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codeName="ЭтаКнига" defaultThemeVersion="124226"/>
  <xr:revisionPtr revIDLastSave="0" documentId="13_ncr:1_{89EC1561-A077-4544-8B62-80FAA6CFB801}" xr6:coauthVersionLast="37" xr6:coauthVersionMax="47" xr10:uidLastSave="{00000000-0000-0000-0000-000000000000}"/>
  <bookViews>
    <workbookView xWindow="0" yWindow="0" windowWidth="28800" windowHeight="12225" xr2:uid="{00000000-000D-0000-FFFF-FFFF00000000}"/>
  </bookViews>
  <sheets>
    <sheet name="Форма отчета" sheetId="1" r:id="rId1"/>
  </sheets>
  <externalReferences>
    <externalReference r:id="rId2"/>
    <externalReference r:id="rId3"/>
    <externalReference r:id="rId4"/>
  </externalReferences>
  <definedNames>
    <definedName name="_xlnm._FilterDatabase" localSheetId="0" hidden="1">'Форма отчета'!$A$2:$AI$4893</definedName>
    <definedName name="_xlnm.Print_Area" localSheetId="0">'Форма отчета'!$A$1:$T$2</definedName>
    <definedName name="UkV">'[1]Аварийные отключения'!$N$3:$N$10</definedName>
    <definedName name="АПВ">'[1]Аварийные отключения'!$K$3:$K$8</definedName>
    <definedName name="КП">'[2]Аварийные отключения'!$AL$3:$AL$28</definedName>
    <definedName name="Оборудование">'[1]Аварийные отключения'!$O$3:$O$13</definedName>
    <definedName name="Общество_Группы">'[3]Аварийные отключения'!$B$3:$B$26</definedName>
    <definedName name="Первопричина">'[1]Аварийные отключения'!$L$3:$L$9</definedName>
    <definedName name="ПС">'[1]Аварийные отключения'!$M$3:$M$155</definedName>
    <definedName name="ПУ">'[1]Аварийные отключения'!$AE$3:$AE$12</definedName>
    <definedName name="Серв.орг.">'[1]Аварийные отключения'!$C$3:$C$13</definedName>
    <definedName name="Узел">'[2]Аварийные отключения'!$AC$3:$AC$24</definedName>
  </definedNames>
  <calcPr calcId="179021"/>
</workbook>
</file>

<file path=xl/calcChain.xml><?xml version="1.0" encoding="utf-8"?>
<calcChain xmlns="http://schemas.openxmlformats.org/spreadsheetml/2006/main">
  <c r="T4379" i="1" l="1"/>
  <c r="S4649" i="1"/>
  <c r="H1292" i="1" l="1"/>
  <c r="T4479" i="1" l="1"/>
  <c r="T3951" i="1"/>
  <c r="T3775" i="1"/>
  <c r="T4028" i="1"/>
  <c r="T4159" i="1"/>
  <c r="T4166" i="1"/>
  <c r="T4241" i="1"/>
  <c r="T4262" i="1"/>
  <c r="T4275" i="1"/>
  <c r="T4295" i="1"/>
  <c r="T4297" i="1"/>
  <c r="T4308" i="1"/>
  <c r="T4323" i="1"/>
  <c r="T4348" i="1"/>
  <c r="T4349" i="1"/>
  <c r="T4382" i="1"/>
  <c r="T4383" i="1"/>
  <c r="T4389" i="1"/>
  <c r="T4397" i="1"/>
  <c r="T4423" i="1"/>
  <c r="T4442" i="1"/>
  <c r="T4565" i="1"/>
  <c r="T4592" i="1"/>
  <c r="T4607" i="1"/>
  <c r="T4617" i="1"/>
  <c r="T4618" i="1"/>
  <c r="T4620" i="1"/>
  <c r="T4625" i="1"/>
  <c r="T4743" i="1"/>
  <c r="T4764" i="1"/>
  <c r="T4798" i="1"/>
  <c r="T4853" i="1"/>
  <c r="T4856" i="1"/>
  <c r="T4857" i="1"/>
  <c r="T4872" i="1"/>
  <c r="T4890" i="1"/>
  <c r="T4892" i="1"/>
  <c r="H4892" i="1"/>
  <c r="T4891" i="1"/>
  <c r="H4891" i="1"/>
  <c r="H4890" i="1"/>
  <c r="R4889" i="1"/>
  <c r="T4889" i="1" s="1"/>
  <c r="H4889" i="1"/>
  <c r="T4888" i="1"/>
  <c r="H4888" i="1"/>
  <c r="T4884" i="1"/>
  <c r="H4884" i="1"/>
  <c r="T4271" i="1"/>
  <c r="H4271" i="1"/>
  <c r="T4876" i="1"/>
  <c r="H4876" i="1"/>
  <c r="T4875" i="1"/>
  <c r="H4875" i="1"/>
  <c r="T4874" i="1"/>
  <c r="H4874" i="1"/>
  <c r="R4873" i="1"/>
  <c r="T4873" i="1" s="1"/>
  <c r="H4873" i="1"/>
  <c r="H4872" i="1"/>
  <c r="T4871" i="1"/>
  <c r="H4871" i="1"/>
  <c r="R4870" i="1"/>
  <c r="T4870" i="1" s="1"/>
  <c r="H4870" i="1"/>
  <c r="T4866" i="1"/>
  <c r="H4866" i="1"/>
  <c r="R4865" i="1"/>
  <c r="T4865" i="1" s="1"/>
  <c r="H4865" i="1"/>
  <c r="T4864" i="1"/>
  <c r="H4864" i="1"/>
  <c r="T4863" i="1"/>
  <c r="H4863" i="1"/>
  <c r="T4862" i="1"/>
  <c r="H4862" i="1"/>
  <c r="R4861" i="1"/>
  <c r="T4861" i="1" s="1"/>
  <c r="H4861" i="1"/>
  <c r="T1137" i="1"/>
  <c r="H1137" i="1"/>
  <c r="R4859" i="1"/>
  <c r="T4859" i="1" s="1"/>
  <c r="H4859" i="1"/>
  <c r="T4858" i="1"/>
  <c r="H4858" i="1"/>
  <c r="H4857" i="1"/>
  <c r="H4856" i="1"/>
  <c r="T4855" i="1"/>
  <c r="H4855" i="1"/>
  <c r="R4854" i="1"/>
  <c r="T4854" i="1" s="1"/>
  <c r="H4854" i="1"/>
  <c r="H4853" i="1"/>
  <c r="T4838" i="1"/>
  <c r="H4838" i="1"/>
  <c r="T4837" i="1"/>
  <c r="H4837" i="1"/>
  <c r="R4844" i="1"/>
  <c r="T4844" i="1" s="1"/>
  <c r="H4844" i="1"/>
  <c r="T4835" i="1"/>
  <c r="H4835" i="1"/>
  <c r="R4843" i="1"/>
  <c r="T4843" i="1" s="1"/>
  <c r="H4843" i="1"/>
  <c r="T4833" i="1"/>
  <c r="H4833" i="1"/>
  <c r="R4842" i="1"/>
  <c r="T4842" i="1" s="1"/>
  <c r="H4842" i="1"/>
  <c r="T4831" i="1"/>
  <c r="H4831" i="1"/>
  <c r="R4830" i="1"/>
  <c r="T4830" i="1" s="1"/>
  <c r="H4830" i="1"/>
  <c r="T4829" i="1"/>
  <c r="H4829" i="1"/>
  <c r="T4828" i="1"/>
  <c r="H4828" i="1"/>
  <c r="T4827" i="1"/>
  <c r="H4827" i="1"/>
  <c r="T4826" i="1"/>
  <c r="H4826" i="1"/>
  <c r="T4819" i="1"/>
  <c r="H4819" i="1"/>
  <c r="T4806" i="1"/>
  <c r="H4806" i="1"/>
  <c r="T4799" i="1"/>
  <c r="H4799" i="1"/>
  <c r="H4798" i="1"/>
  <c r="H4764" i="1"/>
  <c r="T4744" i="1"/>
  <c r="H4744" i="1"/>
  <c r="H4743" i="1"/>
  <c r="T4731" i="1"/>
  <c r="H4731" i="1"/>
  <c r="T4674" i="1"/>
  <c r="H4674" i="1"/>
  <c r="T4660" i="1"/>
  <c r="H4660" i="1"/>
  <c r="R4659" i="1"/>
  <c r="T4659" i="1" s="1"/>
  <c r="H4659" i="1"/>
  <c r="T4645" i="1"/>
  <c r="H4645" i="1"/>
  <c r="T4644" i="1"/>
  <c r="H4644" i="1"/>
  <c r="R4643" i="1"/>
  <c r="T4643" i="1" s="1"/>
  <c r="H4643" i="1"/>
  <c r="H4625" i="1"/>
  <c r="T4621" i="1"/>
  <c r="H4621" i="1"/>
  <c r="H4620" i="1"/>
  <c r="T4619" i="1"/>
  <c r="H4619" i="1"/>
  <c r="H4618" i="1"/>
  <c r="H4617" i="1"/>
  <c r="R4616" i="1"/>
  <c r="T4616" i="1" s="1"/>
  <c r="H4616" i="1"/>
  <c r="R4613" i="1"/>
  <c r="T4613" i="1" s="1"/>
  <c r="H4613" i="1"/>
  <c r="T4612" i="1"/>
  <c r="H4612" i="1"/>
  <c r="R4611" i="1"/>
  <c r="T4611" i="1" s="1"/>
  <c r="H4611" i="1"/>
  <c r="T4610" i="1"/>
  <c r="H4610" i="1"/>
  <c r="R4609" i="1"/>
  <c r="T4609" i="1" s="1"/>
  <c r="H4609" i="1"/>
  <c r="T4608" i="1"/>
  <c r="H4608" i="1"/>
  <c r="H4607" i="1"/>
  <c r="R4606" i="1"/>
  <c r="T4606" i="1" s="1"/>
  <c r="H4606" i="1"/>
  <c r="R4605" i="1"/>
  <c r="T4605" i="1" s="1"/>
  <c r="H4605" i="1"/>
  <c r="R4604" i="1"/>
  <c r="T4604" i="1" s="1"/>
  <c r="H4604" i="1"/>
  <c r="T4603" i="1"/>
  <c r="H4603" i="1"/>
  <c r="T4602" i="1"/>
  <c r="H4602" i="1"/>
  <c r="T4601" i="1"/>
  <c r="H4601" i="1"/>
  <c r="T4600" i="1"/>
  <c r="H4600" i="1"/>
  <c r="T4599" i="1"/>
  <c r="H4599" i="1"/>
  <c r="T4593" i="1"/>
  <c r="H4593" i="1"/>
  <c r="H4592" i="1"/>
  <c r="T4591" i="1"/>
  <c r="H4591" i="1"/>
  <c r="T4584" i="1"/>
  <c r="H4584" i="1"/>
  <c r="T4566" i="1"/>
  <c r="H4566" i="1"/>
  <c r="H4565" i="1"/>
  <c r="R4550" i="1"/>
  <c r="T4550" i="1" s="1"/>
  <c r="H4550" i="1"/>
  <c r="T4257" i="1"/>
  <c r="H4257" i="1"/>
  <c r="T239" i="1"/>
  <c r="H239" i="1"/>
  <c r="T4523" i="1"/>
  <c r="H4523" i="1"/>
  <c r="T4834" i="1"/>
  <c r="H4834" i="1"/>
  <c r="T4506" i="1"/>
  <c r="H4506" i="1"/>
  <c r="T4832" i="1"/>
  <c r="H4832" i="1"/>
  <c r="T4791" i="1"/>
  <c r="H4791" i="1"/>
  <c r="T4180" i="1"/>
  <c r="H4180" i="1"/>
  <c r="H4442" i="1"/>
  <c r="T4441" i="1"/>
  <c r="H4441" i="1"/>
  <c r="T360" i="1"/>
  <c r="H360" i="1"/>
  <c r="H4423" i="1"/>
  <c r="T4412" i="1"/>
  <c r="H4412" i="1"/>
  <c r="T4411" i="1"/>
  <c r="H4411" i="1"/>
  <c r="T4410" i="1"/>
  <c r="H4410" i="1"/>
  <c r="T4409" i="1"/>
  <c r="H4409" i="1"/>
  <c r="T3974" i="1"/>
  <c r="H3974" i="1"/>
  <c r="T4407" i="1"/>
  <c r="H4407" i="1"/>
  <c r="R4406" i="1"/>
  <c r="T4406" i="1" s="1"/>
  <c r="H4406" i="1"/>
  <c r="T4405" i="1"/>
  <c r="H4405" i="1"/>
  <c r="T4399" i="1"/>
  <c r="H4399" i="1"/>
  <c r="T4398" i="1"/>
  <c r="H4398" i="1"/>
  <c r="H4397" i="1"/>
  <c r="T4396" i="1"/>
  <c r="H4396" i="1"/>
  <c r="T4395" i="1"/>
  <c r="H4395" i="1"/>
  <c r="H4389" i="1"/>
  <c r="R4384" i="1"/>
  <c r="T4384" i="1" s="1"/>
  <c r="H4384" i="1"/>
  <c r="H4383" i="1"/>
  <c r="H4382" i="1"/>
  <c r="T3477" i="1"/>
  <c r="H3477" i="1"/>
  <c r="T4350" i="1"/>
  <c r="H4350" i="1"/>
  <c r="H4349" i="1"/>
  <c r="H4348" i="1"/>
  <c r="T4347" i="1"/>
  <c r="H4347" i="1"/>
  <c r="T4346" i="1"/>
  <c r="H4346" i="1"/>
  <c r="T4345" i="1"/>
  <c r="H4345" i="1"/>
  <c r="T4324" i="1"/>
  <c r="H4324" i="1"/>
  <c r="H4323" i="1"/>
  <c r="T4317" i="1"/>
  <c r="H4317" i="1"/>
  <c r="H4308" i="1"/>
  <c r="H4297" i="1"/>
  <c r="T4296" i="1"/>
  <c r="H4296" i="1"/>
  <c r="H4295" i="1"/>
  <c r="T4288" i="1"/>
  <c r="H4288" i="1"/>
  <c r="R4279" i="1"/>
  <c r="T4279" i="1" s="1"/>
  <c r="H4279" i="1"/>
  <c r="T4278" i="1"/>
  <c r="H4278" i="1"/>
  <c r="T4277" i="1"/>
  <c r="H4277" i="1"/>
  <c r="T4276" i="1"/>
  <c r="H4276" i="1"/>
  <c r="H4275" i="1"/>
  <c r="T4269" i="1"/>
  <c r="H4269" i="1"/>
  <c r="T4268" i="1"/>
  <c r="H4268" i="1"/>
  <c r="T4267" i="1"/>
  <c r="H4267" i="1"/>
  <c r="T4266" i="1"/>
  <c r="H4266" i="1"/>
  <c r="H4262" i="1"/>
  <c r="T4261" i="1"/>
  <c r="H4261" i="1"/>
  <c r="T4250" i="1"/>
  <c r="H4250" i="1"/>
  <c r="H4241" i="1"/>
  <c r="T3966" i="1"/>
  <c r="H3966" i="1"/>
  <c r="R4227" i="1"/>
  <c r="T4227" i="1" s="1"/>
  <c r="H4227" i="1"/>
  <c r="T4220" i="1"/>
  <c r="H4220" i="1"/>
  <c r="T4219" i="1"/>
  <c r="H4219" i="1"/>
  <c r="T4218" i="1"/>
  <c r="H4218" i="1"/>
  <c r="T4193" i="1"/>
  <c r="H4193" i="1"/>
  <c r="T1218" i="1"/>
  <c r="H1218" i="1"/>
  <c r="T4172" i="1"/>
  <c r="H4172" i="1"/>
  <c r="T4167" i="1"/>
  <c r="H4167" i="1"/>
  <c r="H4166" i="1"/>
  <c r="T4165" i="1"/>
  <c r="H4165" i="1"/>
  <c r="T4160" i="1"/>
  <c r="H4160" i="1"/>
  <c r="H4159" i="1"/>
  <c r="T4158" i="1"/>
  <c r="H4158" i="1"/>
  <c r="T4150" i="1"/>
  <c r="H4150" i="1"/>
  <c r="T4149" i="1"/>
  <c r="H4149" i="1"/>
  <c r="T4148" i="1"/>
  <c r="H4148" i="1"/>
  <c r="T4142" i="1"/>
  <c r="H4142" i="1"/>
  <c r="T4141" i="1"/>
  <c r="H4141" i="1"/>
  <c r="T4132" i="1"/>
  <c r="H4132" i="1"/>
  <c r="T4131" i="1"/>
  <c r="H4131" i="1"/>
  <c r="T4130" i="1"/>
  <c r="H4130" i="1"/>
  <c r="T4123" i="1"/>
  <c r="H4123" i="1"/>
  <c r="T4122" i="1"/>
  <c r="H4122" i="1"/>
  <c r="T4112" i="1"/>
  <c r="H4112" i="1"/>
  <c r="T4111" i="1"/>
  <c r="H4111" i="1"/>
  <c r="T4110" i="1"/>
  <c r="H4110" i="1"/>
  <c r="T4109" i="1"/>
  <c r="H4109" i="1"/>
  <c r="T4093" i="1"/>
  <c r="H4093" i="1"/>
  <c r="R4092" i="1"/>
  <c r="T4092" i="1" s="1"/>
  <c r="H4092" i="1"/>
  <c r="T4042" i="1"/>
  <c r="H4042" i="1"/>
  <c r="T4029" i="1"/>
  <c r="H4029" i="1"/>
  <c r="H4028" i="1"/>
  <c r="T4027" i="1"/>
  <c r="H4027" i="1"/>
  <c r="T4026" i="1"/>
  <c r="H4026" i="1"/>
  <c r="T4025" i="1"/>
  <c r="H4025" i="1"/>
  <c r="T4024" i="1"/>
  <c r="H4024" i="1"/>
  <c r="T4023" i="1"/>
  <c r="H4023" i="1"/>
  <c r="T4022" i="1"/>
  <c r="H4022" i="1"/>
  <c r="T4014" i="1"/>
  <c r="H4014" i="1"/>
  <c r="T3776" i="1"/>
  <c r="H3776" i="1"/>
  <c r="H3775" i="1"/>
  <c r="R3774" i="1"/>
  <c r="T3774" i="1" s="1"/>
  <c r="H3774" i="1"/>
  <c r="R3773" i="1"/>
  <c r="T3773" i="1" s="1"/>
  <c r="H3773" i="1"/>
  <c r="R4004" i="1"/>
  <c r="T4004" i="1" s="1"/>
  <c r="H4004" i="1"/>
  <c r="R4003" i="1"/>
  <c r="T4003" i="1" s="1"/>
  <c r="H4003" i="1"/>
  <c r="R3772" i="1"/>
  <c r="T3772" i="1" s="1"/>
  <c r="H3772" i="1"/>
  <c r="R3771" i="1"/>
  <c r="T3771" i="1" s="1"/>
  <c r="H3771" i="1"/>
  <c r="T3764" i="1"/>
  <c r="H3764" i="1"/>
  <c r="S3756" i="1"/>
  <c r="R3756" i="1"/>
  <c r="H3756" i="1"/>
  <c r="T3991" i="1"/>
  <c r="H3991" i="1"/>
  <c r="T3990" i="1"/>
  <c r="H3990" i="1"/>
  <c r="R3755" i="1"/>
  <c r="T3755" i="1" s="1"/>
  <c r="H3755" i="1"/>
  <c r="R3752" i="1"/>
  <c r="T3752" i="1" s="1"/>
  <c r="H3752" i="1"/>
  <c r="R3987" i="1"/>
  <c r="T3987" i="1" s="1"/>
  <c r="H3987" i="1"/>
  <c r="R3750" i="1"/>
  <c r="T3750" i="1" s="1"/>
  <c r="H3750" i="1"/>
  <c r="R3725" i="1"/>
  <c r="T3725" i="1" s="1"/>
  <c r="H3725" i="1"/>
  <c r="R3704" i="1"/>
  <c r="T3704" i="1" s="1"/>
  <c r="H3704" i="1"/>
  <c r="R3983" i="1"/>
  <c r="T3983" i="1" s="1"/>
  <c r="H3983" i="1"/>
  <c r="S3982" i="1"/>
  <c r="R3982" i="1"/>
  <c r="H3982" i="1"/>
  <c r="R3693" i="1"/>
  <c r="T3693" i="1" s="1"/>
  <c r="H3693" i="1"/>
  <c r="S3973" i="1"/>
  <c r="T3973" i="1" s="1"/>
  <c r="H3973" i="1"/>
  <c r="S3692" i="1"/>
  <c r="R3692" i="1"/>
  <c r="H3692" i="1"/>
  <c r="T3971" i="1"/>
  <c r="H3971" i="1"/>
  <c r="S3691" i="1"/>
  <c r="R3691" i="1"/>
  <c r="H3691" i="1"/>
  <c r="T3969" i="1"/>
  <c r="H3969" i="1"/>
  <c r="R3968" i="1"/>
  <c r="T3968" i="1" s="1"/>
  <c r="I3968" i="1"/>
  <c r="H3968" i="1"/>
  <c r="R3690" i="1"/>
  <c r="T3690" i="1" s="1"/>
  <c r="H3690" i="1"/>
  <c r="R3689" i="1"/>
  <c r="T3689" i="1" s="1"/>
  <c r="H3689" i="1"/>
  <c r="T3965" i="1"/>
  <c r="H3965" i="1"/>
  <c r="T3964" i="1"/>
  <c r="H3964" i="1"/>
  <c r="T3963" i="1"/>
  <c r="H3963" i="1"/>
  <c r="R3687" i="1"/>
  <c r="T3687" i="1" s="1"/>
  <c r="H3687" i="1"/>
  <c r="R3686" i="1"/>
  <c r="T3686" i="1" s="1"/>
  <c r="H3686" i="1"/>
  <c r="R3960" i="1"/>
  <c r="T3960" i="1" s="1"/>
  <c r="H3960" i="1"/>
  <c r="R3959" i="1"/>
  <c r="T3959" i="1" s="1"/>
  <c r="H3959" i="1"/>
  <c r="R3958" i="1"/>
  <c r="T3958" i="1" s="1"/>
  <c r="H3958" i="1"/>
  <c r="T3957" i="1"/>
  <c r="H3957" i="1"/>
  <c r="S3956" i="1"/>
  <c r="R3956" i="1"/>
  <c r="H3956" i="1"/>
  <c r="T3955" i="1"/>
  <c r="H3955" i="1"/>
  <c r="T3954" i="1"/>
  <c r="H3954" i="1"/>
  <c r="T3953" i="1"/>
  <c r="H3953" i="1"/>
  <c r="T3952" i="1"/>
  <c r="H3952" i="1"/>
  <c r="H3951" i="1"/>
  <c r="R3950" i="1"/>
  <c r="T3950" i="1" s="1"/>
  <c r="H3950" i="1"/>
  <c r="T3949" i="1"/>
  <c r="H3949" i="1"/>
  <c r="S3685" i="1"/>
  <c r="R3685" i="1"/>
  <c r="H3685" i="1"/>
  <c r="T3914" i="1"/>
  <c r="H3914" i="1"/>
  <c r="H4479" i="1"/>
  <c r="T3692" i="1" l="1"/>
  <c r="T3685" i="1"/>
  <c r="T3756" i="1"/>
  <c r="T3982" i="1"/>
  <c r="T3956" i="1"/>
  <c r="T3691" i="1"/>
  <c r="T4893" i="1" l="1"/>
  <c r="H4893" i="1"/>
  <c r="H1043" i="1"/>
  <c r="H128" i="1"/>
  <c r="H4739" i="1"/>
  <c r="T4702" i="1"/>
  <c r="R4702" i="1"/>
  <c r="H4670" i="1"/>
  <c r="H1384" i="1"/>
  <c r="T4352" i="1"/>
  <c r="H481" i="1"/>
  <c r="H158" i="1"/>
  <c r="T4318" i="1"/>
  <c r="H4304" i="1"/>
  <c r="H4303" i="1"/>
  <c r="H4300" i="1"/>
  <c r="T4299" i="1"/>
  <c r="H4299" i="1"/>
  <c r="H4212" i="1"/>
  <c r="T4198" i="1"/>
  <c r="H4198" i="1"/>
  <c r="T4185" i="1"/>
  <c r="H4185" i="1"/>
  <c r="H4133" i="1"/>
  <c r="T3948" i="1"/>
  <c r="H3948" i="1"/>
  <c r="T4115" i="1"/>
  <c r="H4115" i="1"/>
  <c r="T4044" i="1"/>
  <c r="H4044" i="1"/>
  <c r="T4009" i="1"/>
  <c r="H4774" i="1" l="1"/>
  <c r="T4668" i="1"/>
  <c r="H4668" i="1"/>
  <c r="T4667" i="1"/>
  <c r="H4667" i="1"/>
  <c r="T4666" i="1"/>
  <c r="H4666" i="1"/>
  <c r="T4665" i="1"/>
  <c r="H4665" i="1"/>
  <c r="H4573" i="1"/>
  <c r="T4529" i="1"/>
  <c r="H4529" i="1"/>
  <c r="T431" i="1"/>
  <c r="H431" i="1"/>
  <c r="T4331" i="1"/>
  <c r="H4331" i="1"/>
  <c r="H4312" i="1"/>
  <c r="H4228" i="1"/>
  <c r="H4114" i="1"/>
  <c r="T4099" i="1"/>
  <c r="H4099" i="1"/>
  <c r="T4098" i="1"/>
  <c r="H4098" i="1"/>
  <c r="H3998" i="1"/>
  <c r="H3997" i="1"/>
  <c r="H3996" i="1"/>
  <c r="T4037" i="1" l="1"/>
  <c r="H4037" i="1"/>
  <c r="T4019" i="1"/>
  <c r="H4019" i="1"/>
  <c r="T4018" i="1"/>
  <c r="H4018" i="1"/>
  <c r="T4012" i="1"/>
  <c r="H4012" i="1"/>
  <c r="T3979" i="1"/>
  <c r="H3979" i="1"/>
  <c r="T3694" i="1"/>
  <c r="H3694" i="1"/>
  <c r="T3977" i="1"/>
  <c r="H3977" i="1"/>
  <c r="H3976" i="1"/>
  <c r="T3944" i="1"/>
  <c r="H3944" i="1"/>
  <c r="T3943" i="1"/>
  <c r="H3943" i="1"/>
  <c r="H4208" i="1" l="1"/>
  <c r="H4846" i="1"/>
  <c r="H4845" i="1"/>
  <c r="H3034" i="1"/>
  <c r="H4801" i="1"/>
  <c r="H4800" i="1"/>
  <c r="H4746" i="1"/>
  <c r="H4174" i="1"/>
  <c r="H1851" i="1"/>
  <c r="H4717" i="1"/>
  <c r="H4143" i="1"/>
  <c r="H2518" i="1"/>
  <c r="H4108" i="1"/>
  <c r="H4648" i="1"/>
  <c r="H3828" i="1"/>
  <c r="H4558" i="1"/>
  <c r="H4542" i="1"/>
  <c r="H1816" i="1"/>
  <c r="H4527" i="1"/>
  <c r="H3760" i="1"/>
  <c r="T3805" i="1"/>
  <c r="H3805" i="1"/>
  <c r="H4525" i="1"/>
  <c r="H4508" i="1"/>
  <c r="H4426" i="1"/>
  <c r="H4425" i="1"/>
  <c r="T4540" i="1"/>
  <c r="H4540" i="1"/>
  <c r="H4416" i="1"/>
  <c r="H1955" i="1"/>
  <c r="H3829" i="1"/>
  <c r="H3797" i="1"/>
  <c r="H4368" i="1"/>
  <c r="H3731" i="1"/>
  <c r="H4330" i="1"/>
  <c r="H4551" i="1"/>
  <c r="H4777" i="1"/>
  <c r="H4289" i="1"/>
  <c r="H2487" i="1"/>
  <c r="H3041" i="1"/>
  <c r="H2470" i="1"/>
  <c r="H4264" i="1"/>
  <c r="H4242" i="1"/>
  <c r="H4043" i="1"/>
  <c r="H4136" i="1"/>
  <c r="S879" i="1"/>
  <c r="H3730" i="1"/>
  <c r="H802" i="1"/>
  <c r="H4161" i="1"/>
  <c r="H657" i="1"/>
  <c r="H4179" i="1"/>
  <c r="H3898" i="1"/>
  <c r="H4124" i="1"/>
  <c r="H3796" i="1"/>
  <c r="T4097" i="1"/>
  <c r="H4097" i="1"/>
  <c r="T4096" i="1"/>
  <c r="H4096" i="1"/>
  <c r="H3656" i="1"/>
  <c r="H4191" i="1" l="1"/>
  <c r="H4184" i="1"/>
  <c r="H4239" i="1"/>
  <c r="T4883" i="1"/>
  <c r="H4883" i="1"/>
  <c r="T4815" i="1"/>
  <c r="H4815" i="1"/>
  <c r="T4805" i="1"/>
  <c r="H4805" i="1"/>
  <c r="T4783" i="1"/>
  <c r="H4783" i="1"/>
  <c r="T4782" i="1"/>
  <c r="H4782" i="1"/>
  <c r="T4742" i="1"/>
  <c r="H4742" i="1"/>
  <c r="T4736" i="1"/>
  <c r="H4736" i="1"/>
  <c r="T4729" i="1"/>
  <c r="H4729" i="1"/>
  <c r="T4716" i="1"/>
  <c r="H4716" i="1"/>
  <c r="T4696" i="1"/>
  <c r="H4696" i="1"/>
  <c r="T4689" i="1"/>
  <c r="H4689" i="1"/>
  <c r="T4657" i="1"/>
  <c r="H4657" i="1"/>
  <c r="T4656" i="1"/>
  <c r="H4656" i="1"/>
  <c r="T4655" i="1"/>
  <c r="H4655" i="1"/>
  <c r="T4654" i="1"/>
  <c r="H4654" i="1"/>
  <c r="T4640" i="1"/>
  <c r="H4640" i="1"/>
  <c r="T4639" i="1"/>
  <c r="H4639" i="1"/>
  <c r="T4624" i="1"/>
  <c r="H4624" i="1"/>
  <c r="T4589" i="1"/>
  <c r="H4589" i="1"/>
  <c r="T4571" i="1"/>
  <c r="H4571" i="1"/>
  <c r="T4563" i="1"/>
  <c r="H4563" i="1"/>
  <c r="T4562" i="1"/>
  <c r="H4562" i="1"/>
  <c r="T4561" i="1"/>
  <c r="H4561" i="1"/>
  <c r="T4547" i="1"/>
  <c r="H4547" i="1"/>
  <c r="T4504" i="1"/>
  <c r="H4504" i="1"/>
  <c r="T4503" i="1"/>
  <c r="H4503" i="1"/>
  <c r="T4481" i="1"/>
  <c r="H4481" i="1"/>
  <c r="T4480" i="1"/>
  <c r="H4480" i="1"/>
  <c r="T1017" i="1"/>
  <c r="H1017" i="1"/>
  <c r="T4478" i="1"/>
  <c r="H4478" i="1"/>
  <c r="T4477" i="1"/>
  <c r="H4477" i="1"/>
  <c r="T4476" i="1"/>
  <c r="H4476" i="1"/>
  <c r="T4440" i="1"/>
  <c r="H4440" i="1"/>
  <c r="T4439" i="1"/>
  <c r="H4439" i="1"/>
  <c r="T4404" i="1"/>
  <c r="H4404" i="1"/>
  <c r="T4372" i="1"/>
  <c r="H4372" i="1"/>
  <c r="T4356" i="1"/>
  <c r="H4356" i="1"/>
  <c r="T4355" i="1"/>
  <c r="H4355" i="1"/>
  <c r="T4344" i="1"/>
  <c r="H4344" i="1"/>
  <c r="T4339" i="1"/>
  <c r="H4339" i="1"/>
  <c r="T4328" i="1"/>
  <c r="H4328" i="1"/>
  <c r="T4327" i="1"/>
  <c r="H4327" i="1"/>
  <c r="T4287" i="1"/>
  <c r="H4287" i="1"/>
  <c r="T3967" i="1"/>
  <c r="H3967" i="1"/>
  <c r="T4249" i="1"/>
  <c r="H4249" i="1"/>
  <c r="T4248" i="1"/>
  <c r="H4248" i="1"/>
  <c r="T4776" i="1"/>
  <c r="H4776" i="1"/>
  <c r="T4237" i="1"/>
  <c r="H4237" i="1"/>
  <c r="H4775" i="1"/>
  <c r="T424" i="1"/>
  <c r="H424" i="1"/>
  <c r="T4759" i="1"/>
  <c r="H4759" i="1"/>
  <c r="T4758" i="1"/>
  <c r="H4758" i="1"/>
  <c r="T4757" i="1"/>
  <c r="H4757" i="1"/>
  <c r="T4171" i="1"/>
  <c r="H4171" i="1"/>
  <c r="T4139" i="1"/>
  <c r="H4139" i="1"/>
  <c r="T4107" i="1"/>
  <c r="H4107" i="1"/>
  <c r="T4089" i="1"/>
  <c r="H4089" i="1"/>
  <c r="T4756" i="1"/>
  <c r="H4756" i="1"/>
  <c r="T4755" i="1"/>
  <c r="H4755" i="1"/>
  <c r="T3913" i="1"/>
  <c r="H3913" i="1"/>
  <c r="T4085" i="1"/>
  <c r="H4085" i="1"/>
  <c r="T3912" i="1"/>
  <c r="H3912" i="1"/>
  <c r="T4754" i="1"/>
  <c r="H4754" i="1"/>
  <c r="S3884" i="1"/>
  <c r="T3884" i="1" s="1"/>
  <c r="H3884" i="1"/>
  <c r="T4753" i="1"/>
  <c r="H4753" i="1"/>
  <c r="T4021" i="1"/>
  <c r="H4021" i="1"/>
  <c r="T4013" i="1"/>
  <c r="H4013" i="1"/>
  <c r="T3981" i="1"/>
  <c r="H3981" i="1"/>
  <c r="T3695" i="1"/>
  <c r="H3695" i="1"/>
  <c r="T3947" i="1"/>
  <c r="H3947" i="1"/>
  <c r="T3946" i="1"/>
  <c r="H3946" i="1"/>
  <c r="T3932" i="1"/>
  <c r="H3932" i="1"/>
  <c r="H4008" i="1" l="1"/>
  <c r="H427" i="1" l="1"/>
  <c r="H4691" i="1"/>
  <c r="H4650" i="1"/>
  <c r="H4626" i="1"/>
  <c r="H4510" i="1"/>
  <c r="H4447" i="1"/>
  <c r="H4446" i="1"/>
  <c r="H4429" i="1"/>
  <c r="H4428" i="1"/>
  <c r="H98" i="1"/>
  <c r="H167" i="1"/>
  <c r="H4046" i="1"/>
  <c r="H4017" i="1"/>
  <c r="T4378" i="1" l="1"/>
  <c r="H4379" i="1"/>
  <c r="H19" i="1" l="1"/>
  <c r="T19" i="1"/>
  <c r="H748" i="1"/>
  <c r="H759" i="1"/>
  <c r="T759" i="1"/>
  <c r="T4847" i="1" l="1"/>
  <c r="H4847" i="1"/>
  <c r="H2803" i="1" l="1"/>
  <c r="H4222" i="1" l="1"/>
  <c r="H293" i="1" l="1"/>
  <c r="H4095" i="1" l="1"/>
  <c r="T3915" i="1" l="1"/>
  <c r="H3915" i="1"/>
  <c r="T3904" i="1"/>
  <c r="H3904" i="1"/>
  <c r="T3893" i="1"/>
  <c r="H3893" i="1"/>
  <c r="T3886" i="1"/>
  <c r="H3886" i="1"/>
  <c r="T3883" i="1"/>
  <c r="H3883" i="1"/>
  <c r="T3882" i="1"/>
  <c r="T3869" i="1"/>
  <c r="H3869" i="1"/>
  <c r="T3843" i="1"/>
  <c r="H3843" i="1"/>
  <c r="T3842" i="1"/>
  <c r="H3842" i="1"/>
  <c r="T3827" i="1"/>
  <c r="T3826" i="1"/>
  <c r="H3826" i="1"/>
  <c r="T3825" i="1"/>
  <c r="H3825" i="1"/>
  <c r="T3824" i="1"/>
  <c r="T3812" i="1"/>
  <c r="H3812" i="1"/>
  <c r="T3811" i="1"/>
  <c r="T3810" i="1"/>
  <c r="T3791" i="1"/>
  <c r="T3058" i="1"/>
  <c r="H3058" i="1"/>
  <c r="T3770" i="1"/>
  <c r="T3769" i="1"/>
  <c r="T3768" i="1"/>
  <c r="T3767" i="1"/>
  <c r="T3766" i="1"/>
  <c r="T3753" i="1"/>
  <c r="T3738" i="1"/>
  <c r="H3738" i="1"/>
  <c r="T3737" i="1"/>
  <c r="T3736" i="1"/>
  <c r="T3735" i="1"/>
  <c r="T3719" i="1"/>
  <c r="H3719" i="1"/>
  <c r="T3724" i="1"/>
  <c r="H3724" i="1"/>
  <c r="T3723" i="1"/>
  <c r="T3722" i="1"/>
  <c r="T3721" i="1"/>
  <c r="H3721" i="1"/>
  <c r="T3703" i="1"/>
  <c r="T3053" i="1"/>
  <c r="H3053" i="1"/>
  <c r="T3040" i="1"/>
  <c r="H3040" i="1"/>
  <c r="T3027" i="1"/>
  <c r="H3027" i="1"/>
  <c r="T3020" i="1"/>
  <c r="H3020" i="1"/>
  <c r="T3008" i="1"/>
  <c r="H3008" i="1"/>
  <c r="T3000" i="1"/>
  <c r="H3000" i="1"/>
  <c r="T3688" i="1"/>
  <c r="H3688" i="1"/>
  <c r="T2998" i="1"/>
  <c r="H2998" i="1"/>
  <c r="T2996" i="1"/>
  <c r="H2996" i="1"/>
  <c r="T2995" i="1"/>
  <c r="H2995" i="1"/>
  <c r="T3676" i="1"/>
  <c r="H3676" i="1"/>
  <c r="T3670" i="1"/>
  <c r="H3670" i="1"/>
  <c r="T3669" i="1"/>
  <c r="H3669" i="1"/>
  <c r="T2979" i="1"/>
  <c r="H2979" i="1"/>
  <c r="T3667" i="1"/>
  <c r="H3667" i="1"/>
  <c r="T2975" i="1"/>
  <c r="H2975" i="1"/>
  <c r="T2959" i="1"/>
  <c r="H2959" i="1"/>
  <c r="T2962" i="1"/>
  <c r="H2962" i="1"/>
  <c r="T3663" i="1"/>
  <c r="T2958" i="1"/>
  <c r="H2958" i="1"/>
  <c r="T2957" i="1"/>
  <c r="H2957" i="1"/>
  <c r="T2956" i="1"/>
  <c r="H2956" i="1"/>
  <c r="T3659" i="1"/>
  <c r="T2955" i="1"/>
  <c r="H2955" i="1"/>
  <c r="T3657" i="1"/>
  <c r="T3648" i="1"/>
  <c r="T3647" i="1"/>
  <c r="T3646" i="1"/>
  <c r="T3645" i="1"/>
  <c r="T3644" i="1"/>
  <c r="T3636" i="1"/>
  <c r="T3627" i="1"/>
  <c r="H3627" i="1"/>
  <c r="T3626" i="1"/>
  <c r="H3626" i="1"/>
  <c r="T3623" i="1"/>
  <c r="T3622" i="1"/>
  <c r="T3603" i="1"/>
  <c r="H3603" i="1"/>
  <c r="T3591" i="1"/>
  <c r="T3590" i="1"/>
  <c r="T3589" i="1"/>
  <c r="H3589" i="1"/>
  <c r="T3577" i="1"/>
  <c r="T3576" i="1"/>
  <c r="T3575" i="1"/>
  <c r="H3575" i="1"/>
  <c r="T3566" i="1"/>
  <c r="T3565" i="1"/>
  <c r="T3564" i="1"/>
  <c r="H3564" i="1"/>
  <c r="T3563" i="1"/>
  <c r="T3559" i="1"/>
  <c r="T3558" i="1"/>
  <c r="H3558" i="1"/>
  <c r="T3557" i="1"/>
  <c r="T3545" i="1"/>
  <c r="T3532" i="1"/>
  <c r="H3532" i="1"/>
  <c r="T3517" i="1"/>
  <c r="T3502" i="1"/>
  <c r="T3501" i="1"/>
  <c r="H3501" i="1"/>
  <c r="T3500" i="1"/>
  <c r="T3499" i="1"/>
  <c r="H3499" i="1"/>
  <c r="T3491" i="1"/>
  <c r="H3491" i="1"/>
  <c r="T3483" i="1"/>
  <c r="T3482" i="1"/>
  <c r="T3481" i="1"/>
  <c r="H3481" i="1"/>
  <c r="T3419" i="1"/>
  <c r="H3419" i="1"/>
  <c r="T3416" i="1"/>
  <c r="T3418" i="1"/>
  <c r="T3417" i="1"/>
  <c r="H3417" i="1"/>
  <c r="T3415" i="1"/>
  <c r="H3415" i="1"/>
  <c r="T3414" i="1"/>
  <c r="T3413" i="1"/>
  <c r="T3412" i="1"/>
  <c r="T3391" i="1"/>
  <c r="T3379" i="1"/>
  <c r="T3378" i="1"/>
  <c r="T3377" i="1"/>
  <c r="H3377" i="1"/>
  <c r="T3376" i="1"/>
  <c r="H3376" i="1"/>
  <c r="T3351" i="1"/>
  <c r="T3350" i="1"/>
  <c r="H3350" i="1"/>
  <c r="T3323" i="1"/>
  <c r="T3312" i="1"/>
  <c r="T3311" i="1"/>
  <c r="T3297" i="1"/>
  <c r="H3297" i="1"/>
  <c r="T3262" i="1"/>
  <c r="H3262" i="1"/>
  <c r="T3260" i="1"/>
  <c r="T3261" i="1"/>
  <c r="T3240" i="1"/>
  <c r="T3239" i="1"/>
  <c r="T3234" i="1"/>
  <c r="H3234" i="1"/>
  <c r="T3233" i="1"/>
  <c r="H3233" i="1"/>
  <c r="T3232" i="1"/>
  <c r="T3231" i="1"/>
  <c r="T3179" i="1"/>
  <c r="T3165" i="1"/>
  <c r="T3164" i="1"/>
  <c r="H3164" i="1"/>
  <c r="T3112" i="1"/>
  <c r="H3112" i="1"/>
  <c r="T3111" i="1"/>
  <c r="T3100" i="1"/>
  <c r="T3099" i="1"/>
  <c r="T3098" i="1"/>
  <c r="T3097" i="1"/>
  <c r="T3096" i="1"/>
  <c r="T3069" i="1"/>
  <c r="H3069" i="1"/>
  <c r="T3068" i="1"/>
  <c r="H3068" i="1"/>
  <c r="T3067" i="1"/>
  <c r="T2457" i="1"/>
  <c r="H2457" i="1"/>
  <c r="T3026" i="1"/>
  <c r="H3025" i="1"/>
  <c r="T3024" i="1"/>
  <c r="T2965" i="1"/>
  <c r="T2974" i="1"/>
  <c r="T2973" i="1"/>
  <c r="T2972" i="1"/>
  <c r="H2972" i="1"/>
  <c r="T2971" i="1"/>
  <c r="H2971" i="1"/>
  <c r="T2970" i="1"/>
  <c r="T2969" i="1"/>
  <c r="T2968" i="1"/>
  <c r="H2968" i="1"/>
  <c r="T2967" i="1"/>
  <c r="T2966" i="1"/>
  <c r="H2936" i="1"/>
  <c r="T2923" i="1"/>
  <c r="T2922" i="1"/>
  <c r="H2922" i="1"/>
  <c r="T2921" i="1"/>
  <c r="T2905" i="1"/>
  <c r="H2905" i="1"/>
  <c r="T2904" i="1"/>
  <c r="H2904" i="1"/>
  <c r="T2903" i="1"/>
  <c r="H2903" i="1"/>
  <c r="T2872" i="1"/>
  <c r="H2872" i="1"/>
  <c r="T2816" i="1"/>
  <c r="H2816" i="1"/>
  <c r="T2815" i="1"/>
  <c r="H2815" i="1"/>
  <c r="T2814" i="1"/>
  <c r="H2814" i="1"/>
  <c r="T2359" i="1"/>
  <c r="H2359" i="1"/>
  <c r="T2718" i="1"/>
  <c r="H2718" i="1"/>
  <c r="T2733" i="1"/>
  <c r="T2734" i="1"/>
  <c r="T2309" i="1"/>
  <c r="H2309" i="1"/>
  <c r="T2730" i="1"/>
  <c r="T2732" i="1"/>
  <c r="T2308" i="1"/>
  <c r="H2308" i="1"/>
  <c r="T2729" i="1"/>
  <c r="H2729" i="1"/>
  <c r="T2307" i="1"/>
  <c r="H2307" i="1"/>
  <c r="T2306" i="1"/>
  <c r="H2306" i="1"/>
  <c r="T2724" i="1"/>
  <c r="T2725" i="1"/>
  <c r="T2722" i="1"/>
  <c r="H2722" i="1"/>
  <c r="T2723" i="1"/>
  <c r="T2304" i="1"/>
  <c r="H2304" i="1"/>
  <c r="T2294" i="1"/>
  <c r="H2294" i="1"/>
  <c r="T2292" i="1"/>
  <c r="H2292" i="1"/>
  <c r="T2696" i="1"/>
  <c r="T2697" i="1"/>
  <c r="T2684" i="1"/>
  <c r="T2683" i="1"/>
  <c r="T2666" i="1"/>
  <c r="T2665" i="1"/>
  <c r="H2665" i="1"/>
  <c r="T2630" i="1"/>
  <c r="T2629" i="1"/>
  <c r="H2629" i="1"/>
  <c r="T2628" i="1"/>
  <c r="T2627" i="1"/>
  <c r="H2627" i="1"/>
  <c r="T2626" i="1"/>
  <c r="T2625" i="1"/>
  <c r="T2590" i="1"/>
  <c r="H2590" i="1"/>
  <c r="T2589" i="1"/>
  <c r="H2589" i="1"/>
  <c r="T2588" i="1"/>
  <c r="H2588" i="1"/>
  <c r="T2153" i="1"/>
  <c r="H2153" i="1"/>
  <c r="T3446" i="1"/>
  <c r="H3446" i="1"/>
  <c r="T2152" i="1"/>
  <c r="H2152" i="1"/>
  <c r="T2144" i="1"/>
  <c r="H2144" i="1"/>
  <c r="T2567" i="1"/>
  <c r="T2568" i="1"/>
  <c r="T2559" i="1"/>
  <c r="T2560" i="1"/>
  <c r="H2560" i="1"/>
  <c r="T2558" i="1"/>
  <c r="H2558" i="1"/>
  <c r="T2540" i="1"/>
  <c r="T2508" i="1"/>
  <c r="H2508" i="1"/>
  <c r="T2507" i="1"/>
  <c r="T2506" i="1"/>
  <c r="T2505" i="1"/>
  <c r="T2504" i="1"/>
  <c r="T2493" i="1"/>
  <c r="T2492" i="1"/>
  <c r="T2491" i="1"/>
  <c r="H2491" i="1"/>
  <c r="T2480" i="1"/>
  <c r="H2480" i="1"/>
  <c r="T2479" i="1"/>
  <c r="H2479" i="1"/>
  <c r="T2112" i="1"/>
  <c r="H2112" i="1"/>
  <c r="T2113" i="1"/>
  <c r="H2113" i="1"/>
  <c r="T2456" i="1"/>
  <c r="T2454" i="1"/>
  <c r="T2111" i="1"/>
  <c r="H2111" i="1"/>
  <c r="T2110" i="1"/>
  <c r="H2110" i="1"/>
  <c r="T2453" i="1"/>
  <c r="T2407" i="1"/>
  <c r="T2406" i="1"/>
  <c r="H2406" i="1"/>
  <c r="T2405" i="1"/>
  <c r="T2354" i="1"/>
  <c r="T1981" i="1"/>
  <c r="H1981" i="1"/>
  <c r="T2353" i="1"/>
  <c r="T2352" i="1"/>
  <c r="T1982" i="1"/>
  <c r="H1982" i="1"/>
  <c r="T1972" i="1"/>
  <c r="H1972" i="1"/>
  <c r="T1979" i="1"/>
  <c r="H1979" i="1"/>
  <c r="T2986" i="1"/>
  <c r="H2986" i="1"/>
  <c r="T2348" i="1"/>
  <c r="H2348" i="1"/>
  <c r="T3920" i="1" l="1"/>
  <c r="H3920" i="1"/>
  <c r="H3876" i="1"/>
  <c r="T3849" i="1"/>
  <c r="H3849" i="1"/>
  <c r="T3834" i="1"/>
  <c r="H3834" i="1"/>
  <c r="T3814" i="1"/>
  <c r="H3814" i="1"/>
  <c r="T3786" i="1"/>
  <c r="H3786" i="1"/>
  <c r="T3714" i="1"/>
  <c r="H3640" i="1"/>
  <c r="H3611" i="1"/>
  <c r="H3610" i="1"/>
  <c r="H3587" i="1"/>
  <c r="H3571" i="1"/>
  <c r="H3555" i="1"/>
  <c r="H3457" i="1"/>
  <c r="H3402" i="1"/>
  <c r="T2914" i="1"/>
  <c r="H2914" i="1"/>
  <c r="H2678" i="1"/>
  <c r="H2562" i="1"/>
  <c r="H2378" i="1"/>
  <c r="T2888" i="1" l="1"/>
  <c r="T2850" i="1"/>
  <c r="T2852" i="1"/>
  <c r="T2854" i="1"/>
  <c r="T2848" i="1"/>
  <c r="T2844" i="1"/>
  <c r="T2835" i="1"/>
  <c r="T2833" i="1"/>
  <c r="T2836" i="1"/>
  <c r="T2825" i="1"/>
  <c r="T2824" i="1"/>
  <c r="T2822" i="1"/>
  <c r="T2823" i="1"/>
  <c r="T2817" i="1"/>
  <c r="T2810" i="1"/>
  <c r="T2800" i="1"/>
  <c r="T2797" i="1"/>
  <c r="T2842" i="1"/>
  <c r="T2843" i="1"/>
  <c r="T2821" i="1"/>
  <c r="T2799" i="1"/>
  <c r="T2829" i="1"/>
  <c r="T2856" i="1"/>
  <c r="T2855" i="1"/>
  <c r="T2840" i="1"/>
  <c r="T2839" i="1"/>
  <c r="T2838" i="1"/>
  <c r="T2827" i="1"/>
  <c r="T2826" i="1"/>
  <c r="T2820" i="1"/>
  <c r="T2818" i="1"/>
  <c r="T2794" i="1"/>
  <c r="T3422" i="1"/>
  <c r="T2793" i="1"/>
  <c r="H3880" i="1"/>
  <c r="T3865" i="1"/>
  <c r="H3865" i="1"/>
  <c r="H3701" i="1"/>
  <c r="H3700" i="1"/>
  <c r="H234" i="1"/>
  <c r="H3619" i="1"/>
  <c r="H3618" i="1"/>
  <c r="H2938" i="1"/>
  <c r="H3616" i="1"/>
  <c r="H3508" i="1"/>
  <c r="H3507" i="1"/>
  <c r="H3652" i="1"/>
  <c r="H3488" i="1"/>
  <c r="H166" i="1"/>
  <c r="H2862" i="1"/>
  <c r="H2719" i="1"/>
  <c r="H2712" i="1"/>
  <c r="H2864" i="1"/>
  <c r="H2808" i="1"/>
  <c r="H2805" i="1"/>
  <c r="H2804" i="1"/>
  <c r="H2807" i="1"/>
  <c r="H1780" i="1"/>
  <c r="H2749" i="1"/>
  <c r="H2748" i="1"/>
  <c r="H2713" i="1"/>
  <c r="H2270" i="1"/>
  <c r="H2269" i="1"/>
  <c r="H2268" i="1"/>
  <c r="H2225" i="1"/>
  <c r="H2209" i="1"/>
  <c r="H2205" i="1"/>
  <c r="H2242" i="1"/>
  <c r="H2241" i="1"/>
  <c r="H2238" i="1"/>
  <c r="H2605" i="1"/>
  <c r="H2123" i="1"/>
  <c r="H99" i="1"/>
  <c r="T99" i="1"/>
  <c r="S3059" i="1" l="1"/>
  <c r="T3879" i="1"/>
  <c r="H3800" i="1"/>
  <c r="T3799" i="1"/>
  <c r="H3799" i="1"/>
  <c r="T3733" i="1"/>
  <c r="T3732" i="1"/>
  <c r="H3732" i="1"/>
  <c r="T873" i="1"/>
  <c r="T3716" i="1"/>
  <c r="T3715" i="1"/>
  <c r="T2935" i="1"/>
  <c r="T2937" i="1"/>
  <c r="T3612" i="1"/>
  <c r="H3572" i="1"/>
  <c r="T3549" i="1"/>
  <c r="T3317" i="1"/>
  <c r="T3294" i="1"/>
  <c r="T421" i="1"/>
  <c r="H3505" i="1"/>
  <c r="H2858" i="1"/>
  <c r="H2857" i="1"/>
  <c r="T468" i="1"/>
  <c r="T2769" i="1"/>
  <c r="T2766" i="1"/>
  <c r="T2767" i="1"/>
  <c r="T3369" i="1"/>
  <c r="T2764" i="1"/>
  <c r="T2774" i="1"/>
  <c r="H2774" i="1"/>
  <c r="T2768" i="1"/>
  <c r="H2768" i="1"/>
  <c r="T3367" i="1"/>
  <c r="T2711" i="1"/>
  <c r="H2711" i="1"/>
  <c r="T2710" i="1"/>
  <c r="T2709" i="1"/>
  <c r="H2709" i="1"/>
  <c r="T2703" i="1"/>
  <c r="H2703" i="1"/>
  <c r="T2704" i="1"/>
  <c r="H2704" i="1"/>
  <c r="H2702" i="1"/>
  <c r="H2701" i="1"/>
  <c r="T3330" i="1"/>
  <c r="T3329" i="1"/>
  <c r="H3329" i="1"/>
  <c r="T3288" i="1"/>
  <c r="H3288" i="1"/>
  <c r="T3289" i="1"/>
  <c r="H3289" i="1"/>
  <c r="T3237" i="1"/>
  <c r="T2674" i="1"/>
  <c r="T2673" i="1"/>
  <c r="T2670" i="1"/>
  <c r="T2669" i="1"/>
  <c r="T2667" i="1"/>
  <c r="T2662" i="1"/>
  <c r="T3221" i="1"/>
  <c r="T2661" i="1"/>
  <c r="T3151" i="1"/>
  <c r="T2610" i="1"/>
  <c r="T2608" i="1"/>
  <c r="T2609" i="1"/>
  <c r="T2607" i="1"/>
  <c r="H2607" i="1"/>
  <c r="T2593" i="1"/>
  <c r="H2593" i="1"/>
  <c r="T2586" i="1"/>
  <c r="T3138" i="1"/>
  <c r="H2587" i="1"/>
  <c r="H2585" i="1"/>
  <c r="T2581" i="1"/>
  <c r="T2584" i="1"/>
  <c r="T2580" i="1"/>
  <c r="T2579" i="1"/>
  <c r="T2578" i="1"/>
  <c r="T2577" i="1"/>
  <c r="T2575" i="1"/>
  <c r="T3128" i="1"/>
  <c r="H3128" i="1"/>
  <c r="T3091" i="1"/>
  <c r="H3091" i="1"/>
  <c r="H3090" i="1"/>
  <c r="T3083" i="1"/>
  <c r="T3036" i="1"/>
  <c r="H3035" i="1"/>
  <c r="T3022" i="1"/>
  <c r="H3022" i="1"/>
  <c r="T2992" i="1"/>
  <c r="T2994" i="1"/>
  <c r="T2993" i="1"/>
  <c r="H2993" i="1"/>
  <c r="H641" i="1"/>
  <c r="T2933" i="1"/>
  <c r="H2933" i="1"/>
  <c r="H2399" i="1"/>
  <c r="H3613" i="1"/>
  <c r="I258" i="1"/>
  <c r="H258" i="1"/>
  <c r="H2863" i="1"/>
  <c r="H3597" i="1"/>
  <c r="H325" i="1"/>
  <c r="H384" i="1"/>
  <c r="H3595" i="1"/>
  <c r="H2801" i="1"/>
  <c r="H2802" i="1"/>
  <c r="H1150" i="1"/>
  <c r="H2796" i="1"/>
  <c r="I2327" i="1"/>
  <c r="T2329" i="1"/>
  <c r="I2336" i="1"/>
  <c r="H2681" i="1"/>
  <c r="H2595" i="1"/>
  <c r="H2240" i="1"/>
  <c r="H3430" i="1"/>
  <c r="T134" i="1" l="1"/>
  <c r="H134" i="1"/>
  <c r="H3637" i="1"/>
  <c r="T3325" i="1"/>
  <c r="H3325" i="1"/>
  <c r="T530" i="1"/>
  <c r="H530" i="1"/>
  <c r="T3113" i="1"/>
  <c r="H3113" i="1"/>
  <c r="T2500" i="1"/>
  <c r="H2500" i="1"/>
  <c r="T2819" i="1"/>
  <c r="H2819" i="1"/>
  <c r="T2389" i="1"/>
  <c r="H2389" i="1"/>
  <c r="T2363" i="1"/>
  <c r="H2363" i="1"/>
  <c r="H2310" i="1"/>
  <c r="H2736" i="1"/>
  <c r="T9" i="1"/>
  <c r="H9" i="1"/>
  <c r="T2671" i="1"/>
  <c r="H2671" i="1"/>
  <c r="T2592" i="1"/>
  <c r="H2592" i="1"/>
  <c r="H2668" i="1"/>
  <c r="H3392" i="1"/>
  <c r="T3144" i="1"/>
  <c r="T3143" i="1"/>
  <c r="T2161" i="1"/>
  <c r="T2159" i="1"/>
  <c r="T2158" i="1"/>
  <c r="T2156" i="1"/>
  <c r="T2557" i="1"/>
  <c r="T2139" i="1"/>
  <c r="T2138" i="1"/>
  <c r="T2449" i="1"/>
  <c r="T2448" i="1"/>
  <c r="T2385" i="1"/>
  <c r="H4708" i="1" l="1"/>
  <c r="H3698" i="1"/>
  <c r="H2680" i="1"/>
  <c r="H3847" i="1"/>
  <c r="H3848" i="1"/>
  <c r="H4443" i="1"/>
  <c r="H3830" i="1"/>
  <c r="T3798" i="1"/>
  <c r="H3798" i="1"/>
  <c r="T225" i="1"/>
  <c r="H225" i="1"/>
  <c r="T1187" i="1"/>
  <c r="H1187" i="1"/>
  <c r="H2180" i="1"/>
  <c r="H3761" i="1"/>
  <c r="T2267" i="1"/>
  <c r="H2267" i="1"/>
  <c r="T3713" i="1"/>
  <c r="H3713" i="1"/>
  <c r="T3711" i="1"/>
  <c r="H3711" i="1"/>
  <c r="H2934" i="1"/>
  <c r="T1029" i="1"/>
  <c r="H1029" i="1"/>
  <c r="T2342" i="1"/>
  <c r="H2342" i="1"/>
  <c r="T3548" i="1"/>
  <c r="H3548" i="1"/>
  <c r="T3547" i="1"/>
  <c r="H3547" i="1"/>
  <c r="T3523" i="1"/>
  <c r="H3523" i="1"/>
  <c r="T3660" i="1"/>
  <c r="H3660" i="1"/>
  <c r="T3658" i="1"/>
  <c r="H3658" i="1"/>
  <c r="T3653" i="1"/>
  <c r="H3653" i="1"/>
  <c r="T3504" i="1"/>
  <c r="T2782" i="1"/>
  <c r="T3496" i="1"/>
  <c r="H3496" i="1"/>
  <c r="T3476" i="1"/>
  <c r="H3476" i="1"/>
  <c r="T2886" i="1"/>
  <c r="H2886" i="1"/>
  <c r="T2877" i="1"/>
  <c r="H2877" i="1"/>
  <c r="T2643" i="1"/>
  <c r="H2643" i="1"/>
  <c r="T3456" i="1"/>
  <c r="H3456" i="1"/>
  <c r="T1811" i="1"/>
  <c r="H1811" i="1"/>
  <c r="T3366" i="1"/>
  <c r="H3366" i="1"/>
  <c r="T3318" i="1"/>
  <c r="H3318" i="1"/>
  <c r="T3304" i="1"/>
  <c r="H3304" i="1"/>
  <c r="T2245" i="1"/>
  <c r="H2245" i="1"/>
  <c r="T3286" i="1"/>
  <c r="H3286" i="1"/>
  <c r="T2874" i="1"/>
  <c r="H2874" i="1"/>
  <c r="T4427" i="1"/>
  <c r="H4427" i="1"/>
  <c r="T3277" i="1"/>
  <c r="T940" i="1"/>
  <c r="H940" i="1"/>
  <c r="T3625" i="1"/>
  <c r="H3625" i="1"/>
  <c r="T3242" i="1"/>
  <c r="H3242" i="1"/>
  <c r="T3835" i="1"/>
  <c r="H3835" i="1"/>
  <c r="T483" i="1"/>
  <c r="H483" i="1"/>
  <c r="T3841" i="1"/>
  <c r="H3841" i="1"/>
  <c r="T3243" i="1"/>
  <c r="H3243" i="1"/>
  <c r="T4374" i="1"/>
  <c r="H4374" i="1"/>
  <c r="T623" i="1"/>
  <c r="H623" i="1"/>
  <c r="T2651" i="1"/>
  <c r="H2651" i="1"/>
  <c r="T4125" i="1"/>
  <c r="H4125" i="1"/>
  <c r="T3177" i="1"/>
  <c r="H3177" i="1"/>
  <c r="T3846" i="1"/>
  <c r="H3846" i="1"/>
  <c r="T3573" i="1"/>
  <c r="H3573" i="1"/>
  <c r="T2573" i="1"/>
  <c r="H2573" i="1"/>
  <c r="T2550" i="1"/>
  <c r="H2550" i="1"/>
  <c r="T2549" i="1"/>
  <c r="H2549" i="1"/>
  <c r="T2538" i="1"/>
  <c r="H2538" i="1"/>
  <c r="T2537" i="1"/>
  <c r="H2537" i="1"/>
  <c r="T2534" i="1"/>
  <c r="H2534" i="1"/>
  <c r="T3487" i="1"/>
  <c r="H3487" i="1"/>
  <c r="T2544" i="1"/>
  <c r="H2544" i="1"/>
  <c r="T2572" i="1"/>
  <c r="H2572" i="1"/>
  <c r="T2571" i="1"/>
  <c r="H2571" i="1"/>
  <c r="T2535" i="1"/>
  <c r="H2535" i="1"/>
  <c r="T3116" i="1"/>
  <c r="H3116" i="1"/>
  <c r="T3089" i="1"/>
  <c r="H3089" i="1"/>
  <c r="T3080" i="1"/>
  <c r="H3080" i="1"/>
  <c r="T3049" i="1"/>
  <c r="H3049" i="1"/>
  <c r="T3581" i="1"/>
  <c r="H3581" i="1"/>
  <c r="T4113" i="1"/>
  <c r="H4113" i="1"/>
  <c r="T2444" i="1"/>
  <c r="H2444" i="1"/>
  <c r="T2988" i="1"/>
  <c r="H2988" i="1"/>
  <c r="H2430" i="1"/>
  <c r="T3790" i="1"/>
  <c r="H3790" i="1"/>
  <c r="T2477" i="1"/>
  <c r="H2477" i="1"/>
  <c r="T2431" i="1"/>
  <c r="H2431" i="1"/>
  <c r="T2432" i="1"/>
  <c r="H2432" i="1"/>
  <c r="T2990" i="1"/>
  <c r="H2990" i="1"/>
  <c r="T2911" i="1"/>
  <c r="H2911" i="1"/>
  <c r="AC3649" i="1"/>
  <c r="T3649" i="1"/>
  <c r="H3649" i="1"/>
  <c r="T2912" i="1"/>
  <c r="H2912" i="1"/>
  <c r="T2889" i="1"/>
  <c r="H2889" i="1"/>
  <c r="H3609" i="1"/>
  <c r="H2887" i="1"/>
  <c r="T2598" i="1"/>
  <c r="H2598" i="1"/>
  <c r="T2846" i="1"/>
  <c r="H2846" i="1"/>
  <c r="T2845" i="1"/>
  <c r="H2845" i="1"/>
  <c r="T3556" i="1"/>
  <c r="H3556" i="1"/>
  <c r="T3526" i="1"/>
  <c r="H3526" i="1"/>
  <c r="T3525" i="1"/>
  <c r="H3525" i="1"/>
  <c r="T2841" i="1"/>
  <c r="H2841" i="1"/>
  <c r="T3524" i="1"/>
  <c r="H3524" i="1"/>
  <c r="T3521" i="1"/>
  <c r="H3521" i="1"/>
  <c r="T2837" i="1"/>
  <c r="H2837" i="1"/>
  <c r="T3506" i="1"/>
  <c r="H3506" i="1"/>
  <c r="T3492" i="1"/>
  <c r="H3492" i="1"/>
  <c r="T3478" i="1"/>
  <c r="H3478" i="1"/>
  <c r="T2834" i="1"/>
  <c r="H2834" i="1"/>
  <c r="T3466" i="1"/>
  <c r="H3466" i="1"/>
  <c r="T1397" i="1"/>
  <c r="H1397" i="1"/>
  <c r="T4033" i="1"/>
  <c r="H4033" i="1"/>
  <c r="T2790" i="1"/>
  <c r="H2790" i="1"/>
  <c r="T2381" i="1"/>
  <c r="H2381" i="1"/>
  <c r="T2374" i="1"/>
  <c r="H2374" i="1"/>
  <c r="T2788" i="1"/>
  <c r="H2788" i="1"/>
  <c r="T2376" i="1"/>
  <c r="H2376" i="1"/>
  <c r="T2792" i="1"/>
  <c r="H2792" i="1"/>
  <c r="T2380" i="1"/>
  <c r="H2380" i="1"/>
  <c r="T2787" i="1"/>
  <c r="H2787" i="1"/>
  <c r="T2375" i="1"/>
  <c r="H2375" i="1"/>
  <c r="T2373" i="1"/>
  <c r="H2373" i="1"/>
  <c r="T2708" i="1"/>
  <c r="H2708" i="1"/>
  <c r="T3606" i="1"/>
  <c r="H3606" i="1"/>
  <c r="T3305" i="1"/>
  <c r="H3305" i="1"/>
  <c r="T2677" i="1"/>
  <c r="H2677" i="1"/>
  <c r="T3448" i="1"/>
  <c r="H3448" i="1"/>
  <c r="T2645" i="1"/>
  <c r="H2645" i="1"/>
  <c r="T2201" i="1"/>
  <c r="H2201" i="1"/>
  <c r="T2202" i="1"/>
  <c r="H2202" i="1"/>
  <c r="T1329" i="1"/>
  <c r="H1329" i="1"/>
  <c r="T2204" i="1"/>
  <c r="H2204" i="1"/>
  <c r="T3447" i="1"/>
  <c r="H3447" i="1"/>
  <c r="T3785" i="1"/>
  <c r="H3785" i="1"/>
  <c r="T2597" i="1"/>
  <c r="H2597" i="1"/>
  <c r="T3734" i="1"/>
  <c r="H3734" i="1"/>
  <c r="T2599" i="1"/>
  <c r="H2599" i="1"/>
  <c r="T2582" i="1"/>
  <c r="H2582" i="1"/>
  <c r="T2547" i="1"/>
  <c r="H2547" i="1"/>
  <c r="T2545" i="1"/>
  <c r="H2545" i="1"/>
  <c r="H2546" i="1"/>
  <c r="T3435" i="1"/>
  <c r="H3435" i="1"/>
  <c r="H2530" i="1"/>
  <c r="T2331" i="1"/>
  <c r="H2331" i="1"/>
  <c r="T2501" i="1"/>
  <c r="H2501" i="1"/>
  <c r="T3878" i="1"/>
  <c r="H3878" i="1"/>
  <c r="T3538" i="1"/>
  <c r="H3538" i="1"/>
  <c r="T3431" i="1"/>
  <c r="H3431" i="1"/>
  <c r="T2122" i="1"/>
  <c r="H2122" i="1"/>
  <c r="T2105" i="1"/>
  <c r="H2105" i="1"/>
  <c r="T2104" i="1"/>
  <c r="H2104" i="1"/>
  <c r="T2434" i="1"/>
  <c r="H2434" i="1"/>
  <c r="T2103" i="1"/>
  <c r="H2103" i="1"/>
  <c r="T2102" i="1"/>
  <c r="H2102" i="1"/>
  <c r="T2101" i="1"/>
  <c r="H2101" i="1"/>
  <c r="T2100" i="1"/>
  <c r="H2100" i="1"/>
  <c r="T2099" i="1"/>
  <c r="H2099" i="1"/>
  <c r="T3115" i="1" l="1"/>
  <c r="H3115" i="1"/>
  <c r="R3114" i="1"/>
  <c r="T3114" i="1" s="1"/>
  <c r="H3114" i="1"/>
  <c r="T3106" i="1"/>
  <c r="H3106" i="1"/>
  <c r="H3088" i="1"/>
  <c r="H3079" i="1"/>
  <c r="T3046" i="1"/>
  <c r="H3046" i="1"/>
  <c r="T3048" i="1"/>
  <c r="H3048" i="1"/>
  <c r="T3047" i="1"/>
  <c r="H3047" i="1"/>
  <c r="T3032" i="1"/>
  <c r="H3032" i="1"/>
  <c r="T3015" i="1"/>
  <c r="H3015" i="1"/>
  <c r="T3014" i="1"/>
  <c r="H3014" i="1"/>
  <c r="T3010" i="1"/>
  <c r="H3010" i="1"/>
  <c r="T3016" i="1"/>
  <c r="H3016" i="1"/>
  <c r="T3011" i="1"/>
  <c r="H3011" i="1"/>
  <c r="H3013" i="1"/>
  <c r="T3012" i="1"/>
  <c r="H3012" i="1"/>
  <c r="H2983" i="1"/>
  <c r="H2984" i="1"/>
  <c r="T2982" i="1"/>
  <c r="H2982" i="1"/>
  <c r="T1078" i="1"/>
  <c r="H1078" i="1"/>
  <c r="H2944" i="1"/>
  <c r="H2943" i="1"/>
  <c r="T2929" i="1"/>
  <c r="H2929" i="1"/>
  <c r="T2931" i="1"/>
  <c r="H2931" i="1"/>
  <c r="T2930" i="1"/>
  <c r="H2930" i="1"/>
  <c r="T2928" i="1"/>
  <c r="H2928" i="1"/>
  <c r="T2909" i="1"/>
  <c r="H2909" i="1"/>
  <c r="T2908" i="1"/>
  <c r="H2908" i="1"/>
  <c r="T2882" i="1"/>
  <c r="H2882" i="1"/>
  <c r="H2884" i="1"/>
  <c r="T2883" i="1"/>
  <c r="H2883" i="1"/>
  <c r="H2832" i="1"/>
  <c r="T2779" i="1"/>
  <c r="H2779" i="1"/>
  <c r="T2705" i="1"/>
  <c r="H2705" i="1"/>
  <c r="T2706" i="1"/>
  <c r="H2706" i="1"/>
  <c r="T2687" i="1"/>
  <c r="H2687" i="1"/>
  <c r="T4197" i="1"/>
  <c r="H4197" i="1"/>
  <c r="T2641" i="1"/>
  <c r="H2641" i="1"/>
  <c r="T2642" i="1"/>
  <c r="H2642" i="1"/>
  <c r="T2596" i="1"/>
  <c r="H2596" i="1"/>
  <c r="T2143" i="1"/>
  <c r="H2143" i="1"/>
  <c r="T2576" i="1"/>
  <c r="H2576" i="1"/>
  <c r="T2561" i="1"/>
  <c r="H2561" i="1"/>
  <c r="T2543" i="1"/>
  <c r="H2543" i="1"/>
  <c r="S2528" i="1"/>
  <c r="T2528" i="1" s="1"/>
  <c r="H2528" i="1"/>
  <c r="T2527" i="1"/>
  <c r="H2527" i="1"/>
  <c r="T4342" i="1"/>
  <c r="H4342" i="1"/>
  <c r="T2514" i="1"/>
  <c r="H2514" i="1"/>
  <c r="R2515" i="1"/>
  <c r="T2515" i="1" s="1"/>
  <c r="H2515" i="1"/>
  <c r="T2485" i="1"/>
  <c r="H2485" i="1"/>
  <c r="R2486" i="1"/>
  <c r="T2486" i="1" s="1"/>
  <c r="H2486" i="1"/>
  <c r="T2484" i="1"/>
  <c r="H2484" i="1"/>
  <c r="T2427" i="1"/>
  <c r="H2427" i="1"/>
  <c r="T2428" i="1"/>
  <c r="H2428" i="1"/>
  <c r="T2426" i="1"/>
  <c r="H2426" i="1"/>
  <c r="T2425" i="1"/>
  <c r="H2425" i="1"/>
  <c r="H306" i="1"/>
  <c r="R306" i="1"/>
  <c r="T306" i="1" s="1"/>
  <c r="H442" i="1"/>
  <c r="R442" i="1"/>
  <c r="T442" i="1" s="1"/>
  <c r="H347" i="1"/>
  <c r="R347" i="1"/>
  <c r="T347" i="1" s="1"/>
  <c r="T3927" i="1"/>
  <c r="H3927" i="1"/>
  <c r="T3918" i="1"/>
  <c r="H3918" i="1"/>
  <c r="T3919" i="1"/>
  <c r="H3919" i="1"/>
  <c r="T1230" i="1"/>
  <c r="H1230" i="1"/>
  <c r="T4373" i="1"/>
  <c r="H4373" i="1"/>
  <c r="R342" i="1"/>
  <c r="T342" i="1" s="1"/>
  <c r="H342" i="1"/>
  <c r="R429" i="1"/>
  <c r="H429" i="1"/>
  <c r="H4820" i="1"/>
  <c r="H4851" i="1"/>
  <c r="H4807" i="1"/>
  <c r="T4035" i="1"/>
  <c r="H4035" i="1"/>
  <c r="T3872" i="1"/>
  <c r="H3872" i="1"/>
  <c r="R3699" i="1"/>
  <c r="T3699" i="1" s="1"/>
  <c r="H3699" i="1"/>
  <c r="R3853" i="1"/>
  <c r="T3853" i="1" s="1"/>
  <c r="H3853" i="1"/>
  <c r="T4418" i="1"/>
  <c r="H4418" i="1"/>
  <c r="H4786" i="1"/>
  <c r="T3803" i="1"/>
  <c r="H3803" i="1"/>
  <c r="T3804" i="1"/>
  <c r="H3804" i="1"/>
  <c r="R3885" i="1"/>
  <c r="T3885" i="1" s="1"/>
  <c r="H3885" i="1"/>
  <c r="H3794" i="1"/>
  <c r="H4770" i="1"/>
  <c r="H4771" i="1"/>
  <c r="R3795" i="1"/>
  <c r="T3795" i="1" s="1"/>
  <c r="H3795" i="1"/>
  <c r="T3781" i="1"/>
  <c r="H3781" i="1"/>
  <c r="T3782" i="1"/>
  <c r="H3782" i="1"/>
  <c r="T3780" i="1"/>
  <c r="H3780" i="1"/>
  <c r="T3783" i="1"/>
  <c r="H3783" i="1"/>
  <c r="T2942" i="1"/>
  <c r="H2942" i="1"/>
  <c r="T3759" i="1"/>
  <c r="H3759" i="1"/>
  <c r="H3758" i="1"/>
  <c r="H3757" i="1"/>
  <c r="H3744" i="1"/>
  <c r="R3745" i="1"/>
  <c r="T3745" i="1" s="1"/>
  <c r="H3745" i="1"/>
  <c r="T3739" i="1"/>
  <c r="H3739" i="1"/>
  <c r="T3740" i="1"/>
  <c r="H3740" i="1"/>
  <c r="T4392" i="1"/>
  <c r="H4392" i="1"/>
  <c r="T4263" i="1"/>
  <c r="H4263" i="1"/>
  <c r="T3709" i="1"/>
  <c r="H3709" i="1"/>
  <c r="T3710" i="1"/>
  <c r="H3710" i="1"/>
  <c r="T3707" i="1"/>
  <c r="H3707" i="1"/>
  <c r="H4767" i="1"/>
  <c r="H4765" i="1"/>
  <c r="H4766" i="1"/>
  <c r="H3696" i="1"/>
  <c r="T3682" i="1"/>
  <c r="H3682" i="1"/>
  <c r="T3654" i="1"/>
  <c r="H3654" i="1"/>
  <c r="H3638" i="1"/>
  <c r="R3630" i="1"/>
  <c r="T3630" i="1" s="1"/>
  <c r="H3630" i="1"/>
  <c r="R3631" i="1"/>
  <c r="T3631" i="1" s="1"/>
  <c r="H3631" i="1"/>
  <c r="T3607" i="1"/>
  <c r="H3607" i="1"/>
  <c r="H4745" i="1"/>
  <c r="H4740" i="1"/>
  <c r="T3586" i="1"/>
  <c r="H3586" i="1"/>
  <c r="H4737" i="1"/>
  <c r="T3896" i="1"/>
  <c r="H3896" i="1"/>
  <c r="T3552" i="1"/>
  <c r="H3552" i="1"/>
  <c r="T3551" i="1"/>
  <c r="H3551" i="1"/>
  <c r="T3535" i="1"/>
  <c r="H3535" i="1"/>
  <c r="T3534" i="1"/>
  <c r="H3534" i="1"/>
  <c r="H3537" i="1"/>
  <c r="T3536" i="1"/>
  <c r="H3536" i="1"/>
  <c r="H3522" i="1"/>
  <c r="T3495" i="1"/>
  <c r="H3495" i="1"/>
  <c r="T3486" i="1"/>
  <c r="H3486" i="1"/>
  <c r="T3485" i="1"/>
  <c r="H3485" i="1"/>
  <c r="T3467" i="1"/>
  <c r="H3467" i="1"/>
  <c r="T3394" i="1"/>
  <c r="H3394" i="1"/>
  <c r="T3381" i="1"/>
  <c r="H3381" i="1"/>
  <c r="R3383" i="1"/>
  <c r="T3383" i="1" s="1"/>
  <c r="H3383" i="1"/>
  <c r="R3382" i="1"/>
  <c r="T3382" i="1" s="1"/>
  <c r="H3382" i="1"/>
  <c r="T3328" i="1"/>
  <c r="H3328" i="1"/>
  <c r="T4235" i="1"/>
  <c r="H4235" i="1"/>
  <c r="T3314" i="1"/>
  <c r="H3314" i="1"/>
  <c r="T3315" i="1"/>
  <c r="H3315" i="1"/>
  <c r="H3316" i="1"/>
  <c r="T3301" i="1"/>
  <c r="H3301" i="1"/>
  <c r="T3303" i="1"/>
  <c r="H3303" i="1"/>
  <c r="T3302" i="1"/>
  <c r="H3302" i="1"/>
  <c r="T3300" i="1"/>
  <c r="H3300" i="1"/>
  <c r="T3292" i="1"/>
  <c r="H3292" i="1"/>
  <c r="H3283" i="1"/>
  <c r="T3275" i="1"/>
  <c r="H3275" i="1"/>
  <c r="H3276" i="1"/>
  <c r="T3274" i="1"/>
  <c r="H3274" i="1"/>
  <c r="H3265" i="1"/>
  <c r="H3252" i="1"/>
  <c r="T3651" i="1"/>
  <c r="H3651" i="1"/>
  <c r="H3216" i="1"/>
  <c r="T1901" i="1"/>
  <c r="H1901" i="1"/>
  <c r="T3197" i="1"/>
  <c r="H3197" i="1"/>
  <c r="T3778" i="1"/>
  <c r="H3778" i="1"/>
  <c r="T3195" i="1"/>
  <c r="H3195" i="1"/>
  <c r="T3196" i="1"/>
  <c r="H3196" i="1"/>
  <c r="H3173" i="1"/>
  <c r="T3172" i="1"/>
  <c r="H3172" i="1"/>
  <c r="T3158" i="1"/>
  <c r="H3158" i="1"/>
  <c r="T3157" i="1"/>
  <c r="H3157" i="1"/>
  <c r="T3146" i="1"/>
  <c r="H3146" i="1"/>
  <c r="T3926" i="1" l="1"/>
  <c r="H3926" i="1"/>
  <c r="T3917" i="1"/>
  <c r="H3917" i="1"/>
  <c r="T3895" i="1"/>
  <c r="H3895" i="1"/>
  <c r="T3894" i="1"/>
  <c r="H3894" i="1"/>
  <c r="T3863" i="1"/>
  <c r="H3863" i="1"/>
  <c r="T3862" i="1"/>
  <c r="H3862" i="1"/>
  <c r="T3852" i="1"/>
  <c r="H3852" i="1"/>
  <c r="T3844" i="1"/>
  <c r="H3844" i="1"/>
  <c r="T3777" i="1"/>
  <c r="H3777" i="1"/>
  <c r="T3743" i="1"/>
  <c r="H3743" i="1"/>
  <c r="T1367" i="1"/>
  <c r="H1367" i="1"/>
  <c r="T3726" i="1"/>
  <c r="H3726" i="1"/>
  <c r="T3052" i="1"/>
  <c r="H3052" i="1"/>
  <c r="T3043" i="1"/>
  <c r="H3043" i="1"/>
  <c r="T3681" i="1"/>
  <c r="H3681" i="1"/>
  <c r="T3680" i="1"/>
  <c r="H3680" i="1"/>
  <c r="T3678" i="1"/>
  <c r="H3678" i="1"/>
  <c r="T3679" i="1"/>
  <c r="H3679" i="1"/>
  <c r="T3677" i="1"/>
  <c r="H3677" i="1"/>
  <c r="T3674" i="1"/>
  <c r="H3674" i="1"/>
  <c r="T2989" i="1"/>
  <c r="H2989" i="1"/>
  <c r="T2991" i="1"/>
  <c r="H2991" i="1"/>
  <c r="T2951" i="1"/>
  <c r="H2951" i="1"/>
  <c r="T2987" i="1"/>
  <c r="H2987" i="1"/>
  <c r="T2954" i="1"/>
  <c r="H2954" i="1"/>
  <c r="T2939" i="1"/>
  <c r="H2939" i="1"/>
  <c r="T2948" i="1"/>
  <c r="H2948" i="1"/>
  <c r="T2953" i="1"/>
  <c r="H2953" i="1"/>
  <c r="T3628" i="1"/>
  <c r="H3628" i="1"/>
  <c r="T3605" i="1"/>
  <c r="H3605" i="1"/>
  <c r="T3592" i="1"/>
  <c r="H3592" i="1"/>
  <c r="T3585" i="1"/>
  <c r="H3585" i="1"/>
  <c r="T3584" i="1"/>
  <c r="H3584" i="1"/>
  <c r="T3881" i="1"/>
  <c r="H3881" i="1"/>
  <c r="T3582" i="1"/>
  <c r="H3582" i="1"/>
  <c r="T3580" i="1"/>
  <c r="H3580" i="1"/>
  <c r="T3583" i="1"/>
  <c r="H3583" i="1"/>
  <c r="T3661" i="1"/>
  <c r="H3661" i="1"/>
  <c r="T3568" i="1"/>
  <c r="H3568" i="1"/>
  <c r="T3560" i="1"/>
  <c r="H3560" i="1"/>
  <c r="T3546" i="1"/>
  <c r="H3546" i="1"/>
  <c r="T3533" i="1"/>
  <c r="H3533" i="1"/>
  <c r="T3540" i="1"/>
  <c r="H3540" i="1"/>
  <c r="T3465" i="1"/>
  <c r="H3465" i="1"/>
  <c r="T3420" i="1"/>
  <c r="H3420" i="1"/>
  <c r="T3299" i="1"/>
  <c r="H3299" i="1"/>
  <c r="T3298" i="1"/>
  <c r="H3298" i="1"/>
  <c r="T3271" i="1"/>
  <c r="H3271" i="1"/>
  <c r="T3270" i="1"/>
  <c r="H3270" i="1"/>
  <c r="T2690" i="1"/>
  <c r="H2690" i="1"/>
  <c r="T2689" i="1"/>
  <c r="H2689" i="1"/>
  <c r="T1913" i="1"/>
  <c r="H1913" i="1"/>
  <c r="T3250" i="1"/>
  <c r="H3250" i="1"/>
  <c r="T3241" i="1"/>
  <c r="H3241" i="1"/>
  <c r="T2521" i="1"/>
  <c r="H2521" i="1"/>
  <c r="T3103" i="1"/>
  <c r="H3103" i="1"/>
  <c r="T3071" i="1"/>
  <c r="H3071" i="1"/>
  <c r="T3070" i="1"/>
  <c r="H3070" i="1"/>
  <c r="T3044" i="1"/>
  <c r="H3044" i="1"/>
  <c r="T3030" i="1"/>
  <c r="H3030" i="1"/>
  <c r="T3029" i="1"/>
  <c r="H3029" i="1"/>
  <c r="T2977" i="1"/>
  <c r="H2977" i="1"/>
  <c r="T4100" i="1"/>
  <c r="H4100" i="1"/>
  <c r="T2411" i="1"/>
  <c r="H2411" i="1"/>
  <c r="T2409" i="1"/>
  <c r="H2409" i="1"/>
  <c r="T2410" i="1"/>
  <c r="H2410" i="1"/>
  <c r="T2401" i="1"/>
  <c r="H2401" i="1"/>
  <c r="T2924" i="1"/>
  <c r="H2924" i="1"/>
  <c r="T4528" i="1"/>
  <c r="H4528" i="1"/>
  <c r="T3813" i="1"/>
  <c r="H3813" i="1"/>
  <c r="T2772" i="1"/>
  <c r="H2772" i="1"/>
  <c r="T2771" i="1"/>
  <c r="H2771" i="1"/>
  <c r="T2770" i="1"/>
  <c r="H2770" i="1"/>
  <c r="T2313" i="1"/>
  <c r="H2313" i="1"/>
  <c r="T2312" i="1"/>
  <c r="H2312" i="1"/>
  <c r="T2311" i="1"/>
  <c r="H2311" i="1"/>
  <c r="T2276" i="1"/>
  <c r="H2276" i="1"/>
  <c r="T2277" i="1"/>
  <c r="H2277" i="1"/>
  <c r="T2274" i="1"/>
  <c r="H2274" i="1"/>
  <c r="T2275" i="1"/>
  <c r="H2275" i="1"/>
  <c r="T2631" i="1"/>
  <c r="H2631" i="1"/>
  <c r="T466" i="1"/>
  <c r="H466" i="1"/>
  <c r="T2594" i="1"/>
  <c r="H2594" i="1"/>
  <c r="T2141" i="1"/>
  <c r="H2141" i="1"/>
  <c r="T2142" i="1"/>
  <c r="H2142" i="1"/>
  <c r="T2155" i="1"/>
  <c r="H2155" i="1"/>
  <c r="T2140" i="1"/>
  <c r="H2140" i="1"/>
  <c r="T2570" i="1"/>
  <c r="H2570" i="1"/>
  <c r="T2510" i="1"/>
  <c r="H2510" i="1"/>
  <c r="T2509" i="1"/>
  <c r="H2509" i="1"/>
  <c r="T2130" i="1"/>
  <c r="H2130" i="1"/>
  <c r="T2135" i="1"/>
  <c r="H2135" i="1"/>
  <c r="T2134" i="1"/>
  <c r="H2134" i="1"/>
  <c r="T2126" i="1"/>
  <c r="H2126" i="1"/>
  <c r="T2125" i="1"/>
  <c r="H2125" i="1"/>
  <c r="T2124" i="1"/>
  <c r="H2124" i="1"/>
  <c r="T2483" i="1"/>
  <c r="H2483" i="1"/>
  <c r="T2482" i="1"/>
  <c r="H2482" i="1"/>
  <c r="T942" i="1"/>
  <c r="H942" i="1"/>
  <c r="H2121" i="1"/>
  <c r="T2120" i="1"/>
  <c r="H2120" i="1"/>
  <c r="T2119" i="1"/>
  <c r="H2119" i="1"/>
  <c r="T2408" i="1"/>
  <c r="H2408" i="1"/>
  <c r="T2377" i="1"/>
  <c r="H2377" i="1"/>
  <c r="T1998" i="1"/>
  <c r="H1998" i="1"/>
  <c r="T2002" i="1"/>
  <c r="H2002" i="1"/>
  <c r="T2004" i="1"/>
  <c r="H2004" i="1"/>
  <c r="T2001" i="1"/>
  <c r="H2001" i="1"/>
  <c r="T2000" i="1"/>
  <c r="H2000" i="1"/>
  <c r="T1983" i="1"/>
  <c r="H1983" i="1"/>
  <c r="T2372" i="1"/>
  <c r="H2372" i="1"/>
  <c r="T2371" i="1"/>
  <c r="H2371" i="1"/>
  <c r="T2370" i="1"/>
  <c r="H2370" i="1"/>
  <c r="T1999" i="1"/>
  <c r="H1999" i="1"/>
  <c r="T2367" i="1"/>
  <c r="H2367" i="1"/>
  <c r="T1997" i="1"/>
  <c r="H1997" i="1"/>
  <c r="T1996" i="1"/>
  <c r="H1996" i="1"/>
  <c r="T1994" i="1"/>
  <c r="H1994" i="1"/>
  <c r="T1991" i="1"/>
  <c r="H1991" i="1"/>
  <c r="T1990" i="1"/>
  <c r="H1990" i="1"/>
  <c r="T1987" i="1"/>
  <c r="H1987" i="1"/>
  <c r="T1985" i="1"/>
  <c r="H1985" i="1"/>
  <c r="T1984" i="1"/>
  <c r="H1984" i="1"/>
  <c r="T2357" i="1"/>
  <c r="H2357" i="1"/>
  <c r="H88" i="1" l="1"/>
  <c r="T310" i="1"/>
  <c r="H311" i="1"/>
  <c r="T311" i="1"/>
  <c r="H312" i="1"/>
  <c r="T312" i="1"/>
  <c r="H313" i="1"/>
  <c r="T313" i="1"/>
  <c r="H2065" i="1" l="1"/>
  <c r="H4641" i="1" l="1"/>
  <c r="H2068" i="1" l="1"/>
  <c r="H1820" i="1"/>
  <c r="H1475" i="1" l="1"/>
  <c r="T714" i="1" l="1"/>
  <c r="T2339" i="1"/>
  <c r="H2339" i="1"/>
  <c r="T2338" i="1"/>
  <c r="H2338" i="1"/>
  <c r="T2315" i="1"/>
  <c r="H2315" i="1"/>
  <c r="T2284" i="1"/>
  <c r="H2284" i="1"/>
  <c r="T2236" i="1"/>
  <c r="H2236" i="1"/>
  <c r="T2235" i="1"/>
  <c r="H2235" i="1"/>
  <c r="T2219" i="1"/>
  <c r="H2219" i="1"/>
  <c r="T2196" i="1"/>
  <c r="H2196" i="1"/>
  <c r="T2195" i="1"/>
  <c r="H2195" i="1"/>
  <c r="R2194" i="1"/>
  <c r="T2194" i="1" s="1"/>
  <c r="H2194" i="1"/>
  <c r="T2132" i="1"/>
  <c r="H2132" i="1"/>
  <c r="T2085" i="1"/>
  <c r="H2085" i="1"/>
  <c r="T2064" i="1"/>
  <c r="H2064" i="1"/>
  <c r="T2063" i="1"/>
  <c r="H2063" i="1"/>
  <c r="T2062" i="1"/>
  <c r="H2062" i="1"/>
  <c r="T2061" i="1"/>
  <c r="H2061" i="1"/>
  <c r="R2060" i="1"/>
  <c r="T2060" i="1" s="1"/>
  <c r="H2060" i="1"/>
  <c r="T2044" i="1"/>
  <c r="H2044" i="1"/>
  <c r="R2020" i="1"/>
  <c r="T2020" i="1" s="1"/>
  <c r="H2020" i="1"/>
  <c r="T1935" i="1"/>
  <c r="H1935" i="1"/>
  <c r="T1934" i="1"/>
  <c r="H1934" i="1"/>
  <c r="T1933" i="1"/>
  <c r="H1933" i="1"/>
  <c r="T1932" i="1"/>
  <c r="H1932" i="1"/>
  <c r="T1898" i="1"/>
  <c r="H1898" i="1"/>
  <c r="T1834" i="1"/>
  <c r="H1834" i="1"/>
  <c r="T1833" i="1"/>
  <c r="H1833" i="1"/>
  <c r="T1832" i="1"/>
  <c r="H1832" i="1"/>
  <c r="R1815" i="1"/>
  <c r="T1815" i="1" s="1"/>
  <c r="H1815" i="1"/>
  <c r="T4341" i="1"/>
  <c r="H4341" i="1"/>
  <c r="T1813" i="1"/>
  <c r="H1813" i="1"/>
  <c r="T1803" i="1"/>
  <c r="H1803" i="1"/>
  <c r="T1802" i="1"/>
  <c r="H1802" i="1"/>
  <c r="T1791" i="1"/>
  <c r="H1791" i="1"/>
  <c r="T1783" i="1"/>
  <c r="H1783" i="1"/>
  <c r="T1769" i="1"/>
  <c r="H1769" i="1"/>
  <c r="T1768" i="1"/>
  <c r="H1768" i="1"/>
  <c r="T1749" i="1"/>
  <c r="H1749" i="1"/>
  <c r="T1725" i="1"/>
  <c r="H1725" i="1"/>
  <c r="T1699" i="1"/>
  <c r="H1699" i="1"/>
  <c r="T1654" i="1"/>
  <c r="H1654" i="1"/>
  <c r="T1655" i="1"/>
  <c r="H1655" i="1"/>
  <c r="R1519" i="1"/>
  <c r="T1519" i="1" s="1"/>
  <c r="H1519" i="1"/>
  <c r="T1385" i="1"/>
  <c r="H1385" i="1"/>
  <c r="R3873" i="1"/>
  <c r="T3873" i="1" s="1"/>
  <c r="H3873" i="1"/>
  <c r="T1365" i="1"/>
  <c r="H1365" i="1"/>
  <c r="T1364" i="1"/>
  <c r="H1364" i="1"/>
  <c r="T4311" i="1"/>
  <c r="H4311" i="1"/>
  <c r="T3643" i="1"/>
  <c r="H3643" i="1"/>
  <c r="T1310" i="1"/>
  <c r="H1310" i="1"/>
  <c r="T1312" i="1"/>
  <c r="H1312" i="1"/>
  <c r="R1267" i="1"/>
  <c r="T1267" i="1" s="1"/>
  <c r="H1267" i="1"/>
  <c r="R1250" i="1"/>
  <c r="T1250" i="1" s="1"/>
  <c r="H1250" i="1"/>
  <c r="T1251" i="1"/>
  <c r="H1251" i="1"/>
  <c r="T3285" i="1"/>
  <c r="H3285" i="1"/>
  <c r="T1225" i="1"/>
  <c r="H1225" i="1"/>
  <c r="T1224" i="1"/>
  <c r="H1224" i="1"/>
  <c r="T1206" i="1"/>
  <c r="H1206" i="1"/>
  <c r="T2548" i="1"/>
  <c r="H2548" i="1"/>
  <c r="T1189" i="1"/>
  <c r="H1189" i="1"/>
  <c r="R1188" i="1"/>
  <c r="T1188" i="1" s="1"/>
  <c r="H1188" i="1"/>
  <c r="T1175" i="1"/>
  <c r="H1175" i="1"/>
  <c r="T1160" i="1"/>
  <c r="H1160" i="1"/>
  <c r="T1159" i="1"/>
  <c r="H1159" i="1"/>
  <c r="S1154" i="1"/>
  <c r="T1154" i="1" s="1"/>
  <c r="H1154" i="1"/>
  <c r="T1113" i="1"/>
  <c r="H1113" i="1"/>
  <c r="T1106" i="1"/>
  <c r="H1106" i="1"/>
  <c r="R121" i="1"/>
  <c r="T121" i="1" s="1"/>
  <c r="H121" i="1"/>
  <c r="R1095" i="1"/>
  <c r="T1095" i="1" s="1"/>
  <c r="H1095" i="1"/>
  <c r="R1094" i="1"/>
  <c r="T1094" i="1" s="1"/>
  <c r="H1094" i="1"/>
  <c r="T1093" i="1"/>
  <c r="H1093" i="1"/>
  <c r="T2349" i="1"/>
  <c r="H2349" i="1"/>
  <c r="T4664" i="1"/>
  <c r="H4664" i="1"/>
  <c r="T4663" i="1"/>
  <c r="H4663" i="1"/>
  <c r="T1069" i="1"/>
  <c r="H1069" i="1"/>
  <c r="R1058" i="1"/>
  <c r="T1058" i="1" s="1"/>
  <c r="H1058" i="1"/>
  <c r="T1051" i="1"/>
  <c r="H1051" i="1"/>
  <c r="T1055" i="1"/>
  <c r="H1055" i="1"/>
  <c r="T1054" i="1"/>
  <c r="H1054" i="1"/>
  <c r="R1056" i="1"/>
  <c r="T1056" i="1" s="1"/>
  <c r="H1056" i="1"/>
  <c r="T1052" i="1"/>
  <c r="H1052" i="1"/>
  <c r="T1059" i="1"/>
  <c r="H1059" i="1"/>
  <c r="T1057" i="1"/>
  <c r="H1057" i="1"/>
  <c r="T1053" i="1"/>
  <c r="H1053" i="1"/>
  <c r="R1050" i="1"/>
  <c r="T1050" i="1" s="1"/>
  <c r="H1050" i="1"/>
  <c r="R1031" i="1"/>
  <c r="T1031" i="1" s="1"/>
  <c r="H1031" i="1"/>
  <c r="R1035" i="1"/>
  <c r="T1035" i="1" s="1"/>
  <c r="H1035" i="1"/>
  <c r="R1038" i="1"/>
  <c r="T1038" i="1" s="1"/>
  <c r="H1038" i="1"/>
  <c r="T1032" i="1"/>
  <c r="H1032" i="1"/>
  <c r="R1040" i="1"/>
  <c r="T1040" i="1" s="1"/>
  <c r="H1040" i="1"/>
  <c r="T1037" i="1"/>
  <c r="H1037" i="1"/>
  <c r="T1034" i="1"/>
  <c r="H1034" i="1"/>
  <c r="T1042" i="1"/>
  <c r="H1042" i="1"/>
  <c r="T1041" i="1"/>
  <c r="H1041" i="1"/>
  <c r="T1033" i="1"/>
  <c r="H1033" i="1"/>
  <c r="S1039" i="1"/>
  <c r="T1039" i="1" s="1"/>
  <c r="H1039" i="1"/>
  <c r="T1036" i="1"/>
  <c r="H1036" i="1"/>
  <c r="R1018" i="1"/>
  <c r="T1018" i="1" s="1"/>
  <c r="H1018" i="1"/>
  <c r="T1013" i="1"/>
  <c r="H1013" i="1"/>
  <c r="T1007" i="1"/>
  <c r="H1007" i="1"/>
  <c r="T990" i="1"/>
  <c r="H990" i="1"/>
  <c r="T987" i="1"/>
  <c r="H987" i="1"/>
  <c r="T989" i="1"/>
  <c r="H989" i="1"/>
  <c r="T991" i="1"/>
  <c r="H991" i="1"/>
  <c r="T988" i="1"/>
  <c r="H988" i="1"/>
  <c r="T978" i="1"/>
  <c r="H978" i="1"/>
  <c r="T977" i="1"/>
  <c r="H977" i="1"/>
  <c r="T979" i="1"/>
  <c r="H979" i="1"/>
  <c r="T961" i="1"/>
  <c r="H961" i="1"/>
  <c r="T962" i="1"/>
  <c r="H962" i="1"/>
  <c r="T963" i="1"/>
  <c r="H963" i="1"/>
  <c r="T935" i="1"/>
  <c r="H935" i="1"/>
  <c r="T933" i="1"/>
  <c r="H933" i="1"/>
  <c r="R927" i="1"/>
  <c r="T927" i="1" s="1"/>
  <c r="H927" i="1"/>
  <c r="T917" i="1"/>
  <c r="H917" i="1"/>
  <c r="T894" i="1"/>
  <c r="H894" i="1"/>
  <c r="T878" i="1"/>
  <c r="H878" i="1"/>
  <c r="T877" i="1"/>
  <c r="H877" i="1"/>
  <c r="T876" i="1"/>
  <c r="H876" i="1"/>
  <c r="T806" i="1"/>
  <c r="H806" i="1"/>
  <c r="T797" i="1"/>
  <c r="H797" i="1"/>
  <c r="T764" i="1"/>
  <c r="H764" i="1"/>
  <c r="T765" i="1"/>
  <c r="H765" i="1"/>
  <c r="T758" i="1"/>
  <c r="H758" i="1"/>
  <c r="T746" i="1"/>
  <c r="H746" i="1"/>
  <c r="T747" i="1"/>
  <c r="H747" i="1"/>
  <c r="T745" i="1"/>
  <c r="H745" i="1"/>
  <c r="T744" i="1"/>
  <c r="H744" i="1"/>
  <c r="T739" i="1"/>
  <c r="H739" i="1"/>
  <c r="T738" i="1"/>
  <c r="H738" i="1"/>
  <c r="T732" i="1"/>
  <c r="H732" i="1"/>
  <c r="T723" i="1"/>
  <c r="H723" i="1"/>
  <c r="T722" i="1"/>
  <c r="H722" i="1"/>
  <c r="T719" i="1"/>
  <c r="H719" i="1"/>
  <c r="T718" i="1"/>
  <c r="H718" i="1"/>
  <c r="T717" i="1"/>
  <c r="H717" i="1"/>
  <c r="T703" i="1"/>
  <c r="H703" i="1"/>
  <c r="T702" i="1"/>
  <c r="H702" i="1"/>
  <c r="T701" i="1"/>
  <c r="H701" i="1"/>
  <c r="H886" i="1" l="1"/>
  <c r="H887" i="1"/>
  <c r="H713" i="1"/>
  <c r="T1694" i="1"/>
  <c r="T1687" i="1"/>
  <c r="T1966" i="1" l="1"/>
  <c r="H1966" i="1"/>
  <c r="T1965" i="1"/>
  <c r="H1965" i="1"/>
  <c r="T1961" i="1"/>
  <c r="H1961" i="1"/>
  <c r="T1957" i="1"/>
  <c r="H1957" i="1"/>
  <c r="T1958" i="1"/>
  <c r="T1963" i="1"/>
  <c r="T1956" i="1"/>
  <c r="H1956" i="1"/>
  <c r="T1960" i="1"/>
  <c r="H1960" i="1"/>
  <c r="T1962" i="1"/>
  <c r="T1954" i="1"/>
  <c r="H1954" i="1"/>
  <c r="T2305" i="1"/>
  <c r="H2305" i="1"/>
  <c r="T1936" i="1"/>
  <c r="H1936" i="1"/>
  <c r="T1931" i="1"/>
  <c r="H1931" i="1"/>
  <c r="T1924" i="1"/>
  <c r="H1924" i="1"/>
  <c r="T1927" i="1"/>
  <c r="H1927" i="1"/>
  <c r="T1921" i="1"/>
  <c r="H1921" i="1"/>
  <c r="T1920" i="1"/>
  <c r="H1920" i="1"/>
  <c r="T1918" i="1"/>
  <c r="H1918" i="1"/>
  <c r="T1910" i="1"/>
  <c r="H1910" i="1"/>
  <c r="T1909" i="1"/>
  <c r="H1909" i="1"/>
  <c r="T1911" i="1"/>
  <c r="H1911" i="1"/>
  <c r="T1915" i="1"/>
  <c r="H1915" i="1"/>
  <c r="T1899" i="1"/>
  <c r="H1899" i="1"/>
  <c r="T1897" i="1"/>
  <c r="H1897" i="1"/>
  <c r="T1902" i="1"/>
  <c r="H1902" i="1"/>
  <c r="H1896" i="1"/>
  <c r="T1894" i="1"/>
  <c r="H1894" i="1"/>
  <c r="T2234" i="1"/>
  <c r="H2234" i="1"/>
  <c r="T2131" i="1"/>
  <c r="H2131" i="1"/>
  <c r="T1756" i="1"/>
  <c r="H1756" i="1"/>
  <c r="T2083" i="1"/>
  <c r="H2083" i="1"/>
  <c r="T1674" i="1"/>
  <c r="H1674" i="1"/>
  <c r="T2058" i="1"/>
  <c r="H2058" i="1"/>
  <c r="T2057" i="1"/>
  <c r="H2057" i="1"/>
  <c r="T2056" i="1"/>
  <c r="H2056" i="1"/>
  <c r="T1668" i="1"/>
  <c r="H1668" i="1"/>
  <c r="T1667" i="1"/>
  <c r="H1667" i="1"/>
  <c r="T2041" i="1"/>
  <c r="H2041" i="1"/>
  <c r="T2040" i="1"/>
  <c r="H2040" i="1"/>
  <c r="T1645" i="1"/>
  <c r="H1645" i="1"/>
  <c r="T2008" i="1"/>
  <c r="H2008" i="1"/>
  <c r="T1642" i="1"/>
  <c r="H1642" i="1"/>
  <c r="T1646" i="1"/>
  <c r="H1646" i="1"/>
  <c r="T1647" i="1"/>
  <c r="H1647" i="1"/>
  <c r="T1650" i="1"/>
  <c r="H1650" i="1"/>
  <c r="T1644" i="1"/>
  <c r="H1644" i="1"/>
  <c r="T1640" i="1"/>
  <c r="H1640" i="1"/>
  <c r="T1643" i="1"/>
  <c r="H1643" i="1"/>
  <c r="T1641" i="1"/>
  <c r="H1641" i="1"/>
  <c r="T1639" i="1"/>
  <c r="H1639" i="1"/>
  <c r="T1638" i="1"/>
  <c r="H1638" i="1"/>
  <c r="T2005" i="1"/>
  <c r="H2005" i="1"/>
  <c r="T2003" i="1"/>
  <c r="H2003" i="1"/>
  <c r="H1637" i="1"/>
  <c r="T1636" i="1"/>
  <c r="H1636" i="1"/>
  <c r="T1635" i="1"/>
  <c r="H1635" i="1"/>
  <c r="T1930" i="1"/>
  <c r="H1930" i="1"/>
  <c r="T1929" i="1"/>
  <c r="T1544" i="1"/>
  <c r="H1544" i="1"/>
  <c r="T1543" i="1"/>
  <c r="H1543" i="1"/>
  <c r="T1789" i="1"/>
  <c r="H1789" i="1"/>
  <c r="T1788" i="1"/>
  <c r="H1788" i="1"/>
  <c r="T1767" i="1"/>
  <c r="H1767" i="1"/>
  <c r="T470" i="1"/>
  <c r="H470" i="1"/>
  <c r="T1690" i="1"/>
  <c r="H1690" i="1"/>
  <c r="T1689" i="1"/>
  <c r="H1689" i="1"/>
  <c r="T1688" i="1"/>
  <c r="H1688" i="1"/>
  <c r="T1518" i="1"/>
  <c r="H1518" i="1"/>
  <c r="T1062" i="1"/>
  <c r="H1062" i="1"/>
  <c r="T1516" i="1"/>
  <c r="H1516" i="1"/>
  <c r="T1021" i="1"/>
  <c r="H1021" i="1"/>
  <c r="H1467" i="1"/>
  <c r="T959" i="1"/>
  <c r="H959" i="1"/>
  <c r="H952" i="1"/>
  <c r="T649" i="1"/>
  <c r="H649" i="1"/>
  <c r="T1453" i="1"/>
  <c r="H1453" i="1"/>
  <c r="T925" i="1"/>
  <c r="H925" i="1"/>
  <c r="T1424" i="1"/>
  <c r="H1424" i="1"/>
  <c r="T1423" i="1"/>
  <c r="H1423" i="1"/>
  <c r="T849" i="1"/>
  <c r="H849" i="1"/>
  <c r="T775" i="1"/>
  <c r="H775" i="1"/>
  <c r="T773" i="1"/>
  <c r="H773" i="1"/>
  <c r="T1405" i="1"/>
  <c r="H1405" i="1"/>
  <c r="T689" i="1"/>
  <c r="H689" i="1"/>
  <c r="T686" i="1"/>
  <c r="H686" i="1"/>
  <c r="T643" i="1"/>
  <c r="H643" i="1"/>
  <c r="T1357" i="1"/>
  <c r="H1357" i="1"/>
  <c r="T610" i="1"/>
  <c r="H610" i="1"/>
  <c r="T1359" i="1"/>
  <c r="H1359" i="1"/>
  <c r="T605" i="1"/>
  <c r="H605" i="1"/>
  <c r="T604" i="1"/>
  <c r="H604" i="1"/>
  <c r="T603" i="1"/>
  <c r="H603" i="1"/>
  <c r="T602" i="1"/>
  <c r="H602" i="1"/>
  <c r="T601" i="1"/>
  <c r="H601" i="1"/>
  <c r="T600" i="1"/>
  <c r="H600" i="1"/>
  <c r="T434" i="1"/>
  <c r="H434" i="1"/>
  <c r="T408" i="1"/>
  <c r="H408" i="1"/>
  <c r="T411" i="1"/>
  <c r="H411" i="1"/>
  <c r="T322" i="1"/>
  <c r="H322" i="1"/>
  <c r="T321" i="1"/>
  <c r="H321" i="1"/>
  <c r="T395" i="1"/>
  <c r="H395" i="1"/>
  <c r="H394" i="1"/>
  <c r="H371" i="1"/>
  <c r="T305" i="1"/>
  <c r="H305" i="1"/>
  <c r="T302" i="1"/>
  <c r="H302" i="1"/>
  <c r="T304" i="1"/>
  <c r="H304" i="1"/>
  <c r="T292" i="1"/>
  <c r="H292" i="1"/>
  <c r="T278" i="1"/>
  <c r="H278" i="1"/>
  <c r="T269" i="1"/>
  <c r="H269" i="1"/>
  <c r="T205" i="1"/>
  <c r="H205" i="1"/>
  <c r="H1266" i="1"/>
  <c r="T181" i="1"/>
  <c r="H181" i="1"/>
  <c r="T1244" i="1"/>
  <c r="H1244" i="1"/>
  <c r="T1222" i="1"/>
  <c r="H1222" i="1"/>
  <c r="T1203" i="1"/>
  <c r="H1203" i="1"/>
  <c r="T1172" i="1"/>
  <c r="H1172" i="1"/>
  <c r="T1171" i="1"/>
  <c r="H1171" i="1"/>
  <c r="T1148" i="1"/>
  <c r="H1148" i="1"/>
  <c r="T83" i="1"/>
  <c r="H83" i="1"/>
  <c r="T3178" i="1"/>
  <c r="H3178" i="1"/>
  <c r="T1112" i="1"/>
  <c r="H1112" i="1"/>
  <c r="T1111" i="1"/>
  <c r="H1111" i="1"/>
  <c r="T1092" i="1"/>
  <c r="H1092" i="1"/>
  <c r="T1087" i="1"/>
  <c r="H1087" i="1"/>
  <c r="H1080" i="1"/>
  <c r="T1068" i="1"/>
  <c r="H1068" i="1"/>
  <c r="T50" i="1"/>
  <c r="H50" i="1"/>
  <c r="T3356" i="1"/>
  <c r="T976" i="1"/>
  <c r="T953" i="1"/>
  <c r="T931" i="1"/>
  <c r="T1072" i="1"/>
  <c r="H1072" i="1"/>
  <c r="T914" i="1"/>
  <c r="H914" i="1"/>
  <c r="T28" i="1"/>
  <c r="H28" i="1"/>
  <c r="T915" i="1"/>
  <c r="H915" i="1"/>
  <c r="T892" i="1"/>
  <c r="H892" i="1"/>
  <c r="T875" i="1"/>
  <c r="H875" i="1"/>
  <c r="T863" i="1"/>
  <c r="H863" i="1"/>
  <c r="T857" i="1"/>
  <c r="H857" i="1"/>
  <c r="T866" i="1"/>
  <c r="H866" i="1"/>
  <c r="T865" i="1"/>
  <c r="H865" i="1"/>
  <c r="T864" i="1"/>
  <c r="H864" i="1"/>
  <c r="T862" i="1"/>
  <c r="H862" i="1"/>
  <c r="T867" i="1"/>
  <c r="H867" i="1"/>
  <c r="T858" i="1"/>
  <c r="H858" i="1"/>
  <c r="T861" i="1"/>
  <c r="H861" i="1"/>
  <c r="T860" i="1"/>
  <c r="H860" i="1"/>
  <c r="T3332" i="1"/>
  <c r="H3332" i="1"/>
  <c r="T2600" i="1"/>
  <c r="H2600" i="1"/>
  <c r="T3331" i="1"/>
  <c r="H3331" i="1"/>
  <c r="T854" i="1"/>
  <c r="H854" i="1"/>
  <c r="T828" i="1"/>
  <c r="H828" i="1"/>
  <c r="T813" i="1"/>
  <c r="H813" i="1"/>
  <c r="T805" i="1"/>
  <c r="H805" i="1"/>
  <c r="T480" i="1"/>
  <c r="H480" i="1"/>
  <c r="T780" i="1"/>
  <c r="H780" i="1"/>
  <c r="T502" i="1"/>
  <c r="H502" i="1"/>
  <c r="T3561" i="1"/>
  <c r="H3561" i="1"/>
  <c r="T762" i="1"/>
  <c r="H762" i="1"/>
  <c r="T761" i="1"/>
  <c r="H761" i="1"/>
  <c r="T1140" i="1"/>
  <c r="H1140" i="1"/>
  <c r="H737" i="1"/>
  <c r="T736" i="1"/>
  <c r="H736" i="1"/>
  <c r="T707" i="1"/>
  <c r="H707" i="1"/>
  <c r="T700" i="1"/>
  <c r="H700" i="1"/>
  <c r="T699" i="1"/>
  <c r="H699" i="1"/>
  <c r="H1368" i="1" l="1"/>
  <c r="H1369" i="1"/>
  <c r="T1334" i="1"/>
  <c r="H1334" i="1"/>
  <c r="H1247" i="1"/>
  <c r="T1246" i="1"/>
  <c r="T1236" i="1"/>
  <c r="H757" i="1"/>
  <c r="H1234" i="1"/>
  <c r="H1233" i="1"/>
  <c r="T1231" i="1"/>
  <c r="T3363" i="1"/>
  <c r="T1214" i="1"/>
  <c r="T3278" i="1"/>
  <c r="T1213" i="1"/>
  <c r="T1212" i="1"/>
  <c r="H1155" i="1"/>
  <c r="H668" i="1"/>
  <c r="T954" i="1"/>
  <c r="H954" i="1"/>
  <c r="H173" i="1"/>
  <c r="H831" i="1"/>
  <c r="T3263" i="1"/>
  <c r="H3263" i="1"/>
  <c r="H799" i="1"/>
  <c r="H726" i="1"/>
  <c r="T3427" i="1" l="1"/>
  <c r="H3427" i="1"/>
  <c r="T2325" i="1"/>
  <c r="H2325" i="1"/>
  <c r="T2328" i="1"/>
  <c r="T3426" i="1"/>
  <c r="H3426" i="1"/>
  <c r="T2326" i="1"/>
  <c r="H2326" i="1"/>
  <c r="H3411" i="1"/>
  <c r="H150" i="1"/>
  <c r="T3404" i="1"/>
  <c r="T2148" i="1"/>
  <c r="S2148" i="1"/>
  <c r="I2148" i="1"/>
  <c r="T2067" i="1"/>
  <c r="H1944" i="1"/>
  <c r="H1596" i="1"/>
  <c r="H1914" i="1"/>
  <c r="H1200" i="1"/>
  <c r="H3398" i="1"/>
  <c r="T1522" i="1"/>
  <c r="T1511" i="1"/>
  <c r="T1510" i="1"/>
  <c r="T1499" i="1"/>
  <c r="T1498" i="1"/>
  <c r="T779" i="1"/>
  <c r="H779" i="1"/>
  <c r="T1496" i="1"/>
  <c r="H1131" i="1"/>
  <c r="H1130" i="1"/>
  <c r="H1122" i="1"/>
  <c r="T1114" i="1"/>
  <c r="H1114" i="1"/>
  <c r="T1083" i="1"/>
  <c r="H1083" i="1"/>
  <c r="T1065" i="1"/>
  <c r="H1065" i="1"/>
  <c r="T1082" i="1"/>
  <c r="H1082" i="1"/>
  <c r="H1533" i="1"/>
  <c r="H1126" i="1"/>
  <c r="H1529" i="1"/>
  <c r="H1120" i="1"/>
  <c r="H1473" i="1"/>
  <c r="H856" i="1"/>
  <c r="T54" i="1" l="1"/>
  <c r="T1430" i="1" l="1"/>
  <c r="T1728" i="1"/>
  <c r="T1729" i="1"/>
  <c r="T1730" i="1"/>
  <c r="T1772" i="1"/>
  <c r="T1818" i="1"/>
  <c r="T1837" i="1"/>
  <c r="T1841" i="1"/>
  <c r="T1842" i="1"/>
  <c r="T1838" i="1"/>
  <c r="T1839" i="1"/>
  <c r="T1903" i="1"/>
  <c r="T1904" i="1"/>
  <c r="T2051" i="1"/>
  <c r="T2052" i="1"/>
  <c r="T2050" i="1"/>
  <c r="T2086" i="1"/>
  <c r="T665" i="1"/>
  <c r="T2286" i="1"/>
  <c r="T2323" i="1"/>
  <c r="T2324" i="1"/>
  <c r="T2322" i="1"/>
  <c r="T2321" i="1"/>
  <c r="T2320" i="1"/>
  <c r="T2319" i="1"/>
  <c r="T2318" i="1"/>
  <c r="T1431" i="1"/>
  <c r="T725" i="1" l="1"/>
  <c r="T733" i="1"/>
  <c r="T740" i="1"/>
  <c r="T490" i="1"/>
  <c r="T760" i="1"/>
  <c r="T774" i="1"/>
  <c r="T807" i="1"/>
  <c r="T4207" i="1"/>
  <c r="T816" i="1"/>
  <c r="T817" i="1"/>
  <c r="T818" i="1"/>
  <c r="T829" i="1"/>
  <c r="T3928" i="1"/>
  <c r="T880" i="1"/>
  <c r="T918" i="1"/>
  <c r="T37" i="1"/>
  <c r="T3897" i="1"/>
  <c r="T937" i="1"/>
  <c r="T4662" i="1"/>
  <c r="T3840" i="1"/>
  <c r="T3902" i="1"/>
  <c r="T3346" i="1"/>
  <c r="T3347" i="1"/>
  <c r="T983" i="1"/>
  <c r="T4194" i="1"/>
  <c r="T814" i="1"/>
  <c r="T3355" i="1"/>
  <c r="T3354" i="1"/>
  <c r="T1014" i="1"/>
  <c r="T227" i="1"/>
  <c r="T3779" i="1"/>
  <c r="T1044" i="1"/>
  <c r="T3359" i="1"/>
  <c r="T1061" i="1"/>
  <c r="T1088" i="1"/>
  <c r="T1115" i="1"/>
  <c r="T3697" i="1"/>
  <c r="T105" i="1"/>
  <c r="T106" i="1"/>
  <c r="T1180" i="1"/>
  <c r="T1177" i="1"/>
  <c r="T3361" i="1"/>
  <c r="T1190" i="1"/>
  <c r="T1210" i="1"/>
  <c r="T136" i="1"/>
  <c r="T127" i="1"/>
  <c r="T152" i="1"/>
  <c r="T1227" i="1"/>
  <c r="T1226" i="1"/>
  <c r="T1228" i="1"/>
  <c r="T1229" i="1"/>
  <c r="T497" i="1"/>
  <c r="T3634" i="1"/>
  <c r="T2871" i="1"/>
  <c r="T405" i="1"/>
  <c r="T3887" i="1"/>
  <c r="T1331" i="1"/>
  <c r="T3601" i="1"/>
  <c r="T4223" i="1"/>
  <c r="T1394" i="1"/>
  <c r="T1330" i="1"/>
  <c r="T2379" i="1"/>
  <c r="T850" i="1"/>
  <c r="T1471" i="1"/>
  <c r="T1520" i="1"/>
  <c r="T1656" i="1"/>
  <c r="T1659" i="1"/>
  <c r="T1008" i="1"/>
  <c r="T1658" i="1"/>
  <c r="T1727" i="1"/>
  <c r="T1726" i="1"/>
  <c r="T1752" i="1"/>
  <c r="T544" i="1"/>
  <c r="T1771" i="1"/>
  <c r="T1784" i="1"/>
  <c r="T1905" i="1"/>
  <c r="T810" i="1"/>
  <c r="T1794" i="1"/>
  <c r="T1804" i="1"/>
  <c r="T1817" i="1"/>
  <c r="T1016" i="1"/>
  <c r="T1836" i="1"/>
  <c r="T1591" i="1"/>
  <c r="T1592" i="1"/>
  <c r="T1900" i="1"/>
  <c r="T3712" i="1"/>
  <c r="T1603" i="1"/>
  <c r="T1938" i="1"/>
  <c r="T1941" i="1"/>
  <c r="T1604" i="1"/>
  <c r="T1939" i="1"/>
  <c r="T1605" i="1"/>
  <c r="T1937" i="1"/>
  <c r="T1940" i="1"/>
  <c r="T2021" i="1"/>
  <c r="T782" i="1"/>
  <c r="T1651" i="1"/>
  <c r="T2025" i="1"/>
  <c r="T2024" i="1"/>
  <c r="T2221" i="1"/>
  <c r="T2223" i="1"/>
  <c r="T387" i="1"/>
  <c r="T4424" i="1"/>
  <c r="T2066" i="1"/>
  <c r="T2133" i="1"/>
  <c r="T1760" i="1"/>
  <c r="T888" i="1"/>
  <c r="T2885" i="1"/>
  <c r="T2222" i="1"/>
  <c r="T3935" i="1"/>
  <c r="T2340" i="1"/>
  <c r="T3891" i="1"/>
  <c r="H2066" i="1" l="1"/>
  <c r="T2317" i="1" l="1"/>
  <c r="T2316" i="1"/>
  <c r="T3421" i="1"/>
  <c r="T2237" i="1"/>
  <c r="T1879" i="1"/>
  <c r="T2198" i="1"/>
  <c r="T3406" i="1"/>
  <c r="T1669" i="1"/>
  <c r="T527" i="1"/>
  <c r="T1770" i="1"/>
  <c r="T4390" i="1"/>
  <c r="T960" i="1"/>
  <c r="T694" i="1"/>
  <c r="T693" i="1"/>
  <c r="T692" i="1"/>
  <c r="T690" i="1"/>
  <c r="T691" i="1"/>
  <c r="T1366" i="1"/>
  <c r="T53" i="1"/>
  <c r="T1822" i="1"/>
  <c r="T3081" i="1"/>
  <c r="T2916" i="1"/>
  <c r="T869" i="1"/>
  <c r="T868" i="1"/>
  <c r="T705" i="1"/>
  <c r="T704" i="1"/>
  <c r="T2218" i="1" l="1"/>
  <c r="H2218" i="1"/>
  <c r="T1948" i="1"/>
  <c r="T1949" i="1"/>
  <c r="T1950" i="1"/>
  <c r="T1916" i="1"/>
  <c r="T1546" i="1"/>
  <c r="T1545" i="1"/>
  <c r="T1848" i="1"/>
  <c r="T1547" i="1"/>
  <c r="T1846" i="1"/>
  <c r="T1821" i="1"/>
  <c r="T1786" i="1"/>
  <c r="T4336" i="1"/>
  <c r="T1676" i="1"/>
  <c r="T1675" i="1"/>
  <c r="T1134" i="1"/>
  <c r="T1536" i="1"/>
  <c r="T1538" i="1"/>
  <c r="T1537" i="1"/>
  <c r="T1535" i="1"/>
  <c r="T1270" i="1"/>
  <c r="T1237" i="1"/>
  <c r="T1197" i="1"/>
  <c r="T1196" i="1"/>
  <c r="T1195" i="1"/>
  <c r="T966" i="1"/>
  <c r="T967" i="1"/>
  <c r="T929" i="1"/>
  <c r="T889" i="1"/>
  <c r="T767" i="1"/>
  <c r="T768" i="1"/>
  <c r="T751" i="1"/>
  <c r="T734" i="1"/>
  <c r="T2068" i="1" l="1"/>
  <c r="T1845" i="1"/>
  <c r="T1820" i="1"/>
  <c r="T1475" i="1"/>
  <c r="T919" i="1"/>
  <c r="T800" i="1"/>
  <c r="T766" i="1"/>
  <c r="H1879" i="1" l="1"/>
  <c r="H2198" i="1"/>
  <c r="H3406" i="1"/>
  <c r="H888" i="1"/>
  <c r="H1760" i="1"/>
  <c r="H2133" i="1"/>
  <c r="H2086" i="1" l="1"/>
  <c r="H1904" i="1" l="1"/>
  <c r="H1903" i="1"/>
  <c r="H1837" i="1"/>
  <c r="H1940" i="1"/>
  <c r="H1937" i="1"/>
  <c r="H1605" i="1"/>
  <c r="H1939" i="1"/>
  <c r="H1604" i="1"/>
  <c r="H1941" i="1"/>
  <c r="H1938" i="1"/>
  <c r="H3712" i="1"/>
  <c r="H1603" i="1"/>
  <c r="H1900" i="1"/>
  <c r="H1592" i="1"/>
  <c r="H1591" i="1"/>
  <c r="H1916" i="1" l="1"/>
  <c r="H1546" i="1"/>
  <c r="H1545" i="1"/>
  <c r="H1848" i="1"/>
  <c r="H1846" i="1"/>
  <c r="H1821" i="1"/>
  <c r="H1836" i="1" l="1"/>
  <c r="H1016" i="1"/>
  <c r="H527" i="1" l="1"/>
  <c r="T1165" i="1" l="1"/>
  <c r="T13" i="1"/>
  <c r="H3397" i="1" l="1"/>
  <c r="H3380" i="1"/>
  <c r="H1772" i="1" l="1"/>
  <c r="H1730" i="1"/>
  <c r="H1729" i="1"/>
  <c r="H1771" i="1"/>
  <c r="H544" i="1"/>
  <c r="H1752" i="1"/>
  <c r="H1726" i="1"/>
  <c r="H1727" i="1"/>
  <c r="H1659" i="1"/>
  <c r="H1658" i="1"/>
  <c r="H1008" i="1"/>
  <c r="H1520" i="1"/>
  <c r="H1770" i="1"/>
  <c r="H4336" i="1" l="1"/>
  <c r="H1676" i="1" l="1"/>
  <c r="H1675" i="1"/>
  <c r="H1134" i="1"/>
  <c r="H1536" i="1"/>
  <c r="H1538" i="1"/>
  <c r="H1537" i="1"/>
  <c r="H1535" i="1"/>
  <c r="H1252" i="1" l="1"/>
  <c r="T189" i="1" l="1"/>
  <c r="S1002" i="1" l="1"/>
  <c r="T1002" i="1" s="1"/>
  <c r="T214" i="1" l="1"/>
  <c r="H1331" i="1" l="1"/>
  <c r="H2871" i="1"/>
  <c r="H405" i="1"/>
  <c r="H3634" i="1"/>
  <c r="T1297" i="1" l="1"/>
  <c r="H1297" i="1"/>
  <c r="T204" i="1"/>
  <c r="T1295" i="1"/>
  <c r="T1294" i="1"/>
  <c r="T1293" i="1"/>
  <c r="T1280" i="1"/>
  <c r="T1282" i="1"/>
  <c r="T1281" i="1"/>
  <c r="T1264" i="1"/>
  <c r="H1264" i="1"/>
  <c r="H1263" i="1"/>
  <c r="T1258" i="1"/>
  <c r="H1258" i="1"/>
  <c r="T1257" i="1"/>
  <c r="H1257" i="1"/>
  <c r="T257" i="1" l="1"/>
  <c r="H257" i="1"/>
  <c r="T1186" i="1"/>
  <c r="T1170" i="1"/>
  <c r="T1169" i="1"/>
  <c r="T1168" i="1"/>
  <c r="T1158" i="1"/>
  <c r="H1158" i="1"/>
  <c r="T1157" i="1"/>
  <c r="H1157" i="1"/>
  <c r="H1197" i="1" l="1"/>
  <c r="H1196" i="1"/>
  <c r="H1195" i="1"/>
  <c r="T1067" i="1" l="1"/>
  <c r="H1115" i="1" l="1"/>
  <c r="H53" i="1"/>
  <c r="T1110" i="1" l="1"/>
  <c r="H1110" i="1"/>
  <c r="H4632" i="1" l="1"/>
  <c r="H1822" i="1" l="1"/>
  <c r="T1099" i="1" l="1"/>
  <c r="H1067" i="1" l="1"/>
  <c r="T1066" i="1"/>
  <c r="H1066" i="1"/>
  <c r="H1045" i="1"/>
  <c r="H1061" i="1"/>
  <c r="H3359" i="1"/>
  <c r="H1044" i="1"/>
  <c r="H3779" i="1"/>
  <c r="T1047" i="1" l="1"/>
  <c r="T49" i="1"/>
  <c r="H49" i="1"/>
  <c r="T1025" i="1"/>
  <c r="H1025" i="1"/>
  <c r="T1027" i="1"/>
  <c r="H1027" i="1"/>
  <c r="T1024" i="1"/>
  <c r="H1024" i="1"/>
  <c r="T1023" i="1"/>
  <c r="H1023" i="1"/>
  <c r="T1026" i="1"/>
  <c r="H1026" i="1"/>
  <c r="H227" i="1" l="1"/>
  <c r="H1014" i="1"/>
  <c r="H814" i="1"/>
  <c r="H3354" i="1"/>
  <c r="H3355" i="1"/>
  <c r="H1002" i="1"/>
  <c r="T1003" i="1"/>
  <c r="H1003" i="1"/>
  <c r="H4194" i="1"/>
  <c r="H966" i="1"/>
  <c r="H967" i="1"/>
  <c r="H3902" i="1"/>
  <c r="H3347" i="1"/>
  <c r="H3346" i="1"/>
  <c r="H983" i="1"/>
  <c r="H3840" i="1"/>
  <c r="H937" i="1"/>
  <c r="H3897" i="1"/>
  <c r="H4662" i="1"/>
  <c r="H284" i="1" l="1"/>
  <c r="H37" i="1" l="1"/>
  <c r="T36" i="1"/>
  <c r="H36" i="1"/>
  <c r="H918" i="1"/>
  <c r="H889" i="1"/>
  <c r="H870" i="1"/>
  <c r="H3928" i="1"/>
  <c r="H880" i="1"/>
  <c r="H869" i="1" l="1"/>
  <c r="H868" i="1"/>
  <c r="T743" i="1" l="1"/>
  <c r="H743" i="1"/>
  <c r="T3554" i="1"/>
  <c r="H3554" i="1"/>
  <c r="H4590" i="1" l="1"/>
  <c r="H829" i="1" l="1"/>
  <c r="H818" i="1"/>
  <c r="H817" i="1"/>
  <c r="H4207" i="1"/>
  <c r="H816" i="1"/>
  <c r="H807" i="1"/>
  <c r="H453" i="1" l="1"/>
  <c r="H774" i="1"/>
  <c r="H767" i="1"/>
  <c r="H768" i="1"/>
  <c r="H760" i="1"/>
  <c r="H490" i="1"/>
  <c r="H740" i="1"/>
  <c r="H733" i="1"/>
  <c r="H751" i="1" l="1"/>
  <c r="H734" i="1"/>
  <c r="T627" i="1" l="1"/>
  <c r="H627" i="1"/>
  <c r="H614" i="1" l="1"/>
  <c r="S3201" i="1"/>
  <c r="T475" i="1"/>
  <c r="H475" i="1"/>
  <c r="H432" i="1"/>
  <c r="H315" i="1"/>
  <c r="T4519" i="1"/>
  <c r="H4519" i="1"/>
  <c r="H1142" i="1"/>
  <c r="H4517" i="1"/>
  <c r="H4516" i="1"/>
  <c r="T291" i="1"/>
  <c r="T4505" i="1"/>
  <c r="T12" i="1"/>
  <c r="H12" i="1"/>
  <c r="H392" i="1"/>
  <c r="T346" i="1"/>
  <c r="H346" i="1"/>
  <c r="T314" i="1"/>
  <c r="T3531" i="1"/>
  <c r="T1792" i="1"/>
  <c r="H4358" i="1" l="1"/>
  <c r="H619" i="1"/>
  <c r="T573" i="1" l="1"/>
  <c r="H573" i="1"/>
  <c r="T414" i="1"/>
  <c r="H414" i="1"/>
  <c r="T301" i="1"/>
  <c r="H301" i="1"/>
  <c r="T297" i="1"/>
  <c r="H297" i="1"/>
  <c r="H629" i="1" l="1"/>
  <c r="T1447" i="1"/>
  <c r="H1447" i="1"/>
  <c r="T975" i="1"/>
  <c r="H975" i="1"/>
  <c r="T402" i="1"/>
  <c r="H402" i="1"/>
  <c r="T240" i="1"/>
  <c r="H240" i="1"/>
  <c r="T135" i="1"/>
  <c r="H135" i="1"/>
  <c r="T109" i="1"/>
  <c r="H109" i="1"/>
  <c r="T659" i="1" l="1"/>
  <c r="H659" i="1"/>
  <c r="T650" i="1"/>
  <c r="H650" i="1"/>
  <c r="T647" i="1"/>
  <c r="H647" i="1"/>
  <c r="T2859" i="1"/>
  <c r="H2859" i="1"/>
  <c r="T628" i="1"/>
  <c r="H628" i="1"/>
  <c r="T584" i="1"/>
  <c r="H584" i="1"/>
  <c r="T583" i="1"/>
  <c r="H583" i="1"/>
  <c r="T3190" i="1"/>
  <c r="H3190" i="1"/>
  <c r="T565" i="1"/>
  <c r="H565" i="1"/>
  <c r="T558" i="1"/>
  <c r="H558" i="1"/>
  <c r="T523" i="1"/>
  <c r="H523" i="1"/>
  <c r="T522" i="1"/>
  <c r="H522" i="1"/>
  <c r="T521" i="1"/>
  <c r="H521" i="1"/>
  <c r="T499" i="1"/>
  <c r="H499" i="1"/>
  <c r="T496" i="1"/>
  <c r="H496" i="1"/>
  <c r="T477" i="1"/>
  <c r="H477" i="1"/>
  <c r="T476" i="1"/>
  <c r="H476" i="1"/>
  <c r="T460" i="1"/>
  <c r="H460" i="1"/>
  <c r="T444" i="1"/>
  <c r="H444" i="1"/>
  <c r="T439" i="1"/>
  <c r="H439" i="1"/>
  <c r="T410" i="1"/>
  <c r="H410" i="1"/>
  <c r="T409" i="1"/>
  <c r="H409" i="1"/>
  <c r="T3185" i="1"/>
  <c r="H3185" i="1"/>
  <c r="T4531" i="1"/>
  <c r="H4531" i="1"/>
  <c r="T406" i="1"/>
  <c r="H406" i="1"/>
  <c r="T401" i="1"/>
  <c r="H401" i="1"/>
  <c r="T3184" i="1"/>
  <c r="H3184" i="1"/>
  <c r="T3183" i="1"/>
  <c r="H3183" i="1"/>
  <c r="T393" i="1"/>
  <c r="H393" i="1"/>
  <c r="T390" i="1"/>
  <c r="H390" i="1"/>
  <c r="T389" i="1"/>
  <c r="H389" i="1"/>
  <c r="T385" i="1"/>
  <c r="H385" i="1"/>
  <c r="T381" i="1"/>
  <c r="H381" i="1"/>
  <c r="T380" i="1"/>
  <c r="H380" i="1"/>
  <c r="T373" i="1"/>
  <c r="H373" i="1"/>
  <c r="T372" i="1"/>
  <c r="H372" i="1"/>
  <c r="T4522" i="1"/>
  <c r="H4522" i="1"/>
  <c r="T354" i="1"/>
  <c r="H354" i="1"/>
  <c r="T350" i="1"/>
  <c r="H350" i="1"/>
  <c r="T349" i="1"/>
  <c r="H349" i="1"/>
  <c r="T337" i="1"/>
  <c r="H337" i="1"/>
  <c r="T295" i="1"/>
  <c r="H295" i="1"/>
  <c r="T294" i="1"/>
  <c r="H294" i="1"/>
  <c r="T440" i="1"/>
  <c r="H440" i="1"/>
  <c r="T281" i="1"/>
  <c r="H281" i="1"/>
  <c r="T266" i="1"/>
  <c r="H266" i="1"/>
  <c r="T209" i="1"/>
  <c r="H209" i="1"/>
  <c r="T208" i="1"/>
  <c r="H208" i="1"/>
  <c r="T3167" i="1"/>
  <c r="H3167" i="1"/>
  <c r="T3166" i="1"/>
  <c r="H3166" i="1"/>
  <c r="T32" i="1"/>
  <c r="H32" i="1"/>
  <c r="T3162" i="1"/>
  <c r="H3162" i="1"/>
  <c r="T4514" i="1"/>
  <c r="H4514" i="1"/>
  <c r="T4512" i="1"/>
  <c r="H4512" i="1"/>
  <c r="T4509" i="1"/>
  <c r="H4509" i="1"/>
  <c r="T4507" i="1"/>
  <c r="H4507" i="1"/>
  <c r="T4513" i="1"/>
  <c r="H4513" i="1"/>
  <c r="T180" i="1"/>
  <c r="H180" i="1"/>
  <c r="T179" i="1"/>
  <c r="H179" i="1"/>
  <c r="T178" i="1"/>
  <c r="H178" i="1"/>
  <c r="T177" i="1"/>
  <c r="H177" i="1"/>
  <c r="T3159" i="1"/>
  <c r="H3159" i="1"/>
  <c r="T162" i="1"/>
  <c r="H162" i="1"/>
  <c r="T161" i="1"/>
  <c r="H161" i="1"/>
  <c r="T160" i="1"/>
  <c r="H160" i="1"/>
  <c r="T159" i="1"/>
  <c r="H159" i="1"/>
  <c r="T3156" i="1"/>
  <c r="H3156" i="1"/>
  <c r="T151" i="1"/>
  <c r="H151" i="1"/>
  <c r="T438" i="1"/>
  <c r="H438" i="1"/>
  <c r="T316" i="1"/>
  <c r="H316" i="1"/>
  <c r="H132" i="1"/>
  <c r="H131" i="1"/>
  <c r="T130" i="1"/>
  <c r="H130" i="1"/>
  <c r="T129" i="1"/>
  <c r="H129" i="1"/>
  <c r="T2048" i="1"/>
  <c r="H2048" i="1"/>
  <c r="T3150" i="1"/>
  <c r="H3150" i="1"/>
  <c r="T115" i="1"/>
  <c r="H115" i="1"/>
  <c r="T3148" i="1"/>
  <c r="H3148" i="1"/>
  <c r="T3147" i="1"/>
  <c r="H3147" i="1"/>
  <c r="T3145" i="1"/>
  <c r="H3145" i="1"/>
  <c r="T3139" i="1"/>
  <c r="H3139" i="1"/>
  <c r="T3140" i="1"/>
  <c r="H3140" i="1"/>
  <c r="T792" i="1"/>
  <c r="H792" i="1"/>
  <c r="T3137" i="1"/>
  <c r="H3137" i="1"/>
  <c r="T107" i="1"/>
  <c r="H107" i="1"/>
  <c r="T422" i="1"/>
  <c r="H422" i="1"/>
  <c r="T3136" i="1"/>
  <c r="H3136" i="1"/>
  <c r="T93" i="1"/>
  <c r="H93" i="1"/>
  <c r="T3135" i="1"/>
  <c r="H3135" i="1"/>
  <c r="T92" i="1"/>
  <c r="H92" i="1"/>
  <c r="T80" i="1"/>
  <c r="H80" i="1"/>
  <c r="T79" i="1"/>
  <c r="H79" i="1"/>
  <c r="T3131" i="1"/>
  <c r="H3131" i="1"/>
  <c r="T77" i="1"/>
  <c r="H77" i="1"/>
  <c r="T76" i="1"/>
  <c r="H76" i="1"/>
  <c r="T75" i="1"/>
  <c r="H75" i="1"/>
  <c r="T74" i="1"/>
  <c r="H74" i="1"/>
  <c r="T73" i="1"/>
  <c r="H73" i="1"/>
  <c r="T72" i="1"/>
  <c r="H72" i="1"/>
  <c r="T71" i="1"/>
  <c r="H71" i="1"/>
  <c r="T3133" i="1"/>
  <c r="H3133" i="1"/>
  <c r="T64" i="1"/>
  <c r="H64" i="1"/>
  <c r="T3130" i="1"/>
  <c r="H3130" i="1"/>
  <c r="T63" i="1"/>
  <c r="H63" i="1"/>
  <c r="T3073" i="1"/>
  <c r="H3073" i="1"/>
  <c r="T3129" i="1"/>
  <c r="H3129" i="1"/>
  <c r="T3127" i="1"/>
  <c r="H3127" i="1"/>
  <c r="T3126" i="1"/>
  <c r="H3126" i="1"/>
  <c r="T56" i="1"/>
  <c r="H56" i="1"/>
  <c r="T3125" i="1"/>
  <c r="H3125" i="1"/>
  <c r="T3124" i="1"/>
  <c r="H3124" i="1"/>
  <c r="T3122" i="1"/>
  <c r="H3122" i="1"/>
  <c r="T3123" i="1"/>
  <c r="H3123" i="1"/>
  <c r="T3120" i="1"/>
  <c r="H3120" i="1"/>
  <c r="T3119" i="1"/>
  <c r="H3119" i="1"/>
  <c r="T3118" i="1"/>
  <c r="H3118" i="1"/>
  <c r="T3117" i="1"/>
  <c r="H3117" i="1"/>
  <c r="T3110" i="1"/>
  <c r="H3110" i="1"/>
  <c r="T3109" i="1"/>
  <c r="H3109" i="1"/>
  <c r="T3107" i="1"/>
  <c r="H3107" i="1"/>
  <c r="T3104" i="1"/>
  <c r="H3104" i="1"/>
  <c r="T3101" i="1"/>
  <c r="H3101" i="1"/>
  <c r="T3087" i="1"/>
  <c r="H3087" i="1"/>
  <c r="T3086" i="1"/>
  <c r="H3086" i="1"/>
  <c r="T3085" i="1"/>
  <c r="H3085" i="1"/>
  <c r="T3078" i="1"/>
  <c r="H3078" i="1"/>
  <c r="T3077" i="1"/>
  <c r="H3077" i="1"/>
  <c r="T3076" i="1"/>
  <c r="H3076" i="1"/>
  <c r="T3075" i="1"/>
  <c r="H3075" i="1"/>
  <c r="T3074" i="1"/>
  <c r="H3074" i="1"/>
  <c r="T3072" i="1"/>
  <c r="H3072" i="1"/>
  <c r="T3066" i="1"/>
  <c r="H3066" i="1"/>
  <c r="T15" i="1"/>
  <c r="H15" i="1"/>
  <c r="T3062" i="1"/>
  <c r="H3062" i="1"/>
  <c r="T3" i="1"/>
  <c r="H3" i="1"/>
  <c r="T3061" i="1"/>
  <c r="H3061" i="1"/>
  <c r="H658" i="1" l="1"/>
  <c r="H1428" i="1"/>
  <c r="H590" i="1"/>
  <c r="H589" i="1"/>
  <c r="H588" i="1"/>
  <c r="H572" i="1"/>
  <c r="H571" i="1"/>
  <c r="H529" i="1"/>
  <c r="H4539" i="1"/>
  <c r="H426" i="1"/>
  <c r="H319" i="1"/>
  <c r="H318" i="1"/>
  <c r="H265" i="1"/>
  <c r="H218" i="1"/>
  <c r="H113" i="1"/>
  <c r="H13" i="1"/>
  <c r="T113" i="1" l="1"/>
  <c r="H3891" i="1" l="1"/>
  <c r="H725" i="1"/>
  <c r="T2529" i="1"/>
  <c r="H2529" i="1"/>
  <c r="H1313" i="1"/>
  <c r="T3708" i="1"/>
  <c r="H3708" i="1"/>
  <c r="H705" i="1" l="1"/>
  <c r="H704" i="1"/>
  <c r="T634" i="1" l="1"/>
  <c r="H634" i="1"/>
  <c r="T633" i="1"/>
  <c r="H633" i="1"/>
  <c r="H593" i="1" l="1"/>
  <c r="T653" i="1" l="1"/>
  <c r="H653" i="1"/>
  <c r="R676" i="1"/>
  <c r="T676" i="1" s="1"/>
  <c r="H676" i="1"/>
  <c r="T3569" i="1"/>
  <c r="H3569" i="1"/>
  <c r="T667" i="1"/>
  <c r="H667" i="1"/>
  <c r="T4147" i="1" l="1"/>
  <c r="H4147" i="1"/>
  <c r="H4572" i="1" l="1"/>
  <c r="T661" i="1"/>
  <c r="H661" i="1"/>
  <c r="T660" i="1" l="1"/>
  <c r="H656" i="1" l="1"/>
  <c r="H197" i="1"/>
  <c r="T2679" i="1" l="1"/>
  <c r="H2679" i="1"/>
  <c r="H644" i="1"/>
  <c r="H3215" i="1"/>
  <c r="H631" i="1"/>
  <c r="H624" i="1"/>
  <c r="R541" i="1" l="1"/>
  <c r="T648" i="1"/>
  <c r="T3639" i="1"/>
  <c r="T635" i="1"/>
  <c r="H636" i="1" l="1"/>
  <c r="H540" i="1" l="1"/>
  <c r="T612" i="1" l="1"/>
  <c r="H612" i="1"/>
  <c r="T611" i="1"/>
  <c r="H611" i="1"/>
  <c r="T617" i="1" l="1"/>
  <c r="H617" i="1"/>
  <c r="H576" i="1" l="1"/>
  <c r="H564" i="1"/>
  <c r="T596" i="1"/>
  <c r="H596" i="1"/>
  <c r="H594" i="1" l="1"/>
  <c r="T594" i="1"/>
  <c r="T575" i="1" l="1"/>
  <c r="H575" i="1"/>
  <c r="T574" i="1"/>
  <c r="H574" i="1"/>
  <c r="T566" i="1"/>
  <c r="H566" i="1"/>
  <c r="T563" i="1"/>
  <c r="H563" i="1"/>
  <c r="T4168" i="1"/>
  <c r="H4168" i="1"/>
  <c r="T562" i="1"/>
  <c r="H562" i="1"/>
  <c r="S561" i="1"/>
  <c r="T561" i="1" s="1"/>
  <c r="H561" i="1"/>
  <c r="H727" i="1" l="1"/>
  <c r="T551" i="1"/>
  <c r="H551" i="1"/>
  <c r="T552" i="1"/>
  <c r="H552" i="1"/>
  <c r="T554" i="1"/>
  <c r="H554" i="1"/>
  <c r="T550" i="1"/>
  <c r="H550" i="1"/>
  <c r="T553" i="1"/>
  <c r="H553" i="1"/>
  <c r="T549" i="1"/>
  <c r="H549" i="1"/>
  <c r="T537" i="1"/>
  <c r="H537" i="1"/>
  <c r="T539" i="1"/>
  <c r="H539" i="1"/>
  <c r="T538" i="1"/>
  <c r="H538" i="1"/>
  <c r="T535" i="1"/>
  <c r="H535" i="1"/>
  <c r="T536" i="1"/>
  <c r="H536" i="1"/>
  <c r="T541" i="1"/>
  <c r="H541" i="1"/>
  <c r="R3901" i="1"/>
  <c r="T3901" i="1" s="1"/>
  <c r="H3901" i="1"/>
  <c r="T542" i="1"/>
  <c r="H542" i="1"/>
  <c r="T534" i="1"/>
  <c r="H534" i="1"/>
  <c r="T531" i="1" l="1"/>
  <c r="H531" i="1"/>
  <c r="T546" i="1" l="1"/>
  <c r="H546" i="1"/>
  <c r="T327" i="1" l="1"/>
  <c r="H2798" i="1" l="1"/>
  <c r="H515" i="1"/>
  <c r="H509" i="1"/>
  <c r="T452" i="1"/>
  <c r="H452" i="1"/>
  <c r="T517" i="1" l="1"/>
  <c r="H517" i="1"/>
  <c r="R512" i="1"/>
  <c r="T512" i="1" s="1"/>
  <c r="H512" i="1"/>
  <c r="T461" i="1" l="1"/>
  <c r="H461" i="1"/>
  <c r="T462" i="1"/>
  <c r="H462" i="1"/>
  <c r="T507" i="1"/>
  <c r="H507" i="1"/>
  <c r="T524" i="1"/>
  <c r="H524" i="1"/>
  <c r="H1205" i="1" l="1"/>
  <c r="H500" i="1"/>
  <c r="H2481" i="1"/>
  <c r="H485" i="1"/>
  <c r="T503" i="1" l="1"/>
  <c r="H503" i="1"/>
  <c r="H936" i="1" l="1"/>
  <c r="H473" i="1"/>
  <c r="H478" i="1"/>
  <c r="T471" i="1" l="1"/>
  <c r="H471" i="1"/>
  <c r="H323" i="1" l="1"/>
  <c r="T403" i="1" l="1"/>
  <c r="H403" i="1"/>
  <c r="H464" i="1" l="1"/>
  <c r="H465" i="1"/>
  <c r="T463" i="1" l="1"/>
  <c r="H463" i="1"/>
  <c r="H455" i="1" l="1"/>
  <c r="H2791" i="1"/>
  <c r="H1792" i="1"/>
  <c r="H3531" i="1"/>
  <c r="T1311" i="1"/>
  <c r="H1311" i="1"/>
  <c r="T430" i="1"/>
  <c r="H430" i="1"/>
  <c r="H1722" i="1"/>
  <c r="T4309" i="1" l="1"/>
  <c r="H4309" i="1"/>
  <c r="T423" i="1"/>
  <c r="H423" i="1"/>
  <c r="R415" i="1"/>
  <c r="T415" i="1" s="1"/>
  <c r="H415" i="1"/>
  <c r="H433" i="1" l="1"/>
  <c r="H417" i="1" l="1"/>
  <c r="H133" i="1"/>
  <c r="S344" i="1" l="1"/>
  <c r="R344" i="1"/>
  <c r="T344" i="1" l="1"/>
  <c r="T413" i="1"/>
  <c r="H413" i="1"/>
  <c r="T412" i="1"/>
  <c r="T3186" i="1"/>
  <c r="H3186" i="1"/>
  <c r="R397" i="1" l="1"/>
  <c r="H397" i="1"/>
  <c r="T400" i="1"/>
  <c r="H400" i="1"/>
  <c r="T399" i="1"/>
  <c r="H399" i="1"/>
  <c r="T398" i="1"/>
  <c r="H398" i="1"/>
  <c r="H1119" i="1" l="1"/>
  <c r="H382" i="1"/>
  <c r="R377" i="1" l="1"/>
  <c r="T377" i="1" s="1"/>
  <c r="H377" i="1"/>
  <c r="T376" i="1"/>
  <c r="H376" i="1"/>
  <c r="T375" i="1"/>
  <c r="H375" i="1"/>
  <c r="R374" i="1"/>
  <c r="H374" i="1"/>
  <c r="T368" i="1"/>
  <c r="H368" i="1"/>
  <c r="T366" i="1"/>
  <c r="H366" i="1"/>
  <c r="T362" i="1"/>
  <c r="H362" i="1"/>
  <c r="T365" i="1"/>
  <c r="H365" i="1"/>
  <c r="T367" i="1"/>
  <c r="H367" i="1"/>
  <c r="T363" i="1"/>
  <c r="H363" i="1"/>
  <c r="T2224" i="1"/>
  <c r="H2224" i="1"/>
  <c r="R356" i="1"/>
  <c r="T356" i="1" s="1"/>
  <c r="H356" i="1"/>
  <c r="R355" i="1"/>
  <c r="T355" i="1" s="1"/>
  <c r="H355" i="1"/>
  <c r="T351" i="1"/>
  <c r="H351" i="1"/>
  <c r="T352" i="1"/>
  <c r="H352" i="1"/>
  <c r="T1758" i="1"/>
  <c r="H1758" i="1"/>
  <c r="T343" i="1"/>
  <c r="H343" i="1"/>
  <c r="H344" i="1"/>
  <c r="T374" i="1" l="1"/>
  <c r="H214" i="1" l="1"/>
  <c r="H358" i="1"/>
  <c r="H357" i="1"/>
  <c r="H154" i="1" l="1"/>
  <c r="T331" i="1" l="1"/>
  <c r="H331" i="1"/>
  <c r="T4153" i="1" l="1"/>
  <c r="H4153" i="1"/>
  <c r="T4292" i="1"/>
  <c r="H4292" i="1"/>
  <c r="T4152" i="1"/>
  <c r="H4152" i="1"/>
  <c r="T333" i="1"/>
  <c r="H333" i="1"/>
  <c r="T328" i="1" l="1"/>
  <c r="H328" i="1"/>
  <c r="H326" i="1" l="1"/>
  <c r="H327" i="1"/>
  <c r="T3498" i="1"/>
  <c r="H3498" i="1"/>
  <c r="T320" i="1" l="1"/>
  <c r="H320" i="1"/>
  <c r="T3182" i="1"/>
  <c r="H3182" i="1"/>
  <c r="T324" i="1"/>
  <c r="H324" i="1"/>
  <c r="T323" i="1"/>
  <c r="T3181" i="1"/>
  <c r="H3181" i="1"/>
  <c r="H309" i="1" l="1"/>
  <c r="T308" i="1" l="1"/>
  <c r="H308" i="1"/>
  <c r="T843" i="1"/>
  <c r="H843" i="1"/>
  <c r="T4151" i="1"/>
  <c r="H4151" i="1"/>
  <c r="T669" i="1"/>
  <c r="H669" i="1"/>
  <c r="T3200" i="1"/>
  <c r="H3200" i="1"/>
  <c r="T259" i="1"/>
  <c r="H259" i="1"/>
  <c r="T255" i="1"/>
  <c r="H255" i="1"/>
  <c r="T256" i="1"/>
  <c r="H256" i="1"/>
  <c r="R252" i="1"/>
  <c r="T252" i="1" s="1"/>
  <c r="H252" i="1"/>
  <c r="T254" i="1"/>
  <c r="H254" i="1"/>
  <c r="T253" i="1"/>
  <c r="H253" i="1"/>
  <c r="R4225" i="1"/>
  <c r="H4225" i="1"/>
  <c r="R4247" i="1"/>
  <c r="H4247" i="1"/>
  <c r="S251" i="1"/>
  <c r="R251" i="1"/>
  <c r="H251" i="1"/>
  <c r="R246" i="1"/>
  <c r="H246" i="1"/>
  <c r="T251" i="1" l="1"/>
  <c r="T246" i="1"/>
  <c r="T4247" i="1"/>
  <c r="T4225" i="1"/>
  <c r="T307" i="1"/>
  <c r="H307" i="1"/>
  <c r="T4192" i="1"/>
  <c r="H4192" i="1"/>
  <c r="T3180" i="1"/>
  <c r="H3180" i="1"/>
  <c r="T3171" i="1"/>
  <c r="T303" i="1"/>
  <c r="H303" i="1"/>
  <c r="T3170" i="1"/>
  <c r="H3170" i="1"/>
  <c r="T299" i="1"/>
  <c r="H299" i="1"/>
  <c r="T300" i="1"/>
  <c r="T715" i="1"/>
  <c r="T296" i="1"/>
  <c r="H296" i="1"/>
  <c r="H2915" i="1" l="1"/>
  <c r="H153" i="1" l="1"/>
  <c r="H155" i="1"/>
  <c r="H3817" i="1"/>
  <c r="T2285" i="1"/>
  <c r="H2285" i="1"/>
  <c r="T1318" i="1"/>
  <c r="H1318" i="1"/>
  <c r="H1074" i="1"/>
  <c r="H260" i="1"/>
  <c r="H247" i="1"/>
  <c r="H3793" i="1"/>
  <c r="H4557" i="1" l="1"/>
  <c r="H3484" i="1"/>
  <c r="H230" i="1"/>
  <c r="H622" i="1"/>
  <c r="H1081" i="1"/>
  <c r="H241" i="1" l="1"/>
  <c r="T3198" i="1" l="1"/>
  <c r="H3198" i="1"/>
  <c r="T228" i="1"/>
  <c r="H228" i="1"/>
  <c r="T165" i="1"/>
  <c r="T164" i="1"/>
  <c r="T163" i="1"/>
  <c r="T2847" i="1"/>
  <c r="T1090" i="1"/>
  <c r="T1392" i="1"/>
  <c r="T85" i="1"/>
  <c r="T146" i="1"/>
  <c r="T518" i="1"/>
  <c r="T138" i="1"/>
  <c r="T137" i="1"/>
  <c r="T3152" i="1"/>
  <c r="T147" i="1"/>
  <c r="T139" i="1"/>
  <c r="T123" i="1"/>
  <c r="T3578" i="1"/>
  <c r="T10" i="1"/>
  <c r="T7" i="1"/>
  <c r="H217" i="1"/>
  <c r="T224" i="1" l="1"/>
  <c r="H224" i="1"/>
  <c r="T3176" i="1"/>
  <c r="H3176" i="1"/>
  <c r="T4281" i="1"/>
  <c r="H4281" i="1"/>
  <c r="T3861" i="1"/>
  <c r="H3861" i="1"/>
  <c r="T2049" i="1"/>
  <c r="H2049" i="1"/>
  <c r="T216" i="1"/>
  <c r="H216" i="1"/>
  <c r="T220" i="1" l="1"/>
  <c r="H220" i="1"/>
  <c r="T215" i="1"/>
  <c r="H215" i="1"/>
  <c r="T212" i="1" l="1"/>
  <c r="H212" i="1"/>
  <c r="H201" i="1"/>
  <c r="T3860" i="1" l="1"/>
  <c r="H3860" i="1"/>
  <c r="T210" i="1"/>
  <c r="H210" i="1"/>
  <c r="R200" i="1"/>
  <c r="H200" i="1"/>
  <c r="T200" i="1" l="1"/>
  <c r="T183" i="1" l="1"/>
  <c r="H183" i="1"/>
  <c r="T2849" i="1"/>
  <c r="H2849" i="1"/>
  <c r="T185" i="1"/>
  <c r="H185" i="1"/>
  <c r="T184" i="1"/>
  <c r="H184" i="1"/>
  <c r="T168" i="1"/>
  <c r="H168" i="1"/>
  <c r="T170" i="1"/>
  <c r="H170" i="1"/>
  <c r="T169" i="1"/>
  <c r="H169" i="1"/>
  <c r="T171" i="1"/>
  <c r="H171" i="1"/>
  <c r="H193" i="1" l="1"/>
  <c r="H192" i="1"/>
  <c r="H2812" i="1"/>
  <c r="H609" i="1"/>
  <c r="H172" i="1"/>
  <c r="H3578" i="1" l="1"/>
  <c r="H10" i="1"/>
  <c r="H7" i="1"/>
  <c r="H165" i="1" l="1"/>
  <c r="H164" i="1"/>
  <c r="H163" i="1"/>
  <c r="H2847" i="1"/>
  <c r="H1090" i="1"/>
  <c r="H1392" i="1"/>
  <c r="H85" i="1"/>
  <c r="T3175" i="1"/>
  <c r="H3175" i="1"/>
  <c r="T2961" i="1"/>
  <c r="H2961" i="1"/>
  <c r="T25" i="1"/>
  <c r="H25" i="1"/>
  <c r="T18" i="1"/>
  <c r="H18" i="1"/>
  <c r="T4280" i="1"/>
  <c r="T3149" i="1" l="1"/>
  <c r="H3149" i="1"/>
  <c r="T119" i="1"/>
  <c r="H119" i="1"/>
  <c r="T118" i="1"/>
  <c r="H118" i="1"/>
  <c r="T117" i="1"/>
  <c r="H117" i="1"/>
  <c r="T2520" i="1"/>
  <c r="H2520" i="1"/>
  <c r="T110" i="1"/>
  <c r="H110" i="1"/>
  <c r="T97" i="1"/>
  <c r="H97" i="1"/>
  <c r="T96" i="1"/>
  <c r="H96" i="1"/>
  <c r="T3134" i="1"/>
  <c r="H3134" i="1"/>
  <c r="T82" i="1"/>
  <c r="H82" i="1"/>
  <c r="T66" i="1"/>
  <c r="H66" i="1"/>
  <c r="T2781" i="1"/>
  <c r="H2781" i="1"/>
  <c r="T24" i="1"/>
  <c r="H24" i="1"/>
  <c r="T17" i="1"/>
  <c r="H17" i="1"/>
  <c r="H16" i="1"/>
  <c r="T5" i="1"/>
  <c r="H5" i="1"/>
  <c r="H146" i="1"/>
  <c r="H518" i="1"/>
  <c r="H138" i="1"/>
  <c r="H137" i="1"/>
  <c r="H315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S141" authorId="0" shapeId="0" xr:uid="{00000000-0006-0000-0300-000001000000}">
      <text>
        <r>
          <rPr>
            <b/>
            <sz val="12"/>
            <color indexed="81"/>
            <rFont val="Tahoma"/>
            <family val="2"/>
            <charset val="204"/>
          </rPr>
          <t>Author:</t>
        </r>
        <r>
          <rPr>
            <sz val="12"/>
            <color indexed="81"/>
            <rFont val="Tahoma"/>
            <family val="2"/>
            <charset val="204"/>
          </rPr>
          <t xml:space="preserve">
Переходящие от 10.12.2015 г.
63.2 тн.
</t>
        </r>
      </text>
    </comment>
    <comment ref="S245" authorId="0" shapeId="0" xr:uid="{00000000-0006-0000-0300-000002000000}">
      <text>
        <r>
          <rPr>
            <b/>
            <sz val="12"/>
            <color indexed="81"/>
            <rFont val="Tahoma"/>
            <family val="2"/>
            <charset val="204"/>
          </rPr>
          <t>Author:</t>
        </r>
        <r>
          <rPr>
            <sz val="12"/>
            <color indexed="81"/>
            <rFont val="Tahoma"/>
            <family val="2"/>
            <charset val="204"/>
          </rPr>
          <t xml:space="preserve">
Переходящие от 10.12.2015 г.
22.3 тн.</t>
        </r>
      </text>
    </comment>
    <comment ref="R258" authorId="0" shapeId="0" xr:uid="{00000000-0006-0000-0300-000003000000}">
      <text>
        <r>
          <rPr>
            <b/>
            <sz val="9"/>
            <color indexed="81"/>
            <rFont val="Tahoma"/>
            <family val="2"/>
            <charset val="204"/>
          </rPr>
          <t xml:space="preserve">Нерубай Евгений Владимирович^
</t>
        </r>
        <r>
          <rPr>
            <sz val="9"/>
            <color indexed="81"/>
            <rFont val="Tahoma"/>
            <family val="2"/>
            <charset val="204"/>
          </rPr>
          <t>Переходящие с 19.07.</t>
        </r>
      </text>
    </comment>
    <comment ref="S258" authorId="0" shapeId="0" xr:uid="{00000000-0006-0000-0300-000004000000}">
      <text>
        <r>
          <rPr>
            <b/>
            <sz val="9"/>
            <color indexed="81"/>
            <rFont val="Tahoma"/>
            <family val="2"/>
            <charset val="204"/>
          </rPr>
          <t>Author:</t>
        </r>
        <r>
          <rPr>
            <sz val="9"/>
            <color indexed="81"/>
            <rFont val="Tahoma"/>
            <family val="2"/>
            <charset val="204"/>
          </rPr>
          <t xml:space="preserve">
48 тн.-переходящие с 19.07.</t>
        </r>
      </text>
    </comment>
    <comment ref="R560" authorId="0" shapeId="0" xr:uid="{00000000-0006-0000-0300-000005000000}">
      <text>
        <r>
          <rPr>
            <b/>
            <sz val="9"/>
            <color indexed="81"/>
            <rFont val="Tahoma"/>
            <family val="2"/>
            <charset val="204"/>
          </rPr>
          <t>Author:</t>
        </r>
        <r>
          <rPr>
            <sz val="9"/>
            <color indexed="81"/>
            <rFont val="Tahoma"/>
            <family val="2"/>
            <charset val="204"/>
          </rPr>
          <t xml:space="preserve">
Переходящие за 11.09.15-8.4т</t>
        </r>
      </text>
    </comment>
    <comment ref="T2327" authorId="0" shapeId="0" xr:uid="{00000000-0006-0000-0300-000006000000}">
      <text>
        <r>
          <rPr>
            <b/>
            <sz val="9"/>
            <color indexed="81"/>
            <rFont val="Tahoma"/>
            <family val="2"/>
            <charset val="204"/>
          </rPr>
          <t>Author:</t>
        </r>
        <r>
          <rPr>
            <sz val="9"/>
            <color indexed="81"/>
            <rFont val="Tahoma"/>
            <family val="2"/>
            <charset val="204"/>
          </rPr>
          <t xml:space="preserve">
1.3 тн переходящие</t>
        </r>
      </text>
    </comment>
    <comment ref="I2336" authorId="0" shapeId="0" xr:uid="{00000000-0006-0000-0300-000007000000}">
      <text>
        <r>
          <rPr>
            <b/>
            <sz val="12"/>
            <color indexed="81"/>
            <rFont val="Tahoma"/>
            <family val="2"/>
            <charset val="204"/>
          </rPr>
          <t>Author:</t>
        </r>
        <r>
          <rPr>
            <sz val="12"/>
            <color indexed="81"/>
            <rFont val="Tahoma"/>
            <family val="2"/>
            <charset val="204"/>
          </rPr>
          <t xml:space="preserve">
49 скв. БЭО-3</t>
        </r>
      </text>
    </comment>
    <comment ref="T2336" authorId="0" shapeId="0" xr:uid="{00000000-0006-0000-0300-000008000000}">
      <text>
        <r>
          <rPr>
            <b/>
            <sz val="9"/>
            <color indexed="81"/>
            <rFont val="Tahoma"/>
            <family val="2"/>
            <charset val="204"/>
          </rPr>
          <t>Author:</t>
        </r>
        <r>
          <rPr>
            <sz val="9"/>
            <color indexed="81"/>
            <rFont val="Tahoma"/>
            <family val="2"/>
            <charset val="204"/>
          </rPr>
          <t xml:space="preserve">
56.7 тн - БЭО-3
29.6 тн -БЭО-4</t>
        </r>
      </text>
    </comment>
    <comment ref="T2438" authorId="0" shapeId="0" xr:uid="{00000000-0006-0000-0300-000009000000}">
      <text>
        <r>
          <rPr>
            <b/>
            <sz val="9"/>
            <color indexed="81"/>
            <rFont val="Tahoma"/>
            <family val="2"/>
            <charset val="204"/>
          </rPr>
          <t>Author:</t>
        </r>
        <r>
          <rPr>
            <sz val="9"/>
            <color indexed="81"/>
            <rFont val="Tahoma"/>
            <family val="2"/>
            <charset val="204"/>
          </rPr>
          <t xml:space="preserve">
Потери по БЭО-3</t>
        </r>
      </text>
    </comment>
    <comment ref="T2522" authorId="0" shapeId="0" xr:uid="{00000000-0006-0000-0300-00000A000000}">
      <text>
        <r>
          <rPr>
            <b/>
            <sz val="9"/>
            <color indexed="81"/>
            <rFont val="Tahoma"/>
            <family val="2"/>
            <charset val="204"/>
          </rPr>
          <t>Author:</t>
        </r>
        <r>
          <rPr>
            <sz val="9"/>
            <color indexed="81"/>
            <rFont val="Tahoma"/>
            <family val="2"/>
            <charset val="204"/>
          </rPr>
          <t xml:space="preserve">
Переходящие потери 56.4т</t>
        </r>
      </text>
    </comment>
    <comment ref="T2554" authorId="0" shapeId="0" xr:uid="{00000000-0006-0000-0300-00000B000000}">
      <text>
        <r>
          <rPr>
            <b/>
            <sz val="9"/>
            <color indexed="81"/>
            <rFont val="Tahoma"/>
            <family val="2"/>
            <charset val="204"/>
          </rPr>
          <t>Author:</t>
        </r>
        <r>
          <rPr>
            <sz val="9"/>
            <color indexed="81"/>
            <rFont val="Tahoma"/>
            <family val="2"/>
            <charset val="204"/>
          </rPr>
          <t xml:space="preserve">
Потери по БЭО-3</t>
        </r>
      </text>
    </comment>
    <comment ref="S2585" authorId="0" shapeId="0" xr:uid="{00000000-0006-0000-0300-00000C000000}">
      <text>
        <r>
          <rPr>
            <b/>
            <sz val="9"/>
            <color indexed="81"/>
            <rFont val="Tahoma"/>
            <family val="2"/>
            <charset val="204"/>
          </rPr>
          <t>Author:</t>
        </r>
        <r>
          <rPr>
            <sz val="9"/>
            <color indexed="81"/>
            <rFont val="Tahoma"/>
            <family val="2"/>
            <charset val="204"/>
          </rPr>
          <t xml:space="preserve">
Переходящие за 01.08.15-14.1</t>
        </r>
      </text>
    </comment>
    <comment ref="R2586" authorId="0" shapeId="0" xr:uid="{00000000-0006-0000-0300-00000D000000}">
      <text>
        <r>
          <rPr>
            <b/>
            <sz val="9"/>
            <color indexed="81"/>
            <rFont val="Tahoma"/>
            <family val="2"/>
            <charset val="204"/>
          </rPr>
          <t>Author:</t>
        </r>
        <r>
          <rPr>
            <sz val="9"/>
            <color indexed="81"/>
            <rFont val="Tahoma"/>
            <family val="2"/>
            <charset val="204"/>
          </rPr>
          <t xml:space="preserve">
Переходящие за 01.08.15г - 2.4т</t>
        </r>
      </text>
    </comment>
    <comment ref="S2593" authorId="0" shapeId="0" xr:uid="{00000000-0006-0000-0300-00000E000000}">
      <text>
        <r>
          <rPr>
            <b/>
            <sz val="9"/>
            <color indexed="81"/>
            <rFont val="Tahoma"/>
            <family val="2"/>
            <charset val="204"/>
          </rPr>
          <t>Author:</t>
        </r>
        <r>
          <rPr>
            <sz val="9"/>
            <color indexed="81"/>
            <rFont val="Tahoma"/>
            <family val="2"/>
            <charset val="204"/>
          </rPr>
          <t xml:space="preserve">
Переходящие за 01.08.15 - 43.4т</t>
        </r>
      </text>
    </comment>
    <comment ref="T2601" authorId="0" shapeId="0" xr:uid="{00000000-0006-0000-0300-00000F000000}">
      <text>
        <r>
          <rPr>
            <b/>
            <sz val="9"/>
            <color indexed="81"/>
            <rFont val="Tahoma"/>
            <family val="2"/>
            <charset val="204"/>
          </rPr>
          <t>Author:</t>
        </r>
        <r>
          <rPr>
            <sz val="9"/>
            <color indexed="81"/>
            <rFont val="Tahoma"/>
            <family val="2"/>
            <charset val="204"/>
          </rPr>
          <t xml:space="preserve">
Потери по БЭО-4</t>
        </r>
      </text>
    </comment>
    <comment ref="T2681" authorId="0" shapeId="0" xr:uid="{00000000-0006-0000-0300-000010000000}">
      <text>
        <r>
          <rPr>
            <b/>
            <sz val="9"/>
            <color indexed="81"/>
            <rFont val="Tahoma"/>
            <family val="2"/>
            <charset val="204"/>
          </rPr>
          <t>Author:</t>
        </r>
        <r>
          <rPr>
            <sz val="9"/>
            <color indexed="81"/>
            <rFont val="Tahoma"/>
            <family val="2"/>
            <charset val="204"/>
          </rPr>
          <t xml:space="preserve">
Потери по БЭО-3</t>
        </r>
      </text>
    </comment>
    <comment ref="R2710" authorId="0" shapeId="0" xr:uid="{00000000-0006-0000-0300-000011000000}">
      <text>
        <r>
          <rPr>
            <b/>
            <sz val="9"/>
            <color indexed="81"/>
            <rFont val="Tahoma"/>
            <family val="2"/>
            <charset val="204"/>
          </rPr>
          <t>Author:</t>
        </r>
        <r>
          <rPr>
            <sz val="9"/>
            <color indexed="81"/>
            <rFont val="Tahoma"/>
            <family val="2"/>
            <charset val="204"/>
          </rPr>
          <t xml:space="preserve">
Переходящие за 16.08.15 - 43т</t>
        </r>
      </text>
    </comment>
    <comment ref="I2745" authorId="0" shapeId="0" xr:uid="{00000000-0006-0000-0300-000012000000}">
      <text>
        <r>
          <rPr>
            <b/>
            <sz val="12"/>
            <color indexed="81"/>
            <rFont val="Tahoma"/>
            <family val="2"/>
            <charset val="204"/>
          </rPr>
          <t>Author:</t>
        </r>
        <r>
          <rPr>
            <sz val="12"/>
            <color indexed="81"/>
            <rFont val="Tahoma"/>
            <family val="2"/>
            <charset val="204"/>
          </rPr>
          <t xml:space="preserve">
84 скв.- БЭО-3</t>
        </r>
      </text>
    </comment>
    <comment ref="S2745" authorId="0" shapeId="0" xr:uid="{00000000-0006-0000-0300-000013000000}">
      <text>
        <r>
          <rPr>
            <b/>
            <sz val="9"/>
            <color indexed="81"/>
            <rFont val="Tahoma"/>
            <family val="2"/>
            <charset val="204"/>
          </rPr>
          <t>Author:</t>
        </r>
        <r>
          <rPr>
            <sz val="9"/>
            <color indexed="81"/>
            <rFont val="Tahoma"/>
            <family val="2"/>
            <charset val="204"/>
          </rPr>
          <t xml:space="preserve">
1014.9 тн - БЭО-4
48.2 тн - БЭО-3</t>
        </r>
      </text>
    </comment>
    <comment ref="I2746" authorId="0" shapeId="0" xr:uid="{00000000-0006-0000-0300-000014000000}">
      <text>
        <r>
          <rPr>
            <b/>
            <sz val="9"/>
            <color indexed="81"/>
            <rFont val="Tahoma"/>
            <family val="2"/>
            <charset val="204"/>
          </rPr>
          <t>Author:</t>
        </r>
        <r>
          <rPr>
            <sz val="9"/>
            <color indexed="81"/>
            <rFont val="Tahoma"/>
            <family val="2"/>
            <charset val="204"/>
          </rPr>
          <t xml:space="preserve">
105 скв. БЭО-3
113 скв. БЭО-2</t>
        </r>
      </text>
    </comment>
    <comment ref="S2746" authorId="0" shapeId="0" xr:uid="{00000000-0006-0000-0300-000015000000}">
      <text>
        <r>
          <rPr>
            <b/>
            <sz val="9"/>
            <color indexed="81"/>
            <rFont val="Tahoma"/>
            <family val="2"/>
            <charset val="204"/>
          </rPr>
          <t>Author:</t>
        </r>
        <r>
          <rPr>
            <sz val="9"/>
            <color indexed="81"/>
            <rFont val="Tahoma"/>
            <family val="2"/>
            <charset val="204"/>
          </rPr>
          <t xml:space="preserve">
69.1 тн - БЭО-3
81.2 тн - БЭО-2</t>
        </r>
      </text>
    </comment>
    <comment ref="I2795" authorId="0" shapeId="0" xr:uid="{00000000-0006-0000-0300-000016000000}">
      <text>
        <r>
          <rPr>
            <b/>
            <sz val="9"/>
            <color indexed="81"/>
            <rFont val="Tahoma"/>
            <family val="2"/>
            <charset val="204"/>
          </rPr>
          <t>Author:</t>
        </r>
        <r>
          <rPr>
            <sz val="9"/>
            <color indexed="81"/>
            <rFont val="Tahoma"/>
            <family val="2"/>
            <charset val="204"/>
          </rPr>
          <t xml:space="preserve">
161 скв. БЭО-2
123 скв. БЭО-3
198 скв. БЭО-4</t>
        </r>
      </text>
    </comment>
    <comment ref="S2795" authorId="0" shapeId="0" xr:uid="{00000000-0006-0000-0300-000017000000}">
      <text>
        <r>
          <rPr>
            <b/>
            <sz val="9"/>
            <color indexed="81"/>
            <rFont val="Tahoma"/>
            <family val="2"/>
            <charset val="204"/>
          </rPr>
          <t>Author:</t>
        </r>
        <r>
          <rPr>
            <sz val="9"/>
            <color indexed="81"/>
            <rFont val="Tahoma"/>
            <family val="2"/>
            <charset val="204"/>
          </rPr>
          <t xml:space="preserve">
106.1 тн - БЭО-2
43.4 тн - БЭО-3
55.5 тн - БЭО-4</t>
        </r>
      </text>
    </comment>
    <comment ref="T2993" authorId="0" shapeId="0" xr:uid="{00000000-0006-0000-0300-000018000000}">
      <text>
        <r>
          <rPr>
            <b/>
            <sz val="9"/>
            <color indexed="81"/>
            <rFont val="Tahoma"/>
            <family val="2"/>
            <charset val="204"/>
          </rPr>
          <t>Author:</t>
        </r>
        <r>
          <rPr>
            <sz val="9"/>
            <color indexed="81"/>
            <rFont val="Tahoma"/>
            <family val="2"/>
            <charset val="204"/>
          </rPr>
          <t xml:space="preserve">
Потери по БЭО-2</t>
        </r>
      </text>
    </comment>
    <comment ref="T2994" authorId="0" shapeId="0" xr:uid="{00000000-0006-0000-0300-000019000000}">
      <text>
        <r>
          <rPr>
            <b/>
            <sz val="9"/>
            <color indexed="81"/>
            <rFont val="Tahoma"/>
            <family val="2"/>
            <charset val="204"/>
          </rPr>
          <t>Author:</t>
        </r>
        <r>
          <rPr>
            <sz val="9"/>
            <color indexed="81"/>
            <rFont val="Tahoma"/>
            <family val="2"/>
            <charset val="204"/>
          </rPr>
          <t xml:space="preserve">
Потери по БЭО-2</t>
        </r>
      </text>
    </comment>
    <comment ref="T3022" authorId="0" shapeId="0" xr:uid="{00000000-0006-0000-0300-00001A000000}">
      <text>
        <r>
          <rPr>
            <b/>
            <sz val="9"/>
            <color indexed="81"/>
            <rFont val="Tahoma"/>
            <family val="2"/>
            <charset val="204"/>
          </rPr>
          <t>Author:</t>
        </r>
        <r>
          <rPr>
            <sz val="9"/>
            <color indexed="81"/>
            <rFont val="Tahoma"/>
            <family val="2"/>
            <charset val="204"/>
          </rPr>
          <t xml:space="preserve">
Потери по БЭО-3</t>
        </r>
      </text>
    </comment>
    <comment ref="S3050" authorId="0" shapeId="0" xr:uid="{00000000-0006-0000-0300-00001B000000}">
      <text>
        <r>
          <rPr>
            <b/>
            <sz val="12"/>
            <color indexed="81"/>
            <rFont val="Tahoma"/>
            <family val="2"/>
            <charset val="204"/>
          </rPr>
          <t>Author:</t>
        </r>
        <r>
          <rPr>
            <sz val="12"/>
            <color indexed="81"/>
            <rFont val="Tahoma"/>
            <family val="2"/>
            <charset val="204"/>
          </rPr>
          <t xml:space="preserve">
151,9т БЭО-1;
6.7т БЭО-3</t>
        </r>
      </text>
    </comment>
    <comment ref="S3059" authorId="0" shapeId="0" xr:uid="{00000000-0006-0000-0300-00001C000000}">
      <text>
        <r>
          <rPr>
            <b/>
            <sz val="9"/>
            <color indexed="81"/>
            <rFont val="Tahoma"/>
            <family val="2"/>
            <charset val="204"/>
          </rPr>
          <t>Author:</t>
        </r>
        <r>
          <rPr>
            <sz val="9"/>
            <color indexed="81"/>
            <rFont val="Tahoma"/>
            <family val="2"/>
            <charset val="204"/>
          </rPr>
          <t xml:space="preserve">
Переходящие 16.5т</t>
        </r>
      </text>
    </comment>
    <comment ref="T3091" authorId="0" shapeId="0" xr:uid="{00000000-0006-0000-0300-00001D000000}">
      <text>
        <r>
          <rPr>
            <b/>
            <sz val="9"/>
            <color indexed="81"/>
            <rFont val="Tahoma"/>
            <family val="2"/>
            <charset val="204"/>
          </rPr>
          <t>Author:</t>
        </r>
        <r>
          <rPr>
            <sz val="9"/>
            <color indexed="81"/>
            <rFont val="Tahoma"/>
            <family val="2"/>
            <charset val="204"/>
          </rPr>
          <t xml:space="preserve">
Потери по БЭО-2</t>
        </r>
      </text>
    </comment>
    <comment ref="T3132" authorId="0" shapeId="0" xr:uid="{00000000-0006-0000-0300-00001E000000}">
      <text>
        <r>
          <rPr>
            <b/>
            <sz val="9"/>
            <color indexed="81"/>
            <rFont val="Tahoma"/>
            <family val="2"/>
            <charset val="204"/>
          </rPr>
          <t>Author:</t>
        </r>
        <r>
          <rPr>
            <sz val="9"/>
            <color indexed="81"/>
            <rFont val="Tahoma"/>
            <family val="2"/>
            <charset val="204"/>
          </rPr>
          <t xml:space="preserve">
Потери по БЭО-3</t>
        </r>
      </text>
    </comment>
    <comment ref="T3221" authorId="0" shapeId="0" xr:uid="{00000000-0006-0000-0300-00001F000000}">
      <text>
        <r>
          <rPr>
            <b/>
            <sz val="9"/>
            <color indexed="81"/>
            <rFont val="Tahoma"/>
            <family val="2"/>
            <charset val="204"/>
          </rPr>
          <t>Author:</t>
        </r>
        <r>
          <rPr>
            <sz val="9"/>
            <color indexed="81"/>
            <rFont val="Tahoma"/>
            <family val="2"/>
            <charset val="204"/>
          </rPr>
          <t xml:space="preserve">
Потери по БЭО-3</t>
        </r>
      </text>
    </comment>
    <comment ref="T3369" authorId="0" shapeId="0" xr:uid="{00000000-0006-0000-0300-000020000000}">
      <text>
        <r>
          <rPr>
            <b/>
            <sz val="9"/>
            <color indexed="81"/>
            <rFont val="Tahoma"/>
            <family val="2"/>
            <charset val="204"/>
          </rPr>
          <t>Author:</t>
        </r>
        <r>
          <rPr>
            <sz val="9"/>
            <color indexed="81"/>
            <rFont val="Tahoma"/>
            <family val="2"/>
            <charset val="204"/>
          </rPr>
          <t xml:space="preserve">
Потери по БЭО-2</t>
        </r>
      </text>
    </comment>
    <comment ref="T3429" authorId="0" shapeId="0" xr:uid="{00000000-0006-0000-0300-000021000000}">
      <text>
        <r>
          <rPr>
            <b/>
            <sz val="9"/>
            <color indexed="81"/>
            <rFont val="Tahoma"/>
            <family val="2"/>
            <charset val="204"/>
          </rPr>
          <t>Author:</t>
        </r>
        <r>
          <rPr>
            <sz val="9"/>
            <color indexed="81"/>
            <rFont val="Tahoma"/>
            <family val="2"/>
            <charset val="204"/>
          </rPr>
          <t xml:space="preserve">
26.8 тн - переходящие</t>
        </r>
      </text>
    </comment>
    <comment ref="T3572" authorId="0" shapeId="0" xr:uid="{00000000-0006-0000-0300-000022000000}">
      <text>
        <r>
          <rPr>
            <b/>
            <sz val="9"/>
            <color indexed="81"/>
            <rFont val="Tahoma"/>
            <family val="2"/>
            <charset val="204"/>
          </rPr>
          <t>Author:</t>
        </r>
        <r>
          <rPr>
            <sz val="9"/>
            <color indexed="81"/>
            <rFont val="Tahoma"/>
            <family val="2"/>
            <charset val="204"/>
          </rPr>
          <t xml:space="preserve">
Потери по БЭО-1</t>
        </r>
      </text>
    </comment>
    <comment ref="T3808" authorId="0" shapeId="0" xr:uid="{00000000-0006-0000-0300-000023000000}">
      <text>
        <r>
          <rPr>
            <b/>
            <sz val="9"/>
            <color indexed="81"/>
            <rFont val="Tahoma"/>
            <family val="2"/>
            <charset val="204"/>
          </rPr>
          <t>Author:</t>
        </r>
        <r>
          <rPr>
            <sz val="9"/>
            <color indexed="81"/>
            <rFont val="Tahoma"/>
            <family val="2"/>
            <charset val="204"/>
          </rPr>
          <t xml:space="preserve">
Потери по БЭО-1</t>
        </r>
      </text>
    </comment>
    <comment ref="T3936" authorId="0" shapeId="0" xr:uid="{00000000-0006-0000-0300-000024000000}">
      <text>
        <r>
          <rPr>
            <b/>
            <sz val="9"/>
            <color indexed="81"/>
            <rFont val="Tahoma"/>
            <family val="2"/>
            <charset val="204"/>
          </rPr>
          <t>Author:</t>
        </r>
        <r>
          <rPr>
            <sz val="9"/>
            <color indexed="81"/>
            <rFont val="Tahoma"/>
            <family val="2"/>
            <charset val="204"/>
          </rPr>
          <t xml:space="preserve">
Переходящие по БЭО-2, 4 - 53т</t>
        </r>
      </text>
    </comment>
    <comment ref="T4032" authorId="0" shapeId="0" xr:uid="{00000000-0006-0000-0300-000025000000}">
      <text>
        <r>
          <rPr>
            <b/>
            <sz val="9"/>
            <color indexed="81"/>
            <rFont val="Tahoma"/>
            <family val="2"/>
            <charset val="204"/>
          </rPr>
          <t>Author:</t>
        </r>
        <r>
          <rPr>
            <sz val="9"/>
            <color indexed="81"/>
            <rFont val="Tahoma"/>
            <family val="2"/>
            <charset val="204"/>
          </rPr>
          <t xml:space="preserve">
Потери по БЭО-1</t>
        </r>
      </text>
    </comment>
    <comment ref="T4176" authorId="0" shapeId="0" xr:uid="{00000000-0006-0000-0300-000026000000}">
      <text>
        <r>
          <rPr>
            <b/>
            <sz val="9"/>
            <color indexed="81"/>
            <rFont val="Tahoma"/>
            <family val="2"/>
            <charset val="204"/>
          </rPr>
          <t>Author:</t>
        </r>
        <r>
          <rPr>
            <sz val="9"/>
            <color indexed="81"/>
            <rFont val="Tahoma"/>
            <family val="2"/>
            <charset val="204"/>
          </rPr>
          <t xml:space="preserve">
Потери по БЭО-3</t>
        </r>
      </text>
    </comment>
    <comment ref="T4303" authorId="0" shapeId="0" xr:uid="{00000000-0006-0000-0300-000027000000}">
      <text>
        <r>
          <rPr>
            <b/>
            <sz val="9"/>
            <color indexed="81"/>
            <rFont val="Tahoma"/>
            <family val="2"/>
            <charset val="204"/>
          </rPr>
          <t>Author:</t>
        </r>
        <r>
          <rPr>
            <sz val="9"/>
            <color indexed="81"/>
            <rFont val="Tahoma"/>
            <family val="2"/>
            <charset val="204"/>
          </rPr>
          <t xml:space="preserve">
Потери по БЭО-4 - 131.3т, БЭО-3 - 26.2т.</t>
        </r>
      </text>
    </comment>
    <comment ref="T4387" authorId="0" shapeId="0" xr:uid="{00000000-0006-0000-0300-000028000000}">
      <text>
        <r>
          <rPr>
            <b/>
            <sz val="9"/>
            <color indexed="81"/>
            <rFont val="Tahoma"/>
            <family val="2"/>
            <charset val="204"/>
          </rPr>
          <t>Author:</t>
        </r>
        <r>
          <rPr>
            <sz val="9"/>
            <color indexed="81"/>
            <rFont val="Tahoma"/>
            <family val="2"/>
            <charset val="204"/>
          </rPr>
          <t xml:space="preserve">
Потери по БЭО-4</t>
        </r>
      </text>
    </comment>
    <comment ref="R4702" authorId="0" shapeId="0" xr:uid="{00000000-0006-0000-0300-000029000000}">
      <text>
        <r>
          <rPr>
            <b/>
            <sz val="12"/>
            <color indexed="81"/>
            <rFont val="Tahoma"/>
            <family val="2"/>
            <charset val="204"/>
          </rPr>
          <t>Author:</t>
        </r>
        <r>
          <rPr>
            <sz val="12"/>
            <color indexed="81"/>
            <rFont val="Tahoma"/>
            <family val="2"/>
            <charset val="204"/>
          </rPr>
          <t xml:space="preserve">
Переходящие от 12.12.2015 г. 
10.9 тн.</t>
        </r>
      </text>
    </comment>
    <comment ref="I4710" authorId="0" shapeId="0" xr:uid="{00000000-0006-0000-0300-00002A000000}">
      <text>
        <r>
          <rPr>
            <b/>
            <sz val="12"/>
            <color indexed="81"/>
            <rFont val="Tahoma"/>
            <family val="2"/>
            <charset val="204"/>
          </rPr>
          <t>Author:</t>
        </r>
        <r>
          <rPr>
            <sz val="12"/>
            <color indexed="81"/>
            <rFont val="Tahoma"/>
            <family val="2"/>
            <charset val="204"/>
          </rPr>
          <t xml:space="preserve">
3 скважины- переходящие от 14.12.2015 г. (замена трансформатора)</t>
        </r>
      </text>
    </comment>
    <comment ref="R4710" authorId="0" shapeId="0" xr:uid="{00000000-0006-0000-0300-00002B000000}">
      <text>
        <r>
          <rPr>
            <b/>
            <sz val="9"/>
            <color indexed="81"/>
            <rFont val="Tahoma"/>
            <family val="2"/>
            <charset val="204"/>
          </rPr>
          <t>Author:</t>
        </r>
        <r>
          <rPr>
            <sz val="9"/>
            <color indexed="81"/>
            <rFont val="Tahoma"/>
            <family val="2"/>
            <charset val="204"/>
          </rPr>
          <t xml:space="preserve">
Переходящие от 14.12.2015 г. 9.9 тн.</t>
        </r>
      </text>
    </comment>
    <comment ref="T4785" authorId="0" shapeId="0" xr:uid="{00000000-0006-0000-0300-00002C000000}">
      <text>
        <r>
          <rPr>
            <b/>
            <sz val="9"/>
            <color indexed="81"/>
            <rFont val="Tahoma"/>
            <family val="2"/>
            <charset val="204"/>
          </rPr>
          <t>Author:</t>
        </r>
        <r>
          <rPr>
            <sz val="9"/>
            <color indexed="81"/>
            <rFont val="Tahoma"/>
            <family val="2"/>
            <charset val="204"/>
          </rPr>
          <t xml:space="preserve">
Потери по БЭО-2</t>
        </r>
      </text>
    </comment>
    <comment ref="T4886" authorId="0" shapeId="0" xr:uid="{00000000-0006-0000-0300-00002D000000}">
      <text>
        <r>
          <rPr>
            <b/>
            <sz val="9"/>
            <color indexed="81"/>
            <rFont val="Tahoma"/>
            <family val="2"/>
            <charset val="204"/>
          </rPr>
          <t>Author:</t>
        </r>
        <r>
          <rPr>
            <sz val="9"/>
            <color indexed="81"/>
            <rFont val="Tahoma"/>
            <family val="2"/>
            <charset val="204"/>
          </rPr>
          <t xml:space="preserve">
Потери по БЭО-4</t>
        </r>
      </text>
    </comment>
    <comment ref="T4893" authorId="0" shapeId="0" xr:uid="{00000000-0006-0000-0300-00002E000000}">
      <text>
        <r>
          <rPr>
            <b/>
            <sz val="9"/>
            <color indexed="81"/>
            <rFont val="Tahoma"/>
            <family val="2"/>
            <charset val="204"/>
          </rPr>
          <t>Author:</t>
        </r>
        <r>
          <rPr>
            <sz val="9"/>
            <color indexed="81"/>
            <rFont val="Tahoma"/>
            <family val="2"/>
            <charset val="204"/>
          </rPr>
          <t xml:space="preserve">
Потери по БЭО-3</t>
        </r>
      </text>
    </comment>
  </commentList>
</comments>
</file>

<file path=xl/sharedStrings.xml><?xml version="1.0" encoding="utf-8"?>
<sst xmlns="http://schemas.openxmlformats.org/spreadsheetml/2006/main" count="68160" uniqueCount="13987">
  <si>
    <t>КП23</t>
  </si>
  <si>
    <t>ПЭ</t>
  </si>
  <si>
    <t>ПО</t>
  </si>
  <si>
    <t>6(10)</t>
  </si>
  <si>
    <t>Собств. сети без внешн. возд.</t>
  </si>
  <si>
    <t>Юганскнефтегаз</t>
  </si>
  <si>
    <t>И</t>
  </si>
  <si>
    <t>ВЛ</t>
  </si>
  <si>
    <t>АПВУ</t>
  </si>
  <si>
    <t>Атм., прир. и техн.</t>
  </si>
  <si>
    <t>Самотлорнефтегаз</t>
  </si>
  <si>
    <t>Технология</t>
  </si>
  <si>
    <t>Томскнефть</t>
  </si>
  <si>
    <t>ПС</t>
  </si>
  <si>
    <t>АПВН, РПВН</t>
  </si>
  <si>
    <t>Самаранефтегаз</t>
  </si>
  <si>
    <t>Внешние сети</t>
  </si>
  <si>
    <t>КП3</t>
  </si>
  <si>
    <t>Сахалинморнефтегаз</t>
  </si>
  <si>
    <t>Оренбургнефть</t>
  </si>
  <si>
    <t>АПВН, РПВУ</t>
  </si>
  <si>
    <t>Краснодарнефтегаз</t>
  </si>
  <si>
    <t>КП24</t>
  </si>
  <si>
    <t>ГПЭС</t>
  </si>
  <si>
    <t>КП25</t>
  </si>
  <si>
    <t>КТП</t>
  </si>
  <si>
    <t>АБС-ЭН</t>
  </si>
  <si>
    <t>КП20</t>
  </si>
  <si>
    <t>ТЧ</t>
  </si>
  <si>
    <t>Сторонние</t>
  </si>
  <si>
    <t>КП19</t>
  </si>
  <si>
    <t>КП12</t>
  </si>
  <si>
    <t>ГТЭС</t>
  </si>
  <si>
    <t>Т</t>
  </si>
  <si>
    <t>КУ</t>
  </si>
  <si>
    <t>КМ</t>
  </si>
  <si>
    <t>В</t>
  </si>
  <si>
    <t>КП18</t>
  </si>
  <si>
    <t>РЗА</t>
  </si>
  <si>
    <t>РП</t>
  </si>
  <si>
    <t>КП17</t>
  </si>
  <si>
    <t>КП9</t>
  </si>
  <si>
    <t>КП11</t>
  </si>
  <si>
    <t>ИЭ</t>
  </si>
  <si>
    <t>Р</t>
  </si>
  <si>
    <t>ЗА</t>
  </si>
  <si>
    <t>СК</t>
  </si>
  <si>
    <t>КС</t>
  </si>
  <si>
    <t>КЛ</t>
  </si>
  <si>
    <t>ТСН</t>
  </si>
  <si>
    <t>РПНУ (АПВ-нет)</t>
  </si>
  <si>
    <t>РПВН (АПВ-нет)</t>
  </si>
  <si>
    <t>ПУ5</t>
  </si>
  <si>
    <t>ПУ9</t>
  </si>
  <si>
    <t>КП15</t>
  </si>
  <si>
    <t>ДЭС</t>
  </si>
  <si>
    <t>КП10</t>
  </si>
  <si>
    <t>ПУ8</t>
  </si>
  <si>
    <t>Удмуртнефть</t>
  </si>
  <si>
    <t>КП22</t>
  </si>
  <si>
    <t>ДУ</t>
  </si>
  <si>
    <t>ГПУ</t>
  </si>
  <si>
    <t>КП2</t>
  </si>
  <si>
    <t>КП4</t>
  </si>
  <si>
    <t>КП16</t>
  </si>
  <si>
    <t>ПУ6</t>
  </si>
  <si>
    <t>КП13</t>
  </si>
  <si>
    <t>КП5</t>
  </si>
  <si>
    <t>КП6</t>
  </si>
  <si>
    <t>Ставропольнефтегаз</t>
  </si>
  <si>
    <t>ПУ7</t>
  </si>
  <si>
    <t>Северная нефть</t>
  </si>
  <si>
    <t>КП14</t>
  </si>
  <si>
    <t>ТЭЦ</t>
  </si>
  <si>
    <t>КП1</t>
  </si>
  <si>
    <t>КП8</t>
  </si>
  <si>
    <t>ПУ4</t>
  </si>
  <si>
    <t>ПУ2</t>
  </si>
  <si>
    <t>ПУ1</t>
  </si>
  <si>
    <t>Г</t>
  </si>
  <si>
    <t>ГТУ</t>
  </si>
  <si>
    <t>Пурнефтегаз</t>
  </si>
  <si>
    <t>КП7</t>
  </si>
  <si>
    <t>ВЧНГ</t>
  </si>
  <si>
    <t>Варьеганнефтегаз</t>
  </si>
  <si>
    <t>Ванкорнефть</t>
  </si>
  <si>
    <t xml:space="preserve">Примечание </t>
  </si>
  <si>
    <t>Причины увеличения масштабов  нарушения №2</t>
  </si>
  <si>
    <t>Причины увеличения масштабов  нарушения №1</t>
  </si>
  <si>
    <t>Коренная причина  нарушения</t>
  </si>
  <si>
    <t>Дата проведения последней диагностики элемента (узла) оборудования (21)</t>
  </si>
  <si>
    <t>Количество непредоставленных отключений для ТОиР после (25)</t>
  </si>
  <si>
    <t>Дата следующего после (24) запланированного ремонта после ТОиР - следующая заявка а ТОиР</t>
  </si>
  <si>
    <t>Доля предоставленного времени (от заявки) при проведении последнего ТОиР (25), %</t>
  </si>
  <si>
    <t>Дата проведения последнего ТОиР на оборудовании (21)</t>
  </si>
  <si>
    <t>Производитель элемента (узла) оборудования (21)</t>
  </si>
  <si>
    <t>Тип (марка) элемента (узла) оборудования (21)</t>
  </si>
  <si>
    <t>Год ввода в эксплуатацию элемента (узла) оборудования (21)</t>
  </si>
  <si>
    <t>Элемент (узел) оборудования</t>
  </si>
  <si>
    <t>Всего</t>
  </si>
  <si>
    <t>Косв.</t>
  </si>
  <si>
    <t>Прямые</t>
  </si>
  <si>
    <t>Предварительная информация о нарушении, сведения о ликвидации</t>
  </si>
  <si>
    <t>Основное отключенное оборудование (диспетчерские наименования оборудования)</t>
  </si>
  <si>
    <t>Вид оборудования</t>
  </si>
  <si>
    <t>Класс напряжения оборудования, кВ</t>
  </si>
  <si>
    <t>Диспетчерское наименование оборудования</t>
  </si>
  <si>
    <t>Первопричина нарушения</t>
  </si>
  <si>
    <t>Информация о повторном включении ВЛ</t>
  </si>
  <si>
    <t>Состав работавших устройств РЗ и ПА</t>
  </si>
  <si>
    <t>Кол-во отключенных скважин, шт</t>
  </si>
  <si>
    <t>Время простоя, час:мин</t>
  </si>
  <si>
    <t>Время подачи напр., час:мин</t>
  </si>
  <si>
    <t>Дата подачи напр.</t>
  </si>
  <si>
    <t>Время откл., час:мин</t>
  </si>
  <si>
    <t>Дата откл.</t>
  </si>
  <si>
    <t>Сервисная (обслуживающая) организация</t>
  </si>
  <si>
    <t>Общество Группы</t>
  </si>
  <si>
    <t>№ п.п.</t>
  </si>
  <si>
    <t>ДФЗ</t>
  </si>
  <si>
    <t>ВЛ-110 Правдинская-Петелинская</t>
  </si>
  <si>
    <t xml:space="preserve">Разрушение конденсатора связи 110кВ ф.С на ПС 110/35/6кВ Мушкино. </t>
  </si>
  <si>
    <t>январь</t>
  </si>
  <si>
    <t>Выпал блинкер "Авар.откл."</t>
  </si>
  <si>
    <t>ВЛ-6 кВ Ф-24</t>
  </si>
  <si>
    <t>ВЛ-6 кВ Ф-24 ПС 110/35/6 кВ "Тимашевская"</t>
  </si>
  <si>
    <t xml:space="preserve">Выпал блинкер "Авар. откл". АПВ - не успешно. РПВ - не успешно. Причина -обрыв грозотроса ВЛ-35 кВ "Тимашево-Западная"в пролете опор № 4-5.
</t>
  </si>
  <si>
    <t>ООО "ЭНТ"</t>
  </si>
  <si>
    <t>-</t>
  </si>
  <si>
    <t>К-114 скв.1086 Советскоое нмр</t>
  </si>
  <si>
    <t xml:space="preserve">СКН </t>
  </si>
  <si>
    <t>В соответствии с МУ № П1-01.05 М-0006  В.2.00, событие не подлежат анализу.</t>
  </si>
  <si>
    <t>ОАО "РН-Няганьнефтегаз"</t>
  </si>
  <si>
    <t>ЗЗ</t>
  </si>
  <si>
    <t>35/6кВ "Варшава-3"</t>
  </si>
  <si>
    <t>Устранение обрыва вязки на опоре № 77.</t>
  </si>
  <si>
    <t>МТЗ 1ст</t>
  </si>
  <si>
    <t>110/6кВ "Гаршинская УПСВ"</t>
  </si>
  <si>
    <t>РН-Уватнефтегаз</t>
  </si>
  <si>
    <t>Резерв 1</t>
  </si>
  <si>
    <t>Резерв2</t>
  </si>
  <si>
    <t>КТПН 630 кВА №1</t>
  </si>
  <si>
    <t>Отключение от защиты вводного АВ 0,4 кВ 1000А КТПН 630 кВА №1 куста 3, из-за неисправности СУ ЭЦН скважины №604, АВ имеет внутренние повреждения. Выполнена замена вводного АВ 0,4 кВ 1000А , КТПН 630 кВА №1.</t>
  </si>
  <si>
    <t>ТО</t>
  </si>
  <si>
    <t>Срыв подставного изолятора на опоре № 43 из-за резкого снижения температуры</t>
  </si>
  <si>
    <t>ЗРУ-6  КНС-4 ЮБ яч.15  ЭД-2</t>
  </si>
  <si>
    <t>К-2 Нижневартовское нмр</t>
  </si>
  <si>
    <t>АВ в ТП</t>
  </si>
  <si>
    <t>ПС КНС-2</t>
  </si>
  <si>
    <t>ВЛ-6 ф.2-12</t>
  </si>
  <si>
    <t>МТЗ</t>
  </si>
  <si>
    <t>ВЛ-6 кВ Ф-2</t>
  </si>
  <si>
    <t>ВЛ-6 кВ Ф-2 ПС 35/6 кВ  "Сытовка"</t>
  </si>
  <si>
    <t>МТЗ, Iст.</t>
  </si>
  <si>
    <t>Ф-512</t>
  </si>
  <si>
    <t>ВЛ-6кВ</t>
  </si>
  <si>
    <t>М/р "Хасырейское". Короткое замыкание из-за обрыва вязок провода на     ВЛ-6кВ Ф-512 оп. 200. Замена вязок, ввод ВЛ-6кВ Ф-512 в работу.</t>
  </si>
  <si>
    <t>110/6кВ "Донецко-Сыртовская"</t>
  </si>
  <si>
    <t>Отключение для устранения срыва изоляторов на опоре №88, опора №16 отпайка на скв.4036, опора №2 отпайка на скв.4029. фидер включен "земли" нет.</t>
  </si>
  <si>
    <t>110/35/6кВ "Герасимовская"</t>
  </si>
  <si>
    <t>ф-516 скв.341,345,306</t>
  </si>
  <si>
    <t>Остановка скв.341,345,306 - перегруз по току. Скв.306 не запускается СУ ЭЦН.</t>
  </si>
  <si>
    <t>СГРЭС-2</t>
  </si>
  <si>
    <t>ДЗО</t>
  </si>
  <si>
    <t xml:space="preserve">Посадка напряжения в результате отключения 4Т (1000 МВА, 24/500 кВ) действием ДЗО при возгорании на Сургутской ГРЭС-2 </t>
  </si>
  <si>
    <t>5КТППНКС-650 № 1</t>
  </si>
  <si>
    <t>ВЛ-6 кВ 142-14</t>
  </si>
  <si>
    <t>Отключение ВЛ-6 кВ 142-14 по защите ТО, АПВ успешное. В 5КТППНКС-650 № 1 куста 41А произошло замыкание в КЛ-6 кВ от ШР-4 до ТМ-250 кВА, отработали предохранители
 6 кВ фазы "А" и "В".</t>
  </si>
  <si>
    <t>ВЛ-6 кВ Ф-6</t>
  </si>
  <si>
    <t>ВЛ-6 кВ Ф-6 ПС 35/6 кВ  "Запрудная"</t>
  </si>
  <si>
    <t>РП-36 Бг Абинский ЭСУ</t>
  </si>
  <si>
    <t>110/35/6кВ "Родинская"</t>
  </si>
  <si>
    <t>35/6кВ "Ибряевка-2"</t>
  </si>
  <si>
    <t>Авар. откл.</t>
  </si>
  <si>
    <t>35/6кВ "Родниковская"</t>
  </si>
  <si>
    <t>110/35/10кВ "Ново-Сергиевская" (ЗЭС)</t>
  </si>
  <si>
    <t>35/6кВ "Подольская"</t>
  </si>
  <si>
    <t>З.З. 1-й ступени</t>
  </si>
  <si>
    <t>РПВУ (АПВ-нет)</t>
  </si>
  <si>
    <t>110/35/6кВ "Росташинская"</t>
  </si>
  <si>
    <t>МТО</t>
  </si>
  <si>
    <t>35/6кВ "Графская"</t>
  </si>
  <si>
    <t>ТЗНП 2-й ступени</t>
  </si>
  <si>
    <t>220/110/35/10кВ "Каргалинская" (МЭС)</t>
  </si>
  <si>
    <t>ПАЭС-6кВ "Загорская"</t>
  </si>
  <si>
    <t>35/6кВ "ГТЭС Загорская"</t>
  </si>
  <si>
    <t>35/6кВ "Долговская"</t>
  </si>
  <si>
    <t xml:space="preserve">Восстановление поврежденного шлейфа ВЛ-6кВ от ЛР-6кВ до КТП скв.№ 32. </t>
  </si>
  <si>
    <t>35/6кВ "Ибряевка-1"</t>
  </si>
  <si>
    <t>35/6кВ "Аксютино"</t>
  </si>
  <si>
    <t>35/10кВ "Мало-Зайкинская" (ЗЭС)</t>
  </si>
  <si>
    <t>ВЛ-6 кВ 142-04</t>
  </si>
  <si>
    <t>ВЛ-6 кВ ф.142-04</t>
  </si>
  <si>
    <t>При работе в охранной зоне ВЛ 6 кВ без оформления разрешения, автокран принадлежащий "ТК-Ямал", допустил касание проводов  ВЛ-6 кВ.</t>
  </si>
  <si>
    <t>Газовая защита.</t>
  </si>
  <si>
    <t>Трансформатор Т-1 на ПС Н-5 "Ключевая" Афипского ЭСУ.</t>
  </si>
  <si>
    <t>ВЛ-35 кВ "Краяный Яр-1"</t>
  </si>
  <si>
    <t>Удмуртэнергонефть</t>
  </si>
  <si>
    <t>МФТО</t>
  </si>
  <si>
    <t>АПВН</t>
  </si>
  <si>
    <t>ВЛ-6 кВ Ф-5</t>
  </si>
  <si>
    <t>ВЛ-6кВ Ф-34/41/44 ПС 35/6кВ "Зимняя Ставка-3"</t>
  </si>
  <si>
    <t>Ф-34/41/44</t>
  </si>
  <si>
    <t>ВЛ-20 кВ ф-1320</t>
  </si>
  <si>
    <t>Таращанское м-е</t>
  </si>
  <si>
    <t>Ограничение жидкости на ДНС Капитоновская</t>
  </si>
  <si>
    <t>ПС К-459</t>
  </si>
  <si>
    <t>ВЛ-6 ф.459-14</t>
  </si>
  <si>
    <t>ВЛ-6 кВ Ф-2 ПС 35/6 кВ
"Парфёновская"</t>
  </si>
  <si>
    <t>ОАО "МРСК ВОЛГИ"</t>
  </si>
  <si>
    <t>ВЛ-35 кВ "Ключевая-Абузы"</t>
  </si>
  <si>
    <t>Перетяжка провода в пролетах опор №№ 16-17 (3 провода), замена вязки на опоре № 4.</t>
  </si>
  <si>
    <t>КТПН 400 кВА Куст 72</t>
  </si>
  <si>
    <t xml:space="preserve">Неисправность блока защит вводного АВ 0,4 кВ 1000А.  </t>
  </si>
  <si>
    <t>ВЛ-6 кВ Ф-1 ПС 35/6 кВ  "Сытовка"</t>
  </si>
  <si>
    <t>Отпайка ВЛ-6 после КРУН-215</t>
  </si>
  <si>
    <t>МТЗ 1 ст</t>
  </si>
  <si>
    <t>МТЗ 2 ст</t>
  </si>
  <si>
    <t>35/6кВ "Савельевский купол" (новая)</t>
  </si>
  <si>
    <t>НГ-Энерго</t>
  </si>
  <si>
    <t>ДГУ-400/4</t>
  </si>
  <si>
    <t>скв. 2691, 70Р</t>
  </si>
  <si>
    <t>С.Ш-10 кВ
ПС 110/35/10 кВ
"Красноярская"(СПО).</t>
  </si>
  <si>
    <t>ВЛ-35 кВ "Красный Яр1","Красный Яр 2" ПС 110/35/10 кВ "Красноярская"(СПО). Под посадку напряжения попали: ПС 35/6 кВ "Ветлянка","Чубовка"Т-1-Т "Киндяково".</t>
  </si>
  <si>
    <t>ВЛ-35 кВ "Красный Яр1","Красный Яр 2" ПС 110/35/10 кВ "Красноярская"(СПО). Под посадку напряжения попали: ПС 35/6 кВ "Ветлянка", "Чубовка" Т-1-Т "Киндяково".</t>
  </si>
  <si>
    <t>ВЛ-6 кВ Ф-Н-7</t>
  </si>
  <si>
    <t>ВЛ-6 кВ Ф-Н-7 ПС 35/6 кВ  "Елховская"</t>
  </si>
  <si>
    <t>ВЛ-6 кВ Ф-5, Ф-8</t>
  </si>
  <si>
    <t>ВЛ-6 кВ Ф-5, Ф-8 ПС 35/6 кВ "Дзержинская"</t>
  </si>
  <si>
    <t>ВЛ-6 кВ Ф-5 ПС 35/6 кВ "Боголюбовка"</t>
  </si>
  <si>
    <t>МТЗ-1ст</t>
  </si>
  <si>
    <t>35/6кВ "Майский купол"</t>
  </si>
  <si>
    <t>АО, ТО</t>
  </si>
  <si>
    <t>ТО, АПВ</t>
  </si>
  <si>
    <t>Шхунное</t>
  </si>
  <si>
    <t>аварийная остановка ДЭС (выбило автомат).</t>
  </si>
  <si>
    <t>Аварийная остановка ДЭС</t>
  </si>
  <si>
    <t xml:space="preserve">ВЛ-6кВ Ф-112 ПС 35/6кВ "Величаевка-11" </t>
  </si>
  <si>
    <t>Ф-112</t>
  </si>
  <si>
    <t xml:space="preserve">А.О. Ф-112 ТО, АПВН КИЗ показал землю, произвели осмотр ВЛ-6кВ Ф-112  отключение отпайки,  РПВ успешно, КИЗ в норме. </t>
  </si>
  <si>
    <t>ВЛ-6кВ Ф-497 ПС 35/6кВ "Владимировская"</t>
  </si>
  <si>
    <t>Ф-497</t>
  </si>
  <si>
    <t>А.О. Ф-497 МТЗ, АПВН, РПВН. На опоре №184  фаза-"В" Ф-497 заменили 4 изолятора. Ф-497 ввели в работу. КИЗ-норма. Гололёд,ветер порывами,снег.</t>
  </si>
  <si>
    <t>МТЗ-1</t>
  </si>
  <si>
    <t>В-6 ф 108-36</t>
  </si>
  <si>
    <t>2 скважины на 108 кусту; БУ К-211</t>
  </si>
  <si>
    <t>Отключение В-6 ф 108-36 из-за повреждения КЛ-6кВ на БУ К-211 транспортом ООО "Запсибгазмонтаж"       3-21 включён ф 108-36 вместе с БУ К-211</t>
  </si>
  <si>
    <t>ВЛ-6 кВ Бг-115 от ПС И-11 "Бугундырь" Абинский ЭСУ</t>
  </si>
  <si>
    <t>ТП Кл-515-2п</t>
  </si>
  <si>
    <t>МТЗ.</t>
  </si>
  <si>
    <t>КТП-6/0.4 кВ-8 шт.</t>
  </si>
  <si>
    <t>КТП-6/0.4 кВ-4 шт.</t>
  </si>
  <si>
    <t>ВЛ-6 кВ Дш-22 Афипский ЭСУ.</t>
  </si>
  <si>
    <t>ВЛ-6 кВ Кл-532п Афипский ЭСУ.</t>
  </si>
  <si>
    <t>ВЛ-35 кВ  "Ключевая - ПП-35 Дыш" Афипский ЭСУ.</t>
  </si>
  <si>
    <t>ПС 35/6 кВ Н-2 "Дыш".</t>
  </si>
  <si>
    <t>ВЛ-6 кВ Ку-9 СЭС Кубаньэнерго.</t>
  </si>
  <si>
    <t>М-е Чумаковское. Скв. работали от ДЭС до 16:22.</t>
  </si>
  <si>
    <t>РП-54 Приазовский ЭСУ.</t>
  </si>
  <si>
    <t>ВЛ-6 квВ №541, участок ВЛ-6 кВ №54 до Р-22.</t>
  </si>
  <si>
    <t>МТЗ-2 ст</t>
  </si>
  <si>
    <t>С успешным АПВ, работа МТЗ-1, фаза-С-А. Сильный ветер, метель.</t>
  </si>
  <si>
    <t>ДНС Капитоновка</t>
  </si>
  <si>
    <t>Перевод нагрузки с ДЭС на ВЛ-6 кВ ф-1320.</t>
  </si>
  <si>
    <t>110/35/10кВ "Твердиловская" (ЗЭС)</t>
  </si>
  <si>
    <t>Посадка напряжения в сети 10 кВ при авар. Откл. с успешным АПВ ф-5 (ЗЭС). Метель, сильный ветер.</t>
  </si>
  <si>
    <t>З.З.-2 ст МТО</t>
  </si>
  <si>
    <t>220/110/35/10/6кВ "Бузулукская" (МЭС)</t>
  </si>
  <si>
    <t>ПС КНС-3 ;           Вост Покровка;    Пронькинская</t>
  </si>
  <si>
    <t>С успешным АПВ отключалась ВЛ-110 кВ "Промысловая-2", работа МТО, ЗЗ-2 ступени. Метель, сильный ветер.</t>
  </si>
  <si>
    <t>110/10кВ "Полевая" (СЭС)</t>
  </si>
  <si>
    <t>С неуспешным АПВ, работа МТЗ. Метель, сильный ветер.</t>
  </si>
  <si>
    <t>35/6кВ "Самодуровская"</t>
  </si>
  <si>
    <t>В-35 Т2 (ф.Пром-1,6,7,8)</t>
  </si>
  <si>
    <t>Аварийное отключение В-35 Т2, отработала газовая защита 2ст. В 21:02 включены ф.Пром-1,7,8 с СШ-6-1. В простое ф.Пром-6 из-за полной нагрузки Т1. В клемной коробке газового реле обнаружено скопление влаги. Просушили. В 22:30 Т2 включен на х.х.</t>
  </si>
  <si>
    <t>Сборка нормальной схемы ф. Пром-1,7,8.</t>
  </si>
  <si>
    <t>КТП скв.№№ 426, 4255, 4246 Моргуновского месторождения</t>
  </si>
  <si>
    <t>Выход из строя основной и резервной ДЭС (ООО "Комплексные решения"). Принимаются меры к доставке резервной ДЭС. Одну ДЭС отремонтировали (замена форсунок) ввели в работу.</t>
  </si>
  <si>
    <t xml:space="preserve">Устранение обрыва вязок на опорах №№ 40, 227, 233. ("земля" на СШ-6). </t>
  </si>
  <si>
    <t>Отключен персоналом ЗЭС, "земля" в сети 10 кВ. Перед выездом аварийной бригады включен для проверки, "земли" нет. При осмотре обнаружен обрыв провода на участке ЗЭС.</t>
  </si>
  <si>
    <t>Отключение ЛР-10 кВ для вывода участка ВЛ в ремонт персоналом ЗЭС.</t>
  </si>
  <si>
    <t>Отключение  для ввода участка ВЛ из ремонта персоналом ЗЭС.</t>
  </si>
  <si>
    <t>Аварийное отключение с успешным АПВ. Отработала МТЗ.</t>
  </si>
  <si>
    <t>КТПН-6/0,4кВ №2 630кВА к-144АБ</t>
  </si>
  <si>
    <t>ПС-35/6 к-89 ВЛ-6кВ Ф-2</t>
  </si>
  <si>
    <t>внутреннее поврежденние тр-ра КТПН 6/0,4кВ 630кВА№2 К-144АБ. Включено КПУ-6кВ 1349-1 подано напряжение на к-140б. ПЛУ-6кВ №1-7 включно подано напряжение на к-140А, к-144АБ.  скв. 12677 переподключили на ТП-3 к-144АБ.Замена ТМГ-630кВА ТП-2 к-144АБ включение на х.х., запуск 2 скв.  По ВЛ-6кВ  ф№6- земля ф "В"</t>
  </si>
  <si>
    <t>ТМГ-630</t>
  </si>
  <si>
    <t>ОАО Черногорэнерго</t>
  </si>
  <si>
    <t>В-6кВ №3 КРУН СВЛ-6кВ К-1578Б</t>
  </si>
  <si>
    <t xml:space="preserve">КТПН-6/0,4кВ №1, №2  К-1587Б </t>
  </si>
  <si>
    <t>Подклинивание скважины 19784, подключенной к КТПН-6/0,4кВ 630кВА  №1 на К-1587Б</t>
  </si>
  <si>
    <t>Пробное включение успешно, перезапуск мех. фонда</t>
  </si>
  <si>
    <t>ПС 35/6 кВ К-88 ВЛ-6 кВ Ф-4</t>
  </si>
  <si>
    <t>Разрушение опорного изолятора Ф-С ПР-6 кВ №1 КПУ-6 кВ №1 К-1430. Неполнофазный режим. Отключен ПР-6 кВ №2 КПУ-6 кВ №1 К-1430, включен МВ-6 кВ Ф-2 ПС 35/6 кВ К-89. Дефект устранен. Схема восстановлена.</t>
  </si>
  <si>
    <t>ПС 35/6 кВ К-100 ВЛ-6 кВ Ф-18</t>
  </si>
  <si>
    <t>ПС 35/6 кВ К-100    ВЛ-6 кВ Ф-18</t>
  </si>
  <si>
    <t>Обрыв проводов фаза "А,В,С" в пролете опор №23-24 над автодорогой неустановленной техникой, излом опор № 24,25,26,27. Демонтированы шлейфа на опоре №22 в сторону опоры №23 ВЛ-6 кВ Ф-18 ПС-35/6 К-100. Мех.фонд запущен в работу.</t>
  </si>
  <si>
    <t>Составлен аварийный акт.</t>
  </si>
  <si>
    <t>ВЛ-6кВ Ф-7А</t>
  </si>
  <si>
    <t>Выпал блинкер "Авар.откл." АПВ-не успешно. Снег,метель,сильный порывистый ветер.</t>
  </si>
  <si>
    <t>ВЛ-35 кВ "3ЦЛ"</t>
  </si>
  <si>
    <t>ВЛ-35 кВ "3ЦЛ" ПС 110/35/6 кВ "Кудиновская". Под отключение попала: ПС 35/6 кВ "Тверская"</t>
  </si>
  <si>
    <t>Работала Т.О., АПВ-не успешно. РПВ-успешно. Снег,метель,сильный порывистый ветер.</t>
  </si>
  <si>
    <t>С.Ш.-10 кВ</t>
  </si>
  <si>
    <t>С.Ш.-10 кВ ПС 35/10 кВ "Черновка"(СПО) Под отключение попали:  ВЛ-10 кВ Ф-9 (УЭ ОАО "СНГ")</t>
  </si>
  <si>
    <t>Неисправность на С.Ш.-10 кВ ПС 35/10 кВ "Черновка".(СПО)</t>
  </si>
  <si>
    <t>Блинкера защит не выпали</t>
  </si>
  <si>
    <t>МВ-35 кВ Т-1-Т</t>
  </si>
  <si>
    <t>МВ-35 кВ Т-1-Т ПС 35/6 кВ "Боголюбовка"</t>
  </si>
  <si>
    <t xml:space="preserve">Блинкера защит не выпадали. АПВ-нет. В 11:32 РПВ-не успешно. Причина выясняется. </t>
  </si>
  <si>
    <t>2 ступень З.З.</t>
  </si>
  <si>
    <t>ВЛ-110 кВ "Колдыбань"</t>
  </si>
  <si>
    <t>ВЛ-110 кВ "Колдыбань" ПС 220/110 кВ "Головная" (МЭС). Под откл.попали:Т-2-Т ПС 35/10 кВ "Маланинская", Т-1-Т ПС 35/6 кВ "Дзержинская", ПС 35/10 кВ "Петрухновская", ПС 35/6 кВ "Колыванская".</t>
  </si>
  <si>
    <t>Работала 2 ступень З.З. АПВ-не успешно. РПВ-успешно.</t>
  </si>
  <si>
    <t xml:space="preserve">Работала МТЗ. АПВ-нет РПВ-успешно. Причина: в пролете оп.№7Д-8Д  на ВЛ лежит дерево.Убрали. </t>
  </si>
  <si>
    <t>Работала МТЗ.АПВ-нет.РПВ-успешно. В 13:55 вкл.уч.ВЛ-6 кВ до ПП-1. Причина: в пролете оп.№7Д-8Д  на ВЛ лежит дерево.Убрали. В 16:55 вкл.уч.ВЛ после ПП-1.</t>
  </si>
  <si>
    <t>Работала МТЗ.АПВ-успешно. При осмотре ВЛ-6 кВ Ф-6 обнаружено откл.ПП-6.В 21:05 вкл.ПП-6 в работу. Произвели осмотр ВЛ повреждений не обнаруженно.</t>
  </si>
  <si>
    <t>ВЛ-10 кВ Ф-7, ВЛ-10 кВ Ф-15</t>
  </si>
  <si>
    <t>ВЛ-10 кВ Ф-7, Ф-15 ПС 35/10 кВ "Петрухновская"</t>
  </si>
  <si>
    <t xml:space="preserve">Работала МТЗ. АПВ-успешно. Произведен осмотр ВЛ -10 кВ Ф-7, ф-15 повреждений не обнаружено. </t>
  </si>
  <si>
    <t>ВЛ-35 кВ"Красный Яр1"ПС 110/35/10 кВ
"Красноярская"(СПО). Под отключение попали: ПС 35/6 кВ "Ветлянка", "Киндяково"</t>
  </si>
  <si>
    <t>Работала МТЗ. АПВ-успешно.
Причина разрушение опорных изоляторов на приёмном портале ТН-35 кВ ПС 35/6 кВ 
"Ветлянка" В 17:16 откл.ШР-35 
ТН-35 на ПС 35/6 кВ "Ветлянка".</t>
  </si>
  <si>
    <t>ВЛ-6 кВ Ф-5 ПС 110/35/6 кВ
"Зольное" (ЖПО)</t>
  </si>
  <si>
    <t>Работала МТО.АПВ-не успешно. РПВ-не успешно.Причина: на оп.№23 упало дерево,при падении повреждена траверса и изоляторы,требуется замена. В 18:08 перевели нагрузку (вкл.П/П-5) на ВЛ-6 кВ Ф-4 ПС 110/35/6 кВ"Зольное" (ЖПО)</t>
  </si>
  <si>
    <t xml:space="preserve">Выпал блинкер "Авар откл". АПВ-не успешно. РПВ-не успешно. Причина: слетел изолятор на оп. №149. </t>
  </si>
  <si>
    <t>ВЛ-6 кВ Ф-1</t>
  </si>
  <si>
    <t>Работало МТЗ.АПВ-нет РПВ-успешно.
Причина- ветка дерева под проводами в пролете опор № 6А-7А.</t>
  </si>
  <si>
    <t>ВЛ-35 кВ "Майская"</t>
  </si>
  <si>
    <t>ВЛ-35 кВ  "Майская" ПС 110/35/10 кВ  "Б. Глушица"(ЧПО) Под посадку попала: 2 С.Ш. 10 кВ ПС 35/10 кВ "Пиненковская"</t>
  </si>
  <si>
    <t>В 12:55 прошла посадка напряжения.
Причина -Аварийное отключение Ф-2 на ПС 110/35/10 кВ "Б. Глушица"(ЧПО)</t>
  </si>
  <si>
    <t>Работала МТЗ. АПВ-нет В 13:10 РПВ- не успешно Причина: деревья на проводах в пролетах оп.№ 5А-6А, 27-28, 52-53. Деревья убрали. Сильный порывистый ветер.</t>
  </si>
  <si>
    <t>Работало ТО. АПВ-не успешно. РПВ-успешно. Сильный порывистый ветер.Произведен осмотр Уч.ВЛ от оп.№1 до оп.№40. Повреждений не обнаружено. Сильный порывистый ветер.</t>
  </si>
  <si>
    <t>Посадка напряжения</t>
  </si>
  <si>
    <t>В 8:50 прошла посадка напряжения по ВЛ -35 кВ "Красный Яр1","Красный Яр 2" Причина: аварийное отключение в С.Ш-10 кВ на ПС 110/35/10 кВ
"Красноярская"(СПО) .</t>
  </si>
  <si>
    <t>Работала ТО. АПВ-успешно
Причина: низкая  изоляция агрегата №1 
БКНС "Дзержинская"</t>
  </si>
  <si>
    <t>В 8:50 прошла посадка напряжения по ВЛ -35 кВ "Красный Яр1","Красный Яр 2" Причина: аварийное отключение в С.Ш-10 кВ на ПС 110/35/10 кВ "Красноярская"(СПО) .</t>
  </si>
  <si>
    <t>Выпал блинкер "Авар.откл." АПВ-не успешно. РПВ-успешно. Снег,метель,сильный порывистый ветер.</t>
  </si>
  <si>
    <t>БУС</t>
  </si>
  <si>
    <t>Центральная Оха</t>
  </si>
  <si>
    <t>не запускается</t>
  </si>
  <si>
    <t>Восточное Эхаби</t>
  </si>
  <si>
    <t>АОЭЭ: не запускается - замена отгоревшего провода на автомате, запуск</t>
  </si>
  <si>
    <t>ТП №20</t>
  </si>
  <si>
    <t>Эхаби</t>
  </si>
  <si>
    <t>ТП №20 фидер 2 ''Эхаби'' - выбит автомат</t>
  </si>
  <si>
    <t>выбивает ТЗ.</t>
  </si>
  <si>
    <t>ГПА№2</t>
  </si>
  <si>
    <t>Набиль</t>
  </si>
  <si>
    <t>АО ГПА№2(низкое напряжение генератора сработала защита),зап ДГУ</t>
  </si>
  <si>
    <t>Мухто, Ц.Паромай</t>
  </si>
  <si>
    <t>Отсутствует напряжение от ДЭС Мухто.</t>
  </si>
  <si>
    <t>Катангли</t>
  </si>
  <si>
    <t>ремонт теплового реле</t>
  </si>
  <si>
    <t>Мирзоева</t>
  </si>
  <si>
    <t>перегруз+ выбило автомат в ТП. Долив т/в V-5м3</t>
  </si>
  <si>
    <t xml:space="preserve">Л-6МЗ </t>
  </si>
  <si>
    <t>Автоматическое отключение Л-6МЗ (причина неизвестна).</t>
  </si>
  <si>
    <t>К-13 скв.324 Ломовое нмр</t>
  </si>
  <si>
    <t>АО АВ-0,4 в КТПН-6/0,4кВ, включен, запущен ЭЦН (Iн=160А, Iр=120А). Подана заявка на распечатку параметров работы ЭЦН.</t>
  </si>
  <si>
    <t>Ф.7-8 Советское нмр</t>
  </si>
  <si>
    <t>ООО "СЭС"</t>
  </si>
  <si>
    <t>15:23</t>
  </si>
  <si>
    <t>15:28</t>
  </si>
  <si>
    <t>ДЭС Колотушное нмр</t>
  </si>
  <si>
    <t xml:space="preserve">АО ДЭС СФ ООО "СЭС" </t>
  </si>
  <si>
    <t>16:11</t>
  </si>
  <si>
    <t>16:15</t>
  </si>
  <si>
    <t>К-3 скв.505 Колотушное нмр</t>
  </si>
  <si>
    <t>МТЗ, АПВ</t>
  </si>
  <si>
    <t>Ф.23-13</t>
  </si>
  <si>
    <t>ПС 35/6 кВ №123 АО ВЛ-6 Ф.23-13 действием МТЗ, АПВ успешное, выполнен частичный осмотр: переходы ВЛ-6кВ над дорогой, КТПН 6/0,4кВ, повреждений не выявлено. Продолжение осмотра в светлое время суток</t>
  </si>
  <si>
    <t>Од. скв.669 Советское нмр</t>
  </si>
  <si>
    <t>Выбит АВ-0,4 в ТП, Iн=250А, Iр-100А. Подана заявка на распечатку параметров работы ЭЦН.</t>
  </si>
  <si>
    <t>АПВ</t>
  </si>
  <si>
    <t>Ф.Б4-17</t>
  </si>
  <si>
    <t>ДЭС Первомайское нмр</t>
  </si>
  <si>
    <t>ПС 35/6кВ 1000,           ф.1000-16</t>
  </si>
  <si>
    <t>ВЛ-6 кВ ф.1000-16</t>
  </si>
  <si>
    <t>ФСК</t>
  </si>
  <si>
    <t>Сургутская ГРЭС-2</t>
  </si>
  <si>
    <t>В-500 №31,32</t>
  </si>
  <si>
    <t>Снижение "U" в сети 500 кВ.</t>
  </si>
  <si>
    <t>ПС 35/6кВ 104  В-6 ф.104-05</t>
  </si>
  <si>
    <t>ВЛ-6 кВ ф.104-05</t>
  </si>
  <si>
    <t>ПС 35/6кВ №203  
ф.203-13</t>
  </si>
  <si>
    <t xml:space="preserve">
ВЛ-6 кВ ф.203-13</t>
  </si>
  <si>
    <t>оп.№32 разрушение изолятора ф."В" с падением  провода на траверсу ( при падении касание ф."А"). С последующим устранением.</t>
  </si>
  <si>
    <t>ПС-110/35/6кВ Тайга 1Т</t>
  </si>
  <si>
    <t xml:space="preserve">к.725 КТПН 6/0.4 1000кВА </t>
  </si>
  <si>
    <t>Обрыв ф.А по ВН, произвели замену тр-ра.</t>
  </si>
  <si>
    <t>МТЗ-1ст.</t>
  </si>
  <si>
    <t>ПС 500/220/110/35 Пыть-Ях,             ВЛ-35 КНС-1-2</t>
  </si>
  <si>
    <t>ВЛ-35 КНС-1-2</t>
  </si>
  <si>
    <t>05.12.14-ТО              23.05.14 кап.рем</t>
  </si>
  <si>
    <t xml:space="preserve">январь 2015 -ТО              2020 -ТР      </t>
  </si>
  <si>
    <t>ПС 110/35/6 Очимкинская,             ВЛ-35 Пламя-1</t>
  </si>
  <si>
    <t>ВЛ-35 Пламя-1</t>
  </si>
  <si>
    <t>Для отключения отпаечного ЛР-10, определение замыкания на "землю". Повреждение на участке ЗЭС.</t>
  </si>
  <si>
    <t>ТЗНП 1 ст.</t>
  </si>
  <si>
    <t xml:space="preserve"> К-22 скв.603 Ломовое нмр</t>
  </si>
  <si>
    <t xml:space="preserve">Выбит АВ-0,4кВ ( Iн=250А; Iр=70А)  в ТП№1, выгорел отходящий контакт ф."А" на АВ. КЛ переключена на резервный АВ-0,4кВ Iн=250А.  </t>
  </si>
  <si>
    <t>ДЭС Озерное нмр</t>
  </si>
  <si>
    <t xml:space="preserve">Ф.14-4 </t>
  </si>
  <si>
    <t>ПС 35/6 кВ №414. АО ВЛ-6 Ф.14-4 блинкер АО, АПВН. Отключен ЛР-1/5 Ф.14-4 отпайки на Дуклинское нмр ЗАО "Томская нефть" (повреждение на  участке ВЛ ЗАО "Томская нефть"), РПВ успешно.</t>
  </si>
  <si>
    <t>МТЗ, АВР</t>
  </si>
  <si>
    <t>АВРУ</t>
  </si>
  <si>
    <t>1С-6 ПС35/6 кВ №130</t>
  </si>
  <si>
    <t>1С-6</t>
  </si>
  <si>
    <t>ПС №130 АО В-6 1Т действием МТЗ, АВР-6 успешно. "Земля" на 1С-6, по Ф.30-6 в КУВ-6 К-245 обнаружено: КЗ ТН-6. В КУВ-6 К-245 вкл. СВ-6, отключен 1В-6, ЛР-1/1. ф 30-6. КТПН 6/0,4кВ К.245 переведена с ф 30-6 на ф 30-18. "Земли" нет. Ф.30-8 выполнен осмотр не в полном объёме,  продолжение осмотра 19.01.15г.</t>
  </si>
  <si>
    <t xml:space="preserve">Налипание снега в пролете опор 36-38 фаз "А", "В", "С". При достижении критической массы произошел схлест нижнего провода со средним. </t>
  </si>
  <si>
    <t xml:space="preserve">Порыв водовода. Обледенение оп.№ 19 </t>
  </si>
  <si>
    <t>Россия</t>
  </si>
  <si>
    <t>19.11.14-ТО            06.2012 -ТР                      2.04.01 кап.рем</t>
  </si>
  <si>
    <t xml:space="preserve">ноябрь 2015 -ТО              2022 -ТР      </t>
  </si>
  <si>
    <t>МТЗ- 1ст</t>
  </si>
  <si>
    <t>ПС 110/35/6 Очимкинская ВЛ-35 Пламя-1</t>
  </si>
  <si>
    <t>ВЛ-35 Пламя-1ц</t>
  </si>
  <si>
    <t>ПС 35/6кВ №1000,           ф.1000-06</t>
  </si>
  <si>
    <t>ВЛ-6кВ          ф.1000-06</t>
  </si>
  <si>
    <t>Отпайка на к.103. Задевание ВЛ-6 м/д оп. 2-3 ф.А, С неустановленным а/тр. Видны следы подгара.</t>
  </si>
  <si>
    <t xml:space="preserve"> АС-95/16</t>
  </si>
  <si>
    <t xml:space="preserve">ТР 27.04.2014 </t>
  </si>
  <si>
    <t>ТО 12.10.2014</t>
  </si>
  <si>
    <t>Центральная Оха, скв. 1756</t>
  </si>
  <si>
    <t>Выбило, не запускается.</t>
  </si>
  <si>
    <t xml:space="preserve"> АОЭЭ - схлест проводов напротив ТП№5А</t>
  </si>
  <si>
    <t>АОЭЭ ТП№15</t>
  </si>
  <si>
    <t>КТП № 605</t>
  </si>
  <si>
    <t>Мирзоева, скв. № 13</t>
  </si>
  <si>
    <t>перегруз+ выбило автомат в КТП 6/0,4 № 605</t>
  </si>
  <si>
    <t>Центральная Оха, скв. 2301</t>
  </si>
  <si>
    <t>выбило ТЗ, замена мотор. кабеля</t>
  </si>
  <si>
    <t>Центральная Оха, скв. 2599</t>
  </si>
  <si>
    <t>не срабатывает магн. пускатель, восстановление жилы вводного кабеля в БУ</t>
  </si>
  <si>
    <t>Л-3М</t>
  </si>
  <si>
    <t>Монги</t>
  </si>
  <si>
    <t>Перекос U фидер Л-3М, восстановление шлейфа по фазе "В" на анкерной опоре №24</t>
  </si>
  <si>
    <t>Бейкер Хьюз</t>
  </si>
  <si>
    <t xml:space="preserve">1 скв. на 17 кусту </t>
  </si>
  <si>
    <t>КЗ при производстве работ на станции управления</t>
  </si>
  <si>
    <t>2 цепь ПС 110-35-6кВ Узловая-Пермяк</t>
  </si>
  <si>
    <t>КТП-6/0,4кВ-6шт.</t>
  </si>
  <si>
    <t>М-е Зыбза. Кратковременное отключение ВЛ для определения места замыкания на землю.</t>
  </si>
  <si>
    <t>ПС 110 Вахитовская</t>
  </si>
  <si>
    <t>Аварийное отключение с неуспешным АПВ ВЛ-110 "Донецко Сыртовская - Вахитовская", РПВ в 1:07 неуспешно, работа ТЗНП 1 ступени, фаза "В". 01:52 подано U на ВЛ-6 фидера № 3, 02:13 подано U на ВЛ-6 фидера № 1 с ПС 35/6 "Вахитовская". 3:55 подано U на ВЛ-6 фидера № 4; 05:13 подано U на ВЛ-6 фидера № 7; 05:25 подано U на ВЛ-6 фидера № 6; 06:30 подано U на ВЛ-6 фидера № 5 от ГТЭС "Вахитовская". Осмотром установлено: обрыв грозотроса в пролете опор №№ 17-18; провис грозотроса в пролете опор №№ 18-19. 8:10 подано U на ВЛ-6 фидера № 2 от ГТЭС "Вахитовская". Устранено. ВЛ включена на х.х.</t>
  </si>
  <si>
    <t>МТЗ-2</t>
  </si>
  <si>
    <t>ф-1320 пс 6/20 кВ Сырт-1</t>
  </si>
  <si>
    <t>ПС 6/20 кВ Сырт-1.Авар.откл. яч-ка №4 ввод 6-1(основная защита тр-ра), яч-ка №3 ввод-6кВ тр-ра(внешняя основ.защита), яч-ка №2 В-20 кВ.МТЗ-2, фазы "А" и "В". Замыкание на землю ф-"В" на ВЛ-20кВ.</t>
  </si>
  <si>
    <t>ф-1,2,3,4,5,6,7</t>
  </si>
  <si>
    <t>ф-1320</t>
  </si>
  <si>
    <t>Для устранения срыва изолятора на опоре №1210.</t>
  </si>
  <si>
    <t>Отключение фидера для устранения слета провода с изолятора на опоре №1214</t>
  </si>
  <si>
    <t>35/10кВ "Кзыл-Мечеть" (ЗЭС)</t>
  </si>
  <si>
    <t>ВЛ-10 кВ ф-КМ-3</t>
  </si>
  <si>
    <t>Перевод на резервную схему. Плавка гололеда на ВЛ-35 кВ "Первомвайский-Мирошкино-Кызыл-Мечеть" персоналом ЗЭС. (неотложная заявка)</t>
  </si>
  <si>
    <t>Перевод на нормальную схему после плавки гололеда на ВЛ-35 кВ "Первомвайский-Мирошкино-Кызыл-Мечеть" персоналом ЗЭС.</t>
  </si>
  <si>
    <t>В 5:30 при осмотре ПС выявлено замыкание на "землю" ф-В. В 16:00 осмотром выявлен обрыв вязок ф-В на опорах 374/38; 374/40. В 17:40 осмотр закончили.</t>
  </si>
  <si>
    <t>6/20кВ "Сырт-1"</t>
  </si>
  <si>
    <t>С неуспешным АПВ, работа МТЗ, откл яч 6кВ.Ветер порывы до 15 м/сек. Появилась "земля".</t>
  </si>
  <si>
    <t>Ф-1320 пс Сырт-1</t>
  </si>
  <si>
    <t>С неуспешным АПВ, работа МТЗ, откл яч 6 кВ. Ветер порывы до 15 м/сек. Появилась "земля".</t>
  </si>
  <si>
    <t>Аварийное отключениена ПС "Ново-Сергеевская", причина не выявлена.</t>
  </si>
  <si>
    <t>С неуспешным АПВ, работа МТЗ, ф-А-С, откл В-6 кВ. Ветер порывы до 15 м/сек.</t>
  </si>
  <si>
    <t>Отключен персоналом ЗЭС (многократное отключение от ТО), Персонал УЭ "ОН" осмотрел уч-к ВЛ, замечаний нет. Персонал ЗЭС устранил неисправности на своем уч-ке.</t>
  </si>
  <si>
    <t>Отключен персоналом УЭ "ОН", обрыв провода ф-С на опоре №53 и обрыв вязки Ф-В на опоре №47, обрыв вязок на отп. скв-4066 (15 пролетов). Осмотр произведен до 64 опоры.</t>
  </si>
  <si>
    <t>С неуспешным АПВ отключился В-6 кВ, работа МТЗ, ф-А-С. Ветер порывы до 15 м/сек. Осмотром выявлены обрывы вязок на оп. 402, ф-С, на оп. 1175, ф-С, осмотр продолжается. В 4:40 подано напряжение на ДНС от ДЭС-635, в 5:20 на скв.1,7,8,14.</t>
  </si>
  <si>
    <t>Восточное Эхаби, скв. 480, 488, 649, 654</t>
  </si>
  <si>
    <t>нет эл. энергии, сгорел  БУ на скв. 480, сгорел вводной кабель от столба до БУ.</t>
  </si>
  <si>
    <t>переходящие</t>
  </si>
  <si>
    <t>Восточное Эхаби, скв. 307</t>
  </si>
  <si>
    <t>не запускается - сгорел БУ (не правильно подобрана по току), подключено напрямую. БУ в наличии нет.</t>
  </si>
  <si>
    <t>Мухто, скв. 207, 217</t>
  </si>
  <si>
    <t xml:space="preserve">незапуск с автомата после ПОЭЭ </t>
  </si>
  <si>
    <t>К.146 скв.400Б Советское нмр</t>
  </si>
  <si>
    <t>АО АВ в ТП. АВ-250А. Раб. Ток 130А скв.в работе. . Подана заявка на распечатку параметров работы ЭЦН.</t>
  </si>
  <si>
    <t>ООО "Норд Сервис"</t>
  </si>
  <si>
    <t>Ф.ЧР-7</t>
  </si>
  <si>
    <t>АО ВЛ-6кВ Ф.ЧР-7 действием ТО, АПВУ на ПС-110/35/6 кВ "Черемшанская"  и ГПЭС "Черемшанская". Выполнен осмотр ВЛ, замечаний нет. Персонал ООО "Норд-Сервис" выясняет причину АО.</t>
  </si>
  <si>
    <t>ПС-220/110/35 Ленинская, ВЛ-35 Лесная-1</t>
  </si>
  <si>
    <t>МТЗ - 1ст</t>
  </si>
  <si>
    <t>ПС 110/35/6 Речная  ВЛ-35 Сосновая-2</t>
  </si>
  <si>
    <t xml:space="preserve"> ВЛ-35кВ
 Сосновая-2</t>
  </si>
  <si>
    <t>оп.34-35, 57-60 налипание снега на провода ф.С. При достижении критической массы снега на проводах произошел спад снега с проводов, вследствие чего нижний провод подбросило и схлестнуло со средним проводом.</t>
  </si>
  <si>
    <t>ПС 110/35/6 Речная  ВЛ-35 Сосновая-1</t>
  </si>
  <si>
    <t xml:space="preserve"> ВЛ-35кВ
 Сосновая-1</t>
  </si>
  <si>
    <t>ПС-35/6кВ №270 ф.270-04</t>
  </si>
  <si>
    <t xml:space="preserve">ПС 35/6 №225 ВЛ-6кВ ф.225-08 </t>
  </si>
  <si>
    <t>Вследствие порыва водовода залило КТПН-6/0,4кВ к.676 и ВЛ-6кВ ф.225-08, что привело к К.З. и откл. ф.225-08 с неуспешным АПВ и откл. ввода-6-2 ПС №225 действием МТЗ.</t>
  </si>
  <si>
    <t xml:space="preserve"> </t>
  </si>
  <si>
    <t>ТП-Ил-521-7п Ильский ЭСУ.</t>
  </si>
  <si>
    <t>М-е Зыбза. Разрушение разрядника ф.В. Произведена замена.</t>
  </si>
  <si>
    <t>КТП 6/0,4кВ К-6 Кам</t>
  </si>
  <si>
    <t>АВ 0,4кВ скв 1708</t>
  </si>
  <si>
    <t>ВЛ-6 кВ Ф-111</t>
  </si>
  <si>
    <t>ВЛ-6 кВ Ф-111 ПС 35/6 кВ
"Бирюковская"</t>
  </si>
  <si>
    <t>Выпал блинкер "Авар. откл."АПВ- не успешно. В 20:21 РПВ- не успешно.
Замена  ОПН-6 кВ Ф-А и Ф-В. На ТП -111-01</t>
  </si>
  <si>
    <t>ВЛ-10 кВ Ф-7</t>
  </si>
  <si>
    <t>ВЛ-10 кВ Ф-7 ПС 35/10 кВ
"Петрухновская"</t>
  </si>
  <si>
    <t>Работало МТЗ. АПВ-успешно.
Причина выясняется.</t>
  </si>
  <si>
    <t>Мухто, скв. 185</t>
  </si>
  <si>
    <t>авар.остан.- повторно не зап-ся; поврежд.кабеля ЭЦН - сростка</t>
  </si>
  <si>
    <t>ГПА</t>
  </si>
  <si>
    <t>АО ГПА ( сработала защита низкое напряжение генератора) зап ДГУ</t>
  </si>
  <si>
    <t>Колендо, скв. 27</t>
  </si>
  <si>
    <t>АО УЭЦН из-за запуска ЦНС на БКНС</t>
  </si>
  <si>
    <t>АО УЭЦН из-за остановки ЦНС на БКНС</t>
  </si>
  <si>
    <t>Центральная Оха, скв. 2645</t>
  </si>
  <si>
    <t xml:space="preserve"> не запускается по эл. части</t>
  </si>
  <si>
    <r>
      <t xml:space="preserve">ПС 35/6 кВ №107 АО ВЛ-6 ф.7-8 действием ТО, АПВУ. В районе К-241 производились работы техникой ООО "НЗРТ". </t>
    </r>
    <r>
      <rPr>
        <b/>
        <sz val="12"/>
        <color rgb="FFFF0000"/>
        <rFont val="Times New Roman"/>
        <family val="1"/>
        <charset val="204"/>
      </rPr>
      <t>Предположительно машинист экскаватора, при производстве работ по ремонту трубопровода в охранной зоне допустил касание к проводам. В ходе проверки следов касания проводов ВЛ-6 кВ ф.7-8 телом экскаватора не обнаружено. Вину машиниста экскаватора доказать не удалось. В ходе осмотра ВЛ-6 кВ следов повреждения не обнаружено.</t>
    </r>
  </si>
  <si>
    <t>20:03</t>
  </si>
  <si>
    <t>АО АВ скв.400Б в КТПН-6/0,4 кВ. АВ-250А. включен успешно ( Iн=250А; Iр=130А). Запрошена распечатка параметров работы УЭЦН. Заявка поступила от ЦДНГ-1 в 01-30 22.01.15.</t>
  </si>
  <si>
    <t>ПС Асомкинская,          1С-35</t>
  </si>
  <si>
    <t>1С-35</t>
  </si>
  <si>
    <t>Аварийное отключение В-35 1Т, погашение 1С-35. Повреждение высоковольтных вводов  СВ-35 со стороны 1С-35 вследствие попадания животного.</t>
  </si>
  <si>
    <t>М-е Дыш. Скв.476</t>
  </si>
  <si>
    <t>М-е Чумаковское. Скв.1-я Чумаковская.</t>
  </si>
  <si>
    <t>М-е Зыбза. Скв. 992.</t>
  </si>
  <si>
    <t>Шхунное, скв. 85,
БУС</t>
  </si>
  <si>
    <t>повреждение АВ-0,4 кВ</t>
  </si>
  <si>
    <t>ГТЭС "Набиль"</t>
  </si>
  <si>
    <t>ГПА №2</t>
  </si>
  <si>
    <t>Аварийный останов ГПА №2- сработала защита "низкое напряжение генератора". Запуск ДГУ "Cummins", включение отходящих фид. Л-1Н, Л-2Н, Л-3Н, Л-4Н.</t>
  </si>
  <si>
    <t>ООО "Римера сервис"</t>
  </si>
  <si>
    <t>ДЭС Онтонигайское нмр</t>
  </si>
  <si>
    <t>СУ ЭЦН</t>
  </si>
  <si>
    <t>СУ</t>
  </si>
  <si>
    <t>Остановка скважин на к. 122, 123 при запуске скв. №5850. Отключений не было.</t>
  </si>
  <si>
    <t>М-е Чумаковское. Замена перекидного рубильника.</t>
  </si>
  <si>
    <t>ВЛ-6 кВ 154-08</t>
  </si>
  <si>
    <t>ВЛ-6 кВ 154-08
ВЛ-6 кВ 154-18</t>
  </si>
  <si>
    <t>В 10:05 отключение ВЛ-6 кВ 154-08 по защите ТО, АПВ неуспешное. В 10:33 отключение ВЛ-6 кВ 154-18 по защите ТО, АПВ неуспешное. При осмотре ВЛ-6 кВ 154-08, ВЛ-6 кВ 154-18 обнаружено: в районе куста № 54, из-за порыва высоконапорного водовода ППД, залило тех.водой провода в пролете опор № 6-8  ВЛ-6кВ "154-08", ВЛ-6кВ "154-18.</t>
  </si>
  <si>
    <t>БАВР-6</t>
  </si>
  <si>
    <t>ВВ-35 1Т</t>
  </si>
  <si>
    <t>1Т</t>
  </si>
  <si>
    <t xml:space="preserve">Усть-Тегусское м/р ПС 35/6кВ "Куст-3"  в 11:15 произошло отключение ВВ-35 1Т яч. №7 по сигналу от блока БМРЗ-ТР "вход внешняя защита" от терминала  БМРЗ-ТД. В 11:15 отработал БАВР-6 подано напряжение на куст-3 от 2С-6. В 11:35 опер.персоналом включен ВВ-35 1Т, после осмотра оборудования, анализа аварийных событий блока  БМРЗ ТР. Службой РЗА проведен анализ событий   БМРЗ ТР  ВВ-35 1Т-выявлено неисправность БМРЗ ТД ВВ-35 1Т. </t>
  </si>
  <si>
    <t>НПЭС</t>
  </si>
  <si>
    <t>ПС-35/6 кВ "Мирзоева"</t>
  </si>
  <si>
    <t>ВВ-6 фид. Л-4Мз</t>
  </si>
  <si>
    <t>В 13:51 - По АСДУ авт.отключение ВВ-6 фид. Л-4Мз на ПС-35/6 кВ "Мирзоева". По АСДУ в 14:05 - включение ВВ-6 фид. Л-4Мз, успешно. К.Н. - норма. Выезд персонала в осмотр ВЛ-6 кВ.</t>
  </si>
  <si>
    <t>К.146 Советское нмр</t>
  </si>
  <si>
    <t>КЗ в РУНН-0,4кВ. КТПН 6/0,4 кВ. Выполнен ремонт.</t>
  </si>
  <si>
    <t>К.2 скв. 55 З.Останинского нмр</t>
  </si>
  <si>
    <t>Отгорел наконечник в СУ ЭЦН.. Персоналом ООО "Римера сервис" выполнен ремонт. Скважина запущена в работу.</t>
  </si>
  <si>
    <t>Остановка УЭЦН, Заявок в РДП не поступало.</t>
  </si>
  <si>
    <t>Разрушение ОПН-6 ф."А","В","С" на оп.1</t>
  </si>
  <si>
    <t>СТДМ-1600</t>
  </si>
  <si>
    <t>г.Лысьва</t>
  </si>
  <si>
    <t>К.179 скв.1937 Советское нмр</t>
  </si>
  <si>
    <t>АО АВ в ТП. АВ-250А. Раб. Ток 154А скв.в работе. . Подана заявка на распечатку параметров работы ЭЦН.</t>
  </si>
  <si>
    <t>ФБ1-9</t>
  </si>
  <si>
    <t>А.О. ВЛ-6 Ф.Б1-9 при запуске скв.567 (R=0) К.-41, РПВ успешно. Подана заявка на распечатку параметров работы ЭЦН скв.567.</t>
  </si>
  <si>
    <r>
      <t xml:space="preserve">АО ДЭС СФ ООО "СЭС" </t>
    </r>
    <r>
      <rPr>
        <b/>
        <sz val="12"/>
        <color rgb="FFFF0000"/>
        <rFont val="Times New Roman"/>
        <family val="1"/>
        <charset val="204"/>
      </rPr>
      <t>превышение нагрузки при работе (подклинивание) и авт.запуске скв. 303</t>
    </r>
  </si>
  <si>
    <t>АО АВ-0,4 скв.505 в КТПН-6/0,4 кВ №2, включен успешно ( Iн=250А; Iр=80А). Запрошена распечатка параметров работы УЭЦН.</t>
  </si>
  <si>
    <r>
      <t xml:space="preserve">АО ДЭС СФ ООО "СЭС" </t>
    </r>
    <r>
      <rPr>
        <b/>
        <sz val="12"/>
        <color rgb="FFFF0000"/>
        <rFont val="Times New Roman"/>
        <family val="1"/>
        <charset val="204"/>
      </rPr>
      <t>человеческий фактор - приказ о наказании</t>
    </r>
  </si>
  <si>
    <t>ПС 35/6кВ №317 ф.317-16</t>
  </si>
  <si>
    <t>Провод А-95</t>
  </si>
  <si>
    <t>ТР 19.07.11.                           ТО 11.10.14.</t>
  </si>
  <si>
    <t>ТО октябрь 2016.                    ТР июль 2016</t>
  </si>
  <si>
    <t xml:space="preserve">КТПН-1000 кВА №1
</t>
  </si>
  <si>
    <t>Отключение от защиты вводного АВ 0,4 кВ 1600А КТПН 1000 кВА №1 куста 37 Губкинского м/р, из-за внутреннего повреждения АВ-250А №7</t>
  </si>
  <si>
    <t>Тунгор</t>
  </si>
  <si>
    <t xml:space="preserve">Отключение эл/энергии по ф. №2,3 ПС-35/6 Тунгор </t>
  </si>
  <si>
    <t>Кыдыланьи, Центральный Паромай</t>
  </si>
  <si>
    <t>Выбило ВМ-6кВ ф.1 ПС-35/6 Кыдыланьи</t>
  </si>
  <si>
    <t>Центральная Оха, скв. 1194</t>
  </si>
  <si>
    <t xml:space="preserve">нет фазы с опоры ( работы при улучшении погодных условий ) </t>
  </si>
  <si>
    <t>Центральная Оха, скв. 1579</t>
  </si>
  <si>
    <t xml:space="preserve">обрыв провода ( работы при улучшении погодных условий ) </t>
  </si>
  <si>
    <t>ТП № 15, 16</t>
  </si>
  <si>
    <t>АОЭЭ Фид. №2 ПС-35/6 Эхаби (ТП № 15, 16) был выбит автомат в ТП</t>
  </si>
  <si>
    <t>ТП № 13</t>
  </si>
  <si>
    <t>АОЭЭ Фид. №3 ПС-35/6 2я Площадь ТП №13 - причина неизвестна, подача эл. энергии в 14:00</t>
  </si>
  <si>
    <t>ТП № 26</t>
  </si>
  <si>
    <t>АОЭЭ "Восточное Эхаби" ТП №26, причина неизвестна, нет дорог</t>
  </si>
  <si>
    <t>ТП № 305</t>
  </si>
  <si>
    <t>включение автомата ТП 305 ф 1( перехлест проводов)</t>
  </si>
  <si>
    <t>перехлест проводов</t>
  </si>
  <si>
    <t>изолятор ШС-10</t>
  </si>
  <si>
    <t xml:space="preserve">ТР 26.04.2014                    </t>
  </si>
  <si>
    <t>ТР 14.10.2014</t>
  </si>
  <si>
    <t>ПС 35/6кВ 314 ЗРУ-6  КНС-4 ЮБ яч.15  ЭД-2</t>
  </si>
  <si>
    <t>Клин насоса №2 на КНС-4 ЮБ, остановка скважин по посадке напряжения.</t>
  </si>
  <si>
    <t xml:space="preserve"> СТД-1250 </t>
  </si>
  <si>
    <t>ТР 16.04.14.                           ТО 20.08.14.</t>
  </si>
  <si>
    <t>ТО март 2015.                    ТР июнь 2015</t>
  </si>
  <si>
    <t>Отказ ТР 03.12.14. Отказ для проверки РЗА 25.12.14.</t>
  </si>
  <si>
    <t>нет</t>
  </si>
  <si>
    <t>А-95</t>
  </si>
  <si>
    <t>ТО - 4.12.2014                      ТР - 8.09.2004</t>
  </si>
  <si>
    <t>ТО - март 2015                      ТР - сентябрь 2015</t>
  </si>
  <si>
    <t xml:space="preserve">10.06.2005, 6.02.2006, 20,21, 24,28.12.2007, 04.09.2008, 06.09.2010, 06.09.2011, 06.09.2012, 10.09.2013, 04.09.2014г. </t>
  </si>
  <si>
    <t>ШС-10</t>
  </si>
  <si>
    <t>10.09.14-ТО            13.03.2006 -ТР                      5.04.07 кап.рем</t>
  </si>
  <si>
    <t xml:space="preserve">сентябрь 2015 -ТО              2015 -ТР      </t>
  </si>
  <si>
    <t>7.03.08; 3.03.09; 16.03.10; 13.03.12; 11.03.13; 13.03.14;</t>
  </si>
  <si>
    <t>выкатной элемент 104 М</t>
  </si>
  <si>
    <t xml:space="preserve">ЗАО (групп Электрощит) ТМ Самара </t>
  </si>
  <si>
    <t>ТР 15.01.14                     ТО 04.07.14</t>
  </si>
  <si>
    <t>ТР 13.01.15                        ТО 04.2015</t>
  </si>
  <si>
    <t xml:space="preserve">                                      ТО 04.07.14</t>
  </si>
  <si>
    <t xml:space="preserve">ПС 35/6кВ №161, к.725 КТПН 6/0.4 1000кВА </t>
  </si>
  <si>
    <t>ТМГ 1000/10-11-У1</t>
  </si>
  <si>
    <t xml:space="preserve">ООО «Русский трансформатор» </t>
  </si>
  <si>
    <t>ТО - 26.11.2014                      ТР - 17.09.2010</t>
  </si>
  <si>
    <t>Т.О. февраль 2015                      Т.Р.август 2016</t>
  </si>
  <si>
    <t>27.04.2011, 15.04.2011, 13.04.2011, 9.04.2012, 14.08.2013, 20.01.2013, 16.01.2014, 20.08.2014</t>
  </si>
  <si>
    <t>АС-120</t>
  </si>
  <si>
    <t>ВЛ-35 Лесная-1</t>
  </si>
  <si>
    <t>АС-185</t>
  </si>
  <si>
    <t>ТР - 29.09.2010 - Лесная, 18.02.2010 - Кедровая;
ТО - 8.09.2014 - Лесная, 17.11.2014 - Кедровая</t>
  </si>
  <si>
    <t>ТР - 2020; 
ТО - 27.01.2015, декабрь 2015</t>
  </si>
  <si>
    <t>Отказ в отключении для ТР: ВЛ-35 Лесная-1 - 21.02.14г., ВЛ-35 Кедровая-1 - 18.02.14г, МВ-35 Кедровая-1 на ПС 35/6 № 128 -18.02.14</t>
  </si>
  <si>
    <t>18.12.14г. - ТО  28.06.13г. - ТР</t>
  </si>
  <si>
    <t>март 2015г. - ТО   2023г. - ТР</t>
  </si>
  <si>
    <t>ВЛ-6кВ   ф.270-04</t>
  </si>
  <si>
    <t>ВЛ-6кВ   ф.225-08</t>
  </si>
  <si>
    <t>ИП-10, ШС-10</t>
  </si>
  <si>
    <t>ТР – 07.10.14.             ТО – 31.07.14.</t>
  </si>
  <si>
    <t>ТР – октябрь 2015г..                ТО – апрель 2015г.</t>
  </si>
  <si>
    <t>ВЛ-6кВ   ф.241-08</t>
  </si>
  <si>
    <t>ВЛ-6кВ ф.317-16</t>
  </si>
  <si>
    <t>Двухфазное К.З проводов ф.А, ф.В в пролете оп. 1-1 и 1-2 вследствии соприкасновения ковша экскаватора фирмы ООО "Ламор-Югра" с проводами ф.А, ф.В; посадка U по С-6-2 ПС 35/6кВ №317</t>
  </si>
  <si>
    <t>ПС 35/6кВ 106, ф.106-13</t>
  </si>
  <si>
    <t>ВЛ-6кВ ф.106-13</t>
  </si>
  <si>
    <t>РЛК-10</t>
  </si>
  <si>
    <t>ТО - 31.10.2014                      ТР - 10.03.2010</t>
  </si>
  <si>
    <t>ТО - август 2015                      ТР - апрель 2015</t>
  </si>
  <si>
    <t>10.04.2011, 20.04.2012, 04.04.2013, 09.04.2014</t>
  </si>
  <si>
    <t>ТВК - 4.06.2014, 11.09.2014</t>
  </si>
  <si>
    <t xml:space="preserve">Оленье нмр, Куст-23, скв.485 </t>
  </si>
  <si>
    <t>АВ-0,4  в ТП-6/0,4 кВ скв.485</t>
  </si>
  <si>
    <t>Аварийное отключение АВ-0,4 в ТП-6/0,4 кВ скв.485. Причина выясняется</t>
  </si>
  <si>
    <t>ПК-6кВ</t>
  </si>
  <si>
    <t>КТПН-6/0,4кВ 400кВА К-1755А,
КЛ-0,4кВ скв.14289</t>
  </si>
  <si>
    <t>Повреждение КЛ-0,4кВ скв.14289 К-1755А (вне зоны эксплуатационной ответственности).</t>
  </si>
  <si>
    <t>ПС 35/6 кВ 
№ 203 ВЛ-6 кВ ф.203-18 и СМВ-6 кВ</t>
  </si>
  <si>
    <t xml:space="preserve"> В пролёте опор 18-19 схлёст проводов. Произведена перетяжка.</t>
  </si>
  <si>
    <t>Лебединское, скв. № 1</t>
  </si>
  <si>
    <t>ВЛ-10 кВ ф-Нт-2, КТП скв-63</t>
  </si>
  <si>
    <t>Тунгор, скв. № 117</t>
  </si>
  <si>
    <t>февраль</t>
  </si>
  <si>
    <t>М-е Дыш. В пролёте опор 11-12 схлёст проводов. Ветер. ШП НЯ-32 от 31.01.15г.</t>
  </si>
  <si>
    <t>М-е Зыбза-Глубокий Яр. Сработал АВ фидера-1. Ветер. ШП НЯ-32 от 31.01.15г.</t>
  </si>
  <si>
    <t>М-е Зыбза-Глубокий Яр. Сработал АВ фидера-3. Ветер. ШП НЯ-32 от 31.01.15г.</t>
  </si>
  <si>
    <t>ТП-Хл-211-2 РЩ-0,4 кВ.</t>
  </si>
  <si>
    <t>ТП-Хл-211-2 РЩ-0,4 кВ Гл. АВ.</t>
  </si>
  <si>
    <t>М-е Зыбза-Глубокий Яр. Сработал главный АВ. Ветер. ШП НЯ-32 от 31.01.15г.</t>
  </si>
  <si>
    <t>М-е Ахтырско-Бугундырское. Скв. 452.</t>
  </si>
  <si>
    <t>М-е Ахтырско-Бугундырское. Н.У. лицами отключен вводной АВ в БУ.</t>
  </si>
  <si>
    <t>М-е Узун. ТП Кл-532-1п ф.2. Сработал фидерный автомат. Падение 2-х деревьев на провода.</t>
  </si>
  <si>
    <t>М-е Азовское. ТП Зп-92-2 ф.2. Ветка на проводах. Устранено.</t>
  </si>
  <si>
    <t xml:space="preserve">М-е Зыбза. ТП Хл-212-8 ф.2. Откл. автомат фидера-2 и Гл. АВ. К.з. КЛ-0,4 кВ выхода в линию фидера-2.          </t>
  </si>
  <si>
    <t>М-е Восточно-Северское. ТП Вс-84-4п ф.2. Схлёст проводов.</t>
  </si>
  <si>
    <t>М-е Зыбза. ТП Кл-223-1 ф.1. Сработал фидерный автомат.</t>
  </si>
  <si>
    <t>М-е Азовское. Скважина 62.</t>
  </si>
  <si>
    <t>Скважина введена в работу путём нажатия на кнопку "ПУСК"!</t>
  </si>
  <si>
    <t>М-е Зыбза. ТП-Ил-521-2</t>
  </si>
  <si>
    <t>М-е Зыбза. Обрыв провода. ВЛ восстановлена.</t>
  </si>
  <si>
    <t>М-е Зыбза-Глубокий Яр. Сработали АВ фидера-3 и Гл. АВ. Ветер. ШП НЯ-32 от 31.01.15г.</t>
  </si>
  <si>
    <t>ВЛ-10 кВ ф-1</t>
  </si>
  <si>
    <t>Отключен ЛР-102 персоналом ЗЭС без уведомления персонала "ОН" (отпайка "ОН"), "земля" в сети 10 кВ. 14:25 персонал СЛ выехал из Первомайского. 16:02 прибыли на ВЛБ-10 персонал СЛ, ЗЭС, бульдозер. Отключен ВЛБ, включен ЛР-102. На опоре № 3 отпайка на ТП № 117 устранен слет изолятора с проводом, фаза "А". 17:24 ВЛБ-10 включен, перекосов фаз на ПС нет.</t>
  </si>
  <si>
    <t>ТЗНП-2 ст.</t>
  </si>
  <si>
    <t>С2Т ПС "Промысловая".   ПС 35/6 "Пронькинская", "КНС-3", "Восточная Покровка".</t>
  </si>
  <si>
    <t>Аварийное отключение ВЛ-110 "Бузулукская - Промысловая-2" с успешным АПВ. Сильный ветер.</t>
  </si>
  <si>
    <t>ВЛ-35кВ Сергеевская-1</t>
  </si>
  <si>
    <t>Вывод в ремонт ВЛ 35 кВ Сергеевская-1,  для устранения неполнофазного режима из-за нарушения контактного соединения в шлейфе провода фазы "В" на опоре №24, вследствие длительного режима работы в предельно-номинальном режиме, а также периодически возникаемых перегрузок (запуски высоковольтных электродвигателей, аварийные режимы, режимы при оперативных переключениях)</t>
  </si>
  <si>
    <t>ВЛ-10 кВ Ф-1</t>
  </si>
  <si>
    <t>РП-10-1/2  ВЛ-10 кВ Ф-1  "Ганино-Янгульское м/р"</t>
  </si>
  <si>
    <t>Работала МТЗ. АПВ-нет. РПВ-успешно. Причина выясняется.</t>
  </si>
  <si>
    <t>ВЛ-6 кВ Ф-Н-2</t>
  </si>
  <si>
    <t>ВЛ-6 кВ Ф-Н-2 ПС 35/6 кВ "Южный-Неприк"</t>
  </si>
  <si>
    <t xml:space="preserve">Работала МТЗ. АПВ-не успешно. РПВ-не успешно. В 9:17 нагрузка РУ-6 кВ СУ-25 переведена на ВЛ-6 кВ Ф-Н-6 ПС 36/6 кВ "Южный-Неприк".Причина: на КТППН-Н-2-13 скв.№373 разрушен опорный изолятор.С 12:16 до 12:36
Произвели замену разрушенного изолятора.
</t>
  </si>
  <si>
    <t>Т.О.</t>
  </si>
  <si>
    <t>ВЛ-6 кВ Ф-3</t>
  </si>
  <si>
    <t>ВЛ-6 кВ Ф-3 ПС 35/6 кВ "Каменка"</t>
  </si>
  <si>
    <t>Работала Т.О., АПВ-успешно. В 18:20 Работала Т.О. АПВ-не успешно. В 19:46 РПВ-успешно. Причина:на опоре №67А оторвало подвесную гирлянду фаза «С», вследствие чего образовался провис провода.  Сильный порывистый ветер.</t>
  </si>
  <si>
    <t>2ступень ЗЗ</t>
  </si>
  <si>
    <t>ВЛ-110 кВ "УКПН-2"</t>
  </si>
  <si>
    <t>ВЛ-110 кВ "УКПН-2" ПС 110/35/6 кВ "Кротовка"(ВПО) Под отключение попали:  С-2-Т ПС 110/35/6 кВ "УКПН-2", ПС 110/35/6 кВ "Лугань", ПС 35/6 кВ "Сброс","Северо-Максимовка","Бирюковская", "Марьевская","Елховская", "Гребенная", Т-1-Т ПС 35/6 кВ "Дмитриевка",Т-2-Т ПС 35/6 кВ "Южный-Неприк".</t>
  </si>
  <si>
    <t>Работала 2 ступень З.З. АПВ- успешно. Сильный порывистый ветер.</t>
  </si>
  <si>
    <t>ВЛ-6 кВ Ф-4</t>
  </si>
  <si>
    <t>ВЛ-6 кВ Ф-4 ПС 35/6 кВ "Запрудная"</t>
  </si>
  <si>
    <t>Работала Т.О. АПВ-успешно. Сильный порывистый ветер.</t>
  </si>
  <si>
    <t>ВЛ-6 кВ Ф-7,Ф4</t>
  </si>
  <si>
    <t>ВЛ-6 кВ Ф-7, Ф-4 ПС 35/6 кВ "Озеркинская"</t>
  </si>
  <si>
    <t>Работала МТЗ. АПВ-не успешно. РПВ-не успешно. Причина:на КТППН скв.№47 с приемного портала слетел изолятор и перекрыл соседнюю фазу. Устранили. Сильный порывистый ветер.</t>
  </si>
  <si>
    <t>Работала МТЗ. АПВ-не успешно. 15:12 РПВ-не успешно. Причина:на опоре №117 сорвало изолятор фаза "В" провод касается фазы "С". С 17:50 до 18:02 Произвели замену дефектного изолятора на опоре №117. Сильный порывистый ветер.</t>
  </si>
  <si>
    <t>ВЛ-6 кВ Ф-16</t>
  </si>
  <si>
    <t>ВЛ-6 кВ Ф-16 ПС 35/6 кВ "Жуково"</t>
  </si>
  <si>
    <t>Работала Т.О. АПВ-не успешно. РПВ-успешно. Сильный порывистый ветер.</t>
  </si>
  <si>
    <t>ВЛ-6 кВ Ф-20</t>
  </si>
  <si>
    <t>ВЛ-6 кВ Ф-20 ПС 110/35/6 кВ "Бариновская"</t>
  </si>
  <si>
    <t>Работала МТЗ. АПВ-успешно. В 15:51 Работала МТЗ. АПВ-не успешно. В 22:46 РПВ- успешно. Причина: на опоре №85 разрушен изолятор фаза "С", произошел схлест проводов. Устранили. Сильный порывистый ветер.</t>
  </si>
  <si>
    <t>ВЛ-6 кВ Ф-2 ПС 110/35/6 кВ "Кудиновская"</t>
  </si>
  <si>
    <t>Выпал блинкер "Авар.откл." АПВ- успешно. Сильный порывистый ветер.</t>
  </si>
  <si>
    <t>ВЛ-35 кВ "Могутово"</t>
  </si>
  <si>
    <t>ВЛ-35 кВ "Могутово" ПС 110/35/6 кВ "Подгорная" Под отключение попали: Т-2-Т ПС 35/6 кВ "Неклюдовская", ПС 35/6 кВ "Могутовская"</t>
  </si>
  <si>
    <t>Работала Т.О. АПВ-не успешно. В 21:22 РПВ-успешно. В 18:54 на ПС 35/6 кВ "Неклюдовская" нагрузка Т-2-Т переведена на Т-1-Т. Сильный порывистый ветер.</t>
  </si>
  <si>
    <t>ВЛ-6 кВ Ф-1 ПС 35/6 кВ "Сытовка"</t>
  </si>
  <si>
    <t>Работала МТЗ. АПВ-нет. РПВ-успешно. В 23:15 Работала МТЗ. АПВ-нет. В 23:20 РПВ-не успешно. В 1:13 РПВ-успешно. Причина:в пролете опор №7В-8В ветка дерева на проводах. Убрали. Сильный порывистый ветер.</t>
  </si>
  <si>
    <t>Катангли, скв. 167, 503, 504</t>
  </si>
  <si>
    <t>короткое замыкание на опоре скв 503</t>
  </si>
  <si>
    <t>ГПА №2 - низкое напряжение генератора</t>
  </si>
  <si>
    <t>УЭЦН</t>
  </si>
  <si>
    <t>АОУЭЦН "Обрыв фазы"</t>
  </si>
  <si>
    <t>ГПА №2- низкое напряжение генератора</t>
  </si>
  <si>
    <t>К.233                   Советское нмр</t>
  </si>
  <si>
    <t>АО АВ-0,4кВ Iн=250А в КТПН-6/0,4кВ на ПР-0,4кВ К-233. Выход из строя АВ-0,4кВ. Выполнена замена АВ-0,4кВ</t>
  </si>
  <si>
    <t>К.200 скв.3567 Советское нмр</t>
  </si>
  <si>
    <t>Неисправность МП в СУ ШГН. Выполнена замена МП-0,4</t>
  </si>
  <si>
    <t>ПС 35/6кВ "БКНС-2" Ф-19</t>
  </si>
  <si>
    <t>ВЛ-110 РП Мостовое - Потаповская 1,2 ц.</t>
  </si>
  <si>
    <t>ПС 35/6кВ "Гремиха-2" Ф-8</t>
  </si>
  <si>
    <t>РУ-6кВ "УПГ" Ф-2</t>
  </si>
  <si>
    <t>ТО-02.10.2014
ТР-18.04.2014</t>
  </si>
  <si>
    <t xml:space="preserve"> ТО </t>
  </si>
  <si>
    <t>ПС 35/6кВ №023, ф.023-04</t>
  </si>
  <si>
    <t xml:space="preserve"> При демонтаже своего КТПН 6/0,4кВ персонал компании "ЮВиС" включил ЗНВЛ на ЛР-6кВ отпайки. </t>
  </si>
  <si>
    <t>1991г.</t>
  </si>
  <si>
    <t>М-е Северо-Нефтяное скв.48, 91.</t>
  </si>
  <si>
    <t>ДЗТ</t>
  </si>
  <si>
    <t>МВ-35 1Т, МВ-6 1Т</t>
  </si>
  <si>
    <t>ВЛ-6 кВ Ф-3 ПС 35/6 кВ"Дзержинская"</t>
  </si>
  <si>
    <t>Работала ТО. АПВ-успешно
Сильный порывистый ветер, гололёд.
Причина выясняется.</t>
  </si>
  <si>
    <t>нет данных</t>
  </si>
  <si>
    <t>СШ-110 кВ</t>
  </si>
  <si>
    <t xml:space="preserve"> СШ-110 кВ ПС 110/35/10 кВ "Чапаевская"(ЧПО). Под отключение попали: С-1-Т ПС 110/35/6 кВ "Снисски" (ЧПО) Ф-1,4,6,10 (ОАО"СНГ"), ПС 35/6 кВ "Холмяковская".</t>
  </si>
  <si>
    <t>Аварийное отключение СШ-110 кВ.
В 17:05 на ПС 110/35/6 кВ "Снисски"(ЧПО) нагрузка С-1-Т переведена на С-2-Т.</t>
  </si>
  <si>
    <t>1 и 2 СШ-35 кВ</t>
  </si>
  <si>
    <t>1 и 2 СШ-35 кВ ПС 110/35/6 кВ "Снисски"(ЧПО). Под отключение попали: ПС 35/6 кВ "Медведевская", "Хомяковская".</t>
  </si>
  <si>
    <t>Авар.откл. 1 и 2 СШ-35 кВ.</t>
  </si>
  <si>
    <t>ВЛ-6 кВ Ф-325</t>
  </si>
  <si>
    <t>ВЛ-6 кВ Ф-325 ПС 35/6 кВ"Чубовка"</t>
  </si>
  <si>
    <t>Работала МТЗ АПВ- не успешно РПВ-не успешно. Произведён осмотр ВЛ-6 кВ- на оп.№3Б отпайка к КТП-48 слетел изолятор и произошёл схлест проводов. С 22:15 до 23:45  крепление слетевшего изолятора на оп.№3Б отпайка к КТП-48. Сильный порывистый ветер.</t>
  </si>
  <si>
    <t>ПС 110/35/10 кВ "Чапаевская" (ЧПО).</t>
  </si>
  <si>
    <t>ПС 110/35/10 кВ"Чапаевская".(ЧПО)
Под посадку напряжения попали:
РУ-10 кВ "Гражданское",С-1-Т, С-2-Т ПС 110/35/6 кВ"Снисски"(ЧПО) Ф-4, 16. (ОАО"СНГ").</t>
  </si>
  <si>
    <t>Системная посадка напряжения.
Останавливались скв. на "Гражданском" и "Покровском" месторождениях.</t>
  </si>
  <si>
    <t>АО ГПА №2( низкое напряжение генератора), зап ДГУ</t>
  </si>
  <si>
    <t>Ф.3-7</t>
  </si>
  <si>
    <t>Ф.24-17</t>
  </si>
  <si>
    <t>ПС 35/6кВ №524 АО ВЛ-6 кВ Ф.24-17 действием ТО, АПВ успешное. Падение дерева на провода в пролете опор №9 - 10 при вырубке в охранной зоне ВЛ организацией ООО "Фористриал" (подрядчик "Востокгазпром")</t>
  </si>
  <si>
    <t>РУ-10 кВ КНС-6 Ф-2,4,6,15,16,17</t>
  </si>
  <si>
    <t>ОАО "Кубаньэнерго"</t>
  </si>
  <si>
    <t>ВЛ-6кВ Нд-61 Афипский ЭСУ.</t>
  </si>
  <si>
    <t>ВЭН</t>
  </si>
  <si>
    <t>ВЛ-6кВ Ф-4        ПС 35/6кВ "Сусликовская"</t>
  </si>
  <si>
    <t>ВЛ-6кВ Ф-4             ПС 35/6кВ "Сусликовская"</t>
  </si>
  <si>
    <t>Не равномерное вхождение ножей на ЛР-6кВ, прогар по фазе "А".</t>
  </si>
  <si>
    <t>Центральная Оха, скв. 1293</t>
  </si>
  <si>
    <t>не запускается - замена неисправного автомата.</t>
  </si>
  <si>
    <t>Аварийная остановка ДЭС - промывка фильтров.</t>
  </si>
  <si>
    <t>Авар. ост. ДЭС - чистка фильтров</t>
  </si>
  <si>
    <t>ВЛ-6 кВ Ф-4 ПС 35/6 кВ  "Смагинская"</t>
  </si>
  <si>
    <t>Работало ТО. АПВ-успешно. Причина выясняется. Осмотр 5.02.2015г.</t>
  </si>
  <si>
    <r>
      <t xml:space="preserve">АО ВЛ-6 Ф.Б4-17 АПВ-неуспешное, РПВ-успешное, выполнен осмотр. </t>
    </r>
    <r>
      <rPr>
        <sz val="12"/>
        <color indexed="60"/>
        <rFont val="Times New Roman"/>
        <family val="1"/>
        <charset val="204"/>
      </rPr>
      <t>Зацеп проводов ВЛ неустановленной техникой в пролете оп №73-74/2</t>
    </r>
  </si>
  <si>
    <t>Скв. 198 ШГН.</t>
  </si>
  <si>
    <t>110/35/6кВ "Гаршинская-1"</t>
  </si>
  <si>
    <t>ВЛ-6 кВ ф-103</t>
  </si>
  <si>
    <t>ДЭМ</t>
  </si>
  <si>
    <t>ВЛ-6 кВ ф.230-13</t>
  </si>
  <si>
    <t>Опора № 78,79 разрушен изолятор ф С, оп.№79 обрыв провода.</t>
  </si>
  <si>
    <t>изолятор ШС-10
провод А-95</t>
  </si>
  <si>
    <t>н/д</t>
  </si>
  <si>
    <t>ТО - 14.01.15.
ТР - 19.06.14.</t>
  </si>
  <si>
    <t>ТО - 07.2015
ТР - 01.2017</t>
  </si>
  <si>
    <t>ЗАО "Томская нефть"</t>
  </si>
  <si>
    <t>ЭСН-2</t>
  </si>
  <si>
    <t>ВЛ-6 кВ ф-3.</t>
  </si>
  <si>
    <t>ВЛ-10 кВ ф-7</t>
  </si>
  <si>
    <t>КТПН-250 кВА 
куст № 4
Ново-Пурпейское м/р</t>
  </si>
  <si>
    <t>КТПН 250 кВА</t>
  </si>
  <si>
    <t>К-4 Ново-Пурпейское м/р. Отключение от защиты вводного АВ 0,4 кВ 400А КТПН 250 кВА, из-за обрыва питающего кабеля СУ ЭЦН скважины №439, экскаватором ООО "Грант плюс".</t>
  </si>
  <si>
    <t>ТП- 201</t>
  </si>
  <si>
    <t>Западное Сабо, скв. 163</t>
  </si>
  <si>
    <t>ПС 35/6 кВ №3,
ВЛ-6 кВ ф.3-13</t>
  </si>
  <si>
    <t>Обрыв двух проводов в пролете оп. 79/2-80/2 (переход через дорогу), сообщено в ООО ЧОП "РН-Охрана-Томск", виновник устанавливается.</t>
  </si>
  <si>
    <t>ПС 35/6кВ "Останинская",
 ВЛ-6 кВ ф.О-5</t>
  </si>
  <si>
    <t>Аварийное отключение ВЛ-6 кВ ф.О-5 при переводе нагрузки К-8Б в ТП№36 по причине несовпадения фазировки 
ф.О-5 и ф.О-11.</t>
  </si>
  <si>
    <t>1 ст. ЗЗ, МТЗ</t>
  </si>
  <si>
    <t>РУ-6кВ №183,  ВЛ-6 ф.183-09</t>
  </si>
  <si>
    <t>технологическая защита от превышения радиальной вибрации высокоскоростного вала редуктора, САОН</t>
  </si>
  <si>
    <t>Ванкорская ГТЭС,
ГТУ-1,3,4,5,6,8</t>
  </si>
  <si>
    <t xml:space="preserve">Нагрузка ВПУ                                  </t>
  </si>
  <si>
    <t>М-е Абино-Украинское. ШГН скв. 316.</t>
  </si>
  <si>
    <t>Сбой работы контроллера СУ БМС-1. Заменили контроллер.</t>
  </si>
  <si>
    <t>ПС 110/35/6 кВ "Ханьковская" СЭС</t>
  </si>
  <si>
    <t>ВЛ-6кВ №52 Приазовский ЭСУ</t>
  </si>
  <si>
    <t>М-е Анастасиевско-Троицкое. "Земля" в сети 6 кВ на ПС "Ханьковская" СЭС. На ВЛ-6 кВ №52 отключили отпаечный разъединитель Р-102 к ТП 52-2-Х-8-362 СЭС. "Земля" исчезла.</t>
  </si>
  <si>
    <t>М-е Новодмитриевское. Скважина 381.</t>
  </si>
  <si>
    <t>В рубильнике сгорело 2 комплекта ПН-0,4 кВ, пробой кабеля от рубильника до СУ. Неисправность оборудования ООО "СК-Борец".</t>
  </si>
  <si>
    <t>ЗЗ 1ст.</t>
  </si>
  <si>
    <t>110/35/6кВ "Савельевская"</t>
  </si>
  <si>
    <t>ПС Герасимовская (6 кВ),  Варшава-2, Варшава-3, 1CШ ПС Тананыкская и ПС Ишуевская.</t>
  </si>
  <si>
    <t>Аварийное отключение В-110 "Герасимовская" с неуспешным АПВ, ЗЗ 1 ст. РПВ не успешно. Эл.снабжение ПС Герасимовская (6 кВ),  Варшава-2, Варшава-3 переведено на С2Т ПС "Герасимовская" от Волжских ЭС. Осмотром установлено: в пролете опор №№ 136-137 обрыв провода фаза "В". 19:05 приступили к устранению дефектов ВЛ. В 20:25 работы закончены. В 22:13 собрана нормальная схема.</t>
  </si>
  <si>
    <t>35/6кВ "Варшава-2"</t>
  </si>
  <si>
    <t>ПС Варшава-2.</t>
  </si>
  <si>
    <t>Перевод эл.снабжения ПС "Варшава-2" от ПС "Савельевская" в связи с перегрузом С2Т ПС "Герасимовская".</t>
  </si>
  <si>
    <t xml:space="preserve">35/6кВ "Заглядино" </t>
  </si>
  <si>
    <t>1СШ 6кВ. ВЛ-6 фидеров "Султангуловский", "Промысловый".</t>
  </si>
  <si>
    <t xml:space="preserve">Аварийное отключение  СВ-6 кВ, отгорела шина контактного соединения фаза "В" СВ-6кВ. Устранено. </t>
  </si>
  <si>
    <t>35/6кВ "Восточная Покровка"</t>
  </si>
  <si>
    <t>ПС "Восточная Покровка", все фидера.</t>
  </si>
  <si>
    <t>ф-1320 скв.9,10</t>
  </si>
  <si>
    <t>ЛЭП 35 кВ Колендо</t>
  </si>
  <si>
    <t>Обрыв провода ЛЭП 35 кВ (м/р Колендо, Центральная Оха)</t>
  </si>
  <si>
    <t>ПС 35/6 кВ "Вост. Эхаби" Фид. №2</t>
  </si>
  <si>
    <t>АОЭЭ ПС 35/6 кВ "Вост. Эхаби" Фид. №2 - причина неизвестна</t>
  </si>
  <si>
    <t>АО ДГУ</t>
  </si>
  <si>
    <t>Неисправен  силовой кабель  на ТП- 201 ( от трансформатора до  вводного автомата)</t>
  </si>
  <si>
    <t>Мухто, скв. 207</t>
  </si>
  <si>
    <t>сгорел пакетник в БУ. Замена пакетника.</t>
  </si>
  <si>
    <t>Центральная Оха, скв. 27А</t>
  </si>
  <si>
    <t>Сгорел магнитный пускатель и пакетник в БУ</t>
  </si>
  <si>
    <t>неиспр. каб. спуск ВЛ- 0,4 на скв. Требуется замена. Работы на 09.02.15г.</t>
  </si>
  <si>
    <t>Колендо, скв. 99</t>
  </si>
  <si>
    <t>АО УЭЦН. Не работает контроллер. "Низкое питающее напряжение".</t>
  </si>
  <si>
    <t>ТП № 238</t>
  </si>
  <si>
    <t>ТП-238, Центральная Оха</t>
  </si>
  <si>
    <t>АОЭЭ - ТП-238 схлест проводов</t>
  </si>
  <si>
    <t>Западное Сабо, скв. 96</t>
  </si>
  <si>
    <t>сгорел автомат</t>
  </si>
  <si>
    <t>ТП-516</t>
  </si>
  <si>
    <t>ТП-516, Центральный Паромай</t>
  </si>
  <si>
    <t>Причина АОЭЭ не обнаружена.</t>
  </si>
  <si>
    <t>Катангли, скв. 18, 237</t>
  </si>
  <si>
    <t>Установка пасынка к опоре №4 ВЛ 0,4 кВ ТП 6/0,4кВ № 504 ф1( слом опоры)</t>
  </si>
  <si>
    <t>ф-Л4Мз</t>
  </si>
  <si>
    <t>ф-Л4Мз ПС-35/6кВ "Мирзоева"</t>
  </si>
  <si>
    <t>Отключение ВВ-6  ф-Л4Мз на ПС-35/6кВ "Мирзоева".</t>
  </si>
  <si>
    <t>ф.5 ПС-35/6 Мухто</t>
  </si>
  <si>
    <t>Выезд электромонтеров для определение причины 10.02.15г. Осмотр ВЛ 6кВ по фидеру № 5, причины АОЭЭ не обнаружено.</t>
  </si>
  <si>
    <t>Ликвидация схлеста проводов к ТП № 220, 209</t>
  </si>
  <si>
    <t>ТП-32</t>
  </si>
  <si>
    <t>Восточное Эхаби, ТП-32</t>
  </si>
  <si>
    <t>АОЭЭ ТП-32, выбило автомат</t>
  </si>
  <si>
    <t>Обрыв провода к ТП № 238</t>
  </si>
  <si>
    <t xml:space="preserve">Ф.Б2-2 </t>
  </si>
  <si>
    <r>
      <t xml:space="preserve">БРУ-6 кВ №2. АО ВЛ-6 кВ Ф.Б.2-2 действием ТО, АПВ неуспешное. </t>
    </r>
    <r>
      <rPr>
        <sz val="12"/>
        <color indexed="16"/>
        <rFont val="Times New Roman"/>
        <family val="1"/>
        <charset val="204"/>
      </rPr>
      <t>Наезд  бульдозером ООО "Комунальщик" на оп.№3 при расчистке снега.</t>
    </r>
    <r>
      <rPr>
        <sz val="12"/>
        <rFont val="Times New Roman"/>
        <family val="1"/>
        <charset val="204"/>
      </rPr>
      <t xml:space="preserve"> (Заказчик ЦДНГ-2). Повреждены изоляторы оп.№3, 4, 5, провод оп. № 3-4 ф"А". Сообщено сотрудникам ООО ЧОП "РН-Охрана-Томск". Выполнен ремонт</t>
    </r>
  </si>
  <si>
    <t>ДЭС Карасевское нмр</t>
  </si>
  <si>
    <t xml:space="preserve">КТПН 6/0,4кВ №5 куст 111 </t>
  </si>
  <si>
    <t>Внутреннее повреждение трансформатора (400кВА).</t>
  </si>
  <si>
    <t>ПС-35/6 №105   ф.105-15</t>
  </si>
  <si>
    <t>ПС-35/6 №312  ф.312-16</t>
  </si>
  <si>
    <t>110/35/10кВ "Ново-Тепловская" (ЗЭС)</t>
  </si>
  <si>
    <t>ВЛ-10 кВ ф-2</t>
  </si>
  <si>
    <t>В-35-1 ПС35/6кВ "104"</t>
  </si>
  <si>
    <t>Неполнофазное включение В-35 Т-1 10000 кВА ПС35/6кВ «104».</t>
  </si>
  <si>
    <t>ГТЭС-83 УПТГ-7,8</t>
  </si>
  <si>
    <t>СШ-0,4кВ КТПН-6/0,4кВ 630кВА №3 К-1217</t>
  </si>
  <si>
    <t>При запуске скв.37043 на К-1217 отключился вводной АВ-0,4кВ КТПН-6/0,4кВ №1 К-1217</t>
  </si>
  <si>
    <t>ОТЭЦ</t>
  </si>
  <si>
    <t>ОРУ-35кВ ОТЭЦ</t>
  </si>
  <si>
    <t>ВМ-35 Т-603</t>
  </si>
  <si>
    <t>АО ВЛ-35 кВ Т-603 "Сабо" в результате повреждения ЛР-35 №47 на ОРУ-35 кВ ОТЭЦ со стороны ВЛ-35кВ Т-601 "Новогородская".</t>
  </si>
  <si>
    <t>м-е Центральная Оха, скв. 1074,
БУС</t>
  </si>
  <si>
    <t>Повреждение магнитного пускателя на СУ скв.1074</t>
  </si>
  <si>
    <t>ТП-201, м-е Центральная Оха,
ВЛ-6 кВ к ТП-201</t>
  </si>
  <si>
    <t xml:space="preserve">Повреждение ВЛ-6 кВ к ТП-201 (отсутсвие фазы). </t>
  </si>
  <si>
    <t>м-е Восточное Эхаби, скв. 254,
БУС</t>
  </si>
  <si>
    <t>Повреждение БУ скв.254</t>
  </si>
  <si>
    <t>2 цепь ПС 110-35-6кВ "Узловая-Пермяк</t>
  </si>
  <si>
    <t xml:space="preserve">Причины не утановлены. </t>
  </si>
  <si>
    <t>Отключение на Хохряковском, Пермяковском м/р. Составлен АКТ аварийного отключеня.</t>
  </si>
  <si>
    <t>ПС И-11 "Бугундырь" Абинский ЭСУ ОАО "НГТ-Энергия". Приёмный портал ВЛ-6 кВ. ВЛ-6 кВ Бг-111.</t>
  </si>
  <si>
    <t>ПС И-11 "Бугундырь" Абинский ЭСУ ОАО "НГТ-Энергия".</t>
  </si>
  <si>
    <t>ф-Км-3</t>
  </si>
  <si>
    <t>Отключение скважин по низкому напряжению из-за плавки гололеда на ПС-35/10 Богдановка персоналом ЗЭС.</t>
  </si>
  <si>
    <t>35/6кВ "Школьная"</t>
  </si>
  <si>
    <t>15-01, 15-02, 15-03</t>
  </si>
  <si>
    <t>35/6кВ "Краснояровская"</t>
  </si>
  <si>
    <t>К-3</t>
  </si>
  <si>
    <t>Аварийное отключение с успешным АПВ. МТО. Сильный порывистый ветер, снег. При осмотре обнаружен провис провода в районе скв.168. Подгаров и обрывов на ВЛ не обнаружено.</t>
  </si>
  <si>
    <t>скв. 426 Моргуновское месторождение</t>
  </si>
  <si>
    <t>Отключение ДЭС - отсутствие ГСМ.</t>
  </si>
  <si>
    <t>110/35/10кВ "Платовская" (ЗЭС)</t>
  </si>
  <si>
    <t>ф-Пл-7</t>
  </si>
  <si>
    <t>Неоднократное аварийное отключение с успешным АПВ. Замыкание на землю. После последнего отключения замыкание пропало. Участок фидера после ВЛБ в зоне ответственности ОАО осмотрен замечаний не выявлено.</t>
  </si>
  <si>
    <t>Бликер АО.</t>
  </si>
  <si>
    <t>ВЛ-6 кВ Ф-7</t>
  </si>
  <si>
    <t>ВЛ-6 кВ Ф-7 ПС 35/6 кВ
"Озёркинская"</t>
  </si>
  <si>
    <t>Выпал блинкер "Авар. откл." АПВ- успешно АПВ-не успешно Причина опора № 209 Ф-В обрыв вязки, При сильном ветре касание Ф-С. Неисправность устранена</t>
  </si>
  <si>
    <t>ВЛ-6 кВ Ф-17</t>
  </si>
  <si>
    <t>ВЛ-6 кВ Ф-17 ПС 35/6 кВ  "Сологаевка"</t>
  </si>
  <si>
    <t xml:space="preserve">Выпал блинкер "Авар. откл." АПВ- не успешно РПВ-успешно. В 11:11 отключился. Причина обрыв вязки опора 
№ 1700/51, провод на траверсе. Сильный , порывистый ветер
</t>
  </si>
  <si>
    <t>ВЛ-10 кВ Ф-11</t>
  </si>
  <si>
    <t>ВЛ-10 кВ Ф-11 ПС 110/35/10 кВ "Исаклинская" (СПО) Под отключение попал  Ф-1 Ганино-Янгульского м/р.</t>
  </si>
  <si>
    <t>Работало МТЗ.  АПВ-не успешно. РПВ успешно. Причина выясняется.</t>
  </si>
  <si>
    <t>ВЛ-6 кВ Ф-Н-3</t>
  </si>
  <si>
    <t>ВЛ-6 кВ Ф-Н-3 ПС 35/6 кВ  "Елховская"</t>
  </si>
  <si>
    <t>Работало МТЗ.  АПВ- успешно.
Причина неисправность тр-ра  в КТППН на скв. № 486, 487. Отключен ЛР-6 кВ на
 опоре № 5Д</t>
  </si>
  <si>
    <t>Центральный Паромай, скв. 45</t>
  </si>
  <si>
    <t>АО ДЭС СФ ООО "СЭС". ДГУ-1 выход из строя диодного моста силового генератора.</t>
  </si>
  <si>
    <t>ОАО "ТРК"</t>
  </si>
  <si>
    <t>ДЗТ, АВР</t>
  </si>
  <si>
    <t>2Т</t>
  </si>
  <si>
    <t>2Т, ПС 11/35/6 кВ "Первомайская"</t>
  </si>
  <si>
    <r>
      <t xml:space="preserve">АО 2Т ПС 110/35/6кВ "Первомайская", </t>
    </r>
    <r>
      <rPr>
        <sz val="12"/>
        <color indexed="60"/>
        <rFont val="Times New Roman"/>
        <family val="1"/>
        <charset val="204"/>
      </rPr>
      <t>разрушение изоляторов на ШМ-6 2Т</t>
    </r>
    <r>
      <rPr>
        <sz val="12"/>
        <rFont val="Times New Roman"/>
        <family val="1"/>
        <charset val="204"/>
      </rPr>
      <t>. АВР-6, АВР-35 успешные. ОАО "ТРК"</t>
    </r>
  </si>
  <si>
    <t xml:space="preserve"> Обрыв провода ф.А в пролете оп. №22-23 экскаватором ООО "ЗССК". Остановка скважин по неполнофазному режиму. Фидер выведен в ремонт, потребители переведены на ф.041-06.</t>
  </si>
  <si>
    <t>Недостатки проектирования</t>
  </si>
  <si>
    <t>Несовершенство конструкции и технологии изготовления</t>
  </si>
  <si>
    <t>Нарушение технологии монтажа и наладки</t>
  </si>
  <si>
    <t>Грозовые перенапряжения</t>
  </si>
  <si>
    <t>Гололед, мокрый снег на ВЛ (выше расч. значений)</t>
  </si>
  <si>
    <t>Нарушения во внешних сетях</t>
  </si>
  <si>
    <t>Наезд транспортных средств или воздействие строительными механизмами</t>
  </si>
  <si>
    <t>Набросы на токоведущие части, бой изоляторов и другие воздействия посторонних лиц</t>
  </si>
  <si>
    <t>Отсутствие схемного резервирования поврежденного элемента</t>
  </si>
  <si>
    <t>Черногорэнерго</t>
  </si>
  <si>
    <t xml:space="preserve">ПС 35/6кВ "К-9",
ВЛ-6кВ Ф-8        </t>
  </si>
  <si>
    <t>Порыв проводов в пролете опор 141-142, повреждение оп.141 в результате мех.воздействия поднятым кузовом самосвала 
(ЗАО "НефтьСтройИнвест")</t>
  </si>
  <si>
    <t>М-е Новодмитриевское. Скв. 194.</t>
  </si>
  <si>
    <t xml:space="preserve">ВЛ-6 кВ Кл-515 Афипский ЭСУ. </t>
  </si>
  <si>
    <t>ПС 110/35/6кВ ДНС-32</t>
  </si>
  <si>
    <t>В-110 Генерация-1, 1Т</t>
  </si>
  <si>
    <t>ВЛ-6кВ Ф№16     ПС-35/6кВ К-797</t>
  </si>
  <si>
    <t>ВЛ-6кВ Ф№16        ПС-35/6кВ К-797</t>
  </si>
  <si>
    <t xml:space="preserve">Порыв водовода в пр. оп.№52-53. </t>
  </si>
  <si>
    <t xml:space="preserve"> повреждения на ВЛ  устранены</t>
  </si>
  <si>
    <t>КТПН-6/0,4кВ 1000кВА №2 К-1350</t>
  </si>
  <si>
    <t>СШ-0,4кВ          КТПН-6/0,4кВ 1000кВА №2 К-1350</t>
  </si>
  <si>
    <t>Повреждение  в зоне эксплуатационной ответственности ЗАО "СНПХ", нарушение опорной изоляции СШ-0,4кВ КТПН, повреждение АВ-0,4кВ №8.</t>
  </si>
  <si>
    <t>дефекты КТПН устранены</t>
  </si>
  <si>
    <t>Выбивает АВ, сгорел ЭД</t>
  </si>
  <si>
    <t>ТП-201, Центральная Оха</t>
  </si>
  <si>
    <t>ТП-201 - нет фазы.</t>
  </si>
  <si>
    <t>ТП 102</t>
  </si>
  <si>
    <t>ТП 102, Западное Сабо</t>
  </si>
  <si>
    <t>Ослабление и перегрев контакта на автомате ТП 102</t>
  </si>
  <si>
    <t xml:space="preserve">ДЭС Павловское м.р. </t>
  </si>
  <si>
    <t>К-146 скв.1159 Советское нмр</t>
  </si>
  <si>
    <t>Неисправность МП в СУ ШГН. Выполнен ремонт МП-0,4</t>
  </si>
  <si>
    <t xml:space="preserve">ДЭС Павловское нмр. </t>
  </si>
  <si>
    <t>ПС 35/6кВ №334  ф.334-06</t>
  </si>
  <si>
    <t>ПС 35/6кВ №121, 2Т</t>
  </si>
  <si>
    <t>ПС 35/6кВ №121 2Т</t>
  </si>
  <si>
    <t>ПС-35/6 № 209  ф.209-02</t>
  </si>
  <si>
    <t>В пролете м/д оп.4-5 порыв водовода, обрыв провода ф.А</t>
  </si>
  <si>
    <t>ТП 3 "УПГ ЦПС"                  ячейка "В" ф ТП 3/1-41</t>
  </si>
  <si>
    <t>Ванкорская ГТЭС, ГТУ-1,2,3,5,6</t>
  </si>
  <si>
    <t>Повреждение на ВЛ-35 кВ  М-3 проводов двух нижних фаз "В" и "С" техникой ООО "Механизация"</t>
  </si>
  <si>
    <t>СУ скв 3266 куст 55 Барсуковского м/р</t>
  </si>
  <si>
    <t>ЭЦН</t>
  </si>
  <si>
    <t>Отключение мехфонда во время посадки напряжения, из-за к.з. в ЧРП СУ скв 3266 куст 55 Барсуковского м/р</t>
  </si>
  <si>
    <t>ГТЭС-42 ГТУ-1,2</t>
  </si>
  <si>
    <t>В 19:41(время местное) на ГТЭС-42 произошло аварийное отключение ГТУ-1,2 в следствии замыкания на землю фазы "С" КЛ-6кВ от яч. №6 ЗРУ-6 ГТЭС-42 до Т-2 КТП СН ГТЭС-42(причина предварительная), и как следствие отключение потребителей КП-1, КП-2, ЦПС №1 Тямкинского м/р.                                                                                          В 21:59 электроснабжение  КП-1, КП-2, ЦПС №1 Тямкинского м/р восстановлено полностью от энергокомплекса ДЭС-5.</t>
  </si>
  <si>
    <t>КЛ-6 кВ ф.246-07</t>
  </si>
  <si>
    <t>ПС-377 яч.18 УКРМ-1</t>
  </si>
  <si>
    <t>В-6кВ УКРМ-1</t>
  </si>
  <si>
    <t>ООО "Римера-Сервис "</t>
  </si>
  <si>
    <t>Куст-31 скв.566 Лугинецкое нмр</t>
  </si>
  <si>
    <t>скв.566</t>
  </si>
  <si>
    <t xml:space="preserve">Остановка скв.566 при выводе на режим скв.619 персоналом ООО "Римера-Сервис". </t>
  </si>
  <si>
    <t>Возникновение субсинхронных крутильных колебаний на валах редукторов ГТУ</t>
  </si>
  <si>
    <t>Отключение на Ван-Ёганском м/р. Составлен акт расследования аварии.</t>
  </si>
  <si>
    <t>ВЛ-6кВ Ф-4, 6        ПС 35/6кВ "К-9"</t>
  </si>
  <si>
    <t xml:space="preserve">Отключение на Ван-Ёганском м/р. </t>
  </si>
  <si>
    <t>ВЛ-6кВ Бг-115 Абинский ЭСУ.</t>
  </si>
  <si>
    <t>М-е Ахтырско-Бугундырское. Обрыв шлейфа одной фазы на разъединителе Р-125. Участок ВЛ-6кВ от ПС 35/6кВ И-11 "Бугундырь", РП-36 Бг и Р-60 выведен в ремонт. Потребители запитаны по резервной схеме. Ремонт Р-125 25.02.12г.</t>
  </si>
  <si>
    <t>М-е Абино-Украинское. Скважина №225. ШГН.</t>
  </si>
  <si>
    <t>Обрыв СИП на вводе в СУ. Восстановлено.</t>
  </si>
  <si>
    <t>М-е Восточно-Северское. Скважина №382. ШГН.</t>
  </si>
  <si>
    <t>Разбалансирован станок-качалка, произведён запуск в ручном режиме.</t>
  </si>
  <si>
    <t>ПС 110/35/6кВ Каменная</t>
  </si>
  <si>
    <t>В-35 Юг-1</t>
  </si>
  <si>
    <t>35/6кВ "Ново-Кудринская"</t>
  </si>
  <si>
    <t>Отпайка ВЛ-6 фидера "Савруша" после РВНО-17</t>
  </si>
  <si>
    <t>ВЛ-110 кВ "Серноводская-1"</t>
  </si>
  <si>
    <t>ВЛ-110 кВ "Серноводская-1"
ПС 220/110/6 кВ 
"Кинельская" (МЭС)
Под отключение попали:
С-1-Т ПС 110/35/6 кВ "Алакаевка" (СПО), ПС 35/6 кВ "Запрудная", Т-2-Т ПС 35/6 кВ "Ключи". ВЛ-10 кВ Ф-РАК-3 ПС 35/10 кВ "Раковская" (СПО)</t>
  </si>
  <si>
    <t>ВВ-6 кВ ввод №2</t>
  </si>
  <si>
    <t>ВВ-6 кВ Ввод №2 ПС 35/6 кВ "Евгеньевская"</t>
  </si>
  <si>
    <t>Центральная Оха, скв. 1302</t>
  </si>
  <si>
    <t>Нет фазы, треб. смена аварийной опоры</t>
  </si>
  <si>
    <t>Ф.Б10-17</t>
  </si>
  <si>
    <t>ЗМН</t>
  </si>
  <si>
    <t>Ф.8-3</t>
  </si>
  <si>
    <t>К-8К</t>
  </si>
  <si>
    <r>
      <t xml:space="preserve">АО 2В-6 в КУВ-6 К-8К действием ЗМН. </t>
    </r>
    <r>
      <rPr>
        <sz val="12"/>
        <color indexed="60"/>
        <rFont val="Times New Roman"/>
        <family val="1"/>
        <charset val="204"/>
      </rPr>
      <t>Причина выясняется.</t>
    </r>
  </si>
  <si>
    <t xml:space="preserve">ВЛ-6кВ ф.111 Угут </t>
  </si>
  <si>
    <t>ОПН-6 кВ</t>
  </si>
  <si>
    <t>28.05.14 ТО               22.06.12 ТР</t>
  </si>
  <si>
    <t>02.2015 ТО           08.2015 ТР</t>
  </si>
  <si>
    <t>отказ в ТР   08.2013, 2014</t>
  </si>
  <si>
    <t>28.05.14 ТО</t>
  </si>
  <si>
    <t>Выбило тепловое реле</t>
  </si>
  <si>
    <t>ПС №31 "ЦПС", В-35 М-3 (ВЛ-35кВ ЦПС-куст-7 №1)</t>
  </si>
  <si>
    <t>ТП-Кл-532-2п. РЩ-0,4 кВ.</t>
  </si>
  <si>
    <t>М-е Южно-Ключевое. Ремонт главного рубильника - нагрев пары ножей фазы "С".</t>
  </si>
  <si>
    <t>МТЗ, МТО</t>
  </si>
  <si>
    <t>ВЛ 6 кВ "321-14"</t>
  </si>
  <si>
    <t>Отключение ВЛ 6 кВ "321-14" от защиты "ТО" из-за двух однофазных замыканий на "землю" в сети 6 кВ на ВЛ 6 кВ "321-14" фаза"В" и ВЛ 6 кВ "321-16"фаза"С" , АПВ неуспешное, в 2:36 РПВ неуспешное.Куст 8Б, КТПН 630 кВА   замыкание фазы"В" , ВН-6 кВ.
 На ВЛ 6 кВ "321-16",опора№11 разрушение опорного изолятора фазы"С".</t>
  </si>
  <si>
    <t>КТПН-6/0,4кВ 630кВА №1,2 К-1389</t>
  </si>
  <si>
    <t>ЛР-6 кВ, СШ-0,4кВ          КТПН-6/0,4кВ 630кВА №1,2 К-1389</t>
  </si>
  <si>
    <t xml:space="preserve">Порыв водовода в районе К-1389 с последующим повреждением ЛР-6 кВ, СШ-0,4кВ КТПН-6/0,4кВ 630кВА №1,2 К-1389.  </t>
  </si>
  <si>
    <t xml:space="preserve">Отключено персоналом, произведена чистка ЭО, составлен  аварийный акт. </t>
  </si>
  <si>
    <t>ТП-6/0,4кВ № 304</t>
  </si>
  <si>
    <t>Набиль ТП-6/0,4кВ № 304</t>
  </si>
  <si>
    <t>ТП-6/0,4кВ № 304 - перекос фазы (на линейном разъединителе сгорели контакты), остановка ГПА № 1 Набиль</t>
  </si>
  <si>
    <t>К-55 скв.587 Советское нмр</t>
  </si>
  <si>
    <t>Выбит АВ-0,4 в ТП, Iн=250А, Iр=110А. Нагрев контакта АВ-0,4кВ Ф"С". Выполнена протяжка контактов.</t>
  </si>
  <si>
    <t xml:space="preserve">Ф.15-8 </t>
  </si>
  <si>
    <t>ПС 35/6 кВ №415. АО ВЛ-6 Ф.15-8 блинкер АО, АПВН. РПВУ. Наезд трубоуклачика ЗАО "ПЭС" на ВЛ-6кВ в пролете опор №№32/1-33/1, поврежден ЛР-1/1 на оп. №32/1, оборван провод за ЛР-6. Поврежденный участок ВЛ исключен из схемы,  на опоре №31 разобраны шлейфа.</t>
  </si>
  <si>
    <t>АО ДЭС СФ ООО "СЭС"  по причине выхода из строя зарядного генератора.</t>
  </si>
  <si>
    <t>ПС 35/6 246 ВЛ-6 кВ ф.246-07</t>
  </si>
  <si>
    <t xml:space="preserve"> КЗ КЛ-6 кВ ф.246-07 в яч.№7, ввод №2 КНС-17. Посадка U.</t>
  </si>
  <si>
    <t>КЛ 6кВ 2(3*120)</t>
  </si>
  <si>
    <t>ПС35/6 № 074  ВВ-6 1Т</t>
  </si>
  <si>
    <t>МТЗ-35 2 ст.</t>
  </si>
  <si>
    <t>ПС 110/35/6кВ Корниловская     ВЛ-35кВ Энергия-2ц.</t>
  </si>
  <si>
    <t>ВЛ-35кВ Энергия-2ц.</t>
  </si>
  <si>
    <t>АВР-6</t>
  </si>
  <si>
    <t>ПС-35/6кВ "К-1585",
ВЛ-6кВ Ф№5</t>
  </si>
  <si>
    <t xml:space="preserve">ВЛ-6кВ Ф№5     ПС-35/6кВ К-1585 </t>
  </si>
  <si>
    <t>Разрушение изолятора ЛР-6кВ на оп. №34/1</t>
  </si>
  <si>
    <t>Куст-39, 5КТППНКС-250 кВА</t>
  </si>
  <si>
    <t>ОАО "ФСК ЕЭС" Томское ПМЭС</t>
  </si>
  <si>
    <t>ДЗШ</t>
  </si>
  <si>
    <t xml:space="preserve">1СШ-220 ПС-220/110/10 кВ "Чапаевка" </t>
  </si>
  <si>
    <t>М-е Дыш. Скв. 457.</t>
  </si>
  <si>
    <t>март</t>
  </si>
  <si>
    <t xml:space="preserve">ВЛ-6 фидеров  "НСУ-116", "КНС" (кроме скв.№№ 209, 47, в/к №№ 5, 6; БКНС "Тарханы", колодцы №№ 18, 634 Ибр. м-ния , колодец № 1209, Шурф №№ 1, 3, 4 ДНС Графская </t>
  </si>
  <si>
    <t xml:space="preserve">После ремонта В-35кВ "Тарханы" на ПС 35/10кВ "Чкаловская" (персоналом СЭС "Оренбургэнерго") при сборке нормальной схемы эл.снабжения не включается В-35кВ "Тарханы", неисправность привода выключателя 35 кВ. </t>
  </si>
  <si>
    <t>скв.12,13</t>
  </si>
  <si>
    <t>Авар. Останов ДЭС. Забились топливные и масляные фильтра. Произведена замена.</t>
  </si>
  <si>
    <t>ЕМСР</t>
  </si>
  <si>
    <t>ДГУ-220/2</t>
  </si>
  <si>
    <t>скв. 68Р</t>
  </si>
  <si>
    <t>02:15 АО ДГУ-220/2 "Низкое давление масла"
03:50 Выполнено переподключение СУ скв.68Р с ДГУ-220/2 на ДГУ-220/3 
04:10 Произведен запуск ДГУ-220/3
04:20 Запуск скв.68Р в работу</t>
  </si>
  <si>
    <t>Блинкера защит не выпали. Причина ложное срабатывание релейной защиты во время демонтажа вторичных цепей газового реле Т-2-Т.</t>
  </si>
  <si>
    <t xml:space="preserve">Отключено персоналом, составлен  аварийный акт. </t>
  </si>
  <si>
    <t>Центральная Оха, скв. 1091</t>
  </si>
  <si>
    <t>Сработала защита, ручной запуск.</t>
  </si>
  <si>
    <t>Ф-655</t>
  </si>
  <si>
    <t>кратковременное отключение Ф-655 для отыскания земли</t>
  </si>
  <si>
    <t>Ф-657</t>
  </si>
  <si>
    <t>кратковременное отключение Ф-657 для отыскания земли</t>
  </si>
  <si>
    <t>ВЛ-6кВ Ф-655 опора №110 фаза "А" обрыв вязки провода, устронили дефект, РПВ успешно, КИЗ в норме</t>
  </si>
  <si>
    <r>
      <t xml:space="preserve">АО УЭЦН (посадка напряжения). ПС-220/110/10 кВ "Чапаевка" АО 1СШ-220 действием ДЗШ, </t>
    </r>
    <r>
      <rPr>
        <sz val="12"/>
        <color indexed="60"/>
        <rFont val="Times New Roman"/>
        <family val="1"/>
        <charset val="204"/>
      </rPr>
      <t>разрушение подставного изолятора между В-220 РЧ-235 и ШР-220 РЧ-235</t>
    </r>
    <r>
      <rPr>
        <sz val="12"/>
        <rFont val="Times New Roman"/>
        <family val="1"/>
        <charset val="204"/>
      </rPr>
      <t>. Выполнена замена, 1СШ-220 введена в работу.</t>
    </r>
  </si>
  <si>
    <t>АО ДЭС СФ ООО "СЭС"  отказ АВГ при переходе с ДГУ1 на ДГУ2, запуск ДГУ1 замена платы управления АВГ.</t>
  </si>
  <si>
    <t>К-9 Нижневартовское нмр</t>
  </si>
  <si>
    <t>АО АВ в ТП, КЗ РУНН-0,4кВ.выполнена замена АВ-0,4кВ в КТПН-6/0,4кВ. (Самовольное подключение Бр-22 ООО "ПРС").</t>
  </si>
  <si>
    <t>К-12 скв.165 Советское нмр</t>
  </si>
  <si>
    <t>АО АВ в ТП, АВ включен, скв в работе АВ-630А Раб.ток 140А. Uл-384В, Uф-227В. Запрошены распечатки работы УЭЦН. Заявка поступила в 0:20.</t>
  </si>
  <si>
    <t>ПС 110/35/6кВ Лабытвор, ВЛ-35 Днепр-1</t>
  </si>
  <si>
    <t>ВЛ-35 Днепр-1</t>
  </si>
  <si>
    <t xml:space="preserve">Не согласование работ СМО с РЭС-1 по перемонтажу  ВОЛС на оп. №104 ВЛ-110 кВ "Гагаринская-Лабытвор". Во время перемонтажа произошёл обрыв такелажной верёвки и ВОЛС упал на действующую ВЛ-35 кВ Днепр-1 , что привело к аварийному отключению ВЛ действием защит. </t>
  </si>
  <si>
    <t>Превышение уставки по току, при включении Т-2 на ПС-35/6 кВ №379 (воздействием токов намагничивания)</t>
  </si>
  <si>
    <t>С-35М-630</t>
  </si>
  <si>
    <t>ТО-08.02.15            КР-2013г</t>
  </si>
  <si>
    <t>04.2015 ТР</t>
  </si>
  <si>
    <t>05.02.14г</t>
  </si>
  <si>
    <t>ПС 35/6кВ №5045   2Т</t>
  </si>
  <si>
    <t>ПС 35/6 №5045 2Т</t>
  </si>
  <si>
    <t xml:space="preserve">  Неисправность платы питания микропроцессорного устройства типа «MUPASZ» привела к ложному отключению В-35 Т-2, В-6 Т-2 через выходные реле.</t>
  </si>
  <si>
    <t>Польша</t>
  </si>
  <si>
    <t>ЮТЭК</t>
  </si>
  <si>
    <t>ПС 35/6кВ 152, ф.152-07</t>
  </si>
  <si>
    <t>ВЛ-6кВ ф.152-07</t>
  </si>
  <si>
    <t>ПС 35/6кВ 070, ф.070-06,11,12</t>
  </si>
  <si>
    <t>ПС 35/6кВ 173, ф.173-21</t>
  </si>
  <si>
    <t>ВЛ-6кВ  ф.173-21</t>
  </si>
  <si>
    <t>ЗРУ-6 КНС-2МБ В-6 ЭД-6 №4</t>
  </si>
  <si>
    <t>ПС 35/6кВ 173                ф.173-21</t>
  </si>
  <si>
    <t>ВЛ-6кВ ф.173-21</t>
  </si>
  <si>
    <t>ПС  35/6кВ 070                      ф.070-11</t>
  </si>
  <si>
    <t>ВЛ-6кВ ф.070-11</t>
  </si>
  <si>
    <t xml:space="preserve"> Неустановленный автотранспорт задел провода в пролете опор №18-19. Обрыв провода ф.С. Фидер выведен в ремонт. Потребители переведены на ф.070-06.</t>
  </si>
  <si>
    <t xml:space="preserve">ПС 35/6 №241 ВЛ-6кВ ф.241-18 </t>
  </si>
  <si>
    <t>ПС "Варшава-3", "Проскуринская"</t>
  </si>
  <si>
    <t>При осмотре ПС обнаружено обрыв шлейфа фаза-А на ШР-110 "Алексеевская" в сторону С2Т. ШР-110 "Алексеевская" выведен из работы. Нагрузка ПС 35/6 Варшава-3, Проскуринская переведена на ПС 110/35/6 "Савельевская". 6:15 допуск бригады для устранения неисправности. В 7:00 устранили. В 7:36 восстановлена нормальная схема.</t>
  </si>
  <si>
    <t>220/110/35/10кВ "Михайловская" (МЭС)</t>
  </si>
  <si>
    <t>ПС "Тарханы", "Березовка"</t>
  </si>
  <si>
    <t>Посадка напряжения из-за аварийного отключения ВЛ-110 "Михайловская-НПС-2ц". АПВ неуспешное.</t>
  </si>
  <si>
    <t>ВЛ-6 кВ ф-1406</t>
  </si>
  <si>
    <t>Остановка  скважин по дисбалансу напряжения из-за внутреннего нагрева и нарушения контактного соединения шпильки вывода 0,4 кВ (фаза "В") ТМВГ 250 кВА. Выполнена  замена трансформатора.</t>
  </si>
  <si>
    <t>Работала ДЗ</t>
  </si>
  <si>
    <t>ВЛ-110 кВ "Калиновый Ключ"</t>
  </si>
  <si>
    <t>ВЛ-110 кВ "Калиновый Ключ"
ПС 220/110/6 кВ  "Новоотрадная" (МЭС) Под отключение попала:
Т-2-Т ПС 35/6 кВ "Екатериновская"</t>
  </si>
  <si>
    <t xml:space="preserve">Работала ДЗ. АПВ-успешно.
В 1:34 АПВ-не успешно. РПВ-не успешно.
На ПС 35/6 кВ "Екатериновская" работал АВР-6 кВ.
</t>
  </si>
  <si>
    <t>Блинкера защит не выпали. АПВ-нет. РПВ-не успешно. В 11:50 включили СВВ-6 кВ. Причина: неисравность привода ВВ-6 кВ (солиноид). В 15:32 Восстановлена нормальная схема.</t>
  </si>
  <si>
    <t>BF-50/10К</t>
  </si>
  <si>
    <t>12.02.2015; 13.03.2013</t>
  </si>
  <si>
    <t>07.2015</t>
  </si>
  <si>
    <t>Ошибочные действия персонала ЭТЛ РЗА, выразившиеся в непринятии необходимых мер 19.02.2015 г. при подготовке силового трансформатора Т-2-Т для демонтажа - не были обесточены вторичные цепи газового реле трансформатора Т-2-Т.  При производстве 24.02.2015 г. работ по демонтажу контрольных кабелей Т-2-Т произошло ложное срабатывание газовой защиты Т-2-Т и аварийное отключение ВВ-6 кВ Т-2-Т ПС Евгеньевская. Цепи РЗА выведены в ремонт, контрольные кабели Т-2-Т демонтированы 24.02.2015 г.</t>
  </si>
  <si>
    <t>АПВ-успешно.</t>
  </si>
  <si>
    <t>Отсутствие автоматического запуска СУ скважинным оборудованием.</t>
  </si>
  <si>
    <t>ф.5 Паромай</t>
  </si>
  <si>
    <t>ф.5 Паромай ПС 35/6 Мухто</t>
  </si>
  <si>
    <t xml:space="preserve">ВЛ-6 фид. Л-3М, Л-4М (в кольце) от ПС-35/6 кВ "Монги" - посадка напряжения, перекос фаз Л3М. Осмотр ВЛ-6 фид. Л-4М, Л-3М до 03:00 08.03.2015. Продолжение ОС ВЛ и выяснение причин на утро 08.03.15г (туман, плохая видимость). 08.03.15-осмотр ВЛ-6 фид. Л-3М: дефект - обрыв провода Л-3М по ф."А" на анк.оп. №11. </t>
  </si>
  <si>
    <t>Л-6МЗ</t>
  </si>
  <si>
    <t>Автом. Отключение ВЛ-6 фид. Л-6МЗ  ПС 35/6кВ "Мирзоево". При проезде под ЛЭП экскаватор "Восток Экология" задел провода.</t>
  </si>
  <si>
    <t>Нарушений нет</t>
  </si>
  <si>
    <r>
      <t xml:space="preserve">АО АВ-0,4 Iн-160А. скв.в работе. </t>
    </r>
    <r>
      <rPr>
        <sz val="12"/>
        <color indexed="60"/>
        <rFont val="Times New Roman"/>
        <family val="1"/>
        <charset val="204"/>
      </rPr>
      <t>КЛ СУ УЭЦН переключена на АВ-0,4кВ 250А (скважина работает в цикличеком режиме без отклонений)</t>
    </r>
  </si>
  <si>
    <r>
      <t>БРУ-6 кВ "БКНС-10"  АО ВЛ-6 кВ Ф.Б.10-17 действием ТО, АПВ неуспешное. РПВ успешное</t>
    </r>
    <r>
      <rPr>
        <sz val="12"/>
        <color indexed="16"/>
        <rFont val="Times New Roman"/>
        <family val="1"/>
        <charset val="204"/>
      </rPr>
      <t>.. Зацеп проводов ВЛ в пролете оп.№29/1-30/1 экскаватором ООО "Спецсталь", после АО  внутреняя неисправность трансформатора 6/0,4кВ К-70, выполнена замена.</t>
    </r>
  </si>
  <si>
    <t>К-2А скв.275 Советское нмр</t>
  </si>
  <si>
    <t xml:space="preserve">К-2А скв.275 </t>
  </si>
  <si>
    <t xml:space="preserve">Внутреннее повреждение тр-ра 160кВА в КТПН-6/0,4, выполнена замена тра-ра, </t>
  </si>
  <si>
    <t>ф13-16</t>
  </si>
  <si>
    <t>ПС 35/6 кВ №113.  ВЛ-6 Ф.13-16 оп. № 2 фаза "В" износ вязки провода на изоляторе. Выполена вязка провода.</t>
  </si>
  <si>
    <t>К-64Б скв.1767 Советское нмр</t>
  </si>
  <si>
    <t xml:space="preserve">АО АВ в ТП, АВ включен, скв в работе АВ-630А Раб.ток 346А.  Запрошены распечатки работы УЭЦН. </t>
  </si>
  <si>
    <t xml:space="preserve">АО АВ-0,4кВ ввод Iн=400А, Iраб.=300А. При запуске скв.170. </t>
  </si>
  <si>
    <r>
      <t>ПС 35/6кВ №107 АО Ф.3-7 действием ТО, АПВ успешное. Порывы ветра, бюллетень погоды №33 от 02.02.15г. Выявлено при осмотре к</t>
    </r>
    <r>
      <rPr>
        <sz val="12"/>
        <color indexed="16"/>
        <rFont val="Times New Roman"/>
        <family val="1"/>
        <charset val="204"/>
      </rPr>
      <t>рен оп№36, схлест проводов в пролете оп№№35-36</t>
    </r>
    <r>
      <rPr>
        <sz val="12"/>
        <rFont val="Times New Roman"/>
        <family val="1"/>
        <charset val="204"/>
      </rPr>
      <t>.</t>
    </r>
  </si>
  <si>
    <t>КТПН №1 6/0,4кВ к.67 ВЛ-6кВ Ф-6 ПС 35/6кВ "К-65"</t>
  </si>
  <si>
    <t>Перегорел предохранитель по  6кВ в КТПН №1 к.67. Локализовали аварию путем отключения ЛР-6кВ и замены предохранителя.</t>
  </si>
  <si>
    <t>Отключение на Северо-Варьеганском м/р.</t>
  </si>
  <si>
    <t>М-е Зыбза. УЭЦН скв. 1018.</t>
  </si>
  <si>
    <t>В рубильнике сгорел ПН-0,4 кВ. Перегруз.</t>
  </si>
  <si>
    <t>НВЧЗ</t>
  </si>
  <si>
    <t>ПС 220/110/35/6 Красноленинская</t>
  </si>
  <si>
    <t>В-110 Красноленинская-Хора</t>
  </si>
  <si>
    <t>Сход снега с проводов пролет опор 59-60, схлест проводов ф.В и С</t>
  </si>
  <si>
    <t>Ф-502</t>
  </si>
  <si>
    <t>М/р "Хасырейское". Короткое замыкание из-за обрыва вязок провода на        ВЛ-6кВ Ф-502 оп. 14. Замена вязок, ввод ВЛ-6кВ Ф-502 в работу.</t>
  </si>
  <si>
    <t>ВЛ 6 кВ "209-06"</t>
  </si>
  <si>
    <t xml:space="preserve">  При вводе в работу вновь построенной ВЛ 6 кВ "209-06", отключение от защиты "ТО". Схлест проводов фазы "В" и"С" в пролете промежуточных опор №4 и опоры №5. При строительстве ВЛ 6 кВ нарушена транспозиция проводов фазы "В" и "С" на опоре №5. Работа выполнялась ООО "Пурэнергомонтаж".</t>
  </si>
  <si>
    <t xml:space="preserve">Персоналом Самарского ПО без согласования отключен Ф-5 ПС 110/35/6 кВ "Алакаевка"(СПО) для отыскания замыкания на землю на СШ-6 кВ. </t>
  </si>
  <si>
    <t>Причина- на оп.№60 слетел изолятор Ф-"С", провод лежит на траверсе. С 14:15 до 15:04 замена дефектных изоляторов ф-"С" на оп. №60.</t>
  </si>
  <si>
    <t>ВЛ-6кВ Ф№16         ПС-35/6кВ К-59</t>
  </si>
  <si>
    <t>Разрушение изолятора ШС-10 оп№25 по Ф "С"</t>
  </si>
  <si>
    <t>Отключена персоналом, повреждения на ВЛ  устранены</t>
  </si>
  <si>
    <t>ВЛ-6кВ Ф№4         ПС-35/6кВ К-633</t>
  </si>
  <si>
    <t>ВЛ-6кВ Ф№4          ПС-35/6кВ К-633</t>
  </si>
  <si>
    <t>порыв водовода, чистка наледи на  ВЛ-6кВ в пролете опор№3-5, ожидание завершения работ по ремонту трубопровода</t>
  </si>
  <si>
    <t>Выяснение причины, запуск фидера № 5 после улучшения погодных условий.</t>
  </si>
  <si>
    <t>Колендо, скв. 157</t>
  </si>
  <si>
    <t>Обрыв фазы в БУ</t>
  </si>
  <si>
    <t>Центральная Оха, скв. 2375</t>
  </si>
  <si>
    <t>не запускается по эл. части- к/з обмотки ЭД 5,5 кВт/1000 об.</t>
  </si>
  <si>
    <t>Центральная Оха, скв. 2897</t>
  </si>
  <si>
    <t>окисление на опоре ВЛ от ТП 204 гр.2, работы на 12.03.15 по метео</t>
  </si>
  <si>
    <t>Катангли, ТП-6/0,4 №№ 312, 410</t>
  </si>
  <si>
    <t>ав.откл. ТП № 312, 410 - перехлест проводов</t>
  </si>
  <si>
    <t>Л-4МЗ</t>
  </si>
  <si>
    <t>Мирзоева, Л-4МЗ</t>
  </si>
  <si>
    <t>Обрыв провода Л-4МЗ, перекос фаз</t>
  </si>
  <si>
    <t>Катангли, скв. 782</t>
  </si>
  <si>
    <t>переразделка кабеля в БУ</t>
  </si>
  <si>
    <t>Катангли, скв. 4ГЭ</t>
  </si>
  <si>
    <t>перегруз</t>
  </si>
  <si>
    <t>Катангли, скв. 173, 248, 659</t>
  </si>
  <si>
    <t>Выбило автомат в БУ, перехлест проводов</t>
  </si>
  <si>
    <t>ТП№26</t>
  </si>
  <si>
    <t>ТП№26 - АОЭЭ</t>
  </si>
  <si>
    <t>ТП№28</t>
  </si>
  <si>
    <t>ПС35/6 фид№2 "Вост.Эхаби" ТП№28  - АОЭЭ</t>
  </si>
  <si>
    <t>Эхаби, скв. 190, 230</t>
  </si>
  <si>
    <t>ТП-34 гр.3 - АОЭЭ</t>
  </si>
  <si>
    <t>Одопту-Северный купол, скв. 227, 242</t>
  </si>
  <si>
    <t>АОЭЭ, перехлест проводов</t>
  </si>
  <si>
    <t>Набиль, скв. 76, 240</t>
  </si>
  <si>
    <t>ТП-304 ф-1 обрыв провода на опоре</t>
  </si>
  <si>
    <t>Л-6Мз</t>
  </si>
  <si>
    <t xml:space="preserve">По АСДУ авт.отключение ВВ-6 кВ Л-6Мз ПС-35/6 кВ "Мирзоева". Включение по АСДУ - успешно. </t>
  </si>
  <si>
    <t xml:space="preserve">2Т </t>
  </si>
  <si>
    <t>АО 2Т ПС 35/6 кВ №524 действием газ.защиты., Газа нет.</t>
  </si>
  <si>
    <t xml:space="preserve"> ВЛ-6кВ ф.241-18 </t>
  </si>
  <si>
    <t>Порыв водовода на отпайке на к.4Е,2Е в пролёте оп.3-4, оп.4-обледенела, изолятора ф."В" нет, провода в ст. оп.3-5-обледенели.</t>
  </si>
  <si>
    <t>1987.</t>
  </si>
  <si>
    <t>ТО - 13.01.2014         ТР - 02.03.2015</t>
  </si>
  <si>
    <t>ТО - 11.2015                 ТР - 05.2015</t>
  </si>
  <si>
    <t xml:space="preserve">ПС 35/6кВ №241 ВЛ-6кВ ф.241-08 </t>
  </si>
  <si>
    <t xml:space="preserve">ВЛ-6кВ ф.241-08 </t>
  </si>
  <si>
    <t>Порыв водовода на отпайке на к.4Е,2Е в пролёте оп.3-4, обрыв провода ф."А", изолятора нет, оп.4-обледенела, провода в ст. оп.3-обледенели</t>
  </si>
  <si>
    <t>ТО - 11.11.2014   ТР - 02.02.2015</t>
  </si>
  <si>
    <t>ТО - 08.2015                  ТР - 02.2017</t>
  </si>
  <si>
    <t>ПС 500/220/110/35кВ Пыть-Ях   1СШ-110</t>
  </si>
  <si>
    <t>1СШ-110</t>
  </si>
  <si>
    <t>Излишняя работа ДЗШ 1СШ-110-причина устанавливается</t>
  </si>
  <si>
    <t>СУ                        Юганского региона</t>
  </si>
  <si>
    <t>М-е Зыбза. ШГН скв. 806.</t>
  </si>
  <si>
    <t>ТО,1-я зона ДЗ, 4-я ступень ТЗНП</t>
  </si>
  <si>
    <t>Диф.защита</t>
  </si>
  <si>
    <t>ПС 35/6 кВ №160,
ВЛ-6 кВ ф.160-04</t>
  </si>
  <si>
    <t>При работе бульдозера в охранной зоне ВЛ произошло падение дерева, схлёст проводов в пролете опор 42-43.</t>
  </si>
  <si>
    <t>М-е Мухто,
ВЛ-0,4 кВ к скв.207,224</t>
  </si>
  <si>
    <t>Повреждение разделки КЛ-0,4 кВ (спуск с опоры).</t>
  </si>
  <si>
    <t>ПС 35/6 "Мухто", 
ВЛ-6 кВ ф.5 "Паромай"</t>
  </si>
  <si>
    <t>Устранение "земли" на ВЛ-6 кВ ф.5 "Паромай"</t>
  </si>
  <si>
    <t>М-е Катангли, ТП №410,
ВЛ-0,4 кВ ф.3</t>
  </si>
  <si>
    <t>АО АВ-0,4 кВ в ТП №410. Причина выясняется</t>
  </si>
  <si>
    <t>Катангли, скв. 509, 
БУС</t>
  </si>
  <si>
    <t>Повреждение разделки КЛ-0,4 кВ в БУС скв.509</t>
  </si>
  <si>
    <t>Ногликская ГЭС,
ВЛ-35 кВ Т-523</t>
  </si>
  <si>
    <t>ВЛ-35 кВ Т-523</t>
  </si>
  <si>
    <t>Аварийная остановка компрессорной установки ТАКАТ на НГЭС, сброс нагрузки с 27 до 22 МВт</t>
  </si>
  <si>
    <t>М-е Центральная Оха, скв. 1343, 
БУС</t>
  </si>
  <si>
    <t>Центральная Оха, скв. 1343, 
БУС</t>
  </si>
  <si>
    <t>Неисправность в цепях управления БУС скв.1343</t>
  </si>
  <si>
    <t>М-е Центральная Оха, 
ТП 207, ВЛ-0,4 кВ гр.1</t>
  </si>
  <si>
    <t>Повреждение контактного соединения КЛ-0,4 кВ (спуск с опоры ВЛ-0,4 кВ на скв скв. 2879).</t>
  </si>
  <si>
    <t>ПС 35/6 кВ №206, 
ВЛ-6 кВ ф.6-18</t>
  </si>
  <si>
    <t>Сработал фидерный автомат. Простой скважины 365.</t>
  </si>
  <si>
    <t>ПС №4 Кам</t>
  </si>
  <si>
    <t>ф.4-16</t>
  </si>
  <si>
    <t>Схлест проводов ф.А,В на спусках КТП 6/0,4кВ, крен опры при оттаивании грунта</t>
  </si>
  <si>
    <t>АО, МТЗ 1ст</t>
  </si>
  <si>
    <t xml:space="preserve">ПС 110/35/6 Красноленинская </t>
  </si>
  <si>
    <t>ВЛ-35 КНС-3-1</t>
  </si>
  <si>
    <t>ПС К-37</t>
  </si>
  <si>
    <t>ф.37-06</t>
  </si>
  <si>
    <t>ф-311</t>
  </si>
  <si>
    <t>Аварийное отключение с успешным АПВ. Отработала МТЗ-1; фаза А, В - 4,6 км. При осмотре обнаружен провис провода в пролете опор №6-7, поджеги нижних проводов в пролете №7-8 отпайка на скв.456.Подхлест при сильных порывах ветра.18 м /сек</t>
  </si>
  <si>
    <t>35/6кВ "НПС"</t>
  </si>
  <si>
    <t>ф-Пром-1</t>
  </si>
  <si>
    <t>Аварийное отключение. Отработала МТО; производится осмотр. В пролете опор №99-100 обнаружена упавшая сухая ель.Ветер до 18 м/сек</t>
  </si>
  <si>
    <t>Отключение для устранения упавшего дерева в пролете  опор 99-100.Устранено "земли" нет.</t>
  </si>
  <si>
    <t>ВЛ 6 кВ 105-16
ВЛ 6 кВ 105-06</t>
  </si>
  <si>
    <t>Отключение ВЛ 6 кВ "105-16" от защиты "ТО", АПВ неуспешное. Порыв высоконапорного водовода в районе К-6 Верхнепурпейского м/р, залило КТПН-630кВА  №3 и КС №2 тех водой.
Отключение ВЛ 6 кВ "105-06" для отключения КТПН №1 КЛР-6. Порыв высоконапорного водовода в районе К-6 Верхнепурпейского м/р,залило КТПН-630кВА  №1 тех водой</t>
  </si>
  <si>
    <t>ВЛ-35 кВ "Хилки"</t>
  </si>
  <si>
    <t xml:space="preserve">ВЛ-35 кВ "Хилки" ПС 110/35/6 кВ 
"Тимашевская" Под отключение попали:
ПС 35/6 кВ "Хилки", "Репьёвская"
 Т-1-Т "Ключи".
</t>
  </si>
  <si>
    <t>При производстве переключений  по выводу в ремонт С-2-Т произошло самопроизвольное отключение СМВ-35 кВ из-за механического износа привода.</t>
  </si>
  <si>
    <t>ВЛ-6 кВ Ф-52</t>
  </si>
  <si>
    <t>ВЛ-6 кВ Ф-52 ПС 35/6 кВ"Марьевская"</t>
  </si>
  <si>
    <t>ВЛ-6кВ Ф№16         ПС-35/6кВ К-2181</t>
  </si>
  <si>
    <t>Сильный  порывистый ветер до 26 м/с, метель , излом наконечника оп.30.</t>
  </si>
  <si>
    <t>ВЛ-6кВ Ф№6     ПС-35/6кВ К-507</t>
  </si>
  <si>
    <t>Повреждение узла крепления опоры №33 в связи с перепадом температур(выдавило льдом).</t>
  </si>
  <si>
    <t>Центральная Оха, скв. 2767</t>
  </si>
  <si>
    <t>Отгорел провод в БУ</t>
  </si>
  <si>
    <t>К-21 скв.292 Советское нмр</t>
  </si>
  <si>
    <t>АО АВ в ТП АВ-250А Раб. Ток 56А замечаний нет. Запрошены распечатки.</t>
  </si>
  <si>
    <t xml:space="preserve"> В-6 1Т</t>
  </si>
  <si>
    <t>ПС 35/6 кВ №305, В-6 1Т</t>
  </si>
  <si>
    <t>Отключение В-6 1Т на ПС35/6кВ №305 причина отключения выясняется. В-6 1Т выведен в ремонт.</t>
  </si>
  <si>
    <t>ПС-35/6 №228      ф.228-04</t>
  </si>
  <si>
    <t>Ф.002-04</t>
  </si>
  <si>
    <t>ВЛ-6кВ ф.002-04</t>
  </si>
  <si>
    <t>ф,026-02</t>
  </si>
  <si>
    <t>ВЛ-6кВ ф.026-02</t>
  </si>
  <si>
    <t>ПС 220/35/10кВ Усть-Балык ВЛ-35 кВ Север-2</t>
  </si>
  <si>
    <t>ВЛ-35 кВ Север-2</t>
  </si>
  <si>
    <t>ВЛ-110кВ Ленинская-Лосинка-1</t>
  </si>
  <si>
    <t>ВЛ-6кВ ф.215-05</t>
  </si>
  <si>
    <t xml:space="preserve"> ПС-35/6кВ №381                     ф.381-14 МБ</t>
  </si>
  <si>
    <t xml:space="preserve"> ВЛ-6кВ               ф.381-14 МБ</t>
  </si>
  <si>
    <t xml:space="preserve"> ПС-35/6кВ №334                   ф.334-06 Пет</t>
  </si>
  <si>
    <t>ВЛ-6кВ                 ф.334-06 Пет</t>
  </si>
  <si>
    <t>ПС-110/35/6 Малобалыкская  ЗРУ-6 КНС-1МБ, ф.134 МБ</t>
  </si>
  <si>
    <t>ВЛ-6кВ                 ф.134 МБ</t>
  </si>
  <si>
    <t xml:space="preserve"> ПС-35/6кВ №336 1Т </t>
  </si>
  <si>
    <t xml:space="preserve">  ПС-35/6кВ №336 1Т  </t>
  </si>
  <si>
    <t>ПС 110/35/10 "Старотитаровская" ОАО "Кубаньэнерго".</t>
  </si>
  <si>
    <t>М-е Северо-Нефтяное. ШГН скв. 48 и 91.</t>
  </si>
  <si>
    <t>Посадка U в сетях ОАО "Кубаньэнерго". Сбой СУ Данфос.</t>
  </si>
  <si>
    <t>М-е Абино-Украинское. ШГН скв. 225.</t>
  </si>
  <si>
    <t>Повреждение провода от БУ до скважины.</t>
  </si>
  <si>
    <t xml:space="preserve">ВЛ 6 кВ 103-08
</t>
  </si>
  <si>
    <t>ВЛ 6 кВ 103-08
ВЛ 6 кВ 103-16</t>
  </si>
  <si>
    <t>Отключение ВЛ-6кВ "103-08" от защиты "ТО", АПВ неуспешное. Причина:вследствии ветровых нагрузок и дефекта монтажа провода в клиновидном зажиме изолятора ПС70Е произошел обрыв провода фазы "С" ВЛ-6 "103-16" в пролёте опор 2/1, 2/2 отпайка на ДКС ЗП. Провод лёг на ВЛ-6кВ «103-08. В 11-32 была отключена ВЛ-6 103-16 для ремонта.</t>
  </si>
  <si>
    <t>ВЛ-6 кВ Ф-18</t>
  </si>
  <si>
    <t>ВЛ-6 кВ Ф-18 ПС 35/6 кВ "Евгеньевская"</t>
  </si>
  <si>
    <t xml:space="preserve">Работала МТЗ.АПВ-не успешно. РПВ-не успешно. Причина: автомобилем УРАЛ 4320 гос № У553 ВМ ,водитель Бакулин С.А, принадлежащим УРС "Самара" бр.№34 при подъезде к скв.№141 "Евгеньевского" м/р сбил оп.№3 на отпайке к ТП-141. В 17:50 отсоединили провода ВЛ-6 кВ на оп.№2 в сторону оп.№3. </t>
  </si>
  <si>
    <t>ВЛ-35кВ Ф№4         ПС-110/35/6кВ      КНС-16</t>
  </si>
  <si>
    <t xml:space="preserve">Порыв водовода в районе оп.№11/4. </t>
  </si>
  <si>
    <t>АВР-6кВ ПС 35/6 успешно</t>
  </si>
  <si>
    <t>ВЛ-6кВ Ф№14         ПС-35/6кВ К-829</t>
  </si>
  <si>
    <t>Излом провода в плашечном зажиме на шлейфе оп.№21 ф-"А" в результате воздействия повторяющихся ветровых нагрузок.</t>
  </si>
  <si>
    <t>ВЛ-6кВ Ф№15        ПС-35/6кВ К-26</t>
  </si>
  <si>
    <t>Разрушение опорного изолятора подвижног ножа ф-"с"на ЛР-6кВ оп.10/1</t>
  </si>
  <si>
    <t>Ф-35кВ №1,2,3,4 ПС-110/35/6кВ КНС-37</t>
  </si>
  <si>
    <t>Кратковременное исчезновение напряжения  по ВЛ-35кВ (ОАО Тюменьэнерго)</t>
  </si>
  <si>
    <t>Причина отключения выясняется</t>
  </si>
  <si>
    <t>СШ-1 35 кВ, ПС-35/6кВ "Мухто"</t>
  </si>
  <si>
    <t>Пробой изолятора 35кВ секция 1. Оперативное переключение с Т1 на Т2</t>
  </si>
  <si>
    <t>Эхаби, скв. 326</t>
  </si>
  <si>
    <t>ПС 35/6кВ №177, ф.177-04</t>
  </si>
  <si>
    <t>ПС-35/6 №234      ф.234-07</t>
  </si>
  <si>
    <t>Экскаватор  ООО "Югратрансстройлес" задел провода ВЛ-6кВ в пролете опор 6-7 отпайка на к.282А.</t>
  </si>
  <si>
    <t>ТО - 24.12.2014                 ТР - 11.09.2013</t>
  </si>
  <si>
    <t>ТО - 03.2015                 ТР - 09.2016</t>
  </si>
  <si>
    <t xml:space="preserve"> ПС-35/6кВ №336 ВЛ-6кВ ф.336-08</t>
  </si>
  <si>
    <t xml:space="preserve"> ВЛ-6кВ ф.336-08  </t>
  </si>
  <si>
    <t>ДЗ-3ст</t>
  </si>
  <si>
    <t xml:space="preserve">Куст-190, КТПН-1000 кВА №1          </t>
  </si>
  <si>
    <t>Отключение ВВ-6 Т-1 в КТПН-1000 кВА. Причина выясняется.</t>
  </si>
  <si>
    <t>САУД</t>
  </si>
  <si>
    <t>ГТЭС-42 ГТУ-1,3</t>
  </si>
  <si>
    <t>1 ст З.З</t>
  </si>
  <si>
    <t>Блинкер АО.</t>
  </si>
  <si>
    <t xml:space="preserve"> ВЛ-6 кВ Ф-2 ПС 110/6 кВ "Горбуновская"</t>
  </si>
  <si>
    <t>ДЭС Павловское нмр</t>
  </si>
  <si>
    <t xml:space="preserve"> ПС 35/6кВ №332                       ВЛ-6 ф.332-01 </t>
  </si>
  <si>
    <t>2 цепь ВЛ 110кВ ПС Варьеган - Мередиан</t>
  </si>
  <si>
    <t>Посадка напряжения. Сильный ветер</t>
  </si>
  <si>
    <t>Отключение на Ай-Ёганском, Ван-Ёганском м/р.</t>
  </si>
  <si>
    <t>М-е Новодмитриевское Скв. 117</t>
  </si>
  <si>
    <t xml:space="preserve">Сработало тепловое реле. Перегруз. </t>
  </si>
  <si>
    <t>М-е Зыбза. Скв.868</t>
  </si>
  <si>
    <t>ВЛ-35 КУСТ-1</t>
  </si>
  <si>
    <t>На ПС 35/6 ДНС-10 разрушение сварного соединения  шины 35 кВ ф.А, замыкание с шиной ф.В</t>
  </si>
  <si>
    <t>ВЛ-6 кВ фидера №38</t>
  </si>
  <si>
    <t>Неотложный ремонт ЛР-2. Произведена замена подвижного и неподвижного ножа фазы "В".</t>
  </si>
  <si>
    <t>ТатЭнерго</t>
  </si>
  <si>
    <t xml:space="preserve">Аварийное отключение ВЛ-220 в сети "ТатЭнерго" на территории Татарстана за ПС "Бугульма" (400 км от ПС "Михайловская". ВЛ не входит в ведении Оренбургского РДУ), понижение U, остановка отдельных скважин. Сброс нагрузки по ПС - 7,8 МВт. </t>
  </si>
  <si>
    <t>ВЛ-35кВ Ф№3,4         ПС-110/35/6кВ      Каскад</t>
  </si>
  <si>
    <t>посадка напряжения во внешних сетях.</t>
  </si>
  <si>
    <t>ВЛ-6кВ Ф-8 ПС-35/6кВ К-1828</t>
  </si>
  <si>
    <t xml:space="preserve">Съезд автомашины  (полуприцеп принадлежит ВТК-2) под ВЛ-6кВ в пролете оп.82-83. </t>
  </si>
  <si>
    <t>Отключена персоналом, автотранспорт удален из под ВЛ-6кВ</t>
  </si>
  <si>
    <t xml:space="preserve"> ТП №1</t>
  </si>
  <si>
    <t>Эхаби, скв. 70, 221</t>
  </si>
  <si>
    <t>выбило автомат на гр.№ 1 ТП №1</t>
  </si>
  <si>
    <t>ТП№10</t>
  </si>
  <si>
    <t>Восточное Эхаби, скв. 281</t>
  </si>
  <si>
    <t>сгорел предохранитель на ТП№10</t>
  </si>
  <si>
    <t>Эхаби, скв. 445</t>
  </si>
  <si>
    <t>выбило автомат в БУ, запуск</t>
  </si>
  <si>
    <t>Ф.4-6</t>
  </si>
  <si>
    <t>ПС 35/6 кВ №104. АО ВЛ-6 Ф.4-6, АО, АПВУ, выполнен осмотр ВЛ-6кВ Ф.4-6 оп №13 убрана птица.</t>
  </si>
  <si>
    <t>К-154 скв.1114             Советское нмр</t>
  </si>
  <si>
    <t>Отключение скв.1114. Неисправность ЛР-6кВ №11 Ф.4-6 на КТПН 6/0,4кВ №1 К-154 (плохой контакт ф.«В»). Выполнена замена ЛР-6.</t>
  </si>
  <si>
    <t>Ф.Гр-1</t>
  </si>
  <si>
    <t>ПС 110/35/6 кВ "Григорьевская"АО ВЛ-6кВ действием МТЗ, АПВ неуспешное, РПВ неуспешно. К-1Гр нагрузка переведена в 23:26., к-1Пр. нагрузка переведена в 00:50 от ВЛ-6кВ Ф.Гр-10. Порывистый ветер со снегом. Бюллетень погоды №82 от 23.03.15г. Осмотр ВЛ 24.03.15.</t>
  </si>
  <si>
    <t>Ф.4-9</t>
  </si>
  <si>
    <t>ПС 35/6 кВ №204. А.О ВЛ-6кВ АПВ успешно. Порывистый ветер со снегом. Бюллетень погоды №82 от 23.03.15г. Осмотр ВЛ 24.03.15.</t>
  </si>
  <si>
    <r>
      <t>АО ДЭС СФ ООО "СЭС" (</t>
    </r>
    <r>
      <rPr>
        <sz val="12"/>
        <color rgb="FFFF0000"/>
        <rFont val="Times New Roman"/>
        <family val="1"/>
        <charset val="204"/>
      </rPr>
      <t>выход из строя кнопки авар. откл. ДГУ)</t>
    </r>
  </si>
  <si>
    <r>
      <t>АО ДЭС СФ ООО "СЭС"</t>
    </r>
    <r>
      <rPr>
        <sz val="12"/>
        <color rgb="FFFF0000"/>
        <rFont val="Times New Roman"/>
        <family val="1"/>
        <charset val="204"/>
      </rPr>
      <t xml:space="preserve"> (причина не в ДЭС - нарушение сопротивления изоляции кабеля УЭЦН на скв. № 207)</t>
    </r>
  </si>
  <si>
    <r>
      <t xml:space="preserve">АО ДЭС СФ ООО "СЭС" </t>
    </r>
    <r>
      <rPr>
        <sz val="12"/>
        <color rgb="FFFF0000"/>
        <rFont val="Times New Roman"/>
        <family val="1"/>
        <charset val="204"/>
      </rPr>
      <t>засорение топливных фильтров.</t>
    </r>
  </si>
  <si>
    <t>АС-150/24</t>
  </si>
  <si>
    <t>Межфазное короткое замыкание КЛ-6 кВ фазы «В» и «С» от ячейки №7 ПС №152 до опоры №1 (находящегося в эксплуатационной ответственности ОАО «ЮТЭК-Нефтеюганск») явилось причиной аварийного отключения ф.15207  и участка ВЛ-6 ф.15215.</t>
  </si>
  <si>
    <t xml:space="preserve">ПС 35/6кВ 108 межсекционный шинный мост </t>
  </si>
  <si>
    <t>ВВ-6 Ввод-6-2 ПС№ 108</t>
  </si>
  <si>
    <t>Потеря изоляционных свойств опрными изоляторами привело  к их разрушению, межфазному короткому замыканию и отключения ВВ-6кВ Ввод-6-1.
Температурные перепады , конденсация влаги  явились причиной нарушения изоляционных свойств опорных изоляторов 6кВ ф «А» и ф. «В» межсекционного шинного моста 6кВ ПС 35/6кВ № 108</t>
  </si>
  <si>
    <t>ИО-10</t>
  </si>
  <si>
    <t>Отечественный производитель</t>
  </si>
  <si>
    <t>ТО - 2.01.2015;
ТР - 18.04.2014</t>
  </si>
  <si>
    <t>ТО - январь 2016;
 ТР - август 2016</t>
  </si>
  <si>
    <t>Остановились 5 скважин из 21 работающих. Нарушений в работе эл. оборудования не было.</t>
  </si>
  <si>
    <t>Проезд  неизвестной техники с завышенным габаритом под ВЛ-6кВ в пролёте опор 65/11-65/12 и как следствие касание проводов, явилось причиной нестойкого короткого замыкания.
Аварийное отключение произошло при схлёсте проводов пролете опор 65/11-65/12 , что привело к нестойкому междуфазному замыканию.</t>
  </si>
  <si>
    <t>Отечесвенный производитель</t>
  </si>
  <si>
    <t>ТО - январь 2015;
ТР - 7.07.2014</t>
  </si>
  <si>
    <t>ТО - январь 2016;
ТР -* апрель 2015</t>
  </si>
  <si>
    <t>ПС 35/6кВ №342 ЗРУ-6 КНС-2МБ                  В-6 ЭД-6 №4</t>
  </si>
  <si>
    <t>СТДМ 1600 2РУХЛ4</t>
  </si>
  <si>
    <t>Нет данных</t>
  </si>
  <si>
    <t>ТО - 24.12.2014;      ТР (щеточного механизма) - 12.02.2015 ; ТР (эл.двиг. перед пуском в работу) - 23.12.2014</t>
  </si>
  <si>
    <t>ТО - 100%;                     ТР (щеточного механизма) - 90%</t>
  </si>
  <si>
    <t>ТО - 0 отказов;       ТР - 1 отказ</t>
  </si>
  <si>
    <t>Не производилась</t>
  </si>
  <si>
    <t>СОК Экология</t>
  </si>
  <si>
    <t>Причиной аварийного отключения ф.173-21 явилось двухфазное К.З. в пролете опор 54/8-54/9. 
Двухфазное К.З. ф. «А», «С»  произошло из-за замыкания проводов ковшом экскаватора сторонней организации на отпайке на СОК «Экология».</t>
  </si>
  <si>
    <t xml:space="preserve">09.2014 ТР          12.2014 ТО </t>
  </si>
  <si>
    <t>04.2015  ТР</t>
  </si>
  <si>
    <t>ПС 110/35/6кВ Промысловая   ЗРУ-6 КНС-1ЮБ, ф.127 ЮБ</t>
  </si>
  <si>
    <t>ВЛ-6кВ ф.127 ЮБ</t>
  </si>
  <si>
    <t>Опоры металлические. Провод А-95. Излояторы ШС-10.</t>
  </si>
  <si>
    <t>ТО 19.01.15.              ТР 02.04.14.</t>
  </si>
  <si>
    <t>Апрель 2015г</t>
  </si>
  <si>
    <t>ПС-110/35/6 Лабытвор    ф.6кВ К 32-2</t>
  </si>
  <si>
    <t xml:space="preserve">ВЛ-6кВ к.32-2 </t>
  </si>
  <si>
    <t>Работы по монтажу трубопровода в охранной зоне  ВЛ-6  ф.32-2  не согласованы с  РЭС-1 БЭО №5 УЭЭ.
Во время монтажа трубопровода в охранной зоне ВЛ-6  работники СМО, не согласовав работы с РЭС-1, решили произвести буксировку сварочного аппарата под ВЛ-6 ф.32-2 в пролете опор №32-33 с поднятой стрелой. Машинист трубоукладчика при движении под ВЛ зацепил стрелой провод ф.В, с последующим его разрывом, уменьшив допустимое расстояние меду фазами, создав тем самым КЗ и  аварийное отключению ВЛ действием защит.</t>
  </si>
  <si>
    <t>ПС 35/6кВ № 226, 227 2С-6</t>
  </si>
  <si>
    <t>ПС 35/6кВ № 226, 227, 2С-6</t>
  </si>
  <si>
    <t>Посадка напряжения по 2С-6кВ ПС 226, 227.
Нарушений в работе эл.оборудования нет.</t>
  </si>
  <si>
    <t xml:space="preserve">Выборочная остановка скв. на к.11, 1, 14, 16, 3, 3а, 19.1. Отключений оборудования  не было.
</t>
  </si>
  <si>
    <t>ПС 35/6кВ № 001  ф.001-03</t>
  </si>
  <si>
    <t xml:space="preserve"> ВЛ-6кВ  ф.001-03</t>
  </si>
  <si>
    <t>В результате попадания влаги при  таянии снега в микротрещины и перепадов температур, произошло разрушение изолятора ШФ-10. При этом произошел подхлест проводов разноименных фаз и отключение ВЛ-6 кВ ф. 001-03.</t>
  </si>
  <si>
    <t>ШФ-10</t>
  </si>
  <si>
    <t>Осмотр-13.08.2014            ТР-17.11.2014</t>
  </si>
  <si>
    <t>ТР-ноябрь 2015</t>
  </si>
  <si>
    <t>ПС-35/6кВ № 5009 ф.5009-06</t>
  </si>
  <si>
    <t xml:space="preserve"> ВЛ-6кВ ф.5009-06</t>
  </si>
  <si>
    <t>Самосвал ООО "СК-Альфа" оборвал провод ф.А  в пролете оп.68-69. Повреждение устранено.</t>
  </si>
  <si>
    <t>АС-95</t>
  </si>
  <si>
    <t>2015г.</t>
  </si>
  <si>
    <t>ПС 220/110/35/10кВ Шубинская,                  2СШ-110</t>
  </si>
  <si>
    <t>ПС-220/35/6кВ Шубинская,       2СШ-110</t>
  </si>
  <si>
    <t xml:space="preserve">ПС Шубинская, яч.ВЛ-110кВ Пирс-2, пробой во время сильной ветровой нагрузки воздушного зазора между спуском на конденсатор связи фазы «А» и стойки приемного портала.
ВЛ-110кВ Пирс-2 отключилась аварийно действием 1ст ДЗ и ЗЗ. Одновременно с этим от сквозного тока КЗ излишне сработала ДЗШ-110кВ 2 СШ.
В данный момент проводится послеаварийная проверка ДЗШ-110кВ 2СШ. 
Мероприятия будут разработаны по окончании проверки и анализа АО.
</t>
  </si>
  <si>
    <t>МТЗ-1,  АВР-6 усп.</t>
  </si>
  <si>
    <t>ПС 110/35/6кВ Парфеновская, ВЛ-35 Ива-1</t>
  </si>
  <si>
    <t>ВЛ-35 Ива-1</t>
  </si>
  <si>
    <t xml:space="preserve">Тр-р ТМГ-100/35-УХЛ-1  </t>
  </si>
  <si>
    <t>Беларусь 2011г.</t>
  </si>
  <si>
    <t xml:space="preserve"> 07.2014 -ТО, 10.2014-ТР</t>
  </si>
  <si>
    <t>ПС 110/35/6кВ Парфеновская, ВЛ-35 Совкунино-1</t>
  </si>
  <si>
    <t>ВЛ-35 Совкунино-1</t>
  </si>
  <si>
    <t>При сильном порывистом ветре (22м/с) в пролете опор 34-35 произошло падение дерева из-за пределов охранной зоны, при падении произошло касание проводов  ВЛ-35кВ «Совкунино-1»</t>
  </si>
  <si>
    <t>провод АС-120</t>
  </si>
  <si>
    <t>10.08.2014г. ТО</t>
  </si>
  <si>
    <t>ПС 110/35/6кВ Малобалыкская ЗРУ-6 КНС-1МБ, ф.134</t>
  </si>
  <si>
    <t xml:space="preserve"> ВЛ-6кВ ф.134</t>
  </si>
  <si>
    <t>провод А-95</t>
  </si>
  <si>
    <t>СССР</t>
  </si>
  <si>
    <t>ТР-11.06.14, ТО-01.01.15</t>
  </si>
  <si>
    <t>сентябрь 2016г.</t>
  </si>
  <si>
    <t>не проводилось</t>
  </si>
  <si>
    <t>ПС-35/6кВ №228 ф.228-04</t>
  </si>
  <si>
    <t xml:space="preserve"> ВЛ-6кВ              ф.228-04</t>
  </si>
  <si>
    <t>ТО - 15.12.2014                 ТР - 11.03.2015</t>
  </si>
  <si>
    <t>ТО - 03.2016                 ТР - 03.2017</t>
  </si>
  <si>
    <t xml:space="preserve"> ВЛ-6кВ                  ф.228-04</t>
  </si>
  <si>
    <t>Нарушение геометрии проводов в пролете между ПС 35/6кВ №002 и оп. №1 Ф.002-04 вследствии выдавливания оп.1 и свайного основания РУ-6. Схлест проводов. Порывистый ветер 26м/с.</t>
  </si>
  <si>
    <t>Осмотр- 07.11.2014г.   ТР-14.05.2014г.</t>
  </si>
  <si>
    <t>май 2016г</t>
  </si>
  <si>
    <t>Схлест проводов ф. А и С в пролете опор №34-35. Порывистый ветер 26м/с.</t>
  </si>
  <si>
    <t xml:space="preserve">Отказ в ТР июль 2012, июль 2013, июль 2014. Осмотр- 16.10.2014. </t>
  </si>
  <si>
    <t>июль 2016г</t>
  </si>
  <si>
    <t>Следы однофазного к.з. на землю на оп.№67/11, 67/14, 67/19 вследствии приближения виброгасителей провода ф.С к степ-болтам опоры из-за сильных порывов ветра. АВР-35 на ПС Бекмеметьевская успешно.</t>
  </si>
  <si>
    <t>ПС 35/6кВ №215 ф.215-05</t>
  </si>
  <si>
    <t>Схлест проводов ф. А,В,С в пролете опор №59-60. Порывистый ветер 26м/с.</t>
  </si>
  <si>
    <t>ТО - 11.06.2014         ТР - 19.06.2011</t>
  </si>
  <si>
    <t>ТО - 06.2015                 ТР - 02.2016</t>
  </si>
  <si>
    <t>ВЛ-6кВ, ф.177-04</t>
  </si>
  <si>
    <t>ВЛ-6кВ    ф.234-07</t>
  </si>
  <si>
    <t>ВЛ-6кВ         ф.002-06</t>
  </si>
  <si>
    <t xml:space="preserve"> В КТПН 6/0.4кВ куста 89 разрушение опор.изол. Ф А, В на ШР-6кВ.</t>
  </si>
  <si>
    <t>ИО-6</t>
  </si>
  <si>
    <t>РФ</t>
  </si>
  <si>
    <t>осмотр 07.11.14                 ТР-15.05.14                     02.2015 отказ в ППР</t>
  </si>
  <si>
    <t>02.2015                           отказ в ППР</t>
  </si>
  <si>
    <t xml:space="preserve"> ВЛ-6 ф.332-01 </t>
  </si>
  <si>
    <t>ОАО "СН-МНГ"</t>
  </si>
  <si>
    <t xml:space="preserve"> ГРЭС - 2 Сургутская В 500 кВ</t>
  </si>
  <si>
    <t>ГРЭС - 2 Сургутская В 500 кВ</t>
  </si>
  <si>
    <t>ПС 110/35/6 кВ Асомкинская В-35 1Т</t>
  </si>
  <si>
    <t>ДЭС КП-49 6х1,25 ДГУ-5</t>
  </si>
  <si>
    <t>ООО "ДЭС"</t>
  </si>
  <si>
    <t xml:space="preserve"> ВЛ-6кВ Ф-3 ЗРУ-6кВ ЭЦ КП-49</t>
  </si>
  <si>
    <t>ВЛ-6кВ Ф-3 ЗРУ-6кВ ЭЦ КП-49</t>
  </si>
  <si>
    <t>ООО "ЮЭС"</t>
  </si>
  <si>
    <t xml:space="preserve"> МТЗ </t>
  </si>
  <si>
    <t>ПС 220/10/6 кВ Каркатеевы яч.40</t>
  </si>
  <si>
    <t>ООО "МЭН"</t>
  </si>
  <si>
    <t>ПК-6</t>
  </si>
  <si>
    <t>ПС 35/6 кВ Куст-25 Куст 9 КТПН 6/0,4кВ 400кВА №2</t>
  </si>
  <si>
    <t xml:space="preserve">При включении АВ-0,4кВ 63А ПРС после подключения бригады ПРС №9 ООО"МСК"  к штатному разъёму КТПН 6/0,4кВ 400кВА №2 КП-9 произошло межфазное короткое замыкание в вилке разъёма находящегося в эксплуатационной ответственности бригадного хозяйства, что превело к перегоранию ПК-6 фаз А,В,С, и отключению АВ-0,4кВ действием защит, в результате перегорания ПК-6кВ произошла остановка скв.219, 65. Потери нефти прямые 1,6т/30,4м3. Осмотр эл.оборудования КТПН-6/0,4кВ, изерение сопротивления изоляции трансформатора, замена ПК-6 40А фаз А,В,С, контроль за запуском мех.фонда. </t>
  </si>
  <si>
    <t>ООО "АЭС"</t>
  </si>
  <si>
    <t>Высокая температура генератора.</t>
  </si>
  <si>
    <t>ГПЭС 4х1,469; 1х1,25 ГПГУ-4</t>
  </si>
  <si>
    <t>ПС 35/6 кВ КНС-7 яч.5</t>
  </si>
  <si>
    <t>ПС 35/6 кВ Куст-114 СВ-35</t>
  </si>
  <si>
    <t>ПС 35/6 кВ Куст-114 СШ 6 кВ №1</t>
  </si>
  <si>
    <t>При переводе нагрузки 1С-6кВ через СМВ-35кВ на ПС 35/6кВ Куст-114 при отыскании однофазного замыкания на землю в сети 35кВ ПС 110/35/6кВ "Январская" произошло попадание отслоенного изоляционного материала под контактную группу 35кВ фазы "В", что привело в момент отключения СВ-6 кВ яч.10 к снижению напряжения по 1С-6кВ и возрастанию тока до уставки МТЗ яч.18 (Iсз-300А, tсз-0,5сек. с успешным АПВ и частичной остановке мех. фонда на КП-200, 139 в количестве 11 штук. После вывода в ремонт СМВ-35кВ произвели замер переходного сопротивления контактов 35кВ, которые составили фаза А-430мкОм, В-10000мкОм, С-292мкОм (норма 310мкОм). Прямые потери нефти составили 0,7т/12,8м3, косвенные 1,5т/43,3 м3 отнесены в категорию энергонефть аварии. Включение СВ-6кВ яч.10, контроль за параметрами напряжения. Запуск мех.фонда. Осмотр и проведение текущего ремонта СМВ-35кВ. После проведения ремонта переходные сопротивления фазы А-315мкОм, В-300мкОм, С-272мкОм.</t>
  </si>
  <si>
    <t>ПС 35/6 кВ КНС-4 КТПН 6/0,4 кВ №3 400 кВА К-52</t>
  </si>
  <si>
    <t xml:space="preserve">В результате межфазного к.з на СШ-0,4кВ произошло перегорание ПК-6кВ Ф-А,С 40А КТПН 6/04кВ 400кВА №3 КП-52, остановка мех.фонда скв.982, 1285, 1284. ТР 28.04.14. С 28.04.14г отказ ЦИТС в проведении ТР 2 раза. ТО 01.02.15. Рем №10370, зав №001041. Осмотр КТПН 6/0,4кВ. Работа по н/д 270/48 замер сопротивления изоляции трансформатора (4000МОм), СШ-0,4кВ (4000МОм), замена АВ-0,4кВ №1-3 160А, 250А, 320А, замена ПК-6 40А фаз "А,В,С", устранение течи воды на СШ-0,4кВ, запуск мех.фонда 100% в 22:44, повторный осмотр 04:30 ПК замечаний нет. Т/Ф №89 от 24.02.15г. </t>
  </si>
  <si>
    <t>min U</t>
  </si>
  <si>
    <t xml:space="preserve"> МТО</t>
  </si>
  <si>
    <t>ПС 35/6 кВ ДНС-1 СВ-35</t>
  </si>
  <si>
    <t>Дифференциальная фазная защита</t>
  </si>
  <si>
    <t>КРУН 6 кВ ДНС-2 яч.7 СВ-6</t>
  </si>
  <si>
    <t>ПС 35/6 кВ Куст-211 КТПН 6/0,4 кВ №1 400кВА К - 259</t>
  </si>
  <si>
    <t>Высокая вибрация</t>
  </si>
  <si>
    <t>ГТЭС 6х6 ТГ (газ)-4</t>
  </si>
  <si>
    <t>ЗАО "Энергоремонт"</t>
  </si>
  <si>
    <t>ЛЗШ-35</t>
  </si>
  <si>
    <t xml:space="preserve">Возгорание на питательном турбонасосе в блоке №4 Сургуткой ГРЭС-2 , обрушение части кровли. Блок находится в ремонте. Отключение блока №2 по низкой температуре. Кратковременное снижение напряжения до 10% в сети 6кВ, выход из параллельной работы ТГ-1,2 ГТЭС Ново-Покурская, сброс экспортной мощности 8МВт, ТГ-1,2 ГТЭС Покамасовская, сброс экспортной мощности 7,4МВт, остановка 14-и скважин действием технологических защит на СУ ЭЦН. Контроль за запуском скважин, уровнем напряжения, запуском в параллельную работу ТГ1,2 ГТЭС Ново-Покурская, Покамасовская. В 10:14 экспотрная мощность ГТЭС Ново-Покурская составляет 8МВт, В 10:47 на ГТЭС Покамасовская 7,4МВт. </t>
  </si>
  <si>
    <t>Отключение В-35 1Т на ПС 110/35/6кВ Асомкинская, в следствии попадания животного. Произошло кратковременное снижение напряжения на 16% по ПС 110/35/6кВ Чистинная, Кетовская, Ново-Покурская, Покамасовская зафиксированное системой телемеханики Омь.  Контроль за запуском мех.фонда и параметрами напряжения. Составление актов соответствия напряжения на СУ скважин.</t>
  </si>
  <si>
    <t>В результате короткого замыкания в АВГ-0,4кВ ДГУ№3 произошла остановка ДГУ-3 На панели "DEIF" зафиксирован сигнал "Emergecy Stop". I-АВС=1590 А.(уставка МТЗ 2000А, t-4c; МТО 5000А  t-0,4c. После отключения ДГУ-3 отключился АВГ-0,4кВ ДГУ-8. На панели "DEIF" зафиксирован ток  I-АВС=2083А.(уставка МТЗ 2000А, t-4c; МТО 5000А  t-0,4c. Персоналом ООО ДЭС было произведено ручное отключение в ЗРУ-6кВ Э/К КП-49 яч.№3,4,11,12. После запуска ДГУ-5,6,7,8 в работу включены яч.№3,4,11,12. Осмотр оборудования, запуск ЭК, выод в ремонт ДГУ-3. Отправлена телефонограмма в ОДС ООО "ДЭС".</t>
  </si>
  <si>
    <t>Причиной исчезновения напряжения на ВЛ-6кВ Ф-3 ЗРУ-6кВ ЭЦ КП-49 являются ошибочные действия персонала ООО "ДЭС" инженера по НиИ Прокопьева И.В. при осмотре ЗРУ-6кВ произвел касание рукой блокировки ШР-6кВ яч.№3, что привело к отключению ВВ-6кВ яч.№3. Отправлена телефонограмма в ООО "ДЭС".</t>
  </si>
  <si>
    <t xml:space="preserve">Отключение яч.40 ПС 220/10/6кВ Каркатеевы действием защиты МТЗ, питание ввод 6кВ №1 на ПС 6/35кВ Касаев, уставка МТЗ яч.40 2600А-1,8 сек., отключение 1,2 АУКРМ по ЗМН на ПС 35/6кВ Куст-1, ПС 6/35кВ Касаев. На ПС 35/6кВ Куст-1 АВР-6кВ успешно. На ПС 6/35кВ Касаев АВР-6кВ не работал, в 14:07 подано напряжение на 1С-6кВ ПС 6/35кВ Касаев  (включен СВ-6кВ яч.8). В 15:06 включение яч.40 на ПС 220/10/6кВ Каркатеевы.Сброс нагрузки 6,4МВт, из них 0,4 МВт технология.Контроль за запуском мех.фонда, включение в работу 1,2 УКРМ на ПС 6/35кВ Касаев, ПС 35/6кВ Куст-1.Пробное включение яч.40 в 15-06 успешное. Произведен осмотр ВЛ-6кВ Ф-40 от оп. №1 до ввода ПС 6/35кВ Касаев.Отправлена телефонограмма в ПМЭС. </t>
  </si>
  <si>
    <t>Выход из параллельной работы ГПГУ-4 по аварии (температура обмотки генератора),датчик температуры генератора L3.1 зафиксировал значение 161,8 гр.(max.авар 155гр). Нагрузка по ГПЭС составляла 880кВт на ГПГУ-1 появился сигнал авария (предупреждение по детонации), (превышен предел регулировки по скорости), что привело к останову ГПГУ-1.  Причиной выхода ГПГУ-4 из параллели явилось ложное срабатывание датчика температуры генератора L3.1.  Осмотр оборудования. Запуск ГПГУ-1,4,ДТГУ в работу.  Отправлена телефонограмма в ЦИТС ООО "АЭС".</t>
  </si>
  <si>
    <t>Таас-Юрях Нефтегазодобыча</t>
  </si>
  <si>
    <t>ВЛ "Фидер-5"</t>
  </si>
  <si>
    <t>ЗРУ-6кВ "Энергокомплекс" I-секция шин, ЗРУ ГНПС</t>
  </si>
  <si>
    <t>Защита по минимальному давлению газа</t>
  </si>
  <si>
    <t>Энергокомплекс</t>
  </si>
  <si>
    <t>СБНГКМ</t>
  </si>
  <si>
    <t>Перерыв в подаче газа на ГТЭС</t>
  </si>
  <si>
    <t>ПАЭС-2500</t>
  </si>
  <si>
    <t>ПС 35/6 кВ №209,
ВЛ-6 кВ ф.209-14</t>
  </si>
  <si>
    <t xml:space="preserve">  При работе в охранной зоне ВЛ-6 кВ, экскаватор принадлежащий  ЗАО "Северинстрой", допустил касание проводов в пролете                      опор №1-2</t>
  </si>
  <si>
    <t>ПС 35/6 кВ,
ВЛ-6 кВ ф.213-05</t>
  </si>
  <si>
    <t xml:space="preserve">Вывод в ремонт участка ВЛ-6кВ ф.213-05 от опоры №49 до опоры №87  для устранения нагрева контактного соединения на ЛР-6кВ (опора №78). </t>
  </si>
  <si>
    <t xml:space="preserve">ЗРУ-6 кВ "ГТЭС",
ВЛ-6 кВ ф.№5 </t>
  </si>
  <si>
    <t>ПС 35/6 кВ №306,
ВЛ-6 кВ "306-08"</t>
  </si>
  <si>
    <t>При работе в охранной зоне ВЛ без оформления наряда-допуска трубоукладчик ООО"Альметьремстрой" допустил касание проводов ВЛ-6кВ в пролете опор №122/1-122/2</t>
  </si>
  <si>
    <t>М-е Набиль, ВЛ-6 кВ ф№3,
ТП №302</t>
  </si>
  <si>
    <t>м-е Набиль, ТП №302, 
скв. 112, 152, 164</t>
  </si>
  <si>
    <t>Повреждение контакного соединения жилы КЛ с ВЛ (спуск с опоры)</t>
  </si>
  <si>
    <t>К-77А 
Советское нмр</t>
  </si>
  <si>
    <t>КЗ АВ-0,4кВ скв 1091 Выбило АВ ввод, Выполнена замена АВ скв 1091 Подана заявка на распечатку параметров работы ЭЦН. Предположительно R=0 скважины</t>
  </si>
  <si>
    <t>СУ ЭЦН 
Вахское нмр</t>
  </si>
  <si>
    <t>АО ЭЦН, причина выясняется.  Подана заявка на распечатку параметров работы ЭЦН.</t>
  </si>
  <si>
    <t xml:space="preserve">  0:01:00</t>
  </si>
  <si>
    <t>Ф-115</t>
  </si>
  <si>
    <t xml:space="preserve">А.О. от МТЗ ВТ-62 ПС 35/6 кВ "Величаевская-11 ", попытка хищения провода с выведенной в ремонт ВЛ-35 кВ Л-307 , падение провода на действующую ВЛ-6 кВ Ф- 115, снятие и демонтаж провода с ВЛ 6кВ, РПВУ, КИЗ-норма </t>
  </si>
  <si>
    <t>АС-50</t>
  </si>
  <si>
    <t>01.2015</t>
  </si>
  <si>
    <t>Ф-111</t>
  </si>
  <si>
    <t>12.2014</t>
  </si>
  <si>
    <t>06.2015</t>
  </si>
  <si>
    <t>В рубильнике выгорело крепление предохранителя.</t>
  </si>
  <si>
    <t>ДЗ</t>
  </si>
  <si>
    <t>КРУ 6кВ ГТЭС ДНС-2,
СШ 6 кВ №1, яч.12</t>
  </si>
  <si>
    <t xml:space="preserve">Советское м-е, Куст-41, скв.1001             </t>
  </si>
  <si>
    <t>АО АВ-0,4 кВ в КТПН-6/0,4 кВ скв.1001</t>
  </si>
  <si>
    <t>07:15</t>
  </si>
  <si>
    <t>10:57</t>
  </si>
  <si>
    <t>ЗАО "Энерго Сервис"</t>
  </si>
  <si>
    <t>УЭЦГ ГДНГ-9, 10</t>
  </si>
  <si>
    <t xml:space="preserve">Кратковременное снижение напряжения на 1,2С-6кВ на 30% во время запуска основного насосного агрегата №2  6,3МВт на ЛПДС Каркатеевы. </t>
  </si>
  <si>
    <t xml:space="preserve">Сброс нагрузки 5,2МВт из них технология 2,8МВт. Отключение 1БСК-6кВ на ПС 35/6кВ 186, включение 1БСК-6кВ в 15:45., повторное отключение ВЛ-110кВ в 17:34. сброс нагрузки 5,2МВт из них технология 2,8МВт. </t>
  </si>
  <si>
    <t>ПС 220/110/35 кВ "Ленинская", ВЛ 110 кВ Ленинская-Лосинка 1</t>
  </si>
  <si>
    <t>Предварительной причиной аварийного отключения СВ-35кВ явилась неисправность ваккумных камер фаз "А" и "С" В-35кВ 1Т.</t>
  </si>
  <si>
    <t>ПС 110/35/6 кВ "Чистинная "
В-35кВ 1Т.</t>
  </si>
  <si>
    <t xml:space="preserve">ПС 6/35кВ "Касаев" </t>
  </si>
  <si>
    <t>ПС 110/35/6 кВ "Чистинная" СВ-35</t>
  </si>
  <si>
    <t xml:space="preserve">В результате внутреннего повреждения СВ-35кВ произошло аварийное отключение 4В-35кВ, кратковременное снижение изоляции на ВЛ-35кВ Ф-5 от ПС 110/35/6кВ Ватинская,остановка технологического оборудования КНС-1,5,7,10,ДНС-1,остановка 96 скважин в НГП-1,2,3 ВНГДУ. </t>
  </si>
  <si>
    <t xml:space="preserve">При откл. ТР-6кВ 1ТСН 6/0,4кВ во время производства работ по бланку переключения 9/21 произошло межфазное КЗ на ТР-6кВ 1ТСН. </t>
  </si>
  <si>
    <t xml:space="preserve">В 17:52 аварийное отключение АВ-0,4кВ скв.5307 (Iн-250А, тип ВА 57-35)  ПЭД-45кВт, Iр-89А, АВ-0,4кВ в СУ Iн-1000А включение АВ-0,4кВ в 18:29 ПК замечаний нет. В 21:10 повторное отключение АВ-0,4кВ, включение в 22:24 после переподключения КЛ-0,4кВ на АВ-0,4кВ Iн-250А, тип ВА 57-35. </t>
  </si>
  <si>
    <t xml:space="preserve">После включения яч.23 СВ-6кВ ГРУ-6кВ ГТЭС произошло резкое повышение токов на ГТА-3,4 ГТЭС связанное с намагничиванием трансформаторов установленных в нагрузочных модулях Agrekko и кратковременное отключение аппаратуры виброконтроля СВКА-1-2-06 ГТА-3,4. В результате чего произошел аварийный останов ГТА-4 действием защиты "высокая вибрация опоры ТГ со стороны ГТД в вертикальном положении" с последующим сбросом нагрузки на ГТА-3 и аварийным остановом ГТА-3 действием защиты " частота вращения ротора силовой турбины ниже 2820 об/мин".  </t>
  </si>
  <si>
    <t>М-е Ключевое. УЭЦН скв. 47.</t>
  </si>
  <si>
    <t>В рубильнике выгорела одна губка. Зашунтирована.</t>
  </si>
  <si>
    <t>М-е Ключевое. УЭЦН скв. 282.</t>
  </si>
  <si>
    <t>Откл. ВЛ-0,4 кВ ф-1 ТП-Кл-533-1 для установки шунта в рубильнике скв. 47. Ключевое.</t>
  </si>
  <si>
    <t>М-е Дыш. УЭЦН-11 шт. + ШГН-7 шт.</t>
  </si>
  <si>
    <t>ВЛ-6кВ Ф-6 ПС-35/6 кВ К-534</t>
  </si>
  <si>
    <t xml:space="preserve">КУВПН-КС-6 кВ К-3050 </t>
  </si>
  <si>
    <t>Срыв привода ВВ-6кВ КУВПН-КС к-3050.</t>
  </si>
  <si>
    <t>КПУ-6кВ 57М-1       ( ВЛ-6кВ ф№6 ПС 35/6 КНС-3М)</t>
  </si>
  <si>
    <t xml:space="preserve">КТНП-6/0,4кВ К-57М А,Б,В. </t>
  </si>
  <si>
    <t>Излом наконечника Ф "В" КПУ-6кВ 57М-1 в результате повторяющихся ветровых нагрузок. Неполнофазный режим.</t>
  </si>
  <si>
    <t>ТП 235 ф 1</t>
  </si>
  <si>
    <t>ТП-235</t>
  </si>
  <si>
    <t>ТП № 235 замена АЕ - 250 гр.№ 1</t>
  </si>
  <si>
    <t>Центральная Оха, скв. 1156</t>
  </si>
  <si>
    <t>Не запускается по эл/части. Переведена в ОТКАЗ.</t>
  </si>
  <si>
    <t>Центральная Оха, скв. 1568</t>
  </si>
  <si>
    <t>выб. ТЗ., к/з обмотки ЭД 4,5 кВт/1500 об.</t>
  </si>
  <si>
    <t>Восточное Эхаби, скв. 337, 591</t>
  </si>
  <si>
    <t>сгорел пускатель в БУ, запуск</t>
  </si>
  <si>
    <t>Л-123</t>
  </si>
  <si>
    <t>А.О. Л-123, ПС 110/35/6кВ "Ачикулакская" отгорел шлейф на ЛР-Л123 (сильные порывы ветра)</t>
  </si>
  <si>
    <t>Ф-71</t>
  </si>
  <si>
    <t>А.О. Ф-71 ПС 35/6кВ Русский-Хутор-7 от МТЗ, РПВУ ввели частично до яч№2/71, за ячейкой обрыв провода (сильный порывистый ветер)</t>
  </si>
  <si>
    <t>Ф-2</t>
  </si>
  <si>
    <t>А.О. Ф-2 ПС 35/6кВ Камыш-Бурун причина сгорели ПК в ТП-6 СКЭ (сильный порывистый ветер)</t>
  </si>
  <si>
    <t>Отключили для устранения повреждения ( обрыв и горение провода на земле в пролетах опор №№25-26 Ф-"В") (сильный порывистый ветер)</t>
  </si>
  <si>
    <t>Ф-15</t>
  </si>
  <si>
    <t>Отключали для устранения повреждения  (срыв вязки) на опоре №42 отп. На скв "103 м/р Правобережное (сильный порывистый ветер)</t>
  </si>
  <si>
    <t>Ф-18</t>
  </si>
  <si>
    <t>Ф-14</t>
  </si>
  <si>
    <t>Ф-14 АО, ТО, АПВН, РПВУ, буран, налипание мокрого снега на провода.</t>
  </si>
  <si>
    <t>Ф-11</t>
  </si>
  <si>
    <t>Ф-11 АО, ТО, АПВУ, буран, налипание мокрого снега на провода.</t>
  </si>
  <si>
    <t>Ф-155</t>
  </si>
  <si>
    <t>Ф-155 АО, ТО сильные порывы ветра, пляска проводов, буран, налипание мокрого снега на провода.</t>
  </si>
  <si>
    <t>ПС-35/6 №201      ф.201-07-Ввод №1 в КНС-2Р</t>
  </si>
  <si>
    <t>ПС-35/6 №201      ф.201-07-Ввод №1 на КНС-2Р</t>
  </si>
  <si>
    <t>ПС 35/6кВ №161
ВЛ-6кВ ф.161-06</t>
  </si>
  <si>
    <t>ВЛ-6кВ ф.161-06</t>
  </si>
  <si>
    <t>ГПЭС 4х1,469; 1х1,25 ГПГУ-1</t>
  </si>
  <si>
    <t>Останов ГПГУ-1,2,4 произошел действием защиты "Низкое давление газа"  из-за некорректной работы клапанного регулятора PV-2041 топливного газа на трубопроводе от ВКС до ГПЭС. Произошел сброс топливного газа на факел.  Сброс нагрузки 970 кВт.В 15:19 в работе ДТГУ, ГПГУ-2,4 нагрузка 770кВт. В 15:35 нагрузка 830кВт.  В 16:02 в работе ГПГУ-1,2,4 нагрузка 1 МВт. В 16:06 ДТГУ выведен в резерв. Потери нефти 1,7т 6,2м3 Запуск ГПГУ 1,2,4, контроль запуска мех.фонда, технологического оборудования КНС. Отправлена телефонограмма в ООО "АЭС".</t>
  </si>
  <si>
    <t xml:space="preserve">КТПН 6/0,4 кВ №4 630 кВА К-26 </t>
  </si>
  <si>
    <t>Отключение АВ-0,4кВ произошло из-за неиправности наземного оборудования, короткое замыкание обмоток трансфрматора ТМПН. ПЭД-32кВт. В КТПН 6/0,4кВ №4 АВ-0,4кВ 160А тип ВА 57-35, рем.№101.01.08г. На СУ скв.631 АВ-400А не прогружен. Потери нефти составили 2,6т 24,8м3 выставленные в категорию ЭПУ аварии. Осмотр КТПН 6/0,4кВ, отправлена телефонограмма в ЦИТС ОАО, АНГДУ о предоставлении информации с СУ. Персоналом сервисной организации проведена замена трансформатора, запуск скважины в работу. Контроль за уровнем напряжения.</t>
  </si>
  <si>
    <t xml:space="preserve">ВЛ 6 кВ Ф-18 от ПС 35/6 кВ Куст-114 </t>
  </si>
  <si>
    <t>ПС 35/6 кВ Куст-114 яч.18</t>
  </si>
  <si>
    <t xml:space="preserve">Отключение ВЛ-6кВ произошло в результате наезда а/крана Камаз м667ас принадлежащий ЗАО "СНПХ" на КЛ от клеммной коробки до устья скв.1858 КП-113, при производстве погрузочно-разгрузочных работ бригадой СНПХ № 144, что привело к КЗ в клеммной коробке КЛ скважины 1858 ПЭД 180кВт и повреждению обмоток тр-ра ТМПН скв.1858. В момент отключения яч.18 по системе ТМ зафиксирован бросок тока до 404А, уставка МТЗ 300А-0,5сек., МТО 1500А-0сек. Потери нефти составили 1,3т/47,8 м3  Вкл. ТУ яч.18. Осмотр ПС 35/6кВ, ВЛ-6кВ, КТПН 6/0,4кВ, контроль за уровнем напряжения. Отправлена телефонограмма в ЦИТС ОАО, АНГДУ о предоставлении информации с СУ УЭЦН. </t>
  </si>
  <si>
    <t xml:space="preserve">ДЭС ДНС-1 8х1,425 </t>
  </si>
  <si>
    <t>При  запуске СТД-6кВ 1600кВт №2  КНС-1 произошло отключение яч.№13 СВ-6кВ в РУ-6кВ Энергоцентр ДЭС ДНС-1 действием защиты МТЗ,  исчезновение напряжения на 2С-6 в РУ-6кВ КНС-1 и 2С-6 РУ-6кВ Энергоцентр ДЭС ДНС-1. _x000D_
В момент отключения на МПУ Orion SMPR яч.№13 СВ-6кВ зафиксированы токи фаза А- 567А, В-531А,  С- 551А. Уставка МТЗ 480А, время 2 сек. _x000D_
На Энергоцентре ДЭС ДНС-1 персоналом ООО «ДЭС», без согласования с ООО «МЭН» и ООО «АЭС», переведен на холостой ход ДГУ-7. Перед запуском СТД-6кВ №2 мастер ДНС-1 Шарипов Д.М. получил согласование от персонала ООО «ДЭС» на запуск СТД №2 на КНС-1. ООО «ДЭС» дал разрешение на  запуск СТД №2 на КНС-1, не согласовав с ЦДС ООО «МЭН» и ЦИТС ООО «АЭС». Потери нефти составили 19,1т/77,1м3. отнесены в категорию АИЭ (аварии)._x000D_
 Осмотр оборудования, контроль за запуском мех.фонда. Отправлена телефонограмма в ОДС ООО "ДЭС".</t>
  </si>
  <si>
    <t>РУ 6 кВ Январское КТПН 6/0,4кВ №1 630кВА К-95</t>
  </si>
  <si>
    <t xml:space="preserve">Отключение АВ-0,4кВ 1000А Ввод  в связи с межфазным коротким замыкание при попытке  механического воздействия с целью хищения КЛ-0,4кВ скв.№1396 от КТПН 6/0,4кВ №1 КП-95 до СУ скв.1396. Выход из строя АВ-0,4кВ 250А скв.1396 дата прогрузки: 11.05г.  Прямые потери нефти: 0,6т/7,3 м3. _x000D_
 Косвенные потери нефти: 1,3т/60,1 м3 отнесены в категорию "Подземные косвенные".      Осмотр КТПН, переразделка КЛ-0,4кВ скв.1396 персоналом ЭПУ, подключение КЛ к АВ-0,4кВ. Составлен АКТ.                                                                                                        </t>
  </si>
  <si>
    <t xml:space="preserve"> Низкое давление газа</t>
  </si>
  <si>
    <t xml:space="preserve">ГТЭС 6х6 </t>
  </si>
  <si>
    <t>Останов ГТА-2,4 произошел по причине низкого давления газа. Сброс нагрузки составил 6,7МВт. Причина снижения давления газа устанавливается. Прямые потери нефти составили 69,4т., жидкости 152 м3, отнесены в категорию автономные источники эл.снабжения (аварии). Откл. яч.15,9,8,14,12, запуск ДЭС-1600, набор нагрузки на ДЭС, запуск КМ-5, технологическая прокрутка ГТА-2,4 синхронизация ГТА-4 с ДЭС-1600, набор нагрузки, по мере роста нагрузки до 3300кВт на ГТА-4, синхронизация ГТА-2 с ГТА-4. Отправлена телефонограмма в ООО "АЭС".</t>
  </si>
  <si>
    <t>Детонация</t>
  </si>
  <si>
    <t xml:space="preserve">ГПЭС-2 2х1,4; 6х1,468 </t>
  </si>
  <si>
    <t>Аварийный останов ГПЭС-2 произошел в следствии детонации цилиндров ГПГУ-2,3,4,5 с последующим остановом ГПГУ-1,6 по защите перегруз. Сброс нагрузки составил 5,3 МВт. Прямые потери нефти 0,8т., жидкости 2,3 м3, отнесены в категорию автономные источники эл.снабжения (аварии). Запуск АДГУ, запуск на х.х ГПГУ 1-6, отключение яч. 8,9,15,16, ввод в параллельную работу ГПГУ-6, перевод СН на ГПГУ, ввод в параллельную работу ГПГУ-3,  ввод в параллельную работу ГПГУ-2, вкл. яч. 8,9,15,16, прием нагрузки, ввод в параллельную работу ГПГУ 4,5, ДГУ-1. Отправлена телефонограмма в ООО "АЭС".</t>
  </si>
  <si>
    <t>ООО "Энергопотенциал М"</t>
  </si>
  <si>
    <t xml:space="preserve">ГПЭС ДНС-2 1х1,25; 7х1,375 </t>
  </si>
  <si>
    <t>Аварийный останов ГПГУ-1,2,4,6,7 по тяжелой детонации цилиндров, ГПГУ-3,5 по общей системной ошибке. Прямые потери нефти составили 56,7т., жидкости 145м3, отнесены в категорию автономные источники эл.снабжения (аварии). Отключение отходящих ячеек №5,6,8,9,10 ЗРУ-6кВ, запуск ДГУ-8, чистка РВД, запуск ГПГУ-5 на х.х., ВКЛ. яч.10, запуск ГПГУ-4,6,3,2, ВКЛ. яч.6, ввод ГПГУ-5 под нагрузку, вкл. яч. 9,8,5, ввод под нагрузку ГПГУ-4,3,2,1,6. ГПГУ-7 выведена в ремонт для замены головки цилиндра В1. Отправлена телефонограмма в ОДС "ЭП-М".</t>
  </si>
  <si>
    <t>ПС 35/6 кВ Промысловая-1 ВЛ 6 кВ Ф-16 от ПС 35/6 кВ Промысловая-1</t>
  </si>
  <si>
    <t>В 04:05 повторное отключение ВВ-6кВ яч.16, в 04:07 ТУ успешно. В 04:08 отключение ВВ-6кВ яч.16. Причиной аварийного отключения явилось попадание подтоварной воды на ВЛ-6кВ в пролете опор №77-78. В 06:00 после снижения давления в водоводе РПВ яч.№16 успешно. Прямые потери нефти составили 14,2т/200м3, отнесены в категорию порывы. Осмотр электрооборудования ВЛ-6кВ Ф-16, КТПН 6/0,4кВ №1,2 КП-61, ВВ-6кВ яч.16. После снижения давления порыва водовода включение ВВ-6кВ Ф-16 в работу.</t>
  </si>
  <si>
    <t>ПС 35/6 кВ Куст-124 КТПН 6/0,4 кВ №2 400 кВА К-4</t>
  </si>
  <si>
    <t xml:space="preserve">При производстве работ по расчистке снега машинистом ЗАО "СНПХ" Фархиуллиным А.А. на тракторе ЧТЗ 4542 МА допущено касание и отключение ЛР-6кВ на опоре №21 ВЛ-6кВ Ф-12 ПС 35/6кВ "Куст-124", что привело к остановке скважин от КТПН 6/0,4кВ 400кВА №2 КП-4. Скрытые дефекты материалов полученные при повреждении, могут превести к выходу из строя эл. оборудования. Осмотр КТПН 6/0,4кВ 400кВА №2 КП-4, осмотр, ревизия привода ЛР-6кВ,  включение ЛР-6кВ оп.21 ВЛ-6кВ Ф-12 ПС 35/6кВ "Куст-124". Контроль запуска мех. фонда, составлен акт, взято объяснение с машиниста ЗАО СНПХ. </t>
  </si>
  <si>
    <t>ПС 35/6 кВ Куст-25 Куст 44 КТПН 6/0,4кВ 1000кВА №1</t>
  </si>
  <si>
    <t>Перегорание ПК-6кВ 2х63А по фазе "А". Загрузка КТПН-6/0,4кВ №1 составляет 90%, имеется гарантийное письмо от ВНГДУ №04-01-817 от 13.09.2014г. После подачи напряжения на КТПН  №1 не запустилась скв.672  ПЭД-32кВт (клин). Прямые потери нефти составили 8,6т/193,4м3. Осмотр КТПН 6/0,4кВ. Работа по н/д 278/75 замер сопротивления изоляции трансформатора , СШ-0,4кВ, замена ПК-6 2х63А фаз "А". В ЦИТС ОАО и ВНГДУ направлена телефонограмма по предоставлению хронологии событий с СУ УЭЦН.</t>
  </si>
  <si>
    <t xml:space="preserve">ПС 35/6 кВ КНС-3м </t>
  </si>
  <si>
    <t>ПС 35/6 кВ КНС-3м яч.16</t>
  </si>
  <si>
    <t xml:space="preserve">Аварийное отключение произошло в момент запуска скв. 436 ПЭД-140кВт КП-14 работала с выведенными защитами ПКИ, останов скв. 436 по ЗП. По системе ТМ на яч.16 зафикцирован бросок до 300А, уставка МТЗ-300А, 0,5с. КТПН 6/0,4кВ 630кВА АВ-0,4кВ ввод 1000А уставка МРТ-2 1,0. рем. №07.08.14, АВ-0,4кВ 400А скв. 436 рем. №23.08.14. На СУ скв. 436 АВ-1600А. Потери нефти составили 3,9т 34м3 Контроль за уровнем напряжения, запуском мех.фонда. Отправленна телефонограмма в ЦИТС ОАО "СН-МНГ", ЦИТС АНГДУ о предоставлении информации с СУ. </t>
  </si>
  <si>
    <t xml:space="preserve">РУ 6 кВ ДНС-1 Чист. </t>
  </si>
  <si>
    <t>РУ 6 кВ ДНС-1 Чист. яч.23</t>
  </si>
  <si>
    <t>При запуске СТД-1600кВт №1 КНС Чистинного м/р произошло заклинивание насосного агрегата №1, отключение ВВ-6кВ яч.23 СМП-1 действием защиты МТЗ, остановка 16-ти скважин на К-2 скв.201, К-3 скв.188,168, К-4 скв.131,135, Р-481 Чистинного м/р, К-1 скв.215, К-6 скв.210,279,266, К-5 скв.315,282,306,280,277, К-9 скв.469 Ачимовского м/р действием защит СУ (дисбаланс токов,дисбаланс напряжения). Прямые потери 0,3т/1,8м3, косвенные 3,4т/22,6м3.  Контроль за запуском м/ф, уровнем U,I. Отправлена телефонограмма в ЦИТС ОАО, АНГДУ о предоставлении информации с СУ.</t>
  </si>
  <si>
    <t>ГПГУ-4 находилась в ремонте с 04:32 до 05:30 по заявке АЭС для чистки компенсаторов. Забита газовая линия R-стороны. Введена в работу в 05:30, в параллель в 05:35, ДТГУ выведен  на ХХ в 05:46. Выход из параллельной работы ГПГУ-4 в 06-00 по низкой температуре 6,7 цилиндров левой стороны. Нагрузка по ГПЭС составляла 810кВт. При вводе в параллельную работу ДТГУ произошел выход из параллельной  работы ГПГУ-1. Прямые потери составили 0,4т/1,9м3 отнесены в категорию АИЭ аварии, косвенные 2,2т/10м3. Осмотр оборудования. ГПГУ-1, ДТГУ на ХХ, В 06:10 ввод ГПГУ-1, ДТГУ в параллель.  Отправлена телефонограмма в ЦИТС ООО "АЭС".</t>
  </si>
  <si>
    <t>ПС 35/6 кВ Северо-Островная ВЛ 6 кВ Ф-18 от ПС 35/6 кВ Северо-Островная</t>
  </si>
  <si>
    <t>При производстве работ по расчистке территории КП-24 от снега грейдер ООО "НСТ" гос.№7067 МА86 под управлением водителя Буданова С.А. совершил наезд на передвежную опору 62/2/2 отпайка БУ ООО "БСК" КП-24 в результате чего произошло смещение оп.62/2/2 на 3м в сторону яч.ЯКНО-6кВ БУ, межфазное КЗ фаз А,В в пр.оп. 62/2/2-62/2/1 находящееся в эксплутационной ответственности ООО "БСК", срыв штыря фазы "А" на портале 6кВ яч.ЯКНО-6кВ. Уставка МТЗ яч.18 300А 0,5сек, МТО 1200А 0сек., по системе ТМ Омь в момент отключения яч.18 зафиксирован бросок тока до 623А. Потери нефти составили 0,6т/ 1м3 Запуск мех. фонда, контроль за напряжением. Откл. ЛР-6кВ на оп.1/1 отпайка  БУ КП-24. Устранение замечаний персоналом ООО "БСК". В 01:20 вкл. ЛР-6кВ оп.1.1 отп. на БУ КП-24.</t>
  </si>
  <si>
    <t>ПС 35/6 кВ Куст-120 ВЛ 6 кВ Ф-14 от ПС 35/6 кВ Куст-120</t>
  </si>
  <si>
    <t xml:space="preserve">По ТМ зафиксирован бросок тока 243А, уставка МТЗ I-400А, t-0,5c, МТО I-1500А, t-0c. При производстве разгрузочных работ, для бригадного хозяйства ЗАО "СНПХ" КРС №54, водитель автокрана Кинзябулатов С.М., Урал гос.номер Н398ТР принадлежность ЗАО "СНПХ", допустил касание провода пр.оп.1.4-2.4 отпайки на КП-70. В результате осмотра обнаружены следы ожога провода по фазе "А,В,С" в пр.оп. 1.4-2.4 отпайки на КП-70, ожоги на стреле автокрана Урал гос.номер Н398ТР. Прямые потери 0,2т/3,9м3, косвенные потери 0,1т/5,6м3 отнесены в категорию подземное оборудование. Осмотр эл.оборудования ПС 35/6кВ, ВЛ, КТПН 6/0,4кВ. Направлена телефонограмма в ЦИТС ВНГДУ о предоставлении информации с СУ.   Сообщено ЧОП "Мега-Щит". </t>
  </si>
  <si>
    <t>М-е Новодмитриевское Скв.76</t>
  </si>
  <si>
    <t>апрель</t>
  </si>
  <si>
    <t>КТПН 6/0,4кВ №2 К-369б</t>
  </si>
  <si>
    <t>ВН-6кВ</t>
  </si>
  <si>
    <t>РУ-6 кВ КНС-1 С-Орех., яч.9, 
СТД-1250 кВт №2</t>
  </si>
  <si>
    <t>В результате неисправности на насосе СТД-1250кВт №2 и отсутствию РВС на ДНС-1 персоналом НГП была произведена остановка 23 скважин на суммарную мощность 2,7МВт. Причиной аварийного отключения СТД-1250кВт №1 послужила неисправность МПУ "Сириус-Д", зафиксирован сигнал несанкционированное отключение.</t>
  </si>
  <si>
    <t>ПС 110/35/6 кВ "Савельевская" СШ-6-1 (ф-102; 107); ПС 35/6 кВ "Варшава-2"; "Тананыкская" СШ-6-2 (ф-814; 816; 817; 818); "Курманаевская" СШ-6-2 (ф-715; 717; 718) (ОН)</t>
  </si>
  <si>
    <t>ВЛ-110 кВ "Калиновый Ключ"(ВПО)</t>
  </si>
  <si>
    <t>ВЛ-110 кВ "Калиновый ключ" ПС 220/110/6 кВ "Новоотрадная" (МЭС)Под посадку напряжения попал:Т-2-Т ПС 35/6 кВ "Екатериновская"</t>
  </si>
  <si>
    <t>Работала 1 ст.З.З АПВ-успешно. На ПС 35/6 кВ "Екатериновская" работал АВР-6 кВ</t>
  </si>
  <si>
    <t>Перерыв в электроснабжении потребителей на время действия устройства АВР-6 кВ на ПС 35/6 кВ Екатериновская. Отсутствие автоматического запуска СУ скважинным оборудованием.</t>
  </si>
  <si>
    <t>Выпал блинкер "Авар откл". АПВ-успешно. Произведен осмотр ВЛ-6 кВ. Повреждений не обнаружено.</t>
  </si>
  <si>
    <t>ИО-6-3,75</t>
  </si>
  <si>
    <t>19.02.2015; 18.11.2014</t>
  </si>
  <si>
    <t>05.2015</t>
  </si>
  <si>
    <t>Пробой изоляции опорных изоляторов фаз «А» и «С» в высоковольтной камере  КТП 6/0,4 кВ №31/100 с последующим двухфазным коротким замыканием на корпус КТП и аварийным отключением ВЛ-6 кВ Фид. №2 действием защит ВВ-6 Фид.№2 ПС 110/6 кВ «Горбуновская». Ухудшение изоляционных свойств опорных изоляторов (разрушение фарфоровой изоляции, появление микротрещин)  в процессе длительной эксплуатации (30 лет). Отсутствие автоматического запуска СУ скважинным оборудованием.</t>
  </si>
  <si>
    <t>ВЛ-220 кВ
"КБШ-Серноводская"</t>
  </si>
  <si>
    <t>ВЛ-220 кВ "КБШ-Серноводская" (ПМЭС) ПС "Куйбышевская" 500/220/110/35 кВ (ФСК).Под посадку напряжения попали:
С-2-Т ПС 110/6 кВ"Горбуновская", "Красногородецкая", Т-2-Т ПС 35/6 кВ "Шумалгинская","Озёркинская","Славкинская", "Смагинская".ПС 110/35/6 кВ "Козловская", ПС 35/6 кВ "КНС", "Орлянская","Сургутская"(ПРЦЭиЭ№3).ПС 35/6 кВ "Берендеи", "Шумарка",В-Банновская", "Семёновская" (ПРЦЭиЭ №1). ПС 35/6 кВ"Сологаевка",
"Мочалеевка" (ПРЦЭиЭ №5).Т-2-Т ПС "Каменка"  (ПРЦЭИЭ№4).</t>
  </si>
  <si>
    <t>2ст З.З</t>
  </si>
  <si>
    <t>СЭВ-110</t>
  </si>
  <si>
    <t>СЭВ-110 кВ ПС 110/35/6 кВ
"Радаевская".Под откл.попали:
С-2-Т ПС 110/35/6 кВ"Радаевская",ПС 35/6 кВ "Ивановская",Т-2-Т "ЦСП".Т-2-Т ПС 35/6 кВ "Каменка" (ПРЦЭиЭ№4)</t>
  </si>
  <si>
    <t>1 ст З.З
МТЗ</t>
  </si>
  <si>
    <t>ВЛ-110 кВ "Назаровская"</t>
  </si>
  <si>
    <t>дефект устранен</t>
  </si>
  <si>
    <t>ТП 410</t>
  </si>
  <si>
    <t>выбило автомат ТП 410 ф 3</t>
  </si>
  <si>
    <t>переразделка вводного кабеля на опоре</t>
  </si>
  <si>
    <t>отключился ВВ 6кВ, фидер Л-5М, ПС-35/6 " Монги"</t>
  </si>
  <si>
    <t>В-Л313, В-Л309 ПС 35/6 кВ "Величаевская-11"</t>
  </si>
  <si>
    <t>Л-309</t>
  </si>
  <si>
    <t>В-Л313, В-Л309 АО, МТЗ, стая птиц на ПС "Величаевская-12", хлопок в районе Р-Л310.</t>
  </si>
  <si>
    <t>ВБЭТ-35III-25/630 УХЛ1</t>
  </si>
  <si>
    <t>02.2015</t>
  </si>
  <si>
    <t>08.2015</t>
  </si>
  <si>
    <t>Ф-115 ПС 35/6 кВ "Величаевская-11"</t>
  </si>
  <si>
    <t>АО, МТЗ -"земля" по Ф-"А" упал провод недействующей ВЛ-35кВ Л-307 на ВЛ-6кВФ-115 устранили схлест РПВУ</t>
  </si>
  <si>
    <t>К-11 скв.289
Оленье нмр</t>
  </si>
  <si>
    <t>АО АВ-0,4кВ №3 Iн 250А в КТПН-6/0,4 кВ. Подана заявка на распечатку параметров работы ЭЦН.</t>
  </si>
  <si>
    <t xml:space="preserve">В-6 2ГДК ГРУ-6 ГТЭС-4х6 "Игольско-Таловая" </t>
  </si>
  <si>
    <t>Остановка скважин ЦДНГ-9, ЦДНГ-10. Посадка напряжения при АО В-6 2ГДК яч. №9 ГРУ-6 ГТЭС-4х6 "Игольско-Таловая" действием ТО при КЗ на ОПН-6 2ГДК и откл. 3Г, 4Г.</t>
  </si>
  <si>
    <t>К-43 скв.1139             Лугинецкое нмр</t>
  </si>
  <si>
    <t>АО АВ-0,4 кВ в КТПН-6/0,4 кВ, скв. 1139 работает в КЭС 10/30 АПВ 10 мин. Подана заявка на снятие параметров работы ЭЦН.</t>
  </si>
  <si>
    <t>Ставропольэнерго</t>
  </si>
  <si>
    <t>КТПН-630кВА №1 К-36 Барсуковского м/р</t>
  </si>
  <si>
    <t>Вывод в ремонт КТПН-630кВА №1 для устранения замыкания на землю. Произведен демонтаж поврежденного ОПН-6 фазы "С".</t>
  </si>
  <si>
    <t>РСС-1301</t>
  </si>
  <si>
    <t>РДС-160 № 2</t>
  </si>
  <si>
    <t>скв. 67Р</t>
  </si>
  <si>
    <t>ПС 35/6 "Северный купол"в ячейке ТН-35-2 фаза "С"</t>
  </si>
  <si>
    <t>ВМ-35 кВ Т-603 Сабо</t>
  </si>
  <si>
    <t>КУВ-6 Куст-8, ТН-6</t>
  </si>
  <si>
    <t>Сгорели предохранители 6кВ 2ТН-6</t>
  </si>
  <si>
    <t xml:space="preserve">Советское нмр, Куст-68, скв.491             </t>
  </si>
  <si>
    <t>АО АВ-0,4кВ в ТП скв.491</t>
  </si>
  <si>
    <t>ПС 35/6 кВ "Куст-114",
ВЛ 6 кВ Ф-13</t>
  </si>
  <si>
    <t>Отключение ВЛ-6кВ произошло при запуске скв.859 Куст-139</t>
  </si>
  <si>
    <t xml:space="preserve">МТЗ </t>
  </si>
  <si>
    <t>ПС 35/6 кВ Куст-114,
 ВЛ 6 кВ Ф-13</t>
  </si>
  <si>
    <t>ВЛ-6 ф.2-12 оп.27 ЛР-6кВ излом изолятора, натяжение провода при низкой температуре</t>
  </si>
  <si>
    <t xml:space="preserve">АО, МТЗ </t>
  </si>
  <si>
    <t>ВЛ-6 ф.459-14 оп.19 отп.К-245 разрушение изолятора ф.В, натяжение провода при низкой температуре, схлест проводов.</t>
  </si>
  <si>
    <t>ПС К-141</t>
  </si>
  <si>
    <t>ф.141-08</t>
  </si>
  <si>
    <t>ВЛ-6 ф.141-08 оп.19 сорван изолятор ф.В, натяжение провода при низкой температуре.</t>
  </si>
  <si>
    <t>Термическое разрушение АВ и кабеля</t>
  </si>
  <si>
    <t>КТП 6/0,4кВ К-6 ЕЕ</t>
  </si>
  <si>
    <t>5 скв мех добычи</t>
  </si>
  <si>
    <t>Понижение напряжения при перегрузе на СУ ЭЦН скв 488</t>
  </si>
  <si>
    <t>ПС К-520</t>
  </si>
  <si>
    <t xml:space="preserve"> ф.520-08</t>
  </si>
  <si>
    <t>ВЛ-6 ф.520-08 оп.19 сорван изолятор ф.В при низкой темературе, межфазное КЗ</t>
  </si>
  <si>
    <t>ПС К-199</t>
  </si>
  <si>
    <t>Межфазное замыкание на проходных изоляторов ввода КРУН-6-1 птицей</t>
  </si>
  <si>
    <t>работа УРОВ на себя</t>
  </si>
  <si>
    <t>Неправильная настройка РЗА при ПНР</t>
  </si>
  <si>
    <t>К.З ф.А,С в пролете опор №18-19. Под ВЛ следы неустановленной техники на гусеничном ходу.</t>
  </si>
  <si>
    <t xml:space="preserve"> ф.199-04</t>
  </si>
  <si>
    <t>ВЛ-6 ф.199-04 пролет оп.35-36 падение дерева, межфазное КЗ</t>
  </si>
  <si>
    <t>ПС ДНС-28</t>
  </si>
  <si>
    <t xml:space="preserve"> ф.28-04</t>
  </si>
  <si>
    <t xml:space="preserve">ВЛ-6 ф.28-04 концевая опора№19 К-372б обрыв провода ф.А от опорного изолятора ЛР-6 </t>
  </si>
  <si>
    <t>1989</t>
  </si>
  <si>
    <t>1993</t>
  </si>
  <si>
    <t>Падение дерева из внеохранной зоны в пролете опор 22-23</t>
  </si>
  <si>
    <t>1992</t>
  </si>
  <si>
    <t>ВЛ-6 отпайка К-44 концевая опора№13 схлест  провода ф.А.В. Крен опры при оттаивании грунта</t>
  </si>
  <si>
    <t>ПС 35/6 "ДНС-10"</t>
  </si>
  <si>
    <t>1996</t>
  </si>
  <si>
    <t>ПС 35/6 КНС-3Е</t>
  </si>
  <si>
    <t>ВЛ-6 ф.3-13</t>
  </si>
  <si>
    <t>Замыкакание проводов лесозаготовительной техникой ООО "Регион-86"</t>
  </si>
  <si>
    <t>2012</t>
  </si>
  <si>
    <t>КТПН</t>
  </si>
  <si>
    <t>ВБШвнг(А)-ХЛ 3*120</t>
  </si>
  <si>
    <t>Акт рассдедования не составлялся. Отключение технологического оборудования при КЗ на станции управления 1 скважины кустовой площадки №17 с посадкой напряжения, перерыва электроснабжения не происходило.</t>
  </si>
  <si>
    <t>Сириус-2В-5А</t>
  </si>
  <si>
    <t>Радиус-Автоматика</t>
  </si>
  <si>
    <t>MS5001 PA</t>
  </si>
  <si>
    <t>GE НуовоПиньоне Италия</t>
  </si>
  <si>
    <t xml:space="preserve">ГТУ№1,3 - 2011г.      ГТУ №7 -2012г. 
ГТУ№4 - 2011г.         ГТУ №5 -2012г.           </t>
  </si>
  <si>
    <t>ГТУ№1 -28.05.14  ГТУ№3 -18.12.13 ГТУ№7 -10.02.14
ГТУ№4 -02.12.13  ГТУ№5 -28.02.14</t>
  </si>
  <si>
    <t xml:space="preserve">ГТУ№1 -10.11.15  ГТУ№3 -09.05.15 ГТУ№7 -16.08.15
ГТУ№4 -20.06.15  ГТУ№5 -08.09.15  </t>
  </si>
  <si>
    <t>ВГТЭС: ЭБ-1,3,7,4,5</t>
  </si>
  <si>
    <t xml:space="preserve">ГТУ№1,2,3 - 2011г.     ГТУ №5,6 -2012г.      </t>
  </si>
  <si>
    <t xml:space="preserve">ГТУ№1 -28.05.14 ГТУ№2 -23.10.13   ГТУ№3 -18.12.13 ГТУ№5 -28.02.14  ГТУ№6 -17.02.14 </t>
  </si>
  <si>
    <t xml:space="preserve">ГТУ№1 -10.11.15   ГТУ№2 -10.04.15  ГТУ№3 -09.05.15   ГТУ№5 -08.09.15  ГТУ№6 -21.09.15 </t>
  </si>
  <si>
    <t>Повреждение кабельной разделки в ячейке   В ф ТП 3/1-41
Возникновение субсинхронных крутильных колебаний на валах редукторов ГТУ после останова насоса ОНД-2 в БКНС-4</t>
  </si>
  <si>
    <t>АС-120/19</t>
  </si>
  <si>
    <t xml:space="preserve">ЛРНД </t>
  </si>
  <si>
    <t>ТО - 10.08.2014</t>
  </si>
  <si>
    <t>Отключение на Сусликовском м/р.</t>
  </si>
  <si>
    <t>Опора - метал, провод А-70</t>
  </si>
  <si>
    <t>ТО - 09.09.2014</t>
  </si>
  <si>
    <t xml:space="preserve">ПКН </t>
  </si>
  <si>
    <t>ТО - 04.09.2014</t>
  </si>
  <si>
    <t xml:space="preserve">ГТУ-1 
ГТУ-3 
ГТУ-4 
ГТУ-5 </t>
  </si>
  <si>
    <t>Кратковременное падение давления в газовой линии БИР - ВЭЦ БКНС (повышенная концентрация конденсата (останов ВЭЦ)), наброс нагрузки на ЭСН-2. Останов ГТУ- 1,3,4,5, сигналы «GT_SALL-650– Очень низкая скорость, газовая турбина»,  «GT_EAX094 - Отказ системы, общее выключение», GT_EAXX-652 «Отказ устройства модуль управления турбиной» (перегруз).</t>
  </si>
  <si>
    <t>ГТУ-1 2010г.; ГТУ-3 2011г.; ГТУ-4 2010г.;
ГТУ-5 2011г.</t>
  </si>
  <si>
    <t>RoLLs-Royce СХ 501КВ7</t>
  </si>
  <si>
    <t>Centrax</t>
  </si>
  <si>
    <t>ГТУ-1 14.01.15г.
ГТУ-3 11.01.15г.
ГТУ-4 12.01.15г.
ГТУ-5 13.01.15г.</t>
  </si>
  <si>
    <t>ГТУ-1 08.04.15г.
ГТУ-3 05.04.15г.
ГТУ-4 06.04.15г.
ГТУ-5 07.04.15г.</t>
  </si>
  <si>
    <t>ВЛ-6кВ фидера № 38.</t>
  </si>
  <si>
    <t>ВЛ-6кВ фидера № 1015.</t>
  </si>
  <si>
    <t>Аварийное отключение, МТЗ. АПВ и сигнализация не работали. По графикам "МИР" на вводе и фидере скачков токов нет. Произведен осмотр ВЛ-6 и ТП-6/0,4, замечаний нет. Осмотр от опоры № 2 до опоры № 72 проводился пешком.</t>
  </si>
  <si>
    <t>ВЛ-6кВ фидера № 1314.</t>
  </si>
  <si>
    <t>СИП-120</t>
  </si>
  <si>
    <t>АС-95, АС-70</t>
  </si>
  <si>
    <t>ВЛ-10кВ фидера №4, ВЛБ-10</t>
  </si>
  <si>
    <t>Аварийное отключение ВЛБ-10 кВ (ОН), сильный порывистый ветер, метель.</t>
  </si>
  <si>
    <t>АС-70</t>
  </si>
  <si>
    <t>ВЛ-10кВ фидера №1, ВЛБ-10</t>
  </si>
  <si>
    <t>ВЛ-6кВ фидера № 311</t>
  </si>
  <si>
    <t>Аварийное отключение с успешным АПВ, работа МТЗ. Метель, порывистый ветер до 12 м/сек.</t>
  </si>
  <si>
    <t>внеплановый осмотр</t>
  </si>
  <si>
    <t>ВЛ-6кВ фидера "Кольцо".</t>
  </si>
  <si>
    <t>Аварийное отключение с успешным АПВ, работа МТЗ. Метель, порывистый ветер до 10 м/сек.</t>
  </si>
  <si>
    <t>ВЛ-6кВ ф-КНС-1, КНС-2</t>
  </si>
  <si>
    <t>Аварийное отключение, РПВ не успешно, сильный порывистый ветер, метель. В 4:40 на бульдозере выехали по фидеру "КНС-2". Отключили ЛР-2 и ЛР-3, включению не поддается. В 7:37 отключили ЛР-6 на фидере "КНС-1", в 7:38 фидер включен. В 7:41 отключался с успешным АПВ. В 7:45 отключился, МТО. В 9:39 вкл.фидер "КНС-1" с отключенным ЛР-6. В 9:26 вкл. фидер "КНС-2" с отключенными отпайками на скв.№№ 419(БД), 410((БД), ЛР-10, 2, откл. ВЛБ-65 на АГЗУ. Фонд в работе.</t>
  </si>
  <si>
    <t>Аварийное отключение ВЛБ-10 кВ (ОН), сильный порывистый ветер до 15 м/с, метель.</t>
  </si>
  <si>
    <t>ВЛ-6кВ фидера № 415</t>
  </si>
  <si>
    <t>Аварийное отключение с успешным АПВ, работа МТЗ. Метель, порывистый ветер до 14 м/сек.</t>
  </si>
  <si>
    <t>ТР</t>
  </si>
  <si>
    <t>ВЛ-110кВ "Росташинская-Гаршинская-1", ПС "Гаршинская-1; 2; УПСВ"; "Широкодольская"</t>
  </si>
  <si>
    <t>Аварийное отключение ВЛ-110 кВ "Гаршинская-1", работа З.З. 1-й ступени, ф-А=0, 24,7 км. В 3:06 ПС "Гаршинская-1" перевели на ВЛ-110 кВ "Росташинская-2". На ПС "Гаршинская-2"; Гаршинская УПСВ"; "Широкодольская" отработал АВР. В 4:12 ВЛ включена на х.х. В 4:58 по ПС "Гаршинская-1; 2; УПСВ" собрана нормальная схема, в 5:50 на ПС "Широкодольская".</t>
  </si>
  <si>
    <t>Аварийное отключение ВЛБ-10 кВ (ОН), сильный порывистый ветер, метель. В 4:10 отключили ЛР-1 и в 4:17 включили ВЛБ. В 4:18 ВЛБ отключился. Осмотр ВЛ. В 6:20 отключили ЛР-20, в 7:03 включен ВЛБ. На опорах № 23, 39, 41, 43, 45, 46, 48, 56 от ЛР-19 кольцующей линии с фидером № 1411 гололед, пляска проводов, смещение хомутов нижних траверс. Участок кольцующей линии отключен на анкерной опоре №171. В 17:00 все скв. в работе.</t>
  </si>
  <si>
    <t>ВЛ-6кВ фидера "Графский"</t>
  </si>
  <si>
    <t>С успешным АПВ, работа МТО. Метель, порывистый ветер до 14 м/сек.</t>
  </si>
  <si>
    <t>ТР008.2013</t>
  </si>
  <si>
    <t>ВЛ-6кВ фидера № 1310</t>
  </si>
  <si>
    <t>ВЛ-6кВ фидера № 1311</t>
  </si>
  <si>
    <t>СИП-95</t>
  </si>
  <si>
    <t>ВЛ-110кВ "Каргалинская-Донецко-Сыртовская", ПС "Донецко-Сыртовская"; "Вахитовская"</t>
  </si>
  <si>
    <t>Аварийное отключение с успешным АПВ  ВЛ-110 кВ "Каргалинская-Донецко-Сыртовская", работа ТЗНП 2-й ступени, ф-А=0, 146,6 км. Метель, порывистый ветер.</t>
  </si>
  <si>
    <t>АС-185/29</t>
  </si>
  <si>
    <t>Аварийное отключение с неуспешным АПВ, работа МТО. Метель, порывистый ветер до 14 м/сек. В 6:00 РПВ неуспешно.  Подхлест проводов в пролете анкерных опор №№ 2-3. Бульдозер "К-700" бьет дорогу к ПС. Дорога прочищена плохо, "Егерь" буксует, бригада идет пешком. Приступили к работе в 11:30. Произведена перетяжка провода.</t>
  </si>
  <si>
    <t>ВЛ-6кВ фидера "ДНС"</t>
  </si>
  <si>
    <t>Аварийное отключение с неуспешным АПВ, работа МТО, РПВ успешно. Метель, порывистый ветер до 14 м/с. Произведен частичный осмотр на "Ниве-МАРШ" и на лыжах, замечаний нет.</t>
  </si>
  <si>
    <t>Аварийное отключение с неуспешным АПВ, работа МТЗ, РПВ успешно. Метель, порывистый ветер до 12,5 м/сек. Кратковременное понижение U по СШ-6, остановка отдельных скважин по фидеру № 410.</t>
  </si>
  <si>
    <t>ВЛ-6кВ фидера № 1409</t>
  </si>
  <si>
    <t>Аварийное отключение, ПАЭС-2 в работе, "КЗ на отходящей ВЛ". РПВ успешно,  "земли" нет.</t>
  </si>
  <si>
    <t>35/6кВ "КНС-2" (БузПЭС)</t>
  </si>
  <si>
    <t>ВЛ-6кВ фидера № 215</t>
  </si>
  <si>
    <t>ВЛ-6кВ фидера № 1406</t>
  </si>
  <si>
    <t>Аварийное отключение с неуспешным АПВ, работа МТО, РПВ успешно. Метель, порывистый ветер до 14 м/сек.</t>
  </si>
  <si>
    <r>
      <t xml:space="preserve">Аварийное отключение с успешным АПВ, работа МТЗ, метель, порывистый ветер до 14 м/сек. Кратковременное понижение U по СШ-6, остановка отдельных скважин по фидеру № 410. </t>
    </r>
    <r>
      <rPr>
        <b/>
        <sz val="12"/>
        <color indexed="17"/>
        <rFont val="Times New Roman"/>
        <family val="1"/>
        <charset val="204"/>
      </rPr>
      <t/>
    </r>
  </si>
  <si>
    <t>Аварийное отключение с успешным АПВ, работа МТО. Метель, порывистый ветер до 14 м/сек. Осмотром видимых причин не выявлено.</t>
  </si>
  <si>
    <t>ВЛ-6кВ фидера № 907.</t>
  </si>
  <si>
    <t>ВЛ-6кВ фидера "Бурение-2"</t>
  </si>
  <si>
    <t>Аварийное отключение с неуспешным АПВ, работа МТЗ, РПВ успешно. Метель, порывистый ветер до 14 м/сек.</t>
  </si>
  <si>
    <t>Аварийное отключение с неуспешным АПВ, работа МТЗ, РПВ успешно. Метель, порывистый ветер до 14 м/сек. В 14:45 осмотр на снегоходе. 16:20 один снегоход сломался. Осмотр продолжен на втором снегоходе совместно с "К-700" промысла. Замечаний нет.</t>
  </si>
  <si>
    <t>ВЛ-6кВ фидера "Ботвинка"</t>
  </si>
  <si>
    <t xml:space="preserve">Аварийное отключение с неуспешным АПВ, работа МТО, РПВ неуспешно. Метель, порывистый ветер до 14 м/сек. Осмотром на участке УЭ "ОН" замечаний не выявлено. Включили после отключения РВНО-54 на ОАО "Южно-Аксютино" </t>
  </si>
  <si>
    <t>ВЛ-10кВ ф-1, ВЛБ-10</t>
  </si>
  <si>
    <t>ф-ДНС</t>
  </si>
  <si>
    <t>Отключение для устранения замыкания на землю. Замена разрушенного проходного изолятора (фаза-В) на РВНО-64.Устранено.Земли нет.</t>
  </si>
  <si>
    <t>Бурение-2</t>
  </si>
  <si>
    <t>Отключение для устранения замыкания на землю. Обрыв вязки провода (фаза-В) на опоре №42, 43.Устранено.Земли нет.</t>
  </si>
  <si>
    <t>ВЛ-10кВ фидера №4.</t>
  </si>
  <si>
    <t>Отключен для отыскания замыкание на землю. Производится осмотр персоналом ЗЭС, ОН.Выявлено обрыв вязки на опоре №22 участок РАО.Устранено в 22:00.Земля не пропала.Продолжили осмотр на участке ОАО.В 23:38 подано напряжение после отключения ЛР-20.(в простое 2 скв № 5011,5012)отключенный участок осматривается.Выявлено на КТП скв 5012 сгорел ОПН устранено.Напряжение подано в 2:30.Земли нет.</t>
  </si>
  <si>
    <t>ВЛ-6кВ ф-1411</t>
  </si>
  <si>
    <t>ВЛ-6кВ ф-1320</t>
  </si>
  <si>
    <t>ВЛ-6кВ ф-1321</t>
  </si>
  <si>
    <r>
      <t xml:space="preserve">С неуспешным АПВ отключился В-6 кВ, работа МТЗ, ф-А-С. Ветер порывы до 15 м/сек. Осмотром выявлены обрывы вязок на оп. 402, ф-С, на оп. 1175, ф-С. В 4:40 подано напряжение на ДНС от ДЭС-635, в 5:20 на скв.1,7,8,14. </t>
    </r>
    <r>
      <rPr>
        <sz val="12"/>
        <color indexed="12"/>
        <rFont val="Times New Roman"/>
        <family val="1"/>
        <charset val="204"/>
      </rPr>
      <t>09.01.2014 Произведен полный осмотр фидера, устранено 12 повреждений (обрыв вязок, слет изоляторов), 14:52 вкл. В-20 фидера № 1320, замечаний нет.</t>
    </r>
  </si>
  <si>
    <t xml:space="preserve">ВЛ-6кВ фидера "Кольцо". </t>
  </si>
  <si>
    <t>ВЛ-10кВ фидера Пл-10</t>
  </si>
  <si>
    <t>Отключение для устранения обрыва вязки на опоре № 46 персоналом СЭС. После включения "земли" нет.</t>
  </si>
  <si>
    <t>ВЛ-6кВ фидера № 1409.</t>
  </si>
  <si>
    <t>Аварийное отключение, ПАЭС-2 в работе, "КЗ на отходящей ВЛ". Дважды РПВ неуспешно, в 6:10 выехала ОВБ и отключили ЛР-11/1 и в 6:23 включили фидер, выехали с осмотром. В 7:28 отключен ЛР-14.Ветер до 15 м/сек</t>
  </si>
  <si>
    <t>Работы связанные с ТЭ</t>
  </si>
  <si>
    <t>Отключение фидера для вкл ЛР-11/1  (остается откл ЛР-14 в простое одна скв).</t>
  </si>
  <si>
    <t xml:space="preserve">Перетяжка провода (отпайка ВЛ-6 на скв.№ 403), замена изоляторов (отпайка на скв.№ 755). Устранение причин аварийного отключения. </t>
  </si>
  <si>
    <t>Упала нагрузка фидер не отключался причина выясняется. Ветер до 15 м/сек</t>
  </si>
  <si>
    <t>Перевод нагрузки с  ПАЭС на ПС "ГТЭС Загорская"</t>
  </si>
  <si>
    <t>Аварийное отключение с успешным АПВ, работа МТЗ-1 ст, ф-(В-С), -1,6 км. Уч-к ВЛ осматривается. Метель, порывистый ветер 15-18 м/сек. В 17:00 произведен повторный полный осмотр, видимых причин аварийного отключения не обнаружено</t>
  </si>
  <si>
    <t>110/6кВ "Вахитовская" ММПС</t>
  </si>
  <si>
    <t>ВЛ-6кВ фидера       № 6.</t>
  </si>
  <si>
    <t>С успешным АПВ, работа МТЗ-2, фаза "В-С",  8,23 км.  Метель, порывистый ветер 15-18 м/сек.</t>
  </si>
  <si>
    <t>С успешным АПВ, работа МТЗ-2; фаза "А-С",  3,1 км. Метель, порывистый ветер 15-18 м/сек. В 17:00 Произведен полный осмотр видимых причин не обнаружено. (на скв 208 водяной колодец не запускался ЭЦВ, выбивало АВ-0.4 кВ 250 А в КТП. После прибытия представителя по обсл ЭЦН колодец запущен в ручную. (возможно подклинивал)</t>
  </si>
  <si>
    <t>ВЛ-6кВ фидера       № 614.</t>
  </si>
  <si>
    <t>Аварийное отключение с неуспешным АПВ, РПВ неуспешно, работа МТЗ-1ст. Кратковременное понижение U, остановка отдельных скважин по другим фидерам.  Метель, порывистый ветер 10-12 м/сек. Отключены 5 бездействующих отпаек, на опоре № 12 сняты шлейфа, подано U с ПС "Майский купол". Осмотр будет продолжен в дневное время.</t>
  </si>
  <si>
    <t>ВЛ-6кВ фидера       № 605.</t>
  </si>
  <si>
    <t xml:space="preserve"> Аварийное отключение с неуспешным АПВ, РПВ неуспешно, работа МТЗ-1ст. Метель, порывистый ветер 10-12 м/сек. 01:42 отключен КРУН-910/605, подано U с ПС "Долговская". 3 скважины в простое (13 т/сут). При осмотре обнаружен обрыв провода фаза-В между опорами №51-52. Неисправность устранена в 16:15. </t>
  </si>
  <si>
    <t>ВЛ-6кВ фидер №03; "Савельевский купол" ВЛ-6кВ фидер №614</t>
  </si>
  <si>
    <t>Устранение искрения контактов на ЛР-2 ф-614. Неисправность на ЛР-2 устранена в 15:30. При включении яч-ка Ф-03 включению не поддалась. В 16:20 прибыл специалист ЭТЛ. Произведен демонтаж и замена блока контактов в ЦУ привода В-6кВ яч.№3.</t>
  </si>
  <si>
    <t>ВЛ-6кВ ф-415</t>
  </si>
  <si>
    <t>ВЛ-6кВ ф-8</t>
  </si>
  <si>
    <t>ВЛ-10кВ фидера Пл-8</t>
  </si>
  <si>
    <t>ВЛ-6 фидера № 1321 (4 скв.)</t>
  </si>
  <si>
    <t>Устранение замыкания на "землю" на ВЛ-6 отпайка на скв.№ 4045 на опорах №№ 1, 14 (обрыв вязки, слет изолятора).</t>
  </si>
  <si>
    <t>Фонд скважин по ВЛ-10 фидера № 4.</t>
  </si>
  <si>
    <t>Отключен персоналом ЗЭС для определения замыкания на "землю" на СШ-10 кВ.</t>
  </si>
  <si>
    <t>Отключение ЛР-10 № 402 (отпайка ОН) персоналом ЗЭС для определения замыкания на "землю".</t>
  </si>
  <si>
    <t>Отпайка ВЛ-6 фидера № 415 после ЯКНО-41 (Скв.№ 90).</t>
  </si>
  <si>
    <t>10:00 остановка скважины по дисбалансу. Осмотром установлено: отгорел шлейф на ВЛ-6. 13:35-14:10 Восстановление отгоревшего шлейфа на опоре № 129 фаза "С". 14:35 скважина в работе.</t>
  </si>
  <si>
    <t xml:space="preserve">Аварийное отключение с успешным АПВ ВЛ-110 "Донецко Сыртовская - Вахитовская", работа ТЗНП 1 ступени, фаза "В" 2,7 км от ПС. </t>
  </si>
  <si>
    <t>Аварийное отключение с успешным АПВ ВЛ-110 "Донецко Сыртовская - Вахитовская", работа ТЗНП 1 ступени, фаза "В" 2,9 км от ПС. Проведен осмотр с 1 по 80 опоры, большой провис грозотроса от гололеда.</t>
  </si>
  <si>
    <t>Аварийное отключение с неуспешным АПВ ВЛ-110 "Донецко Сыртовская - Вахитовская", РПВ успешно, работа ТЗНП 1 ступени, фаза "В" 3,0 км от ПС. Проведен осмотр с 1 по 80 опоры, большой провис грозотроса от гололеда. Наблюдается усиление ветра.</t>
  </si>
  <si>
    <t>Аварийное отключение с неуспешным АПВ ВЛ-110 "Донецко Сыртовская - Вахитовская", РПВ в 1:07 неуспешно, работа ТЗНП 1 ступени, фаза "В". 01:52 подано U на ВЛ-6 фидера № 3, 02:13 подано U на ВЛ-6 фидера № 1 с ПС 35/6 "Вахитовская". 3:55 подано U на ВЛ-6 фидера № 4; 05:13 подано U на ВЛ-6 фидера № 7; 05:25 подано U на ВЛ-6 фидера № 6  от ГТЭС "Вахитовская".</t>
  </si>
  <si>
    <t>ГТЭС-1 "Вахитовская"</t>
  </si>
  <si>
    <r>
      <t>Перевод питания с ГТЭС на ПС 110/35/6 Вахитовская.</t>
    </r>
    <r>
      <rPr>
        <sz val="12"/>
        <color rgb="FF0000FF"/>
        <rFont val="Times New Roman"/>
        <family val="1"/>
        <charset val="204"/>
      </rPr>
      <t xml:space="preserve"> В связи с устранением аварийной ситуации на ВЛ-110кВ «Донецко-Сыртовская-Вахитовская», возникла необходимость сборки нормальной схемы электроснабжения по ПС 110/35/6кВ Вахитовская (перевод фидеров от ГТЭС на ПС 110/35/6кВ Вахитовская).  Данные потери нефти небыли запланированы.</t>
    </r>
  </si>
  <si>
    <t>2004-11</t>
  </si>
  <si>
    <t>110/35/6кВ "Вахитовка"</t>
  </si>
  <si>
    <t>ВЛ-6 фидеров №№ 1-7</t>
  </si>
  <si>
    <r>
      <t xml:space="preserve">Частичный сброс нагрузки по всем фидерам, блинкера не выпадали, причина не установлена. Произведен частичный осмотр ВЛ-6 фидера № 6, оборудование ПС, замечаний нет. Ошибочные действия персонала. </t>
    </r>
    <r>
      <rPr>
        <sz val="12"/>
        <color rgb="FFFF0000"/>
        <rFont val="Times New Roman"/>
        <family val="1"/>
        <charset val="204"/>
      </rPr>
      <t>Несанкционированное ручное отключение/включение выключателя нагрузки 6кВ ячейки №43 ввода 1-3 3-й секции шин РУ-6кВ, приведшее к кратковременному отсутствию напряжения на фидерах №1,2,3,4,5,6,7 ПС 110/35/6кВ "Вахитовская"</t>
    </r>
  </si>
  <si>
    <t>"Электропульт" г.Санкт-Питербург</t>
  </si>
  <si>
    <r>
      <t>По информации промысла пропал контроль напряжения на скв Воробьевского м-я. ЗЭС вызвали дежурного для осмотра пс "Ново-Тепловская". В 3:40 дежурный  сообщил, аварийное отключение, работа МТЗ. Включению не поддается.  Для осмотра выехали бригады ЗЭС и ОН с Бузулука в 4:00. При осмотре выявлено на КТП мачтового типа скв-63 перекрыло шинный мост 0,4 кВ (коммутация рубильника). Произведена чистка изоляции. Фидер включен. В 9:45 скважина запущена в работу.</t>
    </r>
    <r>
      <rPr>
        <sz val="12"/>
        <color rgb="FF0000FF"/>
        <rFont val="Times New Roman"/>
        <family val="1"/>
        <charset val="204"/>
      </rPr>
      <t xml:space="preserve"> На пробой изоляции сборных шин 0,4кВ КТП №63 повлияло комму-тационное перенапряжение, возникшее при подаче напряжения на ЧРП СУ при наличии турбинного вращения ЭЦН (турбинное вращение установки при давлении 85 атм. на устье против 45 атм. при автоматическом пуске периодического режима согласно журнала событий СУ ЭЦН скв№63 (параметр «Вход1»)).</t>
    </r>
  </si>
  <si>
    <t>КТПУ-160 кВА</t>
  </si>
  <si>
    <t>СЭЩ</t>
  </si>
  <si>
    <t>Аварийное отключение ВЛ-110 "Бузулукская - Промысловая-2" с не успешным АПВ. Сильный ветер. Эл.снабжение C2Т переведено на ВЛ-110 "Пром-1". 16:41 ВЛ-110 "Пром-2" включена на хх. 17:25 ВЛ-110 "Пром-2" отключилась, линию вывели в ремонт. Персонал ЗЭС произвел частичный осмотр ВЛ, причина не выявлена, продолжение осмотра в дневное время. 03.02.2014 персонал Западных ЭС произвел верховой осмотр ВЛ-110, на отпайке на ПС "Покровская" на 3-х опорах смонтированы дополнительные грузы. ВЛ включена в работу, на ПС "Промысловая" собрана нормальная схема эл.снабжения.</t>
  </si>
  <si>
    <r>
      <t xml:space="preserve">Устранение обрыва вязки ф-В на опоре № 215. (ф-В=0, "земля" появилась в 8:10). Персонал ЭТЛ проверил ТН-6-1, замечаний нет. </t>
    </r>
    <r>
      <rPr>
        <sz val="12"/>
        <color rgb="FF0000FF"/>
        <rFont val="Times New Roman"/>
        <family val="1"/>
        <charset val="204"/>
      </rPr>
      <t>Не проведение своевременного  текущего и капитального ремонтов. Было запланировано проведение КР в период с 22 по 25.12.2014г, но отключения небыли согласованы в связи с дефицитом добычи нефти в декабре 2014 года.</t>
    </r>
  </si>
  <si>
    <t>35/6кВ "Зайкинская"</t>
  </si>
  <si>
    <r>
      <t>С неуспешным АПВ, работа МТО. По сообщению персонала бригады СНПХ (стоит на скв-2601) была вспышка в КТП. ПС осмотрена, замыкание на "землю" ф-"В".</t>
    </r>
    <r>
      <rPr>
        <sz val="12"/>
        <color rgb="FFFF0000"/>
        <rFont val="Times New Roman"/>
        <family val="1"/>
        <charset val="204"/>
      </rPr>
      <t xml:space="preserve"> КТП осмотрено, разрушился опорный изолятор ф-"А"</t>
    </r>
    <r>
      <rPr>
        <sz val="12"/>
        <rFont val="Times New Roman"/>
        <family val="1"/>
        <charset val="204"/>
      </rPr>
      <t>. Устранено. Произведен осмотр ф-2, замечаний нет. Произведен осмотр ф-6, замечаний нет.</t>
    </r>
  </si>
  <si>
    <t>ИПТ- 10/250   1985 года выпуска</t>
  </si>
  <si>
    <t>10.14 г</t>
  </si>
  <si>
    <t>10.15 г.</t>
  </si>
  <si>
    <t>08.14 г.</t>
  </si>
  <si>
    <t>Аварийное отключение, МТЗ, РПВ не успешно, персонал ЗЭС разбирается.  Персонал ОН выехал в 6:15, на ВЛБ прибыли в 11:50 (метель, отсутствие дорог), приступили к осмотру на лыжах.  На опоре №87 убрана мертвая птица. В 15:11 подано напряжение.</t>
  </si>
  <si>
    <t>ПС "Проскуринская"</t>
  </si>
  <si>
    <t>Аварийное отключение ВЛ-35 16"Л", МТЗ (Варшава-3 - Проскуринская). Эл.снабжение ПС "Проскуринская" переведено на ВЛ-35 15"Л" (Савельевская - Проскуринская). Осмотреть ВЛ-35 нет возможности, нет дорог. Осмотр ВЛ произведен на снегоходе - замечаний нет. Персоналом РЗА изменены уставки на ОВ-35 "16Л" с 200А на 240А.</t>
  </si>
  <si>
    <t>ВЛ-110кВ "Гаршинская-2", ПС 110 "Гаршинская-1, 2, УПСВ"</t>
  </si>
  <si>
    <r>
      <t xml:space="preserve">Аварийное отключение ВЛ-110кВ "Гаршинская-2", работа ДЗ, работа 1 комплекса. В 14:45 ПС "Гаршинская-1" перевели на ВЛ-110кВ "Росташинская-1". На ПС "Гаршинская-2"; "Гаршинская УПСВ" отработал АВР. 16:30 выехали с осмотром на 2-х снегоходах. Произведен осмотр до ПС "Гаршинская-1", замечаний не выявлено. В 21:14 ВЛ включена на х.х. </t>
    </r>
    <r>
      <rPr>
        <sz val="12"/>
        <color rgb="FFFF0000"/>
        <rFont val="Times New Roman"/>
        <family val="1"/>
        <charset val="204"/>
      </rPr>
      <t>В результате ошибочных  действий персонала ПС Росташинская для замены неисправного элемента АКБ  были отключены цепи оперативного тока. Это поспособствовало проявлению  скрытого дефекта в блоке дистанционной защиты 1-го комплекса панели защит В-110 Гаршинская-2. В следствии нарушения баланса в уравнительных контурах реле сопротивления сочетания фаз «А» и «В» произошло  ложное срабатывание защит и отключение В-110 Гаршинская-2.</t>
    </r>
  </si>
  <si>
    <t>АВВГ 14х2,5</t>
  </si>
  <si>
    <t>Отключение ПС для регулировки ЛР-6кВ ТСН. После устранения не включается ввод 6кВ, неисправность цепей управления. Устранено.</t>
  </si>
  <si>
    <t>ШР-6</t>
  </si>
  <si>
    <t xml:space="preserve"> Перевод питания скв.№9,10 с ф-1320 на ДЭС для подключения вновь построенной КТП-6/0,4 кВ на скв.№16. Неоднократная аварийная остановка ДЭС подрядная оранизация  "Хайтед". Скв.№9,10 запитаны от ф-1320.</t>
  </si>
  <si>
    <t>Перевод  c. Каменная Сарма с ф-2 на ф-6 ПС "Погроминская". Сборка нормальной схемы персоналом ЗЭС.</t>
  </si>
  <si>
    <t xml:space="preserve"> ф-1320 скв-9, 10</t>
  </si>
  <si>
    <t>Ааварийная остановка ДЭС, подрядная оранизация  "Хайтед", по снижению частоты. Скв-9, 10 запитаны с ф-1320.</t>
  </si>
  <si>
    <t>ВЛ-20 фидера № 1320</t>
  </si>
  <si>
    <t>Аварийное отключение с успешным АПВ яч.№2 В-20 кВ. Отработала МТЗ-2. Произведен осмотр ВЛ-6кВ до ПС Сырт-1. Замечаний нет.</t>
  </si>
  <si>
    <t>Аварийное отключение с неуспешным АПВ, яч.№2 В-20 кВ, РПВ успешно. Отработала МТЗ-2 фазы "В" и "С". С 12:35 до 18:00  производился осмотр ВЛ-20кВ, выехали с ПС "Сырт-1". Осмотром установлено: на опорах №№ 1210, 1215 срыв изолятора фаза "В", СИП лежит на траверсе. Подана заявка на устранение дефектов, заявка согласована.</t>
  </si>
  <si>
    <t>ВЛ-6/20 фидера № 1320</t>
  </si>
  <si>
    <t>Устранение срыва изоляторов фаза "В" на опорах №№ 1210, 1215, СИП лежит на траверсе. Замена изолятора на опоре № 1210.</t>
  </si>
  <si>
    <t>ВЛ-10 фидера № 4.</t>
  </si>
  <si>
    <t>Отключение фидера персоналом ЗЭС, без предупреждения персонала ОАО "ОН",  для отыскания замыкания на "землю" . В 23:10 "земля" самоустранилась. Произведен частичный осмотр ВЛ-10 в зоне ответственности ОАО "ОН", замечаний не выявлено.</t>
  </si>
  <si>
    <t>Аварийное отключение В-35 Школьная(ОАО) на ПС Емонтаево(СЭС). Отработала МТЗ.  ПС Школьная запитана от ПС Матвеевка (СЭС). Произведен частичный осмотр ВЛ-35 Емонтаево-Школьная персоналом СЛ (УЭ ОН). выявлено  в пролете опор №143-204 опадает гололед.</t>
  </si>
  <si>
    <t>35/10кВ "Беседино" (СЭС)</t>
  </si>
  <si>
    <t>ВЛ-10 фидера        "Б-3"                              (уч-к от ЛР №4)</t>
  </si>
  <si>
    <t>Замена сбитой опоры № 6 ВЛ-10 кВ неустановленным транспортом (отпайка на КТП №1)</t>
  </si>
  <si>
    <t>ф-Ботвинка</t>
  </si>
  <si>
    <t>Аварийное отключение. Отработала МТО. Выехали с осмотром вместе с персоналом ОАО"Южно-Аксютино". На скв.413 (Ю-А) заклинила установка ЭЦН. Осмотр ВЛ произведен - замечаний нет.</t>
  </si>
  <si>
    <r>
      <t xml:space="preserve">Аварийное отключение РВНО-17 фидера "Савруша" при попытке запуска скважины № 310. Отработала ТО, АПВ не успешно. РПВ успешно. </t>
    </r>
    <r>
      <rPr>
        <sz val="12"/>
        <color rgb="FF0000FF"/>
        <rFont val="Times New Roman"/>
        <family val="1"/>
        <charset val="204"/>
      </rPr>
      <t>Замыкание, вследствии нарушения целостности изоляции установки ЭЦН скважины № 310 ф-«Савруша» ПС35/6кВ «Ново-Кудрино».</t>
    </r>
  </si>
  <si>
    <t>СМУ-2</t>
  </si>
  <si>
    <t>110/35/10кВ "Александровская" (ЗЭС)</t>
  </si>
  <si>
    <t>ПС 35/6 Графская, Ибряевка-1, Ибряевка-2. ПС 35/6 Березовская, Тарханы, Аксютинская.</t>
  </si>
  <si>
    <t>Аварийное отключение В-35 "Графская" на ПС 110 "Александровская" при оперативных переключениях персоналом Северных ЭС (Подготовка схемы для вывода в ремонт ВЛ-35 "Чкаловская" на ПС 110 "НПС" СЭС).</t>
  </si>
  <si>
    <t>110/35/6кВ "Никольская"</t>
  </si>
  <si>
    <t>С2Т. ПС 35/6 Кодяковская, Боголюбовская, Ольховская.</t>
  </si>
  <si>
    <r>
      <t xml:space="preserve">Аварийное отключение С2Т на ПС 110 "Никольская", работа ДЗТ при отключении ШР-6 ТСН-2 в ТСН произошло "КЗ" и отключение силового тр-ра № 2. 12:29 включен СВ-35.  В 19:35 собрана нормальная схема. </t>
    </r>
    <r>
      <rPr>
        <sz val="12"/>
        <color rgb="FFFF0000"/>
        <rFont val="Times New Roman"/>
        <family val="1"/>
        <charset val="204"/>
      </rPr>
      <t>1. Отключение шинного разъединителя Р-6-ТСН-2  без снятия нагрузки на стороне 0,4кВ, по-влекло возникновение эл.дуги и перекрытие межфазного воздушного промежутка с переходом дуги на защитные шторки подвижных ножей Р-6-ТСН-2 и их повреждению, далее под воздействием токов короткого замыкания произошло срабатывание диф.защиты II ступени трансформатора С2Т и отключение В-35-С2Т, В-110-С2Т, повлекшее обесточивание потребителей.</t>
    </r>
  </si>
  <si>
    <t>ИП-10/630, ИОС-10/630</t>
  </si>
  <si>
    <t xml:space="preserve">35/10кВ "Чкаловская" (СЭС) </t>
  </si>
  <si>
    <r>
      <t>Для устранения замыкания на "землю", (замена вязок на опорах №№ 19, 34, 139, 143, 153, 167, 169, 172, 174).</t>
    </r>
    <r>
      <rPr>
        <sz val="12"/>
        <color rgb="FF0000FF"/>
        <rFont val="Times New Roman"/>
        <family val="1"/>
        <charset val="204"/>
      </rPr>
      <t xml:space="preserve"> В результате «пляски» провода произошёл обрыв вязок и ослабления крепления изоляторов на опорах №19; 34; 139; 143; 167; 169; 172; 174, обрыв провода на опоре №153 ВЛ-6кВ ф-1406 ПС 35/6кВ ГТЭС Загорская.</t>
    </r>
  </si>
  <si>
    <t>ВЛ-110 кВ "Южная-Росташинская-1"</t>
  </si>
  <si>
    <t>Посадка напряжения при авар. откл. с успешным АПВ ВЛ-110 кВ "Восток-Ленинская-Первомайская" на ПС "Южная".</t>
  </si>
  <si>
    <t>110/10кВ "Тирис-тяга" (КбшЖД)</t>
  </si>
  <si>
    <t>ПС 35/6 Тарханы, Березовка, Аксютино, ПС35/10 Беседино</t>
  </si>
  <si>
    <t>"Посадка" U, остановка отдельных скважин при аварийном отключении Т1 на ПС 110/10 Тирис-тяга (РЖД)</t>
  </si>
  <si>
    <t>Пс 110/35/6 кВ Родинская,      35/6кВ  Львовская,              35/6 кВ  Ново-Львовская,               35/6 кВ  Подольская,           35/6 кВ  Токская,   35/6 кВ  Подгорная,       35/6 кВ  БКНС-2СШ</t>
  </si>
  <si>
    <t>Отключение ПС 110/10кВ "Платовская" для устранения дефекта на ЛР ВЛ 110 кВ "Новосергиевская", ф-А на ПС 110/10 кВ "Платовская" по результатам ТВК. Заявка ПО ЗЭС. Персонал УЭ произвел текущий ремонт ЛР скв-43, КТП скв-303, оборудование 0,4 кВ на ДНС.</t>
  </si>
  <si>
    <t>РЛНД-1-10/400</t>
  </si>
  <si>
    <t>Энергощит г.Самара</t>
  </si>
  <si>
    <t>ПС "Тарханы", "Березовка", "Аксютино". ПС "Азаматово" РПЖ-5</t>
  </si>
  <si>
    <r>
      <t xml:space="preserve">В 6:20 появилась "земля" на 1-й СШ-6 кВ, ф-В=0. Ветер порывы до 15 м/сек. Произвели осмотр ф-1404, замечаний нет. Ф-1406, обрыв вязок ф-В на опорах №6, 13. </t>
    </r>
    <r>
      <rPr>
        <b/>
        <sz val="12"/>
        <rFont val="Times New Roman"/>
        <family val="1"/>
        <charset val="204"/>
      </rPr>
      <t>Устранено.</t>
    </r>
  </si>
  <si>
    <t>ВЛ-6 кВ ф-1314</t>
  </si>
  <si>
    <t>Регулировка ЛР-6 на скв-4042.</t>
  </si>
  <si>
    <t>РЛК 10/630</t>
  </si>
  <si>
    <t>"Хайтед"</t>
  </si>
  <si>
    <t>ООО "Комплексные решения"</t>
  </si>
  <si>
    <t>PCCP</t>
  </si>
  <si>
    <r>
      <rPr>
        <b/>
        <sz val="10"/>
        <rFont val="Times New Roman"/>
        <family val="1"/>
        <charset val="204"/>
      </rPr>
      <t>Причина нарушения: Разрушение ступичного подшипника и обрыв ремня привода вентилятора</t>
    </r>
    <r>
      <rPr>
        <sz val="10"/>
        <rFont val="Times New Roman"/>
        <family val="1"/>
        <charset val="204"/>
      </rPr>
      <t xml:space="preserve">
03:05 АО ДГУ-400/4 "Высокая температура ОЖ"
03:30 При осмотре выявлено смещение ступицы вентилятора относительно оси вращения и обрыв ремня привода вентилятора.
03:50 Организован выезд инженеров-механиков для устранения неисправности ДГУ-400/4
05:00 Отключена скв. 2691 от ДГУ-400/3 для подключения скв.70Р к ДГУ-400/3
11:34 Неисправность ДГУ-400/4 устранена. Произведен запуск ДГУ на ХХ.
12:25 Повышение нагрузки на ДГУ-400/4. Р=136 кВт
</t>
    </r>
  </si>
  <si>
    <t>QSX15G8</t>
  </si>
  <si>
    <t>Cummins</t>
  </si>
  <si>
    <t xml:space="preserve"> ORION  IPR-А </t>
  </si>
  <si>
    <t>Примыкание зимней автодороги Тямка – Ю-Петьег, при транспортировке а/м Татра на пене экскаватора ( техника ООО "Транссервис" ) произошло касание стрелой экскаватора с последующим натяжением и обрывом ВОЛС закрепленной на опорах ВЛ-6 кВ фидер 7 А, пролет опор № 17/1-№18/1. В результате произошло межфазное замыкание проводов ВЛ- 6 кВ опто-волоконым кабелем, отключение яч №7А ЗРУ-6 кВ ДЭС-5 (Токовая отсечка 1,79 кА), как следствие глубокая посадка напряжения в сети 6кВ и отключение скважин Тямкинского м/р Куст-1,Куст-2 от ЗМН.</t>
  </si>
  <si>
    <t>БМРЗ-ТД</t>
  </si>
  <si>
    <t>Механотроника</t>
  </si>
  <si>
    <t>SEPAM S82</t>
  </si>
  <si>
    <t>УПТГ-7,8                                                            ГТУ-1,3,4,5,6,7,8,910,12,13,14,15,16</t>
  </si>
  <si>
    <t xml:space="preserve">В 16:43(время местное) на ГТЭС-83 произошло аварийное отключение УПТГ-7,8 по причине "статус работы основного мотора", из-за отключения 19С-6 ЗРУ-6 №2 ГТЭС-83 от защиты УРОВ яч.19.6,  в результате чего произошло А.О. ГТУ-6,7,8,9,10,12,13,14,15,16 по причине "низкое давление топливного газа", далее А.О. ГТУ1,3,4,5 по перегрузке.                                                                        В 19:50- восстановлена схема электроснабжения Усть-Тегусского и Урненского м/р, </t>
  </si>
  <si>
    <t xml:space="preserve">Sepam 1000+ серия S82      </t>
  </si>
  <si>
    <t>Schneider Electric</t>
  </si>
  <si>
    <t>2015 сентябрь</t>
  </si>
  <si>
    <t>SEPAM MCS-025</t>
  </si>
  <si>
    <t>ГТЭС-42 Тякинского м/р</t>
  </si>
  <si>
    <t>ПНР</t>
  </si>
  <si>
    <t>ПвНГ(А)-хл3*95/16,6</t>
  </si>
  <si>
    <t xml:space="preserve">ГТЭС-42 в работе находились ГТУ-1, ГТУ-3; КУ-1/1, КУ-1/3. В 12:51 АО ГТУ-1 - выход из строя платы управления турбины АЦП от САУД , АО КУ-1/1, КУ-1/3 по низкому напряжению, отключение вентляторов БМО ГТУ-3.12:56 АО ГТУ-3 по низкому давлению газа. В 12:59 пуск АДЭС-1500 на СН. В 13:15 пуск КУ-1/3. В 13:30 пуск ГТУ-3, синхронизация с АДЭС,  13:36 собрана нормальная схема. Запуски КУ-1/1 не успешные. 14:00 нормальный останов АДЭС. Неуспешные запуски КУ-1/1 прямым пуском из-за выхода из строя УБПВД. 14:06 АО КУ-1/3, останов ГТУ-3 ГТЭС-42. 14:24 Запуск КУ-1/3, ввод в работу АДЭС, ввод в работу ГТУ-3 ГТЭС-42,  15:32 включены ВВ-6 отходящих линий, в 15:45 снято ограничение по нагрузке.  </t>
  </si>
  <si>
    <t>не введено проводится ПНР</t>
  </si>
  <si>
    <t xml:space="preserve">САУД </t>
  </si>
  <si>
    <t>Украина</t>
  </si>
  <si>
    <t xml:space="preserve">ПНР  </t>
  </si>
  <si>
    <t>Повреждение в электрооборудовании сторонней организации - ООО "Самара-Электро-Сервис".</t>
  </si>
  <si>
    <t>ПВХ (колпачок изолятора)</t>
  </si>
  <si>
    <t>Механическое разрушение колпачка изолятора на приемном портале КТПНН скв. № 47, освобождение изолятора с места установки под действием сильного порывистого ветра с последующим схлестом проводов фаз А и В - спусков от ЛР-6 кВ до КТПНН. Повреждение произошло в электроустановке, обслуживаемой сторонней организацией - ООО "СЭС".</t>
  </si>
  <si>
    <t>ТМГ-СЭЩ-250/10-11 УХЛ</t>
  </si>
  <si>
    <t>ЗАО "ГК "Электрощит" - ТМ Самара"</t>
  </si>
  <si>
    <t>Замыкание обмотки НН на корпус силового трансформатора в КТППН №Н3-04 на скв. №№ 486,487 Южно-Неприковского месторождения, обслуживаемой ООО "Самара-Электро-Сервис". Отсутствие автоматического запуска СУ скважинным оборудованием.</t>
  </si>
  <si>
    <t>Работала Т.О. АПВ-успешно. Причина: схлест проводов на отпайке ЗАО "ССК".</t>
  </si>
  <si>
    <t>ИОР-10</t>
  </si>
  <si>
    <t>21.08.2014; 04.03.2015</t>
  </si>
  <si>
    <t>В результате длительной эксплуатации (37 лет) произошла утеря опорными изоляторами своих изолирующих свойств, что при повышении величины приложенного рабочего напряжения при дуговом ОЗЗ привело к перекрытию опорных изоляторов КТП-6/0,4 кВ №52-15 и частичному разрушению двух опорных изоляторов. Отсутствие автоматического запуска СУ скважинным оборудованием.</t>
  </si>
  <si>
    <t>09.2014</t>
  </si>
  <si>
    <t>03.2015</t>
  </si>
  <si>
    <t>Физический износ и длительный срок эксплуатации грозозащитного троса ВЛ-35 кВ "Тимашево-Западная" (58 лет). Объект включен в программу повышения надежности электроснабжения объектов ОАО "Самаранефтегаз" на 2015 г. - капитальный ремонт грозотроса (2,38 км). Отсутствие подъездных путей из-за сложных погодных условий (снег,метель). Большой объем аварийно-восстановительных работ.</t>
  </si>
  <si>
    <t>16.10.2013; 08.05.2013</t>
  </si>
  <si>
    <t>04.2014; 10.2014; 04.2015</t>
  </si>
  <si>
    <t>Произведено однократное РПВ - успешно, земли нет. Отсутствие АПВ на присоединении.</t>
  </si>
  <si>
    <t>Повторное аварийное отключение. В 8-20 - АПВ успешно. В 9-17 - третье аварийное отключение, РПВ неуспешно. В 11-20 нагрузка УПН "Карлово-Сытовская" переведена на ВЛ-6 кВ Ф-1 ПС 35/6 кВ "Сытовка". В 13-55 введен в работу участок ВЛ-6 кВ Ф-2 до ПП-1. В 16-26 обнаружено упавшее дерево на проводах ВЛ-6 кВ в пролетах опор №№7Д-8Д. В 16-55 дерево убрано, ВЛ-6 Ф-2 введена в работу полностью.</t>
  </si>
  <si>
    <t>А-70</t>
  </si>
  <si>
    <t>21.07.2013; 09.2014</t>
  </si>
  <si>
    <t>Коренная причина нарушения не выявлена - метеоусловия нормальные, повреждения не обнаружены. Отсутствие автоматического запуска СУ скважинным оборудованием.</t>
  </si>
  <si>
    <t>2011; 2014</t>
  </si>
  <si>
    <t>АС-70; АС-95</t>
  </si>
  <si>
    <t>15.12.2012; 15.08.2014</t>
  </si>
  <si>
    <t>Два однофазных замыкания на землю различных фаз (по ВЛ-10 Ф-7 вследствие касания ветками деревьев провода в одном из пролетов опор №№ 700/112-700/113, 701/32-701/36, 701/43-701/44;  по ВЛ-10 Ф-15 - вследствие касания шлейфа разъединителя РЛК-10 фазы С траверсы на опоре №1501/1, устранено 27.01.2015 г. при проведении верхового осмотра), вызвавшие одновременное отключение двух выключателей смежных присоединений ВЛ-10 Ф-7 и ВЛ-10 Ф-15 на ПС 35/10 кВ "Петрухновская". Вырубка ДКР в указанных пролетах ВЛ-10 Ф-7 запланирована на 2 кв. 2015 г. при проведении очередного ТР.</t>
  </si>
  <si>
    <t>ИОС-35-500</t>
  </si>
  <si>
    <t>Пробой изоляции опорного изолятора фазы "В" на приемном портале ТН-35 кВ ПС 35/6 кВ  "Ветлянка" с его последующим разрушением вследствие снижения электрической прочности изоляции ввиду наличия многочисленных трещин в теле фарфора, образовавшихся в процессе длительной непрерывной эксплуатации (33 года). Отсутствие автоматического запуска СУ скважинным оборудованием.</t>
  </si>
  <si>
    <t>29.08.2014; 07.09.2014</t>
  </si>
  <si>
    <t>Замена элементов опоры №23 (траверса, изоляторы) произведена 09.01.2015 г.</t>
  </si>
  <si>
    <t>22.12.2014; 22.07.2014</t>
  </si>
  <si>
    <t>Схлест проводов разных фаз между собой при порывах ветра (13 м/с, западное направление) в результате ослабления крепления провода при слете изолятора.</t>
  </si>
  <si>
    <t>04.2015</t>
  </si>
  <si>
    <t>Заброс ветки дерева при порывах ветра на провода, вызвавший перекрытие разичных фаз с последующим возникновением междуфазного КЗ, которое было отключено действием РЗ. Объект был включен в предложения к программе дополнительной вырубки 2014 г. ( отказано в финансировании) и в план вырубки на 2015 г. Отсутствие АПВ на присоединении.</t>
  </si>
  <si>
    <t>07.2014</t>
  </si>
  <si>
    <t>Объект был включен в предложения к программе дополнительной вырубки 2014 г. ( отказано в финансировании) и в план вырубки на 2015 г.</t>
  </si>
  <si>
    <t xml:space="preserve">Касание ветками деревьев проводов ВЛ под воздействием образовавшихся на деревьях изморозевых отложений. Строительство ВЛ-6 кВ по территории произрастания лесополосы. </t>
  </si>
  <si>
    <t>1981; 1987</t>
  </si>
  <si>
    <t>24.04.2014; 14.08.2012</t>
  </si>
  <si>
    <t>04.2015; 02.2015</t>
  </si>
  <si>
    <t xml:space="preserve">Аварийное отключение ВЛ-6 кВ Ф-5 произошло вследствие ошибочных действий оперативного персонала, которые выразились в непроведении проверки отсутствия замыкания на землю на 2-ой секции шин ПС 35/6 кВ "Дзержинская", на которую осуществлялся перевод нагрузок (С ВЛ-6 кВ Ф-5 на ВЛ-6 кВ Ф-6), что вызвало бросок тока и последующее срабатывание ТО ВЛ-6 Ф-5, ВЛ-6 кВ Ф-8. Увлажнение обмотки статора электродвигателя агрегата №1, приведшее к снижению сопротивления изоляции обмотки статора (0,7 МОм) - нарушение режима эксплуатации со стороны технологического персонала БКНС "Дзержинская". Коренная причина отключения ВЛ-6 кВ Ф-8 не выявлена. Предположительно причиной отключения могло явиться касание ветками деревьев проводов в одном из пролетов опор №№ 800/78-800/89. Отсутствие автоматического запуска СУ скважинным оборудованием.   </t>
  </si>
  <si>
    <t>24.12.2014; 15.07.2014</t>
  </si>
  <si>
    <t>Провис проводов (пролет опор определен при проведенном 12.01.2015 осмотре) под повышенной механической нагрузкой от образовавшихся на проводах, изоляторах, траверсах, опорах изморозевых отложений и налипания мокрого снега, приведший при сильных (скорость 20-25 м/с) порывах ветра к схлесту проводов различных фаз с перекрытием изоляционного промежутка и последующему межфазному КЗ, отключенному действием РЗ.  Отсутствие подъездных путей ввиду плохих погодных условий (сильная метель, затрудняющая видимость), затрудняющих проезд к ПС. Перенос осмотра трассы ВЛ на 12.01.2015.</t>
  </si>
  <si>
    <t>Коренная причина возникновения нарушения не выявлена. Предположительно причиной отключения мог стать один из следующих факторов: 1) Неблагоприятное воздействие сильного порывистого ветра, вызвавшее касание ветками деревьев проводов в одном из пролетов опор №№ 21-22, 26-27, 32-33, 51-53, 66-69, 74-75. Объект был включен в программу выоубки ДКР на 2015 г. 2) Неблагоприятное воздействие сильного порывистого ветра, вызвавшее обрыв грозотроса в пролетах опор №№ 105-106, 109-110. 3) Разрушение одного изолятора гирлянды фазы В на опоре№18, разрушение одного изолятора гирлянды фазы А на опоре№67.  Внеплановая проверка АПВ МВ-35 кВ " 3 ЦЛ" назначена на 03.02.2015 г. По результатам проверки от ПРЦЭ и Э №6 будет подана заявка на приобретение необходимых для ремонта АПВ МВ-35 кВ "3 ЦЛ" материалов. Замена грозозащитного троса на ВЛ-35 кВ "3 ЦЛ" заложена в программу повышения надежности электроснабжения объектов ОАО "Самаранефтегаз" на 2015 г.</t>
  </si>
  <si>
    <t>Провис проводов в пролете опор №№500/67-500/68 под повышенной механической нагрузкой от образовавшихся на проводах, изоляторах, траверсах, опорах изморозевых отложений и налипания мокрого снега, приведший при сильных (скорость 20-25 м/с) порывах ветра к схлесту проводов различных фаз с перекрытием изоляционного промежутка и последующему межфазному КЗ, отключенному действием РЗ. Усиление метели в ночь с 11.01.2015 на 12.01.2015, сделавшее невозможным проезд к ПС ночью (нулевая видимость, расстояние до ПС - 4 км, продвижение на дежурном автомобиле и лыжах невозможно). Прибытие на ПС стало возможным при использовании снегоходов и ввиду улучшения погодных условий утром. Перетяжка провода в указанных пролетах запланирована в срок до 28.02.2015.</t>
  </si>
  <si>
    <t>С-35М-630-10А У1</t>
  </si>
  <si>
    <t>12.01.2015; 15.07.2014</t>
  </si>
  <si>
    <t xml:space="preserve">Перекрытие изоляции между контактами блока КСА выключателя 35 кВ из-за образования конденсата в цепях управления и сигнализации при перепадах температуры окружающего воздуха через нулевую отметку, вызвавшее возникновение напряжения на втором выводе катушки отключения в приводе ПП-67 и приведшее к несанкционированному срабатыванию катушки отключения от независимого источника. Отсутствие подъездных путей к ПС, отсутствие дороги и техники для расчистки. </t>
  </si>
  <si>
    <t>Производство РПВ персоналом МЭС Волги.</t>
  </si>
  <si>
    <t>ОПН-ЗЭУ/П-6/7,2/10/2 УХЛ-1</t>
  </si>
  <si>
    <t>ЗАО "Завод энергозащитных устройств"</t>
  </si>
  <si>
    <t>Недостаточное техническое оснащение для своевременного выявления дефектных ОПН.  Обнаружены трещины на корпусе ОПН.</t>
  </si>
  <si>
    <t>Попадание птицы в межфазный промежуток проводов-спусков от ЛР-10 кВ до КТП№0105/160 Ф-1 Ганино-Янгульского МР. Отсутствие АПВ на присоединении.</t>
  </si>
  <si>
    <t>ПС-70</t>
  </si>
  <si>
    <t>17.10.2014; 16.08.2013</t>
  </si>
  <si>
    <t xml:space="preserve">Причина отключения - развившийся внутренний дефект гирлянды изоляторов. первоначальное повреждение возможно при воздействии в предшествующий  нарушению период атмосферных перенапряжений. Сопутствующий фактор -неблагоприятное воздействие сильного порывистого ветра, приведшее к повышению механической нагрузки на гирлянду изолятора с её последующим разрушением под действием повышенных растягивающих усилий, провису проводов и перекрытию гирлянды изоляторов на тело опоры с образованием КЗ. Отсутствие автоматического запуска СУ скважинным оборудованием.   </t>
  </si>
  <si>
    <t xml:space="preserve"> Отсутствие автоматического запуска СУ скважинным оборудованием.   </t>
  </si>
  <si>
    <t>06.03.2014; 24.01.2014</t>
  </si>
  <si>
    <t>Причина возникновения нарушения не выявлена. Предположительно причиной отключения могло стать кратковременное сближение проводов различных фаз с перекрытием изоляционных промежутков, вызванное воздействием сильных порывов ветра, с подскоком одного из проводов в вертикальной плоскости (подхлест проводов). Отсутствие автоматического запуска СУ скважинным оборудованием.</t>
  </si>
  <si>
    <t>Разрушение колпачка под штыревым изолятором фазы "В" на опоре №117 ввиду неблагоприятного воздействия (влага, ветровые нагрузки), приведшее в условиях сильного порывистого ветра к слету изолятора вместе с проводом с траверсы и последующему касанию проводов соседних фаз при порывах ветра.</t>
  </si>
  <si>
    <t>24.11.2014; 05.09.2013</t>
  </si>
  <si>
    <t>26.05.2014; 05.2015</t>
  </si>
  <si>
    <t>Ослабление крепления проволочной вязки на штыревом изоляторе фазы "В" на приемном портале ТП-1617/25, приведшее к увеличению провиса спуска провода фазы "В" от ЛР-6 кВ на опоре №1610/1 до ТП-1617/25 и, в условиях воздействия сильного порывистого ветра (скорость 15-20 м/с), схлесту провода фазы "В" со спусками проводов соседних фаз. Невозможность своевременного устранения дефекта ввиду отказа РИТС СГМ в согласовании планового отключения для производства работ по ТР. Отсутствие подъездных путей к ПС 35/ кВ "Жуково", отсутствие собственной вездеходной техники, тяжелые погодные условия - снег, метель, порывистый ветер.</t>
  </si>
  <si>
    <t>29.09.2014; 22.07.2014</t>
  </si>
  <si>
    <t>Неблагоприятное воздействие сильного (скорость 20-25 м/с, юго-восточное направление) порывистого ветра, приведшее к повышению механической нагрузки на изолятор и срыву его с крюка, ослаблению и обрыву вязки под действием повышенных тяжений и  слету провода с изолятора с его последующим схлестом с проводом другой фазы. Отсутствие подъездных путей, отсутствие вездеходной техники.</t>
  </si>
  <si>
    <t xml:space="preserve">Кратковременное сближение проводов различных фаз в пролете опор №№ 200/25-207/1 (подхлест проводов) при сильных порывах ветра (20-25 м/с), приведшее к перекрытию изоляционных промежутков. Отсутствие автоматического самозапуска СУ скважинным оборудованием. </t>
  </si>
  <si>
    <t>АС-150</t>
  </si>
  <si>
    <t>11.2014; 11.07.2013</t>
  </si>
  <si>
    <t>Касание ветками деревьев проводов ВЛ в пролете опор №№ 98-99, вызвавшее перекрытие проводов и последующее возникновение КЗ. Отсутствие телемеханизации МВ-35 кВ "Могутово" на ПС 110/35/6 кВ "Подгорная".</t>
  </si>
  <si>
    <t>07.05.2014; 01.09.2014</t>
  </si>
  <si>
    <t>Отсутствие АПВ на присоединении.</t>
  </si>
  <si>
    <t xml:space="preserve">Кратковременное сближение проводов различных фаз в пролете опор №№ 306/20-306/21 (подхлест проводов) при сильных порывах ветра, приведшее к перекрытию изоляционных промежутков. Отсутствие автоматического самозапуска СУ скважинным оборудованием. </t>
  </si>
  <si>
    <t>Перерыв в электроснабжении на время перевода нагрузок с С-1-Т на С-2-Т ПС Снисски персоналом МРСК Волги.</t>
  </si>
  <si>
    <t>ШФ-10Г</t>
  </si>
  <si>
    <t>11.2014; 08.2014</t>
  </si>
  <si>
    <t>Неблагоприятное воздействие сильного (скорость 20-25 м/с, юго-восточное направление) порывистого ветра, приведшее к повышению механической нагрузки на изолятор и срыву его с крюка,ослаблению и обрыву вязки под действием повышенных тяжений и  слету провода с изолятора с его последующим схлестом с проводом другой фазы. Отсутствие подъездных путей, отсутствие вездеходной техники.</t>
  </si>
  <si>
    <t>Разрегулировка проводов в пролете опор №46/16-46/16/1 в результате повышенных тяжений провода под воздействием массы гололедных отложений, накопившихся в межремонтный период (январь 2015 г.).Отсутствие автоматического запуска СУ скважинным оборудованием.</t>
  </si>
  <si>
    <t>ВШ-1</t>
  </si>
  <si>
    <t>12.2015</t>
  </si>
  <si>
    <t>Систематическое неблагоприятное воздействие сильного  порывистого ветра с периодическими колебаниями проводов под действием ветровых нагрузок, приведшее к повышению механической нагрузки на провод фазы В на опоре №209 ВЛ-6 Ф-7 ПС Озеркинская, ослаблению и обрыву вязки под действием повышенных тяжений и  последующему соприкосновению проводов фаз В и С с междуфазным КЗ.</t>
  </si>
  <si>
    <t>11.06.2014; 05.09.2014</t>
  </si>
  <si>
    <t>Ослабление крепления проволочной вязки на штыревом изоляторе фазы "В" на опоре №1700/51 под воздействием повышенной вибрации провода при прохождении сильного порывистого ветра (скорость 15-20 м/с), приведшее к возникновению "пляски" провода фазы В, последующему обрыву вязки под влиянием колебаний провода от образовавшихся завихрений воздушных масс при обтекании и обдуве провода потоками ветра и падению провода на нижнюю траверсу с штыревым изолятором фазы А, касанию оборванной вязки фазы В с проводом фазы А и межфазному КЗ. Перерыв в электроснабжении потребителей на время поиска места повреждения и проведения ремонтных работ по замене оборванных вязок на штыревых изоляторах опоры №1700/51.</t>
  </si>
  <si>
    <t>Производство РПВ персоналом МРСК Волги.</t>
  </si>
  <si>
    <t>ВВТЭ-10-20/1000 УХЛ2</t>
  </si>
  <si>
    <t>ООО "МЗВВ"</t>
  </si>
  <si>
    <t>24.02.2015; 12.02.2015</t>
  </si>
  <si>
    <t>Механический износ фиксирующего рычага включенного положения вакуумного выключателя 6 кВ в месте его фиксации в связи с длительным сроком эксплуатации (27 лет). Отказ ЦИТС в предоставлении отключения для проведения ТР ВВ-6 кВ Т-2-Т - 23.07.2014 г. Перерыв в электроснабжении потребителей на время производства вручную необходимых оперативных переключений для перевода нагрузки на другую СШ-6 кВ.</t>
  </si>
  <si>
    <t xml:space="preserve">Перекрытие на гирлянде изоляторов нижней фазы "С" на железобетонной промежуточной опоре №114 ВЛ-110 кВ "Калиновый Ключ".  Перерыв в электроснабжении потребителей на время действия устройства АВР-6 кВ на ПС 35/6 кВ "Екатериновская". </t>
  </si>
  <si>
    <t>ШФ-20</t>
  </si>
  <si>
    <t>26.03.2014; 31.12.2014</t>
  </si>
  <si>
    <t xml:space="preserve">Усталостный износ места крепления изолятора к крюку в процессе длительной эксплуатации (39 лет) в условиях систематического воздействия ветрового фактора и ввиду несовершенства конструкции штыревых фарфоровых изоляторов, уступающих современным аналогам (полимерные, опорные фарфоровые, стеклянные подвесные) по механической прочности. Слет изолятора на опоре и падение провода на траверсу, что способствовало возникновению устойчивого несамоустранимого однофазного замыкания на землю. </t>
  </si>
  <si>
    <t>С-35М-630-10</t>
  </si>
  <si>
    <t>16.02.2015; 09.04.2014</t>
  </si>
  <si>
    <t xml:space="preserve">Срыв удерживающей защелки, запирающей заводящий рычаг привода СМВ-35, в результате физического старения и износа поверхности зацепления. При включении СМВ-35 под нагрузку произошел динамический удар, сопровождающий процесс коммутации, приведший к случайному разобщению механизма свободного расцепления привода и последующему самопроизвольному отключению СМВ-35. </t>
  </si>
  <si>
    <t>СВ-105</t>
  </si>
  <si>
    <t>17.02.2015; 25.08.2014</t>
  </si>
  <si>
    <t>20.03.2015  с 15:32 до 16:45 Произведены работы по замене сломанной опоры № 3 (тип П-10-1) отпайки к ТП-141 и присоединению проводов на опоре № 2 отпайки к ТП-141 в сторону опоры № 3 отпайки к ТП-141</t>
  </si>
  <si>
    <t>ВЛ-6кВ Ф-7 ПС-35/6 кВ КНС-31</t>
  </si>
  <si>
    <t>ЛР-6кВ оп.№87</t>
  </si>
  <si>
    <t>разрушение опорного изолятора по фазе В</t>
  </si>
  <si>
    <t>г. Самара</t>
  </si>
  <si>
    <t>17.07.2014г.</t>
  </si>
  <si>
    <t>ТМГ-400</t>
  </si>
  <si>
    <t>г. Бугульма</t>
  </si>
  <si>
    <t>19.03.2013г.</t>
  </si>
  <si>
    <t>17.09.2015г.</t>
  </si>
  <si>
    <t>12.09.2014г.</t>
  </si>
  <si>
    <t>10.10.2013г.</t>
  </si>
  <si>
    <t>10.10.2015г.</t>
  </si>
  <si>
    <t>2010г.</t>
  </si>
  <si>
    <t>ТМГ-1000</t>
  </si>
  <si>
    <t>26.04.2013г.</t>
  </si>
  <si>
    <t>15.04.2015г.</t>
  </si>
  <si>
    <t>2014г.</t>
  </si>
  <si>
    <t>07.07.2014г.</t>
  </si>
  <si>
    <t>15.07.2015г.</t>
  </si>
  <si>
    <t>ЛРНД</t>
  </si>
  <si>
    <t>02.10.2013г.</t>
  </si>
  <si>
    <t>11.04.2014г.</t>
  </si>
  <si>
    <t>1987г.</t>
  </si>
  <si>
    <t>СУЭР</t>
  </si>
  <si>
    <t>05.12.2014г.</t>
  </si>
  <si>
    <t>11.2015г.</t>
  </si>
  <si>
    <t>19.01.2015г.</t>
  </si>
  <si>
    <t>1977г.</t>
  </si>
  <si>
    <t>Т.Ч.</t>
  </si>
  <si>
    <t>ТО-04.07.13г.  ТР-10.11.11г.</t>
  </si>
  <si>
    <t>09.2015г.</t>
  </si>
  <si>
    <t>11.02.2015г.</t>
  </si>
  <si>
    <t>1997г.</t>
  </si>
  <si>
    <t>17.03.2014г.</t>
  </si>
  <si>
    <t>10.2015г.</t>
  </si>
  <si>
    <t>20.11.2014г.</t>
  </si>
  <si>
    <t>1981г.</t>
  </si>
  <si>
    <t>ТР-03.10.13г.  ТО-10.04.14г.</t>
  </si>
  <si>
    <t>2016г.</t>
  </si>
  <si>
    <t>17.09.2014г.</t>
  </si>
  <si>
    <t>11.2014</t>
  </si>
  <si>
    <t>ВЛ-6кВ Ф-33 ПС 35/6кВ "Зимняя Ставка-3"</t>
  </si>
  <si>
    <t>Ф-33/45/42</t>
  </si>
  <si>
    <t>АО Ф-33/45/42 МТЗ, земля на шинах ВТ-61, по Ф-45 отпайка на скважину 249 Пушкарская опора №3 обрав вязки провода, опора №63,62,70 обрыв вязки провода, отключили ЛР-2 Ф-45, на отпайке скв.249 Пушкарской опора №3 дефекты устранены Ф-33/45/42 РПВ успешно, КИЗ в норме. Гололёд, ветер порывами, снег.</t>
  </si>
  <si>
    <t>ВЛ-6кВ Ф-31 ПС 35/6кВ "Зимняя Ставка-3"</t>
  </si>
  <si>
    <t>Ф-31</t>
  </si>
  <si>
    <t>ПС 35/6кВ "З/С-3" I-СШ-6кВ КИЗ показал землю, произвели осмотр ВЛ-6кВ Ф-31, обнаружели дефект,отпайка от оп.42 на опора№3 фаза-"В" срыв вязки и опора№1 фаза-"С" срыв изолятора, устранили дефекты. Ввели в работу Ф-31, КИЗ в норме. Гололёд, ветер порывами, снег.</t>
  </si>
  <si>
    <t>ПС 35/6кВ "З/С-3" II-СШ-6кВ КИЗ показал землю в 21:44, произвели осмотр ВЛ-6кВ Ф-34/41/44, обнаружены дефекты: отпайка на скважину 214 м/р "Восточно-Безводненская" опора №19 обрыв вязки провода фаза -"В", отпайка от опоры 18 основной линии ВЛ-6кВ Ф-45 опора №13 срыв изолятора фаза-"С", вывели в ремонт Ф-34/41/44, произвели устронение дефектов, РПВ успешно Ф-34/41/44 КИЗ в норме.Гололёд, ветер порывами, снег.</t>
  </si>
  <si>
    <t>08.2014</t>
  </si>
  <si>
    <t>ПС 35/6кВ "З/С-3" II-СШ-6кВ КИЗ показал землю в 21:44, произвели осмотр ВЛ-6кВ Ф-34/41/44, обнаружены дефекты: отпайка на скважину 214 м/р "Восточно-Безводненская" опора №19 обрыв вязки провода фаза -"В", отпайка от опоры 18 основной линии ВЛ-6кВ Ф-45 опора №13 срыв изолятора фаза-"С", вывели в ремонт Ф-34/41/44, произвели устронение дефектов, РПВ успешно Ф-34/41/44 КИЗ в норме.</t>
  </si>
  <si>
    <t xml:space="preserve">ВЛ-6 кВ Ф-657 ПС 110/35/6 кВ "Затеречная-1" </t>
  </si>
  <si>
    <t>ПС 110/35/6кВ "Затеречная-1" СШ-6кВ КИЗ показал землю, произвели осмотр ВЛ-6кВ Ф-657, обнаружен дефект на опоре№35. Фаза-"В" обрыв вязки  изолятора, устранили дефект. Ввели в работу Ф-657, КИЗ в норме.</t>
  </si>
  <si>
    <t xml:space="preserve">ВЛ-6кВ Ф-655 ПС 110/35/6 кВ "Затеречная-1" ПЭС </t>
  </si>
  <si>
    <t xml:space="preserve">ВЛ-6кВ Ф-657 ПС 110/35/6 кВ "Затеречная-1" ПЭС </t>
  </si>
  <si>
    <t xml:space="preserve">ВЛ-6кВ Ф-661 ПС 110/35/6 кВ "Затеречная-1" ПЭС </t>
  </si>
  <si>
    <t>Ф-661</t>
  </si>
  <si>
    <t>А.О. Ф-661 МТЗ, отключили ЛР-2 и ЛР-3 Ф-661, РПВ успешно Ф-661, КИЗ в норме. А.О. показали из-за простоя КРС на скважине 1 м/р "Южное"</t>
  </si>
  <si>
    <t>ВЛ-6кВ Ф-643 РУ-6кВ "КБКС"</t>
  </si>
  <si>
    <t>Ф-643</t>
  </si>
  <si>
    <t>АО Ф-643 РПВУ КИЗ в норме, при осмотре ВЛ-6кВ -обнаружено тело птицы под ЛР-13/643 со следами действия эл.дуги</t>
  </si>
  <si>
    <t>10.2014</t>
  </si>
  <si>
    <t>АО Ф-643 для устранения обрыва вязки ф-"В" оп.141.</t>
  </si>
  <si>
    <t xml:space="preserve">ВЛ-110 кВ Л-123 ПС 110/35/6кВ "Ачикулакская" ПЭС </t>
  </si>
  <si>
    <t xml:space="preserve">ВЛ-6кВ Ф-71 ПС 35/6кВ "Русский-Хутор-7" </t>
  </si>
  <si>
    <t xml:space="preserve">Ф-2 ВЛ-6кВ  ПС 35/6кВ "Камыш-Бурун" СКЭ </t>
  </si>
  <si>
    <t xml:space="preserve">ВЛ-6кВ Ф-655 ПС 110/35/6кВ "Затеречная-1"ПЭС  </t>
  </si>
  <si>
    <t xml:space="preserve">ВЛ-6кВ Ф-15 ПС 35/6кВ "Зимняя-Ставка-1" </t>
  </si>
  <si>
    <t xml:space="preserve">ВЛ-6кВ Ф-18 ПС 35/6кВ "Зимняя-Ставка-1" </t>
  </si>
  <si>
    <t>Ф-18 АО, МТЗ,обрыв вязки опора № 88, фаза С, буран, налипание мокрого снега на провода.</t>
  </si>
  <si>
    <t>Ф-18 устранили обрыв вязки опора № 88, фаза С, буран, налипание мокрого снега на провода.</t>
  </si>
  <si>
    <t xml:space="preserve">ВЛ-6кВ Ф-14 ПС 35/6кВ Зимняя-Ставка-1 </t>
  </si>
  <si>
    <t xml:space="preserve">ВЛ-6кВ Ф-11 ПС 35/6кВ "Зимняя-Ставка-1" </t>
  </si>
  <si>
    <t xml:space="preserve">ВЛ-10 кВ Ф-497 ПС 35/6 кВ "Владимировская" ПЭС </t>
  </si>
  <si>
    <t>Ф-497, Ф-3"П"</t>
  </si>
  <si>
    <t>Ф-497 АО, МТЗ, обрыв вязки опора № 189, фаза В, буран, налипание мокрого снега на провода.</t>
  </si>
  <si>
    <t>Ф-497, Ф--3П устанили  обрыв вязки опора № 189, фаза В, буран, налипание мокрого снега на провода.</t>
  </si>
  <si>
    <t xml:space="preserve">ВЛ-10 кВ Ф-1П, Ф-2П ГУ-Подсолнечное КРУ-10кВ </t>
  </si>
  <si>
    <t>Ф-1П, Ф-2"П"</t>
  </si>
  <si>
    <t>Ф-1П АО, ТО, обрыв вязки отпайка скв 35, опора № 6, 16, 17, 18, фазы А-С, буран, налипание мокрого снега на провода.</t>
  </si>
  <si>
    <t>Ф-1П, Ф-2П устранили обрыв вязки отпайка скв 35, опора № 6, 16, 17, 18, фазы А-С, буран, налипание мокрого снега на провода.</t>
  </si>
  <si>
    <t xml:space="preserve">ВЛ-6 кВ Ф-155  ПС 35/6 кВ "Ачикулак Нефть-15"  </t>
  </si>
  <si>
    <t>Ф-155 повреждений при осмотре не обнаружено, сильные порывы ветра, пляска проводов, буран, налипание мокрого снега на провода.</t>
  </si>
  <si>
    <t xml:space="preserve">ВЛ-6кВ Ф-111 ПС 35/6 кВ "Величаевская-11" </t>
  </si>
  <si>
    <t xml:space="preserve">ВЛ-6 кВ Ф-115 ПС 35/6 кВ "Величаевская-11" </t>
  </si>
  <si>
    <t>ВА57-35-341810</t>
  </si>
  <si>
    <t xml:space="preserve">ТО-30.01.15
ТР-29.01.14 </t>
  </si>
  <si>
    <t>отказ 15.01.15</t>
  </si>
  <si>
    <t>ЗАО «ЧЗСЭ» Электросила, г. Чебоксары</t>
  </si>
  <si>
    <t>041.2013.</t>
  </si>
  <si>
    <t>04.2015.</t>
  </si>
  <si>
    <t>01.2015.</t>
  </si>
  <si>
    <t>Н/Д</t>
  </si>
  <si>
    <t xml:space="preserve"> ТО-04.02.2015</t>
  </si>
  <si>
    <t>ТР-03.08.14 отказ.</t>
  </si>
  <si>
    <t>ТР-08.2015</t>
  </si>
  <si>
    <t>07.2010 -ТР       11.2014 -ТО</t>
  </si>
  <si>
    <t>ТР-0                ТО-100</t>
  </si>
  <si>
    <t xml:space="preserve">07.2015 -ТР   11.2015 -ТО   </t>
  </si>
  <si>
    <t>4 -ТР             0 -ТО</t>
  </si>
  <si>
    <t>04.2011г. -ТР  10.2014г. -ТО</t>
  </si>
  <si>
    <t xml:space="preserve">04.2015 -ТР   10.2015 -ТО   </t>
  </si>
  <si>
    <t>3 -ТР             0 -ТО</t>
  </si>
  <si>
    <t xml:space="preserve">03.2015 -ТР   09.2015 -ТО   </t>
  </si>
  <si>
    <t>0 -ТР             0 -ТО</t>
  </si>
  <si>
    <t>БМРЗ-103-2-Д-ВВ-04</t>
  </si>
  <si>
    <t>ООО НТЦ "Механотроника", г.Санкт-Петербург</t>
  </si>
  <si>
    <t>01.05.2013 г. выставлены уставки защит,сошласно ТФГ №37 от 30.04.2013 г.</t>
  </si>
  <si>
    <t xml:space="preserve">01.05.2017 г. </t>
  </si>
  <si>
    <t xml:space="preserve"> -</t>
  </si>
  <si>
    <t xml:space="preserve">01.05.2013 г. </t>
  </si>
  <si>
    <t>ВЛ на металических опорах, АС-95, ЛРНД 400</t>
  </si>
  <si>
    <t xml:space="preserve">ТО-29.10.14
ТР-16.05.14 </t>
  </si>
  <si>
    <t>ТОNь 160/6</t>
  </si>
  <si>
    <t>Болгария</t>
  </si>
  <si>
    <t>ТО-11.11.2014г.</t>
  </si>
  <si>
    <t>ТР-30.05.2014 отказ.</t>
  </si>
  <si>
    <t>ТО-05.2015.  ТР-10.2015</t>
  </si>
  <si>
    <t>2Т ТМН-4000/35</t>
  </si>
  <si>
    <t>ЧТЗ</t>
  </si>
  <si>
    <t>04.2013г. -ТР  03.2015г. -ТО</t>
  </si>
  <si>
    <t xml:space="preserve">04.2015 -ТР   05.2015 -ТО   </t>
  </si>
  <si>
    <t>1 -ТР             0 -ТО</t>
  </si>
  <si>
    <t> Выключатель 6 кВ</t>
  </si>
  <si>
    <t> 2004</t>
  </si>
  <si>
    <t>BB/TEL 10-20-1000 У3</t>
  </si>
  <si>
    <t>Самара </t>
  </si>
  <si>
    <t>ТО-25.02.15 ТР-25.12.14 </t>
  </si>
  <si>
    <t>100 </t>
  </si>
  <si>
    <t>ТО-25.03.15 ТР-25.12.15 </t>
  </si>
  <si>
    <t> 0</t>
  </si>
  <si>
    <t>12.2014 </t>
  </si>
  <si>
    <t>ТО-21.03.2015.ТР-20.03.2013 отказ. ТР-29.08.2014 отказ</t>
  </si>
  <si>
    <t>ТР-06.2015.. ТО-12.2015</t>
  </si>
  <si>
    <t>ТВК-10.03.2015</t>
  </si>
  <si>
    <t>ПС 35/6 кВ №206.  АО ВЛ-6 кВ Ф.6-18 действием ТО, АПВУ. Срыв изолятора ф."B" на ЛР-1 Ф.6-18 оп.№21 в рез-те ее наклона, обрыв и подхлест провода. Изолятор заменен, выполнен ремонт провода.</t>
  </si>
  <si>
    <t>АО АВ-0,4 кВ в СУ СКН. КЗ обмотки статора ЭД.</t>
  </si>
  <si>
    <t>Неисправность  мех.части АВ в ТП, выполнена замена АВ-0,4кВ.</t>
  </si>
  <si>
    <t>ПС 35/6кВ "Красное" ВЛ-6 кВ Ф-5</t>
  </si>
  <si>
    <t>ПС 35/6кВ "Красное"  ВЛ-6 кВ Ф-5</t>
  </si>
  <si>
    <t>Падение дерева под тяжестью налипшего снега из-за пределов охранной зоны ВЛ в пролёте опор 51-52</t>
  </si>
  <si>
    <t>АЧР</t>
  </si>
  <si>
    <t>ЧАПВН, РПВУ</t>
  </si>
  <si>
    <t>ПС 110/10кВ "Арзамасцево" ВВ-10 кВ Ф-2 и Ф-12 (ОАО "Удмуртэнерго")</t>
  </si>
  <si>
    <t>После авар. откл. ВЛ-110 РП Мостовое - Потаповская 1,2 ц. на ПС Арзамасцево отключились ВВ-10 Ф-2 и Ф-12 от АЧР, включили Ф-2,12 в работу по прибытию персонала ОАО "Удмуртэнерго"</t>
  </si>
  <si>
    <t xml:space="preserve"> Падение дерева из-за пределов охранной зоны в пролете опор 7-8, в пролете опор 6-9 провода лежат на земле, на опоре 8 погнута траверса, сорваны изоляторы в пролете опор 6-9. произвели ремонт</t>
  </si>
  <si>
    <t>отсутствие подъездных путей к месту повреждения</t>
  </si>
  <si>
    <t>ДЗ, 1 ст. ЗЗ</t>
  </si>
  <si>
    <t>ВЛ-110 РП Мостовое - Потаповская 1,2 ц. (ОАО "Удмуртэнерго")</t>
  </si>
  <si>
    <t>В пролетах опор 134-135 следы перекрытия между проводами, ремонт не требуется</t>
  </si>
  <si>
    <t>В пролете опор 5-6 падение дерева из-за пределов охранной зоны, обрыв одного провода. Восстановили провод.</t>
  </si>
  <si>
    <t>Падение дерева из-за пределов охранной зоны в пролете опор 2-3, порваны провода. Произведен ремонт проводов в пролетах опор 2-4</t>
  </si>
  <si>
    <t>1 ст. ЗЗ</t>
  </si>
  <si>
    <t>ВЛ-110кВ "Звёздная-Карсовай" (ОАО "Удмуртэнерго")</t>
  </si>
  <si>
    <t>ПС 110/10кВ "Пызеп" ВЛ-10кВ ф.3,5,7,15,17</t>
  </si>
  <si>
    <t>В пролёте опор 137-138 падение дерева на ВЛ-110кВ, дерево убрано, ВЛ без повреждений.</t>
  </si>
  <si>
    <t>ВЛ-110кВ "Сива-Газовая" 1ц." (ОАО "Удмуртэнерго")</t>
  </si>
  <si>
    <t>Посадка напряжения на ПС 110/35/6кВ "Мишкино-3" и ПС 35/6кВ "Мишкино-1",  "Мишкино-2", "Мишкино-4", "Лиственка"</t>
  </si>
  <si>
    <t>На опоре 148 следы перекрытия на проводе и траверсе, ВЛ-110 без повреждений.</t>
  </si>
  <si>
    <t>ПС 35/10кВ "Промбаза" ВЛ-10 кВ Ф-15</t>
  </si>
  <si>
    <t>В пролете опор №2127/52-217/53 падение дерева из-за пределов охранной зоны, сорвало провод и изоляторы. Произвели восстановительные работы.</t>
  </si>
  <si>
    <t xml:space="preserve">Схлест проводов в проводов в пролете оп. 73-74 при порывистом ветре.
Выдавливание свайного основания, вследствие воздействия сил  пучения грунта явилось причиной наклона опор и уменьшению расстояния между проводами, что привело к схлёсту проводов в пролете опор 73-74 при усилении ветра.  </t>
  </si>
  <si>
    <t>МТЗ, АВР-35 успешно</t>
  </si>
  <si>
    <t>яч.№2 В-6кВ КТП №1 КНС-1 Уг</t>
  </si>
  <si>
    <t xml:space="preserve">К.З. на нижних втычных контактах тел. В-6 кВ яч.№2 (приближения металлических шторок на недопустимое расстояние до токоведущих частей В-6 кВ), в следствие конструктивной недоработки выкатной тележки с  ВВУ-СЭЩ-10-20/1000 -Термическое повреждение вакуумного выключателя, проходных изоляторов, металлических конструкций яч.№2 </t>
  </si>
  <si>
    <t>2009г</t>
  </si>
  <si>
    <t>03.0610, 10.06.11, 08.07.14</t>
  </si>
  <si>
    <t>Причиной аварийного отключения ВЛ-35 Лесная-1 явилось нестойкое межфазное короткое замыкание проводов ф. «В» и «С» ВЛ-35 Кедровая-1 в пролете опор №36-37 при сборсе снега налипшего на  провода ВЛ-35 Кедровая-1  и отказ в отключении МВ-35 Кедровая-1 на ПС№ 128 из-за заклинивания сердечника в катушке отключения привода выключателя</t>
  </si>
  <si>
    <t>При отключении ф.270-04 
( питает водозабор, ВЛ- УГХ Пыть-Ях в обслуживании ЮТЭК-Пыть-Ях)) по посадке остановились 4 скв.
 Порывы ветра до 18 м/сек. Опора №46 разрушен изолятор ф."В", провод на траверсе.</t>
  </si>
  <si>
    <t>МТЗ-35</t>
  </si>
  <si>
    <t>ТП 6/0,4кВ к.122,123 Юганский регион</t>
  </si>
  <si>
    <t>ПС 35/6 кВ № 241, ВЛ-6 кВ  ф.241-08</t>
  </si>
  <si>
    <t>К.з. на ЛР-6кВ оп № 40 (ослабление прижимной пружины на ЛР-6 ф. "В", как следствие увеличение переходного сопротивления, нагрев и оплавление)</t>
  </si>
  <si>
    <t xml:space="preserve">"ЮВиС" </t>
  </si>
  <si>
    <t>ВЛ-6кВ ф.023-04</t>
  </si>
  <si>
    <t>10.12.14г ТО         13.12.13 ТР</t>
  </si>
  <si>
    <t>март 2014г отказ в ППР</t>
  </si>
  <si>
    <t>ВЛ-6кВ ф.183-09</t>
  </si>
  <si>
    <t>В пролете опор №19-19/1 автокран ООО "ССТ", подрядчик ООО "Катобьнефть" оборвал провод ф. "С" и повредил провода ф. "А" и "В". Линию восстановили</t>
  </si>
  <si>
    <t>ТР – 30.10.2006г;
ТО - 07.11.2014г</t>
  </si>
  <si>
    <t>ТР - ноябрь 2015г;
ТО - май 2015г</t>
  </si>
  <si>
    <t xml:space="preserve">7.05.2014,  21.02.2013,  13.05.2013,  3.05.2012¸ 6.05.2011,  13.05.2010,  6.05.2009,  15.05.2008,  21.08.2007,  31.10.2007 </t>
  </si>
  <si>
    <t xml:space="preserve">ЦЛЭС КТПН 6/0,4кВ №5 куст 111 </t>
  </si>
  <si>
    <t>ТМ-400/6 У1</t>
  </si>
  <si>
    <t>ТР- 23.11.12         ТО-07.06.14</t>
  </si>
  <si>
    <t xml:space="preserve">ТР - декабрь 2015г.     </t>
  </si>
  <si>
    <t>22.06.2013    22.12.2014</t>
  </si>
  <si>
    <t>ПС-35/6 №170,  ВЛ-6 ф.170-16</t>
  </si>
  <si>
    <t>ВЛ-6кВ ф.170-16</t>
  </si>
  <si>
    <t xml:space="preserve">В пролете опор №63/3-63/4 самосвал МАЗ ООО "Югра Сиб Строй Транс", подрядчик ООО "Ламор-Югра" проезжая с поднятым кузовом под ВЛ-6, порвал провод ф. "А". </t>
  </si>
  <si>
    <t>ТО - 29.10.2014;
ТР - 6.04.2010</t>
  </si>
  <si>
    <t>ТО - октябрь 2015г;
ТР - январь 2018г</t>
  </si>
  <si>
    <t>13.01.2015, 16.01.2015, 9.04.2014, 10.04.2013, 18.07.2013, 5.04.2012, 12.04.2011</t>
  </si>
  <si>
    <t>ВЛ-6кВ ф.105-15</t>
  </si>
  <si>
    <t>На к.5А ЮС порыв водовода. Причиной аварийного отключения ВЛ-6кВ ф.10515 явилось короткое замыкание на ЛР-6 кВ оп № 39/2 вызванное попаданием воды с примесью нефти при порыве водовода на к.д. 5А</t>
  </si>
  <si>
    <t>1977г</t>
  </si>
  <si>
    <t>Отечественный производитенль</t>
  </si>
  <si>
    <t>ТР - 28.06.2011;
ТО - 11.12.2014</t>
  </si>
  <si>
    <t>ТР - сентябрь 2015;
ТО - март 2015</t>
  </si>
  <si>
    <t>07.06.2012, 18.06.2013, 05.06.2014, 9.06.2014, 11.06.2014</t>
  </si>
  <si>
    <t>ВЛ-6кВ ф.312-16</t>
  </si>
  <si>
    <t xml:space="preserve">2-х фазное К.З. проводов ф.А и В в пролете оп. №2-27 и 2-28, вследствие зацепа проводов не уст. транспортным средством </t>
  </si>
  <si>
    <t xml:space="preserve">Провод А-95.   Опоры металлические. Изоляторы ШС-10. </t>
  </si>
  <si>
    <t>ТР 15.04.14.                     ТО 09.01.15.</t>
  </si>
  <si>
    <t>ТО и ТР апрель 2015</t>
  </si>
  <si>
    <t>ПС 35/6кВ №316 ВЛ-6кВ 316-09</t>
  </si>
  <si>
    <t>ВЛ-6кВ ф.316-09</t>
  </si>
  <si>
    <t>3-х фазное К.З. проводов ф.А, В и С в пролете оп. №22 и 23, вследствие  зацепа проводов ВЛ упавшим деревом при протаптывании трассы под строительство трубопровода трактором</t>
  </si>
  <si>
    <t>А-120</t>
  </si>
  <si>
    <t xml:space="preserve">28.08.2014г ТО    04.05.2007г Р       </t>
  </si>
  <si>
    <t>11.2016г</t>
  </si>
  <si>
    <t>Отказы 16.11.2008, 05.11.2009, 12.11.2010, 09.11.2011, 27.11.2012, 11.2013, 11.2014</t>
  </si>
  <si>
    <t>ПС 35/6кВ №041 ВЛ-6кВ  041-16</t>
  </si>
  <si>
    <t>ВЛ-6кВ ф.041-16</t>
  </si>
  <si>
    <t>ВЛ-6кВ  ф.334-06</t>
  </si>
  <si>
    <t>2-х фазное К.З. проводов ф.А и С в пролете оп. №2-2 и 2-3, вследствие  зацепа проводов ВЛ поднятым кузовом самосвала при отсыпке песком узла высокого давления в точке №12А на кусту №35 Пет</t>
  </si>
  <si>
    <t>ТО-22.12.2014г     ТР-11.03.2014г</t>
  </si>
  <si>
    <t>ТО-100%  ТР-70%</t>
  </si>
  <si>
    <t>ТО-22.03.2015г      ТР-11.03.2015г</t>
  </si>
  <si>
    <t>ГЗ-2ст.</t>
  </si>
  <si>
    <t>Резкое снижение температуры окружающей среды явилось причиной нарушение герметичности уплотнительной прокладки проходного изолятора 6кВ ф «С» Т-2 ПС 35/6кВ № 121. Течь и падение  уровня масла в газовом реле  явилось причиной отключения Т-2.</t>
  </si>
  <si>
    <t>TON-4000/35</t>
  </si>
  <si>
    <t>ТР - 4.06.2014;
ТО - 21.01.2015</t>
  </si>
  <si>
    <t>ТР - август 2016;
ТО - январь 2016</t>
  </si>
  <si>
    <t>ТВК - сентябрь 2014</t>
  </si>
  <si>
    <t>ВЛ-6кВ ф.209-02</t>
  </si>
  <si>
    <t xml:space="preserve"> то 14.10.2014 тек.рем 6.09.2008</t>
  </si>
  <si>
    <t>09.2015 г.</t>
  </si>
  <si>
    <t>ТО 22.12.2014.
ТР 23.03.2014.</t>
  </si>
  <si>
    <t>ТО 03.2015.
ТР 03.2016.</t>
  </si>
  <si>
    <t>ТВО-10.12.2014</t>
  </si>
  <si>
    <t>Повреждения двух конденсаторов УКРМ-1, разрушение ПК фазы «В» (2-х фазное К.З. фаз «А» и «В») Посадка напряжения С-6-1 на ПС-377</t>
  </si>
  <si>
    <t>ПТ-6-50</t>
  </si>
  <si>
    <t>05.01.15 ТО               01.07.14 ТР</t>
  </si>
  <si>
    <t>04.2015 ТО           07.2015 ТР</t>
  </si>
  <si>
    <t>отказ в ТР   07.2012, 2013</t>
  </si>
  <si>
    <t>01.07.14 ТР</t>
  </si>
  <si>
    <t xml:space="preserve">ПС 110/35/6кВ Тайга ф.111 Угут </t>
  </si>
  <si>
    <t>2-х фазное К.З.  -разрушения 3хОПН-6 кВ (пробой и перекрытие изоляции при попадании соленой воды (сеномана) на изоляцию  (30.01.2015 года порыв водовода высокого давления  т.6) и таянии солевой корки на поверхности ОПН при плюсовой температуре окружающего воздуха)</t>
  </si>
  <si>
    <t>ВЛ-6кВ ф.070-05, ПС 35/6кВ №074</t>
  </si>
  <si>
    <t>При возникновении короткого замыкания в кабельной муфте ВЛ-6 кВ фидер 070-05 произошло падение 
 напряжения по ВЛ-35 кВ «Ива-1», при падении  напряжения на шинах С-6-1 ПС-35/6 кВ № 074 до значения
0,87 Uном. системой БАВР был подан сигнал на отключение В-6-1Т. При этом СВ-6 кВ остался в отключенном
положении.</t>
  </si>
  <si>
    <t>КНЧ</t>
  </si>
  <si>
    <t>05.09.14 ТР</t>
  </si>
  <si>
    <t>ПС 220/11035/10кВ Ленинская  ВЛ-35 Самарская-2</t>
  </si>
  <si>
    <t>ПС Ленинская  ВЛ-35 Самарская-2</t>
  </si>
  <si>
    <r>
      <rPr>
        <sz val="14"/>
        <rFont val="Times New Roman"/>
        <family val="1"/>
        <charset val="204"/>
      </rPr>
      <t>Порыв водовода на ПС №103 залило МВ-35-2.</t>
    </r>
    <r>
      <rPr>
        <strike/>
        <sz val="14"/>
        <rFont val="Times New Roman"/>
        <family val="1"/>
        <charset val="204"/>
      </rPr>
      <t xml:space="preserve">
</t>
    </r>
    <r>
      <rPr>
        <sz val="14"/>
        <rFont val="Times New Roman"/>
        <family val="1"/>
        <charset val="204"/>
      </rPr>
      <t>Причиной аварийного отключения ВЛ-35 Самарская-2 и 2С-35 ПС№103 явилось короткое замыкание на проходных изоляторах МВ-35-2 ПС№103 вызванное попаданием воды с примесью нефти при порыве водовода высокого давления  КНС-3 Южно-Сургутского месторождения</t>
    </r>
  </si>
  <si>
    <t>ноябрь 1979г</t>
  </si>
  <si>
    <t>С-35М-630-10А, проходной изолятор ТМН-6300/35-УХЛ1</t>
  </si>
  <si>
    <t>ТР - 14,15.10.2014;
ТО - январь 2015</t>
  </si>
  <si>
    <t>ТР - октябрь 2016;
ТО - апрель 2015</t>
  </si>
  <si>
    <t>КЗ обмоток статора фаз «А» и «В» на ЭД-6кВ №4 КНС-2МБ (ухудшения изоляционных свойств обмоток статора-повреждение изоляции обмоток статора ЭД) -посадка U на ПС-373, 376,379</t>
  </si>
  <si>
    <t>2-х фазное КЗ при  схлесте проводов ф. «В» и «С» и обрыва провода ф. «А» стрелой автомобиля БКМ (ямобур) при производстве работ по монтажу свайного поля под КТПН 6/0,4кВ на кусту №3А ЮБ. (работа в Охранной зоне, без согласования).</t>
  </si>
  <si>
    <t>Из за  короткого замыкания обмоток ВН ТСН-35/0,4 кВ -1 ПС-35/6 кВ  № 080, по воздействием токов короткого замыкания, произошло разрушение корпуса предохранителя 35кВ фазы «В» и возникновение электрической дуги между контактами разрушившегося предохранителя. Возникшая дуга вызвала междуфазное короткое (дуговое) замыкание токоведущих частей на блоке предохранителей  ТСН-35 -1</t>
  </si>
  <si>
    <t>2-х фазное К.З. вследствие схлестывания проводов фаз «А» и «В» на спусках с опоры №2-2 к КТП -проседание сваи опоры (порывы ветра до 22-26 м/сек и перепад температуры окр. среды) –болотистая местность</t>
  </si>
  <si>
    <t>Разрушение изолятора фазы «А» на опоре №25 (отпайка на к.312) и «схлёст» проводов фаз «А и С» в пролёте опор №24 -26 (отпайка на к.312), в результате воздействия сильного порывистого ветра.</t>
  </si>
  <si>
    <t>Из-за конструктивного исполнения опоры 4/1, расположение ф. «А» и «В» на одной траверсе,  между опорами 4/1-4/2 увеличена длина пролёта проводов, что привело к утяжелению и увеличению стрелы провиса. При сильном порывистом ветре это явилось причиной схлёста проводов и межфазного короткого замыкания.
Причиной аварийного отключения ВЛ-35 Север-2  явилось межфазное короткое замыкание проводов фаз «А» и «В» пролёте опор  №4/1-4/2.</t>
  </si>
  <si>
    <t xml:space="preserve">ТО - 29.12.2014;
ТР - 20.08.2011 </t>
  </si>
  <si>
    <t xml:space="preserve">ТО - май 2015;
ТР - 2016 </t>
  </si>
  <si>
    <t>ТО - ноябрь 2014;
ТР - вновь введённое</t>
  </si>
  <si>
    <t>ТО - май 2015;
ТР - 2023г</t>
  </si>
  <si>
    <t>2-х фазное К.З. вследствие схлестывания проводов фаз «В» и «С» на спусках от опоры №2-1 до ввода в РУ-6кВ КТПН-6/0,4 кВ БЛП уз.№43 -проседание сваи опоры (порывы ветра до 26 м/сек и перепада температуры окр. среды) –отсыпка песком
 Посадка U по  С-6-2 ПС-381</t>
  </si>
  <si>
    <t>ТР-13.09.2014, ТО-12.12.14</t>
  </si>
  <si>
    <t>ТР-90%,   ТО-100%</t>
  </si>
  <si>
    <t>ТР июль 2016г.         ТО март 2015г</t>
  </si>
  <si>
    <t>2-х фазное К.З. вследствие  касания проводами фаз «А» и «С» о тело опоры (повышенная)-сильные неоднократные порывы ветра и тяжение провода при длительной эксплуатации. Посадка U по  С-6-1 ПС-334</t>
  </si>
  <si>
    <t>ТР-11.03.14, ТО-22.12.14</t>
  </si>
  <si>
    <t>ТР-50%,   ТО-100%</t>
  </si>
  <si>
    <t>ТР апрель2015г.         ТО март 2015г</t>
  </si>
  <si>
    <t>пробой изоляции проходного изолятора ф. «А» и опорного изолятора ф. «С» на ТСН-1 (старение изоляционного покрытия  фарфоровых изоляторов)</t>
  </si>
  <si>
    <t>ТОd-35/6</t>
  </si>
  <si>
    <t>ТР-08.08.14, ТО-17.01.15</t>
  </si>
  <si>
    <t>ТР-80%,   ТО-100%</t>
  </si>
  <si>
    <t>ТР август 2015г.         ТО апрель 2015г</t>
  </si>
  <si>
    <t>При ударе опоры 48 неизвестной техникой был сбит укос, что привело к превышению наклона опоры выше допустимого и схлесту проводов в про-лете опор 48-48/1 ф. "А" и "В".</t>
  </si>
  <si>
    <t>Опора металлическая.</t>
  </si>
  <si>
    <t>Отечественные заводы</t>
  </si>
  <si>
    <t>ТО - 21.01.2015;
ТР - 14.10.2014</t>
  </si>
  <si>
    <t>ТО - апрель 2015;
ТР - апрель 2015</t>
  </si>
  <si>
    <t>2-х фазное К.З. вследствие зацепа проводов ВЛ не известным транспортным средством.</t>
  </si>
  <si>
    <t>ТР-07.08.14,             ТО-25.02.15</t>
  </si>
  <si>
    <t>ТР август 2015г.         ТО май 2015г</t>
  </si>
  <si>
    <t>ПС 35/6кВ № 002 ф.002-06</t>
  </si>
  <si>
    <t>2-х фазное К.З. вследствие  касания крыльями птицы контактов ЛР-6кВ  фаз «А» и «В».</t>
  </si>
  <si>
    <t>РЛНД-10</t>
  </si>
  <si>
    <t xml:space="preserve">ТР-10.06.13,             ТО-26.02.15 </t>
  </si>
  <si>
    <t>ТР-60%,    ТО-100%</t>
  </si>
  <si>
    <t xml:space="preserve">ТР-июнь2015,             ТО-сентябрь 2015 </t>
  </si>
  <si>
    <t>не проводилась</t>
  </si>
  <si>
    <t>Задевание проводов фаз А и С в пролете оп. 70-71 неизвестной техники.</t>
  </si>
  <si>
    <t>ТО - 16.01.2015;
ТР - 28.12.2011</t>
  </si>
  <si>
    <t>ТО - январь 2016;
ТР - сентябрь 2015</t>
  </si>
  <si>
    <t>9.04.2012, 
31.03.2013, 
16.01.2014</t>
  </si>
  <si>
    <t>К.З. кабельной воронки в ячейке ф.201-07</t>
  </si>
  <si>
    <t>КЛ-6</t>
  </si>
  <si>
    <t xml:space="preserve">ТО 29.08.2014.
ТР 15.02.2013.
</t>
  </si>
  <si>
    <t>ООО "Самара-Электро-Сервис"</t>
  </si>
  <si>
    <t>ЗАО "ССК"</t>
  </si>
  <si>
    <t>ЗАО "СНПХ"</t>
  </si>
  <si>
    <t>НГТЭС</t>
  </si>
  <si>
    <t>ОАО "Удмуртэнерго"</t>
  </si>
  <si>
    <r>
      <t>Аварийное отключение ВЛ-110 кВ "Никольская-Родинская" на ПС Никольская. АПВ неуспешное , РПВ успешное. ДЗ-3ст, ТЗНП-2ст, ТО ф-В, 5,6 км. В 11:20 приступили к осмотру. В 13:10 с Бузулука выехал персонал ЭТЛ. В 15:50 осмотр ВЛ закончен, выявлено по 1-му отсутствующему изолятору в гирлянде на опорах №№ 41(ф-А), 51 (ф-А,С), 94 (ф-С), 100, 103 (ф-В), 119 (ф-С), осколков изоляторов под ВЛ нет. В 16:40 сняли показания с АУРы (ток КЗ 1115 А).</t>
    </r>
    <r>
      <rPr>
        <sz val="12"/>
        <color rgb="FFFF0000"/>
        <rFont val="Times New Roman"/>
        <family val="1"/>
        <charset val="204"/>
      </rPr>
      <t xml:space="preserve"> В промежутке опор №69-70 обнаружены поджоги  протяженностью до 2 метров на проводе фазы "А", вызванные касанием или приближением на недопустимое расстояние неустановленного объекта.</t>
    </r>
  </si>
  <si>
    <t>скв. 1293, 
БУС</t>
  </si>
  <si>
    <t>скв. 2645,
БУС</t>
  </si>
  <si>
    <t>НГТ-Энергия</t>
  </si>
  <si>
    <t>На отпайке от ВЛ-6 кВ № Бг-115 к КТП 6/0,4 кВ № Бг-115-2п принадлежащей ООО «РН-Бурение» ветки касались проводов. Повреждение изолятора. После отключения Р-325п ВЛ включена в работу.</t>
  </si>
  <si>
    <t>Опоры - ж/б и металлические, провод АС-95, изоляторы ШФ-10</t>
  </si>
  <si>
    <t>Нарушение герметичности маслопровода от расширительного бака до трансформатора, течь масла</t>
  </si>
  <si>
    <t>ТМН - 6300/35 - 86У1</t>
  </si>
  <si>
    <t>Украина,             г. Хмельницкий</t>
  </si>
  <si>
    <t xml:space="preserve"> МТЗ</t>
  </si>
  <si>
    <t>в пролётах опор №№ 41 - 42 упавшее дерево под проводами. Схлёст проводов упавшим деревом</t>
  </si>
  <si>
    <t>опоры металлические и ж/б, изоляторы  ЛФ-6А, провод АС-95</t>
  </si>
  <si>
    <t>ВЛ-6 кВ Кл-515</t>
  </si>
  <si>
    <t xml:space="preserve"> Сухое дерево высотой около 15 м. под проводами, обрыв провода на опоре № 7 в сторону опоры № 8.</t>
  </si>
  <si>
    <t>провод АС-70, опоры металлические и ж/б, изоляторы – ШФ-10</t>
  </si>
  <si>
    <t>схлёст проводов ВЛ-6 кВ №№ Дш-22п ветвями упавшего дерева, превышающего размерами охранную зону ВЛ.</t>
  </si>
  <si>
    <t>провод АС-95, опоры металлические, изоляторы – ШФ-10</t>
  </si>
  <si>
    <t>упавшее дерево на проводах в пролётах опор №№ 83 – 84, обрыв провода крайней фазы.</t>
  </si>
  <si>
    <t>провод АС-95, опоры ж/б, изоляторы – ШФ-10</t>
  </si>
  <si>
    <t>в пролётах опор №№ 23 - 24 упавшее сухое дерево под проводами. Схлест проводов ветками.</t>
  </si>
  <si>
    <t>провод АС-95, опоры ж/б и металлические, изоляторы – ПФ-6А и ПС-70</t>
  </si>
  <si>
    <t>Осмотр РП-54 и отходящих ВЛ-6 кВ не выявил неисправностей электрооборудования. Предположительно : срыв электромагнитного привода с магнитной защелки.</t>
  </si>
  <si>
    <t>ВВ/TEL-10/20/1000-У2-046</t>
  </si>
  <si>
    <t>ООО «РК Таврида Электрик»</t>
  </si>
  <si>
    <t>упавшее дерево под ВЛ и на проводах в пролётах опор №№ 19 – 20 застрявшая ветка.</t>
  </si>
  <si>
    <t>Кратковременное отключение для уборки дерева угрожающего падением на ВЛ</t>
  </si>
  <si>
    <t>ВЛ-35 кВ "Ключевая - Горячий Ключ-220 2-я цепь".</t>
  </si>
  <si>
    <t>ПС 35/6 кВ Н-5 "Ключевая" Афипский ЭСУ.</t>
  </si>
  <si>
    <t>М-е Ключевое, Южно-Ключевое, Дыш, Узун. На ВЛ упало дерево (Н=30м).</t>
  </si>
  <si>
    <t>ВЛ-6кВ Ил-521 Ильский ЭСУ.</t>
  </si>
  <si>
    <t>РВО-6У1</t>
  </si>
  <si>
    <t>ЗАО «ЭВНА»</t>
  </si>
  <si>
    <t>М-е Зыбза. Скв. 639.</t>
  </si>
  <si>
    <t>М-е Зыбза. Повреждение изоляции кабеля от БУ до ЭД.</t>
  </si>
  <si>
    <t>М-е Дыш. Сгорел ЭД. Заменили.</t>
  </si>
  <si>
    <t>М-е Чумаковское. Вышел из строя перекидной рубильник. СУ насосом напрямую запитана от ТП КУ-9-1191п. Замена рубильника 26.01.15г.</t>
  </si>
  <si>
    <t>М-е Зыбза. Сбой в работе СУ БМС-1. Произведена перезагрузка. Оборудование стороннего подрядчика.</t>
  </si>
  <si>
    <t>М-е Зыбза. Скв. 861.</t>
  </si>
  <si>
    <t>М-е Зыбза. Произведена замена катушки МП.</t>
  </si>
  <si>
    <t>М-е Абино-Украинское. Скв. 316. ШГН.</t>
  </si>
  <si>
    <t>Замена контроллера КУБ 2052 на СУ БМС-1 взамен вышедшего из строя.</t>
  </si>
  <si>
    <t>ВЛ-6 кВ Ка-72 Афипский ЭСУ.</t>
  </si>
  <si>
    <t>в пролёте опор №№ 170 - 171 дерево лежит на проводе крайней фазы, провод не повреждён</t>
  </si>
  <si>
    <t>АВ</t>
  </si>
  <si>
    <t>М-е Анастасиевско-Троицкое.ВЛ-0,4 кВ от ТП 171-5 ф.1</t>
  </si>
  <si>
    <t>М-е Анастасиевско-Троицкое. Сработал фидерный АВ. Из-за неполадок в сетях бригады ЦПКРС вышел из строя питающий АП-50.</t>
  </si>
  <si>
    <t>АП-50</t>
  </si>
  <si>
    <t>ВЛ-0,4 кВ от ТП-Хл-211-2 ф-3.</t>
  </si>
  <si>
    <t>ВЛ-0,4 кВ от ТП-Дш-516-1п ф-2.</t>
  </si>
  <si>
    <t>ВЛ-0,4 кВ от ТП-Хл-223-1 ф-1.</t>
  </si>
  <si>
    <t>ВЛ-0,4 кВ от ТП-Чм-525-3 ф-3.</t>
  </si>
  <si>
    <t>М-е Узун. ВЛ-0,4 кВ от ТП Кл-532-1п ф.2.</t>
  </si>
  <si>
    <t>М-е Азовское. ВЛ-0,4 кВ от ТП Зп-92-2 ф.2.</t>
  </si>
  <si>
    <t>М-е Зыбза. ВЛ-0,4 кВ от ТП Хл-212-8 ф.2.</t>
  </si>
  <si>
    <t>М-е Зыбза. ВЛ-0,4 кВ ТП Хл-212-8 ф.2.</t>
  </si>
  <si>
    <t xml:space="preserve">М-е Восточно-Северское. ВЛ-0,4 кВ от ТП Вс-84-4п ф.2. </t>
  </si>
  <si>
    <t>М-е Зыбза. ВЛ-0,4 кВ от ТП Кл-223-1 ф.1.</t>
  </si>
  <si>
    <t>ПК</t>
  </si>
  <si>
    <t>Произведена замена ПК-6 ф.В. Предположительно – повреждение ЭД 0,4 кВ, вызвавшее перегрузку по току со стороны ВН МТП 6/0,4 кВ № Ил-521-2. На ГУ-9 обнаружен поврежденный ЭД 0,4 кВ насоса №2, питающийся от ВЛ-0,4 кВ фидера № 1 МТП 6/0,4 кВ № Ил-521-2.</t>
  </si>
  <si>
    <t>М-е Зыбза.  ВЛ-0,4 кВ от ТП-Ил-521-2 ф.1</t>
  </si>
  <si>
    <t>ВЛ-6кВ Кл-532п.</t>
  </si>
  <si>
    <t>При осмотре обнаружено упавшее дерево под ВЛ и на проводах в пролётах опор №№ 19 – 20 застрявшая ветка.</t>
  </si>
  <si>
    <t>М-е Северо-Нефтяное. Сбой  в работе СУ. Перезагрузили. Оборудование стороннего подрядчика</t>
  </si>
  <si>
    <t>Отпайка ВЛ к ТП Нд-61-2п Северких РЭС</t>
  </si>
  <si>
    <t>М-е Новодмитриевское. Повреждение на отпайке Северских РЭС. После отключения отпайки ВЛ включена в работу.</t>
  </si>
  <si>
    <t>М-е Зыбза. Скважина 198.</t>
  </si>
  <si>
    <t>Нет одной фазы в кабеле между опорой ВЛ и СУ.</t>
  </si>
  <si>
    <t xml:space="preserve">М-е Зыбза. ВЛ-0,4 кВ от ТП Хл-210-1 ф.3. </t>
  </si>
  <si>
    <t>См. п. 42. Дополнительно останавливали скв. 912. Отключение для ликвидации повреждения на скв. 198.</t>
  </si>
  <si>
    <t>М-е Восточно-Северское. Скважина 56.</t>
  </si>
  <si>
    <t>Произведена замена катушки МП</t>
  </si>
  <si>
    <t>Опоры ж/б, провод АС-95, изоляторы ШФ-10</t>
  </si>
  <si>
    <t>На приёмном портале КРУН-6 ВЛ-6 кВ № Бг-111 разрушен изолятор ф «С» и провод схлестнулся с ф «В».При срабатывании АПВ на МВ-6 кВ ВЛ-6 кВ № Бг-111 перегорела включающая катушка и рычаг включения не вернулся в нормальное положение, что не позволило РЗА отключить МВ и вызвало отключение ввода 6 кВ Т-1 от МТЗ.</t>
  </si>
  <si>
    <t>Изолятор ШФ-20</t>
  </si>
  <si>
    <t>на Р-234 ВЛ-6 кВ № Кл-515 повреждён изолятор и нож вышел из губок на крайней фазе.</t>
  </si>
  <si>
    <t>РЛНД-10, изолятор С-4-80</t>
  </si>
  <si>
    <t>Тепловое реле</t>
  </si>
  <si>
    <t>Сработало тепловое реле. Перегруз. Расбалансировка ШГН.</t>
  </si>
  <si>
    <t>П/ст Абинская-110/35/6 кВ ОАО Кубаньэнерго.</t>
  </si>
  <si>
    <t>П/ст Юлия-35/6 кВ, РП-8.</t>
  </si>
  <si>
    <t>Исчезло U по 35 кВ от п/ст Абинская-110/35/6 кВ ОАО Кубаньэнерго.</t>
  </si>
  <si>
    <t>РЩ-0,4 кВ ТП-Ил-521-2.</t>
  </si>
  <si>
    <t>ТП-Ил-521-2.</t>
  </si>
  <si>
    <t xml:space="preserve">Произведена замена ПК-6 кВ персоналом "НГТ-Эенргия" и замена автомата фидера-1 персоналом "РН-КНГ".      </t>
  </si>
  <si>
    <t>Автоматичес-кий выключатель АЕ 2056</t>
  </si>
  <si>
    <t>Провод АС-95</t>
  </si>
  <si>
    <t>Со слов оператора СУ  выдала сигнал об исчезновении напряжения. В момент прибытия оператора напряжение присутствовало. Скважина запущена оператором без замечаний. Сбой в СУ.</t>
  </si>
  <si>
    <t>М-е Зыбза. ШГН скв. 793.</t>
  </si>
  <si>
    <t>В борно ЭД отгорела одна жила кабеля.</t>
  </si>
  <si>
    <t>М-е Зыбза. ШГН скв.935</t>
  </si>
  <si>
    <t>Сбой в работе СУ. Запущена в работу персоналом управления энергетики кнопками управления.</t>
  </si>
  <si>
    <t>М-е Дыш. ВЛ-0,4 кВ от ТП Ка-72-16п ф.1.</t>
  </si>
  <si>
    <t>М-е Восточно-Северское. ШГН скв. 318.</t>
  </si>
  <si>
    <t>В БУ сгорела катушка МП.</t>
  </si>
  <si>
    <t>М-е Зыбза. Скв.847</t>
  </si>
  <si>
    <t>На СУ вырван КУ, оборваны провода. Восстановлено.</t>
  </si>
  <si>
    <t>М-е Восточно-Северское. Скв.318</t>
  </si>
  <si>
    <t>Сработало РТ. Видимых повреждений нет.</t>
  </si>
  <si>
    <t>М-е Украинское. ШГН скв. 178.</t>
  </si>
  <si>
    <t>В БУ сработало РТ.</t>
  </si>
  <si>
    <t>М-е Западно-Анастасиевское. УЭЦН скв. 747.</t>
  </si>
  <si>
    <t>М-е Николаевское. ШГН скв. 36.</t>
  </si>
  <si>
    <t>На опоре 10/3 ф.1 от ТП Нк-53-1 обрыв фазного провода.</t>
  </si>
  <si>
    <t>Посадка U в связи с аварией в сетях ОАО "Кубаньэнерго".</t>
  </si>
  <si>
    <t>Черногорэнерго, НПО Эталон</t>
  </si>
  <si>
    <t>ПС 35/6кВ ДНС-2</t>
  </si>
  <si>
    <t>При запуске АД-6кВ №202БМ на ЦПС Ван-Ёгансокго м/р произошло КЗ и выход из строя АД,  аварийный останов ГТЭС.</t>
  </si>
  <si>
    <t>Отключение на Ван-Еганском м/р.</t>
  </si>
  <si>
    <t>ТЭСС</t>
  </si>
  <si>
    <t>ВЛ-6кВ Ф-4        ПС 35/6кВ "К-457"</t>
  </si>
  <si>
    <t>Разрушение основания опоры с ЛР № 1/11 р.344.</t>
  </si>
  <si>
    <t>Отключение на Орехово-Ермаковском м/р.</t>
  </si>
  <si>
    <t>М-е Новодмитриевское. ШГН скв. 289.</t>
  </si>
  <si>
    <t>В БУ сработало РТ. Перегруз. Работала бригада СИАМ.</t>
  </si>
  <si>
    <t>ВЛ-0,4 кВ ф.2 от ТП-541-4</t>
  </si>
  <si>
    <t>М-е Холмское. ШГН скв. 93.</t>
  </si>
  <si>
    <t>М-е Восточно-Северское.              ШГН скв. 348.</t>
  </si>
  <si>
    <t xml:space="preserve">Сработало РТ. </t>
  </si>
  <si>
    <t>ПС 220/110/35 кВ Урьевская ВЛ 110 кВ Урьевская-Лась-Ёганская-2</t>
  </si>
  <si>
    <t xml:space="preserve">Сброс нагрузки 16,7 МВт из них мех фонд 3,7МВт, технология 11,5МВт С-Покурского м/р, мех.фонд 1,5МВт С-Ватинского м/р. Работа БАВР-6кВ на ПС 35/6кВ К-4. </t>
  </si>
  <si>
    <t>КЛ-0,4 кВ питания СУ ЭЦН    скв.№620</t>
  </si>
  <si>
    <t xml:space="preserve">КЛ-0,4 кВ </t>
  </si>
  <si>
    <t>М/р "Северо-Баганское".         
 Отключение АВ-0,4 кВ питания СУ ЭЦН скв.№620 в КТП-6/0,4 кВ №212(Куст2СБ) в следствии короткого замыкания отходящей КЛ-0,4 кВ. Произведена замена КЛ- 0,4 кВ, ввод в работу СУ ЭЦН скв. №620.</t>
  </si>
  <si>
    <t>КЛ-0,4 кВ питания СУ ЭЦН    скв.№515</t>
  </si>
  <si>
    <t>М/р "Веякошорское". Отключение АВ-0,4кВ QF-7 действием тепловой защиты в следствии нагрева кабельного наконечника КЛ-0,4кВ в КТП - 6/0,4 кВ №430(Куст №2), питающей  СУ ЭЦН скв.515 . Замена кабельных наконечников,  ввод в работу скв. 515.</t>
  </si>
  <si>
    <t>110/6кВ "Толкаевская"</t>
  </si>
  <si>
    <t>ВЛ-6 фидера № 611</t>
  </si>
  <si>
    <t>Отключение персоналом Западных ЭС В-10 фидера № 7 для отыскания замыкания на "землю". При отключении фидера "земля" не пропала.</t>
  </si>
  <si>
    <t>АПВ, ТЗНП 2-й ступени</t>
  </si>
  <si>
    <t>Контроллер СУ-ЗМН</t>
  </si>
  <si>
    <t>ПС 110/35/6 "Кальча",ПС 35/6 "Промысловая",ПС 35/6 "Центральная",ПС 35/6 "Уват",ПС35/6 "Восточная"</t>
  </si>
  <si>
    <t>МВ-35 Т-1-Т,МВ-6 ввод 6 кВ Т-1-Т</t>
  </si>
  <si>
    <t>МВ-35 Т-1-Т,МВ-6 ввод 6 кВ Т-1-Т ПС 35/6 кВ"Малышевская"</t>
  </si>
  <si>
    <t>ВЛ-6 кВ Ф-7 ПС 110/35/6 кВ "Сосновка" (ВПО)</t>
  </si>
  <si>
    <t>Работала МТЗ.АПВ-не успешно.РПВ-не успешно.Причина: оп.№701/2 обрыв провода ф-"С"  на спусках от ЛР-7/5 на КУПНА-700 №1.В 10:05 откл. ЛР-7/5. В 10:13 вкл.ВЛ-6 кВ Ф-7 в работу.Неисправность устранена.</t>
  </si>
  <si>
    <t>ВЛ-10 кВ Ф-7 ПС 35/10 кВ "Петрухновская"</t>
  </si>
  <si>
    <t>Работала Т.О.</t>
  </si>
  <si>
    <t>ВЛ-6 кВ Ф-3 ПС 110/35/6 кВ "Мухановская"</t>
  </si>
  <si>
    <t>Работала Т.О. АПВ-нет. РПВ-успешно. Произведен осмотр ВЛ:  на оп.№ 5 ф-"В" (отпайка ООО "С-Э-С") от оп.№ 5В разрушен разрядник, при порывах ветра провод касается траверсы. Владелец уведомлен. В 10:40 персоналом ООО "С-Э-С" Откл. ЛР-6 кВ № 3/3 для устранения неисправности на дефектном Уч. ВЛ.</t>
  </si>
  <si>
    <t>ВЛ-10 кВ Ф-10</t>
  </si>
  <si>
    <t>ВЛ-10 кВ Ф-10 ПС 110/35/10 кВ"Чапаевская".(ЧПО)Под посадку напряжения попали:РУ-10 кВ "Гражданское".</t>
  </si>
  <si>
    <t>В 05:05 прошла  посадка напряжения. Причина: Аварийное отключение ВЛ-10 кВ Ф-10 ПС 110/35/10 кВ "Чапаевская"(ЧПО)</t>
  </si>
  <si>
    <t>ВЛ-6кВ Ф-4 ПС-35/6 кВ К-45</t>
  </si>
  <si>
    <t>повреждение ТМПН С.У скв.2575 К-45 вне зоны эксплуатационной ответственности</t>
  </si>
  <si>
    <t>ф. 5 ПС 35/6 Мухто</t>
  </si>
  <si>
    <t>Автоматическое отключение ВВ-6 фидера № 5 ПС 35/6 Мухто. АПВ нет, включен вручную по ТУ</t>
  </si>
  <si>
    <t>Автоматическое отключение ВМ-35 кВ Т-603 Сабо в результате кратковременного замыкания на землю по фазе "С" ВЛ 35 кВ Т-600 на ПС 35/6 "Северный купол"в ячейке ТН-35-2 фаза "С". АПВ Т-603 успешное.</t>
  </si>
  <si>
    <t>ПС-35/6 "Мухто"</t>
  </si>
  <si>
    <t>РВНО №2 Фид.№5</t>
  </si>
  <si>
    <t>АО РВНО №2 Фид.№5. Включение маслян.выключ. на РВНО№2.</t>
  </si>
  <si>
    <t>Эхаби, скв. 44</t>
  </si>
  <si>
    <t>ТП №306 ф.1 - перехлест проводов</t>
  </si>
  <si>
    <t>Колендо, скв. 200</t>
  </si>
  <si>
    <t>Обрыв фазы с опоры. Восстановление фазы.</t>
  </si>
  <si>
    <t>Эхаби, скв. 290</t>
  </si>
  <si>
    <t>Мухто, скв. 224</t>
  </si>
  <si>
    <t>Выбивает  автомат в БУСе. Регулировка блока защиты БМС-1.</t>
  </si>
  <si>
    <t>ТП №306 ф№1 - перехлест проводов</t>
  </si>
  <si>
    <t>Эхаби, скв. 3, 12, 13, 342</t>
  </si>
  <si>
    <t>ТП№26 отключение гр.1,2 - КЗ на вводном кабеле скв.342</t>
  </si>
  <si>
    <t>Центральная Оха, скв. 2848</t>
  </si>
  <si>
    <t>сработала ТЗ, запуск</t>
  </si>
  <si>
    <t>Восточное Эхаби, скв. 372</t>
  </si>
  <si>
    <t>ТП-6/0,4кВ К-21 Катыльгинское нмр</t>
  </si>
  <si>
    <t>К-21 СУ ЭЦН скв.420 Катыльгинское нмр</t>
  </si>
  <si>
    <t>АО АО СУ ЭЦН. Нарушение пинцета крепления предохранителя  Ф-С в  КТПН6/0.4кВ, выполнен ремонт</t>
  </si>
  <si>
    <t>ТР-11.05.14г;  ТО-03.02.15г</t>
  </si>
  <si>
    <t>1С-6 БРУ-6 кВ "БКНС-2"
Нижневартовское нмр</t>
  </si>
  <si>
    <t>агр № 1 "БКНС-2", К-8, 35
Нижневартовское нмр</t>
  </si>
  <si>
    <t>Отключение 1С-6 БРУ-6 кВ "БКНС-2" аварийной кнопкой оператором БКНС-2. Неисправность контроллера КИПиА.</t>
  </si>
  <si>
    <t>ДЭС К-71 Первомайское нмр</t>
  </si>
  <si>
    <t>АО ДЭС-1 СФ ООО "СЭС". Засорение топливного фильтра</t>
  </si>
  <si>
    <t>К-191 скв.2615             Советское нмр</t>
  </si>
  <si>
    <t>АВ в СУ СКН</t>
  </si>
  <si>
    <t>КЗ катушки МП, выполнен ремонт МП в СУ СКН.</t>
  </si>
  <si>
    <t xml:space="preserve">  ЭД №4</t>
  </si>
  <si>
    <t>КЗ в БРНО ЭД-6кВ №4, остановка скважин по посадке напряжения.</t>
  </si>
  <si>
    <t>ЗАО "Уренгойгидромеханизация"</t>
  </si>
  <si>
    <t xml:space="preserve">ПС №109 "Куст 109", 
ВЛ-6 ф.109-22 </t>
  </si>
  <si>
    <t>ТП 109-22-1 "УГМ",                                      ТП 109-22-2 "ЛМК-Строй"</t>
  </si>
  <si>
    <t>Повреждение проходных изоляторов ВВ на ЛЭП ф.109-22 в зоне ответственности ЗАО "Уренгойгидромеханизация"</t>
  </si>
  <si>
    <t xml:space="preserve">ПС 35/6кВ "К-32",
ВЛ-6кВ Ф-7 </t>
  </si>
  <si>
    <t>Падение дерева на ВЛ-6кВ в пролете опор №№75-76.</t>
  </si>
  <si>
    <t>ЦпоОЭ, ННП</t>
  </si>
  <si>
    <t xml:space="preserve">ЗРУ-6кВ №2 "Хохряково", яч.№12 </t>
  </si>
  <si>
    <t xml:space="preserve">ЗРУ-6кВ №2 Хохряково яч.№12 </t>
  </si>
  <si>
    <t xml:space="preserve">РУ-6 кВ КНС-1 </t>
  </si>
  <si>
    <t>При производстве переключений по восстановлению эксплуатационной схемы в РУ-6кВ КНС, персонал не убедился в отключеном положении ЗН в яч.16 ТН-6кВ, произвёл включение  ВВ-6кВ яч.13 Ввод-6кВ №2, произошло КЗ на СШ-6кВ РУ-6кВ КНС,  посадка напряжения в сети 6 кВ, 35 кВ.</t>
  </si>
  <si>
    <t>ВЛ-6 кВ Ф-4 ПС 35/6 кВ "Гагаринская"</t>
  </si>
  <si>
    <t>ВЛ-6кВ Ф-8 ПС-35/6 кВ К-90</t>
  </si>
  <si>
    <t>ООО "Башэнергонефть"</t>
  </si>
  <si>
    <t>ВЛ-6 ПЛУ ф.15-12</t>
  </si>
  <si>
    <t>Аварийное отключение ВЛ-6 кВ ф.15-12 с успешным РПВ 
(зона ответственности ООО "Башэнергонефть").</t>
  </si>
  <si>
    <t>МТЗ-2ст</t>
  </si>
  <si>
    <t>ВЛ-35 Искра-2</t>
  </si>
  <si>
    <t>ПС 35/10кВ "Мишкино-1" ВЛ-6кВ Ф-101, 102</t>
  </si>
  <si>
    <t>В пролете опор №9-10 падение дерева из-за пределов охранной зоны, оборваны провода и сорваны изоляторы в пролетах опор №6-10, подъездных путей нет. Перевели питание Ф-101, 102 на Ф-309 ПС "Мишкино3" после расчистки подъездных путей</t>
  </si>
  <si>
    <t>М-е Зыбза.              ШГН скв. 806, 835.</t>
  </si>
  <si>
    <t>Скачок U в Кубаньэнерго. Причина неизвестна.</t>
  </si>
  <si>
    <t>М-е Зыбза.              ШГН скв. 934.</t>
  </si>
  <si>
    <t>Сгорела катушка ПМ. Скачок U в Кубаньэнерго. Причина неизвестна. Заменили.</t>
  </si>
  <si>
    <t>"Низкое давление газа"</t>
  </si>
  <si>
    <t>В результате скрытого дефекта изоляции КЛ-6кВ Ф-12 КРУ-6кВ ГТЭС ДНС-2, произошел пробой изоляции жилы Ф-А и межфазное КЗ с шиной Ф-С в в/вольтном отсеке яч.12, что привело к аварийному отключению яч.12 действием дуговой защиты и отключению яч.11 действием защиты МТО, возрастание токов на 1,2С-6 кВ в ГРУ-6кВ ГТЭС ДНС-2, останов ГТА-4 по защите РМНТ (реле минимального напряжения с пуском по максимальному току), ГТА-3 сброс нагрузки работа на х.х.</t>
  </si>
  <si>
    <t>КЗ в яч.№19 РУ-6кВ КНС-7 при запуске СТД-1250кВт №4 произошло, что привело к отключению яч.№5 на ПС 35/6кВ КНС-7 и посадке напряжения по 2Т ПС 110/35/6кВ Ватинская и частичной остановке мех фонда в количестве 12 скважин. Сброс нагрузки составил 3МВт из них 1,5МВт технология. Запуски СТД-1250кВт №1,2 неуспешные. СТД-1 выдавило торец на насосе, СТД-2 не запускался по высокому давлению. Персоналом НГП из-за высоких взливов в РВС остановлено 20 скважин на суточную добычу 382,6т/14504м3. В 4:16 СТД-2 запустили в работу.  В 4:46 подача напряжения на 1С-6кВ РУ-6кВ КНС-7. При запуске СТД-1250кВт №3 в 04:51 отключения яч.№3 ввод-6кВ №1 РУ-6кВ КНС-7 по защите МТЗ. В 04:56 включение яч.№3 в работу и в 05:00 запуск СТД-3, в 08:13 запуск СТД-6кВ №4. Прямые потери нефти составили 0,9т/18,1м3. Осмотр РУ-6 кВ, КТП 6/0,4, ПС 35/6 кВ, замена в/в контактов в яч. 19 РУ-6 кВ КНС-7, чистка изоляции, проверка РЗА, замер сопротивления изоляции ротора, статора, КЛ-6 кВ СТД-1,4. МВ-6 кВ яч.13 "СТД-6кВ №1" РУ-6 кВ КНС-7 установили в яч.19 "СТД-6кВ №4" для запуска агрегата №4, в КТП 6/0,4 кВ включен САВ-0,4кВ, АВ-0,4кВ "Ввод №"1 отключен, произвели ревизию и проверку работы и устройств РЗА ВВ-6кВ яч.21 от "КТП 6/0,4кВ 1Т КНС-7" и установку в яч.13 "СТД-6кВ №1 КНС-7", сборку ВВ-6кВ яч.21 из резервных, регулировку, проверку РЗА яч.21, в 17:18 сбор нормальной схемы КТП 6/0,4кВ "КНС-7".</t>
  </si>
  <si>
    <t>ПС 35/6 кВ Северо-Островная КТПН 6/0,4 кВ 630 кВА №2 КП-23</t>
  </si>
  <si>
    <t xml:space="preserve">В результате осмотра выявлена неисправность в СУ ЭЦН скв.332, КЗ вводного контактора.  </t>
  </si>
  <si>
    <t>Неисправность ДЭС-320кВт. Вышел из строя натяжной ролик ремня вентилятора. Запустили резервную ДЭС.</t>
  </si>
  <si>
    <t>35/6кВ "Курманаевская"</t>
  </si>
  <si>
    <t>ВЛ-6 кВ ф-718</t>
  </si>
  <si>
    <t>Посадка напряжения при пуске ЭД-6 кВ №1 (1250 кВт, потек торец у насоса) и авар. остановки ЭД-2 (1250 кВт, блинкера не выпадали) на БКНС. В 10:28 пуск ЭД-3, в 10:30 пуск ЭД-2</t>
  </si>
  <si>
    <t>КТПН-250кВА №1 К-152 Тарасовского м/р</t>
  </si>
  <si>
    <t>Станции Управленя ЭЦН</t>
  </si>
  <si>
    <t>ВЛ-6кВ Ф№16     ПС-35/6кВ К-331 опора №3</t>
  </si>
  <si>
    <t xml:space="preserve">ВЛ-6кВ Ф№16     ПС-35/6кВ К-331 </t>
  </si>
  <si>
    <t>разрушение изоляторов ЛР-6кВ оп № 3</t>
  </si>
  <si>
    <t>Мухто, скв. 266</t>
  </si>
  <si>
    <t xml:space="preserve">Просадка грунта под КУВП-6 к.107 (разрушение и срыв проходных изоляторов ф.В,С.)  </t>
  </si>
  <si>
    <t>ПС35/6 №1000,           ф.1000-14</t>
  </si>
  <si>
    <t>ПС35/6 №1000,           ф.1000-05</t>
  </si>
  <si>
    <t>РУ-6 кВ №25 "2БИС" В-6 ф.25-17</t>
  </si>
  <si>
    <t>9 скважин куста 2 БИС</t>
  </si>
  <si>
    <t xml:space="preserve">Повреждение КЛ-6 кВ в ячейке 17  РУ-6 кВ №25 "2БИС" </t>
  </si>
  <si>
    <t>ТП-Кл-514-12п Афипский ЭСУ.</t>
  </si>
  <si>
    <t>ПС 35/6 кВ Кондратьевская КТПН 6/0,4 кВ №2 160 кВА К-130</t>
  </si>
  <si>
    <t>ПС 35/6 кВ Кондратьевская ВЛ 6 кВ Ф-18 от ПС 35/6 кВ Кондратьевская</t>
  </si>
  <si>
    <t xml:space="preserve">ГПЭС 4х1,469 </t>
  </si>
  <si>
    <t xml:space="preserve">В результате нарушения изоляции на КЛ-0,4 кВ скв. 693 КП-130 произошло отключение ВЛ-6 кВ действием защиты МТЗ с успешным АПВ. </t>
  </si>
  <si>
    <t>В результате короткого замыкания в ТСН-6/0,4кВ №1 останов станции в аварийном режиме. Срабатывание пожарной сигнализации. В 18:37 запуск на ХХ ГПГУ-1,3. В 19:10 останов ГПГУ-2,3,4 в результате попадания нефти в топливную систему. Вывод в ремонт ГПЭС для чистки топливной системы. Вывод в ремонт ТСН-1. В 19:17 перевод нагрузки 1,2С-6кВ РУ-6кВ УПН на ВЛ-35кВ Ф-16ЦЛ ПС 110/35/6кВ Вахская.</t>
  </si>
  <si>
    <t>ЗЗ-2ст.</t>
  </si>
  <si>
    <t>КЛ-6 кВ Ф-РМБ-2 (ОАО "Нефтемаш")</t>
  </si>
  <si>
    <t>КЛ-6 кВ Ф-РМБ-2 (ОАО "Нефтемаш") ПС 35/6 кВ "Восточная" Под посадку напряжения попала:  2 С.Ш-6 кВ ПС 35/6 кВ "Восточная"</t>
  </si>
  <si>
    <t>Выпал блинкер "Авар.откл" АПВ-нет. Причина: неисправность в электроустановках ОАО "Нефтемаш". С 17:01 до 20:45 персоналом ОАО "Нефтемаш" произведено  устранение неисправности.</t>
  </si>
  <si>
    <t>ОАО "Нефтемаш"</t>
  </si>
  <si>
    <t>ВЛ-6 кВ Ф-9</t>
  </si>
  <si>
    <t>ВЛ-6 кВ Ф-9 ПС 35/6 кВ "Славкинская"</t>
  </si>
  <si>
    <t xml:space="preserve">Работала МТЗ. АПВ-не успешно. РПВ-успешно. Причина: в РП-6-2/4 обнаружили следы эл. дуги на проходных изоляторах. Дождь, сильный порывистый ветер.
</t>
  </si>
  <si>
    <t>ВЛ-6 кВ Ф-2 ПС 35/6 кВ "БКНС"</t>
  </si>
  <si>
    <t xml:space="preserve">Выпал блинкер "Авар откл". АПВ-не успешно. 21:27 РПВ-не успешно. Дождь, сильный порывистый ветер. При осмотре обнаружили в пролете опор №208/2-208/3 дерево на проводах, на опоре №208/1 ф-"В" слетел изолятор. Дерево убрали, изолятор закрепили.
</t>
  </si>
  <si>
    <t>Выпал блинкер "Авар.откл."АПВ-не успешно. Причина:  К.З. между проводами воздушных спусков 6 кВ фаз "А" и "В" между ЛР-98 и ТП-341.</t>
  </si>
  <si>
    <t>ВЛ-6 кВ Ф-43</t>
  </si>
  <si>
    <t>ВЛ-6 кВ Ф-43 ПС 35/6 кВ "Дмитриевская"</t>
  </si>
  <si>
    <t>Центральный Паромай, скв. 58</t>
  </si>
  <si>
    <t>отгорел кабель на опоре, переразделка кабеля</t>
  </si>
  <si>
    <t>К-12 скв.756р.             Советское нмр</t>
  </si>
  <si>
    <t>АО АВ-0,4 кВ в СУ СКН, КЗ МП, выполнена замена МП в СУ.</t>
  </si>
  <si>
    <t>2:13</t>
  </si>
  <si>
    <t>ПС 35/6кВ "ГЗУ-12" Ф-8 отп. КЛ-6кВ ООО"Фауна"</t>
  </si>
  <si>
    <t>ПС 35/6кВ "ГЗУ-12" ВЛ-6 кВ Ф-8</t>
  </si>
  <si>
    <t xml:space="preserve">повреждение КЛ-6кВ отпайки на ООО "Фауна"; после окл. ЛР-6кВ "Фауна" вкл. в работу Ф-8 без замечаний </t>
  </si>
  <si>
    <t>ВЛ-6кВ ф.171-05</t>
  </si>
  <si>
    <t>ВЛ-6 кВ Ф-42 ПС 35/6 кВ "Дмитриевская"</t>
  </si>
  <si>
    <t xml:space="preserve">ВЛ-10 фидера "Лб-2" </t>
  </si>
  <si>
    <t>СУ ЭЦН к.11
Герасимовское нмр</t>
  </si>
  <si>
    <t>Остановка УЭЦН по посадке напряжения при АО В-6 яч.№6 на ПС 110/35/6 кВ "Останинская" (принадлежность ОАО "ТРК").</t>
  </si>
  <si>
    <t>ПС "Ново-Кудринская", "Западно Степановская"</t>
  </si>
  <si>
    <t>К-129 скв.1476, Советское нмр</t>
  </si>
  <si>
    <t>Аварийное отключение АВ-0,4 кВ в ТП скв.1476</t>
  </si>
  <si>
    <t>К-102 скв.1519, Советское нмр</t>
  </si>
  <si>
    <t>Повреждение АВ-0,4 кВ скв. №1519.</t>
  </si>
  <si>
    <t>ПС 35/6 кВ №302, 
ВЛ-6 кВ ф.2-2</t>
  </si>
  <si>
    <t>Аврийное отключение ВЛ-6 кВ с успешным АПВ. По результатам произведенного осмотра ВЛ на участке оп.№68-133 замечаний нет, на 17.04.15 запланировано продолжение осмотра.</t>
  </si>
  <si>
    <t>ГТЭС "Энергокомплекс"</t>
  </si>
  <si>
    <t>Скважины Среднеботуобинского НГКМ</t>
  </si>
  <si>
    <t>1 ступень
ТНЗНП</t>
  </si>
  <si>
    <t>ПС-35/6 "105" СВ-6</t>
  </si>
  <si>
    <t>ПС 110/35/6 кВ "Останинская", ВЛ-6 кВ ф.О-5</t>
  </si>
  <si>
    <t>ПС 110/35/6 кВ "Останинская", 
ВЛ-6 кВ ф.О-5</t>
  </si>
  <si>
    <t>Наезд на опору №15 автотранспортом "УТТ-2".</t>
  </si>
  <si>
    <t xml:space="preserve">ТО </t>
  </si>
  <si>
    <t>ПС 35/6кВ № 2049</t>
  </si>
  <si>
    <t>ВВ-35 Т1, ВВ-6Т1</t>
  </si>
  <si>
    <t>МТЗ-1 ст.</t>
  </si>
  <si>
    <t>ЛЗШ-6кВ</t>
  </si>
  <si>
    <t>УЭЦН скв. 2-я Чумаковская.</t>
  </si>
  <si>
    <t>ОАО "ФСК ЕЭС" Пермского ПМЭС</t>
  </si>
  <si>
    <t xml:space="preserve">ПС 110/35/10кВ "Игра", Ф-6 </t>
  </si>
  <si>
    <t>Посадка напряжения на ПС "Промбаза", "БКНС-5", "Нязь".</t>
  </si>
  <si>
    <t>Повреждение кабельной воронки КЛ-10 кВ Ф-6 
от ПС 110/35/10 кВ "Игра"</t>
  </si>
  <si>
    <t>ПС 35/6 кВ Западная Куст №5 КТПН 6/0,4 кВ №1</t>
  </si>
  <si>
    <t xml:space="preserve">В результате неправильной фазировки КЛ между СУ ЭЦН скв.458 и трансформатором наземного оборудования при запуске скв.458 произошло КЗ на верхних контактах АВ-0,4кВ. </t>
  </si>
  <si>
    <t>К.З. КЛ-6кВ АД-1 400кВт ВКС. Посадка напряжения.</t>
  </si>
  <si>
    <t>ТП-541-8</t>
  </si>
  <si>
    <t>М-е Дыш.          ШГН скв. 408.</t>
  </si>
  <si>
    <t>КТП 6/0,4кВ     К-143</t>
  </si>
  <si>
    <t>Нагрев контакта на ЛР-6 ф.В оп.45 к.143</t>
  </si>
  <si>
    <t xml:space="preserve">ПС 6/35кВ Касаев </t>
  </si>
  <si>
    <t>Кратковременное снижение напряжения по 1,2С-6кВ П/С 6/35кВ Касаев на 30% во время перезапусков насосных агрегатов на ЛПДС Каркатеевы. Косвенные потери нефти 4,4т/12,2м3. отнесены в подземное оборудование косвенные. Прямые потери нефти составили 0,2т/0,6 м3._x000D_
 Контроль за уровнями напряжения, отправлена телефонограма в ЦИТС ОАО, ЦИТС АНГДУ о снятии информации с СУ ЭЦН</t>
  </si>
  <si>
    <t>ДЭС КП-49 6х1,25 ДГУ-2</t>
  </si>
  <si>
    <t>Аварийный останов ДГУ-2,3,5,6 по причине отключения АВГ-0,4 кВ защитой "селективная токовая отсечка". Аварийное отключение ячейки 4 в ЗРУ-6 кВ. На МПУ "Сириус" зафиксирован сигнал "МТЗ", токи ф.А 622А, ф.В 556А, уставка МТЗ 500А, 0,5сек. Рабочий ток яч.3 - 88А, яч.4 - 98А, яч.11 - 58А, яч.12 - 18А. Косвенные потери нефти составили 11,5т 39,9 м3 отнесенны в категорию ЭПУ, прямые потери 37,5т 72,1м3 Осмотр эл.оборудования ДГУ, КТП, ЗРУ-6, ВЛ-6кВ ф.3,4,11,12, пунктов АВР-6кВ, КТПН 6/0,4кВ на КП-49,49б,57. Запуск ДГУ-1 в 08:34, 08:41 в параллельной работе ДГУ 1,3,5, 08:52 подано напряжение на отходящие яч.3,4,11,12   в ЗРУ-6кВ. Направлена телефонограмма в ЦИТС ОАО СН-МНГ о предоставлении информации, в ОДС ООО ДЭС. 22.04.2015г.проведен повторный осмотр эл.оборудования ДГУ, КТП, ЗРУ-6, ВЛ-6кВ ф.3,4,11,12, пунктов АВР-6кВ, КТПН 6/0,4кВ на КП-49,49б,57.</t>
  </si>
  <si>
    <t>Кратковременное снижение напряжения по 1,2С-6кВ ПС 6/35кВ Касаев на 28% во время аварийной остановки и автоматического запуска основного насосного агрегата на ЛПДС Каркатеево. Косвенные потери 14,2т/29,2м3 в категорию подземное оборудование, прямые потери 0,4т/0,9м3. Контроль за уровнями напряжения, проверка соответствия напряжения на КТПН 6/0,4кВ и СУ ЭЦН, отправлена телефонограма в ЦИТС ОАО, ЦИТС АНГДУ о снятии информации с СУ ЭЦН.</t>
  </si>
  <si>
    <t>1 зона ДЗ, 1ст ЗЗ</t>
  </si>
  <si>
    <t>ПС 220/110/35 кВ Кирьяновская ВЛ 110 кВ Кирьяновская-Лысенковская-1,2</t>
  </si>
  <si>
    <t>Аварийные отлючение ВЛ-110кВ Кирьяновская-Лысенковская-1,2. Кратковременная посадка напряжения на 1,2С-35кВ ПС 220/110/35кВ Кирьяновская на 23%. Повреждение провода ВЛ-110кВ Кирьяновская-Лысенковская-1 оп.156, в районе 53км. автодороги Мегион-Аган. Сброс нагрузки: НГП-1 Ватинского м/р 0,4МВт, Северо-Ореховского м/р 0,1МВт; НГП-2 Сев. часть Ватинского м/р  28,5МВт из них 8МВт технология; НГП-2 Мегионского м/р 1МВт; НГП-5 Аганского м/р 53,02МВт из них 11,02МВт технология, Южно-Аганского м/р 10,07МВт из них 2,61МВт технология; Набор нагрузки 55%-40мин, 80%-100мин, 100%-210мин.  Потери нефти выставленны согласно "Оперативной сводки OilSoftGroup" ОАО "СН-МНГ" составляют косвенные 153т 8593,9м3, прямые 160,5т 10970,9м3 РПВ ВЛ-110кВ Кирьяновская-Лысенковская-1 в 04:18 не успешно, РПВ ВЛ-110кВ Кирьяновская-Лысенковская-2 в 04:40 успешно, подано напряжения на ПС 110/35/6кВ Северо-Ватинская, Южно-Аганская, Январская, работа АВР-35кВ, АВР-6кВ успешно. В 04:52 РПВ В-110кВ Лысенковская-2, подано напряжение на ПС 110/35/6кВ Лысенковская. Контроль за напряжением, запуском мех.фонда. Отправлена телефонограмма  в ЦИТС ОАО, ВНГДУ о предоставлении информации со СУ ЭЦН.</t>
  </si>
  <si>
    <t>2 зона ДЗ, 2ст. ЗЗ</t>
  </si>
  <si>
    <t xml:space="preserve"> ВЛ 110 кВ Комета-Лысенковская 1,2</t>
  </si>
  <si>
    <t>ПС 220/110/35 кВ Комета ВЛ 110 кВ Комета-Лысенковская 1,2</t>
  </si>
  <si>
    <t>Аварийные отлючение ВЛ-110кВ Комета Лысенковская-1,2, ВЛ-6кВ Ф-16 ПС 35/6кВ Промысловая-1. Повреждение провода ВЛ-110 Комета-Лысенковская-1,2 пр.оп.83-84, провода ВЛ-6кВ пр.оп.5.7-7.7 ПС 35/6кВ Промысловая-1 в районе 53км автодороги Мегион-Аган. Сброс нагрузки 40,31МВт из них 20,12МВт технология. Потери нефти выставленны согласно "Оперативной сводки OilSoftGroup" ОАО "СН-МНГ" составляют косвенные 77,7т 5757,7м3, прямые 41т 4039,4м3 РПВ ВЛ-110кВ Комета-Лысенковская-1 в 04:11 не успешно. РПВ ВЛ-110кВ Комета-Лысенковская-2 в 04:36 не успешно. В 07:20 подано напряжения на ВЛ-35кВ ф.1,2,3,4,5,6 через ПС 35/6кВ К-103 от ВЛ-35кВ ф.4,5 ПС 110/35/6 кВ Лысенковская. В КРУН-6кВ Аганское в 08:31 вкл. ВВ-6кВ ввод-1, СВ-6кВ. Контроль за напряжением, запуском мех.фонда, тех.фонда. Ремонт ВЛ-110кВ в пр.оп.83-84, ВЛ-6кВ пр.оп.5.7-7.7 ПС 35/6кВ Промысловая-1. Включение ВЛ-110кВ Комета-Лысенковская-1 в 17:55,   ВЛ-110кВ Комета-Лысенковская-1 в 14:48. Включение ВЛ-6кВ Ф-16 ПС 35/6кВ Промысловая-1 в 10:15.</t>
  </si>
  <si>
    <t>ПС 35/6 кВ №186 яч. 18616 ввод 6кВ №1</t>
  </si>
  <si>
    <t>ПС 35/6 кВ №186 СШ 6 кВ №1</t>
  </si>
  <si>
    <t xml:space="preserve">Произведен осмотр ПС 35/6кВ, ВЛ-6кВ, при осмотре ВЛ-6кВ  обнаружено на оп.80 ВЛ-6кВ Ф-8 разрушение изолятора Ф-В ШС-10 и отгорание шлейфа Ф-В, разрушение ОПН-6кВ (ОПН-П-6/7,2-ухл-1) ф.В оп.1; ВЛ-6кВ Ф-4 повреждение ОПН-6кВ фВ оп.1, ОПН-6кВ ф.В,С на 2В-6кВ пункт АВР-6кВ К-32; ВЛ-6кВ Ф-6 повреждение ОПН-6кВ ф.В на оп.1 При осмотре ПС 35/6кВ в яч.18 1-ТН-6 обнаружено разрушение ОПН-6(ОПН-ТС-П-6/5,1-5ухл-2) Ф-В в яч.18, следы КЗ на опорных изоляторах Ф-А,В,С яч.18 ТН-6кВ №1. </t>
  </si>
  <si>
    <t>ПС 35/6 кВ №186 яч. 18604</t>
  </si>
  <si>
    <t xml:space="preserve">В момент отключения яч.4 по системе ТМ зафиксирован бросок тока до 1080А, уставка МТО 1200А-0 сек. В результате осмотра ВЛ-6кВ на 2В-6кВ пункта АВР-6кВ КП-32С обнаружено разрушение ОПН-6кВ Ф-В,С. </t>
  </si>
  <si>
    <t>ОАО "Тюменьэнерго"</t>
  </si>
  <si>
    <t xml:space="preserve">ГПЭС 4х1,469
(Аригольское м/р) </t>
  </si>
  <si>
    <t xml:space="preserve">ГПЭС 4х1,469, ГПГУ-1,3 </t>
  </si>
  <si>
    <t>По причине порыва нефтепровода был произведен останов мех.фонда. В результате снизилось давление топливного газа поступающего на ГПЭС. Останов ГПГУ-1,3 произошел действием защиты "Низкое давление газа".</t>
  </si>
  <si>
    <t>Потеря сети</t>
  </si>
  <si>
    <t>ГТЭС 2х5,938 (Покамасовское м/р)</t>
  </si>
  <si>
    <t>ГТЭС 2х5,938 ТГ-2 (газ)</t>
  </si>
  <si>
    <t xml:space="preserve">Выход ГТЭС из параллельной работы по защите " потеря сети" в результате глубокой посадки напряжения в сети 35 кВ. Сброс экспортной мощности 5,8 МВт.  ТГ-1 осталась в работе на СН, ТГ-2 на холостом ходу. </t>
  </si>
  <si>
    <t>Отдельные скважины по ВЛ-10 фидера "Тв-8".</t>
  </si>
  <si>
    <t xml:space="preserve">Кратковременное понижение U, остановка отдельных скважин по ВЛ-10 фидера "Тв-8" при аварийном отлючении В-10 фидеров "Тв-2", "Тв-5" на ПС "Твердиловская" (ЗЭС). </t>
  </si>
  <si>
    <t>ВЛ-6 фидера № 1</t>
  </si>
  <si>
    <t>ВЛ-10 фидера № 4</t>
  </si>
  <si>
    <t>Аварийное отключение с успешным АПВ, МТЗ. При осмотре персоналом ЗЭС выявлен слет изолятора на опоре № 210.</t>
  </si>
  <si>
    <t xml:space="preserve">Отключение В-10 фидера № 4 для устранения слета изолятора на опоре № 210 персоналом ЗЭС. </t>
  </si>
  <si>
    <t>Отпайка ВЛ-6 фидера "Кушниковка-2" после ВЛБ-58</t>
  </si>
  <si>
    <t>МТЗ 1-й ступени</t>
  </si>
  <si>
    <t>ВЛ-6 кВ ф-307</t>
  </si>
  <si>
    <t>С успешным АПВ, работа МТЗ 1-й ступени,ф-В-С=0, 9,4 км. Гроза.</t>
  </si>
  <si>
    <t>КбшЖД</t>
  </si>
  <si>
    <t>110/10кВ "Абдулино-тяговая" (КбшЖД)</t>
  </si>
  <si>
    <t>ВЛ-110 кВ "Абдулино-тяговая-Полевая", ПС "Полевая", ВЛ-10 кВ ф-Пл-8; 10</t>
  </si>
  <si>
    <t>Аварийное отключение В-110 кВ "Полевая" на ПС "Абдулино-тяговая". Нагрузки перевели на Т1Т с ПС "Емонтаево"</t>
  </si>
  <si>
    <t>35/10кВ "Матвеевка" (СЭС)</t>
  </si>
  <si>
    <t>ф-Мт-3</t>
  </si>
  <si>
    <t>Отключение для замены разрушенного изолятора на опоре №1 ТП-1 фаза-В персоналом СЭС. Последствия Грозы.</t>
  </si>
  <si>
    <t>07:48 АО РДС-160 № 2 код ошибки № 1 "Высокая температура охлаждающей жидкости". Причина - обрыв ремня привода вентилятора. После замены ремня привода вентилятора пуск и ввод в работу РДС-160 № 2 в 08:43.</t>
  </si>
  <si>
    <t xml:space="preserve"> 6СТАА8,3G1</t>
  </si>
  <si>
    <t>скв. 74Р,
скв.№ 240
скв.№ 610
скв.№ 105</t>
  </si>
  <si>
    <t>11:22 Кальчинский нефтепромысел посадка напряжения до 95кВ во внешней сети, отключение 4 скважин мех.фонда по мнимальному напряжению.
12:49 пуск скважин в работу.</t>
  </si>
  <si>
    <t>2008, 2010</t>
  </si>
  <si>
    <t>ТРИОЛ-400 АК-06</t>
  </si>
  <si>
    <t>Корпорация "ТРИОЛ"</t>
  </si>
  <si>
    <t xml:space="preserve"> 07.10.2014,            09.07.2014,      02.09.2014,      06.03.2014.   </t>
  </si>
  <si>
    <t>15.05.2015,               05.07.2015,               10.10.2015,           10.10.2015.</t>
  </si>
  <si>
    <t>ВЛ-110 кВ"КС-З" (ВПО)</t>
  </si>
  <si>
    <t>С-1-Т ПС 110/35/6 кВ"Кудиновская"</t>
  </si>
  <si>
    <t>В 10:32 прошла системная посадка напряжения со стороны 110 кВ. Останавливались скв. на "Кудиновском" м/р.</t>
  </si>
  <si>
    <t>Работала МТЗ АПВ-не успешно
Сильный порывистый ветер, дождь.
Причина: в пролёте оп.№35-36 схлёст проводов Ф-"В"и"С", обрыв провода Ф-"С".Устранили.</t>
  </si>
  <si>
    <t>ВЛ-6 кВ Ф-1 ПС 35/6 кВ "Садовая"</t>
  </si>
  <si>
    <t>Выпал блинкер "Авар.откл". АПВ-не успешно. РПВ-успешно. Сильный порывистый ветер, дождь. Причина: провис проводов в пролете оп.№100/194-100/195.</t>
  </si>
  <si>
    <t>Выпал блинкер "Авар.откл"АПВ-успешно. Сильный порывистый ветер, дождь. Произведен осмот ВЛ. Повреждений не обнаружено.</t>
  </si>
  <si>
    <t>Работала МТО. АПВ-успешно. Сильный порывистый ветер, дождь. 21.04.15 при осмотре  ВЛ обнаружено: провис провода от оп.№30/1 до ТП-230.</t>
  </si>
  <si>
    <t>ВЛ-6 кВ Ф-4 ПС 35/6 кВ "БКНС"</t>
  </si>
  <si>
    <t>Выпал блинкер "Авар.откл". АПВ-не успешно. РПВ-успешно. Сильный порывистый ветер, дождь. Причина:оп.№402/1 провис спуска проводов на ТП 401/63 скв.315 "Сосновского" м-я.</t>
  </si>
  <si>
    <t>ВЛ-10 кВ Ф-12 (ВПО)</t>
  </si>
  <si>
    <t>ВЛ-10 кВ Ф-12 (ВПО)ПС 220/110/10 кВ "Комсомолец" (МЭС). Под отключение попали: отпайка ВЛ-10 кВ от оп.№151 Ф-"Колпинский"(СНГ)</t>
  </si>
  <si>
    <t>Работала МТО АПВ-нет РПВ-успешно
Сильный порывистый ветер, дождь.
Причина: неисправность на уч. ВЛ принадлежащим ВПО.</t>
  </si>
  <si>
    <t>ВЛ-6 кВ Ф-1 ПС 35/6 кВ "Стрельная"</t>
  </si>
  <si>
    <t>Работала МТЗ. АПВ-нет.РПВ-успешно. Сильный порывистый ветер, дождь. Причина:  в проолётах оп. №47-48 упало дерево. Провода оборваны Ф-А,В,С. Разобраны шлейфа на опоре №46 Ф-А,В,С в сторону ТП-6 0,4кВ №28.</t>
  </si>
  <si>
    <t>ВЛ-6 кВ Ф-3 ПС 35/6 кВ "Красносамарская"</t>
  </si>
  <si>
    <t>Выпал блинкер "Авар.откл" АПВ-не успешно. РПВ-не успешно.
Сильный порывистый ветер, дождь.
Причина: упавшее дерево на проводах ВЛ в пролёте оп.№125-126,убрали.</t>
  </si>
  <si>
    <t>ВЛ-6 кВ Ф-9 ПС 35/6 кВ"Славкинская"</t>
  </si>
  <si>
    <t>Работала МТЗ АПВ-не успешно
РПВ-не успешно Сильный порывистый ветер, дождь. Причина: в пролёте оп.№ 
91-92 обнаружено упавшее дерево.</t>
  </si>
  <si>
    <t>ВЛ-6 кВ Ф-Н-7 ПС 35/6 кВ "Елховская"</t>
  </si>
  <si>
    <t>Работала МТО АПВ-не успешно РПВ-не успешно Сильный порывистый ветер, дождь. Причина: в пролёте оп.№27-28 обнаружено упавшее дерево.</t>
  </si>
  <si>
    <t>ВЛ-6 кВ Ф-2 ПС 35/6 кВ "Шумалгинская"</t>
  </si>
  <si>
    <t>Работала МТЗ АПВ-не успешно РПВ-не успешно. Сильный порывистый ветер, дождь. Причина: в пролёте оп.№92-93 обнаружено упавшее дерево</t>
  </si>
  <si>
    <t>Отключен персоналом ВПО для устранения замыкания на "землю" ф-"А". Неисправность на уч. ВЛ принадлежащим ВПО.</t>
  </si>
  <si>
    <t>ВЛ-6 кВ Ф-2 ПС 35/6 кВ "Стрельная"</t>
  </si>
  <si>
    <t>Работала МТЗ.АПВ-нет.РПВ-не успешно.Сильный порывистый ветер, дождь.Причина: обнаружены упавшие деревья под проводами ВЛ-6 кВ в пролётах оп.№13-14,1Д-2Д.Убрали.</t>
  </si>
  <si>
    <t>ВЛ-6кВ Ф№14     ПС-35/6кВ К-331 опора №58</t>
  </si>
  <si>
    <t xml:space="preserve">ВЛ-6кВ Ф№14     ПС-35/6кВ К-331 </t>
  </si>
  <si>
    <t>разрушение изолятора оп № 58 Ф-В</t>
  </si>
  <si>
    <t>ВЛ-110 Комета-Лысенковская 1,2 цепь</t>
  </si>
  <si>
    <t>Посадка напряжения  по ПС 220/110/10кВ Комета.Отключение из-за повреждения газопровода  ОАО " Славнефть-Мегионнефтегаз"</t>
  </si>
  <si>
    <t>Перезапущен мехфонд</t>
  </si>
  <si>
    <t>Центральная Оха, скв. 2312</t>
  </si>
  <si>
    <t>Окисление, нет фазы с опоры</t>
  </si>
  <si>
    <t>АОЭЭ выбило автомат на ТП-20, перехлест проводов</t>
  </si>
  <si>
    <t>Кыдыланьи</t>
  </si>
  <si>
    <t>Выбило автомат гр.№1 ТП-102, перехлест проводов</t>
  </si>
  <si>
    <t>ВЛ-6 кВ Ф-11 ПС 35/6 кВ "Зимняя Ставка-1"</t>
  </si>
  <si>
    <t>Отключали ВЛ-6 кВ Ф-11 для определения "земли"</t>
  </si>
  <si>
    <t>09.2015</t>
  </si>
  <si>
    <t>МТЗ, ТО</t>
  </si>
  <si>
    <t>Т-1 ПС 110\6 кВ  "Прасковея-16"</t>
  </si>
  <si>
    <t>Т-1 ПС 110\6кВ "Прасковея-16"</t>
  </si>
  <si>
    <t>В результате проливного дождя залило клемный шкаф газовой защиты Т-1. Просушили клемный шкаф,провели ревизию цепей газовой защиты. Ввели в работу Т-1 ПС 110\6кВ "Прасковея-16"</t>
  </si>
  <si>
    <t xml:space="preserve">                                   ТМН-6300/110-80У1</t>
  </si>
  <si>
    <t>К-70 скв.1665             Советское нмр</t>
  </si>
  <si>
    <t>АО АВ-0,4кВ Iном-160А в ТП, Iраб-62А. Запрошены распечатки параметров работы УЭЦН.</t>
  </si>
  <si>
    <t xml:space="preserve">ПС 35/6кВ "БКНС-3" Ф-16 </t>
  </si>
  <si>
    <t>В пролете опор 1-2 отп. на скв. 161 упало дерево на ВЛ, дерево сняли, ВЛ без повреждений</t>
  </si>
  <si>
    <t>ВЛ-6 кВ ф.336-18</t>
  </si>
  <si>
    <t>ООО "Фауна"</t>
  </si>
  <si>
    <t xml:space="preserve">1ст. ЗЗ </t>
  </si>
  <si>
    <t>ВЛ-110кВ "РП Мостовое-Потаповская" 2ц." (ОАО "Удмуртэнерго")</t>
  </si>
  <si>
    <t>Аварийное отключение ВЛ-110 кВ с успешным АПВ. На опоре №37 обнаружены следы перекрытия изоляции.</t>
  </si>
  <si>
    <t>Повреждение концевой кабельной муфты на оп.2/38</t>
  </si>
  <si>
    <t>ГТЭС Ван-Еганского м/р</t>
  </si>
  <si>
    <t>Аварийный останов ГТЭС Ван-Еганского м/р вследствии повреждения на ВЛ-6 кВ - разрушение разрядника на ВЛ-6 кВ ф.15 РУ-6 кВ "ДНС". Нагрузка переведена на ПС "Негус".</t>
  </si>
  <si>
    <t>М-е Дыш, Ключевое, Южно-Ключевое. УЭЦН-11 шт. + ШГН-2 шт.</t>
  </si>
  <si>
    <t>ВЛ-110 кВ "Чапаевская-Совхозная-2" (ЧПО)</t>
  </si>
  <si>
    <t>ВЛ-110 кВ "Чапаевская-Совхозная-2 "(ЧПО) ПС 110/35/6 кВ "Снисски" (ЧПО)</t>
  </si>
  <si>
    <t>35/6кВ "КНС-3"</t>
  </si>
  <si>
    <t>ВЛ-6 фидера № 310</t>
  </si>
  <si>
    <t>35/6кВ "КНС-1"</t>
  </si>
  <si>
    <t>ВЛ-6 фидера № 402</t>
  </si>
  <si>
    <t>110/35/10кВ "Погроминская" (ЗЭС)</t>
  </si>
  <si>
    <t>ВЛ-10 фидера № 1</t>
  </si>
  <si>
    <t>ВЛ-6 фидера № 3</t>
  </si>
  <si>
    <t>35/6кВ "Пронькинская"</t>
  </si>
  <si>
    <t>ВЛ-6 фидера № 14</t>
  </si>
  <si>
    <t>35/6кВ "Березовка"</t>
  </si>
  <si>
    <t>ВЛ-6 фидера № 506</t>
  </si>
  <si>
    <t>35/6кВ "Завьяловская"</t>
  </si>
  <si>
    <t>ВЛ-6 фидера "НСУ-4", ВЛБ-10</t>
  </si>
  <si>
    <t>ВЛ-6 кВ Ф-2 ПС 35/6 кВ
"Сытовка"</t>
  </si>
  <si>
    <t>ВЛ-35 кВ "Сидоровка-3"</t>
  </si>
  <si>
    <t>ВЛ-35 кВ "Сидоровка-3" ПС 110/35/6 кВ "Козловская"</t>
  </si>
  <si>
    <t>ВЛ-35 кВ "Мочалеевка"</t>
  </si>
  <si>
    <t>ВЛ-35 кВ"Мочалеевка" ПС 110/35/6 кВ 
"Козловская"(ПРЦЭиЭ№3)</t>
  </si>
  <si>
    <t>ВЛ-6кВ Ф№18 ПС-35/6кВ К-41М</t>
  </si>
  <si>
    <t>ВЛ-6 кВ Ф.4-17</t>
  </si>
  <si>
    <t>АО ВЛ-6 кВ с упешным АПВ. Произведен осмотр на участке оп.1-59, 14/1-30/1, замечаний не обнаружено.</t>
  </si>
  <si>
    <t>ПС № 32 "Север" 110/35/10кВ
В-35 М-29</t>
  </si>
  <si>
    <t>23 скважины на кустах 16, 20, 21,108;
ОНД-7 на БКНС-3</t>
  </si>
  <si>
    <t>Перекрытие изоляции ЛР-35 М-29 на ПС №109 "Куст 109"</t>
  </si>
  <si>
    <t xml:space="preserve">КРУН 6 кВ ДНС-2, ВЛ-6 кВ ф.14 </t>
  </si>
  <si>
    <t>Аварийное отключение ВЛ при прохождении грозового фронта.  
В результате осмотра выявлено: на оп. 43 ф.В поврежденный изолятор, на оп. 44 ф. С - потемнение, ожоги на изоляторе.</t>
  </si>
  <si>
    <t>КРУН 6 кВ ДНС-2, ВЛ-6 кВ ф.9</t>
  </si>
  <si>
    <t xml:space="preserve">Аварийное отключение ВЛ при прохождении грозового фронта. 
В результате осмотра выявлено: оп. 24 ф.А,В и оп. 44 ф.С потемнение, ожоги  изоляторов, оп. 43 ф. В - скол юбки изолятора. </t>
  </si>
  <si>
    <t>КРУН 6 кВ ДНС-2, ВЛ-6 кВ ф.12</t>
  </si>
  <si>
    <t>Аварийное отключение ВЛ при прохождении грозового фронта. П
ри осмотре обнаружены ожоги изоляторов без разрушения на опоре №54 фаза "В", опора №56 фаза "А".</t>
  </si>
  <si>
    <t>SEPAM</t>
  </si>
  <si>
    <t>ВЛ-35кВ Ф-К5-К7-К9-1</t>
  </si>
  <si>
    <t>Аварийное отключение ВЛ-35 кВ Ф-К5-К7-К9-1
при прохождении грозового фронта.</t>
  </si>
  <si>
    <t>ПС110/35/6 кВ "Первомайская", ВЛ-35 кВ ЦЛ-9</t>
  </si>
  <si>
    <t>ПС110/35/6 кВ "Первомайская", 
ВЛ-35 кВ ЦЛ-9</t>
  </si>
  <si>
    <t xml:space="preserve">ПС 35/10кВ "Чкаловская" (СЭС) </t>
  </si>
  <si>
    <t>ПС "Тарханы"; "Березовка"; "Аксютино"</t>
  </si>
  <si>
    <t>ВЛ-6 кВ Ф-5 ПС 35/6 кВ "Каменка"</t>
  </si>
  <si>
    <t>МТО Ф-А,С</t>
  </si>
  <si>
    <t>ПС-35/6кВ к-3М ВЛ-6кВ Ф-8</t>
  </si>
  <si>
    <t>ВЛ-6кВ Ф-8</t>
  </si>
  <si>
    <t xml:space="preserve">ПС 35/6кВ "Гвардейская",
ВЛ-6кВ Ф-6, КТПН6/0,4кВ№4-630кВА К-8  </t>
  </si>
  <si>
    <t xml:space="preserve">ПС 35/6кВ "Гвардейская",
ВЛ-6кВ Ф-6, 
КТПН6/0,4кВ№4-630кВА К-8  </t>
  </si>
  <si>
    <t>Попадание птицы в трансформаторный отсек КТПН6/0,4кВ№4-630кВА К-8</t>
  </si>
  <si>
    <t>М-е Южно-Ключевое. СУ скв. 411.</t>
  </si>
  <si>
    <t>М-е Южно-Ключевое. Скв. 411.</t>
  </si>
  <si>
    <t>Неисправность СУ ABB.</t>
  </si>
  <si>
    <t xml:space="preserve">Кратковременное снижение напряжения по 1,2С-6кВ ПС 6/35кВ Касаев на 33% во время запуска основного насосного агрегата на ЛПДС Каркатеево, работа БАВР на ПС 6/35кВ Касаев. </t>
  </si>
  <si>
    <t>35/10кВ "Лабазинская" (ЗЭС)</t>
  </si>
  <si>
    <t>ПС 35/10кВ "Лабазинская", ВЛ-10 фидера "Лб-2" (отпайка ОН)</t>
  </si>
  <si>
    <t>Вывод в ремонт трансформатора Т1Т ПС "Лабазинская" для устранения дефектов выявленных ТВК.
Неотложная заявка ЗЭС.</t>
  </si>
  <si>
    <t>Вывод в неотложный ремонт 1, 2 СШ-10 ПС "Полевая" (персоналом СЭС "Оренбургэнерго"). Эл.снабжение ВЛ-10 фидера "Пл-8" переведено от ПС "Степановская" (СЭС) фидер "Ст-1". Эл.снабжение ВЛ-10 фидера "Пл-10" переведено от ПС "Покровская" (СЭС) фидер "Пк-7".</t>
  </si>
  <si>
    <t>ВЛ-6 фидера № 1409</t>
  </si>
  <si>
    <t>Отключение ВВ-6 кВ ПАЭС-1, работа МТЗ, отключение ВА-0,4 кВ сигнализация "Управление ТV-2". Произведен осмотр ВЛ-6 фидера персоналом УЭ "ОН", замечаний не выявлено. Повреждение эл.цепей ПАЭС-1.</t>
  </si>
  <si>
    <t>Неисправность ВМ-10. Устранено персоналом СЭС.</t>
  </si>
  <si>
    <t>ВЛ-35 17"Л" (ПС "Проскуринская").</t>
  </si>
  <si>
    <t>Аварийное отключение с успешным АПВ, ВЛ-110 "Сорочинская - Богдановка". Гроза.</t>
  </si>
  <si>
    <t>В-6 Т1Т. ВЛ-6 фидеров №№ 15-01, 15-02, 15-03.</t>
  </si>
  <si>
    <t>Аварийное отключение В-6 Т1Т, эл.снабжение фидеров №№ 15-01, 15-02, 15-03 переведено на Т2Т. Причина выясняется.</t>
  </si>
  <si>
    <t>35/6 Тарханы, Березовка, Аксютино</t>
  </si>
  <si>
    <t>Аварийное отключение В-35кВ "Тарханы" на ПС "Чкаловская"(СЭС).МТЗ, АПВ неуспешное. Гроза. Причина выясняется.</t>
  </si>
  <si>
    <t>Аварийное отключение ф-Мт-3, МТЗ. Гроза.Причина выясняется.</t>
  </si>
  <si>
    <t>КТПН-400кВА №2 К-2 Барсуковского м/р</t>
  </si>
  <si>
    <t>Отключение  СУ на кусту №2 Барсуковского м/р, из-за внутреннего повреждения вводного АВ-0,4 кВ в КТП-400 кВА № 2. Нагрузка переподключена на КТП-630 кВА №1</t>
  </si>
  <si>
    <t>ПС-35/6 "104" 2-СШ-6</t>
  </si>
  <si>
    <t>Отключение яч№ 4 на энергокомплексе ПАЭС-2500 и  В-6-2, СВ-6 на ПС-35/6 "104" из-за  двухфазного КЗ в точках обрыва шлейфа фазы "А" на ЛР-6 кВ ВЛ-6 "154-16", опора 38/1 во время штормовых порывов ветра и повреждения опорного изолятора фазы "В" на сборных шинах ПС-35/6 "104".</t>
  </si>
  <si>
    <t>ВЛ-6 кВ "206-07"</t>
  </si>
  <si>
    <t>ВЛ-6 кВ Ф-5 ПС 35/6 кВ "Грековская"</t>
  </si>
  <si>
    <t>ВЛ-35кВ Мирзоева</t>
  </si>
  <si>
    <t>Центральная Оха, скв. 2885</t>
  </si>
  <si>
    <t>Выбило защиту, неисправен провод в БУ</t>
  </si>
  <si>
    <t>Восточное Эхаби, скв. 617</t>
  </si>
  <si>
    <t>АОЭЭ: не запускается - смена пускателя, запуск</t>
  </si>
  <si>
    <t>Эхаби, скв. 362</t>
  </si>
  <si>
    <t>Необходима смена кабеля до БУ L=30м. Работы на 30.04.</t>
  </si>
  <si>
    <t>Западное Сабо</t>
  </si>
  <si>
    <t>Выбило автомат на ТП-6/0,4кВ №105 - повторное включение</t>
  </si>
  <si>
    <t>Перерыв в подаче газа на ГТЭС.
падение давления на входном сепараторе ПНГ перед компрессорами (загидрачивание входной задвижки)</t>
  </si>
  <si>
    <t>НВЧЗ, АПВ</t>
  </si>
  <si>
    <t>С-97 Крапивинское, Двуреченское нмр</t>
  </si>
  <si>
    <t>С-97</t>
  </si>
  <si>
    <r>
      <t xml:space="preserve">АО УЭЦН.  Посадка напряжения при АО ВЛ-110 С-97  действием НВЧЗ. АПВУ. </t>
    </r>
    <r>
      <rPr>
        <sz val="12"/>
        <color indexed="60"/>
        <rFont val="Times New Roman"/>
        <family val="1"/>
        <charset val="204"/>
      </rPr>
      <t>Мокрый снег</t>
    </r>
    <r>
      <rPr>
        <sz val="12"/>
        <rFont val="Times New Roman"/>
        <family val="1"/>
        <charset val="204"/>
      </rPr>
      <t>, запланирован осмотр.</t>
    </r>
  </si>
  <si>
    <t>СУ ЭЦН 
Первомайское нмр</t>
  </si>
  <si>
    <t>Остановка ЭЦН.  Подана заявка на распечатку параметров работы ЭЦН.</t>
  </si>
  <si>
    <t>СУ ЭЦН 
Советское нмр</t>
  </si>
  <si>
    <t>К-24 скв.702             Ломовое нмр</t>
  </si>
  <si>
    <t>АО АВ-0,4кВ Iном-250А в ТП, Iраб-95А. Запрошены распечатки параметров работы УЭЦН.</t>
  </si>
  <si>
    <t xml:space="preserve">РУ-6кВ №183 (вкл. от ф.РУ-2-1.)   трехазное короткое замыкание в ячейки Ввод-6-1.
Замыкание жилы ф. «А» на заземляющий проводник привело к нагреву и разрушению изоляции перешедшее в однофазное замыкание вызвавшее ионизацию окружающего воздуха, что привело к трехфазному КЗ с перекрытием шин 6 кВ в яч. Ввода 6-1. Посадка напряжения по 1С-35 на ПС Юганская. </t>
  </si>
  <si>
    <t>ТО, 1,2ст ТЗНП</t>
  </si>
  <si>
    <t>ПС 110/35/6кВ Гагаринская ВЛ-110кВ Гагаринская-Лабытвор-1</t>
  </si>
  <si>
    <t>ВЛ-110кВ Гагаринская-Лабытвор-1</t>
  </si>
  <si>
    <t>ПС 35/6 кВ №211
РУ-6 кВ
КНС-545</t>
  </si>
  <si>
    <t xml:space="preserve">Частичная остановка скважин по ВЛ-35 Скриповская-1   при запуске агрегата №1 на КНС-545. Отключений на электрооборудовании УЭЭ не было.  </t>
  </si>
  <si>
    <t>ПС 35/6кВ №238 УКРМ-6-1 в  ЗРУ-6 кВ №2 КНС-18 Р</t>
  </si>
  <si>
    <t xml:space="preserve">УКРМ-6-1  </t>
  </si>
  <si>
    <t>Внутреннее повреждение   УКРМ-6-1 в ЗРУ-6 кВ №2 КНС-18 Р, посадка U по СШ-1 ПС35/6кВ №238</t>
  </si>
  <si>
    <t>Разрушение штыревого изолятора на опоре №9 ф.С отпайка на куст 107</t>
  </si>
  <si>
    <t>ВЛ-35 кВ "Ключевая-Горячий Ключ" 2-ая цепь</t>
  </si>
  <si>
    <t>ПС-35/6 кВ Н-5 "Ключевая"</t>
  </si>
  <si>
    <t>Аварийное отключение ВЛ-35 кВ  с успешным РПВ. Повреждение на участке ВЛ находящемся в зоне ответственности ОАО "Кубаньэнерго".</t>
  </si>
  <si>
    <t xml:space="preserve">ОПМЭС Урала </t>
  </si>
  <si>
    <t>З.З. 2-й ступени</t>
  </si>
  <si>
    <t>ПС 220/110/10кВ "Михайловская" (МЭС)</t>
  </si>
  <si>
    <t>ВЛ-110 кВ "Михайловская-Бугуруслан-тяговя-1; 2"; "Бугруслан-тяговая-Филиповка-тяговая". ПС "Тарханы"; "Березовка"; "Аксютино"; "НПС"; "КНС"; "Самдуровская"; "УПСВ Самодуровская"</t>
  </si>
  <si>
    <t>ПС 220/110/35/10/6кВ "Бузулукская" (МЭС)</t>
  </si>
  <si>
    <t>ПС 35/6 "Курманаевская, Шулаевская, Скворцовская"(ОН)</t>
  </si>
  <si>
    <t>Нестабильное напряжение при вводе в работу ВЛ-220 кВ "Бузулукская-Сорочинская"(МЭС) и АТ1 на ПС "Бузулукская"(МЭС)</t>
  </si>
  <si>
    <t>Аварийное отключение ВЛ-6 кВ с успешным АПВ. Гроза.</t>
  </si>
  <si>
    <t>ВЛ-6кВ "142-14"</t>
  </si>
  <si>
    <t>ВЛ-6кВ "192-01"</t>
  </si>
  <si>
    <t>КТПН-630кВА  К-11 Северо-Тарасовского м/р</t>
  </si>
  <si>
    <t>ТП-6/0,4кВ №102</t>
  </si>
  <si>
    <t xml:space="preserve">Таловое нмр,
В-6 1ТП в КУВ-6 "К-66" </t>
  </si>
  <si>
    <t>В-6 1ТП в КУВ-6</t>
  </si>
  <si>
    <t>Аварийное отключение В-6 1ТП в КУВ-6 "К-66", РПВ успешное. Причина выясняется.</t>
  </si>
  <si>
    <t>ВЛ-6 кВ Ф.1-12</t>
  </si>
  <si>
    <t>Аварийное отключение ВЛ-6 кВ с успешным АПВ. Порывы ветра до 20 м/с.</t>
  </si>
  <si>
    <t>ВЛ-6 кВ Ф.1-5</t>
  </si>
  <si>
    <t xml:space="preserve">Ломовое нмр, Куст-24, скв.702             </t>
  </si>
  <si>
    <t>Аварийное отключение АВ-0,4 кВ скв.702</t>
  </si>
  <si>
    <t>ПС 35/6кВ "КСП-2,
ВЛ-6кВ Ф-13</t>
  </si>
  <si>
    <t>ВЛ-6кВ Ф-13       ПС 35/6кВ "КСП-2"</t>
  </si>
  <si>
    <t>Повреждение наконечника провода на опоре №13 ЛР-6кВ.</t>
  </si>
  <si>
    <t>ПС 35/6кВ "Промбаза",
ВЛ-6кВ Ф-8</t>
  </si>
  <si>
    <t>ВЛ-6кВ Ф-8       ПС 35/6кВ "Промбаза"</t>
  </si>
  <si>
    <t xml:space="preserve">Т.О. </t>
  </si>
  <si>
    <t>ПС 35/6 № 4</t>
  </si>
  <si>
    <t>ВЛ-6 ф. 4-16</t>
  </si>
  <si>
    <t>КС № 2 К-6 Верхне-Пурпейского м/р</t>
  </si>
  <si>
    <t>КС № 2 ТМ-400-1 К-6 Верхне-Пурпейского м/р</t>
  </si>
  <si>
    <t>ВЛ-6кВ ф.065-02; 065-07; 064-01; 064-18</t>
  </si>
  <si>
    <t>ВЛ-6кВ ф.065-12</t>
  </si>
  <si>
    <t>ВЛ-6кВ ф.051-10</t>
  </si>
  <si>
    <t>ПС 35/6кВ 317 ВЛ-6кВ ф.317-18</t>
  </si>
  <si>
    <t>ВЛ-6кВ ф.317-18</t>
  </si>
  <si>
    <t xml:space="preserve"> ВЛ-35кВ Промысловая-1,2ц.</t>
  </si>
  <si>
    <t>СУ ЭЦН 
Северо-Оленье нмр</t>
  </si>
  <si>
    <t>Остановка ЭЦН. Причина выясняется.</t>
  </si>
  <si>
    <t>май</t>
  </si>
  <si>
    <t>ПС 220/110/35/10кВ "Сорочинская" (МЭС)</t>
  </si>
  <si>
    <t>ПС 35/6 кВ "Боголюбовская", "Кодяковская", "Ольховская", "Родниковская", ГТЭС "Загорская".</t>
  </si>
  <si>
    <t>Кратковременное понижение U в сети 110 кВ со стороны ПС "Сорочинская", остановка отдельных скважин. (Зафиксировано системой "МИР"). Причина выясняется, в Оренбургском РДУ отключений не зафиксированно.</t>
  </si>
  <si>
    <t>ВЛ-110 Муравленковская-Барсуковская-1, Муравленковская-Барсуковская-2</t>
  </si>
  <si>
    <t>филиал ОАО "ФСК ЕЭС" - ЯНПМЭС</t>
  </si>
  <si>
    <t xml:space="preserve">УГРЭС: 1ст ДЗ, 1ст ЗЗ   
ПС "Мангазея": ДЗЛ  </t>
  </si>
  <si>
    <t>ВЛ-220кВ 
УГРЭС - Мангазея- 1 цепь</t>
  </si>
  <si>
    <t xml:space="preserve">ВЛ-35кВ М-1,2,5,6,7,9,10,20,21,25,26,27,28 . </t>
  </si>
  <si>
    <t>При отключении ВЛ-220кВ "Уренгойская ГРЭС - Мангазея №1", произошло выделение Ванкорского энергоузла на изолированную работу, так как ВЛ-220кВ Уренгойская ГРЭС - Мангазея №2 была в ремонте.  При этом на ВГТЭС радиальная вибрация высокоскоростных валов редукторов возросла более 100 мкм на всех ГТУ. В результате работы защиты от вибрации отключились ВЛ-35кВ М-1, 6, 9, 10, 20, 25, 26, 27. 
При включении  ВЛ-220кВ Уренгойская ГРЭС - Мангазея №1 с контролем синхронизма на УГРЭС на параллельную работу с Ванкорским энергорайоном, на ВГТЭС на всех ГТУ возникла радиальная вибрация на высокоскоростных валах редукторов более 120 мкм. При этом сработала команда ОН-7,8 с отключением ВЛ-35кВ М-1, 2, 5, 6, 7, 9, 10, 20, 21, 25, 26, 27, 28.</t>
  </si>
  <si>
    <t>ВЛ-6кВ "109-16"</t>
  </si>
  <si>
    <t>ВЛ-6 кВ "209-06"</t>
  </si>
  <si>
    <t>ВЛ-6 кВ ф.1-12</t>
  </si>
  <si>
    <t>Аварийное отключение ВЛ-6 кВ с успешным АПВ. 
Сильный порывистый ветер.</t>
  </si>
  <si>
    <t>ПС 110/35/6 кВ "Григорьевская",
ВЛ-6 кВ ф.Гр-1</t>
  </si>
  <si>
    <t>АО ДЭС СФ ООО "СЭС"</t>
  </si>
  <si>
    <t>ВЛ-6 ф.526-06</t>
  </si>
  <si>
    <t>Падение оп.69 К-540б</t>
  </si>
  <si>
    <t xml:space="preserve">Советское м-е, К-18Б скв.160             </t>
  </si>
  <si>
    <t>скв.160</t>
  </si>
  <si>
    <t>КЗ обмотки статора ЭД-0,4кВ СКН.</t>
  </si>
  <si>
    <t>ООО Нижневартовскбурнефть</t>
  </si>
  <si>
    <t>ПС 35/6 кВ Куст-211,
 КТПН 6/0,4 кВ №2 400 кВА К-215</t>
  </si>
  <si>
    <t>ПС 35/6 кВ Куст-211 КТПН 6/0,4 кВ №2 400 кВА К-215</t>
  </si>
  <si>
    <t>Аварийное отключение вводного АВ-0,4 кВ в КТПН К-215</t>
  </si>
  <si>
    <t>ООО "РН-Бурение"</t>
  </si>
  <si>
    <t>"Ключевая - Горячий Ключ-220 2-ая цепь" Афипский ЭСУ.</t>
  </si>
  <si>
    <t>Вибрация опоры ТГ со стороны ГТД в вертикальном направлении</t>
  </si>
  <si>
    <t>ГТЭС 6х6 ТГ (газ)-2</t>
  </si>
  <si>
    <t>При производстве работ в охранной зоне ВЛ-6кВ Ф-12 КРУН-6кВ ДНС-2 в пр.оп.84-85 без разрешения, водитель автокрана Камаз гос№ Н618НМ пренадлежащий ООО Мегруснефть Ижиков С.К. допустил касание стрелой проводов Ф-А,С, что привело к аварийному отключению ВЛ-6кВ. Заказчик на выполнение работ ООО МСК, в результате чего произошел аварийный останов ТГ-4 по защите "высокая вибрация ГТД", останов ТГ-2 по защите "высокая частота вращения турбины". Сброс нагрузки составил 6,9 МВт. Прямые потери 40,7т/217,9м3, косвенные 6,5т/12,4м3 В 06:44 запуск ДЭС-1600. Запуск ТГ-3 на х/ход. Запуск КМ-4 в 07:13.</t>
  </si>
  <si>
    <t>ПС 35/6 кВ Куст-67 КТПН 6/0,4кВ 400кВА №4 К-65бис</t>
  </si>
  <si>
    <t>По результатм осмотра выявлено отключение вводного АВ-0,4кВ тип 52-39 Iн-630А рем.№107.10.14  пирометрический контроль АВ-0,4кВ ввод верх: +80,+80,+80, низ: +95,+80,+80. Загрузка КТПН 74% 428А. _x000D_
ТР 08.10.14г., осмотр10.04.15г._x000D_
Прямые потери: 1,8т/28 м3 Осмотр, пирометрический контроль оборудования КТПН 6/0,4кВ, АВ-0,4кВ. Включение вводного АВ-0,4 кВ, замер уровней напряжения, нагрузок, контроль за запуском скважин.  Отправлена телефонограмма о предоставлении информации с СУ УЭЦН в ЦИТС ОАО СН-МНГ, АНГДУ. Подана заявка на 06.05.15г.</t>
  </si>
  <si>
    <t>ГТЭС 6х6
(Тайлаковское м-е)</t>
  </si>
  <si>
    <t>35/6кВ "Подгорная"</t>
  </si>
  <si>
    <t>ВЛ-6 фидера № 708. Скв.№№ 110, 800, 951, 952, 962.</t>
  </si>
  <si>
    <r>
      <t>Устранение нагрева на ЛР-708/2 ф-С (t=76,5</t>
    </r>
    <r>
      <rPr>
        <sz val="12"/>
        <color indexed="8"/>
        <rFont val="Calibri"/>
        <family val="2"/>
        <charset val="204"/>
      </rPr>
      <t>°</t>
    </r>
    <r>
      <rPr>
        <sz val="12"/>
        <color indexed="8"/>
        <rFont val="Times New Roman"/>
        <family val="1"/>
        <charset val="204"/>
      </rPr>
      <t>).</t>
    </r>
  </si>
  <si>
    <t>Кратковременное понижение U в сети 110 кВ по  ПС "Бузулукская" при аварийном отключении ВЛ-110 кВ "Бузулукская - Сорочинская-1" с успешным АПВ, гроза.</t>
  </si>
  <si>
    <t>220/110/35/10кВ "Сорочинская" (МЭС)</t>
  </si>
  <si>
    <t>ПС 35/6 "ГТЭС Загорская"</t>
  </si>
  <si>
    <t>Кратковременное понижение U в сети 110 кВ по  ПС "Сорочинская" при аварийном отключении ВЛ-110 "Сорочинская - Плешаново" с успешным АПВ, гроза.</t>
  </si>
  <si>
    <t>ВЛ-10 фидера "Тв-8".</t>
  </si>
  <si>
    <t>С неуспешным АПВ, гроза. РПВ успешно. В 20:00 проведен осмотр ВЛ-10, замечаний не выявлено.</t>
  </si>
  <si>
    <t>ВЛ-10 фидера "КМ-3".</t>
  </si>
  <si>
    <t>С неуспешным АПВ, гроза. РПВ успешно. В 19:45 произвели осмотр ВЛБ, замечаний нет. В 20:50 произвели осмотр ВЛ, замечаний нет.</t>
  </si>
  <si>
    <t>ВЛ-6 кВ ф-Петровский</t>
  </si>
  <si>
    <t>Кратковременное понижение U при грозе.</t>
  </si>
  <si>
    <t>Отключен персоналом Западных ЭС, "земля" в сети 10 кВ фаза "А"-0. 00:12 бригада УЭ выехала с осмотром и для подключения трех скважин от ДЭС. 00:50 скважина № 5001 запущена от ДЭС. 01:35 подано U на ВЛ -10 фидера № 4, "земли" нет.</t>
  </si>
  <si>
    <t>ПС 110/35/6 "Промысловая", ПС 35/6 "КНС-1. 2. 3", Яшкинская", В.Покровка".
ПС 11/35/6 "Ново-Медведкинская", "Савельевская", "Герасимовская", ПС 35/6 "Проскуринская", "Варшава-3", Тананыкская", "Долговская", "Курманаевская", "Шулаевская", Скворцовская". ПС 35/6 "Графская", "Ибряевка-1, 2".</t>
  </si>
  <si>
    <t>При плановой проверки работы БАВР-6 кВ на ПС 35/6 "111", произошло отключение 10 скважин. Причина выясняется</t>
  </si>
  <si>
    <t>ВЛ-6 кВ 321-16</t>
  </si>
  <si>
    <t>Во время сильных порывов ветра, отключение ВЛ-6 кВ 321-16 по защите ТО, АПВ-успешное. На КЛР-6 кВ отгорела гибкая шина фазы "В".</t>
  </si>
  <si>
    <t>ВЛ-6 кВ Ф-30</t>
  </si>
  <si>
    <t>ВЛ-6 кВ Ф-30 ПС 35/6 кВ  "Восточная-Черновка"</t>
  </si>
  <si>
    <t>Работала Т.О. АПВ-успешно. Гроза, сильный порывистый ветер.</t>
  </si>
  <si>
    <t xml:space="preserve"> ВЛ-6кВ ф№16 ПС-35/6 кВ К-66 </t>
  </si>
  <si>
    <t xml:space="preserve"> излом основания опоры №8/4 по сварному шву, ветер порывами до 19 м/с</t>
  </si>
  <si>
    <t>АОЭЭ ТП №1 гр.1 - перехлест проводов по 0,4 кВ. Работы на 05.05.</t>
  </si>
  <si>
    <t>Центральная Оха, скв. 2763</t>
  </si>
  <si>
    <t>Обрыв провода в БУ</t>
  </si>
  <si>
    <t>Центральная Оха ПС-35/6 "Северная", "БКНС"</t>
  </si>
  <si>
    <t>ф.1 ПС 35/6 ''2-ая Площадь''</t>
  </si>
  <si>
    <t>Восточное Эхаби, ф.1 ПС 35/6 ''2-ая Площадь''</t>
  </si>
  <si>
    <t>Схлест проводов ф.1 ПС 35/6 ''2-ая Площадь''</t>
  </si>
  <si>
    <t>ф.2 ПС 35/6 ''2-ая Площадь''</t>
  </si>
  <si>
    <t>Восточное Эхаби, ф.2 ПС 35/6 ''2-ая Площадь''</t>
  </si>
  <si>
    <t>Схлест проводов ф.2 ПС 35/6 ''2-ая Площадь''</t>
  </si>
  <si>
    <t>ф.3 ПС 35/6 ''Вост. Эхаби''</t>
  </si>
  <si>
    <t>Восточное Эхаби, ф.3 ПС 35/6 ''Вост. Эхаби''</t>
  </si>
  <si>
    <t>Схлест проводов ф.3 ПС 35/6 ''Вост. Эхаби''</t>
  </si>
  <si>
    <t>ф.1,3 ПС-35/6кВ "Эхаби"</t>
  </si>
  <si>
    <t>Эхаби, ф.1,3 ПС-35/6кВ "Эхаби"</t>
  </si>
  <si>
    <t>Схлест проводов ф.1,3 ПС-35/6кВ "Эхаби"</t>
  </si>
  <si>
    <t>ф.3 ПС-35/6кВ "Одопту"</t>
  </si>
  <si>
    <t>Одопту, ф.3 ПС-35/6кВ "Одопту"</t>
  </si>
  <si>
    <t>Посадка напряжения ф.3 ПС-35/6кВ "Одопту"</t>
  </si>
  <si>
    <t>ф.1 ПС-35/6 "Тунгор"</t>
  </si>
  <si>
    <t>Тунгор, ф.1 ПС-35/6 "Тунгор"</t>
  </si>
  <si>
    <t>Обрыв провода ВЛ-6кВ ф.1 ПС-35/6 "Тунгор". Работы по поиску обрыва на 06.05.15г.</t>
  </si>
  <si>
    <t>Западное Сабо, скв. 128</t>
  </si>
  <si>
    <t>Обрыв провода ВЛ-0,4кВ на скважину</t>
  </si>
  <si>
    <t>ф.1 ПС 35/6 'Кыдыланьи''</t>
  </si>
  <si>
    <t>Кыдыланьи, ф.1 ПС 35/6 'Кыдыланьи''</t>
  </si>
  <si>
    <t>Обрыв провода ВЛ-6кВ ф.1 ПС 35/6 'Кыдыланьи''. Работы по поиску обрыва на 06.05.15г.</t>
  </si>
  <si>
    <t>ф.3 ПС-35-6 "Мухто"</t>
  </si>
  <si>
    <t>Мухто, ф.3 ПС-35-6 "Мухто"</t>
  </si>
  <si>
    <t>ф.5 ПС-35-6 "Мухто"</t>
  </si>
  <si>
    <t>Центральный Паромай, ф.2, 5 ПС-35-6 "Мухто"</t>
  </si>
  <si>
    <t>Обрыв провода ВЛ-6кВ ф.2, 5 ПС-35-6 "Мухто". Работы по поиску обрыва на 06.05.15г. Запуск ф.5 (дистанционно). Ф.2 - сорвало опорный изолятор по фазе А на анкер.опоре от ПС-35/6 "Сабо".</t>
  </si>
  <si>
    <t>Западное Сабо, скв. 54</t>
  </si>
  <si>
    <t>Северная Оха, ТП-6/0,4 №30</t>
  </si>
  <si>
    <t>АОЭЭ ТП-6/0,4 №30 выбило автомат</t>
  </si>
  <si>
    <t>Колендо, скв. 176</t>
  </si>
  <si>
    <t>АОЭЭ ТП-6/0,4 №106 выбило автомат.</t>
  </si>
  <si>
    <t>ТП-6/0,4кВ №240</t>
  </si>
  <si>
    <t>Колендо, скв. 240</t>
  </si>
  <si>
    <t>Слабые контакты на п/ст. №240 - зачистка, протяжка, запуск.</t>
  </si>
  <si>
    <t>Восточное Эхаби, скв. 591</t>
  </si>
  <si>
    <t>Обрыв провода ВЛ-0,4кВ на скважину, сгорел пускатель в БУ</t>
  </si>
  <si>
    <t>Восточное Эхаби, скв. 210</t>
  </si>
  <si>
    <t>Обрыв провода ВЛ-0,4кВ на скважину, сгорел эл. двигатель 5,5кВт, дороги нет.</t>
  </si>
  <si>
    <t>Восточное Эхаби, ТП-6/0,4 №18А</t>
  </si>
  <si>
    <t>АОЭЭ ТП-6/0,4 №18А выбило автомат</t>
  </si>
  <si>
    <t>Восточное Эхаби, скв. 170, 243, 461, 480, 488</t>
  </si>
  <si>
    <t>АОЭЭ - был выбит автомат в БУ</t>
  </si>
  <si>
    <t>Эхаби, скв. 323, 440, 375, 89, 5, 42, 179, 403, 26, 337</t>
  </si>
  <si>
    <t>ДЭС 235Р Крапивинское нмр</t>
  </si>
  <si>
    <t>К-19Б скв.1624             Советское нмр</t>
  </si>
  <si>
    <t>АО АВ-0,4 кВ в СУ СКН, КЗ МП, выполнена замена МП.</t>
  </si>
  <si>
    <t>Ф.1-12
Советское нмр</t>
  </si>
  <si>
    <t>Ф.1-12</t>
  </si>
  <si>
    <t xml:space="preserve"> ООО "Южно-Охтеурское"</t>
  </si>
  <si>
    <t>Ф.Гр-14
Северное нмр</t>
  </si>
  <si>
    <t>Ф.Гр-14</t>
  </si>
  <si>
    <r>
      <t xml:space="preserve">ПС 110/35/6 кВ "Григорьевская" АО ВЛ-6 Ф.Гр-14 действием МТЗ, АПВ-неуспешное, РПВ-неуспешно. </t>
    </r>
    <r>
      <rPr>
        <sz val="12"/>
        <color indexed="60"/>
        <rFont val="Times New Roman"/>
        <family val="1"/>
        <charset val="204"/>
      </rPr>
      <t>Падение опоры ВЛ-6 Ф.Гр-14 в зоне ответственности ООО "Южно-Охтеурское"</t>
    </r>
    <r>
      <rPr>
        <sz val="12"/>
        <rFont val="Times New Roman"/>
        <family val="1"/>
        <charset val="204"/>
      </rPr>
      <t>. Отключен ЛР-6 оп.111/5, до устранения нарушения.</t>
    </r>
  </si>
  <si>
    <t xml:space="preserve">РУ-10кВ "КНС-6" Ф-2 </t>
  </si>
  <si>
    <t xml:space="preserve">В пролете опор №22-23 падение дерева из-за пределов охранной зоны, оборваны провода и сорваны изоляторы в пролетах опор №22-23, погнута траверса. Произвели восстановительные работы. </t>
  </si>
  <si>
    <t>ПС 110/35/6кВ  Парфеновская ВЛ-35кВ Ольха-1,2</t>
  </si>
  <si>
    <t>ВЛ-35кВ Ольха-1,2</t>
  </si>
  <si>
    <t>ВЛ-35 Зимняя- 1,2</t>
  </si>
  <si>
    <t xml:space="preserve"> ВЛ-35кВ Волга-1,2ц.</t>
  </si>
  <si>
    <t>ПС 35/6кВ № 050 ВЛ-6кВ ф.050-08</t>
  </si>
  <si>
    <t xml:space="preserve"> ВЛ-6кВ ф.050-08</t>
  </si>
  <si>
    <t>Гроза. Портал №9 токопровода ф.В, разрушение изолятора, схлест м/у ф.В и С. Остановка скважин по посадке U на ВЛ-35 Западный Салым-2</t>
  </si>
  <si>
    <t>Min U</t>
  </si>
  <si>
    <t xml:space="preserve"> ПС 6/35кВ Касаев </t>
  </si>
  <si>
    <t>ПС 35/10кВ "Матвеевка" (СЭС),
ВЛ-10 кВ ф.МТ-3</t>
  </si>
  <si>
    <t>ВЛ-10 кВ ф.МТ-3</t>
  </si>
  <si>
    <t>Вывод в ремонт ВЛ-10кВ ф."Мт-3" персоналом СЭС для замены дефектных изоляторов .</t>
  </si>
  <si>
    <t xml:space="preserve">ПС 35/6кВ "Величаевка-12",
ВЛ-6кВ ф.129 </t>
  </si>
  <si>
    <t>Аварийное отключение ВЛ-6кВ ф.129 с успешным АПВ. 
По результатам произведенного осмотра замечаний не выявлено.</t>
  </si>
  <si>
    <t>ВЛ-10 кВ ф-4.</t>
  </si>
  <si>
    <t>Остановка скважин по неполнофазному режиму. На ВЛБ-10 разрушен проходной изолятор (фаза "В").</t>
  </si>
  <si>
    <t>М-е Дыш,  ШГН-скв.458, 457.</t>
  </si>
  <si>
    <t>РССР-3300</t>
  </si>
  <si>
    <t>ГПЭС-15 Усть-Тегусского м/р</t>
  </si>
  <si>
    <t>ГПУ-1,3,5,6,8,9,10</t>
  </si>
  <si>
    <t>Аварийный останов ГПЭС-15. 
Предварительная причина: останов ГПГУ-1 из-за повреждения контрольного кабеля. Наброс нагрузки на ГПГУ-3,5,6,8,9,10 с последующим аварийным остановом по детонации
Недоборы вызваны остановом фонда скважин из-за ограничения по перекачке нефти.</t>
  </si>
  <si>
    <t>ВЛ-110 Муравленковская-Барсуковская-1</t>
  </si>
  <si>
    <t>Аварийное отключение ВЛ-6 кВ с успешным РПВ. 
По результатам осмотра замечаний не выявлено.</t>
  </si>
  <si>
    <t>КЛ-6кВ ЭД №1</t>
  </si>
  <si>
    <t xml:space="preserve"> МТЗ 2 ступени</t>
  </si>
  <si>
    <t>РУ 6 кВ "Мартовское", 
ВЛ-6 кВ ф.13</t>
  </si>
  <si>
    <t>Отключение ВЛ-6кВ Ф-13 в результате нарушениия изоляции подземного оборудования скв.142 ПЭД-140кВт КП-26.</t>
  </si>
  <si>
    <t>ЗЗ-1ст.</t>
  </si>
  <si>
    <t>ВЛ-110 кВ "Сорочинская-Богдановка"</t>
  </si>
  <si>
    <t>ПС 35/10кВ "Кзыл-Мечеть" (ЗЭС),
ВЛ-10 кВ ф-КМ-3</t>
  </si>
  <si>
    <t>Аварийное отключение ВЛ-110 кВ "Сорочинская-Богдановка". Неисправность катушки включения В-110 кВ "Богдановка" на ПС "Сорочинская".</t>
  </si>
  <si>
    <t xml:space="preserve"> ПС 35/6 кВ Куст-50 Куст 48, КТПН 6/0,4кВ 630кВА №4</t>
  </si>
  <si>
    <t xml:space="preserve"> ПС 35/6 кВ Куст-50 Куст 48, 
КТПН 6/0,4кВ 630кВА №4</t>
  </si>
  <si>
    <t>Перекрытие верхних контактов АВ-0,4кВ №7, АВ-0,4кВ №4 при повреждении подземного оборудования скв.1709 ПЭД 63кВт.</t>
  </si>
  <si>
    <t>УЭЦН скв. 2116.</t>
  </si>
  <si>
    <t>ПС 35/6 кВ №102,
В-6 1Т</t>
  </si>
  <si>
    <t>ПС-35/6 кВ №102 аварийное отключение В-6 1Т, АВР-6 не успешно. 
Выяснение причины АО 12.05.15г.</t>
  </si>
  <si>
    <t>ОАО "Кода Лес"</t>
  </si>
  <si>
    <t>ПС 35/6кВ №233
ф.12Б-22</t>
  </si>
  <si>
    <t>ПС 35/6кВ "Курманаевская",
ВЛ-6 фидера № 706.</t>
  </si>
  <si>
    <t>ВЛ-6 фидера № 706.</t>
  </si>
  <si>
    <t>Осмотром установлено: сбита у основания  опора № 136 отпайка на скв.№ 1712 (подъемный агрегат бригады "БНК"), (опора стоит на арматуре, наклонена, изоляторы на месте, большой провис одного провода) .</t>
  </si>
  <si>
    <t>ЗРУ-6кВ КНС-9 2СШ</t>
  </si>
  <si>
    <t>Отключение на Верхнеколик-Ёганском м/р.</t>
  </si>
  <si>
    <t>Отключение на Хлхряквском м/р.</t>
  </si>
  <si>
    <t>Отключение на Ван-Еганском м/р. Во время аварийного отключения произошла аварийная остановка ГТЭС.</t>
  </si>
  <si>
    <t>Разрушение основания опоры №72/27 из-за сильного ветра.</t>
  </si>
  <si>
    <t>ПС 35/6 К-76</t>
  </si>
  <si>
    <t>ВЛ-6 ф.76-18</t>
  </si>
  <si>
    <t>Пролет оп.25-26 падение сухого дерева на ВЛ из внеохранной зоны</t>
  </si>
  <si>
    <t>"Температура газа за турбиной не в норме"</t>
  </si>
  <si>
    <t>ГТЭС 6х6 ТГ (газ)-3</t>
  </si>
  <si>
    <t>При резком сбросе нагрузки на ТГ-3, с 3079 кВт до 1150 кВт  произошёл рост температуры газа за турбиной до 654 градусов (уставка 550 градусов на АО) в следстви чего произошел аварийный останов ТГ-3 по сигналу "Температура газа за турбиной не в норме" и отключение яч. № 2 в ГРУ-6 кВ по сигналу от САУ. Осмотр оборудования, _x000D_
16:27 тех.прокрутка ТГ-4, запуск ТГ-4, _x000D_
16:35 ввод ТГ-4 в параллельную работу,_x000D_
16:41 поэтапный набор нагрузки. Отправлена телефонограмма в "АЭС".</t>
  </si>
  <si>
    <t xml:space="preserve"> ГТЭС 6х6 ТГ (газ)-3</t>
  </si>
  <si>
    <t>РУ 6 кВ ДНС-1 Чист.  КТПН 6/0,4кВ 630кВА №5 КП-1</t>
  </si>
  <si>
    <t>Останов скв.1В,163,166 КП-1 по дисбалансу напряжения в результате внутреннего повреждения трансформатора 6/0,4кВ (обрыв фазы "В" по стороне 6кВ). Информация по отсутствию фазы на КТПН в ЦДС поступила в 21:15. В 22:13 выявили неисправность трансформатора. В 03:02 с Ачимовского м/р прибыла техника с КТПН на КП-1. _x000D_
Прямые потери нефти: 9,4т/179,6м3. Осмотр эл.оборудования. Проверка сопротивления изоляции трансформатора 6/0,4кВ.Замена КТПН 6/0,4кВ 630кВА №5 КП-1 на 630кВА. Контроль за параметрами I и U, запуск мех.фонда. Отправлена телефонограмма о предоставлении информации с СУ УЭЦН в ЦИТС ОАО СН-МНГ, АНГДУ.</t>
  </si>
  <si>
    <t>35/10кВ "Яшкинская" (ЗЭС)</t>
  </si>
  <si>
    <t>ВЛ-6 кВ ф-6</t>
  </si>
  <si>
    <t>Остановка скважин при повышении напряжения. По сообщению дисп. Красногвардейского РЭС и ДЭМ ПС "Сорочинская" отключений и повышений не было. Персонал УЭ произвел осмотр уч-ка ВЛ в зоне балансовой пренадлежности, замечаний нет.</t>
  </si>
  <si>
    <t>Выпал блинкер "Авар. откл." АПВ-не успешно. 10:25 РПВ-не успешно. Причина: на оп.№1700/40 (анкерная) в сторону оп.№1702/1 слетели 2 изолятора ф-"С". Провод ф-"С"  лежит на проводе ф-"А". С 14:02 до 14:30 произвели замену дефектных изоляторов.</t>
  </si>
  <si>
    <r>
      <t xml:space="preserve">ПС 35/6 кВ №101 АО ВЛ-6 кВ Ф.1-12 действием ТО, АПВ успешное. Выполнен осмотр в доступных местах ВЛ-6 замечаний нет. Зона затопления требуется спецтехника. Порывистый ветер. Бюллетень погоды №126b  </t>
    </r>
    <r>
      <rPr>
        <sz val="12"/>
        <color indexed="60"/>
        <rFont val="Times New Roman"/>
        <family val="1"/>
        <charset val="204"/>
      </rPr>
      <t xml:space="preserve">Оп.№44 сорвало изолятор(двойное крепление) в результате чего в пролет оп.№44-45/5 увеличился провис провода Ф"В" и произошел подхлест проводов. </t>
    </r>
    <r>
      <rPr>
        <sz val="12"/>
        <color indexed="8"/>
        <rFont val="Times New Roman"/>
        <family val="1"/>
        <charset val="204"/>
      </rPr>
      <t>Дефект устранен 08.05.15.</t>
    </r>
  </si>
  <si>
    <r>
      <t xml:space="preserve">БРУ-6 БКНС-10. АО Ф.Б10-17 действием МТЗ, АПВУ. Выполнен частичный осмотр ВЛ, ТП осмотр затруднен, нет дороги. </t>
    </r>
    <r>
      <rPr>
        <sz val="12"/>
        <color indexed="60"/>
        <rFont val="Times New Roman"/>
        <family val="1"/>
        <charset val="204"/>
      </rPr>
      <t>Направлен запрос для осмотра участка ВЛ в их зоне ответственности АО "Транснефть - Центральная Сибирь".</t>
    </r>
    <r>
      <rPr>
        <sz val="12"/>
        <rFont val="Times New Roman"/>
        <family val="1"/>
        <charset val="204"/>
      </rPr>
      <t xml:space="preserve"> Планируется продолжение осмотра.</t>
    </r>
  </si>
  <si>
    <r>
      <t xml:space="preserve"> АО ВЛ-35 ЦЛ-9 от  ПС110/35/6 кВ "Первомайская" действием ТО, АПВ успешное, выполнен осмотр ПС 35/6 кВ и пересечений ЦЛ-9 с автодорогами замечаний не выявлено. </t>
    </r>
    <r>
      <rPr>
        <sz val="12"/>
        <color indexed="60"/>
        <rFont val="Times New Roman"/>
        <family val="1"/>
        <charset val="204"/>
      </rPr>
      <t>Разрушены изоляторы оп. №7, №33.</t>
    </r>
    <r>
      <rPr>
        <sz val="12"/>
        <rFont val="Times New Roman"/>
        <family val="1"/>
        <charset val="204"/>
      </rPr>
      <t xml:space="preserve"> (продолжение осмотра ВЛ-35 ЦЛ-9 26.04.15 в светлое время). Гроза</t>
    </r>
  </si>
  <si>
    <t xml:space="preserve">Обрыв ушка У1-7-16 крепления промежуточного звена изолятора к узлу крепления КГП из-за воздействия ветровых нагрузок  на опоре №40 фаза «С» ВЛ-35 Южная-1 явился причиной провиса провода в анкерном пролете  опор №27-40 ВЛ-35 Южная-1.  В месте пересечения ВЛ-35 кВ Южная-1 и ВЛ-6 кВ ф. 11003, 11004, 11009  (включенных от ВЛ-35 Сибирская) провод ф. «С» ВЛ-35 Южная-1 коснулся проводов ВЛ-6 кВ ф. 110-03, 110-04, 110-09 фаз. “А” и “В”. </t>
  </si>
  <si>
    <t xml:space="preserve">К.з. ф."В","С" на ВН-6 в ТП к.725. Перепады температуры привели к образованию микротрещин и нарушение герметичности уплотнительной прокладки проходного изолятора.
В следствии разгерметизации прокладки проходного изолятора ф «В» произошло попадание влаги на опорный изолятор ВН-6, и как следствие пробой изоляции с последующим возникновением электрической дуги вызвавшей ионизацию окружающего воздуха, что привело к трехфазному КЗ с перекрытием </t>
  </si>
  <si>
    <t>2-х фазное К.З. ф.А и В от яч.4 до оп.1 -пробой в КЛ-6кВ типа АСБ 3х95, из-за старение (ухудшения) изоляционных свойств кабеля</t>
  </si>
  <si>
    <t>отпайка К109 разрушение и срыв изолятора ф А на концевой опоре №22</t>
  </si>
  <si>
    <t xml:space="preserve">2-х фазное К.З. проводов ф.А и В в пролете оп.42 и 1-12 (старения и рассыхания уплотнения между изолятором и штырем привело к срыву провода на приемной траверсе и провису провода ф.В)  </t>
  </si>
  <si>
    <t xml:space="preserve">Обрыв шлейфа провода ф.В привело к 2-х фазному К.З. при касании шлейфа провода ф.В и провода ф.А. Проседание сваи оп.1-15 (трудно проходимое болото). Неполнофазный режим сети. </t>
  </si>
  <si>
    <t xml:space="preserve">На оп.26 обнаружено гнездо орлана. Следы КЗ на ф.А от падения ветки. </t>
  </si>
  <si>
    <t>СУ Мамонтовского месторождения</t>
  </si>
  <si>
    <t>Причиной остановки скважин к.д. 19, 19А Южно-Сургутского м/р  явился обрыв провода ф.В на опоре № 29
В результате попадания влаги в микротрещины изолятора при сезонных перепадах температуры произошло разрушение изолятора ф.В на опоре № 29, провод ф. В зацепился за штырь изолятора на стойке опоры, что вызвало однофазное к.з. на землю. При воздействии тока к.з. на землю произошло термическое повреждение и обрыв провода ф.В.</t>
  </si>
  <si>
    <t>ПС 35/6кВ №180 ВЛ-6кВ ф.180-16</t>
  </si>
  <si>
    <t>ВЛ-6кВ ф.180-16</t>
  </si>
  <si>
    <t xml:space="preserve">Причиной аварийного отключения ВЛ-6кВ ф.18016 явилось нестойкое межфазное короткое замыкание проводов  в пролете опор № 63-64 при порыве ветра до 19 м/с.
Выдавливание свайного основания, вследствие воздействия сил  пучения грунта явилось причиной наклона опор 63, 64 и уменьшению расстояния между проводами, что привело к схлёсту проводов в пролете опор 63-64 при усилении ветра.  </t>
  </si>
  <si>
    <t>ТО - 26.03.2015;
ТР - 20.10.2010</t>
  </si>
  <si>
    <t>ТО - март 2016;
ТР - март 2016</t>
  </si>
  <si>
    <t>29.10.2011, 3.10.2012, 26.04.2013, 22.07.2014, 27.07.2014, 30.07.2014, 11.03.2015, 20.03.2015, 21.03.2015 г</t>
  </si>
  <si>
    <t>Попадание птицы на ЛР-6кВ оп.77 отпайка на к.99.</t>
  </si>
  <si>
    <t>Повреждение КЛ-6 ф.6 РУ-2-2</t>
  </si>
  <si>
    <t>ВЛ-6кВ 
ф.223-14</t>
  </si>
  <si>
    <t>Центральный Паромай, ф.5 ПС-35-6 "Мухто"</t>
  </si>
  <si>
    <t>АОЭЭ ф.5 ПС-35/6кВ "Мухто" - осмотр, включение. Предположительно перехлест проводов</t>
  </si>
  <si>
    <t>ЛЭП-35 "Колендо"</t>
  </si>
  <si>
    <t>Колендо, ЛЭП-35 "Колендо"</t>
  </si>
  <si>
    <t>ЛЭП-35 "Колендо" от Охинской ТЭЦ - посадка напряжения. По данным телеметрии ОТЭЦ - КЗ на землю. Осмотр ПС-35/6 "КНС", "БКНС", "Северная" - причин не обнаружено. Осмотр ЛЭП продолжается, затруднен проезд. Предварительная причина - налипание мокрого снега на провода.</t>
  </si>
  <si>
    <t>ф.5 ПС-35/6кВ"Мухто"</t>
  </si>
  <si>
    <t>Центральный Паромай, ф.5 ПС-35/6кВ"Мухто"</t>
  </si>
  <si>
    <t>АОЭЭ ф.5 сработала защита на ПС-35/6кВ "Мухто", включение</t>
  </si>
  <si>
    <t>Набиль, ГПА №2</t>
  </si>
  <si>
    <t>АОЭЭ - высокая частота генератора. Обрыв тяги регулятора оборотов.</t>
  </si>
  <si>
    <t>АОЭЭ ф.5 ПС-35/6кВ "Мухто": 10:01-10:18, 10:27-10:34, 11:05-11:09 - выб. ВМ-6, запуск дистанционно.</t>
  </si>
  <si>
    <t>АОЭЭ ф.5 ПС-35/6кВ "Мухто" - выб. ВМ- 6, дистанционно не запускается. По результатам обхода произведена вырубка двух деревьев, включение успешно.</t>
  </si>
  <si>
    <t>Обрыв провода от ТП-218 гр.1</t>
  </si>
  <si>
    <t>ВЛ-6кВ Ф-129 ПС 35/6кВ "Величаевка-12"</t>
  </si>
  <si>
    <t>Ф-129</t>
  </si>
  <si>
    <t>АО В-Ф129 МТЗ РПВУ. Произвели осмотр,замечаний нет.</t>
  </si>
  <si>
    <t>КТПН №2 к.209 ВЛ-6кВ Ф-4       ПС 35/6кВ "286"</t>
  </si>
  <si>
    <t>Отключение вводного ВА в КТПН №2 к.209, в связи с КЗ на СУ скв.3289 (полет ЭЦН).</t>
  </si>
  <si>
    <t>ПС 110/35/6 кВ "Ханьковская" СЭС.</t>
  </si>
  <si>
    <t>ВЛ-6 кВ № 52, 53, 54, 541 и РП-54 Приазовский ЭСУ.</t>
  </si>
  <si>
    <t>М-е Анастасиевско-Троицкое, Западно-Анастасиевское. Отключения в сетях ОАО "Кубаньэнерго".</t>
  </si>
  <si>
    <t>ПС 35/6 ДНС-9</t>
  </si>
  <si>
    <t xml:space="preserve"> КЗ на КЛ-6кВ яч.17 ПС 35/6 ДНС-9, посадка напряжения</t>
  </si>
  <si>
    <t>ВЛ-10 фидера "КМ-3"</t>
  </si>
  <si>
    <t xml:space="preserve">Системное повышение напряжения в сети 220 кВ, остановка скважин. Напряжение понижено персоналом ЗЭС на ПС 110/35/10 "Богдановская".  </t>
  </si>
  <si>
    <t>МРСК–Тюменьэнерго</t>
  </si>
  <si>
    <t>РПВУ, АПВ было выведено на момент переключений</t>
  </si>
  <si>
    <t>1ст З.З, МТЗ</t>
  </si>
  <si>
    <t>ВЛ-110 кВ "Совхозная-1"</t>
  </si>
  <si>
    <t>ВЛ-110 кВ "Совхозная-1"ПС 110/35/10 кВ "Чапаевская"(ЧПО). Под отключение попали: С-1-Т ПС 110/35/6 кВ "Снисски"(ЧПО) ВЛ-6 кВ Ф-1,4,6,10, ПС 35/6 кВ "Хомяковская".</t>
  </si>
  <si>
    <t>Работала 1 ст. МТЗ. АПВ- успешно.</t>
  </si>
  <si>
    <t>1 ст. МТЗ</t>
  </si>
  <si>
    <t>ВЛ-110 кВ "Муханово-2"</t>
  </si>
  <si>
    <t>ВЛ-110 кВ "Муханово-2"ПС 220/110/6 кВ  
 "Новоотрадная"(МЭС).Под отключение попали: С-1-Т ПС 110/35/6 кВ "Мухановская", Т-1-Т ПС 35/6 кВ "Восточная", Т-2-Т ПС 35/6 кВ "Промысловая", Т-2-Т ПС 35/6 кВ "Западная". С-2-Т ПС 110/35/6 кВ "Тимашевская", ПС 35/6 кВ "Репьёвская", "Хилки", Т-1-Т ПС 35/6 кВ "Ключи".</t>
  </si>
  <si>
    <t>Ав.ост. ДЭС "Cummins". Пробило прокладку блока цилиндров.</t>
  </si>
  <si>
    <t>Центральная Оха, ТП-6/0,4 №238</t>
  </si>
  <si>
    <t>АОЭЭ ТП-238 - схлест проводов</t>
  </si>
  <si>
    <t>ТП-6/0,4 №301</t>
  </si>
  <si>
    <t>Западное Сабо, ТП-6/0,4 №301</t>
  </si>
  <si>
    <t>Отключение по аварийной заявке ТП№301 - устранение неисправности (подгорание ножа разъединителя).</t>
  </si>
  <si>
    <t>ВЛ-6кВ Ф-691 ПС 35/6кВ "Величаевка-12"</t>
  </si>
  <si>
    <t>Ф=691</t>
  </si>
  <si>
    <t>АО Ф-691 РПВУ.Сильный дождь,гроза.</t>
  </si>
  <si>
    <t>В-6 1ТП в КУВ-6  К-188  Советское нмр</t>
  </si>
  <si>
    <t>АО В-6 1ТП в КУВ-6  К-188, действием МТЗ, АПВ-успешное. Разрушение предохранителя 6кВ Ф "С" . Предохранитель заменен</t>
  </si>
  <si>
    <t>ВЛ-110кВ "Садовая-Нылга-Никольская" (ОАО "Удмуртэнерго")</t>
  </si>
  <si>
    <t>ВЛ-110кВ "Садовая-Нылга-Никольская" (ОАО "Удмуртэнерго"). Посадка напряжения на ПС 35/6кВ "Красное"</t>
  </si>
  <si>
    <t>ВЛ-110кВ "Никольская-Нылга" на опоре 118 следы перекрытия на проводе и изоляторе Ф "В"</t>
  </si>
  <si>
    <t>ВЛ-6кВ 
ф.12Б-22</t>
  </si>
  <si>
    <t>ВЛ-6 кВ           ф.313-10</t>
  </si>
  <si>
    <t>ОАО "МРСК Волги"</t>
  </si>
  <si>
    <t>ПС 110/35/10 кВ "Каликино" (ЦЭС),
ВЛ-35 кВ "Каликино - Родниковская"</t>
  </si>
  <si>
    <t>ПС 35/6 Родниковская, Врезовская</t>
  </si>
  <si>
    <t>Аварийное отключение ВЛ-35 кВ при прохождении грозового фронта.</t>
  </si>
  <si>
    <t>ПС 220/110/35/10 кВ "Сорочинская" (МЭС),
ВЛ-110 кВ "Сорочинская - Плешаново"</t>
  </si>
  <si>
    <t>ПС 35/6 Родниковская, Врезовская,
ПС 35/6 Боголюбовская, 110/35/6 Никольская</t>
  </si>
  <si>
    <t>Аварийное отключение ВЛ-110 кВ при прохождении грозового фронта.</t>
  </si>
  <si>
    <t>ПС 35/10 кВ "Кзыл-Мечеть" (ЗЭС),
ВЛ-35 кВ "Богдановка-Кзыл-Мечеть"</t>
  </si>
  <si>
    <t>ВЛ-10 кВ ф.Км-3</t>
  </si>
  <si>
    <t>ПС 110/35/10кВ "Твердиловская" (ЗЭС),
ВЛ-35 кВ "Твердиловская-Подколки"</t>
  </si>
  <si>
    <t>ВЛ-10 кВ ф.1 
от ПС 35/6 "Ленинградская", 
ВЛ-10 кВ ф.3 
от ПС 35/10 кВ "Жилинская"</t>
  </si>
  <si>
    <t>ПС 110/35/10кВ "Каликино" (ЦЭС),
ВЛ-110 кВ "Сорочинск-Плешаново"</t>
  </si>
  <si>
    <t>Останов скважин по посадке напряжения при аварийном отключении ВЛ-110 кВ во время прохождения грозового фронта.</t>
  </si>
  <si>
    <t>ПС 110/35/6кВ "Герасимовская"</t>
  </si>
  <si>
    <t>ПС Проскуринская, Варшава-3</t>
  </si>
  <si>
    <t>Повышенное напряжения в сети 110 кВ при производстве оперативных переключений персоналом МРСК Волги (ВЭС).</t>
  </si>
  <si>
    <t xml:space="preserve">  ВЛ-110кВ "РП Мостовое-Соколовка" правая цепь - отпайка на ПС "Мазунино" (ОАО "Удмуртэнерго")</t>
  </si>
  <si>
    <t>ВЛ-110кВ "РП Мостовое-Соколовка" правая цепь.</t>
  </si>
  <si>
    <t>На оп. №10 отпайка на ПС "Мазунино" (ОАО "Удмуртэнерго") от ВЛ-110кВ "РП Мостовое-Соколовка-правая цепь" обнаружены следы перекрытия по изолятору на провод (фаза "В").</t>
  </si>
  <si>
    <t>М-е Дыш. Скв.515</t>
  </si>
  <si>
    <t>ПС 110/35/6кВ "Савельевская",
ВЛ-110 кВ "Савельевская-Герасимовская"</t>
  </si>
  <si>
    <t>ПС Савельевская, Курманаевская, Герасимовская, Тананыкская, Ишуевская</t>
  </si>
  <si>
    <t>ПС 110/6кВ "Вахитовская",
ВЛ-6 кВ ф-7</t>
  </si>
  <si>
    <t>Аварийное отключение ВЛ-6 кВ ф-7. Гроза.</t>
  </si>
  <si>
    <t>ПС 35/6кВ "КНС-3",
ВЛ-6 кВ ф.310</t>
  </si>
  <si>
    <t>Аварийное отключение ВЛ-6 кВ. Гроза.</t>
  </si>
  <si>
    <t>ПС 35/10кВ "Кзыл-Мечеть" (ЗЭС), ВЛ-10 кВ ф.Км-3</t>
  </si>
  <si>
    <t>Аварийное отключение ВЛ-10 кВ. Гроза.</t>
  </si>
  <si>
    <t>ПС 35/6кВ "Тананыкская",
ВЛ-6 кВ ф.814</t>
  </si>
  <si>
    <t>ПС 35/6кВ "Моргуновская", 
ВЛ-6 кВ ф.2211, 2212.</t>
  </si>
  <si>
    <t>Остановка отдельных скважин при прохождении грозового фронта. При осмотре ПС отключений ВЛ-6 кВ не зафиксировано.</t>
  </si>
  <si>
    <t>ПС 110/35/6кВ "Никольская",
ВЛ-110 кВ "Никольская-Родинская"</t>
  </si>
  <si>
    <t>ПС "Родинская", "Львовская", "Новольвовская"</t>
  </si>
  <si>
    <t>Аварийное отключение ВЛ-110 кВ "Никольская-Родинская" с успешным АПВ. Гроза.</t>
  </si>
  <si>
    <t>ПС 35/6кВ "Ольховская",
ВЛ-6 кВ ф.1018</t>
  </si>
  <si>
    <t>ПС 110/6кВ "Толкаевская",
ВЛ-6 кВ ф.620,621,618,606</t>
  </si>
  <si>
    <t>ф-620,621,618,606</t>
  </si>
  <si>
    <t>Диф. защита.</t>
  </si>
  <si>
    <t>КТПН-630кВА №1 К-51Б Барсуковского м/р</t>
  </si>
  <si>
    <t xml:space="preserve"> ПС 35/6 кВ №186,
ВЛ-6 кВ ф.18608</t>
  </si>
  <si>
    <t>Отключение ВЛ-6кВ при запуске скв.1012 К-2 с неисправным подземным оборудованием (клин скважины).</t>
  </si>
  <si>
    <t>ВЛ-35 кВ
 "В.Гай-2"</t>
  </si>
  <si>
    <t>ПС 35/6кВ "Ибряевка-1",
ВЛ-6 кВ ф.ДНС</t>
  </si>
  <si>
    <t>ПС 6/20кВ "Сырт-1",
ВЛ-20 кВ ф.1320</t>
  </si>
  <si>
    <t>Аварийное отключение ВЛ-20 кВ. Гроза.</t>
  </si>
  <si>
    <t>ПС 35/6 кВ Куст-67 КТПН 6/0,4 кВ №4 400кВА К-65</t>
  </si>
  <si>
    <t>АО вводного АВ-0,4кВ вКТПН 6/0,4 кВ №4 400кВА К-65. Предварительной причиной отключения послужила неисправность подземного оборудования скв.1254 ПЭД 180кВт.</t>
  </si>
  <si>
    <t>110/35/10кВ "Ново-Сергиевская" (ЗЭС), ВЛ-10 кВ ф.4</t>
  </si>
  <si>
    <t>ВЛ-10 кВ ф.4</t>
  </si>
  <si>
    <t>Аварийное отключение ВЛ-6 кВ с успешным АПВ. Гроза, сильный порывистый ветер.</t>
  </si>
  <si>
    <t>ПС 6/20кВ "Сырт-1", 
ВЛ-20 кВ ф.1320</t>
  </si>
  <si>
    <t>Аварийное отключение ВЛ-20 кВ с успешным АПВ. Гроза, сильный порывистый ветер.</t>
  </si>
  <si>
    <t xml:space="preserve">ПС 35/6 кВ Куст-114,
ВЛ 6 кВ Ф-18 </t>
  </si>
  <si>
    <t>Отключение ВЛ-6кВ произошло при запуске скв.856 
ПЭД 360кВт К-113 с неисправным подземным оборудованием (клин скважины).</t>
  </si>
  <si>
    <t>ПС 35/6кВ №242
Ф.242-06</t>
  </si>
  <si>
    <t>ВЛ-6
Ф.242-06</t>
  </si>
  <si>
    <t>К-150 Советское нмр, скв. 1621</t>
  </si>
  <si>
    <t>скв. 1621</t>
  </si>
  <si>
    <t xml:space="preserve">АО вводного АВ-0,4кВ  в ТП (клин ЭЦН скв. 1621) </t>
  </si>
  <si>
    <t>ГТЭС 3х5,938
(Ново-Покурское м/р)</t>
  </si>
  <si>
    <t>ГТЭС 3х5,938 ТГ-1 (газ)
(Ново-Покурское м/р)</t>
  </si>
  <si>
    <t>Аварийный останов ТГ-1 по причине отказа положения регулирующего топливного клапана "EGF-344".</t>
  </si>
  <si>
    <t>ВЛ-6кВ Ф-18       ПС 35/6кВ "ДНС-2"</t>
  </si>
  <si>
    <t>Падение дерева.</t>
  </si>
  <si>
    <t>ВЛ-6кВ Ф-25       ЗРУ 6кВ "КСП-2"</t>
  </si>
  <si>
    <t>ввод-6кВ №1 яч.№5 ПС 35/6кВ "БКНС-2"</t>
  </si>
  <si>
    <t>Тяжелый пуск СД-6кВ№1-1600кВт, разрушение опорных изоляторов фаз "А", "В" ВВ-6кВ яч№7.</t>
  </si>
  <si>
    <t>РН-КНГ</t>
  </si>
  <si>
    <t>М-е Новодмитриевское. Скв. 163.</t>
  </si>
  <si>
    <t>ПС "Дивная" -110/35/10</t>
  </si>
  <si>
    <t>ПС-Николаевская - 35/10. РУ-10 кВ.</t>
  </si>
  <si>
    <t>Откл. ввод 10 кВ. Повышение напряжения в сетях "Кубаньэнерго" по 35 кВ ( превышение суммарной токовой нагрузки уставки срабатывания МТЗ).</t>
  </si>
  <si>
    <t>ОАО "НГТ-Энергия"</t>
  </si>
  <si>
    <t xml:space="preserve">                                 ПС 35/6 кВ И-8 "Восточная" . Ввод 6 кВ Т-2 и ВЛ-6 Вс-83п.</t>
  </si>
  <si>
    <t>ПС 35/6 К-371</t>
  </si>
  <si>
    <t>ВЛ-6 ф.371-08</t>
  </si>
  <si>
    <t>Пролет оп.2-3 отп. к-380 падение сухого дерева на ВЛ из внеохранной зоны</t>
  </si>
  <si>
    <t>ПС 110/35/6 КНС-5</t>
  </si>
  <si>
    <t>ВЛ-35 ДНС-23-1,2</t>
  </si>
  <si>
    <t>Отключение МВ-35 по грозе</t>
  </si>
  <si>
    <t>ПС 35/6 №2 Кам</t>
  </si>
  <si>
    <t>ВЛ-6 ф2-14</t>
  </si>
  <si>
    <t>Взорвался разрядник РВО ф.В на КТП 6/0,4кВ К-113</t>
  </si>
  <si>
    <t>ДЭС КП-39 4х1,25 ДГУ -2*</t>
  </si>
  <si>
    <t>Энергоснабжающие организации</t>
  </si>
  <si>
    <t>Высокочастотная защита</t>
  </si>
  <si>
    <t>ПС 500/220/110 кВ Сибирская ВЛ 220 кВ Сибирская-Кварц-Мирная</t>
  </si>
  <si>
    <t>Отключение произошло из-за попадания воды на ВЛ в результате порыва водовода. По ТМ зафиксирована посадка напряжения на 27%  в сети 35, 6кВ, останов 83 скв. на Аганском, Мегионском, Мыхпайском, Ватинском, С-Покурском, С-Ореховском, С-Ватинское Аригольском, Узунском м/р действием защит СУ ЭЦН.  Набор нагрузки 30 мин-50% , 45 мин-75%, 110мин-100%. ВНГДУ: НГП-1 1,6мВт останов 7 скв. потери нефти прямые 0,7т/11,6м3, косвенные 0,5т/9,5м3, _x000D_
НГП-2 1,6мВт останов 13-ти скв. потери нефти прямые 0,5т/12,4м3, косвенные 2,3т/51,9м3, _x000D_
НГП-3 4мВт останов 15-ти скв. потери нефти прямые  1,2т/16,6 м3, косвенные 3,1т/55,9м3._x000D_
АНГДУ: НГП-1 5,5мВт останов 37-ти скв. потери нефти прямые  3,1т/83,8м3, косвенные 8т/123,9м3, _x000D_
НГП-2 1мВт останов 9ти скв. потери нефти прямые  1т/13,3 м3, косвенные 3,2т/46,6м3._x000D_
Общие потери нефти прямые 6,7т/139,8м3, косвенные 17,1/287,8м3.   Контроль за уровнями напряжения, запуском м/ф. Отправлена телефонограмма в НВЭС, в ЦИТС АНГДУ, ВНГДУ о предоставлении информации с СУ ЭЦН.</t>
  </si>
  <si>
    <t xml:space="preserve">При прохождении грозового фронта произошло отключение яч.9 в ЗРУ-6кВ ГПЭС ДНС-2 действием защиты МТО с успешным АПВ и отключение АВГ-0,4кВ на ГПГУ-1,2,3,4,5,6,7 действием токовой защиты. На МПУ БМРЗ яч.9 зафиксированы токи А-1066А, С-2874А, уставка МТО-1200А, 0с. При осмотре Ф-9 обнаружены ожоги изоляции Ф-А,В,С на оп.37. Потери нефти прямые 22,8м3/71м3, косвенные 17,7т/41м3._x000D_
Отнесение потерь:АИЭ (аварии). 18:06 запуск ДГУ-8, ГПГУ-7, в ЗРУ-6кВ ГПЭС ДНС-2 вкл. яч.№10, _x000D_
18:15 вкл. яч.№5, _x000D_
18:17 вкл. яч№6, _x000D_
18:22 вкл. яч№8, _x000D_
18:25 вкл. яч№9, прием нагрузки. _x000D_
18:40 в работе ГПГУ-1,4,5,6,7,ДГУ-8 нагрузка на ЭК 3МВт._x000D_
18:46 нагрузка на ЭЦ 4,05МВт._x000D_
19:21 нагрузка на ЭК 4,5МВт. </t>
  </si>
  <si>
    <t>РУ 6 кВ ДНС-2 ВЛ 6 кВ Ф-3 от РУ 6 кВ ДНС-2</t>
  </si>
  <si>
    <t>РУ 6 кВ ДНС-2 яч.3</t>
  </si>
  <si>
    <t>Отключение при прохождении грозового фронта. На МПУ Сепам зафиксирован ток: А-1970А, В-48А, С-1990А, уставка МТЗ 200А/0,5с; МТО 1000А/0с._x000D_
Длина ВЛ-6кВ L-14км, ОПН-6кВ 27шт установлены на КТПН 6/0,4кВ 400кВА №1,2 КП-19, пункт АВР-6кВ КП-19, на опоре №1. Потери нефти 1,2т/3,2м3. Осмотр ВЛ-6кВ, КТПН 6/0,4кВ, пункта АВР-6 КП-19 контроль за напряжением и запуском запуском мех.фонда. В результате осмотра обнаружены ожоги изоляции Ф-В,С на опоре №44.</t>
  </si>
  <si>
    <t>Аварийный останов ТГ-4 , на панели управления сработали сигналы высокая вибрация ТГ. Срабатывание защиты произошло в результате кратковременного отказа канала измерения вибрации корпуса задней опоры ТГ в следствии плохого контакта в клеммном соединении КЛ-0,4кВ электропитания аппаратуры виброконтроля ТГ-4. Сброс нагрузки составил 340 кВт, остановка скв.766 КП-32, скв.727 КП-33 дествием защиты  на СУ УЭЦН МТЗ, Udmin. Контроль за уровнем напряжения. Осмотр оборудования ГТЭС персоналом ООО "АЭС". В 13:40 Запуск ТГ-3 на Х.Х., 13:49 Синхронизация ТГ-3 с ТГ-2. Направлена телефонограмма в ЦИТС ООО "АЭС".</t>
  </si>
  <si>
    <t>*ПС 110/35/6 кВ Бекмеметьевская ВЛ-35кВ Салют-1,2</t>
  </si>
  <si>
    <t>ПС 35/6 кВ Северо-Островная яч.18</t>
  </si>
  <si>
    <t xml:space="preserve">Во время проливного дождя, порывистого ветра произошло размытия части грунта под основанием передвежной опоры №1 отпайки ВЛ-6кВ на буровую установку КП-24, что привело к смещению опоры №1 в сторону опоры 62/2 и увеличения провиса провода в пр.оп.62/2-1. Аварийное отключение произошло из-за схлеста проводов и межфазного КЗ фаз А,В в пр.оп.62/2-1. ВЛ-6кВ отпайка на Буровую установку К-24 находится в эксплутационной зоне ООО "БСК". </t>
  </si>
  <si>
    <t xml:space="preserve">Кратковременное снижение напряжения по 1,2С-6кВ ПС 6/35кВ Касаев на 33% во время запуска основного насосного агрегата на ЛПДС Каркатеево, работа БАВР-6кВ на ПС 6/35кВ Касаев. В 22:06 повторный перезапуск на ЛПДС работа БАВР-6кВ на ПС 6/35кВ Касаев. </t>
  </si>
  <si>
    <t xml:space="preserve">Во время прохождения грозового фронта произошло аварийные отключения ВЛ-35кВ Салют-1,2 (3,8МВт/1,6МВт) от ПС 110/35/6кВ Бекмеметевская, увеличение напряжения на 6% в сети 6кВ на ПС 35/6кВ №185,186 и останов 30-и скважин на Сортымском м/р действием защит на СУ УЭЦН. Сброс нагрузки по ПС 35/6 кВ №185,186 составил 7,5МВт, из них мех.фонд 6МВт. Отключение 1БСК-6кВ 450кВАр ПС 35/6кВ №186. </t>
  </si>
  <si>
    <t>ВЛ-10 фидеров "Пл-8", "Пл-10".</t>
  </si>
  <si>
    <t>Вывод в ремонт 1СШ-10кВ ПС 110/10кВ "Полевая" для опробования работы коммутационных аппаратов (персоналом СЭС "Оренбургэнерго").  Работы не согласованы ЦИТС "ОН".</t>
  </si>
  <si>
    <t>Отключение персоналом ЗЭС ВЛ-10 кВ фидера № 4 для демонтажа шлейфов на опоре № 93 (вывод в ремонт участка Л 10кВ). Заявка ПО ЗЭС. Работы не согласованы ЦИТС "ОН".</t>
  </si>
  <si>
    <t>В-35 Т1, ф-Лб-2</t>
  </si>
  <si>
    <t>Текущий ремонт ремонт В-35 Т1 персоналом ЗЭС.Заявка не согласована ЦИТС.</t>
  </si>
  <si>
    <t>ф-КМ-3</t>
  </si>
  <si>
    <t>Заявка ЗЭС: замена дефектной гирлянды на ВЛ-35кВ Богдановка-Кзыл-Мечеть (2 раза по 0:10 минут для первода на резервную схему)Заявка не согласована ЦИТС.</t>
  </si>
  <si>
    <t>Сборка нормальной схемы после замены дефектной гирлянды на ВЛ-35кВ Богдановка-Кзыл-Мечеть персоналом ЗЭС.Заявка не согласована ЦИТС.</t>
  </si>
  <si>
    <t>ВЛ-35 кВ "17Л", ПС 35/6 кВ "Варшава-3"; "Проскуринская"</t>
  </si>
  <si>
    <t>Посадка напряжения при переводе, без перерыва электроснабжения, тр-ра С2Т ПС "Герасимовская" на ВЛ-110 кВ "САВ-2". Вывод в ремонт ВЛ-110 кВ "Алексеевская - Герасимовская" для безопасного производства работ по закачке азота в СВ-110 кВ ПС "Алексеевская" персоналом ВЭС.</t>
  </si>
  <si>
    <t>ПС "Курманаевская", "Тананыкская", "Долговская", "Моргуновская", "Савельевская "</t>
  </si>
  <si>
    <t>Понижение напряжения по ПС, остановка отдельных скважин при выводе в ремонт ВЛ-220 "Куйбышевская-Бузулукская".</t>
  </si>
  <si>
    <t>ПС "Графская", "Ибряевка-1, 2"</t>
  </si>
  <si>
    <t>ПЛК ГТУ</t>
  </si>
  <si>
    <t>ГТЭС-83  Усть-Тегусского м/р</t>
  </si>
  <si>
    <t>ГТУ-1, ГТУ-2, ГТУ-3, ГТУ-4, ГТУ-5, ГТУ-6, ГТУ-7, ГТУ-8, ГТУ-9, ГТУ-10, ГТУ-11, ГТУ-12, ГТУ-13, ГТУ-14, ГТУ-15, ГТУ-16</t>
  </si>
  <si>
    <t>1 ст.З.З</t>
  </si>
  <si>
    <t>ВЛ-110 кВ "Серноводская-1"ПС 220/110/6 кВ "Кинельская" (МЭС).Под отключение попали:С-1-Т ПС 110/35/6 кВ "Алакаевка" (СПО), ПС 35/6 кВ "Запрудная",Т-2-Т ПС 35/6 кВ "Ключи".</t>
  </si>
  <si>
    <t>Работала 1 ст.З.З. АПВ-успешно.</t>
  </si>
  <si>
    <t>ВЛ-110 кВ "Перемычка"</t>
  </si>
  <si>
    <t>ВЛ-110 кВ "Перемычка" ПС 110/35/6 кВ "Нефтегорская-2" (ВПО)</t>
  </si>
  <si>
    <t>В 19:29 посадка напряжения по ВЛ -110 кВ "Бариновка-2" ПС 110/35/6 кВ "Бариновская".Причина: аварийное отключение ВЛ-110 кВ "Перемычка" ПС 110/35/6 кВ "Нефтегорская-2" (ВПО).</t>
  </si>
  <si>
    <t>УЭ ОАО "Самаранефтегаз"</t>
  </si>
  <si>
    <t>ВЛ-35 кВ "Богдановка-2"</t>
  </si>
  <si>
    <t>ВЛ-35 кВ "Богдановка-2" ПС 110/35/6 кВ "Бариновская" Под отключение попали:ПС 35/6 кВ "Желябовская", "Богдановская", "Солоцкая", "Кулагинская"</t>
  </si>
  <si>
    <t>Работала МТЗ. АПВ-успешно" Причина: в результате осмотра на ПС 35/6 кВ «Желябовская», под МВ-35 Т-1-Т обнаружена  мёртвая птица.</t>
  </si>
  <si>
    <t>ВЛ-220 Сибирская-Кварц, Кварц-Мирная, Сибирская-Топаз</t>
  </si>
  <si>
    <t xml:space="preserve"> порыв водовода в районе оп.21, посадка напряжения.</t>
  </si>
  <si>
    <t>МТО           Ф -"В,С"</t>
  </si>
  <si>
    <t>ПС-35/6 кВ К-258 ВЛ-6 Ф-5</t>
  </si>
  <si>
    <t>Разрушение изолятора ШФ-10 на оп.№25 в результате повторяющихся порывов ветра15-20м/с.Дождь              Изолятор заменен.</t>
  </si>
  <si>
    <t>Восточное Эхаби, скв. 131</t>
  </si>
  <si>
    <t>Пробило кабель на скважину</t>
  </si>
  <si>
    <t>Катангли, ТП-6/0,4 №701 ф 1</t>
  </si>
  <si>
    <t>ТП №701 ф 1- устранение обрыва провода 0,4кВ</t>
  </si>
  <si>
    <t>ВЛ-35 кВ Т-602 "Колендо"</t>
  </si>
  <si>
    <t>Посадка напряжения ВЛ-35 кВ Т-602 "Колендо", отключение действием дистанционной защиты Охинской ТЭЦ, АПВ успешно. Причины не выяснены, продолжение обхода.</t>
  </si>
  <si>
    <t>Восточное Эхаби, скв.337</t>
  </si>
  <si>
    <t>В результате отгорания провода на опоре сгорел ЭД 18,5кВт/1000об.мин, смена на 21.05.15.</t>
  </si>
  <si>
    <t>Центральная Оха, ТП-6/0,4 №226 гр.2</t>
  </si>
  <si>
    <t>Нарушение охранной зоны экскаватором, принадлежность не установлена, задета ВЛ-0,4 кВ гр. №2 ТП-6/0,4 кВ №226</t>
  </si>
  <si>
    <t>Произошел выброс масла, давление упало ниже нормы, сработал датчик низкого давление масла. Запуск ДЭС произвел персонал НГДУ.</t>
  </si>
  <si>
    <t>ВЛ-6кВ Л-3ЮМ</t>
  </si>
  <si>
    <t>Монги, Л-3ЮМ</t>
  </si>
  <si>
    <t>Повреждение линии при разгрузке экскаватора с трала. Подрядчик СНПХ.</t>
  </si>
  <si>
    <t xml:space="preserve">Ф.Б10-17 </t>
  </si>
  <si>
    <t xml:space="preserve">БРУ-6 БКНС-10 АО ВЛ-6 Ф.Б10-17 дейсвием МТЗ, АПВ-неуспешное, РПВ-успешное. Гроза, осмотр со спец. техникой на 20.05.15. Бюллеень погоды № 139b от 19.05.15 </t>
  </si>
  <si>
    <t>РПВУ</t>
  </si>
  <si>
    <t xml:space="preserve">Ф.10-15 </t>
  </si>
  <si>
    <t>ПС-35/6 кВ №110  АО КЛ-6 Ф.10-15 (ввод №2 БРУ-6 БКНС-10)  дейсвием ТО, РПВ-успешное. Гроза, осмотр на 20.05.15. Бюллеень погоды № 139b от 19.05.15</t>
  </si>
  <si>
    <t xml:space="preserve">Ф.Б1-1 </t>
  </si>
  <si>
    <t>БРУ-6 БКНС-1 АО ВЛ-6 Ф.Б1-1 действием МТЗ, АПВ-неуспешное. 
После отключения ЛР-6 оп.47/2 отпайки на ООО "Башэнергонефть" - РПВ-успешное. Повреждение ВЛ-6 Ф.Б1-1 в зоне ответственности  ООО "Башэнергонефть"</t>
  </si>
  <si>
    <t xml:space="preserve">Останов ЭЦН по посадке напряжения, 
возмущения в электросетях объединенной энергосистемы Урала </t>
  </si>
  <si>
    <t>Ф.2-18</t>
  </si>
  <si>
    <t>АПС-35/6 кВ №502 О ВЛ-6 Ф.2-18 действием МТЗ, АПВ-неуспешное. 
Разрушение изолятора ф. "А"  на опоре №13, выполнен ремонт. Продолжение осмотра на 20.05.15</t>
  </si>
  <si>
    <t>К-59 скв 570 Советского</t>
  </si>
  <si>
    <t>СУ ШГН</t>
  </si>
  <si>
    <t>КЗ статора ЭД-0,4 кВ. Выполнена замена</t>
  </si>
  <si>
    <t>Ф.10-10</t>
  </si>
  <si>
    <t xml:space="preserve">ПС 35/6кВ №110 АО ВЛ-6 Ф.10-10 дейсвием МТЗ, АПВ-неуспешное, РПВ-успешное. Разрушение изолятора фаза С оп 65. выполнена замена  продолжение осмотра на 21.05.15. Гроза, Бюллеень погоды № б/н от 20.05.15 </t>
  </si>
  <si>
    <t xml:space="preserve">БРУ-6 БКНС-10 АО ВЛ-6 Ф.Б10-17 дейсвием МТЗ, АПВ-неуспешное, РПВ-успешное. Разрушение изолятора фаза А оп 16 выполнена замена  продолжение осмотра на 21.05.15 .  Гроза, Бюллеень погоды № б/н от 20.05.15 </t>
  </si>
  <si>
    <t xml:space="preserve">ПС 35/6кВ №110 АО ВЛ-6 Ф.10-15 дейсвием МТЗ, РПВ-успешное. . Гроза, Бюллеень погоды № б/н от 20.05.15 </t>
  </si>
  <si>
    <t>ЭЦН  Западно-Полуденного нмр</t>
  </si>
  <si>
    <t>Остановка ЭЦН. Подана заявка на распечатку параметров работы ЭЦН.</t>
  </si>
  <si>
    <t>ВЧЗ</t>
  </si>
  <si>
    <t>ВЛ-110кВ "Комсомольская-Кыква" 1ц</t>
  </si>
  <si>
    <t>в прол. опор №165-166 падение дерева, ВЛ без поврежд., на пс Нефть АВР-6кВ не успешно, в 6:11 восст. норм. схема</t>
  </si>
  <si>
    <t>РП-10кВ "Сундур" Ф-5</t>
  </si>
  <si>
    <t>в прол. опор №43/13-43/14 бобры свалили дерево, дерево сняли, ВЛ без повреждений</t>
  </si>
  <si>
    <t xml:space="preserve">Отключение ВВ-6 Т2 в результате ложного срабатывания защиты от дуговых замыканий. РПВ- успешное.  </t>
  </si>
  <si>
    <t>ЗДЗ</t>
  </si>
  <si>
    <t>АВР-6 - запрет</t>
  </si>
  <si>
    <t>ПС №124 ВЛ-6 ф.124-14</t>
  </si>
  <si>
    <t>ВЛ-6 ф.124-14</t>
  </si>
  <si>
    <t>ЮТЭК Н-Юганск</t>
  </si>
  <si>
    <t>ПС 220/35/10кВ Усть-Балык ВЛ-35 Южная-2</t>
  </si>
  <si>
    <t>ВЛ-35 Южная-2</t>
  </si>
  <si>
    <t>Посадка U по 2-ой С-35 при откл ВЛ Южная-2. Повреждение кабельной вставки 35кВ.</t>
  </si>
  <si>
    <t>ПС 35/6кВ №247
Ф.6 кВ 247-05</t>
  </si>
  <si>
    <t>к.124-3 скв.</t>
  </si>
  <si>
    <t>ПС 110/35/6 кВ
Очимкинская
ВЛ-35 кВ
Пламя-1</t>
  </si>
  <si>
    <t>ПС 35/6кВ №065 ф.6кВ 065-12</t>
  </si>
  <si>
    <t>2С-6кВ ЗЗ ф."В".  Нагрузки переведены на ф.065-02. На ф.065-12 разрушение изоляторов ф."А" оп.№66е, ф."С" оп.№64е</t>
  </si>
  <si>
    <t>ВЛ-110 кВ Магистральная-Ср.Балык-2</t>
  </si>
  <si>
    <t>ВЛ-110 Магистральная-Ср.Балык-2</t>
  </si>
  <si>
    <t>к.3Е скв.763, 119, к.18Е скв.752, к.38Е скв.625</t>
  </si>
  <si>
    <t>ПС 35/6кВ №153,           ф.6кВ 153-15</t>
  </si>
  <si>
    <t>ПС 35/6кВ №250
Ввод-6-1</t>
  </si>
  <si>
    <t>ПС 35/10кВ "Ефремо-Зыково" (СЭС)</t>
  </si>
  <si>
    <t>ВЛ-10 фидера "Ез-6"</t>
  </si>
  <si>
    <t>Вывод в неотложный ремонт ВЛ-10кВ фидера "Ез-6" для устранения дефекта на ЛР-10кВ (персоналом СЭС "Оренбургэнерго"). Заявка не согласована ОАО "Оренбургнефть".</t>
  </si>
  <si>
    <t>ПС Яшкинская (ЗЭС),
ПС "Родниковская".</t>
  </si>
  <si>
    <t>Кратковременное понижение напряжения в сети от ПС "Сорочинская" (ОПМЭС), остановка отдельных скважин по ПС. Причина выясняется.</t>
  </si>
  <si>
    <t>ВЛ-10 кВ Ф-9</t>
  </si>
  <si>
    <t>М-е Зыбза. Скв.702,777,778</t>
  </si>
  <si>
    <t>ООО"ЭН-Югра"</t>
  </si>
  <si>
    <t>ЗЗ -4ст.</t>
  </si>
  <si>
    <t>ВЛ-110кВ Гагаринская -Лабытвор- отп.Горшковская - 1ц.</t>
  </si>
  <si>
    <t>К-53 скв 911 Советского нмр</t>
  </si>
  <si>
    <t>Повреждение АВ-0,4 кВ скв.911</t>
  </si>
  <si>
    <t xml:space="preserve">К-7 скв 1101 Нижневартовского нмр </t>
  </si>
  <si>
    <t>Аварийное отключение АВ-0,4 кВ скв.1101.</t>
  </si>
  <si>
    <t>К-98 скв 1515 Советского нмр</t>
  </si>
  <si>
    <t>КЗ обмотки статора ЭД-0,4 кВ.</t>
  </si>
  <si>
    <t>Газовая защита</t>
  </si>
  <si>
    <t>ПС 35/6кВ №306, 2Т</t>
  </si>
  <si>
    <t>Аварийное отключение 2Т действием газовой защиты. Работа АВР-6. Произведен осмотр 2Т,  взятые пробы газа из газового реле на горючесть - не горюч. Включение 2Т на х.х.</t>
  </si>
  <si>
    <t>К-20 Крапивинского нмр,
КТПН 6/0,4 кВ №4 К-20</t>
  </si>
  <si>
    <t>АВ-0,4 кВ вводной в КТПН 6/0,4 кВ №4 К-20</t>
  </si>
  <si>
    <t xml:space="preserve">Аварийное отключение АВ-0,4 кВ в КТПН 6/0,4 кВ №4 К-20. 
РПВ-успешное. 
</t>
  </si>
  <si>
    <t>110/35/10кВ "НПС" (СЭС)</t>
  </si>
  <si>
    <t xml:space="preserve">Кратковременное понижение напряжения, остановка отдельных скважин при пуске ЭД на БКНС "БРНУ". </t>
  </si>
  <si>
    <t xml:space="preserve"> ДЭС КП-39 4х1,25 </t>
  </si>
  <si>
    <t xml:space="preserve">ДЭС КП-39 4х1,25 </t>
  </si>
  <si>
    <t>Аварийный останов ДГУ-2,3,4  по защите "перегруз" по причине неисправности подземного оборудования.</t>
  </si>
  <si>
    <t>Повышение напряжения в сети 110 кВ, остановка отдельных скважин при вводе в работу ВЛ-220 "Куйбышевская-Бузулукская".</t>
  </si>
  <si>
    <t>ПС 35/6кВ "Гаршинская"</t>
  </si>
  <si>
    <t>ВЛ-6 кВ Ф.10</t>
  </si>
  <si>
    <t>Переключения по выводу  в ремонт ВЛ-110 кВ "Первомайск-Мансуровская". Заявка ЗЭС "Оренбургэнерго"не согласована ОАО "Оренбургнефть".</t>
  </si>
  <si>
    <t>ПС 110/35/10кВ "Бугуруслан-тяга" (КбшЖД)</t>
  </si>
  <si>
    <t xml:space="preserve"> Под посадку напряжения попали:
п/с 35/6кВ Тарханы,Березовка, 
ВЛ-6 кВ: ф."Западный", "КНС", "Уваровка", "Петровка", 506, п/с35/6кВ "Н-Кудринская", ф. "Савруша".</t>
  </si>
  <si>
    <t>Кратковременное понижение напряжения из-за аварийном отключении Т-1 на п/ст "Бугуруслан Тяговая" (КбшЖД).</t>
  </si>
  <si>
    <t>ПС 35/6кВ "КНС-2", 
ВЛ-6 кВ ф.Поселковый</t>
  </si>
  <si>
    <t>Аварийное отключение ВЛ-6 кВ с успешным АПВ при прохождении грозы.</t>
  </si>
  <si>
    <t>ПС 35/6кВ "К-39"</t>
  </si>
  <si>
    <t xml:space="preserve">ПС 35/6кВ "К-39",
ВЛ-6кВ Ф-14 </t>
  </si>
  <si>
    <t>Разрушение проходного изолятора (фаза "С")  на ПС 35/6кВ "К-39".</t>
  </si>
  <si>
    <t>ДЗЛ ф.А</t>
  </si>
  <si>
    <t>ВЛ-110кВ Шубинская-Гагаринская -2ц.</t>
  </si>
  <si>
    <t xml:space="preserve">Аварийный останов ДГУ-1,2,4  по защите "перегруз"по причине неисправности подземного оборудования, скв.614 выведена в ремонт. </t>
  </si>
  <si>
    <t>ПС 35/6кВ "Тарханы",
ВЛ-6 кВ ф-КНС</t>
  </si>
  <si>
    <t>ВЛ-6 кВ ф-КНС</t>
  </si>
  <si>
    <t>Перекрытие изоляции ЛР-6 кВ КТП скв-47 птицей.</t>
  </si>
  <si>
    <t>ПС 35/6кВ "Кодяковская",
ВЛ-6 кВ ф-907</t>
  </si>
  <si>
    <t>ВЛ-6 кВ ф-907</t>
  </si>
  <si>
    <t>Падение сухого дерева в пролете опор №№2-3 отпайка на скв-3914</t>
  </si>
  <si>
    <t>ВЛ-110 Узловая-Северо-Хохряковская, ВЛ-110 Узловая-Бахиловская</t>
  </si>
  <si>
    <t>Аварийное отключение по грозе</t>
  </si>
  <si>
    <t>ЦпоОЭ, ННП, ВЭН</t>
  </si>
  <si>
    <t>ВЛ-0,4 кВ ф.1 от ТП-Кл-514-5п</t>
  </si>
  <si>
    <t>М-е Дыш, скв. 139</t>
  </si>
  <si>
    <t>ВЛ-0,4 кВ ф.1 от ТП-Кл-532-4п</t>
  </si>
  <si>
    <t xml:space="preserve">ПС-Николаевская - 35/10. </t>
  </si>
  <si>
    <t>М-е Зыбза. Скв.948.</t>
  </si>
  <si>
    <t>Сгорел ЭД. Заменили.</t>
  </si>
  <si>
    <t>ТП Дш-22-3п РЩ-0,4 кВ, соед.шина между гл. автоматом и сб. шинами 0,4 кВ.</t>
  </si>
  <si>
    <t>ТП Дш-22-3п РЩ-0,4 кВ. ( Скв.472,471 Дыш ).</t>
  </si>
  <si>
    <t>ВЛ-10 кВ № НП-5</t>
  </si>
  <si>
    <t>Скв. 1-я Южно-Морозовская</t>
  </si>
  <si>
    <t>М-е Шептальское, скв. 450</t>
  </si>
  <si>
    <t>Сработало тепловое реле. Перегруз.</t>
  </si>
  <si>
    <t>ПС 35/6кВ К-459</t>
  </si>
  <si>
    <t>ВЛ-6 ф.459-06</t>
  </si>
  <si>
    <t>Замыкание проводов стригущими деревьями  в пролете оп 19-20. Сильный ветер.</t>
  </si>
  <si>
    <t>МТО Ф-С</t>
  </si>
  <si>
    <t xml:space="preserve">ПС 35/6 кВ КНС-3А </t>
  </si>
  <si>
    <t>ПС 35/6 кВ КНС-3А яч.3</t>
  </si>
  <si>
    <t>ПС 35/6 кВ Куст-25 яч.14</t>
  </si>
  <si>
    <t>Отключение при прохождении грозового фронта._x000D_
Длина ВЛ-6кВ L-9,9 км, ОПН-6кВ  установлены на  КТПН 6/0,4кВ  24шт, ПЛУ-6кВ 3шт, ВЛ-6кВ 6шт. Прямые потери 0,1т/2,1м3, косвенные потери 0,5т/4,2м3.  Осмотр ПС 35/6кВ, приемный портал 6кВ, оп.№1, ВЛ-6кВ, КТПН 6/0,4кВ. Выявленные замечания: оп. 19 Ф-В, оп.20 Ф-А ожоги опорной изоляции. 28.05.15г. по н/д 298/999 произвели устранение замечаний, проверка защит РЗА.</t>
  </si>
  <si>
    <t xml:space="preserve"> МТЗ 1</t>
  </si>
  <si>
    <t>ПС 110/35/6 кВ Северо-Ватинская ВЛ 35 кВ Ф-1 от ПС 110/35/6 кВ Северо-Ватинская</t>
  </si>
  <si>
    <t>ПС 110/35/6 кВ Чистинная 1В-35</t>
  </si>
  <si>
    <t>Отключение при прохождении грозового фронта. Сброс нагрузки м/ф 4,7мВт, технологическое оборудование 2,7мВт. Набор нагрузки 50%-40мин, 80%-140мин. Прямые потери 2,9т/16,1м3, косвенные потери 45,5т/488,9м3._x000D_
 Осмотр ПС 35/6кВ, контроль за уровнем напряжения, запуском м/ф. 28.05.15г. произведен осмотр ВЛ-35кВ, обнаружено ожоги изоляции оп.45,46 ф.В, оп.86 ф.С. Подана заявка на замену изоляции на .05.15г.</t>
  </si>
  <si>
    <t>ПС 110/35/6 кВ Чистинная 2В-35</t>
  </si>
  <si>
    <t>Отключение при прохождении грозового фронта. Сброс нагрузки м/ф 2,9мВт, технологическое оборудование 5,7мВт. Набор нагрузки 50%-30мин., 80%-40мин. Прямые потери 2,4т/18,9м3, косвенные 18,7т/33,8м3. Осмотр ПС 35/6кВ, контроль за уровнем напряжения, запуском м/ф. 28.05.15г. произведен осмотр ВЛ-35кВ, обнаружено ожоги изоляции оп.45,46 ф.В, оп.86 ф.С. Подана заявка на замену изоляции на .05.15г.</t>
  </si>
  <si>
    <t>ПС 35/6 кВ Мыхпай ВЛ 6 кВ Ф-4 от ПС 35/6 кВ Мыхпай</t>
  </si>
  <si>
    <t xml:space="preserve">Отключение при прохождении грозового фронта. Персонал ОАО ГЭС произвел осмотр ВЛ-35 кВ Ф-1, отпайка до ПС 35/6 кВ ЛПХ и ПС 35/6 кВ ЛПХ - без замечаний; порсонал сургут. дистанции произвел осмотр ВЛ-35 кВ Ф-1, отпайка до ПС 35/6 кВ Мегион и ПС 35/6 кВ Мегион - без замечаний. Персоналом с/р № 4 в ходе осмотра выявлены замечания: разрушение подвесной изоляции (1 шт. из 4 шт. двойной гирлянды) ПС-70 ф. В оп.32, на ПС 35/6 кВ Куст-28 зафиксировано срабатывание ОПН 1С-35 ф.А -1 раз, ф.С - 2 раза. </t>
  </si>
  <si>
    <t xml:space="preserve">В результате отсутствия фазы "C" на выходе ПЛУ-6кВ №17 произошла остановка мех.фонда КП-32 Мыхпайского м/р. В момент размыкания полюса фазы "С" на ПЛУ-6кВ №17 произошел дисбаланс напряжения по 1С-6кВ ПС 35/6кВ Мыхпай,  что привело к частичной остановке мех. фонда на КП-49, 49бис. Произведено отключение и включение ПЛУ-6кВ №17. </t>
  </si>
  <si>
    <t>110/35/6кВ "Андреевская" (ЗЭС)</t>
  </si>
  <si>
    <t>ВЛ-35 кВ "Андреевская-Гаршинская". ПС 35/6 кВ "Гаршинская"</t>
  </si>
  <si>
    <t>Заявка ЗЭС. Проверка РЗА выключателя  ВЛ-35 кВ "Гаршино" на ПС "Андреевская", перевод эл.снабжения ПС 35/6кВ "Гаршинская" на резервную схему. Работы не согласованы ЦИТС "ОН". 15:53 ВЛ-35 "Андреевская - Гаршинская" введена в работу.</t>
  </si>
  <si>
    <t>ВЛ-6 фидера № 1320, КТП скв-11; 12.</t>
  </si>
  <si>
    <t>Аварийная остановка ДЭС (вышел из строя генератор). 18:07 эл.снабжение скв.переведено от ВЛ. 18:20 эл.снабжение скв.№№ 11, 12 от резервной ДЭС.</t>
  </si>
  <si>
    <t xml:space="preserve">ВЛ-10 фидера "Т-4",  скв.№ 18. </t>
  </si>
  <si>
    <t>Аварийное отключение В-10 фидера "Т-4" (СЭС), РПВ не успешно. Выехали с осмотром бригада Северных ЭС и персонал ОАО "ОН". 19:28 персонал СЭС отключил свою отпайку и включили фидер, продолжают осмотр. Оборудование "ОН" осмотрено, замечаний нет.</t>
  </si>
  <si>
    <t xml:space="preserve">Системное кратковременное понижение U, остановка отдельных скважин при аварийном отключении ВЛ-110 кВ "Промышленная-1" на "Безымянской ТЭЦ". </t>
  </si>
  <si>
    <t>ГТЭС-6 "Вахитовская"</t>
  </si>
  <si>
    <t>ф-2,4,5,6,7</t>
  </si>
  <si>
    <t>Аварийная остановка ГТЭС-1,3,4,5,6 при грозе. На ГТЭС-4 срезало штифты. Питание переведено от ПС-110/35/6 кВ Вахитовская.</t>
  </si>
  <si>
    <t>35/10кВ "Сенная" (ЦЭС)</t>
  </si>
  <si>
    <t>Пс 35/6 кВ Вахитовская ф-1,3</t>
  </si>
  <si>
    <t>Аварийное отключение ВЛ-35 "Сенная-Горьковская"(ЦЭС).Отключался СВ-35 кВ на пс Сенная(ЦЭС) Питание переведено от ПС 110/35/6 "Вахитовская".</t>
  </si>
  <si>
    <t>ф-Т-4 скв.729</t>
  </si>
  <si>
    <t>ф-Т-4 включению не поддался. "Земля" на СШ-10 кВ. Скв.729 запитана от ф-Пл-10 ПС "Полевая".Выход из строя кабеля с ПС до оп №-1СЭС.Устранено.</t>
  </si>
  <si>
    <t>ВЛ-6 кВ ф-506</t>
  </si>
  <si>
    <t>Кратковременное понижение напряжения в сети 35 кВ до 29 кВ. Причина не выявлена.</t>
  </si>
  <si>
    <t>ВЛ-35 кВ "17Л", ПС "Варшава-3"; "Проскуринская"</t>
  </si>
  <si>
    <t>Посадка напряжения при оперативных переключениях на ПС "Нефтегорская-2" персоналом ВЭС.</t>
  </si>
  <si>
    <t>ГТЭС "Вахитовская"</t>
  </si>
  <si>
    <t>ГТЭС-6, ВЛ-6 кВ ф-4</t>
  </si>
  <si>
    <t>Аварийная остановка ГТЭС-6 (сбой ПО), ф-4 перевели на ПС 110/35/6 кВ "Вахитовская"</t>
  </si>
  <si>
    <t>ВЛ-6 кВ ф-К-7, РВНО-25</t>
  </si>
  <si>
    <t>Падение нагрузки во время грозы. Осмотром выявлено отключенное РВНО-25, включили, работа МТО. В 19:30 произвели осмотр ВЛ, замечаний нет</t>
  </si>
  <si>
    <t>Аварийное отключение при грозе.</t>
  </si>
  <si>
    <t>ВЛ-6 кВ "211-15"</t>
  </si>
  <si>
    <t>ВЛ-35 кВ "Утевка-1"</t>
  </si>
  <si>
    <t>ВЛ-35 кВ "Утевка-1" ПС 110/35/6 кВ "Нефтегорская-2"(ВПО) Под отключение попали:  ПС 35/6 кВ "Утевская", ПС 35/6 кВ "Покровская", ПС 35/6 кВ "Гагаринская".</t>
  </si>
  <si>
    <t>Работала МТЗ АПВ-успешно Гроза, сильный порывистый ветер. Произведен осмотр ВЛ. Повреждений не обнаружено.</t>
  </si>
  <si>
    <t>ВЛ-6 кВ Ф-2 ПС 35/6 кВ "Сытовка"</t>
  </si>
  <si>
    <t>ВЛ-6 кВ Ф-20 ПС 35/6 кВ  "Ключи"</t>
  </si>
  <si>
    <t>Работала МТЗ. АПВ-успешно.
Гроза, сильный порывистый ветер.</t>
  </si>
  <si>
    <t>ВЛ-6 кВ Ф-121</t>
  </si>
  <si>
    <t>ВЛ-6 кВ Ф-121 ПС 35/6 кВ
"Винно-Банновская"</t>
  </si>
  <si>
    <t>ВЛ-6 кВ Ф-126</t>
  </si>
  <si>
    <t>ВЛ-6 кВ Ф-126 ПС 35/6 кВ  "Берендеи"</t>
  </si>
  <si>
    <t>Работала ТО. АПВ-успешно.
Гроза, сильный  ветер.</t>
  </si>
  <si>
    <t>ТЗ</t>
  </si>
  <si>
    <t>ВЛ-110 кВ "Суходол-1"</t>
  </si>
  <si>
    <t xml:space="preserve">ВЛ-110 кВ "Суходол-1" ПС 220/110/10 кВ 
"Серноводская" (МЭС) Под отключение попали : С-1-Т ПС 110/35/6 кВ "Козловская", Т-1-Т ПС 35/6 кВ "Екатериновская", "Казанская", Т-1-Т"Берендеи"," КНС" "Орлянская", Т-1-Т "Якушкинская","ФНС", Т-1-Т"Обошинская", </t>
  </si>
  <si>
    <t>Работала ТЗ. АПВ-успешно. Гроза, сильный  ветер.</t>
  </si>
  <si>
    <t>ВЛ-35 кВ "Мочалеевка" ПС 110/35/6 кВ
"Козловская"(ПРЦЭиЭ№3) Под отключение попали:  ПС 35/6 кВ "Сургутская" (ПРЦЭиЭ№3),"Сологаевка",
"Мочалеевка"(ПРЦЭиЭ №5</t>
  </si>
  <si>
    <t>ВЛ-6 кВ Ф-56</t>
  </si>
  <si>
    <t>ВЛ-6 кВ Ф-56 ПС 35/6 кВ  "Гребенная"</t>
  </si>
  <si>
    <t>ВЛ-6 кВ Ф-31, 
Ф-65</t>
  </si>
  <si>
    <t>ВЛ-6 кВ Ф-31 ВЛ-6 кВ Ф-65 ПС 35/6 кВ 
"Ново-Ключевская"</t>
  </si>
  <si>
    <t>Блинкер Аварийное  отключение. АПВ- успешно. Гроза,сильный ветер.</t>
  </si>
  <si>
    <t>ВЛ-6 кВ Ф-6 ПС 35/6 кВ "Ключевская"</t>
  </si>
  <si>
    <t>ВЛ-35 кВ "Городецк"</t>
  </si>
  <si>
    <t>ВЛ-35 кВ "Городецк" ПС 35/6 кВ 
Ключевская"Под отключение попали:
ПС 35/6 кВ "Городецк", "Жуково"</t>
  </si>
  <si>
    <t>ВЛ-35 кВ "Хилки" ПС 110/35/6 кВ 
"Тимашевская" Под отключение попали:
ПС 35/6 кВ "Хилки", "Репьёвская"
 Т-1-Т "Ключи".</t>
  </si>
  <si>
    <t>Работала МТЗ  АПВ-успешно.
Гроза,сильный ветер.</t>
  </si>
  <si>
    <t>ВЛ-6 кВ Ф-34</t>
  </si>
  <si>
    <t>ВЛ-6 кВ Ф-34 ПС 35/6 кВ "Черновская"</t>
  </si>
  <si>
    <t>Работала МТЗ. АПВ-успешно.
Гроза, сильный  ветер.</t>
  </si>
  <si>
    <t>ВЛ-6 кВ Ф-64</t>
  </si>
  <si>
    <t>ВЛ-6 кВ Ф-64 ПС 35/6 кВ 
"Восточно-Кохановская"</t>
  </si>
  <si>
    <t>Блинкер Аварийное  отключение.АПВ- успешно.Гроза,сильный ветер.</t>
  </si>
  <si>
    <t>ПС-35/6 кВ К-115 ВЛ-6кВ Ф-8</t>
  </si>
  <si>
    <t>2ст. МТЗ, АПВ</t>
  </si>
  <si>
    <t>ЦЛ-8, 9</t>
  </si>
  <si>
    <t>Ф.3-8</t>
  </si>
  <si>
    <t>ПС 35/6кВ №323               ВЛ-6кВ 323-16</t>
  </si>
  <si>
    <t>ВЛ-6кВ 323-16</t>
  </si>
  <si>
    <t>Опора №7 отгорел шлеф на переходной портал ф.С (переход через ВЛ-6кВ 323-14)  в результате длительного срока эксплуатации, влияния ветровых нагрузок и осадков на провод. 
 Остановка скважин по неполнофазному режиму. Устранено.</t>
  </si>
  <si>
    <t>1 ст. ТНЗНП</t>
  </si>
  <si>
    <t>ВЛ-110кВ Гагаринская-Балинская -2ц.</t>
  </si>
  <si>
    <t xml:space="preserve">Предварительная информация: На оп.№4 птица замкнула провод ф.А на тело опоры.                  </t>
  </si>
  <si>
    <t>ПС 35/6 №180,  КТПН 6/0.4 630кВА к.4-2 Вводной АВ-0,4 кВ</t>
  </si>
  <si>
    <t>Заклинивание погружного оборудования скважины 746</t>
  </si>
  <si>
    <t>ПС 35/6кВ №230
Ф.230-13</t>
  </si>
  <si>
    <t>Гроза. Оп.18,116 - попадание молнии, обрыв проводов на оп.18-в ст.оп.19, на оп.116-в ст. оп.115, 117 ф."А".</t>
  </si>
  <si>
    <t>ПС 35/6 №114 ВЛ-35 Пакомас-2</t>
  </si>
  <si>
    <t>ВЛ-35 Пакомас-2</t>
  </si>
  <si>
    <t>ПС 500/220/110/35кВ 5АТ</t>
  </si>
  <si>
    <t>5АТ</t>
  </si>
  <si>
    <t>ПС 35/6  040   ф.040-06</t>
  </si>
  <si>
    <t>В пр.оп. 10-11, у высокого дерева (вне охранной зоны ВЛ) при сильном порыве ветра обломило сухую ветку и она подхлестнула провода ВЛ</t>
  </si>
  <si>
    <t>Энергокомплекс ООО "ТЮНГД", ПАЭС-2;5;7 ,
ВЛ-6 кВ №2</t>
  </si>
  <si>
    <t>Энергокомплекс ООО "ТЮНГД",
 ГТУ -2;5;7 ,
ВЛ-6 кВ №2</t>
  </si>
  <si>
    <t>Аварийный останов ГТУ-2,5,7 Энергокомплекса ООО "ТЮНГД" при аварийном отключении отходящей ВЛ-6 кВ №2 в результате касания проводов ВЛ техникой "ПСМ-Иркутск"</t>
  </si>
  <si>
    <t>ПС 110/10 кВ "Тирис-тяга",
ВЛ-10 ф."Т-4"</t>
  </si>
  <si>
    <t xml:space="preserve">скв.№ 729. </t>
  </si>
  <si>
    <t>Отключено персоналом Северных ЭС (неотложная заявка) для демонтажа шлейфов на опоре № 12.</t>
  </si>
  <si>
    <t>ПС 110/35/6 кВ "Герасимовская"</t>
  </si>
  <si>
    <t>Останов отдельных скважин по посадке напряжения при оперативных переключениях на ПС "Нефтегорская-2" персоналом ВЭС (вывод в ремонт 1 СШ-110).</t>
  </si>
  <si>
    <t>220/35/10кВ "Северная" (МЭС)</t>
  </si>
  <si>
    <t xml:space="preserve"> ПС "Ново Кудринская"; "Западно Степановская"</t>
  </si>
  <si>
    <t>Посадка напряжения при аварийном отключении ВЛ-35кВ "Михеевка" на ПС "Северная" с успешным АПВ.</t>
  </si>
  <si>
    <t>СПМЭС</t>
  </si>
  <si>
    <t>ДЗ 1, 2 зоны.</t>
  </si>
  <si>
    <t>ПС 220/110/35/10кВ "Южная" (Самарские МЭС)</t>
  </si>
  <si>
    <t>ПС "Ленинская", "Зайкинская".</t>
  </si>
  <si>
    <t xml:space="preserve">С успешным АПВ при грозовых проявлениях. </t>
  </si>
  <si>
    <t>110/35/6кВ "Савельевская",
ВЛ-110 кВ "Герасимовская"</t>
  </si>
  <si>
    <t>ВЛ-110 кВ "Герасимовская"</t>
  </si>
  <si>
    <t xml:space="preserve">Аварийное отключение ВЛ-110 кВ с успешным АПВ при прохождении грозового фронта. </t>
  </si>
  <si>
    <t>ПС 110/35/10кВ "Александровская" (ЗЭС)</t>
  </si>
  <si>
    <t>110/35/6кВ "Промысловая"</t>
  </si>
  <si>
    <t>ВЛ-35 кВ "13л"; "14Л"; "15Л", ПС "Пронькинская"; "В. Покровка"; "КНС-3"</t>
  </si>
  <si>
    <t xml:space="preserve">Повреждение В-35-Т2Т на ПС "Пронькинская", нагрузка Т2Т ПС "Пронькинская" переведена на тр-р Т1Т по ВЛ-35 кВ "21Л". </t>
  </si>
  <si>
    <t>ПС 110/10кВ "Порозово",
ВЛ-10 кВ ф.8</t>
  </si>
  <si>
    <t>Падение дерева в пролете опор №№54-55</t>
  </si>
  <si>
    <t>МТЗ 3 ст</t>
  </si>
  <si>
    <t>ВЛ-35кВ "Донцовская-Гремиха-2" ц.1</t>
  </si>
  <si>
    <t>ВЛ-35кВ "Донцовская-Гремиха-2" ц.1, ПС 35/6кВ "Гремиха-2" АВР-6кВ успешно, ПС 35/6кВ "Гремиха-3" АВР-6кВ выведено</t>
  </si>
  <si>
    <t>ПС "Гремиха-2" на линейном портале повреждение подвесных изоляторов (фаза "С") вследствии грозовых перенапряжений.</t>
  </si>
  <si>
    <t>ПС 35/6кВ №103,
ВЛ-6 кВ ф.3-8</t>
  </si>
  <si>
    <t>Остановка ЭЦН Западно-Полуденного нмр. Причина выясняется</t>
  </si>
  <si>
    <t>ПС 35/6 "Графская",  "Ибряевка-2".</t>
  </si>
  <si>
    <t>Посадка напряжения напряжения в сети от ПС "Александровская", остановка отдельных скважин. Причина выясняется.</t>
  </si>
  <si>
    <t>ПС 35/10кВ "Яшкинская" (ЗЭС),
ВЛ-10 ф. № 6.</t>
  </si>
  <si>
    <t>ВЛ-10 ф. № 6.</t>
  </si>
  <si>
    <t>Посадка напряжения, остановка отдельных скважин при аварийном отключении ф.№ 4 (ЗЭС ОАО "Оренбургэнерго").</t>
  </si>
  <si>
    <t>ПС "Боголюбовская",  "Кодяковская".</t>
  </si>
  <si>
    <t>Посадка напряжжения напряжения в сети 110 кВ, остановка отдельных скважин при прохождении грозового фронта</t>
  </si>
  <si>
    <t>ЗЗП-2 ст</t>
  </si>
  <si>
    <t>ПС 110/35/10кВ "Каликино" (ЦЭС)</t>
  </si>
  <si>
    <t>ПС "Родниковская"</t>
  </si>
  <si>
    <t>Аварийное отключение ВЛ-110 кВ "Сорочинск -Плешаново" (ЗЭС), с успешным АПВ, гроза.</t>
  </si>
  <si>
    <t xml:space="preserve">ПС 35/10кВ "Азаматово",
 РП-10кВ "Жедрино" (СЭС) </t>
  </si>
  <si>
    <t>ВЛ-10 фидера "РПЖ-5"</t>
  </si>
  <si>
    <t>Отключение ВЛ-35 кВ "Азаматово" на ПС "Борискино". Гроза.</t>
  </si>
  <si>
    <t>ПС "Пономаревская", "Самодуровская", "Врезовская", "Матвеевская", ПС "Беседино", "Азаматово" РП-10кВ "Жедрино"</t>
  </si>
  <si>
    <t xml:space="preserve">Посадка напряжения напряжения в сети 110 кВ, остановка отдельных скважин по ПС при выходе из строя В-110 на ПС "Приютово" (БашЭнерго). </t>
  </si>
  <si>
    <t>ПС "Тарханы"</t>
  </si>
  <si>
    <t>Кратковременное повышение напряжения в сети 35кВ, остановка отдельных скважин по ПС при восстановлении нормальной схемы эл.снабжения ПС "Азаматово" и "Борискино" персоналом СЭС ОАО "Оренбургэнерго".</t>
  </si>
  <si>
    <t>ВЛ-0,4 кВ ф.3 от ТП Кл-533-6</t>
  </si>
  <si>
    <t>ПС 35/6кВ "Ишуевская",
ВЛ-6 ф.№ 1006</t>
  </si>
  <si>
    <t>ВЛ-6 ф.№ 1006</t>
  </si>
  <si>
    <t>Аварийное отключение ВЛ-6 кВ с успешным РПВ. Гроза.</t>
  </si>
  <si>
    <t>ПС 35/6кВ "Савельевский купол" (новая),
ВЛ-6 ф.№ 604.</t>
  </si>
  <si>
    <t>ВЛ-6 ф.№ 604.</t>
  </si>
  <si>
    <t>ЗЗП-1 ст</t>
  </si>
  <si>
    <t>ПС 110/35/6кВ "Савельевская",
ВЛ-110 " Савельевская-Герасимовская"</t>
  </si>
  <si>
    <t>ПС "Герасимовская",  "Ишуевская",  "Таннаныкская".</t>
  </si>
  <si>
    <t>Аварийное отключение ВЛ-110 кВ с успешным АПВ. Гроза.</t>
  </si>
  <si>
    <t>ПС "Герасимовская",  "Ишуевская",  "Тананыкская".</t>
  </si>
  <si>
    <t>ПС 35/6кВ "Савельевский купол" (новая),
ВЛ-6 ф.№ 608.</t>
  </si>
  <si>
    <t>ВЛ-6 ф.№ 608.</t>
  </si>
  <si>
    <t>ПС 35/6кВ "КНС-2",
ВЛ-6 ф.№ НСУ-99.</t>
  </si>
  <si>
    <t>ВЛ-6 ф.№ НСУ-99.</t>
  </si>
  <si>
    <t>ПС 35/6кВ "Аксютино",
ВЛ-6 ф."Кушниковка-1".</t>
  </si>
  <si>
    <t>ВЛ-6 ф."Кушниковка-1".</t>
  </si>
  <si>
    <t>ПС 35/6кВ "Савельевский купол" (новая),
ВЛ-6 ф.№ 614.</t>
  </si>
  <si>
    <t>ВЛ-6 ф.№ 614.</t>
  </si>
  <si>
    <t>ПС 35/6кВ "Савельевский купол" (новая),
ВЛ-6 ф.№ 605.</t>
  </si>
  <si>
    <t>ВЛ-6 ф.№ 605.</t>
  </si>
  <si>
    <t>Отключено персоналом для замены разрушенных изоляторов на опорах  №№ 97, 98. Гроза.</t>
  </si>
  <si>
    <t>ВЛ-6 кВ Ф-7 ПС 35/6 кВ "Колыванская"</t>
  </si>
  <si>
    <t>ВВ-35 С-1-Т ПС 110/35/6 кВ "Бариновская". Под отключение попали: ПС 35/6 кВ"Желябовская","Солоцкая", "Богдановская","Кулагинская", "Парфёновская","Никольская",Т-1-Т "Евгеньевская",Т-2-Т"Коммунарская",Т-2-Т"Широкинская".</t>
  </si>
  <si>
    <t>ЛЗШ</t>
  </si>
  <si>
    <t>Работала ЛЗШ. РПВ-успешно. Гроза, сильный ветер.</t>
  </si>
  <si>
    <t>ВЛ-35 кВ "Петрухновская"</t>
  </si>
  <si>
    <t>ВЛ-35 кВ "Петрухновская" ПС 110/35/10 кВ "Пестравка"(ЧПО). Под отключение попали: ПС 35/10 кВ "Петрухновская", Т-1-Т ПС 35/10 кВ "Пиненковская".</t>
  </si>
  <si>
    <t>ПС 35/6 кВ № 214 ВВ-6 кВ  ввод-6-1, ввод-6-2</t>
  </si>
  <si>
    <t xml:space="preserve">Оленье нмр, К-23, скв.485        </t>
  </si>
  <si>
    <t>ПС 110/35/10кВ "Погроминская" (ЗЭС), 
ВЛ-10 кВ ф-2,3</t>
  </si>
  <si>
    <t>Аварийное отключение ВЛ-10 кВ при прохождении грозового фронта</t>
  </si>
  <si>
    <t>ВЛ-6кВ Ф-148 ПС 35/6кВ "Лесная-14"</t>
  </si>
  <si>
    <t>Ф-148</t>
  </si>
  <si>
    <t>ВЛ-6кВ Ф-144 ПС 35/6кВ "Лесная-14"</t>
  </si>
  <si>
    <t>Ф-144</t>
  </si>
  <si>
    <t>ВЛ-35кВ Л-557 ПС 35/6кВ "Мектеб-9"</t>
  </si>
  <si>
    <t>В-Л557</t>
  </si>
  <si>
    <t xml:space="preserve">ВЛ-6кВ ячейка №2 Ф-14 </t>
  </si>
  <si>
    <t>ячейка №2 Ф-14</t>
  </si>
  <si>
    <t>ВЛ-6кВ Ф-55 ПС 35/6кВ "Камышовая-5"</t>
  </si>
  <si>
    <t>Ф-55</t>
  </si>
  <si>
    <t xml:space="preserve">ВЛ-0,4кВ от ТП Чм-533-1п ф.3 </t>
  </si>
  <si>
    <t>ВЛ-0,4кВ  от ТП Кл-514-9п ф.2</t>
  </si>
  <si>
    <t>ПС 110/35/6 Каменная</t>
  </si>
  <si>
    <t>Посадка напряжения во время грозы</t>
  </si>
  <si>
    <t>Пункт АВР-6кВ КП-4 1В-6кВ</t>
  </si>
  <si>
    <t>Аварийное отключение 1В-6кВ во время запуска скв.11в ПЭД-360кВт скв.12.</t>
  </si>
  <si>
    <t>ВЛ-6 кВ Ф-3 ПС 35/6 кВ"Тверская"</t>
  </si>
  <si>
    <t>ВЛ-6 кВ Ф-7 ПС 35/6 кВ"Тверская"</t>
  </si>
  <si>
    <t>К-22 скв.503  Западно-Полуденного нмр</t>
  </si>
  <si>
    <t xml:space="preserve">Остановка ЭЦН при запуске СД-6кВ №1 на х.х. БКНС-12. </t>
  </si>
  <si>
    <t>К-4С Северного нмр</t>
  </si>
  <si>
    <t>МТЗ 1 ст.</t>
  </si>
  <si>
    <t>Энергокомплекс ООО "ТЮНГД" 
ВЛ-6 кВ ф.4</t>
  </si>
  <si>
    <t>Куст 21 КТП-630 кВА,
РУ-0,4 кВ</t>
  </si>
  <si>
    <t>ВЛ-10 кВ Ф-9 ПС 35/10 кВ "Черновка"</t>
  </si>
  <si>
    <t>М-е Ахтырско-Бугундырское. ШГН скв. 452.</t>
  </si>
  <si>
    <t>ВЛ-10 кВ ф-4</t>
  </si>
  <si>
    <t>Кратковременное повышение напряжения при оперативных переключениях на ПС "Нефтегорская-2" персоналом ВЭС.</t>
  </si>
  <si>
    <t>ВЛ-110 кВ "Горная-Уват",   
ВЛ-110 кВ "Горная-Косач"</t>
  </si>
  <si>
    <t>Останов скважин по посадке напряжения из-за аварийного отключения ВЛ-110 кВ "Горная-Уват", ВЛ-110 кВ "Горная-Косач" при прохождении грозового фронта.</t>
  </si>
  <si>
    <t xml:space="preserve">ВЛ-110 кВ 
"Иртыш-Менделеева-1", 
ВЛ-110 кВ
"Иртыш- Менделеева-2"          </t>
  </si>
  <si>
    <t>Останов скважин по посадке напряжения из-за аварийного отключения ВЛ-110 кВ "Иртыш-Менделеева-1", ВЛ-110 кВ "Иртыш-Менделеева-2" при прохождении грозового фронта.</t>
  </si>
  <si>
    <t>М-е Шептальское, скв. 436</t>
  </si>
  <si>
    <t>М-е Украинское. ШГН скв. 247.</t>
  </si>
  <si>
    <t xml:space="preserve">  ВЛ-35 Дожимная-1,2</t>
  </si>
  <si>
    <t>ВЛ-220кВ Пересвет-Шубинская.</t>
  </si>
  <si>
    <t>ПС 110/35/6кВ  Иглинская                 ВЛ-35 Майская-1,2</t>
  </si>
  <si>
    <t>КТПН 6/0,4кВ  №1 Южно-Петьёгского м/р</t>
  </si>
  <si>
    <t>КТПН 6/0,4кВ№1.</t>
  </si>
  <si>
    <t>При прохождение грозового фронта  разрядом молнии был поврежден вводной кабель 6 кВ КТПН 6/0,4кВ№1 вследстии чего произошла остановка  8 скважин мех.фонда.</t>
  </si>
  <si>
    <t xml:space="preserve">Советское м-е, 
КТПН 6/0,4 кВ К-19Б </t>
  </si>
  <si>
    <t>Аварийное отключение АВ-0,4 кВ в КТПН 6/0,4 кВ К-19Б.</t>
  </si>
  <si>
    <t>ВЛ-110 кВ "Позимь-Пурга"</t>
  </si>
  <si>
    <t>Посадка напряжения при  аварийном отключении ВЛ-110 кВ "Позимь-Пурга". Причина выясняется</t>
  </si>
  <si>
    <t>110/35/10кВ "Асекеево-тяга" (КбшЖД)</t>
  </si>
  <si>
    <t xml:space="preserve">Аварийное отключение СВ-110 с успешным АПВ на ПС "Асекеево Тяга". </t>
  </si>
  <si>
    <t>ВЛ-110 кВ "Надеждино-2"</t>
  </si>
  <si>
    <t>ВЛ-110 кВ "Надеждино-2" ПС 110/35/10 кВ "Елховка" (СПО) Под отключение попали:  ПС 35/10 кВ "Волгановка",  ПС 35/6 кВ "Каменка"</t>
  </si>
  <si>
    <t>ООО "ЮТЭК-Нефтеюганск"</t>
  </si>
  <si>
    <t>ПС 110/35/6кВ "Евсеенковская"  ВВ-35кВ Т-1</t>
  </si>
  <si>
    <t>ВВ-35кВ Т-1</t>
  </si>
  <si>
    <t>1 ступень ТНЗНП</t>
  </si>
  <si>
    <t>Аварийное отключение ВЛ-6 кВ  с успешным АПВ во время прохождения грозового фронта.</t>
  </si>
  <si>
    <t>ПС 110/35/6 Балинская ВЛ-35кВ Кварц-1,2.</t>
  </si>
  <si>
    <t>ВЛ-35кВ Кварц-1,2.</t>
  </si>
  <si>
    <t>ВЛ-110кВ Гагаринская-Балинская -1,2ц.</t>
  </si>
  <si>
    <t>ПС 35/6кВ № 274 ВЛ-6 кВ ф.274-16</t>
  </si>
  <si>
    <t>ВЛ-6 кВ ф.274-16</t>
  </si>
  <si>
    <t>1ст. МТЗ</t>
  </si>
  <si>
    <t>ПС 110/35/6кВ Иглинская               ВЛ-35 Юго-Восток-2</t>
  </si>
  <si>
    <t>ВЛ-35 Юго-Восток-2</t>
  </si>
  <si>
    <t>ПС 110/35/6кВ Речная                            ВЛ-35 Горная- 1,2</t>
  </si>
  <si>
    <t>ВЛ-35 Горная- 1,2</t>
  </si>
  <si>
    <t>ВЛ-6 кВ ф.278-18</t>
  </si>
  <si>
    <t xml:space="preserve"> В-35 1Т, В-35 2Т</t>
  </si>
  <si>
    <t>ПС 35/6кВ "Ельниково", 
ВЛ-6 кВ ф.13</t>
  </si>
  <si>
    <t>Разрушение изолятор на оп №62, гроза.</t>
  </si>
  <si>
    <t>ВЛ-6 кВ ф-ДНС; Пром-1</t>
  </si>
  <si>
    <t xml:space="preserve"> КРУН 6 кВ ДНС-2,
КТПН 6/0,4кВ 400кВА №3 К-34</t>
  </si>
  <si>
    <t>Повреждение вводного АВ-0,4 кВ в КТПН №3 К-34</t>
  </si>
  <si>
    <t>ПС 35/6 кВ КНС-3А,
ВЛ-6 кВ ф.7</t>
  </si>
  <si>
    <t>ПС 35/6 кВ Куст-115,
ВЛ-6 кВ ф.7</t>
  </si>
  <si>
    <t>ПС-220/110/35/6 "Советско-Соснинская",
ВЛ-35 Ц-1</t>
  </si>
  <si>
    <t>К-23 скв.485  Оленьего нмр</t>
  </si>
  <si>
    <t xml:space="preserve">Остановка ЭЦН скв.485 К-23 . Причина выясняется </t>
  </si>
  <si>
    <t>ПС-35/6 кВ К-1828 ВЛ-6кВ Ф-8</t>
  </si>
  <si>
    <t>ПС-35/6 кВ К-846    ВЛ-6кВ Ф-15</t>
  </si>
  <si>
    <t>ВЛ-35кВ Ф№2, Ф№4 ПС-110/35/6кВ Мега</t>
  </si>
  <si>
    <t>июнь</t>
  </si>
  <si>
    <t>В БУ сработало тепловое реле.</t>
  </si>
  <si>
    <t>М-е Шептальское, скв. 442</t>
  </si>
  <si>
    <t>М-е Шептальское, скв. 444</t>
  </si>
  <si>
    <t>М-е Северо-Нефтяное. ШГН скв. 48.</t>
  </si>
  <si>
    <t>СУ скважиной. Произошёл сбой в программе.</t>
  </si>
  <si>
    <t>ВЛ-35 Север-1,2</t>
  </si>
  <si>
    <t>Ф.459-4,6</t>
  </si>
  <si>
    <t xml:space="preserve">Отключение при прохождении грозового фронта.
</t>
  </si>
  <si>
    <t>ЭД</t>
  </si>
  <si>
    <t>Восточное Эхаби, скв.198</t>
  </si>
  <si>
    <t>Не запускается после работы бригады СИАМ, сгорел ЭД 5,5кВтх1000</t>
  </si>
  <si>
    <t>Центральная Оха, скв. 2648</t>
  </si>
  <si>
    <t>КЗ моторного кабеля на эл. дв.</t>
  </si>
  <si>
    <t>Восточное Эхаби, скв. 512</t>
  </si>
  <si>
    <t>Отгорел кабель от ЭД 7,5кВт/1000об.мин.</t>
  </si>
  <si>
    <t>фид.№1 ПС-35/6кВ "З.Сабо"</t>
  </si>
  <si>
    <t>Западное Сабо, фид.№1 ПС-35/6кВ "З.Сабо"</t>
  </si>
  <si>
    <t>фид. №1 ПС-35/6кВ "З.Сабо" - выбило ВМ-6кВ; визуальн.осмотр - замеч.нет, включение</t>
  </si>
  <si>
    <t>ТП-233 гр.2</t>
  </si>
  <si>
    <t>Центральная Оха, ТП-6/0,4кВ №233 гр.2</t>
  </si>
  <si>
    <t>АОЭЭ ТП-233 гр.2 - выбило автомат.</t>
  </si>
  <si>
    <t>Эхаби, ТП-6/0,4кВ №34</t>
  </si>
  <si>
    <t>ТП №34 упал провод на первой опоре от ТП, лежит на земле</t>
  </si>
  <si>
    <t>Центральная Оха, скв.1198</t>
  </si>
  <si>
    <t>Окисление на опоре ВЛ-0,4кВ, замена пакетного выключателя в БУ скв.1198</t>
  </si>
  <si>
    <t>Восточное Эхаби, ТП-6/0,4кВ №12 гр.1</t>
  </si>
  <si>
    <t>АОЭЭ ТП№12 гр.1 скв.199 - короткое замыкание в БУ</t>
  </si>
  <si>
    <t>Катангли, ТП-6/0,4кВ №607</t>
  </si>
  <si>
    <t>ТП-6/0,4кВ №607 - ремонт кабельного спуска с опоры к ТП</t>
  </si>
  <si>
    <t>ВЛ-6кВ Ф-511 ПС 110/35/6кВ "Ачикулак"</t>
  </si>
  <si>
    <t>Ф-511</t>
  </si>
  <si>
    <t>АО ТО РПВН, опора №28 обрыв вязки провода фаза-"В" устранили дефекты, ввели в работу Ф-148 КИЗ в норме. Дождь, гроза</t>
  </si>
  <si>
    <t>АО ТО РПВН, опора №7/15 обрыв вязки провода фаза-"В" устранили дефекты, ввели в работу Ф-144 КИЗ в норме. Дождь, гроза</t>
  </si>
  <si>
    <t>АО В-Л557 МТЗ ПС 35/6кВ "Мектеб-9" , РПВ успешно, дождь,гроза</t>
  </si>
  <si>
    <t>отключили ячейку №2 Ф-14 для устранения замыкания на землю "замена проходного изолятора и сгоревших ПК-6кВ на ячейке "Артезианского участка", киз в норме. Дождь, гроза</t>
  </si>
  <si>
    <t>АО Ф-55  РПВУ.Сильный дождь,гроза.</t>
  </si>
  <si>
    <r>
      <t xml:space="preserve">АО АВ-0,4кВ в КТПН 6/0,4кВ  Iн-125А. РПВ-успешное. Iр-50А. </t>
    </r>
    <r>
      <rPr>
        <b/>
        <sz val="12"/>
        <rFont val="Times New Roman"/>
        <family val="1"/>
        <charset val="204"/>
      </rPr>
      <t>Подана заявка на распечатку параметров работы ЭЦН.</t>
    </r>
  </si>
  <si>
    <t xml:space="preserve">ПС 35/6кВ №103 АО ВЛ-6 Ф.3-8 АПВУ. нет дороги (проезд на лодке), осмотрено (между опорами № 86-87 найдено упавшее на земле дерево, которое зацепило при падении провода). </t>
  </si>
  <si>
    <t>18:37</t>
  </si>
  <si>
    <t>20:18</t>
  </si>
  <si>
    <t>Ф.10-14
Оленье нмр</t>
  </si>
  <si>
    <t>Ф.10-14</t>
  </si>
  <si>
    <t xml:space="preserve">Машинист вездехода ГАЗ 34039 гос. № 57-08 ТЕ70, принадлежащего ООО «УТТ-2», при движении в районе куста № 31 допустил наезд на опору № 45 линии электропередачи ВЛ-6 кВ ф.10-14, в результате чего опора упала. </t>
  </si>
  <si>
    <t xml:space="preserve"> АО ВЛ-35 ЦЛ-8,9  ПС-110/35/6 кВ "Катыльгинская" действием МТЗ 2 ст., АПВ успешное (дождь, гроза). Выполнен осмотр ПС-35/6 кВ №412, 414. Бюллетень погоды №147 от 27.05.15. 
По ВЛ-35кВ ЦЛ-8, 9 обнаружено:
- деформация грозотроса в пролёте опор №1-2
- ожоги проводов ЦЛ-8, 9 в месте  присоединения ОПН-35 к магистральным проводам на опоре №1.</t>
  </si>
  <si>
    <t>АПВ неуспешно. На ПС Лабытвор, ПС Горшковская АВР-35, АВР-6 успешно.  Оп. №83 ветка на траверсе ф.С</t>
  </si>
  <si>
    <t>к.45 Уг</t>
  </si>
  <si>
    <t>Остановка скважин, запитанных от ДГУ ("Альянс-Энерджи") по ожиданию завоза топлива</t>
  </si>
  <si>
    <t xml:space="preserve">КТПН 6/0.4 630кВА к.4-2 </t>
  </si>
  <si>
    <t xml:space="preserve">Прямое попадание молнии в провода ф. «А» и «В» в пролете опор №8-9 </t>
  </si>
  <si>
    <t>Оп.№16 ф."С", оп.№ 106 ф."В"-разрушение изоляторов, между оп.№84-85 ф."С" отгорел провод (лежал на земле), устранили</t>
  </si>
  <si>
    <t>СУ СКН</t>
  </si>
  <si>
    <t>скважины на к.д. 107, 251, 103, 102, 81, 149</t>
  </si>
  <si>
    <t>МРСК</t>
  </si>
  <si>
    <t>М-е Зыбза. Скв.865</t>
  </si>
  <si>
    <t>Повышенное напряжение в сетях ОАО "Кубаньэнерго".</t>
  </si>
  <si>
    <t>Тюменьэнерго</t>
  </si>
  <si>
    <t>ЯКНО-6кВ</t>
  </si>
  <si>
    <t>1 ст.ТЗНП,1 ст.ДЗ, 1 ст. МТО</t>
  </si>
  <si>
    <t xml:space="preserve">ПС 35/6 кВ Лесная-14,
ВЛ-6 кВ Ф-144 </t>
  </si>
  <si>
    <t>Обрыв вязки провода на опоре №3. Сильный порывистый ветер.</t>
  </si>
  <si>
    <t>ВЛ-6 кВ "317-09"</t>
  </si>
  <si>
    <t>ВЛ-6 кВ Ф-14 ПС 35/6 кВ"Запрудная"</t>
  </si>
  <si>
    <t>МВ-6 Т-1-Т ПC 35/6 кВ"Казанская"</t>
  </si>
  <si>
    <t>ПС 35/6 кВ №603,
В-6 2Т</t>
  </si>
  <si>
    <t>Самопроизвольное отключение выключателя (срыв с защелки) В-6 2Т на ПС 35/6 кВ №603</t>
  </si>
  <si>
    <t>З.З.-2ст</t>
  </si>
  <si>
    <t>220/110/10кВ "Михайловская" (МЭС)</t>
  </si>
  <si>
    <t>ЦДНГ-7,9</t>
  </si>
  <si>
    <t>35/6кВ "Ленинградская"</t>
  </si>
  <si>
    <t>ВЛ-6 кВ Ф№1</t>
  </si>
  <si>
    <t>ПС 35/6 Графская, Ибряевка-1,2</t>
  </si>
  <si>
    <t>ВЛ-Ф-Б3</t>
  </si>
  <si>
    <t>ВЛ-6 кВ Ф№4</t>
  </si>
  <si>
    <t>КМ-3 ТП скв. №64;65.</t>
  </si>
  <si>
    <t>ПС 110/35/6 Хугор</t>
  </si>
  <si>
    <t>ВЛ-35 Песчаное -1,2</t>
  </si>
  <si>
    <t>ВЛ-110 Красноленинская -Вандмтор-2</t>
  </si>
  <si>
    <t>ВЛ-10 кВ Ф-12 (ВПО)ПС 220/110/10 кВ "Комсомолец"(ПМЭС) Под отключение попали: отпайка ВЛ-10 кВ Ф- "Колпинский"(СНГ), отпайка ВЛ-10 кВ Ф-РРВ.</t>
  </si>
  <si>
    <t xml:space="preserve">ПС 220/110/35 кВ Ленинская </t>
  </si>
  <si>
    <t>ПС 220/110/35 кВ Ленинская ВЛ 110 кВ Ленинская-Лосинка 2</t>
  </si>
  <si>
    <t>Когалымские электрические сети.</t>
  </si>
  <si>
    <t>МВЧЗ</t>
  </si>
  <si>
    <t xml:space="preserve">ПС 110/35/6 кВ Угутская  ВЛ-110 Угутская 1,2 </t>
  </si>
  <si>
    <t xml:space="preserve"> Посадка напряжения по 1,2 СШ-35кВ ПС 110/35/6кВ "Чистинная" при аварийном отключении ВЛ-110кВ Угутская-1,2, гроза</t>
  </si>
  <si>
    <t>НВЭС</t>
  </si>
  <si>
    <t xml:space="preserve"> 2ст ЗЗ</t>
  </si>
  <si>
    <t>ПП 110 кВ Восточный ВЛ-110кВ ПП Восточный-Покамасовская-1,2</t>
  </si>
  <si>
    <t>Дистанц.защита.</t>
  </si>
  <si>
    <t>ПС 500/220/110 кВ Кустовая,
ВЛ-500кВ Кустовая-Белозёрная</t>
  </si>
  <si>
    <t>ПС 500/220/110 кВ Кустовая ВЛ-500кВ Кустовая-Белозёрная</t>
  </si>
  <si>
    <t>Аварийное отключение ВЛ-500 кВ при прохождении грозового фронта, посадка напряжения по 1,2 СШ 110 кВ ПС 220/110/35кВ "Кирьяновская".</t>
  </si>
  <si>
    <t>ООО "СеверТрансСтрой"</t>
  </si>
  <si>
    <t>В-10 ф 109-32</t>
  </si>
  <si>
    <t>КТП 109-32-1; КТП 109-32-2.</t>
  </si>
  <si>
    <t>Повреждение КЛ-10 кВ ф. 109-32 (принадлежит ООО "СТС")</t>
  </si>
  <si>
    <t>ВЛ-35 Пим-2</t>
  </si>
  <si>
    <t>ВЛ-110 Ленинская-Лосинка-2</t>
  </si>
  <si>
    <t xml:space="preserve"> ПС-110/35/6кВ Иглинская ЗРУ-6кВ КНС-2ЮБ ф.212 ЮБ</t>
  </si>
  <si>
    <t>ВЛ-110кВ ПП Восточный-ПП Угутский-1,2ц</t>
  </si>
  <si>
    <t>ПС35/6 №079 ф.079-11</t>
  </si>
  <si>
    <t xml:space="preserve"> ВЛ-35 кВ Приразломная-1</t>
  </si>
  <si>
    <t>ПС35/6 кВ № 278 ВЛ-6 кВ ф.278-18</t>
  </si>
  <si>
    <t>ПС110/35/6 Иглинская ВЛ-35 Юго-Восток-2</t>
  </si>
  <si>
    <t>ВЛ-35кВ Юго-Восток-2</t>
  </si>
  <si>
    <t>ВЛ-35кВ
Паклиновская-1</t>
  </si>
  <si>
    <t>35/6кВ "Скворцовская"</t>
  </si>
  <si>
    <t>Ф-416</t>
  </si>
  <si>
    <t>ВЛ-35 18Л</t>
  </si>
  <si>
    <t>отпайка ВЛ-6 кВ Ф№108,107,111</t>
  </si>
  <si>
    <t>ВЛ-6 кВ Ф№708</t>
  </si>
  <si>
    <t>ВЛ-6 кВ Ф№410</t>
  </si>
  <si>
    <t>35/6кВ "Тарханы"</t>
  </si>
  <si>
    <t>ПС Берёзовка-Аксютино</t>
  </si>
  <si>
    <t>35/6кВ "Конновская"</t>
  </si>
  <si>
    <t xml:space="preserve">ВЛ-6 кВ Ф№2 </t>
  </si>
  <si>
    <t>35/10кВ "Ефремо-Зыково" (СЭС)</t>
  </si>
  <si>
    <t>ВЛ-6 кВ Ф-ЕЗ 6</t>
  </si>
  <si>
    <t>ВЛ-20 кВ Ф №1320</t>
  </si>
  <si>
    <t>ВЛ-35 Куст-2</t>
  </si>
  <si>
    <t>ПС 110/35/6 Ем-Еговская</t>
  </si>
  <si>
    <t>ВЛ-35 КНС-2-1</t>
  </si>
  <si>
    <t>ВЛ-10 кВ Ф-14</t>
  </si>
  <si>
    <t>ВЛ-10 кВ Ф-14 ПС 35/10 кВ "Пиненковская"</t>
  </si>
  <si>
    <t>ВЛ-35 кВ "Майская"(ЧПО)</t>
  </si>
  <si>
    <t>ВЛ-35 кВ "Майская"(ЧПО) ПС 110/35/10 кВ "Б.Глушица" Под посадку напряжения попал: Т-2-Т ПС 35/10 кВ "Пиненковская"</t>
  </si>
  <si>
    <t>Скв.747, 749 Западно-Анастасиевское; скв. 2116 Анастасиевско-Троицкое.</t>
  </si>
  <si>
    <t>МТЗ, земляная защита</t>
  </si>
  <si>
    <t xml:space="preserve">ПС 35/6 кВ КНС-8 </t>
  </si>
  <si>
    <t>ПС 35/6 кВ КНС-8 ВЛ 6 кВ Ф-5 от ПС 35/6 кВ КНС-8</t>
  </si>
  <si>
    <t>При производстве работ в охранной зоне ВЛ-6кВ в пр.оп.91-92 без разрешения, машинист эксковатора ООО "Коммунальщик" допустил касание стрелой ковша проводов ВЛ.</t>
  </si>
  <si>
    <t>ПС 6/35кВ Касаев ВЛ 6 кВ Ф-2 от ПС 6/35кВ Касаев</t>
  </si>
  <si>
    <t>ПС 6/35кВ Касаев яч.2</t>
  </si>
  <si>
    <t xml:space="preserve">Отключение ВЛ-6 кВ при прохождении грозового фронта.  </t>
  </si>
  <si>
    <t>ПС 6/35кВ Касаев ВЛ 35 кВ 1Ц (металл. опоры) №1 от ПС 6/35кВ Касаев</t>
  </si>
  <si>
    <t>ПС 6/35кВ Касаев яч.3</t>
  </si>
  <si>
    <t xml:space="preserve">Отключение ВЛ-35 кВ при прохождении грозового фронта.  </t>
  </si>
  <si>
    <t>ПС 35/6 кВ Мыхпай КТПН 6/0,4 кВ №3 1000 кВА К-49</t>
  </si>
  <si>
    <t>По результатм осмотра выявлено отключенное положение ЛР-6кВ оп.46.1 на КТПН 6/0,4кВ №3, ожоги на контактах ф. "В". На КП-49 рабатет брига КРС-31 ЗАО "Белорусское УПНП и КРС". Прямые потери нефти составили 2,4т/ 89,1м3. Осмотр КТПН 6/0,4кВ, ЛР-6кВ, РУНН-0,4кВ, трансформатора, РПВ в 18:34 успешно. Запуск скважин, контроль за уровнем напряжения. На КП-49 Направлен персонал ООО "Мега-Щит".</t>
  </si>
  <si>
    <t>ГПЭС ДНС-2,
ВЛ-6кВ Ф-5</t>
  </si>
  <si>
    <t xml:space="preserve">Повреждение КЛ-6кВ от яч.№5 ЗРУ-6кВ ГПЭС ДНС-2 до оп. №1. </t>
  </si>
  <si>
    <t>КРУН 6 кВ ДНС-2 яч.14</t>
  </si>
  <si>
    <t>Отключение при прохождении грозового фронта.  _x000D_
Длина ВЛ-6кВ L-9,4км, ВЛ-6кВ ОПН-6кВ 6шт, КТПН 6/0,4кВ 9шт. _x000D_
Косвенные потери 10,5т/17,2м3. Прямые потери выставленные ЦИТС ОАО 5,3т/10,8м3. Прямые пересчитанные потери 1,8т/4,3м3.  Контроль за уровнем напряжения, запуском мех.фонда. Произведен осмотр КРУН-6кВ, приемного портала, оп.№1. 06.06.2015г. произведён осмотр ВЛ-6кВ, ЭО КТПН 6/0,4кВ, при осмотре ВЛ-6кВ обнаружены ожоги изоляторов на оп.17 Ф-В, оп.№92 Ф-В, оп.114.2 Ф-В, оп.41 Ф-С. Подана заявка на 09.06.2015г.</t>
  </si>
  <si>
    <t xml:space="preserve">ПС 35/6 кВ Южно-Покамасовская </t>
  </si>
  <si>
    <t>ПС 35/6 кВ Южно-Покамасовская яч.16</t>
  </si>
  <si>
    <t>Отключение при прохождении грозового фронта. Длина ВЛ-6кВ L-12,9км, ВЛ-6кВ ОПН-6кВ 9шт, РВО-6кВ 6шт,  КТПН 6/0,4кВ 6шт РВО-6кВ 3шт, ОПН-6кВ 3шт. Косвенные потери 0,97т/25,4м3. Прямые пересчитанные потери 0,29т/6,4м3. Контроль за уровнем напряжения, запуском мех.фонда. Осмотр ПС 35/6кВ, ВЛ-6кВ, КТПН-6/0,4кВ. При осмотре обнаружено разрушение изолятора ВЛ-6кВ оп.169 ф.А. 07.06.15г. произведена замена изоляции.</t>
  </si>
  <si>
    <t>ПС 35/6 кВ Южно-Покамасовская яч.14</t>
  </si>
  <si>
    <t xml:space="preserve">Отключение при прохождении грозового фронта. </t>
  </si>
  <si>
    <t xml:space="preserve">ПС 35/6 кВ Северо-Островная </t>
  </si>
  <si>
    <t>ПС 35/6 кВ Северо-Островная яч.8</t>
  </si>
  <si>
    <t xml:space="preserve">ПС 35/6 кВ Куст-10 </t>
  </si>
  <si>
    <t>ПС 35/6 кВ Куст-10 яч.7</t>
  </si>
  <si>
    <t>ВЛ-110 Муравленковская-Барсуковская-2</t>
  </si>
  <si>
    <t>ПС Газовая НВЧЗ ПДЭ2802 ПС Сорочинская 1 зона ЗН и ДЗ</t>
  </si>
  <si>
    <t>ПС "Никольская", "Толкаевская", "Боголюбовская".ПС "Родниковская" ПС "ГТЭС Загорская" ПС "Ново Медведкинская"</t>
  </si>
  <si>
    <t>ПС "Твердиловская" ВЛ-10 фидера "Тв-8", ПС "Ленинсградская".</t>
  </si>
  <si>
    <t>ВЛ-110 Тарко-Сале-Северный-1,2.</t>
  </si>
  <si>
    <t>Отключение ВЛ-110 кВ при прохождении грозового фронта</t>
  </si>
  <si>
    <t>ВЛ-110кВ ПП Восточный-ПП Угутский-1,2</t>
  </si>
  <si>
    <t>ВЛ-110 ПП Восточный-ПП Угутский-1,2</t>
  </si>
  <si>
    <t>ПС-35/6 №316 ЗРУ-6  КНС-1А ЮБ ф.108А ЮБ</t>
  </si>
  <si>
    <t>Отключение ВЛ-6 кВ при прохождении грозового фронта</t>
  </si>
  <si>
    <t xml:space="preserve">МТЗ 
</t>
  </si>
  <si>
    <t>ПС 35/6 №244 ВЛ-6 ф.244-18</t>
  </si>
  <si>
    <t>ПС 35/6 №251 ВЛ-6 ф.251-15</t>
  </si>
  <si>
    <t>ПС 35/6 №222 ВЛ-6 ф.222-02</t>
  </si>
  <si>
    <t>ПС 35/6 №222 ВЛ-6 ф.222-03</t>
  </si>
  <si>
    <t>ПС 35/6 №233 ВЛ-6 ф.12Б-24</t>
  </si>
  <si>
    <t>ТО, МТЗ</t>
  </si>
  <si>
    <t xml:space="preserve">ВЛ-35кВ Буран-1,2 </t>
  </si>
  <si>
    <t>Отключение ВЛ-35 кВ при прохождении грозового фронта</t>
  </si>
  <si>
    <t>ВЛ-35кВ Волга-2</t>
  </si>
  <si>
    <t xml:space="preserve">ВЛ-35кВ Майская-2 </t>
  </si>
  <si>
    <t>ВЛ-35кВ КНС-15-1,2</t>
  </si>
  <si>
    <t>Отпайка ВЛ-10 фидера "КМ-3"</t>
  </si>
  <si>
    <t>ПС 35/6 кВ Мыхпай яч.6</t>
  </si>
  <si>
    <t>ПС 35/6 кВ Мыхпай яч.16</t>
  </si>
  <si>
    <t>ПС 35/6 кВ Западная ВЛ 6 кВ Ф-8 от ПС 35/6 кВ Западная</t>
  </si>
  <si>
    <t>ПС 35/6 кВ Куст-37 яч.18</t>
  </si>
  <si>
    <t>ПС 35/6 кВ КНС-2бис ВЛ 6 кВ Ф-3 от ПС 35/6 кВ КНС-2бис</t>
  </si>
  <si>
    <t>ПС 110/35/6 кВ Еловая ВЛ 35 кВ Ф-2 от ПС 110/35/6 кВ Еловая</t>
  </si>
  <si>
    <t>ПС 35/6 кВ Западная ВЛ 6 кВ Ф-6 от ПС 35/6 кВ Западная</t>
  </si>
  <si>
    <t>ПС 35/6 кВ Куст-43 ВЛ 6 кВ Ф-8 от ПС 35/6 кВ Куст-43</t>
  </si>
  <si>
    <t>РУ 6 кВ Мартовское ВЛ 6 кВ Ф-8 от РУ 6 кВ Мартовское</t>
  </si>
  <si>
    <t>ПС 35/6 кВ Куст-27 ВЛ 6 кВ Ф-5 от ПС 35/6 кВ Куст-27</t>
  </si>
  <si>
    <t>ПС 35/6 кВ Куст-25 яч.15</t>
  </si>
  <si>
    <t>ПС 35/6 кВ Куст-27 ВЛ 6 кВ Ф-4 от ПС 35/6 кВ Куст-27</t>
  </si>
  <si>
    <t>ПС 35/6 кВ Куст-43 ВЛ 6 кВ Ф-4 от ПС 35/6 кВ Куст-43</t>
  </si>
  <si>
    <t>ПС 35/6 кВ Кондратьевская яч.15</t>
  </si>
  <si>
    <t>ПС 35/6 кВ Куст-11 яч.4</t>
  </si>
  <si>
    <t>ПС 35/6 кВ Куст-11 яч.16</t>
  </si>
  <si>
    <t xml:space="preserve"> МТЗ 1ст</t>
  </si>
  <si>
    <t>ПС 35/6 кВ Куст-93 яч.16</t>
  </si>
  <si>
    <t>ПС 35/6 кВ КНС-7 яч.3</t>
  </si>
  <si>
    <t>ПС 35/6 кВ Куст-64 яч.4</t>
  </si>
  <si>
    <t>ПС 35/6 кВ Куст-64 яч.14</t>
  </si>
  <si>
    <t>ПС 35/6 кВ КНС-3 ВЛ 6 кВ Ф-10 от ПС 35/6 кВ КНС-3</t>
  </si>
  <si>
    <t>ПС 35/6 кВ КРС яч.6</t>
  </si>
  <si>
    <t>ПС 35/6 кВ Южно-Покамасовская яч.2</t>
  </si>
  <si>
    <t>1,2ст ЗЗ, ТО, 1зона ДЗ</t>
  </si>
  <si>
    <t>ПС 220/110/35 кВ Кирьяновская ВЛ 110 кВ Кирьяновская-ГПП-7-1</t>
  </si>
  <si>
    <t xml:space="preserve"> 1ст ЗЗ, 2 зона ДЗ,ТО</t>
  </si>
  <si>
    <t>ПС 220/110/35 кВ Кирьяновская ВЛ 110 кВ Кирьяновская-ПП Восточный-2</t>
  </si>
  <si>
    <t>ПС 110/35/6 кВ Таежная ВЛ 35 кВ Ф-8 от ПС 110/35/6 кВ Таежная</t>
  </si>
  <si>
    <t>ПС 35/6 кВ Новая яч.5</t>
  </si>
  <si>
    <t>ПС 35/6 кВ ДНС-2М яч.11</t>
  </si>
  <si>
    <t>ПС 35/6 кВ Куст-211 ВЛ 6 кВ Ф-5 от ПС 35/6 кВ Куст-211</t>
  </si>
  <si>
    <t>ЮНГ</t>
  </si>
  <si>
    <t xml:space="preserve"> 1ст ЗЗ, 1,2зона ДЗ</t>
  </si>
  <si>
    <t>ПС 220/110/35 кВ "Кирьяновская",
 ВЛ 110 кВ "Кирьяновская-ПП Восточный-2"</t>
  </si>
  <si>
    <t>ПС 220/110/35 кВ Кирьяновская,
ВЛ 110 кВ "Кирьяновская-Ореховская"</t>
  </si>
  <si>
    <t xml:space="preserve">ПС 110/35/6 кВ Угутская,
ВЛ-110 Угутская 1,2 </t>
  </si>
  <si>
    <t xml:space="preserve"> 1ст ЗЗ, 1 зона ДЗ, 2 зона ДЗ</t>
  </si>
  <si>
    <t xml:space="preserve"> 1ст ЗЗ, 1 зона ДЗ</t>
  </si>
  <si>
    <t>ПС 220/110/35 кВ Кирьяновская ВЛ 110 кВ Кирьяновская-Ореховская</t>
  </si>
  <si>
    <t xml:space="preserve">ВЛ-35кВ "Пурпейская-1,2" </t>
  </si>
  <si>
    <t>ВЛ-35кВ "ЦПС-1,2"</t>
  </si>
  <si>
    <t xml:space="preserve"> В-35кВ "Кутыгинская-2" </t>
  </si>
  <si>
    <t xml:space="preserve">ВЛ-35кВ "Кутыгинская-2" </t>
  </si>
  <si>
    <t>В-35кВ "Сергеевская-2"</t>
  </si>
  <si>
    <t>ВЛ-35кВ "Пурпейская-1,2"</t>
  </si>
  <si>
    <t>ВЛ-35кВ  "Сергеевская-1,2"</t>
  </si>
  <si>
    <t xml:space="preserve">ВЛ-35кВ "Пурпейская-1,2" , ВЛ-35кВ "ЦПС-1,2" </t>
  </si>
  <si>
    <t>Ф.24-2</t>
  </si>
  <si>
    <t>Ф.15-12</t>
  </si>
  <si>
    <t>К-12 скв.756        Советского нмр</t>
  </si>
  <si>
    <t>6:50</t>
  </si>
  <si>
    <t>ДЗЛ ф.С</t>
  </si>
  <si>
    <t>ВЛ-110 кВ Ванкорская ГТЭС-Север II цепь (С-8)</t>
  </si>
  <si>
    <t>Обрыв провода ф.С в пролёте оп.№№5-6 эксковатором ООО "ЗапСибГазмонтаж".</t>
  </si>
  <si>
    <t>Аварийное отключение с успешным АПВ ВЛ-220 кВ "Газовая-Сорочинская", гроза. Сброс нагрузки 32 МВт. Персонал ОПМЭС произвел частичный осмотр ВЛ-220, замечаний не выявлено. Продолжение осмотра планируется на 08.06.2015.</t>
  </si>
  <si>
    <t>2 ст.З.З</t>
  </si>
  <si>
    <t>ВЛ-110 кВ "Коханы-2" (ВПО)</t>
  </si>
  <si>
    <t>ВЛ-110 кВ "Коханы-2" ПС 220/110/10 кВ "Комсомолец" (МЭС).Под отключение попали:С-1-Т ПС 110/35/6 кВ "УКПН-2",С-2-Т ПС 110/35/6 кВ "Коханы"(ВПО), ПС 35/6 кВ "Черновская", Т-2-Т ПС 35/6 кВ "Восточная", ПС 35/6 кВ "Кинел-Черкасская" (ПРЦЭиЭ№1).ПС 35/6 кВ "Ключевская",ПС 35/6 кВ "Теребилово","ПС 35/6 кВ "Городецк",ПС 35/6 кВ "Жуково"(ПРЦЭиЭ№5)</t>
  </si>
  <si>
    <t xml:space="preserve">ПП 110 кВ Восточный </t>
  </si>
  <si>
    <t>Посадка напряжения в сети 110 кВ, 35 кВ по 1,2 СШ, остановка 16-и скважин действием защит СУ ЭЦН.</t>
  </si>
  <si>
    <t>ПС-35/6кВ №325, ВЛ-6кВ ф.325-06</t>
  </si>
  <si>
    <t xml:space="preserve">  ЗРУ-6 кВ ДНС-9 ЭД.№2</t>
  </si>
  <si>
    <t>ПС 110 Парфеновская ВЛ-35 Ольха-1,2;ВЛ-35 Ягель-1.</t>
  </si>
  <si>
    <t>ПС 110 С.Салым          ВЛ-35 С.Салым-1.2</t>
  </si>
  <si>
    <t>ПС 110 Приразломная ВЛ-35 Б.Яр-2</t>
  </si>
  <si>
    <t>ВЛ-220кВ Полоцкая-Шубинская.</t>
  </si>
  <si>
    <t>1ст.ЗЗ</t>
  </si>
  <si>
    <t>110/35/10кВ "Каликино" (ЦЭС)</t>
  </si>
  <si>
    <t>ВЛ-6 фидера № 1320.</t>
  </si>
  <si>
    <t>ЗРУ-6 КНС-1Е</t>
  </si>
  <si>
    <t>ВЛ-6 ф.КНС-1Е-17</t>
  </si>
  <si>
    <t xml:space="preserve">ВЛ-6 кВ Ф-12 </t>
  </si>
  <si>
    <t>ВЛ-6 кВ Ф-12 ПС 35/6 кВ "Мочалеевка"</t>
  </si>
  <si>
    <t>ВЛ-6 кВ Ф-101</t>
  </si>
  <si>
    <t>ВЛ-6 кВ Ф-101 ПС 35/6 кВ "Хилки"</t>
  </si>
  <si>
    <t xml:space="preserve">ВЛ-6кВ ячейка №37 Ф-69 ПС 35\6кВ "Затеречная-6" </t>
  </si>
  <si>
    <t>ячейка №37 Ф-69</t>
  </si>
  <si>
    <t>Аварийное отключение ВЛ-6 кВ с успешным РПВ</t>
  </si>
  <si>
    <t>ПС 35/6 кВ ЦПС-2 ВЛ 6 кВ Ф-18 от ПС 35/6 кВ ЦПС-2</t>
  </si>
  <si>
    <t>2 СШ-6
ПС35/6кВ "117"</t>
  </si>
  <si>
    <t>ВЛ-6 кВ "321-07"
ВЛ-6 кВ "321-14"
ВЛ-6 кВ "321-16"
ВЛ-6 кВ "321-18"</t>
  </si>
  <si>
    <t>Прохождение грозового фронта.</t>
  </si>
  <si>
    <t>ВЛ-6 кВ "319-04"</t>
  </si>
  <si>
    <t>ВЛ-110кВ 1ц и 2ц "Кирьяновская-п.п. Восточный" и "Кирьяновская - Ореховская"</t>
  </si>
  <si>
    <t>Прохождение грозового фронта</t>
  </si>
  <si>
    <t xml:space="preserve">ВЛ-110кВ "Кирьяновская-п.п. Восточный" </t>
  </si>
  <si>
    <t>ВЛ-500кВ ПС "Белозёрная -Кустовая"</t>
  </si>
  <si>
    <t xml:space="preserve">Прохождение грозового фронта. Посадка напряжения во внешних сетях. Отключений зафиксированно не было.
</t>
  </si>
  <si>
    <t>ВЛ-6кВ Ф-16 ПС 35/6кВ "К-49"</t>
  </si>
  <si>
    <t xml:space="preserve">Прохождение грозового фронта
</t>
  </si>
  <si>
    <t>ВЛ-110 2цепь "Белозёрное-Ершовое"</t>
  </si>
  <si>
    <t>ДФЗ-201</t>
  </si>
  <si>
    <t>ВЛ-110 Белозёрная-Меридиан 2 цепь</t>
  </si>
  <si>
    <t>ВЛ-500 Белозёрная-Кустовая</t>
  </si>
  <si>
    <t>МТО. ЗЗ- I, IIст.</t>
  </si>
  <si>
    <t>ВЛ-110 Белозёрная-Ершовая 2 цепь</t>
  </si>
  <si>
    <t>ВЛ-35кВ Ф№4    ПС-110/35/6кВ КНС-19</t>
  </si>
  <si>
    <t>ВЛ-35кВ Ф№2,   ПС-110/35/6кВ КНС-19</t>
  </si>
  <si>
    <t>ВЛ-35кВ Ф№2   ПС-110/35/6кВ Медвежья</t>
  </si>
  <si>
    <t>ВЛ-35кВ Ф№3   ПС-110/35/6кВ Медвежья</t>
  </si>
  <si>
    <t>ВЛ-35кВ Ф№1   ПС-110/35/6кВ КНС-9А</t>
  </si>
  <si>
    <t>ВЛ-35кВ Ф№3   ПС-110/35/6кВ КНС-9А</t>
  </si>
  <si>
    <t>ВЛ-35кВ Ф№5   ПС-110/35/6кВ КНС-9А</t>
  </si>
  <si>
    <t>МТО           Ф -"А"</t>
  </si>
  <si>
    <t>ПС-35/6 кВ К-1808 ВЛ-6кВ Ф-8</t>
  </si>
  <si>
    <t>МТО           Ф -"С"</t>
  </si>
  <si>
    <t>ПС-35/6 кВ К-1781 ВЛ-6кВ Ф-6</t>
  </si>
  <si>
    <t>ВЛ-35кВ Ф№3   ПС-35/6кВ К-40</t>
  </si>
  <si>
    <t>ВЛ-35кВ Ф№3     ПС-110/35/6кВ Кольцевая</t>
  </si>
  <si>
    <t>ПС-35/6 кВ К-465 ВЛ-6кВ Ф-14</t>
  </si>
  <si>
    <t>МТО           Ф -"А,С"</t>
  </si>
  <si>
    <t>ПС-35/6 кВ К-294 ВЛ-6кВ Ф-9</t>
  </si>
  <si>
    <t>Грозовые перенапряжения.         На оп.13 полное  разрушение в гирлянде ШС-35кВ ф "В,С".</t>
  </si>
  <si>
    <t>МТО           Ф -"А,"</t>
  </si>
  <si>
    <t>ПС-35/6 кВ К-874 ВЛ-6кВ Ф-8</t>
  </si>
  <si>
    <t>ПС-35/6 кВ К-1828 ВЛ-6кВ Ф-16</t>
  </si>
  <si>
    <t>ПС-35/6 кВ К-281 ВЛ-6кВ Ф-6</t>
  </si>
  <si>
    <t>ПС-35/6 кВ К-1923 ВЛ-6кВ Ф-14</t>
  </si>
  <si>
    <t>ВЛ-6кВ Ф-4 ПС 35/6кВ К-135</t>
  </si>
  <si>
    <t>МТО     Ф-ВС</t>
  </si>
  <si>
    <t>ПС35/6кВ К-13 ВВ-6 кВ яч.№2 Ввод-6 кВ</t>
  </si>
  <si>
    <t>ВЛ-6кВ Ф-4 ПС 35/6кВ К-КНС-3М</t>
  </si>
  <si>
    <t>ВЛ-6кВ Ф-4 ПС 35/6кВ К-240</t>
  </si>
  <si>
    <t>ВЛ-35кВ Ф№1    ПС-110/35/6кВ КНС-5А</t>
  </si>
  <si>
    <t>Грозовые перенапряжения.         На оп.8 разрушение всех  изоляторов в гирлянде по "А,С". На ПС-35/6кВ работа АВР-6кВ.</t>
  </si>
  <si>
    <t>ВЛ-35кВ Ф№2   ПС-110/35/6кВ КНС-5А</t>
  </si>
  <si>
    <t>ВЛ-35кВ Ф№3   ПС-110/35/6кВ КНС-5А</t>
  </si>
  <si>
    <t>ПС-35/6 кВ К-27 ВЛ-6кВ Ф-18</t>
  </si>
  <si>
    <t>ПС-35/6 кВ К-439 ВЛ-6кВ Ф-16</t>
  </si>
  <si>
    <t>ПС-35/6 кВ К-396 ВЛ-6кВ Ф-5</t>
  </si>
  <si>
    <t>ПС-35/6 кВ К-1907 ВЛ-6кВ Ф-8</t>
  </si>
  <si>
    <t>ВЛ-6кВ Ф-19 ПС 35/6кВ К-50</t>
  </si>
  <si>
    <t>ПС-35/6 кВ К-50 ВЛ-6кВ Ф-17</t>
  </si>
  <si>
    <t>ВЛ-6кВ Ф-12 ПС 35/6кВ К-1427</t>
  </si>
  <si>
    <t>ПС-35/6 кВ К-294 ВЛ-6кВ Ф-10</t>
  </si>
  <si>
    <t>Грозовые перенапряжения.         Обрыв проводов по Ф"В,С" на оп.109-111.Неполнофазный режим на КТПН к-2196.</t>
  </si>
  <si>
    <t>ПС-35/6 кВ К-846 ВЛ-6кВ Ф-15</t>
  </si>
  <si>
    <t>ПС-35/6 кВ К-839 ВЛ-6кВ Ф-7</t>
  </si>
  <si>
    <t>ПС 35/6кВ КНС-21 ввод-6 кВ №1</t>
  </si>
  <si>
    <t>ПС-35/6 кВ КНС-3М ВЛ-6кВ Ф-14</t>
  </si>
  <si>
    <t>ПС-35/6 кВ КНС-3М ВЛ-6кВ Ф-16</t>
  </si>
  <si>
    <t>ПС-35/6 кВ К-839 ВЛ-6кВ Ф-8</t>
  </si>
  <si>
    <t>МТЗ-1,2.</t>
  </si>
  <si>
    <t>ПС-110/35/6 кВ  КНС-21 ВЛ-35 кВ Ф-4</t>
  </si>
  <si>
    <t>ПС35/6кВ К-507 ВЛ-6 кВ Ф-16</t>
  </si>
  <si>
    <t>ПС35/6кВ К-507 ВЛ-6 кВ Ф-18</t>
  </si>
  <si>
    <t>ПС-35/6 кВ К-846 ВЛ-6кВ Ф-8</t>
  </si>
  <si>
    <t>ПС-35/6 кВ К-829 ВЛ-6кВ Ф-4</t>
  </si>
  <si>
    <t>ВЛ-35кВ Ф№1     ПС-110/35/6кВ КНС-37</t>
  </si>
  <si>
    <t>ВЛ-35кВ Ф№3     ПС-110/35/6кВ КНС-37</t>
  </si>
  <si>
    <t>ПС-35/6 кВ К-829 ВЛ-6кВ Ф-6</t>
  </si>
  <si>
    <t>ПС-35/6 кВ К-839 ВЛ-6кВ Ф-4</t>
  </si>
  <si>
    <t>ПС-35/6 кВ К-1841 ВЛ-6кВ Ф-18</t>
  </si>
  <si>
    <t>ПС-35/6 кВ К-829 ВЛ-6кВ Ф-16</t>
  </si>
  <si>
    <t>ВЛ-35кВ Ф№4     ПС-110/35/6кВ КНС-33</t>
  </si>
  <si>
    <t>ПС-35/6 кВ К-810 ВЛ-6кВ Ф-6</t>
  </si>
  <si>
    <t>ПС-35/6 кВ К-802 ВЛ-6кВ Ф-6</t>
  </si>
  <si>
    <t>ПС-35/6 кВ К-541 ВЛ-6кВ Ф-6</t>
  </si>
  <si>
    <t>ПС-35/6 кВ К-541 ВЛ-6кВ Ф-16</t>
  </si>
  <si>
    <t>ПС-35/6 кВ К-541 ВЛ-6кВ Ф-18</t>
  </si>
  <si>
    <t>ПС-35/6 кВ К-810 ВЛ-6кВ Ф-18</t>
  </si>
  <si>
    <t>ВЛ-35кВ Ф№4     ПС-110/35/6кВ КНС-15</t>
  </si>
  <si>
    <t>ВЛ-500кВ           Кустовая Белозерная</t>
  </si>
  <si>
    <t>ПС-35/6 кВ К-272 ВЛ-6кВ Ф-18</t>
  </si>
  <si>
    <t>ПС35/6кВ К-88 ВЛ-6 кВ Ф-7</t>
  </si>
  <si>
    <t>ПС35/6кВ К-50 ВЛ-6 кВ Ф-17</t>
  </si>
  <si>
    <t>ПС-35/6 кВ К-802 ВЛ-6кВ Ф-18</t>
  </si>
  <si>
    <t>ВЛ-35кВ Ф№2 ПС-110/35/6кВ КНС-5А</t>
  </si>
  <si>
    <t>ПС-35/6кВ К-1384     2С-6кВ</t>
  </si>
  <si>
    <t>Грозовые перенапряжения. Обрыв провода Ф "А" ВЛ-35кВ в пр. оп. 47-48. Перекос напряжения на 2С-6кВ ПС-35/6кВ К-1384. ПС-35/6кВ переведены на резервные источники питания. ВЛ-35кВ выведена в ремонт</t>
  </si>
  <si>
    <t>ВЛ-110 Самотлор-Мирная 1, 2ц</t>
  </si>
  <si>
    <t>ПС35/6кВ К-541 ВЛ-6 кВ Ф-18</t>
  </si>
  <si>
    <t>ПС35/6кВ К-66 ВЛ-6 кВ Ф-16</t>
  </si>
  <si>
    <t>ПС-35/6кВ К-797 ВЛ-6кВ Ф№16</t>
  </si>
  <si>
    <t>ВЛ-6кВ Ф№14 ПС-35/6кВ КНС-21 КУВ-6кВ К-3077</t>
  </si>
  <si>
    <t>КТПН-6/0,4кВ №1 400кВА, №2 160кВА, №3 630кВА К-3077</t>
  </si>
  <si>
    <t>Грозовые перенапряжения. Разрушение изолятора ШС-10 Ф "В" оп №14/22 ЛР-6кВ КТПН-6/0,4 №2 К-3077. Отключили КУВ-6кВ К-3077, замена  изолятора оп. №14/22.</t>
  </si>
  <si>
    <t>ПС 220/35/10 кВ Усть-Балык ВЛ-35 Пим-2</t>
  </si>
  <si>
    <t>ВЛ-110 Ленинская- Лосинка-2</t>
  </si>
  <si>
    <t xml:space="preserve">ПС 35/6кВ №323 ф.323-16 СБ  </t>
  </si>
  <si>
    <t>ВЛ-6кВ ф.323-16 СБ</t>
  </si>
  <si>
    <t>ВЛ-6кВ ф.212 ЮБ</t>
  </si>
  <si>
    <t>ПС 35/6 №079 ВЛ-6кВ ф.079-14</t>
  </si>
  <si>
    <t>ВЛ-6кВ ф.079-14</t>
  </si>
  <si>
    <t>ВЛ-6кВ ф.079-11</t>
  </si>
  <si>
    <t>ПС 110/35/6кВ Приразломная  ВЛ-35 кВ Приразломная-1.</t>
  </si>
  <si>
    <t>ПС 35/6 №065 ВЛ-6кВф.065-12</t>
  </si>
  <si>
    <t>ВЛ-6кВ ф.278-18</t>
  </si>
  <si>
    <t>ПС 110/35/6 кВ Очимкинская ВЛ-35 кВ Паклиновская-1</t>
  </si>
  <si>
    <t>ПС 35/6 кВ № 250 Т-2</t>
  </si>
  <si>
    <t>Т-2</t>
  </si>
  <si>
    <t>ВЛ-6кВ ф.6кВ 108А ЮБ</t>
  </si>
  <si>
    <t>Посадка U по ВЛ-35 КНС-2МБ-2</t>
  </si>
  <si>
    <t>ВЛ-6кВ ф.6кВ 244-18</t>
  </si>
  <si>
    <t>ВЛ-6кВ ф.6кВ 251-15</t>
  </si>
  <si>
    <t>ПС 35/6 №373 ф.373-07, ф.373-14 (ввод-6-1, ввод-6-2 БКРУ-6 к.652 МБ)</t>
  </si>
  <si>
    <t>ВЛ-6кВ ф.6кВ 373-07, ВЛ-6кВ  ф.6кВ 373-14 МБ</t>
  </si>
  <si>
    <t xml:space="preserve"> ВЛ-6кВ ф.6кВ 222-02</t>
  </si>
  <si>
    <t xml:space="preserve"> ВЛ-6кВ ф.6кВ 222-03</t>
  </si>
  <si>
    <t xml:space="preserve"> ВЛ-6кВ ф.6кВ 12Б-24</t>
  </si>
  <si>
    <t>ПС 110/35/6 кВ Спутник ВЛ-35 Буран-1,2</t>
  </si>
  <si>
    <t>ПС 110/35/6 кВ Солнечная ВЛ-35 Волга-2</t>
  </si>
  <si>
    <t>ПС 110/35/6кВ Иглинская ВЛ-35 Майская-2</t>
  </si>
  <si>
    <t>ПС 110/35/6кВ Иглинская ВЛ-35 КНС-15-1,2</t>
  </si>
  <si>
    <t xml:space="preserve">К/З  ЭД.№ 2 на ДНС-9.  Посадка U по 1СШ ПС35/6кВ №222.  </t>
  </si>
  <si>
    <t>ВЛ-35 Ольха-1,2</t>
  </si>
  <si>
    <t>ВЛ-35 С.Салым-1.2</t>
  </si>
  <si>
    <t>ВЛ-35 Б.Яр-2</t>
  </si>
  <si>
    <t>Гроза. Произведен осмотр ПС 110 Парфеновская, Камчинская откл. эл.об. нет.</t>
  </si>
  <si>
    <t>ПС35/6 №126 ВЛ-6кВ ф.126-16</t>
  </si>
  <si>
    <t>ВЛ-6кВ ф.126-16</t>
  </si>
  <si>
    <t>Центральная Оха, скв. 2665</t>
  </si>
  <si>
    <t>Нет фазы с опоры, требуется АПТ (опора ветхая).</t>
  </si>
  <si>
    <t>Восточное Эхаби, скв. 367</t>
  </si>
  <si>
    <t>Окисление на опоре</t>
  </si>
  <si>
    <t>Эхаби, скв. 149</t>
  </si>
  <si>
    <t>Центральная Оха, скв. 2519</t>
  </si>
  <si>
    <t>Сработка теплового реле в БУ</t>
  </si>
  <si>
    <t>ПС-35/6 кВ "В.Эхаби" ф.№2</t>
  </si>
  <si>
    <t>Восточное Эхаби, ПС-35/6 кВ "В.Эхаби" ф.№2</t>
  </si>
  <si>
    <t>По АСДУ с 07:00 отсутствие связи. Диспетчер ЦДНГ №2 отсутствие ЭЭ на м/р В.Эхаби. При осмотре ПС-35/6 кВ "В.Эхаби": ВВ-6 кВ фид.№2 в отключенном положении, В-6-1 в отключенном положение, выпал блинкер "аварийное отключение". Включение В-6-1, включение ВВ-6 кВ фид.№2 по месту. Осмотр ВЛ-6 кВ, ТП-6/0,4 кВ не возможен - отсутствие подъездных путей. Причина выясняется.</t>
  </si>
  <si>
    <t>Пробой опорного изолятора линейного разъединителя на опоре №1</t>
  </si>
  <si>
    <t>Аварийное отключение АВ-0,4 кВ (повреждение в шкафу АВР) в КТП Куста-21</t>
  </si>
  <si>
    <t>2 СШ ПС 35/6кВ "К-20"</t>
  </si>
  <si>
    <t>Сработала газовая защита Т2.</t>
  </si>
  <si>
    <t>1 зона ДЗ</t>
  </si>
  <si>
    <t>ПП 110 кВ Восточный ВЛ 110 кВ ПП Восточный-Сургут-1</t>
  </si>
  <si>
    <t>ПС 35/6 кВ Надежда ВЛ 6 кВ Ф-6 от ПС 35/6 кВ Надежда</t>
  </si>
  <si>
    <t>ПС 500/220/35 кВ Трачуковская ВЛ 220 кВ Трачуковская-Урьевская-3</t>
  </si>
  <si>
    <t>Посадка напряжения в сети 6,35 кВ во время отключения ВЛ-110кВ и о</t>
  </si>
  <si>
    <t xml:space="preserve">Аварийное отключение произошло в момент прохождения грозового фронта. </t>
  </si>
  <si>
    <t xml:space="preserve">Посадка напряжения в сети 6,35 кВ во время отключения ВЛ-220кВ и останосвка 11-и скважин на  Северо-Покурском, Северо-Ватинском м/р действием защит на СУ УЭЦН. </t>
  </si>
  <si>
    <t>КРУН 6 кВ ДНС-2 яч.8</t>
  </si>
  <si>
    <t>ПС 35/6 кВ №186 ВЛ 6 кВ Ф-18608 от ПС 35/6 кВ №186</t>
  </si>
  <si>
    <t xml:space="preserve">Низкая частота </t>
  </si>
  <si>
    <t>ГПЭС-2 8х1540, 1х250  ГПГУ-1</t>
  </si>
  <si>
    <t>Отключение при прохождении грозового фронта.  _x000D_
при осмотре ВЛ-6кВ обнаружены на оп.49/26 ожоги изоляции фаза В,С. Подана заявка на 11.06.2015г.</t>
  </si>
  <si>
    <t xml:space="preserve">Аварийное отключение произошло в момент наезда водителем ООО "НСС" Иванов И.Е. Самосвала ТАТРА А277УА86 на привод ЛР-6кВ оп.№82/1/1/8/2 Р-20. </t>
  </si>
  <si>
    <t>Согласованы действия по переводу нагрузки с ГПЭС-12 на сети. Откл. яч.19 РУ ГПЭС-12 Аригольского м/р. Вкл. СВ-35 кВ ПС Аригольская-2 в 21:35, 21:43 откл. Ввод №1 яч.2, 21:42 откл яч.20, Вкл. СВ-6 кВ яч.10 ПС Аригольская в 21:46.Сброс нагрузки 2,6 МВт.
 Осмотр электрооборудования. Перевод нагрузки с ГПЭС-2 на сеть. Отправлена телефограмма в ЦИТС ООО АЭС.</t>
  </si>
  <si>
    <t>Высокое напряжение</t>
  </si>
  <si>
    <t>ДЭС КП-44 4х1,25; 4х1,4 ДГУ-1 "Aggreko"</t>
  </si>
  <si>
    <t>Вышли из параллельной работы ДГУ-1,2,5,6, отключение АВГ по ошибке 1320-высокое напряжение генератора 2-я ступень. Сброс нагрузки 3 МВт. ДГУ-4,8 остались в работе в базовом режиме 900 кВт. 03:20 останов ДГУ-4,8 по ошибке высокая частота генератора. Осмотр электрооборудования. Отправлена телефонограмма в ЦИТС ООО АЭС. Пробные запуск ДГУ. 04:50 ДГУ-1,2,3 х.х., в 04:57 вкл. яч.9 Ф-2,яч.3 Ф-1 ( на КП 37,70), в 05:19 вкл. яч.1 Ф-1 . В 05:58 вкл. яч.2 Ф-2 ( на КП 40,45). 06:20 набрана нагрузка 2МВт.Персоналом ООО АЭС произведены аварийно-восстановительные работы по замене проходного изолятора и ремонту шинного моста ф "В" на ВН-6 кВ КТПН 0,4/6 кВ 2000 кВА ДГУ-5,6, исключению из схемы поврежденных кабельных перемычек между ДГУ4 и ДГУ-7; ДГУ-8 и ДГУ1*, замене предохранителей ф "В" на ТН-6 кВ ДГУ-8 и ДГУ4</t>
  </si>
  <si>
    <t>1 ступеньЗЗ, ДФЗ</t>
  </si>
  <si>
    <t>ПС 220/110/35 кВ Кирьяновская ВЛ 110 кВ Кирьяновская-Мегион-2</t>
  </si>
  <si>
    <t>Посадка напряжения в связи с ав.отключением ВЛ-110 кВ. 
Регулировка напряжения, контроль за запуском мех.фонда, технологического фонда.</t>
  </si>
  <si>
    <t xml:space="preserve">Аварийное отключение произошло в момент прохождения грозового фронта. При осмотре выявлено ожоги и скол изолятора на 25% Ф-А оп. №40/1, ожоги Ф-В оп. №72/1 и оп. №56/2, Ф-А оп.№44/2. </t>
  </si>
  <si>
    <t>Кратковременное понижение напряжения, остановка отдельных скважин по ПС при аварийном отключении с успешным АПВ ВЛ-110 "Ново Сергиевская - Переволоцкая". (На ПС "Ново Сергиевская работала ДЗ 1 зоны, ЗЗ; на ПС "Переволоцкая" МТО, ЗЗ 1 зоны. Линия работает в транзите).</t>
  </si>
  <si>
    <t>Вывод в неотложный ремонт ВЛ-35 "Богдановка-Кзыл-Мечеть" персоналом ЗЭС для замены разрушенных грозой изоляторов.</t>
  </si>
  <si>
    <t>Глубокая посадка напряжения в сети 110 кВ со стороны ПС Михайловская (ОПМЭС) причина выясняется.Частичная остановка нефтедобывающего фонда.</t>
  </si>
  <si>
    <t>Ф-Лб-2;ЛР-201</t>
  </si>
  <si>
    <t>35/6кВ "Западно-Степановская"</t>
  </si>
  <si>
    <t>Ф-Лб-2;отпайка на скв 4258</t>
  </si>
  <si>
    <t>Ввод-6 кВ</t>
  </si>
  <si>
    <t>ВЛ-6 кВ Ф№710</t>
  </si>
  <si>
    <t>Повышение напряжения на ПС Подгорная, были отключены скв.№971, 962, 960 после пуска эд №2 БКНС-Родинская.</t>
  </si>
  <si>
    <t>110/35/10/6кВ "Ленинская"</t>
  </si>
  <si>
    <t>ПС 35/6 Зайкинская</t>
  </si>
  <si>
    <t>Нестабильное напряжение из-за аварийного отключения ВЛ-110 кВ "Южная-Ленинская". Гроза.</t>
  </si>
  <si>
    <t>ПС 35/6 Конное ф-2</t>
  </si>
  <si>
    <t xml:space="preserve">"Тарханы" "Березовка" "Аксютино" </t>
  </si>
  <si>
    <t>Кратковременное понижение напряжения в сети 35 кВ, остановка отдельных скважин. СЭС и РЖД причину не поясняют.</t>
  </si>
  <si>
    <t>ДФЗ, МТО</t>
  </si>
  <si>
    <t>ПС Донецко Сыртовская, Вахитовская, Кодяковская, Боголюбовская.</t>
  </si>
  <si>
    <t>Кратковременное понижение напряжения, остановка отдельных скважин по ПС при аварийном отключении с неуспешным АПВ ВЛ-110 "Сакмарская ТЭЦ - Каргалинская". При осмотре обнаружено между опорами 4 и 5 на среднем и нижнем проводах следы поджега от наброса провода</t>
  </si>
  <si>
    <t>ПС Тарханы. Все фидера.</t>
  </si>
  <si>
    <t>Кратковременное понижение напряжения, остановка отдельных скважин по ПС при пуске ЭД-6 (630 кВт) на нефтенасосной УПН "Тарханы" без согласования и уведовления персонала УЭ.(после замены ЭД-500 на ЭД-630 кВт и насоса).</t>
  </si>
  <si>
    <t>ВЛ-6 кВ "234-14"</t>
  </si>
  <si>
    <t xml:space="preserve">Отключение ВЛ-6 кВ "234-14" на ПС-35/6кВ "234", от защиты "ТО", АПВ неуспешное, РПВ неуспешное.  Причина: опора №71/1 при выдавливании свайного основания анкерной опоры произошло разрушение бетона тела опоры из-за тяжения проводов и под воздействием порывов ветра произошло падение опоры. </t>
  </si>
  <si>
    <t>ВЛ-6 кВ "259-06"</t>
  </si>
  <si>
    <t xml:space="preserve">ВЛ-35кВ "Наумовская-1" 
ВЛ-35кВ "Восточная-1" </t>
  </si>
  <si>
    <t>Отключение  ВЛ-35кВ "Наумовская-1", ВЛ-35кВ "Восточная-1" ,запитанных от Тарасовской ГПЭС от защиты "ТО", АПВ успешное. Прохождение грозового фронта.</t>
  </si>
  <si>
    <t>ВЛ-6кВ "209-14"</t>
  </si>
  <si>
    <t>Отключение ВЛ-6кВ  "209-14"  на ПС 35/6кВ "209", от защиты "ТО", АПВ успешное. Прохождение грозового фронта.</t>
  </si>
  <si>
    <t>1ст З.З, Т.О.</t>
  </si>
  <si>
    <t>Работала 1ступень З.З., Т.О. АПВ-успешно.  Сильный порывистый ветер.</t>
  </si>
  <si>
    <t xml:space="preserve">ММФТО,
 ТЗНП-1 ступень. </t>
  </si>
  <si>
    <t>ЗМН-1</t>
  </si>
  <si>
    <t>АВР-6кВ</t>
  </si>
  <si>
    <t xml:space="preserve">     ВВ-6кВ яч.№1 ввод№1 ПС-35/6кВ К-895</t>
  </si>
  <si>
    <t>ведётся рсследование</t>
  </si>
  <si>
    <t>АОЭЭ: ПС-35/6 кВ "В.Эхаби" Фид. №2. Причина выясняется.</t>
  </si>
  <si>
    <t>Отключение ТП-233 гр.2 - замена силового кабеля АВВГ L-12м на скв. 2383</t>
  </si>
  <si>
    <t>Центральная Оха, скв. 2207</t>
  </si>
  <si>
    <t>Протяжка слабых контактов в БУ</t>
  </si>
  <si>
    <t>ВЛ-6кВ Ф-151 ПС 35/6кВ "Ачикулак-Нефть-15"</t>
  </si>
  <si>
    <t>АО Ф-151 от Т.О. АПВН- срыв провода Ф-"А"с 9 пролетов на отпайке 3/151 на скв 94 Ачикулакская, спецтехникой СтКРС.</t>
  </si>
  <si>
    <t>ТП-6/0,4кВ           К-200 Советского нмр</t>
  </si>
  <si>
    <t>СУ ЭЦН  К-72Б, 159 Советского нмр</t>
  </si>
  <si>
    <r>
      <t xml:space="preserve">Посадка U при к.з. в КТПН 6/0,4кВ </t>
    </r>
    <r>
      <rPr>
        <sz val="12"/>
        <color indexed="60"/>
        <rFont val="Times New Roman"/>
        <family val="1"/>
        <charset val="204"/>
      </rPr>
      <t>К-200. затоплено РУ-6кВ, шины 6кВ в воде. Выполнена  замена шинопровода 6кВ от ВН-6кВ до тр-ра 6/0,4кВ в КТПН К-200</t>
    </r>
    <r>
      <rPr>
        <sz val="12"/>
        <rFont val="Times New Roman"/>
        <family val="1"/>
        <charset val="204"/>
      </rPr>
      <t>, скважины запущены  в работу.</t>
    </r>
  </si>
  <si>
    <r>
      <t>ПС 35/6кВ №124 АО ВЛ-6 Ф.24-2 дейсвием ТО, АПВ-успешное. Выполнен осмотр. На К-19 в ТП-1 630кВА выброс масла через проходные изоляторы 6кВ, сгорели в/в вставки ф "В", "С".</t>
    </r>
    <r>
      <rPr>
        <sz val="12"/>
        <color indexed="60"/>
        <rFont val="Times New Roman"/>
        <family val="1"/>
        <charset val="204"/>
      </rPr>
      <t xml:space="preserve"> Выполнена замене ТП..</t>
    </r>
  </si>
  <si>
    <t>Ф.О-31</t>
  </si>
  <si>
    <r>
      <t>РУ-6кВ "Очистные сооружения" АО ВЛ-6 Ф.О-31 действием ТО, АПВН, ПРВН.</t>
    </r>
    <r>
      <rPr>
        <sz val="12"/>
        <color indexed="60"/>
        <rFont val="Times New Roman"/>
        <family val="1"/>
        <charset val="204"/>
      </rPr>
      <t xml:space="preserve"> Пролёт оп.№50/1-51/1 упало дерево, поврежденный  участок ВЛ исключили из схемы, отключен ЛР-6.</t>
    </r>
    <r>
      <rPr>
        <sz val="12"/>
        <rFont val="Times New Roman"/>
        <family val="1"/>
        <charset val="204"/>
      </rPr>
      <t xml:space="preserve">  Гроза, порывистый ветер. Бюллетень погоды №157 от 6.06.15. </t>
    </r>
    <r>
      <rPr>
        <sz val="12"/>
        <color indexed="60"/>
        <rFont val="Times New Roman"/>
        <family val="1"/>
        <charset val="204"/>
      </rPr>
      <t>09.06.15. выпонен ремонт провода и ТР по графику, собрана норм. схема.</t>
    </r>
  </si>
  <si>
    <r>
      <t xml:space="preserve">Выбит АВ в ТП, нет дороги,  проезд на лодке в светлое время суток. </t>
    </r>
    <r>
      <rPr>
        <sz val="12"/>
        <color indexed="60"/>
        <rFont val="Times New Roman"/>
        <family val="1"/>
        <charset val="204"/>
      </rPr>
      <t>РПВ-успешное</t>
    </r>
  </si>
  <si>
    <t>СУ ЭЦН 
ЦДНГ-3, 7, 8</t>
  </si>
  <si>
    <r>
      <t>ПС 35/6кВ №115 АО ВЛ-6 Ф.15-12 действием ТО, АПВ неуспешное, РПВ неуспешное.</t>
    </r>
    <r>
      <rPr>
        <sz val="12"/>
        <color indexed="60"/>
        <rFont val="Times New Roman"/>
        <family val="1"/>
        <charset val="204"/>
      </rPr>
      <t xml:space="preserve"> Отключены ЛР-6 оп.№170/2 ,172/3 отпайки "Башнефть". Сообщено дисп."Башнефть".</t>
    </r>
    <r>
      <rPr>
        <sz val="12"/>
        <rFont val="Times New Roman"/>
        <family val="1"/>
        <charset val="204"/>
      </rPr>
      <t xml:space="preserve"> К-12 в работе. Планируется осмотр. </t>
    </r>
  </si>
  <si>
    <t>Ф.6-13</t>
  </si>
  <si>
    <r>
      <t xml:space="preserve">ПС 35/6кВ №106  АО ВЛ-6 Ф.6-13, действием ТО, АПВ успешно. </t>
    </r>
    <r>
      <rPr>
        <sz val="12"/>
        <color indexed="60"/>
        <rFont val="Times New Roman"/>
        <family val="1"/>
        <charset val="204"/>
      </rPr>
      <t>09.06.15. выполнен осмотр и устранение дефекта.</t>
    </r>
  </si>
  <si>
    <r>
      <t xml:space="preserve">ПС 35/6кВ №106  АО ВЛ-6 Ф.6-13 действием ТО, АПВН, РПВН. </t>
    </r>
    <r>
      <rPr>
        <sz val="12"/>
        <color indexed="60"/>
        <rFont val="Times New Roman"/>
        <family val="1"/>
        <charset val="204"/>
      </rPr>
      <t xml:space="preserve">Падение дерева на провода в пролёте оп.22-23 (порывистый ветер Бюллетень погоды № 159 b), дерево убрано. Зона затопления, проезд на лодке. </t>
    </r>
    <r>
      <rPr>
        <sz val="12"/>
        <rFont val="Times New Roman"/>
        <family val="1"/>
        <charset val="204"/>
      </rPr>
      <t>Нагрузка К-71 переведена в 10:40 на Ф.6-7</t>
    </r>
    <r>
      <rPr>
        <sz val="12"/>
        <color indexed="60"/>
        <rFont val="Times New Roman"/>
        <family val="1"/>
        <charset val="204"/>
      </rPr>
      <t>.</t>
    </r>
  </si>
  <si>
    <t>К-71 скв.965  Первомайское нмр</t>
  </si>
  <si>
    <t xml:space="preserve">АО АВ в ТП. Iн-160А, Iр125А Заявка поступила 2:05. По информации РИТС, НОВОМЕТ проводил повышение рабочей частоты. Подана заявка на предоставление распечаток с БСИ СУ ЭЦН. </t>
  </si>
  <si>
    <t>ВЛ-220кВ "Звёздная-Балезино"</t>
  </si>
  <si>
    <t>ПС 35/6кВ "ГЗУ-12" ф.6</t>
  </si>
  <si>
    <t>ВЛ-6кВ ф.6 ПС 35/6кВ "ГЗУ-12"</t>
  </si>
  <si>
    <t xml:space="preserve">пр оп 119-120 падение дерева на ВЛ из-за пределов охранной зоны </t>
  </si>
  <si>
    <t>ПС 35/6кВ "ГЗУ-12" ф.18</t>
  </si>
  <si>
    <t xml:space="preserve">пр оп 32-34 падение дерева на ВЛ из-за пределов охранной зоны </t>
  </si>
  <si>
    <t>ПС 110/10кВ "Лынга" ф-10</t>
  </si>
  <si>
    <t>Неисправность КТП-10/0.4кВ "Экосервис"; после отключения ЛР-01-021 на КТП "Экосервис", Ф-10 ПС "Лынга" вкл. в работу</t>
  </si>
  <si>
    <t>РП-35кВ Ефремовский ВЛ-35 кВ Ефремовская-1,2</t>
  </si>
  <si>
    <t>ВЛ-35 кВ Ефремовская-1,2</t>
  </si>
  <si>
    <t>РП-35кВ Ефремовский ВЛ-35 кВ Спартак-1,2</t>
  </si>
  <si>
    <t>ВЛ-35 кВ Спартак-1,2</t>
  </si>
  <si>
    <t>ПС 35/6 №126 ВЛ-6кВ ф.126-16</t>
  </si>
  <si>
    <t xml:space="preserve">ПС 110/35/6кВ Асомкинская ВЛ-35 Дашковская-2 </t>
  </si>
  <si>
    <t xml:space="preserve">ВЛ-35 Дашковская-2 </t>
  </si>
  <si>
    <t>ПС 35/6 № 001   ф.001-03</t>
  </si>
  <si>
    <t>ВЛ-6кВ  ф.001-03</t>
  </si>
  <si>
    <t>Гроза. Прямое попадание молнии м/у оп.8г-9г, отгорание провода ф. А, В.  Повреждение устранено.</t>
  </si>
  <si>
    <t>ПС 35/6 № 062   ф.062-12</t>
  </si>
  <si>
    <t>ВЛ-6кВ ф.062-12</t>
  </si>
  <si>
    <t>Автотранспорт (самосвал MAN №968) ЗАО  "Экос" оборвал провод  ф-А между оп.44в-45в. Устранение последствий порыва  водовода (ЦТОиРТ).  Разрешения на работу в охранной зоне не выдавалось. Устранено.</t>
  </si>
  <si>
    <t>скважины Юганского региона</t>
  </si>
  <si>
    <t>УЭЦН скв. 67.</t>
  </si>
  <si>
    <t xml:space="preserve">ООО "РН-Бурение" </t>
  </si>
  <si>
    <t>ТП-Кл-514-1.</t>
  </si>
  <si>
    <t>ТП-541-4.</t>
  </si>
  <si>
    <t xml:space="preserve">ПС 35/6 кВ Северо-Островная,
 К-23, КТПН 6/0,4 кВ 630кВА №1 </t>
  </si>
  <si>
    <t>Аварийное отключение АВ-0,4кВ в КТП при запуске скв.330 
(ПЭД-63кВт)</t>
  </si>
  <si>
    <t>ПС 35/6кВ №558,
ВЛ-6 кВ Ф.58-18</t>
  </si>
  <si>
    <t>Падение дерева на провода в пролёте опор № 29-30  при расчистке охранной зоны ВЛ от поросли силами ИП "Есин"</t>
  </si>
  <si>
    <t>Посадка напряжения, ПС-35/6 кВ "Катангли", ф. Л6К. Осмотр, включение</t>
  </si>
  <si>
    <t>ГТЭС 3х5,938 
(Ново-Покурское м/р),
ТГ-1 (газ)</t>
  </si>
  <si>
    <t>Останов ТГ-1 - сработал аварийный сигнал AL-034 "сброс  из-за потери сети"</t>
  </si>
  <si>
    <t>Останов ТГ-1 (ложные сигналы датчиков температуры). 
ТГ-1 выведен в ремонт для проведения ТО-8000.</t>
  </si>
  <si>
    <t>ПС 220/110/35 кВ Кирьяновская,
ВЛ 110 кВ "Кирьяновская-ПП Восточный-2"</t>
  </si>
  <si>
    <t>Аварийное отключение ВЛ-110 кВ с успешным АПВ при прохождении грозового фронта</t>
  </si>
  <si>
    <t>ВЛ-6 кВ Ф-4 ПС 110/35/6 кВ "Радаевская"</t>
  </si>
  <si>
    <t>П/СТ 35/6 кВ К-502 ВЛ-6 кВ Ф-8. КТПН-6/0,4кВ №2 250кВА к-757</t>
  </si>
  <si>
    <t>П/СТ 35/6 кВ К-502 ВЛ-6 кВ Ф-8</t>
  </si>
  <si>
    <t>ДЭС К-27 скв.810 Катыльгинское нмр</t>
  </si>
  <si>
    <t>Аварийный останов ДЭС СФ ООО "СЭС"</t>
  </si>
  <si>
    <t>АО ДЭС СФ ООО "СЭС". Скважина переподключена от ТП2/630кВА, ВЛ-6 кВ Ф.21-16, ПС 35/6кВ №421.</t>
  </si>
  <si>
    <t>К-233 скв.2509 Нижневартовое нмр</t>
  </si>
  <si>
    <t>Повреждение магнитного пускателя в СУ скв.2509</t>
  </si>
  <si>
    <t>МТЗ ячейки №12 фидера №6</t>
  </si>
  <si>
    <t>Схлест проводов на ВЛ-6 кв при порывах ветра.</t>
  </si>
  <si>
    <t>ВЛ-6кВ "160-14"</t>
  </si>
  <si>
    <t>М-е Абино-Украинское. Скв.125</t>
  </si>
  <si>
    <t>МТЗ; МТО</t>
  </si>
  <si>
    <t>ВЛ -6 кВ Ф.Б5-25</t>
  </si>
  <si>
    <t>Касание проводов ВЛ в пролете опор №32-№33 неустановленным автотранспортом, схлест проводов всех фаз, сорван изолятор с траверсы. Сообщено в ЧОП "РН Охрана Томск".</t>
  </si>
  <si>
    <t>РН-Информ</t>
  </si>
  <si>
    <t>пож.сигнализация</t>
  </si>
  <si>
    <t>ВГПЭС-42 МВТ
ГПГУ-1,2,3,6</t>
  </si>
  <si>
    <t>НПС-2;
ВЛ-10 кВ МН (327-475 км)</t>
  </si>
  <si>
    <t>Работа пожарной сигнализации в маш.зале №1 (ГПГУ-1) с последующим срабатыванием МИЖУ (модуль изотермический жидкостный углекислотный). Причина срабатывания выясняется.</t>
  </si>
  <si>
    <t xml:space="preserve">МТЗ-2    КЗ ф"А"-170А; ф"В"-174А; ф "С"-168А       </t>
  </si>
  <si>
    <t>КНПС яч.28 ВЛ-10 МН</t>
  </si>
  <si>
    <t>Участок ВЛ-10 МН 484-556км</t>
  </si>
  <si>
    <t>Гроза, причина вывясняется</t>
  </si>
  <si>
    <t xml:space="preserve">МТЗ-2   КЗ ф"А"-16А; ф"В"-97А; ф "С"-83А </t>
  </si>
  <si>
    <t>М-е Дыш. Скв.515.</t>
  </si>
  <si>
    <t>М-е Зыбза. Скв.613.</t>
  </si>
  <si>
    <t>ВЛ-110кВ "А-4 - А-1"</t>
  </si>
  <si>
    <t>ПС-110/35/6кВ  "А-1"</t>
  </si>
  <si>
    <t>М-е Анастасиевско-Троицкое, Западно-Анастасиевское. Сработала земляная защита, ступень-2. На опоре №16 повреждение гирлянды изоляторов фазы С. Устранено.</t>
  </si>
  <si>
    <t>М-е Новодмитриевское. Скв.375.</t>
  </si>
  <si>
    <t>М-е Новодмитриевское. Скв.132.</t>
  </si>
  <si>
    <t>ВЛ-0,4кВ фидер-2 от ТП Зп-92-2</t>
  </si>
  <si>
    <t>М-е Ключевое. Скв.191.</t>
  </si>
  <si>
    <t>ТП-Ах-312-3 ф-1 ВЛ-0,4 кВ.</t>
  </si>
  <si>
    <t xml:space="preserve"> ВЛ-6 Кл-51 Афипского ЭСУ .</t>
  </si>
  <si>
    <t xml:space="preserve"> ВЛ-6 Кл-532п Афипского ЭСУ .</t>
  </si>
  <si>
    <t>ПС 35/6 кВ №187 яч. 18712</t>
  </si>
  <si>
    <t>Причина АО падение дерева высотой 15м из-за пределов охранной зоны на провода ВЛ-6кВ в пр. оп. 208-208/1. При отключении по ТМ зафиксирован бросок тока 150А. Уставка МТЗ 200А, 0,5с. Прямые потери 0,7т/2,4м3. Осмотр ПС 35/6кВ, ВЛ-6кВ, КТПН 6/0,4кВ. Удаление дерева.</t>
  </si>
  <si>
    <t>защиты СУ ЭЦН</t>
  </si>
  <si>
    <t>ПС 220/10/6 кВ Каркатеевы ВЛ 6 кВ Ф-40 от ПС 220/10/6 кВ Каркатеевы</t>
  </si>
  <si>
    <t xml:space="preserve">Кратковременное снижение напряжения в сети 6кВ на 19% при запуске  3-го основного агрегата на 2-й насосной станции ЛПДС Каркатеевы. Работа БАВР на ПС 6/35кВ Касаев. Прямые потери 0,2т/0,6м3, косвенные 3т/9м3. Контроль за уровнем напряжения, запуском м/ф. </t>
  </si>
  <si>
    <t>Отключение при прохождении грозового фронта._x000D_
Длина ВЛ-6кВ L-2,9км, ОПН-6кВ ВЛ-6кВ 3шт, КТПН 6/0,4кВ 3шт. Потери нефти 0,1т/1м3, косвенные потери 0,3т/7,2м3.  Осмотр ПС 35/6кВ, приемный портал 6кВ, оп.№1._x000D_
28.05.15г. произведен осмотр ВЛ-6кВ, КТПН 6/0,4кВ, обнаружено ожоги изоляции оп.17 ф.А, оп.18 ф.В. Планируется заявка на замену изоляции на 03.06.15г.</t>
  </si>
  <si>
    <t>ПС 35/6 кВ ДНС-2М,
 ВЛ 6 кВ Ф-4</t>
  </si>
  <si>
    <t>ВЛ-6 фидера "К-7"</t>
  </si>
  <si>
    <t>Аварийное отключение с неуспешным АПВ, работа МТО. РПВ успешное. Осмотром установлено: в пролете опор №№ 49-50 падение дерева на ВЛ-6 (отпайка на скв.№ 28 Б/Д).</t>
  </si>
  <si>
    <t>Отпайка ВЛ-6 фидера "К-7" после ЛР-4.</t>
  </si>
  <si>
    <t>ВЛ-6 кВ "213-05"</t>
  </si>
  <si>
    <t>ВЛ-35кВ 
"Дорофеевская-1"</t>
  </si>
  <si>
    <t>ВЛ-35кВ
 "Дорофеевская-1"</t>
  </si>
  <si>
    <t>Отключение  ВЛ-35кВ "Дорофеевская-1" от защиты "ТО", АПВ успешное. Прохождение грозового фронта.</t>
  </si>
  <si>
    <t>Уч.ВЛ-6 кВ Ф-7 после ПП-13</t>
  </si>
  <si>
    <t>Уч.ВЛ-6 кВ Ф-7 после ПП-13 ПС 110/35/6 кВ "Сосновка"(ВПО)</t>
  </si>
  <si>
    <t>Работала МТО. АПВ-нет. В 15:10 РПВ- успешно. Сильный, порывистый ветер, гроза.в 17:20 произведён осмотр уч. ВЛ-6 кВ  после ПП-13 Ф- 7 ПС 110/35/6 кВ "Сосновка" (ВПО)- повреждений не обнаружено.</t>
  </si>
  <si>
    <t>ВЛ-6 кВ Ф-3 ПС 35/6 кВ "Кротково-Алёшкино"</t>
  </si>
  <si>
    <t>П/СТ 35/6 кВ К-1216 ввод-1</t>
  </si>
  <si>
    <t>выход из строя катушки реле РВ-245 в цепи отключения ВВ-6 яч. №1 по АВР</t>
  </si>
  <si>
    <t>Замер по АГЗУ - 0м3; выбило автомат на БУ по защите - запуск</t>
  </si>
  <si>
    <t>Нижние Даги, скв. 75</t>
  </si>
  <si>
    <t>ВЛ-6 фид. Л-7Д. Вырубка деревьев в пролете опор №71-72</t>
  </si>
  <si>
    <t>Мухто, скв. 13</t>
  </si>
  <si>
    <t>Выбило автомат в БУ, запуск</t>
  </si>
  <si>
    <t>ТП № 233 гр.2 - выбило автомат.</t>
  </si>
  <si>
    <t>Центральная Оха, скв. 2723</t>
  </si>
  <si>
    <t>Окисление на опоре, требуется АПТ (гнилая опора)</t>
  </si>
  <si>
    <t>Центральная Оха, скв. 2217</t>
  </si>
  <si>
    <t>Выбило тепловое реле в БУ, запуск</t>
  </si>
  <si>
    <t>Центральная Оха, скв. 2383, 1963, 631</t>
  </si>
  <si>
    <t>Выбило защиту в БУ, окисление вводного кабеля на опоре ВЛ-0,4кВ возле АГЗУ-4</t>
  </si>
  <si>
    <t>Восточное Эхаби, скв. 309</t>
  </si>
  <si>
    <t>Сгорел пускатель в БУ, замена</t>
  </si>
  <si>
    <t>ВЛ-6кВ Ф-27 ПС 35/6кВ "Зимняя Ставка-2"</t>
  </si>
  <si>
    <t>Ф-27</t>
  </si>
  <si>
    <t>АО при запуске скв.49 Правый Берег " по запрету". РПВУ В-Ф27 при отключённом раз-ле скв.49ПБ.</t>
  </si>
  <si>
    <t>К-98 скв.1215 Нижневартовое нмр</t>
  </si>
  <si>
    <t>АВ в СУ</t>
  </si>
  <si>
    <t>АО  АВ-0,4 кВ в СУ СКН, КЗ ЭД-0,4кВ. Выполнена замена ЭД-0,4кВ</t>
  </si>
  <si>
    <t>ДЭС К-2 
Озерное нмр</t>
  </si>
  <si>
    <t>АО ДЭС СФ ООО "СЭС"..</t>
  </si>
  <si>
    <t>Ф.11-7</t>
  </si>
  <si>
    <t>ПС 35/6 кВ №611 АО ВЛ-6 Ф.11-7 действием ТО, АПВН, РПВУ. АВР в КУВ-6 К-18, К-18А. На ЛР-2/1 опора №31/1 обнаружены следы к.з.на шлейфах Ф."А" и Ф."В, под опорой обгорелая птица. Замечание устранено</t>
  </si>
  <si>
    <t>ПС 110/35/6кВ "Нефть" Ф-3</t>
  </si>
  <si>
    <t>Гроза, порывистый ветер 15-20м/с, в пр.опор 101-102 дерево (осина) на проводах; дерево убрали, ВЛ-6кВ без повреждений</t>
  </si>
  <si>
    <t>ВЛ-220кВ "Ижевск-Балезино" и ВЛ-220 "Удмуртская - Комсомольская" (ОАО ФСК ЕЭС)</t>
  </si>
  <si>
    <t>Полное погашение ПС 35/6 кВ Промбаза, Нязь, БКНС-5</t>
  </si>
  <si>
    <t>ВЛ-110кВ "Газовая - Кыква" 1,2 ц (ОАО "Удмуртэнерго")</t>
  </si>
  <si>
    <t>Полное погашение ПС 110/35/6 кВ Кыква, Киенгоп; 110/6(10) Николаевская, Нырошур; 35/6 ГЗУ-12, БКНС-2, БКНС-3, Лудошур, Бегеши, Селычка, Ягул</t>
  </si>
  <si>
    <t>ВЛ-110кВ "Кыква - Якбодья" 2 ц (ОАО "Удмуртэнерго")</t>
  </si>
  <si>
    <t>Отключение 2 с.ш. на ПС 110/35/6 кВ Киенгоп; 110/6(10) Николаевская, АВР-6 кВ успешно</t>
  </si>
  <si>
    <t>ПС 35/6кВ "Лиственка" ф.11</t>
  </si>
  <si>
    <t xml:space="preserve">В пролете опор №45-46 падение дерева из-за пределов охранной зоны, оборваны провода и сорваны изоляторы (12 шт.) в пролетах опор №43-47, погнута траверсана опоре 45. Произвели восстановительные работы. </t>
  </si>
  <si>
    <t>ПС 110/35/6 кВ "Лынга" ф.8,10</t>
  </si>
  <si>
    <t>РУ-6 "БКНС-5" ф.1</t>
  </si>
  <si>
    <t xml:space="preserve">В пролете опор №3-4 отп. На К-10 падение дерева из-за пределов охранной зоны, оборваны провода и сорваны изоляторы,  сломана опора. Произвели демонтаж проводов на отп. К-10 и вкл. Ф-1 в работу. </t>
  </si>
  <si>
    <t>Экосервис</t>
  </si>
  <si>
    <t xml:space="preserve"> ВЛ-6 кВ
 ф.УПСВ-1-14</t>
  </si>
  <si>
    <t>Порывистый ветер до 14 м/с. Оп.56 разрушение из. привело к возникновению замыкания на землю и отгоранию провода. Повреждение устанено</t>
  </si>
  <si>
    <t>ВЛ-6кВ ф.322-09</t>
  </si>
  <si>
    <t>А/транспортом ЗАО "ЭКОС" м/у оп.7к-8к оборваны провода ф. А С провода на земле</t>
  </si>
  <si>
    <t>дуговая защита</t>
  </si>
  <si>
    <t>УПСВ-Ю, РУ-10 ГКС НД, яч.17 ф.26-17</t>
  </si>
  <si>
    <t>При к.з. КЛ-10 произошел останов:БКНС-1-Н-2, Н-3; БКНС-3-ОНД-3; 7 скважин на Кустах 2,4,5,9,4БИС</t>
  </si>
  <si>
    <t>УПСВ-Ю, РУ-10 ГКС НД, яч.19 - повреждение кабельной разделки КЛ-10</t>
  </si>
  <si>
    <t>1:19</t>
  </si>
  <si>
    <t xml:space="preserve">ПС №52 "ВДК-3", 
В-6 ф.52-24 </t>
  </si>
  <si>
    <t>ВЛ-6 кВ Ф.52-24
4 скважины куста 103</t>
  </si>
  <si>
    <t>Касание проводов ф.А и ф.С ВЛ-6 кВ ф.52-24 в пролёте оп. №№6-7 эксковатором ООО "ЛМК строй" при танспортировке его на трале.</t>
  </si>
  <si>
    <t>ВЛ-6кВ Ф-4 ПС 35/6кВ "ЦПС"</t>
  </si>
  <si>
    <t xml:space="preserve">Обрыв провода - фаза "В" в пролете опор 38-40. </t>
  </si>
  <si>
    <t>ВЛ-110кВ "Кирьяновская-ПП Восточный-2", "Кирьяновская - Ореховская"</t>
  </si>
  <si>
    <t>Падение опоры ВЛ-110кВ №171, размытие грунта у основания.</t>
  </si>
  <si>
    <t>ВЛ-6кВ Ф-6 ПС 35/6кВ "Советская"</t>
  </si>
  <si>
    <t>Гроза, посадка U по 1СШ-6кВ ПС-35/7</t>
  </si>
  <si>
    <t>ПС 110/35кВ "Северный Варьеган"</t>
  </si>
  <si>
    <t>ВЛ-6кВ Ф-10,8 ПС 35/6кВ "К-20"                     ВЛ-6кВ Ф-104 ПС 35/6кВ "Подкачка"             ВЛ-6кВ Ф4,8 ПС 35/6кВ "К-51"         ВЛ-6кВ Ф-20 ПС 35/6кВ "К-20"</t>
  </si>
  <si>
    <t>ВЛ-6кВ Ф-16 ПС 35/6кв "К-51"</t>
  </si>
  <si>
    <t>Разрушение ТТ фаза"А".</t>
  </si>
  <si>
    <t>ВЛ-110кВ "Кирьяновская - Ореховская"</t>
  </si>
  <si>
    <t>ВЛ-6кВ Кл-53 Афипский ЭСУ.</t>
  </si>
  <si>
    <t>М-е Зыбза скв.375</t>
  </si>
  <si>
    <t>Сбой программы в СУ. Гроза.</t>
  </si>
  <si>
    <t>ВЛ-6кВ Кл-533 Афипский ЭСУ.</t>
  </si>
  <si>
    <t>М-е Ключевое. Отключение участка ВЛ от РП-52 Кл до Р-49 для замены изолятора на опоре 130 и уборки поваленного дерева на опоре 113. Гроза.</t>
  </si>
  <si>
    <t>М-е Абино-Украинское скв.271</t>
  </si>
  <si>
    <t>М-е Абино-Украинское скв.279</t>
  </si>
  <si>
    <t>М-е Зыбза, скв.701</t>
  </si>
  <si>
    <t>Неисправность топливного клапана EGF-344</t>
  </si>
  <si>
    <t>ГТЭС 3х5,938 ТГ-1 (газ)</t>
  </si>
  <si>
    <t xml:space="preserve">Останов ТГ-1 на СН с последующим остановом по ошибке FL 346: отказ клапана EGF 344. Сброс экспортной мощности 3,5 МВт. Запуск ТГ-1 в 11:09 после ремонта. В корпусе клапана при вскрытии обнаружены маслянистые отложения. Осмотр эл. оборудования ГТЭС. Снята информация с экспортных ячеек и панелей управления ТГ-1.  Отправлена телефонограмма в АЭС. ТГ-1 выведена в ремонт. </t>
  </si>
  <si>
    <t>Дифференциальная защита ошиновки</t>
  </si>
  <si>
    <t xml:space="preserve">ГРЭС НВ </t>
  </si>
  <si>
    <t>Посадка наряжения в связи с ав.отключением 3СШ-500 кВ на НВГРЭС. Сброс нагрузки 2,7МВт.Прямые 1,3т/22,3м3, косвенные 6,9т/167,2м3 Контроль за запуском скважин, уровнями напряжения.</t>
  </si>
  <si>
    <t>Нижневартовская ГРЭС</t>
  </si>
  <si>
    <t>Аварийное отключение с успешным АПВ. Причина не установлена, персонал СЭС осмотр не проводил.</t>
  </si>
  <si>
    <t>Т2Т. Фидера №№ 414, 416, 418.</t>
  </si>
  <si>
    <t>Аварийное отключение Т2Т при оперативных переключениях по подготовке к выводу в ремонт 1СШ-35 кВ. Остановка отдельных скважин по ПС "Ново Медведкинская" по высокому U.</t>
  </si>
  <si>
    <t>ВЛ-6 фидера № 1311.</t>
  </si>
  <si>
    <t>Аварийное отключение с успешным АПВ, гроза. Произведен осмотр ВЛ-6, на опоре № 61 отпайка на скв.№ 4070 слет провода (СИП) фаза "В" ("земли" нет). Устранение запланировано на 19.06.2015 года.</t>
  </si>
  <si>
    <t>110/35/6кВ "Нефтегорская-2" (ВЭС)</t>
  </si>
  <si>
    <t>ПС Герасимовская, Варшава-3, Проскуринская.</t>
  </si>
  <si>
    <t xml:space="preserve">Нестабильное напряжение, остановка отдельных скважин по ПС при аварийном отключении с успешным АПВ ВЛ-35 "Алексеевская - Герасимовка", МТО. </t>
  </si>
  <si>
    <t>ВЛ-110 Хормогорская-Вышка-2</t>
  </si>
  <si>
    <t>ВЛ-6кВ "317-04"
ВЛ-6кВ "317-10"</t>
  </si>
  <si>
    <t>Отключение ВЛ-6кВ "317-04"и ВЛ-6кВ "317-10" от защиты "ТО", АПВ успешное. Произведена замена изоляторов фазы "В" на опорах №20 ВЛ-6 кВ "317-04"</t>
  </si>
  <si>
    <t>ВЛ-6кВ"321-16"</t>
  </si>
  <si>
    <t xml:space="preserve">Отключение ВЛ-6кВ "321-16" от защиты "ТО", АПВ успешное. Прохождение грозового фронта. </t>
  </si>
  <si>
    <t xml:space="preserve"> Газовая защита</t>
  </si>
  <si>
    <t>МВ-35 Т-2-Т</t>
  </si>
  <si>
    <t>МВ-35 Т-2-Т ПС 35/6 кВ "Кудиновская"</t>
  </si>
  <si>
    <t>ВЛ-6 кВ Ф-2 ПС 35/6 кВ "Озеркинская"</t>
  </si>
  <si>
    <t>Блинкера защит не выпадали. АПВ-успешно Произведен осмотр ПС.  Замечаний нет. Предварительная причина аварийного отключения: ложное срабатывание микропроцессорной защиты «Сириус»</t>
  </si>
  <si>
    <t>3-СШ-500 Нв ГРЭС</t>
  </si>
  <si>
    <t>ПС-110/35/6 КНС-5А ВЛ-35кВ Ф-2</t>
  </si>
  <si>
    <t>МТЗ-1,2ст</t>
  </si>
  <si>
    <t>ПС-110/35/6 КНС-5А ВЛ-35кВ Ф-3</t>
  </si>
  <si>
    <t>ВЛ-110 "Самотлор-Мирная-1"</t>
  </si>
  <si>
    <t>ПС-110/35/6 КНС-9А ВЛ-35кВ Ф-5</t>
  </si>
  <si>
    <t>ВЛ-110 "Мираж-Медвежья"</t>
  </si>
  <si>
    <t>МТО-Ф-АС</t>
  </si>
  <si>
    <t>ПС-35/6кВ к-132 ВЛ-6кВ Ф-4</t>
  </si>
  <si>
    <t>ПС-35/6кВ к-1269 ВЛ-6кВ Ф-16</t>
  </si>
  <si>
    <t>ПС-35/6кВ к-1337 ВЛ-6кВ Ф-8</t>
  </si>
  <si>
    <t>МТЗ-Ф-АС</t>
  </si>
  <si>
    <t>ПС-35/6кВ к-50 ВЛ-6кВ Ф-17</t>
  </si>
  <si>
    <t>МТЗ Ф-А,В</t>
  </si>
  <si>
    <t>ПС-35/6кВ к-4090 ВЛ-6кВ Ф-20</t>
  </si>
  <si>
    <t>ПС-35/6кВ к-774 ВЛ-6кВ Ф-8</t>
  </si>
  <si>
    <t>ПС-35/6кВ к-774 ВЛ-6кВ Ф-16</t>
  </si>
  <si>
    <t>ПС-35/6кВ к-1828 ВЛ-6кВ Ф-14</t>
  </si>
  <si>
    <t>ПС-35/6кВ к-115 ВЛ-6кВ Ф-13</t>
  </si>
  <si>
    <t>ПС-35/6кВ к-258 ВЛ-6кВ Ф-10</t>
  </si>
  <si>
    <t>ПС-35/6кВ к-382 ВЛ-6кВ Ф-16</t>
  </si>
  <si>
    <t>ПС-35/6кВ Промысловая-16  ВЛ-6кВ Ф-17</t>
  </si>
  <si>
    <t>ПС-35/6кВ к-126 ВЛ-6кВ Ф-14</t>
  </si>
  <si>
    <t>ПС-35/6кВ к-2121 ВЛ-6кВ Ф-9</t>
  </si>
  <si>
    <t>ПС-35/6кВ к-2121 ВЛ-6кВ Ф-6</t>
  </si>
  <si>
    <t>ПС-35/6кВ к-294 ВЛ-6кВ Ф-10</t>
  </si>
  <si>
    <t>ПС-35/6кВ к-281 ВЛ-6кВ Ф-14</t>
  </si>
  <si>
    <t>ПС-110/35/6 КНС-16 ВЛ-35кВ Ф-1</t>
  </si>
  <si>
    <t>ПС-35/6 кВ К-264 ВЛ-6кВ                     Ф-7(нагрузка ПС-35/6кВ к-282(Ф-8,16))</t>
  </si>
  <si>
    <t>ПС-35/6 кВ К-264 ВЛ-6кВ                     Ф-7</t>
  </si>
  <si>
    <t xml:space="preserve">Грозовые перенапряжения.         Обрыв провода по Ф"С" в пролете оп.13-15 по Ф-8 ПС-282. Разрушение ШС-10 Ф"А,С" на оп.7,9         по Ф-8 ПС-282. </t>
  </si>
  <si>
    <t>Катангли, ТП-6/0,4кВ №310 гр.1</t>
  </si>
  <si>
    <t>ТП-310 ф.1 остановлена по аварийной заявке для ремонта кабеля в БУ на скв.465</t>
  </si>
  <si>
    <t>Переразделка вводного кабеля на опоре</t>
  </si>
  <si>
    <t>Восточное Эхаби, ПС-35/6 кВ "2я Площадь", ф. 3</t>
  </si>
  <si>
    <t>Отключение по аварийной заявке фидера № 3 ПС-35/6 кВ "2-я Площадь" для ликвидации обрыва провода</t>
  </si>
  <si>
    <t>Мухто, скв. 150</t>
  </si>
  <si>
    <t>ЦЛ-5Дв, ЦЛ-6Дв</t>
  </si>
  <si>
    <r>
      <t xml:space="preserve"> АО ВЛ-35 ЦЛ-5Дв, ЦЛ-6Дв  ПС-110/35/6 "Двуреченская"  действием ТО, АПВ успешное. Гроза. бюллетень погоды №168 от 17.06.15г. </t>
    </r>
    <r>
      <rPr>
        <sz val="12"/>
        <color indexed="60"/>
        <rFont val="Times New Roman"/>
        <family val="1"/>
        <charset val="204"/>
      </rPr>
      <t>Выполняется осмотр ВЛ-35кВ.</t>
    </r>
  </si>
  <si>
    <t>1ст. МТЗ, АПВ</t>
  </si>
  <si>
    <t>Ц-8</t>
  </si>
  <si>
    <r>
      <t xml:space="preserve"> АО ВЛ-35 Ц-8  ПС-220/110/35/6 "Советско-Соснинская"  действием 1ст.МТЗ, АПВН,  РПВН.  ПС-35/6кВ №101, 102, 103  работа АВР-6.  Гроза. бюллетень погоды №168 от 17.06.15г. </t>
    </r>
    <r>
      <rPr>
        <sz val="12"/>
        <color indexed="60"/>
        <rFont val="Times New Roman"/>
        <family val="1"/>
        <charset val="204"/>
      </rPr>
      <t>Выполняется осмотр ВЛ-35кВ.</t>
    </r>
  </si>
  <si>
    <t xml:space="preserve"> РПВУ
</t>
  </si>
  <si>
    <t>ПЛУ-6 Башнефть Ф.15-12</t>
  </si>
  <si>
    <t>ЦЛ-1, ЦЛ-2</t>
  </si>
  <si>
    <r>
      <t xml:space="preserve"> АО ВЛ-35 ЦЛ-1, ЦЛ-2  ПС-110/35/6 "Вахскакя"  действием ТО, АПВ успешное. Гроза. бюллетень погоды №168 от 17.06.15г.  </t>
    </r>
    <r>
      <rPr>
        <sz val="12"/>
        <color indexed="60"/>
        <rFont val="Times New Roman"/>
        <family val="1"/>
        <charset val="204"/>
      </rPr>
      <t>Выполняется осмотр ВЛ-35кВ..</t>
    </r>
  </si>
  <si>
    <t>ДЭС Тагайское нмр</t>
  </si>
  <si>
    <t>СУ ЭЦН 
ЦДНГ-7,8</t>
  </si>
  <si>
    <t xml:space="preserve">АО УЭЦН. Посадка напряжения при АО ВЛ-220 кВ ЧС-236 действием 1ст.ТЗНП, АПВУ. </t>
  </si>
  <si>
    <t xml:space="preserve"> АО ВЛ-35 ЦЛ-8,  ЦЛ-9  ПС-110/35/6 кВ "Катыльгинская" действием                         МТЗ 2 ст., АПВ успешное.  Дождь, гроза. Выполнен осмотр ПС-35/6 кВ №412, 414. Бюллетень погоды №169 от 18.06.15г.</t>
  </si>
  <si>
    <t>СУ ЭЦН 
Крапивинское нмр</t>
  </si>
  <si>
    <t xml:space="preserve">АО УЭЦН. Посадка напряжения при АО ВЛ-110 кВ С-104 действием 1ст.ТЗНП, АПВУ. </t>
  </si>
  <si>
    <t>Од. скв.350    Советское нмр</t>
  </si>
  <si>
    <t>АО АВ-0,4 кВ в СУ СКН. КЗ МП в СУ. Выполнена замена МП .(зона затопления)</t>
  </si>
  <si>
    <t>К-38       Советского нмр</t>
  </si>
  <si>
    <t>АО АВ-0,4 кВ в КТПН-6/0,4. КЗ отходящей ВЛ-0,4кВ, расплетение провода. Выполнен ремонт провода.</t>
  </si>
  <si>
    <t>Гроза, порывистый ветер 15-20м/с. Падение дерева в пролете опор №22-23, обрыв одного провода. ПС  110/35/6 кВ Кыква, Киенгоп; 110/6(10) Николаевская; 35/6 ГЗУ-12, БКНС-2, БКНС-3, Лудошур, Бегеши, Селычка, Ягул запитали с ПС 220 Комсомольская в 23:35. ПС 110/10 Нырошур обесточена. В 12:43 включили по напр. ВЛ-110 кВ Газовая - Кыква 2 ц. и в 13:28 включили в работу ПС Нырошур</t>
  </si>
  <si>
    <t xml:space="preserve">Гроза, порывистый ветер 15-20м/с. падение дерева в пролете опор 36-37, ремонт провода </t>
  </si>
  <si>
    <t>ПС 35/6кВ "Лынга" ф.8,10</t>
  </si>
  <si>
    <t>ПС 35/6 кВ "БКНС-4" ф.18</t>
  </si>
  <si>
    <t xml:space="preserve"> В пр. оп. 97/47 - 97/48 упало дерево на провода, слетели 2 изолятора, порвано 2 провода</t>
  </si>
  <si>
    <t>ПС 35/10 кВ "Шабердино" ф.5 (ОАО Удмуртэнерго)</t>
  </si>
  <si>
    <t xml:space="preserve">Падение дерева на ВЛ-10 кВ </t>
  </si>
  <si>
    <t xml:space="preserve">КТПН-6/0,4 к.71-2п. </t>
  </si>
  <si>
    <t>ПС 35/6кВ 061  ф.061-06</t>
  </si>
  <si>
    <t xml:space="preserve"> ВЛ-6кВ ф.061-06</t>
  </si>
  <si>
    <t>ПС 35/6кВ 073 ф.073-09</t>
  </si>
  <si>
    <t>ВЛ-6кВ ф.073-09</t>
  </si>
  <si>
    <t>ПС 35/6 кВ № 3083 ф.3083-21</t>
  </si>
  <si>
    <t>ВЛ-6кВ ф.3083-21</t>
  </si>
  <si>
    <t>ПС 35/6 кВ №1013 ф.1013-18</t>
  </si>
  <si>
    <t>ВЛ-6кВ ф.1013-18</t>
  </si>
  <si>
    <t>ПС 110/35/6кВ Восточно-Сургутская,           ВЛ-35 Уфимская-1</t>
  </si>
  <si>
    <t>ВЛ-35 Уфимская-1</t>
  </si>
  <si>
    <t>скважины Солкинского м/р</t>
  </si>
  <si>
    <t xml:space="preserve">МТЗ  </t>
  </si>
  <si>
    <t>ПС 35/6кВ №114,   ВЛ-35 Пакомас-1</t>
  </si>
  <si>
    <t>ВЛ-35 Пакомас-1</t>
  </si>
  <si>
    <t>к.101 вводной АВ-0,4  КТПН №4</t>
  </si>
  <si>
    <t>ВЛ-110 кВ Магистральная-Средний Балык-2ц.</t>
  </si>
  <si>
    <t>ПС 110/35/6кВ Иглинская ВЛ-35 Майская-1,2</t>
  </si>
  <si>
    <t>ВЛ-35 Майская-1,2</t>
  </si>
  <si>
    <t>ПС 35/6 кВ № 242 ВЛ-6 кВ ф.242-11</t>
  </si>
  <si>
    <t>ПС 35/6 К-526</t>
  </si>
  <si>
    <t>ПС110/35/6       КНС-5</t>
  </si>
  <si>
    <t>ВЛ-110кВ Красноленинская -Вандмтор-1</t>
  </si>
  <si>
    <t>ПС "Проскуринская", "Варшава-3".</t>
  </si>
  <si>
    <t>ПС ЦДНГ 6,7,8,9 (29 подстанций 110 и 35 кВ).</t>
  </si>
  <si>
    <t>ЗЗ-2 ст</t>
  </si>
  <si>
    <t>ВЛ-6 кВ фидера № 6.</t>
  </si>
  <si>
    <t>Аварийное отключение ВЛ-35 "Сорочинская - Яшкинская" с успешным АПВ. МТЗ-1. Гроза</t>
  </si>
  <si>
    <t>ПС 35/6кВ "Родниковская", все фидера.</t>
  </si>
  <si>
    <t>Кратковременное понижение U в сети 35 кВ со стороны ПС "Каликинская", остановка отдельных скважин при аварийном отключении ВЛ-35 "Каликинская-Залесово". Гроза.</t>
  </si>
  <si>
    <t>Кратковременное понижение U в сети 35 кВ со стороны ПС "Каликинская", остановка отдельных скважин при аварийном отключении ВЛ-35 "Каликинская-Залесово". 21:13 эл.снабжение ПС "Родниковская" переведено от ПС "Пономаревская.</t>
  </si>
  <si>
    <t>ПС Ново-Кудринская, Зап-Степановка.</t>
  </si>
  <si>
    <t xml:space="preserve">Аварийное отключение ВЛ-35 "Северная - Ново-Кудринская" с успешным АПВ, МТЗ, гроза. После включения появилась "земля" в сети 35. 20:20 ВЛ-35 отключена, "земля" устранилась. Эл.снабжение ПС "Ново-Кудринская", "Зап-Степановка" персонал СЭС перевел от ПС "Тюрино" после прохождения грозового фронта. </t>
  </si>
  <si>
    <t>ПС Елатомка</t>
  </si>
  <si>
    <t>35/6кВ "Городская" (СЭС)</t>
  </si>
  <si>
    <t>ВЛ-6 фидера "Г-6"</t>
  </si>
  <si>
    <t xml:space="preserve">Нестабильное напряжение при грозовых проявлениях, остановка отдельных скважин. </t>
  </si>
  <si>
    <t>ПС "ГТЭС Загорская"</t>
  </si>
  <si>
    <t>УЭЭСиЭО</t>
  </si>
  <si>
    <t>ПС-500/220/110кВ      Белозерная</t>
  </si>
  <si>
    <t>ПС-500/220/110кВ      Белозерная                  2-СШ-220кВ</t>
  </si>
  <si>
    <t>Разрушение ОПН-220кВ Ф-С. Посадка "U" на ПС-35/6кВ</t>
  </si>
  <si>
    <t>ПС-220/10/6кВ Кварц В-220 2Т</t>
  </si>
  <si>
    <t xml:space="preserve"> посадка напряжения на ПС-220/10/6кВ Кварц при выводе из ремонта 2Т. </t>
  </si>
  <si>
    <t>ФСК ЕЭС</t>
  </si>
  <si>
    <t>ДЗШ-220кВ</t>
  </si>
  <si>
    <t>ПС 500/220/110 кВ Белозёрная СШ 220 кВ №2</t>
  </si>
  <si>
    <t>Отключение СШ-220кВ  произошло вследствии разрушения ОПН-220кВ в 2ТН-220кВ ПС 500/220/110кВ  Белозёрная. Сброс нагрузки 21,5МВт из них 5,1МВт технологии. Потери ВНГДУ прямые 4,1т/35,8м3; косвеные 26,7т/203,4м3.  Потери АНГДУ прямые3,1т/38,9м3; косвеные 22,4т/379,5м3. Контроль за напряжением, запуском мех.фонда</t>
  </si>
  <si>
    <t>ВЛ-35 кВ "Благодаровка"</t>
  </si>
  <si>
    <t>ВЛ-35 кВ "Благодаровка" ПС 110/35/6 кВ "Нефтегорская - 1"(ВПО).Под отключение попали: ПС 35/6 кВ "Благодаровская".</t>
  </si>
  <si>
    <t>Работала МТЗ. АПВ - не успешно. РПВ - успешно. Гроза, сильный ветер. 20.06. произведен осмотр ВЛ:  на оп. №12 ф С разрушен 1 изолятор из 4-х.</t>
  </si>
  <si>
    <t>1ст З.З.</t>
  </si>
  <si>
    <t>ВЛ-220 кВ "Новоотрадная-1"(МЭС)</t>
  </si>
  <si>
    <t>ВЛ-220 кВ "Новоотрадная-1"(МЭС) ПС 500/220/110/35 кВ "Куйбышевская"(ФСК).
Под отключение попали: АД-1 ПС 220/110/10 кВ "Комсомолец"(МЭС), Ф-"Колпинский"(СНГ). С-1-Т ПС 110/35/6 кВ "Мухановская", Т-1-Т ПС 35/6 кВ "Восточная", Т-2-Т ПС 35/6 кВ "Промысловая", Т-2-Т ПС 35/6 кВ "Западная". С-2-Т ПС 110/35/6 кВ "Тимашевская", ПС 35/6 кВ "Репьёвская", "Хилки", Т-1-Т ПС 35/6 кВ "Ключи".</t>
  </si>
  <si>
    <t xml:space="preserve">Работала  1 ст.З.З АПВ- успешно. Гроза, сильный ветер.
</t>
  </si>
  <si>
    <t>ВЛ-110 кВ "Муханово-2"(ВПО)</t>
  </si>
  <si>
    <t>ВЛ-110 кВ "Муханово-2"(ВПО) ПС 220/110/6 кВ "Новоотрадная"(МЭС).
Под отключение попали: С-1-Т ПС 110/35/6 кВ "Мухановская", Т-1-Т ПС 35/6 кВ "Восточная", Т-2-Т ПС 35/6 кВ "Промысловая", Т-2-Т ПС 35/6 кВ "Западная".С-2-Т ПС 110/35/6 кВ "Тимашевская", ПС 35/6 кВ "Репьёвская", "Хилки", Т-1-Т ПС 35/6 кВ "Ключи".</t>
  </si>
  <si>
    <t>Работала  1 ст.З.З АПВ- успешно. Гроза, сильный ветер.</t>
  </si>
  <si>
    <t>ВЛ-110 кВ "Коханы-1"</t>
  </si>
  <si>
    <t xml:space="preserve">ВЛ-110 кВ "Коханы-1" ПС 220/110/6 кВ
"Новоотрадная"(МЭС). Под отключение попали: С-2-Т ПС 110/35/6 кВ "Лугань", ПС 35/6 кВ "Марьевская", "Гребенная", "Елховская", Т-2-Т пс 35/6 кВ "Южный-Неприк". С-1-Т ПС 110/35/6 кВ"Подгорная", "Т-1-Т ПС 35/6 кВ "Неклюдовская". </t>
  </si>
  <si>
    <t>ПС 500кВ Белозерная</t>
  </si>
  <si>
    <t>Разрушение ОПН-220 Ф-с на 2-Т ПС 500кВ Белозерная</t>
  </si>
  <si>
    <t>ВЛ-35кВ Ф-4 ПС 110/35/6кВ "Ермаковская"</t>
  </si>
  <si>
    <t>СУ ЭЦН 
ЦДНГ-1, 2, 3, 4, 7, 8</t>
  </si>
  <si>
    <t>ДЭС Озерного  нмр</t>
  </si>
  <si>
    <t>ВЛ-6 Ф.1-9</t>
  </si>
  <si>
    <t>ПС 35/6 кВ №401 АО ВЛ-6 Ф.1-9 действием МТЗ, АПВУ, во время грозы, производится осмотр.</t>
  </si>
  <si>
    <t>Остановка ЭЦН. Посадка напряжения. Подана заявка на распечатку параметров работы ЭЦН.. Посадка со стороны ОАО "ТРК"</t>
  </si>
  <si>
    <t>ВЛ-6 Ф.3-13</t>
  </si>
  <si>
    <t>ПС 35/6 кВ №503 АО ВЛ-6 Ф.3-13 действием ТО, АПВУ, Порыв провода фазы С оп. 39-41, Сообщено в СБ ОАО "ТН",  ВЛ восстановлена</t>
  </si>
  <si>
    <t>РУ-6кВ "РП-1" (ЗАО НПП Энергоаудит)</t>
  </si>
  <si>
    <t>Аварийное отключение с неуспешным АПВ, РПВ успешно. Гроза.</t>
  </si>
  <si>
    <t>35/6кВ "Ишуевская"</t>
  </si>
  <si>
    <t xml:space="preserve">ВЛ-6 фидера № 1006. </t>
  </si>
  <si>
    <t>ВЛ-6 фидера "Савруша".</t>
  </si>
  <si>
    <t xml:space="preserve">16:55 Сообщение ЦДНГ - остановка фонда по фидеру "Савруша". 17:00 выехали для осмотра из Бугуруслана. 18:10 осмотр ПС, замечаний нет, ячейка включена. Выехали на осмотр ВЛБ-15. 18:32 аварийное отключение В-6 фидера "Савруша" (по телемеханике "МИР"). 18:50 осмотр ВЛБ-15, ВЛБ включили. 19:25 вернулись на ПС, фидер включили. Гроза. </t>
  </si>
  <si>
    <t>ВЛ-6 фидера "НСУ-500"</t>
  </si>
  <si>
    <t>Аварийное отключение. Гроза. 18:30 бригада выехала из Бугуруслана. 19:37 прибыли на ПС, осмотреть нет возможности, сильная гроза, дождь, град. 20:20 персонал СЭС отключил ВЛ-35 "Северная - Ново Кудринская - Западно Степановская", "земля" в сети 35 кВ фаза "А". Бригада выехала с осмотром ВЛ-35 "Западно Степановская - Ново Кудринская". 22:40 подано U на ПС "Западно Степановская". Бригада возвращается. 23:31 В-6 фидера "Савруша" включен.</t>
  </si>
  <si>
    <t>Аварийное отключение с успешным АПВ, МТЗ-1, Гроза.</t>
  </si>
  <si>
    <t xml:space="preserve">ВЛ-6 фидера № 310. </t>
  </si>
  <si>
    <t>Аварийное отключение с успешным АПВ, МТЗ-2, Гроза.</t>
  </si>
  <si>
    <t>Аварийное отключение ВЛ-35 "2Л" "Никольская - Боголюбовская" с успешным АПВ, МТЗ-1, Гроза</t>
  </si>
  <si>
    <t>Аварийное отключение ВЛ-35 "2Л" "Никольская - Боголюбовская" с успешным АПВ. МТЗ-2, фаза А-В-С, 40 км. Гроза</t>
  </si>
  <si>
    <t xml:space="preserve">ВЛ-6 фидера № 103. </t>
  </si>
  <si>
    <t xml:space="preserve">ВЛ-6 фидера № 408. </t>
  </si>
  <si>
    <t xml:space="preserve">ВЛ-6 фидера № 602. </t>
  </si>
  <si>
    <t>Аварийное отключение с неуспешным АПВ, РПВ успешно, гроза.</t>
  </si>
  <si>
    <t xml:space="preserve">ВЛ-6 фидера № 606. </t>
  </si>
  <si>
    <t xml:space="preserve"> Замена разрушенных изоляторов при грозовых проявлениях на опорах № 1 и № 140. "Земли" нет.</t>
  </si>
  <si>
    <t>Аварийное отключение ВЛ-35 "2Л" "Никольская - Боголюбовская" с успешным АПВ. МТЗ-1, 12,7 км. Гроза</t>
  </si>
  <si>
    <t>Аварийное отключение с успешным АПВ, МТЗ-1, фаза А-В, 31,7 км. Гроза.</t>
  </si>
  <si>
    <t>ПС Подольская, Подгорная, Токская.</t>
  </si>
  <si>
    <t>Отпайка ВЛ-6 фидера "НСУ-4 после ВЛБ-10</t>
  </si>
  <si>
    <t>Аварийное отключение, гроза.</t>
  </si>
  <si>
    <t>ЭКРА БЭ-2704    ЭКРА БЭ-2502A</t>
  </si>
  <si>
    <t xml:space="preserve">Т-2 110/35/6 ПС "Урненская" Урненского м/р,                                   ВЛ-6кВ Ф-5, Ф-11 ПС 35/6 "Куст-7" Усть-Тегусского м/р </t>
  </si>
  <si>
    <t xml:space="preserve">Т-2 110/35/6 ПС "Урненская" Урненского м/р,  ВЛ-6кВ Ф-5, Ф-11 ПС 35/6 "Куст-7" Усть-Тегусского м/р </t>
  </si>
  <si>
    <t xml:space="preserve">19.06.15 Усть-Тегусское м/р в 15:35 при прохождении грозового фронта произошли многочисленные посадки по напряжению с отключением Т-2 на ПС-110/35/6 "Урненская" от действия защиты ТНЗНП, и  ВЛ-6кВ Ф-11, Ф-5 ПС-35/6 кВ "Куст-7" Усть-Тегусского м/р от действия защиты МТЗ 1-ой ступени. В 16:20 восстановлено электроснабжение Урненского м/р, в 16:44 восстановлено электроснабжение Куста-7 Усть-Тегусского м/р
</t>
  </si>
  <si>
    <t>ПС 35/6 кВ Сапарка ВЛ 6 кВ Ф-2 от ПС 35/6 кВ Сапарка</t>
  </si>
  <si>
    <t>По ТМ зафиксирован бросок тока 192А, уставка 150А, 0,5с._x000D_
Потери не выставлялись. Осмотр ПС, ВВ-6кВ. Контроль за запуском мех.фонда. Отправлена телефонограмма в ЦИТС ОАО, АНГДУ о предоставлении информации с СУ. Затопляемая зона. 19.06.2015г., 20.06.15г. произведен осмотр ВЛ, КТПН замечаний невыявлено.</t>
  </si>
  <si>
    <t>ПС 35/6 кВ Ачимовская-1 ВЛ 6 кВ Ф-13 от ПС 35/6 кВ Ачимовская-1</t>
  </si>
  <si>
    <t>АО при прохождении грозового фронта. Произведен осмотр ВЛ-6кВ, КТПН 6/0,4кВ 19.06.2015г, 20.06.2015г.  повреждений не обнаружено.</t>
  </si>
  <si>
    <t>ПС 35/6 кВ Ачимовская-1 ВЛ 6 кВ Ф-9 от ПС 35/6 кВ Ачимовская-1</t>
  </si>
  <si>
    <t>АО при прохождении грозового фронта. На МПУ Сепам зафиксированы токи А-1350А, В-1134А, С-455А, уставка МТЗ 450А, 0,5с. Обнаружено оп.13 Ф-А ожог изоляции, оп.32 Ф-А,В ожоги изоляции, оп.31 Ф-С скол юбки изолятора 70%. Длинна ВЛ - 4км, ОПН-6кВ на КТПН 6/0,4кВ 21шт., на ВЛ-6кВ 3шт. В протоколе системе ТМ Омь сигнал аварийного отключения отсутсвует. Обнаружены ожоги изоляции на опорах №13,31,32. Потери прямые 2т/10,9м3; косвеные 2,9т/11,8м3 Контроль за уровнем напряжения, запуском м/ф. Осмотр ВЛ-6, КТПН 6/0,4кВ,  Подана заявка на 22.06.15г. Отказ ЦИТС 2 раза</t>
  </si>
  <si>
    <t>ПС 110/35/6 кВ Чистинная ВЛ 35 кВ Ф-1 от ПС 110/35/6 кВ Чистинная</t>
  </si>
  <si>
    <t>Отключение ВЛ-35кВ произошло в момент прохождения грозового фронта. Обнаружено оп.130 Ф-А,В разрушение по одному изоятору. Сброс нагрузки 4,1МВт. Потери прямые 1,3т/8,1м3; косвеные 4т/15м3 Контроль за уровнем напряжения, регулировка напряжения по ПС 110/35/6кВ Чистинная. 21.06.15г. произведена замена изоляции.</t>
  </si>
  <si>
    <t>РУ 6 кВ Энергоцентр  ДНС-1 яч.14</t>
  </si>
  <si>
    <t xml:space="preserve">Аварийное отключение произошло при прохождении грозового фронта. При осмотре обнаружены ожоги изоляци на опоре №173 фаза "В", №177 фаза "А". Подана заявка на замену изоляции на 25.06.15г. Составлен акт. </t>
  </si>
  <si>
    <t>РУ 6 кВ Энергоцентр  ДНС-1 яч.5</t>
  </si>
  <si>
    <t>Аварийное отключение произошло при прохождении грозового фронта. Осмотр ВЛ-6кВ, КТПН 6/0,4кВ. При осмотре обнаружены ожоги изоляции на опоре №115 фазы "В,С", опора №112 фазы "А,В,С".  Подана заявка на замену изоляции на 22.06.15г.  Составлен акт.</t>
  </si>
  <si>
    <t>ЗРУ 6 кВ №1 ГПЭС ДНС-1 яч.7</t>
  </si>
  <si>
    <t>Аварийное отключение произошло при прохождении грозового фронта.  При осмотре обнаружены ожоги изоляции на опоре №115 фаза "С", опоре №117 фаза "А,В". 21.06.15г. произвели замену изоляции. Составлен акт.</t>
  </si>
  <si>
    <t>РУ 6 кВ ДНС-1 яч.18</t>
  </si>
  <si>
    <t>Аварийное отключение произошло при прохождении грозового фронта. ДПри осмотре обнаружены ожоги изоляции на опоре №100 фаза "В", опора №2/103 фаза "В", опора №105 фаза "В". Подана заявка на замену изоляции на 24.06.15г.  Составлен акт.</t>
  </si>
  <si>
    <t>ВЛ-6 кВ Ф-1 ПС 35/6 кВ "Грековская"</t>
  </si>
  <si>
    <t>ВЛ-6 кВ Ф-4 ПС 35/6 кВ "Субботинская"</t>
  </si>
  <si>
    <t>ВЛ-6 кВ Ф-27</t>
  </si>
  <si>
    <t>ВЛ-6 кВ Ф-27 ПС 35/6 кВ "Западная"</t>
  </si>
  <si>
    <t>Выпал блинкер "Авар.откл."АПВ- успешно. Гроза, сильный ветер.</t>
  </si>
  <si>
    <t>МВ-35 С-2-Т</t>
  </si>
  <si>
    <t>Выпал блинкер "Авар.откл." АПВ- успешно. Гроза, сильный ветер.20.06. произведен осмотр ВЛ. Повреждений не обнаружено.</t>
  </si>
  <si>
    <t>ВЛ-6 кВ Ф-121 ПС 35/6 кВ "Винно-Банновская"</t>
  </si>
  <si>
    <t>Выпал блинкер "Авар.откл."АПВ-успешно. Гроза, сильный ветер.</t>
  </si>
  <si>
    <t xml:space="preserve">С-2-Т </t>
  </si>
  <si>
    <t>С-2-Т  ПС 110/35/6 кВ "Лугань". Под отключение попали: 2СШ-6 кВ- Ф-55,Ф-1(К.Черк.РЭС)</t>
  </si>
  <si>
    <t>Работала "ДЗТ" АПВ-нет. АВР-35 кВ-успешно. В 17:40 вкл.СМВ-6 кВ на ПС 110/35/6 кВ "Лугань". Гроза, сильный ветер. 20.06 с 19:02 до 20:23 Проведение комплекса измерений С-2-Т. В 21:42 20.06. С-2-Т ввели в работу под нагрузку.</t>
  </si>
  <si>
    <t>ВВ-35 "Ключевская"</t>
  </si>
  <si>
    <t xml:space="preserve">ВВ-35 "Ключевская" ПС 35/6 кВ 
"Ключевская". Под отключение попали:
ПС 35/6 кВ"Ключевская", "Городецк", "Теребилово", Т-2-Т ПС 35/6 кВ "Жуково". </t>
  </si>
  <si>
    <t>ВЛ-35 кВ "Аманак"</t>
  </si>
  <si>
    <t>ВЛ-35 кВ "Аманак" ПС 110/35/6 кВ
"Сосновка" (ВПО). Под отключение попали: ПС 35/6 кВ "Аманак", "Боголюбовка" "Кротково-Алешкино"</t>
  </si>
  <si>
    <t>Работала МТО. АПВ-успешно. Гроза, сильный порывистый ветер. 20.06.15 г. произведён осмотр ВЛ-35 кВ  "Аманак"- повреждений не обнаружено.</t>
  </si>
  <si>
    <t>ВЛ-35 кВ "Сарбай"</t>
  </si>
  <si>
    <t>ВЛ-35 кВ "Сарбай" ПС 110/35/6 кВ
"Сосновка"(ВПО). Под отключение попали: ПС 35/6 кВ "БКНС", "Дерюжевка", Садовая".</t>
  </si>
  <si>
    <t>Работала МТО. АПВ-успешно. Гроза, сильный порывистый ветер. 21.06.15 г. произведён осмотр участка ВЛ-35 кВ  "Сарбай" от оп.1 до оп. 93 (с отпайками на ПС 35/6 кВ "БКНС", "Дерюжевка"). На оп. 48 в гирлянде изоляторов  фазы В разбит средний стеклянный изолятор.</t>
  </si>
  <si>
    <t xml:space="preserve">ВЛ-35 кВ "Козловская" </t>
  </si>
  <si>
    <t>ВЛ-35 кВ "Козловская"  ПС 110/35/6 кВ 
"Козловская". Под отключение попали:
ПС 35/6 кВ "КНС"," Орлянская"</t>
  </si>
  <si>
    <t>Работала МТО. АПВ-успешно. Гроза, сильный порывистый ветер.</t>
  </si>
  <si>
    <t>Т-1-Т</t>
  </si>
  <si>
    <t>Т-1-Т ПС 35/6 кВ "Малышевская"Под отключение попали: СШ-6 кВ ф-М-1, Ф-М-2,Ф-М-3, Ф-НП.</t>
  </si>
  <si>
    <t>ВЛ-35 кВ "Екатериновская-1"</t>
  </si>
  <si>
    <t>ВЛ-35 кВ "Екатериновская-1"ПС 110/35/6 кВ "Козловская".</t>
  </si>
  <si>
    <t>Под посадку напряжения попали ПС 35/6 кВ "Казанская", Т-1-Т ПС 35/6 кВ "Екатериновская" останавливались скв. по Ф-м.</t>
  </si>
  <si>
    <t>ВЛ-6кВ Ф-14 ПС 35/6кв "К-286"</t>
  </si>
  <si>
    <t>Падение дерева в пролете опор №39-40 на ВЛ.</t>
  </si>
  <si>
    <t>ПС 35/6 ДНС-23</t>
  </si>
  <si>
    <t>ВЛ-6 ф.13</t>
  </si>
  <si>
    <t>Устранение последствий грозы(упало два дерева, обрыв проводов в 4-х пролетах)</t>
  </si>
  <si>
    <t>ВЛ-6 ф.48-14, ВЛ-6 ф.9-19</t>
  </si>
  <si>
    <t>Устранение последствий грозы(упало дерево, раскол     2-х изоляторов)</t>
  </si>
  <si>
    <t>М-е Зыбза, скв.890</t>
  </si>
  <si>
    <t>Сработало реле тепловое.</t>
  </si>
  <si>
    <t>ВЛ-6 кВ Кл-533 Афипский ЭСУ.</t>
  </si>
  <si>
    <t xml:space="preserve">М-е Ключевое. Обрыв кабеля  стороннего потребителя к ТП Кл-533-8п при производстве земляных работ. </t>
  </si>
  <si>
    <t>ф-Г-5</t>
  </si>
  <si>
    <t>Отключение персоналом СЭС для определения причин замыкания на землю на СШ.</t>
  </si>
  <si>
    <t>ф-1</t>
  </si>
  <si>
    <t xml:space="preserve">Аварийное отключение с успешным АПВ.ВЛ-110 кВ "Комсомолец-2" на ПС 220/110/35/6 кВ Бузулукская. Гроза. </t>
  </si>
  <si>
    <t>ПС Графская, Ибряевка-1,2</t>
  </si>
  <si>
    <t>Аварийное отключение ВЛ-110 "Алексеевская-1" на ПС "Нефтегорская-2". Гроза.</t>
  </si>
  <si>
    <t>Аварийное отключение с успешным АПВ ВЛ-110кВ " Сав-1", "Сав-2" на ПС 220/110/35/6 кВ "Бузулукская" . Отработала ЗЗ-2ст. Гроза.</t>
  </si>
  <si>
    <t>Г-6 после РВНО-9</t>
  </si>
  <si>
    <t>Ремонт ЛР,перетяжка провода отпайка на пионерлагерь.Устранение причины "земли"</t>
  </si>
  <si>
    <t>ВЛ-110 кВ "Алексеевка-1"</t>
  </si>
  <si>
    <t>ВЛ-110 кВ "Алексеевка-1" ПС 110/35/6 кВ "Нефтегорская-2"(ВПО) Под отключение попали: ПС 35/6 кВ "Субботинская", "Алексеевская", "Грековская", Т-2-Т ПС 35/6 кВ "Верхне-Ветлянская".</t>
  </si>
  <si>
    <t>АПВ-не успешно. РПВ-успешно. Гроза, сильный порывистый ветер.</t>
  </si>
  <si>
    <t>ВЛ-110 кВ "Бузулук-2"</t>
  </si>
  <si>
    <t>ВЛ-110 кВ "Бузулук-2" ПС 220/110/35 кВ  "Кинельская" (МЭС) Под отключение попали: С-1-Т ПС 110/35/6 кВ "Нефтегорская-1" (ВПО), ПС 35/6 кВ "Благодаровская", Т-2-Т ПС 35/6 кВ "ДНС-2"</t>
  </si>
  <si>
    <t>АПВ-успешно. Гроза, сильный порывистый ветер.</t>
  </si>
  <si>
    <t>ВЛ-35кВ "Донцовская-Гольяны" (ОАО Удмуртэнерго), ВЛ-35кВ "Донцовская-Перевозное" (ОАО Удмуртэнерго)</t>
  </si>
  <si>
    <t xml:space="preserve"> посадка напряжения на Грамихинском м/н (ПС "Донцовская", ПС "Гремиха-1", ПС "Гремиха-2", ПС "Гремиха-3")</t>
  </si>
  <si>
    <t>гроза;  ВЛ-35кВ "Донцовская-Гольяны" оп 84 следы перекрытия по гирлянде изоляторов ф.А, В, С; следы перекрытия по проводу ф.А, В</t>
  </si>
  <si>
    <t>ВЛ-35кВ "Сива-Кивара" (ОАО Удмуртэнерго)</t>
  </si>
  <si>
    <t>ВЛ-6кВ ф.12, 16 ПС 220/110/35/6кВ "Сива"</t>
  </si>
  <si>
    <t>гроза; обрыв и падение грозотроса ВЛ-35кВ "Сива-Кивара" (ОАО Удмуртэнерго) на ВЛ-6кВ ф.12, 16 ПС 220/110/35/6кВ "Сива"</t>
  </si>
  <si>
    <t>К-77А скв 1094   Советское нмр</t>
  </si>
  <si>
    <t>ДЭС 241Р Первомайского нмр</t>
  </si>
  <si>
    <t>К-3 скв.37 
Зап. Останинское нмр</t>
  </si>
  <si>
    <t>КТПН-6/0,4 К-3 скв.37 
Зап. Останинское нмр</t>
  </si>
  <si>
    <t xml:space="preserve">АО АВ-0,4 кВ в КТПН-6/0,4.  Подана заявка на распечатку параметров работы ЭЦН. </t>
  </si>
  <si>
    <t>ВЛ-6кВ 661-27 ПС 35/6кВ "Затеречный-1"</t>
  </si>
  <si>
    <t xml:space="preserve">Аварийное отключение  Ф-661. </t>
  </si>
  <si>
    <t>ПС 35/6 кВ "Конновская"</t>
  </si>
  <si>
    <t>Аварийное отключение ВЛ-35 кВ "Росташи-Конновская". Гроза. Произведен осмотр ВЛ-35 и оборудования ПС 35/6 кВ "Конновская" - замечаний нет.</t>
  </si>
  <si>
    <t>Аварийное отключение при грозе.РПВУ (АПВ-нет).Работа МТО.</t>
  </si>
  <si>
    <t>35/6кВ "Проскуринская"</t>
  </si>
  <si>
    <t>ф-217</t>
  </si>
  <si>
    <t>Аварийное отключение АПВН, РПВУ при грозе.Работа МТЗ.</t>
  </si>
  <si>
    <t>ВЛ-110 кВ "УКПН-2" ПС 110/35/6 кВ "Кротовка" (ВПО)  Под отключение попали: ПС 110/35/6 кВ "Лугань", ПС 35/6 кВ "Северо-Максимовка", "Бирюковская", "Марьевская", "Елховская", "Гребенная", Т-1-Т ПС 35/6 кВ "Дмитриевская", Т-2-Т ПС 35/6 кВ "Южный-Неприк".</t>
  </si>
  <si>
    <t>ВЛ-6 кВ Ф-5 ПС 35/6 кВ "Тверская"</t>
  </si>
  <si>
    <t>Выпал блинкер "Авар.откл". АПВ-не успешно. 15:55 РПВ-не успешно.
Причина: в пролете опор №500/107-500/108 ветка дерева на проводах. Ветку убрали. Гроза, сильный порывистый ветер.</t>
  </si>
  <si>
    <t>ПС 35/6 К-578</t>
  </si>
  <si>
    <t>ВЛ-6 ф.578-06</t>
  </si>
  <si>
    <t>М-е Зыбза. Скв.868.</t>
  </si>
  <si>
    <t>Перегруз. Сработало реле тепловое.</t>
  </si>
  <si>
    <t xml:space="preserve"> ВЛ-10 кВ № Нк-53 Хадыженского ЭСУ .</t>
  </si>
  <si>
    <t xml:space="preserve"> ВЛ-10 кВ № Нк-53 Хадыженского ЭСУ </t>
  </si>
  <si>
    <t>ввод 10кВ на ПС-Николаевская-35/10  Хадыженского ЭСУ .</t>
  </si>
  <si>
    <t xml:space="preserve"> ВЛ-10 кВ № Нк-53 и Нк-51 Хадыженского ЭСУ </t>
  </si>
  <si>
    <t>ПС 110/10кВ "Каменное" ф.3, 17 (ОАО Удмуртэнерго) ввод № 1,2 РП-10кВ "Северо-Ижевское"</t>
  </si>
  <si>
    <t>1, 2 СШ-10кВ  РП-10кВ "Северо-Ижевское"</t>
  </si>
  <si>
    <t>гроза;  падение дерева на ВЛ-10кВ ф.3, 17 ПС "Каменное" из-за пределов охранной зоны в пролёте опор 25-26 с провреждением изоляторов фаз А, В на опоре №25 ВЛ-10кВ ф.3; дерево устранили; 1, 2 СШ-10кВ  РП-10кВ "Северо-Ижевское" запитали от ф.17 ПС "Каменное" в 5:00</t>
  </si>
  <si>
    <t>НВЧЗ (Дифференциальная защита линии)</t>
  </si>
  <si>
    <t>ПС 220/110/35 кВ Кирьяновская ВЛ 110 кВ  Кирьяновская-Ватинская</t>
  </si>
  <si>
    <t xml:space="preserve">Во время производства работ на ВЛ-110кВ  Кирьяновская-Мартовская (1цепь) по заявке МРЭС, пероснал проводил ремонт грозотроса в пр.оп. 24-25 и допустил падения грозотроса на фазные провода ВЛ-110кВ Кирьяновская-Ватинская (2цепь), что привело к межфазному КЗ и аварийному отключению ВЛ-110кВ действием защит НВЧЗ на ПС 220/110/35кВ Кирьяновская, ПС 110/35/6кВ Ватинская.  Со стороны ПС 110/35/6кВ  Ватинская АПВ не успешно.  </t>
  </si>
  <si>
    <t>ПС 110/35/10 кВ "Ильская-110" КЭС ОАО "Кубаньэнерго".</t>
  </si>
  <si>
    <t>ПС 35/6 кВ И-5 "Ильская", И-9 "Западная", И-14 "Азовская" Ильского ЭСУ.</t>
  </si>
  <si>
    <t>М-е Зыбза, Азовское. Откл. Т-2, "земля" на шинах 35 кВ ПС "Ильская-110" Кубаньэнерго.</t>
  </si>
  <si>
    <t>ВЛ-6 Ф-7 ПС-839   ТП-1  630кВА           К-1864</t>
  </si>
  <si>
    <t>КТПН-1  630кВА           К-1864</t>
  </si>
  <si>
    <t>разрушен тяговый изолятор Ф"С" КПУ-1-1864</t>
  </si>
  <si>
    <t>ВЛ-6 кВ Ф-6 ПС 35/6 кВ "Запрудная"</t>
  </si>
  <si>
    <t>Работала МТЗ АПВ-нет 17:55 РПВ- не успешно Гроза, сильный  порывистый порывистый ветер. Произведен осмотр ВЛ: в пролете оп.№47-1з обнаружено дерево под проводами ВЛ. В 19:41 ВЛ-6 кВ Ф-1 введена в работу. Дождь, гроза, сильный порывистый ветер.</t>
  </si>
  <si>
    <t xml:space="preserve">Работала Т.О. АПВ-нет 19:42 РПВ- не успешно Дождь, гроза, сильный порывистый ветер. Произведен осмотр ВЛ: в пролете оп.№11Д-12 Д дерево висит на проводах. Дефектный уч.ВЛ выведен в резерв. В 21:00 подано напряжение на скв. К-Сытовского м.р.  </t>
  </si>
  <si>
    <t>К-117 КТПН 6/0.4кВ № 2 разрушен разрядник ф.В, поводок отгорел, на поводке ф.С видны следы оплавления.</t>
  </si>
  <si>
    <t>ГПЭС-2 8х1540, 1х250  
(Аригольское м/р)</t>
  </si>
  <si>
    <t xml:space="preserve">ГПЭС-2 8х1540, 1х250  </t>
  </si>
  <si>
    <t xml:space="preserve">Аварийный останов ГПГУ №1-8 на ГПЭС-2, на панели управления ГПГУ-7 сработал сигнал пожарная сигнализация. Изчезновение напряжения на 1,2С-6кВ ПС 35/6кВ Ариголь Перевод нагрузки 1,2С-6кВ ПС 35/6кВ Аригольская-2, 1С-6кВ ПС 35/6кВ Аригольская на ВЛ-35кВ 17ЦЛ от ПС 110/35/6кВ Вахская. Контроль за уровнем напряжения, запуском мех.фонда. </t>
  </si>
  <si>
    <t>ПС 35/6 кВ № 245 ВЛ-6 кВ ф.245-09</t>
  </si>
  <si>
    <t>ВЛ-110 кВ Пыть-Ях-Кратер-2</t>
  </si>
  <si>
    <t>ВЛ-35 кВ Зимняя-2</t>
  </si>
  <si>
    <t>ВЛ-35 кВ Спартак-1</t>
  </si>
  <si>
    <t>ПС 35/6 кВ № 255 ВЛ-6 кВ ф.255-16</t>
  </si>
  <si>
    <t xml:space="preserve"> ВЛ-6 кВ      ф.255-16</t>
  </si>
  <si>
    <t>ПС 35/6 кВ № 248 ВЛ-6 кВ ф.248-16</t>
  </si>
  <si>
    <t>ВЛ-6 кВ       ф.248-16</t>
  </si>
  <si>
    <t>ПС 35/6 кВ № 248 ВЛ-6 кВ ф.248-14</t>
  </si>
  <si>
    <t>ВЛ-6 кВ       ф.248-14</t>
  </si>
  <si>
    <t>ПС 35/6 кВ № 244 ВЛ-6 кВ ф.244-14</t>
  </si>
  <si>
    <t xml:space="preserve"> ВЛ-6 кВ       ф.244-14</t>
  </si>
  <si>
    <t>ПС 35/6 кВ № 242 ВЛ-6 кВ ф.242-06</t>
  </si>
  <si>
    <t xml:space="preserve"> ВЛ-6 кВ      ф.242-06</t>
  </si>
  <si>
    <t>ПС 35/6 кВ № 274 ВЛ-6 кВ ф.274-16</t>
  </si>
  <si>
    <t xml:space="preserve"> ВЛ-6 кВ      ф.274-16</t>
  </si>
  <si>
    <t>ПС 35/6 кВ № 238 ВЛ-6 кВ ф.238-05</t>
  </si>
  <si>
    <t xml:space="preserve"> ВЛ-6 кВ      ф.238-05</t>
  </si>
  <si>
    <t>Газ.защ.</t>
  </si>
  <si>
    <t>ПС 110/35/6 Приразломная ВЛ-35 Б.Яр-1</t>
  </si>
  <si>
    <t>ПС 110/35/6 Приразломная В-35 Б.Яр-1</t>
  </si>
  <si>
    <t>ПС 110/35/6 Водозабор ВЛ-35 З.Салым-1</t>
  </si>
  <si>
    <t>ПС 110/35/6 Водозабор В-35 З.Салым-1</t>
  </si>
  <si>
    <t>ПС 110/35/6 Мушкино          ВЛ-35 КНС-4-1,2</t>
  </si>
  <si>
    <t>ПС 110/35/6 Мушкино          В-35 КНС-4-1,2</t>
  </si>
  <si>
    <t>В-110 Магистральная-Средний Балык- 1, 2</t>
  </si>
  <si>
    <t>ПС 110/35/6 С.Салым              ВЛ-35 С.Салым- 1 , 2</t>
  </si>
  <si>
    <t>ПС 35/6 № 075   ВЛ-6 ф.075-07,     075-14</t>
  </si>
  <si>
    <t>ПС 35/6 № 064    ВЛ-6 ф.064-02, 064-07</t>
  </si>
  <si>
    <t>ПС 110/35/6  Парфеновская   ВЛ-35 Ольха-1.2</t>
  </si>
  <si>
    <t>ПС 110/35/6 Водозабор ВЛ-35 З.Салым-2</t>
  </si>
  <si>
    <t>ПС 110/35/6 Пойковская ВЛ-35 КНС-6-1</t>
  </si>
  <si>
    <t>ПС 110/35/6 Балинская ВЛ-35кВ Сапфир-1,2.</t>
  </si>
  <si>
    <t>ВЛ-35кВ Сапфир-1,2.</t>
  </si>
  <si>
    <t>ВЛ-110кВ Шубинская -Пирс- отп.Надежная 1ц.</t>
  </si>
  <si>
    <t>ПС 35/6кВ №1802 ф.1802-04</t>
  </si>
  <si>
    <t>КЗ КЛ-6 ф.1802-04 от ЗРУ до приемного портала на ПС 1802 в результате попадания молнии</t>
  </si>
  <si>
    <t>ВЛ-35 Стрела-1</t>
  </si>
  <si>
    <t>ДЗЛ ф "А"</t>
  </si>
  <si>
    <t>ПС 110/35/6  Юганская ВЛ-35кВ Балык -2ц.</t>
  </si>
  <si>
    <t>ВЛ-35кВ Балык -2ц.</t>
  </si>
  <si>
    <t>ПС 110/35/6   Широковская</t>
  </si>
  <si>
    <t>ПС 220/110/35 Ленинская ВЛ-35кВ Лесная-1,2</t>
  </si>
  <si>
    <t xml:space="preserve">ПС 500/220/110/35 Магистральная, 2С-110 </t>
  </si>
  <si>
    <t>2С-110</t>
  </si>
  <si>
    <t>МТЗ-1 ст</t>
  </si>
  <si>
    <t>ВЛ-35 Майская-2</t>
  </si>
  <si>
    <t>отключился вв.АВ-1000А из-за внутреннего нагрева, выполнена ревизия АВ</t>
  </si>
  <si>
    <t>ПС 110кВ Очимкинская ВЛ-35 кВ Пламя-1</t>
  </si>
  <si>
    <t>ВЛ-35 кВ    Пламя-1</t>
  </si>
  <si>
    <t>ПС-35/6кВ К-518 ВЛ-6кВ Ф№4</t>
  </si>
  <si>
    <t>Падение дерева на ВЛ-6кВ в пр. оп.№23-24 .</t>
  </si>
  <si>
    <t>КРУН-СВЛ К-2047</t>
  </si>
  <si>
    <t>разрушение изоляторов на вводе 6кВ КРУН-СВЛ</t>
  </si>
  <si>
    <t>ПС 35/10 кВ "Азино" ф1 (ОАО Удмуртэнерго)</t>
  </si>
  <si>
    <t>слетел крюк изолятором на опре 244/70.</t>
  </si>
  <si>
    <t>ТЗНП 1ст, АПВ</t>
  </si>
  <si>
    <t>СУ ЭЦН 
ЦДНГ-4,7,8</t>
  </si>
  <si>
    <t>АО УЭЦН. Посадка напряжения при АО ВЛ-110 С-93 "Чапаевка-Раздольное" действием ТЗНП 1ст. АПВУ. Дождь, гроза.  Бюллетень погоды № 173  от 22.06.15г</t>
  </si>
  <si>
    <t>СУ ЭЦН 
Первомайского нмр</t>
  </si>
  <si>
    <t>АО УЭЦН во время грозы. Бюллетень погоды № 174  от 23.06.15г</t>
  </si>
  <si>
    <t>ВЛ-6 кВ Ф-129  ПС 35/6 кВ"Величаевская-12"</t>
  </si>
  <si>
    <t>АО В-Ф129 МТЗ ПС 35/6кВ "Величаевская-12" , РПВ успешно, сильный порыв ветра</t>
  </si>
  <si>
    <t>ВЛ-6 кВ Ф-148  ПС 35/6 кВ"Лесная-14"</t>
  </si>
  <si>
    <t>АО ВЛ-6 кВ Ф-148  ПС 35/6 кВ"Лесная-14" , РПВ успешно, К.З ПЭД-80 скв. 82 м/р "Лесное"</t>
  </si>
  <si>
    <t>ПС 35/6 кВ                              "Махмуд Мектеб-9"</t>
  </si>
  <si>
    <t>ВТ-61</t>
  </si>
  <si>
    <t>АО ВТ-61, В-Ф91, В-Ф97 МТЗ ПС 35/6кВ "Махмуд Мектеб-9" , РПВ успешно, сильный ветер, грозва</t>
  </si>
  <si>
    <t>СШМ-6 кВ 
ПС-35/6 "117"</t>
  </si>
  <si>
    <t>2СШ-6 кВ
 ПС-35/6 "117"</t>
  </si>
  <si>
    <t>Работала МТЗ1ст. АПВ-успешно. Гроза, сильный порывистый ветер.Произведён осмотр ВЛ-35 кВ  "Аманак"- повреждений не обнаружено.</t>
  </si>
  <si>
    <t>Выпал блинкер "Авар.откл."АПВ- не успешно.РПВ-не успешно. Сильный, порывистый ветер, гроза. В 17:33 Откл. ЛР-3/1.  23.06 Произведен осмотр ВЛ: в пролетах оп.№301/51-301/55 упало дерево, провода оборваны. ( Уч.ВЛ после ЛР-3/1)</t>
  </si>
  <si>
    <t>ВЛ-6 кВ Ф-42</t>
  </si>
  <si>
    <t xml:space="preserve">ВЛ-6 кВ Ф-111 ПС 35/6 кВ  "Бирюковская"
</t>
  </si>
  <si>
    <t>Выпал блинкер "Авар.откл." АПВ-не успешно. РПВ-не успешно. Причина: Трактором принадлежащим Нурлатскому УТТ сбита оп.№7Б. С 17:15 до 21:31  Произвели замену сбитой опоры №7Б.</t>
  </si>
  <si>
    <t>ЭМ (Тепл.) расцеп.</t>
  </si>
  <si>
    <t>ПС 35/6 кВ КНС-2бис Куст 22 КТПН 6/0,4кВ 400кВА №4</t>
  </si>
  <si>
    <t xml:space="preserve">По результам осмотра выявлено отключенное положение  вводного АВ-0,4кВ 630А. В 18:09 повторное отключение, в 18:50 включение. Тип АВ-0,4кВ ВА 57-39 Iн-630А, рем.№19.9.11, Iр-485А, U-384В, пирометрический контроль АВ-0,4кВ до перераспределения нагрузки верх: +68, +78, +69, низ: +64, +55, +55, корпус АВ-0,4кВ +52., после перераспределения нагрузки верх +66, +62, +56; низ +54, +50, +56; корпус +48градусов. Загрузка КТПН 84%. текущий ремонт 17.04.2015г., тех. осмотр 10.05.2015г. Имеется гарантийное письмо от 04.10.2014г. Потери составили 0,8т/37,1м3. Осмотр КТПН 6/0,4кВ, включение АВ-0,4кВ, запуск скважин, контроль за уровнем напряжения, пирометрический контроль оборудования КТПН 6/0,4кВ. Подана заявка в ЦИТС ОАО "СН-МНГ" провести распределение нагрузки между КТПН 6/0,4кВ №1 и №4. Подключение КЛ-0,4кВ скв.466 на АВ-0,4кВ 400А в КТПН 6/0,4кВ №1. Загрузка КТПН №4 составило 59%, КТПН №1 39%. Отправлена телефонограмма о предоставлении информации с СУ УЭЦН в ЦИТС ОАО "СН-МНГ", ВНГДУ. </t>
  </si>
  <si>
    <t>ЭМ (тепл.)</t>
  </si>
  <si>
    <t>ПС 35/6 кВ Куст-1 КТПН 6/0,4 кВ 1000кВА №3 КП-1</t>
  </si>
  <si>
    <t xml:space="preserve">По результам осмотра выявлено отключенное положение АВ-0,4кВ 250А скв.131 ПЭД-90кВт. В 16:41 повторное отключение АВ-0,4кВ, в 17:00 включение. Тип АВ-0,4кВ ВА 57-35, рем.№№7-3-11. Пирометрический контроль АВ-0,4кВ верх: +40,+41,+41, низ: +36,+36,+37. С 08.06.15г. скв.131 в работе с частотой 55Гц. ПЭД-90кВт с 20.02.13г. Информация в об отсутствиеи U на СУ УЭЦН поступила в 16:00 персоналу ООО ЮЭС, в ЦДС 16:16. Потери 2,7т/5,6м3 Осмотр КТПН 6/0,4кВ, включение АВ-0,4кВ, запуск скважины с частотой 50Гц, контроль за уровнем напряжения, пирометрический контроль оборудования КТПН 6/0,4кВ. Отправлена телефонограмма о предоставлении информации с СУ УЭЦН в ЦИТС ОАО "СН-МНГ", ВНГДУ. </t>
  </si>
  <si>
    <t>ПС 35/6 кВ Куст-37 Куст 38 КТПН 6/0,4кВ 400кВА №1</t>
  </si>
  <si>
    <t xml:space="preserve">По результам осмотра выявлено отключенное положение  вводного АВ-0,4кВ тип ВА 52-39 Iн-630А, рем.№33.12.04, Iр-290А, U-380В, пирометрический контроль АВ-0,4кВ верх: +32,+34,+35, низ: 33,+34,+35, корпус АВ-0,4 кВ +36._x000D_
Загрузка КТПН 49%. Текущий ремонт 14.05.15г., тех. осмотр  14.04.15г. Потери составили 0,1т/24,4м3. Осмотр КТПН 6/0,4кВ, включение АВ-0,4кВ, запуск скважин, контроль за уровнем напряжения, пирометрический контроль оборудования КТПН 6/0,4кВ. Отправлена телефонограмма о предоставлении информации с СУ УЭЦН в ЦИТС ОАО "СН-МНГ", ВНГДУ. </t>
  </si>
  <si>
    <t>ПС 35/6 кВ Куст-1 КТПН 6/0,4кВ 630кВА №2 КП-1</t>
  </si>
  <si>
    <t xml:space="preserve">По результам осмотра выявлено отключенное положение АВ-0,4кВ 160А скв.1186 ПЭД-45кВт. Тип АВ-0,4кВ СЭЩ, рем.№36-5-11. Пирометрический контроль АВ-0,4кВ верх: +37,+35,+37, низ: +45,+45,+45. Информация в об отсутствии U на СУ УЭЦН поступила в 16:00 персоналу ООО ЮЭС, в ЦДС 16:16. Потери 0,2т/0,4м3 Осмотр КТПН 6/0,4кВ, включение АВ-0,4кВ, запуск скважины, контроль за уровнем напряжения, пирометрический контроль оборудования КТПН 6/0,4кВ. Отправлена телефонограмма о предоставлении информации с СУ УЭЦН в ЦИТС ОАО "СН-МНГ", ВНГДУ. </t>
  </si>
  <si>
    <t>ПС 35/6 кВ ДНС-2 ВЛ 6 кВ Ф-4 от ПС 35/6 кВ ДНС-2</t>
  </si>
  <si>
    <t xml:space="preserve">При передвижении задним ходом по територии трубной базы ООО "НАРС" автокран КАМАЗ гос.№У724УВ 86 принадлежащий ООО "НСТ" под управлением водителя Лоскутова С.П. допустил наезд на опору 1.3 ВЛ-6кВ, что привело к межфазному к.з. проводов фаз А,С от оп.1.3 до КТПН 6/0,4кВ "ООО НАРС" и отключению ВЛ-6 действием защит. По ТМ зафиксирован бросок тока 224А, уставка МТЗ I-450А, t-0,5c, МТО I-1200А, t-0c.Скрытые дефекты материалов полученные при повреждении, могут превести к выходу из строя эл. оборудования. Потери составили по НГП-1 0,3т/9,5м3. по НГП-2 7т/54,1м3 отнесены в категорию "Энергонефть аварии". РПВ успешно. Контроль запуска мех. фонда, уровнем напряжения. Осмотр, ВЛ-6кВ, КТПН 6/0,4кВ, ПС 35/6кВ, проверка работы РЗА яч.4. , составлен акт, взято объяснение с водителя крана ООО НСТ._x000D_
 </t>
  </si>
  <si>
    <t xml:space="preserve"> СШ 220 кВ №2</t>
  </si>
  <si>
    <t>ПС 220/110/35 кВ Пыть-Ях ВЛ 220 кВ Пыть-Ях-Усть-Балык-1</t>
  </si>
  <si>
    <t>Отключение ВЛ произошло во время грозового фронта. Глубокая посадка напряжения в сети 35кВ, останов скважин действием защит на СУ УЭЦН. Сброс нагрузки 6,2МВт из них 0,6МВт технология. Набор нагрузки через 30мин 25%, через 60мин 50%.  Косвенные потери 80,9т/366,4м3, прямые 11,1т/41,9м3. Контроль за уровнем напряжения,нагрузки, регулиировка напряжения, запуск мех.фонда. Направлена телефонограмма в Когалымские сети.</t>
  </si>
  <si>
    <t xml:space="preserve">Отключение произошло при прохождении грозового фронта. _x000D_
Длина ВЛ-6кВ 12,3км, ОПН-6кВ 15шт установлены на опоре №1, КТПН 6/0,4кВ "ДНС-2", КТПН 6/0,4кВ №1,2 КП-19. Пересчитанные потери составили 0т/0,2м3, косвенные 0т/0м3. Запуск мех.фонда, контроль за уровнем напряжения. Зафиксирован бросок тока по яч.3 фаза А,В-450А, уставка МТЗ 200А, 0,5сек. Запланирован осмотр ВЛ-6кВ, КТПН 6/0,4кВ на 25.06.15г._x000D_
</t>
  </si>
  <si>
    <t>ЗРУ 6 кВ КП-49 ВЛ 6 кВ Ф-4 от ЗРУ 6 кВ КП-49</t>
  </si>
  <si>
    <t>Отключение произошло при прохождении грозового фронта. _x000D_
Длина ВЛ-6кВ 0,25км, ОПН-6кВ 24шт установлены на оп.№1, КТПН 6/0,4кВ №1 КП-49, пункте АВР-6кВ КП-49.  Пересчитанные потери нефти: составили прямые 0,7т/1,2м3; косвенные 5,7т/9,5м3. Запуск мех.фонда, контроль за уровнем напряжения. Осмотр ВЛ-6кВ, РУ-6кВ. Зафиксирован бросок тока по яч.4 фаза "А"-403А, "В"-414А, "С"-425А уставка МТЗ 360А, 0,3сек. При осмотре обнаружены ожоги изоляции на оп.140.4 фаза "С", оп.138 фаза "А,В". Запланировано продолжение осмотра на 25.06.15г.</t>
  </si>
  <si>
    <t>ЗРУ 6 кВ Энергокомплекс КП-41 ВЛ 6 кВ Ф-5 от ЗРУ 6 кВ Энергокомплекса КП-41</t>
  </si>
  <si>
    <t>Отключение произошло при прохождении грозового фронта. _x000D_
Длина ВЛ-6кВ 15,6км, ОПН-6кВ 48шт, установлены на опре №1 КТПН 6/0,4кВ №1 КП-57, КТПН 6/0,4кВ №1,2 КП-57бис, пункты АВР-6кВ КП-57,57бис. ОПН-6шт. Пересчитанные потери нефти: прямые 1т/1,6м3, косвенные 40,8т/67,5м3.  Запуск мех.фонда, контроль за уровнем напряжения. Зафиксирован бросок тока фаза "А"-492А, "В"-1568А, "С"-1632А уставка МТО 1000А, 0сек. При осмотре обнаружен ожог изоляторов на оп.№103 фазы "В", оп. №96 фазы "С", оп.№88 фаз "А","В", оп..№13 фаз "В","С".</t>
  </si>
  <si>
    <t>ПС 35/6 кВ Куст-1 яч 2</t>
  </si>
  <si>
    <t>Отключение произошло во время прохождения грозового фронта. Остановка 4-х скважин на К-1 из-за изчезновения напряжения. Остановка 10-и скважин на КП-1,2,3,4,7 действием защит на СУ УЭЦН во время посадки напряжения в сети 6кВ. В момент аварийного отключения по ТМ ОМЬ зафиксирован бросок тока до 1710А. Уставка МТО 1800А, МТЗ 400А, 0,4сек. Длина ВЛ-6кВ 0,7км. ОПН-6кВ 33шт. на оп.№1, п.АВР-6кВ КП-1, КТПН-6/0,4кВ №1,2,3,4. Косвенные потери 4,5т/16м3, прямые потери0,7т/2,2м3. Сброс нагрузки 4,6МВт из них 0,4МВт технология Запуск мех.фонда, контроль за уровнем напряжения. Обнаружен ожог изоляции Ф-А,В,С оп.8. Подана заявка на 26.06.15г.</t>
  </si>
  <si>
    <t>ЗРУ 6 кВ Энергокомплекс КП-41 ВЛ 6 кВ Ф-4 от ЗРУ 6 кВ Энергокомплекс КП-41</t>
  </si>
  <si>
    <t>Отключение произошло при прохождении грозового фронта. _x000D_
Длина ВЛ-6кВ 10,1км, ОПН-6кВ 27шт, установлены на КТПН 6/0,4кВ №1-5 КП-31,  КТПН 6/0,4кВ №1,2 КП-41, пункте АВР-6кВ КП-41. ОПН-6шт. Пересчитанные потери составили прямые 0,5т/1,5м3, косвенные 0,2т/0,6м3. Запуск мех.фонда, контроль за уровнем напряжения. Зафиксирован бросок тока фаза "А"-378А, "В"-273А, "С"-490А, уставка МТЗ 310А, 0,5сек. При осмотре обнаружен ожог изоляторов на оп.№79.2 фазы "В", оп. №75.2 фазы "В", оп. №74.2 фазы "С", оп. №69.2 фаз "А","С", разрушение юбки озолятора фазы "В",  ожог на оп..№28.2  фаз "В".</t>
  </si>
  <si>
    <t>КРУН 6 кВ ДНС-2 ВЛ 6 кВ Ф-12 от КРУН 6 кВ ДНС-2</t>
  </si>
  <si>
    <t>Отключение произошло при прохождении грозового фронта. _x000D_
Длина ВЛ-6кВ 4,4км, ОПН-6кВ 12шт, установлены на опоре №1 КТПН 6/0,4кВ №1-3 КП-34. Во время аварийного отключения произошла остановка скв.906,911,908 на КП-35 и скв.146,1562 на КП-5 действием защит СУ ЭЦН. Пересчитанные потери составили: прямые 0,6т/1,7м3, косвенные 1,5т/4,1м3. Запуск мех.фонда, контроль за уровнем напряжения.  Зафиксирован бросок тока по яч.12 фаза А-600А, В-600А, уставка МТЗ 320А, 0,5сек. При осмотре обнаружен ожог изолятора на оп. №22 фазы "С".</t>
  </si>
  <si>
    <t>КРУН 6 кВ ДНС-2 ВЛ 6 кВ Ф-8 от КРУН 6 кВ ДНС-2</t>
  </si>
  <si>
    <t xml:space="preserve">Отключение произошло при прохождении грозового фронта. _x000D_
Длина ВЛ-6кВ 20,2км, ОПН-6кВ 33шт, установлены на оп.№1,93,94 КТПН 6/0,4кВ №1,2 КП-20,42,33бис,60. Пересчитанные потери составили прямые потери 1,3т/2,8м3, косвенные 4т/7,5м3 . Запуск мех.фонда, контроль за уровнем напряжения. Осмотр ВЛ-6кВ, РУ-6кВ. Зафиксирован бросок тока по яч.12 фаза А-500А, В-250А С-700А, уставка МТЗ 420А, 0,5сек. При осмотре обнаружены ожоги изоляции оп.28 фаза "А", оп.29 фаза "В". </t>
  </si>
  <si>
    <t>КРУН 6 кВ ДНС-2 ВЛ 6 кВ Ф-15 от КРУН 6 кВ ДНС-2</t>
  </si>
  <si>
    <t xml:space="preserve">Отключение произошло при прохождении грозового фронта. _x000D_
Длина ВЛ-6кВ 11,2км, ОПН-6кВ 27шт, установлены на оп.№1,92,93, КТПН 6/0,4кВ №1-4 КП-32, №1-3 КП-33, №1-2 КП-20. Пересчитанные потери составили прямые 2,1т/5,1м3, косвенные 7,6т/29м3 (уточняются). Пересчитанные потери составили: прямые 3т/7,2м3, косвенные 0,5т/0,9м3. Запуск мех.фонда, контроль за уровнем напряжения. Осмотр ВЛ-6кВ, РУ-6кВ. Зафиксирован бросок тока на яч.15 фаза А-700А, В-250А, уставка МТЗ 460А, 0,5сек. При осмотре  обнаружены ожоги изоляции на оп.14 фазы "В", оп.28 фазы "В". _x000D_
</t>
  </si>
  <si>
    <t>Глубокая посадка напряжения в сети 35кВ во время прохождения грозового фронта. Остановка 7-ми скважин действием защит на СУ УЭЦН. Выход из параллельной работы ГТЭС Ново-Покамасовская. Сброс нагрузки 0,8МВт. Набор нагрузки через 15мин-80%, 30мин-100%.  Потери выставленные ЦИТС ОАО прямые потери 0,5т/1,8м3, косвенные потери 1,55т/9,5м3. Потери пересчет ООО МЭН 0,1т/0,7м3 косвенные потери 1,95т/10,6м3. Контроль за уровнем напряжения, запуском мех. фонда. Запуск ГТЭС Ново-Покурская. Покамасовская. Направлена телефонограмма в Когалымские сети.</t>
  </si>
  <si>
    <t>ГТЭС 3х5,938 ТГ-2 (газ)</t>
  </si>
  <si>
    <t>ГТЭС 2х5,938 ТГ-1 (газ)</t>
  </si>
  <si>
    <t>ПС 35/6 кВ №186 яч.18608</t>
  </si>
  <si>
    <t xml:space="preserve">Отключение произошло во время прохождения грозового фронта. В момент аварийного отключения по ТМ ОМЬ зафиксирован бросок тока до 380А. Уставка  МТЗ 400А, 0,5сек. Длина ВЛ-6кВ 17,3км. Косвенные потери 6,3т/90,1м3, прямые потери 0,8т/14м3 Запуск мех.фонда, контроль за уровнем напряжения. Запланирован осмотр ВЛ-6кВ, КТПН 6/0,4кВ на 25.06.15. </t>
  </si>
  <si>
    <t>ПС 6/35кВ Касаев яч.16</t>
  </si>
  <si>
    <t xml:space="preserve">Отключение произошло во время прохождения грозового фронта. Повторное отключение в 15:37, АПВ успешно. Останов 2 скважин КП-13 из-за отсутствия напряжения, остановка 15 скважин КП-6,6бис, 7, 14 действием защит СУ УЭЦН во время посадки напряжения в сети 6кВ.   В момент аварийного отключения по ТМ ОМЬ зафиксирован бросок тока до 1830А. Уставка МТО 1500А, МТЗ 260А, 0,7сек. Длина ВЛ-6кВ 5,3км. ОПН-6кВ 18шт на оп. №1, 21, 21/1, п.АВР-6кВ КП-13. Сброс нагрузки 1,9МВт из них 0,2МВт технология.  Косвенные потери 9,1т/ 12,5м3, прямые потери 0,2т/0,4м3 Запуск мех.фонда, контроль за уровнем напряжения. Запланирован осмотр ВЛ-6кВ, КТПН 6/0,4кВ на 25.06.15. </t>
  </si>
  <si>
    <t xml:space="preserve">Отключение произошло вов время прохождения грозового фронта. Повторное отключение в 15:37, АПВ успешно. Останов 4 скважин КП-13 из-за отсутствия напряжения, остановка 36 скважин КП-1, 1бис, 2, 6, 3, 4,7, 5 действием защит СУ УЭЦН во время посадки напряжения в сети 6кВ. В момент аварийного отключения по ТМ ОМЬ зафиксирован бросок тока до 1510А. Уставка МТО 1500А, МТЗ 260А, 0,7сек. Длина ВЛ-6кВ 5,2км. ОПН-6кВ 18шт на оп. №1, 21, 21/1, п.АВР-6кВ КП-13.  Сброс нагрузки 4,9МВт из них 0,4МВт технология. Косвенные потери 1,6т/2,7м3, прямые потери 0,2/0,3м3 Запуск мех.фонда, контроль за уровнем напряжения. Запланирован осмотр ВЛ-6кВ, КТПН 6/0,4кВ на 25.06.15. </t>
  </si>
  <si>
    <t>Превышение токовых уставок</t>
  </si>
  <si>
    <t xml:space="preserve">ДЭС КП-41 7х1,25 </t>
  </si>
  <si>
    <t>Отключение произошло при прохождении грозового фронта. Откл. яч.5 по защите МТЗ, АПВ успешно. Откл АВГ № 1-4 по превышению токов. Сброс нагрузки 2,6 МВт. Потери нефти составили 1,5т/3м3 Осмотр эл. оборудования. Отключение отходящих фидеров № 4,5. Включение АВГ 1,2,3,4 подача напряжения на СШ-6 кВ, включение отходящих фидеров. Запуск мех. фонда, конторль за напряжением. Отправлена телефонограмма в ОДС "ЭП-М".</t>
  </si>
  <si>
    <t>ЗРУ 6 кВ Энергокомплекс КП-41 ВЛ 6 кВ Ф-5 от ЗРУ 6 кВ Энергокомплекс КП-69</t>
  </si>
  <si>
    <t>Отключение произошло при прохождении грозового фронта, аварийный останов энергоцентра КП-41. _x000D_
Длина ВЛ-6кВ 15,6км, ОПН-6кВ 48шт, установлены на опре №1 КТПН 6/0,4кВ №1 КП-57, КТПН 6/0,4кВ №1,2 КП-57бис, пункты АВР-6кВ КП-57,57бис. ОПН-6шт. Пересчитанные потери  составили прямые 0,1т/0,2м3; косвеные 6,5т/14,9м3. Запуск мех.фонда, контроль за уровнем напряжения. Осмотр ВЛ-6кВ, КТПН 6/0,4кВ. При осмотре обнаружен ожог изоляторов на оп. №103 фазы "В", на оп. №96 фазы "С", на оп. №88 фаз "А","В", на оп. №13 фаз "В","С".</t>
  </si>
  <si>
    <t>Отключение произошло при прохождении грозового фронта. Сброс нагрузки 4,2 МВт. На яч.8 сигнал МТЗ,ячейка не откл., откл АВГ 1-7 по превышению токов. Косвенные потери нефти уточняются, прямые потери нефти 4,7т/10,3м3 Осмотр эл. обоорудования. Откл. отходящих ячеек. Запуск в работу ДГУ8, ГПГУ-7. Начали поэтапный прием нагрузки. Ввод в паралельную работу ГПГУ1,2,3,4,5. Отправлена телефонограмма в ОДС "ЭП-М".</t>
  </si>
  <si>
    <t>Превышение оборотов</t>
  </si>
  <si>
    <t>Отключение произошло при прохождении грозового фронта. Сброс нагрузки 4,8 МВт. Останов э/ц по превышению оборотов автоматическое вкл. АДГУ на СН.  При отключении яч.3 РУ-6кВ ДНС-2 произошел  останов Э/К ГПЭС ДНС-2. Потери составили прямые  0,1т/0,2м3; косвеные 3,2т/8,7м3. Осмотр. эл оборудования. отключение отходящих ячеек, подали СН от ГПГУ-5. начали поэтапный набор нагрузки. Отправлена телефонограмма в ЦИТС "АЭС".</t>
  </si>
  <si>
    <t>ООО "РН-ЮганскНефтеГаз"</t>
  </si>
  <si>
    <t>ПС 35/6 кВ № 114 В-35кВ Покамас-1</t>
  </si>
  <si>
    <t>Отключение произошло во время прохождения грозового фронта. Работа АВР-6кВ на ПС 35/6кВ 187 успешно. Косвенные потери нефти 11,5 т/43,2 м3, прямые потери 0,8т/9,2 м3 Контроль за уровнем напряжения,запуском мех. фонда. РПВ В-35кВ Покамас-1 на ПС 35/6кВ 114 в 22:46 успешно. Направлена телефонограмма в РН-ЮганскНефтьГаз.</t>
  </si>
  <si>
    <t>Глубокая посадка напряжения в сети 35кВ во время прохождения грозового фронта. Остановка 37-ми скважин на Чистинном, Ачимовском, Сортымском, Ново-Покурском м/р действием защит на СУ УЭЦН. Выход из параллельной работы ГТЭС Ново-Покамасовская. Потери нефти прямые 1,9т/22,6м3, косвенные 23,7т/102,1. Контроль за уровнем напряжения, запуском мех. фонда. Запуск ГТЭС Ново-Покурская, Покамасовская. Направлена телефонограмма в Когалымские сети.</t>
  </si>
  <si>
    <t>ПС 35/6 кВ Куст-78 яч.5 Ф-5</t>
  </si>
  <si>
    <t>Отключение произошло во время прохождения грозового фронта. Уставка МТО 1600А, МТЗ 360А 0,5сек. Длина ВЛ-6кВ 6,9км.  В 20:30 РПВ успешно, контроль за напряжением. Обнаружено разрушение изолятора Ф-В оп.14, ожог изоляции Ф-С оп.18. Устранено 24.06.15г.</t>
  </si>
  <si>
    <t>ПС 35/6 кВ Куст-78 яч.15 Ф-15</t>
  </si>
  <si>
    <t>Отключение произошло во время прохождения грозового фронта. В момент аварийного отключения по ТМ ОМЬ зафиксирован бросок тока до 240А. Уставка МТО 1200А, МТЗ 360А 0,5сек. Длина ВЛ-6кВ 3,1км.   В 20:21 РПВ успешно, контроль за напряжением. Обнаружено разрушение одного изолятора ПС-70 оп.61 Ф-В, ожог изоляции Ф-А,В  оп.12. Устранено 24.06.15г.</t>
  </si>
  <si>
    <t xml:space="preserve">ПС 35/6 кВ Куст-78 яч.14 </t>
  </si>
  <si>
    <t xml:space="preserve">Отключение произошло во время прохождения грозового фронта. В момент аварийного отключения по ТМ ОМЬ зафиксирован бросок тока до 358А. Уставка МТЗ 200А, 0,5сек. Длина ВЛ-6кВ 3,5м. ОПН-6кВ 12шт. на п.АВР-6кВ КП-78, КТПН 6/0,4кВ №1,2. Косвенные потери нефти составили 2,46т/14м3, прямые потери нефти 0,17т/1,7м3. Запуск мех.фонда, контроль за уровнем напряжения. Запланирован осмотр ВЛ-6кВ, КТПН 6/0,4кВ на 25.06.15. </t>
  </si>
  <si>
    <t>ПС 35/6 кВ Куст-78 яч.13</t>
  </si>
  <si>
    <t>Отключение произошло во время прохождения грозового фронта. Уставка МТО 1000А, МТЗ 200А 0,5сек. Длина ВЛ-6кВ 3,2км. В 20:21 РПВ успешно, контроль за напряжением. Обнаружено ожог изоляции оп.16 Ф-В,С. Подана заявка на 25.06.15г</t>
  </si>
  <si>
    <t>ПС 35/6 кВ Куст-78 яч.6 Ф-6</t>
  </si>
  <si>
    <t>Отключение произошло во время прохождения грозового фронта. По системе ТМ зафиксирован бросок тока до 240А. Уставка МТО 1600А, МТЗ 360А 0,5сек. Длина ВЛ-6кВ 6,9км. ОПН-6кВ 12шт. на п.АВР-6кВ КП-73, КТПН 6/0,4кВ №1,2. Косвенные потери нефти 20,47т/40,9м3, прямые потери 0,74т/1,5м3. В 20:07 РПВ успешно, контроль за напряжением. Обнаружено разрушение изолятора Ф-В оп.83. Устранено 24.06.15г.</t>
  </si>
  <si>
    <t>Отключено персоналом</t>
  </si>
  <si>
    <t>ПС 6/35кВ Касаев яч.14</t>
  </si>
  <si>
    <t>При прохождении грозового фронта в 15-38  на оп.7 произошло разрушение изолятора ф.В, а также обрыв провода ф.В на оп.7 ВЛ-6 кВ Ф-7. В связи с неполнофазным режимом произошла остановка мех.фонда КП 6,14. Аварийно-восстановительные работы при неблагоприятных условиях не производились. Потери прямые ООО МЭН 33,8т/75,5 м3, косвенные 28,7т/200,6 м3 Персоналом ООО "ЮЭС" произведено отключение ВЛ-6 кВ Ф-14 для производства работ по замене поврежденного изолятора ф"В" на оп.7. По окончании работ яч.14 включена в работу</t>
  </si>
  <si>
    <t>ЗРУ 6 кВ Энергокомплекс КП-69 ВЛ 6 кВ Ф-6 от ЗРУ 6 кВ Энергокомплекс КП-69</t>
  </si>
  <si>
    <t>Аварийное отключение произошло во время прохождения грозового фронта, аварийный останов ЭЦ КП-69. Пересчитанные потери составили 0,1т/0,2м3. Осмотр ЗРУ-6кВ, контроль за напряжением и запуском мех.фонда. Зафиксирован ток 2200А. Осмотр ВЛ-6кВ, КТПН 6/0,4кВ запланирован на 24.06.15г. Длина ВЛ-6кВ 17,6км, ОПН-6кВ 21шт установлены на оп.1, КТПН 6/0,4кВ №1,2 КП-75,56,59. При осмотре обнаружен ожог изоляторов на оп.№32 фазы "А","С", на оп.№157 фаз "А","В","С".</t>
  </si>
  <si>
    <t xml:space="preserve">ДЭС КП-69 7х1,25 </t>
  </si>
  <si>
    <t>Аварийная остановка ДГУ №1,2,3,5,7 во время прохождения грозового фронта. Сброс нагрузки составил 3,05 МВт.Срабатывания ПК-6кВ ф.А,С на ТН-6кВ яч.№1 в ЗРУ-6кВ. Косвенные потери нефти уточняются, прямые потери 41,1т/107,9м3 Запуск ДГУ-1,2,3,5,7, подача напряжение на ЗРУ-6кВ. Отходящие вкл.: в 23:50 яч.4, в 23:53 яч.6, в 00:16 яч.5, в 00:16 яч.7, в 00:21 яч.9,10. Запуск скважин, контроль за напряжением.</t>
  </si>
  <si>
    <t>Отключение произошло при прохождении грозового фронта. _x000D_
Длина ВЛ-6кВ 15,6км, ОПН-6кВ 48шт, установлены на опре №1 КТПН 6/0,4кВ №1 КП-57, КТПН 6/0,4кВ №1,2 КП-57бис, пункты АВР-6кВ КП-57,57бис. ОПН-6шт. Пересчитанные потери составили прямые 0,1т/0,3м3; косвенные 1,3т/3,1м3. Запуск мех.фонда, контроль за уровнем напряжения. Зафиксирован бросок тока фаза "А"-783А, "В"-605А, "С"-514А уставка МТЗ 330А, 0,5сек. При осмотре обнаружен ожог изоляторов на оп. №103 фазы "В", на оп. №96 фазы "С", на оп. №88 фаз "А","В", на оп. №13 фаз "В","С".</t>
  </si>
  <si>
    <t>Аварийный останов ГПГУ №1-7 ЭЦ ГПЭС ДНС-2 во время прохождения грозового фронта. Сброс нагрузки составил 4,43 МВт. Косвенные потери нефти уточняются, прямые потери 17т/45м3 Запуск ГПГУ, ДГУ, подача напряжения на ЗРУ-6кВ. Отходящие вкл.: в 0:12 яч.9,10, в 00:28 яч.5,6, в 00:32 яч.8, в 0:42 яч.9. Запуск скважин, контроль за напряжением.</t>
  </si>
  <si>
    <t>Отключение произошло при прохождении грозового фронта. _x000D_
Длина ВЛ-6кВ 11,2км, ОПН-6кВ 27шт, установлены на оп.№1,92,93, КТПН 6/0,4кВ №1-4 КП-32, №1-3 КП-33, №1-2 КП-20. Пересчитанные потери нефти: прямые 3т/7,2м3, косвенные 6,6т/19,2м3  Запуск мех.фонда, контроль за уровнем напряжения. Зафиксирован бросок тока пояч.15 фаза "А"-3720А, "В"-3400А, "С"-3020А, уставка МТО 1800А, 0,1сек. Запланирован осмотр ВЛ-6кВ, КТПН 6/0,4кВ на 24.06.15г. Остановка 24 скважин на КП-5,35,33бис,34,36,42,60 действием защит СУ ЭЦН во время посадки напряжения по 1,2С-6кВ ГТЭС "ДНС-2".</t>
  </si>
  <si>
    <t>ПС 35/6 кВ №187 КТПН 6/0,4 кВ 400кВА КП-6А</t>
  </si>
  <si>
    <t>Останов скважин произошел в момент запуска скв. №182 ПЭД-32кВт с неисправным подземным оборудованием. При осмотре выявлено срабатывание ПК-6кВ Ф-С. КТПН 6/0,4кВ 400кВА №1 АВ-0,4кВ 630А ввод без даты прогрузки, АВ-0,4кВ 250А скв 182 рем. №56 11.06г. По системе ТМ зафиксирован бросок тока до 33А. Потери 0,7т/6,2м3  Осмотр КТПН 6/0,4кВ, замена ПК-6кВ Ф-С, измерение сопротивления изоляции. Отправлена телефонограмма в ЦИТС ОАО, АНГДУ о предоставлении информации с СУ.</t>
  </si>
  <si>
    <t>ВЛ-35 ДНС-17-2</t>
  </si>
  <si>
    <t>ПС35/6 К-199</t>
  </si>
  <si>
    <t>ВЛ-6 ф.199-04</t>
  </si>
  <si>
    <t>Отключение МВ-6 по грозе</t>
  </si>
  <si>
    <t>ПС110/35/6  ДНС-32</t>
  </si>
  <si>
    <t>ВЛ-35 ДНС-32-1, ВЛ-35 ДНС-32-2</t>
  </si>
  <si>
    <t>ВЛ-35 ДНС-32-2</t>
  </si>
  <si>
    <t>ПС110/35/6       Хугор</t>
  </si>
  <si>
    <t>2СШ-35кВ</t>
  </si>
  <si>
    <t>Посадка напряжения по 2СШ-35кВ (АО ВЛ-35 Песчаная-2) по грозе</t>
  </si>
  <si>
    <t>ПС110/35/6       Красноленинская</t>
  </si>
  <si>
    <t>1,2СШ-35кВ</t>
  </si>
  <si>
    <t>Посадка напряжения по 1,2СШ-35кВ при грозе</t>
  </si>
  <si>
    <t>ПС110/35/6       Ем-Еговская</t>
  </si>
  <si>
    <t>2 с.ш.35кВ</t>
  </si>
  <si>
    <t>Посадка напряжения при отключении ВЛ-35 КУСТ-14 по грозе</t>
  </si>
  <si>
    <t>ПС110/35/6  Каменная</t>
  </si>
  <si>
    <t>ВЛ-35 Запад-1,2</t>
  </si>
  <si>
    <t>ПС35/6 К-45</t>
  </si>
  <si>
    <t>ВЛ-6 ф.45-14</t>
  </si>
  <si>
    <t>ВЛ-35 Куст-1,2</t>
  </si>
  <si>
    <t>Л3К</t>
  </si>
  <si>
    <t>Катангли, ПС-35/6 кВ "Катангли", ф. Л3К</t>
  </si>
  <si>
    <t>ВЛ 6кВ Л3К- сработала аварийная защита. Включение - норма. В процессе осмотра нарушений не выявлено</t>
  </si>
  <si>
    <t>КРУН № 2 ПС-35/6 кВ "Катангли"</t>
  </si>
  <si>
    <t>Катангли, ПС-35/6 кВ "Катангли", ф. Л4К</t>
  </si>
  <si>
    <t>По АСДУ потеря связи. Осмотр - отключение ф. Л4К, выход из строя источника бесперебойного питания собственных нужд КРУН № 2 ПС 35/6 кВ "Катангли"</t>
  </si>
  <si>
    <t>КЗ обмотки на корпус эл/двигат. 5,5кВт х 1000</t>
  </si>
  <si>
    <t>Центральная Оха, скв. 2255</t>
  </si>
  <si>
    <t>Сахалинэнерго</t>
  </si>
  <si>
    <t>ВЛ-35кВ Т-523 от НГЭС</t>
  </si>
  <si>
    <t>Нарушение в сетях Сахалинэнерго, вывод Ногликской ГЭС в изолированный режим работы, ограничение нагрузки</t>
  </si>
  <si>
    <t>М-е Зыбза. Скв. 890.</t>
  </si>
  <si>
    <t>ВЛ-0,4кВ фидер-2 от ТП Ю-1-8п</t>
  </si>
  <si>
    <t>РП-21 Хл Ильский ЭСУ</t>
  </si>
  <si>
    <t xml:space="preserve">М-е Зыбза. Скв. 375. </t>
  </si>
  <si>
    <t>Сбой программы в СУ.</t>
  </si>
  <si>
    <t xml:space="preserve">М-е Зыбза. Скв. 1017. </t>
  </si>
  <si>
    <t xml:space="preserve">Сбой программы в СУ. </t>
  </si>
  <si>
    <t xml:space="preserve">М-е Зыбза. Скв. 17. </t>
  </si>
  <si>
    <t xml:space="preserve">М-е Зыбза. Скв. 586. </t>
  </si>
  <si>
    <t xml:space="preserve">М-е Зыбза. Скв. 526. </t>
  </si>
  <si>
    <t>Сработала защита СУ "Электон" по высокому U.</t>
  </si>
  <si>
    <t>М-е Зыбза. Скв. 130.</t>
  </si>
  <si>
    <t>Сработала защита СУ "Элкам" по перегрузу ЭД.</t>
  </si>
  <si>
    <t>ВЛ-35 кВ ОАО "Кубаньэнерго".</t>
  </si>
  <si>
    <t>ПС 35/10 кВ Т-5 "Николаевская" Хадыженский ЭСУ.</t>
  </si>
  <si>
    <t>М-е Николаевское, Убеженское. Переключения в сетях "Кубаньэнерго".</t>
  </si>
  <si>
    <t>ВЛ-35 кВ "ПАЭС - Х-52" Приазовский ЭСУ.</t>
  </si>
  <si>
    <t>ПС 35/6 кВ "Х-52" Приазовский ЭСУ.</t>
  </si>
  <si>
    <t>ВЛ-6 кВ № Ну-82 в РП-8Ну Абинский ЭСУ.</t>
  </si>
  <si>
    <t>ВЛ-6 кВ № Ил-52 Ильский ЭСУ.</t>
  </si>
  <si>
    <t>РП-52Ил  Ильский ЭСУ.</t>
  </si>
  <si>
    <t>Инвестгеосервис</t>
  </si>
  <si>
    <t>ПС №20 "Куст 20"                                В-6 ф. 20-20</t>
  </si>
  <si>
    <t>КТП 20-20-1 БУ Инвестгеосервис</t>
  </si>
  <si>
    <t>Повреждение кабельной разделки КЛ-6 ф.20-20 (принадлежит "Инвестгеосервис"). При к.з. на ф 20-20 произошел останов 3-х скважин (156,506,534В) на Куст 20</t>
  </si>
  <si>
    <t>ПС 35/6 Проскуринская, Варшава-3</t>
  </si>
  <si>
    <t>Нестабильное напряжение в сети 110 кВ. Гроза</t>
  </si>
  <si>
    <t>ф-918</t>
  </si>
  <si>
    <t xml:space="preserve">Аварийное отключение при грозовых проявлениях. </t>
  </si>
  <si>
    <t xml:space="preserve">ВЛ-10 фидера № 4. </t>
  </si>
  <si>
    <t>Аварийное отключение с успешным АПВ, МТЗ, Гроза.</t>
  </si>
  <si>
    <t>ПС Тарханы; Березовка; Аксютино; Заглядино,КНС-2, Тарханы</t>
  </si>
  <si>
    <t>Посадка напряжения при пуске агрегата №1 на БКНС БРНУ</t>
  </si>
  <si>
    <t>220/110/35/10кВ "Оренбургская" (ОПМЭС)</t>
  </si>
  <si>
    <t>ЗЗ 1ст., МТО</t>
  </si>
  <si>
    <t>ПС «Никольская», «Кодяковская», «Боголюбовская», «Ольховская».</t>
  </si>
  <si>
    <t>Вывод в ремонт ВЛ 110 кВ "Покровская - Александровская" (с погашением ПС 110/35/10 "Александровская") для замены опор № 140, 207 (персоналом ЗЭС). Производство работ сверх заявленного времени.</t>
  </si>
  <si>
    <t>35/6кВ "БКНС"</t>
  </si>
  <si>
    <t>ф-806</t>
  </si>
  <si>
    <t>М-е Зыбза, Азовское. Аврийное отключение Т-2 на ПС "Ильская-110" Кубаньэнерго.</t>
  </si>
  <si>
    <t>ВЛ-6 кВ "213-20"</t>
  </si>
  <si>
    <t xml:space="preserve"> В результате осмотра обнаружены следы ожогов в пролете оп.3.2-4.2 фаз "А", "С", повреждение одной жилы провода по фазе "С". Составлен акт.</t>
  </si>
  <si>
    <t>ПС 35/6 кВ ДНС-2М 3В-35</t>
  </si>
  <si>
    <t>При производстве переключений на пс 35/6 кВ ДНС-2М во время отключения СВ-35 кВ произошел неполнофазный режим электроснабжения 2СШ-6 кВ по причине внутренней неисправности 3В-35 кВ, посадка напряжения по Ф-35кВ №2 от пс 110/35/6 кВ Мартыновская, что привело к сбросу нагрузки 3,0МВт. Останов 2 скважин из-за отсутствия напряжения, 25 скважин при посадке напряжения._x000D_
3В-35кВ выведен в ремонт.Аварийно-восстановительные работы запланированы на 26.06.15г.</t>
  </si>
  <si>
    <t>ПС 110/35/6 Спутник В-35 1Т</t>
  </si>
  <si>
    <t>ВЛ-6 кВ ф.248-16</t>
  </si>
  <si>
    <t xml:space="preserve">На оп.13 разрушение изолятора ф.В, провод перегорел. Последствия прохождения грозового фронта. Устранено. </t>
  </si>
  <si>
    <t>ПС Моргуновская, Майский Купол, Савельевский Купол новая, Долговская 2СШ</t>
  </si>
  <si>
    <t>Аварийное отключение ВЛ-35 кВ "11Л" Отгорел шлеф в плашечном зажиме на анкерной опоре №19.</t>
  </si>
  <si>
    <t>ф-508</t>
  </si>
  <si>
    <t>Отключение ВЛ-6кВ ф-508 для соблюдения безопасного расстояния по замене опоры на ВЛ 35кВ Никольская-Баклановка. Заявка ПО ЗЭС.</t>
  </si>
  <si>
    <t>ф-510</t>
  </si>
  <si>
    <t>Посадка напряжения при отключении ВЛ-6кВ ф-504 с неуспешным АПВ</t>
  </si>
  <si>
    <t>35/6кВ "Ново-Львовская"</t>
  </si>
  <si>
    <t xml:space="preserve">35/6 кВ Львовская БКНС 2СШ </t>
  </si>
  <si>
    <t>Отключение В-35-10Л Львовская (ВЛ-35 кВ. "10Л")</t>
  </si>
  <si>
    <t>Ф-7</t>
  </si>
  <si>
    <t>Посадка напряжения при грозовых проявлениях</t>
  </si>
  <si>
    <t>К-23 скв.485
Оленьего нмр</t>
  </si>
  <si>
    <t>АО АВ-0,4 Iн=125А в КТПН, не запустилась по программе АПВ (20мин.работы./10мин.накопление). Запущена в работу, Iраб=57А. Подана заявка на распечатку параметров работы ЭЦН.</t>
  </si>
  <si>
    <t>ГПЭС Черемшанская</t>
  </si>
  <si>
    <t>АО ввода 6кВ №2 яч.№ 11 РУ-6  ГПЭС ООО "Норд Сервис"  действием МТЗ, при включении яч.№10, посадка напряжения. Причина выясняется.</t>
  </si>
  <si>
    <t>ТП-6/0,4кВ №34</t>
  </si>
  <si>
    <t>Эхаби, ТП-6/0,4кВ №34 гр. 1</t>
  </si>
  <si>
    <t>Замена автомата на ТП-6/0,4кВ №34 гр. 1</t>
  </si>
  <si>
    <t>ВЛ-6кВ Нд-62 Афипский ЭСУ.</t>
  </si>
  <si>
    <t>ВЛ-6кВ Вс-82 Афипский ЭСУ.</t>
  </si>
  <si>
    <t>КТП-6/0,4кВ №510</t>
  </si>
  <si>
    <t>М/р "Хасырейское". Отказ АВ-0,4кВ питания СУскв.№5005 в КТП - 6/0,4 кВ №510(куст 2) в следствии выхода из строя теплового расцепителя. Замена АВ-0,4кВ, ввод в работу скв. №5005</t>
  </si>
  <si>
    <t>М-е Зыбза, скв.1017</t>
  </si>
  <si>
    <t>Сработала защита в СУ БМС.</t>
  </si>
  <si>
    <t>ВТ-61 ПС 35/6 кВ                              "Махмуд Мектеб-9"</t>
  </si>
  <si>
    <t>Ф-91</t>
  </si>
  <si>
    <t>АО В-Ф91,АПВ нет, ( отключение ВТ-61), причина не выяснена</t>
  </si>
  <si>
    <t>ВЛ-6 кВ Ф-643 РУ-6 кВ ТП-КБКС</t>
  </si>
  <si>
    <t>отключали для устранения повреждения  (срыв вязки) на опоре №108 Ф-"С" (сильный порывистый ветер)</t>
  </si>
  <si>
    <t>Работала Т.О. АПВ-нет. 11:50 РПВ-не успешно. В 13:56 включили участок ВЛ-6 кВ Ф-1 от ПП-7 до ПП-6 с ВЛ-6 кВ Ф-2 ПС "Сытовка". Причина: в пролете опор №20-21 на проводах два дерева, на опоре №19 слетел изолятор фаза "А".  С 15:32 до 16:30 произведено снятие упавших деревьев и замена изолятора на опоре №19.</t>
  </si>
  <si>
    <t>ПС-35/6кВ №278 ВЛ-6 ф.278-18</t>
  </si>
  <si>
    <t>ПС-35/6кВ №270 ВЛ-6кВ ф 270-18</t>
  </si>
  <si>
    <t>ф 270-18  опора № 63  ф. "А" замена опорного изолятора ШС-10 (после аварийного отключения, во время грозового фронта ).</t>
  </si>
  <si>
    <t>ПС-35/6кВ №248 ВЛ-6кВ ф 248-14</t>
  </si>
  <si>
    <t>ф.248-14 оп.105, 13, 1 замена изоляторов ф.А (устранение замыкания на землю на ПС-248).</t>
  </si>
  <si>
    <t>ПС-35/6кВ №222 ВЛ-6кВ ф 222-03</t>
  </si>
  <si>
    <t xml:space="preserve">ПС-35/6кВ №222  ВЛ-6кВ ф.222-03.  Замена аварийного наконечника ф."В"на проходном изоляторе, с отключением ф.222-02 для безопасного выполнения работ. </t>
  </si>
  <si>
    <t xml:space="preserve"> При выводе скв.2226 из "клина" произошло отключение вводного АВ-1000А. Неселективное срабатывание оборудования в СУ.</t>
  </si>
  <si>
    <t>ПС-36/6 № 128 Ввод-6-1</t>
  </si>
  <si>
    <t>ПС-35/6 № 128 Ввод-6-1</t>
  </si>
  <si>
    <t>ЗРУ-6 КНС-1Е-е</t>
  </si>
  <si>
    <t>Куст 240</t>
  </si>
  <si>
    <t>Недовключение ЛР-6кВ       ф.1-17 оп.42</t>
  </si>
  <si>
    <t xml:space="preserve">"2Л" ПС 35/6кВ Кодяковская, Боголюбовская. </t>
  </si>
  <si>
    <t>Отключение ВЛ-35кВ "Никольская - Боголюбовская" на "Малаховском узле переключений" для устранения обрыва провода на опоре № 216.</t>
  </si>
  <si>
    <t>Центральная Оха, скв. 2737</t>
  </si>
  <si>
    <t>Выбило автомат в БУ, протяжка контактов, запуск</t>
  </si>
  <si>
    <t>Л-3ЮМ</t>
  </si>
  <si>
    <t>Монги, ПС-35/6 кВ "Южные Монги", ф. Л-3ЮМ</t>
  </si>
  <si>
    <t>АОЭЭ ВВ-6 ф. Л-3ЮМ на ПС-35/6 кВ "Южные Монги". Проведен осмотр, дефектов не обнаружено.</t>
  </si>
  <si>
    <t>ПС 110/10кВ "Пызеп" 2Т</t>
  </si>
  <si>
    <t xml:space="preserve">1, 2 С-10кВ ПС 110/10кВ "Пызеп" </t>
  </si>
  <si>
    <t>разрушение ОПН-110 2Т фаза В</t>
  </si>
  <si>
    <t>ДНС "Капитоновка", 2 скв.</t>
  </si>
  <si>
    <t>Аварийная остановка ДЭС(неисправность датчика давления масла). Эл.снабжение ДНС и 2-х скважин переведено от ДЭС скважин №№ 9, 10.</t>
  </si>
  <si>
    <t>ДЭС скв.№ 9, 10</t>
  </si>
  <si>
    <t>Остановка ДЭС (сбой системы управления контроллеров)скважин №№ 9, 10, для подачи U на ДНС "Капитоновка". 16:15 Скважины запитаны от ВЛ.</t>
  </si>
  <si>
    <t>ПС 110/35/6 кВ Лысенковская Тр-р 110/35/6 №1</t>
  </si>
  <si>
    <t xml:space="preserve">Аварийное отключение 1Т в связи в выходом из строя терминала ШС-2607-041 основных, резервных защит 1Т . Работа АВР-35,6кВ успешно.  1Т 40МВА выведен в ремонт по заявке Мегионского РЭС, проводятся работы по замене терминала защит. </t>
  </si>
  <si>
    <t>2 ст З.З.</t>
  </si>
  <si>
    <t>ВЛ-110 Красноленинская -Вандмтор-1</t>
  </si>
  <si>
    <t>Касание провода в пролете опор №108-109 сторонней техникой ООО"Промстройгрупп"</t>
  </si>
  <si>
    <t xml:space="preserve">МТЗ,   "перегруз"   </t>
  </si>
  <si>
    <t>ПС-35/6 №316 ЗРУ-6 КНС-1А ЮБ  В-6кВ яч.№11 (СТД-1250 кВт), В-6кВ яч.№5 (ввод №1 ЗРУ-6 КНС-1А ЮБ)</t>
  </si>
  <si>
    <t>ПС-35/6 №316         ЗРУ-6 КНС-1А ЮБ           1С-6кВ</t>
  </si>
  <si>
    <t xml:space="preserve">Из-за КЗ в ячейке 6кВ ЭД№1 произошло отключение В-6кВ ввода №1 в ЗРУ-6 КНС-1ЮБ с обесточением 1С-6кВ. После замены изоляторов в  яч.№11, 1С-6кВ включена в работу. </t>
  </si>
  <si>
    <t>ВЛ-6 фидера "Пром-1"</t>
  </si>
  <si>
    <t>Аварийное отключение с успешным АПВ. Осмотром выявлено падение дерева в пролете опор №№ 101-102 (сухая береза). При падении разломилась на части, ВЛ не повреждена.</t>
  </si>
  <si>
    <t>КТП-6/0,4кВ №515</t>
  </si>
  <si>
    <t>М/р "Хасырейское". В следствии  попадания птицы на приемный портал  КТП-6/0,4кВ  №515(куст №6)  ввод №1 Ф-512 произошло отключение ВВ-6 яч.№12 РУ-6 кВ "Промысловая"  действием МТЗ 1-й ступени. Замена проходных изоляторов , ввод в работу КТП 6/0,4кВ №515(куст №6) ввод №1.</t>
  </si>
  <si>
    <t>Отключение ВЛ-220 Газовая-Сорочинская от защит при аварийном отключении ВЛ-500 кВ на ПС Газовая.</t>
  </si>
  <si>
    <t>Аварийное отключение ВЛ-500 на ПС "Газовая"</t>
  </si>
  <si>
    <t>Замыкание транзита по 110 кВ между ПС Бузулукская и Сорочинская, понижение напряжения в сети 110 кВ.</t>
  </si>
  <si>
    <t>пс Варшава-3 Проскуринская</t>
  </si>
  <si>
    <t>Посадка напряжения в сети 110 кВ со стороны ПС Алексеевская(ВЭС) при грозовых проявлениях.</t>
  </si>
  <si>
    <t>Посадка напряжения в сети 110 кВ со стороны ПС Пономаревская (СЭС) при грозовых проявлениях.</t>
  </si>
  <si>
    <t>пс Ново-Кудрино, Зап-Степановка</t>
  </si>
  <si>
    <t>Аварийное отключение с успешным АПВ Вл-35 кВ Северная-Ново-кудрино.Гроза.</t>
  </si>
  <si>
    <t>Аварийное отключение с успешным АПВ Вл-35 кВ Северная-Новокудрино.Гроза.</t>
  </si>
  <si>
    <t>ВЛ-35кВ "Звёздная- 40 лет Октября" (ОАО "Удмуртэнерго")</t>
  </si>
  <si>
    <t>посадка напряжения на электроустановках Карсовайском м/н</t>
  </si>
  <si>
    <t>ВЛ-35 кВ "Богдановка-2" ПС 110/35/6 кВ 
"Бариновская" Под отключение попали:
ПС 35/6 кВ "Желябовская", "Богдановская", "Солоцкая", "Кулагинская"</t>
  </si>
  <si>
    <t xml:space="preserve">Работала МТЗ. АПВ- успешно. Гроза , сильный порывистый ветер
</t>
  </si>
  <si>
    <t>ВЛ-35 кВ "Утёвка-1"</t>
  </si>
  <si>
    <t>ВЛ-35 кВ "Утёвка-1" ПС 110/35/6 кВ
"Нефтегорская-2"(ВПО). Под отключение попали: ПС 35/6 кВ "Гагаринская", "Покровская", "Утёвская".</t>
  </si>
  <si>
    <t>ВЛ-35 кВ "Широкинская"</t>
  </si>
  <si>
    <t xml:space="preserve">ВЛ-35 кВ "Широкинская" ПС 110/35/6 кВ "Бариновская". Под отключение попали: Т-1-Т ПС 35/6 кВ "Широкинская", Т-1-Т ПС 35/6 кВ "Коммунарская", Т-1-Т ПС 35/6 кВ "КНС", Т-2-Т ПС 35/6 кВ "Евгеньевская", ПС 35/6 кВ "Красносамарская"
</t>
  </si>
  <si>
    <t>Работала МТЗ 1 АПВ-успешно
Гроза, сильный порывистый ветер.</t>
  </si>
  <si>
    <t>ВЛ-35 кВ "Ветлянка-1"</t>
  </si>
  <si>
    <t>ВЛ-35 кВ "Ветлянка-1" ПС 35/6 кВ
"Город-2". Под отключение попали:
ПС 35/6 кВ "Кулешовская", "Ветлянская", "Верхне-Ветлянская"</t>
  </si>
  <si>
    <t>ВЛ-6 кВ Ф-2 ПС 35/6 кВ "Дзержинская"</t>
  </si>
  <si>
    <t>Работала МТЗ АПВ-успешно
Гроза, сильный порывистый ветер.</t>
  </si>
  <si>
    <t>ВЛ-6 кВ Ф-21</t>
  </si>
  <si>
    <t>ВЛ-6 кВ Ф-21 ПС110/35/6 кВ "Кудиновская"</t>
  </si>
  <si>
    <t>Выпал блинкер "Авар.откл" АПВ-успешно.
Гроза,сильный порывистый ветер.</t>
  </si>
  <si>
    <t>ВЛ-35 кВ 3ЦЛ</t>
  </si>
  <si>
    <t>ВЛ-35 кВ 3ЦЛ ПС 110/35/6 кВ
"Кудиновская" Под отключение попали:
 ПС 35/6 кВ "Тверская"</t>
  </si>
  <si>
    <t>Работала МТО АПВ-успешно Гроза, сильный порывистый ветер.</t>
  </si>
  <si>
    <t>МВ-6-2, МВ-35 Т-2-Т</t>
  </si>
  <si>
    <t>МВ-6-2, МВ-35 Т-2-Т ПС 35/6 кВ
"Горбатовская-1"</t>
  </si>
  <si>
    <t>ВЛ-35 кВ "Карагайская"</t>
  </si>
  <si>
    <t>ВЛ-35 кВ "Карагайская" ПС 110/35/10 кВ
"Дубовый Умёт"(ВПО)Под отключение попали: ПС 35/6 кВ "Карагайская", "Восточная", Т-2-Т ПС 35/6 кВ "Дзержинская".</t>
  </si>
  <si>
    <t>Выпал блинкер "Авар.откл" АПВ- успешно
Гроза, сильный порывистый ветер.</t>
  </si>
  <si>
    <t>ВЛ-6 кВ Ф-9 ПС 110/35/6 кВ "Мухановская"</t>
  </si>
  <si>
    <t>ВЛ-6 кВ Ф-17 ПС 110/35/6 кВ "УКПН-2"</t>
  </si>
  <si>
    <t>Работала МТО АПВ- не успешно РПВ -успешно Гроза, сильный порывистый ветер.</t>
  </si>
  <si>
    <t>Работала МТО АПВ- успешно Гроза, сильный порывистый ветер.</t>
  </si>
  <si>
    <t>ВЛ-6 кВ Ф-71</t>
  </si>
  <si>
    <t>ВЛ-6 кВ Ф-71 ПС 35/6 кВ "Восточная"</t>
  </si>
  <si>
    <t>ВЛ-6 кВ Ф-41</t>
  </si>
  <si>
    <t>ВЛ-6 кВ Ф-41 ПС 35/6 кВ "Дмитриевская"</t>
  </si>
  <si>
    <t>ВЛ-6 кВ Ф-17 ПС 35/6 кВ "Сологаевка"</t>
  </si>
  <si>
    <t>КТПН-400 кВА 
куст 258</t>
  </si>
  <si>
    <t>Отключение от защиты вводного АВ 0,4 кВ 630А КТПН 400 кВА куста 258 Тарасовского м/р, при отключении ЭЦН скважины №268 от защиты "Перегруз".</t>
  </si>
  <si>
    <t>09:23</t>
  </si>
  <si>
    <t>11:30</t>
  </si>
  <si>
    <t>ПС-35/6кВ №337 ф.337-18</t>
  </si>
  <si>
    <t>2С-6кВ</t>
  </si>
  <si>
    <t>Аварийное отключение с успешным АПВ. Отработала МТЗ-2. При осмотре на опоре №861 на разряднике фаза "С" мертвая птица.</t>
  </si>
  <si>
    <t>ф-4,ф-8</t>
  </si>
  <si>
    <t>Аварийное отключение во время грозы.</t>
  </si>
  <si>
    <t>ДЗ тр-ра</t>
  </si>
  <si>
    <t>Аварийное отключение Ввод-35 С2Т.Срабатывание дифзащиты.Произведен осмотр.Причин не выявлено.Гроза.</t>
  </si>
  <si>
    <t>Посадка напряжения при аварийном отключении В-35 кВ "Яшкинская" на пс "КНС-1"Гроза</t>
  </si>
  <si>
    <t>Ф-102</t>
  </si>
  <si>
    <t>Аварийное отключение с успешным АПВ.Гроза.</t>
  </si>
  <si>
    <t>110/35/10кВ "Пономаревка" (СЭС)</t>
  </si>
  <si>
    <t>35/6кВ "Боголюбовская"</t>
  </si>
  <si>
    <t>Ф-620</t>
  </si>
  <si>
    <t>Посадка напряжения пригрозовых проявлениях.</t>
  </si>
  <si>
    <t>ТП-6/0,4кВ №311 гр.1</t>
  </si>
  <si>
    <t>Западное Сабо, скв. 113</t>
  </si>
  <si>
    <t>ТМ-250 кВА №1, 5КТППНКС-650 кВА
куст 58б</t>
  </si>
  <si>
    <t xml:space="preserve">Аварийный вывод в ремонт ТМ-250 кВА №1, 5КТППНКС-650 кВА куста 58б, для устранения замыкания на "землю"в сети 6 кВ, пробой изоляции фазы"В" КЛ-6 кВ ТМ-250 кВА №1. Выполнена замена КЛ-6 кВ. </t>
  </si>
  <si>
    <t>ПС 35/6 кВ №185 ВЛ 6 кВ Ф- 18516 от ПС 35/6 кВ №185</t>
  </si>
  <si>
    <t xml:space="preserve">Низкое сопротивление изоляции проходных изоляторв КТПН 6/0,4кВ 1000кВА №3. В 22:35 при включении ЛР-6кВ оп.№85 КТПН 6/0,4кВ 1000кВА №3 произошло отключение ВВ-6кВ яч.16 действием МТЗ, АПВ успешное.В 21-54 РПВ успешное после отключения ЛР-6 кВ на оп.72 (отп. на К-3с).В  22:28 отключен ЛР-6кВ оп. №85 КТПН 6/0,4кВ 1000кВА №3выведена в ремонт. В 2:32 произведена замена проходных изоляторов 3 шт. КТПН 6/0,4кВ №3. </t>
  </si>
  <si>
    <t>ВЛ-35 кВ "Смагинская-2"</t>
  </si>
  <si>
    <t>ВЛ-35 кВ "Смагинская-2" ПС 110/35/6 кВ "Красногородецкая" Под отключение попали: Т-2-Т ПС 35/6 кВ "Славкинская", 
Т-2-Т ПС 35/6 кВ "Смагинская"</t>
  </si>
  <si>
    <t>Работала ТО. АПВ-успешно Гроза, дождь, сильный порывистый ветер.</t>
  </si>
  <si>
    <t>ВЛ-6 кВ Ф-4 ПС 35/6 кВ "Смагинская"</t>
  </si>
  <si>
    <t>Работала МТЗ АПВ-не успешно 16:15 РПВ-не успешно. Причина: В КТП-94/400 разрушено 2 опорных изолятора. С 19:00  до 19:50 произвели замену дефектных изоляторов.Гроза, дождь, сильный 
порывистый ветер.</t>
  </si>
  <si>
    <t>ВЛ-6 фидера № 619</t>
  </si>
  <si>
    <t>Пропадание эл.энергии на участке ВЛ-6 после ЯКНО-619 (по данным распечаток СУ ЭЦН). Оборудование ПС и ЯКНО осмотрено, замечаний нет, блинкера не выпадали. Проводится осмотр ВЛ-6.</t>
  </si>
  <si>
    <t>ПС-35/6кВ №274 ВЛ-6кВ ф 274-04</t>
  </si>
  <si>
    <t>ВЛ-6кВ ф 274-04</t>
  </si>
  <si>
    <t>Эхаби, скв. 327</t>
  </si>
  <si>
    <t>Центральная Оха, скв. 1343</t>
  </si>
  <si>
    <t>Ослабление контактов на катушке пускателя</t>
  </si>
  <si>
    <t>М-е Узун. ШГН скв. 30.</t>
  </si>
  <si>
    <t>Сработало РТ. Перегруз.</t>
  </si>
  <si>
    <t>ПС 500/220/35 кВ Трачуковская ВЛ 500 кВ Трачуковская-Кустовая</t>
  </si>
  <si>
    <t xml:space="preserve">В 10:21 отключение ВЛ-500кВ Трачуковская-Кустовая что привело к глубокой посадке напряжения и остановке 9 скв. В 10:41 повторное отключение ВЛ-500кВ Трачуковская-Кустовая АПВ не успешное. </t>
  </si>
  <si>
    <t xml:space="preserve">ВЛ-35кВ "Звёздная- 40 лет Октября" </t>
  </si>
  <si>
    <t>ВЛ-110 кВ Газовая-Кыква 1,2 ц  (ОАО "Удмуртэнерго")</t>
  </si>
  <si>
    <t xml:space="preserve">ВЛ-110 кВ Газовая-Кыква 1,2 ц  </t>
  </si>
  <si>
    <t>посадка напряжения на ПС 110/35/6 кВ Кыква</t>
  </si>
  <si>
    <t>Белкамнефть</t>
  </si>
  <si>
    <t>1 ст. ДЗ</t>
  </si>
  <si>
    <t>ВЛ-110 кВ Газовая-Чернушка 1,2 ц (ООО "Белкамнефть")</t>
  </si>
  <si>
    <t xml:space="preserve">ВЛ-110 кВ Газовая-Чернушка 1,2 ц </t>
  </si>
  <si>
    <t>ПС 110/35/6 УПСВ-1 В-1 35кВ</t>
  </si>
  <si>
    <t xml:space="preserve">В-1 35кВ  ПС 110/35/6 УПСВ-1 </t>
  </si>
  <si>
    <t>выведен в ремонт по заявке НВЭС</t>
  </si>
  <si>
    <t>С2Т ПС "Промысловая", ПС КНС-3, Пронькинская, Восточная Покровка.</t>
  </si>
  <si>
    <t>Аварийное отключение ВЛ-110 Пром-2, АПВ неуспешное. Гроза.</t>
  </si>
  <si>
    <t>ПС 35/6 Графская, Ибряевка-1, 2.</t>
  </si>
  <si>
    <t xml:space="preserve"> ПС Тарханы, Березовка, Аксютино</t>
  </si>
  <si>
    <t xml:space="preserve">Посадка напряжения при аварийном отключении ВЛ-110 кВ Каликино на ПС Пономаревская СЭС. </t>
  </si>
  <si>
    <t xml:space="preserve">Посадка напряжения при грозовых проявлениях </t>
  </si>
  <si>
    <t>35/6кВ "Елатомка" (СЭС)</t>
  </si>
  <si>
    <t>Ново-Кудрино, Западная Степановка</t>
  </si>
  <si>
    <t>Аварийное отключение ВЛ-35 Северное-Ново-Кудрино. Питание переведено от ПС Тюрино.</t>
  </si>
  <si>
    <t>Посадка напряжения из-за аварийного отключения ВЛ-110 кВ Приютово-1. АПВ неуспешное.</t>
  </si>
  <si>
    <t xml:space="preserve">п/с Никольская, Кодяковская, Боголюбовская </t>
  </si>
  <si>
    <t>ПС 220/110/35кВ Правдинская    2АТ</t>
  </si>
  <si>
    <t>2АТ</t>
  </si>
  <si>
    <t>Разрушение ТН-110 на обходной системе шин</t>
  </si>
  <si>
    <t>ПС Башмаково ф-1</t>
  </si>
  <si>
    <t>пр. оп.№7-8 , №115-116 дерево на проводах ВЛ</t>
  </si>
  <si>
    <t>ПС Башмаково ф-18</t>
  </si>
  <si>
    <t>дерево в пр. оп.№131/15-131/16</t>
  </si>
  <si>
    <t>ПС БКНС-5 ф-2</t>
  </si>
  <si>
    <t>ПС БКНС-5 ф-6</t>
  </si>
  <si>
    <t>ПС БКНС-6 ф-1</t>
  </si>
  <si>
    <t>ВЛ-35кВ 
"Пурпейская-2"</t>
  </si>
  <si>
    <t>ВЛ-35кВ "Пурпейская-2"</t>
  </si>
  <si>
    <t>Отключение ВЛ-35кВ "Пурпейская-2" на ПС-110/35/6кВ "Барсуковская" от защиты "ТО", АПВ успешное. Прохождение грозового фронта.</t>
  </si>
  <si>
    <t>ТЗНП 1ступень</t>
  </si>
  <si>
    <t>ВЛ-110 кВ КС-3</t>
  </si>
  <si>
    <t>ВЛ-110 кВ "КС-3" ПС 220/110 кВ "Просвет" (МЭС) Под отключение попали: С-1-Т ПС 110/35/6 "Кудиновская", ПС 35/6 "Кудиновская", Т-2-Т ПС 35/6 "Горбатовская-2".</t>
  </si>
  <si>
    <t>Работала ТЗНП 1ступень. АПВ-не успешно. РПВ-успешно. Гроза, сильный порывистый ветер.</t>
  </si>
  <si>
    <t>1ступень З.З. 1ступень МТЗ</t>
  </si>
  <si>
    <t>ВЛ-110 кВ "Коханы-1" ПС 220/110/6 кВ "Новоотрадная"(МЭС). Под отключение попали: С-2-Т  ПС 110/35/6 кВ "Лугань", ПС 35/6 кВ "Марьевская", "Гребенная", "Северо Максимовка", "Бирюковская","Елховская", Т-2-Т пс 35/6 кВ "Южный-Неприк". С-1-Т ПС 110/35/6 кВ"Подгорная", "Т-1-Т ПС 35/6 кВ "Неклюдовская", "Ново-Ключевская", Восточно-Черновская", "Восточно-Кохановская".</t>
  </si>
  <si>
    <t>Работала 1ступень З.З., 1ступень МТЗ. АПВ-успешно.  Причина: на ПС 110/35/6 кВ "Лугань" аварийно отключился С-2-Т. Работала ДЗТ. АВР-35 кВ успешно. В 19:10 нагрузка 2С.Ш-6 кВ переведена на С-1-Т. Гроза,сильный порывистый ветер.</t>
  </si>
  <si>
    <t>Работала МТЗ. АПВ-нет. РПВ-успешно. Гроза, сильный порывистый ветер.</t>
  </si>
  <si>
    <t>ВЛ-35 кВ "Сидоровка-3" ПС 110/35/6 кВ  "Козловская" Под отключение попали: Т-2-Т ПС 35/6 кВ "Берендеи", ПС 35/6 кВ "Шумарка", "Винно-Банновская", "Семеновская".</t>
  </si>
  <si>
    <t>Работала Т.О. АПВ-не успешно. РПВ-успешно. Гроза, сильный порывистый ветер.</t>
  </si>
  <si>
    <t>ВВ-35 кВ Т-1-Т 
ВВ-6 кВ Т-1-Т</t>
  </si>
  <si>
    <t>ВВ-35 кВ Т-1-Т ВВ-6 кВ Т-1-Т ПС 35/6 кВ "Голубевская"</t>
  </si>
  <si>
    <t>ВЛ-35 кВ "Городецк" ПС 35/6 кВ  Ключевская" Под отключение попали: ПС 35/6 кВ "Городецк", "Жуково"</t>
  </si>
  <si>
    <t>ВЛ-35 кВ "Северо-Максимовка"</t>
  </si>
  <si>
    <t>ВЛ-35 кВ "Северо-Максимовка" ПС 110/35/6 кВ "Лугань" Под отключение попали: ПС 35/6 кВ "Бирюковская", "Северо-Максимовка"</t>
  </si>
  <si>
    <t>Выпал блинкер "Авар.откл." АПВ-успешно. Гроза, сильный порывистый ветер.</t>
  </si>
  <si>
    <t>ВЛ-6 кВ Ф-26</t>
  </si>
  <si>
    <t>ВЛ-6 кВ Ф-26 ПС 35/10 кВ "Западная"</t>
  </si>
  <si>
    <t>МВ-6 Т-2-Т</t>
  </si>
  <si>
    <t>МВ-6 Ввод-6 кВ Т-2-Т ПС 35/6 кВ "Дмитриевская"</t>
  </si>
  <si>
    <t>ф .КНС-1</t>
  </si>
  <si>
    <t>33-2 ст.</t>
  </si>
  <si>
    <t>Гаршино-1</t>
  </si>
  <si>
    <t>ВЛ 6кВ ф 1802-04</t>
  </si>
  <si>
    <t>ВЛ 6кВ ф 1001-04</t>
  </si>
  <si>
    <t xml:space="preserve">  ВЛ-6 кВ ф.Г-06</t>
  </si>
  <si>
    <t>В пролете опор №27-28 порван провод ф.А неустановленным транспортом на площадке ООО Арбат.</t>
  </si>
  <si>
    <t>ПС-35/6кВ №274 ВЛ-6кВ ф 274-08</t>
  </si>
  <si>
    <t>ВЛ-6кВ ф 274-08</t>
  </si>
  <si>
    <t>Оп.17 - отпайка на к.266 - разрушен изолятор, "земля", устранение 30.06.15.</t>
  </si>
  <si>
    <t>отпайка №1 ф.2 от ТП-Нк-53-1</t>
  </si>
  <si>
    <t>ШГН скв.27 и 58.</t>
  </si>
  <si>
    <t>М-е Украинское, Скв.39</t>
  </si>
  <si>
    <t>ВЛ-6 кВ Ф-129 ПС 35/6 кВ "Величаевская-12"</t>
  </si>
  <si>
    <t>А.О. Ф-129, осмотр ВЛ и КТП дефектов не выявил, на фидере скважины №160, 176, 204, 242, 115 работают с R=0.</t>
  </si>
  <si>
    <t>ВЛ-6 кВ Ф-69 за яч. №37 ПС 35/6 кВ "Затеречная-6"</t>
  </si>
  <si>
    <t>Ф-69 яч. №37</t>
  </si>
  <si>
    <t>А.О. ВЛ-6 кВ Ф-69 за яч. №37 ПС 35/6 кВ "Затеречная-6"  РПВУ после отключения отпайки  № 15 ВЛ-6 кВ Ф-69 на  КТП  "КПМ"</t>
  </si>
  <si>
    <t>ЦЛ-9, 10
Первомайское нмр</t>
  </si>
  <si>
    <t>ЦЛ-9, 10</t>
  </si>
  <si>
    <t>Ф.Дв-3
Двуреченское нмр</t>
  </si>
  <si>
    <t>Ф.Дв-3</t>
  </si>
  <si>
    <r>
      <t xml:space="preserve">АО УЭЦН по посадке напряжения при попадании молнии в провода ВЛ-6 кВ Ф.Дв-3 на территории ПС -110 "Двуреченская", </t>
    </r>
    <r>
      <rPr>
        <sz val="12"/>
        <color indexed="60"/>
        <rFont val="Times New Roman"/>
        <family val="1"/>
        <charset val="204"/>
      </rPr>
      <t xml:space="preserve">выполнен ремонт провода. </t>
    </r>
    <r>
      <rPr>
        <sz val="12"/>
        <rFont val="Times New Roman"/>
        <family val="1"/>
        <charset val="204"/>
      </rPr>
      <t>Бюллеень погоды № 183b от 02.07.15г</t>
    </r>
  </si>
  <si>
    <t>Ф.21-16
Катыльгинское нмр</t>
  </si>
  <si>
    <t>Ф.21-16</t>
  </si>
  <si>
    <r>
      <t xml:space="preserve">ПС 35/6 кВ №421 АО ВЛ-6 Ф.21-16 действием МТЗ (АПВ выведено). Во время грозы,  Бюллетень погоды № 183b от 02.07.15г. </t>
    </r>
    <r>
      <rPr>
        <sz val="12"/>
        <color indexed="60"/>
        <rFont val="Times New Roman"/>
        <family val="1"/>
        <charset val="204"/>
      </rPr>
      <t>Оп.№3 разрушен изолятор. Проведена замена</t>
    </r>
  </si>
  <si>
    <t>Ф.14-6, 14-16
З-Катыльгинское нмр</t>
  </si>
  <si>
    <t>Ф.14-6, 14-16</t>
  </si>
  <si>
    <t>Ф.21-19
Катыльгинское нмр</t>
  </si>
  <si>
    <t>Ф.21-19</t>
  </si>
  <si>
    <t xml:space="preserve"> ОАО "ТРК"</t>
  </si>
  <si>
    <t>НВЧЗ, пуск ТО (телеотключение), АПВ</t>
  </si>
  <si>
    <t>ВЛ-110 С-109, С-110</t>
  </si>
  <si>
    <t>Ф.23-13
З-Полуденное нмр</t>
  </si>
  <si>
    <t>Ф.О-29
Советское нмр</t>
  </si>
  <si>
    <t>Ф.О-29</t>
  </si>
  <si>
    <t>июль</t>
  </si>
  <si>
    <t>ВЛ-6кВ Ф-14 ПС 35/6кВ "К-49"</t>
  </si>
  <si>
    <t>ВЛ-6кВ Ф-8 ПС 35/6кВ "К-77"</t>
  </si>
  <si>
    <t>ВЛ-6кВ Ф-5 ПС 35/6кВ "ДНС"</t>
  </si>
  <si>
    <t>ВЛ-110кВ Белозерная- Орбита</t>
  </si>
  <si>
    <t>Посадка "U" при отключении ВЛ-110кВ. Перезапуск остановившегося оборудования</t>
  </si>
  <si>
    <t>ООО "Энергоремонт"</t>
  </si>
  <si>
    <t xml:space="preserve">ПС 110/35/6 кВ Чистинная </t>
  </si>
  <si>
    <t xml:space="preserve">Кратковременная посадка напряжения в сети 110кВ до 40% во время прохождения грозового фронта. Остановка 19 скважин действием защит на СУ УЭЦН. </t>
  </si>
  <si>
    <t xml:space="preserve">Кратковременное понижение напряжения в сети 35кВ, остановка отдельных скважин по ПС. </t>
  </si>
  <si>
    <t>Кратковременное повышение напряжения при переводе питания С2Т ПС Герасимовская по нормальной схеме от ПС Алексеевская(ВЭС). Заявка ЗЭС.</t>
  </si>
  <si>
    <t>ПС-35/6кВ К-456 ВЛ-6кВ Ф-8</t>
  </si>
  <si>
    <t>ПС-35/6кВ К-106 ВЛ-6кВ Ф-8</t>
  </si>
  <si>
    <t>ПС-35/6кВ К-236 ВЛ-6кВ Ф-5</t>
  </si>
  <si>
    <t>ПС-35/6кВ К-255 ВЛ-6кВ Ф-13</t>
  </si>
  <si>
    <t>ПС-35/6кВ К-399 ВЛ-6кВ Ф-4</t>
  </si>
  <si>
    <t>ПС-35/6кВ К-399  ВЛ-6кВ Ф-4</t>
  </si>
  <si>
    <t>ПС-35/6кВ К-399 ВЛ-6кВ Ф-7</t>
  </si>
  <si>
    <t>ПС-35/6кВ К-399  ВЛ-6кВ Ф-7</t>
  </si>
  <si>
    <t>ПС-35/6кВ К-128 ВЛ-6кВ Ф-14</t>
  </si>
  <si>
    <t>ПС-35/6кВ К-126 ВЛ-6кВ Ф-18</t>
  </si>
  <si>
    <t>ПС-35/6кВ К-126 ВЛ-6кВ Ф-15</t>
  </si>
  <si>
    <t>ПС-35/6кВ К-396 ВЛ-6кВ Ф-8</t>
  </si>
  <si>
    <t>ПС-35/6кВ К-396 ВЛ-6кВ Ф-18</t>
  </si>
  <si>
    <t>ВЛ-6 кВ Ф-5 ПС 110/35/6 кВ "Зольное" (Жиг. ПО)</t>
  </si>
  <si>
    <t>Работала Т.О. АПВ-успешно. Причина: при осмотре ВЛ обнаружили в пролете опор  №46-47 дерево на проводах. Гроза, сильный порывистый ветер.</t>
  </si>
  <si>
    <t>ЗРУ 6 кВ Энергоцентр  КП-44 яч.2</t>
  </si>
  <si>
    <t xml:space="preserve">Аварийное отключение произошло при прохождении грозового фронта. Остановка 4-х скважин из-за изчезновения напряжения. При осмотре выявлены ожоги изоляции на оп.32 фаза В,С, оп.8/114       фаза В._x000D_
</t>
  </si>
  <si>
    <t>ЗРУ 6 кВ Энергоцентр  КП-44 яч.1</t>
  </si>
  <si>
    <t>Аварийное отключение произошло при прохождении грозового фронта. при осмотре выявлены ожоги изоляции на оп.30 фаза В, оп.32 фаза А,С._x000D_
Подана заявка для устранения замечаний на 05.07.15.</t>
  </si>
  <si>
    <t>ЗРУ 6 кВ КП-49 яч 4</t>
  </si>
  <si>
    <t>При осмотре выявлены ожоги изоляции на оп.193.4 фаза В,С, оп.140.4 фаза А, оп.138 фаза С, оп.142.4 фаза А. Подана заявка для устранения замечаний на 21.07.15.</t>
  </si>
  <si>
    <t>ДЭС КП-49 6х1,25 ДГУ-1</t>
  </si>
  <si>
    <t>ЗРУ 6 кВ Энергокомплекс КП-69 яч.4</t>
  </si>
  <si>
    <t>Аварийное отключение произошло при прохождении грозового фронта. О при осмотре выявлены ожоги изоляции на оп.63 фаза В,С. Подана заявка для устранения замечаний на 19.07.15.</t>
  </si>
  <si>
    <t>ЗРУ 6 кВ Энергоцентр  КП-44 яч.3</t>
  </si>
  <si>
    <t xml:space="preserve">Аварийное отключение произошло при прохождении грозового фронта._x000D_
_x000D_
</t>
  </si>
  <si>
    <t>ЗРУ 6 кВ Энергоцентр  КП-44 яч.9</t>
  </si>
  <si>
    <t xml:space="preserve">Аварийное отключение произошло при прохождении грозового фронта._x000D_
</t>
  </si>
  <si>
    <t xml:space="preserve">Аварийное отключение произошло при прохождении грозового фронта._x000D_
</t>
  </si>
  <si>
    <t>ЗРУ 6 кВ Энергокомплекс КП-69 ВЛ 6 кВ Ф-7 от ЗРУ 6 кВ Энергокомплекс КП-69</t>
  </si>
  <si>
    <t>ЗРУ 6 кВ Чистинная ВЛ 6 кВ Ф-16 от ЗРУ 6 кВ Чистинная</t>
  </si>
  <si>
    <t>Аварийное отключение произошло при прохождении грозового фронта. Повторное отключение в 18:09, АПВ успешное. Осмотр ВЛ-6кВ, КТПН 6/0,4кВ запланирован на 03.07.2015г.</t>
  </si>
  <si>
    <t>ПС 35/6 кВ Куст-4 ВЛ 6 кВ Ф-15 от ПС 35/6 кВ Куст-4</t>
  </si>
  <si>
    <t>Аварийное отключение произошло при прохождении грозового фронта.  Осмотр ВЛ-6кВ, КТПН 6/0,4кВ запланирован на 03.07.2015г.</t>
  </si>
  <si>
    <t>ПС 35/6 кВ Куст-4 ВЛ 6 кВ Ф-8 от ПС 35/6 кВ Куст-4</t>
  </si>
  <si>
    <t>Аварийное отключение произошло при прохождении грозового фронта. Повторное отключение в 18:31 АПВ не успешное. При осмотре КТПН выявлено перегорание ПК-6кВ 80А Ф-В,С. смотр ВЛ-6кВ, КТПН 6/0,4кВ запланирован на 03.07.2015г.</t>
  </si>
  <si>
    <t>ПС 35/6 кВ Куст-50 ВЛ 6 кВ Ф-15 от ПС 35/6 кВ Куст-50</t>
  </si>
  <si>
    <t xml:space="preserve">Аварийное отключение произошло при прохождении грозового фронта. </t>
  </si>
  <si>
    <t>ПС 110/35/6 кВ Еловая ВЛ 35 кВ Ф-5 от ПС 110/35/6 кВ Еловая</t>
  </si>
  <si>
    <t>Аварийное отключение произошло при прохождении грозового фронта.   На 03.07.15 запланирован осмотр ВЛ-35кВ.</t>
  </si>
  <si>
    <t>Аварийное отключение произошло при прохождении грозового фронта.  На 03.07.15 запланирован осмотр ВЛ-35кВ.</t>
  </si>
  <si>
    <t>ПС 35/6 кВ Куст-50 ВЛ 6 кВ Ф-3 от ПС 35/6 кВ Куст-50</t>
  </si>
  <si>
    <t>Аварийное отключение произошло при прохождении грозового фронта. Осмотр ПС 35/6кВ. На 03.07.15 запланирован осмотр ВЛ-6кВ</t>
  </si>
  <si>
    <t>ПС 6/35кВ Касаев КТП 35/0,4 кВ №2 КП-7</t>
  </si>
  <si>
    <t xml:space="preserve">В 23:52 сообщение от НГП-5 об остановке 6скв. КП-7, в 00:25 персонал ООО "ЮЭС", НГП, ЭПУ прибыли на КП-7. При осмотре выявелено отключенное положение ВВ-35кВ 2Т КТП 35/0,4кВ №2 КП-7.  При запуске скв. 209 ПЭД-180кВт с нейсправной СУ произошло отключение АВ-0,4кВ ВА 57-39 630А в КТПН, АВ-0,4кВ 1000А СУ. </t>
  </si>
  <si>
    <t>ПС 35/6 кВ Баграс яч.16</t>
  </si>
  <si>
    <t xml:space="preserve">Аварийное отключение произошло при запуске скв. 1079 ПЭД 125кВт КП-22 персоналом ЭПУ (был выбит АВ-0,4кВ 1000А на СУ). После запуска скв. 1079 выбило АВ-0,4кВ 400А в КТПН 6/0,4кВ №2, на СУ АВ-0,4кВ 1000А не выбивало. КТПН 6/0,4кВ №2 АВ-0,4кВ 400А скв. 1079 рем.№279.07.05, АВ-0,4кВ ввод 1000А рем.№271.07.05. Выход из строя АВ-0,4кВ 400А скв.1079 в КТПН. Уставка МТО 1300А, МТЗ 360А. 0,5сек. Потери уточняются. Осмотр КТПН 6/0,4кВ. Отправлена телефонограмма в ЦИТС ОАО, АНГДУ.Замена АВ-0,4кВ 400А КТПН 6/0,4кВ №2 и осмотр ПС запланировано на 03.07.2015г. </t>
  </si>
  <si>
    <t>ВЛ-110 Средний Балык-Угутский-1,2</t>
  </si>
  <si>
    <t>Диф.Защ.</t>
  </si>
  <si>
    <t>ПС 35/6 кВ № 228 Т-2</t>
  </si>
  <si>
    <t>ВЛ-6 ф.КНС-3Е-7</t>
  </si>
  <si>
    <t>Падение дерева из вне охр.зоны ВЛ оп.3-4</t>
  </si>
  <si>
    <t>Центральная Оха, скв. 2098</t>
  </si>
  <si>
    <t>Центральная Оха, скв. 1417</t>
  </si>
  <si>
    <t>Центральная Оха, ТП-6/0,4кВ №99</t>
  </si>
  <si>
    <t>Отключение по аварийной заявке ТП-99, восстановление обрыва ВЛ по фазе Б скв. 1417</t>
  </si>
  <si>
    <t>Набиль, скв. 121</t>
  </si>
  <si>
    <t>"Борец"</t>
  </si>
  <si>
    <t>М-е Зыбза, скв.54, 865, 701, 938.</t>
  </si>
  <si>
    <t xml:space="preserve">ВЛ-0,4 кВ № 3 от ТП-Хл-211-2 </t>
  </si>
  <si>
    <t>ВЛ-35 кВ "Северное - Новокудрино"</t>
  </si>
  <si>
    <t>Замена дефектных изоляторов на опорах №146, 147. (Перевод нагрузки п/cт 35/6 кВ "Западно- Степановская" от п/ст 35/6 "Городская" через ф. "Г-1" с ограничением нагрузок). Врезка вновь построенной ВЛ - 6кВ и КТП 6/0,4 кВ "Г/С Савруша" (Совмещение с работами на ВЛ-35 кВ)</t>
  </si>
  <si>
    <t>ВЛ-110 кВ "Сосновка"(ВПО)</t>
  </si>
  <si>
    <t>ВЛ-110 кВ "Сосновка"(ВПО) ПС 110/10 кВ "Подбельская-тяговая"(РЖД) Под посадку напряжения  попали:  С-1-Т ПС 110/35/6 кВ "Сосновка"(ВПО), ПС 35/6 кВ "БКНС", "Дерюжевка", "Садовая".</t>
  </si>
  <si>
    <t>ВЛ-110 кВ "КС-3"(ВПО)</t>
  </si>
  <si>
    <t>ВЛ-110 кВ "КС-3"(ВПО) ПС 220/110/10 кВ "Просвет"(МЭС) Под отключение попали: С-1-Т ПС110/35/6 кВ "Кудиновская",ПС 35/6 кВ "Кудиновская", ПС 35/6 кВ "Тверская"</t>
  </si>
  <si>
    <t>Работала 2 ст.З.З. АПВ-успешно. Гроза, сильный порывистый ветер.</t>
  </si>
  <si>
    <t>1 ст Дист.З ТЗНП 1ступень</t>
  </si>
  <si>
    <t>ВЛ-110 кВ "Коханы-2"</t>
  </si>
  <si>
    <t>ВЛ-110 кВ "Коханы-2" ПС 220/110/10 кВ
"Комсомолец" (МЭС). Под отключение попали: С-1-Т ПС 110/35/6 кВ "УКПН-2", С-2-Т ПС 110/35/6 кВ "Коханы"(ВПО), ПС 35/6 кВ "Черновская". Т-2-Т ПС 35/6 кВ "Восточная", ПС 35/6 кВ "Кинель-Черкасская" ПРЦЭиЭ№1). ПС 35/6 кВ "Ключевская", ПС 35/6 кВ "Теребилово", ПС 35/6 кВ "Городецк", ПС 35/6 кВ "Жуково" (ПРЦЭиЭ№5)</t>
  </si>
  <si>
    <t>2 СШ-6 кВ</t>
  </si>
  <si>
    <t>2 СШ-6 кВ ПС 35/6 кВ "Киндяково"</t>
  </si>
  <si>
    <t>ВЛ-110 кВ"Алексеевка-1" ПС 110/35/6 кВ
"Нефтегорская-2" (ВПО) Под отключение попали: ПС 35/6 кВ "Субботинская", "Алексеевская", "Грековская", Т-2-Т ПС 35/6 кВ "Верхне-Ветлянская".</t>
  </si>
  <si>
    <t>АПВ- успешно Гроза, сильный порывистый ветер.</t>
  </si>
  <si>
    <t>ВЛ-35 кВ "Майская" ПС 110/35/10 кВ
"Б.Глушица"(ЧПО). Под отключение попали: ПС 35/10 кВ "Пиненковская"</t>
  </si>
  <si>
    <t>Работала МТЗ АПВ-успешно Гроза, сильный порывистый ветер.</t>
  </si>
  <si>
    <t>Кратковременное понижение напряжения, остановка отдельных скважин по ПС при аварийном отключение фидера "Чк-3" на ПС "Чкаловская" (СЭС)</t>
  </si>
  <si>
    <t>ПС "Родниковская", "Врезовская".</t>
  </si>
  <si>
    <t>Кратковременное понижение напряжения по ВЛ-35, остановка отдельных скважин по ПС при грозовых проявлениях.</t>
  </si>
  <si>
    <t>ПС "Герасимовская", "Варшава-3", "Проскуринская".</t>
  </si>
  <si>
    <t>Аварийное отключение ВЛ-110 кВ "Алексеевка-1" с успешным АПВ З.З.-1 ст. На ПС "Алексеевская" отключение СВ-110 делительной автоматикой. СВ включению не поддается". Эл.снабжение С2Т ПС "Герасимовская" переведено по ВЛ-110 кВ "Сав-2". 22:37 (моск.врем.) ВЛ-110 "Алексеевская - Герасимовская" включена на хх.</t>
  </si>
  <si>
    <t>ПС"Холмская"-110/35/6</t>
  </si>
  <si>
    <t>М-е Зыбза. УЭЦН скв. 865</t>
  </si>
  <si>
    <t>ПС 35/6 К-555</t>
  </si>
  <si>
    <t>ВЛ-6 ф.555-18</t>
  </si>
  <si>
    <t xml:space="preserve"> Обрыв 2х проводов на перекрестке к-555 к-553 техникой сторонней организации "Нефть Дор Строй"</t>
  </si>
  <si>
    <t>ВЛ-35 кВ "3ЦЛ" ПС 110/35/6 кВ
"Кудиновская" Под отключение попали:
 ПС 35/6 кВ "Тверская"</t>
  </si>
  <si>
    <t>Работала ТО АПВ-успешно Гроза, сильный порывистый ветер.</t>
  </si>
  <si>
    <t>ВЛ-6 кВ Ф-15</t>
  </si>
  <si>
    <t>ВЛ-6 кВ Ф-15 ПС 35/6 кВ "Горбатовская-2"</t>
  </si>
  <si>
    <t>ВЛ-35 кВ "Утёвка-2"</t>
  </si>
  <si>
    <t>ВЛ-35 кВ "Утёвка-2" ПС 110/35/6 кВ
"Бариновская". Под отключение попали:
ПС 35/6 кВ "Голубёвская".</t>
  </si>
  <si>
    <t>Работала МТЗ 2 АПВ-успешно Гроза, сильный порывистый ветер.</t>
  </si>
  <si>
    <t>ВЛ-35 кВ "Коммунарская"</t>
  </si>
  <si>
    <t>ВЛ-35 кВ "Коммунарская" ПС 110/35/6 кВ "Бариновская". Под отключение попали:Т-2-Т ПС 35/6 кВ "Коммунарская", Т-2-Т ПС 35/6 кВ "Широкинская".</t>
  </si>
  <si>
    <t>Работала МТЗ 1 АПВ-успешно Гроза, сильный порывистый ветер.</t>
  </si>
  <si>
    <t>ВЛ-6 кВ Ф-5 ПС 35/6 кВ "КНС"</t>
  </si>
  <si>
    <t>ВЛ-6 кВ Ф-65</t>
  </si>
  <si>
    <t>ВЛ-6 кВ Ф-65 ПС 35/6 кВ "Ново-Ключевская"</t>
  </si>
  <si>
    <t>ВЛ-6 кВ Ф-77</t>
  </si>
  <si>
    <t>ВЛ-6 кВ Ф-77 ПС 35/6 кВ "Восточная"</t>
  </si>
  <si>
    <t>ВЛ-6 кВ Ф-30 ПС 35/6 кВ "Восточная Чёрновка"</t>
  </si>
  <si>
    <t>ВЛ-6 кВ Ф-5 ПС 110/35/6 кВ "Зольное"(Жиг.ПО)</t>
  </si>
  <si>
    <t>Работала МТО АПВ- не успешно РПВ-не успешно Гроза, сильный порывистый ветер.
Произвели осмотр ВЛ-6 кВ Ф-5: в пролёте оп.№46-47 под проводами обнаружено упавшее дерево. В 18:03 ф-р поставили под напряжение.</t>
  </si>
  <si>
    <t>ВЛ-6 кВ Ф-4 ПС 35/6 кВ "Колыванская"</t>
  </si>
  <si>
    <t>ВЛ-6 кВ Ф-14</t>
  </si>
  <si>
    <t>ВЛ-6 кВ Ф-14 ПС 35/6 кВ "Колыванская"</t>
  </si>
  <si>
    <t>ВЛ-6 кВ Ф-1 ПС 35/6 кВ "Колыванская"</t>
  </si>
  <si>
    <t>ВЛ-6 кВ Ф-4 ПС 35/6 кВ "Парфёновская"</t>
  </si>
  <si>
    <t>ВВ-35 кВ "Пиненковская"</t>
  </si>
  <si>
    <t>ВВ-35 кВ "Пиненковская" ПС 35/10 кВ
Пиненковская" Под отключение попали:
Т-1-Т ПС 35/10 кВ"Пиненковская"</t>
  </si>
  <si>
    <t>Работала МТ3 АВР-35 кВ -успешно Гроза, сильный порывистый ветер. В 21:12 на ПС 35/10 кВ "Пиненковская" восстановлена нормальная схема эл. снабжения.</t>
  </si>
  <si>
    <t>ВЛ-110 кВ Ванкорская ГТЭС-Мангазея II цепь (С-5)</t>
  </si>
  <si>
    <t>Отключение ВЛ-6кВ ф-310 для замены дефектного ЛР-6кВ на КТП 6/0,4кВ скв.№ 206. Внеплановая заявка.</t>
  </si>
  <si>
    <t>Кратковременное понижение напряжения, остановка отдельных скважин по ПС при аварийном отключение фидера № 114 на ПС "Ибряевка-1". Причина: разрушение опорного изолятора в яч.фидера № 114.</t>
  </si>
  <si>
    <t xml:space="preserve"> ПС 35/6кВ "Ишуевская", 1СШ-35 ПС "Тананыкская"</t>
  </si>
  <si>
    <t>Аварийное отключение ВЛ-35 "18Л" на ПС "Герасимовская". Дождь. Гроза</t>
  </si>
  <si>
    <t>Устранение замыкания на "землю" (замена дефектного изолятора на опоре № 19) после прохождения грозового фронта.</t>
  </si>
  <si>
    <t>Устранение замыкания на "землю" (обрыв провода фаза "В" отпайка ВЛ-6 на скв.№ 172) после прохождения грозового фронта. Отключение ВЛ-6 фидера № 5 для безопасного производства работ.</t>
  </si>
  <si>
    <t>ПС 35/6кВ "Нязь" ф-4</t>
  </si>
  <si>
    <t>Сработала защита СУ "БМС" по недогрузу.</t>
  </si>
  <si>
    <t>Сработала защита СУ "Элкам" по перегрузу.</t>
  </si>
  <si>
    <t>МТЗ ячейки №15 фидер №3</t>
  </si>
  <si>
    <t>Энергокомплекс ООО "ТЮНГД",
ВЛ-6 кВ ф.№3</t>
  </si>
  <si>
    <t>Касание проводов ВЛ неустановленным автотранспортным средством</t>
  </si>
  <si>
    <t>МТО; МТЗ-2ст</t>
  </si>
  <si>
    <t>ВЛ-6кВ "105-18"</t>
  </si>
  <si>
    <t>ВЛ-6 кВ "113-16"
ВЛ-6 кВ "113"-18"</t>
  </si>
  <si>
    <t>ВЛ-6 кВ "142"-16"
ВЛ-6 кВ "104"-12"</t>
  </si>
  <si>
    <t>11 скважин на кустах 5, 101, 9,100;
БКНС-2  ОНД-1,2,4, БКНС-1  Н-2,3</t>
  </si>
  <si>
    <t>М-е Абино-Украинское. ШГН скв. 279.</t>
  </si>
  <si>
    <t>М-е Зыбза. ШГН скв. 1017.</t>
  </si>
  <si>
    <t>РН-Бурение</t>
  </si>
  <si>
    <t>МТЗ1</t>
  </si>
  <si>
    <t>ВЛ-6 кВ Ф-7 ПС 110/35/6 кВ "Сосновка"(ВПО)</t>
  </si>
  <si>
    <t>ВЛ-6 кВ Ф-1 ПС 35/6 кВ "Ивановская"</t>
  </si>
  <si>
    <t>ВЛ-6 кВ  Ф-6 ПС 35/6 кВ 
"Ивановская"</t>
  </si>
  <si>
    <t xml:space="preserve">CELF 3х16 4кВ </t>
  </si>
  <si>
    <t>Centrilift</t>
  </si>
  <si>
    <t>не проектная КЛ</t>
  </si>
  <si>
    <t>РГП-3 СЭЩ-2-11/35/1000 УХЛ1</t>
  </si>
  <si>
    <t>Извещатель пожарный ручной ИПР–3СУ ЦФСК.425232.001 ТУ</t>
  </si>
  <si>
    <t>ЗАО «Светлана – Оптоэлектроника»</t>
  </si>
  <si>
    <t>18.04.2015г.</t>
  </si>
  <si>
    <t>ВЛ 220 кВ Уренгойская ГРЭС - Мангазея №1, опора №2</t>
  </si>
  <si>
    <t>"МТЗ нейтрали" Г-8
"ТЗНП" В-10 ТСН Г-8</t>
  </si>
  <si>
    <t>В-10 Г-8,
В-10 ТСН 8Г</t>
  </si>
  <si>
    <t>ГТУ-8, ТСН 8Г</t>
  </si>
  <si>
    <t xml:space="preserve">Однофазное замыкание на землю ф.А КЛ-10 кВ ТСН 8Г  </t>
  </si>
  <si>
    <t xml:space="preserve">кабельная заделка GUST-12/150 -40/80 0-L12 </t>
  </si>
  <si>
    <t>Tyco Electronics Raychem GmbH</t>
  </si>
  <si>
    <t>09.10.2011. (ПНР).</t>
  </si>
  <si>
    <t>ВВИ - Декабрь 2015г.</t>
  </si>
  <si>
    <t>провод АС-150/24</t>
  </si>
  <si>
    <t>концевая кабельная муфта 10ПКВТпЛН-8</t>
  </si>
  <si>
    <t>АС 120/19</t>
  </si>
  <si>
    <t>Опора - ж/б, провод А-70</t>
  </si>
  <si>
    <t>ТО - 22.10.2014</t>
  </si>
  <si>
    <t>ТО - 14.11.2014</t>
  </si>
  <si>
    <t>АБВвШнг 3х120-6.0</t>
  </si>
  <si>
    <t>ТО - 26.10.2012</t>
  </si>
  <si>
    <t>КТП-Н-630/6/0,4-1</t>
  </si>
  <si>
    <t>ТР - 06.03.2015</t>
  </si>
  <si>
    <t>ТО - 10.04.2015</t>
  </si>
  <si>
    <t>ТО - 06.02.2015</t>
  </si>
  <si>
    <t>Опора - метал, провод А-95</t>
  </si>
  <si>
    <t>ТО - 14.02.2015</t>
  </si>
  <si>
    <t>ТО - 14.03.2015</t>
  </si>
  <si>
    <t>Отключение на Пермяковском м/р.</t>
  </si>
  <si>
    <t>ВБУ-Э3-10-31,5/1600</t>
  </si>
  <si>
    <t>ТО - 15.02.2015</t>
  </si>
  <si>
    <t>Отключение на Хохряковском м/р.</t>
  </si>
  <si>
    <t>Опора - метал, провод А-70, изол - ШС-10</t>
  </si>
  <si>
    <t>ТО - 10.12.2014</t>
  </si>
  <si>
    <t>Отключение на Ван-Ёганском м/р.</t>
  </si>
  <si>
    <t xml:space="preserve">Отключение на Хохряковском, Пермяковском, Кошильском,  Колик-Ёганском м/р. </t>
  </si>
  <si>
    <t>Отключение на Западно-Ермаковском, Орехово-Ермаковском. Чехлонейском м/р.</t>
  </si>
  <si>
    <t>Отключение на Узунском м/р.</t>
  </si>
  <si>
    <t>Северо-Варьеганское м/р.</t>
  </si>
  <si>
    <t>ТО - 19.02.2014</t>
  </si>
  <si>
    <t>ТО - 05.03.2014</t>
  </si>
  <si>
    <t>ТО - 17.02.2014</t>
  </si>
  <si>
    <t>Отключение на Орехово-Ермаковском, Западно-Ермаковском, Чехлонейском м/р</t>
  </si>
  <si>
    <t xml:space="preserve">Отключение на Хохряковском м/р. </t>
  </si>
  <si>
    <t>Отключение на Хохряковском, Пермяковском, Кошильском, Верхнеколик-Ёганском, Северо-Хохряковском, Бахиловском, Северо-Варьегансом м/р..</t>
  </si>
  <si>
    <t>Падение оп.№157,158,159 (слом в стакане).</t>
  </si>
  <si>
    <t>ШСВ-220 ПС-500/220/110/10/6 "Демьянская"</t>
  </si>
  <si>
    <t>25.06.2015 Кальчинское м/р на ПС-500/220/110/10/6 "Демьянская" произошло - (разрушение изоляции  ввода ф."С" на ШСВ-220, отключение 1СШ-220 и 2СШ-220 по ДЗШ, с успешным АПВ 2СШ-220 и не успешным АПВ 1СШ-220) в следствии чего произошла посадка напряжения на ПС 110/35/6кВ  "Кальча" с 117 до 96 кВ и как следствие остановка 21скв. КНП, 4 насосных агрегата на КУУН.</t>
  </si>
  <si>
    <t>2011, 2015</t>
  </si>
  <si>
    <t>Провод АС-240/32</t>
  </si>
  <si>
    <t>Россия
ООО "Камкабель"</t>
  </si>
  <si>
    <t>QSV 91-G</t>
  </si>
  <si>
    <t xml:space="preserve"> 24.02.2015</t>
  </si>
  <si>
    <t xml:space="preserve"> 04.06.2015</t>
  </si>
  <si>
    <t>Load Shared Panel</t>
  </si>
  <si>
    <t xml:space="preserve"> 07.2012</t>
  </si>
  <si>
    <t xml:space="preserve"> 08.2013</t>
  </si>
  <si>
    <t>Проходные, опорные 
изоляторы; 
шинный мост</t>
  </si>
  <si>
    <t>Высоковольтные изоляторы, г.Екатеринбург
Россия</t>
  </si>
  <si>
    <t xml:space="preserve"> 03.2015</t>
  </si>
  <si>
    <t xml:space="preserve"> 09.2015</t>
  </si>
  <si>
    <t>АС-240</t>
  </si>
  <si>
    <t xml:space="preserve"> 06.2013</t>
  </si>
  <si>
    <t xml:space="preserve"> 06.2016</t>
  </si>
  <si>
    <t>ВВБК-220</t>
  </si>
  <si>
    <t>_</t>
  </si>
  <si>
    <r>
      <t>ГТЭС-83 в работе находились ГТУ-1</t>
    </r>
    <r>
      <rPr>
        <sz val="12"/>
        <rFont val="Calibri"/>
        <family val="2"/>
        <charset val="204"/>
      </rPr>
      <t>÷</t>
    </r>
    <r>
      <rPr>
        <sz val="12"/>
        <rFont val="Times New Roman"/>
        <family val="1"/>
        <charset val="204"/>
      </rPr>
      <t>16. В 18:11 снижение напряжения с 6,3кВ до 5,9кВ за 45сек. АО ГТУ-5</t>
    </r>
    <r>
      <rPr>
        <sz val="12"/>
        <rFont val="Calibri"/>
        <family val="2"/>
        <charset val="204"/>
      </rPr>
      <t>÷16 по низкому напряжению генератора, ГТУ-1÷4 по низкой частоте генератора. Запуск АДГУ на СН.19:13 пуск и синхронизация с АДГУ-1 ГТУ-5. 19:15 НО АДГУ. 19:27 АО ГТУ-5 - по низкому напряжению. Запуск АДГУ в 19:31, запуск ГТУ-1 и синхронизация с АДГУ в 19:43. В 19:46 НО АДГУ. 19:54 пуск ГТУ-2 и синхронизация с ГТУ-1. 20:14 принято решение о режиме работы I очереди в делении, II очереди в базовом режиме с выделением по 6-ти ГТУ на ввода ПС-6/35кВ №2, разделением I и II очереди по стороне 6кВ. 22:03 произведенены переключения. 22:30 восстановлено эл.снабжение Усть-Тегусского и Урненского м/р. 23:20 Снято ограничение по нагрузке.</t>
    </r>
  </si>
  <si>
    <t>02.2014</t>
  </si>
  <si>
    <t>АО Ф-511 ТО Сильный дождь,гроза, РПВН, устронение дефекта производил персонал ПЭС (обрыв вязки провода на ВЛ)</t>
  </si>
  <si>
    <t>11.2015</t>
  </si>
  <si>
    <t>АО ТО РПВН, опора №28 обрыв вязки провода фаза-"В" устранили дефекты, ввели в работу Ф-148 КИЗ в норме</t>
  </si>
  <si>
    <t>АО ТО РПВН, опора №7/15 обрыв вязки провода фаза-"В" устранили дефекты, ввели в работу Ф-144 КИЗ в норме</t>
  </si>
  <si>
    <t>10.2015</t>
  </si>
  <si>
    <t>отключили ячейку №2 Ф-14 для устранения замыкания на землю "замена проходного изолятора и сгоревших ПК-6кВ на ячейке "Артезианского участка", киз в норме</t>
  </si>
  <si>
    <t>АО ТО РПВН, опора №3 обрыв вязки провода фаза-"В" устранили дефект, ввели в работу Ф-144 КИЗ в норме. Сильные порывы ветра.</t>
  </si>
  <si>
    <t xml:space="preserve">АО ТО РПВУ яч.37 Ф-69. </t>
  </si>
  <si>
    <t>АО при запуске скв.49 м/р "Правый Берег" с R=0. РПВУ В-Ф27 при отключённом раз-ле скв.49ПБ.</t>
  </si>
  <si>
    <t>АО Ф-661  РПВУ- "земля" полная на Ф-"А" при осмотре упала опора за ЛР-2/661, ЛР отключили, опора №2/16 срыв изолятора,сильный ветер ,дождь.(прохождение грозового фронта)</t>
  </si>
  <si>
    <t xml:space="preserve">  WМРWV-6/4/1,5</t>
  </si>
  <si>
    <t>ВЛ-6кВ Ф-116 ПС 35/6кВ "Величаевка-11"</t>
  </si>
  <si>
    <t>Ф-116</t>
  </si>
  <si>
    <t>возгорание деревянной траверсы на опоре №2 ВЛ-6кВ Ф-116 в следствии обрыва вязки провода к изолятору, произвели замену траверсы, ввели в работу фидер (было ограничение фонда при остановки КНС Величаевка)</t>
  </si>
  <si>
    <t>возгорание деревянной траверсы на опоре №2 ВЛ-6кВ Ф-116 в следствии обрыва вязки провода к тзолятору, произвели замену траверсы, ввели в работу фидер (было ограничение фонда при остановки КНС Величаевка)</t>
  </si>
  <si>
    <t>АО Ф-511 ТО Сильный дождь,гроза, РПВН, устранение дефекта производил персонал ПЭС (обрыв вязки провода на ВЛ)</t>
  </si>
  <si>
    <r>
      <t xml:space="preserve"> АО ВЛ-35 Ц-1 на ПС-220/110/35/6 "Советско-Соснинская"  действием 2ст.МТЗ, АПВ успешное. Гроза. Оперативное предупреждение №1995 от 02.06.15.</t>
    </r>
    <r>
      <rPr>
        <sz val="12"/>
        <color indexed="60"/>
        <rFont val="Times New Roman"/>
        <family val="1"/>
        <charset val="204"/>
      </rPr>
      <t xml:space="preserve"> 04.06.15. закончен осмотр, оп.№65-66 следы прогара  проводов фаз «А», « В», «С» (провод не поврежден), оп.№32/1-33/1 ф. «А» распушение провода (устранение дефекта - июнь 2015г.).</t>
    </r>
  </si>
  <si>
    <r>
      <t>Останов ЭЦН по посадке напряжения. Подана заявка на распечатку параметров работы ЭЦН. Гроза, бюллетень погоды №157 от 6.06.15.</t>
    </r>
    <r>
      <rPr>
        <sz val="12"/>
        <color indexed="60"/>
        <rFont val="Times New Roman"/>
        <family val="1"/>
        <charset val="204"/>
      </rPr>
      <t xml:space="preserve"> Посадка со стороны ОАО "Тюменьэнерго", АО ВЛ-500 кВ Белозёрная-Кустовая.</t>
    </r>
  </si>
  <si>
    <r>
      <t xml:space="preserve">АО Скв.1094 не запускается после АО Ф.3-8. 21.06.15. выполнен осмотр КТПН-6/0,4кВ К-77А (высокий паводковых вод). </t>
    </r>
    <r>
      <rPr>
        <sz val="12"/>
        <color indexed="60"/>
        <rFont val="Times New Roman"/>
        <family val="1"/>
        <charset val="204"/>
      </rPr>
      <t>КЗ на АВ-0,4 кВ и КЛ-0,4 кВ</t>
    </r>
    <r>
      <rPr>
        <sz val="12"/>
        <rFont val="Times New Roman"/>
        <family val="1"/>
        <charset val="204"/>
      </rPr>
      <t xml:space="preserve"> </t>
    </r>
    <r>
      <rPr>
        <sz val="12"/>
        <color indexed="60"/>
        <rFont val="Times New Roman"/>
        <family val="1"/>
        <charset val="204"/>
      </rPr>
      <t>скв.1091 (перегруз в результате повышения нагрузки без согласования с ЭНТ), повреждение АВ-0,4 кВ и КЛ-0,4 кВ скв.1094. Выполнена замена дефектных КЛ-0,4 кВ и АВ-0,4 кВ.</t>
    </r>
  </si>
  <si>
    <t>Ф.23-13 З-Полуденного нмр</t>
  </si>
  <si>
    <t>ПС 35/6 кВ №123 АО ВЛ-6 Ф.23-13 действием ТО, АПВН, РПВН. Разрушение колонки ЛР-6 №1/1 оп.12/1  6кВ фаза "А" при переключениях. Выполнен ремонт, включен в работу.</t>
  </si>
  <si>
    <r>
      <t xml:space="preserve">АО ДЭС СФ ООО "СЭС" </t>
    </r>
    <r>
      <rPr>
        <sz val="12"/>
        <color rgb="FF993300"/>
        <rFont val="Times New Roman"/>
        <family val="1"/>
        <charset val="204"/>
      </rPr>
      <t>Сбой работы регулятора газа по засорению фильтра тяжелыми частицами нефти</t>
    </r>
  </si>
  <si>
    <r>
      <t>Остановка ЭЦН. Посадка напряжения. Подана заявка на распечатку параметров работы ЭЦН..</t>
    </r>
    <r>
      <rPr>
        <sz val="12"/>
        <color indexed="60"/>
        <rFont val="Times New Roman"/>
        <family val="1"/>
        <charset val="204"/>
      </rPr>
      <t xml:space="preserve"> Посадка со стороны ОАО "Тюменьэнерго"</t>
    </r>
  </si>
  <si>
    <r>
      <t xml:space="preserve">Остановка ЭЦН. Посадка напряжения. Подана заявка на распечатку параметров работы ЭЦН. </t>
    </r>
    <r>
      <rPr>
        <sz val="12"/>
        <color indexed="60"/>
        <rFont val="Times New Roman"/>
        <family val="1"/>
        <charset val="204"/>
      </rPr>
      <t>Посадка со стороны ОАО "Тюменьэнерго", ПС-500/220/110 кВ      "Белозерная" АО 2СШ-220 (разрушение ОПН-220 Ф "С").</t>
    </r>
  </si>
  <si>
    <r>
      <t>АО УЭЦН. Посадка напряжения при АО ВЛ-110 С-97, С-98 действием НВЧЗ, АПВУ. Дождь, гроза.  Бюллетень погоды №169 от 18.06.15г.</t>
    </r>
    <r>
      <rPr>
        <sz val="12"/>
        <color rgb="FFC00000"/>
        <rFont val="Times New Roman"/>
        <family val="1"/>
        <charset val="204"/>
      </rPr>
      <t xml:space="preserve"> </t>
    </r>
    <r>
      <rPr>
        <sz val="12"/>
        <color rgb="FF993300"/>
        <rFont val="Times New Roman"/>
        <family val="1"/>
        <charset val="204"/>
      </rPr>
      <t xml:space="preserve">Выполнен осмотр 27.06.2015 выявлено расплетения грозотроса в пролете опор №368-369 </t>
    </r>
  </si>
  <si>
    <r>
      <t>АО УЭЦН Первомайского нмр.  Подана заявка на распечатку параметров работы ЭЦН. .</t>
    </r>
    <r>
      <rPr>
        <sz val="12"/>
        <color indexed="60"/>
        <rFont val="Times New Roman"/>
        <family val="1"/>
        <charset val="204"/>
      </rPr>
      <t xml:space="preserve"> Посадка со стороны ОАО "Тюменьэнерго". Зафиксирована посадка работа ПТК ЧЯ на ПС 35/6 №123, №103, ПС 110/35/6 "Катыльгинская"</t>
    </r>
  </si>
  <si>
    <t>1979г.</t>
  </si>
  <si>
    <t>23.12.13г.</t>
  </si>
  <si>
    <t>ТР - декабрь.2021</t>
  </si>
  <si>
    <t>2013г.</t>
  </si>
  <si>
    <t>ООО "Электрон"</t>
  </si>
  <si>
    <t>ТО - декабрь 2014г.,
ТР - 09.06.15г.</t>
  </si>
  <si>
    <t>ТР - июнь 2016г.</t>
  </si>
  <si>
    <t>ССМУ Трест ТНС</t>
  </si>
  <si>
    <t>ноябрь 2014г</t>
  </si>
  <si>
    <t>ноябрь 2015г</t>
  </si>
  <si>
    <t>2004г.</t>
  </si>
  <si>
    <t>ТО – март 2015г.</t>
  </si>
  <si>
    <t>ТО –  октябрь 2015г.</t>
  </si>
  <si>
    <t>1972г.</t>
  </si>
  <si>
    <t xml:space="preserve">ТР -  20.09.13г., ТО - 04.02.14г.
</t>
  </si>
  <si>
    <t>ТО - август, октябрь 2015г.</t>
  </si>
  <si>
    <t>ПС-70Д</t>
  </si>
  <si>
    <t>ТО –январь 2015г.</t>
  </si>
  <si>
    <t>ТО –январь 2016г.</t>
  </si>
  <si>
    <t>2003г.</t>
  </si>
  <si>
    <t>С-50</t>
  </si>
  <si>
    <t>ТР - 27.07.13г., ТО - 28.03.15г.</t>
  </si>
  <si>
    <t>ТР - 27.08.15г., ТО - 28.03.16г.</t>
  </si>
  <si>
    <t>ТР -2008г., ТО -05.15г.</t>
  </si>
  <si>
    <t>ТО – 2015г. ТР – 2016г.</t>
  </si>
  <si>
    <t>VD4 M1206 G220 25</t>
  </si>
  <si>
    <t>ABB</t>
  </si>
  <si>
    <t>ТР - 14.07.14., ТО- 06.01.15.</t>
  </si>
  <si>
    <t>ТР - 14.07.15.</t>
  </si>
  <si>
    <t>2007г.</t>
  </si>
  <si>
    <t>ТМГ-630/10-У1</t>
  </si>
  <si>
    <t>г.Самара</t>
  </si>
  <si>
    <t xml:space="preserve">ТР - 16.07.14г., ТО - 10.11.14г.
</t>
  </si>
  <si>
    <t>ТР - июль 2015г.</t>
  </si>
  <si>
    <t xml:space="preserve">1988 г. </t>
  </si>
  <si>
    <t xml:space="preserve">ТР - 06.01.06. 
ТО - 26.07.14.
</t>
  </si>
  <si>
    <t>ТР - январь 2016г.</t>
  </si>
  <si>
    <t>1990 г.</t>
  </si>
  <si>
    <t>ТО – 22.04.15.
ТР – 05.04.07.</t>
  </si>
  <si>
    <t>апрель 2016г.</t>
  </si>
  <si>
    <t>март 2015г.</t>
  </si>
  <si>
    <t>TS630</t>
  </si>
  <si>
    <t>1988г</t>
  </si>
  <si>
    <t>ИС-4-80</t>
  </si>
  <si>
    <t xml:space="preserve">ТО - 19.02.15., ТР - 28.08.10.
</t>
  </si>
  <si>
    <t>ТО - август 2015г., ТР - август 2016г.</t>
  </si>
  <si>
    <t>1984г.</t>
  </si>
  <si>
    <t xml:space="preserve">ТО - 08.13г.
ТР - 2003г.
</t>
  </si>
  <si>
    <t>ТР - 06.15г.</t>
  </si>
  <si>
    <t xml:space="preserve">ТР - 10.09.13г., ТО - 28.03.15
</t>
  </si>
  <si>
    <t>ТР - сентябрь 2020г.</t>
  </si>
  <si>
    <t>УФО -апрель 2013г</t>
  </si>
  <si>
    <t>ТЧ, И</t>
  </si>
  <si>
    <t>АС-95, ШС-10</t>
  </si>
  <si>
    <t xml:space="preserve">ТО -  25.12.14г., ТР - июнь 2014 
</t>
  </si>
  <si>
    <t>ТР -  июнь 2015</t>
  </si>
  <si>
    <t>1989г.</t>
  </si>
  <si>
    <t>ССМУ</t>
  </si>
  <si>
    <t xml:space="preserve">ТР - 16.02.15г. </t>
  </si>
  <si>
    <t>ТР -16.02.16г., ТО -01.05.15г.</t>
  </si>
  <si>
    <t>Остановка ЭЦН.  Посадка напряжения в сети 35 кВ ПС-220 "Советско-Соснинская".</t>
  </si>
  <si>
    <t>НТАМИ-6</t>
  </si>
  <si>
    <t>УкрЭлектроАппарат</t>
  </si>
  <si>
    <t>ТР -03.08.12г.</t>
  </si>
  <si>
    <t>03.08.15г.</t>
  </si>
  <si>
    <t xml:space="preserve">ПР-6 зажим (пинцет) </t>
  </si>
  <si>
    <t>13.05.15.</t>
  </si>
  <si>
    <t>ТР -02.07.12.
ТО -25.01.14.</t>
  </si>
  <si>
    <t>июль 2015г.</t>
  </si>
  <si>
    <t>2000 г.</t>
  </si>
  <si>
    <t>СЭУ</t>
  </si>
  <si>
    <t>ТР - 27.04.14г., ТО - 23.10.14г.</t>
  </si>
  <si>
    <t>ТР - 07.05.15г.</t>
  </si>
  <si>
    <t>2008 г.</t>
  </si>
  <si>
    <t xml:space="preserve">ТР - 16.04.10г., ТО - 11.04.15.г.
</t>
  </si>
  <si>
    <t>ТР - 16.04.16г.</t>
  </si>
  <si>
    <t>ШС-  10Г</t>
  </si>
  <si>
    <t>ЗАО ХЭЧГЭС</t>
  </si>
  <si>
    <t>КР - 05.10.12г.,  ТО -20.07.14г.</t>
  </si>
  <si>
    <t>ТР -  июль 2015</t>
  </si>
  <si>
    <t>ТО - 16.03.15.
ТР - 26.11.13.</t>
  </si>
  <si>
    <t>26.11.15.</t>
  </si>
  <si>
    <t xml:space="preserve">ТО -15.05.14г., ТР -08.11.05г.
</t>
  </si>
  <si>
    <t>ТР -08.11.15г.</t>
  </si>
  <si>
    <t>ТО - 22.11.14.
ТР - 24.03.11.</t>
  </si>
  <si>
    <t>24.03.16.</t>
  </si>
  <si>
    <t>ТЧ, ЗА</t>
  </si>
  <si>
    <t>1986г.</t>
  </si>
  <si>
    <t>АС-95, ПС-50</t>
  </si>
  <si>
    <t>ТР - 2008г.,
ТО - январь 2015г.</t>
  </si>
  <si>
    <t>ТР - 2016г.,
ТО - июль 2015г.</t>
  </si>
  <si>
    <t>1975г.</t>
  </si>
  <si>
    <t xml:space="preserve">ТО - 04.06.15.,
ТР  не проведен НПО 12.04.13.
</t>
  </si>
  <si>
    <t>декабрь 2015г.</t>
  </si>
  <si>
    <t xml:space="preserve">АО вводного АВ-0,4кВ Iн-630А.в КТПН-6/0,4 №3, Iр-230А. Неисправность АВ-0,4кВ. Выполнена замена АВ-0,4кВ </t>
  </si>
  <si>
    <t xml:space="preserve">реле KL3 </t>
  </si>
  <si>
    <t>«ЧЭАЗ» г.Чебоксары</t>
  </si>
  <si>
    <t xml:space="preserve">ТО - 28.04.15., 
ТР - 17.04.14.
</t>
  </si>
  <si>
    <t>ТР - 17.04.16.</t>
  </si>
  <si>
    <t>1998г</t>
  </si>
  <si>
    <t>ПН-80</t>
  </si>
  <si>
    <t>ТР -  06.09.10.</t>
  </si>
  <si>
    <t>ТР -  16.08.15.</t>
  </si>
  <si>
    <t>ТВК  20.04.15</t>
  </si>
  <si>
    <t>ТМН-2500/35-80У1</t>
  </si>
  <si>
    <t>ТР -27.12.14.
ТО -21.04.15.</t>
  </si>
  <si>
    <t>ТР -01.12.15.
 ТО -21.10.15. </t>
  </si>
  <si>
    <r>
      <t xml:space="preserve">ПС 110/35/6 кВ "Григорьевская"АО ВЛ-6 кВ Ф.Гр-1 действием МТЗ 2ст., АПВ неуспешное. </t>
    </r>
    <r>
      <rPr>
        <sz val="12"/>
        <color indexed="60"/>
        <rFont val="Times New Roman"/>
        <family val="1"/>
        <charset val="204"/>
      </rPr>
      <t xml:space="preserve">Разрушение изоляторов типа ШС-10 оп.145/1 ф"B"-1шт. Ф"C"-1шт. </t>
    </r>
    <r>
      <rPr>
        <sz val="12"/>
        <rFont val="Times New Roman"/>
        <family val="1"/>
        <charset val="204"/>
      </rPr>
      <t>Выполнена замена. Порывистый ветер. Бюллетень погоды №121 от 01.05.15г.</t>
    </r>
  </si>
  <si>
    <t>АО "Транснефть - Центральная Сибирь"</t>
  </si>
  <si>
    <r>
      <t xml:space="preserve">Остановка ЭЦН. Подана заявка на распечатку параметров работы ЭЦН. </t>
    </r>
    <r>
      <rPr>
        <sz val="12"/>
        <color rgb="FF993300"/>
        <rFont val="Times New Roman"/>
        <family val="1"/>
        <charset val="204"/>
      </rPr>
      <t>Посадка напряжения при вывод в ремонт 1С-35 ПС-110 "Малореченская" ОАО "ТРК"</t>
    </r>
  </si>
  <si>
    <r>
      <t xml:space="preserve">АО ПЛУ-6 "Башнефть"  Ф.15-12  ПС 35/6кВ №115 действием ТО, </t>
    </r>
    <r>
      <rPr>
        <sz val="12"/>
        <color indexed="60"/>
        <rFont val="Times New Roman"/>
        <family val="1"/>
        <charset val="204"/>
      </rPr>
      <t xml:space="preserve"> </t>
    </r>
    <r>
      <rPr>
        <sz val="12"/>
        <rFont val="Times New Roman"/>
        <family val="1"/>
        <charset val="204"/>
      </rPr>
      <t xml:space="preserve">Отключены ЛР-6 оп.№170/2 ,172/3 отпайки "Башнефть".  РПВУ. Сообщено диспетчеру "Башнефть". К-12 в работе.. Гроза. бюллетень погоды №168 от 17.06.15г. </t>
    </r>
    <r>
      <rPr>
        <sz val="12"/>
        <color indexed="60"/>
        <rFont val="Times New Roman"/>
        <family val="1"/>
        <charset val="204"/>
      </rPr>
      <t>Повреждение ВЛ в зоне эксплуатационной ответственности ООО "Башэнергонефть". 19.06.15г. выполнена врезка смонтированного участка ВЛ в обход ПЛУ-6 "Башнефть".</t>
    </r>
  </si>
  <si>
    <t>ОАО "ТП МЭС"</t>
  </si>
  <si>
    <t>На опоре № 57 следы перекрытия по изоляторам фазы "А" на 1 цепи и фазы "А" на 2 цепи</t>
  </si>
  <si>
    <t xml:space="preserve">Гроза, порывистый ветер 15-20м/с. падение дерева из-за пределов охранной зоны в пролете опор 16-17, с обрывом одного провода. Произвели ремонт провода </t>
  </si>
  <si>
    <t>Гроза, порывистый ветер 15-20м/с. падение дерева из-за пределов охранной зоны в пролете опор 118 - 119. ВЛ без повреждений</t>
  </si>
  <si>
    <t>Гроза, порывистый ветер 15-20м/с. падение дерева из-за пределов охранной зоны в пролете опор 82/2-82/3, с обрывом трех проводов. Произвели ремонт проводов</t>
  </si>
  <si>
    <t>ОПН-П/ЗЭУ-110/88/10/550 УХЛ1</t>
  </si>
  <si>
    <t>ЗАО "Завод энергозащитных устройств". Г. Санкт-Петербург</t>
  </si>
  <si>
    <t>Пробой изоляторов при  разряде молнии</t>
  </si>
  <si>
    <t>Пробой изоляторов при ударе молнии в грозотрос</t>
  </si>
  <si>
    <r>
      <t xml:space="preserve">Аварийное отключение ВЛ-110 Савельевская-Герасимовская. АПВ успешное. </t>
    </r>
    <r>
      <rPr>
        <sz val="12"/>
        <color rgb="FF0000FF"/>
        <rFont val="Times New Roman"/>
        <family val="1"/>
        <charset val="204"/>
      </rPr>
      <t>Воздействие грозовых разрядов. Перекрытие по воздуху ВЛ-110-«Савельевская-Герасимовская» грозовым разрядом – работа МТЗ.</t>
    </r>
  </si>
  <si>
    <t>ф-402,409</t>
  </si>
  <si>
    <t>Аварийное отключение ВЛ-6 кВ ф-402. Гроза. Не соответствие монтажа КТПУ стандарту (Типовая схема расстановки электрооборудования нефтепромысловых скважин на месторождениях ОАО «Оренбургнефть», утверждена 22.07.2014г.) 1. Провис спусков с концевой опоры на ТП скв№953 фид 402 ПС «КНС-1» в результате проседания фундамента ТП на слабом грунте, отсутствие плит. Нестабильное напряжение и сброс нагрузки при аварийном отключении ф-402 во время грозы. 2. Остановка отдельных скважин фид.№409 ПС «КНС-1» в результате колебания напряжения при аварийном отключении фид.№402</t>
  </si>
  <si>
    <t>ОПМЭС Урала</t>
  </si>
  <si>
    <t>ПС "Курманаевская", "Тананыкская", "Долговская", "Моргуновская", "Савельевская " ПС "Графская", "Ибряевка-1, 2"</t>
  </si>
  <si>
    <t>С2Т ПС "Графская", "Ибряевка-1, 2"</t>
  </si>
  <si>
    <t>Аварийное отключение С2Т при разрушении проходного изолятора на В-35 "15Л" фаза "С". В-35 выведен из работы, при включении С2Т появился шум в тр-ре, С2Т отключен. Включен СВ-35. 19:02 подано U на ПС "Пронькинская". 19:03 подано U на ПС "КНС-3". 19:17 подано U на ПС "Восточная Покровка". Произвели проверку РЗА тр-ра С2Т (22:15-23:07). В 23:25 тр-р С2Т ввели в работу. В результате пробоя изоляции конденсаторного ввода на В-35-Т2Т ПС 35/6 кВ «Пронькинская», прошло дуговое перенапряжение в сети 35 кВ, что привело к выходу из строя В-35-15-Л ПС 110/35/6 кВ «Промыс-ловая». Понижение напряжения по ПС при аварийном отключении С2Т на ПС "Промысловая".</t>
  </si>
  <si>
    <t>ВВУ-35 II 25/630 УХЛ1</t>
  </si>
  <si>
    <t>ОАО «Карпинский электромашстрой»</t>
  </si>
  <si>
    <t>ПС 35/6кВ "Тарханы", "Березовка", "Аксютино".</t>
  </si>
  <si>
    <r>
      <t xml:space="preserve">Устранение разрушенного изолятора ф-В на приемном портале ф-814. </t>
    </r>
    <r>
      <rPr>
        <sz val="12"/>
        <color rgb="FF0000FF"/>
        <rFont val="Times New Roman"/>
        <family val="1"/>
        <charset val="204"/>
      </rPr>
      <t>Воздействие грозового перенапряжения на изоляцию ПС 35/6кВ «Тананыкская» со стороны её присоединений. Разрушение изолятора в результате прохождения грозового перена-пряжения через тело изолятора</t>
    </r>
  </si>
  <si>
    <t>ПС 35/6 кВ Ново-Львовская, Львовская, БКНС ПС 110/35/6 кВ Никольская Кодяковская Боголюбовская</t>
  </si>
  <si>
    <t>Аварийное отключение с успешным АПВ В-35 "10Л-Ново-Львовская" на пс "Родинская", отработала МТЗ-1.Гроза.Осмотр произведен видимых повреждений не обнаружено.  Посадка напряжения в сети 110 кВ при аварийном отключении с успешным АПВ ВЛ-35 кВ " 10Л-Ново-Львовская" на пс " Родинская"</t>
  </si>
  <si>
    <t>ВЛБ-10 У1</t>
  </si>
  <si>
    <t>АС-70,95</t>
  </si>
  <si>
    <t>АС-50, АС-70</t>
  </si>
  <si>
    <t>06.0315</t>
  </si>
  <si>
    <t>2008-11</t>
  </si>
  <si>
    <t>срезной штифт</t>
  </si>
  <si>
    <t>OPRA, Нидерланды</t>
  </si>
  <si>
    <t>АС-70, 95, 120</t>
  </si>
  <si>
    <t>Опора</t>
  </si>
  <si>
    <t>ПС "Дон-Сыртовская"; "Вахитовская"</t>
  </si>
  <si>
    <t>Незначительная посадка напряжения в сети 110 кВ со стороны ПС "Каргалинская", причина не выявлена.</t>
  </si>
  <si>
    <t>С2Т "Герасимовская", "Варшава-3", "Проскуринская".</t>
  </si>
  <si>
    <t>Пропало напряжение на С2Т ПС "Герасимовская" со стороны ПС "Алексеевская" (ВЭС). В 5:11 нагрузка переведена на ВЛ 110 кВ "Сав-2" (ЗЭС) На ПС "Просвет" (СПМЭС) сработал УРОВ 2-ой системы шин отключился В-110 кВ "Вершины" (питание в нашу сторону), на ПС "Нефтегорская-2" отключилась 1-я система шин, В-110 кВ "Алексеевка-1". На ПС "Алексеевка" сработала делительная автоматика, отключился СВ-110 кВ (выход из строя ключа управления, устранено) В 15:09 ВЛ-110 кВ "Алексеевская-Герасимовская" включена на х.х. В 15:53 собрана нормальная схема.</t>
  </si>
  <si>
    <t>Отключение ВЛ-10 кВ для сращивания шлейфов на опоре №93, для ввода в работу участка Л 10 кВ. Заявка ПО ЗЭС. Не согласовано ЦИТС.</t>
  </si>
  <si>
    <t>ПС 35/6кВ "Тарханы", "Березовка", "Аксютино" ПС 35/6кВ "Самодуровская", "Врезовская", "Матвеевская"</t>
  </si>
  <si>
    <t xml:space="preserve"> Для верхового осмотра, измерения сопротивления заземления опор. Заявка ЗЭС. Работы не согласованы ЦИТС "ОН".</t>
  </si>
  <si>
    <t xml:space="preserve">35/10кВ "Азаматово" РП-10кВ "Жедрино" (СЭС) </t>
  </si>
  <si>
    <t>ВЛ-10 фидера "РПЖ-5". Скв.№№ 154, 32.</t>
  </si>
  <si>
    <t>Техническое обслуживание 2СШ-10кВ ПС 35/10кВ "Азаматово" персоналом СЭС "Оренбургэнерго". Работы не согласованы ЦИТС "ОН".</t>
  </si>
  <si>
    <t>ВЛ-35 "Родниковская"</t>
  </si>
  <si>
    <t xml:space="preserve">Аварийное отключение В-35 "Родниковская" на ПС "Каликинская", МТО, гроза. РПВ успешно. </t>
  </si>
  <si>
    <t>С неуспешным АПВ, работа МТО. Гроза, дождь. Разрушение изоляторов фазы «А», «В» на ЛР-3 отпайки к КТП 6/0,4кВ №№ 181, 631 ВЛ-6кВ фидера «ДНС» вследствие грозового перенапряжения.</t>
  </si>
  <si>
    <t>ВЛ-6 фидера "ДНС"</t>
  </si>
  <si>
    <t>Разрушение изоляторов фазы «А», «В» на ЛР-3 отпайки к КТП 6/0,4кВ №№ 181, 631 ВЛ-6кВ фидера «ДНС» вследствие грозового перенапряжения. Замена дефектного ЛР-6кВ №39 (последствия грозы)</t>
  </si>
  <si>
    <t>Фонд скважин по фидерам "Пл-10", "Т-4"</t>
  </si>
  <si>
    <t>Вывод в ремонт ВЛ-10 фидера "Пл-10" ПС 110/10кВ "Полевая" для фазировки фаз и монтажа шлейфа на опоре №12 с погашением фидера "Т-4" ПС 110/10кВ "Тирис-тяга" персоналом СЭС "Оренбургэнерго". Заявка не согласована ЦИТС.</t>
  </si>
  <si>
    <t>ПС 110/35/6 кВ Никольская пс 35/6 кВ Боголюбовская, Кодяковская</t>
  </si>
  <si>
    <t>Посадка напряжения во время грозы. Остановка отдельных скважин. Производилась регулировка напряжения.</t>
  </si>
  <si>
    <t>ф-4</t>
  </si>
  <si>
    <t>Аварийное отключение с успешным АПВ,работа МТЗ гроза.</t>
  </si>
  <si>
    <t>Посадка напряжения в сети 110 кВ при аварийном отключении с успешным АПВ ВЛ 110 кВ "Подбельская-2(ВЭС) на пс Михайловская.З.З.-2ой ст</t>
  </si>
  <si>
    <t>Ф №1</t>
  </si>
  <si>
    <t xml:space="preserve">Устранение слета изолятора опора №61,правка траверс опора № 67 отпайка на скв.925, опора №6 отпайка на скв.10 </t>
  </si>
  <si>
    <t>ЗАО «Нефтегазавтоматика»</t>
  </si>
  <si>
    <t>отключение ВЛ-6 кВ Ф№416 ПС Скворцовская с успешным АПВ, гроза, дождь.</t>
  </si>
  <si>
    <t>отключение ВЛ-35 кВ 18Л с ПС "Герасимовская", гроза, дождь.</t>
  </si>
  <si>
    <t>отключение ВЛ-6 кВ Ф№108 ПС Савельевская с успешным АПВ , гроза, дождь.</t>
  </si>
  <si>
    <t>отключение ВЛ-6 кВ Ф№708 ПС Курманаевская с успешным АПВ , гроза, дождь.</t>
  </si>
  <si>
    <t>ВЛ-6 кВ Ф№2</t>
  </si>
  <si>
    <t>отключение ВЛ-6 кВ Ф№2 ПС Новотёпловская с успешным АПВ , гроза, дождь.</t>
  </si>
  <si>
    <t>отключение ВЛ-6 кВ Ф№1 ПС Ленинградская с успешным АПВ , гроза, дождь.</t>
  </si>
  <si>
    <t>отключение В-35 кВ Аксютино на ПС Тарханы, РПВ, гроза, дождь.</t>
  </si>
  <si>
    <t>отключение ВЛ-110 кВ Бузулук-Пром1 ПС Бузулукская с успешным АПВ , гроза, дождь.</t>
  </si>
  <si>
    <t>посадка напряжения при отключении ВЛ-Ф-Б2 ПС Беседино.гроза, дождь.</t>
  </si>
  <si>
    <t>отключение ВЛ-6 кВ Ф№4 ПС Росташинская с успешным АПВ , гроза, дождь.</t>
  </si>
  <si>
    <t>Аварийное отключение с неуспешным АПВ , гроза, дождь. "Земля" фаза-С, бригада выехала с осмотром. Обнаружен разрушенный ОПН КТП скв.14.</t>
  </si>
  <si>
    <t>КТП (ВК) 10/0,4/400</t>
  </si>
  <si>
    <t>ООО «АллТранс»</t>
  </si>
  <si>
    <t xml:space="preserve">отключение ВЛ-20 кВ Ф№1320 ПС Сырт-1 яч.№2 МТЗ-1 фаза-А;В;С, 98 км, гроза, дождь. </t>
  </si>
  <si>
    <t>отключение ВЛ-6 кВ Ф№410 ПС КНС-1 АПВ неуспешное , гроза, дождь.</t>
  </si>
  <si>
    <t>отключение ВЛ-6 кВ Ф№4 ПС Новосергиевская, РПВ, гроза, дождь.</t>
  </si>
  <si>
    <t xml:space="preserve">понижение напряжения ПС Кзыл-Мечеть, отключились ТП скв.№64;65 </t>
  </si>
  <si>
    <t xml:space="preserve">отключение ВЛ-6 кВ Ф№2 ПС Конновская, гроза, дождь. </t>
  </si>
  <si>
    <t>АС-95/16</t>
  </si>
  <si>
    <t>Аварийное отключение с успешным АПВ ВЛ-220 кВ "Газовая-Сорочинская". Сброс нагрузки 28 МВт. Персонал ОПМЭС осмотр ВЛ-220. произвел между опорами 628-493 повреждений не обнаружил на 07.06.15 назначен обход ИТР</t>
  </si>
  <si>
    <t>Аварийное отключение с неуспешным АПВ В-10 ВЛБ фидера "КМ-3", МТЗ. РПВ успешно. Проводится осмотр ВЛ-10. Осмотром установлено: в ТП-10/0,4 скв.№ 60 выгорел ВА-0,4 400А и "КЗ" КЛ-0,4 от ТП до СУ ЭЦН. Произведена очистка ТП, заменена КЛ-0,4(2х95) и подключена на свободный ВА-400А. 18:35 скважина в работе.</t>
  </si>
  <si>
    <t>ВF-0,4 кВ СЭЩ TS400</t>
  </si>
  <si>
    <t>ЗАО «ГК «Электрощит»-ТМ Самара»</t>
  </si>
  <si>
    <t>Аварийное отключение ВЛ-110 "Пилюгино - Твердиловская". Эл.снабжение ПС 110 "Твердиловская" переведено от ПС "Бузулукская". Отключение Т1 по диф.защите, отключение СВ-110 на пс Пилюгино.(на шинах 10 кВ обнаружена мертвая птица.</t>
  </si>
  <si>
    <t>ПС «Никольская», «Толкаевская», «Кодяковская», «Боголюбовская», «БКНС», «Ольховская», «Львовская», «Новольвовская», "Родинская", "Токская", "Подольская", "Подгорная", "Кзыл-Мечеть", "Яшкинская", "Родниковская", "ГТЭС Загорская", "Ново Сергиевская".</t>
  </si>
  <si>
    <t>Аварийное отключение, работа МТЗ. РПВ неуспешно, гроза, сильный порывистый ветер. Приступили к осмотру в 17:10. Осмотром установлено и устранено: на КТП-10/0,4 скв.№ 14 отключили 2 ОПН-10 разрушенных грозой.</t>
  </si>
  <si>
    <t>Аварийное отключение ВЛ-35кВ "Каликино - Родниковская", МТО, гроза. РПВ неуспешно. Эл.снабжение ПС "Родниковская" переведено от ПС "Пономаревская" (СЭС). Произведен осмотр ВЛ-35, дефектов не выявлено.</t>
  </si>
  <si>
    <t>Аварийное отключение с успешным АПВ, гроза.</t>
  </si>
  <si>
    <t>ПС «Толкаевская», «Кодяковская», «Боголюбовская», "Платовская" (ЗЭС)</t>
  </si>
  <si>
    <t>Сборка нормальной схемы после вывода в неотложный ремонт ВЛ-35 "Богдановка-Кзыл-Мечеть" персоналом ЗЭС.</t>
  </si>
  <si>
    <t>п/с 35/6 кВ Красноярка Городская Завьяловская Елатомка Беседино Тарханы Березовка КНС Заглядинская Султангуловская Аксютино п/с 35/6 кВ Родниковская Самодуровская Врезовская</t>
  </si>
  <si>
    <t>Отключение фидера для отключения ЛР-201 для устранение причины "земли"замена дефектного изолятора на отпайке клуб-село.(ЗЭС)</t>
  </si>
  <si>
    <t>Отключение фидера для устранения замыкания на землю персоналом ЗЭС. На КТП скв 4258 обнаружен разрушенный ОПН Ф-"В". Последствие грозы. Отключен.</t>
  </si>
  <si>
    <t>Аварийное отключение ввода 6кВ отработала МТЗ. Причина отключения - при осмотре яч-ки БСК выявлено вздутие одной конденсаторной батареи, 13:00 конденсатор заменён.</t>
  </si>
  <si>
    <t>БСК-6-1</t>
  </si>
  <si>
    <t>Аварийное отключение В-35 "Конное-1ц". Гроза</t>
  </si>
  <si>
    <t>Аварийное отключение ВЛ-20кВ яч.№ 2. Отработала МТЗ-1 ф.А,В,С L-101,4 км., АПВ успешное. Гроза</t>
  </si>
  <si>
    <t>35/6кВ "Кодяковская"</t>
  </si>
  <si>
    <t>ВЛ-6 фидера № 916</t>
  </si>
  <si>
    <t>Аварийное отключение с успешным АПВ. Работа МТЗ-1, фаза "А-С". Осмотром установлено: в пролете опор №№ 9-10 следы подгара на проводе Ф-"С", под анкерной опорой №10 обнаружены обгоревшие птицы.</t>
  </si>
  <si>
    <t xml:space="preserve">ВЛ-6 фидера № 1. КРУН-6 "Юпитер" </t>
  </si>
  <si>
    <t>Аварийное отключение Ввод-6кВ и фидера № 1, РПВ неуспешное. На ВЛ-6 отключен КРУН-6 "Юпитер", РПВ фидера № 1 успешно. Однократное включение КРУН-6 "Юпитер" РПВН, отключены все 5 ТП, в 20:45 КРУН-6 "Юпитер" РПВУ (отпайка без ТП), в 21:20 вкл. скв. №8; в 21:35 вкл. скв. №10; в 21:50 вкл. скв. 510. При осмотре КРУН-6 кВ. отпайки скв. 141;143 на шинах 6 кВ. обнаружено животное (кот), сняли и включили КРУН-6 кВ.. Посадка напряжения по 110/35/10кВ "Твердиловская" (ЗЭС) ф№8, при отключении Ввод-6кВ и фидера № 1, на ПС 35/6кВ "Ленинградская", остановка отдельных скважин.</t>
  </si>
  <si>
    <t>КРУН-6кВ</t>
  </si>
  <si>
    <t>Удаление дерева с проводов ВЛ-6.</t>
  </si>
  <si>
    <t>ВЛ-10 фидера "Пл-10".</t>
  </si>
  <si>
    <t>РГПЗ СЭЩ-2-II-35/1000-УХЛ1</t>
  </si>
  <si>
    <t>Электрощит  г. Самара</t>
  </si>
  <si>
    <t>110/35/10кВ "Алексеевская" (ВЭС)</t>
  </si>
  <si>
    <t>Резкое повышение напряжения в сети 110 кВ, со стороны ПС "Алексеевская" ВЭС, остановка отдельных скважин по ПС при аварийном отключении с успешным АПВ ВЛ-35 кВ "Алексеевская - Грековка". Гроза.</t>
  </si>
  <si>
    <t>АС-70, 95</t>
  </si>
  <si>
    <t>АС-50, 70, 95</t>
  </si>
  <si>
    <t>ПС Краснояровская, Городская, Завьяловская, Елатомка, Беседино, Тарханы, Березовка, КНС, Заглядинская, Султангуловская, Аксютино.</t>
  </si>
  <si>
    <t>Кратковременное понижение U в сети 110/35 кВ, остановка отдельных скважин при грозовых проявлениях и аварийных отключениях на ПС "Михайловская" (ОПМЭС), "НПС" (СЭС).</t>
  </si>
  <si>
    <t>Кратковременное понижение U в сети 110 кВ, остановка отдельных скважин при аварийном отключении с успешным АПВ ВЛ-110 кВ "Михайловская-НПС -1 цепь". Гроза.</t>
  </si>
  <si>
    <t>Кратковременное понижение U в сети 110 кВ, остановка отдельных скважин при аварийном отключении с успешным АПВ ВЛ-110 кВ "Михайловская - Тюрино -1,2 цепь". Гроза.</t>
  </si>
  <si>
    <t xml:space="preserve">ПС Беседино. </t>
  </si>
  <si>
    <t>ПС Краснояровская, Городская, Завьяловская, Беседино, Тарханы, Березовка, КНС, Заглядинская, Султангуловская, Аксютино.</t>
  </si>
  <si>
    <t xml:space="preserve">Нестабильное напряжение, остановка скважин при грозовых проявлениях. </t>
  </si>
  <si>
    <t>ПС 35/6 Ольховская, Кодяковская, Боголюбовская</t>
  </si>
  <si>
    <t>ПФ-6-ВТ</t>
  </si>
  <si>
    <t>АС-50, 70</t>
  </si>
  <si>
    <t>Аварийное отключение, МТО, гроза, РПВ успешно. На СШ-6 кВ появилась "земля". При осмотре выявлено: отпайка на скв.№ 44 опора № 1 разрушено 3 изолятора, прямое попадание молнии; опора № 140 основного фидера разрушено 2 изолятора. Из-Бузулука в 18:25 выехала бригада СЛ.</t>
  </si>
  <si>
    <t>ПС 110/35/6 кВ "Промысловая"; Савельевская ; Герасимовская ; Ново-Медведкинская ПС Графская, Ибряевка-1,2</t>
  </si>
  <si>
    <t>ПС 110/35/6 кВ "Промысловая"; Савельевская ; Герасимовская ; Ново-Медведкинская</t>
  </si>
  <si>
    <t>ПС 110 Никольская; ПС 110 Вахитовская</t>
  </si>
  <si>
    <t>Кратковременное понижение напряжения, остановка отдельных скважин по ПС при аварийном отключение ВЛ-110 кВ "Оренбургская-Сакмарская ТЭЦ-2", АПВН, РПВН и ВЛ-110 кВ "Оренбургская-Пугачевская-2", АПВУ.</t>
  </si>
  <si>
    <t>Кратковременное понижение напряжения, остановка отдельных скважин по ПС при аварийном отключение ВЛ-110 кВ "Сорочинская - Росташинская", ЗЗ-1 ст. фаза -"А"-0, 18,3 км. Произведен осмотр ВЛ-110 опоры №№ 1-91, замечаний не выявлено. Полный осмотр планируется на 24.06.2015 года</t>
  </si>
  <si>
    <t>ПС Графская Ибряевка-1,2</t>
  </si>
  <si>
    <t>Отключение для устранения причины "Земля" в сети 6 кВ 1СШ. Ф-806 опора №82 пробитый изолятор фаза "А" . Произведена замена изолятора(последствия грозы).</t>
  </si>
  <si>
    <t>35/6кВ "Львовская"</t>
  </si>
  <si>
    <t xml:space="preserve">ПС Беседино, </t>
  </si>
  <si>
    <t>Кратковременное понижение U в сети 110/35 кВ, остановка отдельных скважин при аварийном отключении ВЛ-110 "Абдулино-тяга - Филипповка тяга" (во время переключений на ПС "Филипповка тяга" упала колонка ШР-110 Т-2).</t>
  </si>
  <si>
    <t>ПС 35/6 кВ Тарханы Березовка Аксютино Школьная Полевая ПС 35/6 кВ Родниковская Самодуровская Врезовская</t>
  </si>
  <si>
    <t>Кратковременное понижение напряжения, остановка отдельных скважин по ПС при аварийном отключение системной ВЛ-110 кВ "Ново Куйбышевская - НКТЭЦ-2". Линия транзитная, отключилась с двух сторон.</t>
  </si>
  <si>
    <t>пс Яшкинская ,КНС-1,2,3</t>
  </si>
  <si>
    <t>ПС Никольская, Боголюбовская, Кодяковская, Малаховская,Львовская,Ново-Львовская ПС Родинская, Подольская, Токская, Подгорная 35/10кВ "Кзыл-Мечеть" (ЗЭС)</t>
  </si>
  <si>
    <t>ПС Донецко-Сыртовская, Вахитовская, Загорская, Ново-Сергиевская</t>
  </si>
  <si>
    <t>ПС Тананыкская, Герасимовская, Савельевская, Курманаевская, Ново-Медведкинская.</t>
  </si>
  <si>
    <t>1995/99</t>
  </si>
  <si>
    <t>пс Тананыкская, Герасимовская, Курманаевская, Долговская.</t>
  </si>
  <si>
    <t>Аварийное отключение с успешным АПВ кВ ВЛ-110 "Савельевская-Герасимовская" во время грозы.</t>
  </si>
  <si>
    <t>пс Родниковская ,Врезовка</t>
  </si>
  <si>
    <t>Аварийное отключение с успешным АПВ. В-35 кВ "Родниковка" на пс Пономаревка.Гроза Посадка напряжения по 35/10кВ "Беседино" (СЭС) при аварийном отключении с успешным АПВ. В-35 кВ "Родниковка" на пс Пономаревка.Гроза</t>
  </si>
  <si>
    <t>Замена дефектного ЛР- 6кВ №1, дефектных изоляторов на опоре №11 отпайка на КТП №188 вышедших из строя во время грозы</t>
  </si>
  <si>
    <t>110/35/10кВ "Ново Медведкинская", ПС 35/6 "Курманаевская", "Скворцовская, "Шулаевская".</t>
  </si>
  <si>
    <t xml:space="preserve">Нестабильное напряжение при переводе нагрузки ПС Сорочинская на ПС Газовая. </t>
  </si>
  <si>
    <t xml:space="preserve">Аварийное отключение ВЛ-110 Гаршинская-1 при грозовых проявлениях. Произведен осмотр отпайки на ПС Гаршинская-1 основной ВЛ от опоры №204 до 160. Замечаний нет. </t>
  </si>
  <si>
    <t xml:space="preserve"> ПС "Савельевская", "Герасимовская".</t>
  </si>
  <si>
    <t>Кратковременное понижение напряжения, остановка отдельных скважин по ПС при аварийном отключение с успешным АПВ ВЛ-110 "Бузулукская - Промысловая-2", гроза.</t>
  </si>
  <si>
    <t>ВЛ-6 фидеров №№ 1406, 1411</t>
  </si>
  <si>
    <t>все</t>
  </si>
  <si>
    <t>Кратковременное понижение U, остановка отдельных скважин при грозовых проявлениях.</t>
  </si>
  <si>
    <t>ПС 35/6 Тарханы, КНС-2, Полевая</t>
  </si>
  <si>
    <t>ПС 35/6 Родниковская, Самодуровская</t>
  </si>
  <si>
    <t xml:space="preserve">Нестабильное напряжение при переводе нагрузки п/ст Сорочинская на п/ст Газовая. </t>
  </si>
  <si>
    <t>ООО Хайтед</t>
  </si>
  <si>
    <t>Несанкционированное отключение В-110 кВ С1Т, срыв пружины в приводе. Нефиксация ведомого рычага привода выключателя во включенном положении.</t>
  </si>
  <si>
    <t xml:space="preserve">ППрК-1400 </t>
  </si>
  <si>
    <t>УЭТМ г.Екатеринбург</t>
  </si>
  <si>
    <t>ф-2,3</t>
  </si>
  <si>
    <t>При осмотре обнаружена отключенная яч-ка №2 ф-3 в КРУН-1, включению поддалась, прослушивается характерный шум пробоя изоляции кабельного выхода в трубе фаза-С. Для устранения требуется отключение фидера на ПС "Погроминская".</t>
  </si>
  <si>
    <t>Отключение для устранения повреждения изоляции. Произведена дополнительная изоляция жилы кабеля фазы-С.</t>
  </si>
  <si>
    <t>Аварийное отключение с успешным АПВ, МТЗ-1, фазы "В"-"С". 9:00-16:45 Произведен неполный осмотр ВЛ-6 и ТП-6/0,4, замечаний не выявлено. Продолжение осмотра запланировано на 08.04.2015.</t>
  </si>
  <si>
    <t>ВЛ-10 кВ ф-Пл-7</t>
  </si>
  <si>
    <t>Ручное отключение</t>
  </si>
  <si>
    <t xml:space="preserve">ПС "Родинская", "Подольская", " Подгорная", " Токская", "Львовская", "Ново-Львовская". </t>
  </si>
  <si>
    <t xml:space="preserve">Аварийное отключение с успешным АПВ ВЛ-110 кВ "Никольская-Родинская", отработала ТЗНП 2-й ступени, ф-С=0, L=1,91 км. Кратковременное понижение U, остановка отдельных скважин по ПС "Шулаевская", "Курманаевская", "Боголюбовская", "Кодяковская", "ГТЭС Загорская". Осмотром выявлено: на анкерной металлической опоре У-110-1 №64 на уровне нижних траверс гнездо ворона, внизу разбросано много веток и мусора. На ВЛ-110-«Никольская-Родинская» были обнаружены на опоре №62 ф-«А», следы воз-действия электродуги (поджоги) на металлической траверсе, на лодочке зажима провода, на поддерживающей гирлянде подвесных изоляторов ПС-70 от верхнего до нижнего изо-лятора и остатки от птичьего помета на металлической траверсе и на изоляторах.
</t>
  </si>
  <si>
    <t>ВЛ-6 кВ ф-ДНС</t>
  </si>
  <si>
    <t xml:space="preserve">Аварийное отключение, включению не поддается, выехали с осмотром, в 21:30 отключили ЛР-3, в 21:48 фидер включен. Повреждена (подмыта) опора №29 отп. на скв181 Короткое замыкание на ВЛ-6кВ вследствие схлёста проводов, возникшего в результате наезда на ж/б опору автотранспортного средства. </t>
  </si>
  <si>
    <t>4242, 4238</t>
  </si>
  <si>
    <t>ПС 35/6 Курманаевская, Тананыкская, Долговская, Моргуновская ПС 35/6 Графская, Ибряевка-1, Ибряевка-2.</t>
  </si>
  <si>
    <t xml:space="preserve">Аварийное отключение с успешным АПВ ВЛ-110 "Бузулукская - Савельевская-1". Отработала ЗЗ-2ст. 15,3 км. Однофазное "КЗ" фаза-В. Кратковременное понижение U, остановка отдельных скважин при аварийном отключение с успешным АПВ ВЛ-110 "Бузулукская - Савельевская-1". </t>
  </si>
  <si>
    <t xml:space="preserve">Аварийное отключение с неуспешным АПВ и РПВ ВЛ-35 "Северная-Большедорожная". Эл.снабжение ПС "Ново-Кудринская", "Западно Степановская" переведено от ПС "Тюрино". Осмотром установлено: в пролете опор № 41-42 на проводах лежит дерево береза. Дерево удалено. 17.04.2015 планируется расчистка трассы ВЛ от поросли. Короткое замыкание на ВЛ-35кВ вследствие схлёста проводов, возникшего в результате падения на провода дерева. </t>
  </si>
  <si>
    <t>Кратковременное отключение для отыскания замыкания на "землю" персоналом Западных ЭС. "Земля" на ВЛ-10 фидера "Лб-2". Проводится осмотр ВЛ-10. (2 бригады ЗЭС, 2 бригады "ОН" на своих отпайках). 21:46 "земля" самоустранилась. 23:05 персоналом "ОН" проведен осмотр ВЛ-10 в зоне своей ответственности, замечаний не выявлено.</t>
  </si>
  <si>
    <t>ф-Лб-2</t>
  </si>
  <si>
    <t>Отключение для устранения обрыва вязки провода персоналом ЗЭС</t>
  </si>
  <si>
    <t>Отключение для устранения причины замыкания замыкания на землю персоналом СЭС.</t>
  </si>
  <si>
    <t>ПС 35/6 Тарханы, Березовка, Аксютино</t>
  </si>
  <si>
    <t>Аварийное отключение В-35 "Тарханы" на ПС 35/10 "Чкаловская" СЭС и В-35 "Аксютино" на ПС "Тарханы" (ОН), отработала МТО. Гроза в районе ПС "Аксютино". Отключение В-35-«Аксютино» на ПС 35/6кВ «Тарханы» и отключение В-35-«Тарханы» на ПС 35/10кВ «Чкаловская» вследствие грозового перенапряжения на ВЛ-35кВ «Тарханы-Аксютино».</t>
  </si>
  <si>
    <t>ВЛ-6 кВ ф-606 после КРУН 606/604</t>
  </si>
  <si>
    <t>Сброс нагрузки по фидеру № 606. Осмотром установлено: отключение КРУН ф-606-604, включению поддался, защита не работала. Проведен неполный осмотр оборудования ВЛ-6, замечаний не выявлено.</t>
  </si>
  <si>
    <t>МТЗ-2 ст ТО</t>
  </si>
  <si>
    <t xml:space="preserve">Аварийное отлючение с неуспешным АПВ, МТЗ, ТО. РПВ успешное. Ветер до 20 м/сек, дождь. 19:35 Проведен осмотр ВЛ-6, замечаний не выявлено. 22.04.15 произвели повторный осмотр, выявлены следы поджогов проводов в пролете опор 13-14 (над рекой). Межфазное замыкание проводов фаз «А»и «В» в результате схлеста проводов в пролетах опор №13-№14 отпайки на скв№2 ВЛ-6 Ф№1 ПС 110/35/6 кВ Росташинская в результате порывистого ветра (до 25 м/сек) </t>
  </si>
  <si>
    <t>З.З. 1СТ Защита МВ 2-го компл</t>
  </si>
  <si>
    <t xml:space="preserve">ПС 110/35/6 "Гаршинская-1". ПС 110/6 "Гаршинская-2", "Гаршинская УПСВ", "Широкодольская". </t>
  </si>
  <si>
    <t>Аварийное отключение ВЛ-110 "Росташинская-Гаршинская-1", ЗЗ 1ст., ветер до 20 м/сек, дождь. На ПС 110/6 "Гаршинская-1", "Гаршинская-2", "Гаршинская УПСВ", "Широкодольская" работа АВР, на ПС 110/35/6 "Гаршинская-1" включен СВ-6 кВ в 10:47. Проведен осмотр ВЛ-110, дефектов не выявлено. 21:40 собрана нормальная схема эл.снабжения ПС. ВЛ-110кВ «Росташинская-Гаршинская-1» проектировалась и строилась в 1994 году в соответствие с ранее действующими требованиями нормативных документов и отнесена к III климатическому району по ветру, согласно ПУЭ-6 (Глава 2.4, Таблица 2.4.1), скорость ветра не должна превышать 21 м/с. По факту скорость ветра составила 20-25м/с.</t>
  </si>
  <si>
    <t>АС-96/16</t>
  </si>
  <si>
    <t>Трест «ВНС»</t>
  </si>
  <si>
    <t>Аварийное отключение ВЛБ-58 при попытке запуска шурфа № 2. "КЗ" в КЛ. Нарушение изоляции КЛ-0,4кВ от ТМПН «Шурф №2». Отключение ВЛБ-58, в следствии короткого замыкания в КЛ-0,4кВ</t>
  </si>
  <si>
    <t>ВЛ-6 фидера "Бур-7"</t>
  </si>
  <si>
    <t>Аварийное отключение с неуспешным АПВ, МТЗ, РПВ успешно. Проведен осмотр (пешком) ВЛ-6 и ТП-6/0,4. На ТП-6/0,4 № 421 обнаружены следы поджегов и мертвая птица.</t>
  </si>
  <si>
    <t>Аварийное отключение с успешным АПВ. Ветер до 20 м/сек. Осмотром выявлен провис проводов в пролете опор №№ 51-52 - основной фидер, провис провода - отпайка на скв.№ 735, поджегов не видно, осмотр проводился в дождь. Планируется перетяжка проводов в плановом порядке.</t>
  </si>
  <si>
    <t>Аварийное отключение с успешным АПВ. Ветер до 20 м/сек. Причина выясняется.</t>
  </si>
  <si>
    <t>Аварийное отключение с успешным АПВ. Причина выясняется. Ветер до 20 м/сек</t>
  </si>
  <si>
    <t>Аварийное отключение с неуспешным АПВ, РПВ не успешно. Ветер до 20 м/сек. Осмотром выявлено: провис провода в пролете опор №№ 10-11 отпайка на скв 612. Около мачтовой КТП № 953 обнаружен обгоревший грач, поджегов проводов не видно, осмотр проводился в дождь. Планируется перетяжка проводов в плановом порядке. После осмотра фидер включен.</t>
  </si>
  <si>
    <t>Аварийное отключение, ветер до 20 м/сек. Отпайка на скв. № 27 (б/д) смещение кабельного ввода 6 кВ на опоре. КТП отключено. Устранение планируется в плановом порядке.</t>
  </si>
  <si>
    <t xml:space="preserve">Устранение обрыва провода на ВЛ-6кВ фаза-"А" в пролете опор №№ 43-44, и опора № 1 обрыв шлейфа фаза "А". Скорость ветра до 20 м/сек. В результате пробоя штыревого изолятора и его разрушения про-вод ф.А коснулся металлоконструкции опоры№43 с последующим отгоранием на месте замыкания и падением на землю, в результате тока замыкания на землю на месте падения провода возгорелась сухая трава.
Сильные порывы ветра (20-25 м /сек) ускорили развитие и масштаб возгорания.
</t>
  </si>
  <si>
    <t>АОЗТ «ПНГЭМ»</t>
  </si>
  <si>
    <t>Отдельные скважины по ВЛ-6 фидера № 910</t>
  </si>
  <si>
    <t>Нестабильное напряжение, остановка 3-х скв. По системе МИР отключений нет. Колебания напряжения в сети 35 кВ по ВЛ 35 кВ "20-Л" с ПС "Курманаевская" ЗЭС.</t>
  </si>
  <si>
    <t>Аварийное отключение с неуспешным АПВ, ТО. Ветер до 20 м/сек. Осмотром установлено: падение дерева (сосна сухая высота 30 м) в пролете опор №№ 101-102, обрыв всех проводов, траверсы погнуты. 15:20 Отключен ЛР-14/1, фидер № 14 включен (5 скв. в работе). К устранению приступили в 16:30. 18:10 Фидер включен, замечаний нет.</t>
  </si>
  <si>
    <t>Аварийное отключение с успешным АПВ. Ветер до 20 м/сек.Осмотром выявлен обрыв шлейфа от ЛР-6 до КТП-6/0,4 скв.№ 505. При отключении прошла посадка напряжения по ПС "Тарханы", "Березовка", "Аксютино". Отключение В-6кВ «506» вследствие короткого замыкания на ВЛ-6кВ. Возникшего в результате обрыва провода на ЛР 6кВ КТП 6/0,4кВ №505.</t>
  </si>
  <si>
    <t>А-50, наконечник ТА 95-12-13</t>
  </si>
  <si>
    <t>Отключение для устранения обрыва шлейфа на ЛР-6 скв.№ 505. Устранено. Отключение В-6кВ «506» вследствие короткого замыкания на ВЛ-6кВ. Возник-шего в результате обрыва провода на ЛР 6кВ КТП 6/0,4кВ №505.</t>
  </si>
  <si>
    <t xml:space="preserve">Аварийное отключение с успешным АПВ. Причина выясняется: производится осмотр персоналом ЗЭС и УЭ ОН. Ветер до 20 м/сек. Осмотр отпайки ВЛ-10 ОАО "ОН" произведен, замечаний не выявлено. </t>
  </si>
  <si>
    <t>Аварийное отключение с успешным АПВ. Ветер до 20 м/сек. Осмотр отпайки ВЛ-10 ОАО "ОН" произведен, замечаний не выявлено. Персоналом ЗЭС выявлен провис провода 10кВ от РТП до КТП № 414 (касание проводов при сильном ветре) - зона ответственности сторонней организации (Устранено).</t>
  </si>
  <si>
    <t>Аварийное отключение ВЛБ-10. Осмотром установлено: в пролете опор №№ 50-51 на проводах лежит большая ветка от дерева. Ветка убрана, на опорах №50 фаза"А", № 51 фаза "С" заменены дефектные изоляторы. ВЛБ-10 включен, других замечаний не выявлено. Отключение ВЛБ №10 в следствии короткого замыкания на ВЛ-6кВ. Возникше-го в результате падения ветки дерева и разрушения 2-ух штыревых изолято-ров на опорах №50, №51.</t>
  </si>
  <si>
    <t>Понижение напряжения, Оборудование УЭ "ОН" осмотрено, замечаний нет. По сообщению дисп. СЭС ПС "Чкаловская" осмотрена, отключений не было, выпавших блинкеров нет. На ПС "Михайловская" была замечена посадка напряжения с 118 кВ до 116 кВ.</t>
  </si>
  <si>
    <t>ВЛ-10 фидера "Мт-3".</t>
  </si>
  <si>
    <t>Аварийное отключение с неуспешным АПВ, РПВ неуспешно. Гроза. Эл.снабжение ПС "Проскуринская" переведено от ПС "Савельевская" по ВЛ-35 15"Л". Осмотром установлено: на ПС "Варшава-3" от прямого попадания молнии разрушился В-35 13"Л" (Варшава-2). В-35 выведен в ремонт. Непосредственное воздействие молнии на выключатель. Разрушение изоляции вследствие воздействия грозового перенапряжения.</t>
  </si>
  <si>
    <t xml:space="preserve">ВБПС-35 III 25/630 У1 </t>
  </si>
  <si>
    <t>НПП Контакт г. Саратов</t>
  </si>
  <si>
    <t>ВЛ-35 17"Л" (ПС "Варшава-3").</t>
  </si>
  <si>
    <t>Аварийное отключение с неуспешным АПВ, РПВ неуспешно. Гроза. Осмотром установлено: на ПС "Варшава-3" от прямого попадания молнии разрушился В-35 13"Л" (Варшава-2). В-35 выведен в ремонт, эл.снабжение ПС по нормальной схеме по ВЛ-35 17"Л". 30.04.15 в 13:35 ВЛ-35 кВ "13Л" включена на х.х. через ОВ-35-"13Л".</t>
  </si>
  <si>
    <t>Аварийное отключение с успешным АПВ ВЛ-110 кВ "Михайловская-Бугуруслан-тяговя-1; 2"; "Бугруслан-тяговая-Филиповка-тяговая", работа З.З. 2-й ступени.</t>
  </si>
  <si>
    <t>ВЛ-6 кВ ф-1019</t>
  </si>
  <si>
    <t xml:space="preserve">С успешным АПВ, работа МТЗ-1 ф-АВС=0, L=1,5 км. Гроза. В результате прохождения грозового фронта произошел пробой изоляторов фаз «В,С» разрядом молнии на опоре №21 отпайки на скв№727.
</t>
  </si>
  <si>
    <t>АС-50,70,90</t>
  </si>
  <si>
    <t>0АОЗТ «ПНГЭМ»</t>
  </si>
  <si>
    <t xml:space="preserve">ОАО "МРСК ВОЛГИ" </t>
  </si>
  <si>
    <t>ПС 35/6кВ №382               ф.382-11</t>
  </si>
  <si>
    <t>ВЛ-6кВ ф.382-11</t>
  </si>
  <si>
    <t>КЗ кабельной муфты ф.В,С на оп.№1  в результате пробоя фазной жилы на экран кабеля (попадание влаги в некачественно смонтированные концевые муфты), посадка U по ВЛ-35 Сокол-1.</t>
  </si>
  <si>
    <t>ПвВнг(LS)-1х50 (1х25)</t>
  </si>
  <si>
    <t>Роосия</t>
  </si>
  <si>
    <t xml:space="preserve">ТО-10.05.15
</t>
  </si>
  <si>
    <t>ПС 110/35/6 Маяк В-35 1Т, В-35 2Т</t>
  </si>
  <si>
    <t>Гроза.Вследствие прямого попадания  разряда молнии в ОРУ-35кВ возникшее пе-ренапряжение привело к перекрытию  линейной изоляции фаз и  трехфазному К.З. 1 и 2с-35кВ .</t>
  </si>
  <si>
    <t>ВВН-СЭЩ-П-35-25/1000 УХЛ1</t>
  </si>
  <si>
    <t>ТО-08.05.15
ТР-28.07.14</t>
  </si>
  <si>
    <t>ТО-05.2015
ТР-07.2016</t>
  </si>
  <si>
    <t>ПС 110/35/6кВ Средний Балык     ВЛ-35 Дожимная-1,2</t>
  </si>
  <si>
    <t>Гроза. 2-х КЗ на ВЛ-35кВ, явилось вследствие разряда молнии в пролете опор № 1-14 и 1-15, которое привело к возникшему перенапряжению и перекрытию линейной изоляции фаз с дальнейшим откл. ВЛ.</t>
  </si>
  <si>
    <t>ТО 30.04.2015         ТР 07.07.2014</t>
  </si>
  <si>
    <t>ТО 07.2015                 ТР 07.2018</t>
  </si>
  <si>
    <t>Нет</t>
  </si>
  <si>
    <t>Во время удара молнии в грозотрос  в пролёте опор № 373-374 ВЛ-220 кВ Пересвет-Шубинская возникло грозовое перенапряжение, которое привело к перекрытию изоляции с тела опоры на провод ВЛ фазы «А», что привело к возникновению КЗ и АО данной ВЛ</t>
  </si>
  <si>
    <t>АС 240/24</t>
  </si>
  <si>
    <t>2016</t>
  </si>
  <si>
    <t>гроза,  посадка U по 2С-35кВ ПС-110/35/6кВ Иглинская   остановка скважин от  ПС-35/6кВ №312,313,321,327.ЗРУ-6кВ КНС-2ЮБ</t>
  </si>
  <si>
    <t>ТО 15.05.2015          ТР 09.07.2014</t>
  </si>
  <si>
    <t>ТО 08.2015                  ТР 09.2016</t>
  </si>
  <si>
    <t>ПС35/6кВ № 151 ф.151-11</t>
  </si>
  <si>
    <t>ВЛ-6кВ ф.151-11</t>
  </si>
  <si>
    <t>Отгорел шлейф ф "В" на опоре 51/1 на оборудовании ООО "ЮТЭК-Нефтеюганск". Устранено.</t>
  </si>
  <si>
    <t>При отключении в шкафу ТН-35-1 АВ-100В «SF1», блок-контакт которого задействован в формировании сигнала блокировки цепей отключения по минимальному напряжению, сигнал не сформировался. Выше указанный блок-контакт не сработал из-за деформации толкателя контактной группы АВ, тем самым не был сформирован сигнал блокировки отключения ввода В-35 Т-1 по минимальному напряжению, вследствие  чего произошло отключение В-35 Т-1 при выведенной в ремонт С-35-2.</t>
  </si>
  <si>
    <t>АП-50Б</t>
  </si>
  <si>
    <t>ТР – 15.08.2014 ТО – 30.03.2015</t>
  </si>
  <si>
    <t xml:space="preserve">Во время удара молнии в грозотрос в пролёте опор №№73-74  ВЛ-110 кВ Гагаринская- Лабытвор 
отп. на Горшковскую-I цепь возникло грозовое перенапряжение, которое привело к перекрытию изоляции с тела опоры на провод ВЛ фазы «А», что привело к возникновению однофазного КЗ и АО данной ВЛ
</t>
  </si>
  <si>
    <t>Кирскабель</t>
  </si>
  <si>
    <t xml:space="preserve">03.03.14г </t>
  </si>
  <si>
    <t>2015</t>
  </si>
  <si>
    <t>ПС 35/6кВ №1001,           ф.1000-04</t>
  </si>
  <si>
    <t>ВЛ-6кВ ф.1001-04</t>
  </si>
  <si>
    <t xml:space="preserve">При прохождении грозового фронта, произошел удар молнии в землю,  в пролёте опор № 50-51 ф.1001-04, возникло грозовое перенапряжение, которое привело к перекрытию линейной изоляции ф.В, ф.С , возникновению КЗ и АО данной ВЛ. </t>
  </si>
  <si>
    <t>ТР-08.08.14,      ТО-17.01.15</t>
  </si>
  <si>
    <t>ТР-октябрь 2015</t>
  </si>
  <si>
    <t>Во время удара молнии в грозотрос в пролёте опор №№  60-61 ВЛ-35 кВ Кварц-1,2, возникло грозовое перенапряжение, которое привело к перекрытию изоляции с тела опоры на провода ВЛ, что привело к возникновению межфазного КЗ и АО данной ВЛ</t>
  </si>
  <si>
    <t>ПС 110/35/6кВ Тайга ЗРУ-6кВ КНС Уг ф.123</t>
  </si>
  <si>
    <t xml:space="preserve"> КЛ-6кВ ф.123 Уг</t>
  </si>
  <si>
    <t>КЗ на оп.№1 фаз, в результате старения  концевой муфты (вытекание битумной мастики)</t>
  </si>
  <si>
    <t>АСБ 3х95</t>
  </si>
  <si>
    <t>ТО-06.05.15                  ТР-05.02.14</t>
  </si>
  <si>
    <t>ТО-август.15                  ТР-июль.16</t>
  </si>
  <si>
    <t>Во время удара молнии в грозотрос  в пролёте опор № 273-274 ВЛ-220 кВ Пересвет-Шубинская возникло грозовое перенапряжение, которое привело к перекрытию изоляции с тела опоры на провод ВЛ фазы «А», что привело к возникновению КЗ и АО данной ВЛ</t>
  </si>
  <si>
    <t>Во время удара молнии в грозотрос в пролёте опор №№ 24-25 ВЛ-110 кВ Гагаринская-Балинская- I, II цепь возникло грозовое перенапряжение, которое привело к перекрытию изоляции с тела опоры на провод ВЛ фазы «А», что привело к возникновению однофазного КЗ и АО данной ВЛ</t>
  </si>
  <si>
    <t>АС 150/24</t>
  </si>
  <si>
    <t>05.03.14г.</t>
  </si>
  <si>
    <t>Во время грозового перенапряжения произошла выборочная остановка скважин Усть Балыкского месторождения, скважины запустились. Отключения оборудования УЭЭ небыло</t>
  </si>
  <si>
    <t>Между оп.№ 23-24 двухфазное КЗ в результате задевания проводов деревом упавшим  из-за охранной зоны ВЛ ( длина 16 м).</t>
  </si>
  <si>
    <t>ТР-15.05.13               ТО-25.03.15</t>
  </si>
  <si>
    <t>ТО-сентябрь 2015     ТР- 2016</t>
  </si>
  <si>
    <t>В результате грозового перенапряжения при грозовом разряде произошло разрушение изоляторов фаз «В», «С» и перекрытие линейной арматуры на опоре № 6 отпайки на ПС-35/6кВ №252, которое привело к возникновению  двухфазного короткого замыкания и отключению  ВЛ-35кВ «Юго-Восток-2» действием защит</t>
  </si>
  <si>
    <t>ТР-04.09.2013г ,
 ТО - 25.12.2014</t>
  </si>
  <si>
    <t>ТР-.2016г ,
 ТО - 12.2015</t>
  </si>
  <si>
    <t>В результате грозового перенапряжения произошло перекрытие линейной арматуры на опоре № 37, которое привело к разрушению изоляторов фазы «С» на первой цепи, фазы «А» на второй цепи ВЛ-35кВ и возникновению двухфазного короткого замыкания на ВЛ-35кВ «Горная-1, 2ц».</t>
  </si>
  <si>
    <t>ТО-29.01.15              ТР-11.04.11</t>
  </si>
  <si>
    <t>ТО- июль2015            ТР- 2019</t>
  </si>
  <si>
    <t>ПС 35/6кВ № 278 ВЛ-6 кВ ф.278-18</t>
  </si>
  <si>
    <t>В результате прямого попадания грозового разряда в ВЛ произошло перегорание провода фазы «В» на приёмном портале КТПН 6/0,4кВ куста 41Т, разрушение изолятора, при падении с портала провода фазы «В» произошло касание провода фазы «А», что вызвало межфазное короткое замыкание и отключение ВВ-6кВ ф.278-18 от действия защит</t>
  </si>
  <si>
    <t>ТО-июнь 2015           ТР-05.11.13</t>
  </si>
  <si>
    <t>ТО-декабрь 2015            ТР-2016</t>
  </si>
  <si>
    <t>ПС-110/35/6 Спутник В-35 1Т, В-35 2Т</t>
  </si>
  <si>
    <t>Гроза. При попадании молнии в месте пересечения ошиновки ШР-35 Буран-1 и С-35-2 возникшее перенапряжение  привело к трехфазному К.З. С-35 №1 и С-35 №2 и отключению В-35 Т-1, В-35 Т-2</t>
  </si>
  <si>
    <t>ВВН-СЭЩ-П-35-25/1000УХЛ1</t>
  </si>
  <si>
    <t>ТО-03.05.15         ТР-не проводился</t>
  </si>
  <si>
    <t>ТР-0%, ТО-100%</t>
  </si>
  <si>
    <t>ПС-110/35/6 Ср.Угутская  ф.106.</t>
  </si>
  <si>
    <t xml:space="preserve">  ВЛ-6кВ ф.106 Ср. Уг.</t>
  </si>
  <si>
    <t>2-х фазное к.з. в вследствии разряда молнии в пролеты опор 45-46, которое привело к возникшему перенапряжению и перекрытию линейной изоляции фаз с дальнейшим отключением.</t>
  </si>
  <si>
    <t>А-95,АС-120</t>
  </si>
  <si>
    <t>ТО-11.10.14                  ТР-17.04.15</t>
  </si>
  <si>
    <t>ТО-июль.15                  ТР-апрель.16</t>
  </si>
  <si>
    <t>ПС-Промысловая ВЛ-35кВ Таёжная-2ц</t>
  </si>
  <si>
    <t>ВЛ-35кВ Таёжная-2ц</t>
  </si>
  <si>
    <t>2-х фазное КЗ, явилось в следствие падения спиленного дерева на провода фаз «В» и «С» в пролете оп.№ 12 и 12А (вырубка деревьев в охранной зоне персоналом  ООО "ТюменьНипиНефть" для  прокладки трассы, под нефтегазосборные сети без разрешительных документов на работы в Охранной зоне).</t>
  </si>
  <si>
    <t>ТО 13.04.2015    ТР 11.08.2010</t>
  </si>
  <si>
    <t>ТО 07.2015           ТР 08.2018</t>
  </si>
  <si>
    <t>ООО "ГМР"</t>
  </si>
  <si>
    <t>ПС 35/6 кВ № 269 ВЛ-6 кВ ф.269-09</t>
  </si>
  <si>
    <t>Повреждение на отпайке на земснаряд ООО "ГМР", отключилась ЯКНО-6кВ на земснаряд, ф.269-09 не отключался. Остановка скв. по посадке напряжения.</t>
  </si>
  <si>
    <t>ТР-13.09.2013г, ТО-01.12.2014,03.03.15,07.04.15,08.05.15,25.05.15</t>
  </si>
  <si>
    <t>ПС 35/6кВ 2061,           ВЛ-6кВ ф.2061-14</t>
  </si>
  <si>
    <t>ВЛ-6кВ ф.2061-14</t>
  </si>
  <si>
    <t>Под воздействием ветровых нагрузок, произошло физическое разрушение изоляторов ф.С, В на оп.№ 4 ф.2061-14, сближение токоведущих частей на недопустимое растояние</t>
  </si>
  <si>
    <t>ТО 12.04.2015          ТР 07.08.2014</t>
  </si>
  <si>
    <t>ТР-июль 2015</t>
  </si>
  <si>
    <t xml:space="preserve">ТО 12.04.2015 </t>
  </si>
  <si>
    <t>Во время удара молнии в опору 28 возникло грозовое перенапряжение, которое привело к перекрытию изоляции с тела опоры на провода ВЛ, что привело к возникновению КЗ и АО ВЛ-35 Пим-2</t>
  </si>
  <si>
    <t>1981г</t>
  </si>
  <si>
    <t>ТО - 27.10.2014
ТР - 09.02.2015</t>
  </si>
  <si>
    <t>ТО - ноябрь 2015
ТР - февраль 2025</t>
  </si>
  <si>
    <t xml:space="preserve">Гроза. Повреждения оборудования находящегося  на балансе УЭЭ ООО «РН-Юганскнефтегаз» нет. </t>
  </si>
  <si>
    <t>ТО - 19.03.2015  ТР - 10.11.2014</t>
  </si>
  <si>
    <t>ТО - ноябрь 2015; 
ТР - ноябрь 2024.</t>
  </si>
  <si>
    <t>2-х фазное КЗ фаз «А» и «В», произошло в следствие разряда молнии в оп. №1.1, которое привело к возникшему перенапряжению и перекрытию линейной изоляции фаз с дальнейшим откл. ВЛ.</t>
  </si>
  <si>
    <t>Опоры метал. Провод А-95. Изоляторы ШС-10.</t>
  </si>
  <si>
    <t>ТО-08.12.14.                      ТР-24.03.15.</t>
  </si>
  <si>
    <t>ТО-06.2015.                           ТР-03.2016.</t>
  </si>
  <si>
    <t>2-х фазное КЗ фаз «А» и «В» произошло в следствие разряда молнии в пролете оп.№2-17 и 2-18, которое привело к возникшему перенапряжению и перекрытию линейной изоляции фаз с дальнейшим отключением ВЛ</t>
  </si>
  <si>
    <t>ТО-02.04.15.                      ТР-15.01.13.</t>
  </si>
  <si>
    <t>ТО-07.2015.                           ТР-01.2016.</t>
  </si>
  <si>
    <t xml:space="preserve">  ТР-01.2014;01.2015</t>
  </si>
  <si>
    <t xml:space="preserve">гроза,  остановка скважин от ПС-110/35/6кВ Тайга,  ПС-110/35/6кВКиняминская (Оборудование БЭО №4 не отключалось) </t>
  </si>
  <si>
    <t>Гроза. В результате прямого попадания молнии в провод ВЛ в пролёте опор 31 - 32 возникло перенапряжение, перекрытии линейной изоляции фаз А, В, С и межфазное короткое замыкание. На проводах следы термического воздействия.</t>
  </si>
  <si>
    <t>ТР - 17.01.2014          ТО - 10.04.2015</t>
  </si>
  <si>
    <t>ТР - 01.2016                  ТО - 04.2015</t>
  </si>
  <si>
    <t xml:space="preserve">Гроза. В результате прямого попадания молнии в провод ВЛ в пролёте опор 37 - 38 возникло перенапряжение, перекрытии линейной изоляции фаз А, В, С и межфазное короткое замыкание. </t>
  </si>
  <si>
    <t>ТР - 05.09.2014          ТО - 09.04.2015</t>
  </si>
  <si>
    <t>ТР - 09.2016                  ТО - 07.2015</t>
  </si>
  <si>
    <t>Гроза. В результате прямого попадания молнии в провод ВЛ в пролёте опор 30 -31 возникло перенапряжение, перекрытии линейной изоляции фаз А и В, и межфазное короткое замыкание.</t>
  </si>
  <si>
    <t>ТР - 26.02.2013          ТО - 23.05.2015</t>
  </si>
  <si>
    <t>ТР - 02.2018                  ТО - 08.2015</t>
  </si>
  <si>
    <t>Гроза. В результате прямого попадания молнии в опору ВЛ №1и (отпайка на ХХ) произошло повреждение подставного изолятора, перекрытии линейной изоляции фаз А, В, С и межфазное короткое замыкание</t>
  </si>
  <si>
    <t>ТР - 23.05.2014          ТО - 11.04.2015</t>
  </si>
  <si>
    <t>ТР - 05.2016                       ТО - 11.07.2015</t>
  </si>
  <si>
    <t>В результате прямого попадания грозового разряда в ВЛ произошло разрушение изолятора на опоре №15, что привело к провису провода фазы «А» и под порывистым ветром, касанию его с проводом фазы «С», с возникновением межфазного короткого замыкания и отключением ВВ-6кВ ф.278-18 от действия защит.</t>
  </si>
  <si>
    <t>ТР-05.11.2013г ,          ТО - 27.04.2015</t>
  </si>
  <si>
    <t>В результате грозового перенапряжения произошло перекрытие линейной арматуры на опоре № 3 отпайки на ПС-35/6кВ №252, которое привело к разрушению изоляторов фаз «А» и «В», возникновению двухфазного короткого замыкания на ВЛ-35кВ «Юго-Восток-2».</t>
  </si>
  <si>
    <t xml:space="preserve">Гроза. В результате удара молнии в ВЛ-35кВ возникло грозовое перенапряжение, которое привело к возникновению КЗ, и выходу из строя ОПН-325КВ по фазе "В"
    </t>
  </si>
  <si>
    <t>ТР-  16 .06.2012г частично ,
 ТО - 19.05.2015</t>
  </si>
  <si>
    <t>ТР-.2017г ,
 ТО - 11.2015</t>
  </si>
  <si>
    <t>Гроза.  Попадание молнии в ВЛ-35 Юго-Восток. Внутреннее повреждение и возгорание трансформатора 6300кВА.</t>
  </si>
  <si>
    <t>ТМН</t>
  </si>
  <si>
    <t>ТР-26.07.2013г ,
 ТО - 14.10.2014</t>
  </si>
  <si>
    <t>ТР-.2015г ,
 ТО - 07.2015</t>
  </si>
  <si>
    <t>ВЛ-110 ПП Восточный - Кирьяновская-2ц</t>
  </si>
  <si>
    <t>ВЛ-110 ПП Восточный - Кирьяновская-2 ц</t>
  </si>
  <si>
    <t>гроза,   посадка U по 1,2С                ПП -110 кВ Восточный                           выборочная остановка скважин от                                  ПС-110/35/6кВ Тайга,                     ПС-110/35/6кВ Среднеугутская . Оборудование БЭО №4 не отключалось</t>
  </si>
  <si>
    <t>гроза,  выборочная                                               остановка скважин от                       ПС-110/35/6кВ Тайга,                     ПС-110/35/6кВКиняминская. Оборудование БЭО №4 не отключалось</t>
  </si>
  <si>
    <t>1,2з. ЗЗ, ДЗ</t>
  </si>
  <si>
    <t>гроза,   посадка U по 1,2С                ПП -110 кВ Восточный,                           выборочная остановка скважин от                                  ПС-110/35/6кВ Тайга,                     ПС-110/35/6кВ Среднеугутская. Оборудование БЭО №4 не отключалось</t>
  </si>
  <si>
    <t>Двух фазное КЗ фаз «А» и «В» произошло в следствие разряда молнии в пролете опор №47 и 48, которое привело к возникшему перенапряжению и перекрытию линейной изоляции фаз с дальнейшим отключением ВЛ-6 кВ</t>
  </si>
  <si>
    <t>ТР:20.02.13   ТО:14.02.15</t>
  </si>
  <si>
    <t>75%                              100%</t>
  </si>
  <si>
    <t xml:space="preserve">ТР: 6 05.2017                      ТО:  08.2015                                 </t>
  </si>
  <si>
    <t>Гроза. Выборочная остановка скважин от                                  ПС-35/6кВ №376,379. Оборудование БЭО №4 не отключалось</t>
  </si>
  <si>
    <t>Гроза. В результате прямого удара молнии в опору №13 ВЛ-6кВ и возникшего перенапряжения произошло разрушение изолятора фазы "В". Провод лежит на проводе ф."С". Опора № 14  - фаза "А"-разрушен изолятор, провод на траверсе. Выполнен ремонт.</t>
  </si>
  <si>
    <t>07.91г</t>
  </si>
  <si>
    <t>ТО-01.15г                                                    ТР-07.13г                                               К-07.07г</t>
  </si>
  <si>
    <t xml:space="preserve">ТО-07.15г                                                    ТР-07.16г                                               </t>
  </si>
  <si>
    <t>ВЛ-6кВ, возникло грозовое перенапряжение, которое привело к перекрытию изоляции с тела опоры на провода ВЛ, что привело к возникновению КЗ и отключению МВ-6кВ  ВЛ-6кВ ф.251-15 от действия защит.</t>
  </si>
  <si>
    <t>08.87г</t>
  </si>
  <si>
    <t>ТО-05.15г                                               ТР-04.14г</t>
  </si>
  <si>
    <t xml:space="preserve">ТО-11.15г                                                       ТР-04.16г             </t>
  </si>
  <si>
    <t>гроза, 3-х фазное КЗ произошло в следствии разряда молнии в оп.№60, которое привело к возникшему перенапряжению и к незначительному термическому повреждению изоляторов фазы «А», «В», «С» и отключению ВЛ-6. В БКРУ-6 кВ к.652 МБ</t>
  </si>
  <si>
    <t>ТО-06.01.15</t>
  </si>
  <si>
    <t>ТР в 07.2015г</t>
  </si>
  <si>
    <t>Вследствие удара молнии вблизи ВЛ-6кВ, возникло грозовое перенапряжение, которое привело к перекрытию изоляции с тела опоры на провода ВЛ вследствие этого  произошло отключение МВ-6кВ ВЛ-6кВ ф.222-02 от действия защит.</t>
  </si>
  <si>
    <t>1985г.</t>
  </si>
  <si>
    <t>ТР-09.06.2006г 
 ТО-09.12.2014г.</t>
  </si>
  <si>
    <t>ТР-июнь 2015г 
О-декабрь 2015г.</t>
  </si>
  <si>
    <t>07.06.2007г-отказ ТР 
06.06.2008г-отказ ТР 19.06.2009г-отказ ТР 01.06.2010г-отказ ТР 17.06.2011г-отказ ТР 13.06.2012г-отказ ТР 03.06.2013г-отказ ТР 03.06.2014г-отказ ТР</t>
  </si>
  <si>
    <t>Вследствие удара молнии вблизи ВЛ-6кВ, возникло грозовое перенапряжение, которое привело к перекрытию изоляции с тела опоры на провода ВЛ вследствие этого  произошло отключение МВ-6кВ ВЛ-6кВ ф.222-03 от действия защит.</t>
  </si>
  <si>
    <t>ТР-28.01.2008г 
 ТО-01.10.2014г.</t>
  </si>
  <si>
    <t>ТР-январь 2016г 
ТО-июль 2015г.</t>
  </si>
  <si>
    <t>14.01.2009г-отказ ТР 20.01.2010г-отказ ТР 12.01.2011г-отказ ТР 10.01.2012г-отказ ТР 16.01.2013г-отказ ТР 09.01.2014г-отказ ТР</t>
  </si>
  <si>
    <t>Вследствие удара молнии вблизи ВЛ-6кВ, возникло грозовое перенапряжение, которое привело к перекрытию изоляции с тела опоры на провода ВЛ вследствие этого произошло отключение МВ-6кВ  ВЛ-6кВ ф.12Б-24 от действия защит.</t>
  </si>
  <si>
    <t>1983г.</t>
  </si>
  <si>
    <t>ТР-05.04.2012г 
 ТО-07.10.2014г.</t>
  </si>
  <si>
    <t>ТР-апрель 2016г 
ТО-октябрь 2015г.</t>
  </si>
  <si>
    <t xml:space="preserve"> 22.04.2013г-отказ ТР  14.04.2014г-отказ ТР</t>
  </si>
  <si>
    <t xml:space="preserve">3-х фазное КЗ произошло в следствии разряда молнии в оп.№21, которое привело к возникшему перенапряжению и перекрытию линейной изоляции фаз с дальнейшим откл. ВЛ Буран-1,2           </t>
  </si>
  <si>
    <t>ЛК-70/35</t>
  </si>
  <si>
    <t>ф.373-07                Т.Р - 07.09.14          Т.О - 05.02.15                   ф.373-14                 Т.Р - 08.09.14          Т.О - 05.02.15</t>
  </si>
  <si>
    <t>ТР-100%, ТО-100%</t>
  </si>
  <si>
    <t>ТР в 05.2016г</t>
  </si>
  <si>
    <t xml:space="preserve">Перекрытие линейной изоляции  фаз "В" и "С" привело к двухфазному К.З. и отключению ВЛ-35 кВ Волга-2 цепь действием токовых защит.                                                 </t>
  </si>
  <si>
    <t xml:space="preserve">Изолятор ЛК-70/35 </t>
  </si>
  <si>
    <t>ТР, ТО - 02.07.2014</t>
  </si>
  <si>
    <t>ТР в 07.2017г</t>
  </si>
  <si>
    <t xml:space="preserve"> Вследствие разряда молнии в пролете опор №66 и 67 возникшим перена-пряжением  произошло перекрытие линейной изоляции  фаз «В» и «С» ВЛ-35кВ, посадка U по 2С-35кВ ПС-110/35/6кВ Иглинская                     </t>
  </si>
  <si>
    <t>Вследствие удара молнии в грозотрос ВЛ-35кВ, возникло грозовое перенапряжение, которое привело к перекрытию изоляции с тела опоры на провода ВЛ, вызвав двухфазное короткое замыкание и аварийному отключению ВЛ от действия защит.</t>
  </si>
  <si>
    <t>ТО-03.15г.                                   ТР-04.11г                                       КР-11.06г</t>
  </si>
  <si>
    <t>ТО-09.15г.                                    ТР-04.21                                     КР-06.15г</t>
  </si>
  <si>
    <t>ПС-110/35/6кВ Промысловая ВЛ-35кВ Таёжная-2ц</t>
  </si>
  <si>
    <t xml:space="preserve">ВЛ-35кВ Таёжная-1ц </t>
  </si>
  <si>
    <t xml:space="preserve">
2-х фазное КЗ фаз «А» и «В» произошло в следствие разряда молнии в пролете оп.№12А и №13 ВЛ-35кВ, которое привело к возникшему перенапряжению и перекрытию линейной изоляции фаз с дальнейшим откл. ВЛВ Таежная - 2ц.</t>
  </si>
  <si>
    <t>ТО 13.04.2015          ТР 11.08.2010</t>
  </si>
  <si>
    <t>ТО 07.2015                  ТР 08.2018</t>
  </si>
  <si>
    <t>Гроза. на опоре 19 были обнаружены следующие следы попадания молнии: на изоляторах фаз «А» и «В» обоих цепей изменение цвета кремнийорганического защитного покрытия по поверхности изолятора.</t>
  </si>
  <si>
    <t>ВЛ-35кВ "Ольха"-2011г. ВЛ-35кВ "Ягель"-2012г.</t>
  </si>
  <si>
    <t>ТО 18.11.2014           ТО 28.11.2014</t>
  </si>
  <si>
    <t>18.11.2019            28.11.2019</t>
  </si>
  <si>
    <t xml:space="preserve">  ЗРУ-6 кВ ДНС-9 </t>
  </si>
  <si>
    <t>07.06.2013 (Б/У)</t>
  </si>
  <si>
    <t>ВАО 2 - 560 S-4</t>
  </si>
  <si>
    <t>ТР 16.01.2015            ТО 27.04.2015</t>
  </si>
  <si>
    <t>Гроза. В результате прямого попадания молнии в грозотрос  в пролёте опор 57 - 58 произошло перекрытие изоляции  на провода фаз А и В и возникновение межфазного короткого замыкания.</t>
  </si>
  <si>
    <t>27.10.14 ТР
14.05.2015 ТО</t>
  </si>
  <si>
    <t>ТР 10.2015
ТО 07.2015</t>
  </si>
  <si>
    <t>Гроза. В результате прямого попадания молнии в провод ВЛ в пролёте опор 11 - 12 возникло перенапряжение, перекрытии линейной изоляции фаз А и В, и межфазное короткое замыкание.</t>
  </si>
  <si>
    <t>скв Приразломного мр</t>
  </si>
  <si>
    <t>Во время удара молнии в грозотрос  в пролёте опор № 284-285 ВЛ-220 кВ Пересвет-Шубинская, Полоцкая -Шубинская возникло грозовое перенапряжение, которое привело к перекрытию изоляции с тела опоры на провода ВЛ, что привело к возникновению КЗ и АО данных ВЛ</t>
  </si>
  <si>
    <t>ТР- 01.10         ТО-01.15</t>
  </si>
  <si>
    <t>Отключение ВВ-6 ф. 12616 произошло в результате самопроизвольного отключения  блока  управления БУ/ТЕL-100/220-12-03А.В результате внутренней неисправности блока управления  вакуумного выключателя прошла ложная команда на отключение</t>
  </si>
  <si>
    <t>ВВ/TEL-10-20/1000-У2</t>
  </si>
  <si>
    <t>ТО-27.05.2015   ТР-19.11.2014</t>
  </si>
  <si>
    <t>ТО-   06.2015      ТР-   10.2016</t>
  </si>
  <si>
    <t>17.04.2015, 29.04.2015, 20.08.2014, 21.08.2014, 25.08.2014, 23.08.2013</t>
  </si>
  <si>
    <t>ВЛ-6кВ ф.325-06</t>
  </si>
  <si>
    <t>2-х фазное КЗ фаз «А» и «В» произошло в следствие разряда молнии в пролете оп.№2-1 и 2-2 с разрушением изолятора ф. «В» на оп. №2-1, которое привело к возникшему перенапряжению и перекрытию линейной изоляции фаз с дальнейшим откл. ВЛ</t>
  </si>
  <si>
    <t>А-95, А-70</t>
  </si>
  <si>
    <t>ТО 15.05.2015          ТР 24.03.2011</t>
  </si>
  <si>
    <t>ТО 08.2015                  ТР 02.2017</t>
  </si>
  <si>
    <t>Вследствие удара молнии в грозотрос ВЛ-35кВ в промежутке опор № 6- 7, возникло грозовое перенапряжение, которое привело к перекрытию изоляции с тела опоры на провода ВЛ, вызвав двухфазное короткое замыкание и аварийное отключение ВЛ от действия защит.</t>
  </si>
  <si>
    <t>Ас-120</t>
  </si>
  <si>
    <t>ТО-10.2014г                                              ТР-11.2010г                                К-11.2013г</t>
  </si>
  <si>
    <t xml:space="preserve">ТО-06.2015г                                              ТР - 2020г.                                </t>
  </si>
  <si>
    <t>Вследствие удара молнии в грозотрос ВЛ-35кВ в промежутке опор № 19 - 20, возникло грозовое перенапряжение, которое привело к перекрытию изоляции с тела опоры на провода ВЛ, вызвав двухфазное короткое замыкание и аварийное отключение ВЛ от действия защит.</t>
  </si>
  <si>
    <t xml:space="preserve">ТО-02.2015г                                                                </t>
  </si>
  <si>
    <t xml:space="preserve">ТО - 8.2015г.                                             ТР - 12.2022.г                  </t>
  </si>
  <si>
    <t>Грозовой разряд, разрушение ОПН-6 ф. «А» и «В» на КТП-6/0,4кВ к.д.74А-2 и изолятора ф. «А» на опоре № 65/11. Межфазное короткое замыкание ф. «А» и «В» и отключение ф.126-16</t>
  </si>
  <si>
    <t>ПП-110кВ Восточный ВЛ-110кВ Восточно-Сургутская-1ц.</t>
  </si>
  <si>
    <t>ВЛ-110 Восточный-Восточно Сургутская-1ц</t>
  </si>
  <si>
    <t>гроза,   посадка U по 1С-110кВ  ПП -110 кВ Восточный выборочная остановка скважин от  ПС-110/35/6кВ Тайга,  ПС-110/35/6кВ Среднеугутская. Оборудование БЭО №4 не откючалось</t>
  </si>
  <si>
    <t>Во время удара молнии в опору 28 возникло грозовое перенапряжение, которое привело к перекрытию изоляции с тела опоры на провода ВЛ, что привело к возникновению КЗ и АО ВЛ-35 Дашковская-2</t>
  </si>
  <si>
    <t>ТР – 26.06.14 
ТО-25.12.2014</t>
  </si>
  <si>
    <t>ТР- 07.2016
ТО-23.06.2015</t>
  </si>
  <si>
    <t>Во время грозового перенапряжения произошла выборочная остановка скважин Омбинского месторождения, скважины запустились. Отключения оборудования УЭЭ не было</t>
  </si>
  <si>
    <t>Во время грозового перенапряжения произошла выборочная остановка скважин Омбинского месторождения, скважины запустились. Отключения оборудования УЭЭ небыло</t>
  </si>
  <si>
    <t>ПС 35/6 кВ № 204 ф.УПСВ-1-14</t>
  </si>
  <si>
    <t>ТР 11.06.2014  ТО 22.09.2014</t>
  </si>
  <si>
    <t>Скважины Мамонтовского м/р</t>
  </si>
  <si>
    <t>Остановка скважин Мамонтовского месторождения. Отключений на оборудовании УЭЭ ООО "РН-Юганскнефтегаз" не было</t>
  </si>
  <si>
    <t>ПС 35/6кВ 322                  ф.322-09</t>
  </si>
  <si>
    <t xml:space="preserve">2-х фазное короткое замыкание  фаз «А» и «В» на шинном мосту 0,4кВ в КТПН-6/0,4 кВ 630 кВА в результате самопроизвольного падения гравера (между приходящих на автомат 0,4 кВ №9 шин) с болтового крепления защитного короба шинного моста 0,4кВ, из-за вибрации при включении автомата 0,4кВ №6 на скважину 3106 . </t>
  </si>
  <si>
    <t>ВК-5-630/6/0,4-97УХЛ1</t>
  </si>
  <si>
    <t xml:space="preserve">ТО-23.01.15                 ТР-17.04.15                             </t>
  </si>
  <si>
    <t xml:space="preserve">ТО-100                         ТР-75                             </t>
  </si>
  <si>
    <t xml:space="preserve">ТО-07.15                   ТР-04.16                             </t>
  </si>
  <si>
    <t>ПС 35/6кВ 062  ф.062-17</t>
  </si>
  <si>
    <t>ВЛ-6кВ ф.062-17</t>
  </si>
  <si>
    <t>ТР 23.04.2015                      ТО 14.05.2015</t>
  </si>
  <si>
    <t>ПС 35/6кВ №148 ВЛ-6кВ 148-08 КТПН-6/0,4 к.71-2п.</t>
  </si>
  <si>
    <t xml:space="preserve"> При запуске скв.2408, произошло отключение вводного АВ-1000А. </t>
  </si>
  <si>
    <t>АВ-0,4 1000А</t>
  </si>
  <si>
    <t>ТР – вновь введеное
ТО- 26.03.2015</t>
  </si>
  <si>
    <t>ТР-03.2017
ТО-03.2016</t>
  </si>
  <si>
    <t xml:space="preserve">Гроза. В районе опоры №21г на расстоянии 19 метров от ВЛ обнаружено повреждённое молнией дерево. Индуктированное перенапряжение, вызванное разрядом молнии вблизи ВЛ привело к перекрытию линейной изоляции и возникновению межфазного короткого замыкания. </t>
  </si>
  <si>
    <t>ТР 03.2015                          ТО 12.2014</t>
  </si>
  <si>
    <t>ТР 03.2017                             ТО 09.2015</t>
  </si>
  <si>
    <t>Гроза. ф.073-09 м/у оп.6-7 упало дерево из-за охранной зоны,произошло межфазное к.з. и понижение напряжения на С-6-1 ПС073, что привело к частичной остановке скважин</t>
  </si>
  <si>
    <t>ТР 04.2015                             ТО 01.2015</t>
  </si>
  <si>
    <t>ТР 04.2017                              ТО 10.2015</t>
  </si>
  <si>
    <t>При прохождении грозового фронта, произошел удар молнии в землю,  в районе опоры № 33 ф.3083-21, возникло грозовое перенапряжение, которое привело к перекрытию линейной изоляции ф.А, ф.С , разрушению изоляторов, возникновению КЗ и АО данной ВЛ.</t>
  </si>
  <si>
    <t>АС 95/16</t>
  </si>
  <si>
    <t>ТО 14.09.2014            ТР 06.06.2015</t>
  </si>
  <si>
    <t>ТР июнь 2016</t>
  </si>
  <si>
    <t>ТО 14.09.2014</t>
  </si>
  <si>
    <t>Сближение на недопустимое растояние ВЛ стороннего потребителя (земснаряд) остановка по посадке напряжения</t>
  </si>
  <si>
    <t>ТО 20.11.2014            ТР 31.05.2015</t>
  </si>
  <si>
    <t>ТР май 2016</t>
  </si>
  <si>
    <t>ТО 20.11.2014</t>
  </si>
  <si>
    <t>Во время удара молнии в опору 61 возникло грозовое перенапряжение, которое привело к перекрытию изоляции с тела опоры на провода ВЛ, что привело к возникновению КЗ и АО ВЛ-35Уфимская-1</t>
  </si>
  <si>
    <t>ТР-15.04.2015
ТО-03.2016</t>
  </si>
  <si>
    <t>ТР-апрель 2016
ТО-03.2016</t>
  </si>
  <si>
    <t>Во время грозового перенапряжения произошла выборочная остановкаа 2 скважин на Солкинского месторождения. Отключения оборудования УЭЭ не было</t>
  </si>
  <si>
    <t>Мегионнефтегаз</t>
  </si>
  <si>
    <t>Повреждение на оборудовании Мегионнефтегаз (ВЛ-35=26,5км, ПС-35/6 №187) во время грозового перенапряжения. Оборудование УЭЭ ООО "РН-Юганскнефтегаз" осмотрено замечаний нет.</t>
  </si>
  <si>
    <t>2004г</t>
  </si>
  <si>
    <t>ТО - 8.04.2015;
ТР - 11.03.2014</t>
  </si>
  <si>
    <t>ТО -июль2016 ;
ТР - 2016г</t>
  </si>
  <si>
    <t>Неисправность блока управления АВ МРТ-2</t>
  </si>
  <si>
    <t>ВА-55-43</t>
  </si>
  <si>
    <t>Самара</t>
  </si>
  <si>
    <t>ТР - 19.12.2014г (отказан ЦИТУ/РИТУ)</t>
  </si>
  <si>
    <t>ТР планируется в декабре 2015</t>
  </si>
  <si>
    <t>ДФЗ, 1 ст. ЗЗ, 1 з. ДЗ, ТО.</t>
  </si>
  <si>
    <t>Отключение ВЛ при включении под напряжение после ремонта. Двухфазное к.з. - пробой воздушного промежутка между проводами ф. В, С в пролёте опор № 41 и № 42 и выдвинутой стрелой автомобильного крана ООО "Импульс" из-за приближения на недопустимое расстояние при проведении погрузочно-разгрузочных работ (работы в охранной зоне ВЛ с НЮЭС не согласованы).</t>
  </si>
  <si>
    <t xml:space="preserve">Гроза. Перекрытие линейной изоляции в пролете оп.66-67 привело к двухфазному К.З. на ВЛ-35кВ Майская 1,2 цепь и посадке U по 1,2С-35кВ ПС-110/35/6кВ Иглинская                     </t>
  </si>
  <si>
    <t>1981 г.</t>
  </si>
  <si>
    <t>ВЛ-35 кВ</t>
  </si>
  <si>
    <t>ТР-04.07.14 г.        ТО-15.05.15 г.</t>
  </si>
  <si>
    <t>2024 г.</t>
  </si>
  <si>
    <t>15.06.15 г.</t>
  </si>
  <si>
    <t>ПС-110/35/6 кВ Тайга, ВЛ-35 Промысловая-2</t>
  </si>
  <si>
    <t>ВЛ-35 Промысловая-2</t>
  </si>
  <si>
    <t>Гроза. 2-х КЗ на ВЛ-35кВ в вследствии разряда молнии в пролете опор № 18 и 19, которое привело к возникшему перенапряжению и перекрытию линейной изоляции фаз с дальнейшим откл. ВЛ.</t>
  </si>
  <si>
    <t>ТО-16.04.2015               ТР-09.07.2012</t>
  </si>
  <si>
    <t>ТР-50%, ТО-100%</t>
  </si>
  <si>
    <t>ТО-июль.15                          ТР-июль 16</t>
  </si>
  <si>
    <t>ТР-0%                     ТО-100%</t>
  </si>
  <si>
    <t>В-35кВ  24.03.2011                    Т-1,2   26.03.09</t>
  </si>
  <si>
    <t>ВЛ-6 кВ ф.242-11</t>
  </si>
  <si>
    <t>Гроза, порывы ветера 13-18м/с. Между опорами №23-24 дерево упало на ВЛ из-за охранной зоны ВЛ( длина дерева 15 м- 17м). Устранено.</t>
  </si>
  <si>
    <t>12.1987г.</t>
  </si>
  <si>
    <t>ТО - 22.05.2015
ТР - 26.11.2007
КР - 16.02.2012</t>
  </si>
  <si>
    <t>ТО - 11.2015
ТР -  11.2016</t>
  </si>
  <si>
    <t xml:space="preserve">КТПН №4 куста 101,                      вводной АВ-0,4  </t>
  </si>
  <si>
    <t>ПС 35/6 кВ № 216 ВЛ-6 кВ ф.216-09</t>
  </si>
  <si>
    <t>ВЛ-6 кВ ф.216-09</t>
  </si>
  <si>
    <t>ПС 35/6 кВ № 216 ВЛ-6 кВ ф.216-09 произошло КЗ концевой кабельной муфты в ячейке ф.216-09 ( вследствии повреждения кабеля  экскаватором на отпайке "ООО НТС Лидер"). Устранено.</t>
  </si>
  <si>
    <t>А95</t>
  </si>
  <si>
    <t>ТР -27.03.2013               ТО - 22.05.2015</t>
  </si>
  <si>
    <t>ТО - 09.2015
ТР -  03.2019</t>
  </si>
  <si>
    <t>ПС 35/6 № 062        ф.062-07</t>
  </si>
  <si>
    <t xml:space="preserve">  В-6кВ ф.062-07</t>
  </si>
  <si>
    <t>РВО-6кВ</t>
  </si>
  <si>
    <t>ТО 29.11.2014           ТР 17.04.2015</t>
  </si>
  <si>
    <t>ТО 11.2015                   ТР 04.2016</t>
  </si>
  <si>
    <t>В результате прямого попадания молнии в провод ВЛ в пролёте опор 62а -63а возникло перенапряжение, перекрытии линейной изоляции фаз А и В, и межфазное короткое замыкание.</t>
  </si>
  <si>
    <t>оп.№1-38 1991г., оп.№1А-73А 1994г., оп.№1Б-40Б 2009г.</t>
  </si>
  <si>
    <t>Провод АС-120/19</t>
  </si>
  <si>
    <t>ТР - 06.03.2015          ТО - 26.10.2014</t>
  </si>
  <si>
    <t>ТР - 02.2018                  ТО - 08.2017</t>
  </si>
  <si>
    <t>В результате  попадания молнии в грозотрос  в пролёте опор 70 - 71 произошло перекрытие изоляции  на провода фаз А и В ии возникновение межфазного короткого замыкания.</t>
  </si>
  <si>
    <t>ТР-апрель 2014г           ТО-апрель 2015</t>
  </si>
  <si>
    <t>ТР-июль 2014г           ТО-октябрь 2015</t>
  </si>
  <si>
    <t>В районе опоры 64 на растоянии 20 метров от ВЛ обнаружено повреждённое молнией дерево. Индуктированное перенапряжение, вызванное разрядом молнии вблизи ВЛ привело к перекрытию линейной изоляции и возникновению межфазного короткого замыкания.</t>
  </si>
  <si>
    <t>ВЛ-110 Магистральная-Средний Балык- 1, 2</t>
  </si>
  <si>
    <t xml:space="preserve">гроза, сильный ветер,  падение пяти опор №103-107.  </t>
  </si>
  <si>
    <t>ВЛ-110 кВ Правдинская-Петелинская</t>
  </si>
  <si>
    <t>гроза, сильный ветер,разрушение двух изоляторов оп.206/17. Оборудование БЭО №4 не отключалось</t>
  </si>
  <si>
    <t>ВЛ-110 кВ Кратер -Средний Балык-2</t>
  </si>
  <si>
    <t>гроза, посадка напряжения по МБ, СБ и ЮБ м/р. Оборудование БЭО№4 не  отключалось.</t>
  </si>
  <si>
    <t>ВЛ-35 С.Салым- 1 , 2</t>
  </si>
  <si>
    <t>В результате  попадания молнии в грозотрос  в пролёте опор 22 - 23 произошло перекрытие изоляции  на провода фаз В и С ии возникновение межфазного короткого замыкания.</t>
  </si>
  <si>
    <t xml:space="preserve">   ВЛ-6 ф.075-07, 075-14</t>
  </si>
  <si>
    <t>В районе опоры 17 на растоянии 25 метров от ВЛ обнаружено повреждённое молнией дерево. Индуктированное перенапряжение, вызванное разрядом молнии вблизи ВЛ привело к перекрытию линейной изоляции и возникновению межфазного короткого замыкания.</t>
  </si>
  <si>
    <t>ТО 25.11.2014</t>
  </si>
  <si>
    <t xml:space="preserve">   ВЛ-6 ф.064-02, 064-07</t>
  </si>
  <si>
    <t>В результате прямого попадания молнии в провод ВЛ в пролёте опор 41 - 42 возникло перенапряжение, перекрытии линейной изоляции фаз А, В, С и межфазное короткое замыкание.</t>
  </si>
  <si>
    <t>ТР 07.04.2014            ТО 22.03.2015            ТР 19.09.2014           ТО 22.03.2015</t>
  </si>
  <si>
    <t>ТР-09.2016                  ТО-09.2015</t>
  </si>
  <si>
    <t xml:space="preserve"> ВЛ-35 З.Салым-1</t>
  </si>
  <si>
    <t>В результате прямого попадания молнии в грозотрос  в пролёте опор 22 - 23 произошло перекрытие изоляции  на провода фаз В и С ии возникновение межфазного короткого замыкания.</t>
  </si>
  <si>
    <t>В результате прямого попадания молнии в грозотрос  в пролёте опор 70 - 71 произошло перекрытие изоляции  на провода фаз А и В и возникновение межфазного короткого замыкания.</t>
  </si>
  <si>
    <t xml:space="preserve">2011г. </t>
  </si>
  <si>
    <t xml:space="preserve">ТО 18.11.2014  </t>
  </si>
  <si>
    <t>ВЛ-35 З.Салым-2</t>
  </si>
  <si>
    <t>В результате прямого попадания молнии в грозотрос  на опоре 5 произошло перекрытие изоляции  на провода фаз А и В и возникновение межфазного короткого замыкания. Шлейф грозотроса  имеет следы термического воздействия.</t>
  </si>
  <si>
    <t xml:space="preserve"> В-35 КНС-6-1</t>
  </si>
  <si>
    <t>Индуктированное перенапряжение, вызванное разрядом молнии вблизи ВЛ привело к перекрытию линейной изоляции и возникновению межфазного короткого замыкания. Местапопадания молнии не установленно так как трасса ВЛ затоплена паводковыми водами.</t>
  </si>
  <si>
    <t>ПС 110/35/6 кВ
Очимкинская
ВЛ-35 кВ
Пламя-1,2</t>
  </si>
  <si>
    <t>ВЛ-35
Пламя-1,2</t>
  </si>
  <si>
    <t xml:space="preserve">Гроза. В результате грозового перенапряжения возникшее при ударе молнии в ВЛ-35кВ на опоре №11 произошло разрушение изоляторов фазы "А" (3шт)      </t>
  </si>
  <si>
    <t>03.06.10; 10.06.11; 08.07.14</t>
  </si>
  <si>
    <t xml:space="preserve"> ВЛ-6 кВ      ф.245-09</t>
  </si>
  <si>
    <t xml:space="preserve">Гроза. В результате грозового перенапряжения возникшее при ударе молнии в ВЛ-6кВ на опоре №61 произошло разрушение изолятора фазы "А", при падении провод задел провод фазы "В", что привело к кратковременному отключению ВЛ . </t>
  </si>
  <si>
    <t xml:space="preserve"> ТО-03.04.15                    ТР -10.09.14                     </t>
  </si>
  <si>
    <t xml:space="preserve"> ТО-.10.15                    ТР -04.16                     </t>
  </si>
  <si>
    <t xml:space="preserve">Прохождение грозового фронта. </t>
  </si>
  <si>
    <t>ПС 110кВ КНС-20 ВЛ-35 кВ Зимняя-2</t>
  </si>
  <si>
    <t>Порывистый ветер. В результате подмывания корней дерева грунтовыми водами, стоящего за пределами охранной зоны ВЛ, при порывистом ветре произошло его падение на провода ВЛ-35кВ «Зимняя-2ц» в пролете опор №59-60  , что вызвало короткое замыкание между проводами фаз «А», «В», «С» и отключение ВВ-35кВ «Зимняя-2ц» от действия защит.</t>
  </si>
  <si>
    <t xml:space="preserve"> ТО-05.05.15                    ТР -12.11.09                     </t>
  </si>
  <si>
    <t xml:space="preserve"> ТО-11.15                    ТР -11.19                     </t>
  </si>
  <si>
    <t>Гроза. В результате грозового перенапряжения возникшее при ударе молнии в ВЛ-35кВ на опоре №11 произошло разрушение изоляторов фазы "А" (3шт)</t>
  </si>
  <si>
    <t>РП-35 Ефремовск ВЛ-35 кВ Спартак-1</t>
  </si>
  <si>
    <t>В результате подмывания корней дерева грунтовыми водами, стоящего за пределами охранной зоны ВЛ, при порывистом ветре произошло его падение на провода ВЛ-35кВ «Спартак-1ц» в пролете опор №53-54, что вызвало короткое замыкание между проводами фаз «А», «В», «С» и отключение ВВ-35кВ «Спартак-1ц» от действия защит.</t>
  </si>
  <si>
    <t xml:space="preserve"> Падение дерева стоящего за пределами охранной зоны ВЛ и при порывистом ветре произошло его падение на провода ВЛ-6кВ в промежутке опор №39-40 </t>
  </si>
  <si>
    <t>Ас-150</t>
  </si>
  <si>
    <t>ТО-14.04.15</t>
  </si>
  <si>
    <t xml:space="preserve"> ТО-10.2015                    ТР -10.2016                    </t>
  </si>
  <si>
    <t xml:space="preserve">Гроза, шквалистый ветер. В результате прямого удара молнии в опору № 28 ВЛ-6кВ ф.248-16 произошло разрушение изолятора фазы «В». При касании траверсы, провод отгорел, что вызвало резкое одностороннее тяжение, приведшее к образованию поперечных трещин и нарушению структуры опоры №28. При сильном шквалистом ветре произошел излом опоры у основания сваи. Падение опоры вместе с проводами вызвало деформацию структуры соседних железобетонных опор, что в свою очередь повлекло их падение. </t>
  </si>
  <si>
    <t>27.09.2013г.-ТР
22.06.2014г.-ТО</t>
  </si>
  <si>
    <t xml:space="preserve"> ТО-09.2015                    ТР -09.2016                    </t>
  </si>
  <si>
    <t>отказ РИТУ в ТР - 09.2014г.,22.06.2014г.</t>
  </si>
  <si>
    <t>В результате грозового перенапряжения возникшее при ударе молнии в ВЛ-6кВ произошло разрушение изоляторов на опорах №№ 105, 13, 1.</t>
  </si>
  <si>
    <t xml:space="preserve"> ТО-17.12.14                    ТР -24.06.13                     </t>
  </si>
  <si>
    <t xml:space="preserve"> ТО-12.2015                    ТР -06.2017                    </t>
  </si>
  <si>
    <t>отказ РИТУ в ТР - 26.06.2014г.</t>
  </si>
  <si>
    <t xml:space="preserve">В результате удара молнии в ВЛ, произошло разрушение изоляторов на опорах № 13-14 </t>
  </si>
  <si>
    <t xml:space="preserve"> ТО-26.12.14                    ТР -17.06.14                     </t>
  </si>
  <si>
    <t xml:space="preserve"> ТО-06.2016                    ТР -12.2015                    </t>
  </si>
  <si>
    <t>Падение дерева стоящего за пределами охранной зоны ВЛ, при порывистом ветре во время грозы, произошло его падение на провода ВЛ-6кВ в пролете опор №31-32, что вызвало обрыв проводов в пролете опор №30-35 с изоляторов</t>
  </si>
  <si>
    <t>04.10.2013-ТР
03.04.2014-ТО</t>
  </si>
  <si>
    <t xml:space="preserve"> ТО-10.2015                    ТР -04.2016                    </t>
  </si>
  <si>
    <t>отказ РИТУ в ТР -01.10.2014г.</t>
  </si>
  <si>
    <t>Гроза. В результате  удара молнии в ВЛ, произошло разрушение изоляторов на опорах №12-15 по фазе "А". Провод перебит молнией, лежит на земле.</t>
  </si>
  <si>
    <t>ТО-22.05.2015            ТР-15.05.2013</t>
  </si>
  <si>
    <t xml:space="preserve">май 2016 -ТР               сентябрь 2015 -ТО      </t>
  </si>
  <si>
    <t>отказ РИТУ в ТР 14.05.2014г.</t>
  </si>
  <si>
    <t>Гроза. В результате прямого  удара молнии в ВЛ, произошло разрушение изоляторов на опоре №25 по фазе "А" и на опоре № по фазе "В", провод лежит  на траверсе.</t>
  </si>
  <si>
    <t>ТО-24.02.2015            ТР-24.02.2014</t>
  </si>
  <si>
    <t>ТР-.02.2017г ,
 ТО - 08.2015г.</t>
  </si>
  <si>
    <t>отказ РИТУ в ТР -02.2015г.</t>
  </si>
  <si>
    <t>ПС35/6кВ №250 Т-1, Т-2</t>
  </si>
  <si>
    <t>Т-1, Т-2</t>
  </si>
  <si>
    <t>Силовой трансформатор Т-1 - Сработала газовая защита на отключение, призвели отбор газа - газ горючий. Произвели замеры оммического сопротивления, межвитковое замыкание, тр-р не годен к эксплуатации.
Силовой трансформатор Т-2 - отключился по диф.защите. Разрушение проходного изолятора 6 кВ "Ввод-6-2" по причине внутренних повреждений возникших под воздействием высоких температур при аварии 06.06.2015г.</t>
  </si>
  <si>
    <t>ВЛ-110 кВ Средний Балык-Угутский-2</t>
  </si>
  <si>
    <t>прохождение грозового фронта, сильный  порывистый ветер,  выборочная остановка скважин по Угутскому и Киняминскому м/р,  отключений оборудования БЭО №4 -не было</t>
  </si>
  <si>
    <t>ПС 35/6кВ №352 ф.352-14</t>
  </si>
  <si>
    <t xml:space="preserve"> ВЛ-6 кВ   ф.352-14</t>
  </si>
  <si>
    <t>гроза. 2-х фазное КЗ ф. "В"и"С", произошло в следствии разряда молнии в пролете оп.№1,2, которое привело к возникновению перенапряжения,  разрушению ОПН-6 кВ на оп.№1 и разрушению В-6кВ ф. 352-14 (яч.№14) ПС-352.Выключатель  заменен</t>
  </si>
  <si>
    <t>МВ-6кВ WMPWZ/S-12-06/16 (ST-7)</t>
  </si>
  <si>
    <t>ТО 08.06.2015          ТР 09.07.2009</t>
  </si>
  <si>
    <t>ТО 10.2015                    ТР 07.2016</t>
  </si>
  <si>
    <t>УРОВ</t>
  </si>
  <si>
    <t>Прохождение грозового фронта. Отказ В-110кВ Пойковская.</t>
  </si>
  <si>
    <t>ПС 35/6кВ №313 ф.313-10</t>
  </si>
  <si>
    <t>ВЛ-6 кВ ф.313-10</t>
  </si>
  <si>
    <t>прохождение грозового фронта (оп.№37 обрыв укоса (лежит на ВЛ), оп. №35 и №37 обрыв провода и оп. №35 и №36 срыв изолятора фазы В</t>
  </si>
  <si>
    <t>опоры металлические, провод А-95, изоляторы ШС-10</t>
  </si>
  <si>
    <t>ПС 110/35/6кВ Иглинская ВЛ-35 кВ Майская-2</t>
  </si>
  <si>
    <t>гроза. вследствии разряда молнии в пролете опор №27 и 28 возникшим перенапряжением  произошло перекрытие линейной изоляции  фаз «А» и «С» и отключением ВЛ-35 кВ</t>
  </si>
  <si>
    <t>ПС 35/6кВ 341, ф.341-04</t>
  </si>
  <si>
    <t xml:space="preserve"> ВЛ-6 кВ ф.341-04</t>
  </si>
  <si>
    <t>Гроза. К.з. вследствие прямого разряда молнии в приемный портал, которое привело к возникшему перенапряжению и перекрытию  линейной изоляции фаз с дальнейшим отключением ВЛ-6 и разрушению изолятора ф."В"</t>
  </si>
  <si>
    <t>изолятор ШФ-10Г</t>
  </si>
  <si>
    <t>ТО-02.02.15  ТР-кап.ремонт 27.08.14</t>
  </si>
  <si>
    <t>ТО- 50%  ТР кап.ремонт  100%</t>
  </si>
  <si>
    <t>ТО-08.08.15</t>
  </si>
  <si>
    <t>Во время удара молнии в грозотрос,  в пролёте опор № 111-112 ВЛ-35 кВ 
Сапфир-2,  возникло грозовое перенапряжение, которое привело к перекрытию изоляции с тела опоры на провода ВЛ, что привело к возникновению КЗ и АО данной ВЛ.</t>
  </si>
  <si>
    <t>АС150/24</t>
  </si>
  <si>
    <t xml:space="preserve"> ПС 35/6кВ №6030 ВЛ-6 ф.6030-09,  ф.6030-14 </t>
  </si>
  <si>
    <t xml:space="preserve">ВЛ-6кВ ф.6030-09,  ф.6030-14 </t>
  </si>
  <si>
    <t>Во время удара молнии в опору  № 3 ВЛ-6 кВ ф.6030-09 и ВЛ-6 кВ ф.6030-14 возникло грозовое перенапряжение, которое привело к перекрытию изоляции с тела опоры на провода ВЛ, что привело к возникновению КЗ и АО данных ВЛ</t>
  </si>
  <si>
    <t>ДЗЛ ф.А,В</t>
  </si>
  <si>
    <t>ВЛ-110кВ Гагаринская -Приобская ГТЭС- 1,2ц.</t>
  </si>
  <si>
    <t>Во время удара молнии в землю  в пролёте опор № 64-65 ВЛ-110 кВ Гагаринская-Приобская ГТЭС-1,2 с отпайкой на ПС Воронья возникло грозовое перенапряжение, которое привело к перекрытию изоляции с тела опоры на провода ВЛ, что привело к возникновению КЗ и АО данной ВЛ.</t>
  </si>
  <si>
    <t>Во время удара молнии в землю  в пролёте опор № 8-9 ВЛ-110 кВ Шубинская-Пирс-1 с отпайкой на ПС Надёжная возникло грозовое перенапряжение, которое привело к перекрытию изоляции с тела опоры на провода ВЛ, что привело к возникновению КЗ и АО данной ВЛ.</t>
  </si>
  <si>
    <t>ПС 35/6кВ №1802 ф.1802-23</t>
  </si>
  <si>
    <t>к.101, 104, 105, 108</t>
  </si>
  <si>
    <t>разрушение шлейфа на оп.№ 5 ф.1802-23 в результате попадания молнии</t>
  </si>
  <si>
    <t>ТО 13.08.2014            ТР 05.02.2015</t>
  </si>
  <si>
    <t>ТР февраль 2016</t>
  </si>
  <si>
    <t>ТО 13.08.2014</t>
  </si>
  <si>
    <t>ВБбШВ 3*95</t>
  </si>
  <si>
    <t>ТР планируется в ноябрь 2016</t>
  </si>
  <si>
    <t>ПС 110/35/6кВ Новая ВЛ-35 Стрела-1</t>
  </si>
  <si>
    <t xml:space="preserve">При прохождении грозового фронта, произошел удар молнии в землю,  в пролёте опор № 17-18 ВЛ-35 кВ Стрела-1, возникло грозовое перенапряжение, которое привело к перекрытию линейной изоляции ф.А, ф.В (ф.А – 2,56кА
ф.В – 2,20кА), возникновению КЗ и АО данной ВЛ. </t>
  </si>
  <si>
    <t xml:space="preserve">АС-120/19 </t>
  </si>
  <si>
    <t xml:space="preserve">ТР планируется в  апреле 2016 </t>
  </si>
  <si>
    <t>ВЛ-110 Монастырская- Шубинская-2</t>
  </si>
  <si>
    <t xml:space="preserve">При прохождении грозового фронта, произошел удар молнии в грозотрос ВЛ-110кВ Шубинская-Монастырская-2, по данным с фиксирующих приборов расстояние до места повреждения 6,7% (пролет опор 5-6). Грозовое перенапряжение привело к перекрытию линейной изоляции ф.А (ф.А-N – 5,3кА), возникновению КЗ и АО данной ВЛ.  </t>
  </si>
  <si>
    <t>Во время удара молнии в опору 33 возникло грозовое перенапряжение, которое привело к перекрытию изоляции с тела опоры на провода ВЛ, что привело к возникновению КЗ и АО ВЛ-35 Балык-2</t>
  </si>
  <si>
    <t>ТР-21.07.2008
ТО-28.07.2014</t>
  </si>
  <si>
    <t>ТР-ноябрь 2015
ТО-декабрь 2015</t>
  </si>
  <si>
    <t>2зЗЗ</t>
  </si>
  <si>
    <t>ВЛ-110 Пыть-ях-Парус-1</t>
  </si>
  <si>
    <t>Во время грозового перенапряжения произошла выборочная остановкаа Южно-Сургутского месторождения, скважины запустились. Отключения оборудования УЭЭ не было</t>
  </si>
  <si>
    <t>Во время грозового перенапряжения произошла выборочная остановка скважин Асомкинского месторождения, скважины запустились. Отключения оборудования УЭЭ не было</t>
  </si>
  <si>
    <t>КТП-6/0.4кВ №2</t>
  </si>
  <si>
    <t>К-54 КТП-6/0.4кВ</t>
  </si>
  <si>
    <t>ВА 55-41</t>
  </si>
  <si>
    <t>ПС 35/6кВ 355                ф.355-07</t>
  </si>
  <si>
    <t xml:space="preserve"> ВЛ-6 кВ ф.355-07</t>
  </si>
  <si>
    <t>Порывы ветра до 22м/с. Схлёст проводов фаз "А","В","С" на временной перемычке с ф.355-07  оп.107  на ф.355-18 оп.108. (ф.355-18  наклон оп.108 и провис проводов перемычки )</t>
  </si>
  <si>
    <t>ТО 02.06.2015          ТР 13.05..2009</t>
  </si>
  <si>
    <t>ТО 10.2015                    ТР 06.2017</t>
  </si>
  <si>
    <t>ПС 35/6кВ №8051</t>
  </si>
  <si>
    <t xml:space="preserve">Возникновение внутренней неисправности блока питания управления
 РПН 1Т привела к  излишней работе РПН 1Т, повышению напряжения на 1С-6кВ и остановке скважин.
</t>
  </si>
  <si>
    <t>НМК-35D</t>
  </si>
  <si>
    <t>Китай</t>
  </si>
  <si>
    <t xml:space="preserve"> На ПС-35/6 работа АВР и возврат схемы</t>
  </si>
  <si>
    <t>ПС 110/35/6кВ Спутник В-35 1Т</t>
  </si>
  <si>
    <t>Сбой конфигурации терминала код-50 SPAC (неисправность памяти программы). Последствия прохождения грозового фронта. Устранено.</t>
  </si>
  <si>
    <t>SPAC-810В-223202</t>
  </si>
  <si>
    <t>АВВ Чебоксары</t>
  </si>
  <si>
    <t>не обслуживается</t>
  </si>
  <si>
    <t xml:space="preserve"> ВЛ-6 ф.278-18</t>
  </si>
  <si>
    <t xml:space="preserve"> ф 278-18  опора № 9 ф "С" разрушен опорный изолятор ШС-10 (после аварийного отключения, во время грозового фронта, "Земля"на ПС-278). </t>
  </si>
  <si>
    <t>ТР-17.04.15               ТО-02.06.15</t>
  </si>
  <si>
    <t xml:space="preserve"> ВЛ-6 ф.270-18</t>
  </si>
  <si>
    <t>ТР-03.12.13               ТО-01.04.15</t>
  </si>
  <si>
    <t>ТО-июль 2015            ТР- 2016</t>
  </si>
  <si>
    <t xml:space="preserve"> ВЛ-6 ф.248-14</t>
  </si>
  <si>
    <t xml:space="preserve"> ВЛ-6 ф.222-03</t>
  </si>
  <si>
    <t>ПБ-10-1,                АБ-10-1</t>
  </si>
  <si>
    <t>ПС 35/6кВ 148 КТПН-6/0,4 к.71-2п.</t>
  </si>
  <si>
    <t>Выполнение работы по согласованной с РИТУ ЮР неотложной заявки. Устранение нагрева проходного изолятора на приемном портале Ввод-6-1, для БПР отключали ф.128-03, по заявке</t>
  </si>
  <si>
    <t>ИП-10</t>
  </si>
  <si>
    <t>ТР-17.03.2014
ТО-23.06.2015</t>
  </si>
  <si>
    <t>ТР-март 2016
ТО-июль 2015</t>
  </si>
  <si>
    <t xml:space="preserve">МТЗ   </t>
  </si>
  <si>
    <t>ПС-35/6 №316 ЗРУ-6 КНС-1А ЮБ  яч.№11</t>
  </si>
  <si>
    <t xml:space="preserve">Двух фазное КЗ в яч.№11 (СТД-6 кВ №1 КНС-1А ЮБ) на проходных изоляторах  фазы «А» и «В»  в результате раскола проходного изолятора фазы «А», посадка U по 1С-6 ПС-316, ЗРУ-6 КНС-1АЮБ, 1, 2С-6  кВ ЗРУ-6 КНС-1ЮБ. </t>
  </si>
  <si>
    <t>проходной изолятор</t>
  </si>
  <si>
    <t>ТР-07.05.13 г.        ТО-18.02.15 г.</t>
  </si>
  <si>
    <t>05.2016г.</t>
  </si>
  <si>
    <t xml:space="preserve">ТР-05.11.14; 07.05.15. г.        </t>
  </si>
  <si>
    <t>ТО                             ЛЗШ</t>
  </si>
  <si>
    <t>При к.з. на ВЛ, из-за неисправности отключающей катушки, произошел отказ в отключении В-6  ф.337-18, что привело к отключению В-6 ввода №2.                                                         На ВЛ-6кВ 337-18, принадлежащем ОАО "Сибгидрострой", на оп. №3 произошло разрушение изолятора ф.В и схлест проводов. Устранено.</t>
  </si>
  <si>
    <t>20.11.12.</t>
  </si>
  <si>
    <t>ВВУ-СЭЩ-П3-10-20/1000 У2</t>
  </si>
  <si>
    <t>Самара электрощит</t>
  </si>
  <si>
    <t>ТО 16.06.2015 
ТР 20.11.2012</t>
  </si>
  <si>
    <t>ТР в 2017г</t>
  </si>
  <si>
    <t xml:space="preserve">Падение высокого дерева из-за пределов охранной зоны ВЛ в пролете опор №4-5 в результате воздействия сильного ветра. Обрыв провода ф В,С отпайка на УЗ№5 </t>
  </si>
  <si>
    <t>ТО 13.08.2014            ТР 14.11.2014</t>
  </si>
  <si>
    <t>Сильный ветер. К.З линии в результате срыва изолятора ф "В"  опора № 40</t>
  </si>
  <si>
    <t>ПС 35/6 кВ Город  ВЛ-6 кВ ф.Г-06</t>
  </si>
  <si>
    <t>ВЛ 6кВ ф.Г-06 на балансе ЮТЭК Пыть-Ях</t>
  </si>
  <si>
    <t>ТР-12.05.14              ТО-07.05.15</t>
  </si>
  <si>
    <t>ТР- 2016                     ТО-Сентябрь 2015</t>
  </si>
  <si>
    <t>Остановка скв. по дисбалансу U.  Отпайка  на к.101, 268, 268А  опора №29 разрушен изолятор и обрыв шлейфа ф."А".</t>
  </si>
  <si>
    <t>ТР-07.04.09              ТО-05.11.14</t>
  </si>
  <si>
    <t>ТР-2017                    ТО-Сентябрь 2015</t>
  </si>
  <si>
    <t>ОАО "ФСК ЕЭС"</t>
  </si>
  <si>
    <t>ОАО "Сибгидрострой"</t>
  </si>
  <si>
    <t>откл.ДЭМ</t>
  </si>
  <si>
    <t>ПС-35/6 №248      ф.248-16</t>
  </si>
  <si>
    <t>ВЛ-6кВ         ф.248-16</t>
  </si>
  <si>
    <t>Опора №48 Разрушен изолятор ф."С". Провод лежал на траверсе, перегорел.</t>
  </si>
  <si>
    <t>1986.</t>
  </si>
  <si>
    <t>Изолятор     ШС-10;
А-120</t>
  </si>
  <si>
    <t>Т.Р. - 27.09.2013г.
Т.О. - 27.03.2015г.</t>
  </si>
  <si>
    <t>Т.Р. - 0%
Т.О. - 100%</t>
  </si>
  <si>
    <t>Т.Р. - 2016г.
Т.О. - 09.2015г.</t>
  </si>
  <si>
    <t>30.09.2014г.</t>
  </si>
  <si>
    <t>ПС 220/110/35кВ Ленинская ВЛ-35 Сибирская-2</t>
  </si>
  <si>
    <t xml:space="preserve"> ВЛ-35кВ Сибирская-2</t>
  </si>
  <si>
    <t>1983г</t>
  </si>
  <si>
    <t>Отечественный</t>
  </si>
  <si>
    <t>ТО - 02.09.2014;
ТР - 24.06.2011</t>
  </si>
  <si>
    <t>ТО - сентябрь 2015;
ТР - июнь 2021</t>
  </si>
  <si>
    <t>ПС35/6 № 161, ф.161-06</t>
  </si>
  <si>
    <t>ВЛ-6кВ  ф.161-06</t>
  </si>
  <si>
    <t>2008г</t>
  </si>
  <si>
    <t>ВНА-10/630-20У2</t>
  </si>
  <si>
    <t>ЗАО «ГК «Электрощит» - ТМ Самара</t>
  </si>
  <si>
    <t>ТО - 31.03.2015;
ТР - 19.08.2012</t>
  </si>
  <si>
    <t>ТО - март 2016;
ТР - август 2015</t>
  </si>
  <si>
    <t>20.08.2013, 16.01.2014</t>
  </si>
  <si>
    <t>ПС-35/6 №5751 РУ-6кВ КНС-4  ЭД-6кВ №4</t>
  </si>
  <si>
    <t>ПС35/6 №1001,           ф.1001-06</t>
  </si>
  <si>
    <t>ВЛ-6кВ            ф.1001-06</t>
  </si>
  <si>
    <t>Изолятор     ШС-10</t>
  </si>
  <si>
    <t>ТО 04.11.2014          ТР 19.05.2014</t>
  </si>
  <si>
    <t xml:space="preserve">ТО 04.11.2014 </t>
  </si>
  <si>
    <t>ПС 35/6 №316 ВЛ-6кВ ф.316-04</t>
  </si>
  <si>
    <t>ВЛ-6кВ ф.316-04</t>
  </si>
  <si>
    <t>1979 г.</t>
  </si>
  <si>
    <t>кабель.вставка  тип. АСБ 3х95</t>
  </si>
  <si>
    <t>ТР - 05.11.2014.        ТО - 05.02.2015.</t>
  </si>
  <si>
    <t>11.2016г.</t>
  </si>
  <si>
    <t>отказ - 2008 г. по 2013 г.</t>
  </si>
  <si>
    <t>05.11.2014.</t>
  </si>
  <si>
    <t>ПС35/6 №148 ВЛ-6кВ ф.148-09</t>
  </si>
  <si>
    <t>ВЛ-6кВ ф.148-09</t>
  </si>
  <si>
    <t>Причиной отключения ф.14809 явилось междуфазное короткое замыкание ф. А» и «В».
Выдавливание свайного основания, вследствие воздействия сил  пучения грунта явилось причиной наклона опоры 9 и тяжения провода по ф «А», в результате чего произошло разрушение изолятора ф «А» на опоре 9 и изолятора ф. «В» на опоре 5.</t>
  </si>
  <si>
    <t>ШС-10, А-95</t>
  </si>
  <si>
    <t>ТО - 13.12.2014;
ТР - 19.07.2008</t>
  </si>
  <si>
    <t>ТО -декабрь 2015;
 ТР - июль 2015</t>
  </si>
  <si>
    <t>21.06.2014, 27.06.2012, 26.06.2011, 17.06.2010</t>
  </si>
  <si>
    <t>ПС 110/35/6кВ Лосинка ВЛ-35 Искра-2</t>
  </si>
  <si>
    <t>Тяжёлый пуск агр. №4 на КНС-4</t>
  </si>
  <si>
    <t>ТР- 27.08.2013             ТО- 04.02.2015</t>
  </si>
  <si>
    <t>ТО апрель 2015</t>
  </si>
  <si>
    <t>Отключений на оборудовании УЭЭ не было.</t>
  </si>
  <si>
    <t>ПС35/6 №143 ВЛ-6кВ ф.143-01</t>
  </si>
  <si>
    <t>ВЛ-6кВ ф.143-01</t>
  </si>
  <si>
    <t>Проезд  неизвестной техники с завышенным габаритом под ВЛ-6кВ в пролёте опор 41/29-41/30. Обрыв провода, явился причиной замыкания на землю.
Аварийное отключение произошло при схлёсте проводов в пролете опор 41/29-41/30, что привело к нестойкому междуфазному замыканию.
Обрыв провода явился причиной аварийного вывода в ремонт ф.14301 для восстановления целостности провода.</t>
  </si>
  <si>
    <t>1989г</t>
  </si>
  <si>
    <t>ТО - 12.02.2013;
ТР - 10.02.2014</t>
  </si>
  <si>
    <t>ТО - февраль 2016;
ТР -февраль 2016</t>
  </si>
  <si>
    <t>ПС35/6 №1000,           ф.1000-06</t>
  </si>
  <si>
    <t>ВЛ-6кВ             ф.1000-06</t>
  </si>
  <si>
    <t>Изолятор     ИП-10/630-7,5</t>
  </si>
  <si>
    <t>ТО-04.03.2015;       ТР-15.12.2013</t>
  </si>
  <si>
    <t>ТР-декабрь 2015</t>
  </si>
  <si>
    <t>ТР-19.12.2014    ТР-20.01.2015</t>
  </si>
  <si>
    <t>ТО-04.03.2015</t>
  </si>
  <si>
    <t>ВЛ-6кВ    ф.1000-14</t>
  </si>
  <si>
    <t>Опора 68 разрушение  изолятора. Устранено.</t>
  </si>
  <si>
    <t>Изолятор     ШФ-10</t>
  </si>
  <si>
    <t>ТО 02.11.2014          ТР 25.05.2014</t>
  </si>
  <si>
    <t>ТО 02.11.2014</t>
  </si>
  <si>
    <t>ВЛ-6кВ    ф.1000-05</t>
  </si>
  <si>
    <t>На кусту №100 в КТПН №6  разрушение проходного изолятора. Устранено.</t>
  </si>
  <si>
    <t>ТР-24.08.2012</t>
  </si>
  <si>
    <t>ТР-02.08.2013;   ТР-17.02.2014</t>
  </si>
  <si>
    <t>ПС 35/6 №171                 ВЛ-6кВ ф.171-05</t>
  </si>
  <si>
    <t>Двухфазное короткое замыкание произошло вследствие касания проводов ф. «А» и «С»  стрелой трубоукладчика фирмы ООО «Уралгазмонтажавтоматика».
Причиной аварийного отключения ф.171-05 явилось двухфазное короткое замыкание проводов ф. «А» и «С» в пролете опор №15/2-15/3.</t>
  </si>
  <si>
    <t>1971г</t>
  </si>
  <si>
    <t>ТО - 30.03.2015;
ТР - 6.04.2006</t>
  </si>
  <si>
    <t>ТО - март 2016;
ТР - апрель 2015</t>
  </si>
  <si>
    <t>5.06.2014, 5.06.2013, 7.06.2012, 7.06.2011, 15.06.2010, 24.06.2009, 5.06.2008, 4.04.2007</t>
  </si>
  <si>
    <t>ПС 35/6кВ №1000,           ф.1000-14</t>
  </si>
  <si>
    <t>ВЛ-6кВ           ф.1000-14</t>
  </si>
  <si>
    <t>опора № 3 разрушение  изолятора фА отпайка на к.103</t>
  </si>
  <si>
    <t>ПС-35/6кВ №322 ф.322-20</t>
  </si>
  <si>
    <t>ВЛ-6кВ ф.322-20</t>
  </si>
  <si>
    <t>03.1986г.</t>
  </si>
  <si>
    <t>провод А-95 изолятор             ШС-10</t>
  </si>
  <si>
    <t>ТР-28.10.14г.        ТО-08.01.15г.</t>
  </si>
  <si>
    <t>10.2016г.</t>
  </si>
  <si>
    <t>ПС 35/6кВ №067 ВЛ-6кВ ф.067-17</t>
  </si>
  <si>
    <t>ВЛ-6кВ ф.067-17</t>
  </si>
  <si>
    <t>Оп.7б анкерная угловая-из-за разрушения хомута, произошло смещение укосины и наклон опоры, что привело к увеличению провиса проводов. При порыве ветра произошел схлест проводов ф.В и С м/у оп 7б и 8б.</t>
  </si>
  <si>
    <t>02.05.2014 ТО             26.03.2014 ТР</t>
  </si>
  <si>
    <t xml:space="preserve"> Перекрытие птицей 1С-35 ф"А" и шинопровода СВВ-35 ф"С" на ПС 35/6кВ № 2049, АВР-6 успешно. Посадка напряжения на ПС Новая</t>
  </si>
  <si>
    <t xml:space="preserve"> ВБЭТ-35-3</t>
  </si>
  <si>
    <t>ТО  08.05.2014        ТР 03.09.2013</t>
  </si>
  <si>
    <t>ТО 08.05.2014</t>
  </si>
  <si>
    <t>ПС 110/35/6кВ Юганская КЛ-6кВ ф.РУ-2-1</t>
  </si>
  <si>
    <t xml:space="preserve">КЛ-6кВ ф.РУ-2-1 </t>
  </si>
  <si>
    <t>КЛ-6 ПвВнг-LS-3х70/16-10</t>
  </si>
  <si>
    <t>ТО - 14.11.2014;
ТР - 17.05.2012</t>
  </si>
  <si>
    <t>ТО - декабрь 2015;
ТР - май 2015</t>
  </si>
  <si>
    <t>ВЛ-6 кВ     ф.1000-06</t>
  </si>
  <si>
    <t>ПС 35/6кВ №336 ВЛ-6 кВ ф.336-18</t>
  </si>
  <si>
    <t>ТО 10.02.15. ТР 27.10.10.</t>
  </si>
  <si>
    <t>ТО 100%,ТР 55%</t>
  </si>
  <si>
    <t>ТР 20.10.15.</t>
  </si>
  <si>
    <t>ТР-5</t>
  </si>
  <si>
    <t>ПС 110/35/6кВ Очимкинская ЗРУ-6кВ 7Р,
ф.7Р-28</t>
  </si>
  <si>
    <t>ВЛ-6 кВ
ф.7Р-28</t>
  </si>
  <si>
    <t>Задевание проводов ф.В,С в пролете опор №65-66 неустановленным а/транспортом.</t>
  </si>
  <si>
    <t>ТР- 27.09.2007             ТО- 25.12.2014</t>
  </si>
  <si>
    <t>ТР 09. 2015</t>
  </si>
  <si>
    <t>CPEFS 23-6,3/450/Wf</t>
  </si>
  <si>
    <t>ZEZ SILKO, s.r.o.-564 22 Zamberk-Czech republic</t>
  </si>
  <si>
    <t>ТО-22.12.2014                    Т-31.03.2015</t>
  </si>
  <si>
    <t>ТО-22.06.2015                    Т-31.03.2016</t>
  </si>
  <si>
    <t>ПС 35/6кВ №105 ВЛ-6кВ ф.105-03</t>
  </si>
  <si>
    <t>ВЛ-6кВ ф.105-03</t>
  </si>
  <si>
    <t>ТО - 11.12.2014;
ТР - 10.06.2011</t>
  </si>
  <si>
    <t>ТО - июнь 2016;
ТР - июнь 2015</t>
  </si>
  <si>
    <t>5.06.202, 14.06.2013, 3.06.2014</t>
  </si>
  <si>
    <t>ВЛ-110кВ Меркурий-Хантос-2</t>
  </si>
  <si>
    <t xml:space="preserve"> Гроза. Посадка напряжения по 2С-35; 2С-6кВ ПС Евсеенковская.  </t>
  </si>
  <si>
    <t>ПС 35/6кВ 065.ф.065-02; 065-07  
ПС 064 ф.064-01; ф.064-18</t>
  </si>
  <si>
    <t>Гроза. Перекрытие линейной изоляции при ударе молнии. Переход пробоя в силовую дугу и разрушение линейной изоляции. ф. 065-02 на опоре 68е обнаружено разрушение изолятора фазы  «В», провод  фазы «В» в пролёте оп.67е - 68е на земле</t>
  </si>
  <si>
    <t xml:space="preserve"> ШС-10, 
АС-95  </t>
  </si>
  <si>
    <t xml:space="preserve">Россия </t>
  </si>
  <si>
    <t>ТР - 11.06.2014
ТО - 26.03.2015</t>
  </si>
  <si>
    <t>ТР - 11.06.2015
ТО - 26.09.2015</t>
  </si>
  <si>
    <t>ПС 35/6кВ  065 ф.065-12</t>
  </si>
  <si>
    <t>Гроза. Перекрытие линейной изоляции при ударе молнии. Переход пробоя в силовую дугу и разрушение линейной изоляции. ф. 065-12 на оп. 68е обнаружен разрушенный  изолятор ф «В»,  провод  ф «В» в пролете оп.67е - 69е касается  провода ф «С».</t>
  </si>
  <si>
    <t>ТР - 23.05.2014
ТО - 11.04.2015</t>
  </si>
  <si>
    <t>ТР - 23.05.2015
ТО - 11.08.2015</t>
  </si>
  <si>
    <t>Гроза. Перекрытие линейной изоляции при ударе молнии в опору №6 явилось причиной возникновения двухфазного К.З.</t>
  </si>
  <si>
    <t>ТО 19.11.2014</t>
  </si>
  <si>
    <t>ПС 35/6кВ №051            ф.051-10</t>
  </si>
  <si>
    <t xml:space="preserve">Гроза. Перекрытие линейной изоляции при ударе молнии явилось причиной возникновения двухфазного К.З. При осмотре ВЛ-6 кВ ф. 051-10 видимых повреждений не выявлено. </t>
  </si>
  <si>
    <t>ТО 02.04.2015
ТР 10.04.2013</t>
  </si>
  <si>
    <t>ПС 110/35/6кВ  КНС-20  ВЛ-35 Зимняя- 1,2</t>
  </si>
  <si>
    <t>В результате грозового перенапряжения произошло перекрытие линейной изоляции, которое привело к возникновению  двухфазного короткое замыкания на ВЛ-35кВ  «Зимняя-1, 2ц». При осмотре ВЛ-35кВ повреждений не обнаружено.</t>
  </si>
  <si>
    <t>ТО 20.08.2014,17.11.2014
ТР 12.11.2009,02.10.2014</t>
  </si>
  <si>
    <t>ПС 110/35/6кВ Солнечная  ВЛ-35кВ Волга-1,2ц.</t>
  </si>
  <si>
    <t>Гроза. При осмотре ВЛ-35 кВ обнаружили разрушение изолятора фазы «С» на ВЛ-35 кВ Волга-1 цепь и изолятора фазы «С» на ВЛ-35 кВ Волга-2 цепь на опоре №38. Перекрытие линейной изоляции при ударе молнии в опору №38 явилось причиной возникновения двухфазного  К.З.</t>
  </si>
  <si>
    <t>Провод АС-120 и АС-150</t>
  </si>
  <si>
    <t>ТО 18.08.2014
ТР 22.11.2013</t>
  </si>
  <si>
    <t>ТО 18.08.2015</t>
  </si>
  <si>
    <t>Разряд молнии в провода на оп.№65 ВЛ-6кВ привел к возникшему перенапряжению и перекрытию линейной изоляции</t>
  </si>
  <si>
    <t>Провод А-95.   Изоляторы ШС-10</t>
  </si>
  <si>
    <t xml:space="preserve">ТО-02.04.15.              ТР-11.10.12. </t>
  </si>
  <si>
    <t>15.10.13.                24.10.14.</t>
  </si>
  <si>
    <t>ПС 110/35/6кВ Тайга  ВЛ-35кВ Промысловая-1,2ц.</t>
  </si>
  <si>
    <t xml:space="preserve">Гроза. При осмотре ВЛ-35 кВ обнаружили разрушение изолятора фазы «С» на ВЛ-35 кВ Промысловая-1 цепь на анкерной опоре №6 и разрушение изолятора фазы «А» на ВЛ-35 кВ Промысловая-2 цепь на опоре №20. КЗ возникло вследствие разряда молнии, которое привело к возникшему перенапряжению и перекрытию линейной изоляции фаз с дальнейшим отключением ВЛ-35кВ Промысловая 1,2 действием токовых защит. </t>
  </si>
  <si>
    <t>АС-120/19; АС-95/16</t>
  </si>
  <si>
    <t>ТР 04.09.13,                     ТО 02.06.14</t>
  </si>
  <si>
    <t>ТО 02.06.15</t>
  </si>
  <si>
    <t>изолятор ИОР-10</t>
  </si>
  <si>
    <t>ТО 26.02.2015
ТР 24.06.2014</t>
  </si>
  <si>
    <t>ПС 35/6кВ № 134 ТСН-2 35/0,4кВ</t>
  </si>
  <si>
    <t>ТСН-2 35/0,4кВ</t>
  </si>
  <si>
    <t>Посадка напряжения в результате разрушения предохранителя ПК-35 ф. “С” ТСН-2 ПС № 134 произошло падение его частей между шинами ф. “В” и “С”, что вызвало межфазное к.з.  и перегорание предохранителя ПК-35 ф. “В” и посадку напряжения 1С-6</t>
  </si>
  <si>
    <t>февраль 2013г</t>
  </si>
  <si>
    <t>ТМГ-100/35 УХЛ-1;
ПТ-1.1-35-3,2 3,2 А</t>
  </si>
  <si>
    <t>ТО - апрель 2015;
ТР - февраль 2015</t>
  </si>
  <si>
    <t>ТО - май 2015;
ТР - февраль 2017</t>
  </si>
  <si>
    <t>ПС 110/35/6кВ Парфеновская       ВЛ-35кВ Ива-2.</t>
  </si>
  <si>
    <t>ВЛ-35кВ Ива-2</t>
  </si>
  <si>
    <t>При осмотре ВЛ-35кВ Ива-2 в пролете опор 20б-21б обнаружено упавшее, из-за пределов охранной зоны ВЛ, дерево. При падении дерева произошло касание проводов ВЛ, что вызвало межфазное короткое замыкание и отключение ВЛ действием защит</t>
  </si>
  <si>
    <t>2011                           2012                           2013</t>
  </si>
  <si>
    <t>ПС 35/6кВ № 1000 ВЛ-6кВ ф.1000-16</t>
  </si>
  <si>
    <t>ВЛ-6кВ ф.1000-16</t>
  </si>
  <si>
    <t>ТР-26.04.2014;       ТО-24.05.2015</t>
  </si>
  <si>
    <t>ПС 35/6кВ № 242 ЗРУ-6кВ
 КНС-2Е,                         КЛ-6кВ ЭД №1</t>
  </si>
  <si>
    <t>Короткое замыкание в КЛ-6кВ при запуске ЭД№1. Остановка скважин по посадке напряжения.</t>
  </si>
  <si>
    <t>ААБлГ 3х120</t>
  </si>
  <si>
    <t xml:space="preserve">ТО 04.12.2014.
ТР 13.03.2015.
</t>
  </si>
  <si>
    <t>ПС 35/6 №238
ф.238-10</t>
  </si>
  <si>
    <t>ВЛ-6кВ 
ф.238-10</t>
  </si>
  <si>
    <t>Задевание транспортом
"ЮТСЛ" (при работах в охранной зоне) оп. 33 
 привело к схлесту проводов, возникновению КЗ и отключению ВЛ.</t>
  </si>
  <si>
    <t xml:space="preserve"> провод А-95</t>
  </si>
  <si>
    <t>ТР 29.08.2012г.
ТО 25.02.2015г.</t>
  </si>
  <si>
    <t>ТО 02.2016г.
ТР 08.2016г.</t>
  </si>
  <si>
    <t>08.2013,08.2014г.-отказы РИТУ</t>
  </si>
  <si>
    <t>29.08.2012г.</t>
  </si>
  <si>
    <t>Остановка скв. по посадке U. АО В-6 на СЯ-6кВ ОАО "Кода Лес", (КЗ на ВЛ-6кВ принадлежащей ОАО "Кода Лес" (падение дерева)).</t>
  </si>
  <si>
    <t>ПС 110/35/6кВ Юганская ф.РУ-2-2</t>
  </si>
  <si>
    <t>КЛ-6кВ ф.РУ-2-2</t>
  </si>
  <si>
    <t>2007г</t>
  </si>
  <si>
    <t>КЛ-6 АпвВнг-LS-3х95/25-10</t>
  </si>
  <si>
    <t>ТО - 14.11.2014;
ТР -05.05.2012</t>
  </si>
  <si>
    <t>ПС 35/6кВ №223
ф.223-14</t>
  </si>
  <si>
    <t>КТПН-6/0,4кВ №1 250 кВА к.54Б  выход из строя трансформатора, пробой изоляции.</t>
  </si>
  <si>
    <t>ТМ 250/6 AL</t>
  </si>
  <si>
    <t>ТО 04.08.14г.
ТР 26.08.13г.</t>
  </si>
  <si>
    <t>ТО 05.2015г.
ТР 08.2015г.</t>
  </si>
  <si>
    <t>04.08.2014г.</t>
  </si>
  <si>
    <t>ПС 35/6кВ №313               ф.313-10</t>
  </si>
  <si>
    <t xml:space="preserve">2-х фазное КЗ проводов ф. "А" и "С" в пролете оп. 135-136 вследствие касания проводов стрелой экскаватора принадлежащий  ООО «ТюменьНефтеСтрой» </t>
  </si>
  <si>
    <t>ПС 35/6кВ №3180,           ВВ-6 Т2</t>
  </si>
  <si>
    <t>РОВНО</t>
  </si>
  <si>
    <t xml:space="preserve">ТО 18.01.2015;          ТР 03.07.2014.   </t>
  </si>
  <si>
    <t xml:space="preserve">ТО 10.2015;                  ТР 07.2016 </t>
  </si>
  <si>
    <t>ТО 18.01.2015</t>
  </si>
  <si>
    <t>КТПН-6/0.4 к.11</t>
  </si>
  <si>
    <t xml:space="preserve">КТПН-6/0.4 к.11 </t>
  </si>
  <si>
    <t>Вышел из строя тр-р 400кВА, обрыв ф.В, в результате выхода из строя ДФКУ(внутрення неисправность) выросла нагрузка выше номинала  до 126%. Заменили КТПН- 400 кВА на 630 кВА.</t>
  </si>
  <si>
    <t xml:space="preserve">ТМ-400/6 </t>
  </si>
  <si>
    <t>ТО - сентябрь 2014;
ТР - 10.11.2010</t>
  </si>
  <si>
    <t>ТО -  сентябрь 2015;
ТР - сентябрь 2015</t>
  </si>
  <si>
    <t>16.11.2012, 12.11.2013, 11.11.2014, 20.11.2014, 26.11.2014</t>
  </si>
  <si>
    <t>К.З. на шинах 0.4кВ в КТПН №5 куста 38Е  в силовом ящике ЯРВ. Скваж. запитали с КТПН №3.</t>
  </si>
  <si>
    <t>ЯРВ-1000</t>
  </si>
  <si>
    <t>Белоруссия</t>
  </si>
  <si>
    <t>ТР -04.10.2013
отказ РИТУ 01.10.2014
осмотр-03.04.2014,
10/11.07.2014,
13.04.2015</t>
  </si>
  <si>
    <t>ТО -10.2015
ТР-.10.2016</t>
  </si>
  <si>
    <t>ТР -
отказ РИТУ 01.10.2014</t>
  </si>
  <si>
    <t>В результате разрушения изолятора  ф. ”А” на опоре №29 и повреждения провода попаданием дроби при выстреле из охотничьего ружья, произошел обрыв провода ф “А” в пролете опор №29-30</t>
  </si>
  <si>
    <t>1985г</t>
  </si>
  <si>
    <t>ШС-10;
А-95</t>
  </si>
  <si>
    <t>ТО - 13.11.2014;
ТР - 23.04.2008</t>
  </si>
  <si>
    <t>ТО - ноябрь 2015 ;
ТР - ноябрь 2015</t>
  </si>
  <si>
    <t>19.11.2008, 18.11.2009, 26.11.2010, 09.11.2011, 13.11.2012, 19.11.2013, 13.11.2014</t>
  </si>
  <si>
    <t>Гроза. Посадка напряжения. Остановка 3-х скв к.124..</t>
  </si>
  <si>
    <t>Т.О. - 05.03.2015г.     Т.Р. - 14.10.2014г.</t>
  </si>
  <si>
    <t>Т.О. - 2016г.                Т.Р. - 09.2015г.</t>
  </si>
  <si>
    <t xml:space="preserve">Гроза.
Осмотрены ПС 203, 204, 206, замечаний нет.       </t>
  </si>
  <si>
    <t>ПС 110/35/6 кВ Бекмеметьевская ВЛ-35 Салют-1,2</t>
  </si>
  <si>
    <t>ВЛ-35 Салют-1,2</t>
  </si>
  <si>
    <t>Гроза. Попадание молнии в опору 93</t>
  </si>
  <si>
    <t>2014г</t>
  </si>
  <si>
    <t>ТО - 11.04.2015;
ТР - 12.01.2014</t>
  </si>
  <si>
    <t>ТО - июнь 2015;
ТР - 2024г</t>
  </si>
  <si>
    <t>ШПУ-10</t>
  </si>
  <si>
    <t>23.05.14 ТР               11.04.15 ТО</t>
  </si>
  <si>
    <t>ТР 23.05.2015               ОТ 11.08.2015</t>
  </si>
  <si>
    <t>КЗ ф.С с порослью при порыве ветра на отпайке ВЛ-110кВ Магистральная-СБ-2ц явилось перекрытие по дуге</t>
  </si>
  <si>
    <t>ПС 35/6кВ № 242  к.3Е скв.763, 119, к.18Е скв.752,        к.38Е скв.625.</t>
  </si>
  <si>
    <t xml:space="preserve">Остановка 4-х скв. при запуске ЭД№1 1600кВА КНС-2Е. Откл. эл.оборудования на ПС 35/6кВ № 242 не было. </t>
  </si>
  <si>
    <t>СТД-1600</t>
  </si>
  <si>
    <t>Россия   ООО "Электротяжмаш-Привод" г. Пермь</t>
  </si>
  <si>
    <t>ТР, ТО - 08.05.2015</t>
  </si>
  <si>
    <t>ТР-09.2015
ТО-06.2015</t>
  </si>
  <si>
    <t xml:space="preserve"> ОАО «Уралсибгидрострой»</t>
  </si>
  <si>
    <t>ВЛ-6кВ ф.153-15</t>
  </si>
  <si>
    <t xml:space="preserve">Межфазное короткое замыкание ВЛ-6 стороннего потребителя – ОАО «Уралсибгидрострой», упавшее дерево на провода отпайки ВЛ-6 кВ в пролете  опор №50/2 50/3  (находящегося в эксплуатационной ответственности ОАО «Уралсибгидрострой») </t>
  </si>
  <si>
    <t>В-6-1Т</t>
  </si>
  <si>
    <t xml:space="preserve">Причиной аварийного отключения МВ-6 кВ Ввод-6-1 явился сильный порывистый ветер, в результате которого произошел  схлест проводов фаз «А» и «С»  в пролете опор №3-4 Ф250-10  и межфазное короткое замыкание. МВ-6кВ Ф250-10 не отключился по причине сгорания катушки отключения.  </t>
  </si>
  <si>
    <t>Т.О. - 13.01.2015г.     Т.Р. - 24.01.2013г.</t>
  </si>
  <si>
    <t>Т.О. - 07.2015г.                Т.Р. - 01.2016г.</t>
  </si>
  <si>
    <t>01.2014г.</t>
  </si>
  <si>
    <t>ПС 35/6кВ №143 ф.143-13</t>
  </si>
  <si>
    <t>ВЛ-6кВ ф.143-13</t>
  </si>
  <si>
    <t>Гроза, падение дерева из-за пределов охраной зоны ВЛ-6 на провода ВЛ-6 ф.143-13 в пролете опор 13/4-13/5</t>
  </si>
  <si>
    <t>ТО - 28.04.2015;
ТР - 13.04.2007</t>
  </si>
  <si>
    <t>ТО - апрель 2016;
ТР - июль 2015</t>
  </si>
  <si>
    <t>30.04.2008, 22.04.2009, 13.04.2010, 8.04.2011, 20.04.2012, 13.04.2013, 17.04.2014</t>
  </si>
  <si>
    <t>ПС 35/6кВ №168 ф.168-10</t>
  </si>
  <si>
    <t>ВЛ-6кВ ф.168-10</t>
  </si>
  <si>
    <t>ВЛ-6 находится в эксплуатационной ответственности ООО"ЭН-Югра"</t>
  </si>
  <si>
    <t>ПС 35/6кВ №251
Ф.251-14</t>
  </si>
  <si>
    <t>ВЛ-6кВ
Ф.251-14</t>
  </si>
  <si>
    <t>Опора № 46 (ж/б)упала, выдавило вместе со сваей. В пролетах оп.№45-№49 протянули КЛ-6.</t>
  </si>
  <si>
    <t>ПБ-10/1</t>
  </si>
  <si>
    <t>ПС 35/6кВ №274
Ф.274-16</t>
  </si>
  <si>
    <t>ВЛ-6кВ
Ф.274-16</t>
  </si>
  <si>
    <t>Между опорами № 19-20  упало  дерево из-за охранной зоны ВЛ-6</t>
  </si>
  <si>
    <t>Т.О. - 25.03.2015г.     Т.Р. - 15.05.2013г.</t>
  </si>
  <si>
    <t>Т.О. - сентябрь 2015г.                Т.Р. - 2017г.</t>
  </si>
  <si>
    <t>ПС 35/6 024 ф.024-14</t>
  </si>
  <si>
    <t>ВЛ-6кВ ф.024-14</t>
  </si>
  <si>
    <t xml:space="preserve">Причиной отключения ВЛ-6кВ фидера 024-14  явилось возникновение межфазного короткого замыкания при повреждении ограничителей перенапряжения ф. «А», «С».  на приёмном портале БЛП-6/0,4 кВ № 4. В следствии разгерметизации корпуса ОПН  и последующего увлажнения,  произошел  пробой  варисторов ОПН.  </t>
  </si>
  <si>
    <t>ОПН-6</t>
  </si>
  <si>
    <t>На оп . №30 обнаружено строящееся гнездо Орлана, следы подгара на проводе ф."А" и опоре. Повреждение устранено 27.05.15 г..</t>
  </si>
  <si>
    <t>06.03.14г.</t>
  </si>
  <si>
    <t>ПС 35/6 023 ф.023-14</t>
  </si>
  <si>
    <t>ВЛ-6кВ ф.023-14</t>
  </si>
  <si>
    <t>ПС 023 приемный портал ф.02-14 разрушение подставного изолятора Ф.В, подхлест с проводом ф.А.</t>
  </si>
  <si>
    <t>03.2014 отказ РИТУ в проведении ППР</t>
  </si>
  <si>
    <t>Опоры металлические, провод А-95, А-70, изоляторы ШС-10</t>
  </si>
  <si>
    <t>24.03.2015г.</t>
  </si>
  <si>
    <t>03.2017г.</t>
  </si>
  <si>
    <t>16.07.2010г</t>
  </si>
  <si>
    <t>КТПН-6/0,4кВ</t>
  </si>
  <si>
    <t>ТО - 30.03.2015;
ТР - 30.10.2012</t>
  </si>
  <si>
    <t>ТО - сентябрь 2015;
ТР - март 2017</t>
  </si>
  <si>
    <t>31.10.2013, 19.07.2014, 27.07.2014, 10.03.2015, 24.03.2015, 30.03.2015</t>
  </si>
  <si>
    <t>ВЛ-6кВ
Ф.230-13</t>
  </si>
  <si>
    <t>Провод А-95 Изолятор ШФ-10</t>
  </si>
  <si>
    <t>21.01.2008г.-ТР           19-20.01.2015г.-ТО</t>
  </si>
  <si>
    <t>январь 2017г.-ТР          июль 2015г.-ТО</t>
  </si>
  <si>
    <t>21.01.2009г., 19.01.2010г.,  19.01.2011г., 16.01.2012г.,   10.01.2013г.,   20.01.2014г.,   19.01.2015г. -отказ в ТР</t>
  </si>
  <si>
    <t xml:space="preserve">Отключение МЭС ЗС. Недостаток технологии прокладки и предварительного монтажа кабельной продукции, выполняемый привлеченным персоналом по проекту реконструкции ПС Пыть-Ях </t>
  </si>
  <si>
    <t>ВЛ-6кВ ф.040-06</t>
  </si>
  <si>
    <t>ТО 16.03.2015
ТР 20.12.2011- последний
14.05.2014- отказ</t>
  </si>
  <si>
    <t>ТР 16.06.2015</t>
  </si>
  <si>
    <t>ПС 35/6кВ №011   ф.6кВ 011-18</t>
  </si>
  <si>
    <t xml:space="preserve"> ВЛ-6кВ  ф.011-18</t>
  </si>
  <si>
    <t>М/у оп.67-68 в р-не К-79 экскаватор, принадлежащий ЗАО "Экос", задел провода ф.А и С. Акт составлен.</t>
  </si>
  <si>
    <t>.04.2016</t>
  </si>
  <si>
    <t>отказ РИТУ                04.2012                                           04.2013                                04.2014</t>
  </si>
  <si>
    <t>ПС 35/6 кВ № 230 ВЛ-6 кВ ф.230-13</t>
  </si>
  <si>
    <t>отказ -01.2009,01.2010,01.2011,01.2012,01.2013,01.2014,01.2015г.</t>
  </si>
  <si>
    <t>В-6 кВ ввод-6-1, ввод-6-2</t>
  </si>
  <si>
    <t>Причиной аварийного отключения ВВ-6 кВ Ввод-6-1, Ввод-6-2 явилось несанкционированное производство земляных работ по замене трубопровода кустовой площадки №408, в результате которого экскаватор KOMATSU 220 произвел касание  проводов фаз «А», «В», «С»  в пролете опор №8-9 Ф214-17, что привело к межфазному короткому замыканию. Работали без разрешения в охранной зоне ВЛ-6 кВ.</t>
  </si>
  <si>
    <t xml:space="preserve">Провод А-95 </t>
  </si>
  <si>
    <t>02.11.2012г.-ТР           13.08.2014г.-ТО</t>
  </si>
  <si>
    <t>ноябрь 2015г.-ТР          август 2015г.-ТО</t>
  </si>
  <si>
    <t>2.11.13; 5.11.14</t>
  </si>
  <si>
    <t>Работала ДЗШ.
АПВ-не успешно.
РПВ-не успешно.
Причина: К.З на ВЛ-220 кВ "КБШ-Серноводская" (ПМЭС)</t>
  </si>
  <si>
    <t>Работала 2 ст.З.З
АПВ-успешно. Причина: ВЛ-110 кВ "Красносельская" (МРСК) на оп.№35 обнаружены следы К.З в гирлянде изоляторов в результате гнездования птиц.</t>
  </si>
  <si>
    <t>ВЛ-110 кВ "Назаровская"(ВПО) ПС 220/110/6 кВ "Новоотрадная" (МЭС) Под посадку напряжения попали: ПС 110/35/6 кВ"Мухановская", ПС 35/6 кВ "Промысловая", Т-1-Т ПС 35/6 кВ"Восточная", ПС 110/35/6 кВ "Тимашевская", ПС 35/6 кВ "Западная","Репьёвская", "Хилки", Т-1-Т ПС 35/6 кВ"Ключи" (ПРЦЭиЭ№4). ПС 110/35/6 кВ"Лугань", ПС 35/6кВ"Марьевская", "Северо-Максимовка","Бирюковская", "Гребенная", "Елховская", ПС 110/35/6 кВ "Подгорная", ПС 35/6 кВ "Могутовская","Неклюдовская","Долматовская","Южный-Неприк", С-2-Т ПС 110/35/6кВ "УКПН-2", ПС 35/6 кВ "Малышевская", "Дмитриевская".</t>
  </si>
  <si>
    <t>Работала 1 ст. ЗЗ
Работала 1 ст. МТЗ
АПВ- успешно.</t>
  </si>
  <si>
    <t>Повреждение в электрооборудовании сторонней организации - ООО "Самара-Электро-Сервис". Отсутствие АПВ на присоединении.</t>
  </si>
  <si>
    <t>Выпал блинкер "Авар откл". АПВ-успешно.</t>
  </si>
  <si>
    <t>Касание ветками деревьев проводов ВЛ, вызвавшее перекрытие и возникновение КЗ.. Отсутствие автоматического запуска СУ скважинным оборудованием.</t>
  </si>
  <si>
    <t>На МВ-6 Т-1-Т выпал блинкер "Авар.откл". В 09:23 перевели нагрузку РУ-6 кВ "Малышевская" на ВЛ-6 кВ Ф-М-1 (БРНУ).</t>
  </si>
  <si>
    <t>TONb-4000/35</t>
  </si>
  <si>
    <t>27.03.2015; 20.08.2013</t>
  </si>
  <si>
    <t>Разрушение витковой изоляции обмотки НН силового трансформатора из-за физического износа и естественного старения, приведшее к возникновению межвиткового замыкания. Выявлено по результатам испытания трансформатора (протокол № 399 от 09.04.2015 г.), согласно которому отмечено существенное, почти на 50%, отклонение величин сопротивлений различных фаз обмотки НН постоянному току. 11.04.2015 г. трансформатор Т-1-Т заменен. Перерыв в электроснабжении потребителей на время ручного перевода нагрузки на ВЛ-6 Ф-М-1 (БРНУ).</t>
  </si>
  <si>
    <t>13.12.2014; 22.07.2013</t>
  </si>
  <si>
    <t>04.2015; 08.07.2014</t>
  </si>
  <si>
    <t>Некачественная опрессовка аппаратным зажимом провода спуска фазы "С" от ЛР-7/5 к КУПНА-700 №1, что в условиях систематического ветрового воздействия привело к обрыву провода спуска с последующим его замыканием на провод спуска фазы "В". С 11-58 по 13-07 производились ремонтные работы по восстановлениб оборванного провода спуска фазы "С".</t>
  </si>
  <si>
    <t>Работала МТЗ 1ст. Блинкер"Авар.отключение" АПВ-успешно</t>
  </si>
  <si>
    <t>01.12.2013; 25.02.2014</t>
  </si>
  <si>
    <t>03.2015; 09.2015</t>
  </si>
  <si>
    <t>Касание ветками деревьев проводов ВЛ, вызвавшее перекрытие и возникновение КЗ, в одном из следующих пролетов опор: №№ 701/32-701/36,  701/43-701/44,  700/112-700/113, 700/83-700/93, 700/97-700/107. Отсутствие автоматического запуска СУ скважинным оборудованием.</t>
  </si>
  <si>
    <t>ИПУ-10/630-7,5 УХЛ1</t>
  </si>
  <si>
    <t>13.04.2015; 02.11.2014</t>
  </si>
  <si>
    <t>Электродуговое перекрытие проходных изоляторов фаз «А», «В» и «С» вследствие увлажнения изоляции во время сильного дождя с последующим возникновением токов утечки и междуфазного КЗ. (11.04.2015г. 16:00-19:00 сильный порывистый ветер, сильный дождь, высокая влажность воздуха ).  Отсутствие подъездных путей к РП-6-2/4 ВЛ-6 кВ Фид.№9 ПС 35/6 кВ «Славкинская».</t>
  </si>
  <si>
    <t>19.12.2014; 20.06.2014</t>
  </si>
  <si>
    <t>Прохождение грозового фронта, с порывистым ветром, в пролете опор №208/2-208/3 на проводах лежит дерево, на опоре №208/1 ф-"В" слетел изолятор.</t>
  </si>
  <si>
    <t>21.01.2015; 30.12.2014</t>
  </si>
  <si>
    <t>При систематическом воздействии ветровых нагрузок (скорость 7 м/с, порывами до 10 м/с) на провод воздушного спуска  фазы «А» произошло ослабление вязки провода  на приемной траверсе ЛР-98,  в результате чего стрела провеса провода фазы «А» увеличилась, что привело к сближению проводов фаз «А» и «В» и возникновению междуфазного КЗ.</t>
  </si>
  <si>
    <t>Выпал блинкер "Авар.откл."АПВ-успешно. Причина: неисправность в КТППН-42-15А(С-Э-С) скв.№102 "Дмитриевского" м/р.</t>
  </si>
  <si>
    <t xml:space="preserve"> Отсутствие автоматического запуска СУ скважинным оборудованием.</t>
  </si>
  <si>
    <t>Выпал блинкер "Авар.откл."АПВ-успешно.Причина: неисправность в КТППН-42-15А(С-Э-С) скв.№102 "Дмитриевского" м/р.</t>
  </si>
  <si>
    <t>ВЛ-6 кВ Ф-7 ПС 35/6 кВ "Ветлянская"</t>
  </si>
  <si>
    <t>При неблагоприятном воздействии сильного (18-21 м/с) порывистого ветра произошло увеличение механической нагрузки на узлы крепления проводов фаз "В" и "С" с последующим их обрывом и схлестом с неповрежденным проводом фазы "А", приведшим к перекрытию и возникновению междуфазного КЗ. С 14-15 по 15-10 - проведение ремонтных работ.</t>
  </si>
  <si>
    <t>12.09.2014; 22.07.2014</t>
  </si>
  <si>
    <t xml:space="preserve"> 07.2015</t>
  </si>
  <si>
    <t>Несоответствие примененных при строительстве типов опор (А-10-1, УА-10-1) требуемым (ПП-10-3) при переходе ВЛ через водные преграды. Проектная документация отсутствует, ВЛ возведена хозспособом.При фактической длине пролета ВЛ (110 метров), превышающей расчетные для опор типа А-10-1 и УА-10-1 (нарушение требований типового проекта 3.407.1-143. Ж/б опоры для переесечений с инженерными сооружениями. Листы 3.407.1-143.5.11, 3.407.1-143.5.16, 3.407.1.-143.5.17 - 80--90 м для 3 района по толщине стенки гололеда) использование типовых траверс и опор повышает вероятность схлеста проводов при сильном порывистом боковом ветре. Отсутствие системы телеуправления выключателем 6 кВ Ф-1 на ПС 35/6 кВ "Садовая".</t>
  </si>
  <si>
    <t>Отсутствие телемеханизации МВ-6 кВ ВЛ-6 кВ Ф-43 ПС 35/6 кВ "Дмитриевская"</t>
  </si>
  <si>
    <t>25.03.2015; 24.01.2014</t>
  </si>
  <si>
    <t>Ослабление крепления и увеличение провиса (стрелы провеса) шлейфов 6кВ к ТП №230 в межремонтный период в результате проседания фундамента ТП-6/0,4 кВ №230 после оттаивания снега и схода талых вод, приведшее в условиях сильного ветрового  воздействия к последующему кратковременному касанию  проводов фаз «А» и «В» и возникновению междуфазному КЗ. Отсутствие автоматического запуска СУ скважинным оборудованием.</t>
  </si>
  <si>
    <t>02.04.2015; 08.09.2014</t>
  </si>
  <si>
    <t>Проседание грунта под ж/б пасынками ТП 401/63 после оттаивания снега и схода талых вод, приведшее к отлонению ТП от вертикального уровня и увеличению стрел провеса проводов, что в условиях ветрового воздействия привело к сближению и схлесту проводов. Перетяжка проводов - 21.04.2015 г.</t>
  </si>
  <si>
    <t>Производство РПВ персоналом  филиала ОАО "ФСК ЕЭС" - "МЭС Волги"</t>
  </si>
  <si>
    <t>08.09.2014; 04.07.2014</t>
  </si>
  <si>
    <t>Прохождение грозового фронта, с порывистым ветром,в проолёте оп. №47-48 упало дерево.</t>
  </si>
  <si>
    <t>07.08.2014; 15.10.2014</t>
  </si>
  <si>
    <t>Дерево высотой 19 м., росло в 12 метрах от крайнего провода за пределами охранной зоны ВЛ. Вырубка ДКР произведена силами подрядной организации в 2014 г. в 2015 г. запланирована утилизация порубочных остатков.</t>
  </si>
  <si>
    <t xml:space="preserve">Объемы расчистки и утилизации ДКР в ОЗ объекта включены в РПЗ Общества на 2015 г. </t>
  </si>
  <si>
    <t>Прохождение грозового фронта, с порывистым ветром,в пролёте оп.№27-28 обнаружено упавшее дерево.</t>
  </si>
  <si>
    <t>19.02.2015; 30.08.2014</t>
  </si>
  <si>
    <t>Объемы расчистки и утилизации ДКР в ОЗ объекта включены в договор на КР (Лот ОГЭ-15-20) ВЛ.</t>
  </si>
  <si>
    <t>Производство отключения персоналом ВПО филиала ОАО "МРСК Волги" - "Самарские распределительные сети"</t>
  </si>
  <si>
    <t>05.09.2014; 08.08.2014</t>
  </si>
  <si>
    <t>04.2015; 07.2015</t>
  </si>
  <si>
    <t>Падение дерева в просеке по которой проходит ВЛ в пролёте опор № 13-14 (на данный момент ширина просеки состовляет 4 м.), падение дерева в просеке по которой проходит ВЛ в пролёте опор № 1д-2д (на данный ширина просеки состовляет 4 м.). Запланирова вырубка ДКР  с расширение охранной зоны до 10 м. согласно Постановления РФ № 160 от 24.02.2009 г. и утилизация порубочных остатков в 2015 г..</t>
  </si>
  <si>
    <t>Блинкера защит не выпадали.АПВ-не успешно.РПВ-успешно.Причина:оп.№402/1 провис спуска проводов на ТП 401/63 скв.315 "Сосновского" м-я.</t>
  </si>
  <si>
    <t>Проседание грунта под ж/б пасынками ТП 401/63 после оттаивания снега и схода талых вод, приведшее к отлонению ТП от вертикального уровня и увеличению стрел провеса проводов, что в условиях ветрового воздействия привело к сближению и схлесту проводов. Перетяжка проводов выполнена 21.04.2015 г.</t>
  </si>
  <si>
    <t>ВЛ-6 кВ Ф-5 ПС 110/35/6 кВ"Зольное" (ЖПО)</t>
  </si>
  <si>
    <t>Работала Т.О. АПВ-не успешно. РПВ-не успешно. Причина: при осмотре ВЛ обнаружили ветку дерева под проводами в пролете опор №45-46.</t>
  </si>
  <si>
    <t>А-70, А-50</t>
  </si>
  <si>
    <t>16.01.2015; 04.07.2014</t>
  </si>
  <si>
    <t>Вырубка ДКР производилась в  октябре 2013 г. силами подрядной организации (ООО "ЛесХозТольятти").</t>
  </si>
  <si>
    <t>Работала МТЗ АВП-нет РПВ-успешно. Дождь, сильный порывистый ветер. Произвели осмотр ВЛ-6 кВ и обнаружили в пролете опор №29-30 упавшее дерево под проводами ВЛ.</t>
  </si>
  <si>
    <t>26.03.2014; 16.11.2014</t>
  </si>
  <si>
    <t>Работала МТО АВП-не успешно РПВ-успешно. Дождь, сильный порывистый ветер. Произведен осмотр ВЛ-35 кВ "Сидоровка-3"-причины аварийного отключения не обнаружены.</t>
  </si>
  <si>
    <t>Прохождение грозового фронта, с порывистым ветром.</t>
  </si>
  <si>
    <t>Работала 2 ст.З.З. АПВ-успешно. Дождь, сильный порывистый ветер</t>
  </si>
  <si>
    <t>В 13:56 прошла  посадка напряжения.
Останавливались скв. на "Сологаевском","Сарбайском", "Мочалеевском" м/р. Причина: аварийное отключение ВЛ-35 кВ "Сидоровка-3" на ПС 110/35/6 кВ "Козловская". Дождь, сильный порывистый ветер.</t>
  </si>
  <si>
    <t>16.03.2015; 22.08.2014</t>
  </si>
  <si>
    <t>Прохождение грозового фронта, с порывистым ветром</t>
  </si>
  <si>
    <t>Работала МТЗ. АПВ-успешно Сильный порывистый ветер. Произвели осмотр ВЛ-6 кВ и обнаружили  на спуске проводов с оп.№4Ж к КТППН-111(СЭС) провис проводов и следы к.з. между фаз "А" и "В". На КТППН-111 усадка фундамента.</t>
  </si>
  <si>
    <t>Увеличение стрелы провеса проводов воздушных спусков 6 кВ к КТПН-6/0,4 кВ №111 (электрооборудование ООО "СЭС") , приведшее к сближению проводов с последующим кратковременным схлестом при порывах ветра. Отсутствие автоматического запуска СУ скважинным оборудованием.</t>
  </si>
  <si>
    <t>Работала МТЗ. АПВ-не успешно. РПВ-успешно. Гроза.</t>
  </si>
  <si>
    <t xml:space="preserve">КЗ, вызванное попадание птицы на провода воздушных спусков 6 кВ на вводном устройстве 6 кВ ТП-6/0,4 кВ №172. </t>
  </si>
  <si>
    <t>ВЛ-6 кВ Ф-8</t>
  </si>
  <si>
    <t>ВЛ-6 кВ Ф-8 ПС 110/35/6 кВ "Кудиновская"</t>
  </si>
  <si>
    <t xml:space="preserve">Работала ТО. АПВ-успешно
Причина -Автомобилем УРАЛ г/н К437ВК произведен наезд на  опору №800/6. С опоры № 800/4 слетели изоляторы. </t>
  </si>
  <si>
    <t>25.02.2015; 06.08.2009</t>
  </si>
  <si>
    <t>Автотранспортное средство под управлением водителя ООО "Транспорт-Отрадный-2" Р.В. Зарипова.  Отсутствие автоматического запуска СУ скважинным оборудованием. Акт расследования инцидента и объяснительная в наличии.</t>
  </si>
  <si>
    <t>ООО "С-Э-С"</t>
  </si>
  <si>
    <t>ВЛ-6 кВ Ф-Н-2 ПС 35/6 кВ "Южный Неприк"</t>
  </si>
  <si>
    <t>Работала МТЗ. АПВ-успешно. Причина:недопустимый наклон опоры №1Ж, в результате чего образовался значительный провис проводов в пролете опор №№1Ж-2Ж, при порыве ветра произошло касание проводов. Правка опоры и перетяжка проводов запланирована на июнь 2015г.Персонал 
ООО "С-Э-С" произвел осмотр  эл.оборудования по ВЛ-6 кВ
Ф-Н-2 -замечаний нет.</t>
  </si>
  <si>
    <t xml:space="preserve">Кратковременное сближение проводов различных фаз в пролете опор №№ 1Ж-2Ж (подхлест проводов) при сильных порывах ветра (20-25 м/с), приведшее к перекрытию изоляционных промежутков из-за недопустимого наклона опоры №1Ж и провиса проводов. Отсутствие автоматического самозапуска СУ скважинным оборудованием. </t>
  </si>
  <si>
    <t>Прохождение грозового фронта, с порывистым ветром. Отсутствие автоматического запуска СУ скважинным оборудованием.</t>
  </si>
  <si>
    <t>ВЛ-6 кВ Ф-14 ПС 35/6 кВ "Запрудная"</t>
  </si>
  <si>
    <t>Работала МТЗ АПВ- не успешно РПВ-успешно.Причина: разрушение опорного изолятора ф- «С» и выгорание провода в месте крепления изолятора приемного портала КТП6/0,4кВ №102.</t>
  </si>
  <si>
    <t xml:space="preserve">Пробой изоляции опорного изолятора фазы "С" на приемном портале КТП №102 с его последующим разрушением вследствие снижения электрической прочности изоляции ввиду наличия многочисленных трещин в теле фарфора, образовавшихся в процессе длительной непрерывной эксплуатации (30 лет). Усугубляющий фактор - воздействие в предшествуюший период атмосферных перенапряжений. Отсутствие системы телеуправления выключателем ячейки Ф-14 на ПС 35/6 кВ "Запрудная". </t>
  </si>
  <si>
    <t xml:space="preserve">Работала МТЗ. АПВ-нет. РПВ-успешно. </t>
  </si>
  <si>
    <t>Падение дерева в просеке по которой проходит ВЛ в пролёте опор № 7Д-8Д (на данный момент ширина просеки состовляет 4 м.). Запланирова вырубка ДКР  с расширение охранной зоны до 10 м. согласно Постановления РФ № 160 от 24.02.2009 г. и утилизация порубочных остатков в 2015 г..Отсутствие АПВ на присоединении.</t>
  </si>
  <si>
    <t>МВ-35 С-1-Т</t>
  </si>
  <si>
    <t>МВ-35 С-1-Т ПС 110/35/6 кВ "Подгорная"</t>
  </si>
  <si>
    <t xml:space="preserve">Блинкера защит не выпадали. РПВ-успешно. Причина: износ защёлки привода МВ-35 С-1-Т. </t>
  </si>
  <si>
    <t>С35М-630-10У1</t>
  </si>
  <si>
    <t>По причине износа и старения конструктивных материалов   (защёлки привода) МВ-35 кВ произошло самопроизвольное отключение выключателя.</t>
  </si>
  <si>
    <t>06.02.2015; 05.09.2014</t>
  </si>
  <si>
    <t>В результате растрескивания полимерных колпачков в процессе эксплуатации произошло ослабление крепления штыревых изоляторов фазы "С" на траверсе опоры  № 1700/40 и слёт двух изоляторов фазы "С", провис провода и замыкание на провод фазы "А". Усугубляющий фактор - воздействие сильного порывистого ветра.</t>
  </si>
  <si>
    <t xml:space="preserve">Отсутствие автоматического запуска СУ скважинным оборудованием. </t>
  </si>
  <si>
    <t>ВВ-35 кВ Т-1-Т ВВ-10 кВ Ввод-10-1</t>
  </si>
  <si>
    <t>ВВ-35 кВ Т-1-Т, ВВ-10 кВ Ввод-10-1 ПС 35/10 кВ "Пиненковская"</t>
  </si>
  <si>
    <t>Работала диф. защита Т-1-Т. АВР-10 кВ- не успешно. В 12:56 Вкл СВВ-10 кВ.  Нагрузка Т-1-Т переведена на Т-2-Т.  Причина: низкая изоляция проходных изоляторов ВВ-35 Т-1-Т ф-"В", ф-"С" в сторону Т-1-Т.</t>
  </si>
  <si>
    <t xml:space="preserve">КТПМ-35 «КРУЭЛТА» </t>
  </si>
  <si>
    <t>ООО «КРУЭЛТА»</t>
  </si>
  <si>
    <t>31 05 2015</t>
  </si>
  <si>
    <t xml:space="preserve">В процессе осмотра э.о. ОРУ-35кВ было выяснено, что причиной срабатывания дифференциальной защиты и отключения Т-1-Т на ПС 35/10 Пиненковская явилось загрязнение опорных изоляторов отсека ячейки Т-1-Т ЗРУ-35 кВ вытекшим компаудом из проходных изоляторов и общее снижение изоляции шин 35 кВ присоединения. Произведена очистка ошиновки, проходных и опорных изоляторов КРУМ 35 кВ в яч Т-1-Т,Т-2-Т, ВВ-35 «Пиненковская», ВВ-35 «Майская» </t>
  </si>
  <si>
    <t>Работала МТЗ. АПВ-успешно. Гроза, дождь, сильный порывистый ветер.</t>
  </si>
  <si>
    <t>01.12.2013.; 25.02.2014</t>
  </si>
  <si>
    <t>0</t>
  </si>
  <si>
    <t>Прохождение грозового фронта, с порывистым ветром. Вероятная причина аварийного отключения во время грозы, дождя и порывистого ветра – касание проводов ветками деревьев в пролёте опор №701/34 - №701/35; №700/112 - №700/113 Отсутствие автоматического запуска СУ скважинным оборудованием.</t>
  </si>
  <si>
    <t>ВЛ-35 кВ "В.Гай-2"(ЧПО) ПС 110/35/10 кВ 
"Колдыбань" (ЧПО) Под отключение попала: 
ПС 35/6 кВ "Колыванская"</t>
  </si>
  <si>
    <t>Работало МТЗ. АПВ-успешно"</t>
  </si>
  <si>
    <t>15.04.2015; 07.06.2014</t>
  </si>
  <si>
    <t>Причина - попадание птицы на токоведущие части (обнаружена мервая птица под баками МВ-35 кВ "Т-1-Т" ПС 35/6 кВ "Желябовская". Фото погибшей птицы приложено к акту выяснения причин возникновения аварии ) .</t>
  </si>
  <si>
    <t>ВЛ-10 кВ Ф-9 (СНГ)</t>
  </si>
  <si>
    <t>ВЛ-10 кВ Ф-9 (СНГ) ПС 35/10 кВ "Чёрновка"(СПО)</t>
  </si>
  <si>
    <t>В 8:00 прошла посадка напряжения . Останавливались скв. на Южно-Орловском м/р.(СПО посадку по Ф-9 не потверждают, отключений не было).</t>
  </si>
  <si>
    <t>Работала МТЗ.АПВ-нет.РПВ-успешно.Причина- падение сухого дерева  опора № 9Е.</t>
  </si>
  <si>
    <t>12.05.2015; 01.09.2014</t>
  </si>
  <si>
    <t>Падение дерева в просеке по которой проходит ВЛ в пролёте опор № 9Е-10Е (на данный момент ширина просеки состовляет 4 м.). Запланирова вырубка ДКР  с расширение охранной зоны до 10 м. согласно Постановления РФ № 160 от 24.02.2009 г. и утилизация порубочных остатков в 2015 г..Отсутствие АПВ на присоединении.</t>
  </si>
  <si>
    <t>26.02.2015; 01.10.2014</t>
  </si>
  <si>
    <t>100</t>
  </si>
  <si>
    <t>Работала МТЗ. АПВ-нет. РПВ-успешно Дождь, гроза, сильный порывистый ветер.</t>
  </si>
  <si>
    <t>Падение дерева в просеке по которой проходит ВЛ в пролёте опор № 1Ж-2Ж (на данный момент ширина просеки состовляет 4 м.). Запланирова вырубка ДКР  с расширение охранной зоны до 10 м. согласно Постановления РФ № 160 от 24.02.2009 г. и утилизация порубочных остатков в 2015 г..Отсутствие АПВ на присоединении.</t>
  </si>
  <si>
    <t>хомут</t>
  </si>
  <si>
    <t>Усталостный износ хомута для крепления траверсы к телу опоры в процессе длительной эксплуатации (35 лет) в условиях систематического неблагоприятного воздействия сильного  порывистого ветра с периодическими колебаниями проводов под действием ветровых нагрузок, приведшее к повышению механической нагрузки на провода, траверсу и хомут опоры № 9 ВЛ-6 Ф-20 ПС "Ключи", разрушению хомута и наклону траверсы под действием повышенных тяжений и  последующему соприкосновению проводов с междуфазным КЗ.</t>
  </si>
  <si>
    <t>Блинкер Аварийное  отключение. АПВ-не успешно. Включен от руки. 
Гроза,сильный ветер. Причина: ветка на проводах в пролете опор №№47-48, впоследствии упала от воздействия ветра.</t>
  </si>
  <si>
    <t>09.07.2014</t>
  </si>
  <si>
    <t>06.04.2015; 28.10.2014</t>
  </si>
  <si>
    <t>27.02.2014; 15.09.2014</t>
  </si>
  <si>
    <t>Работала ТО.АПВ-не успешно.РПВ-успешно.Гроза, сильный  ветер.01.06.15 произведен осмотр ВЛ. Повреждений не обнаружено.</t>
  </si>
  <si>
    <t>А70</t>
  </si>
  <si>
    <t>06.05.2015; 18.07.2014</t>
  </si>
  <si>
    <t>Блинкер Аварийное  отключение. АПВ- нет РПВ-успешно. Гроза,сильный ветер.С 30.05.15 по 31.05.15 произведен осмотр ВЛ: на на оп.№ 22 разрушен  2-й изолятор в гирлянде Ф-"В", №43 разрушен 2-й изолятор в гирлянде Ф-"В".</t>
  </si>
  <si>
    <t>10.03.2015; 18.12.2014</t>
  </si>
  <si>
    <t xml:space="preserve">Прохождение грозового фронта, с порывистым ветром. </t>
  </si>
  <si>
    <t>23.12.2014</t>
  </si>
  <si>
    <t>23.10.2014</t>
  </si>
  <si>
    <t>Выпал блинкер "Авар.откл." АПВ-успешно.После срабатывания АПВ скважины по ВЛ-6 кВ Ф-3 не запустились. Причина: на опоре №192 рассыпались изоляторы фазы "В" и "С". Фаза "В" отгорел провод. С 18:05 до 19:10 произвели замену изоляторов и ремонт провода. Гроза, сильный ветер.</t>
  </si>
  <si>
    <t>ШФ-10; А-95</t>
  </si>
  <si>
    <t>20.04.2014; 15.10.2014</t>
  </si>
  <si>
    <t>Прохождение грозового фронта, с порывистым ветром. В результате атмосферного перенапряжения произошло разрушение двух изоляторов фаз "В" и "С", выгорание провода (шлейфа) на фазы "С". Отсутствие автоматического запуска СУ скважинным оборудованием.</t>
  </si>
  <si>
    <t>ВВ-35 кВ "Покровка"</t>
  </si>
  <si>
    <t>ВВ-35 кВ "Покровка" ПС 35/6 кВ "Утевская" Под отключение попала:  ПС 35/6 кВ "Покровская"</t>
  </si>
  <si>
    <t>Работала Т.О. АПВ-нет. РПВ-успешно. Гроза, сильный ветер.29.05.15 произведен осмотр ВЛ. Повреждений не обнаружено.</t>
  </si>
  <si>
    <t>ВВН СЭЩ-35-25/1000</t>
  </si>
  <si>
    <t>26.02.2015; 27.08.2014</t>
  </si>
  <si>
    <t>Прохождение грозового фронта, с порывистым ветром. Причина будет установлена при внеплановой проверке  РЗА выключателя 35 кВ.</t>
  </si>
  <si>
    <t>ВЛ-6 кВ Ф-5 ПС 35/6 кВ "Екатериновская"</t>
  </si>
  <si>
    <t>Работала МТЗ. АПВ-успешно. Гроза, сильный ветер.</t>
  </si>
  <si>
    <t>ВВ-6 Ввод-6 кВ Т-1-Т</t>
  </si>
  <si>
    <t>ВВ-6 Ввод-6 кВ Т-1-Т ПС 35/6 кВ "Субботинская"</t>
  </si>
  <si>
    <t>Работала МТЗ. АПВ-нет. РПВ-успешно. Гроза, сильный ветер.30.05.15 произведен осмотр ПС.Повреждений не обнаружено.</t>
  </si>
  <si>
    <t>ВВЩ-СЭЩ-ПЗ-10-20/1000У2</t>
  </si>
  <si>
    <t>10.04.2014; 21.05.2015</t>
  </si>
  <si>
    <t>Прохождение грозового фронта, с порывистым ветром. Причина будет установлена при внеплановой проверке  РЗА выключателя 6 кВ.</t>
  </si>
  <si>
    <t>Работала ТО, АПВ-успешно. Гроза, сильный ветер.</t>
  </si>
  <si>
    <t xml:space="preserve">14.05.2015; 07.05.2013 </t>
  </si>
  <si>
    <t>ВВ-35 С-1-Т</t>
  </si>
  <si>
    <t>Работала МТЗ 1ст. АПВ-нет. РПВ-успешно. Гроза, сильный ветер. В 14:24 на ПС 35/6 кВ "Широкинская" нагрузка Т-2-Т переведена на Т-1-Т. С 14:55 до 15:02 ввели в работу ВЛ-35 кВ"Утёвка-2", "Богдановка-2", "Коммунарская", "Парфёновка", "Домашка"(ВПО).30.05.15 произведен осмотр ПС.Повреждений не обнаружено.</t>
  </si>
  <si>
    <t>ВВН-СЭЩ-П-35-31,5/1600 УХЛ-1</t>
  </si>
  <si>
    <t>13.05.2015; 20.01.2014</t>
  </si>
  <si>
    <t>ВЛ-10 кВ Ф-11 ПС 110/35/10кВ "Чапаевская" (ЧПО). Под отключение попали: РУ-10 кВ "Гражданское"</t>
  </si>
  <si>
    <t>Работала ТО. АПВ- выведено. РПВ-успешно. Гроза, сильный ветер.</t>
  </si>
  <si>
    <t xml:space="preserve">12.05.2015; 30.06.2014 </t>
  </si>
  <si>
    <t>ВЛ-6 кВ Ф-8 ПС 35/6 кВ "Дзержинская"</t>
  </si>
  <si>
    <t>Работала ТО. АПВ-успешно. Гроза, сильный ветер.</t>
  </si>
  <si>
    <t xml:space="preserve">26.05.2015; 14.08.2013 </t>
  </si>
  <si>
    <t>ВЛ-35 кВ "Каменка"</t>
  </si>
  <si>
    <t>ВЛ-35 кВ "Каменка" ПС 110/35/10 кВ "Елховка"(СПО). Под отключение попали:Т-1-Т ПС 35/10 кВ "Волгановка",Т-1-Т ПС 35/6 кВ "Каменка".</t>
  </si>
  <si>
    <t>Работала МТЗ. АПВ- не успешно. РПВ-успешно. Гроза, сильный ветер.01.06.15 произведен осмотр ВЛ от оп.№51 до оп.№92. Повреждений не обнаружено.</t>
  </si>
  <si>
    <t>27.08.2014; 19.05.2015</t>
  </si>
  <si>
    <t>октябрь 2015</t>
  </si>
  <si>
    <t>ВЛ-6 кВ Ф-15 ПС 35/6 кВ "Колыванская"</t>
  </si>
  <si>
    <t>Работала ТО.АПВ-не успешно.РПВ-не успешно.Причина: обрыв проводов Ф-А и С в пролёте оп.№1504/3-1504/4  совершили автотранспортом задействованным при работах бригадах ЦЛАП или ТКРС.С 22:07 до 1:09 31.05 произвели ремонт проводов ВЛ-6 кВ .</t>
  </si>
  <si>
    <t>25.02.2015; 14.03.2013</t>
  </si>
  <si>
    <t>Наезд транспортных средств на ВЛ-6 кВ Ф-15 в результате которого произошёл обрыв проводов Ф-А и С в пролёте оп.№1504/3-1504/4.</t>
  </si>
  <si>
    <t>ВЛ-6 кВ Ф-4 ПС 35/6 кВ"Колыванская"</t>
  </si>
  <si>
    <t>Работала ТО. АПВ-успешно Гроза, сильный ветер.</t>
  </si>
  <si>
    <t xml:space="preserve">12.05.2015; 07.05.2013 </t>
  </si>
  <si>
    <t>ВВ-6 Ввод 6-2</t>
  </si>
  <si>
    <t>ВВ-6 Ввод 6-2 ПС 35/6 кВ "Карагайская"</t>
  </si>
  <si>
    <t>ВВУ-ЭЗ-1020/1000</t>
  </si>
  <si>
    <t>25 06 14; 08 05 2015</t>
  </si>
  <si>
    <t>Причина будет установлена при внеплановой проверке 01.07.2015 РЗА выключателя 6 кВ.</t>
  </si>
  <si>
    <t>Работала МТЗ. АПВ- успешно. Гроза, сильный ветер.</t>
  </si>
  <si>
    <t>Выпал бликер А.О. АПВ-успешно. Гроза, сильный ветер.</t>
  </si>
  <si>
    <t>1977</t>
  </si>
  <si>
    <t xml:space="preserve">08.05.2015; 25.06.2013 </t>
  </si>
  <si>
    <t>Выпал бликер А.О. АПВ-успешно Гроза, сильный ветер.</t>
  </si>
  <si>
    <t>1981</t>
  </si>
  <si>
    <t xml:space="preserve">18.04.2015; 20.10.2014 </t>
  </si>
  <si>
    <t>УРО</t>
  </si>
  <si>
    <t>2 С.Ш-110 кВ ПС 220/110/6 кВ "Просвет"(ПМЭС)</t>
  </si>
  <si>
    <t xml:space="preserve">2 С.Ш-110 кВ ПС 220/110/6 кВ  "Просвет" (ПМЭС). Под отключение попали: 1 С.Ш-110 кВ ПС 110/35/6 кВ "Нефтегорская-2" (ВПО), 1 С.Ш-110 кВ ПС 110/35/6 кВ "Алексеевская" (ВПО). ПС 35/6 кВ "ДНС-1",Город-2", "Кулешовская",Ветлянская", ,"Гагаринская","Покровская", "Утевская","Верхне-Ветлянская", ПС 35/6 кВ"Алексеевская", "Грековка","Субботинская", С-2-Т ПС 110/35/6 кВ "Кудиновская" (ПРЦЭиЭ№6), ПС 35/6 кВ "Тверская"(ПРЦЭиЭ№6).
</t>
  </si>
  <si>
    <t>На ПС 220/110/6 кВ "Просвет" (ПМЭС).Работала УРО (устроиство резервирования отключателя). Отключился ШСМВ-110 кВ (2 С.Ш-110 кВ) АПВ-нет. На ПС 110/35/6 кВ"Нефтегорская-2" (ВПО)  работал АВР-110 кВ. На ПС 220/110/10 кВ "Новокуйбышевская" (ВПО) работал АПВ ВЛ-110 кВ "Дубовоуметская-2". Причина:изменение параметров катушки отключения МВ-110 кВ ВЛ-110 кВ "Дубовоуметская-2" на ПС 220/110/6 кВ "Просвет" (МЭС),что привело к работе УРО.Катушку отключения МВ-110 кВ заменили,МВ-110 кВ ВЛ-110 кВ "Дубовоуметская-2" введена в работу.</t>
  </si>
  <si>
    <t>Работала ТО. АПВ-успешно. Гроза, дождь, сильный порывистый ветер.</t>
  </si>
  <si>
    <t>16.01.2014; 02.04.2015</t>
  </si>
  <si>
    <t>ВЛ-35 кВ 2ЦЛ</t>
  </si>
  <si>
    <t>ВЛ-35 кВ 2ЦЛ ПС 110/35/6 кВ "Кудиновская" Под отключение попали: ПС 35/6 кВ "Кудиновская", Т-2-Т ПС 35/6 кВ "Горбатовская-2".</t>
  </si>
  <si>
    <t>Работала ТО. АПВ-нет РПВ-успешно Гроза, дождь, сильный  порывистый ветер.</t>
  </si>
  <si>
    <t>ВЛ-6 кВ Ф-"Комсомольск"</t>
  </si>
  <si>
    <t>ВЛ-6 кВ Ф-"Комсомольск" ПС 35/6 кВ "Могутовская".</t>
  </si>
  <si>
    <t xml:space="preserve">Выпал блинкер "Авар. Откл." АПВ- не успешно. РПВ- успешно. Гроза, дождь, сильный  порывистый ветер. </t>
  </si>
  <si>
    <t>ВЛ-6 кВ Ф-4 ПС 35/6 кВ "Покровская".</t>
  </si>
  <si>
    <t xml:space="preserve">Блинкера защит не выпадали. АПВ-не успешно. РПВ-успешно. Причина:обнаружено следы КЗ на ЛР-233 отп. к ТП-122 вследствие попадания птицы (грач) на ЛР-233. </t>
  </si>
  <si>
    <t>РЛК-СЭЩ-1А-II-10/630</t>
  </si>
  <si>
    <t>20.02.2015; 18.05.2015</t>
  </si>
  <si>
    <t>КЗ, вызванное попадание птицы на ЛР-6кВ 233 отпайки на ТП-122</t>
  </si>
  <si>
    <t>АПВ-успешно. 4.06.15. Осмотрена ВЛ-110 Надеждино-1 на участке оп.1÷152. На промежуточной ж/б оп. №107 обнаружены следы перекрытия на гирлянде изоляторов ф. «С»-левая, в результате жизнедеятельности птиц.</t>
  </si>
  <si>
    <t>ВЛ-35 кВ "Аманак" ПС 110/35/6 кВ "Сосновка" (ВПО) Под отключение попали: ПС 35/6 кВ "Аманак", "Боголюбовка" "Кротково-Алешкино"</t>
  </si>
  <si>
    <t>19.11.2014; 19.03.2015</t>
  </si>
  <si>
    <t>В 6:49 посадка напряжения по ВЛ-10 кВ Ф-9 ПС 35/10 кВ "Черновка" (СПО). Причина: аварийное отключение ВЛ-10 кВ Ф-7 ПС 35/10 кВ "Черновка" (СПО).</t>
  </si>
  <si>
    <t>ВЛ-6 кВ Ф-К.З
(Оренбургнефть)</t>
  </si>
  <si>
    <t>ВЛ-6 кВ Ф-К.З ПС 35/6 кВ "Северо-Максимовка"</t>
  </si>
  <si>
    <t>Работала МТЗ.АПВ-не успешно.РПВ-успешно.Произведен осмотр отпайки уч.ВЛ-6 кВ принадлежащего ОАО
"СНГ"от оп.№6-замечаний нет.</t>
  </si>
  <si>
    <t>На отпайке, принадлежащей ОАО "Оренбургнефть" в пролете опор №40-41 ветки деревьев касаются проводов. Направлено письмо в ОАО "Оренбургнефть"</t>
  </si>
  <si>
    <t>Работала МТЗ. АПВ- не успешно. РПВ-успешно. Гроза, сильный порывистый ветер. Причина: при осмотре ВЛ обнаружено: в ТП-67 разрушен проходной изолятор Ф-"А". 05.06.15 произвели замену дефектного изолятора.</t>
  </si>
  <si>
    <t>Проходной изолятор                                КТП 160/6 Минская</t>
  </si>
  <si>
    <t>МВ-6 Т-1-Т</t>
  </si>
  <si>
    <t xml:space="preserve">Работала МТЗ . АПВ-нет. РПВ-успешно. Гроза,сильный порывистый ветер. Произвели осмотр ПС. Повреждений не обнаружено. </t>
  </si>
  <si>
    <t>WMPWZ-10</t>
  </si>
  <si>
    <t>ВЛ-6 кВ Ф-2 ПС 35/6 кВ"Сытовка"</t>
  </si>
  <si>
    <t>Работала МТЗ. АПВ-нет. РПВ- успешно. Причина : на приёмном портале КТП-25 слетел опорный изолятор Ф-"В", на ЛР-6 кВ разрушен изолятор подвижного контакта Ф-"А". Повреждённый участок ВЛ-6 кВ выведен в ремонт. С 10:30 до 13:35  05.06.2015 г произведены работы по замене дефектных изоляторов. В 15:10 ( 05.06) восстановлена нормальная схема эл. снабжения.</t>
  </si>
  <si>
    <t>шф-10</t>
  </si>
  <si>
    <t>17.10.2014; 24.04.2015</t>
  </si>
  <si>
    <t>Старение изоляционных материалов.</t>
  </si>
  <si>
    <t>ВЛ-110 кВ "Подгорная"(СНГ)</t>
  </si>
  <si>
    <t>ВЛ-110 кВ "Подгорная"(СНГ) ПС 220/110/6 кВ "Новоотрадная" (МЭС). Под отключение попали: С-2-Т ПС 110/35/6 кВ "Подгорная", ПС 35/6 кВ "Могутовская", "Долматовская", Т-2-Т ПС 35/6 кВ "Неклюдовская", Т-1-Т ПС 35/6 кВ "Южный-Неприк".</t>
  </si>
  <si>
    <t>Работала 1ст.ТЗНП,1ст. ДЗ,1ст. МТО АПВ-успешно. Частично произведён осмотр ВЛ-110 кВ "Подгорная" от ПС "Подгорная"  до оп.№221, повреждений не обнаружено.6.06.2015 произведен осмотр уч.ВЛ-110 кВ от оп.№221 до оп.№138 повреждений не обнаружено.</t>
  </si>
  <si>
    <t>06.08.2014; 15.08.2014</t>
  </si>
  <si>
    <t>Произведён осмотр ВЛ-110кВ "Подгорная" повреждений не выявлено.</t>
  </si>
  <si>
    <t>Работала МТЗ. АПВ-не.т РПВ-не производили. Повреждение на Уч. ВЛ принадлежащим ВПО. В 14:50 персоналом ВПО отключен дефектный Уч.ВЛ. В 14:59  Ф-12(ВПО) и отпайки: ВЛ-10 кВ  Ф-"Колпинский"(СНГ),  ВЛ-10 кВ Ф-РРВ(СНГ)   введены в работу.</t>
  </si>
  <si>
    <t>Работала МТЗ АПВ- успешно Гроза, дождь сильный порывистый ветер. Произведен осмотр Уч. ВЛ от ПС до оп.№30. Повреждений не обнаружено.</t>
  </si>
  <si>
    <t>Прохождение грозового фронта, с порывистым ветром. Работы по проверке работоспособности АПВ запланированы на 3 квартал 2015 года при согласовании отключения.</t>
  </si>
  <si>
    <t>В 18:30 прошла посадка напряжения. Причина: посадка напряжения в энергосистеме ЧПО.Гроза, дождь сильный порывистый ветер.</t>
  </si>
  <si>
    <t>Работала 2 ст.З.З.АПВ-успешно.Персоналом Волжского ПО осмотрена ВЛ-110 Коханы-2 на участке оп. 245÷262 (54,6÷58 км от ПС Комсомолец). На промежуточной ж/б оп. №252 обнаружены следы перекрытия гирлянды изоляторов нижней ф. «В». Фактическое расстояние: 56 км от ПС Комсомолец. Планируется замена гирлянды в июле 2015 года.</t>
  </si>
  <si>
    <t>Работала МТО. АПВ-не успешно. В 12:00 РПВ-не успешно. Сильный, порывистый ветер. Причина: в результате осмотра ВЛ-6 кВ в пролёте оп.№1200/103-1200/104 обнаружено упавшее дерево.</t>
  </si>
  <si>
    <t>Педение дерева на провода воздушной линии в результате сильного порывистого ветра</t>
  </si>
  <si>
    <t>Выпал блинкер "Авар.откл". АПВ-успешно.</t>
  </si>
  <si>
    <t xml:space="preserve">КЗ, вызванное попадание птицы на ЛР-6кВ на опоре 9К </t>
  </si>
  <si>
    <t>ВЛ-110 кВ "Суходол-1" ПС 220/110/10 кВ  "Серноводская" (МЭС) Под отключение попали : С-1-Т ПС 110/35/6 кВ "Козловская", Т-1-Т ПС 35/6 кВ "Екатериновская", "Казанская"," КНС" "Орлянская",  Т-1-Т "Якушкинская", "ФНС",  Т-1-Т"Обошинская",  Т-1-Т"Берендеи" (ПРЦЭиЭ №1)</t>
  </si>
  <si>
    <t>Произведён осмотр ВЛ-110кВ "Суходол-1" повреждений не выявлено.</t>
  </si>
  <si>
    <t>ВЛ-110 кВ "Д.Умётская-1"(ВПО)</t>
  </si>
  <si>
    <t>ВЛ-110 кВ "Д.Умётская-1"(ВПО) ПС 110/10 кВ "Дружба"(РЖД). Под отключение попали: С-1-Т ПС 110/35/6 кВ"Дубовый Умёт"(ВПО): ПС 35/6 кВ "Гараевская","Рассветская", "Горбатовская-1", Т-1-Т "Горбатовская-2", "Карагайская","Восточная",  Т-2-Т "Дзержинская".</t>
  </si>
  <si>
    <t>Работала ММФТО, ТЗНП-1 ступень.  АПВ-успешно. 10.06.15  осмотрена ВЛ-110 Дубовоуметская-1 полностью. На промежуточной ж/б опоре №48 обнаружены следы перекрытия на гирлянде изоляторов нижней фазы «А» по загрязнению. Фактическое расстояние до места замыкания 7,34 км от ПС Дружба тяговая. Планируется замена гирлянды в июне 2015.</t>
  </si>
  <si>
    <t>ВЛ-6 кВ Ф-18 ПС 35/6 кВ "Мочалеевка"</t>
  </si>
  <si>
    <t>Работала Т.О. АПВ-успешно. Причина: сбита оп.№1800/66 А/М ЗИЛ ( ЗАО "Северный Ключ"). Оп. висит на проводах, "Земли" нет, пострадавших нет. Произвели замену сломанной оп.</t>
  </si>
  <si>
    <t xml:space="preserve"> Водитель А/М ЗИЛ ( ЗАО "Северный Ключ"). сбил оп.№1800/66 пострадавших нет. Произведена замена сломанной опоры.</t>
  </si>
  <si>
    <t xml:space="preserve">Работала МТЗ. АПВ-успешно. Произведен осмотр ВЛ: в пролете оп.№87-88 под проводами ВЛ обнаружено упавшее дерево. </t>
  </si>
  <si>
    <t>23.04.2015; 28.08.2014</t>
  </si>
  <si>
    <t>Сильный порывистый ветер.  Произведен осмотр ВЛ: в пролете оп.№87-88 под проводами ВЛ обнаружено дерево, упавшее из-за охранной зоны ВЛ</t>
  </si>
  <si>
    <t>22.07.2013; 13.02.2015</t>
  </si>
  <si>
    <t>Выпал блинкер "Авар.откл."АПВ-успешно. Сильный, порывистый ветер, гроза. 19.06. произведён осмотр ВЛ: в пролёте оп.№300/49-/50 обнаружено дерево на  проводах. Дерево убрали.</t>
  </si>
  <si>
    <t>Работала "Газовая защита 1-2 ст."., АПВ-нет. В 3:26 нагрузка Т-2-Т переведена на Т-1-Т. В 11:45 Т-2-Т. Причина: утечка масла из трансформатора вследствии разрушения прокладки фланцевого соединения бака и радиатора.</t>
  </si>
  <si>
    <t>ТОNb</t>
  </si>
  <si>
    <t xml:space="preserve"> Утечка масла из трансформатора вследствии разрушения прокладки фланцевого соединения бака и радиатора. Произведена замена прокладки фланцевого соединения бака и радиатора.</t>
  </si>
  <si>
    <t>МПУ Сириус-2Л</t>
  </si>
  <si>
    <t>18.12.2014;</t>
  </si>
  <si>
    <t>По результатам осмотра электрооборудования и ВЛ замечаний не выявлено, предварительная причина ложное срабатывание микропроцессорной защиты "Сириус" Для проверки работоспособности необходимо отключение ВЛ-6кВ ф-2. Отключение запланировано на июль 2015</t>
  </si>
  <si>
    <t>Работала МТЗ. АПВ - успешно. Гроза, сильный ветер. 20.06. произведен осмотр ВЛ. Повреждений не обнаружено.</t>
  </si>
  <si>
    <t>ПС-35</t>
  </si>
  <si>
    <t>24.09.2013; 26.02.2015</t>
  </si>
  <si>
    <t>Выпал блинкер "Авар.откл." АПВ - успешно. Гроза, сильный ветер. 20.06. произведен осмотр ВЛ. Повреждений не обнаружено.</t>
  </si>
  <si>
    <t>МВ-35 С-2-Т ПС 110/35/6 кВ "Подгорная" Под отключение попали: Т-2-Т ПС 35/6 кВ "Неклюдовская", ПС 35/6 кВ "Могутовская", "Долматовская", Т-1-Т ПС 35/6 кВ "Южный-Неприк".</t>
  </si>
  <si>
    <t>Выпал блинкер "Авар.откл. АПВ-нет.
РПВ-успешно. Гроза, сильный ветер. 19.06.15 произведен осмотр ПС, повреждений не обнаружено.</t>
  </si>
  <si>
    <t>С-35М-630-10У1</t>
  </si>
  <si>
    <t>29/09/2014; 07.05.2015</t>
  </si>
  <si>
    <t>ТДТН-16000/110-76</t>
  </si>
  <si>
    <t>Работала МТЗ. АПВ-  успешно Гроза, сильный ветер. В 18:22 ПС 35/6 кВ "Теребилово" запитали с ПС 35/6 кВ "Яблонка"(ВПО). 20.06.15 г. произведён осмотр ВЛ-35 кВ  "Ключевская"- повреждений не обнаружено, 21.06.15 г. произведен осмотр ВЛ-35 кВ "Городецк" - повреждений не обнаружено.</t>
  </si>
  <si>
    <t>Работала "Газовая защита". АПВ-нет. Гроза. Причина: лопнул корпус бака трансформатора,течь масла, тр-р выведен в ремонт. В 19:04 РУ-6 кВ ПС 35/6 кВ "Малышевская" запитано по Ф-М-1 от РУ-6 кВ ООО "Приволжскнефтепровод"(БРНУ).С 21:29 до 22:15 слив масла с трансформатора Т-1-Т.Требуется замена Т-1-Т.</t>
  </si>
  <si>
    <t>Выпал блинкер "Авар.откл."АПВ-успешно. Гроза, сильный ветер.на ПС Лугань (Самара Нефтегаз) отключился  тр-р С2Т от ДЗТ (работа КЗ-110, ОД-110)</t>
  </si>
  <si>
    <t>Посадка напряжения на ВЛ-35кВ "Екатириновская-1" вызвана аварийным отключение ВЛ-35кВ "Козловская" .Прохождение грозового фронта, с порывистым ветром. Отсутствие автоматического запуска СУ скважинным оборудованием.</t>
  </si>
  <si>
    <t>Работала МТО. АПВ-успешно.Причина: на ПС 110/35/6 кВ "Лугань" разрушен ОПН-110-1. Гроза, сильный порывистый ветер. При осмотре участка ВЛ-110кВ "УКПН-2", принадлежашего ВПО МРСК "Волги" обнаружен обрыв шлейфа фазы А на опоре №2. В 20:45 ВЛ-110кВ "УКПН-2" выведена в ремонт по заявке ВПО МРСК "Волги" для проведения ремонтных работ. В 22:20 ВЛ-110кВ "УКПН-2" введена в работу.</t>
  </si>
  <si>
    <t>ОПН-П-110/73-10/500/II УХЛ1</t>
  </si>
  <si>
    <t>Прохождение грозового фронта, с порывистым ветром. 21.06.2015 произведенв замена разрушенного                              ОПН-110-1</t>
  </si>
  <si>
    <t>А-50</t>
  </si>
  <si>
    <t>21.09.2014; 21.05.2015</t>
  </si>
  <si>
    <t xml:space="preserve"> Произведен осмотр ВЛ: в пролете оп 500/107 - 500/108  ВЛ- 6кВ ПС 35/6кВ "Тверская" обнаружена ветка дерева. Ветка с проводов ВЛ снята.</t>
  </si>
  <si>
    <t xml:space="preserve">Работала МТЗ АПВ- успешно. </t>
  </si>
  <si>
    <t>25.08.2014; 26.03.2015</t>
  </si>
  <si>
    <t xml:space="preserve"> Произведен осмотр ВЛ: в пролете оп.№11Б-12Б под проводами ВЛ обнаружено дерево, упавшее из-за охранной зоны ВЛ.</t>
  </si>
  <si>
    <t xml:space="preserve">1.09.2014; 21.05.2015 </t>
  </si>
  <si>
    <t xml:space="preserve">Прохождение грозового фронта,                                                               с сильным порывистым ветром. </t>
  </si>
  <si>
    <t>03.04.2014; 17.06.2015</t>
  </si>
  <si>
    <t>Прохождение грозового фронта. Обрыв провода устранен.</t>
  </si>
  <si>
    <t>Выпал блинкер "Авар.откл."АПВ- не успешно.РПВ- не успешно. Неисправность БСК. Гроза</t>
  </si>
  <si>
    <t>07.05.2014; 18.06.2015</t>
  </si>
  <si>
    <t>Прохождение грозового фронта. Неисправность  БСК-1</t>
  </si>
  <si>
    <t>Водителем трактора, принадлежащего Нурлатскому УТТ сбита оп.№7Б. 23.06.2015 с 17:15 до 21:31  произвели замену сбитой опоры №7Б.</t>
  </si>
  <si>
    <t>В пролете опор №20-21 на проводах два дерева, на опоре №19 слетел изолятор фаза "А".  С 15:32 до 16:30 произведено снятие упавших деревьев и замена изолятора на опоре №19.</t>
  </si>
  <si>
    <t>25.12.2014; 21.05.2015</t>
  </si>
  <si>
    <t>Работала МТЗ  АПВ-не успешно РПВ-успешно. Причина: повреждение ВВ-35 "Утевка-2" на ПС 35/6 кВ "Утевская" Осмотр ВЛ-35 кВ "Утёвка-1" произведен 30.06.15. Повреждений не обнаружено.Гроза, сильный порывистый ветер.</t>
  </si>
  <si>
    <t>ВВСТ-35-31,5-1600/80-УХЛ1</t>
  </si>
  <si>
    <t>12.09.2014; 29.05.2015</t>
  </si>
  <si>
    <t>Прохождение грозового фронта,                                                               с сильным порывистым ветром. Фотографии повреждённого ВВ-35кВ "Утёвка-2" приложены к АКТу.</t>
  </si>
  <si>
    <t>11.12.2013; 24.02.2015</t>
  </si>
  <si>
    <t>Работала МТЗ АПВ-не успешно. Гроза, сильный порывистый ветер. В пролёте оп.№39-40 обнаружен пережег провода Ф -"С".</t>
  </si>
  <si>
    <t>11.12.2014; 06.03.2015</t>
  </si>
  <si>
    <t>Прохождение грозового фронта,                                                               с сильным порывистым ветром. Фотографии перезженого  провода приложены к АКТу.</t>
  </si>
  <si>
    <t>16.09.2014; 16.06.2015</t>
  </si>
  <si>
    <t>Работала МТО АПВ-успешно . Гроза, сильный порывистый ветер. Произведен осмотр ВЛ-35кВ "3ЦЛ" 29.06.15. Замечаний нет</t>
  </si>
  <si>
    <t>Работала "ДЗТ" АПВ-нет. РПВ-успешно Гроза, сильный порывистый ветер. Произведен осмотр  ПС 35/6кВ "Горбатовская-1" 28.06.15. Видимых повреждений  нет.</t>
  </si>
  <si>
    <t>TONЬ-4000/35</t>
  </si>
  <si>
    <t>ииль 2015</t>
  </si>
  <si>
    <t>Работала МТЗ АПВ- не успешно РПВ- успешно Гроза, сильный порывистый ветер. В пролёте оп.№31-32 под проводами обнаружена обгоревшая ветка дерева</t>
  </si>
  <si>
    <t>Выпал блинкер "Авар.откл" АПВ- успешно Гроза, сильный порывистый ветер. 30.06.15 Произведен  осмотр ВЛ: в пролетах оп.№1707/1-1707/2 провис провода.</t>
  </si>
  <si>
    <t>11.06.2014; 22.06.2015</t>
  </si>
  <si>
    <t>Прохождение грозового фронта, с сильным порывистым ветром.</t>
  </si>
  <si>
    <t xml:space="preserve">Выпал блинкер "Авар.откл" АПВ- не успешно РПВ -успешно Гроза, сильный порывистый ветер. Причина: схлест проводов воздушных спусков ВЛ 6 кВ от ЛР-26 к ТП-63 в результате смещения ТП-63 с фундамента </t>
  </si>
  <si>
    <t>8.10.2014; 13.06.2015</t>
  </si>
  <si>
    <t>ТДТН-16000/110-77</t>
  </si>
  <si>
    <t>Прохождение грозового фронта,                                                                с сильным порывистым ветром.</t>
  </si>
  <si>
    <t>МВ-35 кВ "Восточная-Черновка"</t>
  </si>
  <si>
    <t>МВ-35 кВ "Восточная-Черновка" ПС 35/6 кВ "Восточно-Черновская"</t>
  </si>
  <si>
    <t>Работала ДЗТ. АПВ-нет. В 21:44 включили Т-1-Т на Х.Х. Гроза, сильный порывистый ветер.  Произведен осмотр ПС:  обнаружены следы КЗ на шинном мосту 6 кВ от Т-1-Т до РУ-6 кВ</t>
  </si>
  <si>
    <t>ТМН-4000/35 У1</t>
  </si>
  <si>
    <t xml:space="preserve">Прохождение грозового фронта, с сильным порывистым ветром. При осмотре обнаружены на шинном мосту 6кВ между Т-1-Т и РУ-6кВ следы от электрической дуги от попадания молнии.  </t>
  </si>
  <si>
    <t>Работала МТЗ. АПВ-нет. РПВ-успешно. Гроза, сильный порывистый ветер. 30.06.15 произведен осмотр ВЛ: оп.№2 Ф-"С" разрушен 1 изолятор из 4-х, оп.№ 6,11,43 ф-"С" разрушен 1 изолятор из 3-х, оп.№22,24 разрушен 1 изолятор из 3-х. В пролете оп.№ 16-17 ДКР-касание проводов.</t>
  </si>
  <si>
    <t>Выпал блинкер "Авар.откл." АПВ-нет. РПВ-успешно. Гроза, сильный порывистый ветер. При осмотре ПС  было обнаружено: отключение Ф-47 и Ввода 6 кВ Т-2-Т  ВЛ-6 кВ Ф-47 и  ввод 6 кВ Т-2-Т поддались включению. Произведён осмотр электрооборудования и ВЛ-6кВ ф-47 повреждений не обнаружено</t>
  </si>
  <si>
    <t>ВМПП-10</t>
  </si>
  <si>
    <t>В БУ скважиной повреждено РТ.</t>
  </si>
  <si>
    <t>Сети ОАО "Кубаньэнерго"</t>
  </si>
  <si>
    <t>М-е Зыбза.УШВН скв. 133. СУ</t>
  </si>
  <si>
    <t>Повышенное напряжение в сетях 6 кВ ОАО "Кубаньэнерго".</t>
  </si>
  <si>
    <t>М-е Западно-Анастасиевское. УЭЦН скв. 747. СУ.</t>
  </si>
  <si>
    <t xml:space="preserve">ВЛ-0,4 кВ от ТП-Ил-521-2 ф-1 </t>
  </si>
  <si>
    <t>ТП-Ил-521-2 ф-1 ВЛ-0,4 кВ.</t>
  </si>
  <si>
    <t>М-е Зыбза. Обрыв 2 фаз от приёмного портала ТП.</t>
  </si>
  <si>
    <t>Замена МП в БУ. Повреждение контактов.</t>
  </si>
  <si>
    <t>М-е Северонефтя-ное. ШГН скв. 48,91.</t>
  </si>
  <si>
    <t xml:space="preserve">Скачок U в СЭC. </t>
  </si>
  <si>
    <t xml:space="preserve">М-е Дыш. Повреждение кабельной вставки между ТМ и РЩ-0.4 кВ. </t>
  </si>
  <si>
    <t xml:space="preserve">Сбой в работе СУ. </t>
  </si>
  <si>
    <t xml:space="preserve">ВЛ-0,4кВ от ТП Чм-525-3п ф.3 </t>
  </si>
  <si>
    <t>М-е Зыбза. Отключен АВ ВЛ-0,4 кВ ф.3. Перегруз</t>
  </si>
  <si>
    <t xml:space="preserve">ВЛ-0,4 кВ от ТП  Нд-61-4 ф.1, опора №10, скв.132 ШГН.  </t>
  </si>
  <si>
    <t>М-е Новодмитриевское. Срыв изолятора на ВЛ-0,4 кВ с повреждением спуска от опоры №10 до площадки скважины. Сильный ветер.</t>
  </si>
  <si>
    <t>ВЛ-0,4 кВ от ТП Зп-92-4 ф.1. ШГН скв.1 Азовская.</t>
  </si>
  <si>
    <t xml:space="preserve">Откл. АВ ВЛ-0,4 кВ ф.1 </t>
  </si>
  <si>
    <t>Сети ОАО "Кубаньэнерго".</t>
  </si>
  <si>
    <t>М-е Зап.-Анастасиевское. В РЩ-0,4кВ нагрев контактов АВ ф.№3. Перегруз.</t>
  </si>
  <si>
    <t>ВЛ-0,4 кВ от ТП Чм-532-6 ф.2</t>
  </si>
  <si>
    <t>М-е зыбза. К.З., в кабельной вставке между ТП и опорой №1 фидера №2.</t>
  </si>
  <si>
    <t>Посадка U в сетях 220 кВ ОАО "Кубаньэнерго".</t>
  </si>
  <si>
    <t xml:space="preserve">Аварийная ситуация на отпайке "Кубаньэнерго". </t>
  </si>
  <si>
    <t xml:space="preserve">М-е Западно-Анастасиевское. Обрыв провода фазы "С"  техникой сторонней организации. </t>
  </si>
  <si>
    <t>М-е. Ю.Ключевое. УЭЦН скв.414.</t>
  </si>
  <si>
    <t xml:space="preserve">Высокое напряжение (Uл.=439 В). На п/ст Н-5 «Ключевая» на стороне 35 кВ  U = 38,5 кВ. В 06.15 U = 37 кВ (Uл.на скв.=420 В). </t>
  </si>
  <si>
    <t>М-е Ключевое, Южно-Ключевое, Дыш. Повреждение на отпайке ОАО "Кубаньэнерго"</t>
  </si>
  <si>
    <t>М-е Дыш, ТП Кл-514-5п ф.1. Аварийное отключение АВ. Перегруз.</t>
  </si>
  <si>
    <t>ТП-Кл-514-5п Афипский ЭСУ.</t>
  </si>
  <si>
    <t>М-е Дыш. Нагрев контактного соединения. Перезаделка контакта на шпильке 0,4 кВ трансформатора.</t>
  </si>
  <si>
    <t>М-е Анастасиевско-Троицкое. Остановка УЭЦН скву. 2116 по дисбалансу напряжения. На скв. 629 работает бр. ЦПКРС с несимметричной нагрузкой.</t>
  </si>
  <si>
    <t>М-е Зыбза. Аварийное отключение АВ. Перегруз.</t>
  </si>
  <si>
    <t>ВЛ-0,4 кВ от ТП Кл-514-5п ф.1</t>
  </si>
  <si>
    <t>М-е Дыш. Аварийное отключение АВ. Перегруз. При осмотре ВЛ-0,4кВ повреждений не обнаружено.</t>
  </si>
  <si>
    <t>М-е Дыш. Повышенное напряжение в сетях ОАО "Кубаньэнерго". Напряжение на скважине 430 В. Восстановлено нормальное U.</t>
  </si>
  <si>
    <t xml:space="preserve">М-е  Новодмитриевское. Вышло из строя РТ. </t>
  </si>
  <si>
    <t>ВЛ-0,4 кВ от ТП-Кл-533-2п ф-2.</t>
  </si>
  <si>
    <t>М-е Ключевое. Аварийное отключение АВ ВЛ-0,4 кВ ф.2. Перегруз.</t>
  </si>
  <si>
    <t>ВЛ-0,4 кВ от ТП-52-3 ф-6.</t>
  </si>
  <si>
    <t>М-е Анастасиевско-Троицкое. Аварийное отключение АВ ВЛ-0,4 кВ ф.6. Перегруз.  Повреждений не выявлено.</t>
  </si>
  <si>
    <t xml:space="preserve"> Повреждение на ВЛ-6 Вс-83п (Северские РРЭС).  Двухфазное КЗ на "землю" на двух ВЛ при сильном ветре. Осмотр собственных ВЛ повреждений не выявил.</t>
  </si>
  <si>
    <t>В БУ скважин похищены катушки МП. Устранено.</t>
  </si>
  <si>
    <t>ВЛ-0,4 кВ ф.1 от ТП-Ну-82-3</t>
  </si>
  <si>
    <t xml:space="preserve">На опоре №5 обрыв нулевого провода.  Излом штыря на траверсе опоры №4. Порывистый ветер. </t>
  </si>
  <si>
    <t xml:space="preserve"> Аварийное откл. АВ. Перегруз. Произведён осмотр и замер нагрузок ВЛ. Нарушений не выявлено.</t>
  </si>
  <si>
    <t>М-е Узун. Аварийное откл. АВ. Произведён осмотр и замер нагрузок. Нарушений не выявлено.</t>
  </si>
  <si>
    <t>М-е Дыш. Аварийное отключение АВ. Перегруз.Подана заявка на замену фидерного АВ.</t>
  </si>
  <si>
    <t>М-е Дыш. Сгорел ЭД.  Произведена замена.</t>
  </si>
  <si>
    <t xml:space="preserve">Повреждение в сетях "Кубаньэнерго". </t>
  </si>
  <si>
    <t>Исчезновение контакта между главным рубильником 0,4 кВ и сборными шинами 0,4 кВ в сторону отходящих линий. Восстановлено.</t>
  </si>
  <si>
    <t>Повреждение в сетях "Кубаньэнерго".  Включена ДЭС.</t>
  </si>
  <si>
    <t>ПС-Курчанская - 110/6</t>
  </si>
  <si>
    <t>ВЛ-6кВ № Ку-9</t>
  </si>
  <si>
    <t>Переключения в сетях "Кубаньэнерго" без предупреждения. Включены ДЭС.</t>
  </si>
  <si>
    <t>М-е Дыш. В РЩ-0,4кВ сгорел предохранитель фазы "А" на фидерном рубильнике. Перегруз. При осмотре ВЛ повреждений не обнаружено.</t>
  </si>
  <si>
    <t>ПС "Новоукраинская"-35/6 кВ</t>
  </si>
  <si>
    <t>РП-6 кВ "РП-8 Ну"</t>
  </si>
  <si>
    <t xml:space="preserve">М-е Абино-Украинское. Повреждение в сетях "Кубаньэнерго". </t>
  </si>
  <si>
    <t>М-е Зыбза. Аварийное откл.  АВ - токовая отчечка. К.З. в кабельном спуске к скв.777. Гроза, сильный дождь. ШП КМЯ №15.</t>
  </si>
  <si>
    <t xml:space="preserve">М-е Дыш. Аварийное отключение АВ. Работа теплового реле.  </t>
  </si>
  <si>
    <t>Произведена замена КЛ от траверсы на капитанском мостике до СУ. Гроза.</t>
  </si>
  <si>
    <t>М-е Зыбза. Повышенное напряжение в сетях ОАО "Кубаньэнерго". Напряжение на скважине 468 В. Восстановлено нормальное U.</t>
  </si>
  <si>
    <t>Остановка скважин по высокому напряжению. Грозовые перенапряжения.</t>
  </si>
  <si>
    <t xml:space="preserve">Замена автомата в БУ скважиной. Нагрев контактов. </t>
  </si>
  <si>
    <t>ПФ-70</t>
  </si>
  <si>
    <t xml:space="preserve">М-е Азовское. В пролёте опор 13-14 упавшим деревом оборван СИП. Порывистый ветер. </t>
  </si>
  <si>
    <t>М-е Дыш. Аварийное откл.  АВ. Перегруз.</t>
  </si>
  <si>
    <t>М-е Ключевое. Полвреждение кабельной вставки, аварийное откл. АВ - токовая отсечка.</t>
  </si>
  <si>
    <t>1963 г.</t>
  </si>
  <si>
    <t>М-е Западно-Анастасиевское. Нагрев контактного соединения шпильки 0,4 кВ фазы "А" на трансформаторе.</t>
  </si>
  <si>
    <t xml:space="preserve">ВЛ-0,4кВ фидер-2 от ТП Ах-31-4п </t>
  </si>
  <si>
    <t>М-е Холмское. Срыв изолятора с траверсы ВЛ-0,4 кВ на опоре 5/3. Порывистый ветер, дождь. Предупреждение КМЯ № 17</t>
  </si>
  <si>
    <t>ПС "Горячий Ключ-220" ОАО "Кубаньэнерго".</t>
  </si>
  <si>
    <t>М-е Ключевое. Низкое U от ПС "Горячий Ключ-220" ОАО "Кубаньэнерго".</t>
  </si>
  <si>
    <t>ВЛ-0,4кВ фидер-1 от ТП Бг-112-1</t>
  </si>
  <si>
    <t>М-е Ахт.-Бугундырское. Аварийное отключение АВ. В БУ скв.42  К.З. на верхних губках МП. Заменили МП.</t>
  </si>
  <si>
    <t>Сбой СУ.</t>
  </si>
  <si>
    <t xml:space="preserve">М-е Ахтырско-Бугундырское.Аварийное отключение АВ - токовая отсечка. Грозовые перенапряжения. </t>
  </si>
  <si>
    <t xml:space="preserve">М-еДыш. ВЛ-6 Кл-51. КЗ из-за упавшего дерева. </t>
  </si>
  <si>
    <t>1955 г.</t>
  </si>
  <si>
    <t xml:space="preserve">М-е Ключевое. ВЛ-6 Кл-532п, опора №211, ф."А". Обрыв провода на изоляторе. </t>
  </si>
  <si>
    <t>1959 г.</t>
  </si>
  <si>
    <t xml:space="preserve">М-е Ключевое, Южно-Ключевое, Узун. Отключения для отыскания "земли" на ВЛ. </t>
  </si>
  <si>
    <t>1957 г.</t>
  </si>
  <si>
    <t>Выход из строя контроллера в СУ.</t>
  </si>
  <si>
    <t>На питающем ЯРВ КЗ на верхних губках .</t>
  </si>
  <si>
    <t>М-е Николаевское. Аварийное отключение МВ-10 кВ, МТЗ. Грозовые перенапряжения.</t>
  </si>
  <si>
    <t>1969 г.</t>
  </si>
  <si>
    <t>В БУ аварийное отключение  вводного АВ.</t>
  </si>
  <si>
    <t>М-е Абино-Украинское. Аварийное отключение АВ - токовая отсечка. ШП КМЯ-24 от 22.06.15г.</t>
  </si>
  <si>
    <t>М-е Зыбза. В РП-21 Хл аварийное отключение МВ-Чм-532. Грозовые перенапряжения. ШП КМЯ-24 от 22.06.15г.</t>
  </si>
  <si>
    <t>М-е Западно-Анастасиевское. Аварийное отключение СМВ-35 кВ. МТЗ 1 ступени Грозовые перенапряжения.</t>
  </si>
  <si>
    <t>1995 г.</t>
  </si>
  <si>
    <t>М-я Украинское и Шептальское. Отключение МВ-6 кВ ВЛ-6 кВ № Ну-82, МТЗ, грозовые перенапряжения.</t>
  </si>
  <si>
    <t>М-е Зыбза. Отключение МВ-6 кВ ВЛ-6 кВ № Ил-52, МТЗ. Схлест проводов упавшим деревом.</t>
  </si>
  <si>
    <t>1949 г.</t>
  </si>
  <si>
    <t xml:space="preserve">М-е Зыбза. Повреждение 2-х разрядников, одного опорного изолятора. Замена  3-х  ПК-6. </t>
  </si>
  <si>
    <t xml:space="preserve">М-е Новодмитриевское. Отключение МВ-6 кВ ВЛ-6 кВ № Нд-62, МТЗ. </t>
  </si>
  <si>
    <t>1954 г.</t>
  </si>
  <si>
    <t>М-е Новодмитриевское, скв.117</t>
  </si>
  <si>
    <t>Сработало РТ.</t>
  </si>
  <si>
    <t>М-е Калужское скв.307</t>
  </si>
  <si>
    <t>М-е Восточно-Северское. Отключение МВ-6 кВ ВЛ-6 кВ № Вс-82, МТЗ. Грозовые перенапряжения</t>
  </si>
  <si>
    <t xml:space="preserve">М-е Николаевское.   Повреждение подвесной арматуры ВЛ. </t>
  </si>
  <si>
    <t>Неисправность СУ БМС-1.</t>
  </si>
  <si>
    <t>ПС №3 "Куст 3" В ф.3-25</t>
  </si>
  <si>
    <t>3 скв на Кусту 3, БУ Куст 3 РН-Бурение</t>
  </si>
  <si>
    <t>ВЛ-6кВ Ф-5 ПС 35/6кВ "К-457"</t>
  </si>
  <si>
    <t>Сильный ветер</t>
  </si>
  <si>
    <t>М-е Зыбза. ШГН скв. 397.</t>
  </si>
  <si>
    <t>В борно ЭД отгорела одна жила кабеля. Перезаделали.</t>
  </si>
  <si>
    <t>М-е Новодмитриевское ШГН скв. 76.</t>
  </si>
  <si>
    <t xml:space="preserve"> ТО</t>
  </si>
  <si>
    <t>ПС 35/6 кВ КНС-2бис ВЛ 6 кВ Ф-9 от ПС 35/6 кВ КНС-2бис</t>
  </si>
  <si>
    <t xml:space="preserve">Причина АО падение дерева высотой 25 м,d-30 см осина  из-за пределов охранной зоны на провода ВЛ-6кВ в пр. оп. 51-52. Уставка МТЗ 400А, 0,5с, МТО 1200 0 с. Прямые потери 20,8т/328,9 м3. Осмотр ПС 35/6кВ, ВЛ-6кВ, КТПН 6/0,4кВ. Удаление дерева по н/д 1241. Составлен акт. </t>
  </si>
  <si>
    <t>Аварийное отключение ВЛ-110 кВ "Алексеевка- Герасимовская". На ПС "Алексеевская" отключение СВ-110 делительной автоматикой. СВ включен в 5:13. Эл.снабжение С2Т ПС "Герасимовская" переведено на ВЛ-110 кВ "Сав-2" в 5:11. ВЛ-110 "Алексеевская - Герасимовская" включена на хх. Планируется осмотр ВЛ-110 ИТР.</t>
  </si>
  <si>
    <t>ПС "Герасимовская"</t>
  </si>
  <si>
    <t>Кратковременное повышение напряжения  при замыкания транзита, перевод питания  без перерыва эл. снабжения ПС Герасимовская с ПС Савельевская на ПС Алексеевскую, подготовка схемы к выводу в ремонт ВЛ-110 кВ "Комсомолец-Бузулукская-1" по заявке ОРДУ</t>
  </si>
  <si>
    <t>ДЗ трансформатора</t>
  </si>
  <si>
    <t>ВЛ-110 кВ "Южная-1,2", ПС "Росташинская", ПС "Гаршинская-1", ПС "Гаршинская-2",ПС "Гаршинская УПСВ",ПС "Широкодольская",ПС "Ленинская",ПС "Конновская", ПС "Зайкинская"</t>
  </si>
  <si>
    <t>Аварийное отключение ВЛ-110 кВ "Южная-1,2". Причина сработала Диф. Защита Тр-ров на ПС Южная(СПМЭС). Гроза. Питание перевели на ПС Бузулукская, в 14:00 ПС Ленинская запитана с ПС Первомайская (ЗЭС)резервная схема.</t>
  </si>
  <si>
    <t>ВЛ-110 "Сорочинская-Никольская-1,2"</t>
  </si>
  <si>
    <t>Кратковременная посадка напряжения при аварийном отключении с успешным АПВ ВЛ-110 кВ "Краснохолмская-Илекская" на ПС "Краснохолмская". Гроза .</t>
  </si>
  <si>
    <t>Ф-1212</t>
  </si>
  <si>
    <t>ТЗНП 1ст.</t>
  </si>
  <si>
    <t>ВЛ-110 кВ "Вершины"(ВПО)</t>
  </si>
  <si>
    <t xml:space="preserve">ВЛ-110 кВ "Вершины"(ВПО) ПС 220/110/10 кВ"Просвет"(МЭС). Под отключение попали: С-1-Т ПС 110/35/6 кВ "Нефтегорская-2"(ВПО) ПС 35/6 кВ "Утевская", ПС 35/6 кВ "Покровская", ПС 35/6 кВ "Гагаринская" ПС 35/6 кВ "ДНС-1", ПС 35/6 кВ "Город-2", ПС 35/6 кВ "Кулешовская", ПС 35/6 кВ "Ветлянская", ПС 35/6 кВ "Верхне-Ветлянская"; С -1-Т ПС 110/35/10 кВ "Алексеевка"(ВПО) ПС 35/6 кВ "Грековская", ПС 35/6 кВ "Субботинская","Алексеевская"
</t>
  </si>
  <si>
    <t>АД-1-Т, АД-2-Т</t>
  </si>
  <si>
    <t>АД-1-Т, АД-2-Т ПС 220/110/10 кВ "Южная"(МЭС) Под отключение попали: ПС 110/35/10 кВ "Б.Глушица", "Пестравка" (ЧПО), ПС 35/10 кВ "Пиненковская", Петрухновская", "Маланинская".</t>
  </si>
  <si>
    <t>Работала ДЗТ. 11:50 ПС 35/10 кВ "Маланинская" АВР-10 кВ успешно. 12:05 ПС 35/10 кВ "Пиненковская" АВР-10 кВ успешно. Гроза, сильный порывистый ветер. В 12:27 Восстановлена нормальная схема эл.снабжения.</t>
  </si>
  <si>
    <t>ПС-35/6кВ К-221  ВЛ-6кВ Ф-18</t>
  </si>
  <si>
    <t>Обрыв провода Ф-С в пролете оп.17-18  в результате проезда с поднятой стрелой экскаватора фирмы ООО "Транснефтьстрой"</t>
  </si>
  <si>
    <t>КПУ-4104-2 Ф-14 ПС-35/6 ТБ-1</t>
  </si>
  <si>
    <t>КПУ-4104-2</t>
  </si>
  <si>
    <t>Разрушение концевого микропереключателя двери ВВ отсека КПУ</t>
  </si>
  <si>
    <t>ЛР-6кВ оп.34 к-1173А Ф-6 ПС-35/6 к-552</t>
  </si>
  <si>
    <t>ЛР-6кВ оп.34 к-1173А</t>
  </si>
  <si>
    <t>Устранение деффекта ТВК на ЛР-6кВ</t>
  </si>
  <si>
    <t>ПС-35/6кВ К-203 ВЛ-6кВ Ф-5 (Ф-8,9,10 на Ф-5 реконструкция).</t>
  </si>
  <si>
    <t>ПС-35/6кВ К-203 ВЛ-6кВ Ф-5</t>
  </si>
  <si>
    <t>Ветер порывы до 19м/с</t>
  </si>
  <si>
    <t xml:space="preserve"> КТПН 6/0,4кВ 1000кВА№2 К-1300</t>
  </si>
  <si>
    <t>Центральная Оха, скв. 2877</t>
  </si>
  <si>
    <t>Нет фазы с опоры ВЛ-0,4кВ от ТП № 204 гр. 2</t>
  </si>
  <si>
    <t>ТП-6/0,4кВ № 102</t>
  </si>
  <si>
    <t>Кыдыланьи, ТП-6/0,4кВ № 102</t>
  </si>
  <si>
    <t>ТП № 102 - ревизия одного, замена 2-х автоматических выключателей</t>
  </si>
  <si>
    <t>Восточное Эхаби, скв. 452</t>
  </si>
  <si>
    <t>Выбивает при запуске, КЗ моторного кабеля</t>
  </si>
  <si>
    <t>ф. № 5 ПС-35/6 кВ "Мухто"</t>
  </si>
  <si>
    <t>Центральный Паромай, ПС-35/6 кВ "Мухто", ф.5</t>
  </si>
  <si>
    <t>МТЗ 2 ступень, ячейки №15 фидер №3, яч. 10 фидер 4</t>
  </si>
  <si>
    <t>Грозовой разряд в линию</t>
  </si>
  <si>
    <t>Фидер №3,4</t>
  </si>
  <si>
    <t>ВЛ 6 кВ ф№3,4</t>
  </si>
  <si>
    <t>К-146 скв.1159, 1898 
Советское нмр</t>
  </si>
  <si>
    <t>АО АВ-0,4 кВ в КТПН-6/0,4. Нарушение изоляции КЛ-0.4кВ от ТП до РП, выполнен ремонт КЛ-0.4кВ.</t>
  </si>
  <si>
    <t>К-32 скв593 
Советское нмр</t>
  </si>
  <si>
    <t>АО АВ-0,4 кВ в КТПН-6/0,4. Запрошены распечатки параметров работы УЭЦН. Скв. в работе.</t>
  </si>
  <si>
    <t>Ф.3-6</t>
  </si>
  <si>
    <t>К-23 
Советское нмр</t>
  </si>
  <si>
    <t>Выбит вводной АВ-0,4 Iн-630А в КТПН 6/0,4кВ. Схлёст проводов ВЛ-0,4 на БМА. Включен, скважины в работе.  Сильный ветер. Бюллетень погоды № 189 от 08.07.15г</t>
  </si>
  <si>
    <t>В-35 2Т</t>
  </si>
  <si>
    <t>ПС 35/6 кВ № 227 ВЛ-6 кВ ф.227-10</t>
  </si>
  <si>
    <t xml:space="preserve"> ВЛ-6 кВ
ф.227-10</t>
  </si>
  <si>
    <t xml:space="preserve"> ВЛ-6 ф.248-16</t>
  </si>
  <si>
    <t>ВЛ-6 ф.206-08</t>
  </si>
  <si>
    <t>ВЛ-6 ф.109-13</t>
  </si>
  <si>
    <t>ВЛ-35 кВ "Афипская-Восточная" Афипского ЭСУ.</t>
  </si>
  <si>
    <t xml:space="preserve">Срыв фиксации привода ВН-6кВ </t>
  </si>
  <si>
    <t>ЗРУ-6 КНС-1</t>
  </si>
  <si>
    <t>ф.1-12</t>
  </si>
  <si>
    <t>Падение дерева из вне охр.зоны ВЛ оп.59-60</t>
  </si>
  <si>
    <t>КТП 6/0,4кВ      К-119</t>
  </si>
  <si>
    <t>КТП 6/0,4кВ     К-119</t>
  </si>
  <si>
    <t>Разрушение проходного изолятора КТП 6/,4кВ ф.С</t>
  </si>
  <si>
    <t>ПС 35/6  К-526</t>
  </si>
  <si>
    <t>ф.526-14</t>
  </si>
  <si>
    <t>Разрушение изолятора ф.В оп.78, сильный ветер, снег с дождем.</t>
  </si>
  <si>
    <t>ПС 35/6 К-105Е</t>
  </si>
  <si>
    <t>КТП 6/0,4к.105,106,107,117,118,10р</t>
  </si>
  <si>
    <t>Разрушение иолятора оп.97 ф.В</t>
  </si>
  <si>
    <t>ООО Приоблеспром</t>
  </si>
  <si>
    <t>ПС 35/6 ДНС-3Е</t>
  </si>
  <si>
    <t>КТП 6/0,4 к.73,83,82,116</t>
  </si>
  <si>
    <t>касание спиленным деревом оп.6-7 ООО "Приобьлеспром"</t>
  </si>
  <si>
    <t>ПС 35/6кВ К-33</t>
  </si>
  <si>
    <t>ЛР-6кВ пункт.АВР-6кВ К-39</t>
  </si>
  <si>
    <t xml:space="preserve">Нарушение контакта на ЛР-6  вследствие старения прижимной пружины подвижного контакта. </t>
  </si>
  <si>
    <t>Нарушений не было</t>
  </si>
  <si>
    <t>оп.10 отп К-8 обрыв провода ф.А  по метео-порывистый ветер</t>
  </si>
  <si>
    <t>ВЛ-6 ф.1-17</t>
  </si>
  <si>
    <t>При переводе "НвБН" питания БУ К-240 с ф.1-17 на ДЭС</t>
  </si>
  <si>
    <t>ПС 35/6 К-459</t>
  </si>
  <si>
    <t>ПС 110/35/6 ДНС-32</t>
  </si>
  <si>
    <t>ВЛ-35 ДНС-32-1,2</t>
  </si>
  <si>
    <t>ВЛ-35 КНС-3-1,2</t>
  </si>
  <si>
    <t>ВЛ-110 Рогожниково_ Красноленинс кая -1,2</t>
  </si>
  <si>
    <t>Посадка напряжения в сетях Тюменьэнерго по грозе</t>
  </si>
  <si>
    <t>ВЛ-110 Рогожниково_ Красноленинс кая -1,3</t>
  </si>
  <si>
    <t>ВЛ-110 Рогожниково_ Красноленинс кая -1,4</t>
  </si>
  <si>
    <t>Посадка напряжения при отключении  В-35 Песчаное-1,2. Гроза.</t>
  </si>
  <si>
    <t>Отключение МВ-6, обрыв проводов оп,96-98, дерево оп.96-97, дождь, сильный ветер. Гроза</t>
  </si>
  <si>
    <t>КТП 6/0,4 к.276</t>
  </si>
  <si>
    <t>КТП к.276</t>
  </si>
  <si>
    <t>Сгорели 2 ПК-6 в КТПН</t>
  </si>
  <si>
    <t>Пробой ОПН-35-2 ф.С по грозе</t>
  </si>
  <si>
    <t>1987                                                                                    1990</t>
  </si>
  <si>
    <t>06.03.2015                      07.11.2014</t>
  </si>
  <si>
    <t>2016                                    2015</t>
  </si>
  <si>
    <t>декабрь 2014                                                 август 2014</t>
  </si>
  <si>
    <t>Поврежение ВЛ-6кВ отпайка К-571 при грозе</t>
  </si>
  <si>
    <t>ЛР-6кВ оп.№87 выведен из схемы.</t>
  </si>
  <si>
    <t>2006г.</t>
  </si>
  <si>
    <t>09.04.15г.</t>
  </si>
  <si>
    <t>09.04.2016г.</t>
  </si>
  <si>
    <t>ВЛ-6кВ Ф-8 ПС-35/6 кВ К-43</t>
  </si>
  <si>
    <t>Обрыв провода ф "С" в пролете оп.4-5.</t>
  </si>
  <si>
    <t>Порывистый ветер до 17 м/с. Обрыв провода Ф-С в пролете опор №4-5. Разорваны шлейфы на опоре №14, нагрузка ВЛ-6 кВ переведена на резервный источник питания.</t>
  </si>
  <si>
    <t>Отключен персоналом</t>
  </si>
  <si>
    <t>КТПН-630кВА №1 К-1169 (ВЛ-6кВ Ф-5 ПС-35/6 кВ К-525)</t>
  </si>
  <si>
    <t>ВЛ-6кВ Ф-5 ПС-35/6 кВ К-525</t>
  </si>
  <si>
    <t>Отключена для замены СУ ТМПН  скв.14457. ЭПУ</t>
  </si>
  <si>
    <t>04.03.13г.</t>
  </si>
  <si>
    <t>04.05.13г.</t>
  </si>
  <si>
    <t xml:space="preserve">КЗ на  СУ ЭЦН К-1169 скв.14457 с последующим повреждением АВ-0,4 кВ ТП 6/0,4 кВ №1 630 кВА. Произведена замена АВ-0,4 кВ. Составлен первичный акт. </t>
  </si>
  <si>
    <t>оп.6/1 разрушение ШС-10кВ ф "В".</t>
  </si>
  <si>
    <t>Порывистый ветер до 17 м/с. Разрушение изолятора Ф-В на опоре №6/1. Произведена замена изолятора.</t>
  </si>
  <si>
    <t>Персоналом по согласовению цеха</t>
  </si>
  <si>
    <t>ВЛ-6кВ Ф-18 ПС-35/6 кВ К-1808</t>
  </si>
  <si>
    <t>ТР-25.01.12       ТО-22.03.14</t>
  </si>
  <si>
    <t>23.10.14г.</t>
  </si>
  <si>
    <t>Оключен ЛР-6кВ оа оп.2/38. Мехфонд запущен.</t>
  </si>
  <si>
    <t>Падение из вне охранной зоны, дерева на ВЛ-6кВ в пр. оп. 23/52-23/53, обрыв провода Ф "С". Порывы ветра до 19м/с.ВЛ-6кВ Ф№18 отключена персоналом. Повреждение устранено.</t>
  </si>
  <si>
    <t>ОАО Уралсибгидрострой</t>
  </si>
  <si>
    <t>Мех.фонд запущен.</t>
  </si>
  <si>
    <t>ПС-35/6 кВ К-3М ВЛ-6 кВ Ф-8 КТПН-6/0,4 кВ 400 кВА№2 К-76М птица на приемном портале, следы подгара. Птица убрана с токоведущих частей.</t>
  </si>
  <si>
    <t>Барнаул</t>
  </si>
  <si>
    <t>28.11.13г.</t>
  </si>
  <si>
    <t>отключена персоналом</t>
  </si>
  <si>
    <t>СУЭР-1</t>
  </si>
  <si>
    <t>15.06.13г.</t>
  </si>
  <si>
    <t>07.2015г.</t>
  </si>
  <si>
    <t>06.09.2014г.</t>
  </si>
  <si>
    <t>Повреждение устранено</t>
  </si>
  <si>
    <t>ВЛ-110 Космос-Гидронамыв</t>
  </si>
  <si>
    <t>ВЛ-110 Космос-Гидронамыв пролет опор 64-65 зацеп фазы "С" неустановленным транспортом.</t>
  </si>
  <si>
    <t>Перезапущен мехфонд. Зона эксплуатационной ответственности  Тюменьэнерго</t>
  </si>
  <si>
    <t>Зона эксплуатационной ответственности по ВЛ-220кВ- МЭС ЗС.  Перезапущен мехфонд</t>
  </si>
  <si>
    <t xml:space="preserve"> Повреждения на ВЛ  устранены</t>
  </si>
  <si>
    <t>ПС-35/6 кВ К-203 ВЛ-6 Ф-10</t>
  </si>
  <si>
    <t>Разрушение изоляторов ШФ-10 на оп.№1,29.Дождь, ветер порывами до 17 м/с.              Изоляторы заменены.</t>
  </si>
  <si>
    <t xml:space="preserve"> Повреждения на ВЛ  устранены,м/ф запущен</t>
  </si>
  <si>
    <t>ВЛ-6кВ Ф№16     ПС-35/6кВ Новомолодёжная приёмный портал</t>
  </si>
  <si>
    <t>Перекрытие токоведущих частей животными, птицами (сова)</t>
  </si>
  <si>
    <t>ПС-35/6 кВ К-1828 ВЛ-6кВ Ф-8,18</t>
  </si>
  <si>
    <t>Грозовые перенапряжения, шквалистый  ветер до 37 м/с</t>
  </si>
  <si>
    <t>перезапуск мех.фонда</t>
  </si>
  <si>
    <t xml:space="preserve">Грозовые перенапряжения, шквалистый  ветер до 37 м/с. Падение оп. №12, №13, №14. </t>
  </si>
  <si>
    <t>СВ-110-35              П-35</t>
  </si>
  <si>
    <t>ТР16.03.12                     ТР31.05.12</t>
  </si>
  <si>
    <t xml:space="preserve">04.03.14г.                   04.03.14        </t>
  </si>
  <si>
    <t>Разорваны шлейфы оп.16, подано напряжение по схеме резервирования.</t>
  </si>
  <si>
    <t>ТР-20.08.13                     ТО-22.01.15</t>
  </si>
  <si>
    <t>01.02.15г.</t>
  </si>
  <si>
    <t>ТР-04.07.13                     ТО-08.02.15</t>
  </si>
  <si>
    <t>08.02.15г.</t>
  </si>
  <si>
    <t>ТР-26.08.14                     ТО-05.12.14</t>
  </si>
  <si>
    <t>05.12.14г.</t>
  </si>
  <si>
    <t xml:space="preserve">ТР-29.08.14         </t>
  </si>
  <si>
    <t>ТР-12.11.13                     ТО-12.12.14</t>
  </si>
  <si>
    <t>16.12.14г.</t>
  </si>
  <si>
    <t>ТР-12.07.13                     ТО-24.10.14</t>
  </si>
  <si>
    <t>ТР-16.07.13                     ТО-24.10.14</t>
  </si>
  <si>
    <t>23.04.15г.</t>
  </si>
  <si>
    <t xml:space="preserve">ТР-06.08.13                     </t>
  </si>
  <si>
    <t>03.02.15г.</t>
  </si>
  <si>
    <t>ТР-15.12.14                     ТО-10.01.15</t>
  </si>
  <si>
    <t>09.01.15г.</t>
  </si>
  <si>
    <t>ТР-04.09.14                     ТО-11.01.15</t>
  </si>
  <si>
    <t>11.01.15г.</t>
  </si>
  <si>
    <t>ТР-20.06.14                     ТО-14.02.14</t>
  </si>
  <si>
    <t>26.05.15г.</t>
  </si>
  <si>
    <t>ТР-17.02.14                     ТО-05.03.15</t>
  </si>
  <si>
    <t>05.03.15г.</t>
  </si>
  <si>
    <t>ТР-16.03.15                     ТО-08.03.15</t>
  </si>
  <si>
    <t>08.03.15г.</t>
  </si>
  <si>
    <t>Дефекты устранены. Перезапуск мех.фонда</t>
  </si>
  <si>
    <t>ТР-23.08.13                     ТО-11.12.14</t>
  </si>
  <si>
    <t>11.12.14г.</t>
  </si>
  <si>
    <t>ТР-13.05.14                     ТО-28.09.14</t>
  </si>
  <si>
    <t>28.09.14г.</t>
  </si>
  <si>
    <t>ТР-10.02.14                     ТО-12.12.14</t>
  </si>
  <si>
    <t>09.02.15г.</t>
  </si>
  <si>
    <t>ТР-18.09.13 ТО-16.02.15</t>
  </si>
  <si>
    <t>2015 год</t>
  </si>
  <si>
    <t>ТР-19.06.14</t>
  </si>
  <si>
    <t>2016 год</t>
  </si>
  <si>
    <t>VSKT-10</t>
  </si>
  <si>
    <t>ТР-25.07.2014</t>
  </si>
  <si>
    <t>ТР-29.05.15 ТО-06.07.13</t>
  </si>
  <si>
    <t>СCCP</t>
  </si>
  <si>
    <t>ТР-03.03.14</t>
  </si>
  <si>
    <t>ТР-17.10.13, ТО-02.01.15</t>
  </si>
  <si>
    <t>2017 год</t>
  </si>
  <si>
    <t>Дефекты устранены с 14:24 до 15:43. Перезапуск мех.фонда</t>
  </si>
  <si>
    <t>ТР-21.03.15, ТО-14.08.14</t>
  </si>
  <si>
    <t>ТР-06.09.13, ТО-14.01.15</t>
  </si>
  <si>
    <t>2015год</t>
  </si>
  <si>
    <t>ТР-28.05.12 ТО-16.04.15</t>
  </si>
  <si>
    <t>ТР-23.01.13 ТО-02.03.15</t>
  </si>
  <si>
    <t>ТР-13.03.13 ТО-10.02.15</t>
  </si>
  <si>
    <t>ТР-25.10.11, ТО-31.01.15</t>
  </si>
  <si>
    <t>ТР-29.09.14, ТО-15.10.14</t>
  </si>
  <si>
    <t>ТР-21.11.13, ТО-04.02.15</t>
  </si>
  <si>
    <t>отключен персоналом</t>
  </si>
  <si>
    <t>ТР-20.11.13, ТО-21.01.14</t>
  </si>
  <si>
    <t>Разорваны шлейфа на оп.101 и 115. Подано напряжение на к-2196 от Ф-6 ПС-35/6кВ к-281 в 18:30.  Перезапуск мех.фонда.</t>
  </si>
  <si>
    <t>ТР-25.12.13, ТО-08.06.14</t>
  </si>
  <si>
    <t>19.06.2015г.</t>
  </si>
  <si>
    <t>ТР-20.09.13, ТО-21.01.15</t>
  </si>
  <si>
    <t>SW-4/10</t>
  </si>
  <si>
    <t>ТР-03.06.14, ТО-23.01.13</t>
  </si>
  <si>
    <t>ТР-09.04.12, ТО-01.08.14</t>
  </si>
  <si>
    <t>ТР-24.10.13, ТО-21.01.15</t>
  </si>
  <si>
    <t>ТР-30.11.13, ТО-25.12.14</t>
  </si>
  <si>
    <t>ТР-20.08.13, ТО-19.01.15</t>
  </si>
  <si>
    <t>ТР-03.02.15</t>
  </si>
  <si>
    <t>ТР-13.01.12, ТО-21.02.14</t>
  </si>
  <si>
    <t>ТР-23.10.12 ТО-13.01.15</t>
  </si>
  <si>
    <t>ТР-09.04.15, ТО-05.12.14</t>
  </si>
  <si>
    <t>2019 год</t>
  </si>
  <si>
    <t>ТР-25.04.13 ТО-05.12.14</t>
  </si>
  <si>
    <t>ТР-20.05.13, ТО-15.03.15</t>
  </si>
  <si>
    <t>10.2015 год</t>
  </si>
  <si>
    <t>ТР-18.07.13, ТО-04.06.15</t>
  </si>
  <si>
    <t>ТР-26.03.15, ТО-07.02.15</t>
  </si>
  <si>
    <t>ТР-04.07.12, ТО-26.05.15</t>
  </si>
  <si>
    <t>ТР-12.02.13, ТО-19.02.15</t>
  </si>
  <si>
    <t>ТР-09.11.12, ТО-13.03.15</t>
  </si>
  <si>
    <t>ТР-18.03.14, ТО-14.05.15</t>
  </si>
  <si>
    <t>ТР-29.11.14, ТО-04.07.13</t>
  </si>
  <si>
    <t>ТР-24.10.13, ТО-24.07.14</t>
  </si>
  <si>
    <t>ТР-29.11.14, ТО-22.09.14</t>
  </si>
  <si>
    <t>ТР-04.12.13, ТО-08.11.14</t>
  </si>
  <si>
    <t>ТР-13.02.14, ТО-отсутст.</t>
  </si>
  <si>
    <t>внешние сети</t>
  </si>
  <si>
    <t>ТР-23.07.12 ТО-18.03.13</t>
  </si>
  <si>
    <t>ТР-14.03. 12 ТО-29.08.14</t>
  </si>
  <si>
    <t>ТР-01.07.14, ТО-16.02.14</t>
  </si>
  <si>
    <t>19.08.15 год</t>
  </si>
  <si>
    <t>ПС35/6кВ К-782 ВЛ-6 кВ Ф-8</t>
  </si>
  <si>
    <t>ТР-06.02.15, ТО-13.05.14</t>
  </si>
  <si>
    <t>ТР-15.06.13, ТО-11.05.14</t>
  </si>
  <si>
    <t>ТР-14.11.12, ТО-08.04.14</t>
  </si>
  <si>
    <t>Падение сухого дерева из внеохранной зоны ВЛ в пролете оп.30-31, подгар проводов Ф-А,В,С. 
Повреждение опорных изоляторов 6кВ Ф-А,С в КТПН-6/0,4кВ №2 к-757 Устранено</t>
  </si>
  <si>
    <t>ТО10.07.14г              ТР10.01.14г.</t>
  </si>
  <si>
    <t>29.03.15г.</t>
  </si>
  <si>
    <t>перезапуск мех.фонда. Посадка напряжения по с.ш.-6кВ ПС-35/6 к-502</t>
  </si>
  <si>
    <t>П/СТ 35/6 кВ К-45 ВЛ-6 кВ Ф-4</t>
  </si>
  <si>
    <t>К-1332, свк.№739 Rизол. 525кОМ</t>
  </si>
  <si>
    <t>МВ-6кВ WMPWZ/S</t>
  </si>
  <si>
    <t>15.05.2014г.</t>
  </si>
  <si>
    <t>РВ-245   МВ-6кВ яч. №1</t>
  </si>
  <si>
    <t>13.08.14г.</t>
  </si>
  <si>
    <t>13.08.15г.</t>
  </si>
  <si>
    <t>ПС-35/6кВ к-264 ВЛ-6кВ Ф-16</t>
  </si>
  <si>
    <t>Ремонтная схема (паводок). Нагрузка ПС-35/6кВ к-282(Ф-8,16) переведена на Ф-7 ПС-35/6кВ к-264. Перезапуск мех.фонда.</t>
  </si>
  <si>
    <t>ПС-220/10/6кВ Кварц</t>
  </si>
  <si>
    <t>нагрузка  переведена через КПУ-2-1864</t>
  </si>
  <si>
    <t>ТО-24.03.15   ТР-06.04.15</t>
  </si>
  <si>
    <t>01.03.15г.</t>
  </si>
  <si>
    <t xml:space="preserve">Отключено персоналом, согласованно с ЦИТС. </t>
  </si>
  <si>
    <t xml:space="preserve"> неисправность БМРЗ</t>
  </si>
  <si>
    <t>АВР-6кВ успешно</t>
  </si>
  <si>
    <t>Восточное Эхаби, скв. 461</t>
  </si>
  <si>
    <t>Восточное Эхаби, скв. 480</t>
  </si>
  <si>
    <t>Мухто, скв. 217</t>
  </si>
  <si>
    <t>Сгорел магнитный пускатель, замена</t>
  </si>
  <si>
    <t>Катангли, скв. 973</t>
  </si>
  <si>
    <t>пробит кабель от опоры до БУ (на 27.04.2015)</t>
  </si>
  <si>
    <t xml:space="preserve">Катангли, ТП-306 </t>
  </si>
  <si>
    <t>ТП №306, выбило автомат. Осмотр, запуск. Предположительно перехлест проводов.</t>
  </si>
  <si>
    <t>ВЛ-35 кВ пролеты опор №№4-5 от ПС-35/6 кВ "Мирзоева" обрыв провода. Отключение ПС-35/6 кВ "Даги", "Мирзоева" для устранения дефекта по ВЛ-35 кВ Т523 участок Даги-Мирзоева.</t>
  </si>
  <si>
    <t>АОЭЭ ТП-211, гр.3.</t>
  </si>
  <si>
    <t>АОЭЭ ТП-6/0,4кВ №102 скв.55, НСУ, операторская, скв.103 (КРС). Восстановление фазы на атомате гр.№1, замена автомата гр.№3.</t>
  </si>
  <si>
    <t>Центральное Сабо, скв. 115</t>
  </si>
  <si>
    <t>Не запускается по эл.части. Обгорела фаза на кабельном спуске, восстановление фазы.</t>
  </si>
  <si>
    <t>АОЭЭ ТП-209 гр.2</t>
  </si>
  <si>
    <t>Восточное Эхаби, скв. 382</t>
  </si>
  <si>
    <t>ф. 4 ПС-35/6 "Эхаби"</t>
  </si>
  <si>
    <t>Падение дерева в пролете опор №6,7 ф. 4 от ПС-35/6 "Эхаби"</t>
  </si>
  <si>
    <t>ав. откл ТП №407 ф 2- выбило автомат</t>
  </si>
  <si>
    <t>ф. Л3М ПС-35/6 "Монги"</t>
  </si>
  <si>
    <t>Отключилась линия Л3М- сорвало изолятор с крюка ТП №301, произошел схлест проводов + короткое замыкание</t>
  </si>
  <si>
    <t>ТП№1 гр.1  - выбит автомат на ТП, запуск</t>
  </si>
  <si>
    <t>Эхаби, скв. 5, 221, 290</t>
  </si>
  <si>
    <t>Вырваны провода в БУ. Сообщение в службу безопасности.</t>
  </si>
  <si>
    <t>АОЭЭ ПС-35/6 "Северная", "БКНС" - метеоусловия. На 05.05 в остановке 54 скважины (ТП-203, 235, 92, 93, 99, 201, 203, 204, 210, 211, 215, 219, 221, 223, 225, 227, 235, 238)</t>
  </si>
  <si>
    <t>Обрыв провода ВЛ-6кВ ф.3 ПС-35-6 "Мухто". Работы по поиску обрыва на 06.05.15г. Сгорели проходные изоляторы ВЛ-6кВ на ТП № 329, 330, 331.</t>
  </si>
  <si>
    <t>ф.2, 5 ПС-35-6 "Мухто"</t>
  </si>
  <si>
    <t>Катангли, ТП-6/0,4 №701 ф.1</t>
  </si>
  <si>
    <t>АОЭЭ ТП-701 ф1. Наклон опоры, обрыв провода и КЗ ВЛ-0,4 кВ на скв. №835</t>
  </si>
  <si>
    <t>Катангли, ТП-6/0,4кВ №410</t>
  </si>
  <si>
    <t>ТП-6/0,4кВ №410 - ремонт кабельного спуска с опоры к ТП</t>
  </si>
  <si>
    <t>гр.1 ТП 407</t>
  </si>
  <si>
    <t>Катангли, ТП-6/0,4кВ №407</t>
  </si>
  <si>
    <t>Выбило автомат гр.1 ТП 407, включение норма</t>
  </si>
  <si>
    <t>Восточное Эхаби, скв.385</t>
  </si>
  <si>
    <t>Отгорание кабеля от ЭД 18 кВт/1000об.мин.</t>
  </si>
  <si>
    <t>Набиль, скв.28</t>
  </si>
  <si>
    <t>Необходима замена БУ, замер токовых нагрузок.</t>
  </si>
  <si>
    <t>Катангли, ПС-35/6 кВ "Катангли", ф. Л6К</t>
  </si>
  <si>
    <t>Западное Сабо, скв. 184</t>
  </si>
  <si>
    <t>Выбило тепловую защиту</t>
  </si>
  <si>
    <t>Восточное Эхаби, ТП-6/0,4кВ №19а</t>
  </si>
  <si>
    <t>ТП-6/0,4кВ №19а - смена кабельного спуска</t>
  </si>
  <si>
    <t>Центральная Оха, скв. 2731</t>
  </si>
  <si>
    <t>Эхаби, ТП-6/0,4кВ №26 гр. 1,2</t>
  </si>
  <si>
    <t>ТП-6/0,4кВ №26 гр. 1,2 - АОЭЭ</t>
  </si>
  <si>
    <t>Восточное Эхаби, скв. 246</t>
  </si>
  <si>
    <t xml:space="preserve">Сработала защита, отгорел кабель на эл. двигателе </t>
  </si>
  <si>
    <t>Восточное Эхаби, скв. 368</t>
  </si>
  <si>
    <t>Центральная Оха, скв. 2868</t>
  </si>
  <si>
    <t>Ремонт автомата 0,4кВ на ТП-6/0,4кВ №311 (сгорел)</t>
  </si>
  <si>
    <t>Восточное Эхаби, скв. 626</t>
  </si>
  <si>
    <t>Перегорел моторный кабель</t>
  </si>
  <si>
    <t xml:space="preserve">Отключение произошло во время прохождения грозового фронта. В момент аварийного отключения по ТМ ОМЬ зафиксирован бросок тока до 590А. Обнаружены ожоги изоляции оп.21 Ф-А, оп.87 Ф-В. Длинна ВЛ-5,2км, ОПН-6кВ на ВЛ-6кВ 15шт, КТПН 6/0,4кВ 6шт._x000D_
Прямые потери 0,1т/0,1м3._x000D_
Косвенные потери 2,1т/3,5м3._x000D_
Потери предварительные. Запуск мех.фонда, контроль за уровнем напряжения. Запланирован осмотр ВЛ-6кВ, КТПН 6/0,4кВ на 19.06.15. </t>
  </si>
  <si>
    <t>Отключение произошло во время прохождения грозового фронта. По результатам осмотра не успешная работа АВР-6кВ, яч.16 ВВ-6кВ ввод №1, СВ-6кВ отключены._x000D_
Прямые потери 1,2т/4,3м3._x000D_
Косвенные потери 0,1т/0,5м3._x000D_
 РПВ в СВ-6кВ яч.10 в 18:41 успешно. Осмотр ВЛ-35кВ и СЯ-35кВ. Запуск мех.фонда контроль за напряжением.</t>
  </si>
  <si>
    <t>ПС 110/35/6 кВ Покамасовская СШ 35 кВ №1</t>
  </si>
  <si>
    <t>Во время прохождения грозового фронта произошло отключение В-35 1Т, АПВ успешно. Сброс нагрузки 3,8 МВт, из них технология 1,9МВт. Запуск мех.фонда 50% 8 мин., 100% 125 мин._x000D_
Прямые потери 0,8т/14,0м3, косвенные потери 20,6т/249,6м3._x000D_
 Контроль за уровнем напряжения, запуском мех.фонда. Направлена телефонограмма в МРЭС.</t>
  </si>
  <si>
    <t>ПС 35/6 кВ Сапарка ВЛ 6 кВ Ф-19 от ПС 35/6 кВ Сапарка</t>
  </si>
  <si>
    <t>Отключение произошло во время прохождения грозового фронта. При осмотре ВЛ-6кВ обнаружены следы ожогов изоляторов оп.№33 ф.В,С. По ТМ зафиксирован бросок тока 235А, уставка 70А, 0,5с. Длинна ВЛ-4,5км.   Осмотр ВЛ, ПС, измерение сопротивления изоляции КЛ 6кВ от яч. 19 до оп. №1. Произведена замена изоляторов, включение ф.-19 на х.х., контроль изоляции.</t>
  </si>
  <si>
    <t>ПС 35/6 кВ Куст-51 ВЛ 6 кВ Ф-11 от ПС 35/6 кВ Куст-51</t>
  </si>
  <si>
    <t>Отключение произошло во время прохождения грозового фронта. При осмотре обнаружено повреждение ОПН-6кВ Ф-"А,В" на оп.№1, ожог изоляции Ф "А" оп. №27. По ТМ зафиксирован бросок тока 190А, уставка 240А, 0,5с. Обнаружен подгар провода Ф-В пр.оп. 22-23. Длинна ВЛ-3,8км, ОПН-6кВ на ВЛ-6кВ 3шт.   Произведен осмотр ВЛ-6кВ, дальнейший осмотр не возможен в всязи с отсутсвием дороги и высоким уровнем воды. 21.06.15г. произведена замена изоляции и ОПН-6кВ 3шт.</t>
  </si>
  <si>
    <t>ПС 35/6 кВ Сапарка ВЛ 6 кВ Ф-9 от ПС 35/6 кВ Сапарка</t>
  </si>
  <si>
    <t>Отключение произошло во время прохождения грозового фронта. По ТМ зафиксирован бросок тока 95А, уставка 240А, 0,5с. Длинна ВЛ-1,6км, ОПН-6кВ на КТПН 6/0,4кВ 3шт, ВЛ-6кВ 3шт.  _x000D_
Прямые потери 0,0т./0,0м3. Осмотр ВЛ-6кВ, КТПН 6/0,4кВ.Выявлено повреждение изоляции на оп.24 ф. В,С._x000D_
05.07.15г. устранено</t>
  </si>
  <si>
    <t>ПС 35/6 кВ Куст-109 ВЛ 6 кВ Ф-15 от ПС 35/6 кВ Куст-109</t>
  </si>
  <si>
    <t>Отключение произошло во время прохождения грозового фронта. По ТМ зафиксирован бросок тока 240А, уставка 180А, 0,5с. Обнаружен на оп.145 ожог изоляции Ф-В, скол юбки изолятора.  Прямые потери 1,3т/2,8м3. Осмотр ВЛ-6кВ, КТПН 6/0,4кВ. Выявлено повреждение изоляции на опоре №145 фаза В._x000D_
Устранено 04.07.15г.</t>
  </si>
  <si>
    <t>РУ 6 кВ Кетовское ВЛ 6 кВ Ф-2 от РУ 6 кВ Кетовское</t>
  </si>
  <si>
    <t>Отключение произошло во время прохождения грозового фронта. По ТМ зафиксирован бросок тока 644А, уставка 120А, 0,5с. Длинна ВЛ-1,6км, ОПН-6кВ на КТПН 6/0,4кВ 9шт, ВЛ-6кВ 3шт, РВО-6кВ на ВЛ-6кВ 3шт.  _x000D_
Прямые потери 1т./2м3. Осмотр ВВ-6кВ, ВЛ-6кВ.ТУ, РПВ не успешно. Осмотр ВЛ-6кВ, КТПН 6/0,4кВ. 19.06.15г произведена замена изоляции на оп."2 Ф-В, оп."3 Ф-С, на оп.№52 включен ЛР-6кВ.</t>
  </si>
  <si>
    <t>РУ 6 кВ Кетовское ВЛ 6 кВ Ф-36 от РУ 6 кВ Кетовское</t>
  </si>
  <si>
    <t xml:space="preserve">Отключение произошло во время прохождения грозового фронта. По ТМ зафиксирован бросок тока 185А, уставка 360А, 0,5с. Длинна ВЛ-11,3км, РВО-6кВ на КТПН 6/0,4кВ 27шт, ВЛ-6кВ 3шт, ОПН-6кВ на ВЛ-6кВ6шт.  _x000D_
Прямые потери 0,16т/1,6м3, косвенные потери 0,45т/5м3. Произведен осмотр ВЛ-6кВ, КТПН 6/0,4кВ, повреждений не обнаружено. </t>
  </si>
  <si>
    <t>Отключение произошло во время прохождения грозового фронта. При осмотре обнаружено повреждение изоляции опоры №135 Ф-1 ВЛ-35кВ Работа АПВ успешно, после включения замыкание на землю ф.В на 1С-35кВ ПС 110/35/6кВ Чистинная. Сброс нагрузки 4,5МВт._x000D_
Прямые потери 2,9т./21,3м3.  Косвенные:14т/68,6м3._x000D_
 Осмотр ПС 35/6кВ, ПС 110/35/6кВ, ВЛ-35кВ. Перевод нагрузки ПС 35/6кВ Ачимовская-1, Ачимовская-2 на ВЛ-35кВ ф3 через СВ-6кВ. Откл ВЛ-35кВ ф.1. Восстановление изоляции, сбор нормальной раздельной схемы эд.снабжения.</t>
  </si>
  <si>
    <t>ПС 35/6 кВ Куст-15 ВЛ 6 кВ Ф-16 от ПС 35/6 кВ Куст-15</t>
  </si>
  <si>
    <t>Отключение поизошло при прохождении грозового фронта. _x000D_
Длина ВЛ-6кВ L-3км, приёмный портал яч.16, КТПН 6/0,4кВ ОПН-6кВ 6шт, КТПН 6/0,4кВ РВО-18шт. Косвенные потери 1т/33,3м3, прямые потери 0,1т/2,6м3. Запуск мех.фонда, контроль за уровнем напряжения. 18.06.15г. произвели осмотр ВЛ-6кВ, КТПН 6/0,4кВ, при осмотре обнаружено ожоги изоляции на опоре №6 фазы "А,В". Отказ ЦИТС 1 раз.</t>
  </si>
  <si>
    <t>Отключение произошло во время прохождения грозового фронта.  РПВ не успешно. Направлен персонал МРЭС на ПС 110/35/6кВ Ореховская.Персоналом НВЭС разорваны шлейфа на оп.180.Подано напряжение со стороны ПП Восточный. Персоналом ООО АЭС произведен запуск ТГ-1 ГТЭС Н.-Покурского м/р в 22-50. Подача напряжения на Ф-35 кВ №1, пс 35/6 кВ УПН, РУ-6 кВ Н.-Покурское,запуск технологического оборудования ППН,КНС-1.Восстановление схемы эл.снабжения после включения ВЛ-110 кВ в работу.Отправлена телефограмма в НВЭС</t>
  </si>
  <si>
    <t>2 зона ДЗ</t>
  </si>
  <si>
    <t>Отключение произошло во время прохождения грозового фронта.В результате осмотра обнаружено падение двухцепной опоры 171. РПВ не успешно. Направлен персонал МРЭС на ПС 110/35/6кВ Ореховская.Персоналом НВЭС разорваны шлейфа на оп.180.Подано напряжение со стороны ПП Восточный. Персоналом ООО АЭС произведен запуск ТГ-1 ГТЭС Н.-Покурского м/р в 22-50. Подача напряжения на Ф-35 кВ №1, пс 35/6 кВ УПН, РУ-6 кВ Н.-Покурское,запуск технологического оборудования ППН,КНС-1..Восстановление схемы эл.снабжения после включения ВЛ-110 кВ в работу.Отправлена телефограмма в НВЭС</t>
  </si>
  <si>
    <t>ПС 35/6 кВ Куст-115 ВЛ 6 кВ Ф-8 от ПС 35/6 кВ Куст-115</t>
  </si>
  <si>
    <t>Отключение произошло во время прохождения грозового фронта. По ТМ зафиксирован бросок тока 1152А, уставка 300А, 0,5с, ТО 1300А, 0с. Обнаружен ожог изоляции Ф-В на оп.23.1. Длинна ВЛ-14,6км, ОПН-6кВ на КТПН 6/0,4кВ 18шт, на ВЛ-6кВ 12шт, РВО-6кВ на КТПН 6шт. Прямые потери 0,1т/2,7м3, косвенные потери 0,3т/13,4м3 Контроль за запуском мех.фонда. Осмотр ВЛ-6кВ, КТПН 6/0,4кВ. Отказ ЦИТС 6 раз, 26.06.2015г. произведена замена изоляции.</t>
  </si>
  <si>
    <t>ПС 35/6 кВ Куст-67 ВЛ 6 кВ Ф-4 от ПС 35/6 кВ Куст-67</t>
  </si>
  <si>
    <t>Отключение произошло во время прохождения грозового фронта. По ТМ зафиксирован бросок тока 290А, уставка 300А, 0,5с. Обнаружен ожог изоляции Ф-А на оп.19. Длинна ВЛ-3км, ОПН-6кВ на КТПН 6/0,4кВ 18шт, РВО-6кВ 3шт, ОПН-6кВ на ВЛ-6кВ 3шт. Прямые потери 0,4т/4,2м3, косвенные потери 2,1т/26,8м3. Контроль за запуском мех.фонда. Осмотр ВЛ-6кВ, КТПН 6/0,4кВ. Отказ ЦИТС 8 раз, подана заявка на 01.07.15г.</t>
  </si>
  <si>
    <t>ПС 35/6 кВ Куст-67 ВЛ 6 кВ Ф-8 от ПС 35/6 кВ Куст-67</t>
  </si>
  <si>
    <t>Отключение произошло во время прохождения грозового фронта. По ТМ зафиксирован бросок тока 102А, уставка 240А, 0,5с. Обнаружене ожог изоляции Ф-В на оп.20. Длинна ВЛ-3,1км, ОПН-6кВ на ВЛ-6кВ 3шт. Прямые потери 0,1т/0,7м3, косвенные потери 0,6т/11,8м3. Контроль за запуском мех.фонда. Осмотр ВЛ-6кВ, КТПН 6/0,4кВ. Отказ ЦИТС 1 раз. 19.06.15г. произведена замена изоляции.</t>
  </si>
  <si>
    <t>При снижениии напряжения в сети 35кВ частичный останов мех.фонда и технологического оборудования. Сброс нагрузки 3,6МВт из них технология 2,4МВт._x000D_
Прямые потери 0,5т./4,0м3 Отправлена телефонограмма  ЗАО Энергоремонт, ОАО Когалымские электрические сети.</t>
  </si>
  <si>
    <t>Отказ канала измерения положения дозатора газа</t>
  </si>
  <si>
    <t xml:space="preserve">Аварийный останов ТГ-4 по защите "Отказ канала измерения положения дозатора клапана газа", что привело к мгновенному недопустимому увеличению нагрузки на ТГ-3 с 3,6 МВт до 7 МВт и аварийному останову по защите "Максимальная частота вращения турбины". Сброс нагрузки составил 6,5 МВт.  Косвенные потери составили 3,8 т. / 28,7 м3. Прямые потери выставленные ЦИТС ОАО составили 39 т. / 231,9 м3. Осмотр эл. оборудования ГТЭС. Запуск  ТГ-2 в_x000D_
13:36, прием нагрузки, контроль запуска мех.фонда._x000D_
В 14:04 ввод в параллельную работу с сетью ТГ-3, прием нагрузки, контроль запуска мех.фонда._x000D_
В 14:10 полный набор нагрузки 6,5 МВт_x000D_
Отправлена ТФ № 460 о выяснении причин АО в ЦИТС ООО"АЭС"_x000D_
</t>
  </si>
  <si>
    <t>ЗРУ 6 кВ Чистинная яч.16</t>
  </si>
  <si>
    <t>Отключение при прохождении грозового фронта. На МПУ Спак зафиксированы токи А-358А, В-348А, С-41А. Уставка МТЗ 80А, 0,5с. Обнаружено разрушение нижней юбки изолятора Ф-В оп. 7.21. Длина ВЛ-13,7км, ОПН-6кВ на КТПН 6/0,4кВ 6шт. По системе ТМ Омь сигнал аварийного отключения отсутсвует. Прямые потери 0т/0,2м3, косвенные потери 3,6т/10м3 Осмотр ВЛ-6кВ, КТПН 6/0,4кВ. Подана заявка на 22.06.15</t>
  </si>
  <si>
    <t>ОАО Когалымские электрические сети</t>
  </si>
  <si>
    <t>ВЛ-6 кВ "259-16"</t>
  </si>
  <si>
    <t>Отключение ВЛ-6 "259-16" по защите "ТО", АПВ неуспешное, РПВ успешное. Ожоги проводов фаз "А" и "С" в пролете опор №55/5-55/6 отпайка ВЛ-6кВ на К-148 переход через  дорогу. Проезд неустановленного транспортного средства с негабаритным грузом  в охранной зоне ВЛ.</t>
  </si>
  <si>
    <t>ВЛ 6 кВ 117-17</t>
  </si>
  <si>
    <t>Отключение ВЛ-6кВ "117-17" по защите "Токовая отсечка", АПВ неуспешное, РПВ неуспешное. Пробой изоляции в кабельной разделке 6кВ на опоре №1. Произведен демонтаж КЛ-6 кВ опора №1, подключена резервная КЛ-6кВ.</t>
  </si>
  <si>
    <t>Остановка скважин на кусту-152 Тарасовского м/р из-за возникновения неполнофазного режима, вследствие отгорания шлейфа фазы "В" от вводного АВ-0,4 кВ  на сборные шины в КТПН-250-1</t>
  </si>
  <si>
    <t>ВЛ-110 Комсомольский-Ямальская-1</t>
  </si>
  <si>
    <t>Отключение ВЛ-110 Комсомольский-Ямальская-1 от защиты 1 ступень ТНЗНП фаза "А", из-за разрушения конденсатора связи 110 кВ фазы "А".  АПВ-успешное.</t>
  </si>
  <si>
    <t>Отключение СВ-6 на ПС-35/6 "105" по защите МТЗ, во время тяжелого пуска СД-2 КНС-2. Причина: Запуск СТД-2 на не закрытую задвижку, неселективнвая работа защит</t>
  </si>
  <si>
    <t>ВЛ-6 кВ "259-18"</t>
  </si>
  <si>
    <t>Отключение ВЛ-6 "259-18" по защите "ТО", АПВ неуспешное, РПВ успешное. Причина: межфазное короткое замыкание при набросе снега на провода опор №6, 7, 8 снегоуборочной машиной роторного типа во время расчистки дороги в районе К-59.</t>
  </si>
  <si>
    <t>Во время сильных порывов ветра, отключение ВЛ-6 "206-07" по защите "ТО", АПВ неуспешное, РПВ успешное. Схлест проводов в пролете опор 20-20/1</t>
  </si>
  <si>
    <t xml:space="preserve">Во время сильных порывов ветра, отключение ВЛ-6 "142-14" по защите "ТО", АПВ успешное. </t>
  </si>
  <si>
    <t xml:space="preserve">Во время сильных порывов ветра, отключение ВЛ-6 "192-01" по защите "ТО", АПВ неуспешное, РПВ успешное. </t>
  </si>
  <si>
    <t>Остановка скважин на кусту-11 Северо-Тарасовского м/р из-за возникновения неполнофазного режима, вследсвие выгорания ножа фазы "В" на вводном рубильнике 0,4 кВ в КТПН-630 кВА</t>
  </si>
  <si>
    <t>Отключение скважин на кусту 6 Верхне-Пурпейского из-за К.З. в шкафу 0,4 кВ КС № 2. СУ переподключены на соседние КТП. Причина: старение и знос, влияние последствий несогласованных изменений частоты</t>
  </si>
  <si>
    <t>Во время сильных порывов ветра, отключение ВЛ-6 "109-16" по защите "ТО", АПВ не успешное. Востановлен сорваный изолятор фазы "В" на приемном портале ПС 35/6 кВ "109"</t>
  </si>
  <si>
    <t>Во время сильных порывов ветра, отключение ВЛ-6 "209-06" по защите "ТО", АПВ  успешное. В 12:30 повторное отключение ВЛ-6 кВ 209-06. Сорвало изолятор Ф. "С" на опоре № 39, провод касается пересекаемой линии ВЛ-6кВ 209-14. Для безопасного производства работ  отключали ВЛ-6 кВ 209-14.</t>
  </si>
  <si>
    <t>3ст.ТНЗНП</t>
  </si>
  <si>
    <t xml:space="preserve">Во время сильных порывов ветра, отключение ВЛ-110 "Муравленковская-Барсуковская-1", "Муравленковская-Барсуковская-2" , АПВ успешное. Причина: 1.ВЛ-110 Муравленковская-Барсуковская-1: перекрытие воздушного промежутка между проводом фазы "А", закрепленного на полимерный изолятор и траверсой опоры №25А.                                                               2.ВЛ-110 Муравленковская-Барсуковская-2: перекрытие воздушного промежутка между шлейфом фазы "В" и   траверсой анкерной опоры №23Б </t>
  </si>
  <si>
    <t>Отключение ВЛ-110 "Муравленковская-Барсуковская-1" по защите 2-я зона ДЗ. Вышел из строя опорный изолятор фазы "В" на линейном портале ПС-110 Новопурпейская</t>
  </si>
  <si>
    <t>Отключение ВЛ-110 "Муравленковская-Барсуковская-1". по защите 1-я ступень земляной защиты фаза "В". Причина: перекрытие между проводом фазы "В" и телом анкерной опоры №24 через алюминеевую проволоку вследствии попытки строительства птичьего гнезда</t>
  </si>
  <si>
    <t>Куст №51Б Барсуковского м/р. Отключение от защиты "перегруз" вводного автоматического выключателя АВ-0,4 кВ 1000 А КТПН-630 кВА №1. Загрузка КТПН-95%</t>
  </si>
  <si>
    <t xml:space="preserve"> Отключение скважин мех.фонда по посадке напряжения до 5.5 кВ при запуске СТД на буровой установке К-11 Северо-Тарасовского м/р. </t>
  </si>
  <si>
    <t>При плановой рабочей проверке работы вновь внедряемого оборудования БАВР-6 кВ 2С-6 на ПС 35/6кВ  "111" произошел сброс нагрузки 2,3МВт</t>
  </si>
  <si>
    <t xml:space="preserve">Штормовой ветер порывы до 17 м/сек. Аварийное отключение ВЛ-6кВ "211-15" от защиты "ТО", АПВ неуспешное, в 19:31 РПВ неуспешное.   При осмотре ВЛ-6кВ обнаружено: в пролете опор №№139-140 на провода ВЛ-6кВ упало дерево из-за предела охранной зоны ВЛ-6кВ, схлест проводов фаз "А" и "В". Дерево убрано. </t>
  </si>
  <si>
    <t>Отключение ВЛ-6 кВ 317-09 от защиты "ТО", АПВ-успешное. Работа эксковатора  ЗАО «Северинстрой» в охранной зоне ВЛ-6кВ без наряда-допуска допустил касание проводов ВЛ-6кВ в пролете опор №37/2-37/3.</t>
  </si>
  <si>
    <t>2 ступень ТЗНП</t>
  </si>
  <si>
    <t>Отключение 2В-110 на СП-110 "Барсуковский по защите "2ступень ТЗНП (токовая земляная нулевой последовательности)", АПВ успешное. Замыкание фаз "А", "С" на опоре №2 отпайка на СП Барсуковский в результате грозового перенапряжения.</t>
  </si>
  <si>
    <t>Отключение ВЛ-35кВ "Пурпейская-1,2" на ПС-110/35/6кВ "Барсуковская", от защиты "ТО", АПВ успешное. Прохождение грозового фронта.</t>
  </si>
  <si>
    <t>Отключение ВЛ-35кВ "ЦПС-1,2" на ПС-110/35/6кВ "Барсуковская", от защиты "ТО", АПВ успешное. В 12:02 повторное отключение ВЛ-35кВ "ЦПС-1,2", АПВ успешное. Прохождение грозового фронта.</t>
  </si>
  <si>
    <t>1 ступень земляной защиты
НВЧЗ</t>
  </si>
  <si>
    <t>Отключение ВЛ 110 кВ "Тарко-Сале-Северный-1, от защиты "1 ступень земляной защиты", НВЧЗ (направленная высокочастотная эащита) АПВ неуспешное. В 13:39 РПВ-успешное. ВЛ 110 кВ "Тарко-Сале-Северный-2, от защиты "1 ступень земляной защиты", НВЧЗ (направленная высокочастотная эащита), АПВ успешное. Замыкание фаз "А", "С" на опоре №185 в результате грозового перенапряжения.</t>
  </si>
  <si>
    <t>Отключение ВЛ-110 Муравленковская-Барсуковская-1. от защиты "МФТО".  АПВ успешное. Замыкание фаз "В", "С" на опоре №2 отпайка на СП Барсуковский в результате грозового перенапряжения.</t>
  </si>
  <si>
    <t>Отключение В-35кВ "Кутыгинская-2" на ПС-35/6кВ "115", от защиты "МТЗ". В 14:45 включили В-35 "Кутыгинская-2". Грозовой разряд в непосредственной близости от ПС в створ ВЛ-35 Кутыгинская-2. Прохождение грозового фронта.</t>
  </si>
  <si>
    <t>Отключение ВЛ-35кВ "Кутыгинская-2" на ПС-110/35/6кВ "Новопурпейская", от защиты "ТО", АПВ успешное. Прямое попадание молнии, опоры №15 фаза "А", опора №10/38 фаза "С". Прохождение грозового фронта.</t>
  </si>
  <si>
    <t>Отключение ВЛ-110 Муравленковская-Барсуковская-1. от защиты "2 зона ДЗ".  АПВ успешное. Прохождение грозового фронта.</t>
  </si>
  <si>
    <t>Отключение В-35кВ "Сергеевская-2" на ПС-35/6кВ "104", от защиты "МТЗ".  Прохождение грозового фронта.</t>
  </si>
  <si>
    <t>Отключение ВЛ-35кВ  "Сергеевская-1,2" на ПС-110/35/6кВ "Барсуковская", от защиты "ТО", АПВ успешное. Прохождение грозового фронта.</t>
  </si>
  <si>
    <t>Отключение  ВЛ-35кВ "Пурпейская-1,2" , ВЛ-35кВ "ЦПС-1,2" на ПС-110/35/6кВ "Барсуковская", от защиты "ТО", АПВ успешное. Прохождение грозового фронта.</t>
  </si>
  <si>
    <t>Отключение 2СШ-6 ПС-35/6кВ "117" из-за отключения СВ-6, причина: отвинчивание гайки в механизме свободного расцепления между рычагом и кулачком из-за применения винта не заводской комплектации. Произведена замена болта с установкой стопорной шайбы и гравера.</t>
  </si>
  <si>
    <t>Отключение ВЛ-6кВ "321-07", ВЛ-6 кВ "321-14", ВЛ-6 кВ "321-16", ВЛ-6 кВ "321-18" на ПС-35/6кВ "321", от защиты "ТО", АПВ успешное.  Прохождение грозового фронта.</t>
  </si>
  <si>
    <t>Отключение ВЛ-6 кВ "319-04" на ПС-35/6кВ "319", от защиты "ТО", АПВ успешное.  Ожоги проводов фаз "В" и "С" в пролете опор №25/19-25/20. Прохождение грозового фронта.</t>
  </si>
  <si>
    <t xml:space="preserve">Отключение ВЛ-6 кВ "259-06" на ПС-35/6кВ "259", от защиты "ТО", АПВ неуспешное, РПВ успешное. Требуется  болотоходная техника  для осмотра ВЛ. </t>
  </si>
  <si>
    <t>Отключение ВЛ-6кВ  "209-14"  на ПС 35/6кВ "209", от защиты "ТО", АПВ успешное. Ожоги проводов фаз "А" и "С" в пролете опор №6-7 отпаечной ВЛ-6кВ ООО "РН-Бурение" на куст 12ст.  Проезд неустановленного транспортного средства с негабаритным грузом  в охранной зоне ВЛ.</t>
  </si>
  <si>
    <t>Отключение ВЛ-6 "160-14" по защите "ТО", АПВ успешное. Ожоги проводов фаз "А" и "С" в пролете опор №35-36. Проезд неустановленного транспортного средства с негабаритным грузом  в охранной зоне ВЛ.</t>
  </si>
  <si>
    <t>Остановка скважин на кусту-57 Тарасовского м/р.,  неполнофазный режим КТПН-250 кВА из-за выгоревшего контакта ножа ЛР-6кВ, фаза "В", опора №78 ВЛ-6 кВ "213-05" по причине физического износа (потери упругости) пружины разъёмных контактов фазы "В" РЛНД-6 кВ. Выполнено шунтирование фаз "А", "В", "С" на ЛР-6кВ на оп.№78 ВЛ-6 кВ  "215-05"</t>
  </si>
  <si>
    <t>Т-2 ПС-35/6 "116"</t>
  </si>
  <si>
    <t>ПС-35/6 "116" отключение В-6-2, В-35-2 от действия ДЗТ Т-2 и включение СВ-6 от действия АВР-6. Посадка напряжения с частичным остановом мех. фонда. При проверке и измерениях Т-2 выявлено  нарушение электрической прочности изоляции вследствие грозового и температурного воздействия на обмотки трансформатора. Требуется замена.</t>
  </si>
  <si>
    <t>МТЗ,ТО</t>
  </si>
  <si>
    <t>ВЛ-35 Янгтинская-1,2,
В-35 "Куст 32-1"</t>
  </si>
  <si>
    <t>Посадка напряжения по ПС 35/6 кВ  до уровня 5,0 кВ по стороне 6 кВ подключенных от ПС-110/35/6кВ "Ново-Пурпейская","Барсуковская", частичный сброс нагрузки 0,5 МВт мех. фонда ЦДНГ-1. Аварийное отключение  ВЛ-35 Янгтинская-1,2, В-35 "Куст 32-1", ПС 110/35/6 кВ Орловская, МТЗ,ТО, АПВУ.  Прохождение грозового фронта.</t>
  </si>
  <si>
    <t>ПС-35/6 "117" отключение В-6-2, В-35-2, АВР-6кВ успешное. К.З. проходных изоляторов фаз "А", "В", "С" и опорного изолятора фазы "А" в секционном шинном мосту 6 кВ, а также отказ часового механизма в токовом реле РТВ выключателя В-35-2.</t>
  </si>
  <si>
    <t>Отключение ВЛ-6 кВ "213-20" по защите "МТЗ", АПВ успешное. В районе К-42 Северо-Тарасовского м/р, обнаружены следы ожегов фаз "В" и "С"  ВЛ-6 кВ в месте пересечения с дорогой в пролете опор № 33/23/26 и 33/23/27.</t>
  </si>
  <si>
    <t>ГТЭС Ванеганского м.р.</t>
  </si>
  <si>
    <t>ГТЭС Ванеганского м.р.,
ГТУ-3</t>
  </si>
  <si>
    <t>Аварийный останов ГТУ 3 - ошибка положения топливного клапана.</t>
  </si>
  <si>
    <t>ГПЭС 4х1,469; 1х1,25 ГПГУ-2</t>
  </si>
  <si>
    <t xml:space="preserve">В момент ввода ГПГУ-2 в 14:52 в параллельную работу произошел бросок тока до 318А на ГПГУ-4 и останов мех. фонда КП-6 скв.307; КП-7 скв.407. Потери нефти 0,4т/4,9м3. Отнесены в ЭПУ. 14:55 ввод ГПГУ-2 в параллельную работу. </t>
  </si>
  <si>
    <t xml:space="preserve">Аварийный останов ТГ-1 по потере сети, ТГ-2 остался работать на собственные нужды. Выход из параллельной сети ГТЭС произошло при отключении ВЛ-110кВ Почетлор-Имилор 1,2. В 14:20 синхронизация ТГ-2 с сетью, 15:15 синхронизация ТГ-1 с сетью. 15:25 Экспорт 7,8МВт, общая 8,3МВт. Осмотр яч.№20 ЗРУ-35кВ. </t>
  </si>
  <si>
    <t>ГТЭС 2х5,938 МВт,
(Покамасовское м/р),
ТГ-2</t>
  </si>
  <si>
    <t>Аварийный останов ТГ-2, сбой работы  программируемого логического контроллера - сработал сигнал АL-034 сброс из-за потери сети, что привело к отключению ВВ-6кВ яч.21 (ввод от ТГ-2), ВВ-35кВ яч.13,18 (синхронизирующие ячейки с Ф-35кВ 3,4).</t>
  </si>
  <si>
    <t>Аварийный останов ТГ-2, сбой работы ПЛК - на программируемом логическом контроллере сработали сигналы: АL-034 сброс из-за потери сети; CN-584 неисправность распредустройства; CL-518 отказ нескольких термопар Т-5.</t>
  </si>
  <si>
    <t>Высокая температура масляного коллектора.</t>
  </si>
  <si>
    <t>ГТЭС 3х5,938 МВт,
(Ново-Покурское м/р), ТГ-1 (газ)</t>
  </si>
  <si>
    <t>Аварийный останов ТГ-1 по причине высокой температуры масляного коллектора.</t>
  </si>
  <si>
    <t xml:space="preserve">ГПЭС-1 4х1,469  </t>
  </si>
  <si>
    <t xml:space="preserve">Аварийный останов ГПГУ 1-4 ГПЭС-1 Аригольская в связи с низким давлением газа перед входом в УПТГ, что привело к снижению давления газа на входе ГПГУ до 1,5 кг/см2(уставка 1,6 кг/см2). </t>
  </si>
  <si>
    <t>Приразломная ГТЭС</t>
  </si>
  <si>
    <t>Приразломная ГТЭС,
ГТУ-4</t>
  </si>
  <si>
    <t>Аварийный останов ГТУ-4, причина - появление стружки в масле</t>
  </si>
  <si>
    <t>Приобская ГТЭС</t>
  </si>
  <si>
    <t>Приобская ГТЭС,
ГТУ-1</t>
  </si>
  <si>
    <t>Аварийный останов ГТУ-1 по сигналу "Закрытие жалюзи противопожарной системы КШТ (корпус шумопоглощающий турбины)". 
Причина - короткое замыкание в цепях питания жалюзи противопожарной системы.</t>
  </si>
  <si>
    <t>ПС 110/35/6 кВ "Холмская" ЮЗЭС ОАО "Кубаньэнерго"</t>
  </si>
  <si>
    <t>М-е Зыбза. УЭЦН скв. 865.</t>
  </si>
  <si>
    <t>М-е Чумаковское. УЭЦН скв. 2.</t>
  </si>
  <si>
    <t>ВЛ-35 кВ
"Елховская"</t>
  </si>
  <si>
    <t>ВЛ-110кВ "Бахилоская-1- ВКЕ"</t>
  </si>
  <si>
    <t>Западное Сабо, скв. 70</t>
  </si>
  <si>
    <t>ВЛ-35 кВ "Якушкинская-2"</t>
  </si>
  <si>
    <t xml:space="preserve">НВЧЗ   </t>
  </si>
  <si>
    <t>ВЛ-110кВ ПП Восточный - ПП Угутский -2ц</t>
  </si>
  <si>
    <t>ВЛ-35 Ц-11</t>
  </si>
  <si>
    <t>КТП СН№2                                            Ввод-0,4кВ №1</t>
  </si>
  <si>
    <t>ЦПС</t>
  </si>
  <si>
    <t>ООО "ТЭРМ"</t>
  </si>
  <si>
    <t>январь 2014г</t>
  </si>
  <si>
    <t>АО минимальное давление газа на входе в ГРА</t>
  </si>
  <si>
    <t>МТЗ ячейки №5 фидер №1</t>
  </si>
  <si>
    <t>КЛ-6кВ Фидер №1</t>
  </si>
  <si>
    <t>Межфазное КЗ ВЛ-6кВ стрелой автокрана.</t>
  </si>
  <si>
    <t>ВЛ 6 кВ НвБН</t>
  </si>
  <si>
    <t>3(АС120)</t>
  </si>
  <si>
    <t>АО "НвБН"</t>
  </si>
  <si>
    <t>Май 2014 г.</t>
  </si>
  <si>
    <t>13 месяцев</t>
  </si>
  <si>
    <t>май 2015г</t>
  </si>
  <si>
    <t>осмотр апрель 2015г</t>
  </si>
  <si>
    <t>АО минимальное давление газа на входе в ГРА.
Прекращение подачи топливного газа в следствии не правильной работы системы АСУ ТП</t>
  </si>
  <si>
    <t>Энергокомплекс ООО "ТЮНГД"</t>
  </si>
  <si>
    <t>ВЛ-6 кВ (ВЛ-2)</t>
  </si>
  <si>
    <t>май 2014г</t>
  </si>
  <si>
    <t>12 месяцев</t>
  </si>
  <si>
    <t>Линейный разъеденитель</t>
  </si>
  <si>
    <t>РЛНД</t>
  </si>
  <si>
    <t>сентябрь 2014 г.</t>
  </si>
  <si>
    <t>2КТП-630 кВа РУ-0,4 кВ куст №21</t>
  </si>
  <si>
    <t>Панель АВР в РУ-0,4 кВ 2КТП-630 кВА куст 21</t>
  </si>
  <si>
    <t>осмотр февраль 2015г</t>
  </si>
  <si>
    <t>ВЛ 6кВ ф.№6</t>
  </si>
  <si>
    <t>ТВК 
27.12.14</t>
  </si>
  <si>
    <t>ОПН-П/ЗЭУ/П-6/7,2/10/2УХЛ-1</t>
  </si>
  <si>
    <t>ЗАО завод энергозащитных устройств
г.Санкт Петербург</t>
  </si>
  <si>
    <t>10.2013.</t>
  </si>
  <si>
    <t>Муфта
 КМА-10-240</t>
  </si>
  <si>
    <t>кабель 0.4кВ 2х50мм</t>
  </si>
  <si>
    <t>ТВК 
06.03.15</t>
  </si>
  <si>
    <t>СМПВ-110/3-6,4 У1</t>
  </si>
  <si>
    <t>Усть Каменогорский конденсаторный завод</t>
  </si>
  <si>
    <t>Выключатель WMPWZ</t>
  </si>
  <si>
    <t>ТВК 
14.12.2014</t>
  </si>
  <si>
    <t>ТМВГ-400 кВА.</t>
  </si>
  <si>
    <t>РЛНДМ-1-10/400УХЛ-1</t>
  </si>
  <si>
    <t>05.2013.</t>
  </si>
  <si>
    <t>11.2015.</t>
  </si>
  <si>
    <t>05.2015.</t>
  </si>
  <si>
    <t>ТВК
27.02.2015</t>
  </si>
  <si>
    <t>09.2013.</t>
  </si>
  <si>
    <t>12.2015.</t>
  </si>
  <si>
    <t>РЕ 19-41-31140-00УХЛ3</t>
  </si>
  <si>
    <t>ОАО «Электрощит»
 г. Чехов</t>
  </si>
  <si>
    <t>01.2014</t>
  </si>
  <si>
    <t>ТВК
04.04.2015</t>
  </si>
  <si>
    <t>Данных нет</t>
  </si>
  <si>
    <t>2014</t>
  </si>
  <si>
    <t>ШП-10</t>
  </si>
  <si>
    <t>не проводились</t>
  </si>
  <si>
    <t>БАВР "БРЕСЛЕР"</t>
  </si>
  <si>
    <t>ООО НПП "БРЕСЛЕР"</t>
  </si>
  <si>
    <t>РЛК-1Б-10</t>
  </si>
  <si>
    <t>Завод нефтегазовой аппаратуры "Анод"</t>
  </si>
  <si>
    <t>ТО 25.02.2015</t>
  </si>
  <si>
    <t>АВ-0,4 кВ 1000А</t>
  </si>
  <si>
    <t>09.2014.</t>
  </si>
  <si>
    <t>08.2015.</t>
  </si>
  <si>
    <t>2013</t>
  </si>
  <si>
    <t>ТВК
02.2015</t>
  </si>
  <si>
    <t xml:space="preserve"> ТО - 09.04.2015
ТР - не проводился</t>
  </si>
  <si>
    <t>не заявлялась</t>
  </si>
  <si>
    <t>ТО - 09.2015
ТР - не планируется</t>
  </si>
  <si>
    <t>06.2012.</t>
  </si>
  <si>
    <t>06.2016.</t>
  </si>
  <si>
    <t>03.2015.</t>
  </si>
  <si>
    <t>АС-150/19</t>
  </si>
  <si>
    <t>06.2018</t>
  </si>
  <si>
    <t xml:space="preserve"> АС 120/19,
</t>
  </si>
  <si>
    <t>ТР 24.05.14г.          ТО 04.05.15г.           ТР 20.06.15г.</t>
  </si>
  <si>
    <t>ТР июнь 2017г.        ТО ноябрь 2015г.</t>
  </si>
  <si>
    <t>ТК 04.02.15г.</t>
  </si>
  <si>
    <t xml:space="preserve"> 
 ПС-70</t>
  </si>
  <si>
    <t>09.2016.</t>
  </si>
  <si>
    <t>06.2015.</t>
  </si>
  <si>
    <t>04.2018</t>
  </si>
  <si>
    <t>05.2012.</t>
  </si>
  <si>
    <t>05.2016.</t>
  </si>
  <si>
    <t>Evolis</t>
  </si>
  <si>
    <t>ВЛ-6 кВ «321-07» - 1999
ВЛ-6 кВ «321-14» - 2000
ВЛ-6 кВ «321-16» - 1999
ВЛ-6 кВ «321-18» - 2013.</t>
  </si>
  <si>
    <t>321-07: 01.05.15
321-14: 14.01.15
321-16: 25.02.15
321-18: 18.05.15</t>
  </si>
  <si>
    <t>321-07: 01.12.15
321-14: 14.12.15
321-16: 25.12.15
321-18: 18.12.15</t>
  </si>
  <si>
    <t>ТВК
05.02.2015</t>
  </si>
  <si>
    <t>ТВК
14.12.2014</t>
  </si>
  <si>
    <t>Наумовская-1 2009
Восточная-1 
1989</t>
  </si>
  <si>
    <t>Наумовская-1 
30.04.15
Восточная-1 
06.04.15</t>
  </si>
  <si>
    <t>Наумовская-1 
10.2015
Восточная-1 
10.2015</t>
  </si>
  <si>
    <t>07.2013.</t>
  </si>
  <si>
    <t>07.2015.</t>
  </si>
  <si>
    <t>ТВК 
01.2015</t>
  </si>
  <si>
    <t>TON - 4000/35</t>
  </si>
  <si>
    <t>ТО:
317-04: 01.03.15
317-10: 25.02.15
ТР - не проводился</t>
  </si>
  <si>
    <t>АИ-95</t>
  </si>
  <si>
    <t>SW-4/10,SPN 4/10</t>
  </si>
  <si>
    <t>ПОЛЬША</t>
  </si>
  <si>
    <t>ТВК
01.2015</t>
  </si>
  <si>
    <t>ВА 57-39</t>
  </si>
  <si>
    <t>«Электрощит» 
г. Самара</t>
  </si>
  <si>
    <t>ТВК
06.2015</t>
  </si>
  <si>
    <t>КпБП 3х16</t>
  </si>
  <si>
    <t>09.2015.</t>
  </si>
  <si>
    <t>Порывистый ветер25-35м/с, межфазное КЗ</t>
  </si>
  <si>
    <t>Порывистый ветер20-30м/с, межфазное КЗ</t>
  </si>
  <si>
    <t xml:space="preserve">Автомобиль ЗАО «ПМК-98» произвёл обрыв провода ф. С ВЛ-35кВ М-14 верхней частью поднятого кузова. Причина останова скважин - колебания напряжения на 2 секции 6 кВ  ПС 35кВ № 101 «Куст 101» при обрыве провода ф. С ВЛ-35кВ М-14 </t>
  </si>
  <si>
    <t>ВЛ-35кВ Ф-4 ПС 110/35/6кВ "Ореховская"</t>
  </si>
  <si>
    <t>ВЛ-35кВ Ф-11 ПС 35/6кВ "К-210"</t>
  </si>
  <si>
    <t>Сильный ветер. Падение дерева в пролете опор №67-68</t>
  </si>
  <si>
    <t>ВЛ-35кВ Ф-8 ПС 35/6кВ "Пермяковская"</t>
  </si>
  <si>
    <t>ВЛ-6кВ Ф-18 ПС 35/6кВ "К-12"</t>
  </si>
  <si>
    <t>ВЛ-6кВ Ф-14 ПС 35/6кВ "К-38"</t>
  </si>
  <si>
    <t>Прохождение грозового фронта. Разрушение изоляторов оп.№28 фаза"В", оп.№50 фаза "В,С".</t>
  </si>
  <si>
    <t>ВЛ-6кВ Ф-7 ПС 35/6кВ "К-32"</t>
  </si>
  <si>
    <t>Прохождение грозового фронта. Разрушение изоляторов оп.№3/1 фаза"В", оп.№56 фаза "А".</t>
  </si>
  <si>
    <t>ВЛ-6кВ Ф-8 ПС 35/6кВ "К-32"</t>
  </si>
  <si>
    <t>Прохождение грозового фронта. Разрушение изоляторов оп.№39/2 фаза"В", оп.№29 фаза "А,В,С".</t>
  </si>
  <si>
    <t>ВЛ-6кВ Ф-4 ПС 35/6кВ "К-32"</t>
  </si>
  <si>
    <t>Прохождение грозового фронта. Разрушение изоляторов оп.№10 фаза"А,В".</t>
  </si>
  <si>
    <t>ВЛ-6кВ Ф-9 ПС 35/6кВ "К-210"</t>
  </si>
  <si>
    <t>ВЛ-6кВ Ф-18 ПС 35/6кВ "ДНС-2"</t>
  </si>
  <si>
    <t>ВЛ-6кВ Ф-3 ПС 35/6кВ "КНС-3А"</t>
  </si>
  <si>
    <t>ВЛ-6кВ Ф-3 ПС 35/6кВ "К-56"</t>
  </si>
  <si>
    <t>ВЛ-6кВ Ф-8 ПС 35/6кВ "ПРОМБАЗА"</t>
  </si>
  <si>
    <t>ВЛ 110кВ №1,2 Варьеган-Бахилы</t>
  </si>
  <si>
    <t>ВЛ-6кВ Ф-18 ПС 35/6кВ "Гвардейская"</t>
  </si>
  <si>
    <t>Прохождение грозового фронта. Излом провода в зажиме оп№3 фаза «С» при сильной ветровой нагрузки.</t>
  </si>
  <si>
    <t>ВЛ-110кВ ПС 110/35/6кВ "Светлая"</t>
  </si>
  <si>
    <t>ВЛ-6кВ Ф-4 ПС 35/6кВ "К-310"</t>
  </si>
  <si>
    <t>Сильный ветер. Падение дерева на ВЛ-6кВ в пролете опор 50-51. Перевод нагрузки на ф-18 ПС 35/6кВ "К-310".</t>
  </si>
  <si>
    <t>ВЛ-6кВ Ф-4 ПС 35/6кВ "К-210"</t>
  </si>
  <si>
    <t>Сильный ветер. Падение дерева на ВЛ-6кВ в пролете опор 145-146. Перевод нагрузки на ф-9 ПС 35/6кВ "К-210".</t>
  </si>
  <si>
    <t>ВЛ-6кВ Ф-4 ПС 35/6кВ "К-39"</t>
  </si>
  <si>
    <t>Сильный ветер. Падение дерева на ВЛ-6кВ в пролете опор 4-5,</t>
  </si>
  <si>
    <t xml:space="preserve">ВЛ-110кВ ПС "Белозёрная-Пламя" </t>
  </si>
  <si>
    <t>Сильный ветер. Срабатывение защит на ВЛ-110кВ - токовая отсечка.</t>
  </si>
  <si>
    <t>ВЛ-0,4кВ фидер-1 от ТП Кл-513-1п</t>
  </si>
  <si>
    <t>Сработал фидерный АВ. Перегруз.</t>
  </si>
  <si>
    <t>М-е Зыбза. ШГН скв. 710.</t>
  </si>
  <si>
    <t>Сработала защита СУ "Элкам". Разбалансировка и сильная вибрация СК.</t>
  </si>
  <si>
    <t>М-е Зыбза. ШГН скв. 130.</t>
  </si>
  <si>
    <t>Сбой СУ "Элкам", разбалансировка ШГН.</t>
  </si>
  <si>
    <t>ПС 35/6 КНС-4Е</t>
  </si>
  <si>
    <t>ВЛ-6 ф.4-7, 4-18</t>
  </si>
  <si>
    <t>Гроза, град. ВЛ-6 стык. ЛР-6 ф.4-18 с ф.14-08 чёрный изолятор, ф.4-07 оп.86 отп.К-22  чёрный изолятор и скол изолятора.</t>
  </si>
  <si>
    <t>ПС 35/6 К-14Е</t>
  </si>
  <si>
    <t>ВЛ-6 ф.14-8, 14-14</t>
  </si>
  <si>
    <t>Гроза, град. ВЛ-6 ф.14-08 оп.60, ф.14-14 оп.55 чёрные изоляторы.</t>
  </si>
  <si>
    <t>ПС 35/6 ДНС-1</t>
  </si>
  <si>
    <t>ВЛ-6 ф.1-49</t>
  </si>
  <si>
    <t>Гроза, град. Оп.10  черный изолятор.</t>
  </si>
  <si>
    <t>ПС 35/6 К-160</t>
  </si>
  <si>
    <t>ВЛ-6 ф.160-16</t>
  </si>
  <si>
    <t>Гроза, град. Оп.40, 44 два черных изолятора.</t>
  </si>
  <si>
    <t>Отключение</t>
  </si>
  <si>
    <t xml:space="preserve">Пункт АВР-6кВ КП-15 </t>
  </si>
  <si>
    <t>Аварийное отключение при восстановлении схемы по б/п 3А/100 произошла оставовка скважин. Потери 0,3т/11,7м Проверка эл. оборудования 1В-6, 2В-6, СВ-6. Высоковольтные испытания, проверка омического сопротивления 2В-6, СВ-6. 13.07.15г произведена замена выключателей СВ-6кВ.</t>
  </si>
  <si>
    <t>Успешно</t>
  </si>
  <si>
    <t>КРУН-12ПП БУ КП-16</t>
  </si>
  <si>
    <t>ВЛ 6 кВ Ф-4 от ПС 35/6 кВ КНС-3м</t>
  </si>
  <si>
    <t>Отключение яч.4 в момент запуска  СДБМ 630кВт Iном-78А БУ ООО "Интегра -Бурение". По ТМ ОМЬ зафиксирован бросок тока до 415А, уставка МТЗ яч.4 450А 0,5 сек. На ВВ-6кВ ЯКНО-6  КП-16 зафиксирован выпавший блинкер "МТЗ", уставка 340А 0,3 сек. Включение выключателя 6кВ  персонал ООО Интерга проводил без согласования с ООО МЭН. Потери прямые составили 0,1т/0,9м3, косвенные: 0,1т/1м3. Контроль за запуском мех.фонда, уровнем напряжения. Осмотр ПС 35/6кВ, ВВ-6кВ, ВЛ-6кВ, КТПН 6/0,4кВ, ПЛУ-6кВ. Отправлена телефонограмма в ООО Итегра-Бурение.</t>
  </si>
  <si>
    <t>ОАО "ГЭС"</t>
  </si>
  <si>
    <t>ПС 35/6 кВ Северная яч. 6</t>
  </si>
  <si>
    <t>Повторное откл. в 16:25, РПВ в 16:45 не успешно. Откл. ЛР-6кВ на КТПН 6/0,4кВ, РПВ в 17:59 успешно. В 18:32 при вкл. ВН-6кВ  на 1Т КТПН 6/0,4кВ 2*630кВА №1 МНРС повторное откл. Ф-6, РПВ в 18:39 успешно. Внутренее повреждение 1Т КТПН 6/0,4кВ 2*630кВА МНРС. Произведен осмотр ВЛ-6кВ, КТПН 6/0,4кВ. Отключен ВН-6кВ на 1Т КТПН 6/0,4кВ 2х630кВА № 1 "МНРС", составлен акт.</t>
  </si>
  <si>
    <t xml:space="preserve">ПС 35/6 кВ Пеньковская </t>
  </si>
  <si>
    <t>ВЛ 6 кВ Ф-4 от ПС 35/6 кВ Пеньковская</t>
  </si>
  <si>
    <t>Отключение при прохождении грозового фронта. При осмотре обнаружены ожоги изоляции оп. №41 Ф-В,С, оп. №49 Ф-В. Длина ВЛ-6кВ 8,9км. ОПН-6кВ 12шт. на оп. №1, 49/3, 49/4, КТПН 6/0,4кВ Причал. Контроль за уровнем напряжения. Произведен осмотр ПС, ВЛ, КТПН. 14.07.15г. произведена замена изоляции.</t>
  </si>
  <si>
    <t>ПС 35/6 кВ Северо-Островная ВЛ 6 кВ Ф-16 от ПС 35/6 кВ Северо-Островная</t>
  </si>
  <si>
    <t>Отключение при прохождении грозового фронта.Длина ВЛ-6кВ 1,1км. ОПН-6кВ 6шт на оп. №1, КТПН 6/0,4кВ №1 КП-8. При осмотре выявлены ожоги изоляции оп. №7 Ф-А, Ф-В, оп.№6 Ф-В,С Осмотр ПС, ВЛ. Контроль за уровнем напряжения. В 15:18 ТУ успешно. В 14:37 ТУ успшеное. 14.07.15г. произвели замену изоляции.</t>
  </si>
  <si>
    <t>ПС 35/6 кВ Северо-Островная ВЛ 6 кВ Ф-6 от ПС 35/6 кВ Северо-Островная</t>
  </si>
  <si>
    <t>Отключение при прохождении грозового фронта. Длина ВЛ-6кВ 1,1км. ОПН-6кВ 3шт на оп. №1. При осмотре выявлены ожоги изоляции оп. №7 Ф-А, Ф-В Осмотр ПС, ВЛ, КТПН. Контроль за уровнем напряжения. В 14:37 ТУ успешное. 14.07.15г. произвели замену изоляции.</t>
  </si>
  <si>
    <t>Отключение при прохождении грозового фронта. При осмотре обнаружено ожоги изоляции оп. №112 Ф-С. Длинна ВЛ-11,3км, РВО-6кВ на КТПН 6/0,4кВ 27шт, ВЛ-6кВ 3шт, ОПН-6кВ на ВЛ-6кВ 6шт.  Прямые потери: 0,2т/1,2м3, косвеные: 0,6т/9,4м3. Контроль за уровнем напряжения, запуском мех. фонда. Осмотр ПС, КТПН, ВЛ. Отказ ЦИТС 1 раз. Подана заявка на 15.07.2015г.</t>
  </si>
  <si>
    <t>МТЗ 1 ступень</t>
  </si>
  <si>
    <t>Отключение при прохождении грозового фронта. Сброс нагрузки 7,6 МВт из них 4,1 МВт технология. Пересчитанные косвенные потери составили 0т/555,4м3; прямые потери составили 2,3т/39,9м3 Запуск скважин, контроль за напряжением. Осмотр ПС 35/6кВ, заходы 35кВ. 14.07.2015г. персонал ОАО ГЭС произвел осмотр ВЛ-35кВ Ф-1, отпайка до ПС 35/10кВ ЛПХ и ПС 35/10кВ ЛПХ - без замечаний; порсонал Сургутской дистанции произвел осмотр ВЛ-35 кВ Ф-1, отпайка до ПС 35/10кВ Мегион и ПС 35/10 кВ Мегион - без замечаний. Персоналом с/р №4 в ходе осмотра выявлены замечания: разрушение подвесной изоляции 1 шт. из 4 шт. ПС-70 ф.В оп.11</t>
  </si>
  <si>
    <t>ПС 110/35/6 кВ Северо-Ватинская ВЛ 35 кВ Ф-4 от ПС 110/35/6 кВ Северо-Ватинская</t>
  </si>
  <si>
    <t>Отключение при прохождении грозового фронта. Сброс нагрузки 2,5 МВт. Пересчитанные косвенные потери составили 3т/27,6м3; прямые потери составили 2,5т/29,9м3 Запуск скважин, контроль за напряжением. Осмотр ПС 35/6кВ, заходы 35кВ. 14.07.2015г. персонал ОАО ГЭС произвел осмотр ВЛ-35кВ Ф-4, отпайка до ПС 35/10кВ ЛПХ и ПС 35/10кВ ЛПХ - без замечаний; порсонал Сургутской дистанции произвел осмотр ВЛ-35 кВ Ф-4, отпайка до ПС 35/10кВ Мегион и ПС 35/10 кВ Мегион - без замечаний. Персоналом с/р №4 произведён осмотр ВЛ-35кВ, замечаний нет. На ПС 35/6кВ КНС-3В зафиксировано срабатывание ОПН 2С-35 ф.С -1 раз</t>
  </si>
  <si>
    <t>ПС 35/6 кВ Куст-47 яч.15</t>
  </si>
  <si>
    <t>Аварийное отключение произошло при прохождении грозового фронта. По результатам осмотра ВЛ-6 кВ выявлено разрушение ОПН-6 кВ ф.В на КТПН 6/0,4 кВ КП-23. Длина ВЛ-6кВ L-8км; РВО-6кВ 21шт и ОПН-6 3шт. установлены на  КТПН 6/0,4кВ. Уставки защит яч.15 МТО  1300А 0с, МТЗ  300А 0,5с. Пересчитанные прямые потери составили 0,3т/6,2м3; косвеные 2,6т/65м3. Контроль за уровнем напряжения, запуском мех.фонда. Осмотр ПС 35/6кВ, ВЛ-6кВ, КТПН 6/0,4кВ. Произведена замена ОПН-6, после замены ОПН-6 востановление изоляции по 2СШ-6кВ. 14.07.2015г. произведён осмотр ВЛ-6кВ, замечаний нет</t>
  </si>
  <si>
    <t>ПС 35/6 кВ ДНС-2 яч.10</t>
  </si>
  <si>
    <t>Аварийное отключение произошло при прохождении грозового фронта. Длина ВЛ-6кВ L-6,2км; РВО-12кВ шт и ОПН-15 шт. установлены на  КТПН 6/0,4кВ. Уставки защит яч.10 МТО  1300А 0с, МТЗ  360А 0,5с. При осмотре ВЛ-6кВ обнаружены ожоги изоляторов на оп.9 Ф-В, на оп.30.4 Ф-В, С отпайка на КП-154. Пересчитанные прямые потери составили 0,1т/2,6м3; косвеные 0,4т/12,8м3. Контроль за уровнем напряжения и запуском мех.фонда. 14.07.2015г. произведён осмотр ВЛ-6кВ.</t>
  </si>
  <si>
    <t>ПС 35/6 кВ КНС-3м ВЛ 6 кВ Ф-5 от ПС 35/6 кВ КНС-3м</t>
  </si>
  <si>
    <t>Отключение произошло в момент  прохождении грозового фронта. В 16:00 повторное отключение ТУ успешно, 16:10 повторное отключение в 19:12 ТУ успешно.  При осмотре обнаружено разрушение изолятора Ф-В оп 1,2 отпайка на КП-20, провод на траверсе. Длина ВЛ-6кВ 7,7км. ОПН-6кВ 54шт на оп №1, ПЛУ-6кВ №1, 11, 13, п. АВР-6кВ КП-20, КТПН 6/0,4кВ №1,2,3,4 КП-19, КТПН 6/0,4кВ №1 КП-1,2 скв.589, КТПН 6/0,4кВ №2 КП-20. Прямые потери: 13,2т/136,4м3, косвеные: 5,3т/510,9м3.  В 17:20 нагрузка КП-19,20 переведена в ВЛ-6кВ Ф-15  через ПЛУ-6кВ ПС 35/6кВ "КНС-3М". На оп. №1,2 отключен ЛР-6кВ отпайка на КП-20. 14.07.15г.произведена замена изоляции, включен ЛР-6кВ оп. 1,2.</t>
  </si>
  <si>
    <t>ПС 110/35/6 кВ Мартыновская ВЛ 35 кВ Ф-2 от ПС 110/35/6 кВ Мартыновская</t>
  </si>
  <si>
    <t>Отключение при прохождении грозового фронта. Раблота АВР-6кВ ПС 35/6кВ ВЦТП, Юкишевская, К-53, Новая, Мыхпай, ДНС-2М. Разрушение опорных изоляторов ф. "А,В, С" на 3ЛР-35кВ на ПС 35/6кВ КНС-3Мр. На 1С-35кВ ПС Мартыновская возникновения однофазного КЗ по ф. "С", на 2ЛР-35кВ на ПС 35/6кВ КНС-3Мр разрушение опорного изолятора 35кВ. Сброс нагрузки 22МВт из них 6,3 технологическое оборудование. Косвенные потери 5т/505м3., прямые потери 3т/58м3 Контроль за уровнем напряжения, запуском мех. фонда. Осмотр ВЛ-35кВ. На ПС 35/6кВ КНС-3Мр 3ЛР-35кВ исключен из схемы. Запланированы работы по восстановлению на 14.07.15г.</t>
  </si>
  <si>
    <t>ПС 35/6 кВ Куст-115 ВЛ 6 кВ Ф-13 от ПС 35/6 кВ Куст-115</t>
  </si>
  <si>
    <t>Отключение при прохождении грозового фронта. Длина ВЛ-6кВ 8,5км. ОПН-6кВ 24шт на оп №1, 84, 86, КТПН 6/0,4кВ №1,3,4,5,6 КП-163, РВО-6кВ 6шт. КТПН 6/0,4кВ №2,7 КП-163. Прямые потери: 0,9т/16,3м3, косвеные: 0,7т/32,4м3.   Осмотр ПС, ВВ-6кВ, КТПН. Произведен осмотр ВЛ пролет оп. №100-101, 131-147 замечаний нет. Осмотр ВЛ-6кВ, запланирован на 15.07.15г. с применением БВ.</t>
  </si>
  <si>
    <t>Отключение при прохождении грозового фронта. При осмотре выявлено разрушение изоляции на оп. №16.2 Ф-В,С. Длина ВЛ-6кВ 14,7км. ОПН-6кВ 30шт. на оп. №1, 47, 2.2, 1.3, КТПН 6/0,4кВ №1,2,3 КП-46, КТПН 6/0,4кВ №1 КП-105, 115, Р-15. РВО-6кВ 6шт. на КТПН 6/0,4кВ №4 КП-46, КТПН 6/0,4кВ №2 КП-115. Прямые потери: 0,1т/3,3м3, косвеные: 0,7т/32,4м3. Осмотр ПС, ВВ-6кВ, КТПН, ВЛ. 14.07.15г. произведена замена изоляции.</t>
  </si>
  <si>
    <t>Дисбаланс напряжения</t>
  </si>
  <si>
    <t>Обрыв провода (шлейфа) на анкерной опоре №27. Останов 78скважин действием защит на СУ УЭЦН. Сброс нагрузки 15,8МВт из них 3,5МВт технология. Косвенные потери 26т/648м3, прямые потери 29т/373м3. Перевод нагрузки ПС 35/6кВ К-53, ДНС-2М,Мыхпай, Новая, ВЦТП, Юкишевская на ВЛ-35кВ ф.1 от ПС 110/35/6кВ Мартыновская через СВ-6кВ. Запуск мех. фонда, технологического оборудования, регулировка напряжения. Вывод Ф-35кВ №2 в ремонт в 22:30. Ремонт шлейфа на оп.27. РПВ в 02:35 успешно.</t>
  </si>
  <si>
    <t>низкое давление масла</t>
  </si>
  <si>
    <t>Останов ГТА-2, на панели управления сработал сигнал "низкое давление масла". Кратковременная посадка напряжения на 18 % в сети 6кВ, останов 7-ми скважин действием защит  СУ УЭЦН. В работе осталась ГТА-3.  Прямые потери 0,4 т/0,9 м3. Запуск мех. фонда, контроль за напряжением.Осмотр оборудования, Запуск на холостой ход ТГ-4, синхронизация с сетью ТГ-4. Контроль за перераспределением и набором нагрузки. Отправлена телефонограмма в ЦИТС "АЭС".</t>
  </si>
  <si>
    <t xml:space="preserve"> ВЛ 110 кВ Васильев-Урьевская-2 (от оп. 196)</t>
  </si>
  <si>
    <t>ПС 220/110/35 кВ Васильев ВЛ 110 кВ Васильев-Урьевская-2 (от оп. 196)</t>
  </si>
  <si>
    <t>Работа АВР-35кВ на ПС 110/35/6кВ Еловая. Отключение ВЛ-110кВ произошло при прохождении грозового фронта. Прямые потери нефти составили 3,3т/62,3м3, косвенные 19т/284,2м3. Сбор нормальной схемы на ПС 110/35/6кВ Еловая персоналом ООО "Энергоремонт". Контроль за уровнем напряжения и нагрузки. Отправлена телефонограма в КЭС, ООО "Энергоремонт".</t>
  </si>
  <si>
    <t>РУ 6 кВ Мартовское ВЛ 6 кВ Ф-9 от РУ 6 кВ Мартовское</t>
  </si>
  <si>
    <t>Отключение при прохождении грозового фронта. Длина ВЛ-6кВ L-5,8км, ВЛ-6кВ оп.1,6,7, ОПН-9шт, КТПН 6/0,4кВ ОПН-9шт. _x000D_
Прямые потери 0т/1м3. Косвенные потери 0т/0м3 Контроль за уровнем напряжения, запуском мех.фонда. Осмотр РУ-6кВ, приемный портал 6кВ, оп.№1, места пересечения ВЛ.  Запланировано продолжение осмотра ВЛ-6кВ, КТПН 6/0,4кВ  на 15.07.2015г.</t>
  </si>
  <si>
    <t>Отключение при прохождении грозового фронта. ТУ в 14:09 успешно. Длина ВЛ-6кВ L-8,1км, ВЛ-6кВ оп.1, КТПН 6/0,4кВ ОПН-12шт. Прямые потери 0,3т/8,1м3. Косвенные потери 0,4т/15,2м3.  Контроль за уровнем напряжения, запуском мех.фонда. Осмотр ПС 35/6кВ, приемный портал 6кВ, оп.№1. При осмотре ВЛ-6кВ обнаружено разрушение изоляции оп.11 фаза С. На 15.07.2015г. запланировано продолжение  осмотр ВЛ-6кВ, КТПН 6/0,4кВ.</t>
  </si>
  <si>
    <t>РУ 6 кВ Мартовское ВЛ 6 кВ Ф-13 от РУ 6 кВ Мартовское</t>
  </si>
  <si>
    <t>Отключение при прохождении грозового фронта. Длина ВЛ-6кВ L-7,5км, ВЛ-6кВ оп.1, ОПН-3шт, КТПН 6/0,4кВ РВО-27шт. _x000D_
Прямые потери 0,8т/13м3. Косвенные потери 0т/0м3 Контроль за уровнем напряжения, запуском мех.фонда. Осмотр РУ-6кВ, приемный портал 6кВ, оп.№1, места пересечения ВЛ. Запланировано продолжение осмотра ВЛ-6кВ, КТПН 6/0,4кВ  на 15.07.2015г.</t>
  </si>
  <si>
    <t xml:space="preserve"> Куст 44 КТПН 6/0,4кВ 1000кВА №1</t>
  </si>
  <si>
    <t xml:space="preserve">Перегорание предохраниетелей ПК-6кВ фазы "А", "С" Iном=80А. Выход из строя СУ УЭЦН скв.285 ПЭД-90кВт. Загрузка КТПН-6/0,4кВ 1000кВа №1 КП-44 составляет 98%. Имеются гарантийные письма:  от 2014г.,  №04-01-0436 от 02.06.2011г., №04-01-0632 от 17.08.2011г.,№04-04-0954 от 26.10.2011г., №04-04-0732 от 08.09.2010г. В случае выхода из строя электрооборудования НГП-3 берет потери на себя. ТР-25.02.2015г., ТО-26.06.2015г., КР-18.08.2006г.  Потери прямые 0т/0м.куб., косвенные 10,5т/247,6 м.куб. Осмотр КТПН 6/0,4кВ, замер сопротивления изоляции трансфоматора 6/0,4кВ, замена ПК-6кВ фаза "А,В,С". Контроль за напряжением, запуск  мех.фонда. Отправлена телефонограмма № 557 в ЦИТС ОАО, ВНГДУ о предоставлении информации со СУ ЭЦН . Подготовленна телефонограмма №568 об отказе приема потерь._x000D_
</t>
  </si>
  <si>
    <t xml:space="preserve">ЭМ расцеп. </t>
  </si>
  <si>
    <t>ПС 35/6 кВ Котельная КТПН 6/0,4 кВ №38</t>
  </si>
  <si>
    <t>При замере сопротивления изоляции отходящих КЛ-0,4кВ в ВРУ-0,4кВ ГК "МГС", на КЛ-0,4кВ обнаружено замыкание на землю фазы "В". Осмотр КТПН 6/0,4кВ 250кВА №38, ВРУ-0,4кВ совместно с перосналом ГК "Мегионгазсервис", замеры напряжения, включение АВ-0,4кВ, персонал ГК "МГС" произвели замеры сопротивления изоляции на отходящих КЛ-0,4кВ. Составлен акт.</t>
  </si>
  <si>
    <t>ЗРУ 6 кВ ДНС-1 Зап.-Усть-Балык. КТПН 6/0,4 кВ 1000кВа №2 КП-6бис</t>
  </si>
  <si>
    <t>Выход из строя конденсаторных батарей 0,4кВ 3*67кВар. Отключение АВ-0,4кВ 1000А ВА 53-39 рем.№27-8-11 на скв.16В ПЭД-270кВт. После проверки наземного и подземного оборудования перосналом ЭПУ скв.16В запущена в работу нагрузка 560А. Произведен осмотр КТПН 6/0,4кВ. Контроль за напряжением, запуск скв.16В.  Отправлена телефонограмма в ЦИТС ОАО, АНГДУ о предоставлении информации со СУ ЭЦН.</t>
  </si>
  <si>
    <t>МТЗ 2 ступень</t>
  </si>
  <si>
    <t>РУ 6 кВ КНС-10 яч 7 ввод-6кВ №1</t>
  </si>
  <si>
    <t>Отключение произошло при прохождения грозового фронта. По результатам осмотра выявлено на МПУ-Сириус яч.11 Х.Х. зафиксированы сигналы МТЗ 1ст., Задерждка отключения, I ф.А-3,2кА, ф.В-2,5кА, ф.С-3,2кА. Аварийное отключение ВВ-6кВ яч.7 действием МТЗ 2ст., зафикированы I ф.А-3,4кА, ф.В-3,2кА, ф.С-2,3кА, кратковременная посадка U на 1С-6кВ на 23%  ПС 35/6кВ К-93, остановка скважин действием защит на СУ УЭЦН, остановка СТД-1250кВт №1 на КНС-10. Сброс нагрузки 2,3МВт из них 1,3МВт технологическое оборудование. Прямые потери 0,5т/3,2м3. Косвенные потери 2,7т/83,4м3 Контроль за уровнем напряжения, запуском мех. фонда. Осмотр РУ-6кВ, отключение ВВ-6кВ яч.11, РПВ яч.7 успешно. Запуск СТД-1250кВт №2 КНС-10. 17.07.15г. произвели проверку РЗАиТ яч.11, замену неисправной катушки отключения ВВ-6кВ яч.11, осмотр ВЛ-6кВ Ф-11, при осмотре обнаружены ожоги изоляции фаз "В,С" и разрушение верхней юбки изоляции фазы "В" на оп. №2. Произвели замену изоляции и включение Ф-11 в работу.</t>
  </si>
  <si>
    <t>ПС 35/6 кВ Кондратьевская ВЛ 6 кВ Ф-4 от ПС 35/6 кВ Кондратьевская</t>
  </si>
  <si>
    <t>Отключение ВЛ-6кВ произошло во время прохождения грозового фронта. Длина ВЛ-6кВ 3,3км РВО-6кВ 9шт установлены на КТПН 6/0,4кВ №1 КП-36, №1,2 КП-44, ОПН-6кВ 12шт установлены на КТПН 6/0.4кВ №2 КП-36, №3 КП-44, №1,2 КП-10. По системе ТМ зафиксирован бросок тока яч. 4 382А уставка МТО 1400А/0сек; МТЗ 420А/0,5сек. Прямые потери 0,2т/7,9м3. Косвенные потери 0т/0м3 Контроль за уровнем напряжения, запуском мех.фонда. Осмотр ПС 35/6кВ, приемный портал 6кВ, оп.№1. В 16:55 включение ТУ успешно. Персоналом РЗАиТ произведён осмотр устройств РЗАиТ. 17.07.15г. произвели осмотр ВЛ-6кВ, на опоре № 48 по фазе "В" обнаружены ожоги изоляции. Подана заявка на замену изоляции и проверку РЗАиТ на 20.07.15г.</t>
  </si>
  <si>
    <t>ПС 110/35/6 кВ Ватинская ВЛ 35 кВ Ф-5 от ПС 110/35/6 кВ Ватинская</t>
  </si>
  <si>
    <t>Отключение во время прохождения грозового фронта. Кратковременная посадка напряжения на 1С-35кВ ПС 110/35/6кВ Ватинская. Сброс нагрузки 14,1МВт из них 7,5МВт технологическое оборудование. Запуск мех. фонда 50% 55мин., 100% 1ч20мин. Прямые потери 2,1т/28,8м3. Косвенные потери 15,9т/343,2м3 Контроль за уровнем напряжения, запуском мех. фонда. 17.07.15г. произвели осмотр ВЛ-35кВ на опоре №5, 37 по фазе "В" обнаружены разбитые ПС-70 по 1-ой из 4-х шт.</t>
  </si>
  <si>
    <t>Останов ГПГУ-1,2,3,4,6,7,8 ГПЭС-2 во время запуска ГПГУ-5 в параллельную работу с ГПЭС-2. Не правильная работа блока управления автоматической синхронизации ГПГУ-5. Сброс нагрузки 6,4 МВт. Выполнение режимных указаний по восстановлению схемы электроснабжения при аварийной остановке энергокомплекса ГПЭС-2 Аригольского м/р. В 15:15 подано напряжение на 1С-6кВ ПС Аригольская. В 15:30 вкл. яч.7, в 15:35 вкл. яч.3, в 15:38 вкл. яч.5, в 15:47 вкл. яч.4, в 16:17 вкл. яч.6, в 16:18 вкл. яч.6 на ПС Аригольская-2. Запуск мех. фонда, контроль за напряжением. Направлена телефонограмма в ОАО "АЭС".</t>
  </si>
  <si>
    <t>А/О по причине снижения напряжения в сети 35 кВ в следствии отключения ВЛ-110 кВ Магистральная- Средний Балык 1,2 цепь во время прохождения грозового фронта. А/О ТГ-1,ТГ-2 по ошибке AL-034: потеря сети, SK-300. Сброс нагрузки 8 МВт. Отправлен персонал С/Р для осмотра эл.оборудования ГТЭС, подачи напряжения на СН ГТЭС.23:18 запуск SK-300, 23:25 ТГ-1 ХХ, 23:35 ТГ-2 ХХ. 23:40 ТГ-1 синхронизация, 23:45 ТГ-2 синхронизация. 23:52 8 МВт экспорт.</t>
  </si>
  <si>
    <t xml:space="preserve">ГТЭС 2х5,938 </t>
  </si>
  <si>
    <t>А/О по причине снижения напряжения в сети 35 кВ в следствии отключения ВЛ-110 кВ Магистральная- Средний Балык 1,2 цепь во время прохождения грозового фронта. А/О ТГ-2 по ошибке AL-034: потеря сети,ТГ-1 осталась на собственные нужды. Сброс нагрузки 7 МВт. Отправлен персонал С/Р для осмотра эл.оборудования ГТЭС, синхронизации ТГ с сетью . 22:20 ТГ-2 ХХ. 22:45 ТГ-1 синхронизация. 23:00 ТГ-2 синхронизация с сетью. 23:38 7 МВт экспорт.</t>
  </si>
  <si>
    <t>ПС 35/6 кВ №186</t>
  </si>
  <si>
    <t>ВЛ-6кВ Ф-18604 ПС 35/6 кВ №186</t>
  </si>
  <si>
    <t>Отключение при прохождении грозового фронта. Длина ВЛ-6кВ 3,3км. ОПН-6кВ 6шт на КТПН 6/0,4кВ №2 КП-17,32. Прямые потери 0т/0,1м3. Косвенные потери 0,3т/1,4м3.  На 18.07.15г. запланирован осмотр ПС, ВЛ-6кВ КТПН 6/0,4кВ.</t>
  </si>
  <si>
    <t>А/О по причине снижения напряжения в сети 35 кВ в следствии отключения ВЛ-110 кВ Магистральная-Пойковская при прохождении грозового фронта. А/О ТГ-1, ТГ-2 по ошибке AL-034: потеря сети, SK-300. Сброс нагрузки 8 МВт. Отправлен персонал С/Р для осмотра эл.оборудования ГТЭС, подачи напряжения на СН ГТЭС. 02:15 запуск SK-300. 02:24 запуск ТГ-1 на ХХ, 02:30 запуск ТГ-2 на ХХ.  02:35 синхронизация ТГ-1. 02:38 синхронизация ТГ-2. 02:44 экспорт 8 МВт.</t>
  </si>
  <si>
    <t xml:space="preserve">А/О по причине снижения напряжения в сети 35 кВ вследствии отключения ВЛ-110 кВ "Магистральная-Пойковская"  при прохождении грозового фронта. Останов ТГ-1  по ошибке AL-034: "потеря сети",  ТГ-2 осталась в работе на собственные нужды. Сброс экспортной мощности 7 МВт. Отправлен персонал С/Р для осмотра эл.оборудования ГТЭС, синхронизации ТГ-2 с сетью в 02:40. В 02:41 запуск ТГ-1 на хх. В 02:45 ТГ-1 синхронизация. В 03:42 7 МВт экспортной мощности. </t>
  </si>
  <si>
    <t>МТЗ 110</t>
  </si>
  <si>
    <t>ПС 110/35/6 кВ Покамасовская Тр-р 110/35/6 №2</t>
  </si>
  <si>
    <t>Отключение 2Т 25МВА при прохождении грозового фронта, работа АВР-35кВ, отключение яч.№21 ввод-6кВ №2 в РУ-6кВ действием защиты трансформатора. Сброс нагрузки по 1,2Т составил 8,4МВт из них 2МВт технологическое оборудование. Набор нагрузки 50%-10мин., 100% 35мин. Потери нефти составили: прямые1т/11,8м3, косвенные 7,7т/111,1м3. Включение яч.№7 СВ-6кВ в РУ-6кВ Покамасовское, контроль за  уровнями U. I. Отправлена телефонограмма в НВЭС.</t>
  </si>
  <si>
    <t>ПС 35/6 кВ Куст-114</t>
  </si>
  <si>
    <t>ВЛ 6 кВ Ф-13 от ПС 35/6 кВ Куст-114</t>
  </si>
  <si>
    <t>Отключение при прохождении грозового фронта. По результатам осмотра выявлены ожоги изоляции на оп.14.2 ф.В, оп.21.2 ф.А, оп.57.2 ф.С. Длина ВЛ-6кВ 10,8км. ОПН-6кВ 24шт на оп.1,22,45,47, КТПН 6/0,4кВ №1,2 КП-139, 200. Набор нагрузки 60%-12мин, 100%-48мин. Прямые потери 0,4т/9,9м3. Косвенные потери 3,6т/37,6м3.  Регулировка напряжения РПН 1Т по ТУ. Запуск мех. фонда, контроль за напряжением. Осмотр ПС 35/6кВ, ВЛ-6кВ, КТПН 6/0,4кВ. Отказ 1 раз. Подана заявка на 20.07.15г.</t>
  </si>
  <si>
    <t>выведено</t>
  </si>
  <si>
    <t>ПС 35/6 кВ Куст-110</t>
  </si>
  <si>
    <t>ВЛ 6 кВ Ф-6 от ПС 35/6 кВ Куст-110</t>
  </si>
  <si>
    <t>Отключение при прохождении грозового фронта. Длина ВЛ-6кВ 2,6км.  На 18.07.15г. запланирован осмотр ВЛ-6кВ</t>
  </si>
  <si>
    <t>Отключение ВЛ-110кВ произошло при прохождении грозового фронта. Сброс нагрузки составил 14МВт. Набор нагрузки 50% 20мин., 100% 45мин. Потери нефти составили: прямые 3,1т/54,9м3, косвенные 20т/284,5м3. Контроль за уровнями U, I. Отправлена телефонограмма в ООО Энергоремонт.</t>
  </si>
  <si>
    <t>ПС 35/6 кВ КНС-3А</t>
  </si>
  <si>
    <t>ВЛ 6 кВ Ф-3 от ПС 35/6 кВ КНС-3А</t>
  </si>
  <si>
    <t>Отключение при прохождении грозового фронта. Длина ВЛ-6кВ 6,5км. ОПН-6кВ 42шт на оп.1,10,11,19.3,20.3, КТПН 6/0,4кВ КП-15,16,80,99. Набор нагрузки 50%-30мин, 100%-56мин. Прямые потери 0,3т/1,7м3. Косвенные потери 2,4т/11,6м3.  Произведен осмотр ПС, приемного портала, оп.1. На 18.07.15г. запланирован осмотр ВЛ-6кВ, КТПН 6/0,4кВ</t>
  </si>
  <si>
    <t>ВЛ 6 кВ Ф-16 от ПС 35/6 кВ Пеньковская</t>
  </si>
  <si>
    <t>Отключение при прохождении грозового фронта. Длина ВЛ-6кВ 1,5км. ОПН-6кВ 9шт на оп.1,12,13, РВО-6кВ 3шт на  КТПН 6/0,4кВ КП-15,16,80,99. Прямые потери 0,05т/1,8м3. Косвенные потери 0,72т/26м3.  Произведен осмотр ПС, приемного портала, оп.1. На 18.07.15г. запланирован осмотр ВЛ-6кВ, КТПН 6/0,4кВ</t>
  </si>
  <si>
    <t>Плавкая вставка</t>
  </si>
  <si>
    <t>ПС 35/6 кВ Промысловая-2 К-96 КТПН 6/0,4кВ 630кВА №2</t>
  </si>
  <si>
    <t>Проникновения животного (кот) на токоведущие части 6кВ привело к межфазному КЗ и срабатывания ПК-6кВ. Потери нефти 1,7т/14,8м3 Осмотр КТПН, замена перегоревших ПК-6кВ Ф-А,В,С, замер сопротивления изоляции тр-ра 6/0,4кВ. Запуск мех. фонда, контроль за напряжением.</t>
  </si>
  <si>
    <t>ПС 35/6 кВ Западная  Куст-5бис  КТПН 6/0,4 кВ 630 кВА №1</t>
  </si>
  <si>
    <t xml:space="preserve">Отключение АВ-0,4кВ 630А скв.1033 ПЭД-250кВт. По результатам осмотра выявлено несоответствия сечения КЛ-0,4кВ фактической нагрузке, что привело к нагреву АВ-0,4кВ, межфазному КЗ АВ-0,4кВ. Iраб.-507А, Iном КЛ-0,4кВ 475А. Тип ВА 51-39 рем.№ 51 07.13г., в СУ УЭЦН  АВ-0,4кВ 1000А не прогружен. Работы по замене АВ-0,4кВ закончены в 20:35. Включение АВ-0,4кВ в 21:24 после подключения дополнительной КЛ-0,4кВ.  Загрузка КТПН 6/0,4кВ 630Ква №1 572А-63%. 22.12.14г. была проведена замена КТПН 6/0,4кВ 630кВА на 630кВА. Прямые потери 4,7т/134,4м3; косвенные 1,1т/32,5м3. Осмотр КТПН 6/0,4кВ, замена АВ-0,4кВ, подключение дополнительной КЛ-0,4кВ на скв.1033, контроль за запуском мех.фонда, пирометрический контроль АВ-0,4кВ: вверх t фаза "А"+67, "В" +65, "С"+61, низ фазы "А,В"+44, "C"+41, корпус +38град.. Отправлена т/ф в ЦИТС ОАО, ВНГДУ о предоставлении инофрмации со СУ ЭЦН._x000D_
</t>
  </si>
  <si>
    <t>Отключение СВ-35кВ на ПС 110/35/6кВ Покамасовская во время проведения работ по проверке РЗА персоналом МРЭС после аварийного отключения 2Т. Напряжение на 2С-35кВ на момент отключения СВ-35кВ присутствовало со стороны ГТЭС. При включении СВ-35кВ останов ТГ-1, ТГ-2 остался работать на собственные нужды. Сброс экспортной мощности 6,7 МВт. Осмотр оборудования, квитирование сигналов, снятие информации с ячеек.  В 18:15 запуск ТГ-1 на Х.Х.; в 18:27 синхронизация ТГ-2 с сетью; в 18:28 синхронизация ТГ-1 с сетью. Отправлены телефонограммы в "АЭС", в МРЭС.</t>
  </si>
  <si>
    <t>ПС 110/35/6 кВ Покамасовская СВ-35кВ</t>
  </si>
  <si>
    <t>Отключение СВ-35кВ во время проведения работ по проверке РЗА персоналом МРЭС после аварийного отключения 2Т. Напряжение на 2С-35кВ на момент отключения СВ-35кВ присутствовало со стороны ГТЭС. При включении СВ-35кВ останов ТГ-1, ТГ-2 остался работать на собственные нужды. Сброс экспортной мощности 6,7 МВт. Контроль за уровнем напряжения, нагрузками. Запуск ГТЭС, синхронизация в 18:27. Направлена телефонограмма в НВЭС.</t>
  </si>
  <si>
    <t>ПС 35/6 кВ Аригольская-2 К-1 КТПН 6/0,4кВ 1000кВА №2</t>
  </si>
  <si>
    <t>Отключение вводного АВ-0,4кВ тип ВА 55-43 1600А рем. №12-2-05, действием защиты. Iрасц.=1,0. Температура АВ-0,4кВ верх ф. "А,В,С"+25 град., низ ф. "А,В,С"+24 град., корпус АВ-0,4кВ +24 град.Загрузка КТПН 6/0,4кВ 547А-38%. Прямые потери 0,6т/11,5м3, косвенные 0,2т/6,2м3 Осмотр КТПН 6/0,4кВ, РПВ успешно. Запуск мех. фонда, контроль за напряжением. Перометрический контроль. Отправлена т/ф в ЦИТС ОАО, ВНГДУ о предоставлении информации со СУ ЭЦН.</t>
  </si>
  <si>
    <t xml:space="preserve">Пункт АВР-6кВ К-221 </t>
  </si>
  <si>
    <t xml:space="preserve">В результате проседания оп. № 23.1 ВЛ-6 кВ Ф № 18 от ПС 35/6 кВ Куст-220 произошло тяжение проводов от приемного портала 2ЛР-6 кВ до пункта АВР-6 кВ КП-221 и обрыв шины крепления провода ф.А от неподвижного контакта 2ЛР-6 кВ, вследствии чего произошел неполнофазный режим работы сети 6/0,4 кВ и последующий останов скв.1150,1154. _x000D_
Заявки на устранение замечаний подавались 14,15.07.15г. Отказ ЦИТС. Направлена служебная записка и фотографии на имя главного инженера ООО "МЭН". Осмотр КТПН, пункт АВР-6 кВ, шунтирование СВ-6 кВ и перевод питания КТПН № 2 на ВЛ-6 кВ Ф№ 9 ПС 35/6 кВ Куст-220. Составлен АКТ. Подана заявка на устранение дефекта на 20.07.15г.   </t>
  </si>
  <si>
    <t>ПС 35/6 кВ Куст-78 ВЛ 6 кВ Ф-16 от ПС 35/6 кВ Куст-78</t>
  </si>
  <si>
    <t>Длина ВЛ-6кВ 12,5км. ОПН-6кВ 48шт. на оп. №58, 59, 80, 81, п. АВР-6кВ КП-35, 69, КТПН 6/0,4кВ №1,2  КП-35, 69. Прямые потери 0,78т/1,1м3, косвенные потери 3,5т/5,7м3 Котнроль за запуском мех.фонда. Осмотр ПС, ВЛ, КТПН. Отправлена телефонограмма в ЦИТС ОАО, АНГДУ о предоставлении информации. 19.07.15 произведен осмотр ВЛ-6кВ в пролете опор №2-24,122-138, 1/1-1/74 отпайка на КП-35 замечаний нет, для продолжения осмотра требуется БВ.</t>
  </si>
  <si>
    <t>ПС 35/6 кВ Островная ТР-р 35/6 кВ №2</t>
  </si>
  <si>
    <t>При осмотре выявлено включенное положение СВ-6кВ яч.№7, отключенное положение ВВ-6кВ ввод №2 яч.№4 действием ЛЗШ. Отключенное положение 1Т действие ДЗТ. ВВ-6кВ яч.№20 не отключасаль, аварийных сигналов нет.  В 14:57 поступила информация от персонала НГП-3 об лежащем дереве в райное КП-9. При осмотре выявлено упавшее дерево высотой 18-20м вне охрнной зоны ВЛ на провода Ф-А,В,С. Прямые потери 2,6т/25,2м3 Осмотр ПС. Контроль за запуском мех.фонда. В 15:45  КТПН 6/0,4кВ №2 КП-8, в 16:00 КТПН 6/0,4кВ №2 КП-9 переведена нагрузка ВЛ-6кВ Ф-20 на ВЛ-6кВ Ф-11 через п. АВР-6кВ КП-8, 9. В 17:10 убрано дерево. В 17:31 2Т включен на х.х.</t>
  </si>
  <si>
    <t>ПС 35/6 кВ Островная ТР-р 35/6 кВ №1</t>
  </si>
  <si>
    <t>При осмотре выявлено включенно положение СВ-6кВ яч. 7, отключенное положение ВВ-6кВ ввод №1 яч. 19 действием ЛЗШ. Отключенное положение 1Т действие ДЗТ. Прямые потери 3,4т/19,8м3 Осмотр ПС, 1В-35, ТТ-6кВ яч. 19. В 15.16 включение в работу 1Т, 1сш-6кВ. Контроль за запуском мех.фонда.</t>
  </si>
  <si>
    <t>В 18:43 выход ГТЭС из параллельной работы с сетью 35 кВ, ТГ-1 осталась в работе на собственные нужды, ТГ-2 на холостом ходу. Сброс экспортной мощности 7 МВт. Снижение напряжения в сети 35 кВ произошло в результате отключения В-110 кВ "Пытьях-1" на ПП-Восточный. Осмотр оборудования, квитирование сигналов, снятие информации с ячеек. Отправлена телефонограмма в "АЭС". В 19:17 синхронизация ТГ-1 с сетью, в 19:18 синхронизация ТГ-2 с сетью. Поэтапный набор нагрузки.</t>
  </si>
  <si>
    <t>Отключение ВЛ-6кВ. По результатам осмотра выявлено упавшее дерево высотой 25м на провода находящийеся в охранной зоне ВЛ-6кВ в пр.оп.45-46, что привело к обрыву проводов фаз "В,С". Уставка МТЗ 420А/0,5сек; МТО 1400А/0сек. Потери нефти 18,4т/699,4м3м3 Осмотр эл.оборудования ПС 35/6кВ, В 03:41 РПВ не успешно. Осмотр ВЛ-6кВ Ф-4, КТПН 6/0,4кВ, удаление дерева с ВЛ-6кВ, ремонт проводов фаз "В,С" в пролёте оп.45-46, контроль за напряжением и запуском. мех.фонда.</t>
  </si>
  <si>
    <t>МТЗ,МТО ф.А,С</t>
  </si>
  <si>
    <t>ПС 35/6 кВ Южная яч.2</t>
  </si>
  <si>
    <t>Персоналом ОАО "ГЭС" запланирован осмотр ВЛ-6кВ Ф-2._x000D_
При осмотре обнаружено падение дерева на ВЛ в пролете оп.13/1-13/2. Осмотр ПС 35/6кВ, сообщено в ОАО "ГЭС". Персоналом ОАО "ГЭС" произведён перевод нагрузок на ВЛ-6кВ Ф-19, удаление дерева с охранной зоны ВЛ-6. Составлен акт.</t>
  </si>
  <si>
    <t>ПС 35/6 кВ Куст-28 яч 16</t>
  </si>
  <si>
    <t xml:space="preserve">Причиной аварийного отключения послужило меж.фазное к.з в результате падения сухостойного дерева  на провода ВЛ-6кВ в пр.оп. 52-53 фаза А,В,С. Персоналом ОАО "ГЭС" произведен осмотр ВЛ-6кВ,  удаление упавшего дерева с охранной зоны ВЛ. Осмотр ПС 35/6кВ, приемного портала, оп.1, тт, ВВ-6кВ. В 14:51 после удаления дерева персоналом ООО "ГЭС", произведено включение фидера №16 в работу. Составлен акт._x000D_
</t>
  </si>
  <si>
    <t xml:space="preserve">Пункт АВР-6кВ КП-10 </t>
  </si>
  <si>
    <t>Отсутствие контакта фазы "В" на 1ЛР-6кВ пункта АВР-6кВ К-10 привело к неполнофазному режиму и остановке 6-ти скважин действием защит на СУ УЭЦН. При осмотре обнаруженено разрушение изоляции на 1ЛР-6кВ фаза "В". Планируется замена изоляции ЛР-6 на 21.07.15. Прямые потери составили 1,3т/16,2м3 Осмотр ПС 35/6кВ, приемного портала, ВЛ-6кВ, КТПН 6/0,4кВ, пунктов АВР-6 КП-10,20. Произведен перевод нагрузки с Ф-7  на  с Ф-6 ПС 35/6кВ Аригольская-2 через пункт АВР-6кВ КП-10,20.</t>
  </si>
  <si>
    <t>Газовая защита 2-й ступени</t>
  </si>
  <si>
    <t xml:space="preserve">ПС 35/6 кВ Куст-120 </t>
  </si>
  <si>
    <t>ПС 35/6 кВ Куст-120 Тр-р 35/6 кВ №1</t>
  </si>
  <si>
    <t>Отключение 1Т действием газовой защиты 2ст. При осмотре выявлено попадания дождевой воды в шкаф управления 1Т, проверено отсутствие газа в газовом реле, сущка, ревизия контактных соединений в шкафу управления 1Т, работоспособность защит 1Т. Косвенные потери нефти составили 4,6т/34,6м3, прямые потери 0,7т/6м3 Запуск мех. фонда, контроль за напряжением. Осмотр ПС 35/6кВ. Вывод в ремонт 1Т, проверка наличия газа в газовом реле, работы газовой защиты, дифференциальной защиты.</t>
  </si>
  <si>
    <t>ПС 35/6 кВ Куст-69 К-122 КТПН 6/0,4кВ 630кВА №1</t>
  </si>
  <si>
    <t>Отключение АВ-0,4кВ ввод-0,4кВ 1000А ВА 53-41 рем.№234-4-06 в связи с неисправностью СУ УЭЦН "Электон 05" скв.936 и отказ работы АВ-0,4кВ 250А №3 ВА 57-39 рем.№ 242-4-06 по причине залипания контактов. ТР 06.05.15г. ТО 03.06.15г. Потери составили 1,8т/26м3 отнесены в категорию ЭПУ Осмотр КТПН 6/0,4кВ, переподключение КЛ-0,4кВ на скв.936 ПЭД-90кВт, неисправный АВ демонтирован, контроль за запуском мех.фонда.</t>
  </si>
  <si>
    <t>500/220/110/10кВ "Бугульма" (МЭС)</t>
  </si>
  <si>
    <t>ПС ЦДНГ № 7, 8, 9. Краснояровская,   Городская, Ново Кудринская, Западно Степановская,      Завьяловская,    Елатомка,       Беседино,     Тарханы,          Березовка,    КНС,         Заглядинская,        Султангуловская, Школьная, Полевая,             Аксютино.</t>
  </si>
  <si>
    <t>Кратковременное понижение напряжения, остановка отдельных скважин по ПС при аварийном отключении 1, 2 СШ-500 кВ на ПС "Бугульма". Разрушение ввода выключателя  В-2  500 кВ на ПС "Бугульма".</t>
  </si>
  <si>
    <t>ПС ЦДНГ № 6 Самодуровская,                 НПС, Ефремо Зыково.</t>
  </si>
  <si>
    <t>ВЛ-6 фидера  "Пром-7".</t>
  </si>
  <si>
    <t>Аварийное отключение, РПВ не успешно. Проведен осмотр ВЛ-6, замечаний не выявлено. Фидер включили после замены выключателя с резервного фидера.</t>
  </si>
  <si>
    <t>ПС "Никольская", "Толкаевская", "БКНС", "ГТЭС Загорская", "Ново Сергиевская",  "Донецко-Сыртовская",  "Вахитовская", "Боголюбовская", "Кодяковская".</t>
  </si>
  <si>
    <t xml:space="preserve">Кратковременное понижение напряжения, остановка отдельных скважин по ПС при аварийном отключении ВЛ-110 кВ "Оренбургская-Пугачевская-1ц".  </t>
  </si>
  <si>
    <t>ВЛ-6 фидера     №14.</t>
  </si>
  <si>
    <t>Аварийное отключение, РПВ не успешно, сильный порывистый ветер до 18 м/сек. После отключения ЛР-14/1 в 15:18 фидер включен (на 7 скв. подано U). 15:30 Осмотром выявлено: в пролете опор №№ 96-97 упало дерево. Опора № 96 лежит на земле, на опоре № 95 сорвало траверсу, на опорах с №94 по 98 требуется замена изоляторов, правка траверс. Осмотр продолжается. 16:10 Бригада СЛ мастер и 5 монтеров выехала с Бузулука. (АГП, АПШ из Бузулука, ямобур выехал с Грачевки). В 17:45 приступили к работе. Работы закончены, в 21:58 отключили В-6 фидера № 14, включили ЛР-6 № 14/1, в 22:00 включен фидер № 14, замечаний нет.</t>
  </si>
  <si>
    <t>ПС "Никольская", "Боголюбовская", "Кодяковская".</t>
  </si>
  <si>
    <t>ВЛ-10 фидера "КМ-3" -ВЛБ 10</t>
  </si>
  <si>
    <t>Аварийное отключение ВЛБ-10 с успешным АПВ, МТЗ. 07:45 все скв.в работе. При осмотре отпайки скв №61 Ф- КМ-3 от ПС Кзыл Мечеть обнаружены следы межфазного короткого замыкания на опоре №241 , возле опоры  обнаружена мёртвая птица .</t>
  </si>
  <si>
    <t>ВЛ-10 фидера           "Пл-10"</t>
  </si>
  <si>
    <t>ВЛ-35 кВ "Пономаревка-КНС", ПС 35/6 кВ "НПС"</t>
  </si>
  <si>
    <t xml:space="preserve">Перевод питания на ПС "Самодуровская" (кроме ф-Пром-2). Капитальный ремонт РОСШ ВЛ 35 кВ, В ВЛ-35 кВ, ЛР ВЛ 35 кВ КНС персонал ПО СЭС.                                                                  </t>
  </si>
  <si>
    <t>ВЛ-35 кВ "Пономаревка-КНС", ПС 35/6 кВ "КНС"</t>
  </si>
  <si>
    <t xml:space="preserve">Капитальный ремонт РОСШ ВЛ 35 кВ, В ВЛ-35 кВ, ЛР ВЛ 35 кВ КНС (Персонал ПО СЭС "Оренбургэнерго")                                                                         </t>
  </si>
  <si>
    <t>ВЛ-110 кВ "Алексеевская-Герасимовская",  "Варшава-3; "Проскуринская"</t>
  </si>
  <si>
    <t>Посадка напряжения в сети 220 кВ (СПМЭС Волги). Гроза.</t>
  </si>
  <si>
    <t>ВЛ-6 кВ фидера       "Г-6", РВНО-9</t>
  </si>
  <si>
    <t>Аварийное отключение с успешным АПВ, гроза. Нагрузка не полная, выехали на РВНО-9. В 3:32 РВНО-9 включено.</t>
  </si>
  <si>
    <t>ВЛ-35 кВ "Тарханы-Аксютино", ПС "Тарханы", "Березовка", "Аксютино"</t>
  </si>
  <si>
    <t xml:space="preserve">Кратковременное понижение напряжения, остановка отдельных скважин по ПС при грозовых проявлениях. </t>
  </si>
  <si>
    <t>МТЗ 2-й ступени</t>
  </si>
  <si>
    <t>ПС "Подольская", "Токская"</t>
  </si>
  <si>
    <t>Аварийное отключение с неуспешным АПВ В-35 кВ "Родинская", работа МТЗ 2-й ступени, ф-А, С, РПВ успешно. Гроза, дождь.</t>
  </si>
  <si>
    <t>Капитальный ремонт ЛР, РОСШ ВЛ-35кВ "Ефремо Зыково" на ПС 110/35/10кВ "Пономаревская" (персоналом СЭС "Оренбургэнерго"). ПС "Ефремо Зыково" запитана по ВЛ-10. Заявка не согласована ЦИТС</t>
  </si>
  <si>
    <t>35/6кВ "Ново-Медведкинская"</t>
  </si>
  <si>
    <t>ВЛ-6 фидера № 50</t>
  </si>
  <si>
    <t>ПС 35/10 "Беседино"</t>
  </si>
  <si>
    <t>Аварийное отключение с успешным АПВ ВЛ-35 "Пономаревская-Беседино". Гроза.</t>
  </si>
  <si>
    <t>ВЛ-10 фидера "Ез-6".</t>
  </si>
  <si>
    <t>Аварийное отключение В-10 фидера "Пн-6" на ПС "Пономаревская" (аварийная схема эл.снабжения фидера "Ез-6"), работа МТЗ, АПВ неуспешное. Отгорел шлейф на Р-62. Устранено персоналом СЭС в 16:00.</t>
  </si>
  <si>
    <t>ВЛ-6 фидера № 706</t>
  </si>
  <si>
    <t>Аварийное отключение с успешным АПВ. Гроза. Дождь</t>
  </si>
  <si>
    <t>ВЛ-6 фидера № 718</t>
  </si>
  <si>
    <t>Ремонт ВЛ-6кВ в пролетах опор №№ 52-53 (поджоги на 2-х проводах 30% сечения ), последствия касания грузоподъемной техники.</t>
  </si>
  <si>
    <t>ВЛ-6 фидера № 1207</t>
  </si>
  <si>
    <t>Кратковременное понижение напряжения, остановка 4-х скважин при грозовых проявлениях.</t>
  </si>
  <si>
    <t>Оперативные перключения для сборки нормальной схемы эл.снабжения ПС "Ефремо Зыково" персоналом СЭС.</t>
  </si>
  <si>
    <t>ВЛ-35 "Яшкинская". ВЛ-6 фидера № 6.</t>
  </si>
  <si>
    <t>Аварийное отключение с успешным АПВ ВЛ-35 "Сорочинская - Яшкинская", гроза.</t>
  </si>
  <si>
    <t>ВЛ-35 "Боголюбовская". ПС 35/6 "Ольховская", "Кодяковская", Боголюбовская".</t>
  </si>
  <si>
    <t>ВЛ-35 кВ "Чкаловская -Тарханы" (СЭС).  ПС "Тарханы", "Березовка", "Аксютино" (ОН).</t>
  </si>
  <si>
    <t>Кратковременное понижение напряжения в сети 35 кВ, остановка отдельных скважин при грозовых проявлениях.</t>
  </si>
  <si>
    <t>ПС 35/10 "Борискино" (СЭС)</t>
  </si>
  <si>
    <t xml:space="preserve">ПС 35/10кВ "Азаматово", РП-10кВ "Жедрино" </t>
  </si>
  <si>
    <t>Аварийное отключение с неуспешным АПВ ВЛ-35 "Борискино - Азаматово", гроза.</t>
  </si>
  <si>
    <t>ВЛ-6 фидера "Кольцо"</t>
  </si>
  <si>
    <t>Замена дефектного изолятора фазы "В" на опоре №13 отпайка на скв.№ 1517. Устранение замыкания на "землю" на ПС "Ибряевка-2".</t>
  </si>
  <si>
    <t>35/10кВ "Воздвиженская" (СЭС)</t>
  </si>
  <si>
    <t xml:space="preserve">ВЛ-10 кВ </t>
  </si>
  <si>
    <t>ВЛ-6 кВ ф-Пром-7 ВЛ-6 кВ ф-Пром-1</t>
  </si>
  <si>
    <t xml:space="preserve">Работа МТО, включению не поддается. Дождь.  Произвели полный осмотр фидера замечаний нет, причина не выявлена. </t>
  </si>
  <si>
    <t>ВЛ-6 кВ ф-214</t>
  </si>
  <si>
    <t>ВЛ-6 фидера "Пром-1".</t>
  </si>
  <si>
    <t>С успешным АПВ, работа МТО. Осмотром выявлены следы поджогов провода ф-А и В на опоре №33  в месте подключения отпайки на скв-208</t>
  </si>
  <si>
    <t>ВЛ-6 фидера № 217.</t>
  </si>
  <si>
    <t>ВЛ-35кВ "Дорофеевская-1"                                                    ВЛ-35кВ "Дорофеевская-2"</t>
  </si>
  <si>
    <t>ВЛ-35кВ "Дорофеевская-1"                                ВЛ-35кВ "Дорофеевская-2"</t>
  </si>
  <si>
    <t>ВЛ-6кВ "116-14"</t>
  </si>
  <si>
    <t xml:space="preserve">Отключение ВЛ-6кВ "116-14" на ПС-35/6кВ "116", от защиты "ТО", АПВ успешное. Причина: перегорание провода фазы "В" на опоре №31 при прохождении  грозового фронта. </t>
  </si>
  <si>
    <t>ВЛ-6кВ "101-18"</t>
  </si>
  <si>
    <t>Отключение ВЛ-6кВ "101-18" на ПС-35/6кВ "101", от защиты "ТО", АПВ успешное. На ВЛ-6кВ "101-18" в пролёте опор 62/2 - 62/3 обнаружены следы ожогов проводов фазы "А", "С". Проезд экскаватора ЗАО "Северинстрой" гос.номер №0119 УК 86  в охранной зоне ВЛ.</t>
  </si>
  <si>
    <t>ВЛ-6кВ "114-18"</t>
  </si>
  <si>
    <t>ВЛ-35кВ "Южная-1"                   ВЛ-35кВ "Южная-2"</t>
  </si>
  <si>
    <t xml:space="preserve">ВЛ-6кВ "319-14"                                     </t>
  </si>
  <si>
    <t>Вывод в ремонт ВЛ-6кВ "319-14" для устранения обрыва провода фазы "В" в пролете опор №46/22-46/23 в результате поподания грозового разряда. Прохождение грозового фронта.</t>
  </si>
  <si>
    <t xml:space="preserve">ВЛ-6кВ "319-16"                                     </t>
  </si>
  <si>
    <t>Отключение ВЛ-6кВ "319-16" на ПС-35/6кВ "319", от защиты "МТЗ", АПВ успешное. Причина: разрушение изолятора фазы "В на опоре №35/1 и перегорание провода фазы "В", разрушение изолятора фазы "С" на опоре №35/17 и перегорание провода фазы "С" при прохождении грозового фронта</t>
  </si>
  <si>
    <t xml:space="preserve">ВЛ-6кВ "160-16"                                     </t>
  </si>
  <si>
    <t>ЕМСР-4</t>
  </si>
  <si>
    <t>ДЭК-4 ДГУ-328№7</t>
  </si>
  <si>
    <t>ДГУ-328№7</t>
  </si>
  <si>
    <t>На ДЭК-4 в работе находились ДГУ-328№6, ДГУ-328№7, ДГУ-328№8, ДГУ-328№9. В 17:30 АО ДГУ-328№7. ДГУ-328№6,№8,№9 в работе, нагрузка 100%. Ввод ограничения по нагрузке, отключены скв.2927, 2901. При осмтре ДГУ-328№7 обнаружена неисправность реле обобщенных ошибок аварийного останова, привода жалюзи. Произведена замена привода и реле обобщенных ошибок. Запуск ДГУ-328№7 в 22:10. Параметры в норме. Запуск скважин.</t>
  </si>
  <si>
    <t>ЗРУ-6кВ БКНС яч.№21</t>
  </si>
  <si>
    <t>ВВ-6кВ яч.№1.15 ЗРУ-6кВ ПС 6/35/110кВ Усть-Тегусская. ГТУ-1, ГТУ-2, ГТУ-3, ГТУ-4, ГТУ-5, ГТУ-10  ГТЭС-83.</t>
  </si>
  <si>
    <t>ВЛ-110 Демьянская -Горная-2</t>
  </si>
  <si>
    <t>17.07.2015 12:56 Кальчинское м/р-просадка напряжения по стороне -110кВ до 105кВ из за КЗ на ВЛ-110 Демьянская- Горная- 2  вследствие чего произошла остановка мех.фонда .</t>
  </si>
  <si>
    <t>ПС 110/35/6 "Кальча" ВЛ-6кВ ф.7 Куст-4</t>
  </si>
  <si>
    <t>17.07.2015 20:55 При прохождениии грозового фронта  на ПС 110/35/6 Кальча ЗРУ-6кВ яч.№7 ВЛ-6кВ  Куст-4 отключился В-6кВ от ТО фазы А и С . В 21:09 произвели повторное включение успешно.</t>
  </si>
  <si>
    <t>ПС 35/6 "Центральная" ВЛ-6кВ ф.5 Куст-13</t>
  </si>
  <si>
    <t>18.07.2015 00:57 При прохождениии грозового фронта  на ПС 35/6 "Центральная" ЗРУ-6кВ яч.№5 ВЛ-6кВ  Куст-13 отключился В-6кВ от ТО фазы А и С . 
01:29 Произвели повторное включение- не успешно.
03:10 Выявлено место повреждения ВЛ-6кВ - разрушены изоляторы на оп.14/1 ф.А, оп 14/6 ф.С.,организована их замена
03:50 Подали напряжение на ВЛ-6кВ Куст-13</t>
  </si>
  <si>
    <t>ВЛ-6кВ ф.17 ПС 35/6кВ "Восточная"</t>
  </si>
  <si>
    <t xml:space="preserve"> УНП-3 Кальчинское м/р 07:18 при прохождении грозового фронта к.з. на ВЛ-6кВ ф.17 ПС 35/6кВ "Восточная" (бросок тока по ф. «С» = 2364 А, по ф. «В» =2375 А.) , отключение В-6 яч.№17 -работа защиты МТО, с успешным АПВ, как следствие - просадка напряжения по стороне 35кВ - с 37кВ до 28кВ; по стороне -110кВ  с 120кВ до 106кВ , вследствие чего произошла частичная остановка мех.фонда К-15 скв.№603, №605,№703; К-14б скв.№635, №636; 70р</t>
  </si>
  <si>
    <t>ВЛ-110кВ Урненская 2</t>
  </si>
  <si>
    <t>19.07.2015 14:35 При порывистом шквальном ветре произшел обрыв анкерной петли (строительная петля) шлейфа ф.А на опоре 40А/1 в сторону Куста-10 ВЛ-110 Урненская-2 и касание шлейфом тела опоры. В результате на ПС 6/35/110кВ Усть-Тегусская произошло отключение ЭВ-110 Урненская-2 от ТН ЗНП 1ст., с успешным АПВ и просадка U в сети 35кВ ,что привело к частичной остановке скважин мех.фонда в количестве 95 шт. В 15:22 было восстановлено электроснабжение всех потребителей и согласован набор нагрузки без ограничения.</t>
  </si>
  <si>
    <t xml:space="preserve">ВЛ-6 кВ Ф-5 </t>
  </si>
  <si>
    <t>ВЛ-6 кВ Ф-5  ПС 110/35/6 кВ "Зольное" (Жиг.ПО)</t>
  </si>
  <si>
    <t>Работала МТЗ АПВ- не успешно РПВ- не производили.Сильный порывистый ветер.
 Причина: в пролётах оп.№2И-3И обнаружено упавшее дерево на проводах ВЛ-6 кВ. С 14:26 до 15:15 снятие упавшего дерева с проводов ВЛ-6 кВ в пролётах оп. № 2И-3И. В 15:54  Ф-5 введён в работу.</t>
  </si>
  <si>
    <t>ТЗНП 1ст., МТЗ</t>
  </si>
  <si>
    <t xml:space="preserve">Работала 1 ст. ТЗНП, МТЗ. АПВ- успешно Причина: на ПС 110/35/6 кВ "Лугань" аварийно отключился  С-2-Т. Работала ДЗТ. АВР-35 кВ успешно. В 0:37 нагрузка 2С.Ш-6 кВ переведена на С-1-Т. Гроза,дождь, сильный порывистый ветер.
</t>
  </si>
  <si>
    <t xml:space="preserve">Работала МТЗ АПВ-успешно Гроза, сильный порывистый ветер. </t>
  </si>
  <si>
    <t>ВЛ-35 кВ "Ветлянка-1" ПС 35/6 кВ "Город-2" Под отключение попали: ПС 35/6 кВ "Кулешовская", Ветлянская", Т-1-Т "Верхне-Ветлянская"</t>
  </si>
  <si>
    <t>ВЛ-35 кВ "Борск-1"</t>
  </si>
  <si>
    <t>ВЛ-35 кВ "Борск-1" ПС 110/35/6 кВ "Подгорная" Под откл. попали: Т-1-Т ПС 35/6 кВ "Южный Неприк", ПС 35/6 кВ "Долматовская"</t>
  </si>
  <si>
    <t>Работала Т.О. АПВ-успешно. Гроза, сильный  порывистый ветер.</t>
  </si>
  <si>
    <t>ВЛ-35 кВ "Городецк" ПС 35/6 кВ "Ключевская"  Под отключение попали: ПС 35/6 кВ "Городецк, "Жуково".</t>
  </si>
  <si>
    <t>АПВ-нет РПВ-успешно Гроза, сильный 
порывистый ветер.</t>
  </si>
  <si>
    <t>ПС 35/6 кВ "Ключевская"</t>
  </si>
  <si>
    <t>В 0:33 прошла посадка напряжения. Причина:  аварийное отключение  ВЛ-35 кВ "Городецк". Гроза, дождь, сильный порывистый ветер.</t>
  </si>
  <si>
    <t>1 ст.ЗЗ</t>
  </si>
  <si>
    <t>ВЛ-110 кВ
"Калиновый Ключ"</t>
  </si>
  <si>
    <t>ВЛ-6 кВ Ф-11</t>
  </si>
  <si>
    <t>ВЛ-6 кВ Ф-11 ПС 35/6 кВ
"Верхне-Ветлянская".</t>
  </si>
  <si>
    <t xml:space="preserve">Работала МТЗ АПВ-не успешно РПВ-не успешно. Причина: в пролёте оп.№35-36 обнаружено дерево на проводах, на оп.№54 нет изолятора, провод Ф-"А" лежит на траверсе. С 14:15 до 15:55 монтаж изолятора Ф-"А" и крепление провода на оп.№54. Снятие упавшего дерева с проводов ВЛ-6 кВ в пролётах оп.№35-36. </t>
  </si>
  <si>
    <t>ВЛ-6 кВ Ф-2 ПС 35/6 кВ
"Верхне-Ветлянская".</t>
  </si>
  <si>
    <t>ВЛ-6 кВ Ф-11 ПС 35/6 кВ "Малиновская"</t>
  </si>
  <si>
    <t>ВЛ-6 кВ Ф-6 ПС 35/6 кВ "Киндяково"</t>
  </si>
  <si>
    <t>ВЛ-6кВ Ф-5 ПС-35/6кВ ДНС Гун/Ёган</t>
  </si>
  <si>
    <t>к.з. в концевой каб.муфте опора№1</t>
  </si>
  <si>
    <t>ВЛ-220  Сибирская-Топаз</t>
  </si>
  <si>
    <t>ВЛ-35кВ Ф№2 ПС-110/35/6кВ КНС-13</t>
  </si>
  <si>
    <t>ПС-35/6кВ КНС-21 ВЛ-6кВ Ф№14</t>
  </si>
  <si>
    <t>ПС-35/6кВ К-258 ВЛ-6кВ Ф-11</t>
  </si>
  <si>
    <t>ПС-35/6кВ К-1638  ВЛ-6кВ Ф№11</t>
  </si>
  <si>
    <t>ПС-35/6кВ К-399  ВЛ-6кВ Ф-16</t>
  </si>
  <si>
    <t>Грозовые перенаприжения. Перекос "U" на 2СШ-6кВ ПС-35/6кВ К-399. Разрушение изоляторов ШФ-35 Ф"А" оп.№39, ф "В" оп. №45.</t>
  </si>
  <si>
    <t>ВЛ-220 Сибирская-Топаз</t>
  </si>
  <si>
    <t>ВЛ-35кВ Ф-1,3 ПС-110\35\6кВ УПСВ-1</t>
  </si>
  <si>
    <t>ВЛ-6кВ Ф-18 ПС-35/6кВ К-1550</t>
  </si>
  <si>
    <t>МТ0</t>
  </si>
  <si>
    <t>ПС-35/6кВ К-863 ВЛ-6кВ Ф-18</t>
  </si>
  <si>
    <t>ПС-35/6кВ К-863          ВЛ-6кВ Ф-18</t>
  </si>
  <si>
    <t>ПС-35/6кВ К-396    ВЛ-6кВ Ф-8</t>
  </si>
  <si>
    <t>Грозовые перенапряжения повреждение ШС-10 Ф-А оп№11,33, Ф-В оп№25</t>
  </si>
  <si>
    <t>ПС-35/6кВ К-9М ВЛ-6кВ Ф-6</t>
  </si>
  <si>
    <t xml:space="preserve">Грозовые перенапряжения </t>
  </si>
  <si>
    <t>ПС-35/6кВ К-261 ВЛ-6кВ ф-7</t>
  </si>
  <si>
    <t>ПС-35/6кВ К-678   Т-2</t>
  </si>
  <si>
    <t>ПС-35/6кВ К-678  Т-2</t>
  </si>
  <si>
    <t>Грозовые перенапряжения, повреждение ВВ-35кВ яч.8  ввод Т-2 ПС к-678</t>
  </si>
  <si>
    <t>МТО,МТЗ Ф-С</t>
  </si>
  <si>
    <t>ПС-35/6кВ К-45 ВЛ-6кВ Ф-8</t>
  </si>
  <si>
    <t>Разрушение штыревого изолятора Ф-С на П.П-6кВ КТПН к-1113 схлест проводов, устранено</t>
  </si>
  <si>
    <t>МТЗ Ф-С</t>
  </si>
  <si>
    <t>МТЗ Ф-АС</t>
  </si>
  <si>
    <t>ПС-35/6кВ К-24 ВЛ-6кВ Ф-4</t>
  </si>
  <si>
    <t>Грозовые перенапряжения оп.8/29 попадание молнии в изолятор ШС-10 Ф-А разрушен, провод на траверсе, устранено</t>
  </si>
  <si>
    <t>ПС-35/6кВ К-26 ВЛ-6кВ Ф-15</t>
  </si>
  <si>
    <t>МТО,МТЗ Ф-АС</t>
  </si>
  <si>
    <t xml:space="preserve">Грозовые перенапряжения, оп№15/5 ПС-70 1Шт.(2),оп№23 ШС-10 Ф-А,В  скол юбок Ф-А,В,С следы подгара </t>
  </si>
  <si>
    <t>ВЛ-6кВ Ф-28 РУ КНС-1 Тюм/м-р.</t>
  </si>
  <si>
    <t>ПС-35/6кВ К-100 ВЛ-6кВ Ф-6</t>
  </si>
  <si>
    <t>Грозовые перенапряжения ,оп№3 следы подгара Ф-А,С ШС-10</t>
  </si>
  <si>
    <t>МТО     Ф"В,С"</t>
  </si>
  <si>
    <t>ПС-35/6кВ К-1954 ВЛ-6кВ Ф-10</t>
  </si>
  <si>
    <t>Сильный  порывистый ветер до 25 м/с</t>
  </si>
  <si>
    <t>ПС-35/6кВ К-100 ВЛ-6кВ Ф-8</t>
  </si>
  <si>
    <t>Сильный  порывистый ветер до 25 м/с,разрушение ШС-10 Ф-С оп№23</t>
  </si>
  <si>
    <t>ПС-35/6кВ К-209 ВЛ-6кВ Ф-6</t>
  </si>
  <si>
    <t>Сильный  порывистый ветер до 25 м/с,разрушение ШС-10 Ф-А оп№4</t>
  </si>
  <si>
    <t>МТО     Ф"А,С"</t>
  </si>
  <si>
    <t>ПС-35/6кВ К-252 ВЛ-6кВ Ф-7</t>
  </si>
  <si>
    <t>ПС-35/6кВ К-126 ВЛ-6кВ Ф-14</t>
  </si>
  <si>
    <t>Сильный  порывистый ветер до 25 м/с, падение дерева из-вне охранной зоны ЛЭП в пролете оп.3/1-3/2</t>
  </si>
  <si>
    <t>П/СТ 110 КНС-19 ВЛ-35 кВ ф-1</t>
  </si>
  <si>
    <t xml:space="preserve">МТО     </t>
  </si>
  <si>
    <t>П/СТ 110 КНС-19 ВЛ-35 кВ ф-2</t>
  </si>
  <si>
    <t>ПС-35/6кВ К-87 ВЛ-6кВ Ф-18</t>
  </si>
  <si>
    <t>ПС-35/6кВ К-223 ВЛ-6кВ Ф-4</t>
  </si>
  <si>
    <t>19.07.15.</t>
  </si>
  <si>
    <t>ПС-35/6кВ КНС-21 ВЛ-6кВ Ф-8</t>
  </si>
  <si>
    <t>Сильный  порывистый ветер до 25 м/с,падение дерева из-вне охранной зоны ЛЭП в пролете оп.10-11 - дерево убрано</t>
  </si>
  <si>
    <t>ВЛ-6кВ Ф-16 ПС-35/6кВ К-2051</t>
  </si>
  <si>
    <t>опора№3 Ф-В разрушен изолятор, провод лег на Ф-С</t>
  </si>
  <si>
    <t>ПС-35/6кВ к-15 ВЛ-6кВ Ф-8</t>
  </si>
  <si>
    <t>Падение дерева из вне охр.зоны ВЛ-6кВ в пролете оп.2-3, обрыв провода Ф-В, разрушение ШС-10 Ф-В оп.3. Ремонт провода, замена ШС-10.</t>
  </si>
  <si>
    <t>ПС-35/6кВ к-34 ВЛ-6кВ Ф-14</t>
  </si>
  <si>
    <t>Сильный, порывистый ветер до 25м/с. Под оп.№38 обнаруженна обгоревшая птица.</t>
  </si>
  <si>
    <t>Сильный, порывистый ветер до 25м/с. Падение дерева на ВЛ-6кВ в пр. оп. 36-37, обрыв провода Ф"С". Повреждение устранено</t>
  </si>
  <si>
    <t>ПС-35/6кВ К-221  ВЛ-6кВ Ф-8</t>
  </si>
  <si>
    <t>Сильный, порывистый ветер до 25м/с. Падение дерева на ВЛ-6кВ в пр. оп. 11-12</t>
  </si>
  <si>
    <t xml:space="preserve">ВЛ-110кВ Белозерная-Пламя </t>
  </si>
  <si>
    <t>Сильный, порывистый ветер до 25м/с.Повреждение тр-ра ПС 110 Пламя</t>
  </si>
  <si>
    <t>ПС-35/6кВ К-219    ВЛ-6кВ Ф№5</t>
  </si>
  <si>
    <t>Падение дерева из-вне охранной зоны ЛЭП в пролете оп.5-6.</t>
  </si>
  <si>
    <t>Эхаби, скв. 334</t>
  </si>
  <si>
    <t>Защита по низкому питающему напряжению УЭЦН</t>
  </si>
  <si>
    <t>Выясняется</t>
  </si>
  <si>
    <t>ПС-35/6 кВ "Кыдыланьи", ПС-35/6 кВ "Зап.Сабо", ПС-35/6 кВ "Сабо", ПС-35/6 кВ "НП Сабо", ПС-35/6 кВ "Мухто"</t>
  </si>
  <si>
    <t>НС ОТЭЦ Сахаров А.Л. сброс нагрузки по ВЛ-35 кВ Т604 "Эхаби" с 85А до 50А. При осмотре ПС-35/6 кВ "Тунгор": ВГБЭ-35 кВ №8 в отключенном положении, в остановке ПС-35/6 кВ "Кыдыланьи", ПС-35/6 кВ "Зап.Сабо", ПС-35/6 кВ "Сабо", ПС-35/6 кВ "НП Сабо", перевод питания ПС-35/6 кВ "Мухто" от ДЭС. Осмотр ЭО, ВЛ, производство переключений по подаче U на ПС (Сабинский куст).</t>
  </si>
  <si>
    <t>Эхаби, скв. 237</t>
  </si>
  <si>
    <t>Л-7Д</t>
  </si>
  <si>
    <t>При переезде бригады №36 СНПХ на скв. 53 Н.Даги для ЗБС, задеты провода 6кВ  Л-7Д</t>
  </si>
  <si>
    <t>Центральная Оха, скв. 1490</t>
  </si>
  <si>
    <t>Выбивает АП-10, замена на АП-16</t>
  </si>
  <si>
    <t>ТП-6/0,4кВ № 402 гр.2</t>
  </si>
  <si>
    <t>Западное Сабо, ТП-6/0,4кВ № 402 гр.2</t>
  </si>
  <si>
    <t>Замена автомата АВ-100А на ТП-6/0,4кВ №402 гр.2</t>
  </si>
  <si>
    <t>ТП-6/0,4кВ № 233 гр.1</t>
  </si>
  <si>
    <t>Центральная Оха, ТП-6/0,4кВ № 233 гр.1</t>
  </si>
  <si>
    <t>Ремонт автомата ТП-6/0,4кВ №233 гр.1</t>
  </si>
  <si>
    <t>Мирзоева, Монги, ВЛ-35 кВ Т-523</t>
  </si>
  <si>
    <t>Авария в сетях Сахалинэнерго в Смирныховском районе</t>
  </si>
  <si>
    <t>Центральная Оха, ТП-6/0,4кВ № 233</t>
  </si>
  <si>
    <t>Отключение ТП-6/0,4 кВ № 233, обгорел кабель в БУ на скв. 2312</t>
  </si>
  <si>
    <t>ПС-35/6 кВ "Сабо"</t>
  </si>
  <si>
    <t>ПС-35/6 кВ "Мухто", ПС-35/6 кВ "Кадыланьи", ПС-35/6 кВ "З.Сабо", ПС-35/6 кВ "Сабо"</t>
  </si>
  <si>
    <t>ДЭМ участка №2 Мудровский А.В. - возникновение угрозы жизни персонала - при отключении 1ШР-35-В3С ПС-35/6 кВ "Сабо" - обрыв токопровода между 1ШР-35-В3С и В-35-В3С. В остановке ПС-35/6 кВ "Мухто", ПС-35/6 кВ "Кадыланьи", ПС-35/6 кВ "З.Сабо", ПС-35/6 кВ "Сабо". В работе ПС-35/6 кВ "НП Сабо". Производство переключений по подаче U на ПС (Сабинский куст).</t>
  </si>
  <si>
    <t>В-Ф92,ВТ-61 ПС 35/6 кВ                              "Махмуд Мектеб-9"</t>
  </si>
  <si>
    <t>АО, МТЗ, РПВУ</t>
  </si>
  <si>
    <t xml:space="preserve">ВЛ-6кВ Ф-2 ПС 35/6кВ "Камыш Бурун" </t>
  </si>
  <si>
    <t xml:space="preserve"> для устранения обрыва вязки.Ф-В,оп.57,Ф-2.</t>
  </si>
  <si>
    <t>АО, РПВУ</t>
  </si>
  <si>
    <t>ВЛ-6кВ Ф-113, Ф-114 ПС 35/6кВ "Величаевка-11"</t>
  </si>
  <si>
    <t>Ф-113, Ф-114</t>
  </si>
  <si>
    <t>кратковременное отключение Ф-113, Ф-114 для отыскания земли</t>
  </si>
  <si>
    <t>отключили Ф-112 для устранения аварийного дефекта отпайка на скважину 244 м/р "Величаевское" опора №20 обрыв вязки провода фаза-В, устранили дефект, ввели в работу фидер, КИЗ в норме</t>
  </si>
  <si>
    <t>МТЗ 1 ступень, ячейки № 5 фидер №1</t>
  </si>
  <si>
    <t>ВЛ-6 кВ (ВЛ-1)</t>
  </si>
  <si>
    <t>Фидер № 5</t>
  </si>
  <si>
    <t>Межфазное КЗ линии ВЛ-1</t>
  </si>
  <si>
    <t>РЛНД10</t>
  </si>
  <si>
    <t>Ф.5-5                                        Советское нмр</t>
  </si>
  <si>
    <t>Ф.5-5</t>
  </si>
  <si>
    <r>
      <t xml:space="preserve">БРУ-6 №5 (БКНС-19). АО ВЛ-6 ФБ5-25 действием МТЗ, АПВУ. Дождь, гроза, порывы ветра. Бюллетень погоды № 194 от 13.07.15г. </t>
    </r>
    <r>
      <rPr>
        <sz val="12"/>
        <color indexed="60"/>
        <rFont val="Times New Roman"/>
        <family val="1"/>
        <charset val="204"/>
      </rPr>
      <t>14.07.15. выполнен осмотр,  дефектов необнаружено.</t>
    </r>
  </si>
  <si>
    <t>ДЭС                                Колотушное  нмр</t>
  </si>
  <si>
    <r>
      <t xml:space="preserve">БРУ-6 БКНС-24. АО ВЛ-6 Ф.Б8-15 действием МТЗ, АПВУ. Посадка напряжения. Дождь, гроза, порывы ветра. Бюллетень погоды № 193 от 12.07.15г. </t>
    </r>
    <r>
      <rPr>
        <sz val="12"/>
        <color indexed="60"/>
        <rFont val="Times New Roman"/>
        <family val="1"/>
        <charset val="204"/>
      </rPr>
      <t xml:space="preserve"> 16.07.15г. выполнен осмотр, оп. №.109/4 разбиты подвесные изоляторы всех фаз. 18.07.15г. дефект устранен.</t>
    </r>
  </si>
  <si>
    <r>
      <t xml:space="preserve">ПС 35/6 кВ №611 АО ВЛ-6 Ф.11-5, Ф.11-6, Ф.11-19 действием ТО, АПВУ. Посадка напряжения. Дождь, гроза, порывы ветра.  Бюллетень погоды № 193 от 12.07.15г.  </t>
    </r>
    <r>
      <rPr>
        <sz val="12"/>
        <color indexed="60"/>
        <rFont val="Times New Roman"/>
        <family val="1"/>
        <charset val="204"/>
      </rPr>
      <t>14.07.15г. выполнен осмотр, повреждений не обнаружено.</t>
    </r>
  </si>
  <si>
    <t>Ф.Чр-15 
Черемшанское нмр</t>
  </si>
  <si>
    <t xml:space="preserve">Ф.Чр-15 </t>
  </si>
  <si>
    <r>
      <t xml:space="preserve">ПС 110/35/6 кВ "Черемшанская" АО ВЛ-6 Ф.ЧР-15 действием ТО, АПВУ. Дождь, гроза, порывы ветра.  Бюллетень погоды № 193 от 12.07.15г.  </t>
    </r>
    <r>
      <rPr>
        <sz val="12"/>
        <color indexed="60"/>
        <rFont val="Times New Roman"/>
        <family val="1"/>
        <charset val="204"/>
      </rPr>
      <t>15.07.15. выполнен осмотр, в пролете оп. №75/5-76/1 падение сухого дерева, растущего вне охран. зоны ВЛ,  на проводах в пролете. Дерево удалено.</t>
    </r>
  </si>
  <si>
    <t xml:space="preserve"> Ф.4-6                                  Советское нмр</t>
  </si>
  <si>
    <t>Ф.Б10-19 
Советское нмр</t>
  </si>
  <si>
    <t xml:space="preserve">Ф.Б10-19 </t>
  </si>
  <si>
    <r>
      <t xml:space="preserve">БРУ-6 БКНС-10 АО ВЛ-6кВ Ф.Б10-19 действием ТО, АПВН, РПВН. При осмотре обнаружено </t>
    </r>
    <r>
      <rPr>
        <sz val="12"/>
        <color indexed="60"/>
        <rFont val="Times New Roman"/>
        <family val="1"/>
        <charset val="204"/>
      </rPr>
      <t>2 упавших дерева на провода в пролёте оп.№78-79.</t>
    </r>
    <r>
      <rPr>
        <sz val="12"/>
        <rFont val="Times New Roman"/>
        <family val="1"/>
        <charset val="204"/>
      </rPr>
      <t xml:space="preserve"> Деревья убраны, включен в работу. Дождь, порывистый ветер. Бюллетень погоды №194 от 13.07.15г.</t>
    </r>
  </si>
  <si>
    <t>1ТН-6 КУВ-6 К-11
З/Останинское емр</t>
  </si>
  <si>
    <r>
      <t>АО УЭЦН. АО УЭЦН. Посадка напряжения при внутреннем повреждении 1ТН-6 в КУВ-6 кВ "К-11" (перегорели 2 предохранителя 1ТН-6)</t>
    </r>
    <r>
      <rPr>
        <sz val="12"/>
        <color indexed="60"/>
        <rFont val="Times New Roman"/>
        <family val="1"/>
        <charset val="204"/>
      </rPr>
      <t>. Повреждение ТН-6кВ готовится претензия на завод изготовитель (ввод в работу в 2014г)</t>
    </r>
  </si>
  <si>
    <t>Ф.30-8 
Советское нмр</t>
  </si>
  <si>
    <t xml:space="preserve">Ф.30-8 </t>
  </si>
  <si>
    <t>АО УЭЦН. Посадка напряжения по Ф.30-8, ЛР-1 оп.№6  отгорел нож фаза "С". Выполнен ремонт ЛР-6.</t>
  </si>
  <si>
    <t>Ф.23-16 
Зап-Полуденное нмр</t>
  </si>
  <si>
    <t>Ф.3-8
Советское нмр</t>
  </si>
  <si>
    <t>Ф.2-17
Советское нмр</t>
  </si>
  <si>
    <t>МТЗ 1ст, АПВ</t>
  </si>
  <si>
    <t>Ц-8
Советское нмр</t>
  </si>
  <si>
    <t>МФО, АПВ</t>
  </si>
  <si>
    <t>С-93,  С-94</t>
  </si>
  <si>
    <t>Ф.10-10 
Советское нмр</t>
  </si>
  <si>
    <t>ФБ10-17
Советское нмр</t>
  </si>
  <si>
    <t>СУ ЭЦН Советского нмр</t>
  </si>
  <si>
    <t>АО УЭЦН Советского нмр. Посадка напряжения,  Гроза. (Бюллетень погоды № 198 от 17.07.15г).</t>
  </si>
  <si>
    <t>Ф.Гр-5 
Северное нмр</t>
  </si>
  <si>
    <t>К-24 скв.702 Ломовое нмр</t>
  </si>
  <si>
    <t xml:space="preserve">АО АВ-0,4кВ 250А после посадки напряжения, в 17:50 АО при включении.  В 21:17 совместно с "Новомет" сервис выезд на куст, после проверки  оборудования, УЭЦН переключен на резервный АВ-0,4кВ - Iр=65А. U=405В. </t>
  </si>
  <si>
    <t>К-7 скв.635 Ломовое нмр</t>
  </si>
  <si>
    <t>АО АВ-0,4кВ 250А, включен- Iр=165А. U=395В. ЭЦН работает в режиме АПВ. Запрошены распечатки параметров работы УЭЦН.</t>
  </si>
  <si>
    <t>СУ ЭЦН К-122А Советского нмр</t>
  </si>
  <si>
    <t>АО АВ-0,4кВ ввод 1Т в КТПН-6/0,4 кВ (клина скв. №4125).</t>
  </si>
  <si>
    <t xml:space="preserve"> ф.11-8
Крапивинское нмр</t>
  </si>
  <si>
    <t xml:space="preserve"> ф.11-8</t>
  </si>
  <si>
    <t xml:space="preserve"> ф.4-17                                Игольское нмр</t>
  </si>
  <si>
    <t xml:space="preserve">  ф.4-17</t>
  </si>
  <si>
    <t>ф.8-9                               Таловое нмр</t>
  </si>
  <si>
    <t>ф.8-9</t>
  </si>
  <si>
    <t>Ф.23-13
Зап-Полуденное нмр</t>
  </si>
  <si>
    <t>Ф.2                           Карасёвское нмр</t>
  </si>
  <si>
    <t xml:space="preserve"> Ф.2</t>
  </si>
  <si>
    <t>Ф.7-12 Советского нмр</t>
  </si>
  <si>
    <t>Ф.7-12</t>
  </si>
  <si>
    <r>
      <t>ПС 35/6 кВ №107 АО ВЛ-6 кВ Ф.7-12 действием ТО, АПВН, РПВН.</t>
    </r>
    <r>
      <rPr>
        <sz val="12"/>
        <color indexed="60"/>
        <rFont val="Times New Roman"/>
        <family val="1"/>
        <charset val="204"/>
      </rPr>
      <t xml:space="preserve"> Обрыв проводов фаз "А", "С" в пролете оп. №7-8 трубоукладчиком ООО "ГРИН". Выполнен ремонт.</t>
    </r>
  </si>
  <si>
    <t>Ф.Б10-15 
Советское нмр</t>
  </si>
  <si>
    <t xml:space="preserve">Ф.Б10-15 </t>
  </si>
  <si>
    <t>Ф.О-16 Советского нмр</t>
  </si>
  <si>
    <t>Ф.О-16</t>
  </si>
  <si>
    <r>
      <t xml:space="preserve">АО УЭЦН. На ВЛ-6 кВ ф.О-5 ЗРУ-6 ПС-110 "Останинская" на ЛР-6кВ №1 на оп. №12 отсутствие  ф "В". </t>
    </r>
    <r>
      <rPr>
        <sz val="12"/>
        <color indexed="60"/>
        <rFont val="Times New Roman"/>
        <family val="1"/>
        <charset val="204"/>
      </rPr>
      <t xml:space="preserve"> Выполнен ремонт ЛР-6.</t>
    </r>
  </si>
  <si>
    <t>МТЗ 1ст., АПВ</t>
  </si>
  <si>
    <t xml:space="preserve">ПС-110/35/6 кВ "Черемшанская" АО ВЛ-6 кВ Ф.ЧР-15 действием МТЗ 1ст., АПВУ. Дождь, порывистый ветер.  Бюллетень погоды № 199 от 18.07.15г. </t>
  </si>
  <si>
    <t>Ф.15-12 Стрежевского нмр</t>
  </si>
  <si>
    <t>Ф.7-3                              Первомайское нмр</t>
  </si>
  <si>
    <t xml:space="preserve"> Ф.7-3</t>
  </si>
  <si>
    <t xml:space="preserve">ПС 35/6 кВ №407 АО ВЛ-6кВ Ф.7-3 действием ТО, АПВН. Посадка напряжения, АО УЭЦН.  В 19:12ч. .РПВУ. Порывистый ветер.  Бюллетень погоды № 200 от 19.07.15г. </t>
  </si>
  <si>
    <t>Ф.1-3                              Оленье нмр</t>
  </si>
  <si>
    <t xml:space="preserve"> Ф.1-3</t>
  </si>
  <si>
    <r>
      <t xml:space="preserve">ПС 35/6 кВ №401 АО ВЛ-6кВ Ф.1-3 действием ТО, АПВН, РПВН. </t>
    </r>
    <r>
      <rPr>
        <sz val="12"/>
        <color indexed="60"/>
        <rFont val="Times New Roman"/>
        <family val="1"/>
        <charset val="204"/>
      </rPr>
      <t xml:space="preserve">Убрано упавшее дерево с ВЛ-6 кВ в пролете оп.48/2-49/2 (растущего вне охранной зоны ВЛ).  </t>
    </r>
    <r>
      <rPr>
        <sz val="12"/>
        <rFont val="Times New Roman"/>
        <family val="1"/>
        <charset val="204"/>
      </rPr>
      <t xml:space="preserve">Порывистый ветер.  Бюллетень погоды № 200 от 19.07.15г. </t>
    </r>
  </si>
  <si>
    <t xml:space="preserve"> ф.Б4-16
Вахское нмр</t>
  </si>
  <si>
    <t xml:space="preserve"> ф.Б4-16</t>
  </si>
  <si>
    <r>
      <t xml:space="preserve">БРУ-6 №4 БКНС-17 АО ВЛ-6 кВ ф.Б4-16 действием ТО, АПВУ. </t>
    </r>
    <r>
      <rPr>
        <sz val="12"/>
        <color indexed="60"/>
        <rFont val="Times New Roman"/>
        <family val="1"/>
        <charset val="204"/>
      </rPr>
      <t xml:space="preserve">Отгорела шина фазы "С" на проходном изоляторе Ф.Б4-16 в БРУ-6кВ №4. Нагрузка переведена на ВЛ-6кВ Ф.Б4-27. </t>
    </r>
    <r>
      <rPr>
        <sz val="12"/>
        <rFont val="Times New Roman"/>
        <family val="1"/>
        <charset val="204"/>
      </rPr>
      <t xml:space="preserve">Порывистый ветер.  Бюллетень погоды № 200 от 19.07.15г. </t>
    </r>
  </si>
  <si>
    <t xml:space="preserve"> скв.од.210   Советское нмр</t>
  </si>
  <si>
    <t>АВ в БУС</t>
  </si>
  <si>
    <t>Выбит АВ-0,4 в БУСе. ЭО осмотрено замечаний нет, АВ-0,4 включен. Заявка от ЦДНГ-1 поступила  в 11:00ч.</t>
  </si>
  <si>
    <t>Ф.11-6                                               Советское нмр</t>
  </si>
  <si>
    <t>Ф.11-6</t>
  </si>
  <si>
    <r>
      <t xml:space="preserve">ПС-35/6 кВ №111. АО ВЛ-6кВ Ф.11-6 действием ТО, АПВУ. Дождь, порывистый ветер. Бюллетень погоды № 200 от 19.07.15г.  11:05 повторное АО действием ТО, АПВН. 16:48 оп. №35 отключен ЛР-6, подано напряжение на К-50. После прекращения штормового ветра выполнен осмотр ВЛ-6 в зоне затопления. </t>
    </r>
    <r>
      <rPr>
        <sz val="12"/>
        <color indexed="60"/>
        <rFont val="Times New Roman"/>
        <family val="1"/>
        <charset val="204"/>
      </rPr>
      <t>В пролете оп. №68-69 падение дерева на провода, убрали.</t>
    </r>
  </si>
  <si>
    <t>Ф.7-8                                               Советское нмр</t>
  </si>
  <si>
    <t xml:space="preserve">Ф.7-8       </t>
  </si>
  <si>
    <t xml:space="preserve">ПС-35/6 кВ №107. АО ВЛ-6кВ Ф.7-8 действием ТО, АПВН. Дождь, порывистый ветер.  Отключен ЛР-6 оп.№107/1 отпайка на ТП/100кВА ЭХЗ. РПВУ. Бюллетень погоды № 200 от 19.07.15г. </t>
  </si>
  <si>
    <t xml:space="preserve"> Ф.Б1-9
Вахское нмр</t>
  </si>
  <si>
    <t>Ф.Б1-9</t>
  </si>
  <si>
    <r>
      <t xml:space="preserve">БРУ-6 №1 АО ВЛ-6кВ Ф.Б1-9 действием ТО, АПВУ. Дождь, порывистый ветер. Бюллетень погоды № 200 от 19.07.15г.  </t>
    </r>
    <r>
      <rPr>
        <sz val="12"/>
        <color indexed="60"/>
        <rFont val="Times New Roman"/>
        <family val="1"/>
        <charset val="204"/>
      </rPr>
      <t>21.07.15г. выполнен осмотр, в пролете оп. №25-26 падение на провода дерева растущего вне охранной зоны ВЛ, убрали.</t>
    </r>
  </si>
  <si>
    <t xml:space="preserve"> Ф.3-13
Советское нмр</t>
  </si>
  <si>
    <t>Ф.3-13</t>
  </si>
  <si>
    <t xml:space="preserve"> Ф.11-14
Советское нмр</t>
  </si>
  <si>
    <t xml:space="preserve"> Ф.11-14</t>
  </si>
  <si>
    <t xml:space="preserve"> ПС-35/6 кВ №111.  АО ВЛ-6кВ Ф.11-14 действием МТЗ, АПВУ.  Бюллетень погоды № 202 от 21.07.15г.</t>
  </si>
  <si>
    <t>К-39 скв.1138 Нижне-Вартовское</t>
  </si>
  <si>
    <t>ПС 35/6 кВ БКНС-2 ф-1</t>
  </si>
  <si>
    <t>падение дерева на ЛР20-002 КТП510-215, обрыв одного провода. Произвели ремонт</t>
  </si>
  <si>
    <t>МТЗ 2ст.</t>
  </si>
  <si>
    <t>ПС 110/35/6 кВ "Нефть" Ф-3</t>
  </si>
  <si>
    <t>Падение дерева из-за пределов ОЗ  в пролетах опор 125-126, дерево убрали, ВЛ без повреждений</t>
  </si>
  <si>
    <t>ВЛ-6 кВ ф.250-09</t>
  </si>
  <si>
    <t>БЭО-6</t>
  </si>
  <si>
    <t>ПС 35/6кВ 1000 ВЛ-6кВ ф.1000-14</t>
  </si>
  <si>
    <t>ВЛ-6кВ ф.1000-14</t>
  </si>
  <si>
    <t>В пролете опор №37-38  в результате воздействия ветровой нагрузки (порывистый ветер 16-21 м/с) упало дерево из-за пределов охранной зоны  ВЛ-6 кВ. Дерево убрано.</t>
  </si>
  <si>
    <t>ВЛ-110кВ Пыть-Ях- Лосинка-2</t>
  </si>
  <si>
    <t>ПС-35/6 кВ   №241 ВЛ-6 кВ ф.241-08</t>
  </si>
  <si>
    <t xml:space="preserve"> ВЛ-6 кВ 
ф.241-08</t>
  </si>
  <si>
    <t>ПС-110/35/6 Среднеугутская РУ-6 кВ  яч.06</t>
  </si>
  <si>
    <t>ПС-35/6 кВ №357 ВЛ-6 кВ ф.357-18</t>
  </si>
  <si>
    <t>ВЛ-6 кВ
ф.357-18</t>
  </si>
  <si>
    <t>ПС-35/6 кВ №353 ВЛ-6 кВ ф.353-06</t>
  </si>
  <si>
    <t>ВЛ-6 кВ
 ф.353-06</t>
  </si>
  <si>
    <t>ВЛ-110кВ Магистральная-Средний Балык-1,2ц.</t>
  </si>
  <si>
    <t>ВЛ-35кВ  Майская-1,2</t>
  </si>
  <si>
    <t>ДФЗ/ДФЗ</t>
  </si>
  <si>
    <t>ВЛ-110 Правдинская-Петелинская/ Магистральная-Пойковская</t>
  </si>
  <si>
    <t xml:space="preserve"> ВЛ-110кВ  Магистральная-Петелинская/ ВЛ-110кВ Правдинская-Петелинская </t>
  </si>
  <si>
    <t>БКРУ-6кВ к.13 Ср.Уг</t>
  </si>
  <si>
    <t>БКРУ-6кВ к.13 Ср.Уг  ВВ-1</t>
  </si>
  <si>
    <t>1ст. ТНЗНП</t>
  </si>
  <si>
    <t>ВЛ-110 Шубинская -ЦПС - отп. Гранит-2ц.</t>
  </si>
  <si>
    <t>ВЛ-110 Шубинская - ЦПС - отп. Гранит-2ц.</t>
  </si>
  <si>
    <t>ПС 35/6кВ 066 ВЛ-6кВ ф.066-17</t>
  </si>
  <si>
    <t>ВЛ-6кВ ф.066-17</t>
  </si>
  <si>
    <t>ПС-110/35/6 Тайга  ВЛ-35 Промысловая-1</t>
  </si>
  <si>
    <t xml:space="preserve">  ВЛ-35 Промысловая-1</t>
  </si>
  <si>
    <t>К-213 КТПН 6/0,4 №4  АВ(630А) скв.8174, вводной АВ-1000А.</t>
  </si>
  <si>
    <t>ПС 110/35/6 Горшковская ВЛ-6 кВ ф.86-13</t>
  </si>
  <si>
    <t>ВЛ-110кВ Гагаринская -Лабытвор - отп.Горшковская - 1,2ц.</t>
  </si>
  <si>
    <t>Прохождение грозового фронта, порывы ветра 22 – 27 м/с. Пролет опор № 38-39, падение дерева (длина более 20м) из-за пределов охранной зоны ВЛ. Устранили</t>
  </si>
  <si>
    <t>ВЛ-6кВ ф.1802-04</t>
  </si>
  <si>
    <t>Газовая защита РПН Т-2, Т-2</t>
  </si>
  <si>
    <t>ПС 110/35/6кВ Куделинская Т-2</t>
  </si>
  <si>
    <t xml:space="preserve"> Т2</t>
  </si>
  <si>
    <t>КТПН 6/0.4кВ №1 к. 124 (вкл. от ПС35/6кВ 1024 ВЛ-6кВ ф.1024-09)</t>
  </si>
  <si>
    <t>КТПН 6/0.4кВ №1 к. 124</t>
  </si>
  <si>
    <t xml:space="preserve"> ВЛ-6кВ ф.1802-04</t>
  </si>
  <si>
    <t>ПС 110/35/6кВ Куделинская ВЛ-35кВ Исток-2</t>
  </si>
  <si>
    <t>ВЛ-35кВ Исток-2</t>
  </si>
  <si>
    <t>ПС 110/35/6кВ Куделинская  2С-35кВ</t>
  </si>
  <si>
    <t>2С-35кВ</t>
  </si>
  <si>
    <t>ПС35/6кВ 1013 ВЛ-6кВ ф.1013-04</t>
  </si>
  <si>
    <t>ВЛ-6кВ ф.1013-04</t>
  </si>
  <si>
    <t>ПС 35/6 кВ №221 ВЛ-6кВ
 ф.221-04</t>
  </si>
  <si>
    <t>ВЛ-6кВ
 ф.221-04</t>
  </si>
  <si>
    <t>ПС 35/6 кВ №180 ВЛ-6 кВ ф.180-15, ф.180-04</t>
  </si>
  <si>
    <t xml:space="preserve">ВЛ-6 кВ ф.180-15
ф.180-04 </t>
  </si>
  <si>
    <t>ПС 35/6 кВ №151 ВЛ-6 кВ ф.151-20</t>
  </si>
  <si>
    <t>ВЛ-6 кВ ф.151-20</t>
  </si>
  <si>
    <t>ПС 35/6 кВ №143 ВЛ-6 кВ ф.143-06</t>
  </si>
  <si>
    <t>ВЛ-6 кВ ф.143-06</t>
  </si>
  <si>
    <t>ПС 35/6 кВ №107 ВЛ-6 кВ ф.107-03</t>
  </si>
  <si>
    <t>ВЛ-6 кВ ф.107-03</t>
  </si>
  <si>
    <t>ВЛ-35кВ Стрела-2</t>
  </si>
  <si>
    <t>ПС 35/6кВ №3183 ВЛ-6кВ ф.3183-11</t>
  </si>
  <si>
    <t>ВЛ-6кВ  ф.3183-11</t>
  </si>
  <si>
    <t>ПС 110/35/6кВ Елыково ВЛ-6кВ ф.413-10</t>
  </si>
  <si>
    <t>ВЛ-6кВ ф.413-10</t>
  </si>
  <si>
    <t xml:space="preserve"> КНС-17  ВВ-6 СТД-6 №2</t>
  </si>
  <si>
    <t xml:space="preserve"> Выборочная остановка скв.  на кустах запитанных от  ВЛ 35кВ Зап.Салым-2 по посадке напряжения при КЗ на КНС-17 (порыв водовода, залит водой  агр №2)</t>
  </si>
  <si>
    <t>Выборочная остановка  скв. запитаных от 1С-6 кВ ПС 241, 242, 243, 226, 227.  Отключений эл. оборудования БЭО № 3 УЭЭ  нет.</t>
  </si>
  <si>
    <t xml:space="preserve">2-х фазное К.З. ф.А, С пролете оп.32-33 в следствии задевания ВЛ-6 ковшом эксковатора ООО"Ламор-Югра" </t>
  </si>
  <si>
    <t xml:space="preserve">ТО
</t>
  </si>
  <si>
    <t>ПС 35/6кВ №250
ф.250-10</t>
  </si>
  <si>
    <t>Обрыв проводов ф."А,С" в пролете оп.11-12 ф.250-10, поднятым кузовом самосвала ООО
"Ламор-Югра"
остановка скв. по посадке напряжения.</t>
  </si>
  <si>
    <t>ПС 35/6 Проскуринская, ПС 35/6 Варшава-3</t>
  </si>
  <si>
    <t>АВР-6
успешно</t>
  </si>
  <si>
    <t>ПС 6/35кВ "Касаев",
ВЛ-6 кВ ф.14</t>
  </si>
  <si>
    <t>Обрыв проводов ВЛ поднятым кузовом самосвала 
ООО "СК Контакт" в пролете опор №№21-22.</t>
  </si>
  <si>
    <t>ВЛ-6 кВ Ф-16 ПС 35/6 кВ"Жуково"</t>
  </si>
  <si>
    <t>ВЛ-35 кВ Т-603</t>
  </si>
  <si>
    <t>Кратковременное отключение для определения замыкания на "землю". "Земля" в сети 10 кВ на участке СЭС.</t>
  </si>
  <si>
    <t>ПС 220/110/35 кВ Кирьяновская, ВЛ 110 кВ Кирьяновская-Мегион-1,2 цепь</t>
  </si>
  <si>
    <t>ПС 220/110/35 кВ Кирьяновская ВЛ 110 кВ Кирьяновская-Мегион-1</t>
  </si>
  <si>
    <t>Аварийное отключение ВЛ-110кВ с успешным АПВ при прохождении грозового фронта.</t>
  </si>
  <si>
    <t>ПС 220/110/35 кВ Васильев,
ВЛ 110 кВ Васильев-Ватинская</t>
  </si>
  <si>
    <t>ПС 220/110/35 кВ Кирьяновская,
ВЛ 110 кВ  Кирьяновская-Мартовская</t>
  </si>
  <si>
    <t>С-105</t>
  </si>
  <si>
    <t>ПС 35/6 кВ Куст-124,
 ВЛ-6 кВ  ф.5</t>
  </si>
  <si>
    <t>Аварийное отключение ВЛ-6 кВ с успешным АПВ при прохождении грозового фронта.</t>
  </si>
  <si>
    <t xml:space="preserve">ПС 35/6 кВ КНС-8,
ВЛ-6 кВ ф.9 </t>
  </si>
  <si>
    <t>ПС 35/6 кВ КНС-3м,
ВЛ 6 кВ Ф-18</t>
  </si>
  <si>
    <t>Аварийное отключение ВЛ-6 кВ с успешным РПВ при прохождении грозового фронта.</t>
  </si>
  <si>
    <t>ПС 35/6 кВ КНС-3м,
ВЛ 6 кВ Ф-5</t>
  </si>
  <si>
    <t>ПС 35/6 кВ Куст-47,
 ВЛ 6 кВ Ф-14</t>
  </si>
  <si>
    <t>ПС 110/35/6 кВ Мартыновская ВЛ 35 кВ Ф-5</t>
  </si>
  <si>
    <t>Аварийное отключение ВЛ-35 кВ с успешным АПВ при прохождении грозового фронта.</t>
  </si>
  <si>
    <t>ПС 35/6 кВ Кондратьевская,
 ВЛ 6 кВ Ф-4</t>
  </si>
  <si>
    <t>ЭМ (Тепл.) расцеп., ПК-6кВ</t>
  </si>
  <si>
    <t xml:space="preserve">ПС 35/6 кВ Куст-64,
 Куст-47 КТПН 6/0,4 кВ 630кВА №1 </t>
  </si>
  <si>
    <t>Перегорание ПК-6 кВ</t>
  </si>
  <si>
    <t>ПС-35/6кВ К-281 ВЛ-6кВ Ф№6</t>
  </si>
  <si>
    <t>ВЛ-6 кВ Ф-2 ПС 35/6 кВ "Промысловая"</t>
  </si>
  <si>
    <t>Ц-12                                       Советское нмр</t>
  </si>
  <si>
    <t>Ф.30-14                                               Советское нмр</t>
  </si>
  <si>
    <t>ДЭС Озерное  нмр</t>
  </si>
  <si>
    <t>МТЗ 1ст.</t>
  </si>
  <si>
    <t>ВЛ-220 Муравленковская-Надым 
ВЛ-220 Муравленковская-Аврора</t>
  </si>
  <si>
    <t>ВЛ-220 Муравленковская-Надым                                                          ВЛ-220 Муравленковская-Аврора</t>
  </si>
  <si>
    <t xml:space="preserve">1 ступень земляной защиты
</t>
  </si>
  <si>
    <t>ВЛ-110 Тарко-Сале-Северный-4</t>
  </si>
  <si>
    <t>ВЛ-110 Тарко-Сале-Сигнал</t>
  </si>
  <si>
    <t>ВЛ-220  "Тарко-Сале-Арсенал"</t>
  </si>
  <si>
    <t xml:space="preserve">ВЛ-35кВ "Дорофеевская-1"  </t>
  </si>
  <si>
    <t>ПС110/35/6кВ "Ямальская"</t>
  </si>
  <si>
    <t>В-110 1Т, В-35 1Т</t>
  </si>
  <si>
    <t>ПС 35/6кВ №2036, С-6-1</t>
  </si>
  <si>
    <t>Ввод-6 Т1</t>
  </si>
  <si>
    <t>ГПЭС-2 8х1540, 1х250 
(Аригольское м/р),
 ГПГУ-3</t>
  </si>
  <si>
    <t>Аварийный останов ГПГУ-3 - на панели РСС сработал код ошибки 2856 "неравномерная температура выхлопных газов цилиндра 18(в9)". Останов ГПГУ №1,2,4,5,7,8  по детонации в цилиндрах.</t>
  </si>
  <si>
    <t>ПС 35/6 "Ново Кудринская", Западно Степановская".</t>
  </si>
  <si>
    <t>ПС 220/110/35 кВ Ленинская,
ВЛ 110 кВ Ленинская-Лосинка-2</t>
  </si>
  <si>
    <t>Разрушение изоляторов на оп.№101</t>
  </si>
  <si>
    <t>МТЗ 2ст</t>
  </si>
  <si>
    <t>ВЛ-6 кВ Ф-29 ПС 35/6 кВ "Промысловая"</t>
  </si>
  <si>
    <t>ВЛ-6кВ "Ц-3-12"
ВЛ-6кВ "Ц-3-18"</t>
  </si>
  <si>
    <t>ВЛ-110кВ "Муравленковская-Барсуковская-1"</t>
  </si>
  <si>
    <t>К-21 скв.771 Лугинецкое нмр</t>
  </si>
  <si>
    <t>МТЗ ТО</t>
  </si>
  <si>
    <t>1 зона ДЗ
ТО</t>
  </si>
  <si>
    <t>Газовая защита 1, 2 ст</t>
  </si>
  <si>
    <t>Т-1</t>
  </si>
  <si>
    <t xml:space="preserve"> МТО Ф-А, С</t>
  </si>
  <si>
    <t>МТО Ф "С"</t>
  </si>
  <si>
    <t>МТЗ-1ступ.</t>
  </si>
  <si>
    <t>МТО Ф "А,В"</t>
  </si>
  <si>
    <t>МТО Ф "А,С"</t>
  </si>
  <si>
    <t xml:space="preserve">БЗГ; ЗМН                             </t>
  </si>
  <si>
    <t xml:space="preserve">МТО </t>
  </si>
  <si>
    <t xml:space="preserve"> ПС 35/10кВ Кзыл мечеть (ЗЭС), ВЛ-10кВ Фидер-Км-3 </t>
  </si>
  <si>
    <t>ВЛ-10 кВ ф- ПЛ-8; ПЛ-10</t>
  </si>
  <si>
    <t>Аварийное отключение ВЛ-10 кВ фидеров ПЛ-8; ПЛ-10 от ПС 35/10кВ Полевая (СЭС), (земля в сети 10 кВ)</t>
  </si>
  <si>
    <t>НВЧЗ; ЗЗ первой ступени.</t>
  </si>
  <si>
    <t xml:space="preserve"> Перегруз.</t>
  </si>
  <si>
    <t>М-е Азовское, скв.58</t>
  </si>
  <si>
    <t>М-е Зыбза, скв.687.</t>
  </si>
  <si>
    <t>В СУ сработала защита - перегруз.</t>
  </si>
  <si>
    <t>М-е Зыбза. ШГН скв. 526.</t>
  </si>
  <si>
    <t>М-е Новодмитриевское. ШГН скв. 224.</t>
  </si>
  <si>
    <t>ВЛ-0,4 кВ фидер-1 от ТП Ну-83-5</t>
  </si>
  <si>
    <t>Вышел из строя дисплей СУ "БМС-1".</t>
  </si>
  <si>
    <t>ПС 110/35/6 кВ "Афипская-110" КЭС ОАО "Кубаньэнерго"</t>
  </si>
  <si>
    <t>Неисправность МВ-35 кВ на ПС "Афипская-110". Без U ПС И-8 "Восточная" и Н-4 "Нефтяная".</t>
  </si>
  <si>
    <t xml:space="preserve">Повышенное напряжение в сетях ОАО "Кубаньэнерго".  </t>
  </si>
  <si>
    <t>Повышение U в сетях 220 кВ ОАО "Кубаньэнерго". Перевели на работу от ДЭС.</t>
  </si>
  <si>
    <t>М-е Зыбза. ШГН скв. 622,568,624,397.</t>
  </si>
  <si>
    <t>ТП-Ка-72-14п</t>
  </si>
  <si>
    <t>М-е Дыш. УЭЦН скв. 364, 156.</t>
  </si>
  <si>
    <t xml:space="preserve"> ВЛ-6 кВ Зп-92 Ильский ЭСУ</t>
  </si>
  <si>
    <t>М-е Азовское. После осмотра ВЛ причина не обнаружена.</t>
  </si>
  <si>
    <t>М-е Зыбза скв.710</t>
  </si>
  <si>
    <t>ВЛ-0,4 кВ № 3 от ТП Кл-514-1</t>
  </si>
  <si>
    <t>М-е Ключевое скв.191, 254, 258</t>
  </si>
  <si>
    <t>Сработал фидерный АВ. Повреждение в С/У "Борец"</t>
  </si>
  <si>
    <t>Неисправность СК. Перегруз.</t>
  </si>
  <si>
    <t>М-е Зыбза скв. 681</t>
  </si>
  <si>
    <t>Сбой в работе блока управления</t>
  </si>
  <si>
    <t>М-е Восточно-северское скв. 229</t>
  </si>
  <si>
    <t>М-е Дыш скв.156,364.</t>
  </si>
  <si>
    <t>ТП 72-14п. Сработал вводной автомат в РЩ-0,4 кВ. Перегруз.  Восстановлено.</t>
  </si>
  <si>
    <t>ВЛ-6кВ Ф-6 ПС-35/6кВ К-18 Лор/Ёг.</t>
  </si>
  <si>
    <t>оп.27-28 дерево</t>
  </si>
  <si>
    <t>ВЛ-6кВ Ф-9 ПС-35/6кВ Веран</t>
  </si>
  <si>
    <t xml:space="preserve">замена повреждённых охотниками изоляторов опора №118 </t>
  </si>
  <si>
    <t>Центральная Оха, скв. 2817</t>
  </si>
  <si>
    <t>К/з обмотки эл. двигателя 5,5кВт х 1500 об/мин.</t>
  </si>
  <si>
    <t>ТП-6/0,4кВ № 220</t>
  </si>
  <si>
    <t>ПС-35/6 кВ "Северная", ф.51</t>
  </si>
  <si>
    <t>Отключение ф.51  ПС-35/6 кВ "Северная" для смены вводного изолятора 6,0 кВ ТП-6/0,4кВ №220</t>
  </si>
  <si>
    <t>ТП-6/0,4кВ №233 гр.1 - смена автомата.</t>
  </si>
  <si>
    <t>Восточное Эхаби, скв. 440</t>
  </si>
  <si>
    <t>Центральная Оха, скв. 2060</t>
  </si>
  <si>
    <t>Центральная Оха, скв. 1493</t>
  </si>
  <si>
    <t>Т-603</t>
  </si>
  <si>
    <t>Нач.смены Охинской ТЭЦ: "толчок" в системе, сброс нагрузки по ВЛ-35 кВ Т-603</t>
  </si>
  <si>
    <t>Центральная Оха, скв. 2374</t>
  </si>
  <si>
    <t>КЗ обмотки на корпус эл/дв. 4,0кВт х 1500</t>
  </si>
  <si>
    <t>Центральная Оха, ТП-6/0,4кВ № 97 гр.1</t>
  </si>
  <si>
    <t>Отключение ТП-6/0,4кВ №97 гр.1 - переразделка вводного кабеля в БУ скв. 2374</t>
  </si>
  <si>
    <t>Эхаби, скв. 323</t>
  </si>
  <si>
    <t>Сгорел БУ, замены нет, запуск напрямую</t>
  </si>
  <si>
    <t>Центральная Оха, скв. 1743</t>
  </si>
  <si>
    <t>Выбило ТЗ, запуск</t>
  </si>
  <si>
    <t>Восточное Эхаби, скв. 347</t>
  </si>
  <si>
    <t>Восточное Эхаби, скв. 266</t>
  </si>
  <si>
    <t>ТП-6/0,4кВ № 17</t>
  </si>
  <si>
    <t>Эхаби, ТП-6/0,4кВ № 17</t>
  </si>
  <si>
    <t>Выбило автомат на ТП-6/0,4кВ № 17</t>
  </si>
  <si>
    <t>ПС-35/6 кВ "Даги"</t>
  </si>
  <si>
    <t>По АСДУ авт.отключение ВЭ-2-35 ПС-35/6 кВ «Даги». Выезд оперативного персонала, производство осмотра и переключений. Предварительная причина: порча КЛ-0,4 цепей управления на ВЭ-2-35 неустановленными лицами.</t>
  </si>
  <si>
    <t>По АСДУ авт.отключение ВЭ-2-35 ПС-35/6 кВ «Даги». Выезд оперативного персонала, производство осмотра и переключений. Предварительная причина: неисправность ТСН-6-2 3-СШ-6кВ.</t>
  </si>
  <si>
    <t>Центральная Оха, скв. 1527</t>
  </si>
  <si>
    <t>Восточное Эхаби, скв. 528</t>
  </si>
  <si>
    <t>Восточное Эхаби, скв. 588</t>
  </si>
  <si>
    <t>Восточное Эхаби, скв. 619</t>
  </si>
  <si>
    <t>Л-6К</t>
  </si>
  <si>
    <t>ПС-35/6 кВ "Катангли", ф. Л-6К</t>
  </si>
  <si>
    <t xml:space="preserve">По АСДУ «Мир» ПС-35/6кВ «Катангли» авт. отключение В-6 Фид Л-6К, обрыв провода при проезде экскаватора с поднятой стрелой, подрядчик Сахалинморнефтемонтаж. </t>
  </si>
  <si>
    <t>ВЛ-110 Шубинская-ЦПС - отп. Гранит-2ц.</t>
  </si>
  <si>
    <t>ЭЦН                                       Крапивинское нмр</t>
  </si>
  <si>
    <t>ГПЭС ДНС-2
(1х1,25; 7х1,375 МВт),
Тайлаковского месторождения</t>
  </si>
  <si>
    <t>Аварийный останов ГПЭС ДНС-2 произошел во время прохождения грозового фронта. Сброс нагрузки 4,5 МВт.</t>
  </si>
  <si>
    <t>август</t>
  </si>
  <si>
    <t>ЧЭАЗ</t>
  </si>
  <si>
    <t>ПС №101 "Куст 101" В ф.101-24</t>
  </si>
  <si>
    <t>2 скв. на 101 кусту</t>
  </si>
  <si>
    <t>ВЛ-6 кВ Ф.№8                                      ПС 35/6кВ "Кошильская"</t>
  </si>
  <si>
    <t>ВЛ-35 кВ Ф.№4                                      ПС 110/35/6кВ "КC-Хохряковская"</t>
  </si>
  <si>
    <t xml:space="preserve">Прохождение грозового фронта.         Срабатывание МТО </t>
  </si>
  <si>
    <t>М-е Дыш. ТП-Ка-72-14п РЩ-0,4 кВ.</t>
  </si>
  <si>
    <t>М-е Дыш. УЭЦН скв. 364.</t>
  </si>
  <si>
    <t>ПС 110/35/6 кВ "Курчанская" ОАО "Кубаньэнерго".</t>
  </si>
  <si>
    <t>Повышение U в сетях 110 кВ ОАО "Кубаньэнерго". Перевели на работу от ДЭС.</t>
  </si>
  <si>
    <t>ВЛ-0,4кВ фидер-2 от ТП-541-8</t>
  </si>
  <si>
    <t>М-е Западно-Анастасиевское. Сработал фидерный АВ. Перегруз.</t>
  </si>
  <si>
    <t>ВЛ-0,4 кВ ф-2 от ТП-541-8.</t>
  </si>
  <si>
    <t>РЩ-0,4 кВ ТП-541-8.</t>
  </si>
  <si>
    <t>М-е Зыбза, скв.672</t>
  </si>
  <si>
    <t xml:space="preserve"> 1,2ст ЗЗ</t>
  </si>
  <si>
    <t xml:space="preserve"> ВЛ 110 кВ Факел-КНС-32 1Ц</t>
  </si>
  <si>
    <t>ПС 110/35/6 кВ Факел ВЛ 110 кВ Факел-КНС-32 1Ц</t>
  </si>
  <si>
    <t>Отключение ВЛ-110кВ произошло при прохождении грозового фронта. Сброс нагрузки 2,5МВт. Набор нагрузки через 10мин-70%, через 1ч-90%. Прямые потери 1,6т/22м3, косвенные потери 2,8т/117,3м3. Контроль за напряжением, запуском мех.фонда. Отправлена телефонограмма в НВЭС.</t>
  </si>
  <si>
    <t xml:space="preserve"> ВЛ 110 кВ Факел-КНС-32 2Ц</t>
  </si>
  <si>
    <t>ПС 110/35/6 кВ Факел ВЛ 110 кВ Факел-КНС-32 2Ц</t>
  </si>
  <si>
    <t>Отключение ВЛ-110кВ произошло при прохождении грозового фронта. Сброс нагрузки составил 5,3МВт. Набор нагрузки через 10мин-70%, через 1ч-90%. Прямые потери 2,3т/30,9м3, косвенные потери 5,9т/255,7м3.  Контроль за напряжением, запуском мех.фонда. Отправлена телефонограмма в НВЭС.</t>
  </si>
  <si>
    <t>ПС 110/35/6 кВ Мартовская ВЛ 35 кВ Ф-2 от ПС 110/35/6 кВ Мартовская</t>
  </si>
  <si>
    <t>Аварийное отключение ВЛ-35кВ произошло при прохождении грозового фронта. Сброс нагрузки 10,5МВт из них технологическое оборудование 3МВт.Длина ВЛ-35кВ 13,71 км, отп. на ПС Куст-25 0,52 км, отп. на ПС Куст-43 3,1км, провод АС-120. Прямые потери 0,2т/2,9 м3, косвенные потери 4,4т/ 172,7м3. Набор нагрузки через 10мин-85%, через 30мин-95%. Осмотр ЭО ПС 35/6кВ Куст-25, Куст-27, концевых опор, пр. оп.1-3 от ПС 110/35/6 кВ Мартовская, контроль за напряжением, запуском мех.фонда. На 06.08.15г. запланирован о продолжение осмотра ВЛ.</t>
  </si>
  <si>
    <t>ПС 110/35/6 кВ Мартовская ВЛ 35 кВ Ф-3 от ПС 110/35/6 кВ Мартовская</t>
  </si>
  <si>
    <t>Аварийное отключение ВЛ-35кВ произошло при прохождении грозового фронта. Сброс нагрузки 6,5МВт из них технологическое оборудование 0,5МВт. Длина ВЛ-35кВ 13,71 км, отп. на ПС Куст-25 0,52 км, отп. на ПС Куст-43 3,1км, провод АС-120. Прямые потери 0,5т/5,8 м3, косвенные потери 9,1т/ 96,6м3. Набор нагрузки через 20мин-73%, через 40мин-95%. Осмотр ЭО ПС 35/6кВ Куст-25, Куст-27, концевых опор, пр. оп.1-3 от ПС 110/35/6 кВ Мартовская, контроль за напряжением, запуском мех.фонда. На 06.08.15г. запланирован о продолжение осмотра ВЛ.</t>
  </si>
  <si>
    <t>ПС 35/6 кВ Куст-1 ВЛ 6 кВ Ф-16 от ПС 35/6 кВ Куст-1</t>
  </si>
  <si>
    <t>ПС 35/6 кВ Куст-1 ВЛ 6 кВ Ф-6 от ПС 35/6 кВ Куст-1</t>
  </si>
  <si>
    <t>Отключение при прохождении грозового фронта. При осмотре обнаружено разрушение изоляции оп.3.17 Ф-А, оп.3.18 Ф-С. Уставка МТЗ 360А, 0,5сек. Длина ВЛ-5,95км, ОПН-6кВ 3шт на приемном портале КРУН-6кВ, РВО-6кВ 18шт на КТПН 6/0,4кВ КП-34,39,72.  Прямые потери 0,6т/2,2м3, косвеные 5,2т/14,2м3. Контроль за уровнем напряжения, запуском мех. фонда. Осмотр ПС, ВЛ, КТПН. Отказ ЦИТС 1 раз. Подана заявка на 06.08.15г.</t>
  </si>
  <si>
    <t>ПС 35/6 кВ Куст-1 ВЛ 6 кВ Ф-18 от ПС 35/6 кВ Куст-1</t>
  </si>
  <si>
    <t>Отключение при прохождении грозового фронта.Уставка МТЗ 370А, 0,5сек. Длина ВЛ-6,61км, ОПН-6кВ 3шт на приемном портале КРУН-6кВ, РВО-6кВ 12шт на КТПН 6/0,4кВ КП-31. Прямые потери: 0,3т/1,3м3, косвеные: 1,1т/4,9м3. Контроль за уровнем напряжения, запуском мех. фонда. Осмотр ПС, КТПН, оп.1. На 06.08.15г. запланирован осмотр ВЛ-6кВ</t>
  </si>
  <si>
    <t>ПС 110/35/6 кВ Южно-Аганская ВЛ 35 кВ Ф-3 от ПС 110/35/6 кВ Южно-Аганская</t>
  </si>
  <si>
    <t>Аварийное отключение ВЛ-35кВ произошло при прохождении грозового фронта. Сброс нагрузки 4,5МВт из них технологическое оборудование 1МВт. Длина ВЛ-35кВ 18км.  Прямые потери 1,3т/49,9м3, косвенные потери 4,4т/155,7м3. Набор нагрузки через 20мин-20%, через 50мин-80%, через 1ч.20мин-95%. Осмотр ПС 35/6кВ Восточно-Аганская, Куст-11, Куст-150, контроль за напряжением, запуском мех.фонда. На 06.08.15г. запланирован осмотр ВЛ.</t>
  </si>
  <si>
    <t>Кратковременное понижение напряжения, остановка отдельных скважин по ПС при аварийном отключение ВЛ-110 кВ  "Сорочинская - Росташинская", МТО, ЗЗ-1 ст. фаза -"С"-0, 5,6 км от ПС "Сорочинская". Произведен осмотр ВЛ на участке Оп№1 до 227 видимых причин не выявлено.</t>
  </si>
  <si>
    <t>ВЛ-35 кВ "Подколки -Жилинка" ПС 35/6 "Ленинградская"  Ф-1, Ф.1-Юпитер</t>
  </si>
  <si>
    <t>ВЛ-35 "11Л"35/6кВ "Савельевский купол" (новая)</t>
  </si>
  <si>
    <t xml:space="preserve">Повышение напряжения в сети 35 кВ, остановка единичных скв. </t>
  </si>
  <si>
    <t>ПС "Родниковская"; "Врезовка"; "Воздвиженская"</t>
  </si>
  <si>
    <t>ПС-35/6кВ К-534 ВЛ-6кВ Ф№16</t>
  </si>
  <si>
    <t>ПС-35/6кВ К-43 ВЛ-6кВ Ф№8</t>
  </si>
  <si>
    <t>Грозовые перенапряжения Разрушение изоляторов Ф"В,С" оп.№8/1.</t>
  </si>
  <si>
    <t>ПС-35/6кВ К-3М ВЛ-6кВ Ф№14</t>
  </si>
  <si>
    <t>ПС-35/6кВ К-1224 ВЛ-6кВ Ф№16</t>
  </si>
  <si>
    <t>МТЗ-1, 2ступ.</t>
  </si>
  <si>
    <t>ВЛ-35кВ Ф№2, №4 ПС110/35/6кВ КНС-17А</t>
  </si>
  <si>
    <t>ВЛ-35кВ Ф№2, №4 ПС-110/35/6кВ КНС-17А</t>
  </si>
  <si>
    <t>ПС-35/6кВ К-1221 ВЛ-6кВ Ф№4</t>
  </si>
  <si>
    <t>ПС-35/6кВ К-98 ВЛ-6кВ Ф№4</t>
  </si>
  <si>
    <t>П/СТ 110 "Факел" ВЛ-35 кв Ф-1</t>
  </si>
  <si>
    <t>П/СТ 110 КНС-25 ВЛ-35 кВ Ф-3</t>
  </si>
  <si>
    <t>П/СТ 35/6 кВ К-119 ВЛ-6 кВ Ф-10</t>
  </si>
  <si>
    <t>П/СТ 35/6 кВ К-126 ВЛ-6 кВ Ф-14</t>
  </si>
  <si>
    <t>Грозовые перенапряжения, повторное отключение персоналом для устранения обрыва провода по ф"А" в пролете оп. 43, 44, 45.</t>
  </si>
  <si>
    <t>П/СТ 35/6 кВ К-126 ВЛ-6 кВ Ф-15</t>
  </si>
  <si>
    <t>П/СТ 35/6 кВ К-128 ВЛ-6 кВ Ф-14</t>
  </si>
  <si>
    <t>П/СТ 35/6 кВ К-434 ВЛ-6 кВ Ф-18</t>
  </si>
  <si>
    <t>П/СТ 35/6 кВ К-445 МВ-6 кВ "ввод-1",ВВ-35 Т-1</t>
  </si>
  <si>
    <t>П/СТ 35/6 кВ К-271 ВЛ-6 кВ Ф-4</t>
  </si>
  <si>
    <t>П/СТ 35/6 кВ К-271 ВЛ-6 кВ Ф-5</t>
  </si>
  <si>
    <t>П/СТ 35/6 кВ К-271 ВЛ-6 кВ Ф-8</t>
  </si>
  <si>
    <t>П/СТ 35/6 кВ К-839 ВЛ-6 кВ Ф-18</t>
  </si>
  <si>
    <t xml:space="preserve">Грозовые перенапряжения. Разрушение ШС-10 Ф"В" оп.34/36, ШС-10 Ф"А" оп.34/55. </t>
  </si>
  <si>
    <t>П/СТ 35/6 кВ К-839 ВЛ-6 кВ Ф-8</t>
  </si>
  <si>
    <t>ВЛ-6кВ Ф-6 ПС-35/6кВ К-2051</t>
  </si>
  <si>
    <t>ПС-35/6кВ К-1337 ВЛ-6кВ Ф№8</t>
  </si>
  <si>
    <t>Грозовые перенапряжения . Разрушение изолятора "В" оп.№92, изолятора Ф"С" оп. №93, перекос "U" на СШ-6кВ №2. Заменили изоляторы</t>
  </si>
  <si>
    <t>ПС-35/6кВ К-89 ВЛ-6кВ Ф№13</t>
  </si>
  <si>
    <t>Разрушение МОПН-6кВ оп№1. Заменили МОПН-6кВ</t>
  </si>
  <si>
    <t>МТЗ-1 ст., Земл.защита 1,2ст.</t>
  </si>
  <si>
    <t>ВЛ-110кВ Факел-КНС-32 1, 2 цепи</t>
  </si>
  <si>
    <t>ВЛ-35 кВ Т-602</t>
  </si>
  <si>
    <t>По АСДУ сброс нагрузки ПС 35/6 «БКНС», «Северная», «Колендо».
НСС Охинской ТЭЦ аварийное отключение Т-602, ПЗ первой ступени, АПВ успешно. Осмотр ВЛ-35 кВ Т-602.</t>
  </si>
  <si>
    <t>Центральная Оха, скв. 2368</t>
  </si>
  <si>
    <t>Нет фазы с опоры</t>
  </si>
  <si>
    <t>Центральный Паромай, скв. 122</t>
  </si>
  <si>
    <t>Отгорел моторный кабель на ЭД, переразделка.</t>
  </si>
  <si>
    <t>Эхаби, скв. 5</t>
  </si>
  <si>
    <t>Центральная Оха, скв. 1963</t>
  </si>
  <si>
    <t>КЗ обмотки ЭД 5,5 кВт / 1500 об/мин.</t>
  </si>
  <si>
    <t>Восточное Эхаби, скв. 702</t>
  </si>
  <si>
    <t>Выбило автомат в БУ, не запускается. Смена БУ.</t>
  </si>
  <si>
    <t>Восточное Эхаби, скв. 299</t>
  </si>
  <si>
    <t>Северная Оха, скв. 38</t>
  </si>
  <si>
    <t>Северная Оха, скв. 49</t>
  </si>
  <si>
    <t>ТП-6/0,4кВ № 10</t>
  </si>
  <si>
    <t>Восточное Эхаби, ТП-6/0,4кВ № 10</t>
  </si>
  <si>
    <t>ТП-6/0,4кВ № 10 - сгорело 3 предохранителя по 6кВ</t>
  </si>
  <si>
    <t>Набиль, ТП-6/0,4кВ № 201</t>
  </si>
  <si>
    <t>ТП-6/0,4кВ № 201 - обрыв кабельного спуска на ТП</t>
  </si>
  <si>
    <t>Восточное Эхаби, скв. 471, 472</t>
  </si>
  <si>
    <t>Незапуск после смены предохранителей на ТП-6/0,4кВ № 10</t>
  </si>
  <si>
    <t>Восточное Эхаби, скв. 235</t>
  </si>
  <si>
    <t>КЗ обмотки ЭД 7,5 кВт / 1000 об/мин.</t>
  </si>
  <si>
    <t>Катангли, ТП-6/0,4кВ № 305</t>
  </si>
  <si>
    <t>Выбило автомат ТП-6/0,4кВ №305 (перехлест проводов)</t>
  </si>
  <si>
    <t>ВЛ-10 кВ   КРУ-10 кВ УПСВ "Подсолнечное"</t>
  </si>
  <si>
    <t>Ф-1П,3П</t>
  </si>
  <si>
    <t>"Земля" на ПС 110/10 кВ "Урожайненская" (ПЭС)</t>
  </si>
  <si>
    <t>ВЛ-10 кВ  КРУ-10 кВ УПСВ "Подсолнечное"</t>
  </si>
  <si>
    <t>Ф-2П</t>
  </si>
  <si>
    <t>Ф-423</t>
  </si>
  <si>
    <t>ВТ-61 ПС 35/6кВ "Зимняя Ставка-2"</t>
  </si>
  <si>
    <t>АО ВТ-61 ПС 35/6кВ "Зимняя Ставка-2" при запуске Д-2 6кВ ОСВ предприятие "Водоканал".</t>
  </si>
  <si>
    <t>ВТ-62 ПС 35/6кВ "Зимняя-Ставка-1"</t>
  </si>
  <si>
    <t>ВТ-62</t>
  </si>
  <si>
    <t>АО ВТ-62 ПС ЗС-1, животное на 2-ой СШ.</t>
  </si>
  <si>
    <t>АО Ф-27 просадка напряжения при АО ВТ-62 ПС35/6кВ Зимняя-Ставка-1</t>
  </si>
  <si>
    <t>МТЗ 2 ст, ячейки №5, №6, №10. Фидера №1, №2, №4.</t>
  </si>
  <si>
    <t>РПНУ  (АПВ-нет) успешное.</t>
  </si>
  <si>
    <t>Грозовые перенапряжения.</t>
  </si>
  <si>
    <t>ВЛ-6кВ. Фидер №1,2,4</t>
  </si>
  <si>
    <t>Фидер №1,2,4</t>
  </si>
  <si>
    <r>
      <t xml:space="preserve">АО ВЛ-35 ЦЛ-9, 10 от  ПС-110/35/6 кВ "Первомайская" действием МТЗ 2ст., АПВ успешное. Во время грозы,  Бюллетень погоды № 183b от 02.07.15г.  </t>
    </r>
    <r>
      <rPr>
        <sz val="12"/>
        <color indexed="60"/>
        <rFont val="Times New Roman"/>
        <family val="1"/>
        <charset val="204"/>
      </rPr>
      <t>Выполнен осмотр ПС-35/6 кВ №416, 417, 418 замечаний не выявлено. 03.07.15. выполнен осмотр: ЦЛ-10 оп.№31 Ф.В - разрушение изолятора; ЦЛ-9 оп.№39 Ф.С, оп.№40 Ф.А, оп.№42 Ф.С - разушение изоляторов. 08-12.07.15. выполнено устранение дефектов.</t>
    </r>
  </si>
  <si>
    <r>
      <t>ПС 35/6 кВ №414 АО ВЛ-6 Ф.14-6, 14-16 действием МТЗ, АПВУ. Во время грозы,  Бюллетень погоды № 183b от 02.07.15г</t>
    </r>
    <r>
      <rPr>
        <sz val="12"/>
        <color indexed="60"/>
        <rFont val="Times New Roman"/>
        <family val="1"/>
        <charset val="204"/>
      </rPr>
      <t>. Ф.14-16 оп. №151/5 разрушен изолятор Ф."А". Ф.14-6 оп.№156/5 разрушен изолятор Ф."С", скол юбки изолятора Ф."В". Проведена замена.</t>
    </r>
  </si>
  <si>
    <r>
      <t xml:space="preserve">ПС 35/6 кВ №421 АО ВЛ-6 Ф.21-19 действием ТО, АПВУ. Во время грозы,  Бюллетень погоды № 183b от 02.07.15г. </t>
    </r>
    <r>
      <rPr>
        <sz val="12"/>
        <color indexed="60"/>
        <rFont val="Times New Roman"/>
        <family val="1"/>
        <charset val="204"/>
      </rPr>
      <t>Оп. №19/1-20/1 расплетение провода ф. "С", оп. №20 скол изолятора ф. «С». 11.07.15г. выполнено устранение дефектов.</t>
    </r>
  </si>
  <si>
    <r>
      <t>АО ВЛ-110 С-109, С-110 на ПС "Лугинецкая" - ПС "Игольская" действием НВЧЗ, пуск ТО (телеотключение), АПВН, РПВН. Потеря питания</t>
    </r>
    <r>
      <rPr>
        <sz val="12"/>
        <color indexed="10"/>
        <rFont val="Times New Roman"/>
        <family val="1"/>
        <charset val="204"/>
      </rPr>
      <t xml:space="preserve"> </t>
    </r>
    <r>
      <rPr>
        <sz val="12"/>
        <rFont val="Times New Roman"/>
        <family val="1"/>
        <charset val="204"/>
      </rPr>
      <t>ПС "Игольская", "Крапивинская", "Западно-Моисеевская", "Двуреченская". Во время грозы,  Бюллетень погоды № 183b от 02.07.15г.</t>
    </r>
    <r>
      <rPr>
        <sz val="12"/>
        <color indexed="60"/>
        <rFont val="Times New Roman"/>
        <family val="1"/>
        <charset val="204"/>
      </rPr>
      <t xml:space="preserve"> (принадлежность ОАО "ТРК"). Направлен запрос о причине отключения в ОАО "ТРК". Перекрытие изоляции ф."А" оп №314 (13,5км от ПС "Игольская")</t>
    </r>
  </si>
  <si>
    <r>
      <t>ПС 35/6 кВ №123 АО ВЛ-6 Ф.23-13 действием ТО, АПВУ. Во время грозы,  Бюллетень погоды № 183b от 02.07.15.</t>
    </r>
    <r>
      <rPr>
        <sz val="12"/>
        <color indexed="60"/>
        <rFont val="Times New Roman"/>
        <family val="1"/>
        <charset val="204"/>
      </rPr>
      <t xml:space="preserve"> 03.07.15. выполнен осмотр в зоне ответственности , замечаний не выявлено. От персонала АНГГ не получено данных о выполнении осмотра</t>
    </r>
  </si>
  <si>
    <r>
      <t xml:space="preserve">ПС 220/110/35/6 кВ "Советско-Соснинская" РУ-6 "Очистные" АО ВЛ-6 Ф.О-29 действием ТО, АПВУ. Во время грозы,  Бюллетень погоды № 183b от 02.07.15г. </t>
    </r>
    <r>
      <rPr>
        <sz val="12"/>
        <color indexed="60"/>
        <rFont val="Times New Roman"/>
        <family val="1"/>
        <charset val="204"/>
      </rPr>
      <t xml:space="preserve">Поджег изоляторов на оп.№59, нарушение провиса провода в пролете оп.58-59. </t>
    </r>
  </si>
  <si>
    <t>ФБ4-19
Катыльгинское нмр</t>
  </si>
  <si>
    <t>ФБ4-19</t>
  </si>
  <si>
    <r>
      <t xml:space="preserve">БРУ-6 БКНС-25. АО ВЛ-6 ФБ4-19 действием ТО, АПВУ. Дождь, порывистый ветер. Бюллетень погоды № 183 от 02.07.15г. </t>
    </r>
    <r>
      <rPr>
        <sz val="12"/>
        <color indexed="60"/>
        <rFont val="Times New Roman"/>
        <family val="1"/>
        <charset val="204"/>
      </rPr>
      <t>06.07.15г. выполнен осмотр, обнаружены сколы изоляторов оп. №20 ф. "А", оп. №74/3 ф. "С".</t>
    </r>
  </si>
  <si>
    <r>
      <t xml:space="preserve">АО В-6 Ф.И-17 на ПС-110/35/6кВ "Игольская". </t>
    </r>
    <r>
      <rPr>
        <sz val="12"/>
        <color indexed="60"/>
        <rFont val="Times New Roman"/>
        <family val="1"/>
        <charset val="204"/>
      </rPr>
      <t>Повреждение изолятора, обрыв вязки и схлест проводов ВЛ-6 Ф.1-30 и Ф.1-41 в пролете оп№20-20/1, разрушение ОПН-6 в яч.№5 Ввод-1 РУ-6кВ №1.</t>
    </r>
    <r>
      <rPr>
        <sz val="12"/>
        <rFont val="Times New Roman"/>
        <family val="1"/>
        <charset val="204"/>
      </rPr>
      <t xml:space="preserve"> Посадка напряжения. Дождь, порывистый ветер. Бюллетень погоды  №184 от 03.07.15г.</t>
    </r>
  </si>
  <si>
    <t xml:space="preserve">АО ДЭС СФ ООО "СЭС" по низкому заряду АКБ(устранено)                            </t>
  </si>
  <si>
    <t xml:space="preserve">АО ДЭС СФ ООО "СЭС" по низкой частоте ген-ра                           </t>
  </si>
  <si>
    <t>Ф.3-6
Советское нмр</t>
  </si>
  <si>
    <r>
      <t xml:space="preserve">ПС 35/6 кВ №103 АО ВЛ-6 Ф.3-6 действием ТО, АПВН, РПВУ. </t>
    </r>
    <r>
      <rPr>
        <sz val="12"/>
        <color rgb="FF993300"/>
        <rFont val="Times New Roman"/>
        <family val="1"/>
        <charset val="204"/>
      </rPr>
      <t xml:space="preserve">При осмотре ВЛ-6кВ в пролете опор № 115/5-116/5 обнаружено падение дерева на провода, в пролете опор № 35-36 перегорание двух проводов в следствии падения дерева (межфазное КЗ). </t>
    </r>
    <r>
      <rPr>
        <sz val="12"/>
        <rFont val="Times New Roman"/>
        <family val="1"/>
        <charset val="204"/>
      </rPr>
      <t xml:space="preserve"> Бюллетень погоды № 189 от 08.07.15г</t>
    </r>
  </si>
  <si>
    <r>
      <t xml:space="preserve">ПС-35/6 №103. АО В-35 2Т действием МТЗ-1ст. В 4:06 включен В-35 2Т, подано U на 2С-6 и отходящие ВЛ-6кВ. Ф.3-6 отключен, </t>
    </r>
    <r>
      <rPr>
        <sz val="12"/>
        <color indexed="60"/>
        <rFont val="Times New Roman"/>
        <family val="1"/>
        <charset val="204"/>
      </rPr>
      <t>на портале разрушение изоляторов фаз Ф"А, С". Пролет оп.№115/5-116/5 Ф"А,В,С" лежало дерево, убрали. Пролет оп.№ 35-36 Ф"А,С" обрыв провода, выпонен ремонт провода. ВЛ-6кВ Ф 3-6 в работе.</t>
    </r>
    <r>
      <rPr>
        <sz val="12"/>
        <rFont val="Times New Roman"/>
        <family val="1"/>
        <charset val="204"/>
      </rPr>
      <t xml:space="preserve"> Сильный ветер. Зона затопления. Бюллетень погоды № 189 от 08.07.15г</t>
    </r>
  </si>
  <si>
    <t>К-25 скв. 650, 655, 656 
Ломовое нмр</t>
  </si>
  <si>
    <t>АО АВ-0,4 кВ в КТПН-6/0,4. Нарушение изоляции КЛ-0.4кВ от ТП до СУ, выполнен ремонт КЛ-0.4кВ.</t>
  </si>
  <si>
    <t>Ф.48-1
Лугинецкое нмр</t>
  </si>
  <si>
    <t>Ф.48-1</t>
  </si>
  <si>
    <r>
      <t xml:space="preserve">ПС 35/6 кВ №548 АО ВЛ-6 кВ Ф.48-1 действием ТО, АПВН. РПВН по ТМ. </t>
    </r>
    <r>
      <rPr>
        <sz val="12"/>
        <color indexed="60"/>
        <rFont val="Times New Roman"/>
        <family val="1"/>
        <charset val="204"/>
      </rPr>
      <t>КЗ КЛ-6 кВ от опоры №1, отпайка на ТП "Узел запорной арматуры".</t>
    </r>
  </si>
  <si>
    <t>Ф14-3</t>
  </si>
  <si>
    <r>
      <t xml:space="preserve">ПС 35/6 кВ №114 АО ВЛ-6 Ф14-3 действием ТО, АПВУ. При осмотре обнаружено </t>
    </r>
    <r>
      <rPr>
        <sz val="12"/>
        <color indexed="60"/>
        <rFont val="Times New Roman"/>
        <family val="1"/>
        <charset val="204"/>
      </rPr>
      <t xml:space="preserve">в пролёте оп.№ 50-51  блесна с куском лески </t>
    </r>
    <r>
      <rPr>
        <sz val="12"/>
        <rFont val="Times New Roman"/>
        <family val="1"/>
        <charset val="204"/>
      </rPr>
      <t>сообщено в ООО ЧОП "РН-Охрана-Томск"</t>
    </r>
  </si>
  <si>
    <t>ВЛ-35 Ц-11
Советское нмр</t>
  </si>
  <si>
    <t>К-140 скв.239 Советское нмр</t>
  </si>
  <si>
    <t xml:space="preserve">АО АВ-0,4кВ 250А, Iр-190А. Запрошены распечатки параметров работы УЭЦН. </t>
  </si>
  <si>
    <t>К-58 скв.585 Советское нмр</t>
  </si>
  <si>
    <t>КЗ МП. Выполнен ремонт МП.</t>
  </si>
  <si>
    <t>2В-6 КУВ-6 К-10А</t>
  </si>
  <si>
    <r>
      <t xml:space="preserve">КУВ-6 К-10А 2В-6 (Ф.10-8) действием "защита минимального напряжения". 2В-6, 2ТН-6 и 2ТСН-6 выведены в ремонт (видимых повреждений не обнаружено). На ТП-2 К-10А подано напряжение от Ф.10-7 через СВ-6 КУВ-6. </t>
    </r>
    <r>
      <rPr>
        <sz val="12"/>
        <color indexed="60"/>
        <rFont val="Times New Roman"/>
        <family val="1"/>
        <charset val="204"/>
      </rPr>
      <t>Повреждение ТН-6кВ готовится претензия на завод изготовитель (ввод в работу в 2014г)</t>
    </r>
  </si>
  <si>
    <t>ФБ5-25
С-Вахское нмр</t>
  </si>
  <si>
    <t>ФБ5-25</t>
  </si>
  <si>
    <t xml:space="preserve">АО ДЭС СФ ООО "СЭС"  Сбой работы регулятора газа по засорению фильтра тяжелыми частицами </t>
  </si>
  <si>
    <t>ф.Б8-15 
Ломовое нмр</t>
  </si>
  <si>
    <t xml:space="preserve">ф.Б8-15 </t>
  </si>
  <si>
    <t>Ф.11-5,ф.11-6,ф.11-19 Крапивинская группа н.м.р.</t>
  </si>
  <si>
    <t xml:space="preserve">Ф.11-5,ф.11-6,       ф.11-19 </t>
  </si>
  <si>
    <t>ф.Чр-15 
Черемшанское нмр</t>
  </si>
  <si>
    <t>АО ДЭС СФ ООО "СЭС"     Остановка ДГУ-1  по низкой частоте генератора</t>
  </si>
  <si>
    <r>
      <t>БРУ-6 БКНС-10 АО ВЛ-6 кВ ф.Б10-17 действием ТО, АПВ успешное. Гроза. Бюллетень погоды № 198 от 17.07.15г.</t>
    </r>
    <r>
      <rPr>
        <sz val="12"/>
        <color indexed="60"/>
        <rFont val="Times New Roman"/>
        <family val="1"/>
        <charset val="204"/>
      </rPr>
      <t xml:space="preserve"> 23.07.15г. выполнен осмотр. Требуется ремонт оп. №17 (разрушение свайного основания), вырубка в пролёте оп.53-54, 54/4-55/4, 28/1-32/1, 93/6-92/6, 90/6-89/6.  КР и вырубка отложены ВЛ в зоне затопления. Устранение дефектов при снижении уровня паводковых вод.</t>
    </r>
  </si>
  <si>
    <r>
      <t xml:space="preserve">ПС 35/6 кВ №611 АО ВЛ-6кВ ф.11-8 действием МТЗ 2ст., АПВУ. Дождь, порывистый ветер.  Бюллетень погоды № 199 от 18.07.15г. </t>
    </r>
    <r>
      <rPr>
        <sz val="12"/>
        <color indexed="60"/>
        <rFont val="Times New Roman"/>
        <family val="1"/>
        <charset val="204"/>
      </rPr>
      <t>Выполнен осмотр, оп. №84/1 разрушение изоляторов фаз «А», «С». 23.07.15г. дефект устранен.</t>
    </r>
  </si>
  <si>
    <r>
      <t xml:space="preserve">ПС 35/6 кВ №304 АО ВЛ-6кВ ф.4-17 действием ТО, АПВУ. В 14:02 повторное АО действием ТО, АПВУ. Нагрузка переведена на Ф.4-4. Дождь, порывистый ветер.  Бюллетень погоды № 199 от 18.07.15г. </t>
    </r>
    <r>
      <rPr>
        <sz val="12"/>
        <color indexed="60"/>
        <rFont val="Times New Roman"/>
        <family val="1"/>
        <charset val="204"/>
      </rPr>
      <t xml:space="preserve"> 22.07.15г. выполнен осмотр, в пролете оп. №99-100 убрали упавшее дерево растущее вне охранной зоны ВЛ, собрали норм. схему Ф.4-17, 4-4.</t>
    </r>
  </si>
  <si>
    <r>
      <t xml:space="preserve">ПС 35/6 кВ №308 АО ВЛ-6кВ ф.8-9  действием МТЗ, АПВУ. Дождь, порывистый ветер. Бюллетень погоды № 199 от 18.07.15г. </t>
    </r>
    <r>
      <rPr>
        <sz val="12"/>
        <color indexed="60"/>
        <rFont val="Times New Roman"/>
        <family val="1"/>
        <charset val="204"/>
      </rPr>
      <t>20.07.15г. выполнен осмотр, оп. №116/3 наклон, схлест проводов. Выполнена регулировка стрелы провиса.</t>
    </r>
  </si>
  <si>
    <r>
      <t xml:space="preserve">АО В-6 ввода с Ф.2 в КУВ-6 от ТО, РПВУ. </t>
    </r>
    <r>
      <rPr>
        <sz val="12"/>
        <color indexed="60"/>
        <rFont val="Times New Roman"/>
        <family val="1"/>
        <charset val="204"/>
      </rPr>
      <t>Срыв изолятора на приемном портале КУВ-6, схлест проводов. Бюллетень погоды № 199 от 18.07.15г. 22.07.15. дефект устранен.</t>
    </r>
  </si>
  <si>
    <t>Ф.О-5 З-Останинского нмр</t>
  </si>
  <si>
    <r>
      <t xml:space="preserve"> ПС-35/6 кВ №103. АО ВЛ-6кВ Ф.3-13 действием МТЗ, АПВН, ТУ РПВУ. Дождь, порывистый ветер. Бюллетень погоды № 202 от 21.07.15г.  </t>
    </r>
    <r>
      <rPr>
        <sz val="12"/>
        <color indexed="60"/>
        <rFont val="Times New Roman"/>
        <family val="1"/>
        <charset val="204"/>
      </rPr>
      <t>24.07.15г. Выполнен осмотр, обнаружено упавшее дерево из вне охранной зоны ВЛ в пролете оп. № 38-39, дерево лежит на земле, провод не поврежден.</t>
    </r>
  </si>
  <si>
    <t>Выполнен ремонт крыльчатки ЭД-0,4кВ ШГН</t>
  </si>
  <si>
    <t>Ф.3-13                                               Советское нмр</t>
  </si>
  <si>
    <r>
      <t xml:space="preserve">ПС-35/6 кВ №103 АО Ф.3-13 действием МТЗ, АПВу (дождь, гроза, порывы ветра). Бюллетень погоды № 204 от 23.07.15г. </t>
    </r>
    <r>
      <rPr>
        <sz val="12"/>
        <color indexed="60"/>
        <rFont val="Times New Roman"/>
        <family val="1"/>
        <charset val="204"/>
      </rPr>
      <t>Выполнен осмотр, обнаружено упавшее дерево из вне охранной зоны ВЛ в пролете оп. № 38-39, дерево лежит на земле, провод не поврежден.</t>
    </r>
  </si>
  <si>
    <t>ПС 35/6кВ №416</t>
  </si>
  <si>
    <t>В-6 2Т</t>
  </si>
  <si>
    <r>
      <t xml:space="preserve">ПС 35/6кВ №416  АО В-6 2Т , АВР-6 не работал, выпавших блинкеров нет, мех. фонд переведен на резервное питание. </t>
    </r>
    <r>
      <rPr>
        <sz val="12"/>
        <color indexed="60"/>
        <rFont val="Times New Roman"/>
        <family val="1"/>
        <charset val="204"/>
      </rPr>
      <t>Неисправность БИМ, 27.07.15г. выполнена замена.</t>
    </r>
  </si>
  <si>
    <t xml:space="preserve">АО ДЭС СФ ООО "СЭС"  Останов по низкой частоте генератора </t>
  </si>
  <si>
    <t>ФБ8-9                                              Ломовое  нмр</t>
  </si>
  <si>
    <t xml:space="preserve"> АО ВЛ-110кВ С-105  ПС 110/35/6 кВ "Лугинецкая" - ПС 110/35/6 кВ "Останинская" действием ЗЗ 1ст, АПВУ, ВЛ-110 на балансе ОАО "ТРК".   Дождь, гроза. Бюллетень погоды № 204 от 23.07.15г.</t>
  </si>
  <si>
    <t>Ф.3-17                                               З.Останинское нмр</t>
  </si>
  <si>
    <t>АО ДЭС СФ ООО "СЭС"   Останов по низкой частоте генератора (устранено)</t>
  </si>
  <si>
    <t>АО АВ-0,4кВ Iн=250А,  Iр=65А. Заявка от РИТС в 0:00ч.  АВ поврежден при расклинивании, заменили на АВ-0,4кВ Iн=160А. В 2:15ч после запуска Iр=345А, отключили скважину. Смена контроллера в СУ. Запуск без ПКИ, ЭЦН R=0</t>
  </si>
  <si>
    <t>Ф.3-17</t>
  </si>
  <si>
    <t>Ф.4-12                                               Советское нмр</t>
  </si>
  <si>
    <t>Ф.4-12</t>
  </si>
  <si>
    <r>
      <t xml:space="preserve">ПС-35/6 кВ №104 АО ВЛ-6кВ Ф.4-12  действием ТО, АПВУ Дождь, порывистый ветер (бюллетень погоды № 209 b от 28.07.15г.). Выполнен осмотр ТП К-55, 61, 156, замечаний нет. </t>
    </r>
    <r>
      <rPr>
        <sz val="12"/>
        <color indexed="60"/>
        <rFont val="Times New Roman"/>
        <family val="1"/>
        <charset val="204"/>
      </rPr>
      <t>29.07.15г. Выполнен осмотр ВЛ пролете оп. №54-55 ветка лежит на земле, провод не поврежден.</t>
    </r>
  </si>
  <si>
    <t>Ф.Б10-17                                               Советское нмр</t>
  </si>
  <si>
    <t xml:space="preserve"> ф.2-2                                            Игольское нмр</t>
  </si>
  <si>
    <t xml:space="preserve">  Ф.2-2</t>
  </si>
  <si>
    <t xml:space="preserve"> ф.8-16                                        Таловое нмр</t>
  </si>
  <si>
    <t xml:space="preserve">   Ф.8-16</t>
  </si>
  <si>
    <t>ф.8-20                                     Таловое нмр</t>
  </si>
  <si>
    <t xml:space="preserve"> Ф.8-20</t>
  </si>
  <si>
    <t>Ф.Б4-19                                     Катыльгинское нмр</t>
  </si>
  <si>
    <t>Ф.Б4-19</t>
  </si>
  <si>
    <t>К-16 скв.249 Катыльгинское нмр</t>
  </si>
  <si>
    <t>АО АВ-0,4 №4 в ТП№1, ВА57Ф35, Iн-250А, при пуске ЭЦН после АО Ф.Б.4-19. После запуска Iр=78А. Запрошены у "НОВОМЕТ" распечатки параметров работы УЭЦН.</t>
  </si>
  <si>
    <t xml:space="preserve"> ф.1-17, ф.1-18                                               Двуреченское нмр</t>
  </si>
  <si>
    <t xml:space="preserve"> Ф.1-17, Ф.1-18 </t>
  </si>
  <si>
    <t>ф.ЗМ-5                                             Двуреченское нмр</t>
  </si>
  <si>
    <t>Ф.ЗМ-5</t>
  </si>
  <si>
    <t xml:space="preserve"> С-140</t>
  </si>
  <si>
    <t xml:space="preserve"> ф.8-8                                        Таловое нмр</t>
  </si>
  <si>
    <t>Ф.8-8</t>
  </si>
  <si>
    <t>К-197 скв.249Б Советское нмр</t>
  </si>
  <si>
    <t>АО АВ-0,4кВ Iн=250А, Iр=195А. Запрошены распечатки журнала событий СУ ЭЦН.</t>
  </si>
  <si>
    <t>К-37 скв.918 Советское нмр</t>
  </si>
  <si>
    <t>Самовольное отключение АВ-0,4кВ в ТП-6/0,4кВ персоналом ООО "ПРС" для отключения бригадного эл.оборудования.</t>
  </si>
  <si>
    <t>ПС 35/6 кВ № 228 ВЛ-6 кВ ф.228-09</t>
  </si>
  <si>
    <t xml:space="preserve"> ВЛ-6 кВ      ф.228-09</t>
  </si>
  <si>
    <t>ПС 110/35/6 Гранит ВЛ-35кВ Уран-2.</t>
  </si>
  <si>
    <t>ВЛ-6 кВ ф.1000-14</t>
  </si>
  <si>
    <t>Короткое замыкание при обрыве провода фаза «В» и повреждении провода фаза «А», «С» в пролете опор №34-35-36-37 ф.1000-14, при падении деревьев из-за предела границ охранной зоны при ветровых нагрузках. Потребители переведены на ф.1000-06. Производена опиловка упавших деревьев и восстановление ВЛ.     
ВЛ вкл. в работу.</t>
  </si>
  <si>
    <t>ВЛ-6 кВ 
ф.203-20</t>
  </si>
  <si>
    <t>ПС 35/6кВ №206,                 ВЛ-6кВ 206-08</t>
  </si>
  <si>
    <t>ВЛ-6кВ 206-08</t>
  </si>
  <si>
    <t>Куст №13 Средний Угут  КТПН 6/0,4 №2</t>
  </si>
  <si>
    <t xml:space="preserve">к.13 КТПН 6/0,4 №2 </t>
  </si>
  <si>
    <t xml:space="preserve">Самопроизвольное отключение  ВВ-6 кВ из-за неисправности БМРЗ.  </t>
  </si>
  <si>
    <t>В результате воздействия ветровой нагрузки на угловую анкерную опору №2 (Отпайка на к.298) было выдавлено свайное основание, что вызвало наклон опоры внутрь угла, в результате чего образовался большой провис и схлест проводов в пролете оп.№1-2.</t>
  </si>
  <si>
    <t>Выборочная остановка скважин Омбинского м/р</t>
  </si>
  <si>
    <t>Выборочная остановка оборудования СУ, находящейся в эксплуатационной ответственности ООО «Борец Сервис – Нефтеюганск» 
Отключения оборудования находящегося в эксплуатационной ответственности БЭО№1 УЭЭ нет</t>
  </si>
  <si>
    <t xml:space="preserve">При сильном  порывистом ветре произошло разрушение штыревых опорных   изоляторов  на опоре №8 ф.109-11 и на опоре №16 ф. 109-13
Разрушение опорных изоляторов привело к однофазному замыканию на «землю» на ф.109-11 и ф.109-13.Два однофазных замыкания на разных фидерах привели к двухфазному К.З. через «землю» на вводе 6кВ. Возникший ток К.З. прошел через ф. «А» ф.109-11 и ф. «С» ф.109-13, что привело к срабатыванию защит «ТО» на этих фидерах. Поочередное АПВ на этих фидерах снова привело к двухфазному  К.З. через  «землю» на вводе 6кВ и повторному отключению ф.109-11 и ф.109013. </t>
  </si>
  <si>
    <t xml:space="preserve">ПС 35/6 №109,  ф.109-13 </t>
  </si>
  <si>
    <t>ПС 35/6кВ №206, ВЛ-6 кВ ф.206-03</t>
  </si>
  <si>
    <t xml:space="preserve"> ВЛ-6 кВ ф.206-03</t>
  </si>
  <si>
    <t>ПС 35/6кВ №278, ВЛ-6 кВ ф.278-18</t>
  </si>
  <si>
    <t>ПС 35/6кВ №227, ВЛ-6 кВ ф.18Д-18</t>
  </si>
  <si>
    <t>ВЛ-6 кВ ф.18Д-18</t>
  </si>
  <si>
    <t>ПС 35/6кВ №223, ВЛ-6 кВ ф.223-07</t>
  </si>
  <si>
    <t>ВЛ-6 кВ ф.223-07</t>
  </si>
  <si>
    <t>В результате подмывания свайного основания обильными осадками произошел наклон опоры №33 в сторону линии, вследствии чего произошло натяжение проводов в пролете опор №32-33, которое вызвало разрушение изоляторов фазы «В», падение провода фазы «В» на провод фазы «А»</t>
  </si>
  <si>
    <t>ВЛ 220кВ Магистральная-Кратер</t>
  </si>
  <si>
    <t>Резрушение КС ф.В на ПС Кратер.</t>
  </si>
  <si>
    <t>ВЛ-6кВ Ф.002-17</t>
  </si>
  <si>
    <t>ПС 35/6кВ №203
ф.203-22</t>
  </si>
  <si>
    <t>ВЛ-6кВ ф.203-22</t>
  </si>
  <si>
    <t>ПС 35/6кВ  №1001 ф.1001-14</t>
  </si>
  <si>
    <t>ВЛ-6кВ ф.1001-14</t>
  </si>
  <si>
    <t>ПС 35/6кВ №248,
 ф.6кВ 248-16</t>
  </si>
  <si>
    <t>К-87.1 КТПН 6/0,4 №1  АВ(630А) скв.52430, вводной АВ-1000А.</t>
  </si>
  <si>
    <t>В-6 яч. №13</t>
  </si>
  <si>
    <t>Выборочная остановка скв. из-за снижения  U на С-6-2 ПС 062  при КЗ на ВЛ-6 Ф-062-13(принадлежит ОАО Уралсибгидрострой,з/сн №31)</t>
  </si>
  <si>
    <t>Оп. №25 ф.В разрушен шлейф в месте соединения ВЛ и КЛ вставки;  ф.С- следы ожога на контактных соединениях ВЛ и кабельной вставки. Произвели переразделку концевой муфты, очистку и протяжку контактных соединений, полный осмотр ВЛ-6кВ.</t>
  </si>
  <si>
    <t>При сильных порывах ветра с дождем произошло падение дерева из-за пределов охранной зоны ВЛ-6кВ на провода 2-х цепной ВЛ-6 
Межфазное короткое замыкание проводов ветками дерева явилось причиной отключения ф.18004, 18015.</t>
  </si>
  <si>
    <t>Сильный ветер порывами 21-26м/с. Отключили ЛР-6 на оп.№ 17(отпайка на к.104, в зоне затопления, добычи нет), включили ВЛ-6кВ ф. 151-20 в работу. Опора 23 сорван провод ф "В", перехлестнул провод ф "С", межфазное короткое замыкание ф. "В" и "С" явилось причиной отключения ф.15120.</t>
  </si>
  <si>
    <t>Прохождение грозового фронта, ветер порывами 21-26м/с. При сильном порывистом ветре произошло падение дерева из-за пределов охранной зоны на провода ВЛ-6 кВ в пролете опор № 11-12.
Межфазное короткое замыкание проводов ветками дерева явилось причиной междуфазного короткого замыкания.</t>
  </si>
  <si>
    <t>ПС110/35/6кВ Восточно-Сургутская, ВЛ-35 Уфимская-1</t>
  </si>
  <si>
    <t>При прохождении грозового фронта произошло попадание молнии в опору № 109 ВЛ-35 Уфимская-1.
1.При попадании молнии в опору № 109 возникшим перенапряжением перекрыло  линейную изоляцию ф. «А» и «В»  ВЛ-35кВ Уфимская-1.
2.Перекрытие изоляции привело к двухфазному К.З. и отключению В-35кВ Уфимская-1</t>
  </si>
  <si>
    <t>Umin ЗМН</t>
  </si>
  <si>
    <t>ПС 35/6кВ №216,
ф.216-10</t>
  </si>
  <si>
    <t>ПС 278,В-6кВ
 ф.278-06</t>
  </si>
  <si>
    <t>В-6кВ ф.278-06</t>
  </si>
  <si>
    <t>Самосвал MAN гос.№Е -075-АК 186  ЗАО"Сибитэк" сбил опору №15, промежуточная, ж/б. Сломана пополам, лежит на земле, ВЛ -с опоры №15 провода  сорваны вместе с изоляторами, не порваны, провис. Самосвал перевернут, лежит в охранной зоне  ВЛ.  Посадка U по С-1 ПС№278. Самосвал убрали. Необходимо замена опоры, изоляторов, перетяжка провода. ф.278-06 включен в работу.</t>
  </si>
  <si>
    <t xml:space="preserve">В-6 Т1, В-6 ф.051-09 </t>
  </si>
  <si>
    <t>ВЛ-6кВ ф.051-09 оп.6 (кабельный переход через дорогу) КЗ КЛ-6кВ</t>
  </si>
  <si>
    <t>ВЛ-110кВ Ленинская-Лосинка-2</t>
  </si>
  <si>
    <t>ВЛ-110 кВ Ленинская-Лосинка-2</t>
  </si>
  <si>
    <t>Отключение в сетях ОАО «Тюменьэнерго»</t>
  </si>
  <si>
    <t>ВЛ-110кВ Пыть-Ях-Парус-2</t>
  </si>
  <si>
    <t>ПС 35/6кВ 002   Т-1</t>
  </si>
  <si>
    <t>ПС-35/6 кВ №376 яч.6 В-6кВ УКРМ-2</t>
  </si>
  <si>
    <t>В-6кВ УКРМ-2</t>
  </si>
  <si>
    <t>Выборочная остановка  скв. Восточно-Сургутское м/р.  Отключений эл. оборудования БЭО № 1 УЭЭ  нет.</t>
  </si>
  <si>
    <t>ВЛ-110 Шубинская -ЦПС - отп. Гранит-1ц.</t>
  </si>
  <si>
    <t>ВЛ-110 Шубинская - ЦПС - отп. Гранит-1ц.</t>
  </si>
  <si>
    <t>ПС 35/6кВ 308 яч.02 УКРМ №2</t>
  </si>
  <si>
    <t>В-6 УКРМ-2</t>
  </si>
  <si>
    <t>ВЛ-6кВ ф.203-20</t>
  </si>
  <si>
    <t>ПС 110/35/6 Средний Балык                           ВЛ-35 Ю.Балык 1, 2 ц.</t>
  </si>
  <si>
    <t>ПС 110/35/6кВ Мушкино         ВЛ-35 Промышленная- 1,2</t>
  </si>
  <si>
    <t>ПС 110/35/6кВ Ср.Угутская ф.6кВ 108</t>
  </si>
  <si>
    <t>ПС 110/35/6 Очимкинская        ВЛ-35 Пламя-1,2</t>
  </si>
  <si>
    <t>Прохождение грозового фронта. Разрушение изолятора на оп.58 ф.А" и обрыв провода в сторону оп.59. Разрушение изолятора на оп.59 "ф.В" в следствии попадания грозового разряда. Линия проходит в затопленной зоне, заросшей тальником. Дефекты устранили</t>
  </si>
  <si>
    <t>1стЗЗ</t>
  </si>
  <si>
    <t>ГЗ</t>
  </si>
  <si>
    <t>1,3ст.ЗЗ</t>
  </si>
  <si>
    <t>ВЛ-110 кВ Пыть-Ях- Кратер-2</t>
  </si>
  <si>
    <t>ПС Асомкинская
ВЛ-35 Сигней-1,2 ц.</t>
  </si>
  <si>
    <t xml:space="preserve"> ПС 35/6кВ №023  ВЛ-6кВ ф.023-04</t>
  </si>
  <si>
    <t xml:space="preserve"> ПС 35/6кВ № 023 ВЛ-6кВ ф.023-18</t>
  </si>
  <si>
    <t xml:space="preserve">  ПС 35/6кВ №001  ВЛ-6кВ ф.001-08</t>
  </si>
  <si>
    <t>ПС 110/35/6кВ  Пойковская ВЛ-35кВ "КНС-6-1"</t>
  </si>
  <si>
    <t>ПС 35/6кВ  ВЛ-6кВ ф.019-05</t>
  </si>
  <si>
    <t>МТЗ, ЗМН</t>
  </si>
  <si>
    <t>ЭЦН                                       Советского нмр</t>
  </si>
  <si>
    <t>ПС 35/6 кВ "Колыванская", "Маланинская", "Дзержинская"</t>
  </si>
  <si>
    <t>ДЭС Озерного нмр</t>
  </si>
  <si>
    <t>МТО, З.З. 1-й ступени</t>
  </si>
  <si>
    <t>М-е Зыбза, скв.738</t>
  </si>
  <si>
    <t>ВЛ-0,4кВ фидер.1 от ТП Хл-212-2</t>
  </si>
  <si>
    <t>ВЛ-0,4кВ фидер.2 от ТП Кл-534п</t>
  </si>
  <si>
    <t>ВЛ-6 кВ Ил-522п Ильский ЭСУ.</t>
  </si>
  <si>
    <t>ВЛ-6 кВ Ил-52 от ПС И-5 "Ильская" Ильский ЭСУ.</t>
  </si>
  <si>
    <t>М-е Зыбза. ШГН скв. 935.</t>
  </si>
  <si>
    <t>В БУ-0,4 кВ на верних губках вводного автомата отгорел один провод.</t>
  </si>
  <si>
    <t>ВЛ-0,4 кВ фидер-3 от ТП-Ил-521-7п.</t>
  </si>
  <si>
    <t>Откл. ВЛ-0,4 кВ на время ремонтных работ в БУ скв. 935.</t>
  </si>
  <si>
    <t>ТП-Хл-212-10п Ильский ЭСУ.</t>
  </si>
  <si>
    <t>М-е Зыбза, ШГН скв.198</t>
  </si>
  <si>
    <t>Сработало тепловое реле.</t>
  </si>
  <si>
    <t>ВЛ-6кВ ф.1-23</t>
  </si>
  <si>
    <t>оп.№1 разрушение кабельной муфты</t>
  </si>
  <si>
    <t>1сш-6кВ ПС 35/6 ДНС-1</t>
  </si>
  <si>
    <t>Посадка напряжения при РПВ яч.23 ПС 35/6 ДНС-1</t>
  </si>
  <si>
    <t>Высокие обороты двигателя.</t>
  </si>
  <si>
    <t>В 03:44 останов ГПГУ №1-6 действием защиты "Высокие обороты двигателя". Причиной остановки ГПГУ послужил сброс нагрузки при  остановке СТД № 1,2 на КНС-2 по низкому давлению масла, вследствии заклинивания маслонасоса № 3. В 03:54 подано напряжение на секции шин РУ-6 кВ "КНС-2", "ДНС-2" запуск в работу маслонасоса №1..  В 04:22 повторный останов ГПГУ №1,2,3,4 защитой от превышения токов при запуске СТД №1. В 04:28 подано напряжение  на секции шин РУ-6 кВ "КНС-2", "ДНС-2". В 05:04 запуск СТД-3, в 05:14 запуск СТД-2. Прямые потери составили 0,8 т./2,8 м3. Косвенные потери 0,3т/0,4 м3. Осмотр оборудования, квитирование защит, запуск ГПГУ, контроль за набором нагрузки. Отправлена телефонограмма в "АЭС".</t>
  </si>
  <si>
    <t>ПС 35/6 кВ Северо-Островная ВЛ 6 кВ Ф-8 от ПС 35/6 кВ Северо-Островная</t>
  </si>
  <si>
    <t xml:space="preserve"> В момент аварийного отключения по ТМ ОМЬ зафиксировано привышение  тока  295А, уставка МТЗ 300А 0,5сек. Потери нефти: прямые 1,7т/4,3м3, косвенные 2т/28,8м3. Осмотр ПС 35/6кВ, контроль за уровнем напряжения, запуск мех.фонда.Изменение уставок МТЗ 420А 0,5сек</t>
  </si>
  <si>
    <t>ЗРУ 6 кВ №1 ГПЭС ДНС-1 яч.5</t>
  </si>
  <si>
    <t>При производстве работ по замене КЛ-6кВ от яч.№1-6 ЗРУ-6кВ №1 ГПЭС ДНС-1 до оп.№1 ВЛ-6кВ Ф-6 и вывода в капитальный ремонт участка ВЛ-6кВ Ф-6 ЗРУ-6кВ №1 ГПЭС ДНС-1 пролет оп. 66-72, после перевода нагрузок с ВЛ-6кВ Ф-6 на Ф-5 при запуске мех.фонда КП-18, 118 произошло аварийное отключение ВЛ-6кВ Ф-5.На яч.1-5 (на дисплее монитора БМРЗ) зафиксирован ток фаза "А"-268А, фаза "С"-273А. ВЛ-6 кВ отключилась действием защиты МТЗ II, МТО 1800А, МТЗ 280А; 0,5сек. Причиной отключения ВЛ-6 кВ Ф-5 от ЗРУ6 кВ № 1 ГПЭС ДНС-1 явилась заниженная уставка МТЗ.  Потери на составили прямые 9,7т/40,6м3; косвеные 4т/13,6м3. Изменение уставок РЗАиТ яч.1-5  МТЗ 2ст с 280А 0,5с на 350А 0,5с. Отправлена телефонограмма в ЦИТС ОАО, ВНГДУ  о снятие информации СУ ЭЦН скважин КП. Снятие информации с БМРЗ яч.1-5.</t>
  </si>
  <si>
    <t>Фидер №205</t>
  </si>
  <si>
    <t>Аварийное отключение фидера  №205 ПС 35/6 кВ "КНС-2", выпали блинкера (АПВ; токовая отсечка.) РПВН. В 7:40 выехали с осмотром фидера. Обнаружен слет изолятора с верхним проводом (лежит на нижнем) на опоре №20 отпайка на скв.768. Неисправность устранена.</t>
  </si>
  <si>
    <t>ВЛ-110 кВ "Портовая-2"(СПО)</t>
  </si>
  <si>
    <t>ВЛ-110 кВ "Портовая-2" ПС 110/6 кВ
"Берёза" (Аэропорт "Курумоч").
Под отключение попали: С-1-Т ПС 110/35/6 кВ "Горная"(СПО),
Т-2-Т ПС 35/6 кВ "Киндяково"</t>
  </si>
  <si>
    <t>Работала 1 ст. ЗЗ. АПВ-успешно.</t>
  </si>
  <si>
    <t>ВЛ-110 кВ "Коханы-2"(ВПО)</t>
  </si>
  <si>
    <t xml:space="preserve">ВЛ-110 кВ "Коханы-2" ПС 220/110/10 кВ
"Комсомолец" (МЭС). Под отключение попали: С-1-Т ПС 110/35/6 кВ "УКПН-2",С-2-Т ПС 110/35/6 кВ "Коханы"(ВПО), ПС 35/6 кВ "Черновская". Т-2-Т ПС 35/6 кВ "Восточная", ПС 35/6 кВ "Кинель-Черкасская" (ПРЦЭиЭ№1). ПС 35/6 кВ "Ключевская",ПС 35/6 кВ "Теребилово", ПС 35/6 кВ "Городецк", ПС 35/6 кВ "Жуково" (ПРЦЭиЭ№5)
</t>
  </si>
  <si>
    <t>Работала 1 ст. ЗЗ. АПВ-не успешно. РПВ-успешно. В 14:45 на ПС 110/35/6 кВ "Коханы" (ВПО) отработало АВР-6, АВР-35. Причина: разрушение 4-х изоляторов в гирлянде Ф-В на опоре № 51. 
Произвели замену гирлянды.</t>
  </si>
  <si>
    <t>ВЛ-110 кВ "Серноводская-2"</t>
  </si>
  <si>
    <t>ВЛ-110 кВ "Серноводская-2"ПС 220/110/35/10 кВ"Кинельская" (МЭС).Под откл.попали:С-2-Т ПС 110/35/6 кВ "Алакаевка" (СПО) (Ф-1,Ф-5),ПС 35/6 кВ "Запрудная",Т-2-Т ПС 35/6 кВ "Ключи".</t>
  </si>
  <si>
    <t>ПС-35/6 кВ КНС-19 ВЛ-6 Ф-8</t>
  </si>
  <si>
    <t xml:space="preserve">разрушение изолятора ШФ-35 оп.№20 фаза "А". Изолятор заменен. </t>
  </si>
  <si>
    <t>ЗРУ-6кВ КНС-2 Тюм. м/р яч.12</t>
  </si>
  <si>
    <t xml:space="preserve">1 СШ-6кВ ЗРУ-6кВ КНС-2 Тюм. м/р </t>
  </si>
  <si>
    <t xml:space="preserve">к.з. в концевой каб.муфте, разрушение проходных изоляторов яч.12, посадка напряжения </t>
  </si>
  <si>
    <t>Центральная Оха, скв. 2900</t>
  </si>
  <si>
    <t>Выбило тепловую защиту в БУ. Переразделка моторного кабеля, запуск</t>
  </si>
  <si>
    <t>Нет фазы с опоры, отгорел провод</t>
  </si>
  <si>
    <t>Выбивает защиту, неисправность цепей управления в БУ</t>
  </si>
  <si>
    <t>Набиль, скв. 211</t>
  </si>
  <si>
    <t>Отгорел провод на ВЛ-0,4 кВ от ТП-6/0,4 кВ №302, монтаж провода в пролете между опорами</t>
  </si>
  <si>
    <t>Выбило тепловую защиту в БУ</t>
  </si>
  <si>
    <t>Центральная Оха, скв. 2482</t>
  </si>
  <si>
    <t>Центральная Оха, скв. 145</t>
  </si>
  <si>
    <t>КЗ обмотки эл. двигателя 5,5кВт х 1500 об/мин.</t>
  </si>
  <si>
    <t>Восточное Эхаби, скв. 383</t>
  </si>
  <si>
    <t>Гиляко-Абунан, скв. 116</t>
  </si>
  <si>
    <t>ПС-35/6 кВ "В.Эхаби" фид. № 2,4</t>
  </si>
  <si>
    <t>ПС-35/6 кВ "Вост.Эхаби" фид.№2,4 - не запускается</t>
  </si>
  <si>
    <t>РУ-6кВ БУ К-41</t>
  </si>
  <si>
    <t xml:space="preserve">ВЛ-6кВ "319-08"                                     </t>
  </si>
  <si>
    <t xml:space="preserve">Отключение ВЛ-6 кВ 369-08 по защите "МТЗ", АПВ не успешное. На БУ К-41 ГФ ООО "РН-Бурение" в РУ-6 кВ произошло короткое замыкание трансформатора напряжения ТН-6 кВ. </t>
  </si>
  <si>
    <t>Контроллер СУ</t>
  </si>
  <si>
    <t>КТПН 6/0,4кВ  №4 Куст-7 Усть-Тегусского м/р</t>
  </si>
  <si>
    <t>КТПН 6/0,4кВ  №4</t>
  </si>
  <si>
    <t>МТЗ, 2ст.</t>
  </si>
  <si>
    <t>Ф-507</t>
  </si>
  <si>
    <t>М/р "Черпаюское". В результате  прохождения грозового фронта произошло отключение ВВ-6 яч.№7 РУ-6 кВ "Промысловая"  ВЛ-6кВ ф.507  действием МТЗ 2-й ступени. При осмотре ВЛ-6кВ в пролёте оп. 68-69 обнаружен обрыв провода. Восстановление схемы электроснабжения, ввод потребителей в работу.</t>
  </si>
  <si>
    <t>МТЗ, 3ст.</t>
  </si>
  <si>
    <t>Ф-515Ч</t>
  </si>
  <si>
    <t xml:space="preserve">М/р "Черпаюское". При запуске скважины 4210  отключился ВВ-6 яч.№15 РУ-6 кВ "Промысловая"  ВЛ-6кВ ф.515Ч  действием МТЗ 3-й ступени, АПВ успешное. Автозапуск скважин, повторное отключение ВВ-6 кВ яч.№15. Корректировка уставок по причине перевода нагрузки с ф. 507. Включение ВЛ в работу. </t>
  </si>
  <si>
    <t>яч№37/69 ВЛ-6кВ Ф-69</t>
  </si>
  <si>
    <t>ВЛ-6кВ Ф-69 за яч №37/69</t>
  </si>
  <si>
    <t>АО яч №37/69 от ТО РПВУ-земля,отключили ЛР-2/69 КИЗ в норме</t>
  </si>
  <si>
    <t xml:space="preserve"> АО ДЭС СФ ООО "СЭС" - заклинивание форсунки ДВС</t>
  </si>
  <si>
    <t>АО ДЭС СФ ООО "СЭС" Засорение фильтра и заклинивание редукционного клапана в ГРП</t>
  </si>
  <si>
    <t xml:space="preserve"> К-42
Советское нмр</t>
  </si>
  <si>
    <t>ЭЦН  К-42
Советское нмр</t>
  </si>
  <si>
    <t>Неиспроавность силового трансформатора в КТПН 6/0,4 кВ-400 кВА, выполнена замена.</t>
  </si>
  <si>
    <t>ДЭС Тагайская нмр</t>
  </si>
  <si>
    <t>АО ДЭС СФ ООО "СЭС"-остановка ДГУ при переходе на ДГУ №1 (не корректная  синхронизация ДГУ)</t>
  </si>
  <si>
    <t xml:space="preserve"> К-184
Советское нмр</t>
  </si>
  <si>
    <t>Ф.11-6 Крапивинского нмр</t>
  </si>
  <si>
    <r>
      <t>ПС-35/6 кВ №611 АО ВЛ-6 кВ Ф.11-6 действием МТЗ, АПВН, РПВУ. З</t>
    </r>
    <r>
      <rPr>
        <sz val="12"/>
        <color indexed="60"/>
        <rFont val="Times New Roman"/>
        <family val="1"/>
        <charset val="204"/>
      </rPr>
      <t>ацеп проводов ВЛ в пролете оп. №158-159 (пересечение с а/дорогой, h - 9 м), автокраном ООО "Сиб Транс Строй". Необх. устранение дефектов на проводах и ремонт укосов.</t>
    </r>
  </si>
  <si>
    <t>К-19 скв.597 Крапивинское нмр</t>
  </si>
  <si>
    <t>АО АВ-0,4кВ №3 в ТП №2 К-19, причины выясняются. Запрошена распечатка  работы УЭЦН. Скважина работает в режиме АПВ.</t>
  </si>
  <si>
    <t>Ф.6-10 Советское нмр</t>
  </si>
  <si>
    <t>Ф.6-10</t>
  </si>
  <si>
    <t xml:space="preserve">Вводной АВ-0,4  </t>
  </si>
  <si>
    <t xml:space="preserve">КЗ на шинах 0,4кВ КТПН-6/0,4кВ 630кВА из-за попадания жидкости вследствии порыва водовода. </t>
  </si>
  <si>
    <t>К-12А КТП-6/0.4кВ внутреннее повреждение трансформатора</t>
  </si>
  <si>
    <t>2-х фазное К.З. ф.А, С  в пролете оп.46-47 в следствии задевания ВЛ-6 ковшом экскаватора гос № 2814 ТК 72  ЗАО ЭКОС</t>
  </si>
  <si>
    <t>скв.№32,154 ф. "РПЖ-5"</t>
  </si>
  <si>
    <t>ВЛ-0,4 кВ ф-7 от ТП-Нс-1-1.</t>
  </si>
  <si>
    <t>ВЛ-110 Демьянская-Юровская-1                      ВЛ-110 Демьянская Горная-2</t>
  </si>
  <si>
    <t>ВЛ-110 Демьянская -Юровская-1         ВЛ-110 Демьянская -Горная-2</t>
  </si>
  <si>
    <t xml:space="preserve"> ПС Проскуринская,  ПС Варшава -3.          </t>
  </si>
  <si>
    <t xml:space="preserve"> ВЛ-6 ф.5701-10, 
ВЛ-6 ф.5701-07</t>
  </si>
  <si>
    <t>ПС 35/6кВ №2053 ВЛ-6кВ ф.2053-03</t>
  </si>
  <si>
    <t>ПС 110/35/6кВ "Мушкино" ВЛ-35кВ КНС-4-1,2</t>
  </si>
  <si>
    <t>МТЗ, АО, МТО</t>
  </si>
  <si>
    <t>ВЛ-110 Меркурий - Хантос -1,2</t>
  </si>
  <si>
    <t>ТЗНП-4ст ф.А</t>
  </si>
  <si>
    <t xml:space="preserve">МТЗ-1 ст., </t>
  </si>
  <si>
    <t xml:space="preserve">МТЗ         2 ст., </t>
  </si>
  <si>
    <t>МТЗ      Ф-А,С</t>
  </si>
  <si>
    <t>МТО      Ф "А"</t>
  </si>
  <si>
    <t>МТЗ, 1ст</t>
  </si>
  <si>
    <t>Гроза, сильный ветер. Срабатывение защит на ВЛ-110кВ - ВЧЗ</t>
  </si>
  <si>
    <t>ВЛ-110кВ ПС "КНС-5",                   II-я линия</t>
  </si>
  <si>
    <t>ВЛ-110кВ ПС "КНС-5", II-я линия</t>
  </si>
  <si>
    <t>Гроза, сильный ветер. Срабатывение защит на ВЛ-110кВ - 1-я ст. земляной защиты</t>
  </si>
  <si>
    <t xml:space="preserve">ВЛ-6 кВ Ф-7 ПС 35/6 кВ "К-457"  </t>
  </si>
  <si>
    <t>Прохождение грозового фронта.Попадание молнии изолятор ФА оп. 71. Порыв провода в пролёте оп. 70-71</t>
  </si>
  <si>
    <t>ВЛ-6 кВ Ф-20 ПС 35/6 кВ "К-11" СВ м/р</t>
  </si>
  <si>
    <t>Гроза, сильный ветер. Схлёст проводов</t>
  </si>
  <si>
    <t>Гроза, сильный ветер</t>
  </si>
  <si>
    <t>ВЛ-6 кВ Ф-4 ПС 35/6 кВ "Водозабор" СХ м/р</t>
  </si>
  <si>
    <t>ПС 110/35/6 кВ "Бахиловская", МВ-35 кВ 2Т</t>
  </si>
  <si>
    <t>Гроза, сильный ветер. Срабатывание логической защиты 2-й секции шин 35 кВ</t>
  </si>
  <si>
    <t>Прохождение грозового фронта. Разрушение 2-х изоляторов оп.73</t>
  </si>
  <si>
    <t>Гроза, сильный ветер. Срабатывание МТЗ I-й ступени</t>
  </si>
  <si>
    <t>ВЛ-110кВ "Мачтовая- Истоминская", I, II цепи</t>
  </si>
  <si>
    <t xml:space="preserve">Прохождение грозового фронта.         </t>
  </si>
  <si>
    <t xml:space="preserve">ПС-110кВ "Мачтовая" </t>
  </si>
  <si>
    <t>ВЛ-6кВ Ф-16 ПС 35/6кВ "ЦПС" Ермаковского м/р</t>
  </si>
  <si>
    <t>ВЛ-6кВ Ф-18 ПС 35/6кВ "К-310" Ермаковского м/р</t>
  </si>
  <si>
    <t>М-е Украинское, ШГН скв.178</t>
  </si>
  <si>
    <t>М-е Восточно-Северское, скв.229</t>
  </si>
  <si>
    <t>СУ "Элкам". Сработала защита.</t>
  </si>
  <si>
    <t>ВЛ-6кВ Хл-22 Ильский ЭСУ.</t>
  </si>
  <si>
    <t>ВЛ-6 кВ Ну-83 Абинский ЭСУ.</t>
  </si>
  <si>
    <t>На ТП Ну-83-6п в РУ-6 кВ разрушены опорный изолятор и один ПК, второй ПК сгорел. Восстановлено.</t>
  </si>
  <si>
    <t>М-е Зыбза. Скв.917.</t>
  </si>
  <si>
    <t>В БУ-0,4 кВ вышла из строя тепловая защита автомата. Произведена замена. Перегруз.</t>
  </si>
  <si>
    <t>нет информа- ции</t>
  </si>
  <si>
    <t>АПВН, РПВН.</t>
  </si>
  <si>
    <t>1. М-е Чумаковское. ВЛ-6 кВ № Ку-9.  2. М-е Северо-Нефтяное. ВЛ-10 кВ № Ст-2.</t>
  </si>
  <si>
    <t>Авария в сетях ОАО "Кубаньэнерго".  2 шт. скв. м-я Чумаковского в 11.42 перезапитывались от ДЭС.</t>
  </si>
  <si>
    <t>ВЛ-0,4 кВ фидер-3 от ТП Ил-521-7п</t>
  </si>
  <si>
    <t>РУ 6 кВ ДНС-1 ВЛ 6 кВ Ф-18 от РУ 6 кВ ДНС-1</t>
  </si>
  <si>
    <t>Аварийное отключение произошло при прохождении грозового фронта. При осмотре ВЛ-6кВ обнаружено разрушение изолятора на оп.117 фаза В, оп.120 фаза С, ожоги изоляции на оп.2/103 фаза В, оп.100 фаза В, оп.105 фаза В.</t>
  </si>
  <si>
    <t>ПС 35/6 кВ Кедровая ВЛ 6 кВ Ф-11 от ПС 35/6 кВ Кедровая</t>
  </si>
  <si>
    <t>Аварийное отключение произошло при прохождении грозового фронта.  При осмотре выявлены ожог изоляции на оп. №2/2 Ф-В, скол изолятора оп. №2/2 Ф-С.  Уставка МТЗ 200А, 0,5сек. Длина ВЛ-6кВ 7,85км. РВО-6кВ 24шт. на оп. №1, 5, 14, КТПН 6/0,4кВ №1,2 КП-42, КТПН 6/0,4кВ №1,2,3 КП-20. Прямые потери 0,1т/0,6м3, косвенные потери 0,6т/3,1м3 Контроль за уровнем напряжения, запуском мех.фонда. Осмотр ВЛ-6кВ, КТПН 6/0,4кВ, ПС. Подана заявка на 02.08.15г.</t>
  </si>
  <si>
    <t>ЗРУ 6 кВ ДНС-1 Зап.-Усть-Балык. ВЛ 6 кВ Ф-18 от ЗРУ 6 кВ ДНС-1 Зап.-Усть-Балык.</t>
  </si>
  <si>
    <t>Аварийное отключение ВЛ произошло в момент запуска скв. 52В ПЭД-180кВт КП-14, КТПН 6/0,4кВ 630 кВА №1 АВ-0,4кВ 1000А Ввод, АВ-0,4кВ 630А скв.52В. По МПУ СИРИУС яч.18 зафиксирован бросок тока до 390А, уставка по МТЗ 380А 0,5сек. Потери нефти: 0,9т/2,6м3  Осмотр КТПН 6/0,4кВ, контроль за запуском мех. фонда. Отправлена телефонограмма.</t>
  </si>
  <si>
    <t>Аварийное отключение произошло в момент прохождения грозового фронта. Длина ВЛ-6кВ 6,160км, ОПН-6кВ на оп.№1,3,4,21,21/1, КТПН-6/0,4кВ №1-4 КП-13. Потери нефти прямые:1т/1,5м3, косвенные: 6т/7,7м3  Контроль за запуском мех.фонда. Нагрузка КТПН 6/0,4кВ №1,2 КП-13 переведена на ВЛ-6кВ Ф-16 через пункт АВР-6кВ КП-13. На пункте АВР-6 КП-13 включен 2СР-6, СВ-6, отключен 1В-6. На ПС 6/35 Касаев отключен ВВ-6кВ яч№2 и тележка выкачена в контрольное положение. Осмотр ВЛ-6кВ запланирован на 16.08.2015г.</t>
  </si>
  <si>
    <t>Аварийное отключение произошло в момент прохождения грозового фронта. Длина ВЛ-6кВ 8,45км,ОПН-6кВ на оп.№1,84,86, КТПН6/0,4кВ №1-6 КП-163. Потери нефти прямые:0,3т/12,3м3, косвенные: 1,5т/69,5м3 Регулировка напряжения по ТУ на РПН-2Т, контроль за запуском мех.фонда. Осмотр ВЛ-6кВ, КТПН-6/0,4кВ КП-163 запланирован на 16.08.2015г.</t>
  </si>
  <si>
    <t>А/О ТГ 2, нагрузка перераспределилась на ТГ-3. А/О во время прохождения грозового фронта. Сброс нагрузки 800 кВт. Потери нефти прямые 3,1т/7,9м3. Отнесены в АИЭ аварии. Тех. прокрутка ТГ-4, запуск ТГ-4 на ХХ 05:35, синхронизация 05:52. Осмотр электрооборудования ГТЭС.</t>
  </si>
  <si>
    <t xml:space="preserve"> оп.20 заградительные огни на ВЛ-35 Ф-5,6 от ПС 110/35/6 кВ Мартыновская</t>
  </si>
  <si>
    <t>ПС 110/35/6 кВ Мартыновская ВЛ 35 кВ Ф-1 от ПС 110/35/6 кВ Мартыновская</t>
  </si>
  <si>
    <t>Аварийное отключение ВЛ-35кВ произошло при прохождении грозового фронта. В момент отключения ВЛ-35кВ Ф №1 произошла глубокая посадка напряжения по 2Т ПС 110/35/6кВ Мартыновская зафиксированная ТМ ОМЬ, что привело к частичной остановке мех.фонда от ВЛ-35кВ Ф-2 и технологического оборудования КНС, ДНС, насосных агрегатов ЦППН-1 Город. Сброс нагрузки составил по технологическому оборудованию 5,3МВт, мех.фонда 7,4МВт. После автоматического включения ВЛ-35кВ Ф№1 по ТМ на ПС 110/35/6кВ Мартыновская зафиксировано однофазное замыкание на землю по 1ТН-35. Набор нагрузки 50%-13мин, 97%-1ч.04мин. Потери нефти составили прямые 2,4т/ 50,3м3, косвенные 6,2т/359,8м3 Контроль за запуском мех.фонда и технологического оборудования. Произведён осмотр ПС 35/6кВ "Южная", "ВЦТП", "Юкишевская", "К-53", ПС 110/35/6кВ "Мартыновская", ВЛ-35кВ Ф-1,2 При осмотре ВЛ-35кВ Ф-1 обнаружено разрушение изоляции Ф-А на оп.82, провод на траверсе Ф-В. Провод не поврежден. Произведена замена изоляции на оп.82</t>
  </si>
  <si>
    <t>Высокая температура выхлопных газов</t>
  </si>
  <si>
    <t>Аварийный останов ГПГУ-1 по защите "высокая температура выхлопных газов", ГПГУ № 2-7 по перегрузу. Изчезновение напряжения на 1,2С-6 кВ ПС 35/6кВ Аригольская-2, 1С-6кВ ПС 35/6кВ Аригольская-1. Сброс нагрузки 6 МВт, останов 65 скважин. Напряжение подано в 03:48. Набор нагрузки: через 7 минут после подачи напряжения -50 %, через 48 мин.- 95%. Косвенные потери  нефти составили 6,1 т/90,4 м3., прямые 22,9т/301 м3.отнесены в автономные источники энергоснабжения. Осмотр ЭО ГПЭС-2, квитирование сигналов, запуск ГПГУ №1-7 на холостой ход, синхронизация, ввод под нагрузку. Контроль за уровнем напряжения и нагрузками, запуском мех.фонда. Отправлена телефонограмма в ЦИТС "АЭС".</t>
  </si>
  <si>
    <t>ПС 6/35кВ Касаев яч 8</t>
  </si>
  <si>
    <t>В момент запуска агрегата 10МВт подпорного насоса №4 на 2-й станции ЛПДС Каркатеевы работа БАВР-6кВ на ПС 6/35кВ Касаев, посадка напряжения по 1,2СШ-6кВ ПС 6/35кВ Касаев на 8%. Остановка скв.24 КП-6,скв.1052,1053  КП-6бис по ЗП. Потери нефти составили 1,8т/15,2 м.куб. Осмотр электрооборудования ПС. Контроль за уронем напряжения. Снятие осцилограмм.Оотправлена телефонограмма в ЦИТС.</t>
  </si>
  <si>
    <t>Откл.яч.18 произошло в результате  КЗ в СУ ЭЦН скв.993 ПЭД 250кВт КП-55. КТПН 6/0,4кВ 1000кВА №3 АВ-0,4кВ скв.993   тип: ВА-55-41 1000А рем.№84-10-14г. Iрасц=1.0 , Вводной АВ-0,4кВ тип: FV 16-03-16 1600А рем.№85-10-14г. В момент отключения системой ТМ по яч.18 зафиксирован бросок тока до 360А, уставка МТЗ-450А 0,5сек.МТО-1600А 0 сек. Потери нефти составили 5,1т/305,2 м.куб.  Осмотр эл.оборудования КТПН 6/0,4кВ, ПС 35/6кВ, контороль за напряжением и запуском мех.фонда, после отключение в КТПН 6/0,4кВ АВ-0,4кВ скв.993 на КП-55в 20:59 ТУ успешно</t>
  </si>
  <si>
    <t>ВЛ-6 кВ Ф.№17                                     ПС 35/6кВ "Cоветская"</t>
  </si>
  <si>
    <t>ВЛ-6 кВ Ф.№17                                     ПС 35/6кВ "Пражская"</t>
  </si>
  <si>
    <t>ВЛ-6 кВ Ф.№18                                     ПС 35/6кВ "Гвардейская"</t>
  </si>
  <si>
    <t>ВЛ-110 кВ "Варьёган-Бахилы",            I, II-я цепи</t>
  </si>
  <si>
    <t>В РЩ-0,4 кВ сработал фидерный АВ. Перегруз. Произведена замена АВ.</t>
  </si>
  <si>
    <t>ВЛ-35кВ"Ключевая-ПП-35 Дыш"</t>
  </si>
  <si>
    <t>ВЛ-35кВ"Ключевая-ПП-35 Дыш" Обрыв провода в пролете оп. 13-14. (упало дерево).  (КМЯ № 39). Эл. снабжение  восстановлено.</t>
  </si>
  <si>
    <t>ПС 35/6 кВ Куст-47 ВЛ 6 кВ Ф-17 от ПС 35/6 кВ Куст-47</t>
  </si>
  <si>
    <t>ПС 35/6 кВ Куст-47 КЛ 6 кВ от яч.17 ПС 35/6 кВ Куст-53</t>
  </si>
  <si>
    <t>Аварийное отключение произошло в момент прохождения грозового фронта. Длина ВЛ-6кВ 4,6км, ОПН-6 на оп.№1, РВО-6 на КТПН 6/0,4кВ КП-108,200,Р-844. Уставка  МТО-1200/0сек., МТЗ-360/0,5сек. Потери нефти составили прямые 0,1т/0,5 м.куб., косвеные не выставлялись.  Набор нагрузки: 10мин-55%,  25мин-67%, 40мин-100%. Контроль за запуском мех.фонда, произведен осмотр ПС 35/6кВ К-47, осмотр ВЛ-6кВ, КТПН-6/0,4кВ. На опоре №8.2 отпайки на Р-844 обнаружен ожог изоляторов по фазе А, В, С, оп.№4.2 фаза А,С. На 20.08.2015г. подана заявка на устранение выявленных замечаний. Составлен акт.</t>
  </si>
  <si>
    <t>При аварийном отключении ВЛ-6кВ Ф-9 системой ТМ ОМЬ зафиксировано снижение напряжения (25%) по 1,2С-6кВ ПС 35/6кВ КНС-2б и остановка скв.662, 663 К-6а, скв. 466 К-22б, скв.1022 К-59, скв.1039 К-89 по защитам СУ ЭЦН. Уставка  МТО-1200/0сек., МТЗ-400/0,5сек.  Потери составили прямые 0,4т/7,6м.куб; косвеные 2т/53,9м.куб. Набор нагрузки: 4мин-62%, 6 мин-87%,12 мин-100%. Контроль за запуском мех.фонда, произведен осмотр  ПС 35/6кВ, КТПН 6/0,4кВ, ВЛ-6кВ. Отправлена телефонограмма в ЦИТС ОАО СН-МНГ, ВНГДУ о снятии информации с СУ ЭЦН КП-45, 62б. На 20.08.2015г. запланирован повторный осмотр ВЛ-6кВ.</t>
  </si>
  <si>
    <t>ПС 35/6 кВ Куст-25 ВЛ 6 кВ Ф-6 от ПС 35/6 кВ Куст-25</t>
  </si>
  <si>
    <t>Аварийное отключение произошло в момент прохождения грозового фронта. После АПВ системой ТМ ОМЬ  зафиксировано однофазное  замыкание на землю по 1ТН-6кВ яч.№3. Отключение 1БСК-6 Q-1650кВар. яч.№9.  Длина ВЛ-6кВ 4,86 км, ОПН-6 на оп.№1, РВО-6 на КТПН 6/0,4кВ 15 шт.  Уставка МТО-1400/0сек., МТЗ- 360/0,5сек. Потери нефти составили прямые 0,8т/17,7 м.куб., косвеные 1,4т/ 19,9 м.куб. Набор нагрузки: 10мин-57%, 20 мин-83%, 30 мин-100%. Контроль за запуском мех.фонда, произведен осмотр ПС 35/6кВ К-25, осмотр ВЛ-6кВ, КТПН-6/0,4кВ. На оп. 44 разрушение опорной изоляции фаза "С",  разрушение  провода марка  А-95мм.кв.  на 80 %. По н/д 1558 произведена замена изоляции, ремонт провода. Повторный осмотр ВЛ-6 кВ запланирован в светлое время суток на 20.08.15г.</t>
  </si>
  <si>
    <t>зз-1ст</t>
  </si>
  <si>
    <t>Посадка напряжения в сети 110 кВ при аварийном отключении с успешным АПВ ВЛ-110 кВ "Пром-2", ЗЗ-1ст.Частичная остановка фонда.</t>
  </si>
  <si>
    <t>зз-2ст</t>
  </si>
  <si>
    <t>Никольская, Толкаевская, Львовская, Боголюбовская, Кодяковская</t>
  </si>
  <si>
    <t>Посадка напряжения в сети 110 кВ при аварийном отключении с успешным АПВ ВЛ-110 кВ "Сорочинская-Ново-Сергиевская" ЗЗ-2ст.Частичная остановка фонда.</t>
  </si>
  <si>
    <t>Аварийное отключение ВЛ-6 кВ Фидера- (Бурение -3) от ПС 35/6 " Ибряевка-1" с успешным АПВ. Выпадали блинкера МТЗ, аварийное отключение, замыкание на землю. Произведен осмотр видимых причин не обнаружено.</t>
  </si>
  <si>
    <t>Аварийное отключение ввода 6 кВ №1, работа МТЗ при аварийном отключении Ф-4 ЗГПП.</t>
  </si>
  <si>
    <t>Весь фонд Ф.Лб-2</t>
  </si>
  <si>
    <r>
      <t xml:space="preserve">Ревизия, чистка, доливка масла в трансформатор, обрезка крон деревьев
</t>
    </r>
    <r>
      <rPr>
        <b/>
        <sz val="12"/>
        <rFont val="Times New Roman"/>
        <family val="1"/>
        <charset val="204"/>
      </rPr>
      <t xml:space="preserve">Заявка ЗЭС.(не согласована ЦИТС) </t>
    </r>
  </si>
  <si>
    <t>Ф-916</t>
  </si>
  <si>
    <t>Кратковременное понижение напряжения в сети 110 кВ, остановка отдельных скважин при неуспешном повторном включении 2-СШ-6кВ на ПС 220/35/10/6 кВ "Бузулукская". (Неисправность на КЛ-6).</t>
  </si>
  <si>
    <t>Резкое повышение U по ВЛ-110 "Нефтегорская-2 - Алексеевская - Герасимовская", остановка скважин по ПС. Сборка нормальной схемы персоналом ВЭС на ПС "Нефтегорская-2" без уведомления персонала "Оренбургнефть".</t>
  </si>
  <si>
    <t>Ф-ВЗ-7</t>
  </si>
  <si>
    <t>Кратковременное отключение для включения ЛР, "земля" не пропала, ЛР отключен. Персонал СЭС продолжает поиски неисправности.</t>
  </si>
  <si>
    <t>Кратковременное отключение для включения ЛР, "земля" пропала.</t>
  </si>
  <si>
    <t>Фидер №4</t>
  </si>
  <si>
    <t>Аварийное отключение ВЛ-10 кВ Фидера №4 для замены двух сорванных изоляторов на опоре №200, (аварийная заявка ЗЭС на 1 час)</t>
  </si>
  <si>
    <t>пс Ленинградская         Ф-1             110/35/10кВ "Твердиловская" (ЗЭС) Ф-8</t>
  </si>
  <si>
    <t>Ф-Пром-1,2,3,4,УПН-1,2</t>
  </si>
  <si>
    <t>Аварийное отключение срабатывание Дифзащиты Т1Т.Попадание птицы на шины ввода 6 кВ.После устранения введен в работу.</t>
  </si>
  <si>
    <t>Ф-Г-1</t>
  </si>
  <si>
    <t>Отключение для устранения слета изолятора опора №110 (фуга)фаза "С" переход через дорогу.Причина "земли" на СШ 6кВ.Устранено.</t>
  </si>
  <si>
    <t>ВЛ-10 кВ ф-ВЗ-7</t>
  </si>
  <si>
    <t>Аварийное отключение с неуспешным АПВ ВЛ-35 кВ "Ратчино-Софиевская" (СЭС)  АПВ не успешное, РПВУ, работа МТО. Причина не выявлена.</t>
  </si>
  <si>
    <t>ф-Бур-3</t>
  </si>
  <si>
    <t>С успешным АПВ, работа МТО. В 21:05 осмотр ВЛ и КТП закончен. Причина не выявлена.</t>
  </si>
  <si>
    <t>Отключение фидера  для отыскания причины "Земли"  ф-А=0. В 8:31 после отключения ЛР-101  " земля" пропала.(Наброс проволоки КТП-10/04кВ №102 в пос. Курлин сельский потребитель зона отв ЗЭС)</t>
  </si>
  <si>
    <t>ВЛ-6 кВ ф-1</t>
  </si>
  <si>
    <t xml:space="preserve"> ВЛ 6 кВ  ф-Кушниковка-1</t>
  </si>
  <si>
    <t>С успешным АПВ, выпал блинкер-"Аварийное отключение",при осмотре видимых замечаний не обнаружено. В некоторых пролетах скопление птиц на проводах.</t>
  </si>
  <si>
    <t>ПС 35/6 кВ "ГТЭС Загорская", ВЛ-6 кВ ф-1406, 1411</t>
  </si>
  <si>
    <t>ВЛ-10 кВ ф-Пл-10</t>
  </si>
  <si>
    <t>Для неотложного ремонта РТП-34. Заявка СЭС.</t>
  </si>
  <si>
    <t>Кратковременное понижение напряжения из-за аварийного отключения ВЛ-10 кВ на ПС Сорочинская.</t>
  </si>
  <si>
    <t>110/35/10кВ "Переволоцкая" (ЦЭС)</t>
  </si>
  <si>
    <t xml:space="preserve"> ПС 110/35/10 кВ "Ново-Сергиевская"</t>
  </si>
  <si>
    <t>Посадка напряжения при аварийном отключении СВ-110 кВ на ПС "Переволоцкая"ЦЭС.</t>
  </si>
  <si>
    <t>В-6-2  ПС-35/6 "102"</t>
  </si>
  <si>
    <t>При посадке напряжения по 2-СШ-6 кВ ПС-35/6кВ "102", произошло отключение ввода 6кВ №2 (яч.-№12)  из-за выхода из строя выпрямительного диодного моста в реле времени пуска АВР-0,23 кВ, ввода 6кВ №2 (яч.-№12) . Выполнена замена реле.</t>
  </si>
  <si>
    <t>ВЛ-6 кВ "319-16"</t>
  </si>
  <si>
    <t>При работе в охранной зоне ВЛ,  трубоукладчик ООО "Гидромеханизированные  работы" , допустил касание  проводов ВЛ 6 кВ в пролете опор №35/5-35/6.</t>
  </si>
  <si>
    <t>В 0:17 прошла посадка напряжения. Причина: посадка напряжения в Самарской энергосистеме .</t>
  </si>
  <si>
    <t>Работала ТО АПВ- не успешно РПВ- успешно Гроза, сильный порывистый ветер.3.07.15 произведен осмотр ВЛ. Обнаружен дефектный проходной изолятор Ф-"С" в ТП 6/0,4 кВ №11/100. Произвели замену дефектного изолятора.</t>
  </si>
  <si>
    <t>Работала 1 ст. Дист.З,1 ст.ТЗНП  АПВ-не успешно РПВ-не успешно. Причина: на опоре №15 разрушны изоляторы, следы К.З. Гроза, сильный порывистый ветер.</t>
  </si>
  <si>
    <t>В 17:18 прошла системная посадка напряжения, останавливались насосные агрегаты на УПН "Красноярская". Причина: посадка напряжения в Самарской энергосистеме.</t>
  </si>
  <si>
    <t>ВЛ-6 кВ Ф-6 ПС 35/6 кВ "Грековская"</t>
  </si>
  <si>
    <t>МВ-35 С-1-Т,</t>
  </si>
  <si>
    <t>МВ-35 С-1-Т ПС 110/35/6 кВ"Козловская".Под откл.попали:ПС 35/6 кВ "КНС","Орлянская",Казанская",Т-1-Т "Екатериновская".Т-1-Т ПС 35/6 кВ "Берендей" (ПРЦЭиЭ№1)</t>
  </si>
  <si>
    <t>Работала МТЗ.АПВ-успешно.Сильный ветер.Гроза.</t>
  </si>
  <si>
    <t>ВЛ-6 кВ Ф-5 ПС 35/6 кВ"КНС"</t>
  </si>
  <si>
    <t>Работала МТО.АПВ-не успешно.РПВ-не успешно.Причина: дефектный проходной изолятор Ф-"С"  в ТП 6/0,4 кВ №11/100.Требуется замена.Откл.ЛР-6 кВ на оп.№0503/1.Фидер введен в работу,замечаний нет.После замены дефектного проходного изолятора в ТП №11/100 в 19:30 вкл ЛР-6 на оп.№0503/1.
Гроза,сильный ветер.</t>
  </si>
  <si>
    <t>ВЛ-6 кВ Ф-5 ПС 35/6 кВ"Грековская"</t>
  </si>
  <si>
    <t>Работала МТЗ. АПВ-нет 19:30 РПВ-не успешно. Гроза, дождь, сильный порывистый ветер. Причина: ветки деревьев на проводах в пролете оп.№19-20. Ветки упали.</t>
  </si>
  <si>
    <t>Работала МТЗ. АПВ-нет 19:30 РПВ-не успешно. Гроза, дождь, сильный порывистый ветер. Причина: упало дерево на провода в пролете оп.№ 8Д-9Д. Дерево находилось за охранной зоной</t>
  </si>
  <si>
    <t>Работала МТЗ1 АПВ- не успешно. РПВ-успешно Сильный порывистый ветер, гроза. 06.07.2015 г. произведен осмотр ВЛ. В пролетах оп.№717/3-717/4 провис проводов.</t>
  </si>
  <si>
    <t>Работала МТЗ АПВ- не успешно РПВ-успешно Сильный порывистый ветер, гроза. 6.07.2015 г. произведен осмотр ВЛ. Повреждений не обнаружено.</t>
  </si>
  <si>
    <t>ВЛ-6 кВ  Ф-6</t>
  </si>
  <si>
    <t>Работала МТЗ АПВ- нет. РПВ-успешно Сильный порывистый ветер, гроза. 13.07.2015 г произведен осмотр ВЛ. На оп.№1, №5 отпайка от оп.№164 расколоты юбки изоляторов.</t>
  </si>
  <si>
    <t>ВЛ-35 кВ "Мочалеевка ПС 110/35/6 кВ
"Козловская" Под отключение попали: ПС 35/6 кВ "Сургутская" (ПРЦЭиЭ№3),"Сологаевка",
"Мочалеевка"(ПРЦЭиЭ №5)</t>
  </si>
  <si>
    <t>Работала МТО АПВ - успешно Сильный порывистый ветер, гроза. 6.07.2015 г произведен осмотр ВЛ. Повреждений не обнаружено.</t>
  </si>
  <si>
    <t>ВЛ-35 кВ "Сидоровка-3" ПС 110/35/6 кВ 
"Козловская" Под посадку напряжения попали: Т-2-Т ПС 35/6 кВ "Берендеи", ПС 35/6 кВ "Шумарка", "Винно-Банновская", "Семеновская".</t>
  </si>
  <si>
    <t>в 21:46 прошла посадка напряжения , останавливались скв. на Берендеевском, Винно-Банновском,Семёновском м/р.
Причина: аварийное откл. ВЛ-35 кВ "Мочалеевка"</t>
  </si>
  <si>
    <t>ВЛ-35 кВ "Каменка" ПС 110/35/10 кВ
"Елховка" (СПО).Под отключение попали:  
Т-1-Т ПС 35/10 кВ "Волгановка", 
Т-1-Т ПС 35/6 кВ "Каменка".</t>
  </si>
  <si>
    <t>Работала МТЗ1 АПВ- не успешно РПВ-успешно Сильный порывистый ветер, гроза. На ПС 35/6 кВ "Каменка" сработало АВР-6 кВ, на ПС 35/10 кВ "Волгановка" АВР 6 кВ не работало,в 21:30 нагрузку Т-1-Т перевели на Т-2-Т. В 22:05 на ПС 35/10 кВ "Волгановка" восстановлена нормальная схема эл. снабжения. 6.07.2015 г. произведен осмотр ВЛ. На оп.№ 128 гирлянда ф-"В" разрушен 1 изолятор из 4-х ", на оп.№ 94 гирлянда ф-"С" разрушен 1 изолятор из 4-х.</t>
  </si>
  <si>
    <t>ВЛ-35 кВ "Елховская"ПС 110/35/10 кВ"Елховка" (СПО). Под посадку напряжения попали: Т-2-Т ПС 35/6 кВ "Каменка",Т-2-Т ПС 35/10 кВ "Волгановка"</t>
  </si>
  <si>
    <t>В 19:45 прошла посадка напряжения, останавливались скважины на "Северо-Каменском". Причина: посадка напряжения в Самарской энергосистеме.</t>
  </si>
  <si>
    <t>ВЛ-6 кВ Ф-10</t>
  </si>
  <si>
    <t>ВЛ-6 кВ Ф-10 ПС 35/6 кВ"Кривая Лука"</t>
  </si>
  <si>
    <t>Работала МТЗ.АПВ-не успешно.РПВ-успешно.Гроза,сильный ветер. 12.07.2015 г. Произведен осмотр уч.ВЛ от оп.№1 до оп.№120. Повреждений не обнаружено. Дальнейший осмотр ВЛ запланирован на 13.07.15.</t>
  </si>
  <si>
    <t>ВЛ-35 кВ "Якушкинская-2"ПС 110/35/6 кВ "Серноводская" (СПО).Под откл.попали:Т-2-Т ПС 35/6 кВ "ФНС",Т-2-Т ПС 35/6 кВ "Обошинская",Т-2-Т ПС 35/6 кВ "Якушкинская".</t>
  </si>
  <si>
    <t>Работала МТЗ 1ст.АПВ-успешно.Гроза,сильный ветер.</t>
  </si>
  <si>
    <t>ВЛ-6 кВ Ф-2 ПС 35/6 кВ"Озеркинская"</t>
  </si>
  <si>
    <t>ВЛ-6 кВ Ф-6 ПС 35/6 кВ"Ивановская"</t>
  </si>
  <si>
    <t>Работала МТЗ.АПВ-нет.РПВ-успешно.Гроза,сильный ветер. 13.07.2015 г произведен осмотр ВЛ. На оп.№1, №5 отпайка от оп.№164 расколоты юбки изоляторов.</t>
  </si>
  <si>
    <t>ВЛ-6 кВ Ф-6 ПС 35/6 кВ"Запрудная"</t>
  </si>
  <si>
    <t>ВВ-35 "Никольско-Евгеньевская", Ввод-6  Т-1-Т</t>
  </si>
  <si>
    <t>ВВ-35 "Никольско-Евгеньевская", Ввод-6 Т-1-Т ПС 35/6 кВ "Никольская"</t>
  </si>
  <si>
    <t>Работала "Газовая защита" Т-1-Т. АПВ-нет. В 0:50 Вкл СМВ-6 кВ. Нагрузка  Т-1-Т переведена на Т-2-Т.Осмотр Т-1-Т будет произведен в светлое время суток.</t>
  </si>
  <si>
    <t>ВЛ-110 кВ "Калиновый Ключ" ПС 220/110/6 кВ "Новоотрадная" (МЭС Волги). Под отключение попали: С-2-Т ПС 110/35/6 кВ "Калиновый Ключ"(РРНУ), Т-2-Т ПС 35/6 кВ "Екатериновская".</t>
  </si>
  <si>
    <t>ВЛ-6 кВ Ф-31</t>
  </si>
  <si>
    <t xml:space="preserve">ВЛ-6 кВ Ф-31 ПС 35/6 кВ "Ново- Ключёвская" </t>
  </si>
  <si>
    <t xml:space="preserve">Работала МТО.АПВ-не успешно.РПВ-не успешно. Сильный порывистый ветер, гроза, дождь.Причина: на оп.№1600/43 разрушены изоляторы Ф-"В"и"С".С 19:25 до 19:50 монтаж изоляторов на оп. № 1600/43. </t>
  </si>
  <si>
    <t>ВЛ-35 кВ "Богдановка-2"ПС 110/35/6 кВ"Бариновская"Под откл.попали: ПС 35/6 кВ "Желябовская","Богдановская","Солоцкая","Кулагинская".</t>
  </si>
  <si>
    <t>1 С.Ш-35 кВ</t>
  </si>
  <si>
    <t>1 С.Ш-35 кВПС 110/35/6 кВ"Бариновская"Под посадку напряжения попали:Т-2-Т ПС 35/6 кВ "Широкинская",Т-2-Т ПС 35/6 кВ"Коммунарская",ПС 35/6 кВ "Парфеновская","Никольская",Т-1-Т ПС 35/6 кВ"Евгеньевская","Голубевская".</t>
  </si>
  <si>
    <t>В 12:08 прошла посадка напряжения.Причина: аварийное отключение ВЛ-35 кВ "Богдановка-2"ПС 110/35/6 кВ "Бариновская".Гроза,дождь,сильный порывистый ветер.</t>
  </si>
  <si>
    <t>Работала МТЗ АПВ-успешно. Произведен осмотр ВЛ. Повреждений не обнаружено.</t>
  </si>
  <si>
    <t>Работала МТЗ АПВ-не успешно 20:57 РПВ-не успешно. При осмотре ВЛ обнаружено: поврежден проходной изолятор в ТП-269. Откл. ЛР-43 на ТП-269. После включения ф-2 появилось замыкание на "Землю"ф-"А". 19:15-19:35 отсоединение разрядника ф-"А"на опоре № 7 отпайки от опоры № 21. Замыкание на землю устранено.</t>
  </si>
  <si>
    <t>ВЛ-6 кВ Ф-29</t>
  </si>
  <si>
    <t>Работала МТЗ 2 АПВ- не успешно РПВ- не успешно. Причина: в результате осмотра в  пролёте оп.№71-72 обнаружено упавшее дерево на проводах ВЛ. С 19:37 до 20:25 разборка шлейфов на оп.№68.</t>
  </si>
  <si>
    <t>Работала МТ3АПВ- нет.РПВ- успешно Причина:падение дерева на ВЛ в пролете оп.№17-18 (лежит под ВЛ).</t>
  </si>
  <si>
    <t>МВ-35 "Колыванская-2"</t>
  </si>
  <si>
    <t>МВ-35 "Колвванская-2" Блок МВ-35 "В-Гай".Под откл.попала: ПС 35/6 кВ "Колыванская"</t>
  </si>
  <si>
    <t>ВЛ-10 кВ Ф-"Рак-3"</t>
  </si>
  <si>
    <t>ВЛ-10 кВ Ф-"Рак-3" ПС 35/10 кВ "Раковская"(СПО). Под отключение попали: отпайка ВЛ-10 кВ Ф-"РАК-3" 
от оп.№300/92 (АО "СНГ").</t>
  </si>
  <si>
    <t>Работала МТЗ. АПВ-успешно. Произведён осмотр ВЛ-10 кВ Ф-"Рак-3"и отпайки ВЛ-10 кВ от оп.№300/92 (АО"СНГ") - повреждений не обнаружено.</t>
  </si>
  <si>
    <t>ВЛ-6 кВ Ф-12</t>
  </si>
  <si>
    <t>ВЛ-6 кВ Ф-12 ПС 35/6 кВ "Евгеньевская"</t>
  </si>
  <si>
    <t>СВВ-35, Ввод-10-1</t>
  </si>
  <si>
    <t>СВВ-35, Ввод-10-1 ПС 35/10 кВ
"Петрухновская". Под отключение попали: Т-1-Т ПС 35/10 кВ "Пиненковская"</t>
  </si>
  <si>
    <t>Работала МТЗ, ЗМН, АВР-10 кВ - успешно.
 На ПС 35/10 кВ "Пиненковская" АВР-35 кВ-успешно. Причина: между СВВ-35 и СР-35-1 обнаружили кошку и следы К.З. фазы "В"и "С".</t>
  </si>
  <si>
    <t>В 5:00 прошла посадка напряжения, останавливались скважины. Посадка напряжения в Самарской энергосистеме. Причина: На промежуточной железобетонной оп. №57 (13,3 км) ВЛ-110 кВ Колдыбань (МРСК) обнаружены следы перекрытия по пыльным загрязнениям  на 1,7,8  изоляторе фазы «А»</t>
  </si>
  <si>
    <t>ВЛ-6 кВ Ф-17 ПС 35/6 кВ "КНС"</t>
  </si>
  <si>
    <t>ВЛ-110 кВ "Серноводская-1"ПС 220/110/35/10 кВ"Кинельская" (МЭС).Под посадку напряжения попали:С-2-Т ПС 110/35/6 кВ "Алакаевка" (СПО) (Ф-1,Ф-5),ПС 35/6 кВ "Запрудная",Т-2-Т ПС 35/6 кВ "Ключи".</t>
  </si>
  <si>
    <t>ВЛ-35 кВ"Петрухновская" ПС 110/35/10 кВ "Пестравка"(ЧПО). Под посадку напряжения попали: ПС 35/10 кВ "Петрухновская", Т-1-Т ПС 35/10 кВ "Пиненковская", Т-2-Т ПС 35/10 кВ "Маланинская".</t>
  </si>
  <si>
    <t>Ф-11 ПС-35/6кВ Север-1</t>
  </si>
  <si>
    <t>Ф-18 ПС-35/6кВ ДНС Лор/Ёган</t>
  </si>
  <si>
    <t>Ф-8 ПС-35/6кВ ДНС Лор/Ёган</t>
  </si>
  <si>
    <t>ВЛ-110 Белозерная-Орбита</t>
  </si>
  <si>
    <t xml:space="preserve">Повреждение изоляции  переключающего устройства для регулировки напряжения  трансформатора КТПН 6/0,4кВ №2 1000кВА К-1300. Посадка "U" по СШ-6 кВ. </t>
  </si>
  <si>
    <t xml:space="preserve">падение дерева из внеохранной зоны ВЛ-6кВ </t>
  </si>
  <si>
    <t>сторонние</t>
  </si>
  <si>
    <t>разрушение изоляторов ПС-70 опора 121/18, ШС-10 опора 121/17/2 ВЛ-6 кВ Ф-8 - зона эксплуатационной отвецтвенности Нижнвартовск Авиа</t>
  </si>
  <si>
    <t>ПС-35/6кВ К-207 ВЛ-6кВ Ф-5</t>
  </si>
  <si>
    <t>МВ-6кВ яч.27  РУ-6кВ №1 КНС-6</t>
  </si>
  <si>
    <t>Повреждение соединительной муфты КЛ-6кВ ф№27  РУ-6кВ№1 КНС-6, посадка напряжения</t>
  </si>
  <si>
    <t>Вл-6кВ Ф-18 ПС-35/6кВ К-1570</t>
  </si>
  <si>
    <t>Перекрытие токоведущих частей птицами</t>
  </si>
  <si>
    <t>ПС35/6кВ К-100 ВЛ-6кВ Ф-6</t>
  </si>
  <si>
    <t>Под оп№11 две обгоревшие птицы</t>
  </si>
  <si>
    <t>ПС-35/6кВ К-484    ВЛ-6кВ Ф№16</t>
  </si>
  <si>
    <t>Расчитка трассы  в охранной зоне ВЛ-110кВ ООО "Авангард" по распоряжению НВЭС. Падение дерева из-вне охранной зоны ЛЭП в пролете оп.19-20</t>
  </si>
  <si>
    <t>Разрушение проходного изолятора 6кВ ПЛУ-6кВ "Томскнефтьсервис". ВЛ-6 Ф№5 откл. персоналом с 11:15 до 12:30. ПЛУ-6кВ выведено из схемы.</t>
  </si>
  <si>
    <t>ВЛ-110 "Мегион-Кирьяновская- I,II цепь".</t>
  </si>
  <si>
    <t>ВЛ-220 Варёган-Вынгапур</t>
  </si>
  <si>
    <t>в пролете оп.29-29/1 повреждение целостности провода Ф-А (зацеп не установленной техникой)</t>
  </si>
  <si>
    <t>ПС-110/35/6кВ КНС-33, 1Т</t>
  </si>
  <si>
    <t>Посадка напряжения. Неисправность РПН   Т-1 при регулировке напряжения в автома-тическом режиме.</t>
  </si>
  <si>
    <t>ПС-35/6 К-87 ВЛ-6 Ф-18</t>
  </si>
  <si>
    <t>ПС-35/6 К-541 ВЛ-6 Ф-14</t>
  </si>
  <si>
    <t>ПС-35/6 К-541 ВЛ-6       Ф-14</t>
  </si>
  <si>
    <t xml:space="preserve">ПС-110/35/6кВ "Факел" ВЛ-35кВ     Ф-1 </t>
  </si>
  <si>
    <t xml:space="preserve">ПС-110/35/6кВ "Факел" ВЛ-35кВ  Ф-1 </t>
  </si>
  <si>
    <t xml:space="preserve">ПС-110/35/6кВ КНС-33,ВЛ-35кВ     Ф-2 </t>
  </si>
  <si>
    <t>ПС-110/35/6кВ КНС-33,ВЛ-35кВ     Ф-2</t>
  </si>
  <si>
    <t>Грозовые перенапряжения. Повреждение шлейфа оп.№4 Ф"В" по ВЛ-35кВ Ф№2 в результате прямого попадания молнии.Неполнофазный режим.</t>
  </si>
  <si>
    <t>ПС-35/6 К-2181 ВЛ-6 Ф-16</t>
  </si>
  <si>
    <t>ПС-35/6 К-244 ВЛ-6 Ф-4</t>
  </si>
  <si>
    <t>ВЛ-6кВ Ф-18 ПС-35/6кВ К-903</t>
  </si>
  <si>
    <t>ПС-35/6 К-567 ВЛ-6 Ф-6</t>
  </si>
  <si>
    <t xml:space="preserve">замена повреждённых изоляторов опора №179 </t>
  </si>
  <si>
    <t>ПС-35/6 кВ К-87 МВ-6 яч.№12</t>
  </si>
  <si>
    <t>Разрушение опорного изолятора на СШ 6 кВ №2 фаза "С" с отключение МВ-6 яч.№12 Ввод6-2</t>
  </si>
  <si>
    <t>ПС-35/6кВ К-203 ВЛ-6кВ Ф-10</t>
  </si>
  <si>
    <t>Т-2 ПС 35/6кВ Вахтовый Посёлок</t>
  </si>
  <si>
    <t>Перекрытие токоведущих частей животными, птицами (ворона)</t>
  </si>
  <si>
    <t>ПС-110/35/6 КНС-5А ВЛ-35 Ф-1</t>
  </si>
  <si>
    <t>ПС-110/35/6 КНС-5А ВЛ-35кВ Ф-1</t>
  </si>
  <si>
    <t>ПС-35/6кВ "Мега" ВЛ-6кВ Ф-6</t>
  </si>
  <si>
    <t>ПС-110/35/6 "Мега" ВЛ-35 Ф-1</t>
  </si>
  <si>
    <t>ПС-110/35/6 КНС-21 ВЛ-35 Ф-2</t>
  </si>
  <si>
    <t>ПС-110/35/6 КНС-21 ВЛ-35 Ф-3</t>
  </si>
  <si>
    <t>ПС-35/6кВ КНС-3М ВЛ-6кВ Ф-4</t>
  </si>
  <si>
    <t>ПС-35/6кВ КНС-3М ВЛ-6кВ Ф-16</t>
  </si>
  <si>
    <t>ПС-35/6кВ К-465 ВЛ-6кВ Ф-6</t>
  </si>
  <si>
    <t>ПС-110/35/6 КНС37 ВЛ-35 Ф-2</t>
  </si>
  <si>
    <t>ПС-110/35/6 КНС-5А ВЛ-35 Ф-2</t>
  </si>
  <si>
    <t>ПС-110/35/6 КНС-5А ВЛ-35 Ф-3</t>
  </si>
  <si>
    <t>ПС-35/6 кВ К-1427 ВЛ-6кВ Ф-6</t>
  </si>
  <si>
    <t xml:space="preserve">Грозовые перенапряжения. В    подано напряжение на к-1074.  </t>
  </si>
  <si>
    <t>ПС-35/6 кВ К-66 ВЛ-6кВ Ф-4</t>
  </si>
  <si>
    <t>ВЛ-110 Мачтовая-Истоминская  I, II цепи</t>
  </si>
  <si>
    <t>ПС-35/6 кВ К-524 ВЛ-6кВ Ф-14</t>
  </si>
  <si>
    <t>ремонт провода в пролете оп.15-16</t>
  </si>
  <si>
    <t>ПС-35/6 кВ К-203 ВЛ-6 Ф-5</t>
  </si>
  <si>
    <t>Устранение деффекта ТВК на ЛР-6кВ оп.№1</t>
  </si>
  <si>
    <t>ПС-35/6 кВ К-1892 ВЛ-6 кВ Ф-16</t>
  </si>
  <si>
    <t>В-110 Самотлор-Космос 2 цепь</t>
  </si>
  <si>
    <t>ПС-35/6 кВ К-549 ВЛ-6 Ф-5</t>
  </si>
  <si>
    <t>ПС-35/6 кВ К-135 ВЛ-6 Ф-14</t>
  </si>
  <si>
    <t>ПС-35/6 кВ К-782 ВЛ-6 Ф-8</t>
  </si>
  <si>
    <t>ПС-35/6 кВ К-1269 ВЛ-6 Ф-16</t>
  </si>
  <si>
    <t>ПС-35/6 кВ К-236 ВЛ-6 Ф-5</t>
  </si>
  <si>
    <t>ПС-35/6 кВ К-1440 ВЛ-6 Ф-14</t>
  </si>
  <si>
    <t>ПС-35/6 кВ К-100 ВЛ-6 Ф-10</t>
  </si>
  <si>
    <t>ПС-110 КНС-5А ВЛ-35 Ф-2</t>
  </si>
  <si>
    <t>ПС-110 КНС-5А ВЛ-35 Ф-2,</t>
  </si>
  <si>
    <t>ПС-110 КНС-5А ВЛ-35 Ф-3</t>
  </si>
  <si>
    <t>ПС-35/6 кВ К-502 ВЛ-6 Ф-6</t>
  </si>
  <si>
    <t>ПС-35/6 кВ К-240 ВЛ-6 Ф-4</t>
  </si>
  <si>
    <t>ПС-35/6 кВ К-135 ВЛ-6 Ф-15</t>
  </si>
  <si>
    <t>ПС-35/6 кВ К-217 ВЛ-6 Ф-6</t>
  </si>
  <si>
    <t>ПС-35/6 кВ К-136 ВЛ-6 Ф-16</t>
  </si>
  <si>
    <t>ПС-35/6 кВ К-774 ВЛ-6 Ф-16</t>
  </si>
  <si>
    <t>ПС-35/6 кВ К-1738 ВЛ-6 Ф-14</t>
  </si>
  <si>
    <t>ПС-35/6кВ К-111   Т-2</t>
  </si>
  <si>
    <t xml:space="preserve">Грозовые перенапряжения, </t>
  </si>
  <si>
    <t>ПС-35/6 кВ К-126 ВЛ-6 Ф-18</t>
  </si>
  <si>
    <t>МТЗ, 2ст</t>
  </si>
  <si>
    <t>ПС-110 КНС-37 ВЛ-35 Ф-2</t>
  </si>
  <si>
    <t>ПС-110 КНС-37 ВЛ-35  Ф-2</t>
  </si>
  <si>
    <t>ПС-35/6 кВ К-244 ВЛ-6 Ф-4</t>
  </si>
  <si>
    <t>ПС-35/6 кВ К-244 ВЛ-6 Ф-6</t>
  </si>
  <si>
    <t>ПС-35/6 кВ К-244 ВЛ-6 Ф-17</t>
  </si>
  <si>
    <t>ПС-35/6 кВ К-282 ВЛ-6 Ф-8</t>
  </si>
  <si>
    <t>Грозовые перенапряжения. Обрыв провода Ф-А,В оп№38 провод лежит в озере, разорванны шлейфа на оп№36</t>
  </si>
  <si>
    <t>ПС-110 КНС-15 ВЛ-35 Ф-2</t>
  </si>
  <si>
    <t>ПС-110 КНС-15 ВЛ-35   Ф-2</t>
  </si>
  <si>
    <t>ПС-110 КНС-16 ВЛ-35 Ф-2</t>
  </si>
  <si>
    <t>ПЛУ-35кВ №2-1</t>
  </si>
  <si>
    <t>ПС-110 КНС-16 ВЛ-35 Ф-4</t>
  </si>
  <si>
    <t>ПЛУ-35кВ №2-2</t>
  </si>
  <si>
    <t>ПС-35/6 кВ К-1808 ВЛ-6 Ф-8</t>
  </si>
  <si>
    <t>ПС-35/6 кВ К-1808 ВЛ-6 Ф-18</t>
  </si>
  <si>
    <t>ПС-35/6 кВ К-1976 ВЛ-6 Ф-14</t>
  </si>
  <si>
    <t>ПС-35/6 кВ К-258 ВЛ-6 Ф-9</t>
  </si>
  <si>
    <t>ПС-35/6 кВ К-258 ВЛ-6 Ф-10</t>
  </si>
  <si>
    <t>Грозовые перенапряжения Разрушение изоляторов Ф"В,С"на ЛР-6кВ оп.№36/1                      ТП-250кВА№1 К-2103</t>
  </si>
  <si>
    <t>ВЛ-35 кВ Ф2 ПС 110/35/6 кВ КНС-15</t>
  </si>
  <si>
    <t>КЗ обмотки на корпус эл/двигат. 5,5кВт х 1500</t>
  </si>
  <si>
    <t>Центральная Оха, скв. 2970</t>
  </si>
  <si>
    <t>Окисление по фазе "А"  ВЛ-0.4 кВ от ТП 205</t>
  </si>
  <si>
    <t>РВНО ф.3 ПС-35/6 кВ "Мухто"</t>
  </si>
  <si>
    <t>Мухто, ф.3 ПС-35/6 кВ "Мухто"</t>
  </si>
  <si>
    <t>Устранение неисправности на РВНО фидера № 3 ПС-35/6 кВ "Мухто"</t>
  </si>
  <si>
    <t>АОЭЭ фид.№5 ПС-35/6 кВ "Мухто" (земля по фазе "А"). ТП №501 - упали опоры №№ 3, 4. В незапуске Ц.Паромай скв. 55, 56</t>
  </si>
  <si>
    <t>ф. № 2 ПС-35/6 кВ "Сабо"</t>
  </si>
  <si>
    <t>Центральный Сабо, ф. № 2 ПС-35/6 кВ "Сабо"</t>
  </si>
  <si>
    <t>Пробой кабельной муфты КЛ-6кВ на опоре №1 ВЛ 6кВ фид.№2.</t>
  </si>
  <si>
    <t>Монги, скв. 141, 194, 238, Мирзоева, скв. 119, Каурунани, скв. 4</t>
  </si>
  <si>
    <t>На ПС 220 "Тымовск" (сети Сахалинэнерго) произошло отключение ВМ-220-С55 вследствие прохождения грозового фронта. Отклонение параметров сети.</t>
  </si>
  <si>
    <t>ТМ-35/6 кВ ПС-35/6 "Южные Монги"</t>
  </si>
  <si>
    <t>Монги, Мирзоева, ПС-35/6 "Южные Монги"</t>
  </si>
  <si>
    <t>Выход из строя трансформатора ТМ-35/6 кВ №1 2,5кВА на ПС-35/6 кВ "Южные Монги" в результате попадания молнии</t>
  </si>
  <si>
    <t>Восточное Эхаби, скв. 385</t>
  </si>
  <si>
    <t>Центральная Оха, скв. 1413</t>
  </si>
  <si>
    <t>Сгорел пускатель в БУ</t>
  </si>
  <si>
    <t>Центральная Оха, скв. 2227</t>
  </si>
  <si>
    <t>КЗ двух фаз на ЭД в БРНО</t>
  </si>
  <si>
    <t>Одопту, скв. 48, 89</t>
  </si>
  <si>
    <t>Пониженное напряжение</t>
  </si>
  <si>
    <t>ВЛБ-6кВ № 061</t>
  </si>
  <si>
    <t>Катангли, ВЛБ-6кВ № 061</t>
  </si>
  <si>
    <t>ВМ-6 ВЛБ-6кВ № 061, ф. Л-6К от ПС-35/6 кВ "Катангли" - механическая неисправность</t>
  </si>
  <si>
    <t>Центральная Оха, скв. 2829</t>
  </si>
  <si>
    <t>Требуется замена опоры</t>
  </si>
  <si>
    <t>Центральная Оха, скв. 2486</t>
  </si>
  <si>
    <t>Восточное Эхаби, скв. 338</t>
  </si>
  <si>
    <t>Эхаби, скв. 221</t>
  </si>
  <si>
    <t>ВЛ-10кВ Ф-423 ПС 110/35/10кВ "Урожайненская" ПЭС</t>
  </si>
  <si>
    <t>АО Ф-423 ПС 110/35/10кВ "Урожайненская"АПВУ гроза (дождь)</t>
  </si>
  <si>
    <t>АО Ф-423 ПС 110/35/10кВ "Урожайненская", АПВН, РПВУ, КИЗ норма, гроза (дождь)</t>
  </si>
  <si>
    <t>Ф-497 КРУ-10кВ "ГУ-Подсолнечное"</t>
  </si>
  <si>
    <t>АО Ф-497 КРУ-10кВ "ГУ-Подсолнечное" попадание молнии  ВЛ-10кВ Ф-497, РПВ успешно.  гроза (дождь)</t>
  </si>
  <si>
    <t>ВТ-62 ПС 35/6кВ "Величаевка-11"</t>
  </si>
  <si>
    <t>АО ВТ-62 ПС 35/6кВ "Величаевка-11" выпал бленкер "аварийное отключение" АПВ не успешно, РПВ успешно, КИЗ норма. гроза (дождь)</t>
  </si>
  <si>
    <t xml:space="preserve">ВЛ-110кВ Л-67 ПС 110/35/6кВ "Затеречная-1"ПЭС </t>
  </si>
  <si>
    <t>Л-67</t>
  </si>
  <si>
    <t>АО Л-67 ПС 110/35/6кВ "Затеречная-1"ПЭС АПВ не успешно, РПВ успешно. гроза (дождь)</t>
  </si>
  <si>
    <t>АО Ф-144 РПВ не успешно, отпайка на скважину 73 м/р "Лесное" опора №13 фаза-"В" обрыв вязки провода, устранили дефект ввели в работу Ф-144, КИЗ норма.</t>
  </si>
  <si>
    <t>МФО, АПВ, ДЗ</t>
  </si>
  <si>
    <r>
      <t xml:space="preserve">Посадка напряжения при АО ВЛ-220кВ ЧС-226 ПС-220/110/10 кВ "Чапаевка" - ПС-220/110/6 кВ "С-Соснинская" действием МФО, АПВН на ПС "С-Соснинская" , 2 зона ДЗ, АПВ не работало на ПС "Чапаевка". </t>
    </r>
    <r>
      <rPr>
        <sz val="12"/>
        <color indexed="60"/>
        <rFont val="Times New Roman"/>
        <family val="1"/>
        <charset val="204"/>
      </rPr>
      <t>О</t>
    </r>
    <r>
      <rPr>
        <sz val="12"/>
        <color indexed="60"/>
        <rFont val="Times New Roman"/>
        <family val="1"/>
        <charset val="204"/>
      </rPr>
      <t>п. №882 слетел с изолятора провод  ф. "В"  упал на провод ф. "С" (эксплуатационная ответственность ОАО «ФСК ЕЭС» Томское ПМЭС 6.1км от ПС С.Соснинская). 04.08.15г. в 01:29  ВЛ-220кВ ЧС-226 введна в работу.</t>
    </r>
  </si>
  <si>
    <t xml:space="preserve"> АО ДЭС СФ ООО "СЭС" (низкая частота генератора).</t>
  </si>
  <si>
    <t>МТЗ, ТО, АПВ</t>
  </si>
  <si>
    <t xml:space="preserve"> ф.16-13, ф.16-14                                               Первомайское нмр</t>
  </si>
  <si>
    <t xml:space="preserve">  ф.16-13, ф.16-14      </t>
  </si>
  <si>
    <r>
      <t>ПС-35/6 кВ №416 АО ВЛ-6кВ Ф.16-13 от МТЗ, Ф.16-14 от ТО, АПВУ.  Посадка напряжения, АО УЭЦН.</t>
    </r>
    <r>
      <rPr>
        <sz val="12"/>
        <color indexed="60"/>
        <rFont val="Times New Roman"/>
        <family val="1"/>
        <charset val="204"/>
      </rPr>
      <t xml:space="preserve"> 06.08.15г. выполнен осмотр: Ф.16-13 разрушение изоляторов фаз «В», «С» на оп. №15, 19, 20; Ф.16-14 электродуговое повреждение пластин гибкой связи 2-х фаз ЛР-2. 07.07.15г. выполено устранение дефектов.</t>
    </r>
  </si>
  <si>
    <t xml:space="preserve"> АО ДЭС СФ ООО  "СЭС"- Остановка ГПУ №1  по низкому напряжению, низкой частоте генератора и ГПУ №2 по высокой нагрузке</t>
  </si>
  <si>
    <t xml:space="preserve"> АО ДЭС СФ ООО  "СЭС" - Остановка ДГУ №2   при синхронизации с ДГУ с 10:44 до 10:45 ошибка  синхронизации</t>
  </si>
  <si>
    <r>
      <t>БРУ-6 кВ №4 АО ВЛ-6кВ ф.Б4-19 от ТО, АПВН, РПВУ.</t>
    </r>
    <r>
      <rPr>
        <sz val="12"/>
        <color indexed="60"/>
        <rFont val="Times New Roman"/>
        <family val="1"/>
        <charset val="204"/>
      </rPr>
      <t xml:space="preserve"> Касание опоры №43/5 неизвестным автотранспортом, схлест проводов.</t>
    </r>
    <r>
      <rPr>
        <sz val="12"/>
        <rFont val="Times New Roman"/>
        <family val="1"/>
        <charset val="204"/>
      </rPr>
      <t xml:space="preserve">  Сообщено в ЧОП "РН Охрана Томск".</t>
    </r>
  </si>
  <si>
    <t>АО ДЭС СФ ООО "СЭС" - выход из строя топливного насоса</t>
  </si>
  <si>
    <t xml:space="preserve"> 1В-6, 2В-6 КУВ-6 К-12
Крапивинское емр</t>
  </si>
  <si>
    <t xml:space="preserve"> 1В-6, 2В-6. </t>
  </si>
  <si>
    <t>Ф.20-7 Онтонигайское нмр</t>
  </si>
  <si>
    <t>Ф.20-7</t>
  </si>
  <si>
    <r>
      <t>АО ВЛ-6 Ф.20-7 действием МТЗ АПВУ.  Дождь, гроза, порывистый ветер. Бюллетень погоды №226 от 14.08.15.</t>
    </r>
    <r>
      <rPr>
        <sz val="12"/>
        <color indexed="10"/>
        <rFont val="Times New Roman"/>
        <family val="1"/>
        <charset val="204"/>
      </rPr>
      <t xml:space="preserve"> </t>
    </r>
    <r>
      <rPr>
        <sz val="12"/>
        <color indexed="60"/>
        <rFont val="Times New Roman"/>
        <family val="1"/>
        <charset val="204"/>
      </rPr>
      <t xml:space="preserve">Падения дерева между опорами №35-№36.  </t>
    </r>
    <r>
      <rPr>
        <sz val="12"/>
        <color indexed="60"/>
        <rFont val="Times New Roman"/>
        <family val="1"/>
        <charset val="204"/>
      </rPr>
      <t>Дерево убрано.</t>
    </r>
  </si>
  <si>
    <t>Ф.24-13 Лугинецкое нмр</t>
  </si>
  <si>
    <t>Ф.24-13</t>
  </si>
  <si>
    <r>
      <t xml:space="preserve">ПС-35/6кВ №524 АО ВЛ-6 Ф.24-13 действием МТЗ, АПВ-успешное. Дождь, гроза, порывистый ветер. Бюллетень погоды №227 от 15.08.15г. </t>
    </r>
    <r>
      <rPr>
        <sz val="12"/>
        <color indexed="60"/>
        <rFont val="Times New Roman"/>
        <family val="1"/>
        <charset val="204"/>
      </rPr>
      <t>17.08.15г. выполнен осмотр в пролете оп. №87-88 падение дерева растущего вне охранной зоны ВЛ, провод не поврежден., выполнена профилактическая вырука деревьев, угрожающих падением.</t>
    </r>
  </si>
  <si>
    <t>К-64Б Советское нмр</t>
  </si>
  <si>
    <t>АО АВ-0,4кВ Iн-1000А (вводной) в ТП, Iр-400А (запрошены распечатки журнала событий СУ ЭЦН)</t>
  </si>
  <si>
    <t>Ф.Б2-2 Нижневартовского нмр</t>
  </si>
  <si>
    <t xml:space="preserve">При осмотре ВЛ-6 кВ  ф. 019-05 обнаружено: оп.7ж на спуске в сторону БЭЛП 6/0,4 кВ камеры пуска очистных устройств «т.вр.8-ДНС ВП» поврежден ОПН-6 кВ.   При осмотре блок-бокса БЭЛП-6/0,4 кВ камеры пуска очистных устройств «т.вр.8-ДНС ВП» обнаружено:  плавкие вставки предохранителей 6 кВ перегорели, внутреннее повреждение силового трансформатора ТМГ-63/6, обрыв обмотки ВН. </t>
  </si>
  <si>
    <t>ПС-35/6кВ №276 ф.276-08</t>
  </si>
  <si>
    <t xml:space="preserve">ПС 35/6 №115,  ф.115-14 </t>
  </si>
  <si>
    <t>ПС 35/6кв №242 ВЛ-6кВ ф.2ЕК-11</t>
  </si>
  <si>
    <t>Прохождение грозового фронта. АВР-6 на БКРУ к.47.1, к.47.2 после включения в работу ВЛ-6 ф.6051-01</t>
  </si>
  <si>
    <t>ПС 35/6кВ №064  ВЛ-6кВ ф.064-18</t>
  </si>
  <si>
    <t>ПС-35/6кВ №331 2Т</t>
  </si>
  <si>
    <t>В-35,-6кВ 2Т</t>
  </si>
  <si>
    <t>КЗ на шинах 35кВ, птица на 2С-35кВ</t>
  </si>
  <si>
    <t>ПС-35/6кВ №276 ф.276-16</t>
  </si>
  <si>
    <t>ПС-35/6кВ №247 ф.247-11</t>
  </si>
  <si>
    <t>СЯ-3кВ №1 ЛР-35кВ Летняя -2 ц.</t>
  </si>
  <si>
    <t>Прохождение грозового фронта. Выборочная остановка скважин на Асомкинском м-р . Произвели осмотр. Отключений оборудования УЭЭ нет.</t>
  </si>
  <si>
    <t xml:space="preserve"> ПС 35/6 №6048 ВЛ-6 ф.6048-09, ВЛ-6 ф.6048-16</t>
  </si>
  <si>
    <t>В КТП №14 повреждение проходных изоляторов, после откл. отп. на КТП№14, Ф-9 ПС "Малиновка" вкл. в работу.</t>
  </si>
  <si>
    <t>ПС 110/35/6кВ "Нефть" ф.3</t>
  </si>
  <si>
    <t>ВЛ-6кВ Ф-15 ПС 35/6кВ "ДНС Ай-Ёган"</t>
  </si>
  <si>
    <t>ВЛ-0,4 кВ ф.2 от ТП-Вс-84-1.</t>
  </si>
  <si>
    <t>ТП-Вс-84-1.</t>
  </si>
  <si>
    <t>АО "Тюменьэнерго", "НВЭС"</t>
  </si>
  <si>
    <t xml:space="preserve"> ПС 220/110/35 кВ "Комета",
ВЛ 110 кВ "Комета-Лысенковская-2"</t>
  </si>
  <si>
    <t>Аварийное отключение ВЛ-110 кВ с успешным АПВ.</t>
  </si>
  <si>
    <t>23:50</t>
  </si>
  <si>
    <t>1:13</t>
  </si>
  <si>
    <t>1:23</t>
  </si>
  <si>
    <t>ООО "ЧерногорЭнергоНефть"</t>
  </si>
  <si>
    <t>ГЗ-2</t>
  </si>
  <si>
    <t xml:space="preserve">Посадка напряжения при пуске ЭД-2 на БКНС. </t>
  </si>
  <si>
    <t>1ст.ЗЗ, 1зона ДЗ</t>
  </si>
  <si>
    <t>ВЛ-35кВ Т-523</t>
  </si>
  <si>
    <t>Отгорел моторный кабель на ЭД, переразделка</t>
  </si>
  <si>
    <t>Восточное Эхаби, скв. 471</t>
  </si>
  <si>
    <t>АОЭЭ: искрит в БУ</t>
  </si>
  <si>
    <t>Центральная Оха, скв. 2277</t>
  </si>
  <si>
    <t>Сброс нагрузки ОТЭЦ, авт.отключение ВЛ-35 кВ Т-606 "Москальво" (принадлежность ООО "ОЭС") МТО, АПВ неуспешно. При посадке U останов фонда скважин и технологических объектов месторождений Одопту-море Южный Купол, Колендо, Эхаби</t>
  </si>
  <si>
    <t>ТП-6/0,4кВ № 97</t>
  </si>
  <si>
    <t>Центральная Оха, ТП-6/0,4кВ № 97</t>
  </si>
  <si>
    <t>ТП-6/0,4кВ № 97 - КЗ питающего кабеля</t>
  </si>
  <si>
    <t>Центральная Оха, скв. 2299</t>
  </si>
  <si>
    <t>КЗ моторного кабеля на ЭД, переразделка</t>
  </si>
  <si>
    <t>Восточное Эхаби, скв. 359</t>
  </si>
  <si>
    <t>Центральный Сабо, скв. 82</t>
  </si>
  <si>
    <t>ПС-35/6 кВ "2я Площадь", "Сахарная Сопка"</t>
  </si>
  <si>
    <t>ПС 35/6 кВ "2-я Площадь", "Сахарная Сопка" - отказ оборудования при выполнении оперативных переключений по подготовке рабочих мест.</t>
  </si>
  <si>
    <t>Аварийное отключение ВЛ-35кВ Т-523, срабатывание ПЗ 2 ступени, дистанционная защита</t>
  </si>
  <si>
    <t>НПО Эталон</t>
  </si>
  <si>
    <t>МВ-110кВ Мередиан-1</t>
  </si>
  <si>
    <t>Посадка напряжения, отключение МВ-110кВ Меридиан 1</t>
  </si>
  <si>
    <t>ВЛ-6кВ Ф-8 ПС 35/6кВ "ДНС-2"</t>
  </si>
  <si>
    <t>Сильный ветер.</t>
  </si>
  <si>
    <t>ВЛ-6кВ Ф-18 ПС 35/6кВ "К-23"</t>
  </si>
  <si>
    <t>Сильный ветер, разрушение опорного изолятора оп. №2** фаза-"А" касание провода фаза-"В" отпайка на К-26 Кош. м/р</t>
  </si>
  <si>
    <t>ВЛ-6кВ Ф-4 ПС 35/6кВ "К-8"</t>
  </si>
  <si>
    <t>Разрушение опорного изолятора на оп.№ 94' фаза -"А"</t>
  </si>
  <si>
    <t>ВЛ-6кВ Ф-4 ПС 35/6кВ "К-131"</t>
  </si>
  <si>
    <t>выгорел нож фаза-"В" на ЛР-6кВ  к.160</t>
  </si>
  <si>
    <t>1-я ступень ТЗНП</t>
  </si>
  <si>
    <t>НВЧЗ, З.З. 3-й ступени</t>
  </si>
  <si>
    <t xml:space="preserve">ТЗНП </t>
  </si>
  <si>
    <t>ВЛ-35 Т-604 "Эхаби"</t>
  </si>
  <si>
    <t>НЗЗ 1-я ступень</t>
  </si>
  <si>
    <t xml:space="preserve">ВЛ-110кВ Л-124 ПС 110/35/6кВ "Затеречная-1" ПЭС </t>
  </si>
  <si>
    <t>ТО, ТЗНП 1-й ступени</t>
  </si>
  <si>
    <t>1ст. ДЗ, 2з. ЗЗ</t>
  </si>
  <si>
    <t>ВЛ-6 кВ "260-14"</t>
  </si>
  <si>
    <t>ДЗТ-1</t>
  </si>
  <si>
    <t>ВЛ-6 кВ Ф-13 ПС 35/6 кВ "Ключевская"</t>
  </si>
  <si>
    <t>ВЛ-6 кВ Ф-2 ПС 110/35/6 кВ  "Зольное" (Жиг.ПО)</t>
  </si>
  <si>
    <t>ВЛ-0,4 кВ ф.2 от ТП Ну-82-3.</t>
  </si>
  <si>
    <t>Авария в сетях ОАО "Кубаньэнерго". Гроза.</t>
  </si>
  <si>
    <t>КЛ-0,4кВ от ТП Нф-44-3 ф.1</t>
  </si>
  <si>
    <t>ВЛ-0,4кВ от ТП Нф-44-3 ф.1</t>
  </si>
  <si>
    <t>К/З КЛ-0,4кВ (спуск с оп. №2 на  Р-0,4кВ). Восстановлено.</t>
  </si>
  <si>
    <t>М-е Зыбза, скв.710</t>
  </si>
  <si>
    <t>Обрыв фазного провода от опоры до СК.</t>
  </si>
  <si>
    <t>ВЛ-0,4 кВ ф.3 от ТП Хл-212-2. ( Скв.681, 222, 232, 565 ).</t>
  </si>
  <si>
    <t>Восстановление питания на скв. 710 Зыбза.</t>
  </si>
  <si>
    <t>МВ-35 кВ Т-1 ПС-Х-52    Приазовский ЭСУ</t>
  </si>
  <si>
    <t xml:space="preserve"> ПС-Х-52    Приазовский ЭСУ</t>
  </si>
  <si>
    <t>М-я Западно-Анастасиевское и Анастасиевско-Троицкое. Неисправность привода на МВ-35 кВ Т-1 ПС-Х-52.</t>
  </si>
  <si>
    <t>Минимальное давление масла в маслосистеме</t>
  </si>
  <si>
    <t>В 23:18 останов ГТА-2 защитой "низкое давление масла" и последующий останов ГТА-3 по защите "понижение частоты вращения ротора силовой турбины" 2686 об/мин.(уставка 2700 об/мин).  Потери нефти косвенные 2т/77м3., прямые 96т/307 м3., Отнесены в АИЭ аварии. Осмотр оборудования, В 23:29 от ДГУ-1600 подано напряжение на СШ-6 кВ ГРУ-6 кВ и СШ-6 кВ КРУН-6 кВ ДНС-2, в 23:39 запуск КМ-4, в 23:44 запуск ТГ-4, в 23:48 включена ячейка № 8 в КРУН ДНС-2. В 23:55 с ДГУ-1600 переведена нагрузка на ТГ-4, в 23:59 в КРУН ДНС-2 включены ячейки № 14, 15. В 00:12 включены ячейки № 13, 16, в 00:22 включение яч.№12 Три неуспешных запуска ТГ-3 - "высокая температура на выхлопе". В 02:07 включение яч.№9 после перевода СУ УЭЦН в ручное положение набор нагрузки на ТГ-4 до 6МВт. В 03:47 ТГ-2 на холостом ходу, в 03:51 синхронизация ТГ-2 с СШ-6 кВ. Распределение нагрузки. Ревизия маслосистемы ТГ-2.  Контроль за запуском мех.фонда и набором нагрузки. Отправлена телефонограмма в "АЭС".</t>
  </si>
  <si>
    <t>ПС 35/6 кВ Куст-78 С-Ват. ВЛ 6 кВ Ф-15 от ПС 35/6 кВ Куст-78 С-Ват.</t>
  </si>
  <si>
    <t>Короткое замыкание и обрыв проводов фаз "А", "В" в пролете опор №22-23 вызванное падением дерева высотой 19м из-за охранной зоны ВЛ-6кВ, при сильных порывах ветра. Прямые потери:13,6т/87,6м3. Осмотр эл.оборудования ПС 35/6кВ, ВЛ-6кВ, контроль за напряжением и запуском мех.фонда, в 06:19, 06:21 ТУ не успешно, в 07:03 РПВ не успешно. Произвели разрыв шлейфов на опорах №15,30 ВЛ-6кВ Ф-15, в 10:36 подано напряжение на КП-79, перевод нагрузки КП-189 с ВЛ-6кВ Ф-15 на ВЛ-6кВ Ф-7 ПС 35/6кВ "Куст-78" (монтаж проводов от оп.2.18 Ф-15 на оп.2.19 Ф-7), в 12:08 подано напряжение на КП-189. Составлен акт.</t>
  </si>
  <si>
    <t>ПС 35/6 кВ Сапарка ВЛ 6 кВ Ф-12 от ПС 35/6 кВ Сапарка</t>
  </si>
  <si>
    <t>При осмотре ВЛ-6кВ на одной из двух отходящих КЛ-6кВ обнаружено повреждение концевой кабельной муфты ВВГ 3х25мм2 на оп. №1 . В момент отключения на яч.12 по системе ТМ зафиксирован бросок тока до 222А, по яч.16 ввод-6кВ №1 до 600А, уставка МТЗ-180А 0,5с., МТО-1000А. Прямые потери   0,33т/ 2,4 м3. Осмотр эл.оборудования ПС 35/6кВ, ВЛ-6кВ, в 07:31 ТУ не успешно. Произведен демонтаж поврежденной КЛ, в 9:23 произвели включение ВВ-6кВ яч.12</t>
  </si>
  <si>
    <t xml:space="preserve">ПС 35/6 кВ Куст-109 </t>
  </si>
  <si>
    <t>ПС 35/6 кВ Куст-109 ВЛ 6 кВ Ф-10 от ПС 35/6 кВ Куст-109</t>
  </si>
  <si>
    <t xml:space="preserve">При осмотре ВЛ-6кВ обнаружено падение дерева в пролёте опор №1/22-1/23  отпайка на КП-21 (берёза высотой 25-30м из-за охранной зоны ВЛ-6кВ), в момент отключения по яч.10 системой ТМ зафиксирован бросок тока до 360А, Уставка МТЗ-120А 0,5сек., МТО-800 А. Повреждения ВЛ-6кВ не выявлены. Косвенные потери нефти составили: 1,03т/8,7м3. отнесены в категорию подземное оборудование. Прямые потери нефти составили: 3,26т/25,8м3. Произведён осмотр ПС 35/6кВ, ВЛ-6кВ, демонтаж дерева в пр.опор.1/22-1/23. контроль за напряжением, запуском мех.фонда. В 08:49 ТУ неуспешно, в 10:30 ВЛ-6кВ включена в работу. </t>
  </si>
  <si>
    <t xml:space="preserve"> ВЛ 6 кВ Ф-3 от ПС 35/6 кВ КНС-3А</t>
  </si>
  <si>
    <t>ПС 35/6 кВ КНС-3А ВЛ 6 кВ Ф-3 от ПС 35/6 кВ КНС-3А</t>
  </si>
  <si>
    <t xml:space="preserve">При осмотре ВЛ-6кВ обнаружено падение дерева  в пролёте опор № 40-41 (сосна высотой 30м из-за охранной зоны ВЛ-6кВ), что привело к деформации штырей и повреждении изоляции фаз "А,В,С" на оп.42,43, срыву провода в пролёте опор.40-43. В момент отключения по яч.3 системой ТМ зафексирован бросок тока до 260А. Уставка МТЗ-420А 0,5сек., МТО-1600А.  Прямые потери нефти составили:32,2т/174,2м3. Произведён осмотр ПС 35/6кВ, ВЛ-6кВ, демонтаж дерева в пр.опор.40-41, восстановление штырей на оп.41, замена изоляции Ф-А,В,С на оп.42,43, перетяжка провода в пролёте опор 40-43, контроль за напряжением, запуском мех.фонда. В 10:12 ТУ неуспешно, в 13:41 после восстановления ВЛ-6кВ РПВ успешно. </t>
  </si>
  <si>
    <t>ПС 35/6 кВ Малочерногорская ВЛ 6 кВ Ф-16 от ПС 35/6 кВ Малочерногорская</t>
  </si>
  <si>
    <t>Аварийное отключение ВЛ-6кВ произошло в результате схлеста проводов при падении дерева в пролете опор №121-122 при порывах ветра. Прямые потери нефти составили 6т/95,3м3. Призведена перетяжка провода. В 21:46 РПВ успешно.</t>
  </si>
  <si>
    <t>ПС 35/6 кВ Куст-1 яч.19</t>
  </si>
  <si>
    <t>Конденсаторная установка 2БСК-6кВ выход из строя (разрушение и деформация) конденсаторных батарей.Год ввода в эксплуатацию 1997г. ТО. 01.05.2015г. ТР. 06.09.2014г. В момент отключения БСК произошола оставнока 5 скважин действием защит СУ ЭЦН по ЗП. Потери нефти косвенные  составили: 0,6т/5,2м3 отнесены в подземное оборудование, прямые потери нефти составили: 0,3т/ 2м3. ПС-35/6кВ "К-1" яч.№19 2БСК-6кВ выкачена в ремонтное положение. Включены ЗН. в яч.№19. Произведен демонтаж конденсаторных батарей 300кВар, замена опорной изоляции в шкафу 2БСК. Отправлена телефонограмма в ЦИТС ОАО, ЦИТС АНГДУ о предоставлении информации с СУ ЭЦН.</t>
  </si>
  <si>
    <t>Аварийный останов ГПГУ-1-7 по защите "критическая детонация на цилиндрах". Изчезновение напряжения на 1,2С-6 кВ ПС 35/6кВ Аригольская-2, 1С-6кВ ПС 35/6кВ "Аригольская". Сброс нагрузки 6 МВт. Потери составили прямые: 24,2т/314,2м3, косвенные: 7,9т/189м3. Осмотр ЭО ГПЭС-2, квитирование сигналов, запуск ГПГУ №1-7 на холостой ход, синхронизация, ввод под нагрузку. Контроль за уровнем напряжения и нагрузками, запуском мех.фонда. На ПС 35/6кВ "Аригольская-2" в 12:13 включение Ф-6, в 12:15 Ф-8, в 12:18 Ф-7, в 12:22 Ф-4, в 12:24 Ф-5, в 12:28 Ф-3. Отправлена телефонограмма в ЦИТС "АЭС".</t>
  </si>
  <si>
    <t>Аварийное отключение яч.18 произошло в результате работы скв.817 КП-113  (ПЭД-220кВт) с неисправным подземным оборудованием Rиз-0. КТПН 6/0,4кВ 1000кВА №6, АВ-0,4кВ скв.817 тип: ВА 53-41, Iн-1000А, рем.№340.6.06, вводной АВ-0,4кВ тип: ВА 55-43, Iн-2000А, рем.№93.9.06. ТР 05.12.14г., ТО 25.08.15г. _x000D_
Прямые потери: 0,3т/8,9м3 отнесены в категорию ЭПУ,  косвеные: 1,3т/59,7м3 косвенные отнесены в категорю Подземное оборудование Контроль за запуском мех.фонда, регулировка уровня напряжения РПН 1Т по ТУ. Осмотр ПС 35/6кВ, ВЛ-6кВ, КТПН 6/0,4кВ замечаний не выявлено. Отправлена телефонограмма в ЦИТС АНГДУ по предоставлению информации со СУ УЭЦН.</t>
  </si>
  <si>
    <t xml:space="preserve">ПС 35/6 кВ Куст-1 </t>
  </si>
  <si>
    <t>ПС 35/6 кВ Куст-1 ВЛ 6 кВ Ф-19 от ПС 35/6 кВ Куст-1</t>
  </si>
  <si>
    <t>Аварийное отключение произошло при прохождении грозового фронта. Длина ВЛ-6кВ L-8,8км, ОПН-6кВ 37шт. _x000D_
Прямые потери: 1,3т/4,6м3. Контроль за U, I. Осмотр ПС 35/6кВ, КТПН 6/0,4кВ, пунктов АВР-6кВ замечаний не выявлено. Отправлена телефонограмма в ЦИТС АНГДУ о предоставлении инф-ции с СУ УЭЦН. На 01.09.15г. запланирован осмотр ВЛ-6кВ.</t>
  </si>
  <si>
    <t xml:space="preserve"> ВЛ 6 кВ Ф-3 от ПС 35/6 кВ Куст-115</t>
  </si>
  <si>
    <t>ПС 35/6 кВ Куст-115 ВЛ 6 кВ Ф-3 от ПС 35/6 кВ Куст-115</t>
  </si>
  <si>
    <t>МТО         ЗЗП-1 ст</t>
  </si>
  <si>
    <t>ВЛ-110 "Сорочинская-Росташинская",                                        ПС Никольская,Кодяковская, Боголюбовская, Загорская.</t>
  </si>
  <si>
    <t>Кратковременное понижение напряжения из-за аварийного отключения В-110 кВ на ПС 220/110/35/10/6кВ "Сорочинская" (МЭС)  ВЛ-110 "Сорочинская-Росташинская", фаза "С"=0, 17,8 км. При осмотре ВЛ обнаружили на опоре № 119 следы перекрытия изоляторов, фаза-С. изоляторы заменили время 15:55-17:14 .Линия введена в работу.</t>
  </si>
  <si>
    <t>ф-8</t>
  </si>
  <si>
    <t>Восстановление нормальной схемы эл. снабжения после устранения неисправности на опоре №101 ВЛ-110 "Пилюгино-Державино".</t>
  </si>
  <si>
    <t>Д.З.</t>
  </si>
  <si>
    <t>500/220/110/10кВ "Бугульма" ОАО(Татэнерго)</t>
  </si>
  <si>
    <t>Посадка напряжения при аварийном отключении ВЛ-220 кВ  "Бугульма-Михайловская" АПВ неуспешное Д.З. -(дистанционная защита). Причина уточняется.</t>
  </si>
  <si>
    <t>ВЛ-220 кВ "Бугульма-Михайловка" (Оренбургское ПМЭС)</t>
  </si>
  <si>
    <t>К-35 Нижневартовского нмр</t>
  </si>
  <si>
    <t>ГП СУ "Салют" скв. 132, 135р, 1224, 1239</t>
  </si>
  <si>
    <t>Остановка скв.132, 135р, 1224, 1239 при прохождении грозового фронта, бюллетень погоды №230 от 18.08.15г. К-32 в зоне затопления, дороги нет, заявка от ЦДНГ-2 не поступала.</t>
  </si>
  <si>
    <t>Ф.11-14 Советского нмр</t>
  </si>
  <si>
    <t>Ф.11-14</t>
  </si>
  <si>
    <t xml:space="preserve"> АО ДЭС СФ ООО  "СЭС"</t>
  </si>
  <si>
    <t>Ф.ЧР-14 Ю-Черемшанского нмр</t>
  </si>
  <si>
    <t>Ф.ЧР-14</t>
  </si>
  <si>
    <r>
      <t xml:space="preserve">АО ВЛ-6 Ф.ЧР-14 действием ТО АПВУ. </t>
    </r>
    <r>
      <rPr>
        <sz val="12"/>
        <color rgb="FF993300"/>
        <rFont val="Times New Roman"/>
        <family val="1"/>
        <charset val="204"/>
      </rPr>
      <t>Наезд на опору №2, в зоне ответственности "Нижневартовск Бур Сесвис".</t>
    </r>
  </si>
  <si>
    <t>Ф.10-13
Крапивинское нмр</t>
  </si>
  <si>
    <t>Ф.10-13</t>
  </si>
  <si>
    <t>К-36Б Вахское нмр</t>
  </si>
  <si>
    <t>АО АВ-0,4 кВ вводной Iн-1000А при многократных попытках запуска скв.(клин). Заявка поступила в 0:13.  (запрошены распечатки журнала событий СУ ЭЦН)</t>
  </si>
  <si>
    <t>ВЛ-35 ЦЛ-8 "Транзит" Лонтынь-Яхское нмр</t>
  </si>
  <si>
    <t>ВЛ-35 ЦЛ-8 "Транзит"</t>
  </si>
  <si>
    <t>В-6 1Т ПС №103
Советское нмр</t>
  </si>
  <si>
    <t>1С-6 ПС 103</t>
  </si>
  <si>
    <t>Ф.6-7 Советского нмр</t>
  </si>
  <si>
    <t>Ф.6-7</t>
  </si>
  <si>
    <t>Ф.3-7 Советского нмр</t>
  </si>
  <si>
    <t>Ф.1-18 Оленье нмр</t>
  </si>
  <si>
    <t>Ф.1-18</t>
  </si>
  <si>
    <t>К-27 Советскоее нмр</t>
  </si>
  <si>
    <r>
      <t xml:space="preserve">КЗ ЭД-0,4кВ. </t>
    </r>
    <r>
      <rPr>
        <sz val="12"/>
        <color indexed="60"/>
        <rFont val="Times New Roman"/>
        <family val="1"/>
        <charset val="204"/>
      </rPr>
      <t>Выполнена замена ЭД-0,4кВ.</t>
    </r>
  </si>
  <si>
    <t>В-6 2Т ПС №114
Советское нмр</t>
  </si>
  <si>
    <t>2С-6 ПС 35/6 кВ №114</t>
  </si>
  <si>
    <r>
      <t xml:space="preserve">ПС 35/6 кВ №114 Ложное отключение В-6 2Т (неисправность БУ/ самопроизвольная выдача сигналов на откл./вкл В-6) </t>
    </r>
    <r>
      <rPr>
        <sz val="12"/>
        <color indexed="60"/>
        <rFont val="Times New Roman"/>
        <family val="1"/>
        <charset val="204"/>
      </rPr>
      <t>Выполнена замена Б/У В-6 2Т, проверка УРЗА.</t>
    </r>
  </si>
  <si>
    <t>К-15 Ю-Крапивенское нмр</t>
  </si>
  <si>
    <t>АО АВ-0.4кВ  вводной Iн-1600А в КТПН-6/0.4кВ РПВУ.  (запрошены распечатки журнала событий СУ ЭЦН)</t>
  </si>
  <si>
    <t>ОАО "ЮТЭК-Пыть-Ях"</t>
  </si>
  <si>
    <t>ПС 35/6кВ 216 35/6кВ ф.216-10</t>
  </si>
  <si>
    <t>ВЛ-6кВ ф.216-10</t>
  </si>
  <si>
    <t>ПС 110/35/6кВ Мушкино ВЛ-35кВ КНС-4 1,2</t>
  </si>
  <si>
    <t xml:space="preserve">ВЛ-35кВ КНС-4-1, 2 </t>
  </si>
  <si>
    <t>ВЛ-6кВ 108</t>
  </si>
  <si>
    <t>ВЛ-35кВ Пламя-1,2</t>
  </si>
  <si>
    <t>ПС 35/6кВ 274 ф.274-14</t>
  </si>
  <si>
    <t>ВЛ-6кВ ф.274-14</t>
  </si>
  <si>
    <t>ПС 35/6 №173 ВЛ-6 ф.173-16</t>
  </si>
  <si>
    <t>ВЛ-6кВ ф.173-16</t>
  </si>
  <si>
    <t>ПС 35/6 №176 ВЛ-6 ф.176-18</t>
  </si>
  <si>
    <t>ВЛ-6кВ ф.176-18</t>
  </si>
  <si>
    <t>ВЛ-220кВ Пересвет-Шубинская, ВЛ-220 Полоцкая - Шубинская</t>
  </si>
  <si>
    <t>ВЛ-35кВ Пойма-1</t>
  </si>
  <si>
    <t>ВЛ-6кВ ф.311-06</t>
  </si>
  <si>
    <t>ВЛ-110кВ Правдинская-Водозабор-1</t>
  </si>
  <si>
    <t>ПС 35/6 №107   1Т</t>
  </si>
  <si>
    <t>ВЛ-35 Сигней-1,2 ц.</t>
  </si>
  <si>
    <t>ВЛ-6 ф.023-04</t>
  </si>
  <si>
    <t>ВЛ-6 ф.023-18</t>
  </si>
  <si>
    <t>ПС-35/6кВ №322 ВЛ-6кВ ф.322-09</t>
  </si>
  <si>
    <t>ВЛ-6 ф.322-09</t>
  </si>
  <si>
    <t>ПС-35/6кВ №348 ВЛ-6кВ ф.348-20</t>
  </si>
  <si>
    <t>ВЛ-6 ф.348-20</t>
  </si>
  <si>
    <t>ВЛ-6 ф.001-08</t>
  </si>
  <si>
    <t>ВЛ-35 "КНС-6-1"</t>
  </si>
  <si>
    <t>ВЛ-6 ф.019-05</t>
  </si>
  <si>
    <t>ВЛ-6кВ ф.115-14</t>
  </si>
  <si>
    <t xml:space="preserve">ПС 35/6кВ 376, ф. 376-22, ТП- 6/0,4 №1 К-548  </t>
  </si>
  <si>
    <t>ПС 35/6кВ 040 ВЛ-6кВ                                  ф.040-14</t>
  </si>
  <si>
    <t>ВЛ-6кВ ф.040-14</t>
  </si>
  <si>
    <t xml:space="preserve">ПС 35/6кВ 019  ВЛ-6кВ                   ф.019-08                               </t>
  </si>
  <si>
    <t>ВЛ-6кВ ф.019-08</t>
  </si>
  <si>
    <t>ПС 35/6кВ 1802,                            ВЛ-6 ф.1802-04</t>
  </si>
  <si>
    <t xml:space="preserve"> ПС 35/6кв №6051 ВЛ-6 ф.6051-01</t>
  </si>
  <si>
    <t xml:space="preserve"> ВЛ-6кВ ф.6051-01</t>
  </si>
  <si>
    <t xml:space="preserve"> ПС 35/6кв №6051 ВЛ-6 ф.6051-08</t>
  </si>
  <si>
    <t xml:space="preserve"> ВЛ-6кВ ф.6051-08</t>
  </si>
  <si>
    <t xml:space="preserve"> ПС 35/6кв №6041 ВЛ-6 ф.6041-22</t>
  </si>
  <si>
    <t xml:space="preserve"> ВЛ-6кВ ф.6041-22</t>
  </si>
  <si>
    <t>ПС 110/35/6кВ Приобская  
ВЛ-35кВ Косари-1</t>
  </si>
  <si>
    <t>ВЛ-35кВ Косари-1</t>
  </si>
  <si>
    <t>ВЛ-6кВ ф.064-18</t>
  </si>
  <si>
    <t>ВЛ-6кВ ф.2053-03</t>
  </si>
  <si>
    <t>ВЛ-35кВ КНС-4-1,2</t>
  </si>
  <si>
    <t>ВЛ-6кВ ф.276-16</t>
  </si>
  <si>
    <t>ВЛ-6кВ ф.247-11</t>
  </si>
  <si>
    <t>ВЛ-110кВ Приобская ГТЭС-   Меркурий-1,2</t>
  </si>
  <si>
    <t>ВЛ-110 Меркурий-Хантос 1,2</t>
  </si>
  <si>
    <t>ВЛ-6кВ ф.027-07</t>
  </si>
  <si>
    <t>ВЛ-6кВ ф.313-10</t>
  </si>
  <si>
    <t>ВЛ-6кВ ф.248-16</t>
  </si>
  <si>
    <t>ВЛ-6кВ ф.203-05</t>
  </si>
  <si>
    <t>ВЛ-6 ф.6048-09, ВЛ-6 ф.6048-16</t>
  </si>
  <si>
    <t>ВЛ-6кВ ф.252-16</t>
  </si>
  <si>
    <t>ВЛ-6кВ ф.106-11</t>
  </si>
  <si>
    <t>ВЛ-6кВ ф.197-15</t>
  </si>
  <si>
    <t xml:space="preserve">В пролете опор 23/13-23/14 ф.А, В спецтехникой РУСР (при расчистке грунта от нефти) задели  провода. </t>
  </si>
  <si>
    <t>СЯ-35кВ Суперблок-Омбинская-1</t>
  </si>
  <si>
    <t>В-35кВ                             СЯ-35 Суперблок-Омбинская-1</t>
  </si>
  <si>
    <t>к.271  скв.6698 К.З на СУ.  ПЭД-180. В ТП№2 630кВА АВ-1000А (уст.500) был выбит.</t>
  </si>
  <si>
    <t>При запуске к.271  скв.6698 К.З на СУ.  ПЭД-180. В ТП№2 630кВА АВ-1000А (уст.500)  и АВ-0.4 вводн. 1000А (1)не отключились.</t>
  </si>
  <si>
    <t>ВЛ-6кВ ф.357-03</t>
  </si>
  <si>
    <t xml:space="preserve"> КЗ фаз "А" и "В" на кабельной вставке  яч.№3 в сторону оп.№1, посадка U по  C-6-1,  БКРУ-6кВ к.67 -АВР-6кВ успещно.   </t>
  </si>
  <si>
    <t>Остановка 4 скв. из 6 работающих на к. 58.  По ПС 35/6кВ №151, ВЛ-6 ф.15108, КТПН-6/0.4 к.58 замечаний нет, отключений оборудования нет.</t>
  </si>
  <si>
    <t>ВЛ-110 Пыть-Ях- Парус-2</t>
  </si>
  <si>
    <t>ВЛ-110кВ Пыть-Ях- Парус-2</t>
  </si>
  <si>
    <t>ПС 35/6кВ №2052 ВЛ-6кВ ф.2052-18</t>
  </si>
  <si>
    <t>ВЛ-6кВ ф.2052-18</t>
  </si>
  <si>
    <t xml:space="preserve">Разрушение изолятора ф."В" Замыкание проводов ф."В,С" на спусках к КТПН 6/0.4кВ №2 к. 152.  Ремонт провода.   </t>
  </si>
  <si>
    <t>Прохождение грозового фронта. Выборочная остановка скважин на Правд. м/р. Произвели осмотр. Отключений оборудования УЭЭ не было.</t>
  </si>
  <si>
    <t>ПС 500/220/110кВ Пыть-Ях 5АТ</t>
  </si>
  <si>
    <t xml:space="preserve">ПС 35/6кВ №197 ВЛ-6кВ ф.197-16, ВЛ-6 ф.197-18 </t>
  </si>
  <si>
    <t xml:space="preserve">ВЛ-6кВ ф.197-16, ВЛ-6 ф.197-18 </t>
  </si>
  <si>
    <t>ПС 35/6кВ №5004. ВЛ-6 ф. 5004-15</t>
  </si>
  <si>
    <t>ВЛ-6 ф.5004-15</t>
  </si>
  <si>
    <t>ПС 35/6кВ №043  ВЛ-6кВ ф.043-04</t>
  </si>
  <si>
    <t>ВЛ-6кВ ф.043-04</t>
  </si>
  <si>
    <t>Аварийный останов во время прохождения грозового фронта. Отключение яч.4 в ЗРУ-6 кВ, Откл. АВГ 1,2,3,6. Аварийный останов ДГУ-1,2,3,6. Остановка 9-ти скважин из-за изчезновения напряжения. Сброс нагрузки 2,6 МВт.Прямые потери нефти составили 2,5т/4,4м. осмотр эл.оборудования ЗРУ-6,ДГУ-1,2,3,6. Запуск ДГУ 1,2,3,6 на хх, ввод в параллель, 06:21 подали напряжение на СШ-6 кВ, вкл.яч.4. Набор нагрузки, 07:05 нагрузка 1200 кВт.</t>
  </si>
  <si>
    <t>Низкое напряжение шины</t>
  </si>
  <si>
    <t>ДЭС КП-41 8х1,25 ДГУ-1</t>
  </si>
  <si>
    <t>Аварийный останов ДГУ-1, 2, 3, 4. На панелях управления АВГ зафиксирован сигнал "низкое напряжение шины" код 1030. Сброс нагрузки составил 2629 кВт. Косвенные потери нефти 4,2т/12,7м3; прямые потери 6,2т/13,3м3 Осмотр оборудования. Запуск ДГУ-1, 2, 3, 4. В ЗРУ-6 кВ включены  ВВ-6 кВ, в 12:10 яч. 5; в 12:14  яч. 4. Запуск мех.фонда, контроль набора нагрузки. Отправлена телефонограмма в "Энергопотенциал М".</t>
  </si>
  <si>
    <t>19:57 снижение напряжения в сети 110/35 кВ по причине отключения ВЛ-110 кВ Пыть-Ях-Лосинка-2 по защите ДФЗ. Выход из параллельной работы ГТЭС по защите "Потеря сети" аварийный сигнал AL 034, ТГ-1 остановилась, ТГ-2 осталась в работе на собственные нужды. Сброс экспортной мощности 5,5 МВт.  Осмотр оборудования ГТЭС. 20:30 синхронизация с сетью 35кВ ТГ-2, 21:00 синхронизация с сетью 35кВ ТГ-1. 21:40 выработка экспортной мощности составила 7 МВт, общая 7,5 МВт. Отправленны телефонограммы в НВЭС, Энергоремонт, Когалымские электрические сети, АЭС.</t>
  </si>
  <si>
    <t>19:57 снижение напряжения в сети 110/35 кВ по причине отключения ВЛ-110 кВ Пыть-Ях-Лосинка-2 по защите ДФЗ. Выход из параллельной работы ГТЭС по защите "Потеря сети" аварийный сигнал AL 034, останов ТГ-1,2. Сброс экспортной мощности 8 МВт.  Осмотр оборудования ГТЭС. Тех. прокрутка ТГ-1, ТГ-2 для охлаждения. 21:30 синхронизация ТГ-1, ТГ-2 с сетью 35кВ. 21:35 выработка экспортной мощности составила 8 МВт, общая 8,5 МВт. Отправленны телефонограммы в НВЭС, Энергоремонт, Когалымские электрические сети, АЭС.</t>
  </si>
  <si>
    <t>Отказ термопар</t>
  </si>
  <si>
    <t>Аварийный останов ТГ-2 на панели управления сработал сигнал CL514 отказ термопары Т-1. ТГ-1 остался в работе. Снижение экспортной мощности 4МВт. Экспортная мощность 3,5 МВт, общая 4 МВт. Технологическая прокрутка ТГ-2. Охлаждение и отключение ТГ-2 от СШ-6кВ. Отправлена телефонограмма в ООО "АЭС".  Вывод ТГ-2 в ремонт для ревизии и  проверки датчиков. _x000D_
07:00- 11:00 произведена замена датчика RT 918801C1 тракта воздухозаборника, проверка цепей управления, контактных соединений, приборов индикации и управления._x000D_
11:20 Запуск на Х.Х. _x000D_
11:30 Синхронизация с сетью, набор нагрузки.</t>
  </si>
  <si>
    <t>превышение тока генератора</t>
  </si>
  <si>
    <t>При запуске СТД-1600кВт №1 КНС-2  на холостой ход при работающих СТД-1600кВт №2,3 произошёл останов ГПГУ 1-6 и выход с параллельной работы ДГУ-1,2. На панелях управления ГПГУ зафиксирован сигнал "Превышение тока генератора". Уставка по току 135 А. По факту токи нагрузки составили от 180 до 265 А. Сброс нагрузки 4,8 МВт. Запуск СТД-1 произврдился без согласования с ООО МЭН. Потери нефти составили 0,2т/0,4м/куб. Отнесены в АИЭ аварии. Осмотр оборудования, запуск ГПГУ и ДГУ, запуск технологического оборудования, контроль за нагрузкой. Отправлена телефонограмма в "АЭС".</t>
  </si>
  <si>
    <t xml:space="preserve">ГТЭС 6х6 ТГ (газ)-2 </t>
  </si>
  <si>
    <t xml:space="preserve"> ГПЭС-2 8х1540, 1х250  ГПГУ-1</t>
  </si>
  <si>
    <t>ЗРУ-6кВ ГТЭС-42 Тямкинского м/р</t>
  </si>
  <si>
    <t>ВВ генератора 4В-6 ЗРУ-6кВ ГТЭС-42</t>
  </si>
  <si>
    <t xml:space="preserve">29.07.2015 13:05 при прохождении грозового фронта над Тямкинским м/р  и попадание разряда молнии в ВЛ-6кВ Ф-24 ГТЭС-42 произошло разрушение 3-х изоляторов ПС -70Е с 3-х фазным К.З. на тело опоры № 16, №19 отключение ВВ№ 4В-6 генератора ГТУ-4 ГТЭС-42 от БЗГ (Блок Защиты Генератора-аварийный режим). ГТУ-4  на Х.Х.,отключение ВВ№12В-6 КУ-1/2 по минимальному напряжению . В 13:13 произведен пуск КУ 1/2 .В 13:19-подача напряжения на КТПН 6/0,4кВ №1,№4 Куст-1.КТП 2х1600 Куст-2 Т-2.-согласован набор нагрузки.13:33 Подано напряжение на жил.городок от  аварийных ДГУ-400№1,№2.  ЗРУ-6кВ№1 ЦПС восстановлена нормальная схема эл.снабжения.ДГУ-630 выведена в резерв. 13:55  КТП 2х1600 Куст-2  подано напряжение на 1С-0,4 через САВ-0,4. 14:00 Подача напряжения на Куст-1 .Схема эл.снабжения Тямкинского м/р восстановлена. </t>
  </si>
  <si>
    <t>Разрушение РВО-10 кВ на КТП "СПТ"</t>
  </si>
  <si>
    <t>ПС 220/110/35 кВ "Ленинская",
ВЛ-110 кВ 
"Ленинская-Лосинка-1"</t>
  </si>
  <si>
    <t>Аварийное отключение ВЛ-110 кВ Ленинская-Лосинка-1 
с успешным АПВ, причина выясняется.</t>
  </si>
  <si>
    <t>ВЛ-110 Ленинская-Лосинка-1</t>
  </si>
  <si>
    <t>ПС 35/6 кВ КНС-2бис,
ВЛ-6 кВ Ф-18</t>
  </si>
  <si>
    <t>Перекрытие изоляции на приемном портале
 КТПН 6/0,4кВ 250 кВа КП Р-623 птицей.</t>
  </si>
  <si>
    <t>ТЗНП 2ст.</t>
  </si>
  <si>
    <t>ЗЗ 2ст</t>
  </si>
  <si>
    <t>сентябрь</t>
  </si>
  <si>
    <t>12:50</t>
  </si>
  <si>
    <t>З.З. 2-я ступень.</t>
  </si>
  <si>
    <t>ВТ-32</t>
  </si>
  <si>
    <t>Монги, Мирзоева</t>
  </si>
  <si>
    <t>ВЛ-35 кВ "Богдановка-2" ПС 110/35/6кВ"Бариновская".
Под откл.попали: ПС 35/6 кВ "Желябовская","Солоцкая",
"Богдановская","Кулагинская".</t>
  </si>
  <si>
    <t>ВЛ-35 кВ "Коммунарская",ВЛ-35 кВ "Парфеновская",ВЛ-35 кВ "Утевка-2"ПС 110/35/6 кВ"Бариновская".Под посадку напряжения попали:ПС 35/6 кВ "Голубевская","Парфеновская","Никольская",Т-1-Т "Евгеньевская",Т-2-Т"Широкинская",Т-2-Т "Коммунарская".</t>
  </si>
  <si>
    <t>ВЛ-6 кВ Ф-14 ПС 35/6 кВ "ДНС-1"</t>
  </si>
  <si>
    <t xml:space="preserve">ГПЭС-2 
8х1540, 1х250 =12,320 МВт 
(Аригольское м/р) </t>
  </si>
  <si>
    <t>Аварийный останов ГПГУ-1-7 по защите "критическая детонация на цилиндрах".</t>
  </si>
  <si>
    <t>ВЛ-35 кВ "Елховка" ПС 110/35/10 кВ "Елховская"(СПО) Под посадку напряжения попал: Т-2-Т ПС 35/6 кВ "Каменка"</t>
  </si>
  <si>
    <t>1 ст ЗЗ</t>
  </si>
  <si>
    <t>ВЛ-110кВ "Сива-Черновская" (ОАО "Удмуртэнерго")</t>
  </si>
  <si>
    <t>ТЗНП-2, ТЗ</t>
  </si>
  <si>
    <t>ВЛ-35 кВ "Парфеновка"</t>
  </si>
  <si>
    <t>ВЛ-6 кВ Ф-9 ПС 35/6 кВ "Верхне-Ветлянская"</t>
  </si>
  <si>
    <t>Работала МТЗ. АПВ-успешно. Дождь, гроза, сильный порывистый ветер.</t>
  </si>
  <si>
    <t>ВЛ-6 кВ фидера № 517</t>
  </si>
  <si>
    <t>Аварийное отключение с успешным АПВ при грозовых перенапряжениях.</t>
  </si>
  <si>
    <t>ВЛ-6 кВ фидера № 1</t>
  </si>
  <si>
    <t>Аварийное отключение при грозовых перенапряжениях, РПВ успешно.</t>
  </si>
  <si>
    <t>ВЛ-110 кВ "Тюльпан-1"</t>
  </si>
  <si>
    <t>Аварийное отключение при грозовых перенапряжениях. Кратковременное понижение U в сети 110 кВ, остановка отдельных скважин по ПС "Гаршинская-1, 2", "Гаршинская УПСВ", остановка БКНС-9.</t>
  </si>
  <si>
    <t>Аварийное отключение.При включении "земля" на СШ фаза-С. Персонал выехал с осмотром. При осмотре КРУН-6кВ зафиксировано авар.откл. Ф-2(ТО. "земля"), яч-ка ввод -6кВ (МТЗ). В 9:50 включен ф-З. По ф-2 при осмотре обнаружено "кз" кабеля 6кВ под ЖД полотном. Произвели переразделку. Пробное включение неуспешное. 19:00 неисправность устранена.</t>
  </si>
  <si>
    <t>Аварийное отключение с успешным АПВ при грозовых перенапряжениях. При осмотре в КТП скв.ЗУ-7 обнаружен выброс масла ТМ.</t>
  </si>
  <si>
    <t>ТЗНП-2ст.</t>
  </si>
  <si>
    <t>Аварийное отключение ВЛ-110 кВ "Сорочинская-Никольская-1ц" с успешным АПВ. Гроза.</t>
  </si>
  <si>
    <t>ПС К-351</t>
  </si>
  <si>
    <t>ВЛ-6 ф.351-14</t>
  </si>
  <si>
    <t>ГТЭС ЗРУ-6кВ</t>
  </si>
  <si>
    <t>I с.ш. ЗРУ-6кВ ГТЭС</t>
  </si>
  <si>
    <t>В ходе подготовки II с.ш. к проведению планового ремонта в 14.05 при включении з/н отключились вводные ячейки №13,19,25 I с.ш., оставшейся в работе. В 14.34 схема восстановлена. В 14.40 при повторном включении з/н отключение яч.13,19,25 повторилось. В 14.54 схема восстановлена. На II с.ш. наложено п/з, начаты ремонтные работы на II с.ш. по наряду №101.
неверная работа блокировки яч.2</t>
  </si>
  <si>
    <t>АО "НГТ-Энергия"</t>
  </si>
  <si>
    <t>ПС 35/6кВ И-9 "Западная" Ильский ЭСУ.</t>
  </si>
  <si>
    <t>ВЛ-6кВ Зп-92 Ильский ЭСУ.</t>
  </si>
  <si>
    <t>ВЛ-220 кВ Д-5</t>
  </si>
  <si>
    <t>ВЛ-10 кВ ф-ПЛ-10</t>
  </si>
  <si>
    <t>Перевод питания ф-10 на ф-Ст-1 ПС "Степановка" для вывода в неотложный ремонт 1, 2 сек., для замены дефектных опорных изоляторов и устранения дефекта персоналом СЭС.</t>
  </si>
  <si>
    <t>В-6 Ф.СС-31</t>
  </si>
  <si>
    <t>КЛ-6 Ф.СС-31</t>
  </si>
  <si>
    <t>ПС 220 "Парабель"</t>
  </si>
  <si>
    <t>ПС "Игольская", "Крапивинская", "Западно-Моисеевская", "Двуреченская", "Лугинецкая"</t>
  </si>
  <si>
    <t>ВЛ-110кВ "Комсомольская-Кыква" 2ц.</t>
  </si>
  <si>
    <t>П/СТ 35/6 кВ К-236 ВЛ-6 кВ Ф-18</t>
  </si>
  <si>
    <t>ВЛ-6 кВ "108-16"</t>
  </si>
  <si>
    <t xml:space="preserve">Отключение ВЛ-6кВ  "108-16"  на ПС 35/6кВ "108", от защиты "ТО", АПВ неуспешное, РПВ успешное. Обрыв провода ВЛ 6 кВ фаза"А", в пролете опор №11-12, самосвалом принадлежащим ООО"Стройкапитал". Работа подрядной организации в охранной зоне ВЛ 6 кВ, по отсыпке грунтовой дороги. </t>
  </si>
  <si>
    <t>ПС 35/6 №109 2Т</t>
  </si>
  <si>
    <t xml:space="preserve"> 2Т</t>
  </si>
  <si>
    <t>ВЛ-6 кВ ф-1212</t>
  </si>
  <si>
    <t>Устранение обрыва вязки ф-В на опоре №27 отп. скв-512, последствие грозы.</t>
  </si>
  <si>
    <t>Выгорела контактная пара фазы "В" ЛР-6кВ оп.56/2</t>
  </si>
  <si>
    <t>ВЛ-6кВ Ф-6 ПС 35/6кВ "К-3"</t>
  </si>
  <si>
    <t xml:space="preserve">ЭЦН </t>
  </si>
  <si>
    <t>АО ЭЦН. Причина выясняется. Подана заявка на распечатку параметров работы ЭЦН.</t>
  </si>
  <si>
    <t>ВЛ-35 кВ "Красный Яр-I" ВЛ-35 кВ "Красный Яр-II"</t>
  </si>
  <si>
    <t>ВЛ-35 кВ "Красный Яр-I" ВЛ-35 кВ "Красный Яр-II" ПС 110/35/10 кВ "Красноярская" (СПО) Под посадку напряжения попали: ПС 35/6 кВ "Ветлянская", Т-2-Т  "Чубовка", Т-1-Т "Киндяково".</t>
  </si>
  <si>
    <t>Кратковременное понижение напряжения при аварийном отключении В-10 отходящего фидера на ПС "Каликинская". АПВ успешное.</t>
  </si>
  <si>
    <t>ПС Ново-Сергиевская ф-4, ПС Платовская ф-7, ПС 35/6 Вахитовская</t>
  </si>
  <si>
    <t>Кратковременное понижение напряжения при аварийном отключении ВЛ-110 "Ново-Сергиевская-Переволоцкая" с успешным АПВ.</t>
  </si>
  <si>
    <t>ВЛ-6 кВ Ф-2 ПС 35/6 кВ "Яблоневская" (Жиг. ПО)</t>
  </si>
  <si>
    <t xml:space="preserve">МТЗ
</t>
  </si>
  <si>
    <t>ВВ-6-2 
В-6 ЭД №7</t>
  </si>
  <si>
    <t>К.З. кабельной муфты ЭД №7</t>
  </si>
  <si>
    <t>ПС-35/6кВ №322 ф.322-15 к.4СБ КТПН-6/0,4кВ 1000кВА</t>
  </si>
  <si>
    <t>к.4СБ КТПН-6/0,4кВ 1000кВА</t>
  </si>
  <si>
    <t>Аварийное отключение с неуспешным АПВ, МТЗ-1. РПВ успешно. Проведен осмотр ВЛ-10, замечаний не выявлено.</t>
  </si>
  <si>
    <t>ВЛ-10 кВ ф-ЕЗ-6</t>
  </si>
  <si>
    <t>ПС 35/6 кВ "Тарханы", "Березовка", "Аксютино"</t>
  </si>
  <si>
    <t>Кратковременное понижение напряжения при аварийном отключении ВЛ-10 кВ ф- "Чк-2" на ПС "Чкаловская". АПВ успешное.</t>
  </si>
  <si>
    <t>М-е Абино-Украинское. ШГН скв. 125.</t>
  </si>
  <si>
    <t>Сбой СУ "Элкам".</t>
  </si>
  <si>
    <t>ВЛ-10 кВ фидера "Б-3", "Б-5".</t>
  </si>
  <si>
    <t>Кратковременное понижение напряжения, остановка отдельных скважин при аварийном отключение с успешным АПВ В-10 фидера "Б-4", "Б-5", МТЗ.</t>
  </si>
  <si>
    <t>ВЛ-10 кВ фидера "Мт-3"</t>
  </si>
  <si>
    <t>Нестабильное напряжение по ВЛ-10кВ, остановка скважин при оперативных переключениях персоналом СЭС.</t>
  </si>
  <si>
    <t>ВЛ-10 кВ фидера "ЕЗ-6"</t>
  </si>
  <si>
    <t>Замена разрушенного изолятора на опоре № 85 фаза-"А".</t>
  </si>
  <si>
    <t>ТНЗТ 1 ст.</t>
  </si>
  <si>
    <t>ВЛ-110 кВ "КС-3"(ВПО) ПС 220/110/10 кВ "Просвет"(МЭС) Под отключение попали: С-1-Т ПС110/35/6 кВ "Кудиновская",ПС 35/6 кВ "Кудиновская", Т-2-Т ПС 35/6 кВ "Горбатовская-2"</t>
  </si>
  <si>
    <t>ВЛ-0,4 кВ ф-1 от ТП-541-8.</t>
  </si>
  <si>
    <t>ВЛ-0,4 кВ ф-5 от ТП ПП-1-1032п</t>
  </si>
  <si>
    <t>РУ-6кВ "КБКС"</t>
  </si>
  <si>
    <t>МФТО, 1 ступень земляной защиты</t>
  </si>
  <si>
    <t>Ф.Кр-2, Кр-20 Крапивинское нмр</t>
  </si>
  <si>
    <t>ПС-110/35/6кВ "Крапивинская" АО ВЛ-6 кВ Ф.Кр-2, Ф.Кр-20 действием МТЗ, АПВ успешное. На К-2бис при включении САВ-0,4кВ в 2КТПГ-630кВА произошло к.з. в САВ-0,4.</t>
  </si>
  <si>
    <t>Ф.30-6, ф.30-8 Советского нмр</t>
  </si>
  <si>
    <t>ВЛ-6 кВ "213-03"</t>
  </si>
  <si>
    <t>ВЛ-6 кВ 302-05</t>
  </si>
  <si>
    <t>ВЛ-6 кВ 317-09</t>
  </si>
  <si>
    <t>ВЛ-6 кВ 305-14</t>
  </si>
  <si>
    <t>ПС К-76</t>
  </si>
  <si>
    <t>ВЛ-6 ф.76-16</t>
  </si>
  <si>
    <t>Штормовой ветер. Упало дерево в пролете оп.12-13 из вне охранной зоны.</t>
  </si>
  <si>
    <t>КТП 6/0,4 к.157</t>
  </si>
  <si>
    <t>АВ-0,4</t>
  </si>
  <si>
    <t xml:space="preserve"> ТП-541-7. Приазовский ЭСУ.</t>
  </si>
  <si>
    <t>М-е Западно-Анастасиевское. Попадание кота. Произведена замена 2-х ПК-6 кВ.</t>
  </si>
  <si>
    <t>ПС 35/6 кВ "Н-2" Дыш Афипского ЭСУ.</t>
  </si>
  <si>
    <t>М-е Дыш. Сработала газовая защита Т-1. Гроза. Включению не поддаётся. Объекты ЦДНГ-1 перезапитаны по резервной схеме. Ремонт на 14.09.15г.</t>
  </si>
  <si>
    <t>ВЛ-6 кВ № Кл-514 в РП-51а Кл Афипского ЭСУ.</t>
  </si>
  <si>
    <t>М-е Дыш.  Гроза.</t>
  </si>
  <si>
    <t>НВЧЗ, ТЗНП-1ст.</t>
  </si>
  <si>
    <t>ВЛ-10 фидера № 7.</t>
  </si>
  <si>
    <t>Ф.30-6</t>
  </si>
  <si>
    <t xml:space="preserve"> ф.30-14 Советского нмр</t>
  </si>
  <si>
    <t xml:space="preserve"> Ф.30-14</t>
  </si>
  <si>
    <t>14-54</t>
  </si>
  <si>
    <t>14-55</t>
  </si>
  <si>
    <t>ПС-35/6 кВ к-90 МВ-6кВ яч.2 В-6кВ</t>
  </si>
  <si>
    <t>Отпайка ВЛ-6 фидера № 1314.</t>
  </si>
  <si>
    <t>Отключение части ВЛ-6кВ фидера № 1314 оперируя ЛР-3 для ремонта повреждённой части ВЛ-6кВ (замена разрушенного изолятора фаза "В" на опоре № 187 ) .</t>
  </si>
  <si>
    <t>М-е Новодмитриевское. ШГН скв. 117.</t>
  </si>
  <si>
    <t>ТП-Нд-62-2 Афипский ЭСУ.</t>
  </si>
  <si>
    <t>М-е Новодмитриевское. Разрушение изолятора на РКТП-Нд-62-2 со стороны ТП фаза "В". Гроза. Простой ГУ-24 и ШГН скв. 194.</t>
  </si>
  <si>
    <t>Ошибка обмена данных с CAN шиной</t>
  </si>
  <si>
    <t>Аригольская ГПЭС-2 8х1540</t>
  </si>
  <si>
    <t>Аригольская ГПЭС-2 8х1540, 1х250  ГПГУ-1</t>
  </si>
  <si>
    <t xml:space="preserve">Аварийный останов ГПГУ№1, на панели управления ПЛК сработал сигнал Ошибка обмена данных с CAN шиной, аварийное отключение Ф-6,8 на ПС 35/6кВ Аригольская-2 действием защиты АЧР 1ст, на 2ТН-6кВ зафиксировано 48,8Гц, уставка на откл. АЧР-1 49Гц 0сек. В 14:21 повторный останов ГПГУ-1 и отключение Ф-6,8 ПС 35/6кВ Аригольская-2.После вывода в ремонт ГПГУ №1  выявили неисправность блока регулятора напряжения. Произвели замену АКБ, блока регулятора напряжения на ГПГУ-1. В 18:10 запуск ГПГУ-1 </t>
  </si>
  <si>
    <t>Кратковременное погашение ПС 110/10кВ "Платовская" на время оперативных переключений для вывода в ремонт ВЛ-110кВ "Новосергиевка-Платовская". Заявка ПО ЗЭС. (Работы не согласованы ЦИТС).</t>
  </si>
  <si>
    <t>ВЛ-6кВ Ф-7 ПС-35/6кВ КНС-31</t>
  </si>
  <si>
    <t>ПС-35/6кВ №276 В-6 ф.276-04</t>
  </si>
  <si>
    <t>ПС-35/6кВ №276 В-6 УКРМ-1</t>
  </si>
  <si>
    <t xml:space="preserve"> В-6 УКРМ-1</t>
  </si>
  <si>
    <t>ВЛ-0,4 кВ №1 от ТП-Чм-532-8.</t>
  </si>
  <si>
    <t>М-е Южно-Ключевое. Перегорела кабельная перемычка между шпильками 0,4 кВ тр-ра и верхними губками гл. рубильника РЩ-0,4 кВ. Заменили.</t>
  </si>
  <si>
    <t>АО УЭЦН - пониженное напряжение, АПВ</t>
  </si>
  <si>
    <t>Центральная Оха, скв. 1374</t>
  </si>
  <si>
    <t xml:space="preserve">не запускается по эл. части </t>
  </si>
  <si>
    <t>ВЛБ 6кВ №0,42</t>
  </si>
  <si>
    <t>ТП №404-№411 - сгорел проходной изолятор по фазе А на ВЛБ 6кВ №0,42</t>
  </si>
  <si>
    <t>Центральная Оха, скв. 2234</t>
  </si>
  <si>
    <t>Нет фазы с опоры, опора гнилая, треб. АПТ - устранение окисления на опоре.</t>
  </si>
  <si>
    <t>выбивает автомат, отгорел провод на моторном кабеле.</t>
  </si>
  <si>
    <t>Центральная Оха, скв. 200А</t>
  </si>
  <si>
    <t>не зап-ся (неисправность цепей управления)</t>
  </si>
  <si>
    <t>Центральная Оха, скв. 2918</t>
  </si>
  <si>
    <t>Восточное Эхаби, скв. 243</t>
  </si>
  <si>
    <t>АОЭЭ: выбило, не запускается. нет фазы, зачистка контактов.</t>
  </si>
  <si>
    <t>ТП-152</t>
  </si>
  <si>
    <t>Выбило автомат на ТП-152</t>
  </si>
  <si>
    <t>Колендо, скв. 220</t>
  </si>
  <si>
    <t>Смена сгоревшего автомата - 250А на ТП-152</t>
  </si>
  <si>
    <t>КЗ обмотки на корпус эл/двигат. 5,5кВт х 1000 об.</t>
  </si>
  <si>
    <t>Центральная Оха, скв. 2747</t>
  </si>
  <si>
    <t>Заклин. подш. эл/двигат. 4,0 кВт х 1000 об.</t>
  </si>
  <si>
    <t>АОЭЭ - не запускается, сгорел вводной автомат, замена автомата, запуск.</t>
  </si>
  <si>
    <t>Центральная Оха, скв. 2912</t>
  </si>
  <si>
    <t>Требуется сменить эл/д, выбивает</t>
  </si>
  <si>
    <t>Центральная Оха, скв. 1710</t>
  </si>
  <si>
    <t>Сработала ТЗ</t>
  </si>
  <si>
    <t>Восточное Эхаби, скв. 634</t>
  </si>
  <si>
    <t>замер 0- АОЭЭ выбитт автомат в БУ.</t>
  </si>
  <si>
    <t>АОЭЭ: отгорели концы моторного кабеля.</t>
  </si>
  <si>
    <t>Восточное Эхаби, скв. 438</t>
  </si>
  <si>
    <t>замер 0</t>
  </si>
  <si>
    <t>Кыдыланьи, скв. 57</t>
  </si>
  <si>
    <t>Протяжка контактов в БУ.</t>
  </si>
  <si>
    <t>Центральный Паромай, скв. 1111</t>
  </si>
  <si>
    <t>Неисправен кабель ЭЦН</t>
  </si>
  <si>
    <t>ПС 35/6 №168 ВЛ-6 ф.168-10</t>
  </si>
  <si>
    <t>ВЛ-10кВ Ф-1П, 2П, 3П УПСВ "Подсолнечное"</t>
  </si>
  <si>
    <t>КРУ-10 Подсолнечное</t>
  </si>
  <si>
    <t>ПС ДНС-4</t>
  </si>
  <si>
    <t>ВЛ-6 ф.4-18</t>
  </si>
  <si>
    <t>ВЛ-6 кВ Ф-153 ПС 35/6 кВ "Ач. Нефть-15"</t>
  </si>
  <si>
    <t>Ф-153</t>
  </si>
  <si>
    <t>АО ТюменьЭнерго "НВЭС"</t>
  </si>
  <si>
    <t>ПС 110/35/6 кВ Северо-Покурская 
ВЛ-35 кВ Ф-4</t>
  </si>
  <si>
    <t xml:space="preserve">Возникновения неполнофазного режима по ВЛ-35кВ Ф-4 от ПС 110/35/6кВ Северо-Покурская. Остановка СТД-1250кВт №1-8 на КНС-2, УПСВ №1,2,3 на ДНС-2, остановка 43-х скважин на Северо-Покурском м/р. Сброс нагрузки 12,6МВт из них 8,5 МВт технологическое оборудование. Запланирован осмотр ВЛ-35кВ </t>
  </si>
  <si>
    <t>МФТО, З.З. 1-й ступени</t>
  </si>
  <si>
    <t>Кратковременное понижение напряжения в сети 110 кВ при аварийном отключении с неуспешным АПВ ВЛ-110 кВ "ГП-7" от Каргалинской ТЭЦ (Газпром Энерго), отработали З.З. 1-й ступени, МФТО, причина уточняется.</t>
  </si>
  <si>
    <t>З.З. 1-й ступени, МТО</t>
  </si>
  <si>
    <t>Отключение 1-й СШ-6 кВ при аварийном отключении с успешным АПВ ВЛ-110 кВ "Михайловская-Тюрино-2" на ПС "Михайловская", отработали: З.З. 1-й ступени, МТО.</t>
  </si>
  <si>
    <t xml:space="preserve">Замена сорванной вязки ф-В на опоре № 39 отп. на скв-512 </t>
  </si>
  <si>
    <t>ПС 35/6кВ "Менил" ф.10</t>
  </si>
  <si>
    <t xml:space="preserve">ВЛ-6кВ ф.10 ПС 35/6кВ "Менил" </t>
  </si>
  <si>
    <t>Посадка напряжения , КЗ кабельной муфты ЭД-6 кВ водяного насоса №1 УПСВ-3</t>
  </si>
  <si>
    <t>К-17А скв.664 Советского нмр</t>
  </si>
  <si>
    <t>Замена магнитного пускателя в СУ СКН</t>
  </si>
  <si>
    <t>ТЗНП; АПВ</t>
  </si>
  <si>
    <t>АО  ВЛ-110 С-92 1ст ТЗНП; АПВ успешное.  (принадлежность ОАО "ТРК"). Направлен запрос о причине отключения в ОАО "ТРК"</t>
  </si>
  <si>
    <t>Аварийное отключение ВЛ-10кВ фидера "АЗ-7", (отработала защита МТЗ, АПВ неуспешное), причину отключения СЭС не пояснили.</t>
  </si>
  <si>
    <t>235Р Крапивинского нмр</t>
  </si>
  <si>
    <t>ВЛ-6 фидера № 416</t>
  </si>
  <si>
    <t>Понижение напряжения, остановка отдельных скважин по  ВЛ-6 кВ          фидера № 416 при включении АВ на  скв №1627 (выход из строя СУ ЭЦН). Заменили силовые модули и выпрямители, скв.запущена в работу  в 18:10.</t>
  </si>
  <si>
    <t xml:space="preserve"> ВЛ-6 фидера "Поселковый".</t>
  </si>
  <si>
    <t>Устранение обрыва вязки на опоре №5 фаза "В". (Устранение замыкания на "землю").</t>
  </si>
  <si>
    <t>ПС К-555</t>
  </si>
  <si>
    <t>ВЛ-6 ф.555-08</t>
  </si>
  <si>
    <t>Разрушение изолятора на неподвижном контакте ЛР-6кВ отп К-557б</t>
  </si>
  <si>
    <t>Трансформатор Т-1 КТП-630 Куст №23 отключен вручную</t>
  </si>
  <si>
    <t>КТП-630 Т-1 Куст №23</t>
  </si>
  <si>
    <t>КТП-630 Т-1</t>
  </si>
  <si>
    <t>В 17ч.15мин при проведении плановых работ дежурным персоналом было выявлено перегорание плавкой вставки на фазе «В» 6 кВ, трансформатор отключен вручную. В 17ч.30мин после замены предохранителя, трансформатор включен.</t>
  </si>
  <si>
    <t>Отключение персоналом</t>
  </si>
  <si>
    <t xml:space="preserve">В 04:20 останов скважин КП-7 действие защиты дисбаланс напряжения, в результате некачественного контактного соединения по Ф-А  ЛР-6кВ оп.82/1/85/30/2 в связи с его недовключением. В 05:42 вывод в ремонт ВЛ-6кВ Ф-8 ПС 35/6кВ №186 для замены контактов ф.А ЛР-6кВ. В 06:24 подано напряжение._x000D_
Прямые потери: 21,9т/202,2м3_x000D_
Косвенные потери: 0,6т/39м3 Осмотр эл.оборудования КТПН, ВЛ. Произведена замена подвижных и неподвижных контактов ф.А  ЛР-6кВ оп.82/1/85/30/2. </t>
  </si>
  <si>
    <t>ПС 110/35/6кВ "Башмаково" ф.1</t>
  </si>
  <si>
    <t>ВЛ-6 кВ "202-19"</t>
  </si>
  <si>
    <t xml:space="preserve">Отключение ВЛ-6кВ  "202-19"  на ПС 35/6кВ "202", от защиты "ТО", АПВ неуспешное, РПВ неуспешное. В пролете оп.№ 91/4-91/5 оборваны провода фазы "А", "В", "С" автокраном, который при погрузке дорожной плиты перевернулся. В 05-12  ВЛ- 6кВ "202-19" включена в работу без поврежденного участка . </t>
  </si>
  <si>
    <t>ВЛ-6 кВ 343-08</t>
  </si>
  <si>
    <t>Отключение ВЛ-6кВ  "343-08"  на ПС 35/6кВ "343", от защиты "ТО", АПВ неуспешное, РПВ неуспешное. Произведена замена разрушенных изоляторов на опоре №28 фаза"В" и на опоре №36 фаза "А". В 07-30 ВЛ-6 "343-08 включена в работу.</t>
  </si>
  <si>
    <t xml:space="preserve"> Западно-Анастаиевское м-е. Скв.2008,2010 ТП-541-8 ф.1. Приазовский ЭСУ.</t>
  </si>
  <si>
    <t>В-35 1-Т ПС-110/35/6 КНС-27</t>
  </si>
  <si>
    <t xml:space="preserve">ВЛ-110 кВ "Б.Глушица-1" </t>
  </si>
  <si>
    <t xml:space="preserve">ВЛ-110 кВ "Б.Глушица-1"  Чапаевское П.О. Под посадку напряжения попали: ПС 35/10 кВ "Петрухновская" ПС 35/10 кВ "Маланинская" Т-1-Т ПС 35/10 кВ "Пиненковская".
</t>
  </si>
  <si>
    <t>ПАО "ФСК ЕЭС"</t>
  </si>
  <si>
    <t xml:space="preserve">ПС 220/10/6 кВ Каркатеевы </t>
  </si>
  <si>
    <t xml:space="preserve">Произошло снижение напряжения на 42% по 2С-6кВ ПС Касаев, работа БАВР-6кВ на ПС 6/35кВ Касаев. Сброс нагрузки 1,1МВт. </t>
  </si>
  <si>
    <t>В-6 Ввод-1 БРУ-6 кВ №4 "БКНС-17"</t>
  </si>
  <si>
    <t>1С-6 БРУ-6 кВ №4 "БКНС-17"</t>
  </si>
  <si>
    <t xml:space="preserve">КТП-6/0,4кВ № 707 </t>
  </si>
  <si>
    <t>АВ-0,4кВ</t>
  </si>
  <si>
    <t>м/р Лабаганское. Куст 6А. Отключение вводного АВ-0,4кВ питания СУ ЭЦН  в результате превышения номинальных параметров ПЭД скв.1026. Включение вводного АВ-0,4кВ. Пуск скважин 1026, 2034, 2039 в работу.</t>
  </si>
  <si>
    <t>УКРМ-1</t>
  </si>
  <si>
    <t xml:space="preserve">    КТПН 6/0,4кВ №7 к.282</t>
  </si>
  <si>
    <t>КТПН №7</t>
  </si>
  <si>
    <t>КЗ в КТПН из-за попадание птицы, перегорел ПК-6 ф. В, остановка скважин из-за неполнофазного режима. Устранено.</t>
  </si>
  <si>
    <t>КТП 6/0,4кВ К-458б</t>
  </si>
  <si>
    <t>КТПН 6/0,4кВ К-458б</t>
  </si>
  <si>
    <t>Неисправность устройства микропроцессорных защит "Сириус 2МЛ" В ВЛ-35кВ М-11.</t>
  </si>
  <si>
    <t>ф-Графский</t>
  </si>
  <si>
    <t>Аварийное отключение с успешным АПВ. В районе ПСП Агаровка скопление грачей на проводах, при массовом взлете подхлест проводов.</t>
  </si>
  <si>
    <t>ф-1411</t>
  </si>
  <si>
    <t>ПС 110/10кВ "Азино" Ф-1</t>
  </si>
  <si>
    <t>ВЛ-0,4 кВ №1 от ТП-541-8</t>
  </si>
  <si>
    <t>Скв.198.</t>
  </si>
  <si>
    <t>М-е Зыбза. В БУ-0,4 кВ произведена замена МП. Попадание грызунов.</t>
  </si>
  <si>
    <t>Аригольская ГПЭС-2 8х1540, 1х250  ГПГУ-4</t>
  </si>
  <si>
    <t>ГПЭС-2 8х1540, 1х250  ГПГУ-4</t>
  </si>
  <si>
    <t xml:space="preserve">Аварийный останов ГПГУ№4, на панели управления ПЛК сработал сигнал "Критическая детонация", аварийное отключение Ф-6,8 на ПС 35/6кВ Аригольская-2 действием защиты АЧР 1ст(уставка АЧР-1 49,5Гц 3сек). </t>
  </si>
  <si>
    <t>ВЛ-110 кВ "КН-2"</t>
  </si>
  <si>
    <t>ВЛ-110 кВ "КН-2" ПС 220/110/6 кВ "Новоотрадная" (МЭС) Под посадку напряжения попали: Группа ПС 110/35/6 кВ, ПС 35/6 кВ ПРЦЭиЭ №1.</t>
  </si>
  <si>
    <t xml:space="preserve">Внутреннее повреждение силового трансформатора, обрыв фазы "С" обмотки НН.   Остановка скважин по дисбалансу напряжения.  Произвена замена тр-ра. </t>
  </si>
  <si>
    <t>ПС 35/6кВ №197 ф.197-18</t>
  </si>
  <si>
    <t>ПС 35/6кВ №252 ф.252-25</t>
  </si>
  <si>
    <t>ВЛ-220кВ "Звёздная-Фаленки", ВЛ-220кВ "Балезино-Комсомольская" (ПАО "ФСК ЕЭС")</t>
  </si>
  <si>
    <t>ВЛ-220 кВ «Красноармейская-Южная»</t>
  </si>
  <si>
    <t>ВЛ-220 кВ "Красноармейская-Южная " ПС 220/110/10 кВ  "Южная" (МЭС). Под посадку попали: ПС 35/10 кВ "Маланинская", "Петрухновская", "Пиненковская"</t>
  </si>
  <si>
    <t>ВЛ-6 кВ 102-16</t>
  </si>
  <si>
    <t>Отключение ВЛ-6кВ "102-16" на ПС-35/6 "102", от защиты "ТО", АПВ успешное.</t>
  </si>
  <si>
    <t>ВЛ-10 кВ Ф-4</t>
  </si>
  <si>
    <t>ВЛ-10 кВ Ф-4 ПС 35/10 кВ "Маланинская"</t>
  </si>
  <si>
    <t>ПС №2</t>
  </si>
  <si>
    <t>ВЛ-6 ф.2-14</t>
  </si>
  <si>
    <t>Падение сухого дерева из вне охранной зоны в пролете оп №71-72 отпайки Р-597</t>
  </si>
  <si>
    <t>М-е Украинское. ШГН-скв.202. СУ "Элкам".</t>
  </si>
  <si>
    <t>М-е Украинское. ШГН-скв.202.</t>
  </si>
  <si>
    <t>М-е Украинское. ШГН-скв.202. Сбой в работе СУ "Элкам".</t>
  </si>
  <si>
    <t xml:space="preserve">Аригольская ГПЭС-2 8х1540, 1х250 </t>
  </si>
  <si>
    <t xml:space="preserve">Аварийный останов ГПГУ№1, на панели управления ПЛК сработал сигнал "Критическая детонация", аварийное отключение Ф-6,8 на ПС 35/6кВ Аригольская-2 действием защиты АЧР 1ст(уставка АЧР-1 49Гц 0сек). </t>
  </si>
  <si>
    <t xml:space="preserve">ВЛ-110 "Гаршинская-2". 2СШ ПС "Гаршинская-1",  "Гаршинская-2", "Гаршинская УПСВ". </t>
  </si>
  <si>
    <t>Аварийное отключение ВЛ-110 "Росташинская - Гаршинская-2", работа Дистанционной защиты 2 ступени, фаза "А", 24,8 км. На ПС "Гаршинская-1" в 7:04 нагрузки переведены на С1Т. На ПС "Гаршинская-2", "Гаршинская УПСВ" работа АВР.</t>
  </si>
  <si>
    <t>ВЛ-6 кВ Ку-9 СЭС ОАО "Кубаньэнерго".</t>
  </si>
  <si>
    <t>ПС 35/6кВ "БКНС-5" ф.6</t>
  </si>
  <si>
    <t>ВЛ-35кВ "Кыква -БКНС-3"</t>
  </si>
  <si>
    <t>ВЛ-35кВ "Кыква-БКНС-3"</t>
  </si>
  <si>
    <t>ВЛ-110кВ Л-67 ПС 110/35/6кВ "Затеречная-1"</t>
  </si>
  <si>
    <t>ПС 35/6кВ №081 ф.081-15 КТПН-6/0.4кВ №3 к.287</t>
  </si>
  <si>
    <t>Вводной АВ-0.4 630А</t>
  </si>
  <si>
    <t>ВЛ-6 кВ ф.7р-04</t>
  </si>
  <si>
    <t>ВЛ-6 кВ 319-04</t>
  </si>
  <si>
    <t>Отключение ВЛ-6кВ  "319-04"  на ПС 35/6кВ "319", от защиты "ТО", АПВ успешное, Причина: Выход из строя кабеля 6 кВ на отпаечной ВЛ-6 кВ на гидронамыв.</t>
  </si>
  <si>
    <t>ПС 35/6 ДНС-28</t>
  </si>
  <si>
    <t>ВЛ-6 ф.28-04</t>
  </si>
  <si>
    <t>Восточное Эхаби, скв. 516</t>
  </si>
  <si>
    <t>ТП-6/0,4кВ №301</t>
  </si>
  <si>
    <t xml:space="preserve"> К-112 скв.885
Советское нмр</t>
  </si>
  <si>
    <t>ВЛ-6кВ Ф-6 ПС 35/6кВ "Центральная"</t>
  </si>
  <si>
    <t>На ЛР-6кВ оп№1 птица, между фаз «А» и «В» следы короткого замыкания.</t>
  </si>
  <si>
    <t>Аригольская ГПЭС</t>
  </si>
  <si>
    <t>ГПЭС-2 8х1540, 1х250  ГПГУ-5</t>
  </si>
  <si>
    <t xml:space="preserve">Аварийный останов ГПГУ№5, на панели управления ПЛК сработал сигнал "Критическая детонация", аварийное отключение Ф-6,8 на ПС 35/6кВ Аригольская-2 действием защиты АЧР 1ст(уставка АЧР-1 49 Гц  0 сек). В 14:15 запуск ГПГУ№5 и ввод в параллельную работу, в 14:17 по ТУ включение Ф-6,8  ПС 35/6кВ Аригольская-2 успешно. </t>
  </si>
  <si>
    <t>ПС "Воздвиженская"</t>
  </si>
  <si>
    <t xml:space="preserve">ДЭМ </t>
  </si>
  <si>
    <t>Аригольская ГПЭС-2 8х1540, 1х250 МВт,  
ГПГУ-1</t>
  </si>
  <si>
    <t xml:space="preserve">Аварийный останов ГПГУ№1, на панели управления ПЛК сработал сигнал "Критическая детонация", аварийное отключение Ф-6,8 на ПС 35/6кВ Аригольская-2 действием защиты АЧР 1ст (уставка АЧР-49 Гц 0 сек). Выход из строя элемента дистанционной автоматической синхронизации в панели управления  ГПГУ. Запуск ГПГУ в параллельную работу в ручном режиме. </t>
  </si>
  <si>
    <t>"Яхонт"               ARC-BACK-UHS-Pro-1500</t>
  </si>
  <si>
    <t>ГТУ-3</t>
  </si>
  <si>
    <t>26.09.2015в  05:45  на ГТЭС-42 произошел отказ блока бесперебойного питания,установленого в концевом модуле УПТГ,что привело в неисправное состояние прибор "Яхонт", подавший сигнал на аварийное закрытие клапанов подачи газа на ГТУ. В результате чего аварийно остановилась ГТУ-3 по низкому давлению топливного газа, как следствие отключение  мех. фонда Тямкинского м/р</t>
  </si>
  <si>
    <t>Аварийный останов ГПГУ№5, на панели управления ПЛК сработал сигнал "Критическая детонация", аварийное отключение Ф-6,8 на ПС 35/6кВ Аригольская-2 действием защиты АЧР 1ст(уставка АЧР-1 49 Гц 0 сек).</t>
  </si>
  <si>
    <t>ВЛ-6 кВ ф-1409.</t>
  </si>
  <si>
    <t>СУ ЭЦН скв.№2039</t>
  </si>
  <si>
    <t>Нарушение контактного соединения КЛ-0,4 кВ в СУ ЭЦН.</t>
  </si>
  <si>
    <t>ГПЭС-2 8х1540, 1х250  ГПГУ-6</t>
  </si>
  <si>
    <t>Аварийный останов ГПГУ№6, на панели управления ПЛК сработал сигнал "Критическая детонация", аварийное отключение Ф-6,8 на ПС 35/6кВ Аригольская-2 действием защиты АЧР 1ст (уставка АЧР-1 49 Гц 0 сек).</t>
  </si>
  <si>
    <t>ГТЭС 6х6 МВт
(Тайлаковское м/р),
ТГ (газ)-3</t>
  </si>
  <si>
    <t>Аригольская ГПЭС-2 8х1540, 1х250 МВт,  
ГПГУ-5</t>
  </si>
  <si>
    <t>Аварийный останов ГПГУ№5, на панели управления ПЛК сработал сигнал "Критическая детонация", аварийное отключение Ф-6,8 на ПС 35/6кВ Аригольская-2 действием защиты АЧР 1ст (уставка АЧР-1 49 Гц 0 сек).</t>
  </si>
  <si>
    <t>ВЛ-35 кВ "Ильская-35 - Ильская-110" Ильского ЭСУ.</t>
  </si>
  <si>
    <t>П/ст 35/6 кВ: "Ахтырская"; "Бугундырь"; "Черноморская"; "Горка".</t>
  </si>
  <si>
    <t>СШ-6-2, ВЛ-6 кВ ф-9</t>
  </si>
  <si>
    <t>МВ-6-1 РУ-6 кВ №3</t>
  </si>
  <si>
    <t>ВЛ-6 ф.305-14</t>
  </si>
  <si>
    <t>Аригольская ГПЭС-2 8х1540, 1х250 МВт,  
ГПГУ-4</t>
  </si>
  <si>
    <t>Аварийный останов ГПГУ№4, на панели управления ПЛК сработал сигнал "Критическая детонация", аварийное отключение Ф-6,8 на ПС 35/6кВ Аригольская-2 действием защиты АЧР 1ст (уставка АЧР-1 49 Гц 0 сек).</t>
  </si>
  <si>
    <t>М-е Зыбза. По информации ДД КЭС ОАО "Кубаньэнерго" произошёл "срыв" привода МВ-35 кВ. Без U ПС 35/6 кВ И-5 "Ильская" Ильского ЭСУ.</t>
  </si>
  <si>
    <t>ВЛ-110 кВ "Абинская-Холмская" КЭС ОАО "Кубаньэнерго".</t>
  </si>
  <si>
    <t>М-я Зыбза, Холмское, Ахтырско-Бугундырское-отключилась ВЛ-110 "Абинская-Холмская" на время срабатывание АПВ.</t>
  </si>
  <si>
    <t>М-е Ахтырсо-Бугундырское, скв.153 ШГН.</t>
  </si>
  <si>
    <t>ПС 110/35/6  "Абинская"  (ЮЗЭС)</t>
  </si>
  <si>
    <t>Откл. СМВ-110 на ПС 110/35/6."Абинская" (ЮЗЭС)</t>
  </si>
  <si>
    <t>ВЛ-6 кВ КУ-9, КУ-13 СЭС ОАО "Кубаньэнерго".</t>
  </si>
  <si>
    <t>М-е Чумаковское. УЭЦН скв. 1 и 2. Производство отключения без предупреждения.</t>
  </si>
  <si>
    <t>Сработала защита, запуск.</t>
  </si>
  <si>
    <t>АОЭЭ - не запускается, выбивает автомат</t>
  </si>
  <si>
    <t>ПС-35/6 кВ Ф.6</t>
  </si>
  <si>
    <t>Колендо</t>
  </si>
  <si>
    <t>АОЭЭ , сработала защита.</t>
  </si>
  <si>
    <t>выбит автомат в БУ</t>
  </si>
  <si>
    <t>ТП №603</t>
  </si>
  <si>
    <t>Пробой изолятора на линейном разъединителе ТП №603</t>
  </si>
  <si>
    <t>Колендо, скв. 185</t>
  </si>
  <si>
    <t>Отгорел контакт на пускателе в БУ - смена пускателя.</t>
  </si>
  <si>
    <t>протяжка ослабленных конт. моторного кабеля в БУ</t>
  </si>
  <si>
    <t>переразделка кабеля в БОРНО</t>
  </si>
  <si>
    <t>Сбой программного обеспечения.</t>
  </si>
  <si>
    <t>Аварийный останов ГПГУ№5, на панели управления ПЛК сработал сигнал "Критическая детонация", аварийное отключение Ф-6,8 на ПС 35/6кВ Аригольская-2 действием защиты АЧР 1ст, на 2ТН-6кВ зафиксировано значение 48,9Гц, уставка на отключение АЧР-1 49Гц 0сек.  Потери нефти составили косвенные 0,3т/3,1м3 отнесены в категорию подземное оборудование, прямые 0,4т/8,5м3 отнесены в категорию АИЭ (аварии). Осмотр оборудования, в 16:00 запуск ГПГУ-5 под нагрузку, В 16:06 включение Ф-6,8 ПС 35/6кВ Аригольская-2 успешно.  Отправлена телефонограмма в ЦИТС ООО "АЭС".</t>
  </si>
  <si>
    <t>Аварийный останов ГПГУ№5, на панели управления ПЛК сработал сигнал "Критическая детонация", аварийное отключение Ф-6,8 на ПС 35/6кВ Аригольская-2 действием защиты АЧР 1ст, уставка на отключение АЧР-1 49,5Гц 3сек.  Потери нефти составили косвенные 0,1т/3,1м3 отнесены в категорию подземное оборудование, прямые 0,1т/0,7м3 отнесены в категорию АИЭ (аварии). Осмотр оборудования, в 17:26 запуск ГПГУ-5 под нагрузку, В 17:29 включение Ф-8, 17:30 Ф-6 ПС 35/6кВ Аригольская-2 успешно.  Отправлена телефонограмма в ЦИТС ООО "АЭС".</t>
  </si>
  <si>
    <t>Аварийный останов ГПГУ№1, на панели управления ПЛК сработал сигнал "Критическая детонация", аварийное отключение Ф-6,8 на ПС 35/6кВ Аригольская-2 действием защиты АЧР 1ст(уставка АЧР-1 49,5Гц 3сек). Потери нефти составили прямые 0,1т/4м3 отнесены в категорию АИЭ(аварии), косвенные  0,3т/16м3 отнесены в категорию ЭПУ. Осмотр оборудования, в 20:38 запуск ГПГУ№1 ввод в параллельную работу, в 20:42 включение Ф-8, 20:43 Ф-6 ПС 35/6кВ Аригольская-2 успешно. Отправлена телефонограмма в ЦИТС ООО "АЭС".</t>
  </si>
  <si>
    <t>Превышение предельной температуры обмоток генератора</t>
  </si>
  <si>
    <t>Аварийный останов ГПГУ-4 защитой- превышение предельной температуры обмоток генератора по причине обрыва провода датчика температуры, ГПГУ-2 защитой- перегруз, разница температуры цилиндров, сквитировали сигналы, запустили. Потери нефти не выставлялись. Сброс нагрузки 0,2 МВт.   Запуск ДТГУ в параллельную работу в 05:25, запуск в параллельную работу в 05:40 ГПГУ-2. Отправленна телефонорамма в АЭС. Заменили провод датчика температуры. ГПГУ-4 в 06:22 запуск на холостой ход, в 06:40 ввели в параллельную работу.</t>
  </si>
  <si>
    <t xml:space="preserve">ГПЭС 4х1,469; 1х1,25=7,126 МВт (Чистинное м/р) </t>
  </si>
  <si>
    <t>В результате отключения АВ-0,23кВ "Ввод-220В" действием электрических защит в  шкафу постоянного тока  привело к аварийному останову ГТА№3 и к мгновенному недопустимому увеличению нагрузки на ГТА№2 с 3,76 МВт до 7 МВт и аварийному останову по защите "Максимальная частота вращения турбины". Сброс нагрузки составил 7 МВт.  Косвенные потери составили 14 т. / 33,1 м3. Прямые потери  составили 89,6 т. / 205,5 м3. Осмотр оборудования, в 19:01 запуск АДТГУ№1(1600кВт), 19:12 запуск КМ№4,19:17 ГТА№4 на тех.прокрутке,19:24 включение яч№8, 19:28 синхронизация ГТА№4 с сетью,19:31 включение яч№14, 19:32 включение яч№15, 19:44 включение яч№13,16, 19:52 включение яч№12, 20:24 ГТА№3 синхронизация с сетью, 20:28 включение яч.№9. Направлена телефонограмма в ЦИТС ООО "АЭС".</t>
  </si>
  <si>
    <t>Неисправность цепей управления</t>
  </si>
  <si>
    <t>ЦПС ЗРУ-6 кВ №2 Тямкинское м/р</t>
  </si>
  <si>
    <t>РССР 3100</t>
  </si>
  <si>
    <t>ДЭС-11</t>
  </si>
  <si>
    <t>ДГУ-1,2,4,5,6</t>
  </si>
  <si>
    <t>17:30  ДЭС-11 А.О. ДГУ-1,2,4,5,6 - код неиспр. 335 - обратная мощность. 17:38 пуск ДГУ-1,2 подача напряжения на ЦПС ЗРУ-6 кВ №2 Тямкинское м/р</t>
  </si>
  <si>
    <t xml:space="preserve">Сработало указательное реле"Авар.откл."АПВ- не успешно РПВ-успешно. Гроза, сильный порывистый ветер. 2.07.15 произведен осмотр ВЛ. На оп. № 1500/42 обнаружен поврежденный шлейф ф-"В". Произвели замену поврежденного шлейфа.
</t>
  </si>
  <si>
    <t>30.10.2014; 03.04.2015</t>
  </si>
  <si>
    <t>Прохождение грозового фронта, с порывистым ветром. 2.07.15 произведен осмотр ВЛ. На оп. № 1500/42 обнаружен поврежденный шлейф ф-"В". Произвели замену поврежденного шлейфа.</t>
  </si>
  <si>
    <t>14.07.2014; 19.02.2015</t>
  </si>
  <si>
    <t xml:space="preserve">11.12.2013; 18.05.2015 </t>
  </si>
  <si>
    <t>ИПУ-10/630-7,5УХЛ1</t>
  </si>
  <si>
    <t>Минский электротехнический завод СССР</t>
  </si>
  <si>
    <t>16.03.2014; 03.06.2015</t>
  </si>
  <si>
    <t xml:space="preserve">Сработало указательное реле "Авар.откл."АПВ- успешно
Гроза, сильный порывистый ветер.
</t>
  </si>
  <si>
    <t xml:space="preserve">Сработало указательное реле "Авар.откл." АПВ- не успешно РПВ-успешно. Гроза, сильный порывистый ветер. 2.07.15 произведен осмотр ВЛ. Повреждений не обнаружено.
</t>
  </si>
  <si>
    <t xml:space="preserve">Сработало указательное реле "Авар.откл." АПВ- успешно
Гроза, сильный порывистый ветер.
</t>
  </si>
  <si>
    <t>04.07.2014; 23.04.2015</t>
  </si>
  <si>
    <t>01.06.2015; 07.05.2014</t>
  </si>
  <si>
    <t>19.02.2015; 17.06.2014</t>
  </si>
  <si>
    <t>Указательное реле не сработало. АПВ- не успешно РПВУ- успешно Гроза, сильный порывистый ветер.</t>
  </si>
  <si>
    <t>16.01.2014; 17.03.2015</t>
  </si>
  <si>
    <t>Прохождение грозового фронта, с порывистым ветром. Произведён осмотр ВЛ 02.07.2015, повреждений не выявлено</t>
  </si>
  <si>
    <t>12.05.2015; 18.06.2015</t>
  </si>
  <si>
    <t>01.07.2015; 04.07.2014</t>
  </si>
  <si>
    <t>При осмотре ВЛ обнаружено в пролете опор  №46-47 дерево на проводах. Повреждений проводов не обнаружено. Сухое дерево удалено.</t>
  </si>
  <si>
    <t>Указательное реле не сработало. АПВ-  успешно. Производится осмотр ВЛ.</t>
  </si>
  <si>
    <t>1 С.Ш.-35кВ</t>
  </si>
  <si>
    <t>16.06.2015; 03.07.2015</t>
  </si>
  <si>
    <t>Сработало указательное реле "Авар.откл". АПВ-не успешно. РПВ-успешно.  При осмотре ВЛ обнаружено: ТП№63 скв.№24 "Грековское"  м-е,неисправный трансформатор (R=0).Требуется замена. 04.07 произвели замену дефектного трансформатора.</t>
  </si>
  <si>
    <t>TONЬ 100/10 У1</t>
  </si>
  <si>
    <t>При осмотре ВЛ обнаружено: ТП№63 скв.№24 "Грековское"  м-е ,неисправный трансформатор (R=0).Требуется замена. 04.07 произвели замену дефектного трансформатора.</t>
  </si>
  <si>
    <t>В результате прохождения грозового фронта с сильными порывами ветра, загнивания коренной системы дерева произошло падение этого дерева на провода ВЛ-6кВ. В результате падения дерева произошёл обрыв проводов ВЛ-6кВ фсех трёх фаз в пролётах опор №37-№38, на опоре №39 сорван изолятор. Повреждения восстановлены</t>
  </si>
  <si>
    <t>01.09.2014; 26.06.2015</t>
  </si>
  <si>
    <t xml:space="preserve">В результате прохождения грозового фронта с сильными порывами ветра, загнивания коренной системы дерева произошло падение этого дерева с подхлёстом проводов ВЛ-6кВ. Дерево находилось вне охранной зоны ВЛ-6кВ. </t>
  </si>
  <si>
    <t>Произведен осмотр ВЛ. В пролетах оп.№717/3-717/4 провис проводов. 06.07.2015 произведена перетяжка провода.</t>
  </si>
  <si>
    <t>Прохождение грозового фронта, с порывистым ветром. 6.07.2015 г. произведен осмотр ВЛ. Повреждений не обнаружено.</t>
  </si>
  <si>
    <t>06.07.2015, 12.02.2015</t>
  </si>
  <si>
    <t>Произведен осмотр ВЛ. На оп.№1, №5 отпайки от оп.№164 разрушение юбки изоляторов в результате грозовых перенапряжений. Изоляторы заменены.</t>
  </si>
  <si>
    <t>АС-120,                АС-95</t>
  </si>
  <si>
    <t>30.05.2014, 15.09.2014</t>
  </si>
  <si>
    <t xml:space="preserve">Произведён осмотр ВЛ-35кВ "Мочалеевка"                        повреждений не выявлено. </t>
  </si>
  <si>
    <t xml:space="preserve"> При отключении ВЛ-35кВ "Мочалеевка" прошла посадка напряжения по ВЛ-35кВ "Сидоровка-3" , останавливались скв. на Берендеевском, Винно-Банновском,Семёновском м/р.</t>
  </si>
  <si>
    <t>19.05.2015; 03.06.2015</t>
  </si>
  <si>
    <t>Причина: аварийное откл. ВЛ-35 кВ "Мочалеевка"</t>
  </si>
  <si>
    <t>Работала ТЗНП 1ст.
АПВ- успешно. Гроза, сильный порывистый ветер.</t>
  </si>
  <si>
    <t>05.09.2014; 02.07.2015</t>
  </si>
  <si>
    <t xml:space="preserve">Прохождение грозового фронта, с порывистым ветром. Произведён осмотр ВЛ 13.07.2015 обнаружено разрушение изоляторов ф "В" и "С" на опоре 103. Произведена замена изоляторов.  </t>
  </si>
  <si>
    <t>23.04.2012, 21.05.2015</t>
  </si>
  <si>
    <t>Сработало указательное реле "Авар.откл.".АПВ-успешно
Гроза,сильный ветер.</t>
  </si>
  <si>
    <t>12.02.2015; 06.07.2015</t>
  </si>
  <si>
    <t>Произведен осмотр ВЛ. На оп.№164/1 фаза "А", на опоре 164/5 фаза"С" разрушение штыревых изоляторов в результате грозовых перенапряжений. Изоляторы заменены.</t>
  </si>
  <si>
    <t xml:space="preserve">Работала МТЗ АПВ- успешно Сильный порывистый ветер. При осмотре ВЛ-6кВ обнаружено, что в результате сильного порывистого ветра на провода ВЛ-6кВ в пролете опор 26-27 упало дерево. </t>
  </si>
  <si>
    <t>26.03.2015; 24.06.2015</t>
  </si>
  <si>
    <t>При осмотре ВЛ-6кВ обнаружено, что в результате сильного порывистого ветра на провода ВЛ-6кВ в пролете опор 26-27 упало дерево. Повреждений ВЛ-6кВ не выявлено.</t>
  </si>
  <si>
    <t>ТМН-2500/35 У1</t>
  </si>
  <si>
    <t>20.05.2015; 09.07.2015</t>
  </si>
  <si>
    <t xml:space="preserve"> июль 2015</t>
  </si>
  <si>
    <t>При осмотре Т-1-Т было обнаружено нарушение целостности маслоуказательного стекла на рассширительном баке. Причина нарушения целостности маслоуказательного стекла проведение стрельб (прохождение ударной волны от разрывов) на полигоне, который расположен недалеко от ПС 35/6кВ "Никольская"</t>
  </si>
  <si>
    <t xml:space="preserve"> Причина: в пролётах оп.№2И-3И обнаружено упавшее дерево на проводах ВЛ-6 кВ. С 14:26 до 15:15 снятие упавшего дерева с проводов ВЛ-6 кВ в пролётах оп. № 2И-3И. В 15:54  Ф-5 введён в работу.</t>
  </si>
  <si>
    <t>ОПН-РК-35/40.5/10/680</t>
  </si>
  <si>
    <t>21.07.2015 при проведении испытания оборудования выявлена неисправность ОПН-35-2 на фазе "А". 22.07.2015 ОПН-35-2 заменен. С-2-Т введён в работу.</t>
  </si>
  <si>
    <t>12.09.2014; 28.06.2015</t>
  </si>
  <si>
    <t>август  2015</t>
  </si>
  <si>
    <t>29.06.2014; 28.06.2015</t>
  </si>
  <si>
    <t>сентябрь          2015</t>
  </si>
  <si>
    <t>03.02.2014</t>
  </si>
  <si>
    <t>19.09.2014; 01.06.2015</t>
  </si>
  <si>
    <t>декабрь 2015</t>
  </si>
  <si>
    <t xml:space="preserve">Произведён осмотр ВЛ-35кВ "Городецк"                        повреждений не выявлено. </t>
  </si>
  <si>
    <t xml:space="preserve"> Гроза, дождь, сильный порывистый ветер. Из-за отключения ВЛ-35 кВ "Городецк" по С.Ш-6кВ и по С.Ш.-35кВ ПС 35/6кВ "Ключевская" произошло снижение напряжения. В результате чего произошла остановка фонда скважин.</t>
  </si>
  <si>
    <t>Работала 1 ст.ЗЗ. АПВ-успешно. Гроза, сильный порывистый ветер.</t>
  </si>
  <si>
    <t>23.04.2014; 06.03.2015</t>
  </si>
  <si>
    <t>июль             2015</t>
  </si>
  <si>
    <t xml:space="preserve"> При осмотре  в пролёте оп.№35-36 обнаружено дерево на проводах, на оп.№54 нет изолятора, провод Ф-"А" лежит на траверсе. С 14:15 до 15:55 монтаж изолятора Ф-"А" и крепление провода на оп.№54. Снятие упавшего дерева с проводов ВЛ-6 кВ в пролётах оп.№35-36. </t>
  </si>
  <si>
    <r>
      <t xml:space="preserve">Работала МТЗ АПВ-не успешно РПВ-не успешно. Причина: на отпайке ВЛ-6 кВ Ф-2 к ТП-161 обнаружена сбитая оп.№20 автомобилем КАМАЗ-43108 гос.№ Т 523 СА 56 принадлежащим ООО «Технологическая компания Шлюмберже», водитель Мазанкин А.В., требуется замена оп.№20. В </t>
    </r>
    <r>
      <rPr>
        <sz val="10"/>
        <color theme="1"/>
        <rFont val="Times New Roman"/>
        <family val="1"/>
        <charset val="204"/>
      </rPr>
      <t>16:45</t>
    </r>
    <r>
      <rPr>
        <sz val="10"/>
        <rFont val="Times New Roman"/>
        <family val="1"/>
        <charset val="204"/>
      </rPr>
      <t xml:space="preserve"> на отпайке ВЛ-6 кВ Ф-2 к ТП-161 отключили ЛР-19 и поставили Ф-2 под напряжение. В 20:45 опору заменили.</t>
    </r>
  </si>
  <si>
    <t>Причина: на отпайке ВЛ-6 кВ Ф-2 к ТП-161 обнаружена сбитая оп.№20 автомобилем КАМАЗ-43108 гос.№ Т 523 СА 56 принадлежащим " СТранс Поволжье-1" , водитель Мазанкин А.В., требуется замена оп.№20. В 16:45 на отпайке ВЛ-6 кВ Ф-2 к ТП-161 отключили ЛР-19 и поставили Ф-2 под напряжение. В 20:45 опору заменили.</t>
  </si>
  <si>
    <t>Сработало указательное реле Авар. откл. АПВ-не успешно. РПВ-успешно. Произведен осмотр ВЛ. Повреждений не обнаружено.</t>
  </si>
  <si>
    <t>10.11.2014; 03.06.2015</t>
  </si>
  <si>
    <t>Произведен осмотр ВЛ. Повреждений не обнаружено.</t>
  </si>
  <si>
    <t>Указательное реле не сработало. АПВ-не успешно РПВ-успешно. Произведен осмотр ВЛ. Повреждений не обнаружено.</t>
  </si>
  <si>
    <t>22.07.2015; 15.07.2015</t>
  </si>
  <si>
    <t>Проведен осмотр ВЛ-6кВ повреждений не выявлено</t>
  </si>
  <si>
    <t>Сработало указательное реле "Авар.откл" АПВ-успешно. Причина: на ВЛ-6 кВ Ф-31 на  оп.№24 обрыв вязки, провод Ф-"В" лежит на траверсе, устранили</t>
  </si>
  <si>
    <t>сентябрь       2015</t>
  </si>
  <si>
    <t>Причина: высыхание колпачка изолятора фазы "В" и срыв изолятора с проводом, который коснулся провода фазы "С".</t>
  </si>
  <si>
    <t>24.11.2014; 25.05.2015</t>
  </si>
  <si>
    <t xml:space="preserve">При осмотре ВЛ выявлено  на оп.№1600/43 разрушены изоляторы Ф-"В"и"С". С 19:25 до 19:50 замена разрушенных изоляторов на оп. № 1600/43. </t>
  </si>
  <si>
    <t xml:space="preserve">05.12.2014; 29.06.2015 </t>
  </si>
  <si>
    <t>Причина: аварийное отключение ВЛ-35 кВ "Богдановка-2"ПС 110/35/6 кВ "Бариновская".Гроза,дождь,сильный порывистый ветер.</t>
  </si>
  <si>
    <t xml:space="preserve">Сработало указательное реле А.О.АПВ-не успешно.РПВ- успешно. Причина:Гроза,дождь,сильный порывистый ветер. 24.07.15 произведен осмотр ВЛ. На ЛР-6 кВ оп.№ 1615/1обнаружен дефектный изолятор ф-"С". Произвели замену дефектного изолятора. </t>
  </si>
  <si>
    <t xml:space="preserve">При осмотре ВЛ  24.07.15 выявлен дефектный изолятор ф-"С" на ЛР-6 кВ оп.№ 1615/1. Произведена замена дефектного изолятора. </t>
  </si>
  <si>
    <t xml:space="preserve">Проходной изолятор, разрядник  вентильный                               </t>
  </si>
  <si>
    <t>При осмотре ВЛ обнаружено: поврежден проходной изолятор в ТП-269. Откл. ЛР-43 на ТП-269. После включения ф-2 появилось замыкание на "Землю"ф-"А". 19:15-19:35 отсоединение разрядника ф-"А"на опоре № 7 отпайки от опоры № 21. Замыкание на землю устранено. Неисправный проходной изолятор и вентильный разрядник заменены.</t>
  </si>
  <si>
    <t>24.02.2015</t>
  </si>
  <si>
    <t>сентябрь 2015</t>
  </si>
  <si>
    <t>Сильный порывистый ветер.В результате осмотра в  пролёте оп.№71-72 обнаружено упавшее дерево на проводах ВЛ. С 19:37 до 20:25 устранение последствий падения дерева.</t>
  </si>
  <si>
    <t>В результате осмотра обнаружен провис провода между опорой 16В и ТП №681. Провис провода устранен 29.07.2015</t>
  </si>
  <si>
    <t>24.04.2015; 09.06.2015</t>
  </si>
  <si>
    <t>При осмотре ВЛ-6кВ обнаружено упавшее дерево на провода ВЛ в пролете оп.№17-18. Дерево находилось вне охранной зоны ВЛ.</t>
  </si>
  <si>
    <t>Указательное реле не сработало, АПВ-нет.РПВ-успешно. Произведен осмотр ВЛ 35 кВ "Колыванская-2", Блок МВ-35 кВ "В-Гай". Повреждений  не обнаружено.</t>
  </si>
  <si>
    <t>07.06.2014; 02.06.2015</t>
  </si>
  <si>
    <t xml:space="preserve">декабрь 2015 </t>
  </si>
  <si>
    <t xml:space="preserve"> Произведен осмотр ВЛ. Повреждений не обнаружено. Моральный и физический износ привода выключателя, морально устаревшая схема защиты ВЛ, отсутствие АПВ.</t>
  </si>
  <si>
    <t>При осмотре ВЛ-6кВ под опорой №31 погибшая птица</t>
  </si>
  <si>
    <t>Работала МТО. АПВ-успешно. Гроза,сильный ветер. Произведён осмотр ВЛ-6 кВ Ф-12- повреждений не обнаружено</t>
  </si>
  <si>
    <t xml:space="preserve">АС-70 </t>
  </si>
  <si>
    <t xml:space="preserve"> Отсутствие автоматического запуска СУ скважинным оборудованием.  Произведён осмотр ВЛ-6 кВ Ф-12- повреждений не обнаружено</t>
  </si>
  <si>
    <t>ABB VD-4/20/12/25</t>
  </si>
  <si>
    <t>Причина: между СВВ-35 и СР-35-1 обнаружили мертвую кошку и следы К.З. фазы "В"и "С".</t>
  </si>
  <si>
    <t>Посадка напряжения.
1 ст. ЗЗ</t>
  </si>
  <si>
    <t>ПС 35/6 кВ "Колыванская", "Маланинская", "Дзержинская"
ВЛ-110 кВ "Колдыбань".</t>
  </si>
  <si>
    <t>Сработало указательное реле "Авар.откл".АПВ-успешно</t>
  </si>
  <si>
    <t xml:space="preserve">сентябрь2015 </t>
  </si>
  <si>
    <t>Произведён осмотр ВЛ-6кВ повреждений не выявлено. Отсутствие автоматического запуска СУ скважинным оборудованием.</t>
  </si>
  <si>
    <t>Сработало указательное реле "Авар.откл" АПВ-успешно. РПВ-успешно. Гроза, сильный порывистый ветер. Произведен осмотр ВЛ. Повреждений не обнаружено.</t>
  </si>
  <si>
    <t>03.07.2015</t>
  </si>
  <si>
    <t xml:space="preserve"> Произведён осмотр ВЛ-6кВ повреждений не выявлено. Отсутствие автоматического запуска СУ скважинным оборудованием.</t>
  </si>
  <si>
    <t>Сработало указательное реле"Авар.откл" АПВ-не успешно. РПВ-успешно. Гроза, сильный порывистый ветер. Причина: в ТП 93/160 сгорели вставки 6 кВ. Произвели замену.</t>
  </si>
  <si>
    <t>ПК-6/20</t>
  </si>
  <si>
    <t>Пробой изоляции опорных изоляторов фаз "А" и "В" в высоковольтной камере КТП 6/0,4кВ №93/160 с последующим двухфазным коротким замыканием на корпус КТП, электродуговым перекрытием высоковольтных предохранителей и аварийным отключением ВЛ-6кВ ф.17.</t>
  </si>
  <si>
    <t>Работала З.З 2 ст.АПВ-успешно.Гроза, сильный порывистый ветер.</t>
  </si>
  <si>
    <t>Работала З.З 1 ст.АПВ-успешно. Гроза, сильный порывистый ветер.</t>
  </si>
  <si>
    <t>ВЛ-35 кВ "Петрухновская"
ВЛ-110 кВ "Колдыбань".</t>
  </si>
  <si>
    <t>В 10:30 прошла  посадка напряжения в Самарской энергосистеме.
Причина: на промежуточной железобетоной оп. №34 фаза"А" на 1, 8 изоляторах обнаружены следы перекрытия по пыльным загрязнениям</t>
  </si>
  <si>
    <t>ВЛ-110 кВ "Коханы-2"(ВПО) ПС 220/110/10 кВ "Комсомолец" (МЭС).Под отключение попали: С-1-Т ПС 110/35/6 кВ "УКПН-2",С-2-Т ПС 110/35/6 кВ "Коханы"(ВПО), ПС 35/6 кВ "Черновская". Т-2-Т ПС 35/6 кВ"Восточная", ПС 35/6 кВ "Кинель-Черкасская" ПРЦЭиЭ№1).ПС 35/6 кВ "Ключевская", ПС 35/6 кВ "Теребилово", ПС 35/6 кВ "Городецк", ПС 35/6 кВ "Жуково" (ПРЦЭиЭ№5).</t>
  </si>
  <si>
    <t>Работала 1 ст. ЗЗ АПВ- успешно.</t>
  </si>
  <si>
    <t>Ввод 6 кВ Т-2-Т ПС 35/6 кВ "Чубовка".</t>
  </si>
  <si>
    <t>Ввод 6 кВ Т-2-Т ПС 35/6 кВ "Чубовка". Под отключение попали: Ф-311,Ф-313,Ф-315,Ф-321,Ф-322,Ф-323,Ф-324,Ф-325.</t>
  </si>
  <si>
    <t>Указательное реле не сработало. АПВ-нет. РПВ-успешно.Сбой в работе микропроцессорного устройства РЗиА "Сириус"</t>
  </si>
  <si>
    <t>Сириус АЧР</t>
  </si>
  <si>
    <t>24.07.2015; 12.08.2015</t>
  </si>
  <si>
    <t>Сбой в работе микропроцессорного устройства РЗиА "Сириус"</t>
  </si>
  <si>
    <t xml:space="preserve">Работала МТЗ. АПВ-нет. РПВ-успешно. При вкл.появилось замыкание на "землю" ф-"А".Причина: на оп.№ 46 в результате падения дерева, ноходящегося вне охранной зоны ВЛ слетел изолятор, провод касается траверсы. В 20:00 разобраны шлейфа на оп.№58 в сторону оп.№57( отсоединение дефектного уч. ВЛ). В 20:10 вкл. ПП-6 ВЛ-6 кВ Ф-1 ПС 35/6 кВ "Сытовка". </t>
  </si>
  <si>
    <t xml:space="preserve">Причина: на оп.№ 46 в результате падения дерева, ноходящегося вне охранной зоны ВЛ слетел изолятор, провод касается траверсы. В 20:00 разобраны шлейфа на оп.№58 в сторону оп.№57( отсоединение дефектного уч. ВЛ). В 20:10  ВЛ-6 кВ Ф-1 ПС 35/6 кВ "Сытовка" введена в работу.. </t>
  </si>
  <si>
    <t>ВЛ-110 кВ "Горбуновская-1"(СПО)</t>
  </si>
  <si>
    <t>ВЛ-110 кВ "Горбуновская-1"(СПО) ПС 220/110/10 кВ"Серноводская" (МЭС) Под отключение попали:  С-1-Т ПС 110/35/6 кВ "Красногородецкая", С-1-Т  ПС 110/6 кВ "Горбуновская",  Т-1-Т ПС 35/6 кВ "Озеркинская",  Т-1-Т ПС 35/6 кВ "Шумалгинская", Т-1-Т ПС 35/6 кВ "Смагинская", Т-1-Т ПС 35/6 кВ "Славкинская".</t>
  </si>
  <si>
    <t>Работала 2 ст. З.З АПВ-успешно. Гроза, сильный порывистый ветер.</t>
  </si>
  <si>
    <t>ВЛ-6 кВ Ф-4 ПС 110/6 кВ "Горбуновская"</t>
  </si>
  <si>
    <t>Работала МТЗ АПВ-успешно. 29.08.15 произведен осмотр ВЛ. В пролете оп.№ 168-169 под проводами ВЛ обнаружено сухое упавшее дерево.</t>
  </si>
  <si>
    <t>23.03.2015; 17.07.2015</t>
  </si>
  <si>
    <t xml:space="preserve"> 29.08.15 произведен осмотр ВЛ. В пролете оп.№ 168-169 под проводами ВЛ обнаружено сухое упавшее дерево. Дерево находилось вне охранной зоны ВЛ. </t>
  </si>
  <si>
    <t>ВЛ-35 кВ "Аманак"ПС 110/35/6 кВ"Сосновка" (ВПО)Под посадку напряжения попали:ПС 35/6 кВ "Аманак","Кротково-Алешкино","Боголюбовка".</t>
  </si>
  <si>
    <t>В 05:33 прошла посадка напряжения,останавливались ЭД на ДНС-8 "Кр-Алешкинского" м/р и УПСВ-20 "Аманакского" м/р.Причина:посадка напряжения в энергосистеме Волжского П.О.</t>
  </si>
  <si>
    <t>ВЛ-6 кВ Ф-13</t>
  </si>
  <si>
    <t>Сработало указательное реле"Авар.откл." АПВ-успешно. Сильный, порывистый ветер.</t>
  </si>
  <si>
    <t>06.05.2015</t>
  </si>
  <si>
    <t>Сильный порывистый ветер.</t>
  </si>
  <si>
    <t>ВЛ-6 кВ Ф-55</t>
  </si>
  <si>
    <t>ВЛ-6 кВ Ф-55 ПС 35/6 кВ "Марьевская"</t>
  </si>
  <si>
    <t>Сработало указательное реле "Авар.откл." АПВ-успешно. Произвели осмотр ВЛ повреждений не обнаруженно. Сильный, порывистый ветер.</t>
  </si>
  <si>
    <t>А результате осмотра ВЛ-6 кВ ф-55 ПС 35/6 кВ «Марьевская» обнаружено касание веток деревьев в пролетах опор №№1В-2В.</t>
  </si>
  <si>
    <t>Работала МТЗ. АПВ-не успешно. РПВ-не успешно.При осмотре обнаружили в пролете опор №15-16 обрыв трех проводов. Упало дерево. В 15:22 участок ВЛ-6кВ Ф-2 ПС110/35/6 «Зольное» после ЛР-2 запитан от ВЛ-6кВ Ф-2 ПС35/6 «Стрельная» (включен ПП-13), участок ВЛ-6кВ Ф-2 ПС110/35/6 «Зольное» после ЛР-3 запитан от ВЛ-6кВ Ф-4 ПС110/35/6 «Зольное» (включен ЛР-16). Отключен участок ВЛ-6кВ Ф-2 ПС110/35/6 «Зольное» от ПС 110/35/6 «Зольное» до опоры№101, под отключение попала ТП6/0,4кВ № 242. Сильный порывистый ветер.</t>
  </si>
  <si>
    <t xml:space="preserve">А-70 </t>
  </si>
  <si>
    <t>август 2015</t>
  </si>
  <si>
    <t xml:space="preserve">Сильный порывистый ветер. При осмотре обнаружено в пролете опор №15-16 обрыв трех проводов в результате падения дерева. </t>
  </si>
  <si>
    <t>ВЛ-6 кВ Ф-1  ПС 35/6 кВ "Сытовка"</t>
  </si>
  <si>
    <t>Работала МТЗ. АПВ-нет. РПВ-успешно. Дождь, сильный порывистый ветер. При осмотре обнаружено дерево под проводами в пролете опор № 77-78.</t>
  </si>
  <si>
    <t>сентябрь2015</t>
  </si>
  <si>
    <t xml:space="preserve">Сильный порывистый ветер. При осмотре в пролёте оп.№77-78 обнаружено упавшее дерево. Дерево упало в результате загнивания, находилось дерево вне охранной зоны ВЛ. </t>
  </si>
  <si>
    <t>ВЛ-6 кВ Ф-Н-4</t>
  </si>
  <si>
    <t>ВЛ-6 кВ Ф-Н-4 ПС 35/6 кВ "Елховская"</t>
  </si>
  <si>
    <t>Работала МТЗ. АПВ-успешно. Дождь, сильный порывистый ветер.</t>
  </si>
  <si>
    <t>Касание веток деревьев проводов ВЛ-6 кВ ф-Н-4 ПС 35/6 кВ «Елховская» при сильных порывах ветра</t>
  </si>
  <si>
    <t>Работала МТЗ. АПВ-не успешно. 20:01 РПВ-не успешно.В 23:13 участок ВЛ-6кВ Ф-5 ПС110/35/6 «Зольное» после ЛР-9 до ЛР-26 запитан от ВЛ-6кВ Ф-4 ПС35/6 «Зольное» (включен ПП-5). Отключен участок ВЛ-6кВ Ф-2 ПС110/35/6 «Зольное» от ПС 110/35/6 «Зольное» до опоры№51 и от опоры №98  до ПП «Солн. Поляна» (ЗАО ССК).  Дождь,сильный порывистый ветер. При осмотре обнаружено дерево на проводах в пролете опор № 110-111, слетевший изолятор на опоре № 21з. Дерево убрали, произвели монтаж слетевшего изолятора.</t>
  </si>
  <si>
    <t>Дождь,сильный порывистый ветер. При осмотре обнаружено дерево на проводах в пролете опор № 110-111, слетевший изолятор на опоре № 21з. Дерево убрали, произвели монтаж слетевшего изолятора.</t>
  </si>
  <si>
    <t>Сработало указательное реле "Авар.откл." АПВ-не успешно. 20:55 РПВ-не успешно. При осмотре ВЛ-6 кВ фид.№2 обнаружено лежащее на проводах ВЛ дерево в пролете опор №№5-6 отпайки от оп.№90. Произведено снятие дерева.Дождь,сильный порывистый ветер.</t>
  </si>
  <si>
    <t>20.04.2015; 18.08.2015</t>
  </si>
  <si>
    <t>Падение высохшего дерева под действием сильного порывистого ветра из-за охранной границы ВЛ с последущем их подхлёстом, коротким замыканием и аварийным отключением ВЛ-6кВ</t>
  </si>
  <si>
    <t xml:space="preserve">На ПС 110/35/6 кВ "Сосновка"(ВПО) 
отработало АВР-35.
</t>
  </si>
  <si>
    <t>ВЛ-110 кВ "Муханово-2" ПС 220/110/6 кВ "Новоотрадная".</t>
  </si>
  <si>
    <t>ПС 110/35/6 кВ "Муханово" ШР-35 №1 С-2-Т пробой изоляции вследствие её старения на опорностержневых поворотных изоляторах ф-А и ф-В.</t>
  </si>
  <si>
    <t>РНДЗ-16-35/1000</t>
  </si>
  <si>
    <t>22.06.2015, 07.04.2014</t>
  </si>
  <si>
    <t>Причина: на ШР-35 №1 С-2-Т пробой изоляции вследствие её старения на опорностержневых поворотных изоляторах ф-А и ф-В. Не своевременное проведение ППР согласно графика ППР из-за проведения аварийно-восстановительных работ по замене вышедшего из строя Т-1-Т, а также в связи: 1. Выполнение мероприятий по покраске объектов АО "СНГ" собственными силами с 1.07.2015 по 15.09.2015. 2. Выполнение мероприятий по приведению электрооборудования объектов АО "Самаранефтегаз" в соответствие корпоративному стилю. 3. Выполнение мероприятий по демонтажу бездействующего оборудования.</t>
  </si>
  <si>
    <t>ВЛ-110 кВ "Горбуновская-2"</t>
  </si>
  <si>
    <t>ВЛ-110 кВ "Горбуновская-2"(СПО) ПС 220/110/10 кВ "Серноводская" (МЭС) Под отключение попали: С-2-Т ПС 110/35/6 кВ "Красногородецкая", С-2-Т  ПС 110/6 кВ "Горбуновская",  Т-2-Т ПС 35/6 кВ "Озеркинская",  Т-2-Т ПС 35/6 кВ "Шумалгинская", Т-2-Т ПС 35/6 кВ "Смагинская", Т-2-Т ПС 35/6 кВ "Славкинская".</t>
  </si>
  <si>
    <t>Работала 2 ст. ТЗНП АПВ-успешно Причина: 03.09.15 на  участке опор № 95-148 (15-24 км от ПС Серноводская-220) на опоре № 127 (ж-б, промежуточная, 20 км от ПС Серноводская-220) на верхней фазе «В» следы перекрытия по гирлянде изоляторов по следам жизнедеятельности птиц. Срочного ремонта не требуется. Планируется замена гирлянды при текущем ремонте.</t>
  </si>
  <si>
    <t>Работала МТЗ.АПВ-успешно.Причина:Гроза, дождь, сильный порывистый ветер</t>
  </si>
  <si>
    <t>ВЛ-35 кВ "Коммунарская",ВЛ-35 кВ "Парфеновская",ВЛ-35 кВ "Утевка-2"</t>
  </si>
  <si>
    <t>В 23:14 прошла посадка напряжения.Причина: А.О ВЛ-35 кВ "Богдановка-2" ПС 110/35/6 кВ "Бариновская".Гроза, дождь, сильный порывистый ветер</t>
  </si>
  <si>
    <t xml:space="preserve">Работала МТЗ.АПВ-не успешно.РПВ -успешно.Гроза, дождь, сильный порывистый ветер. 6.09.15 произведен осмотр ВЛ:  на оп.№88 СР-141 слетел один из 2-х изоляторов ф-"В". "Земли" нет. Замена дефектного изолятора запланирована на 07.09.15. В пролете оп.№11-1 (отпайка на ТП-9 ЗАО "ССК") касание проводов ДКР при сильных порывах ветра. (сообщено владельцу). </t>
  </si>
  <si>
    <t xml:space="preserve">Гроза, дождь, сильный порывистый ветер. 6.09.15 произведен осмотр ВЛ:  на оп.№88 СР-141 слетел один из 2-х изоляторов ф-"В". "Земли" нет. Замена дефектного изолятора  07.09.15. В пролете оп.№11-1 (отпайка на ТП-9 ЗАО "ССК") касание проводов ДКР при сильных порывах ветра. (сообщено владельцу). </t>
  </si>
  <si>
    <t>ВЛ-6 кВ Ф-14 ПС 110/35/6 кВ "Бариновская"</t>
  </si>
  <si>
    <t>Сработало указательное релеА.О. АПВ-не успешно. РПВ-успешно. Гроза, дождь, сильный порывистый ветер. 6.09.15 произведен осмотр ВЛ. Повреждений не обнаружено.</t>
  </si>
  <si>
    <t>10.03.2015; 05.02.2013</t>
  </si>
  <si>
    <t xml:space="preserve"> Гроза, дождь, сильный порывистый ветер. 6.09.15 произведен осмотр ВЛ. Повреждений не обнаружено.</t>
  </si>
  <si>
    <t xml:space="preserve">Работала МТЗ,АПВ-успешно.Гроза, дождь, сильный порывистый ветер. 6.09.15 произведен осмотр ВЛ Повреждений не обнаружено. </t>
  </si>
  <si>
    <t>Гроза, дождь, сильный порывистый ветер. Отсутствие автоматического запуска СУ скважинным оборудованием.</t>
  </si>
  <si>
    <t>ВЛ-6 кВ Ф-3 ПС 35/6 кВ "Никольская"</t>
  </si>
  <si>
    <t xml:space="preserve">Работала МТЗ.АПВ-не успешно.РПВ -успешно.Гроза, дождь, сильный порывистый ветер. Произведен осмотр ВЛ Повреждений не обнаружено. </t>
  </si>
  <si>
    <t>Гроза, дождь, сильный порывистый ветер. Проведён осмотр ВЛ, повреждений не обнаружено.</t>
  </si>
  <si>
    <t>Работала Т.О.АПВ-успешно.Гроза, дождь, сильный порывистый ветер. 6.09.15 произведен осмотр ВЛ:  провис проводов в пролете оп.№ 1300/22-1305/1.</t>
  </si>
  <si>
    <t>Сентябрь 2015</t>
  </si>
  <si>
    <t xml:space="preserve"> Отсутствие автоматического запуска СУ скважинным оборудованием.  При согласовании отключения провести перетяжку проводов  в пролете оп.№ 1300/22-1305/1.  </t>
  </si>
  <si>
    <t>ВЛ-6 кВ Ф-183</t>
  </si>
  <si>
    <t>ВЛ-6 кВ Ф-183 ПС 35/6 кВ "Неклюдовская"</t>
  </si>
  <si>
    <t>Сработало указательное реле А.О. АПВ- успешно. Гроза, дождь, сильный порывистый ветер</t>
  </si>
  <si>
    <t>Гроза, дождь, сильный порывистый ветер. Проведён осмотр ВЛ, повреждений не обнаружено.  Отсутствие автоматического запуска СУ скважинным оборудованием.</t>
  </si>
  <si>
    <t>ВЛ-110 кВ "Красносамарская" (ВПО)</t>
  </si>
  <si>
    <t>ВЛ-110 кВ "Красносамарская" (ВПО) ПС 220/110/35 кВ "Кинельская" (МЭС). Под откл.попали: С-2-Т ПС 110/35/6 кВ "Нефтегорская-2" (ВПО) Энергоцех № 2: ВЛ-6 кВ Ф-9,10 (АО "СНГ"),ПС 35/6 кВ "Промысловая",С-2-Т ПС 110/35/6 кВ "Бариновская": ПС 35/6 кВ "КНС","Красносамарская", Т-1-Т  "Широкинская",Т-1-Т  "Коммунарская", Т-2-Т "Евгеньевская",С-2-Т ПС 110/35/10 кВ "Алексеевка" (ВПО): ПС 35/6 кВ "Богатыревская",С-2-Т ПС 110/35/6 кВ
 "Нефтегорская-1" (ВПО): Энергоцех № 2: ВЛ-6 кВ  Ф-1,5,4,13(АО "СНГ").</t>
  </si>
  <si>
    <t>Работала 1 ст З.З . АПВ-успешно. Причина: персоналом Волжского ПО осмотрена абонентская отпайка от ВЛ-110 Красносамарская к ПС Спиридоновка (Оборонэнерго) на участке оп. 1÷58. На промежуточной ж/б оп. 11 обнаружены следы замыкания на проводе верхней ф. «С». Разрушено 3 изолятора из 7. Фактическое расстояние до места замыкания 36,7 км от ПС Кинельская.</t>
  </si>
  <si>
    <t>ВЛ-35 кВ "Елховка"</t>
  </si>
  <si>
    <t>В 5:15 прошла посадка напряжения. Остановились скважины по "Северо-Каменскому" м.р. Причина: Системная посадка напряжения.</t>
  </si>
  <si>
    <t>В результате загнивания дерева произошел его излом и падение из вне охранной зоны ВЛ с подхлестом проводов в пролёте оп.№73-74 .</t>
  </si>
  <si>
    <t>АТ-2</t>
  </si>
  <si>
    <t>АТ-2 ПС 220/110/10 кВ "Серноводская" (МЭС) Под посадку напряжения попали: С-2-Т ПС 110/6 кВ "Горбуновская" С-1-Т ПС 110/35/6 кВ "Радаевская" Т-1-Т 35/6 кВ "ЦСП", "БКНС", С-2-Т ПС 110/35/6 кВ "Красногородецкая", ПС 35/6 кВ "Шумалгинская", "Озеркинская", "Славкинская", Смагинская", ПС 110/35/6 кВ "Козловская", ПС 35/6 кВ "Орлянская", "КНС", "Казанская", "Екатериновская", "Сургутская", "Сологаевка", "Мочалеевка", "Берендеи".</t>
  </si>
  <si>
    <t>Работала ДЗШ. Аварийное отключение АТ-2 на ПС 220/110/10 кВ "Серноводская" (МЭС) Причина: неисправность В-220.</t>
  </si>
  <si>
    <t>ВЛ-110 кВ "Кротовская-1"</t>
  </si>
  <si>
    <t>ВЛ-110 кВ "Кротовская-1" ПС 220/110/35 "Кинельская" (МЭС) Под посадку попали: 28 ПС ПРЦЭиЭ №1.</t>
  </si>
  <si>
    <t>Работала 1ст.З.З. АПВ-не успешно. РПВ-не успешно. Причина: обрыв грозотроса.</t>
  </si>
  <si>
    <t>ВЛ-6 кВ Ф-"Комсомольск" ПС 35/6 кВ "Могутовская"</t>
  </si>
  <si>
    <t>Указательное реле не сработало. АПВ-не успешно. РПВ-не успешно. Причина: в пролете опор №29-30 упало дерево, оборваны провода. На опору №31 упало 2 дерева сломало траверсу. С 17:34 до 18:49
 Восстановили поврежденный участок ВЛ в пролете опор №29-30, заменили траверсу на опоре №31.</t>
  </si>
  <si>
    <t xml:space="preserve"> Причина: в пролете опор №29-30 упало дерево, оборваны провода. На опору №31 упало 2 дерева сломало траверсу. С 17:34 до 18:49 Восстановили поврежденный участок ВЛ в пролете опор №29-30, заменили траверсу на опоре №31.</t>
  </si>
  <si>
    <t>ВЛ-35 кВ "Парфеновка" ПС 110/35/6 кВ "Бариновская" Под отключение попали: ПС 35/6 кВ "Парфеновская", "Никольская", Т-1-Т ПС 35/6 кВ "Евгеньевская".</t>
  </si>
  <si>
    <t>05.12.2014; 01.04.2015</t>
  </si>
  <si>
    <t>Гроза, дождь, сильный порывистый ветер. 08.09.15 произведен осмотр ВЛ. Повреждений не обнаружено. Отсутствие автоматического запуска СУ скважинным оборудованием.</t>
  </si>
  <si>
    <t xml:space="preserve">Работала МТЗ. АПВ-успешно. Дождь, гроза, сильный порывистый ветер. Произведен осмотр ВЛ Повреждений не обнаружено. </t>
  </si>
  <si>
    <t>12.11.2014; 23.07.2015</t>
  </si>
  <si>
    <t>В 7:20 прошла посадка  напряжения. Причина: аварийное отключение на С.Ш-10 кВ ПС 110/35/10 кВ "Красноярская" (СПО</t>
  </si>
  <si>
    <t>Работала МТЗ АПВ-нет Причина: падение дымоходной трубы котельной при ее демонтаже персоналом  (ИП Ухоботин) на ВЛ-6 кВ. В результате: обрыв провода  ф-«А» в пролете оп.№7-8. С 14:45 до 20:13 произвели восстановление оборванного провода.</t>
  </si>
  <si>
    <t>16.04.2015; 16.07.2015</t>
  </si>
  <si>
    <t>Причина: падение дымоходной трубы котельной при ее демонтаже персоналом  (ИП Ухоботин) на ВЛ-6 кВ.</t>
  </si>
  <si>
    <t xml:space="preserve">Работала ТЗНП 1 ст.
АПВ-успешно. Гроза, сильный порывистый ветер.
</t>
  </si>
  <si>
    <t>Работала МТО. АПВ-успешно.
При осмотре  на опоре № 96 обнаружено перекрытие между траверсой и проводом Ф-"А" по продуктам жизнедеятельности птиц.</t>
  </si>
  <si>
    <t>Посадка напряжения. В 6:04 прошла посадка напряжения . Останавливались скважины по Петрухновскому, Маланинскому, Пиненковскому м/р. По информации Чапаевского П.О. посадка напряжения  в сети 220 кВ.</t>
  </si>
  <si>
    <t xml:space="preserve">Посадка напряжения. В 6:19 прошла посадка напряжения . Останавливались скважины по ПРЦЭиЭ №1. По информации Волжского П.О. аварийное отключение ВЛ-110 кВ "КН-2". АПВ-успешно. (Причина: перекрытие гирлянды изоляторов на оп. № 66 в результате образования росы)  </t>
  </si>
  <si>
    <t>В 6:21 Прошла посадка напряжения.
Причина: аварийное отключение ВЛ-220 кВ «Красноармейская-Южная» АПВ-успешно на ПС 220/110/10 кВ «Южная» (МЭС)</t>
  </si>
  <si>
    <t>Работала Т.О. АПВ-успешно.Причина: При осмотре ВЛ-10 кВ Ф-4, обнаружили двух мертвых птиц возле ТП-101.</t>
  </si>
  <si>
    <t>Причина: При осмотре ВЛ-10 кВ Ф-4, обнаружили двух мертвых птиц возле ТП-101</t>
  </si>
  <si>
    <t xml:space="preserve">Работала МТЗ. АПВ- нет. РПВ-успешно. </t>
  </si>
  <si>
    <t>окт.15</t>
  </si>
  <si>
    <t xml:space="preserve"> Произведен осмотр ВЛ. В пролете оп.№ 46-47 под проводами ВЛ обнаружено упавшее дерево. Дерево находилось вне охранной зоны ВЛ. </t>
  </si>
  <si>
    <t xml:space="preserve">1ступень З.З. </t>
  </si>
  <si>
    <t>ВЛ-110 кВ "Чапаевская-Снисски-2"</t>
  </si>
  <si>
    <t>ВЛ-110 кВ "Чапаевская-Снисски-2"ПС 110/35/10 кВ "Чапаевская"(ЧПО) Под отключение попали: С-2-Т ПС 110/35/6 кВ "Снисски" (ЧПО), ПС 35/6 кВ "Медведевская".</t>
  </si>
  <si>
    <t xml:space="preserve">Работала 1ст.З.З. АПВ- успешно. </t>
  </si>
  <si>
    <t>Работала МТО. АПВ- нет. В 19:40 РПВ-успешно. Произведён осмотр РУ-6 кВ №3-повреждений не обнаружено. 30.09.15 произведен осмотр ВЛ-6 кВ Ф-12,Ф-13.Обнаружено дерево пролете оп.№ 13/8-13/9 ВЛ-6 кВ Ф-13.</t>
  </si>
  <si>
    <t>Произведен осмотр ВЛ. В пролете оп.№ 13/8-13/9 ВЛ-6 кВ Ф-13 под проводами ВЛ обнаружено упавшее дерево. В результате падения дерева произошло междуфазное замыкание, сработала МТО на вводе РУ-6 кВ № 3. Вследствие недостатков схемы РЗА, т.к. на Ф-13 используется только МТЗ отключился ввод 6 кВ. Приняты меры по переработке схемы РЗА. Повреждение ВЛ не выявлено.</t>
  </si>
  <si>
    <t>ВЛ-10 кВ Ф-16</t>
  </si>
  <si>
    <t>ВЛ-10 кВ Ф-16 ПС 110/35/10 кВ "Пестравка" (ЧПО)</t>
  </si>
  <si>
    <t>Работала Т.О. АПВ-успешно  Произведен осмотр ВЛ. У ТП-10/0,4кВ №1 (скв. №1 «Волковская») обнаружена мертвая птица.</t>
  </si>
  <si>
    <t>При осмотре ВЛ-10 кВ Ф-16, обнаружили мертвую птицу возле ТП-10/0,4 № 1</t>
  </si>
  <si>
    <t>Работала МТО АПВ-успешно Произвели осмотр ВЛ-6 кВ повреждений не обнаруженно.
В результате осмотра обнаружен провис провода между опорой 16В и ТП №681. Провис провода устранен 29.07.2015</t>
  </si>
  <si>
    <t>Работала МТЗ. АПВ-успешно. Произведен осмотр ВЛ. При осмотре ВЛ-6кВ под опорой №31 погибшая птица</t>
  </si>
  <si>
    <t>Самарское ПМЭС</t>
  </si>
  <si>
    <t>Выбило автомат в БУ, не запускается. Сгорел пускатель, подкл. Напрямую.</t>
  </si>
  <si>
    <t>ВЛ-35 кВ Т606 "Москальво"</t>
  </si>
  <si>
    <t>ВГБЭ-35 кВ №36</t>
  </si>
  <si>
    <t xml:space="preserve">ВМ-35 "Эхаби" </t>
  </si>
  <si>
    <t>НС ОТЭЦ - "толчок" по ВЛ-35 кВ Т-604 "Эхаби", срабатывание ТО, АПВ успешно. При осмотре ПС-35/6кВ "Оха" (принадлежность ООО "ОЭС")  обнаружен выброс масла по двум фазам на ВМ-35кВ "Эхаби" (пробой ВМ-35 кВ "Эхаби"), что, предположительно, и явилось причиной отключения ВЛ-35кВ Т604 Эхаби. Посадка напряжения на ВЛ-35 кВ Т-602 "Колендо"</t>
  </si>
  <si>
    <t>Восточное Эхаби, скв. 524</t>
  </si>
  <si>
    <t>ТП-6/0,4кВ № 5</t>
  </si>
  <si>
    <t>Восточное Эхаби, скв. 421</t>
  </si>
  <si>
    <t>Выбивает автомат на ТП-6/0,4кВ № 5</t>
  </si>
  <si>
    <t>ДЭС Мухто</t>
  </si>
  <si>
    <t>Неисправен блок регулировки напряжения ДЭС, смена предохранителя в блоке</t>
  </si>
  <si>
    <t>Восточное Эхаби, скв. 404</t>
  </si>
  <si>
    <t>Провис линий ВЛ-0,4кВ</t>
  </si>
  <si>
    <t xml:space="preserve">КТП-6/0,4 кВ №91  </t>
  </si>
  <si>
    <t>ПС-35/6 кВ "Катангли"</t>
  </si>
  <si>
    <t xml:space="preserve">По АСДУ "Мир" авт.отключение ВЛ-6 кВ Л-8К, Л-3К,  Л-4К, 2В-6-2Т ПС-35/6 кВ "Катангли". Производство переключений, в 06:12 включение 2В-6-2Т, в 06:13 включение Л-4К, в 07:55 включение Л-3К. Фидер Л-8К в отключенном положении по причине выгорания РУ-6 кВ, в следствии пробоя изоляции и межфазного замыкания КТП-6/0,4 кВ №91  </t>
  </si>
  <si>
    <t>Рассыпался подшипник эл/двигат.</t>
  </si>
  <si>
    <t>ВЛ-6кВ Л-6МЗ</t>
  </si>
  <si>
    <t>Касание провода стрелой ЭО (СМНМ)</t>
  </si>
  <si>
    <t>Необходимость замены кабеля ЭЦН  25м</t>
  </si>
  <si>
    <t>Центральная Оха, скв. 2048</t>
  </si>
  <si>
    <t>Обгорел провод на ПМ</t>
  </si>
  <si>
    <t>Выбивает защиту, сработало тепловое реле</t>
  </si>
  <si>
    <t>ПС35/6 фид.№1</t>
  </si>
  <si>
    <t>АОЭЭ, ПС35/6 фид.№1</t>
  </si>
  <si>
    <t>Неисправность в цепи управления.</t>
  </si>
  <si>
    <t>ПС35/6 фид.№1,2</t>
  </si>
  <si>
    <t>АОЭЭ фид.№1,2 ПС35/6 - смена проходного изолятора.</t>
  </si>
  <si>
    <t>ВЛ 220 кВ</t>
  </si>
  <si>
    <t>АО ВЛ 220 кВД-5(Сахэнерго)</t>
  </si>
  <si>
    <t>Монги, В.Даги, Н.Даги, Мирзоева, Каурунани</t>
  </si>
  <si>
    <t xml:space="preserve"> Аварийное отключение ВЛ-220 кВ Д-5 ОАО "Сахалинэнерго"</t>
  </si>
  <si>
    <t>Центральная Оха, скв. 2275</t>
  </si>
  <si>
    <t>Сработала защита</t>
  </si>
  <si>
    <t>Восточное Эхаби, скв. 477</t>
  </si>
  <si>
    <t>АОЭЭ: не запускается после работы СИАМ</t>
  </si>
  <si>
    <t>К/З обмотки эл. двигателя 7,5кВт х 1500 о/мин.</t>
  </si>
  <si>
    <t>замер 0 - выбит автомат в БУ</t>
  </si>
  <si>
    <t>Замыкание моторного кабеля</t>
  </si>
  <si>
    <t>Выбило автомат на ТП-6/0,4кВ №301</t>
  </si>
  <si>
    <t>ПС-35/6 кВ Эхаби,
 Фид№ 1</t>
  </si>
  <si>
    <t>ПС-35/6 кВ Эхаби,
 Фид№ 2</t>
  </si>
  <si>
    <t>ПС-35/6 кВ Эхаби,
 Фид№ 3</t>
  </si>
  <si>
    <t>ПС-35/6 кВ Эхаби,
 Фид№ 4</t>
  </si>
  <si>
    <t xml:space="preserve">Отключено персоналом в сзвязи с ввелденным ограничением ППД из-за повреждения электрооборудования на КНС Эхаби. </t>
  </si>
  <si>
    <t>Ф-33</t>
  </si>
  <si>
    <t>отключили ВЛ-6кВ Ф-33 для отыскания полной земли и устранения дефектов; опора №130 фаза-В пробой изолятора,  ВЛ-6кВ Ф-33 отпайка №1 опора №3 пробой изолятора на траверсу фаза-В, устранили дефекты, ввели в работу Ф-33 КИЗ в норме.</t>
  </si>
  <si>
    <t>АО, МТЗ, РПВУ, сильный ветер, дождь, гроза</t>
  </si>
  <si>
    <t xml:space="preserve">ВЛ-6кВ Ф-14 ПС 35/6кВ "Зимняя-Ставка-1" </t>
  </si>
  <si>
    <t>АО, ТО, РПВУ, сильный ветер, дождь, гроза</t>
  </si>
  <si>
    <t>ВЛ-6кВ яч.2 Ф-14 ПС 35/6кВ "Зимняя-Ставка-1"</t>
  </si>
  <si>
    <t>яч.2 Ф-14</t>
  </si>
  <si>
    <t>АО, ТО, РПВУ, сильный ветер, дождь, гроза.</t>
  </si>
  <si>
    <t xml:space="preserve">АО, ТО, РПВУ, сильный ветер, дождь, гроза. </t>
  </si>
  <si>
    <t>ВТ-61 ПС 35/6кВ "Камышовая-5"</t>
  </si>
  <si>
    <t>АО,  РПВУ, сильный ветер, дождь, гроза.</t>
  </si>
  <si>
    <t xml:space="preserve">  W-MTWZ/S-12/0,6/16 630</t>
  </si>
  <si>
    <t>АО, МТЗ, РПВУ.Осмотр В-Ф92,ВТ-61.Осмотр Ф-92.Дефектов не обнаружено.</t>
  </si>
  <si>
    <t xml:space="preserve">ВЛ-6кВ Ф-115 ПС 35/6кВ "Величаевка-11" </t>
  </si>
  <si>
    <t xml:space="preserve">аварийное отключение ВЛ-6кВ Ф-115 в следствии обрыва провода на отпайке скважины 188 м/р "Величаевское" в пролете опор №3-4-5 техникой сторонней организации </t>
  </si>
  <si>
    <t>аварийное отключение ВЛ-6кВ Ф-115 в следствии обрыва провода на отпайке скважины 188 м/р "Величаевское" в пролете опор №3-4-5 техникой сторонней организации</t>
  </si>
  <si>
    <t>В-Ф615 ,В-Ф616 РУ-6кВ УПН</t>
  </si>
  <si>
    <t>Ф-615</t>
  </si>
  <si>
    <t>при подаче напряжения со стороны "ввод-2"БКНС Белозерское ,при присутствии напряжения со стороны "ввод-1"  произошло АО В-Ф615,Ф-616  РУ-6кВ УПН  , РПВУ В-Ф615,В-Ф616  РУ-6кВ УПН.</t>
  </si>
  <si>
    <t>03.2016</t>
  </si>
  <si>
    <t>01.2016</t>
  </si>
  <si>
    <t>яч.37-Ф69</t>
  </si>
  <si>
    <t>АО ячейки №37 Ф-69 ТО, РПВН, пробой разрядника на ТП-КПМ, отключили, ввели в работу</t>
  </si>
  <si>
    <t xml:space="preserve">ВЛ-6 кВ Ф-661 ПС 110/35/6 кВ "Затеречная-1" </t>
  </si>
  <si>
    <t>АО Ф-661 АПВН, РПВН, отключили ЛР-2/661,ЛР-3/661,яч №2/661</t>
  </si>
  <si>
    <t>ВЛ-6 кВ Ф-92 ПС 35/6 кВ "Махмуд-Мектеб-9"</t>
  </si>
  <si>
    <t>Ф-92</t>
  </si>
  <si>
    <t xml:space="preserve">АО ВТ-61 ПС 35/6кВ "Мектеб-9", Ф-92 не потдается включению, произвели замену опорного изолятора по Ф-94 земля фаза-"В", ввели в работу </t>
  </si>
  <si>
    <t>ВЛ-6 кВ Ф-94 ПС 35/6 кВ "Махмуд-Мектеб-9"</t>
  </si>
  <si>
    <t>Ф-94</t>
  </si>
  <si>
    <t>АО ВТ-61 ПС 35/6кВ "Мектеб-9" Ф-94 разрушение опорного изолятора фаза-"С", , произвели замену опорного изолятора по Ф-94, земля фаза-"В",  осмотр Ф-94</t>
  </si>
  <si>
    <t>отключали для отыскания земли</t>
  </si>
  <si>
    <t xml:space="preserve">ВЛ-6 кВ Ф-655 ПС 110/35/6 кВ "Затеречная-1" </t>
  </si>
  <si>
    <t>отключали для устранения повреждения опорного изолятора на ЛР-2/655 Ф-"В"</t>
  </si>
  <si>
    <t>АО В-Ф94 ПС 35/6 кВ "Мектеб-9" для замены дефектного изолятора и присоединения отключенного участка ВЛ-Ф94</t>
  </si>
  <si>
    <t>ВЛ-6 кВ Ф-69  ПС 35/6 кВ "Затеречная-6"</t>
  </si>
  <si>
    <t xml:space="preserve"> Ф-69</t>
  </si>
  <si>
    <t>отключали для отыскания земли .</t>
  </si>
  <si>
    <t>отключали для отыскания земли.</t>
  </si>
  <si>
    <t>ячейка 37 Ф-69</t>
  </si>
  <si>
    <t>АО ячейки №37 Ф-69 ТО, сгорел ТН фаза "А" и фаза "В", произвели замену сгоревших ТН ячейки №37 Ф-69, ввели в работу ячейку КИЗ в норма</t>
  </si>
  <si>
    <t>Л-124</t>
  </si>
  <si>
    <t>АО ВЛ-110кВ Л-124 с успешным АПВ, НЗЗ I ступень</t>
  </si>
  <si>
    <t xml:space="preserve">ВЛ-6кВ Ф-129 ПС 35/6кВ "Величаевка-12" </t>
  </si>
  <si>
    <t>ВТ-32 ПС 35/6кВ "Зимняя-Ставка-3"</t>
  </si>
  <si>
    <t>А.О. ВТ-32 ПС 35/6кВ "Зимняя-Ставка-3"-обрыв головки проходного изолятора на Т-2 со стороны 35кВ Ф-"С", дополнительное оборудование попавшее под отключение при падении шлейфа- А.О. ВТ-31 ,ВТ-101 на ПС 110/35/6кВ "Восточная-4"</t>
  </si>
  <si>
    <t xml:space="preserve"> АО Ф-643 МТЗ РПВН, произвели осмотр, опора №44 фаза-"С" срыв изолятора с проводом, лежал на траверсе, устранили дефект, ввели в работу Ф-643 КИЗ норма</t>
  </si>
  <si>
    <t>АО Ф-643 МТЗ РПВН, произвели осмотр, опора №44 фаза-"С" срыв изолятора с проводом, лежал на траверсе, устранили дефект, ввели в работу Ф-643 КИЗ норма</t>
  </si>
  <si>
    <t xml:space="preserve"> АО Ф-643 МТЗ РПВН, произвели осмотр.  Заменили плашки  на концах питающего кабеля оп.1  Ф-643,ввёли в работу Ф-643.   КИЗ норма .</t>
  </si>
  <si>
    <t>ВЛ-10кВ Ф-3П УПСВ "Подсолнечное"</t>
  </si>
  <si>
    <t>Ф-3П</t>
  </si>
  <si>
    <t>А.О. Ф-3П 2:10-2:50 АПВН,РПВУ КИЗ в норме</t>
  </si>
  <si>
    <t>"Земля" фаза В отпайка скв 176 Ачикулак оп 7.</t>
  </si>
  <si>
    <t>"Земля" на ТН-10 кВ ПС "Урожайненская" (ПЭС)</t>
  </si>
  <si>
    <t>АО Л-67 ПС 110/35/6кВ "Затеречная-1"ПЭС II ступень НЗЗ АПВ не успешно, РПВ не успешно, нашли дефект обрыв шлейфа фаза "В" Л-67-Л ПС 110/35/6кВ "Затеречная-1", дефект устранен, РПВ успешно Л-67</t>
  </si>
  <si>
    <t xml:space="preserve">ТР- 2003г., ТО- январь 2015г.
</t>
  </si>
  <si>
    <t>ТР- 2016г., ТО- январь 2016г.</t>
  </si>
  <si>
    <t>2002г.</t>
  </si>
  <si>
    <t>ТР-26.11.13г., ТО-27.05.15г.</t>
  </si>
  <si>
    <t>ТР-26.11.15г.</t>
  </si>
  <si>
    <t>ТВК 26.02.2015</t>
  </si>
  <si>
    <t xml:space="preserve">ТО- июнь 2015г.
</t>
  </si>
  <si>
    <t>ТР- декабрь 2015г.,
ТО- июнь 2016г.</t>
  </si>
  <si>
    <t>ТО- февраль 2015г., ТР- апрель 2010г.</t>
  </si>
  <si>
    <t>ТР- декабрь 2015г., ТО- август 2015г.</t>
  </si>
  <si>
    <t xml:space="preserve">ТО - 19.02.15., ТР - 26.07.10.
</t>
  </si>
  <si>
    <t xml:space="preserve">ШС-10 </t>
  </si>
  <si>
    <t xml:space="preserve">ТР - 02.04.13г., ТО - 15.11.14г.
</t>
  </si>
  <si>
    <t>ТР - декабрь 2015г.</t>
  </si>
  <si>
    <t>ТР- август 2013г., ТО- февр. 2015г.</t>
  </si>
  <si>
    <t>ТР- август 2015г., ТО- февр. 2016г.</t>
  </si>
  <si>
    <t>Ф.1-30 и Ф.1-41
Игольского нмр</t>
  </si>
  <si>
    <t>1С-6 РУ-6 №1</t>
  </si>
  <si>
    <t>2011г.</t>
  </si>
  <si>
    <t>ОПН-П/3ЭУ-6/6,9/10/550 УХЛ2</t>
  </si>
  <si>
    <t>ЗАО «Завод энергозащитных устройств»</t>
  </si>
  <si>
    <t xml:space="preserve">ТР - 28.12.14 г., ТО - 23.06.15.г.
</t>
  </si>
  <si>
    <t>ТР - 28.12.15 г.</t>
  </si>
  <si>
    <t>1974г.</t>
  </si>
  <si>
    <t>КР - 2012г.,
ТО - июль 2015г.</t>
  </si>
  <si>
    <t>ТР - январь 2016г., ТО - июль 2016г.</t>
  </si>
  <si>
    <t>ПС-35/6 №103 Советское нмр</t>
  </si>
  <si>
    <t>АВВГ-3х95</t>
  </si>
  <si>
    <t xml:space="preserve">ТО – 13.09.14., ТР – 21.09.11. </t>
  </si>
  <si>
    <t xml:space="preserve">ТО – 21.09.15., ТР – 15.01.16. </t>
  </si>
  <si>
    <t>Ф14-3 Советское нмр</t>
  </si>
  <si>
    <t>ТО - 10.02.15г., ТР - 04.06.14г.</t>
  </si>
  <si>
    <t>ТР - август 2015г., ТО февраль 2016г.</t>
  </si>
  <si>
    <t>ПС 220/110/35/6 кВ "Советско-Соснинская" АО ВЛ-35кВ Ц-11. В результате выполненого осмотра ВЛ-35 Ц-11 замечаний не обнаружено.</t>
  </si>
  <si>
    <t>ТО-13.05.2015</t>
  </si>
  <si>
    <t>ТР-2016</t>
  </si>
  <si>
    <t>2В-6 КУВ-6 К-10А Крапивинское нмр</t>
  </si>
  <si>
    <t>НТМИ-6</t>
  </si>
  <si>
    <t>ООО «Рубин»</t>
  </si>
  <si>
    <t>ТО- июнь 2015г.</t>
  </si>
  <si>
    <t>ТО- декабрь 2015г.,
ТР- 2016г.</t>
  </si>
  <si>
    <r>
      <t xml:space="preserve">ПС 35/6 кВ №105 АО ВЛ-6 Ф.5-5 действием ТО, АПВУ. Дождь, гроза, порывы ветра.  Бюллетень погоды № 194 от 13.07.15г. </t>
    </r>
    <r>
      <rPr>
        <sz val="12"/>
        <color indexed="60"/>
        <rFont val="Times New Roman"/>
        <family val="1"/>
        <charset val="204"/>
      </rPr>
      <t>14.07.15. выполнен осмотр, оп.№2-5, 55-57 лесная поросль касается проводов. Вырублена поросль.</t>
    </r>
  </si>
  <si>
    <t>ТО - 01.04.15г., ТР -  04.08.14г.</t>
  </si>
  <si>
    <t>ТО - 01.08.15г., ТР - август 2016г.</t>
  </si>
  <si>
    <t>Т0 - 01.10.14г., ТР - 23.04.14г.</t>
  </si>
  <si>
    <t>Т0 - 15.09.15г., ТР - 23.04.16г.</t>
  </si>
  <si>
    <t>1988г.</t>
  </si>
  <si>
    <t>ТР- февраль 2012г., ТО- февраль 2015г.</t>
  </si>
  <si>
    <t xml:space="preserve">ТР- февраль 2016г., ТО- август 2015г.
</t>
  </si>
  <si>
    <t>ТР- 2016г.</t>
  </si>
  <si>
    <t>ТР- октябрь 2011г., ТО- март 2015г.</t>
  </si>
  <si>
    <t>ТР- сентябрь 2015г., ТО- март 2016г.</t>
  </si>
  <si>
    <r>
      <t xml:space="preserve">ПС 35/6 кВ №104 АО ВЛ-6кВ Ф.4-6 действием ТО, АПВУ. Дождь, порывистый ветер.  Бюллетень погоды № 194 от </t>
    </r>
    <r>
      <rPr>
        <sz val="12"/>
        <color indexed="60"/>
        <rFont val="Times New Roman"/>
        <family val="1"/>
        <charset val="204"/>
      </rPr>
      <t>13.07.15г. 15.07.15г. выполнен осмотр, место замыкания не обнаружено.</t>
    </r>
  </si>
  <si>
    <t xml:space="preserve">ТО -21.03.2015г., КР - 11.06.2010г. </t>
  </si>
  <si>
    <t>ТР - 08.2015г., ТО - 12.2015г.</t>
  </si>
  <si>
    <t xml:space="preserve">ТО- 20.05.15г., ТР- 24.02.11г.
</t>
  </si>
  <si>
    <t>ТР- декабрь 2015г., ТО- май 2016г.</t>
  </si>
  <si>
    <t>ТО- апрель 2015г.</t>
  </si>
  <si>
    <t>ТО- октябрь 2015г.,
ТР- 2016г.</t>
  </si>
  <si>
    <t>18.04.06г</t>
  </si>
  <si>
    <r>
      <t xml:space="preserve">ПС 35/6 кВ №123 АО ВЛ-6 кВ ф.23-16 действием ТО, АПВ успешное. Гроза. (Бюллетень погоды № 198 от 17.07.15г). </t>
    </r>
    <r>
      <rPr>
        <sz val="12"/>
        <color indexed="60"/>
        <rFont val="Times New Roman"/>
        <family val="1"/>
        <charset val="204"/>
      </rPr>
      <t xml:space="preserve">19.07.15г. Выполнен осмотр, в пролете оп. №3-4, 8-9 провис проводов. Устранение дефектов в марте 2016г, в объеме ТР. </t>
    </r>
  </si>
  <si>
    <t>1993г.</t>
  </si>
  <si>
    <t>ТО - 28.03.15г.</t>
  </si>
  <si>
    <t>ТР - сентябрь 2015г., ТО - март 2016г.</t>
  </si>
  <si>
    <r>
      <t xml:space="preserve">ПС 35/6 кВ №103 АО ВЛ-6 кВ ф.3-8 действием ТО, АПВ успешное. Гроза. (Бюллетень погоды № 198 от 17.07.15г). </t>
    </r>
    <r>
      <rPr>
        <sz val="12"/>
        <color indexed="60"/>
        <rFont val="Times New Roman"/>
        <family val="1"/>
        <charset val="204"/>
      </rPr>
      <t>22.07.15г. выполнен осмотр, оп. №125-126 провис проводов, устранение дефекта при снижении уровня затопления.</t>
    </r>
  </si>
  <si>
    <t>ТО - 03.03.15г., ТР - 11.07.14г., 16.07.15г. - отказ.</t>
  </si>
  <si>
    <t>ТО - декабрь 2015г., ТР - июль 2016г.</t>
  </si>
  <si>
    <r>
      <t>ПС 35/6 кВ №102 АО ВЛ-6 кВ ф2-17 действием ТО, АПВ успешное. Гроза. (Бюллетень погоды № 198 от 17.07.15г).</t>
    </r>
    <r>
      <rPr>
        <sz val="12"/>
        <color indexed="60"/>
        <rFont val="Times New Roman"/>
        <family val="1"/>
        <charset val="204"/>
      </rPr>
      <t xml:space="preserve"> 05.08.15г. выполнен осмотр в пролете оп. №11-12 падение 2-х деревьев на провода растущих вне охранной зоны, провод не поврежден.</t>
    </r>
  </si>
  <si>
    <t>1973г.</t>
  </si>
  <si>
    <t>ТО 10.02.15г., ТР - 16.04.15г.</t>
  </si>
  <si>
    <t>­</t>
  </si>
  <si>
    <t>ТО 10.02.16г., ТР - 19.08.15г.</t>
  </si>
  <si>
    <r>
      <t>ПС 220/110/35/6 кВ "С-Соснинская" АО ВЛ-35 кВ Ц-8 действием МТЗ 1ст, АПВ успешное. Гроза. (Бюллетень погоды № 198 от 17.07.15г).</t>
    </r>
    <r>
      <rPr>
        <sz val="12"/>
        <color indexed="60"/>
        <rFont val="Times New Roman"/>
        <family val="1"/>
        <charset val="204"/>
      </rPr>
      <t xml:space="preserve"> 03.08.15г. выполнен осмотр, оп. №57-58 следы подгаров на проводах фаз "А", "В" от упавшего дерева, растущего вне охранной зоны. Ремонт провода не требуется.</t>
    </r>
  </si>
  <si>
    <t>ТР - 20.09.13г., ТО - 04.02.14г.</t>
  </si>
  <si>
    <t>ТО – август-октябрь 2015г.</t>
  </si>
  <si>
    <t>АО ВЛ-110 С-93, С-94 ПС-220/110/10 кВ "Чапаевка" - ПС 110/10 кВ "Раздольное" действием МФО, АПВУ. ВЛ-110 С-93, С-94 на балансе ОАО "ТРК". ВЛ осмотрены, причины отключения не определены. Гроза. (Бюллетень погоды № 198 от 17.07.15г).</t>
  </si>
  <si>
    <r>
      <t>ПС 35/6 кВ №110 АО ВЛ-6 кВ ф.10-10 действием ТО, АПВ неуспешное, РПВ успешное. Гроза. (Бюллетень погоды № 198 от 17.07.15г).</t>
    </r>
    <r>
      <rPr>
        <sz val="12"/>
        <color indexed="60"/>
        <rFont val="Times New Roman"/>
        <family val="1"/>
        <charset val="204"/>
      </rPr>
      <t xml:space="preserve"> 22.07.15г. выполнен осмотр, оп. №80/3-81/3 следы подгаров на проводах, ремонт не требуется.</t>
    </r>
  </si>
  <si>
    <t>ТР-24.03.16., ТО - 22.11.15г.</t>
  </si>
  <si>
    <t>сталь</t>
  </si>
  <si>
    <t>ТР - 26.11.15.</t>
  </si>
  <si>
    <r>
      <t xml:space="preserve">ПС 110/35/6 кВ "Григорьевская" АО ВЛ-6 кВ ф.Гр-5 действием МТЗ 2ст., АПВ успешное. Гроза. (Бюллетень погоды № 198 от 17.07.15г). </t>
    </r>
    <r>
      <rPr>
        <sz val="12"/>
        <color indexed="60"/>
        <rFont val="Times New Roman"/>
        <family val="1"/>
        <charset val="204"/>
      </rPr>
      <t xml:space="preserve">19.07.15г. Выполнен осмотр, дефектов не выявлено. </t>
    </r>
  </si>
  <si>
    <t>ТР - июнь 2013г., ТО – декабрь 2014г.</t>
  </si>
  <si>
    <t>ТР - июнь 2016г., ТО – декабрь 2015г.</t>
  </si>
  <si>
    <t>ТО декабрь 2014г., ТР июнь 2015г.</t>
  </si>
  <si>
    <t>ТО декабрь 2015г., ТР июнь 2015г.</t>
  </si>
  <si>
    <t>2000г.</t>
  </si>
  <si>
    <t xml:space="preserve">ТР - 27.10.13г., ТО - 24.04.15г.
</t>
  </si>
  <si>
    <t xml:space="preserve">ТР - 27.10.15г., ТО - 24.04.16г.
</t>
  </si>
  <si>
    <t>ТР – 30.10.13г., ТО – 24.04.15г.</t>
  </si>
  <si>
    <t>ТР – 30.10.15г., ТО – 24.04.16г.</t>
  </si>
  <si>
    <t>ПС 35/6 кВ №123 АО ВЛ-6 кВ ф.23-13 действием МТЗ 1ст., АПВУ. Дождь, порывистый ветер.  Бюллетень погоды № 199 от 18.07.15г.   Оп. 27/1-35/1 вырублена поросль.</t>
  </si>
  <si>
    <t>ТО декабрь 2014г., ТР март 2015г.</t>
  </si>
  <si>
    <t>ТО ноябрь 2015г., ТР март 2017г.</t>
  </si>
  <si>
    <t>ТО - 01.04.15г., ТР - 29.03.10г.</t>
  </si>
  <si>
    <t>ТО - 01.09.15г., ТР - март 2016г.</t>
  </si>
  <si>
    <t>БРУ-6 БКНС-10 АО ВЛ-6кВ Ф.Б10-15  действием МТЗ, АПВУ. Дождь, порывистый ветер.  Бюллетень погоды № 199 от 18.07.15г. Оп. №18 заменен изолятор.</t>
  </si>
  <si>
    <t>ТР - ноябрь 2011г., ТО - 20.05.15г.</t>
  </si>
  <si>
    <t>ТР - ноябрь 2015г., ТО - май 2016г.</t>
  </si>
  <si>
    <r>
      <t>РУ-6 кВ "Очистные Сооружения" АО ВЛ-6 кВ Ф.О-16 действие ТО, АПВУ. Дождь, порывистый ветер.  Бюллетень погоды № 199 от 18.07.15г.  20.07.15г. выполнен осмотр,</t>
    </r>
    <r>
      <rPr>
        <sz val="12"/>
        <color indexed="60"/>
        <rFont val="Times New Roman"/>
        <family val="1"/>
        <charset val="204"/>
      </rPr>
      <t xml:space="preserve"> оп. №49 срыв второго крепления вязки, 25.08.15г. Выполнено устранение дефекта.</t>
    </r>
  </si>
  <si>
    <t>ТО - 10.06.15г., ТР - декабрь 2013г.</t>
  </si>
  <si>
    <t>ТР - декабрь 2015г</t>
  </si>
  <si>
    <t>РЛНД-10/400</t>
  </si>
  <si>
    <t>ТО - 04.09.14г., ТР - 05.03.15г.</t>
  </si>
  <si>
    <t>ТО -сентябрь 2015</t>
  </si>
  <si>
    <t>ТР-октябрь 2011</t>
  </si>
  <si>
    <r>
      <t xml:space="preserve">ПС-35/6 кВ №115 АО ВЛ-6 кВ Ф.15-12  действие ТО, АПВУ. Дождь, порывистый ветер. Бюллетень погоды № 199 от 18.07.15г. </t>
    </r>
    <r>
      <rPr>
        <sz val="12"/>
        <color indexed="60"/>
        <rFont val="Times New Roman"/>
        <family val="1"/>
        <charset val="204"/>
      </rPr>
      <t>04.08.15г. выполнен осмотр оп. №140-141 – деформация провода; №2-3-4, 155-156, 157-158 - провис проводов. Устранение дефектов при предоставлении отключения</t>
    </r>
  </si>
  <si>
    <t>ТО - 13.07.15г., ТР - 04.07.14г.</t>
  </si>
  <si>
    <t>ТО - 13.01.16г., ТР - июль 2016г.</t>
  </si>
  <si>
    <t>ТО - 27.05.15г., ТР - 30.05.14г.</t>
  </si>
  <si>
    <t>ТО - 27.11.15г., ТР - июль 2016г.</t>
  </si>
  <si>
    <t>ТР- сентябрь 2014г., ТО- май 2015г.</t>
  </si>
  <si>
    <t>ТР-ноябрь 2016г., ТО- ноябрь 2015г.</t>
  </si>
  <si>
    <t>PN4-10/250</t>
  </si>
  <si>
    <t>ТР - август 2011г., ТО - февраль 2015г</t>
  </si>
  <si>
    <t>ТВК - 14.07.15г.</t>
  </si>
  <si>
    <t>1976г.</t>
  </si>
  <si>
    <t>ТО - 06.10.14г.</t>
  </si>
  <si>
    <t>ТР 20.02.15г. - отказ</t>
  </si>
  <si>
    <t>ТО - октябрь 2015г, ТР - февраль 2016г.</t>
  </si>
  <si>
    <t>потери сняты по согласованию с ЦИТС ОАО "ТН" ВНК</t>
  </si>
  <si>
    <t>Т0 - 27.07.2014г, ТР - 03.02.2015г.</t>
  </si>
  <si>
    <t>ТО - июль 2016г., ТР - февраль 2016г.</t>
  </si>
  <si>
    <t>ТО - 10.04.15г., ТР - 05.02.15г.</t>
  </si>
  <si>
    <t>ТО - октябрь 2015г., ТР - апрель 2016г.</t>
  </si>
  <si>
    <t>02.2016г</t>
  </si>
  <si>
    <t>ПС 220/110/35/6 кВ "С-Соснинская" АО ВЛ-35кВ Ц-12 МТЗ 1ст, АПВу (дождь, гроза, порывы ветра). Бюллетень погоды № 204 от 23.07.15г. ВЛ осмотрена, причин отключения не обнаружено.</t>
  </si>
  <si>
    <t>ТР 25.12.13</t>
  </si>
  <si>
    <t>ТР-2016г</t>
  </si>
  <si>
    <t>ПС-35/6 кВ №130. АО Ф.30-14 действием МТЗ, АПВн, РПВу (дождь, гроза, порывы ветра). Бюллетень погоды № 204 от 23.07.15г.  ВЛ осмотрена, причин отключения не обнаружено.</t>
  </si>
  <si>
    <t>2012г.</t>
  </si>
  <si>
    <t xml:space="preserve"> ТР 23.07.15г</t>
  </si>
  <si>
    <t>ТР 2016г</t>
  </si>
  <si>
    <t>БИМ 4164.00</t>
  </si>
  <si>
    <t>НПО ГОСАН</t>
  </si>
  <si>
    <t>август 2015г.</t>
  </si>
  <si>
    <r>
      <t xml:space="preserve">БРУ-6 кВ БКНС-24 АО ВЛ-6 Ф.Б8-9 действием МТЗ, АПВ успешно.  Дождь, гроза. Бюллетень погоды № 204 от 23.07.15г.  </t>
    </r>
    <r>
      <rPr>
        <sz val="12"/>
        <color indexed="60"/>
        <rFont val="Times New Roman"/>
        <family val="1"/>
        <charset val="204"/>
      </rPr>
      <t>Оп. 97 наклонена, выравнивание при предоставлении отключения.</t>
    </r>
  </si>
  <si>
    <t xml:space="preserve"> ТР 23.01.15г</t>
  </si>
  <si>
    <t xml:space="preserve"> ТР 01.17г</t>
  </si>
  <si>
    <r>
      <t xml:space="preserve">ПС-35/6 кВ №503 АО ВЛ-6кВ ф.3-17  действием МТЗ, АПВУ. Дождь, гроза.  Бюллетень погоды № 205 от 24.07.15г. </t>
    </r>
    <r>
      <rPr>
        <sz val="12"/>
        <color indexed="60"/>
        <rFont val="Times New Roman"/>
        <family val="1"/>
        <charset val="204"/>
      </rPr>
      <t xml:space="preserve"> 27.07.15г. выполнен осмотр доступных участков (оп. №1-55, 127/2-136/2, 36/3-52/3, 105/4-214/4, 39/5-65/5), замечаний не обнаружено. Полный осмотр выполнен 29.07.15г. после АО 27.07.15г. 02.08.15г. выполнено устранение дефекта.</t>
    </r>
  </si>
  <si>
    <t>1990г.</t>
  </si>
  <si>
    <t xml:space="preserve">ТО – 23.01.15г., ТР – 07.07.15г. (отпайка на Р-452), ТР - 23.07.15г. (отпайки на К-11, 13)
</t>
  </si>
  <si>
    <t>ТО – 23.01.16г., ТР – 07.07.16г.</t>
  </si>
  <si>
    <r>
      <t xml:space="preserve">ПС-35/6 кВ №503 АО ВЛ-6кВ Ф.3-17  действием МТЗ, АПВН, РПВН. Дождь, порывистый ветер (бюллетень погоды №208 от 27.07.15г.). Выполнен перевод нагрузки К-1, 11, 13 на резервное питание. После откл. ЛР-1/3 оп. №36/3 (отпайка на скв.452р), РПВУ. ЛР-1/3 оп. №36/3 включен после улучшения погодных условий.  </t>
    </r>
    <r>
      <rPr>
        <sz val="12"/>
        <color rgb="FF993300"/>
        <rFont val="Times New Roman"/>
        <family val="1"/>
        <charset val="204"/>
      </rPr>
      <t>29.07.15г. выполнен полный осмотр (включая труднодоступные участки) ВЛ, оп. №51-52/4 обнаружено термическое повреждение проводов фаз «В», «С», пересекающихся на участке ответвления отпайки на К-13 (под оп. №51 птица со следами термических повреждений). Дефект устранен.</t>
    </r>
  </si>
  <si>
    <t>АС-96</t>
  </si>
  <si>
    <t>БРУ-6 кВ БКНС-10 АО ВЛ-6кВ Ф.Б10-17  действием ТО, АПВН, РПВУ по ТУ.  Дождь, порывистый ветер (бюллетень погоды № 210 от 28.07.15г.). Оп. 16 обнаружены следы подгара от удара молнии Ф"А", "В".</t>
  </si>
  <si>
    <t>АО УЭЦН. Посадка напряжения при КЗ КЛ-6кВ ф.10-5 ввод на ТП №1 ДНС-10. КЛ заменили, собрана нормальная схема.</t>
  </si>
  <si>
    <t>ААБ 3*70</t>
  </si>
  <si>
    <t>ТО - 15.05.14г., ТР - 10.04.15г.</t>
  </si>
  <si>
    <t>и спец. измерения 10.04.15г.</t>
  </si>
  <si>
    <r>
      <t xml:space="preserve">ПС-35/6 кВ №302 АО ВЛ-6кВ ф.2-2 действием МТЗ, АПВУ. Дождь, гроза. Бюллетень погоды № 211 от 30.07.15г. </t>
    </r>
    <r>
      <rPr>
        <sz val="12"/>
        <color indexed="60"/>
        <rFont val="Times New Roman"/>
        <family val="1"/>
        <charset val="204"/>
      </rPr>
      <t>Произведен осмотр участка оп. №1-26, 46-132 - повреждений не обнаружено. 07.08.15г. выполнен осмотр участока от оп. №26-46, оп. №27 дефектные изоляторы. 08.08.15г. выполнена замена.</t>
    </r>
  </si>
  <si>
    <t>1995г.</t>
  </si>
  <si>
    <t>ТР – 18.07.15г., ТО – 24.04.15г.</t>
  </si>
  <si>
    <t>ТР – 18.07.16г., ТО – 24.04.16г.</t>
  </si>
  <si>
    <r>
      <t xml:space="preserve">ПС-35/6 кВ №308 АО ВЛ-6кВ ф.8-16 действием МТЗ, АПВУ. Дождь, гроза, порывистый ветер. Бюллетень погоды № 212 от 31.07.15г. </t>
    </r>
    <r>
      <rPr>
        <sz val="12"/>
        <color indexed="60"/>
        <rFont val="Times New Roman"/>
        <family val="1"/>
        <charset val="204"/>
      </rPr>
      <t>01.08.15г. выполнен осмотр, разрушены изоляторы оп. №66 ф. «А»; оп. №68, 113 ф. «С»;  оп. №115, 84/1 ф. «В»; оп. №126 всех фаз. 02.08.15г. выполнено устранение дефектов.</t>
    </r>
  </si>
  <si>
    <t>ЗАО «Энергетик»</t>
  </si>
  <si>
    <t>ТР - 25.10.13 г., ТО - 25.04.15г.</t>
  </si>
  <si>
    <t>ТР - 25.10.15 г., ТО - 25.04.16г.</t>
  </si>
  <si>
    <r>
      <t xml:space="preserve">ПС-35/6 кВ №308 АО ВЛ-6кВ ф.8-20 действием МТЗ, АПВУ. Посадка "U". Дождь, гроза. Бюллетень погоды № 212 от 31.07.15г. </t>
    </r>
    <r>
      <rPr>
        <sz val="12"/>
        <color indexed="60"/>
        <rFont val="Times New Roman"/>
        <family val="1"/>
        <charset val="204"/>
      </rPr>
      <t>02.08.15г. произведен осмотр повреждений не обнаружено.</t>
    </r>
  </si>
  <si>
    <t xml:space="preserve">ТР - 31.10.13 г., ТО - 25.04.15г. </t>
  </si>
  <si>
    <t xml:space="preserve">ТР - 31.10.15 г., ТО - 25.04.16г. </t>
  </si>
  <si>
    <r>
      <t>БРУ-6 кВ БКНС-25 АО ВЛ-6кВ Ф.Б4-19 действием ТО, АПВУ. Дождь, гроза. Бюллетень погоды № 212 от 31.07.15г.</t>
    </r>
    <r>
      <rPr>
        <sz val="12"/>
        <color indexed="60"/>
        <rFont val="Times New Roman"/>
        <family val="1"/>
        <charset val="204"/>
      </rPr>
      <t xml:space="preserve"> 01.08.15г. выполнен осмотр, оп. оп. №20 ф. "А", оп. №48/3 ф. "В", оп. №74/3 ф. "С" сколы изоляторов. Июль-август 2015г. Дефект не устранен - отказ ЦИТС ОАО "ТН" ВНК.</t>
    </r>
  </si>
  <si>
    <r>
      <t xml:space="preserve">АО УЭЦН. Посадка напряжения при прохождении грозового фронта. Бюллетень погоды № 211 от 30.07.15г. </t>
    </r>
    <r>
      <rPr>
        <sz val="12"/>
        <color indexed="60"/>
        <rFont val="Times New Roman"/>
        <family val="1"/>
        <charset val="204"/>
      </rPr>
      <t xml:space="preserve">ВЛ-35 ЦЛ-3 Кр - бросок тока до 700А, t-0,1с, посадка до 70% Uн. </t>
    </r>
  </si>
  <si>
    <r>
      <t xml:space="preserve">ПС-35/6 кВ №601 АО ВЛ-6кВ ф.1-17, ф.1-18 действием МТЗ, АПВУ. Посадка напряжения. Дождь, гроза. Бюллетень погоды № 212 от 31.07.15г. </t>
    </r>
    <r>
      <rPr>
        <sz val="12"/>
        <color indexed="60"/>
        <rFont val="Times New Roman"/>
        <family val="1"/>
        <charset val="204"/>
      </rPr>
      <t xml:space="preserve"> 02.08.15г. произведен осмотр повреждений не обнаружено.</t>
    </r>
  </si>
  <si>
    <t>2009г.</t>
  </si>
  <si>
    <t>ЗАО "Промэнергострой"</t>
  </si>
  <si>
    <t>ТР – ноябрь 2013г., ТО – июнь 2015г.</t>
  </si>
  <si>
    <t>ТР – ноябрь 2015г., ТО – июнь 2016г.</t>
  </si>
  <si>
    <r>
      <t xml:space="preserve">ПС-110/35/6 "З.Моисеевская" АО ВЛ-6кВ ф.ЗМ-5 действием ТО, АПВУ. Посадка напряжения. Дождь, гроза. Бюллетень погоды № 212 от 31.07.15г. </t>
    </r>
    <r>
      <rPr>
        <sz val="12"/>
        <color indexed="60"/>
        <rFont val="Times New Roman"/>
        <family val="1"/>
        <charset val="204"/>
      </rPr>
      <t xml:space="preserve"> 02.08.15г. произведен осмотр повреждений не обнаружено.</t>
    </r>
  </si>
  <si>
    <t>ТР - 13.04.15, ТО - ноябрь 2014г.</t>
  </si>
  <si>
    <t>ТР - апрель 2016г., ТО - ноябрь 2015г.</t>
  </si>
  <si>
    <r>
      <t xml:space="preserve">АО УЭЦН. Посадка напряжения при при прохождении грозового фронта. Бюллетень погоды № 212 от 31.07.15г. </t>
    </r>
    <r>
      <rPr>
        <sz val="12"/>
        <color indexed="60"/>
        <rFont val="Times New Roman"/>
        <family val="1"/>
        <charset val="204"/>
      </rPr>
      <t>Оборудование осмотрено, дефектов не выявлено.</t>
    </r>
  </si>
  <si>
    <r>
      <t xml:space="preserve"> АО ВЛ-110кВ С-140  ПС-110 "Игольская" - ПС-110 "Двуреченская" действием НВЧЗ, АПВУ. Посадка напряжения. Дождь, гроза. Бюллетень погоды № 212 от 31.07.15г. </t>
    </r>
    <r>
      <rPr>
        <sz val="12"/>
        <color indexed="60"/>
        <rFont val="Times New Roman"/>
        <family val="1"/>
        <charset val="204"/>
      </rPr>
      <t xml:space="preserve">06.08.15г. выполнен осмотр, оп. №23 расплетение грозотроса (1,5 м от опоры в сторону оп. №24), дефект устранен. </t>
    </r>
  </si>
  <si>
    <t>ПС-50</t>
  </si>
  <si>
    <t>ТО - апрель 2015г.,  КР - 2014г.</t>
  </si>
  <si>
    <t>ТО - август 2015г.</t>
  </si>
  <si>
    <r>
      <t xml:space="preserve">ПС-35/6 кВ №308 АО ВЛ-6кВ ф.8-8 действием МТЗ, АПВУ. Дождь, гроза. Бюллетень погоды № 212 от 31.07.15г. </t>
    </r>
    <r>
      <rPr>
        <sz val="12"/>
        <color indexed="60"/>
        <rFont val="Times New Roman"/>
        <family val="1"/>
        <charset val="204"/>
      </rPr>
      <t xml:space="preserve"> 02.08.15г. произведен осмотр повреждений не обнаружено.</t>
    </r>
  </si>
  <si>
    <t>ТР - 30.10.13г., ТО - 25.04.15г.</t>
  </si>
  <si>
    <t>ТР - 30.10.15г., ТО - 25.04.16г.</t>
  </si>
  <si>
    <t>ЧС-226</t>
  </si>
  <si>
    <t>И, Р</t>
  </si>
  <si>
    <t>ШС-10, РДНД-10</t>
  </si>
  <si>
    <t>ТР - Ф.16-13 март 2016г., Ф.16-14 май 2016г.</t>
  </si>
  <si>
    <t>Ф.Б4-19
Катыльгинское нмр</t>
  </si>
  <si>
    <r>
      <t>АО УЭЦН по повышенному U при переводе нагрузки с Ф.10-7 на Ф.10-10 при выводе в КР 1С-6 ПС 35/6 №110.</t>
    </r>
    <r>
      <rPr>
        <sz val="12"/>
        <color indexed="60"/>
        <rFont val="Times New Roman"/>
        <family val="1"/>
        <charset val="204"/>
      </rPr>
      <t xml:space="preserve"> Разные уровни напряжения на ПС-220 С.Соснинскаяна 1, 2 с-35.</t>
    </r>
  </si>
  <si>
    <r>
      <t>При включении СВ-6 в КУВ-6 К-12 (при отыскании однофазного замыкания на землю на 2С-6 ПС-35/6 №609) произошло отключение 1В-6, 2В-6. Питание на КУВ подано с ф.9-6.</t>
    </r>
    <r>
      <rPr>
        <sz val="12"/>
        <color indexed="60"/>
        <rFont val="Times New Roman"/>
        <family val="1"/>
        <charset val="204"/>
      </rPr>
      <t xml:space="preserve"> При осмотре обнаружено разрушение опорного изолятор Ф. «А» на выкатной тележке выключателя СВ-6, и неисправный 1ОПН-6 ТП Ф. «С». 08.08.15г. выполнено устранение дефектов, собрана нормальная схема.</t>
    </r>
  </si>
  <si>
    <t>И, ЗА</t>
  </si>
  <si>
    <t>ИОЛ-4/10, ОПНп-6/7,2 УХЛ2</t>
  </si>
  <si>
    <t>ОАО «Укрэлектроаппарат»</t>
  </si>
  <si>
    <t>ТР - июнь 2013г., ТО - декабрь 2014г.</t>
  </si>
  <si>
    <t>ТР - июнь 2016г., ТО - декабрь 2015г.</t>
  </si>
  <si>
    <t>Ф.12-10 Нижневартовского нмр</t>
  </si>
  <si>
    <t>К-15</t>
  </si>
  <si>
    <r>
      <t xml:space="preserve">ПС-35/6 кВ №112 АО ВЛ-6 кВ Ф.12-10.  U. По ТМ АО не зафиксирован, Ф.12-10 включен, сброс нагрузки, при осмотре РУ-6 яч.№10- выпавших блинкеров нет, ячейка включена. </t>
    </r>
    <r>
      <rPr>
        <sz val="12"/>
        <color indexed="60"/>
        <rFont val="Times New Roman"/>
        <family val="1"/>
        <charset val="204"/>
      </rPr>
      <t xml:space="preserve">08.08.15г. выполнен ремонт блинкера АПВ, проверка УРЗА В-6 Ф.12-10, замена В-6 на резервный. </t>
    </r>
  </si>
  <si>
    <t>ВЭ/ТЕL-10-20/630 У2</t>
  </si>
  <si>
    <t>Самараэлектрощит</t>
  </si>
  <si>
    <t>Тр-р</t>
  </si>
  <si>
    <t>ТМ 400/10-66 У1</t>
  </si>
  <si>
    <t>ТО 28.07.15г</t>
  </si>
  <si>
    <t>08.04.14г- ТР НПО, 07.04.2015г-ТР НПО</t>
  </si>
  <si>
    <t>08.04.14г ТВК</t>
  </si>
  <si>
    <r>
      <t xml:space="preserve">АО УЭЦН по повышенному напряжению. Скв. в работе. </t>
    </r>
    <r>
      <rPr>
        <sz val="12"/>
        <color indexed="60"/>
        <rFont val="Times New Roman"/>
        <family val="1"/>
        <charset val="204"/>
      </rPr>
      <t>Регулировка напряжения со стороны Тюменьэнерго. Выполнено изменение параметра уставок по напряжению в СУ ЭЦН.</t>
    </r>
  </si>
  <si>
    <t>ТЧ, СК</t>
  </si>
  <si>
    <t xml:space="preserve">АС-120, сталь </t>
  </si>
  <si>
    <t>ТО - январь 2016г., ТР - июль 2017г.</t>
  </si>
  <si>
    <r>
      <t xml:space="preserve">ПС-35/6 кВ №106 АО ВЛ-6 Ф.6-10 действием ТО, АПВУ. 18.08.15г. выполнен  осмотр ВЛ-6 на спец технике, </t>
    </r>
    <r>
      <rPr>
        <sz val="12"/>
        <color indexed="60"/>
        <rFont val="Times New Roman"/>
        <family val="1"/>
        <charset val="204"/>
      </rPr>
      <t>оп. 26-27 (h-4м) на проводах следы зацепа, предположительно оставленные при транспортировке демонтированного СКН с К-32. Ремонт провода не требуется.</t>
    </r>
  </si>
  <si>
    <t>ТР - март 2014г., ТО - март 2015г.</t>
  </si>
  <si>
    <t>ТР - март 2016г., ТО - сентябрь 2015г.</t>
  </si>
  <si>
    <t>ТО - 29.10.14г., ТР - 01.04.12г.</t>
  </si>
  <si>
    <t xml:space="preserve">ТО-октябрь </t>
  </si>
  <si>
    <r>
      <t>БРУ-6 кВ №2 БКНС-2 АО ВЛ-6 Ф.Б2-2 действием ТО, АПВН, включен ТУ успешно. Гроза, бюллетень погоды №230 от 18.08.15г.</t>
    </r>
    <r>
      <rPr>
        <sz val="12"/>
        <color rgb="FF993300"/>
        <rFont val="Times New Roman"/>
        <family val="1"/>
        <charset val="204"/>
      </rPr>
      <t xml:space="preserve"> Касание проводов ВЛ при падении дерева.</t>
    </r>
  </si>
  <si>
    <r>
      <t xml:space="preserve">АО ВЛ-6 Ф.11-14 действием ТО АПВУ. Дождь гроза порывестый ветер. Билютень погоды №232 от 20.08.15г. </t>
    </r>
    <r>
      <rPr>
        <sz val="12"/>
        <color indexed="60"/>
        <rFont val="Times New Roman"/>
        <family val="1"/>
        <charset val="204"/>
      </rPr>
      <t>Оп. 28-29 раслдетение провода, оп.28 поврежден изолятор.</t>
    </r>
  </si>
  <si>
    <r>
      <t xml:space="preserve">ПС 35/6 кВ №610 АО ВЛ-6 Ф.10-13 действием ТО, АПВ неуспешное. </t>
    </r>
    <r>
      <rPr>
        <sz val="12"/>
        <color indexed="60"/>
        <rFont val="Times New Roman"/>
        <family val="1"/>
        <charset val="204"/>
      </rPr>
      <t xml:space="preserve">Падение дерева в пролете оп.№№89-90 Ф.10-13 в результате работ ООО "Север" по прокладке визирной линии. В пролетах оп.№84-92 срыв проводов с изоляторов. </t>
    </r>
    <r>
      <rPr>
        <sz val="12"/>
        <rFont val="Times New Roman"/>
        <family val="1"/>
        <charset val="204"/>
      </rPr>
      <t>Упавшее дерево убрано с проводов.</t>
    </r>
    <r>
      <rPr>
        <sz val="12"/>
        <color indexed="60"/>
        <rFont val="Times New Roman"/>
        <family val="1"/>
        <charset val="204"/>
      </rPr>
      <t xml:space="preserve"> 25.08.15. выполнено восстановление ВЛ.</t>
    </r>
  </si>
  <si>
    <t>ЗАО «Промэнергострой»</t>
  </si>
  <si>
    <t>ТО - январь 2015г., ТР – июль 2015г.</t>
  </si>
  <si>
    <r>
      <t xml:space="preserve">АО В-35 ПЛУ-35 ЦЛ-8 "транзит" действием ТО, РПВ успешное. Проведен осмотр ПЛУ-35 ЦЛ-8 "транзит", ПС-35/6кВ №403 без замечаний. </t>
    </r>
    <r>
      <rPr>
        <sz val="12"/>
        <color indexed="60"/>
        <rFont val="Times New Roman"/>
        <family val="1"/>
        <charset val="204"/>
      </rPr>
      <t xml:space="preserve">Выполнен осмотр ВЛ-35 ЦЛ-8 транзит 24.08.15г., дефектов не выявлено. </t>
    </r>
    <r>
      <rPr>
        <sz val="12"/>
        <rFont val="Times New Roman"/>
        <family val="1"/>
        <charset val="204"/>
      </rPr>
      <t>Сильные порывы ветера, дождь, бюллетень погоды №234 от 22.08.15г.</t>
    </r>
  </si>
  <si>
    <t>ТР - май 2008г., ТО - июль 2014г.</t>
  </si>
  <si>
    <t>ТР - июль 2016г., ТО - февраль 2016г.</t>
  </si>
  <si>
    <r>
      <t>ПС 35/6 кВ №103 АО В-61Т (действие защит уточняется, снят архив)., при двухфазном замыкании на "землю" 1).</t>
    </r>
    <r>
      <rPr>
        <sz val="12"/>
        <color rgb="FF993300"/>
        <rFont val="Times New Roman"/>
        <family val="1"/>
        <charset val="204"/>
      </rPr>
      <t xml:space="preserve"> на ВЛ-6кВ ф.3-7  обрыв провода оп.№17 фаза "В" , 2). разрушение изолятора на ВЛ-6 кВ ф.3-11 оп.№20  фаза "А". Выполнен ремонт повреждений. </t>
    </r>
    <r>
      <rPr>
        <sz val="12"/>
        <rFont val="Times New Roman"/>
        <family val="1"/>
        <charset val="204"/>
      </rPr>
      <t>Сильные порывы ветера, дождь, бюллетень погоды №235 от 23.08.15г.</t>
    </r>
  </si>
  <si>
    <r>
      <t xml:space="preserve">ПС 35/6 кВ №106 АО ВЛ-6кВ ф.6-7 действием МТЗ, АПВН, РПВУ, произведен в доступных местах осмотр замечаний нет. </t>
    </r>
    <r>
      <rPr>
        <sz val="12"/>
        <color indexed="60"/>
        <rFont val="Times New Roman"/>
        <family val="1"/>
        <charset val="204"/>
      </rPr>
      <t xml:space="preserve">29.08.15г. выполнен полный осмотр, оп. №41/1-42/1 провис проводов фаз "А", "С". Устранение дефекта в сентябре. </t>
    </r>
    <r>
      <rPr>
        <sz val="12"/>
        <rFont val="Times New Roman"/>
        <family val="1"/>
        <charset val="204"/>
      </rPr>
      <t>Сильные порывы ветера, дождь, бюллетень погоды №235 от 23.08.15г.</t>
    </r>
  </si>
  <si>
    <r>
      <t xml:space="preserve">ПС 35/6 кВ №103 Неоднократное АО ВЛ-6кВ, ф.3-7, ТО, АПВУ, произведен осмотр в доступных местах, в пролетах оп.№1-9, 27-40, 48-52, замечаний не выявлено. </t>
    </r>
    <r>
      <rPr>
        <sz val="12"/>
        <color indexed="60"/>
        <rFont val="Times New Roman"/>
        <family val="1"/>
        <charset val="204"/>
      </rPr>
      <t>29.08.15г. выполнен полный осмотр, оп.№43 наклон, №41-42 провис проводов фаз "А", "С". Устранение дефекта в сентябре.</t>
    </r>
    <r>
      <rPr>
        <sz val="12"/>
        <rFont val="Times New Roman"/>
        <family val="1"/>
        <charset val="204"/>
      </rPr>
      <t xml:space="preserve"> Сильные порывы ветера, дождь, бюллетень погоды №235 от 23.08.15г.</t>
    </r>
  </si>
  <si>
    <t>ТР-03.08.14., 24.08.15г. - отказ.</t>
  </si>
  <si>
    <t>ТО-02.2016., ТР-08.2016.</t>
  </si>
  <si>
    <r>
      <t xml:space="preserve">ПС 35/6 кВ №401 АО ВЛ-6 кВ Ф.1-18 действием ТО, АПВ н/у, </t>
    </r>
    <r>
      <rPr>
        <sz val="12"/>
        <color rgb="FF993300"/>
        <rFont val="Times New Roman"/>
        <family val="1"/>
        <charset val="204"/>
      </rPr>
      <t>обрыв 2х проводов в пролете оп. №51-52/2 транспортом ООО "Транссервис" а/м "Витязь"</t>
    </r>
    <r>
      <rPr>
        <sz val="12"/>
        <rFont val="Times New Roman"/>
        <family val="1"/>
        <charset val="204"/>
      </rPr>
      <t xml:space="preserve"> Сообщено в ООО ЧОП "РН-Охрана-Томск".</t>
    </r>
  </si>
  <si>
    <t>ТР - июнь 2014г., ТО - май 2015г.</t>
  </si>
  <si>
    <t>ТР - ноябрь 2016г., ТО - ноябрь 2015г.</t>
  </si>
  <si>
    <t>БУ/ТЕL -100/220-12-03А</t>
  </si>
  <si>
    <t>Таврида электрик г.Москва</t>
  </si>
  <si>
    <t>ТО 06.05.15г; ТР 12.06.15г</t>
  </si>
  <si>
    <t>ВА55-43</t>
  </si>
  <si>
    <t>завод «Контактор» г. Ульяновск</t>
  </si>
  <si>
    <t>ТО - июль 2015г., ТР – июль 2014г.</t>
  </si>
  <si>
    <t>ТО - январь 2016г., ТР – июль 2016г.</t>
  </si>
  <si>
    <r>
      <t xml:space="preserve">АО АВ-0.4кВ  вводной Iн-1600А в КТПН-6/0.4кВ, после включения и запуска 3-х скважин повторное отключение. Произведена замена АВ-0,4кВ. </t>
    </r>
    <r>
      <rPr>
        <sz val="12"/>
        <color indexed="60"/>
        <rFont val="Times New Roman"/>
        <family val="1"/>
        <charset val="204"/>
      </rPr>
      <t>Неисправность блока защит АВ в результате попадания влаги.</t>
    </r>
  </si>
  <si>
    <t>Ф.11-11 Ю-Крапивинское нмр</t>
  </si>
  <si>
    <t>Ф.11-11</t>
  </si>
  <si>
    <r>
      <t xml:space="preserve">ПС-35/6кВ №611 АО ВЛ-6кВ Ф.11-11 действием ТО, АПВУ.  Дождь, гроза, порывистый ветер. Бюллетень погоды № 244 b от 1.09.15г. </t>
    </r>
    <r>
      <rPr>
        <sz val="12"/>
        <color indexed="60"/>
        <rFont val="Times New Roman"/>
        <family val="1"/>
        <charset val="204"/>
      </rPr>
      <t>При осмотре обнаружено: на оп.№94/2 (анкер) разрушен один натяжной изолятор ф."А", на оп.№120/2 (анкер) разрушен один натяжной изолятор ф."С". 04.09.15 произведена замена разрушеных изоляторов на опорах 94/2, 120/2 ВЛ-6 Ф.11-11</t>
    </r>
  </si>
  <si>
    <t>ТО – июль 2015г.</t>
  </si>
  <si>
    <t>ТО - январь 2015г.</t>
  </si>
  <si>
    <t>К-39 скв.1291 Нижневартовского нмр</t>
  </si>
  <si>
    <t>КЗ ЭД-0,4кВ. Замена ЭД выполнена 02.09.15г.</t>
  </si>
  <si>
    <r>
      <t xml:space="preserve">АО КЛ-6 Ф.СС-31 на ПС-220 "Советско-Соснинская"действием ТО, АПВ (выведено). </t>
    </r>
    <r>
      <rPr>
        <sz val="12"/>
        <color indexed="60"/>
        <rFont val="Times New Roman"/>
        <family val="1"/>
        <charset val="204"/>
      </rPr>
      <t>Повреждение В-6 в яч.№31 (ТП МЭС),</t>
    </r>
    <r>
      <rPr>
        <sz val="12"/>
        <rFont val="Times New Roman"/>
        <family val="1"/>
        <charset val="204"/>
      </rPr>
      <t xml:space="preserve"> 11.09.15. произведена корректировка потерь нефти. </t>
    </r>
  </si>
  <si>
    <t xml:space="preserve">Ложная работа АВРЛ-220 ПС 220 "Парабель" (принадлежность ОАО " ТП МЭС"). Потеря питания ПС "Игольская", "Крапивинская", "Западно-Моисеевская", "Двуреченская", "Лугинецкая". Направлен запрос о причине отключения в ОАО "ТП МЭС". </t>
  </si>
  <si>
    <t xml:space="preserve"> ТР 26.05.2015</t>
  </si>
  <si>
    <t>ТО ноябрь 2015</t>
  </si>
  <si>
    <r>
      <t xml:space="preserve">ПС 35/6 кВ №130 АО ВЛ-6 кВ Ф.30-6, 30-8 АПВ н/у, РПВ успешное, осмотр ВЛ-6 выполнен, замечаний не обнаружено. </t>
    </r>
    <r>
      <rPr>
        <sz val="12"/>
        <color indexed="60"/>
        <rFont val="Times New Roman"/>
        <family val="1"/>
        <charset val="204"/>
      </rPr>
      <t xml:space="preserve"> Поврежден ОПН-6, КУВ-6 К-247 </t>
    </r>
  </si>
  <si>
    <t>ОПН ЗЭУ/П-6/7,2/100/550У2</t>
  </si>
  <si>
    <t>Ф.30-6,Советского нмр</t>
  </si>
  <si>
    <r>
      <t xml:space="preserve">АО ВЛ-6кВ Ф.30-6, действием ТО, АПВН, РПВН. К-247 КУВ-6 Ф.30-6 ввод№1 в отсеке ТН 6000/100 межфазное </t>
    </r>
    <r>
      <rPr>
        <sz val="12"/>
        <color indexed="60"/>
        <rFont val="Times New Roman"/>
        <family val="1"/>
        <charset val="204"/>
      </rPr>
      <t>КЗ из-за повреждения ОПН-6</t>
    </r>
    <r>
      <rPr>
        <sz val="12"/>
        <rFont val="Times New Roman"/>
        <family val="1"/>
        <charset val="204"/>
      </rPr>
      <t>, (КУВ-6 Ф 30-6 ввод№1 исключен из схемы). .</t>
    </r>
  </si>
  <si>
    <t>3*3ЗНОМ-6У3</t>
  </si>
  <si>
    <r>
      <t xml:space="preserve">АО ВЛ-6кВ Ф.30-14, действием МТЗ, АПВН, РПВН. </t>
    </r>
    <r>
      <rPr>
        <sz val="12"/>
        <color indexed="60"/>
        <rFont val="Times New Roman"/>
        <family val="1"/>
        <charset val="204"/>
      </rPr>
      <t>Оп.№33 разрушение изолятора фаза "С".</t>
    </r>
  </si>
  <si>
    <t xml:space="preserve"> Ф.Р-4                                  ПС -220/10 "Раскино"</t>
  </si>
  <si>
    <t xml:space="preserve"> Ф.Р-4</t>
  </si>
  <si>
    <t xml:space="preserve">АО В-10 яч.4 Ф.Р-4 ПС -220/10 "Раскино"  (принадлежность ОАО " ТП МЭС"), работа АВР-6 на ПС-35/6 №128. Причина отключения выясняется. </t>
  </si>
  <si>
    <t>АО АВ-0.4кВ  СУ ЭЦН 491  Iн-100А в КТПН-6/0,4кВ РПВУ.  (запрошены распечатки журнала событий СУ ЭЦН)</t>
  </si>
  <si>
    <t>АВБШВ</t>
  </si>
  <si>
    <t xml:space="preserve"> ТР 23.07.14г</t>
  </si>
  <si>
    <t xml:space="preserve"> ТР 23.07.16г</t>
  </si>
  <si>
    <t>Ф.14-3 Советского нмр</t>
  </si>
  <si>
    <t>Виновник не установлен. Обрыв провода ф.А" в пролете оп.№62-63/3. Ведется выяснение обстоятельств.</t>
  </si>
  <si>
    <t>С-92</t>
  </si>
  <si>
    <r>
      <t>АО В-6 Ввод-1 яч.4 БРУ-6кВ №4 действием МТЗ.</t>
    </r>
    <r>
      <rPr>
        <sz val="12"/>
        <color indexed="60"/>
        <rFont val="Times New Roman"/>
        <family val="1"/>
        <charset val="204"/>
      </rPr>
      <t xml:space="preserve"> ВЛ-6кВ Ф.Б4-28 на оп.55/3 наезд бульдозера ООО "Лесстройреконструкция"</t>
    </r>
    <r>
      <rPr>
        <sz val="12"/>
        <rFont val="Times New Roman"/>
        <family val="1"/>
        <charset val="204"/>
      </rPr>
      <t>, сорваны провода с изоляторов, наклон опоры. В-6 Ф.Б4-28 не отключился, неисправность выходного реле токовой отсечки. Нагрузка Ф.Б4-28 переведена на ВЛ-6кВ Ф.Б4-17. Сообщено в ООО ЧОП "РН-Охрана-Томск".</t>
    </r>
  </si>
  <si>
    <t>Ф.Б4-28</t>
  </si>
  <si>
    <t>АО АВ-0,4 в КТПН-6/0,4кВ, Iн=160А, Iраб=45А, заявка от ЦДНГ-1 в 17:00ч.  (запрошены распечатки журнала событий СУ ЭЦН)</t>
  </si>
  <si>
    <t xml:space="preserve"> К-1 скв.313
Советское нмр</t>
  </si>
  <si>
    <t xml:space="preserve">АО АВ-0,4 кВ скв.313 гроза, запрошены распечатки параметров работы СУ ЭЦН. </t>
  </si>
  <si>
    <t xml:space="preserve"> ф.1-9 Оленье нмр</t>
  </si>
  <si>
    <t>ф.1-9</t>
  </si>
  <si>
    <t>ПС-35/6 кВ №401 АО ВЛ-6кВ Ф.1-9. действием ТО, АПВ неуспешное, РПВ успешное, выполнен частичный осмотр, запланирован осмотр на "ГАЗ-71"</t>
  </si>
  <si>
    <t>МТЗ, ДЗТ</t>
  </si>
  <si>
    <t>Сбои в станциях управления</t>
  </si>
  <si>
    <t>В РЩ-0,4 кВ нагрев контакта на нижних губках фидерного автомат.Устранено.</t>
  </si>
  <si>
    <t>Сбой в СУ "Электон".</t>
  </si>
  <si>
    <t>На ГУ-41 в РЩ-0,4 кВ , перед вводным АВ поврежден фазный провод. Устранено.Увеличено сечение фазных проводников.</t>
  </si>
  <si>
    <t xml:space="preserve">ВЛ-0,4 кВ ф.1. от ТП -227  </t>
  </si>
  <si>
    <t xml:space="preserve"> Сработал фидерный  автомат. Перегруз. Обрыв ремней на ШГН-скв.622. </t>
  </si>
  <si>
    <t>РЩ-0,4кВ. Перегруз. Сработал АВ ввода 0,4 кВ. Гроза.</t>
  </si>
  <si>
    <t>1956 г.</t>
  </si>
  <si>
    <t xml:space="preserve">ВЛ-0,4 кВ ф. 3. от ТП Хл-212-4 </t>
  </si>
  <si>
    <t>ТП Хл-212-4 ф. 3. Сработал фидерный АВ. Перегруз. Восстановлено.</t>
  </si>
  <si>
    <t>В РЩ-0,4 кВ сработал вводной АВ. Перегруз. Простой УЭЦН скв. 156.</t>
  </si>
  <si>
    <t>Нагрев контактных соединений рубильника 0,4 кВ. Произведена замена.</t>
  </si>
  <si>
    <t>В РЩ-0,4 кВ сработал вводной АВ. Перегруз. Клин УЭЦН скв. 364. Простой УЭЦН скв. 156 и 364.</t>
  </si>
  <si>
    <t>М-е Украинское. ШГН скв.39. СУ.</t>
  </si>
  <si>
    <t>М-е Украинское. ШГН скв.39.</t>
  </si>
  <si>
    <t xml:space="preserve">М-е Украинское. ШГН скв.39. В СУ вышел из строя блок эл. управления "КУБ-202". </t>
  </si>
  <si>
    <t>М-е Западно-Анастасиевское.  Сработало Т/Р в АВ ф.2. Перегруз. Замена АВ.</t>
  </si>
  <si>
    <t>М-е Ключевое. Сработал фидерный АВ. Перегруз.</t>
  </si>
  <si>
    <t>ВЛ-0,4кВ фидер.2  от ТП Кл-534п</t>
  </si>
  <si>
    <t>М-е Ключевое Сработал фидерный АВ. Перегруз.</t>
  </si>
  <si>
    <t>М-е Зыбза. В районе опор № 77-78 следы проезда большегрузной техники и схлеста проводов. Виновник не обнаружен.</t>
  </si>
  <si>
    <t>В РУ-6 кВ перегорел ПК-6 кВ. Перегруз.</t>
  </si>
  <si>
    <t>Вышел из строя блок эл. управления "КУБ-202". Заменили.</t>
  </si>
  <si>
    <t>М-е Убеженское скв.17</t>
  </si>
  <si>
    <t>М-е Зыбза, Холмское. В пролете опор 11-12 обрыв 2-х проводов неустановленным транспортом.</t>
  </si>
  <si>
    <t>М-е Ключевое. Нагрев контактного соединения.  Перезаделка контакта на приёмной траверсе ТП.</t>
  </si>
  <si>
    <t>ТП 6/0,4 кВ № Ну-83-6п, РУ-6 кВ. Абинский ЭСУ.</t>
  </si>
  <si>
    <t>В РЩ-0,4 кВ сработал фидерный АВ. Перегруз.</t>
  </si>
  <si>
    <t>РП-53 Кл.</t>
  </si>
  <si>
    <t>ВЛ-6 Кл-532п.</t>
  </si>
  <si>
    <t>В РП-53 Кл отключился высоковольтный выключатель ВЛ-6 Кл-532п. Причина неизвестная. Эл. снабжение  восстановлено.</t>
  </si>
  <si>
    <t>1992 г.</t>
  </si>
  <si>
    <t>провод АС-95, изоляторы Шф-10, опоры – ж/б.</t>
  </si>
  <si>
    <t>Перегруз. После осмотра ВЛ-0,4 кВ ф.2 включен в работу.</t>
  </si>
  <si>
    <t>М-е Восточно-Северское.  КЗ на ВЛ-0,4 кВ фид.2 из-за касания проводов комбайном . Произведена замена ПК-6 (1шт.). Повреждений ВЛ не выявлено.</t>
  </si>
  <si>
    <t>1997 г.</t>
  </si>
  <si>
    <t>ПП-67</t>
  </si>
  <si>
    <t>М-е Западно-Беликовское. УЭЦН скв. 10.</t>
  </si>
  <si>
    <t>ВЛ-0,4 кВ ф-5 от ТП-ПП-1-1032п.</t>
  </si>
  <si>
    <t>Сработал фидерный автомат в ТП. Перегруз. Перешли на работу от ДЭС.</t>
  </si>
  <si>
    <t>ПС 35/6 кВ И-8 "Восточная" Ильского ЭСУ.</t>
  </si>
  <si>
    <t>М-е Новодмитриевское, Восточно-Северское. Откл. ввода 6 кВ трансформатора Т-2. Двухфазное КЗ на землю на отпайках сторонних потребителей..</t>
  </si>
  <si>
    <t>2009 г.</t>
  </si>
  <si>
    <t>ВВ/TEL 10-20/1000</t>
  </si>
  <si>
    <t>М-е Азовское. На ПС "Западная" "земля" на шинах 6кВ. На опоре №118 ВЛ-6кВ Зп-92 обнаружено упавшее дерево. Убрали. Предупреждение НЯ-2 от 07.09.15г.</t>
  </si>
  <si>
    <t>ПС-"Юлия"-35/6, РП-8 Ну (6 кВ)    Абинский ЭСУ.</t>
  </si>
  <si>
    <t xml:space="preserve">Авария в сетях ОАО "Кубаньэнерго". </t>
  </si>
  <si>
    <t>М-е Шептальское. ШГН скв. 450.</t>
  </si>
  <si>
    <t>В БУ сработал вводной АВ. Перегруз. На скв. работал персонал СИАМ.</t>
  </si>
  <si>
    <t>М-е Западно-Анастасиевское. В ТП сработал фидерный АВ. Перегруз.</t>
  </si>
  <si>
    <t>М-е Сладковско-Морозовское. Сработал фидерный АВ. Перегруз.</t>
  </si>
  <si>
    <t>М-е Зыбза. Откл. фидерный автомат. Перегруз.</t>
  </si>
  <si>
    <t>М-е Чумаковское. УЭЦН скв. 1 и 2 переведены на работу от ДЭС.</t>
  </si>
  <si>
    <t>М-е Сладковско-Морозовское. Сработал фидерный АВ. Перегруз. Произведена замена АВ.</t>
  </si>
  <si>
    <t xml:space="preserve">М-е Западно-Анастасиевское. Сработал фидерный АВ. Перегруз. </t>
  </si>
  <si>
    <t>М-е Западно-Анастасиевское. Сработал фидерный АВ. Перегруз. Произведена замена АВ.</t>
  </si>
  <si>
    <t>М-е Ахтырсо-Бугундырское, скв.153 ШГН - сработало РТ в БУ. Перегруз.</t>
  </si>
  <si>
    <t>ПС 35/6                  И-11 "Бугундырь", И-3 "Ахтыр-ская", И-7 "Черномор-ская",   И-12 "Горка"</t>
  </si>
  <si>
    <t>ВЛ-6 кВ КУ-9, КУ-13 СЭС ОАО "Кубаньэнер-го".</t>
  </si>
  <si>
    <t>ПС 35/6 К-136</t>
  </si>
  <si>
    <t>ВЛ-6 ф.136-16</t>
  </si>
  <si>
    <t>Падение дерева из вне охр.зоны ВЛ оп.13-14</t>
  </si>
  <si>
    <t>Падение дерева из вне охр.зоны ВЛ, обрыв 3х фаз проводов в пролетах оп.94,95,96</t>
  </si>
  <si>
    <t>ПС 35/6 К-45</t>
  </si>
  <si>
    <t>Гроза. Разрушение изоляторов оп 65,66</t>
  </si>
  <si>
    <t>ВЛ-6 ф.1-23</t>
  </si>
  <si>
    <t>Гроза. Разрушение прох.изолятора на приемн.портале КТП К-123</t>
  </si>
  <si>
    <t>ПС 35/6 К-254</t>
  </si>
  <si>
    <t>ВЛ-6 ф.254-04</t>
  </si>
  <si>
    <t>Падение дерева оп.5-6 отп.УДС из вне охр.зоны</t>
  </si>
  <si>
    <t>Падение дерева из вне охр.зоны ВЛ оп.32-33 отп.К-571</t>
  </si>
  <si>
    <t>24.01.2015, 21.07.2014</t>
  </si>
  <si>
    <t>окт.14, апр.14</t>
  </si>
  <si>
    <t>04.02.2015, 19.12.2014</t>
  </si>
  <si>
    <t>2016, 2015</t>
  </si>
  <si>
    <t>дек.14, сент.14</t>
  </si>
  <si>
    <t>ПС110/35/6 ДНС-32</t>
  </si>
  <si>
    <t>Отключение ВЛ-35 по МТЗ от грозового перенапряжения</t>
  </si>
  <si>
    <t>ПС 35/6 К-37</t>
  </si>
  <si>
    <t>ВЛ-6 ф. 37-04</t>
  </si>
  <si>
    <t>Гроза, оп. 55 ф.В подгар изолятора</t>
  </si>
  <si>
    <t>ПС 35/6 КНС-2Е</t>
  </si>
  <si>
    <t>ВЛ-6 ф. 2-14</t>
  </si>
  <si>
    <t>Сильный ветер. Падение дерева из вне охр.зоны ВЛ оп.39-40</t>
  </si>
  <si>
    <t>1СШ-35</t>
  </si>
  <si>
    <t>Посадка напряжения при АО ВЛ-110 Каменная-Генерация-1. Разрушение ОПН-110кВ оп.3 ф.С ВЛ-110 Каменная-Генерация-1</t>
  </si>
  <si>
    <t>ВЛ-35 ДНС-32-1</t>
  </si>
  <si>
    <t>ЗРУ-6 ДНС-32</t>
  </si>
  <si>
    <t>КТП К-596б</t>
  </si>
  <si>
    <t>Обрыв провода ВЛ-6кВ оп.11 ф.32-24 отп.К-596б</t>
  </si>
  <si>
    <t>КТПН 6/0,4 к.581</t>
  </si>
  <si>
    <t>разрушение предохранителя 6 кВ ф.С КТПН 6/0,4 к.581</t>
  </si>
  <si>
    <t>ПС 35/6 №3</t>
  </si>
  <si>
    <t>отключение  ф.3-08 с успешным АПВ во время грозы, осмотр</t>
  </si>
  <si>
    <t>МВ-6 вод №1</t>
  </si>
  <si>
    <t>А.О. ввода №1, неисправность цепей РЗА, АВРУ</t>
  </si>
  <si>
    <t>ПС 110/35/6 Скважина</t>
  </si>
  <si>
    <t>ВЛ-35 Красноленинская-1</t>
  </si>
  <si>
    <t>А.О. В-35 Красноленинская-1 с успешным АПВ</t>
  </si>
  <si>
    <t>КТПН к.578</t>
  </si>
  <si>
    <t>КТПН 6/0,4 к.578</t>
  </si>
  <si>
    <t>Нет выхода из тр-ра по 0,4 кВ ф.С, замена тр-ра 400 кВА</t>
  </si>
  <si>
    <t>Упало дерево на отпайке к.363б в пролете оп.14-15 из вне охранной зоны</t>
  </si>
  <si>
    <t>сгорел АВ-0,4</t>
  </si>
  <si>
    <t>Падение сгнившего дерева из внеохранной зоны в пролете опор 76-77</t>
  </si>
  <si>
    <t>Выбит вводной АВ 0,4кВ при расклинивании скв.5098</t>
  </si>
  <si>
    <t>1:18</t>
  </si>
  <si>
    <t>Посадка напряжения при АО ф.28-04 от падения дерева оп.17-18 из вне охр.зоны ВЛ</t>
  </si>
  <si>
    <t>ВЛ-6 ф.555-06</t>
  </si>
  <si>
    <t>Разрушение изоляторов ПС-70 оп.76, стригущая поросль оп.81-82</t>
  </si>
  <si>
    <t>ВЛ-6 ф.К-05</t>
  </si>
  <si>
    <t>отп. К-7 оп.13 сход снега, наледи</t>
  </si>
  <si>
    <t>ПС 35/6 К-182</t>
  </si>
  <si>
    <t>ВЛ-6 ф.182-12</t>
  </si>
  <si>
    <t>оп.18-21 сход снега, наледи</t>
  </si>
  <si>
    <t>ВЛ-6 ф.76-08</t>
  </si>
  <si>
    <t>Дерево на ВЛ оп.46-47 (под тяжестью снега)</t>
  </si>
  <si>
    <t>1:31</t>
  </si>
  <si>
    <t>ПС 35/6 К-305</t>
  </si>
  <si>
    <t>Деревья на ВЛ оп.3-4,13-14,25-26,37-38 (под тяжестью снега)</t>
  </si>
  <si>
    <t>РТ-60</t>
  </si>
  <si>
    <t>не определен</t>
  </si>
  <si>
    <t>06.03.2015.</t>
  </si>
  <si>
    <t>Аварийный вывод в ремонт ВЛ-6 кВ "105-18", устранение замыкания на "землю" в сети 6кВ, восстановление вязки провода,фазы"В", на опоре№37</t>
  </si>
  <si>
    <t>07.2017</t>
  </si>
  <si>
    <t>Отключение ВЛ-6кВ "113-16",
 ВЛ-6кВ "113-18" от защиты "ТО", АПВ успешное. Прохождение грозового фронта. Причина: ВЛ-6кВ "113-16"ожоги проводов в пролете опор №17-18, ВЛ-6кВ "113-18" ожоги проводров в пролете опор №19 -19/1.</t>
  </si>
  <si>
    <t xml:space="preserve"> АС-95
</t>
  </si>
  <si>
    <t>16.10.2014     21.10.2014</t>
  </si>
  <si>
    <t>10.2016              10.2016</t>
  </si>
  <si>
    <t>05.04.2015               05.04.2015</t>
  </si>
  <si>
    <t>Отключение ВЛ-6 "142-16" и ВЛ-6кВ"104-12" от защиты "ТО", АПВ успешное. Прохождение грозового фронта. Причины: ВЛ-6кВ "104-12" ожоги проводов на спусках ВЛ к КТП КГП К-41 принадлежность  ООО "ГазпромДобычаНоябрьск". ВЛ-6кВ "142-16": ожоги проводов в пролете опор №71/2-71/3, схлест при порывах ветра из-за увеличенного провиса проводов вследствии выдавливания и наклона опоры №71/2.</t>
  </si>
  <si>
    <t>ВЛ-110 Тарко-Сале-Пурпейская, Пурпейская-Кирпичная</t>
  </si>
  <si>
    <t>Посадка напряжения по ПС 35/6 кВ  до уровня 4,8кВ по стороне 6 кВ подключенных от 
ПС-110/35/6кВ "Ново-Пурпейская", "Барсуковская","Комсомольская", "Ямальская",
"Тарасовская", "Мара-Яха","Майская", "Харампурская","Южно-Харампурская", частичная остановка агрегатов КНС,ДНС,УПСВ, частичный сброс нагрузки  мех. фонда ЦДНГ-1,2,3,4. Причиной аварийного отключения ВЛ-110кВ Тарко-Сале-Пурпейская послужило однофазное короткое замыкание ф "В" на землю в результате грозового перенапряжения. ВЛ-110кВ Пурпейская-Кирпичная послужило однофазное короткое замыкание ф "А" на землю в результате грозового перенапряжения.</t>
  </si>
  <si>
    <t>ВЛ-6 кВ "321-07"</t>
  </si>
  <si>
    <t xml:space="preserve">Отключение ВЛ-6кВ "321-07",  от защиты "ТО", АПВ неуспешное. Обрыв проводов фазы "А"и "С" в пролете опор №96-97, трубоукладчиком гос.№ 2775 СВ 89, принадлежащим  ООО"Пурэнергомонтаж".  </t>
  </si>
  <si>
    <t xml:space="preserve"> 01.12.15</t>
  </si>
  <si>
    <t xml:space="preserve"> 12.06.15</t>
  </si>
  <si>
    <t>ВЛ-6 кВ "234-04"</t>
  </si>
  <si>
    <t>Отключение ВЛ-6кВ "234-04" от защиты "ТО", АПВ успешное. Перекрытие токоведущих частей птицей в КТПН-630 кВА №2 куста 124</t>
  </si>
  <si>
    <t>ТМГ-630/6/0,4</t>
  </si>
  <si>
    <t>ОАО "электрощит" г.Чехов</t>
  </si>
  <si>
    <t>ТО-21.06.15                    ТР-20.09.12</t>
  </si>
  <si>
    <t>ТВК  21.06.2015</t>
  </si>
  <si>
    <t>ВЛ-6 кВ "369-08"</t>
  </si>
  <si>
    <t>Отключение ВЛ-6кВ "369-08"от защиты "ТО", АПВ успешное. Прохождение грозового фронта. Причина: Повреждение изолятора фазы "С"  ВЛ-6кВ "369-08" и изолятора фазы "А" ВЛ-6кВ "369-04"на приемном портале ПС "369".</t>
  </si>
  <si>
    <t>ТО 01.04.2015</t>
  </si>
  <si>
    <t>Отключение  ВЛ-35кВ "Дорофеевская-1",   ВЛ-35кВ "Дорофеевская-2"  от защиты "ТО", АПВ успешное. Прохождение грозового фронта. Причина: разрушение изоляторов фазы "А" на опоре №41 ВЛ-35кВ "Дорофеевская-1", ВЛ-35кВ "Дорофеевская-2"</t>
  </si>
  <si>
    <t>ПО 09.11.2014</t>
  </si>
  <si>
    <t>Посадка напряжения по ПС 35/6 кВ  до уровня 5,4-4,2кВ по стороне 6 кВ подключенных от ПС-110/35/6кВ "Харампурская","Южно-Харампурская",  сброс нагрузки 5,5 МВт  ЦДНГ-4. Прохождение грозового фронта.</t>
  </si>
  <si>
    <t>ВЛ-35кВ "ЦПС-1"
 ВЛ-35кВ "ЦПС-2" 
ВЛ-35кВ "Кутыгинская-1" 
ВЛ-35кВ "Кутыгинская-2"</t>
  </si>
  <si>
    <t>Отключение ВЛ-35кВ "ЦПС-1","ЦПС-2" на ПС-110/35/6кВ "Барсуковская", от защиты "ТО", АПВ успешное. Отключение ВЛ-35кВ "Кутыгинская-1", "Кутыгинская-2"  на ПС-110/35/6кВ "Новопурпейская", от защиты "ТО", АПВ успешное.  Прохождение грозового фронта. Причина: разрушение опорных изоляторов ЛР-35 ЦПС-1, ЛР-35 ЦПС-2 со стороны ВЛ-35 "ЦПС-1,2" на ПС35/6кВ "115", ожоги проводов ВЛ-35 Кутыгинская-1 в пролете опор №60-61, разрушение изолятора фазы "А" на опоре №60 ВЛ-35 Кутыгинская-2.</t>
  </si>
  <si>
    <t>1989                    1988</t>
  </si>
  <si>
    <t xml:space="preserve">АС-120                               ИОС-35-500                </t>
  </si>
  <si>
    <t>ПО 01.07.2015                                                     ПО 11.01.2015                                         ТР 22.05.2015</t>
  </si>
  <si>
    <t>ПО 19.05.2015</t>
  </si>
  <si>
    <t xml:space="preserve"> сентябрь 2015</t>
  </si>
  <si>
    <t>Отключение ВЛ-6кВ "114-18" на ПС35/6кВ "114" для устранения нагрева  контакта фазы "С" на РЛНД-6 опора №3. Причина: разрыв хомута крепления ножа ЛР фазы "С" к изолятору</t>
  </si>
  <si>
    <t>OUNb 111 12|2</t>
  </si>
  <si>
    <t>ZMER  Польша</t>
  </si>
  <si>
    <t>ПО 14.03.2015</t>
  </si>
  <si>
    <t xml:space="preserve"> октябрь 2015</t>
  </si>
  <si>
    <t>ТВК 14.03.205</t>
  </si>
  <si>
    <t>Отключение ВЛ-35кВ "Южная-1","Южная-2" на ПС-110/35/6кВ "Южно-Харампурская", от защиты "ТО", АПВ успешное. Прохождение грозового фронта. Причина: ожоги проводов фаз "В" и "С"  ВЛ-35 "Южная-1,2" на спусках к приемным порталам ПС110/35/6кВ "Южно-Харампурская", разрушение изоляторов фаз "В" и "С" на опоре №12 , изолятора фазы "С" на опоре №29 ВЛ-35 Южная-2</t>
  </si>
  <si>
    <t>АС-120                              ПС-70</t>
  </si>
  <si>
    <t xml:space="preserve"> август 2015</t>
  </si>
  <si>
    <t>ПО 28.06.15</t>
  </si>
  <si>
    <t>Вывод в ремонт отпайки ВЛ-6кВ "319-16" на кустовую площадку №6 для устранения замыкания на землю, замена разрушенного изолятора фазы "В на опоре №60/68. Прохождение грозового фронта.</t>
  </si>
  <si>
    <t>ноябрь 2016</t>
  </si>
  <si>
    <t>А-95
ШС-10</t>
  </si>
  <si>
    <t>Отключение ВЛ-6кВ "160-16" на ПС35/6кВ "160" по защите "ТО", АПВ успешное. Причина: схлест проводов в пролете опор №21-22 при порывах ветра</t>
  </si>
  <si>
    <t>ПО 10.04.2015</t>
  </si>
  <si>
    <t>ВЛ-6кВ "108-14"</t>
  </si>
  <si>
    <t>Отключение ВЛ-6кВ "108-14" на ПС35/6кВ "108" по защите "МТЗ", АПВ успешное. Прохождение грозового фронта. Причина: разрушение изоляторов фазы "С" на опорах №16/40/10, 16/40/16, разрушение изоляторов фазы "А" на опоре №16/40/6.</t>
  </si>
  <si>
    <t>АО "ЛАИЗ"</t>
  </si>
  <si>
    <t>Посадка напряжения по ПС 35/6 кВ  до уровня 4,4-3,9кВ по стороне 6 кВ подключенных от ПС-110/35/6кВ "Новопурпейская","Барсуковская", "Ямальская" сброс нагрузки 9,6 МВт . Прохождение грозового фронта.</t>
  </si>
  <si>
    <t>Посадка напряжения по ПС 35/6 кВ  до уровня 5,7кВ по стороне 6 кВ подключенных от ПС-110/35/6кВ "Ямальская", "Тарасовская", "Мара-Яха", "Майская", "Хармпурская", "Южно-Харампурская", сброс нагрузки 2,2 МВт . Отключение ВЛ-110 "Тарко-Сале - Северный-4" на ПС-500/220/110кВ "Тарко-Сале",  от 1 ступень землянной защиты, АПВ выведено, РПВ успешное. ВЛ-110 "Тарко-Сале - Северный-4" находилась в резерве.   Причиной аварийного отключения ВЛ-110кВ Тарко-Сале-Северный-4 послужило однофазное короткое замыкание ф "В" на землю, вследствии, перенапряжения. Прохождение грозового фронта.</t>
  </si>
  <si>
    <t xml:space="preserve"> Посадка напряжения по ПС 35/6 кВ  до уровня 1,8кВ по стороне 6 кВ подключенных от ПС-110/35/6кВ "Ямальская", "Тарасовская", "Мара-Яха", "Майская", "Хармпурская", "Южно-Харампурская", сброс нагрузки 47,9 МВт. Отключение ВЛ-110 "Тарко-Сале - Сигнал" на ПС-500/220/110кВ "Тарко-Сале",  по защите "МФТО", АПВ успешное. Причиной аварийного отключения ВЛ-110кВ Тарко-Сале-Сигнал послужило трехфазное короткое замыкание, вследствии, грозового перенапряжения. Прохождение грозового фронта.</t>
  </si>
  <si>
    <t>Посадка напряжения по ПС 35/6 кВ  до уровня 5,8 кВ по стороне 6 кВ подключенных от ПС-110/35/6кВ "Ямальская","Хармпурская", "Южно-Харампурская", сброс нагрузки 2,5 МВт . Прохождение грозового фронта.</t>
  </si>
  <si>
    <t>Отключение  ВЛ-35кВ "Дорофеевская-1", от защиты "ТО", АПВ успешное. Прохождение грозового фронта. Причина: разрушение изоляторов фазы "С" на опоре №39 ВЛ-35кВ "Дорофеевская-1"</t>
  </si>
  <si>
    <t>ПО 09.11.2014                        ВО 17.06.2015                                        ВО 29.06.2015</t>
  </si>
  <si>
    <t>Газовая защита трансформатора</t>
  </si>
  <si>
    <t>Отключение В-110 1Т на ПС110/35/6кВ "Ямальская" по "Газовой защите трансформатора", АВР-35 отработал. Сброс нагрузки составил 9,4 МВт. Окисление клемных соеденений  в шкафу обдува 1Т.</t>
  </si>
  <si>
    <t>ЗАО "АББ УЭТМ"</t>
  </si>
  <si>
    <t>ТР 03.07.2014
ТО 05.06.2015</t>
  </si>
  <si>
    <t>Отключение ВЛ-6кВ "Ц-3-12", ВЛ-6 кВ "Ц-3-18" от защиты "ТО", АПВ успешное. Прохождение грозового фронта. Причина: ожоги проводов ВЛ-6кВ "Ц-3-12" в пролете проводов №35-36, разрушение разрядника фазы "С" на КТП-25кВА "Узел учета", запитанной от ВЛ-6кВ "Ц-3-18".</t>
  </si>
  <si>
    <t>АС-95                РВС-6</t>
  </si>
  <si>
    <t>ПО 27.05.2015                        ПО 07.05.2015                                        ПО 18.06.2015</t>
  </si>
  <si>
    <t xml:space="preserve">Отключение ВЛ-110 Муравленковская-Барсуковская-1. от защиты ""2 зона ДЗ"",  АПВ успешное.  Причиной аварийного отключения ВЛ-110кВ Муравленковская-Барсуковская-1 послужило трехфазное короткое замыкание, вследствии, грозового перенапряжения. Прохождение грозового фронта. </t>
  </si>
  <si>
    <t>Отключение ВЛ-6кВ "160-16" на ПС35/6кВ "160" по защите "ТО", АПВ успешное.  Схлест проводов пролете опор 50-50/1, вследствии выдавливания опоры № 50 и сильных порывов ветра.</t>
  </si>
  <si>
    <t>ПО 23.07.2015</t>
  </si>
  <si>
    <t>июль 2017г</t>
  </si>
  <si>
    <t xml:space="preserve">ВЛ-6кВ "10-02"                                     </t>
  </si>
  <si>
    <t xml:space="preserve">Отключение ВЛ-6кВ "10-02" в ЗРУ-6 КНС-10 по защите "ТО", АПВ успешное. КУВ-6 кВ куста-5, термическое повреждение ВВ-6 кВ. </t>
  </si>
  <si>
    <t>ВВ/Tel-10-20-У-2</t>
  </si>
  <si>
    <t>Таврида-Электрик</t>
  </si>
  <si>
    <t>ВЛ-6 кВ "204-06"</t>
  </si>
  <si>
    <t>Отключение ВЛ-6 кВ 204-06 от защиты "МТЗ".
 В пролете опор №31-32 следы ожогов провода фазы"С", работа экскаватора, самосвала в охранной зоне ВЛ-6 кВ.</t>
  </si>
  <si>
    <t>Отключение ВЛ-6 кВ 260-14 по защите "ТО", АПВ  успешное. Машинист экскаватора ЗАО "Северинстрой", производя работы в охранной зоне ВЛ, допустил приближение на недопустимое растояние рабочих механизмов экскаватора к проводам ВЛ-6 кВ в пролете опор 105-106, произошел схлест фаз "А" и "С" и последующие аварийное отключение ВЛ-6кВ 260-14.</t>
  </si>
  <si>
    <t>август 2015г</t>
  </si>
  <si>
    <t>17.11.2015г</t>
  </si>
  <si>
    <t>КТПН-630 кВА 
куст 134</t>
  </si>
  <si>
    <t>ВЛ-6 кВ "260-04"</t>
  </si>
  <si>
    <t>Отключение ВЛ-6 кВ 260-04 от защиты "ТО", АПВ  неуспешное, в 17:20 РПВ неуспешное . КТПН-630 кВА куста 134, внутреннее повреждение изоляции обмотки трансформатора ТМ-630 кВА.
 Выполнена замена ТМ-630 кВА.</t>
  </si>
  <si>
    <t>ТО 13.03.2015
ТР 17.06.2015</t>
  </si>
  <si>
    <t>ТО - 11.2015
ТР - не планируется</t>
  </si>
  <si>
    <t xml:space="preserve">ВЛ-35 кВ Дальняя-2 </t>
  </si>
  <si>
    <t>Отключение СВ-35 кВ ПС 35/6 кВ"204".На момент отключения, 2СШ-35 ПС35/6 кВ"204" включена через СВ-35 от ВЛ-35 кВ Наумовская-1, согласно заявки НЭС, телефонограмма №171 от 27.08.2015г. Причина: Разрушение изоляторов фаз "В" и "С" на опоре №23 ВЛ-35 Дальняя-2. Неселективная работа защит устройств РЗА СВ-35 и В-35 Дальняя-2 на ПС-35/6 "204". Прохождение грозового фронта.</t>
  </si>
  <si>
    <t>НЭСС МК-105</t>
  </si>
  <si>
    <t>2 ступень земляной защиты</t>
  </si>
  <si>
    <t>ВЛ-110 "Тарко-Сале-Северный-4"</t>
  </si>
  <si>
    <t xml:space="preserve">Отключение ВЛ-110 Тарко-Сале-Северный-4  от защиты "2  ступень земляной защиты",  АПВ успешное. Причинаа аварийного отключения ВЛ-110кВ Тарко-Сале-Северный-4 послужило однофазное короткое замыкание ф "В" на землю. Причина однофазного короткого замыкание ф "В" на землю -перекрытие через гирлянду изоляторов на тело опоры №167 в результате грозового перенапряжения. </t>
  </si>
  <si>
    <t>сентябрь 2015г</t>
  </si>
  <si>
    <t>Отключение ВЛ-6кВ  "319-04"  на ПС 35/6кВ "319", от защиты "ТО", АПВ успешное. В пролете опоры №88А/13/и приёмного портала КТПН Р-320, ожоги проводов 6 кВ, фазы «В» и «С». Причина: Грозовой разряд , который привел к пробою изоляции воздушного промежутка ВЛ-6 кВ в пролете оп.№88А/13 и приемным порталом КТПН Р-320</t>
  </si>
  <si>
    <t xml:space="preserve">Штормовой ветер порывы до 27 м/сек. с мокрым снегом. Отключение ВЛ-110 Муравленковская-Барсуковская-1. от защиты "МФТО", 1 ступень земляной защиты,  АПВ неуспешное, в 14:18 РПВ неуспешное. Причиной отключения ВЛ-110кВ Муравленковская-Барсуковская-1 1 цепь послужило короткое замыкание ф. "А", "В" на землю, произошедшее в результате падение промежуточной опоры №44 под воздействием сильного бокового ветра. Падение промежуточной опоры №44 на землю произошло из-за нарушения несущий способности опоры вследствие выдергивания двух свай фундамента опоры. Сброс нагрузки составил 42,3 МВт. В 15час. 36мин.  ПС 110/35/6кВ "Барсуковская" Т-1 включен через РП-110 от ВЛ-110кВ Муравленковская-Барсуковская-2. ПС 110/35/6кВ "Новопурпейская" 1СШ-35 запитана через СВ-35 от Т-2.
 В 14час. 35мин. 19.09.2015 ВЛ-110кВ Муравленковская-Барсуковская-1 1цепь введена в работу. </t>
  </si>
  <si>
    <t>П-110</t>
  </si>
  <si>
    <t>Свердловский завод металлоконструкции</t>
  </si>
  <si>
    <t>Штормовой ветер порывы до 27 м/сек. с мокрым снегом. Отключение ВЛ-6кВ  "213-03"  на ПС 35/6кВ "213", от защиты "ТО", АПВ неуспешное, РПВ неуспешное. При осмотре ВЛ-6кВ обнаружено: падение опор №№115, 116, 117, 118  ВЛ-6кВ, отпайка на куст  №254. Куст №254 временно запитан от ДЭС-200 в 12:38.</t>
  </si>
  <si>
    <t>Переходящие потери</t>
  </si>
  <si>
    <t>Штормовой ветер порывы до 27 м/сек. с мокрым снегом. Отключение ВЛ-6кВ  "302-05"  на ПС 35/6кВ "302", от защиты "МТЗ", АПВ неуспешное, РПВ неуспешное. В 10-34 РПВ успешное. Причина: Замыкание проводов фаз "А" и "С" в пролете опор №34-35 из-за падение дерева.</t>
  </si>
  <si>
    <t>Штормовой ветер порывы до 27 м/сек. с мокрым снегом. Отключение ВЛ-6кВ  "317-09"  на ПС 35/6кВ "317", от защиты "ТО", АПВ успешное.</t>
  </si>
  <si>
    <t xml:space="preserve">Штормовой ветер порывы до 27 м/сек. с мокрым снегом. Отключение ВЛ-6кВ  "305-14"  на ПС 35/6кВ "305", от защиты "ТО", АПВ успешное. </t>
  </si>
  <si>
    <t>5КТПНКС-250 кВА 
куст 39</t>
  </si>
  <si>
    <t>ВЛ-6 кВ 202-18</t>
  </si>
  <si>
    <t>Штормовой ветер порывы до 27 м/сек. с мокрым снегом.  Куст-39 отсутствие одной фазы на 5КТПНКС-250кВА. При осмотре обнаружено ВЛ-6кВ "202-18" опора №35/2 отгорел провод фазы "А" в плашечном зажиме на опорном изоляторе неподвижного ножа ЛР-6кВ. Перегорание высовольтного предохранителя фазы "А" в РУ-6кВ 5КТПНКС-250кВА "К-39". Отключение ВЛ-6кВ  "202-18"  на ПС 35/6кВ "202" для ремонта провода фазы "А" на ЛР-6кВ опора №35/2.</t>
  </si>
  <si>
    <t>ООО "Гидромеханизированные работы"</t>
  </si>
  <si>
    <t>ВЛ-6 кВ 302-03</t>
  </si>
  <si>
    <t>Отключение ВЛ-6кВ  "302-03" на ПС 35/6кВ "302", от защиты "МТЗ", АПВ неуспешное, В 05-15 РПВ-успешное.</t>
  </si>
  <si>
    <t>ГПН-ННГ</t>
  </si>
  <si>
    <t>ВЛ-110 "Пуль-Яха-Нуриевская-2"</t>
  </si>
  <si>
    <t>Посадка напряжения до 5,4 кВ, вследствие отключения ВЛ-110 "Пуль-Яха-Нуриевская-2", АПВ-успешное. Причина: проезд или провоз негабарита под ВЛ в пролете опор 14-15, имеется повреждение целостности провода, разрушение двух ОПН на ПС-220 кВ «Пуль-Яха».</t>
  </si>
  <si>
    <t>ВЛ-6 кВ 109-05</t>
  </si>
  <si>
    <t>Отключение ВЛ-6кВ "109-05" на ПС-35/6 "109" от защиты "ТО", АПВ неуспешное,  РПВ-неуспешное. Посадка напряжения по ПС-35/6, запитанных от ПС-110/35/6 "Барсуковская". Причина: Выход из строя кабельной муфты 6кВ на опоре №1.  В 11-58 ВЛ-6 кВ "109-05" включена под нарпяжение.</t>
  </si>
  <si>
    <t>1:21</t>
  </si>
  <si>
    <t>АВ 4000А</t>
  </si>
  <si>
    <t>АЦП в блоке БМРЗ-0,4ВВ-12</t>
  </si>
  <si>
    <t>НЦП "Механотроника" Россия</t>
  </si>
  <si>
    <t>привод жалюзей контейнера ДГУ марка Belimo NM24А-SR</t>
  </si>
  <si>
    <t>Belimo        Швейцария</t>
  </si>
  <si>
    <t>Sepam</t>
  </si>
  <si>
    <t xml:space="preserve">В следствии короткого замыкания  на КЛ-6кВ ЗРУ-6кВ №4 БКНС  яч.№21 Ввод №1, произошло отключение ВВ-6кВ от действия МТЗ яч.№1.15 на ПС 6/35/110кВ Усть-Тегусская и остановка ГТУ-1,2,3,4  по причине "токовая перегрузка генераторов", ГТУ-5, 10 по причине "Аварийно высокое напряжение генератора". В 21:08 после выяснения причин АО ГТЭС-83 ГТУ-1,2,3,4, 5, 10 был согласован набор нагрузки без ограничения. </t>
  </si>
  <si>
    <t>Кабель ВВбШВ 3х240</t>
  </si>
  <si>
    <t>ЗАО "Кабельный завод Кавказкабель" Россия</t>
  </si>
  <si>
    <t>БМРЗ</t>
  </si>
  <si>
    <t>ПС-70 Е</t>
  </si>
  <si>
    <t>Sepam              МТЗ IIст.</t>
  </si>
  <si>
    <t>ВЛ-35 Ф-ГТЭС 3-2</t>
  </si>
  <si>
    <t>ГТЭС-83</t>
  </si>
  <si>
    <t>31.07.2015. в 16:53  при прохождении грозового фронта и попадании разряда молнии в ВЛ-35 Ф ГТЭС-3-2 ОРУ-35 произошло отлючение ВЛ-35 Ф ГТЭС 3-2 по МТЗ-2 , с последующей остановкой ГТЭС-83.В 18:17 Пуск ГТУ-5,стоп АДГУ-1.В 18:40 пуск ГТУ-6 .,подача напряжения на ПС6/35 №1 "ГТЭС",ОРУ-35 "ГТЭС-60",ПС 6/35/110 "Усть-Тегусская",Пуск ГТУ-8 на х.х. В 19:20 подача напряжения и набор нагрузки на Куст-,Куст-2.Подача напряжения на ПС6/35 "2 "ГТЭС",В 19:50 подача напряжения на ПС 6/35 №3 "ГТЭС". В 20:13 подача напряжения на Куст-3,Куст-8.В 20:29 вкл. Т-1,Т-2  40МВА ПС 6/35/110 "Усть-Тегусская", подача напряжения на Урненское м/р. В 20:54 восстановлена нормальная схема эл.снабжения Усть-Тегусского и Урненского м/р. В 22:35 полное снятие ограничения по нагрузке Усть-Тегусского и Урненского м/р.</t>
  </si>
  <si>
    <t>10.08.2015 в 11:40 аварийная остановка скв 2546, 2548, 2688, 2735 по причине разрушения предохранителя 6кВ фазы «В» в КТПН 6/0,4 №4 КП-7. Произведена замена предохранителя 6 кВ фазы «В». В 13:50 подано напряжение на СУ скв 2546, 2548, 2688, 2735.  В 14:20 скважины в работе. В 14:30 повторная аварийная остановка скв 2546, 2548, 2688, 2735 по причине разрушения предохранителя 6кВ фазы «С» в КТПН 6/0,4 №4 КП-7. Произведены специзмерения   тр-ра. Произведена замена предохранителей 6 кВ фазы «А», «С» подано напряжение на КТПН-6/0,4 №4. 18:00 скважины в работе.</t>
  </si>
  <si>
    <t>ПТ 1.3-6-125-31,5 У3</t>
  </si>
  <si>
    <t>ООО "Экопром" Россия</t>
  </si>
  <si>
    <t>15.08.2015 10:21 Кальчинское м/р отключение 51-ой скважины мехфонда, причина-просадка напряжения по стороне -110кВ до 68кВ из за аварийного отключения на ВЛ-110 Демьянская- Юровская-1 с успешным АПВ,  аварийного отключения на ВЛ-110 Демьянская- Горная-2  с неуспешным АПВ. 13:27 скважины в работе. Причиной отключения стало замыкание на землю провода ф."А" ВЛ-110 Демьянская- Горная-2 из-за падения дерева в пролёте опор №89-№90.</t>
  </si>
  <si>
    <t>АВГ   ВА 55-434730-20УКЛ3</t>
  </si>
  <si>
    <t>23.08.2015</t>
  </si>
  <si>
    <t>22.09.2015</t>
  </si>
  <si>
    <r>
      <t>В работе ГТЭС-83 находились ГТУ-1</t>
    </r>
    <r>
      <rPr>
        <sz val="12"/>
        <rFont val="Calibri"/>
        <family val="2"/>
        <charset val="204"/>
      </rPr>
      <t>÷</t>
    </r>
    <r>
      <rPr>
        <sz val="12"/>
        <rFont val="Times New Roman"/>
        <family val="1"/>
        <charset val="204"/>
      </rPr>
      <t>16, 1С-6 КТП СН№2 выведена в ремонт для проведения 1-го проф.контроля ППР РЗА. Работы были окончены, оперативный персонал приступил к сборке схемы 1С-6. При восстановлении нормальной схемы КТП СН№2, отключился АВ-1 Ввод-0,4кВ №1, включен САВ-0,4кВ. Произошло кратковременное исчезновение напряжения, которое явилось причиной отключения АВО УПТГ-5,7,8,9,10; станции УНТС. АО УПТГ-5,7,8,9,10 по высокой температуре ОЖ, в 16:55 АО ГТУ-5</t>
    </r>
    <r>
      <rPr>
        <sz val="12"/>
        <rFont val="Calibri"/>
        <family val="2"/>
        <charset val="204"/>
      </rPr>
      <t>÷</t>
    </r>
    <r>
      <rPr>
        <sz val="12"/>
        <rFont val="Times New Roman"/>
        <family val="1"/>
        <charset val="204"/>
      </rPr>
      <t>16 по низкому давлению газа, АО ГТУ-1</t>
    </r>
    <r>
      <rPr>
        <sz val="12"/>
        <rFont val="Calibri"/>
        <family val="2"/>
        <charset val="204"/>
      </rPr>
      <t>÷</t>
    </r>
    <r>
      <rPr>
        <sz val="12"/>
        <rFont val="Times New Roman"/>
        <family val="1"/>
        <charset val="204"/>
      </rPr>
      <t xml:space="preserve">4 по низкой частоте. Подача напряжения от ГТЭС-83 в 17:25. В 19:25 Полное сняние ограничений по нагрузке. </t>
    </r>
  </si>
  <si>
    <t>К-205 КТПН 6/0,4кВ №1 Приобского м/р</t>
  </si>
  <si>
    <t>К-205 КТПН 6/0,4кВ №1</t>
  </si>
  <si>
    <t>При коротком замыкании в станции управления скважины 7722 в КТПН 6/0,4кВ №1 630кВА К-205 из-за неселективной работы электромагнитного расцепителя отходящего АВ-0,4кВ №3 (отключился с выдержкой времени выше уставки) произошло отключение действием защиты АВ Ввод-0,4кВ.</t>
  </si>
  <si>
    <t>ВА 511-37-500</t>
  </si>
  <si>
    <t>OEZ Польша</t>
  </si>
  <si>
    <t>1 - 03.07.2014</t>
  </si>
  <si>
    <t>Вследствие грозового перенапряжения на оп. №3 разрушен изолятор ф."В" , провод поврежден,  лежит на земле. Заменили 6 изоляторов, произвели перетяжку провода ф."В" -2 пролёта, на оп.№3 установили дополнительную траверсу.</t>
  </si>
  <si>
    <t>Изоляторы ШС-10</t>
  </si>
  <si>
    <t>27.09.2013г.-ТР
03.03.2015г.-ТО</t>
  </si>
  <si>
    <t>.09.2016г.-ТР
09.2015г.-ТО</t>
  </si>
  <si>
    <t>Длительная эксплуатация и воздействие природных явлений (осадки, перепады температур) привело к образованию микротрещин на стенках изолятора и ухудшению сопротивления изоляции, в результате чего при сильном дожде произошел пробой изоляции проходного изолятора фазы «А» и однофазное короткое замыкание на «землю» с распространением  дугового разряда между фазами «А», «В», «С».</t>
  </si>
  <si>
    <t>Изолятор               ИП-10/630</t>
  </si>
  <si>
    <t xml:space="preserve">25.06.2014-ТО 06.08.2013-ТР   </t>
  </si>
  <si>
    <t>08.2016г-ТО     05.08.2015г.-ТР</t>
  </si>
  <si>
    <t>Отключение в сетях АО "Тюменьэнерго". Повреждений оборудования ООО «РН-Юганскнефтегаз» не обнаружено</t>
  </si>
  <si>
    <t>В пролете опор №60-61 неустановленным транспортом порван провод ф"А", оп.№61-62 ф."А" разрушены изоляторы, провод   лежит на земле.   (Ведутся работы по прокладке лежневки). Заменили 2 изолятора, наростили и вытянули 2 пролета провода ф"С."</t>
  </si>
  <si>
    <t>Провод А-95             Изоляторы ШС-10</t>
  </si>
  <si>
    <t>ТР-07.02.2013г.        ТО-04.02.2015г.</t>
  </si>
  <si>
    <t>ТО-08.2015г.               ТР-02.2016г.</t>
  </si>
  <si>
    <t>12.02.2014г.-Отказ РИТУ        04.02.2015г.-Отказ РИТУ</t>
  </si>
  <si>
    <t>ПС 35/6 кВ 2048 Т-1</t>
  </si>
  <si>
    <t>Ложное срабатывание датчика давления в Т-1 из-за попадания влаги привело к АО Т-1 на ПС 2048, произведена герметизация датчика. Устранено.</t>
  </si>
  <si>
    <t xml:space="preserve">YSF4II-35/50KJBTH </t>
  </si>
  <si>
    <t>ТО 16.01.15          ТР 30.04.15</t>
  </si>
  <si>
    <t>ТР апрель 2017</t>
  </si>
  <si>
    <t>ТО 16.01.15</t>
  </si>
  <si>
    <t>ВЛ-35кВ Уран-2.</t>
  </si>
  <si>
    <t>СЯ-35 "Берег-Уран" КЗ на КЛ-35кВ Уран-2 ф.В,С. Некачественная заводская разделка концевых муфт Raychem POLJ 42/1x70-120 на кабельных вставках фаз «В» и «С»  привела к нарушению электрической  изоляции и возникновению КЗ фаз «В» и «С» через  металлоконструкцию ЛР-35 Уран-2 с последующим отключением данной ВЛ.</t>
  </si>
  <si>
    <t xml:space="preserve"> ПвВнг 1х75 LS</t>
  </si>
  <si>
    <t>24.08.14 г</t>
  </si>
  <si>
    <t>01.08.16 г.</t>
  </si>
  <si>
    <t>ПС 35/6 кВ 1000 ВЛ-6 кВ ф.1000-14</t>
  </si>
  <si>
    <t>ТО 02.11.2014            ТР 28.05.2015</t>
  </si>
  <si>
    <t>ПС 35/6кВ №203 ВЛ-6 кВ ф.203-20</t>
  </si>
  <si>
    <t>В результате прямого попадания  грозового разряда  произошло разрушение изолятора ф "С" на опоре №31,  под порывистым ветром произошло  касание провода ф "С" с проводом фазы «В», возникновение межфазного короткого замыкания и отключение МВ-6кВ ф.203-20 от действия защит.</t>
  </si>
  <si>
    <t>ТР-12.02.2014            ТО-04.03.2015г.</t>
  </si>
  <si>
    <t xml:space="preserve">    ТО-09.2015г.               ТР-03.2017г.</t>
  </si>
  <si>
    <t>ПС 1802 ф 1802-04 ТО,АПВ успешно</t>
  </si>
  <si>
    <t xml:space="preserve">ПС 35/6 кВ №1802 ф.1802-04 </t>
  </si>
  <si>
    <t>ВЛ-6 кВ ф.1802-04</t>
  </si>
  <si>
    <t>Разрушение изолятора ф.С на оп.№ 6 ф.1802-04, схлест проводов при воздействии  ветровых нагрузок. Заменен изолятор, линия отремонтирована. Устранено</t>
  </si>
  <si>
    <t>Изолятор ШС-10</t>
  </si>
  <si>
    <t xml:space="preserve">ТО           </t>
  </si>
  <si>
    <t>Ветер порывами до 14 м/с.  опора № 58-59 ( опора № 59 угл. наклонена) схлест проводов .</t>
  </si>
  <si>
    <t>03.09.2010,15.09.11,14.09.12,21.09.14-отказ РИТУ,осмотр-05.03.14,11.04.14,18.06.14,10.02.15</t>
  </si>
  <si>
    <t>ВВ/TEL -10-20/1000-У2</t>
  </si>
  <si>
    <t>«Таврида Электрик»</t>
  </si>
  <si>
    <t xml:space="preserve">ТО-12.02.2015                   ТР-27.07.2011 </t>
  </si>
  <si>
    <t xml:space="preserve">ТО-11.2015                   ТР-08.2015 </t>
  </si>
  <si>
    <t xml:space="preserve">Вследствие удара молнии в ВЛ-6кВ, на опоре № 34а возникло грозовое перенапряжение, которое привело к перекрытию изоляции с тела опоры на провода ВЛ вызвавшее межфазное короткое замыкание, вследствие этого произошло отключение МВ-6кВ «Ф.227-10» действием защит.
</t>
  </si>
  <si>
    <t>Т.О. - 23.04.2015г.
Т.Р. - 27.09.2012г.</t>
  </si>
  <si>
    <t>Т.О. - 10.2015г.
Т.Р. - 04.2016г.</t>
  </si>
  <si>
    <t>Т.Р. - 04.2013г, 04.2014г. (Отказ РИТУ)</t>
  </si>
  <si>
    <t>СУ Мамонтовского региона</t>
  </si>
  <si>
    <t>Выборочная остановка 4-х скв. от 1С-6 кВ ПС 241, 242, 243. Отключения эл.оборудования УЭЭ нет.</t>
  </si>
  <si>
    <t>К-35.1 КТПН 6/0,4 №2 Приобского м/р</t>
  </si>
  <si>
    <t>К-35.1 КТПН 6/0,4 №2</t>
  </si>
  <si>
    <t>Из-за неисправности наземного оборудования скв. 44700 и внутренней неисправности  отходящего АВ-0,4кВ №1 произошло отключение действием защиты АВ-0,4кВ №1 и АВ Ввод-0,4кВ в КТПН 6/0,4кВ №2 630кВА к.35.1.</t>
  </si>
  <si>
    <t>ВА СЭЩ ABS 1203bE 1200А</t>
  </si>
  <si>
    <t>Самара Электрощит</t>
  </si>
  <si>
    <t>ПС 35/6 кВ 248, ВЛ-6 кВ ф.248-16</t>
  </si>
  <si>
    <t>ПС 35/6 кВ 206, ВЛ-6 кВ ф.206-08</t>
  </si>
  <si>
    <t xml:space="preserve"> Ветер порывы 17-22 м/с . Опора № 4 разрушен изолятор, провод на траверсе, опора № 58-59 ( опора № 59 угл. наклонена) схлест проводов .</t>
  </si>
  <si>
    <t>1986</t>
  </si>
  <si>
    <t>11.09.2014-ТР</t>
  </si>
  <si>
    <t xml:space="preserve">ПС 35/6 кВ №109  ВЛ-6 ф.109-11, ф.109-13 </t>
  </si>
  <si>
    <t>ВЛ-6 ф.109-11, ф.109-13</t>
  </si>
  <si>
    <t>ф.10911 - 1980г;  ф.10913 - 1982г</t>
  </si>
  <si>
    <t>ШС-10, ШС-10</t>
  </si>
  <si>
    <t>ф.10911: ТО - июнь 2015; ТР- 4.06.2015.
ф.10913 - ТО - апрель 2015; ТР - 11.02.2011</t>
  </si>
  <si>
    <t>ф.10911: ТО - июнь 2016; ТР- июнь 2017.
ф.10913 - ТО - июнь 2016; ТР - апрель 2017</t>
  </si>
  <si>
    <t>ф.10913 - 21.05.2011, 27.05.2013, 30.05.2014, 2.04.2015</t>
  </si>
  <si>
    <t xml:space="preserve"> По согласованной с РИТУ ЮР заявке устранили замыкание на "землю" на 2С-6 ПС № 109, заменили разрушенный изолятор ф.  "С" на опоре 16.</t>
  </si>
  <si>
    <t xml:space="preserve"> 1982г</t>
  </si>
  <si>
    <t>ТО - апрель 2015;         ТР - 11.02.2011</t>
  </si>
  <si>
    <t>ТО - апрель 2016;                    ТР - апрель 2017</t>
  </si>
  <si>
    <t>21.05.2011, 27.05.2013, 30.05.2014, 2.04.2015</t>
  </si>
  <si>
    <t>В результате воздействия ветровой нагрузки (Порывистый ветер до 18 м/с)  возник наклон анкерной опоры №1 отпайка на куст 387 (заболоченная местность)  в результате чего образовался провис проводов пролет опор№1-2 , что вызвало схлест проводов фаз «А»и»С» с возникновением межфазного короткого замыкания.</t>
  </si>
  <si>
    <t>1983,1987, 1989</t>
  </si>
  <si>
    <t xml:space="preserve">  10.09.2014-ТР</t>
  </si>
  <si>
    <t>В пролете оп.6-7 (отпайка на к 38Т) в резульате воздействия ветровой нагрузки (Порывистый ветер до18м/с)  упало дерево из-за пределов охранной зоны  ВЛ-6 кВ. Дерево убрано.</t>
  </si>
  <si>
    <t>ТР-05.11.13               ТО-08.06.15</t>
  </si>
  <si>
    <t>ТО-декабрь 2015        ТР- 2016</t>
  </si>
  <si>
    <t>Вследствие длительной эксплуатации и нарушения гермитичности кабельной муфты, попадания влаги, произошел пробой изоляции  в кабельной муфте на оп. №1, в РУ-6 кВ ДНС-18 отключился  ввод-6-1 от МТЗ. Остановка скважин по посадке напряжения.</t>
  </si>
  <si>
    <t>АВВГ 3х150</t>
  </si>
  <si>
    <t>Т.О. - 26.01.2015г.
Т.Р. - 07.10.2014г.</t>
  </si>
  <si>
    <t>Т.О. - 07.2015г.
Т.Р. - 10.2016г.</t>
  </si>
  <si>
    <t>Т.О. - 05.03.2014г.
Т.Р. - 19.12.2014г.</t>
  </si>
  <si>
    <t>Т.О. - 08.2015г.
Т.Р. - 12.2016г.</t>
  </si>
  <si>
    <t xml:space="preserve">04.03.2015г.-Отказ РИТУ </t>
  </si>
  <si>
    <t>ПС 35/6кВ №002 ВЛ-6 кВ Ф.002-17</t>
  </si>
  <si>
    <t>К-206 неисправность ЧРП скв.1068. При повреждении  ЧРП скв. 1068, возникли токи короткого замыкания, достигшие  значений  токов отключения В-6 кВ яч.17 ПС 35/6 кВ № 002 действием защит</t>
  </si>
  <si>
    <t>29.10.2010                        Отказы в ППР 2011,2012,2013,2014,2015</t>
  </si>
  <si>
    <t>26.02.2015                 осмотр</t>
  </si>
  <si>
    <t>Остановка скважин по посадке напряжения на Угутском и Киняминском месторождениях Отключений оборудования ООО "РН-Юганскнефтегаз" не было</t>
  </si>
  <si>
    <t>ПС 35/6кВ 250, ВВ-6-1,
ВЛ-6 кВ ф.250-09</t>
  </si>
  <si>
    <t>В пролете оп.18-19 в результате воздействия ветровой нагрузки (порывистый ветер 16-21 м/с) упало дерево из-за пределов охранной зоны  ВЛ-6 кВ. Дерево убрано.</t>
  </si>
  <si>
    <t>Т.О. - 08.10.2014.
Т.Р. - 14.01.2013.</t>
  </si>
  <si>
    <t>Т.О. - 12.2015.
Т.Р. - 01.2016.</t>
  </si>
  <si>
    <t>1 - Отказ РИТУ 10.01.2014.</t>
  </si>
  <si>
    <t>Выборочная остановка 4-х скважин от 1С-6 кВ ПС 263.  Отключений эл. оборудования БЭО-3 УЭЭ  нет. Запустили 3 скв., скв.433 на к.17-клин.</t>
  </si>
  <si>
    <t>ПС 35/6 кВ 211 ВЛ-6 кВ
ф.211-08</t>
  </si>
  <si>
    <t xml:space="preserve">Выборочная остановка 2-х скважин.  Отключений эл. оборудования БЭО № 3 УЭЭ  нет. </t>
  </si>
  <si>
    <t xml:space="preserve">При прохождении грозового фронта в результате снижения изоляции произошел пробой изоляторов фазы «С» на опоре № 3 и фазы «В» на опоре № 5, что привело к двухфазному короткому замыканию через «землю» и отключению МВ-6 кВ «Ф.241-08» действием защит. </t>
  </si>
  <si>
    <t>ШС-10
С-4-80</t>
  </si>
  <si>
    <t>Т.О. - 11.11.2014.
Т.Р. - 02.02.2015.</t>
  </si>
  <si>
    <t>Т.О. - 08.2015.
Т.Р. - 02.2017.</t>
  </si>
  <si>
    <t>РУ-6 кВ яч.06</t>
  </si>
  <si>
    <t xml:space="preserve">Прохождение грозового фронта, сильный порывистый ветер. Прямое попадание молнии в пролет опор № 1-9 и 1-10 возникшим перенапряжением  перекрыло линейную изоляцию ф. «А» и «В», что привело к двухфазному К.З. </t>
  </si>
  <si>
    <t xml:space="preserve">ТО-11.10.14            ТР-17.04.15                     </t>
  </si>
  <si>
    <t xml:space="preserve">ТО-10.15                          ТР-04.16                     </t>
  </si>
  <si>
    <t xml:space="preserve">Прохождение грозового фронта. Прямое попадание молнии в пролет опор № 18-19 возникшим перенапряжением  перекрыло линейную изоляцию ф. «А» и «В», что привело к двухфазному К.З. </t>
  </si>
  <si>
    <t>ТО-27.03.2015          ТР-07.09.2014</t>
  </si>
  <si>
    <t>ТО-100%                      ТР-60%</t>
  </si>
  <si>
    <t>ТО-11.2015г             ТР-09.2016г</t>
  </si>
  <si>
    <t xml:space="preserve">Прохождение грозового фронта, сильный порывистый ветер. Прямое попадание молнии в пролет опор № 41-42 возникшим перенапряжением  перекрыло линейную изоляцию ф. «А» и «В», что привело к двухфазному К.З. </t>
  </si>
  <si>
    <t xml:space="preserve">ТО-27.04.15            ТР-07.11.12                     </t>
  </si>
  <si>
    <t xml:space="preserve">ТО-01.16                          ТР-08.15                     </t>
  </si>
  <si>
    <t>ВЛ-110кВ Магистральная-Средний Балык-1,2</t>
  </si>
  <si>
    <t>ПС 110/35/6кВ Иглинская ВЛ-35кВ  Майская-1,2</t>
  </si>
  <si>
    <t xml:space="preserve">Прохождение грозового фронта.  К.З.  ВЛ-35 кВ Майская-1, 2 цепь в результате прямого попадания молнии в пролет опор № 41-42 и  перекрытия  линейной изоляции ф. «А» и «В» ВЛ-35кВ «Майская-2» и ф. «В» и «С» ВЛ-35кВ «Майская-1»  </t>
  </si>
  <si>
    <t>ТО 15.05..2015     ТР(1ц) 04.07.2014  (2ц) 09.07.2014</t>
  </si>
  <si>
    <t>ТО 08.2015             ТР 2024</t>
  </si>
  <si>
    <t xml:space="preserve"> ПС-35/6кВ №334, ф.334-06</t>
  </si>
  <si>
    <t>ВЛ-6кВ ф.334-06</t>
  </si>
  <si>
    <t xml:space="preserve">Прохождение грозового фронта. Прямое попадание молнии в опору № 43 возникшим перенапряжением  перекрыло линейную изоляцию ф. «А» и «В», что привело к двухфазному К.З. </t>
  </si>
  <si>
    <t>CCCР</t>
  </si>
  <si>
    <t>ТО-16.06.2015          ТР-20.03.2015</t>
  </si>
  <si>
    <t>ТО-100%                         ТР-60%</t>
  </si>
  <si>
    <t>ТО-09.2015г                  ТР-03.2016г</t>
  </si>
  <si>
    <t>ПС 110/35/6кВ Речная   ВЛ-35кВ Горная-2</t>
  </si>
  <si>
    <t>ВЛ-35кВ     Горная-2</t>
  </si>
  <si>
    <t>При прохождении грозового фронта произошло прямое попадание молнии в подвесную гирлянду фазы «В» на опоре №12. При падении провода фазы «В» на провод фазы «С» произошло двухфазное короткое замыкание, что привело к отключению ВЛ-35 кВ «Горная-2ц» действием токовых защит.</t>
  </si>
  <si>
    <t>Изолятор ПС-70</t>
  </si>
  <si>
    <t>ТО-17.04.15                   ТР-01.04.2011</t>
  </si>
  <si>
    <t>ТО-июль 2015              ТР-2016</t>
  </si>
  <si>
    <t>ПС 110/35/6кВ КНС-20 ВЛ-35кВ Зимняя-1</t>
  </si>
  <si>
    <t>ВЛ-35кВ    Зимняя-1</t>
  </si>
  <si>
    <t>Грозовое перенапряжения, вследствие удара молнии около ВЛ-35 кВ «Зимняя-1», привело к перекрытию линейной арматуры на опоре № 1 и разрушению изолятора фазы «С».</t>
  </si>
  <si>
    <t>Т.О. - 05.05.2015.
Т.Р. - 02.10.2014.</t>
  </si>
  <si>
    <t>Т.О. - 11.2015.
Т.Р. - 10.2018.</t>
  </si>
  <si>
    <t>ПС 35/6кВ №248,
ВЛ-6кВ ф.248-16</t>
  </si>
  <si>
    <t>В результате сезонной подвижки грунта, произошло выдавливание свайного основания анкерно-угловой опоры №2 отпайки на к.289 с последующим её наклоном во внутрь угла, что привело провис проводов в пролете опор №1-2.</t>
  </si>
  <si>
    <t>ТО, ЗЗ</t>
  </si>
  <si>
    <t>ПС-35/6 кВ №353 кВ ф.353-08</t>
  </si>
  <si>
    <t>ВЛ-6кВ ф.353-08</t>
  </si>
  <si>
    <t xml:space="preserve"> Прохождение грозового фронта, сильный  порывистый ветер.  Разрушение изолятора на оп.39 фаза "В" вследствие прямого попадания молнии, что привело к трехфазному короткому замыканию  фаз «А» , «В» и «С»</t>
  </si>
  <si>
    <t>Провод А-95, изолятор ПС-70.</t>
  </si>
  <si>
    <t xml:space="preserve">ТО-27.04.15            ТР-.19.03.14                     </t>
  </si>
  <si>
    <t xml:space="preserve">ТО-01.15                    ТР-.08.15                    </t>
  </si>
  <si>
    <t>ПС-35/6 кВ №338, ф.338-12</t>
  </si>
  <si>
    <t>Прохождение грозового фронта, сильный  порывистый ветер; оп.38 ф."А" отгарание провода вследствие прямого попадания молнии на оп.38, остановка скважин от к.649б МБ по дисбаллансу напряжения. В БКРУ-6  к.649Б МБ включили СВ-6.</t>
  </si>
  <si>
    <t>Провод А-95, изолятор ШС-10.</t>
  </si>
  <si>
    <t xml:space="preserve">ТО не проводилось оборудование новое. </t>
  </si>
  <si>
    <t>Потеря напряжения на фазе «А» в ТН-1 и работа АВР-6 в БКРУ-6 кВ. из-за выгорания  основного контакта фазы «А» на ЛР-6 кВ оп.2-42 в следствии ослабления крепления основного контакта на ЛР</t>
  </si>
  <si>
    <t>ПС 35/6 кВ № 141 ВЛ-6 кВ ф.141-12</t>
  </si>
  <si>
    <t>ВЛ-6 кВ ф.141-12</t>
  </si>
  <si>
    <t>Сильный  порывистый ветер и ветровая нагрузка при прохождении грозового фронта  явились причиной разрушения изолятора на опоре №37 и обрыва вязки на опоре №11.
Разрушение штыревого изолятора на опоре №37 привело к однофазному замыканию на «землю». Обрыв  вязки на опоре №11  привело к однофазному замыканию на «землю». Два однофазных замыкания на разных фазах привели к двухфазному К.З.  Возникший ток К.З. привел к срабатыванию защит ВЛ-6кВ ф.141-12</t>
  </si>
  <si>
    <t>ТО - 16.05.2015;         ТР - 12.05.2012</t>
  </si>
  <si>
    <t>ТО - ноябрь 2015;                    ТР -май 2016</t>
  </si>
  <si>
    <t>19.05.2014, 16.05.2015</t>
  </si>
  <si>
    <t>к.280бис, 281, 291бис</t>
  </si>
  <si>
    <t>СУ Приобского региона</t>
  </si>
  <si>
    <t>Выборочная остановка скважин , отключений эл.оборудования УЭЭ нет.</t>
  </si>
  <si>
    <t>ПС 35/6кВ №1802, Т-2</t>
  </si>
  <si>
    <t>Аварийное отключение Т2 в результате перекрытия птицей ошиновки трансформатора со стороны 6кВ.</t>
  </si>
  <si>
    <t>ТДНС 1000/35</t>
  </si>
  <si>
    <t>ТО - 13.03.2015;         ТР - 14.07.2014</t>
  </si>
  <si>
    <t>ТО - март 2016;         ТР - июнь 2015</t>
  </si>
  <si>
    <t xml:space="preserve">ТО - 13.03.2015   </t>
  </si>
  <si>
    <t xml:space="preserve">На оп.№16 птица замкнула провод ф.А на тело опоры.                 </t>
  </si>
  <si>
    <t>Екатеринбургский завод металлоизделий (провод)</t>
  </si>
  <si>
    <t>Прохождение грозового фронта. на  опоре 14в разрушение  линейной изоляции фазы В, пережёг  провода  и следы касания повреждённого провода фазы В провода фазы С. Нагрузка переведена на  ф.066-06, повреждение устранено</t>
  </si>
  <si>
    <t>ТО 24.10.2014                        ТР 09.11.2014</t>
  </si>
  <si>
    <t>ПС 35/6кВ 026 ВЛ-6кВ ф.026-12</t>
  </si>
  <si>
    <t>ПС 35/6кВ 026 ф.026-12</t>
  </si>
  <si>
    <t>ф.026-12  обнаружено оп. 45 ф. «С» разрушен один штыревой изолятор двойной вязки, провод держится на втором изоляторе, Ф. «А» разрушена юбка штыревого изолятора, повреждения устранены</t>
  </si>
  <si>
    <t>ТО 26.05.2015
ТР 15.05.2009</t>
  </si>
  <si>
    <t>03.2010г; 
07.2001г;
 07.2012г;
 07.2013г;
07.2014г;
 07.2015г</t>
  </si>
  <si>
    <t>26.05.2015г</t>
  </si>
  <si>
    <t xml:space="preserve">При сильном порыве ветра из-за уменьшения допустимого расстояния  произошел дуговой разряд между  проводами  фаз «А» и ф. «С» в пролете опоры №1-3  и переходного портала №1-2 (провис проводов ф. «А» в следствии ослабления контакта в натяжном зажиме ф.«А» на оп.1-3). 
</t>
  </si>
  <si>
    <t>Провод АС-95,.</t>
  </si>
  <si>
    <t xml:space="preserve">ТО-05.06.15            ТР-.04.09.13                     </t>
  </si>
  <si>
    <t xml:space="preserve">ТО-.06.16                     ТР-.09.17                     </t>
  </si>
  <si>
    <t>ПС 35/6кВ 5013 ф.5013-07 К-213 КТПН 6/0,4 №4</t>
  </si>
  <si>
    <t>Из-за неисправности наземного оборудования скв. 8174, при наличии нелинейных искажений в сети (присутствие высших (5 и 7) гармоник), из-за отсутствия блока регулирования временных характеристик защит на вводном АВ-0,4кВ произошло неселективное отключение действием защиты АВ-0,4кВ №1 и АВ Ввод-0,4кВ в КТПН 6/0,4кВ №4 630кВА К-213</t>
  </si>
  <si>
    <t>ВА 52-41, ВА 51-39</t>
  </si>
  <si>
    <t>ЗАО «Контактор»</t>
  </si>
  <si>
    <t>ВЛ-6 кВ ф.86-13</t>
  </si>
  <si>
    <t>Из-за некачественного монтажа кровли ЗРУ-6кВ ПС 110 кВ Горшковская произошло попадание воды в ячейки 1 секции ЗРУ-6кВ. Попадание воды на контакты кнопки отключения В-6 кВ, замыкание контактов и как следствие, отключение выключателя.</t>
  </si>
  <si>
    <t>3 апреля 2015 г</t>
  </si>
  <si>
    <t xml:space="preserve">Во время удара молнии в грозотрос в пролёте опор №№ 60-61
ВЛ-110 кВ Гагаринская-Лабытвор-I, II  цепи с отпайкой на ПС Горшковская (расстояние до места КЗ определено исходя из параметров аварийного режима на фиксирующих устройствах) возникло грозовое перенапряжение, которое привело к перекрытию изоляции с тела опоры на провод фазы «В» I и II цепи, что привело к возникновению однофазного КЗ и АО данной ВЛ 
</t>
  </si>
  <si>
    <t>ПС 35/6кВ 272,
 ф.272-16</t>
  </si>
  <si>
    <t>ВЛ-6кВ ф.272-16</t>
  </si>
  <si>
    <t>ТО-11.02.15            ТР-08.02.13</t>
  </si>
  <si>
    <t>ТО- август 2015      ТР- февраль 2016</t>
  </si>
  <si>
    <t>СУ Мамонтовского м/р</t>
  </si>
  <si>
    <t>ПС 35/6кВ 271,
 ф.271-02</t>
  </si>
  <si>
    <t>ВЛ-6кВ ф.271-02</t>
  </si>
  <si>
    <t>Прохождение грозового фронта, порывы ветра 22 – 27 м/с. Вследствие удара молнии вблизи ВЛ-6кВ, на опоре № 38 возникло грозовое перенапряжение, которое привело к перекрытию изоляции с тела опоры на провода ВЛ вызвавшее двухфазное короткое замыкание, вследствие этого произошло отключение МВ-6кВ «Ф.271-02» действием защит.</t>
  </si>
  <si>
    <t>ТР-17.01.14,  15.01.15-отказ РИТУ                         ТО-06.07.15</t>
  </si>
  <si>
    <t>ТО- январь 2016      ТР-  2017</t>
  </si>
  <si>
    <t>ПС 35/6кВ 278,
 ф.278-18</t>
  </si>
  <si>
    <t>Вследствие удара молнии вблизи ВЛ-6кВ, на опоре № 24 возникло грозовое перенапряжение, которое привело к перекрытию изоляции с тела опоры на провода ВЛ вызвавшее двухфазное короткое замыкание/</t>
  </si>
  <si>
    <t>ПС 35/6кВ 1802 ВЛ-6кВ ф.1802-04</t>
  </si>
  <si>
    <t>Сближение токоведущих частей на недопустимое растояние при ветровых нагрузках (порывы ветра 22-27м/с.) оп. №15 ф. "В", ф."С".</t>
  </si>
  <si>
    <t>Ложная работа ГЗ РПН, в результате нарушения герметичности и попадания влаги  на контакты концевого выключателя клапана сброса давления.</t>
  </si>
  <si>
    <t>трансф-ор  ТДТН-40000 110/35/6 кВ</t>
  </si>
  <si>
    <t>ТО 22.04.2015           ТР 02.08.2014</t>
  </si>
  <si>
    <t>ТР июль 2016</t>
  </si>
  <si>
    <t>ТО 22.04.2015</t>
  </si>
  <si>
    <t>Искрение на сборных шинах 0,4 кВ ф."С" КТПН6/0.4кВ №1 без отключения оборудования УЭЭ. Остановка скважин по несимметрии напряжения. Устранили.</t>
  </si>
  <si>
    <t>ПС 35/6кВ 1000 ВЛ-6кВ ф.1000-16</t>
  </si>
  <si>
    <t xml:space="preserve">Короткое замыкание при обрыве проводов фаз «А», «В», «С» в пролете опор №12-13 (отпайка на «СибГидроСтрой») вследствие  падения дерева (порывы ветра 22-27м/с.) на ВЛ из-за предела границ охранной зоны.  Производена опиловка упавших деревьев и восстановление ВЛ.     </t>
  </si>
  <si>
    <t>ТО 24.04.2015            ТР 01.07.2014</t>
  </si>
  <si>
    <t>ТР  октябрь 2015</t>
  </si>
  <si>
    <t>ТО  24.04.2015</t>
  </si>
  <si>
    <t>Сближение токоведущих частей на недопустимое растояние при ветровых нагрузках (порывы ветра 22-27м/с.) оп. №6 ф. "А", ф."В".</t>
  </si>
  <si>
    <t xml:space="preserve">Короткое замыкание при перекрытии проводов фаз «А», «В», «С» в пролете опор №55-56 вследствие падения дерева (порывы ветра 22-27м/с.) на ВЛ из-за предела границ охранной зоны.       </t>
  </si>
  <si>
    <t>ТО 05.02.2014            ТР не проводился</t>
  </si>
  <si>
    <t>ТР март 2016</t>
  </si>
  <si>
    <t>ТО 05.02.2015</t>
  </si>
  <si>
    <t xml:space="preserve">Межфазное КЗ на ВЛ-35кВ Родник-2 (Удара молнии в опору №20 ВЛ-35кВ ф. «А», ф. «В», ф. «С» (ф.А – 2,7кА , ф.В – 3,06кА, ф. С - 2,8кА)). Отказ в отключении ВВ-35кВ Родник-2 (неисправность терминала защит REL-501). Отключение ВВ-35 Т2 действием ЛЗШ. </t>
  </si>
  <si>
    <t>сборные шины 35 кВ</t>
  </si>
  <si>
    <t>ТО 22.04.2015           ТР 24.05.2015</t>
  </si>
  <si>
    <t>Сближение токоведущих частей на недопустимое растояние при ветровых нагрузках (порывы ветра 21-26 м/с.) оп. №18 ф. "А", ф."В".</t>
  </si>
  <si>
    <t>ТО 04.07.2014            ТР 10.10.2014</t>
  </si>
  <si>
    <t>ТР октябрь 2015</t>
  </si>
  <si>
    <t>ТО 04.07.2014</t>
  </si>
  <si>
    <t>ПС 35/6 кВ 274,
ВЛ-6кВ ф.274-16</t>
  </si>
  <si>
    <t>ВЛ-6кВ
 ф.274-16</t>
  </si>
  <si>
    <t>Вследствие удара молнии вблизи ВЛ-6кВ, на опоре № 41 возникло грозовое перенапряжение, которое привело к перекрытию изоляции с тела опоры на провода ВЛ вызвавшее двухфазное короткое замыкание, вследствие этого произошло отключение ВВ-6кВ «Ф.274-16» действием защит.</t>
  </si>
  <si>
    <t xml:space="preserve">В результате грозового разряда в районе опоры № 41 ВЛ-6 кВ «Ф.221-04», произошел пробой изоляции изолятора фазы «С» с последующим его разрушением и падением провода на траверсу. Под воздействием ветровой нагрузки произошел схлест проводов фаз «А» и «С». </t>
  </si>
  <si>
    <t>Т.О. - 02.02.2015.
Т.Р. - 24.08.2012.</t>
  </si>
  <si>
    <t xml:space="preserve">08. 2017 -ТР                           02. 2015 -ТО      </t>
  </si>
  <si>
    <t xml:space="preserve">
 01.08.2013-отказ РИТУ. 07.08.2014-отказ РИТУ.</t>
  </si>
  <si>
    <t>ПС 110/35/6кВ Новая ВЛ-35кВ Стрела-2</t>
  </si>
  <si>
    <t xml:space="preserve"> Обрыв провода ф."С" в пролете опор №3-4 (отпайка на ПС 35/6кВ №1027) вследствие  падения дерева (порывы ветра 21-26 м/с.) на ВЛ из-за предела границ охранной зоны. Останов скважин включенных от ПС 35/6кВ №1027 по несимметрии напряжения.   </t>
  </si>
  <si>
    <t>ТО 18.03.2015            ТР 22.03.2014</t>
  </si>
  <si>
    <t>ТО 18.03.2015</t>
  </si>
  <si>
    <t xml:space="preserve">Прохождение грозового фронта. Штормовой ветер. Останов скважин по несимметрии напряжения. КТПН6/0.4 №3 отломан шлейф ф"В" на ЛР-6кВ. Устранили.  </t>
  </si>
  <si>
    <t>ТО 09.12.2014            ТР 08.06.2015</t>
  </si>
  <si>
    <t>ТО 09.12.2014</t>
  </si>
  <si>
    <t xml:space="preserve">Короткое замыкание при обрыве проводов фаз «В» и «С» в пролете опор №27-28 (район ЗРУ-6кВ №1113.2) вследствие  падения дерева (порывы ветра 21-26м/с.) на ВЛ из-за предела границ охранной зоны.  Производена  восстановление ВЛ.     </t>
  </si>
  <si>
    <t>ТО не проводился            ТР не проводился</t>
  </si>
  <si>
    <t>ТО не проводился</t>
  </si>
  <si>
    <t>2008г, 2008г</t>
  </si>
  <si>
    <t>ф.18015: 
ТО - 2.10.2014;
ТР -7.10.2013;
ф.18004:
ТО - 2.10.2014;
ТР - 5.07.2008</t>
  </si>
  <si>
    <t>ф.18015: 
ТО - ноябрь 2015;
ТР -декабрь 2015;
ф.18004:
ТО - ноябрь 2015;
ТР - декабрь 2015</t>
  </si>
  <si>
    <t>ф.18015:
25,07.2014, 17.07.2014;
ф.18004:
8.07.2014, 9.07.2014, 21.07.2014,  1.10.2013, 8.10.2013, 25.10.2012, 29.10.2012, 14.10.2011, 14.10.2010, 15.10.2009, 5.07.2008</t>
  </si>
  <si>
    <t>ПС 110/35/6кВ Асомкинская выборочная остановка скважин  Асомкинского м/р</t>
  </si>
  <si>
    <t>Дефект на оборудовании АО «Тюменьэнерго». ПС 110/35/6кВ Асомкинская после перевода питания потребителей на Т-2, скважины на кустах добычи запустились. 
Отключения оборудования находящегося в эксплуатационной ответственности БЭО№1 УЭЭ ООО «РН Юганскнефтегаз» не было.</t>
  </si>
  <si>
    <t>Отечественные производители</t>
  </si>
  <si>
    <t>ТО - 056.05.2015;         ТР - 10.08.2012</t>
  </si>
  <si>
    <t>ТО - апрель 2016;                    ТР -сентябрь 2016</t>
  </si>
  <si>
    <t>10.12.2013;  15.08.2014</t>
  </si>
  <si>
    <t>При сильных порывах ветра с дождем произошло падение дерева из-за пределов охранной зоны ВЛ-6кВ на провода ВЛ-6 ф.14306
Межфазное короткое замыкание проводов ветками дерева явилось причиной отключения ф.143-06.</t>
  </si>
  <si>
    <t>ТО - 14.11.2014;
ТР - 5.05.2012</t>
  </si>
  <si>
    <t>ТО - ноябрь 2015;
ТР - сентябрь 2015</t>
  </si>
  <si>
    <t>20.05.2014, 13.05.2013</t>
  </si>
  <si>
    <t>А-95, А-50</t>
  </si>
  <si>
    <t>ТО - 26.02.2015;
ТР - 27.01.2004</t>
  </si>
  <si>
    <t>ТО - февраль 2016;
ТР - февраль 2016</t>
  </si>
  <si>
    <t>11.01.2005, 17.01.2005, 31.01.2006, 23.01.2007, 29.01.2008, 14.01.2009, 21.01.2010, 13.01.2011, 0.01.2012, 11.02.2013, 14.01.2014, 03.02.2015, 16.02.2015, 24.02.2015, 26.02.2015</t>
  </si>
  <si>
    <t>ПС 35/6кВ №054 РУ-6 КНС-17  ВВ-6 СТД-6 №2</t>
  </si>
  <si>
    <t>СТДМ-1600-2РУХЛ4</t>
  </si>
  <si>
    <t>г. Лысьва ОАО"Привод"</t>
  </si>
  <si>
    <t>ПС 35/6кВ №376 ВЛ-6 ф.376-14</t>
  </si>
  <si>
    <t>ВЛ-6кВ ф.376-14</t>
  </si>
  <si>
    <t>ТР-12.10.2007        ТО-22.02.15</t>
  </si>
  <si>
    <t>ТР-2017                    ТО-10.2015</t>
  </si>
  <si>
    <t>ВЛ-6кВ
ф.250-10</t>
  </si>
  <si>
    <t>Т.О. - 13.01.2015г.
Т.Р. - 13.01.2014г.</t>
  </si>
  <si>
    <t>Т.О. - 2016г.
Т.Р. - 01.2016г.</t>
  </si>
  <si>
    <t>В результате подмыва корневой системы дерева (участок ВЛ-6 кВ находится в пойменной части) произошло его падение на провода ЛЭП фаз «А,С» из-за пределов охранной зоны, что привело к их с хлёсту. Ф. 203-22 не включали,т.к. кустов м.д. нет, остановка скважин по посадке напряжения</t>
  </si>
  <si>
    <t>КР 19.03.2007; ТР 05.07.2013; ТО 11.03.2015</t>
  </si>
  <si>
    <t>07.2017 ТР; 09.2015 ТО</t>
  </si>
  <si>
    <t>1отказ РИТУ  3.07.2014</t>
  </si>
  <si>
    <t xml:space="preserve">После АПВ, земля на 2С-6кВ. Дисбаланс напряжения, не запуск скважин. Отключили в ремонт. При осмотре: на опоре №9 птица, замыкание ф."В" с телом опоры. </t>
  </si>
  <si>
    <t>В пролёте оп.25-34 - КЛ, медвежонок в 2-х местах перегрыз кабельные вставки. Устранили. Оп. №25 ф.В разрушен шлейф в месте соединения ВЛ и кабельной вставки;  ф.С- следы ожога на контактных соединениях ВЛ и кабельной вставки. Произвели переразделку концевой муфты, очистку и протяжку контактных соединений, полный осмотр ВЛ-6кВ.</t>
  </si>
  <si>
    <t>АПвВнг 3х(1х70)</t>
  </si>
  <si>
    <t>ПС 110/35/6кВ Горшковская ВЛ-6 ф.86-13, К-87.1 КТПН 6/0,4 №1</t>
  </si>
  <si>
    <t>Из-за неисправности наземного оборудования скв.52430 и внутренней неисправности  отходящего АВ-0,4кВ скв.52430 , произошло отключение действием защиты АВ-0,4кВ  скв.52430 и АВ-0,4кВ Ввод-0,4кВ в КТПН6/0,4 №1 к.87.1</t>
  </si>
  <si>
    <t>ВА-СЭЩ В</t>
  </si>
  <si>
    <t>2017</t>
  </si>
  <si>
    <t xml:space="preserve">ООО “УралСибЭнергоСтрой” </t>
  </si>
  <si>
    <t>ПС 35/6кВ  №062 ф.062-13</t>
  </si>
  <si>
    <t>Выборочная остановка скв.  из-за снижения  U на С-6-2 ПС 062  при вкл.  ВЛ-6 Ф-062-13(принадлежит ОАО Уралсибгидрострой,з/сн №31) после получения письма №567-03  от 24.07.15 об окончании ремонтных работ на ВЛ-6 Ф-062-13</t>
  </si>
  <si>
    <t>ПС 35/6кВ №248,
 ф.248-16</t>
  </si>
  <si>
    <t>ВЛ-6кВ 248-16</t>
  </si>
  <si>
    <t>ВЛ-35 кВ Уфимская-1</t>
  </si>
  <si>
    <t xml:space="preserve">Неисправность ТН-1-6. АВР-6 Успешно Замена ТН. </t>
  </si>
  <si>
    <t>НАМИТ-10-2</t>
  </si>
  <si>
    <t>ТР июль 2014</t>
  </si>
  <si>
    <t>Ф.216-10 (ЮТЭК), выборочная остановка скважин запитанных от 1С-6 кВ ПС 216 по посадке напряжения .  ВЛ-6 кВ в обслуживании ОАО "ЮТЭК-Пыть-Ях"</t>
  </si>
  <si>
    <t>опора Ж/Б                     ПБ-10-1</t>
  </si>
  <si>
    <t xml:space="preserve"> ТО -11.11.2014 г     ТР-22.08.2012</t>
  </si>
  <si>
    <t>ТО-декабрь 2015         ТР-2017</t>
  </si>
  <si>
    <t>25.06.2015г   ,   22.05.2013  ,    23.05.2014  -  отказ РИТУ в ТР</t>
  </si>
  <si>
    <t xml:space="preserve">ПС 35/6кВ №051  ВВ-6 Т1, ВВ-6 ф.051-09 </t>
  </si>
  <si>
    <t>ПВвНг 95/16</t>
  </si>
  <si>
    <t>ТР 11.04.14
ТО 18.06.15</t>
  </si>
  <si>
    <t>ТР 04.2016
ТО 08.2015</t>
  </si>
  <si>
    <t>ВЛ обслуживается НЮЭС ОАО "Тюменьэнерго". На ПС35/6кВ № 176-неуспешная работа АВР-6кВ.</t>
  </si>
  <si>
    <t>Повреждение уплотнительного кольца проходного изолятора 6кВ Ф-В ,снижение уровня масла.На С-6-1 напряжение подано от Т-2</t>
  </si>
  <si>
    <t>ИПТ-10/400</t>
  </si>
  <si>
    <t>05.12.2014г- ТР;      26.03.2015г- донный слив, доливка масла, чистка маслоуказательных стекол, протяжка контактных соединений.</t>
  </si>
  <si>
    <t>12.2015 г</t>
  </si>
  <si>
    <t>Повреждение конденсатора УКРМ-2 с повреждением  ПК фазы «С» с переходом в трехфазное  К.З. Посадка напряжения С-6-2 на ПС-376</t>
  </si>
  <si>
    <t>CPEFS 23-6,3/450/WF.  ПТ 1.3-6-160-20У3</t>
  </si>
  <si>
    <t xml:space="preserve">Россия.    Чешская республика. </t>
  </si>
  <si>
    <t>Т.Р-04.04.15           Т.О-10.07.15</t>
  </si>
  <si>
    <t>Т.Р - 2017                  Т.О - 08.15</t>
  </si>
  <si>
    <t>ПС 35/6кВ 073                  ф.073-08</t>
  </si>
  <si>
    <t>ВЛ-6кВ ф.073-08</t>
  </si>
  <si>
    <t>К-5 КТПН №3 внутреннее повреждение тр-ра 1000кВА нагрузка переведена  на ф.073-07 , скважины КТП №3 переподключены к КТП №2</t>
  </si>
  <si>
    <t xml:space="preserve">Трансформатор силовой 6/0,4кВ 1000кВА </t>
  </si>
  <si>
    <t>29.11.2014 (ТО)         02.04.2015 (ТР)</t>
  </si>
  <si>
    <t>04.2016 (ТО)                           04.2017 (ТР)</t>
  </si>
  <si>
    <t xml:space="preserve">На оп.№17 птица замкнула провод ф.А на тело опоры.              </t>
  </si>
  <si>
    <t xml:space="preserve">ПС 110/35/6кВ Мушкино </t>
  </si>
  <si>
    <t>Прохождение грозового фронта в р-не ВЛ-110 Правдинская-Пойковская, посадка  напряжения по ПС 110/35/6кВ Мушкино. Отключения оборудования находящегося в эксплуатационной ответственности БЭО№1 УЭЭ ООО «РН Юганскнефтегаз» не было.</t>
  </si>
  <si>
    <t>Повреждение конденсатора УКРМ-2, разрушение ПК фазы «В» перекрытие фаз "А", "В" и "С" в блоке ПК с разрушением вводов ф.«В» и «С» конденсатора. Посадка напряжения С-6-2 на ПС-308</t>
  </si>
  <si>
    <t>После грозового фронта, в результате воздействия грозового разряда произошло частичное разрушение жил шлейфа ф."С" на опоре №11. Под воздействием токовой нагрузки (240А), вследствии недостаточного сечения провода, произошло перегорание шлейфа, что привело к остановке скважин от неполнофазного режима.</t>
  </si>
  <si>
    <t xml:space="preserve">    О-09.2015г.               ТР-03.2017г.</t>
  </si>
  <si>
    <t>ВЛ-110кВ Шубинская - ЦПС - отп. Гранит-2ц.</t>
  </si>
  <si>
    <t xml:space="preserve">На оп.№7 птица замкнула провод ф.А на тело опоры.                             </t>
  </si>
  <si>
    <t>ПС 110/35/6кВ Приразломная  ВЛ-35 Белый Яр 1, 2 ц.</t>
  </si>
  <si>
    <t>ВЛ-35кВ Белый Яр 1, 2 ц.</t>
  </si>
  <si>
    <t>Прохождение грозового фронта. Индуктированное перенапряжение, вызванное разрядом молнии в провода ВЛ в пролете оп.7б-8б, привело к перекрытию линейной изоляции, её разрушению  и возникновению межфазного короткого замыкания.</t>
  </si>
  <si>
    <t>АС120/19</t>
  </si>
  <si>
    <t>осмотр 06.06.2015                    ТР-24.04.2013</t>
  </si>
  <si>
    <t>ТО-09.2016                             ТР-2018</t>
  </si>
  <si>
    <t>ВЛ-35кВ Ю.Балык 1, 2 ц.</t>
  </si>
  <si>
    <t>Прямое попадание молнии в пролет опор № 86-87 возникшим перенапряжением  перекрыло линейную изоляцию ф. «А» и «В», что привело к двухфазному К.З.  обеих  цепей</t>
  </si>
  <si>
    <t>Опоры   металлические и ж/б.                  Провод АС-120/19. Изоляторы ПС-70Е</t>
  </si>
  <si>
    <t>ТО 08.03.15.                        ТР 21.06.11.</t>
  </si>
  <si>
    <t>16.07.15.</t>
  </si>
  <si>
    <t>ПС 110/35/6кВ Новая ВЛ-35кВ Стрела 1, 2 ц.</t>
  </si>
  <si>
    <t>ВЛ-35кВ Стрела 1, 2 ц.</t>
  </si>
  <si>
    <t xml:space="preserve">Проходжение грозового фронта. Удара молнии в опору №33 ВЛ-35кВ, возникло грозовое перенапряжение, которое привело к перекрытию изоляции с  тела опоры на провода                      ВЛ-35кВ Стрела-1 ф.«А» и ф.«С» (ф.А – 1,88кА , ф.С – 1,91кА).  ВЛ-35кВ Стрела-2 ф.«А» и ф.«В» (ф.А – 1,36кА , ф.В – 2,39кА). </t>
  </si>
  <si>
    <t>ПС 35/6кВ 075 35/6кВ                         ф.075-17, 075-18</t>
  </si>
  <si>
    <t>ВЛ-6кВ ф.075-17, 075-18</t>
  </si>
  <si>
    <t>Прохождение грозового фронта. При осмотре ВЛ и присоединённого оборудования повреждений элементов и оборудования не обнаружено, следов прямого попадания молнии не обнаружено. Индуктированное перенапряжение, вызванное разрядом молнии вблизи ВЛ привело к перекрытию линейной изоляции и возникновению межфазного короткого замыкания.</t>
  </si>
  <si>
    <t>осмотр ноябрь 2014 ТР 20.06.2015</t>
  </si>
  <si>
    <t>ТО 11.2016                         ТР 06.2017</t>
  </si>
  <si>
    <t>ВЛ-35кВ Промышленная 1, 2</t>
  </si>
  <si>
    <t>Прохождение грозового фронта. При осмотре ВЛ-35кВ «Промышленная-1, 2»  выявлено: на оп. 32   1Ц ф. А и В разрушены по одному  изолятору в натяжной гирлянде,  2Ц ф. А  разрушен  один изолятор в натяжной гирлянде.
В результате прямого попадания молнии в опору  ВЛ  возникло перенапряжение, перекрытии линейной изоляции фаз А и В, разрушение изоляторов и межфазное короткое замыкание.</t>
  </si>
  <si>
    <t>осмотр 30.03.2015                   ТР-04.2010</t>
  </si>
  <si>
    <t>ТО 03.2016                               ТР-2020</t>
  </si>
  <si>
    <t xml:space="preserve">Ф.216-10 (ЮТЭК),  опора №2 К/З кабельной воронки.    Выборочная остановка скважин запитанных от 1С-6 кВ ПС 216 по посадке напряжения .  ВЛ-6 кВ в обслуживании ОАО "ЮТЭК-Пыть-Ях". </t>
  </si>
  <si>
    <t>Прохождение грозового фронта. При осмотре ВЛ и присоединённого оборудования повреждений элементов и оборудования не обнаружено, следов прямого попадания молнии не обнаружено. Индуктированное перенапряжение, вызванное разрядом молнии вблизи ВЛ привело к перекрытию  линейной изоляции и возникновению межфазного короткого замыкания.</t>
  </si>
  <si>
    <t>осмотр 02.03.2015                        ТР-04.2014</t>
  </si>
  <si>
    <t>осмотр 03.2016                     ТР-04.2024</t>
  </si>
  <si>
    <t xml:space="preserve">Прямое попадание молнии в пролет опор № 7-8 возникшим перенапряжением  перекрыло линейную изоляцию ф. «А» и «В»,  что привело к двухфазному К.З. </t>
  </si>
  <si>
    <t xml:space="preserve">ТО-21.08.15            ТР-22.05.13                    </t>
  </si>
  <si>
    <t xml:space="preserve">ТО-07.16                          ТР-04.16                     </t>
  </si>
  <si>
    <t>Вследствие удара молнии вблизи ВЛ-35кВ, на опоре № 2 возникло грозовое перенапряжение, которое привело к перекрытию изоляции с тела опо-ры на провода ВЛ вызвавшее двухфазное короткое замыкание, вследствие этого произошло отключение ВЛ-35 кВ «Пламя-1,2» действием защит.</t>
  </si>
  <si>
    <t xml:space="preserve">Вследствие удара молнии вблизи ВЛ-6кВ, на опоре № 31 возникло грозовое перенапряжение, которое привело к перекрытию изоляции с тела опоры на провода ВЛ вызвавшее двухфазное короткое замыкание, вследствие этого произошло отключение МВ-6кВ «Ф.274-14» действием защит </t>
  </si>
  <si>
    <t>ТО-13.03.2015                      ТР-23.09.2013</t>
  </si>
  <si>
    <t>ТО-сентябрь -2015     ТР-2016</t>
  </si>
  <si>
    <t>Прохождение грозового фронта. 
Короткое замыкание на ЛР-6 куста 29 на оп.63/1 крыльями  птицы
В результате касания крыльями птицы контактов  ЛР- 6кВ ф. «А» и ф. «В» на оп.69/810  произошло перекрытие линейной изоляции, что вызвало межфазное короткое замыкание и отключение ф.17316</t>
  </si>
  <si>
    <t>сентябрь 1986г</t>
  </si>
  <si>
    <t>ТО - 02.04.2015;
ТР - 27.03.2006</t>
  </si>
  <si>
    <t>ТО - апрель 2015;
ТР - апрель 2016</t>
  </si>
  <si>
    <t>26.08.2007, 10.08.2008, 18.08.2009, 4.11.2010, 8.11.2011, 17.11.2012, 2.04.2015</t>
  </si>
  <si>
    <t>сентябрь 1987г</t>
  </si>
  <si>
    <t>ТО - 13.07.2015;
ТР - 31.01.2012</t>
  </si>
  <si>
    <t>30.01.2013, 22.01.2014, 8.07.2015, 13.07.2015</t>
  </si>
  <si>
    <t>Удар молнии в опору №380 ВЛ-220 Шубинская-Пересвет,  возникло грозовое перенапряжение, приведшее к перекрытию изоляции с тела опоры на провода ВЛ, возникновению КЗ и отключению ВЛ.</t>
  </si>
  <si>
    <t>АС 300/39</t>
  </si>
  <si>
    <t>ПС 110/35/6кВ Куделинская ВЛ-35 Пойма-1</t>
  </si>
  <si>
    <t>Проходжение грозового фронта. Удара молнии в опору №28 ВЛ-35кВ, возникло грозовое перенапряжение, которое привело к перекрытию изоляции с  тела опоры на провода ВЛ ф. «А» и ф. «В» (ф.А – 2,5кА , ф.В – 2,3кА).</t>
  </si>
  <si>
    <t>ТО 08.07.2015            ТР 14.01.2015</t>
  </si>
  <si>
    <t>ТР январь 2016</t>
  </si>
  <si>
    <t>ТО 08.07.2015</t>
  </si>
  <si>
    <t>ПС 35/6кВ № 311 ф.311-06</t>
  </si>
  <si>
    <t>При попадании молнии в пролет опор №79-80  возникшим перенапряжением  перекрыло линейную изоляцию фазы «А» и «В» ВЛ-6кВ ф.311-06, что привело к двухфазному К.З. с дальнейшим отключением ВЛ-6кВ ф.311-06  действием токовых защит.</t>
  </si>
  <si>
    <t>Опоры метал. Провод А-95 Изоляторы ШС-10</t>
  </si>
  <si>
    <t>ТО 07.07.15.                    ТР 27.08.12.</t>
  </si>
  <si>
    <t xml:space="preserve">  ТР 10.13. 13.10.14.</t>
  </si>
  <si>
    <t>ПС  35/6кВ № 316 ф.316-04</t>
  </si>
  <si>
    <t>При попадании молнии в пролет опор № 27-26 возникшим перенапряжением  перекрыло линейную изоляцию фазы «А» и «В» ВЛ-6кВ ф.316-04, что привело к двухфазному К.З. с дальнейшим отключением ВЛ-6кВ ф. 316-04 действием токовых защит.</t>
  </si>
  <si>
    <t>ТО 08.05.15.                    ТР 13.10.14.</t>
  </si>
  <si>
    <t xml:space="preserve"> ноябрь 2016</t>
  </si>
  <si>
    <t>Прохождение грозового фронта.  оп. 90 разрушение изолятора ф. «А», оп. 93 разрушение изолятора ф. «В».</t>
  </si>
  <si>
    <t>Потеря  изоляционных свойств ПВХ изоляции контрольного кабеля цепей газовой защиты Т-1 вследствие длительной эксплуатации кабеля с 1987 г, явилось причиной КЗ жил кабеля между собой. Причиной аварийного отключения МВ-35-1, МВ-6 Ввод-6-1 ПС-35/6 кВ № 107 явилось ложное срабатывание газовой защиты из-за короткого замыкания  в контрольном  кабеле  цепей газовой защиты Т-1.</t>
  </si>
  <si>
    <t>1987г</t>
  </si>
  <si>
    <t>КВВГ 4х1,5</t>
  </si>
  <si>
    <t xml:space="preserve">Последнее опробование 18.08.2014г. </t>
  </si>
  <si>
    <t>Следующее профилактическое восстановление  24.08.2015г</t>
  </si>
  <si>
    <t>СУ Асомкинского м/р</t>
  </si>
  <si>
    <t>Выборочная остановка оборудования СУ, находящейся в эксплуатационной ответственности ООО «Борец Сервис – Нефтеюганск» во время прохождения грозового фронта. Отключения оборудования находящегося в эксплуатационной ответственности БЭО№1 УЭЭ ООО «РН -Юганскнефтегаз» не было</t>
  </si>
  <si>
    <t xml:space="preserve">При прохождении грозового фронта произошло попадании молнии в опору №9 ВЛ-35 Сигней-1-2. 1. При попадании молнии в опору №9 возникшим перенапряжением перекрыло линейную изоляцию фаз «А» и «В», что привело к  двухфазному  К.З. обеих цепей  ВЛ-35кВ «Сигней-1-2».  Двухфазное К.З. вызвало отключение  выключателей  ВЛ- Сигней-1-2 токовыми защитами. </t>
  </si>
  <si>
    <t>ВЛ-35</t>
  </si>
  <si>
    <t xml:space="preserve"> ТО - 21.04.2015г;
ТР - 03.06.2014г.</t>
  </si>
  <si>
    <t>ТО - апрель 2016г;
ТР2024г</t>
  </si>
  <si>
    <t>Прохождение грозового фронта. При осмотре ВЛ-6 кВ  видимых повреждений не выявлено. Место попадания молнии не установлено, так как, трасса ВЛ затоплена паводковыми водами. Промысловые дороги частично размыты.</t>
  </si>
  <si>
    <t xml:space="preserve">Осмотр-19.03.2015г
ТР-16.03.2014г
</t>
  </si>
  <si>
    <t>ТО-03.2016г</t>
  </si>
  <si>
    <t>Прохождение грозового фронта; Нагрузку К-245 перевели на ф.023-04. Оп. 3ж разрушен штыревой изолятор ф «В», провод лежит на траверсе опоры, провод ф. «А» пережжен в 10 см от места вязки к штыревому изолятору и в сторону оп.2ж лежит на земле. Произведена замена штыревых изоляторов, провод восстановлен</t>
  </si>
  <si>
    <t xml:space="preserve">
РФ</t>
  </si>
  <si>
    <t xml:space="preserve">Осмотр-19.03.2015г
ТР-12.03.2014г
</t>
  </si>
  <si>
    <t>ТО-03.2016</t>
  </si>
  <si>
    <t>При попадании молнии в пролете опор №29-30  возникшим перенапряжением  перекрыло линейную изоляцию фазы «А», «В» и «С»  ВЛ-6кВ ф.322-09, что привело к трехфазному К.З. с дальнейшим отключением ВЛ-6кВ ф.322-09  действием токовых защит</t>
  </si>
  <si>
    <t>Опоры метал. Провод А-95. Изоляторы ШС-10</t>
  </si>
  <si>
    <t>ТО 12.06.15.                        ТР 10.09.14.</t>
  </si>
  <si>
    <t>При попадании молнии в пролет опор №66-67 возникшим перенапряжением  перекрыло линейную изоляцию ф. «А», «В» и «С» ВЛ-6кВ ф.348-20, что привело к трехфазному К.З. с дальнейшим отключением ВЛ-6кВ ф.348-20  действием токовых защит.</t>
  </si>
  <si>
    <t>ТО - 30.03.15           ТР - 11.10.14</t>
  </si>
  <si>
    <t>ТО - 01.11.15             ТР - 2017</t>
  </si>
  <si>
    <t>Прохождение грозового фронта; При осмотре ВЛ-6 кВ  видимых повреждений не выявлено. При осмотре КТПН 6/0,4 кВ К-146 б обнаружено: разрушен опорный изолятор  ф. А, корпус предохранителя 6 кВ ф. «А» разрушен, плавкая вставка предохранителя ф. «В» перегорела.  Произведена замена опорного изолятора и сгоревших предохранителей. КТПН 6/0,4 кВ к-146 б включен в работу, подано напряжение на скважины.</t>
  </si>
  <si>
    <t>SWA-10,
ПТ1.3-6-80-31.5</t>
  </si>
  <si>
    <t>ГДР
РФ</t>
  </si>
  <si>
    <t xml:space="preserve">ТО-21.05.2015г
ТР-10.02.2013г
2014 отказ в проведении ТР </t>
  </si>
  <si>
    <t>Прохождение грозового фронта. При осмотре ВЛ-35кВ «КНС-6-1» видимых повреждений не выявлено. Место попадания молнии не установлено, так как, трасса ВЛ затоплена паводковыми водами.</t>
  </si>
  <si>
    <t>ТР-07.06.2014</t>
  </si>
  <si>
    <t>ТМГ-63/6-УХЛ1</t>
  </si>
  <si>
    <t>ТР - 23.02.2015</t>
  </si>
  <si>
    <t>В-6кВ ф.276-08</t>
  </si>
  <si>
    <t>В пролете опор №21-22 Повреждение провода спецтехникой. Ведется отсыпка дороги.</t>
  </si>
  <si>
    <t>ТО-01.12.14                     ТР-11.09.13</t>
  </si>
  <si>
    <t>ТО-  ноябрь 2015      ТР- 2017г</t>
  </si>
  <si>
    <t xml:space="preserve"> 26.05.15г</t>
  </si>
  <si>
    <t>При зацепе провода ф. “А”, "В" и "С" леской с блесной в пролете опор № 24-25 ВЛ-6 кВ ф. 11514 произошло касание проводов, что явилось причиной междуфазного короткого замыкания и отключения  ф.115-14</t>
  </si>
  <si>
    <t>ТО – 27.11.2014г;
ТР - 14.05.2010 г.</t>
  </si>
  <si>
    <t>ТО – сентябрь 2016г;
ТР - сентябрь 2015г</t>
  </si>
  <si>
    <t>23.05.2011, 23.05.2012, 07.05.2013, 29.05.2014</t>
  </si>
  <si>
    <t>APU-30A</t>
  </si>
  <si>
    <t>ТО - 02.06.15          ТР - 26.05.10</t>
  </si>
  <si>
    <t>ТО - 30.08.15           ТР - 08.16</t>
  </si>
  <si>
    <t>ТМГ-160- 6/0.4кВ У1</t>
  </si>
  <si>
    <t>ТО 12.03.2015                      ТР 09.06.2014</t>
  </si>
  <si>
    <t>ТО 19.05.2014                         ТО 26.06.2015</t>
  </si>
  <si>
    <t xml:space="preserve">Дисбаланс в сети 6кВ, вызванный в следствии обрыва (подвижки грунта и наклона соседней опоры №14) шлейфа  фазы «А» на опоре №15 ВЛ-6кВ ф.1802-04 </t>
  </si>
  <si>
    <t>ПС 35/6кВ №333, В-6 кВ ввод №1</t>
  </si>
  <si>
    <t xml:space="preserve">Отключение привода В-6кВ ввода-6кВ №1 ПС-35/6кВ №333 произошло вследствие износа удерживающего фиксатора отключающего механизма. Износ удерживающего фиксатора отключающего механизма произошел в связи с выработкой ресурса механизма привода а так-же старение металла                                       </t>
  </si>
  <si>
    <t>WMPWZ/S</t>
  </si>
  <si>
    <t>ТО-04.07.2015          ТР-02.07.2012</t>
  </si>
  <si>
    <t>ТО-100%   ТР-60%</t>
  </si>
  <si>
    <t>ТО-04.10.2015          ТР-02.08.2016</t>
  </si>
  <si>
    <t>ТО-0; ТР-2</t>
  </si>
  <si>
    <t xml:space="preserve">ПС 35/6кВ №115  ВЛ-
6кВ ф.115-14                     </t>
  </si>
  <si>
    <t>При забросе снастей для ловли рыбы неустановленными лицами, в пролете опор № 25-26 ВЛ-6 кВ ф. 11514 произошел зацеп блесной провода ф. «А». Зацеп блесной привел к сближению проводов на недопустимое расстояние между ф. “А” и “С”, что привело к пробою изоляции и как следствие, межфазному короткому замыканию. Короткое замыкание  явилось причиной отключения ф.11514.</t>
  </si>
  <si>
    <t>ВЛ-6кВ ф.2ЕК-11</t>
  </si>
  <si>
    <t xml:space="preserve">В пролете оп.7-8 обрыв провода экскаватором ООО "ЮНС". </t>
  </si>
  <si>
    <t>Т.О. - 08.02.2015г.
Т.Р. - 19.08.2013г.</t>
  </si>
  <si>
    <t>Т.О. - 02.2016г.
Т.Р. - 08.2017г.</t>
  </si>
  <si>
    <t>Т.Р.-21.08.2014г.</t>
  </si>
  <si>
    <t>2014 год.</t>
  </si>
  <si>
    <t xml:space="preserve">ноябрь 2014 год. </t>
  </si>
  <si>
    <t>Во время удара молнии в опору №23 ВЛ-6 ф.6051-08 возникло грозовое перенапряжение, которое привело к перекрытию изоляциис тела опоры на провод ВЛ, разрушению изоляторов на фаз «А» и «С», возникновению КЗ и  АО</t>
  </si>
  <si>
    <t>Удар молнии на Л-6 ф.6041-22 возникло грозовое перенапряжение , которое привело к перекрытиюизоляции стела опоры на провода ВЛ,возникновению КЗ и АО ВЛ</t>
  </si>
  <si>
    <t>Удар молнии в металлическую опору №8 двухцепной ВЛ-6ф.5701-07 и ф.5701-10 возникло грозовое перенапряжение приведшее к перекрытию изоляции с тела опоры на провод ф."В" и "С", возникновению межфазного КЗ и АО данных ВЛ.</t>
  </si>
  <si>
    <t>В-6</t>
  </si>
  <si>
    <t>Ровно</t>
  </si>
  <si>
    <t>06.09.15,09.09.15</t>
  </si>
  <si>
    <r>
      <t xml:space="preserve">При прохождении грозового фронта произошел удар молнии в опору </t>
    </r>
    <r>
      <rPr>
        <sz val="12"/>
        <rFont val="Times New Roman"/>
        <family val="1"/>
        <charset val="204"/>
      </rPr>
      <t>№11</t>
    </r>
    <r>
      <rPr>
        <sz val="12"/>
        <color rgb="FF000000"/>
        <rFont val="Times New Roman"/>
        <family val="1"/>
        <charset val="204"/>
      </rPr>
      <t>, вследствие чего возникшее перенапряжения явилось причиной отключения ВЛ-35кВ Косари-1</t>
    </r>
  </si>
  <si>
    <t>ТО 18.09.2014                      ТР 21.03.2013</t>
  </si>
  <si>
    <t>Прохождение грозового фронта. При осмотре ВЛ-6 кВ  обнаружено: оп. 58 разрушен штыревой изолятор ф. В провод на траверсе, на штыревом изоляторе ф. А разрушена юбка,  в результате прямого попадания молнии в оп. 58 возникло перенапряжение, перекрытии линейной изоляции фаз А, В,  и межфазное короткое замыкание.</t>
  </si>
  <si>
    <t>ТР 20.01.2015                      ТО 12.05.2015</t>
  </si>
  <si>
    <t>При прохождении грозового фронта произошло попадание молнии в опору №15 ВЛ-6 ф. 2053-03, с последующим разрушением изолятора 
ф. «В» и обрывом провода.
остановки скважин явился дисбаланс в сети 6кВ. Произведен ремонт провода, включение в работу в 5:25 16.08.2015</t>
  </si>
  <si>
    <t>Изолятор               ШС-10Г</t>
  </si>
  <si>
    <t>ТО 10.01.2015                      ТР 14.10.2014</t>
  </si>
  <si>
    <t>ТО 10.01.2015</t>
  </si>
  <si>
    <t>Прохождение грозового фронта. При осмотре ВЛ-35кВ КНС-4-1,2 на оп. 16в (П-110-2) обнаружены следы перекрытия линейной изоляции. На 1 цепи разрушены по одному изолятору в подвесной гирлянде ф. А, С, на 2 цепи разрушены по одному изолятору в подвесной гирлянде ф. А, В, С. Защитного грозотроса на данном участке ВЛ нет</t>
  </si>
  <si>
    <t>ТР 18.04.2014                       ТО 03.08.2015</t>
  </si>
  <si>
    <t>30.10.13.</t>
  </si>
  <si>
    <t>SZ-63000/35-УХЛ1</t>
  </si>
  <si>
    <t>ТО-16.07.2015          ТР не проводился</t>
  </si>
  <si>
    <t xml:space="preserve">ТО-100%   </t>
  </si>
  <si>
    <t>ТО-16.10.2015          ТР-10.2015</t>
  </si>
  <si>
    <t xml:space="preserve">Вследствие удара молнии вблизи ВЛ-6кВ, на опоре № 30 возникло грозовое перенапряжение, которое привело к перекрытию изоляции с тела опоры на провода ВЛ вызвавшее двухфазное короткое замыкание, вследствие этого произошло отключение МВ-6кВ «Ф.276-16» действием защит. </t>
  </si>
  <si>
    <t>ТО-28.05.2015г.          ТР-26.09.2012г.</t>
  </si>
  <si>
    <t>ТО-ноябрь 2015         ТР-2016</t>
  </si>
  <si>
    <t>Вследствие удара молнии в ВЛ-6кВ, на опоре № 10 отпайка на К.123, 123А возникло грозовое перенапряжение, которое привело к перекрытию изоляции с тела опоры на провода ВЛ вызвавшее двухфазное короткое замыкание</t>
  </si>
  <si>
    <t>Т.О. -17.02.2015г.
Т.Р. - 16.08.2013г.</t>
  </si>
  <si>
    <t>Т.О. -02.2016г.
Т.Р. - 08.2016г.</t>
  </si>
  <si>
    <t>Т.Р.-29.08.2014г.</t>
  </si>
  <si>
    <t>При прохождении грозового фронта, в результате попадания молнии в провод фазы «А» опоры № 184 возникло индуцированное перенапряжение. Возникшим перенапряжением произошло перекрытие линейной изоляции фазы «А»  на тело опоры №184</t>
  </si>
  <si>
    <t>2010, 2013, 2014</t>
  </si>
  <si>
    <t>ТО 14.10.2014</t>
  </si>
  <si>
    <t xml:space="preserve">Прохождение грозового фронта. Произвели осмотр отпайки ВЛ 110 Меркурий – Хантос -1, 2 на ПС 110 кВ Евсеенковская - замечаний нет, отсутствуют разрушенные изоляторы, а также отсутствуют следы прямых попаданий молний в опоры, провода и грозотрос. </t>
  </si>
  <si>
    <t>ТР 20-26.03.2014                 ТО 28.03.2015</t>
  </si>
  <si>
    <t>ПС 35/6 № 027   ВЛ-6кВ ф.027-07</t>
  </si>
  <si>
    <t>Прохождение грозового фронта. При осмотре ВЛ-6 кВ  обнаружено: оп. 43 на штыревом изоляторе ф. А разрушена юбка, в результате прямого попадания молнии в оп. 43 возникло перенапряжение, перекрытии линейной изоляции фаз А, В, С и межфазное короткое замыкание.</t>
  </si>
  <si>
    <t>ШС-110</t>
  </si>
  <si>
    <t>ТР 26.08.2013                       ТО 30.04.2015</t>
  </si>
  <si>
    <t>При попадании молнии  в ЛР-35кВ ВЛ-35кВ  Летняя-2ц на СЯ-35кВ №1 возникшим  перенапряжением перекрыло линейную изоляцию ф. «В» и ф. «С», что привело к двухфазному К.З., разрушению опорного изолятора на ЛР-35кВ ф.«В» СЯ-35кВ №1 и отключению ВЛ-35кВ Летняя-2ц действием защит.</t>
  </si>
  <si>
    <t>Прочие отеч. заводы</t>
  </si>
  <si>
    <t>ТО - 16.06.15                      ТР - 26.05.12.</t>
  </si>
  <si>
    <t>ТО - 08.15                      ТР - 05.16.</t>
  </si>
  <si>
    <t>ПС-35/6кВ №313 ВЛ-6кВ ф.313-10</t>
  </si>
  <si>
    <t>При попадании молнии в пролет опор № 9-10 возникшим перенапряжением  перекрыло линейную изоляцию ф. «А» и ф.«В»,  что привело к двухфазному К.З. с дальнейшим отключением ВЛ-6кВ ф.313-10  действием токовых защит</t>
  </si>
  <si>
    <t>ТО - 23.06.15                      ТР - 23.12.11.</t>
  </si>
  <si>
    <t>ТО - 09.15                      ТР - 12.15.</t>
  </si>
  <si>
    <t>Отказ 12.12г, 12.13г, 12.14г.</t>
  </si>
  <si>
    <t>ПС-35/6кВ №248 ВЛ-6кВ ф.248-16</t>
  </si>
  <si>
    <t>В результате воздействия дикого животного на кабельные вставки произошло межфазное короткое замыкание в коробках ШВВ-6кВ, что привело к отключению МВ-6кВ «ф.248-16» действием защит и остановке скважин на кустах мех. добычи</t>
  </si>
  <si>
    <t>АПвВнг-3(1х70)</t>
  </si>
  <si>
    <t>Т.О. - 27.03.2015г.
Т.Р. - 27.09.2013г.</t>
  </si>
  <si>
    <t>Т.О. - 03.2016г.
Т.Р. - 09.2016г.</t>
  </si>
  <si>
    <t>Т.Р. - 30.09.2014г.</t>
  </si>
  <si>
    <t>ПС-35/6кВ №203 ВЛ-6кВ ф.203-05</t>
  </si>
  <si>
    <t>Вследствие удара молнии  на опоре № 20 возникло грозовое перенапряжение, которое привело к перекрытию изоляции с тела опоры на провода ВЛ вызвавшее двухфазное короткое замыкание, вследствие этого произошло отключение МВ-6кВ «Ф.203-05» действием защит.Прохождение грозового фронта.</t>
  </si>
  <si>
    <t>Т.О. - 27.02.2015г.
Т.Р. - 11.10.2013г.</t>
  </si>
  <si>
    <t>Т.О. - 02.2016г.
Т.Р. - 09.2015г.</t>
  </si>
  <si>
    <t>Т.Р. - 21.10.2014г.</t>
  </si>
  <si>
    <t>Во время удара молнии в опору №20 двухцепной ВЛ -6 кВ  ф.4048-06 и ф.6048-16 возникло грозовое перенапряжение, которое привело к перекрытию изоляции с тела опоры на провода ВЛ, что привело к возникновению и АО данных ВЛ.</t>
  </si>
  <si>
    <t>ПС-70Е</t>
  </si>
  <si>
    <t>ОАО ЮАИЗ</t>
  </si>
  <si>
    <t>ПС-35/6кВ №252 ВЛ-6кВ ф.252-16</t>
  </si>
  <si>
    <t>При  проезде под ВЛ-6кВ ф.252-16 в пролете опор №10-1 отп. на У/У «КНС-Ю.В.» неизвестным транспортным средством были задеты провода фазы «А» и «С», что привело к межфазному короткому замыканию и отключению МВ-6кВ ф.252-16 действием защит</t>
  </si>
  <si>
    <t>Провод А-120</t>
  </si>
  <si>
    <t>Т.О. - 18.05.2015г.
Т.Р. - 26.02.2014г.</t>
  </si>
  <si>
    <t>Т.О. - 11.2015г.
Т.Р. - 11.2016г.</t>
  </si>
  <si>
    <t>ПС 35/6 №106 ВЛ-6кВ ф.106-11</t>
  </si>
  <si>
    <t>Повреждения оборудования ООО «РН-Юганскнефтегаз» не было. Неисправность в электрических сетях сторонних потребителей. КТПН-6/0,4 кВ 400 кВА ООО “УралСибЭнергоСтрой”  -  перегорел предохранитель 6 кВ ф.”А”, оплавлены контакты ВН-6 кВ ф. “А”, ЛР-6 кВ  КТПН-6/0,4 кВ 400 кВА ООО “УралСибЭнергоСтрой” отключен персоналом ООО “УралСибЭнергоСтрой”</t>
  </si>
  <si>
    <t>ПС 35/6 №197 ВЛ-6кВ ф.197-15</t>
  </si>
  <si>
    <t>ТО - февраль 2015
ТР - 16.05.2012</t>
  </si>
  <si>
    <t>ТО - сентябрь 2015
ТР - ноябрь 2015</t>
  </si>
  <si>
    <t>Выход из строя волоконно-оптического датчика.
Отключение ВВ-35-1 СЯ Омбинская–Суперблок вследствие срабатывания устройства дуговой защиты в отсеке выключателя</t>
  </si>
  <si>
    <t>2013г</t>
  </si>
  <si>
    <t>ОВОД-МД-Б (Волоконно-оптический датчик (ВОД))</t>
  </si>
  <si>
    <t>Республика Чувашия г.Чебоксары</t>
  </si>
  <si>
    <t>ТО - 15.07.2015
ТР - вновь введеное оборудование</t>
  </si>
  <si>
    <t>ТО - сентябрь 2015
ТР - май 2016</t>
  </si>
  <si>
    <t>ПС-35/6кВ №274 ВЛ-6кВ ф.274-14</t>
  </si>
  <si>
    <t>ПС 35/6кВ № 357 ВЛ-6кВ ф.357-03 БКРУ-6кВ к.67</t>
  </si>
  <si>
    <t>ПвВнг 1Х95</t>
  </si>
  <si>
    <t>Отключение в сетях ОАО «Тюменьэнерго». Оп.№156 перекрытие птицей  воздушного пространства между ф"С" и траверсой.</t>
  </si>
  <si>
    <t>ТО 10.06.2014          ТР 23.03.2015</t>
  </si>
  <si>
    <t>ТО 10.06.2014</t>
  </si>
  <si>
    <t>СУ Правдинского м/р</t>
  </si>
  <si>
    <t>Прохождение грозового фронта. (оборудование ЦПМЭС)</t>
  </si>
  <si>
    <t>ПС 35/6кв № 172 ф.172-05 КТПН-6/0,4 к.54А-1-1</t>
  </si>
  <si>
    <t>ВЛ-6кВ ф.172-05</t>
  </si>
  <si>
    <t xml:space="preserve">Прохождение грозового фронта. Прямое попадание молнии в приемный портал КТПН 6/0,4кВ к.54-1-1.
При попадании молнии в приёмный портал произошло разрушение разрядника ф. «В» на КТПН 6/0,4 к.54А-1-1, перекрытие воздушного промежутка ф. «А» и «В», двухфазное короткое замыкание.
Двухфазное короткое замыкание явилось причиной отключения  ф.17205
</t>
  </si>
  <si>
    <t>РВО-6</t>
  </si>
  <si>
    <t>ТО - 12.05.2015
ТР - 25.02.2015</t>
  </si>
  <si>
    <t>ТО - май 2016
ТР - май 2016</t>
  </si>
  <si>
    <t>В результате прохождения грозового фронта произошло прямое попадание молнии в провода ф.19716, ф.19718 в пролетах опор 13-14.
Одновременное попадание молнии в провода линий 6 кВ ф. 197-16 ф. «В» и ф.197-18 ф. «А» привело к межфазному короткому замыканию на 2 с.ш. 6 кВ ПС №197. Межфазное короткое замыкание явилось причиной отключения МВ-6 ф.19716, 19718</t>
  </si>
  <si>
    <t>1985г, 1987г</t>
  </si>
  <si>
    <t>ф.197-16:
ТО - 28.08.2014
ТР - 26.02.2014
ф.197-18:
ТО - 14.11.2014
ТР - 3.07.2015</t>
  </si>
  <si>
    <t>ф.197-16:
ТО - сентябрь 2015
ТР - 2016
ф.197-18:
ТО - сентябрь 2015
ТР - 2017</t>
  </si>
  <si>
    <t xml:space="preserve">Во время прохождения грозового фронта произошел удар молнии
в опору № 2, возникло грозовое перенапряжение, которое привело к перекрытию изоляции с тела опоры на провода ВЛ, что привело к возникновению КЗ и АО данной ВЛ </t>
  </si>
  <si>
    <t>Прохождение грозового фронта. Порывистый ветер 13 м/с. При осмотре ВЛ-6кВ ф.043-04 в пролете опор 20-21 обнаружено упавшее, из-за пределов охранной зоны ВЛ, дерево. При падении дерева произошло касание проводов ВЛ, что вызвало межфазное короткое замыкание и отключение ВЛ действием защит</t>
  </si>
  <si>
    <t>ТР- 24.02.14г.
ТО- 18.03.15г.</t>
  </si>
  <si>
    <t>Отключение в сетях ОАО «Тюменьэнерго» Отключения оборудования находящегося в эксплуатационной ответственности БЭО№1 УЭЭ ООО «РН Юганскнефтегаз» не было.</t>
  </si>
  <si>
    <t>ПС-35/6 №352 ВЛ-6кВ ф.352-14</t>
  </si>
  <si>
    <t>ВЛ-6кВ ф.352-14</t>
  </si>
  <si>
    <t>При попадании молнии в пролете опор №2-3 и оп.№2-4 возникшим перенапряжением  перекрыло линейную изоляцию фазы «А», «В» и «С»   ВЛ-6кВ ф.352-14, что привело к трехфазному К.З. с дальнейшим отключением ВЛ-6кВ действием токовых защит.</t>
  </si>
  <si>
    <t>ТО-18.05.15              ТР-31.10.13</t>
  </si>
  <si>
    <t>ТО-04.2016                 ТР 08.2017</t>
  </si>
  <si>
    <t>ТР-2</t>
  </si>
  <si>
    <t>ПС-35/6 №353 ВЛ-6кВ ф.353-04</t>
  </si>
  <si>
    <t>ВЛ-6кВ ф.353-04</t>
  </si>
  <si>
    <t>При попадании молнии в пролете опор №2-11 и оп.2-12 возникшим перенапряжением  перекрыло линейную изоляцию фазы «В» и «С»  ВЛ-6кВ, что привело к двухфазному К.З. с дальнейшим отключением ВЛ-6кВ ф.353-04  действием токовых защит.</t>
  </si>
  <si>
    <t>ТО-04.07.15              ТР-27.02.12</t>
  </si>
  <si>
    <t>ТР-3</t>
  </si>
  <si>
    <t>ПС-35/6кВ 311 ВЛ-6кВ ф.311-06</t>
  </si>
  <si>
    <t xml:space="preserve">Водитель автомобиля Татара, принадлежащего ООО Юганскавтотранс,  производящий отсыпку куста №8ЮБ поднятым кузовом задел провода ВЛ-6 кВ ф.311-06 в пролете оп.80 и 81, в результате чего произошло м/ф КЗ проводов  фазы А и С. </t>
  </si>
  <si>
    <t xml:space="preserve">  ТР 10.13.             13.10.14.</t>
  </si>
  <si>
    <t>ПС 35/6кВ 174 ВЛ-6кВ ф.174-13</t>
  </si>
  <si>
    <t>ВЛ-6кВ-6 ф.174-13</t>
  </si>
  <si>
    <t xml:space="preserve">Касание проводов  ф. «В» и «С» стрелой трубоукладчика явилось причиной двухфазного короткого замыкания ф.17413
Двухфазное короткое замыкание привело к отключению ф.17413.
Работа ООО СК «Синергия» (подрядчик ЦТОРТ ООО «РН-Юганскнефтегаз») в охранной зоне ВЛ-6, без оформления работ в охранной зоне ВЛ-6)
</t>
  </si>
  <si>
    <t>ПС35/6кВ № 245
ВЛ-6кВ ф.245-11</t>
  </si>
  <si>
    <t>ВЛ-6кВ ф.245-11</t>
  </si>
  <si>
    <t>Опора №87(болото) выдавило свайное основание, от натяжения провода  разрушился изолятор ф."С", провод при задевании  траверсы перегорел и упал на землю. На опоре № 85 разорвали шлейфа, ф.245-11 ввели в работу.</t>
  </si>
  <si>
    <t>Т.О. - 04.04.2015г.
Т.Р. - 22.10.2013г.</t>
  </si>
  <si>
    <t>Т.О. - 04.2016г.
Т.Р. - 10.2015г.</t>
  </si>
  <si>
    <t>Т.Р. -06.10.2014г. (Отказ РИТУ)</t>
  </si>
  <si>
    <t>В газовом реле 2Т разбито стекло колбы геркона на нижнем поплавке, заменили. АВР -усп.</t>
  </si>
  <si>
    <t>1978 год</t>
  </si>
  <si>
    <t>BF-50/10 
(ТМ-6300/35)</t>
  </si>
  <si>
    <t>ТО - 11.06.2015
ТР - 11.06.2015</t>
  </si>
  <si>
    <t>ТО - июнь 2016
ТР - июнь 2016</t>
  </si>
  <si>
    <t>ПС 35/6 №105 ВЛ-6кВ ф.105-15, КТПН-6/0,4кВ к.д.5 ЮС месторождения</t>
  </si>
  <si>
    <t>КТПН-6/0,4кВ к.д.5</t>
  </si>
  <si>
    <t>Попадание птицы между шинами ф «В» и «С» ВН-6кВ вызвало пробой воздушного промежутка и привело к межфазному КЗ. 
1. При попадании птицы между шинами ф.“В” и “С” ВН-6 КТПН-6/0,4 к.д. 5 произошло межфазное КЗ. 
2.  Межфазное короткое замыкание в КТПН-6/0,4 к.д. 5 явилось причиной отключения ф.105-15.</t>
  </si>
  <si>
    <t>ВНА СЭЩ 10/630-20 зпз У2</t>
  </si>
  <si>
    <t>ЗАО ГК Электрощит- ТМ Самара</t>
  </si>
  <si>
    <t>ТО -01.09.2014
ТР - установлен 23.03.2012</t>
  </si>
  <si>
    <t>ТО - 23 сентября 2015
ТР - сентябрь 2016</t>
  </si>
  <si>
    <t>18.06.2013, 05.06.2014, 9.06.2014, 11.06.2014</t>
  </si>
  <si>
    <t>ПС 35/6кВ №316 ЗРУ-6 КНС-1а,          1,2С-6</t>
  </si>
  <si>
    <t xml:space="preserve">ЭД-6кВ №1 </t>
  </si>
  <si>
    <t>Посадка напряжения по С-6-1 и С-6-2 в ЗРУ-6 кВ КНС-1АЮБ, при тяжелом затяжном пуске ЭД-6кВ №1 КНС-1АЮБ; в следствии превышения нагрузки ЭД-6 кВ сверх номинального, из-за несоответствия мощности установленного насоса и ЭД-6 кВ.</t>
  </si>
  <si>
    <t>СТД-1250кВт</t>
  </si>
  <si>
    <t>Лысьва</t>
  </si>
  <si>
    <t>ТО-28.04.15              ТР-29.07.15</t>
  </si>
  <si>
    <t>ТО 02.2016г                    ТР 11.2015г.</t>
  </si>
  <si>
    <t xml:space="preserve">  ТР 23.11.14.    05.11.14             05.05.15.</t>
  </si>
  <si>
    <t>ВЛ-110 кВ Меркурий-Хантос-1</t>
  </si>
  <si>
    <t>В пролете опор №52-53 повреждение проводов ф.А,В, предположительно автокраном.</t>
  </si>
  <si>
    <t>ПС 35/6кВ № 201
 РУ КНС 2Р
ВВ-6-2</t>
  </si>
  <si>
    <t>КМ-6</t>
  </si>
  <si>
    <t>Т.Р. - 27.02.2015
Т.О. - 07.08.2015</t>
  </si>
  <si>
    <t>Т.Р. - 02.2016г.
Т.О. - 11.2015г.</t>
  </si>
  <si>
    <r>
      <t>Межфазное К.З фаз «А», «В» и</t>
    </r>
    <r>
      <rPr>
        <sz val="12"/>
        <rFont val="Calibri"/>
        <family val="2"/>
        <charset val="204"/>
      </rPr>
      <t xml:space="preserve"> </t>
    </r>
    <r>
      <rPr>
        <sz val="12"/>
        <color indexed="8"/>
        <rFont val="Times New Roman"/>
        <family val="1"/>
        <charset val="204"/>
      </rPr>
      <t>«С» на верхних контактах автомата 0,4кВ №5 с переходом  на шинный мост 0.4 кВ в КТПН-6/0,4кВ 1000кВА.</t>
    </r>
  </si>
  <si>
    <t xml:space="preserve">  КТПН-6/0,4кВ 1000кВА</t>
  </si>
  <si>
    <t>ТО-16.11.14              ТР-16.03.15</t>
  </si>
  <si>
    <t>ТО 10.2015г                    ТР 03.2016г.</t>
  </si>
  <si>
    <t>ВЛ-6 кВ ф.276-04</t>
  </si>
  <si>
    <t>Наезд на оп.№7 ВЛ-6 ф.276-04 автотранспортом ООО "Автоспецтранс",  на оп.5 разорвали шлейфа, ввели ВЛ в работу (на обесточенном участке ВЛ рабочих кустов м.д. нет)</t>
  </si>
  <si>
    <t>ПТ-10-1</t>
  </si>
  <si>
    <t>1.12.2014 - ТО      01.09.14  ТР</t>
  </si>
  <si>
    <t>ТР-2016                            ТО-ноябрь 2015</t>
  </si>
  <si>
    <t>1-14.05.15</t>
  </si>
  <si>
    <t xml:space="preserve">Вследствие внутреннего  дефекта   УКРМ-6-1 произошел пробой изоляции конденсатора. В результате межфазного короткого замыкания произошло аварийное от-ключение  МВ-6 кВ УКРМ-6-1 действием защит, что привело к посадке напряжения на С-6-1 и остановке скважин по ЗМН. </t>
  </si>
  <si>
    <t>CPEFS 23-6,3/450/WF</t>
  </si>
  <si>
    <t>ЧССР(Чехия)</t>
  </si>
  <si>
    <t>12.08.15.-ТО             10.12.14.-ТР</t>
  </si>
  <si>
    <t>ТР-декабрь2015                            ТО-ноябрь 2015</t>
  </si>
  <si>
    <t>ООО "Югра-Энергонефть",</t>
  </si>
  <si>
    <t>ВЛ-6 кВ ф.168-10</t>
  </si>
  <si>
    <t>ВЛ-6 ф.168-10 находится в эксплуатационной ответственности ООО "Югра-Энергонефть",</t>
  </si>
  <si>
    <t>ПС-35/6кВ №322 ф.322-01</t>
  </si>
  <si>
    <t>ВЛ-6 кВ ф.322-01</t>
  </si>
  <si>
    <t>2-х фазное К.З проводов фаз «А» и «В» в пролете оп.№61-62, при падении дерева из-за пределов охранной зоны, в результате  воздействия ветровых нагрузок и ослабления корневой системы.</t>
  </si>
  <si>
    <t>ПС 35/6кВ №242 ЗРУ-6кВ КНС-2Е, УКРМ-1</t>
  </si>
  <si>
    <t xml:space="preserve"> УКРМ-1 выход из строя , выборочная остановка скважин по посадке U.</t>
  </si>
  <si>
    <t>Чехия</t>
  </si>
  <si>
    <t>Т.О. - 10.08.2015г.
Т.Р. - 19.03.2015г.</t>
  </si>
  <si>
    <t>Т.О. - 10.2015г.
Т.Р. - 03.2016г.</t>
  </si>
  <si>
    <t>ПС 36/6кВ №066 ВЛ-6 кВ ф.066-02   КТПН 6/0.4кВ №1 к.68</t>
  </si>
  <si>
    <t>КТПН 6/0.4кВ №1 к.68</t>
  </si>
  <si>
    <t>1991 год</t>
  </si>
  <si>
    <t xml:space="preserve">ТТU-AI 250 </t>
  </si>
  <si>
    <t>Румыния</t>
  </si>
  <si>
    <t>ТР - 28.10.2014 - отказ</t>
  </si>
  <si>
    <t>октябрь 2015 г.</t>
  </si>
  <si>
    <t>27.04.2015 г.</t>
  </si>
  <si>
    <t>ВЛ-6 кВ ф.197-18</t>
  </si>
  <si>
    <t xml:space="preserve">Проведение погрузочных работ краном в охранной зоне ВЛ-6 находящейся на балансе и в эксплуатации ОНТ «Нива» без отключения линии.
В результате касания проводов фаз «В» и «С» линии 6кВ ф.197-18 металли-ческой трубой при погрузочных работах, произошло межфазное короткое замыкание.
Межфазное короткое замыкание явилось причиной отключения ф.197-18.
</t>
  </si>
  <si>
    <t>ВЛ-6 кВ  ф.252-25</t>
  </si>
  <si>
    <t>В результате выдавливания свайного основания и опоры, произошел наклон опоры №4, в следствии чего образовался провис проводов в пролете опор №4-5.От воздействия ветра на провода произошло приближение проводов фаз «А,С» на недопустимое расстояние друг к другу, что привело к межфазному короткому замыканию и отключению МВ-6кВ ф.252-25 действием защит</t>
  </si>
  <si>
    <t>Т.О. - 13.07.2015г.
Т.Р. - 13.02.2014г.</t>
  </si>
  <si>
    <t>Т.О. - 01.2016г.
Т.Р. - 01.2017г.</t>
  </si>
  <si>
    <t xml:space="preserve">Клин погружного оборудования скважины  №7491. Отключение от собственных защит вводного АВ-0.4кВ при запуске скв.7491(отключили АВ-0.4кВ скв.7491, включили вводной АВ-0.4кВ, скв.запущены) </t>
  </si>
  <si>
    <t>ВА-СЭЩ LBA-A-N-10D3 630А</t>
  </si>
  <si>
    <t>ТР- 15.05.2015 - отказ, ТО - 27.10.2014</t>
  </si>
  <si>
    <t>ПС-35/6кВ №322 ф.322-16</t>
  </si>
  <si>
    <t>ВЛ-6 кВ ф.322-16</t>
  </si>
  <si>
    <t xml:space="preserve">2-х фазное КЗ при падении дерева на провода ВЛ-6 кВ фазы «А» и «В», в пролете оп. №60 и оп. №61, при производстве работ по вырубке деревьев за охранной зоной ВЛ-6 ф.322-16 бригадой  ООО "Новые Технологии». </t>
  </si>
  <si>
    <t>Провод  А-95</t>
  </si>
  <si>
    <t>Отеч.заводы</t>
  </si>
  <si>
    <t>ТО-30,07.05              ТР-09.04.12</t>
  </si>
  <si>
    <t>ТО 10.2015г                    ТР 10.2016г.</t>
  </si>
  <si>
    <t>Отказ ТР 27.08.10, 15.09.11, 12.10.12, 14.10.13, 27.10.2014</t>
  </si>
  <si>
    <t>подрядчик ЦТОРТ-3</t>
  </si>
  <si>
    <t>ПС 110/35/6кВ Очимкинская, ЗРУ-6-7р ВЛ-6 кВ ф.7р-04</t>
  </si>
  <si>
    <t xml:space="preserve">Обрыв шлейфа на оп.№7 ф."В". ВЛ-6кВ вследствие воздействия грозовых перенапряжений при часто повторяющихся прохождениях грозового фронта произошло частичное перегорание проволок провода в шлейфе. В результате уменьшения сечения провода в шлейфе, при возрастании нагрузки на ВЛ до 220А, произошло его перегорание, что привело к оста-новке скважин от неполнофазного  режима. </t>
  </si>
  <si>
    <t>Т.О. - 29.04.2015.
Т.Р. - 11.01.2007г.</t>
  </si>
  <si>
    <t>Т.О. - 11.2015г.
Т.Р. - 05.2016г.</t>
  </si>
  <si>
    <t xml:space="preserve">Т.Р.-8 раз           2008г., 2009г., 2010г., 2011г., 2012г., 2013г., 2014г., 2015г. </t>
  </si>
  <si>
    <t>ПС 35/6 №070   МВ-6 Т-1</t>
  </si>
  <si>
    <t>МВ-6 Т-1</t>
  </si>
  <si>
    <t>к-232 КТПН 6/0.4кВ №1 - нарушение изоляции обмотки трансформатора и вызванные токами КЗ повреждения привели к пуску МТЗ В-6 кВ фидера 070-06 и В-6 Т-1 ПС-35/6 кВ № 070, из-за отказа В-6 кВ фидера произошло отключение В-6 Т-1. Производен перевод потребителей ф.070-06 на ф.070-11.</t>
  </si>
  <si>
    <t>ТNOSI 250 кВА</t>
  </si>
  <si>
    <t>ТР - 14.04.2015-отказ, ТО - 25.12.2014</t>
  </si>
  <si>
    <t>ВГТЭС: ДЗЛ ф.С, 1 ст ТНЗНП, НАПВ.
ПС-220 Мангазея: ДЗЛ ф.С, 1 ст ТНЗНП, НАПВ.</t>
  </si>
  <si>
    <t>Произошло однофазное короткое замыкание ф. С (Ic=1,1 кА) ВЛ 110 кВ Ванкорская ГТЭС – Мангазея II цепь. Причина возникновения короткого замыкание касание провода ф.С промежуточной опоры №268 (78 км от Ванкорской ГТЭС) в результате обрыва изолятора.</t>
  </si>
  <si>
    <t>ЛК-120/220-А2</t>
  </si>
  <si>
    <t>ООО «Энергия+21»</t>
  </si>
  <si>
    <t>ПС № 30"Тихоновская" 110/35/10кВ
В-35 М-9</t>
  </si>
  <si>
    <t>Во время прохождения грозового фронта под воздействием грозовых перенапряжений произошел пробой воздушного изоляционного промежутка между фазами «В» и «С» воздушной линии 35кВ М-9 с перекрытием на землю (2-х фазное к.з. на землю).</t>
  </si>
  <si>
    <t xml:space="preserve">провод АС 120/19 </t>
  </si>
  <si>
    <t>Причиной отключения выключателя В 6кВ ф. 3-25 ПС 35/6кВ № 3 «Куст 3» является межфазное короткое замыкание при замыкании токоведущий частей ЛЭП 6кВ ф.3-25, в следствии раз-рушении опорных изоляторов ШС-10 ф.А и ф.В на опоре № 8, на опоре № 12 ф.С. ЛЭП 6кВ ф.3-25 находится в зоне эксплуатации ВСО ООО «РН-Бурение». Останов 3 скважин добычи нефти от действия аппаратной защиты «PCM zero crossing»</t>
  </si>
  <si>
    <t>зона ответственности подрядной организации</t>
  </si>
  <si>
    <t>PCM zero crossing</t>
  </si>
  <si>
    <t>ВЛ-35 кВ М-14</t>
  </si>
  <si>
    <t>5 скв. на 101 кусту</t>
  </si>
  <si>
    <t xml:space="preserve">Причиной отключения выключателя В 6кВ ячейки №24 ПС 35кВ №101 «Куст 101» явилось 3-х фазное короткое замыкание в ячейке №5 КТП 101-21/24-1 «Контур №27». 3-х фазное короткое замыкание возникло в ячейке №5 КТП 101-21/24-1 «Контур №27» в результате включения заземляющих ножей при включенном выключателе нагрузки в сторону 2Т. Заземляющие ножи включены из-за ошибочных действий персонала подрядной организации ЗАО «ЧЭАЗ» и неисправной механической блокировки Действием аппаратной защиты Zero Crossing отключились 2 скважины, запитанных от ПС 35кВ №101 «Куст 101»: ф.101-16 (скв107) и ф.101-18 (скв707). </t>
  </si>
  <si>
    <t>ПС №34 "Западная" 110/35/6   В-35 1Т</t>
  </si>
  <si>
    <t>26скв. на ПС №105,7,52,102,50 2С-6 и ПС №104,10,8 1С-6</t>
  </si>
  <si>
    <t>В 22:40 (крск.) (18:40 мск.) во время прохождения грозового фронта на ПС 110кВ "Западная" на 1С-35кВ "земля". В 22:58 (крск.) (18:58 мск.) повреждение ф. «А» и ф.«В» ТН-35 1С-35кВ. По факту исчезновения напряжения на 1С-35 кВ (ТН поврежден) действием АВР-35кВ отключился 1В-35кВ включился СВ-35кВ.</t>
  </si>
  <si>
    <t>2013, 2014</t>
  </si>
  <si>
    <t>ЗНОЛ-СЭЩ-35-0,5/3-75/100У2</t>
  </si>
  <si>
    <t>ЗАО «ГК Электрощит-ТМ Самара»</t>
  </si>
  <si>
    <t>ПС №34 "Западная" 110/35/6   В ВЛ-35 кВ М-1</t>
  </si>
  <si>
    <t>11скв. на 105 кусту, 2скв. на 7 кусту</t>
  </si>
  <si>
    <t>МУЗ «Сириус-2-МЛ»</t>
  </si>
  <si>
    <t>ЗАО "Радиус-Автоматика"</t>
  </si>
  <si>
    <t xml:space="preserve">первый профилактический контроль «К1» 23.03.2014г. </t>
  </si>
  <si>
    <t>Опора - ж/б, провод А-95</t>
  </si>
  <si>
    <t>ТО - 18.02.2015</t>
  </si>
  <si>
    <t>Ван-Ёганское м/р.</t>
  </si>
  <si>
    <t>ТО - 28.03.2015</t>
  </si>
  <si>
    <t>ТО - 23.03.2015</t>
  </si>
  <si>
    <t>Ай-Ёганское м/р.</t>
  </si>
  <si>
    <t>ВЛ-110кВ "Варьган-Бахилоская-1"</t>
  </si>
  <si>
    <t>Хохряковское м/р.</t>
  </si>
  <si>
    <t>Северо-Хохряковское м/р.</t>
  </si>
  <si>
    <t>ВЛ-6кВ Ф-7 ПС 35/6кВ "ДНС 2"</t>
  </si>
  <si>
    <t>ТО - 27.03.2015</t>
  </si>
  <si>
    <t>ТО - 13.03.2015</t>
  </si>
  <si>
    <t>Отключение на Верхнеколик-Ёгансом, Северо-Хохряковском, Бахиловском, Сусликовском м/р.</t>
  </si>
  <si>
    <t>Отключение на Западно-Ермаковском м/р.</t>
  </si>
  <si>
    <t>ТО - 20.03.2015</t>
  </si>
  <si>
    <t>ТО - 04.03.2015</t>
  </si>
  <si>
    <t>Отключение на Верхнеколик-Ёгансом м/р.</t>
  </si>
  <si>
    <t>ТО - 24.02.2015</t>
  </si>
  <si>
    <t>ТО - 25.02.2015</t>
  </si>
  <si>
    <t>ТО - 18.03.2015</t>
  </si>
  <si>
    <t>ТО - 22.01.2015</t>
  </si>
  <si>
    <t>ВЛ-6кВ Ф-4 ПС 35/6кВ "К-40"</t>
  </si>
  <si>
    <t>ТО - 22.02.2015</t>
  </si>
  <si>
    <t>ТО - 26.02.2015</t>
  </si>
  <si>
    <t>ТО - 21.02.2015</t>
  </si>
  <si>
    <t>Межфазное замыкение (наброс на токоведущие части посторонних предметов). Срабатывание МТЗ-1</t>
  </si>
  <si>
    <t>ТО - 24.04.2015</t>
  </si>
  <si>
    <t>Отключение на Верхнеколик-Ёганском, Северо-Хохряковском, Бахиловском, Сусликовском м/р.</t>
  </si>
  <si>
    <t>Отключение на  Бахиловском м/р.</t>
  </si>
  <si>
    <t>ТО - 11.03.2015</t>
  </si>
  <si>
    <t>ТО - 12.02.2015</t>
  </si>
  <si>
    <t>ТО - 19.03.2015</t>
  </si>
  <si>
    <t>Отключение на Ермаковском м/р.</t>
  </si>
  <si>
    <t>ТО - 29.03.2015</t>
  </si>
  <si>
    <t>Отключение на Ван-Ёгансом м/р.</t>
  </si>
  <si>
    <t>ВЛ-35кВ Ф-7 ПС 110/35/6кВ "Кошильская"</t>
  </si>
  <si>
    <t xml:space="preserve">Гроза, сильный ветер. </t>
  </si>
  <si>
    <t>Опора - метал, провод А-120</t>
  </si>
  <si>
    <t>ТО - 06.05.2015</t>
  </si>
  <si>
    <t>Отключение на Кошильском м/р</t>
  </si>
  <si>
    <t>ВЛ-110кВ "Узловая - С-Хохряки"</t>
  </si>
  <si>
    <t>Отключение на Северо-Хохряковском м/р</t>
  </si>
  <si>
    <t>Отключение на Северо-Варьёганском м/р</t>
  </si>
  <si>
    <t>Опора - ж/б, провод А-95, изолятор ФА.</t>
  </si>
  <si>
    <t>ТО - 25.03.2015</t>
  </si>
  <si>
    <t>Отключение на Орехово-Ермаковском м/р</t>
  </si>
  <si>
    <t>ВЛ-110кВ ПС "КНС-5", I, II-я линии  СВ м/р</t>
  </si>
  <si>
    <t>ВЛ-110кВ ПС "КНС-5", I, II-я линии</t>
  </si>
  <si>
    <t>Отключение на Бахиловском м/р</t>
  </si>
  <si>
    <t>ВЛ-6 кВ Ф-7 ПС 35/6 кВ "К-107" ВКЕ м/р</t>
  </si>
  <si>
    <t>Опора - метал, провод А-70, изолятор ШС-10</t>
  </si>
  <si>
    <t>ТО - 14.04.2015</t>
  </si>
  <si>
    <t>Отключение на Верхнеколик-Ёганском м/р</t>
  </si>
  <si>
    <t>ВЛ-35 кВ Ф-4, 7 ПС 220 кВ "С-Варьёган" СВ м/р</t>
  </si>
  <si>
    <t>ВЛ-35 кВ Ф-4, 7 ПС 220 кВ "С-Варьёган" СХ м/р</t>
  </si>
  <si>
    <t>ВЛ-35кВ Ф-2                                         ПС 110/35/6кВ "КС-Хохряковская"</t>
  </si>
  <si>
    <t>ТО - 10.03.2015</t>
  </si>
  <si>
    <t>ВЛ-6 кВ Ф-7 ПС 35/6 кВ "ДНС-7" С-Варьёганское м/р</t>
  </si>
  <si>
    <t>ВЛ-6 кВ Ф-7 ПС 35/6 кВ "ДНС-7"          С-Варьёганское м/р</t>
  </si>
  <si>
    <t>ВЛ-6 кВ Ф-12 ПС 35/6 кВ "ДНС-7" С-Варьёганское м/р</t>
  </si>
  <si>
    <t>ВЛ-6 кВ Ф-7 ПС 35/6 кВ "ДНС-7"            С-Варьёганское м/р</t>
  </si>
  <si>
    <t>ВЛ-6 кВ Ф-10,20                             ПС 35/6 кВ "К-20"                             С-Варьёганское м/р</t>
  </si>
  <si>
    <t>ТО - 17.03.2015</t>
  </si>
  <si>
    <t>ВЛ-35 кВ Ф-4                                        ПС 110 кВ "КНС-5"                                  С-Варьёганское м/р</t>
  </si>
  <si>
    <t>Опора - метал, провод АС-120</t>
  </si>
  <si>
    <t>ТО - 15.03.2015</t>
  </si>
  <si>
    <t>ВЛ-6кВ Ф-6                                        ПС 35/6кВ "&lt;БКНС-2"</t>
  </si>
  <si>
    <t>Срабатывание МТЗ, попадание птицы под напряжение на приёмном портале КТПН №1 куста 5.</t>
  </si>
  <si>
    <t>ТО - 05.10.2014</t>
  </si>
  <si>
    <t>Отключение на Хохряковском  м/р</t>
  </si>
  <si>
    <t>Яч.№5  (ввод 1)                                     ПС 35/6кВ "БКНС-2"</t>
  </si>
  <si>
    <t>Прохождение грозового фронта. Предположительно попадание молнии в блок конденсаторов БСК-1</t>
  </si>
  <si>
    <t>ТО - 26.03.2015</t>
  </si>
  <si>
    <t>Опора - ж/б, провод АС-120</t>
  </si>
  <si>
    <t>ТО - 02.08.2015</t>
  </si>
  <si>
    <t>Отключение на   Кошильском  м/р</t>
  </si>
  <si>
    <t>ТО - 11.02.2015</t>
  </si>
  <si>
    <t>Отключение на Северо-Хохряковском, Верхнеколик-Ёганском, Бахиловском м/р.</t>
  </si>
  <si>
    <t>ТО - 22.05.2015</t>
  </si>
  <si>
    <t>Отключение на Ерехово-Емаковском м/р.</t>
  </si>
  <si>
    <t>ТР - 09.04.2015</t>
  </si>
  <si>
    <t>ТО - 05.03.2015</t>
  </si>
  <si>
    <t>Опора - ж/б, метал        провод АС-120</t>
  </si>
  <si>
    <t>ТР - 08.07.2015</t>
  </si>
  <si>
    <t>Отключение на Бахиловском, Сусликовском и Верхнеколик-Ёганском м/р</t>
  </si>
  <si>
    <t>ВЛ-6 кВ Ф.№4                                     ПС 35/6кВ "Центральная"</t>
  </si>
  <si>
    <t>Бахиловское и Верхнеколик-Ёганском м/р</t>
  </si>
  <si>
    <t>ВЛ-110 кВ "С-Варьёган-Таврическая",   I, II-я цепи</t>
  </si>
  <si>
    <t>ТО - 17.04.2015</t>
  </si>
  <si>
    <t>Отключение на Ван-Ёганское м/р.</t>
  </si>
  <si>
    <t>Нарушение технологического режимы ГТЭС.</t>
  </si>
  <si>
    <t>ТО - 11.05.2015</t>
  </si>
  <si>
    <t>Опора - метал, провод А-95, изолятор ШС-10</t>
  </si>
  <si>
    <t>ТР - 14.04.2015</t>
  </si>
  <si>
    <t>Отключение на Кошильском м/р.</t>
  </si>
  <si>
    <t>ТО - 15.04.2015</t>
  </si>
  <si>
    <t>Опора - метал, РЛНД</t>
  </si>
  <si>
    <t>ТО - 21.03.2015</t>
  </si>
  <si>
    <t>ВЛ-35кВ Ф-2,5 ПС 220кВ "Северный-Варьеган"</t>
  </si>
  <si>
    <t>ВЛ-6кВ Ф-1 ПС35/6кВ "КНС-5"</t>
  </si>
  <si>
    <t>ВЛ-6уВ Ф-1 ПС35/6кВ "КНС-5"</t>
  </si>
  <si>
    <t>ТО - 04.04.2015</t>
  </si>
  <si>
    <t>ВЛ-220 Зима-Вынгапур</t>
  </si>
  <si>
    <t xml:space="preserve">ПС 220/110/35 Северный-Варьеган ВЛ-35  Ф.№2, 5 </t>
  </si>
  <si>
    <t xml:space="preserve">ПС 220/110/35 Северный-Варьеган (ВПМЭС) ВЛ-35  Ф.№2, 5 </t>
  </si>
  <si>
    <t>Ввод №2 МВ-35кВ  ПС 110/35/6кВ "Ермаковская"</t>
  </si>
  <si>
    <t>Произошло отключение вводного МВ-35кВ №2. Перекос напряжений в дугогасительной камере В-35 2Т</t>
  </si>
  <si>
    <t>С-35М-630-10УХЛ1</t>
  </si>
  <si>
    <t>Отключение на Орехово-Ермаковском м/р. Составлен акт расследования аварии.</t>
  </si>
  <si>
    <t>Причины не выявлены.</t>
  </si>
  <si>
    <t>Частичное разрушение изолятора фаза "В" оп.26.</t>
  </si>
  <si>
    <t>ТО - 09.04.2015</t>
  </si>
  <si>
    <t>ТО-31.03.15, ТР-17.06.15</t>
  </si>
  <si>
    <t>23.11.2013г.</t>
  </si>
  <si>
    <t>Демонтаж шл.на оп.36, подача напряжения от Ф-5 ПС к-209 ч\з КПУ-666Б-2.перезапуск мех.фонда</t>
  </si>
  <si>
    <t xml:space="preserve"> повреждения устранены</t>
  </si>
  <si>
    <t xml:space="preserve"> Перезапуск мех.фонда .Составлен аварийный акт.  </t>
  </si>
  <si>
    <t xml:space="preserve"> Перезапуск мех.фонда </t>
  </si>
  <si>
    <t>A-120</t>
  </si>
  <si>
    <t>CCCP</t>
  </si>
  <si>
    <t>ТР-29.04.13   ТО-23.04.15</t>
  </si>
  <si>
    <t>ТР-22.08.14, ТО-02.06.15</t>
  </si>
  <si>
    <t>ТР-15.04.14, ТО-15.07.14</t>
  </si>
  <si>
    <t>РС</t>
  </si>
  <si>
    <t>ТР28.01.15, ТО-25.02.15</t>
  </si>
  <si>
    <t>ТР-24.01.12     ТО-14.01.15</t>
  </si>
  <si>
    <t>ТР-04.07.12, ТО-17.04.15</t>
  </si>
  <si>
    <t>ТР-18.11.13, ТО-18.01.15</t>
  </si>
  <si>
    <t>ТР-30.05.12 ТО-06.03.15</t>
  </si>
  <si>
    <t>ТР-30.03.12, ТО-23.02.15</t>
  </si>
  <si>
    <t>ТР-11.02.13, ТО-27.12.14</t>
  </si>
  <si>
    <t>ТР-05.02.15, ТО-27.12.14</t>
  </si>
  <si>
    <t>Перезапуск мех. фонда</t>
  </si>
  <si>
    <t xml:space="preserve">ЛР-6кВ опоры №34 К-1173А </t>
  </si>
  <si>
    <t>  100%</t>
  </si>
  <si>
    <t> -</t>
  </si>
  <si>
    <t xml:space="preserve">КТПН- 6/0,4 №2 1000кВА </t>
  </si>
  <si>
    <t>тр-р заменён,перезапуск мех.фонда</t>
  </si>
  <si>
    <t>СУЭР-1 тр "ННГ"</t>
  </si>
  <si>
    <t>ТО-22.06.13   ТР-07.10.13</t>
  </si>
  <si>
    <t>23.12.2013г.</t>
  </si>
  <si>
    <t xml:space="preserve">дерево убрано, перезапуск мех.фонда </t>
  </si>
  <si>
    <t xml:space="preserve"> Перезапуск меф.фонда</t>
  </si>
  <si>
    <t>Отключен персоналом, изоляторы заменены, перезапуск мехфонда</t>
  </si>
  <si>
    <t xml:space="preserve"> Перезапуск меф.фонда  ВЛ-6кВ в пролете оп.75/18-75/19,75/21-75/22 подгар провода, оп.105/3-105/4 провис провода - в зоне эксплуатационной ответственности КФХ Флора</t>
  </si>
  <si>
    <t xml:space="preserve"> Перезапуск меф.фонда, изоляторы заменены</t>
  </si>
  <si>
    <t xml:space="preserve"> Перезапуск мех.фонда</t>
  </si>
  <si>
    <t>ячейка ВВ-35кВ ЗАН 5312-2</t>
  </si>
  <si>
    <t>Siemens</t>
  </si>
  <si>
    <t>20.10.15г.</t>
  </si>
  <si>
    <t>09.07.14г.</t>
  </si>
  <si>
    <t>ТР-06.03.13     ТО-29.10.13</t>
  </si>
  <si>
    <t>04.02.2015г.</t>
  </si>
  <si>
    <t>ТР22.08.14г.   ТО10.06.13г.</t>
  </si>
  <si>
    <t>02.06.15г.</t>
  </si>
  <si>
    <t xml:space="preserve"> Перезапуск мех.фонда Отключен ЛР-6кВ оп.75/2 на СОТ Флора, т.к. обнаружены следы подгара на ВЛ и провис проводов.</t>
  </si>
  <si>
    <t>ТР 17.04.13   ТО 04.02.13</t>
  </si>
  <si>
    <t>07.02.15г.</t>
  </si>
  <si>
    <t>ТР 17.04.13</t>
  </si>
  <si>
    <t xml:space="preserve"> Перезапуск мех.фонда Посадка напряжения по 2СШ-6кВ.</t>
  </si>
  <si>
    <t>ТР 07.02.13</t>
  </si>
  <si>
    <t>26.06.14г.</t>
  </si>
  <si>
    <t>ТР 18.04.13   ТО 04.02.15</t>
  </si>
  <si>
    <t>ТР 28.02.13</t>
  </si>
  <si>
    <t>18.01.15г.</t>
  </si>
  <si>
    <t>Отключение ВЛ-6 персоналом ,устранили</t>
  </si>
  <si>
    <t>ТР 03.09.14</t>
  </si>
  <si>
    <t>02.04.15г.</t>
  </si>
  <si>
    <t>Отключение ВЛ-6 персоналом ,дефект устранен.</t>
  </si>
  <si>
    <t>ТО 22.06.15</t>
  </si>
  <si>
    <t>22.06.2015г.</t>
  </si>
  <si>
    <t>ТР 23.12.14    ТО 20.05.15</t>
  </si>
  <si>
    <t>27.12.2014г.</t>
  </si>
  <si>
    <t>Отключение ВЛ-6 персоналом, дерево убрано. Перезапуск мех.фонда.</t>
  </si>
  <si>
    <t>ТР 09.07.13</t>
  </si>
  <si>
    <t>02.01.14г.</t>
  </si>
  <si>
    <t>ТР- 04.07.13  ТО-08.02.15</t>
  </si>
  <si>
    <t>09.08.14г.</t>
  </si>
  <si>
    <t>ТР-19.08.13  ТО-27.09.14</t>
  </si>
  <si>
    <t>ТР-07.10.13  ТО-22.06.13</t>
  </si>
  <si>
    <t xml:space="preserve"> Перезапуск мех.фонда Перевод нагрузки к-224Б ч\з КПУ-224Б-1 на Ф-14 ПС-35/6 к-65
к-222 ч\з КПУ-225Б-1 на Ф-14 ПС-35/6 к-221</t>
  </si>
  <si>
    <t>ТР-09.06.07  ТО-13.08.14</t>
  </si>
  <si>
    <t>21.02.15г.</t>
  </si>
  <si>
    <t>Посадка напряжения по 1с.ш.-6кВ. Перезапуск мех.фонда.</t>
  </si>
  <si>
    <t>ТР-06.05.06   ТО-12.03.14</t>
  </si>
  <si>
    <t>23.02.15г.</t>
  </si>
  <si>
    <t xml:space="preserve"> Ф-8 Отключен персоналом. Перезапуск мех.фонда</t>
  </si>
  <si>
    <t>ТР-31.01.13   ТО-17.02.15</t>
  </si>
  <si>
    <t>15.02.15г.</t>
  </si>
  <si>
    <t>ТР-24.12.14</t>
  </si>
  <si>
    <t>28.10.14г.</t>
  </si>
  <si>
    <t xml:space="preserve"> Перезапуск мех.фонда  Отключены ЛР-6кВ сторонних абонентов СОТ. Повторное отключение ВЛ-6кВ в14:00. Включение в 17:02</t>
  </si>
  <si>
    <t>ТР-30.05.13</t>
  </si>
  <si>
    <t>20.01.15г.</t>
  </si>
  <si>
    <t xml:space="preserve"> Перезапуск мех.фонда   </t>
  </si>
  <si>
    <t xml:space="preserve"> Перезапуск мех.фонда   Повторное отключение в 14:22</t>
  </si>
  <si>
    <t xml:space="preserve"> Перезапуск мех.фонда  </t>
  </si>
  <si>
    <t>ТР 19.08.13   ТО 16.04.15</t>
  </si>
  <si>
    <t>29.07.2015г.</t>
  </si>
  <si>
    <t>ТР 15.01.14   ТО 19.02.15</t>
  </si>
  <si>
    <t>19.02.15г.</t>
  </si>
  <si>
    <t xml:space="preserve"> Схема ремонтная по заявке Тюменьэнерго( в ремонте СШ-35№2, ф№3,4). Включение ф№4 из ремонта. Перевод ПС 35/6. Перезапуск мех.фонда </t>
  </si>
  <si>
    <t>ТР 13.04.15 ТО 02.02.15</t>
  </si>
  <si>
    <t>2017г.</t>
  </si>
  <si>
    <t>03.08.2015г.</t>
  </si>
  <si>
    <t xml:space="preserve"> Перезапуск мех.фонда        Работы по замене разрушенных изолятора ЦИТС не согласовано</t>
  </si>
  <si>
    <t>ТР 22.06.15 ТО 16.04.15</t>
  </si>
  <si>
    <t>ТР 08.08.13  ТО 01.10.14</t>
  </si>
  <si>
    <t>ТР 05.12.13 ТО 12.10.14</t>
  </si>
  <si>
    <t>31.08.2014г.</t>
  </si>
  <si>
    <t>МВ-6кВ яч. №2 ввод-1</t>
  </si>
  <si>
    <t>Самара "Электрощит"</t>
  </si>
  <si>
    <t>ТР 31.07.14</t>
  </si>
  <si>
    <t>31.07.2014г.</t>
  </si>
  <si>
    <t>ТР 14.03.13 ТО 16.12.14</t>
  </si>
  <si>
    <t>21.06.2015г.</t>
  </si>
  <si>
    <t>ТО 24.07.15</t>
  </si>
  <si>
    <t>04.08.2015г.</t>
  </si>
  <si>
    <t>Перезапуск мех. фонда, замена повреждённого оборудования</t>
  </si>
  <si>
    <t>ячейка МВ-6кВ WMP WZ/S</t>
  </si>
  <si>
    <t>ТР 31.07.15</t>
  </si>
  <si>
    <t>07.2016г.</t>
  </si>
  <si>
    <t>Нагрузка Ф16,18 переведена на резервный источник питания, СШ-6 кВ №2 выведена в ремонт, восстановлена</t>
  </si>
  <si>
    <t>ТР 06.04.15 ТО 01.07.15</t>
  </si>
  <si>
    <t>20.12.2014г.</t>
  </si>
  <si>
    <t>ВВ-6кВ яч. №12 ввод-6кВ №2</t>
  </si>
  <si>
    <t>29.05.2015г.</t>
  </si>
  <si>
    <t>ТР 30.05.12 ТО 06.03.15</t>
  </si>
  <si>
    <t>06.03.15г.</t>
  </si>
  <si>
    <t xml:space="preserve">ТР 01.05.14 ТО 29.07.15 </t>
  </si>
  <si>
    <t>ТР 11.07.14 ТО 05.03.15</t>
  </si>
  <si>
    <t>21.05.2015г.</t>
  </si>
  <si>
    <t>ТР 20.05.13 ТО 18.04.15</t>
  </si>
  <si>
    <t>ТР 14.04.14 ТО 04.02.13</t>
  </si>
  <si>
    <t>22.03.2015г.</t>
  </si>
  <si>
    <t>ТР 19.09.13 ТО 25.03.14</t>
  </si>
  <si>
    <t>25.01.2015г.</t>
  </si>
  <si>
    <t xml:space="preserve"> Перезапуск мех.фонда            (Ф-4 ПС-110кВ КНС-15 выведен в ремонт персоналом ВРЭС,нагрузка переведенна на Ф-2 ПС-110кВ КНС-15)</t>
  </si>
  <si>
    <t>ТР 03.10.13</t>
  </si>
  <si>
    <t>08.02.2014г.</t>
  </si>
  <si>
    <t>ТР 05.12.13 ТО 10.08.15</t>
  </si>
  <si>
    <t>08.06.2015г.</t>
  </si>
  <si>
    <t>Перезапуск мех. фонда после посадки напряжения</t>
  </si>
  <si>
    <t>ПС-35/6 кВ К-525 ВЛ-6 Ф-6</t>
  </si>
  <si>
    <t xml:space="preserve">Грозовые перенапряжения. Оп №32/7 разрушение изоляторов ШС-10 Ф-В,С </t>
  </si>
  <si>
    <t xml:space="preserve">Произведена замена  изоляторов ШС-10 Ф-В,С  Оп №32/7.  Перезапуск мех.фонда </t>
  </si>
  <si>
    <t>Пс-35/6кВ К-87 В-6кВ яч№2 ввод-1</t>
  </si>
  <si>
    <t>ПС-35/6кВ К-87 1, 2 СШ-6кВ</t>
  </si>
  <si>
    <t>Аварийное отключение В-6кВ яч№2 ввод-1. ПС-35/6кВ К-87 схема ремонтная, включен СМВ-6кВ, отключен В-6кВ яч№12 ввод-2. Разрушение опорного изалятора Ф"А" СШП-6кВ. Включена в работу 1СШ-6кВ, подано "U" на кусты мех.добычи по схеме резервирования 6кВ.</t>
  </si>
  <si>
    <t>Яч. МВ-6кВ WMP WZ/S</t>
  </si>
  <si>
    <t>31.07.2015г.</t>
  </si>
  <si>
    <t>Вл-6кВ Ф-8 ПС-35/6кВ К-369</t>
  </si>
  <si>
    <t>Внутреннее повреждение тр-ра, КТПН 6/0,4кВ №1 400кВА на К-369</t>
  </si>
  <si>
    <t>ВЛ-6кВ Ф-26 ЗРУ 6кВ КНС-1 Тюм/м-р.</t>
  </si>
  <si>
    <t>Разрушение изолятора оп.№18 по фазе В</t>
  </si>
  <si>
    <t>Отключение ВЛ-6кВ согласованно с начальником смены ЦДНГ-8</t>
  </si>
  <si>
    <t>КТПН-6/0,4кВ 250кВА №2 К-604</t>
  </si>
  <si>
    <t>Внутреннее повреждение трансформатора</t>
  </si>
  <si>
    <t>КТПН- 6/0,4  Ракушка</t>
  </si>
  <si>
    <t>08.2017г.</t>
  </si>
  <si>
    <t>ПС-35/6 кВ ТБ-1 ВЛ-6 Ф-14</t>
  </si>
  <si>
    <t>Касание ВЛ-6 кВ неустановленным транспортом. Сосотавлен акт.</t>
  </si>
  <si>
    <t>Т-1 ПС 35/6кВ К-1585</t>
  </si>
  <si>
    <t>Повреждение проходного изолятора фаза А</t>
  </si>
  <si>
    <t>Вл-6кВ Ф-4 ПС-35/6кВ К-8 М/Ч м/р</t>
  </si>
  <si>
    <t>Разрушение опорного изолятора на ЛР-6кВ оп.№94 по фазе А</t>
  </si>
  <si>
    <t>КТПН-6/0,4кВ 250кВА №1 К-875</t>
  </si>
  <si>
    <t>Разрушение  подвижного  изолятора на ЛР-6кВ по Ф-А, неполнофазный режим.</t>
  </si>
  <si>
    <t>РЛНД-6</t>
  </si>
  <si>
    <t>01.11.13г.</t>
  </si>
  <si>
    <t>30.06.2015г.</t>
  </si>
  <si>
    <t>повреждение устранено.</t>
  </si>
  <si>
    <t>обрыв провода Ф-А оп№12/1-12/2 трубоукладчиком "Нефтьэнергострой", неполнофазный режим, подано "U" от Ф-8 П/СТ К-236 ч/з СКПУ-1267</t>
  </si>
  <si>
    <t>Запуск мехфонда, составлен аварийный акт.</t>
  </si>
  <si>
    <t>П/СТ 35/6 кВ К-252 ВЛ-6 кВ Ф-7</t>
  </si>
  <si>
    <t>касание проводов ф А,С  экскаватором  ООО "Биметаллы" в пролете опор 31-32   ВЛ-6кВ Ф-7 ПС-35/6кВ К-252</t>
  </si>
  <si>
    <t>пс</t>
  </si>
  <si>
    <t>переток при переводе однотрансформаторной ПС по кольцующей ВЛ-6кВ</t>
  </si>
  <si>
    <t>Перезапуск мех.фонда</t>
  </si>
  <si>
    <t>расследованрие продолжается</t>
  </si>
  <si>
    <t xml:space="preserve"> Повреждение контрольного кабеля цепей управления В-35кВ 1Т,в  19:02 подано напряжение на СШ-35№1, ПС к-83,87,46,456,89,88,КНС-27-АВР-35 успешно.</t>
  </si>
  <si>
    <t>кп18</t>
  </si>
  <si>
    <t xml:space="preserve">МТО, </t>
  </si>
  <si>
    <t>МТЗ 3 ступень</t>
  </si>
  <si>
    <t>МТО Ф-А,В</t>
  </si>
  <si>
    <t>МТО, МТЗ</t>
  </si>
  <si>
    <t>АПВ-нет</t>
  </si>
  <si>
    <t>"Нижневартовск-Авиа"</t>
  </si>
  <si>
    <t>Июль 2014 г.</t>
  </si>
  <si>
    <t>Июль 2015 г.</t>
  </si>
  <si>
    <t>осмотр июнь 2015г</t>
  </si>
  <si>
    <t>Июль, сентябрь 2014 г.</t>
  </si>
  <si>
    <t>Сентябрь 2015 г.</t>
  </si>
  <si>
    <t>осмотр август 2015г</t>
  </si>
  <si>
    <t>май 2015г.</t>
  </si>
  <si>
    <t>май 2016г.</t>
  </si>
  <si>
    <t>осмотр апрель 2015г.</t>
  </si>
  <si>
    <t>май, июнь, август 2015г.</t>
  </si>
  <si>
    <t>май, июнь, август 2016г.</t>
  </si>
  <si>
    <t>осмотр апрель, май, июль 2015г.</t>
  </si>
  <si>
    <t>сентябрь 2016г</t>
  </si>
  <si>
    <t>март 2014г.</t>
  </si>
  <si>
    <t>Гроза, порывистый ветер 15-20м/с. падение дерева из-за пределов охранной зоны в пролете опор 114 - 114/1. ВЛ без повреждений</t>
  </si>
  <si>
    <t>ПС 110/35/6кВ "Нылга" Ф-10 (ОАО "Удмуртэнерго")</t>
  </si>
  <si>
    <t>ПС 110/35/6кВ "Нылга" Ф-10</t>
  </si>
  <si>
    <t>Пролет опор 179-180 падение дерева, ВЛ без повреждений</t>
  </si>
  <si>
    <t>ПС35/6кВ "Малиновка" Ф-9 (ПАО"Удмуртэнерго")</t>
  </si>
  <si>
    <t>в пр.оп. 57-58 бобры свалили дерево из-за пределов охранной зоны ВЛ, дерево сняли, ВЛ без повреждений.</t>
  </si>
  <si>
    <t>ВЛ-110кВ "РПМостовое-Соколовка" Левая цепь</t>
  </si>
  <si>
    <t>на опоре №50 отп. на ПС Мазунино фаза "А" ОАО МРСК следы пробоя изоляции, ремонт ВЛ не требуется</t>
  </si>
  <si>
    <t>ВС-38-10кВ Ф-9 ПС Малиновка (ПАО Удмуртэнерго)</t>
  </si>
  <si>
    <t>ВС-38-10кВ Ф-9 ПС Малиновка</t>
  </si>
  <si>
    <t>обход персоналом Шарканского РЭС не производился</t>
  </si>
  <si>
    <t>ПС 110/35/10кВ "Игра" Ф-4 (ОАО "Удмуртэнерго")</t>
  </si>
  <si>
    <t>КЗ на  КТП-№153. Посадка напряжения на ПС 35/10кВ "Промбаза", ПС 35/6кВ "БКНС-5", ПС 35/6кВ "БКНС-6"</t>
  </si>
  <si>
    <t>ПС 110/10 кВ Шаркан ф-18 (ПАО Удмуртэнерго)</t>
  </si>
  <si>
    <t>ПС Пызеп ф-7 ВЛБ 99-02</t>
  </si>
  <si>
    <t>Падение дерева в прол.оп.№201-202. Дерево сняли, ВЛ без повреждений</t>
  </si>
  <si>
    <t>___</t>
  </si>
  <si>
    <t>ВЛ-6 кВ ф-22 ПС 35/6 кВ Нязь</t>
  </si>
  <si>
    <t>Падение дерева в прол.оп.№43-44. Дерево сняли, ВЛ без повреждений</t>
  </si>
  <si>
    <t>опора №233 следы перекрытия по изол.</t>
  </si>
  <si>
    <t>В прол. опор №42-44 отп. на ПС Лынга падение дерева</t>
  </si>
  <si>
    <t>ВЛ-110кВ "Сива-Воткинск" ц.2 (ПАО "Удмуртэнерго")</t>
  </si>
  <si>
    <t>Опора 59 Ф. "А" следы перекрытия, ремонт не требуется.</t>
  </si>
  <si>
    <t>ВЛ-110 кВ Сива-Газовая 1ц  (ПАО "Удмуртэнерго")</t>
  </si>
  <si>
    <t>При выведеной в ремонт ВЛ-110 кВ Сива-Газовая 2ц  произошло полное погашение ПС Мишкино-3, Мишкино-2, Мишкино-4, Лиственка</t>
  </si>
  <si>
    <t>На оп №12 наброс постороннего предмета на гирлянду изоляторов ф.А(нижний провод), под проводами ВЛ труп птицы</t>
  </si>
  <si>
    <t>В пролёте опор 4-5 бобры уронили дерево из-за пределов охранной зоны ВЛ, дерево убрали, ВЛ без повреждений.</t>
  </si>
  <si>
    <t>В пролёте опор 58-59 бобры уронили дерево из-за пределов охранной зоны ВЛ, дерево убрали, ВЛ без повреждений.</t>
  </si>
  <si>
    <t>ПС 110/10кВ "Азино" Ф-1(ПАО "Удмуртэнерго")</t>
  </si>
  <si>
    <t>В пролете опор 244/69-244/70 бобры уронили дерево на ВЛ, обрыв трех проводов</t>
  </si>
  <si>
    <t>падение дерева на ВЛ-220кВ "Балезино-Комсомольская"- несанкционированная рубка деревьев.</t>
  </si>
  <si>
    <t>В пролете опор 26/1-26/2 следы перекрытия на проводах от воздействия неустановленного транспортного средства</t>
  </si>
  <si>
    <t>В пролете опор 19-20 бобры уронили дерево на провода из-за пределов охранной зоны, ВЛ без повреждений</t>
  </si>
  <si>
    <t>ПС 110/35/6кВ "Башмаково" Ф-19</t>
  </si>
  <si>
    <t>В пролете опор 104-105 бобры уронили дерево на провода из-за пределов охранной зоны, ВЛ без повреждений</t>
  </si>
  <si>
    <t xml:space="preserve">ПС 110/35/6 кВ Малочерногорская </t>
  </si>
  <si>
    <t>Остановка 10-и скважин действием защит на СУ УЭЦН во время прохлждения грозового фронта. Прямыепотери 9,5т/18м3 Запуск мез. фонда, контроль за напряжением.</t>
  </si>
  <si>
    <t>ПС 110/35/6 кВ Белозерная ВЛ 110 кВ Белозерная-Пламя</t>
  </si>
  <si>
    <t>Откл.чение ВЛ-110кВ произошло во время прохождения грозового фронта. Остановка скважин действием зашит на СУ УЭЦН. Премые потери 0,7т/6,0м3 Запуск мех.фонда, контроль за напряжением.</t>
  </si>
  <si>
    <t>ЗРУ 6 кВ ДНС-1 Зап.-Усть-Балык. яч.19</t>
  </si>
  <si>
    <t>При восстановлении эл.схемы после аварийного отключения ВЛ-6кВ Ф-14 от ПС 6/35 "Касаев", в ЗРУ-6кВ ДНС-1 при включении ВВ-6кВ ввод-1 яч.19 произошло отключение СВ-6кВ, с последующим самопроизвольным отключением ВВ-6кВ ввод-1 яч.19 и включение СВ-6кВ. Включение ВВ-6кВ яч.№19 производилось при введенном АВР-6кВ. После вывода АВР-6кВ произвели включение яч.№19 ввод-6кВ №1 и отключение СВ-6кВ яч№13. При вводе АВР-6кВ произошло отключение яч.№19 ввод-6кВ №1 и включение СВ-6кВ яч.№13. Сброс нагрузки 1,2МВт из них 0,4МВт технология. Набор нагрзки 50%-12мин, 100%-40мин. Потери прямые 0,6т/2,1м3, косвенные 0,2т/6,8м3 Осмотр ЗРУ-6кВ, контроль за уровнем напряжения, снятие осциллограмм с МПУ</t>
  </si>
  <si>
    <t>ПС 35/6 кВ Куст-124 ВЛ 6 кВ Ф-5 от ПС 35/6 кВ Куст-124</t>
  </si>
  <si>
    <t>Аварийное отключение произошло во время прохождения грозового фронта. 26.07.15г. по результатам осмотра выявлены ожоги изоляции на оп.17 ф.А,В, оп.25 ф.А,В, пр.оп.10-11 высокие деревья (кедр) в охр. зоне ВЛ. Длина ВЛ-6кВ 3,4км, РВО-6кВ 18шт установлены на опорах №1,14, на КТПН 6/0,4кВ №1-3 КП-116, КТПН 6/0,4кВ №1 КП-164. Прямые потери 1т/15м3, косвенные 0,2т/5м3 Контроль за напряжением, запуском мех.фонда. Осмотр ПС 35/6кВ, КТПН 6/0,4кВ, ВЛ-6кВ. 31.07.2015г. произведено устранение неисправности</t>
  </si>
  <si>
    <t>Аварийное отключение ВЛ-35кВ произошло при прохождении грозового фронта. Сброс нагрузки 5,58МВт из них технологическое оборудование 2,83МВт. Прямые потери 1,2т/15,1м3, косвенные потери 3,2т/111,8м3 Регулировка напряжения, контроль за запуском мех. фонда,  технологического оборудования. Осмотр ПС 35/6кВ К-28, 30, БПТОиКО, КНС-3, первых опор ВЛ. На ПС 35/6 кВ "БПТОиКО" зафиксировано срабатывание регистраторов ОПН-35 кВ на II СШ-35 кВ ф.А 1 раз. Персоналом ОВБ произведен частичный осмотр ВЛ-35 кВ.Персонал ГЭС, сургутской дистанции произвели осмотр ВЛ-35, ПС 35/10 кВ ЛПХ, 35/6 кВ Ж/Д.  29.07.15г. персонал с/р 4 произвел осмотр ВЛ-35, без замечаний.</t>
  </si>
  <si>
    <t>Аварийное отключение ВЛ-35кВ произошло при прохождении грозового фронта. Сброс нагрузки 7,52МВт из них технологическое оборудование 2,89МВт. Прямые потери 2,1т/33,1м3, косвенные потери 6,1т/211м3 Регулировка напряжения, контроль за запуском мех. фонда,  технологического оборудования. При осмотре отпайки на ПС 35/10кВ ЛПХ персоналом ОАО ГЭС обнаружено отгорание шлейфа на опоре №14 по фазе "А". Осмотр ПС 35/6кВ К-28, 30, БПТОиКО, КНС-3, первых опор ВЛ. На ПС 35/6 кВ "БПТОиКО" зафиксировано срабатывание регистраторов ОПН-35 кВ на I СШ-35 кВ ф.А 1 раз . В 20:45 ОАО ГЭС  устранили замечание, востановление раздельной схемы на ПС 35/10 кВ ЛПХ. Персонал сургутской дистанции произвели осмотр ВЛ-35, ПС 35/6 кВ Ж/Д, без замечаний. Персоналом ОВБ произведен частичный осмотр ВЛ-35 кВ, пр.портал № 37.1  - разбита подвесная изоляция (1 тарелка из 4-х). 29.07.15г. персонал с/р 4 произвел осмотр ВЛ-35, без замечаний.</t>
  </si>
  <si>
    <t>ПС 35/6 кВ Кондратьевская ВЛ 6 кВ Ф-15 от ПС 35/6 кВ Кондратьевская</t>
  </si>
  <si>
    <t>Аварийное отключение произошло во время прохождения грозового фронта.По ТМ "ОМЬ" по яч.12 ввод № 1 зафиксирован бросок тока до 445А Длина ВЛ-6кВ L-6,9 км, ВЛ-6кВ оп.1 ОПН-3шт, КТПН 6/0,4кВ РВО-15шт., ОПН-33шт.  Прямые потери 0,3т/0,7м3, косвенные потери 1,2т/12,6м3 Контроль за напряжением, запуском мех. фонда. Осмотр ПС 35/6кВ, оп.1 приемного портала ВЛ, КТПН 6/0,4 кВ.  29.07.15г. персонал с/р 4 произвел осмотр ВЛ. В ходе осмотра выявлены замечания: разрушение опорной изоляции оп.46 ф.А, ожоги опорной озоляции на оп.36 ф.В, оп.69 ф.В. Планируется подача заявки на устранение замечаний на 08.15г.</t>
  </si>
  <si>
    <t>ПС 35/6 кВ Куст-27 ВЛ 6 кВ Ф- 6 от ПС 35/6 кВ Куст-27</t>
  </si>
  <si>
    <t>Аварийное отключение произошло во время прохождения грозового фронта. По ТМ "ОМЬ" зафиксирован бросок тока до 312А. АВП успешно. Длина ВЛ-6кВ L-2,7 км, ВЛ-6кВ оп.1 ОПН-6кВ 3шт,пункт АВР-6 кВ КП-27б РВО-6 кВ 3 шт., КТПН 6/0,4кВ РВО-6 кВ 9 шт, ОПН-9 шт. Прямые потери 0,9т/19,9м3., косвенные потери 0,2/2,9м3. Контроль за напряжением, запуском мех. фонда. Осмотр ПС 35/6кВ, оп.1 приемного портала ВЛ, КТПН 6/0,4 кВ. Осмотр ВЛ-6 кВ, КТПН 6/0,4 кВ Р.605 (затоплен),КП-27 б (затоплен), пункта АВР-6 кВ КП-27б (затоплен),  запланирован на 29.07.15г. 29.07.14 Закончен осмотр ВЛ, КТПН 6/0,4кВ обнаружены ожоги изоляции на оп.8 фаза В, оп.11 фаза С, разрушение изоляции оп.8 фаза В ШС-10.</t>
  </si>
  <si>
    <t>ПС 35/6 кВ Куст-37 ВЛ 6 кВ Ф-18 от ПС 35/6 кВ Куст-37</t>
  </si>
  <si>
    <t xml:space="preserve">Аварийное отключение произошло во время прохождения грозового фронта, повторное отключение в 15:39. По ТМ "ОМЬ" зафиксирован бросок тока до 360А. Длина ВЛ-6кВ L-4,3км, ВЛ-6кВ оп.1 ОПН-6кВ 3шт, КТПН 6/0,4кВ ОПН-18шт. Прямые потери 0,6т/21м3., косвенные потери 1,4/60,8м3. В 15:40 включение ТУ успешно. Контроль за напряжением, запуском мех. фонда. Осмотр ПС 35/6кВ, оп.1 приемного портала ВЛ, КТПН 6/0,4 кВ. Осмотр ВЛ-6 кВ запланирован на 29.07.15г. 29.07.14 Закончен осмотр ВЛ, КТПН 6/0,4кВ обнаружены ожоги изоляции на оп.36 фаза В,С. </t>
  </si>
  <si>
    <t>ПС 220/110/35 кВ Васильев ВЛ 110 кВ Васильев-Урьевская-1</t>
  </si>
  <si>
    <t>Аварийное отключение произошло в момент прохождения грозового фронта. Изчезновение связи по телемеханике Омь  с Северо-Покурским м/р до 15:52. По результатам осмотра ВЛ-110кВ выявлен ожог на оп.122 ф.А. Сброс нагрузки составил 12,89МВт из них технологическое оборудование 6,83МВт. Набор нагрузки 90% 10мин. Прямые потери нефти 2,1т/19,4м3, косвенные потери 4,1т/50,1м3 Регулировка напряжения на ПС 110/35/6кВ Еловая, контроль за запуском мех. фонда. Направлена телефонограмма в Энергоремонт, НВЭС. 19:07.15 персоналом Энергоремонт проведен осмотр ВЛ-110кВ с оп.122-137.</t>
  </si>
  <si>
    <t>ПС 220/110/35 кВ Васильев ВЛ 110 кВ Васильев-Урьевская-2</t>
  </si>
  <si>
    <t>Аварийное отключение произошло в момент прохождения грозового фронта. Изчезновение связи по по телемеханике Омь  с Северо-Покурским м/р до 15:52. Сброс нагрузки составил 16,12МВт из них технологическое оборудование 3,94МВт. Набор нагрузки 50% 3мин., 75% 15мин., 100% 1ч. Прямые потери нефти 2,2т/36,5м3, косвенные потери 6,4т/75м3  Регулировка напряжения на ПС 110/35/6кВ Еловая, контроль за запуском мех. фонда. Направлена телефонограмма в Энергоремонт, НВЭС. 19:07.15 персоналом Энергоремонт проведен осмотр ВЛ-110кВ с оп.122-137.</t>
  </si>
  <si>
    <t xml:space="preserve"> КТПН 6/0,4 кВ №1 1000кВА К-154</t>
  </si>
  <si>
    <t>ПС 35/6 кВ КНС-8 КТПН 6/0,4 кВ №1 1000кВА К-154</t>
  </si>
  <si>
    <t>По результатм осмотра выявлено аварийное отключение вводного АВ-0,4кВ 1600А, открытые двери отсека 0,4кВ в КТПН 6/0,4кВ 1000кВА из-за чего произошло попадение дождевой воды в отсек 0,4кВ на вводной АВ-0,4кВ тип ВА-СЭЩ-1600А, сборные шины СШ-0,4кВ, отходящие АВ-0,4кВ,  выход из строя эл.блока управления вводного АВ-0,4кВ 1600А. Проводится расследование аварии. Прямые потери 32,2т/50,3м3. Осмотр КТПН 6/0,4кВ 1000кВА №1 КП-154. Измерение сопротивления изоляции СШ-0,4кВ, вывод из работы эл.блока защит на вводном АВ-0,4кВ 1600А, ревизия АВ-0,4кВ, чистку изоляции, сушку и протирку отходящих АВ-0,4кВ 9шт, включение в работу, контроль запуска мех.фонда.</t>
  </si>
  <si>
    <t>ПС 35/6 кВ Куст-67 КТПН 6/0,4 кВ №1 630 кВА К-26</t>
  </si>
  <si>
    <t>ПС 35/6 кВ Куст-67 ВЛ 6 кВ Ф-16 от ПС 35/6 кВ Куст-67</t>
  </si>
  <si>
    <t>Аварийное отключение произошло во время прохождения грозового фронта. Уставка МТЗ 200А, 0,5сек. Длина ВЛ-6кВ 2,7км, ОПН-6кВ 12шт установлены на опорах №1,1.3, на КТПН 6/0,4кВ №1,2 КП-26. РВО 6шт установлены на КТПН 6/0,4кВ №1,2 КП-67.  Прямые потери 0,1т/0,5м3, косвенные потери 1,1т/4,1м3. Контроль за напряжением, запуском мех. фонда. Осмотр ПС 35/6кВ. 29.07.15г. произведена замена изоляции.</t>
  </si>
  <si>
    <t>Отключение произошло при прохождении грозового фронта.  По результатам осмотра выявлены ожоги опорной изоляции на оп.13 ф.В,С, оп.17 ф.В, оп.88 ф.А,В, оп.157 ф.С. Длина ВЛ-6кВ 15,6км, ОПН-6кВ 48шт, установлены на опре №1 КТПН 6/0,4кВ №1 КП-57, КТПН 6/0,4кВ №1,2 КП-57бис, пункты АВР-6кВ КП-57,57бис. ОПН-6шт.  Прямые потери 0,4т/0,8м3, косвенные потери 2,5т/4,1м3 Осмотр ЗРУ-6кВ, ВЛ-6кВ, КТПН 6/0,4кВ. Подана заявка на 02.08.15г.</t>
  </si>
  <si>
    <t>ЗРУ 6 кВ Энергоцентр  КП-44 ВЛ 6 кВ Ф-3 от ЗРУ 6 кВ Энергоцентр ДЭС КП-44</t>
  </si>
  <si>
    <t>Аварийное отключение произошло при запуске скв.20 В ПЭД 300кВт на К-37, подключена к АВ-0,4 кВ ВА 55-41 1000 А № прогрузки 41 от 01.10г, АВ-0,4кВ в СУ "Электон 07 800 А" Iн-1000А непрогружен. На МПУ Сепам яч.3 в ЗРУ-6кВ зафиксированы токи ф.А 315А, ф.В 323А, ф.С 312 (Уставка МТЗ 320 А 0,5 с). Потери нефти 4,5т/9,8м3 РПВ в 03:35 успешно, контроль за напряжением, запуском мех. фонда.3:57 мех.фонд в работе. Направлена телефонограмма в ЦИТС ОАО СН-МНГ.</t>
  </si>
  <si>
    <t>ПС 35/6 кВ Куст-67 ВЛ 6 кВ Ф-7 от ПС 35/6 кВ Куст-67</t>
  </si>
  <si>
    <t>Аварийное отключение произошло в момент прохождения грозового фронта. Длина ВЛ-6кВ 6,547км, ОПН-6кВ на оп.№1,1.5, 5.5, КТПН6/0,4кВ №1-3 КП-11. Потери нефти прямые: 0,5т/3м3, косвенные: 0,3т/12,6м3 Контроль за запуском мех.фонда, осмотр КТПН-6/0,4кВ КП-103, 11, пункта АВР-6кВ КП-103. Произведен осмотр 17.08.15г. обнаружены повреждения изоляции оп.№ 1 Ф-В,С; оп.№3 Ф А. 19.08.2015 произведена земена изоляции.</t>
  </si>
  <si>
    <t>ПС 110/35/6 кВ Лысенковская ВЛ 35 кВ Ф-4 от ПС 110/35/6 кВ Лысенковская</t>
  </si>
  <si>
    <t>Аварийное отключение произошло в момент прохождения грозового фронта. Длина ВЛ-35кВ 17,73км.  Потери нефти прямые:0,9т/18м3, косвенные: 2,0т/223м3 Контроль за запуском мех.фонда, регулировка напряжения на ПС 110/35/6кВ Лысенковская. Произведен осмотр ВЛ, обнаружено разрушение изоляции на оп.18 Ф-С, оп.19 грозотросс.</t>
  </si>
  <si>
    <t>ПС 110/35/6 кВ Лысенковская ВЛ 35 кВ Ф-5 от ПС 110/35/6 кВ Лысенковская</t>
  </si>
  <si>
    <t>Аварийное отключение произошло в момент прохождения грозового фронта. Длина ВЛ-35кВ 17,73км. Потери нефти прямые:0,8т/17,2м3, косвенные: 1,9т/176,2м3 Контроль за запуском мех.фонда, регулировка напряжения на ПС 110/35/6кВ Лысенковская. Произведен осмотр ВЛ, обнаружено разрушение изоляции на оп.19 грозотросс, ожоги на проводах оп.19 Ф-А,В.</t>
  </si>
  <si>
    <t>ПС 110/35/6 кВ Северо-Ватинская ВЛ 35 кВ Ф-3 от ПС 110/35/6 кВ Северо-Ватинская</t>
  </si>
  <si>
    <t>Аварийное отключение ВЛ-35кВ произошло при прохождении грозового фронта. В момент отключения ВЛ-35кВ Ф№3 произошла глубокая посадка напряжения по 2Т ПС 110/35/6кВ С-Ватинская зафиксированная ТМ ОМЬ, что привело к частичной остановке мех.фонда от ВЛ-35кВ Ф№4 и технологического оборудования КНС, ДНС. Сброс нагрузки составил по технологическому оборудованию 11,5МВт, мех.фонда 12МВт. Набор нагрузки 50%-17мин, 90%-57мин. Потери нефти составили прямые 2,3т/42,9м.куб, косвенные 21,7т/205,4м.куб Контроль за запуском мех.фонда и технологического оборудования. 16.08.15г. произведён осмотр ПС 35/6кВ "К-78", "КНС-6В" приёмных порталов, концевых опор, ПЛУ-35кВ №1,2 при осмотре обнаружены ожоги изоляции опорного изолятора фазы "А" на 1ЛР-35, проходных изоляторов фаз "В,С" В-35 на ПЛУ-35кВ №2. Продолжение осмотра ВЛ-35кВ с применением спец.техники  19.08.15г.</t>
  </si>
  <si>
    <t>ПС 35/6 кВ Куст-11 ВЛ 6 кВ Ф-16 от ПС 35/6 кВ Куст-11</t>
  </si>
  <si>
    <t>Аварийное отключение произошло в момент прохождения грозового фронта. Длина ВЛ-6кВ 5км, ОПН-6кВ на оп.№1, КТПН6/0,4кВ №1-5 КП-14, №1 КП-22. Потери нефти прямые:0,1т/2,4м3, косвенные: 1,2т/4,8м3 Контроль по запуску мех.фонда. Произведен осмотр с применением спецтехники. Выявлены повреждения изоляции оп.18 ф-с (трещина), оп.29 ф-А,В (ожоги). Произведена замена изоляции 18.08.15г.</t>
  </si>
  <si>
    <t xml:space="preserve"> ВЛ 6 кВ Ф-6 от ПС 35/6 кВ Куст-106</t>
  </si>
  <si>
    <t>ПС 35/6 кВ Куст-106 ВЛ 6 кВ Ф-6 от ПС 35/6 кВ Куст-106</t>
  </si>
  <si>
    <t>Аварийное отключение произошло в момент прохождения грозового фронта. При осмотре ВЛ-6кВ обнаружены ожоги изоляции на оп.40 Ф-В,С. Длина ВЛ-6кВ 3,1км, ОПН-6кВ на оп.№1,6,15,31, КТПН6/0,4кВ №1-2 КП-106, №1,2 КП-164, №1-3 КП-165. Потери нефти прямые:0,2т/6,9м3, косвенные: 1,0т/161,9м3 Контроль по запуску мех.фонда, осмотр ВЛ-6кВ. Произведен осмотр, обнаружен ожог изоляции Ф-А,В оп.40. Произведена замена изоляции Ф-А,В оп.40 17.08.15г.</t>
  </si>
  <si>
    <t>ПС 35/6 кВ Куст-120 яч.18</t>
  </si>
  <si>
    <t>Аварийное отключение яч.18 произошло в момент запуска с неисправным подземным оборудованием скв.906 ПЭД-45кВт КП-123. КТПН 6/0,4кВ 400кВА №1 , АВ-0,4кВ скв.906   тип: ВА 57ф35,  Iн-200А, рем.№115.4.14, Iрасц=160А ,вводной АВ-0,4кВ тип: ВА 5139, Iн-630А, рем.№ 88.11.14. КР 01.04.15г., ТО 20.06.15г. В момент отключения системой ТМ по яч.18 зафиксирован бросок тока до 178А, уставка МТЗ-180А 0,5сек. МТО-1200А 0 сек. Косвенные потери нефти составили: 1т/15,4 м3. Осмотр эл.оборудования ПС 35/6кВ, КТПН 6/0,4кВ, ВЛ-6кВ. Контороль за напряжением и запуском мех.фонда. Отправлена телефонограмма в ЦИТС ОАО, ВНГДУ о снятии информации со СУ ЭЦН.</t>
  </si>
  <si>
    <t>В 03:49 аварийнное отключение ВЛ-6кВ Ф-3 АПВ успешно, через 9 сек. повторное отключение Ф-3, АПВ не успешно, в 03:51 ТУ не успешно. 24.08.15г. при осмотре ВЛ-6кВ обнаружено дерево (кедр 20метров) в пролете опор 81-82, разрушение изолятора ШС-10 Ф-А на оп.82. В момент отключения на яч.3 по системе ТМ зафиксирован бросок тока до 360А, уставка МТЗ-420А, МТО-1500А. Косвенные потери нефти составили: 0,2т/6м3 отнесены в поземное косвенные. Прямые потери нефти составили: 2,4т/46,8м3.  Осмотр эл.оборудования ПС 35/6кВ,ВЛ-6кВ, пункта АВР-6кВ КП-162.  Перевод нагрузки КП-162 на ВЛ-6кВ Ф-11 от ПС 35/6кВ Куст-106, изменение фазировки в КТПН 6/0,4кВ №1,2,3 скв.1609, 1610, 1611, 1630. Демонтаж дерева в пролёте опор 81-82, замена изоляции на оп.82 Ф-А. Контроль за напряжением и запуском мех.фонда. На 25.08.15г.  восстановлена нормальная схема.</t>
  </si>
  <si>
    <t>ВЛ-6 фидера №310</t>
  </si>
  <si>
    <t>ВБП-10-20-1600</t>
  </si>
  <si>
    <t>«Контакт» г. Саратов</t>
  </si>
  <si>
    <t>ПС "Тананыкская", "Герасимовская", "Ишуевская"</t>
  </si>
  <si>
    <t>ОАО "МРСК ВОЛГИ" ОЭ СЭС</t>
  </si>
  <si>
    <t>ПС Тарханы, Березовка, Аксютино</t>
  </si>
  <si>
    <t>2СШ-6кВ</t>
  </si>
  <si>
    <t>ПС Тарханы Березовка Аксютино</t>
  </si>
  <si>
    <t>ВЛ-6кВ Ф-№1, 5</t>
  </si>
  <si>
    <t>АС-70/95</t>
  </si>
  <si>
    <t>ОАО "МРСК ВОЛГИ" СРС ВПО</t>
  </si>
  <si>
    <t>110/35/6кВ "Нефтегорская-2" (ВПО)</t>
  </si>
  <si>
    <t>ОАО "МРСК ВОЛГИ" ОЭ ЗЭС</t>
  </si>
  <si>
    <t>Ф-210</t>
  </si>
  <si>
    <t>Увеличение напряжения при производстве переключений на ПС Нефтегорская-2(ВЭС). Остановка скважин.</t>
  </si>
  <si>
    <t>Ф-Пром -7</t>
  </si>
  <si>
    <t xml:space="preserve">Отключение при грозе, после включения появилась "земля", при осмотре обнаружены разрушенные изоляторы на приемной траверсе КТП скв. 760 </t>
  </si>
  <si>
    <t>г.Хмельницк, ОАО «Укр. Электроагрегат»</t>
  </si>
  <si>
    <t xml:space="preserve">Замена разрушенных изоляторов при грозе на приемной траверсе КТП скв. 760 </t>
  </si>
  <si>
    <t>Т2Т</t>
  </si>
  <si>
    <t>Отключение при увеличении напряжения при переключениях ВЭС на ПС Нефтегорская-2</t>
  </si>
  <si>
    <t>ПС Тарханы, Березовка, Аксютино. Самодуровка, Ефремо-Зыково, Врезовка, Родниковка, Воздвиженка</t>
  </si>
  <si>
    <t>Посадка напряжения при отключении ВЛ -35 кВ. на ПС 110/35/10кВ "Абдулино-тяговая" (КбшЖД)</t>
  </si>
  <si>
    <t>ВЛ-6кВ Ф-№4</t>
  </si>
  <si>
    <t>Отключение при грозе, с успешным АПВ</t>
  </si>
  <si>
    <t>ВЛ-6 фидера "Ибряевка-1"</t>
  </si>
  <si>
    <t>Аварийное отключение с успешным АПВ. Осмотром выявлено: работа экскаватора в охранной зоне ВЛ-6 в районе ТП-620. Составлен акт.</t>
  </si>
  <si>
    <t>19,02,15</t>
  </si>
  <si>
    <t>01,02,16</t>
  </si>
  <si>
    <t>01,02,15</t>
  </si>
  <si>
    <t>ВЛ-6 фидера № 107.</t>
  </si>
  <si>
    <t>Устранение слета изолятора с проводом на анкерной опоре №1, отпайка на скважину № 450.</t>
  </si>
  <si>
    <t>КП 22, ШФ-10</t>
  </si>
  <si>
    <t>Отпайка ВЛ-10 фидера "КМ-3". (ВЛБ-ОН)</t>
  </si>
  <si>
    <t>10:05 информация промысла - нет  напряжения. 10:10 Бригада выехала для выяснения причин.  10:40 информация диспетчера ЗЭС: фидер включен, выпавших блинкеров нет. 11:50 пробное включение ВЛБ неуспешно, работа МТЗ. Выехали с осмотром ВЛ-10. 12:10 отправлена 2-я бригада с "Гаршино". В 12:40 отключен ЛР-2, включен ВЛБ-10 (в работе скв.№№ 60, 63, Нефтеналив). 12:45 выехала бригада СЛ из "Первомайского". На опоре № 241 обнаружена птица (грач - причина  межфазного замыкания, фаза "А" и "В"). Устранено в 14:18, напряжение подано на все скважины.</t>
  </si>
  <si>
    <t>АС-120/95</t>
  </si>
  <si>
    <t>РП-Жедрино</t>
  </si>
  <si>
    <t>Отключение  ВЛ-10 фидера "Аз-7"  для устранения обрыва провода в селе на фидере "РПЖ-3" (СЭС).</t>
  </si>
  <si>
    <t>220/110/10кВ "Бугульма" (МЭС)</t>
  </si>
  <si>
    <t xml:space="preserve">ПС "Тарханы",          "Березовка".   </t>
  </si>
  <si>
    <t>Кратковременное понижение U в сети 110/35 кВ, остановка отдельных скважин  при аварийном отключение ВЛ-220 кВ "Бугульма-Северная" с неуспешным АПВ, работа ДЗ. ВЛ-транзитная, отключение на ПС "Бугульма" и "Северная".</t>
  </si>
  <si>
    <t>110/35/10кВ "Алексеевская" (ВПО)</t>
  </si>
  <si>
    <t>СПМЭС Волги</t>
  </si>
  <si>
    <t xml:space="preserve">Врезка новой АУКРМ, КТП 6/0,4кВ скв3950 и демонтаж старой АУКРМ.Увеличение времени от планового в связи с неисправностью автоматики новой АУКРМ. </t>
  </si>
  <si>
    <t>АУКРМ-6-900-300-03-К УХЛ1</t>
  </si>
  <si>
    <t>ЗАО «Электроинтер»  г. Серпухов</t>
  </si>
  <si>
    <t>ПС 110 кВ "Пилюгинская" (СЭС)</t>
  </si>
  <si>
    <t>ВЛ-110 кВ  "Державино". ПС "Твердиловская"; "Жилинская", "Ленинградская"</t>
  </si>
  <si>
    <t>Аварийное отключение с успешным АПВ  ВЛ-110 кВ "Пилюгинская-Державино" на ПС "Пилюгинская". Работа З.З. 2-й ступени.</t>
  </si>
  <si>
    <t>ВЛ-20кВ, ф-№1320</t>
  </si>
  <si>
    <t>Аварийное отключение В-20 на ПС "Сырт-1" с успешным АПВ, МТЗ-2.</t>
  </si>
  <si>
    <t>Ф-Б-3</t>
  </si>
  <si>
    <t>Отключение фидера для устранения обрыва провода   фаза "А"оп №128 к оп №1 отпайка после ЛР-4 автомобилем ИФ-300 при движении с поднятой стрелой (бригада ООО "Ойл-Сервис").</t>
  </si>
  <si>
    <t>Ф-Вз-7</t>
  </si>
  <si>
    <t>Посадка напряжения при переводе питания пс Воздвиженская на пс Пономаревка(СЭС)</t>
  </si>
  <si>
    <t>ПС Герасимовская,                      ПС Варшава-3,                               ПС Проскуринская</t>
  </si>
  <si>
    <t>Повышение напряжения в сети 110кВ,                 ВЛ- 110 кВ Алексеевская-Герасимовская</t>
  </si>
  <si>
    <t>ВЛ-6 фидера "ОБН".</t>
  </si>
  <si>
    <t>Воздействие грозового разряда на изоляцию разделки концевой муфты ВЛ-6кВ ф-«ОБН» на опоре №1 ПС 35/6кВ Проскуринская. Замена муфты КЛ-6 (выход с РУ-6), испытания, монтаж на опоре № 1.</t>
  </si>
  <si>
    <t>КНТп-10 3х(70-120)</t>
  </si>
  <si>
    <t>ВЛ-6 фидера № 216.</t>
  </si>
  <si>
    <t>Для безопасного производства работ. Монтаж кабельной муфты фидера "ОБН" на опоре № 1.</t>
  </si>
  <si>
    <t>ВЛ-6 фидера № 603.</t>
  </si>
  <si>
    <t>Аварийное отключение с успешным АПВ, штормовой ветер до 21 м/сек.</t>
  </si>
  <si>
    <t>ВЛ-6 фидера № 603, КНС-3 ф-309.</t>
  </si>
  <si>
    <t>Аварийное отключение с неуспешным АПВ,  штормовой ветер до 21 м/сек. РПВ успешно.</t>
  </si>
  <si>
    <t xml:space="preserve">Аварийное отключение с неуспешным АПВ, штормовой ветер до 21 м/сек. </t>
  </si>
  <si>
    <t>Устранение слета изолятора ф-В на анкерной опоре №20.</t>
  </si>
  <si>
    <t>ВЛ-6 кВ ф-Промысловый, РВНО-41</t>
  </si>
  <si>
    <t>«Замыкание на землю» в следствии разрушения изолятора. Замена разруцшенного изолятора ф-А на опоре №149</t>
  </si>
  <si>
    <t>04,05,15</t>
  </si>
  <si>
    <t>01,11,15</t>
  </si>
  <si>
    <t>Кратковременное понижение напряжения в сети 110 кВ, остановка отдельных скважин по ПС.</t>
  </si>
  <si>
    <t>Аварийное отключение ВЛ-10 кВ Ф-Пл-10 для устранения дефекта разъединителя. (Горели ножи на ЛР) Отремонтировали.  Аварийная заявка СЭС.</t>
  </si>
  <si>
    <t>24,02,15</t>
  </si>
  <si>
    <t>ВЛ-35кВ "Пономаревка-Ефр.-Зыково"</t>
  </si>
  <si>
    <t>Аварийное отключение с неуспешным АПВ, работа МТО, РПВ успешно. Осмотром выявлено: свежие поджоги в пролете опор №№ 52-53, работает грузоподъемная техника ООО "Уралгазстроймонтаж".</t>
  </si>
  <si>
    <t>Аварийное отключение с успешным АПВ ВЛ-35 "Никольская - Боголюбовская", отработала МТЗ-2 фазы А,В,С L-35,7 км, гроза. Произведен частичный осмотр, опоры №№ 180-230, замечаний не выявлено. Полный осмотр с рассвета. 18.07.2015 Произведен осмотр в пролете опор №№ 1-63 замечаний нет; 73-134 на опоре № 109 нет изолятора в гирлянде фазы "А"; 191-291 на опоре № 191 оплавлены все изоляторы в гирляндах.</t>
  </si>
  <si>
    <t>Аварийное отключение с успешным АПВ ВЛ-10 кВ фидера ВЗ-7, выпал блинкер МТЗ. (гроза).</t>
  </si>
  <si>
    <t>27,05,15</t>
  </si>
  <si>
    <t>01,05,16</t>
  </si>
  <si>
    <t xml:space="preserve">ВЛ-6 кВ ф-Пром-7 аварийное отключение, блинкера не выпадали.  ВЛ-6 кВ ф-Пром-1 с успешным АПВ, работа МТЗ. Произвели  осмотр фидеров замечаний нет. </t>
  </si>
  <si>
    <t>RPS-10/400</t>
  </si>
  <si>
    <r>
      <t xml:space="preserve">Работа МТО. </t>
    </r>
    <r>
      <rPr>
        <sz val="12"/>
        <color rgb="FF0000FF"/>
        <rFont val="Times New Roman"/>
        <family val="1"/>
        <charset val="204"/>
      </rPr>
      <t>Птица попала между двух фаз «А и В», на ЛР скв. №252, ВЛ-6кВ ф-214, ПС-35/6кВ Проскуринская.</t>
    </r>
  </si>
  <si>
    <t>14,07,15</t>
  </si>
  <si>
    <t>01,08,15</t>
  </si>
  <si>
    <t>Аварийное отключение с неуспешным АПВ, РПВ успешно.</t>
  </si>
  <si>
    <t>Аварийное отключение с неуспешным АПВ, РПВ успешно после отключения ЛР-1 в 12:08, в простое 4 скв. Осмотром выявлено: на ЛР-2 разрушена колонка разъединителя.  13:51 Отключение фидера для замены ЛР-2. Произведена вырубка деревьев в охранной зоне ВЛ-6 фидера № 217 в пролете опор с № 37 по № 61. 16:44 подано U на все скважины.</t>
  </si>
  <si>
    <t>35/6кВ "Врезовка"</t>
  </si>
  <si>
    <t>ПС 35/6кВ "Врезовка". Фидера: "Вр-1", "Вр-2","Вр-3","Вр-4".</t>
  </si>
  <si>
    <t>Аварийное отключение В-6/1. Выявлено по ситеме МИР. Персонал выехал в 18:00 для выяснения причин. В 19:07 прибыли на место. Осмотром установлено: отключен В-6/1. Выпавших блинкеров нет. Произведен осмотр ПС. После отключения всех фидеров и включения В-6/1 появился перекос фаз. ПС отключена, произведена проверка оборудования РУ-6. Выявлена и устранена неисправность во вторичных цепях. Все фидера включены.</t>
  </si>
  <si>
    <t xml:space="preserve">ВЛ-35 "Пономарёвка-Беседино" </t>
  </si>
  <si>
    <t>Вывод в ремонт ВЛ-35 "Пономарёвка-Беседино" от п/ст 35/10кВ "Беседино" на время перевода питания ВЛ-10 кВ фидеров Б3-Б5 от п/ст 110/35/10кВ "Пономаревка". Заявка (СЭС) до 21:00 отключены скважины № 13;16;315.</t>
  </si>
  <si>
    <t xml:space="preserve">Ввод-6кВ </t>
  </si>
  <si>
    <t>Аварийное отключение Ввод-6кВ. Неисправность струйного реле и выходного реле газовой защиты тр-ра Т1Т.</t>
  </si>
  <si>
    <t>Typ BF 25/10S 23-22.-211</t>
  </si>
  <si>
    <t>Германия</t>
  </si>
  <si>
    <t>Повышение напряжения в сети 110 кВ, ВЛ-110 кВ "Алексеевская-Герасимовская",  ввод в работу Тр-ра С2Т на ПС110/35/10 кВ "Нефтегорская-2" Без предупреждения персонала УЭ ОН.</t>
  </si>
  <si>
    <t>ВЛ-6 кВ ф-НСУ-4</t>
  </si>
  <si>
    <t>А/машиной СТУ задета опора №10 (сдвинут укос, но не сломан) отпайки на скв-11, 115, ВЛ не отключалась.</t>
  </si>
  <si>
    <t>АС-50/70</t>
  </si>
  <si>
    <t>07,09,14</t>
  </si>
  <si>
    <t>07,09,15</t>
  </si>
  <si>
    <t>ПС Савельевская,  ПС Курманаевская, ПС Долговская,      ПС Тананыкская,         ПС Моргуновская, ПС Пронькинская,         ПС35/6кВ "Графская", "Ибряевка-1, 2"</t>
  </si>
  <si>
    <t xml:space="preserve">Кратковременное понижение напряжения в сети 110 кВ, остановка отдельных скважин при аварийном отключение 2-СШ-6кВ на ПС 220/35/10/6 кВ "Бузулукская". </t>
  </si>
  <si>
    <t>ПС35/6кВ "Графская", "Ибряевка-1, 2"</t>
  </si>
  <si>
    <t>ВЛ-6 фидера "Пром-1, 7"</t>
  </si>
  <si>
    <t>Аварийное отключение с успешным АПВ. Планируется перетяжка провода на ВЛ-6кВ (отп. на скв.№208) из-за увеличения стрелы провеса провода между опорами №32-33.</t>
  </si>
  <si>
    <t>110/35/10кВ "Курманаевская" (ЗЭС)</t>
  </si>
  <si>
    <t>Фонд скважин по ВЛ-10 фидера "Лб-2".</t>
  </si>
  <si>
    <t xml:space="preserve">Работы с превышением заявленного времени.Текущий ремонт ЛР ВЛ 35кВ Лабазинская, РПГ ВЛ 35кВ Лабазинская, ВЧ и КС ВЛ 35кВ Лабазинская. </t>
  </si>
  <si>
    <t>ВЛ-10кВ фидера "Мт-3"</t>
  </si>
  <si>
    <t>3 скважины на ВЛ-6 фидера № 1212</t>
  </si>
  <si>
    <t>Остановка 3-х скважин. Причина не установлена. АУКРМ и ПС осмотрены, замечаний нет, U было стабильно. На скв.№ 3953 вышла из строя СУ ЭЦН.</t>
  </si>
  <si>
    <t>Перетяжка провода на ВЛ-6кВ (отп. на скв.№208) из-за увеличения стрелы провеса провода между опорами №32-33.</t>
  </si>
  <si>
    <t>35/10кВ "Советская" (СЭС)</t>
  </si>
  <si>
    <t>Аварийное отключение В-35 "Родина" на ПС "Советское" СЭС. (ПС без постоянного дежурства). Сработало МТО АПВ неуспешное. Причину отключения передаст персонал СЭС  после осмотра 27 числа.</t>
  </si>
  <si>
    <t>Аварийное отключение ВЛ-10кВ Ф-ВЗ-7 от ПС 35/10кВ "Воздвиженская" (СЭС), выпал блинкер МТО, АПВ успешное,произведен осмотр видимых причин не обнаружено.</t>
  </si>
  <si>
    <t>ВЛ-6 кВ ф-Кушниковка-1</t>
  </si>
  <si>
    <t>Замена разрушенного изолятора ф-В на опоре №79</t>
  </si>
  <si>
    <t>08,04,15</t>
  </si>
  <si>
    <t>01,04,16</t>
  </si>
  <si>
    <t>Аварийное отключение с успешным АПВ. После включения на ВЛ-10 появилась "земля" в сети 10 кВ. Персонал СЭС устранил неисправность на ТП-2 фидера "РПЖ-4".</t>
  </si>
  <si>
    <t>ВЛ-6 фидера № 103</t>
  </si>
  <si>
    <t>Аварийное отключение с неуспешным АПВ. Осмотром установлено: сбита опора № 2 отпайка на скважину № 311 (б/д) комбайном фермерского хозяйства. Отпайка ВЛ-6 отключена, фидер включен.</t>
  </si>
  <si>
    <t xml:space="preserve">Устранение слета изолятора на опоре № 114 (отпаечная на скважину № 311). </t>
  </si>
  <si>
    <t>Аварийное отключение с неуспешным АПВ фидера "Аз-7", РПВ неуспешно. Персонал СЭС устранил неисправность на ВЛ-10 (устранен слет изолятора с проводом на опоре № 70).</t>
  </si>
  <si>
    <t>ОАО "МРСК ВОЛГИ" ОЭ ЦЭС</t>
  </si>
  <si>
    <t xml:space="preserve">ПС 35/6кВ "Родниковская". </t>
  </si>
  <si>
    <t>Посадка напряжения при аварийном отключении с успешным АПВ ВЛ-110 "Плешаново - Каликинская".</t>
  </si>
  <si>
    <t xml:space="preserve"> Отключение ВЛ-10кВ Фидер-Км-3, перевод питания  для вывода в ремонт ЛР ВЛ-110кВ Богдановская на ПС 110/35/10кВ Федоровская (ЗЭС)Заявка не согласована ЦИТС. </t>
  </si>
  <si>
    <t xml:space="preserve">ПС «Никольская», «Толкаевская», «Кодяковская», «Боголюбовская», «БКНС», «Ольховская», «Львовская», «Новольвовская», ПС "Родинская", "Токская", "Подольская", "Подгорная", "Яшкинская". ПС "Родниковская". ПС "ГТЭС Загорская" </t>
  </si>
  <si>
    <r>
      <t>Посадка напряжения  при аварийном отключении ВЛ-220 кВ "Газовая-Сорочинская"с успешным АПВ . Сработала основная защита НВЧЗ(направленная высокочастотная защита) и З.З.-1 ступени. Расстояние от места повреждения до  ПС Газовая составило 68,9 км.</t>
    </r>
    <r>
      <rPr>
        <sz val="12"/>
        <color rgb="FF0000FF"/>
        <rFont val="Times New Roman"/>
        <family val="1"/>
        <charset val="204"/>
      </rPr>
      <t xml:space="preserve"> Причиной отключения ВЛ 220 кВ Газовая-Сорочинская явилось перекрытие воздушного промежутка между проводом ф. А и землей вследствие проезда под проводами ВЛ большегрузной техники.</t>
    </r>
  </si>
  <si>
    <t>Оперативные переключения  для ввода в работу после текущего ремонта ЛР ВЛ-110 кВ "Сорочинская" на ПС 110/35/10 кВ "Федоровская" персоналом ЗЭС: Сборка нормальной схемы. Заявка не согласована ЦИТС.</t>
  </si>
  <si>
    <t>2-я СШ-6 кВ, ВЛ-6 кВ ф-1212</t>
  </si>
  <si>
    <t>ВЛ-6кВ  ф.1212  п/ст. 35/6 кВ «Боголюбовская» оп. №47 отп. на  скв.513. Автомобиль  КАМАЗ о969со56 совершил наезд на опору. Деформация траверсы срыв изол. ф.С.</t>
  </si>
  <si>
    <t xml:space="preserve">ПС «Никольская», «Кодяковская», «Боголюбовская», «Ольховская». ПС «Яшкинская». </t>
  </si>
  <si>
    <r>
      <t xml:space="preserve">Отключение ВЛ-35 кВ "Подколки -Жилинка"для устранение свечения ЛР-35 на  ПС 35/10 кВ "Подколки"
(аварийная заявка ЗЭС) с </t>
    </r>
    <r>
      <rPr>
        <sz val="12"/>
        <color rgb="FFFF0000"/>
        <rFont val="Times New Roman"/>
        <family val="1"/>
        <charset val="204"/>
      </rPr>
      <t>передержкой от заявленного времени.</t>
    </r>
  </si>
  <si>
    <t>Пропадало напряжение в сети 35 кВ. ПС УЭ ПАО ОН осмотрены выпавших блинкеров нет. Персонал ЦЭС при осмотре пс Каликино срабатывание защит и отключение оборудования не выявил. Отправлено письмо в ЦЭС.</t>
  </si>
  <si>
    <r>
      <t xml:space="preserve"> Отключение ВЛ-10кВ Фидер-Км-3, перевод питания  для восстановления норм схемы.</t>
    </r>
    <r>
      <rPr>
        <sz val="12"/>
        <color rgb="FFFF0000"/>
        <rFont val="Times New Roman"/>
        <family val="1"/>
        <charset val="204"/>
      </rPr>
      <t xml:space="preserve">Заявка не согласована ЦИТС. </t>
    </r>
  </si>
  <si>
    <t>ТМ-4000/35/6</t>
  </si>
  <si>
    <t>TON Польша</t>
  </si>
  <si>
    <t>01,12,15</t>
  </si>
  <si>
    <t>15,07,15</t>
  </si>
  <si>
    <t>АС-50/70/95</t>
  </si>
  <si>
    <t>Посадка напряжения в сети 110 кВ.</t>
  </si>
  <si>
    <t>ПС 110/35/6 кВ Промысловая            ВЛ-110 кВ "Бузулукская Промысловая-2" . ПС 110/35/6 кВ Н-Медведкинская. ПС 35/6 кВ "Графская", "Ибряевка-1, 2"</t>
  </si>
  <si>
    <t>Аварийное отключение ВЛ-110 кВ "Бузулукская-Промысловая-2"  АПВ успешное , отработала межфазное МТО, З.З. 1-й ступени. При осмотре ВЛ под анкерной опорой №353 обнаружена подгоревшая птица-сова. Других замечаний нет.</t>
  </si>
  <si>
    <t>02,07,15</t>
  </si>
  <si>
    <t>01,07,16</t>
  </si>
  <si>
    <r>
      <t>Оперативные переключения для восстановления нормальной схемы эл.снабжения п/ст 35/10кВ "Азаматово" и  п/ст 35/10кВ "Борискино" после завершения работ по текущему ремонту ЛР-35кВ Матвеевка, ЛР-35кВ Азаматово на  п/ст 35/10кВ Борискино (персоналом СЭС "Оренбургэнерго")</t>
    </r>
    <r>
      <rPr>
        <sz val="12"/>
        <color rgb="FFFF0000"/>
        <rFont val="Times New Roman"/>
        <family val="1"/>
        <charset val="204"/>
      </rPr>
      <t>Заявка не согласована ЦИТС</t>
    </r>
  </si>
  <si>
    <t>Кратковременное понижение напряжения по ВЛ-110кВ "Алексеевская-Герасимовская", при оперативных переключениях персонала (ВПО)  на ПС 110/35/10 кВ "Нефтегорская -2".</t>
  </si>
  <si>
    <t>Аварийное отключение ввода 6кВ №1, работа МТЗ.</t>
  </si>
  <si>
    <t>ПС Никольская, Толкаевская,  Боголюбовская, Кодяковская, Львовская, Ново-Львовская,  Родинская, Подольская, Токская, Подгорная. ПС ГТЭС Загорская+ ПАЭС-1, Новосергиевская. ПС Родниковская. Родинская, Яшкинская, Подгорная, Подольская</t>
  </si>
  <si>
    <t>Кратковременное понижение напряжения в сети 110 кВ при аварийном отключении ВЛ-220 кВ "Газовая-Сорочинская", сработали защиты-(1 ступень дистанционной защиты), причина выесняется.</t>
  </si>
  <si>
    <t>Кратковременное понижение напряжения из-за аварийного отключения ВЛ-35 кВ  Промбаза-2, АПВ. Произведен визуальный осмотр ВЛ-35 кВ Промбаза-2, видимых причин не обнаружено.</t>
  </si>
  <si>
    <t>ПС 35/6 кВ "ГТЭС Загорская",  ВЛ-6 кВ ф-1406, 1409. ПС "Яшкинская" ВЛ-10 кВ ф-6</t>
  </si>
  <si>
    <t xml:space="preserve">ПС 35/6 Графская, Ибряевка-1,2.  35/6 Пронькинская, В.Покровка,КНС-3 </t>
  </si>
  <si>
    <t>35/6 Красноярка, КНС-6, Городская, пс Тарханы ,Березовка, Аксютино, КНС-2</t>
  </si>
  <si>
    <t>Посадка напряжения в сети 110 кВ при аварийном отключении с успешным АПВ, ВЛ-110 кВ "Михайловская-НПС", ЗЗ-2ст.Частичная остановка фонда.</t>
  </si>
  <si>
    <t xml:space="preserve">Фидер-(Бурение -3) </t>
  </si>
  <si>
    <t xml:space="preserve"> ф-1</t>
  </si>
  <si>
    <t>АС-70, АС-95</t>
  </si>
  <si>
    <r>
      <t>Отключение ВЛ-10кВ ф-4 для верхового осмотра, для выявление дефектов после грозовых разрядов и капитального ремонта ВЛ-10кВ , замены анкерных опор.Заявка  ЗЭС.</t>
    </r>
    <r>
      <rPr>
        <b/>
        <sz val="12"/>
        <rFont val="Times New Roman"/>
        <family val="1"/>
        <charset val="204"/>
      </rPr>
      <t>Заявка не согласована ЦИТС</t>
    </r>
    <r>
      <rPr>
        <sz val="12"/>
        <rFont val="Times New Roman"/>
        <family val="1"/>
        <charset val="204"/>
      </rPr>
      <t>. ( установка ДЭС на скв№5001,5011, 3712).П</t>
    </r>
    <r>
      <rPr>
        <b/>
        <sz val="12"/>
        <rFont val="Times New Roman"/>
        <family val="1"/>
        <charset val="204"/>
      </rPr>
      <t>осле включения фидера по окончанию работ ЗЭС не совпало чередование фаз устранено.</t>
    </r>
  </si>
  <si>
    <t>Аварийное отключение с успешным АПВ,работа МТО, произведен  осмотр.</t>
  </si>
  <si>
    <t>Аварийное отключение МВ второго комплекса первая ступень З.З</t>
  </si>
  <si>
    <t>Кратковременное понижение напряжения в сети 110 кВ при аварийном отключение В-110 кВ Тюльпан -1 на ПС 110/35/6 кВ "Росташинская", выпали блинкера (Аварийное отключение МВ второго комплекса первая ступень З.З.).  Зона обслуживания ВЛ-110 "Росташинская- Тюльпан-1"  ЗГПП . Произведен осмотр ВЛ - замечаний нет.</t>
  </si>
  <si>
    <t>АС-95/11</t>
  </si>
  <si>
    <t>Трест "ВНС" СМУ</t>
  </si>
  <si>
    <t>Устранение дефекта ТВК В-10кВ
Внеплановая заявка ЗЭС. Текущий ремонт ВЛ-10 кВ. Замена ЛР на скв.№56 (предписание РТН), ревизия ЛР . Совместно с работами ЗЭС</t>
  </si>
  <si>
    <t>скв.№32,154 ф. "РПЖ-5". Кратковременное погашение (2 раза по 15 мин.) РП-10кВ "Жедрино" на время оперативных переключений</t>
  </si>
  <si>
    <t>Вывод в ремонт В-10кВ "Аз-7" п/ст 35/10кВ Азаматово для плановой проверки РЗА (персоналом СЭС "Оренбургэнерго")</t>
  </si>
  <si>
    <t>ф-Поселковый</t>
  </si>
  <si>
    <t>Аварийное отключение (АПВ нет)блинкера защит не выпадали.Организован осмотр для выявления причин.Выявлено на шлейфах от ЛР до КТП скв 21 обнаружено 2 птицы (грачи) устранено.</t>
  </si>
  <si>
    <t>КРУН-6 кВ "Юпитер", ф-1</t>
  </si>
  <si>
    <t>Аварийное отключение КРУН-6кВ "Юпитер". При осмотре на отпайке скв.14 в пролете опор №51-52 обнаружено упавшее сухое дерево, лежит под проводами, слом свежий.</t>
  </si>
  <si>
    <t>ф-РПЖ-5(СЭС) отпайка (ОН)</t>
  </si>
  <si>
    <t xml:space="preserve">Аварийное отключение ф-Аз-7 АПВ неуспешноеПричина выясняется. </t>
  </si>
  <si>
    <t xml:space="preserve"> Ф- Г-5</t>
  </si>
  <si>
    <t xml:space="preserve">Аварийное отключение ВЛ-6 кВ ф-Г-5 . (Падение дерева на ВЛ в пролёте между опор №31-№32).  </t>
  </si>
  <si>
    <t>ПС 35/6 кВ Проскуринская                  ПС 110/35/6 кВ                   Савельевская</t>
  </si>
  <si>
    <t>Кратковременное повышение напряжения при  оперативных переключениях по вводу в работу ВЛ-220 кВ персоналом  ОПМЭС на ПС 220/35/10/6 кВ  "Бузулукская"</t>
  </si>
  <si>
    <t>Кратковременое понижение напряжения. По сообщению персонала Переволоцкого РЭС отключений не было. Персонал УЭ ПАО "ОН" произвел осмотр ВЛБ, замечаний нет.</t>
  </si>
  <si>
    <t>ф-718</t>
  </si>
  <si>
    <t>ВЛ-110 кВ "Алексеевская-Герасимовская", ПС Герасимовская"; "Варшава-3"</t>
  </si>
  <si>
    <r>
      <t>Посадка напряжения при аварийном отключении с успешным АПВ  ВЛ-110 кВ "Алексеевская-1" на ПС "Нефтегорская-2", отработала 1-я ступень ТЗНП.Частичная остановка фонда.</t>
    </r>
    <r>
      <rPr>
        <b/>
        <sz val="12"/>
        <rFont val="Times New Roman"/>
        <family val="1"/>
        <charset val="204"/>
      </rPr>
      <t>При осмотре выявлено следы перкрытия изоляции на анкерной ж/б опоре №89 шлейф фазы "С" по продуктам жизнедеятельности птиц.</t>
    </r>
  </si>
  <si>
    <t>Родинская. Яшкинская, Подольская,   Подгорная,       Токская</t>
  </si>
  <si>
    <r>
      <t>Кратковременное понижение напряжения в сети 110- 35 кВ при аварийном отключении с успешным АПВ ВЛ-220 кВ "Газовая-Сорочинская" на ПС "Сорочинская","Газовая"(ОПМЭС) , сработала защита-(НВЧЗ),  земляная защита 3-ей ступени, фаза «С» L= 81,58км от ПС Газовая. Произвели осмотр на опоре №471 следы пробоя изоляторов в гирлянде ф-С. Вывод в ремонт не требуется.</t>
    </r>
    <r>
      <rPr>
        <sz val="12"/>
        <color rgb="FF0000FF"/>
        <rFont val="Times New Roman"/>
        <family val="1"/>
        <charset val="204"/>
      </rPr>
      <t xml:space="preserve"> Причиной отключения ВЛ 220 кВ Газовая-Сорочинская явилось короткое замыкание, вследствие перекрытия изоляции поддерживающей гирлянды 3 .4 .13 (опора № 471, ф. С, 84,9 км от ПС 500 кВ Газовая) по продуктам жизнедеятельности птиц на поверхности изоляторов.</t>
    </r>
  </si>
  <si>
    <t>ВЛ-6 кВ ф-Поселковый</t>
  </si>
  <si>
    <t>Аварийное отключение, выехали с осмотром (мастер СР и ДЭМ). В 18:20 осмотр закончен, видимых повреждений нет, в проле опор 118-131 большое скопление грачей.</t>
  </si>
  <si>
    <t>Родинская. Яшкинская, Подольская,   Подгорная,       Токская ПС Никольская, Толкаевская,  Боголюбовская, Кодяковская, Львовская, Ново-Львовская.  ПС Родниковская, Врезовская</t>
  </si>
  <si>
    <t>Посадка напряжения при авар. Отключении с неуспешным АПВ ВЛ-110 кВ "Газзавод-3" на ПС "Каргала" сработали защиты ТЗНП -(Токовая защита нулевой последовательности), . Повреждение  тр-ра на Газзаводе.</t>
  </si>
  <si>
    <t>ПС Курманаевская, Новомедведкинская, Шулаевская, Скворцовская. ПС 35/6 Графская,Ибряевка-1,Ибряевка-2,</t>
  </si>
  <si>
    <t>Кратковременное понижение напряжения в сети 110 кВ при аварийном отключении ВЛ-110 кВ "Бузулукская-Сорочинская", отработали защиты  (первая ступень З.З.) АПВ успешное. При осмотре под опорой №43 обнаружена мертвая птица.</t>
  </si>
  <si>
    <t>Гаршинская-1,2</t>
  </si>
  <si>
    <t xml:space="preserve"> Кратковременное понижение напряжения в сети 110 кВ при аварийном отключении В-110 кВ Тюльпан -2 (ЗГПП), отработала ЗЗ-1ст. Произведен осмотр ВЛ персоналом ЗГПП.</t>
  </si>
  <si>
    <t>Ф№2; Ф№8</t>
  </si>
  <si>
    <t>Отключение ВЛ-110 кВ "Твердилово-Державино" по заявке (ЗЭС) предупредили после отключения.</t>
  </si>
  <si>
    <t>ПС 35/6 Кодяковская, Толкаевская, ПС 35/6  Вахитовская, ПС 35/6 Яшкинская</t>
  </si>
  <si>
    <t>Кратковременное понижение напряжения в сети 110 кВ при аварийном отключении ВЛ-220 кВ Газовая-Каргалинская-1ц с успешным АПВ. Произвели осмотр ВЛ, на опоре №31 (5,8 км от ПС "Газовая") следы перекрытия на 2-х изоляторах и проводе, вывод в ремонт не требуется.</t>
  </si>
  <si>
    <t>Т2Т;2СШ 6кВ;               Ф-906,907,908,909</t>
  </si>
  <si>
    <t>Аварийное отключение Ввод-35 кВ Т2Т.Работа ДЗТ-1.При осмотре выявлено на радиаторе тр-ра со стороны ввода 6кВ лежит птица.(ГРАЧ)</t>
  </si>
  <si>
    <t>ТМН-6300/35</t>
  </si>
  <si>
    <t>Тольяттинский  ТОВ</t>
  </si>
  <si>
    <t xml:space="preserve">ВЛ-110 кВ "Пилюгино-Державино"(СЭС) ПС Твердиловская (ЗЭС), Жилинская (ЗЭС)    Ленинградская (ПАО)    </t>
  </si>
  <si>
    <t>Аварийное отключение ВЛ-110 кВ "Пилюгино-Державино" на пс Пилюгино(СЭС).АПВ неуспешное.В 16:53 пробное включениевключению не поддалась.В 17:11 пс Ленинградская запитана с пс Красная горка (СЭС)по ВЛ-35 кВ. В 18:01 пс Твердиловская запитана по ВЛ-110 Бузулук-Державино.(ЗЭС). Причина опора №101 14,5 км от пс Пилюгино расцепление гирлянды изоляторов Ф-"С"Производится ремонт.</t>
  </si>
  <si>
    <t>Пл-10</t>
  </si>
  <si>
    <t>ПС Краснояровская,  Городская, Ново Кудринская, Западно Степановская, Завьяловская,  Елатомка, Беседино, Тарханы, Березовка, КНС, Заглядинская, Султангуловская, Полевая, Аксютино.  ПС Самодуровская,НПС, ПС Твердиловская (ЗЭС) Ф-8(ПАО)</t>
  </si>
  <si>
    <t>ВЛ-110 "Сорочинская-Росташинская",                                        ПС Никольская, Боголюбовская.</t>
  </si>
  <si>
    <t>Кратковременное понижение напряжения из-за аварийного отключения В-110 кВ на ПС 220/110/35/10/6кВ "Соргочинская" (МЭС)  ВЛ-110 "Сорочинская-Росташинская", фаза "В"= 17 км. В 11:00 ВЛ выведена в ремонт, в 12:00 допуск. В 16:30 работы закончены (сменили дефектный полимерный изолятор ф-В на опоре-108)</t>
  </si>
  <si>
    <t>Аварийная заявка СЭС. Ремонт РТП-30 ВЛ-10 фидера Пл-10".</t>
  </si>
  <si>
    <t>ВЛ-10 фидера "Пл-8".</t>
  </si>
  <si>
    <t>Аварийная заявка СЭС. Отключение СР-12.</t>
  </si>
  <si>
    <t xml:space="preserve">ПС "Гаршинская-2";                               ПС "Гаршинская УПСВ" </t>
  </si>
  <si>
    <t xml:space="preserve"> Понижение напряжения в сети 110 кВ  при аварийном отключении ВЛ-110 кВ "Росташи-Гаршинская 2". При осмотре ВЛ-110кВ  «Росташинская-Гаршинская-2»  обнаружено на опоре  №216   ф-«С» ветка, у основания ж/б опоры лежат две мёртвые птицы.</t>
  </si>
  <si>
    <t>110/35/10кВ "Емонтаево" (СЭС)</t>
  </si>
  <si>
    <t>ВЛ-35 кВ "Емонтаево-Школьная", ПС "Школьная".</t>
  </si>
  <si>
    <t>Аварийное отключение с неуспешным АПВ В-35 "Школьная" на ПС 110/35/10кВ "Емонтаево" (СЭС), МТЗ, РПВ успешно. Произведен осмотр ВЛ-35 опоры №№ 121-244, замечаний не выявлено.</t>
  </si>
  <si>
    <t xml:space="preserve">ВЛ-110 "Новосергиевская". ПС «ГТЭС Загорская», «Кодяковская», «Боголюбовская».                                     </t>
  </si>
  <si>
    <t>Аварийное отключение с успешным АПВ ВЛ-110 "Сорочинская - Новосергиевская". Остановка отдельных скважин по ПС "ГТЭС Загорская", "Боголюбовская", "Кодяковская".</t>
  </si>
  <si>
    <t>ПС 35/6 кВ "Графская", "Ибряевка-2"</t>
  </si>
  <si>
    <t xml:space="preserve">Кратковременное понижение напряжения, остановка двух скважин по ПС при аварийном отключение с успешным АПВ ВЛ-110 кВ "Бузулукская-Комсомолец-1",   З.З. 1-й ступени. </t>
  </si>
  <si>
    <t>ПС "Промысловая", "Пронькино", "КНС-3", "В. Покровка". ПС "Графская", "Ибряевска -1, 2".</t>
  </si>
  <si>
    <t>Аварийное отключение ВЛ-110 кВ "Бузулукская- Промысловая 2", АПВ успешное. Сработала защита -2-я ступень З.З. Произвели осмотр, выявлено-перекрытие паутиной на опоре №99 на уч-ке "Покровка-Александровка"</t>
  </si>
  <si>
    <t>220/110/10 "Южная" (СПМЭС Волги )</t>
  </si>
  <si>
    <t>ВЛ-110 кВ "Южжная-Росташинская-1". ПС "Росташинская"; "Гаршинская-1; 2; УПСВ"; "Зайкинская"; "Конновская"; "Давыдовская"</t>
  </si>
  <si>
    <t>Повышение напряжения до 120 кВ при аварийном отключении с неуспешным АПВ, РПВ ВЛ-110 кВ "Восток", отработали ТО, ТЗНП 1-й ступени.</t>
  </si>
  <si>
    <t>Повышение напряжения до 117 кВ при неуспешном включении ВЛ-110 кВ "Восток" на ПС "Южная", отработали ТО, ТЗНП 1-й ступени.</t>
  </si>
  <si>
    <t>Кратковременное понижение напряжения в сети 35кВ из-за  аварийного отключения ф-Чк-2.</t>
  </si>
  <si>
    <t>ф-2</t>
  </si>
  <si>
    <t>Нестабильное напряжение из-за грозового перенапряжения.</t>
  </si>
  <si>
    <t>ПС 35/6 Долговская, СШ-6-1</t>
  </si>
  <si>
    <t>Кратковременное понижение напряжения в сети из-за  аварийного отключения с успешным АПВ ВЛ-110 кВ Курманаевская-Первомайская-Ленинская. Гроза.</t>
  </si>
  <si>
    <t>Аварийное отключение при грозе. АПВ успешное</t>
  </si>
  <si>
    <t>ПС 35/6 Родниковская</t>
  </si>
  <si>
    <t>Кратковременное понижение напряжения в сети из-за  аварийного отключения с успешным АПВ ВЛ-110 кВ Сорочинская-Плешаново. Гроза</t>
  </si>
  <si>
    <t>ПС 35/6 Кодяковская, Боголюбовская</t>
  </si>
  <si>
    <t xml:space="preserve">Кратковременное понижение напряжения. Гроза.                                       </t>
  </si>
  <si>
    <t>В-35-"3Л-Родинская", Токская</t>
  </si>
  <si>
    <t>Аварийное отключение В-35 "3Л-Родинская", МТЗ-1 фаза А иВ. Гроза.</t>
  </si>
  <si>
    <t>СИП-3-120/АС-120/95/70</t>
  </si>
  <si>
    <t>26,06,2015</t>
  </si>
  <si>
    <t>110/35/6 Никольская, Вахитовская, ПС 35/6 Кодяковская, Боголюбовская, ГТЭС-Загорская,</t>
  </si>
  <si>
    <t xml:space="preserve">Кратковременное понижение напряжения из-за аварийного отключения с успешным АПВ ВЛ-110 "Каргала-Переволоцкая". Гроза.                                       </t>
  </si>
  <si>
    <t>110/35/6 Никольская, Толкаевская, ПС 35/6 Боголюбовская</t>
  </si>
  <si>
    <t>35/6кВ "Токская"</t>
  </si>
  <si>
    <t>ф-1108, 1110, 1106</t>
  </si>
  <si>
    <t>35/6кВ "КНС-2" (БугПЭС)</t>
  </si>
  <si>
    <t>ВЛ-6 фидера "НСУ-99"</t>
  </si>
  <si>
    <t>Аварийное отключение с неуспешным АПВ, РПВ успешно. После включения на СШ-6 появилась "земля". Осмотром установлено: отпайка на НСУ-8 опора № 3 срыв изолятора.</t>
  </si>
  <si>
    <t xml:space="preserve">ВЛ-110 "Вахитовская", ПС "Вахитовская".                                        </t>
  </si>
  <si>
    <t>Аварийное отключение с успешным АПВ ВЛ-110 "Донецко Сыртовская - Вахитовская" при грозовых перенапряжениях, ТЗНП-2 фаза "В" - 0.</t>
  </si>
  <si>
    <t>Устранение срыва изолятора на опоре № 3 отпайка на НСУ-8. Произведена замена 6 изоляторов.</t>
  </si>
  <si>
    <t>ВЛ-6 фидера № 418.</t>
  </si>
  <si>
    <t>Устранение замыкания на "землю", замена разрушенных изоляторов на опорах №№ 106, 117 основного фидера.</t>
  </si>
  <si>
    <t>ТЗНП-2</t>
  </si>
  <si>
    <t>ВЛ-110 кВ "Никольская-Родинская". ПС Родинская, Подольская,   Подгорная, Токская, Львовская, Ново-Львовская.</t>
  </si>
  <si>
    <t>Аварийное отключение с неуспешным АПВ В-110 кВ "Родинская" на ПС "Никольская", Д.З. 3 ст., ТЗНП-2 фазы "В","С". Осмотром выявлено попадание инородного предмета (ветка из гнезда) на ВЛ-110 на анкерной опоре № 44.</t>
  </si>
  <si>
    <t>АПВвНнг (В) LS</t>
  </si>
  <si>
    <t>ф-202</t>
  </si>
  <si>
    <t>ф-103</t>
  </si>
  <si>
    <t>ф-106</t>
  </si>
  <si>
    <t>ТМ 40 кВА</t>
  </si>
  <si>
    <t>Г.Минск</t>
  </si>
  <si>
    <t>ПС Промысловая, Родинская</t>
  </si>
  <si>
    <t>АС-95/120</t>
  </si>
  <si>
    <t>Для безопасного отключения ВН неисправного ТМ КТП ЗУ-7.</t>
  </si>
  <si>
    <t>АС-95/70</t>
  </si>
  <si>
    <t>ПС Графская, Ибряевка-1, Ибряевка-2</t>
  </si>
  <si>
    <t>Кратковременное понижение напряжения в сети 110 кВ из-за аварийного отключения с успешным АПВ ВЛ-110 "Комсомолец-Бузулукская-2ц".</t>
  </si>
  <si>
    <t>30,04,15</t>
  </si>
  <si>
    <t>С неуспешным АПВ, работа МТЗ. Дождь.</t>
  </si>
  <si>
    <t xml:space="preserve">С успешным АПВ отключалась ВЛ-110 кВ "Бузулукская- Промысловая 1", отработала защита -2-я ступень З.З. Персонал ЗЭС произвел осмотр ВЛ, выялены следы перекрытия изоляции ф-С полиэтиленом на опоре №209 </t>
  </si>
  <si>
    <t>Аварийное отключение ВЛ-220 "Газовая-Сорочиинская" с неуспешным АПВ на ПС "Сорочинская" (ВЛ транзитная). Отработал АВР. Произвели осмотр ВЛ, выявлены следы перекрытия изоляции ф-А на опоре №592. вывод времонт не требуется. 15.09.15.планируется инженерный осмотр.</t>
  </si>
  <si>
    <t>ПС "Ново-Медведкинская", "Курманаевская", "Шулаевская", Скворцовская".</t>
  </si>
  <si>
    <t>Аварийное отключение с успешным АПВ ВЛ-110 "Бузулукская-Сорочинская-1". Отработала ЗЗ-1ст. Произведен осмотр ВЛ-110 персоналом ЗЭС. На опоре № 146 следы перекрытия гирлянды по паутине.</t>
  </si>
  <si>
    <t>ПС "Герасимовская", "Тананыкская", "Долговская", "Моргуновская", "Савельевская", "Майский Купол", "Савельевский Купол", "Ишуевская".</t>
  </si>
  <si>
    <t>Аварийное отключение ВЛ-110 "Бузулукская-Савельевская-2" с успешным АПВ. Произведен осмотр ВЛ-110 персоналом ЗЭС. На опоре № 57 отпайка на ПС 110 "Курманаевская" следы перекрытия гирлянды по паутине.</t>
  </si>
  <si>
    <t>Аварийное отключение с успешным АПВ ВЛ-220 кВ "Газовая-Сорочинская". Произвели осмотр ВЛ, выявлены следы перекрытия изоляции ф-В на опоре №435. вывод времонт не требуется. 15.09.15.планируется инженерный осмотр.</t>
  </si>
  <si>
    <t xml:space="preserve"> Ремонт ВЛ-10кВ. Заявка ПО ЗЭС. Под отключение будет производиться текущий ремонт КТП 10/0,4кВ и ВЛ-10кВ персоналом СПЭС. (Работы не согласованы ЦИТС).</t>
  </si>
  <si>
    <t>ВЛ-10 фидера № 7</t>
  </si>
  <si>
    <t>ПС "Никольская", "Подольская", "Родинская", "Боголюбовская", "Яшкинская" ГТЭС-Загорская, Ново-Сергиевская, ПС "Родниковская", ПС Кызыл-Мечеть</t>
  </si>
  <si>
    <t>ВЛ-6 кВ ф-Г-1</t>
  </si>
  <si>
    <t>ВЛ-110 кВ "Бузулукская-Сорочинская-1", ПС "Н-Медведкинская"; "Скворцовская"; "Шулаевская"; Т1Т ПС "Курманаевская" ВЛ-6 фидера "Графский"</t>
  </si>
  <si>
    <t>Аварийное отключение с успешным АПВ ВЛ-110 кВ "Бузулукская-Сорочинская-1", отработала З.З. 1-й ступени. При осмотре ВЛ-110 кВ персоналом (МЭС) были обнаружены следы перекрытия по паутине на изоляторах фазы "С" опора №176.</t>
  </si>
  <si>
    <t>ВЛ-10 фидера      "Аз-7"</t>
  </si>
  <si>
    <t>Аварийное отключение с неуспешным АПВ. Произведен осмотр, замечаний нет.</t>
  </si>
  <si>
    <t>АС-70/120 СИП-95</t>
  </si>
  <si>
    <t>Кратковременное погашение ПС "Воздвиженка" на время  перевода питания от ПС "Пономаревка" для вывода в ремонт В-35 кВ "Воздвиженка" на "Софиевка", ВЛ-35 кВ "Воздвиженка-Софиевка" для производства ремонтных работ персоналом ЦЭС.</t>
  </si>
  <si>
    <t>ВЛ-6 кВ ф-610</t>
  </si>
  <si>
    <t>С успешным АПВ, работа МТЗ 1-й ступени, ф-А-В, L=0,17 км. Осмотром выявлена мертвая птица (грач) под опорой №2.</t>
  </si>
  <si>
    <t>Аварийное отключение ПАЭС-2 "Загорская", сорвало вал ресора ((механическое разрушение шестерни) соединение двигателя с генератором). В 11:51 подано U на ВЛ-6 фидера № 1409 от ПАЭС-1.</t>
  </si>
  <si>
    <t>шестерня</t>
  </si>
  <si>
    <t>ВЛ-6 кВ фидера "Графский".</t>
  </si>
  <si>
    <t>Аварийное отключение с успешным АПВ, работа МТО. Произведен осмотр   ВЛ-6 кВ фидера "Графский". Выявлено: мертвая птица на ЛР-6 кВ КТП-6/0,4 №130 опора №27 и под ЛР-6 кВ.</t>
  </si>
  <si>
    <t>Аварийное отключение с успешным АПВ, работа МТО. Произведен осмотр   ВЛ-6 кВ фидера "Графский". В 21ч. 50 мин., было обнаружено два грача на площадке обслуживания КТП №143 (мачтовая), видны следы подгара на шинах 6 кВ (спуски от ВВ предохранителей до тр-ра 6/0,4 кВ).</t>
  </si>
  <si>
    <t>в 16:05 замыкание на "землю" ф-С=0, в 16:15 выехали с осмотром. Произвели осмотр ВЛ, выявлен-обрыв вязки ф-С на опоре №52 отпайки на скв-848/967. Устранено.</t>
  </si>
  <si>
    <t>ЗАО МКУ "Нефтегазавтоматика"</t>
  </si>
  <si>
    <t>Удмуртэнерго</t>
  </si>
  <si>
    <t>"Нижневартовск Бур Сесвис".</t>
  </si>
  <si>
    <t>ПС 35/6кВ "Лиственка" Ф-7</t>
  </si>
  <si>
    <t>сильный, порывистый ветер 15-20 м/с: в пр.опор 12-13 упало дерево на провода, сорваны изоляторы и порваны провода в пр.опор 12-15. произведён ремонт</t>
  </si>
  <si>
    <t>ПС 110/6кВ "Николаевская" Ф-4</t>
  </si>
  <si>
    <t>сильный, порывистый ветер 15-20 м/с: в пр.опор 27-28 упало дерево, обрыв 2-х проводов, дерево на 3-ем проводе. Произведён ремонт.</t>
  </si>
  <si>
    <t>Обход персоналом Увинского РЭС произведен, замечаний нет</t>
  </si>
  <si>
    <t>ПС 110/35/10кВ "Нылга" Ф-10 (ПАО "Удмуртэнерго")</t>
  </si>
  <si>
    <t>сильный порывистый ветер (15-20м/с), в пр.опор 504-35 - 504-36 упало дерево на провода, ВЛ без повреждений.</t>
  </si>
  <si>
    <t>ПС 110/35/10кВ "Шаркан" Ф-18 (ПАО "Удмуртэнерго")</t>
  </si>
  <si>
    <t>сильный порывистый ветер (15-20м/с), повреждение ВВ-10кВ ВС-51</t>
  </si>
  <si>
    <t>ПС 35/6 кВ БКНС-5 Ф-5</t>
  </si>
  <si>
    <t>В пролете опор 34-35 падение дерева из-за пределов ОЗ, ВЛ без повреждений</t>
  </si>
  <si>
    <t>октябрь</t>
  </si>
  <si>
    <t>ВЛ-10 кВ Ф-423 КРУ-10 кВ УПСВ "Подсолнечное"</t>
  </si>
  <si>
    <t>обрыв провода Ф-"В" в районе 5-го км за яч2-Ф423 оп. 95</t>
  </si>
  <si>
    <t>отыскание "земли"</t>
  </si>
  <si>
    <t>Отключили Ф-423 для устранения аварийного дефекта, замена изолятора фаза-"С" опора № 1 от яч.№2-Ф423</t>
  </si>
  <si>
    <t>ВЛ-6кВ Ф-2 городской ПС 35/6кВ "Камыш Бурун" ФГУП СК "СКЭ"</t>
  </si>
  <si>
    <t>Ф-2 городской</t>
  </si>
  <si>
    <t>Аварийное отключение Ф-2 городской  РПВУ</t>
  </si>
  <si>
    <t>Ф-162</t>
  </si>
  <si>
    <t>Аварийное отключение Ф-162   РПВН . Ветер,дождь.</t>
  </si>
  <si>
    <t>КТП-Ю-1-8п Абинский ЭСУ</t>
  </si>
  <si>
    <t>КТП Ю-1-8п Абинский ЭСУ</t>
  </si>
  <si>
    <t>М-е Абино-Украинское Попадание енота. Произведена замена 2-х ПК-6 кВ.</t>
  </si>
  <si>
    <t>ТП-Кл-533-5 Афипский ЭСУ.</t>
  </si>
  <si>
    <t xml:space="preserve">М-е Ключевое. При включении ТП в работу (после планового отключения) пробой кабельной вставки между трансформатором и РУ-0,4 кВ. Без U ГУ-4. Остановка УЭЦН скв. 258 для недопущения перелива ГУ. </t>
  </si>
  <si>
    <t>ТП-Ка-72-14п РЩ-0,4 кВ АВ ф-1.</t>
  </si>
  <si>
    <t>ВЛ-0,4 кВ ф-1 от ТП-Ка-72-14п.</t>
  </si>
  <si>
    <t>Токовая отсечка</t>
  </si>
  <si>
    <t>ПС 35/6 кВ Н-4 "Нефтяная" Афипский ЭСУ.</t>
  </si>
  <si>
    <t>ВЛ-0,4 кВ ф.1 от ТП-Чм-532-8</t>
  </si>
  <si>
    <t>ВЛ-0,4 кВ ф.1 от ТП- Чм-532-8</t>
  </si>
  <si>
    <t>М-е Зыбза. Сработал фидерный АВ. Перегруз.</t>
  </si>
  <si>
    <t>М-е Зыбза. ШГН-скв.861. Станция "Электон".</t>
  </si>
  <si>
    <t xml:space="preserve">М-е Зыбза. ШГН-скв.861. </t>
  </si>
  <si>
    <t>ВЛ-6 кВ Ю-1 Абинского ЭСУ.</t>
  </si>
  <si>
    <t xml:space="preserve">М-е Украинское, Абино-Украинское. Падение дерева на ВЛ в пролёте опор 1-12 - 1-13. В 20.33 вкл. в работу участок от ПС 35/6 кВ "Юлия" до Р-90. </t>
  </si>
  <si>
    <t>М-е Шептальсое. ТП Ну-82-2п ф.2. В пролете опор 3-3/1 ВЛ-0,4кВ схлёст проводов.  Сильный ветер.    (НЯ №2)</t>
  </si>
  <si>
    <t xml:space="preserve"> БЗГ </t>
  </si>
  <si>
    <t>ГТУ-4</t>
  </si>
  <si>
    <t xml:space="preserve">В 14:33 9.10.15 А.О. ГТУ-4 ГТЭС-42 из-за межфазного К.З. концевой муфты КЛ-6кВ в КРУ-6кВ ГТУ-4 в следствии ухудшения изоляции. Отключение мехфонда Южно-Пытьёгского м/р, Радонежского м/р. В 16:25 запуск мехфонда Южно-Пытьёгского м/р от ДЭС-12, в 17:25 запуск мехфонда Радонежского м/р от ДЭС-13. </t>
  </si>
  <si>
    <t>В работе ГТЭС-42 ГТУ-3, ГТУ-2 в ГР, ГТУ-1,4 РМ, В 09:48 АО ГТУ-3 - сбой САУД (причины сбоя выясняются). Запуск ДГУ-4,5,6,8,9 ДЭС-1 в 10:03. В 10:15 подано напряжение, снято ограничение по набору нагрузки.15:45 запуск ГТУ-2. 16:00 синхронизация ГТУ-2 с ДЭС-1. 16:09 перевод нагрузки с ДЭС-1 на ГТУ-2.</t>
  </si>
  <si>
    <t>КМ2</t>
  </si>
  <si>
    <t xml:space="preserve">Выкл. Вакуммный </t>
  </si>
  <si>
    <t>SHENZHEN INVT ELECTRIC CO., LTD.</t>
  </si>
  <si>
    <t>17.06.2015</t>
  </si>
  <si>
    <t>23:04</t>
  </si>
  <si>
    <t>МТО, МТЗ-2</t>
  </si>
  <si>
    <t>С неуспешным АПВ отключалась ВЛ-110 кВ "Белоусовка-Александровка" (ЦЭС), отработало АВР.</t>
  </si>
  <si>
    <t>ВЛ-10 кВ ф-8</t>
  </si>
  <si>
    <t>Аварийно отключался ввод 10 кВ №1, работа МТЗ. Причина выясняется. Персонал УЭ "ОН" произвел осмотр ВЛ своего уч-ка, замечаний нет.</t>
  </si>
  <si>
    <t>ВЛ-6 кВ ф-9</t>
  </si>
  <si>
    <t>С неуспешным АПВ, включению не поддается, блинкера не выпадали. Ветер до 25 м/сек. Выехала бригада с п. первомайский. Производится осмотр ВЛ. Осмотром выявлен срыв изолятора ф-С на приемном портале (устранено в 15:46) и срыв изолятора ф-В (схлест проводов) на опоре №3 отпайки на скв-2615 (устраненов 15:55). В 15:56 при пробном включении ф-9 авар. отключился ввод 6 кВ, включен. В 17:13 устранили слет изолятора ф-В на опоре №7 отпайки на скв-1005. В 17:15 фидер включен.</t>
  </si>
  <si>
    <t>Посадка напряжени при авар. отключении с успешным АПВ от МТЗ ВЛ-10 кВ ф-АТ-3 на СШ-10 кВ СЭС на ПС "Аксютино".</t>
  </si>
  <si>
    <t>35/6кВ "Ольховская"</t>
  </si>
  <si>
    <t>ВЛ-6 фидера № 1002</t>
  </si>
  <si>
    <t>2СШ-6кВ-Ф-904,906,916,908,918</t>
  </si>
  <si>
    <t>Отключался В-6-1. Повреждение КЛ-6 кВ от РУ-6 кВ «РП-1» до ТП-6/0,4 кВ №2 подрядной организацией ЗАО НПП "Энергоаудит" .</t>
  </si>
  <si>
    <t>ВЛ-10 кВ ф-Б-5</t>
  </si>
  <si>
    <t>Вывод в ремонт ВЛ-10кВ ф."Б-5" для выправки опор №38-56 (персоналом СЭС "Оренбургэнерго")</t>
  </si>
  <si>
    <t>ВЛ-6 кВ ф-706</t>
  </si>
  <si>
    <t>ВЛ-10 кВ ф-МТ-3</t>
  </si>
  <si>
    <t>110/35/6кВ "Ново-Медведкинская"</t>
  </si>
  <si>
    <t>ПС Курманаевская, Шулаевская, Скворцовская</t>
  </si>
  <si>
    <t>ф-Г-6</t>
  </si>
  <si>
    <t>Аварийное отключение с успешным АПВ. Производится осмотр. Сильный порывистый ветер, дождь, снег. ТО-05.2014. ТР-07. 2014.</t>
  </si>
  <si>
    <t>Аварийное отключение с успешным АПВ. При осмотре обнаружено упавшее дерево на отпайке к скв.№12. ТО-05.2014. ТР-07. 2014.</t>
  </si>
  <si>
    <t>ВЛ-6 фидера "К-2"</t>
  </si>
  <si>
    <t>Аварийное отключение с успешным АПВ. На опоре № 40 произведена замена двух дефектных изоляторов. ТО-04. 2010. ТР-06. 2010.</t>
  </si>
  <si>
    <t>ДНС</t>
  </si>
  <si>
    <t>Аварийное отключение. Сильный порывистый ветер, дождь, снег. Отработала МТЗ. ТО-07. 2011. ТР-09.2011.</t>
  </si>
  <si>
    <t>Самодуровка, НПС, КНС, Беседино, Школьная</t>
  </si>
  <si>
    <t>Понижение напряжения из-за аварийного отключения ВЛ-110 кВ Бугуруслан-тяга-Асекеево-тяга. Питание персоналом СЭС переведено от ПС "НПС".</t>
  </si>
  <si>
    <t>Тарханы, Березовка, Аксютино</t>
  </si>
  <si>
    <t>Понижение напряжения из-за аварийного отключения ВЛ-110 кВ Бугуруслан-тяга-Асекеево-тяга. Питание персоналом СЭС переведено от ПС "НПС". 13:55 собрана нормальная схема.</t>
  </si>
  <si>
    <t>Б-4, Б-5</t>
  </si>
  <si>
    <t>Аварийное отключение, налипание мокрого снега, порывистый ветер.</t>
  </si>
  <si>
    <t>МТО, ДЗ.</t>
  </si>
  <si>
    <t>Кодяковская, Боголюбовская</t>
  </si>
  <si>
    <t>Сброс нагрузки из-за аварийного отключения с успешным АПВ ВЛ-110 кВ Комсомолец-2ц. Отработала МТО, ДЗ.</t>
  </si>
  <si>
    <t>Аварийное отключение. Сильный порывистый ветер, дождь, снег. ТО-07. 2011. ТР-09.2011.</t>
  </si>
  <si>
    <t xml:space="preserve">Геасимовская, Тананыкская, </t>
  </si>
  <si>
    <t xml:space="preserve">Сброс нагрузки из-за аварийного отключения с неуспешным АПВ ВЛ-110 кВ Комсомолец-2ц. </t>
  </si>
  <si>
    <t>Аварийное отключение, сильный порывистый ветер, дождь, снег, пляска проводов. ТР-06.2013.</t>
  </si>
  <si>
    <t xml:space="preserve">Сброс нагрузки из-за аварийного отключения с неуспешным АПВ ВЛ-110 кВ Комсомолец-1ц. </t>
  </si>
  <si>
    <t>Тарханы, Березовка, Аксютино, Самодуровка, НПС, КНС, Школьная, Беседино.</t>
  </si>
  <si>
    <t xml:space="preserve">Сброс нагрузки из-за аварийного отключения с успешным АПВ ВЛ-110 кВ Бугуруслан-Абдулино-тяговая. </t>
  </si>
  <si>
    <t>Аварийное отключение, налипание мокрого снега, порывистый ветер. Произведен осмотр ВЛ-10 персоналом ЗЭС и ОН. На участке ЗЭС наблюдается образование гололеда, пляска проводов. На участке ОН незначительное налипание снега, поджегов не обнаружено.</t>
  </si>
  <si>
    <t>АО</t>
  </si>
  <si>
    <t>35/6кВ "Тананыкская"</t>
  </si>
  <si>
    <t>ВЛ-6 фидера № 817</t>
  </si>
  <si>
    <t>Аварийное отключение в 8:18; 8:22; 8:50, налипание мокрого снега, порывистый ветер, пляска проводов. ТР-24.11.2014. ТО-18.08.2014.</t>
  </si>
  <si>
    <t>Аварийное отключение, отпайка на скв.№ 209 упали деревья на ВЛ-6. Убраны деревья в двух пролетах. ТО-07. 2011. ТР-09.2011.</t>
  </si>
  <si>
    <t>ВЛ-6 фидера № 2</t>
  </si>
  <si>
    <t>Аварийное отключение с неуспешным АПВ, РПВ в 10:47 успешно, налипание мокрого снега, пляска проводов. Выехали с осмотром. 12:40-13:34 Устранение срыва изоляторов на опорах №№ 104,105,107,109</t>
  </si>
  <si>
    <t>ВЛ-6 фидера № 214</t>
  </si>
  <si>
    <t>Отпайка ВЛ-6 фидера № 918 на скв.№№ 1239, 1249</t>
  </si>
  <si>
    <t>ВЛ-6 фидера № 32</t>
  </si>
  <si>
    <t>ВЛ-6 фидера № 907</t>
  </si>
  <si>
    <t>Устранение срыва изоляторов на опорах №№ 104,105,107,109</t>
  </si>
  <si>
    <t>Аварийное отключение. Отпайка ВЛ-6 на скв.№ 209 спилино дерево. ТО-07. 2011. ТР-09.2011.</t>
  </si>
  <si>
    <t>ВЛ-6 фидера № 918.</t>
  </si>
  <si>
    <t>ВЛ-6 фидера № 1002.</t>
  </si>
  <si>
    <t>Аварийное отключение В-35/1, МТЗ.</t>
  </si>
  <si>
    <t>ф-906,908</t>
  </si>
  <si>
    <t>Ф-526</t>
  </si>
  <si>
    <t>ПС "Ленинградская"</t>
  </si>
  <si>
    <t>Посадка напряжения при аварийном отключении ф-5 на ПС "Твердиловская".</t>
  </si>
  <si>
    <t>ПС "Тарханы"; "Березовка"</t>
  </si>
  <si>
    <t>Посадка напряжения в сети 35 кВ. Оборудование УЭ "ОН" осмотрено, замечаний нет, выпавших блинкеров нет. Персонал СЭС посадку не подтверждает.</t>
  </si>
  <si>
    <t>ВЛ-10 фидера № 8. Остановка ДНС, ГКС</t>
  </si>
  <si>
    <t>Вывод в ремонт ВЛ-10 фидера № 8 ПС "Твердиловская" для доливки масла в ВМ-10кВ. Внеплановая заявка ЗЭС</t>
  </si>
  <si>
    <t>35/6кВ "Давыдовская"</t>
  </si>
  <si>
    <t xml:space="preserve">ВЛ-6 кВ фидера № 207 </t>
  </si>
  <si>
    <t xml:space="preserve"> Замена сбитой одностоечной ж/б опоры № 66 (14:30 сбита опора, отключения фидера не было. Бульдозер ТМ-10, ИП Горягина ВН, субподрядчик ООО "ЦЕНТР" при работе по рекультивации земли). Проводится расследование.</t>
  </si>
  <si>
    <t xml:space="preserve">посадка напряжения - авар.ост. УВН; запуск - норма </t>
  </si>
  <si>
    <t>Мухто, скв. 260</t>
  </si>
  <si>
    <t>не запускается по эл. части- выб. ТЗ, перезапуск.</t>
  </si>
  <si>
    <t>Центральный Паромай, Кыдыланьи, ПС-35/6 кВ "Мухто" Ф № 5, ПС-35/6 кВ "Кыдыланьи" Ф № 1</t>
  </si>
  <si>
    <t>ПС-35/6 кВ "Мухто" Ф № 5, ПС-35/6 кВ "Кыдыланьи" Ф № 1- АОЭЭ. Обнаружено 6 сломанных опор, требуется вырубка леса</t>
  </si>
  <si>
    <t>Центральная Оха, ТП-6/0,4 кВ № 235</t>
  </si>
  <si>
    <t>ТП-235, гр. 1. выбило автомат</t>
  </si>
  <si>
    <t>Восточное Эхаби, ТП-6/0,4 кВ № 32А</t>
  </si>
  <si>
    <t>Выбивает автомат на ТП-6/04 кВ № 32А гр.№1</t>
  </si>
  <si>
    <t>Центральная Оха, скв. 1900</t>
  </si>
  <si>
    <t xml:space="preserve">АОЭЭ ТП-6/0,4кВ № 17. Устранение перехлеста проводов, запуск </t>
  </si>
  <si>
    <t>Мухто, ПС-35/6 "Мухто", ф. 4</t>
  </si>
  <si>
    <t>Выбило Ф 4, предположительно схлёст проводов, запуск дистанционно.</t>
  </si>
  <si>
    <t>Одопту-Северный купол</t>
  </si>
  <si>
    <t>АОУЭЦН "Посадка напряжения", схлест проводов.</t>
  </si>
  <si>
    <t>Эхаби, ПС-35/6 кВ "Эхаби", ф. 4</t>
  </si>
  <si>
    <t>АОЭЭ: Ф № 4 метеоусловия</t>
  </si>
  <si>
    <t>Центральная Оха, Колендо, ВЛ-35 кВ "Колендо"</t>
  </si>
  <si>
    <t>АОЭЭ ЛЭП-35кВ "Колендо". В остановке ТП №№ 56, 92, 93, 97, 226, 228, 233, 39, 235, 203, 204, 205, 209, 211, 212. ТП-56 - сгорели предохранители по 6кВ. ТП № 233 - сгорел предохранитель, обрыв фазного провода ВЛ-0,4кВ на опоре. Требуется монтаж ВЛ 6 кВ ТП № 228, установка опоры. ТП № 212 гр.1 - провис проводов, выбило автомат. ТП № 93 - сгорел предохранитель по ВЛ - 6кВ. ТП № 205 нет фазы с опоры. ТП № 209 - схлест проводов. ТП № 92 гр.1 - обрыв проводов, выбило автомат. ТП № 235 гр.1 - треб. замена автомата и вводного кабеля. ТП № 97 обрыв ВЛ-0,4кВ со столба</t>
  </si>
  <si>
    <t>Мухто, ПС-35/6 кВ "Мухто", ф. 4</t>
  </si>
  <si>
    <t>Ф № 4- АОЭЭ. Зап. от ДЭС Мухто.</t>
  </si>
  <si>
    <t>Мухто, ПС-35/6 кВ "Мухто", ф. 3</t>
  </si>
  <si>
    <t>Ф № 3- АОЭЭ. ТП № 342 - сгорели предохранители 6кВ, замена. ТП № 345 - выбило автомат на ТП, включение.</t>
  </si>
  <si>
    <t>Восточное Эхаби, ПС-35/6кВ "2я Площадь" ф. 3</t>
  </si>
  <si>
    <t>АОЭЭ: фидер № 3  ПС-35/6кВ "2-я Площадь"</t>
  </si>
  <si>
    <t>Одопту-Северный купол, скв. 279</t>
  </si>
  <si>
    <t>Западное Сабо, ПС-35/6 кВ "Зап. Сабо", ф. 4</t>
  </si>
  <si>
    <t>АОЭЭ ПС-35/6 кВ "Зап. Сабо", ф. 4</t>
  </si>
  <si>
    <t>Эхаби, ПС-35/6 кВ "Эхаби", ф. 2</t>
  </si>
  <si>
    <t>АОЭЭ ПС-35/6 кВ "Эхаби", ф. 2</t>
  </si>
  <si>
    <t>Перехлест проводов ветками деревьев район АБК фид. № 4.</t>
  </si>
  <si>
    <t>Тунгор, скв. 9, 118</t>
  </si>
  <si>
    <t>Центральная Оха, ПС-35/6 кВ "Северная"</t>
  </si>
  <si>
    <t>АОЭЭ ПС-35/6 кВ "Северная" Ф № 51, 52, 53</t>
  </si>
  <si>
    <t>ПС 35/6 кВ "Эхаби" фид.№4 - метео (сильный ветер)</t>
  </si>
  <si>
    <t>Центральная Оха, ТП-6/0,4 кВ № 209</t>
  </si>
  <si>
    <t>ТП-6/0,4 кВ № 209, схлест проводов, выбит автомат в ТП, замена ввода</t>
  </si>
  <si>
    <t>Ногликский регион, ВЛ-35 кВ Т-522, 523</t>
  </si>
  <si>
    <t>Катангли, ПС-35/6 кВ "Катангли", ф. Л-3К</t>
  </si>
  <si>
    <t>АОЭЭ ПС-35/6 кВ "Катангли", ф. Л-3К</t>
  </si>
  <si>
    <t>Набиль, ГПА № 1</t>
  </si>
  <si>
    <t>Выбило автомат генератора ГПА №1, упало две опоры №85, №86 в районе скважины 51. Установка 4-х опор и два укоса, монтаж и натяжка провода АС-35, монтаж кабельных спусков к ТП-304 и скважинам</t>
  </si>
  <si>
    <t>Ногликский регион, ВЛ-35 кВ Т- 523</t>
  </si>
  <si>
    <t>Л3К отгорел провод на анкерной опоре в районе скважины № 707, сломаны 4 опоры, обрыв провода от ТП №312, ТП №308</t>
  </si>
  <si>
    <t>Ногликский регион, ВЛ-35 кВ Т- 522</t>
  </si>
  <si>
    <t>Монги, ПС-35/6 кВ "Монги", ф. Л2М</t>
  </si>
  <si>
    <t>Обрыв линии Л2М 6кВ, участок от ТП201 до ТП202</t>
  </si>
  <si>
    <t>Одопту</t>
  </si>
  <si>
    <t>Перехлест проводов</t>
  </si>
  <si>
    <t>ТП № 235 гр.1</t>
  </si>
  <si>
    <t>ТП № 235 гр.1 - треб. замена автомата и вводного кабеля</t>
  </si>
  <si>
    <t>ТП № 226 гр.2</t>
  </si>
  <si>
    <t>Центральная Оха, ТП-6/0,4 кВ № 226</t>
  </si>
  <si>
    <t>ТП № 226 гр.2 - треб. замена автомата и вводного кабеля</t>
  </si>
  <si>
    <t>Монги, скв. 238</t>
  </si>
  <si>
    <t>Замена перемычек 0,4кВ до БУС скв. 238</t>
  </si>
  <si>
    <t>ТП № 92, 93</t>
  </si>
  <si>
    <t>Центральная Оха, ТП-6/0,4 кВ № 92, 93</t>
  </si>
  <si>
    <t>ТП 92, не запускаются, после кратковременного АОЭЭ ВЛ 35 кВ Колендо, ТП 93, не зап.после АОЭЭ - сгорел предохранитель по ВЛ - 6кВ</t>
  </si>
  <si>
    <t>ТП № 10</t>
  </si>
  <si>
    <t>Эхаби, ТП-6/0,4 кВ № 10</t>
  </si>
  <si>
    <t xml:space="preserve">ТП № 10 - обрыв ввода в ТП  </t>
  </si>
  <si>
    <t>Эхаби, ТП-6/0,4 кВ № 8</t>
  </si>
  <si>
    <t>ТП № 8 провис фазы С ввода</t>
  </si>
  <si>
    <t>Эхаби, ТП-6/0,4 кВ № 24</t>
  </si>
  <si>
    <t>ТП № 24 выбит автомат на ТП</t>
  </si>
  <si>
    <t>Западное Сабо, ТП-6/0,4 кВ № 309</t>
  </si>
  <si>
    <t>ТП № 309 выбит автомат на ТП</t>
  </si>
  <si>
    <t>Западное Сабо, скв. 57, 171</t>
  </si>
  <si>
    <t>Упала опора ВЛ- 0,4- 1 шт., крен- 1 шт.</t>
  </si>
  <si>
    <t>Монги, Мирзоева, ПС-35/6 кВ "Монги", ф. Л2М</t>
  </si>
  <si>
    <t>Упала опора на линии Л2М 6кВ</t>
  </si>
  <si>
    <t>Мухто, ПС-35/6 кВ "Мухто", ф. 3, 4</t>
  </si>
  <si>
    <t>АОЭЭ фид. №3, 4. При пробном запуске - выбивает фидера.</t>
  </si>
  <si>
    <t>Набиль, скв. 103, 175</t>
  </si>
  <si>
    <t>Обрыв провода в районе скв 103</t>
  </si>
  <si>
    <t>Восточное Эхаби, ТП-6/0,4 кВ № 28</t>
  </si>
  <si>
    <t>ТП № 28 выбит автомат на ТП</t>
  </si>
  <si>
    <t>Восточное Эхаби, ТП-6/0,4 кВ № 2</t>
  </si>
  <si>
    <t>ТП № 2 выбит автомат на ТП</t>
  </si>
  <si>
    <t>Восточное Эхаби, ТП-6/0,4 кВ № 30</t>
  </si>
  <si>
    <t>Обрыв кабельного спуска от опоры к ТП-30</t>
  </si>
  <si>
    <t>Одопту, ПС-35/6 кВ "Одопту", ф. 3</t>
  </si>
  <si>
    <t>Прогорела опора № 53 ВЛ 6кВ Фидер №3</t>
  </si>
  <si>
    <t>Центральная Оха, ТП-6/0,4 кВ № 216</t>
  </si>
  <si>
    <t>АОЭЭ ТП-216 гр.1 для восстановл. обрыва провода на скв. 1616 (ПРС)</t>
  </si>
  <si>
    <t>Набиль, скв. 158</t>
  </si>
  <si>
    <t>Монтаж провода в районе скв 73</t>
  </si>
  <si>
    <t>ТП № 16</t>
  </si>
  <si>
    <t>Восточное Эхаби, ТП-6/0,4 кВ № 16</t>
  </si>
  <si>
    <t>ТП №16 - короткое замыкание на ТП</t>
  </si>
  <si>
    <t>ВЛ 35 кВ Т-523</t>
  </si>
  <si>
    <t>Монги, Мирзоева, ВЛ 35 кВ Т-523</t>
  </si>
  <si>
    <t>Сброс нагрузки по ВЛ-35 Т-523, однофазное замыкание на "землю" по ф. "В".</t>
  </si>
  <si>
    <t>Отгорели провода в БУ, переразделка, запуск</t>
  </si>
  <si>
    <t>Не запускается, сг. эл/дв 7, 5 х1500 об/мин</t>
  </si>
  <si>
    <t>Гиляко-Абунан, скв. 83</t>
  </si>
  <si>
    <t>В БУ нет фазы с опоры</t>
  </si>
  <si>
    <t>Колендо, скв. 89</t>
  </si>
  <si>
    <t>В БУ нет фазы с опоры, сгорел вводной автомат</t>
  </si>
  <si>
    <t>В БУ отгорел вводной кабель с опоры.</t>
  </si>
  <si>
    <t>Центральная Оха, скв. 2214</t>
  </si>
  <si>
    <t>Восточное Эхаби, скв. 277</t>
  </si>
  <si>
    <t>АОЭЭ: не запуск - переразделка вводного кабеля на опоре, запуск</t>
  </si>
  <si>
    <t>Катангли, ТП-6/0,4 кВ № 206</t>
  </si>
  <si>
    <t>АОЭЭ ТП-310 обрыв проводов на опоре</t>
  </si>
  <si>
    <t>Центральная Оха, скв. 2878</t>
  </si>
  <si>
    <t>Ликвидация обрыва кабеля на опоре</t>
  </si>
  <si>
    <t>Центральная Оха, скв. 1442, 2859</t>
  </si>
  <si>
    <t>ТП-6/0,4 кВ № 206</t>
  </si>
  <si>
    <t>Центральная Оха, ТП-6/0,4 кВ № 206</t>
  </si>
  <si>
    <t>АОЭЭ ТП № 206 - переразделка кабеля на скв. 1119</t>
  </si>
  <si>
    <t>Одопту, скв. 57, 64</t>
  </si>
  <si>
    <t>Ремонтные работы по восстановлению ЭЭ на НСУ</t>
  </si>
  <si>
    <t>Катангли, ТП-6/0,4 кВ № 606</t>
  </si>
  <si>
    <t>АОЭЭ ТП №606 ф.1 - ремонт кабеля на опоре</t>
  </si>
  <si>
    <t>Восточное Эхаби, ТП-6/0,4 кВ № 35</t>
  </si>
  <si>
    <t>АОЭЭ ТП-6/0,4 кВ № 35 гр. 1</t>
  </si>
  <si>
    <t>Центральная Оха, ТП-6/0,4 кВ № 23</t>
  </si>
  <si>
    <t>АОЭЭ ТП-6/0,4 кВ № 23 гр. 1</t>
  </si>
  <si>
    <t>Центральная Оха, скв. 182</t>
  </si>
  <si>
    <t>Отгорел кабель с опоры в БУ, переразделка кабеля, запуск скв. в работу</t>
  </si>
  <si>
    <t>Центральная Оха, скв. 3Г</t>
  </si>
  <si>
    <t xml:space="preserve">Отгорел провод на ЭД, переразделка провода, запуск в работу </t>
  </si>
  <si>
    <t>Отгорел моторный кабель от ЭД в БРНО, переразделка кабеля, запуск в работу</t>
  </si>
  <si>
    <t>ПС К-289</t>
  </si>
  <si>
    <t>ВЛ-6 ф.289-04</t>
  </si>
  <si>
    <t>Наклон опоры №25 с замыканием проводов на дерево, дождь</t>
  </si>
  <si>
    <t>АО, МТЗ</t>
  </si>
  <si>
    <t>ПС КНС-2Е</t>
  </si>
  <si>
    <t>ВЛ-6 ф.2-07</t>
  </si>
  <si>
    <t>Заменили изоляторы оп.4,94,89,85,84,81, провод на траверсе оп.84, дождь</t>
  </si>
  <si>
    <t>А.О.</t>
  </si>
  <si>
    <t>ВЛ-6 ф.2-04</t>
  </si>
  <si>
    <t>Разрушение изолятора ф.А оп.16</t>
  </si>
  <si>
    <t>ВЛ-35 ДНС-30-2, ЦПС-Южный-2</t>
  </si>
  <si>
    <t>Повышение напряжения в результате ошибочных действий персонала во время переключений на ПС К-324 по программе</t>
  </si>
  <si>
    <t>ВЛ-35 Юг-1, Запад-1, Север-1</t>
  </si>
  <si>
    <t>Посадка напряжения из-за КЗ каб.муфты КЛ-6кВ между ПС 6/35 №11 яч.7 и ГТЭС ГРУ-6-3 яч.1.2.</t>
  </si>
  <si>
    <t>ВЛ-6 ф.351-06</t>
  </si>
  <si>
    <t>ПС К-254</t>
  </si>
  <si>
    <t>ВЛ-6 ф.254-08</t>
  </si>
  <si>
    <t>оп.9-10 дерево из вне охр.зоны. Дождь, снег, порывистый ветер</t>
  </si>
  <si>
    <t>ООО ПВП АБС</t>
  </si>
  <si>
    <t>ПС ДНС-1</t>
  </si>
  <si>
    <t>ВЛ-6 ф.1-24</t>
  </si>
  <si>
    <t>КТП 6/0,4 к.116 при несанкционированом отключении бр АБС №17  к.з. на разъеме бр. ПРС с переходом на шины-0,4кВ</t>
  </si>
  <si>
    <t>ТЗНП, ДЗ</t>
  </si>
  <si>
    <t>ВЛ-110 Магистральная-Петелинская, ВЛ-110 Правдинская-Петелинская</t>
  </si>
  <si>
    <t>АВ-0,4 кВ скв.3035, 2075, БМА</t>
  </si>
  <si>
    <t>ПС 110/35/6кВ Юганская РУ-6кВ № 183 ф.183-09</t>
  </si>
  <si>
    <t>АО
ТО</t>
  </si>
  <si>
    <t>ПС 35/6кВ № 102 ф.102-02</t>
  </si>
  <si>
    <t>ВЛ-6кВ ф.102-02</t>
  </si>
  <si>
    <t>ООО "Энергонефть-Югра"</t>
  </si>
  <si>
    <t>ПС 220/110/35кВ Усть-Балык ВЛ-35 Герань-1</t>
  </si>
  <si>
    <t>ВЛ-35кВ Герань-1</t>
  </si>
  <si>
    <t>ПС 35/6 №070      Ф.070-06</t>
  </si>
  <si>
    <t>ВЛ-6кВ Ф.070-06</t>
  </si>
  <si>
    <t xml:space="preserve"> ПС 110/35/6кВ Спутник                ВЛ-35 Средний Балык-2ц</t>
  </si>
  <si>
    <t>ПС 35/6кВ №1001, ВЛ-6кВ ф.1001-06, ф.1001-15</t>
  </si>
  <si>
    <t>ВЛ-6кВ  ф.1001-06, ф.1001-15</t>
  </si>
  <si>
    <t xml:space="preserve">В результате сильных порывов ветра произошло падение дерева из-за охранной зоны ВЛ на  ф.1001-06 в пролете опор №2 - 6, в результате чего, произошел обрыв проводов ВЛ-6кВ ф.1001-06 и КЗ на ф.1001-06, ф.1001-15. Произведен ремонт провода. </t>
  </si>
  <si>
    <t xml:space="preserve">ТО     </t>
  </si>
  <si>
    <t>ПС 35/6кВ №065 ВЛ-6кВ ф.065-18</t>
  </si>
  <si>
    <t>ВЛ-6кВ ф.065-18</t>
  </si>
  <si>
    <t>кусты от ПС-35/6кВ №304, 308, 330, 337</t>
  </si>
  <si>
    <t>Выборочная остановка скважин на кустах запитаных от ПС-35/6кВ №304,308,330, 337. Отключений электрооборудования УЭЭ не было.</t>
  </si>
  <si>
    <t>ТНЗНП 1 ст</t>
  </si>
  <si>
    <t>ВЛ-110 Монастырская-Озерная-1</t>
  </si>
  <si>
    <t>ПС 35/6кВ №1802, ф.1802-23</t>
  </si>
  <si>
    <t>Аварийный останов ГПГУ№1, на панели управления ПЛК сработал сигнал "Критическая детонация", аварийное отключение Ф-6,8 на ПС 35/6кВ Аригольская-2 действием защиты АЧР 1ст(уставка АЧР-1 49 Гц 0 сек), зафиксированна частота 48,84 Гц. Осмотр оборудования, в 02:06 запуск ГПГУ№1 ввод в параллельную работу, в 02:09 включение ТУ Ф-8, Ф-6 ПС 35/6кВ Аригольская-2 успешно. Отправлена телефонограмма в ЦИТС ООО "АЭС".</t>
  </si>
  <si>
    <t>ГПЭС-2 8х1540, 1х250  ГПГУ-7</t>
  </si>
  <si>
    <t>Аварийный останов ГПГУ-7, на панели управления ПЛК сработал сигнал "Критическая детонация", аварийное отключение Ф-6,8 на ПС 35/6кВ Аригольская-2 действием защиты АЧР 1ст (уставка АЧР-1 49 Гц 0 сек), зафиксированна частота 48,79 Гц. Осмотр оборудования, в 07:50 запуск ГПГУ-7 и ввод в параллельную работу, в 07:54 включение ТУ Ф-8, Ф-6 ПС 35/6 кВ Аригольская-2 успешно. Отправлена телефонограмма в ЦИТС ООО "АЭС".</t>
  </si>
  <si>
    <t>Сбой в работе контроллера РСС 3300</t>
  </si>
  <si>
    <t>Аварийный останов ГПГУ-1,2,3,4,6,7 в момент автоматического вывода из работы ГПГУ-6. На панели управления РСС 3300 ГПГУ-4 выпали ошибки "611","441". При выводе в ремонт ВВ-6кВ яч.№14 в ремонтное положение выявлено несимметричное положение ВВ-6кВ на полозьях в следствии подклинивания рычага привода защитных шторок, что привело к зажатию разъема цепей управления ВВ-6кВ. Причиной аварийной остановки ГПГУ-4 явилось размыкание контакта в разъеме цепей управления ВВ-6кВ яч.№14 (ГПГУ-4). Косвенные потери нефти составили: 0,6т/13,1м3 отнесены в подземное оборудование, прочие: Потери нефти составили прямые составили: 34,9т/416,7м3 отнесены в категорию АИЭ(аварии). 14:25 Запуск ГПГУ-1. 14:33 переведены СН-0,4кВ на ГПГУ-1. 14:52 Произведен перезапуск ПЛК. 14:58 Запуск ГПГУ-2. 14:59 В РУ-6кВ "ГПЭС-2" включен ВВ-6кВ яч.19. 15:05 подано U на 1С-6 ПС 35/6кВ "Аригольская". 15:06 Запуск ГПГУ-3. 15:08 Ввод под нагрузку ГПГУ-7. 15:13 Подано U на ВЛ-35кВ Ф-16 ЦЛ от ПС 110/35/6кВ "Вахская". 15:17 Включены в работу ВЛ-6кВ Ф-7, Ф-5 от ПС 35/6кВ "Аригольская-2", набор нагрузки, в 15:30 включена в работу ВЛ-6кВ Ф-3 от ПС 35/6кВ "Аригольская-2".</t>
  </si>
  <si>
    <t>ПС 35/6 кВ Куст-9бис КТПН 6/0,4кВ 1000кВА №1 К-10бис</t>
  </si>
  <si>
    <t>ПС 35/6 кВ Куст-9бис яч.14</t>
  </si>
  <si>
    <t>Аварийное отключение ВВ-6кВ при запуске скв. 10530 ПЭД-360кВт КП-10бис персоналом ЭПУ, с низким сопротивлением изоляции, R-0. На СУ АВ-1600А, в КТПН 6/0,4кВ АВ-0,4кВ скв.10530 1000А рем. №52.11.12г МРТ-2 уставка 1,0 0,4сек, АВ-0,4кВ 2000А ввод рем.№41.11.10г. МРТ-2 уствка 1,0 0,4сек. Уставка МТЗ 500А, 0,5сек. Потери прямые 0,3т/0,7м3, косвенные  2т/67м3 отнесены в категорию ЭПУ. Осмотр КТПН 6/0,4кВ КП-10б, ПС. Контроль за запуском мех.фонда. Отправленна телефоногрмма в ЦИТС ОАО, АНГДУ.</t>
  </si>
  <si>
    <t>ПС 35/6 кВ Куст-27 КТПН 6/0,4кВ №2 630кВА КП-26А</t>
  </si>
  <si>
    <t>В результате нарушения изоляции подземного оборудования R-0 скв.1778 ПЭД-125кВт КП-26А и отказа защит СУ ЭЦН произошло отключение вводного АВ-0,4кВ в КТПН 6/0,4кВ._x000D_
КТПН 6/0,4кВ №2 630кВА АВ-0,4кВ Ввод 1000А ВА 53-41 рем.№91.5.06, АВ-0,4кВ скв.1778 ВА 51-39 рем.№204.4.06._x000D_
ТР 14.04.2015г. ТО 24.07.2015г._x000D_
Прямые потери 0,4т/12,3м.куб, косвенные потери 2,3т/53,4м.куб Осмотр оборудования КТПН 6/0,4кВ, АВ-0,4кВ. Включение вводного АВ-0,4 кВ, замер уровней напряжения, нагрузок, контроль за запуском скважин.  Отправлена телефонограмма о предоставлении информации с СУ УЭЦН в ЦИТС ОАО СН-МНГ, ВНГДУ</t>
  </si>
  <si>
    <t xml:space="preserve">ГРЭС НВ ВЛ 220 кВ Советско-Соснинская 1 </t>
  </si>
  <si>
    <t>В результате аварийного отключения ВЛ-220кВ Советско-Соснинская-1 произошло исчезновение напряжения на ПС 110/35/6кВ Вахская, что привело к останову мех.фонда в количестве 42 скважин и СТД-1600кВт №4,5 КНС Аригольского, м/р. Сброс нагрузки по Аригольскому, Максимкинскому, Ининскому м/р составил 7,4МВт из них 2,9МВт технология. В результате кратковременного снижения напряжения в сети в момент отключения ВЛ-220кВ произошел останов ГТЭС Покамасовского м/р, мех.фонда Аганского, Мегионского, С-Ватинского м/р в количестве 21 скважины и технологического оборудования КНС-6А СТД-1, КНС-6бис СТД-1,3, КНС-6 СТД-5,6, на ДНС-3 останов АД-6кВ №1,3 по защите КиП. Сброс нагрузки составил 9,6МВт, из них 7МВт технология. Косвенные потери нефти 12,8т/184,4м3 отнесены в категорию наземное, подземное оборудование и ЭПУ. Прямые потери нефти составили 39т/474,4м3_x000D_
 Контроль за уровнем напряжения, запуском мех.фонда и технологического оборудования.</t>
  </si>
  <si>
    <t xml:space="preserve"> После замены турбины и редуктора был прооизведен запуск и попытка  синхронизации ТГ-2 с сетью. Во время синхронизации ТГ-2,  произошел выход  ТГ-1 из параллельной работы с сетью, ТГ-1 осталась в работе на СН. Сброс экспортной мощности составил 1,6 МВт. Осмотр оборудования. В16:02 синхронизация ТГ-1 с сетью, экспортная мощность 1,8 МВт; в 16:15 экспортная мощность 3,5 МВт. Отправлена телефонограмма в "АЭС"</t>
  </si>
  <si>
    <t>В результате к.з  КЛ-0,4кВ находящегося в эксплуатационной ответственности ООО "Римера-Сервис" на устье скв.285 КП-44 произошло аварийное отключение ВЛ-6кВ. По системе ТМ "Омь" зафиксирован бросок тока 279А, уставка МТЗ 360А 0,5сек, МТО 1400А 0сек. Потери нефти составили 4,8т/114,8м3. Осмотр КТПН 6/0,4кВ КП-44, ПС 35/6кВ "Куст-25"</t>
  </si>
  <si>
    <t>ПС 35/6 кВ Куст-50 ВЛ 6 кВ Ф-4 от ПС 35/6 кВ Куст-50</t>
  </si>
  <si>
    <t>Остановка мех.фонда КП-71 из-за неполнофазного режима на КТПН 6/0,4кВ №2 КП-71 и останов 12 скважин на КП-46,48,50,67 по дисбалансу напряжения в момент возрастания тока по Ф-4. При осмотре электрооборудования выявлена неисправность ЛР-6кВ на оп.1/2 отпайка на ВЛ-6кВ КП-71 (перегорание контактов фаз А,В). Для устранения неисправности на ЛР-6кВ по согласованию с ЦИТС СН-МНГ произвели отключение ВЛ-6кВ Ф-4 от ПС 35/6кВ "Куст-50". Дата ввода в эксплуатацию ВЛ-6кВ отпайка на КП-71 8.10.15г. Потери нефти составили косвенные 1,2т/24,8м3, отнесены в ЭПУ, прямые14т/108,3м3. Произведен осмотр, проверка Rиз КТПН 6/0,4кВ №2 КП-71, осмотр пункта АВР-6 КП-71, ВЛ-6кВ отпайка на КП-71. Произведено шунтирование ЛР-6кВ фаз А,В,С.</t>
  </si>
  <si>
    <t>ПС 35/6 кВ КНС-1А ВЛ 6 кВ Ф-20 от ПС 35/6 кВ КНС-1А</t>
  </si>
  <si>
    <t>В результате порыва водовода высокого давления произошло повреждение изоляции оп.№5, отключение ВВ-6кВ яч.20 действием защиты МТО (уставка I-1800А t-0c.).  Осмотр КРУН-6кВ, ВВ-6кВ, ВЛ-6кВ, КТПН. Произведена замена изоляции оп.№5.</t>
  </si>
  <si>
    <t>ПС 35/6 кВ Куст-124 ВЛ 6 кВ Ф- 16 от ПС 35/6 кВ Куст-124</t>
  </si>
  <si>
    <t>По результатам осмотра на КП-124 обнаружен бульдозер гос. №7017 МА86 ООО "НСТ" под управлением водителя Мустафиным В.М., проводивший земельные работы. В пр.оп.3-4 ВЛ-6кВ ф.10 ПС 35/6кВ К-124 следы гусиничной техники под ВЛ, следы ожогов провода ф. "А" и "В", поваленные деревья. Разрешение на работы в охранной зоне ВЛ не выдавалось. Прямые потери 0,6т/16,2м3 Запуск скважин, контроль за напряжением. Осмотр ПС 35/6кВ, ВЛ-6кВ, КТПН 6/0,4кВ. Направлена телефонограмма в ЦИТС ОАО СН-МНГ.</t>
  </si>
  <si>
    <t>В момент распределения мощности между ТГ-2 и ТГ-1 произошел аварийный останов ТГ-1. По результатам осмотра ТГ-1 зафиксированы сигналы на ПЛК  "Сброс из-за потери сети", аналоговый сигнал "Диф КЗ, КЗ на землю", на яч.№13 "Ввод от ТГ-1" ЗРУ-6 кВ сигнал №32 "Направленная трёхфазная мощность". ТГ-2 осталась в работе на собственные нужды. Осмотр оборудования.11:24 синхронизация ТГ-2 с сетью. Снятие информации с ПЛК и ячеек ЗРУ-6 кВ. Квитирование защит. Измерение сопролтивления изоляции генератора ТГ-1. В 20:14 синхронизация ТГ-1 с сетью. Отправлена телефонограмма в ЦИТС АЭС.</t>
  </si>
  <si>
    <t>ЮТЭК РС</t>
  </si>
  <si>
    <t>ВЛ-6кВ Ф-5 ПС 35/6кВ "К-286"</t>
  </si>
  <si>
    <t>КЗ в муфте кабельной вставки.</t>
  </si>
  <si>
    <t>ВЛ-220 НВ-ГРЭС Советско-соснинская</t>
  </si>
  <si>
    <t xml:space="preserve"> К-6 скв.47
Северноое нмр</t>
  </si>
  <si>
    <t xml:space="preserve">АО АВ-0,4 кВ скв.47,  запрошены распечатки параметров работы СУ ЭЦН. </t>
  </si>
  <si>
    <t>НВЧЗ, ДФЗ</t>
  </si>
  <si>
    <t>НСС-1</t>
  </si>
  <si>
    <r>
      <t xml:space="preserve">АО ВЛ-220 НСС-1 действием НВЧЗ, ДФЗ, АПВН РПВН, </t>
    </r>
    <r>
      <rPr>
        <sz val="12"/>
        <color indexed="60"/>
        <rFont val="Times New Roman"/>
        <family val="1"/>
        <charset val="204"/>
      </rPr>
      <t>повреждение шлейфа ВЧЗ-220 фазы "С" с замыканием на фазу "А" на приемном портале ОРУ-220 Нижневартовской ГРЭС</t>
    </r>
    <r>
      <rPr>
        <sz val="12"/>
        <rFont val="Times New Roman"/>
        <family val="1"/>
        <charset val="204"/>
      </rPr>
      <t xml:space="preserve"> (ВЛ-220 НСС-2 выведена в ремонт). Подано напряжение со стороны Томской энергосистемы</t>
    </r>
  </si>
  <si>
    <t xml:space="preserve">АО УЭЦН Первомайского нмр по пониженному напряжению.  Запрошены распечатки параметров работы СУ ЭЦН. </t>
  </si>
  <si>
    <t xml:space="preserve">ООО "Норд-Сервис". </t>
  </si>
  <si>
    <t>ЭЦН Ю.Черемшанского нмр</t>
  </si>
  <si>
    <r>
      <t xml:space="preserve">Посадка напряжения при АО В-6 ячейки №11 в  ЗРУ- 6кВ ГПЭС Ю.Черемшанское м/р действием МТЗ и АО ВЛ-6кВ Ф.ЧР-10  ПС-110 "Черемшанская" действием ТО, АПВ успешно.  ВЛ-6кВ Ф.ЧР-10 осмотрена, без замечаний  (мех.фонда нет). </t>
    </r>
    <r>
      <rPr>
        <sz val="12"/>
        <color indexed="60"/>
        <rFont val="Times New Roman"/>
        <family val="1"/>
        <charset val="204"/>
      </rPr>
      <t>рассинхронизация ГПУ №7 ГПЭС "Черемшанская" принадлежность ООО "Норд Сервис"</t>
    </r>
  </si>
  <si>
    <t>АПВ нет</t>
  </si>
  <si>
    <t>ЭЦН 
Первомайского нмр</t>
  </si>
  <si>
    <r>
      <t>Остановка УЭЦН при АО Ф.Б.9-3 действием ТО, АПВН нет .</t>
    </r>
    <r>
      <rPr>
        <sz val="12"/>
        <color indexed="60"/>
        <rFont val="Times New Roman"/>
        <family val="1"/>
        <charset val="204"/>
      </rPr>
      <t xml:space="preserve"> КЗ концевой кабельной муфты на ТП №1 БКНС-30</t>
    </r>
  </si>
  <si>
    <t xml:space="preserve"> ООО "СЭС"</t>
  </si>
  <si>
    <t>ЭЦН Советского нмр</t>
  </si>
  <si>
    <t>УЭ АО "Самаранефтегаз"</t>
  </si>
  <si>
    <t>ВЛ-6 кВ Ф-5 ПС 110/35/6 кВ "Зольное" (Жиг. П.О)</t>
  </si>
  <si>
    <t xml:space="preserve">Работала МТЗ. АПВ-не успешно. РПВ-не производили. При осмотре ВЛ обнаружено:  в пролете оп.№ 46-47 дерево  на проводах. С 9:33 до 9:55 Произвели снятие сухого дерева с проводов ВЛ в пролете опор №46-47.
</t>
  </si>
  <si>
    <t xml:space="preserve">Работала МТЗ. АПВ-успешно. </t>
  </si>
  <si>
    <t>2 ст. ТЗНП, МТЗ</t>
  </si>
  <si>
    <t>ВЛ-110 кВ "Бузулукская-2"</t>
  </si>
  <si>
    <t xml:space="preserve">ВЛ-110 кВ "Бузулукская-2"(ВПО) ПС 220/110/10  "Комсомолец"(МЭС Волги). Под отключение попали: С-1-Т ПС 110/35/6 кВ "Нефтегорская-1" (ВПО), Т-2-Т ПС 35/6 кВ "Благодаровская", Т-2-Т ПС 35/6 кВ "ДНС-2".
</t>
  </si>
  <si>
    <t>ВЛ-6 кВ Ф-5 ПС 110/35/6 кВ "Зольное"(Жиг ПО.)</t>
  </si>
  <si>
    <t>Сработало указательное реле А.О.</t>
  </si>
  <si>
    <t>ВЛ-6 кВ Ф-8 ПС 35/6 кВ"Горбатовская-1"</t>
  </si>
  <si>
    <t>Уч.ВЛ-6 кВ Ф-1 после ПП-7</t>
  </si>
  <si>
    <t>Уч. ВЛ-6 кВ Ф-1 после ПП-7 ПС 35/6 кВ "Сытовка"</t>
  </si>
  <si>
    <t>Работала МТЗ. АПВ-нет. Причина: В пролете опор №9Е-11Е упало дерево, оборвало провода. С 17:05 до 17:20 Восстановление оборванных проводов в пролетах опор  №9Е-11Е.</t>
  </si>
  <si>
    <t xml:space="preserve">ВЛ-6 кВ Ф-2 </t>
  </si>
  <si>
    <t>ВЛ-6 кВ Ф-2 ПС 35/6 кВ "Сологаевка"</t>
  </si>
  <si>
    <t>ВЛ-6 кВ Ф-68</t>
  </si>
  <si>
    <t>ВЛ-6 кВ Ф-68 ПС 35/6 кВ 
"Восточно-Кохановская"</t>
  </si>
  <si>
    <t>ВЛ-6 кВ Ф-47</t>
  </si>
  <si>
    <t>ВЛ-6 кВ Ф-47 ПС 35/6 кВ
"Дмитриевская"</t>
  </si>
  <si>
    <t>ВЛ-6 кВ Ф-2 ПС 110/35/6 кВ
"Кудиновская"</t>
  </si>
  <si>
    <t xml:space="preserve">Сработало указательное реле "АО" АПВ-успешно. Сильный порывистый ветер. Налипание снега на ветки деревьев, с последующим контактом с проводами ВЛ.. </t>
  </si>
  <si>
    <t>Работала МТЗ</t>
  </si>
  <si>
    <t>ВЛ-110 кВ "Бузулукская-2" (ВПО)</t>
  </si>
  <si>
    <t>ВЛ-110 кВ "Бузулукская-2" (ВПО) ПС 220/110/10 кВ "Комсомолец" (МЭС). Под откл. попали: С-1-Т ПС 110/35/6 кВ "Нефтегорская-1" (ВПО) ВЛ-6 кВ Ф-7,8,10,2,11,12, ПС 35/6 кВ Т-1-Т "Благодаровская", Т-2-Т ПС 35/6 кВ "ДНС-2".</t>
  </si>
  <si>
    <t>Сработало указательное реле АО. АПВ-нет РПВ-не успешно Сильный порывистый ветер, снег. Причина: в пролетах оп. №8А-12А ветки деревьев  на проводах. Убрали.</t>
  </si>
  <si>
    <t>ВЛ-6 кВ Ф-4 ПС 35/6 кВ "Покровская"</t>
  </si>
  <si>
    <t>ВВ-6 кВ Ввод 6-2</t>
  </si>
  <si>
    <t>ВВ-6 кВ Ввод 6-2 ПС 35/6 кВ "Карагайская"</t>
  </si>
  <si>
    <t>Работала ЛЗШ АВР-не работал.  В 5:23 2СШ-6 кВ запитали через СВВ-6.Налипание снега с дальнейшим уменьшением расстояния между токоведущими частями.</t>
  </si>
  <si>
    <t>ВЛ-6 кВ Ф-31,Ф-65 ПС 35/6 кВ "Ново-Ключевская</t>
  </si>
  <si>
    <t>ВЛ-10 кВ Ф-13,Ф-14</t>
  </si>
  <si>
    <t>ВЛ-10 кВ Ф-13,Ф-14 РУ-10 кВ "Гражданское"</t>
  </si>
  <si>
    <t>Отключение ВЛ-6кВ  "10-23" на ПС 35/6кВ "115" для замены разрушенного изолятора фазы "В" на опоре №36.</t>
  </si>
  <si>
    <t>1:12</t>
  </si>
  <si>
    <t>1 ступень земляной защиты, 1зона дистанционной защиты</t>
  </si>
  <si>
    <r>
      <t>Отключение ВЛ-110 Муравленковская-Барсуковская-1 на СП-110 "Барсуковский" от защиты 1 ступень земляной защиты, 1 зона дистанционной защиты,  АПВ неуспешное, посадка напряжения на ПС-110/35/6 "Ямальская</t>
    </r>
    <r>
      <rPr>
        <b/>
        <sz val="12"/>
        <rFont val="Times New Roman"/>
        <family val="1"/>
        <charset val="204"/>
      </rPr>
      <t xml:space="preserve">". </t>
    </r>
    <r>
      <rPr>
        <sz val="12"/>
        <rFont val="Times New Roman"/>
        <family val="1"/>
        <charset val="204"/>
      </rPr>
      <t>В 04-59 РПВ успешное. В 05-12 восстановлена схема нормального режима на ПС-110/35/6 "Барсуковская", ПС 110/35/6кВ "Новопурпейская". Сброс нагрузки составил 42,5 МВт. Причина: схлест проводов фаз «А» и «В» в пролете опор 185-186 (длина пролета 345м) вследствие схода наледи при неблагоприятных погодных условиях с переохлажденными осадками и порывами ветра до 15 м/с.</t>
    </r>
  </si>
  <si>
    <t>Метео, порывы ветра от 20 до 25 м/сек. ПС 35/6 кВ "154". Аварийное отключение ВЛ 6 кВ ф 154-16 от защиты "ТО", АПВ успешное. Провис проводов в пролете опор №38/10/11 -38/10/12 фазы "В" и "С", вследствии "пляски" проводов при падении налипшего мокрого снега.</t>
  </si>
  <si>
    <t>ВЛ-220 НВГРЭС-Советско-Соснинская-1</t>
  </si>
  <si>
    <t>Посадка напряжения,  обрыв шлейфа ф С на ПП-220кВ НВГРЭС, ВЛ-220 НВГРЭС-Советско-Соснинская-2 в ремонте</t>
  </si>
  <si>
    <t>ПС-35/6кВ К-3М ВЛ-6кВ Ф-8</t>
  </si>
  <si>
    <t>Косание проводов Ф-а,с в пролете опор 74-75 ВЛ-6кВ ф-8 ПС-35/6кВ К-3М техникой сторонней организацией "ЭкоЮграИнвест"</t>
  </si>
  <si>
    <t>ВЛ-6кВ Ф-6 ПС-35/6кВ К-357 и ВЛ-6кВ Ф-4 ПС-35/6кВ К-369 включены в паралельную работу, ремонтная схема</t>
  </si>
  <si>
    <t>Разрушение шлейфа по фазе А на оп.№4 ВЛ-6кВ Ф-4 ПС-35/6кВ К-369</t>
  </si>
  <si>
    <t>ВЛ-110 "Факел-Комета 2 ц"</t>
  </si>
  <si>
    <t>УЭЦН ЦДНГ-7, ЦДНГ-8</t>
  </si>
  <si>
    <t>ПС 35/6кВ "Березовская"</t>
  </si>
  <si>
    <t>ООО "Уралсибгидрострой"</t>
  </si>
  <si>
    <t>Одопту-СК, ПС-35/6 кВ "Северный купол ППД", КРУН-6кВ</t>
  </si>
  <si>
    <t>Аригольская ГПЭС-2,
ГПГУ-5</t>
  </si>
  <si>
    <t xml:space="preserve">Аварийный останов ГПГУ-5, на панели управления ПЛК сработал сигнал "Критическая детонация". Аварийное отключение ВЛ-6кВ Ф-6,8 на ПС 35/6кВ Аригольская-2 действием защиты АЧР 2ст(уст. 49ГЦ, 0сек.). </t>
  </si>
  <si>
    <t>М-е Зыбза. ШГН скв. 868.</t>
  </si>
  <si>
    <t>В БУ сгорела катушка МП. Заменили.</t>
  </si>
  <si>
    <t>ТП-541-8 Приазовский ЭСУ.</t>
  </si>
  <si>
    <t>М-е Западно-Анастасиевское. Замена главного рубильника в РЩ-0,4 кВ. Выгорание контакта фазы А.</t>
  </si>
  <si>
    <t>ВЛ-0,4кВ фидер №2 от ТП Ну-82-2</t>
  </si>
  <si>
    <t>М-е Шептальское. Обрыв вязки нулевого провода на опоре №4.</t>
  </si>
  <si>
    <t>М-е Восточно-Северское, скв.327</t>
  </si>
  <si>
    <t>Вышло из строя тепловое реле. Произведена замена.</t>
  </si>
  <si>
    <t>М-е Восточно-Северское, ШГН скв. 229.</t>
  </si>
  <si>
    <t>М-е Восточно-Северское, ШГН скв.229.</t>
  </si>
  <si>
    <t xml:space="preserve"> В Б/У неисправность магнитного пускателя. Произведён  ремонт.</t>
  </si>
  <si>
    <t>ПС К-542</t>
  </si>
  <si>
    <t>ВЛ-6 ф.542-14</t>
  </si>
  <si>
    <t>Отп. К-548 пр.оп. 46-49 падение дерева на ВЛ-6кВ ф.542-14, при валке леса трактором сторонней организации.</t>
  </si>
  <si>
    <t>АО,ТО</t>
  </si>
  <si>
    <t>ПС К-136</t>
  </si>
  <si>
    <t>ВЛ-6 ф.136-06</t>
  </si>
  <si>
    <t>Пр.оп. 22-23 падение дерева на ВЛ-6кВ ф.136-06 из внеохранной зоны.</t>
  </si>
  <si>
    <t>КТП 6/0,4кВ К-39</t>
  </si>
  <si>
    <t>Повреждение кабеля в бригаде БКРС№17</t>
  </si>
  <si>
    <t>Аварийный останов ГПГУ-1, на панели управления ПЛК сработал сигнал "Критическая детонация". Аварийное отключение ВЛ-6кВ Ф-6,8 на ПС 35/6кВ Аригольская-2 действием защиты АЧР 2ст(уст. 49ГЦ, 0сек.). По ТН6-2 ПС 35/6кВ "Аригольская-2" зафиксировано падение частоты до 48,86Гц. Потери нефти составили прямые 0,7т/20,8м3 отнесены в категорию АИЭ (аварии). Осмотр оборудования, в 03:47 запуск ГПГУ-1 под нагрузку, В 03:51 включение Ф-8, Ф-6 ПС 35/6кВ Аригольская-2 по ТУ успешно. Отправлена телефонограмма в ЦИТС ООО "АЭС".</t>
  </si>
  <si>
    <t>РУ 6 кВ Мартовское ВЛ 6 кВ Ф-2 от РУ 6 кВ Мартовское</t>
  </si>
  <si>
    <t>Остановка 3-х скважин на КП-42 по защите дисбаланс напряжения в связи с обрывом провода (А-95) ф.А в пр. опор 63-64.При осмотре места повреждения обнаружена работа спецтехники ООО "НСС" по отсыпке грунта.Потери нефти составили:  прямые 8,4т/74,1м3, отнесены в категорию  Энергонефть аварии. Произведен осмотр КТПН 6/0,4 кВ, ВЛ-6 кВ. Произведен ремонт провода ф.А в пролете оп.63-64, замена опорной изоляции. Составлен акт.</t>
  </si>
  <si>
    <t>Аварийный останов ГПГУ-1, на панели управления ПЛК сработал сигнал "Критическая детонация". Аварийное отключение ВЛ-6кВ Ф-6,8 на ПС 35/6кВ Аригольская-2 действием защиты АЧР 1ст(уст. 49,5ГЦ, 0сек.).Потери нефти составили прямые 0,5т/14,0м3 отнесены в категорию АИЭ (аварии), косвенные 0,8т/29,9м3 отнесены в категорию подземное оборудование. Осмотр оборудования, в 23:55  ГПГУ-1 под нагрузкой, В 23:58 включение Ф-8, Ф-6 ПС 35/6кВ Аригольская-2 по ТУ успешно. Отправлена телефонограмма в ЦИТС ООО "АЭС".</t>
  </si>
  <si>
    <t>Аварийный останов ГПГУ-5, на панели управления АРМ сработал сигнал "Критическая детонация". Аварийное отключение ВЛ-6кВ Ф-6,8 на ПС 35/6кВ Аригольская-2 действием защиты АЧР 2ст, уставка 49ГЦ, 0сек. По 2ТН-6кВ на ПС 35/6кВ "Аригольская-2" зафиксировано падение частоты до 48,85 Гц. Осмотр оборудования,18:44 запуск на ХХ, в 18:46 запуск ГПГУ-5 под нагрузку, В 18:53 включение Ф-8, Ф-6 ПС 35/6кВ Аригольская-2 по ТУ успешно. Отправлена телефонограмма в ЦИТС ООО "АЭС".</t>
  </si>
  <si>
    <t>Аригольская ГПЭС-2,
ГПГУ-1</t>
  </si>
  <si>
    <t>ЗРУ-6 кВ "КНС-18",
 В-6-2, яч. № 13</t>
  </si>
  <si>
    <t xml:space="preserve">2Т на ПС 110/35/6 кВ "Южно-Харампурская" </t>
  </si>
  <si>
    <t>ЧМИ</t>
  </si>
  <si>
    <t>ГТУ-1,2,3,5,10</t>
  </si>
  <si>
    <t xml:space="preserve">ГТЭС-83 в работе находились ГТУ-1,2,3,5,6,7,8,9,10,11,12,13,14,15,16; ГТУ-4 в ремонте (подключение реактора 4Р), нагрузка ΣР=79,8 МВт В 09:13 произошло межфазное к.з. концевой муфты КЛ-6кВ ЗРУ-6кВ№1 яч№21.2 Ввод №1 ПС-6/35 №1 ГТЭС. АО ГТУ-1,2,3 по потери контроля генератора (превышение тока вследствии к.з.), ГТУ-5,10 по аварийно высокому току статора (превышение тока вследствии к.з.), АО УПТГ-2,3,4 сбой пускателя ЭД компрессора, АО УПТГ-5,7,8,9,10 статус привода работы мотора.  Частичное отключение мех.фонда от АЧР. В работе ГТУ-6,7,8,9,11,12,13,14,15,16 ΣР=8,5МВт, 09:23 ГТУ-7 вывод на х.х.(отсутствие нагрузки) 09:35 запуск УПТГ-7,8,9. 09:42  ЗРУ-6кВ №1 21С-6 выведена в ремонт. 09:57 перевод питания ГТУ-5,10 на ЗРУ-6кВ №2. 10:00 полное снятие ограничеий по нагрузке. </t>
  </si>
  <si>
    <t>ВЛ-110 кВ "Серноводская-1"  ПС 220/110/6 кВ "Кинельская" (МЭС). Под отключение попали: С-1-Т ПС 110/35/6 кВ "Алакаевка" (СПО), ПС 35/6 кВ "Запрудная", Т-2-Т ПС 35/6 кВ "Ключи". ВЛ-10 кВ Ф-РАК-3 ПС 35/10 кВ "Раковская" (СПО).</t>
  </si>
  <si>
    <t>1 ст.З.З.АПВ-успешно.
Причина: на опоре № 15 (1,6 км) видны перекрытия по нижним изоляторам (стекло) от жизнедеятельности птиц. Срочного ремонта не требуется.</t>
  </si>
  <si>
    <t>Работала МТЗ.АПВ-нет.РПВ-не успешно.Причина:в пролете оп.№16-17 на ВЛ лежит дерево (береза).Убрали. В 15:15 вкл.ВЛ-6 кВ Ф-1 в работу,замечаний нет.Сильный,порывистый ветер.</t>
  </si>
  <si>
    <t>В-35 1-Т ПС-110/35/6 КНС-19</t>
  </si>
  <si>
    <t>Не качественное напряжение на границе эксплутационной ответственности НВЭС (по заявке НВЭС по выводу в ремонт Т-1 ПС-110/35/6кВ КНС-19)</t>
  </si>
  <si>
    <t>ПС-35/6кВ к-24      МВ-6кВ  яч.7 БСК</t>
  </si>
  <si>
    <t>Разрушение элемента БСК, посадка напряжения</t>
  </si>
  <si>
    <t>ВЛ-6кВ Ф-17 ПС-35/6кВ ПР-17</t>
  </si>
  <si>
    <t>Повреждение оборудования БУ ООО Интегра-Бурение на К-1560</t>
  </si>
  <si>
    <t>отключенно персоналом</t>
  </si>
  <si>
    <t>ВЛ-6кВ Ф-3 ПС-35/6кВ К-1662</t>
  </si>
  <si>
    <t>Для замены разрушенного участка водовода и секущей задвижки водовода неправление КНС-32 точка врезки К-1662</t>
  </si>
  <si>
    <t>ВЛ-6кВ Ф-4 ПС-35/6кВ К-1508, ЛР-6кВ оп.№126</t>
  </si>
  <si>
    <t>ВЛ-6кВ Ф-4 ПС-35/6кВ К-1508</t>
  </si>
  <si>
    <t>Разрушение изолятора     по фазе С на оп.№ 126 ВЛ-6кВ Ф-4 ПС-35/6кВ К-1508</t>
  </si>
  <si>
    <t>ВЛ-6 кВ ф.3</t>
  </si>
  <si>
    <t>Мухто, ПС-35/6 кВ "Мухто", ф.3</t>
  </si>
  <si>
    <t>Предпол.КЗ ВЛ-6кВ ф. 3. Запуск Фид.№3 по временной схеме.</t>
  </si>
  <si>
    <t>Был выбит автомат на ТП-6/0,4 кВ №5</t>
  </si>
  <si>
    <t>ВЛ-6кВ Л5К</t>
  </si>
  <si>
    <t>Катангли, ПС-35/6 кВ "Катангли", ВЛ-6кВ Л5К</t>
  </si>
  <si>
    <t xml:space="preserve">ВЛ-6кВ Л5К - КЗ, упало дерево на провода </t>
  </si>
  <si>
    <t>ТП-6/0,4 кВ № 301</t>
  </si>
  <si>
    <t>Западное Сабо, ТП-6/0,4 кВ № 301</t>
  </si>
  <si>
    <t>Выбило автомат на ТП № 301.</t>
  </si>
  <si>
    <t>Центральная Оха, ТП-6/0,4 кВ № 95</t>
  </si>
  <si>
    <t>АОЭЭ ТП-95, гр.1 - обрыв фазы со столба скв. 3Г.</t>
  </si>
  <si>
    <t>Катангли, ТП-6/0,4 кВ № 404, гр.4</t>
  </si>
  <si>
    <t>АОЭЭ ТП-404, гр.4 - обрыв фазы со столба скв. 614</t>
  </si>
  <si>
    <t>АОЭЭ ТП-217, гр.1 - восстановление фазы на опоре скв. 2662</t>
  </si>
  <si>
    <t>ЭД ЦНС № 3</t>
  </si>
  <si>
    <t>АОЭЭ (отключился ВВ-6кВ КРУН "ППД"  вследствии неисправности ЭД ЦНС № 3)</t>
  </si>
  <si>
    <t>Центральная Оха, скв. 2879</t>
  </si>
  <si>
    <t>Центральная Оха, скв. 1436</t>
  </si>
  <si>
    <t>Центральная Оха, скв. 2330</t>
  </si>
  <si>
    <t>Катангли, ПС-35/6 кВ "Катангли", ф. Л5К</t>
  </si>
  <si>
    <t>м/р Лабаганское.  Отключение ДЭС-1, ДЭС-2  по ложному срабатыванию  пожарной сигнализации. Сброс ошибки (квитирование). Запуск ДЭС-1, ДЭС-2 в работу.</t>
  </si>
  <si>
    <t>Ф-42</t>
  </si>
  <si>
    <t>АО Ф-42 ТО пс Восточная-4 110/35/6 кВ.Обрыв вязки отпайка на скв 222 Восточ. Оп.2 ф-"В"</t>
  </si>
  <si>
    <t xml:space="preserve">МТЗ-2ст. </t>
  </si>
  <si>
    <t>ВЛ-6 кВ ф.№3</t>
  </si>
  <si>
    <t>Работа автокрана в охранной зоне ВЛ-6 кВ без оформления работ нарядом-допуском под действующей ВЛ.</t>
  </si>
  <si>
    <t xml:space="preserve"> К-77Аскв.1093
Советского нмр</t>
  </si>
  <si>
    <t xml:space="preserve">АО АВ-0,4кВ Iн-160А в ТП, Iраб-55А, скважина работает циклично по программе. Заявка поступила в 23:08ч. Запрошены распечатки параметров работы СУ ЭЦН. </t>
  </si>
  <si>
    <r>
      <t>АО АВ-0,4кВ Iн-160А в ТП, Iраб-55А, скважина работает циклично по программе.</t>
    </r>
    <r>
      <rPr>
        <sz val="12"/>
        <color indexed="60"/>
        <rFont val="Times New Roman"/>
        <family val="1"/>
        <charset val="204"/>
      </rPr>
      <t xml:space="preserve"> Выполнена переразделка КЛ-0,4</t>
    </r>
    <r>
      <rPr>
        <sz val="12"/>
        <rFont val="Times New Roman"/>
        <family val="1"/>
        <charset val="204"/>
      </rPr>
      <t xml:space="preserve"> </t>
    </r>
  </si>
  <si>
    <t xml:space="preserve"> К-146 скв.400Б
Советского нмр</t>
  </si>
  <si>
    <t xml:space="preserve"> К-9 скв.717
Советского нмр</t>
  </si>
  <si>
    <t>КЗ статора ЭД СКН (заменили)</t>
  </si>
  <si>
    <t>К-31.1                КТПН 6/0,4 №3</t>
  </si>
  <si>
    <t>К-31.1                    КТПН 6/0,4 №3</t>
  </si>
  <si>
    <t>ВЛ-6кВ ф.276-04</t>
  </si>
  <si>
    <t>ПС 35/6кВ № 020 ВЛ-6кВ ф.020-16</t>
  </si>
  <si>
    <t>Повреждение ТН-35 на ПС "ЖД" обслуживаемой Сургутской дистанцией Свердловской ЖД.   (АВР-6 успешно)</t>
  </si>
  <si>
    <t>ПС 35/6 кВ № 079 ВЛ-6кВ ф.079-14</t>
  </si>
  <si>
    <t>ПС 35/6 кВ № 242  ВЛ-6  242-04</t>
  </si>
  <si>
    <t>На ВЛ в пролете оп. №28-29 (пересечение с дорогой),   ожоги на проводах ф. А,В,С. Следы разворота крупногабаритной техники.</t>
  </si>
  <si>
    <t>1ступень дистанционной защиты</t>
  </si>
  <si>
    <t xml:space="preserve"> Аригольская ГПЭС-2,
ГПГУ-1</t>
  </si>
  <si>
    <t>Аварийный останов ГПГУ-1, на панели управления АРМ сработал сигнал "Критическая детонация". Аварийное отключение ВЛ-6кВ Ф-6,8 на ПС 35/6кВ Аригольская-2 действием защиты АЧР 1ст (уст. 49 Гц, 0сек.).</t>
  </si>
  <si>
    <t>ГЗТ</t>
  </si>
  <si>
    <t>АВР-6кВ выведен</t>
  </si>
  <si>
    <t>ВЛ-110 кВ "Серноводская-1" ПС 220/110/6 кВ  "Кинельская" (МЭС) Под отключение попали: С-1-Т ПС 110/35/6 кВ "Алакаевка" (СПО), ПС 35/6 кВ "Запрудная",  Т-2-Т ПС 35/6 кВ "Ключи",ВЛ-10 кВ Ф-РАК-3 ПС 35/10 кВ "Раковская" (СПО)</t>
  </si>
  <si>
    <t>ВЛ-35 кВ "Аманак" ПС 110/35/6 кВ "Сосновка" (ВПО) Под отключение попали: ПС 35/6 кВ "Аманак","Кротково-Алешкино","Боголюбовка".</t>
  </si>
  <si>
    <t>ВЛ-6 кВ Ф-16, Ф-20</t>
  </si>
  <si>
    <t>ВЛ-6 кВ Ф-16, Ф-20 ПС 110/35/6 кВ "Бариновская"</t>
  </si>
  <si>
    <t>Работала МТЗ. АПВ-не успешно. РПВ-успешно. Сильный ливневый дождь.</t>
  </si>
  <si>
    <t>Работала "МТЗ". АПВ-нет. РПВ-не успешно. Причина: упавшее дерево в пролете опор № 10В-11В. Обрыв проводов 3-х фаз в пролете опор № 10В-11В, на опоре № 11В слетел изолятор Ф-"В", на опорах 9В,10В деформирована траверса. 15:55 восстановлено эл.снабжение участвка ВЛ-6 кВ Ф-1 от ПС 35/6 кВ "Сытовка" до ПП № 7. С 22:42 до 2:30(27.10) восстановление поврежденного участка ВЛ.</t>
  </si>
  <si>
    <t>Аригольская ГПЭС-2,
ГПГУ-4</t>
  </si>
  <si>
    <t>Аварийный останов ГПГУ-4, на панели управления АРМ сработал сигнал "Критическая детонация". Аварийное отключение ВЛ-6кВ Ф-6,8 на ПС 35/6кВ Аригольская-2 действием защиты АЧР 1ст(уст. 49 ГЦ, 0сек.).</t>
  </si>
  <si>
    <t>М-е Зыбза,        ШГН скв. 869.</t>
  </si>
  <si>
    <t xml:space="preserve"> В Б/У неисправность магнитного пускателя. Произведена замена.</t>
  </si>
  <si>
    <t>ПС 35/6 кВ КНС-8 КТПН 6/0,4 кВ №2 630 кВА К - 218</t>
  </si>
  <si>
    <t>По результатам осмотра выявлено аварийное откл. АВ-0,4кВ 1600А в КТПН №2, АВ-0,4кВ 1000А в СУ УЭЦН, низкое сопротивление изоляции подземного оборудования ( R-0) скв.1124 ПЭД-300кВт,  КЗ в СУ УЭЦН. Тип АВ-0,4кВ 1600А ВА СЭЩ, рем.№20.04.14. Осмотр оборудования КТПН 6/0,4кВ, АВ-0,4кВ, включение АВ-0,4 кВ, замер уровней напряжения.</t>
  </si>
  <si>
    <t>Аварийный останов ГПГУ-5, на панели управления АРМ сработал сигнал "Детонация цилиндра 5", код ошибки 565. Аварийное отключение ВЛ-6кВ Ф-6,8 на ПС 35/6кВ Аригольская-2 действием защиты АЧР 1ст(уст. 49 ГЦ, 0сек.).</t>
  </si>
  <si>
    <t>Вывод в неотложный ремонт ЛР-35кВ "Тарханы" на ПС 35/6кВ "Аксютинская" для замены разрушенной колонки ЛР-35 фаза "В".</t>
  </si>
  <si>
    <t>Аварийное отключение В-10 Т1 и ф-3. Персонал ЗЭС будет производить осмотр ВЛ-10 в светлое время.</t>
  </si>
  <si>
    <t>Скважины по ВЛ-10 кВ фидера "Пл-10"</t>
  </si>
  <si>
    <t xml:space="preserve">Кратковременное понижение напряжения, остановка двух скважин при аварийном отключение с успешным АПВ В-10 фидера "Пл-9" (БугКЭС) на ПС 110/10кВ "Полевая" (СЭС). </t>
  </si>
  <si>
    <t>Аварийное отключение с неуспешным АПВ В-35 "Ново Кудринская" на ПС "Северная", работа МТО. Бригада с нач. ПЭС выехала в 16:00 из Бугуруслана. В 17:05 откл. ЛР-35 "Северная" на ПС "Большедорожная". В 17:20 подано напряжение на ВЛ-35 "Большедорожная - Ново Кудринская" с ПС "Родина" запитанной от ПС Тюрино(СЭС). Осмотром выявлено: межфазное замыкание проводов ВЛ-35 из-за нависших на провода деревьев в пролётах опор №№ 36-45 вследствие отложения гололёдных образований. ВЛ-35 кВ "Северная - Большедорожная" выведена в ремонт до 18:00 28.10.15. Устранение дефектов с утра 26.10.2015 года.</t>
  </si>
  <si>
    <t>Аварийное отключение ввод-35 Т1. Отработала газовая защита. Ввод-6-1, блинкера не "выпадали". Нагрузка переведена на Т2.</t>
  </si>
  <si>
    <t>Отключение ВЛ-6кВ  "236-14" от защиты "ТО", АПВ успешное. Опора №1, фазы "А" и "С ", следы перекрытия токоведущих частей, птицей.</t>
  </si>
  <si>
    <t>ГТЭС-42</t>
  </si>
  <si>
    <t xml:space="preserve">В работе ГТЭС-42 ГТУ-2 на выделенную нагрузку, ГТУ-4 на мех.фонд, ГТУ-3 в ГР, ГТУ-1 РМ. В 18:00 АО ГТУ-4 - отказ САУД, АО КУ-1,2,3 по потери СН. 18:15 пуск АДЭС-1500 для подачи напряжения на К-1,2 через Т-4, Т-1 ПС-6/35/110. 18:35 ЗРУ-6кВ выделение 2С-6, 3С-6 для пуска ГТУ-3. 19:09 ПС-6/35/110 на х.х., 19:12 пуск ГТУ-3 неуспешный, выход из строя клапана ПОС, 19:20 пуск ГТУ-4 . 19:30 НО ГТУ-4 аврийно низкий уровень давления газа на входе ГТУ. В  20:10 подача напряжения на К-1,2. 20:28 Пуск ДГУ-4,5 ДЭС-1 в параллельную работу с АДЭС-1500. 20:58 давление газа нормализовано, пуск ГТУ-4 . 21:10 синхронизация ГТУ-4 с АДЭС-1500, ДЭС-1.  21:13 полное снятие ограничений по нагрузке. </t>
  </si>
  <si>
    <t xml:space="preserve">    В 04:30  ГТЭС-42 произошла аварийная остановка ГТУ-4, КУ-1,3 , остановка мех. фонда КП-1, КП-2, предварительной причиной отключения  является отказ САУД ГТУ-4. 04:40 Пуск ДГУ-4,5 подача напряжения на Куст-1. 04:37 Пуск КУ-1. 04:53 Подано напряжение на Куст-2. 05:08 Запуск ДЭС-1, ДГУ-6,8,9. 05:21 Подано напряжение на ГТЭС-42. 05:26 Запуск АДЭС-1500. 05:23 Снято ограничение</t>
  </si>
  <si>
    <t>Работала 2 ст. ТЗНП на ПС 220/110/10 кВ "Комсомолец", МТЗ на ПС 220/110/10 кВ "Бузулукская". АПВ-успешно. На ПС Речная включился КЗ-110, отключился ОД-110 Т-2, работа ДЗТ-2, при осмотре обнаружено под ШМ-6кВ Т-2 обгоревшая птица</t>
  </si>
  <si>
    <t>Работала МТЗ АПВ-не успешно РПВ-успешно. Сильный порывистый ветер, дождь. Причина: в пролётах оп.№44-45 под ВЛ-6 кВ обнаружено упавшее дерево. В пролётах оп.№16з-17з обрыв проводов фаз-"А","В", №17з-18з фаз-"А","В","С" (падение деревьев). В 13:25 отключили ЛР 6 , ЛР 9 и запитали уч. ВЛ-6 кВ Ф-5 от Ф-4 ПС "Зольное"(вкл. П/П №5). 04.10 Произведен осмотр ВЛ.  В пролетах оп.№45-46, 35-1Б, 2Б-3Б деревья на проводах. Убрали. В 17:00 подано напряжение на уч.ВЛ-6 кВ Ф-5 до ЛР-9. В 17:15вкл.ЛР-9, откл.П\П№5.</t>
  </si>
  <si>
    <t>Работала "МТЗ" АПВ-нет, РПВ-не успешно.Сильный порывистый ветер.Осмотр ВЛ будет произведен после прохождения грозового фронта.</t>
  </si>
  <si>
    <t>Сильный порывистый ветер, снег. Причина:  обрыв провода ВЛ-35 Город-2  с  захлестом  ВЛ-35 Город-1  в  пр. опор 52-53.</t>
  </si>
  <si>
    <t>ВЛ-6 кВ Ф-9 ПС 35/6 кВ
"Кулагинская"</t>
  </si>
  <si>
    <t xml:space="preserve">Работала МТЗ. АПВ-не успешно. РПВ- не успешно.Налипание мокрого снега на провода, приводящее к сокращению расстояния между проводами разноимённых фаз, а при сильных порывах ветра к их касанию друг друга. Произвели осмотр ВЛ и обнаружили на ТП-249 сорвало вязку на вводе в ТП фазы"В" и упала на фазу "А". Плохие погодные условия.
</t>
  </si>
  <si>
    <t>В 10:00 прошла посадка напряжения по ПС 35/6 кВ "Ново-Ключевская". Причина: посадка напряжения в энергосистеме Волжского П.О.</t>
  </si>
  <si>
    <t>В 03:10 прошла  посадка напряжения. 
Причина: посадка напряжения в энергосистеме Чапаевского ПО.</t>
  </si>
  <si>
    <t xml:space="preserve">Работала МТЗ.АПВ-нет.В 0:28 РПВ-не успешно.Сильный ветер, снег.В 8:25 на ВЛ-6 кВ Ф-1 откл. ПП-7 и ввели в работу уч. ВЛ-6кВ Ф-1 ПС "Сытовка" до ПП-7.Причина: в пролете оп.№52-53 на ВЛ лежит дерево.Убрали.В 9:13 вкл ПП-7 (ввели в работу уч.ВЛ-6 кВ после ПП-7). </t>
  </si>
  <si>
    <t>Работала МТО.АПВ-не успешно.РПВ-не успешно.Причина:в ТП-6/0,4кВ №286 обнаружено гнездо грызуна на опорных изоляторах Ф «В» и «С» в РУ-6кВ, следы гари  на корпусе ТП.Устранили.В 11:30 ввели 
Ф-8 в работу.</t>
  </si>
  <si>
    <t>Работала МТЗ.АПВ-не успешно.
РПВ-не успешно.Причина: в пролете оп.№1800/9-1800/10 на ВЛ лежит дерево,
касание ветвями деревьев проводов разноименных фаз в пролете оп.№1802/1-1802/2,1801/1 к ТП 24/63.Устранили.</t>
  </si>
  <si>
    <t>Катангли, ТП-6/0,4кВ №№ 305, ТП-307, ТП-403</t>
  </si>
  <si>
    <t>АОЭЭ ТП-305, ТП-307, ТП-403 перехлёст проводов</t>
  </si>
  <si>
    <t>ВЛ-6кВ Ф-86 ПС 35/6кВ "Амур Курган-8"</t>
  </si>
  <si>
    <t>Ф-86</t>
  </si>
  <si>
    <t>ВЛ-6кВ Ф-86 опора№5 фаза-"В" замена дефектного изолятора, дефект устранен, КИЗ норма</t>
  </si>
  <si>
    <t>К-6 скв.172 Советского нмр</t>
  </si>
  <si>
    <t>КЗ КЛ-0,4кВ от ТП до СУ ШГН, Выполнена замена КЛ</t>
  </si>
  <si>
    <t>КЛ-6кВ</t>
  </si>
  <si>
    <t>ЗРУ-6 кВ  КНС-1А ЮБ яч.11 (ЭД-6 кВ №1)</t>
  </si>
  <si>
    <t>К.з.  фаз "А" и "В" концевой кабельной муфте в следствие старения изоляционных свойств, посадка напряжения  и выборочная остановка скважин.</t>
  </si>
  <si>
    <t>ПС 35/6 кВ №354 ф.354-14</t>
  </si>
  <si>
    <t>ВЛ-6кВ ф.354-14</t>
  </si>
  <si>
    <t xml:space="preserve"> Двухфазное К.З. фаз "А" и "В"  в пролете опор №3-4 и №3-5, отпайка на к.4 ЗУ,  в следствие зацепа  эксковатором ООО "Север-Лес" (заказчик ЦТОРиТ-3)</t>
  </si>
  <si>
    <t>М-е Зыбза         ШГН скв. 935.</t>
  </si>
  <si>
    <t>В Б/У-0,4кВ сработало тепловое реле. Перегруз.</t>
  </si>
  <si>
    <t>Отдельные скважины по ВЛ-6 фидера № 718</t>
  </si>
  <si>
    <t>Повышение напряжения на секции шин 6 кВ ПС 35/6 кВ «Курманаевская» при затяжном запуске эл. двигателя №2 Курманаевской БКНС вследствие срабатывания максимальной токовой защиты.</t>
  </si>
  <si>
    <t>Отключение ВЛ-6кВ  "259-14" от защиты "ТО" , АПВ успешное. ВЛ-6 кВ "259-14" обнаружен ожог провода ф. "А" над пересечением с автодорогой в пролете опор №№ 66-67. Причина- проезд негабаритного неустановленного транспортного средства.</t>
  </si>
  <si>
    <t>ИДТ-2, САУД, КШ-10, КШ-11</t>
  </si>
  <si>
    <t>ГТУ-2,4</t>
  </si>
  <si>
    <t xml:space="preserve">  В 18:40  ГТЭС-42 произошла аварийная остановка ГТУ-2,4 КУ-1,3 сброс нагрузки по Тямкинскому м/р остановка мех. фонда (29скв), отключение ПС6/35/110Тямкинская, отключение ПС 110/35/6 кВ Ю.Петьегская. Предположительной причиной отключения  явилось ложное срабатывание ОПС в модуле концевого оборудования. 
 18:42 Запуск АДЭС-1500
    19:35 Подача напряжения на ДЭС-1, К-2, ЦПС
    19:57 Подано напряжение на Куст-1 КТПН-1,2,3,4,5,6
    20:40 Снято ограничение по нагрузке
   </t>
  </si>
  <si>
    <t>ВЛ-6 кВ Ф-4 ПС 110/35/6 кВ "Зольное" (Жиг.П.О.)</t>
  </si>
  <si>
    <t>Работала МТЗ. АПВ-не успешно. РПВ-успешно. Мокрый снег, порывистый ветер. Причина: произвели осмотр ВЛ и обнаружили в пролете от оп.№42 до РУ-6 кВ Вод-насосная ПСВ ветки деревьев на проводах. Ветки убрали.</t>
  </si>
  <si>
    <t>Центральная Оха, скв. 2889</t>
  </si>
  <si>
    <t>Сработала защита, ТП № 92 гр.1</t>
  </si>
  <si>
    <t>Катангли, скв. 72</t>
  </si>
  <si>
    <t>ТП-403 ф-4 перехлёст проводов</t>
  </si>
  <si>
    <t>ВЛ-110 кВ Л-85 ПС 110/35/6 кВ "Затеречная" (ПЭС)</t>
  </si>
  <si>
    <t>Л-85</t>
  </si>
  <si>
    <t>АО ВЛ-110 кВ Л-85 ПС 110/35/6 кВ "Затеречная" (ПЭС) II- ступень НЗЗ, АПВН, РПВУ</t>
  </si>
  <si>
    <t>АО ВЛ-110кВ Л-124, НЗЗ I ступень, АПВН, РПВУ.</t>
  </si>
  <si>
    <t>Ф.26-10</t>
  </si>
  <si>
    <t>К-45 скв.591 Лугинецкого нмр</t>
  </si>
  <si>
    <t xml:space="preserve">  4:47</t>
  </si>
  <si>
    <t>МФТО, АПВ</t>
  </si>
  <si>
    <t>ноябрь</t>
  </si>
  <si>
    <t>ВЛ-6 кВ  Ф-17ПС 35/6 кВ БКНС-2</t>
  </si>
  <si>
    <t>Разрушение изолятора фазы В. Произведена замена  изолятора</t>
  </si>
  <si>
    <t>ТП-Кл-533-6 Афипский ЭСУ.</t>
  </si>
  <si>
    <t xml:space="preserve">ВЛ-0,4 кВ ф-3 от ТП-Кл-533-6. </t>
  </si>
  <si>
    <t>М-е Ключевое. С приёмной траверсы ТП сорвало изолятор, сгорели 2 ПН-0,4 кВ. Сильный ветер.</t>
  </si>
  <si>
    <t>ПС 35/6 кВ Северо-Островная КТПН 6/0,4 кВ 400 кВА №1 КП-1</t>
  </si>
  <si>
    <t xml:space="preserve">ПС 35/6 кВ Северо-Островная К-1 КТПН 6/0,4кВ 400кВА №1 </t>
  </si>
  <si>
    <t>В 14-30 от персонала НГП-3 поступила информация об остановке 3-х скважин КП-1. В 16-15 персонал с/р-8 приступил к проверке КТПН 6/0,4кВ, в результате которой была выявлена внутренняя неисправность трансформатора.  В 22-15 прибыл трал с КТПН 6/0,4кВ, начало работ по замене КТПН. В 01-07 подано напряжение на скважины._x000D_
Потери нефти составили 0,4т/9,7м3 отнесены на наземное оборудование. По согласованной заявке 0,3т/9,3м3 отнесены на энергонефть ППР. Осмотр КТПН 6/0,4кВ. Произведена замена КТПН 6/0,4кВ 400кВА на 400кВА.</t>
  </si>
  <si>
    <t>Аварийный останов ГПГУ-4, на панели управления АРМ сработал сигнал "Критическая детонация". Аварийное отключение ВЛ-6кВ Ф-6,8 на ПС 35/6кВ Аригольская-2 действием защиты АЧР 1ст(уст. 49 ГЦ, 0сек.). По 2ТН-6кВ на ПС 35/6кВ "Аригольская-2" зафиксировано падение частоты до 48,93 Гц. Осмотр оборудования, в 18:24 запуск ГПГУ-4 под нагрузку, В 18:24 включение Ф-8, Ф-6 ПС 35/6кВ Аригольская-2 по ТУ успешно. Отправлена телефонограмма в ЦИТС ООО "АЭС".</t>
  </si>
  <si>
    <t>Аварийный останов ГПГУ-1, на панели управления АРМ сработал сигнал "Критическая детонация". Аварийное отключение ВЛ-6кВ Ф-6,8 на ПС 35/6кВ Аригольская-2 действием защиты АЧР 1ст(уст. 49 ГЦ, 0сек.). По 2ТН-6кВ на ПС 35/6кВ "Аригольская-2" зафиксировано падение частоты до 48,89 Гц. Осмотр оборудования, в 19:10 запуск ГПГУ-1 под нагрузку, В 19:10 включение Ф-8, Ф-6 ПС 35/6кВ Аригольская-2 по ТУ успешно. Отправлена телефонограмма в ЦИТС ООО "АЭС".</t>
  </si>
  <si>
    <t>Аварийный останов ГПГУ-5, на панели управления АРМ сработал сигнал - Критическая детонация, аварийное отключение ВЛ-6кВ Ф-6,8 на ПС 35/6кВ Аригольская-2 действием защиты АЧР 1 ст (уставка 49 ГЦ, 0 сек., на 2ТН-6 кВ  зафиксирована частота 48,92 Гц). В 16:29 повторная остановка ГПГУ-5.  Осмотр оборудования, в 16:26 ввод в ГПГУ-5 в параллельную работу, по готовности ГПЭС-2 в 16:27 включение Ф-8, Ф-6 ПС 35/6кВ Аригольская-2 по ТУ успешно. После повторного останова ГПГУ-5, в 16:34 откл. ТУ Ф-8 ПС 35/6 кВ Аригольская-2. В 16:35 ввод ГПГУ-5 в параллельную работу, по готовности ГПЭС-2 В 16:41 вкл. ТУ Ф-8 ПС 35/6кВ Аригольская-2. Отправлена телефонограмма в ЦИТС ООО "АЭС".</t>
  </si>
  <si>
    <t>Сброс из-за потери сети</t>
  </si>
  <si>
    <t>Аварийный останов ТГ-1 по потере сети, ТГ-2 в работе на собственные нужды. Сброс экспортной мощности составил 8 МВт.  Осмотр оборудования. В 22:44 синхронизация ТГ-2 с сетью. ТГ-1 выведен в ремонт в связи с неисправностью  клапана подачи топливного газа "EGF-344".  Отправлена телефонограмма в ЦИТС АЭС.</t>
  </si>
  <si>
    <t>ЗРУ 6 кВ ДНС-1 Зап.-Усть-Балык. КТП 6/0,4 кВ 2х2500кВА "ДНС-1" 2Т</t>
  </si>
  <si>
    <t>ЗРУ 6 кВ ДНС-1 Зап.-Усть-Балык. КТП 6/0,4 кВ 2х2500кВА "ДНС-1" 1Т</t>
  </si>
  <si>
    <t>Откл. АВ-0,4кВ 4000А Ввод №2 и вкл. САВ-0,4кВ, работа АВР-0,4кВ успешно. Останов АД-0,4кВ 135кВт НВТ-2 и АД-0,4кВ 200кВт НПВ-3. При осмотре обнаружено неисправное реле контроля напряжения АВ-0,4кВ Ввод №2. Контроль запуска технологического оборудования. Произведен осмотр электрооборудования КТП 6/0,4кВ 2х2500кВА ДНС-1. Замена реле контроля напряжения АВ-0,4кВ Ввода №2. Сбор нормальной раздельной схемы.</t>
  </si>
  <si>
    <t>Дуговая защита, УРОВ-10кВ</t>
  </si>
  <si>
    <t>Аварийное отключение Т-2 на ПС "НПС" СЭС. Работа дуговой защиты и УРОВ-10кВ. В момент отключения в ЗРУ-10 ПС "НПС" работал персонал РЗА "Транснефти".</t>
  </si>
  <si>
    <t>ВЛ-10 кВ ф-РПЖ-5</t>
  </si>
  <si>
    <t>С неуспешным АПВ отключался ф-АЗ-7 (питание РП-10 кВ " Жедрино"), работа МТЗ. Произвели осмотр, причина не выявлена.</t>
  </si>
  <si>
    <t xml:space="preserve"> Отключение ВЛ 6 кВ ф 101-04 от защиты "ТО", АПВ неуспешное. Порыв водовода ЦППД, в районе куста №3, обледенение проводов и опор №79,80,81, срыв траверсы на опоре №80. В 16:34 выведен в ремонт поврежденный участок, включена ВЛ 6кВ "101-04" , подано напряжение на кусты №3,5. В 23:43 КТПН-630 кВА №2,4,5, куста №6 , переключены на ВЛ 6 кВ "101-18".</t>
  </si>
  <si>
    <t>Отключение ВЛ-6кВ  "111-31" от защиты "ТО", АПВ успешное. Ожоги проводов в пролете опор №12-13 над дорогой , выезд с куста №29.
 Причина- проезд негабаритного неустановленного транспортного средства.</t>
  </si>
  <si>
    <t>Сработало указательное реле "АО"АПВ- нет.РПВ-успешно.Сильный порывистый ветер, дождь. Произрастание деревьев в охранной зоне Ф-8. Сильный порывистый ветер, дождь, в результате чего происходит замыкание ветками деревьев проводов</t>
  </si>
  <si>
    <t>Работала МТЗ. АПВ-успешно. Сильный порывистый ветер, дождь со снегом. Под действием сильного порывистого ветра и налипания мокрого снега на провода произошёл схлёст проводов в пролётах опор №№ 200/44-200/45, 201/16-206/1</t>
  </si>
  <si>
    <t xml:space="preserve">Сработало указательное реле "АО"АПВ- не успешно. РПВ-не успешно. Сильный порывистый ветер, снег. Под действием сильного порывистого ветра на опоре № 29 Ф-«А» срыв изолятора, провод лежит на траверсе, замыкание на "землю" </t>
  </si>
  <si>
    <t>Сработало указательное реле "АО"
АПВ- не успешно.РПВ-не успешно. Сильный порывистый ветер, снег. Под действием сильного порывистого ветра и налипания мокрого снега на провода произошёл схлёст проводов.</t>
  </si>
  <si>
    <t>Работала МТЗ АПВ-не успешно РПВ-успешно Сильный порывистый 
ветер, снег. Под действием сильного порывистого ветра и налипания мокрого снега на провода произошёл схлёст проводов</t>
  </si>
  <si>
    <t>Работала МТЗ АПВ- не успешно РПВ- не успешно Сильный порывистый ветер. Произведен осмотр ВЛ. Под действием сильного порывистого ветра и налипания мокрого снега на провода произошёл схлёст проводов.</t>
  </si>
  <si>
    <t>Работала МТЗ 1ст. АПВ-не успешно. РПВ -не успешно.Причина: в пролете опор №39-40, 44-45,45-46 деревья касаются проводов ВЛ. С 22:10 до 23:15 произвели вырубку ДКР в пролетах опор №39-40, 44-45, 45-46. Ветер,дождь,снег.</t>
  </si>
  <si>
    <t>ПС-35/6 кВ К-130 ВЛ-6 Ф-7</t>
  </si>
  <si>
    <t>Разрушение ШС-35 Ф-С оп.№45. Произведена замена.</t>
  </si>
  <si>
    <t>ПС-35/6 кВ К-65 ВЛ-6 Ф-8</t>
  </si>
  <si>
    <t>Разрушение ШС-10 Ф-В оп.№27. Произведена замена.</t>
  </si>
  <si>
    <t>Центральная Оха, скв. 2890</t>
  </si>
  <si>
    <t>Переразделка кабеля на опоре ВЛ-0,4 кВ от ТП-92 гр. 1</t>
  </si>
  <si>
    <t>Восточное Эхаби, скв. 472</t>
  </si>
  <si>
    <t>Окисление на опоре ВЛ-0.4 кВ</t>
  </si>
  <si>
    <t>Смена БУ</t>
  </si>
  <si>
    <t>Центральная Оха, скв. 1411</t>
  </si>
  <si>
    <t>Выбило ТЗ в БУ, протяжка контактов, запуск</t>
  </si>
  <si>
    <t>Выбило ТЗ в БУ, смена ТРМ, протяжка контактов, запуск</t>
  </si>
  <si>
    <t>Восточное Эхаби, скв. 593</t>
  </si>
  <si>
    <t>Окисление на опоре ВЛ-0,4 кВ</t>
  </si>
  <si>
    <t>Мухто, скв. 189</t>
  </si>
  <si>
    <t>КЗ моторного кабеля, переразделка, запуск</t>
  </si>
  <si>
    <t>Центральная Оха, скв. 1313</t>
  </si>
  <si>
    <t>Центральная Оха, ТП-6/0,4 кВ №93, гр.2</t>
  </si>
  <si>
    <t>Устранение окисления на опоре скв. 1313</t>
  </si>
  <si>
    <t>Центральная Оха, скв. 2662</t>
  </si>
  <si>
    <t>Центральная Оха, скв. 2356</t>
  </si>
  <si>
    <t>ТП-6/0,4 кВ №17</t>
  </si>
  <si>
    <t>Восточное Эхаби, ТП-6/0,4 кВ №17</t>
  </si>
  <si>
    <t>ТП-6/0,4кВ №17, смена автомата на скв.748</t>
  </si>
  <si>
    <t>Обрыв фазы с опоры на скважину</t>
  </si>
  <si>
    <t>м/р "Осовейское".  Отключение ДЭС-1  по ложному срабатыванию  пожарной сигнализации. Сброс ошибки (квитирование). Запуск  ДЭС-2 в работу.</t>
  </si>
  <si>
    <t>АО Ф-129 МТЗ РПВУ. Произвели осмотр,замечаний нет.(сильные порывы ветра)</t>
  </si>
  <si>
    <t>К-68 скв.1661 Советского нмр</t>
  </si>
  <si>
    <t>Заявка персоналу ООО"ЭНТ" подана после запуска скважины 1661. Заявка была отменена, персонал не выезжал. Напряжение присутствовало.</t>
  </si>
  <si>
    <t xml:space="preserve">ПС 35/6кВ "Мишкино-1" Ф-125 </t>
  </si>
  <si>
    <t>В пр.оп.№1-2 отп.на 16 ряд Юг техникой ТРАНСНЕФТЬ оборван провод ф.С</t>
  </si>
  <si>
    <t>ПС 35/6кВ  №019   ВЛ-6кВ ф.019-05</t>
  </si>
  <si>
    <t>ВЛ-6кВ ф.019-05</t>
  </si>
  <si>
    <t>ПС 110/35/6кВ Мушкино ВЛ-35кВ Салым-2</t>
  </si>
  <si>
    <t>ВЛ-35кВ Салым-2</t>
  </si>
  <si>
    <t>ПС 35/6кВ  №5051                             ВЛ-6кВ ф.5051-09</t>
  </si>
  <si>
    <t>ВЛ-6кВ ф.5051-09</t>
  </si>
  <si>
    <t>ВЛ-110 кВ Магистральная- Ср.Балык-1</t>
  </si>
  <si>
    <t xml:space="preserve">ПС 35/6кВ №246,
ВЛ-6 ф.246-19 </t>
  </si>
  <si>
    <t xml:space="preserve">ВЛ-6кВ ф.246-19 </t>
  </si>
  <si>
    <t>ПС 35/6 №322, ВЛ-6 кВ ф.322-11</t>
  </si>
  <si>
    <t xml:space="preserve">ПС 35/6кВ №274,
ВЛ-6 ф.274-04 </t>
  </si>
  <si>
    <t>"Диф.защита"</t>
  </si>
  <si>
    <t>Аварийный останов ГПГУ-1, на панели управления АРМ сработал сигнал - "Критическая детонация", аварийное отключение ВЛ-6кВ Ф-6,8 на ПС 35/6кВ Аригольская-2 действием защиты АЧР 1 ст.</t>
  </si>
  <si>
    <t>ТЗНП 2ст., АПВ</t>
  </si>
  <si>
    <t>БКРУ-6кВ к.14</t>
  </si>
  <si>
    <t>Разрушение 2-х изоляторов, обрыв 2-х проводов 6 кВ на приемном портале СМВ-2</t>
  </si>
  <si>
    <t>КЛ-6 кВ АД№2 НВО№2 РП Бугундырь.</t>
  </si>
  <si>
    <t>РП-6п Бг Абинский ЭСУ.</t>
  </si>
  <si>
    <t>М-е Ахтырско-Бугундырское. К.З. кабеля АД№2 с последующим отключением МВ-6 кВ Бг-364 в РП-6п Бг.</t>
  </si>
  <si>
    <t>АО ТО</t>
  </si>
  <si>
    <t>ПС К-45</t>
  </si>
  <si>
    <t>Пр.оп. 4-5 падение дерева на ВЛ-6кВ ф.45-14, при валке леса  сторонней организацией. (замена изолятора ф.В)</t>
  </si>
  <si>
    <t>Аварийный останов ГПГУ-1, на панели управления АРМ сработал сигнал - Критическая детонация, аварийное отключение ВЛ-6кВ Ф-6,8 на ПС 35/6кВ Аригольская-2 действием защиты АЧР 1 ст (уставка 49 ГЦ, 0 сек., на 2ТН-6 кВ  зафиксирована частота 48,93 Гц). В 8:21, 8:27 повторная остановка ГПГУ-1.  Осмотр оборудования,8:19 ввод в параллельную работу ГПГУ-1, 8:21 останов ГПГУ-1,8:23 запуск в работу ГПГУ-1, 8:27 аварийный останов ГПГУ-1, 8:57 ввод в параллельную работу, 9:10 включили Ф-6 ПС Аригольская-2, 9:18 включили Ф-8 ПС Аригольская-2. Отправлена телефонограмма в ЦИТС ООО "АЭС".</t>
  </si>
  <si>
    <t>AL 006 STATN1</t>
  </si>
  <si>
    <t>В результате аварийного останова компрессора топливного газа ( КТГ) SK-200 отработал АВР SK-300, выключение по отказу насоса в системе смазки в процессе работы на панели управления КТГ SK-200. Отключение АД-0,38кВ М-260 маслонасоса КТГ SK-200 действием технологической защиты с СУ КТГ SK-200. Снижение экспортной мощности с 8МВт до 3МВт. В 13:25 экспортная мощность 6МВт, в 14:04 экспортная мощность 8МВт. Снятие трендов с ПЛК ГТЭС, осмотр пускорегулирующей аппаратуры АД-0,38кВ М-260 в СЩУ-0,38кВ п.5 яч.№3, проверка сопротивления изоляции, работоспособности АД-0,38кВ М-260, замер уровней токов. Персоналом ООО "АЭС" произведена протяжка контактов, ревизия реле работы насоса смазочного масла в СУ КТГ SK-200. Составлен акт.</t>
  </si>
  <si>
    <t>ПС 35/6 кВ Куст-67 КТПН 6/0,4 кВ №2 630 кВА К-81</t>
  </si>
  <si>
    <t xml:space="preserve">16:06 по ТМ"Омь" зафисиксировано снижение нагрузки на яч.6кВ Ф-18 ПС 35/6кВ"Куст-67", в результате останова пяти скважин на КП-81. При осмотре выявлено аварийное отключение вводного АВ-0,4кВ 1000А рем.№171.11.05, АВ-63А ПРС в КТПН-6/0,4кВ 630кВА №2, в результате механического повреждения КЛ-0,4кВ бригадного хозяйства  бурильщиком бригады КРС №31  ОАО Белорусское УПНП и КРС Григорук В.А,. Демонтаж шлейфов,  разъёма ПРС "ШР", контроль за запуском мех.фонда. Составлен акт. </t>
  </si>
  <si>
    <t>РУ 6 кВ Январское КТП 6/0,4 кВ 2х400кВА ДНС-2А 1Т</t>
  </si>
  <si>
    <t>В ЩСУ-0,4кВ №2 КТП-6/0,4кВ 2х400кВА ДНС-2 произошло аварийное отключение АВ-0,4кВ №9,18 тип АП-50 10А ввод-0,4кВ №1,2 (питание АВР-0,4кВ " КИП"), в следтсвии повреждения КЛ-0,23кВ КВВБ 7х1мм2 питающей стойки "КиП" НПВ с 1-7, находящейся в эксплутационной ответственности ООО "АиС-Сервис", что привело к остановке НПВ-6кВ №1,4,6 ДНС-2, СТД-4000кВт №2,3,5 КНС-2. В стойках КиП НПВ 1,2,3,4 отсутствуют источники бесперебойного питания. Осмотр электрооборудования КТП 6/0,4кВ, ЩСУ-0,4кВ №2, стойка КИП. Персоналом ООО АиС-Сервис восстановление изоляции на КЛ-0,23кВ КВВБ 7*1 питающей стоики КИП НПВ 1-7. Запуск НПВ №1,4,6 ДНС-2, СТД-4000кВ №2,3,5 КНС-2. Составлен акт.</t>
  </si>
  <si>
    <t>Аварийный останов ГПГУ-1, на панели управления АРМ сработал сигнал - Критическая детонация, аварийное отключение ВЛ-6кВ Ф-6,8 на ПС 35/6кВ Аригольская-2 действием защиты АЧР 1 ст, уставка 49 ГЦ, 0 сек., на 2ТН-6 кВ  зафиксирована частота 48,9 Гц. В 11:20, 11:24 повторные остановки ГПГУ-1. Осмотр оборудования, в 11:27 запуск на Х.Х., 11:50 синхронизация ГПГУ-1, в 12:00 по готовности ГПЭС-2 включили по ТУ Ф-6,8 на ПС Аригольская-2. Отправлена телефонограмма в ЦИТС ООО "АЭС".</t>
  </si>
  <si>
    <t>Аварийный останов ГПГУ-5, на панели управления АРМ сработал сигнал -критическая детонация,что привело к отключению ВЛ-6кВ Ф-6,8 на ПС 35/6кВ Аригольская-2 действием защиты АЧР 1 ст, уставка 49 ГЦ, 0 сек., на 2ТН-6 кВ  зафиксирована частота 48,98 Гц. В 16:28, 16:33, 16:55 повторный останов ГПГУ-5 по детонации в цилиндрах. Прямые потери нефти составили 1,6т/38,2м3, отнесены в категорию АИЭ (аварии).  Осмотр оборудования, в 17:09 запуск и ввод параллельную работу ГПГУ-5, в 17:15 по готовности ГПЭС-2 включили по ТУ Ф-6,8 на ПС Аригольская-2. Отправлена телефонограмма в ЦИТС ООО "АЭС".</t>
  </si>
  <si>
    <t>Аварийный останов ГПГУ-1,3 на панели управления АРМ сработал сигнал детонация, аварийное откл. Ф-6,8 ПС 35/6 кВ Аригольская-2 действием АЧР 1ст., аварийный останов ГПГУ-2,4,5,6,7  на панели управления АРМ сработал сигнал детонация. На 2ТН-6 кВ зафиксировано  48,9 Гц, уставка АЧР 1ст. на яч.6,8 49 Гц, 0 сек. Потери прямые 17 т/228,5 м3, косвенные 4,6 т/85 м3 Осмотр оборудования, перевод нагрузок 2С-6 кВ (яч.4,6,8) ПС 35/6кВ Аригольская-2 на ВЛ-35 кВ 17 ЦЛ в 10:10. По готовности ООО АЭС включение яч.3 в 09:57, яч.5 в 09:55, яч.7 в 10:03 на ПС 35/6 кВ Аригольская-2. Направлена телефонограмма в ЦИТС ООО "АЭС".</t>
  </si>
  <si>
    <t>ГПЭС-2 8х1540, 1х250  ГПГУ-3</t>
  </si>
  <si>
    <t>Останов ГПГУ-1,3 на панели АРМ сработал сигнал детонация. Осмотр оборудования, контроль за нагрузками, напряжением. Запуск в параллельную работу с ГПЭС-2 ГПГУ-1 в 12:30, ГПГУ-3 в 12:54. Направлена телефонограмма в ЦИТС ООО "АЭС".</t>
  </si>
  <si>
    <t>ВЛ-6 кВ ф-107</t>
  </si>
  <si>
    <t>С успешным АПВ. Работа МТО, ветер свыше 10 м/сек , мокрый снег. В 15:00 осмотр закончен, выявлен увеличенный провис провода в пролете опор 3-4 (переход через овраг) следов поджогов не видно-провода мокрые, других замечаний нет.</t>
  </si>
  <si>
    <t xml:space="preserve">   5КТППНКС-650 кВА</t>
  </si>
  <si>
    <t>Вводной АВ-0,4 кВ 400А,
  5КТППНКС-650 кВА</t>
  </si>
  <si>
    <t>ВВ-110 С-1-Т ,ВВ-35 С-1-Т,ВВ-6 С-1-Т</t>
  </si>
  <si>
    <t>ВВ-110 С-1-Т ,ВВ-35 С-1-Т,ВВ-6 С-1-Т ПС 110/35/6 кВ"Бариновская" Под отключение попали:ПС 35/6 кВ "Желябовская","Солоцкая","Богдановская",Кулагинская","Голубевская","Парфеновская","Никольская",Т-1-Т ПС 35/6кВ"Евгеньевская".</t>
  </si>
  <si>
    <t>Работала "Диф.защита" С-1-Т.,АВР-110,35,6 кВ-нет.В 5:15 перевели нагрузку С-1-Т на С-2-Т.Причина :разрушение опорных изоляторов в ТСН-6-1, КЗ между фазами «А» и «В» в ТСН-6-1. Произвели замену изоляторов.В 19:15 Восстановлена нормальная схема эл.снабжения.</t>
  </si>
  <si>
    <t>ВЛ-6 кВ Ф-М-3</t>
  </si>
  <si>
    <t>ВЛ-6 кВ Ф-М-3 ПС 35/6 кВ "Малышевская"</t>
  </si>
  <si>
    <t>Сработало указательное реле "АО" АПВ-успешно.Причина:произвели осмотр ВЛ и обнаружили в пролете опор №39-40 деревья касаются проводов.</t>
  </si>
  <si>
    <t>ВЛ-6 кВ Ф-11 ПС 35/6 кВ "Якушкинская"</t>
  </si>
  <si>
    <t>Работала МТЗ.АПВ-не успешно. РПВ-успешно.Причина:произвели осмотр ВЛ и обнаружили в ТП-0104/100 разрушены ПКТ-10 фазы "А" и "В".</t>
  </si>
  <si>
    <t>ВЛ-10 кВ Ф-13</t>
  </si>
  <si>
    <t>2 С.Ш.-10 кВ РУ-10 кВ "Гражданское"</t>
  </si>
  <si>
    <t>В 5:23 Прошла посадка напряжения по 2С.Ш.-10 кВ. Появилось замыкание на "землю" ф-"В". "Земля" на ВЛ-10 кВ Ф-13, на опоре №1300/19 разрушен изолятор провод лежит на траверсе. Снег,сильный порывистый ветер.Заменили.</t>
  </si>
  <si>
    <t>ВЛ-6 кВ Ф-4 ПС 35/6 кВ "Дзержинская"</t>
  </si>
  <si>
    <t>ПС-35/6 кВ К-115 ВЛ-6 Ф-18</t>
  </si>
  <si>
    <t>Разрушение ШС-10 Ф-"B" оп.№2, обрыв провода. Неполнофазный режим. Деффект устранен.</t>
  </si>
  <si>
    <t>АВР-35кВ успешно</t>
  </si>
  <si>
    <t>ПС-110/35/6кВ КНС-11 2Т</t>
  </si>
  <si>
    <t>ПР-6кВ</t>
  </si>
  <si>
    <t xml:space="preserve">КТПН 6/0,4кВ №2 250кВА К-2021 </t>
  </si>
  <si>
    <t>сработал предохранитель 6кВ по фазе С, клин скв.40515</t>
  </si>
  <si>
    <t>ВЛ-6 кВ Ф-152 ПС 35/6 кВ "Ач. Нефть-15"</t>
  </si>
  <si>
    <t>Ф-152</t>
  </si>
  <si>
    <t xml:space="preserve"> Устранение обрыва вязки Ф-"В" оп.74 ВЛ-6 кВ Ф-152,  дефект устранен, КИЗ норма</t>
  </si>
  <si>
    <t>ПАО "ТРК"</t>
  </si>
  <si>
    <t>С-96</t>
  </si>
  <si>
    <r>
      <t xml:space="preserve">АО ВЛ-110 С-96 действиями ТЗНП 2 ступени, АПВУ. Посадка напряжения. (принадлежность ПАО "ТРК"). </t>
    </r>
    <r>
      <rPr>
        <sz val="12"/>
        <color indexed="60"/>
        <rFont val="Times New Roman"/>
        <family val="1"/>
        <charset val="204"/>
      </rPr>
      <t xml:space="preserve">По сообщению персонала ПАО "ТРК" осмотр ВЛ-110 С-96 выполнен, замечаний не выявлено. </t>
    </r>
  </si>
  <si>
    <t>Ф.3-1</t>
  </si>
  <si>
    <r>
      <t xml:space="preserve">ПС-35/6кВ №303. АО ВЛ-6кВ Ф.3-1 действием ТО, АПВУ. Схлест проводов ф."А" и ф."В" в пролете между оп. №57-58  из-за разрушения штыревого изолятора ф."А" на  угловой оп.№58. </t>
    </r>
    <r>
      <rPr>
        <sz val="12"/>
        <color indexed="60"/>
        <rFont val="Times New Roman"/>
        <family val="1"/>
        <charset val="204"/>
      </rPr>
      <t xml:space="preserve">12.11.15г выполнена замена поврежденного изолятора ф."А" на оп.№58, перетяжка провода ф."А" ВЛ-6кВ в пролете оп.№57-58 </t>
    </r>
  </si>
  <si>
    <t>ПС 110/35/6кВ "Соколовка" Ф-27</t>
  </si>
  <si>
    <t>ВЛ-6 кВ ф.322-11</t>
  </si>
  <si>
    <t>ПС 35/6 №350, ВЛ-6 кВ ф.350-19 БКРУ-6кВ к.14</t>
  </si>
  <si>
    <t>ПС35/6кВ №241, ВЛ-6кВ ф.241-18</t>
  </si>
  <si>
    <t>ВЛ-6кВ ф.241-18</t>
  </si>
  <si>
    <t>3хПК-6 кВ</t>
  </si>
  <si>
    <t xml:space="preserve">ПС-35/6кВ №376, ВЛ-6кВ ф.376-21,  КТПН-6/0,4кВ №4 к.582 МБ </t>
  </si>
  <si>
    <t xml:space="preserve">КТПН-6/0,4кВ №4 к.582 МБ </t>
  </si>
  <si>
    <t>ПС-35/6кВ №311 ЗРУ-6кВ ЦПС ЮБ яч.№37 БНВП№5</t>
  </si>
  <si>
    <t>В-6кВ   БНВП№5 яч.№37                       ЗРУ-6кВ  ЦПС ЮБ</t>
  </si>
  <si>
    <t xml:space="preserve"> ВЛ-6 ф.321-09 
ВЛ-6 ф.321-10   </t>
  </si>
  <si>
    <t xml:space="preserve">Повреждение  ТСН-6 кВ фаза "С" из-за межвиткового замыканя обмотки, вследствии снижения изоляционных свойств материала и корпуса, приведшее к возникновению электрической дуги 1 и 2С-6 кВ в БКРУ-6 кВ и как следствие к трехфазному  К.З. </t>
  </si>
  <si>
    <t>ПС 35/6кВ №231                                   ВЛ-6кВ ф.231-14</t>
  </si>
  <si>
    <t>ВЛ-6кВ ф.231-14</t>
  </si>
  <si>
    <t>При запуске компрессора 1450кВт, на заводе принадлежащем ООО "НАФТА СИБЕРИАН НАЙТРОДЖЕН",  не сработало устройство плавного пуска , что привело к появлению большого пускового тока и как следствие отключению ВЛ.</t>
  </si>
  <si>
    <t>Скв. 93. М-е Северо-Нефтяное.</t>
  </si>
  <si>
    <t>ДЗЛ фаза «С»</t>
  </si>
  <si>
    <t>КВЛ-110 Ванкорская ГТЭС – Мангазея II цепь</t>
  </si>
  <si>
    <t xml:space="preserve">КВЛ-110 Ванкорская ГТЭС – Мангазея II цепь, обрыв провода фазы С в пролете опор  219-220 с дальнейшем развитием повреждения провода в пролетах 219 - 223 </t>
  </si>
  <si>
    <t>ДЗЛ фаза «A», АДВ-7,8</t>
  </si>
  <si>
    <t>КВЛ-110 Ванкорская ГТЭС – Мангазея I цепь</t>
  </si>
  <si>
    <t>ПС №32 "Север" ВЛ-35 М-25,27,26,28
ПС №31 "ЦПС" ВЛ-35 М-2,5,6; В-10 ф.31-17,27,33,47,10,14,16,26,36,38,42,46
ПС №30 "Тихоновская" ВЛ-35 М-7,9,10,20,21; В-10 ф.30-21,47,53,06,30,32,38</t>
  </si>
  <si>
    <t>КВЛ-110 Ванкорская ГТЭС – Мангазея I цепь, обрыв провода фазы А в пролете опор 220-221 с дальнейшем развитием повреждения провода в пролетах 220 - 224</t>
  </si>
  <si>
    <t>вибрация высокоскоростного вала редуктора</t>
  </si>
  <si>
    <t>ВГТЭС, ЭБ-2,3,4,5,7,6,8</t>
  </si>
  <si>
    <t>вся нагрузка ВПУ</t>
  </si>
  <si>
    <t>ВГТЭС, на всех ГТУ возникла радиальная вибрация на высокоскоростных валах редукторов более 120 мкм. Причиной появления повышенной величины радиальной вибрации подшипников редукторов ГТУ является искажения электрической сети, генерируемые погружными насосами с частотно-регулируемыми приводами.</t>
  </si>
  <si>
    <t>ДЗШ-110</t>
  </si>
  <si>
    <t>36скв., БКНС-3 ОНД-6</t>
  </si>
  <si>
    <t>Повреждение в элегазовом объёме выключателя В-110 7Т ф."А" яч.23 ЗРУ-110</t>
  </si>
  <si>
    <t>ПС-35/6кВ №379,  РУ-6кВ к.702, ВЛ-6кВ  ф.702-10</t>
  </si>
  <si>
    <t>ВЛ-6кВ  ф.702-10</t>
  </si>
  <si>
    <t>ВГТЭС, ЗРУ-110, 3С-110</t>
  </si>
  <si>
    <t xml:space="preserve">ВЛ-6 кВ 541 Приазовский ЭСУ.             </t>
  </si>
  <si>
    <t>ф-1 ТП-Кл-514-6п.</t>
  </si>
  <si>
    <t>М-е Дыш. Слёст проводов, сильный ветер.</t>
  </si>
  <si>
    <t>РП-51а Кл Афипский ЭСУ.</t>
  </si>
  <si>
    <t>ПС 35/6 кВ КНС-4 КТПН 6/0,4 кВ №1 630 кВА К-20</t>
  </si>
  <si>
    <t>ПС 35/6 кВ КНС-4 яч.3</t>
  </si>
  <si>
    <t>В результате нарушения изоляции подземного оборудования R-0 скв.43 ПЭД-300кВт КП-20 и отказа защит СУ ЭЦН произошло отключение ВЛ-6кВ Ф-3. В момент отключения системой ТМ по яч.3 зафиксирован бросок тока 175А. Уставки яч.3 МТЗ 300А 0,5с, МТО 1300А 0с._x000D_
Потери нефти прямые составили 0,1т/ 2,2м3, косвенные 0,2т/4м3 (подземное оборудование) Контроль за напряжением и запуском мех.фонда. Осмотр эл.оборудования ПС 35/6кВ. Отправлена телефонограмма в ЦИТС ОАО, ВНГДУ о снятии информации со СУ ЭЦН.</t>
  </si>
  <si>
    <t>Низкое давление газа</t>
  </si>
  <si>
    <t xml:space="preserve">ГПЭС-1 1х1,4; 6х1,456 </t>
  </si>
  <si>
    <t>Останов ГПГУ-2,3,5,6 произошел по причине низкого давления газа. Причина снижения давления газа выясняется. Сброс нагрузки составил 3,4МВт (Технология). Осмотр эл.оборудования и квитирование защит в РУ-6кВ КНС-1, в 00:30 запуск ДГУ-10, в 00:40 запуск ГПГУ-2,3,5,6, в 01:56 запуск СТД-1600кВт №3, 02:10 запуск СТД-1600квт №1 КНС-1. Отправлена телефонограмма в ООО "АЭС".</t>
  </si>
  <si>
    <t xml:space="preserve">ГПЭС ДНС-1 5х1,250; 12х1,375 </t>
  </si>
  <si>
    <t>Останов ГПГУ-1-12, ДГУ 13,15-17 произошел по причине низкого давления газа. Причина снижения давления газа выясняется. Сброс нагрузки составил 12МВт из них 0,6МВт технологии. Прямые потери составили 40т/464,4м3. Косвенные 6,4т/26,7м3. Осмотр оборудования, квитирование защит, запуск ДГУ, ГПГУ, контроль за запуском технологического оборудования, мех.фонда, набором нагрузки. В 01:16 подано напряжение на 1С-6кВ РУ-6кВ ДНС-1, в 01:19 на 2С-6кВ РУ-6кВ ДНС-1, в 01:20 подано напряжение на ВЛ-6кВ Ф-5, в 01:32 на ВЛ-6кВ Ф-6,7 ЗРУ-6кВ №1, в 01:53 на ВЛ-6кВ Ф-4 ЗРУ-6кВ №2 ГПЭС "ДНС-1". Отправлена телефонограмма в ООО "Энергопотенциал."</t>
  </si>
  <si>
    <t>ПС 35/6 кВ Куст-37 ВЛ 6 кВ Ф-7 от ПС 35/6 кВ Куст-37</t>
  </si>
  <si>
    <t>При производстве работ в охранной зоне ВЛ-6кВ, по демонтажу выведенного из эксплуатации нефтепровода в районе КП-37, экскаватор гос.№УА6363 принадлежащий ООО "Региональные грузоперевозки" под управлением водителя Незюкова В.И., допустил наезд транспортного средства на опору №11 ВЛ-6кВ Ф-7, что привело к излому основания, падению опоры и межфазному К.З.  Работы в охранной зоне ВЛ-6кВ производились без разрешения._x000D_
Длина ВЛ-6кВ 4,14км. Капитальный ремонт ВЛ-6кВ 15.08.14г., текущий ремонт ВЛ-6кВ 08.10.14г., ТО ВЛ-6кВ 04.10.15г._x000D_
Потери нефти не выставлялись. Осмотр эл.оборудования ПС 35/6кВ, ВЛ-6кВ, разрыв шлейфов на оп.12 в сторону оп.11, перевод нагрузки ВЛ-6кВ Ф-7 на ВЛ-6кВ Ф-17 через КЛР-6кВ опора №22, контроль за напряжением и запуском мехфонда, составлен акт, взято письменное объяснение с мастера и машиниста экскаватора ООО "Региональные грузоперевозки".</t>
  </si>
  <si>
    <t>ПС 35/6 кВ Куст-30 ВЛ 6 кВ Ф-16 от ПС 35/6 кВ Куст-30</t>
  </si>
  <si>
    <t>ПС 35/6 кВ Куст-30 яч.16</t>
  </si>
  <si>
    <t>В 08:03 включение по ТУ неуспешно, в 09:03 после осмотра ВЛ-6кВ РПВ неуспешно. После отключения ЛР-6кВ на КТПН-6/0,4кВ КП-73, 204 в 09:24 РПВ успешно. После проверки изоляции КТПН-6/0,4кВ 630кВА №2 КП-73 в 09:52 выявлено внутреннее повреждение трансформатора. В 12-38 прибыл трал с КТПН 6/0,4кВ, начало работ по замене КТПН, в 15:25 работы завершены, КТПН 6/0,4 кВ включена на х.х - 390В. В 15:27 подано напряжение на скважину 364. Прямые потери нефти составили 4т/91,4м3 Осмотр ПС 35/6 кВ, ВЛ-6 кВ, КТПН 6/0,4кВ. Произведена замена КТПН 6/0,4кВ 630кВА на 630 кВА. Составлен акт.</t>
  </si>
  <si>
    <t>ф-Промысловый</t>
  </si>
  <si>
    <t>ГЗТ-2ст</t>
  </si>
  <si>
    <t>При осмотре ПС обнаружен отключенный В-35 кВ Т1Т, отработала газовая защита 2ст. Нагрузка переведена на Т2Т. В 18:55 из Бугуруслана выехал персонал ЭТЛ и службы ПС.В 22:10 прибыли на Ибряевский СР.В 23:55 прибыли на пс Ибряевка-1 приступили к работе по выяснению причин.Причина отключения :повреждение контрольного кабеля 0,4 кВ на участке от клемника струйного реле до распредщита в разделке (образовался ложный сигнал на срабатывание газовой защиты 2ст) отключился ввод 35кВ Т1Т,ввод 6кВ не отключался по причине излома пружины КСА-выявленные дефекты устранены.В 3:26 Т1Т поставлен на х.х.</t>
  </si>
  <si>
    <t>ВЛ-35кВ "Восточная-1"</t>
  </si>
  <si>
    <t>ВЛ-6 кВ Ф-4 ПС 110/35/6 кВ "Снисски" (ЧПО)</t>
  </si>
  <si>
    <t>МТЗ 1ступ.</t>
  </si>
  <si>
    <t>ПС-110/35/6кВ КНС-37  ВЛ-35 Ф №4</t>
  </si>
  <si>
    <t>ПС-110/35/6кВ КНС-37 ВЛ-35 №4</t>
  </si>
  <si>
    <t>Центральная Оха, скв. 2520</t>
  </si>
  <si>
    <t>Восточное Эхаби, скв. 386</t>
  </si>
  <si>
    <t xml:space="preserve"> ПС 35/6 кВ "Эхаби"</t>
  </si>
  <si>
    <t>Эхаби,  ПС 35/6 кВ "Эхаби"</t>
  </si>
  <si>
    <t>По АСДУ «Мир» зафиксировано автоматическое отключение В-6-1, В-35-Т1  ПС 35/6 кВ "Эхаби". Причины выясняются.</t>
  </si>
  <si>
    <t>Эхаби, скв. 230</t>
  </si>
  <si>
    <t>Центральная Оха, ТП-6/0,4кВ №97, гр.2</t>
  </si>
  <si>
    <t>Переразделка кабеля в БУ скв. 2520, устранение окисления на опоре возле скв.</t>
  </si>
  <si>
    <t>Неисправность автомата БУС. Замена автомата, запуск в работу.</t>
  </si>
  <si>
    <t>Авар. ост. ДЭС (кончилось ДТ)</t>
  </si>
  <si>
    <t>Центральная Оха, ТП-6/0,4кВ №227 гр.1</t>
  </si>
  <si>
    <t>Переразделка кабеля на опоре скв. 2912</t>
  </si>
  <si>
    <t>Заклин.ЭД 7,5кВт*1000об/мин. Необходима смена крюка и изолятора на концевой опоре</t>
  </si>
  <si>
    <t>Переразделка кабеля на эл. дв. 5,5 кВт 1500 об/м</t>
  </si>
  <si>
    <t>Восточное Эхаби, скв. 25</t>
  </si>
  <si>
    <t>Отсутствие фазы, ревизия БУ, кабельного спуска, запуск</t>
  </si>
  <si>
    <t>ТП 209 - выбило автомат, предположит. схлёст проводов, ветер</t>
  </si>
  <si>
    <t>Центральная Оха, скв. 2309</t>
  </si>
  <si>
    <t>Центральная Оха, ТП-6/0,4 кВ № 233</t>
  </si>
  <si>
    <t>ТП 233 - выбило автомат, предположит. схлёст проводов, ветер</t>
  </si>
  <si>
    <t>Колендо, ПС-35/6 кВ "Колендо", ф.6</t>
  </si>
  <si>
    <t>Отключение ф.6  на ПС № 35/6 кВ "Колендо". Предположительно схлест проводов, ветер</t>
  </si>
  <si>
    <t>Колендо, ВЛ-6 кВ</t>
  </si>
  <si>
    <t>Упало дерево на ВЛ- 6 кВ</t>
  </si>
  <si>
    <t>Восточное Эхаби, ВЛ-6 кВ</t>
  </si>
  <si>
    <t>АОЭЭ - оборван провод на опоре по фазе С. Треб АПТ+ДЗ</t>
  </si>
  <si>
    <t>Катангли, скв. 821</t>
  </si>
  <si>
    <t>Обрыв фазы на опоре ВЛ-0,4 кВ</t>
  </si>
  <si>
    <t>ТП- 6/0,4кВ №305 - перехлест проводов</t>
  </si>
  <si>
    <t>Катангли, ТП-6/0,4кВ № 403</t>
  </si>
  <si>
    <t>ТП-6/0,4кВ №403 - перехлест проводов</t>
  </si>
  <si>
    <t>Катангли, ТП-6/0,4кВ № 410</t>
  </si>
  <si>
    <t>ТП-6/0,4кВ №410 - перехлест проводов</t>
  </si>
  <si>
    <t>Набиль, ТП-6/0,4кВ № 23</t>
  </si>
  <si>
    <t>ВЛ-0,4кВ от ТП-6/0,4кВ №23- замена изолятора на опоре  №5/2, мон-ж 2-х вязок на опоре №5/1, перетяжка провода в пролете опор № №5-5/1-5/2</t>
  </si>
  <si>
    <t xml:space="preserve"> ВТ-61 ПС 35/6кВ "Камышовая-5"</t>
  </si>
  <si>
    <t>АО МТЗ ВТ-61, РПВУ. Порывы ветра.</t>
  </si>
  <si>
    <t>АО Ф-129 МТЗ РПВУ. Произвели осмотр,замечаний нет.(сильные порывы ветра )</t>
  </si>
  <si>
    <t>2С-6 ПС 35/6 кВ №611</t>
  </si>
  <si>
    <t>БКРУ-6 к.40.1         ВВ-6 ввод №2</t>
  </si>
  <si>
    <t>Выборочная остановка скв. запитанных от ПС 241, 242, 243. Нарушений в работе и отключений эл.оборудования УЭЭ не было.</t>
  </si>
  <si>
    <t>Центральная Оха, скв. 2535</t>
  </si>
  <si>
    <t>Ликвидация окисления на опоре</t>
  </si>
  <si>
    <t>Лебединское, скв. 1</t>
  </si>
  <si>
    <t>Аварийная остановка ДЭС № 1</t>
  </si>
  <si>
    <t>яё</t>
  </si>
  <si>
    <t>КТП-Хл-210-2 Ильский  ЭСУ</t>
  </si>
  <si>
    <t>ВЛ-0,4 кВ ф.1 от ТП-Хл-212-6п</t>
  </si>
  <si>
    <t>ВЛ-0,4 кВ ф.1 от ТП-Хл-223-1</t>
  </si>
  <si>
    <t>ВЛ-0,4 кВ ф.3 от ТП-Хл-212-4</t>
  </si>
  <si>
    <t>ВЛ-0,4 кВ ф.2 от ТП-Вс-84-4п</t>
  </si>
  <si>
    <t>Замена предохранителя на ТП-6/0,4кВ №105 Фид.№1.</t>
  </si>
  <si>
    <t>ТО,
2ст ТНЗНП</t>
  </si>
  <si>
    <t>ВЛ-35кВ Ф-2 ПС 110/35/6кВ "Бахиловская"</t>
  </si>
  <si>
    <t>Ледяной нарост на проводах, схлест проводов из-за обрыва ледяного нароста.</t>
  </si>
  <si>
    <t>ВЛ-35кВ Ф-5 ПС 110/35/6кВ "Бахиловская"</t>
  </si>
  <si>
    <t>ВЛ-35 кВ "Твердиловская-Подколки". ПС "Ленинградская.</t>
  </si>
  <si>
    <t>ВЛ-35 фидера "Тарханы". ПС "Тарханы"; "Березовка"; "Аксютино".</t>
  </si>
  <si>
    <t xml:space="preserve">ВЛ-10 кВ ф-Пл-8, 10 </t>
  </si>
  <si>
    <t>ВЛ-10 кВ ф-Нт-2</t>
  </si>
  <si>
    <t>ВЛ-6 кВ ф-Графский</t>
  </si>
  <si>
    <t>ВЛ-110 "Никольская-1, 2". ПС "Кодяковская", "Боголюбовская", ГТЭС "Загорская".</t>
  </si>
  <si>
    <t>ВЛ-10 кВ ф-Б-3; Б-5</t>
  </si>
  <si>
    <t>2 СШ-35 кВ</t>
  </si>
  <si>
    <t>2 С.Ш.-35 кВ ПС 110/35/6 кВ "Снисски" (ЧПО).Под посадку напряжения попали: ВЛ-6 кВ Ф-14,15,16,17,18,ПС 35/6 кВ "Медведевская"</t>
  </si>
  <si>
    <t xml:space="preserve">ВЛ-6 кВ Ф-1,Ф-3 </t>
  </si>
  <si>
    <t>ВЛ-6 кВ Ф-1,Ф-3 ПС 35/6 кВ"Каменка".</t>
  </si>
  <si>
    <t>РУ-10 кВ</t>
  </si>
  <si>
    <t>РУ-10 кВ "Гражданское"</t>
  </si>
  <si>
    <t>Ввод-6 кВ Т-1-Т ПС 35/6 кВ "Субботинская"</t>
  </si>
  <si>
    <t>ВЛ-0,4 кВ ф.3 от ТП-Кл-53-6</t>
  </si>
  <si>
    <t>ВЛ-6 кВ Ну-83 от     Р-103</t>
  </si>
  <si>
    <t xml:space="preserve">ТП Ну-82-3п ф.2. </t>
  </si>
  <si>
    <t xml:space="preserve">ТП Ну-82-3п ф.2.  </t>
  </si>
  <si>
    <t>ШГН-скв.710. М-е Зыбза.</t>
  </si>
  <si>
    <t>Обрыв фазного провода на приёмной траверсе СК.</t>
  </si>
  <si>
    <t xml:space="preserve">ТП Зп-92-2 ф.2. М-е Азовское. </t>
  </si>
  <si>
    <t>ТП Ил-521-7п ф.3.  М-е Зыбза.</t>
  </si>
  <si>
    <t xml:space="preserve">ТП Вс-84-4п ф.1.     М-е Восточно-Северское. </t>
  </si>
  <si>
    <t>ВЛ-6 кВ Ю-2 Абинский ЭСУ.</t>
  </si>
  <si>
    <t>ВЛ-6 фидера "Графский".</t>
  </si>
  <si>
    <t>ВЛ-6 кВ ф-ДНС, В-35 Т2Т, В-6-2</t>
  </si>
  <si>
    <t>ВЛ-6 кВ Ф-64 ПС 35/6 кВ  "Восточно-Кохановская"</t>
  </si>
  <si>
    <t>ВЛ-35кВ Ф-2 ПС 110/35/6кВ "Северо-Хохряковская"</t>
  </si>
  <si>
    <t>ВЛ-10 фидера "МТ-3"</t>
  </si>
  <si>
    <t xml:space="preserve">ВЛ-10 фидеров "Пл-8" и "Пл-10". </t>
  </si>
  <si>
    <t>ВЛ-10 кВ фидера "Мт-3".</t>
  </si>
  <si>
    <t>ВЛ-35 кВ "Петрухновская" ПС 110/35/10 кВ "Пестравка" (ЧПО)</t>
  </si>
  <si>
    <t xml:space="preserve">ТП Кл-532-1п ф.2. М-е Узун. </t>
  </si>
  <si>
    <t>35/10кВ "Промбаза"</t>
  </si>
  <si>
    <t>ВЛ-35 кВ "ГТЭС Загорская"</t>
  </si>
  <si>
    <t>Аварийное отключение В-35 кВ "ГТЭС Загорская", работа МТЗ-2. РПВ успешно.Причина выясняется.</t>
  </si>
  <si>
    <t>ВЛ-35кВ "Дорофеевская-1"</t>
  </si>
  <si>
    <t>К-8 Н/вартовского нмр</t>
  </si>
  <si>
    <t>1Т ПС 35/6 кВ №414</t>
  </si>
  <si>
    <t>МВ-35 кВ "УОН"</t>
  </si>
  <si>
    <t>МВ-35 кВ "УОН" ПС 35/6 кВ "Ключи"</t>
  </si>
  <si>
    <t xml:space="preserve">60 скв. на Кустах 108,109,110,111,112,16,19,20,21,24,211  </t>
  </si>
  <si>
    <t>ВЛ-35 кВ Промысловая-Родинская. ПС 35/6 В.Покровка</t>
  </si>
  <si>
    <t>ВЛ-6кВ "343-18"</t>
  </si>
  <si>
    <t>ДЗЛ ф.С, 1 ст.ДЗ, 1 ст.ТНЗНП</t>
  </si>
  <si>
    <t xml:space="preserve">БКНС-1 - Н-1, БКНС-2 - ОНД-4, БКНС-3 - ОНД-7, ЭЦН 21 скважина </t>
  </si>
  <si>
    <t xml:space="preserve">Сброс наледи с проводов ВЛ </t>
  </si>
  <si>
    <t xml:space="preserve">БКНС-1 - Н-1, БКНС-2 - ОНД-4 </t>
  </si>
  <si>
    <t>АВР</t>
  </si>
  <si>
    <t>М-е Лабаганское, 
КТП 6/0,4 кВ Куст-6</t>
  </si>
  <si>
    <t>Повреждение обмотки трансформатора в КТП-6/0,4 кВ (400 кВА).</t>
  </si>
  <si>
    <t>Причина выясняется.</t>
  </si>
  <si>
    <t>М-е Восточно-Северское.                В ТП сработал фидерный АВ. Сильный ветер.  НЯ №11.</t>
  </si>
  <si>
    <t>ВЛ-0,4 кВ ф.2 от ТП-Хл-212-2</t>
  </si>
  <si>
    <t>М-е Ключевое.                В ТП сработал фидерный АВ. Сильный ветер.  НЯ №11.</t>
  </si>
  <si>
    <t>ТП Аб-41-6п.</t>
  </si>
  <si>
    <t>ВЛ-6-Аб-41, Ю-1.</t>
  </si>
  <si>
    <t>Устранение повреждения в сетях ОАО "Кубаньэнерго".</t>
  </si>
  <si>
    <t>М-е Украинское. Сработал фидерный АВ.</t>
  </si>
  <si>
    <t>М-е Азовское. Сработал фидерный АВ.</t>
  </si>
  <si>
    <t>М-е Зыбза. Потеря контакта на соединении спуска с ВЛ.</t>
  </si>
  <si>
    <t>М-е Восточно-Северское. Сработал фидерный АВ.</t>
  </si>
  <si>
    <t>ШГН-скв.17.             М-е Убеженское.</t>
  </si>
  <si>
    <t>Обрыв фазного провода на прёмной траверсе СК.</t>
  </si>
  <si>
    <t>Сработал фидерный АВ. Между опорами №5-6, упавшим деревом, оборваны провода. ШП НЯ-11.</t>
  </si>
  <si>
    <t>ТП Дш-22-4п ф.1. М-е Дыш.</t>
  </si>
  <si>
    <t>ТП Зп-92-3 ф.2. М-е Азовское.</t>
  </si>
  <si>
    <t>ПС 35/6 кВ Куст-50 Куст 49 КТПН 6/0,4кВ 630кВА №3</t>
  </si>
  <si>
    <t>ПС 35/6 кВ Куст-50 яч.15</t>
  </si>
  <si>
    <t>КЗ в КЛ-0,4кВ от АВ-0,4кВ 250А №5 скв.1710 ПЭД-45 К-49 до СУ УЭЦН в момент самовольного включения АВ в КТПН 6/0,4 кВ 630кВА №3 персоналом ООО "Римера-Сервис". По результатам осмотра выявлено несоответствие чередования фаз между двумя КЛ-0,4кВ от АВ в КТПН до СУ УЭЦН скв.1710, КЗ в СУ ЭЦН, КЗ АВ-0,4кВ 250А №5 в КТПН №3. В КТПН АВ-0,4кВ тип: ВА 52-37 250А рем.№41-8-14., вводной АВ-0,4кВ тип: ВА 53-43 1600А рем.№ 125.12.14., ПК-6кВ 2х40А._x000D_
В момент аварийного отключения по системе ТМ "Омь" зафиксирован бросок тока до 280А, уставки МТЗ 360А/0,5сек; МТО 1200А/0сек. Контроль за напряжением и запуском мех.фонда. Осмотр эл.оборудования ПС 35/6кВ, КТПН 6/0,4кВ 630кВА №3 КП-49, демонтаж вышедшего из строя АВ-0,4кВ №5 250А скв.1710, переподключение КЛ-0,4кВ скв.1710 на резервный АВ-0,4кВ 160А. Отправлена т/ф в ЦИТС ОАО, ВНГДУ о предоставлении информации со СУ ЭЦН. Составлен акт.</t>
  </si>
  <si>
    <t>ПС 35/6 кВ Баграс ВЛ 6 кВ Ф-18 от ПС 35/6 кВ Баграс</t>
  </si>
  <si>
    <t>Отключение ВВ-6кВ яч.№18.  13:51 РПВ яч.18 успешно. Отправлена т/ф в ЦИТС ОАО, АНГДУ о предоставлении информации со СУ ЭЦН.</t>
  </si>
  <si>
    <t>ПС 35/6 кВ Западная ВЛ 6 кВ Ф-18 от ПС 35/6 кВ Западная</t>
  </si>
  <si>
    <t>ПС 35/6 кВ Западная яч.18</t>
  </si>
  <si>
    <t>При производстве работ по расчистке трассы от деревьев под строительство трубопровода в охранной зоне ВЛ-6кВ Ф-18, персонал ООО "Гранд Строй" в 14-40 допустил падение дерева (кедр 18м) на ВЛ-6кВ в пролёте опор №31-32, что привело к обрыву провода фазы "С" и аварийной остановке мех.фонда  из-за неполнофазного режима работы скважин. Потери нефти  прямые: 3т/64,1м3 Осмотр эл.оборудования ПС 35/6кВ, ВЛ-6кВ, ремонт провода фазы "С" в пролёте опор №31-33, контроль за напряжением и запуском мех.фонда, взято объяснение с персонала ООО "ГрандСтрой", составлен акт.</t>
  </si>
  <si>
    <t>Критическая детонация</t>
  </si>
  <si>
    <t>Аварийный останов ГПГУ-7, на панели управления АРМ сработал сигнал - Критическая детонация, аварийное отключение ВЛ-6кВ Ф-6,8, 5 на ПС 35/6кВ Аригольская-2 действием защиты АЧР 1 ст (уставка 49 ГЦ, 0 сек.), на 2ТН-6 кВ  зафиксирована частота 48,93 Гц). Повторный останов ГПГУ в 06:01, сигнал на панели АРМ- критическое давление подачи газа. Потери нефти составили 1,8т., жидкости 78,3 м3. отнесены в категорию АИЭ аварии.  Осмотр оборудования,запуск на ХХ в 05:52, ввод ГПГУ-7 в параллельную работу в 05:59, в 06:01 повторный останов ГПГУ-7. Чистка газового фильтра. 06:53 запуск на ХХ, 06:55 ввели в параллельную работу. По готовности ГПЭС-2 в  включение Ф-8, Ф-6, Ф-5  ПС 35/6кВ Аригольская-2 по ТУ успешно.Отправлена телефонограмма в ЦИТС ООО "АЭС".</t>
  </si>
  <si>
    <t>Аварийный останов ГПГУ-1, на панели управления АРМ сработал сигнал - Критическая детонация (код ошибки 561), аварийное отключение ВЛ-6кВ Ф-6,8,5 на ПС 35/6кВ Аригольская-2 действием защиты АЧР 1 ст (уставка 49 ГЦ, 0 сек.), на 2ТН-6 кВ  зафиксирована частота 48,95 Гц). В 18:34 запуск ГПГУ-1 в параллельную работу. 18:37  останов ГПГУ-1 по высокой детонации цилиндров (код ошибки 3119). В 19:04 запуск ГПГУ-1 в параллельную работу. 19:08 останов ГПГУ-1 по высокой детонации цилиндров (код ошибки 3119). Произведена проверка целостности датчиков, контактных соединений, исправности электрической цепи. Вскрытие фильтра газа (продув сжатым воздухом), продувка и очистка газовой системы. Проверка газового редуктора. Проверка каплеотделителя. Перезапуск панели управления. В 20:47 ввод ГПГУ-1 в параллельную работу. 20:49 останов ГПГУ-1 по высокой детонации цилиндров (код ошибки 3119). В 21:26 ввод ГПГУ-1 в параллельную работу. 21:34  останов ГПГУ-1 по высокой детонации цилиндров (код ошибки 3122).  В 21:46 ввод ГПГУ-1 в параллельную работу.  Потери нефти составили 5,8 т., жидкости 133,1 м3. отнесены в категорию АИЭ аварии.  Осмотр оборудования, в 19:36 по согласованию с "АЭС" включение Ф-5  ПС 35/6кВ Аригольская-2 по ТУ успешно. По  соласованию с персоналом ООО "ЮЭС" вывод защиты АЧР яч.№5. Ввод АПВ яч.№5. В 21:51 по готовности ГПЭС-2  включение Ф-6, Ф-8,  ПС 35/6кВ Аригольская-2 по ТУ успешно.Отправлена телефонограмма в ЦИТС ООО "АЭС".</t>
  </si>
  <si>
    <t>Замена сбитой неустановленным транспортом ж/б опоры №28.</t>
  </si>
  <si>
    <t>ВЛ-6 фидера № 608.</t>
  </si>
  <si>
    <t>Аварийное отключение с успешным АПВ. МТЗ. С 19:25 до 23:00 произвели осмотр, замечаний не выявлено, туман, мокрый снег. По сообщению бригады КРС на скв-681, были искры со СУ ЭЦН. При осмотре со СУ запах гари.</t>
  </si>
  <si>
    <t>ВЛ-6 фидера № 410</t>
  </si>
  <si>
    <t>РУ-6кВ яч.№10 Ввод-6/1. Весь фонд скважин по ВЛ-6 фидеров: НСУ-116, НСУ-122, Поселковый</t>
  </si>
  <si>
    <t>Устранение аварийного дефекта (143,4°C) в РУ-6кВ (к.с. шпильки проход. изолятора с отход. шиной ф."А"), выявленного при ТВК 5.11.2015г.</t>
  </si>
  <si>
    <t>Кратковременное понижение U в сети 35 кВ, при аварийном отключении с успешным АПВ, МТЗ, ВЛ-10 ф-Чк-2 на ПС "Чкаловская". Порывистый ветер.</t>
  </si>
  <si>
    <t>Аварийное отключение с успешным АПВ, МТО. Порывистый ветер. Аварийное отключение ВЛБ-32, МТО. 12:40 РПВ успешно.</t>
  </si>
  <si>
    <t>С успешным АПВ ВЛ-35 "Твердиловская - Подколки". Порывистый ветер.</t>
  </si>
  <si>
    <t>С успешным АПВ, МТО. Аварийное отключение ВЛБ-32, МТО. Порывистый ветер. В 15:12 РПВ успешно.</t>
  </si>
  <si>
    <t>Кратковременное понижение U в сети 35 кВ при аварийном отключении с успешным АПВ, МТЗ, ВЛ-10 кВ ф-Чк-2 на ПС "Чкаловская". Порывистый ветер.</t>
  </si>
  <si>
    <t>С успешным АПВ, МТО. Аварийное отключение ВЛБ-32, МТО. Порывистый ветер. РПВ успешно.</t>
  </si>
  <si>
    <t>С успешным АПВ, сильный порывистый ветер</t>
  </si>
  <si>
    <t>Понижение напряжения в сети 35 кВ, персонал ПС "Асекево-тяга" поднял напряжение</t>
  </si>
  <si>
    <t>С неуспешным АПВ отключался ф-ДНС, работа МТЗ и В-35 Т2Т, В-6-2. На оборудовании ПС обледенение, на отходящих ВЛ гололед. ОВБ выехали в 3:00.</t>
  </si>
  <si>
    <t>С неуспешным АПВ, работа МТЗ. Персонал УЭ выехал. Персонал СЭС отключил свою отпайку и включил фидер.</t>
  </si>
  <si>
    <t>С неуспешным АПВ, работа МТЗ. Осмотр в светлое время.</t>
  </si>
  <si>
    <t>ВЛ-6 кВ фидера "Кристальный"</t>
  </si>
  <si>
    <t>Аварийное отключение с неуспешным АПВ, работа МТО. РПВ не успешно. Осмотром выявлены обрывы вязок на опорах №24 ф-А, №25 ф-С. АГП из Бугуруслана едет (отсутствие дорог, сопровождение с бульдозером). К работе приступили в 16:12. В 18:35 РПВ неуспешно. Выехали на ВЛБ-75. В 19:10 РПВ неуспешно. Промысел дает трактор для продолжения осмотра.</t>
  </si>
  <si>
    <t>ВЛ-6 кВ фидера № 6</t>
  </si>
  <si>
    <t>Неоднократные "посадки" напряжения в сети 110 кВ. В 3:06 с неуспешным АПВ отключалась ВЛ-110 кВ "Сорочинская-Плешаново" на ПС "Сорочинская". В 3:40 аварийное отключение с неуспешным АПВ ВЛ-35 кВ "Плешаново-Яшкинская". По сообщению ДД "Оренбургэнерго" неисправность на В-10 кВ фидера № 6, по сообщению ДЭМ СПЭС ПС отключена полностью, неисправность проходного изолятора на В-35 кВ. В 5:35 запитали с фидера № 708 ПС "Подгорная", в простое скв.№№ 953, 954, 955, 801. В 11:27 собрана нормальная схема.</t>
  </si>
  <si>
    <t>Сборка нормальной схемы после ремонта сельской отпайки персоналом СЭС.</t>
  </si>
  <si>
    <t>ВЛ-6 кВ фидера "КНС", КТП скв.№ 47</t>
  </si>
  <si>
    <t>Нет фазы на КТП, провод фазы "А" выскочил из зажима. (Отключение фидера и устранение не согласовал РИТС-2 из-за отсутствия дорог).</t>
  </si>
  <si>
    <t>Аварийное отключение с неуспешным АПВ, работа МТЗ. Ветер, гололед. СЭС причину не сообщают.</t>
  </si>
  <si>
    <t xml:space="preserve">Кратковременное понижение U в сети, остановка скважин. Причина выясняется. </t>
  </si>
  <si>
    <t>Аварийное отключение с неуспешным АПВ, МТЗ-2, РПВ не успешно. Производится осмотр двумя бригадами Егерь и трактор. В 15:00 выявлено: опора № 210 фаза"В" слет провода с изолятором, опора № 225 фаза "В" слет провода с изолятором отпайка на скв.№ 1804. К устранению приступили в 19:10.</t>
  </si>
  <si>
    <t>ВЛ-6 кВ фидера № 310</t>
  </si>
  <si>
    <t xml:space="preserve">Аварийное отключение с неуспешным АПВ. Выехали на ПС для выяснения причин. Работа МТО. РПВ успешно. </t>
  </si>
  <si>
    <t>Переходящее. Аварийное отключение с неуспешным АПВ, работа МТЗ. Персонал СЭС отключил свою отпайку и включил фидер.</t>
  </si>
  <si>
    <t xml:space="preserve">Переходящее. С неуспешным АПВ отключался ф-ДНС, работа МТЗ и В-35 Т2Т, В-6-2. На оборудовании ПС обледенение, на отходящих ВЛ гололед. </t>
  </si>
  <si>
    <t>Аварийное отключение с неуспешным АПВ, работа МТО. РПВ не успешно. Осмотром выявлены обрывы вязок на опорах №24 ф-А, №25 ф-С. АГП из Бугуруслана едет (отсутствие дорог, сопровождение с бульдозером). К работе приступили в 16:12. В 18:35 РПВ неуспешно. Выехали на ВЛБ-75. В 19:10 РПВ неуспешно. Промысел предоставил трактор для продолжения осмотра. На опорах №№: 66 сползла траверса на 2 метра, срыв провода фаза "В" с изолятором; 63, 107 обрыв вязки фаза "В". 11:50 допуск ремонтной бригады. Неисправность устранена.</t>
  </si>
  <si>
    <t>Переходящее.Нет фазы на КТП, провод фазы "А" выскочил из зажима. (Отключение фидера и устранение не согласовал РИТС-2 из-за отсутствия дорог). В 12:30 устранено.</t>
  </si>
  <si>
    <t xml:space="preserve">Аварийное отключение с успешным АПВ, работа МТЗ. Ветер. 6:15 на ВЛ-6 фидера "Пл-10" появилась "земля", фаза "С". 10:00 замыкание на землю не зафиксировано. Низкое напряжение скв. Не запускаются. Персонал ЦБПО и ПЭС выехали.Прибыли на место в 19:45(ОТСУТСТВИЕ ДОРОГ) выявлено на ВЛБ-78 ,выгорел контакт на вакуумном выключателе. Устранено .Наложен шунт. </t>
  </si>
  <si>
    <t>ф-Петровский</t>
  </si>
  <si>
    <t>Отключение фидера для ремонта ЛР.Нет фазы на КТП, провод фазы "А" от ЛР выскочил из зажима.Устранено в 12:10</t>
  </si>
  <si>
    <t>ф-Г-1</t>
  </si>
  <si>
    <t>Сброс нагрузки по ф-Г-1 из-за неуспешного включения ф-Г-8 персоналом СЭС.</t>
  </si>
  <si>
    <t>Устранение замыкания на землю, замена разрушенного изолятора на опоре №103 ВЛ-35 кВ.Устранено</t>
  </si>
  <si>
    <t>35/6 ММПС Капитоновская, ф-1320П</t>
  </si>
  <si>
    <t>Сброс нагрузки из-за повышения напряжения при вводе в работу ВЛ-110 "Каргала-Переволоцк" персоналом Оренбургэнерго.</t>
  </si>
  <si>
    <t>ф-7</t>
  </si>
  <si>
    <t>Аварийная заявка ЗЭС. Для безопасного производства работ на КРУН-10 кВ ф-1 ПС Платовская отключение Ф-7. Устранение свечения контактного соединения.</t>
  </si>
  <si>
    <t>ВЛ-6 фидера № 1314</t>
  </si>
  <si>
    <t>ВЛ-6 кВ ф-708</t>
  </si>
  <si>
    <t>"Земля" в сети 6 кВ фаза-В=0. При осмотре ф-708 на опоре №96 срыв вязки, провод на траверсе, частично осмотрены ф-704, 710. Произвели осмотр ВЛ, больше дефектов не выявлено. Неисправность устранена.</t>
  </si>
  <si>
    <t>ВЛ-6 кВ ф-7, ЛР-27, КТП скв-250 (б/д), 509</t>
  </si>
  <si>
    <t>Устранение дефекта контактного соединения ф-В на ЛР-6 кВ №28.</t>
  </si>
  <si>
    <t>Авар. Откл</t>
  </si>
  <si>
    <t>ВЛ-6 кВ ф-103 (L=32 км: 247 т/сут)</t>
  </si>
  <si>
    <t>737,731,290,723,615ш,680ш.</t>
  </si>
  <si>
    <t>Устранение замыкания на землю. Правка траверсы, правка штыря. Замена изолятора, замена вязки провода на опоре №93.</t>
  </si>
  <si>
    <t>ВЛ-6кВ "108-04"</t>
  </si>
  <si>
    <t>Вывод в ремонт ВЛ-6кВ "108-04" для замены разрушенного изолятора фазы "А" на опоре №34/5/3 с РЛНД-6</t>
  </si>
  <si>
    <t>КТП-6/0,4кВ №233</t>
  </si>
  <si>
    <t>м/р " Серный Баган" , КТП-6/0,4 кВ №233 скв 32. Повреждение кабельного наконечника КЛ-0,4 кВ Ф-В от тр-ра 6/0,4 кВ до СШ 0,4 кВ. Остановка скв. 32 "низкое напряжение". Замена кабельного наконечника, ввод в работу скважины №32</t>
  </si>
  <si>
    <t>ВЛ-35 кВ "Петрухновская" ПС 110/35/10 кВ "Пестравка" (ЧПО) Под отключение попали: ПС 35/10 кВ "Петрухновская", Т-1-Т ПС 35/10 кВ "Пиненковская"</t>
  </si>
  <si>
    <t>Работала МТЗ. АПВ-успешно. Произведен осмотр ВЛ. Повреждений не обнаружено.</t>
  </si>
  <si>
    <t>АВ-0,4кВ 630А скв.27141 КТПН-6/0,4кВ №1 630кВА к-569</t>
  </si>
  <si>
    <t>Неисправность СУ  ЭЦН скв.27141</t>
  </si>
  <si>
    <t xml:space="preserve">Неисправность контактара РПН, работа струйного реле на оключение 2Т. АВР-35кВ успешно.  В РУ-6кВ№1 КНС-11 включен СМВ-6кВ.
</t>
  </si>
  <si>
    <t>АПВ-35кВ успешно</t>
  </si>
  <si>
    <t xml:space="preserve">На ПС-35/6кВ К-1841 попадание птицы на   СШ-35кВ № 2.  ОРУ-35 №2/ </t>
  </si>
  <si>
    <t>ТП-6/0,4кВ №105</t>
  </si>
  <si>
    <t>Западное Сабо, ТП-6/0,4кВ №105</t>
  </si>
  <si>
    <t>нет фазы, отгорел провод фазы "А"- переразделка оп. кабеля</t>
  </si>
  <si>
    <t>Колендо, скв. 181, 200</t>
  </si>
  <si>
    <t>Не запуск автоматики БУС после ПОЭЭ</t>
  </si>
  <si>
    <t>Нижнее Даги, Л-7Д</t>
  </si>
  <si>
    <t>Поиск и устранения к/з на "землю" ВЛ-6 кВ Л-7Д</t>
  </si>
  <si>
    <t>Набиль, ТП 6/0,4кВ №305</t>
  </si>
  <si>
    <t>ТП 6/0,4кВ №305 ф 1- обрыв провода</t>
  </si>
  <si>
    <t>Набиль, скв. 126</t>
  </si>
  <si>
    <t>Смена ЭД</t>
  </si>
  <si>
    <t>Набиль, ТП-6/0,4кВ №102</t>
  </si>
  <si>
    <t>ТП-6/0,4кВ №102 ф1- ликвидация обрыва провода в рай-не скв 126</t>
  </si>
  <si>
    <t>Восточное Эхаби, скв. 278</t>
  </si>
  <si>
    <t>Сгорел вводной автомат в БУ, необходима замена</t>
  </si>
  <si>
    <t>Охинская ТЭЦ</t>
  </si>
  <si>
    <t>Охинский регион, Охинская ТЭЦ</t>
  </si>
  <si>
    <t xml:space="preserve">В соответствии с графиком контрольных пусков ГТУ 1; 2 был произведен запуск ПАЭС №1. Запуск и включение в сеть прошли в штатном режиме. В 10 час. 41 мин. была дана команда на разгрузку и отключение ПАЭС №1. После разгрузки и попытке останова ПАЭС №1 возникла неисправность в цепях управления которая не позволила отключить выключатель, но при этом подача топлива на агрегат прекратилась. ПАЭС №1 перешла в двигательный режим, что в соответствии с инструкцией недопустимо. Во избежании повреждения оборудования ПАЭС №1 начальником смены станции была дана команда на отключение рабочего ввода 1 секции 6 кВ. В результате этого был остановлен котлоагрегат №5. В связи с возникшим дефицитом паровой нагрузки в 10 час. 44 мин. были введены ограничения по линиям Т 602 и Т 603. После восстановление схемы, в 11 час. 50 мин. ограничения были сняты. Комиссия под руководством главного инженера приступила к расследованию данного инцидента.
</t>
  </si>
  <si>
    <t>БКНС Колендо</t>
  </si>
  <si>
    <t xml:space="preserve">АОУЭЦН "Пониженное напряжение" после запуска БКНС </t>
  </si>
  <si>
    <t>Мухто, скв. 137, 274</t>
  </si>
  <si>
    <t>АОЭЭ, отсутствует эл.энергия на скв. Предположительно пробит кабельный спуск на опоре. Работы на 26.11.15.</t>
  </si>
  <si>
    <t>ВЛ-6 кВ Ф-45 ПС 110\35\6 кВ  "Восточная-4"</t>
  </si>
  <si>
    <t>Ф-45</t>
  </si>
  <si>
    <t>АО МТЗ Ф-45, АПВН Произведен осмотр ВЛ-6 кВ замечаний нет. На БУ СНПХ 1011 м/рПушкарское сгорел автомат 1000 А  от К.З. ( по сообщению энергетика СНПХ). Отключен Р-1011/45 .РПВУ  КИЗ в норме</t>
  </si>
  <si>
    <t>К-7С                                    Северное нмр</t>
  </si>
  <si>
    <t>к.55Омб КТПН-6/0.4 №3</t>
  </si>
  <si>
    <t>МТО,
Дист.защита</t>
  </si>
  <si>
    <t xml:space="preserve">ПС 35/6кВ №176,
УКРМ-2 </t>
  </si>
  <si>
    <t xml:space="preserve">В-6кВ УКРМ-2 </t>
  </si>
  <si>
    <t>З.З. 3-й ступени</t>
  </si>
  <si>
    <t>РПВУ(АПВ нет)</t>
  </si>
  <si>
    <t>ПС 6/35кВ №2 "ГТЭС" Т-1,Т-2
ПС 6/35кВ №3 "ГТЭС" Т-1,Т-2</t>
  </si>
  <si>
    <t>Скв.292 Абино-Украинское м-е.</t>
  </si>
  <si>
    <t>ПС № 32"Север" 110/35/10кВ
В-35 М-26</t>
  </si>
  <si>
    <t>ВЛ-10 кВ ОАО "Кубаньэнерго"</t>
  </si>
  <si>
    <t>Скв. 10-я Зап. Беликовская.</t>
  </si>
  <si>
    <t>М-е Сладковско-Морозовское. Остановка УЭЦН при кратковременной посадке U. СЭС аварийно меняют изолятор. Запуск в работу от ДЭС в 14.55 после техотстоя.</t>
  </si>
  <si>
    <t>М-е Украинское, Абино-Украинское. В пролёте опор № 29-30 экскаватор задел провода при  работах в охранной зоне ВЛ.</t>
  </si>
  <si>
    <t>ВЛ-6 кВ Нф-42 Афипский ЭСУ.</t>
  </si>
  <si>
    <t>декабрь</t>
  </si>
  <si>
    <t>Сепам</t>
  </si>
  <si>
    <t xml:space="preserve"> Т-1</t>
  </si>
  <si>
    <t>02.12.2015 в 22:28 (местного времени) на ПС 6/35 №2 "ГТЭС" при пуске Т1 произошло отключение  Т-1, Т-2, отключение ПС 6/35 №3 "ГТЭС" Т-1, Т-2 ,. Cброс нагрузки 51560 кВт. Произведен осмотр сетевого оборудования: ПС Кустовых площадок  под напряжением,отключены ВВ-6 отходящих фидеров по АЧР,ЗМН.. В 03:24(м.в.) подано напряжение на все куст.площадки Усть-Тегусского и Урненского м/р.. В 04:15(м.в.) снято ограничение по набору нагрузки Усьть-Тегусского и Урненского м/р..</t>
  </si>
  <si>
    <t>Работала МТЗ. АПВ-нет. РПВ-успешно. Дождь, сильный порывистый ветер.Причина: произведен осмотр ВЛ (9.11.2015) обнаружено: в пролете оп.№49-50 под ВЛ  лежат два сухих дерева.</t>
  </si>
  <si>
    <t>Работала Т.О.АПВ-не успешно. РПВ-не успешно.Причина :ООО "Технефтесервис" во время установки а/крана для разгрузки труб НКТ на скв.№119 "Дзержинского" м-р была сломана опора 6кВ №402/3/2/2.
Произведена замена опоры.Акт составлен.</t>
  </si>
  <si>
    <t>ВЛ-10 кВ Ф-12</t>
  </si>
  <si>
    <t>ВЛ-10 кВ Ф-12 (ВПО)ПС 220/110/10 кВ "Комсомолец"(ПМЭС)Под отключение попали: отпайка ВЛ-10 кВ Ф-"Колпинский"(СНГ),отпайка ВЛ-10 кВ Ф-РРВ(СНГ).</t>
  </si>
  <si>
    <t>Работала МТЗ.АПВ-выведено. РПВ-успешно.Организован осмотр отпайка ВЛ-10 кВ Ф-"Колпинский"(СНГ), отпайка ВЛ-10 кВ Ф-РРВ(СНГ).Причина: неисправность в сетях ВПО (неисправность в  ТП 1206/250 принадлежащая ООО "ДМТ")</t>
  </si>
  <si>
    <t>ВЛ-10 кВ  Ф-7</t>
  </si>
  <si>
    <t>ВЛ-10кВ Ф-7 ПС 35/10 кВ "Петрухновская"</t>
  </si>
  <si>
    <t>Работала МТЗ.АПВ-успешно.Причина:произвели осмотр ВЛ и обнаружили в пролете опор 701/22 - 701/23 упавшую ветку под проводами ВЛ.</t>
  </si>
  <si>
    <t>ВЛ-35 кВ "Майская"(ЧПО) ПС 110/35/10 кВ "Б.Глушица"(ЧПО). Под посадку напряжения попали: Т-2-Т ПС 35/10 кВ "Пиненковская".</t>
  </si>
  <si>
    <t xml:space="preserve">В 12:15 прошла посадка напряжения, остановливались скв.по Ф-21 ПС 35/10 кВ "Пиненковская". Причина: на ПС 110 кВ Б. Глушица аварийно отключалась абонентская  ВЛ-10 фидера № 2 (Потребитель ЗАО "ССК"). Указанное отключение возможно могло явиться причиной провала напряжения на 1 и 2 секции шин 10 кВ и 1 и 2 секции шин 35 кВ ПС 110 кВ Б. Глушица. </t>
  </si>
  <si>
    <t xml:space="preserve">ВЛ-6 кВ Ф-3 </t>
  </si>
  <si>
    <t>ВЛ-6 кВ Ф-3 ПС 35/6 кВ"Каменка".</t>
  </si>
  <si>
    <t xml:space="preserve">В 15:55 прошла посадка напряжения . Останавливались скв. по ф-3.Причина:аварийное отключение ВЛ 10 кВ ф-9 (ЗАО "ССК") с ПС 110 кВ Елховка. Указанное отключение возможно могло явиться причиной провала напряжения на ВЛ-6 кВ Ф-3 ПС 35/6 кВ"Каменка" </t>
  </si>
  <si>
    <t>Работала Т.О.АПВ-не успешно. РПВ-не производилось.При осмотре ВЛ обнаружено:в пролетах оп.№415/4-416/3  провис проводов.Устранили.В 18:12 вкл Ф-4 в работу.Сильный,порывистый ветер.</t>
  </si>
  <si>
    <t>В 9:52 посадка напряжения. Причина: ВЛ 110 кВ Чапаевск-Снисски-2  опора № 9 на проводе фазы «В» следы перекрытия на шлейфе из за сильного порыва ветра.</t>
  </si>
  <si>
    <t>В 10:40 прошла посадка напряжения .Останавливались скв. по Ф-1,Ф-3.Причина: А.О ВЛ-10 кВ Ф-10 ПС 110/35/10 "Елховка" (СПО)</t>
  </si>
  <si>
    <t>Ввод-6 кВ Т-1-Т</t>
  </si>
  <si>
    <t>Работала МТЗ.РПВ-успешно. При осмотре РУ было обнаружено: А.О.ВЛ-6 кВ Ф-5 (ООО "Регионнефть") блинкер МТЗ ф-"В" и Ф-7 (ОАО "Оренбургнефть") блинкер МТЗ ф-"А" с неуспешным АПВ.В 17:05 вкл.ВЛ-6 кВ Ф-4 В работу.Замечаний нет.</t>
  </si>
  <si>
    <t xml:space="preserve">В 17:05 прошла  посадка напряжения, останавливались скважины.Причина: на ПС 110 кВ Чапаевская аварийно отключалась ВЛ 10 кВ фидера № 13 (потребителей нет, ВЛ холостая). Указанное отключение возможно могло явиться причиной провала напряжения на 2 секции шин 10 кВ ПС 110 кВ Чапаевская. </t>
  </si>
  <si>
    <t>Сработало указательное реле А.О. АПВ-не успешно.РПВ-успешно. Произвели осмотр ВЛ повреждений не обнаруженно.</t>
  </si>
  <si>
    <t>В 6:54 прошла  посадка напряжения, останавливались скважины.Причина: на ПС 110 кВ Пестравка аварийно отключалась ВЛ 10 кВ фидера № 3. Указанное отключение возможно могло явиться причиной провала напряжения на 1 секции шин 10 кВ и 1 секции шин 35 кВ ПС 110 кВ Пестравка</t>
  </si>
  <si>
    <t>Работала Т.О. АПВ-нет. АВР-6 кВ-успешно. Причина: разрушен проходной изолятор ф-"В" на СМВ-35 кВ.</t>
  </si>
  <si>
    <t>ВЛ-110 кВ "Горбуновская-1"(СПО)
ПС 220/110/10 кВ"Серноводская"(МЭС)
Под откл.попали:С-1-Т ПС 110/6 кВ
"Горбуновская",С-1-Т ПС 110/35/6 кВ "Красногородецкая",Т-1-Т
 ПС 35/6 кВ "Славкинская",Т-1-Т
ПС 35/6 кВ "Смагинская",Т-1-Т 
ПС 35/6 кВ "Шумалгинская",Т-1-Т 
ПС 35/6 кВ "Озеркинская".</t>
  </si>
  <si>
    <t>Работала МТО,"Дист.защита". АПВ-не успешно.РПВ-успешно. АВР-6 кВ ПС 110/6 кВ "Горбуновская"-успешно.АВР-35 ,6 кВ ПС 110/35/6 кВ"Красногородецкая"-успешно.
Осмотрели подходы ПС 110/6 кВ "Горбуновская", ПС 110/35/6 кВ
"Красногородецкая"-замечаний нет.</t>
  </si>
  <si>
    <t>ВЛ-10 кВ Ф-"Рак-3" ПС 35/10 кВ
"Большая Раковка"(СПО). Под отключение попали: отпайка ВЛ-10 кВ Ф-"РАК-3"от оп.№300/92 (АО "СНГ").</t>
  </si>
  <si>
    <t>Работала Т.О.АПВ-не успешно. РПВ-не производилось. В 22:30 откл. ЛР-9 и вкл. ПП-5 (перевели нагрузку уч.ВЛ-6 кВ Ф-5 до ЛР-9 на Ф-4 ПС 110/35/6 кВ "Зольное"). Сильный,порывистый ветер. Причина: в пролётах оп.№41-42, 46-47 обнаружены упавшие деревья на проводах ВЛ , деревья убрали и ввели в работу уч.ВЛ-6 кВ Ф-5 от ПС до ЛР-9.</t>
  </si>
  <si>
    <t>2ст.ЗЗ</t>
  </si>
  <si>
    <t>ВЛ-110 кВ "Серноводская-2"  ПС 220/10/35/10 кВ "Кинельская" МЭС.  Под отключение попали: С-2-Т ПС 110/35/6 кВ "Алакаевка" СПО</t>
  </si>
  <si>
    <t>ВЛ-35 кВ "Санаторная-1" (Жиг.ПО)</t>
  </si>
  <si>
    <t>ВЛ-35 кВ "Санаторная-1" (Жиг.ПО). ПС 110/35/10 кВ "Шигоны"(Жиг.ПО). Под посадку напряжения попала: ПС 35/6 кВ "Сытовка"(АО "СНГ")</t>
  </si>
  <si>
    <t>В 3:40 прошла посадка напряжения. Причина: посадка напряжения в энергосистеме Жиг. ПО.</t>
  </si>
  <si>
    <t>Центральная Оха, скв. 2001</t>
  </si>
  <si>
    <t>Мирзоева, Монги</t>
  </si>
  <si>
    <t>Посадка на линии Д-5 "Тымовск-Ноглики"</t>
  </si>
  <si>
    <t>Восточное Эхаби, скв. 573</t>
  </si>
  <si>
    <t>ЭЦН, скв. 118 Мирзоева</t>
  </si>
  <si>
    <t>Мирзоева, ф. Л-5Мз</t>
  </si>
  <si>
    <t>По АСДУ "Мир" авт.отключение В-6кВ Л-5Мз ПС-35/6 кВ "Мирзоева". Осмотр ВЛ-6, ТП-6/0,4 кВ - замечаний нет. Отключение групп №№1,2,3,4 на ТП-6/0,4 кВ №503. Включить В-6 кВ Л-5Мз - успешно, К.И. - норма. Пробой кабеля КППБ на скв.118 (ЭЦН).</t>
  </si>
  <si>
    <t>ПС-35/6кВ "Тунгор"</t>
  </si>
  <si>
    <t>ПС-35/6кВ "Тунгор", ВЭ-35 кВ №13, ВЛ-35кВ "Сабо"</t>
  </si>
  <si>
    <t xml:space="preserve">По АСДУ "Мир" отсутствие ЭЭ месторождений Ц.Сабо, Зап.Сабо, Мухто, Кадыланьи. При осмотре  ЭО ОРУ-35 кВ ПС-35/6 кВ "Тунгор" (старая) - ВЭ-35 кВ №13 в отключенном положении. </t>
  </si>
  <si>
    <t>Выход из строя МУЗ Сириус в РУ №46С «БКНС-3», отключение ОНД-6 на БКНС-3, сброс нагрузки . Возникновение субсинхронных крутильных колебаний на валах редукторов ГТУ.</t>
  </si>
  <si>
    <t>ВЛ-10 фидера "Мт-3"</t>
  </si>
  <si>
    <t>Вывод в неотложный ремонт ВЛ-10кВ для вырубки деревьев (персоналом СПО "Оренбургэнерго"). Работа не согласована ЦИТС.</t>
  </si>
  <si>
    <t>ПС Курманаевская, Шулаевская ф-706,708,718,94</t>
  </si>
  <si>
    <t>ВЛ-6 кВ № 172 Приазовский ЭСУ.</t>
  </si>
  <si>
    <t>ПС 35/6 Курманаевская, ф-706, 708, 718</t>
  </si>
  <si>
    <t>Кратковременное повышение напряжение в сети 110 кВ из-за замыкания транзита 220 кВ для восстановления нормального режима питания ПС 220 "Бузулукская", ПС 220 "Сорочинская" по команде ОРДУ.</t>
  </si>
  <si>
    <t>ВЛ-6 кВ "204-18"</t>
  </si>
  <si>
    <t>Сброс нагрузки по сообщению дисп.ОРДУ Тюленева А.А. из-за аварийного отключения ВЛ-110 "Абдулино-тяга-Сарай-Гир-тяга-Асекеево-тяга-Бугуруслан-2цепь" с успешным АПВ.</t>
  </si>
  <si>
    <t>ВЛ-10 фидера "Б-3"</t>
  </si>
  <si>
    <t>Вывод в нетложный ремонт персоналом СПО. Замена ТТ-10 и монтаж измерительного преобразователя. Эл.снабжение фидера "Б-3" переведено от ВЛ-10 фидера "Б-5". 18:39-19:10 сборка нормальной схемы.</t>
  </si>
  <si>
    <t>ВЛ-35, ПС 35/6кВ "Вахитовская", ММПС "Капитоновская". ВЛ-6 фидера № 1320.</t>
  </si>
  <si>
    <t>ВЛ-500 кВ "СГРЭС-1 - Холмогорская"</t>
  </si>
  <si>
    <t>ВЛ-110кВ "Бахиловская-Верхнеколик-Еганская" 1-2цепи</t>
  </si>
  <si>
    <t>Отпайка ВЛ-6 фидера "Петровский" после ВЛБ-55.</t>
  </si>
  <si>
    <t>ПС 110 "Донецко Сыртовская", "Вахитовская".</t>
  </si>
  <si>
    <t>Аварийное отключение В-110 "Донецко Сыртовская" на ПС "Каргалинская" с успешным АПВ, ТЗНП 2ст.</t>
  </si>
  <si>
    <t>ВЛ-110 "Вахитовская". ПС 110 "Вахитовская".</t>
  </si>
  <si>
    <t>Аварийное отключение В-110 "Вахитовская" на ПС "Д-Сыртовская" с успешным АПВ, ТЗНП 2ст.</t>
  </si>
  <si>
    <t>07.12.15.</t>
  </si>
  <si>
    <t>МТЗ Ф-А</t>
  </si>
  <si>
    <t>ПС-35/6кВ К-1221 ВЛ-6кВ Ф№14</t>
  </si>
  <si>
    <t>Разворот опоры №36 в свайном основании в результате повторяющихся ветровых нагрузок и воздействия грунтового давления</t>
  </si>
  <si>
    <t>ВЛ-6кВ Ф-5 ПС-35/6кВ К-364</t>
  </si>
  <si>
    <t>наезд неустановленным транспортом на опору №131</t>
  </si>
  <si>
    <t>ЛР-Л309 ПС 35/6кВ "Величаевка-11"</t>
  </si>
  <si>
    <t>В-Л309</t>
  </si>
  <si>
    <t>обрыв шлейфа на ЛР-Л309 ПС 35/6кВ "Величаевка-11", ПС 35/6кВ "Величаевка-12" перезапитали от Л-310 ВЛ-35кВ, дефект на ЛР-Л309 устранен</t>
  </si>
  <si>
    <t>ВЛ-6кВ Ф-71 ПС 35/6кВ "Русский Хутор-7"</t>
  </si>
  <si>
    <t>ВЛ-6кВ Ф-71 опора № 217 обрыв провода, отключили фидер для устранения дефекта, дефект устранен</t>
  </si>
  <si>
    <t>ВЛ-220кВ "Балезино-Комсомольская" (ПАО "ФСК ЕЭС")</t>
  </si>
  <si>
    <t>снег, ветер 15-20 м/с; падение дерева на ВЛ-220кВ "Балезино-Комсомольская"</t>
  </si>
  <si>
    <t>ВЛ-6 кВ фидера "Пром-1".</t>
  </si>
  <si>
    <t xml:space="preserve"> ПС 110 "Вахитовская".</t>
  </si>
  <si>
    <t>МВ-6 кВ Т-1-Т ПС 35/6 кВ "Западная"</t>
  </si>
  <si>
    <t>Сработало указательное реле А.О. АПВ-нет. РПВ- успешно. Причина: ложное срабатывание устройств РЗиА в яч.МВ-6 Т-1-Т.</t>
  </si>
  <si>
    <t>ВЛ-6 кВ Ф-5 ПС 110/35/6 кВ "Зольное" (Жиг.П.О.)</t>
  </si>
  <si>
    <t>ПС 35/6 кВ КНС-3м ВЛ 6 кВ Ф-15 от ПС 35/6 кВ КНС-3м</t>
  </si>
  <si>
    <t>ПС-35/6кВ К-291 ВЛ-6кВ Ф№4</t>
  </si>
  <si>
    <t>ПС-35/6кВ К-291                   ВЛ-6кВ Ф№4</t>
  </si>
  <si>
    <t>Неполнофазный режим излом наконечника по Ф-А на ЛР-6кВ оп№1           вследствие  повторяющихся ветровых нагрузок</t>
  </si>
  <si>
    <t xml:space="preserve">Ф.3-8 </t>
  </si>
  <si>
    <t>ВЛ-10кВ Ф-497 РУ-10 кВ ГУ-2 Подсолнечное</t>
  </si>
  <si>
    <t>АО яч №37/69 от ТО РПВУ после отключения ЛР-2/69 .</t>
  </si>
  <si>
    <t>АО Ф-33 МТЗ АПВН РПВН. Обрыв шлейфа ЛР на скв.109 Пушкар. Ф-"В". Дефект устранен Ф-33 в работе</t>
  </si>
  <si>
    <t>ВЛ-35кВ "БКНС-2 -ГЗУ-12"</t>
  </si>
  <si>
    <t>ПС 35/6кВ "ГЗУ-12", ПС 35/6кВ "БКНС-2"</t>
  </si>
  <si>
    <t>снег, ветер 15-20 м/с; ПС БКНС-2 запитана от ВЛ-35кВ "Кыква-БКНС-3", ПС ГЗУ -12 от ВЛ-35 Кыква - ГЗУ-12. На ВЛ-35 ГЗУ-12 - БКНС-2 падение дерева</t>
  </si>
  <si>
    <t>ПС 35/6кВ "БКНС-5" ф.24</t>
  </si>
  <si>
    <t>ВЛ-6кВ ф.24 ПС 35/6кВ "БКНС-5"</t>
  </si>
  <si>
    <t>снег, ветер 15-20 м/с; падение дерева в пролетах опор №126/3 - 126/4</t>
  </si>
  <si>
    <t>ПС 110/35/6кВ "Кыква" ф.12</t>
  </si>
  <si>
    <t xml:space="preserve">ВЛ-6кв ф.12 ПС 110/35/6кВ "Кыква" </t>
  </si>
  <si>
    <t>снег, ветер 15-20 м/с; падение дерева в пролёте опор 132-133</t>
  </si>
  <si>
    <t>ПС-35/6кВ №241
ВЛ-6кВ ф.241-08</t>
  </si>
  <si>
    <t>ПС-35/6кВ №241
ВЛ-6кВ ф.241-18</t>
  </si>
  <si>
    <t>Отпайка ВЛ-6 после ВЛБ-32. Скв.№№ 1206, 1212. ПСП "Агаровка, АГЗУ, 1209</t>
  </si>
  <si>
    <t>Устранение обрыва вязки фаза "А" на опоре №310. Устранение замыкания на "землю"</t>
  </si>
  <si>
    <t>яч. Ф-423 ВЛ-10кВ</t>
  </si>
  <si>
    <t>Для устранения обрыва вязки провода Ф-"В" на опоре №56 за яч.№ 2/2</t>
  </si>
  <si>
    <t>Вывод в неотложный ремонт ВЛ-10кВ для установки анкерной опоры №165 (персоналом СПО "Оренбургэнерго")</t>
  </si>
  <si>
    <t>1-я ступень ТЗНП, МФТО.</t>
  </si>
  <si>
    <t>ПС "Промысловая"; ПС 35/6 кВ "КНС-3"; "Пронькинская"; "В.Покровка"</t>
  </si>
  <si>
    <t>С успешным АПВ отключалась ВЛ-110 кВ "Бузулукская-Промысловая-2" на ПС "Бузулукская". Работа 1-я ступень ТЗНП, МФТО. Персонал ЗПО произвел частичный осмотр ВЛ, причина не выявлена, продолжение осмотра 11.12.15.</t>
  </si>
  <si>
    <t xml:space="preserve">Остановка УЭЦН при включении БСК-110 на ПС 110/35/6кВ Катыльгинская, после устранения капельной течи масла на ТН-35 ф "В" БСК-110. </t>
  </si>
  <si>
    <t>ПС-35/6кВ К-89    ВВ-6кВ №2</t>
  </si>
  <si>
    <t>КТПН-630 кВА
куст 58</t>
  </si>
  <si>
    <t xml:space="preserve">При запуске ЭЦН скв.№ 1644 на К-58, произошло отключение отходящего и вводного АВ-0,4 кВ в КТПН-6/0,4 кВ 630 кВА, вышли из строя высоковольтные предохранители. Причина: короткое замыкание кабеля 0,4 кВ от КТПН-630 кВА до СУ скв. № 1644. В 09-18 после замены предохранителей,  КТПН-630 включена под напряжение </t>
  </si>
  <si>
    <t>ПС 110/35/6кВ Очимкинская                                ВЛ-35 Пламя-2</t>
  </si>
  <si>
    <t>ВЛ-35 Пламя-2</t>
  </si>
  <si>
    <t>ЗРУ-6кВ "Факел" ввод №2</t>
  </si>
  <si>
    <t>2Т ПС110/35/6кВ "Тарасовская"</t>
  </si>
  <si>
    <t>Работала МТЗ. АПВ-нет.РПВ-не производилось.Причина: в пролете оп.№10-11 на ВЛ лежит дерево.Убрали.
В 16:54 ВЛ-6 кВ Ф-1 вкл.в работу.</t>
  </si>
  <si>
    <t xml:space="preserve">В 12:19 прошла посадка напряжения по ВЛ-10 кВ Ф-9, останавливались скв. на "Южно-Орловском" м/р.СПО посадку по Ф-9 не потверждают, отключений не было).
</t>
  </si>
  <si>
    <t>ВЛ-35 кВ "Успенская-Николаевская" ОАО "Кубаньэнерго".</t>
  </si>
  <si>
    <t>М-е Николаевское, Убеженское. Отключение в сетях "Кубаньэнерго".</t>
  </si>
  <si>
    <t>яч2-Ф14 ВЛ-6 кВ Ф-14</t>
  </si>
  <si>
    <t>яч2-Ф14</t>
  </si>
  <si>
    <t>АО МТЗ яч2-Ф14, РПВУ КИЗ в норме, Произведен осмотр ВЛ-6 кВ замечаний нет.</t>
  </si>
  <si>
    <t>ВЛ-6 кВ Ф-63 РУ-6 кВ ТП-1 "Городок"</t>
  </si>
  <si>
    <t>ПС 35/6 кВ Куст-103 Тр-р 35/6 кВ №1</t>
  </si>
  <si>
    <t>ПС 35/6 кВ Куст-103 яч.13</t>
  </si>
  <si>
    <t>ПС 35/6кВ К-37</t>
  </si>
  <si>
    <t>ВЛ-6 ф.37-14</t>
  </si>
  <si>
    <t>ПС 35/6 кВ № 202 Т-1</t>
  </si>
  <si>
    <t>ПС 35/6 №274 ВЛ-6кВ ф 274-14</t>
  </si>
  <si>
    <t>ПЛУ 35кВ</t>
  </si>
  <si>
    <t>Тарханы, Березовка</t>
  </si>
  <si>
    <t>ТЗНП-1,3 ст</t>
  </si>
  <si>
    <t xml:space="preserve">выпавших блинкеров нет </t>
  </si>
  <si>
    <t xml:space="preserve">Ф.13-15 </t>
  </si>
  <si>
    <t>110/6кВ "Гаршинская-2"</t>
  </si>
  <si>
    <t>СШ-6-2, ф-916</t>
  </si>
  <si>
    <t>Устранение замыкания на землю, слет провода фаза "В" (обрыв вязки) на опоре №66.</t>
  </si>
  <si>
    <t>ПС-35/6кВ№336 ф.336-14</t>
  </si>
  <si>
    <t>В-6кВ ф.326-15, 326-16</t>
  </si>
  <si>
    <t>В 11:33 прошла посадка напряжения , останавливались скв.на "Южно-Орловском" м/р.Самарское ПО посадку напряжения не подтверждают. В энергосистеме Самарского ПО отключений и посадок напряжения в данный период времени не было, сообщил ДД СПО Трофимов А.П.</t>
  </si>
  <si>
    <t>Погтовка схемы к плавке гололеда на ВЛ-35 кВ "Богдановка-Кызыл-Мечеть" персоналом ЗПО.</t>
  </si>
  <si>
    <t>Сборка нормальной схемы после плавки гололеда на ВЛ-35 кВ "Богдановка-Кызыл-Мечеть" персоналом ЗПО.</t>
  </si>
  <si>
    <t>Ввод в работу ВЛ-220 кВ "Газовая-Сорочинская" после устранения разрыва шлейфа ф-С в месте сварки на опоре №617 на 56 км.</t>
  </si>
  <si>
    <t>К-188</t>
  </si>
  <si>
    <t>ПС 35/6 "Краснояровская", "КНС-6", "Городская"</t>
  </si>
  <si>
    <t>Кратковременное понижение напряжения при аварийном отключении фидера 10кВ «НП-2» РУ-10кВ (граница ответственности БРНУ) ПС 110/35/10кВ «НПС» (СПО).</t>
  </si>
  <si>
    <t>ВЛ-6 кВ ф-4, скв-264, 5049, 5027</t>
  </si>
  <si>
    <t>Ограничение по нагрузке (1 МВт) на ПС "Адамовка". Организуется вывоз ДЭС персоналом Хайтед</t>
  </si>
  <si>
    <t>Для безопасного выполнения работ персоналом ЗЭС на ф-КМ-4</t>
  </si>
  <si>
    <t>ТП к.18а, 19а, 47а-2, 92</t>
  </si>
  <si>
    <t>ДЗЛ фаза "С"</t>
  </si>
  <si>
    <t>ВЛ-110 Ванкорская ГТЭС-Север I цепь (С-7)</t>
  </si>
  <si>
    <t xml:space="preserve">В пролете опор 5-6  стрелой автомобильного крана ООО ТК «Актай» был задет провод фазы «С». </t>
  </si>
  <si>
    <t>1ст.З.З</t>
  </si>
  <si>
    <t>ВЛ-110 кВ "Колдыбань-1</t>
  </si>
  <si>
    <t>ВЛ-110 кВ "Колдыбань-1" ПС 220/110/10 кВ "Головная" (МЭС). Под откл.попали: С-1-Т ПС 110/35/10 кВ "Колдыбань" (ЧПО),ПС 35/6 кВ "Колыванская", Т-1-Т ПС 35/6 кВ "Маланинская",  Т-1-Т ПС 35/6 кВ "Дзержинская".</t>
  </si>
  <si>
    <t xml:space="preserve">ВЛ-6 кВ фидера № 4, скв.№№ 264, 5049, 5027. </t>
  </si>
  <si>
    <t>При отключении В-35 № 16 РП 35 кВ "Эхаби" отказ работы привода (зависание). Возникновение межконтакной дуги внутри баков выключателя ф.А,С. Выведен в ремонт с ручным отключением ВЛ 35 кВ "Эхаби" и ВЛ 35 кВ "Сабо"</t>
  </si>
  <si>
    <t>ПС-35/6кВ К-90   ВВ-6кВ №8</t>
  </si>
  <si>
    <t>порыв водовода в пролете оп. 2-3, попадание жидкости на  провода ВЛ-6кВ и  оп.3, образование наледи.</t>
  </si>
  <si>
    <t xml:space="preserve">   К. 413 1п  ТП№1 Гл-Ав.-0,4кВ</t>
  </si>
  <si>
    <t xml:space="preserve">АВ 0,4кВ ввода </t>
  </si>
  <si>
    <t xml:space="preserve">12:00 Посадка напряжения. Причина: Аварийное отключение Ф-6 ПС 35/6 кВ "Черновка" СПО," МТЗ", АПВ-нет, РПВ-успешно. 
</t>
  </si>
  <si>
    <t>К-52 скв. 1657 Советское нмр</t>
  </si>
  <si>
    <t>ПС 35/6 кВ №209, ф.209-02</t>
  </si>
  <si>
    <t>В-6  ф.209-02</t>
  </si>
  <si>
    <t>Оп.№ 13 (ж/б) сбита   трактором К-703 гос № УК 2137/86,принадлежит Западно-сибирской строительной компании(ЗССК) , нагрузка переведена на ф.208-04</t>
  </si>
  <si>
    <t>ВЛ-10 кВ Ф-12 (ВПО) ПС 220/110/10, 10/35 кВ "Комсомолец"(МЭС). Под отключение попали: отпайка ВЛ-10 кВ Ф-"Колпинский"(СНГ) от оп.№ 151; отпайка ВЛ-10 кВ Ф-"РРВ"(СНГ) от оп.№6.</t>
  </si>
  <si>
    <t>ПС 35/6 кВ №222, ДНС-9 КУПНА №1 ЭД-6кВ №1</t>
  </si>
  <si>
    <t>В-6 ЭД-6 №1 ДНС-9</t>
  </si>
  <si>
    <t xml:space="preserve">Газовая защита трансформатора </t>
  </si>
  <si>
    <t>УСВ</t>
  </si>
  <si>
    <t xml:space="preserve"> В 18:58 АО ГТУ-2 потеря возбуждения генератора, отключилось устройство системы возбуждения (УСВ), срабатывание АЧР 1,2ст. В работе ГТЭС-42 ГТУ-3 Р=2,7 МВт, ДЭС-13 1ДГУ Р=0,8 МВт.В 19:20. восстановлено энергоснабжение Тямкинского м/р. Пуск ГТУ-4 и синхронизация с ГТУ-3 в 20:00. В 20:02 полное снятие ограничений по нагрузке.</t>
  </si>
  <si>
    <t>ВЛ-6 кВ № Кл-514 Афипский ЭСУ.</t>
  </si>
  <si>
    <t>Аварийное отключение с успешным АПВ, работа МТЗ-1. Порывы ветра до 18 м/сек, метель. Проводится повторный осмотр. Выявлено: отпайка на скв.№ 2101 опора №-1 слет изолятора.</t>
  </si>
  <si>
    <t xml:space="preserve">   КТПН 6/0,4кВ  №1 к.413.1   </t>
  </si>
  <si>
    <t xml:space="preserve">Ввод АВ-0,4кВ </t>
  </si>
  <si>
    <t>ПС 35/6кВ №116 Т-2</t>
  </si>
  <si>
    <t>Т-1 ПС 35/6кВ "К-77"</t>
  </si>
  <si>
    <t>Срабатывание газовой защиты на Т-1</t>
  </si>
  <si>
    <t>ПС № 30"Тихоновская" 110/35/10кВ
В-35 М-20</t>
  </si>
  <si>
    <t xml:space="preserve">БУ Куст 9а; ВДК-3; 6 скв.на Кустах 5, 9, 1БИС; БКНС-2-ОНД-5 </t>
  </si>
  <si>
    <t>ВГТЭС, В-110 С-3</t>
  </si>
  <si>
    <t>ДЗЛ ф.В, ТО,                                              1 ст.ТНЗНП</t>
  </si>
  <si>
    <t>ВГТЭС, В-110 С-4</t>
  </si>
  <si>
    <t>ПС 105 Куст-105 35/6кВ       В-6 ф 105-21</t>
  </si>
  <si>
    <t>1Т КТП "Куст 105"</t>
  </si>
  <si>
    <t>ПС 1 Куст-1 35/6кВ                В-6 ф 1-14</t>
  </si>
  <si>
    <t>ФСТ-5 скв.309, ФСТ-6 скв.330</t>
  </si>
  <si>
    <t>Повреждение разделки КЛ-6кВ ФСТ-6</t>
  </si>
  <si>
    <t>ДЗЛ фаза "В"</t>
  </si>
  <si>
    <t>Опора 273 (анкерная) обрыв нижней части натяжной изолирующей подвески на средней траверсе в сторону ВГТЭС.</t>
  </si>
  <si>
    <t>В РЩ-0,4 кВ перед СУ УЭЦН, выгорела верхняя губка на вводном АВ.</t>
  </si>
  <si>
    <t>ВЛ-6 кВ № 54 Приазовский ЭСУ.</t>
  </si>
  <si>
    <t>УЭЦН скв. 2116 м-е Анастасиевско-Троицкое (Ханьковская площадь).</t>
  </si>
  <si>
    <t>Высокое напряжение в СЭС. Ремонтная схема. Нет возможности регулирования.</t>
  </si>
  <si>
    <t>М-е Дыш, Ключевое. Падение дерева на провода ВЛ в пролёте опор 1/12-1/13 (отпайка к ТП-Кл-514-3п). Нормальная схема собрана в 15.50.</t>
  </si>
  <si>
    <t>Скв. 10 Западно-Беликовская.</t>
  </si>
  <si>
    <t>М-е Сладковско-Морозовское. Остановка УЭЦН.  При плановом отключении эл. энергии для ремонта на РП-10 Петровское произошла поломка ДЭС. Запуск от сети в 15.10.</t>
  </si>
  <si>
    <t xml:space="preserve">ВЛИ-0,4кВ ф. 1 от ТП Нк-53-4п. Кабельный спуск к РЩ-0,4кВ    скв. № 23.                          </t>
  </si>
  <si>
    <t xml:space="preserve">ТП Нк-53-4п ф.1.      </t>
  </si>
  <si>
    <t>М-е Николаевское.  Сработал фидерный АВ. Короткое замыкание кабельного спуска с ВЛИ-0,4кВ на скв. №23. Произведен ремонт. Ветер. ШП НЯ № 13.</t>
  </si>
  <si>
    <t>ВЛ-10 кВ ПП-1 СЭС ОАО "Кубаньэнерго".</t>
  </si>
  <si>
    <t>М-е Сладковско-Морозовское. УЭЦН скв. 10-я Зап.-Беликовская. Отключение электроэнергии на время АПВ.</t>
  </si>
  <si>
    <t>ВЛ-6 кВ КУ-9 СЭС ОАО "Кубаньэнерго"</t>
  </si>
  <si>
    <t>Скв. 1-я и 2-я Чумаковские.</t>
  </si>
  <si>
    <t>ВЛ-6 кВ КУ-9 СЭС, опора №27 - наброс на провода. Устранено. Скважины работали от ДЭС.</t>
  </si>
  <si>
    <t>ПС 35/6 К-33</t>
  </si>
  <si>
    <t>ВЛ-6 ф.33-16</t>
  </si>
  <si>
    <t xml:space="preserve"> АПВН, РПВН</t>
  </si>
  <si>
    <t>ВЛ-35 Куст-1</t>
  </si>
  <si>
    <t>Порывистый ветер, осмотр</t>
  </si>
  <si>
    <t>ПС К-160</t>
  </si>
  <si>
    <t>ВЛ-6 ф.160-18</t>
  </si>
  <si>
    <t>Порывистый ветер, оп.22 установили подставную траверсу с изолятором и перетянули провод оп.1-22 отп.к.160</t>
  </si>
  <si>
    <t xml:space="preserve"> К 23 КТПН 6/0,4кВ 630кВА №2</t>
  </si>
  <si>
    <t>ПС 35/6 кВ Северо-Островная К 23 КТПН 6/0,4кВ 630кВА №2</t>
  </si>
  <si>
    <t xml:space="preserve">В результате разрушения и выхода из строя конденсаторной установки (БСК-0,4кВ) произошло отключение вводного АВ-0,4кВ 1600А рем.№297 03.06.14г. в КТПН 6/0,4кВ. Прямые потери 3,9т/5,8м3, отнесены в категорию наземное оборудование. Осмотр эл.оборудования КТПН 6/0,4кВ, АВ-0,4кВ, отключение АВ-0,4кВ БСК. В 7:47 подали напряжение на отходящие АВ-0,4кВ, запуск мех.фонда. Контроль за уровнем U, I, запуском мех.фонда. </t>
  </si>
  <si>
    <t>ПС 35/6 кВ КНС-8 яч.9</t>
  </si>
  <si>
    <t>По результатам осмотра выявлено превышение установленной мощности БУ Интегра-Бурение на 505кВт, отказ защит ЯКНО-6кВ БУ КП-154, что привело при кратковременном возрастании нагрузки к аварийному отключению яч.9 действием защиты МТЗ. В момент отключения системой ТМ по яч.9 зафиксировано значение тока 169А, уставки  МТЗ 150А 12с, МТО 1000А 0с_x000D_
На ячейке ЯКНО 6кВ МТЗ 120А 10с, МТО 700А 0с, Umin 0,3Uн_x000D_
 Осмотр ЭО ПС 35/6кВ, яч. ЯКНО 6кВ БУ. Контроль за уровнями U и I. Направлена тетефонограмма ООО Интегра-Бурение. Произвели изменение уставок яч.9 МТЗ 200А 12с.</t>
  </si>
  <si>
    <t>ПС 35/6 кВ Аригольская-2 К-3 КТПН 6/0,4кВ 400кВА №3</t>
  </si>
  <si>
    <t>Отказ защит СУ УЭЦН скв.216 ПЭД-220кВт в момент повреждения подземного оборудования R-0 привело к перегоранию предохранителей ПК-6кВ фаз "А,В,С" Iном-40А в КТПН 6/0,4кВ 400кВА КП-3, аварийному откл. Ф-6,8 на ПС 35/6кВ Аригольская-2 действием АЧР-1ст, на 2ТН-6кВ зафиксировано снижение частоты до 48,44Гц, уставки АЧР 1ст-49Гц 0с, 2ст-49,5Гц 3с. В КТПН 6/0,4 кВ  АВ-0,4кВ Ввод 630А тип ВА 51-39 рем.№97.04.09, АВ-0,4кВ 630А скв.216 тип ВА 51-39 рем.№119.04.09. Тек.рем. КТПН 6/0,4кВ 07.07.2011г. ТО 30.11.2015г. По системе ТМ Омь зафиксировано бросок тока по яч.3 на 173А, яч.11 ( ВВод) на 194А на ПС 35/6кВ Аригольская-2. Скв.216 КП-3 в ремонте. Потери нефти составили 0,6т/14,7 м.куб. Контроль за напряжением, запуском мех.фонда, в 10:37 с согласованием ГПЭС-2 РПВ через ТУ Ф-6,8 на ПС 35/6кВ Аригольская-2. Осмотр ПС 35/6кВ, КТПН 6/0,4кВ. Замер сопротивления изоляции трансфоматора 6/0,4кВ, замена ПК-6кВ в КТПН 6/0,4кВ 400кВА №3 КП-3. Отправлена телефонограмма о предоставлении информации с СУ УЭЦН в ЦИТС ОАО СН-МНГ, ВНГДУ</t>
  </si>
  <si>
    <t>ПС 35/6 кВ Куст-115 ВЛ 6 кВ Ф-19 от ПС 35/6 кВ Куст-115</t>
  </si>
  <si>
    <t>ПС 35/6 кВ Куст-115 яч.19</t>
  </si>
  <si>
    <t>В момент отключения яч.19 системой ТМ зафиксирован бросок тока по яч.19 270А, по яч.16 ввод-6кВ №2 до 800А. Уставка МТЗ-300А 0,5сек., МТО 1300А 0сек.  Произведен осмотр ПС 35/6кВ приемного портала яч.19, опоры №1, произведен частичный осмотр ВЛ-6кВ. Сообщено ЧОП Мега-ЩИТ. В результате осмотра выявлен схлест проводов А,С в пролете опор 2-3. 08.12.15г. произведена перетяжка проводов ф.А, в 16:56 Ф-19 включен на х.х.</t>
  </si>
  <si>
    <t>По результатам осмотра выявлена неисправность контактной группы фазы С на ЛР-6 оп.1/3 с последующим возникновением неполнофазного режима на участке ВЛ-6кВ Ф-15 ПС 35/6кВ КНС-3м и остановом скважин КП-20._x000D_
Потери составили:_x000D_
прямые-1,9т/33,4м.куб._x000D_
косвенные-0,3т./5,2м.куб. Контроль за уровнем напряжения, нагрузкой. Осмотр ВЛ-6кВ Ф-15 ПС 35/6кВ КНС-3м, КТПН 6/0,4кВ КП-20,21. Перевод нагрузок с Ф-15 нв Ф-5 ПС 35/6кВ КНС-3м. Произведена замена силовых контактов и комплект изоляции ЛР-6 на оп.1/3. Восстановление нормальной схемы электроснабжения.</t>
  </si>
  <si>
    <t>Короткое замыкание в пожарном щите.</t>
  </si>
  <si>
    <t>Аварийный останов ГПГУ-3, на панели управления АРМ сработал сигнал - "Дистанционный аварийный стоп". Отключение ВЛ-6 кВ Ф-6,8 на ПС 35/6 кВ Аригольская-2 действием защиты АЧР 1 ст (уставка 49 ГЦ, 0 сек.), на 2ТН-6 кВ  зафиксирована частота 48,87 Гц. При выяснении причин аварийного останова было найдено место короткого замыкания в щите "АУПТ и СКЗ" вследствии попадания воды из вентиляционной шахты системы охлаждения. Потери нефти  составили 1,5т/37,2м3. Отнесены в категорию АИЭ аварии. Осмотр оборудования. 06:24 по готовности ГПЭС-2 в  включение Ф-6 ПС 35/6кВ Аригольская-2  ТУ успешно. 07:00 ГПГУ-3 в параллельной работе. 07:06  включение Ф-8 ПС 35/6кВ Аригольская-2  ТУ успешно.Отправлена телефонограмма в ЦИТС ООО "АЭС".</t>
  </si>
  <si>
    <t xml:space="preserve">В момент аварийного отключения ВЛ-6кВ по системе ТМ зафиксирован бросок тока до 292А, уставки МТЗ-300А/0,5сек, МТО-1600А/0сек. Потери составили 1,7т/58,5м3 отнесены в категорию наземное оборудование Осмотр эл.оборудования ПС 35/6кВ, ВЛ-6кВ, контроль за напряжением и запуском мех.фонда. </t>
  </si>
  <si>
    <t>При осмотре ПС в КРУН-6кВ обнаружено попадание талой воды в шкаф защит 1Т. Потери нефти составили: косвенные-5,1т/43,2м.куб, прямые-1,2т/17,2м.куб. Осмотр ПС 35/6кВ, произведена комплексная проверка 1Т замечаний не выявлено. В 21:14 1Т включен на ХХ.</t>
  </si>
  <si>
    <t xml:space="preserve">ПС 35/6 кВ Западная </t>
  </si>
  <si>
    <t>ПС 35/6 кВ Западная яч.6</t>
  </si>
  <si>
    <t>При производстве работ по отсыпке дороги в пролёте опор №30-31 ВЛ-6кВ Ф-6 к новой КП-102 организацией ЗАО "НефтьСтройИнвест" произошло зацепление провода Ф-С и схлёст с проводом Ф-А, что привело к межфазному короткому замыканию и отключению МВ-6кВ яч.6. При осмотре ВЛ-6кВ Ф-6 обнаружено распушение провода, обрыв 4-х жил, следы ожога, загибы штырей изоляторов на оп.№30,31 Ф-С. Представитель ЗАО "НСИ" Жестеров С.В. от объяснений отказался. Разрешение на выполнение работ на данном участке ООО "МЭН" не выдавалось. В момент отключения системой ТМ по яч.4 зафиксирован бросок тока 143А. Уставки МТЗ 300А 0,5с, МТО 1100А 0с.  Потери нефти составили прямые 0,3т/12 м.куб., косвенные 0,1т./2,8м.куб_x000D_
 Контроль за уровнями напряжения и запуском мех.фонда. В 08:07  РПВ через ТУ Ф-6. Осмотр эл.оборудования ПС 35/6кВ, КТПН 6/0,4кВ, ВЛ-6кВ. Отправлена т/ф в ЦИТС ОАО, ВНГДУ о предоставлении информации со СУ ЭЦН. Подана заявка на 15.12.2015г.</t>
  </si>
  <si>
    <t xml:space="preserve"> КТПН 6/0,4 кВ 400кВА КП-6А</t>
  </si>
  <si>
    <t>При осмотре выявлено аварийное отключение вводного АВ-0,4кВ 630А  ВА 51-39 рем.№ нет. год.выпуска 02,99г. При проведении пирометрического контроля обнаружен внутрений нагрев АВ-0,4кВ "Ввод" вверх ф.А+28С, ф.В+20С, ф.С+24С, низ ф.А+52С, ф.В+16С, ф.С+23С  Осмотр эл.оборудования КТПН 6/0,4кВ, АВ-0,4кВ В 03:47 подали напряжение на отходящие АВ-0,4кВ, запуск мех.фонда. Контроль за уровнем U, I, пирометрический контроль АВ-0,4кВ. Отправлена телефонограмма в ЦИТС ОАО, АНГДУ о предоставлении информации с СУ УЭЦН. На 15.12.15г. подана заявка.</t>
  </si>
  <si>
    <t>При осмотре выявлено аварийное отключение вводного АВ-0,4кВ 630А  ВА 51-39 рем.№ нет. год.выпуска 02,99г. Для исключения возможных отключений произведена замена вводного АВ-0,4кВ. Потери нефти не выставлялись. Осмотр эл.оборудования КТПН 6/0,4кВ, АВ-0,4кВ. Контроль за уровнем U, I, пирометрический контроль АВ-0,4кВ. Отправлена телефонограмма в ЦИТС ОАО, АНГДУ о предоставлении информации с СУ УЭЦН. На 16.12.15г. произведена замена АВ-0,4кВ</t>
  </si>
  <si>
    <t xml:space="preserve">ПС 35/6 кВ Куст-64 Куст-47 КТПН 6/0,4 кВ 630кВА №1 </t>
  </si>
  <si>
    <t>В результате КЗ КЛ-0,4 кВ в РЩ-0,4кВ узла учета бригадного хозяйсва ОАО СНПХ ЗБС № 30, расположенного на площадке обслуживания КТПН 6/0,4 кВ КП-47 С.Покурского м/р, произошло отключение АВ-0,4кВ № 5 в КТПН-6/0,4кВ 630 кВА (рем. №  04 от 07.15г.).  Осмотр оборудования КТПН 6/0,4кВ, АВ-0,4кВ. Составлен акт.</t>
  </si>
  <si>
    <t>Аварийный останов ГПГУ-1, на панели управления АРМ сработал сигнал критическая детонация, что привело к отключению ВЛ-6кВ Ф-6,8 на ПС 35/6кВ Аригольская-2 действием защиты АЧР 1 ст, уставка 49 ГЦ, 0 сек., на 2ТН-6 кВ  зафиксирована частота 48,98 Гц.  Прямые потери нефти составили 4,6т/110м3, отнесены в категорию АИЭ (аварии).  Осмотр оборудования, в 03:19 запуск ГПГУ-1 на х/ход, в 04:16 повторный останов ГПГУ-1 по детонации. Произведена перезагрузка программного обеспечения, замена топливного фильтра ГПГУ-1. В 04:58 ГПГУ-1 ввели в параллельную работу с нагрузкой 460кВт и в 05:25 готовность ГПЭС-2 к приему нагрузки. В 05:25 по ТУ произведено включение Ф-6,8 на ПС Аригольская-2. Отправлена телефонограмма в ЦИТС ООО "АЭС".</t>
  </si>
  <si>
    <t>ПС 35/6 кВ №185 яч. 18506</t>
  </si>
  <si>
    <t>По предварительной причине в момент тяжёлого запуска СТД-6кВ 1600кВт №1, произошло подклинивание контактной группы токового реле МТЗ, действующих на отключение ВВ-6кВ яч.6 ПС 35/6кВ №185. В момент отключения яч.№6  по МПУ Сепам был зафиксирован бросок тока до 1200А 0,4с (уставка МТЗ 1400А 0,3с). Отключение ВВ-6кВ яч.6 действием защиты МТЗ.  Осмотр эл.оборудования. Включение ВВ-6кВ яч.6. Контроль запуска технологического оборудования. Проверка защит РЗА. Замена реле тока РТ-40 яч.№6.</t>
  </si>
  <si>
    <t>ошибка регулирования</t>
  </si>
  <si>
    <t xml:space="preserve">ГПЭС ДНС-1 6х1,250; 12х1,375 </t>
  </si>
  <si>
    <t xml:space="preserve">В 00:27 аварийный останов ЭЦ, ГПГУ№1-12, ДГУ№14-18 по защите "Ошибка регулирования". Сброс нагрузки 12,5МВт.В 01:05, 01:23,  03:26, 04:15, 04:52, 07:48, 08:25, 08:49, 09:28, 09:39 повторные остановки ЭЦ по защите "Ошибка регулирования". В 13:48 в работе ГПГУ 1-10, ДГУ 14-18 с нагрузкой 9,2 МВт, ГПГУ-11 ремонт, ГПГУ-12 резерв. Предварительной причиной остановки ЭЦ явилось КЗ в блоке управления ГПГУ-11 цепи межпанельной связи. Прямые потери нефти составили 125т/ 1318 м3., косвенные потери нефти составили: 9т/132м3. Осмотр оборудования, деблокировка защит. Контроль за запуском 00:35, 03:26, 04:15, 04:45  в работе ДГУ№13,14,17,18.  Замена кабеля связи ДГУ-14 и ДГУ-17. </t>
  </si>
  <si>
    <t>Плавка гололеда по ф-1 персоналом Первомайского РЭС.</t>
  </si>
  <si>
    <t>Перевед питания ПС на резервную схему. Плавка гололеда на ВЛ-35 кВ "Богдановка-Кызыл- Мечеть" персоналом ЗЭС.</t>
  </si>
  <si>
    <t>Самодуровская, Тарханы, Березовка</t>
  </si>
  <si>
    <t>Аварийное отключение, работа МТЗ. Причину персонал ЗЭС сообщит утром</t>
  </si>
  <si>
    <t>Переходящее. Ограничение по нагрузке (1 МВт) на ПС "Адамовка". Организуется вывоз ДЭС персоналом Хайтед. В 2:30 техника пришла на базу для погрузки ДЭС. В 5:00 выехали из Бузулука 2-длинномера, автокран, топливозаправщик, фискарс(4 ДЭС). На место прибыли в 12:20. Скв.№ 5027 подкл. в 14:15, в работе в 16:00. Скв.№ 264 подкл. в 16:14, в работе в 16:45. Скв.№ 5049 подкл. в 17:20, в работе в 17:40.</t>
  </si>
  <si>
    <t>Аварийное отключение с успешным АПВ. Порывы ветра до 9 м/сек, метель.Организуется осмотр.</t>
  </si>
  <si>
    <t>Аварийное отключение с успешным АПВ, работа МТЗ-1. Порывы ветра до 9 м/сек. Производят осмотр.</t>
  </si>
  <si>
    <t>Аварийное отключение с успешным АПВ, работа МТО. Порывы ветра до 15 м/сек., метель. Организуется осмотр.</t>
  </si>
  <si>
    <t>Аварийное отключение с успешным АПВ, работа МТО. Порывы ветра до 15 м/сек.метель, пляска проводов. Фидер в 14:00 осмотрен полностью, замечаний не выявлено.</t>
  </si>
  <si>
    <t>Отпайка ВЛ-6 кВ, ЛР-1 фидера № 38</t>
  </si>
  <si>
    <t>Отключение части фидера для ремонта ЛР-6кВ КТП-6/0,4 скв.№ 1050 (искрение). Устранено. Заменили неподвижный нож Ф-"С", разъединитель ЛРК.</t>
  </si>
  <si>
    <t>ВЛ-6 Ф-517</t>
  </si>
  <si>
    <t>Вывод в ремонт для верхового осмотра ВЛ-110 кВ "Сорочинская-Богдановская". Неотложная заявка ЗЭС</t>
  </si>
  <si>
    <t>ВЛ-6 кВ ф-4</t>
  </si>
  <si>
    <t>Ремонт ЛР на скв-5027.</t>
  </si>
  <si>
    <t>ПС 35 "Моргуновская", "Лабазинская". ВЛ-10 фидера "Лб-2".</t>
  </si>
  <si>
    <t>ВЛ 35 кВ Пурпейская-1,2
ВЛ 35 кВ Западная-2</t>
  </si>
  <si>
    <t>Отключение ВЛ 35 кВ Пурпейская-1,2,ВЛ 35 кВ Западная-2 по защите ТО, АПВ не успешное. Порыв высоконапорного водовода ЦППД-1 в районе ПС35/6 кВ "107".</t>
  </si>
  <si>
    <t>1ст.ЗЗ, МФТО</t>
  </si>
  <si>
    <t>ВЛ 110 кВ Муравленковская-Барсуковская-2</t>
  </si>
  <si>
    <t>Отключение ВЛ 110 кВ Муравленковская-Барсуковская-2 по защите 1 ступень ЗЗ, МФТО, АПВ не успешное, АВР 35 кВ успешное . В 6:47 РПВ успешное. Расплетение грозозащитного троса в пролете опор № 48-49.</t>
  </si>
  <si>
    <t>ВЛ-6 кВ "105-18"</t>
  </si>
  <si>
    <t>Отключение ВЛ-6кВ "105-18" по защите "ТО", АПВ успешное. Обнаружены следы ожогов на проводах фаз «А, «В»  в пролёте опоры № 51/6 и приемным порталом КТПН-630кВА №2  куста №10 Верхне-Пурпейского м/р, вследствие сильных порывов бокового ветра. Выполнена перетяжка проводов.</t>
  </si>
  <si>
    <t>Отключение ВЛ-6кВ "105-18" по защите "ТО", АПВ не успешное, РПВ не успешное. Схлест проводов фазы "В" и"С" из-за срыва вязки провода фазы "В" на опоре №31/1, отпаечной ВЛ 6 кВ на куст 2. Восстановлена вязка провода.</t>
  </si>
  <si>
    <t>яч. № 12 "В-6-2" ПС 35/6 "108"</t>
  </si>
  <si>
    <t>ПС 35/6 кВ "108"</t>
  </si>
  <si>
    <t>Отключение Т-2 4000 кВА, ПС 35/6кВ "108", работа дифференциальной защиты трансформатора.  Внутреннее повреждение ТТ в яч.№ 12 "В-6-2" фаз "А" и "С".</t>
  </si>
  <si>
    <t>Работала МТЗ.АПВ-нет. В 19:50 РПВ-не успешно.Причина: в пролете по.№57-58 на ВЛ лежит ветка дерева.Убрали.В 21:03 вкл.Ф-2 в работу.Осмотр ВЛ перенесен на 08.12.2015 г на светлое время суток.Сильный ветер.Дождь.</t>
  </si>
  <si>
    <t>Работала МТЗ.АПВ-нет. В 21:00 РПВ- успешно.Осмотр ВЛ перенесен на 08.12.2015 г на светлое время суток.Произвели осмотр ВЛ-6 кВ обнаружили в пролете опор №10А-11А дерево под проводами ВЛ. Сильный ветер.Дождь.</t>
  </si>
  <si>
    <t>Работала МТЗ. АПВ-нет.РПВ-успешно. Причина: произвели осмотр ВЛ и обнаружили в пролете опор №1Д-2Д упавшее дерево под проводами ВЛ.Сильный порывистый ветер.</t>
  </si>
  <si>
    <t>Работала МТЗ. АПВ-не успешно. 16:58 РПВ-не успешно.Причина: в пролете опор №10з-11з обрыв провода фаза "А", дерево лежит на проводах.17:22 Отключили ЛР-6 на опоре №99, отпайка на поврежденный участок.Сильный порывистый ветер.9.12.2015 13:26-15:26 произвели восстановление поврежденного участка.</t>
  </si>
  <si>
    <t>Работала МТЗ. АПВ-не успешно. Персонал Жиг.П.О. отказался производить РПВ. Произвели осмотр ВЛ от ЛР-21 на оп.№32 до оп.№96 повреждений не обнаружено. В 17:24 отключили ЛР-21 на оп.№32. В 17:54 включили ПП-5. При осмотре Ф-4 обнаружили деревья под проводами в пролете опор № 13-14. 9.12.2015 г. 15:12 восстановлена нармальноя схема эл.снабжения Ф-4. Сильный порывистый ветер.</t>
  </si>
  <si>
    <t>Отключен персоналом Кинельского РЭС без предупреждения</t>
  </si>
  <si>
    <t>В 13:15 персоналом Кинельского РЭС без предупреждения отключена ВЛ-10 кВ Ф-12.На ВЛ-10 кВ Ф-12 замыкание на землю Ф-"С".Причина: неисправность на участке ВЛ-10 кВ принадлежащим Волжскому ПО. Устранена.</t>
  </si>
  <si>
    <t>ВЛ-10 кВ Ф-11
(СПО)</t>
  </si>
  <si>
    <t>ВЛ-10 кВ Ф-11 ПС 110/35/10 кВ  "Исаклинская" (СПО). Под отключение попали: ВЛ-10 кВ Ф-1 "Ганино-Янгульского" м/р.</t>
  </si>
  <si>
    <t xml:space="preserve">Работала "МТЗ", АПВ-выведено, РПВ-не успешно.1:36 после отключения отпайки стороннего потребителя персоналом СПО  повторное РПВ-успешно, напряжение на Ф-1 "Ганино-Янгульского" м/р не появилось. В результате осмотра  обнаружено, что в РП-10-1/2 отключен МВ-10, указательных реле защит в РП-10-1/2 нет. 4:20 Ф-1 "Ганино-Янгульского" м/р введен в работу.Осмотр ВЛ запланирован на светлое время суток. В 14:04 произведён осмотр ВЛ-10 кВ Ф-1 "Ганино-Янгульского" м/р - видимых повреждений не обнаружено.
</t>
  </si>
  <si>
    <t>ВЛ-6 кВ Ф-64 ПС 35/6 кВ 
"Восточно-Кохановская".</t>
  </si>
  <si>
    <t xml:space="preserve">Сработало указательное реле "АО" 
АПВ-успешно. В 17:02 произведён осмотр ВЛ-6 кВ Ф-64 и ТП 6/04,кВ - видимых повреждений не обнаружено.
</t>
  </si>
  <si>
    <t>ПС-35/6кВ К-96   ВЛ-6 кВ Ф-14</t>
  </si>
  <si>
    <t>Обрыв провода в пролёте оп№19/5-19/6 Ф-С</t>
  </si>
  <si>
    <t>ПС-35/6кВ К-41М   ВЛ-6 кВ Ф-14</t>
  </si>
  <si>
    <t>Вследствии перепада температур с -39 до -15 выдавило из стакана оп.№38, крен оп.№38</t>
  </si>
  <si>
    <t>ПС-35/6кВ К-1221  ВЛ-6 кВ Ф-14</t>
  </si>
  <si>
    <t>Обрыв оттяжки оп.№37, разворот оп., схлест проводов в пр. оп. 37-38. . Поврежденный участок выведен из схемы.</t>
  </si>
  <si>
    <t>ПС-35/6кВ К-250  ВВ-6кВ яч.2</t>
  </si>
  <si>
    <t>ПС-35/6кВ К-250            ВВ-6кВ яч.2</t>
  </si>
  <si>
    <t>ПС-35/6кВ К-810  ВЛ-6 кВ Ф-6</t>
  </si>
  <si>
    <t>ПС-35/6кВ К-507 ВЛ-6кВ Ф№8</t>
  </si>
  <si>
    <t>Вследствии перепада температур с -39 до -15  выдавило из стакана оп.№6, крен оп.№6</t>
  </si>
  <si>
    <t>ПС-35/6кВ К-40     В-35кВ №2</t>
  </si>
  <si>
    <t>ПС-35/6кВ К-40 Т-1, ВЛ-35кВ Ф№1 К-40</t>
  </si>
  <si>
    <t>КТПН-6/0,4кВ 630кВА №2 К-402Б</t>
  </si>
  <si>
    <t>Внутреннее повреждение трансформатора( обрыв  "звезды" по 6кВ).</t>
  </si>
  <si>
    <t>ПС35/6кВ К-203  ВВ-35 №2      "Водозабор-2"</t>
  </si>
  <si>
    <t>ВЛ-35кВ в зоне эксп. Ответственности ПАО "Горэлектросеть"</t>
  </si>
  <si>
    <t>Снижение  межконтактной изоляции выходного реле ГЗТ (РП-252) вследствии скрытого дефекта</t>
  </si>
  <si>
    <t>ПС-35/6кВ "Мухто", ф.5</t>
  </si>
  <si>
    <t>Центральный Паромай, ПС-35/6кВ "Мухто", ф.5</t>
  </si>
  <si>
    <t>Дистанционное включение Фид.№5 на ПС-35/6кВ "Мухто". Предположительно перехлест проводов</t>
  </si>
  <si>
    <t>Выбило АВ в БУ, протяжка контактов, запуск</t>
  </si>
  <si>
    <t>Западное Сабо, скв. 170</t>
  </si>
  <si>
    <t>Замыкание моторного кабеля в БРНО, переразделка кабеля, запуск в работу.</t>
  </si>
  <si>
    <t>Отключение Фид.№5</t>
  </si>
  <si>
    <t>АОЭЭ ветер, перехлест проводов</t>
  </si>
  <si>
    <t>Отключение Фид.№5, перехлест проводов</t>
  </si>
  <si>
    <t>Восточное Эхаби, скв. 696</t>
  </si>
  <si>
    <t>Набиль, ТП-6/0,4кВ № 305</t>
  </si>
  <si>
    <t>АГЗУ №8 ТП-305 ф-1 перехлёст проводов</t>
  </si>
  <si>
    <t>АГЗУ-9 ТП-403 ф-1 перехлёст проводов</t>
  </si>
  <si>
    <t>Катангли, ТП-6/0,4кВ № 411</t>
  </si>
  <si>
    <t>ТП-411 ф-2 перехлёст проводов</t>
  </si>
  <si>
    <t>Набиль, ф. Л1Н</t>
  </si>
  <si>
    <t>Катангли, ТП-6/0,4кВ № 312</t>
  </si>
  <si>
    <t>ТП-312 ф-1 перехлёст проводов</t>
  </si>
  <si>
    <t>Центральная Оха, скв. 2762</t>
  </si>
  <si>
    <t>Нет 2-х фаз, треб. ревизия кабельного спуска- фазы в норме- сгорел маг. пускатель, подкл. врем. напрямую.</t>
  </si>
  <si>
    <t>Катангли, ТП-6/0,4кВ № 409</t>
  </si>
  <si>
    <t>т/п 6/0,4кВ №409 ф2-включение автомата</t>
  </si>
  <si>
    <t>Центральная Оха, скв. 1789</t>
  </si>
  <si>
    <t>Катангли, ТП-6/0,4 кВ № 410</t>
  </si>
  <si>
    <t>ТП-6/0,4 кВ №410, ф.№3 устранение отсутствия фазы</t>
  </si>
  <si>
    <t>ТП-6/0,4 кВ №410</t>
  </si>
  <si>
    <t>ТП-6/0,4 кВ №410 ф.3 - выбило автомат в ТП</t>
  </si>
  <si>
    <t>Отгорел провод на ВЛ-6 кВ</t>
  </si>
  <si>
    <t>Катангли, ТП-6/0,4кВ № 307</t>
  </si>
  <si>
    <t>ТП №307 ф.3 - выбило автомат в ТП</t>
  </si>
  <si>
    <t>РП-35кВ "Эхаби"</t>
  </si>
  <si>
    <t>РП-35кВ "Эхаби", ВЛ 35 кВ "Эхаби", ВЛ 35 кВ "Сабо"</t>
  </si>
  <si>
    <t>Центральная Оха, скв. 2857</t>
  </si>
  <si>
    <t>Западное Сабо, ТП-6/0,4кВ № 106</t>
  </si>
  <si>
    <t>ТП- 6/0,4кВ№106 гр.№2 - выбило автомат 6 кВ</t>
  </si>
  <si>
    <t>Выбило автомат БУ; запуск с ручного, автоматич. пуск не работает</t>
  </si>
  <si>
    <t>Восточное Эхаби, скв. 304</t>
  </si>
  <si>
    <t xml:space="preserve">Ф.30-8, 30-16 Советское нмр </t>
  </si>
  <si>
    <t xml:space="preserve">Ф.30-8, 30-16 </t>
  </si>
  <si>
    <t>К-245 Советское нмр</t>
  </si>
  <si>
    <t>К-140 скв. 239,          К-140 скв. 242 Советское нмр</t>
  </si>
  <si>
    <t>В КТПН 6/0,4кВ. АО АВ-0,4кВ Iн-160А, Iр-55А на скв.242, АВ-0,4кВ Iн-250А Iр-145А на скв.239, запрошены распечатки журнала событий СУ ЭЦН</t>
  </si>
  <si>
    <t>ВЛ-10кВ Ф-11 РП 10 кВ "Сундур" (отпайка ОАО "Белкамнефть")</t>
  </si>
  <si>
    <t>ВЛ-10кВ Ф-11 РП 10 кВ "Сундур"</t>
  </si>
  <si>
    <t>Обход персоналом ОАО "Белкамнефть" произведен, замечаний нет</t>
  </si>
  <si>
    <t>ПС 110/35/6 кВ Куделинская, ВЛ-35 Пойма-1</t>
  </si>
  <si>
    <t>В-35 Пойма-1</t>
  </si>
  <si>
    <t>ДФЗ, 1ст. ЗЗ</t>
  </si>
  <si>
    <t>ВЛ-110кВ Правдинская-Пойковская</t>
  </si>
  <si>
    <t>ПС 220/110/35 Правдинская,                    В-110 Пойковская</t>
  </si>
  <si>
    <t>ПС-35/6кВ №245
ВЛ-6кВ ф.245-11</t>
  </si>
  <si>
    <t>При движении неизвестного автотранспортного средства по кустовой дороге  произошел съезд с дороги и наезд на опору №61 ВЛ-6кВ ф.245-11,   с последующим падением опоры и обрывом провода фазы «А» в пролете опор 60-61,  что привело к межфазному короткому замыканию и отключению МВ-6кВ ф.245-11  действием защит, остановке скважин кустов мех. добычи К.111, 111а, 112. Заменили оп №61.</t>
  </si>
  <si>
    <t>ПС-35/6кВ №270
ВЛ-6кВ ф.270-08</t>
  </si>
  <si>
    <t>ВЛ-6кВ ф.270-08</t>
  </si>
  <si>
    <t>В результате потери электроизоляционных свойств между первичной и вторичной обмоткой произошел пробой изоляции и разрушение трансформатора тока фазы «А» вызвавшее однофазное замыкание на землю с последующим переходом в трехфазное КЗ, которое привело к отключению МВ-6 кВ  ф.245-11  действием защит и посадке напряжения по секции шин.  Устранено.</t>
  </si>
  <si>
    <t>В результате порыва трубопровода находящийся в обслуживании ЦТОРТ №1 ООО «РН-Юганскнефтегаз» и попадания подтоварной воды на провода ВЛ-6кВ ф.241-08 в пролете опор № 36-40 произошло междуфазное короткое замыкание, обрыв провода на опоре №38 и отключение МВ-6кВ ф.241-08 действием защит с неуспешным АПВ.</t>
  </si>
  <si>
    <t>В результате порыва трубопровода находящийся в обслуживании ЦТОРТ №1 ООО «РН-Юганскнефтегаз» и попадания подтоварной воды на провода ВЛ-6кВ ф.241-18 в пролете опор № 36-40 произошло междуфазное короткое замыкание  вызвавшее отключение МВ-6 кВ ф.241-18 действием защит с неуспешным АПВ.</t>
  </si>
  <si>
    <t>В результате порыва трубопровода находящийся в обслуживании ЦТОРТ №1 ООО «РН-Юганскнефтегаз» и попадания подтоварной воды на провода ВЛ-35кВ «Пламя» 2ц в пролете опор № 38-39,  произошел схлест   проводов, что привело к  междуфазному  короткому  замыканию, вызвавшее отключение МВ-35кВ ВЛ-35кВ «Пламя» 2ц действием защит с успешным АПВ.</t>
  </si>
  <si>
    <t>В результате выдавливания свайного основания опоры № 10 произошел наклон опоры в сторону опоры № 9, что привело к уменьшению допу-стимых расстояний между проводами фаз «В» и «С» в пролете опор № 9-10 . Уменьшение допустимых расстояний между проводами фаз «В» и «С» в пролете опор № 9-10  привело к межфазному короткому замыканию и остановке скважин.</t>
  </si>
  <si>
    <t>В-6кВ ф.336-14</t>
  </si>
  <si>
    <t>ПС 35/6 кВ №203, ф.203-20</t>
  </si>
  <si>
    <t>В-6  ф.203-20</t>
  </si>
  <si>
    <t xml:space="preserve">1,2 С.Ш. 6кВ ПС 110/35/6кВ "Зольное" (ЖигПО). Под отключение попали: ВЛ-6кВ Ф-1,2,4,5 ( АО "Самаранефтегаз") </t>
  </si>
  <si>
    <t xml:space="preserve">ВЛ-0,4кВ ф. 1 от ТП Нк-53-3п. Кабельный спуск к РЩ-0,4кВ    скв. № 21.                          </t>
  </si>
  <si>
    <t xml:space="preserve">ТП Нк-53-3п ф.1.      </t>
  </si>
  <si>
    <t>ВЛ-6 фидера "Графский"</t>
  </si>
  <si>
    <t>ВЛБ-33</t>
  </si>
  <si>
    <t xml:space="preserve"> Ввод  АВ-0,4 </t>
  </si>
  <si>
    <t>ПС 35/6 кВ ДНС-2
ВЛ 6 кВ Ф-9</t>
  </si>
  <si>
    <t>Касание провода ВЛ автомобилем ООО "ГеоСервиснаяКомпания".</t>
  </si>
  <si>
    <t>АО "Тюменьэнерго"</t>
  </si>
  <si>
    <t>1ст.ЗЗ, ТО</t>
  </si>
  <si>
    <t>ТП-Кл-514-6п ф-1.</t>
  </si>
  <si>
    <t>ВЛ-6кВ Л-4Мз</t>
  </si>
  <si>
    <t>МТЗ-3</t>
  </si>
  <si>
    <t>ПС 35/6 кВ Куст-120 яч.8</t>
  </si>
  <si>
    <t>ПС-35/6кВ К-471    В-6кВ №14</t>
  </si>
  <si>
    <t>ЗРУ-6кВ №26 "Куст-6бис"
В-6 ф.26-16</t>
  </si>
  <si>
    <t>Куст 6бис
ФСТ Вр.1-8 скв.№ 635,238,962,733</t>
  </si>
  <si>
    <t>Перекрытие кабельного ввода ФСТ (ответственность Бейкер хьюз)</t>
  </si>
  <si>
    <t>М-е Николаевское.  Сработал фидерный АВ. Короткое замыкание кабельного спуска с ВЛ-0,4кВ на скв. №21. Произведен ремонт. Ветер. ШП НЯ № 14.</t>
  </si>
  <si>
    <t>М-е Дыш. Сработал фидерный АВ. Сильные порывы ветра. ШП НЯ-17.</t>
  </si>
  <si>
    <t>Аварийное отключение ВЛ-6 кВ во время запуска скважины с неисправным подземным оборудованием.</t>
  </si>
  <si>
    <t>Остановка ДЭС, неисправность-ошибка генератора. Персонал Хайтед произвел замену АВР.</t>
  </si>
  <si>
    <t>АОЭЭ - выбило автомат в БУ</t>
  </si>
  <si>
    <t>Восточное Эхаби, скв. 346</t>
  </si>
  <si>
    <t>АОЭЭ - сгорел пускатель</t>
  </si>
  <si>
    <t>ТП-6/0,4кВ № 92</t>
  </si>
  <si>
    <t>Центральная Оха, ТП-6/0,4кВ № 92</t>
  </si>
  <si>
    <t>АОЭЭ ТП-6/0,4кВ № 92, перехлест проводов</t>
  </si>
  <si>
    <t>ВЛ-35кВ\Одопту</t>
  </si>
  <si>
    <t>Одопту, ВЛ-35кВ</t>
  </si>
  <si>
    <t>АОЭЭ ВЛ-35кВ. Метео.</t>
  </si>
  <si>
    <t>АОЭЭ, отсутствует эл.энергия на скв-нах. Перехлест проводов, необходима натяжка.</t>
  </si>
  <si>
    <t>АОУЭЦН после посадки ЭЭ.</t>
  </si>
  <si>
    <t>АОЭЭ - упала антенна на провод 6кВ - угроза поражения эл. током возле здания АБК.</t>
  </si>
  <si>
    <t>Западное Сабо, Мухто, Кыдыланьи, Ц.Паромай</t>
  </si>
  <si>
    <t>АОЭЭ, причина выясняется.</t>
  </si>
  <si>
    <t>АОЭЭ ТП-6/0,4кВ № 92 гр.3, требуется изоляция провода на столбе</t>
  </si>
  <si>
    <t>Центральная Оха, скв. 31, 1411</t>
  </si>
  <si>
    <t>Восточное Эхаби, ТП-6/0,4кВ № 19</t>
  </si>
  <si>
    <t>ТП-6/0,4кВ №19 обрыв провода по ВЛ 0,4кВ</t>
  </si>
  <si>
    <t>Мирзоева, ВЛ-6кВ Л-4Мз</t>
  </si>
  <si>
    <t>Перехлест проводов фидера Л4Мз</t>
  </si>
  <si>
    <t>Восточное Эхаби, скв. 762</t>
  </si>
  <si>
    <t>Восточное Эхаби, ТП-6/0,4кВ № 17</t>
  </si>
  <si>
    <t>АОЭЭ: обрыв провода на ТП №17 фидер № 2 "2-я Площадь"</t>
  </si>
  <si>
    <t>Выбило ТРН в БУ, протяжка контактов, запуск</t>
  </si>
  <si>
    <t>Центральная Оха, ТП-6/0,4кВ № 208</t>
  </si>
  <si>
    <t>Не запускается, выбило автомат на ТП-208</t>
  </si>
  <si>
    <t>Обрыв по линии ВЛ-0,4.  Работы на 29.12.15г</t>
  </si>
  <si>
    <t>Западное Сабо, ДЭС</t>
  </si>
  <si>
    <t>АОЭЭ, отсутствие топлива в ДЭС.</t>
  </si>
  <si>
    <t>Набиль, скв. 125</t>
  </si>
  <si>
    <t>Набиль, скв. 141</t>
  </si>
  <si>
    <t>ВЛ-6 кВ 8-22</t>
  </si>
  <si>
    <t>Отключение ВЛ 6 кВ 8-22 по защите ТО, АПВ не успешное. Порыв высоконапорного водовода ЦППД-1 в районе куста № 45 Барсуковского м/р.</t>
  </si>
  <si>
    <t>Отключение ВЛ 110 кВ Муравленковская-Барсуковская-2 по защите 1 ступень ЗЗ, МФТО, АПВ не успешное. На ПС 110/35/6 кВ "Ново-Пурпейская", "Барсуковская" АВР-35 кВ успешное .  Расплетение грозозащитного троса в пролете опор № 40-41.</t>
  </si>
  <si>
    <t>ПС 6/35/110 Тямкинская</t>
  </si>
  <si>
    <t>ЗРУ-6кВ ВВ-6кВ яч. №6, №13</t>
  </si>
  <si>
    <t xml:space="preserve"> В 12:17 отключение мех. фонда К-1, К-2 Тямкинского м/р причина: отключение  ВВ-6 яч. №6, №13 в ЗРУ-6кВ ПС 6/35/110 Тямкинская действием защит РЗА, в 12:30 после осмотра оборудования, включение ВВ-6 яч. №6, №13   подача напряжения на К1, К-2 Тямкинского м/р, в 13:36 мехфонд К-1, К-2 в работе.  </t>
  </si>
  <si>
    <t>Восточное Эхаби, ТП-6/0,4кВ № 2</t>
  </si>
  <si>
    <t>Устранение обрыва провода ТП № 2 фид. 1 ''Сах.Сопка''</t>
  </si>
  <si>
    <t>Обрыв провода на опоре ВЛ-0,4кВ</t>
  </si>
  <si>
    <t>Восточное Эхаби, скв. 594</t>
  </si>
  <si>
    <t>замер 0 - выбивает, работы на 30.12.15г.</t>
  </si>
  <si>
    <t>Восточное Эхаби, ТП-6/0,4кВ № 19А</t>
  </si>
  <si>
    <t>ТП № 19А фид. 2 ''2-ая Площадь'' - отгорел кабельный спуск L=15м, треб-ся замена, в эл. цехе кабеля нет</t>
  </si>
  <si>
    <t>Восстановление фазы в БУ</t>
  </si>
  <si>
    <t>Сгорел пускатель - подсоединие напрямую</t>
  </si>
  <si>
    <t>Восточное Эхаби, ТП-6/0,4кВ № 3</t>
  </si>
  <si>
    <t>Устранение обрыва провода ТП № 3 фид. 1 ''Сах.Сопка''</t>
  </si>
  <si>
    <t>Набиль, ТП-6/0,4кВ №23</t>
  </si>
  <si>
    <t>Отключение ТП №23 для ликвидации обрыва провода на опоре скв 141</t>
  </si>
  <si>
    <t>ВЛ-110 кВ Л-67 ПС 110/35/6кВ "Затеречная-1"</t>
  </si>
  <si>
    <t>АО В-Л67 на ПС 110/35/6кВ Затеречная-1 I,III  ст.НЗЗ РПВН (шквальный ветер)</t>
  </si>
  <si>
    <t>ВЛ-110 кВ Л-67 ПС 35/6кВ "Зимняя-Ставка-3"</t>
  </si>
  <si>
    <t>АО В-Л67 на ПС 110/35/6кВ Затеречная-1 I,III  ст.НЗЗ РПВН,перевели питание по Л-306  (шквальный ветер)</t>
  </si>
  <si>
    <t>ВЛ-6кВ Ф-164 ПС 110/6кВ "Прасковея-16"</t>
  </si>
  <si>
    <t>Ф-164</t>
  </si>
  <si>
    <t>АО Ф-164 АПВН. Устранение обрыва вязки на опоре №5 Ф-"В"  (шквальный ветер)</t>
  </si>
  <si>
    <t>ВЛ-6кВ Ф-152 ПС 35/6кВ "Ачикулак-Нефть-15"</t>
  </si>
  <si>
    <t>АО Ф-152 АПВН от ТО. Обрыв вязки на опоре №91,120  Ф-"В".  (шквальный ветер)</t>
  </si>
  <si>
    <t>ВЛ-6кВ Ф-2 ПС 35/6кВ Камыш Бурун</t>
  </si>
  <si>
    <t>АО Ф-2 гор. РПВН. Устранение обрыва вязки на опоре №39 Ф-"В"  (шквальный ветер)</t>
  </si>
  <si>
    <t>ячейка Ф-423</t>
  </si>
  <si>
    <t>АО яч.Ф-423 МТЗ РПВНУстранение обрыва вязки на опоре №15 Ф-"В".  (шквальный ветер)</t>
  </si>
  <si>
    <t xml:space="preserve">АО  В-Ф2 Гор. для отыскания "земли" </t>
  </si>
  <si>
    <t>Земляная защита 1-й ступени</t>
  </si>
  <si>
    <t>ВЛ-110 кВ "А-4 - А-1" Приазовский ЭСУ.</t>
  </si>
  <si>
    <t>Отпайка ВЛ-6 фидера № 517 после ЛР-1.</t>
  </si>
  <si>
    <t xml:space="preserve">Замена траверсы, изоляторов, натяжной арматуры на опоре № 3 отп. на ТП-411, устранение провиса провода в пролете опор №№3-4. </t>
  </si>
  <si>
    <t>ВЛ-110 кВ "Азот-Елховка"(СПО)</t>
  </si>
  <si>
    <t>ВЛ-110 кВ "Азот-Елховка"(СПО) ПС 500/220/110/10 кВ "Азот" (МЭС). Под отключение попали: С-1-Т ПС 110/35/10 кВ "Елховка" (СПО), Т-1-Т ПС 35/6 кВ "Каменка", Т-1-Т ПС 35/10 кВ "Волгановка".</t>
  </si>
  <si>
    <t xml:space="preserve">Пропало напряжение. На ПС 110/35/10 кВ "Елховка" (СПО) работал АВР-35 кВ. На ПС 35/6 кВ "Каменка", ПС 35/10 кВ "Волгановка" работал АВР 6,10 кВ. В 15:00 на ПС 35/6 кВ "Каменка" действием защит восстановлена нормальная схема эл. снабжения. В 15:45 на ПС 35/10 кВ "Волгановка" восстановлена нормальная схема эл. снабжения. Причина: аварийное отключение АП-1Т  на ПС 500/220/110/10 кВ "Азот" (МЭС) .
</t>
  </si>
  <si>
    <t>Колендо, ТП-6/0,4кВ № 218</t>
  </si>
  <si>
    <t>ПОЭЭ ТП-6/0,4 кВ № 218, восстановление фазного провода</t>
  </si>
  <si>
    <t>Центральная Оха, ТП-6/0,4кВ № 220</t>
  </si>
  <si>
    <t>Выбило автомат на ТП 220 гр. 3</t>
  </si>
  <si>
    <t>ВЛ-6кВ Ф-114 ПС 35кВ "Величаевка-11"</t>
  </si>
  <si>
    <t>Ф-114</t>
  </si>
  <si>
    <t>отключили Ф-114 для устранения аварийного дефекта, ВЛ-6кВ Ф-114 опора №92 фаза-В обрыв вязки провода</t>
  </si>
  <si>
    <t xml:space="preserve">НВЧЗ    </t>
  </si>
  <si>
    <t>ВЛ-110 ПП Восточный-ПП Угутский-1</t>
  </si>
  <si>
    <t>ПС-110/35/6 Киняминская, Тайга-работа АВР-35 кВ. Выборочная остановка скважин Киняминского и Угутского месторождений. Отключений оборудования БЭО №4 не было.</t>
  </si>
  <si>
    <t>ПС 35/6 кВ №202, ф.202-21</t>
  </si>
  <si>
    <t>В-6  ф.202-21</t>
  </si>
  <si>
    <t xml:space="preserve">К/З в КТПН 6/0.4кВ 250кВА  СОК "Новатор". </t>
  </si>
  <si>
    <t>Эхаби, скв. 337</t>
  </si>
  <si>
    <t>Восточное Эхаби, ТП-6/0,4кВ № 36</t>
  </si>
  <si>
    <t>АОЭЭ ТП№36 (работы по восстановлению электроснабжения скв. 157, 295)</t>
  </si>
  <si>
    <t>Подпалена 1фаза на эл. двигателе 22кВт, необходима замена эл .двигателя</t>
  </si>
  <si>
    <t>Восточное Эхаби, скв. 258</t>
  </si>
  <si>
    <t>ПС "Ленинградская"; "Твердиловская"</t>
  </si>
  <si>
    <t>Аварийное отключение 2-й СШ-110 кВ, работа ДЗШ на ПС "Михайловская"</t>
  </si>
  <si>
    <t>Отключение на Чехлонейском м/р.</t>
  </si>
  <si>
    <t>Отключение на Южно-Узунском м/р.</t>
  </si>
  <si>
    <t>Колебание нагрузки. Акт АО №33 (согласован с ДЭ).</t>
  </si>
  <si>
    <t>ТО - 07.06.2015</t>
  </si>
  <si>
    <t>Перепад дифференциального давления по фильтрам предварительной отчистки, снегопад - закидывание снегом фильтров. Акт АО №34 (согласован с ДЭ).</t>
  </si>
  <si>
    <t>ТО - 05.04.2015</t>
  </si>
  <si>
    <t>Отключение на Бахиловском м/р.</t>
  </si>
  <si>
    <t>Ледяной нарост на проводах</t>
  </si>
  <si>
    <t>Отключение на Северо-Хохряковском м/р.</t>
  </si>
  <si>
    <t>Ледяной нарост, "сосулька" от фазы "А" до "В"</t>
  </si>
  <si>
    <t>ВЛ-6кВ Ф-14 ПС 35/6кВ "К-457"</t>
  </si>
  <si>
    <t>Разрушение опорного изолятора на ЛР-6кВ оп.29</t>
  </si>
  <si>
    <t>ТО - 11.06.2015</t>
  </si>
  <si>
    <t>Предварительная причина: гололедооборазование на проводах, "пляска" провода. Срабатывание ТО.</t>
  </si>
  <si>
    <t>Отключение на Верхнеколик-Еганском, Бахиловском, Северо-Хохряковском, Сусликовском м/р.</t>
  </si>
  <si>
    <t>Гололедооборазование на проводах, "пляска" провода. Срабатывание ТО.</t>
  </si>
  <si>
    <t>Срабатывание земляной защиты на фидере, из-за гололедооборазование на проводах и изоляционных материалах.</t>
  </si>
  <si>
    <t>ВЛ-35 Север-2</t>
  </si>
  <si>
    <t>ПС 35/6кВ №7 разрушение ОПН-35кВ ф.В ТСН-2</t>
  </si>
  <si>
    <t>ЗАО "ЗЭУ"</t>
  </si>
  <si>
    <t>ИП "Зуев"</t>
  </si>
  <si>
    <t>отключений   не было</t>
  </si>
  <si>
    <t>ПС К-14</t>
  </si>
  <si>
    <t>ВЛ-6 ф.14-18</t>
  </si>
  <si>
    <t>Обрыв провода ф.14-18 оп.7у ф.А</t>
  </si>
  <si>
    <t>Пролет оп. 47-48 падение дерева на ВЛ-6кВ ф.37-14 из внеохранной зоны.</t>
  </si>
  <si>
    <t xml:space="preserve">оп.55 наклон, оп.55-56 схлест проводов. </t>
  </si>
  <si>
    <t>Порывистый ветер, схлест проводов ф.33-08 оп.26 и ф.33-16 оп.34</t>
  </si>
  <si>
    <t>Отключение ВЛ-6кВ  "319-04" на ПС 35/6кВ "319", от защиты "ТО", АПВ успешное. Отгорел шлейф провода фазы "С" на опоре №25. В 06-48 отключение ВЛ-6 кВ "319-04" для устранения неиправности ВЛ-6 кВ. В 08-05  ВЛ-6 кВ "319-04" включена в работу. Причина: превышение длительно допустимого тока провода марки А-95</t>
  </si>
  <si>
    <t>ВЛ-6 кВ "10-23"</t>
  </si>
  <si>
    <t>ВЛ-6 кВ "154-16"</t>
  </si>
  <si>
    <t>АП-120</t>
  </si>
  <si>
    <t xml:space="preserve">Отключение В-110 2Т на ПС 110/35/6 кВ "Южно-Харампурская" по защите, МТЗ-110 с пуском по напряжению 6 кВ. АВР-35 успешное. Причина: неправильные действия персонала при производстве переключений  в ЗРУ-6 кВ. </t>
  </si>
  <si>
    <t>К104М ТУ-34</t>
  </si>
  <si>
    <t>07.2013</t>
  </si>
  <si>
    <t>ВЛ-6 кВ "236-14"</t>
  </si>
  <si>
    <t>ВЛ-6 кВ "259-14"</t>
  </si>
  <si>
    <t>ТР 22.06.2015</t>
  </si>
  <si>
    <t>июнь 2016г</t>
  </si>
  <si>
    <t>ВЛ-6 кВ "101-04"</t>
  </si>
  <si>
    <t>АС-120, ШФ-20</t>
  </si>
  <si>
    <t>В-6  "236-14"</t>
  </si>
  <si>
    <t xml:space="preserve">Отключение В-6кВ  "236-14" без воздействия защит. Выполнена замена В-6 "236-14", РПВ успешное.  Причина: Снижение изоляции во вторичных цепях управления В-6 "236-14", из-за старения.
</t>
  </si>
  <si>
    <t>ТР-09.09.2014               ТО- 07.06.2015</t>
  </si>
  <si>
    <t>ВЛ-6 кВ "111-31"</t>
  </si>
  <si>
    <t>март 2016г</t>
  </si>
  <si>
    <t>ВЛ-6 кВ "209-04"</t>
  </si>
  <si>
    <t xml:space="preserve">Отключение ВЛ-6кВ  "209-06" от защиты "ТО", АПВ неуспешное, РПВ успешное.  Ожоги проводов в пролете опор № 5-6 отпаечной ВЛ 6кВ БУ куста №11. Причина, касание проводов в пролёте опор №5-6 поднятой стрелой  автомобиля КАМАЗ (кран-манипулятор)  гос. № А661ТТ 89,  отпаечная ВЛ 6 кВ на балансе ГФ ООО «РН-Бурение».  </t>
  </si>
  <si>
    <t xml:space="preserve">Куст №146 Тарасовского м/р. Отключение  вводного автоматического выключателя АВ-0,4 кВ 400 А 5КТППНКС-650 кВА во время одновременного запуска двух СУ, работающих в периодическом режиме. При номинальной загруженности КТПН. </t>
  </si>
  <si>
    <t>А3794</t>
  </si>
  <si>
    <t>ТР- 08.09.2012               ТО- 28.04.2015</t>
  </si>
  <si>
    <t>Отключение ВЛ-35кВ  "Восточная-1" от защиты "ТО", АПВ успешное. Осмотр произведен. Причина: Из-за неравномерного падения инея с проводов в пролетах опор №44/3-№44/11 ВЛ-35 кВ «Восточная-1» произошло колебание (пляска) и приближение шлейфов проводов фазы «А» и фазы «С» к телу изолятора со стороны крепления к опоре на недопустимое расстояние, что привело к короткому замыканию.</t>
  </si>
  <si>
    <t>ТО  19.05.2015</t>
  </si>
  <si>
    <t>Отключение ВЛ-35кВ  "Дорофеевская-1" от защиты "ТО", АПВ успешное. Причина: из-за неравномерного падения снега с проводов в пролете опор №10/33-10/34 произошло колебание (пляска) проводов и приближение шлейфов провода фаз "В", "С" к телу опоры на недопустимое расстояние, что привело к пробою.</t>
  </si>
  <si>
    <t>ТО  19.07.2015</t>
  </si>
  <si>
    <t>Отключение ВЛ-6кВ  "343-18" от защиты "ТО", АПВ неуспешное, РПВ успешное. Причина: выдавливание свайного основания опоры №134,увеличение стрелы провиса провода, схлест при порывах ветра. Выполнена перетяжка и замена участка провода фазы "В"  в пролете опор №133-134</t>
  </si>
  <si>
    <t>ТО  05.11.2015</t>
  </si>
  <si>
    <t>Отключение ВЛ-6кВ  "343-18" от защиты "ТО", АПВ неуспешное, РПВ успешное. Из-за разрушения изолятора фазы "В" и увеличения провиса провода при резких порывах ветра происходит схлест проводов  в пролете опор №133-134 , произведена замена изолятора и  перетяжка провода.</t>
  </si>
  <si>
    <t>А-96</t>
  </si>
  <si>
    <t>ТО  05.11.2016</t>
  </si>
  <si>
    <t>РЛНД 10/400</t>
  </si>
  <si>
    <t>ТО  10.08.2015</t>
  </si>
  <si>
    <t>ВЛ-6 кВ "321-04"</t>
  </si>
  <si>
    <t>Посадка напряжения до 5,0 кВ по ПС-35/6 "321". Причина: экскаватор КАТО гос. № 6185СР89,  ЗАО ИХК "ТатГазИнвест", проезжая под ВЛ-6 кВ 321-04 задел провода в пролете опор 62/52 - 62/53 ф."А" и "С".</t>
  </si>
  <si>
    <t>ТО  07.11.2015</t>
  </si>
  <si>
    <t>Отключение ВЛ-6кВ "204-18" по защите "ТО", АПВ успешное. Причина:  экскаватор «HYUNDAI» гос.№7358СВ 89 принадлежащий ООО «Эксист-Авто» проезжая под ВЛ-6кВ зацепил провода фаз "А" и "С" в пролете опор №122-123.</t>
  </si>
  <si>
    <t>ТО  10.15</t>
  </si>
  <si>
    <t>Посадка напряжения по ПС 35/6 кВ  до уровня 4,2кВ по стороне 6 кВ подключенных от ПС-110/35/6кВ "НовоПурпейская","Барсуковская","Ямальская","Тарасовская","Мара-Яха","Майская", "Харампурская","Южно-Харампурская", частичная остановка агрегатов КНС,ДНС,УПСВ, частичный сброс нагрузки  мех. фонда ЦДНГ-1,2,3,4.  Причина: отключение ВЛ-500кВ "СГРЭС-1- Холмогорская" из-за налипания снега на грозотросе и сближения с проводом фасы"С" под воздействием ветровых нагрузок.</t>
  </si>
  <si>
    <t>Римера-Сервис</t>
  </si>
  <si>
    <t>Отключение 2Т на ПС110/35/6кВ "Тарасовская" по защите "ДЗТ". АВР-35кВ  отработал. Причина: внутреннее повреждение трансформаторов тока фаз "А" и "С" в ячейке ввода 6кВ №2 ЗРУ-6кВ "Факел"</t>
  </si>
  <si>
    <t>IMZ-10</t>
  </si>
  <si>
    <t>ПС 35/6 кВ "236"</t>
  </si>
  <si>
    <t>Т-1 4000 кВА,ПС 35/6 кВ "236"</t>
  </si>
  <si>
    <t>Отключение 1Т 4000 кВА, ПС 35/6кВ "236", отработала 2 ступень "Газовой защиты". Низкий уровень масла в расширительном баке тр-ра Т-1.</t>
  </si>
  <si>
    <t>ПС "116"</t>
  </si>
  <si>
    <t>В-6-2</t>
  </si>
  <si>
    <t>Отключение В-6-2, ПС "116", отработала 2 ступень "Газовой защиты".  При выводе в консервацию ОРУ-35, Т-1, Т-2 ПС-35/6кВ "116" согласно мероприятий по энергосбережению, в яч. В-6-2 не исключили цепи "газовой защиты", отключенного Т-2.</t>
  </si>
  <si>
    <t>Отключение ВЛ 110 кВ Муравленковская-Барсуковская-2 по защите 1 ступень ЗЗ, ТО, АПВ успешное. Расплетение грозозащитного троса в пролете опор № 40-41.</t>
  </si>
  <si>
    <t>Сильный порывистый ветер,дождь. Падение деревьев в просеке по которой проходит ВЛ в пролёте опор № 46-47 (на данный момент ширина просеки состовляет 4 м.). Запланирова вырубка ДКР  с расширение охранной зоны до 10 м. согласно Постановления РФ № 160 от 24.02.2009 г. и утилизация порубочных остатков в 2016 г..Отсутствие АПВ на присоединении.</t>
  </si>
  <si>
    <t>09.08.2015; 07.11.2014</t>
  </si>
  <si>
    <t>Произрастание деревьев в охранной зоне Ф-8. Сильный порывистый ветер, дождь, в результате чего происходит замыкание ветками деревьев проводов. ООО "Гроссстрой" закончит вырубку ДКР в охранной зоне ВЛ в пролете оп 44-45,53-60 ВЛ-6 кВ Ф-8 ПС 35/6 «Горбатовская-1» 30.10.2015г.</t>
  </si>
  <si>
    <t>Сильный порывистый ветер,дождь. Падение деревьев в просеке по которой проходит ВЛ в пролёте опор № 45-46, 35-1б, 2б-3б (на данный момент ширина просеки состовляет 4 м.), обрыв проводов в пролёте опор №№ 16з-17з-18з. Запланирова вырубка ДКР  с расширение охранной зоны до 10 м. согласно Постановления РФ № 160 от 24.02.2009 г. и утилизация порубочных остатков в 2016 г..Отсутствие АПВ на присоединении.</t>
  </si>
  <si>
    <t>07.09.2015; 01.09.2014</t>
  </si>
  <si>
    <t>Сильный порывистый ветер,дождь. Падение деревьев в просеке по которой проходит ВЛ в пролёте опор № 9Е-11Е (на данный момент ширина просеки состовляет 4 м.). Запланирова вырубка ДКР  с расширение охранной зоны до 10 м. согласно Постановления РФ № 160 от 24.02.2009 г. и утилизация порубочных остатков в 2016 г.</t>
  </si>
  <si>
    <t>Сильный порывистый ветер,дождь. Падение деревьев в просеке по которой проходит ВЛ в пролёте опор № 44-45 (на данный момент ширина просеки состовляет 4 м.). На опоре №45 погнута траверса. На опоре №46 сорван изолятор фазы «В». В 2016 году запланирова вырубка ДКР  с расширение охранной зоны до 10 м. согласно Постановления РФ № 160 от 24.02.2009 г. и утилизация порубочных остатков.</t>
  </si>
  <si>
    <t xml:space="preserve">25.06.2015; 26.05.2015 </t>
  </si>
  <si>
    <t xml:space="preserve">Под действием сильного порывистого ветра и налипания мокрого снега на провода произошёл схлёст проводов в пролётах опор №№ 200/44-200/45, 201/16-206/1, вследствие чего произошло междуфазное замыкание </t>
  </si>
  <si>
    <t>15.05.2015; 25.06.2015</t>
  </si>
  <si>
    <t xml:space="preserve">Под действием сильного порывистого ветра на опоре № 29 Ф-«А» срыв изолятора, провод лежит на траверсе, замыкание на "землю". Оключение ВЛ произошло по причине перекрытия изоляции на ВЛ из-за налипания мокрого снега на провода. </t>
  </si>
  <si>
    <t>26.08.2015; 29.08.2014</t>
  </si>
  <si>
    <t xml:space="preserve">Под действием сильного порывистого ветра и налипания мокрого снега на провода произошло перекрытие изоляции на ВЛ, вследствие чего произошло междуфазное замыкание </t>
  </si>
  <si>
    <t>15.07.2015; 09.06.2015</t>
  </si>
  <si>
    <t>Произрастание деревьев в охранной зоне Ф-2. Сильный порывистый ветер, дождь со снегом в результате чего происходит замыкание ветками деревьев проводов. В 2016 г. запланирована вырубка ДКР по Ф-2.</t>
  </si>
  <si>
    <t>06.04.2015; 03.07.2014</t>
  </si>
  <si>
    <t>Произрастание деревьев в охранной зоне Ф-5. Сильный порывистый ветер, дождь со снегом в результате чего происходит замыкание ветками деревьев проводов. В 2016 г. запланирована вырубка ДКР по Ф-5.</t>
  </si>
  <si>
    <t xml:space="preserve"> 03.06.2015 </t>
  </si>
  <si>
    <t>06.09.2015; 05.02.2013</t>
  </si>
  <si>
    <t>21.09.2015; 30.06.2015</t>
  </si>
  <si>
    <t>Отключение  выключателя Ввода 6-2  произошло в результате ложного срабатывания логической защиты шин (ЛЗШ) 6 кВ по причине нарушения контакта провода в цепях питания ЛЗШ-6 кВ.</t>
  </si>
  <si>
    <t>14.06.2015; 05.06.2013</t>
  </si>
  <si>
    <t>Под действием сильного порывистого ветра и налипания мокрого снега на провода произошло ослабление вязки крепления провода фазы «B» к штыревому изолятору на концевой опоре ВЛ перед ТП № 249, в результате чего провод фазы «В»упал на фазу "А"  с последующим междуфазным замыканием и аварийным отключением ВЛ-6 кВ Ф-9.Крепление вязки фазы "В" на вводе ТП-249 востановлен.</t>
  </si>
  <si>
    <t>08.10.2015; 01.09.2014</t>
  </si>
  <si>
    <t xml:space="preserve">Под действием сильного порывистого ветра произошло падение дерева на ВЛ в пролетах опор №16-№17, последующим  междуфазным замыканием. Дерево снято.   15:15 Подано напряжение на ВЛ-6кВ Ф-1  </t>
  </si>
  <si>
    <t xml:space="preserve">Под действием сильного порывистого ветра со снегом произошло падение дерева на ВЛ-6кВ в пролетах опор №52-№53, последующим  междуфазным замыканием. Дерево снято. 24.10.2015. 8:30 Подано напряжение на ВЛ-6кВ Ф-1 по нормальной схеме. </t>
  </si>
  <si>
    <t>15.02.2015; 14.08.2013</t>
  </si>
  <si>
    <t xml:space="preserve">При осмотре в ТП-6/04кВ №286 обнаружен гнездо грызуна на опорных изоляторах Ф "В" и Ф "С" в РУ-6кВ, следы гари на корпусе ТП. Гнездо убрали Ф-8 введен в работу. Проведено уплотнение и герметизация ввода в РУ,ТП.  </t>
  </si>
  <si>
    <t>ВЛ-6 кВ Ф-18 ПС 35/6 кВ "Дерюжевка"</t>
  </si>
  <si>
    <t>08.10.2015; 21.07.2014</t>
  </si>
  <si>
    <t>Под действием сильного порывистого ветра и налипания мокрого снега на ветки близ растущих деревьев произошел слом и падение дерева на ВЛ в пролетах оп.№№1800/9-1800/10. В пролетах №1802/1-1802/2,1801/1 к ТП 24/63 произошло приближение провода разноименых фаз   с последующим междуфазным замыканием и аварийным отключением ВЛ-6 кВ Ф-18.,Дерево снято, произаведена подрубка веток.</t>
  </si>
  <si>
    <t>Работала 1ступень дистанционной защиты. АПВ-не успешно. РПВ-успешно.</t>
  </si>
  <si>
    <t>03.06.2015; 19.11.2014</t>
  </si>
  <si>
    <t xml:space="preserve">Под действием сильного порывистого ветра и налипания мокрого снега на ветки близ растущих деревьев произошло приближение и касание веток к проводам разноименых фаз ВЛ-35кВ в пролетах оп.№№30-40, 44-46. В     с последующим междуфазным замыканиием.Произведена подрубка касающихся веток. </t>
  </si>
  <si>
    <t>1993: 1980</t>
  </si>
  <si>
    <t>10.09.2014; 1995: 02.02.2015: 05.02.2013</t>
  </si>
  <si>
    <t>В момент отключения в районе ПС 110/35/6кв "Бариновская"  шел сильный ливневый дождь. Осмотром, проведенным персоналом причин отключения и повреждений на ВЛ-6 кВ Ф-16; Ф-20 не обнаружено</t>
  </si>
  <si>
    <t xml:space="preserve">Под действием сильного порывистого ветра произошло падение дерева на ВЛ в пролетах опор №10В-№11В, последующим  обрывом проводов 3-х фаз.Разрушение траверсы на опоре №9В, №10В, срыв изолятора  фазы "В" на опоре №11В. Дерево убрано. Произведены работы по замене траверс на опорах №9В-№10В,  изолятора на опоре №11В, Востановлены провода ВЛ в пролете опор №10В-11В. 27.10.2015. 2:35 электроснабжение ВЛ-6кв Ф-1 по нормальной схеме. Необходимо провести  ДКР с расширением охранной зоны .     </t>
  </si>
  <si>
    <t>07.10.2015; 14.07.2014</t>
  </si>
  <si>
    <t xml:space="preserve">Под действием сильного порывистого ветра и мокрого снега произошло падение веток деревьев на ВЛ в пролетах опор №42 и проходными изоляторами РУ-6кВ в/н ПВС, последующим схлестом проводов и межфазным коротким замыканием.  Ветки убраны,провода освобождены,повреждения провода и изоляторов отсутствуют.Подано напряжение на ВЛ-6кВ., Ф-4  </t>
  </si>
  <si>
    <t>Работала "МТЗ". АПВ-нет. РПВ- успешно. Причина:при осмотре (2.11.2015) в пролете оп.№41-42 под ВЛ обнаружено упавшее дерево.</t>
  </si>
  <si>
    <t>23.11.2015; 01.09.2014</t>
  </si>
  <si>
    <t xml:space="preserve"> Работала МТЗ. Причина Под действием сильного порывистого ветра произошел слом и падение дерева на ВЛ-6кВ в пролёте опор № 41-42 приведший кратковременному схлесту проводов и 2х фазному КЗ.  В 2016 году запланирова вырубка ДКР  с расширением охранной зоны до 10 м. согласно Постановления РФ № 160 от 24.02.2009 г. и утилизация порубочных остатков.</t>
  </si>
  <si>
    <t>ТДНТ</t>
  </si>
  <si>
    <t>Тольятти</t>
  </si>
  <si>
    <t>05.11.2015; 05.12.2014</t>
  </si>
  <si>
    <t>КР        2013</t>
  </si>
  <si>
    <t xml:space="preserve"> Причина  в результате морального старения и физического износа, произошло разрушение опорных изоляторов в ТСН-6-1 ,что вызвало КЗ между фазами "А" и "В" в ТСН-6-1 и  Работу "Диф. Защиты" С-1-Т. Произведена замена опорных изоляторов. В 19:15 Востановленна нормальная схема эл.снабжения  </t>
  </si>
  <si>
    <t>Сильный порывистый ветер,дождь. Падение деревьев в просеке по которой проходит ВЛ в пролёте опор       № 49-50  В 2016 году запланирова вырубка ДКР  с расширение охранной зоны до 10 м. согласно Постановления РФ № 160 от 24.02.2009 г. и утилизация порубочных остатков.</t>
  </si>
  <si>
    <t>18.08.2015; (ТО)</t>
  </si>
  <si>
    <t xml:space="preserve">Работало "АО" АПВ-успешно.Произрастание деревьев в охранной зоне ВЛ-6кВ   Ф-М-3 ПС 35/6 кВ "Малышевская"  в результате чего происходит замыкание ветками деревьев проводов, в пролете опор №39-40  произвели подрубку ДКР в охранной зоне  Неоходимо включить в план работ на 2016г вырубку ДКР.  </t>
  </si>
  <si>
    <t>ПКТ-10</t>
  </si>
  <si>
    <t>11.06.2015; 16.02.2015</t>
  </si>
  <si>
    <t xml:space="preserve">Работало АПВ- не успешно. Причина  в результате морального старения и физического износа, произошло пробой  изоляции опорных изоляторов фаз "А" и "В" высоковольтной камере  КТП 6/0,4кВ №1104/100 с последующим двухфазным коротким замыканием на корпус КТП, электродуговым перекрытием высоковольтных предохранителей ПКТ-10 и аварийным отключением ВЛ-6кВ  Ф. №11. Произведена замена  </t>
  </si>
  <si>
    <t>16.07.2015; 21.10.2010</t>
  </si>
  <si>
    <t xml:space="preserve"> Причина  в результате морального старения и физического износа, под действием сильного порывистого ветра со снегом, произошло разрушение  изолятора на опоре №1300/19 падение провода          Ф-"В" на травесу. "Земля" на ВЛ-10 кВ Ф-13.Замена поарежденного изолятора. Необходимо проведение капитального ремонта ВЛ. Документы на КР проходят процедуру согласования по лоту на проведение работ.  </t>
  </si>
  <si>
    <t>14.04.2014; 21.12.2014</t>
  </si>
  <si>
    <t>Работало АПВ-не успешно. Причина при проведении работ по разгрузке трубы НКТ для подрядной организации ООО "Технефтесервис" водитель автокрана Урал г/н М819ОС56 Аганин А.И принадлежавщего ООО "Грузоперевозчик", совершил наезд на опору №402/3/2/2. Вследствие механического воздействия произошло разрущение опоры, недопустимое натяжение провода в пролетах опор №№402/3/2/1,402/3/6 (слет изоляторв). В пролете опор №402/3/2/1-402/3/2/2 (обрыв провода  Ф "С"), в пролете опор №402/3/6-202/3/7 (обрыв провода Ф "С")Произведены работы; Замена опоры, востановление крепления изоляторов,востановление целостности провода. 07:25 Подано напряжение На ВЛ-6кВ Ф-4. Акт происшествия составлен. Усилить контроль при производстве работ вблизи ЛЭП и в охранных зонах ВЛ подрядных организаций</t>
  </si>
  <si>
    <t>14.08.2015; 09.11.2014</t>
  </si>
  <si>
    <t xml:space="preserve">Работало АПВ-успешно. В результате осмотра        ВЛ-10 кВ Ф-7 обнаружена упавшая ветка дерева под проводами в пролете оп. №701/22-701/23. . Включить план работ  на 2016г. Выборочную подрубку (ДКР) </t>
  </si>
  <si>
    <t>17.11.2015; 01.10.2014</t>
  </si>
  <si>
    <t xml:space="preserve">Работало "ТО" АПВ-не успешно. Причина при осмотре ВЛ-6 кВ обнаружено: пролетах опор. №415/4-№416/3 , №400/88-400/103 провис и схлест  проводов при сильном  порывистом ветре.Моральное и физическое старение элементов ВЛ. Необходимо определить проблемные участки линии для выполнения КР. Включить план КР ВЛ-6кВ Ф-4 ПС 110/35/6 "Сниски" на 2016г.   </t>
  </si>
  <si>
    <t>ВВУ-СЭЩ-10/20</t>
  </si>
  <si>
    <t>элек-ощит Самара</t>
  </si>
  <si>
    <t>18.11.2015; 21.05.2015</t>
  </si>
  <si>
    <t xml:space="preserve">Работало МТЗ. РПВ-успешно . Причина у субабонентов двухфазное КЗ на разноименных фазах.  Фаза "А" на ВЛ-6 кВ Ф-5 (АО Оренбургнефть) и фаза "В" на ВЛ-6 кВ на Ф-7 (ООО "Регионнефть" ).17:05 подано напряжение на ВЛ-6 кВ Ф-4   </t>
  </si>
  <si>
    <t>18.06.2015; 19.08.2012</t>
  </si>
  <si>
    <t xml:space="preserve">Работало. АПВ- не успешно . В результате проведенного осмотра 22.11.2015г на ВЛ-6 кВ Ф-64 ПС 35/6 кВ "Восточно-Кохановская" обнаруженно провис пороводов от оп. №26А к КТППН №64-36А (СЭС) Под действием сильного порывистого ветра произошло схлест проводов и КЗ. Произвели перетяжку провода.   </t>
  </si>
  <si>
    <t>С-35-630-10У1</t>
  </si>
  <si>
    <t>18.08.2015; 11.06.2015</t>
  </si>
  <si>
    <t xml:space="preserve">Работала Т.О. АВР-6кВ-успешно Причина  в результате морального старения и физического износа, произошло разрушение проходного изолятора ф-"В" на СМВ-35кВ .Проведена замена изолятора и   испытания характеристик СМВ-35кВ. Необходимо включить в план капитального ремонта СМВ-35кВ ПС 35/6кВ "Ключи" на 2017г.  </t>
  </si>
  <si>
    <t>18.09.2015; 12.05.2014</t>
  </si>
  <si>
    <t>Работало АПВ-успешно. В результате осмотра        ВЛ-35 кВ "Петрухновская" повреждений не обнаружено. Необходимо провести внеплановую проверку РЗА на ПС 110/35/10 "Пестравка" ВВ-35 "Петрухневская", и на ПС 35/10 "Петрухновская", ПС 35/10 "Пиненковская"</t>
  </si>
  <si>
    <t>Работала МТЗ АПВ-успешно.</t>
  </si>
  <si>
    <t>03.10.2015; 08.10.2015</t>
  </si>
  <si>
    <t xml:space="preserve">22:30 переведена нагрузка уч. ВЛ-6кВ Ф-5 до ЛР-9 на Ф-4 ПС 110/35/6кв "Зольное"(Жиг.П.О). В результате осмотра ВЛ-6кВ Ф-5 обнаружены упавшие деревья на провода пролетах оп. №41-42, №46-47,(сильный порывистый ветер) что вызвало схлест и КЗ. Деревья убрали, повреждений провода и изоляторов нет. Необходимо провести вырубку ДКР с расширением охранной зоны ВЛ, на данный момент ширина просеки составляет 4м от проекции крайнего провода. Включить план капитального ремонта ВЛ (вырубку ДКР) на 2017г. </t>
  </si>
  <si>
    <t>Работала 2 ст. ЗЗ. АПВ-успешно.</t>
  </si>
  <si>
    <t>В 11:39 прошла посадка напряжения по ВЛ-10 кВ Ф-9, останавливались скв. на "Южно-Орловском" м/р. Причина: АО Ф-6(СПО) ПС 35/10 кВ "Чёрновка"(СПО), работала МТЗ, АПВ-нет, РПВ-успешно.</t>
  </si>
  <si>
    <t xml:space="preserve"> А-70; А-95</t>
  </si>
  <si>
    <t>03.10.2015; 16.08.2015</t>
  </si>
  <si>
    <t xml:space="preserve"> Работала МТЗ. Причина Под действием сильного порывистого ветра произошел слом и падение ветки дерева на ВЛ-6кВ Ф-2 в пролёте опор № 57-58 приведший кратковременному схлесту проводов и 2х фазному КЗ.  В 2017 году запланирова вырубка ДКР  с расширением охранной зоны до 10 м. согласно Постановления РФ № 160 от 24.02.2009 г. и утилизация порубочных остатков.</t>
  </si>
  <si>
    <t>08.10.2015; 28.08.2015</t>
  </si>
  <si>
    <t xml:space="preserve"> Работала МТЗ. Причина Под действием сильного порывистого ветра произошел слом и падение дерева на ВЛ-6кВ в пролёте опор № 10А-11А приведший кратковременному схлесту проводов и 2х фазному КЗ.  В 2016 году запланирова вырубка ДКР  с расширением охранной зоны до 10 м. согласно Постановления РФ № 160 от 24.02.2009 г. и утилизация порубочных остатков.</t>
  </si>
  <si>
    <t>РП-25</t>
  </si>
  <si>
    <t>07.09.2015; 07.09.2015</t>
  </si>
  <si>
    <t>Сработало указательное реле А.О. При производстве работ по обслуживанию ТН-6кВ ПС 35/6 кВ "Западная" произошло аварийное отключение МВ-6 кВ Т-1-Т. Причина неосторожные действия персонала СРЗА и ЭТЛ при снятии крышки реле РП-25 для осмотра произошло замыкание контактов, что привело к срабатыванию землянной защиты. Необходимо произвести выверку схем на  ПС 35/6 кВ "Западная" и анологичных ПС с целью исключения из цепи отключения выключателей вводов 6 кВ действием реле З.З. II ступени.</t>
  </si>
  <si>
    <t>21.11.2015; 01.09.2014</t>
  </si>
  <si>
    <t xml:space="preserve"> Работала МТЗ. Причина под действием сильного порывистого ветра произошел слом и падение дерева на ВЛ-6кВ Ф-1 в пролёте опор № 1Д-2Д приведший кратковременному схлесту проводов и 2х фазному КЗ.  В 2016 году запланирова вырубка ДКР  с расширением охранной зоны до 10 м. согласно Постановления РФ № 160 от 24.02.2009 г. и утилизация порубочных остатков.</t>
  </si>
  <si>
    <t xml:space="preserve"> Работала МТЗ. АПВ - не успешно. Причина под действием сильного порывистого ветра произошел слом и падение дерева на ВЛ-6кВ Ф-5 в пролёте опор № 10з-11з приведший обрыву провода фазы "А"  и   КЗ. Дерево убрали, провод востановили. Необходимо включить в план капитального ремонта ВЛ-6кв (вырубку ДКР)  В 2017 году запланирова вырубка ДКР  с расширением охранной зоны до 10 м. согласно Постановления РФ № 160 от 24.02.2009 г. и утилизация порубочных остатков.</t>
  </si>
  <si>
    <t>14.07.2015; 07.10.2014</t>
  </si>
  <si>
    <t xml:space="preserve"> Работала МТЗ. АПВ - не успешно. Причина Под действием сильного порывистого ветра произошел слом и падение веток деревьев на ВЛ-6кВ Ф-4 в пролёте опор № 13-14 приведший кратковременному схлесту провода и 2х фазному КЗ.  Необходимо включить в план капитального ремонта ВЛ-6кв (вырубку ДКР)  В 2017 году запланирова вырубка ДКР  с расширением охранной зоны до 10 м. согласно Постановления РФ № 160 от 24.02.2009 г. и утилизация порубочных остатков.</t>
  </si>
  <si>
    <t>20.04.2015; 08.07.2015</t>
  </si>
  <si>
    <t xml:space="preserve"> Работала МТЗ. РПВ-не производилось. Причина под действием сильного порывистого ветра произошел слом и падение дерева на ВЛ-6кВ Ф-1 в пролёте опор   № 10-11 приведший схлесту провода  и 2х фазному   КЗ. Дерево убрали.  Необходимо включить в план капитального ремонта ВЛ-6кв (вырубку ДКР)  В 2017 году запланирова вырубка ДКР  с расширением охранной зоны до 10 м. согласно Постановления РФ № 160 от 24.02.2009 г. и утилизация порубочных остатков.</t>
  </si>
  <si>
    <t>Работала 1 ст.З.З. АПВ-успешно. Причина: дефектная гирлянда изоляторов ф-"С" на оп. №46.</t>
  </si>
  <si>
    <t>21.11.2015; 19.08.2012</t>
  </si>
  <si>
    <t>Сработало указательное реле А.О. АПВ-успешно. В результате осмотра ВЛ-6кВ Ф-64 ПС 35/6кВ "Восточно-Кохановская" под ЛР-6 опоры №1Х обнаружено тело птицы.</t>
  </si>
  <si>
    <t>Работала МТЗ. АПВ-нет. РПВ-успешно. Снег с дождем, порывистый ветер. Причина: в пролёте оп. №9Е-10Е обнаружено упавшее дерево под проводами ВЛ.</t>
  </si>
  <si>
    <t xml:space="preserve"> Работала МТЗ. Причина Под действием сильного порывистого ветра произошел слом и падение дерева на ВЛ-6кВ в пролёте опор № 9е-10е приведший кратковременному схлесту проводов и 2х фазному КЗ.  В 2016 году запланирова вырубка ДКР  с расширением охранной зоны до 10 м. согласно Постановления РФ № 160 от 24.02.2009 г. и утилизация порубочных остатков.</t>
  </si>
  <si>
    <t>1,2 С.Ш. 6кВ ПС 110/35/6 кВ "Зольное"(ЖигПО)</t>
  </si>
  <si>
    <t>В 7:10 включили в работу 1С.Ш. 6 кВ (Ф-1,Ф-2, Ф-4).В 7:45 включили в работу
 2 С.Ш. 6 кВ (Ф-5).</t>
  </si>
  <si>
    <t>Перезапуск мех.фонда, в 19:42  ВЛ-220 НВГРЭС-Советско-Соснинская-2 включена в работу.</t>
  </si>
  <si>
    <t>Перезапуск мех.фонда, составлен аварийный акт.</t>
  </si>
  <si>
    <t>Отключенение ВЛ-6кВ по заявке начальника смены ЦДНГ-7</t>
  </si>
  <si>
    <t>Падение дерева на ВЛ-110кВ в пролете опор. 6-7</t>
  </si>
  <si>
    <t>ПС 110/35/6 КНС-13,18,22- АВР-35кВ успешно.Перезапуск мех.фонда</t>
  </si>
  <si>
    <t>Посадка напряжения.Перезапуск мех.фонда</t>
  </si>
  <si>
    <t xml:space="preserve">Заменили изолятор </t>
  </si>
  <si>
    <t>ПС-35/6кВ к-261      ВЛ-6кВ ф-14</t>
  </si>
  <si>
    <t>Разрушение  ШС-10кВ оп.27/2 ф-"в" схлест проводов</t>
  </si>
  <si>
    <t>Куйбышев</t>
  </si>
  <si>
    <t>05.03.12г.</t>
  </si>
  <si>
    <t>отказ 11.12.14г, 11.02.15г.</t>
  </si>
  <si>
    <t>12.10.15г.</t>
  </si>
  <si>
    <t xml:space="preserve">Перезапуск мех.фонда. </t>
  </si>
  <si>
    <t>ВЛ-35кВ Ф-3 ПС-110/35/6кВ КНС-14</t>
  </si>
  <si>
    <t>порыв водовода на К-607, залило изоляторы на оп. №61</t>
  </si>
  <si>
    <t>Перевод нагрузки одноблочной ПС35/6кВ по 6кВ. Перезапуск мех. фонда</t>
  </si>
  <si>
    <t>ПС-35/6 К-24 МВ-6кВ яч. №7</t>
  </si>
  <si>
    <t xml:space="preserve">Самара </t>
  </si>
  <si>
    <t>22.10.2017г.</t>
  </si>
  <si>
    <t>Отключили БУ ООО Интегра-Бурение на К-1560. Перезапуск мех. фонда.</t>
  </si>
  <si>
    <t>ПС-35/6кВ К-411      Т-1 4000кВА</t>
  </si>
  <si>
    <t>Включен СВ-6кВ, обнаружена  неисправность реле "геркон" газового реле.</t>
  </si>
  <si>
    <t>газовое реле</t>
  </si>
  <si>
    <t>Польша ST-7</t>
  </si>
  <si>
    <t>24.03.15  27.03.15</t>
  </si>
  <si>
    <t>27.03.2015г.</t>
  </si>
  <si>
    <t>АВР-6кВ выведен в связи c  загрузкой; Перезапуск мех.фонда. Заменено реле "геркон"</t>
  </si>
  <si>
    <t>ТР 05.07.10 ТО 19.02.15</t>
  </si>
  <si>
    <t>ТР 22.11.13 ТО 20.02.15</t>
  </si>
  <si>
    <t>12.2015г.</t>
  </si>
  <si>
    <t xml:space="preserve"> Перезапуск мех.фонда, СД-6кВ КНС-11.</t>
  </si>
  <si>
    <t>Заменили предохранитель, перезапуск мех. фонда</t>
  </si>
  <si>
    <t>Т-2 тип ТОНЬ-4000</t>
  </si>
  <si>
    <t>20.08.2015г.</t>
  </si>
  <si>
    <t>Осмотр ВЛ-35кВ, ПС-35/6кВ. Перезапуск мех.фонда, восст. н/схема.</t>
  </si>
  <si>
    <t xml:space="preserve">Замена СУ ( зона ответственности Центрофорс) </t>
  </si>
  <si>
    <t>МТО       "А, С"</t>
  </si>
  <si>
    <t>ПС-35/6кВ К-9М ВЛ-6кВ Ф№4</t>
  </si>
  <si>
    <t>Порыв водовода. Залило водой оп.№11. Провод Ф "А"  на траверсе, обледенение проводов в сторону оп.№10, №12. Наледь отбита, повреждение устранено.</t>
  </si>
  <si>
    <t>СМУ-1</t>
  </si>
  <si>
    <t>Перезапуск мехфонда</t>
  </si>
  <si>
    <t>ТМГ11-630/10-У1</t>
  </si>
  <si>
    <t>Беларусь</t>
  </si>
  <si>
    <t>тр-р заменен</t>
  </si>
  <si>
    <t>08.12.15.</t>
  </si>
  <si>
    <t xml:space="preserve"> Отключен персоналом, повреждение устранено ,перезапуск мех.фонда </t>
  </si>
  <si>
    <t>ячейка ВВ-6кВ ВБП-10-20-630 УХЛ2</t>
  </si>
  <si>
    <t>г. Саратов</t>
  </si>
  <si>
    <t>05.10.2016г.</t>
  </si>
  <si>
    <t>Повреждение устранено. Перезапуск мехфонда.</t>
  </si>
  <si>
    <t>рассоединены шлейфы , подано напряжение по резервной схеме.</t>
  </si>
  <si>
    <t xml:space="preserve"> Дефект устранен,перезапуск мех.фонда </t>
  </si>
  <si>
    <t>ТО 24.04.15 ТР 02.05.12</t>
  </si>
  <si>
    <t>24.04.2015г.</t>
  </si>
  <si>
    <t>ТР 15.03.12 ТО 16.06.15</t>
  </si>
  <si>
    <t>16.06.15г.</t>
  </si>
  <si>
    <t>При перепаде температур (с -39 до -15), а также возникновения порывистого ветра, произошло сближение проводов ВЛ-6кВ ф-4 ПС-35/6кВ К-250 ф. В,С в пролете опор № 12-13 на недопустимое расстояние с последующим пробоем воздушного промежутка из-за конструктивного исполнения опор с  увеличенной длиной пролета   (70-80м), увеличения парусности провода вследствие образования изморози. При проверке РЗА обнаружено межвитковое замыкание обмотки трансформатора тока 6кВ ф. С, что послужило причиной отказа работы токовых защит в яч. 4 с неселективным отключением ввода 6кВ.</t>
  </si>
  <si>
    <t>19.10.2016г.</t>
  </si>
  <si>
    <t>05.11.2015г.</t>
  </si>
  <si>
    <t>Зацеп провода неустановленным автотранспортом. Ожоги проводов в пролете опор № 59-60.</t>
  </si>
  <si>
    <t>ТР 09.12.14 ТО 28.10.15</t>
  </si>
  <si>
    <t>28.10.15г.</t>
  </si>
  <si>
    <t>17.08.15  11.05.15</t>
  </si>
  <si>
    <t>25.05.2017г.</t>
  </si>
  <si>
    <t>10.07.2015г.</t>
  </si>
  <si>
    <t>Перепад температур (с-39 до -15), порывистый ветер. На ВЛ-35 кВ ф-1 ПС 35/6 кВ К-40 обнаружены следы подгара проводов ф.В,С вследствии непроектного расположения проводов на траверсе оп. №11, 12. АВР-6кВ на ПС-35 успешно.</t>
  </si>
  <si>
    <t>ТР 06.02.14 ТО 16.12.13</t>
  </si>
  <si>
    <t>10.06.13г.</t>
  </si>
  <si>
    <t>ВЛ-6кВ Ф-8 ПС-35/6кВ К-2497</t>
  </si>
  <si>
    <t>падение дерева в пролёте опор 11-12 при вырубки деревьев персоналом ООО Союзпроектстрой</t>
  </si>
  <si>
    <t>замена изолятора оп.8 после падения дерева в пролёте опор 11-12 при вырубки деревьев персоналом ООО Союзпроектстрой</t>
  </si>
  <si>
    <t>Отключение ВЛ-6кВ согласованно с начальником смены ЦДНГ-7</t>
  </si>
  <si>
    <t>порыв водовода на        К-1401 попадание жидкости на п.п КТПН-6/0,4кВ №1*1000кВа и на спуски КТПН образование наледи.</t>
  </si>
  <si>
    <t>Аварийное отключение Ф-2 городской РПВУ</t>
  </si>
  <si>
    <t>02.2016</t>
  </si>
  <si>
    <t>АО ВЛ-110 кВ Л-85 ПС 110/35/6 кВ "Затеречная" (ПЭС) II- ступень НЗЗ, АПВН, РПВУ, под отключение попали ПС 110/35/6 кВ "КС-2", ПС 35/6 кВ "Величаевская-11", ПС 35/6 кВ "Величаевская-12"</t>
  </si>
  <si>
    <t>АО, МТЗ, РПВУ (сильные порывы ветра)</t>
  </si>
  <si>
    <t>04.2016</t>
  </si>
  <si>
    <t>АО Ф-129 МТЗ РПВУ. Произвели осмотр,замечаний нет.(сильные порывы ветра, дождь)</t>
  </si>
  <si>
    <t>АО Ф-497 МТЗ РПВУ. КЗ в ТСН-2 Отключен ЛР-ТСН-2</t>
  </si>
  <si>
    <t>05.2016</t>
  </si>
  <si>
    <t>ВЛ-6кВ Ф-71 опора №217 обрыв вязки провода, отключили фидер для устранения дефекта, дефект устранен КИЗ норма</t>
  </si>
  <si>
    <t>АО В-Ф497 КРУ-10кВ ГУ Подсолнечное. ТП-10\497 заменили шину ф-С. РПВУ.</t>
  </si>
  <si>
    <t>отключили ячейку Ф-423 для отыскания земли</t>
  </si>
  <si>
    <t>Для устранения обрыва вязки Ф-"В" на оп.№56 после яч.№ 2/2</t>
  </si>
  <si>
    <t>АО для протяжки и восстановления (нагрев ) мех-присоединения шинопроводов 6 кВ в РУ-6 кВ ТП-1 "Городок"</t>
  </si>
  <si>
    <t xml:space="preserve">АО В-Л557 при откл В-Л312 РПВУ </t>
  </si>
  <si>
    <t>АО ,ТО.Произвели осмотр.Отключили ЛР-2/69 ВЛ-6 кВ Ф-69. Включили В-Ф69. КИЗ в норме.</t>
  </si>
  <si>
    <t>АО ,ТО.Произвели осмотр.Отключили ЛР-2/69 ВЛ-6 кВ Ф-69. включили В-яч.№37/69. КИЗ в норме. ВЛ-6кВ после ЛР-2/69 - на балансе потребителя.</t>
  </si>
  <si>
    <t>ВЛ-6 кВ Ф-162  ПС 110\6 кВ  "Прасковея-16"</t>
  </si>
  <si>
    <t>ВЛ-6 кВ Ф-42  ПС 110\35\6 кВ  "Восточная-4"</t>
  </si>
  <si>
    <t>АО Ф-129 РПВУ. Произвели осмотр,замечаний нет.(сильные порывы ветра, дождь)</t>
  </si>
  <si>
    <t xml:space="preserve">ВЛ-6кВ Ф-691 ПС 35/6кВ "Величаевка-12" </t>
  </si>
  <si>
    <t>Ф-691</t>
  </si>
  <si>
    <t>АО Ф-691 МТЗ (падение проводов ВЛ-10 кВ Ф-443 (ПЭС) оп №№ 81-82) , устранено (ПЭС), после устранения дефекта "земля" на Ф-691, производится осмотр</t>
  </si>
  <si>
    <t>Ф-69 за яч №37/69</t>
  </si>
  <si>
    <t>Ф-63</t>
  </si>
  <si>
    <t>В-Л557 ПС 35/6кВ "Махмуд-Мектеб-9"</t>
  </si>
  <si>
    <t xml:space="preserve">В-Ф69  </t>
  </si>
  <si>
    <t>В-Ф69  яч №37/69</t>
  </si>
  <si>
    <t xml:space="preserve"> ФГУП СК "СКЭ"</t>
  </si>
  <si>
    <t xml:space="preserve">ГПЭС </t>
  </si>
  <si>
    <t>КВЭН</t>
  </si>
  <si>
    <t>ТР - ноябрь 2014г., ТО - май 2015г.</t>
  </si>
  <si>
    <t>ТР - ноябрь 2017г., ТО - ноябрь 2015г.</t>
  </si>
  <si>
    <r>
      <t xml:space="preserve">Остановка УЭЦН по повышенному напряжению, запрошены распечатки параметров работы СУ ЭЦН. </t>
    </r>
    <r>
      <rPr>
        <sz val="12"/>
        <color indexed="60"/>
        <rFont val="Times New Roman"/>
        <family val="1"/>
        <charset val="204"/>
      </rPr>
      <t>Неверно выставлены уставки СУ ЭЦН (+10%) от нужных +20%.</t>
    </r>
  </si>
  <si>
    <r>
      <t>Остановка УЭЦН. Включение БСК-110 на ПС-110/35/6 кВ "Катыльгинская" по команде Томского РДУ,</t>
    </r>
    <r>
      <rPr>
        <sz val="12"/>
        <color indexed="60"/>
        <rFont val="Times New Roman"/>
        <family val="1"/>
        <charset val="204"/>
      </rPr>
      <t xml:space="preserve"> (восстановление нормальной схемы по транзиту 220 кВ после АО 08.10.15 ).</t>
    </r>
  </si>
  <si>
    <t>Неисправность СУ ЭЦН не запускается с АПВ.</t>
  </si>
  <si>
    <t>К-12 Катыльгинское нмр</t>
  </si>
  <si>
    <t>К-12 ТП №1</t>
  </si>
  <si>
    <r>
      <t>Остановка УЭЦН. Обрыв  провода из аппаратного зажима на проходном изоляторе 6кВ ф."С" приемного портала ТП №1/630кВА</t>
    </r>
    <r>
      <rPr>
        <sz val="12"/>
        <color indexed="60"/>
        <rFont val="Times New Roman"/>
        <family val="1"/>
        <charset val="204"/>
      </rPr>
      <t xml:space="preserve"> (провод выдавлен из зажима).</t>
    </r>
    <r>
      <rPr>
        <sz val="12"/>
        <rFont val="Times New Roman"/>
        <family val="1"/>
        <charset val="204"/>
      </rPr>
      <t xml:space="preserve"> Провод переопрессован в зажиме.</t>
    </r>
  </si>
  <si>
    <t>А2-120</t>
  </si>
  <si>
    <t>ТР - 17.10.11г., ТО - апрель 2015г.</t>
  </si>
  <si>
    <t>ТР - октябрь 2017г., ТО - апрель 2016г.</t>
  </si>
  <si>
    <t>Ф.26-10 Малореченского нмр</t>
  </si>
  <si>
    <r>
      <t>ПС-35/6кВ №126 АО ВЛ-6 Ф.26-10 действием ТО, АПВН, РПВУ. Схлест проводов ВЛ-6кВ пролет опор №58/3-59/3 на недействующей отпайке, включена для сохранности провода.</t>
    </r>
    <r>
      <rPr>
        <sz val="12"/>
        <color indexed="60"/>
        <rFont val="Times New Roman"/>
        <family val="1"/>
        <charset val="204"/>
      </rPr>
      <t xml:space="preserve"> 29.10.15г. недействующая отпайка выведена из эксплуатации.</t>
    </r>
  </si>
  <si>
    <t>ТО - 20.05.15г., ТР - 28.10.11г.</t>
  </si>
  <si>
    <t>ТО - май 2016г., ТР - октябрь 2016г.</t>
  </si>
  <si>
    <t>АО АВ-0,4 в КТПН-6/0,4кВ, Iн=160А, Iраб=69А. СУ ЭЦН в режиме АПВ. Доступа к СУ у персонала "Римера Сервис" нет.</t>
  </si>
  <si>
    <t xml:space="preserve">ЦЛ-3 </t>
  </si>
  <si>
    <r>
      <t>ПС 110/35/6 кВ "Крапивинская"  АО ВЛ-35кВ ЦЛ-3 при неблагоприятных погодных условиях, ветер с мокрым снегом (штормовое предупреждение №303 b от 30.10.15г.).</t>
    </r>
    <r>
      <rPr>
        <sz val="12"/>
        <color indexed="60"/>
        <rFont val="Times New Roman"/>
        <family val="1"/>
        <charset val="204"/>
      </rPr>
      <t xml:space="preserve"> Оп. №56/2-57/2 зацеп проводов фаз «В», «С» упавшим деревом растущем вне охранной зоны ВЛ (ремонт не требуется)</t>
    </r>
  </si>
  <si>
    <t>ТО - 25.01.2015г.</t>
  </si>
  <si>
    <t>ТО - январь 2016г., ТР - 2018г.</t>
  </si>
  <si>
    <t xml:space="preserve">ЦЛ-6 </t>
  </si>
  <si>
    <t>ЦЛ-6</t>
  </si>
  <si>
    <r>
      <t xml:space="preserve">ПС 110/35/6 кВ "Крапивинская"  АО ВЛ-35кВ ЦЛ-6 при неблагоприятных погодных условиях, ветер с мокрым снегом (штормовое предупреждение №303b от 30.10.15г.). </t>
    </r>
    <r>
      <rPr>
        <sz val="12"/>
        <color indexed="60"/>
        <rFont val="Times New Roman"/>
        <family val="1"/>
        <charset val="204"/>
      </rPr>
      <t>Оп. №14/1 повреждение дугой полимерного изолятора фазы "В" (запланирована замена).</t>
    </r>
  </si>
  <si>
    <t>ЛК-120/35-И</t>
  </si>
  <si>
    <t>Ф.24-9</t>
  </si>
  <si>
    <r>
      <t xml:space="preserve">ПС-35/6кВ №124 АО ВЛ-6кВ Ф24-9 действием ТО, АПВН, РПВУ. Оп.№32 излом ж/б опоры у основания, висит на проводах. Штормовое предупреждение №303 b от 30.10.15г. </t>
    </r>
    <r>
      <rPr>
        <sz val="12"/>
        <color indexed="60"/>
        <rFont val="Times New Roman"/>
        <family val="1"/>
        <charset val="204"/>
      </rPr>
      <t>31.10.15г. выполнен монтаж металлической опоры. 01.11.15г. выполнено переподключение проводов на вновь смонтированную опору.</t>
    </r>
  </si>
  <si>
    <t>1998г.</t>
  </si>
  <si>
    <t>Ж/Б</t>
  </si>
  <si>
    <t>ТР - 10.10.14г., ТО - 29.04.15г.</t>
  </si>
  <si>
    <t>ТР - октябрь 2016г., ТО - апрель 2016г.</t>
  </si>
  <si>
    <t>Ф.3-1 Игольского нмр</t>
  </si>
  <si>
    <t>1996г.</t>
  </si>
  <si>
    <t>Южноуральский арматурно-изоляторный завод</t>
  </si>
  <si>
    <t>ТО - 27.01.15г., ТР - 16.07.15г.</t>
  </si>
  <si>
    <t>ТО - январь 2016г., ТР - июль 2016г.</t>
  </si>
  <si>
    <t>К-13 скв.360 Оленьего нмр</t>
  </si>
  <si>
    <r>
      <t xml:space="preserve">АО, выбивает АВ-0,4кВ при запуске ЭЦН. Отсутствие фазы на АВ-0,4кВ 160А питания скв.360, выполнена замена АВ. После подачи напряжения </t>
    </r>
    <r>
      <rPr>
        <sz val="12"/>
        <color indexed="60"/>
        <rFont val="Times New Roman"/>
        <family val="1"/>
        <charset val="204"/>
      </rPr>
      <t>замена СУ ЭЦН (не исправна)</t>
    </r>
  </si>
  <si>
    <t>Нестабильность напряжения при восстановлении нормальной схемы ВЛ-35кВ Ц-7, во время отключения 1БСК-35кВ на ПС-220/110/35/6кВ "С-Соснинская".</t>
  </si>
  <si>
    <t xml:space="preserve"> 2Т ПС 35/6 кВ №611</t>
  </si>
  <si>
    <r>
      <t xml:space="preserve"> ПС-35/6 №611 АО 2Т  действием ДЗТ ступень с торможением. </t>
    </r>
    <r>
      <rPr>
        <sz val="12"/>
        <color indexed="60"/>
        <rFont val="Times New Roman"/>
        <family val="1"/>
        <charset val="204"/>
      </rPr>
      <t>22.11.15г. выполнена проверка УРЗА, обнаружено: обрыв жилы кабеля токовых цепей ДЗТ (выполено переподключение на резервную жилу, проверка ДЗТ 2Т (замечаний нет); неисправность промежуточного реле КСТ1 на откл. СВ-35 от ДЗТ, выполнена замена. 23.11.15г. 2Т введен в работу.</t>
    </r>
  </si>
  <si>
    <t>КВВГЭнг-К4 5х2,5; RG 25 220V DC</t>
  </si>
  <si>
    <t>КЛ - н/д, реле - "Relpol"</t>
  </si>
  <si>
    <t>ТО - декабрь 2014г., ТР июнь 2015г.</t>
  </si>
  <si>
    <t>ТО - декабрь 2015г., ТР июнь 2016г.</t>
  </si>
  <si>
    <r>
      <t xml:space="preserve"> ПС-35/6 №611. АО 2Т  действием ДЗТ ступень с торможением. </t>
    </r>
    <r>
      <rPr>
        <sz val="12"/>
        <color indexed="60"/>
        <rFont val="Times New Roman"/>
        <family val="1"/>
        <charset val="204"/>
      </rPr>
      <t>22.11.15г. выполнена проверка УРЗА, обнаружено: обрыв жилы кабеля токовых цепей ДЗТ (выполено переподключение на резервную жилу, проверка ДЗТ 2Т (замечаний нет); неисправность промежуточного реле КСТ1 на откл. СВ-35 от ДЗТ, выполнена замена. 23.11.15г. 2Т введен в работу.</t>
    </r>
  </si>
  <si>
    <t>ТП-6/0,4кВ отгорела шинная перемычка 0,4кВ  Ф"В" от тр-ра до ШМ-0,4кВ. В 11:40 по мероприятиям приступили к замене.</t>
  </si>
  <si>
    <t>2001г.</t>
  </si>
  <si>
    <t>ША 50*5</t>
  </si>
  <si>
    <t>ТО - 13.08.15г; ТР - август 2010г.</t>
  </si>
  <si>
    <t>ТР - май 2016г.</t>
  </si>
  <si>
    <t>ТВК - апрель 2015г.</t>
  </si>
  <si>
    <r>
      <t xml:space="preserve">АО 1Т ПС-35/кВ №414 действием газовой защиты, АВР-6 успешно. </t>
    </r>
    <r>
      <rPr>
        <sz val="12"/>
        <color indexed="60"/>
        <rFont val="Times New Roman"/>
        <family val="1"/>
        <charset val="204"/>
      </rPr>
      <t xml:space="preserve">Слом проходных изоляторов 35кВ фаз "В", "С" на 1Т в результате тяжения шин между В-35 1Т и 1Т. 24.11.15г. выполнена замена дефектных изоляторов и монтаж компенсаторов на ШМ-35, собрана нормальная схема. </t>
    </r>
  </si>
  <si>
    <t>ИП-35</t>
  </si>
  <si>
    <t>ТО - 10.2015 г., ТР - 8.2015г.</t>
  </si>
  <si>
    <t>ТО - 11.2015г., ТР - 8.2017г.</t>
  </si>
  <si>
    <t>СВ-35 ПС 35/6 кВ №126</t>
  </si>
  <si>
    <r>
      <t xml:space="preserve">АО СВ-35 ПС 35/6кВ №126, АВР-6 успешное.  </t>
    </r>
    <r>
      <rPr>
        <sz val="12"/>
        <color indexed="60"/>
        <rFont val="Times New Roman"/>
        <family val="1"/>
        <charset val="204"/>
      </rPr>
      <t>24.11.15г. выполнена проверка оборудования, причина отключения СВ-35 - срыв выключателя с защелки, слабая фиксация рычага электромагнитного отключения. Дефект устранен, 27.11.15г. собрана нормальная схема.</t>
    </r>
  </si>
  <si>
    <t>ВР 35 НТ-35-25/1600-3/0 УХЛ 1</t>
  </si>
  <si>
    <t>ООО «НТЭАЗ Электрик»</t>
  </si>
  <si>
    <t>ТО - март 2016г., ТР - сентябрь 2017г.</t>
  </si>
  <si>
    <t>при вводе в работу, сентябрь 2015г.</t>
  </si>
  <si>
    <t>Ф.1-21                                   Лугинецкое нмр</t>
  </si>
  <si>
    <t xml:space="preserve">Ф.1-21         </t>
  </si>
  <si>
    <r>
      <t xml:space="preserve"> ПС-35/6 №501 Аварийное отключение В-6 Ф 1-21, АПВ успешное, выполнен осмотр ВЛ-6кВ Ф1-21, замечаний нет.  </t>
    </r>
    <r>
      <rPr>
        <sz val="12"/>
        <color indexed="60"/>
        <rFont val="Times New Roman"/>
        <family val="1"/>
        <charset val="204"/>
      </rPr>
      <t>24.11.15. выполнен осмотр ВЛ-6кВ дефектов не выявлено. Запланирована проверка УРЗА.</t>
    </r>
  </si>
  <si>
    <t>ТО – 02.11.15г., ТР – 18.05.06г.</t>
  </si>
  <si>
    <t>ТО – ноябрь 2016г., ТР –  июль 2016г.</t>
  </si>
  <si>
    <t>Послеаварийная проверка УРЗА В-6 Ф.1-21 не выполнена по причине отказа ЦИТС</t>
  </si>
  <si>
    <t>2С-6 ПС 35/6 кВ №603</t>
  </si>
  <si>
    <r>
      <t xml:space="preserve">ПС 35/6 кВ №603. Отключение В-6 2Т, работа АВР-6 в результате перегорания предохранителя Ф. "С"  2ТН-6. Собрана нормальная схема, АВР-6 выведен, 2ТН-6 выведен в ремонт для проверки. </t>
    </r>
    <r>
      <rPr>
        <sz val="12"/>
        <color indexed="60"/>
        <rFont val="Times New Roman"/>
        <family val="1"/>
        <charset val="204"/>
      </rPr>
      <t>25.11.15г. выполнена замена предохранителя, 2ТН-6 введен в работу после проверки (замечаний нет), АВР-6 введен.</t>
    </r>
  </si>
  <si>
    <t>ПН-0,1-10УЗ</t>
  </si>
  <si>
    <t>АВВ «Польша»</t>
  </si>
  <si>
    <t>ТР – 19.11.13г.;  ТО – август 2015г.</t>
  </si>
  <si>
    <t>ТР – декабрь 2015г.;  ТО – январь 2016г.</t>
  </si>
  <si>
    <t>Ф.30-6, 30-14</t>
  </si>
  <si>
    <t>К-242, 244, 247                             Советскоее нмр</t>
  </si>
  <si>
    <t>Остановка УЭЦН по пониженному напряжению. Выполнен осмотр ВЛ-6кВ Ф.30-6, Ф.30-14 пролет оп.65/3-66/4 отпайка на К-244 видны следы КЗ, требуется увеличение габарита в месте пересечения.</t>
  </si>
  <si>
    <r>
      <t xml:space="preserve">АО  вводного АВ-0.4кВ (3 раза), Iн-400А в КТПН-6/0.4кВ №2,  Iраб-466А после увеличения частоты на СУ ЭЦН скв.№50. </t>
    </r>
    <r>
      <rPr>
        <sz val="12"/>
        <color indexed="60"/>
        <rFont val="Times New Roman"/>
        <family val="1"/>
        <charset val="204"/>
      </rPr>
      <t>Выполнено перераспределение нагрузки на ТП№1, ТП№2.</t>
    </r>
  </si>
  <si>
    <t>ВА57-39 400А</t>
  </si>
  <si>
    <t>ТР – 29.06.15г., ТО – 05.09.15г.</t>
  </si>
  <si>
    <t>ТР –  июнь 2016г.</t>
  </si>
  <si>
    <t>К-12 скв.311                                    Ломовое нмр</t>
  </si>
  <si>
    <r>
      <t xml:space="preserve">АО АВ-0.4кВ, Iн-250А в КТПН-6/0.4кВ, скважина  не запустилась по программе АПВ 15/25, Iраб-105А. Заявка в РДС поступила в 2:01. </t>
    </r>
    <r>
      <rPr>
        <sz val="12"/>
        <color indexed="60"/>
        <rFont val="Times New Roman"/>
        <family val="1"/>
        <charset val="204"/>
      </rPr>
      <t>Неисправность СУ ЭЦН.</t>
    </r>
    <r>
      <rPr>
        <sz val="12"/>
        <rFont val="Times New Roman"/>
        <family val="1"/>
        <charset val="204"/>
      </rPr>
      <t xml:space="preserve"> </t>
    </r>
  </si>
  <si>
    <t>АО, АПВ</t>
  </si>
  <si>
    <t xml:space="preserve">Ф.30-8 Советское нмр </t>
  </si>
  <si>
    <r>
      <t>Двухкратное АО ВЛ-6 Ф.30-8 АО, АПВУ. Произведен осмотр, обнаружены следы схлёста проводов пролёт оп. №66/1-67/1, провис в результате выдавливания опор из грунта. ВЛ выведена в ремонт для ремонта.</t>
    </r>
    <r>
      <rPr>
        <sz val="12"/>
        <color indexed="60"/>
        <rFont val="Times New Roman"/>
        <family val="1"/>
        <charset val="204"/>
      </rPr>
      <t xml:space="preserve"> 09.12.15г. выполнена перетяжка проводов, собрана нормальная схема К-257Б, 248, 249.</t>
    </r>
  </si>
  <si>
    <t>металл</t>
  </si>
  <si>
    <t>ТР - сентябрь 2015г., ТО - апрель 2015г.</t>
  </si>
  <si>
    <t>ТР - апрель 2016г.</t>
  </si>
  <si>
    <r>
      <t xml:space="preserve">ПС 35/6 кВ №103 АО ВЛ-6кВ Ф.3-8 действием МТЗ, АПВ успешное. </t>
    </r>
    <r>
      <rPr>
        <sz val="12"/>
        <color indexed="60"/>
        <rFont val="Times New Roman"/>
        <family val="1"/>
        <charset val="204"/>
      </rPr>
      <t>Выполнен осмотр ВЛ-6кВ, оп.84/2 Ф"В" сорвало вязку с изолятора, разрушение изолятора, провод на траверзе. Выполнена замена изолятора, подтяжка провода.</t>
    </r>
    <r>
      <rPr>
        <sz val="12"/>
        <rFont val="Times New Roman"/>
        <family val="1"/>
        <charset val="204"/>
      </rPr>
      <t xml:space="preserve"> Ветер. Штормовое предупреждение. Бюллетень погоды №341 от 07.12.15.</t>
    </r>
  </si>
  <si>
    <r>
      <t>ПС 35/6 кВ №113 АО ВЛ-6 Ф.13-15, блинкеров выпавших нет. В 14:38ч. РПВУ.  Заявка от ЦДНГ-2 поступила в 11:20ч. Сильный порывистый ветер, снег, метель. Штормовое предупреждение. Бюллетень погоды №346 от 12.12.15г.</t>
    </r>
    <r>
      <rPr>
        <sz val="12"/>
        <color indexed="60"/>
        <rFont val="Times New Roman"/>
        <family val="1"/>
        <charset val="204"/>
      </rPr>
      <t xml:space="preserve"> Выполнен осмотр доступных участков, дефектов не выявлено. Осмотр отпайки на К-2Н после промерзания поймы (январь 2016г.), после полного осмотра - проверка УРЗА и устранение возможных выявленных дефектов (февраль 2016г.). </t>
    </r>
  </si>
  <si>
    <t>1982г.</t>
  </si>
  <si>
    <t xml:space="preserve">ТО - 07.03.15г., ТР - сентябрь 2011г. </t>
  </si>
  <si>
    <t xml:space="preserve">ТО - март 2016г., ТР - сентябрь 2016г. </t>
  </si>
  <si>
    <r>
      <t>Остановка УЭЦН  При осмотре выявлено КУВ-6 К-188</t>
    </r>
    <r>
      <rPr>
        <sz val="12"/>
        <color indexed="60"/>
        <rFont val="Times New Roman"/>
        <family val="1"/>
        <charset val="204"/>
      </rPr>
      <t xml:space="preserve"> попытка кражи блока управления 2В-6</t>
    </r>
    <r>
      <rPr>
        <sz val="12"/>
        <rFont val="Times New Roman"/>
        <family val="1"/>
        <charset val="204"/>
      </rPr>
      <t>,  Сообщено в СБ ТН. ТП№2 запитана через СВ-6. Восстановлено.</t>
    </r>
  </si>
  <si>
    <t>В соответствии с МУ № П1-01.05 М-0006  В.2.00, событие не относят к нарушениям в зоне ответственности энергетических служб</t>
  </si>
  <si>
    <t>К-14, К-6 Вахское нмр</t>
  </si>
  <si>
    <t>Остановка УЭЦН при запуске дополнительного агр. БКНС-15.  Запрошены распечатки параметров работы УЭЦН.</t>
  </si>
  <si>
    <t>Вышел из строя "Вводной" АВ-0,4кВ в ТП-2  (внутренние повреждение, нет Ф. "С"). Выполнена замена АВ-0,4.</t>
  </si>
  <si>
    <t>АО,    АПВ</t>
  </si>
  <si>
    <t>Ф.7-14 Северное нмр</t>
  </si>
  <si>
    <t>Ф.7-14</t>
  </si>
  <si>
    <r>
      <t>ПС 35/6кВ №207 АО ВЛ-6 Ф.7-14 АПВН, РПВУ.</t>
    </r>
    <r>
      <rPr>
        <sz val="12"/>
        <color indexed="60"/>
        <rFont val="Times New Roman"/>
        <family val="1"/>
        <charset val="204"/>
      </rPr>
      <t xml:space="preserve"> Выполнен осмотр, в пролете оп. №18-19 следы зацепа провода фазы "С" неустановленным транспортом, провод не поврежден. Сообщено сотрудникам ООО ЧОП "РН-Охрана-Томск".</t>
    </r>
  </si>
  <si>
    <r>
      <t xml:space="preserve">ПС-35/6кВ №130 АО ВЛ-6кВ Ф.30-8 блинкер АО, АПВН (двухкратное); АО  ВЛ-6кВ Ф-30-16 блинкер АО, АПВУ. Нагрузка К-249 переведена на Ф.30-14. Выполнен осмотр: </t>
    </r>
    <r>
      <rPr>
        <sz val="12"/>
        <color indexed="60"/>
        <rFont val="Times New Roman"/>
        <family val="1"/>
        <charset val="204"/>
      </rPr>
      <t>Ф.30-8 разрушение разрядника оп. №68/1 Ф. "В", разрушение изолятора Ф. "В" оп. №3, обледенение проводов (пляска проводов при порывах ветра) в пролет оп.№92-93; Ф.30-16 обледенение проводов (пляска проводов при порывах ветра) оп. №95-96</t>
    </r>
    <r>
      <rPr>
        <sz val="12"/>
        <rFont val="Times New Roman"/>
        <family val="1"/>
        <charset val="204"/>
      </rPr>
      <t xml:space="preserve">. Бюллетень погоды №356 от 22.12.15. </t>
    </r>
    <r>
      <rPr>
        <sz val="12"/>
        <color indexed="60"/>
        <rFont val="Times New Roman"/>
        <family val="1"/>
        <charset val="204"/>
      </rPr>
      <t xml:space="preserve">23.13.15г. выполнено устранение дефектов, 24.12.15г. собрана нормальная схема в КУВ-6 К-249.  </t>
    </r>
  </si>
  <si>
    <t>ТЧ, ЗА, И</t>
  </si>
  <si>
    <t>АС-95, РВО-6, ШС-10</t>
  </si>
  <si>
    <t xml:space="preserve">Ф.30-8: ТО 07.04.15г., ТР 15.09.15г.; Ф.30-16: ТО 19.01.15г., ТР 22.09.15г.
</t>
  </si>
  <si>
    <r>
      <t>АО мех. фода, ЛР-1/3 от ВЛ-6кВ Ф.30-6 с КУВ-6 на К-245 касание запаса провода шлейфа ф. "С" (в следствии ветровой нагрузки) на ЛР-1/2 с телом опоры,</t>
    </r>
    <r>
      <rPr>
        <sz val="12"/>
        <color indexed="60"/>
        <rFont val="Times New Roman"/>
        <family val="1"/>
        <charset val="204"/>
      </rPr>
      <t xml:space="preserve"> выполнено уменьшение шлейфа, натяжка провода.</t>
    </r>
    <r>
      <rPr>
        <sz val="12"/>
        <rFont val="Times New Roman"/>
        <family val="1"/>
        <charset val="204"/>
      </rPr>
      <t xml:space="preserve"> Порывистый ветер бюллетень погоды №356 от 22.12.15</t>
    </r>
  </si>
  <si>
    <t>ТР - 31.09.14г., ТО - 18.10.15г.</t>
  </si>
  <si>
    <t>ТР - сентябрь 2016г., ТО - апрель 2016г.</t>
  </si>
  <si>
    <t>технология</t>
  </si>
  <si>
    <t>К-137                                    Советское нмр</t>
  </si>
  <si>
    <t>К-137</t>
  </si>
  <si>
    <r>
      <t xml:space="preserve">Остановка ЭЦН, . Неполнофазный режим работы тр-ра ТП 6/0,4кВ К-137 </t>
    </r>
    <r>
      <rPr>
        <sz val="12"/>
        <color indexed="60"/>
        <rFont val="Times New Roman"/>
        <family val="1"/>
        <charset val="204"/>
      </rPr>
      <t>Выполнены измерения тр-ра, выполнен ремонт КР-1 Ф.1-12:Ф.1-5 плохой контакт фазы "В".</t>
    </r>
  </si>
  <si>
    <t>ТО - 18.10.15г.</t>
  </si>
  <si>
    <t>ТО - май 2016г.</t>
  </si>
  <si>
    <t>АО ВЛ-110 С-96 действиями ТЗНП 2 ст. на ПС-110 "Малореченская" и ТЗНП 1ст. на ПС-110 "Раздольное", АПВУ. Посадка напряжения. (принадлежность ПАО "ТРК")</t>
  </si>
  <si>
    <t>В-35 1Т</t>
  </si>
  <si>
    <t>1С-6 ПС 35/6 кВ №109</t>
  </si>
  <si>
    <r>
      <t>ПС-35/6 №109. АО В-35 1Т. 29.12.15г. выполнена проверка В-35 1Т,</t>
    </r>
    <r>
      <rPr>
        <sz val="12"/>
        <color indexed="60"/>
        <rFont val="Times New Roman"/>
        <family val="1"/>
        <charset val="204"/>
      </rPr>
      <t xml:space="preserve"> выявлена трещина втулки привода (тип ВР-35/ТМ) в результате при вкл. положении В-35 и взводе пружины привода произходило его самопроизвольное отключение. Выполнено уменьшение длины хода поперечной тяги на один виток, проверена правильная работа В-35 1Т</t>
    </r>
    <r>
      <rPr>
        <sz val="12"/>
        <rFont val="Times New Roman"/>
        <family val="1"/>
        <charset val="204"/>
      </rPr>
      <t>.</t>
    </r>
  </si>
  <si>
    <t>ВР35НТ</t>
  </si>
  <si>
    <t>ТО-21.10.2015</t>
  </si>
  <si>
    <t>ТО-05.2016</t>
  </si>
  <si>
    <t xml:space="preserve"> АО "Тюменьэнерго"</t>
  </si>
  <si>
    <t>ВЛ-6 кВ.</t>
  </si>
  <si>
    <t>июль 2016г.</t>
  </si>
  <si>
    <t>Вакуумный выключатель яч.8 ЗРУ-ЧРП 6кВ</t>
  </si>
  <si>
    <t>РПВУ  (АПВ-нет)</t>
  </si>
  <si>
    <t>Остановка произошла по причине отключения разъема на яч. №8 (прямой пуск магистрального насоса №2) в ЗРУ, вследствии чего отключился КМ №2 (контактор магнитный) и произошел останов магистрального насоса МН №2.
Ошибочные действия оперативного персонала</t>
  </si>
  <si>
    <t>ПвВнг(А)-ХЛ 3х150</t>
  </si>
  <si>
    <t>ЗАО "Томсккабель" Россия</t>
  </si>
  <si>
    <t>Fastwel CPC 10601 V3.4 s/n 48092054</t>
  </si>
  <si>
    <t>АО "Мотор Сич"   Украина</t>
  </si>
  <si>
    <t>Кабель ПвВнг(Б)ls-3х240                муфта ПКВт-10-А-240</t>
  </si>
  <si>
    <t xml:space="preserve">                                                                                                                                                                                                                                                                                                              Подольский завод электромонтажных изделий г.Подольск Россия</t>
  </si>
  <si>
    <t>ТГЭ -6/6,3М1 УХЛ1</t>
  </si>
  <si>
    <t xml:space="preserve">    В 04:28  ГТЭС-42 произошла аварийная остановка ГТУ-3, КУ-3 ,сброс нагрузки по Тямкинскому м/р остановка мех. фонда (29скв), предположительной причиной отключения  является отказ САУД. ГТУ-2 работала на отдельную энергосистему ПС 110/35/6 кВ Ю.Петьегская через Т-3,Т-2 ПС6/35/110Тямкинская.
 04:34 Запуск АДЭС-1500, подано напряжение                         на 4 С-6
 04:40 Включение Т-4 на ХХ через УБПВД.1, успешно
 04:57 Включение Т-4, Т-1 на ХХ через УБПВД.1, успешно
    04:58 Подача напряжения на Куст-2 
    04:58 Подача напряжения на ДЭС-1
    05:08 Подано напряжение на Куст-1 КТПН-2,3,5,6
    05:23 Подано напряжение на Куст-1 КТПН-1,4
    05:32 Запуск ДЭС-1, ДГУ-4
    05:37 Снято ограничение на 600 кВт
    05:40 Запуск ГТУ-4 на Х.Х.
    05:48 Синхронизация ГТУ-4 с АДЭС-1500, стоп АДЭС-1500
    05:48 Снято ограничение полностью
</t>
  </si>
  <si>
    <t>ИТД 2</t>
  </si>
  <si>
    <t>НЦП "Специнформатик-СИ" Россия</t>
  </si>
  <si>
    <t>PCCP-3300</t>
  </si>
  <si>
    <t>ДЭС-12</t>
  </si>
  <si>
    <t>ДГУ-1</t>
  </si>
  <si>
    <t xml:space="preserve">ДЭС-12 в 23:55 А.О. ДГУ-1 - высокое напряжение генератора. По ЗМН отключились скв. 52Р, 467Г, 1В, 436В. В 0:00 запуск ДГУ-5. В 0:32 скв в работе. </t>
  </si>
  <si>
    <t>Cummins KTA 50 G3</t>
  </si>
  <si>
    <t>Cummins            США</t>
  </si>
  <si>
    <t>EMCP-3.1</t>
  </si>
  <si>
    <t>ДГУ 400 №10</t>
  </si>
  <si>
    <t>02.12.2015 в 00:15(местного времени) А.О ДГУ 400№10  Протазановское м/р по причине разрыва патрубка системы охлаждения подогревателя ДГУ.Остановка скв.642,скв.649Г.Замена патрубка системы охлаждения подогревателя ,с последующим пуском ДГУ и пуском скважин в 01:32(местного времени)</t>
  </si>
  <si>
    <t>электроподогреватель</t>
  </si>
  <si>
    <t>Kim Hotstart CL 1302A3-100</t>
  </si>
  <si>
    <t>АС-25-6-250 СППТ</t>
  </si>
  <si>
    <t>ООО "Триол-Нефть"</t>
  </si>
  <si>
    <t>АСПТ</t>
  </si>
  <si>
    <t>ГТЭС-42 ГТУ-3</t>
  </si>
  <si>
    <t>В работе находились ГТЭС-42 ГТУ-3, ДЭС-1 ДГУ-4,5,6,8,9; ДЭС-13 ДГУ-1,2,3,4 0:58 АО ГТУ-3 - пробой изоляции концевой муфты в КРУ-6кВ, срабатывание АСПТ, АЧР.  АО ДГУ ДЭС-1, ДЭС-13 по перегрузу. Произведен запуск ДГУ-4,5,6 ДЭС-1 подача напряжения на ГТЭС-42 в 02:00.                                                       Пуск ГТУ-2 и синхронизация с ДЭС-1 в 03:00. Восстановлено энергоснабжение Тямкинского, Южно-Петьгского, Радонежского м/р в 03:23. В 04:00 полное снятие ограничений по нагруке.</t>
  </si>
  <si>
    <t>Кабель ПвВнг(А)-ХЛ 3х150                муфта POLT-42D/3XI-H4-L12</t>
  </si>
  <si>
    <t xml:space="preserve">ТомскКабель  </t>
  </si>
  <si>
    <t>ГТЭС-42 ГТУ-2</t>
  </si>
  <si>
    <t>ГТУ-2</t>
  </si>
  <si>
    <t xml:space="preserve">источник питания «QUNIT-PS-100-240AC/24DC/5 А». </t>
  </si>
  <si>
    <t xml:space="preserve">"PHOENIX CONTACT", Германия </t>
  </si>
  <si>
    <t>БМРЗ-ГТЭС</t>
  </si>
  <si>
    <t>НТЦ Механотроника</t>
  </si>
  <si>
    <t>11.2016</t>
  </si>
  <si>
    <t>провод АС 240/32</t>
  </si>
  <si>
    <t>выключатель ВГ1-110-40/2000 УХЛ4</t>
  </si>
  <si>
    <t>ОАО «Электромеханический завод» г. Санкт-Петербург.</t>
  </si>
  <si>
    <t>провод АС 150/24</t>
  </si>
  <si>
    <t>провод АС 70/11</t>
  </si>
  <si>
    <t>муфта 3ПКВт-10-(25-70)</t>
  </si>
  <si>
    <t xml:space="preserve">Аварийное отключение ВЛ-6 кВ фидер № 1 с успешным АПВ, работа МТО, МТЗ 2ст. При осмотре ВЛ было обнаружено на отпайке на скважину №859 опоры №1, ЛР-6кВ №5 птица со следами поджога.
</t>
  </si>
  <si>
    <t>ПС Савельевская, Тананыкская, Долговская, Курманаевская. Графская, Ибряевка-1,2; Аксютино, Березовка.</t>
  </si>
  <si>
    <t>Сброс нагрузки из-за аварийного отключения с упешным АПВ ВЛ-110кВ Комсомолец-2ц. Отработала МТО. Межфазное замыкане на КРУН ШМ-6кВ Т2 (перекрытие промежутков на шинном мосту 6кВ, птицей)</t>
  </si>
  <si>
    <t>БМУ-10 АОЗТ "ПНГЭМ"</t>
  </si>
  <si>
    <t>Аварийное отключение с успешным АПВ, МТЗ. 20:35-23:15 произведен осмотр эл.оборудования по ВЛ-6 фидера № 1002. Замечаний нет.</t>
  </si>
  <si>
    <t>АС-70 АС-95</t>
  </si>
  <si>
    <t>ПС «Боголюбовская» Ф-1212.</t>
  </si>
  <si>
    <t xml:space="preserve">Нестабильное U в сети 110кВ, остановка 4-х при выводе в ремонт ВЛ-220 кВ "Газовая-Сорочинская"персоналом ОПМЭС. </t>
  </si>
  <si>
    <t>Частичная остановка фонда по высокому напряжению при скачке напряжения до 7 кВ на 2СШ-6кВ. Произведен осмотр оборудования подстанции.Выпавших блинкеров срабатывания защит не обнаружено.</t>
  </si>
  <si>
    <t>"ЗГПП"</t>
  </si>
  <si>
    <t>Падение нагрузки. Произвели осмотр ПС, выпавших блинкеров нет.</t>
  </si>
  <si>
    <t>Внеплановая 35/10кВ Ефремо-Зыково ВЛ-10 кВ Ез-4 Вывод в ремонт ВЛ-10кВ ф.Ез-4 п/ст 35/10кВ Ефремо-Зыково для замены опоры с кратковременным погашением ВЛ-10кВ ф.Мт-3 п/ст 35/10кВ Матвеевка для перевода питания участка линии от Р-32 ВЛ-10кВ ф.Мт-3 до Р-41 ВЛ-10кВ ф.Ез-4 (персоналом СЭС "Оренбургэнерго")</t>
  </si>
  <si>
    <t>Резкое повышение нпряжение в сети 35 кВ, сброс нагрузки по фидерам.</t>
  </si>
  <si>
    <t xml:space="preserve">Кодяковская, Боголюбовская,  Проскуринская, Курманаевская, Скворцовская </t>
  </si>
  <si>
    <t xml:space="preserve"> Проскуринская, Курманаевская, Кодяковская, Боголюбовская, ПС Графская, Ибряевка-1, 2</t>
  </si>
  <si>
    <t>Аварийное отключение, снег, порывистый ветер. Произведен осмотр ВЛ-6. Наблюдается пляска проводов, налипание мокрого снега, поджегов не обнаружено. ТР-06.2013.</t>
  </si>
  <si>
    <t>Аварийное отключение, МТО, дождь, снег. Выехали с осмотром в 9:20. 9:50 отключен ЛР-1, РПВ неуспешно. Замена дефектных изоляторов на опорах №№ 66, 67, 91, 16 (фаза "В" и "С") и на приемной траверсе ТП скв.№ 2637. ТР-07.08.2014. В результате налипания мокрого снега на провода и сильного порывистого ветра воз-никла «пляска» проводов на ВЛ-6кВ что привело к срыву изоляторов и межфазному замыканию, а в следствии и аварийному отключению Ф№3 ПС35/6кВ Зайкинская</t>
  </si>
  <si>
    <t>АС-70/11</t>
  </si>
  <si>
    <t>ЗАО МКУ "Нефтегазоавтоматика"</t>
  </si>
  <si>
    <t>Аварийное отключение, отпайка на скв.№ 12 упали деревья на ВЛ-6. ЛР-6 на скв.№ 12 отключен, фидер включен. 13:15 Убраны деревья, ЛР на скв.12 включен. ТО-05.2014. ТР-07. 2014.</t>
  </si>
  <si>
    <t>Аварийное отключение, налипание мокрого снега, порывистый ветер. Отключен КРУН - 1, ЛР-2, фидер включен. ТР-15.08.2015. ТО-06.04.2015. 1. В результате резкого снижения температуры, сопровождаемого порывистым вет-ром и мокрым снегом наблюдалась сильная «пляска» провода в результате чего произошло межфазное замыкание и последовало аварийное отключение ВЛ-6кВ фид.№214 ПС 35/6кВ «Проскуринская»</t>
  </si>
  <si>
    <t>АС-70,50</t>
  </si>
  <si>
    <t>Отключена, подхлест проводов. Налипание мокрого снега, порывистый ветер, пляска проводов. Произведена перетяжка провода, ЛР-6 включен. ТР-30.09.2014. ТО-23.06.2014. В результате резкого снижения температуры, сопровождаемого порывистым ветром и мокрым снегом наблюдалась сильная «пляска» провода, в результате чего произошло об-рыв вязки провода к изолятору на оп.№107 и провод упал на траверсу, что привело к од-нофазному замыканию на землю на ВЛ-6кВ ф-918 ПС 35/6кВ «Долговская».</t>
  </si>
  <si>
    <t>Аварийное отключение, налипание мокрого снега, порывистый ветер. ТР-20.06.2014. ТО-08.07.2015. В результате резкого снижения температуры, сопровождаемого порывистым вет-ром и мокрым снегом наблюдалась сильная «пляска» провода в результате чего произошло межфазное замыкание и последовало аварийное отключение ВЛ-6кВ фид.№32 ПС 35/6кВ «Варшава-3»</t>
  </si>
  <si>
    <t>АС-50,70,95</t>
  </si>
  <si>
    <t>Аварийное отключение, налипание мокрого снега, порывистый ветер. ТР-04.09.2012. ТО-03.07.2015. В результате налипания мокрого снега на провода и сильного порывистого ветра возникла «пляска» проводов на ВЛ-6кВ, что привело к межфазному замыканию и аварийному отключению ВЛ-6кВ фид.№907 ПС 35/6кВ «Долговская»</t>
  </si>
  <si>
    <t>"Земля" в сети 6 кВ. На опоре № 107 срыв изолятора. Пляска проводов на ВЛ-6. Срыв изолятора устранен. Включена отпайка ВЛ-6 фидера № 918 на скв.№№ 1239, 1249. В результате резкого снижения температуры, сопровождаемого порывистым ветром и мокрым снегом наблюдалась сильная «пляска» провода, в результате чего произошло об-рыв вязки провода к изолятору на оп.№107 и провод упал на траверсу, что привело к од-нофазному замыканию на землю на ВЛ-6кВ ф-918 ПС 35/6кВ «Долговская».</t>
  </si>
  <si>
    <t>Отключение для замены дефектного изолятора на опоре № 190. ТО-08.2011.</t>
  </si>
  <si>
    <t>ПС Краснояровская, Городская, Завьяловская, Елатомка, КНС-2, КНС-6, Заглядинская, Султангуловская.</t>
  </si>
  <si>
    <t>Аварийное отключение ф-906, незначительный сброс нагрузки по ф-908. Отработала МТО. При осмотре между опорами №6-7 обнаружено упавшее свежее спиленное неустановленными лицами дерево, при падении задевшее провода. Составлен акт. В следствии падении дерева, произошло касания ветками проводов ВЛ-6кВ ф-906 ПС 35/6кВ «Долговская», в результате чего произошло межфазное замыкание и последовало аварийное отключение ВЛ-6кВ ф-906 ПС 35/6кВ «Долговская».</t>
  </si>
  <si>
    <t xml:space="preserve">Аварийное отключение выехали для выяснения причин.Приступили к осмотру в 4:40.Работа МТО.АПВ неуспешное.В 4:50 РПВ неуспешное.Приступили к осмотру фидера и КТП пешком нет дорог.В 6:05 РПВ успешное "земли"нет.Осмотр для выяснения причин продолжается.На крышке трансформатора КТП АГЗУ-530 между вводов обнаружена куница.(причина отключения) устранено. </t>
  </si>
  <si>
    <t>КТП-НД</t>
  </si>
  <si>
    <t>г.Минск</t>
  </si>
  <si>
    <t>"ПНГЭМ"</t>
  </si>
  <si>
    <t>ПС Савельевская (Ф-107,108,111) ПС Курманаевская (Ф-706) пс Герасимовская (Ф-517) ПС Таннаныкская (Ф-807,804) ПС Проскуринская, ПС 35/6 кВ Гаршинская, фонд фидера №6-(35/10кВ "Яшкинская" (ЗЭС))</t>
  </si>
  <si>
    <t>Замыкание транзита в сети 220кВ Ввод в работу ВЛ-220 Сорочинск-Газовая.При замыкании транзита частичная остановка фонда по высокому напряжению.При замыкании транзита напряжение со 105 поднялось до 109,5 кВ.</t>
  </si>
  <si>
    <t>РЛНД-35/600</t>
  </si>
  <si>
    <t>ВЛ-35 "Северная - Большедорожная". ПС 35/6 "Ново-Кудринская" , "Западно Степановская".</t>
  </si>
  <si>
    <t>ввод-35 кВ Т1, ввод-6-1, ф-К-1, К-5, К-6</t>
  </si>
  <si>
    <t>ТМН-4000/35-6,3</t>
  </si>
  <si>
    <t>ввод-35 кВ Т1, ввод-6-1</t>
  </si>
  <si>
    <t>Аварийное отключение ввод-35 Т1, Ввод-6-1, блинкера не "выпадали". Осматривают Ф-1 Отработала ТО. бригада видела вспышку.При осмотре выявлено касание проводов при перевозке негабаритного груза неустановленным транспортным средством в пролете опор №1-2 отпайка на скв 2117.Сообщено в ЧОП.</t>
  </si>
  <si>
    <t>Перевод ф-2 с ПС Н.Тепловская на ПС Погроминская. Весь фонд скважин ф-2 ( 30минут).Устранение течи в КРУН-10кВ ПС Н.Тепловская. Внеплановая заявка ЗЭС.</t>
  </si>
  <si>
    <t>Г-1, Г-6</t>
  </si>
  <si>
    <t>Посадка напряжения в сети 10 кВ при аварийном отключении ф-Г-7 (БКЭС) работа МТЗ,АПВ успешное.частичный сброс нагрузки на Ф-Г-1,Г-6 (ОН) Персонал БКЭС произвел осмотр Ф-Г-7 причина не выявлена.</t>
  </si>
  <si>
    <t>Перевод ф-2 с ПС Погроминская на ПС Н.Тепловская . Весь фонд скважин ф-2 ( 30минут).Восстановление нормальной схемы после устранение течи в КРУН-10кВ ПС Н.Тепловская. Внеплановая заявка ЗЭС.</t>
  </si>
  <si>
    <t>Посадка напряжения при аварийном отключении с успешным АПВ ф-5 от работы МТЗ.</t>
  </si>
  <si>
    <t>Курманаевская, Долговская, Лабазинская, Проскуринская</t>
  </si>
  <si>
    <t>Сброс нагрузки из-за повышения напряжения при ввводе в работу ВЛ-220 кВ "Куйбышевская-Бузулукская" МЭС.</t>
  </si>
  <si>
    <t>Курманаевская, Скворцовская, Шулаевская</t>
  </si>
  <si>
    <t>Сброс нагрузки при замыкании транзита 220кВ для сборки нормальной схемы на ПС Бузулукская и Сорочинская после вввода в работу ВЛ-220 кВ "Куйбышевская-Бузулукская" МЭС.</t>
  </si>
  <si>
    <t>ПС 35/6 "Краснояровская", "КНС-6", "Завьяловка", "Елатомка", "Городская".</t>
  </si>
  <si>
    <t>Кратковременное понижение напряжения в сети 110кВ.</t>
  </si>
  <si>
    <t>СШ-6-1</t>
  </si>
  <si>
    <t>При осмотре ПС отработавших защит не обнаружено. При включении ф-Промысловый в 10:22 произошло аварийное отключение ввод-6кВ, В-35-Т2Т. Отработала диф.защита. В 10:24 включен В-35 Т2Т, 10:29 включен ввод-6-2. Производится осмотр ВЛ-6кВ ф-Промысловый. В 11:28 фидер включен до РВНО-41. Продолжается осмотр. При проверке кабеля под ж/д полотном обнаружено "кз" возле РВНО-43. Предположительно попытка хищения кабеля. Сообщено ЧОП. Собрана схема по резервному кабелю.</t>
  </si>
  <si>
    <t xml:space="preserve">КЛ-6кВ АСБ 3х70 </t>
  </si>
  <si>
    <t>В-35 Т1Т; Т1Т; фидера -ДНС; Бурение-2; Бурение-3; 114</t>
  </si>
  <si>
    <t>ТМН-6300/35-ХЛ-1</t>
  </si>
  <si>
    <t>г.Тольятти</t>
  </si>
  <si>
    <t>ВЛ-35 кВ "Чкаловская-Тарханы". ПС "Тарханы"; "Березовка"; "Аксютино".</t>
  </si>
  <si>
    <t>Кратковременное понижение U в сети 10 кВ, остановка 3 скважин при аварийном отключении ВЛ-10 фидера "Пл-9" (КЭС) на ПС "Полевая". Порывистый ветер.</t>
  </si>
  <si>
    <t>ВЛ-110 "Никольская-1, 2". ПС "Кодяковская", "Боголюбовская", ПС "ГТЭС Загорская".</t>
  </si>
  <si>
    <t>Кратковременное понижение U в сети 110 кВ при аварийном отключении В-110 "Росташинская" на ПС "Сорочинская". ЗЗ 1ст., 1 зона дистанционной защиты, фаза "В"-0, 10,9 км от ПС "Сорочинская". Порывистый ветер.</t>
  </si>
  <si>
    <t>Посадка напряжения. По сообщению ДЭМ ПС "Сорочинская", отключений не было, посадка была. По сообщению ДД ОРДУ сообщений о посадке или отключениях не было. ПС "Никольская" осмотрена, замечаний нет, выпавших блинкеров нет.</t>
  </si>
  <si>
    <t>ВЛ-110 "Никольская-1, 2". ПС "Толкаевская", "Боголюбовская", "Никольская", "Ново Львовская", "Львовская".</t>
  </si>
  <si>
    <t>Нестабильное U в сети 110 кВ при аварийных отключениях оборудования на ПС "Сорочинская"</t>
  </si>
  <si>
    <t>АС-185, АС-240</t>
  </si>
  <si>
    <t>ВЛ-110 "Никольская-1, 2". ПС "Кодяковская", "Боголюбовская", "Толкаевская", "Ольховская".</t>
  </si>
  <si>
    <t>АС-70, АС-50</t>
  </si>
  <si>
    <t>Аварийное отключение с успешным АПВ, работа МТЗ. Ветер, гололед. 14:00-18:00 произведен осмотр ВЛ-10, с проводов опадал гололед, повреждений не обнаружено.</t>
  </si>
  <si>
    <t>TONЬ-4000/35/6</t>
  </si>
  <si>
    <t>ВБСК-10-20/630</t>
  </si>
  <si>
    <t>Пропал контроль. Выехали с осмотром 8:45. Отключено ВЛБ, отработала МТО. Включение в 9:25.При осмотре выявлено подхлест проводов в пролете опор 16-17 отпайка на скв 665 в условиях шквалистого ветра.(пролет 45м).</t>
  </si>
  <si>
    <t>Сброс нагрузки по ф-Петровский.</t>
  </si>
  <si>
    <t>"Земля" в сети 6 кВ фаза-"В". Осмотром выявлено на опоре № 84 слет изолятора с проводом, на оп. №242 срыв провода ф-С, оп. №227 срыв провода на ф-В, отп. на скв. 4036 срыв провода на оп. №11, 16, на оп. №12, 15, 19, 20 перекос траверс, отп. на скв. 4058 срыв провода на оп. №13 ф-А, оп. №16 ф-С, оп. №20 ф-А, оп. №22 ф-В. Отключена отпайка на скв.4058(б/д). Неисправность устранена.</t>
  </si>
  <si>
    <t>СИП-120, АС-70</t>
  </si>
  <si>
    <t>РЛНД-10/630</t>
  </si>
  <si>
    <t>Самарский з-д «Электрощит»</t>
  </si>
  <si>
    <t>С успешным АПВ., блинкер-"Авр. Откл". Выехали с осмотром. Собирается бригада СЛ. После отключения "земля" ф-С=0. В 18:35 выехал персонал СЛ с п. Первомайский. При осмотре ВЛ на опоре №93 обнаружен слет изолятора ф-С, погнутый штырь, провод лежит на траверсе.Слет изолятора со штыря в результате внешнего воздействия на опору. Обнаружены следы транспортного средства. Опора незначительно наклонена в створ линии. Составлен акт осмотра совместно с ЧОП.</t>
  </si>
  <si>
    <t>Выход из строя технологического оборудования</t>
  </si>
  <si>
    <t>Устранение замыкания на "землю". На опоре № 150 излом штыря изолятора фазы "В", изолятор с проводом лежит на траверсе. Произведена замена траверсы, "земли" нет.</t>
  </si>
  <si>
    <t>Оголовок ОГ-7</t>
  </si>
  <si>
    <t>ВЛ-6 фидера "НСУ-500".</t>
  </si>
  <si>
    <t xml:space="preserve">Аварийное отключение с неуспешным АПВ. 3:10 из Бугуруслана выехала бригада (мастер+2 ЭМ).При осмотре установлено повреждение на проводе фаза «С» (расщепление и подгар) отпайка от опоры №77 в месте пересечения с дорогой неустановленным транспортом c негабаритным грузом. (габарит соответствует нормам ПУЭ)
</t>
  </si>
  <si>
    <t>ВЛ-6 фидера № 606.</t>
  </si>
  <si>
    <t xml:space="preserve">7:18 Информация бригады КРС: на скв.пропало U. Осмотрено РУ-6: Снижение нагрузки на фидере №606. Отключений не зафиксировано. 7:26 выехали с осмотром на КРУН-606/604. 8:23 включен КРУН. В 14:50 нагрузка переведена на ф-604. КРУН-606/604 отключен для проверки. </t>
  </si>
  <si>
    <t>ВЛ-6 фидеров "КНС-1", "Бур-2", "ДНС", "Пром-1".</t>
  </si>
  <si>
    <t>Аварийное отключение ВЛ-110 кВ "Плешаново-Каликино" с успешным АПВ. Работа З.З. 3-й ступени. Осмотр плпнируется в рабочее время.</t>
  </si>
  <si>
    <t xml:space="preserve">Сброс нагрузки по фидерам из-за нестабильного напряжения в сети 110 кВ при изменении режима питания ПС 220 "Бузулукская, Сорочинская" в связи с выводом системной автоматики на ПС Бузулукская. Произвели регулировку напряжения на ПС "Ново-Медведкинская" . </t>
  </si>
  <si>
    <t>ПС Самодуровская, Тарханы, Березовка, ПС Матвеевка; КНС, ПС Краснояровская</t>
  </si>
  <si>
    <t>Отключения на фидере 6кВ «Петровский» ПС 35/6кВ «Березовка» ВЛБ №55 вследствие выхода из строя модуля тиристор-тиристор фазы «А» в СУ ЭЦН скважины №89.</t>
  </si>
  <si>
    <t>Отключение вследствие выхода из строя модуля тиристор-тиристор фазы «А» в СУ ЭЦН</t>
  </si>
  <si>
    <t>АС-185/43</t>
  </si>
  <si>
    <t>Аварийное отключение В-110 "Вахитовская" на ПС "Донецко Сыртовская" с неуспешным АПВ. 18:27 подано U на РУ-6 ДНС "Вахитовская"; 18:31 подано U на ВЛ-6 ф-3; 18:37 пуск на хх.ГТЭС-5; 19:00 подано U на ГКС "Вахитовская". 19:40 подано U на ф-1 с ПС. В 20:40 подали U на ф-4 от ГТЭС-3, в 20:43 синхронизировали с ГТЭС-1. В 21:00 остановка ГТЭС-3, 1 по низкому давлению газа. Осмотром выявлен обрыв грозотроса в пролете опор №276-277. Осмотр продолжается. В 22:42 подали U на ф-7 с ГТЭС-1, 3. В 23:25 синхронизация ГТЭС-6 с 1, 3, в 23:30 подали U на ф-4. В 0:45 аварийная бригада выехала на ПС "Вахитовская", устранение обрыва грозотроса отложено до утра, порывы ветра до 14 м/сек. В 1:09 от ГТЭС-1, 3, 6 подали U на ф-2. В 3:10 аврийная остановка ГТЭС-1, 3, 6, с причиной разбираются. В 3:38 пуск ГТЭС-3 на х.х. В 3:55 пуск ГТЭС-1, 6 на х.х. В 4:00 синхронизация ГТЭС-1 и ГТЭС-3. В 4:05 подали U на ф-7, в 4:13 подали U на ф-4</t>
  </si>
  <si>
    <t>Аварийное отключение с неуспешным АПВ ВЛ-35 "Переволоцкая - Адамовка", РПВ успешно.</t>
  </si>
  <si>
    <t>Аварийное отключение ВЛ-6 кВ фидера "Пром-1 " с успешным "АПВ". Осмотром установлено: на ВЛ-6 кВ фидера "Пром-1 " в пролётах опор № 100 и №101 обнаружено упавшее дерево (Берёза), фото и акт прилагается.</t>
  </si>
  <si>
    <t>В 13:28 ВЛ-110 «Донецко-Сыртовская - Вахитовская» и ПС 110/35/6 кВ «Вахитовская» на х.х. Перевод эл.снабжения объектов с ПС 35/6 «Вахитовская» и ГТЭС №№ 1,3,4,5,6 на ПС 110/35/6 «Вахитовская».</t>
  </si>
  <si>
    <t xml:space="preserve">Весь фонд скважин ф. "Западный", ф. "КНС". БКНС и УПСВ Тарханы </t>
  </si>
  <si>
    <t>Устранение аварийных дефектов (86,3°C, 50°C, 91,3°C) и развившегося дефекта (21,4°C) выявленных при ТВК 7.12.2015г. в РУ-6кВ яч.№15 Ввод-2.</t>
  </si>
  <si>
    <t>РВЗ-6 ИП-6/630</t>
  </si>
  <si>
    <t>ООО "Уралэлектрострой"</t>
  </si>
  <si>
    <t>Кратковременное понижение напряжения в сети 35 кВ. По сообщению дисп.ЦДС "Оренбургэнерго" Некрасова В.А. отключений в сетях СЭС и КЖД не зафиксировано. Причина выясняется.</t>
  </si>
  <si>
    <t>Кратковременное понижение напряжения в сети 35 кВ. По сообщению дисп.СПО "Оренбургэнерго" Исламова С.А. отключений в сетях СЭС и КЖД не зафиксировано. Оборудование в зоне ответственности ПАО осмотрено,замечаний нет.Причина выясняется.</t>
  </si>
  <si>
    <t>ПС 110/35/6 кВ Родинская,35/6 кВ Подгорная,35/6 кВ Подольская,35/6 кВ Токская,35/10 кВ Яшкинская 35/6 кВ Родниковская 110/6 кВ «Толкаевская»,110/35/6 кВ «Никольская», 35/6 кВ БКНС, Ольховская, Кодяковская, Боголюбовская ,Львовская, Ново-Львовская (ПАО) 110/35/10 кВ "Ново-Сергеевская" ЗПО 35/6 кВ «ГТЭС-Загорская»(ПАО)</t>
  </si>
  <si>
    <t>Аварийное отключение ВЛ-220 кВ Сорочинск-Газовая.Сообщил дисп ОРДУ Мелякин С.А.Работа ТЗНП-1,3 ст; работа направленой защиты линии(панель ПДЕ);АПВ,РПВ неуспешное; по приборам Ф-"С"-0 50 км от пс Газовая.Нагрузка переведена на ВЛ-220 Куйбышев-Бузулук.Нагрузка падала на 81,7 мВт.Производится осмотр персоналом МЭС.</t>
  </si>
  <si>
    <t>Кодяковское, Боголюбовское, ПС "Н-Медведкинская", "Курманаевская"</t>
  </si>
  <si>
    <t>ВЛ-6 кВ фидера № 606</t>
  </si>
  <si>
    <t xml:space="preserve">Аварийное отключение, работа МТЗ-1. Порывы ветра до 18 м/сек, метель. Производят осмотр 3 бригады на автомобилях Егерь+бригада СЛ из Бузулука. Фидер осмотрен полностью, пляска проводов, повреждений не обнаружено. </t>
  </si>
  <si>
    <t>ВЛ-6 кВ фидера № 515</t>
  </si>
  <si>
    <t>Аварийное отключение с успешным АПВ, работа МТО. Порывы ветра до 15 м/сек. Метель.</t>
  </si>
  <si>
    <t>ВЛ-6 кВ фидера № 516</t>
  </si>
  <si>
    <t>В следствие срыва изолятора произошел схлест проводов ВЛ-6кВ ф-606 ПС 35/6кВ «Савельевский Купол» опора №1 отпайка на КТП-6/0,4кВ скв.№2101. Устранение слета изолятора на опоре №-1, отпайка на скв.№ 2101. Устранено, "земли" нет.</t>
  </si>
  <si>
    <t>ВЛ-6 кВ фидера № 1019</t>
  </si>
  <si>
    <t>Устранение падения антенны КИП на шлейфа КТП-6/0,4 скв.№№ 727, 1275. Устранено.</t>
  </si>
  <si>
    <t>АС-95, АС-70, АС-50</t>
  </si>
  <si>
    <t>РЛК</t>
  </si>
  <si>
    <t>Энергощит, г. Самара</t>
  </si>
  <si>
    <t>Аварийное отключение работа МТО. АПВ неуспешное, ручному включению не поддался, выехали с осмотром. Ветер до 7м/сек, изморось, сильный туман. При повторном ручном включении, включился. В 16:00 осмотр ВЛ закончен, выявлены следы поджогов проводов на отпайке скв-411.</t>
  </si>
  <si>
    <t>Аварийное отключение ВЛ-35 "Курманаевская - Лабазинская", МТЗ. Пробой изоляции ТТ-35 на ПС 110 "Курманаевская".</t>
  </si>
  <si>
    <t>ПС 35/6кВ "Курманаевская" Ф-708,706,718. ПС 35/6 кВ "Шулаевская" Ф-92,93,94</t>
  </si>
  <si>
    <t>Кратковременное понижение U, остановка отдельных скважин, в момент запуска ЭД №3 БКНС "Курманаевская" после остановки ЭД-2 (течь торца насоса). Блинкера не выпадали.</t>
  </si>
  <si>
    <t>ВЛ-35 12"Л". ПС "Тананыкская", "Ишуевская", "Савельевский купол", "Моргуновская"</t>
  </si>
  <si>
    <t>Аварийное отключение ОВ-35 ОСШ с успешным АПВ. Блинкера не выпадали. Ветер 8-10 м/сек, мокрый снег, t-1гр. Остановка скважин по высокому U на ПС "Моргуновская", "Савельевский купол". Произведен частичный осмотр ВЛ-35 12"Л", замечаний не выявлено, гололедообразований на ВЛ нет. Произведен осмотр ПС "Савельевская"при осмотре обнаружено: выход из строя В-35-12Л, копоть внутри полюса фаза «С», "Савельевский купол", "Моргуновская", "Тананыкская", замечаний не выявлено.</t>
  </si>
  <si>
    <t>ПС 110/35/6 кВ Никольская, 110/6 кВ "Толкаевская" 35/6 кВ "Ново-Львовская" "Львовская" "Боголюбовская" "Кодяковская" "Ольховская" "БКНС" ПС 110/35/6 кВ "Родинская", 35/6 кВ "Подольская", "Токская" , "Подгорная", 35/10 кВ "Яшкинская"(ЗЭС) ПС 35/6 кВ "Родниковская" ПС 110/35/6 кВ "Ново-Медведкинская" ПС 110/35/6 кВ "Вахитовская", 110/6 кВ "Донецко-Сыртовская", 110/35/10 "Ново-Сергеевская", 35/6 кВ "ГТЭС-Загорская"</t>
  </si>
  <si>
    <t xml:space="preserve">Кратковременное понижение напряженияв сети 110 кВ по ПС , остановки отдельных скважин при аварийном отключении 1СШ-110 на пс 110/35/10 кВ "Сакмарская ТЭЦ" по причине повреждения выключателя В-110 кВ ШСОВ-1 . </t>
  </si>
  <si>
    <t>Аварийное отключение с успешным АПВ, МТО. ветер, порывы 15-20 м/с, метель, налипание мокрого снега , t-0гр. Произведен частичный осмотр видимых причин не обнаружено. 26.12.15. с 10:50 до 13:20 произвели осмотр уч-ка ВЛ от опоры №1 до опоры №188 видимых причин не обнаружено.</t>
  </si>
  <si>
    <t>12, 13</t>
  </si>
  <si>
    <t>Отключение для устранения обрыва провода на ЛР-6кВ №5 ф-"Бурение-3" (уч.ВЛ-6кВ от ВЛБ №33)ветер, порывы 15-20 м/с, метель</t>
  </si>
  <si>
    <t xml:space="preserve"> ПС 35/6 "Кодяковская", "Боголюбовская", "Ольховская".</t>
  </si>
  <si>
    <t>Аварийное отключение В-35 2"Л" (Боголюбовская), МТЗ-3. Неисправность Т2Т на ПС "Ольховская" (деформация корпуса, выброс масла через уплотнительные соединения верха тр-ра). На ПС "Ольховская": в 12:55 отключен ШР-35/2. 13:15 включен СВ-6, 13:15 подано U на ВЛ-6 фидера № 1012. 13:45 подано U на ВЛ-6 фидера № 1017. 14:30 согласовано с РИТС-1 об остановке 10 скважин и включении фидера № 1018 в работу с ограничением. 14:30 персонал с базы Сорочинска на ПС "Ольховская" не выехал, дежурный автомобиль в ремонте, ожидается замена. 16:10 Персонал службы ПС и РЗА выехали с Сорочинска на ПС "Ольховская", в 16:30 прибыли. 16:30 на базу в Бузулук прибыл а/кран(25т) для погрузки тр-ра 4МВА . 17:28 персонал ЦДНГ-3 отключил 9 скважин на 21 тонну по фидеру № 1018. 17:30 подано U на ВЛ-6 фидера № 1018. 18:25 службой РЗА закончены работы по подготовке к демонтажу Т2Т. 19:25 на базу в Бузулук прибыл трал для транспортировки тр-ра 4 МВА. В 20:20 трал с тр-ром выехал с базы г. Бузулука. В 23:15 трал прибыл на ПС "Ольховская". В 0:55 тр-р разгрузили.</t>
  </si>
  <si>
    <t>ТМН-4000/35-У1</t>
  </si>
  <si>
    <t>Переходящее. Ограничение нагрузки на Т1Т, в связи с выходом из строя Т2Т( в простое 7 скв). Бригады прибыли на место в 9:00, приступили к подготовительным работам (допуск, расстановка техники). К работе приступили в 11:00. В 12:20 демонтирован неисправный Т2Т. В 13:20 установлен новый Т2Т, приступили к оснастке и обвязке. На 19:15 работы по ошиновке заканчены, произведена доливка масла. Испытания масла, тр-ра, РЗА после транспортировки проведены, протоколы оформляются. 19:52 Т2Т включен на хх, замечаний нет. 20:26 Т2Т в работе, замечаний нет. СВ-6 отключен. Снято ограничение нагрузки по фидеру № 1018.</t>
  </si>
  <si>
    <t>ВЛ-110 кВ "Сорочинская-Никольская-1, 2"</t>
  </si>
  <si>
    <t>Посадка напряжения, персонал ПС "Сорочинская", ОРДУ, ЗЭС посадку не подтверждают. ПС ПАО "ОН" осмотрены, замечаний и выпавших блинкеров нет.</t>
  </si>
  <si>
    <t>ВЛ-6 кВ ф-619, КТП скв-1378,578</t>
  </si>
  <si>
    <t>Текущий ремонт КТП 6/0,4 кВ, устранение дефектов ТВК</t>
  </si>
  <si>
    <t>КТПУ</t>
  </si>
  <si>
    <t>ВЛ-6 кВ ф-1018</t>
  </si>
  <si>
    <t>Отключение ВЛ-6 кВ ф-1018 для устранений дефектов ТВК на опоре №1.</t>
  </si>
  <si>
    <t xml:space="preserve">ПС 110/35/6кВ "Кыква" Ф-12 </t>
  </si>
  <si>
    <t>Бобры свалили дерево в прол. оп.125-126. Дерево убрали, ВЛ без повреждений.</t>
  </si>
  <si>
    <t>ПС 35/6кВ "Красное" ф.20</t>
  </si>
  <si>
    <t xml:space="preserve">ВЛ-6кВ ф.20 ПС 35/6кВ "Красное" </t>
  </si>
  <si>
    <t>В пролете опор 60-61 бобры уронили дерево на ВЛ-6кВ из-за пределов охранной зоны, дерево убрали, ВЛ без повреждений</t>
  </si>
  <si>
    <t> Авар. откл. Ф-27 при запуске неисправного ЭЦН скв. 3605. Обход ВЛ-6кВ выполнен, замечаний нет.</t>
  </si>
  <si>
    <t>Борец</t>
  </si>
  <si>
    <t>ПС 35/6кВ "Красное" Ф-20</t>
  </si>
  <si>
    <t>В пролете опор 59-60 бобры уронили дерево из-за пределов ОЗ на ВЛ, ВЛ без повреждений</t>
  </si>
  <si>
    <t>ПС 35/6кВ "Кама" Ф-9</t>
  </si>
  <si>
    <t xml:space="preserve">Пролет опор 14 и 1 отпайки на К-34 неустановленной техникой порваны провода трех фаз, сорваны изоляторы, выгнута траверса  </t>
  </si>
  <si>
    <t>2006 г.</t>
  </si>
  <si>
    <t>2015 г.</t>
  </si>
  <si>
    <t>2016 г.</t>
  </si>
  <si>
    <t>1958 г.</t>
  </si>
  <si>
    <t>М-е Дыш. Замена фидерного АВ (потеря контактного соединения одной из фаз). Отключение РЩ-0,4 кВ на время проведения замены АВ.</t>
  </si>
  <si>
    <t>2003 г.</t>
  </si>
  <si>
    <t>А3716 Iн=160 А</t>
  </si>
  <si>
    <t xml:space="preserve"> ВЛ-35 кВ "Восточная-Нефтяная"</t>
  </si>
  <si>
    <t>М-е Новодмитриевское. Откл. МВ-35 кВ ВЛ-35 кВ "Восточная-Нефтяная". На опоре № 26 обнаружены следы от удара. Схлест проводов.</t>
  </si>
  <si>
    <t>1971 г.</t>
  </si>
  <si>
    <t>опоры металлические и ж/б, изоляторы  ПС-4,5, провод АС-95</t>
  </si>
  <si>
    <t>1951 г.</t>
  </si>
  <si>
    <t>Неисправность станции управления скв. 861 Зыбза. Произведена замена.</t>
  </si>
  <si>
    <t>1952 г.</t>
  </si>
  <si>
    <t xml:space="preserve">М-е Шептальское ВЛ-0,4 кВ от ТП Ну-82-2п ф.2. </t>
  </si>
  <si>
    <t>М-е Западно-Анастасиевское. Потеря контактного соединения ф.С на вводном рубильнике в РЩ-0,4 кВ. Произведен ремонт.</t>
  </si>
  <si>
    <t>2014 г.</t>
  </si>
  <si>
    <t>ВР-32-35А</t>
  </si>
  <si>
    <t>ВЛ-6кВ Кл-514 Афипский ЭСУ</t>
  </si>
  <si>
    <t>Сработал МВ-6 в КРН, отключился участок ВЛ в сторону ПП-13п. Без U ТП Кл-514-5п, 6п, 8п, 9п. Перекрытие проводов упавшими ветками.</t>
  </si>
  <si>
    <t>Провод АС-95, изоляторы ШФ-20, опоры металлич. и ж/б</t>
  </si>
  <si>
    <t>ВЛ-6 кВ № 541 Приазовский ЭСУ.</t>
  </si>
  <si>
    <t>М-е Западно-Анастасиевское. Разрушение подвижного изолятора фазы "В" на РКТП-541-1. Неисправный полюс РКТП зашунтирован. ШП ОЯ-46 от 23.10.15г.</t>
  </si>
  <si>
    <t>1988 г.</t>
  </si>
  <si>
    <t>М-е Сладковско-Морозовское. Скв. 10-я Зап.-Беликовская. Отключение электроэнергии на время АПВ.</t>
  </si>
  <si>
    <t>ПС 35/6 И-11 "Бугундырь"         МВ-6-Т-1</t>
  </si>
  <si>
    <t>ПС 35/6 И-11 "Бугундырь"        МВ-6-Т-1</t>
  </si>
  <si>
    <t>1983 г.</t>
  </si>
  <si>
    <t>1991 г.</t>
  </si>
  <si>
    <t>ВБбшВ 3х16</t>
  </si>
  <si>
    <t>На ЯРВ отгорела неподвижная губка ф."А". Ослабление контактного соединения. Скважина запитана по ремонтной схеме.</t>
  </si>
  <si>
    <t>М-е Западно-Анастасиевское.  Разрушение изолятора на оп. №119. Сильный дождь, ветер, гроза.  ШП НЯ б/н, НЯ №9 от 16.11.15г.</t>
  </si>
  <si>
    <t>1989 г.</t>
  </si>
  <si>
    <t>М-е Дыш. В РП-51а Кл откл. ВВ-6 кВ ВЛ-6 кВ Кл-51. Обрыв провода в месте соединения с плашечным зажимом (питающая ВЛ).</t>
  </si>
  <si>
    <t>М-е Зыбза.        Выход из строя ПК-6кВ. Перегруз тр-ра. Неселективная работа АВ в РЩ-0,4 кВ.</t>
  </si>
  <si>
    <t>1950 г.</t>
  </si>
  <si>
    <t xml:space="preserve">М-е Зыбза. В ТП сработал фидерный АВ. Перегруз.  НЯ №11. </t>
  </si>
  <si>
    <t>М-е Зыбза. В ТП сработал фидерный АВ. Сильный ветер.  НЯ №11.</t>
  </si>
  <si>
    <t>М-е Зыбза.В ТП сработал фидерный АВ. Сильный ветер.  НЯ №11.</t>
  </si>
  <si>
    <t>ВЛ-35кВ "Ключевая-ПП-35 Дыш"</t>
  </si>
  <si>
    <t>В 16.00 схема нормальная. В районе опоры № 27 на линию упало дерево высотой, превышающей охранную зону ВЛ.</t>
  </si>
  <si>
    <t xml:space="preserve">М-е Абино-Украинское. В пролете опор 73-74 схлест проводов упавшим деревом. </t>
  </si>
  <si>
    <t>1960 г.</t>
  </si>
  <si>
    <t xml:space="preserve">ТП Вс-84-4п ф.1. М-е Восточно-Северское. </t>
  </si>
  <si>
    <t>М-е Украинское, Абино-Украинское. В пролёте опор № 29-30 обрыв провода ф."С" при проезде негабаритного транспортного средства в охранной зоне ВЛ.</t>
  </si>
  <si>
    <t>Сработал фидерный АВ. Перегруз. При осмотре ВЛ повреждений не обнаружено. ШП НЯ-11</t>
  </si>
  <si>
    <t>ТП Чм-532-2  ф.4. М-е Зыбза</t>
  </si>
  <si>
    <t>ТП Чм-532-2 ф.4.  М-е Зыбза</t>
  </si>
  <si>
    <t>ВЛ-10 кВ № П-9 СЭС</t>
  </si>
  <si>
    <t>Причина отключения не выяснена.</t>
  </si>
  <si>
    <t>М-е Сладковско-Морозовское. Остановка УЭЦН при кратковременной посадке U. Запуск в работу от ДЭС в 15.35 после техотстоя.</t>
  </si>
  <si>
    <t>Провод АС-95, изоляторы ШФ-10, опоры металлич. и ж/б</t>
  </si>
  <si>
    <t>М-е Новодмитриевское. Ливневый дождь, порывистый ветер. Схлест проводов упавшими ветками.</t>
  </si>
  <si>
    <t>1953 г.</t>
  </si>
  <si>
    <t>провод А-70, изоляторы ШС-10, опоры металлические и ж/б</t>
  </si>
  <si>
    <t>1996 г.</t>
  </si>
  <si>
    <t xml:space="preserve">АЕ2056 </t>
  </si>
  <si>
    <t xml:space="preserve">М-е Анастасиевско-Троицкое (Троицкая площадь). Обрыв вязки, КЗ на «землю» через траверсу, перегрев и обрыв провода  фазы "В" на опоре № 60. </t>
  </si>
  <si>
    <t>АС-95,ШФ-10,ШС-10, опоры ж/б</t>
  </si>
  <si>
    <t>1970 г.</t>
  </si>
  <si>
    <t xml:space="preserve">АС-95, ШФ-6,ШС-10, опоры ж/б </t>
  </si>
  <si>
    <t xml:space="preserve">АС-95, ШФ-20, опоры ж/б </t>
  </si>
  <si>
    <t>М-е Анастасиевско-Троицкое (Троицкая площадь, Ханьковская площадь), Западно-Анастасиевское. Повреждение гирлянды изоляторов фазы "А" на опоре №14. ШП ОЯ-50 от 29.12.15г.</t>
  </si>
  <si>
    <t>1982 г.</t>
  </si>
  <si>
    <t>АС-150,ПС-70 опоры ж/б и металлические</t>
  </si>
  <si>
    <t xml:space="preserve">Разрушение КС-110 ф.В на ПС-110/35/6 Мушкино. Снижение диэлектрической прочности и пробой изоляции обкладок из-за дефекта изготовления. Успешная работа АВР-35,6 кВ на ПС Мушкино. </t>
  </si>
  <si>
    <t>ПС 35/6 №322, ВЛ-6 кВ ф.322-11, КТП-6/0,4 кВ №2 к.20 СБ</t>
  </si>
  <si>
    <t>К.З. и отключение отходящих АВ-0.4 кВ в КТПН-6/0.4 кВ в следствии обрыва кабелей от СУ до коробки ШПВ от механического воздействия трактором при проведении работ по сглаживанию грунта бригадой  ООО"Катобьнефть".</t>
  </si>
  <si>
    <t>ЗБС-КАТОБЬНЕФТЬ</t>
  </si>
  <si>
    <t>Выдавливание свайного основания, вследствие воздействия сил  пучения грунта явилось причиной наклона опор и уменьшению расстояния между проводами, что привело к схлёсту проводов в пролете опор 66/6-66/7 при усилении ветра.
Причиной аварийного отключения ВЛ-6кВ ф.18309 явилось нестойкое меж-фазное короткое замыкание проводов  в пролете опор 66/6-66/7</t>
  </si>
  <si>
    <t>1990г</t>
  </si>
  <si>
    <t>опора металлическая, провод А-95</t>
  </si>
  <si>
    <t>отчественный производитель</t>
  </si>
  <si>
    <t>ТО -  май 2015
ТР – 30.10.2006г</t>
  </si>
  <si>
    <t>Т О - май 2016
ТР- ноябрь 2015г</t>
  </si>
  <si>
    <t>7.05.2014, 21.02.2013, 13.05.2013, 3.05.2012¸6.05.2011, 13.05.2010, 6.05.2009, 12.02.20109, 15.05.2008, 21.08.2007, 31.10.2007</t>
  </si>
  <si>
    <t xml:space="preserve"> ООО "РН-Сервис-Склад".</t>
  </si>
  <si>
    <t>Дефект на оборудовании находящемся в эксплуатационной ответственности ООО "РН-Сервис-Склад".
Межфазное замыкание на оборудовании стороннего потребителя привело к отключению ВВ-6 ф.10202 и посадке напряжения по ВЛ-35 Шмыринская-1</t>
  </si>
  <si>
    <t>Дефектов на оборудовании находящемся в эксплуатационной ответственности УЭЭ ООО «РН-Юганскнефтегаз» нет.
Предположительно касание провода ВЛ-35 Герань-1 неизвестным автотранспортом в пролёте опор 61-64 (на участке ВЛ-35 находящемся в эксплуатационной ответственности  ООО "Энергонефть-Югра"). Автотранспорта в районе проведения земляных работ в охранной зоне ВЛ-35 Герань-1-2 на момент осмотра не обнаружено</t>
  </si>
  <si>
    <t>Разрушение штыревого изолятора ф. С на опоре 18а, возникшее замыкание на землю привело к термическому повреждению провода. При падении провода произошёл схлёст с проводом фазы А. Устранено.</t>
  </si>
  <si>
    <t>15.04.2015 ТР     04.2014 ТО</t>
  </si>
  <si>
    <t>ТО 10.2015</t>
  </si>
  <si>
    <t>ПС-343-работа БАВР, ПС-374 работа АВР</t>
  </si>
  <si>
    <t>В следствии прямого попадания молнии в грозовой период в шлейф провода рядом с плашечным зажимом, а так же под действием ветровых нагрузок произошло уменьшение сечения и разрывного усилия провода, путем оплавления и разрыва жил в шлейфе, до не соответствия проходимой нагрузки, произошел излом и перегорание провода.</t>
  </si>
  <si>
    <t>25.04.15 ТО</t>
  </si>
  <si>
    <t>25.11.2015 ТО</t>
  </si>
  <si>
    <t>25.11.2014 ТР</t>
  </si>
  <si>
    <t>ТО 04.11.2014          ТР 22.05.2015</t>
  </si>
  <si>
    <t>РЭС-2, Уч.ВЛ</t>
  </si>
  <si>
    <t xml:space="preserve"> Сильный порывистый ветер 21-26 м/с. Оп 16 разрушение натяжного изолятора Ф.В, частичное разрушение провода, увеличение провиса провода в сторону оп 15. Схлестывание проводов при сильном порыве ветра. Протяженность ВЛ 6.7км. КТПН 6/0,4кВ на кустах нефтедобычи осмотренны - замечаний нет. Повреждения устранены.</t>
  </si>
  <si>
    <t>ТР-13.06.2014 г.       ТО -24.05.2015 г.</t>
  </si>
  <si>
    <t>ТР - 2016</t>
  </si>
  <si>
    <t xml:space="preserve">Попадание тела птицы между линейной изоляцией и заземленными частями опоры №25 ф.С ВЛ-110кВ Монастырская-Озерная-1 </t>
  </si>
  <si>
    <t>ТО 03.03.2015            ТР 03.09.2014</t>
  </si>
  <si>
    <t>ТР сенябрь 2017</t>
  </si>
  <si>
    <t>ТО 03.03.2015</t>
  </si>
  <si>
    <t>ПС 35/6кВ № 115  ф.115-14</t>
  </si>
  <si>
    <t>Перепады температур и ветровые нагрузки на провода ВЛ-6 явились причиной разрушения уплотнительной проклаки штырьевого изолятора, что способствовало срыву штырьевого изолятора ф "А" и увеличению провиса провода в пролете опор №18-19.
Нестойкое межфазное короткое замыкание проводов ф "А" и "С" при срыве изолятора на опоре №19 ВЛ-6 явилось причиной отключения МВ-6</t>
  </si>
  <si>
    <t>1976г</t>
  </si>
  <si>
    <t>ТО - 27.11.2014
ТР - 15.09.2015</t>
  </si>
  <si>
    <t>ТО - сентябрь 2016
ТР - сентябрь 2017</t>
  </si>
  <si>
    <t>ПС 35/6кВ №317  ф.317-18</t>
  </si>
  <si>
    <t>Двухфазное К.З. вследствии касания (перекрытия) птицей проводов фазы «А» и фазы «В» на оп.№102.</t>
  </si>
  <si>
    <t>1987 г.</t>
  </si>
  <si>
    <t>Самара (Электрощит)</t>
  </si>
  <si>
    <t>ТО-28.07.2015 г.     ТР-11.10.2012 г.</t>
  </si>
  <si>
    <t>10.2016 г.</t>
  </si>
  <si>
    <t>ТР-15.10.2013 г.    ТР-24.10.2014 г.</t>
  </si>
  <si>
    <t>ПС 35/6кВ №103 ВЛ-6кВ ф.103-05, к.52 СУ скв.942</t>
  </si>
  <si>
    <t>Повреждение на оборудовании находящемся в эксплуатационной ответ-ственности ООО «Борец-Сервис Нефтеюганск».
Трехфазное короткое замыкание в СУ скв.942 к.д. 52 явилось причиной  перегорания калиброванной плавкой вставки предохранителя 6кВ ф. «А» на КТПН-6/0,4кВ к.52 и отключению МВ-6 ф.10305.</t>
  </si>
  <si>
    <t>На оп.№ 14  обнаружено разрушение опорного изолятора ф. «В»,  перегорание шлейфа ф. «В».  При прохождении штормового фронта произошло разрушение изолятора, которое привело к однофазному замыканию на землю, протеканию емкостных токов, нагреву  провода и нарушению его целостности.</t>
  </si>
  <si>
    <t>Изолятор ПС-10</t>
  </si>
  <si>
    <t>ТО 03.08.2014            ТР 05.02.2015</t>
  </si>
  <si>
    <t>ТО 03.08.2014</t>
  </si>
  <si>
    <t>Из-за неисправности наземного оборудования скв. 55609 произошло отключение, действием защиты, АВ-0,4кВ №4 и АВ Ввод-0,4кВ в КТПН 6/0,4кВ №3 к.31.1.</t>
  </si>
  <si>
    <t>OEZ Modeion BH630NE305    SE-BH-0630-DTV3 №200790</t>
  </si>
  <si>
    <t>Летоград Чехия</t>
  </si>
  <si>
    <t>15.04.2015 Предпусковая ревизия</t>
  </si>
  <si>
    <t>Кабель ААБ 3х120</t>
  </si>
  <si>
    <t>Прочие отеч.заводы</t>
  </si>
  <si>
    <t>ТР-29.07.2015г                               ТО-18.08.2015г.</t>
  </si>
  <si>
    <t>ТР-75%                               ТО-1005</t>
  </si>
  <si>
    <t>ТР-ноябрь 2015г                               ТО-февраль 2015г.</t>
  </si>
  <si>
    <t>Отказы ТР 05.11.14, 07.05.15</t>
  </si>
  <si>
    <t>ПС 35/6кВ 276
ф.276-04</t>
  </si>
  <si>
    <t xml:space="preserve">Произведен осмотр оборудования и ВЛ-6кВ до СЯ-6 (отпайка на земснаряд), замечаний нет.Отключение произошло на оборудовании ООО «УралСибГидроСтрой».   Участок ВЛ-6 (принадлежит ООО "Уралсибгидрострой") </t>
  </si>
  <si>
    <t>ВЛ-6кВ ф.020-16</t>
  </si>
  <si>
    <t>Выполнен осмотр ВЛ. L-8,15 км; при осмотре выявлено: К-4ВП КТПН6/0,4кВ №4 (на ХХ) - из-за разрушения опорных изоляторов ф."А", "В" произошло межфазное короткое замыкание. Произведена замена изоляторов.</t>
  </si>
  <si>
    <t>25.01.2011-ТР;       13.10.2014-ТО;       июль 2012, 2013. 2014г - отказ РИТУ. ЦИТУ в ППР</t>
  </si>
  <si>
    <t>ПС 35/6кВ № 126 ф.126-14</t>
  </si>
  <si>
    <t>ВЛ-6кВ ф.126-14</t>
  </si>
  <si>
    <t xml:space="preserve">При производстве работ бригада ООО "Север" уронила дерево на провода ВЛ-6кВ ф.12614 в пролете опор №5-6.
Межфазное короткое замыкание проводов ветками дерева явилось причиной отключения МВ-6 ф.12614 </t>
  </si>
  <si>
    <t>1982г</t>
  </si>
  <si>
    <t>ТО - 16.10.2015
ТР - 18.12.2013</t>
  </si>
  <si>
    <t>ТО - 
ТР - октябрь 2016</t>
  </si>
  <si>
    <t>ПС  35/6кВ № 1802  ВЛ-6кВ. ф,1802-04</t>
  </si>
  <si>
    <t xml:space="preserve">Воздействие грозовых перенапряжений, в грозовой период 2015 года привело к нарушению механической прочности изоляторов на опорах 1,18, целостности шлейфа на опоре №1. Снижение сечения провода в шлейфе на опоре №1 привело к нагреву провода и его перегоранию
Повреждение изоляторов фаз. «С» и «В» привело к замыканию на землю, образованию  двухфазного К.З  через  землю, что    привело к  отключению ВЛ-6кВ ф.1802-04 действием токовой защиты
</t>
  </si>
  <si>
    <t>ПС 35/6кВ №1802 ВЛ-6кВ ф.1802-23</t>
  </si>
  <si>
    <t>ВЛ-6кВ ф.1802-23</t>
  </si>
  <si>
    <t>Наличие   микротрещин в фарфоровом  изоляторе ф. «А» на опоре №3 ф. 1802-23,  привело к разрушению изолятора при перепаде температур (от 0С  до -8С) . Разрушение изолятора ф. «А» привело к однофазному замыканию на землю, протеканию емкостных токов, нагреву  провода, нарушению его целостности и обрыву.</t>
  </si>
  <si>
    <t>Изолятор ШФ-10</t>
  </si>
  <si>
    <t>Повреждение и отключение основного источника питания по  ВЛ-6, вызванного неблагоприятными природными явлениями привело к прекращению электроснабжения потребителей". С последующим послеаварийный перевод эл.снабжения к.105,108 от  КРУН-6 Приобская</t>
  </si>
  <si>
    <t>ПС 35/6кВ №347 ВЛ-6 кВ ф.347-01</t>
  </si>
  <si>
    <t>ВЛ-6кВ ф.347-01</t>
  </si>
  <si>
    <t>Двухфазное К.З. вследствии касания (перекрытия) птицей проводов фазы «В» и фазы «С» на оп.№2-3.</t>
  </si>
  <si>
    <t>Приемный портал БЛП УЗ№25</t>
  </si>
  <si>
    <t xml:space="preserve">ТО 23.06.2015         ТР 09.10.2015 </t>
  </si>
  <si>
    <t>ТО 02.2016                ТР 10.2016</t>
  </si>
  <si>
    <t>ПС 35/6кВ № 5053                              2Т</t>
  </si>
  <si>
    <t>ПС 5053 ВВ-35 2Т, ВВ-6 2Т</t>
  </si>
  <si>
    <t>Уход масла из расширительного бака трансформатора через уплотнительную прокладку шибера, привёл к работе газового реле Т-2, с последующим его отключением  со всех сторон</t>
  </si>
  <si>
    <t>Узбекистан</t>
  </si>
  <si>
    <t>01.2017</t>
  </si>
  <si>
    <t>Сургутская дистанция электроснабжения</t>
  </si>
  <si>
    <t>ПС 110/35/6кВ Очимкинская ВЛ-35кВ Весенняя-2</t>
  </si>
  <si>
    <t>ВЛ-35кВ Весенняя-2</t>
  </si>
  <si>
    <t>Т.О. - 29.07.2015г.
Т.Р. - 22.04.2014г.</t>
  </si>
  <si>
    <t>Т.О. - 02.2016г.
Т.Р. - 04.2017г.</t>
  </si>
  <si>
    <t>ПС 35/6кВ №115, ф.115-14, к.д.122, 123</t>
  </si>
  <si>
    <t>Остановка 5 скв., от ПС 115, на к.122,123. Отключения оборудования находящегося в эксплуатационной ответственности БЭО №1 УЭЭ ООО "РН-Юганскнефтегаз" не было</t>
  </si>
  <si>
    <t>ТО - 15.08.2015,                      ТР - 09.04.2012</t>
  </si>
  <si>
    <t>Неустановленный транспорт оборвал провод ф.А в пролете оп.6-7, из-за чего произошел схлест с проводом ф.С и отключение ф.079-14. Нагрузка переведена на ф.079-13. Провод восстановлен.</t>
  </si>
  <si>
    <t>Т.О. - 25.07.2015г.
Т.Р. - нет</t>
  </si>
  <si>
    <t>Т.О. - 01.2016г.
Т.Р. - 07.2016г.</t>
  </si>
  <si>
    <t>ВЛ-6кВ ф.242-04</t>
  </si>
  <si>
    <t>Т.О. - 21.01.2015г.
Т.Р. - 14.07.2014г.</t>
  </si>
  <si>
    <t>Т.О. - 01.2016г.
Т.Р. - 07.2017г.</t>
  </si>
  <si>
    <t>Т.Р. - 07.2015г.</t>
  </si>
  <si>
    <t xml:space="preserve">ПС 35/6кВ №5054, 1Т </t>
  </si>
  <si>
    <t>ПС 5054 ВВ-35 1Т, ВВ-6 1Т</t>
  </si>
  <si>
    <t xml:space="preserve"> Снижение изоляционных свойств обмоток, в следствии чего произошло межфазное короткое замыкание со стороны 6 кВ</t>
  </si>
  <si>
    <t>Февраль 2016</t>
  </si>
  <si>
    <t>ПС 35/6кВ №347 ф.347-01</t>
  </si>
  <si>
    <t>Двухфазное К.З. на приемном портале БЛП №25 в следствии выдавливания провода фазы «А» из наконечника с последующим соприкосновением с фазой  «В». Некачественная опресовка и попадание атмосферных осадков в обжимное отверствие наконечника, а так же понижение температуры окружающей среды до -6 С.</t>
  </si>
  <si>
    <t>ПС-35/6кВ №321                           ф.321-09,             ф.321-10                  ввод 6кВ №1,2 БКРУ-6кВ к.17МсК</t>
  </si>
  <si>
    <t>30.08.11.</t>
  </si>
  <si>
    <t>ОЛСП-1,25/6 У2</t>
  </si>
  <si>
    <t>РОССИЯ</t>
  </si>
  <si>
    <t xml:space="preserve">ТО-25.06.2015. </t>
  </si>
  <si>
    <t>ТО-75   ТР-0</t>
  </si>
  <si>
    <t>ТО-12.2015.                ТР-03.2016.</t>
  </si>
  <si>
    <t>Отказ ТР-03.2012, 03.2013, 03.2014, 03.2015.</t>
  </si>
  <si>
    <t>ТО –13.05.2015г.                  ТР – 04.06.2014г.</t>
  </si>
  <si>
    <t>ТО – декабрь 2015г.                  ТР –  июнь 2016г.</t>
  </si>
  <si>
    <t xml:space="preserve"> Повреждение разрядников-6кВ ф. «А», «В» вследствие увлажнения вилитовых  дисков, из-за нарушения герметичности армировочных швов фарфоровой рубашки  привело к  отключению ВЛ-6 кВ от действия защит с успешным повторным включением.</t>
  </si>
  <si>
    <t>ТО - 26.05.2015г.;    ТР  - 07.05.2015</t>
  </si>
  <si>
    <t>Приближение монтируемого кабеля ВОЛС к токоведущим частям 35 кВ на недопустимое расстояние. Касание кабеля ВОЛС ф.А и ф.В, привело к межфазному КЗ и отключению ВЛ-35 кВ  действием токовых защит.</t>
  </si>
  <si>
    <t>ТО- 13.03.2015;         ТР - 04.02.2013</t>
  </si>
  <si>
    <t>Причиной возникновения аварии явилось  межфазное короткое замыкание ВЛ-6.  Отключение  ВЛ-6 ф.5051-09 произошло в результате постороннего воздействия  (наброс провода на приемном портале 6кВ КТПН№1 К-251).</t>
  </si>
  <si>
    <t>россия</t>
  </si>
  <si>
    <t>Отключения произошли в сетях «Тюменьэнерго». Повреждений оборудования ООО «РН-Юганскнефтегаз» нет.</t>
  </si>
  <si>
    <t>Причиной аварийного отключения ВВ-6кВ ф 246-19 явилось межфазное короткое замыкание на ЛР -6кВ КУПНА №3 ДНС-17 при разрушении опорного изолятора фазы «А».. Вследствие длительной эксплуатации (с 1978 года) произошло нарушение механических свойств подвижного изолятора ЛР-6кВ КУПНА №3, что привело к его разрушению и падению на соседний изолятор фазы «В», что вызвало межфазное короткое замыкание и отключение ВВ-6кВ ф.246-19 «ДНС-17 Ввод-6-1» действием защит, а также остановке скважин по посадке напряжения.</t>
  </si>
  <si>
    <t xml:space="preserve">С4-80- II-УХЛ1 </t>
  </si>
  <si>
    <t xml:space="preserve">ТО -23.08.2015
ТР- 06.05.2015  </t>
  </si>
  <si>
    <t xml:space="preserve">ТО -02.2016
ТР- 11.2015  </t>
  </si>
  <si>
    <t>2х фазное КЗ произошло в результате раскола изоляторов фаза "А" на оп.1-15 и фазы "В" на оп.1-19. Раскол изоляторов фазы "А" оп. №1-15 и фазы "B" оп.1-19 произошло в результате снижения изоляционных свойств, образование микротрещин и попадание влаги в микротрещины изоляторов с последующим переходом через ноль (тело опоры). В результате перехода изоляторов фазы "А" оп.1-15 и фазы "В" оп .1-19 через ноль (на тело опоры) произошло 2-х фазное КЗ с отключением действием токовых защит.</t>
  </si>
  <si>
    <t>ТО 13.07.15.                        ТР 15.08.13.</t>
  </si>
  <si>
    <t xml:space="preserve"> ТР 27.10.14. 07.1015.</t>
  </si>
  <si>
    <t xml:space="preserve">ВЛ-6кВ ф.274-04 </t>
  </si>
  <si>
    <t>В результате погодных условий на стволе дерева образовалось обледенение и налипание снега, что послужило излому ствола у основания дерева и падению его из-за охранной зоны ВЛ-6кВ , на провода ф «В, С», ВЛ-6кВ ф.274-04 в пролете опор №83-84.</t>
  </si>
  <si>
    <t>ТО-08.09.15,       ТР-09.07.10</t>
  </si>
  <si>
    <t>ТО-100                      ТР-0</t>
  </si>
  <si>
    <t>ТО-март 2016     ,  ТР-МАРТ 2017</t>
  </si>
  <si>
    <t>06.05.11.  ,18.05.11.  ,14.12.11 , 02.03.12,   29.05.12,   08.05.13.  27.05.13.  ,14.05.14,  25.03.15.</t>
  </si>
  <si>
    <t xml:space="preserve">Причиной аварийного отключения БКРУ-6кВ куста №14 Зап.Угут явилось само-произвольное отключение вакуумного выключателя СВ-6кВ. Самопроизвольное отключение вакуумного выключателя СВ-6кВ произошло в связи с неисправностью БМРЗ.                                                    </t>
  </si>
  <si>
    <t>БМРЗ-102</t>
  </si>
  <si>
    <t>ООО"НТД Механотроника"</t>
  </si>
  <si>
    <t>В результате порыва трубопровода и попадания подтоварной воды на провода, опору с ЛР-6 кВ  и КТПН-6/0,4 кВ № 2 куста № 4025 произошло междуфазное короткое замыкание, что привело к отключению МВ-6 кВ ф.241-18 действием защит с неуспешным АПВ. При попадании подтоварной жидкости на провода ВЛ-6 кВ ф.241-18 в про-лете опор № 61-62 и КТПН-6/0,4 кВ № 2 куста № 4025 с образованием нале-ди произошло короткое замыкание с отключением МВ-6кВ ф.241-18 действием защит.</t>
  </si>
  <si>
    <t>А-95
РВС-10</t>
  </si>
  <si>
    <t>Т.О. - 12.08.2014г.
Т.Р. - 13.05.2013г.</t>
  </si>
  <si>
    <t>Т.О. - 05.2015г.
Т.Р. - 05.2017г.</t>
  </si>
  <si>
    <t xml:space="preserve">Т.Р. - 23.05.2014г.
26.05.2015г. </t>
  </si>
  <si>
    <t xml:space="preserve">КЗ между обмотками НН и корпусом трансформатора. </t>
  </si>
  <si>
    <t xml:space="preserve">ТМГ-СЭЩ-630/10 11УХЛ </t>
  </si>
  <si>
    <t>Самара СЭЩ</t>
  </si>
  <si>
    <t>ТО-13.09.15г                         ТР-13.11.12</t>
  </si>
  <si>
    <t>ТО-100%                                        ТР-40%</t>
  </si>
  <si>
    <t>ТО-декабрь 15г.                                        ТР-октябрь 2016</t>
  </si>
  <si>
    <t>ТР-24.10.14</t>
  </si>
  <si>
    <t>13.11.12г. Замена</t>
  </si>
  <si>
    <t>Причиной аварийного отключения яч.№37 ЗРУ-6кВ ЦППН-3ЮБ явилось 2-х фазное К.З. фаз «А» и «В» кабельной муфты из-за разгерметизации концевой кабельной муфты.   2-х фазное К.З. фаз «А» и «В» кабельной муфты привело к аварийному отключению В-6кВ яч.37 в ЗРУ-6кВ ЦППН-3 ЮБ и посадке U по 2С-6  ПС-311, 316, ЗРУ-6кВ КНС-1ЮБ.2. В результате старения (ухудшения) изоляционных свойств кабельной муфты и ее разгерметизации произошел пробой изоляции, что привело возникновению электрической дуги между жилами кабеля. В следствии электрической дуги между жилами произошло двух фаз-ное К.З. фаз «А» и «В».</t>
  </si>
  <si>
    <t>Кабель СБГ-6(3х50)</t>
  </si>
  <si>
    <t>ТР-23.07.2014г                               ТО-12.11.2015г.</t>
  </si>
  <si>
    <t>ТР-75%                               ТО-100%</t>
  </si>
  <si>
    <t>ТР-январь 2016г                               ТО-февраль 2016г.</t>
  </si>
  <si>
    <t>Отказы ТР 27.01.15, 21.07.15</t>
  </si>
  <si>
    <t xml:space="preserve"> ЗАО «СМК Сети Сибири»</t>
  </si>
  <si>
    <t>Отключение ф.702-10 произошло в следствии двух фазного кз фаз «А» и «В» в КТПН-6/0,4 кВ №2 ЗАО «СМК Сети Сибири».</t>
  </si>
  <si>
    <t>01.09.2014 (ТО перед вводом в работу)</t>
  </si>
  <si>
    <t>Выход из строя блока питания в BU/TEL 100/220-12-03 повлёк за собой излишнее отключение ВВ-2-6. Возникновение внутренней неисправности  блока питания в блоке 
управления выключателя привела к  излишнему отключению ВВ-2-6.</t>
  </si>
  <si>
    <t>ВВ/TEL-10-20/УХЛ2</t>
  </si>
  <si>
    <t xml:space="preserve">Возникновение однофазного короткого замыкания привело к  АО ВЛ-110 кВ Гагаринская-Лабытвор-1 цепь с отпайкой на ПС Горшковская,  АПВ успешно. Из гнезда птицы на портале№98  ВЛ-110 кВ Гагаринская-Лабытвор-1 цепь с отпайкой на ПС Горшковская, произошло падение куска проволоки на изоляцию между порталом и проводом ф «В», что привело к возникновению однофазного КЗ.                     </t>
  </si>
  <si>
    <t>ПС 35/6кВ                      № 064, ВЛ-6кВ                    ф.064-02, КТПН 6/0,4кВ №2 к.44</t>
  </si>
  <si>
    <t>ВЛ-6кВ ф.064-02</t>
  </si>
  <si>
    <t>Внутреннее повреждение обмотки трансформатора КТПН6/0,4кВ 250кВА №2. Из-за внутреннего повреждения обмотки трансформатора и возникших при этом токах короткого замыкания произошло разрушение ПК-6 ф. А, с перекрытием ф. В. Двухфазное короткое замыкание привело к отключению ф.064-02 действием  токовых защит. Заменен на 400 кВА (демонтирован с К-47 КТП №3)</t>
  </si>
  <si>
    <t>Трансформатор                                                       ТМВГ 250/10-1</t>
  </si>
  <si>
    <t>ТР 11.04.2014            ТО 25.09.2015</t>
  </si>
  <si>
    <t>ТР 09.2016                     ТО 09.2017</t>
  </si>
  <si>
    <t>к.55Омб КТПН-6/0.4 №3, ф.198-09</t>
  </si>
  <si>
    <t xml:space="preserve">Появление сверхнормативных токов со стороны потребителя (ООО "Борец Сервис)
</t>
  </si>
  <si>
    <t>КТПН-6/0,4 - Таврида;
АВ-0,4 Ввод-0,4  BL1000 SE320 1000A</t>
  </si>
  <si>
    <t>г. Тула</t>
  </si>
  <si>
    <t>вновь введеное</t>
  </si>
  <si>
    <t>ТР - июль 2016;
ТО - июль 2016</t>
  </si>
  <si>
    <t xml:space="preserve">СОК "Новатор". </t>
  </si>
  <si>
    <t>ПС 35/6кВ №202 
ВЛ-6кВ ф.202-21</t>
  </si>
  <si>
    <t>ВЛ-6кВ ф.202-21</t>
  </si>
  <si>
    <t>Отключение МВ-6кВ ф.202-21 произошло из-за выхода из строя силового трансформатора КТПН 6/0,4кВ, принадлежащий СОК «Новатор». Нарушение электрической изоляции обмоток трансформатора в КТПН-6/0,4 кВ СОК «Новатор».</t>
  </si>
  <si>
    <t>Т.О. - 26.01.2015г.
Т.Р. - 12.08.2013г.</t>
  </si>
  <si>
    <t>Остановка скважин по посадке напряжения на 2С-6 ПС № 176 при аварийном отключении УКРМ-2. Изготовленный в заводских условиях сдвоенный  предохранитель был не калиброван.
Межфазное короткое замыкание ф «В» и «А» при разрушении предохранителя явилось причиной отключения УКРМ-2 и посадки напряжения на 2С-6 ПС № 176.</t>
  </si>
  <si>
    <t>УКРМ-6,3-2250-К УХЛ1</t>
  </si>
  <si>
    <t>БКРУ-6 к.78</t>
  </si>
  <si>
    <t>ВВ-6 ТП №1 К-78</t>
  </si>
  <si>
    <t>Неисправность наземного оборудования скважины  43237 привела к увеличению тока до величины срабатывания резервной защиты. Повреждение наземного оборудования скважины 43237 создало условие для срабатывания резервной защиты и отключения ВВ-6 ТП №1 К-78</t>
  </si>
  <si>
    <t>Промежуточная опора.</t>
  </si>
  <si>
    <t>ТО-20.10.15.                   ТР- 22.10.13</t>
  </si>
  <si>
    <t>ТО-Июнь 2016           ТР-октябрь 2016</t>
  </si>
  <si>
    <t>Отключение произошло из-за спиленного неустановленными лицами дерева, упавшего, из-за охранной зоны ВЛ-6кВ, на провода  фаз «А,В,С» ВЛ-6кВ ф.270-08  в пролете  опор №21-22. В результате межфазного короткого замыкания произошло отключение     МВ-6 кВ «ф.270-08» с не успешным АПВ. Виновники не установлены.</t>
  </si>
  <si>
    <t>ТО-01.06.15.                   ТР- 12.11.12</t>
  </si>
  <si>
    <t>ТО-Июнь 2016           ТР-Декабрь 2015</t>
  </si>
  <si>
    <t>ТВЛМ -10 -6УЗ</t>
  </si>
  <si>
    <t>«Электрощит» г. Куйбышев</t>
  </si>
  <si>
    <t>ПС-35/6кВ 075   ВЛ-6кВ ф.075-18</t>
  </si>
  <si>
    <t>ВЛ-6кВ ф.075-18</t>
  </si>
  <si>
    <t>Оп. 19а (Кт-10 1Р): Разрушение изолятора ф. «А», что привело  к короткому замыканию ф. «А» и ф. «В» и отключению ВЛ-6 кВ от действия защит с успешным повторным включением.                                    Устранено</t>
  </si>
  <si>
    <t>ОАО "ЮТЭК-Нефтеюганск"</t>
  </si>
  <si>
    <t>ВЛ-35 Южная-2 ОАО "ЮТЭК-Нефтеюганск"</t>
  </si>
  <si>
    <t xml:space="preserve">Повреждение оборудования сторонней организации
При повреждении КВЛ-35 Южная-2  ф. «А», «В» произошла посадка напря-жения  по 2С-35 ПС 220/35/10 «Усть-Балык», что явилось причиной останов-ки скважин на кустах добычи </t>
  </si>
  <si>
    <t>ЗРУ-6 К-224  ВЛ-6 ф.224-17</t>
  </si>
  <si>
    <t xml:space="preserve">  ВЛ-6 ф.224-17</t>
  </si>
  <si>
    <t xml:space="preserve">Попадание влаги от мокрого снега вызванный неблагоприятными климатическими условиями на изоляторы имеющие микротрещины привело к  разрушению изоляторов ф. «А» опора №15 и ф. «С» опора №18 на ВЛ-6кВ ф.224-17,  что привело к разрушению изоляторов и возникновению  двухфазного короткого замыкания на землю в сети 6кВ и излишнему срабатыванию защиты ЗМН на Вводе №1 </t>
  </si>
  <si>
    <t>ШС-10Г</t>
  </si>
  <si>
    <t>01.02.2014.</t>
  </si>
  <si>
    <t>ВЛ-6кВ ф.241-08</t>
  </si>
  <si>
    <t>12.1995.</t>
  </si>
  <si>
    <t>ТО-18.08.15               ТР-02.02.15</t>
  </si>
  <si>
    <t>ТО-.02.16                                             ТР-.02.17</t>
  </si>
  <si>
    <t>12.1987.</t>
  </si>
  <si>
    <t>ТО-09.11.15               ТР-13.05.13</t>
  </si>
  <si>
    <t>ТО-.02.16                                             ТР-.05.16</t>
  </si>
  <si>
    <t>Отказ ТР                       26.05.15.</t>
  </si>
  <si>
    <t>ПС 35/6кВ 083                            ВЛ-6кВ ф.083-11</t>
  </si>
  <si>
    <t>ВЛ-6кВ ф.083-11</t>
  </si>
  <si>
    <t xml:space="preserve">Касание птицей токоведущих частей находящихся под напряжением, что привело  к короткому замыканию ф. «А» и ф. «В» и отключению ВЛ-6 кВ от действия защит с успешным повторным включением.                               </t>
  </si>
  <si>
    <t>03.0610, 10.06.11,08.07.14</t>
  </si>
  <si>
    <t>Причиной аварийного отключения Т-1 на ПС-35/6кВ № 202 явилось замыкание на землю, возникшее при пробое проходного изолятора ф. «В» ТСН-1. Пробой изоляции проходного изолятора фазы «В» ТСН-1 привело к замыканию на землю, так как ТСН-1 находиться в зоне действия «ДЗТ», сработала «ДЗТ», что привело к отключению Т-1 действием релейных защит с успешным срабатыванием АВР-6кВ.</t>
  </si>
  <si>
    <t>ИПУ-10</t>
  </si>
  <si>
    <t xml:space="preserve">ТО –14.07.2015г.
ТР – 27.05.2015г.
</t>
  </si>
  <si>
    <t xml:space="preserve">ТО –.07.2016г.
ТР – 05.2018г.
</t>
  </si>
  <si>
    <t>ВЛ-6кВ ф 274-14</t>
  </si>
  <si>
    <t>ТО-25.09.2015          ТР-23.09.2013</t>
  </si>
  <si>
    <t>ТО март 2016               ТР-Сентябрь 2016</t>
  </si>
  <si>
    <t>ПС 35/6 №173 ВЛ-6кВ ф.173-26</t>
  </si>
  <si>
    <t>В-6кВ ф.173-26</t>
  </si>
  <si>
    <t>В связи с размоткой каболки на штыре изолятора ф. «В» на опоре №43  произошло  ослабление крепления изолятора и  его падению,  что            привело к увеличению провиса провода и  схлёсту  с проводом фазы «С» в пролетах опор 42-43 и 43-44.
Причиной аварийного отключения ВЛ-6кВ ф.17326 явилось двухфазное            короткое замыкание вследствие схлестывания проводов фазы «В» и «С» в пролетах опор 42-43 и 43-44</t>
  </si>
  <si>
    <t>отечественный производитель</t>
  </si>
  <si>
    <t>ТР - 19.05.2014</t>
  </si>
  <si>
    <t>ТР - февраль 2016</t>
  </si>
  <si>
    <t>ПС 35/6 №105 ВЛ-6кВ ф.105-03</t>
  </si>
  <si>
    <t>Мокрый снег, ветер  до 15 м/с. Остановка 9скв по ф.105-03. Произведен осмотр ПС №105 замечаний нет, земли нет, ф.105-03 в работе. Скважины не запускаются по дисбалансу напряжения. На оп.71 разорвали шлейфа, перевели питание к.19, к.19А на ф.105-05. 
15.12.15 произвели осмотр ВЛ-6, оп.62 ф.В скол и трещина на изоляторе, оплавление провода, оп.48 ф.С разрушен изолятор, провод оборван, лежит на земле в сторону оп.49, ТП к.19,19а</t>
  </si>
  <si>
    <t>отечесатвенный</t>
  </si>
  <si>
    <t>ТР - 10.06.2011
ТО - 1.09.2015</t>
  </si>
  <si>
    <t>ТР - сентябрь 2016</t>
  </si>
  <si>
    <t>21.06.2012, 14.06.2013, 03.06.2014</t>
  </si>
  <si>
    <t>ПС 35/6 №180 ВЛ-6кВ ф.180-06</t>
  </si>
  <si>
    <t>В-6кВ ф.180-06</t>
  </si>
  <si>
    <t>Выдавливание свайного основания опоры №68, вследствие воздействия сил пучения грунта явилось причиной усиления тяжения проводов и срыва изолятора ф. «С» на опоре №67, что вызвало межфазное короткое замыкание проводов ф. «В» и «С» на опоре №67</t>
  </si>
  <si>
    <t>1986г</t>
  </si>
  <si>
    <t>отечественный</t>
  </si>
  <si>
    <t>ТР - 6.07.2014</t>
  </si>
  <si>
    <t>4.03.15, 5.03.15, 10.03.15</t>
  </si>
  <si>
    <t xml:space="preserve">ф.336-14 к.2 (2) КТП-6/0,4 кВ 400 кВА (Польша). КЗ между обмотками НН и корпусом трансформатора. </t>
  </si>
  <si>
    <t>TNOSA-400</t>
  </si>
  <si>
    <t>Т.О.-30.06.15.         ТР-22.10.10.</t>
  </si>
  <si>
    <t>ТО-100%                      ТР-50%</t>
  </si>
  <si>
    <t>25.10.16.</t>
  </si>
  <si>
    <t>ТО-0;  ТР-5</t>
  </si>
  <si>
    <t>ПС-35/6кВ №326 ф.326-15, 326-16</t>
  </si>
  <si>
    <t xml:space="preserve">Порыв водовод,  вода попала на ВЛ-6кВ ф.326-15 и ВЛ-6кВ ф.326-16 идущих параллельно. 1. Попадание воды привело к перекрытию линейной изоляции на оп.№28 ВЛ-6кВ ф.326-15 и оп.№27 ВЛ-6кВ ф.326-16. 2. Перекрытие линейной изоляции привело к 3-х фазному К.З. и отключению ф.326-15 и ф.326-16 действием защит.   </t>
  </si>
  <si>
    <t>326-15-2002г. 326-16-1994г.</t>
  </si>
  <si>
    <t>326-15              ТР-15.08.2015г. ТО-25.05.2015г.     326-16              ТР-14.08.2013г. ТО-25.08.2015г.</t>
  </si>
  <si>
    <t>326-15               ТО-09.2016,         ТР-09.2017г.      326-16                ТР-04.2016г.</t>
  </si>
  <si>
    <t>ТП к.18а, 19а</t>
  </si>
  <si>
    <t>Отключения оборудования находящегося в эксплуатационной ответственности УЭЭ ООО «РН-Юганскнефтегаз» не было , уровень напряжения соответствовал регламенту и ГОСТу.
Некорректно выставленные уставки защит на СУ скв. 5192, 5251 явились причиной остановки скважин</t>
  </si>
  <si>
    <t>ТП к.18а, 19а, 47а-2, 92. Остановка 6 скв при подготовке к выводу в ремонт ВЛ-220 Ленинская-Сомкинская произошло кратковременное снижение напряжения. На оборудовании УЭЭ  откл. Нет.</t>
  </si>
  <si>
    <t>ПС 35/6кВ №5011, ВЛ-6 ф.5011-04</t>
  </si>
  <si>
    <t>ВЛ-6 ф.5011-04</t>
  </si>
  <si>
    <t>К.211, ТП №1,ТП№4, К.211Б -ТП№1, ТП№3.  Отключение В-6 ф. 5011-04 произошло из-за К.З в кабельной муфте  на концевой опоре. Старение изоляции концевых муфт 3КНТп -10  привело к нарушению электрической  изоляции и возникновению КЗ фаз «А» и «В» через  металлоконструкцию ЛР-6  последующим отключением В-6 ф. 5011-04 действием защиты на ПС 35/6кВ №5011 и отключению 1В-6 на ЗРУ-6 к. 211бис.</t>
  </si>
  <si>
    <t xml:space="preserve">3КНТп -10  </t>
  </si>
  <si>
    <t>ПС 110/356кВ Мушкино ВЛ-35кВ Салым-2</t>
  </si>
  <si>
    <t>Остановка 4 скважин на К-132 КТПН № 1, К-151 КТПН № 1, К-157 КТПН № 1, К-206 КТПН № 2 из-за посадки напряжения при КЗ на ВЛ-35кВ Салым-2. Касание шлейфом ОПН-35 фазы «В» провода фазы «С», вследствие разрушения ОПН-35 фазы "В" привело к межфазному КЗ и отключению ВЛ-35 кВ  действием токовых защит.</t>
  </si>
  <si>
    <t>ОПН-П/3ЭУ-35/45-10/2 УХЛ1</t>
  </si>
  <si>
    <t>ТР - 04.02.2013
ТО - 13.03.2015</t>
  </si>
  <si>
    <t>Сверхнормативный ток стал причиной отключения АВ-0,4-3
Неисправность скважины 49451 привела к подклиниванию погружного оборудования, в следствие чего произошло  увеличение нагрузки  (380А) выше номинального значения In-400А, что привело к отключению 
АВ-0,4-3 In-360А по перегрузу.</t>
  </si>
  <si>
    <t>ВА СЭЩ TS400N</t>
  </si>
  <si>
    <t>ТО-13.10.15,      ТР-25.05.15</t>
  </si>
  <si>
    <t>ТО-13.01.16,        ТР-25.05.16</t>
  </si>
  <si>
    <t>ТП 6/0,4кВ к.203, 205, 210</t>
  </si>
  <si>
    <t>Остановка  4 скважин на к. 203, 205, 210 ВС м/р. при вводе ВЛ-220 Сомкинская-Ленинская  Откл. эл.оборудования  УЭЭ не было</t>
  </si>
  <si>
    <t>П-10</t>
  </si>
  <si>
    <t>Прочие отеч. Заводы</t>
  </si>
  <si>
    <t xml:space="preserve">ТО –14.05.2015г.
ТР – 04.07.2011г
</t>
  </si>
  <si>
    <t xml:space="preserve">В результате подвижки грунта (пойменная часть р. Большой Балык) произошел наклон опоры № 40, что вызвало тяжение проводов и разрушение изолятора фазы «С», это привело к его падению на траверсу с последующим перегоранием. По причине уменьшения допустимых расстояний между проводами фаз «А» и «С» в пролете опор №39-40 вследствие наклона опоры, при падении провода фазы «С» на землю произошло межфазное короткое замыкание и отключение МВ-6кВ ф.203-20 действием защит. </t>
  </si>
  <si>
    <t>ТО -8.09.2015               ТР-12.02.2014</t>
  </si>
  <si>
    <t xml:space="preserve">ТО – 09.2016г.
ТР – 12.2016г.
</t>
  </si>
  <si>
    <t>03.2016г.</t>
  </si>
  <si>
    <t>Причиной аварийного отключения ВВ-6кВ электродвигателя №1 «ДНС-9» явилось  КЗ обмоток статора на электродвигателе -6кВ №1. В результате длительной эксплуатации произошло разрушение  изоляции в обмотках статора, что привело к возникновению КЗ и отгоранию жилы обмотки.</t>
  </si>
  <si>
    <t>ВАО 2 - 560 S-4 У-2</t>
  </si>
  <si>
    <t>ТО 12.10.2015          ТР 10.07.2015</t>
  </si>
  <si>
    <t xml:space="preserve">ПС 110/35/6кВ Приобская КРУН 6кВ В-6 ф.105  </t>
  </si>
  <si>
    <t xml:space="preserve">ВЛ-6 ф.105 </t>
  </si>
  <si>
    <t>Двухфазное К.З. возникло из-за перекрытия ошиновки на приёмном портале КРУН-6кВ «Приобское» ф.105  телом птицы. Двухфазное К.З. привело к отключению ВВ-6кВ ф.105  действием токовой защиты.</t>
  </si>
  <si>
    <t>20.11.2015 г. Обход осмотр.</t>
  </si>
  <si>
    <t>ПС  35/6 кВ №2051 Т-2</t>
  </si>
  <si>
    <t xml:space="preserve">Разгерметизация термосифонного фильтра по причине резкого перепада температуры (от -19 до -30 ºС), что привело к вытеканию масла. Понижение уровня масла привело к отключению Т-2  действием газовой защиты. </t>
  </si>
  <si>
    <t>ТМН 4000/35- У1</t>
  </si>
  <si>
    <t>г. Чирчик  узбекистан</t>
  </si>
  <si>
    <t xml:space="preserve"> ТР- 05.2014 </t>
  </si>
  <si>
    <t xml:space="preserve"> ТР- 05.2016 </t>
  </si>
  <si>
    <t>не производилась</t>
  </si>
  <si>
    <t>ПС 110/35/6кВ Тайга ВЛ-35 кВ Промысловая-2 ц.</t>
  </si>
  <si>
    <t xml:space="preserve">Выборочная остановка скважин к-41,67,68,69, запитанных от ПС-35/6кВ №357. Обрыв провода фаза «С» на оп. 7 ВЛ-35 кВ Промысловая-2 ц. со стороны ПС 357 из-за механического повреждения в месте крепления подвесного изолятора поддерживающим зажимом типа ПГ-3-12. Отключений оборудования БЭО №4 не было. </t>
  </si>
  <si>
    <t>ТО-05.06.15           ТР-04.09.2013</t>
  </si>
  <si>
    <t>ТО-06.2016</t>
  </si>
  <si>
    <t xml:space="preserve">Появление сверхнормативных токов со стороны потребителя. Сверхнормативный ток стал причиной отключения АВ-0,4 Ввод-0,4 </t>
  </si>
  <si>
    <t>ТО-13.01.16,             ТР-25.05.16</t>
  </si>
  <si>
    <t>Разрушение ОПН-35-2 ф."А", вызванное попаданием влаги в микротрещины и резким перепадом температур.</t>
  </si>
  <si>
    <t>ОПН-П-35/40,5 УХЛ-1</t>
  </si>
  <si>
    <t>ТР - 21.05.2014</t>
  </si>
  <si>
    <t>ТР - май 2016</t>
  </si>
  <si>
    <t>В следствии обрыва грозотроса на ВЛ 35 кВ Исток – 1,2 в пролете опор 15-16, произошло касание оборванным грозотросом фазного провода линии ф. С. Возникшее при этом перенапряжение привело к неисправности ТСН, срабатыванию и разрушению ПК ф. «В» ТСН-1-35 на ПС 2054 и перекрытию изоляции на верхних губках ПК, возникшее межфазное замыкание явилось причиной отключения ВЛ-35кВ Пойма-1.</t>
  </si>
  <si>
    <t>ТМГ-100/35</t>
  </si>
  <si>
    <t>Укрэлектроаппарат</t>
  </si>
  <si>
    <t>18.12.2015 г. Обход осмотр.</t>
  </si>
  <si>
    <t>ПС-35/6 №005 2Т</t>
  </si>
  <si>
    <t>В-35 кВ и В-6кВ</t>
  </si>
  <si>
    <t xml:space="preserve">Отключение 2Т от действия газовой защиты. После включения трансформатора в работу 18.12.2015г., его прогрева, произошёл  выброс воздушного пузыря из внутренней полости воздуха и заполнение камеры газового реле. </t>
  </si>
  <si>
    <t>ТМН-4000/35</t>
  </si>
  <si>
    <t xml:space="preserve">ПС 35/6кВ №6017, ф. 6017-06, КТПН №2 к.71.1, Ввод  АВ-0,4 </t>
  </si>
  <si>
    <t>Из-за необратимых физико-химических процессов, протекающих под воздействием электрических полей, создаваемых высшими гармониками,  произошло возникновение помех в устройстве управления  электронного расцепителя короткого замыкания (MTV-8, АВ-0,4кВ «Ввод»), что привело к излишнему срабатыванию автоматического выключателя</t>
  </si>
  <si>
    <t>Метеоусловия в сетях Сахалинэнерго (авария на ВЛ Д-13 Тымовский район)</t>
  </si>
  <si>
    <t>Отключение ВЛ-35кВ Т-523 на ПС -220 "Ноглики" действием АЧР по линии "Сахэнерго"</t>
  </si>
  <si>
    <t>Устранение окисление по ВЛ-0,4кВ</t>
  </si>
  <si>
    <t>Устранение к.з вводного кабеля</t>
  </si>
  <si>
    <t>Выбило фидер ВЛ 6кВ Л5К</t>
  </si>
  <si>
    <t>Остановка ДЭС "обрыв фазы"</t>
  </si>
  <si>
    <t>ВЛ-6кВ анкерная опора № 15 сорвало изолятор по фазе В (сильный ветер с моря)</t>
  </si>
  <si>
    <t>переходящее</t>
  </si>
  <si>
    <t>ПС-35/6 кВ "Тунгор"</t>
  </si>
  <si>
    <t>ВМ-35 кВ №52,      СВМ-35 кВ                ПС-35/6 кВ "Тунгор"</t>
  </si>
  <si>
    <r>
      <t xml:space="preserve">НСС ОТЭЦ - сброс нагрузки 60А по ВЛ-35 кВ Т604 "Эхаби".              По АСДУ "Мир" авт.отключение ВМ-35 кВ №52, СВМ-35 кВ ПС-35/6 кВ "Тунгор".  В остановке ПС-35/6 кВ "Эхаби", ПС-35/6 кВ "Сахарная Сопка", ПС-35/6 кВ "Восточное Эхаби, ПС-35/6 кВ "2-ая площадь", 1СШ-35 кВ ПС-35/6 кВ "Тунгор". </t>
    </r>
    <r>
      <rPr>
        <b/>
        <u/>
        <sz val="14"/>
        <rFont val="Times New Roman"/>
        <family val="1"/>
        <charset val="204"/>
      </rPr>
      <t>Причина выясняется.</t>
    </r>
  </si>
  <si>
    <t>ПАО "Удмуртэнерго"</t>
  </si>
  <si>
    <t>ОАО "Белкамнефть"</t>
  </si>
  <si>
    <t xml:space="preserve">ТР: 
ТО: 
КР: 
Вне плана: 23.07.2015
Заявка НГП: </t>
  </si>
  <si>
    <t xml:space="preserve">ТВК: 
ВД: 
Экспл.испыт.: 
Отбор масла: 
Измерения: 
Исп.повыш U: </t>
  </si>
  <si>
    <t xml:space="preserve">ТР: 05.08.2015
ТО: 
КР: 
Вне плана: 
Заявка НГП: </t>
  </si>
  <si>
    <t xml:space="preserve">ТР: 
ТО: 
КР: 
Вне плана: 18.07.2015
Заявка НГП: </t>
  </si>
  <si>
    <t>СУ УЭЦН</t>
  </si>
  <si>
    <t>ТР: 11.09.2015
ТО: 
КР: 
Вне плана: 
Заявка НГП: 14.02.2015</t>
  </si>
  <si>
    <t>Подземное оборудование</t>
  </si>
  <si>
    <t xml:space="preserve">ТР: 
ТО: 
КР: 
Вне плана: 
Заявка НГП: </t>
  </si>
  <si>
    <t>КЛ Прочие сооружения</t>
  </si>
  <si>
    <t xml:space="preserve">ТР: 17.04.2015
ТО: 
КР: 
Вне плана: 20.08.2015
Заявка НГП: </t>
  </si>
  <si>
    <t>Подвижный контакт ЛР-6кВ ф.А,В</t>
  </si>
  <si>
    <t xml:space="preserve">ВЛ Изоляторы </t>
  </si>
  <si>
    <t>ВЛ  Провод в пролёте</t>
  </si>
  <si>
    <t xml:space="preserve">ТР: 
ТО: 
КР: 
Вне плана: 29.07.2015
Заявка НГП: </t>
  </si>
  <si>
    <t xml:space="preserve">ТР: 
ТО: 
КР: 
Вне плана: 28.09.2015
Заявка НГП: </t>
  </si>
  <si>
    <t xml:space="preserve">ТР: 
ТО: 
КР: 
Вне плана: 20.10.2015
Заявка НГП: </t>
  </si>
  <si>
    <t>ТР: 
ТО: 
КР: 
Вне плана: 
Заявка НГП: 11.04.2015</t>
  </si>
  <si>
    <t>Трансформатор КТПН 6/0,4кВ</t>
  </si>
  <si>
    <t xml:space="preserve">ТР: 
ТО: 
КР: 21.04.2015
Вне плана: 
Заявка НГП: </t>
  </si>
  <si>
    <t>Ком. апп.: Прочие элементы</t>
  </si>
  <si>
    <t xml:space="preserve">ТР: 05.11.2015
ТО: 
КР: 
Вне плана: 07.11.2015
Заявка НГП: </t>
  </si>
  <si>
    <t>Разъем ПРС ШР</t>
  </si>
  <si>
    <t>КЛ Токоведущая жила, изоляция, оболочка, броня</t>
  </si>
  <si>
    <t xml:space="preserve">ТР: 30.10.2015
ТО: 
КР: 
Вне плана: 
Заявка НГП: </t>
  </si>
  <si>
    <t xml:space="preserve">ТР: 12.11.2015
ТО: 
КР: 
Вне плана: 26.07.2015
Заявка НГП: </t>
  </si>
  <si>
    <t>Опора 6кВ, провода, изоляторы</t>
  </si>
  <si>
    <t xml:space="preserve">ТР: 
ТО: 
КР: 
Вне плана: 28.10.2015
Заявка НГП: </t>
  </si>
  <si>
    <t>ТР: 
ТО: 
КР: 
Вне плана: 
Заявка НГП: 05.08.2015</t>
  </si>
  <si>
    <t>Наземное оборудование</t>
  </si>
  <si>
    <t xml:space="preserve">ТР: 
ТО: 
КР: 
Вне плана: 23.04.2015
Заявка НГП: </t>
  </si>
  <si>
    <t xml:space="preserve">ТР: 
ТО: 
КР: 
Вне плана: 21.04.2015
Заявка НГП: </t>
  </si>
  <si>
    <t>БСК-0,4кВ</t>
  </si>
  <si>
    <t>РУ : Приборы и цепи защиты</t>
  </si>
  <si>
    <t>ТР: 
ТО: 
КР: 
Вне плана: 24.07.2015
Заявка НГП: 10.09.2015</t>
  </si>
  <si>
    <t xml:space="preserve">ТР: 08.05.2015
ТО: 
КР: 
Вне плана: 
Заявка НГП: </t>
  </si>
  <si>
    <t>Силовые контакты ЛР-6кВ</t>
  </si>
  <si>
    <t>ВЛ Провод в пролете</t>
  </si>
  <si>
    <t xml:space="preserve">ТР: 
ТО: 
КР: 
Вне плана: 12.12.2015
Заявка НГП: </t>
  </si>
  <si>
    <t>провод ВЛ</t>
  </si>
  <si>
    <t xml:space="preserve">ТР: 08.05.2015
ТО: 
КР: 
Вне плана: 24.06.2015
Заявка НГП: </t>
  </si>
  <si>
    <t>ТР: 
ТО: 
КР: 
Вне плана: 
Заявка НГП: 08.08.2015</t>
  </si>
  <si>
    <t>ТР: 
ТО: 
КР: 
Вне плана: 16.12.2015
Заявка НГП: 08.08.2015</t>
  </si>
  <si>
    <t xml:space="preserve">ТР: 10.12.2015
ТО: 
КР: 
Вне плана: 26.07.2015
Заявка НГП: </t>
  </si>
  <si>
    <t>Изоляторы</t>
  </si>
  <si>
    <t xml:space="preserve">ТР: 25.09.2015
ТО: 
КР: 
Вне плана: 
Заявка НГП: </t>
  </si>
  <si>
    <t>Изчезновение ШУ</t>
  </si>
  <si>
    <t>РУ 6 кВ КНС-2 СШ 6 кВ №2</t>
  </si>
  <si>
    <t xml:space="preserve">РУ 6 кВ КНС-2 </t>
  </si>
  <si>
    <t>Останов СТД-1250кВт №1,2 по исчезновению ШУ на 2СШ. Включение секционного АВ ШУ в РУ-6кВ КНС-2. Контроль за запуском СТД-1250кВт. В 18:44  по цепям ШУ, ШП собрана нормальная схема.</t>
  </si>
  <si>
    <t>Энергосистема</t>
  </si>
  <si>
    <t>Аварийное отключение В-110 "Вахитовская" на ПС "Донецко Сыртовская" с неуспешным АПВ. 18:27 подано U на РУ-6 ДНС "Вахитовская"; 18:31 подано U на ВЛ-6 ф-3; 18:37 пуск на хх.ГТЭС-5; 19:00 подано U на ГКС "Вахитовская". 19:40 подано U на ф-1 с ПС.  В 20:40 подали U на ф-4 от ГТЭС-3, в 20:43 синхронизировали с ГТЭС-1. В 21:00 остановка ГТЭС-3, 1 по низкому давлению газа.  Осмотром выявлен обрыв грозотроса в пролете опор №276-277. Осмотр продолжается.  В 22:42 подали U на ф-7 с ГТЭС-1, 3. В 23:25 синхронизация ГТЭС-6 с 1, 3, в 23:30 подали U на ф-4. В 0:45 аварийная бригада выехала на ПС "Вахитовская", устранение обрыва грозотроса отложено до утра, порывы ветра до 14 м/сек. В 1:09 от ГТЭС-1, 3, 6 подали U на ф-2. В 3:10 аврийная остановка ГТЭС-1, 3, 6, с причиной разбираются. В 3:38 пуск ГТЭС-3 на х.х. В 3:55 пуск ГТЭС-1, 6 на х.х. В 4:00 синхронизация ГТЭС-1 и ГТЭС-3. В 4:05 подали U на ф-7, в 4:13 подали U на ф-4</t>
  </si>
  <si>
    <t>корректировка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</si>
</sst>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164" formatCode="_-* #,##0_р_._-;\-* #,##0_р_._-;_-* &quot;-&quot;_р_._-;_-@_-"/>
    <numFmt numFmtId="165" formatCode="_-* #,##0.00&quot;р.&quot;_-;\-* #,##0.00&quot;р.&quot;_-;_-* &quot;-&quot;??&quot;р.&quot;_-;_-@_-"/>
    <numFmt numFmtId="166" formatCode="_-* #,##0.00_р_._-;\-* #,##0.00_р_._-;_-* &quot;-&quot;??_р_._-;_-@_-"/>
    <numFmt numFmtId="167" formatCode="dd/mm/yy;@"/>
    <numFmt numFmtId="168" formatCode="h:mm;@"/>
    <numFmt numFmtId="169" formatCode="0.0"/>
    <numFmt numFmtId="170" formatCode="_(* #,##0.00_);_(* \(#,##0.00\);_(* &quot;-&quot;??_);_(@_)"/>
    <numFmt numFmtId="171" formatCode="\-"/>
    <numFmt numFmtId="172" formatCode="0.000"/>
    <numFmt numFmtId="173" formatCode="[h]:mm"/>
    <numFmt numFmtId="174" formatCode="_-* #,##0\ &quot;руб&quot;_-;\-* #,##0\ &quot;руб&quot;_-;_-* &quot;-&quot;\ &quot;руб&quot;_-;_-@_-"/>
    <numFmt numFmtId="175" formatCode="General_)"/>
    <numFmt numFmtId="176" formatCode="#,##0_);[Red]\(#,##0\);&quot;-&quot;_);[Blue]&quot;Error-&quot;@"/>
    <numFmt numFmtId="177" formatCode="#,##0.0_);[Red]\(#,##0.0\);&quot;-&quot;_);[Blue]&quot;Error-&quot;@"/>
    <numFmt numFmtId="178" formatCode="#,##0.00_);[Red]\(#,##0.00\);&quot;-&quot;_);[Blue]&quot;Error-&quot;@"/>
    <numFmt numFmtId="179" formatCode="#,##0_);[Red]\(#,##0\);&quot;-&quot;_);@"/>
    <numFmt numFmtId="180" formatCode="&quot;£&quot;* #,##0,_);[Red]&quot;£&quot;* \(#,##0,\);&quot;£&quot;* &quot;-&quot;_);[Blue]&quot;Error-&quot;@"/>
    <numFmt numFmtId="181" formatCode="&quot;$&quot;#.;\(&quot;$&quot;#,\)"/>
    <numFmt numFmtId="182" formatCode="&quot;£&quot;* #,##0.0,_);[Red]&quot;£&quot;* \(#,##0.0,\);&quot;£&quot;* &quot;-&quot;_);[Blue]&quot;Error-&quot;@"/>
    <numFmt numFmtId="183" formatCode="&quot;£&quot;* #,##0.00,_);[Red]&quot;£&quot;* \(#,##0.00,\);&quot;£&quot;* &quot;-&quot;_);[Blue]&quot;Error-&quot;@"/>
    <numFmt numFmtId="184" formatCode="dd\ mmm\ yyyy_)"/>
    <numFmt numFmtId="185" formatCode="dd/mm/yy_)"/>
    <numFmt numFmtId="186" formatCode="0%_);[Red]\-0%_);0%_);[Blue]&quot;Error-&quot;@"/>
    <numFmt numFmtId="187" formatCode="0.0%_);[Red]\-0.0%_);0.0%_);[Blue]&quot;Error-&quot;@"/>
    <numFmt numFmtId="188" formatCode="0.00%_);[Red]\-0.00%_);0.00%_);[Blue]&quot;Error-&quot;@"/>
    <numFmt numFmtId="189" formatCode="0.000_)"/>
    <numFmt numFmtId="190" formatCode="&quot;£&quot;* #,##0_);[Red]&quot;£&quot;* \(#,##0\);&quot;£&quot;* &quot;-&quot;_);[Blue]&quot;Error-&quot;@"/>
    <numFmt numFmtId="191" formatCode="&quot;£&quot;* #,##0.0_);[Red]&quot;£&quot;* \(#,##0.0\);&quot;£&quot;* &quot;-&quot;_);[Blue]&quot;Error-&quot;@"/>
    <numFmt numFmtId="192" formatCode="&quot;£&quot;* #,##0.00_);[Red]&quot;£&quot;* \(#,##0.00\);&quot;£&quot;* &quot;-&quot;_);[Blue]&quot;Error-&quot;@"/>
    <numFmt numFmtId="193" formatCode="000"/>
    <numFmt numFmtId="194" formatCode="_-* #,##0\ _D_M_-;\-* #,##0\ _D_M_-;_-* &quot;-&quot;\ _D_M_-;_-@_-"/>
    <numFmt numFmtId="195" formatCode="_-* #,##0.00\ _D_M_-;\-* #,##0.00\ _D_M_-;_-* &quot;-&quot;??\ _D_M_-;_-@_-"/>
    <numFmt numFmtId="196" formatCode="_(&quot;$&quot;* #,##0_);_(&quot;$&quot;* \(#,##0\);_(&quot;$&quot;* &quot;-&quot;_);_(@_)"/>
    <numFmt numFmtId="197" formatCode="_(&quot;$&quot;* #,##0.00_);_(&quot;$&quot;* \(#,##0.00\);_(&quot;$&quot;* &quot;-&quot;??_);_(@_)"/>
    <numFmt numFmtId="198" formatCode="#,##0.00\ &quot;Pts&quot;;\-#,##0.00\ &quot;Pts&quot;"/>
    <numFmt numFmtId="199" formatCode="_(* #,##0_);_(* \(#,##0\);_(* &quot;-&quot;_);_(@_)"/>
    <numFmt numFmtId="200" formatCode="d/mm/yy"/>
    <numFmt numFmtId="201" formatCode="&quot;ЦS&quot;\ &quot;#&quot;\,&quot;#&quot;&quot;#&quot;0.00;[Red]\-&quot;ЦS&quot;\ &quot;#&quot;\,&quot;#&quot;&quot;#&quot;0.00"/>
  </numFmts>
  <fonts count="147">
    <font>
      <sz val="10"/>
      <name val="Arial Cyr"/>
      <charset val="204"/>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0"/>
      <name val="Arial Cyr"/>
      <charset val="204"/>
    </font>
    <font>
      <sz val="12"/>
      <name val="Times New Roman"/>
      <family val="1"/>
      <charset val="204"/>
    </font>
    <font>
      <sz val="10"/>
      <name val="Arial Cyr"/>
      <family val="2"/>
      <charset val="204"/>
    </font>
    <font>
      <sz val="10"/>
      <color indexed="8"/>
      <name val="MS Sans Serif"/>
      <family val="2"/>
      <charset val="204"/>
    </font>
    <font>
      <b/>
      <sz val="12"/>
      <name val="Times New Roman"/>
      <family val="1"/>
      <charset val="204"/>
    </font>
    <font>
      <b/>
      <sz val="12"/>
      <name val="Arial"/>
      <family val="2"/>
      <charset val="204"/>
    </font>
    <font>
      <b/>
      <sz val="12"/>
      <color rgb="FFFF0000"/>
      <name val="Times New Roman"/>
      <family val="1"/>
      <charset val="204"/>
    </font>
    <font>
      <sz val="14"/>
      <name val="Times New Roman"/>
      <family val="1"/>
      <charset val="204"/>
    </font>
    <font>
      <sz val="10"/>
      <name val="Times New Roman"/>
      <family val="1"/>
      <charset val="204"/>
    </font>
    <font>
      <sz val="12"/>
      <name val="Times New Roman"/>
      <family val="1"/>
    </font>
    <font>
      <sz val="12"/>
      <color theme="1"/>
      <name val="Times New Roman"/>
      <family val="1"/>
      <charset val="204"/>
    </font>
    <font>
      <u/>
      <sz val="14"/>
      <color indexed="10"/>
      <name val="Times New Roman"/>
      <family val="1"/>
      <charset val="204"/>
    </font>
    <font>
      <sz val="14"/>
      <color theme="1"/>
      <name val="Times New Roman"/>
      <family val="1"/>
      <charset val="204"/>
    </font>
    <font>
      <sz val="11"/>
      <color indexed="8"/>
      <name val="Calibri"/>
      <family val="2"/>
      <charset val="204"/>
    </font>
    <font>
      <sz val="10"/>
      <name val="Arial"/>
      <family val="2"/>
      <charset val="204"/>
    </font>
    <font>
      <sz val="6"/>
      <name val="Arial Cyr"/>
      <family val="2"/>
      <charset val="204"/>
    </font>
    <font>
      <b/>
      <sz val="11"/>
      <color indexed="8"/>
      <name val="Calibri"/>
      <family val="2"/>
      <charset val="204"/>
    </font>
    <font>
      <sz val="10"/>
      <color indexed="8"/>
      <name val="Arial"/>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theme="1"/>
      <name val="Calibri"/>
      <family val="2"/>
      <scheme val="minor"/>
    </font>
    <font>
      <sz val="10"/>
      <name val="Helv"/>
    </font>
    <font>
      <sz val="12"/>
      <color indexed="8"/>
      <name val="Times New Roman"/>
      <family val="1"/>
      <charset val="204"/>
    </font>
    <font>
      <sz val="11"/>
      <name val="Times New Roman"/>
      <family val="1"/>
      <charset val="204"/>
    </font>
    <font>
      <sz val="12"/>
      <color indexed="60"/>
      <name val="Times New Roman"/>
      <family val="1"/>
      <charset val="204"/>
    </font>
    <font>
      <sz val="14"/>
      <name val="Times New Roman"/>
      <family val="1"/>
    </font>
    <font>
      <sz val="12"/>
      <color rgb="FFC00000"/>
      <name val="Times New Roman"/>
      <family val="1"/>
      <charset val="204"/>
    </font>
    <font>
      <sz val="12"/>
      <color indexed="16"/>
      <name val="Times New Roman"/>
      <family val="1"/>
      <charset val="204"/>
    </font>
    <font>
      <sz val="12"/>
      <color rgb="FFFF0000"/>
      <name val="Times New Roman"/>
      <family val="1"/>
      <charset val="204"/>
    </font>
    <font>
      <sz val="11"/>
      <color theme="1"/>
      <name val="Times New Roman"/>
      <family val="1"/>
      <charset val="204"/>
    </font>
    <font>
      <b/>
      <sz val="12"/>
      <color indexed="17"/>
      <name val="Times New Roman"/>
      <family val="1"/>
      <charset val="204"/>
    </font>
    <font>
      <sz val="12"/>
      <color indexed="12"/>
      <name val="Times New Roman"/>
      <family val="1"/>
      <charset val="204"/>
    </font>
    <font>
      <sz val="12"/>
      <color rgb="FF0000FF"/>
      <name val="Times New Roman"/>
      <family val="1"/>
      <charset val="204"/>
    </font>
    <font>
      <b/>
      <sz val="10"/>
      <name val="Times New Roman"/>
      <family val="1"/>
      <charset val="204"/>
    </font>
    <font>
      <strike/>
      <sz val="14"/>
      <name val="Times New Roman"/>
      <family val="1"/>
      <charset val="204"/>
    </font>
    <font>
      <sz val="12"/>
      <color indexed="10"/>
      <name val="Times New Roman"/>
      <family val="1"/>
      <charset val="204"/>
    </font>
    <font>
      <sz val="8"/>
      <color theme="1"/>
      <name val="Tahoma"/>
      <family val="2"/>
      <charset val="204"/>
    </font>
    <font>
      <sz val="12"/>
      <color indexed="8"/>
      <name val="Calibri"/>
      <family val="2"/>
      <charset val="204"/>
    </font>
    <font>
      <sz val="12"/>
      <name val="Calibri"/>
      <family val="2"/>
      <charset val="204"/>
    </font>
    <font>
      <sz val="12"/>
      <color rgb="FF993300"/>
      <name val="Times New Roman"/>
      <family val="1"/>
      <charset val="204"/>
    </font>
    <font>
      <sz val="10"/>
      <color theme="1"/>
      <name val="Times New Roman"/>
      <family val="1"/>
      <charset val="204"/>
    </font>
    <font>
      <b/>
      <sz val="12"/>
      <color theme="1"/>
      <name val="Times New Roman"/>
      <family val="1"/>
      <charset val="204"/>
    </font>
    <font>
      <b/>
      <sz val="9"/>
      <color indexed="81"/>
      <name val="Tahoma"/>
      <family val="2"/>
      <charset val="204"/>
    </font>
    <font>
      <sz val="9"/>
      <color indexed="81"/>
      <name val="Tahoma"/>
      <family val="2"/>
      <charset val="204"/>
    </font>
    <font>
      <b/>
      <sz val="12"/>
      <color indexed="81"/>
      <name val="Tahoma"/>
      <family val="2"/>
      <charset val="204"/>
    </font>
    <font>
      <sz val="12"/>
      <color indexed="81"/>
      <name val="Tahoma"/>
      <family val="2"/>
      <charset val="204"/>
    </font>
    <font>
      <sz val="12"/>
      <color rgb="FF000000"/>
      <name val="Times New Roman"/>
      <family val="1"/>
      <charset val="204"/>
    </font>
    <font>
      <b/>
      <sz val="14"/>
      <name val="Times New Roman"/>
      <family val="1"/>
      <charset val="204"/>
    </font>
    <font>
      <b/>
      <sz val="14"/>
      <color rgb="FFFF0000"/>
      <name val="Times New Roman"/>
      <family val="1"/>
      <charset val="204"/>
    </font>
    <font>
      <sz val="10"/>
      <name val="Arial"/>
      <family val="2"/>
    </font>
    <font>
      <sz val="10"/>
      <name val="Helv"/>
      <charset val="204"/>
    </font>
    <font>
      <sz val="11"/>
      <color indexed="8"/>
      <name val="Calibri"/>
      <family val="2"/>
    </font>
    <font>
      <sz val="12"/>
      <color indexed="8"/>
      <name val="Times New Roman"/>
      <family val="2"/>
      <charset val="204"/>
    </font>
    <font>
      <sz val="11"/>
      <color indexed="9"/>
      <name val="Calibri"/>
      <family val="2"/>
    </font>
    <font>
      <sz val="12"/>
      <color indexed="9"/>
      <name val="Times New Roman"/>
      <family val="2"/>
      <charset val="204"/>
    </font>
    <font>
      <sz val="12"/>
      <color indexed="12"/>
      <name val="Times New Roman Cyr"/>
    </font>
    <font>
      <sz val="8"/>
      <name val="Times New Roman"/>
      <family val="1"/>
      <charset val="204"/>
    </font>
    <font>
      <sz val="11"/>
      <color indexed="20"/>
      <name val="Calibri"/>
      <family val="2"/>
    </font>
    <font>
      <sz val="12"/>
      <name val="Tms Rmn"/>
      <charset val="204"/>
    </font>
    <font>
      <sz val="9"/>
      <name val="Arial Cyr"/>
      <family val="2"/>
      <charset val="204"/>
    </font>
    <font>
      <sz val="10"/>
      <name val="Geneva"/>
      <charset val="204"/>
    </font>
    <font>
      <b/>
      <sz val="11"/>
      <color indexed="52"/>
      <name val="Calibri"/>
      <family val="2"/>
    </font>
    <font>
      <b/>
      <sz val="11"/>
      <color indexed="9"/>
      <name val="Calibri"/>
      <family val="2"/>
    </font>
    <font>
      <sz val="11"/>
      <name val="Tms Rmn"/>
    </font>
    <font>
      <sz val="10"/>
      <name val="MS Serif"/>
      <family val="2"/>
      <charset val="204"/>
    </font>
    <font>
      <sz val="10"/>
      <color indexed="16"/>
      <name val="MS Serif"/>
      <family val="2"/>
      <charset val="204"/>
    </font>
    <font>
      <sz val="10"/>
      <name val="Geneva"/>
    </font>
    <font>
      <i/>
      <sz val="11"/>
      <color indexed="23"/>
      <name val="Calibri"/>
      <family val="2"/>
    </font>
    <font>
      <b/>
      <sz val="8"/>
      <name val="Times New Roman"/>
      <family val="1"/>
      <charset val="204"/>
    </font>
    <font>
      <sz val="8"/>
      <name val="Helv"/>
    </font>
    <font>
      <sz val="8"/>
      <name val="Helv"/>
      <charset val="204"/>
    </font>
    <font>
      <sz val="11"/>
      <color indexed="17"/>
      <name val="Calibri"/>
      <family val="2"/>
    </font>
    <font>
      <sz val="8"/>
      <name val="Arial"/>
      <family val="2"/>
    </font>
    <font>
      <sz val="8"/>
      <name val="Arial"/>
      <family val="2"/>
      <charset val="204"/>
    </font>
    <font>
      <b/>
      <i/>
      <sz val="10"/>
      <name val="Arial Cyr"/>
      <family val="2"/>
      <charset val="204"/>
    </font>
    <font>
      <b/>
      <sz val="12"/>
      <color indexed="9"/>
      <name val="Tms Rmn"/>
      <charset val="204"/>
    </font>
    <font>
      <sz val="12"/>
      <color indexed="9"/>
      <name val="Arial Cyr"/>
      <family val="2"/>
      <charset val="204"/>
    </font>
    <font>
      <b/>
      <sz val="15"/>
      <color indexed="56"/>
      <name val="Calibri"/>
      <family val="2"/>
    </font>
    <font>
      <sz val="11"/>
      <color indexed="8"/>
      <name val="Arial Cyr"/>
      <family val="2"/>
      <charset val="204"/>
    </font>
    <font>
      <b/>
      <sz val="13"/>
      <color indexed="56"/>
      <name val="Calibri"/>
      <family val="2"/>
    </font>
    <font>
      <b/>
      <sz val="9"/>
      <name val="Arial Cyr"/>
      <family val="2"/>
      <charset val="204"/>
    </font>
    <font>
      <b/>
      <sz val="11"/>
      <color indexed="56"/>
      <name val="Calibri"/>
      <family val="2"/>
    </font>
    <font>
      <b/>
      <sz val="8"/>
      <name val="MS Sans Serif"/>
      <family val="2"/>
      <charset val="204"/>
    </font>
    <font>
      <b/>
      <sz val="18"/>
      <name val="Times New Roman"/>
      <family val="1"/>
      <charset val="204"/>
    </font>
    <font>
      <u/>
      <sz val="10"/>
      <color indexed="12"/>
      <name val="Arial"/>
      <family val="2"/>
    </font>
    <font>
      <sz val="11"/>
      <color indexed="62"/>
      <name val="Calibri"/>
      <family val="2"/>
    </font>
    <font>
      <sz val="8"/>
      <name val="Arial Narrow"/>
      <family val="2"/>
    </font>
    <font>
      <i/>
      <sz val="8"/>
      <color indexed="62"/>
      <name val="Arial Cyr"/>
      <family val="2"/>
      <charset val="204"/>
    </font>
    <font>
      <sz val="8"/>
      <color indexed="20"/>
      <name val="Arial Cyr"/>
      <family val="2"/>
      <charset val="204"/>
    </font>
    <font>
      <sz val="11"/>
      <color indexed="52"/>
      <name val="Calibri"/>
      <family val="2"/>
    </font>
    <font>
      <sz val="11"/>
      <color indexed="60"/>
      <name val="Calibri"/>
      <family val="2"/>
    </font>
    <font>
      <b/>
      <i/>
      <sz val="16"/>
      <name val="Helv"/>
    </font>
    <font>
      <sz val="12"/>
      <name val="Univers 57 Condensed"/>
      <family val="2"/>
    </font>
    <font>
      <sz val="9.75"/>
      <name val="Arial"/>
      <family val="2"/>
      <charset val="204"/>
    </font>
    <font>
      <i/>
      <sz val="10"/>
      <name val="Times New Roman"/>
      <family val="1"/>
      <charset val="204"/>
    </font>
    <font>
      <b/>
      <sz val="11"/>
      <color indexed="63"/>
      <name val="Calibri"/>
      <family val="2"/>
    </font>
    <font>
      <sz val="8"/>
      <name val="Arial Cyr"/>
      <family val="2"/>
      <charset val="204"/>
    </font>
    <font>
      <sz val="8"/>
      <name val="Wingdings"/>
      <charset val="2"/>
    </font>
    <font>
      <b/>
      <sz val="12"/>
      <color indexed="8"/>
      <name val="Arial"/>
      <family val="2"/>
      <charset val="204"/>
    </font>
    <font>
      <sz val="8"/>
      <name val="MS Sans Serif"/>
      <family val="2"/>
      <charset val="204"/>
    </font>
    <font>
      <b/>
      <sz val="8"/>
      <color indexed="8"/>
      <name val="Helv"/>
      <charset val="204"/>
    </font>
    <font>
      <sz val="9"/>
      <color indexed="8"/>
      <name val="Arial Cyr"/>
      <family val="2"/>
      <charset val="204"/>
    </font>
    <font>
      <sz val="7"/>
      <name val="Arial Cyr"/>
      <family val="2"/>
      <charset val="204"/>
    </font>
    <font>
      <b/>
      <sz val="18"/>
      <color indexed="56"/>
      <name val="Cambria"/>
      <family val="2"/>
    </font>
    <font>
      <b/>
      <sz val="11"/>
      <color indexed="8"/>
      <name val="Calibri"/>
      <family val="2"/>
    </font>
    <font>
      <sz val="11"/>
      <color indexed="10"/>
      <name val="Calibri"/>
      <family val="2"/>
    </font>
    <font>
      <sz val="12"/>
      <color indexed="62"/>
      <name val="Times New Roman"/>
      <family val="2"/>
      <charset val="204"/>
    </font>
    <font>
      <b/>
      <sz val="12"/>
      <color indexed="63"/>
      <name val="Times New Roman"/>
      <family val="2"/>
      <charset val="204"/>
    </font>
    <font>
      <b/>
      <sz val="12"/>
      <color indexed="52"/>
      <name val="Times New Roman"/>
      <family val="2"/>
      <charset val="204"/>
    </font>
    <font>
      <u/>
      <sz val="10"/>
      <color indexed="12"/>
      <name val="Arial Cyr"/>
      <charset val="204"/>
    </font>
    <font>
      <u/>
      <sz val="11"/>
      <color theme="10"/>
      <name val="Calibri"/>
      <family val="2"/>
      <charset val="204"/>
      <scheme val="minor"/>
    </font>
    <font>
      <u/>
      <sz val="10"/>
      <color indexed="12"/>
      <name val="Arial"/>
      <family val="2"/>
      <charset val="204"/>
    </font>
    <font>
      <b/>
      <sz val="15"/>
      <color indexed="56"/>
      <name val="Times New Roman"/>
      <family val="2"/>
      <charset val="204"/>
    </font>
    <font>
      <b/>
      <sz val="13"/>
      <color indexed="56"/>
      <name val="Times New Roman"/>
      <family val="2"/>
      <charset val="204"/>
    </font>
    <font>
      <b/>
      <sz val="11"/>
      <color indexed="56"/>
      <name val="Times New Roman"/>
      <family val="2"/>
      <charset val="204"/>
    </font>
    <font>
      <b/>
      <sz val="12"/>
      <color indexed="8"/>
      <name val="Times New Roman"/>
      <family val="2"/>
      <charset val="204"/>
    </font>
    <font>
      <b/>
      <sz val="12"/>
      <color indexed="9"/>
      <name val="Times New Roman"/>
      <family val="2"/>
      <charset val="204"/>
    </font>
    <font>
      <sz val="12"/>
      <color indexed="60"/>
      <name val="Times New Roman"/>
      <family val="2"/>
      <charset val="204"/>
    </font>
    <font>
      <sz val="10"/>
      <color indexed="8"/>
      <name val="Arial Cyr"/>
      <charset val="204"/>
    </font>
    <font>
      <sz val="12"/>
      <color indexed="20"/>
      <name val="Times New Roman"/>
      <family val="2"/>
      <charset val="204"/>
    </font>
    <font>
      <i/>
      <sz val="12"/>
      <color indexed="23"/>
      <name val="Times New Roman"/>
      <family val="2"/>
      <charset val="204"/>
    </font>
    <font>
      <sz val="12"/>
      <color indexed="52"/>
      <name val="Times New Roman"/>
      <family val="2"/>
      <charset val="204"/>
    </font>
    <font>
      <sz val="10"/>
      <color indexed="8"/>
      <name val="Helv"/>
    </font>
    <font>
      <sz val="12"/>
      <color indexed="10"/>
      <name val="Times New Roman"/>
      <family val="2"/>
      <charset val="204"/>
    </font>
    <font>
      <sz val="9"/>
      <name val="Arial Cyr"/>
      <charset val="204"/>
    </font>
    <font>
      <sz val="12"/>
      <color indexed="17"/>
      <name val="Times New Roman"/>
      <family val="2"/>
      <charset val="204"/>
    </font>
    <font>
      <sz val="11"/>
      <color theme="1"/>
      <name val="Arial"/>
      <family val="2"/>
      <charset val="204"/>
    </font>
    <font>
      <sz val="11"/>
      <name val="Arial"/>
      <family val="2"/>
      <charset val="204"/>
    </font>
    <font>
      <b/>
      <u/>
      <sz val="14"/>
      <name val="Times New Roman"/>
      <family val="1"/>
      <charset val="204"/>
    </font>
    <font>
      <sz val="12"/>
      <color theme="1"/>
      <name val="Tahoma"/>
      <family val="2"/>
      <charset val="204"/>
    </font>
  </fonts>
  <fills count="68">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indexed="9"/>
        <b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43"/>
        <bgColor indexed="64"/>
      </patternFill>
    </fill>
    <fill>
      <patternFill patternType="solid">
        <fgColor rgb="FFFFFF00"/>
        <bgColor indexed="64"/>
      </patternFill>
    </fill>
    <fill>
      <patternFill patternType="solid">
        <fgColor indexed="9"/>
        <bgColor indexed="26"/>
      </patternFill>
    </fill>
    <fill>
      <patternFill patternType="solid">
        <fgColor rgb="FFFF0000"/>
        <bgColor indexed="64"/>
      </patternFill>
    </fill>
    <fill>
      <patternFill patternType="solid">
        <fgColor indexed="13"/>
        <bgColor indexed="64"/>
      </patternFill>
    </fill>
    <fill>
      <patternFill patternType="solid">
        <fgColor theme="9" tint="0.79998168889431442"/>
        <bgColor indexed="64"/>
      </patternFill>
    </fill>
    <fill>
      <patternFill patternType="solid">
        <fgColor rgb="FF92D050"/>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47"/>
        <bgColor indexed="64"/>
      </patternFill>
    </fill>
    <fill>
      <patternFill patternType="solid">
        <fgColor indexed="31"/>
        <bgColor indexed="64"/>
      </patternFill>
    </fill>
    <fill>
      <patternFill patternType="solid">
        <fgColor indexed="42"/>
        <bgColor indexed="64"/>
      </patternFill>
    </fill>
    <fill>
      <patternFill patternType="solid">
        <fgColor indexed="22"/>
        <bgColor indexed="64"/>
      </patternFill>
    </fill>
    <fill>
      <patternFill patternType="solid">
        <fgColor indexed="65"/>
        <bgColor indexed="64"/>
      </patternFill>
    </fill>
    <fill>
      <patternFill patternType="solid">
        <fgColor indexed="55"/>
        <bgColor indexed="64"/>
      </patternFill>
    </fill>
    <fill>
      <patternFill patternType="lightGray"/>
    </fill>
    <fill>
      <patternFill patternType="gray0625"/>
    </fill>
    <fill>
      <patternFill patternType="solid">
        <fgColor indexed="26"/>
        <bgColor indexed="64"/>
      </patternFill>
    </fill>
    <fill>
      <patternFill patternType="darkVertica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65"/>
        <bgColor indexed="8"/>
      </patternFill>
    </fill>
    <fill>
      <patternFill patternType="solid">
        <fgColor indexed="26"/>
        <bgColor indexed="9"/>
      </patternFill>
    </fill>
  </fills>
  <borders count="6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4"/>
      </left>
      <right/>
      <top/>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auto="1"/>
      </left>
      <right style="thin">
        <color auto="1"/>
      </right>
      <top style="medium">
        <color indexed="64"/>
      </top>
      <bottom style="thin">
        <color auto="1"/>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auto="1"/>
      </top>
      <bottom style="thin">
        <color auto="1"/>
      </bottom>
      <diagonal/>
    </border>
    <border>
      <left/>
      <right style="medium">
        <color indexed="64"/>
      </right>
      <top style="thin">
        <color auto="1"/>
      </top>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thin">
        <color auto="1"/>
      </right>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style="medium">
        <color indexed="64"/>
      </top>
      <bottom style="medium">
        <color indexed="64"/>
      </bottom>
      <diagonal/>
    </border>
    <border>
      <left/>
      <right style="thin">
        <color auto="1"/>
      </right>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auto="1"/>
      </right>
      <top/>
      <bottom style="thin">
        <color auto="1"/>
      </bottom>
      <diagonal/>
    </border>
  </borders>
  <cellStyleXfs count="32305">
    <xf numFmtId="0" fontId="0" fillId="0" borderId="0"/>
    <xf numFmtId="0" fontId="4" fillId="0" borderId="0"/>
    <xf numFmtId="0" fontId="6" fillId="0" borderId="0"/>
    <xf numFmtId="0" fontId="7" fillId="0" borderId="0"/>
    <xf numFmtId="0" fontId="7" fillId="0" borderId="0"/>
    <xf numFmtId="0" fontId="3" fillId="0" borderId="0"/>
    <xf numFmtId="0" fontId="3" fillId="0" borderId="0"/>
    <xf numFmtId="0" fontId="3" fillId="0" borderId="0"/>
    <xf numFmtId="0" fontId="3" fillId="0" borderId="0"/>
    <xf numFmtId="0" fontId="7" fillId="0" borderId="0"/>
    <xf numFmtId="0" fontId="6" fillId="0" borderId="0"/>
    <xf numFmtId="0" fontId="6" fillId="0" borderId="0"/>
    <xf numFmtId="0" fontId="6" fillId="0" borderId="0"/>
    <xf numFmtId="166" fontId="4" fillId="0" borderId="0" applyFont="0" applyFill="0" applyBorder="0" applyAlignment="0" applyProtection="0"/>
    <xf numFmtId="0" fontId="2" fillId="0" borderId="0"/>
    <xf numFmtId="0" fontId="21" fillId="4" borderId="3" applyNumberFormat="0" applyFill="0" applyBorder="0" applyAlignment="0">
      <alignment horizontal="center" vertical="center" wrapText="1"/>
    </xf>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8"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22" fillId="15"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22" borderId="0" applyNumberFormat="0" applyBorder="0" applyAlignment="0" applyProtection="0"/>
    <xf numFmtId="0" fontId="23" fillId="10" borderId="4" applyNumberFormat="0" applyAlignment="0" applyProtection="0"/>
    <xf numFmtId="0" fontId="24" fillId="23" borderId="5" applyNumberFormat="0" applyAlignment="0" applyProtection="0"/>
    <xf numFmtId="0" fontId="25" fillId="23" borderId="4" applyNumberFormat="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20" fillId="0" borderId="9" applyNumberFormat="0" applyFill="0" applyAlignment="0" applyProtection="0"/>
    <xf numFmtId="0" fontId="29" fillId="24" borderId="10" applyNumberFormat="0" applyAlignment="0" applyProtection="0"/>
    <xf numFmtId="0" fontId="30" fillId="0" borderId="0" applyNumberFormat="0" applyFill="0" applyBorder="0" applyAlignment="0" applyProtection="0"/>
    <xf numFmtId="0" fontId="31" fillId="25" borderId="0" applyNumberFormat="0" applyBorder="0" applyAlignment="0" applyProtection="0"/>
    <xf numFmtId="0" fontId="19" fillId="0" borderId="11" applyProtection="0">
      <alignment horizontal="justify" vertical="center"/>
    </xf>
    <xf numFmtId="0" fontId="18"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4" fillId="0" borderId="0"/>
    <xf numFmtId="0" fontId="4" fillId="0" borderId="0"/>
    <xf numFmtId="0" fontId="4" fillId="0" borderId="0"/>
    <xf numFmtId="0" fontId="17" fillId="0" borderId="0"/>
    <xf numFmtId="0" fontId="32" fillId="6" borderId="0" applyNumberFormat="0" applyBorder="0" applyAlignment="0" applyProtection="0"/>
    <xf numFmtId="0" fontId="33" fillId="0" borderId="0" applyNumberFormat="0" applyFill="0" applyBorder="0" applyAlignment="0" applyProtection="0"/>
    <xf numFmtId="0" fontId="17" fillId="26" borderId="12"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0" borderId="13" applyNumberFormat="0" applyFill="0" applyAlignment="0" applyProtection="0"/>
    <xf numFmtId="0" fontId="18" fillId="0" borderId="0"/>
    <xf numFmtId="0" fontId="18" fillId="0" borderId="0"/>
    <xf numFmtId="0" fontId="35" fillId="0" borderId="0" applyNumberFormat="0" applyFill="0" applyBorder="0" applyAlignment="0" applyProtection="0"/>
    <xf numFmtId="0" fontId="36" fillId="7" borderId="0" applyNumberFormat="0" applyBorder="0" applyAlignment="0" applyProtection="0"/>
    <xf numFmtId="166" fontId="17" fillId="0" borderId="0" applyFont="0" applyFill="0" applyBorder="0" applyAlignment="0" applyProtection="0"/>
    <xf numFmtId="0" fontId="37" fillId="0" borderId="0"/>
    <xf numFmtId="0" fontId="38" fillId="0" borderId="0"/>
    <xf numFmtId="0" fontId="4" fillId="0" borderId="0"/>
    <xf numFmtId="0" fontId="4" fillId="0" borderId="0"/>
    <xf numFmtId="9" fontId="2" fillId="0" borderId="0" applyFont="0" applyFill="0" applyBorder="0" applyAlignment="0" applyProtection="0"/>
    <xf numFmtId="0" fontId="18" fillId="0" borderId="0"/>
    <xf numFmtId="0" fontId="2" fillId="0" borderId="0"/>
    <xf numFmtId="0" fontId="2" fillId="0" borderId="0"/>
    <xf numFmtId="0" fontId="17" fillId="0" borderId="0"/>
    <xf numFmtId="0" fontId="17" fillId="0" borderId="0"/>
    <xf numFmtId="0" fontId="18" fillId="0" borderId="0"/>
    <xf numFmtId="0" fontId="18" fillId="0" borderId="0"/>
    <xf numFmtId="0" fontId="18" fillId="0" borderId="0"/>
    <xf numFmtId="0" fontId="2" fillId="0" borderId="0"/>
    <xf numFmtId="0" fontId="4" fillId="0" borderId="0"/>
    <xf numFmtId="0" fontId="18" fillId="0" borderId="0"/>
    <xf numFmtId="0" fontId="18" fillId="0" borderId="0"/>
    <xf numFmtId="0" fontId="18" fillId="0" borderId="0"/>
    <xf numFmtId="0" fontId="18" fillId="26" borderId="12" applyNumberFormat="0" applyFont="0" applyAlignment="0" applyProtection="0"/>
    <xf numFmtId="0" fontId="18" fillId="26" borderId="12" applyNumberFormat="0" applyFont="0" applyAlignment="0" applyProtection="0"/>
    <xf numFmtId="0" fontId="18" fillId="26" borderId="12"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0" fontId="2" fillId="0" borderId="0"/>
    <xf numFmtId="0" fontId="4" fillId="0" borderId="0"/>
    <xf numFmtId="0" fontId="38" fillId="0" borderId="0"/>
    <xf numFmtId="0" fontId="6" fillId="0" borderId="0"/>
    <xf numFmtId="165" fontId="2" fillId="0" borderId="0" applyFont="0" applyFill="0" applyBorder="0" applyAlignment="0" applyProtection="0"/>
    <xf numFmtId="0" fontId="37" fillId="0" borderId="0"/>
    <xf numFmtId="165" fontId="4" fillId="0" borderId="0" applyFont="0" applyFill="0" applyBorder="0" applyAlignment="0" applyProtection="0"/>
    <xf numFmtId="0" fontId="18" fillId="0" borderId="0"/>
    <xf numFmtId="0" fontId="17" fillId="0" borderId="0"/>
    <xf numFmtId="0" fontId="4" fillId="26" borderId="12" applyNumberFormat="0" applyFont="0" applyAlignment="0" applyProtection="0"/>
    <xf numFmtId="0" fontId="38" fillId="0" borderId="0"/>
    <xf numFmtId="166" fontId="17" fillId="0" borderId="0" applyFont="0" applyFill="0" applyBorder="0" applyAlignment="0" applyProtection="0"/>
    <xf numFmtId="0" fontId="18" fillId="0" borderId="0"/>
    <xf numFmtId="0" fontId="21" fillId="4" borderId="3" applyNumberFormat="0" applyFill="0" applyBorder="0" applyAlignment="0">
      <alignment horizontal="center" vertical="center" wrapText="1"/>
    </xf>
    <xf numFmtId="0" fontId="37" fillId="0" borderId="0"/>
    <xf numFmtId="0" fontId="37" fillId="0" borderId="0"/>
    <xf numFmtId="0" fontId="5" fillId="0" borderId="0"/>
    <xf numFmtId="0" fontId="5" fillId="0" borderId="0"/>
    <xf numFmtId="0" fontId="1" fillId="0" borderId="0"/>
    <xf numFmtId="0" fontId="23" fillId="10" borderId="48" applyNumberFormat="0" applyAlignment="0" applyProtection="0"/>
    <xf numFmtId="0" fontId="24" fillId="23" borderId="49" applyNumberFormat="0" applyAlignment="0" applyProtection="0"/>
    <xf numFmtId="0" fontId="25" fillId="23" borderId="48" applyNumberFormat="0" applyAlignment="0" applyProtection="0"/>
    <xf numFmtId="0" fontId="20" fillId="0" borderId="50" applyNumberFormat="0" applyFill="0" applyAlignment="0" applyProtection="0"/>
    <xf numFmtId="0" fontId="1" fillId="0" borderId="0"/>
    <xf numFmtId="0" fontId="17" fillId="26" borderId="51"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 fillId="0" borderId="0"/>
    <xf numFmtId="165" fontId="1" fillId="0" borderId="0" applyFont="0" applyFill="0" applyBorder="0" applyAlignment="0" applyProtection="0"/>
    <xf numFmtId="0" fontId="4" fillId="26" borderId="51" applyNumberFormat="0" applyFont="0" applyAlignment="0" applyProtection="0"/>
    <xf numFmtId="0" fontId="19" fillId="0" borderId="11" applyProtection="0">
      <alignment horizontal="justify" vertical="center"/>
    </xf>
    <xf numFmtId="0" fontId="1" fillId="0" borderId="0"/>
    <xf numFmtId="0" fontId="18" fillId="0" borderId="0"/>
    <xf numFmtId="0" fontId="38" fillId="0" borderId="0"/>
    <xf numFmtId="0" fontId="6"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7"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6" fillId="0" borderId="0"/>
    <xf numFmtId="0" fontId="67" fillId="0" borderId="0"/>
    <xf numFmtId="0" fontId="3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8"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38"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 fillId="0" borderId="0"/>
    <xf numFmtId="0" fontId="3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8"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38" fillId="0" borderId="0"/>
    <xf numFmtId="0" fontId="67" fillId="0" borderId="0"/>
    <xf numFmtId="0" fontId="67" fillId="0" borderId="0"/>
    <xf numFmtId="0" fontId="38" fillId="0" borderId="0"/>
    <xf numFmtId="0" fontId="67" fillId="0" borderId="0"/>
    <xf numFmtId="0" fontId="67" fillId="0" borderId="0"/>
    <xf numFmtId="0" fontId="38"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7" fillId="0" borderId="0"/>
    <xf numFmtId="0" fontId="67" fillId="0" borderId="0"/>
    <xf numFmtId="0" fontId="4"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3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7" fillId="0" borderId="0"/>
    <xf numFmtId="0" fontId="67" fillId="0" borderId="0"/>
    <xf numFmtId="0" fontId="38" fillId="0" borderId="0"/>
    <xf numFmtId="0" fontId="67" fillId="0" borderId="0"/>
    <xf numFmtId="0" fontId="67" fillId="0" borderId="0"/>
    <xf numFmtId="0" fontId="38" fillId="0" borderId="0"/>
    <xf numFmtId="0" fontId="67" fillId="0" borderId="0"/>
    <xf numFmtId="0" fontId="67" fillId="0" borderId="0"/>
    <xf numFmtId="0" fontId="38" fillId="0" borderId="0"/>
    <xf numFmtId="0" fontId="67" fillId="0" borderId="0"/>
    <xf numFmtId="0" fontId="67" fillId="0" borderId="0"/>
    <xf numFmtId="0" fontId="67" fillId="0" borderId="0"/>
    <xf numFmtId="0" fontId="6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6" fillId="0" borderId="0"/>
    <xf numFmtId="0" fontId="67" fillId="0" borderId="0"/>
    <xf numFmtId="0" fontId="6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7"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4" fillId="0" borderId="0"/>
    <xf numFmtId="0" fontId="4" fillId="0" borderId="0"/>
    <xf numFmtId="0" fontId="4" fillId="0" borderId="0"/>
    <xf numFmtId="0" fontId="4" fillId="0" borderId="0"/>
    <xf numFmtId="0" fontId="4" fillId="0" borderId="0"/>
    <xf numFmtId="0" fontId="38"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6" fillId="0" borderId="0"/>
    <xf numFmtId="0" fontId="6" fillId="0" borderId="0"/>
    <xf numFmtId="0" fontId="6" fillId="0" borderId="0"/>
    <xf numFmtId="0" fontId="18" fillId="0" borderId="0"/>
    <xf numFmtId="0" fontId="18" fillId="0" borderId="0"/>
    <xf numFmtId="0" fontId="18" fillId="0" borderId="0"/>
    <xf numFmtId="0" fontId="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6" fillId="0" borderId="0"/>
    <xf numFmtId="0" fontId="38" fillId="0" borderId="0"/>
    <xf numFmtId="0" fontId="3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6" fillId="0" borderId="0"/>
    <xf numFmtId="0" fontId="6" fillId="0" borderId="0"/>
    <xf numFmtId="0" fontId="6"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6" fillId="0" borderId="0"/>
    <xf numFmtId="0" fontId="6" fillId="0" borderId="0"/>
    <xf numFmtId="0" fontId="6" fillId="0" borderId="0"/>
    <xf numFmtId="0" fontId="38" fillId="0" borderId="0"/>
    <xf numFmtId="0" fontId="6" fillId="0" borderId="0"/>
    <xf numFmtId="0" fontId="6" fillId="0" borderId="0"/>
    <xf numFmtId="0" fontId="38" fillId="0" borderId="0"/>
    <xf numFmtId="0" fontId="18" fillId="0" borderId="0" applyFont="0" applyFill="0" applyBorder="0" applyAlignment="0" applyProtection="0"/>
    <xf numFmtId="0"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4" fontId="4" fillId="0" borderId="0">
      <alignment horizontal="center"/>
    </xf>
    <xf numFmtId="174" fontId="4" fillId="0" borderId="0">
      <alignment horizontal="center"/>
    </xf>
    <xf numFmtId="174" fontId="4" fillId="0" borderId="0">
      <alignment horizontal="center"/>
    </xf>
    <xf numFmtId="174" fontId="4" fillId="0" borderId="0">
      <alignment horizontal="center"/>
    </xf>
    <xf numFmtId="174" fontId="4" fillId="0" borderId="0">
      <alignment horizontal="center"/>
    </xf>
    <xf numFmtId="0" fontId="68" fillId="5" borderId="0" applyNumberFormat="0" applyBorder="0" applyAlignment="0" applyProtection="0"/>
    <xf numFmtId="0" fontId="68" fillId="5" borderId="0" applyNumberFormat="0" applyBorder="0" applyAlignment="0" applyProtection="0"/>
    <xf numFmtId="0" fontId="68" fillId="6" borderId="0" applyNumberFormat="0" applyBorder="0" applyAlignment="0" applyProtection="0"/>
    <xf numFmtId="0" fontId="68" fillId="6" borderId="0" applyNumberFormat="0" applyBorder="0" applyAlignment="0" applyProtection="0"/>
    <xf numFmtId="0" fontId="68" fillId="7" borderId="0" applyNumberFormat="0" applyBorder="0" applyAlignment="0" applyProtection="0"/>
    <xf numFmtId="0" fontId="68" fillId="7" borderId="0" applyNumberFormat="0" applyBorder="0" applyAlignment="0" applyProtection="0"/>
    <xf numFmtId="0" fontId="68" fillId="8" borderId="0" applyNumberFormat="0" applyBorder="0" applyAlignment="0" applyProtection="0"/>
    <xf numFmtId="0" fontId="68" fillId="8"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10" borderId="0" applyNumberFormat="0" applyBorder="0" applyAlignment="0" applyProtection="0"/>
    <xf numFmtId="0" fontId="68" fillId="10" borderId="0" applyNumberFormat="0" applyBorder="0" applyAlignment="0" applyProtection="0"/>
    <xf numFmtId="0" fontId="17" fillId="35" borderId="0" applyNumberFormat="0" applyBorder="0" applyAlignment="0" applyProtection="0"/>
    <xf numFmtId="0" fontId="69" fillId="5" borderId="0" applyNumberFormat="0" applyBorder="0" applyAlignment="0" applyProtection="0"/>
    <xf numFmtId="0" fontId="17" fillId="35" borderId="0" applyNumberFormat="0" applyBorder="0" applyAlignment="0" applyProtection="0"/>
    <xf numFmtId="0" fontId="17" fillId="5" borderId="0" applyNumberFormat="0" applyBorder="0" applyAlignment="0" applyProtection="0"/>
    <xf numFmtId="0" fontId="69" fillId="5" borderId="0" applyNumberFormat="0" applyBorder="0" applyAlignment="0" applyProtection="0"/>
    <xf numFmtId="0" fontId="17" fillId="5" borderId="0" applyNumberFormat="0" applyBorder="0" applyAlignment="0" applyProtection="0"/>
    <xf numFmtId="0" fontId="69" fillId="5" borderId="0" applyNumberFormat="0" applyBorder="0" applyAlignment="0" applyProtection="0"/>
    <xf numFmtId="0" fontId="17" fillId="35" borderId="0" applyNumberFormat="0" applyBorder="0" applyAlignment="0" applyProtection="0"/>
    <xf numFmtId="0" fontId="17" fillId="35" borderId="0" applyNumberFormat="0" applyBorder="0" applyAlignment="0" applyProtection="0"/>
    <xf numFmtId="0" fontId="68" fillId="5" borderId="0" applyNumberFormat="0" applyBorder="0" applyAlignment="0" applyProtection="0"/>
    <xf numFmtId="0" fontId="68" fillId="5" borderId="0" applyNumberFormat="0" applyBorder="0" applyAlignment="0" applyProtection="0"/>
    <xf numFmtId="0" fontId="17" fillId="5" borderId="0" applyNumberFormat="0" applyBorder="0" applyAlignment="0" applyProtection="0"/>
    <xf numFmtId="0" fontId="17" fillId="35" borderId="0" applyNumberFormat="0" applyBorder="0" applyAlignment="0" applyProtection="0"/>
    <xf numFmtId="0" fontId="68" fillId="5" borderId="0" applyNumberFormat="0" applyBorder="0" applyAlignment="0" applyProtection="0"/>
    <xf numFmtId="0" fontId="17" fillId="3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36" borderId="0" applyNumberFormat="0" applyBorder="0" applyAlignment="0" applyProtection="0"/>
    <xf numFmtId="0" fontId="69" fillId="6" borderId="0" applyNumberFormat="0" applyBorder="0" applyAlignment="0" applyProtection="0"/>
    <xf numFmtId="0" fontId="17" fillId="36" borderId="0" applyNumberFormat="0" applyBorder="0" applyAlignment="0" applyProtection="0"/>
    <xf numFmtId="0" fontId="17" fillId="6" borderId="0" applyNumberFormat="0" applyBorder="0" applyAlignment="0" applyProtection="0"/>
    <xf numFmtId="0" fontId="69" fillId="6" borderId="0" applyNumberFormat="0" applyBorder="0" applyAlignment="0" applyProtection="0"/>
    <xf numFmtId="0" fontId="17" fillId="6" borderId="0" applyNumberFormat="0" applyBorder="0" applyAlignment="0" applyProtection="0"/>
    <xf numFmtId="0" fontId="69" fillId="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68" fillId="6" borderId="0" applyNumberFormat="0" applyBorder="0" applyAlignment="0" applyProtection="0"/>
    <xf numFmtId="0" fontId="68" fillId="6" borderId="0" applyNumberFormat="0" applyBorder="0" applyAlignment="0" applyProtection="0"/>
    <xf numFmtId="0" fontId="17" fillId="6" borderId="0" applyNumberFormat="0" applyBorder="0" applyAlignment="0" applyProtection="0"/>
    <xf numFmtId="0" fontId="17" fillId="36" borderId="0" applyNumberFormat="0" applyBorder="0" applyAlignment="0" applyProtection="0"/>
    <xf numFmtId="0" fontId="68" fillId="6" borderId="0" applyNumberFormat="0" applyBorder="0" applyAlignment="0" applyProtection="0"/>
    <xf numFmtId="0" fontId="17" fillId="3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37" borderId="0" applyNumberFormat="0" applyBorder="0" applyAlignment="0" applyProtection="0"/>
    <xf numFmtId="0" fontId="69" fillId="7" borderId="0" applyNumberFormat="0" applyBorder="0" applyAlignment="0" applyProtection="0"/>
    <xf numFmtId="0" fontId="17" fillId="37" borderId="0" applyNumberFormat="0" applyBorder="0" applyAlignment="0" applyProtection="0"/>
    <xf numFmtId="0" fontId="17" fillId="7" borderId="0" applyNumberFormat="0" applyBorder="0" applyAlignment="0" applyProtection="0"/>
    <xf numFmtId="0" fontId="69" fillId="7" borderId="0" applyNumberFormat="0" applyBorder="0" applyAlignment="0" applyProtection="0"/>
    <xf numFmtId="0" fontId="17" fillId="7" borderId="0" applyNumberFormat="0" applyBorder="0" applyAlignment="0" applyProtection="0"/>
    <xf numFmtId="0" fontId="69" fillId="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68" fillId="7" borderId="0" applyNumberFormat="0" applyBorder="0" applyAlignment="0" applyProtection="0"/>
    <xf numFmtId="0" fontId="68" fillId="7" borderId="0" applyNumberFormat="0" applyBorder="0" applyAlignment="0" applyProtection="0"/>
    <xf numFmtId="0" fontId="17" fillId="7" borderId="0" applyNumberFormat="0" applyBorder="0" applyAlignment="0" applyProtection="0"/>
    <xf numFmtId="0" fontId="17" fillId="37" borderId="0" applyNumberFormat="0" applyBorder="0" applyAlignment="0" applyProtection="0"/>
    <xf numFmtId="0" fontId="68" fillId="7" borderId="0" applyNumberFormat="0" applyBorder="0" applyAlignment="0" applyProtection="0"/>
    <xf numFmtId="0" fontId="17" fillId="37" borderId="0" applyNumberFormat="0" applyBorder="0" applyAlignment="0" applyProtection="0"/>
    <xf numFmtId="0" fontId="17" fillId="7" borderId="0" applyNumberFormat="0" applyBorder="0" applyAlignment="0" applyProtection="0"/>
    <xf numFmtId="0" fontId="17" fillId="7" borderId="0" applyNumberFormat="0" applyBorder="0" applyAlignment="0" applyProtection="0"/>
    <xf numFmtId="0" fontId="17" fillId="38" borderId="0" applyNumberFormat="0" applyBorder="0" applyAlignment="0" applyProtection="0"/>
    <xf numFmtId="0" fontId="69" fillId="8" borderId="0" applyNumberFormat="0" applyBorder="0" applyAlignment="0" applyProtection="0"/>
    <xf numFmtId="0" fontId="17" fillId="38" borderId="0" applyNumberFormat="0" applyBorder="0" applyAlignment="0" applyProtection="0"/>
    <xf numFmtId="0" fontId="17" fillId="8" borderId="0" applyNumberFormat="0" applyBorder="0" applyAlignment="0" applyProtection="0"/>
    <xf numFmtId="0" fontId="69" fillId="8" borderId="0" applyNumberFormat="0" applyBorder="0" applyAlignment="0" applyProtection="0"/>
    <xf numFmtId="0" fontId="17" fillId="8" borderId="0" applyNumberFormat="0" applyBorder="0" applyAlignment="0" applyProtection="0"/>
    <xf numFmtId="0" fontId="69" fillId="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68" fillId="8" borderId="0" applyNumberFormat="0" applyBorder="0" applyAlignment="0" applyProtection="0"/>
    <xf numFmtId="0" fontId="68" fillId="8" borderId="0" applyNumberFormat="0" applyBorder="0" applyAlignment="0" applyProtection="0"/>
    <xf numFmtId="0" fontId="17" fillId="8" borderId="0" applyNumberFormat="0" applyBorder="0" applyAlignment="0" applyProtection="0"/>
    <xf numFmtId="0" fontId="17" fillId="38" borderId="0" applyNumberFormat="0" applyBorder="0" applyAlignment="0" applyProtection="0"/>
    <xf numFmtId="0" fontId="68" fillId="8" borderId="0" applyNumberFormat="0" applyBorder="0" applyAlignment="0" applyProtection="0"/>
    <xf numFmtId="0" fontId="17" fillId="3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39" borderId="0" applyNumberFormat="0" applyBorder="0" applyAlignment="0" applyProtection="0"/>
    <xf numFmtId="0" fontId="69" fillId="9" borderId="0" applyNumberFormat="0" applyBorder="0" applyAlignment="0" applyProtection="0"/>
    <xf numFmtId="0" fontId="17" fillId="39" borderId="0" applyNumberFormat="0" applyBorder="0" applyAlignment="0" applyProtection="0"/>
    <xf numFmtId="0" fontId="17" fillId="9" borderId="0" applyNumberFormat="0" applyBorder="0" applyAlignment="0" applyProtection="0"/>
    <xf numFmtId="0" fontId="69" fillId="9" borderId="0" applyNumberFormat="0" applyBorder="0" applyAlignment="0" applyProtection="0"/>
    <xf numFmtId="0" fontId="17" fillId="9" borderId="0" applyNumberFormat="0" applyBorder="0" applyAlignment="0" applyProtection="0"/>
    <xf numFmtId="0" fontId="69" fillId="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17" fillId="9" borderId="0" applyNumberFormat="0" applyBorder="0" applyAlignment="0" applyProtection="0"/>
    <xf numFmtId="0" fontId="17" fillId="39" borderId="0" applyNumberFormat="0" applyBorder="0" applyAlignment="0" applyProtection="0"/>
    <xf numFmtId="0" fontId="68" fillId="9" borderId="0" applyNumberFormat="0" applyBorder="0" applyAlignment="0" applyProtection="0"/>
    <xf numFmtId="0" fontId="17" fillId="3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40" borderId="0" applyNumberFormat="0" applyBorder="0" applyAlignment="0" applyProtection="0"/>
    <xf numFmtId="0" fontId="69" fillId="10" borderId="0" applyNumberFormat="0" applyBorder="0" applyAlignment="0" applyProtection="0"/>
    <xf numFmtId="0" fontId="17" fillId="40" borderId="0" applyNumberFormat="0" applyBorder="0" applyAlignment="0" applyProtection="0"/>
    <xf numFmtId="0" fontId="17" fillId="10" borderId="0" applyNumberFormat="0" applyBorder="0" applyAlignment="0" applyProtection="0"/>
    <xf numFmtId="0" fontId="69" fillId="10" borderId="0" applyNumberFormat="0" applyBorder="0" applyAlignment="0" applyProtection="0"/>
    <xf numFmtId="0" fontId="17" fillId="10" borderId="0" applyNumberFormat="0" applyBorder="0" applyAlignment="0" applyProtection="0"/>
    <xf numFmtId="0" fontId="69" fillId="10"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68" fillId="10" borderId="0" applyNumberFormat="0" applyBorder="0" applyAlignment="0" applyProtection="0"/>
    <xf numFmtId="0" fontId="68" fillId="10" borderId="0" applyNumberFormat="0" applyBorder="0" applyAlignment="0" applyProtection="0"/>
    <xf numFmtId="0" fontId="17" fillId="10" borderId="0" applyNumberFormat="0" applyBorder="0" applyAlignment="0" applyProtection="0"/>
    <xf numFmtId="0" fontId="17" fillId="40" borderId="0" applyNumberFormat="0" applyBorder="0" applyAlignment="0" applyProtection="0"/>
    <xf numFmtId="0" fontId="68" fillId="10" borderId="0" applyNumberFormat="0" applyBorder="0" applyAlignment="0" applyProtection="0"/>
    <xf numFmtId="0" fontId="17" fillId="40"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3" borderId="0" applyNumberFormat="0" applyBorder="0" applyAlignment="0" applyProtection="0"/>
    <xf numFmtId="0" fontId="68" fillId="13" borderId="0" applyNumberFormat="0" applyBorder="0" applyAlignment="0" applyProtection="0"/>
    <xf numFmtId="0" fontId="68" fillId="8" borderId="0" applyNumberFormat="0" applyBorder="0" applyAlignment="0" applyProtection="0"/>
    <xf numFmtId="0" fontId="68" fillId="8"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68" fillId="14" borderId="0" applyNumberFormat="0" applyBorder="0" applyAlignment="0" applyProtection="0"/>
    <xf numFmtId="0" fontId="68" fillId="14" borderId="0" applyNumberFormat="0" applyBorder="0" applyAlignment="0" applyProtection="0"/>
    <xf numFmtId="0" fontId="17" fillId="41" borderId="0" applyNumberFormat="0" applyBorder="0" applyAlignment="0" applyProtection="0"/>
    <xf numFmtId="0" fontId="69" fillId="11" borderId="0" applyNumberFormat="0" applyBorder="0" applyAlignment="0" applyProtection="0"/>
    <xf numFmtId="0" fontId="17" fillId="41" borderId="0" applyNumberFormat="0" applyBorder="0" applyAlignment="0" applyProtection="0"/>
    <xf numFmtId="0" fontId="17" fillId="11" borderId="0" applyNumberFormat="0" applyBorder="0" applyAlignment="0" applyProtection="0"/>
    <xf numFmtId="0" fontId="69" fillId="11" borderId="0" applyNumberFormat="0" applyBorder="0" applyAlignment="0" applyProtection="0"/>
    <xf numFmtId="0" fontId="17" fillId="11" borderId="0" applyNumberFormat="0" applyBorder="0" applyAlignment="0" applyProtection="0"/>
    <xf numFmtId="0" fontId="69" fillId="11"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17" fillId="11" borderId="0" applyNumberFormat="0" applyBorder="0" applyAlignment="0" applyProtection="0"/>
    <xf numFmtId="0" fontId="17" fillId="41" borderId="0" applyNumberFormat="0" applyBorder="0" applyAlignment="0" applyProtection="0"/>
    <xf numFmtId="0" fontId="68" fillId="11" borderId="0" applyNumberFormat="0" applyBorder="0" applyAlignment="0" applyProtection="0"/>
    <xf numFmtId="0" fontId="17" fillId="4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42" borderId="0" applyNumberFormat="0" applyBorder="0" applyAlignment="0" applyProtection="0"/>
    <xf numFmtId="0" fontId="69" fillId="12" borderId="0" applyNumberFormat="0" applyBorder="0" applyAlignment="0" applyProtection="0"/>
    <xf numFmtId="0" fontId="17" fillId="42" borderId="0" applyNumberFormat="0" applyBorder="0" applyAlignment="0" applyProtection="0"/>
    <xf numFmtId="0" fontId="17" fillId="12" borderId="0" applyNumberFormat="0" applyBorder="0" applyAlignment="0" applyProtection="0"/>
    <xf numFmtId="0" fontId="69" fillId="12" borderId="0" applyNumberFormat="0" applyBorder="0" applyAlignment="0" applyProtection="0"/>
    <xf numFmtId="0" fontId="17" fillId="12" borderId="0" applyNumberFormat="0" applyBorder="0" applyAlignment="0" applyProtection="0"/>
    <xf numFmtId="0" fontId="69" fillId="1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17" fillId="12" borderId="0" applyNumberFormat="0" applyBorder="0" applyAlignment="0" applyProtection="0"/>
    <xf numFmtId="0" fontId="17" fillId="42" borderId="0" applyNumberFormat="0" applyBorder="0" applyAlignment="0" applyProtection="0"/>
    <xf numFmtId="0" fontId="68" fillId="12" borderId="0" applyNumberFormat="0" applyBorder="0" applyAlignment="0" applyProtection="0"/>
    <xf numFmtId="0" fontId="17" fillId="4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43" borderId="0" applyNumberFormat="0" applyBorder="0" applyAlignment="0" applyProtection="0"/>
    <xf numFmtId="0" fontId="69" fillId="13" borderId="0" applyNumberFormat="0" applyBorder="0" applyAlignment="0" applyProtection="0"/>
    <xf numFmtId="0" fontId="17" fillId="43" borderId="0" applyNumberFormat="0" applyBorder="0" applyAlignment="0" applyProtection="0"/>
    <xf numFmtId="0" fontId="17" fillId="13" borderId="0" applyNumberFormat="0" applyBorder="0" applyAlignment="0" applyProtection="0"/>
    <xf numFmtId="0" fontId="69" fillId="13" borderId="0" applyNumberFormat="0" applyBorder="0" applyAlignment="0" applyProtection="0"/>
    <xf numFmtId="0" fontId="17" fillId="13" borderId="0" applyNumberFormat="0" applyBorder="0" applyAlignment="0" applyProtection="0"/>
    <xf numFmtId="0" fontId="69" fillId="13"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68" fillId="13" borderId="0" applyNumberFormat="0" applyBorder="0" applyAlignment="0" applyProtection="0"/>
    <xf numFmtId="0" fontId="68" fillId="13" borderId="0" applyNumberFormat="0" applyBorder="0" applyAlignment="0" applyProtection="0"/>
    <xf numFmtId="0" fontId="17" fillId="13" borderId="0" applyNumberFormat="0" applyBorder="0" applyAlignment="0" applyProtection="0"/>
    <xf numFmtId="0" fontId="17" fillId="43" borderId="0" applyNumberFormat="0" applyBorder="0" applyAlignment="0" applyProtection="0"/>
    <xf numFmtId="0" fontId="68" fillId="13" borderId="0" applyNumberFormat="0" applyBorder="0" applyAlignment="0" applyProtection="0"/>
    <xf numFmtId="0" fontId="17" fillId="4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38" borderId="0" applyNumberFormat="0" applyBorder="0" applyAlignment="0" applyProtection="0"/>
    <xf numFmtId="0" fontId="69" fillId="8" borderId="0" applyNumberFormat="0" applyBorder="0" applyAlignment="0" applyProtection="0"/>
    <xf numFmtId="0" fontId="17" fillId="38" borderId="0" applyNumberFormat="0" applyBorder="0" applyAlignment="0" applyProtection="0"/>
    <xf numFmtId="0" fontId="17" fillId="8" borderId="0" applyNumberFormat="0" applyBorder="0" applyAlignment="0" applyProtection="0"/>
    <xf numFmtId="0" fontId="69" fillId="8" borderId="0" applyNumberFormat="0" applyBorder="0" applyAlignment="0" applyProtection="0"/>
    <xf numFmtId="0" fontId="17" fillId="8" borderId="0" applyNumberFormat="0" applyBorder="0" applyAlignment="0" applyProtection="0"/>
    <xf numFmtId="0" fontId="69" fillId="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68" fillId="8" borderId="0" applyNumberFormat="0" applyBorder="0" applyAlignment="0" applyProtection="0"/>
    <xf numFmtId="0" fontId="68" fillId="8" borderId="0" applyNumberFormat="0" applyBorder="0" applyAlignment="0" applyProtection="0"/>
    <xf numFmtId="0" fontId="17" fillId="8" borderId="0" applyNumberFormat="0" applyBorder="0" applyAlignment="0" applyProtection="0"/>
    <xf numFmtId="0" fontId="17" fillId="38" borderId="0" applyNumberFormat="0" applyBorder="0" applyAlignment="0" applyProtection="0"/>
    <xf numFmtId="0" fontId="68" fillId="8" borderId="0" applyNumberFormat="0" applyBorder="0" applyAlignment="0" applyProtection="0"/>
    <xf numFmtId="0" fontId="17" fillId="38" borderId="0" applyNumberFormat="0" applyBorder="0" applyAlignment="0" applyProtection="0"/>
    <xf numFmtId="0" fontId="17" fillId="8" borderId="0" applyNumberFormat="0" applyBorder="0" applyAlignment="0" applyProtection="0"/>
    <xf numFmtId="0" fontId="17" fillId="8" borderId="0" applyNumberFormat="0" applyBorder="0" applyAlignment="0" applyProtection="0"/>
    <xf numFmtId="0" fontId="17" fillId="41" borderId="0" applyNumberFormat="0" applyBorder="0" applyAlignment="0" applyProtection="0"/>
    <xf numFmtId="0" fontId="69" fillId="11" borderId="0" applyNumberFormat="0" applyBorder="0" applyAlignment="0" applyProtection="0"/>
    <xf numFmtId="0" fontId="17" fillId="41" borderId="0" applyNumberFormat="0" applyBorder="0" applyAlignment="0" applyProtection="0"/>
    <xf numFmtId="0" fontId="17" fillId="11" borderId="0" applyNumberFormat="0" applyBorder="0" applyAlignment="0" applyProtection="0"/>
    <xf numFmtId="0" fontId="69" fillId="11" borderId="0" applyNumberFormat="0" applyBorder="0" applyAlignment="0" applyProtection="0"/>
    <xf numFmtId="0" fontId="17" fillId="11" borderId="0" applyNumberFormat="0" applyBorder="0" applyAlignment="0" applyProtection="0"/>
    <xf numFmtId="0" fontId="69" fillId="11"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17" fillId="11" borderId="0" applyNumberFormat="0" applyBorder="0" applyAlignment="0" applyProtection="0"/>
    <xf numFmtId="0" fontId="17" fillId="41" borderId="0" applyNumberFormat="0" applyBorder="0" applyAlignment="0" applyProtection="0"/>
    <xf numFmtId="0" fontId="68" fillId="11" borderId="0" applyNumberFormat="0" applyBorder="0" applyAlignment="0" applyProtection="0"/>
    <xf numFmtId="0" fontId="17" fillId="4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44" borderId="0" applyNumberFormat="0" applyBorder="0" applyAlignment="0" applyProtection="0"/>
    <xf numFmtId="0" fontId="69" fillId="14" borderId="0" applyNumberFormat="0" applyBorder="0" applyAlignment="0" applyProtection="0"/>
    <xf numFmtId="0" fontId="17" fillId="44" borderId="0" applyNumberFormat="0" applyBorder="0" applyAlignment="0" applyProtection="0"/>
    <xf numFmtId="0" fontId="17" fillId="14" borderId="0" applyNumberFormat="0" applyBorder="0" applyAlignment="0" applyProtection="0"/>
    <xf numFmtId="0" fontId="69" fillId="14" borderId="0" applyNumberFormat="0" applyBorder="0" applyAlignment="0" applyProtection="0"/>
    <xf numFmtId="0" fontId="17" fillId="14" borderId="0" applyNumberFormat="0" applyBorder="0" applyAlignment="0" applyProtection="0"/>
    <xf numFmtId="0" fontId="69" fillId="14"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68" fillId="14" borderId="0" applyNumberFormat="0" applyBorder="0" applyAlignment="0" applyProtection="0"/>
    <xf numFmtId="0" fontId="68" fillId="14" borderId="0" applyNumberFormat="0" applyBorder="0" applyAlignment="0" applyProtection="0"/>
    <xf numFmtId="0" fontId="17" fillId="14" borderId="0" applyNumberFormat="0" applyBorder="0" applyAlignment="0" applyProtection="0"/>
    <xf numFmtId="0" fontId="17" fillId="44" borderId="0" applyNumberFormat="0" applyBorder="0" applyAlignment="0" applyProtection="0"/>
    <xf numFmtId="0" fontId="68" fillId="14" borderId="0" applyNumberFormat="0" applyBorder="0" applyAlignment="0" applyProtection="0"/>
    <xf numFmtId="0" fontId="17" fillId="4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70" fillId="15" borderId="0" applyNumberFormat="0" applyBorder="0" applyAlignment="0" applyProtection="0"/>
    <xf numFmtId="0" fontId="70" fillId="15" borderId="0" applyNumberFormat="0" applyBorder="0" applyAlignment="0" applyProtection="0"/>
    <xf numFmtId="0" fontId="70" fillId="12" borderId="0" applyNumberFormat="0" applyBorder="0" applyAlignment="0" applyProtection="0"/>
    <xf numFmtId="0" fontId="70" fillId="12" borderId="0" applyNumberFormat="0" applyBorder="0" applyAlignment="0" applyProtection="0"/>
    <xf numFmtId="0" fontId="70" fillId="13" borderId="0" applyNumberFormat="0" applyBorder="0" applyAlignment="0" applyProtection="0"/>
    <xf numFmtId="0" fontId="70" fillId="13" borderId="0" applyNumberFormat="0" applyBorder="0" applyAlignment="0" applyProtection="0"/>
    <xf numFmtId="0" fontId="70" fillId="16" borderId="0" applyNumberFormat="0" applyBorder="0" applyAlignment="0" applyProtection="0"/>
    <xf numFmtId="0" fontId="70" fillId="16" borderId="0" applyNumberFormat="0" applyBorder="0" applyAlignment="0" applyProtection="0"/>
    <xf numFmtId="0" fontId="70" fillId="17" borderId="0" applyNumberFormat="0" applyBorder="0" applyAlignment="0" applyProtection="0"/>
    <xf numFmtId="0" fontId="70" fillId="17" borderId="0" applyNumberFormat="0" applyBorder="0" applyAlignment="0" applyProtection="0"/>
    <xf numFmtId="0" fontId="70" fillId="18" borderId="0" applyNumberFormat="0" applyBorder="0" applyAlignment="0" applyProtection="0"/>
    <xf numFmtId="0" fontId="70" fillId="18" borderId="0" applyNumberFormat="0" applyBorder="0" applyAlignment="0" applyProtection="0"/>
    <xf numFmtId="0" fontId="22" fillId="45" borderId="0" applyNumberFormat="0" applyBorder="0" applyAlignment="0" applyProtection="0"/>
    <xf numFmtId="0" fontId="71" fillId="15" borderId="0" applyNumberFormat="0" applyBorder="0" applyAlignment="0" applyProtection="0"/>
    <xf numFmtId="0" fontId="22" fillId="45" borderId="0" applyNumberFormat="0" applyBorder="0" applyAlignment="0" applyProtection="0"/>
    <xf numFmtId="0" fontId="71" fillId="15" borderId="0" applyNumberFormat="0" applyBorder="0" applyAlignment="0" applyProtection="0"/>
    <xf numFmtId="0" fontId="22" fillId="15" borderId="0" applyNumberFormat="0" applyBorder="0" applyAlignment="0" applyProtection="0"/>
    <xf numFmtId="0" fontId="71" fillId="1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70" fillId="15" borderId="0" applyNumberFormat="0" applyBorder="0" applyAlignment="0" applyProtection="0"/>
    <xf numFmtId="0" fontId="70" fillId="15" borderId="0" applyNumberFormat="0" applyBorder="0" applyAlignment="0" applyProtection="0"/>
    <xf numFmtId="0" fontId="22" fillId="15" borderId="0" applyNumberFormat="0" applyBorder="0" applyAlignment="0" applyProtection="0"/>
    <xf numFmtId="0" fontId="22" fillId="45" borderId="0" applyNumberFormat="0" applyBorder="0" applyAlignment="0" applyProtection="0"/>
    <xf numFmtId="0" fontId="70" fillId="15" borderId="0" applyNumberFormat="0" applyBorder="0" applyAlignment="0" applyProtection="0"/>
    <xf numFmtId="0" fontId="22" fillId="4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42" borderId="0" applyNumberFormat="0" applyBorder="0" applyAlignment="0" applyProtection="0"/>
    <xf numFmtId="0" fontId="71" fillId="12" borderId="0" applyNumberFormat="0" applyBorder="0" applyAlignment="0" applyProtection="0"/>
    <xf numFmtId="0" fontId="22" fillId="42" borderId="0" applyNumberFormat="0" applyBorder="0" applyAlignment="0" applyProtection="0"/>
    <xf numFmtId="0" fontId="71" fillId="12" borderId="0" applyNumberFormat="0" applyBorder="0" applyAlignment="0" applyProtection="0"/>
    <xf numFmtId="0" fontId="22" fillId="12" borderId="0" applyNumberFormat="0" applyBorder="0" applyAlignment="0" applyProtection="0"/>
    <xf numFmtId="0" fontId="71" fillId="1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70" fillId="12" borderId="0" applyNumberFormat="0" applyBorder="0" applyAlignment="0" applyProtection="0"/>
    <xf numFmtId="0" fontId="70" fillId="12" borderId="0" applyNumberFormat="0" applyBorder="0" applyAlignment="0" applyProtection="0"/>
    <xf numFmtId="0" fontId="22" fillId="12" borderId="0" applyNumberFormat="0" applyBorder="0" applyAlignment="0" applyProtection="0"/>
    <xf numFmtId="0" fontId="22" fillId="42" borderId="0" applyNumberFormat="0" applyBorder="0" applyAlignment="0" applyProtection="0"/>
    <xf numFmtId="0" fontId="70" fillId="12" borderId="0" applyNumberFormat="0" applyBorder="0" applyAlignment="0" applyProtection="0"/>
    <xf numFmtId="0" fontId="22" fillId="4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43" borderId="0" applyNumberFormat="0" applyBorder="0" applyAlignment="0" applyProtection="0"/>
    <xf numFmtId="0" fontId="71" fillId="13" borderId="0" applyNumberFormat="0" applyBorder="0" applyAlignment="0" applyProtection="0"/>
    <xf numFmtId="0" fontId="22" fillId="43" borderId="0" applyNumberFormat="0" applyBorder="0" applyAlignment="0" applyProtection="0"/>
    <xf numFmtId="0" fontId="71" fillId="13" borderId="0" applyNumberFormat="0" applyBorder="0" applyAlignment="0" applyProtection="0"/>
    <xf numFmtId="0" fontId="22" fillId="13" borderId="0" applyNumberFormat="0" applyBorder="0" applyAlignment="0" applyProtection="0"/>
    <xf numFmtId="0" fontId="71" fillId="1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70" fillId="13" borderId="0" applyNumberFormat="0" applyBorder="0" applyAlignment="0" applyProtection="0"/>
    <xf numFmtId="0" fontId="70" fillId="13" borderId="0" applyNumberFormat="0" applyBorder="0" applyAlignment="0" applyProtection="0"/>
    <xf numFmtId="0" fontId="22" fillId="13" borderId="0" applyNumberFormat="0" applyBorder="0" applyAlignment="0" applyProtection="0"/>
    <xf numFmtId="0" fontId="22" fillId="43" borderId="0" applyNumberFormat="0" applyBorder="0" applyAlignment="0" applyProtection="0"/>
    <xf numFmtId="0" fontId="70" fillId="13" borderId="0" applyNumberFormat="0" applyBorder="0" applyAlignment="0" applyProtection="0"/>
    <xf numFmtId="0" fontId="22" fillId="4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46" borderId="0" applyNumberFormat="0" applyBorder="0" applyAlignment="0" applyProtection="0"/>
    <xf numFmtId="0" fontId="71" fillId="16" borderId="0" applyNumberFormat="0" applyBorder="0" applyAlignment="0" applyProtection="0"/>
    <xf numFmtId="0" fontId="22" fillId="46" borderId="0" applyNumberFormat="0" applyBorder="0" applyAlignment="0" applyProtection="0"/>
    <xf numFmtId="0" fontId="71" fillId="16" borderId="0" applyNumberFormat="0" applyBorder="0" applyAlignment="0" applyProtection="0"/>
    <xf numFmtId="0" fontId="22" fillId="16" borderId="0" applyNumberFormat="0" applyBorder="0" applyAlignment="0" applyProtection="0"/>
    <xf numFmtId="0" fontId="71" fillId="16" borderId="0" applyNumberFormat="0" applyBorder="0" applyAlignment="0" applyProtection="0"/>
    <xf numFmtId="0" fontId="22" fillId="46" borderId="0" applyNumberFormat="0" applyBorder="0" applyAlignment="0" applyProtection="0"/>
    <xf numFmtId="0" fontId="22" fillId="46" borderId="0" applyNumberFormat="0" applyBorder="0" applyAlignment="0" applyProtection="0"/>
    <xf numFmtId="0" fontId="70" fillId="16" borderId="0" applyNumberFormat="0" applyBorder="0" applyAlignment="0" applyProtection="0"/>
    <xf numFmtId="0" fontId="70" fillId="16" borderId="0" applyNumberFormat="0" applyBorder="0" applyAlignment="0" applyProtection="0"/>
    <xf numFmtId="0" fontId="22" fillId="16" borderId="0" applyNumberFormat="0" applyBorder="0" applyAlignment="0" applyProtection="0"/>
    <xf numFmtId="0" fontId="22" fillId="46" borderId="0" applyNumberFormat="0" applyBorder="0" applyAlignment="0" applyProtection="0"/>
    <xf numFmtId="0" fontId="70" fillId="16" borderId="0" applyNumberFormat="0" applyBorder="0" applyAlignment="0" applyProtection="0"/>
    <xf numFmtId="0" fontId="22" fillId="4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47" borderId="0" applyNumberFormat="0" applyBorder="0" applyAlignment="0" applyProtection="0"/>
    <xf numFmtId="0" fontId="71" fillId="17" borderId="0" applyNumberFormat="0" applyBorder="0" applyAlignment="0" applyProtection="0"/>
    <xf numFmtId="0" fontId="22" fillId="47" borderId="0" applyNumberFormat="0" applyBorder="0" applyAlignment="0" applyProtection="0"/>
    <xf numFmtId="0" fontId="71" fillId="17" borderId="0" applyNumberFormat="0" applyBorder="0" applyAlignment="0" applyProtection="0"/>
    <xf numFmtId="0" fontId="22" fillId="17" borderId="0" applyNumberFormat="0" applyBorder="0" applyAlignment="0" applyProtection="0"/>
    <xf numFmtId="0" fontId="71" fillId="17" borderId="0" applyNumberFormat="0" applyBorder="0" applyAlignment="0" applyProtection="0"/>
    <xf numFmtId="0" fontId="22" fillId="47" borderId="0" applyNumberFormat="0" applyBorder="0" applyAlignment="0" applyProtection="0"/>
    <xf numFmtId="0" fontId="22" fillId="47" borderId="0" applyNumberFormat="0" applyBorder="0" applyAlignment="0" applyProtection="0"/>
    <xf numFmtId="0" fontId="70" fillId="17" borderId="0" applyNumberFormat="0" applyBorder="0" applyAlignment="0" applyProtection="0"/>
    <xf numFmtId="0" fontId="70" fillId="17" borderId="0" applyNumberFormat="0" applyBorder="0" applyAlignment="0" applyProtection="0"/>
    <xf numFmtId="0" fontId="22" fillId="17" borderId="0" applyNumberFormat="0" applyBorder="0" applyAlignment="0" applyProtection="0"/>
    <xf numFmtId="0" fontId="22" fillId="47" borderId="0" applyNumberFormat="0" applyBorder="0" applyAlignment="0" applyProtection="0"/>
    <xf numFmtId="0" fontId="70" fillId="17" borderId="0" applyNumberFormat="0" applyBorder="0" applyAlignment="0" applyProtection="0"/>
    <xf numFmtId="0" fontId="22" fillId="4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48" borderId="0" applyNumberFormat="0" applyBorder="0" applyAlignment="0" applyProtection="0"/>
    <xf numFmtId="0" fontId="71" fillId="18" borderId="0" applyNumberFormat="0" applyBorder="0" applyAlignment="0" applyProtection="0"/>
    <xf numFmtId="0" fontId="22" fillId="48" borderId="0" applyNumberFormat="0" applyBorder="0" applyAlignment="0" applyProtection="0"/>
    <xf numFmtId="0" fontId="71" fillId="18" borderId="0" applyNumberFormat="0" applyBorder="0" applyAlignment="0" applyProtection="0"/>
    <xf numFmtId="0" fontId="22" fillId="18" borderId="0" applyNumberFormat="0" applyBorder="0" applyAlignment="0" applyProtection="0"/>
    <xf numFmtId="0" fontId="71" fillId="18" borderId="0" applyNumberFormat="0" applyBorder="0" applyAlignment="0" applyProtection="0"/>
    <xf numFmtId="0" fontId="22" fillId="48" borderId="0" applyNumberFormat="0" applyBorder="0" applyAlignment="0" applyProtection="0"/>
    <xf numFmtId="0" fontId="22" fillId="48" borderId="0" applyNumberFormat="0" applyBorder="0" applyAlignment="0" applyProtection="0"/>
    <xf numFmtId="0" fontId="70" fillId="18" borderId="0" applyNumberFormat="0" applyBorder="0" applyAlignment="0" applyProtection="0"/>
    <xf numFmtId="0" fontId="70" fillId="18" borderId="0" applyNumberFormat="0" applyBorder="0" applyAlignment="0" applyProtection="0"/>
    <xf numFmtId="0" fontId="22" fillId="18" borderId="0" applyNumberFormat="0" applyBorder="0" applyAlignment="0" applyProtection="0"/>
    <xf numFmtId="0" fontId="22" fillId="48" borderId="0" applyNumberFormat="0" applyBorder="0" applyAlignment="0" applyProtection="0"/>
    <xf numFmtId="0" fontId="70" fillId="18" borderId="0" applyNumberFormat="0" applyBorder="0" applyAlignment="0" applyProtection="0"/>
    <xf numFmtId="0" fontId="22" fillId="4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175" fontId="72" fillId="0" borderId="54">
      <protection locked="0"/>
    </xf>
    <xf numFmtId="0" fontId="70" fillId="19"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70" fillId="20" borderId="0" applyNumberFormat="0" applyBorder="0" applyAlignment="0" applyProtection="0"/>
    <xf numFmtId="0" fontId="70" fillId="21" borderId="0" applyNumberFormat="0" applyBorder="0" applyAlignment="0" applyProtection="0"/>
    <xf numFmtId="0" fontId="70" fillId="21" borderId="0" applyNumberFormat="0" applyBorder="0" applyAlignment="0" applyProtection="0"/>
    <xf numFmtId="0" fontId="70" fillId="16" borderId="0" applyNumberFormat="0" applyBorder="0" applyAlignment="0" applyProtection="0"/>
    <xf numFmtId="0" fontId="70" fillId="16" borderId="0" applyNumberFormat="0" applyBorder="0" applyAlignment="0" applyProtection="0"/>
    <xf numFmtId="0" fontId="70" fillId="17" borderId="0" applyNumberFormat="0" applyBorder="0" applyAlignment="0" applyProtection="0"/>
    <xf numFmtId="0" fontId="70" fillId="17" borderId="0" applyNumberFormat="0" applyBorder="0" applyAlignment="0" applyProtection="0"/>
    <xf numFmtId="0" fontId="70" fillId="22" borderId="0" applyNumberFormat="0" applyBorder="0" applyAlignment="0" applyProtection="0"/>
    <xf numFmtId="0" fontId="70" fillId="22" borderId="0" applyNumberFormat="0" applyBorder="0" applyAlignment="0" applyProtection="0"/>
    <xf numFmtId="0" fontId="73" fillId="0" borderId="0">
      <alignment horizontal="center" wrapText="1"/>
      <protection locked="0"/>
    </xf>
    <xf numFmtId="0" fontId="74" fillId="6" borderId="0" applyNumberFormat="0" applyBorder="0" applyAlignment="0" applyProtection="0"/>
    <xf numFmtId="0" fontId="74" fillId="6" borderId="0" applyNumberFormat="0" applyBorder="0" applyAlignment="0" applyProtection="0"/>
    <xf numFmtId="0" fontId="75" fillId="0" borderId="0" applyNumberFormat="0" applyFill="0" applyBorder="0" applyAlignment="0" applyProtection="0"/>
    <xf numFmtId="176" fontId="76" fillId="0" borderId="0"/>
    <xf numFmtId="177" fontId="76" fillId="0" borderId="0"/>
    <xf numFmtId="178"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6"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6"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9" fontId="76" fillId="0" borderId="0"/>
    <xf numFmtId="176"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7"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8"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47"/>
    <xf numFmtId="176" fontId="76" fillId="0" borderId="0"/>
    <xf numFmtId="180" fontId="76" fillId="0" borderId="0"/>
    <xf numFmtId="181" fontId="77" fillId="0" borderId="0" applyFill="0" applyBorder="0" applyAlignment="0"/>
    <xf numFmtId="182" fontId="76" fillId="0" borderId="0"/>
    <xf numFmtId="183" fontId="76" fillId="0" borderId="0"/>
    <xf numFmtId="180"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2"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3"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0" fontId="76" fillId="0" borderId="47"/>
    <xf numFmtId="184" fontId="76" fillId="0" borderId="0">
      <alignment horizontal="right"/>
      <protection locked="0"/>
    </xf>
    <xf numFmtId="185" fontId="76" fillId="0" borderId="0">
      <alignment horizontal="right"/>
      <protection locked="0"/>
    </xf>
    <xf numFmtId="186" fontId="76" fillId="0" borderId="0"/>
    <xf numFmtId="187" fontId="76" fillId="0" borderId="0"/>
    <xf numFmtId="188" fontId="76" fillId="0" borderId="0"/>
    <xf numFmtId="186"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7"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8"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186" fontId="76" fillId="0" borderId="47"/>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9" fillId="24" borderId="10" applyNumberFormat="0" applyAlignment="0" applyProtection="0"/>
    <xf numFmtId="0" fontId="79" fillId="24" borderId="10" applyNumberFormat="0" applyAlignment="0" applyProtection="0"/>
    <xf numFmtId="0" fontId="79" fillId="24" borderId="10" applyNumberFormat="0" applyAlignment="0" applyProtection="0"/>
    <xf numFmtId="189" fontId="80" fillId="0" borderId="0"/>
    <xf numFmtId="189" fontId="80" fillId="0" borderId="0"/>
    <xf numFmtId="189" fontId="80" fillId="0" borderId="0"/>
    <xf numFmtId="189" fontId="80" fillId="0" borderId="0"/>
    <xf numFmtId="189" fontId="80" fillId="0" borderId="0"/>
    <xf numFmtId="189" fontId="80" fillId="0" borderId="0"/>
    <xf numFmtId="189" fontId="80" fillId="0" borderId="0"/>
    <xf numFmtId="189" fontId="80" fillId="0" borderId="0"/>
    <xf numFmtId="0" fontId="81" fillId="0" borderId="0" applyNumberFormat="0" applyAlignment="0">
      <alignment horizontal="left"/>
    </xf>
    <xf numFmtId="176" fontId="76" fillId="28" borderId="55">
      <protection locked="0"/>
    </xf>
    <xf numFmtId="177" fontId="76" fillId="28" borderId="55">
      <protection locked="0"/>
    </xf>
    <xf numFmtId="178" fontId="76" fillId="28" borderId="55">
      <protection locked="0"/>
    </xf>
    <xf numFmtId="176" fontId="76" fillId="28" borderId="55">
      <protection locked="0"/>
    </xf>
    <xf numFmtId="190" fontId="76" fillId="28" borderId="55">
      <protection locked="0"/>
    </xf>
    <xf numFmtId="191" fontId="76" fillId="28" borderId="55">
      <protection locked="0"/>
    </xf>
    <xf numFmtId="192" fontId="76" fillId="28" borderId="55">
      <protection locked="0"/>
    </xf>
    <xf numFmtId="190" fontId="76" fillId="28" borderId="55">
      <protection locked="0"/>
    </xf>
    <xf numFmtId="184" fontId="76" fillId="49" borderId="55">
      <alignment horizontal="right"/>
      <protection locked="0"/>
    </xf>
    <xf numFmtId="185" fontId="76" fillId="49" borderId="55">
      <alignment horizontal="right"/>
      <protection locked="0"/>
    </xf>
    <xf numFmtId="0" fontId="76" fillId="50" borderId="55">
      <alignment horizontal="left"/>
      <protection locked="0"/>
    </xf>
    <xf numFmtId="49" fontId="76" fillId="51" borderId="55">
      <alignment horizontal="left" vertical="top" wrapText="1"/>
      <protection locked="0"/>
    </xf>
    <xf numFmtId="186" fontId="76" fillId="28" borderId="55">
      <protection locked="0"/>
    </xf>
    <xf numFmtId="187" fontId="76" fillId="28" borderId="55">
      <protection locked="0"/>
    </xf>
    <xf numFmtId="188" fontId="76" fillId="28" borderId="55">
      <protection locked="0"/>
    </xf>
    <xf numFmtId="186" fontId="76" fillId="28" borderId="55">
      <protection locked="0"/>
    </xf>
    <xf numFmtId="49" fontId="76" fillId="51" borderId="55">
      <alignment horizontal="left"/>
      <protection locked="0"/>
    </xf>
    <xf numFmtId="193" fontId="76" fillId="28" borderId="55">
      <alignment horizontal="left" indent="1"/>
      <protection locked="0"/>
    </xf>
    <xf numFmtId="194" fontId="18" fillId="0" borderId="0" applyFont="0" applyFill="0" applyBorder="0" applyAlignment="0" applyProtection="0"/>
    <xf numFmtId="195" fontId="18" fillId="0" borderId="0" applyFont="0" applyFill="0" applyBorder="0" applyAlignment="0" applyProtection="0"/>
    <xf numFmtId="0" fontId="82" fillId="0" borderId="0" applyNumberFormat="0" applyAlignment="0">
      <alignment horizontal="left"/>
    </xf>
    <xf numFmtId="0" fontId="83" fillId="0" borderId="23" applyFont="0">
      <alignment horizontal="left"/>
    </xf>
    <xf numFmtId="0" fontId="6" fillId="0" borderId="0"/>
    <xf numFmtId="0" fontId="17" fillId="0" borderId="0"/>
    <xf numFmtId="0" fontId="84" fillId="0" borderId="0" applyNumberFormat="0" applyFill="0" applyBorder="0" applyAlignment="0" applyProtection="0"/>
    <xf numFmtId="0" fontId="84" fillId="0" borderId="0" applyNumberFormat="0" applyFill="0" applyBorder="0" applyAlignment="0" applyProtection="0"/>
    <xf numFmtId="0" fontId="85" fillId="0" borderId="0"/>
    <xf numFmtId="0" fontId="86" fillId="0" borderId="0"/>
    <xf numFmtId="0" fontId="87" fillId="0" borderId="0"/>
    <xf numFmtId="0" fontId="88" fillId="7" borderId="0" applyNumberFormat="0" applyBorder="0" applyAlignment="0" applyProtection="0"/>
    <xf numFmtId="0" fontId="88" fillId="7" borderId="0" applyNumberFormat="0" applyBorder="0" applyAlignment="0" applyProtection="0"/>
    <xf numFmtId="38" fontId="89" fillId="52" borderId="0" applyNumberFormat="0" applyBorder="0" applyAlignment="0" applyProtection="0"/>
    <xf numFmtId="38" fontId="90" fillId="52" borderId="0" applyNumberFormat="0" applyBorder="0" applyAlignment="0" applyProtection="0"/>
    <xf numFmtId="1" fontId="91" fillId="0" borderId="0" applyNumberFormat="0" applyAlignment="0">
      <alignment vertical="top"/>
    </xf>
    <xf numFmtId="0" fontId="92" fillId="53" borderId="0"/>
    <xf numFmtId="0" fontId="9" fillId="0" borderId="53" applyNumberFormat="0" applyAlignment="0" applyProtection="0">
      <alignment horizontal="left" vertical="center"/>
    </xf>
    <xf numFmtId="0" fontId="9" fillId="0" borderId="18">
      <alignment horizontal="left" vertical="center"/>
    </xf>
    <xf numFmtId="0" fontId="93" fillId="54" borderId="0">
      <alignment vertical="center"/>
    </xf>
    <xf numFmtId="0" fontId="94" fillId="0" borderId="6" applyNumberFormat="0" applyFill="0" applyAlignment="0" applyProtection="0"/>
    <xf numFmtId="0" fontId="94" fillId="0" borderId="6" applyNumberFormat="0" applyFill="0" applyAlignment="0" applyProtection="0"/>
    <xf numFmtId="0" fontId="93" fillId="54" borderId="0">
      <alignment vertical="center"/>
    </xf>
    <xf numFmtId="0" fontId="93" fillId="54" borderId="0">
      <alignment vertical="center"/>
    </xf>
    <xf numFmtId="0" fontId="94" fillId="0" borderId="6" applyNumberFormat="0" applyFill="0" applyAlignment="0" applyProtection="0"/>
    <xf numFmtId="0" fontId="95" fillId="52" borderId="0">
      <alignment vertical="center"/>
    </xf>
    <xf numFmtId="0" fontId="96" fillId="0" borderId="7" applyNumberFormat="0" applyFill="0" applyAlignment="0" applyProtection="0"/>
    <xf numFmtId="0" fontId="96" fillId="0" borderId="7" applyNumberFormat="0" applyFill="0" applyAlignment="0" applyProtection="0"/>
    <xf numFmtId="0" fontId="95" fillId="52" borderId="0">
      <alignment vertical="center"/>
    </xf>
    <xf numFmtId="0" fontId="96" fillId="0" borderId="7" applyNumberFormat="0" applyFill="0" applyAlignment="0" applyProtection="0"/>
    <xf numFmtId="0" fontId="97" fillId="0" borderId="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7" fillId="0" borderId="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0" applyNumberFormat="0" applyFill="0" applyBorder="0" applyAlignment="0" applyProtection="0"/>
    <xf numFmtId="0" fontId="98" fillId="0" borderId="0" applyNumberFormat="0" applyFill="0" applyBorder="0" applyAlignment="0" applyProtection="0"/>
    <xf numFmtId="3" fontId="50" fillId="0" borderId="0">
      <alignment vertical="top"/>
    </xf>
    <xf numFmtId="0" fontId="99" fillId="0" borderId="52">
      <alignment horizontal="center"/>
    </xf>
    <xf numFmtId="0" fontId="99" fillId="0" borderId="0">
      <alignment horizontal="center"/>
    </xf>
    <xf numFmtId="0" fontId="100" fillId="55" borderId="0"/>
    <xf numFmtId="0" fontId="64" fillId="56" borderId="0"/>
    <xf numFmtId="0" fontId="11" fillId="0" borderId="0"/>
    <xf numFmtId="0" fontId="101" fillId="0" borderId="0" applyNumberFormat="0" applyFill="0" applyBorder="0" applyAlignment="0" applyProtection="0">
      <alignment vertical="top"/>
      <protection locked="0"/>
    </xf>
    <xf numFmtId="0" fontId="4" fillId="0" borderId="0"/>
    <xf numFmtId="0" fontId="12" fillId="0" borderId="0"/>
    <xf numFmtId="0" fontId="102" fillId="10" borderId="48" applyNumberFormat="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89" fillId="57" borderId="46" applyNumberFormat="0" applyBorder="0" applyAlignment="0" applyProtection="0"/>
    <xf numFmtId="10" fontId="90" fillId="57" borderId="46" applyNumberFormat="0" applyBorder="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12" fontId="103" fillId="23" borderId="11" applyNumberFormat="0" applyFont="0" applyBorder="0" applyAlignment="0">
      <alignment horizontal="center"/>
      <protection locked="0"/>
    </xf>
    <xf numFmtId="0" fontId="102" fillId="10" borderId="48" applyNumberFormat="0" applyAlignment="0" applyProtection="0"/>
    <xf numFmtId="0" fontId="76" fillId="0" borderId="0"/>
    <xf numFmtId="0" fontId="104" fillId="0" borderId="0"/>
    <xf numFmtId="0" fontId="105" fillId="0" borderId="0">
      <alignment horizontal="center"/>
    </xf>
    <xf numFmtId="0" fontId="106" fillId="0" borderId="13" applyNumberFormat="0" applyFill="0" applyAlignment="0" applyProtection="0"/>
    <xf numFmtId="0" fontId="106" fillId="0" borderId="13" applyNumberFormat="0" applyFill="0" applyAlignment="0" applyProtection="0"/>
    <xf numFmtId="0" fontId="106" fillId="0" borderId="13" applyNumberFormat="0" applyFill="0" applyAlignment="0" applyProtection="0"/>
    <xf numFmtId="196" fontId="18" fillId="0" borderId="0" applyFont="0" applyFill="0" applyBorder="0" applyAlignment="0" applyProtection="0"/>
    <xf numFmtId="197" fontId="18" fillId="0" borderId="0" applyFont="0" applyFill="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8" fillId="0" borderId="0"/>
    <xf numFmtId="198"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66" fillId="0" borderId="0"/>
    <xf numFmtId="0" fontId="18" fillId="0" borderId="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4" fillId="0" borderId="0"/>
    <xf numFmtId="0" fontId="18" fillId="0" borderId="0"/>
    <xf numFmtId="0" fontId="18" fillId="0" borderId="0" applyNumberFormat="0" applyFill="0" applyBorder="0" applyAlignment="0" applyProtection="0"/>
    <xf numFmtId="0" fontId="66"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66"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66"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66"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66"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66" fillId="0" borderId="0">
      <alignment horizontal="right" vertical="center"/>
    </xf>
    <xf numFmtId="0" fontId="18" fillId="0" borderId="0"/>
    <xf numFmtId="0" fontId="37" fillId="0" borderId="0"/>
    <xf numFmtId="0" fontId="18" fillId="0" borderId="0" applyNumberFormat="0" applyFill="0" applyBorder="0" applyAlignment="0" applyProtection="0"/>
    <xf numFmtId="0" fontId="68" fillId="0" borderId="0"/>
    <xf numFmtId="0" fontId="68" fillId="0" borderId="0"/>
    <xf numFmtId="0" fontId="66" fillId="0" borderId="0">
      <alignment horizontal="right" vertical="center"/>
    </xf>
    <xf numFmtId="0" fontId="18" fillId="0" borderId="0"/>
    <xf numFmtId="0" fontId="66" fillId="0" borderId="0">
      <alignment horizontal="right" vertical="center"/>
    </xf>
    <xf numFmtId="0" fontId="66" fillId="0" borderId="0">
      <alignment horizontal="right" vertical="center"/>
    </xf>
    <xf numFmtId="0" fontId="66" fillId="0" borderId="0">
      <alignment horizontal="right" vertical="center"/>
    </xf>
    <xf numFmtId="0" fontId="66" fillId="0" borderId="0">
      <alignment horizontal="right" vertical="center"/>
    </xf>
    <xf numFmtId="0" fontId="66" fillId="0" borderId="0">
      <alignment horizontal="right" vertical="center"/>
    </xf>
    <xf numFmtId="0" fontId="66" fillId="0" borderId="0">
      <alignment horizontal="right" vertical="center"/>
    </xf>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09" fillId="0" borderId="0"/>
    <xf numFmtId="0" fontId="18"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68" fillId="0" borderId="0"/>
    <xf numFmtId="0" fontId="18" fillId="0" borderId="0"/>
    <xf numFmtId="0" fontId="18" fillId="0" borderId="0"/>
    <xf numFmtId="0" fontId="68" fillId="0" borderId="0"/>
    <xf numFmtId="0" fontId="37"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68" fillId="0" borderId="0"/>
    <xf numFmtId="0" fontId="18" fillId="0" borderId="0" applyNumberFormat="0" applyFill="0" applyBorder="0" applyAlignment="0" applyProtection="0"/>
    <xf numFmtId="0" fontId="37"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67" fillId="0" borderId="0"/>
    <xf numFmtId="3" fontId="110" fillId="0" borderId="0" applyNumberFormat="0">
      <alignment horizontal="center"/>
    </xf>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3" fontId="110" fillId="0" borderId="0" applyNumberFormat="0">
      <alignment horizontal="center"/>
    </xf>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68" fillId="26" borderId="51" applyNumberFormat="0" applyFont="0" applyAlignment="0" applyProtection="0"/>
    <xf numFmtId="170" fontId="18" fillId="0" borderId="0" applyFont="0" applyFill="0" applyBorder="0" applyAlignment="0" applyProtection="0"/>
    <xf numFmtId="19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3" fontId="111" fillId="0" borderId="0">
      <alignment vertical="top"/>
    </xf>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14" fontId="73" fillId="0" borderId="0">
      <alignment horizontal="center" wrapText="1"/>
      <protection locked="0"/>
    </xf>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89" fillId="0" borderId="56">
      <alignment horizontal="centerContinuous" vertical="center"/>
    </xf>
    <xf numFmtId="49" fontId="89" fillId="0" borderId="57" applyBorder="0">
      <alignment horizontal="centerContinuous" vertical="center"/>
      <protection locked="0"/>
    </xf>
    <xf numFmtId="3" fontId="113" fillId="0" borderId="55" applyNumberFormat="0" applyAlignment="0">
      <alignment vertical="top"/>
    </xf>
    <xf numFmtId="0" fontId="114" fillId="58" borderId="0" applyNumberFormat="0" applyFont="0" applyBorder="0" applyAlignment="0">
      <alignment horizontal="center"/>
    </xf>
    <xf numFmtId="14" fontId="87" fillId="0" borderId="0" applyNumberFormat="0" applyFill="0" applyBorder="0" applyAlignment="0" applyProtection="0">
      <alignment horizontal="left"/>
    </xf>
    <xf numFmtId="0" fontId="115"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21" fillId="0" borderId="0">
      <alignment horizontal="center" vertical="center"/>
    </xf>
    <xf numFmtId="0" fontId="114" fillId="1" borderId="18" applyNumberFormat="0" applyFont="0" applyAlignment="0">
      <alignment horizontal="center"/>
    </xf>
    <xf numFmtId="0" fontId="86" fillId="0" borderId="56"/>
    <xf numFmtId="0" fontId="87" fillId="0" borderId="56"/>
    <xf numFmtId="0" fontId="116" fillId="0" borderId="0" applyNumberFormat="0" applyFill="0" applyBorder="0" applyAlignment="0">
      <alignment horizontal="center"/>
    </xf>
    <xf numFmtId="0" fontId="18" fillId="0" borderId="0"/>
    <xf numFmtId="0" fontId="38" fillId="0" borderId="0"/>
    <xf numFmtId="40" fontId="117" fillId="0" borderId="0" applyBorder="0">
      <alignment horizontal="right"/>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8" fillId="52" borderId="46">
      <protection locked="0"/>
    </xf>
    <xf numFmtId="0" fontId="119" fillId="0" borderId="0">
      <alignment horizontal="center"/>
    </xf>
    <xf numFmtId="200" fontId="119" fillId="0" borderId="0">
      <alignment horizontal="center"/>
    </xf>
    <xf numFmtId="0" fontId="120" fillId="0" borderId="0" applyNumberFormat="0" applyFill="0" applyBorder="0" applyAlignment="0" applyProtection="0"/>
    <xf numFmtId="0" fontId="120" fillId="0" borderId="0" applyNumberFormat="0" applyFill="0" applyBorder="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201" fontId="4" fillId="0" borderId="0">
      <alignment horizontal="left"/>
    </xf>
    <xf numFmtId="201" fontId="4" fillId="0" borderId="0">
      <alignment horizontal="left"/>
    </xf>
    <xf numFmtId="201" fontId="4" fillId="0" borderId="0">
      <alignment horizontal="left"/>
    </xf>
    <xf numFmtId="201" fontId="4" fillId="0" borderId="0">
      <alignment horizontal="left"/>
    </xf>
    <xf numFmtId="201" fontId="4" fillId="0" borderId="0">
      <alignment horizontal="left"/>
    </xf>
    <xf numFmtId="0" fontId="122" fillId="0" borderId="0" applyNumberFormat="0" applyFill="0" applyBorder="0" applyAlignment="0" applyProtection="0"/>
    <xf numFmtId="0" fontId="122" fillId="0" borderId="0" applyNumberFormat="0" applyFill="0" applyBorder="0" applyAlignment="0" applyProtection="0"/>
    <xf numFmtId="0" fontId="22" fillId="59" borderId="0" applyNumberFormat="0" applyBorder="0" applyAlignment="0" applyProtection="0"/>
    <xf numFmtId="0" fontId="71" fillId="19" borderId="0" applyNumberFormat="0" applyBorder="0" applyAlignment="0" applyProtection="0"/>
    <xf numFmtId="0" fontId="22" fillId="59" borderId="0" applyNumberFormat="0" applyBorder="0" applyAlignment="0" applyProtection="0"/>
    <xf numFmtId="0" fontId="71" fillId="19" borderId="0" applyNumberFormat="0" applyBorder="0" applyAlignment="0" applyProtection="0"/>
    <xf numFmtId="0" fontId="22" fillId="19" borderId="0" applyNumberFormat="0" applyBorder="0" applyAlignment="0" applyProtection="0"/>
    <xf numFmtId="0" fontId="71" fillId="19" borderId="0" applyNumberFormat="0" applyBorder="0" applyAlignment="0" applyProtection="0"/>
    <xf numFmtId="0" fontId="22" fillId="59" borderId="0" applyNumberFormat="0" applyBorder="0" applyAlignment="0" applyProtection="0"/>
    <xf numFmtId="0" fontId="22" fillId="59" borderId="0" applyNumberFormat="0" applyBorder="0" applyAlignment="0" applyProtection="0"/>
    <xf numFmtId="0" fontId="70" fillId="19" borderId="0" applyNumberFormat="0" applyBorder="0" applyAlignment="0" applyProtection="0"/>
    <xf numFmtId="0" fontId="70" fillId="19" borderId="0" applyNumberFormat="0" applyBorder="0" applyAlignment="0" applyProtection="0"/>
    <xf numFmtId="0" fontId="22" fillId="19" borderId="0" applyNumberFormat="0" applyBorder="0" applyAlignment="0" applyProtection="0"/>
    <xf numFmtId="0" fontId="22" fillId="59" borderId="0" applyNumberFormat="0" applyBorder="0" applyAlignment="0" applyProtection="0"/>
    <xf numFmtId="0" fontId="70" fillId="19" borderId="0" applyNumberFormat="0" applyBorder="0" applyAlignment="0" applyProtection="0"/>
    <xf numFmtId="0" fontId="22" fillId="5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60" borderId="0" applyNumberFormat="0" applyBorder="0" applyAlignment="0" applyProtection="0"/>
    <xf numFmtId="0" fontId="71" fillId="20" borderId="0" applyNumberFormat="0" applyBorder="0" applyAlignment="0" applyProtection="0"/>
    <xf numFmtId="0" fontId="22" fillId="60" borderId="0" applyNumberFormat="0" applyBorder="0" applyAlignment="0" applyProtection="0"/>
    <xf numFmtId="0" fontId="71" fillId="20" borderId="0" applyNumberFormat="0" applyBorder="0" applyAlignment="0" applyProtection="0"/>
    <xf numFmtId="0" fontId="22" fillId="20" borderId="0" applyNumberFormat="0" applyBorder="0" applyAlignment="0" applyProtection="0"/>
    <xf numFmtId="0" fontId="71" fillId="2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70" fillId="20" borderId="0" applyNumberFormat="0" applyBorder="0" applyAlignment="0" applyProtection="0"/>
    <xf numFmtId="0" fontId="70" fillId="20" borderId="0" applyNumberFormat="0" applyBorder="0" applyAlignment="0" applyProtection="0"/>
    <xf numFmtId="0" fontId="22" fillId="20" borderId="0" applyNumberFormat="0" applyBorder="0" applyAlignment="0" applyProtection="0"/>
    <xf numFmtId="0" fontId="22" fillId="60" borderId="0" applyNumberFormat="0" applyBorder="0" applyAlignment="0" applyProtection="0"/>
    <xf numFmtId="0" fontId="70" fillId="20" borderId="0" applyNumberFormat="0" applyBorder="0" applyAlignment="0" applyProtection="0"/>
    <xf numFmtId="0" fontId="22" fillId="6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61" borderId="0" applyNumberFormat="0" applyBorder="0" applyAlignment="0" applyProtection="0"/>
    <xf numFmtId="0" fontId="71" fillId="21" borderId="0" applyNumberFormat="0" applyBorder="0" applyAlignment="0" applyProtection="0"/>
    <xf numFmtId="0" fontId="22" fillId="61" borderId="0" applyNumberFormat="0" applyBorder="0" applyAlignment="0" applyProtection="0"/>
    <xf numFmtId="0" fontId="71" fillId="21" borderId="0" applyNumberFormat="0" applyBorder="0" applyAlignment="0" applyProtection="0"/>
    <xf numFmtId="0" fontId="22" fillId="21" borderId="0" applyNumberFormat="0" applyBorder="0" applyAlignment="0" applyProtection="0"/>
    <xf numFmtId="0" fontId="71" fillId="2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70" fillId="21" borderId="0" applyNumberFormat="0" applyBorder="0" applyAlignment="0" applyProtection="0"/>
    <xf numFmtId="0" fontId="70" fillId="21" borderId="0" applyNumberFormat="0" applyBorder="0" applyAlignment="0" applyProtection="0"/>
    <xf numFmtId="0" fontId="22" fillId="21" borderId="0" applyNumberFormat="0" applyBorder="0" applyAlignment="0" applyProtection="0"/>
    <xf numFmtId="0" fontId="22" fillId="61" borderId="0" applyNumberFormat="0" applyBorder="0" applyAlignment="0" applyProtection="0"/>
    <xf numFmtId="0" fontId="70" fillId="21" borderId="0" applyNumberFormat="0" applyBorder="0" applyAlignment="0" applyProtection="0"/>
    <xf numFmtId="0" fontId="22" fillId="6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46" borderId="0" applyNumberFormat="0" applyBorder="0" applyAlignment="0" applyProtection="0"/>
    <xf numFmtId="0" fontId="71" fillId="16" borderId="0" applyNumberFormat="0" applyBorder="0" applyAlignment="0" applyProtection="0"/>
    <xf numFmtId="0" fontId="22" fillId="46" borderId="0" applyNumberFormat="0" applyBorder="0" applyAlignment="0" applyProtection="0"/>
    <xf numFmtId="0" fontId="71" fillId="16" borderId="0" applyNumberFormat="0" applyBorder="0" applyAlignment="0" applyProtection="0"/>
    <xf numFmtId="0" fontId="22" fillId="16" borderId="0" applyNumberFormat="0" applyBorder="0" applyAlignment="0" applyProtection="0"/>
    <xf numFmtId="0" fontId="71" fillId="16" borderId="0" applyNumberFormat="0" applyBorder="0" applyAlignment="0" applyProtection="0"/>
    <xf numFmtId="0" fontId="22" fillId="46" borderId="0" applyNumberFormat="0" applyBorder="0" applyAlignment="0" applyProtection="0"/>
    <xf numFmtId="0" fontId="22" fillId="46" borderId="0" applyNumberFormat="0" applyBorder="0" applyAlignment="0" applyProtection="0"/>
    <xf numFmtId="0" fontId="70" fillId="16" borderId="0" applyNumberFormat="0" applyBorder="0" applyAlignment="0" applyProtection="0"/>
    <xf numFmtId="0" fontId="70" fillId="16" borderId="0" applyNumberFormat="0" applyBorder="0" applyAlignment="0" applyProtection="0"/>
    <xf numFmtId="0" fontId="22" fillId="16" borderId="0" applyNumberFormat="0" applyBorder="0" applyAlignment="0" applyProtection="0"/>
    <xf numFmtId="0" fontId="22" fillId="46" borderId="0" applyNumberFormat="0" applyBorder="0" applyAlignment="0" applyProtection="0"/>
    <xf numFmtId="0" fontId="70" fillId="16" borderId="0" applyNumberFormat="0" applyBorder="0" applyAlignment="0" applyProtection="0"/>
    <xf numFmtId="0" fontId="22" fillId="4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47" borderId="0" applyNumberFormat="0" applyBorder="0" applyAlignment="0" applyProtection="0"/>
    <xf numFmtId="0" fontId="71" fillId="17" borderId="0" applyNumberFormat="0" applyBorder="0" applyAlignment="0" applyProtection="0"/>
    <xf numFmtId="0" fontId="22" fillId="47" borderId="0" applyNumberFormat="0" applyBorder="0" applyAlignment="0" applyProtection="0"/>
    <xf numFmtId="0" fontId="71" fillId="17" borderId="0" applyNumberFormat="0" applyBorder="0" applyAlignment="0" applyProtection="0"/>
    <xf numFmtId="0" fontId="22" fillId="17" borderId="0" applyNumberFormat="0" applyBorder="0" applyAlignment="0" applyProtection="0"/>
    <xf numFmtId="0" fontId="71" fillId="17" borderId="0" applyNumberFormat="0" applyBorder="0" applyAlignment="0" applyProtection="0"/>
    <xf numFmtId="0" fontId="22" fillId="47" borderId="0" applyNumberFormat="0" applyBorder="0" applyAlignment="0" applyProtection="0"/>
    <xf numFmtId="0" fontId="22" fillId="47" borderId="0" applyNumberFormat="0" applyBorder="0" applyAlignment="0" applyProtection="0"/>
    <xf numFmtId="0" fontId="70" fillId="17" borderId="0" applyNumberFormat="0" applyBorder="0" applyAlignment="0" applyProtection="0"/>
    <xf numFmtId="0" fontId="70" fillId="17" borderId="0" applyNumberFormat="0" applyBorder="0" applyAlignment="0" applyProtection="0"/>
    <xf numFmtId="0" fontId="22" fillId="17" borderId="0" applyNumberFormat="0" applyBorder="0" applyAlignment="0" applyProtection="0"/>
    <xf numFmtId="0" fontId="22" fillId="47" borderId="0" applyNumberFormat="0" applyBorder="0" applyAlignment="0" applyProtection="0"/>
    <xf numFmtId="0" fontId="70" fillId="17" borderId="0" applyNumberFormat="0" applyBorder="0" applyAlignment="0" applyProtection="0"/>
    <xf numFmtId="0" fontId="22" fillId="4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62" borderId="0" applyNumberFormat="0" applyBorder="0" applyAlignment="0" applyProtection="0"/>
    <xf numFmtId="0" fontId="71" fillId="22" borderId="0" applyNumberFormat="0" applyBorder="0" applyAlignment="0" applyProtection="0"/>
    <xf numFmtId="0" fontId="22" fillId="62" borderId="0" applyNumberFormat="0" applyBorder="0" applyAlignment="0" applyProtection="0"/>
    <xf numFmtId="0" fontId="71" fillId="22" borderId="0" applyNumberFormat="0" applyBorder="0" applyAlignment="0" applyProtection="0"/>
    <xf numFmtId="0" fontId="22" fillId="22" borderId="0" applyNumberFormat="0" applyBorder="0" applyAlignment="0" applyProtection="0"/>
    <xf numFmtId="0" fontId="71" fillId="22" borderId="0" applyNumberFormat="0" applyBorder="0" applyAlignment="0" applyProtection="0"/>
    <xf numFmtId="0" fontId="22" fillId="62" borderId="0" applyNumberFormat="0" applyBorder="0" applyAlignment="0" applyProtection="0"/>
    <xf numFmtId="0" fontId="22" fillId="62" borderId="0" applyNumberFormat="0" applyBorder="0" applyAlignment="0" applyProtection="0"/>
    <xf numFmtId="0" fontId="70" fillId="22" borderId="0" applyNumberFormat="0" applyBorder="0" applyAlignment="0" applyProtection="0"/>
    <xf numFmtId="0" fontId="70" fillId="22" borderId="0" applyNumberFormat="0" applyBorder="0" applyAlignment="0" applyProtection="0"/>
    <xf numFmtId="0" fontId="22" fillId="22" borderId="0" applyNumberFormat="0" applyBorder="0" applyAlignment="0" applyProtection="0"/>
    <xf numFmtId="0" fontId="22" fillId="62" borderId="0" applyNumberFormat="0" applyBorder="0" applyAlignment="0" applyProtection="0"/>
    <xf numFmtId="0" fontId="70" fillId="22" borderId="0" applyNumberFormat="0" applyBorder="0" applyAlignment="0" applyProtection="0"/>
    <xf numFmtId="0" fontId="22" fillId="62"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123" fillId="10" borderId="48" applyNumberFormat="0" applyAlignment="0" applyProtection="0"/>
    <xf numFmtId="0" fontId="23" fillId="10" borderId="48" applyNumberFormat="0" applyAlignment="0" applyProtection="0"/>
    <xf numFmtId="0" fontId="23" fillId="4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23" fillId="4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23" fillId="40" borderId="48" applyNumberFormat="0" applyAlignment="0" applyProtection="0"/>
    <xf numFmtId="0" fontId="23" fillId="40" borderId="48" applyNumberFormat="0" applyAlignment="0" applyProtection="0"/>
    <xf numFmtId="0" fontId="123" fillId="10" borderId="48" applyNumberFormat="0" applyAlignment="0" applyProtection="0"/>
    <xf numFmtId="0" fontId="123" fillId="10" borderId="48" applyNumberFormat="0" applyAlignment="0" applyProtection="0"/>
    <xf numFmtId="0" fontId="23" fillId="4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123" fillId="10" borderId="48" applyNumberFormat="0" applyAlignment="0" applyProtection="0"/>
    <xf numFmtId="0" fontId="23" fillId="10" borderId="48" applyNumberFormat="0" applyAlignment="0" applyProtection="0"/>
    <xf numFmtId="0" fontId="1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123" fillId="10" borderId="48" applyNumberFormat="0" applyAlignment="0" applyProtection="0"/>
    <xf numFmtId="0" fontId="123" fillId="10" borderId="48" applyNumberFormat="0" applyAlignment="0" applyProtection="0"/>
    <xf numFmtId="0" fontId="23" fillId="10" borderId="48" applyNumberFormat="0" applyAlignment="0" applyProtection="0"/>
    <xf numFmtId="0" fontId="23" fillId="40" borderId="48" applyNumberFormat="0" applyAlignment="0" applyProtection="0"/>
    <xf numFmtId="0" fontId="23" fillId="4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23" fillId="4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102" fillId="10" borderId="48" applyNumberFormat="0" applyAlignment="0" applyProtection="0"/>
    <xf numFmtId="0" fontId="23" fillId="40" borderId="48" applyNumberFormat="0" applyAlignment="0" applyProtection="0"/>
    <xf numFmtId="0" fontId="23" fillId="40" borderId="48" applyNumberFormat="0" applyAlignment="0" applyProtection="0"/>
    <xf numFmtId="0" fontId="102" fillId="10" borderId="48" applyNumberFormat="0" applyAlignment="0" applyProtection="0"/>
    <xf numFmtId="0" fontId="102" fillId="10" borderId="48" applyNumberFormat="0" applyAlignment="0" applyProtection="0"/>
    <xf numFmtId="0" fontId="23" fillId="4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23" fillId="10" borderId="48" applyNumberFormat="0" applyAlignment="0" applyProtection="0"/>
    <xf numFmtId="0" fontId="124" fillId="23" borderId="49" applyNumberFormat="0" applyAlignment="0" applyProtection="0"/>
    <xf numFmtId="0" fontId="24" fillId="23" borderId="49" applyNumberFormat="0" applyAlignment="0" applyProtection="0"/>
    <xf numFmtId="0" fontId="24" fillId="6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24" fillId="6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24" fillId="63" borderId="49" applyNumberFormat="0" applyAlignment="0" applyProtection="0"/>
    <xf numFmtId="0" fontId="124" fillId="23" borderId="49" applyNumberFormat="0" applyAlignment="0" applyProtection="0"/>
    <xf numFmtId="0" fontId="24" fillId="63" borderId="49" applyNumberFormat="0" applyAlignment="0" applyProtection="0"/>
    <xf numFmtId="0" fontId="124" fillId="23" borderId="49" applyNumberFormat="0" applyAlignment="0" applyProtection="0"/>
    <xf numFmtId="0" fontId="124" fillId="23" borderId="49" applyNumberFormat="0" applyAlignment="0" applyProtection="0"/>
    <xf numFmtId="0" fontId="24" fillId="6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1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1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124" fillId="23" borderId="49" applyNumberFormat="0" applyAlignment="0" applyProtection="0"/>
    <xf numFmtId="0" fontId="124" fillId="23" borderId="49" applyNumberFormat="0" applyAlignment="0" applyProtection="0"/>
    <xf numFmtId="0" fontId="24" fillId="23" borderId="49" applyNumberFormat="0" applyAlignment="0" applyProtection="0"/>
    <xf numFmtId="0" fontId="24" fillId="63" borderId="49" applyNumberFormat="0" applyAlignment="0" applyProtection="0"/>
    <xf numFmtId="0" fontId="24" fillId="6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24" fillId="6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112" fillId="23" borderId="49" applyNumberFormat="0" applyAlignment="0" applyProtection="0"/>
    <xf numFmtId="0" fontId="24" fillId="63" borderId="49" applyNumberFormat="0" applyAlignment="0" applyProtection="0"/>
    <xf numFmtId="0" fontId="112" fillId="23" borderId="49" applyNumberFormat="0" applyAlignment="0" applyProtection="0"/>
    <xf numFmtId="0" fontId="24" fillId="63" borderId="49" applyNumberFormat="0" applyAlignment="0" applyProtection="0"/>
    <xf numFmtId="0" fontId="112" fillId="23" borderId="49" applyNumberFormat="0" applyAlignment="0" applyProtection="0"/>
    <xf numFmtId="0" fontId="112" fillId="23" borderId="49" applyNumberFormat="0" applyAlignment="0" applyProtection="0"/>
    <xf numFmtId="0" fontId="24" fillId="6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4" fillId="23" borderId="49"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4" fillId="23" borderId="48" applyNumberFormat="0" applyAlignment="0" applyProtection="0"/>
    <xf numFmtId="0" fontId="1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125"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25" fillId="6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4"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125" fillId="23" borderId="48" applyNumberFormat="0" applyAlignment="0" applyProtection="0"/>
    <xf numFmtId="0" fontId="4" fillId="23" borderId="48" applyNumberFormat="0" applyAlignment="0" applyProtection="0"/>
    <xf numFmtId="0" fontId="25" fillId="63" borderId="48" applyNumberFormat="0" applyAlignment="0" applyProtection="0"/>
    <xf numFmtId="0" fontId="4"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63" borderId="48" applyNumberFormat="0" applyAlignment="0" applyProtection="0"/>
    <xf numFmtId="0" fontId="4" fillId="23" borderId="48" applyNumberFormat="0" applyAlignment="0" applyProtection="0"/>
    <xf numFmtId="0" fontId="4" fillId="23" borderId="48" applyNumberFormat="0" applyAlignment="0" applyProtection="0"/>
    <xf numFmtId="0" fontId="25" fillId="63" borderId="48" applyNumberFormat="0" applyAlignment="0" applyProtection="0"/>
    <xf numFmtId="0" fontId="4" fillId="23" borderId="48" applyNumberFormat="0" applyAlignment="0" applyProtection="0"/>
    <xf numFmtId="0" fontId="4"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63" borderId="48" applyNumberFormat="0" applyAlignment="0" applyProtection="0"/>
    <xf numFmtId="0" fontId="4" fillId="23" borderId="48" applyNumberFormat="0" applyAlignment="0" applyProtection="0"/>
    <xf numFmtId="0" fontId="125" fillId="23" borderId="48" applyNumberFormat="0" applyAlignment="0" applyProtection="0"/>
    <xf numFmtId="0" fontId="4"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63" borderId="48" applyNumberFormat="0" applyAlignment="0" applyProtection="0"/>
    <xf numFmtId="0" fontId="4" fillId="23" borderId="48" applyNumberFormat="0" applyAlignment="0" applyProtection="0"/>
    <xf numFmtId="0" fontId="1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125"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78"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78" fillId="23" borderId="48" applyNumberFormat="0" applyAlignment="0" applyProtection="0"/>
    <xf numFmtId="0" fontId="78"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6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25" fillId="23" borderId="48" applyNumberFormat="0" applyAlignment="0" applyProtection="0"/>
    <xf numFmtId="0" fontId="126" fillId="0" borderId="0" applyNumberFormat="0" applyFill="0" applyBorder="0" applyAlignment="0" applyProtection="0">
      <alignment vertical="top"/>
      <protection locked="0"/>
    </xf>
    <xf numFmtId="0" fontId="127" fillId="0" borderId="0" applyNumberFormat="0" applyFill="0" applyBorder="0" applyAlignment="0" applyProtection="0">
      <alignment horizontal="left"/>
    </xf>
    <xf numFmtId="0" fontId="128" fillId="0" borderId="0" applyNumberFormat="0" applyFill="0" applyBorder="0" applyAlignment="0" applyProtection="0">
      <alignment vertical="top"/>
      <protection locked="0"/>
    </xf>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65" fontId="4"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65" fontId="4"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197" fontId="18" fillId="0" borderId="0" applyFont="0" applyFill="0" applyBorder="0" applyAlignment="0" applyProtection="0"/>
    <xf numFmtId="0" fontId="26" fillId="0" borderId="6" applyNumberFormat="0" applyFill="0" applyAlignment="0" applyProtection="0"/>
    <xf numFmtId="0" fontId="4" fillId="0" borderId="6" applyNumberFormat="0" applyFill="0" applyAlignment="0" applyProtection="0"/>
    <xf numFmtId="0" fontId="4" fillId="0" borderId="6" applyNumberFormat="0" applyFill="0" applyAlignment="0" applyProtection="0"/>
    <xf numFmtId="0" fontId="129" fillId="0" borderId="6" applyNumberFormat="0" applyFill="0" applyAlignment="0" applyProtection="0"/>
    <xf numFmtId="0" fontId="4" fillId="0" borderId="6" applyNumberFormat="0" applyFill="0" applyAlignment="0" applyProtection="0"/>
    <xf numFmtId="0" fontId="129" fillId="0" borderId="6" applyNumberFormat="0" applyFill="0" applyAlignment="0" applyProtection="0"/>
    <xf numFmtId="0" fontId="4" fillId="0" borderId="6" applyNumberFormat="0" applyFill="0" applyAlignment="0" applyProtection="0"/>
    <xf numFmtId="0" fontId="26" fillId="0" borderId="6" applyNumberFormat="0" applyFill="0" applyAlignment="0" applyProtection="0"/>
    <xf numFmtId="0" fontId="129"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4" fillId="0" borderId="6" applyNumberFormat="0" applyFill="0" applyAlignment="0" applyProtection="0"/>
    <xf numFmtId="0" fontId="26" fillId="0" borderId="6" applyNumberFormat="0" applyFill="0" applyAlignment="0" applyProtection="0"/>
    <xf numFmtId="0" fontId="129"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94" fillId="0" borderId="6" applyNumberFormat="0" applyFill="0" applyAlignment="0" applyProtection="0"/>
    <xf numFmtId="0" fontId="26" fillId="0" borderId="6" applyNumberFormat="0" applyFill="0" applyAlignment="0" applyProtection="0"/>
    <xf numFmtId="0" fontId="94"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26" fillId="0" borderId="6" applyNumberFormat="0" applyFill="0" applyAlignment="0" applyProtection="0"/>
    <xf numFmtId="0" fontId="27" fillId="0" borderId="7" applyNumberFormat="0" applyFill="0" applyAlignment="0" applyProtection="0"/>
    <xf numFmtId="0" fontId="4" fillId="0" borderId="7" applyNumberFormat="0" applyFill="0" applyAlignment="0" applyProtection="0"/>
    <xf numFmtId="0" fontId="4" fillId="0" borderId="7" applyNumberFormat="0" applyFill="0" applyAlignment="0" applyProtection="0"/>
    <xf numFmtId="0" fontId="130" fillId="0" borderId="7" applyNumberFormat="0" applyFill="0" applyAlignment="0" applyProtection="0"/>
    <xf numFmtId="0" fontId="4" fillId="0" borderId="7" applyNumberFormat="0" applyFill="0" applyAlignment="0" applyProtection="0"/>
    <xf numFmtId="0" fontId="130" fillId="0" borderId="7" applyNumberFormat="0" applyFill="0" applyAlignment="0" applyProtection="0"/>
    <xf numFmtId="0" fontId="4" fillId="0" borderId="7" applyNumberFormat="0" applyFill="0" applyAlignment="0" applyProtection="0"/>
    <xf numFmtId="0" fontId="27" fillId="0" borderId="7" applyNumberFormat="0" applyFill="0" applyAlignment="0" applyProtection="0"/>
    <xf numFmtId="0" fontId="130"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4" fillId="0" borderId="7" applyNumberFormat="0" applyFill="0" applyAlignment="0" applyProtection="0"/>
    <xf numFmtId="0" fontId="27" fillId="0" borderId="7" applyNumberFormat="0" applyFill="0" applyAlignment="0" applyProtection="0"/>
    <xf numFmtId="0" fontId="130"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96" fillId="0" borderId="7" applyNumberFormat="0" applyFill="0" applyAlignment="0" applyProtection="0"/>
    <xf numFmtId="0" fontId="27" fillId="0" borderId="7" applyNumberFormat="0" applyFill="0" applyAlignment="0" applyProtection="0"/>
    <xf numFmtId="0" fontId="96"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4" fillId="0" borderId="8" applyNumberFormat="0" applyFill="0" applyAlignment="0" applyProtection="0"/>
    <xf numFmtId="0" fontId="4" fillId="0" borderId="8" applyNumberFormat="0" applyFill="0" applyAlignment="0" applyProtection="0"/>
    <xf numFmtId="0" fontId="4" fillId="0" borderId="8" applyNumberFormat="0" applyFill="0" applyAlignment="0" applyProtection="0"/>
    <xf numFmtId="0" fontId="131" fillId="0" borderId="8" applyNumberFormat="0" applyFill="0" applyAlignment="0" applyProtection="0"/>
    <xf numFmtId="0" fontId="131" fillId="0" borderId="8" applyNumberFormat="0" applyFill="0" applyAlignment="0" applyProtection="0"/>
    <xf numFmtId="0" fontId="4" fillId="0" borderId="8" applyNumberFormat="0" applyFill="0" applyAlignment="0" applyProtection="0"/>
    <xf numFmtId="0" fontId="4" fillId="0" borderId="8" applyNumberFormat="0" applyFill="0" applyAlignment="0" applyProtection="0"/>
    <xf numFmtId="0" fontId="131" fillId="0" borderId="8" applyNumberFormat="0" applyFill="0" applyAlignment="0" applyProtection="0"/>
    <xf numFmtId="0" fontId="4" fillId="0" borderId="8" applyNumberFormat="0" applyFill="0" applyAlignment="0" applyProtection="0"/>
    <xf numFmtId="0" fontId="28" fillId="0" borderId="8" applyNumberFormat="0" applyFill="0" applyAlignment="0" applyProtection="0"/>
    <xf numFmtId="0" fontId="131" fillId="0" borderId="8" applyNumberFormat="0" applyFill="0" applyAlignment="0" applyProtection="0"/>
    <xf numFmtId="0" fontId="131" fillId="0" borderId="8" applyNumberFormat="0" applyFill="0" applyAlignment="0" applyProtection="0"/>
    <xf numFmtId="0" fontId="28" fillId="0" borderId="8" applyNumberFormat="0" applyFill="0" applyAlignment="0" applyProtection="0"/>
    <xf numFmtId="0" fontId="131" fillId="0" borderId="8" applyNumberFormat="0" applyFill="0" applyAlignment="0" applyProtection="0"/>
    <xf numFmtId="0" fontId="28" fillId="0" borderId="8" applyNumberFormat="0" applyFill="0" applyAlignment="0" applyProtection="0"/>
    <xf numFmtId="0" fontId="4" fillId="0" borderId="8" applyNumberFormat="0" applyFill="0" applyAlignment="0" applyProtection="0"/>
    <xf numFmtId="0" fontId="28" fillId="0" borderId="8" applyNumberFormat="0" applyFill="0" applyAlignment="0" applyProtection="0"/>
    <xf numFmtId="0" fontId="4" fillId="0" borderId="8" applyNumberFormat="0" applyFill="0" applyAlignment="0" applyProtection="0"/>
    <xf numFmtId="0" fontId="131" fillId="0" borderId="8" applyNumberFormat="0" applyFill="0" applyAlignment="0" applyProtection="0"/>
    <xf numFmtId="0" fontId="28" fillId="0" borderId="8" applyNumberFormat="0" applyFill="0" applyAlignment="0" applyProtection="0"/>
    <xf numFmtId="0" fontId="4"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28" fillId="0" borderId="8" applyNumberFormat="0" applyFill="0" applyAlignment="0" applyProtection="0"/>
    <xf numFmtId="0" fontId="98" fillId="0" borderId="8" applyNumberFormat="0" applyFill="0" applyAlignment="0" applyProtection="0"/>
    <xf numFmtId="0" fontId="98" fillId="0" borderId="8" applyNumberFormat="0" applyFill="0" applyAlignment="0" applyProtection="0"/>
    <xf numFmtId="0" fontId="28" fillId="0" borderId="8" applyNumberFormat="0" applyFill="0" applyAlignment="0" applyProtection="0"/>
    <xf numFmtId="0" fontId="9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131" fillId="0" borderId="0" applyNumberFormat="0" applyFill="0" applyBorder="0" applyAlignment="0" applyProtection="0"/>
    <xf numFmtId="0" fontId="4" fillId="0" borderId="0" applyNumberFormat="0" applyFill="0" applyBorder="0" applyAlignment="0" applyProtection="0"/>
    <xf numFmtId="0" fontId="131" fillId="0" borderId="0" applyNumberFormat="0" applyFill="0" applyBorder="0" applyAlignment="0" applyProtection="0"/>
    <xf numFmtId="0" fontId="4" fillId="0" borderId="0" applyNumberFormat="0" applyFill="0" applyBorder="0" applyAlignment="0" applyProtection="0"/>
    <xf numFmtId="0" fontId="28" fillId="0" borderId="0" applyNumberFormat="0" applyFill="0" applyBorder="0" applyAlignment="0" applyProtection="0"/>
    <xf numFmtId="0" fontId="131"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4" fillId="0" borderId="0" applyNumberFormat="0" applyFill="0" applyBorder="0" applyAlignment="0" applyProtection="0"/>
    <xf numFmtId="0" fontId="28" fillId="0" borderId="0" applyNumberFormat="0" applyFill="0" applyBorder="0" applyAlignment="0" applyProtection="0"/>
    <xf numFmtId="0" fontId="131"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98" fillId="0" borderId="0" applyNumberFormat="0" applyFill="0" applyBorder="0" applyAlignment="0" applyProtection="0"/>
    <xf numFmtId="0" fontId="28" fillId="0" borderId="0" applyNumberFormat="0" applyFill="0" applyBorder="0" applyAlignment="0" applyProtection="0"/>
    <xf numFmtId="0" fontId="9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4"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132" fillId="0" borderId="50" applyNumberFormat="0" applyFill="0" applyAlignment="0" applyProtection="0"/>
    <xf numFmtId="0" fontId="4"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4" fillId="0" borderId="50" applyNumberFormat="0" applyFill="0" applyAlignment="0" applyProtection="0"/>
    <xf numFmtId="0" fontId="4" fillId="0" borderId="50" applyNumberFormat="0" applyFill="0" applyAlignment="0" applyProtection="0"/>
    <xf numFmtId="0" fontId="132"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132" fillId="0" borderId="50" applyNumberFormat="0" applyFill="0" applyAlignment="0" applyProtection="0"/>
    <xf numFmtId="0" fontId="4" fillId="0" borderId="50" applyNumberFormat="0" applyFill="0" applyAlignment="0" applyProtection="0"/>
    <xf numFmtId="0" fontId="20"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20"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121"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0" fillId="0" borderId="50" applyNumberFormat="0" applyFill="0" applyAlignment="0" applyProtection="0"/>
    <xf numFmtId="0" fontId="29" fillId="24" borderId="10" applyNumberFormat="0" applyAlignment="0" applyProtection="0"/>
    <xf numFmtId="0" fontId="4" fillId="24" borderId="10" applyNumberFormat="0" applyAlignment="0" applyProtection="0"/>
    <xf numFmtId="0" fontId="4" fillId="24" borderId="10" applyNumberFormat="0" applyAlignment="0" applyProtection="0"/>
    <xf numFmtId="0" fontId="133" fillId="24" borderId="10" applyNumberFormat="0" applyAlignment="0" applyProtection="0"/>
    <xf numFmtId="0" fontId="4" fillId="24" borderId="10" applyNumberFormat="0" applyAlignment="0" applyProtection="0"/>
    <xf numFmtId="0" fontId="133" fillId="24" borderId="10" applyNumberFormat="0" applyAlignment="0" applyProtection="0"/>
    <xf numFmtId="0" fontId="4" fillId="24" borderId="10" applyNumberFormat="0" applyAlignment="0" applyProtection="0"/>
    <xf numFmtId="0" fontId="29" fillId="64" borderId="10" applyNumberFormat="0" applyAlignment="0" applyProtection="0"/>
    <xf numFmtId="0" fontId="133" fillId="24" borderId="10" applyNumberFormat="0" applyAlignment="0" applyProtection="0"/>
    <xf numFmtId="0" fontId="29" fillId="64" borderId="10" applyNumberFormat="0" applyAlignment="0" applyProtection="0"/>
    <xf numFmtId="0" fontId="29" fillId="64" borderId="10" applyNumberFormat="0" applyAlignment="0" applyProtection="0"/>
    <xf numFmtId="0" fontId="4" fillId="24" borderId="10" applyNumberFormat="0" applyAlignment="0" applyProtection="0"/>
    <xf numFmtId="0" fontId="29" fillId="64" borderId="10" applyNumberFormat="0" applyAlignment="0" applyProtection="0"/>
    <xf numFmtId="0" fontId="133" fillId="24" borderId="10" applyNumberFormat="0" applyAlignment="0" applyProtection="0"/>
    <xf numFmtId="0" fontId="29" fillId="64" borderId="10" applyNumberFormat="0" applyAlignment="0" applyProtection="0"/>
    <xf numFmtId="0" fontId="29" fillId="64" borderId="10" applyNumberFormat="0" applyAlignment="0" applyProtection="0"/>
    <xf numFmtId="0" fontId="29" fillId="64" borderId="10" applyNumberFormat="0" applyAlignment="0" applyProtection="0"/>
    <xf numFmtId="0" fontId="29" fillId="24" borderId="10" applyNumberFormat="0" applyAlignment="0" applyProtection="0"/>
    <xf numFmtId="0" fontId="29" fillId="64" borderId="10" applyNumberFormat="0" applyAlignment="0" applyProtection="0"/>
    <xf numFmtId="0" fontId="29" fillId="64" borderId="10" applyNumberFormat="0" applyAlignment="0" applyProtection="0"/>
    <xf numFmtId="0" fontId="79" fillId="24" borderId="10" applyNumberFormat="0" applyAlignment="0" applyProtection="0"/>
    <xf numFmtId="0" fontId="79" fillId="24" borderId="10" applyNumberFormat="0" applyAlignment="0" applyProtection="0"/>
    <xf numFmtId="0" fontId="29" fillId="24" borderId="10" applyNumberFormat="0" applyAlignment="0" applyProtection="0"/>
    <xf numFmtId="0" fontId="29" fillId="64" borderId="10" applyNumberFormat="0" applyAlignment="0" applyProtection="0"/>
    <xf numFmtId="0" fontId="79" fillId="24" borderId="10" applyNumberFormat="0" applyAlignment="0" applyProtection="0"/>
    <xf numFmtId="0" fontId="29" fillId="24" borderId="10" applyNumberFormat="0" applyAlignment="0" applyProtection="0"/>
    <xf numFmtId="0" fontId="29" fillId="64" borderId="10" applyNumberFormat="0" applyAlignment="0" applyProtection="0"/>
    <xf numFmtId="0" fontId="29" fillId="24" borderId="10" applyNumberFormat="0" applyAlignment="0" applyProtection="0"/>
    <xf numFmtId="0" fontId="29" fillId="64" borderId="10" applyNumberFormat="0" applyAlignment="0" applyProtection="0"/>
    <xf numFmtId="0" fontId="29" fillId="64" borderId="10" applyNumberFormat="0" applyAlignment="0" applyProtection="0"/>
    <xf numFmtId="0" fontId="29" fillId="24" borderId="10" applyNumberFormat="0" applyAlignment="0" applyProtection="0"/>
    <xf numFmtId="0" fontId="29" fillId="64" borderId="10" applyNumberFormat="0" applyAlignment="0" applyProtection="0"/>
    <xf numFmtId="0" fontId="29" fillId="24" borderId="10" applyNumberFormat="0" applyAlignment="0" applyProtection="0"/>
    <xf numFmtId="0" fontId="29" fillId="64" borderId="10" applyNumberFormat="0" applyAlignment="0" applyProtection="0"/>
    <xf numFmtId="0" fontId="29" fillId="24" borderId="10" applyNumberFormat="0" applyAlignment="0" applyProtection="0"/>
    <xf numFmtId="0" fontId="29" fillId="64" borderId="10" applyNumberFormat="0" applyAlignment="0" applyProtection="0"/>
    <xf numFmtId="0" fontId="29" fillId="24" borderId="10" applyNumberFormat="0" applyAlignment="0" applyProtection="0"/>
    <xf numFmtId="0" fontId="29" fillId="64" borderId="10" applyNumberFormat="0" applyAlignment="0" applyProtection="0"/>
    <xf numFmtId="0" fontId="29" fillId="24" borderId="10"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0" fillId="0" borderId="0" applyNumberFormat="0" applyFill="0" applyBorder="0" applyAlignment="0" applyProtection="0"/>
    <xf numFmtId="0" fontId="4" fillId="0" borderId="0" applyNumberFormat="0" applyFill="0" applyBorder="0" applyAlignment="0" applyProtection="0"/>
    <xf numFmtId="0" fontId="30" fillId="0" borderId="0" applyNumberFormat="0" applyFill="0" applyBorder="0" applyAlignment="0" applyProtection="0"/>
    <xf numFmtId="0" fontId="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20" fillId="0" borderId="0" applyNumberFormat="0" applyFill="0" applyBorder="0" applyAlignment="0" applyProtection="0"/>
    <xf numFmtId="0" fontId="30" fillId="0" borderId="0" applyNumberFormat="0" applyFill="0" applyBorder="0" applyAlignment="0" applyProtection="0"/>
    <xf numFmtId="0" fontId="120" fillId="0" borderId="0" applyNumberFormat="0" applyFill="0" applyBorder="0" applyAlignment="0" applyProtection="0"/>
    <xf numFmtId="0" fontId="31"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134" fillId="25" borderId="0" applyNumberFormat="0" applyBorder="0" applyAlignment="0" applyProtection="0"/>
    <xf numFmtId="0" fontId="4" fillId="25" borderId="0" applyNumberFormat="0" applyBorder="0" applyAlignment="0" applyProtection="0"/>
    <xf numFmtId="0" fontId="134" fillId="25" borderId="0" applyNumberFormat="0" applyBorder="0" applyAlignment="0" applyProtection="0"/>
    <xf numFmtId="0" fontId="4" fillId="25" borderId="0" applyNumberFormat="0" applyBorder="0" applyAlignment="0" applyProtection="0"/>
    <xf numFmtId="0" fontId="31" fillId="65" borderId="0" applyNumberFormat="0" applyBorder="0" applyAlignment="0" applyProtection="0"/>
    <xf numFmtId="0" fontId="134" fillId="25" borderId="0" applyNumberFormat="0" applyBorder="0" applyAlignment="0" applyProtection="0"/>
    <xf numFmtId="0" fontId="31" fillId="65" borderId="0" applyNumberFormat="0" applyBorder="0" applyAlignment="0" applyProtection="0"/>
    <xf numFmtId="0" fontId="31" fillId="65" borderId="0" applyNumberFormat="0" applyBorder="0" applyAlignment="0" applyProtection="0"/>
    <xf numFmtId="0" fontId="4" fillId="25" borderId="0" applyNumberFormat="0" applyBorder="0" applyAlignment="0" applyProtection="0"/>
    <xf numFmtId="0" fontId="31" fillId="65" borderId="0" applyNumberFormat="0" applyBorder="0" applyAlignment="0" applyProtection="0"/>
    <xf numFmtId="0" fontId="134" fillId="25" borderId="0" applyNumberFormat="0" applyBorder="0" applyAlignment="0" applyProtection="0"/>
    <xf numFmtId="0" fontId="31" fillId="65" borderId="0" applyNumberFormat="0" applyBorder="0" applyAlignment="0" applyProtection="0"/>
    <xf numFmtId="0" fontId="31" fillId="65" borderId="0" applyNumberFormat="0" applyBorder="0" applyAlignment="0" applyProtection="0"/>
    <xf numFmtId="0" fontId="31" fillId="65" borderId="0" applyNumberFormat="0" applyBorder="0" applyAlignment="0" applyProtection="0"/>
    <xf numFmtId="0" fontId="31" fillId="25" borderId="0" applyNumberFormat="0" applyBorder="0" applyAlignment="0" applyProtection="0"/>
    <xf numFmtId="0" fontId="31" fillId="65" borderId="0" applyNumberFormat="0" applyBorder="0" applyAlignment="0" applyProtection="0"/>
    <xf numFmtId="0" fontId="31" fillId="6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31" fillId="25" borderId="0" applyNumberFormat="0" applyBorder="0" applyAlignment="0" applyProtection="0"/>
    <xf numFmtId="0" fontId="31" fillId="65" borderId="0" applyNumberFormat="0" applyBorder="0" applyAlignment="0" applyProtection="0"/>
    <xf numFmtId="0" fontId="107" fillId="25" borderId="0" applyNumberFormat="0" applyBorder="0" applyAlignment="0" applyProtection="0"/>
    <xf numFmtId="0" fontId="31" fillId="65" borderId="0" applyNumberFormat="0" applyBorder="0" applyAlignment="0" applyProtection="0"/>
    <xf numFmtId="0" fontId="31" fillId="65" borderId="0" applyNumberFormat="0" applyBorder="0" applyAlignment="0" applyProtection="0"/>
    <xf numFmtId="0" fontId="31" fillId="25" borderId="0" applyNumberFormat="0" applyBorder="0" applyAlignment="0" applyProtection="0"/>
    <xf numFmtId="0" fontId="31" fillId="65" borderId="0" applyNumberFormat="0" applyBorder="0" applyAlignment="0" applyProtection="0"/>
    <xf numFmtId="0" fontId="31" fillId="65" borderId="0" applyNumberFormat="0" applyBorder="0" applyAlignment="0" applyProtection="0"/>
    <xf numFmtId="0" fontId="31" fillId="25" borderId="0" applyNumberFormat="0" applyBorder="0" applyAlignment="0" applyProtection="0"/>
    <xf numFmtId="0" fontId="31" fillId="65" borderId="0" applyNumberFormat="0" applyBorder="0" applyAlignment="0" applyProtection="0"/>
    <xf numFmtId="0" fontId="31" fillId="25" borderId="0" applyNumberFormat="0" applyBorder="0" applyAlignment="0" applyProtection="0"/>
    <xf numFmtId="0" fontId="31" fillId="65" borderId="0" applyNumberFormat="0" applyBorder="0" applyAlignment="0" applyProtection="0"/>
    <xf numFmtId="0" fontId="31" fillId="25" borderId="0" applyNumberFormat="0" applyBorder="0" applyAlignment="0" applyProtection="0"/>
    <xf numFmtId="0" fontId="31" fillId="65" borderId="0" applyNumberFormat="0" applyBorder="0" applyAlignment="0" applyProtection="0"/>
    <xf numFmtId="0" fontId="31" fillId="25" borderId="0" applyNumberFormat="0" applyBorder="0" applyAlignment="0" applyProtection="0"/>
    <xf numFmtId="0" fontId="31" fillId="65" borderId="0" applyNumberFormat="0" applyBorder="0" applyAlignment="0" applyProtection="0"/>
    <xf numFmtId="0" fontId="31" fillId="25" borderId="0" applyNumberFormat="0" applyBorder="0" applyAlignment="0" applyProtection="0"/>
    <xf numFmtId="169" fontId="4" fillId="66" borderId="0" applyFont="0" applyFill="0" applyBorder="0" applyAlignment="0"/>
    <xf numFmtId="169" fontId="4" fillId="66" borderId="0" applyFont="0" applyFill="0" applyBorder="0" applyAlignment="0"/>
    <xf numFmtId="169" fontId="4" fillId="66" borderId="0" applyFont="0" applyFill="0" applyBorder="0" applyAlignment="0"/>
    <xf numFmtId="0" fontId="18" fillId="0" borderId="0"/>
    <xf numFmtId="169" fontId="4" fillId="66" borderId="0" applyFont="0" applyFill="0" applyBorder="0" applyAlignment="0"/>
    <xf numFmtId="0" fontId="37" fillId="0" borderId="0"/>
    <xf numFmtId="0" fontId="1" fillId="0" borderId="0"/>
    <xf numFmtId="0" fontId="1" fillId="0" borderId="0"/>
    <xf numFmtId="0" fontId="1" fillId="0" borderId="0"/>
    <xf numFmtId="0" fontId="1" fillId="0" borderId="0"/>
    <xf numFmtId="0" fontId="17" fillId="0" borderId="0"/>
    <xf numFmtId="0" fontId="68" fillId="0" borderId="0"/>
    <xf numFmtId="0" fontId="68" fillId="0" borderId="0"/>
    <xf numFmtId="0" fontId="37"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7"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16" fillId="0" borderId="0"/>
    <xf numFmtId="0" fontId="1" fillId="0" borderId="0"/>
    <xf numFmtId="0" fontId="1" fillId="0" borderId="0"/>
    <xf numFmtId="0" fontId="1" fillId="0" borderId="0"/>
    <xf numFmtId="0" fontId="1" fillId="0" borderId="0"/>
    <xf numFmtId="0" fontId="116" fillId="0" borderId="0"/>
    <xf numFmtId="0" fontId="17"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8"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alignment vertical="justify"/>
    </xf>
    <xf numFmtId="0" fontId="18" fillId="0" borderId="0"/>
    <xf numFmtId="0" fontId="18" fillId="0" borderId="0">
      <alignment vertical="justify"/>
    </xf>
    <xf numFmtId="0" fontId="18" fillId="0" borderId="0">
      <alignment vertical="justify"/>
    </xf>
    <xf numFmtId="0" fontId="18" fillId="0" borderId="0"/>
    <xf numFmtId="0" fontId="18" fillId="0" borderId="0">
      <alignment vertical="justify"/>
    </xf>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8" fillId="0" borderId="0"/>
    <xf numFmtId="0" fontId="66"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66" fillId="0" borderId="0"/>
    <xf numFmtId="0" fontId="18" fillId="0" borderId="0"/>
    <xf numFmtId="0" fontId="66"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8" fillId="0" borderId="0"/>
    <xf numFmtId="0" fontId="66"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8" fillId="0" borderId="0"/>
    <xf numFmtId="0" fontId="6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37" fillId="0" borderId="0"/>
    <xf numFmtId="0" fontId="1" fillId="0" borderId="0"/>
    <xf numFmtId="0" fontId="1" fillId="0" borderId="0"/>
    <xf numFmtId="0" fontId="1" fillId="0" borderId="0"/>
    <xf numFmtId="0" fontId="1" fillId="0" borderId="0"/>
    <xf numFmtId="0" fontId="6" fillId="0" borderId="0"/>
    <xf numFmtId="0" fontId="4" fillId="0" borderId="0"/>
    <xf numFmtId="0" fontId="66" fillId="0" borderId="0"/>
    <xf numFmtId="0" fontId="4" fillId="0" borderId="0"/>
    <xf numFmtId="0" fontId="66" fillId="0" borderId="0"/>
    <xf numFmtId="0" fontId="18" fillId="0" borderId="0"/>
    <xf numFmtId="0" fontId="6" fillId="0" borderId="0"/>
    <xf numFmtId="0" fontId="6" fillId="0" borderId="0"/>
    <xf numFmtId="0" fontId="4" fillId="0" borderId="0"/>
    <xf numFmtId="0" fontId="6" fillId="0" borderId="0"/>
    <xf numFmtId="0" fontId="18" fillId="0" borderId="0"/>
    <xf numFmtId="0" fontId="66" fillId="0" borderId="0"/>
    <xf numFmtId="0" fontId="4" fillId="0" borderId="0"/>
    <xf numFmtId="0" fontId="6" fillId="0" borderId="0"/>
    <xf numFmtId="0" fontId="18" fillId="0" borderId="0"/>
    <xf numFmtId="0" fontId="4" fillId="0" borderId="0"/>
    <xf numFmtId="0" fontId="4" fillId="0" borderId="0"/>
    <xf numFmtId="0" fontId="66" fillId="0" borderId="0"/>
    <xf numFmtId="0" fontId="4" fillId="0" borderId="0"/>
    <xf numFmtId="0" fontId="66" fillId="0" borderId="0"/>
    <xf numFmtId="0" fontId="66" fillId="0" borderId="0"/>
    <xf numFmtId="0" fontId="6" fillId="0" borderId="0"/>
    <xf numFmtId="0" fontId="66" fillId="0" borderId="0"/>
    <xf numFmtId="0" fontId="6" fillId="0" borderId="0"/>
    <xf numFmtId="0" fontId="66" fillId="0" borderId="0"/>
    <xf numFmtId="0" fontId="6" fillId="0" borderId="0"/>
    <xf numFmtId="0" fontId="66" fillId="0" borderId="0"/>
    <xf numFmtId="0" fontId="6" fillId="0" borderId="0"/>
    <xf numFmtId="0" fontId="66" fillId="0" borderId="0"/>
    <xf numFmtId="0" fontId="116" fillId="0" borderId="0"/>
    <xf numFmtId="0" fontId="1" fillId="0" borderId="0">
      <alignment horizontal="left"/>
    </xf>
    <xf numFmtId="0" fontId="1" fillId="0" borderId="0">
      <alignment horizontal="left"/>
    </xf>
    <xf numFmtId="0" fontId="1" fillId="0" borderId="0">
      <alignment horizontal="left"/>
    </xf>
    <xf numFmtId="0" fontId="1" fillId="0" borderId="0">
      <alignment horizontal="left"/>
    </xf>
    <xf numFmtId="0" fontId="116" fillId="0" borderId="0"/>
    <xf numFmtId="0" fontId="116" fillId="0" borderId="0"/>
    <xf numFmtId="0" fontId="6" fillId="0" borderId="0"/>
    <xf numFmtId="0" fontId="18" fillId="0" borderId="0"/>
    <xf numFmtId="0" fontId="18" fillId="0" borderId="0">
      <alignment vertical="justify"/>
    </xf>
    <xf numFmtId="0" fontId="6" fillId="0" borderId="0"/>
    <xf numFmtId="0" fontId="66" fillId="0" borderId="0"/>
    <xf numFmtId="0" fontId="18" fillId="0" borderId="0"/>
    <xf numFmtId="0" fontId="66"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8" fillId="0" borderId="0"/>
    <xf numFmtId="0" fontId="6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8" fillId="0" borderId="0"/>
    <xf numFmtId="0" fontId="66"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8" fillId="0" borderId="0"/>
    <xf numFmtId="0" fontId="6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66" fillId="0" borderId="0"/>
    <xf numFmtId="0" fontId="18" fillId="0" borderId="0"/>
    <xf numFmtId="0" fontId="66"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6" fillId="0" borderId="0"/>
    <xf numFmtId="0" fontId="18" fillId="0" borderId="0"/>
    <xf numFmtId="0" fontId="66"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37" fillId="0" borderId="0"/>
    <xf numFmtId="0" fontId="18" fillId="0" borderId="0"/>
    <xf numFmtId="0" fontId="18" fillId="0" borderId="0"/>
    <xf numFmtId="0" fontId="37" fillId="0" borderId="0"/>
    <xf numFmtId="0" fontId="37" fillId="0" borderId="0"/>
    <xf numFmtId="0" fontId="18" fillId="0" borderId="0"/>
    <xf numFmtId="0" fontId="18" fillId="0" borderId="0"/>
    <xf numFmtId="0" fontId="66" fillId="0" borderId="0"/>
    <xf numFmtId="0" fontId="18" fillId="0" borderId="0"/>
    <xf numFmtId="0" fontId="66" fillId="0" borderId="0"/>
    <xf numFmtId="0" fontId="18" fillId="0" borderId="0"/>
    <xf numFmtId="0" fontId="18" fillId="0" borderId="0"/>
    <xf numFmtId="0" fontId="18" fillId="0" borderId="0"/>
    <xf numFmtId="0" fontId="18" fillId="0" borderId="0"/>
    <xf numFmtId="0" fontId="37" fillId="0" borderId="0"/>
    <xf numFmtId="0" fontId="37" fillId="0" borderId="0"/>
    <xf numFmtId="0" fontId="18" fillId="0" borderId="0"/>
    <xf numFmtId="0" fontId="18" fillId="0" borderId="0"/>
    <xf numFmtId="0" fontId="37" fillId="0" borderId="0"/>
    <xf numFmtId="0" fontId="37" fillId="0" borderId="0"/>
    <xf numFmtId="0" fontId="18" fillId="0" borderId="0"/>
    <xf numFmtId="0" fontId="37" fillId="0" borderId="0"/>
    <xf numFmtId="0" fontId="66" fillId="0" borderId="0"/>
    <xf numFmtId="0" fontId="18" fillId="0" borderId="0"/>
    <xf numFmtId="0" fontId="66" fillId="0" borderId="0"/>
    <xf numFmtId="0" fontId="18" fillId="0" borderId="0"/>
    <xf numFmtId="0" fontId="18" fillId="0" borderId="0"/>
    <xf numFmtId="0" fontId="37" fillId="0" borderId="0"/>
    <xf numFmtId="0" fontId="18" fillId="0" borderId="0"/>
    <xf numFmtId="0" fontId="37" fillId="0" borderId="0"/>
    <xf numFmtId="0" fontId="37" fillId="0" borderId="0"/>
    <xf numFmtId="0" fontId="18" fillId="0" borderId="0"/>
    <xf numFmtId="0" fontId="37" fillId="0" borderId="0"/>
    <xf numFmtId="0" fontId="37" fillId="0" borderId="0"/>
    <xf numFmtId="0" fontId="18" fillId="0" borderId="0"/>
    <xf numFmtId="0" fontId="37" fillId="0" borderId="0"/>
    <xf numFmtId="0" fontId="37" fillId="0" borderId="0"/>
    <xf numFmtId="0" fontId="66" fillId="0" borderId="0"/>
    <xf numFmtId="0" fontId="18" fillId="0" borderId="0"/>
    <xf numFmtId="0" fontId="66" fillId="0" borderId="0"/>
    <xf numFmtId="0" fontId="18" fillId="0" borderId="0"/>
    <xf numFmtId="0" fontId="18" fillId="0" borderId="0"/>
    <xf numFmtId="0" fontId="18" fillId="0" borderId="0"/>
    <xf numFmtId="0" fontId="37" fillId="0" borderId="0"/>
    <xf numFmtId="0" fontId="37" fillId="0" borderId="0"/>
    <xf numFmtId="0" fontId="18" fillId="0" borderId="0"/>
    <xf numFmtId="0" fontId="37" fillId="0" borderId="0"/>
    <xf numFmtId="0" fontId="37" fillId="0" borderId="0"/>
    <xf numFmtId="0" fontId="18" fillId="0" borderId="0"/>
    <xf numFmtId="0" fontId="37" fillId="0" borderId="0"/>
    <xf numFmtId="0" fontId="37" fillId="0" borderId="0"/>
    <xf numFmtId="0" fontId="18" fillId="0" borderId="0"/>
    <xf numFmtId="0" fontId="66" fillId="0" borderId="0"/>
    <xf numFmtId="0" fontId="17" fillId="0" borderId="0"/>
    <xf numFmtId="0" fontId="4" fillId="0" borderId="0"/>
    <xf numFmtId="0" fontId="66" fillId="0" borderId="0"/>
    <xf numFmtId="0" fontId="4"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37" fillId="0" borderId="0"/>
    <xf numFmtId="0" fontId="37" fillId="0" borderId="0"/>
    <xf numFmtId="0" fontId="37" fillId="0" borderId="0"/>
    <xf numFmtId="0" fontId="18" fillId="0" borderId="0"/>
    <xf numFmtId="0" fontId="18" fillId="0" borderId="0"/>
    <xf numFmtId="0" fontId="18" fillId="0" borderId="0"/>
    <xf numFmtId="0" fontId="18" fillId="0" borderId="0"/>
    <xf numFmtId="0" fontId="18" fillId="0" borderId="0"/>
    <xf numFmtId="0" fontId="18" fillId="0" borderId="0">
      <alignment vertical="justify"/>
    </xf>
    <xf numFmtId="0" fontId="18" fillId="0" borderId="0"/>
    <xf numFmtId="0" fontId="17" fillId="0" borderId="0"/>
    <xf numFmtId="0" fontId="18" fillId="0" borderId="0"/>
    <xf numFmtId="0" fontId="17" fillId="0" borderId="0"/>
    <xf numFmtId="0" fontId="17" fillId="0" borderId="0"/>
    <xf numFmtId="0" fontId="18" fillId="0" borderId="0"/>
    <xf numFmtId="0" fontId="4" fillId="0" borderId="0"/>
    <xf numFmtId="0" fontId="18" fillId="0" borderId="0">
      <alignment vertical="justify"/>
    </xf>
    <xf numFmtId="0" fontId="18" fillId="0" borderId="0"/>
    <xf numFmtId="0" fontId="66"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8" fillId="0" borderId="0"/>
    <xf numFmtId="0" fontId="6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37" fillId="0" borderId="0"/>
    <xf numFmtId="0" fontId="17" fillId="0" borderId="0"/>
    <xf numFmtId="0" fontId="66" fillId="0" borderId="0"/>
    <xf numFmtId="0" fontId="18"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4" fillId="0" borderId="0"/>
    <xf numFmtId="0" fontId="68" fillId="0" borderId="0"/>
    <xf numFmtId="0" fontId="4" fillId="0" borderId="0"/>
    <xf numFmtId="0" fontId="68" fillId="0" borderId="0"/>
    <xf numFmtId="0" fontId="17" fillId="0" borderId="0"/>
    <xf numFmtId="0" fontId="4" fillId="0" borderId="0"/>
    <xf numFmtId="0" fontId="37" fillId="0" borderId="0"/>
    <xf numFmtId="0" fontId="4" fillId="0" borderId="0"/>
    <xf numFmtId="0" fontId="17" fillId="0" borderId="0"/>
    <xf numFmtId="0" fontId="37" fillId="0" borderId="0"/>
    <xf numFmtId="0" fontId="4" fillId="0" borderId="0"/>
    <xf numFmtId="0" fontId="4"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68" fillId="0" borderId="0"/>
    <xf numFmtId="0" fontId="4" fillId="0" borderId="0"/>
    <xf numFmtId="0" fontId="68" fillId="0" borderId="0"/>
    <xf numFmtId="0" fontId="18" fillId="0" borderId="0"/>
    <xf numFmtId="0" fontId="4" fillId="0" borderId="0"/>
    <xf numFmtId="0" fontId="37" fillId="0" borderId="0"/>
    <xf numFmtId="0" fontId="4" fillId="0" borderId="0"/>
    <xf numFmtId="0" fontId="18" fillId="0" borderId="0"/>
    <xf numFmtId="0" fontId="37" fillId="0" borderId="0"/>
    <xf numFmtId="0" fontId="4" fillId="0" borderId="0"/>
    <xf numFmtId="0" fontId="18" fillId="0" borderId="0"/>
    <xf numFmtId="0" fontId="18" fillId="0" borderId="0"/>
    <xf numFmtId="0" fontId="4" fillId="0" borderId="0"/>
    <xf numFmtId="0" fontId="4" fillId="0" borderId="0"/>
    <xf numFmtId="0" fontId="18" fillId="0" borderId="0"/>
    <xf numFmtId="0" fontId="4" fillId="0" borderId="0"/>
    <xf numFmtId="0" fontId="4" fillId="0" borderId="0"/>
    <xf numFmtId="0" fontId="18" fillId="0" borderId="0">
      <alignment vertical="justify"/>
    </xf>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8" fillId="0" borderId="0"/>
    <xf numFmtId="0" fontId="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4" fillId="0" borderId="0"/>
    <xf numFmtId="0" fontId="135" fillId="0" borderId="0"/>
    <xf numFmtId="0" fontId="135" fillId="0" borderId="0"/>
    <xf numFmtId="0" fontId="135" fillId="0" borderId="0"/>
    <xf numFmtId="0" fontId="13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vertical="justify"/>
    </xf>
    <xf numFmtId="0" fontId="1" fillId="0" borderId="0"/>
    <xf numFmtId="0" fontId="1" fillId="0" borderId="0"/>
    <xf numFmtId="0" fontId="1" fillId="0" borderId="0"/>
    <xf numFmtId="0" fontId="1" fillId="0" borderId="0"/>
    <xf numFmtId="0" fontId="18" fillId="0" borderId="0">
      <alignment vertical="justify"/>
    </xf>
    <xf numFmtId="0" fontId="68" fillId="0" borderId="0"/>
    <xf numFmtId="0" fontId="68" fillId="0" borderId="0"/>
    <xf numFmtId="0" fontId="17" fillId="0" borderId="0"/>
    <xf numFmtId="0" fontId="18" fillId="0" borderId="0"/>
    <xf numFmtId="0" fontId="37" fillId="0" borderId="0"/>
    <xf numFmtId="0" fontId="18" fillId="0" borderId="0"/>
    <xf numFmtId="0" fontId="37"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68" fillId="0" borderId="0"/>
    <xf numFmtId="0" fontId="68" fillId="0" borderId="0"/>
    <xf numFmtId="0" fontId="17" fillId="0" borderId="0"/>
    <xf numFmtId="0" fontId="18" fillId="0" borderId="0"/>
    <xf numFmtId="0" fontId="37" fillId="0" borderId="0"/>
    <xf numFmtId="0" fontId="18" fillId="0" borderId="0"/>
    <xf numFmtId="0" fontId="37"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8" fillId="0" borderId="0"/>
    <xf numFmtId="0" fontId="18" fillId="0" borderId="0"/>
    <xf numFmtId="0" fontId="37" fillId="0" borderId="0"/>
    <xf numFmtId="0" fontId="18" fillId="0" borderId="0"/>
    <xf numFmtId="0" fontId="37"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37" fillId="0" borderId="0"/>
    <xf numFmtId="0" fontId="1" fillId="0" borderId="0"/>
    <xf numFmtId="0" fontId="1" fillId="0" borderId="0"/>
    <xf numFmtId="0" fontId="1" fillId="0" borderId="0"/>
    <xf numFmtId="0" fontId="1" fillId="0" borderId="0"/>
    <xf numFmtId="0" fontId="17" fillId="0" borderId="0"/>
    <xf numFmtId="0" fontId="68" fillId="0" borderId="0"/>
    <xf numFmtId="0" fontId="68" fillId="0" borderId="0"/>
    <xf numFmtId="0" fontId="37"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37" fillId="0" borderId="0"/>
    <xf numFmtId="0" fontId="37" fillId="0" borderId="0"/>
    <xf numFmtId="0" fontId="37" fillId="0" borderId="0"/>
    <xf numFmtId="0" fontId="37" fillId="0" borderId="0"/>
    <xf numFmtId="0" fontId="18" fillId="0" borderId="0"/>
    <xf numFmtId="0" fontId="18" fillId="0" borderId="0"/>
    <xf numFmtId="0" fontId="32"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136" fillId="6" borderId="0" applyNumberFormat="0" applyBorder="0" applyAlignment="0" applyProtection="0"/>
    <xf numFmtId="0" fontId="4" fillId="6" borderId="0" applyNumberFormat="0" applyBorder="0" applyAlignment="0" applyProtection="0"/>
    <xf numFmtId="0" fontId="136" fillId="6" borderId="0" applyNumberFormat="0" applyBorder="0" applyAlignment="0" applyProtection="0"/>
    <xf numFmtId="0" fontId="4" fillId="6" borderId="0" applyNumberFormat="0" applyBorder="0" applyAlignment="0" applyProtection="0"/>
    <xf numFmtId="0" fontId="32" fillId="36" borderId="0" applyNumberFormat="0" applyBorder="0" applyAlignment="0" applyProtection="0"/>
    <xf numFmtId="0" fontId="136" fillId="6" borderId="0" applyNumberFormat="0" applyBorder="0" applyAlignment="0" applyProtection="0"/>
    <xf numFmtId="0" fontId="32" fillId="36" borderId="0" applyNumberFormat="0" applyBorder="0" applyAlignment="0" applyProtection="0"/>
    <xf numFmtId="0" fontId="32" fillId="36" borderId="0" applyNumberFormat="0" applyBorder="0" applyAlignment="0" applyProtection="0"/>
    <xf numFmtId="0" fontId="4" fillId="6" borderId="0" applyNumberFormat="0" applyBorder="0" applyAlignment="0" applyProtection="0"/>
    <xf numFmtId="0" fontId="32" fillId="36" borderId="0" applyNumberFormat="0" applyBorder="0" applyAlignment="0" applyProtection="0"/>
    <xf numFmtId="0" fontId="136" fillId="6" borderId="0" applyNumberFormat="0" applyBorder="0" applyAlignment="0" applyProtection="0"/>
    <xf numFmtId="0" fontId="32" fillId="36" borderId="0" applyNumberFormat="0" applyBorder="0" applyAlignment="0" applyProtection="0"/>
    <xf numFmtId="0" fontId="32" fillId="36" borderId="0" applyNumberFormat="0" applyBorder="0" applyAlignment="0" applyProtection="0"/>
    <xf numFmtId="0" fontId="32" fillId="36" borderId="0" applyNumberFormat="0" applyBorder="0" applyAlignment="0" applyProtection="0"/>
    <xf numFmtId="0" fontId="32" fillId="6" borderId="0" applyNumberFormat="0" applyBorder="0" applyAlignment="0" applyProtection="0"/>
    <xf numFmtId="0" fontId="32" fillId="36" borderId="0" applyNumberFormat="0" applyBorder="0" applyAlignment="0" applyProtection="0"/>
    <xf numFmtId="0" fontId="32" fillId="36" borderId="0" applyNumberFormat="0" applyBorder="0" applyAlignment="0" applyProtection="0"/>
    <xf numFmtId="0" fontId="74" fillId="6" borderId="0" applyNumberFormat="0" applyBorder="0" applyAlignment="0" applyProtection="0"/>
    <xf numFmtId="0" fontId="74" fillId="6" borderId="0" applyNumberFormat="0" applyBorder="0" applyAlignment="0" applyProtection="0"/>
    <xf numFmtId="0" fontId="32" fillId="6" borderId="0" applyNumberFormat="0" applyBorder="0" applyAlignment="0" applyProtection="0"/>
    <xf numFmtId="0" fontId="32" fillId="36" borderId="0" applyNumberFormat="0" applyBorder="0" applyAlignment="0" applyProtection="0"/>
    <xf numFmtId="0" fontId="74" fillId="6" borderId="0" applyNumberFormat="0" applyBorder="0" applyAlignment="0" applyProtection="0"/>
    <xf numFmtId="0" fontId="32" fillId="36" borderId="0" applyNumberFormat="0" applyBorder="0" applyAlignment="0" applyProtection="0"/>
    <xf numFmtId="0" fontId="32" fillId="36" borderId="0" applyNumberFormat="0" applyBorder="0" applyAlignment="0" applyProtection="0"/>
    <xf numFmtId="0" fontId="32" fillId="6" borderId="0" applyNumberFormat="0" applyBorder="0" applyAlignment="0" applyProtection="0"/>
    <xf numFmtId="0" fontId="32" fillId="36" borderId="0" applyNumberFormat="0" applyBorder="0" applyAlignment="0" applyProtection="0"/>
    <xf numFmtId="0" fontId="32" fillId="36" borderId="0" applyNumberFormat="0" applyBorder="0" applyAlignment="0" applyProtection="0"/>
    <xf numFmtId="0" fontId="32" fillId="6" borderId="0" applyNumberFormat="0" applyBorder="0" applyAlignment="0" applyProtection="0"/>
    <xf numFmtId="0" fontId="32" fillId="36" borderId="0" applyNumberFormat="0" applyBorder="0" applyAlignment="0" applyProtection="0"/>
    <xf numFmtId="0" fontId="32" fillId="6" borderId="0" applyNumberFormat="0" applyBorder="0" applyAlignment="0" applyProtection="0"/>
    <xf numFmtId="0" fontId="32" fillId="36" borderId="0" applyNumberFormat="0" applyBorder="0" applyAlignment="0" applyProtection="0"/>
    <xf numFmtId="0" fontId="32" fillId="6" borderId="0" applyNumberFormat="0" applyBorder="0" applyAlignment="0" applyProtection="0"/>
    <xf numFmtId="0" fontId="32" fillId="36" borderId="0" applyNumberFormat="0" applyBorder="0" applyAlignment="0" applyProtection="0"/>
    <xf numFmtId="0" fontId="32" fillId="6" borderId="0" applyNumberFormat="0" applyBorder="0" applyAlignment="0" applyProtection="0"/>
    <xf numFmtId="0" fontId="32" fillId="36" borderId="0" applyNumberFormat="0" applyBorder="0" applyAlignment="0" applyProtection="0"/>
    <xf numFmtId="0" fontId="32" fillId="6" borderId="0" applyNumberFormat="0" applyBorder="0" applyAlignment="0" applyProtection="0"/>
    <xf numFmtId="0" fontId="3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137" fillId="0" borderId="0" applyNumberFormat="0" applyFill="0" applyBorder="0" applyAlignment="0" applyProtection="0"/>
    <xf numFmtId="0" fontId="4" fillId="0" borderId="0" applyNumberFormat="0" applyFill="0" applyBorder="0" applyAlignment="0" applyProtection="0"/>
    <xf numFmtId="0" fontId="137" fillId="0" borderId="0" applyNumberFormat="0" applyFill="0" applyBorder="0" applyAlignment="0" applyProtection="0"/>
    <xf numFmtId="0" fontId="4" fillId="0" borderId="0" applyNumberFormat="0" applyFill="0" applyBorder="0" applyAlignment="0" applyProtection="0"/>
    <xf numFmtId="0" fontId="33" fillId="0" borderId="0" applyNumberFormat="0" applyFill="0" applyBorder="0" applyAlignment="0" applyProtection="0"/>
    <xf numFmtId="0" fontId="137"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4" fillId="0" borderId="0" applyNumberFormat="0" applyFill="0" applyBorder="0" applyAlignment="0" applyProtection="0"/>
    <xf numFmtId="0" fontId="33" fillId="0" borderId="0" applyNumberFormat="0" applyFill="0" applyBorder="0" applyAlignment="0" applyProtection="0"/>
    <xf numFmtId="0" fontId="137"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7"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9"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66" fillId="67" borderId="51" applyNumberFormat="0" applyAlignment="0" applyProtection="0"/>
    <xf numFmtId="0" fontId="69" fillId="26" borderId="51" applyNumberFormat="0" applyFont="0" applyAlignment="0" applyProtection="0"/>
    <xf numFmtId="0" fontId="66" fillId="67" borderId="51" applyNumberFormat="0" applyAlignment="0" applyProtection="0"/>
    <xf numFmtId="0" fontId="69"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66" fillId="67" borderId="51" applyNumberFormat="0" applyAlignment="0" applyProtection="0"/>
    <xf numFmtId="0" fontId="69" fillId="26" borderId="51" applyNumberFormat="0" applyFont="0" applyAlignment="0" applyProtection="0"/>
    <xf numFmtId="0" fontId="69" fillId="26" borderId="51" applyNumberFormat="0" applyFont="0" applyAlignment="0" applyProtection="0"/>
    <xf numFmtId="0" fontId="66" fillId="67" borderId="51" applyNumberFormat="0" applyAlignment="0" applyProtection="0"/>
    <xf numFmtId="0" fontId="69"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66" fillId="67" borderId="51" applyNumberFormat="0" applyAlignment="0" applyProtection="0"/>
    <xf numFmtId="0" fontId="69" fillId="26" borderId="51" applyNumberFormat="0" applyFont="0" applyAlignment="0" applyProtection="0"/>
    <xf numFmtId="0" fontId="69" fillId="26" borderId="51" applyNumberFormat="0" applyFont="0" applyAlignment="0" applyProtection="0"/>
    <xf numFmtId="0" fontId="66" fillId="67" borderId="51" applyNumberFormat="0" applyAlignment="0" applyProtection="0"/>
    <xf numFmtId="0" fontId="69" fillId="26" borderId="51" applyNumberFormat="0" applyFont="0" applyAlignment="0" applyProtection="0"/>
    <xf numFmtId="0" fontId="69" fillId="26" borderId="51" applyNumberFormat="0" applyFont="0" applyAlignment="0" applyProtection="0"/>
    <xf numFmtId="0" fontId="66" fillId="67" borderId="51" applyNumberFormat="0" applyAlignment="0" applyProtection="0"/>
    <xf numFmtId="0" fontId="69"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66" fillId="67" borderId="51" applyNumberFormat="0" applyAlignment="0" applyProtection="0"/>
    <xf numFmtId="0" fontId="69"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69" fillId="26" borderId="51" applyNumberFormat="0" applyFont="0" applyAlignment="0" applyProtection="0"/>
    <xf numFmtId="0" fontId="4" fillId="26" borderId="51" applyNumberFormat="0" applyFont="0" applyAlignment="0" applyProtection="0"/>
    <xf numFmtId="0" fontId="69"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66" fillId="67" borderId="51" applyNumberForma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66" fillId="67" borderId="51" applyNumberFormat="0" applyAlignment="0" applyProtection="0"/>
    <xf numFmtId="0" fontId="18"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4"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18"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66" fillId="67" borderId="51" applyNumberFormat="0" applyAlignment="0" applyProtection="0"/>
    <xf numFmtId="0" fontId="66" fillId="67" borderId="51" applyNumberFormat="0" applyAlignment="0" applyProtection="0"/>
    <xf numFmtId="0" fontId="18"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66" fillId="67" borderId="51" applyNumberFormat="0" applyAlignment="0" applyProtection="0"/>
    <xf numFmtId="0" fontId="18" fillId="26" borderId="51" applyNumberFormat="0" applyFont="0" applyAlignment="0" applyProtection="0"/>
    <xf numFmtId="0" fontId="66" fillId="67" borderId="51" applyNumberFormat="0" applyAlignment="0" applyProtection="0"/>
    <xf numFmtId="0" fontId="66" fillId="67" borderId="51" applyNumberFormat="0" applyAlignment="0" applyProtection="0"/>
    <xf numFmtId="0" fontId="66" fillId="67" borderId="51" applyNumberFormat="0" applyAlignment="0" applyProtection="0"/>
    <xf numFmtId="0" fontId="66" fillId="67" borderId="51" applyNumberForma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4"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9"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7" fillId="0" borderId="0" applyFont="0" applyFill="0" applyBorder="0" applyAlignment="0" applyProtection="0"/>
    <xf numFmtId="0" fontId="34" fillId="0" borderId="13" applyNumberFormat="0" applyFill="0" applyAlignment="0" applyProtection="0"/>
    <xf numFmtId="0" fontId="4" fillId="0" borderId="13" applyNumberFormat="0" applyFill="0" applyAlignment="0" applyProtection="0"/>
    <xf numFmtId="0" fontId="4" fillId="0" borderId="13" applyNumberFormat="0" applyFill="0" applyAlignment="0" applyProtection="0"/>
    <xf numFmtId="0" fontId="138" fillId="0" borderId="13" applyNumberFormat="0" applyFill="0" applyAlignment="0" applyProtection="0"/>
    <xf numFmtId="0" fontId="4" fillId="0" borderId="13" applyNumberFormat="0" applyFill="0" applyAlignment="0" applyProtection="0"/>
    <xf numFmtId="0" fontId="138" fillId="0" borderId="13" applyNumberFormat="0" applyFill="0" applyAlignment="0" applyProtection="0"/>
    <xf numFmtId="0" fontId="4" fillId="0" borderId="13" applyNumberFormat="0" applyFill="0" applyAlignment="0" applyProtection="0"/>
    <xf numFmtId="0" fontId="34" fillId="0" borderId="13" applyNumberFormat="0" applyFill="0" applyAlignment="0" applyProtection="0"/>
    <xf numFmtId="0" fontId="138"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4" fillId="0" borderId="13" applyNumberFormat="0" applyFill="0" applyAlignment="0" applyProtection="0"/>
    <xf numFmtId="0" fontId="34" fillId="0" borderId="13" applyNumberFormat="0" applyFill="0" applyAlignment="0" applyProtection="0"/>
    <xf numFmtId="0" fontId="138"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106" fillId="0" borderId="13" applyNumberFormat="0" applyFill="0" applyAlignment="0" applyProtection="0"/>
    <xf numFmtId="0" fontId="34" fillId="0" borderId="13" applyNumberFormat="0" applyFill="0" applyAlignment="0" applyProtection="0"/>
    <xf numFmtId="0" fontId="106"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139" fillId="0" borderId="0"/>
    <xf numFmtId="0" fontId="18" fillId="0" borderId="0"/>
    <xf numFmtId="0" fontId="18" fillId="0" borderId="0"/>
    <xf numFmtId="0" fontId="18" fillId="0" borderId="0"/>
    <xf numFmtId="0" fontId="18"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38" fillId="0" borderId="0"/>
    <xf numFmtId="0" fontId="38" fillId="0" borderId="0"/>
    <xf numFmtId="0" fontId="116" fillId="0" borderId="0"/>
    <xf numFmtId="0" fontId="6" fillId="0" borderId="0"/>
    <xf numFmtId="0" fontId="6" fillId="0" borderId="0"/>
    <xf numFmtId="0" fontId="6" fillId="0" borderId="0"/>
    <xf numFmtId="0" fontId="35"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140" fillId="0" borderId="0" applyNumberFormat="0" applyFill="0" applyBorder="0" applyAlignment="0" applyProtection="0"/>
    <xf numFmtId="0" fontId="4" fillId="0" borderId="0" applyNumberFormat="0" applyFill="0" applyBorder="0" applyAlignment="0" applyProtection="0"/>
    <xf numFmtId="0" fontId="140" fillId="0" borderId="0" applyNumberFormat="0" applyFill="0" applyBorder="0" applyAlignment="0" applyProtection="0"/>
    <xf numFmtId="0" fontId="4" fillId="0" borderId="0" applyNumberFormat="0" applyFill="0" applyBorder="0" applyAlignment="0" applyProtection="0"/>
    <xf numFmtId="0" fontId="35" fillId="0" borderId="0" applyNumberFormat="0" applyFill="0" applyBorder="0" applyAlignment="0" applyProtection="0"/>
    <xf numFmtId="0" fontId="140"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 fillId="0" borderId="0" applyNumberFormat="0" applyFill="0" applyBorder="0" applyAlignment="0" applyProtection="0"/>
    <xf numFmtId="0" fontId="35" fillId="0" borderId="0" applyNumberFormat="0" applyFill="0" applyBorder="0" applyAlignment="0" applyProtection="0"/>
    <xf numFmtId="0" fontId="140"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64" fontId="4" fillId="0" borderId="0" applyFont="0" applyFill="0" applyBorder="0" applyAlignment="0" applyProtection="0"/>
    <xf numFmtId="3" fontId="141" fillId="0" borderId="23" applyFont="0" applyBorder="0">
      <alignment horizontal="right"/>
      <protection locked="0"/>
    </xf>
    <xf numFmtId="166" fontId="4" fillId="0" borderId="0" applyFont="0" applyFill="0" applyBorder="0" applyAlignment="0" applyProtection="0"/>
    <xf numFmtId="166" fontId="37" fillId="0" borderId="0" applyFont="0" applyFill="0" applyBorder="0" applyAlignment="0" applyProtection="0"/>
    <xf numFmtId="170" fontId="18" fillId="0" borderId="0" applyFont="0" applyFill="0" applyBorder="0" applyAlignment="0" applyProtection="0"/>
    <xf numFmtId="166"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6" fontId="37"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6" fontId="4"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6" fontId="4"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6" fontId="4"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6" fontId="4"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0" fontId="36"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142" fillId="7" borderId="0" applyNumberFormat="0" applyBorder="0" applyAlignment="0" applyProtection="0"/>
    <xf numFmtId="0" fontId="4" fillId="7" borderId="0" applyNumberFormat="0" applyBorder="0" applyAlignment="0" applyProtection="0"/>
    <xf numFmtId="0" fontId="142" fillId="7" borderId="0" applyNumberFormat="0" applyBorder="0" applyAlignment="0" applyProtection="0"/>
    <xf numFmtId="0" fontId="4" fillId="7" borderId="0" applyNumberFormat="0" applyBorder="0" applyAlignment="0" applyProtection="0"/>
    <xf numFmtId="0" fontId="36" fillId="37" borderId="0" applyNumberFormat="0" applyBorder="0" applyAlignment="0" applyProtection="0"/>
    <xf numFmtId="0" fontId="142" fillId="7" borderId="0" applyNumberFormat="0" applyBorder="0" applyAlignment="0" applyProtection="0"/>
    <xf numFmtId="0" fontId="36" fillId="37" borderId="0" applyNumberFormat="0" applyBorder="0" applyAlignment="0" applyProtection="0"/>
    <xf numFmtId="0" fontId="36" fillId="37" borderId="0" applyNumberFormat="0" applyBorder="0" applyAlignment="0" applyProtection="0"/>
    <xf numFmtId="0" fontId="4" fillId="7" borderId="0" applyNumberFormat="0" applyBorder="0" applyAlignment="0" applyProtection="0"/>
    <xf numFmtId="0" fontId="36" fillId="37" borderId="0" applyNumberFormat="0" applyBorder="0" applyAlignment="0" applyProtection="0"/>
    <xf numFmtId="0" fontId="142" fillId="7" borderId="0" applyNumberFormat="0" applyBorder="0" applyAlignment="0" applyProtection="0"/>
    <xf numFmtId="0" fontId="36" fillId="37" borderId="0" applyNumberFormat="0" applyBorder="0" applyAlignment="0" applyProtection="0"/>
    <xf numFmtId="0" fontId="36" fillId="37" borderId="0" applyNumberFormat="0" applyBorder="0" applyAlignment="0" applyProtection="0"/>
    <xf numFmtId="0" fontId="36" fillId="37" borderId="0" applyNumberFormat="0" applyBorder="0" applyAlignment="0" applyProtection="0"/>
    <xf numFmtId="0" fontId="36" fillId="7" borderId="0" applyNumberFormat="0" applyBorder="0" applyAlignment="0" applyProtection="0"/>
    <xf numFmtId="0" fontId="36" fillId="37" borderId="0" applyNumberFormat="0" applyBorder="0" applyAlignment="0" applyProtection="0"/>
    <xf numFmtId="0" fontId="36" fillId="37" borderId="0" applyNumberFormat="0" applyBorder="0" applyAlignment="0" applyProtection="0"/>
    <xf numFmtId="0" fontId="88" fillId="7" borderId="0" applyNumberFormat="0" applyBorder="0" applyAlignment="0" applyProtection="0"/>
    <xf numFmtId="0" fontId="88" fillId="7" borderId="0" applyNumberFormat="0" applyBorder="0" applyAlignment="0" applyProtection="0"/>
    <xf numFmtId="0" fontId="36" fillId="7" borderId="0" applyNumberFormat="0" applyBorder="0" applyAlignment="0" applyProtection="0"/>
    <xf numFmtId="0" fontId="36" fillId="37" borderId="0" applyNumberFormat="0" applyBorder="0" applyAlignment="0" applyProtection="0"/>
    <xf numFmtId="0" fontId="88" fillId="7" borderId="0" applyNumberFormat="0" applyBorder="0" applyAlignment="0" applyProtection="0"/>
    <xf numFmtId="0" fontId="36" fillId="37" borderId="0" applyNumberFormat="0" applyBorder="0" applyAlignment="0" applyProtection="0"/>
    <xf numFmtId="0" fontId="36" fillId="37" borderId="0" applyNumberFormat="0" applyBorder="0" applyAlignment="0" applyProtection="0"/>
    <xf numFmtId="0" fontId="36" fillId="7" borderId="0" applyNumberFormat="0" applyBorder="0" applyAlignment="0" applyProtection="0"/>
    <xf numFmtId="0" fontId="36" fillId="37" borderId="0" applyNumberFormat="0" applyBorder="0" applyAlignment="0" applyProtection="0"/>
    <xf numFmtId="0" fontId="36" fillId="37" borderId="0" applyNumberFormat="0" applyBorder="0" applyAlignment="0" applyProtection="0"/>
    <xf numFmtId="0" fontId="36" fillId="7" borderId="0" applyNumberFormat="0" applyBorder="0" applyAlignment="0" applyProtection="0"/>
    <xf numFmtId="0" fontId="36" fillId="37" borderId="0" applyNumberFormat="0" applyBorder="0" applyAlignment="0" applyProtection="0"/>
    <xf numFmtId="0" fontId="36" fillId="7" borderId="0" applyNumberFormat="0" applyBorder="0" applyAlignment="0" applyProtection="0"/>
    <xf numFmtId="0" fontId="36" fillId="37" borderId="0" applyNumberFormat="0" applyBorder="0" applyAlignment="0" applyProtection="0"/>
    <xf numFmtId="0" fontId="36" fillId="7" borderId="0" applyNumberFormat="0" applyBorder="0" applyAlignment="0" applyProtection="0"/>
    <xf numFmtId="0" fontId="36" fillId="37" borderId="0" applyNumberFormat="0" applyBorder="0" applyAlignment="0" applyProtection="0"/>
    <xf numFmtId="0" fontId="36" fillId="7" borderId="0" applyNumberFormat="0" applyBorder="0" applyAlignment="0" applyProtection="0"/>
    <xf numFmtId="0" fontId="36" fillId="37" borderId="0" applyNumberFormat="0" applyBorder="0" applyAlignment="0" applyProtection="0"/>
    <xf numFmtId="0" fontId="36" fillId="7" borderId="0" applyNumberFormat="0" applyBorder="0" applyAlignment="0" applyProtection="0"/>
    <xf numFmtId="0" fontId="25" fillId="23" borderId="48" applyNumberFormat="0" applyAlignment="0" applyProtection="0"/>
    <xf numFmtId="0" fontId="17" fillId="26" borderId="51" applyNumberFormat="0" applyFont="0" applyAlignment="0" applyProtection="0"/>
    <xf numFmtId="0" fontId="24" fillId="23" borderId="49" applyNumberFormat="0" applyAlignment="0" applyProtection="0"/>
    <xf numFmtId="0" fontId="17" fillId="26" borderId="51" applyNumberFormat="0" applyFont="0" applyAlignment="0" applyProtection="0"/>
    <xf numFmtId="0" fontId="18" fillId="26" borderId="51" applyNumberFormat="0" applyFont="0" applyAlignment="0" applyProtection="0"/>
    <xf numFmtId="0" fontId="18" fillId="26" borderId="51" applyNumberFormat="0" applyFont="0" applyAlignment="0" applyProtection="0"/>
    <xf numFmtId="0" fontId="37" fillId="0" borderId="0"/>
    <xf numFmtId="0" fontId="18" fillId="26" borderId="51" applyNumberFormat="0" applyFont="0" applyAlignment="0" applyProtection="0"/>
    <xf numFmtId="0" fontId="20" fillId="0" borderId="50" applyNumberFormat="0" applyFill="0" applyAlignment="0" applyProtection="0"/>
    <xf numFmtId="0" fontId="23" fillId="10" borderId="48" applyNumberFormat="0" applyAlignment="0" applyProtection="0"/>
    <xf numFmtId="0" fontId="37" fillId="0" borderId="0"/>
    <xf numFmtId="0" fontId="4" fillId="0" borderId="0"/>
  </cellStyleXfs>
  <cellXfs count="600">
    <xf numFmtId="0" fontId="0" fillId="0" borderId="0" xfId="0"/>
    <xf numFmtId="0" fontId="5" fillId="0" borderId="0" xfId="0" applyFont="1" applyBorder="1" applyAlignment="1" applyProtection="1">
      <alignment vertical="center" wrapText="1"/>
      <protection locked="0"/>
    </xf>
    <xf numFmtId="0" fontId="5" fillId="0" borderId="0" xfId="0" applyNumberFormat="1" applyFont="1" applyBorder="1" applyAlignment="1" applyProtection="1">
      <alignment vertical="center" wrapText="1"/>
      <protection locked="0"/>
    </xf>
    <xf numFmtId="0" fontId="5" fillId="0" borderId="0" xfId="0" applyFont="1" applyBorder="1" applyAlignment="1" applyProtection="1">
      <alignment horizontal="center" vertical="center" wrapText="1"/>
      <protection locked="0"/>
    </xf>
    <xf numFmtId="0" fontId="5" fillId="0" borderId="0" xfId="0" applyFont="1" applyFill="1" applyBorder="1" applyAlignment="1" applyProtection="1">
      <alignment horizontal="center" vertical="center" wrapText="1"/>
      <protection locked="0"/>
    </xf>
    <xf numFmtId="0" fontId="5" fillId="0" borderId="0" xfId="0" applyNumberFormat="1" applyFont="1" applyBorder="1" applyAlignment="1" applyProtection="1">
      <alignment horizontal="center" vertical="center" wrapText="1"/>
      <protection locked="0"/>
    </xf>
    <xf numFmtId="0" fontId="5" fillId="0" borderId="0" xfId="0" applyFont="1" applyFill="1" applyBorder="1" applyAlignment="1" applyProtection="1">
      <alignment vertical="center" wrapText="1"/>
      <protection locked="0"/>
    </xf>
    <xf numFmtId="0" fontId="5" fillId="0" borderId="1" xfId="0" applyFont="1" applyFill="1" applyBorder="1" applyAlignment="1" applyProtection="1">
      <alignment vertical="center" wrapText="1"/>
      <protection locked="0"/>
    </xf>
    <xf numFmtId="0" fontId="5" fillId="0" borderId="1" xfId="0" applyFont="1" applyBorder="1" applyAlignment="1" applyProtection="1">
      <alignment vertical="center" wrapText="1"/>
      <protection locked="0"/>
    </xf>
    <xf numFmtId="0" fontId="5" fillId="0" borderId="0" xfId="0" applyNumberFormat="1" applyFont="1" applyFill="1" applyBorder="1" applyAlignment="1" applyProtection="1">
      <alignment horizontal="center" vertical="center" wrapText="1"/>
      <protection locked="0"/>
    </xf>
    <xf numFmtId="0" fontId="5" fillId="0" borderId="0" xfId="0" applyNumberFormat="1" applyFont="1" applyFill="1" applyBorder="1" applyAlignment="1" applyProtection="1">
      <alignment vertical="center" wrapText="1"/>
      <protection locked="0"/>
    </xf>
    <xf numFmtId="0" fontId="11" fillId="0" borderId="1" xfId="0" applyFont="1" applyFill="1" applyBorder="1" applyAlignment="1" applyProtection="1">
      <alignment horizontal="center" vertical="center" wrapText="1"/>
      <protection locked="0"/>
    </xf>
    <xf numFmtId="0" fontId="11" fillId="0" borderId="0" xfId="0" applyFont="1" applyFill="1" applyBorder="1" applyAlignment="1" applyProtection="1">
      <alignment vertical="center" wrapText="1"/>
      <protection locked="0"/>
    </xf>
    <xf numFmtId="0" fontId="5" fillId="0" borderId="1" xfId="0" applyFont="1" applyBorder="1" applyAlignment="1" applyProtection="1">
      <alignment horizontal="center" vertical="center" wrapText="1"/>
      <protection locked="0"/>
    </xf>
    <xf numFmtId="0" fontId="5" fillId="0" borderId="1" xfId="0" applyFont="1" applyFill="1" applyBorder="1" applyAlignment="1" applyProtection="1">
      <alignment horizontal="center" vertical="center" wrapText="1"/>
      <protection locked="0"/>
    </xf>
    <xf numFmtId="0" fontId="12" fillId="0" borderId="0" xfId="0" applyFont="1" applyFill="1" applyBorder="1" applyAlignment="1" applyProtection="1">
      <alignment horizontal="center" vertical="center" wrapText="1"/>
      <protection locked="0"/>
    </xf>
    <xf numFmtId="0" fontId="12" fillId="0" borderId="0" xfId="0" applyFont="1" applyFill="1" applyBorder="1" applyAlignment="1" applyProtection="1">
      <alignment vertical="center" wrapText="1"/>
      <protection locked="0"/>
    </xf>
    <xf numFmtId="0" fontId="12" fillId="0" borderId="0" xfId="0" applyFont="1" applyBorder="1" applyAlignment="1" applyProtection="1">
      <alignment vertical="center" wrapText="1"/>
      <protection locked="0"/>
    </xf>
    <xf numFmtId="0" fontId="11" fillId="0" borderId="0" xfId="12" applyFont="1" applyFill="1" applyBorder="1" applyAlignment="1" applyProtection="1">
      <alignment horizontal="center" vertical="center" wrapText="1"/>
    </xf>
    <xf numFmtId="0" fontId="15" fillId="0" borderId="0" xfId="12" applyFont="1" applyFill="1" applyBorder="1" applyAlignment="1" applyProtection="1">
      <alignment horizontal="center" vertical="center"/>
      <protection locked="0"/>
    </xf>
    <xf numFmtId="0" fontId="11" fillId="0" borderId="0" xfId="1" applyFont="1" applyFill="1" applyBorder="1" applyAlignment="1" applyProtection="1">
      <alignment vertical="center" wrapText="1"/>
      <protection locked="0"/>
    </xf>
    <xf numFmtId="0" fontId="11" fillId="0" borderId="0" xfId="1" applyFont="1" applyBorder="1" applyAlignment="1" applyProtection="1">
      <alignment vertical="center" wrapText="1"/>
      <protection locked="0"/>
    </xf>
    <xf numFmtId="0" fontId="11" fillId="0" borderId="0" xfId="1" applyFont="1" applyBorder="1" applyAlignment="1" applyProtection="1">
      <alignment vertical="center" wrapText="1"/>
      <protection locked="0"/>
    </xf>
    <xf numFmtId="0" fontId="11" fillId="0" borderId="1" xfId="1" applyFont="1" applyFill="1" applyBorder="1" applyAlignment="1" applyProtection="1">
      <alignment horizontal="center" vertical="center" wrapText="1"/>
      <protection locked="0"/>
    </xf>
    <xf numFmtId="0" fontId="5" fillId="2" borderId="16" xfId="0" applyFont="1" applyFill="1" applyBorder="1" applyAlignment="1" applyProtection="1">
      <alignment horizontal="center" vertical="center" wrapText="1"/>
      <protection locked="0"/>
    </xf>
    <xf numFmtId="0" fontId="5" fillId="2" borderId="16" xfId="0" applyFont="1" applyFill="1" applyBorder="1" applyAlignment="1" applyProtection="1">
      <alignment vertical="center" wrapText="1"/>
      <protection locked="0"/>
    </xf>
    <xf numFmtId="0" fontId="5" fillId="2" borderId="16" xfId="0" applyNumberFormat="1" applyFont="1" applyFill="1" applyBorder="1" applyAlignment="1" applyProtection="1">
      <alignment horizontal="center" vertical="center" wrapText="1"/>
      <protection locked="0"/>
    </xf>
    <xf numFmtId="20" fontId="5" fillId="2" borderId="16" xfId="0" applyNumberFormat="1" applyFont="1" applyFill="1" applyBorder="1" applyAlignment="1" applyProtection="1">
      <alignment horizontal="center" vertical="center" wrapText="1"/>
      <protection locked="0"/>
    </xf>
    <xf numFmtId="20" fontId="5" fillId="0" borderId="16" xfId="0" applyNumberFormat="1" applyFont="1" applyFill="1" applyBorder="1" applyAlignment="1" applyProtection="1">
      <alignment horizontal="center" vertical="center" wrapText="1"/>
      <protection locked="0"/>
    </xf>
    <xf numFmtId="0" fontId="13" fillId="0" borderId="15" xfId="0" applyFont="1" applyFill="1" applyBorder="1" applyAlignment="1" applyProtection="1">
      <alignment horizontal="center" vertical="center" wrapText="1"/>
      <protection locked="0"/>
    </xf>
    <xf numFmtId="0" fontId="5" fillId="3" borderId="1" xfId="0" applyFont="1" applyFill="1" applyBorder="1" applyAlignment="1" applyProtection="1">
      <alignment horizontal="center" vertical="center" wrapText="1"/>
      <protection locked="0"/>
    </xf>
    <xf numFmtId="0" fontId="11" fillId="0" borderId="1" xfId="0" applyFont="1" applyBorder="1" applyAlignment="1" applyProtection="1">
      <alignment horizontal="center" vertical="center" wrapText="1"/>
      <protection locked="0"/>
    </xf>
    <xf numFmtId="0" fontId="13" fillId="0" borderId="1" xfId="0" applyFont="1" applyFill="1" applyBorder="1" applyAlignment="1" applyProtection="1">
      <alignment horizontal="center" vertical="center" wrapText="1"/>
      <protection locked="0"/>
    </xf>
    <xf numFmtId="0" fontId="13" fillId="0" borderId="0" xfId="0" applyFont="1" applyFill="1" applyBorder="1" applyAlignment="1" applyProtection="1">
      <alignment horizontal="center" vertical="center" wrapText="1"/>
      <protection locked="0"/>
    </xf>
    <xf numFmtId="0" fontId="5" fillId="0" borderId="1" xfId="0" applyNumberFormat="1" applyFont="1" applyBorder="1" applyAlignment="1" applyProtection="1">
      <alignment horizontal="center" vertical="center" wrapText="1"/>
      <protection locked="0"/>
    </xf>
    <xf numFmtId="0" fontId="5" fillId="0" borderId="1" xfId="0" applyNumberFormat="1" applyFont="1" applyBorder="1" applyAlignment="1" applyProtection="1">
      <alignment vertical="center" wrapText="1"/>
      <protection locked="0"/>
    </xf>
    <xf numFmtId="0" fontId="5" fillId="3" borderId="0" xfId="0" applyFont="1" applyFill="1" applyBorder="1" applyAlignment="1" applyProtection="1">
      <alignment horizontal="center" vertical="center" wrapText="1"/>
      <protection locked="0"/>
    </xf>
    <xf numFmtId="168" fontId="5" fillId="3" borderId="1" xfId="0" applyNumberFormat="1" applyFont="1" applyFill="1" applyBorder="1" applyAlignment="1" applyProtection="1">
      <alignment horizontal="center" vertical="center" wrapText="1"/>
      <protection locked="0"/>
    </xf>
    <xf numFmtId="0" fontId="5" fillId="32" borderId="0" xfId="0" applyFont="1" applyFill="1" applyBorder="1" applyAlignment="1" applyProtection="1">
      <alignment vertical="center" wrapText="1"/>
      <protection locked="0"/>
    </xf>
    <xf numFmtId="0" fontId="16" fillId="0" borderId="1" xfId="0" applyFont="1" applyBorder="1" applyAlignment="1">
      <alignment horizontal="center" vertical="center" wrapText="1"/>
    </xf>
    <xf numFmtId="0" fontId="13" fillId="0" borderId="2" xfId="0" applyFont="1" applyFill="1" applyBorder="1" applyAlignment="1" applyProtection="1">
      <alignment horizontal="center" vertical="center" wrapText="1"/>
      <protection locked="0"/>
    </xf>
    <xf numFmtId="0" fontId="5" fillId="0" borderId="0" xfId="0" applyFont="1" applyBorder="1" applyAlignment="1" applyProtection="1">
      <alignment horizontal="justify" vertical="center" wrapText="1"/>
      <protection locked="0"/>
    </xf>
    <xf numFmtId="0" fontId="5" fillId="27" borderId="0" xfId="0" applyFont="1" applyFill="1" applyBorder="1" applyAlignment="1" applyProtection="1">
      <alignment vertical="center" wrapText="1"/>
      <protection locked="0"/>
    </xf>
    <xf numFmtId="0" fontId="13" fillId="0" borderId="18" xfId="0" applyFont="1" applyFill="1" applyBorder="1" applyAlignment="1" applyProtection="1">
      <alignment horizontal="center" vertical="center" wrapText="1"/>
      <protection locked="0"/>
    </xf>
    <xf numFmtId="0" fontId="11" fillId="28" borderId="18" xfId="12" applyFont="1" applyFill="1" applyBorder="1" applyAlignment="1" applyProtection="1">
      <alignment horizontal="center" vertical="center" wrapText="1"/>
    </xf>
    <xf numFmtId="0" fontId="12" fillId="0" borderId="18" xfId="0" applyFont="1" applyFill="1" applyBorder="1" applyAlignment="1" applyProtection="1">
      <alignment horizontal="center" vertical="center" wrapText="1"/>
      <protection locked="0"/>
    </xf>
    <xf numFmtId="0" fontId="12" fillId="0" borderId="17" xfId="0" applyFont="1" applyFill="1" applyBorder="1" applyAlignment="1" applyProtection="1">
      <alignment horizontal="center" vertical="center" wrapText="1"/>
      <protection locked="0"/>
    </xf>
    <xf numFmtId="0" fontId="4" fillId="0" borderId="19" xfId="118" applyFont="1" applyFill="1" applyBorder="1" applyAlignment="1">
      <alignment horizontal="center" vertical="center"/>
    </xf>
    <xf numFmtId="0" fontId="5" fillId="3" borderId="0" xfId="0" applyFont="1" applyFill="1" applyBorder="1" applyAlignment="1" applyProtection="1">
      <alignment vertical="center" wrapText="1"/>
      <protection locked="0"/>
    </xf>
    <xf numFmtId="0" fontId="11" fillId="3" borderId="0" xfId="1" applyFont="1" applyFill="1" applyBorder="1" applyAlignment="1" applyProtection="1">
      <alignment vertical="center" wrapText="1"/>
      <protection locked="0"/>
    </xf>
    <xf numFmtId="0" fontId="16" fillId="0" borderId="0" xfId="0" applyFont="1"/>
    <xf numFmtId="0" fontId="11" fillId="28" borderId="1" xfId="12" applyFont="1" applyFill="1" applyBorder="1" applyAlignment="1" applyProtection="1">
      <alignment horizontal="center" vertical="center" wrapText="1"/>
    </xf>
    <xf numFmtId="0" fontId="11" fillId="0" borderId="1" xfId="12" applyFont="1" applyFill="1" applyBorder="1" applyAlignment="1" applyProtection="1">
      <alignment horizontal="center" vertical="center" wrapText="1"/>
    </xf>
    <xf numFmtId="0" fontId="15" fillId="0" borderId="14" xfId="12" applyFont="1" applyFill="1" applyBorder="1" applyAlignment="1" applyProtection="1">
      <alignment horizontal="center" vertical="center"/>
      <protection locked="0"/>
    </xf>
    <xf numFmtId="0" fontId="53" fillId="0" borderId="0" xfId="0" applyFont="1"/>
    <xf numFmtId="0" fontId="53" fillId="0" borderId="20" xfId="0" applyFont="1" applyBorder="1" applyAlignment="1">
      <alignment horizontal="center" vertical="center" wrapText="1"/>
    </xf>
    <xf numFmtId="0" fontId="11" fillId="28" borderId="20" xfId="12" applyFont="1" applyFill="1" applyBorder="1" applyAlignment="1" applyProtection="1">
      <alignment horizontal="center" vertical="center" wrapText="1"/>
    </xf>
    <xf numFmtId="0" fontId="11" fillId="0" borderId="20" xfId="12" applyFont="1" applyFill="1" applyBorder="1" applyAlignment="1" applyProtection="1">
      <alignment horizontal="center" vertical="center" wrapText="1"/>
    </xf>
    <xf numFmtId="0" fontId="12" fillId="0" borderId="20" xfId="0" applyFont="1" applyFill="1" applyBorder="1" applyAlignment="1" applyProtection="1">
      <alignment horizontal="center" vertical="center" wrapText="1"/>
      <protection locked="0"/>
    </xf>
    <xf numFmtId="0" fontId="0" fillId="0" borderId="0" xfId="0" applyAlignment="1">
      <alignment horizontal="center"/>
    </xf>
    <xf numFmtId="0" fontId="53" fillId="0" borderId="22" xfId="0" applyFont="1" applyBorder="1" applyAlignment="1">
      <alignment horizontal="center" vertical="center" wrapText="1"/>
    </xf>
    <xf numFmtId="0" fontId="5" fillId="0" borderId="0" xfId="1" applyFont="1" applyFill="1" applyBorder="1" applyAlignment="1" applyProtection="1">
      <alignment vertical="center" wrapText="1"/>
      <protection locked="0"/>
    </xf>
    <xf numFmtId="0" fontId="11" fillId="0" borderId="24" xfId="1" applyFont="1" applyFill="1" applyBorder="1" applyAlignment="1" applyProtection="1">
      <alignment horizontal="center" vertical="center" wrapText="1"/>
      <protection locked="0"/>
    </xf>
    <xf numFmtId="0" fontId="5" fillId="0" borderId="24" xfId="0" applyFont="1" applyBorder="1" applyAlignment="1" applyProtection="1">
      <alignment vertical="center" wrapText="1"/>
      <protection locked="0"/>
    </xf>
    <xf numFmtId="0" fontId="5" fillId="0" borderId="24" xfId="0" applyFont="1" applyBorder="1" applyAlignment="1" applyProtection="1">
      <alignment horizontal="center" vertical="center" wrapText="1"/>
      <protection locked="0"/>
    </xf>
    <xf numFmtId="0" fontId="12" fillId="0" borderId="21" xfId="0" applyFont="1" applyFill="1" applyBorder="1" applyAlignment="1" applyProtection="1">
      <alignment horizontal="center" vertical="center" wrapText="1"/>
      <protection locked="0"/>
    </xf>
    <xf numFmtId="0" fontId="12" fillId="0" borderId="24" xfId="0" applyFont="1" applyFill="1" applyBorder="1" applyAlignment="1" applyProtection="1">
      <alignment horizontal="center" vertical="center" wrapText="1"/>
      <protection locked="0"/>
    </xf>
    <xf numFmtId="0" fontId="13" fillId="0" borderId="32" xfId="0" applyNumberFormat="1" applyFont="1" applyFill="1" applyBorder="1" applyAlignment="1" applyProtection="1">
      <alignment horizontal="center" vertical="center" wrapText="1"/>
      <protection locked="0"/>
    </xf>
    <xf numFmtId="0" fontId="5" fillId="0" borderId="40" xfId="0" applyFont="1" applyFill="1" applyBorder="1" applyAlignment="1" applyProtection="1">
      <alignment horizontal="center" vertical="center" wrapText="1"/>
      <protection locked="0"/>
    </xf>
    <xf numFmtId="0" fontId="5" fillId="3" borderId="40" xfId="0" applyFont="1" applyFill="1" applyBorder="1" applyAlignment="1" applyProtection="1">
      <alignment horizontal="center" vertical="center" wrapText="1"/>
      <protection locked="0"/>
    </xf>
    <xf numFmtId="0" fontId="5" fillId="0" borderId="40" xfId="0" applyFont="1" applyBorder="1" applyAlignment="1" applyProtection="1">
      <alignment horizontal="center" vertical="center" wrapText="1"/>
      <protection locked="0"/>
    </xf>
    <xf numFmtId="0" fontId="5" fillId="0" borderId="38" xfId="0" applyFont="1" applyFill="1" applyBorder="1" applyAlignment="1" applyProtection="1">
      <alignment horizontal="center" vertical="center" wrapText="1"/>
      <protection locked="0"/>
    </xf>
    <xf numFmtId="0" fontId="12" fillId="0" borderId="40" xfId="0" applyFont="1" applyFill="1" applyBorder="1" applyAlignment="1" applyProtection="1">
      <alignment horizontal="center" vertical="center" wrapText="1"/>
      <protection locked="0"/>
    </xf>
    <xf numFmtId="0" fontId="5" fillId="0" borderId="40" xfId="0" applyFont="1" applyBorder="1" applyAlignment="1" applyProtection="1">
      <alignment vertical="center" wrapText="1"/>
      <protection locked="0"/>
    </xf>
    <xf numFmtId="0" fontId="11" fillId="0" borderId="40" xfId="1" applyFont="1" applyFill="1" applyBorder="1" applyAlignment="1" applyProtection="1">
      <alignment horizontal="center" vertical="center" wrapText="1"/>
      <protection locked="0"/>
    </xf>
    <xf numFmtId="167" fontId="11" fillId="0" borderId="40" xfId="0" applyNumberFormat="1" applyFont="1" applyFill="1" applyBorder="1" applyAlignment="1" applyProtection="1">
      <alignment horizontal="center" vertical="center" wrapText="1"/>
      <protection locked="0"/>
    </xf>
    <xf numFmtId="168" fontId="11" fillId="0" borderId="40" xfId="0" applyNumberFormat="1" applyFont="1" applyFill="1" applyBorder="1" applyAlignment="1" applyProtection="1">
      <alignment horizontal="center" vertical="center" wrapText="1"/>
      <protection locked="0"/>
    </xf>
    <xf numFmtId="0" fontId="11" fillId="0" borderId="40" xfId="0" applyFont="1" applyBorder="1" applyAlignment="1" applyProtection="1">
      <alignment horizontal="center" vertical="center" wrapText="1"/>
      <protection locked="0"/>
    </xf>
    <xf numFmtId="0" fontId="12" fillId="0" borderId="23" xfId="0" applyFont="1" applyFill="1" applyBorder="1" applyAlignment="1" applyProtection="1">
      <alignment horizontal="center" vertical="center" wrapText="1"/>
      <protection locked="0"/>
    </xf>
    <xf numFmtId="0" fontId="11" fillId="0" borderId="40" xfId="0" applyFont="1" applyFill="1" applyBorder="1" applyAlignment="1" applyProtection="1">
      <alignment horizontal="center" vertical="center" wrapText="1"/>
      <protection locked="0"/>
    </xf>
    <xf numFmtId="0" fontId="11" fillId="0" borderId="40" xfId="0" applyFont="1" applyFill="1" applyBorder="1" applyAlignment="1">
      <alignment horizontal="center" vertical="center" wrapText="1"/>
    </xf>
    <xf numFmtId="0" fontId="11" fillId="0" borderId="40" xfId="12" applyFont="1" applyFill="1" applyBorder="1" applyAlignment="1" applyProtection="1">
      <alignment horizontal="center" vertical="center" wrapText="1"/>
      <protection locked="0"/>
    </xf>
    <xf numFmtId="0" fontId="5" fillId="0" borderId="40" xfId="0" applyNumberFormat="1" applyFont="1" applyBorder="1" applyAlignment="1" applyProtection="1">
      <alignment vertical="center" wrapText="1"/>
      <protection locked="0"/>
    </xf>
    <xf numFmtId="0" fontId="11" fillId="0" borderId="40" xfId="0" applyNumberFormat="1" applyFont="1" applyFill="1" applyBorder="1" applyAlignment="1" applyProtection="1">
      <alignment horizontal="center" vertical="center" wrapText="1"/>
      <protection locked="0"/>
    </xf>
    <xf numFmtId="0" fontId="5" fillId="0" borderId="40" xfId="0" applyFont="1" applyFill="1" applyBorder="1" applyAlignment="1">
      <alignment horizontal="center" vertical="center" wrapText="1"/>
    </xf>
    <xf numFmtId="14" fontId="5" fillId="0" borderId="40" xfId="0" applyNumberFormat="1" applyFont="1" applyFill="1" applyBorder="1" applyAlignment="1" applyProtection="1">
      <alignment horizontal="center" vertical="center" wrapText="1"/>
      <protection locked="0"/>
    </xf>
    <xf numFmtId="14" fontId="5" fillId="0" borderId="40" xfId="0" applyNumberFormat="1" applyFont="1" applyBorder="1" applyAlignment="1" applyProtection="1">
      <alignment horizontal="center" vertical="center" wrapText="1"/>
      <protection locked="0"/>
    </xf>
    <xf numFmtId="0" fontId="11" fillId="0" borderId="40" xfId="1" applyFont="1" applyFill="1" applyBorder="1" applyAlignment="1" applyProtection="1">
      <alignment vertical="center" wrapText="1"/>
      <protection locked="0"/>
    </xf>
    <xf numFmtId="167" fontId="5" fillId="0" borderId="40" xfId="0" applyNumberFormat="1" applyFont="1" applyFill="1" applyBorder="1" applyAlignment="1" applyProtection="1">
      <alignment horizontal="center" vertical="center" wrapText="1"/>
      <protection locked="0"/>
    </xf>
    <xf numFmtId="168" fontId="5" fillId="0" borderId="40" xfId="0" applyNumberFormat="1" applyFont="1" applyFill="1" applyBorder="1" applyAlignment="1" applyProtection="1">
      <alignment horizontal="center" vertical="center" wrapText="1"/>
      <protection locked="0"/>
    </xf>
    <xf numFmtId="0" fontId="5" fillId="0" borderId="25" xfId="0" applyFont="1" applyBorder="1" applyAlignment="1" applyProtection="1">
      <alignment vertical="center" wrapText="1"/>
      <protection locked="0"/>
    </xf>
    <xf numFmtId="169" fontId="11" fillId="0" borderId="40" xfId="0" applyNumberFormat="1" applyFont="1" applyFill="1" applyBorder="1" applyAlignment="1" applyProtection="1">
      <alignment horizontal="center" vertical="center" wrapText="1"/>
      <protection locked="0"/>
    </xf>
    <xf numFmtId="0" fontId="5" fillId="0" borderId="40" xfId="0" applyFont="1" applyFill="1" applyBorder="1" applyAlignment="1" applyProtection="1">
      <alignment vertical="center" wrapText="1"/>
      <protection locked="0"/>
    </xf>
    <xf numFmtId="167" fontId="5" fillId="3" borderId="40" xfId="0" applyNumberFormat="1" applyFont="1" applyFill="1" applyBorder="1" applyAlignment="1" applyProtection="1">
      <alignment horizontal="center" vertical="center" wrapText="1"/>
      <protection locked="0"/>
    </xf>
    <xf numFmtId="0" fontId="5" fillId="3" borderId="40" xfId="0" applyFont="1" applyFill="1" applyBorder="1" applyAlignment="1" applyProtection="1">
      <alignment vertical="center" wrapText="1"/>
      <protection locked="0"/>
    </xf>
    <xf numFmtId="167" fontId="11" fillId="0" borderId="40" xfId="1" applyNumberFormat="1" applyFont="1" applyFill="1" applyBorder="1" applyAlignment="1" applyProtection="1">
      <alignment horizontal="center" vertical="center" wrapText="1"/>
      <protection locked="0"/>
    </xf>
    <xf numFmtId="168" fontId="11" fillId="0" borderId="40" xfId="1" applyNumberFormat="1" applyFont="1" applyFill="1" applyBorder="1" applyAlignment="1" applyProtection="1">
      <alignment horizontal="center" vertical="center" wrapText="1"/>
      <protection locked="0"/>
    </xf>
    <xf numFmtId="20" fontId="11" fillId="0" borderId="40" xfId="0" applyNumberFormat="1" applyFont="1" applyFill="1" applyBorder="1" applyAlignment="1" applyProtection="1">
      <alignment horizontal="center" vertical="center" wrapText="1"/>
      <protection locked="0"/>
    </xf>
    <xf numFmtId="0" fontId="53" fillId="0" borderId="25" xfId="0" applyFont="1" applyBorder="1" applyAlignment="1">
      <alignment horizontal="center" vertical="center" wrapText="1"/>
    </xf>
    <xf numFmtId="0" fontId="53" fillId="0" borderId="24" xfId="0" applyFont="1" applyBorder="1" applyAlignment="1">
      <alignment horizontal="center" vertical="center" wrapText="1"/>
    </xf>
    <xf numFmtId="0" fontId="53" fillId="0" borderId="40" xfId="0" applyFont="1" applyBorder="1" applyAlignment="1">
      <alignment horizontal="center" vertical="center" wrapText="1"/>
    </xf>
    <xf numFmtId="0" fontId="11" fillId="0" borderId="21" xfId="12" applyFont="1" applyFill="1" applyBorder="1" applyAlignment="1" applyProtection="1">
      <alignment horizontal="center" vertical="center" wrapText="1"/>
    </xf>
    <xf numFmtId="0" fontId="11" fillId="28" borderId="40" xfId="12" applyFont="1" applyFill="1" applyBorder="1" applyAlignment="1" applyProtection="1">
      <alignment horizontal="center" vertical="center" wrapText="1"/>
    </xf>
    <xf numFmtId="0" fontId="11" fillId="0" borderId="40" xfId="1" applyFont="1" applyBorder="1" applyAlignment="1" applyProtection="1">
      <alignment vertical="center" wrapText="1"/>
      <protection locked="0"/>
    </xf>
    <xf numFmtId="168" fontId="5" fillId="3" borderId="40" xfId="0" applyNumberFormat="1" applyFont="1" applyFill="1" applyBorder="1" applyAlignment="1" applyProtection="1">
      <alignment horizontal="center" vertical="center" wrapText="1"/>
      <protection locked="0"/>
    </xf>
    <xf numFmtId="0" fontId="11" fillId="28" borderId="24" xfId="12" applyFont="1" applyFill="1" applyBorder="1" applyAlignment="1" applyProtection="1">
      <alignment horizontal="center" vertical="center" wrapText="1"/>
    </xf>
    <xf numFmtId="0" fontId="11" fillId="0" borderId="24" xfId="12" applyFont="1" applyFill="1" applyBorder="1" applyAlignment="1" applyProtection="1">
      <alignment horizontal="center" vertical="center" wrapText="1"/>
    </xf>
    <xf numFmtId="0" fontId="15" fillId="0" borderId="24" xfId="12" applyFont="1" applyFill="1" applyBorder="1" applyAlignment="1" applyProtection="1">
      <alignment horizontal="center" vertical="center"/>
      <protection locked="0"/>
    </xf>
    <xf numFmtId="0" fontId="11" fillId="3" borderId="40" xfId="0" applyFont="1" applyFill="1" applyBorder="1" applyAlignment="1" applyProtection="1">
      <alignment horizontal="center" vertical="center" wrapText="1"/>
      <protection locked="0"/>
    </xf>
    <xf numFmtId="20" fontId="5" fillId="3" borderId="40" xfId="0" applyNumberFormat="1" applyFont="1" applyFill="1" applyBorder="1" applyAlignment="1" applyProtection="1">
      <alignment horizontal="center" vertical="center" wrapText="1"/>
      <protection locked="0"/>
    </xf>
    <xf numFmtId="14" fontId="5" fillId="3" borderId="40" xfId="0" applyNumberFormat="1" applyFont="1" applyFill="1" applyBorder="1" applyAlignment="1" applyProtection="1">
      <alignment horizontal="center" vertical="center" wrapText="1"/>
      <protection locked="0"/>
    </xf>
    <xf numFmtId="0" fontId="5" fillId="3" borderId="40" xfId="0" applyNumberFormat="1" applyFont="1" applyFill="1" applyBorder="1" applyAlignment="1" applyProtection="1">
      <alignment horizontal="center" vertical="center" wrapText="1"/>
      <protection locked="0"/>
    </xf>
    <xf numFmtId="0" fontId="14" fillId="0" borderId="40" xfId="0" applyFont="1" applyBorder="1" applyAlignment="1">
      <alignment horizontal="center" vertical="center" wrapText="1"/>
    </xf>
    <xf numFmtId="0" fontId="13" fillId="0" borderId="40" xfId="0" applyFont="1" applyFill="1" applyBorder="1" applyAlignment="1" applyProtection="1">
      <alignment horizontal="center" vertical="center" wrapText="1"/>
      <protection locked="0"/>
    </xf>
    <xf numFmtId="0" fontId="13" fillId="0" borderId="40" xfId="0" applyFont="1" applyBorder="1" applyAlignment="1" applyProtection="1">
      <alignment horizontal="center" vertical="center" wrapText="1"/>
      <protection locked="0"/>
    </xf>
    <xf numFmtId="167" fontId="5" fillId="0" borderId="40" xfId="0" applyNumberFormat="1" applyFont="1" applyBorder="1" applyAlignment="1" applyProtection="1">
      <alignment horizontal="center" vertical="center" wrapText="1"/>
      <protection locked="0"/>
    </xf>
    <xf numFmtId="167" fontId="13" fillId="0" borderId="40" xfId="0" applyNumberFormat="1" applyFont="1" applyBorder="1" applyAlignment="1" applyProtection="1">
      <alignment horizontal="center" vertical="center" wrapText="1"/>
      <protection locked="0"/>
    </xf>
    <xf numFmtId="20" fontId="5" fillId="0" borderId="40" xfId="0" applyNumberFormat="1" applyFont="1" applyBorder="1" applyAlignment="1" applyProtection="1">
      <alignment vertical="center" wrapText="1"/>
      <protection locked="0"/>
    </xf>
    <xf numFmtId="20" fontId="5" fillId="0" borderId="40" xfId="0" applyNumberFormat="1" applyFont="1" applyBorder="1" applyAlignment="1" applyProtection="1">
      <alignment horizontal="center" vertical="center" wrapText="1"/>
      <protection locked="0"/>
    </xf>
    <xf numFmtId="168" fontId="13" fillId="0" borderId="40" xfId="0" applyNumberFormat="1" applyFont="1" applyBorder="1" applyAlignment="1" applyProtection="1">
      <alignment horizontal="center" vertical="center" wrapText="1"/>
      <protection locked="0"/>
    </xf>
    <xf numFmtId="0" fontId="13" fillId="0" borderId="40" xfId="0" applyNumberFormat="1" applyFont="1" applyBorder="1" applyAlignment="1" applyProtection="1">
      <alignment horizontal="center" vertical="center" wrapText="1"/>
      <protection locked="0"/>
    </xf>
    <xf numFmtId="0" fontId="5" fillId="0" borderId="40" xfId="0" applyNumberFormat="1" applyFont="1" applyBorder="1" applyAlignment="1" applyProtection="1">
      <alignment horizontal="center" vertical="center" wrapText="1"/>
      <protection locked="0"/>
    </xf>
    <xf numFmtId="49" fontId="5" fillId="0" borderId="40" xfId="0" applyNumberFormat="1" applyFont="1" applyBorder="1" applyAlignment="1" applyProtection="1">
      <alignment horizontal="center" vertical="center" wrapText="1"/>
      <protection locked="0"/>
    </xf>
    <xf numFmtId="0" fontId="5" fillId="0" borderId="38" xfId="0" applyFont="1" applyBorder="1" applyAlignment="1" applyProtection="1">
      <alignment vertical="center" wrapText="1"/>
      <protection locked="0"/>
    </xf>
    <xf numFmtId="0" fontId="8" fillId="0" borderId="40" xfId="0" applyFont="1" applyFill="1" applyBorder="1" applyAlignment="1" applyProtection="1">
      <alignment horizontal="center" vertical="center" wrapText="1"/>
      <protection locked="0"/>
    </xf>
    <xf numFmtId="0" fontId="0" fillId="0" borderId="40" xfId="0" applyBorder="1" applyAlignment="1">
      <alignment horizontal="center" vertical="center" wrapText="1"/>
    </xf>
    <xf numFmtId="17" fontId="5" fillId="0" borderId="40" xfId="0" applyNumberFormat="1" applyFont="1" applyBorder="1" applyAlignment="1" applyProtection="1">
      <alignment horizontal="center" vertical="center" wrapText="1"/>
      <protection locked="0"/>
    </xf>
    <xf numFmtId="20" fontId="5" fillId="0" borderId="40" xfId="0" applyNumberFormat="1" applyFont="1" applyFill="1" applyBorder="1" applyAlignment="1" applyProtection="1">
      <alignment horizontal="center" vertical="center" wrapText="1"/>
      <protection locked="0"/>
    </xf>
    <xf numFmtId="0" fontId="5" fillId="29" borderId="40" xfId="0" applyFont="1" applyFill="1" applyBorder="1" applyAlignment="1" applyProtection="1">
      <alignment horizontal="center" vertical="center" wrapText="1"/>
      <protection locked="0"/>
    </xf>
    <xf numFmtId="0" fontId="5" fillId="0" borderId="38" xfId="0" applyFont="1" applyBorder="1" applyAlignment="1" applyProtection="1">
      <alignment horizontal="center" vertical="center" wrapText="1"/>
      <protection locked="0"/>
    </xf>
    <xf numFmtId="0" fontId="5" fillId="3" borderId="38" xfId="0" applyFont="1" applyFill="1" applyBorder="1" applyAlignment="1" applyProtection="1">
      <alignment horizontal="center" vertical="center" wrapText="1"/>
      <protection locked="0"/>
    </xf>
    <xf numFmtId="0" fontId="12" fillId="0" borderId="39" xfId="0" applyFont="1" applyFill="1" applyBorder="1" applyAlignment="1" applyProtection="1">
      <alignment horizontal="center" vertical="center" wrapText="1"/>
      <protection locked="0"/>
    </xf>
    <xf numFmtId="0" fontId="12" fillId="0" borderId="41" xfId="0" applyFont="1" applyFill="1" applyBorder="1" applyAlignment="1" applyProtection="1">
      <alignment horizontal="center" vertical="center" wrapText="1"/>
      <protection locked="0"/>
    </xf>
    <xf numFmtId="1" fontId="11" fillId="0" borderId="40" xfId="0" applyNumberFormat="1" applyFont="1" applyFill="1" applyBorder="1" applyAlignment="1" applyProtection="1">
      <alignment horizontal="center" vertical="center" wrapText="1"/>
      <protection locked="0"/>
    </xf>
    <xf numFmtId="0" fontId="5" fillId="0" borderId="40" xfId="1" applyFont="1" applyFill="1" applyBorder="1" applyAlignment="1" applyProtection="1">
      <alignment horizontal="center" vertical="center" wrapText="1"/>
      <protection locked="0"/>
    </xf>
    <xf numFmtId="0" fontId="46" fillId="0" borderId="40" xfId="0" applyFont="1" applyBorder="1" applyAlignment="1">
      <alignment horizontal="center" vertical="center" wrapText="1"/>
    </xf>
    <xf numFmtId="0" fontId="16" fillId="0" borderId="40" xfId="0" applyFont="1" applyBorder="1" applyAlignment="1">
      <alignment horizontal="center" vertical="center" wrapText="1"/>
    </xf>
    <xf numFmtId="0" fontId="16" fillId="0" borderId="40" xfId="0" applyFont="1" applyFill="1" applyBorder="1" applyAlignment="1">
      <alignment horizontal="center" vertical="center" wrapText="1"/>
    </xf>
    <xf numFmtId="0" fontId="5" fillId="0" borderId="40" xfId="6" applyFont="1" applyBorder="1" applyAlignment="1" applyProtection="1">
      <alignment horizontal="center" vertical="center" wrapText="1"/>
      <protection locked="0"/>
    </xf>
    <xf numFmtId="0" fontId="11" fillId="0" borderId="40" xfId="0" applyFont="1" applyBorder="1" applyAlignment="1" applyProtection="1">
      <alignment horizontal="center" vertical="center" wrapText="1"/>
      <protection locked="0"/>
    </xf>
    <xf numFmtId="0" fontId="11" fillId="0" borderId="40" xfId="0" applyFont="1" applyFill="1" applyBorder="1" applyAlignment="1" applyProtection="1">
      <alignment horizontal="center" vertical="center" wrapText="1"/>
      <protection locked="0"/>
    </xf>
    <xf numFmtId="0" fontId="5" fillId="0" borderId="40" xfId="8" applyFont="1" applyBorder="1" applyAlignment="1" applyProtection="1">
      <alignment horizontal="center" vertical="center" wrapText="1"/>
      <protection locked="0"/>
    </xf>
    <xf numFmtId="167" fontId="11" fillId="0" borderId="40" xfId="0" applyNumberFormat="1" applyFont="1" applyBorder="1" applyAlignment="1" applyProtection="1">
      <alignment horizontal="center" vertical="center" wrapText="1"/>
      <protection locked="0"/>
    </xf>
    <xf numFmtId="167" fontId="11" fillId="0" borderId="40" xfId="0" applyNumberFormat="1" applyFont="1" applyFill="1" applyBorder="1" applyAlignment="1" applyProtection="1">
      <alignment horizontal="center" vertical="center" wrapText="1"/>
      <protection locked="0"/>
    </xf>
    <xf numFmtId="20" fontId="16" fillId="0" borderId="40" xfId="0" applyNumberFormat="1" applyFont="1" applyFill="1" applyBorder="1" applyAlignment="1">
      <alignment horizontal="center" vertical="center" wrapText="1"/>
    </xf>
    <xf numFmtId="168" fontId="11" fillId="0" borderId="40" xfId="0" applyNumberFormat="1" applyFont="1" applyBorder="1" applyAlignment="1" applyProtection="1">
      <alignment horizontal="center" vertical="center" wrapText="1"/>
      <protection locked="0"/>
    </xf>
    <xf numFmtId="20" fontId="5" fillId="30" borderId="40" xfId="0" applyNumberFormat="1" applyFont="1" applyFill="1" applyBorder="1" applyAlignment="1" applyProtection="1">
      <alignment horizontal="center" vertical="center" wrapText="1"/>
      <protection locked="0"/>
    </xf>
    <xf numFmtId="168" fontId="11" fillId="0" borderId="40" xfId="0" applyNumberFormat="1" applyFont="1" applyFill="1" applyBorder="1" applyAlignment="1" applyProtection="1">
      <alignment horizontal="center" vertical="center" wrapText="1"/>
      <protection locked="0"/>
    </xf>
    <xf numFmtId="0" fontId="11" fillId="0" borderId="40" xfId="0" applyNumberFormat="1" applyFont="1" applyFill="1" applyBorder="1" applyAlignment="1" applyProtection="1">
      <alignment horizontal="center" vertical="center" wrapText="1"/>
      <protection locked="0"/>
    </xf>
    <xf numFmtId="0" fontId="5" fillId="0" borderId="40" xfId="0" applyFont="1" applyBorder="1" applyAlignment="1">
      <alignment horizontal="center" vertical="center" wrapText="1"/>
    </xf>
    <xf numFmtId="0" fontId="5" fillId="0" borderId="40" xfId="0" applyNumberFormat="1" applyFont="1" applyFill="1" applyBorder="1" applyAlignment="1" applyProtection="1">
      <alignment horizontal="center" vertical="center" wrapText="1"/>
      <protection locked="0"/>
    </xf>
    <xf numFmtId="17" fontId="13" fillId="0" borderId="40" xfId="0" applyNumberFormat="1" applyFont="1" applyFill="1" applyBorder="1" applyAlignment="1" applyProtection="1">
      <alignment horizontal="center" vertical="center" wrapText="1"/>
      <protection locked="0"/>
    </xf>
    <xf numFmtId="0" fontId="13" fillId="0" borderId="40" xfId="0" applyNumberFormat="1" applyFont="1" applyFill="1" applyBorder="1" applyAlignment="1" applyProtection="1">
      <alignment horizontal="center" vertical="center" wrapText="1"/>
      <protection locked="0"/>
    </xf>
    <xf numFmtId="167" fontId="13" fillId="0" borderId="40" xfId="0" applyNumberFormat="1" applyFont="1" applyFill="1" applyBorder="1" applyAlignment="1" applyProtection="1">
      <alignment horizontal="center" vertical="center" wrapText="1"/>
      <protection locked="0"/>
    </xf>
    <xf numFmtId="168" fontId="13" fillId="0" borderId="40" xfId="0" applyNumberFormat="1" applyFont="1" applyFill="1" applyBorder="1" applyAlignment="1" applyProtection="1">
      <alignment horizontal="center" vertical="center" wrapText="1"/>
      <protection locked="0"/>
    </xf>
    <xf numFmtId="0" fontId="11" fillId="0" borderId="40" xfId="0" applyNumberFormat="1" applyFont="1" applyBorder="1" applyAlignment="1" applyProtection="1">
      <alignment horizontal="center" vertical="center" wrapText="1"/>
      <protection locked="0"/>
    </xf>
    <xf numFmtId="0" fontId="11" fillId="0" borderId="40" xfId="0" applyFont="1" applyBorder="1" applyAlignment="1" applyProtection="1">
      <alignment vertical="center" wrapText="1"/>
      <protection locked="0"/>
    </xf>
    <xf numFmtId="169" fontId="11" fillId="0" borderId="40" xfId="0" applyNumberFormat="1" applyFont="1" applyFill="1" applyBorder="1" applyAlignment="1" applyProtection="1">
      <alignment horizontal="center" vertical="center" wrapText="1"/>
      <protection locked="0"/>
    </xf>
    <xf numFmtId="168" fontId="5" fillId="3" borderId="40" xfId="0" applyNumberFormat="1" applyFont="1" applyFill="1" applyBorder="1" applyAlignment="1" applyProtection="1">
      <alignment vertical="center" wrapText="1"/>
      <protection locked="0"/>
    </xf>
    <xf numFmtId="1" fontId="5" fillId="0" borderId="40" xfId="0" applyNumberFormat="1" applyFont="1" applyBorder="1" applyAlignment="1" applyProtection="1">
      <alignment horizontal="center" vertical="center" wrapText="1"/>
      <protection locked="0"/>
    </xf>
    <xf numFmtId="0" fontId="5" fillId="3" borderId="40" xfId="7" applyFont="1" applyFill="1" applyBorder="1" applyAlignment="1" applyProtection="1">
      <alignment horizontal="center" vertical="center" wrapText="1"/>
      <protection locked="0"/>
    </xf>
    <xf numFmtId="0" fontId="5" fillId="0" borderId="40" xfId="8" applyFont="1" applyBorder="1" applyAlignment="1" applyProtection="1">
      <alignment vertical="center" wrapText="1"/>
      <protection locked="0"/>
    </xf>
    <xf numFmtId="0" fontId="5" fillId="0" borderId="40" xfId="8" applyFont="1" applyFill="1" applyBorder="1" applyAlignment="1" applyProtection="1">
      <alignment vertical="center" wrapText="1"/>
      <protection locked="0"/>
    </xf>
    <xf numFmtId="167" fontId="5" fillId="0" borderId="40" xfId="5" applyNumberFormat="1" applyFont="1" applyBorder="1" applyAlignment="1" applyProtection="1">
      <alignment horizontal="center" vertical="center" wrapText="1"/>
      <protection locked="0"/>
    </xf>
    <xf numFmtId="0" fontId="11" fillId="3" borderId="40" xfId="0" applyFont="1" applyFill="1" applyBorder="1" applyAlignment="1" applyProtection="1">
      <alignment vertical="center" wrapText="1"/>
      <protection locked="0"/>
    </xf>
    <xf numFmtId="0" fontId="5" fillId="31" borderId="40" xfId="0" applyFont="1" applyFill="1" applyBorder="1" applyAlignment="1" applyProtection="1">
      <alignment horizontal="center" vertical="center" wrapText="1"/>
      <protection locked="0"/>
    </xf>
    <xf numFmtId="0" fontId="8" fillId="3" borderId="40" xfId="0" applyFont="1" applyFill="1" applyBorder="1" applyAlignment="1" applyProtection="1">
      <alignment horizontal="center" vertical="center" wrapText="1"/>
      <protection locked="0"/>
    </xf>
    <xf numFmtId="2" fontId="5" fillId="0" borderId="40" xfId="0" applyNumberFormat="1" applyFont="1" applyFill="1" applyBorder="1" applyAlignment="1" applyProtection="1">
      <alignment horizontal="center" vertical="center" wrapText="1"/>
      <protection locked="0"/>
    </xf>
    <xf numFmtId="14" fontId="11" fillId="0" borderId="40" xfId="0" applyNumberFormat="1" applyFont="1" applyFill="1" applyBorder="1" applyAlignment="1" applyProtection="1">
      <alignment horizontal="center" vertical="center" wrapText="1"/>
      <protection locked="0"/>
    </xf>
    <xf numFmtId="0" fontId="5" fillId="3" borderId="40" xfId="1" applyFont="1" applyFill="1" applyBorder="1" applyAlignment="1" applyProtection="1">
      <alignment horizontal="center" vertical="center" wrapText="1"/>
      <protection locked="0"/>
    </xf>
    <xf numFmtId="0" fontId="11" fillId="0" borderId="40" xfId="6" applyFont="1" applyFill="1" applyBorder="1" applyAlignment="1" applyProtection="1">
      <alignment horizontal="center" vertical="center" wrapText="1"/>
      <protection locked="0"/>
    </xf>
    <xf numFmtId="0" fontId="5" fillId="31" borderId="40" xfId="0" applyFont="1" applyFill="1" applyBorder="1" applyAlignment="1" applyProtection="1">
      <alignment vertical="center" wrapText="1"/>
      <protection locked="0"/>
    </xf>
    <xf numFmtId="0" fontId="5" fillId="3" borderId="40" xfId="8" applyFont="1" applyFill="1" applyBorder="1" applyAlignment="1" applyProtection="1">
      <alignment vertical="center" wrapText="1"/>
      <protection locked="0"/>
    </xf>
    <xf numFmtId="167" fontId="5" fillId="3" borderId="40" xfId="5" applyNumberFormat="1" applyFont="1" applyFill="1" applyBorder="1" applyAlignment="1" applyProtection="1">
      <alignment horizontal="center" vertical="center" wrapText="1"/>
      <protection locked="0"/>
    </xf>
    <xf numFmtId="20" fontId="5" fillId="3" borderId="40" xfId="0" applyNumberFormat="1" applyFont="1" applyFill="1" applyBorder="1" applyAlignment="1" applyProtection="1">
      <alignment vertical="center" wrapText="1"/>
      <protection locked="0"/>
    </xf>
    <xf numFmtId="20" fontId="5" fillId="0" borderId="40" xfId="0" applyNumberFormat="1" applyFont="1" applyFill="1" applyBorder="1" applyAlignment="1" applyProtection="1">
      <alignment vertical="center" wrapText="1"/>
      <protection locked="0"/>
    </xf>
    <xf numFmtId="168" fontId="5" fillId="0" borderId="40" xfId="0" applyNumberFormat="1" applyFont="1" applyFill="1" applyBorder="1" applyAlignment="1" applyProtection="1">
      <alignment vertical="center" wrapText="1"/>
      <protection locked="0"/>
    </xf>
    <xf numFmtId="0" fontId="11" fillId="0" borderId="40" xfId="6" applyFont="1" applyBorder="1" applyAlignment="1" applyProtection="1">
      <alignment horizontal="center" vertical="center" wrapText="1"/>
      <protection locked="0"/>
    </xf>
    <xf numFmtId="0" fontId="12" fillId="0" borderId="1" xfId="0" applyFont="1" applyFill="1" applyBorder="1" applyAlignment="1" applyProtection="1">
      <alignment horizontal="center" vertical="center" wrapText="1"/>
      <protection locked="0"/>
    </xf>
    <xf numFmtId="14" fontId="11" fillId="0" borderId="40" xfId="0" applyNumberFormat="1" applyFont="1" applyBorder="1" applyAlignment="1" applyProtection="1">
      <alignment horizontal="center" vertical="center" wrapText="1"/>
      <protection locked="0"/>
    </xf>
    <xf numFmtId="20" fontId="11" fillId="0" borderId="40" xfId="0" applyNumberFormat="1" applyFont="1" applyBorder="1" applyAlignment="1" applyProtection="1">
      <alignment horizontal="center" vertical="center" wrapText="1"/>
      <protection locked="0"/>
    </xf>
    <xf numFmtId="168" fontId="11" fillId="3" borderId="40" xfId="0" applyNumberFormat="1" applyFont="1" applyFill="1" applyBorder="1" applyAlignment="1" applyProtection="1">
      <alignment horizontal="center" vertical="center" wrapText="1"/>
      <protection locked="0"/>
    </xf>
    <xf numFmtId="0" fontId="11" fillId="0" borderId="40" xfId="0" applyNumberFormat="1" applyFont="1" applyBorder="1" applyAlignment="1" applyProtection="1">
      <alignment horizontal="center" vertical="center" wrapText="1"/>
      <protection locked="0"/>
    </xf>
    <xf numFmtId="0" fontId="11" fillId="29" borderId="40" xfId="1" applyFont="1" applyFill="1" applyBorder="1" applyAlignment="1" applyProtection="1">
      <alignment horizontal="center" vertical="center" wrapText="1"/>
      <protection locked="0"/>
    </xf>
    <xf numFmtId="167" fontId="11" fillId="29" borderId="40" xfId="0" applyNumberFormat="1" applyFont="1" applyFill="1" applyBorder="1" applyAlignment="1" applyProtection="1">
      <alignment horizontal="center" vertical="center" wrapText="1"/>
      <protection locked="0"/>
    </xf>
    <xf numFmtId="168" fontId="11" fillId="29" borderId="40" xfId="0" applyNumberFormat="1" applyFont="1" applyFill="1" applyBorder="1" applyAlignment="1" applyProtection="1">
      <alignment horizontal="center" vertical="center" wrapText="1"/>
      <protection locked="0"/>
    </xf>
    <xf numFmtId="0" fontId="11" fillId="29" borderId="40" xfId="0" applyFont="1" applyFill="1" applyBorder="1" applyAlignment="1" applyProtection="1">
      <alignment horizontal="center" vertical="center" wrapText="1"/>
      <protection locked="0"/>
    </xf>
    <xf numFmtId="0" fontId="11" fillId="29" borderId="40" xfId="0" applyFont="1" applyFill="1" applyBorder="1" applyAlignment="1">
      <alignment horizontal="center" vertical="center" wrapText="1"/>
    </xf>
    <xf numFmtId="0" fontId="5" fillId="29" borderId="40" xfId="1" applyFont="1" applyFill="1" applyBorder="1" applyAlignment="1" applyProtection="1">
      <alignment horizontal="center" vertical="center" wrapText="1"/>
      <protection locked="0"/>
    </xf>
    <xf numFmtId="167" fontId="5" fillId="29" borderId="40" xfId="0" applyNumberFormat="1" applyFont="1" applyFill="1" applyBorder="1" applyAlignment="1" applyProtection="1">
      <alignment horizontal="center" vertical="center" wrapText="1"/>
      <protection locked="0"/>
    </xf>
    <xf numFmtId="20" fontId="5" fillId="29" borderId="40" xfId="0" applyNumberFormat="1" applyFont="1" applyFill="1" applyBorder="1" applyAlignment="1" applyProtection="1">
      <alignment horizontal="center" vertical="center" wrapText="1"/>
      <protection locked="0"/>
    </xf>
    <xf numFmtId="0" fontId="14" fillId="29" borderId="40" xfId="0" applyFont="1" applyFill="1" applyBorder="1" applyAlignment="1">
      <alignment horizontal="center" vertical="center" wrapText="1"/>
    </xf>
    <xf numFmtId="0" fontId="12" fillId="0" borderId="40" xfId="118" applyFont="1" applyFill="1" applyBorder="1" applyAlignment="1">
      <alignment horizontal="center" vertical="center"/>
    </xf>
    <xf numFmtId="20" fontId="13" fillId="0" borderId="40" xfId="0" applyNumberFormat="1" applyFont="1" applyBorder="1" applyAlignment="1" applyProtection="1">
      <alignment horizontal="center" vertical="center" wrapText="1"/>
      <protection locked="0"/>
    </xf>
    <xf numFmtId="20" fontId="13" fillId="0" borderId="40" xfId="0" applyNumberFormat="1" applyFont="1" applyFill="1" applyBorder="1" applyAlignment="1" applyProtection="1">
      <alignment horizontal="center" vertical="center" wrapText="1"/>
      <protection locked="0"/>
    </xf>
    <xf numFmtId="14" fontId="13" fillId="0" borderId="40" xfId="0" applyNumberFormat="1" applyFont="1" applyBorder="1" applyAlignment="1" applyProtection="1">
      <alignment horizontal="center" vertical="center" wrapText="1"/>
      <protection locked="0"/>
    </xf>
    <xf numFmtId="0" fontId="5" fillId="0" borderId="43" xfId="0" applyFont="1" applyBorder="1" applyAlignment="1" applyProtection="1">
      <alignment horizontal="center" vertical="center" wrapText="1"/>
      <protection locked="0"/>
    </xf>
    <xf numFmtId="0" fontId="5" fillId="0" borderId="40" xfId="7" applyFont="1" applyFill="1" applyBorder="1" applyAlignment="1" applyProtection="1">
      <alignment horizontal="center" vertical="center" wrapText="1"/>
      <protection locked="0"/>
    </xf>
    <xf numFmtId="167" fontId="5" fillId="0" borderId="40" xfId="5" applyNumberFormat="1" applyFont="1" applyFill="1" applyBorder="1" applyAlignment="1" applyProtection="1">
      <alignment horizontal="center" vertical="center" wrapText="1"/>
      <protection locked="0"/>
    </xf>
    <xf numFmtId="0" fontId="5" fillId="0" borderId="2" xfId="0" applyFont="1" applyBorder="1" applyAlignment="1" applyProtection="1">
      <alignment vertical="center" wrapText="1"/>
      <protection locked="0"/>
    </xf>
    <xf numFmtId="0" fontId="5" fillId="0" borderId="43" xfId="0" applyFont="1" applyBorder="1" applyAlignment="1" applyProtection="1">
      <alignment vertical="center" wrapText="1"/>
      <protection locked="0"/>
    </xf>
    <xf numFmtId="0" fontId="5" fillId="34" borderId="40" xfId="1" applyFont="1" applyFill="1" applyBorder="1" applyAlignment="1" applyProtection="1">
      <alignment horizontal="center" vertical="center" wrapText="1"/>
      <protection locked="0"/>
    </xf>
    <xf numFmtId="167" fontId="5" fillId="34" borderId="40" xfId="0" applyNumberFormat="1" applyFont="1" applyFill="1" applyBorder="1" applyAlignment="1" applyProtection="1">
      <alignment horizontal="center" vertical="center" wrapText="1"/>
      <protection locked="0"/>
    </xf>
    <xf numFmtId="20" fontId="5" fillId="34" borderId="40" xfId="0" applyNumberFormat="1" applyFont="1" applyFill="1" applyBorder="1" applyAlignment="1" applyProtection="1">
      <alignment horizontal="center" vertical="center" wrapText="1"/>
      <protection locked="0"/>
    </xf>
    <xf numFmtId="0" fontId="5" fillId="0" borderId="20" xfId="0" applyFont="1" applyBorder="1" applyAlignment="1" applyProtection="1">
      <alignment vertical="center" wrapText="1"/>
      <protection locked="0"/>
    </xf>
    <xf numFmtId="0" fontId="13" fillId="0" borderId="38" xfId="0" applyFont="1" applyBorder="1" applyAlignment="1" applyProtection="1">
      <alignment horizontal="center" vertical="center" wrapText="1"/>
      <protection locked="0"/>
    </xf>
    <xf numFmtId="14" fontId="14" fillId="0" borderId="40" xfId="120" applyNumberFormat="1" applyFont="1" applyFill="1" applyBorder="1" applyAlignment="1">
      <alignment horizontal="center" vertical="center" wrapText="1"/>
    </xf>
    <xf numFmtId="167" fontId="13" fillId="0" borderId="38" xfId="0" applyNumberFormat="1" applyFont="1" applyBorder="1" applyAlignment="1" applyProtection="1">
      <alignment horizontal="center" vertical="center" wrapText="1"/>
      <protection locked="0"/>
    </xf>
    <xf numFmtId="20" fontId="14" fillId="0" borderId="40" xfId="120" applyNumberFormat="1" applyFont="1" applyFill="1" applyBorder="1" applyAlignment="1">
      <alignment horizontal="center" vertical="center" wrapText="1"/>
    </xf>
    <xf numFmtId="168" fontId="13" fillId="0" borderId="38" xfId="0" applyNumberFormat="1" applyFont="1" applyBorder="1" applyAlignment="1" applyProtection="1">
      <alignment horizontal="center" vertical="center" wrapText="1"/>
      <protection locked="0"/>
    </xf>
    <xf numFmtId="0" fontId="14" fillId="0" borderId="40" xfId="120" applyFont="1" applyFill="1" applyBorder="1" applyAlignment="1">
      <alignment horizontal="center" vertical="center" wrapText="1"/>
    </xf>
    <xf numFmtId="0" fontId="13" fillId="0" borderId="38" xfId="0" applyFont="1" applyFill="1" applyBorder="1" applyAlignment="1" applyProtection="1">
      <alignment horizontal="center" vertical="center" wrapText="1"/>
      <protection locked="0"/>
    </xf>
    <xf numFmtId="20" fontId="11" fillId="0" borderId="40" xfId="1" applyNumberFormat="1" applyFont="1" applyFill="1" applyBorder="1" applyAlignment="1" applyProtection="1">
      <alignment horizontal="center" vertical="center" wrapText="1"/>
      <protection locked="0"/>
    </xf>
    <xf numFmtId="0" fontId="13" fillId="0" borderId="40" xfId="0" applyFont="1" applyFill="1" applyBorder="1" applyAlignment="1" applyProtection="1">
      <alignment vertical="center" wrapText="1"/>
      <protection locked="0"/>
    </xf>
    <xf numFmtId="0" fontId="5" fillId="0" borderId="31" xfId="0" applyFont="1" applyBorder="1" applyAlignment="1" applyProtection="1">
      <alignment vertical="center" wrapText="1"/>
      <protection locked="0"/>
    </xf>
    <xf numFmtId="0" fontId="13" fillId="0" borderId="38" xfId="0" applyNumberFormat="1" applyFont="1" applyBorder="1" applyAlignment="1" applyProtection="1">
      <alignment horizontal="center" vertical="center" wrapText="1"/>
      <protection locked="0"/>
    </xf>
    <xf numFmtId="17" fontId="13" fillId="0" borderId="38" xfId="0" applyNumberFormat="1" applyFont="1" applyBorder="1" applyAlignment="1" applyProtection="1">
      <alignment horizontal="center" vertical="center" wrapText="1"/>
      <protection locked="0"/>
    </xf>
    <xf numFmtId="0" fontId="13" fillId="0" borderId="38" xfId="0" applyNumberFormat="1" applyFont="1" applyFill="1" applyBorder="1" applyAlignment="1" applyProtection="1">
      <alignment horizontal="center" vertical="center" wrapText="1"/>
      <protection locked="0"/>
    </xf>
    <xf numFmtId="0" fontId="5" fillId="3" borderId="1" xfId="0" applyFont="1" applyFill="1" applyBorder="1" applyAlignment="1" applyProtection="1">
      <alignment vertical="center" wrapText="1"/>
      <protection locked="0"/>
    </xf>
    <xf numFmtId="0" fontId="5" fillId="3" borderId="44" xfId="0" applyFont="1" applyFill="1" applyBorder="1" applyAlignment="1" applyProtection="1">
      <alignment horizontal="center" vertical="center" wrapText="1"/>
      <protection locked="0"/>
    </xf>
    <xf numFmtId="0" fontId="5" fillId="0" borderId="44" xfId="0" applyFont="1" applyBorder="1" applyAlignment="1" applyProtection="1">
      <alignment horizontal="center" vertical="center" wrapText="1"/>
      <protection locked="0"/>
    </xf>
    <xf numFmtId="0" fontId="5" fillId="0" borderId="44" xfId="0" applyFont="1" applyFill="1" applyBorder="1" applyAlignment="1" applyProtection="1">
      <alignment horizontal="center" vertical="center" wrapText="1"/>
      <protection locked="0"/>
    </xf>
    <xf numFmtId="0" fontId="5" fillId="0" borderId="44" xfId="0" applyFont="1" applyBorder="1" applyAlignment="1" applyProtection="1">
      <alignment vertical="center" wrapText="1"/>
      <protection locked="0"/>
    </xf>
    <xf numFmtId="169" fontId="11" fillId="0" borderId="44" xfId="0" applyNumberFormat="1" applyFont="1" applyFill="1" applyBorder="1" applyAlignment="1" applyProtection="1">
      <alignment horizontal="center" vertical="center" wrapText="1"/>
      <protection locked="0"/>
    </xf>
    <xf numFmtId="0" fontId="11" fillId="0" borderId="44" xfId="0" applyFont="1" applyFill="1" applyBorder="1" applyAlignment="1" applyProtection="1">
      <alignment horizontal="center" vertical="center" wrapText="1"/>
      <protection locked="0"/>
    </xf>
    <xf numFmtId="0" fontId="11" fillId="0" borderId="44" xfId="1" applyFont="1" applyFill="1" applyBorder="1" applyAlignment="1" applyProtection="1">
      <alignment horizontal="center" vertical="center" wrapText="1"/>
      <protection locked="0"/>
    </xf>
    <xf numFmtId="0" fontId="11" fillId="0" borderId="44" xfId="0" applyFont="1" applyBorder="1" applyAlignment="1" applyProtection="1">
      <alignment horizontal="center" vertical="center" wrapText="1"/>
      <protection locked="0"/>
    </xf>
    <xf numFmtId="0" fontId="11" fillId="0" borderId="44" xfId="0" applyFont="1" applyFill="1" applyBorder="1" applyAlignment="1">
      <alignment horizontal="center" vertical="center" wrapText="1"/>
    </xf>
    <xf numFmtId="0" fontId="11" fillId="0" borderId="44" xfId="12" applyFont="1" applyFill="1" applyBorder="1" applyAlignment="1" applyProtection="1">
      <alignment horizontal="center" vertical="center" wrapText="1"/>
      <protection locked="0"/>
    </xf>
    <xf numFmtId="0" fontId="5" fillId="0" borderId="22" xfId="0" applyFont="1" applyBorder="1" applyAlignment="1" applyProtection="1">
      <alignment vertical="center" wrapText="1"/>
      <protection locked="0"/>
    </xf>
    <xf numFmtId="0" fontId="5" fillId="0" borderId="44" xfId="0" applyFont="1" applyFill="1" applyBorder="1" applyAlignment="1" applyProtection="1">
      <alignment vertical="center" wrapText="1"/>
      <protection locked="0"/>
    </xf>
    <xf numFmtId="0" fontId="5" fillId="0" borderId="44" xfId="1" applyFont="1" applyFill="1" applyBorder="1" applyAlignment="1" applyProtection="1">
      <alignment horizontal="center" vertical="center" wrapText="1"/>
      <protection locked="0"/>
    </xf>
    <xf numFmtId="0" fontId="5" fillId="3" borderId="44" xfId="1" applyFont="1" applyFill="1" applyBorder="1" applyAlignment="1" applyProtection="1">
      <alignment horizontal="center" vertical="center" wrapText="1"/>
      <protection locked="0"/>
    </xf>
    <xf numFmtId="0" fontId="5" fillId="3" borderId="44" xfId="0" applyFont="1" applyFill="1" applyBorder="1" applyAlignment="1" applyProtection="1">
      <alignment vertical="center" wrapText="1"/>
      <protection locked="0"/>
    </xf>
    <xf numFmtId="0" fontId="5" fillId="0" borderId="22" xfId="0" applyFont="1" applyFill="1" applyBorder="1" applyAlignment="1" applyProtection="1">
      <alignment vertical="center" wrapText="1"/>
      <protection locked="0"/>
    </xf>
    <xf numFmtId="172" fontId="5" fillId="0" borderId="44" xfId="1" applyNumberFormat="1" applyFont="1" applyFill="1" applyBorder="1" applyAlignment="1" applyProtection="1">
      <alignment horizontal="center" vertical="center" wrapText="1"/>
      <protection locked="0"/>
    </xf>
    <xf numFmtId="0" fontId="5" fillId="29" borderId="44" xfId="1" applyFont="1" applyFill="1" applyBorder="1" applyAlignment="1" applyProtection="1">
      <alignment horizontal="center" vertical="center" wrapText="1"/>
      <protection locked="0"/>
    </xf>
    <xf numFmtId="0" fontId="11" fillId="29" borderId="44" xfId="1" applyFont="1" applyFill="1" applyBorder="1" applyAlignment="1" applyProtection="1">
      <alignment horizontal="center" vertical="center" wrapText="1"/>
      <protection locked="0"/>
    </xf>
    <xf numFmtId="172" fontId="5" fillId="29" borderId="44" xfId="1" applyNumberFormat="1" applyFont="1" applyFill="1" applyBorder="1" applyAlignment="1" applyProtection="1">
      <alignment horizontal="center" vertical="center" wrapText="1"/>
      <protection locked="0"/>
    </xf>
    <xf numFmtId="169" fontId="11" fillId="0" borderId="44" xfId="1" applyNumberFormat="1" applyFont="1" applyFill="1" applyBorder="1" applyAlignment="1" applyProtection="1">
      <alignment horizontal="center" vertical="center" wrapText="1"/>
      <protection locked="0"/>
    </xf>
    <xf numFmtId="0" fontId="11" fillId="29" borderId="44" xfId="0" applyFont="1" applyFill="1" applyBorder="1" applyAlignment="1" applyProtection="1">
      <alignment horizontal="center" vertical="center" wrapText="1"/>
      <protection locked="0"/>
    </xf>
    <xf numFmtId="169" fontId="11" fillId="29" borderId="44" xfId="0" applyNumberFormat="1" applyFont="1" applyFill="1" applyBorder="1" applyAlignment="1" applyProtection="1">
      <alignment horizontal="center" vertical="center" wrapText="1"/>
      <protection locked="0"/>
    </xf>
    <xf numFmtId="0" fontId="11" fillId="29" borderId="44" xfId="0" applyFont="1" applyFill="1" applyBorder="1" applyAlignment="1">
      <alignment horizontal="center" vertical="center" wrapText="1"/>
    </xf>
    <xf numFmtId="0" fontId="11" fillId="29" borderId="44" xfId="0" applyNumberFormat="1" applyFont="1" applyFill="1" applyBorder="1" applyAlignment="1" applyProtection="1">
      <alignment horizontal="center" vertical="center" wrapText="1"/>
      <protection locked="0"/>
    </xf>
    <xf numFmtId="0" fontId="11" fillId="29" borderId="44" xfId="12" applyFont="1" applyFill="1" applyBorder="1" applyAlignment="1" applyProtection="1">
      <alignment horizontal="center" vertical="center" wrapText="1"/>
      <protection locked="0"/>
    </xf>
    <xf numFmtId="0" fontId="14" fillId="0" borderId="44" xfId="0" applyFont="1" applyFill="1" applyBorder="1" applyAlignment="1">
      <alignment horizontal="center" vertical="center" wrapText="1"/>
    </xf>
    <xf numFmtId="0" fontId="14" fillId="0" borderId="44" xfId="0" applyFont="1" applyBorder="1" applyAlignment="1">
      <alignment horizontal="center" vertical="center" wrapText="1"/>
    </xf>
    <xf numFmtId="0" fontId="14" fillId="29" borderId="44" xfId="0" applyFont="1" applyFill="1" applyBorder="1" applyAlignment="1">
      <alignment horizontal="center" vertical="center" wrapText="1"/>
    </xf>
    <xf numFmtId="0" fontId="5" fillId="3" borderId="38" xfId="0" applyFont="1" applyFill="1" applyBorder="1" applyAlignment="1" applyProtection="1">
      <alignment vertical="center" wrapText="1"/>
      <protection locked="0"/>
    </xf>
    <xf numFmtId="167" fontId="5" fillId="0" borderId="40" xfId="0" applyNumberFormat="1" applyFont="1" applyBorder="1" applyAlignment="1" applyProtection="1">
      <alignment horizontal="center" vertical="center" wrapText="1"/>
      <protection locked="0"/>
    </xf>
    <xf numFmtId="0" fontId="5" fillId="0" borderId="44" xfId="0" applyNumberFormat="1" applyFont="1" applyBorder="1" applyAlignment="1" applyProtection="1">
      <alignment horizontal="center" vertical="center" wrapText="1"/>
      <protection locked="0"/>
    </xf>
    <xf numFmtId="167" fontId="11" fillId="0" borderId="43" xfId="0" applyNumberFormat="1" applyFont="1" applyFill="1" applyBorder="1" applyAlignment="1" applyProtection="1">
      <alignment horizontal="center" vertical="center" wrapText="1"/>
      <protection locked="0"/>
    </xf>
    <xf numFmtId="168" fontId="11" fillId="0" borderId="43" xfId="0" applyNumberFormat="1" applyFont="1" applyFill="1" applyBorder="1" applyAlignment="1" applyProtection="1">
      <alignment horizontal="center" vertical="center" wrapText="1"/>
      <protection locked="0"/>
    </xf>
    <xf numFmtId="0" fontId="11" fillId="0" borderId="43" xfId="1" applyFont="1" applyFill="1" applyBorder="1" applyAlignment="1" applyProtection="1">
      <alignment horizontal="center" vertical="center" wrapText="1"/>
      <protection locked="0"/>
    </xf>
    <xf numFmtId="0" fontId="5" fillId="31" borderId="40" xfId="8" applyFont="1" applyFill="1" applyBorder="1" applyAlignment="1" applyProtection="1">
      <alignment vertical="center" wrapText="1"/>
      <protection locked="0"/>
    </xf>
    <xf numFmtId="0" fontId="5" fillId="0" borderId="1" xfId="1" applyFont="1" applyFill="1" applyBorder="1" applyAlignment="1" applyProtection="1">
      <alignment horizontal="center" vertical="center" wrapText="1"/>
      <protection locked="0"/>
    </xf>
    <xf numFmtId="167" fontId="5" fillId="31" borderId="40" xfId="5" applyNumberFormat="1" applyFont="1" applyFill="1" applyBorder="1" applyAlignment="1" applyProtection="1">
      <alignment horizontal="center" vertical="center" wrapText="1"/>
      <protection locked="0"/>
    </xf>
    <xf numFmtId="167" fontId="5" fillId="27" borderId="40" xfId="0" applyNumberFormat="1" applyFont="1" applyFill="1" applyBorder="1" applyAlignment="1" applyProtection="1">
      <alignment horizontal="center" vertical="center" wrapText="1"/>
      <protection locked="0"/>
    </xf>
    <xf numFmtId="20" fontId="5" fillId="31" borderId="40" xfId="0" applyNumberFormat="1" applyFont="1" applyFill="1" applyBorder="1" applyAlignment="1" applyProtection="1">
      <alignment vertical="center" wrapText="1"/>
      <protection locked="0"/>
    </xf>
    <xf numFmtId="168" fontId="5" fillId="31" borderId="40" xfId="0" applyNumberFormat="1" applyFont="1" applyFill="1" applyBorder="1" applyAlignment="1" applyProtection="1">
      <alignment vertical="center" wrapText="1"/>
      <protection locked="0"/>
    </xf>
    <xf numFmtId="0" fontId="11" fillId="29" borderId="40" xfId="0" applyNumberFormat="1" applyFont="1" applyFill="1" applyBorder="1" applyAlignment="1" applyProtection="1">
      <alignment horizontal="center" vertical="center" wrapText="1"/>
      <protection locked="0"/>
    </xf>
    <xf numFmtId="0" fontId="5" fillId="0" borderId="44" xfId="8" applyFont="1" applyBorder="1" applyAlignment="1" applyProtection="1">
      <alignment vertical="center" wrapText="1"/>
      <protection locked="0"/>
    </xf>
    <xf numFmtId="0" fontId="5" fillId="34" borderId="44" xfId="1" applyFont="1" applyFill="1" applyBorder="1" applyAlignment="1" applyProtection="1">
      <alignment horizontal="center" vertical="center" wrapText="1"/>
      <protection locked="0"/>
    </xf>
    <xf numFmtId="172" fontId="5" fillId="34" borderId="44" xfId="1" applyNumberFormat="1" applyFont="1" applyFill="1" applyBorder="1" applyAlignment="1" applyProtection="1">
      <alignment horizontal="center" vertical="center" wrapText="1"/>
      <protection locked="0"/>
    </xf>
    <xf numFmtId="49" fontId="5" fillId="0" borderId="1" xfId="0" applyNumberFormat="1" applyFont="1" applyBorder="1" applyAlignment="1" applyProtection="1">
      <alignment horizontal="center" vertical="center" wrapText="1"/>
      <protection locked="0"/>
    </xf>
    <xf numFmtId="14" fontId="5" fillId="0" borderId="1" xfId="0" applyNumberFormat="1" applyFont="1" applyBorder="1" applyAlignment="1" applyProtection="1">
      <alignment horizontal="center" vertical="center" wrapText="1"/>
      <protection locked="0"/>
    </xf>
    <xf numFmtId="0" fontId="11" fillId="0" borderId="43" xfId="0" applyFont="1" applyBorder="1" applyAlignment="1" applyProtection="1">
      <alignment horizontal="center" vertical="center" wrapText="1"/>
      <protection locked="0"/>
    </xf>
    <xf numFmtId="0" fontId="11" fillId="0" borderId="46" xfId="0" applyFont="1" applyFill="1" applyBorder="1" applyAlignment="1">
      <alignment horizontal="center" vertical="center" wrapText="1"/>
    </xf>
    <xf numFmtId="0" fontId="11" fillId="0" borderId="46" xfId="0" applyFont="1" applyBorder="1" applyAlignment="1" applyProtection="1">
      <alignment horizontal="center" vertical="center" wrapText="1"/>
      <protection locked="0"/>
    </xf>
    <xf numFmtId="0" fontId="11" fillId="0" borderId="46" xfId="0" applyFont="1" applyFill="1" applyBorder="1" applyAlignment="1" applyProtection="1">
      <alignment horizontal="center" vertical="center" wrapText="1"/>
      <protection locked="0"/>
    </xf>
    <xf numFmtId="169" fontId="11" fillId="0" borderId="46" xfId="0" applyNumberFormat="1" applyFont="1" applyFill="1" applyBorder="1" applyAlignment="1" applyProtection="1">
      <alignment horizontal="center" vertical="center" wrapText="1"/>
      <protection locked="0"/>
    </xf>
    <xf numFmtId="167" fontId="11" fillId="0" borderId="46" xfId="0" applyNumberFormat="1" applyFont="1" applyFill="1" applyBorder="1" applyAlignment="1" applyProtection="1">
      <alignment horizontal="center" vertical="center" wrapText="1"/>
      <protection locked="0"/>
    </xf>
    <xf numFmtId="168" fontId="11" fillId="0" borderId="46" xfId="0" applyNumberFormat="1" applyFont="1" applyFill="1" applyBorder="1" applyAlignment="1" applyProtection="1">
      <alignment horizontal="center" vertical="center" wrapText="1"/>
      <protection locked="0"/>
    </xf>
    <xf numFmtId="0" fontId="5" fillId="0" borderId="46" xfId="0" applyFont="1" applyFill="1" applyBorder="1" applyAlignment="1" applyProtection="1">
      <alignment horizontal="center" vertical="center" wrapText="1"/>
      <protection locked="0"/>
    </xf>
    <xf numFmtId="0" fontId="5" fillId="3" borderId="46" xfId="0" applyFont="1" applyFill="1" applyBorder="1" applyAlignment="1" applyProtection="1">
      <alignment horizontal="center" vertical="center" wrapText="1"/>
      <protection locked="0"/>
    </xf>
    <xf numFmtId="167" fontId="5" fillId="3" borderId="46" xfId="0" applyNumberFormat="1" applyFont="1" applyFill="1" applyBorder="1" applyAlignment="1" applyProtection="1">
      <alignment horizontal="center" vertical="center" wrapText="1"/>
      <protection locked="0"/>
    </xf>
    <xf numFmtId="20" fontId="5" fillId="0" borderId="46" xfId="0" applyNumberFormat="1" applyFont="1" applyBorder="1" applyAlignment="1" applyProtection="1">
      <alignment horizontal="center" vertical="center" wrapText="1"/>
      <protection locked="0"/>
    </xf>
    <xf numFmtId="168" fontId="5" fillId="0" borderId="46" xfId="0" applyNumberFormat="1" applyFont="1" applyBorder="1" applyAlignment="1" applyProtection="1">
      <alignment horizontal="center" vertical="center" wrapText="1"/>
      <protection locked="0"/>
    </xf>
    <xf numFmtId="168" fontId="5" fillId="3" borderId="46" xfId="0" applyNumberFormat="1" applyFont="1" applyFill="1" applyBorder="1" applyAlignment="1" applyProtection="1">
      <alignment horizontal="center" vertical="center" wrapText="1"/>
      <protection locked="0"/>
    </xf>
    <xf numFmtId="0" fontId="5" fillId="0" borderId="46" xfId="0" applyFont="1" applyBorder="1" applyAlignment="1" applyProtection="1">
      <alignment horizontal="center" vertical="center" wrapText="1"/>
      <protection locked="0"/>
    </xf>
    <xf numFmtId="0" fontId="5" fillId="3" borderId="46" xfId="0" applyFont="1" applyFill="1" applyBorder="1" applyAlignment="1" applyProtection="1">
      <alignment horizontal="left" vertical="center" wrapText="1"/>
      <protection locked="0"/>
    </xf>
    <xf numFmtId="0" fontId="5" fillId="0" borderId="45" xfId="0" applyFont="1" applyBorder="1" applyAlignment="1" applyProtection="1">
      <alignment vertical="center" wrapText="1"/>
      <protection locked="0"/>
    </xf>
    <xf numFmtId="167" fontId="5" fillId="0" borderId="46" xfId="0" applyNumberFormat="1" applyFont="1" applyBorder="1" applyAlignment="1" applyProtection="1">
      <alignment horizontal="center" vertical="center" wrapText="1"/>
      <protection locked="0"/>
    </xf>
    <xf numFmtId="2" fontId="5" fillId="0" borderId="46" xfId="0" applyNumberFormat="1" applyFont="1" applyFill="1" applyBorder="1" applyAlignment="1" applyProtection="1">
      <alignment horizontal="center" vertical="center" wrapText="1"/>
      <protection locked="0"/>
    </xf>
    <xf numFmtId="0" fontId="11" fillId="0" borderId="46" xfId="1" applyFont="1" applyFill="1" applyBorder="1" applyAlignment="1" applyProtection="1">
      <alignment horizontal="center" vertical="center" wrapText="1"/>
      <protection locked="0"/>
    </xf>
    <xf numFmtId="0" fontId="11" fillId="0" borderId="46" xfId="12" applyFont="1" applyFill="1" applyBorder="1" applyAlignment="1" applyProtection="1">
      <alignment horizontal="center" vertical="center" wrapText="1"/>
      <protection locked="0"/>
    </xf>
    <xf numFmtId="0" fontId="5" fillId="0" borderId="46" xfId="0" applyFont="1" applyBorder="1" applyAlignment="1" applyProtection="1">
      <alignment vertical="center" wrapText="1"/>
      <protection locked="0"/>
    </xf>
    <xf numFmtId="167" fontId="5" fillId="0" borderId="46" xfId="0" applyNumberFormat="1" applyFont="1" applyFill="1" applyBorder="1" applyAlignment="1" applyProtection="1">
      <alignment horizontal="center" vertical="center" wrapText="1"/>
      <protection locked="0"/>
    </xf>
    <xf numFmtId="168" fontId="5" fillId="0" borderId="46" xfId="0" applyNumberFormat="1" applyFont="1" applyFill="1" applyBorder="1" applyAlignment="1" applyProtection="1">
      <alignment horizontal="center" vertical="center" wrapText="1"/>
      <protection locked="0"/>
    </xf>
    <xf numFmtId="14" fontId="5" fillId="0" borderId="46" xfId="0" applyNumberFormat="1" applyFont="1" applyFill="1" applyBorder="1" applyAlignment="1" applyProtection="1">
      <alignment horizontal="center" vertical="center" wrapText="1"/>
      <protection locked="0"/>
    </xf>
    <xf numFmtId="0" fontId="5" fillId="0" borderId="46" xfId="0" applyNumberFormat="1" applyFont="1" applyBorder="1" applyAlignment="1" applyProtection="1">
      <alignment vertical="center" wrapText="1"/>
      <protection locked="0"/>
    </xf>
    <xf numFmtId="0" fontId="5" fillId="0" borderId="44" xfId="0" applyFont="1" applyBorder="1" applyAlignment="1">
      <alignment horizontal="center" vertical="center" wrapText="1"/>
    </xf>
    <xf numFmtId="0" fontId="11" fillId="0" borderId="46" xfId="12" applyFont="1" applyFill="1" applyBorder="1" applyAlignment="1" applyProtection="1">
      <alignment horizontal="center" vertical="center" wrapText="1"/>
    </xf>
    <xf numFmtId="0" fontId="5" fillId="0" borderId="46" xfId="0" applyFont="1" applyFill="1" applyBorder="1" applyAlignment="1" applyProtection="1">
      <alignment vertical="center" wrapText="1"/>
      <protection locked="0"/>
    </xf>
    <xf numFmtId="0" fontId="5" fillId="0" borderId="46" xfId="8" applyFont="1" applyBorder="1" applyAlignment="1" applyProtection="1">
      <alignment vertical="center" wrapText="1"/>
      <protection locked="0"/>
    </xf>
    <xf numFmtId="0" fontId="5" fillId="3" borderId="46" xfId="7" applyFont="1" applyFill="1" applyBorder="1" applyAlignment="1" applyProtection="1">
      <alignment horizontal="center" vertical="center" wrapText="1"/>
      <protection locked="0"/>
    </xf>
    <xf numFmtId="14" fontId="5" fillId="0" borderId="46" xfId="0" applyNumberFormat="1" applyFont="1" applyBorder="1" applyAlignment="1" applyProtection="1">
      <alignment horizontal="center" vertical="center" wrapText="1"/>
      <protection locked="0"/>
    </xf>
    <xf numFmtId="167" fontId="5" fillId="0" borderId="46" xfId="5" applyNumberFormat="1" applyFont="1" applyBorder="1" applyAlignment="1" applyProtection="1">
      <alignment horizontal="center" vertical="center" wrapText="1"/>
      <protection locked="0"/>
    </xf>
    <xf numFmtId="20" fontId="5" fillId="0" borderId="46" xfId="0" applyNumberFormat="1" applyFont="1" applyBorder="1" applyAlignment="1" applyProtection="1">
      <alignment vertical="center" wrapText="1"/>
      <protection locked="0"/>
    </xf>
    <xf numFmtId="168" fontId="5" fillId="3" borderId="46" xfId="0" applyNumberFormat="1" applyFont="1" applyFill="1" applyBorder="1" applyAlignment="1" applyProtection="1">
      <alignment vertical="center" wrapText="1"/>
      <protection locked="0"/>
    </xf>
    <xf numFmtId="0" fontId="5" fillId="3" borderId="46" xfId="0" applyFont="1" applyFill="1" applyBorder="1" applyAlignment="1" applyProtection="1">
      <alignment vertical="center" wrapText="1"/>
      <protection locked="0"/>
    </xf>
    <xf numFmtId="0" fontId="5" fillId="0" borderId="46" xfId="8" applyFont="1" applyBorder="1" applyAlignment="1" applyProtection="1">
      <alignment horizontal="center" vertical="center" wrapText="1"/>
      <protection locked="0"/>
    </xf>
    <xf numFmtId="0" fontId="14" fillId="0" borderId="46" xfId="0" applyFont="1" applyBorder="1" applyAlignment="1">
      <alignment horizontal="center" vertical="center" wrapText="1"/>
    </xf>
    <xf numFmtId="0" fontId="5" fillId="0" borderId="46" xfId="0" applyNumberFormat="1" applyFont="1" applyBorder="1" applyAlignment="1" applyProtection="1">
      <alignment horizontal="center" vertical="center" wrapText="1"/>
      <protection locked="0"/>
    </xf>
    <xf numFmtId="0" fontId="5" fillId="0" borderId="46" xfId="5" applyFont="1" applyBorder="1" applyAlignment="1" applyProtection="1">
      <alignment horizontal="center" vertical="center" wrapText="1"/>
      <protection locked="0"/>
    </xf>
    <xf numFmtId="0" fontId="5" fillId="3" borderId="46" xfId="0" applyNumberFormat="1" applyFont="1" applyFill="1" applyBorder="1" applyAlignment="1" applyProtection="1">
      <alignment horizontal="center" vertical="center" wrapText="1"/>
      <protection locked="0"/>
    </xf>
    <xf numFmtId="14" fontId="5" fillId="3" borderId="46" xfId="0" applyNumberFormat="1" applyFont="1" applyFill="1" applyBorder="1" applyAlignment="1" applyProtection="1">
      <alignment horizontal="center" vertical="center" wrapText="1"/>
      <protection locked="0"/>
    </xf>
    <xf numFmtId="17" fontId="5" fillId="3" borderId="46" xfId="0" applyNumberFormat="1" applyFont="1" applyFill="1" applyBorder="1" applyAlignment="1" applyProtection="1">
      <alignment horizontal="center" vertical="center" wrapText="1"/>
      <protection locked="0"/>
    </xf>
    <xf numFmtId="0" fontId="5" fillId="3" borderId="46" xfId="0" applyNumberFormat="1" applyFont="1" applyFill="1" applyBorder="1" applyAlignment="1" applyProtection="1">
      <alignment vertical="center" wrapText="1"/>
      <protection locked="0"/>
    </xf>
    <xf numFmtId="17" fontId="5" fillId="0" borderId="46" xfId="0" applyNumberFormat="1" applyFont="1" applyBorder="1" applyAlignment="1" applyProtection="1">
      <alignment horizontal="center" vertical="center" wrapText="1"/>
      <protection locked="0"/>
    </xf>
    <xf numFmtId="0" fontId="5" fillId="0" borderId="46" xfId="0" applyNumberFormat="1" applyFont="1" applyFill="1" applyBorder="1" applyAlignment="1" applyProtection="1">
      <alignment vertical="center" wrapText="1"/>
      <protection locked="0"/>
    </xf>
    <xf numFmtId="0" fontId="14" fillId="0" borderId="46" xfId="0" applyFont="1" applyFill="1" applyBorder="1" applyAlignment="1">
      <alignment horizontal="center" vertical="center" wrapText="1"/>
    </xf>
    <xf numFmtId="0" fontId="13" fillId="0" borderId="46" xfId="0" applyFont="1" applyFill="1" applyBorder="1" applyAlignment="1" applyProtection="1">
      <alignment horizontal="center" vertical="center" wrapText="1"/>
      <protection locked="0"/>
    </xf>
    <xf numFmtId="0" fontId="13" fillId="0" borderId="46" xfId="0" applyFont="1" applyBorder="1" applyAlignment="1" applyProtection="1">
      <alignment horizontal="center" vertical="center" wrapText="1"/>
      <protection locked="0"/>
    </xf>
    <xf numFmtId="0" fontId="144" fillId="0" borderId="46" xfId="0" applyNumberFormat="1" applyFont="1" applyFill="1" applyBorder="1" applyAlignment="1" applyProtection="1">
      <alignment vertical="center" wrapText="1"/>
      <protection locked="0"/>
    </xf>
    <xf numFmtId="14" fontId="13" fillId="0" borderId="46" xfId="0" applyNumberFormat="1" applyFont="1" applyBorder="1" applyAlignment="1" applyProtection="1">
      <alignment horizontal="center" vertical="center" wrapText="1"/>
      <protection locked="0"/>
    </xf>
    <xf numFmtId="0" fontId="143" fillId="0" borderId="46" xfId="0" applyFont="1" applyBorder="1" applyAlignment="1">
      <alignment vertical="center" wrapText="1"/>
    </xf>
    <xf numFmtId="0" fontId="5" fillId="3" borderId="58" xfId="0" applyFont="1" applyFill="1" applyBorder="1" applyAlignment="1" applyProtection="1">
      <alignment horizontal="center" vertical="center" wrapText="1"/>
      <protection locked="0"/>
    </xf>
    <xf numFmtId="0" fontId="8" fillId="0" borderId="46" xfId="0" applyFont="1" applyFill="1" applyBorder="1" applyAlignment="1" applyProtection="1">
      <alignment horizontal="center" vertical="center" wrapText="1"/>
      <protection locked="0"/>
    </xf>
    <xf numFmtId="0" fontId="5" fillId="0" borderId="59" xfId="0" applyFont="1" applyBorder="1" applyAlignment="1" applyProtection="1">
      <alignment vertical="center" wrapText="1"/>
      <protection locked="0"/>
    </xf>
    <xf numFmtId="0" fontId="5" fillId="0" borderId="46" xfId="1" applyFont="1" applyFill="1" applyBorder="1" applyAlignment="1" applyProtection="1">
      <alignment horizontal="center" vertical="center" wrapText="1"/>
      <protection locked="0"/>
    </xf>
    <xf numFmtId="167" fontId="13" fillId="0" borderId="46" xfId="0" applyNumberFormat="1" applyFont="1" applyBorder="1" applyAlignment="1" applyProtection="1">
      <alignment horizontal="center" vertical="center" wrapText="1"/>
      <protection locked="0"/>
    </xf>
    <xf numFmtId="168" fontId="13" fillId="0" borderId="46" xfId="0" applyNumberFormat="1" applyFont="1" applyBorder="1" applyAlignment="1" applyProtection="1">
      <alignment horizontal="center" vertical="center" wrapText="1"/>
      <protection locked="0"/>
    </xf>
    <xf numFmtId="0" fontId="13" fillId="0" borderId="46" xfId="0" applyNumberFormat="1" applyFont="1" applyBorder="1" applyAlignment="1" applyProtection="1">
      <alignment horizontal="center" vertical="center" wrapText="1"/>
      <protection locked="0"/>
    </xf>
    <xf numFmtId="0" fontId="13" fillId="0" borderId="46" xfId="0" applyFont="1" applyBorder="1" applyAlignment="1" applyProtection="1">
      <alignment vertical="center" wrapText="1"/>
      <protection locked="0"/>
    </xf>
    <xf numFmtId="14" fontId="5" fillId="0" borderId="58" xfId="0" applyNumberFormat="1" applyFont="1" applyFill="1" applyBorder="1" applyAlignment="1" applyProtection="1">
      <alignment horizontal="center" vertical="center" wrapText="1"/>
      <protection locked="0"/>
    </xf>
    <xf numFmtId="0" fontId="11" fillId="0" borderId="58" xfId="0" applyFont="1" applyFill="1" applyBorder="1" applyAlignment="1" applyProtection="1">
      <alignment horizontal="center" vertical="center" wrapText="1"/>
      <protection locked="0"/>
    </xf>
    <xf numFmtId="0" fontId="53" fillId="0" borderId="46" xfId="0" applyFont="1" applyBorder="1" applyAlignment="1">
      <alignment horizontal="center" vertical="center" wrapText="1"/>
    </xf>
    <xf numFmtId="0" fontId="146" fillId="0" borderId="46" xfId="0" applyFont="1" applyBorder="1" applyAlignment="1">
      <alignment horizontal="center" vertical="center" wrapText="1"/>
    </xf>
    <xf numFmtId="0" fontId="5" fillId="0" borderId="58" xfId="0" applyFont="1" applyFill="1" applyBorder="1" applyAlignment="1" applyProtection="1">
      <alignment horizontal="center" vertical="center" wrapText="1"/>
      <protection locked="0"/>
    </xf>
    <xf numFmtId="0" fontId="5" fillId="0" borderId="58" xfId="0" applyFont="1" applyBorder="1" applyAlignment="1" applyProtection="1">
      <alignment horizontal="center" vertical="center" wrapText="1"/>
      <protection locked="0"/>
    </xf>
    <xf numFmtId="0" fontId="5" fillId="0" borderId="58" xfId="0" applyNumberFormat="1" applyFont="1" applyBorder="1" applyAlignment="1" applyProtection="1">
      <alignment vertical="center" wrapText="1"/>
      <protection locked="0"/>
    </xf>
    <xf numFmtId="0" fontId="5" fillId="0" borderId="58" xfId="0" applyFont="1" applyBorder="1" applyAlignment="1" applyProtection="1">
      <alignment vertical="center" wrapText="1"/>
      <protection locked="0"/>
    </xf>
    <xf numFmtId="0" fontId="5" fillId="0" borderId="60" xfId="0" applyFont="1" applyBorder="1" applyAlignment="1" applyProtection="1">
      <alignment vertical="center" wrapText="1"/>
      <protection locked="0"/>
    </xf>
    <xf numFmtId="0" fontId="11" fillId="0" borderId="58" xfId="1" applyFont="1" applyFill="1" applyBorder="1" applyAlignment="1" applyProtection="1">
      <alignment horizontal="center" vertical="center" wrapText="1"/>
      <protection locked="0"/>
    </xf>
    <xf numFmtId="0" fontId="53" fillId="0" borderId="46" xfId="0" applyFont="1" applyFill="1" applyBorder="1" applyAlignment="1">
      <alignment horizontal="center" vertical="center" wrapText="1"/>
    </xf>
    <xf numFmtId="0" fontId="14" fillId="0" borderId="59" xfId="0" applyFont="1" applyBorder="1" applyAlignment="1">
      <alignment horizontal="center" vertical="center" wrapText="1"/>
    </xf>
    <xf numFmtId="0" fontId="14" fillId="0" borderId="58" xfId="0" applyFont="1" applyBorder="1" applyAlignment="1">
      <alignment horizontal="center" vertical="center" wrapText="1"/>
    </xf>
    <xf numFmtId="0" fontId="11" fillId="0" borderId="59" xfId="1" applyFont="1" applyFill="1" applyBorder="1" applyAlignment="1" applyProtection="1">
      <alignment horizontal="center" vertical="center" wrapText="1"/>
      <protection locked="0"/>
    </xf>
    <xf numFmtId="167" fontId="11" fillId="0" borderId="58" xfId="0" applyNumberFormat="1" applyFont="1" applyFill="1" applyBorder="1" applyAlignment="1" applyProtection="1">
      <alignment horizontal="center" vertical="center" wrapText="1"/>
      <protection locked="0"/>
    </xf>
    <xf numFmtId="168" fontId="11" fillId="0" borderId="58" xfId="0" applyNumberFormat="1" applyFont="1" applyFill="1" applyBorder="1" applyAlignment="1" applyProtection="1">
      <alignment horizontal="center" vertical="center" wrapText="1"/>
      <protection locked="0"/>
    </xf>
    <xf numFmtId="0" fontId="11" fillId="0" borderId="58" xfId="0" applyFont="1" applyBorder="1" applyAlignment="1" applyProtection="1">
      <alignment horizontal="center" vertical="center" wrapText="1"/>
      <protection locked="0"/>
    </xf>
    <xf numFmtId="169" fontId="5" fillId="3" borderId="0" xfId="0" applyNumberFormat="1" applyFont="1" applyFill="1" applyBorder="1" applyAlignment="1" applyProtection="1">
      <alignment vertical="center" wrapText="1"/>
      <protection locked="0"/>
    </xf>
    <xf numFmtId="0" fontId="5" fillId="31" borderId="46" xfId="0" applyFont="1" applyFill="1" applyBorder="1" applyAlignment="1" applyProtection="1">
      <alignment horizontal="center" vertical="center" wrapText="1"/>
      <protection locked="0"/>
    </xf>
    <xf numFmtId="0" fontId="8" fillId="0" borderId="1" xfId="0" applyFont="1" applyFill="1" applyBorder="1" applyAlignment="1" applyProtection="1">
      <alignment horizontal="center" vertical="center" wrapText="1"/>
      <protection locked="0"/>
    </xf>
    <xf numFmtId="0" fontId="11" fillId="3" borderId="1" xfId="0" applyFont="1" applyFill="1" applyBorder="1" applyAlignment="1" applyProtection="1">
      <alignment vertical="center" wrapText="1"/>
      <protection locked="0"/>
    </xf>
    <xf numFmtId="0" fontId="11" fillId="3" borderId="46" xfId="0" applyFont="1" applyFill="1" applyBorder="1" applyAlignment="1" applyProtection="1">
      <alignment vertical="center" wrapText="1"/>
      <protection locked="0"/>
    </xf>
    <xf numFmtId="0" fontId="5" fillId="0" borderId="25" xfId="0" applyFont="1" applyBorder="1" applyAlignment="1" applyProtection="1">
      <alignment horizontal="center" vertical="center" wrapText="1"/>
      <protection locked="0"/>
    </xf>
    <xf numFmtId="1" fontId="5" fillId="0" borderId="1" xfId="0" applyNumberFormat="1" applyFont="1" applyBorder="1" applyAlignment="1" applyProtection="1">
      <alignment horizontal="center" vertical="center" wrapText="1"/>
      <protection locked="0"/>
    </xf>
    <xf numFmtId="0" fontId="5" fillId="34" borderId="40" xfId="0" applyFont="1" applyFill="1" applyBorder="1" applyAlignment="1" applyProtection="1">
      <alignment horizontal="center" vertical="center" wrapText="1"/>
      <protection locked="0"/>
    </xf>
    <xf numFmtId="0" fontId="5" fillId="29" borderId="46" xfId="0" applyFont="1" applyFill="1" applyBorder="1" applyAlignment="1" applyProtection="1">
      <alignment horizontal="center" vertical="center" wrapText="1"/>
      <protection locked="0"/>
    </xf>
    <xf numFmtId="0" fontId="5" fillId="0" borderId="20" xfId="0" applyFont="1" applyBorder="1" applyAlignment="1" applyProtection="1">
      <alignment horizontal="center" vertical="center" wrapText="1"/>
      <protection locked="0"/>
    </xf>
    <xf numFmtId="1" fontId="5" fillId="0" borderId="46" xfId="0" applyNumberFormat="1" applyFont="1" applyBorder="1" applyAlignment="1" applyProtection="1">
      <alignment horizontal="center" vertical="center" wrapText="1"/>
      <protection locked="0"/>
    </xf>
    <xf numFmtId="0" fontId="11" fillId="3" borderId="38" xfId="0" applyFont="1" applyFill="1" applyBorder="1" applyAlignment="1" applyProtection="1">
      <alignment vertical="center" wrapText="1"/>
      <protection locked="0"/>
    </xf>
    <xf numFmtId="0" fontId="11" fillId="0" borderId="38" xfId="1" applyFont="1" applyFill="1" applyBorder="1" applyAlignment="1" applyProtection="1">
      <alignment horizontal="center" vertical="center" wrapText="1"/>
      <protection locked="0"/>
    </xf>
    <xf numFmtId="0" fontId="5" fillId="0" borderId="38" xfId="1" applyFont="1" applyFill="1" applyBorder="1" applyAlignment="1" applyProtection="1">
      <alignment horizontal="center" vertical="center" wrapText="1"/>
      <protection locked="0"/>
    </xf>
    <xf numFmtId="0" fontId="5" fillId="0" borderId="1" xfId="0" applyFont="1" applyBorder="1" applyAlignment="1" applyProtection="1">
      <alignment horizontal="justify" vertical="center" wrapText="1"/>
      <protection locked="0"/>
    </xf>
    <xf numFmtId="0" fontId="11" fillId="0" borderId="25" xfId="1" applyFont="1" applyFill="1" applyBorder="1" applyAlignment="1" applyProtection="1">
      <alignment horizontal="center" vertical="center" wrapText="1"/>
      <protection locked="0"/>
    </xf>
    <xf numFmtId="0" fontId="5" fillId="0" borderId="46" xfId="8" applyFont="1" applyFill="1" applyBorder="1" applyAlignment="1" applyProtection="1">
      <alignment vertical="center" wrapText="1"/>
      <protection locked="0"/>
    </xf>
    <xf numFmtId="0" fontId="11" fillId="29" borderId="46" xfId="1" applyFont="1" applyFill="1" applyBorder="1" applyAlignment="1" applyProtection="1">
      <alignment horizontal="center" vertical="center" wrapText="1"/>
      <protection locked="0"/>
    </xf>
    <xf numFmtId="0" fontId="11" fillId="0" borderId="20" xfId="1" applyFont="1" applyFill="1" applyBorder="1" applyAlignment="1" applyProtection="1">
      <alignment horizontal="center" vertical="center" wrapText="1"/>
      <protection locked="0"/>
    </xf>
    <xf numFmtId="0" fontId="5" fillId="29" borderId="46" xfId="1" applyFont="1" applyFill="1" applyBorder="1" applyAlignment="1" applyProtection="1">
      <alignment horizontal="center" vertical="center" wrapText="1"/>
      <protection locked="0"/>
    </xf>
    <xf numFmtId="0" fontId="14" fillId="0" borderId="1" xfId="0" applyFont="1" applyBorder="1" applyAlignment="1">
      <alignment horizontal="center" vertical="center" wrapText="1"/>
    </xf>
    <xf numFmtId="0" fontId="42" fillId="0" borderId="40" xfId="0" applyFont="1" applyBorder="1" applyAlignment="1" applyProtection="1">
      <alignment horizontal="center" vertical="center" wrapText="1"/>
      <protection locked="0"/>
    </xf>
    <xf numFmtId="0" fontId="5" fillId="0" borderId="46" xfId="6" applyFont="1" applyBorder="1" applyAlignment="1" applyProtection="1">
      <alignment horizontal="center" vertical="center" wrapText="1"/>
      <protection locked="0"/>
    </xf>
    <xf numFmtId="0" fontId="11" fillId="33" borderId="46" xfId="0" applyFont="1" applyFill="1" applyBorder="1" applyAlignment="1" applyProtection="1">
      <alignment horizontal="center" vertical="center" wrapText="1"/>
      <protection locked="0"/>
    </xf>
    <xf numFmtId="0" fontId="11" fillId="3" borderId="1" xfId="0" applyFont="1" applyFill="1" applyBorder="1" applyAlignment="1" applyProtection="1">
      <alignment horizontal="center" vertical="center" wrapText="1"/>
      <protection locked="0"/>
    </xf>
    <xf numFmtId="167" fontId="11" fillId="0" borderId="38" xfId="0" applyNumberFormat="1" applyFont="1" applyFill="1" applyBorder="1" applyAlignment="1" applyProtection="1">
      <alignment horizontal="center" vertical="center" wrapText="1"/>
      <protection locked="0"/>
    </xf>
    <xf numFmtId="167" fontId="11" fillId="0" borderId="1" xfId="0" applyNumberFormat="1" applyFont="1" applyFill="1" applyBorder="1" applyAlignment="1" applyProtection="1">
      <alignment horizontal="center" vertical="center" wrapText="1"/>
      <protection locked="0"/>
    </xf>
    <xf numFmtId="167" fontId="5" fillId="3" borderId="1" xfId="0" applyNumberFormat="1" applyFont="1" applyFill="1" applyBorder="1" applyAlignment="1" applyProtection="1">
      <alignment horizontal="center" vertical="center" wrapText="1"/>
      <protection locked="0"/>
    </xf>
    <xf numFmtId="167" fontId="11" fillId="0" borderId="25" xfId="0" applyNumberFormat="1" applyFont="1" applyFill="1" applyBorder="1" applyAlignment="1" applyProtection="1">
      <alignment horizontal="center" vertical="center" wrapText="1"/>
      <protection locked="0"/>
    </xf>
    <xf numFmtId="167" fontId="5" fillId="0" borderId="46" xfId="5" applyNumberFormat="1" applyFont="1" applyFill="1" applyBorder="1" applyAlignment="1" applyProtection="1">
      <alignment horizontal="center" vertical="center" wrapText="1"/>
      <protection locked="0"/>
    </xf>
    <xf numFmtId="167" fontId="11" fillId="29" borderId="46" xfId="0" applyNumberFormat="1" applyFont="1" applyFill="1" applyBorder="1" applyAlignment="1" applyProtection="1">
      <alignment horizontal="center" vertical="center" wrapText="1"/>
      <protection locked="0"/>
    </xf>
    <xf numFmtId="167" fontId="11" fillId="0" borderId="20" xfId="0" applyNumberFormat="1" applyFont="1" applyFill="1" applyBorder="1" applyAlignment="1" applyProtection="1">
      <alignment horizontal="center" vertical="center" wrapText="1"/>
      <protection locked="0"/>
    </xf>
    <xf numFmtId="167" fontId="5" fillId="29" borderId="46" xfId="0" applyNumberFormat="1" applyFont="1" applyFill="1" applyBorder="1" applyAlignment="1" applyProtection="1">
      <alignment horizontal="center" vertical="center" wrapText="1"/>
      <protection locked="0"/>
    </xf>
    <xf numFmtId="167" fontId="5" fillId="31" borderId="40" xfId="0" applyNumberFormat="1" applyFont="1" applyFill="1" applyBorder="1" applyAlignment="1" applyProtection="1">
      <alignment horizontal="center" vertical="center" wrapText="1"/>
      <protection locked="0"/>
    </xf>
    <xf numFmtId="14" fontId="5" fillId="0" borderId="40" xfId="0" applyNumberFormat="1" applyFont="1" applyBorder="1" applyAlignment="1" applyProtection="1">
      <alignment vertical="center" wrapText="1"/>
      <protection locked="0"/>
    </xf>
    <xf numFmtId="167" fontId="11" fillId="0" borderId="24" xfId="0" applyNumberFormat="1" applyFont="1" applyFill="1" applyBorder="1" applyAlignment="1" applyProtection="1">
      <alignment horizontal="center" vertical="center" wrapText="1"/>
      <protection locked="0"/>
    </xf>
    <xf numFmtId="167" fontId="42" fillId="0" borderId="40" xfId="0" applyNumberFormat="1" applyFont="1" applyBorder="1" applyAlignment="1" applyProtection="1">
      <alignment horizontal="center" vertical="center" wrapText="1"/>
      <protection locked="0"/>
    </xf>
    <xf numFmtId="167" fontId="42" fillId="0" borderId="40" xfId="0" applyNumberFormat="1" applyFont="1" applyFill="1" applyBorder="1" applyAlignment="1" applyProtection="1">
      <alignment horizontal="center" vertical="center" wrapText="1"/>
      <protection locked="0"/>
    </xf>
    <xf numFmtId="167" fontId="5" fillId="3" borderId="38" xfId="0" applyNumberFormat="1" applyFont="1" applyFill="1" applyBorder="1" applyAlignment="1" applyProtection="1">
      <alignment horizontal="center" vertical="center" wrapText="1"/>
      <protection locked="0"/>
    </xf>
    <xf numFmtId="167" fontId="11" fillId="0" borderId="46" xfId="1" applyNumberFormat="1" applyFont="1" applyFill="1" applyBorder="1" applyAlignment="1" applyProtection="1">
      <alignment horizontal="center" vertical="center" wrapText="1"/>
      <protection locked="0"/>
    </xf>
    <xf numFmtId="168" fontId="11" fillId="0" borderId="1" xfId="0" applyNumberFormat="1" applyFont="1" applyFill="1" applyBorder="1" applyAlignment="1" applyProtection="1">
      <alignment horizontal="center" vertical="center" wrapText="1"/>
      <protection locked="0"/>
    </xf>
    <xf numFmtId="20" fontId="5" fillId="3" borderId="46" xfId="0" applyNumberFormat="1" applyFont="1" applyFill="1" applyBorder="1" applyAlignment="1" applyProtection="1">
      <alignment horizontal="center" vertical="center" wrapText="1"/>
      <protection locked="0"/>
    </xf>
    <xf numFmtId="168" fontId="11" fillId="0" borderId="25" xfId="0" applyNumberFormat="1" applyFont="1" applyFill="1" applyBorder="1" applyAlignment="1" applyProtection="1">
      <alignment horizontal="center" vertical="center" wrapText="1"/>
      <protection locked="0"/>
    </xf>
    <xf numFmtId="168" fontId="5" fillId="0" borderId="40" xfId="0" applyNumberFormat="1" applyFont="1" applyBorder="1" applyAlignment="1" applyProtection="1">
      <alignment horizontal="center" vertical="center" wrapText="1"/>
      <protection locked="0"/>
    </xf>
    <xf numFmtId="20" fontId="5" fillId="0" borderId="46" xfId="0" applyNumberFormat="1" applyFont="1" applyFill="1" applyBorder="1" applyAlignment="1" applyProtection="1">
      <alignment vertical="center" wrapText="1"/>
      <protection locked="0"/>
    </xf>
    <xf numFmtId="168" fontId="11" fillId="33" borderId="46" xfId="0" applyNumberFormat="1" applyFont="1" applyFill="1" applyBorder="1" applyAlignment="1" applyProtection="1">
      <alignment horizontal="center" vertical="center" wrapText="1"/>
      <protection locked="0"/>
    </xf>
    <xf numFmtId="168" fontId="64" fillId="0" borderId="40" xfId="0" applyNumberFormat="1" applyFont="1" applyFill="1" applyBorder="1" applyAlignment="1" applyProtection="1">
      <alignment horizontal="center" vertical="center" wrapText="1"/>
      <protection locked="0"/>
    </xf>
    <xf numFmtId="20" fontId="5" fillId="0" borderId="46" xfId="0" applyNumberFormat="1" applyFont="1" applyFill="1" applyBorder="1" applyAlignment="1" applyProtection="1">
      <alignment horizontal="center" vertical="center" wrapText="1"/>
      <protection locked="0"/>
    </xf>
    <xf numFmtId="168" fontId="11" fillId="29" borderId="46" xfId="0" applyNumberFormat="1" applyFont="1" applyFill="1" applyBorder="1" applyAlignment="1" applyProtection="1">
      <alignment horizontal="center" vertical="center" wrapText="1"/>
      <protection locked="0"/>
    </xf>
    <xf numFmtId="168" fontId="11" fillId="0" borderId="20" xfId="0" applyNumberFormat="1" applyFont="1" applyFill="1" applyBorder="1" applyAlignment="1" applyProtection="1">
      <alignment horizontal="center" vertical="center" wrapText="1"/>
      <protection locked="0"/>
    </xf>
    <xf numFmtId="20" fontId="5" fillId="29" borderId="46" xfId="0" applyNumberFormat="1" applyFont="1" applyFill="1" applyBorder="1" applyAlignment="1" applyProtection="1">
      <alignment horizontal="center" vertical="center" wrapText="1"/>
      <protection locked="0"/>
    </xf>
    <xf numFmtId="168" fontId="5" fillId="0" borderId="46" xfId="5" applyNumberFormat="1" applyFont="1" applyBorder="1" applyAlignment="1" applyProtection="1">
      <alignment horizontal="center" vertical="center" wrapText="1"/>
      <protection locked="0"/>
    </xf>
    <xf numFmtId="20" fontId="5" fillId="31" borderId="40" xfId="0" applyNumberFormat="1" applyFont="1" applyFill="1" applyBorder="1" applyAlignment="1" applyProtection="1">
      <alignment horizontal="center" vertical="center" wrapText="1"/>
      <protection locked="0"/>
    </xf>
    <xf numFmtId="20" fontId="11" fillId="0" borderId="58" xfId="0" applyNumberFormat="1" applyFont="1" applyFill="1" applyBorder="1" applyAlignment="1" applyProtection="1">
      <alignment horizontal="center" vertical="center" wrapText="1"/>
      <protection locked="0"/>
    </xf>
    <xf numFmtId="20" fontId="13" fillId="0" borderId="46" xfId="0" applyNumberFormat="1" applyFont="1" applyBorder="1" applyAlignment="1" applyProtection="1">
      <alignment horizontal="center" vertical="center" wrapText="1"/>
      <protection locked="0"/>
    </xf>
    <xf numFmtId="168" fontId="5" fillId="0" borderId="40" xfId="8" applyNumberFormat="1" applyFont="1" applyBorder="1" applyAlignment="1" applyProtection="1">
      <alignment vertical="center" wrapText="1"/>
      <protection locked="0"/>
    </xf>
    <xf numFmtId="168" fontId="11" fillId="0" borderId="24" xfId="0" applyNumberFormat="1" applyFont="1" applyFill="1" applyBorder="1" applyAlignment="1" applyProtection="1">
      <alignment horizontal="center" vertical="center" wrapText="1"/>
      <protection locked="0"/>
    </xf>
    <xf numFmtId="168" fontId="42" fillId="0" borderId="40" xfId="0" applyNumberFormat="1" applyFont="1" applyBorder="1" applyAlignment="1" applyProtection="1">
      <alignment horizontal="center" vertical="center" wrapText="1"/>
      <protection locked="0"/>
    </xf>
    <xf numFmtId="168" fontId="42" fillId="0" borderId="40" xfId="0" applyNumberFormat="1" applyFont="1" applyFill="1" applyBorder="1" applyAlignment="1" applyProtection="1">
      <alignment horizontal="center" vertical="center" wrapText="1"/>
      <protection locked="0"/>
    </xf>
    <xf numFmtId="168" fontId="11" fillId="0" borderId="38" xfId="0" applyNumberFormat="1" applyFont="1" applyFill="1" applyBorder="1" applyAlignment="1" applyProtection="1">
      <alignment horizontal="center" vertical="center" wrapText="1"/>
      <protection locked="0"/>
    </xf>
    <xf numFmtId="168" fontId="5" fillId="3" borderId="38" xfId="0" applyNumberFormat="1" applyFont="1" applyFill="1" applyBorder="1" applyAlignment="1" applyProtection="1">
      <alignment horizontal="center" vertical="center" wrapText="1"/>
      <protection locked="0"/>
    </xf>
    <xf numFmtId="168" fontId="11" fillId="0" borderId="46" xfId="1" applyNumberFormat="1" applyFont="1" applyFill="1" applyBorder="1" applyAlignment="1" applyProtection="1">
      <alignment horizontal="center" vertical="center" wrapText="1"/>
      <protection locked="0"/>
    </xf>
    <xf numFmtId="20" fontId="11" fillId="0" borderId="46" xfId="12" applyNumberFormat="1" applyFont="1" applyFill="1" applyBorder="1" applyAlignment="1" applyProtection="1">
      <alignment horizontal="center" vertical="center"/>
      <protection locked="0"/>
    </xf>
    <xf numFmtId="173" fontId="5" fillId="0" borderId="40" xfId="0" applyNumberFormat="1" applyFont="1" applyFill="1" applyBorder="1" applyAlignment="1" applyProtection="1">
      <alignment horizontal="center" vertical="center" wrapText="1"/>
    </xf>
    <xf numFmtId="168" fontId="5" fillId="0" borderId="46" xfId="0" applyNumberFormat="1" applyFont="1" applyFill="1" applyBorder="1" applyAlignment="1" applyProtection="1">
      <alignment vertical="center" wrapText="1"/>
      <protection locked="0"/>
    </xf>
    <xf numFmtId="168" fontId="5" fillId="31" borderId="40" xfId="0" applyNumberFormat="1" applyFont="1" applyFill="1" applyBorder="1" applyAlignment="1" applyProtection="1">
      <alignment horizontal="center" vertical="center" wrapText="1"/>
      <protection locked="0"/>
    </xf>
    <xf numFmtId="46" fontId="11" fillId="0" borderId="40" xfId="0" applyNumberFormat="1" applyFont="1" applyFill="1" applyBorder="1" applyAlignment="1" applyProtection="1">
      <alignment horizontal="center" vertical="center" wrapText="1"/>
      <protection locked="0"/>
    </xf>
    <xf numFmtId="168" fontId="13" fillId="0" borderId="46" xfId="0" applyNumberFormat="1" applyFont="1" applyFill="1" applyBorder="1" applyAlignment="1" applyProtection="1">
      <alignment horizontal="center" vertical="center" wrapText="1"/>
      <protection locked="0"/>
    </xf>
    <xf numFmtId="21" fontId="13" fillId="0" borderId="40" xfId="0" applyNumberFormat="1" applyFont="1" applyBorder="1" applyAlignment="1" applyProtection="1">
      <alignment horizontal="center" vertical="center" wrapText="1"/>
      <protection locked="0"/>
    </xf>
    <xf numFmtId="49" fontId="13" fillId="0" borderId="46" xfId="0" applyNumberFormat="1" applyFont="1" applyBorder="1" applyAlignment="1" applyProtection="1">
      <alignment horizontal="center" vertical="center" wrapText="1"/>
      <protection locked="0"/>
    </xf>
    <xf numFmtId="0" fontId="5" fillId="3" borderId="46" xfId="1" applyFont="1" applyFill="1" applyBorder="1" applyAlignment="1" applyProtection="1">
      <alignment horizontal="center" vertical="center" wrapText="1"/>
      <protection locked="0"/>
    </xf>
    <xf numFmtId="0" fontId="5" fillId="31" borderId="40" xfId="7305" applyFont="1" applyFill="1" applyBorder="1" applyAlignment="1">
      <alignment horizontal="center" vertical="center" wrapText="1"/>
    </xf>
    <xf numFmtId="0" fontId="42" fillId="0" borderId="40" xfId="1" applyFont="1" applyFill="1" applyBorder="1" applyAlignment="1" applyProtection="1">
      <alignment horizontal="center" vertical="center" wrapText="1"/>
      <protection locked="0"/>
    </xf>
    <xf numFmtId="0" fontId="11" fillId="0" borderId="38" xfId="0" applyFont="1" applyBorder="1" applyAlignment="1" applyProtection="1">
      <alignment horizontal="center" vertical="center" wrapText="1"/>
      <protection locked="0"/>
    </xf>
    <xf numFmtId="0" fontId="42" fillId="0" borderId="40" xfId="0" applyNumberFormat="1" applyFont="1" applyFill="1" applyBorder="1" applyAlignment="1" applyProtection="1">
      <alignment horizontal="center" vertical="center" wrapText="1"/>
      <protection locked="0"/>
    </xf>
    <xf numFmtId="0" fontId="11" fillId="0" borderId="1" xfId="0" applyFont="1" applyFill="1" applyBorder="1" applyAlignment="1">
      <alignment horizontal="center" vertical="center" wrapText="1"/>
    </xf>
    <xf numFmtId="0" fontId="11" fillId="33" borderId="46" xfId="0" applyNumberFormat="1" applyFont="1" applyFill="1" applyBorder="1" applyAlignment="1" applyProtection="1">
      <alignment horizontal="center" vertical="center" wrapText="1"/>
      <protection locked="0"/>
    </xf>
    <xf numFmtId="0" fontId="13" fillId="0" borderId="44" xfId="0" applyFont="1" applyFill="1" applyBorder="1" applyAlignment="1" applyProtection="1">
      <alignment horizontal="center" vertical="center" wrapText="1"/>
      <protection locked="0"/>
    </xf>
    <xf numFmtId="0" fontId="11" fillId="29" borderId="46" xfId="0" applyFont="1" applyFill="1" applyBorder="1" applyAlignment="1">
      <alignment horizontal="center" vertical="center" wrapText="1"/>
    </xf>
    <xf numFmtId="0" fontId="11" fillId="0" borderId="58" xfId="0" applyFont="1" applyFill="1" applyBorder="1" applyAlignment="1">
      <alignment horizontal="center" vertical="center" wrapText="1"/>
    </xf>
    <xf numFmtId="0" fontId="11" fillId="0" borderId="44" xfId="0" applyFont="1" applyFill="1" applyBorder="1" applyAlignment="1" applyProtection="1">
      <alignment horizontal="center" vertical="center" wrapText="1"/>
      <protection locked="0"/>
    </xf>
    <xf numFmtId="0" fontId="42" fillId="0" borderId="40" xfId="0" applyFont="1" applyFill="1" applyBorder="1" applyAlignment="1" applyProtection="1">
      <alignment horizontal="center" vertical="center" wrapText="1"/>
      <protection locked="0"/>
    </xf>
    <xf numFmtId="0" fontId="5" fillId="0" borderId="46" xfId="0" applyFont="1" applyBorder="1" applyAlignment="1" applyProtection="1">
      <alignment horizontal="left" vertical="center" wrapText="1"/>
      <protection locked="0"/>
    </xf>
    <xf numFmtId="0" fontId="13" fillId="0" borderId="44" xfId="0" applyFont="1" applyBorder="1" applyAlignment="1" applyProtection="1">
      <alignment horizontal="center" vertical="center" wrapText="1"/>
      <protection locked="0"/>
    </xf>
    <xf numFmtId="0" fontId="11" fillId="0" borderId="1" xfId="12" applyFont="1" applyFill="1" applyBorder="1" applyAlignment="1" applyProtection="1">
      <alignment horizontal="center" vertical="center" wrapText="1"/>
      <protection locked="0"/>
    </xf>
    <xf numFmtId="0" fontId="5" fillId="0" borderId="44" xfId="5" applyFont="1" applyBorder="1" applyAlignment="1" applyProtection="1">
      <alignment vertical="center" wrapText="1"/>
      <protection locked="0"/>
    </xf>
    <xf numFmtId="0" fontId="11" fillId="0" borderId="58" xfId="12" applyFont="1" applyFill="1" applyBorder="1" applyAlignment="1" applyProtection="1">
      <alignment horizontal="center" vertical="center" wrapText="1"/>
      <protection locked="0"/>
    </xf>
    <xf numFmtId="0" fontId="5" fillId="31" borderId="44" xfId="0" applyFont="1" applyFill="1" applyBorder="1" applyAlignment="1" applyProtection="1">
      <alignment horizontal="center" vertical="center" wrapText="1"/>
      <protection locked="0"/>
    </xf>
    <xf numFmtId="0" fontId="5" fillId="0" borderId="46" xfId="0" applyFont="1" applyBorder="1" applyAlignment="1">
      <alignment vertical="center"/>
    </xf>
    <xf numFmtId="0" fontId="5" fillId="0" borderId="46" xfId="5" applyFont="1" applyBorder="1" applyAlignment="1" applyProtection="1">
      <alignment vertical="center" wrapText="1"/>
      <protection locked="0"/>
    </xf>
    <xf numFmtId="0" fontId="11" fillId="0" borderId="0" xfId="1" applyFont="1" applyFill="1" applyBorder="1" applyAlignment="1" applyProtection="1">
      <alignment horizontal="center" vertical="center" wrapText="1"/>
      <protection locked="0"/>
    </xf>
    <xf numFmtId="0" fontId="5" fillId="31" borderId="44" xfId="0" applyFont="1" applyFill="1" applyBorder="1" applyAlignment="1" applyProtection="1">
      <alignment vertical="center" wrapText="1"/>
      <protection locked="0"/>
    </xf>
    <xf numFmtId="0" fontId="5" fillId="0" borderId="46" xfId="0" applyFont="1" applyBorder="1" applyAlignment="1">
      <alignment horizontal="center" vertical="center" wrapText="1"/>
    </xf>
    <xf numFmtId="0" fontId="14" fillId="0" borderId="44" xfId="121" applyFont="1" applyFill="1" applyBorder="1" applyAlignment="1">
      <alignment horizontal="center" vertical="center" wrapText="1"/>
    </xf>
    <xf numFmtId="0" fontId="11" fillId="0" borderId="44" xfId="1" applyFont="1" applyBorder="1" applyAlignment="1" applyProtection="1">
      <alignment vertical="center" wrapText="1"/>
      <protection locked="0"/>
    </xf>
    <xf numFmtId="0" fontId="11" fillId="0" borderId="25" xfId="0" applyFont="1" applyBorder="1" applyAlignment="1" applyProtection="1">
      <alignment horizontal="center" vertical="center" wrapText="1"/>
      <protection locked="0"/>
    </xf>
    <xf numFmtId="0" fontId="11" fillId="0" borderId="20" xfId="0" applyFont="1" applyBorder="1" applyAlignment="1" applyProtection="1">
      <alignment horizontal="center" vertical="center" wrapText="1"/>
      <protection locked="0"/>
    </xf>
    <xf numFmtId="0" fontId="5" fillId="0" borderId="44" xfId="8" applyFont="1" applyBorder="1" applyAlignment="1" applyProtection="1">
      <alignment horizontal="center" vertical="center" wrapText="1"/>
      <protection locked="0"/>
    </xf>
    <xf numFmtId="0" fontId="11" fillId="0" borderId="24" xfId="0" applyFont="1" applyBorder="1" applyAlignment="1" applyProtection="1">
      <alignment horizontal="center" vertical="center" wrapText="1"/>
      <protection locked="0"/>
    </xf>
    <xf numFmtId="0" fontId="5" fillId="3" borderId="44" xfId="0" applyFont="1" applyFill="1" applyBorder="1" applyAlignment="1" applyProtection="1">
      <alignment horizontal="left" vertical="center" wrapText="1"/>
      <protection locked="0"/>
    </xf>
    <xf numFmtId="49" fontId="5" fillId="31" borderId="44" xfId="32304" applyNumberFormat="1" applyFont="1" applyFill="1" applyBorder="1" applyAlignment="1">
      <alignment horizontal="center" vertical="center" wrapText="1"/>
    </xf>
    <xf numFmtId="0" fontId="5" fillId="3" borderId="44" xfId="8" applyFont="1" applyFill="1" applyBorder="1" applyAlignment="1" applyProtection="1">
      <alignment horizontal="left" vertical="center" wrapText="1"/>
      <protection locked="0"/>
    </xf>
    <xf numFmtId="0" fontId="5" fillId="3" borderId="46" xfId="8" applyFont="1" applyFill="1" applyBorder="1" applyAlignment="1" applyProtection="1">
      <alignment horizontal="left" vertical="center" wrapText="1"/>
      <protection locked="0"/>
    </xf>
    <xf numFmtId="0" fontId="5" fillId="0" borderId="46" xfId="8" applyFont="1" applyFill="1" applyBorder="1" applyAlignment="1" applyProtection="1">
      <alignment horizontal="center" vertical="center" wrapText="1"/>
      <protection locked="0"/>
    </xf>
    <xf numFmtId="0" fontId="5" fillId="0" borderId="58" xfId="8" applyFont="1" applyFill="1" applyBorder="1" applyAlignment="1" applyProtection="1">
      <alignment horizontal="center" vertical="center" wrapText="1"/>
      <protection locked="0"/>
    </xf>
    <xf numFmtId="0" fontId="5" fillId="31" borderId="44" xfId="0" applyFont="1" applyFill="1" applyBorder="1" applyAlignment="1">
      <alignment horizontal="center" vertical="center" wrapText="1"/>
    </xf>
    <xf numFmtId="0" fontId="5" fillId="31" borderId="44" xfId="8" applyFont="1" applyFill="1" applyBorder="1" applyAlignment="1" applyProtection="1">
      <alignment horizontal="center" vertical="center" wrapText="1"/>
      <protection locked="0"/>
    </xf>
    <xf numFmtId="0" fontId="5" fillId="3" borderId="44" xfId="8" applyFont="1" applyFill="1" applyBorder="1" applyAlignment="1" applyProtection="1">
      <alignment horizontal="center" vertical="center" wrapText="1"/>
      <protection locked="0"/>
    </xf>
    <xf numFmtId="14" fontId="5" fillId="0" borderId="44" xfId="0" applyNumberFormat="1" applyFont="1" applyFill="1" applyBorder="1" applyAlignment="1">
      <alignment horizontal="center" vertical="center" wrapText="1"/>
    </xf>
    <xf numFmtId="0" fontId="11" fillId="0" borderId="44" xfId="0" applyNumberFormat="1" applyFont="1" applyFill="1" applyBorder="1" applyAlignment="1" applyProtection="1">
      <alignment horizontal="center" vertical="center" wrapText="1"/>
      <protection locked="0"/>
    </xf>
    <xf numFmtId="0" fontId="5" fillId="0" borderId="44" xfId="0" applyFont="1" applyBorder="1" applyAlignment="1">
      <alignment wrapText="1"/>
    </xf>
    <xf numFmtId="0" fontId="5" fillId="0" borderId="44" xfId="8" applyFont="1" applyFill="1" applyBorder="1" applyAlignment="1" applyProtection="1">
      <alignment horizontal="center" vertical="center" wrapText="1"/>
      <protection locked="0"/>
    </xf>
    <xf numFmtId="0" fontId="5" fillId="0" borderId="44" xfId="0" applyFont="1" applyFill="1" applyBorder="1" applyAlignment="1">
      <alignment horizontal="center" vertical="center" wrapText="1"/>
    </xf>
    <xf numFmtId="2" fontId="13" fillId="0" borderId="38" xfId="0" applyNumberFormat="1" applyFont="1" applyFill="1" applyBorder="1" applyAlignment="1" applyProtection="1">
      <alignment horizontal="center" vertical="center" wrapText="1"/>
      <protection locked="0"/>
    </xf>
    <xf numFmtId="0" fontId="5" fillId="3" borderId="44" xfId="0" applyNumberFormat="1" applyFont="1" applyFill="1" applyBorder="1" applyAlignment="1" applyProtection="1">
      <alignment horizontal="center" vertical="center" wrapText="1"/>
      <protection locked="0"/>
    </xf>
    <xf numFmtId="172" fontId="14" fillId="0" borderId="46" xfId="0" applyNumberFormat="1" applyFont="1" applyBorder="1" applyAlignment="1" applyProtection="1">
      <alignment horizontal="center" vertical="center" wrapText="1"/>
      <protection locked="0"/>
    </xf>
    <xf numFmtId="169" fontId="11" fillId="0" borderId="1" xfId="0" applyNumberFormat="1" applyFont="1" applyFill="1" applyBorder="1" applyAlignment="1" applyProtection="1">
      <alignment horizontal="center" vertical="center" wrapText="1"/>
      <protection locked="0"/>
    </xf>
    <xf numFmtId="169" fontId="5" fillId="0" borderId="44" xfId="0" applyNumberFormat="1" applyFont="1" applyFill="1" applyBorder="1" applyAlignment="1" applyProtection="1">
      <alignment horizontal="center" vertical="center" wrapText="1"/>
      <protection locked="0"/>
    </xf>
    <xf numFmtId="172" fontId="5" fillId="0" borderId="46" xfId="1" applyNumberFormat="1" applyFont="1" applyFill="1" applyBorder="1" applyAlignment="1" applyProtection="1">
      <alignment horizontal="center" vertical="center" wrapText="1"/>
      <protection locked="0"/>
    </xf>
    <xf numFmtId="172" fontId="14" fillId="0" borderId="44" xfId="0" applyNumberFormat="1" applyFont="1" applyBorder="1" applyAlignment="1" applyProtection="1">
      <alignment horizontal="center" vertical="center" wrapText="1"/>
      <protection locked="0"/>
    </xf>
    <xf numFmtId="0" fontId="14" fillId="0" borderId="46" xfId="0" applyNumberFormat="1" applyFont="1" applyBorder="1" applyAlignment="1" applyProtection="1">
      <alignment horizontal="center" vertical="center" wrapText="1"/>
      <protection locked="0"/>
    </xf>
    <xf numFmtId="2" fontId="5" fillId="0" borderId="44" xfId="0" applyNumberFormat="1" applyFont="1" applyFill="1" applyBorder="1" applyAlignment="1" applyProtection="1">
      <alignment horizontal="center" vertical="center" wrapText="1"/>
      <protection locked="0"/>
    </xf>
    <xf numFmtId="0" fontId="5" fillId="0" borderId="46" xfId="0" applyNumberFormat="1" applyFont="1" applyFill="1" applyBorder="1" applyAlignment="1" applyProtection="1">
      <alignment horizontal="center" vertical="center" wrapText="1"/>
      <protection locked="0"/>
    </xf>
    <xf numFmtId="169" fontId="11" fillId="33" borderId="46" xfId="0" applyNumberFormat="1" applyFont="1" applyFill="1" applyBorder="1" applyAlignment="1" applyProtection="1">
      <alignment horizontal="center" vertical="center" wrapText="1"/>
      <protection locked="0"/>
    </xf>
    <xf numFmtId="169" fontId="65" fillId="0" borderId="44" xfId="0" applyNumberFormat="1" applyFont="1" applyFill="1" applyBorder="1" applyAlignment="1" applyProtection="1">
      <alignment horizontal="center" vertical="center" wrapText="1"/>
      <protection locked="0"/>
    </xf>
    <xf numFmtId="0" fontId="14" fillId="0" borderId="44" xfId="0" applyNumberFormat="1" applyFont="1" applyBorder="1" applyAlignment="1" applyProtection="1">
      <alignment horizontal="center" vertical="center" wrapText="1"/>
      <protection locked="0"/>
    </xf>
    <xf numFmtId="172" fontId="5" fillId="29" borderId="46" xfId="1" applyNumberFormat="1" applyFont="1" applyFill="1" applyBorder="1" applyAlignment="1" applyProtection="1">
      <alignment horizontal="center" vertical="center" wrapText="1"/>
      <protection locked="0"/>
    </xf>
    <xf numFmtId="2" fontId="13" fillId="0" borderId="40" xfId="0" applyNumberFormat="1" applyFont="1" applyFill="1" applyBorder="1" applyAlignment="1" applyProtection="1">
      <alignment horizontal="center" vertical="center" wrapText="1"/>
      <protection locked="0"/>
    </xf>
    <xf numFmtId="169" fontId="11" fillId="0" borderId="58" xfId="0" applyNumberFormat="1" applyFont="1" applyFill="1" applyBorder="1" applyAlignment="1" applyProtection="1">
      <alignment horizontal="center" vertical="center" wrapText="1"/>
      <protection locked="0"/>
    </xf>
    <xf numFmtId="0" fontId="5" fillId="0" borderId="58" xfId="0" applyNumberFormat="1" applyFont="1" applyFill="1" applyBorder="1" applyAlignment="1" applyProtection="1">
      <alignment horizontal="center" vertical="center" wrapText="1"/>
      <protection locked="0"/>
    </xf>
    <xf numFmtId="169" fontId="11" fillId="0" borderId="58" xfId="1" applyNumberFormat="1" applyFont="1" applyFill="1" applyBorder="1" applyAlignment="1" applyProtection="1">
      <alignment horizontal="center" vertical="center" wrapText="1"/>
      <protection locked="0"/>
    </xf>
    <xf numFmtId="0" fontId="14" fillId="3" borderId="44" xfId="0" applyNumberFormat="1" applyFont="1" applyFill="1" applyBorder="1" applyAlignment="1" applyProtection="1">
      <alignment horizontal="center" vertical="center" wrapText="1"/>
      <protection locked="0"/>
    </xf>
    <xf numFmtId="172" fontId="10" fillId="0" borderId="44" xfId="0" applyNumberFormat="1" applyFont="1" applyBorder="1" applyAlignment="1" applyProtection="1">
      <alignment horizontal="center" vertical="center" wrapText="1"/>
      <protection locked="0"/>
    </xf>
    <xf numFmtId="169" fontId="64" fillId="0" borderId="44" xfId="0" applyNumberFormat="1" applyFont="1" applyFill="1" applyBorder="1" applyAlignment="1" applyProtection="1">
      <alignment horizontal="center" vertical="center" wrapText="1"/>
      <protection locked="0"/>
    </xf>
    <xf numFmtId="0" fontId="5" fillId="31" borderId="44" xfId="0" applyNumberFormat="1" applyFont="1" applyFill="1" applyBorder="1" applyAlignment="1" applyProtection="1">
      <alignment horizontal="center" vertical="center" wrapText="1"/>
      <protection locked="0"/>
    </xf>
    <xf numFmtId="0" fontId="14" fillId="3" borderId="46" xfId="0" applyNumberFormat="1" applyFont="1" applyFill="1" applyBorder="1" applyAlignment="1" applyProtection="1">
      <alignment horizontal="center" vertical="center" wrapText="1"/>
      <protection locked="0"/>
    </xf>
    <xf numFmtId="0" fontId="14" fillId="29" borderId="46" xfId="0" applyFont="1" applyFill="1" applyBorder="1" applyAlignment="1">
      <alignment horizontal="center" vertical="center" wrapText="1"/>
    </xf>
    <xf numFmtId="172" fontId="5" fillId="0" borderId="44" xfId="0" applyNumberFormat="1" applyFont="1" applyFill="1" applyBorder="1" applyAlignment="1" applyProtection="1">
      <alignment horizontal="center" vertical="center" wrapText="1"/>
      <protection locked="0"/>
    </xf>
    <xf numFmtId="0" fontId="5" fillId="0" borderId="44" xfId="0" applyNumberFormat="1" applyFont="1" applyFill="1" applyBorder="1" applyAlignment="1" applyProtection="1">
      <alignment horizontal="center" vertical="center" wrapText="1"/>
      <protection locked="0"/>
    </xf>
    <xf numFmtId="169" fontId="11" fillId="0" borderId="46" xfId="1" applyNumberFormat="1" applyFont="1" applyFill="1" applyBorder="1" applyAlignment="1" applyProtection="1">
      <alignment horizontal="center" vertical="center" wrapText="1"/>
      <protection locked="0"/>
    </xf>
    <xf numFmtId="172" fontId="14" fillId="3" borderId="46" xfId="0" applyNumberFormat="1" applyFont="1" applyFill="1" applyBorder="1" applyAlignment="1" applyProtection="1">
      <alignment horizontal="center" vertical="center" wrapText="1"/>
      <protection locked="0"/>
    </xf>
    <xf numFmtId="0" fontId="5" fillId="0" borderId="44" xfId="0" applyFont="1" applyFill="1" applyBorder="1" applyAlignment="1" applyProtection="1">
      <alignment horizontal="center" vertical="center" wrapText="1"/>
    </xf>
    <xf numFmtId="172" fontId="14" fillId="3" borderId="44" xfId="0" applyNumberFormat="1" applyFont="1" applyFill="1" applyBorder="1" applyAlignment="1" applyProtection="1">
      <alignment horizontal="center" vertical="center" wrapText="1"/>
      <protection locked="0"/>
    </xf>
    <xf numFmtId="169" fontId="65" fillId="29" borderId="44" xfId="0" applyNumberFormat="1" applyFont="1" applyFill="1" applyBorder="1" applyAlignment="1" applyProtection="1">
      <alignment horizontal="center" vertical="center" wrapText="1"/>
      <protection locked="0"/>
    </xf>
    <xf numFmtId="2" fontId="14" fillId="3" borderId="44" xfId="0" applyNumberFormat="1" applyFont="1" applyFill="1" applyBorder="1" applyAlignment="1" applyProtection="1">
      <alignment horizontal="center" vertical="center" wrapText="1"/>
      <protection locked="0"/>
    </xf>
    <xf numFmtId="172" fontId="10" fillId="29" borderId="44" xfId="0" applyNumberFormat="1" applyFont="1" applyFill="1" applyBorder="1" applyAlignment="1" applyProtection="1">
      <alignment horizontal="center" vertical="center" wrapText="1"/>
      <protection locked="0"/>
    </xf>
    <xf numFmtId="0" fontId="42" fillId="29" borderId="40" xfId="1" applyFont="1" applyFill="1" applyBorder="1" applyAlignment="1" applyProtection="1">
      <alignment horizontal="center" vertical="center" wrapText="1"/>
      <protection locked="0"/>
    </xf>
    <xf numFmtId="0" fontId="11" fillId="0" borderId="46" xfId="1" applyFont="1" applyFill="1" applyBorder="1" applyAlignment="1" applyProtection="1">
      <alignment vertical="center" wrapText="1"/>
      <protection locked="0"/>
    </xf>
    <xf numFmtId="0" fontId="14" fillId="0" borderId="25"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24" xfId="0" applyFont="1" applyBorder="1" applyAlignment="1">
      <alignment horizontal="center" vertical="center" wrapText="1"/>
    </xf>
    <xf numFmtId="0" fontId="14" fillId="0" borderId="30" xfId="0" applyFont="1" applyBorder="1" applyAlignment="1">
      <alignment horizontal="center" vertical="center" wrapText="1"/>
    </xf>
    <xf numFmtId="0" fontId="5" fillId="0" borderId="46" xfId="5" applyFont="1" applyFill="1" applyBorder="1" applyAlignment="1" applyProtection="1">
      <alignment horizontal="center" vertical="center" wrapText="1"/>
      <protection locked="0"/>
    </xf>
    <xf numFmtId="0" fontId="14" fillId="0" borderId="20"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34" xfId="0" applyFont="1" applyBorder="1" applyAlignment="1">
      <alignment horizontal="center" vertical="center" wrapText="1"/>
    </xf>
    <xf numFmtId="0" fontId="5" fillId="31" borderId="46" xfId="5" applyFont="1" applyFill="1" applyBorder="1" applyAlignment="1" applyProtection="1">
      <alignment horizontal="center" vertical="center" wrapText="1"/>
      <protection locked="0"/>
    </xf>
    <xf numFmtId="0" fontId="5" fillId="3" borderId="46" xfId="5" applyFont="1" applyFill="1" applyBorder="1" applyAlignment="1" applyProtection="1">
      <alignment horizontal="center" vertical="center" wrapText="1"/>
      <protection locked="0"/>
    </xf>
    <xf numFmtId="0" fontId="14" fillId="0" borderId="38" xfId="0" applyFont="1" applyBorder="1" applyAlignment="1">
      <alignment horizontal="center" vertical="center" wrapText="1"/>
    </xf>
    <xf numFmtId="0" fontId="5" fillId="0" borderId="30" xfId="0" applyFont="1" applyFill="1" applyBorder="1" applyAlignment="1" applyProtection="1">
      <alignment vertical="center" wrapText="1"/>
      <protection locked="0"/>
    </xf>
    <xf numFmtId="49" fontId="5" fillId="0" borderId="46" xfId="0" applyNumberFormat="1" applyFont="1" applyBorder="1" applyAlignment="1" applyProtection="1">
      <alignment horizontal="center" vertical="center" wrapText="1"/>
      <protection locked="0"/>
    </xf>
    <xf numFmtId="0" fontId="14" fillId="0" borderId="26"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35" xfId="0" applyFont="1" applyBorder="1" applyAlignment="1">
      <alignment horizontal="center" vertical="center" wrapText="1"/>
    </xf>
    <xf numFmtId="49" fontId="5" fillId="0" borderId="44" xfId="0" applyNumberFormat="1" applyFont="1" applyBorder="1" applyAlignment="1" applyProtection="1">
      <alignment horizontal="center" vertical="center" wrapText="1"/>
      <protection locked="0"/>
    </xf>
    <xf numFmtId="0" fontId="45" fillId="0" borderId="46" xfId="0" applyFont="1" applyFill="1" applyBorder="1" applyAlignment="1" applyProtection="1">
      <alignment horizontal="center" vertical="center" wrapText="1"/>
      <protection locked="0"/>
    </xf>
    <xf numFmtId="0" fontId="40" fillId="0" borderId="38" xfId="0" applyFont="1" applyBorder="1" applyAlignment="1">
      <alignment horizontal="center" vertical="center" wrapText="1"/>
    </xf>
    <xf numFmtId="0" fontId="14" fillId="0" borderId="0" xfId="0" applyFont="1" applyBorder="1" applyAlignment="1">
      <alignment horizontal="center" vertical="center" wrapText="1"/>
    </xf>
    <xf numFmtId="0" fontId="45" fillId="0" borderId="46" xfId="0" applyFont="1" applyFill="1" applyBorder="1" applyAlignment="1" applyProtection="1">
      <alignment vertical="center" wrapText="1"/>
      <protection locked="0"/>
    </xf>
    <xf numFmtId="0" fontId="12" fillId="0" borderId="46" xfId="0" applyFont="1" applyBorder="1" applyAlignment="1">
      <alignment horizontal="center" vertical="center"/>
    </xf>
    <xf numFmtId="0" fontId="13" fillId="0" borderId="44" xfId="0" applyFont="1" applyFill="1" applyBorder="1" applyAlignment="1">
      <alignment horizontal="center" vertical="center" wrapText="1"/>
    </xf>
    <xf numFmtId="0" fontId="5" fillId="0" borderId="46" xfId="5" applyFont="1" applyFill="1" applyBorder="1" applyAlignment="1" applyProtection="1">
      <alignment vertical="center" wrapText="1"/>
      <protection locked="0"/>
    </xf>
    <xf numFmtId="14" fontId="5" fillId="0" borderId="44" xfId="0" applyNumberFormat="1" applyFont="1" applyBorder="1" applyAlignment="1" applyProtection="1">
      <alignment horizontal="center" vertical="center" wrapText="1"/>
      <protection locked="0"/>
    </xf>
    <xf numFmtId="0" fontId="11" fillId="3" borderId="46" xfId="0" applyFont="1" applyFill="1" applyBorder="1" applyAlignment="1" applyProtection="1">
      <alignment horizontal="center" vertical="center" wrapText="1"/>
      <protection locked="0"/>
    </xf>
    <xf numFmtId="14" fontId="5" fillId="0" borderId="44" xfId="0" applyNumberFormat="1" applyFont="1" applyFill="1" applyBorder="1" applyAlignment="1" applyProtection="1">
      <alignment horizontal="center" vertical="center" wrapText="1"/>
      <protection locked="0"/>
    </xf>
    <xf numFmtId="14" fontId="5" fillId="0" borderId="46" xfId="5" applyNumberFormat="1" applyFont="1" applyFill="1" applyBorder="1" applyAlignment="1" applyProtection="1">
      <alignment horizontal="center" vertical="center" wrapText="1"/>
      <protection locked="0"/>
    </xf>
    <xf numFmtId="17" fontId="13" fillId="0" borderId="46" xfId="0" applyNumberFormat="1" applyFont="1" applyFill="1" applyBorder="1" applyAlignment="1" applyProtection="1">
      <alignment horizontal="center" vertical="center" wrapText="1"/>
      <protection locked="0"/>
    </xf>
    <xf numFmtId="14" fontId="5" fillId="0" borderId="46" xfId="8" applyNumberFormat="1" applyFont="1" applyFill="1" applyBorder="1" applyAlignment="1" applyProtection="1">
      <alignment horizontal="center" vertical="center" wrapText="1"/>
      <protection locked="0"/>
    </xf>
    <xf numFmtId="14" fontId="13" fillId="0" borderId="40" xfId="0" applyNumberFormat="1" applyFont="1" applyFill="1" applyBorder="1" applyAlignment="1" applyProtection="1">
      <alignment horizontal="center" vertical="center" wrapText="1"/>
      <protection locked="0"/>
    </xf>
    <xf numFmtId="0" fontId="14" fillId="0" borderId="36" xfId="0" applyFont="1" applyBorder="1" applyAlignment="1">
      <alignment horizontal="center" vertical="center" wrapText="1"/>
    </xf>
    <xf numFmtId="14" fontId="12" fillId="0" borderId="46" xfId="0" applyNumberFormat="1" applyFont="1" applyBorder="1" applyAlignment="1">
      <alignment horizontal="center" vertical="center"/>
    </xf>
    <xf numFmtId="17" fontId="13" fillId="0" borderId="40" xfId="0" applyNumberFormat="1" applyFont="1" applyBorder="1" applyAlignment="1" applyProtection="1">
      <alignment horizontal="center" vertical="center" wrapText="1"/>
      <protection locked="0"/>
    </xf>
    <xf numFmtId="0" fontId="11" fillId="3" borderId="38" xfId="0" applyFont="1" applyFill="1" applyBorder="1" applyAlignment="1" applyProtection="1">
      <alignment horizontal="center" vertical="center" wrapText="1"/>
      <protection locked="0"/>
    </xf>
    <xf numFmtId="0" fontId="16" fillId="0" borderId="46" xfId="0" applyFont="1" applyFill="1" applyBorder="1" applyAlignment="1" applyProtection="1">
      <alignment horizontal="center" vertical="center" wrapText="1"/>
      <protection locked="0"/>
    </xf>
    <xf numFmtId="0" fontId="8" fillId="3" borderId="1" xfId="0" applyFont="1" applyFill="1" applyBorder="1" applyAlignment="1" applyProtection="1">
      <alignment horizontal="center" vertical="center" wrapText="1"/>
      <protection locked="0"/>
    </xf>
    <xf numFmtId="0" fontId="8" fillId="3" borderId="46" xfId="0" applyFont="1" applyFill="1" applyBorder="1" applyAlignment="1" applyProtection="1">
      <alignment horizontal="center" vertical="center" wrapText="1"/>
      <protection locked="0"/>
    </xf>
    <xf numFmtId="171" fontId="5" fillId="0" borderId="46" xfId="0" applyNumberFormat="1" applyFont="1" applyBorder="1" applyAlignment="1" applyProtection="1">
      <alignment horizontal="center" vertical="center" wrapText="1"/>
      <protection locked="0"/>
    </xf>
    <xf numFmtId="0" fontId="8" fillId="0" borderId="44" xfId="0" applyFont="1" applyFill="1" applyBorder="1" applyAlignment="1" applyProtection="1">
      <alignment horizontal="center" vertical="center" wrapText="1"/>
      <protection locked="0"/>
    </xf>
    <xf numFmtId="0" fontId="8" fillId="3" borderId="38" xfId="0" applyFont="1" applyFill="1" applyBorder="1" applyAlignment="1" applyProtection="1">
      <alignment horizontal="center" vertical="center" wrapText="1"/>
      <protection locked="0"/>
    </xf>
    <xf numFmtId="0" fontId="58" fillId="0" borderId="46" xfId="0" applyFont="1" applyFill="1" applyBorder="1" applyAlignment="1" applyProtection="1">
      <alignment horizontal="center" vertical="center" wrapText="1"/>
      <protection locked="0"/>
    </xf>
    <xf numFmtId="17" fontId="13" fillId="0" borderId="44" xfId="0" applyNumberFormat="1" applyFont="1" applyFill="1" applyBorder="1" applyAlignment="1" applyProtection="1">
      <alignment horizontal="center" vertical="center" wrapText="1"/>
      <protection locked="0"/>
    </xf>
    <xf numFmtId="0" fontId="14" fillId="0" borderId="42" xfId="0" applyFont="1" applyBorder="1" applyAlignment="1">
      <alignment horizontal="center" vertical="center" wrapText="1"/>
    </xf>
    <xf numFmtId="17" fontId="5" fillId="0" borderId="44" xfId="0" applyNumberFormat="1" applyFont="1" applyBorder="1" applyAlignment="1" applyProtection="1">
      <alignment horizontal="center" vertical="center" wrapText="1"/>
      <protection locked="0"/>
    </xf>
    <xf numFmtId="0" fontId="14" fillId="0" borderId="31" xfId="0" applyFont="1" applyBorder="1" applyAlignment="1">
      <alignment horizontal="center" vertical="center" wrapText="1"/>
    </xf>
    <xf numFmtId="17" fontId="5" fillId="0" borderId="46" xfId="0" applyNumberFormat="1" applyFont="1" applyFill="1" applyBorder="1" applyAlignment="1" applyProtection="1">
      <alignment horizontal="center" vertical="center" wrapText="1"/>
      <protection locked="0"/>
    </xf>
    <xf numFmtId="0" fontId="13" fillId="0" borderId="40" xfId="0" applyFont="1" applyFill="1" applyBorder="1" applyAlignment="1" applyProtection="1">
      <alignment horizontal="left" vertical="center" wrapText="1"/>
      <protection locked="0"/>
    </xf>
    <xf numFmtId="14" fontId="13" fillId="0" borderId="40" xfId="0" applyNumberFormat="1" applyFont="1" applyFill="1" applyBorder="1" applyAlignment="1" applyProtection="1">
      <alignment horizontal="left" vertical="center" wrapText="1"/>
      <protection locked="0"/>
    </xf>
    <xf numFmtId="0" fontId="5" fillId="31" borderId="46" xfId="0" applyFont="1" applyFill="1" applyBorder="1" applyAlignment="1" applyProtection="1">
      <alignment vertical="center" wrapText="1"/>
      <protection locked="0"/>
    </xf>
    <xf numFmtId="0" fontId="16" fillId="0" borderId="46" xfId="0" applyFont="1" applyBorder="1" applyAlignment="1">
      <alignment horizontal="center" vertical="center" wrapText="1"/>
    </xf>
    <xf numFmtId="0" fontId="12" fillId="0" borderId="46" xfId="0" applyFont="1" applyFill="1" applyBorder="1" applyAlignment="1" applyProtection="1">
      <alignment horizontal="center" vertical="center" wrapText="1"/>
      <protection locked="0"/>
    </xf>
    <xf numFmtId="0" fontId="14" fillId="0" borderId="28" xfId="0" applyFont="1" applyBorder="1" applyAlignment="1">
      <alignment horizontal="center" vertical="center" wrapText="1"/>
    </xf>
    <xf numFmtId="0" fontId="5" fillId="0" borderId="31" xfId="0" applyFont="1" applyFill="1" applyBorder="1" applyAlignment="1" applyProtection="1">
      <alignment vertical="center" wrapText="1"/>
      <protection locked="0"/>
    </xf>
    <xf numFmtId="0" fontId="13" fillId="0" borderId="46" xfId="0" applyNumberFormat="1" applyFont="1" applyFill="1" applyBorder="1" applyAlignment="1" applyProtection="1">
      <alignment horizontal="center" vertical="center" wrapText="1"/>
      <protection locked="0"/>
    </xf>
    <xf numFmtId="0" fontId="13" fillId="0" borderId="44" xfId="0" applyNumberFormat="1" applyFont="1" applyFill="1" applyBorder="1" applyAlignment="1" applyProtection="1">
      <alignment horizontal="center" vertical="center" wrapText="1"/>
      <protection locked="0"/>
    </xf>
    <xf numFmtId="0" fontId="14" fillId="0" borderId="32" xfId="0" applyFont="1" applyBorder="1" applyAlignment="1">
      <alignment horizontal="center" vertical="center" wrapText="1"/>
    </xf>
    <xf numFmtId="0" fontId="14" fillId="0" borderId="29" xfId="0" applyFont="1" applyBorder="1" applyAlignment="1">
      <alignment horizontal="center" vertical="center" wrapText="1"/>
    </xf>
    <xf numFmtId="0" fontId="14" fillId="0" borderId="37" xfId="0" applyFont="1" applyBorder="1" applyAlignment="1">
      <alignment horizontal="center" vertical="center" wrapText="1"/>
    </xf>
    <xf numFmtId="0" fontId="14" fillId="0" borderId="19" xfId="0" applyFont="1" applyBorder="1" applyAlignment="1">
      <alignment horizontal="center" vertical="center" wrapText="1"/>
    </xf>
    <xf numFmtId="0" fontId="8" fillId="0" borderId="32" xfId="0" applyFont="1" applyFill="1" applyBorder="1" applyAlignment="1" applyProtection="1">
      <alignment horizontal="center" vertical="center" wrapText="1"/>
      <protection locked="0"/>
    </xf>
    <xf numFmtId="0" fontId="14" fillId="0" borderId="33" xfId="0" applyFont="1" applyBorder="1" applyAlignment="1">
      <alignment horizontal="center" vertical="center" wrapText="1"/>
    </xf>
    <xf numFmtId="0" fontId="11" fillId="0" borderId="44" xfId="1" applyFont="1" applyFill="1" applyBorder="1" applyAlignment="1" applyProtection="1">
      <alignment vertical="center" wrapText="1"/>
      <protection locked="0"/>
    </xf>
    <xf numFmtId="0" fontId="11" fillId="3" borderId="1" xfId="1" applyFont="1" applyFill="1" applyBorder="1" applyAlignment="1" applyProtection="1">
      <alignment vertical="center" wrapText="1"/>
      <protection locked="0"/>
    </xf>
    <xf numFmtId="0" fontId="11" fillId="0" borderId="22" xfId="1" applyFont="1" applyFill="1" applyBorder="1" applyAlignment="1" applyProtection="1">
      <alignment vertical="center" wrapText="1"/>
      <protection locked="0"/>
    </xf>
    <xf numFmtId="0" fontId="11" fillId="0" borderId="22" xfId="1" applyFont="1" applyBorder="1" applyAlignment="1" applyProtection="1">
      <alignment vertical="center" wrapText="1"/>
      <protection locked="0"/>
    </xf>
    <xf numFmtId="0" fontId="8" fillId="0" borderId="1" xfId="0" applyFont="1" applyFill="1" applyBorder="1" applyAlignment="1" applyProtection="1">
      <alignment horizontal="center" vertical="center" wrapText="1"/>
      <protection locked="0"/>
    </xf>
    <xf numFmtId="0" fontId="5" fillId="0" borderId="58" xfId="1" applyFont="1" applyFill="1" applyBorder="1" applyAlignment="1" applyProtection="1">
      <alignment horizontal="center" vertical="center" wrapText="1"/>
      <protection locked="0"/>
    </xf>
    <xf numFmtId="167" fontId="5" fillId="3" borderId="58" xfId="0" applyNumberFormat="1" applyFont="1" applyFill="1" applyBorder="1" applyAlignment="1" applyProtection="1">
      <alignment horizontal="center" vertical="center" wrapText="1"/>
      <protection locked="0"/>
    </xf>
    <xf numFmtId="167" fontId="13" fillId="0" borderId="46" xfId="0" applyNumberFormat="1" applyFont="1" applyFill="1" applyBorder="1" applyAlignment="1" applyProtection="1">
      <alignment horizontal="center" vertical="center" wrapText="1"/>
      <protection locked="0"/>
    </xf>
    <xf numFmtId="20" fontId="5" fillId="3" borderId="58" xfId="0" applyNumberFormat="1" applyFont="1" applyFill="1" applyBorder="1" applyAlignment="1" applyProtection="1">
      <alignment horizontal="center" vertical="center" wrapText="1"/>
      <protection locked="0"/>
    </xf>
    <xf numFmtId="167" fontId="5" fillId="0" borderId="58" xfId="0" applyNumberFormat="1" applyFont="1" applyFill="1" applyBorder="1" applyAlignment="1" applyProtection="1">
      <alignment horizontal="center" vertical="center" wrapText="1"/>
      <protection locked="0"/>
    </xf>
    <xf numFmtId="0" fontId="5" fillId="3" borderId="58" xfId="1" applyFont="1" applyFill="1" applyBorder="1" applyAlignment="1" applyProtection="1">
      <alignment horizontal="center" vertical="center" wrapText="1"/>
      <protection locked="0"/>
    </xf>
    <xf numFmtId="0" fontId="0" fillId="0" borderId="46" xfId="0" applyBorder="1" applyAlignment="1">
      <alignment horizontal="center" vertical="center" wrapText="1"/>
    </xf>
    <xf numFmtId="0" fontId="5" fillId="0" borderId="44" xfId="0" applyFont="1" applyBorder="1" applyAlignment="1">
      <alignment vertical="center"/>
    </xf>
    <xf numFmtId="0" fontId="5" fillId="0" borderId="44" xfId="0" applyFont="1" applyBorder="1" applyAlignment="1">
      <alignment vertical="center" wrapText="1"/>
    </xf>
    <xf numFmtId="172" fontId="5" fillId="0" borderId="58" xfId="1" applyNumberFormat="1" applyFont="1" applyFill="1" applyBorder="1" applyAlignment="1" applyProtection="1">
      <alignment horizontal="center" vertical="center" wrapText="1"/>
      <protection locked="0"/>
    </xf>
    <xf numFmtId="49" fontId="5" fillId="3" borderId="46" xfId="0" applyNumberFormat="1" applyFont="1" applyFill="1" applyBorder="1" applyAlignment="1" applyProtection="1">
      <alignment horizontal="center" vertical="center" wrapText="1"/>
      <protection locked="0"/>
    </xf>
    <xf numFmtId="171" fontId="5" fillId="0" borderId="44" xfId="0" applyNumberFormat="1" applyFont="1" applyBorder="1" applyAlignment="1" applyProtection="1">
      <alignment horizontal="center" vertical="center" wrapText="1"/>
      <protection locked="0"/>
    </xf>
    <xf numFmtId="17" fontId="5" fillId="0" borderId="1" xfId="0" applyNumberFormat="1" applyFont="1" applyBorder="1" applyAlignment="1" applyProtection="1">
      <alignment horizontal="center" vertical="center" wrapText="1"/>
      <protection locked="0"/>
    </xf>
    <xf numFmtId="0" fontId="5" fillId="0" borderId="44" xfId="0" applyNumberFormat="1" applyFont="1" applyBorder="1" applyAlignment="1" applyProtection="1">
      <alignment vertical="center" wrapText="1"/>
      <protection locked="0"/>
    </xf>
    <xf numFmtId="0" fontId="5" fillId="3" borderId="22" xfId="0" applyFont="1" applyFill="1" applyBorder="1" applyAlignment="1" applyProtection="1">
      <alignment vertical="center" wrapText="1"/>
      <protection locked="0"/>
    </xf>
    <xf numFmtId="169" fontId="64" fillId="0" borderId="46" xfId="0" applyNumberFormat="1" applyFont="1" applyFill="1" applyBorder="1" applyAlignment="1" applyProtection="1">
      <alignment horizontal="center" vertical="center" wrapText="1"/>
      <protection locked="0"/>
    </xf>
    <xf numFmtId="3" fontId="13" fillId="0" borderId="40" xfId="0" applyNumberFormat="1" applyFont="1" applyBorder="1" applyAlignment="1" applyProtection="1">
      <alignment horizontal="center" vertical="center" wrapText="1"/>
      <protection locked="0"/>
    </xf>
    <xf numFmtId="0" fontId="5" fillId="29" borderId="1" xfId="0" applyFont="1" applyFill="1" applyBorder="1" applyAlignment="1" applyProtection="1">
      <alignment horizontal="center" vertical="center" wrapText="1"/>
      <protection locked="0"/>
    </xf>
    <xf numFmtId="1" fontId="11" fillId="0" borderId="46" xfId="0" applyNumberFormat="1" applyFont="1" applyFill="1" applyBorder="1" applyAlignment="1" applyProtection="1">
      <alignment horizontal="center" vertical="center" wrapText="1"/>
      <protection locked="0"/>
    </xf>
    <xf numFmtId="0" fontId="5" fillId="34" borderId="46" xfId="0" applyFont="1" applyFill="1" applyBorder="1" applyAlignment="1" applyProtection="1">
      <alignment horizontal="center" vertical="center" wrapText="1"/>
      <protection locked="0"/>
    </xf>
    <xf numFmtId="0" fontId="5" fillId="34" borderId="1" xfId="0" applyFont="1" applyFill="1" applyBorder="1" applyAlignment="1" applyProtection="1">
      <alignment horizontal="center" vertical="center" wrapText="1"/>
      <protection locked="0"/>
    </xf>
    <xf numFmtId="0" fontId="5" fillId="29" borderId="38" xfId="1" applyFont="1" applyFill="1" applyBorder="1" applyAlignment="1" applyProtection="1">
      <alignment horizontal="center" vertical="center" wrapText="1"/>
      <protection locked="0"/>
    </xf>
    <xf numFmtId="0" fontId="11" fillId="29" borderId="46" xfId="0" applyFont="1" applyFill="1" applyBorder="1" applyAlignment="1" applyProtection="1">
      <alignment horizontal="center" vertical="center" wrapText="1"/>
      <protection locked="0"/>
    </xf>
    <xf numFmtId="167" fontId="5" fillId="0" borderId="1" xfId="0" applyNumberFormat="1" applyFont="1" applyBorder="1" applyAlignment="1" applyProtection="1">
      <alignment horizontal="justify" vertical="center" wrapText="1"/>
      <protection locked="0"/>
    </xf>
    <xf numFmtId="167" fontId="11" fillId="0" borderId="44" xfId="0" applyNumberFormat="1" applyFont="1" applyFill="1" applyBorder="1" applyAlignment="1" applyProtection="1">
      <alignment horizontal="center" vertical="center" wrapText="1"/>
      <protection locked="0"/>
    </xf>
    <xf numFmtId="167" fontId="11" fillId="0" borderId="46" xfId="1" applyNumberFormat="1" applyFont="1" applyBorder="1" applyAlignment="1" applyProtection="1">
      <alignment horizontal="center" vertical="center" wrapText="1"/>
      <protection locked="0"/>
    </xf>
    <xf numFmtId="168" fontId="5" fillId="0" borderId="1" xfId="0" applyNumberFormat="1" applyFont="1" applyBorder="1" applyAlignment="1" applyProtection="1">
      <alignment horizontal="justify" vertical="center" wrapText="1"/>
      <protection locked="0"/>
    </xf>
    <xf numFmtId="168" fontId="11" fillId="0" borderId="44" xfId="0" applyNumberFormat="1" applyFont="1" applyFill="1" applyBorder="1" applyAlignment="1" applyProtection="1">
      <alignment horizontal="center" vertical="center" wrapText="1"/>
      <protection locked="0"/>
    </xf>
    <xf numFmtId="168" fontId="11" fillId="0" borderId="46" xfId="1" applyNumberFormat="1" applyFont="1" applyBorder="1" applyAlignment="1" applyProtection="1">
      <alignment horizontal="center" vertical="center" wrapText="1"/>
      <protection locked="0"/>
    </xf>
    <xf numFmtId="167" fontId="5" fillId="29" borderId="38" xfId="0" applyNumberFormat="1" applyFont="1" applyFill="1" applyBorder="1" applyAlignment="1" applyProtection="1">
      <alignment horizontal="center" vertical="center" wrapText="1"/>
      <protection locked="0"/>
    </xf>
    <xf numFmtId="0" fontId="11" fillId="0" borderId="46" xfId="1" applyFont="1" applyBorder="1" applyAlignment="1" applyProtection="1">
      <alignment horizontal="center" vertical="center" wrapText="1"/>
      <protection locked="0"/>
    </xf>
    <xf numFmtId="0" fontId="11" fillId="0" borderId="46" xfId="1" applyFont="1" applyBorder="1" applyAlignment="1" applyProtection="1">
      <alignment vertical="center" wrapText="1"/>
      <protection locked="0"/>
    </xf>
    <xf numFmtId="0" fontId="11" fillId="29" borderId="46" xfId="0" applyNumberFormat="1" applyFont="1" applyFill="1" applyBorder="1" applyAlignment="1" applyProtection="1">
      <alignment horizontal="center" vertical="center" wrapText="1"/>
      <protection locked="0"/>
    </xf>
    <xf numFmtId="0" fontId="5" fillId="3" borderId="40" xfId="0" applyFont="1" applyFill="1" applyBorder="1" applyAlignment="1" applyProtection="1">
      <alignment horizontal="left" vertical="center" wrapText="1"/>
      <protection locked="0"/>
    </xf>
    <xf numFmtId="0" fontId="11" fillId="29" borderId="46" xfId="12" applyFont="1" applyFill="1" applyBorder="1" applyAlignment="1" applyProtection="1">
      <alignment horizontal="center" vertical="center" wrapText="1"/>
      <protection locked="0"/>
    </xf>
    <xf numFmtId="0" fontId="5" fillId="0" borderId="40" xfId="8" applyFont="1" applyFill="1" applyBorder="1" applyAlignment="1" applyProtection="1">
      <alignment horizontal="center" vertical="center" wrapText="1"/>
      <protection locked="0"/>
    </xf>
    <xf numFmtId="169" fontId="11" fillId="29" borderId="40" xfId="0" applyNumberFormat="1" applyFont="1" applyFill="1" applyBorder="1" applyAlignment="1" applyProtection="1">
      <alignment horizontal="center" vertical="center" wrapText="1"/>
      <protection locked="0"/>
    </xf>
    <xf numFmtId="169" fontId="11" fillId="29" borderId="46" xfId="0" applyNumberFormat="1" applyFont="1" applyFill="1" applyBorder="1" applyAlignment="1" applyProtection="1">
      <alignment horizontal="center" vertical="center" wrapText="1"/>
      <protection locked="0"/>
    </xf>
    <xf numFmtId="172" fontId="5" fillId="29" borderId="40" xfId="1" applyNumberFormat="1" applyFont="1" applyFill="1" applyBorder="1" applyAlignment="1" applyProtection="1">
      <alignment horizontal="center" vertical="center" wrapText="1"/>
      <protection locked="0"/>
    </xf>
    <xf numFmtId="0" fontId="5" fillId="0" borderId="40" xfId="5" applyFont="1" applyBorder="1" applyAlignment="1" applyProtection="1">
      <alignment horizontal="center" vertical="center" wrapText="1"/>
      <protection locked="0"/>
    </xf>
    <xf numFmtId="0" fontId="5" fillId="0" borderId="40" xfId="5" applyFont="1" applyFill="1" applyBorder="1" applyAlignment="1" applyProtection="1">
      <alignment horizontal="center" vertical="center" wrapText="1"/>
      <protection locked="0"/>
    </xf>
    <xf numFmtId="0" fontId="146" fillId="0" borderId="40" xfId="0" applyFont="1" applyBorder="1" applyAlignment="1">
      <alignment horizontal="center" vertical="center" wrapText="1"/>
    </xf>
    <xf numFmtId="0" fontId="53" fillId="0" borderId="44" xfId="0" applyFont="1" applyBorder="1" applyAlignment="1">
      <alignment horizontal="center" vertical="center" wrapText="1"/>
    </xf>
  </cellXfs>
  <cellStyles count="32305">
    <cellStyle name=" 1" xfId="11" xr:uid="{00000000-0005-0000-0000-000000000000}"/>
    <cellStyle name=" 1 2" xfId="143" xr:uid="{00000000-0005-0000-0000-000001000000}"/>
    <cellStyle name=" 1 3" xfId="144" xr:uid="{00000000-0005-0000-0000-000002000000}"/>
    <cellStyle name="_2007 год расчет фонда" xfId="145" xr:uid="{00000000-0005-0000-0000-000003000000}"/>
    <cellStyle name="_2008-2009" xfId="146" xr:uid="{00000000-0005-0000-0000-000004000000}"/>
    <cellStyle name="_2008-2009 (11)" xfId="147" xr:uid="{00000000-0005-0000-0000-000005000000}"/>
    <cellStyle name="_2008-2009 (11) 2" xfId="148" xr:uid="{00000000-0005-0000-0000-000006000000}"/>
    <cellStyle name="_2008-2009 (11) 2 2" xfId="149" xr:uid="{00000000-0005-0000-0000-000007000000}"/>
    <cellStyle name="_2008-2009 (11) 2 3" xfId="150" xr:uid="{00000000-0005-0000-0000-000008000000}"/>
    <cellStyle name="_2008-2009 (11) 2_724" xfId="151" xr:uid="{00000000-0005-0000-0000-000009000000}"/>
    <cellStyle name="_2008-2009 (11) 2_Р-111." xfId="152" xr:uid="{00000000-0005-0000-0000-00000A000000}"/>
    <cellStyle name="_2008-2009 (11) 3" xfId="153" xr:uid="{00000000-0005-0000-0000-00000B000000}"/>
    <cellStyle name="_2008-2009 (11) 4" xfId="154" xr:uid="{00000000-0005-0000-0000-00000C000000}"/>
    <cellStyle name="_2008-2009 (11)_724" xfId="155" xr:uid="{00000000-0005-0000-0000-00000D000000}"/>
    <cellStyle name="_2008-2009 (11)_замерная" xfId="156" xr:uid="{00000000-0005-0000-0000-00000E000000}"/>
    <cellStyle name="_2008-2009 (11)_Копия Замерные параметры_баланс-сводка_20 02 11 (2)" xfId="157" xr:uid="{00000000-0005-0000-0000-00000F000000}"/>
    <cellStyle name="_2008-2009 (11)_Копия Замерные параметры_баланс-сводка_20 02 11 (2) 2" xfId="158" xr:uid="{00000000-0005-0000-0000-000010000000}"/>
    <cellStyle name="_2008-2009 (11)_Копия Замерные параметры_баланс-сводка_20 02 11 (2) 2 2" xfId="159" xr:uid="{00000000-0005-0000-0000-000011000000}"/>
    <cellStyle name="_2008-2009 (11)_Копия Замерные параметры_баланс-сводка_20 02 11 (2) 2_724" xfId="160" xr:uid="{00000000-0005-0000-0000-000012000000}"/>
    <cellStyle name="_2008-2009 (11)_Копия Замерные параметры_баланс-сводка_20 02 11 (2) 2_Р-111." xfId="161" xr:uid="{00000000-0005-0000-0000-000013000000}"/>
    <cellStyle name="_2008-2009 (11)_Копия Замерные параметры_баланс-сводка_20 02 11 (2) 3" xfId="162" xr:uid="{00000000-0005-0000-0000-000014000000}"/>
    <cellStyle name="_2008-2009 (11)_Копия Замерные параметры_баланс-сводка_20 02 11 (2)_724" xfId="163" xr:uid="{00000000-0005-0000-0000-000015000000}"/>
    <cellStyle name="_2008-2009 (11)_Копия Замерные параметры_баланс-сводка_20 02 11 (2)_замерная" xfId="164" xr:uid="{00000000-0005-0000-0000-000016000000}"/>
    <cellStyle name="_2008-2009 (11)_Копия Замерные параметры_баланс-сводка_20 02 11 (2)_Лист3" xfId="165" xr:uid="{00000000-0005-0000-0000-000017000000}"/>
    <cellStyle name="_2008-2009 (11)_Копия Замерные параметры_баланс-сводка_20 02 11 (2)_Р-111." xfId="166" xr:uid="{00000000-0005-0000-0000-000018000000}"/>
    <cellStyle name="_2008-2009 (11)_Лист3" xfId="167" xr:uid="{00000000-0005-0000-0000-000019000000}"/>
    <cellStyle name="_2008-2009 (11)_Р-111." xfId="168" xr:uid="{00000000-0005-0000-0000-00001A000000}"/>
    <cellStyle name="_2009 v1" xfId="169" xr:uid="{00000000-0005-0000-0000-00001B000000}"/>
    <cellStyle name="_2009 v1 2" xfId="170" xr:uid="{00000000-0005-0000-0000-00001C000000}"/>
    <cellStyle name="_2009 v1 2 2" xfId="171" xr:uid="{00000000-0005-0000-0000-00001D000000}"/>
    <cellStyle name="_2009 v1 2_замерная" xfId="172" xr:uid="{00000000-0005-0000-0000-00001E000000}"/>
    <cellStyle name="_2009 v1 2_Лист3" xfId="173" xr:uid="{00000000-0005-0000-0000-00001F000000}"/>
    <cellStyle name="_2009 v1 2_Лист3 2" xfId="174" xr:uid="{00000000-0005-0000-0000-000020000000}"/>
    <cellStyle name="_2009 v1 2_Лист3 2 2" xfId="175" xr:uid="{00000000-0005-0000-0000-000021000000}"/>
    <cellStyle name="_2009 v1 2_Лист3 2_замерная" xfId="176" xr:uid="{00000000-0005-0000-0000-000022000000}"/>
    <cellStyle name="_2009 v1 3" xfId="177" xr:uid="{00000000-0005-0000-0000-000023000000}"/>
    <cellStyle name="_2009 v1 3 2" xfId="178" xr:uid="{00000000-0005-0000-0000-000024000000}"/>
    <cellStyle name="_2009 v1 3 2 2" xfId="179" xr:uid="{00000000-0005-0000-0000-000025000000}"/>
    <cellStyle name="_2009 v1 3 2_замерная" xfId="180" xr:uid="{00000000-0005-0000-0000-000026000000}"/>
    <cellStyle name="_2009 v1_КАСКАД" xfId="181" xr:uid="{00000000-0005-0000-0000-000027000000}"/>
    <cellStyle name="_2009 v1_КАСКАД 2" xfId="182" xr:uid="{00000000-0005-0000-0000-000028000000}"/>
    <cellStyle name="_2009 v1_КАСКАД_замерная" xfId="183" xr:uid="{00000000-0005-0000-0000-000029000000}"/>
    <cellStyle name="_2009 v1_КАСКАД_Лист3" xfId="184" xr:uid="{00000000-0005-0000-0000-00002A000000}"/>
    <cellStyle name="_2009 v1_КАСКАД_Лист3 2" xfId="185" xr:uid="{00000000-0005-0000-0000-00002B000000}"/>
    <cellStyle name="_2009 v1_КАСКАД_Лист3 2 2" xfId="186" xr:uid="{00000000-0005-0000-0000-00002C000000}"/>
    <cellStyle name="_2009 v1_КАСКАД_Лист3 2_замерная" xfId="187" xr:uid="{00000000-0005-0000-0000-00002D000000}"/>
    <cellStyle name="_2009 v1_сводка по работе" xfId="188" xr:uid="{00000000-0005-0000-0000-00002E000000}"/>
    <cellStyle name="_2009 v1_сводка по работе 2" xfId="189" xr:uid="{00000000-0005-0000-0000-00002F000000}"/>
    <cellStyle name="_2009 v1_сводка по работе_замерная" xfId="190" xr:uid="{00000000-0005-0000-0000-000030000000}"/>
    <cellStyle name="_2009 v1_сводка по работе_Лист3" xfId="191" xr:uid="{00000000-0005-0000-0000-000031000000}"/>
    <cellStyle name="_2009 v1_сводка по работе_Лист3 2" xfId="192" xr:uid="{00000000-0005-0000-0000-000032000000}"/>
    <cellStyle name="_2009 v1_сводка по работе_Лист3 2 2" xfId="193" xr:uid="{00000000-0005-0000-0000-000033000000}"/>
    <cellStyle name="_2009 v1_сводка по работе_Лист3 2_замерная" xfId="194" xr:uid="{00000000-0005-0000-0000-000034000000}"/>
    <cellStyle name="_2010 год" xfId="195" xr:uid="{00000000-0005-0000-0000-000035000000}"/>
    <cellStyle name="_2010 год_1" xfId="196" xr:uid="{00000000-0005-0000-0000-000036000000}"/>
    <cellStyle name="_23.11.2008" xfId="197" xr:uid="{00000000-0005-0000-0000-000037000000}"/>
    <cellStyle name="_23.11.2008 2" xfId="198" xr:uid="{00000000-0005-0000-0000-000038000000}"/>
    <cellStyle name="_23.11.2008 2 2" xfId="199" xr:uid="{00000000-0005-0000-0000-000039000000}"/>
    <cellStyle name="_23.11.2008 2_замерная" xfId="200" xr:uid="{00000000-0005-0000-0000-00003A000000}"/>
    <cellStyle name="_23.11.2008 2_Лист3" xfId="201" xr:uid="{00000000-0005-0000-0000-00003B000000}"/>
    <cellStyle name="_23.11.2008 2_Лист3 2" xfId="202" xr:uid="{00000000-0005-0000-0000-00003C000000}"/>
    <cellStyle name="_23.11.2008 2_Лист3 2 2" xfId="203" xr:uid="{00000000-0005-0000-0000-00003D000000}"/>
    <cellStyle name="_23.11.2008 2_Лист3 2_замерная" xfId="204" xr:uid="{00000000-0005-0000-0000-00003E000000}"/>
    <cellStyle name="_23.11.2008 3" xfId="205" xr:uid="{00000000-0005-0000-0000-00003F000000}"/>
    <cellStyle name="_23.11.2008 3 2" xfId="206" xr:uid="{00000000-0005-0000-0000-000040000000}"/>
    <cellStyle name="_23.11.2008 3 2 2" xfId="207" xr:uid="{00000000-0005-0000-0000-000041000000}"/>
    <cellStyle name="_23.11.2008 3 2_замерная" xfId="208" xr:uid="{00000000-0005-0000-0000-000042000000}"/>
    <cellStyle name="_23.11.2008_КАСКАД" xfId="209" xr:uid="{00000000-0005-0000-0000-000043000000}"/>
    <cellStyle name="_23.11.2008_КАСКАД 2" xfId="210" xr:uid="{00000000-0005-0000-0000-000044000000}"/>
    <cellStyle name="_23.11.2008_КАСКАД_замерная" xfId="211" xr:uid="{00000000-0005-0000-0000-000045000000}"/>
    <cellStyle name="_23.11.2008_КАСКАД_Лист3" xfId="212" xr:uid="{00000000-0005-0000-0000-000046000000}"/>
    <cellStyle name="_23.11.2008_КАСКАД_Лист3 2" xfId="213" xr:uid="{00000000-0005-0000-0000-000047000000}"/>
    <cellStyle name="_23.11.2008_КАСКАД_Лист3 2 2" xfId="214" xr:uid="{00000000-0005-0000-0000-000048000000}"/>
    <cellStyle name="_23.11.2008_КАСКАД_Лист3 2_замерная" xfId="215" xr:uid="{00000000-0005-0000-0000-000049000000}"/>
    <cellStyle name="_23.11.2008_сводка по работе" xfId="216" xr:uid="{00000000-0005-0000-0000-00004A000000}"/>
    <cellStyle name="_23.11.2008_сводка по работе 2" xfId="217" xr:uid="{00000000-0005-0000-0000-00004B000000}"/>
    <cellStyle name="_23.11.2008_сводка по работе_замерная" xfId="218" xr:uid="{00000000-0005-0000-0000-00004C000000}"/>
    <cellStyle name="_23.11.2008_сводка по работе_Лист3" xfId="219" xr:uid="{00000000-0005-0000-0000-00004D000000}"/>
    <cellStyle name="_23.11.2008_сводка по работе_Лист3 2" xfId="220" xr:uid="{00000000-0005-0000-0000-00004E000000}"/>
    <cellStyle name="_23.11.2008_сводка по работе_Лист3 2 2" xfId="221" xr:uid="{00000000-0005-0000-0000-00004F000000}"/>
    <cellStyle name="_23.11.2008_сводка по работе_Лист3 2_замерная" xfId="222" xr:uid="{00000000-0005-0000-0000-000050000000}"/>
    <cellStyle name="_723" xfId="223" xr:uid="{00000000-0005-0000-0000-000051000000}"/>
    <cellStyle name="_989" xfId="224" xr:uid="{00000000-0005-0000-0000-000052000000}"/>
    <cellStyle name="_All_Wells_PI" xfId="225" xr:uid="{00000000-0005-0000-0000-000053000000}"/>
    <cellStyle name="_All_Wells_PI 2" xfId="226" xr:uid="{00000000-0005-0000-0000-000054000000}"/>
    <cellStyle name="_All_Wells_PI 2 2" xfId="227" xr:uid="{00000000-0005-0000-0000-000055000000}"/>
    <cellStyle name="_All_Wells_PI 2 3" xfId="228" xr:uid="{00000000-0005-0000-0000-000056000000}"/>
    <cellStyle name="_All_Wells_PI 2_724" xfId="229" xr:uid="{00000000-0005-0000-0000-000057000000}"/>
    <cellStyle name="_All_Wells_PI 2_Р-111." xfId="230" xr:uid="{00000000-0005-0000-0000-000058000000}"/>
    <cellStyle name="_All_Wells_PI 3" xfId="231" xr:uid="{00000000-0005-0000-0000-000059000000}"/>
    <cellStyle name="_All_Wells_PI 4" xfId="232" xr:uid="{00000000-0005-0000-0000-00005A000000}"/>
    <cellStyle name="_All_Wells_PI_724" xfId="233" xr:uid="{00000000-0005-0000-0000-00005B000000}"/>
    <cellStyle name="_All_Wells_PI_замерная" xfId="234" xr:uid="{00000000-0005-0000-0000-00005C000000}"/>
    <cellStyle name="_All_Wells_PI_Копия Замерные параметры_баланс-сводка_20 02 11 (2)" xfId="235" xr:uid="{00000000-0005-0000-0000-00005D000000}"/>
    <cellStyle name="_All_Wells_PI_Копия Замерные параметры_баланс-сводка_20 02 11 (2) 2" xfId="236" xr:uid="{00000000-0005-0000-0000-00005E000000}"/>
    <cellStyle name="_All_Wells_PI_Копия Замерные параметры_баланс-сводка_20 02 11 (2) 2 2" xfId="237" xr:uid="{00000000-0005-0000-0000-00005F000000}"/>
    <cellStyle name="_All_Wells_PI_Копия Замерные параметры_баланс-сводка_20 02 11 (2) 2_724" xfId="238" xr:uid="{00000000-0005-0000-0000-000060000000}"/>
    <cellStyle name="_All_Wells_PI_Копия Замерные параметры_баланс-сводка_20 02 11 (2) 2_Р-111." xfId="239" xr:uid="{00000000-0005-0000-0000-000061000000}"/>
    <cellStyle name="_All_Wells_PI_Копия Замерные параметры_баланс-сводка_20 02 11 (2) 3" xfId="240" xr:uid="{00000000-0005-0000-0000-000062000000}"/>
    <cellStyle name="_All_Wells_PI_Копия Замерные параметры_баланс-сводка_20 02 11 (2)_724" xfId="241" xr:uid="{00000000-0005-0000-0000-000063000000}"/>
    <cellStyle name="_All_Wells_PI_Копия Замерные параметры_баланс-сводка_20 02 11 (2)_замерная" xfId="242" xr:uid="{00000000-0005-0000-0000-000064000000}"/>
    <cellStyle name="_All_Wells_PI_Копия Замерные параметры_баланс-сводка_20 02 11 (2)_Лист3" xfId="243" xr:uid="{00000000-0005-0000-0000-000065000000}"/>
    <cellStyle name="_All_Wells_PI_Копия Замерные параметры_баланс-сводка_20 02 11 (2)_Р-111." xfId="244" xr:uid="{00000000-0005-0000-0000-000066000000}"/>
    <cellStyle name="_All_Wells_PI_Лист3" xfId="245" xr:uid="{00000000-0005-0000-0000-000067000000}"/>
    <cellStyle name="_All_Wells_PI_Р-111." xfId="246" xr:uid="{00000000-0005-0000-0000-000068000000}"/>
    <cellStyle name="_Attachment 1 - Приложение 1" xfId="247" xr:uid="{00000000-0005-0000-0000-000069000000}"/>
    <cellStyle name="_BU_ORSAR_190905" xfId="248" xr:uid="{00000000-0005-0000-0000-00006A000000}"/>
    <cellStyle name="_Cost forms - presentation2" xfId="249" xr:uid="{00000000-0005-0000-0000-00006B000000}"/>
    <cellStyle name="_Current Drilling" xfId="250" xr:uid="{00000000-0005-0000-0000-00006C000000}"/>
    <cellStyle name="_DatStart" xfId="251" xr:uid="{00000000-0005-0000-0000-00006D000000}"/>
    <cellStyle name="_DatStart 2" xfId="252" xr:uid="{00000000-0005-0000-0000-00006E000000}"/>
    <cellStyle name="_DatStart 2 2" xfId="253" xr:uid="{00000000-0005-0000-0000-00006F000000}"/>
    <cellStyle name="_DatStart 2_замерная" xfId="254" xr:uid="{00000000-0005-0000-0000-000070000000}"/>
    <cellStyle name="_DatStart 2_Лист3" xfId="255" xr:uid="{00000000-0005-0000-0000-000071000000}"/>
    <cellStyle name="_DatStart 2_Лист3 2" xfId="256" xr:uid="{00000000-0005-0000-0000-000072000000}"/>
    <cellStyle name="_DatStart 2_Лист3 2 2" xfId="257" xr:uid="{00000000-0005-0000-0000-000073000000}"/>
    <cellStyle name="_DatStart 2_Лист3 2_замерная" xfId="258" xr:uid="{00000000-0005-0000-0000-000074000000}"/>
    <cellStyle name="_DatStart 3" xfId="259" xr:uid="{00000000-0005-0000-0000-000075000000}"/>
    <cellStyle name="_DatStart 3 2" xfId="260" xr:uid="{00000000-0005-0000-0000-000076000000}"/>
    <cellStyle name="_DatStart 3 2 2" xfId="261" xr:uid="{00000000-0005-0000-0000-000077000000}"/>
    <cellStyle name="_DatStart 3 2_замерная" xfId="262" xr:uid="{00000000-0005-0000-0000-000078000000}"/>
    <cellStyle name="_DatStart_КАСКАД" xfId="263" xr:uid="{00000000-0005-0000-0000-000079000000}"/>
    <cellStyle name="_DatStart_КАСКАД 2" xfId="264" xr:uid="{00000000-0005-0000-0000-00007A000000}"/>
    <cellStyle name="_DatStart_КАСКАД_замерная" xfId="265" xr:uid="{00000000-0005-0000-0000-00007B000000}"/>
    <cellStyle name="_DatStart_КАСКАД_Лист3" xfId="266" xr:uid="{00000000-0005-0000-0000-00007C000000}"/>
    <cellStyle name="_DatStart_КАСКАД_Лист3 2" xfId="267" xr:uid="{00000000-0005-0000-0000-00007D000000}"/>
    <cellStyle name="_DatStart_КАСКАД_Лист3 2 2" xfId="268" xr:uid="{00000000-0005-0000-0000-00007E000000}"/>
    <cellStyle name="_DatStart_КАСКАД_Лист3 2_замерная" xfId="269" xr:uid="{00000000-0005-0000-0000-00007F000000}"/>
    <cellStyle name="_DatStart_сводка по работе" xfId="270" xr:uid="{00000000-0005-0000-0000-000080000000}"/>
    <cellStyle name="_DatStart_сводка по работе 2" xfId="271" xr:uid="{00000000-0005-0000-0000-000081000000}"/>
    <cellStyle name="_DatStart_сводка по работе_замерная" xfId="272" xr:uid="{00000000-0005-0000-0000-000082000000}"/>
    <cellStyle name="_DatStart_сводка по работе_Лист3" xfId="273" xr:uid="{00000000-0005-0000-0000-000083000000}"/>
    <cellStyle name="_DatStart_сводка по работе_Лист3 2" xfId="274" xr:uid="{00000000-0005-0000-0000-000084000000}"/>
    <cellStyle name="_DatStart_сводка по работе_Лист3 2 2" xfId="275" xr:uid="{00000000-0005-0000-0000-000085000000}"/>
    <cellStyle name="_DatStart_сводка по работе_Лист3 2_замерная" xfId="276" xr:uid="{00000000-0005-0000-0000-000086000000}"/>
    <cellStyle name="_Debit wells" xfId="277" xr:uid="{00000000-0005-0000-0000-000087000000}"/>
    <cellStyle name="_Debit wells 2" xfId="278" xr:uid="{00000000-0005-0000-0000-000088000000}"/>
    <cellStyle name="_Debit wells 2 2" xfId="279" xr:uid="{00000000-0005-0000-0000-000089000000}"/>
    <cellStyle name="_Debit wells 2 3" xfId="280" xr:uid="{00000000-0005-0000-0000-00008A000000}"/>
    <cellStyle name="_Debit wells 2_724" xfId="281" xr:uid="{00000000-0005-0000-0000-00008B000000}"/>
    <cellStyle name="_Debit wells 2_Р-111." xfId="282" xr:uid="{00000000-0005-0000-0000-00008C000000}"/>
    <cellStyle name="_Debit wells 3" xfId="283" xr:uid="{00000000-0005-0000-0000-00008D000000}"/>
    <cellStyle name="_Debit wells 4" xfId="284" xr:uid="{00000000-0005-0000-0000-00008E000000}"/>
    <cellStyle name="_Debit wells_724" xfId="285" xr:uid="{00000000-0005-0000-0000-00008F000000}"/>
    <cellStyle name="_Debit wells_замерная" xfId="286" xr:uid="{00000000-0005-0000-0000-000090000000}"/>
    <cellStyle name="_Debit wells_Копия Замерные параметры_баланс-сводка_20 02 11 (2)" xfId="287" xr:uid="{00000000-0005-0000-0000-000091000000}"/>
    <cellStyle name="_Debit wells_Копия Замерные параметры_баланс-сводка_20 02 11 (2) 2" xfId="288" xr:uid="{00000000-0005-0000-0000-000092000000}"/>
    <cellStyle name="_Debit wells_Копия Замерные параметры_баланс-сводка_20 02 11 (2) 2 2" xfId="289" xr:uid="{00000000-0005-0000-0000-000093000000}"/>
    <cellStyle name="_Debit wells_Копия Замерные параметры_баланс-сводка_20 02 11 (2) 2_724" xfId="290" xr:uid="{00000000-0005-0000-0000-000094000000}"/>
    <cellStyle name="_Debit wells_Копия Замерные параметры_баланс-сводка_20 02 11 (2) 2_Р-111." xfId="291" xr:uid="{00000000-0005-0000-0000-000095000000}"/>
    <cellStyle name="_Debit wells_Копия Замерные параметры_баланс-сводка_20 02 11 (2) 3" xfId="292" xr:uid="{00000000-0005-0000-0000-000096000000}"/>
    <cellStyle name="_Debit wells_Копия Замерные параметры_баланс-сводка_20 02 11 (2)_724" xfId="293" xr:uid="{00000000-0005-0000-0000-000097000000}"/>
    <cellStyle name="_Debit wells_Копия Замерные параметры_баланс-сводка_20 02 11 (2)_замерная" xfId="294" xr:uid="{00000000-0005-0000-0000-000098000000}"/>
    <cellStyle name="_Debit wells_Копия Замерные параметры_баланс-сводка_20 02 11 (2)_Лист3" xfId="295" xr:uid="{00000000-0005-0000-0000-000099000000}"/>
    <cellStyle name="_Debit wells_Копия Замерные параметры_баланс-сводка_20 02 11 (2)_Р-111." xfId="296" xr:uid="{00000000-0005-0000-0000-00009A000000}"/>
    <cellStyle name="_Debit wells_Лист3" xfId="297" xr:uid="{00000000-0005-0000-0000-00009B000000}"/>
    <cellStyle name="_Debit wells_Р-111." xfId="298" xr:uid="{00000000-0005-0000-0000-00009C000000}"/>
    <cellStyle name="_Drill" xfId="299" xr:uid="{00000000-0005-0000-0000-00009D000000}"/>
    <cellStyle name="_Drill 2" xfId="300" xr:uid="{00000000-0005-0000-0000-00009E000000}"/>
    <cellStyle name="_Drill 2 2" xfId="301" xr:uid="{00000000-0005-0000-0000-00009F000000}"/>
    <cellStyle name="_Drill 2 3" xfId="302" xr:uid="{00000000-0005-0000-0000-0000A0000000}"/>
    <cellStyle name="_Drill 2_724" xfId="303" xr:uid="{00000000-0005-0000-0000-0000A1000000}"/>
    <cellStyle name="_Drill 2_Р-111." xfId="304" xr:uid="{00000000-0005-0000-0000-0000A2000000}"/>
    <cellStyle name="_Drill 3" xfId="305" xr:uid="{00000000-0005-0000-0000-0000A3000000}"/>
    <cellStyle name="_Drill 4" xfId="306" xr:uid="{00000000-0005-0000-0000-0000A4000000}"/>
    <cellStyle name="_Drill_1" xfId="307" xr:uid="{00000000-0005-0000-0000-0000A5000000}"/>
    <cellStyle name="_Drill_2" xfId="308" xr:uid="{00000000-0005-0000-0000-0000A6000000}"/>
    <cellStyle name="_Drill_724" xfId="309" xr:uid="{00000000-0005-0000-0000-0000A7000000}"/>
    <cellStyle name="_Drill_замерная" xfId="310" xr:uid="{00000000-0005-0000-0000-0000A8000000}"/>
    <cellStyle name="_Drill_Копия Замерные параметры_баланс-сводка_20 02 11 (2)" xfId="311" xr:uid="{00000000-0005-0000-0000-0000A9000000}"/>
    <cellStyle name="_Drill_Копия Замерные параметры_баланс-сводка_20 02 11 (2) 2" xfId="312" xr:uid="{00000000-0005-0000-0000-0000AA000000}"/>
    <cellStyle name="_Drill_Копия Замерные параметры_баланс-сводка_20 02 11 (2) 2 2" xfId="313" xr:uid="{00000000-0005-0000-0000-0000AB000000}"/>
    <cellStyle name="_Drill_Копия Замерные параметры_баланс-сводка_20 02 11 (2) 2_724" xfId="314" xr:uid="{00000000-0005-0000-0000-0000AC000000}"/>
    <cellStyle name="_Drill_Копия Замерные параметры_баланс-сводка_20 02 11 (2) 2_Р-111." xfId="315" xr:uid="{00000000-0005-0000-0000-0000AD000000}"/>
    <cellStyle name="_Drill_Копия Замерные параметры_баланс-сводка_20 02 11 (2) 3" xfId="316" xr:uid="{00000000-0005-0000-0000-0000AE000000}"/>
    <cellStyle name="_Drill_Копия Замерные параметры_баланс-сводка_20 02 11 (2)_724" xfId="317" xr:uid="{00000000-0005-0000-0000-0000AF000000}"/>
    <cellStyle name="_Drill_Копия Замерные параметры_баланс-сводка_20 02 11 (2)_замерная" xfId="318" xr:uid="{00000000-0005-0000-0000-0000B0000000}"/>
    <cellStyle name="_Drill_Копия Замерные параметры_баланс-сводка_20 02 11 (2)_Лист3" xfId="319" xr:uid="{00000000-0005-0000-0000-0000B1000000}"/>
    <cellStyle name="_Drill_Копия Замерные параметры_баланс-сводка_20 02 11 (2)_Р-111." xfId="320" xr:uid="{00000000-0005-0000-0000-0000B2000000}"/>
    <cellStyle name="_Drill_Лист3" xfId="321" xr:uid="{00000000-0005-0000-0000-0000B3000000}"/>
    <cellStyle name="_Drill_Р-111." xfId="322" xr:uid="{00000000-0005-0000-0000-0000B4000000}"/>
    <cellStyle name="_Drilling GRF CHAS" xfId="323" xr:uid="{00000000-0005-0000-0000-0000B5000000}"/>
    <cellStyle name="_Drilling GRF CHAS_1" xfId="324" xr:uid="{00000000-0005-0000-0000-0000B6000000}"/>
    <cellStyle name="_FFF" xfId="325" xr:uid="{00000000-0005-0000-0000-0000B7000000}"/>
    <cellStyle name="_FFF_Capex-new" xfId="326" xr:uid="{00000000-0005-0000-0000-0000B8000000}"/>
    <cellStyle name="_FFF_Financial Plan - final_2" xfId="327" xr:uid="{00000000-0005-0000-0000-0000B9000000}"/>
    <cellStyle name="_FFF_Form 01(MB)" xfId="328" xr:uid="{00000000-0005-0000-0000-0000BA000000}"/>
    <cellStyle name="_FFF_Links_NK" xfId="329" xr:uid="{00000000-0005-0000-0000-0000BB000000}"/>
    <cellStyle name="_FFF_N20_5" xfId="330" xr:uid="{00000000-0005-0000-0000-0000BC000000}"/>
    <cellStyle name="_FFF_N20_6" xfId="331" xr:uid="{00000000-0005-0000-0000-0000BD000000}"/>
    <cellStyle name="_FFF_New Form10_2" xfId="332" xr:uid="{00000000-0005-0000-0000-0000BE000000}"/>
    <cellStyle name="_FFF_Nsi" xfId="333" xr:uid="{00000000-0005-0000-0000-0000BF000000}"/>
    <cellStyle name="_FFF_Nsi - last version" xfId="334" xr:uid="{00000000-0005-0000-0000-0000C0000000}"/>
    <cellStyle name="_FFF_Nsi - last version for programming" xfId="335" xr:uid="{00000000-0005-0000-0000-0000C1000000}"/>
    <cellStyle name="_FFF_Nsi - next_last version" xfId="336" xr:uid="{00000000-0005-0000-0000-0000C2000000}"/>
    <cellStyle name="_FFF_Nsi - plan - final" xfId="337" xr:uid="{00000000-0005-0000-0000-0000C3000000}"/>
    <cellStyle name="_FFF_Nsi -super_ last version" xfId="338" xr:uid="{00000000-0005-0000-0000-0000C4000000}"/>
    <cellStyle name="_FFF_Nsi(2)" xfId="339" xr:uid="{00000000-0005-0000-0000-0000C5000000}"/>
    <cellStyle name="_FFF_Nsi_1" xfId="340" xr:uid="{00000000-0005-0000-0000-0000C6000000}"/>
    <cellStyle name="_FFF_Nsi_139" xfId="341" xr:uid="{00000000-0005-0000-0000-0000C7000000}"/>
    <cellStyle name="_FFF_Nsi_140" xfId="342" xr:uid="{00000000-0005-0000-0000-0000C8000000}"/>
    <cellStyle name="_FFF_Nsi_140(Зах)" xfId="343" xr:uid="{00000000-0005-0000-0000-0000C9000000}"/>
    <cellStyle name="_FFF_Nsi_140_mod" xfId="344" xr:uid="{00000000-0005-0000-0000-0000CA000000}"/>
    <cellStyle name="_FFF_Nsi_158" xfId="345" xr:uid="{00000000-0005-0000-0000-0000CB000000}"/>
    <cellStyle name="_FFF_Nsi_Express" xfId="346" xr:uid="{00000000-0005-0000-0000-0000CC000000}"/>
    <cellStyle name="_FFF_Nsi_Jan1" xfId="347" xr:uid="{00000000-0005-0000-0000-0000CD000000}"/>
    <cellStyle name="_FFF_Nsi_test" xfId="348" xr:uid="{00000000-0005-0000-0000-0000CE000000}"/>
    <cellStyle name="_FFF_Nsi2" xfId="349" xr:uid="{00000000-0005-0000-0000-0000CF000000}"/>
    <cellStyle name="_FFF_Nsi-Services" xfId="350" xr:uid="{00000000-0005-0000-0000-0000D0000000}"/>
    <cellStyle name="_FFF_P&amp;L" xfId="351" xr:uid="{00000000-0005-0000-0000-0000D1000000}"/>
    <cellStyle name="_FFF_S0400" xfId="352" xr:uid="{00000000-0005-0000-0000-0000D2000000}"/>
    <cellStyle name="_FFF_S13001" xfId="353" xr:uid="{00000000-0005-0000-0000-0000D3000000}"/>
    <cellStyle name="_FFF_Sheet1" xfId="354" xr:uid="{00000000-0005-0000-0000-0000D4000000}"/>
    <cellStyle name="_FFF_sofi - plan_AP270202ii" xfId="355" xr:uid="{00000000-0005-0000-0000-0000D5000000}"/>
    <cellStyle name="_FFF_sofi - plan_AP270202iii" xfId="356" xr:uid="{00000000-0005-0000-0000-0000D6000000}"/>
    <cellStyle name="_FFF_sofi - plan_AP270202iv" xfId="357" xr:uid="{00000000-0005-0000-0000-0000D7000000}"/>
    <cellStyle name="_FFF_Sofi vs Sobi" xfId="358" xr:uid="{00000000-0005-0000-0000-0000D8000000}"/>
    <cellStyle name="_FFF_Sofi_PBD 27-11-01" xfId="359" xr:uid="{00000000-0005-0000-0000-0000D9000000}"/>
    <cellStyle name="_FFF_SOFI_TEPs_AOK_130902" xfId="360" xr:uid="{00000000-0005-0000-0000-0000DA000000}"/>
    <cellStyle name="_FFF_Sofi145a" xfId="361" xr:uid="{00000000-0005-0000-0000-0000DB000000}"/>
    <cellStyle name="_FFF_Sofi153" xfId="362" xr:uid="{00000000-0005-0000-0000-0000DC000000}"/>
    <cellStyle name="_FFF_Summary" xfId="363" xr:uid="{00000000-0005-0000-0000-0000DD000000}"/>
    <cellStyle name="_FFF_SXXXX_Express_c Links" xfId="364" xr:uid="{00000000-0005-0000-0000-0000DE000000}"/>
    <cellStyle name="_FFF_Tax_form_1кв_3" xfId="365" xr:uid="{00000000-0005-0000-0000-0000DF000000}"/>
    <cellStyle name="_FFF_test_11" xfId="366" xr:uid="{00000000-0005-0000-0000-0000E0000000}"/>
    <cellStyle name="_FFF_БКЭ" xfId="367" xr:uid="{00000000-0005-0000-0000-0000E1000000}"/>
    <cellStyle name="_FFF_для вставки в пакет за 2001" xfId="368" xr:uid="{00000000-0005-0000-0000-0000E2000000}"/>
    <cellStyle name="_FFF_дляГалиныВ" xfId="369" xr:uid="{00000000-0005-0000-0000-0000E3000000}"/>
    <cellStyle name="_FFF_Книга7" xfId="370" xr:uid="{00000000-0005-0000-0000-0000E4000000}"/>
    <cellStyle name="_FFF_Лист1" xfId="371" xr:uid="{00000000-0005-0000-0000-0000E5000000}"/>
    <cellStyle name="_FFF_ОСН. ДЕЯТ." xfId="372" xr:uid="{00000000-0005-0000-0000-0000E6000000}"/>
    <cellStyle name="_FFF_Подразделения" xfId="373" xr:uid="{00000000-0005-0000-0000-0000E7000000}"/>
    <cellStyle name="_FFF_Список тиражирования" xfId="374" xr:uid="{00000000-0005-0000-0000-0000E8000000}"/>
    <cellStyle name="_FFF_Форма 12 last" xfId="375" xr:uid="{00000000-0005-0000-0000-0000E9000000}"/>
    <cellStyle name="_Final_Book_010301" xfId="376" xr:uid="{00000000-0005-0000-0000-0000EA000000}"/>
    <cellStyle name="_Final_Book_010301_Capex-new" xfId="377" xr:uid="{00000000-0005-0000-0000-0000EB000000}"/>
    <cellStyle name="_Final_Book_010301_Financial Plan - final_2" xfId="378" xr:uid="{00000000-0005-0000-0000-0000EC000000}"/>
    <cellStyle name="_Final_Book_010301_Form 01(MB)" xfId="379" xr:uid="{00000000-0005-0000-0000-0000ED000000}"/>
    <cellStyle name="_Final_Book_010301_Links_NK" xfId="380" xr:uid="{00000000-0005-0000-0000-0000EE000000}"/>
    <cellStyle name="_Final_Book_010301_N20_5" xfId="381" xr:uid="{00000000-0005-0000-0000-0000EF000000}"/>
    <cellStyle name="_Final_Book_010301_N20_6" xfId="382" xr:uid="{00000000-0005-0000-0000-0000F0000000}"/>
    <cellStyle name="_Final_Book_010301_New Form10_2" xfId="383" xr:uid="{00000000-0005-0000-0000-0000F1000000}"/>
    <cellStyle name="_Final_Book_010301_Nsi" xfId="384" xr:uid="{00000000-0005-0000-0000-0000F2000000}"/>
    <cellStyle name="_Final_Book_010301_Nsi - last version" xfId="385" xr:uid="{00000000-0005-0000-0000-0000F3000000}"/>
    <cellStyle name="_Final_Book_010301_Nsi - last version for programming" xfId="386" xr:uid="{00000000-0005-0000-0000-0000F4000000}"/>
    <cellStyle name="_Final_Book_010301_Nsi - next_last version" xfId="387" xr:uid="{00000000-0005-0000-0000-0000F5000000}"/>
    <cellStyle name="_Final_Book_010301_Nsi - plan - final" xfId="388" xr:uid="{00000000-0005-0000-0000-0000F6000000}"/>
    <cellStyle name="_Final_Book_010301_Nsi -super_ last version" xfId="389" xr:uid="{00000000-0005-0000-0000-0000F7000000}"/>
    <cellStyle name="_Final_Book_010301_Nsi(2)" xfId="390" xr:uid="{00000000-0005-0000-0000-0000F8000000}"/>
    <cellStyle name="_Final_Book_010301_Nsi_1" xfId="391" xr:uid="{00000000-0005-0000-0000-0000F9000000}"/>
    <cellStyle name="_Final_Book_010301_Nsi_139" xfId="392" xr:uid="{00000000-0005-0000-0000-0000FA000000}"/>
    <cellStyle name="_Final_Book_010301_Nsi_140" xfId="393" xr:uid="{00000000-0005-0000-0000-0000FB000000}"/>
    <cellStyle name="_Final_Book_010301_Nsi_140(Зах)" xfId="394" xr:uid="{00000000-0005-0000-0000-0000FC000000}"/>
    <cellStyle name="_Final_Book_010301_Nsi_140_mod" xfId="395" xr:uid="{00000000-0005-0000-0000-0000FD000000}"/>
    <cellStyle name="_Final_Book_010301_Nsi_158" xfId="396" xr:uid="{00000000-0005-0000-0000-0000FE000000}"/>
    <cellStyle name="_Final_Book_010301_Nsi_Express" xfId="397" xr:uid="{00000000-0005-0000-0000-0000FF000000}"/>
    <cellStyle name="_Final_Book_010301_Nsi_Jan1" xfId="398" xr:uid="{00000000-0005-0000-0000-000000010000}"/>
    <cellStyle name="_Final_Book_010301_Nsi_test" xfId="399" xr:uid="{00000000-0005-0000-0000-000001010000}"/>
    <cellStyle name="_Final_Book_010301_Nsi2" xfId="400" xr:uid="{00000000-0005-0000-0000-000002010000}"/>
    <cellStyle name="_Final_Book_010301_Nsi-Services" xfId="401" xr:uid="{00000000-0005-0000-0000-000003010000}"/>
    <cellStyle name="_Final_Book_010301_P&amp;L" xfId="402" xr:uid="{00000000-0005-0000-0000-000004010000}"/>
    <cellStyle name="_Final_Book_010301_S0400" xfId="403" xr:uid="{00000000-0005-0000-0000-000005010000}"/>
    <cellStyle name="_Final_Book_010301_S13001" xfId="404" xr:uid="{00000000-0005-0000-0000-000006010000}"/>
    <cellStyle name="_Final_Book_010301_Sheet1" xfId="405" xr:uid="{00000000-0005-0000-0000-000007010000}"/>
    <cellStyle name="_Final_Book_010301_sofi - plan_AP270202ii" xfId="406" xr:uid="{00000000-0005-0000-0000-000008010000}"/>
    <cellStyle name="_Final_Book_010301_sofi - plan_AP270202iii" xfId="407" xr:uid="{00000000-0005-0000-0000-000009010000}"/>
    <cellStyle name="_Final_Book_010301_sofi - plan_AP270202iv" xfId="408" xr:uid="{00000000-0005-0000-0000-00000A010000}"/>
    <cellStyle name="_Final_Book_010301_Sofi vs Sobi" xfId="409" xr:uid="{00000000-0005-0000-0000-00000B010000}"/>
    <cellStyle name="_Final_Book_010301_Sofi_PBD 27-11-01" xfId="410" xr:uid="{00000000-0005-0000-0000-00000C010000}"/>
    <cellStyle name="_Final_Book_010301_SOFI_TEPs_AOK_130902" xfId="411" xr:uid="{00000000-0005-0000-0000-00000D010000}"/>
    <cellStyle name="_Final_Book_010301_Sofi145a" xfId="412" xr:uid="{00000000-0005-0000-0000-00000E010000}"/>
    <cellStyle name="_Final_Book_010301_Sofi153" xfId="413" xr:uid="{00000000-0005-0000-0000-00000F010000}"/>
    <cellStyle name="_Final_Book_010301_Summary" xfId="414" xr:uid="{00000000-0005-0000-0000-000010010000}"/>
    <cellStyle name="_Final_Book_010301_SXXXX_Express_c Links" xfId="415" xr:uid="{00000000-0005-0000-0000-000011010000}"/>
    <cellStyle name="_Final_Book_010301_Tax_form_1кв_3" xfId="416" xr:uid="{00000000-0005-0000-0000-000012010000}"/>
    <cellStyle name="_Final_Book_010301_test_11" xfId="417" xr:uid="{00000000-0005-0000-0000-000013010000}"/>
    <cellStyle name="_Final_Book_010301_БКЭ" xfId="418" xr:uid="{00000000-0005-0000-0000-000014010000}"/>
    <cellStyle name="_Final_Book_010301_для вставки в пакет за 2001" xfId="419" xr:uid="{00000000-0005-0000-0000-000015010000}"/>
    <cellStyle name="_Final_Book_010301_дляГалиныВ" xfId="420" xr:uid="{00000000-0005-0000-0000-000016010000}"/>
    <cellStyle name="_Final_Book_010301_Книга7" xfId="421" xr:uid="{00000000-0005-0000-0000-000017010000}"/>
    <cellStyle name="_Final_Book_010301_Лист1" xfId="422" xr:uid="{00000000-0005-0000-0000-000018010000}"/>
    <cellStyle name="_Final_Book_010301_ОСН. ДЕЯТ." xfId="423" xr:uid="{00000000-0005-0000-0000-000019010000}"/>
    <cellStyle name="_Final_Book_010301_Подразделения" xfId="424" xr:uid="{00000000-0005-0000-0000-00001A010000}"/>
    <cellStyle name="_Final_Book_010301_Список тиражирования" xfId="425" xr:uid="{00000000-0005-0000-0000-00001B010000}"/>
    <cellStyle name="_Final_Book_010301_Форма 12 last" xfId="426" xr:uid="{00000000-0005-0000-0000-00001C010000}"/>
    <cellStyle name="_FUNP" xfId="427" xr:uid="{00000000-0005-0000-0000-00001D010000}"/>
    <cellStyle name="_GFO_с учетом_9%_Увата_for_PPM" xfId="428" xr:uid="{00000000-0005-0000-0000-00001E010000}"/>
    <cellStyle name="_GRAPH" xfId="429" xr:uid="{00000000-0005-0000-0000-00001F010000}"/>
    <cellStyle name="_GRAPH 2" xfId="430" xr:uid="{00000000-0005-0000-0000-000020010000}"/>
    <cellStyle name="_GRAPH 2 2" xfId="431" xr:uid="{00000000-0005-0000-0000-000021010000}"/>
    <cellStyle name="_GRAPH 2_замерная" xfId="432" xr:uid="{00000000-0005-0000-0000-000022010000}"/>
    <cellStyle name="_GRAPH 2_Лист3" xfId="433" xr:uid="{00000000-0005-0000-0000-000023010000}"/>
    <cellStyle name="_GRAPH 2_Лист3 2" xfId="434" xr:uid="{00000000-0005-0000-0000-000024010000}"/>
    <cellStyle name="_GRAPH 2_Лист3 2 2" xfId="435" xr:uid="{00000000-0005-0000-0000-000025010000}"/>
    <cellStyle name="_GRAPH 2_Лист3 2_замерная" xfId="436" xr:uid="{00000000-0005-0000-0000-000026010000}"/>
    <cellStyle name="_GRAPH 3" xfId="437" xr:uid="{00000000-0005-0000-0000-000027010000}"/>
    <cellStyle name="_GRAPH 3 2" xfId="438" xr:uid="{00000000-0005-0000-0000-000028010000}"/>
    <cellStyle name="_GRAPH 3 2 2" xfId="439" xr:uid="{00000000-0005-0000-0000-000029010000}"/>
    <cellStyle name="_GRAPH 3 2_замерная" xfId="440" xr:uid="{00000000-0005-0000-0000-00002A010000}"/>
    <cellStyle name="_GRAPH_КАСКАД" xfId="441" xr:uid="{00000000-0005-0000-0000-00002B010000}"/>
    <cellStyle name="_GRAPH_КАСКАД 2" xfId="442" xr:uid="{00000000-0005-0000-0000-00002C010000}"/>
    <cellStyle name="_GRAPH_КАСКАД_замерная" xfId="443" xr:uid="{00000000-0005-0000-0000-00002D010000}"/>
    <cellStyle name="_GRAPH_КАСКАД_Лист3" xfId="444" xr:uid="{00000000-0005-0000-0000-00002E010000}"/>
    <cellStyle name="_GRAPH_КАСКАД_Лист3 2" xfId="445" xr:uid="{00000000-0005-0000-0000-00002F010000}"/>
    <cellStyle name="_GRAPH_КАСКАД_Лист3 2 2" xfId="446" xr:uid="{00000000-0005-0000-0000-000030010000}"/>
    <cellStyle name="_GRAPH_КАСКАД_Лист3 2_замерная" xfId="447" xr:uid="{00000000-0005-0000-0000-000031010000}"/>
    <cellStyle name="_GRAPH_сводка по работе" xfId="448" xr:uid="{00000000-0005-0000-0000-000032010000}"/>
    <cellStyle name="_GRAPH_сводка по работе 2" xfId="449" xr:uid="{00000000-0005-0000-0000-000033010000}"/>
    <cellStyle name="_GRAPH_сводка по работе_замерная" xfId="450" xr:uid="{00000000-0005-0000-0000-000034010000}"/>
    <cellStyle name="_GRAPH_сводка по работе_Лист3" xfId="451" xr:uid="{00000000-0005-0000-0000-000035010000}"/>
    <cellStyle name="_GRAPH_сводка по работе_Лист3 2" xfId="452" xr:uid="{00000000-0005-0000-0000-000036010000}"/>
    <cellStyle name="_GRAPH_сводка по работе_Лист3 2 2" xfId="453" xr:uid="{00000000-0005-0000-0000-000037010000}"/>
    <cellStyle name="_GRAPH_сводка по работе_Лист3 2_замерная" xfId="454" xr:uid="{00000000-0005-0000-0000-000038010000}"/>
    <cellStyle name="_GRF" xfId="455" xr:uid="{00000000-0005-0000-0000-000039010000}"/>
    <cellStyle name="_GRF 2" xfId="456" xr:uid="{00000000-0005-0000-0000-00003A010000}"/>
    <cellStyle name="_GRF 2 2" xfId="457" xr:uid="{00000000-0005-0000-0000-00003B010000}"/>
    <cellStyle name="_GRF 2 3" xfId="458" xr:uid="{00000000-0005-0000-0000-00003C010000}"/>
    <cellStyle name="_GRF 2_724" xfId="459" xr:uid="{00000000-0005-0000-0000-00003D010000}"/>
    <cellStyle name="_GRF 2_Р-111." xfId="460" xr:uid="{00000000-0005-0000-0000-00003E010000}"/>
    <cellStyle name="_GRF 3" xfId="461" xr:uid="{00000000-0005-0000-0000-00003F010000}"/>
    <cellStyle name="_GRF 4" xfId="462" xr:uid="{00000000-0005-0000-0000-000040010000}"/>
    <cellStyle name="_GRF_1" xfId="463" xr:uid="{00000000-0005-0000-0000-000041010000}"/>
    <cellStyle name="_GRF_724" xfId="464" xr:uid="{00000000-0005-0000-0000-000042010000}"/>
    <cellStyle name="_GRF_замерная" xfId="465" xr:uid="{00000000-0005-0000-0000-000043010000}"/>
    <cellStyle name="_GRF_Копия Замерные параметры_баланс-сводка_20 02 11 (2)" xfId="466" xr:uid="{00000000-0005-0000-0000-000044010000}"/>
    <cellStyle name="_GRF_Копия Замерные параметры_баланс-сводка_20 02 11 (2) 2" xfId="467" xr:uid="{00000000-0005-0000-0000-000045010000}"/>
    <cellStyle name="_GRF_Копия Замерные параметры_баланс-сводка_20 02 11 (2) 2 2" xfId="468" xr:uid="{00000000-0005-0000-0000-000046010000}"/>
    <cellStyle name="_GRF_Копия Замерные параметры_баланс-сводка_20 02 11 (2) 2_724" xfId="469" xr:uid="{00000000-0005-0000-0000-000047010000}"/>
    <cellStyle name="_GRF_Копия Замерные параметры_баланс-сводка_20 02 11 (2) 2_Р-111." xfId="470" xr:uid="{00000000-0005-0000-0000-000048010000}"/>
    <cellStyle name="_GRF_Копия Замерные параметры_баланс-сводка_20 02 11 (2) 3" xfId="471" xr:uid="{00000000-0005-0000-0000-000049010000}"/>
    <cellStyle name="_GRF_Копия Замерные параметры_баланс-сводка_20 02 11 (2)_724" xfId="472" xr:uid="{00000000-0005-0000-0000-00004A010000}"/>
    <cellStyle name="_GRF_Копия Замерные параметры_баланс-сводка_20 02 11 (2)_замерная" xfId="473" xr:uid="{00000000-0005-0000-0000-00004B010000}"/>
    <cellStyle name="_GRF_Копия Замерные параметры_баланс-сводка_20 02 11 (2)_Лист3" xfId="474" xr:uid="{00000000-0005-0000-0000-00004C010000}"/>
    <cellStyle name="_GRF_Копия Замерные параметры_баланс-сводка_20 02 11 (2)_Р-111." xfId="475" xr:uid="{00000000-0005-0000-0000-00004D010000}"/>
    <cellStyle name="_GRF_Лист3" xfId="476" xr:uid="{00000000-0005-0000-0000-00004E010000}"/>
    <cellStyle name="_GRF_Р-111." xfId="477" xr:uid="{00000000-0005-0000-0000-00004F010000}"/>
    <cellStyle name="_hist" xfId="478" xr:uid="{00000000-0005-0000-0000-000050010000}"/>
    <cellStyle name="_hist 2" xfId="479" xr:uid="{00000000-0005-0000-0000-000051010000}"/>
    <cellStyle name="_hist 2 2" xfId="480" xr:uid="{00000000-0005-0000-0000-000052010000}"/>
    <cellStyle name="_hist 2_замерная" xfId="481" xr:uid="{00000000-0005-0000-0000-000053010000}"/>
    <cellStyle name="_hist 2_Лист3" xfId="482" xr:uid="{00000000-0005-0000-0000-000054010000}"/>
    <cellStyle name="_hist 2_Лист3 2" xfId="483" xr:uid="{00000000-0005-0000-0000-000055010000}"/>
    <cellStyle name="_hist 2_Лист3 2 2" xfId="484" xr:uid="{00000000-0005-0000-0000-000056010000}"/>
    <cellStyle name="_hist 2_Лист3 2_замерная" xfId="485" xr:uid="{00000000-0005-0000-0000-000057010000}"/>
    <cellStyle name="_hist 3" xfId="486" xr:uid="{00000000-0005-0000-0000-000058010000}"/>
    <cellStyle name="_hist 3 2" xfId="487" xr:uid="{00000000-0005-0000-0000-000059010000}"/>
    <cellStyle name="_hist 3 2 2" xfId="488" xr:uid="{00000000-0005-0000-0000-00005A010000}"/>
    <cellStyle name="_hist 3 2_замерная" xfId="489" xr:uid="{00000000-0005-0000-0000-00005B010000}"/>
    <cellStyle name="_hist_КАСКАД" xfId="490" xr:uid="{00000000-0005-0000-0000-00005C010000}"/>
    <cellStyle name="_hist_КАСКАД 2" xfId="491" xr:uid="{00000000-0005-0000-0000-00005D010000}"/>
    <cellStyle name="_hist_КАСКАД_замерная" xfId="492" xr:uid="{00000000-0005-0000-0000-00005E010000}"/>
    <cellStyle name="_hist_КАСКАД_Лист3" xfId="493" xr:uid="{00000000-0005-0000-0000-00005F010000}"/>
    <cellStyle name="_hist_КАСКАД_Лист3 2" xfId="494" xr:uid="{00000000-0005-0000-0000-000060010000}"/>
    <cellStyle name="_hist_КАСКАД_Лист3 2 2" xfId="495" xr:uid="{00000000-0005-0000-0000-000061010000}"/>
    <cellStyle name="_hist_КАСКАД_Лист3 2_замерная" xfId="496" xr:uid="{00000000-0005-0000-0000-000062010000}"/>
    <cellStyle name="_hist_сводка по работе" xfId="497" xr:uid="{00000000-0005-0000-0000-000063010000}"/>
    <cellStyle name="_hist_сводка по работе 2" xfId="498" xr:uid="{00000000-0005-0000-0000-000064010000}"/>
    <cellStyle name="_hist_сводка по работе_замерная" xfId="499" xr:uid="{00000000-0005-0000-0000-000065010000}"/>
    <cellStyle name="_hist_сводка по работе_Лист3" xfId="500" xr:uid="{00000000-0005-0000-0000-000066010000}"/>
    <cellStyle name="_hist_сводка по работе_Лист3 2" xfId="501" xr:uid="{00000000-0005-0000-0000-000067010000}"/>
    <cellStyle name="_hist_сводка по работе_Лист3 2 2" xfId="502" xr:uid="{00000000-0005-0000-0000-000068010000}"/>
    <cellStyle name="_hist_сводка по работе_Лист3 2_замерная" xfId="503" xr:uid="{00000000-0005-0000-0000-000069010000}"/>
    <cellStyle name="_HISTORY" xfId="504" xr:uid="{00000000-0005-0000-0000-00006A010000}"/>
    <cellStyle name="_Info for map press" xfId="505" xr:uid="{00000000-0005-0000-0000-00006B010000}"/>
    <cellStyle name="_Info for map press 2" xfId="506" xr:uid="{00000000-0005-0000-0000-00006C010000}"/>
    <cellStyle name="_Info for map press 2 2" xfId="507" xr:uid="{00000000-0005-0000-0000-00006D010000}"/>
    <cellStyle name="_Info for map press 2_замерная" xfId="508" xr:uid="{00000000-0005-0000-0000-00006E010000}"/>
    <cellStyle name="_Info for map press 2_Лист3" xfId="509" xr:uid="{00000000-0005-0000-0000-00006F010000}"/>
    <cellStyle name="_Info for map press 2_Лист3 2" xfId="510" xr:uid="{00000000-0005-0000-0000-000070010000}"/>
    <cellStyle name="_Info for map press 2_Лист3 2 2" xfId="511" xr:uid="{00000000-0005-0000-0000-000071010000}"/>
    <cellStyle name="_Info for map press 2_Лист3 2_замерная" xfId="512" xr:uid="{00000000-0005-0000-0000-000072010000}"/>
    <cellStyle name="_Info for map press 3" xfId="513" xr:uid="{00000000-0005-0000-0000-000073010000}"/>
    <cellStyle name="_Info for map press 3 2" xfId="514" xr:uid="{00000000-0005-0000-0000-000074010000}"/>
    <cellStyle name="_Info for map press 3 2 2" xfId="515" xr:uid="{00000000-0005-0000-0000-000075010000}"/>
    <cellStyle name="_Info for map press 3 2_замерная" xfId="516" xr:uid="{00000000-0005-0000-0000-000076010000}"/>
    <cellStyle name="_Info for map press_КАСКАД" xfId="517" xr:uid="{00000000-0005-0000-0000-000077010000}"/>
    <cellStyle name="_Info for map press_КАСКАД 2" xfId="518" xr:uid="{00000000-0005-0000-0000-000078010000}"/>
    <cellStyle name="_Info for map press_КАСКАД_замерная" xfId="519" xr:uid="{00000000-0005-0000-0000-000079010000}"/>
    <cellStyle name="_Info for map press_КАСКАД_Лист3" xfId="520" xr:uid="{00000000-0005-0000-0000-00007A010000}"/>
    <cellStyle name="_Info for map press_КАСКАД_Лист3 2" xfId="521" xr:uid="{00000000-0005-0000-0000-00007B010000}"/>
    <cellStyle name="_Info for map press_КАСКАД_Лист3 2 2" xfId="522" xr:uid="{00000000-0005-0000-0000-00007C010000}"/>
    <cellStyle name="_Info for map press_КАСКАД_Лист3 2_замерная" xfId="523" xr:uid="{00000000-0005-0000-0000-00007D010000}"/>
    <cellStyle name="_Info for map press_сводка по работе" xfId="524" xr:uid="{00000000-0005-0000-0000-00007E010000}"/>
    <cellStyle name="_Info for map press_сводка по работе 2" xfId="525" xr:uid="{00000000-0005-0000-0000-00007F010000}"/>
    <cellStyle name="_Info for map press_сводка по работе_замерная" xfId="526" xr:uid="{00000000-0005-0000-0000-000080010000}"/>
    <cellStyle name="_Info for map press_сводка по работе_Лист3" xfId="527" xr:uid="{00000000-0005-0000-0000-000081010000}"/>
    <cellStyle name="_Info for map press_сводка по работе_Лист3 2" xfId="528" xr:uid="{00000000-0005-0000-0000-000082010000}"/>
    <cellStyle name="_Info for map press_сводка по работе_Лист3 2 2" xfId="529" xr:uid="{00000000-0005-0000-0000-000083010000}"/>
    <cellStyle name="_Info for map press_сводка по работе_Лист3 2_замерная" xfId="530" xr:uid="{00000000-0005-0000-0000-000084010000}"/>
    <cellStyle name="_KPI-5" xfId="531" xr:uid="{00000000-0005-0000-0000-000085010000}"/>
    <cellStyle name="_KPI-5_Form 01(MB)" xfId="532" xr:uid="{00000000-0005-0000-0000-000086010000}"/>
    <cellStyle name="_KPI-5_Links_NK" xfId="533" xr:uid="{00000000-0005-0000-0000-000087010000}"/>
    <cellStyle name="_KPI-5_Nsi" xfId="534" xr:uid="{00000000-0005-0000-0000-000088010000}"/>
    <cellStyle name="_KPI-5_Nsi(2)" xfId="535" xr:uid="{00000000-0005-0000-0000-000089010000}"/>
    <cellStyle name="_KPI-5_Nsi_158" xfId="536" xr:uid="{00000000-0005-0000-0000-00008A010000}"/>
    <cellStyle name="_KPI-5_Nsi_Express" xfId="537" xr:uid="{00000000-0005-0000-0000-00008B010000}"/>
    <cellStyle name="_KPI-5_Nsi_test" xfId="538" xr:uid="{00000000-0005-0000-0000-00008C010000}"/>
    <cellStyle name="_KPI-5_Nsi-Services" xfId="539" xr:uid="{00000000-0005-0000-0000-00008D010000}"/>
    <cellStyle name="_KPI-5_S0400" xfId="540" xr:uid="{00000000-0005-0000-0000-00008E010000}"/>
    <cellStyle name="_KPI-5_S13001" xfId="541" xr:uid="{00000000-0005-0000-0000-00008F010000}"/>
    <cellStyle name="_KPI-5_S17301" xfId="542" xr:uid="{00000000-0005-0000-0000-000090010000}"/>
    <cellStyle name="_KPI-5_SOFI_TEPs_AOK_130902" xfId="543" xr:uid="{00000000-0005-0000-0000-000091010000}"/>
    <cellStyle name="_KPI-5_SOFI_TEPs_AOK_130902_Dogovora" xfId="544" xr:uid="{00000000-0005-0000-0000-000092010000}"/>
    <cellStyle name="_KPI-5_SOFI_TEPs_AOK_130902_S14206_Akt_sverki" xfId="545" xr:uid="{00000000-0005-0000-0000-000093010000}"/>
    <cellStyle name="_KPI-5_SOFI_TEPs_AOK_130902_S14206_Akt_sverki_S11111_Akt_sverki" xfId="546" xr:uid="{00000000-0005-0000-0000-000094010000}"/>
    <cellStyle name="_KPI-5_SOFI_TEPs_AOK_130902_S14206_Akt_sverki_Договора_Express_4m2003_new" xfId="547" xr:uid="{00000000-0005-0000-0000-000095010000}"/>
    <cellStyle name="_KPI-5_SOFI_TEPs_AOK_130902_S15202_Akt_sverki" xfId="548" xr:uid="{00000000-0005-0000-0000-000096010000}"/>
    <cellStyle name="_KPI-5_SOFI_TEPs_AOK_130902_S15202_Akt_sverki_S11111_Akt_sverki" xfId="549" xr:uid="{00000000-0005-0000-0000-000097010000}"/>
    <cellStyle name="_KPI-5_SOFI_TEPs_AOK_130902_S15202_Akt_sverki_Договора_Express_4m2003_new" xfId="550" xr:uid="{00000000-0005-0000-0000-000098010000}"/>
    <cellStyle name="_KPI-5_SOFI_TEPs_AOK_130902_Договора_Express_4m2003_new" xfId="551" xr:uid="{00000000-0005-0000-0000-000099010000}"/>
    <cellStyle name="_KPI-5_SOFI_TEPs_AOK_130902_Книга1" xfId="552" xr:uid="{00000000-0005-0000-0000-00009A010000}"/>
    <cellStyle name="_KPI-5_Sofi145a" xfId="553" xr:uid="{00000000-0005-0000-0000-00009B010000}"/>
    <cellStyle name="_KPI-5_Sofi153" xfId="554" xr:uid="{00000000-0005-0000-0000-00009C010000}"/>
    <cellStyle name="_KPI-5_SXXXX_Express_c Links" xfId="555" xr:uid="{00000000-0005-0000-0000-00009D010000}"/>
    <cellStyle name="_KPI-5_test_11" xfId="556" xr:uid="{00000000-0005-0000-0000-00009E010000}"/>
    <cellStyle name="_KPI-5_для вставки в пакет за 2001" xfId="557" xr:uid="{00000000-0005-0000-0000-00009F010000}"/>
    <cellStyle name="_KPI-5_дляГалиныВ" xfId="558" xr:uid="{00000000-0005-0000-0000-0000A0010000}"/>
    <cellStyle name="_KPI-5_Лист1" xfId="559" xr:uid="{00000000-0005-0000-0000-0000A1010000}"/>
    <cellStyle name="_KPI-5_Подразделения" xfId="560" xr:uid="{00000000-0005-0000-0000-0000A2010000}"/>
    <cellStyle name="_KPI-5_Список тиражирования" xfId="561" xr:uid="{00000000-0005-0000-0000-0000A3010000}"/>
    <cellStyle name="_KPI-5_Форма 12 last" xfId="562" xr:uid="{00000000-0005-0000-0000-0000A4010000}"/>
    <cellStyle name="_Length of hole" xfId="563" xr:uid="{00000000-0005-0000-0000-0000A5010000}"/>
    <cellStyle name="_Length of hole 2" xfId="564" xr:uid="{00000000-0005-0000-0000-0000A6010000}"/>
    <cellStyle name="_Length of hole 2 2" xfId="565" xr:uid="{00000000-0005-0000-0000-0000A7010000}"/>
    <cellStyle name="_Length of hole 2_замерная" xfId="566" xr:uid="{00000000-0005-0000-0000-0000A8010000}"/>
    <cellStyle name="_Length of hole 2_Лист3" xfId="567" xr:uid="{00000000-0005-0000-0000-0000A9010000}"/>
    <cellStyle name="_Length of hole 2_Лист3 2" xfId="568" xr:uid="{00000000-0005-0000-0000-0000AA010000}"/>
    <cellStyle name="_Length of hole 2_Лист3 2 2" xfId="569" xr:uid="{00000000-0005-0000-0000-0000AB010000}"/>
    <cellStyle name="_Length of hole 2_Лист3 2_замерная" xfId="570" xr:uid="{00000000-0005-0000-0000-0000AC010000}"/>
    <cellStyle name="_Length of hole 3" xfId="571" xr:uid="{00000000-0005-0000-0000-0000AD010000}"/>
    <cellStyle name="_Length of hole 3 2" xfId="572" xr:uid="{00000000-0005-0000-0000-0000AE010000}"/>
    <cellStyle name="_Length of hole 3 2 2" xfId="573" xr:uid="{00000000-0005-0000-0000-0000AF010000}"/>
    <cellStyle name="_Length of hole 3 2_замерная" xfId="574" xr:uid="{00000000-0005-0000-0000-0000B0010000}"/>
    <cellStyle name="_Length of hole_КАСКАД" xfId="575" xr:uid="{00000000-0005-0000-0000-0000B1010000}"/>
    <cellStyle name="_Length of hole_КАСКАД 2" xfId="576" xr:uid="{00000000-0005-0000-0000-0000B2010000}"/>
    <cellStyle name="_Length of hole_КАСКАД_замерная" xfId="577" xr:uid="{00000000-0005-0000-0000-0000B3010000}"/>
    <cellStyle name="_Length of hole_КАСКАД_Лист3" xfId="578" xr:uid="{00000000-0005-0000-0000-0000B4010000}"/>
    <cellStyle name="_Length of hole_КАСКАД_Лист3 2" xfId="579" xr:uid="{00000000-0005-0000-0000-0000B5010000}"/>
    <cellStyle name="_Length of hole_КАСКАД_Лист3 2 2" xfId="580" xr:uid="{00000000-0005-0000-0000-0000B6010000}"/>
    <cellStyle name="_Length of hole_КАСКАД_Лист3 2_замерная" xfId="581" xr:uid="{00000000-0005-0000-0000-0000B7010000}"/>
    <cellStyle name="_Length of hole_сводка по работе" xfId="582" xr:uid="{00000000-0005-0000-0000-0000B8010000}"/>
    <cellStyle name="_Length of hole_сводка по работе 2" xfId="583" xr:uid="{00000000-0005-0000-0000-0000B9010000}"/>
    <cellStyle name="_Length of hole_сводка по работе_замерная" xfId="584" xr:uid="{00000000-0005-0000-0000-0000BA010000}"/>
    <cellStyle name="_Length of hole_сводка по работе_Лист3" xfId="585" xr:uid="{00000000-0005-0000-0000-0000BB010000}"/>
    <cellStyle name="_Length of hole_сводка по работе_Лист3 2" xfId="586" xr:uid="{00000000-0005-0000-0000-0000BC010000}"/>
    <cellStyle name="_Length of hole_сводка по работе_Лист3 2 2" xfId="587" xr:uid="{00000000-0005-0000-0000-0000BD010000}"/>
    <cellStyle name="_Length of hole_сводка по работе_Лист3 2_замерная" xfId="588" xr:uid="{00000000-0005-0000-0000-0000BE010000}"/>
    <cellStyle name="_Main" xfId="589" xr:uid="{00000000-0005-0000-0000-0000BF010000}"/>
    <cellStyle name="_Main_1" xfId="590" xr:uid="{00000000-0005-0000-0000-0000C0010000}"/>
    <cellStyle name="_Main_1 2" xfId="591" xr:uid="{00000000-0005-0000-0000-0000C1010000}"/>
    <cellStyle name="_Main_1 2 2" xfId="592" xr:uid="{00000000-0005-0000-0000-0000C2010000}"/>
    <cellStyle name="_Main_1 2 3" xfId="593" xr:uid="{00000000-0005-0000-0000-0000C3010000}"/>
    <cellStyle name="_Main_1 2_724" xfId="594" xr:uid="{00000000-0005-0000-0000-0000C4010000}"/>
    <cellStyle name="_Main_1 2_Р-111." xfId="595" xr:uid="{00000000-0005-0000-0000-0000C5010000}"/>
    <cellStyle name="_Main_1 3" xfId="596" xr:uid="{00000000-0005-0000-0000-0000C6010000}"/>
    <cellStyle name="_Main_1 4" xfId="597" xr:uid="{00000000-0005-0000-0000-0000C7010000}"/>
    <cellStyle name="_Main_1_724" xfId="598" xr:uid="{00000000-0005-0000-0000-0000C8010000}"/>
    <cellStyle name="_Main_1_замерная" xfId="599" xr:uid="{00000000-0005-0000-0000-0000C9010000}"/>
    <cellStyle name="_Main_1_Копия Замерные параметры_баланс-сводка_20 02 11 (2)" xfId="600" xr:uid="{00000000-0005-0000-0000-0000CA010000}"/>
    <cellStyle name="_Main_1_Копия Замерные параметры_баланс-сводка_20 02 11 (2) 2" xfId="601" xr:uid="{00000000-0005-0000-0000-0000CB010000}"/>
    <cellStyle name="_Main_1_Копия Замерные параметры_баланс-сводка_20 02 11 (2) 2 2" xfId="602" xr:uid="{00000000-0005-0000-0000-0000CC010000}"/>
    <cellStyle name="_Main_1_Копия Замерные параметры_баланс-сводка_20 02 11 (2) 2_724" xfId="603" xr:uid="{00000000-0005-0000-0000-0000CD010000}"/>
    <cellStyle name="_Main_1_Копия Замерные параметры_баланс-сводка_20 02 11 (2) 2_Р-111." xfId="604" xr:uid="{00000000-0005-0000-0000-0000CE010000}"/>
    <cellStyle name="_Main_1_Копия Замерные параметры_баланс-сводка_20 02 11 (2) 3" xfId="605" xr:uid="{00000000-0005-0000-0000-0000CF010000}"/>
    <cellStyle name="_Main_1_Копия Замерные параметры_баланс-сводка_20 02 11 (2)_724" xfId="606" xr:uid="{00000000-0005-0000-0000-0000D0010000}"/>
    <cellStyle name="_Main_1_Копия Замерные параметры_баланс-сводка_20 02 11 (2)_замерная" xfId="607" xr:uid="{00000000-0005-0000-0000-0000D1010000}"/>
    <cellStyle name="_Main_1_Копия Замерные параметры_баланс-сводка_20 02 11 (2)_Лист3" xfId="608" xr:uid="{00000000-0005-0000-0000-0000D2010000}"/>
    <cellStyle name="_Main_1_Копия Замерные параметры_баланс-сводка_20 02 11 (2)_Р-111." xfId="609" xr:uid="{00000000-0005-0000-0000-0000D3010000}"/>
    <cellStyle name="_Main_1_Лист3" xfId="610" xr:uid="{00000000-0005-0000-0000-0000D4010000}"/>
    <cellStyle name="_Main_1_Р-111." xfId="611" xr:uid="{00000000-0005-0000-0000-0000D5010000}"/>
    <cellStyle name="_maps" xfId="612" xr:uid="{00000000-0005-0000-0000-0000D6010000}"/>
    <cellStyle name="_maps 2" xfId="613" xr:uid="{00000000-0005-0000-0000-0000D7010000}"/>
    <cellStyle name="_maps 2 2" xfId="614" xr:uid="{00000000-0005-0000-0000-0000D8010000}"/>
    <cellStyle name="_maps 2_замерная" xfId="615" xr:uid="{00000000-0005-0000-0000-0000D9010000}"/>
    <cellStyle name="_maps 2_Лист3" xfId="616" xr:uid="{00000000-0005-0000-0000-0000DA010000}"/>
    <cellStyle name="_maps 2_Лист3 2" xfId="617" xr:uid="{00000000-0005-0000-0000-0000DB010000}"/>
    <cellStyle name="_maps 2_Лист3 2 2" xfId="618" xr:uid="{00000000-0005-0000-0000-0000DC010000}"/>
    <cellStyle name="_maps 2_Лист3 2_замерная" xfId="619" xr:uid="{00000000-0005-0000-0000-0000DD010000}"/>
    <cellStyle name="_maps 3" xfId="620" xr:uid="{00000000-0005-0000-0000-0000DE010000}"/>
    <cellStyle name="_maps 3 2" xfId="621" xr:uid="{00000000-0005-0000-0000-0000DF010000}"/>
    <cellStyle name="_maps 3 2 2" xfId="622" xr:uid="{00000000-0005-0000-0000-0000E0010000}"/>
    <cellStyle name="_maps 3 2_замерная" xfId="623" xr:uid="{00000000-0005-0000-0000-0000E1010000}"/>
    <cellStyle name="_maps of press" xfId="624" xr:uid="{00000000-0005-0000-0000-0000E2010000}"/>
    <cellStyle name="_maps of press 2" xfId="625" xr:uid="{00000000-0005-0000-0000-0000E3010000}"/>
    <cellStyle name="_maps of press 2 2" xfId="626" xr:uid="{00000000-0005-0000-0000-0000E4010000}"/>
    <cellStyle name="_maps of press 2_замерная" xfId="627" xr:uid="{00000000-0005-0000-0000-0000E5010000}"/>
    <cellStyle name="_maps of press 2_Лист3" xfId="628" xr:uid="{00000000-0005-0000-0000-0000E6010000}"/>
    <cellStyle name="_maps of press 2_Лист3 2" xfId="629" xr:uid="{00000000-0005-0000-0000-0000E7010000}"/>
    <cellStyle name="_maps of press 2_Лист3 2 2" xfId="630" xr:uid="{00000000-0005-0000-0000-0000E8010000}"/>
    <cellStyle name="_maps of press 2_Лист3 2_замерная" xfId="631" xr:uid="{00000000-0005-0000-0000-0000E9010000}"/>
    <cellStyle name="_maps of press 3" xfId="632" xr:uid="{00000000-0005-0000-0000-0000EA010000}"/>
    <cellStyle name="_maps of press 3 2" xfId="633" xr:uid="{00000000-0005-0000-0000-0000EB010000}"/>
    <cellStyle name="_maps of press 3 2 2" xfId="634" xr:uid="{00000000-0005-0000-0000-0000EC010000}"/>
    <cellStyle name="_maps of press 3 2_замерная" xfId="635" xr:uid="{00000000-0005-0000-0000-0000ED010000}"/>
    <cellStyle name="_maps of press_КАСКАД" xfId="636" xr:uid="{00000000-0005-0000-0000-0000EE010000}"/>
    <cellStyle name="_maps of press_КАСКАД 2" xfId="637" xr:uid="{00000000-0005-0000-0000-0000EF010000}"/>
    <cellStyle name="_maps of press_КАСКАД_замерная" xfId="638" xr:uid="{00000000-0005-0000-0000-0000F0010000}"/>
    <cellStyle name="_maps of press_КАСКАД_Лист3" xfId="639" xr:uid="{00000000-0005-0000-0000-0000F1010000}"/>
    <cellStyle name="_maps of press_КАСКАД_Лист3 2" xfId="640" xr:uid="{00000000-0005-0000-0000-0000F2010000}"/>
    <cellStyle name="_maps of press_КАСКАД_Лист3 2 2" xfId="641" xr:uid="{00000000-0005-0000-0000-0000F3010000}"/>
    <cellStyle name="_maps of press_КАСКАД_Лист3 2_замерная" xfId="642" xr:uid="{00000000-0005-0000-0000-0000F4010000}"/>
    <cellStyle name="_maps of press_сводка по работе" xfId="643" xr:uid="{00000000-0005-0000-0000-0000F5010000}"/>
    <cellStyle name="_maps of press_сводка по работе 2" xfId="644" xr:uid="{00000000-0005-0000-0000-0000F6010000}"/>
    <cellStyle name="_maps of press_сводка по работе_замерная" xfId="645" xr:uid="{00000000-0005-0000-0000-0000F7010000}"/>
    <cellStyle name="_maps of press_сводка по работе_Лист3" xfId="646" xr:uid="{00000000-0005-0000-0000-0000F8010000}"/>
    <cellStyle name="_maps of press_сводка по работе_Лист3 2" xfId="647" xr:uid="{00000000-0005-0000-0000-0000F9010000}"/>
    <cellStyle name="_maps of press_сводка по работе_Лист3 2 2" xfId="648" xr:uid="{00000000-0005-0000-0000-0000FA010000}"/>
    <cellStyle name="_maps of press_сводка по работе_Лист3 2_замерная" xfId="649" xr:uid="{00000000-0005-0000-0000-0000FB010000}"/>
    <cellStyle name="_maps_КАСКАД" xfId="650" xr:uid="{00000000-0005-0000-0000-0000FC010000}"/>
    <cellStyle name="_maps_КАСКАД 2" xfId="651" xr:uid="{00000000-0005-0000-0000-0000FD010000}"/>
    <cellStyle name="_maps_КАСКАД_замерная" xfId="652" xr:uid="{00000000-0005-0000-0000-0000FE010000}"/>
    <cellStyle name="_maps_КАСКАД_Лист3" xfId="653" xr:uid="{00000000-0005-0000-0000-0000FF010000}"/>
    <cellStyle name="_maps_КАСКАД_Лист3 2" xfId="654" xr:uid="{00000000-0005-0000-0000-000000020000}"/>
    <cellStyle name="_maps_КАСКАД_Лист3 2 2" xfId="655" xr:uid="{00000000-0005-0000-0000-000001020000}"/>
    <cellStyle name="_maps_КАСКАД_Лист3 2_замерная" xfId="656" xr:uid="{00000000-0005-0000-0000-000002020000}"/>
    <cellStyle name="_maps_сводка по работе" xfId="657" xr:uid="{00000000-0005-0000-0000-000003020000}"/>
    <cellStyle name="_maps_сводка по работе 2" xfId="658" xr:uid="{00000000-0005-0000-0000-000004020000}"/>
    <cellStyle name="_maps_сводка по работе_замерная" xfId="659" xr:uid="{00000000-0005-0000-0000-000005020000}"/>
    <cellStyle name="_maps_сводка по работе_Лист3" xfId="660" xr:uid="{00000000-0005-0000-0000-000006020000}"/>
    <cellStyle name="_maps_сводка по работе_Лист3 2" xfId="661" xr:uid="{00000000-0005-0000-0000-000007020000}"/>
    <cellStyle name="_maps_сводка по работе_Лист3 2 2" xfId="662" xr:uid="{00000000-0005-0000-0000-000008020000}"/>
    <cellStyle name="_maps_сводка по работе_Лист3 2_замерная" xfId="663" xr:uid="{00000000-0005-0000-0000-000009020000}"/>
    <cellStyle name="_New_Sofi" xfId="664" xr:uid="{00000000-0005-0000-0000-00000A020000}"/>
    <cellStyle name="_New_Sofi_Capex-new" xfId="665" xr:uid="{00000000-0005-0000-0000-00000B020000}"/>
    <cellStyle name="_New_Sofi_FFF" xfId="666" xr:uid="{00000000-0005-0000-0000-00000C020000}"/>
    <cellStyle name="_New_Sofi_Financial Plan - final_2" xfId="667" xr:uid="{00000000-0005-0000-0000-00000D020000}"/>
    <cellStyle name="_New_Sofi_Form 01(MB)" xfId="668" xr:uid="{00000000-0005-0000-0000-00000E020000}"/>
    <cellStyle name="_New_Sofi_Links_NK" xfId="669" xr:uid="{00000000-0005-0000-0000-00000F020000}"/>
    <cellStyle name="_New_Sofi_N20_5" xfId="670" xr:uid="{00000000-0005-0000-0000-000010020000}"/>
    <cellStyle name="_New_Sofi_N20_6" xfId="671" xr:uid="{00000000-0005-0000-0000-000011020000}"/>
    <cellStyle name="_New_Sofi_New Form10_2" xfId="672" xr:uid="{00000000-0005-0000-0000-000012020000}"/>
    <cellStyle name="_New_Sofi_Nsi" xfId="673" xr:uid="{00000000-0005-0000-0000-000013020000}"/>
    <cellStyle name="_New_Sofi_Nsi - last version" xfId="674" xr:uid="{00000000-0005-0000-0000-000014020000}"/>
    <cellStyle name="_New_Sofi_Nsi - last version for programming" xfId="675" xr:uid="{00000000-0005-0000-0000-000015020000}"/>
    <cellStyle name="_New_Sofi_Nsi - next_last version" xfId="676" xr:uid="{00000000-0005-0000-0000-000016020000}"/>
    <cellStyle name="_New_Sofi_Nsi - plan - final" xfId="677" xr:uid="{00000000-0005-0000-0000-000017020000}"/>
    <cellStyle name="_New_Sofi_Nsi -super_ last version" xfId="678" xr:uid="{00000000-0005-0000-0000-000018020000}"/>
    <cellStyle name="_New_Sofi_Nsi(2)" xfId="679" xr:uid="{00000000-0005-0000-0000-000019020000}"/>
    <cellStyle name="_New_Sofi_Nsi_1" xfId="680" xr:uid="{00000000-0005-0000-0000-00001A020000}"/>
    <cellStyle name="_New_Sofi_Nsi_139" xfId="681" xr:uid="{00000000-0005-0000-0000-00001B020000}"/>
    <cellStyle name="_New_Sofi_Nsi_140" xfId="682" xr:uid="{00000000-0005-0000-0000-00001C020000}"/>
    <cellStyle name="_New_Sofi_Nsi_140(Зах)" xfId="683" xr:uid="{00000000-0005-0000-0000-00001D020000}"/>
    <cellStyle name="_New_Sofi_Nsi_140_mod" xfId="684" xr:uid="{00000000-0005-0000-0000-00001E020000}"/>
    <cellStyle name="_New_Sofi_Nsi_158" xfId="685" xr:uid="{00000000-0005-0000-0000-00001F020000}"/>
    <cellStyle name="_New_Sofi_Nsi_Express" xfId="686" xr:uid="{00000000-0005-0000-0000-000020020000}"/>
    <cellStyle name="_New_Sofi_Nsi_Jan1" xfId="687" xr:uid="{00000000-0005-0000-0000-000021020000}"/>
    <cellStyle name="_New_Sofi_Nsi_test" xfId="688" xr:uid="{00000000-0005-0000-0000-000022020000}"/>
    <cellStyle name="_New_Sofi_Nsi2" xfId="689" xr:uid="{00000000-0005-0000-0000-000023020000}"/>
    <cellStyle name="_New_Sofi_Nsi-Services" xfId="690" xr:uid="{00000000-0005-0000-0000-000024020000}"/>
    <cellStyle name="_New_Sofi_P&amp;L" xfId="691" xr:uid="{00000000-0005-0000-0000-000025020000}"/>
    <cellStyle name="_New_Sofi_S0400" xfId="692" xr:uid="{00000000-0005-0000-0000-000026020000}"/>
    <cellStyle name="_New_Sofi_S13001" xfId="693" xr:uid="{00000000-0005-0000-0000-000027020000}"/>
    <cellStyle name="_New_Sofi_Sheet1" xfId="694" xr:uid="{00000000-0005-0000-0000-000028020000}"/>
    <cellStyle name="_New_Sofi_sofi - plan_AP270202ii" xfId="695" xr:uid="{00000000-0005-0000-0000-000029020000}"/>
    <cellStyle name="_New_Sofi_sofi - plan_AP270202iii" xfId="696" xr:uid="{00000000-0005-0000-0000-00002A020000}"/>
    <cellStyle name="_New_Sofi_sofi - plan_AP270202iv" xfId="697" xr:uid="{00000000-0005-0000-0000-00002B020000}"/>
    <cellStyle name="_New_Sofi_Sofi vs Sobi" xfId="698" xr:uid="{00000000-0005-0000-0000-00002C020000}"/>
    <cellStyle name="_New_Sofi_Sofi_PBD 27-11-01" xfId="699" xr:uid="{00000000-0005-0000-0000-00002D020000}"/>
    <cellStyle name="_New_Sofi_SOFI_TEPs_AOK_130902" xfId="700" xr:uid="{00000000-0005-0000-0000-00002E020000}"/>
    <cellStyle name="_New_Sofi_Sofi145a" xfId="701" xr:uid="{00000000-0005-0000-0000-00002F020000}"/>
    <cellStyle name="_New_Sofi_Sofi153" xfId="702" xr:uid="{00000000-0005-0000-0000-000030020000}"/>
    <cellStyle name="_New_Sofi_Summary" xfId="703" xr:uid="{00000000-0005-0000-0000-000031020000}"/>
    <cellStyle name="_New_Sofi_SXXXX_Express_c Links" xfId="704" xr:uid="{00000000-0005-0000-0000-000032020000}"/>
    <cellStyle name="_New_Sofi_Tax_form_1кв_3" xfId="705" xr:uid="{00000000-0005-0000-0000-000033020000}"/>
    <cellStyle name="_New_Sofi_test_11" xfId="706" xr:uid="{00000000-0005-0000-0000-000034020000}"/>
    <cellStyle name="_New_Sofi_БКЭ" xfId="707" xr:uid="{00000000-0005-0000-0000-000035020000}"/>
    <cellStyle name="_New_Sofi_для вставки в пакет за 2001" xfId="708" xr:uid="{00000000-0005-0000-0000-000036020000}"/>
    <cellStyle name="_New_Sofi_дляГалиныВ" xfId="709" xr:uid="{00000000-0005-0000-0000-000037020000}"/>
    <cellStyle name="_New_Sofi_Книга7" xfId="710" xr:uid="{00000000-0005-0000-0000-000038020000}"/>
    <cellStyle name="_New_Sofi_Лист1" xfId="711" xr:uid="{00000000-0005-0000-0000-000039020000}"/>
    <cellStyle name="_New_Sofi_ОСН. ДЕЯТ." xfId="712" xr:uid="{00000000-0005-0000-0000-00003A020000}"/>
    <cellStyle name="_New_Sofi_Подразделения" xfId="713" xr:uid="{00000000-0005-0000-0000-00003B020000}"/>
    <cellStyle name="_New_Sofi_Список тиражирования" xfId="714" xr:uid="{00000000-0005-0000-0000-00003C020000}"/>
    <cellStyle name="_New_Sofi_Форма 12 last" xfId="715" xr:uid="{00000000-0005-0000-0000-00003D020000}"/>
    <cellStyle name="_Nsi" xfId="716" xr:uid="{00000000-0005-0000-0000-00003E020000}"/>
    <cellStyle name="_OUT" xfId="717" xr:uid="{00000000-0005-0000-0000-00003F020000}"/>
    <cellStyle name="_OUT 2" xfId="718" xr:uid="{00000000-0005-0000-0000-000040020000}"/>
    <cellStyle name="_OUT 2 2" xfId="719" xr:uid="{00000000-0005-0000-0000-000041020000}"/>
    <cellStyle name="_OUT 2_замерная" xfId="720" xr:uid="{00000000-0005-0000-0000-000042020000}"/>
    <cellStyle name="_OUT 2_Лист3" xfId="721" xr:uid="{00000000-0005-0000-0000-000043020000}"/>
    <cellStyle name="_OUT 2_Лист3 2" xfId="722" xr:uid="{00000000-0005-0000-0000-000044020000}"/>
    <cellStyle name="_OUT 2_Лист3 2 2" xfId="723" xr:uid="{00000000-0005-0000-0000-000045020000}"/>
    <cellStyle name="_OUT 2_Лист3 2_замерная" xfId="724" xr:uid="{00000000-0005-0000-0000-000046020000}"/>
    <cellStyle name="_OUT 3" xfId="725" xr:uid="{00000000-0005-0000-0000-000047020000}"/>
    <cellStyle name="_OUT 3 2" xfId="726" xr:uid="{00000000-0005-0000-0000-000048020000}"/>
    <cellStyle name="_OUT 3 2 2" xfId="727" xr:uid="{00000000-0005-0000-0000-000049020000}"/>
    <cellStyle name="_OUT 3 2_замерная" xfId="728" xr:uid="{00000000-0005-0000-0000-00004A020000}"/>
    <cellStyle name="_OUT_КАСКАД" xfId="729" xr:uid="{00000000-0005-0000-0000-00004B020000}"/>
    <cellStyle name="_OUT_КАСКАД 2" xfId="730" xr:uid="{00000000-0005-0000-0000-00004C020000}"/>
    <cellStyle name="_OUT_КАСКАД_замерная" xfId="731" xr:uid="{00000000-0005-0000-0000-00004D020000}"/>
    <cellStyle name="_OUT_КАСКАД_Лист3" xfId="732" xr:uid="{00000000-0005-0000-0000-00004E020000}"/>
    <cellStyle name="_OUT_КАСКАД_Лист3 2" xfId="733" xr:uid="{00000000-0005-0000-0000-00004F020000}"/>
    <cellStyle name="_OUT_КАСКАД_Лист3 2 2" xfId="734" xr:uid="{00000000-0005-0000-0000-000050020000}"/>
    <cellStyle name="_OUT_КАСКАД_Лист3 2_замерная" xfId="735" xr:uid="{00000000-0005-0000-0000-000051020000}"/>
    <cellStyle name="_OUT_сводка по работе" xfId="736" xr:uid="{00000000-0005-0000-0000-000052020000}"/>
    <cellStyle name="_OUT_сводка по работе 2" xfId="737" xr:uid="{00000000-0005-0000-0000-000053020000}"/>
    <cellStyle name="_OUT_сводка по работе_замерная" xfId="738" xr:uid="{00000000-0005-0000-0000-000054020000}"/>
    <cellStyle name="_OUT_сводка по работе_Лист3" xfId="739" xr:uid="{00000000-0005-0000-0000-000055020000}"/>
    <cellStyle name="_OUT_сводка по работе_Лист3 2" xfId="740" xr:uid="{00000000-0005-0000-0000-000056020000}"/>
    <cellStyle name="_OUT_сводка по работе_Лист3 2 2" xfId="741" xr:uid="{00000000-0005-0000-0000-000057020000}"/>
    <cellStyle name="_OUT_сводка по работе_Лист3 2_замерная" xfId="742" xr:uid="{00000000-0005-0000-0000-000058020000}"/>
    <cellStyle name="_P_Las" xfId="743" xr:uid="{00000000-0005-0000-0000-000059020000}"/>
    <cellStyle name="_P_Las 2" xfId="744" xr:uid="{00000000-0005-0000-0000-00005A020000}"/>
    <cellStyle name="_P_Las 2 2" xfId="745" xr:uid="{00000000-0005-0000-0000-00005B020000}"/>
    <cellStyle name="_P_Las 2_замерная" xfId="746" xr:uid="{00000000-0005-0000-0000-00005C020000}"/>
    <cellStyle name="_P_Las 2_Лист3" xfId="747" xr:uid="{00000000-0005-0000-0000-00005D020000}"/>
    <cellStyle name="_P_Las 2_Лист3 2" xfId="748" xr:uid="{00000000-0005-0000-0000-00005E020000}"/>
    <cellStyle name="_P_Las 2_Лист3 2 2" xfId="749" xr:uid="{00000000-0005-0000-0000-00005F020000}"/>
    <cellStyle name="_P_Las 2_Лист3 2_замерная" xfId="750" xr:uid="{00000000-0005-0000-0000-000060020000}"/>
    <cellStyle name="_P_Las 3" xfId="751" xr:uid="{00000000-0005-0000-0000-000061020000}"/>
    <cellStyle name="_P_Las 3 2" xfId="752" xr:uid="{00000000-0005-0000-0000-000062020000}"/>
    <cellStyle name="_P_Las 3 2 2" xfId="753" xr:uid="{00000000-0005-0000-0000-000063020000}"/>
    <cellStyle name="_P_Las 3 2_замерная" xfId="754" xr:uid="{00000000-0005-0000-0000-000064020000}"/>
    <cellStyle name="_P_Las_КАСКАД" xfId="755" xr:uid="{00000000-0005-0000-0000-000065020000}"/>
    <cellStyle name="_P_Las_КАСКАД 2" xfId="756" xr:uid="{00000000-0005-0000-0000-000066020000}"/>
    <cellStyle name="_P_Las_КАСКАД_замерная" xfId="757" xr:uid="{00000000-0005-0000-0000-000067020000}"/>
    <cellStyle name="_P_Las_КАСКАД_Лист3" xfId="758" xr:uid="{00000000-0005-0000-0000-000068020000}"/>
    <cellStyle name="_P_Las_КАСКАД_Лист3 2" xfId="759" xr:uid="{00000000-0005-0000-0000-000069020000}"/>
    <cellStyle name="_P_Las_КАСКАД_Лист3 2 2" xfId="760" xr:uid="{00000000-0005-0000-0000-00006A020000}"/>
    <cellStyle name="_P_Las_КАСКАД_Лист3 2_замерная" xfId="761" xr:uid="{00000000-0005-0000-0000-00006B020000}"/>
    <cellStyle name="_P_Las_сводка по работе" xfId="762" xr:uid="{00000000-0005-0000-0000-00006C020000}"/>
    <cellStyle name="_P_Las_сводка по работе 2" xfId="763" xr:uid="{00000000-0005-0000-0000-00006D020000}"/>
    <cellStyle name="_P_Las_сводка по работе_замерная" xfId="764" xr:uid="{00000000-0005-0000-0000-00006E020000}"/>
    <cellStyle name="_P_Las_сводка по работе_Лист3" xfId="765" xr:uid="{00000000-0005-0000-0000-00006F020000}"/>
    <cellStyle name="_P_Las_сводка по работе_Лист3 2" xfId="766" xr:uid="{00000000-0005-0000-0000-000070020000}"/>
    <cellStyle name="_P_Las_сводка по работе_Лист3 2 2" xfId="767" xr:uid="{00000000-0005-0000-0000-000071020000}"/>
    <cellStyle name="_P_Las_сводка по работе_Лист3 2_замерная" xfId="768" xr:uid="{00000000-0005-0000-0000-000072020000}"/>
    <cellStyle name="_PADS" xfId="769" xr:uid="{00000000-0005-0000-0000-000073020000}"/>
    <cellStyle name="_PADS 2" xfId="770" xr:uid="{00000000-0005-0000-0000-000074020000}"/>
    <cellStyle name="_PADS 2 2" xfId="771" xr:uid="{00000000-0005-0000-0000-000075020000}"/>
    <cellStyle name="_PADS 2 3" xfId="772" xr:uid="{00000000-0005-0000-0000-000076020000}"/>
    <cellStyle name="_PADS 2_724" xfId="773" xr:uid="{00000000-0005-0000-0000-000077020000}"/>
    <cellStyle name="_PADS 2_Р-111." xfId="774" xr:uid="{00000000-0005-0000-0000-000078020000}"/>
    <cellStyle name="_PADS 3" xfId="775" xr:uid="{00000000-0005-0000-0000-000079020000}"/>
    <cellStyle name="_PADS 4" xfId="776" xr:uid="{00000000-0005-0000-0000-00007A020000}"/>
    <cellStyle name="_PADS_724" xfId="777" xr:uid="{00000000-0005-0000-0000-00007B020000}"/>
    <cellStyle name="_PADS_TRANS" xfId="778" xr:uid="{00000000-0005-0000-0000-00007C020000}"/>
    <cellStyle name="_PADS_замерная" xfId="779" xr:uid="{00000000-0005-0000-0000-00007D020000}"/>
    <cellStyle name="_PADS_Копия Замерные параметры_баланс-сводка_20 02 11 (2)" xfId="780" xr:uid="{00000000-0005-0000-0000-00007E020000}"/>
    <cellStyle name="_PADS_Копия Замерные параметры_баланс-сводка_20 02 11 (2) 2" xfId="781" xr:uid="{00000000-0005-0000-0000-00007F020000}"/>
    <cellStyle name="_PADS_Копия Замерные параметры_баланс-сводка_20 02 11 (2) 2 2" xfId="782" xr:uid="{00000000-0005-0000-0000-000080020000}"/>
    <cellStyle name="_PADS_Копия Замерные параметры_баланс-сводка_20 02 11 (2) 2_724" xfId="783" xr:uid="{00000000-0005-0000-0000-000081020000}"/>
    <cellStyle name="_PADS_Копия Замерные параметры_баланс-сводка_20 02 11 (2) 2_Р-111." xfId="784" xr:uid="{00000000-0005-0000-0000-000082020000}"/>
    <cellStyle name="_PADS_Копия Замерные параметры_баланс-сводка_20 02 11 (2) 3" xfId="785" xr:uid="{00000000-0005-0000-0000-000083020000}"/>
    <cellStyle name="_PADS_Копия Замерные параметры_баланс-сводка_20 02 11 (2)_724" xfId="786" xr:uid="{00000000-0005-0000-0000-000084020000}"/>
    <cellStyle name="_PADS_Копия Замерные параметры_баланс-сводка_20 02 11 (2)_замерная" xfId="787" xr:uid="{00000000-0005-0000-0000-000085020000}"/>
    <cellStyle name="_PADS_Копия Замерные параметры_баланс-сводка_20 02 11 (2)_Лист3" xfId="788" xr:uid="{00000000-0005-0000-0000-000086020000}"/>
    <cellStyle name="_PADS_Копия Замерные параметры_баланс-сводка_20 02 11 (2)_Р-111." xfId="789" xr:uid="{00000000-0005-0000-0000-000087020000}"/>
    <cellStyle name="_PADS_Лист3" xfId="790" xr:uid="{00000000-0005-0000-0000-000088020000}"/>
    <cellStyle name="_PADS_Р-111." xfId="791" xr:uid="{00000000-0005-0000-0000-000089020000}"/>
    <cellStyle name="_Param w" xfId="792" xr:uid="{00000000-0005-0000-0000-00008A020000}"/>
    <cellStyle name="_Param w 2" xfId="793" xr:uid="{00000000-0005-0000-0000-00008B020000}"/>
    <cellStyle name="_Param w 2 2" xfId="794" xr:uid="{00000000-0005-0000-0000-00008C020000}"/>
    <cellStyle name="_Param w 2 3" xfId="795" xr:uid="{00000000-0005-0000-0000-00008D020000}"/>
    <cellStyle name="_Param w 2_724" xfId="796" xr:uid="{00000000-0005-0000-0000-00008E020000}"/>
    <cellStyle name="_Param w 2_Р-111." xfId="797" xr:uid="{00000000-0005-0000-0000-00008F020000}"/>
    <cellStyle name="_Param w 3" xfId="798" xr:uid="{00000000-0005-0000-0000-000090020000}"/>
    <cellStyle name="_Param w 4" xfId="799" xr:uid="{00000000-0005-0000-0000-000091020000}"/>
    <cellStyle name="_Param w_724" xfId="800" xr:uid="{00000000-0005-0000-0000-000092020000}"/>
    <cellStyle name="_Param w_замерная" xfId="801" xr:uid="{00000000-0005-0000-0000-000093020000}"/>
    <cellStyle name="_Param w_Копия Замерные параметры_баланс-сводка_20 02 11 (2)" xfId="802" xr:uid="{00000000-0005-0000-0000-000094020000}"/>
    <cellStyle name="_Param w_Копия Замерные параметры_баланс-сводка_20 02 11 (2) 2" xfId="803" xr:uid="{00000000-0005-0000-0000-000095020000}"/>
    <cellStyle name="_Param w_Копия Замерные параметры_баланс-сводка_20 02 11 (2) 2 2" xfId="804" xr:uid="{00000000-0005-0000-0000-000096020000}"/>
    <cellStyle name="_Param w_Копия Замерные параметры_баланс-сводка_20 02 11 (2) 2_724" xfId="805" xr:uid="{00000000-0005-0000-0000-000097020000}"/>
    <cellStyle name="_Param w_Копия Замерные параметры_баланс-сводка_20 02 11 (2) 2_Р-111." xfId="806" xr:uid="{00000000-0005-0000-0000-000098020000}"/>
    <cellStyle name="_Param w_Копия Замерные параметры_баланс-сводка_20 02 11 (2) 3" xfId="807" xr:uid="{00000000-0005-0000-0000-000099020000}"/>
    <cellStyle name="_Param w_Копия Замерные параметры_баланс-сводка_20 02 11 (2)_724" xfId="808" xr:uid="{00000000-0005-0000-0000-00009A020000}"/>
    <cellStyle name="_Param w_Копия Замерные параметры_баланс-сводка_20 02 11 (2)_замерная" xfId="809" xr:uid="{00000000-0005-0000-0000-00009B020000}"/>
    <cellStyle name="_Param w_Копия Замерные параметры_баланс-сводка_20 02 11 (2)_Лист3" xfId="810" xr:uid="{00000000-0005-0000-0000-00009C020000}"/>
    <cellStyle name="_Param w_Копия Замерные параметры_баланс-сводка_20 02 11 (2)_Р-111." xfId="811" xr:uid="{00000000-0005-0000-0000-00009D020000}"/>
    <cellStyle name="_Param w_Лист3" xfId="812" xr:uid="{00000000-0005-0000-0000-00009E020000}"/>
    <cellStyle name="_Param w_Р-111." xfId="813" xr:uid="{00000000-0005-0000-0000-00009F020000}"/>
    <cellStyle name="_Pi ESA" xfId="814" xr:uid="{00000000-0005-0000-0000-0000A0020000}"/>
    <cellStyle name="_Pi ESA 2" xfId="815" xr:uid="{00000000-0005-0000-0000-0000A1020000}"/>
    <cellStyle name="_Pi ESA 2 2" xfId="816" xr:uid="{00000000-0005-0000-0000-0000A2020000}"/>
    <cellStyle name="_Pi ESA 2 3" xfId="817" xr:uid="{00000000-0005-0000-0000-0000A3020000}"/>
    <cellStyle name="_Pi ESA 2_724" xfId="818" xr:uid="{00000000-0005-0000-0000-0000A4020000}"/>
    <cellStyle name="_Pi ESA 2_Р-111." xfId="819" xr:uid="{00000000-0005-0000-0000-0000A5020000}"/>
    <cellStyle name="_Pi ESA 3" xfId="820" xr:uid="{00000000-0005-0000-0000-0000A6020000}"/>
    <cellStyle name="_Pi ESA 4" xfId="821" xr:uid="{00000000-0005-0000-0000-0000A7020000}"/>
    <cellStyle name="_Pi ESA_724" xfId="822" xr:uid="{00000000-0005-0000-0000-0000A8020000}"/>
    <cellStyle name="_Pi ESA_замерная" xfId="823" xr:uid="{00000000-0005-0000-0000-0000A9020000}"/>
    <cellStyle name="_Pi ESA_Копия Замерные параметры_баланс-сводка_20 02 11 (2)" xfId="824" xr:uid="{00000000-0005-0000-0000-0000AA020000}"/>
    <cellStyle name="_Pi ESA_Копия Замерные параметры_баланс-сводка_20 02 11 (2) 2" xfId="825" xr:uid="{00000000-0005-0000-0000-0000AB020000}"/>
    <cellStyle name="_Pi ESA_Копия Замерные параметры_баланс-сводка_20 02 11 (2) 2 2" xfId="826" xr:uid="{00000000-0005-0000-0000-0000AC020000}"/>
    <cellStyle name="_Pi ESA_Копия Замерные параметры_баланс-сводка_20 02 11 (2) 2_724" xfId="827" xr:uid="{00000000-0005-0000-0000-0000AD020000}"/>
    <cellStyle name="_Pi ESA_Копия Замерные параметры_баланс-сводка_20 02 11 (2) 2_Р-111." xfId="828" xr:uid="{00000000-0005-0000-0000-0000AE020000}"/>
    <cellStyle name="_Pi ESA_Копия Замерные параметры_баланс-сводка_20 02 11 (2) 3" xfId="829" xr:uid="{00000000-0005-0000-0000-0000AF020000}"/>
    <cellStyle name="_Pi ESA_Копия Замерные параметры_баланс-сводка_20 02 11 (2)_724" xfId="830" xr:uid="{00000000-0005-0000-0000-0000B0020000}"/>
    <cellStyle name="_Pi ESA_Копия Замерные параметры_баланс-сводка_20 02 11 (2)_замерная" xfId="831" xr:uid="{00000000-0005-0000-0000-0000B1020000}"/>
    <cellStyle name="_Pi ESA_Копия Замерные параметры_баланс-сводка_20 02 11 (2)_Лист3" xfId="832" xr:uid="{00000000-0005-0000-0000-0000B2020000}"/>
    <cellStyle name="_Pi ESA_Копия Замерные параметры_баланс-сводка_20 02 11 (2)_Р-111." xfId="833" xr:uid="{00000000-0005-0000-0000-0000B3020000}"/>
    <cellStyle name="_Pi ESA_Лист3" xfId="834" xr:uid="{00000000-0005-0000-0000-0000B4020000}"/>
    <cellStyle name="_Pi ESA_Р-111." xfId="835" xr:uid="{00000000-0005-0000-0000-0000B5020000}"/>
    <cellStyle name="_ROPR" xfId="836" xr:uid="{00000000-0005-0000-0000-0000B6020000}"/>
    <cellStyle name="_ROPR 2" xfId="837" xr:uid="{00000000-0005-0000-0000-0000B7020000}"/>
    <cellStyle name="_ROPR 2 2" xfId="838" xr:uid="{00000000-0005-0000-0000-0000B8020000}"/>
    <cellStyle name="_ROPR 2_замерная" xfId="839" xr:uid="{00000000-0005-0000-0000-0000B9020000}"/>
    <cellStyle name="_ROPR 2_Лист3" xfId="840" xr:uid="{00000000-0005-0000-0000-0000BA020000}"/>
    <cellStyle name="_ROPR 2_Лист3 2" xfId="841" xr:uid="{00000000-0005-0000-0000-0000BB020000}"/>
    <cellStyle name="_ROPR 2_Лист3 2 2" xfId="842" xr:uid="{00000000-0005-0000-0000-0000BC020000}"/>
    <cellStyle name="_ROPR 2_Лист3 2_замерная" xfId="843" xr:uid="{00000000-0005-0000-0000-0000BD020000}"/>
    <cellStyle name="_ROPR 3" xfId="844" xr:uid="{00000000-0005-0000-0000-0000BE020000}"/>
    <cellStyle name="_ROPR 3 2" xfId="845" xr:uid="{00000000-0005-0000-0000-0000BF020000}"/>
    <cellStyle name="_ROPR 3 2 2" xfId="846" xr:uid="{00000000-0005-0000-0000-0000C0020000}"/>
    <cellStyle name="_ROPR 3 2_замерная" xfId="847" xr:uid="{00000000-0005-0000-0000-0000C1020000}"/>
    <cellStyle name="_ROPR_КАСКАД" xfId="848" xr:uid="{00000000-0005-0000-0000-0000C2020000}"/>
    <cellStyle name="_ROPR_КАСКАД 2" xfId="849" xr:uid="{00000000-0005-0000-0000-0000C3020000}"/>
    <cellStyle name="_ROPR_КАСКАД_замерная" xfId="850" xr:uid="{00000000-0005-0000-0000-0000C4020000}"/>
    <cellStyle name="_ROPR_КАСКАД_Лист3" xfId="851" xr:uid="{00000000-0005-0000-0000-0000C5020000}"/>
    <cellStyle name="_ROPR_КАСКАД_Лист3 2" xfId="852" xr:uid="{00000000-0005-0000-0000-0000C6020000}"/>
    <cellStyle name="_ROPR_КАСКАД_Лист3 2 2" xfId="853" xr:uid="{00000000-0005-0000-0000-0000C7020000}"/>
    <cellStyle name="_ROPR_КАСКАД_Лист3 2_замерная" xfId="854" xr:uid="{00000000-0005-0000-0000-0000C8020000}"/>
    <cellStyle name="_ROPR_сводка по работе" xfId="855" xr:uid="{00000000-0005-0000-0000-0000C9020000}"/>
    <cellStyle name="_ROPR_сводка по работе 2" xfId="856" xr:uid="{00000000-0005-0000-0000-0000CA020000}"/>
    <cellStyle name="_ROPR_сводка по работе_замерная" xfId="857" xr:uid="{00000000-0005-0000-0000-0000CB020000}"/>
    <cellStyle name="_ROPR_сводка по работе_Лист3" xfId="858" xr:uid="{00000000-0005-0000-0000-0000CC020000}"/>
    <cellStyle name="_ROPR_сводка по работе_Лист3 2" xfId="859" xr:uid="{00000000-0005-0000-0000-0000CD020000}"/>
    <cellStyle name="_ROPR_сводка по работе_Лист3 2 2" xfId="860" xr:uid="{00000000-0005-0000-0000-0000CE020000}"/>
    <cellStyle name="_ROPR_сводка по работе_Лист3 2_замерная" xfId="861" xr:uid="{00000000-0005-0000-0000-0000CF020000}"/>
    <cellStyle name="_S0279" xfId="862" xr:uid="{00000000-0005-0000-0000-0000D0020000}"/>
    <cellStyle name="_S17301" xfId="863" xr:uid="{00000000-0005-0000-0000-0000D1020000}"/>
    <cellStyle name="_Sheet1" xfId="864" xr:uid="{00000000-0005-0000-0000-0000D2020000}"/>
    <cellStyle name="_Sheet1 (2)" xfId="865" xr:uid="{00000000-0005-0000-0000-0000D3020000}"/>
    <cellStyle name="_Sheet1 10" xfId="866" xr:uid="{00000000-0005-0000-0000-0000D4020000}"/>
    <cellStyle name="_Sheet1 10 2" xfId="867" xr:uid="{00000000-0005-0000-0000-0000D5020000}"/>
    <cellStyle name="_Sheet1 10_замерная" xfId="868" xr:uid="{00000000-0005-0000-0000-0000D6020000}"/>
    <cellStyle name="_Sheet1 10_Лист3" xfId="869" xr:uid="{00000000-0005-0000-0000-0000D7020000}"/>
    <cellStyle name="_Sheet1 10_Лист3 2" xfId="870" xr:uid="{00000000-0005-0000-0000-0000D8020000}"/>
    <cellStyle name="_Sheet1 10_Лист3 2 2" xfId="871" xr:uid="{00000000-0005-0000-0000-0000D9020000}"/>
    <cellStyle name="_Sheet1 10_Лист3 2_замерная" xfId="872" xr:uid="{00000000-0005-0000-0000-0000DA020000}"/>
    <cellStyle name="_Sheet1 11" xfId="873" xr:uid="{00000000-0005-0000-0000-0000DB020000}"/>
    <cellStyle name="_Sheet1 11 2" xfId="874" xr:uid="{00000000-0005-0000-0000-0000DC020000}"/>
    <cellStyle name="_Sheet1 11_замерная" xfId="875" xr:uid="{00000000-0005-0000-0000-0000DD020000}"/>
    <cellStyle name="_Sheet1 11_Лист3" xfId="876" xr:uid="{00000000-0005-0000-0000-0000DE020000}"/>
    <cellStyle name="_Sheet1 11_Лист3 2" xfId="877" xr:uid="{00000000-0005-0000-0000-0000DF020000}"/>
    <cellStyle name="_Sheet1 11_Лист3 2 2" xfId="878" xr:uid="{00000000-0005-0000-0000-0000E0020000}"/>
    <cellStyle name="_Sheet1 11_Лист3 2_замерная" xfId="879" xr:uid="{00000000-0005-0000-0000-0000E1020000}"/>
    <cellStyle name="_Sheet1 12" xfId="880" xr:uid="{00000000-0005-0000-0000-0000E2020000}"/>
    <cellStyle name="_Sheet1 12 2" xfId="881" xr:uid="{00000000-0005-0000-0000-0000E3020000}"/>
    <cellStyle name="_Sheet1 12_замерная" xfId="882" xr:uid="{00000000-0005-0000-0000-0000E4020000}"/>
    <cellStyle name="_Sheet1 12_Лист3" xfId="883" xr:uid="{00000000-0005-0000-0000-0000E5020000}"/>
    <cellStyle name="_Sheet1 12_Лист3 2" xfId="884" xr:uid="{00000000-0005-0000-0000-0000E6020000}"/>
    <cellStyle name="_Sheet1 12_Лист3 2 2" xfId="885" xr:uid="{00000000-0005-0000-0000-0000E7020000}"/>
    <cellStyle name="_Sheet1 12_Лист3 2_замерная" xfId="886" xr:uid="{00000000-0005-0000-0000-0000E8020000}"/>
    <cellStyle name="_Sheet1 13" xfId="887" xr:uid="{00000000-0005-0000-0000-0000E9020000}"/>
    <cellStyle name="_Sheet1 13 2" xfId="888" xr:uid="{00000000-0005-0000-0000-0000EA020000}"/>
    <cellStyle name="_Sheet1 13_замерная" xfId="889" xr:uid="{00000000-0005-0000-0000-0000EB020000}"/>
    <cellStyle name="_Sheet1 13_Лист3" xfId="890" xr:uid="{00000000-0005-0000-0000-0000EC020000}"/>
    <cellStyle name="_Sheet1 14" xfId="891" xr:uid="{00000000-0005-0000-0000-0000ED020000}"/>
    <cellStyle name="_Sheet1 14 2" xfId="892" xr:uid="{00000000-0005-0000-0000-0000EE020000}"/>
    <cellStyle name="_Sheet1 14_замерная" xfId="893" xr:uid="{00000000-0005-0000-0000-0000EF020000}"/>
    <cellStyle name="_Sheet1 15" xfId="894" xr:uid="{00000000-0005-0000-0000-0000F0020000}"/>
    <cellStyle name="_Sheet1 15 2" xfId="895" xr:uid="{00000000-0005-0000-0000-0000F1020000}"/>
    <cellStyle name="_Sheet1 15_замерная" xfId="896" xr:uid="{00000000-0005-0000-0000-0000F2020000}"/>
    <cellStyle name="_Sheet1 16" xfId="897" xr:uid="{00000000-0005-0000-0000-0000F3020000}"/>
    <cellStyle name="_Sheet1 16 2" xfId="898" xr:uid="{00000000-0005-0000-0000-0000F4020000}"/>
    <cellStyle name="_Sheet1 16_замерная" xfId="899" xr:uid="{00000000-0005-0000-0000-0000F5020000}"/>
    <cellStyle name="_Sheet1 17" xfId="900" xr:uid="{00000000-0005-0000-0000-0000F6020000}"/>
    <cellStyle name="_Sheet1 17 2" xfId="901" xr:uid="{00000000-0005-0000-0000-0000F7020000}"/>
    <cellStyle name="_Sheet1 17_замерная" xfId="902" xr:uid="{00000000-0005-0000-0000-0000F8020000}"/>
    <cellStyle name="_Sheet1 18" xfId="903" xr:uid="{00000000-0005-0000-0000-0000F9020000}"/>
    <cellStyle name="_Sheet1 18 2" xfId="904" xr:uid="{00000000-0005-0000-0000-0000FA020000}"/>
    <cellStyle name="_Sheet1 18_замерная" xfId="905" xr:uid="{00000000-0005-0000-0000-0000FB020000}"/>
    <cellStyle name="_Sheet1 19" xfId="906" xr:uid="{00000000-0005-0000-0000-0000FC020000}"/>
    <cellStyle name="_Sheet1 19 2" xfId="907" xr:uid="{00000000-0005-0000-0000-0000FD020000}"/>
    <cellStyle name="_Sheet1 19_замерная" xfId="908" xr:uid="{00000000-0005-0000-0000-0000FE020000}"/>
    <cellStyle name="_Sheet1 2" xfId="909" xr:uid="{00000000-0005-0000-0000-0000FF020000}"/>
    <cellStyle name="_Sheet1 2 2" xfId="910" xr:uid="{00000000-0005-0000-0000-000000030000}"/>
    <cellStyle name="_Sheet1 2_замерная" xfId="911" xr:uid="{00000000-0005-0000-0000-000001030000}"/>
    <cellStyle name="_Sheet1 2_Лист3" xfId="912" xr:uid="{00000000-0005-0000-0000-000002030000}"/>
    <cellStyle name="_Sheet1 2_Лист3 2" xfId="913" xr:uid="{00000000-0005-0000-0000-000003030000}"/>
    <cellStyle name="_Sheet1 2_Лист3 2 2" xfId="914" xr:uid="{00000000-0005-0000-0000-000004030000}"/>
    <cellStyle name="_Sheet1 2_Лист3 2_замерная" xfId="915" xr:uid="{00000000-0005-0000-0000-000005030000}"/>
    <cellStyle name="_Sheet1 20" xfId="916" xr:uid="{00000000-0005-0000-0000-000006030000}"/>
    <cellStyle name="_Sheet1 20 2" xfId="917" xr:uid="{00000000-0005-0000-0000-000007030000}"/>
    <cellStyle name="_Sheet1 20_замерная" xfId="918" xr:uid="{00000000-0005-0000-0000-000008030000}"/>
    <cellStyle name="_Sheet1 21" xfId="919" xr:uid="{00000000-0005-0000-0000-000009030000}"/>
    <cellStyle name="_Sheet1 21 2" xfId="920" xr:uid="{00000000-0005-0000-0000-00000A030000}"/>
    <cellStyle name="_Sheet1 21_замерная" xfId="921" xr:uid="{00000000-0005-0000-0000-00000B030000}"/>
    <cellStyle name="_Sheet1 22" xfId="922" xr:uid="{00000000-0005-0000-0000-00000C030000}"/>
    <cellStyle name="_Sheet1 22 2" xfId="923" xr:uid="{00000000-0005-0000-0000-00000D030000}"/>
    <cellStyle name="_Sheet1 22_замерная" xfId="924" xr:uid="{00000000-0005-0000-0000-00000E030000}"/>
    <cellStyle name="_Sheet1 23" xfId="925" xr:uid="{00000000-0005-0000-0000-00000F030000}"/>
    <cellStyle name="_Sheet1 23 2" xfId="926" xr:uid="{00000000-0005-0000-0000-000010030000}"/>
    <cellStyle name="_Sheet1 23_замерная" xfId="927" xr:uid="{00000000-0005-0000-0000-000011030000}"/>
    <cellStyle name="_Sheet1 24" xfId="928" xr:uid="{00000000-0005-0000-0000-000012030000}"/>
    <cellStyle name="_Sheet1 24 2" xfId="929" xr:uid="{00000000-0005-0000-0000-000013030000}"/>
    <cellStyle name="_Sheet1 24_замерная" xfId="930" xr:uid="{00000000-0005-0000-0000-000014030000}"/>
    <cellStyle name="_Sheet1 25" xfId="931" xr:uid="{00000000-0005-0000-0000-000015030000}"/>
    <cellStyle name="_Sheet1 25 2" xfId="932" xr:uid="{00000000-0005-0000-0000-000016030000}"/>
    <cellStyle name="_Sheet1 25_замерная" xfId="933" xr:uid="{00000000-0005-0000-0000-000017030000}"/>
    <cellStyle name="_Sheet1 26" xfId="934" xr:uid="{00000000-0005-0000-0000-000018030000}"/>
    <cellStyle name="_Sheet1 27" xfId="935" xr:uid="{00000000-0005-0000-0000-000019030000}"/>
    <cellStyle name="_Sheet1 28" xfId="936" xr:uid="{00000000-0005-0000-0000-00001A030000}"/>
    <cellStyle name="_Sheet1 29" xfId="937" xr:uid="{00000000-0005-0000-0000-00001B030000}"/>
    <cellStyle name="_Sheet1 3" xfId="938" xr:uid="{00000000-0005-0000-0000-00001C030000}"/>
    <cellStyle name="_Sheet1 3 2" xfId="939" xr:uid="{00000000-0005-0000-0000-00001D030000}"/>
    <cellStyle name="_Sheet1 3_замерная" xfId="940" xr:uid="{00000000-0005-0000-0000-00001E030000}"/>
    <cellStyle name="_Sheet1 3_Лист3" xfId="941" xr:uid="{00000000-0005-0000-0000-00001F030000}"/>
    <cellStyle name="_Sheet1 3_Лист3 2" xfId="942" xr:uid="{00000000-0005-0000-0000-000020030000}"/>
    <cellStyle name="_Sheet1 3_Лист3 2 2" xfId="943" xr:uid="{00000000-0005-0000-0000-000021030000}"/>
    <cellStyle name="_Sheet1 3_Лист3 2_замерная" xfId="944" xr:uid="{00000000-0005-0000-0000-000022030000}"/>
    <cellStyle name="_Sheet1 30" xfId="945" xr:uid="{00000000-0005-0000-0000-000023030000}"/>
    <cellStyle name="_Sheet1 31" xfId="946" xr:uid="{00000000-0005-0000-0000-000024030000}"/>
    <cellStyle name="_Sheet1 32" xfId="947" xr:uid="{00000000-0005-0000-0000-000025030000}"/>
    <cellStyle name="_Sheet1 33" xfId="948" xr:uid="{00000000-0005-0000-0000-000026030000}"/>
    <cellStyle name="_Sheet1 34" xfId="949" xr:uid="{00000000-0005-0000-0000-000027030000}"/>
    <cellStyle name="_Sheet1 35" xfId="950" xr:uid="{00000000-0005-0000-0000-000028030000}"/>
    <cellStyle name="_Sheet1 36" xfId="951" xr:uid="{00000000-0005-0000-0000-000029030000}"/>
    <cellStyle name="_Sheet1 37" xfId="952" xr:uid="{00000000-0005-0000-0000-00002A030000}"/>
    <cellStyle name="_Sheet1 38" xfId="953" xr:uid="{00000000-0005-0000-0000-00002B030000}"/>
    <cellStyle name="_Sheet1 39" xfId="954" xr:uid="{00000000-0005-0000-0000-00002C030000}"/>
    <cellStyle name="_Sheet1 4" xfId="955" xr:uid="{00000000-0005-0000-0000-00002D030000}"/>
    <cellStyle name="_Sheet1 4 2" xfId="956" xr:uid="{00000000-0005-0000-0000-00002E030000}"/>
    <cellStyle name="_Sheet1 4_замерная" xfId="957" xr:uid="{00000000-0005-0000-0000-00002F030000}"/>
    <cellStyle name="_Sheet1 4_Лист3" xfId="958" xr:uid="{00000000-0005-0000-0000-000030030000}"/>
    <cellStyle name="_Sheet1 4_Лист3 2" xfId="959" xr:uid="{00000000-0005-0000-0000-000031030000}"/>
    <cellStyle name="_Sheet1 4_Лист3 2 2" xfId="960" xr:uid="{00000000-0005-0000-0000-000032030000}"/>
    <cellStyle name="_Sheet1 4_Лист3 2_замерная" xfId="961" xr:uid="{00000000-0005-0000-0000-000033030000}"/>
    <cellStyle name="_Sheet1 40" xfId="962" xr:uid="{00000000-0005-0000-0000-000034030000}"/>
    <cellStyle name="_Sheet1 41" xfId="963" xr:uid="{00000000-0005-0000-0000-000035030000}"/>
    <cellStyle name="_Sheet1 42" xfId="964" xr:uid="{00000000-0005-0000-0000-000036030000}"/>
    <cellStyle name="_Sheet1 43" xfId="965" xr:uid="{00000000-0005-0000-0000-000037030000}"/>
    <cellStyle name="_Sheet1 5" xfId="966" xr:uid="{00000000-0005-0000-0000-000038030000}"/>
    <cellStyle name="_Sheet1 5 2" xfId="967" xr:uid="{00000000-0005-0000-0000-000039030000}"/>
    <cellStyle name="_Sheet1 5_замерная" xfId="968" xr:uid="{00000000-0005-0000-0000-00003A030000}"/>
    <cellStyle name="_Sheet1 5_Лист3" xfId="969" xr:uid="{00000000-0005-0000-0000-00003B030000}"/>
    <cellStyle name="_Sheet1 5_Лист3 2" xfId="970" xr:uid="{00000000-0005-0000-0000-00003C030000}"/>
    <cellStyle name="_Sheet1 5_Лист3 2 2" xfId="971" xr:uid="{00000000-0005-0000-0000-00003D030000}"/>
    <cellStyle name="_Sheet1 5_Лист3 2_замерная" xfId="972" xr:uid="{00000000-0005-0000-0000-00003E030000}"/>
    <cellStyle name="_Sheet1 6" xfId="973" xr:uid="{00000000-0005-0000-0000-00003F030000}"/>
    <cellStyle name="_Sheet1 6 2" xfId="974" xr:uid="{00000000-0005-0000-0000-000040030000}"/>
    <cellStyle name="_Sheet1 6_замерная" xfId="975" xr:uid="{00000000-0005-0000-0000-000041030000}"/>
    <cellStyle name="_Sheet1 6_Лист3" xfId="976" xr:uid="{00000000-0005-0000-0000-000042030000}"/>
    <cellStyle name="_Sheet1 6_Лист3 2" xfId="977" xr:uid="{00000000-0005-0000-0000-000043030000}"/>
    <cellStyle name="_Sheet1 6_Лист3 2 2" xfId="978" xr:uid="{00000000-0005-0000-0000-000044030000}"/>
    <cellStyle name="_Sheet1 6_Лист3 2_замерная" xfId="979" xr:uid="{00000000-0005-0000-0000-000045030000}"/>
    <cellStyle name="_Sheet1 7" xfId="980" xr:uid="{00000000-0005-0000-0000-000046030000}"/>
    <cellStyle name="_Sheet1 7 2" xfId="981" xr:uid="{00000000-0005-0000-0000-000047030000}"/>
    <cellStyle name="_Sheet1 7_замерная" xfId="982" xr:uid="{00000000-0005-0000-0000-000048030000}"/>
    <cellStyle name="_Sheet1 7_Лист3" xfId="983" xr:uid="{00000000-0005-0000-0000-000049030000}"/>
    <cellStyle name="_Sheet1 7_Лист3 2" xfId="984" xr:uid="{00000000-0005-0000-0000-00004A030000}"/>
    <cellStyle name="_Sheet1 7_Лист3 2 2" xfId="985" xr:uid="{00000000-0005-0000-0000-00004B030000}"/>
    <cellStyle name="_Sheet1 7_Лист3 2_замерная" xfId="986" xr:uid="{00000000-0005-0000-0000-00004C030000}"/>
    <cellStyle name="_Sheet1 8" xfId="987" xr:uid="{00000000-0005-0000-0000-00004D030000}"/>
    <cellStyle name="_Sheet1 8 2" xfId="988" xr:uid="{00000000-0005-0000-0000-00004E030000}"/>
    <cellStyle name="_Sheet1 8_замерная" xfId="989" xr:uid="{00000000-0005-0000-0000-00004F030000}"/>
    <cellStyle name="_Sheet1 8_Лист3" xfId="990" xr:uid="{00000000-0005-0000-0000-000050030000}"/>
    <cellStyle name="_Sheet1 8_Лист3 2" xfId="991" xr:uid="{00000000-0005-0000-0000-000051030000}"/>
    <cellStyle name="_Sheet1 8_Лист3 2 2" xfId="992" xr:uid="{00000000-0005-0000-0000-000052030000}"/>
    <cellStyle name="_Sheet1 8_Лист3 2_замерная" xfId="993" xr:uid="{00000000-0005-0000-0000-000053030000}"/>
    <cellStyle name="_Sheet1 9" xfId="994" xr:uid="{00000000-0005-0000-0000-000054030000}"/>
    <cellStyle name="_Sheet1 9 2" xfId="995" xr:uid="{00000000-0005-0000-0000-000055030000}"/>
    <cellStyle name="_Sheet1 9_замерная" xfId="996" xr:uid="{00000000-0005-0000-0000-000056030000}"/>
    <cellStyle name="_Sheet1 9_Лист3" xfId="997" xr:uid="{00000000-0005-0000-0000-000057030000}"/>
    <cellStyle name="_Sheet1 9_Лист3 2" xfId="998" xr:uid="{00000000-0005-0000-0000-000058030000}"/>
    <cellStyle name="_Sheet1 9_Лист3 2 2" xfId="999" xr:uid="{00000000-0005-0000-0000-000059030000}"/>
    <cellStyle name="_Sheet1 9_Лист3 2_замерная" xfId="1000" xr:uid="{00000000-0005-0000-0000-00005A030000}"/>
    <cellStyle name="_Sheet1_1" xfId="1001" xr:uid="{00000000-0005-0000-0000-00005B030000}"/>
    <cellStyle name="_Sheet1_1 2" xfId="1002" xr:uid="{00000000-0005-0000-0000-00005C030000}"/>
    <cellStyle name="_Sheet1_1 2 2" xfId="1003" xr:uid="{00000000-0005-0000-0000-00005D030000}"/>
    <cellStyle name="_Sheet1_1 2_замерная" xfId="1004" xr:uid="{00000000-0005-0000-0000-00005E030000}"/>
    <cellStyle name="_Sheet1_1 2_Лист3" xfId="1005" xr:uid="{00000000-0005-0000-0000-00005F030000}"/>
    <cellStyle name="_Sheet1_1 2_Лист3 2" xfId="1006" xr:uid="{00000000-0005-0000-0000-000060030000}"/>
    <cellStyle name="_Sheet1_1 2_Лист3 2 2" xfId="1007" xr:uid="{00000000-0005-0000-0000-000061030000}"/>
    <cellStyle name="_Sheet1_1 2_Лист3 2_замерная" xfId="1008" xr:uid="{00000000-0005-0000-0000-000062030000}"/>
    <cellStyle name="_Sheet1_1 3" xfId="1009" xr:uid="{00000000-0005-0000-0000-000063030000}"/>
    <cellStyle name="_Sheet1_1 3 2" xfId="1010" xr:uid="{00000000-0005-0000-0000-000064030000}"/>
    <cellStyle name="_Sheet1_1 3 2 2" xfId="1011" xr:uid="{00000000-0005-0000-0000-000065030000}"/>
    <cellStyle name="_Sheet1_1 3 2_замерная" xfId="1012" xr:uid="{00000000-0005-0000-0000-000066030000}"/>
    <cellStyle name="_Sheet1_1_КАСКАД" xfId="1013" xr:uid="{00000000-0005-0000-0000-000067030000}"/>
    <cellStyle name="_Sheet1_1_КАСКАД 2" xfId="1014" xr:uid="{00000000-0005-0000-0000-000068030000}"/>
    <cellStyle name="_Sheet1_1_КАСКАД_замерная" xfId="1015" xr:uid="{00000000-0005-0000-0000-000069030000}"/>
    <cellStyle name="_Sheet1_1_КАСКАД_Лист3" xfId="1016" xr:uid="{00000000-0005-0000-0000-00006A030000}"/>
    <cellStyle name="_Sheet1_1_КАСКАД_Лист3 2" xfId="1017" xr:uid="{00000000-0005-0000-0000-00006B030000}"/>
    <cellStyle name="_Sheet1_1_КАСКАД_Лист3 2 2" xfId="1018" xr:uid="{00000000-0005-0000-0000-00006C030000}"/>
    <cellStyle name="_Sheet1_1_КАСКАД_Лист3 2_замерная" xfId="1019" xr:uid="{00000000-0005-0000-0000-00006D030000}"/>
    <cellStyle name="_Sheet1_1_сводка по работе" xfId="1020" xr:uid="{00000000-0005-0000-0000-00006E030000}"/>
    <cellStyle name="_Sheet1_1_сводка по работе 2" xfId="1021" xr:uid="{00000000-0005-0000-0000-00006F030000}"/>
    <cellStyle name="_Sheet1_1_сводка по работе_замерная" xfId="1022" xr:uid="{00000000-0005-0000-0000-000070030000}"/>
    <cellStyle name="_Sheet1_1_сводка по работе_Лист3" xfId="1023" xr:uid="{00000000-0005-0000-0000-000071030000}"/>
    <cellStyle name="_Sheet1_1_сводка по работе_Лист3 2" xfId="1024" xr:uid="{00000000-0005-0000-0000-000072030000}"/>
    <cellStyle name="_Sheet1_1_сводка по работе_Лист3 2 2" xfId="1025" xr:uid="{00000000-0005-0000-0000-000073030000}"/>
    <cellStyle name="_Sheet1_1_сводка по работе_Лист3 2_замерная" xfId="1026" xr:uid="{00000000-0005-0000-0000-000074030000}"/>
    <cellStyle name="_Sheet1_2" xfId="1027" xr:uid="{00000000-0005-0000-0000-000075030000}"/>
    <cellStyle name="_Sheet1_maps of press" xfId="1028" xr:uid="{00000000-0005-0000-0000-000076030000}"/>
    <cellStyle name="_Sheet1_КАСКАД" xfId="1029" xr:uid="{00000000-0005-0000-0000-000077030000}"/>
    <cellStyle name="_Sheet1_КАСКАД 2" xfId="1030" xr:uid="{00000000-0005-0000-0000-000078030000}"/>
    <cellStyle name="_Sheet1_КАСКАД_замерная" xfId="1031" xr:uid="{00000000-0005-0000-0000-000079030000}"/>
    <cellStyle name="_Sheet1_КАСКАД_Лист3" xfId="1032" xr:uid="{00000000-0005-0000-0000-00007A030000}"/>
    <cellStyle name="_Sheet1_КАСКАД_Лист3 2" xfId="1033" xr:uid="{00000000-0005-0000-0000-00007B030000}"/>
    <cellStyle name="_Sheet1_КАСКАД_Лист3 2 2" xfId="1034" xr:uid="{00000000-0005-0000-0000-00007C030000}"/>
    <cellStyle name="_Sheet1_КАСКАД_Лист3 2_замерная" xfId="1035" xr:uid="{00000000-0005-0000-0000-00007D030000}"/>
    <cellStyle name="_Sheet1_сводка по работе" xfId="1036" xr:uid="{00000000-0005-0000-0000-00007E030000}"/>
    <cellStyle name="_Sheet1_сводка по работе 2" xfId="1037" xr:uid="{00000000-0005-0000-0000-00007F030000}"/>
    <cellStyle name="_Sheet1_сводка по работе_замерная" xfId="1038" xr:uid="{00000000-0005-0000-0000-000080030000}"/>
    <cellStyle name="_Sheet1_сводка по работе_Лист3" xfId="1039" xr:uid="{00000000-0005-0000-0000-000081030000}"/>
    <cellStyle name="_Sheet1_сводка по работе_Лист3 2" xfId="1040" xr:uid="{00000000-0005-0000-0000-000082030000}"/>
    <cellStyle name="_Sheet1_сводка по работе_Лист3 2 2" xfId="1041" xr:uid="{00000000-0005-0000-0000-000083030000}"/>
    <cellStyle name="_Sheet1_сводка по работе_Лист3 2_замерная" xfId="1042" xr:uid="{00000000-0005-0000-0000-000084030000}"/>
    <cellStyle name="_Sheet12" xfId="1043" xr:uid="{00000000-0005-0000-0000-000085030000}"/>
    <cellStyle name="_Sheet12 2" xfId="1044" xr:uid="{00000000-0005-0000-0000-000086030000}"/>
    <cellStyle name="_Sheet12 2 2" xfId="1045" xr:uid="{00000000-0005-0000-0000-000087030000}"/>
    <cellStyle name="_Sheet12 2_замерная" xfId="1046" xr:uid="{00000000-0005-0000-0000-000088030000}"/>
    <cellStyle name="_Sheet12 2_Лист3" xfId="1047" xr:uid="{00000000-0005-0000-0000-000089030000}"/>
    <cellStyle name="_Sheet12 2_Лист3 2" xfId="1048" xr:uid="{00000000-0005-0000-0000-00008A030000}"/>
    <cellStyle name="_Sheet12 2_Лист3 2 2" xfId="1049" xr:uid="{00000000-0005-0000-0000-00008B030000}"/>
    <cellStyle name="_Sheet12 2_Лист3 2_замерная" xfId="1050" xr:uid="{00000000-0005-0000-0000-00008C030000}"/>
    <cellStyle name="_Sheet12 3" xfId="1051" xr:uid="{00000000-0005-0000-0000-00008D030000}"/>
    <cellStyle name="_Sheet12 3 2" xfId="1052" xr:uid="{00000000-0005-0000-0000-00008E030000}"/>
    <cellStyle name="_Sheet12 3 2 2" xfId="1053" xr:uid="{00000000-0005-0000-0000-00008F030000}"/>
    <cellStyle name="_Sheet12 3 2_замерная" xfId="1054" xr:uid="{00000000-0005-0000-0000-000090030000}"/>
    <cellStyle name="_Sheet12_КАСКАД" xfId="1055" xr:uid="{00000000-0005-0000-0000-000091030000}"/>
    <cellStyle name="_Sheet12_КАСКАД 2" xfId="1056" xr:uid="{00000000-0005-0000-0000-000092030000}"/>
    <cellStyle name="_Sheet12_КАСКАД_замерная" xfId="1057" xr:uid="{00000000-0005-0000-0000-000093030000}"/>
    <cellStyle name="_Sheet12_КАСКАД_Лист3" xfId="1058" xr:uid="{00000000-0005-0000-0000-000094030000}"/>
    <cellStyle name="_Sheet12_КАСКАД_Лист3 2" xfId="1059" xr:uid="{00000000-0005-0000-0000-000095030000}"/>
    <cellStyle name="_Sheet12_КАСКАД_Лист3 2 2" xfId="1060" xr:uid="{00000000-0005-0000-0000-000096030000}"/>
    <cellStyle name="_Sheet12_КАСКАД_Лист3 2_замерная" xfId="1061" xr:uid="{00000000-0005-0000-0000-000097030000}"/>
    <cellStyle name="_Sheet12_сводка по работе" xfId="1062" xr:uid="{00000000-0005-0000-0000-000098030000}"/>
    <cellStyle name="_Sheet12_сводка по работе 2" xfId="1063" xr:uid="{00000000-0005-0000-0000-000099030000}"/>
    <cellStyle name="_Sheet12_сводка по работе_замерная" xfId="1064" xr:uid="{00000000-0005-0000-0000-00009A030000}"/>
    <cellStyle name="_Sheet12_сводка по работе_Лист3" xfId="1065" xr:uid="{00000000-0005-0000-0000-00009B030000}"/>
    <cellStyle name="_Sheet12_сводка по работе_Лист3 2" xfId="1066" xr:uid="{00000000-0005-0000-0000-00009C030000}"/>
    <cellStyle name="_Sheet12_сводка по работе_Лист3 2 2" xfId="1067" xr:uid="{00000000-0005-0000-0000-00009D030000}"/>
    <cellStyle name="_Sheet12_сводка по работе_Лист3 2_замерная" xfId="1068" xr:uid="{00000000-0005-0000-0000-00009E030000}"/>
    <cellStyle name="_Sheet2" xfId="1069" xr:uid="{00000000-0005-0000-0000-00009F030000}"/>
    <cellStyle name="_Sheet2 2" xfId="1070" xr:uid="{00000000-0005-0000-0000-0000A0030000}"/>
    <cellStyle name="_Sheet2 2 2" xfId="1071" xr:uid="{00000000-0005-0000-0000-0000A1030000}"/>
    <cellStyle name="_Sheet2 2 3" xfId="1072" xr:uid="{00000000-0005-0000-0000-0000A2030000}"/>
    <cellStyle name="_Sheet2 2_724" xfId="1073" xr:uid="{00000000-0005-0000-0000-0000A3030000}"/>
    <cellStyle name="_Sheet2 2_Р-111." xfId="1074" xr:uid="{00000000-0005-0000-0000-0000A4030000}"/>
    <cellStyle name="_Sheet2 3" xfId="1075" xr:uid="{00000000-0005-0000-0000-0000A5030000}"/>
    <cellStyle name="_Sheet2 4" xfId="1076" xr:uid="{00000000-0005-0000-0000-0000A6030000}"/>
    <cellStyle name="_Sheet2_724" xfId="1077" xr:uid="{00000000-0005-0000-0000-0000A7030000}"/>
    <cellStyle name="_Sheet2_замерная" xfId="1078" xr:uid="{00000000-0005-0000-0000-0000A8030000}"/>
    <cellStyle name="_Sheet2_Копия Замерные параметры_баланс-сводка_20 02 11 (2)" xfId="1079" xr:uid="{00000000-0005-0000-0000-0000A9030000}"/>
    <cellStyle name="_Sheet2_Копия Замерные параметры_баланс-сводка_20 02 11 (2) 2" xfId="1080" xr:uid="{00000000-0005-0000-0000-0000AA030000}"/>
    <cellStyle name="_Sheet2_Копия Замерные параметры_баланс-сводка_20 02 11 (2) 2 2" xfId="1081" xr:uid="{00000000-0005-0000-0000-0000AB030000}"/>
    <cellStyle name="_Sheet2_Копия Замерные параметры_баланс-сводка_20 02 11 (2) 2_724" xfId="1082" xr:uid="{00000000-0005-0000-0000-0000AC030000}"/>
    <cellStyle name="_Sheet2_Копия Замерные параметры_баланс-сводка_20 02 11 (2) 2_Р-111." xfId="1083" xr:uid="{00000000-0005-0000-0000-0000AD030000}"/>
    <cellStyle name="_Sheet2_Копия Замерные параметры_баланс-сводка_20 02 11 (2) 3" xfId="1084" xr:uid="{00000000-0005-0000-0000-0000AE030000}"/>
    <cellStyle name="_Sheet2_Копия Замерные параметры_баланс-сводка_20 02 11 (2)_724" xfId="1085" xr:uid="{00000000-0005-0000-0000-0000AF030000}"/>
    <cellStyle name="_Sheet2_Копия Замерные параметры_баланс-сводка_20 02 11 (2)_замерная" xfId="1086" xr:uid="{00000000-0005-0000-0000-0000B0030000}"/>
    <cellStyle name="_Sheet2_Копия Замерные параметры_баланс-сводка_20 02 11 (2)_Лист3" xfId="1087" xr:uid="{00000000-0005-0000-0000-0000B1030000}"/>
    <cellStyle name="_Sheet2_Копия Замерные параметры_баланс-сводка_20 02 11 (2)_Р-111." xfId="1088" xr:uid="{00000000-0005-0000-0000-0000B2030000}"/>
    <cellStyle name="_Sheet2_Лист3" xfId="1089" xr:uid="{00000000-0005-0000-0000-0000B3030000}"/>
    <cellStyle name="_Sheet2_Р-111." xfId="1090" xr:uid="{00000000-0005-0000-0000-0000B4030000}"/>
    <cellStyle name="_Sheet6" xfId="1091" xr:uid="{00000000-0005-0000-0000-0000B5030000}"/>
    <cellStyle name="_Sheet6 2" xfId="1092" xr:uid="{00000000-0005-0000-0000-0000B6030000}"/>
    <cellStyle name="_Sheet6 2 2" xfId="1093" xr:uid="{00000000-0005-0000-0000-0000B7030000}"/>
    <cellStyle name="_Sheet6 2_замерная" xfId="1094" xr:uid="{00000000-0005-0000-0000-0000B8030000}"/>
    <cellStyle name="_Sheet6 2_Лист3" xfId="1095" xr:uid="{00000000-0005-0000-0000-0000B9030000}"/>
    <cellStyle name="_Sheet6 2_Лист3 2" xfId="1096" xr:uid="{00000000-0005-0000-0000-0000BA030000}"/>
    <cellStyle name="_Sheet6 2_Лист3 2 2" xfId="1097" xr:uid="{00000000-0005-0000-0000-0000BB030000}"/>
    <cellStyle name="_Sheet6 2_Лист3 2_замерная" xfId="1098" xr:uid="{00000000-0005-0000-0000-0000BC030000}"/>
    <cellStyle name="_Sheet6 3" xfId="1099" xr:uid="{00000000-0005-0000-0000-0000BD030000}"/>
    <cellStyle name="_Sheet6 3 2" xfId="1100" xr:uid="{00000000-0005-0000-0000-0000BE030000}"/>
    <cellStyle name="_Sheet6 3 2 2" xfId="1101" xr:uid="{00000000-0005-0000-0000-0000BF030000}"/>
    <cellStyle name="_Sheet6 3 2_замерная" xfId="1102" xr:uid="{00000000-0005-0000-0000-0000C0030000}"/>
    <cellStyle name="_Sheet6_КАСКАД" xfId="1103" xr:uid="{00000000-0005-0000-0000-0000C1030000}"/>
    <cellStyle name="_Sheet6_КАСКАД 2" xfId="1104" xr:uid="{00000000-0005-0000-0000-0000C2030000}"/>
    <cellStyle name="_Sheet6_КАСКАД_замерная" xfId="1105" xr:uid="{00000000-0005-0000-0000-0000C3030000}"/>
    <cellStyle name="_Sheet6_КАСКАД_Лист3" xfId="1106" xr:uid="{00000000-0005-0000-0000-0000C4030000}"/>
    <cellStyle name="_Sheet6_КАСКАД_Лист3 2" xfId="1107" xr:uid="{00000000-0005-0000-0000-0000C5030000}"/>
    <cellStyle name="_Sheet6_КАСКАД_Лист3 2 2" xfId="1108" xr:uid="{00000000-0005-0000-0000-0000C6030000}"/>
    <cellStyle name="_Sheet6_КАСКАД_Лист3 2_замерная" xfId="1109" xr:uid="{00000000-0005-0000-0000-0000C7030000}"/>
    <cellStyle name="_Sheet6_сводка по работе" xfId="1110" xr:uid="{00000000-0005-0000-0000-0000C8030000}"/>
    <cellStyle name="_Sheet6_сводка по работе 2" xfId="1111" xr:uid="{00000000-0005-0000-0000-0000C9030000}"/>
    <cellStyle name="_Sheet6_сводка по работе_замерная" xfId="1112" xr:uid="{00000000-0005-0000-0000-0000CA030000}"/>
    <cellStyle name="_Sheet6_сводка по работе_Лист3" xfId="1113" xr:uid="{00000000-0005-0000-0000-0000CB030000}"/>
    <cellStyle name="_Sheet6_сводка по работе_Лист3 2" xfId="1114" xr:uid="{00000000-0005-0000-0000-0000CC030000}"/>
    <cellStyle name="_Sheet6_сводка по работе_Лист3 2 2" xfId="1115" xr:uid="{00000000-0005-0000-0000-0000CD030000}"/>
    <cellStyle name="_Sheet6_сводка по работе_Лист3 2_замерная" xfId="1116" xr:uid="{00000000-0005-0000-0000-0000CE030000}"/>
    <cellStyle name="_SMC" xfId="1117" xr:uid="{00000000-0005-0000-0000-0000CF030000}"/>
    <cellStyle name="_sobi_rf_020715_blank" xfId="1118" xr:uid="{00000000-0005-0000-0000-0000D0030000}"/>
    <cellStyle name="_SOFI_TEPs_AOK_130902" xfId="1119" xr:uid="{00000000-0005-0000-0000-0000D1030000}"/>
    <cellStyle name="_SOFI_TEPs_AOK_130902_Dogovora" xfId="1120" xr:uid="{00000000-0005-0000-0000-0000D2030000}"/>
    <cellStyle name="_SOFI_TEPs_AOK_130902_S14206_Akt_sverki" xfId="1121" xr:uid="{00000000-0005-0000-0000-0000D3030000}"/>
    <cellStyle name="_SOFI_TEPs_AOK_130902_S14206_Akt_sverki_S11111_Akt_sverki" xfId="1122" xr:uid="{00000000-0005-0000-0000-0000D4030000}"/>
    <cellStyle name="_SOFI_TEPs_AOK_130902_S14206_Akt_sverki_Договора_Express_4m2003_new" xfId="1123" xr:uid="{00000000-0005-0000-0000-0000D5030000}"/>
    <cellStyle name="_SOFI_TEPs_AOK_130902_S15202_Akt_sverki" xfId="1124" xr:uid="{00000000-0005-0000-0000-0000D6030000}"/>
    <cellStyle name="_SOFI_TEPs_AOK_130902_S15202_Akt_sverki_S11111_Akt_sverki" xfId="1125" xr:uid="{00000000-0005-0000-0000-0000D7030000}"/>
    <cellStyle name="_SOFI_TEPs_AOK_130902_S15202_Akt_sverki_Договора_Express_4m2003_new" xfId="1126" xr:uid="{00000000-0005-0000-0000-0000D8030000}"/>
    <cellStyle name="_SOFI_TEPs_AOK_130902_Договора_Express_4m2003_new" xfId="1127" xr:uid="{00000000-0005-0000-0000-0000D9030000}"/>
    <cellStyle name="_SOFI_TEPs_AOK_130902_Книга1" xfId="1128" xr:uid="{00000000-0005-0000-0000-0000DA030000}"/>
    <cellStyle name="_Struct" xfId="1129" xr:uid="{00000000-0005-0000-0000-0000DB030000}"/>
    <cellStyle name="_sum" xfId="1130" xr:uid="{00000000-0005-0000-0000-0000DC030000}"/>
    <cellStyle name="_sum 2" xfId="1131" xr:uid="{00000000-0005-0000-0000-0000DD030000}"/>
    <cellStyle name="_sum 2 2" xfId="1132" xr:uid="{00000000-0005-0000-0000-0000DE030000}"/>
    <cellStyle name="_sum 2 3" xfId="1133" xr:uid="{00000000-0005-0000-0000-0000DF030000}"/>
    <cellStyle name="_sum 2_724" xfId="1134" xr:uid="{00000000-0005-0000-0000-0000E0030000}"/>
    <cellStyle name="_sum 2_Р-111." xfId="1135" xr:uid="{00000000-0005-0000-0000-0000E1030000}"/>
    <cellStyle name="_sum 3" xfId="1136" xr:uid="{00000000-0005-0000-0000-0000E2030000}"/>
    <cellStyle name="_sum 4" xfId="1137" xr:uid="{00000000-0005-0000-0000-0000E3030000}"/>
    <cellStyle name="_sum_724" xfId="1138" xr:uid="{00000000-0005-0000-0000-0000E4030000}"/>
    <cellStyle name="_Sum_GRF" xfId="1139" xr:uid="{00000000-0005-0000-0000-0000E5030000}"/>
    <cellStyle name="_Sum_GRF_1" xfId="1140" xr:uid="{00000000-0005-0000-0000-0000E6030000}"/>
    <cellStyle name="_Sum_GRF_1 2" xfId="1141" xr:uid="{00000000-0005-0000-0000-0000E7030000}"/>
    <cellStyle name="_Sum_GRF_1 2 2" xfId="1142" xr:uid="{00000000-0005-0000-0000-0000E8030000}"/>
    <cellStyle name="_Sum_GRF_1 2 3" xfId="1143" xr:uid="{00000000-0005-0000-0000-0000E9030000}"/>
    <cellStyle name="_Sum_GRF_1 2_724" xfId="1144" xr:uid="{00000000-0005-0000-0000-0000EA030000}"/>
    <cellStyle name="_Sum_GRF_1 2_Р-111." xfId="1145" xr:uid="{00000000-0005-0000-0000-0000EB030000}"/>
    <cellStyle name="_Sum_GRF_1 3" xfId="1146" xr:uid="{00000000-0005-0000-0000-0000EC030000}"/>
    <cellStyle name="_Sum_GRF_1 4" xfId="1147" xr:uid="{00000000-0005-0000-0000-0000ED030000}"/>
    <cellStyle name="_Sum_GRF_1_724" xfId="1148" xr:uid="{00000000-0005-0000-0000-0000EE030000}"/>
    <cellStyle name="_Sum_GRF_1_замерная" xfId="1149" xr:uid="{00000000-0005-0000-0000-0000EF030000}"/>
    <cellStyle name="_Sum_GRF_1_Копия Замерные параметры_баланс-сводка_20 02 11 (2)" xfId="1150" xr:uid="{00000000-0005-0000-0000-0000F0030000}"/>
    <cellStyle name="_Sum_GRF_1_Копия Замерные параметры_баланс-сводка_20 02 11 (2) 2" xfId="1151" xr:uid="{00000000-0005-0000-0000-0000F1030000}"/>
    <cellStyle name="_Sum_GRF_1_Копия Замерные параметры_баланс-сводка_20 02 11 (2) 2 2" xfId="1152" xr:uid="{00000000-0005-0000-0000-0000F2030000}"/>
    <cellStyle name="_Sum_GRF_1_Копия Замерные параметры_баланс-сводка_20 02 11 (2) 2_724" xfId="1153" xr:uid="{00000000-0005-0000-0000-0000F3030000}"/>
    <cellStyle name="_Sum_GRF_1_Копия Замерные параметры_баланс-сводка_20 02 11 (2) 2_Р-111." xfId="1154" xr:uid="{00000000-0005-0000-0000-0000F4030000}"/>
    <cellStyle name="_Sum_GRF_1_Копия Замерные параметры_баланс-сводка_20 02 11 (2) 3" xfId="1155" xr:uid="{00000000-0005-0000-0000-0000F5030000}"/>
    <cellStyle name="_Sum_GRF_1_Копия Замерные параметры_баланс-сводка_20 02 11 (2)_724" xfId="1156" xr:uid="{00000000-0005-0000-0000-0000F6030000}"/>
    <cellStyle name="_Sum_GRF_1_Копия Замерные параметры_баланс-сводка_20 02 11 (2)_замерная" xfId="1157" xr:uid="{00000000-0005-0000-0000-0000F7030000}"/>
    <cellStyle name="_Sum_GRF_1_Копия Замерные параметры_баланс-сводка_20 02 11 (2)_Лист3" xfId="1158" xr:uid="{00000000-0005-0000-0000-0000F8030000}"/>
    <cellStyle name="_Sum_GRF_1_Копия Замерные параметры_баланс-сводка_20 02 11 (2)_Р-111." xfId="1159" xr:uid="{00000000-0005-0000-0000-0000F9030000}"/>
    <cellStyle name="_Sum_GRF_1_Лист3" xfId="1160" xr:uid="{00000000-0005-0000-0000-0000FA030000}"/>
    <cellStyle name="_Sum_GRF_1_Р-111." xfId="1161" xr:uid="{00000000-0005-0000-0000-0000FB030000}"/>
    <cellStyle name="_sum_замерная" xfId="1162" xr:uid="{00000000-0005-0000-0000-0000FC030000}"/>
    <cellStyle name="_sum_Копия Замерные параметры_баланс-сводка_20 02 11 (2)" xfId="1163" xr:uid="{00000000-0005-0000-0000-0000FD030000}"/>
    <cellStyle name="_sum_Копия Замерные параметры_баланс-сводка_20 02 11 (2) 2" xfId="1164" xr:uid="{00000000-0005-0000-0000-0000FE030000}"/>
    <cellStyle name="_sum_Копия Замерные параметры_баланс-сводка_20 02 11 (2) 2 2" xfId="1165" xr:uid="{00000000-0005-0000-0000-0000FF030000}"/>
    <cellStyle name="_sum_Копия Замерные параметры_баланс-сводка_20 02 11 (2) 2_724" xfId="1166" xr:uid="{00000000-0005-0000-0000-000000040000}"/>
    <cellStyle name="_sum_Копия Замерные параметры_баланс-сводка_20 02 11 (2) 2_Р-111." xfId="1167" xr:uid="{00000000-0005-0000-0000-000001040000}"/>
    <cellStyle name="_sum_Копия Замерные параметры_баланс-сводка_20 02 11 (2) 3" xfId="1168" xr:uid="{00000000-0005-0000-0000-000002040000}"/>
    <cellStyle name="_sum_Копия Замерные параметры_баланс-сводка_20 02 11 (2)_724" xfId="1169" xr:uid="{00000000-0005-0000-0000-000003040000}"/>
    <cellStyle name="_sum_Копия Замерные параметры_баланс-сводка_20 02 11 (2)_замерная" xfId="1170" xr:uid="{00000000-0005-0000-0000-000004040000}"/>
    <cellStyle name="_sum_Копия Замерные параметры_баланс-сводка_20 02 11 (2)_Лист3" xfId="1171" xr:uid="{00000000-0005-0000-0000-000005040000}"/>
    <cellStyle name="_sum_Копия Замерные параметры_баланс-сводка_20 02 11 (2)_Р-111." xfId="1172" xr:uid="{00000000-0005-0000-0000-000006040000}"/>
    <cellStyle name="_sum_Лист3" xfId="1173" xr:uid="{00000000-0005-0000-0000-000007040000}"/>
    <cellStyle name="_sum_Р-111." xfId="1174" xr:uid="{00000000-0005-0000-0000-000008040000}"/>
    <cellStyle name="_Try profile" xfId="1175" xr:uid="{00000000-0005-0000-0000-000009040000}"/>
    <cellStyle name="_Try profile 2" xfId="1176" xr:uid="{00000000-0005-0000-0000-00000A040000}"/>
    <cellStyle name="_Try profile 2 2" xfId="1177" xr:uid="{00000000-0005-0000-0000-00000B040000}"/>
    <cellStyle name="_Try profile 2 3" xfId="1178" xr:uid="{00000000-0005-0000-0000-00000C040000}"/>
    <cellStyle name="_Try profile 2_724" xfId="1179" xr:uid="{00000000-0005-0000-0000-00000D040000}"/>
    <cellStyle name="_Try profile 2_Р-111." xfId="1180" xr:uid="{00000000-0005-0000-0000-00000E040000}"/>
    <cellStyle name="_Try profile 3" xfId="1181" xr:uid="{00000000-0005-0000-0000-00000F040000}"/>
    <cellStyle name="_Try profile 4" xfId="1182" xr:uid="{00000000-0005-0000-0000-000010040000}"/>
    <cellStyle name="_Try profile_724" xfId="1183" xr:uid="{00000000-0005-0000-0000-000011040000}"/>
    <cellStyle name="_Try profile_замерная" xfId="1184" xr:uid="{00000000-0005-0000-0000-000012040000}"/>
    <cellStyle name="_Try profile_Копия Замерные параметры_баланс-сводка_20 02 11 (2)" xfId="1185" xr:uid="{00000000-0005-0000-0000-000013040000}"/>
    <cellStyle name="_Try profile_Копия Замерные параметры_баланс-сводка_20 02 11 (2) 2" xfId="1186" xr:uid="{00000000-0005-0000-0000-000014040000}"/>
    <cellStyle name="_Try profile_Копия Замерные параметры_баланс-сводка_20 02 11 (2) 2 2" xfId="1187" xr:uid="{00000000-0005-0000-0000-000015040000}"/>
    <cellStyle name="_Try profile_Копия Замерные параметры_баланс-сводка_20 02 11 (2) 2_724" xfId="1188" xr:uid="{00000000-0005-0000-0000-000016040000}"/>
    <cellStyle name="_Try profile_Копия Замерные параметры_баланс-сводка_20 02 11 (2) 2_Р-111." xfId="1189" xr:uid="{00000000-0005-0000-0000-000017040000}"/>
    <cellStyle name="_Try profile_Копия Замерные параметры_баланс-сводка_20 02 11 (2) 3" xfId="1190" xr:uid="{00000000-0005-0000-0000-000018040000}"/>
    <cellStyle name="_Try profile_Копия Замерные параметры_баланс-сводка_20 02 11 (2)_724" xfId="1191" xr:uid="{00000000-0005-0000-0000-000019040000}"/>
    <cellStyle name="_Try profile_Копия Замерные параметры_баланс-сводка_20 02 11 (2)_замерная" xfId="1192" xr:uid="{00000000-0005-0000-0000-00001A040000}"/>
    <cellStyle name="_Try profile_Копия Замерные параметры_баланс-сводка_20 02 11 (2)_Лист3" xfId="1193" xr:uid="{00000000-0005-0000-0000-00001B040000}"/>
    <cellStyle name="_Try profile_Копия Замерные параметры_баланс-сводка_20 02 11 (2)_Р-111." xfId="1194" xr:uid="{00000000-0005-0000-0000-00001C040000}"/>
    <cellStyle name="_Try profile_Лист3" xfId="1195" xr:uid="{00000000-0005-0000-0000-00001D040000}"/>
    <cellStyle name="_Try profile_Р-111." xfId="1196" xr:uid="{00000000-0005-0000-0000-00001E040000}"/>
    <cellStyle name="_V3_5_4458_west" xfId="1197" xr:uid="{00000000-0005-0000-0000-00001F040000}"/>
    <cellStyle name="_V3_5_4458_west 2" xfId="1198" xr:uid="{00000000-0005-0000-0000-000020040000}"/>
    <cellStyle name="_V3_5_4458_west 2 2" xfId="1199" xr:uid="{00000000-0005-0000-0000-000021040000}"/>
    <cellStyle name="_V3_5_4458_west 2_замерная" xfId="1200" xr:uid="{00000000-0005-0000-0000-000022040000}"/>
    <cellStyle name="_V3_5_4458_west 2_Лист3" xfId="1201" xr:uid="{00000000-0005-0000-0000-000023040000}"/>
    <cellStyle name="_V3_5_4458_west 2_Лист3 2" xfId="1202" xr:uid="{00000000-0005-0000-0000-000024040000}"/>
    <cellStyle name="_V3_5_4458_west 2_Лист3 2 2" xfId="1203" xr:uid="{00000000-0005-0000-0000-000025040000}"/>
    <cellStyle name="_V3_5_4458_west 2_Лист3 2_замерная" xfId="1204" xr:uid="{00000000-0005-0000-0000-000026040000}"/>
    <cellStyle name="_V3_5_4458_west 3" xfId="1205" xr:uid="{00000000-0005-0000-0000-000027040000}"/>
    <cellStyle name="_V3_5_4458_west 3 2" xfId="1206" xr:uid="{00000000-0005-0000-0000-000028040000}"/>
    <cellStyle name="_V3_5_4458_west 3 2 2" xfId="1207" xr:uid="{00000000-0005-0000-0000-000029040000}"/>
    <cellStyle name="_V3_5_4458_west 3 2_замерная" xfId="1208" xr:uid="{00000000-0005-0000-0000-00002A040000}"/>
    <cellStyle name="_V3_5_4458_west_КАСКАД" xfId="1209" xr:uid="{00000000-0005-0000-0000-00002B040000}"/>
    <cellStyle name="_V3_5_4458_west_КАСКАД 2" xfId="1210" xr:uid="{00000000-0005-0000-0000-00002C040000}"/>
    <cellStyle name="_V3_5_4458_west_КАСКАД_замерная" xfId="1211" xr:uid="{00000000-0005-0000-0000-00002D040000}"/>
    <cellStyle name="_V3_5_4458_west_КАСКАД_Лист3" xfId="1212" xr:uid="{00000000-0005-0000-0000-00002E040000}"/>
    <cellStyle name="_V3_5_4458_west_КАСКАД_Лист3 2" xfId="1213" xr:uid="{00000000-0005-0000-0000-00002F040000}"/>
    <cellStyle name="_V3_5_4458_west_КАСКАД_Лист3 2 2" xfId="1214" xr:uid="{00000000-0005-0000-0000-000030040000}"/>
    <cellStyle name="_V3_5_4458_west_КАСКАД_Лист3 2_замерная" xfId="1215" xr:uid="{00000000-0005-0000-0000-000031040000}"/>
    <cellStyle name="_V3_5_4458_west_сводка по работе" xfId="1216" xr:uid="{00000000-0005-0000-0000-000032040000}"/>
    <cellStyle name="_V3_5_4458_west_сводка по работе 2" xfId="1217" xr:uid="{00000000-0005-0000-0000-000033040000}"/>
    <cellStyle name="_V3_5_4458_west_сводка по работе_замерная" xfId="1218" xr:uid="{00000000-0005-0000-0000-000034040000}"/>
    <cellStyle name="_V3_5_4458_west_сводка по работе_Лист3" xfId="1219" xr:uid="{00000000-0005-0000-0000-000035040000}"/>
    <cellStyle name="_V3_5_4458_west_сводка по работе_Лист3 2" xfId="1220" xr:uid="{00000000-0005-0000-0000-000036040000}"/>
    <cellStyle name="_V3_5_4458_west_сводка по работе_Лист3 2 2" xfId="1221" xr:uid="{00000000-0005-0000-0000-000037040000}"/>
    <cellStyle name="_V3_5_4458_west_сводка по работе_Лист3 2_замерная" xfId="1222" xr:uid="{00000000-0005-0000-0000-000038040000}"/>
    <cellStyle name="_wells" xfId="1223" xr:uid="{00000000-0005-0000-0000-000039040000}"/>
    <cellStyle name="_wells_1" xfId="1224" xr:uid="{00000000-0005-0000-0000-00003A040000}"/>
    <cellStyle name="_wells_1 2" xfId="1225" xr:uid="{00000000-0005-0000-0000-00003B040000}"/>
    <cellStyle name="_wells_1 2 2" xfId="1226" xr:uid="{00000000-0005-0000-0000-00003C040000}"/>
    <cellStyle name="_wells_1 2 3" xfId="1227" xr:uid="{00000000-0005-0000-0000-00003D040000}"/>
    <cellStyle name="_wells_1 2_724" xfId="1228" xr:uid="{00000000-0005-0000-0000-00003E040000}"/>
    <cellStyle name="_wells_1 2_Р-111." xfId="1229" xr:uid="{00000000-0005-0000-0000-00003F040000}"/>
    <cellStyle name="_wells_1 3" xfId="1230" xr:uid="{00000000-0005-0000-0000-000040040000}"/>
    <cellStyle name="_wells_1 4" xfId="1231" xr:uid="{00000000-0005-0000-0000-000041040000}"/>
    <cellStyle name="_wells_1_724" xfId="1232" xr:uid="{00000000-0005-0000-0000-000042040000}"/>
    <cellStyle name="_wells_1_Sheet2" xfId="1233" xr:uid="{00000000-0005-0000-0000-000043040000}"/>
    <cellStyle name="_wells_1_Sheet2 2" xfId="1234" xr:uid="{00000000-0005-0000-0000-000044040000}"/>
    <cellStyle name="_wells_1_Sheet2 2 2" xfId="1235" xr:uid="{00000000-0005-0000-0000-000045040000}"/>
    <cellStyle name="_wells_1_Sheet2 2_замерная" xfId="1236" xr:uid="{00000000-0005-0000-0000-000046040000}"/>
    <cellStyle name="_wells_1_Sheet2 2_Лист3" xfId="1237" xr:uid="{00000000-0005-0000-0000-000047040000}"/>
    <cellStyle name="_wells_1_Sheet2 2_Лист3 2" xfId="1238" xr:uid="{00000000-0005-0000-0000-000048040000}"/>
    <cellStyle name="_wells_1_Sheet2 2_Лист3 2 2" xfId="1239" xr:uid="{00000000-0005-0000-0000-000049040000}"/>
    <cellStyle name="_wells_1_Sheet2 2_Лист3 2_замерная" xfId="1240" xr:uid="{00000000-0005-0000-0000-00004A040000}"/>
    <cellStyle name="_wells_1_Sheet2 3" xfId="1241" xr:uid="{00000000-0005-0000-0000-00004B040000}"/>
    <cellStyle name="_wells_1_Sheet2 3 2" xfId="1242" xr:uid="{00000000-0005-0000-0000-00004C040000}"/>
    <cellStyle name="_wells_1_Sheet2 3 2 2" xfId="1243" xr:uid="{00000000-0005-0000-0000-00004D040000}"/>
    <cellStyle name="_wells_1_Sheet2 3 2_замерная" xfId="1244" xr:uid="{00000000-0005-0000-0000-00004E040000}"/>
    <cellStyle name="_wells_1_Sheet2_КАСКАД" xfId="1245" xr:uid="{00000000-0005-0000-0000-00004F040000}"/>
    <cellStyle name="_wells_1_Sheet2_КАСКАД 2" xfId="1246" xr:uid="{00000000-0005-0000-0000-000050040000}"/>
    <cellStyle name="_wells_1_Sheet2_КАСКАД_замерная" xfId="1247" xr:uid="{00000000-0005-0000-0000-000051040000}"/>
    <cellStyle name="_wells_1_Sheet2_КАСКАД_Лист3" xfId="1248" xr:uid="{00000000-0005-0000-0000-000052040000}"/>
    <cellStyle name="_wells_1_Sheet2_КАСКАД_Лист3 2" xfId="1249" xr:uid="{00000000-0005-0000-0000-000053040000}"/>
    <cellStyle name="_wells_1_Sheet2_КАСКАД_Лист3 2 2" xfId="1250" xr:uid="{00000000-0005-0000-0000-000054040000}"/>
    <cellStyle name="_wells_1_Sheet2_КАСКАД_Лист3 2_замерная" xfId="1251" xr:uid="{00000000-0005-0000-0000-000055040000}"/>
    <cellStyle name="_wells_1_Sheet2_сводка по работе" xfId="1252" xr:uid="{00000000-0005-0000-0000-000056040000}"/>
    <cellStyle name="_wells_1_Sheet2_сводка по работе 2" xfId="1253" xr:uid="{00000000-0005-0000-0000-000057040000}"/>
    <cellStyle name="_wells_1_Sheet2_сводка по работе_замерная" xfId="1254" xr:uid="{00000000-0005-0000-0000-000058040000}"/>
    <cellStyle name="_wells_1_Sheet2_сводка по работе_Лист3" xfId="1255" xr:uid="{00000000-0005-0000-0000-000059040000}"/>
    <cellStyle name="_wells_1_Sheet2_сводка по работе_Лист3 2" xfId="1256" xr:uid="{00000000-0005-0000-0000-00005A040000}"/>
    <cellStyle name="_wells_1_Sheet2_сводка по работе_Лист3 2 2" xfId="1257" xr:uid="{00000000-0005-0000-0000-00005B040000}"/>
    <cellStyle name="_wells_1_Sheet2_сводка по работе_Лист3 2_замерная" xfId="1258" xr:uid="{00000000-0005-0000-0000-00005C040000}"/>
    <cellStyle name="_wells_1_замерная" xfId="1259" xr:uid="{00000000-0005-0000-0000-00005D040000}"/>
    <cellStyle name="_wells_1_Копия Замерные параметры_баланс-сводка_20 02 11 (2)" xfId="1260" xr:uid="{00000000-0005-0000-0000-00005E040000}"/>
    <cellStyle name="_wells_1_Копия Замерные параметры_баланс-сводка_20 02 11 (2) 2" xfId="1261" xr:uid="{00000000-0005-0000-0000-00005F040000}"/>
    <cellStyle name="_wells_1_Копия Замерные параметры_баланс-сводка_20 02 11 (2) 2 2" xfId="1262" xr:uid="{00000000-0005-0000-0000-000060040000}"/>
    <cellStyle name="_wells_1_Копия Замерные параметры_баланс-сводка_20 02 11 (2) 2_724" xfId="1263" xr:uid="{00000000-0005-0000-0000-000061040000}"/>
    <cellStyle name="_wells_1_Копия Замерные параметры_баланс-сводка_20 02 11 (2) 2_Р-111." xfId="1264" xr:uid="{00000000-0005-0000-0000-000062040000}"/>
    <cellStyle name="_wells_1_Копия Замерные параметры_баланс-сводка_20 02 11 (2) 3" xfId="1265" xr:uid="{00000000-0005-0000-0000-000063040000}"/>
    <cellStyle name="_wells_1_Копия Замерные параметры_баланс-сводка_20 02 11 (2)_724" xfId="1266" xr:uid="{00000000-0005-0000-0000-000064040000}"/>
    <cellStyle name="_wells_1_Копия Замерные параметры_баланс-сводка_20 02 11 (2)_замерная" xfId="1267" xr:uid="{00000000-0005-0000-0000-000065040000}"/>
    <cellStyle name="_wells_1_Копия Замерные параметры_баланс-сводка_20 02 11 (2)_Лист3" xfId="1268" xr:uid="{00000000-0005-0000-0000-000066040000}"/>
    <cellStyle name="_wells_1_Копия Замерные параметры_баланс-сводка_20 02 11 (2)_Р-111." xfId="1269" xr:uid="{00000000-0005-0000-0000-000067040000}"/>
    <cellStyle name="_wells_1_Лист3" xfId="1270" xr:uid="{00000000-0005-0000-0000-000068040000}"/>
    <cellStyle name="_wells_1_Р-111." xfId="1271" xr:uid="{00000000-0005-0000-0000-000069040000}"/>
    <cellStyle name="_wells_2" xfId="1272" xr:uid="{00000000-0005-0000-0000-00006A040000}"/>
    <cellStyle name="_wells_3" xfId="1273" xr:uid="{00000000-0005-0000-0000-00006B040000}"/>
    <cellStyle name="_wells_3 2" xfId="1274" xr:uid="{00000000-0005-0000-0000-00006C040000}"/>
    <cellStyle name="_wells_3 2 2" xfId="1275" xr:uid="{00000000-0005-0000-0000-00006D040000}"/>
    <cellStyle name="_wells_3 2_замерная" xfId="1276" xr:uid="{00000000-0005-0000-0000-00006E040000}"/>
    <cellStyle name="_wells_3 2_Лист3" xfId="1277" xr:uid="{00000000-0005-0000-0000-00006F040000}"/>
    <cellStyle name="_wells_3 2_Лист3 2" xfId="1278" xr:uid="{00000000-0005-0000-0000-000070040000}"/>
    <cellStyle name="_wells_3 2_Лист3 2 2" xfId="1279" xr:uid="{00000000-0005-0000-0000-000071040000}"/>
    <cellStyle name="_wells_3 2_Лист3 2_замерная" xfId="1280" xr:uid="{00000000-0005-0000-0000-000072040000}"/>
    <cellStyle name="_wells_3 3" xfId="1281" xr:uid="{00000000-0005-0000-0000-000073040000}"/>
    <cellStyle name="_wells_3 3 2" xfId="1282" xr:uid="{00000000-0005-0000-0000-000074040000}"/>
    <cellStyle name="_wells_3 3 2 2" xfId="1283" xr:uid="{00000000-0005-0000-0000-000075040000}"/>
    <cellStyle name="_wells_3 3 2_замерная" xfId="1284" xr:uid="{00000000-0005-0000-0000-000076040000}"/>
    <cellStyle name="_wells_3_КАСКАД" xfId="1285" xr:uid="{00000000-0005-0000-0000-000077040000}"/>
    <cellStyle name="_wells_3_КАСКАД 2" xfId="1286" xr:uid="{00000000-0005-0000-0000-000078040000}"/>
    <cellStyle name="_wells_3_КАСКАД_замерная" xfId="1287" xr:uid="{00000000-0005-0000-0000-000079040000}"/>
    <cellStyle name="_wells_3_КАСКАД_Лист3" xfId="1288" xr:uid="{00000000-0005-0000-0000-00007A040000}"/>
    <cellStyle name="_wells_3_КАСКАД_Лист3 2" xfId="1289" xr:uid="{00000000-0005-0000-0000-00007B040000}"/>
    <cellStyle name="_wells_3_КАСКАД_Лист3 2 2" xfId="1290" xr:uid="{00000000-0005-0000-0000-00007C040000}"/>
    <cellStyle name="_wells_3_КАСКАД_Лист3 2_замерная" xfId="1291" xr:uid="{00000000-0005-0000-0000-00007D040000}"/>
    <cellStyle name="_wells_3_сводка по работе" xfId="1292" xr:uid="{00000000-0005-0000-0000-00007E040000}"/>
    <cellStyle name="_wells_3_сводка по работе 2" xfId="1293" xr:uid="{00000000-0005-0000-0000-00007F040000}"/>
    <cellStyle name="_wells_3_сводка по работе_замерная" xfId="1294" xr:uid="{00000000-0005-0000-0000-000080040000}"/>
    <cellStyle name="_wells_3_сводка по работе_Лист3" xfId="1295" xr:uid="{00000000-0005-0000-0000-000081040000}"/>
    <cellStyle name="_wells_3_сводка по работе_Лист3 2" xfId="1296" xr:uid="{00000000-0005-0000-0000-000082040000}"/>
    <cellStyle name="_wells_3_сводка по работе_Лист3 2 2" xfId="1297" xr:uid="{00000000-0005-0000-0000-000083040000}"/>
    <cellStyle name="_wells_3_сводка по работе_Лист3 2_замерная" xfId="1298" xr:uid="{00000000-0005-0000-0000-000084040000}"/>
    <cellStyle name="_wells_BASPRO" xfId="1299" xr:uid="{00000000-0005-0000-0000-000085040000}"/>
    <cellStyle name="_wells_BASPRO 2" xfId="1300" xr:uid="{00000000-0005-0000-0000-000086040000}"/>
    <cellStyle name="_wells_BASPRO 2 2" xfId="1301" xr:uid="{00000000-0005-0000-0000-000087040000}"/>
    <cellStyle name="_wells_BASPRO 2_замерная" xfId="1302" xr:uid="{00000000-0005-0000-0000-000088040000}"/>
    <cellStyle name="_wells_BASPRO 2_Лист3" xfId="1303" xr:uid="{00000000-0005-0000-0000-000089040000}"/>
    <cellStyle name="_wells_BASPRO 2_Лист3 2" xfId="1304" xr:uid="{00000000-0005-0000-0000-00008A040000}"/>
    <cellStyle name="_wells_BASPRO 2_Лист3 2 2" xfId="1305" xr:uid="{00000000-0005-0000-0000-00008B040000}"/>
    <cellStyle name="_wells_BASPRO 2_Лист3 2_замерная" xfId="1306" xr:uid="{00000000-0005-0000-0000-00008C040000}"/>
    <cellStyle name="_wells_BASPRO 3" xfId="1307" xr:uid="{00000000-0005-0000-0000-00008D040000}"/>
    <cellStyle name="_wells_BASPRO 3 2" xfId="1308" xr:uid="{00000000-0005-0000-0000-00008E040000}"/>
    <cellStyle name="_wells_BASPRO 3 2 2" xfId="1309" xr:uid="{00000000-0005-0000-0000-00008F040000}"/>
    <cellStyle name="_wells_BASPRO 3 2_замерная" xfId="1310" xr:uid="{00000000-0005-0000-0000-000090040000}"/>
    <cellStyle name="_wells_BASPRO_КАСКАД" xfId="1311" xr:uid="{00000000-0005-0000-0000-000091040000}"/>
    <cellStyle name="_wells_BASPRO_КАСКАД 2" xfId="1312" xr:uid="{00000000-0005-0000-0000-000092040000}"/>
    <cellStyle name="_wells_BASPRO_КАСКАД_замерная" xfId="1313" xr:uid="{00000000-0005-0000-0000-000093040000}"/>
    <cellStyle name="_wells_BASPRO_КАСКАД_Лист3" xfId="1314" xr:uid="{00000000-0005-0000-0000-000094040000}"/>
    <cellStyle name="_wells_BASPRO_КАСКАД_Лист3 2" xfId="1315" xr:uid="{00000000-0005-0000-0000-000095040000}"/>
    <cellStyle name="_wells_BASPRO_КАСКАД_Лист3 2 2" xfId="1316" xr:uid="{00000000-0005-0000-0000-000096040000}"/>
    <cellStyle name="_wells_BASPRO_КАСКАД_Лист3 2_замерная" xfId="1317" xr:uid="{00000000-0005-0000-0000-000097040000}"/>
    <cellStyle name="_wells_BASPRO_сводка по работе" xfId="1318" xr:uid="{00000000-0005-0000-0000-000098040000}"/>
    <cellStyle name="_wells_BASPRO_сводка по работе 2" xfId="1319" xr:uid="{00000000-0005-0000-0000-000099040000}"/>
    <cellStyle name="_wells_BASPRO_сводка по работе_замерная" xfId="1320" xr:uid="{00000000-0005-0000-0000-00009A040000}"/>
    <cellStyle name="_wells_BASPRO_сводка по работе_Лист3" xfId="1321" xr:uid="{00000000-0005-0000-0000-00009B040000}"/>
    <cellStyle name="_wells_BASPRO_сводка по работе_Лист3 2" xfId="1322" xr:uid="{00000000-0005-0000-0000-00009C040000}"/>
    <cellStyle name="_wells_BASPRO_сводка по работе_Лист3 2 2" xfId="1323" xr:uid="{00000000-0005-0000-0000-00009D040000}"/>
    <cellStyle name="_wells_BASPRO_сводка по работе_Лист3 2_замерная" xfId="1324" xr:uid="{00000000-0005-0000-0000-00009E040000}"/>
    <cellStyle name="_АДД сервис" xfId="1325" xr:uid="{00000000-0005-0000-0000-00009F040000}"/>
    <cellStyle name="_БЕ ОРН-Саратов ДН_26 09 05 (3)" xfId="1326" xr:uid="{00000000-0005-0000-0000-0000A0040000}"/>
    <cellStyle name="_Бурение" xfId="1327" xr:uid="{00000000-0005-0000-0000-0000A1040000}"/>
    <cellStyle name="_ВЧНГ" xfId="1328" xr:uid="{00000000-0005-0000-0000-0000A2040000}"/>
    <cellStyle name="_ВЧНГКМ" xfId="1329" xr:uid="{00000000-0005-0000-0000-0000A3040000}"/>
    <cellStyle name="_ВЧНГКМ 2" xfId="1330" xr:uid="{00000000-0005-0000-0000-0000A4040000}"/>
    <cellStyle name="_ВЧНГКМ 2 2" xfId="1331" xr:uid="{00000000-0005-0000-0000-0000A5040000}"/>
    <cellStyle name="_ВЧНГКМ 2_замерная" xfId="1332" xr:uid="{00000000-0005-0000-0000-0000A6040000}"/>
    <cellStyle name="_ВЧНГКМ 2_Лист3" xfId="1333" xr:uid="{00000000-0005-0000-0000-0000A7040000}"/>
    <cellStyle name="_ВЧНГКМ 2_Лист3 2" xfId="1334" xr:uid="{00000000-0005-0000-0000-0000A8040000}"/>
    <cellStyle name="_ВЧНГКМ 2_Лист3 2 2" xfId="1335" xr:uid="{00000000-0005-0000-0000-0000A9040000}"/>
    <cellStyle name="_ВЧНГКМ 2_Лист3 2_замерная" xfId="1336" xr:uid="{00000000-0005-0000-0000-0000AA040000}"/>
    <cellStyle name="_ВЧНГКМ 3" xfId="1337" xr:uid="{00000000-0005-0000-0000-0000AB040000}"/>
    <cellStyle name="_ВЧНГКМ 3 2" xfId="1338" xr:uid="{00000000-0005-0000-0000-0000AC040000}"/>
    <cellStyle name="_ВЧНГКМ 3 2 2" xfId="1339" xr:uid="{00000000-0005-0000-0000-0000AD040000}"/>
    <cellStyle name="_ВЧНГКМ 3 2_замерная" xfId="1340" xr:uid="{00000000-0005-0000-0000-0000AE040000}"/>
    <cellStyle name="_ВЧНГКМ_КАСКАД" xfId="1341" xr:uid="{00000000-0005-0000-0000-0000AF040000}"/>
    <cellStyle name="_ВЧНГКМ_КАСКАД 2" xfId="1342" xr:uid="{00000000-0005-0000-0000-0000B0040000}"/>
    <cellStyle name="_ВЧНГКМ_КАСКАД_замерная" xfId="1343" xr:uid="{00000000-0005-0000-0000-0000B1040000}"/>
    <cellStyle name="_ВЧНГКМ_КАСКАД_Лист3" xfId="1344" xr:uid="{00000000-0005-0000-0000-0000B2040000}"/>
    <cellStyle name="_ВЧНГКМ_КАСКАД_Лист3 2" xfId="1345" xr:uid="{00000000-0005-0000-0000-0000B3040000}"/>
    <cellStyle name="_ВЧНГКМ_КАСКАД_Лист3 2 2" xfId="1346" xr:uid="{00000000-0005-0000-0000-0000B4040000}"/>
    <cellStyle name="_ВЧНГКМ_КАСКАД_Лист3 2_замерная" xfId="1347" xr:uid="{00000000-0005-0000-0000-0000B5040000}"/>
    <cellStyle name="_ВЧНГКМ_сводка по работе" xfId="1348" xr:uid="{00000000-0005-0000-0000-0000B6040000}"/>
    <cellStyle name="_ВЧНГКМ_сводка по работе 2" xfId="1349" xr:uid="{00000000-0005-0000-0000-0000B7040000}"/>
    <cellStyle name="_ВЧНГКМ_сводка по работе_замерная" xfId="1350" xr:uid="{00000000-0005-0000-0000-0000B8040000}"/>
    <cellStyle name="_ВЧНГКМ_сводка по работе_Лист3" xfId="1351" xr:uid="{00000000-0005-0000-0000-0000B9040000}"/>
    <cellStyle name="_ВЧНГКМ_сводка по работе_Лист3 2" xfId="1352" xr:uid="{00000000-0005-0000-0000-0000BA040000}"/>
    <cellStyle name="_ВЧНГКМ_сводка по работе_Лист3 2 2" xfId="1353" xr:uid="{00000000-0005-0000-0000-0000BB040000}"/>
    <cellStyle name="_ВЧНГКМ_сводка по работе_Лист3 2_замерная" xfId="1354" xr:uid="{00000000-0005-0000-0000-0000BC040000}"/>
    <cellStyle name="_ГП сумма" xfId="1355" xr:uid="{00000000-0005-0000-0000-0000BD040000}"/>
    <cellStyle name="_ГТМ  2005  ПОИМЕННЫЙ ПЕРЕЧЕНЬ    на 8004вход  3038 т.т   по  GFO        от 18.07.2005г. по GFO" xfId="1356" xr:uid="{00000000-0005-0000-0000-0000BE040000}"/>
    <cellStyle name="_Дебиты скважин (2)" xfId="1357" xr:uid="{00000000-0005-0000-0000-0000BF040000}"/>
    <cellStyle name="_Дебиты скважин (2) 2" xfId="1358" xr:uid="{00000000-0005-0000-0000-0000C0040000}"/>
    <cellStyle name="_Дебиты скважин (2) 2 2" xfId="1359" xr:uid="{00000000-0005-0000-0000-0000C1040000}"/>
    <cellStyle name="_Дебиты скважин (2) 2 3" xfId="1360" xr:uid="{00000000-0005-0000-0000-0000C2040000}"/>
    <cellStyle name="_Дебиты скважин (2) 2_724" xfId="1361" xr:uid="{00000000-0005-0000-0000-0000C3040000}"/>
    <cellStyle name="_Дебиты скважин (2) 2_Р-111." xfId="1362" xr:uid="{00000000-0005-0000-0000-0000C4040000}"/>
    <cellStyle name="_Дебиты скважин (2) 3" xfId="1363" xr:uid="{00000000-0005-0000-0000-0000C5040000}"/>
    <cellStyle name="_Дебиты скважин (2) 4" xfId="1364" xr:uid="{00000000-0005-0000-0000-0000C6040000}"/>
    <cellStyle name="_Дебиты скважин (2)_724" xfId="1365" xr:uid="{00000000-0005-0000-0000-0000C7040000}"/>
    <cellStyle name="_Дебиты скважин (2)_замерная" xfId="1366" xr:uid="{00000000-0005-0000-0000-0000C8040000}"/>
    <cellStyle name="_Дебиты скважин (2)_Копия Замерные параметры_баланс-сводка_20 02 11 (2)" xfId="1367" xr:uid="{00000000-0005-0000-0000-0000C9040000}"/>
    <cellStyle name="_Дебиты скважин (2)_Копия Замерные параметры_баланс-сводка_20 02 11 (2) 2" xfId="1368" xr:uid="{00000000-0005-0000-0000-0000CA040000}"/>
    <cellStyle name="_Дебиты скважин (2)_Копия Замерные параметры_баланс-сводка_20 02 11 (2) 2 2" xfId="1369" xr:uid="{00000000-0005-0000-0000-0000CB040000}"/>
    <cellStyle name="_Дебиты скважин (2)_Копия Замерные параметры_баланс-сводка_20 02 11 (2) 2_724" xfId="1370" xr:uid="{00000000-0005-0000-0000-0000CC040000}"/>
    <cellStyle name="_Дебиты скважин (2)_Копия Замерные параметры_баланс-сводка_20 02 11 (2) 2_Р-111." xfId="1371" xr:uid="{00000000-0005-0000-0000-0000CD040000}"/>
    <cellStyle name="_Дебиты скважин (2)_Копия Замерные параметры_баланс-сводка_20 02 11 (2) 3" xfId="1372" xr:uid="{00000000-0005-0000-0000-0000CE040000}"/>
    <cellStyle name="_Дебиты скважин (2)_Копия Замерные параметры_баланс-сводка_20 02 11 (2)_724" xfId="1373" xr:uid="{00000000-0005-0000-0000-0000CF040000}"/>
    <cellStyle name="_Дебиты скважин (2)_Копия Замерные параметры_баланс-сводка_20 02 11 (2)_замерная" xfId="1374" xr:uid="{00000000-0005-0000-0000-0000D0040000}"/>
    <cellStyle name="_Дебиты скважин (2)_Копия Замерные параметры_баланс-сводка_20 02 11 (2)_Лист3" xfId="1375" xr:uid="{00000000-0005-0000-0000-0000D1040000}"/>
    <cellStyle name="_Дебиты скважин (2)_Копия Замерные параметры_баланс-сводка_20 02 11 (2)_Р-111." xfId="1376" xr:uid="{00000000-0005-0000-0000-0000D2040000}"/>
    <cellStyle name="_Дебиты скважин (2)_Лист3" xfId="1377" xr:uid="{00000000-0005-0000-0000-0000D3040000}"/>
    <cellStyle name="_Дебиты скважин (2)_Р-111." xfId="1378" xr:uid="{00000000-0005-0000-0000-0000D4040000}"/>
    <cellStyle name="_ДН-1" xfId="1379" xr:uid="{00000000-0005-0000-0000-0000D5040000}"/>
    <cellStyle name="_ДН-1  2006 с формой ТНК        на2750 т т    20 10 05 с 2908 441 тыс " xfId="1380" xr:uid="{00000000-0005-0000-0000-0000D6040000}"/>
    <cellStyle name="_ДН-1 10" xfId="1381" xr:uid="{00000000-0005-0000-0000-0000D7040000}"/>
    <cellStyle name="_ДН-1 10 2" xfId="1382" xr:uid="{00000000-0005-0000-0000-0000D8040000}"/>
    <cellStyle name="_ДН-1 10_замерная" xfId="1383" xr:uid="{00000000-0005-0000-0000-0000D9040000}"/>
    <cellStyle name="_ДН-1 10_Лист3" xfId="1384" xr:uid="{00000000-0005-0000-0000-0000DA040000}"/>
    <cellStyle name="_ДН-1 10_Лист3 2" xfId="1385" xr:uid="{00000000-0005-0000-0000-0000DB040000}"/>
    <cellStyle name="_ДН-1 10_Лист3 2 2" xfId="1386" xr:uid="{00000000-0005-0000-0000-0000DC040000}"/>
    <cellStyle name="_ДН-1 10_Лист3 2_замерная" xfId="1387" xr:uid="{00000000-0005-0000-0000-0000DD040000}"/>
    <cellStyle name="_ДН-1 11" xfId="1388" xr:uid="{00000000-0005-0000-0000-0000DE040000}"/>
    <cellStyle name="_ДН-1 11 2" xfId="1389" xr:uid="{00000000-0005-0000-0000-0000DF040000}"/>
    <cellStyle name="_ДН-1 11_замерная" xfId="1390" xr:uid="{00000000-0005-0000-0000-0000E0040000}"/>
    <cellStyle name="_ДН-1 11_Лист3" xfId="1391" xr:uid="{00000000-0005-0000-0000-0000E1040000}"/>
    <cellStyle name="_ДН-1 11_Лист3 2" xfId="1392" xr:uid="{00000000-0005-0000-0000-0000E2040000}"/>
    <cellStyle name="_ДН-1 11_Лист3 2 2" xfId="1393" xr:uid="{00000000-0005-0000-0000-0000E3040000}"/>
    <cellStyle name="_ДН-1 11_Лист3 2_замерная" xfId="1394" xr:uid="{00000000-0005-0000-0000-0000E4040000}"/>
    <cellStyle name="_ДН-1 12" xfId="1395" xr:uid="{00000000-0005-0000-0000-0000E5040000}"/>
    <cellStyle name="_ДН-1 12 2" xfId="1396" xr:uid="{00000000-0005-0000-0000-0000E6040000}"/>
    <cellStyle name="_ДН-1 12_замерная" xfId="1397" xr:uid="{00000000-0005-0000-0000-0000E7040000}"/>
    <cellStyle name="_ДН-1 12_Лист3" xfId="1398" xr:uid="{00000000-0005-0000-0000-0000E8040000}"/>
    <cellStyle name="_ДН-1 12_Лист3 2" xfId="1399" xr:uid="{00000000-0005-0000-0000-0000E9040000}"/>
    <cellStyle name="_ДН-1 12_Лист3 2 2" xfId="1400" xr:uid="{00000000-0005-0000-0000-0000EA040000}"/>
    <cellStyle name="_ДН-1 12_Лист3 2_замерная" xfId="1401" xr:uid="{00000000-0005-0000-0000-0000EB040000}"/>
    <cellStyle name="_ДН-1 13" xfId="1402" xr:uid="{00000000-0005-0000-0000-0000EC040000}"/>
    <cellStyle name="_ДН-1 13 2" xfId="1403" xr:uid="{00000000-0005-0000-0000-0000ED040000}"/>
    <cellStyle name="_ДН-1 13_замерная" xfId="1404" xr:uid="{00000000-0005-0000-0000-0000EE040000}"/>
    <cellStyle name="_ДН-1 14" xfId="1405" xr:uid="{00000000-0005-0000-0000-0000EF040000}"/>
    <cellStyle name="_ДН-1 14 2" xfId="1406" xr:uid="{00000000-0005-0000-0000-0000F0040000}"/>
    <cellStyle name="_ДН-1 14_замерная" xfId="1407" xr:uid="{00000000-0005-0000-0000-0000F1040000}"/>
    <cellStyle name="_ДН-1 15" xfId="1408" xr:uid="{00000000-0005-0000-0000-0000F2040000}"/>
    <cellStyle name="_ДН-1 15 2" xfId="1409" xr:uid="{00000000-0005-0000-0000-0000F3040000}"/>
    <cellStyle name="_ДН-1 15_замерная" xfId="1410" xr:uid="{00000000-0005-0000-0000-0000F4040000}"/>
    <cellStyle name="_ДН-1 16" xfId="1411" xr:uid="{00000000-0005-0000-0000-0000F5040000}"/>
    <cellStyle name="_ДН-1 16 2" xfId="1412" xr:uid="{00000000-0005-0000-0000-0000F6040000}"/>
    <cellStyle name="_ДН-1 16_замерная" xfId="1413" xr:uid="{00000000-0005-0000-0000-0000F7040000}"/>
    <cellStyle name="_ДН-1 17" xfId="1414" xr:uid="{00000000-0005-0000-0000-0000F8040000}"/>
    <cellStyle name="_ДН-1 17 2" xfId="1415" xr:uid="{00000000-0005-0000-0000-0000F9040000}"/>
    <cellStyle name="_ДН-1 17_замерная" xfId="1416" xr:uid="{00000000-0005-0000-0000-0000FA040000}"/>
    <cellStyle name="_ДН-1 18" xfId="1417" xr:uid="{00000000-0005-0000-0000-0000FB040000}"/>
    <cellStyle name="_ДН-1 18 2" xfId="1418" xr:uid="{00000000-0005-0000-0000-0000FC040000}"/>
    <cellStyle name="_ДН-1 18_замерная" xfId="1419" xr:uid="{00000000-0005-0000-0000-0000FD040000}"/>
    <cellStyle name="_ДН-1 19" xfId="1420" xr:uid="{00000000-0005-0000-0000-0000FE040000}"/>
    <cellStyle name="_ДН-1 19 2" xfId="1421" xr:uid="{00000000-0005-0000-0000-0000FF040000}"/>
    <cellStyle name="_ДН-1 19_замерная" xfId="1422" xr:uid="{00000000-0005-0000-0000-000000050000}"/>
    <cellStyle name="_ДН-1 2" xfId="1423" xr:uid="{00000000-0005-0000-0000-000001050000}"/>
    <cellStyle name="_ДН-1 2 2" xfId="1424" xr:uid="{00000000-0005-0000-0000-000002050000}"/>
    <cellStyle name="_ДН-1 2_замерная" xfId="1425" xr:uid="{00000000-0005-0000-0000-000003050000}"/>
    <cellStyle name="_ДН-1 2_Лист3" xfId="1426" xr:uid="{00000000-0005-0000-0000-000004050000}"/>
    <cellStyle name="_ДН-1 2_Лист3 2" xfId="1427" xr:uid="{00000000-0005-0000-0000-000005050000}"/>
    <cellStyle name="_ДН-1 2_Лист3 2 2" xfId="1428" xr:uid="{00000000-0005-0000-0000-000006050000}"/>
    <cellStyle name="_ДН-1 2_Лист3 2_замерная" xfId="1429" xr:uid="{00000000-0005-0000-0000-000007050000}"/>
    <cellStyle name="_ДН-1 20" xfId="1430" xr:uid="{00000000-0005-0000-0000-000008050000}"/>
    <cellStyle name="_ДН-1 20 2" xfId="1431" xr:uid="{00000000-0005-0000-0000-000009050000}"/>
    <cellStyle name="_ДН-1 20_замерная" xfId="1432" xr:uid="{00000000-0005-0000-0000-00000A050000}"/>
    <cellStyle name="_ДН-1 21" xfId="1433" xr:uid="{00000000-0005-0000-0000-00000B050000}"/>
    <cellStyle name="_ДН-1 21 2" xfId="1434" xr:uid="{00000000-0005-0000-0000-00000C050000}"/>
    <cellStyle name="_ДН-1 21_замерная" xfId="1435" xr:uid="{00000000-0005-0000-0000-00000D050000}"/>
    <cellStyle name="_ДН-1 22" xfId="1436" xr:uid="{00000000-0005-0000-0000-00000E050000}"/>
    <cellStyle name="_ДН-1 22 2" xfId="1437" xr:uid="{00000000-0005-0000-0000-00000F050000}"/>
    <cellStyle name="_ДН-1 22_замерная" xfId="1438" xr:uid="{00000000-0005-0000-0000-000010050000}"/>
    <cellStyle name="_ДН-1 23" xfId="1439" xr:uid="{00000000-0005-0000-0000-000011050000}"/>
    <cellStyle name="_ДН-1 23 2" xfId="1440" xr:uid="{00000000-0005-0000-0000-000012050000}"/>
    <cellStyle name="_ДН-1 23_замерная" xfId="1441" xr:uid="{00000000-0005-0000-0000-000013050000}"/>
    <cellStyle name="_ДН-1 24" xfId="1442" xr:uid="{00000000-0005-0000-0000-000014050000}"/>
    <cellStyle name="_ДН-1 24 2" xfId="1443" xr:uid="{00000000-0005-0000-0000-000015050000}"/>
    <cellStyle name="_ДН-1 24_замерная" xfId="1444" xr:uid="{00000000-0005-0000-0000-000016050000}"/>
    <cellStyle name="_ДН-1 25" xfId="1445" xr:uid="{00000000-0005-0000-0000-000017050000}"/>
    <cellStyle name="_ДН-1 25 2" xfId="1446" xr:uid="{00000000-0005-0000-0000-000018050000}"/>
    <cellStyle name="_ДН-1 25_замерная" xfId="1447" xr:uid="{00000000-0005-0000-0000-000019050000}"/>
    <cellStyle name="_ДН-1 26" xfId="1448" xr:uid="{00000000-0005-0000-0000-00001A050000}"/>
    <cellStyle name="_ДН-1 27" xfId="1449" xr:uid="{00000000-0005-0000-0000-00001B050000}"/>
    <cellStyle name="_ДН-1 28" xfId="1450" xr:uid="{00000000-0005-0000-0000-00001C050000}"/>
    <cellStyle name="_ДН-1 29" xfId="1451" xr:uid="{00000000-0005-0000-0000-00001D050000}"/>
    <cellStyle name="_ДН-1 3" xfId="1452" xr:uid="{00000000-0005-0000-0000-00001E050000}"/>
    <cellStyle name="_ДН-1 3 2" xfId="1453" xr:uid="{00000000-0005-0000-0000-00001F050000}"/>
    <cellStyle name="_ДН-1 3_замерная" xfId="1454" xr:uid="{00000000-0005-0000-0000-000020050000}"/>
    <cellStyle name="_ДН-1 3_Лист3" xfId="1455" xr:uid="{00000000-0005-0000-0000-000021050000}"/>
    <cellStyle name="_ДН-1 3_Лист3 2" xfId="1456" xr:uid="{00000000-0005-0000-0000-000022050000}"/>
    <cellStyle name="_ДН-1 3_Лист3 2 2" xfId="1457" xr:uid="{00000000-0005-0000-0000-000023050000}"/>
    <cellStyle name="_ДН-1 3_Лист3 2_замерная" xfId="1458" xr:uid="{00000000-0005-0000-0000-000024050000}"/>
    <cellStyle name="_ДН-1 30" xfId="1459" xr:uid="{00000000-0005-0000-0000-000025050000}"/>
    <cellStyle name="_ДН-1 31" xfId="1460" xr:uid="{00000000-0005-0000-0000-000026050000}"/>
    <cellStyle name="_ДН-1 32" xfId="1461" xr:uid="{00000000-0005-0000-0000-000027050000}"/>
    <cellStyle name="_ДН-1 33" xfId="1462" xr:uid="{00000000-0005-0000-0000-000028050000}"/>
    <cellStyle name="_ДН-1 34" xfId="1463" xr:uid="{00000000-0005-0000-0000-000029050000}"/>
    <cellStyle name="_ДН-1 35" xfId="1464" xr:uid="{00000000-0005-0000-0000-00002A050000}"/>
    <cellStyle name="_ДН-1 36" xfId="1465" xr:uid="{00000000-0005-0000-0000-00002B050000}"/>
    <cellStyle name="_ДН-1 37" xfId="1466" xr:uid="{00000000-0005-0000-0000-00002C050000}"/>
    <cellStyle name="_ДН-1 38" xfId="1467" xr:uid="{00000000-0005-0000-0000-00002D050000}"/>
    <cellStyle name="_ДН-1 39" xfId="1468" xr:uid="{00000000-0005-0000-0000-00002E050000}"/>
    <cellStyle name="_ДН-1 4" xfId="1469" xr:uid="{00000000-0005-0000-0000-00002F050000}"/>
    <cellStyle name="_ДН-1 4 2" xfId="1470" xr:uid="{00000000-0005-0000-0000-000030050000}"/>
    <cellStyle name="_ДН-1 4_замерная" xfId="1471" xr:uid="{00000000-0005-0000-0000-000031050000}"/>
    <cellStyle name="_ДН-1 4_Лист3" xfId="1472" xr:uid="{00000000-0005-0000-0000-000032050000}"/>
    <cellStyle name="_ДН-1 4_Лист3 2" xfId="1473" xr:uid="{00000000-0005-0000-0000-000033050000}"/>
    <cellStyle name="_ДН-1 4_Лист3 2 2" xfId="1474" xr:uid="{00000000-0005-0000-0000-000034050000}"/>
    <cellStyle name="_ДН-1 4_Лист3 2_замерная" xfId="1475" xr:uid="{00000000-0005-0000-0000-000035050000}"/>
    <cellStyle name="_ДН-1 40" xfId="1476" xr:uid="{00000000-0005-0000-0000-000036050000}"/>
    <cellStyle name="_ДН-1 41" xfId="1477" xr:uid="{00000000-0005-0000-0000-000037050000}"/>
    <cellStyle name="_ДН-1 42" xfId="1478" xr:uid="{00000000-0005-0000-0000-000038050000}"/>
    <cellStyle name="_ДН-1 43" xfId="1479" xr:uid="{00000000-0005-0000-0000-000039050000}"/>
    <cellStyle name="_ДН-1 5" xfId="1480" xr:uid="{00000000-0005-0000-0000-00003A050000}"/>
    <cellStyle name="_ДН-1 5 2" xfId="1481" xr:uid="{00000000-0005-0000-0000-00003B050000}"/>
    <cellStyle name="_ДН-1 5_замерная" xfId="1482" xr:uid="{00000000-0005-0000-0000-00003C050000}"/>
    <cellStyle name="_ДН-1 5_Лист3" xfId="1483" xr:uid="{00000000-0005-0000-0000-00003D050000}"/>
    <cellStyle name="_ДН-1 5_Лист3 2" xfId="1484" xr:uid="{00000000-0005-0000-0000-00003E050000}"/>
    <cellStyle name="_ДН-1 5_Лист3 2 2" xfId="1485" xr:uid="{00000000-0005-0000-0000-00003F050000}"/>
    <cellStyle name="_ДН-1 5_Лист3 2_замерная" xfId="1486" xr:uid="{00000000-0005-0000-0000-000040050000}"/>
    <cellStyle name="_ДН-1 6" xfId="1487" xr:uid="{00000000-0005-0000-0000-000041050000}"/>
    <cellStyle name="_ДН-1 6 2" xfId="1488" xr:uid="{00000000-0005-0000-0000-000042050000}"/>
    <cellStyle name="_ДН-1 6_замерная" xfId="1489" xr:uid="{00000000-0005-0000-0000-000043050000}"/>
    <cellStyle name="_ДН-1 6_Лист3" xfId="1490" xr:uid="{00000000-0005-0000-0000-000044050000}"/>
    <cellStyle name="_ДН-1 6_Лист3 2" xfId="1491" xr:uid="{00000000-0005-0000-0000-000045050000}"/>
    <cellStyle name="_ДН-1 6_Лист3 2 2" xfId="1492" xr:uid="{00000000-0005-0000-0000-000046050000}"/>
    <cellStyle name="_ДН-1 6_Лист3 2_замерная" xfId="1493" xr:uid="{00000000-0005-0000-0000-000047050000}"/>
    <cellStyle name="_ДН-1 7" xfId="1494" xr:uid="{00000000-0005-0000-0000-000048050000}"/>
    <cellStyle name="_ДН-1 7 2" xfId="1495" xr:uid="{00000000-0005-0000-0000-000049050000}"/>
    <cellStyle name="_ДН-1 7_замерная" xfId="1496" xr:uid="{00000000-0005-0000-0000-00004A050000}"/>
    <cellStyle name="_ДН-1 7_Лист3" xfId="1497" xr:uid="{00000000-0005-0000-0000-00004B050000}"/>
    <cellStyle name="_ДН-1 7_Лист3 2" xfId="1498" xr:uid="{00000000-0005-0000-0000-00004C050000}"/>
    <cellStyle name="_ДН-1 7_Лист3 2 2" xfId="1499" xr:uid="{00000000-0005-0000-0000-00004D050000}"/>
    <cellStyle name="_ДН-1 7_Лист3 2_замерная" xfId="1500" xr:uid="{00000000-0005-0000-0000-00004E050000}"/>
    <cellStyle name="_ДН-1 8" xfId="1501" xr:uid="{00000000-0005-0000-0000-00004F050000}"/>
    <cellStyle name="_ДН-1 8 2" xfId="1502" xr:uid="{00000000-0005-0000-0000-000050050000}"/>
    <cellStyle name="_ДН-1 8_замерная" xfId="1503" xr:uid="{00000000-0005-0000-0000-000051050000}"/>
    <cellStyle name="_ДН-1 8_Лист3" xfId="1504" xr:uid="{00000000-0005-0000-0000-000052050000}"/>
    <cellStyle name="_ДН-1 8_Лист3 2" xfId="1505" xr:uid="{00000000-0005-0000-0000-000053050000}"/>
    <cellStyle name="_ДН-1 8_Лист3 2 2" xfId="1506" xr:uid="{00000000-0005-0000-0000-000054050000}"/>
    <cellStyle name="_ДН-1 8_Лист3 2_замерная" xfId="1507" xr:uid="{00000000-0005-0000-0000-000055050000}"/>
    <cellStyle name="_ДН-1 9" xfId="1508" xr:uid="{00000000-0005-0000-0000-000056050000}"/>
    <cellStyle name="_ДН-1 9 2" xfId="1509" xr:uid="{00000000-0005-0000-0000-000057050000}"/>
    <cellStyle name="_ДН-1 9_замерная" xfId="1510" xr:uid="{00000000-0005-0000-0000-000058050000}"/>
    <cellStyle name="_ДН-1 9_Лист3" xfId="1511" xr:uid="{00000000-0005-0000-0000-000059050000}"/>
    <cellStyle name="_ДН-1 9_Лист3 2" xfId="1512" xr:uid="{00000000-0005-0000-0000-00005A050000}"/>
    <cellStyle name="_ДН-1 9_Лист3 2 2" xfId="1513" xr:uid="{00000000-0005-0000-0000-00005B050000}"/>
    <cellStyle name="_ДН-1 9_Лист3 2_замерная" xfId="1514" xr:uid="{00000000-0005-0000-0000-00005C050000}"/>
    <cellStyle name="_ДН-1 ПЕ-Каменное 2007 (869,78) от 06.03.07" xfId="1515" xr:uid="{00000000-0005-0000-0000-00005D050000}"/>
    <cellStyle name="_ДН-1_КАСКАД" xfId="1516" xr:uid="{00000000-0005-0000-0000-00005E050000}"/>
    <cellStyle name="_ДН-1_КАСКАД 2" xfId="1517" xr:uid="{00000000-0005-0000-0000-00005F050000}"/>
    <cellStyle name="_ДН-1_КАСКАД_замерная" xfId="1518" xr:uid="{00000000-0005-0000-0000-000060050000}"/>
    <cellStyle name="_ДН-1_КАСКАД_Лист3" xfId="1519" xr:uid="{00000000-0005-0000-0000-000061050000}"/>
    <cellStyle name="_ДН-1_КАСКАД_Лист3 2" xfId="1520" xr:uid="{00000000-0005-0000-0000-000062050000}"/>
    <cellStyle name="_ДН-1_КАСКАД_Лист3 2 2" xfId="1521" xr:uid="{00000000-0005-0000-0000-000063050000}"/>
    <cellStyle name="_ДН-1_КАСКАД_Лист3 2_замерная" xfId="1522" xr:uid="{00000000-0005-0000-0000-000064050000}"/>
    <cellStyle name="_ДН-1_сводка по работе" xfId="1523" xr:uid="{00000000-0005-0000-0000-000065050000}"/>
    <cellStyle name="_ДН-1_сводка по работе 2" xfId="1524" xr:uid="{00000000-0005-0000-0000-000066050000}"/>
    <cellStyle name="_ДН-1_сводка по работе_замерная" xfId="1525" xr:uid="{00000000-0005-0000-0000-000067050000}"/>
    <cellStyle name="_ДН-1_сводка по работе_Лист3" xfId="1526" xr:uid="{00000000-0005-0000-0000-000068050000}"/>
    <cellStyle name="_ДН-1_сводка по работе_Лист3 2" xfId="1527" xr:uid="{00000000-0005-0000-0000-000069050000}"/>
    <cellStyle name="_ДН-1_сводка по работе_Лист3 2 2" xfId="1528" xr:uid="{00000000-0005-0000-0000-00006A050000}"/>
    <cellStyle name="_ДН-1_сводка по работе_Лист3 2_замерная" xfId="1529" xr:uid="{00000000-0005-0000-0000-00006B050000}"/>
    <cellStyle name="_Книга2" xfId="1530" xr:uid="{00000000-0005-0000-0000-00006C050000}"/>
    <cellStyle name="_Книга3" xfId="1531" xr:uid="{00000000-0005-0000-0000-00006D050000}"/>
    <cellStyle name="_Книга3_Capex-new" xfId="1532" xr:uid="{00000000-0005-0000-0000-00006E050000}"/>
    <cellStyle name="_Книга3_Financial Plan - final_2" xfId="1533" xr:uid="{00000000-0005-0000-0000-00006F050000}"/>
    <cellStyle name="_Книга3_Form 01(MB)" xfId="1534" xr:uid="{00000000-0005-0000-0000-000070050000}"/>
    <cellStyle name="_Книга3_Links_NK" xfId="1535" xr:uid="{00000000-0005-0000-0000-000071050000}"/>
    <cellStyle name="_Книга3_N20_5" xfId="1536" xr:uid="{00000000-0005-0000-0000-000072050000}"/>
    <cellStyle name="_Книга3_N20_6" xfId="1537" xr:uid="{00000000-0005-0000-0000-000073050000}"/>
    <cellStyle name="_Книга3_New Form10_2" xfId="1538" xr:uid="{00000000-0005-0000-0000-000074050000}"/>
    <cellStyle name="_Книга3_Nsi" xfId="1539" xr:uid="{00000000-0005-0000-0000-000075050000}"/>
    <cellStyle name="_Книга3_Nsi - last version" xfId="1540" xr:uid="{00000000-0005-0000-0000-000076050000}"/>
    <cellStyle name="_Книга3_Nsi - last version for programming" xfId="1541" xr:uid="{00000000-0005-0000-0000-000077050000}"/>
    <cellStyle name="_Книга3_Nsi - next_last version" xfId="1542" xr:uid="{00000000-0005-0000-0000-000078050000}"/>
    <cellStyle name="_Книга3_Nsi - plan - final" xfId="1543" xr:uid="{00000000-0005-0000-0000-000079050000}"/>
    <cellStyle name="_Книга3_Nsi -super_ last version" xfId="1544" xr:uid="{00000000-0005-0000-0000-00007A050000}"/>
    <cellStyle name="_Книга3_Nsi(2)" xfId="1545" xr:uid="{00000000-0005-0000-0000-00007B050000}"/>
    <cellStyle name="_Книга3_Nsi_1" xfId="1546" xr:uid="{00000000-0005-0000-0000-00007C050000}"/>
    <cellStyle name="_Книга3_Nsi_139" xfId="1547" xr:uid="{00000000-0005-0000-0000-00007D050000}"/>
    <cellStyle name="_Книга3_Nsi_140" xfId="1548" xr:uid="{00000000-0005-0000-0000-00007E050000}"/>
    <cellStyle name="_Книга3_Nsi_140(Зах)" xfId="1549" xr:uid="{00000000-0005-0000-0000-00007F050000}"/>
    <cellStyle name="_Книга3_Nsi_140_mod" xfId="1550" xr:uid="{00000000-0005-0000-0000-000080050000}"/>
    <cellStyle name="_Книга3_Nsi_158" xfId="1551" xr:uid="{00000000-0005-0000-0000-000081050000}"/>
    <cellStyle name="_Книга3_Nsi_Express" xfId="1552" xr:uid="{00000000-0005-0000-0000-000082050000}"/>
    <cellStyle name="_Книга3_Nsi_Jan1" xfId="1553" xr:uid="{00000000-0005-0000-0000-000083050000}"/>
    <cellStyle name="_Книга3_Nsi_test" xfId="1554" xr:uid="{00000000-0005-0000-0000-000084050000}"/>
    <cellStyle name="_Книга3_Nsi2" xfId="1555" xr:uid="{00000000-0005-0000-0000-000085050000}"/>
    <cellStyle name="_Книга3_Nsi-Services" xfId="1556" xr:uid="{00000000-0005-0000-0000-000086050000}"/>
    <cellStyle name="_Книга3_P&amp;L" xfId="1557" xr:uid="{00000000-0005-0000-0000-000087050000}"/>
    <cellStyle name="_Книга3_S0400" xfId="1558" xr:uid="{00000000-0005-0000-0000-000088050000}"/>
    <cellStyle name="_Книга3_S13001" xfId="1559" xr:uid="{00000000-0005-0000-0000-000089050000}"/>
    <cellStyle name="_Книга3_Sheet1" xfId="1560" xr:uid="{00000000-0005-0000-0000-00008A050000}"/>
    <cellStyle name="_Книга3_sofi - plan_AP270202ii" xfId="1561" xr:uid="{00000000-0005-0000-0000-00008B050000}"/>
    <cellStyle name="_Книга3_sofi - plan_AP270202iii" xfId="1562" xr:uid="{00000000-0005-0000-0000-00008C050000}"/>
    <cellStyle name="_Книга3_sofi - plan_AP270202iv" xfId="1563" xr:uid="{00000000-0005-0000-0000-00008D050000}"/>
    <cellStyle name="_Книга3_Sofi vs Sobi" xfId="1564" xr:uid="{00000000-0005-0000-0000-00008E050000}"/>
    <cellStyle name="_Книга3_Sofi_PBD 27-11-01" xfId="1565" xr:uid="{00000000-0005-0000-0000-00008F050000}"/>
    <cellStyle name="_Книга3_SOFI_TEPs_AOK_130902" xfId="1566" xr:uid="{00000000-0005-0000-0000-000090050000}"/>
    <cellStyle name="_Книга3_Sofi145a" xfId="1567" xr:uid="{00000000-0005-0000-0000-000091050000}"/>
    <cellStyle name="_Книга3_Sofi153" xfId="1568" xr:uid="{00000000-0005-0000-0000-000092050000}"/>
    <cellStyle name="_Книга3_Summary" xfId="1569" xr:uid="{00000000-0005-0000-0000-000093050000}"/>
    <cellStyle name="_Книга3_SXXXX_Express_c Links" xfId="1570" xr:uid="{00000000-0005-0000-0000-000094050000}"/>
    <cellStyle name="_Книга3_Tax_form_1кв_3" xfId="1571" xr:uid="{00000000-0005-0000-0000-000095050000}"/>
    <cellStyle name="_Книга3_test_11" xfId="1572" xr:uid="{00000000-0005-0000-0000-000096050000}"/>
    <cellStyle name="_Книга3_БКЭ" xfId="1573" xr:uid="{00000000-0005-0000-0000-000097050000}"/>
    <cellStyle name="_Книга3_для вставки в пакет за 2001" xfId="1574" xr:uid="{00000000-0005-0000-0000-000098050000}"/>
    <cellStyle name="_Книга3_дляГалиныВ" xfId="1575" xr:uid="{00000000-0005-0000-0000-000099050000}"/>
    <cellStyle name="_Книга3_Книга7" xfId="1576" xr:uid="{00000000-0005-0000-0000-00009A050000}"/>
    <cellStyle name="_Книга3_Лист1" xfId="1577" xr:uid="{00000000-0005-0000-0000-00009B050000}"/>
    <cellStyle name="_Книга3_ОСН. ДЕЯТ." xfId="1578" xr:uid="{00000000-0005-0000-0000-00009C050000}"/>
    <cellStyle name="_Книга3_Подразделения" xfId="1579" xr:uid="{00000000-0005-0000-0000-00009D050000}"/>
    <cellStyle name="_Книга3_Список тиражирования" xfId="1580" xr:uid="{00000000-0005-0000-0000-00009E050000}"/>
    <cellStyle name="_Книга3_Форма 12 last" xfId="1581" xr:uid="{00000000-0005-0000-0000-00009F050000}"/>
    <cellStyle name="_Книга7" xfId="1582" xr:uid="{00000000-0005-0000-0000-0000A0050000}"/>
    <cellStyle name="_Книга7_Capex-new" xfId="1583" xr:uid="{00000000-0005-0000-0000-0000A1050000}"/>
    <cellStyle name="_Книга7_Financial Plan - final_2" xfId="1584" xr:uid="{00000000-0005-0000-0000-0000A2050000}"/>
    <cellStyle name="_Книга7_Form 01(MB)" xfId="1585" xr:uid="{00000000-0005-0000-0000-0000A3050000}"/>
    <cellStyle name="_Книга7_Links_NK" xfId="1586" xr:uid="{00000000-0005-0000-0000-0000A4050000}"/>
    <cellStyle name="_Книга7_N20_5" xfId="1587" xr:uid="{00000000-0005-0000-0000-0000A5050000}"/>
    <cellStyle name="_Книга7_N20_6" xfId="1588" xr:uid="{00000000-0005-0000-0000-0000A6050000}"/>
    <cellStyle name="_Книга7_New Form10_2" xfId="1589" xr:uid="{00000000-0005-0000-0000-0000A7050000}"/>
    <cellStyle name="_Книга7_Nsi" xfId="1590" xr:uid="{00000000-0005-0000-0000-0000A8050000}"/>
    <cellStyle name="_Книга7_Nsi - last version" xfId="1591" xr:uid="{00000000-0005-0000-0000-0000A9050000}"/>
    <cellStyle name="_Книга7_Nsi - last version for programming" xfId="1592" xr:uid="{00000000-0005-0000-0000-0000AA050000}"/>
    <cellStyle name="_Книга7_Nsi - next_last version" xfId="1593" xr:uid="{00000000-0005-0000-0000-0000AB050000}"/>
    <cellStyle name="_Книга7_Nsi - plan - final" xfId="1594" xr:uid="{00000000-0005-0000-0000-0000AC050000}"/>
    <cellStyle name="_Книга7_Nsi -super_ last version" xfId="1595" xr:uid="{00000000-0005-0000-0000-0000AD050000}"/>
    <cellStyle name="_Книга7_Nsi(2)" xfId="1596" xr:uid="{00000000-0005-0000-0000-0000AE050000}"/>
    <cellStyle name="_Книга7_Nsi_1" xfId="1597" xr:uid="{00000000-0005-0000-0000-0000AF050000}"/>
    <cellStyle name="_Книга7_Nsi_139" xfId="1598" xr:uid="{00000000-0005-0000-0000-0000B0050000}"/>
    <cellStyle name="_Книга7_Nsi_140" xfId="1599" xr:uid="{00000000-0005-0000-0000-0000B1050000}"/>
    <cellStyle name="_Книга7_Nsi_140(Зах)" xfId="1600" xr:uid="{00000000-0005-0000-0000-0000B2050000}"/>
    <cellStyle name="_Книга7_Nsi_140_mod" xfId="1601" xr:uid="{00000000-0005-0000-0000-0000B3050000}"/>
    <cellStyle name="_Книга7_Nsi_158" xfId="1602" xr:uid="{00000000-0005-0000-0000-0000B4050000}"/>
    <cellStyle name="_Книга7_Nsi_Express" xfId="1603" xr:uid="{00000000-0005-0000-0000-0000B5050000}"/>
    <cellStyle name="_Книга7_Nsi_Jan1" xfId="1604" xr:uid="{00000000-0005-0000-0000-0000B6050000}"/>
    <cellStyle name="_Книга7_Nsi_test" xfId="1605" xr:uid="{00000000-0005-0000-0000-0000B7050000}"/>
    <cellStyle name="_Книга7_Nsi2" xfId="1606" xr:uid="{00000000-0005-0000-0000-0000B8050000}"/>
    <cellStyle name="_Книга7_Nsi-Services" xfId="1607" xr:uid="{00000000-0005-0000-0000-0000B9050000}"/>
    <cellStyle name="_Книга7_P&amp;L" xfId="1608" xr:uid="{00000000-0005-0000-0000-0000BA050000}"/>
    <cellStyle name="_Книга7_S0400" xfId="1609" xr:uid="{00000000-0005-0000-0000-0000BB050000}"/>
    <cellStyle name="_Книга7_S13001" xfId="1610" xr:uid="{00000000-0005-0000-0000-0000BC050000}"/>
    <cellStyle name="_Книга7_Sheet1" xfId="1611" xr:uid="{00000000-0005-0000-0000-0000BD050000}"/>
    <cellStyle name="_Книга7_sofi - plan_AP270202ii" xfId="1612" xr:uid="{00000000-0005-0000-0000-0000BE050000}"/>
    <cellStyle name="_Книга7_sofi - plan_AP270202iii" xfId="1613" xr:uid="{00000000-0005-0000-0000-0000BF050000}"/>
    <cellStyle name="_Книга7_sofi - plan_AP270202iv" xfId="1614" xr:uid="{00000000-0005-0000-0000-0000C0050000}"/>
    <cellStyle name="_Книга7_Sofi vs Sobi" xfId="1615" xr:uid="{00000000-0005-0000-0000-0000C1050000}"/>
    <cellStyle name="_Книга7_Sofi_PBD 27-11-01" xfId="1616" xr:uid="{00000000-0005-0000-0000-0000C2050000}"/>
    <cellStyle name="_Книга7_SOFI_TEPs_AOK_130902" xfId="1617" xr:uid="{00000000-0005-0000-0000-0000C3050000}"/>
    <cellStyle name="_Книга7_Sofi145a" xfId="1618" xr:uid="{00000000-0005-0000-0000-0000C4050000}"/>
    <cellStyle name="_Книга7_Sofi153" xfId="1619" xr:uid="{00000000-0005-0000-0000-0000C5050000}"/>
    <cellStyle name="_Книга7_Summary" xfId="1620" xr:uid="{00000000-0005-0000-0000-0000C6050000}"/>
    <cellStyle name="_Книга7_SXXXX_Express_c Links" xfId="1621" xr:uid="{00000000-0005-0000-0000-0000C7050000}"/>
    <cellStyle name="_Книга7_Tax_form_1кв_3" xfId="1622" xr:uid="{00000000-0005-0000-0000-0000C8050000}"/>
    <cellStyle name="_Книга7_test_11" xfId="1623" xr:uid="{00000000-0005-0000-0000-0000C9050000}"/>
    <cellStyle name="_Книга7_БКЭ" xfId="1624" xr:uid="{00000000-0005-0000-0000-0000CA050000}"/>
    <cellStyle name="_Книга7_для вставки в пакет за 2001" xfId="1625" xr:uid="{00000000-0005-0000-0000-0000CB050000}"/>
    <cellStyle name="_Книга7_дляГалиныВ" xfId="1626" xr:uid="{00000000-0005-0000-0000-0000CC050000}"/>
    <cellStyle name="_Книга7_Книга7" xfId="1627" xr:uid="{00000000-0005-0000-0000-0000CD050000}"/>
    <cellStyle name="_Книга7_Лист1" xfId="1628" xr:uid="{00000000-0005-0000-0000-0000CE050000}"/>
    <cellStyle name="_Книга7_ОСН. ДЕЯТ." xfId="1629" xr:uid="{00000000-0005-0000-0000-0000CF050000}"/>
    <cellStyle name="_Книга7_Подразделения" xfId="1630" xr:uid="{00000000-0005-0000-0000-0000D0050000}"/>
    <cellStyle name="_Книга7_Список тиражирования" xfId="1631" xr:uid="{00000000-0005-0000-0000-0000D1050000}"/>
    <cellStyle name="_Книга7_Форма 12 last" xfId="1632" xr:uid="{00000000-0005-0000-0000-0000D2050000}"/>
    <cellStyle name="_Копия РД 2005 12-11-04_3057 т.т -2 вар на 2928" xfId="1633" xr:uid="{00000000-0005-0000-0000-0000D3050000}"/>
    <cellStyle name="_Копия РД 2005 12-11-04_3057 т.т -2 вар на 2928 2" xfId="1634" xr:uid="{00000000-0005-0000-0000-0000D4050000}"/>
    <cellStyle name="_Копия РД 2005 12-11-04_3057 т.т -2 вар на 2928 2 2" xfId="1635" xr:uid="{00000000-0005-0000-0000-0000D5050000}"/>
    <cellStyle name="_Копия РД 2005 12-11-04_3057 т.т -2 вар на 2928 2_замерная" xfId="1636" xr:uid="{00000000-0005-0000-0000-0000D6050000}"/>
    <cellStyle name="_Копия РД 2005 12-11-04_3057 т.т -2 вар на 2928 2_Лист3" xfId="1637" xr:uid="{00000000-0005-0000-0000-0000D7050000}"/>
    <cellStyle name="_Копия РД 2005 12-11-04_3057 т.т -2 вар на 2928 2_Лист3 2" xfId="1638" xr:uid="{00000000-0005-0000-0000-0000D8050000}"/>
    <cellStyle name="_Копия РД 2005 12-11-04_3057 т.т -2 вар на 2928 2_Лист3 2 2" xfId="1639" xr:uid="{00000000-0005-0000-0000-0000D9050000}"/>
    <cellStyle name="_Копия РД 2005 12-11-04_3057 т.т -2 вар на 2928 2_Лист3 2_замерная" xfId="1640" xr:uid="{00000000-0005-0000-0000-0000DA050000}"/>
    <cellStyle name="_Копия РД 2005 12-11-04_3057 т.т -2 вар на 2928 3" xfId="1641" xr:uid="{00000000-0005-0000-0000-0000DB050000}"/>
    <cellStyle name="_Копия РД 2005 12-11-04_3057 т.т -2 вар на 2928 3 2" xfId="1642" xr:uid="{00000000-0005-0000-0000-0000DC050000}"/>
    <cellStyle name="_Копия РД 2005 12-11-04_3057 т.т -2 вар на 2928 3 2 2" xfId="1643" xr:uid="{00000000-0005-0000-0000-0000DD050000}"/>
    <cellStyle name="_Копия РД 2005 12-11-04_3057 т.т -2 вар на 2928 3 2_замерная" xfId="1644" xr:uid="{00000000-0005-0000-0000-0000DE050000}"/>
    <cellStyle name="_Копия РД 2005 12-11-04_3057 т.т -2 вар на 2928_КАСКАД" xfId="1645" xr:uid="{00000000-0005-0000-0000-0000DF050000}"/>
    <cellStyle name="_Копия РД 2005 12-11-04_3057 т.т -2 вар на 2928_КАСКАД 2" xfId="1646" xr:uid="{00000000-0005-0000-0000-0000E0050000}"/>
    <cellStyle name="_Копия РД 2005 12-11-04_3057 т.т -2 вар на 2928_КАСКАД_замерная" xfId="1647" xr:uid="{00000000-0005-0000-0000-0000E1050000}"/>
    <cellStyle name="_Копия РД 2005 12-11-04_3057 т.т -2 вар на 2928_КАСКАД_Лист3" xfId="1648" xr:uid="{00000000-0005-0000-0000-0000E2050000}"/>
    <cellStyle name="_Копия РД 2005 12-11-04_3057 т.т -2 вар на 2928_КАСКАД_Лист3 2" xfId="1649" xr:uid="{00000000-0005-0000-0000-0000E3050000}"/>
    <cellStyle name="_Копия РД 2005 12-11-04_3057 т.т -2 вар на 2928_КАСКАД_Лист3 2 2" xfId="1650" xr:uid="{00000000-0005-0000-0000-0000E4050000}"/>
    <cellStyle name="_Копия РД 2005 12-11-04_3057 т.т -2 вар на 2928_КАСКАД_Лист3 2_замерная" xfId="1651" xr:uid="{00000000-0005-0000-0000-0000E5050000}"/>
    <cellStyle name="_Копия РД 2005 12-11-04_3057 т.т -2 вар на 2928_сводка по работе" xfId="1652" xr:uid="{00000000-0005-0000-0000-0000E6050000}"/>
    <cellStyle name="_Копия РД 2005 12-11-04_3057 т.т -2 вар на 2928_сводка по работе 2" xfId="1653" xr:uid="{00000000-0005-0000-0000-0000E7050000}"/>
    <cellStyle name="_Копия РД 2005 12-11-04_3057 т.т -2 вар на 2928_сводка по работе_замерная" xfId="1654" xr:uid="{00000000-0005-0000-0000-0000E8050000}"/>
    <cellStyle name="_Копия РД 2005 12-11-04_3057 т.т -2 вар на 2928_сводка по работе_Лист3" xfId="1655" xr:uid="{00000000-0005-0000-0000-0000E9050000}"/>
    <cellStyle name="_Копия РД 2005 12-11-04_3057 т.т -2 вар на 2928_сводка по работе_Лист3 2" xfId="1656" xr:uid="{00000000-0005-0000-0000-0000EA050000}"/>
    <cellStyle name="_Копия РД 2005 12-11-04_3057 т.т -2 вар на 2928_сводка по работе_Лист3 2 2" xfId="1657" xr:uid="{00000000-0005-0000-0000-0000EB050000}"/>
    <cellStyle name="_Копия РД 2005 12-11-04_3057 т.т -2 вар на 2928_сводка по работе_Лист3 2_замерная" xfId="1658" xr:uid="{00000000-0005-0000-0000-0000EC050000}"/>
    <cellStyle name="_Копия РД 2005 23-10-04_3100-изм новые от Хальзова А.А. " xfId="1659" xr:uid="{00000000-0005-0000-0000-0000ED050000}"/>
    <cellStyle name="_Копия РД 2005 23-10-04_3100-изм новые от Хальзова А.А.  2" xfId="1660" xr:uid="{00000000-0005-0000-0000-0000EE050000}"/>
    <cellStyle name="_Копия РД 2005 23-10-04_3100-изм новые от Хальзова А.А.  2 2" xfId="1661" xr:uid="{00000000-0005-0000-0000-0000EF050000}"/>
    <cellStyle name="_Копия РД 2005 23-10-04_3100-изм новые от Хальзова А.А.  2_замерная" xfId="1662" xr:uid="{00000000-0005-0000-0000-0000F0050000}"/>
    <cellStyle name="_Копия РД 2005 23-10-04_3100-изм новые от Хальзова А.А.  2_Лист3" xfId="1663" xr:uid="{00000000-0005-0000-0000-0000F1050000}"/>
    <cellStyle name="_Копия РД 2005 23-10-04_3100-изм новые от Хальзова А.А.  2_Лист3 2" xfId="1664" xr:uid="{00000000-0005-0000-0000-0000F2050000}"/>
    <cellStyle name="_Копия РД 2005 23-10-04_3100-изм новые от Хальзова А.А.  2_Лист3 2 2" xfId="1665" xr:uid="{00000000-0005-0000-0000-0000F3050000}"/>
    <cellStyle name="_Копия РД 2005 23-10-04_3100-изм новые от Хальзова А.А.  2_Лист3 2_замерная" xfId="1666" xr:uid="{00000000-0005-0000-0000-0000F4050000}"/>
    <cellStyle name="_Копия РД 2005 23-10-04_3100-изм новые от Хальзова А.А.  3" xfId="1667" xr:uid="{00000000-0005-0000-0000-0000F5050000}"/>
    <cellStyle name="_Копия РД 2005 23-10-04_3100-изм новые от Хальзова А.А.  3 2" xfId="1668" xr:uid="{00000000-0005-0000-0000-0000F6050000}"/>
    <cellStyle name="_Копия РД 2005 23-10-04_3100-изм новые от Хальзова А.А.  3 2 2" xfId="1669" xr:uid="{00000000-0005-0000-0000-0000F7050000}"/>
    <cellStyle name="_Копия РД 2005 23-10-04_3100-изм новые от Хальзова А.А.  3 2_замерная" xfId="1670" xr:uid="{00000000-0005-0000-0000-0000F8050000}"/>
    <cellStyle name="_Копия РД 2005 23-10-04_3100-изм новые от Хальзова А.А. _КАСКАД" xfId="1671" xr:uid="{00000000-0005-0000-0000-0000F9050000}"/>
    <cellStyle name="_Копия РД 2005 23-10-04_3100-изм новые от Хальзова А.А. _КАСКАД 2" xfId="1672" xr:uid="{00000000-0005-0000-0000-0000FA050000}"/>
    <cellStyle name="_Копия РД 2005 23-10-04_3100-изм новые от Хальзова А.А. _КАСКАД_замерная" xfId="1673" xr:uid="{00000000-0005-0000-0000-0000FB050000}"/>
    <cellStyle name="_Копия РД 2005 23-10-04_3100-изм новые от Хальзова А.А. _КАСКАД_Лист3" xfId="1674" xr:uid="{00000000-0005-0000-0000-0000FC050000}"/>
    <cellStyle name="_Копия РД 2005 23-10-04_3100-изм новые от Хальзова А.А. _КАСКАД_Лист3 2" xfId="1675" xr:uid="{00000000-0005-0000-0000-0000FD050000}"/>
    <cellStyle name="_Копия РД 2005 23-10-04_3100-изм новые от Хальзова А.А. _КАСКАД_Лист3 2 2" xfId="1676" xr:uid="{00000000-0005-0000-0000-0000FE050000}"/>
    <cellStyle name="_Копия РД 2005 23-10-04_3100-изм новые от Хальзова А.А. _КАСКАД_Лист3 2_замерная" xfId="1677" xr:uid="{00000000-0005-0000-0000-0000FF050000}"/>
    <cellStyle name="_Копия РД 2005 23-10-04_3100-изм новые от Хальзова А.А. _сводка по работе" xfId="1678" xr:uid="{00000000-0005-0000-0000-000000060000}"/>
    <cellStyle name="_Копия РД 2005 23-10-04_3100-изм новые от Хальзова А.А. _сводка по работе 2" xfId="1679" xr:uid="{00000000-0005-0000-0000-000001060000}"/>
    <cellStyle name="_Копия РД 2005 23-10-04_3100-изм новые от Хальзова А.А. _сводка по работе_замерная" xfId="1680" xr:uid="{00000000-0005-0000-0000-000002060000}"/>
    <cellStyle name="_Копия РД 2005 23-10-04_3100-изм новые от Хальзова А.А. _сводка по работе_Лист3" xfId="1681" xr:uid="{00000000-0005-0000-0000-000003060000}"/>
    <cellStyle name="_Копия РД 2005 23-10-04_3100-изм новые от Хальзова А.А. _сводка по работе_Лист3 2" xfId="1682" xr:uid="{00000000-0005-0000-0000-000004060000}"/>
    <cellStyle name="_Копия РД 2005 23-10-04_3100-изм новые от Хальзова А.А. _сводка по работе_Лист3 2 2" xfId="1683" xr:uid="{00000000-0005-0000-0000-000005060000}"/>
    <cellStyle name="_Копия РД 2005 23-10-04_3100-изм новые от Хальзова А.А. _сводка по работе_Лист3 2_замерная" xfId="1684" xr:uid="{00000000-0005-0000-0000-000006060000}"/>
    <cellStyle name="_КСА" xfId="1685" xr:uid="{00000000-0005-0000-0000-000007060000}"/>
    <cellStyle name="_КСА 2" xfId="1686" xr:uid="{00000000-0005-0000-0000-000008060000}"/>
    <cellStyle name="_КСА 2 2" xfId="1687" xr:uid="{00000000-0005-0000-0000-000009060000}"/>
    <cellStyle name="_КСА 2 3" xfId="1688" xr:uid="{00000000-0005-0000-0000-00000A060000}"/>
    <cellStyle name="_КСА 2_724" xfId="1689" xr:uid="{00000000-0005-0000-0000-00000B060000}"/>
    <cellStyle name="_КСА 2_Р-111." xfId="1690" xr:uid="{00000000-0005-0000-0000-00000C060000}"/>
    <cellStyle name="_КСА 3" xfId="1691" xr:uid="{00000000-0005-0000-0000-00000D060000}"/>
    <cellStyle name="_КСА 4" xfId="1692" xr:uid="{00000000-0005-0000-0000-00000E060000}"/>
    <cellStyle name="_КСА_724" xfId="1693" xr:uid="{00000000-0005-0000-0000-00000F060000}"/>
    <cellStyle name="_КСА_замерная" xfId="1694" xr:uid="{00000000-0005-0000-0000-000010060000}"/>
    <cellStyle name="_КСА_Копия Замерные параметры_баланс-сводка_20 02 11 (2)" xfId="1695" xr:uid="{00000000-0005-0000-0000-000011060000}"/>
    <cellStyle name="_КСА_Копия Замерные параметры_баланс-сводка_20 02 11 (2) 2" xfId="1696" xr:uid="{00000000-0005-0000-0000-000012060000}"/>
    <cellStyle name="_КСА_Копия Замерные параметры_баланс-сводка_20 02 11 (2) 2 2" xfId="1697" xr:uid="{00000000-0005-0000-0000-000013060000}"/>
    <cellStyle name="_КСА_Копия Замерные параметры_баланс-сводка_20 02 11 (2) 2_724" xfId="1698" xr:uid="{00000000-0005-0000-0000-000014060000}"/>
    <cellStyle name="_КСА_Копия Замерные параметры_баланс-сводка_20 02 11 (2) 2_Р-111." xfId="1699" xr:uid="{00000000-0005-0000-0000-000015060000}"/>
    <cellStyle name="_КСА_Копия Замерные параметры_баланс-сводка_20 02 11 (2) 3" xfId="1700" xr:uid="{00000000-0005-0000-0000-000016060000}"/>
    <cellStyle name="_КСА_Копия Замерные параметры_баланс-сводка_20 02 11 (2)_724" xfId="1701" xr:uid="{00000000-0005-0000-0000-000017060000}"/>
    <cellStyle name="_КСА_Копия Замерные параметры_баланс-сводка_20 02 11 (2)_замерная" xfId="1702" xr:uid="{00000000-0005-0000-0000-000018060000}"/>
    <cellStyle name="_КСА_Копия Замерные параметры_баланс-сводка_20 02 11 (2)_Лист3" xfId="1703" xr:uid="{00000000-0005-0000-0000-000019060000}"/>
    <cellStyle name="_КСА_Копия Замерные параметры_баланс-сводка_20 02 11 (2)_Р-111." xfId="1704" xr:uid="{00000000-0005-0000-0000-00001A060000}"/>
    <cellStyle name="_КСА_Лист3" xfId="1705" xr:uid="{00000000-0005-0000-0000-00001B060000}"/>
    <cellStyle name="_КСА_Р-111." xfId="1706" xr:uid="{00000000-0005-0000-0000-00001C060000}"/>
    <cellStyle name="_Лист1" xfId="1707" xr:uid="{00000000-0005-0000-0000-00001D060000}"/>
    <cellStyle name="_Лист1 (2)" xfId="1708" xr:uid="{00000000-0005-0000-0000-00001E060000}"/>
    <cellStyle name="_Лист1 10" xfId="1709" xr:uid="{00000000-0005-0000-0000-00001F060000}"/>
    <cellStyle name="_Лист1 100" xfId="1710" xr:uid="{00000000-0005-0000-0000-000020060000}"/>
    <cellStyle name="_Лист1 101" xfId="1711" xr:uid="{00000000-0005-0000-0000-000021060000}"/>
    <cellStyle name="_Лист1 102" xfId="1712" xr:uid="{00000000-0005-0000-0000-000022060000}"/>
    <cellStyle name="_Лист1 103" xfId="1713" xr:uid="{00000000-0005-0000-0000-000023060000}"/>
    <cellStyle name="_Лист1 104" xfId="1714" xr:uid="{00000000-0005-0000-0000-000024060000}"/>
    <cellStyle name="_Лист1 105" xfId="1715" xr:uid="{00000000-0005-0000-0000-000025060000}"/>
    <cellStyle name="_Лист1 106" xfId="1716" xr:uid="{00000000-0005-0000-0000-000026060000}"/>
    <cellStyle name="_Лист1 107" xfId="1717" xr:uid="{00000000-0005-0000-0000-000027060000}"/>
    <cellStyle name="_Лист1 108" xfId="1718" xr:uid="{00000000-0005-0000-0000-000028060000}"/>
    <cellStyle name="_Лист1 109" xfId="1719" xr:uid="{00000000-0005-0000-0000-000029060000}"/>
    <cellStyle name="_Лист1 11" xfId="1720" xr:uid="{00000000-0005-0000-0000-00002A060000}"/>
    <cellStyle name="_Лист1 110" xfId="1721" xr:uid="{00000000-0005-0000-0000-00002B060000}"/>
    <cellStyle name="_Лист1 111" xfId="1722" xr:uid="{00000000-0005-0000-0000-00002C060000}"/>
    <cellStyle name="_Лист1 112" xfId="1723" xr:uid="{00000000-0005-0000-0000-00002D060000}"/>
    <cellStyle name="_Лист1 113" xfId="1724" xr:uid="{00000000-0005-0000-0000-00002E060000}"/>
    <cellStyle name="_Лист1 114" xfId="1725" xr:uid="{00000000-0005-0000-0000-00002F060000}"/>
    <cellStyle name="_Лист1 115" xfId="1726" xr:uid="{00000000-0005-0000-0000-000030060000}"/>
    <cellStyle name="_Лист1 116" xfId="1727" xr:uid="{00000000-0005-0000-0000-000031060000}"/>
    <cellStyle name="_Лист1 117" xfId="1728" xr:uid="{00000000-0005-0000-0000-000032060000}"/>
    <cellStyle name="_Лист1 118" xfId="1729" xr:uid="{00000000-0005-0000-0000-000033060000}"/>
    <cellStyle name="_Лист1 119" xfId="1730" xr:uid="{00000000-0005-0000-0000-000034060000}"/>
    <cellStyle name="_Лист1 12" xfId="1731" xr:uid="{00000000-0005-0000-0000-000035060000}"/>
    <cellStyle name="_Лист1 120" xfId="1732" xr:uid="{00000000-0005-0000-0000-000036060000}"/>
    <cellStyle name="_Лист1 121" xfId="1733" xr:uid="{00000000-0005-0000-0000-000037060000}"/>
    <cellStyle name="_Лист1 122" xfId="1734" xr:uid="{00000000-0005-0000-0000-000038060000}"/>
    <cellStyle name="_Лист1 123" xfId="1735" xr:uid="{00000000-0005-0000-0000-000039060000}"/>
    <cellStyle name="_Лист1 124" xfId="1736" xr:uid="{00000000-0005-0000-0000-00003A060000}"/>
    <cellStyle name="_Лист1 125" xfId="1737" xr:uid="{00000000-0005-0000-0000-00003B060000}"/>
    <cellStyle name="_Лист1 126" xfId="1738" xr:uid="{00000000-0005-0000-0000-00003C060000}"/>
    <cellStyle name="_Лист1 127" xfId="1739" xr:uid="{00000000-0005-0000-0000-00003D060000}"/>
    <cellStyle name="_Лист1 128" xfId="1740" xr:uid="{00000000-0005-0000-0000-00003E060000}"/>
    <cellStyle name="_Лист1 129" xfId="1741" xr:uid="{00000000-0005-0000-0000-00003F060000}"/>
    <cellStyle name="_Лист1 13" xfId="1742" xr:uid="{00000000-0005-0000-0000-000040060000}"/>
    <cellStyle name="_Лист1 130" xfId="1743" xr:uid="{00000000-0005-0000-0000-000041060000}"/>
    <cellStyle name="_Лист1 131" xfId="1744" xr:uid="{00000000-0005-0000-0000-000042060000}"/>
    <cellStyle name="_Лист1 132" xfId="1745" xr:uid="{00000000-0005-0000-0000-000043060000}"/>
    <cellStyle name="_Лист1 133" xfId="1746" xr:uid="{00000000-0005-0000-0000-000044060000}"/>
    <cellStyle name="_Лист1 134" xfId="1747" xr:uid="{00000000-0005-0000-0000-000045060000}"/>
    <cellStyle name="_Лист1 135" xfId="1748" xr:uid="{00000000-0005-0000-0000-000046060000}"/>
    <cellStyle name="_Лист1 136" xfId="1749" xr:uid="{00000000-0005-0000-0000-000047060000}"/>
    <cellStyle name="_Лист1 137" xfId="1750" xr:uid="{00000000-0005-0000-0000-000048060000}"/>
    <cellStyle name="_Лист1 138" xfId="1751" xr:uid="{00000000-0005-0000-0000-000049060000}"/>
    <cellStyle name="_Лист1 139" xfId="1752" xr:uid="{00000000-0005-0000-0000-00004A060000}"/>
    <cellStyle name="_Лист1 14" xfId="1753" xr:uid="{00000000-0005-0000-0000-00004B060000}"/>
    <cellStyle name="_Лист1 140" xfId="1754" xr:uid="{00000000-0005-0000-0000-00004C060000}"/>
    <cellStyle name="_Лист1 141" xfId="1755" xr:uid="{00000000-0005-0000-0000-00004D060000}"/>
    <cellStyle name="_Лист1 142" xfId="1756" xr:uid="{00000000-0005-0000-0000-00004E060000}"/>
    <cellStyle name="_Лист1 143" xfId="1757" xr:uid="{00000000-0005-0000-0000-00004F060000}"/>
    <cellStyle name="_Лист1 144" xfId="1758" xr:uid="{00000000-0005-0000-0000-000050060000}"/>
    <cellStyle name="_Лист1 145" xfId="1759" xr:uid="{00000000-0005-0000-0000-000051060000}"/>
    <cellStyle name="_Лист1 146" xfId="1760" xr:uid="{00000000-0005-0000-0000-000052060000}"/>
    <cellStyle name="_Лист1 147" xfId="1761" xr:uid="{00000000-0005-0000-0000-000053060000}"/>
    <cellStyle name="_Лист1 148" xfId="1762" xr:uid="{00000000-0005-0000-0000-000054060000}"/>
    <cellStyle name="_Лист1 149" xfId="1763" xr:uid="{00000000-0005-0000-0000-000055060000}"/>
    <cellStyle name="_Лист1 15" xfId="1764" xr:uid="{00000000-0005-0000-0000-000056060000}"/>
    <cellStyle name="_Лист1 150" xfId="1765" xr:uid="{00000000-0005-0000-0000-000057060000}"/>
    <cellStyle name="_Лист1 151" xfId="1766" xr:uid="{00000000-0005-0000-0000-000058060000}"/>
    <cellStyle name="_Лист1 152" xfId="1767" xr:uid="{00000000-0005-0000-0000-000059060000}"/>
    <cellStyle name="_Лист1 153" xfId="1768" xr:uid="{00000000-0005-0000-0000-00005A060000}"/>
    <cellStyle name="_Лист1 154" xfId="1769" xr:uid="{00000000-0005-0000-0000-00005B060000}"/>
    <cellStyle name="_Лист1 155" xfId="1770" xr:uid="{00000000-0005-0000-0000-00005C060000}"/>
    <cellStyle name="_Лист1 156" xfId="1771" xr:uid="{00000000-0005-0000-0000-00005D060000}"/>
    <cellStyle name="_Лист1 157" xfId="1772" xr:uid="{00000000-0005-0000-0000-00005E060000}"/>
    <cellStyle name="_Лист1 158" xfId="1773" xr:uid="{00000000-0005-0000-0000-00005F060000}"/>
    <cellStyle name="_Лист1 159" xfId="1774" xr:uid="{00000000-0005-0000-0000-000060060000}"/>
    <cellStyle name="_Лист1 16" xfId="1775" xr:uid="{00000000-0005-0000-0000-000061060000}"/>
    <cellStyle name="_Лист1 160" xfId="1776" xr:uid="{00000000-0005-0000-0000-000062060000}"/>
    <cellStyle name="_Лист1 161" xfId="1777" xr:uid="{00000000-0005-0000-0000-000063060000}"/>
    <cellStyle name="_Лист1 162" xfId="1778" xr:uid="{00000000-0005-0000-0000-000064060000}"/>
    <cellStyle name="_Лист1 163" xfId="1779" xr:uid="{00000000-0005-0000-0000-000065060000}"/>
    <cellStyle name="_Лист1 164" xfId="1780" xr:uid="{00000000-0005-0000-0000-000066060000}"/>
    <cellStyle name="_Лист1 165" xfId="1781" xr:uid="{00000000-0005-0000-0000-000067060000}"/>
    <cellStyle name="_Лист1 166" xfId="1782" xr:uid="{00000000-0005-0000-0000-000068060000}"/>
    <cellStyle name="_Лист1 167" xfId="1783" xr:uid="{00000000-0005-0000-0000-000069060000}"/>
    <cellStyle name="_Лист1 168" xfId="1784" xr:uid="{00000000-0005-0000-0000-00006A060000}"/>
    <cellStyle name="_Лист1 169" xfId="1785" xr:uid="{00000000-0005-0000-0000-00006B060000}"/>
    <cellStyle name="_Лист1 17" xfId="1786" xr:uid="{00000000-0005-0000-0000-00006C060000}"/>
    <cellStyle name="_Лист1 170" xfId="1787" xr:uid="{00000000-0005-0000-0000-00006D060000}"/>
    <cellStyle name="_Лист1 171" xfId="1788" xr:uid="{00000000-0005-0000-0000-00006E060000}"/>
    <cellStyle name="_Лист1 172" xfId="1789" xr:uid="{00000000-0005-0000-0000-00006F060000}"/>
    <cellStyle name="_Лист1 173" xfId="1790" xr:uid="{00000000-0005-0000-0000-000070060000}"/>
    <cellStyle name="_Лист1 174" xfId="1791" xr:uid="{00000000-0005-0000-0000-000071060000}"/>
    <cellStyle name="_Лист1 175" xfId="1792" xr:uid="{00000000-0005-0000-0000-000072060000}"/>
    <cellStyle name="_Лист1 176" xfId="1793" xr:uid="{00000000-0005-0000-0000-000073060000}"/>
    <cellStyle name="_Лист1 177" xfId="1794" xr:uid="{00000000-0005-0000-0000-000074060000}"/>
    <cellStyle name="_Лист1 178" xfId="1795" xr:uid="{00000000-0005-0000-0000-000075060000}"/>
    <cellStyle name="_Лист1 179" xfId="1796" xr:uid="{00000000-0005-0000-0000-000076060000}"/>
    <cellStyle name="_Лист1 18" xfId="1797" xr:uid="{00000000-0005-0000-0000-000077060000}"/>
    <cellStyle name="_Лист1 180" xfId="1798" xr:uid="{00000000-0005-0000-0000-000078060000}"/>
    <cellStyle name="_Лист1 181" xfId="1799" xr:uid="{00000000-0005-0000-0000-000079060000}"/>
    <cellStyle name="_Лист1 182" xfId="1800" xr:uid="{00000000-0005-0000-0000-00007A060000}"/>
    <cellStyle name="_Лист1 183" xfId="1801" xr:uid="{00000000-0005-0000-0000-00007B060000}"/>
    <cellStyle name="_Лист1 184" xfId="1802" xr:uid="{00000000-0005-0000-0000-00007C060000}"/>
    <cellStyle name="_Лист1 185" xfId="1803" xr:uid="{00000000-0005-0000-0000-00007D060000}"/>
    <cellStyle name="_Лист1 186" xfId="1804" xr:uid="{00000000-0005-0000-0000-00007E060000}"/>
    <cellStyle name="_Лист1 187" xfId="1805" xr:uid="{00000000-0005-0000-0000-00007F060000}"/>
    <cellStyle name="_Лист1 188" xfId="1806" xr:uid="{00000000-0005-0000-0000-000080060000}"/>
    <cellStyle name="_Лист1 189" xfId="1807" xr:uid="{00000000-0005-0000-0000-000081060000}"/>
    <cellStyle name="_Лист1 19" xfId="1808" xr:uid="{00000000-0005-0000-0000-000082060000}"/>
    <cellStyle name="_Лист1 190" xfId="1809" xr:uid="{00000000-0005-0000-0000-000083060000}"/>
    <cellStyle name="_Лист1 191" xfId="1810" xr:uid="{00000000-0005-0000-0000-000084060000}"/>
    <cellStyle name="_Лист1 192" xfId="1811" xr:uid="{00000000-0005-0000-0000-000085060000}"/>
    <cellStyle name="_Лист1 193" xfId="1812" xr:uid="{00000000-0005-0000-0000-000086060000}"/>
    <cellStyle name="_Лист1 194" xfId="1813" xr:uid="{00000000-0005-0000-0000-000087060000}"/>
    <cellStyle name="_Лист1 195" xfId="1814" xr:uid="{00000000-0005-0000-0000-000088060000}"/>
    <cellStyle name="_Лист1 196" xfId="1815" xr:uid="{00000000-0005-0000-0000-000089060000}"/>
    <cellStyle name="_Лист1 197" xfId="1816" xr:uid="{00000000-0005-0000-0000-00008A060000}"/>
    <cellStyle name="_Лист1 198" xfId="1817" xr:uid="{00000000-0005-0000-0000-00008B060000}"/>
    <cellStyle name="_Лист1 199" xfId="1818" xr:uid="{00000000-0005-0000-0000-00008C060000}"/>
    <cellStyle name="_Лист1 2" xfId="1819" xr:uid="{00000000-0005-0000-0000-00008D060000}"/>
    <cellStyle name="_Лист1 2 2" xfId="1820" xr:uid="{00000000-0005-0000-0000-00008E060000}"/>
    <cellStyle name="_Лист1 2 3" xfId="1821" xr:uid="{00000000-0005-0000-0000-00008F060000}"/>
    <cellStyle name="_Лист1 2_724" xfId="1822" xr:uid="{00000000-0005-0000-0000-000090060000}"/>
    <cellStyle name="_Лист1 2_Р-111." xfId="1823" xr:uid="{00000000-0005-0000-0000-000091060000}"/>
    <cellStyle name="_Лист1 20" xfId="1824" xr:uid="{00000000-0005-0000-0000-000092060000}"/>
    <cellStyle name="_Лист1 200" xfId="1825" xr:uid="{00000000-0005-0000-0000-000093060000}"/>
    <cellStyle name="_Лист1 201" xfId="1826" xr:uid="{00000000-0005-0000-0000-000094060000}"/>
    <cellStyle name="_Лист1 202" xfId="1827" xr:uid="{00000000-0005-0000-0000-000095060000}"/>
    <cellStyle name="_Лист1 203" xfId="1828" xr:uid="{00000000-0005-0000-0000-000096060000}"/>
    <cellStyle name="_Лист1 204" xfId="1829" xr:uid="{00000000-0005-0000-0000-000097060000}"/>
    <cellStyle name="_Лист1 205" xfId="1830" xr:uid="{00000000-0005-0000-0000-000098060000}"/>
    <cellStyle name="_Лист1 206" xfId="1831" xr:uid="{00000000-0005-0000-0000-000099060000}"/>
    <cellStyle name="_Лист1 207" xfId="1832" xr:uid="{00000000-0005-0000-0000-00009A060000}"/>
    <cellStyle name="_Лист1 208" xfId="1833" xr:uid="{00000000-0005-0000-0000-00009B060000}"/>
    <cellStyle name="_Лист1 209" xfId="1834" xr:uid="{00000000-0005-0000-0000-00009C060000}"/>
    <cellStyle name="_Лист1 21" xfId="1835" xr:uid="{00000000-0005-0000-0000-00009D060000}"/>
    <cellStyle name="_Лист1 210" xfId="1836" xr:uid="{00000000-0005-0000-0000-00009E060000}"/>
    <cellStyle name="_Лист1 211" xfId="1837" xr:uid="{00000000-0005-0000-0000-00009F060000}"/>
    <cellStyle name="_Лист1 212" xfId="1838" xr:uid="{00000000-0005-0000-0000-0000A0060000}"/>
    <cellStyle name="_Лист1 213" xfId="1839" xr:uid="{00000000-0005-0000-0000-0000A1060000}"/>
    <cellStyle name="_Лист1 214" xfId="1840" xr:uid="{00000000-0005-0000-0000-0000A2060000}"/>
    <cellStyle name="_Лист1 215" xfId="1841" xr:uid="{00000000-0005-0000-0000-0000A3060000}"/>
    <cellStyle name="_Лист1 216" xfId="1842" xr:uid="{00000000-0005-0000-0000-0000A4060000}"/>
    <cellStyle name="_Лист1 217" xfId="1843" xr:uid="{00000000-0005-0000-0000-0000A5060000}"/>
    <cellStyle name="_Лист1 218" xfId="1844" xr:uid="{00000000-0005-0000-0000-0000A6060000}"/>
    <cellStyle name="_Лист1 22" xfId="1845" xr:uid="{00000000-0005-0000-0000-0000A7060000}"/>
    <cellStyle name="_Лист1 23" xfId="1846" xr:uid="{00000000-0005-0000-0000-0000A8060000}"/>
    <cellStyle name="_Лист1 24" xfId="1847" xr:uid="{00000000-0005-0000-0000-0000A9060000}"/>
    <cellStyle name="_Лист1 25" xfId="1848" xr:uid="{00000000-0005-0000-0000-0000AA060000}"/>
    <cellStyle name="_Лист1 26" xfId="1849" xr:uid="{00000000-0005-0000-0000-0000AB060000}"/>
    <cellStyle name="_Лист1 27" xfId="1850" xr:uid="{00000000-0005-0000-0000-0000AC060000}"/>
    <cellStyle name="_Лист1 28" xfId="1851" xr:uid="{00000000-0005-0000-0000-0000AD060000}"/>
    <cellStyle name="_Лист1 29" xfId="1852" xr:uid="{00000000-0005-0000-0000-0000AE060000}"/>
    <cellStyle name="_Лист1 3" xfId="1853" xr:uid="{00000000-0005-0000-0000-0000AF060000}"/>
    <cellStyle name="_Лист1 30" xfId="1854" xr:uid="{00000000-0005-0000-0000-0000B0060000}"/>
    <cellStyle name="_Лист1 31" xfId="1855" xr:uid="{00000000-0005-0000-0000-0000B1060000}"/>
    <cellStyle name="_Лист1 32" xfId="1856" xr:uid="{00000000-0005-0000-0000-0000B2060000}"/>
    <cellStyle name="_Лист1 33" xfId="1857" xr:uid="{00000000-0005-0000-0000-0000B3060000}"/>
    <cellStyle name="_Лист1 34" xfId="1858" xr:uid="{00000000-0005-0000-0000-0000B4060000}"/>
    <cellStyle name="_Лист1 35" xfId="1859" xr:uid="{00000000-0005-0000-0000-0000B5060000}"/>
    <cellStyle name="_Лист1 36" xfId="1860" xr:uid="{00000000-0005-0000-0000-0000B6060000}"/>
    <cellStyle name="_Лист1 37" xfId="1861" xr:uid="{00000000-0005-0000-0000-0000B7060000}"/>
    <cellStyle name="_Лист1 38" xfId="1862" xr:uid="{00000000-0005-0000-0000-0000B8060000}"/>
    <cellStyle name="_Лист1 39" xfId="1863" xr:uid="{00000000-0005-0000-0000-0000B9060000}"/>
    <cellStyle name="_Лист1 4" xfId="1864" xr:uid="{00000000-0005-0000-0000-0000BA060000}"/>
    <cellStyle name="_Лист1 40" xfId="1865" xr:uid="{00000000-0005-0000-0000-0000BB060000}"/>
    <cellStyle name="_Лист1 41" xfId="1866" xr:uid="{00000000-0005-0000-0000-0000BC060000}"/>
    <cellStyle name="_Лист1 42" xfId="1867" xr:uid="{00000000-0005-0000-0000-0000BD060000}"/>
    <cellStyle name="_Лист1 43" xfId="1868" xr:uid="{00000000-0005-0000-0000-0000BE060000}"/>
    <cellStyle name="_Лист1 44" xfId="1869" xr:uid="{00000000-0005-0000-0000-0000BF060000}"/>
    <cellStyle name="_Лист1 45" xfId="1870" xr:uid="{00000000-0005-0000-0000-0000C0060000}"/>
    <cellStyle name="_Лист1 46" xfId="1871" xr:uid="{00000000-0005-0000-0000-0000C1060000}"/>
    <cellStyle name="_Лист1 47" xfId="1872" xr:uid="{00000000-0005-0000-0000-0000C2060000}"/>
    <cellStyle name="_Лист1 48" xfId="1873" xr:uid="{00000000-0005-0000-0000-0000C3060000}"/>
    <cellStyle name="_Лист1 49" xfId="1874" xr:uid="{00000000-0005-0000-0000-0000C4060000}"/>
    <cellStyle name="_Лист1 5" xfId="1875" xr:uid="{00000000-0005-0000-0000-0000C5060000}"/>
    <cellStyle name="_Лист1 50" xfId="1876" xr:uid="{00000000-0005-0000-0000-0000C6060000}"/>
    <cellStyle name="_Лист1 51" xfId="1877" xr:uid="{00000000-0005-0000-0000-0000C7060000}"/>
    <cellStyle name="_Лист1 52" xfId="1878" xr:uid="{00000000-0005-0000-0000-0000C8060000}"/>
    <cellStyle name="_Лист1 53" xfId="1879" xr:uid="{00000000-0005-0000-0000-0000C9060000}"/>
    <cellStyle name="_Лист1 54" xfId="1880" xr:uid="{00000000-0005-0000-0000-0000CA060000}"/>
    <cellStyle name="_Лист1 55" xfId="1881" xr:uid="{00000000-0005-0000-0000-0000CB060000}"/>
    <cellStyle name="_Лист1 56" xfId="1882" xr:uid="{00000000-0005-0000-0000-0000CC060000}"/>
    <cellStyle name="_Лист1 57" xfId="1883" xr:uid="{00000000-0005-0000-0000-0000CD060000}"/>
    <cellStyle name="_Лист1 58" xfId="1884" xr:uid="{00000000-0005-0000-0000-0000CE060000}"/>
    <cellStyle name="_Лист1 59" xfId="1885" xr:uid="{00000000-0005-0000-0000-0000CF060000}"/>
    <cellStyle name="_Лист1 6" xfId="1886" xr:uid="{00000000-0005-0000-0000-0000D0060000}"/>
    <cellStyle name="_Лист1 60" xfId="1887" xr:uid="{00000000-0005-0000-0000-0000D1060000}"/>
    <cellStyle name="_Лист1 61" xfId="1888" xr:uid="{00000000-0005-0000-0000-0000D2060000}"/>
    <cellStyle name="_Лист1 62" xfId="1889" xr:uid="{00000000-0005-0000-0000-0000D3060000}"/>
    <cellStyle name="_Лист1 63" xfId="1890" xr:uid="{00000000-0005-0000-0000-0000D4060000}"/>
    <cellStyle name="_Лист1 64" xfId="1891" xr:uid="{00000000-0005-0000-0000-0000D5060000}"/>
    <cellStyle name="_Лист1 65" xfId="1892" xr:uid="{00000000-0005-0000-0000-0000D6060000}"/>
    <cellStyle name="_Лист1 66" xfId="1893" xr:uid="{00000000-0005-0000-0000-0000D7060000}"/>
    <cellStyle name="_Лист1 67" xfId="1894" xr:uid="{00000000-0005-0000-0000-0000D8060000}"/>
    <cellStyle name="_Лист1 68" xfId="1895" xr:uid="{00000000-0005-0000-0000-0000D9060000}"/>
    <cellStyle name="_Лист1 69" xfId="1896" xr:uid="{00000000-0005-0000-0000-0000DA060000}"/>
    <cellStyle name="_Лист1 7" xfId="1897" xr:uid="{00000000-0005-0000-0000-0000DB060000}"/>
    <cellStyle name="_Лист1 70" xfId="1898" xr:uid="{00000000-0005-0000-0000-0000DC060000}"/>
    <cellStyle name="_Лист1 71" xfId="1899" xr:uid="{00000000-0005-0000-0000-0000DD060000}"/>
    <cellStyle name="_Лист1 72" xfId="1900" xr:uid="{00000000-0005-0000-0000-0000DE060000}"/>
    <cellStyle name="_Лист1 73" xfId="1901" xr:uid="{00000000-0005-0000-0000-0000DF060000}"/>
    <cellStyle name="_Лист1 74" xfId="1902" xr:uid="{00000000-0005-0000-0000-0000E0060000}"/>
    <cellStyle name="_Лист1 75" xfId="1903" xr:uid="{00000000-0005-0000-0000-0000E1060000}"/>
    <cellStyle name="_Лист1 76" xfId="1904" xr:uid="{00000000-0005-0000-0000-0000E2060000}"/>
    <cellStyle name="_Лист1 77" xfId="1905" xr:uid="{00000000-0005-0000-0000-0000E3060000}"/>
    <cellStyle name="_Лист1 78" xfId="1906" xr:uid="{00000000-0005-0000-0000-0000E4060000}"/>
    <cellStyle name="_Лист1 79" xfId="1907" xr:uid="{00000000-0005-0000-0000-0000E5060000}"/>
    <cellStyle name="_Лист1 8" xfId="1908" xr:uid="{00000000-0005-0000-0000-0000E6060000}"/>
    <cellStyle name="_Лист1 80" xfId="1909" xr:uid="{00000000-0005-0000-0000-0000E7060000}"/>
    <cellStyle name="_Лист1 81" xfId="1910" xr:uid="{00000000-0005-0000-0000-0000E8060000}"/>
    <cellStyle name="_Лист1 82" xfId="1911" xr:uid="{00000000-0005-0000-0000-0000E9060000}"/>
    <cellStyle name="_Лист1 83" xfId="1912" xr:uid="{00000000-0005-0000-0000-0000EA060000}"/>
    <cellStyle name="_Лист1 84" xfId="1913" xr:uid="{00000000-0005-0000-0000-0000EB060000}"/>
    <cellStyle name="_Лист1 85" xfId="1914" xr:uid="{00000000-0005-0000-0000-0000EC060000}"/>
    <cellStyle name="_Лист1 86" xfId="1915" xr:uid="{00000000-0005-0000-0000-0000ED060000}"/>
    <cellStyle name="_Лист1 87" xfId="1916" xr:uid="{00000000-0005-0000-0000-0000EE060000}"/>
    <cellStyle name="_Лист1 88" xfId="1917" xr:uid="{00000000-0005-0000-0000-0000EF060000}"/>
    <cellStyle name="_Лист1 89" xfId="1918" xr:uid="{00000000-0005-0000-0000-0000F0060000}"/>
    <cellStyle name="_Лист1 9" xfId="1919" xr:uid="{00000000-0005-0000-0000-0000F1060000}"/>
    <cellStyle name="_Лист1 90" xfId="1920" xr:uid="{00000000-0005-0000-0000-0000F2060000}"/>
    <cellStyle name="_Лист1 91" xfId="1921" xr:uid="{00000000-0005-0000-0000-0000F3060000}"/>
    <cellStyle name="_Лист1 92" xfId="1922" xr:uid="{00000000-0005-0000-0000-0000F4060000}"/>
    <cellStyle name="_Лист1 93" xfId="1923" xr:uid="{00000000-0005-0000-0000-0000F5060000}"/>
    <cellStyle name="_Лист1 94" xfId="1924" xr:uid="{00000000-0005-0000-0000-0000F6060000}"/>
    <cellStyle name="_Лист1 95" xfId="1925" xr:uid="{00000000-0005-0000-0000-0000F7060000}"/>
    <cellStyle name="_Лист1 96" xfId="1926" xr:uid="{00000000-0005-0000-0000-0000F8060000}"/>
    <cellStyle name="_Лист1 97" xfId="1927" xr:uid="{00000000-0005-0000-0000-0000F9060000}"/>
    <cellStyle name="_Лист1 98" xfId="1928" xr:uid="{00000000-0005-0000-0000-0000FA060000}"/>
    <cellStyle name="_Лист1 99" xfId="1929" xr:uid="{00000000-0005-0000-0000-0000FB060000}"/>
    <cellStyle name="_Лист1_1" xfId="1930" xr:uid="{00000000-0005-0000-0000-0000FC060000}"/>
    <cellStyle name="_Лист1_1 2" xfId="1931" xr:uid="{00000000-0005-0000-0000-0000FD060000}"/>
    <cellStyle name="_Лист1_1 2 2" xfId="1932" xr:uid="{00000000-0005-0000-0000-0000FE060000}"/>
    <cellStyle name="_Лист1_1 2 3" xfId="1933" xr:uid="{00000000-0005-0000-0000-0000FF060000}"/>
    <cellStyle name="_Лист1_1 2_724" xfId="1934" xr:uid="{00000000-0005-0000-0000-000000070000}"/>
    <cellStyle name="_Лист1_1 2_Р-111." xfId="1935" xr:uid="{00000000-0005-0000-0000-000001070000}"/>
    <cellStyle name="_Лист1_1 3" xfId="1936" xr:uid="{00000000-0005-0000-0000-000002070000}"/>
    <cellStyle name="_Лист1_1 4" xfId="1937" xr:uid="{00000000-0005-0000-0000-000003070000}"/>
    <cellStyle name="_Лист1_1_724" xfId="1938" xr:uid="{00000000-0005-0000-0000-000004070000}"/>
    <cellStyle name="_Лист1_1_замерная" xfId="1939" xr:uid="{00000000-0005-0000-0000-000005070000}"/>
    <cellStyle name="_Лист1_1_Копия Замерные параметры_баланс-сводка_20 02 11 (2)" xfId="1940" xr:uid="{00000000-0005-0000-0000-000006070000}"/>
    <cellStyle name="_Лист1_1_Копия Замерные параметры_баланс-сводка_20 02 11 (2) 2" xfId="1941" xr:uid="{00000000-0005-0000-0000-000007070000}"/>
    <cellStyle name="_Лист1_1_Копия Замерные параметры_баланс-сводка_20 02 11 (2) 2 2" xfId="1942" xr:uid="{00000000-0005-0000-0000-000008070000}"/>
    <cellStyle name="_Лист1_1_Копия Замерные параметры_баланс-сводка_20 02 11 (2) 2_724" xfId="1943" xr:uid="{00000000-0005-0000-0000-000009070000}"/>
    <cellStyle name="_Лист1_1_Копия Замерные параметры_баланс-сводка_20 02 11 (2) 2_Р-111." xfId="1944" xr:uid="{00000000-0005-0000-0000-00000A070000}"/>
    <cellStyle name="_Лист1_1_Копия Замерные параметры_баланс-сводка_20 02 11 (2) 3" xfId="1945" xr:uid="{00000000-0005-0000-0000-00000B070000}"/>
    <cellStyle name="_Лист1_1_Копия Замерные параметры_баланс-сводка_20 02 11 (2)_724" xfId="1946" xr:uid="{00000000-0005-0000-0000-00000C070000}"/>
    <cellStyle name="_Лист1_1_Копия Замерные параметры_баланс-сводка_20 02 11 (2)_замерная" xfId="1947" xr:uid="{00000000-0005-0000-0000-00000D070000}"/>
    <cellStyle name="_Лист1_1_Копия Замерные параметры_баланс-сводка_20 02 11 (2)_Лист3" xfId="1948" xr:uid="{00000000-0005-0000-0000-00000E070000}"/>
    <cellStyle name="_Лист1_1_Копия Замерные параметры_баланс-сводка_20 02 11 (2)_Р-111." xfId="1949" xr:uid="{00000000-0005-0000-0000-00000F070000}"/>
    <cellStyle name="_Лист1_1_Лист3" xfId="1950" xr:uid="{00000000-0005-0000-0000-000010070000}"/>
    <cellStyle name="_Лист1_1_Р-111." xfId="1951" xr:uid="{00000000-0005-0000-0000-000011070000}"/>
    <cellStyle name="_Лист1_2" xfId="1952" xr:uid="{00000000-0005-0000-0000-000012070000}"/>
    <cellStyle name="_Лист1_2 2" xfId="1953" xr:uid="{00000000-0005-0000-0000-000013070000}"/>
    <cellStyle name="_Лист1_2 2 2" xfId="1954" xr:uid="{00000000-0005-0000-0000-000014070000}"/>
    <cellStyle name="_Лист1_2 2_замерная" xfId="1955" xr:uid="{00000000-0005-0000-0000-000015070000}"/>
    <cellStyle name="_Лист1_2 2_Лист3" xfId="1956" xr:uid="{00000000-0005-0000-0000-000016070000}"/>
    <cellStyle name="_Лист1_2 2_Лист3 2" xfId="1957" xr:uid="{00000000-0005-0000-0000-000017070000}"/>
    <cellStyle name="_Лист1_2 2_Лист3 2 2" xfId="1958" xr:uid="{00000000-0005-0000-0000-000018070000}"/>
    <cellStyle name="_Лист1_2 2_Лист3 2_замерная" xfId="1959" xr:uid="{00000000-0005-0000-0000-000019070000}"/>
    <cellStyle name="_Лист1_2 3" xfId="1960" xr:uid="{00000000-0005-0000-0000-00001A070000}"/>
    <cellStyle name="_Лист1_2 3 2" xfId="1961" xr:uid="{00000000-0005-0000-0000-00001B070000}"/>
    <cellStyle name="_Лист1_2 3 2 2" xfId="1962" xr:uid="{00000000-0005-0000-0000-00001C070000}"/>
    <cellStyle name="_Лист1_2 3 2_замерная" xfId="1963" xr:uid="{00000000-0005-0000-0000-00001D070000}"/>
    <cellStyle name="_Лист1_2_для печати" xfId="1964" xr:uid="{00000000-0005-0000-0000-00001E070000}"/>
    <cellStyle name="_Лист1_2_КАСКАД" xfId="1965" xr:uid="{00000000-0005-0000-0000-00001F070000}"/>
    <cellStyle name="_Лист1_2_КАСКАД 2" xfId="1966" xr:uid="{00000000-0005-0000-0000-000020070000}"/>
    <cellStyle name="_Лист1_2_КАСКАД_замерная" xfId="1967" xr:uid="{00000000-0005-0000-0000-000021070000}"/>
    <cellStyle name="_Лист1_2_КАСКАД_Лист3" xfId="1968" xr:uid="{00000000-0005-0000-0000-000022070000}"/>
    <cellStyle name="_Лист1_2_КАСКАД_Лист3 2" xfId="1969" xr:uid="{00000000-0005-0000-0000-000023070000}"/>
    <cellStyle name="_Лист1_2_КАСКАД_Лист3 2 2" xfId="1970" xr:uid="{00000000-0005-0000-0000-000024070000}"/>
    <cellStyle name="_Лист1_2_КАСКАД_Лист3 2_замерная" xfId="1971" xr:uid="{00000000-0005-0000-0000-000025070000}"/>
    <cellStyle name="_Лист1_2_Свод по вводу" xfId="1972" xr:uid="{00000000-0005-0000-0000-000026070000}"/>
    <cellStyle name="_Лист1_2_сводка по работе" xfId="1973" xr:uid="{00000000-0005-0000-0000-000027070000}"/>
    <cellStyle name="_Лист1_2_сводка по работе 2" xfId="1974" xr:uid="{00000000-0005-0000-0000-000028070000}"/>
    <cellStyle name="_Лист1_2_сводка по работе_замерная" xfId="1975" xr:uid="{00000000-0005-0000-0000-000029070000}"/>
    <cellStyle name="_Лист1_2_сводка по работе_Лист3" xfId="1976" xr:uid="{00000000-0005-0000-0000-00002A070000}"/>
    <cellStyle name="_Лист1_2_сводка по работе_Лист3 2" xfId="1977" xr:uid="{00000000-0005-0000-0000-00002B070000}"/>
    <cellStyle name="_Лист1_2_сводка по работе_Лист3 2 2" xfId="1978" xr:uid="{00000000-0005-0000-0000-00002C070000}"/>
    <cellStyle name="_Лист1_2_сводка по работе_Лист3 2_замерная" xfId="1979" xr:uid="{00000000-0005-0000-0000-00002D070000}"/>
    <cellStyle name="_Лист1_2008-2009 (11)" xfId="1980" xr:uid="{00000000-0005-0000-0000-00002E070000}"/>
    <cellStyle name="_Лист1_2008-2009 (11) 2" xfId="1981" xr:uid="{00000000-0005-0000-0000-00002F070000}"/>
    <cellStyle name="_Лист1_2008-2009 (11) 2 2" xfId="1982" xr:uid="{00000000-0005-0000-0000-000030070000}"/>
    <cellStyle name="_Лист1_2008-2009 (11) 2_замерная" xfId="1983" xr:uid="{00000000-0005-0000-0000-000031070000}"/>
    <cellStyle name="_Лист1_2008-2009 (11) 2_Лист3" xfId="1984" xr:uid="{00000000-0005-0000-0000-000032070000}"/>
    <cellStyle name="_Лист1_2008-2009 (11) 2_Лист3 2" xfId="1985" xr:uid="{00000000-0005-0000-0000-000033070000}"/>
    <cellStyle name="_Лист1_2008-2009 (11) 2_Лист3 2 2" xfId="1986" xr:uid="{00000000-0005-0000-0000-000034070000}"/>
    <cellStyle name="_Лист1_2008-2009 (11) 2_Лист3 2_замерная" xfId="1987" xr:uid="{00000000-0005-0000-0000-000035070000}"/>
    <cellStyle name="_Лист1_2008-2009 (11) 3" xfId="1988" xr:uid="{00000000-0005-0000-0000-000036070000}"/>
    <cellStyle name="_Лист1_2008-2009 (11) 3 2" xfId="1989" xr:uid="{00000000-0005-0000-0000-000037070000}"/>
    <cellStyle name="_Лист1_2008-2009 (11) 3 2 2" xfId="1990" xr:uid="{00000000-0005-0000-0000-000038070000}"/>
    <cellStyle name="_Лист1_2008-2009 (11) 3 2_замерная" xfId="1991" xr:uid="{00000000-0005-0000-0000-000039070000}"/>
    <cellStyle name="_Лист1_2008-2009 (11)_КАСКАД" xfId="1992" xr:uid="{00000000-0005-0000-0000-00003A070000}"/>
    <cellStyle name="_Лист1_2008-2009 (11)_КАСКАД 2" xfId="1993" xr:uid="{00000000-0005-0000-0000-00003B070000}"/>
    <cellStyle name="_Лист1_2008-2009 (11)_КАСКАД_замерная" xfId="1994" xr:uid="{00000000-0005-0000-0000-00003C070000}"/>
    <cellStyle name="_Лист1_2008-2009 (11)_КАСКАД_Лист3" xfId="1995" xr:uid="{00000000-0005-0000-0000-00003D070000}"/>
    <cellStyle name="_Лист1_2008-2009 (11)_КАСКАД_Лист3 2" xfId="1996" xr:uid="{00000000-0005-0000-0000-00003E070000}"/>
    <cellStyle name="_Лист1_2008-2009 (11)_КАСКАД_Лист3 2 2" xfId="1997" xr:uid="{00000000-0005-0000-0000-00003F070000}"/>
    <cellStyle name="_Лист1_2008-2009 (11)_КАСКАД_Лист3 2_замерная" xfId="1998" xr:uid="{00000000-0005-0000-0000-000040070000}"/>
    <cellStyle name="_Лист1_2008-2009 (11)_сводка по работе" xfId="1999" xr:uid="{00000000-0005-0000-0000-000041070000}"/>
    <cellStyle name="_Лист1_2008-2009 (11)_сводка по работе 2" xfId="2000" xr:uid="{00000000-0005-0000-0000-000042070000}"/>
    <cellStyle name="_Лист1_2008-2009 (11)_сводка по работе_замерная" xfId="2001" xr:uid="{00000000-0005-0000-0000-000043070000}"/>
    <cellStyle name="_Лист1_2008-2009 (11)_сводка по работе_Лист3" xfId="2002" xr:uid="{00000000-0005-0000-0000-000044070000}"/>
    <cellStyle name="_Лист1_2008-2009 (11)_сводка по работе_Лист3 2" xfId="2003" xr:uid="{00000000-0005-0000-0000-000045070000}"/>
    <cellStyle name="_Лист1_2008-2009 (11)_сводка по работе_Лист3 2 2" xfId="2004" xr:uid="{00000000-0005-0000-0000-000046070000}"/>
    <cellStyle name="_Лист1_2008-2009 (11)_сводка по работе_Лист3 2_замерная" xfId="2005" xr:uid="{00000000-0005-0000-0000-000047070000}"/>
    <cellStyle name="_Лист1_3" xfId="2006" xr:uid="{00000000-0005-0000-0000-000048070000}"/>
    <cellStyle name="_Лист1_724" xfId="2007" xr:uid="{00000000-0005-0000-0000-000049070000}"/>
    <cellStyle name="_Лист1_All_Wells_PI" xfId="2008" xr:uid="{00000000-0005-0000-0000-00004A070000}"/>
    <cellStyle name="_Лист1_All_Wells_PI 2" xfId="2009" xr:uid="{00000000-0005-0000-0000-00004B070000}"/>
    <cellStyle name="_Лист1_All_Wells_PI 2 2" xfId="2010" xr:uid="{00000000-0005-0000-0000-00004C070000}"/>
    <cellStyle name="_Лист1_All_Wells_PI 2_замерная" xfId="2011" xr:uid="{00000000-0005-0000-0000-00004D070000}"/>
    <cellStyle name="_Лист1_All_Wells_PI 2_Лист3" xfId="2012" xr:uid="{00000000-0005-0000-0000-00004E070000}"/>
    <cellStyle name="_Лист1_All_Wells_PI 2_Лист3 2" xfId="2013" xr:uid="{00000000-0005-0000-0000-00004F070000}"/>
    <cellStyle name="_Лист1_All_Wells_PI 2_Лист3 2 2" xfId="2014" xr:uid="{00000000-0005-0000-0000-000050070000}"/>
    <cellStyle name="_Лист1_All_Wells_PI 2_Лист3 2_замерная" xfId="2015" xr:uid="{00000000-0005-0000-0000-000051070000}"/>
    <cellStyle name="_Лист1_All_Wells_PI 3" xfId="2016" xr:uid="{00000000-0005-0000-0000-000052070000}"/>
    <cellStyle name="_Лист1_All_Wells_PI 3 2" xfId="2017" xr:uid="{00000000-0005-0000-0000-000053070000}"/>
    <cellStyle name="_Лист1_All_Wells_PI 3 2 2" xfId="2018" xr:uid="{00000000-0005-0000-0000-000054070000}"/>
    <cellStyle name="_Лист1_All_Wells_PI 3 2_замерная" xfId="2019" xr:uid="{00000000-0005-0000-0000-000055070000}"/>
    <cellStyle name="_Лист1_All_Wells_PI_КАСКАД" xfId="2020" xr:uid="{00000000-0005-0000-0000-000056070000}"/>
    <cellStyle name="_Лист1_All_Wells_PI_КАСКАД 2" xfId="2021" xr:uid="{00000000-0005-0000-0000-000057070000}"/>
    <cellStyle name="_Лист1_All_Wells_PI_КАСКАД_замерная" xfId="2022" xr:uid="{00000000-0005-0000-0000-000058070000}"/>
    <cellStyle name="_Лист1_All_Wells_PI_КАСКАД_Лист3" xfId="2023" xr:uid="{00000000-0005-0000-0000-000059070000}"/>
    <cellStyle name="_Лист1_All_Wells_PI_КАСКАД_Лист3 2" xfId="2024" xr:uid="{00000000-0005-0000-0000-00005A070000}"/>
    <cellStyle name="_Лист1_All_Wells_PI_КАСКАД_Лист3 2 2" xfId="2025" xr:uid="{00000000-0005-0000-0000-00005B070000}"/>
    <cellStyle name="_Лист1_All_Wells_PI_КАСКАД_Лист3 2_замерная" xfId="2026" xr:uid="{00000000-0005-0000-0000-00005C070000}"/>
    <cellStyle name="_Лист1_All_Wells_PI_сводка по работе" xfId="2027" xr:uid="{00000000-0005-0000-0000-00005D070000}"/>
    <cellStyle name="_Лист1_All_Wells_PI_сводка по работе 2" xfId="2028" xr:uid="{00000000-0005-0000-0000-00005E070000}"/>
    <cellStyle name="_Лист1_All_Wells_PI_сводка по работе_замерная" xfId="2029" xr:uid="{00000000-0005-0000-0000-00005F070000}"/>
    <cellStyle name="_Лист1_All_Wells_PI_сводка по работе_Лист3" xfId="2030" xr:uid="{00000000-0005-0000-0000-000060070000}"/>
    <cellStyle name="_Лист1_All_Wells_PI_сводка по работе_Лист3 2" xfId="2031" xr:uid="{00000000-0005-0000-0000-000061070000}"/>
    <cellStyle name="_Лист1_All_Wells_PI_сводка по работе_Лист3 2 2" xfId="2032" xr:uid="{00000000-0005-0000-0000-000062070000}"/>
    <cellStyle name="_Лист1_All_Wells_PI_сводка по работе_Лист3 2_замерная" xfId="2033" xr:uid="{00000000-0005-0000-0000-000063070000}"/>
    <cellStyle name="_Лист1_Drilling GRF CHAS" xfId="2034" xr:uid="{00000000-0005-0000-0000-000064070000}"/>
    <cellStyle name="_Лист1_Drilling GRF CHAS 2" xfId="2035" xr:uid="{00000000-0005-0000-0000-000065070000}"/>
    <cellStyle name="_Лист1_Drilling GRF CHAS 2 2" xfId="2036" xr:uid="{00000000-0005-0000-0000-000066070000}"/>
    <cellStyle name="_Лист1_Drilling GRF CHAS 2 3" xfId="2037" xr:uid="{00000000-0005-0000-0000-000067070000}"/>
    <cellStyle name="_Лист1_Drilling GRF CHAS 2_724" xfId="2038" xr:uid="{00000000-0005-0000-0000-000068070000}"/>
    <cellStyle name="_Лист1_Drilling GRF CHAS 2_Р-111." xfId="2039" xr:uid="{00000000-0005-0000-0000-000069070000}"/>
    <cellStyle name="_Лист1_Drilling GRF CHAS 3" xfId="2040" xr:uid="{00000000-0005-0000-0000-00006A070000}"/>
    <cellStyle name="_Лист1_Drilling GRF CHAS 4" xfId="2041" xr:uid="{00000000-0005-0000-0000-00006B070000}"/>
    <cellStyle name="_Лист1_Drilling GRF CHAS_724" xfId="2042" xr:uid="{00000000-0005-0000-0000-00006C070000}"/>
    <cellStyle name="_Лист1_Drilling GRF CHAS_замерная" xfId="2043" xr:uid="{00000000-0005-0000-0000-00006D070000}"/>
    <cellStyle name="_Лист1_Drilling GRF CHAS_Копия Замерные параметры_баланс-сводка_20 02 11 (2)" xfId="2044" xr:uid="{00000000-0005-0000-0000-00006E070000}"/>
    <cellStyle name="_Лист1_Drilling GRF CHAS_Копия Замерные параметры_баланс-сводка_20 02 11 (2) 2" xfId="2045" xr:uid="{00000000-0005-0000-0000-00006F070000}"/>
    <cellStyle name="_Лист1_Drilling GRF CHAS_Копия Замерные параметры_баланс-сводка_20 02 11 (2) 2 2" xfId="2046" xr:uid="{00000000-0005-0000-0000-000070070000}"/>
    <cellStyle name="_Лист1_Drilling GRF CHAS_Копия Замерные параметры_баланс-сводка_20 02 11 (2) 2_724" xfId="2047" xr:uid="{00000000-0005-0000-0000-000071070000}"/>
    <cellStyle name="_Лист1_Drilling GRF CHAS_Копия Замерные параметры_баланс-сводка_20 02 11 (2) 2_Р-111." xfId="2048" xr:uid="{00000000-0005-0000-0000-000072070000}"/>
    <cellStyle name="_Лист1_Drilling GRF CHAS_Копия Замерные параметры_баланс-сводка_20 02 11 (2) 3" xfId="2049" xr:uid="{00000000-0005-0000-0000-000073070000}"/>
    <cellStyle name="_Лист1_Drilling GRF CHAS_Копия Замерные параметры_баланс-сводка_20 02 11 (2)_724" xfId="2050" xr:uid="{00000000-0005-0000-0000-000074070000}"/>
    <cellStyle name="_Лист1_Drilling GRF CHAS_Копия Замерные параметры_баланс-сводка_20 02 11 (2)_замерная" xfId="2051" xr:uid="{00000000-0005-0000-0000-000075070000}"/>
    <cellStyle name="_Лист1_Drilling GRF CHAS_Копия Замерные параметры_баланс-сводка_20 02 11 (2)_Лист3" xfId="2052" xr:uid="{00000000-0005-0000-0000-000076070000}"/>
    <cellStyle name="_Лист1_Drilling GRF CHAS_Копия Замерные параметры_баланс-сводка_20 02 11 (2)_Р-111." xfId="2053" xr:uid="{00000000-0005-0000-0000-000077070000}"/>
    <cellStyle name="_Лист1_Drilling GRF CHAS_Лист3" xfId="2054" xr:uid="{00000000-0005-0000-0000-000078070000}"/>
    <cellStyle name="_Лист1_Drilling GRF CHAS_Р-111." xfId="2055" xr:uid="{00000000-0005-0000-0000-000079070000}"/>
    <cellStyle name="_Лист1_GRF" xfId="2056" xr:uid="{00000000-0005-0000-0000-00007A070000}"/>
    <cellStyle name="_Лист1_GRF 2" xfId="2057" xr:uid="{00000000-0005-0000-0000-00007B070000}"/>
    <cellStyle name="_Лист1_GRF 2 2" xfId="2058" xr:uid="{00000000-0005-0000-0000-00007C070000}"/>
    <cellStyle name="_Лист1_GRF 2 3" xfId="2059" xr:uid="{00000000-0005-0000-0000-00007D070000}"/>
    <cellStyle name="_Лист1_GRF 2_724" xfId="2060" xr:uid="{00000000-0005-0000-0000-00007E070000}"/>
    <cellStyle name="_Лист1_GRF 2_Р-111." xfId="2061" xr:uid="{00000000-0005-0000-0000-00007F070000}"/>
    <cellStyle name="_Лист1_GRF 3" xfId="2062" xr:uid="{00000000-0005-0000-0000-000080070000}"/>
    <cellStyle name="_Лист1_GRF 4" xfId="2063" xr:uid="{00000000-0005-0000-0000-000081070000}"/>
    <cellStyle name="_Лист1_GRF_724" xfId="2064" xr:uid="{00000000-0005-0000-0000-000082070000}"/>
    <cellStyle name="_Лист1_GRF_замерная" xfId="2065" xr:uid="{00000000-0005-0000-0000-000083070000}"/>
    <cellStyle name="_Лист1_GRF_Копия Замерные параметры_баланс-сводка_20 02 11 (2)" xfId="2066" xr:uid="{00000000-0005-0000-0000-000084070000}"/>
    <cellStyle name="_Лист1_GRF_Копия Замерные параметры_баланс-сводка_20 02 11 (2) 2" xfId="2067" xr:uid="{00000000-0005-0000-0000-000085070000}"/>
    <cellStyle name="_Лист1_GRF_Копия Замерные параметры_баланс-сводка_20 02 11 (2) 2 2" xfId="2068" xr:uid="{00000000-0005-0000-0000-000086070000}"/>
    <cellStyle name="_Лист1_GRF_Копия Замерные параметры_баланс-сводка_20 02 11 (2) 2_724" xfId="2069" xr:uid="{00000000-0005-0000-0000-000087070000}"/>
    <cellStyle name="_Лист1_GRF_Копия Замерные параметры_баланс-сводка_20 02 11 (2) 2_Р-111." xfId="2070" xr:uid="{00000000-0005-0000-0000-000088070000}"/>
    <cellStyle name="_Лист1_GRF_Копия Замерные параметры_баланс-сводка_20 02 11 (2) 3" xfId="2071" xr:uid="{00000000-0005-0000-0000-000089070000}"/>
    <cellStyle name="_Лист1_GRF_Копия Замерные параметры_баланс-сводка_20 02 11 (2)_724" xfId="2072" xr:uid="{00000000-0005-0000-0000-00008A070000}"/>
    <cellStyle name="_Лист1_GRF_Копия Замерные параметры_баланс-сводка_20 02 11 (2)_замерная" xfId="2073" xr:uid="{00000000-0005-0000-0000-00008B070000}"/>
    <cellStyle name="_Лист1_GRF_Копия Замерные параметры_баланс-сводка_20 02 11 (2)_Лист3" xfId="2074" xr:uid="{00000000-0005-0000-0000-00008C070000}"/>
    <cellStyle name="_Лист1_GRF_Копия Замерные параметры_баланс-сводка_20 02 11 (2)_Р-111." xfId="2075" xr:uid="{00000000-0005-0000-0000-00008D070000}"/>
    <cellStyle name="_Лист1_GRF_Лист3" xfId="2076" xr:uid="{00000000-0005-0000-0000-00008E070000}"/>
    <cellStyle name="_Лист1_GRF_Р-111." xfId="2077" xr:uid="{00000000-0005-0000-0000-00008F070000}"/>
    <cellStyle name="_Лист1_PADS_TRANS" xfId="2078" xr:uid="{00000000-0005-0000-0000-000090070000}"/>
    <cellStyle name="_Лист1_PADS_TRANS 2" xfId="2079" xr:uid="{00000000-0005-0000-0000-000091070000}"/>
    <cellStyle name="_Лист1_PADS_TRANS 2 2" xfId="2080" xr:uid="{00000000-0005-0000-0000-000092070000}"/>
    <cellStyle name="_Лист1_PADS_TRANS 2 3" xfId="2081" xr:uid="{00000000-0005-0000-0000-000093070000}"/>
    <cellStyle name="_Лист1_PADS_TRANS 2_724" xfId="2082" xr:uid="{00000000-0005-0000-0000-000094070000}"/>
    <cellStyle name="_Лист1_PADS_TRANS 2_Р-111." xfId="2083" xr:uid="{00000000-0005-0000-0000-000095070000}"/>
    <cellStyle name="_Лист1_PADS_TRANS 3" xfId="2084" xr:uid="{00000000-0005-0000-0000-000096070000}"/>
    <cellStyle name="_Лист1_PADS_TRANS 4" xfId="2085" xr:uid="{00000000-0005-0000-0000-000097070000}"/>
    <cellStyle name="_Лист1_PADS_TRANS_724" xfId="2086" xr:uid="{00000000-0005-0000-0000-000098070000}"/>
    <cellStyle name="_Лист1_PADS_TRANS_замерная" xfId="2087" xr:uid="{00000000-0005-0000-0000-000099070000}"/>
    <cellStyle name="_Лист1_PADS_TRANS_Копия Замерные параметры_баланс-сводка_20 02 11 (2)" xfId="2088" xr:uid="{00000000-0005-0000-0000-00009A070000}"/>
    <cellStyle name="_Лист1_PADS_TRANS_Копия Замерные параметры_баланс-сводка_20 02 11 (2) 2" xfId="2089" xr:uid="{00000000-0005-0000-0000-00009B070000}"/>
    <cellStyle name="_Лист1_PADS_TRANS_Копия Замерные параметры_баланс-сводка_20 02 11 (2) 2 2" xfId="2090" xr:uid="{00000000-0005-0000-0000-00009C070000}"/>
    <cellStyle name="_Лист1_PADS_TRANS_Копия Замерные параметры_баланс-сводка_20 02 11 (2) 2_724" xfId="2091" xr:uid="{00000000-0005-0000-0000-00009D070000}"/>
    <cellStyle name="_Лист1_PADS_TRANS_Копия Замерные параметры_баланс-сводка_20 02 11 (2) 2_Р-111." xfId="2092" xr:uid="{00000000-0005-0000-0000-00009E070000}"/>
    <cellStyle name="_Лист1_PADS_TRANS_Копия Замерные параметры_баланс-сводка_20 02 11 (2) 3" xfId="2093" xr:uid="{00000000-0005-0000-0000-00009F070000}"/>
    <cellStyle name="_Лист1_PADS_TRANS_Копия Замерные параметры_баланс-сводка_20 02 11 (2)_724" xfId="2094" xr:uid="{00000000-0005-0000-0000-0000A0070000}"/>
    <cellStyle name="_Лист1_PADS_TRANS_Копия Замерные параметры_баланс-сводка_20 02 11 (2)_замерная" xfId="2095" xr:uid="{00000000-0005-0000-0000-0000A1070000}"/>
    <cellStyle name="_Лист1_PADS_TRANS_Копия Замерные параметры_баланс-сводка_20 02 11 (2)_Лист3" xfId="2096" xr:uid="{00000000-0005-0000-0000-0000A2070000}"/>
    <cellStyle name="_Лист1_PADS_TRANS_Копия Замерные параметры_баланс-сводка_20 02 11 (2)_Р-111." xfId="2097" xr:uid="{00000000-0005-0000-0000-0000A3070000}"/>
    <cellStyle name="_Лист1_PADS_TRANS_Лист3" xfId="2098" xr:uid="{00000000-0005-0000-0000-0000A4070000}"/>
    <cellStyle name="_Лист1_PADS_TRANS_Р-111." xfId="2099" xr:uid="{00000000-0005-0000-0000-0000A5070000}"/>
    <cellStyle name="_Лист1_Sheet1" xfId="2100" xr:uid="{00000000-0005-0000-0000-0000A6070000}"/>
    <cellStyle name="_Лист1_Sheet1 (2)" xfId="2101" xr:uid="{00000000-0005-0000-0000-0000A7070000}"/>
    <cellStyle name="_Лист1_Sheet1 (2) 2" xfId="2102" xr:uid="{00000000-0005-0000-0000-0000A8070000}"/>
    <cellStyle name="_Лист1_Sheet1 (2) 2 2" xfId="2103" xr:uid="{00000000-0005-0000-0000-0000A9070000}"/>
    <cellStyle name="_Лист1_Sheet1 (2) 2 3" xfId="2104" xr:uid="{00000000-0005-0000-0000-0000AA070000}"/>
    <cellStyle name="_Лист1_Sheet1 (2) 2_724" xfId="2105" xr:uid="{00000000-0005-0000-0000-0000AB070000}"/>
    <cellStyle name="_Лист1_Sheet1 (2) 2_Р-111." xfId="2106" xr:uid="{00000000-0005-0000-0000-0000AC070000}"/>
    <cellStyle name="_Лист1_Sheet1 (2) 3" xfId="2107" xr:uid="{00000000-0005-0000-0000-0000AD070000}"/>
    <cellStyle name="_Лист1_Sheet1 (2) 4" xfId="2108" xr:uid="{00000000-0005-0000-0000-0000AE070000}"/>
    <cellStyle name="_Лист1_Sheet1 (2)_724" xfId="2109" xr:uid="{00000000-0005-0000-0000-0000AF070000}"/>
    <cellStyle name="_Лист1_Sheet1 (2)_замерная" xfId="2110" xr:uid="{00000000-0005-0000-0000-0000B0070000}"/>
    <cellStyle name="_Лист1_Sheet1 (2)_Копия Замерные параметры_баланс-сводка_20 02 11 (2)" xfId="2111" xr:uid="{00000000-0005-0000-0000-0000B1070000}"/>
    <cellStyle name="_Лист1_Sheet1 (2)_Копия Замерные параметры_баланс-сводка_20 02 11 (2) 2" xfId="2112" xr:uid="{00000000-0005-0000-0000-0000B2070000}"/>
    <cellStyle name="_Лист1_Sheet1 (2)_Копия Замерные параметры_баланс-сводка_20 02 11 (2) 2 2" xfId="2113" xr:uid="{00000000-0005-0000-0000-0000B3070000}"/>
    <cellStyle name="_Лист1_Sheet1 (2)_Копия Замерные параметры_баланс-сводка_20 02 11 (2) 2_724" xfId="2114" xr:uid="{00000000-0005-0000-0000-0000B4070000}"/>
    <cellStyle name="_Лист1_Sheet1 (2)_Копия Замерные параметры_баланс-сводка_20 02 11 (2) 2_Р-111." xfId="2115" xr:uid="{00000000-0005-0000-0000-0000B5070000}"/>
    <cellStyle name="_Лист1_Sheet1 (2)_Копия Замерные параметры_баланс-сводка_20 02 11 (2) 3" xfId="2116" xr:uid="{00000000-0005-0000-0000-0000B6070000}"/>
    <cellStyle name="_Лист1_Sheet1 (2)_Копия Замерные параметры_баланс-сводка_20 02 11 (2)_724" xfId="2117" xr:uid="{00000000-0005-0000-0000-0000B7070000}"/>
    <cellStyle name="_Лист1_Sheet1 (2)_Копия Замерные параметры_баланс-сводка_20 02 11 (2)_замерная" xfId="2118" xr:uid="{00000000-0005-0000-0000-0000B8070000}"/>
    <cellStyle name="_Лист1_Sheet1 (2)_Копия Замерные параметры_баланс-сводка_20 02 11 (2)_Лист3" xfId="2119" xr:uid="{00000000-0005-0000-0000-0000B9070000}"/>
    <cellStyle name="_Лист1_Sheet1 (2)_Копия Замерные параметры_баланс-сводка_20 02 11 (2)_Р-111." xfId="2120" xr:uid="{00000000-0005-0000-0000-0000BA070000}"/>
    <cellStyle name="_Лист1_Sheet1 (2)_Лист3" xfId="2121" xr:uid="{00000000-0005-0000-0000-0000BB070000}"/>
    <cellStyle name="_Лист1_Sheet1 (2)_Р-111." xfId="2122" xr:uid="{00000000-0005-0000-0000-0000BC070000}"/>
    <cellStyle name="_Лист1_Sheet1 10" xfId="2123" xr:uid="{00000000-0005-0000-0000-0000BD070000}"/>
    <cellStyle name="_Лист1_Sheet1 10 2" xfId="2124" xr:uid="{00000000-0005-0000-0000-0000BE070000}"/>
    <cellStyle name="_Лист1_Sheet1 10_724" xfId="2125" xr:uid="{00000000-0005-0000-0000-0000BF070000}"/>
    <cellStyle name="_Лист1_Sheet1 10_Р-111." xfId="2126" xr:uid="{00000000-0005-0000-0000-0000C0070000}"/>
    <cellStyle name="_Лист1_Sheet1 100" xfId="2127" xr:uid="{00000000-0005-0000-0000-0000C1070000}"/>
    <cellStyle name="_Лист1_Sheet1 101" xfId="2128" xr:uid="{00000000-0005-0000-0000-0000C2070000}"/>
    <cellStyle name="_Лист1_Sheet1 102" xfId="2129" xr:uid="{00000000-0005-0000-0000-0000C3070000}"/>
    <cellStyle name="_Лист1_Sheet1 103" xfId="2130" xr:uid="{00000000-0005-0000-0000-0000C4070000}"/>
    <cellStyle name="_Лист1_Sheet1 104" xfId="2131" xr:uid="{00000000-0005-0000-0000-0000C5070000}"/>
    <cellStyle name="_Лист1_Sheet1 105" xfId="2132" xr:uid="{00000000-0005-0000-0000-0000C6070000}"/>
    <cellStyle name="_Лист1_Sheet1 106" xfId="2133" xr:uid="{00000000-0005-0000-0000-0000C7070000}"/>
    <cellStyle name="_Лист1_Sheet1 107" xfId="2134" xr:uid="{00000000-0005-0000-0000-0000C8070000}"/>
    <cellStyle name="_Лист1_Sheet1 108" xfId="2135" xr:uid="{00000000-0005-0000-0000-0000C9070000}"/>
    <cellStyle name="_Лист1_Sheet1 109" xfId="2136" xr:uid="{00000000-0005-0000-0000-0000CA070000}"/>
    <cellStyle name="_Лист1_Sheet1 11" xfId="2137" xr:uid="{00000000-0005-0000-0000-0000CB070000}"/>
    <cellStyle name="_Лист1_Sheet1 11 2" xfId="2138" xr:uid="{00000000-0005-0000-0000-0000CC070000}"/>
    <cellStyle name="_Лист1_Sheet1 11_724" xfId="2139" xr:uid="{00000000-0005-0000-0000-0000CD070000}"/>
    <cellStyle name="_Лист1_Sheet1 11_Р-111." xfId="2140" xr:uid="{00000000-0005-0000-0000-0000CE070000}"/>
    <cellStyle name="_Лист1_Sheet1 110" xfId="2141" xr:uid="{00000000-0005-0000-0000-0000CF070000}"/>
    <cellStyle name="_Лист1_Sheet1 111" xfId="2142" xr:uid="{00000000-0005-0000-0000-0000D0070000}"/>
    <cellStyle name="_Лист1_Sheet1 112" xfId="2143" xr:uid="{00000000-0005-0000-0000-0000D1070000}"/>
    <cellStyle name="_Лист1_Sheet1 113" xfId="2144" xr:uid="{00000000-0005-0000-0000-0000D2070000}"/>
    <cellStyle name="_Лист1_Sheet1 114" xfId="2145" xr:uid="{00000000-0005-0000-0000-0000D3070000}"/>
    <cellStyle name="_Лист1_Sheet1 115" xfId="2146" xr:uid="{00000000-0005-0000-0000-0000D4070000}"/>
    <cellStyle name="_Лист1_Sheet1 116" xfId="2147" xr:uid="{00000000-0005-0000-0000-0000D5070000}"/>
    <cellStyle name="_Лист1_Sheet1 117" xfId="2148" xr:uid="{00000000-0005-0000-0000-0000D6070000}"/>
    <cellStyle name="_Лист1_Sheet1 118" xfId="2149" xr:uid="{00000000-0005-0000-0000-0000D7070000}"/>
    <cellStyle name="_Лист1_Sheet1 119" xfId="2150" xr:uid="{00000000-0005-0000-0000-0000D8070000}"/>
    <cellStyle name="_Лист1_Sheet1 12" xfId="2151" xr:uid="{00000000-0005-0000-0000-0000D9070000}"/>
    <cellStyle name="_Лист1_Sheet1 12 2" xfId="2152" xr:uid="{00000000-0005-0000-0000-0000DA070000}"/>
    <cellStyle name="_Лист1_Sheet1 12_724" xfId="2153" xr:uid="{00000000-0005-0000-0000-0000DB070000}"/>
    <cellStyle name="_Лист1_Sheet1 12_Р-111." xfId="2154" xr:uid="{00000000-0005-0000-0000-0000DC070000}"/>
    <cellStyle name="_Лист1_Sheet1 120" xfId="2155" xr:uid="{00000000-0005-0000-0000-0000DD070000}"/>
    <cellStyle name="_Лист1_Sheet1 121" xfId="2156" xr:uid="{00000000-0005-0000-0000-0000DE070000}"/>
    <cellStyle name="_Лист1_Sheet1 122" xfId="2157" xr:uid="{00000000-0005-0000-0000-0000DF070000}"/>
    <cellStyle name="_Лист1_Sheet1 123" xfId="2158" xr:uid="{00000000-0005-0000-0000-0000E0070000}"/>
    <cellStyle name="_Лист1_Sheet1 124" xfId="2159" xr:uid="{00000000-0005-0000-0000-0000E1070000}"/>
    <cellStyle name="_Лист1_Sheet1 125" xfId="2160" xr:uid="{00000000-0005-0000-0000-0000E2070000}"/>
    <cellStyle name="_Лист1_Sheet1 126" xfId="2161" xr:uid="{00000000-0005-0000-0000-0000E3070000}"/>
    <cellStyle name="_Лист1_Sheet1 127" xfId="2162" xr:uid="{00000000-0005-0000-0000-0000E4070000}"/>
    <cellStyle name="_Лист1_Sheet1 128" xfId="2163" xr:uid="{00000000-0005-0000-0000-0000E5070000}"/>
    <cellStyle name="_Лист1_Sheet1 129" xfId="2164" xr:uid="{00000000-0005-0000-0000-0000E6070000}"/>
    <cellStyle name="_Лист1_Sheet1 13" xfId="2165" xr:uid="{00000000-0005-0000-0000-0000E7070000}"/>
    <cellStyle name="_Лист1_Sheet1 13 2" xfId="2166" xr:uid="{00000000-0005-0000-0000-0000E8070000}"/>
    <cellStyle name="_Лист1_Sheet1 13_724" xfId="2167" xr:uid="{00000000-0005-0000-0000-0000E9070000}"/>
    <cellStyle name="_Лист1_Sheet1 13_Р-111." xfId="2168" xr:uid="{00000000-0005-0000-0000-0000EA070000}"/>
    <cellStyle name="_Лист1_Sheet1 130" xfId="2169" xr:uid="{00000000-0005-0000-0000-0000EB070000}"/>
    <cellStyle name="_Лист1_Sheet1 131" xfId="2170" xr:uid="{00000000-0005-0000-0000-0000EC070000}"/>
    <cellStyle name="_Лист1_Sheet1 132" xfId="2171" xr:uid="{00000000-0005-0000-0000-0000ED070000}"/>
    <cellStyle name="_Лист1_Sheet1 133" xfId="2172" xr:uid="{00000000-0005-0000-0000-0000EE070000}"/>
    <cellStyle name="_Лист1_Sheet1 134" xfId="2173" xr:uid="{00000000-0005-0000-0000-0000EF070000}"/>
    <cellStyle name="_Лист1_Sheet1 135" xfId="2174" xr:uid="{00000000-0005-0000-0000-0000F0070000}"/>
    <cellStyle name="_Лист1_Sheet1 136" xfId="2175" xr:uid="{00000000-0005-0000-0000-0000F1070000}"/>
    <cellStyle name="_Лист1_Sheet1 137" xfId="2176" xr:uid="{00000000-0005-0000-0000-0000F2070000}"/>
    <cellStyle name="_Лист1_Sheet1 138" xfId="2177" xr:uid="{00000000-0005-0000-0000-0000F3070000}"/>
    <cellStyle name="_Лист1_Sheet1 139" xfId="2178" xr:uid="{00000000-0005-0000-0000-0000F4070000}"/>
    <cellStyle name="_Лист1_Sheet1 14" xfId="2179" xr:uid="{00000000-0005-0000-0000-0000F5070000}"/>
    <cellStyle name="_Лист1_Sheet1 14 2" xfId="2180" xr:uid="{00000000-0005-0000-0000-0000F6070000}"/>
    <cellStyle name="_Лист1_Sheet1 14_724" xfId="2181" xr:uid="{00000000-0005-0000-0000-0000F7070000}"/>
    <cellStyle name="_Лист1_Sheet1 14_Р-111." xfId="2182" xr:uid="{00000000-0005-0000-0000-0000F8070000}"/>
    <cellStyle name="_Лист1_Sheet1 140" xfId="2183" xr:uid="{00000000-0005-0000-0000-0000F9070000}"/>
    <cellStyle name="_Лист1_Sheet1 141" xfId="2184" xr:uid="{00000000-0005-0000-0000-0000FA070000}"/>
    <cellStyle name="_Лист1_Sheet1 142" xfId="2185" xr:uid="{00000000-0005-0000-0000-0000FB070000}"/>
    <cellStyle name="_Лист1_Sheet1 143" xfId="2186" xr:uid="{00000000-0005-0000-0000-0000FC070000}"/>
    <cellStyle name="_Лист1_Sheet1 144" xfId="2187" xr:uid="{00000000-0005-0000-0000-0000FD070000}"/>
    <cellStyle name="_Лист1_Sheet1 145" xfId="2188" xr:uid="{00000000-0005-0000-0000-0000FE070000}"/>
    <cellStyle name="_Лист1_Sheet1 146" xfId="2189" xr:uid="{00000000-0005-0000-0000-0000FF070000}"/>
    <cellStyle name="_Лист1_Sheet1 147" xfId="2190" xr:uid="{00000000-0005-0000-0000-000000080000}"/>
    <cellStyle name="_Лист1_Sheet1 148" xfId="2191" xr:uid="{00000000-0005-0000-0000-000001080000}"/>
    <cellStyle name="_Лист1_Sheet1 149" xfId="2192" xr:uid="{00000000-0005-0000-0000-000002080000}"/>
    <cellStyle name="_Лист1_Sheet1 15" xfId="2193" xr:uid="{00000000-0005-0000-0000-000003080000}"/>
    <cellStyle name="_Лист1_Sheet1 15 2" xfId="2194" xr:uid="{00000000-0005-0000-0000-000004080000}"/>
    <cellStyle name="_Лист1_Sheet1 15_724" xfId="2195" xr:uid="{00000000-0005-0000-0000-000005080000}"/>
    <cellStyle name="_Лист1_Sheet1 15_Р-111." xfId="2196" xr:uid="{00000000-0005-0000-0000-000006080000}"/>
    <cellStyle name="_Лист1_Sheet1 150" xfId="2197" xr:uid="{00000000-0005-0000-0000-000007080000}"/>
    <cellStyle name="_Лист1_Sheet1 151" xfId="2198" xr:uid="{00000000-0005-0000-0000-000008080000}"/>
    <cellStyle name="_Лист1_Sheet1 152" xfId="2199" xr:uid="{00000000-0005-0000-0000-000009080000}"/>
    <cellStyle name="_Лист1_Sheet1 153" xfId="2200" xr:uid="{00000000-0005-0000-0000-00000A080000}"/>
    <cellStyle name="_Лист1_Sheet1 154" xfId="2201" xr:uid="{00000000-0005-0000-0000-00000B080000}"/>
    <cellStyle name="_Лист1_Sheet1 155" xfId="2202" xr:uid="{00000000-0005-0000-0000-00000C080000}"/>
    <cellStyle name="_Лист1_Sheet1 156" xfId="2203" xr:uid="{00000000-0005-0000-0000-00000D080000}"/>
    <cellStyle name="_Лист1_Sheet1 157" xfId="2204" xr:uid="{00000000-0005-0000-0000-00000E080000}"/>
    <cellStyle name="_Лист1_Sheet1 158" xfId="2205" xr:uid="{00000000-0005-0000-0000-00000F080000}"/>
    <cellStyle name="_Лист1_Sheet1 159" xfId="2206" xr:uid="{00000000-0005-0000-0000-000010080000}"/>
    <cellStyle name="_Лист1_Sheet1 16" xfId="2207" xr:uid="{00000000-0005-0000-0000-000011080000}"/>
    <cellStyle name="_Лист1_Sheet1 16 2" xfId="2208" xr:uid="{00000000-0005-0000-0000-000012080000}"/>
    <cellStyle name="_Лист1_Sheet1 16_724" xfId="2209" xr:uid="{00000000-0005-0000-0000-000013080000}"/>
    <cellStyle name="_Лист1_Sheet1 16_Р-111." xfId="2210" xr:uid="{00000000-0005-0000-0000-000014080000}"/>
    <cellStyle name="_Лист1_Sheet1 160" xfId="2211" xr:uid="{00000000-0005-0000-0000-000015080000}"/>
    <cellStyle name="_Лист1_Sheet1 161" xfId="2212" xr:uid="{00000000-0005-0000-0000-000016080000}"/>
    <cellStyle name="_Лист1_Sheet1 162" xfId="2213" xr:uid="{00000000-0005-0000-0000-000017080000}"/>
    <cellStyle name="_Лист1_Sheet1 163" xfId="2214" xr:uid="{00000000-0005-0000-0000-000018080000}"/>
    <cellStyle name="_Лист1_Sheet1 164" xfId="2215" xr:uid="{00000000-0005-0000-0000-000019080000}"/>
    <cellStyle name="_Лист1_Sheet1 165" xfId="2216" xr:uid="{00000000-0005-0000-0000-00001A080000}"/>
    <cellStyle name="_Лист1_Sheet1 166" xfId="2217" xr:uid="{00000000-0005-0000-0000-00001B080000}"/>
    <cellStyle name="_Лист1_Sheet1 167" xfId="2218" xr:uid="{00000000-0005-0000-0000-00001C080000}"/>
    <cellStyle name="_Лист1_Sheet1 168" xfId="2219" xr:uid="{00000000-0005-0000-0000-00001D080000}"/>
    <cellStyle name="_Лист1_Sheet1 169" xfId="2220" xr:uid="{00000000-0005-0000-0000-00001E080000}"/>
    <cellStyle name="_Лист1_Sheet1 17" xfId="2221" xr:uid="{00000000-0005-0000-0000-00001F080000}"/>
    <cellStyle name="_Лист1_Sheet1 17 2" xfId="2222" xr:uid="{00000000-0005-0000-0000-000020080000}"/>
    <cellStyle name="_Лист1_Sheet1 17_724" xfId="2223" xr:uid="{00000000-0005-0000-0000-000021080000}"/>
    <cellStyle name="_Лист1_Sheet1 17_Р-111." xfId="2224" xr:uid="{00000000-0005-0000-0000-000022080000}"/>
    <cellStyle name="_Лист1_Sheet1 170" xfId="2225" xr:uid="{00000000-0005-0000-0000-000023080000}"/>
    <cellStyle name="_Лист1_Sheet1 171" xfId="2226" xr:uid="{00000000-0005-0000-0000-000024080000}"/>
    <cellStyle name="_Лист1_Sheet1 172" xfId="2227" xr:uid="{00000000-0005-0000-0000-000025080000}"/>
    <cellStyle name="_Лист1_Sheet1 173" xfId="2228" xr:uid="{00000000-0005-0000-0000-000026080000}"/>
    <cellStyle name="_Лист1_Sheet1 174" xfId="2229" xr:uid="{00000000-0005-0000-0000-000027080000}"/>
    <cellStyle name="_Лист1_Sheet1 175" xfId="2230" xr:uid="{00000000-0005-0000-0000-000028080000}"/>
    <cellStyle name="_Лист1_Sheet1 176" xfId="2231" xr:uid="{00000000-0005-0000-0000-000029080000}"/>
    <cellStyle name="_Лист1_Sheet1 177" xfId="2232" xr:uid="{00000000-0005-0000-0000-00002A080000}"/>
    <cellStyle name="_Лист1_Sheet1 178" xfId="2233" xr:uid="{00000000-0005-0000-0000-00002B080000}"/>
    <cellStyle name="_Лист1_Sheet1 179" xfId="2234" xr:uid="{00000000-0005-0000-0000-00002C080000}"/>
    <cellStyle name="_Лист1_Sheet1 18" xfId="2235" xr:uid="{00000000-0005-0000-0000-00002D080000}"/>
    <cellStyle name="_Лист1_Sheet1 18 2" xfId="2236" xr:uid="{00000000-0005-0000-0000-00002E080000}"/>
    <cellStyle name="_Лист1_Sheet1 18_724" xfId="2237" xr:uid="{00000000-0005-0000-0000-00002F080000}"/>
    <cellStyle name="_Лист1_Sheet1 18_Р-111." xfId="2238" xr:uid="{00000000-0005-0000-0000-000030080000}"/>
    <cellStyle name="_Лист1_Sheet1 180" xfId="2239" xr:uid="{00000000-0005-0000-0000-000031080000}"/>
    <cellStyle name="_Лист1_Sheet1 181" xfId="2240" xr:uid="{00000000-0005-0000-0000-000032080000}"/>
    <cellStyle name="_Лист1_Sheet1 182" xfId="2241" xr:uid="{00000000-0005-0000-0000-000033080000}"/>
    <cellStyle name="_Лист1_Sheet1 183" xfId="2242" xr:uid="{00000000-0005-0000-0000-000034080000}"/>
    <cellStyle name="_Лист1_Sheet1 184" xfId="2243" xr:uid="{00000000-0005-0000-0000-000035080000}"/>
    <cellStyle name="_Лист1_Sheet1 185" xfId="2244" xr:uid="{00000000-0005-0000-0000-000036080000}"/>
    <cellStyle name="_Лист1_Sheet1 186" xfId="2245" xr:uid="{00000000-0005-0000-0000-000037080000}"/>
    <cellStyle name="_Лист1_Sheet1 187" xfId="2246" xr:uid="{00000000-0005-0000-0000-000038080000}"/>
    <cellStyle name="_Лист1_Sheet1 188" xfId="2247" xr:uid="{00000000-0005-0000-0000-000039080000}"/>
    <cellStyle name="_Лист1_Sheet1 189" xfId="2248" xr:uid="{00000000-0005-0000-0000-00003A080000}"/>
    <cellStyle name="_Лист1_Sheet1 19" xfId="2249" xr:uid="{00000000-0005-0000-0000-00003B080000}"/>
    <cellStyle name="_Лист1_Sheet1 190" xfId="2250" xr:uid="{00000000-0005-0000-0000-00003C080000}"/>
    <cellStyle name="_Лист1_Sheet1 191" xfId="2251" xr:uid="{00000000-0005-0000-0000-00003D080000}"/>
    <cellStyle name="_Лист1_Sheet1 192" xfId="2252" xr:uid="{00000000-0005-0000-0000-00003E080000}"/>
    <cellStyle name="_Лист1_Sheet1 193" xfId="2253" xr:uid="{00000000-0005-0000-0000-00003F080000}"/>
    <cellStyle name="_Лист1_Sheet1 194" xfId="2254" xr:uid="{00000000-0005-0000-0000-000040080000}"/>
    <cellStyle name="_Лист1_Sheet1 195" xfId="2255" xr:uid="{00000000-0005-0000-0000-000041080000}"/>
    <cellStyle name="_Лист1_Sheet1 196" xfId="2256" xr:uid="{00000000-0005-0000-0000-000042080000}"/>
    <cellStyle name="_Лист1_Sheet1 197" xfId="2257" xr:uid="{00000000-0005-0000-0000-000043080000}"/>
    <cellStyle name="_Лист1_Sheet1 198" xfId="2258" xr:uid="{00000000-0005-0000-0000-000044080000}"/>
    <cellStyle name="_Лист1_Sheet1 199" xfId="2259" xr:uid="{00000000-0005-0000-0000-000045080000}"/>
    <cellStyle name="_Лист1_Sheet1 2" xfId="2260" xr:uid="{00000000-0005-0000-0000-000046080000}"/>
    <cellStyle name="_Лист1_Sheet1 2 2" xfId="2261" xr:uid="{00000000-0005-0000-0000-000047080000}"/>
    <cellStyle name="_Лист1_Sheet1 2 3" xfId="2262" xr:uid="{00000000-0005-0000-0000-000048080000}"/>
    <cellStyle name="_Лист1_Sheet1 2_724" xfId="2263" xr:uid="{00000000-0005-0000-0000-000049080000}"/>
    <cellStyle name="_Лист1_Sheet1 2_Р-111." xfId="2264" xr:uid="{00000000-0005-0000-0000-00004A080000}"/>
    <cellStyle name="_Лист1_Sheet1 20" xfId="2265" xr:uid="{00000000-0005-0000-0000-00004B080000}"/>
    <cellStyle name="_Лист1_Sheet1 200" xfId="2266" xr:uid="{00000000-0005-0000-0000-00004C080000}"/>
    <cellStyle name="_Лист1_Sheet1 201" xfId="2267" xr:uid="{00000000-0005-0000-0000-00004D080000}"/>
    <cellStyle name="_Лист1_Sheet1 202" xfId="2268" xr:uid="{00000000-0005-0000-0000-00004E080000}"/>
    <cellStyle name="_Лист1_Sheet1 203" xfId="2269" xr:uid="{00000000-0005-0000-0000-00004F080000}"/>
    <cellStyle name="_Лист1_Sheet1 204" xfId="2270" xr:uid="{00000000-0005-0000-0000-000050080000}"/>
    <cellStyle name="_Лист1_Sheet1 205" xfId="2271" xr:uid="{00000000-0005-0000-0000-000051080000}"/>
    <cellStyle name="_Лист1_Sheet1 206" xfId="2272" xr:uid="{00000000-0005-0000-0000-000052080000}"/>
    <cellStyle name="_Лист1_Sheet1 207" xfId="2273" xr:uid="{00000000-0005-0000-0000-000053080000}"/>
    <cellStyle name="_Лист1_Sheet1 208" xfId="2274" xr:uid="{00000000-0005-0000-0000-000054080000}"/>
    <cellStyle name="_Лист1_Sheet1 209" xfId="2275" xr:uid="{00000000-0005-0000-0000-000055080000}"/>
    <cellStyle name="_Лист1_Sheet1 21" xfId="2276" xr:uid="{00000000-0005-0000-0000-000056080000}"/>
    <cellStyle name="_Лист1_Sheet1 210" xfId="2277" xr:uid="{00000000-0005-0000-0000-000057080000}"/>
    <cellStyle name="_Лист1_Sheet1 211" xfId="2278" xr:uid="{00000000-0005-0000-0000-000058080000}"/>
    <cellStyle name="_Лист1_Sheet1 212" xfId="2279" xr:uid="{00000000-0005-0000-0000-000059080000}"/>
    <cellStyle name="_Лист1_Sheet1 213" xfId="2280" xr:uid="{00000000-0005-0000-0000-00005A080000}"/>
    <cellStyle name="_Лист1_Sheet1 214" xfId="2281" xr:uid="{00000000-0005-0000-0000-00005B080000}"/>
    <cellStyle name="_Лист1_Sheet1 215" xfId="2282" xr:uid="{00000000-0005-0000-0000-00005C080000}"/>
    <cellStyle name="_Лист1_Sheet1 216" xfId="2283" xr:uid="{00000000-0005-0000-0000-00005D080000}"/>
    <cellStyle name="_Лист1_Sheet1 217" xfId="2284" xr:uid="{00000000-0005-0000-0000-00005E080000}"/>
    <cellStyle name="_Лист1_Sheet1 218" xfId="2285" xr:uid="{00000000-0005-0000-0000-00005F080000}"/>
    <cellStyle name="_Лист1_Sheet1 219" xfId="2286" xr:uid="{00000000-0005-0000-0000-000060080000}"/>
    <cellStyle name="_Лист1_Sheet1 22" xfId="2287" xr:uid="{00000000-0005-0000-0000-000061080000}"/>
    <cellStyle name="_Лист1_Sheet1 220" xfId="2288" xr:uid="{00000000-0005-0000-0000-000062080000}"/>
    <cellStyle name="_Лист1_Sheet1 221" xfId="2289" xr:uid="{00000000-0005-0000-0000-000063080000}"/>
    <cellStyle name="_Лист1_Sheet1 222" xfId="2290" xr:uid="{00000000-0005-0000-0000-000064080000}"/>
    <cellStyle name="_Лист1_Sheet1 223" xfId="2291" xr:uid="{00000000-0005-0000-0000-000065080000}"/>
    <cellStyle name="_Лист1_Sheet1 224" xfId="2292" xr:uid="{00000000-0005-0000-0000-000066080000}"/>
    <cellStyle name="_Лист1_Sheet1 225" xfId="2293" xr:uid="{00000000-0005-0000-0000-000067080000}"/>
    <cellStyle name="_Лист1_Sheet1 226" xfId="2294" xr:uid="{00000000-0005-0000-0000-000068080000}"/>
    <cellStyle name="_Лист1_Sheet1 227" xfId="2295" xr:uid="{00000000-0005-0000-0000-000069080000}"/>
    <cellStyle name="_Лист1_Sheet1 228" xfId="2296" xr:uid="{00000000-0005-0000-0000-00006A080000}"/>
    <cellStyle name="_Лист1_Sheet1 229" xfId="2297" xr:uid="{00000000-0005-0000-0000-00006B080000}"/>
    <cellStyle name="_Лист1_Sheet1 23" xfId="2298" xr:uid="{00000000-0005-0000-0000-00006C080000}"/>
    <cellStyle name="_Лист1_Sheet1 230" xfId="2299" xr:uid="{00000000-0005-0000-0000-00006D080000}"/>
    <cellStyle name="_Лист1_Sheet1 231" xfId="2300" xr:uid="{00000000-0005-0000-0000-00006E080000}"/>
    <cellStyle name="_Лист1_Sheet1 232" xfId="2301" xr:uid="{00000000-0005-0000-0000-00006F080000}"/>
    <cellStyle name="_Лист1_Sheet1 233" xfId="2302" xr:uid="{00000000-0005-0000-0000-000070080000}"/>
    <cellStyle name="_Лист1_Sheet1 24" xfId="2303" xr:uid="{00000000-0005-0000-0000-000071080000}"/>
    <cellStyle name="_Лист1_Sheet1 25" xfId="2304" xr:uid="{00000000-0005-0000-0000-000072080000}"/>
    <cellStyle name="_Лист1_Sheet1 26" xfId="2305" xr:uid="{00000000-0005-0000-0000-000073080000}"/>
    <cellStyle name="_Лист1_Sheet1 27" xfId="2306" xr:uid="{00000000-0005-0000-0000-000074080000}"/>
    <cellStyle name="_Лист1_Sheet1 28" xfId="2307" xr:uid="{00000000-0005-0000-0000-000075080000}"/>
    <cellStyle name="_Лист1_Sheet1 29" xfId="2308" xr:uid="{00000000-0005-0000-0000-000076080000}"/>
    <cellStyle name="_Лист1_Sheet1 3" xfId="2309" xr:uid="{00000000-0005-0000-0000-000077080000}"/>
    <cellStyle name="_Лист1_Sheet1 3 2" xfId="2310" xr:uid="{00000000-0005-0000-0000-000078080000}"/>
    <cellStyle name="_Лист1_Sheet1 3_724" xfId="2311" xr:uid="{00000000-0005-0000-0000-000079080000}"/>
    <cellStyle name="_Лист1_Sheet1 3_Р-111." xfId="2312" xr:uid="{00000000-0005-0000-0000-00007A080000}"/>
    <cellStyle name="_Лист1_Sheet1 30" xfId="2313" xr:uid="{00000000-0005-0000-0000-00007B080000}"/>
    <cellStyle name="_Лист1_Sheet1 31" xfId="2314" xr:uid="{00000000-0005-0000-0000-00007C080000}"/>
    <cellStyle name="_Лист1_Sheet1 32" xfId="2315" xr:uid="{00000000-0005-0000-0000-00007D080000}"/>
    <cellStyle name="_Лист1_Sheet1 33" xfId="2316" xr:uid="{00000000-0005-0000-0000-00007E080000}"/>
    <cellStyle name="_Лист1_Sheet1 34" xfId="2317" xr:uid="{00000000-0005-0000-0000-00007F080000}"/>
    <cellStyle name="_Лист1_Sheet1 35" xfId="2318" xr:uid="{00000000-0005-0000-0000-000080080000}"/>
    <cellStyle name="_Лист1_Sheet1 36" xfId="2319" xr:uid="{00000000-0005-0000-0000-000081080000}"/>
    <cellStyle name="_Лист1_Sheet1 37" xfId="2320" xr:uid="{00000000-0005-0000-0000-000082080000}"/>
    <cellStyle name="_Лист1_Sheet1 38" xfId="2321" xr:uid="{00000000-0005-0000-0000-000083080000}"/>
    <cellStyle name="_Лист1_Sheet1 39" xfId="2322" xr:uid="{00000000-0005-0000-0000-000084080000}"/>
    <cellStyle name="_Лист1_Sheet1 4" xfId="2323" xr:uid="{00000000-0005-0000-0000-000085080000}"/>
    <cellStyle name="_Лист1_Sheet1 4 2" xfId="2324" xr:uid="{00000000-0005-0000-0000-000086080000}"/>
    <cellStyle name="_Лист1_Sheet1 4_724" xfId="2325" xr:uid="{00000000-0005-0000-0000-000087080000}"/>
    <cellStyle name="_Лист1_Sheet1 4_Р-111." xfId="2326" xr:uid="{00000000-0005-0000-0000-000088080000}"/>
    <cellStyle name="_Лист1_Sheet1 40" xfId="2327" xr:uid="{00000000-0005-0000-0000-000089080000}"/>
    <cellStyle name="_Лист1_Sheet1 41" xfId="2328" xr:uid="{00000000-0005-0000-0000-00008A080000}"/>
    <cellStyle name="_Лист1_Sheet1 42" xfId="2329" xr:uid="{00000000-0005-0000-0000-00008B080000}"/>
    <cellStyle name="_Лист1_Sheet1 43" xfId="2330" xr:uid="{00000000-0005-0000-0000-00008C080000}"/>
    <cellStyle name="_Лист1_Sheet1 44" xfId="2331" xr:uid="{00000000-0005-0000-0000-00008D080000}"/>
    <cellStyle name="_Лист1_Sheet1 45" xfId="2332" xr:uid="{00000000-0005-0000-0000-00008E080000}"/>
    <cellStyle name="_Лист1_Sheet1 46" xfId="2333" xr:uid="{00000000-0005-0000-0000-00008F080000}"/>
    <cellStyle name="_Лист1_Sheet1 47" xfId="2334" xr:uid="{00000000-0005-0000-0000-000090080000}"/>
    <cellStyle name="_Лист1_Sheet1 48" xfId="2335" xr:uid="{00000000-0005-0000-0000-000091080000}"/>
    <cellStyle name="_Лист1_Sheet1 49" xfId="2336" xr:uid="{00000000-0005-0000-0000-000092080000}"/>
    <cellStyle name="_Лист1_Sheet1 5" xfId="2337" xr:uid="{00000000-0005-0000-0000-000093080000}"/>
    <cellStyle name="_Лист1_Sheet1 5 2" xfId="2338" xr:uid="{00000000-0005-0000-0000-000094080000}"/>
    <cellStyle name="_Лист1_Sheet1 5_724" xfId="2339" xr:uid="{00000000-0005-0000-0000-000095080000}"/>
    <cellStyle name="_Лист1_Sheet1 5_Р-111." xfId="2340" xr:uid="{00000000-0005-0000-0000-000096080000}"/>
    <cellStyle name="_Лист1_Sheet1 50" xfId="2341" xr:uid="{00000000-0005-0000-0000-000097080000}"/>
    <cellStyle name="_Лист1_Sheet1 51" xfId="2342" xr:uid="{00000000-0005-0000-0000-000098080000}"/>
    <cellStyle name="_Лист1_Sheet1 52" xfId="2343" xr:uid="{00000000-0005-0000-0000-000099080000}"/>
    <cellStyle name="_Лист1_Sheet1 53" xfId="2344" xr:uid="{00000000-0005-0000-0000-00009A080000}"/>
    <cellStyle name="_Лист1_Sheet1 54" xfId="2345" xr:uid="{00000000-0005-0000-0000-00009B080000}"/>
    <cellStyle name="_Лист1_Sheet1 55" xfId="2346" xr:uid="{00000000-0005-0000-0000-00009C080000}"/>
    <cellStyle name="_Лист1_Sheet1 56" xfId="2347" xr:uid="{00000000-0005-0000-0000-00009D080000}"/>
    <cellStyle name="_Лист1_Sheet1 57" xfId="2348" xr:uid="{00000000-0005-0000-0000-00009E080000}"/>
    <cellStyle name="_Лист1_Sheet1 58" xfId="2349" xr:uid="{00000000-0005-0000-0000-00009F080000}"/>
    <cellStyle name="_Лист1_Sheet1 59" xfId="2350" xr:uid="{00000000-0005-0000-0000-0000A0080000}"/>
    <cellStyle name="_Лист1_Sheet1 6" xfId="2351" xr:uid="{00000000-0005-0000-0000-0000A1080000}"/>
    <cellStyle name="_Лист1_Sheet1 6 2" xfId="2352" xr:uid="{00000000-0005-0000-0000-0000A2080000}"/>
    <cellStyle name="_Лист1_Sheet1 6_724" xfId="2353" xr:uid="{00000000-0005-0000-0000-0000A3080000}"/>
    <cellStyle name="_Лист1_Sheet1 6_Р-111." xfId="2354" xr:uid="{00000000-0005-0000-0000-0000A4080000}"/>
    <cellStyle name="_Лист1_Sheet1 60" xfId="2355" xr:uid="{00000000-0005-0000-0000-0000A5080000}"/>
    <cellStyle name="_Лист1_Sheet1 61" xfId="2356" xr:uid="{00000000-0005-0000-0000-0000A6080000}"/>
    <cellStyle name="_Лист1_Sheet1 62" xfId="2357" xr:uid="{00000000-0005-0000-0000-0000A7080000}"/>
    <cellStyle name="_Лист1_Sheet1 63" xfId="2358" xr:uid="{00000000-0005-0000-0000-0000A8080000}"/>
    <cellStyle name="_Лист1_Sheet1 64" xfId="2359" xr:uid="{00000000-0005-0000-0000-0000A9080000}"/>
    <cellStyle name="_Лист1_Sheet1 65" xfId="2360" xr:uid="{00000000-0005-0000-0000-0000AA080000}"/>
    <cellStyle name="_Лист1_Sheet1 66" xfId="2361" xr:uid="{00000000-0005-0000-0000-0000AB080000}"/>
    <cellStyle name="_Лист1_Sheet1 67" xfId="2362" xr:uid="{00000000-0005-0000-0000-0000AC080000}"/>
    <cellStyle name="_Лист1_Sheet1 68" xfId="2363" xr:uid="{00000000-0005-0000-0000-0000AD080000}"/>
    <cellStyle name="_Лист1_Sheet1 69" xfId="2364" xr:uid="{00000000-0005-0000-0000-0000AE080000}"/>
    <cellStyle name="_Лист1_Sheet1 7" xfId="2365" xr:uid="{00000000-0005-0000-0000-0000AF080000}"/>
    <cellStyle name="_Лист1_Sheet1 7 2" xfId="2366" xr:uid="{00000000-0005-0000-0000-0000B0080000}"/>
    <cellStyle name="_Лист1_Sheet1 7_724" xfId="2367" xr:uid="{00000000-0005-0000-0000-0000B1080000}"/>
    <cellStyle name="_Лист1_Sheet1 7_Р-111." xfId="2368" xr:uid="{00000000-0005-0000-0000-0000B2080000}"/>
    <cellStyle name="_Лист1_Sheet1 70" xfId="2369" xr:uid="{00000000-0005-0000-0000-0000B3080000}"/>
    <cellStyle name="_Лист1_Sheet1 71" xfId="2370" xr:uid="{00000000-0005-0000-0000-0000B4080000}"/>
    <cellStyle name="_Лист1_Sheet1 72" xfId="2371" xr:uid="{00000000-0005-0000-0000-0000B5080000}"/>
    <cellStyle name="_Лист1_Sheet1 73" xfId="2372" xr:uid="{00000000-0005-0000-0000-0000B6080000}"/>
    <cellStyle name="_Лист1_Sheet1 74" xfId="2373" xr:uid="{00000000-0005-0000-0000-0000B7080000}"/>
    <cellStyle name="_Лист1_Sheet1 75" xfId="2374" xr:uid="{00000000-0005-0000-0000-0000B8080000}"/>
    <cellStyle name="_Лист1_Sheet1 76" xfId="2375" xr:uid="{00000000-0005-0000-0000-0000B9080000}"/>
    <cellStyle name="_Лист1_Sheet1 77" xfId="2376" xr:uid="{00000000-0005-0000-0000-0000BA080000}"/>
    <cellStyle name="_Лист1_Sheet1 78" xfId="2377" xr:uid="{00000000-0005-0000-0000-0000BB080000}"/>
    <cellStyle name="_Лист1_Sheet1 79" xfId="2378" xr:uid="{00000000-0005-0000-0000-0000BC080000}"/>
    <cellStyle name="_Лист1_Sheet1 8" xfId="2379" xr:uid="{00000000-0005-0000-0000-0000BD080000}"/>
    <cellStyle name="_Лист1_Sheet1 8 2" xfId="2380" xr:uid="{00000000-0005-0000-0000-0000BE080000}"/>
    <cellStyle name="_Лист1_Sheet1 8_724" xfId="2381" xr:uid="{00000000-0005-0000-0000-0000BF080000}"/>
    <cellStyle name="_Лист1_Sheet1 8_Р-111." xfId="2382" xr:uid="{00000000-0005-0000-0000-0000C0080000}"/>
    <cellStyle name="_Лист1_Sheet1 80" xfId="2383" xr:uid="{00000000-0005-0000-0000-0000C1080000}"/>
    <cellStyle name="_Лист1_Sheet1 81" xfId="2384" xr:uid="{00000000-0005-0000-0000-0000C2080000}"/>
    <cellStyle name="_Лист1_Sheet1 82" xfId="2385" xr:uid="{00000000-0005-0000-0000-0000C3080000}"/>
    <cellStyle name="_Лист1_Sheet1 83" xfId="2386" xr:uid="{00000000-0005-0000-0000-0000C4080000}"/>
    <cellStyle name="_Лист1_Sheet1 84" xfId="2387" xr:uid="{00000000-0005-0000-0000-0000C5080000}"/>
    <cellStyle name="_Лист1_Sheet1 85" xfId="2388" xr:uid="{00000000-0005-0000-0000-0000C6080000}"/>
    <cellStyle name="_Лист1_Sheet1 86" xfId="2389" xr:uid="{00000000-0005-0000-0000-0000C7080000}"/>
    <cellStyle name="_Лист1_Sheet1 87" xfId="2390" xr:uid="{00000000-0005-0000-0000-0000C8080000}"/>
    <cellStyle name="_Лист1_Sheet1 88" xfId="2391" xr:uid="{00000000-0005-0000-0000-0000C9080000}"/>
    <cellStyle name="_Лист1_Sheet1 89" xfId="2392" xr:uid="{00000000-0005-0000-0000-0000CA080000}"/>
    <cellStyle name="_Лист1_Sheet1 9" xfId="2393" xr:uid="{00000000-0005-0000-0000-0000CB080000}"/>
    <cellStyle name="_Лист1_Sheet1 9 2" xfId="2394" xr:uid="{00000000-0005-0000-0000-0000CC080000}"/>
    <cellStyle name="_Лист1_Sheet1 9_724" xfId="2395" xr:uid="{00000000-0005-0000-0000-0000CD080000}"/>
    <cellStyle name="_Лист1_Sheet1 9_Р-111." xfId="2396" xr:uid="{00000000-0005-0000-0000-0000CE080000}"/>
    <cellStyle name="_Лист1_Sheet1 90" xfId="2397" xr:uid="{00000000-0005-0000-0000-0000CF080000}"/>
    <cellStyle name="_Лист1_Sheet1 91" xfId="2398" xr:uid="{00000000-0005-0000-0000-0000D0080000}"/>
    <cellStyle name="_Лист1_Sheet1 92" xfId="2399" xr:uid="{00000000-0005-0000-0000-0000D1080000}"/>
    <cellStyle name="_Лист1_Sheet1 93" xfId="2400" xr:uid="{00000000-0005-0000-0000-0000D2080000}"/>
    <cellStyle name="_Лист1_Sheet1 94" xfId="2401" xr:uid="{00000000-0005-0000-0000-0000D3080000}"/>
    <cellStyle name="_Лист1_Sheet1 95" xfId="2402" xr:uid="{00000000-0005-0000-0000-0000D4080000}"/>
    <cellStyle name="_Лист1_Sheet1 96" xfId="2403" xr:uid="{00000000-0005-0000-0000-0000D5080000}"/>
    <cellStyle name="_Лист1_Sheet1 97" xfId="2404" xr:uid="{00000000-0005-0000-0000-0000D6080000}"/>
    <cellStyle name="_Лист1_Sheet1 98" xfId="2405" xr:uid="{00000000-0005-0000-0000-0000D7080000}"/>
    <cellStyle name="_Лист1_Sheet1 99" xfId="2406" xr:uid="{00000000-0005-0000-0000-0000D8080000}"/>
    <cellStyle name="_Лист1_Sheet1_724" xfId="2407" xr:uid="{00000000-0005-0000-0000-0000D9080000}"/>
    <cellStyle name="_Лист1_Sheet1_замерная" xfId="2408" xr:uid="{00000000-0005-0000-0000-0000DA080000}"/>
    <cellStyle name="_Лист1_Sheet1_Копия Замерные параметры_баланс-сводка_20 02 11 (2)" xfId="2409" xr:uid="{00000000-0005-0000-0000-0000DB080000}"/>
    <cellStyle name="_Лист1_Sheet1_Копия Замерные параметры_баланс-сводка_20 02 11 (2) 2" xfId="2410" xr:uid="{00000000-0005-0000-0000-0000DC080000}"/>
    <cellStyle name="_Лист1_Sheet1_Копия Замерные параметры_баланс-сводка_20 02 11 (2) 2 2" xfId="2411" xr:uid="{00000000-0005-0000-0000-0000DD080000}"/>
    <cellStyle name="_Лист1_Sheet1_Копия Замерные параметры_баланс-сводка_20 02 11 (2) 2_724" xfId="2412" xr:uid="{00000000-0005-0000-0000-0000DE080000}"/>
    <cellStyle name="_Лист1_Sheet1_Копия Замерные параметры_баланс-сводка_20 02 11 (2) 2_Р-111." xfId="2413" xr:uid="{00000000-0005-0000-0000-0000DF080000}"/>
    <cellStyle name="_Лист1_Sheet1_Копия Замерные параметры_баланс-сводка_20 02 11 (2) 3" xfId="2414" xr:uid="{00000000-0005-0000-0000-0000E0080000}"/>
    <cellStyle name="_Лист1_Sheet1_Копия Замерные параметры_баланс-сводка_20 02 11 (2)_724" xfId="2415" xr:uid="{00000000-0005-0000-0000-0000E1080000}"/>
    <cellStyle name="_Лист1_Sheet1_Копия Замерные параметры_баланс-сводка_20 02 11 (2)_замерная" xfId="2416" xr:uid="{00000000-0005-0000-0000-0000E2080000}"/>
    <cellStyle name="_Лист1_Sheet1_Копия Замерные параметры_баланс-сводка_20 02 11 (2)_Лист3" xfId="2417" xr:uid="{00000000-0005-0000-0000-0000E3080000}"/>
    <cellStyle name="_Лист1_Sheet1_Копия Замерные параметры_баланс-сводка_20 02 11 (2)_Р-111." xfId="2418" xr:uid="{00000000-0005-0000-0000-0000E4080000}"/>
    <cellStyle name="_Лист1_Sheet1_Лист3" xfId="2419" xr:uid="{00000000-0005-0000-0000-0000E5080000}"/>
    <cellStyle name="_Лист1_Sheet1_Р-111." xfId="2420" xr:uid="{00000000-0005-0000-0000-0000E6080000}"/>
    <cellStyle name="_Лист1_Sum_GRF" xfId="2421" xr:uid="{00000000-0005-0000-0000-0000E7080000}"/>
    <cellStyle name="_Лист1_Sum_GRF 2" xfId="2422" xr:uid="{00000000-0005-0000-0000-0000E8080000}"/>
    <cellStyle name="_Лист1_Sum_GRF 2 2" xfId="2423" xr:uid="{00000000-0005-0000-0000-0000E9080000}"/>
    <cellStyle name="_Лист1_Sum_GRF 2 3" xfId="2424" xr:uid="{00000000-0005-0000-0000-0000EA080000}"/>
    <cellStyle name="_Лист1_Sum_GRF 2_724" xfId="2425" xr:uid="{00000000-0005-0000-0000-0000EB080000}"/>
    <cellStyle name="_Лист1_Sum_GRF 2_Р-111." xfId="2426" xr:uid="{00000000-0005-0000-0000-0000EC080000}"/>
    <cellStyle name="_Лист1_Sum_GRF 3" xfId="2427" xr:uid="{00000000-0005-0000-0000-0000ED080000}"/>
    <cellStyle name="_Лист1_Sum_GRF 4" xfId="2428" xr:uid="{00000000-0005-0000-0000-0000EE080000}"/>
    <cellStyle name="_Лист1_Sum_GRF_724" xfId="2429" xr:uid="{00000000-0005-0000-0000-0000EF080000}"/>
    <cellStyle name="_Лист1_Sum_GRF_замерная" xfId="2430" xr:uid="{00000000-0005-0000-0000-0000F0080000}"/>
    <cellStyle name="_Лист1_Sum_GRF_Копия Замерные параметры_баланс-сводка_20 02 11 (2)" xfId="2431" xr:uid="{00000000-0005-0000-0000-0000F1080000}"/>
    <cellStyle name="_Лист1_Sum_GRF_Копия Замерные параметры_баланс-сводка_20 02 11 (2) 2" xfId="2432" xr:uid="{00000000-0005-0000-0000-0000F2080000}"/>
    <cellStyle name="_Лист1_Sum_GRF_Копия Замерные параметры_баланс-сводка_20 02 11 (2) 2 2" xfId="2433" xr:uid="{00000000-0005-0000-0000-0000F3080000}"/>
    <cellStyle name="_Лист1_Sum_GRF_Копия Замерные параметры_баланс-сводка_20 02 11 (2) 2_724" xfId="2434" xr:uid="{00000000-0005-0000-0000-0000F4080000}"/>
    <cellStyle name="_Лист1_Sum_GRF_Копия Замерные параметры_баланс-сводка_20 02 11 (2) 2_Р-111." xfId="2435" xr:uid="{00000000-0005-0000-0000-0000F5080000}"/>
    <cellStyle name="_Лист1_Sum_GRF_Копия Замерные параметры_баланс-сводка_20 02 11 (2) 3" xfId="2436" xr:uid="{00000000-0005-0000-0000-0000F6080000}"/>
    <cellStyle name="_Лист1_Sum_GRF_Копия Замерные параметры_баланс-сводка_20 02 11 (2)_724" xfId="2437" xr:uid="{00000000-0005-0000-0000-0000F7080000}"/>
    <cellStyle name="_Лист1_Sum_GRF_Копия Замерные параметры_баланс-сводка_20 02 11 (2)_замерная" xfId="2438" xr:uid="{00000000-0005-0000-0000-0000F8080000}"/>
    <cellStyle name="_Лист1_Sum_GRF_Копия Замерные параметры_баланс-сводка_20 02 11 (2)_Лист3" xfId="2439" xr:uid="{00000000-0005-0000-0000-0000F9080000}"/>
    <cellStyle name="_Лист1_Sum_GRF_Копия Замерные параметры_баланс-сводка_20 02 11 (2)_Р-111." xfId="2440" xr:uid="{00000000-0005-0000-0000-0000FA080000}"/>
    <cellStyle name="_Лист1_Sum_GRF_Лист3" xfId="2441" xr:uid="{00000000-0005-0000-0000-0000FB080000}"/>
    <cellStyle name="_Лист1_Sum_GRF_Р-111." xfId="2442" xr:uid="{00000000-0005-0000-0000-0000FC080000}"/>
    <cellStyle name="_Лист1_wells" xfId="2443" xr:uid="{00000000-0005-0000-0000-0000FD080000}"/>
    <cellStyle name="_Лист1_wells 2" xfId="2444" xr:uid="{00000000-0005-0000-0000-0000FE080000}"/>
    <cellStyle name="_Лист1_wells 2 2" xfId="2445" xr:uid="{00000000-0005-0000-0000-0000FF080000}"/>
    <cellStyle name="_Лист1_wells 2 3" xfId="2446" xr:uid="{00000000-0005-0000-0000-000000090000}"/>
    <cellStyle name="_Лист1_wells 2_724" xfId="2447" xr:uid="{00000000-0005-0000-0000-000001090000}"/>
    <cellStyle name="_Лист1_wells 2_Р-111." xfId="2448" xr:uid="{00000000-0005-0000-0000-000002090000}"/>
    <cellStyle name="_Лист1_wells 3" xfId="2449" xr:uid="{00000000-0005-0000-0000-000003090000}"/>
    <cellStyle name="_Лист1_wells 4" xfId="2450" xr:uid="{00000000-0005-0000-0000-000004090000}"/>
    <cellStyle name="_Лист1_wells_724" xfId="2451" xr:uid="{00000000-0005-0000-0000-000005090000}"/>
    <cellStyle name="_Лист1_wells_замерная" xfId="2452" xr:uid="{00000000-0005-0000-0000-000006090000}"/>
    <cellStyle name="_Лист1_wells_Копия Замерные параметры_баланс-сводка_20 02 11 (2)" xfId="2453" xr:uid="{00000000-0005-0000-0000-000007090000}"/>
    <cellStyle name="_Лист1_wells_Копия Замерные параметры_баланс-сводка_20 02 11 (2) 2" xfId="2454" xr:uid="{00000000-0005-0000-0000-000008090000}"/>
    <cellStyle name="_Лист1_wells_Копия Замерные параметры_баланс-сводка_20 02 11 (2) 2 2" xfId="2455" xr:uid="{00000000-0005-0000-0000-000009090000}"/>
    <cellStyle name="_Лист1_wells_Копия Замерные параметры_баланс-сводка_20 02 11 (2) 2_724" xfId="2456" xr:uid="{00000000-0005-0000-0000-00000A090000}"/>
    <cellStyle name="_Лист1_wells_Копия Замерные параметры_баланс-сводка_20 02 11 (2) 2_Р-111." xfId="2457" xr:uid="{00000000-0005-0000-0000-00000B090000}"/>
    <cellStyle name="_Лист1_wells_Копия Замерные параметры_баланс-сводка_20 02 11 (2) 3" xfId="2458" xr:uid="{00000000-0005-0000-0000-00000C090000}"/>
    <cellStyle name="_Лист1_wells_Копия Замерные параметры_баланс-сводка_20 02 11 (2)_724" xfId="2459" xr:uid="{00000000-0005-0000-0000-00000D090000}"/>
    <cellStyle name="_Лист1_wells_Копия Замерные параметры_баланс-сводка_20 02 11 (2)_замерная" xfId="2460" xr:uid="{00000000-0005-0000-0000-00000E090000}"/>
    <cellStyle name="_Лист1_wells_Копия Замерные параметры_баланс-сводка_20 02 11 (2)_Лист3" xfId="2461" xr:uid="{00000000-0005-0000-0000-00000F090000}"/>
    <cellStyle name="_Лист1_wells_Копия Замерные параметры_баланс-сводка_20 02 11 (2)_Р-111." xfId="2462" xr:uid="{00000000-0005-0000-0000-000010090000}"/>
    <cellStyle name="_Лист1_wells_Лист3" xfId="2463" xr:uid="{00000000-0005-0000-0000-000011090000}"/>
    <cellStyle name="_Лист1_wells_Р-111." xfId="2464" xr:uid="{00000000-0005-0000-0000-000012090000}"/>
    <cellStyle name="_Лист1_ВЧНГ" xfId="2465" xr:uid="{00000000-0005-0000-0000-000013090000}"/>
    <cellStyle name="_Лист1_ВЧНГКМ" xfId="2466" xr:uid="{00000000-0005-0000-0000-000014090000}"/>
    <cellStyle name="_Лист1_ВЧНГКМ 2" xfId="2467" xr:uid="{00000000-0005-0000-0000-000015090000}"/>
    <cellStyle name="_Лист1_ВЧНГКМ 2 2" xfId="2468" xr:uid="{00000000-0005-0000-0000-000016090000}"/>
    <cellStyle name="_Лист1_ВЧНГКМ 2_замерная" xfId="2469" xr:uid="{00000000-0005-0000-0000-000017090000}"/>
    <cellStyle name="_Лист1_ВЧНГКМ 2_Лист3" xfId="2470" xr:uid="{00000000-0005-0000-0000-000018090000}"/>
    <cellStyle name="_Лист1_ВЧНГКМ 2_Лист3 2" xfId="2471" xr:uid="{00000000-0005-0000-0000-000019090000}"/>
    <cellStyle name="_Лист1_ВЧНГКМ 2_Лист3 2 2" xfId="2472" xr:uid="{00000000-0005-0000-0000-00001A090000}"/>
    <cellStyle name="_Лист1_ВЧНГКМ 2_Лист3 2_замерная" xfId="2473" xr:uid="{00000000-0005-0000-0000-00001B090000}"/>
    <cellStyle name="_Лист1_ВЧНГКМ 3" xfId="2474" xr:uid="{00000000-0005-0000-0000-00001C090000}"/>
    <cellStyle name="_Лист1_ВЧНГКМ 3 2" xfId="2475" xr:uid="{00000000-0005-0000-0000-00001D090000}"/>
    <cellStyle name="_Лист1_ВЧНГКМ 3 2 2" xfId="2476" xr:uid="{00000000-0005-0000-0000-00001E090000}"/>
    <cellStyle name="_Лист1_ВЧНГКМ 3 2_замерная" xfId="2477" xr:uid="{00000000-0005-0000-0000-00001F090000}"/>
    <cellStyle name="_Лист1_ВЧНГКМ_КАСКАД" xfId="2478" xr:uid="{00000000-0005-0000-0000-000020090000}"/>
    <cellStyle name="_Лист1_ВЧНГКМ_КАСКАД 2" xfId="2479" xr:uid="{00000000-0005-0000-0000-000021090000}"/>
    <cellStyle name="_Лист1_ВЧНГКМ_КАСКАД_замерная" xfId="2480" xr:uid="{00000000-0005-0000-0000-000022090000}"/>
    <cellStyle name="_Лист1_ВЧНГКМ_КАСКАД_Лист3" xfId="2481" xr:uid="{00000000-0005-0000-0000-000023090000}"/>
    <cellStyle name="_Лист1_ВЧНГКМ_КАСКАД_Лист3 2" xfId="2482" xr:uid="{00000000-0005-0000-0000-000024090000}"/>
    <cellStyle name="_Лист1_ВЧНГКМ_КАСКАД_Лист3 2 2" xfId="2483" xr:uid="{00000000-0005-0000-0000-000025090000}"/>
    <cellStyle name="_Лист1_ВЧНГКМ_КАСКАД_Лист3 2_замерная" xfId="2484" xr:uid="{00000000-0005-0000-0000-000026090000}"/>
    <cellStyle name="_Лист1_ВЧНГКМ_сводка по работе" xfId="2485" xr:uid="{00000000-0005-0000-0000-000027090000}"/>
    <cellStyle name="_Лист1_ВЧНГКМ_сводка по работе 2" xfId="2486" xr:uid="{00000000-0005-0000-0000-000028090000}"/>
    <cellStyle name="_Лист1_ВЧНГКМ_сводка по работе_замерная" xfId="2487" xr:uid="{00000000-0005-0000-0000-000029090000}"/>
    <cellStyle name="_Лист1_ВЧНГКМ_сводка по работе_Лист3" xfId="2488" xr:uid="{00000000-0005-0000-0000-00002A090000}"/>
    <cellStyle name="_Лист1_ВЧНГКМ_сводка по работе_Лист3 2" xfId="2489" xr:uid="{00000000-0005-0000-0000-00002B090000}"/>
    <cellStyle name="_Лист1_ВЧНГКМ_сводка по работе_Лист3 2 2" xfId="2490" xr:uid="{00000000-0005-0000-0000-00002C090000}"/>
    <cellStyle name="_Лист1_ВЧНГКМ_сводка по работе_Лист3 2_замерная" xfId="2491" xr:uid="{00000000-0005-0000-0000-00002D090000}"/>
    <cellStyle name="_Лист1_Дебиты скважин (2)" xfId="2492" xr:uid="{00000000-0005-0000-0000-00002E090000}"/>
    <cellStyle name="_Лист1_Дебиты скважин (2) 2" xfId="2493" xr:uid="{00000000-0005-0000-0000-00002F090000}"/>
    <cellStyle name="_Лист1_Дебиты скважин (2) 2 2" xfId="2494" xr:uid="{00000000-0005-0000-0000-000030090000}"/>
    <cellStyle name="_Лист1_Дебиты скважин (2) 2_замерная" xfId="2495" xr:uid="{00000000-0005-0000-0000-000031090000}"/>
    <cellStyle name="_Лист1_Дебиты скважин (2) 2_Лист3" xfId="2496" xr:uid="{00000000-0005-0000-0000-000032090000}"/>
    <cellStyle name="_Лист1_Дебиты скважин (2) 2_Лист3 2" xfId="2497" xr:uid="{00000000-0005-0000-0000-000033090000}"/>
    <cellStyle name="_Лист1_Дебиты скважин (2) 2_Лист3 2 2" xfId="2498" xr:uid="{00000000-0005-0000-0000-000034090000}"/>
    <cellStyle name="_Лист1_Дебиты скважин (2) 2_Лист3 2_замерная" xfId="2499" xr:uid="{00000000-0005-0000-0000-000035090000}"/>
    <cellStyle name="_Лист1_Дебиты скважин (2) 3" xfId="2500" xr:uid="{00000000-0005-0000-0000-000036090000}"/>
    <cellStyle name="_Лист1_Дебиты скважин (2) 3 2" xfId="2501" xr:uid="{00000000-0005-0000-0000-000037090000}"/>
    <cellStyle name="_Лист1_Дебиты скважин (2) 3 2 2" xfId="2502" xr:uid="{00000000-0005-0000-0000-000038090000}"/>
    <cellStyle name="_Лист1_Дебиты скважин (2) 3 2_замерная" xfId="2503" xr:uid="{00000000-0005-0000-0000-000039090000}"/>
    <cellStyle name="_Лист1_Дебиты скважин (2)_КАСКАД" xfId="2504" xr:uid="{00000000-0005-0000-0000-00003A090000}"/>
    <cellStyle name="_Лист1_Дебиты скважин (2)_КАСКАД 2" xfId="2505" xr:uid="{00000000-0005-0000-0000-00003B090000}"/>
    <cellStyle name="_Лист1_Дебиты скважин (2)_КАСКАД_замерная" xfId="2506" xr:uid="{00000000-0005-0000-0000-00003C090000}"/>
    <cellStyle name="_Лист1_Дебиты скважин (2)_КАСКАД_Лист3" xfId="2507" xr:uid="{00000000-0005-0000-0000-00003D090000}"/>
    <cellStyle name="_Лист1_Дебиты скважин (2)_КАСКАД_Лист3 2" xfId="2508" xr:uid="{00000000-0005-0000-0000-00003E090000}"/>
    <cellStyle name="_Лист1_Дебиты скважин (2)_КАСКАД_Лист3 2 2" xfId="2509" xr:uid="{00000000-0005-0000-0000-00003F090000}"/>
    <cellStyle name="_Лист1_Дебиты скважин (2)_КАСКАД_Лист3 2_замерная" xfId="2510" xr:uid="{00000000-0005-0000-0000-000040090000}"/>
    <cellStyle name="_Лист1_Дебиты скважин (2)_сводка по работе" xfId="2511" xr:uid="{00000000-0005-0000-0000-000041090000}"/>
    <cellStyle name="_Лист1_Дебиты скважин (2)_сводка по работе 2" xfId="2512" xr:uid="{00000000-0005-0000-0000-000042090000}"/>
    <cellStyle name="_Лист1_Дебиты скважин (2)_сводка по работе_замерная" xfId="2513" xr:uid="{00000000-0005-0000-0000-000043090000}"/>
    <cellStyle name="_Лист1_Дебиты скважин (2)_сводка по работе_Лист3" xfId="2514" xr:uid="{00000000-0005-0000-0000-000044090000}"/>
    <cellStyle name="_Лист1_Дебиты скважин (2)_сводка по работе_Лист3 2" xfId="2515" xr:uid="{00000000-0005-0000-0000-000045090000}"/>
    <cellStyle name="_Лист1_Дебиты скважин (2)_сводка по работе_Лист3 2 2" xfId="2516" xr:uid="{00000000-0005-0000-0000-000046090000}"/>
    <cellStyle name="_Лист1_Дебиты скважин (2)_сводка по работе_Лист3 2_замерная" xfId="2517" xr:uid="{00000000-0005-0000-0000-000047090000}"/>
    <cellStyle name="_Лист1_замерная" xfId="2518" xr:uid="{00000000-0005-0000-0000-000048090000}"/>
    <cellStyle name="_Лист1_Копия Замерные параметры_баланс-сводка_20 02 11 (2)" xfId="2519" xr:uid="{00000000-0005-0000-0000-000049090000}"/>
    <cellStyle name="_Лист1_Копия Замерные параметры_баланс-сводка_20 02 11 (2) 2" xfId="2520" xr:uid="{00000000-0005-0000-0000-00004A090000}"/>
    <cellStyle name="_Лист1_Копия Замерные параметры_баланс-сводка_20 02 11 (2) 2 2" xfId="2521" xr:uid="{00000000-0005-0000-0000-00004B090000}"/>
    <cellStyle name="_Лист1_Копия Замерные параметры_баланс-сводка_20 02 11 (2) 2_724" xfId="2522" xr:uid="{00000000-0005-0000-0000-00004C090000}"/>
    <cellStyle name="_Лист1_Копия Замерные параметры_баланс-сводка_20 02 11 (2) 2_Р-111." xfId="2523" xr:uid="{00000000-0005-0000-0000-00004D090000}"/>
    <cellStyle name="_Лист1_Копия Замерные параметры_баланс-сводка_20 02 11 (2) 3" xfId="2524" xr:uid="{00000000-0005-0000-0000-00004E090000}"/>
    <cellStyle name="_Лист1_Копия Замерные параметры_баланс-сводка_20 02 11 (2)_724" xfId="2525" xr:uid="{00000000-0005-0000-0000-00004F090000}"/>
    <cellStyle name="_Лист1_Копия Замерные параметры_баланс-сводка_20 02 11 (2)_замерная" xfId="2526" xr:uid="{00000000-0005-0000-0000-000050090000}"/>
    <cellStyle name="_Лист1_Копия Замерные параметры_баланс-сводка_20 02 11 (2)_Лист3" xfId="2527" xr:uid="{00000000-0005-0000-0000-000051090000}"/>
    <cellStyle name="_Лист1_Копия Замерные параметры_баланс-сводка_20 02 11 (2)_Р-111." xfId="2528" xr:uid="{00000000-0005-0000-0000-000052090000}"/>
    <cellStyle name="_Лист1_КСА" xfId="2529" xr:uid="{00000000-0005-0000-0000-000053090000}"/>
    <cellStyle name="_Лист1_КСА 2" xfId="2530" xr:uid="{00000000-0005-0000-0000-000054090000}"/>
    <cellStyle name="_Лист1_КСА 2 2" xfId="2531" xr:uid="{00000000-0005-0000-0000-000055090000}"/>
    <cellStyle name="_Лист1_КСА 2_замерная" xfId="2532" xr:uid="{00000000-0005-0000-0000-000056090000}"/>
    <cellStyle name="_Лист1_КСА 2_Лист3" xfId="2533" xr:uid="{00000000-0005-0000-0000-000057090000}"/>
    <cellStyle name="_Лист1_КСА 2_Лист3 2" xfId="2534" xr:uid="{00000000-0005-0000-0000-000058090000}"/>
    <cellStyle name="_Лист1_КСА 2_Лист3 2 2" xfId="2535" xr:uid="{00000000-0005-0000-0000-000059090000}"/>
    <cellStyle name="_Лист1_КСА 2_Лист3 2_замерная" xfId="2536" xr:uid="{00000000-0005-0000-0000-00005A090000}"/>
    <cellStyle name="_Лист1_КСА 3" xfId="2537" xr:uid="{00000000-0005-0000-0000-00005B090000}"/>
    <cellStyle name="_Лист1_КСА 3 2" xfId="2538" xr:uid="{00000000-0005-0000-0000-00005C090000}"/>
    <cellStyle name="_Лист1_КСА 3 2 2" xfId="2539" xr:uid="{00000000-0005-0000-0000-00005D090000}"/>
    <cellStyle name="_Лист1_КСА 3 2_замерная" xfId="2540" xr:uid="{00000000-0005-0000-0000-00005E090000}"/>
    <cellStyle name="_Лист1_КСА_КАСКАД" xfId="2541" xr:uid="{00000000-0005-0000-0000-00005F090000}"/>
    <cellStyle name="_Лист1_КСА_КАСКАД 2" xfId="2542" xr:uid="{00000000-0005-0000-0000-000060090000}"/>
    <cellStyle name="_Лист1_КСА_КАСКАД_замерная" xfId="2543" xr:uid="{00000000-0005-0000-0000-000061090000}"/>
    <cellStyle name="_Лист1_КСА_КАСКАД_Лист3" xfId="2544" xr:uid="{00000000-0005-0000-0000-000062090000}"/>
    <cellStyle name="_Лист1_КСА_КАСКАД_Лист3 2" xfId="2545" xr:uid="{00000000-0005-0000-0000-000063090000}"/>
    <cellStyle name="_Лист1_КСА_КАСКАД_Лист3 2 2" xfId="2546" xr:uid="{00000000-0005-0000-0000-000064090000}"/>
    <cellStyle name="_Лист1_КСА_КАСКАД_Лист3 2_замерная" xfId="2547" xr:uid="{00000000-0005-0000-0000-000065090000}"/>
    <cellStyle name="_Лист1_КСА_сводка по работе" xfId="2548" xr:uid="{00000000-0005-0000-0000-000066090000}"/>
    <cellStyle name="_Лист1_КСА_сводка по работе 2" xfId="2549" xr:uid="{00000000-0005-0000-0000-000067090000}"/>
    <cellStyle name="_Лист1_КСА_сводка по работе_замерная" xfId="2550" xr:uid="{00000000-0005-0000-0000-000068090000}"/>
    <cellStyle name="_Лист1_Лист1" xfId="2551" xr:uid="{00000000-0005-0000-0000-000069090000}"/>
    <cellStyle name="_Лист1_Лист1 2" xfId="2552" xr:uid="{00000000-0005-0000-0000-00006A090000}"/>
    <cellStyle name="_Лист1_Лист1 2 2" xfId="2553" xr:uid="{00000000-0005-0000-0000-00006B090000}"/>
    <cellStyle name="_Лист1_Лист1 2_замерная" xfId="2554" xr:uid="{00000000-0005-0000-0000-00006C090000}"/>
    <cellStyle name="_Лист1_Лист1 3" xfId="2555" xr:uid="{00000000-0005-0000-0000-00006D090000}"/>
    <cellStyle name="_Лист1_Лист1_КАСКАД" xfId="2556" xr:uid="{00000000-0005-0000-0000-00006E090000}"/>
    <cellStyle name="_Лист1_Лист1_КАСКАД 2" xfId="2557" xr:uid="{00000000-0005-0000-0000-00006F090000}"/>
    <cellStyle name="_Лист1_Лист1_КАСКАД_замерная" xfId="2558" xr:uid="{00000000-0005-0000-0000-000070090000}"/>
    <cellStyle name="_Лист1_Лист1_сводка по работе" xfId="2559" xr:uid="{00000000-0005-0000-0000-000071090000}"/>
    <cellStyle name="_Лист1_Лист1_сводка по работе 2" xfId="2560" xr:uid="{00000000-0005-0000-0000-000072090000}"/>
    <cellStyle name="_Лист1_Лист1_сводка по работе_замерная" xfId="2561" xr:uid="{00000000-0005-0000-0000-000073090000}"/>
    <cellStyle name="_Лист1_Лист3" xfId="2562" xr:uid="{00000000-0005-0000-0000-000074090000}"/>
    <cellStyle name="_Лист1_Р-111." xfId="2563" xr:uid="{00000000-0005-0000-0000-000075090000}"/>
    <cellStyle name="_Лист1_Свод по вводу" xfId="2564" xr:uid="{00000000-0005-0000-0000-000076090000}"/>
    <cellStyle name="_Лист1_Свод по вводу 2" xfId="2565" xr:uid="{00000000-0005-0000-0000-000077090000}"/>
    <cellStyle name="_Лист1_Свод по вводу 2 2" xfId="2566" xr:uid="{00000000-0005-0000-0000-000078090000}"/>
    <cellStyle name="_Лист1_Свод по вводу 2_замерная" xfId="2567" xr:uid="{00000000-0005-0000-0000-000079090000}"/>
    <cellStyle name="_Лист1_Свод по вводу 3" xfId="2568" xr:uid="{00000000-0005-0000-0000-00007A090000}"/>
    <cellStyle name="_Лист1_Свод по вводу_КАСКАД" xfId="2569" xr:uid="{00000000-0005-0000-0000-00007B090000}"/>
    <cellStyle name="_Лист1_Свод по вводу_КАСКАД 2" xfId="2570" xr:uid="{00000000-0005-0000-0000-00007C090000}"/>
    <cellStyle name="_Лист1_Свод по вводу_КАСКАД_замерная" xfId="2571" xr:uid="{00000000-0005-0000-0000-00007D090000}"/>
    <cellStyle name="_Лист1_Свод по вводу_сводка по работе" xfId="2572" xr:uid="{00000000-0005-0000-0000-00007E090000}"/>
    <cellStyle name="_Лист1_Свод по вводу_сводка по работе 2" xfId="2573" xr:uid="{00000000-0005-0000-0000-00007F090000}"/>
    <cellStyle name="_Лист1_Свод по вводу_сводка по работе_замерная" xfId="2574" xr:uid="{00000000-0005-0000-0000-000080090000}"/>
    <cellStyle name="_Лист1_Сравнение с ТННЦ" xfId="2575" xr:uid="{00000000-0005-0000-0000-000081090000}"/>
    <cellStyle name="_Лист1_Сравнение с ТННЦ 2" xfId="2576" xr:uid="{00000000-0005-0000-0000-000082090000}"/>
    <cellStyle name="_Лист1_Сравнение с ТННЦ 2 2" xfId="2577" xr:uid="{00000000-0005-0000-0000-000083090000}"/>
    <cellStyle name="_Лист1_Сравнение с ТННЦ 2_замерная" xfId="2578" xr:uid="{00000000-0005-0000-0000-000084090000}"/>
    <cellStyle name="_Лист1_Сравнение с ТННЦ 3" xfId="2579" xr:uid="{00000000-0005-0000-0000-000085090000}"/>
    <cellStyle name="_Лист1_Сравнение с ТННЦ_КАСКАД" xfId="2580" xr:uid="{00000000-0005-0000-0000-000086090000}"/>
    <cellStyle name="_Лист1_Сравнение с ТННЦ_КАСКАД 2" xfId="2581" xr:uid="{00000000-0005-0000-0000-000087090000}"/>
    <cellStyle name="_Лист1_Сравнение с ТННЦ_КАСКАД_замерная" xfId="2582" xr:uid="{00000000-0005-0000-0000-000088090000}"/>
    <cellStyle name="_Лист1_Сравнение с ТННЦ_сводка по работе" xfId="2583" xr:uid="{00000000-0005-0000-0000-000089090000}"/>
    <cellStyle name="_Лист1_Сравнение с ТННЦ_сводка по работе 2" xfId="2584" xr:uid="{00000000-0005-0000-0000-00008A090000}"/>
    <cellStyle name="_Лист1_Сравнение с ТННЦ_сводка по работе_замерная" xfId="2585" xr:uid="{00000000-0005-0000-0000-00008B090000}"/>
    <cellStyle name="_Лист4" xfId="2586" xr:uid="{00000000-0005-0000-0000-00008C090000}"/>
    <cellStyle name="_Лист4 2" xfId="2587" xr:uid="{00000000-0005-0000-0000-00008D090000}"/>
    <cellStyle name="_Лист4 2 2" xfId="2588" xr:uid="{00000000-0005-0000-0000-00008E090000}"/>
    <cellStyle name="_Лист4 2_замерная" xfId="2589" xr:uid="{00000000-0005-0000-0000-00008F090000}"/>
    <cellStyle name="_Лист4 3" xfId="2590" xr:uid="{00000000-0005-0000-0000-000090090000}"/>
    <cellStyle name="_Лист4_КАСКАД" xfId="2591" xr:uid="{00000000-0005-0000-0000-000091090000}"/>
    <cellStyle name="_Лист4_КАСКАД 2" xfId="2592" xr:uid="{00000000-0005-0000-0000-000092090000}"/>
    <cellStyle name="_Лист4_КАСКАД_замерная" xfId="2593" xr:uid="{00000000-0005-0000-0000-000093090000}"/>
    <cellStyle name="_Лист4_сводка по работе" xfId="2594" xr:uid="{00000000-0005-0000-0000-000094090000}"/>
    <cellStyle name="_Лист4_сводка по работе 2" xfId="2595" xr:uid="{00000000-0005-0000-0000-000095090000}"/>
    <cellStyle name="_Лист4_сводка по работе_замерная" xfId="2596" xr:uid="{00000000-0005-0000-0000-000096090000}"/>
    <cellStyle name="_Начальный дебит нефти" xfId="2597" xr:uid="{00000000-0005-0000-0000-000097090000}"/>
    <cellStyle name="_Начальный дебит нефти 2" xfId="2598" xr:uid="{00000000-0005-0000-0000-000098090000}"/>
    <cellStyle name="_Начальный дебит нефти 2 2" xfId="2599" xr:uid="{00000000-0005-0000-0000-000099090000}"/>
    <cellStyle name="_Начальный дебит нефти 2_724" xfId="2600" xr:uid="{00000000-0005-0000-0000-00009A090000}"/>
    <cellStyle name="_Начальный дебит нефти 2_Р-111." xfId="2601" xr:uid="{00000000-0005-0000-0000-00009B090000}"/>
    <cellStyle name="_Начальный дебит нефти 3" xfId="2602" xr:uid="{00000000-0005-0000-0000-00009C090000}"/>
    <cellStyle name="_Начальный дебит нефти_724" xfId="2603" xr:uid="{00000000-0005-0000-0000-00009D090000}"/>
    <cellStyle name="_Начальный дебит нефти_замерная" xfId="2604" xr:uid="{00000000-0005-0000-0000-00009E090000}"/>
    <cellStyle name="_Начальный дебит нефти_Копия Замерные параметры_баланс-сводка_20 02 11 (2)" xfId="2605" xr:uid="{00000000-0005-0000-0000-00009F090000}"/>
    <cellStyle name="_Начальный дебит нефти_Копия Замерные параметры_баланс-сводка_20 02 11 (2) 2" xfId="2606" xr:uid="{00000000-0005-0000-0000-0000A0090000}"/>
    <cellStyle name="_Начальный дебит нефти_Копия Замерные параметры_баланс-сводка_20 02 11 (2) 2 2" xfId="2607" xr:uid="{00000000-0005-0000-0000-0000A1090000}"/>
    <cellStyle name="_Начальный дебит нефти_Копия Замерные параметры_баланс-сводка_20 02 11 (2) 2_724" xfId="2608" xr:uid="{00000000-0005-0000-0000-0000A2090000}"/>
    <cellStyle name="_Начальный дебит нефти_Копия Замерные параметры_баланс-сводка_20 02 11 (2) 2_Р-111." xfId="2609" xr:uid="{00000000-0005-0000-0000-0000A3090000}"/>
    <cellStyle name="_Начальный дебит нефти_Копия Замерные параметры_баланс-сводка_20 02 11 (2) 3" xfId="2610" xr:uid="{00000000-0005-0000-0000-0000A4090000}"/>
    <cellStyle name="_Начальный дебит нефти_Копия Замерные параметры_баланс-сводка_20 02 11 (2)_724" xfId="2611" xr:uid="{00000000-0005-0000-0000-0000A5090000}"/>
    <cellStyle name="_Начальный дебит нефти_Копия Замерные параметры_баланс-сводка_20 02 11 (2)_замерная" xfId="2612" xr:uid="{00000000-0005-0000-0000-0000A6090000}"/>
    <cellStyle name="_Начальный дебит нефти_Копия Замерные параметры_баланс-сводка_20 02 11 (2)_Р-111." xfId="2613" xr:uid="{00000000-0005-0000-0000-0000A7090000}"/>
    <cellStyle name="_Начальный дебит нефти_Р-111." xfId="2614" xr:uid="{00000000-0005-0000-0000-0000A8090000}"/>
    <cellStyle name="_новые долота Smit на 2.01.08г" xfId="2615" xr:uid="{00000000-0005-0000-0000-0000A9090000}"/>
    <cellStyle name="_Оценочный лист" xfId="2616" xr:uid="{00000000-0005-0000-0000-0000AA090000}"/>
    <cellStyle name="_Оценочный лист 2" xfId="2617" xr:uid="{00000000-0005-0000-0000-0000AB090000}"/>
    <cellStyle name="_Оценочный лист 2 2" xfId="2618" xr:uid="{00000000-0005-0000-0000-0000AC090000}"/>
    <cellStyle name="_Оценочный лист 2_замерная" xfId="2619" xr:uid="{00000000-0005-0000-0000-0000AD090000}"/>
    <cellStyle name="_Оценочный лист 3" xfId="2620" xr:uid="{00000000-0005-0000-0000-0000AE090000}"/>
    <cellStyle name="_Оценочный лист_1" xfId="2621" xr:uid="{00000000-0005-0000-0000-0000AF090000}"/>
    <cellStyle name="_Оценочный лист_КАСКАД" xfId="2622" xr:uid="{00000000-0005-0000-0000-0000B0090000}"/>
    <cellStyle name="_Оценочный лист_КАСКАД 2" xfId="2623" xr:uid="{00000000-0005-0000-0000-0000B1090000}"/>
    <cellStyle name="_Оценочный лист_КАСКАД_замерная" xfId="2624" xr:uid="{00000000-0005-0000-0000-0000B2090000}"/>
    <cellStyle name="_Оценочный лист_сводка по работе" xfId="2625" xr:uid="{00000000-0005-0000-0000-0000B3090000}"/>
    <cellStyle name="_Оценочный лист_сводка по работе 2" xfId="2626" xr:uid="{00000000-0005-0000-0000-0000B4090000}"/>
    <cellStyle name="_Оценочный лист_сводка по работе_замерная" xfId="2627" xr:uid="{00000000-0005-0000-0000-0000B5090000}"/>
    <cellStyle name="_ППД" xfId="2628" xr:uid="{00000000-0005-0000-0000-0000B6090000}"/>
    <cellStyle name="_ППД 2" xfId="2629" xr:uid="{00000000-0005-0000-0000-0000B7090000}"/>
    <cellStyle name="_ППД 2 2" xfId="2630" xr:uid="{00000000-0005-0000-0000-0000B8090000}"/>
    <cellStyle name="_ППД 2_724" xfId="2631" xr:uid="{00000000-0005-0000-0000-0000B9090000}"/>
    <cellStyle name="_ППД 2_Р-111." xfId="2632" xr:uid="{00000000-0005-0000-0000-0000BA090000}"/>
    <cellStyle name="_ППД 3" xfId="2633" xr:uid="{00000000-0005-0000-0000-0000BB090000}"/>
    <cellStyle name="_ППД_724" xfId="2634" xr:uid="{00000000-0005-0000-0000-0000BC090000}"/>
    <cellStyle name="_ППД_замерная" xfId="2635" xr:uid="{00000000-0005-0000-0000-0000BD090000}"/>
    <cellStyle name="_ППД_Копия Замерные параметры_баланс-сводка_20 02 11 (2)" xfId="2636" xr:uid="{00000000-0005-0000-0000-0000BE090000}"/>
    <cellStyle name="_ППД_Копия Замерные параметры_баланс-сводка_20 02 11 (2) 2" xfId="2637" xr:uid="{00000000-0005-0000-0000-0000BF090000}"/>
    <cellStyle name="_ППД_Копия Замерные параметры_баланс-сводка_20 02 11 (2) 2 2" xfId="2638" xr:uid="{00000000-0005-0000-0000-0000C0090000}"/>
    <cellStyle name="_ППД_Копия Замерные параметры_баланс-сводка_20 02 11 (2) 2_724" xfId="2639" xr:uid="{00000000-0005-0000-0000-0000C1090000}"/>
    <cellStyle name="_ППД_Копия Замерные параметры_баланс-сводка_20 02 11 (2) 2_Р-111." xfId="2640" xr:uid="{00000000-0005-0000-0000-0000C2090000}"/>
    <cellStyle name="_ППД_Копия Замерные параметры_баланс-сводка_20 02 11 (2) 3" xfId="2641" xr:uid="{00000000-0005-0000-0000-0000C3090000}"/>
    <cellStyle name="_ППД_Копия Замерные параметры_баланс-сводка_20 02 11 (2)_724" xfId="2642" xr:uid="{00000000-0005-0000-0000-0000C4090000}"/>
    <cellStyle name="_ППД_Копия Замерные параметры_баланс-сводка_20 02 11 (2)_замерная" xfId="2643" xr:uid="{00000000-0005-0000-0000-0000C5090000}"/>
    <cellStyle name="_ППД_Копия Замерные параметры_баланс-сводка_20 02 11 (2)_Р-111." xfId="2644" xr:uid="{00000000-0005-0000-0000-0000C6090000}"/>
    <cellStyle name="_ППД_Р-111." xfId="2645" xr:uid="{00000000-0005-0000-0000-0000C7090000}"/>
    <cellStyle name="_Пятилетка ПЕ Север 2006-2010  2 вариант 06.06" xfId="2646" xr:uid="{00000000-0005-0000-0000-0000C8090000}"/>
    <cellStyle name="_Расчет добычи Москва на год по GFO -6 факт июнь" xfId="2647" xr:uid="{00000000-0005-0000-0000-0000C9090000}"/>
    <cellStyle name="_Расчет добычи на год ооопомесячно" xfId="2648" xr:uid="{00000000-0005-0000-0000-0000CA090000}"/>
    <cellStyle name="_Расчет добычи на год помесячно" xfId="2649" xr:uid="{00000000-0005-0000-0000-0000CB090000}"/>
    <cellStyle name="_расчёт на 18-00" xfId="2650" xr:uid="{00000000-0005-0000-0000-0000CC090000}"/>
    <cellStyle name="_расчёт на 18-00 2" xfId="2651" xr:uid="{00000000-0005-0000-0000-0000CD090000}"/>
    <cellStyle name="_расчёт на 18-00_724" xfId="2652" xr:uid="{00000000-0005-0000-0000-0000CE090000}"/>
    <cellStyle name="_расчёт на 18-00_Р-111." xfId="2653" xr:uid="{00000000-0005-0000-0000-0000CF090000}"/>
    <cellStyle name="_Расчет_добычи" xfId="2654" xr:uid="{00000000-0005-0000-0000-0000D0090000}"/>
    <cellStyle name="_Расчет_добычи 2" xfId="2655" xr:uid="{00000000-0005-0000-0000-0000D1090000}"/>
    <cellStyle name="_Расчет_добычи 2 2" xfId="2656" xr:uid="{00000000-0005-0000-0000-0000D2090000}"/>
    <cellStyle name="_Расчет_добычи 2_замерная" xfId="2657" xr:uid="{00000000-0005-0000-0000-0000D3090000}"/>
    <cellStyle name="_Расчет_добычи 3" xfId="2658" xr:uid="{00000000-0005-0000-0000-0000D4090000}"/>
    <cellStyle name="_Расчет_добычи_КАСКАД" xfId="2659" xr:uid="{00000000-0005-0000-0000-0000D5090000}"/>
    <cellStyle name="_Расчет_добычи_КАСКАД 2" xfId="2660" xr:uid="{00000000-0005-0000-0000-0000D6090000}"/>
    <cellStyle name="_Расчет_добычи_КАСКАД_замерная" xfId="2661" xr:uid="{00000000-0005-0000-0000-0000D7090000}"/>
    <cellStyle name="_Расчет_добычи_сводка по работе" xfId="2662" xr:uid="{00000000-0005-0000-0000-0000D8090000}"/>
    <cellStyle name="_Расчет_добычи_сводка по работе 2" xfId="2663" xr:uid="{00000000-0005-0000-0000-0000D9090000}"/>
    <cellStyle name="_Расчет_добычи_сводка по работе_замерная" xfId="2664" xr:uid="{00000000-0005-0000-0000-0000DA090000}"/>
    <cellStyle name="_РД 2004 (Гордеев вх34500) 14.07.03-6" xfId="2665" xr:uid="{00000000-0005-0000-0000-0000DB090000}"/>
    <cellStyle name="_РД 2004 (Гордеев вх34500) 14.07.03-6 2" xfId="2666" xr:uid="{00000000-0005-0000-0000-0000DC090000}"/>
    <cellStyle name="_РД 2004 (Гордеев вх34500) 14.07.03-6 2 2" xfId="2667" xr:uid="{00000000-0005-0000-0000-0000DD090000}"/>
    <cellStyle name="_РД 2004 (Гордеев вх34500) 14.07.03-6 2_замерная" xfId="2668" xr:uid="{00000000-0005-0000-0000-0000DE090000}"/>
    <cellStyle name="_РД 2004 (Гордеев вх34500) 14.07.03-6 3" xfId="2669" xr:uid="{00000000-0005-0000-0000-0000DF090000}"/>
    <cellStyle name="_РД 2004 (Гордеев вх34500) 14.07.03-6_КАСКАД" xfId="2670" xr:uid="{00000000-0005-0000-0000-0000E0090000}"/>
    <cellStyle name="_РД 2004 (Гордеев вх34500) 14.07.03-6_КАСКАД 2" xfId="2671" xr:uid="{00000000-0005-0000-0000-0000E1090000}"/>
    <cellStyle name="_РД 2004 (Гордеев вх34500) 14.07.03-6_КАСКАД_замерная" xfId="2672" xr:uid="{00000000-0005-0000-0000-0000E2090000}"/>
    <cellStyle name="_РД 2004 (Гордеев вх34500) 14.07.03-6_сводка по работе" xfId="2673" xr:uid="{00000000-0005-0000-0000-0000E3090000}"/>
    <cellStyle name="_РД 2004 (Гордеев вх34500) 14.07.03-6_сводка по работе 2" xfId="2674" xr:uid="{00000000-0005-0000-0000-0000E4090000}"/>
    <cellStyle name="_РД 2004 (Гордеев вх34500) 14.07.03-6_сводка по работе_замерная" xfId="2675" xr:uid="{00000000-0005-0000-0000-0000E5090000}"/>
    <cellStyle name="_РД 2004 02-04-04_ 2900_последний" xfId="2676" xr:uid="{00000000-0005-0000-0000-0000E6090000}"/>
    <cellStyle name="_РД 2004 02-04-04_ 2900_последний 2" xfId="2677" xr:uid="{00000000-0005-0000-0000-0000E7090000}"/>
    <cellStyle name="_РД 2004 02-04-04_ 2900_последний 2 2" xfId="2678" xr:uid="{00000000-0005-0000-0000-0000E8090000}"/>
    <cellStyle name="_РД 2004 02-04-04_ 2900_последний 2_замерная" xfId="2679" xr:uid="{00000000-0005-0000-0000-0000E9090000}"/>
    <cellStyle name="_РД 2004 02-04-04_ 2900_последний 3" xfId="2680" xr:uid="{00000000-0005-0000-0000-0000EA090000}"/>
    <cellStyle name="_РД 2004 02-04-04_ 2900_последний_КАСКАД" xfId="2681" xr:uid="{00000000-0005-0000-0000-0000EB090000}"/>
    <cellStyle name="_РД 2004 02-04-04_ 2900_последний_КАСКАД 2" xfId="2682" xr:uid="{00000000-0005-0000-0000-0000EC090000}"/>
    <cellStyle name="_РД 2004 02-04-04_ 2900_последний_КАСКАД_замерная" xfId="2683" xr:uid="{00000000-0005-0000-0000-0000ED090000}"/>
    <cellStyle name="_РД 2004 02-04-04_ 2900_последний_сводка по работе" xfId="2684" xr:uid="{00000000-0005-0000-0000-0000EE090000}"/>
    <cellStyle name="_РД 2004 02-04-04_ 2900_последний_сводка по работе 2" xfId="2685" xr:uid="{00000000-0005-0000-0000-0000EF090000}"/>
    <cellStyle name="_РД 2004 02-04-04_ 2900_последний_сводка по работе_замерная" xfId="2686" xr:uid="{00000000-0005-0000-0000-0000F0090000}"/>
    <cellStyle name="_РД 2004 03-04-04_ 2900" xfId="2687" xr:uid="{00000000-0005-0000-0000-0000F1090000}"/>
    <cellStyle name="_РД 2004 03-04-04_ 2900 2" xfId="2688" xr:uid="{00000000-0005-0000-0000-0000F2090000}"/>
    <cellStyle name="_РД 2004 03-04-04_ 2900 2 2" xfId="2689" xr:uid="{00000000-0005-0000-0000-0000F3090000}"/>
    <cellStyle name="_РД 2004 03-04-04_ 2900 2_замерная" xfId="2690" xr:uid="{00000000-0005-0000-0000-0000F4090000}"/>
    <cellStyle name="_РД 2004 03-04-04_ 2900 3" xfId="2691" xr:uid="{00000000-0005-0000-0000-0000F5090000}"/>
    <cellStyle name="_РД 2004 03-04-04_ 2900_КАСКАД" xfId="2692" xr:uid="{00000000-0005-0000-0000-0000F6090000}"/>
    <cellStyle name="_РД 2004 03-04-04_ 2900_КАСКАД 2" xfId="2693" xr:uid="{00000000-0005-0000-0000-0000F7090000}"/>
    <cellStyle name="_РД 2004 03-04-04_ 2900_КАСКАД_замерная" xfId="2694" xr:uid="{00000000-0005-0000-0000-0000F8090000}"/>
    <cellStyle name="_РД 2004 03-04-04_ 2900_сводка по работе" xfId="2695" xr:uid="{00000000-0005-0000-0000-0000F9090000}"/>
    <cellStyle name="_РД 2004 03-04-04_ 2900_сводка по работе 2" xfId="2696" xr:uid="{00000000-0005-0000-0000-0000FA090000}"/>
    <cellStyle name="_РД 2004 03-04-04_ 2900_сводка по работе_замерная" xfId="2697" xr:uid="{00000000-0005-0000-0000-0000FB090000}"/>
    <cellStyle name="_РД 2004 03-04-04_ 2950" xfId="2698" xr:uid="{00000000-0005-0000-0000-0000FC090000}"/>
    <cellStyle name="_РД 2004 03-04-04_ 2950 2" xfId="2699" xr:uid="{00000000-0005-0000-0000-0000FD090000}"/>
    <cellStyle name="_РД 2004 03-04-04_ 2950 2 2" xfId="2700" xr:uid="{00000000-0005-0000-0000-0000FE090000}"/>
    <cellStyle name="_РД 2004 03-04-04_ 2950 2_замерная" xfId="2701" xr:uid="{00000000-0005-0000-0000-0000FF090000}"/>
    <cellStyle name="_РД 2004 03-04-04_ 2950 3" xfId="2702" xr:uid="{00000000-0005-0000-0000-0000000A0000}"/>
    <cellStyle name="_РД 2004 03-04-04_ 2950_КАСКАД" xfId="2703" xr:uid="{00000000-0005-0000-0000-0000010A0000}"/>
    <cellStyle name="_РД 2004 03-04-04_ 2950_КАСКАД 2" xfId="2704" xr:uid="{00000000-0005-0000-0000-0000020A0000}"/>
    <cellStyle name="_РД 2004 03-04-04_ 2950_КАСКАД_замерная" xfId="2705" xr:uid="{00000000-0005-0000-0000-0000030A0000}"/>
    <cellStyle name="_РД 2004 03-04-04_ 2950_сводка по работе" xfId="2706" xr:uid="{00000000-0005-0000-0000-0000040A0000}"/>
    <cellStyle name="_РД 2004 03-04-04_ 2950_сводка по работе 2" xfId="2707" xr:uid="{00000000-0005-0000-0000-0000050A0000}"/>
    <cellStyle name="_РД 2004 03-04-04_ 2950_сводка по работе_замерная" xfId="2708" xr:uid="{00000000-0005-0000-0000-0000060A0000}"/>
    <cellStyle name="_РД 2004 06-08-03(с 2005-2006)" xfId="2709" xr:uid="{00000000-0005-0000-0000-0000070A0000}"/>
    <cellStyle name="_РД 2004 06-08-03(с 2005-2006) 2" xfId="2710" xr:uid="{00000000-0005-0000-0000-0000080A0000}"/>
    <cellStyle name="_РД 2004 06-08-03(с 2005-2006) 2 2" xfId="2711" xr:uid="{00000000-0005-0000-0000-0000090A0000}"/>
    <cellStyle name="_РД 2004 06-08-03(с 2005-2006) 2_замерная" xfId="2712" xr:uid="{00000000-0005-0000-0000-00000A0A0000}"/>
    <cellStyle name="_РД 2004 06-08-03(с 2005-2006) 3" xfId="2713" xr:uid="{00000000-0005-0000-0000-00000B0A0000}"/>
    <cellStyle name="_РД 2004 06-08-03(с 2005-2006)_КАСКАД" xfId="2714" xr:uid="{00000000-0005-0000-0000-00000C0A0000}"/>
    <cellStyle name="_РД 2004 06-08-03(с 2005-2006)_КАСКАД 2" xfId="2715" xr:uid="{00000000-0005-0000-0000-00000D0A0000}"/>
    <cellStyle name="_РД 2004 06-08-03(с 2005-2006)_КАСКАД_замерная" xfId="2716" xr:uid="{00000000-0005-0000-0000-00000E0A0000}"/>
    <cellStyle name="_РД 2004 06-08-03(с 2005-2006)_сводка по работе" xfId="2717" xr:uid="{00000000-0005-0000-0000-00000F0A0000}"/>
    <cellStyle name="_РД 2004 06-08-03(с 2005-2006)_сводка по работе 2" xfId="2718" xr:uid="{00000000-0005-0000-0000-0000100A0000}"/>
    <cellStyle name="_РД 2004 06-08-03(с 2005-2006)_сводка по работе_замерная" xfId="2719" xr:uid="{00000000-0005-0000-0000-0000110A0000}"/>
    <cellStyle name="_РД 2004 10-03-04_ 2850.1" xfId="2720" xr:uid="{00000000-0005-0000-0000-0000120A0000}"/>
    <cellStyle name="_РД 2004 10-03-04_ 2850.1 2" xfId="2721" xr:uid="{00000000-0005-0000-0000-0000130A0000}"/>
    <cellStyle name="_РД 2004 10-03-04_ 2850.1 2 2" xfId="2722" xr:uid="{00000000-0005-0000-0000-0000140A0000}"/>
    <cellStyle name="_РД 2004 10-03-04_ 2850.1 2_замерная" xfId="2723" xr:uid="{00000000-0005-0000-0000-0000150A0000}"/>
    <cellStyle name="_РД 2004 10-03-04_ 2850.1 3" xfId="2724" xr:uid="{00000000-0005-0000-0000-0000160A0000}"/>
    <cellStyle name="_РД 2004 10-03-04_ 2850.1 последний 20-15" xfId="2725" xr:uid="{00000000-0005-0000-0000-0000170A0000}"/>
    <cellStyle name="_РД 2004 10-03-04_ 2850.1 последний 20-15 2" xfId="2726" xr:uid="{00000000-0005-0000-0000-0000180A0000}"/>
    <cellStyle name="_РД 2004 10-03-04_ 2850.1 последний 20-15 2 2" xfId="2727" xr:uid="{00000000-0005-0000-0000-0000190A0000}"/>
    <cellStyle name="_РД 2004 10-03-04_ 2850.1 последний 20-15 2_замерная" xfId="2728" xr:uid="{00000000-0005-0000-0000-00001A0A0000}"/>
    <cellStyle name="_РД 2004 10-03-04_ 2850.1 последний 20-15 3" xfId="2729" xr:uid="{00000000-0005-0000-0000-00001B0A0000}"/>
    <cellStyle name="_РД 2004 10-03-04_ 2850.1 последний 20-15_КАСКАД" xfId="2730" xr:uid="{00000000-0005-0000-0000-00001C0A0000}"/>
    <cellStyle name="_РД 2004 10-03-04_ 2850.1 последний 20-15_КАСКАД 2" xfId="2731" xr:uid="{00000000-0005-0000-0000-00001D0A0000}"/>
    <cellStyle name="_РД 2004 10-03-04_ 2850.1 последний 20-15_КАСКАД_замерная" xfId="2732" xr:uid="{00000000-0005-0000-0000-00001E0A0000}"/>
    <cellStyle name="_РД 2004 10-03-04_ 2850.1 последний 20-15_сводка по работе" xfId="2733" xr:uid="{00000000-0005-0000-0000-00001F0A0000}"/>
    <cellStyle name="_РД 2004 10-03-04_ 2850.1 последний 20-15_сводка по работе 2" xfId="2734" xr:uid="{00000000-0005-0000-0000-0000200A0000}"/>
    <cellStyle name="_РД 2004 10-03-04_ 2850.1 последний 20-15_сводка по работе_замерная" xfId="2735" xr:uid="{00000000-0005-0000-0000-0000210A0000}"/>
    <cellStyle name="_РД 2004 10-03-04_ 2850.1_КАСКАД" xfId="2736" xr:uid="{00000000-0005-0000-0000-0000220A0000}"/>
    <cellStyle name="_РД 2004 10-03-04_ 2850.1_КАСКАД 2" xfId="2737" xr:uid="{00000000-0005-0000-0000-0000230A0000}"/>
    <cellStyle name="_РД 2004 10-03-04_ 2850.1_КАСКАД_замерная" xfId="2738" xr:uid="{00000000-0005-0000-0000-0000240A0000}"/>
    <cellStyle name="_РД 2004 10-03-04_ 2850.1_сводка по работе" xfId="2739" xr:uid="{00000000-0005-0000-0000-0000250A0000}"/>
    <cellStyle name="_РД 2004 10-03-04_ 2850.1_сводка по работе 2" xfId="2740" xr:uid="{00000000-0005-0000-0000-0000260A0000}"/>
    <cellStyle name="_РД 2004 10-03-04_ 2850.1_сводка по работе_замерная" xfId="2741" xr:uid="{00000000-0005-0000-0000-0000270A0000}"/>
    <cellStyle name="_РД 2004 16-03-04_ 2885.1" xfId="2742" xr:uid="{00000000-0005-0000-0000-0000280A0000}"/>
    <cellStyle name="_РД 2004 16-03-04_ 2885.1 2" xfId="2743" xr:uid="{00000000-0005-0000-0000-0000290A0000}"/>
    <cellStyle name="_РД 2004 16-03-04_ 2885.1 2 2" xfId="2744" xr:uid="{00000000-0005-0000-0000-00002A0A0000}"/>
    <cellStyle name="_РД 2004 16-03-04_ 2885.1 2_замерная" xfId="2745" xr:uid="{00000000-0005-0000-0000-00002B0A0000}"/>
    <cellStyle name="_РД 2004 16-03-04_ 2885.1 3" xfId="2746" xr:uid="{00000000-0005-0000-0000-00002C0A0000}"/>
    <cellStyle name="_РД 2004 16-03-04_ 2885.1_КАСКАД" xfId="2747" xr:uid="{00000000-0005-0000-0000-00002D0A0000}"/>
    <cellStyle name="_РД 2004 16-03-04_ 2885.1_КАСКАД 2" xfId="2748" xr:uid="{00000000-0005-0000-0000-00002E0A0000}"/>
    <cellStyle name="_РД 2004 16-03-04_ 2885.1_КАСКАД_замерная" xfId="2749" xr:uid="{00000000-0005-0000-0000-00002F0A0000}"/>
    <cellStyle name="_РД 2004 16-03-04_ 2885.1_сводка по работе" xfId="2750" xr:uid="{00000000-0005-0000-0000-0000300A0000}"/>
    <cellStyle name="_РД 2004 16-03-04_ 2885.1_сводка по работе 2" xfId="2751" xr:uid="{00000000-0005-0000-0000-0000310A0000}"/>
    <cellStyle name="_РД 2004 16-03-04_ 2885.1_сводка по работе_замерная" xfId="2752" xr:uid="{00000000-0005-0000-0000-0000320A0000}"/>
    <cellStyle name="_РД 2004 18-03-04_ 2885.1 март ожид" xfId="2753" xr:uid="{00000000-0005-0000-0000-0000330A0000}"/>
    <cellStyle name="_РД 2004 18-03-04_ 2885.1 март ожид 2" xfId="2754" xr:uid="{00000000-0005-0000-0000-0000340A0000}"/>
    <cellStyle name="_РД 2004 18-03-04_ 2885.1 март ожид 2 2" xfId="2755" xr:uid="{00000000-0005-0000-0000-0000350A0000}"/>
    <cellStyle name="_РД 2004 18-03-04_ 2885.1 март ожид 2_замерная" xfId="2756" xr:uid="{00000000-0005-0000-0000-0000360A0000}"/>
    <cellStyle name="_РД 2004 18-03-04_ 2885.1 март ожид 3" xfId="2757" xr:uid="{00000000-0005-0000-0000-0000370A0000}"/>
    <cellStyle name="_РД 2004 18-03-04_ 2885.1 март ожид_КАСКАД" xfId="2758" xr:uid="{00000000-0005-0000-0000-0000380A0000}"/>
    <cellStyle name="_РД 2004 18-03-04_ 2885.1 март ожид_КАСКАД 2" xfId="2759" xr:uid="{00000000-0005-0000-0000-0000390A0000}"/>
    <cellStyle name="_РД 2004 18-03-04_ 2885.1 март ожид_КАСКАД_замерная" xfId="2760" xr:uid="{00000000-0005-0000-0000-00003A0A0000}"/>
    <cellStyle name="_РД 2004 18-03-04_ 2885.1 март ожид_сводка по работе" xfId="2761" xr:uid="{00000000-0005-0000-0000-00003B0A0000}"/>
    <cellStyle name="_РД 2004 18-03-04_ 2885.1 март ожид_сводка по работе 2" xfId="2762" xr:uid="{00000000-0005-0000-0000-00003C0A0000}"/>
    <cellStyle name="_РД 2004 18-03-04_ 2885.1 март ожид_сводка по работе_замерная" xfId="2763" xr:uid="{00000000-0005-0000-0000-00003D0A0000}"/>
    <cellStyle name="_РД 2004 18-03-04_ 2885.1 март ожид-2 вар" xfId="2764" xr:uid="{00000000-0005-0000-0000-00003E0A0000}"/>
    <cellStyle name="_РД 2004 18-03-04_ 2885.1 март ожид-2 вар 2" xfId="2765" xr:uid="{00000000-0005-0000-0000-00003F0A0000}"/>
    <cellStyle name="_РД 2004 18-03-04_ 2885.1 март ожид-2 вар 2 2" xfId="2766" xr:uid="{00000000-0005-0000-0000-0000400A0000}"/>
    <cellStyle name="_РД 2004 18-03-04_ 2885.1 март ожид-2 вар 2_замерная" xfId="2767" xr:uid="{00000000-0005-0000-0000-0000410A0000}"/>
    <cellStyle name="_РД 2004 18-03-04_ 2885.1 март ожид-2 вар 3" xfId="2768" xr:uid="{00000000-0005-0000-0000-0000420A0000}"/>
    <cellStyle name="_РД 2004 18-03-04_ 2885.1 март ожид-2 вар_КАСКАД" xfId="2769" xr:uid="{00000000-0005-0000-0000-0000430A0000}"/>
    <cellStyle name="_РД 2004 18-03-04_ 2885.1 март ожид-2 вар_КАСКАД 2" xfId="2770" xr:uid="{00000000-0005-0000-0000-0000440A0000}"/>
    <cellStyle name="_РД 2004 18-03-04_ 2885.1 март ожид-2 вар_КАСКАД_замерная" xfId="2771" xr:uid="{00000000-0005-0000-0000-0000450A0000}"/>
    <cellStyle name="_РД 2004 18-03-04_ 2885.1 март ожид-2 вар_сводка по работе" xfId="2772" xr:uid="{00000000-0005-0000-0000-0000460A0000}"/>
    <cellStyle name="_РД 2004 18-03-04_ 2885.1 март ожид-2 вар_сводка по работе 2" xfId="2773" xr:uid="{00000000-0005-0000-0000-0000470A0000}"/>
    <cellStyle name="_РД 2004 18-03-04_ 2885.1 март ожид-2 вар_сводка по работе_замерная" xfId="2774" xr:uid="{00000000-0005-0000-0000-0000480A0000}"/>
    <cellStyle name="_РД 2004 2320,8" xfId="2775" xr:uid="{00000000-0005-0000-0000-0000490A0000}"/>
    <cellStyle name="_РД 2004 2320,8 2" xfId="2776" xr:uid="{00000000-0005-0000-0000-00004A0A0000}"/>
    <cellStyle name="_РД 2004 2320,8 2 2" xfId="2777" xr:uid="{00000000-0005-0000-0000-00004B0A0000}"/>
    <cellStyle name="_РД 2004 2320,8 2_замерная" xfId="2778" xr:uid="{00000000-0005-0000-0000-00004C0A0000}"/>
    <cellStyle name="_РД 2004 2320,8 3" xfId="2779" xr:uid="{00000000-0005-0000-0000-00004D0A0000}"/>
    <cellStyle name="_РД 2004 2320,8_КАСКАД" xfId="2780" xr:uid="{00000000-0005-0000-0000-00004E0A0000}"/>
    <cellStyle name="_РД 2004 2320,8_КАСКАД 2" xfId="2781" xr:uid="{00000000-0005-0000-0000-00004F0A0000}"/>
    <cellStyle name="_РД 2004 2320,8_КАСКАД_замерная" xfId="2782" xr:uid="{00000000-0005-0000-0000-0000500A0000}"/>
    <cellStyle name="_РД 2004 2320,8_сводка по работе" xfId="2783" xr:uid="{00000000-0005-0000-0000-0000510A0000}"/>
    <cellStyle name="_РД 2004 2320,8_сводка по работе 2" xfId="2784" xr:uid="{00000000-0005-0000-0000-0000520A0000}"/>
    <cellStyle name="_РД 2004 2320,8_сводка по работе_замерная" xfId="2785" xr:uid="{00000000-0005-0000-0000-0000530A0000}"/>
    <cellStyle name="_РД 2004 26.07.03 (последний) 17-30" xfId="2786" xr:uid="{00000000-0005-0000-0000-0000540A0000}"/>
    <cellStyle name="_РД 2004 26.07.03 (последний) 17-30 2" xfId="2787" xr:uid="{00000000-0005-0000-0000-0000550A0000}"/>
    <cellStyle name="_РД 2004 26.07.03 (последний) 17-30 2 2" xfId="2788" xr:uid="{00000000-0005-0000-0000-0000560A0000}"/>
    <cellStyle name="_РД 2004 26.07.03 (последний) 17-30 2_замерная" xfId="2789" xr:uid="{00000000-0005-0000-0000-0000570A0000}"/>
    <cellStyle name="_РД 2004 26.07.03 (последний) 17-30 3" xfId="2790" xr:uid="{00000000-0005-0000-0000-0000580A0000}"/>
    <cellStyle name="_РД 2004 26.07.03 (последний) 17-30_КАСКАД" xfId="2791" xr:uid="{00000000-0005-0000-0000-0000590A0000}"/>
    <cellStyle name="_РД 2004 26.07.03 (последний) 17-30_КАСКАД 2" xfId="2792" xr:uid="{00000000-0005-0000-0000-00005A0A0000}"/>
    <cellStyle name="_РД 2004 26.07.03 (последний) 17-30_КАСКАД_замерная" xfId="2793" xr:uid="{00000000-0005-0000-0000-00005B0A0000}"/>
    <cellStyle name="_РД 2004 26.07.03 (последний) 17-30_сводка по работе" xfId="2794" xr:uid="{00000000-0005-0000-0000-00005C0A0000}"/>
    <cellStyle name="_РД 2004 26.07.03 (последний) 17-30_сводка по работе 2" xfId="2795" xr:uid="{00000000-0005-0000-0000-00005D0A0000}"/>
    <cellStyle name="_РД 2004 26.07.03 (последний) 17-30_сводка по работе_замерная" xfId="2796" xr:uid="{00000000-0005-0000-0000-00005E0A0000}"/>
    <cellStyle name="_РД 2004 26.07.03 (последний) 21-30" xfId="2797" xr:uid="{00000000-0005-0000-0000-00005F0A0000}"/>
    <cellStyle name="_РД 2004 26.07.03 (последний) 21-30 2" xfId="2798" xr:uid="{00000000-0005-0000-0000-0000600A0000}"/>
    <cellStyle name="_РД 2004 26.07.03 (последний) 21-30 2 2" xfId="2799" xr:uid="{00000000-0005-0000-0000-0000610A0000}"/>
    <cellStyle name="_РД 2004 26.07.03 (последний) 21-30 2_замерная" xfId="2800" xr:uid="{00000000-0005-0000-0000-0000620A0000}"/>
    <cellStyle name="_РД 2004 26.07.03 (последний) 21-30 3" xfId="2801" xr:uid="{00000000-0005-0000-0000-0000630A0000}"/>
    <cellStyle name="_РД 2004 26.07.03 (последний) 21-30_КАСКАД" xfId="2802" xr:uid="{00000000-0005-0000-0000-0000640A0000}"/>
    <cellStyle name="_РД 2004 26.07.03 (последний) 21-30_КАСКАД 2" xfId="2803" xr:uid="{00000000-0005-0000-0000-0000650A0000}"/>
    <cellStyle name="_РД 2004 26.07.03 (последний) 21-30_КАСКАД_замерная" xfId="2804" xr:uid="{00000000-0005-0000-0000-0000660A0000}"/>
    <cellStyle name="_РД 2004 26.07.03 (последний) 21-30_сводка по работе" xfId="2805" xr:uid="{00000000-0005-0000-0000-0000670A0000}"/>
    <cellStyle name="_РД 2004 26.07.03 (последний) 21-30_сводка по работе 2" xfId="2806" xr:uid="{00000000-0005-0000-0000-0000680A0000}"/>
    <cellStyle name="_РД 2004 26.07.03 (последний) 21-30_сводка по работе_замерная" xfId="2807" xr:uid="{00000000-0005-0000-0000-0000690A0000}"/>
    <cellStyle name="_РД 2004 27-02-04_ факт 2 мес_2745.1 последний" xfId="2808" xr:uid="{00000000-0005-0000-0000-00006A0A0000}"/>
    <cellStyle name="_РД 2004 27-02-04_ факт 2 мес_2745.1 последний 2" xfId="2809" xr:uid="{00000000-0005-0000-0000-00006B0A0000}"/>
    <cellStyle name="_РД 2004 27-02-04_ факт 2 мес_2745.1 последний 2 2" xfId="2810" xr:uid="{00000000-0005-0000-0000-00006C0A0000}"/>
    <cellStyle name="_РД 2004 27-02-04_ факт 2 мес_2745.1 последний 2_замерная" xfId="2811" xr:uid="{00000000-0005-0000-0000-00006D0A0000}"/>
    <cellStyle name="_РД 2004 27-02-04_ факт 2 мес_2745.1 последний 3" xfId="2812" xr:uid="{00000000-0005-0000-0000-00006E0A0000}"/>
    <cellStyle name="_РД 2004 27-02-04_ факт 2 мес_2745.1 последний_КАСКАД" xfId="2813" xr:uid="{00000000-0005-0000-0000-00006F0A0000}"/>
    <cellStyle name="_РД 2004 27-02-04_ факт 2 мес_2745.1 последний_КАСКАД 2" xfId="2814" xr:uid="{00000000-0005-0000-0000-0000700A0000}"/>
    <cellStyle name="_РД 2004 27-02-04_ факт 2 мес_2745.1 последний_КАСКАД_замерная" xfId="2815" xr:uid="{00000000-0005-0000-0000-0000710A0000}"/>
    <cellStyle name="_РД 2004 27-02-04_ факт 2 мес_2745.1 последний_сводка по работе" xfId="2816" xr:uid="{00000000-0005-0000-0000-0000720A0000}"/>
    <cellStyle name="_РД 2004 27-02-04_ факт 2 мес_2745.1 последний_сводка по работе 2" xfId="2817" xr:uid="{00000000-0005-0000-0000-0000730A0000}"/>
    <cellStyle name="_РД 2004 27-02-04_ факт 2 мес_2745.1 последний_сводка по работе_замерная" xfId="2818" xr:uid="{00000000-0005-0000-0000-0000740A0000}"/>
    <cellStyle name="_РД 2004 28.07.03 изм.ввод новых" xfId="2819" xr:uid="{00000000-0005-0000-0000-0000750A0000}"/>
    <cellStyle name="_РД 2004 28.07.03 изм.ввод новых 2" xfId="2820" xr:uid="{00000000-0005-0000-0000-0000760A0000}"/>
    <cellStyle name="_РД 2004 28.07.03 изм.ввод новых 2 2" xfId="2821" xr:uid="{00000000-0005-0000-0000-0000770A0000}"/>
    <cellStyle name="_РД 2004 28.07.03 изм.ввод новых 2_замерная" xfId="2822" xr:uid="{00000000-0005-0000-0000-0000780A0000}"/>
    <cellStyle name="_РД 2004 28.07.03 изм.ввод новых 3" xfId="2823" xr:uid="{00000000-0005-0000-0000-0000790A0000}"/>
    <cellStyle name="_РД 2004 28.07.03 изм.ввод новых_КАСКАД" xfId="2824" xr:uid="{00000000-0005-0000-0000-00007A0A0000}"/>
    <cellStyle name="_РД 2004 28.07.03 изм.ввод новых_КАСКАД 2" xfId="2825" xr:uid="{00000000-0005-0000-0000-00007B0A0000}"/>
    <cellStyle name="_РД 2004 28.07.03 изм.ввод новых_КАСКАД_замерная" xfId="2826" xr:uid="{00000000-0005-0000-0000-00007C0A0000}"/>
    <cellStyle name="_РД 2004 28.07.03 изм.ввод новых_сводка по работе" xfId="2827" xr:uid="{00000000-0005-0000-0000-00007D0A0000}"/>
    <cellStyle name="_РД 2004 28.07.03 изм.ввод новых_сводка по работе 2" xfId="2828" xr:uid="{00000000-0005-0000-0000-00007E0A0000}"/>
    <cellStyle name="_РД 2004 28.07.03 изм.ввод новых_сводка по работе_замерная" xfId="2829" xr:uid="{00000000-0005-0000-0000-00007F0A0000}"/>
    <cellStyle name="_РД 2004 28-08-03" xfId="2830" xr:uid="{00000000-0005-0000-0000-0000800A0000}"/>
    <cellStyle name="_РД 2004 28-08-03 2" xfId="2831" xr:uid="{00000000-0005-0000-0000-0000810A0000}"/>
    <cellStyle name="_РД 2004 28-08-03 2 2" xfId="2832" xr:uid="{00000000-0005-0000-0000-0000820A0000}"/>
    <cellStyle name="_РД 2004 28-08-03 2_замерная" xfId="2833" xr:uid="{00000000-0005-0000-0000-0000830A0000}"/>
    <cellStyle name="_РД 2004 28-08-03 3" xfId="2834" xr:uid="{00000000-0005-0000-0000-0000840A0000}"/>
    <cellStyle name="_РД 2004 28-08-03_КАСКАД" xfId="2835" xr:uid="{00000000-0005-0000-0000-0000850A0000}"/>
    <cellStyle name="_РД 2004 28-08-03_КАСКАД 2" xfId="2836" xr:uid="{00000000-0005-0000-0000-0000860A0000}"/>
    <cellStyle name="_РД 2004 28-08-03_КАСКАД_замерная" xfId="2837" xr:uid="{00000000-0005-0000-0000-0000870A0000}"/>
    <cellStyle name="_РД 2004 28-08-03_сводка по работе" xfId="2838" xr:uid="{00000000-0005-0000-0000-0000880A0000}"/>
    <cellStyle name="_РД 2004 28-08-03_сводка по работе 2" xfId="2839" xr:uid="{00000000-0005-0000-0000-0000890A0000}"/>
    <cellStyle name="_РД 2004 28-08-03_сводка по работе_замерная" xfId="2840" xr:uid="{00000000-0005-0000-0000-00008A0A0000}"/>
    <cellStyle name="_РД 2004 28-10-03 2513.2 (без Школьного)" xfId="2841" xr:uid="{00000000-0005-0000-0000-00008B0A0000}"/>
    <cellStyle name="_РД 2004 28-10-03 2513.2 (без Школьного) 2" xfId="2842" xr:uid="{00000000-0005-0000-0000-00008C0A0000}"/>
    <cellStyle name="_РД 2004 28-10-03 2513.2 (без Школьного) 2 2" xfId="2843" xr:uid="{00000000-0005-0000-0000-00008D0A0000}"/>
    <cellStyle name="_РД 2004 28-10-03 2513.2 (без Школьного) 2_замерная" xfId="2844" xr:uid="{00000000-0005-0000-0000-00008E0A0000}"/>
    <cellStyle name="_РД 2004 28-10-03 2513.2 (без Школьного) 3" xfId="2845" xr:uid="{00000000-0005-0000-0000-00008F0A0000}"/>
    <cellStyle name="_РД 2004 28-10-03 2513.2 (без Школьного)_КАСКАД" xfId="2846" xr:uid="{00000000-0005-0000-0000-0000900A0000}"/>
    <cellStyle name="_РД 2004 28-10-03 2513.2 (без Школьного)_КАСКАД 2" xfId="2847" xr:uid="{00000000-0005-0000-0000-0000910A0000}"/>
    <cellStyle name="_РД 2004 28-10-03 2513.2 (без Школьного)_КАСКАД_замерная" xfId="2848" xr:uid="{00000000-0005-0000-0000-0000920A0000}"/>
    <cellStyle name="_РД 2004 28-10-03 2513.2 (без Школьного)_сводка по работе" xfId="2849" xr:uid="{00000000-0005-0000-0000-0000930A0000}"/>
    <cellStyle name="_РД 2004 28-10-03 2513.2 (без Школьного)_сводка по работе 2" xfId="2850" xr:uid="{00000000-0005-0000-0000-0000940A0000}"/>
    <cellStyle name="_РД 2004 28-10-03 2513.2 (без Школьного)_сводка по работе_замерная" xfId="2851" xr:uid="{00000000-0005-0000-0000-0000950A0000}"/>
    <cellStyle name="_РД 2004 30-12-03 2595.1 вход-7300" xfId="2852" xr:uid="{00000000-0005-0000-0000-0000960A0000}"/>
    <cellStyle name="_РД 2004 30-12-03 2595.1 вход-7300 2" xfId="2853" xr:uid="{00000000-0005-0000-0000-0000970A0000}"/>
    <cellStyle name="_РД 2004 30-12-03 2595.1 вход-7300 2 2" xfId="2854" xr:uid="{00000000-0005-0000-0000-0000980A0000}"/>
    <cellStyle name="_РД 2004 30-12-03 2595.1 вход-7300 2_замерная" xfId="2855" xr:uid="{00000000-0005-0000-0000-0000990A0000}"/>
    <cellStyle name="_РД 2004 30-12-03 2595.1 вход-7300 3" xfId="2856" xr:uid="{00000000-0005-0000-0000-00009A0A0000}"/>
    <cellStyle name="_РД 2004 30-12-03 2595.1 вход-7300_КАСКАД" xfId="2857" xr:uid="{00000000-0005-0000-0000-00009B0A0000}"/>
    <cellStyle name="_РД 2004 30-12-03 2595.1 вход-7300_КАСКАД 2" xfId="2858" xr:uid="{00000000-0005-0000-0000-00009C0A0000}"/>
    <cellStyle name="_РД 2004 30-12-03 2595.1 вход-7300_КАСКАД_замерная" xfId="2859" xr:uid="{00000000-0005-0000-0000-00009D0A0000}"/>
    <cellStyle name="_РД 2004 30-12-03 2595.1 вход-7300_сводка по работе" xfId="2860" xr:uid="{00000000-0005-0000-0000-00009E0A0000}"/>
    <cellStyle name="_РД 2004 30-12-03 2595.1 вход-7300_сводка по работе 2" xfId="2861" xr:uid="{00000000-0005-0000-0000-00009F0A0000}"/>
    <cellStyle name="_РД 2004 30-12-03 2595.1 вход-7300_сводка по работе_замерная" xfId="2862" xr:uid="{00000000-0005-0000-0000-0000A00A0000}"/>
    <cellStyle name="_РД 2004 изм 29.10.03 Белов" xfId="2863" xr:uid="{00000000-0005-0000-0000-0000A10A0000}"/>
    <cellStyle name="_РД 2004 изм 29.10.03 Белов 2" xfId="2864" xr:uid="{00000000-0005-0000-0000-0000A20A0000}"/>
    <cellStyle name="_РД 2004 изм 29.10.03 Белов 2 2" xfId="2865" xr:uid="{00000000-0005-0000-0000-0000A30A0000}"/>
    <cellStyle name="_РД 2004 изм 29.10.03 Белов 2_замерная" xfId="2866" xr:uid="{00000000-0005-0000-0000-0000A40A0000}"/>
    <cellStyle name="_РД 2004 изм 29.10.03 Белов 3" xfId="2867" xr:uid="{00000000-0005-0000-0000-0000A50A0000}"/>
    <cellStyle name="_РД 2004 изм 29.10.03 Белов_КАСКАД" xfId="2868" xr:uid="{00000000-0005-0000-0000-0000A60A0000}"/>
    <cellStyle name="_РД 2004 изм 29.10.03 Белов_КАСКАД 2" xfId="2869" xr:uid="{00000000-0005-0000-0000-0000A70A0000}"/>
    <cellStyle name="_РД 2004 изм 29.10.03 Белов_КАСКАД_замерная" xfId="2870" xr:uid="{00000000-0005-0000-0000-0000A80A0000}"/>
    <cellStyle name="_РД 2004 изм 29.10.03 Белов_сводка по работе" xfId="2871" xr:uid="{00000000-0005-0000-0000-0000A90A0000}"/>
    <cellStyle name="_РД 2004 изм 29.10.03 Белов_сводка по работе 2" xfId="2872" xr:uid="{00000000-0005-0000-0000-0000AA0A0000}"/>
    <cellStyle name="_РД 2004 изм 29.10.03 Белов_сводка по работе_замерная" xfId="2873" xr:uid="{00000000-0005-0000-0000-0000AB0A0000}"/>
    <cellStyle name="_РД 2005     факт сентябрь -с доп ГТМ    от 06.10      2921,553 т.т." xfId="2874" xr:uid="{00000000-0005-0000-0000-0000AC0A0000}"/>
    <cellStyle name="_РД 2005     факт сентябрь -с доп ГТМ    от 06.10      2921,553 т.т. 2" xfId="2875" xr:uid="{00000000-0005-0000-0000-0000AD0A0000}"/>
    <cellStyle name="_РД 2005     факт сентябрь -с доп ГТМ    от 06.10      2921,553 т.т. 2 2" xfId="2876" xr:uid="{00000000-0005-0000-0000-0000AE0A0000}"/>
    <cellStyle name="_РД 2005     факт сентябрь -с доп ГТМ    от 06.10      2921,553 т.т. 2_замерная" xfId="2877" xr:uid="{00000000-0005-0000-0000-0000AF0A0000}"/>
    <cellStyle name="_РД 2005     факт сентябрь -с доп ГТМ    от 06.10      2921,553 т.т. 3" xfId="2878" xr:uid="{00000000-0005-0000-0000-0000B00A0000}"/>
    <cellStyle name="_РД 2005     факт сентябрь -с доп ГТМ    от 06.10      2921,553 т.т._КАСКАД" xfId="2879" xr:uid="{00000000-0005-0000-0000-0000B10A0000}"/>
    <cellStyle name="_РД 2005     факт сентябрь -с доп ГТМ    от 06.10      2921,553 т.т._КАСКАД 2" xfId="2880" xr:uid="{00000000-0005-0000-0000-0000B20A0000}"/>
    <cellStyle name="_РД 2005     факт сентябрь -с доп ГТМ    от 06.10      2921,553 т.т._КАСКАД_замерная" xfId="2881" xr:uid="{00000000-0005-0000-0000-0000B30A0000}"/>
    <cellStyle name="_РД 2005     факт сентябрь -с доп ГТМ    от 06.10      2921,553 т.т._сводка по работе" xfId="2882" xr:uid="{00000000-0005-0000-0000-0000B40A0000}"/>
    <cellStyle name="_РД 2005     факт сентябрь -с доп ГТМ    от 06.10      2921,553 т.т._сводка по работе 2" xfId="2883" xr:uid="{00000000-0005-0000-0000-0000B50A0000}"/>
    <cellStyle name="_РД 2005     факт сентябрь -с доп ГТМ    от 06.10      2921,553 т.т._сводка по работе_замерная" xfId="2884" xr:uid="{00000000-0005-0000-0000-0000B60A0000}"/>
    <cellStyle name="_Рд 2005    GFO-7" xfId="2885" xr:uid="{00000000-0005-0000-0000-0000B70A0000}"/>
    <cellStyle name="_Рд 2005    GFO-7 2" xfId="2886" xr:uid="{00000000-0005-0000-0000-0000B80A0000}"/>
    <cellStyle name="_Рд 2005    GFO-7 2 2" xfId="2887" xr:uid="{00000000-0005-0000-0000-0000B90A0000}"/>
    <cellStyle name="_Рд 2005    GFO-7 2_замерная" xfId="2888" xr:uid="{00000000-0005-0000-0000-0000BA0A0000}"/>
    <cellStyle name="_Рд 2005    GFO-7 3" xfId="2889" xr:uid="{00000000-0005-0000-0000-0000BB0A0000}"/>
    <cellStyle name="_Рд 2005    GFO-7_КАСКАД" xfId="2890" xr:uid="{00000000-0005-0000-0000-0000BC0A0000}"/>
    <cellStyle name="_Рд 2005    GFO-7_КАСКАД 2" xfId="2891" xr:uid="{00000000-0005-0000-0000-0000BD0A0000}"/>
    <cellStyle name="_Рд 2005    GFO-7_КАСКАД_замерная" xfId="2892" xr:uid="{00000000-0005-0000-0000-0000BE0A0000}"/>
    <cellStyle name="_Рд 2005    GFO-7_сводка по работе" xfId="2893" xr:uid="{00000000-0005-0000-0000-0000BF0A0000}"/>
    <cellStyle name="_Рд 2005    GFO-7_сводка по работе 2" xfId="2894" xr:uid="{00000000-0005-0000-0000-0000C00A0000}"/>
    <cellStyle name="_Рд 2005    GFO-7_сводка по работе_замерная" xfId="2895" xr:uid="{00000000-0005-0000-0000-0000C10A0000}"/>
    <cellStyle name="_РД 2005   ПЕ СЕВЕР  факт июнь  -    с доп ГТМ            04.07  +20тыс.т." xfId="2896" xr:uid="{00000000-0005-0000-0000-0000C20A0000}"/>
    <cellStyle name="_РД 2005   ПЕ СЕВЕР  факт июнь  -    с доп ГТМ            04.07  +20тыс.т. 2" xfId="2897" xr:uid="{00000000-0005-0000-0000-0000C30A0000}"/>
    <cellStyle name="_РД 2005   ПЕ СЕВЕР  факт июнь  -    с доп ГТМ            04.07  +20тыс.т. 2 2" xfId="2898" xr:uid="{00000000-0005-0000-0000-0000C40A0000}"/>
    <cellStyle name="_РД 2005   ПЕ СЕВЕР  факт июнь  -    с доп ГТМ            04.07  +20тыс.т. 2_замерная" xfId="2899" xr:uid="{00000000-0005-0000-0000-0000C50A0000}"/>
    <cellStyle name="_РД 2005   ПЕ СЕВЕР  факт июнь  -    с доп ГТМ            04.07  +20тыс.т. 3" xfId="2900" xr:uid="{00000000-0005-0000-0000-0000C60A0000}"/>
    <cellStyle name="_РД 2005   ПЕ СЕВЕР  факт июнь  -    с доп ГТМ            04.07  +20тыс.т._КАСКАД" xfId="2901" xr:uid="{00000000-0005-0000-0000-0000C70A0000}"/>
    <cellStyle name="_РД 2005   ПЕ СЕВЕР  факт июнь  -    с доп ГТМ            04.07  +20тыс.т._КАСКАД 2" xfId="2902" xr:uid="{00000000-0005-0000-0000-0000C80A0000}"/>
    <cellStyle name="_РД 2005   ПЕ СЕВЕР  факт июнь  -    с доп ГТМ            04.07  +20тыс.т._КАСКАД_замерная" xfId="2903" xr:uid="{00000000-0005-0000-0000-0000C90A0000}"/>
    <cellStyle name="_РД 2005   ПЕ СЕВЕР  факт июнь  -    с доп ГТМ            04.07  +20тыс.т._сводка по работе" xfId="2904" xr:uid="{00000000-0005-0000-0000-0000CA0A0000}"/>
    <cellStyle name="_РД 2005   ПЕ СЕВЕР  факт июнь  -    с доп ГТМ            04.07  +20тыс.т._сводка по работе 2" xfId="2905" xr:uid="{00000000-0005-0000-0000-0000CB0A0000}"/>
    <cellStyle name="_РД 2005   ПЕ СЕВЕР  факт июнь  -    с доп ГТМ            04.07  +20тыс.т._сводка по работе_замерная" xfId="2906" xr:uid="{00000000-0005-0000-0000-0000CC0A0000}"/>
    <cellStyle name="_РД 2005   ПЕ СЕВЕР факт май -   2.06.05 с доп ГТМ    GFO-5    2867,538 -170т" xfId="2907" xr:uid="{00000000-0005-0000-0000-0000CD0A0000}"/>
    <cellStyle name="_РД 2005   ПЕ СЕВЕР факт май -   2.06.05 с доп ГТМ    GFO-5    2867,538 -170т 2" xfId="2908" xr:uid="{00000000-0005-0000-0000-0000CE0A0000}"/>
    <cellStyle name="_РД 2005   ПЕ СЕВЕР факт май -   2.06.05 с доп ГТМ    GFO-5    2867,538 -170т 2 2" xfId="2909" xr:uid="{00000000-0005-0000-0000-0000CF0A0000}"/>
    <cellStyle name="_РД 2005   ПЕ СЕВЕР факт май -   2.06.05 с доп ГТМ    GFO-5    2867,538 -170т 2_замерная" xfId="2910" xr:uid="{00000000-0005-0000-0000-0000D00A0000}"/>
    <cellStyle name="_РД 2005   ПЕ СЕВЕР факт май -   2.06.05 с доп ГТМ    GFO-5    2867,538 -170т 3" xfId="2911" xr:uid="{00000000-0005-0000-0000-0000D10A0000}"/>
    <cellStyle name="_РД 2005   ПЕ СЕВЕР факт май -   2.06.05 с доп ГТМ    GFO-5    2867,538 -170т_КАСКАД" xfId="2912" xr:uid="{00000000-0005-0000-0000-0000D20A0000}"/>
    <cellStyle name="_РД 2005   ПЕ СЕВЕР факт май -   2.06.05 с доп ГТМ    GFO-5    2867,538 -170т_КАСКАД 2" xfId="2913" xr:uid="{00000000-0005-0000-0000-0000D30A0000}"/>
    <cellStyle name="_РД 2005   ПЕ СЕВЕР факт май -   2.06.05 с доп ГТМ    GFO-5    2867,538 -170т_КАСКАД_замерная" xfId="2914" xr:uid="{00000000-0005-0000-0000-0000D40A0000}"/>
    <cellStyle name="_РД 2005   ПЕ СЕВЕР факт май -   2.06.05 с доп ГТМ    GFO-5    2867,538 -170т_сводка по работе" xfId="2915" xr:uid="{00000000-0005-0000-0000-0000D50A0000}"/>
    <cellStyle name="_РД 2005   ПЕ СЕВЕР факт май -   2.06.05 с доп ГТМ    GFO-5    2867,538 -170т_сводка по работе 2" xfId="2916" xr:uid="{00000000-0005-0000-0000-0000D60A0000}"/>
    <cellStyle name="_РД 2005   ПЕ СЕВЕР факт май -   2.06.05 с доп ГТМ    GFO-5    2867,538 -170т_сводка по работе_замерная" xfId="2917" xr:uid="{00000000-0005-0000-0000-0000D70A0000}"/>
    <cellStyle name="_РД 2005 02-08-04_3100 т.т." xfId="2918" xr:uid="{00000000-0005-0000-0000-0000D80A0000}"/>
    <cellStyle name="_РД 2005 02-08-04_3100 т.т. 2" xfId="2919" xr:uid="{00000000-0005-0000-0000-0000D90A0000}"/>
    <cellStyle name="_РД 2005 02-08-04_3100 т.т. 2 2" xfId="2920" xr:uid="{00000000-0005-0000-0000-0000DA0A0000}"/>
    <cellStyle name="_РД 2005 02-08-04_3100 т.т. 2_замерная" xfId="2921" xr:uid="{00000000-0005-0000-0000-0000DB0A0000}"/>
    <cellStyle name="_РД 2005 02-08-04_3100 т.т. 3" xfId="2922" xr:uid="{00000000-0005-0000-0000-0000DC0A0000}"/>
    <cellStyle name="_РД 2005 02-08-04_3100 т.т._КАСКАД" xfId="2923" xr:uid="{00000000-0005-0000-0000-0000DD0A0000}"/>
    <cellStyle name="_РД 2005 02-08-04_3100 т.т._КАСКАД 2" xfId="2924" xr:uid="{00000000-0005-0000-0000-0000DE0A0000}"/>
    <cellStyle name="_РД 2005 02-08-04_3100 т.т._КАСКАД_замерная" xfId="2925" xr:uid="{00000000-0005-0000-0000-0000DF0A0000}"/>
    <cellStyle name="_РД 2005 02-08-04_3100 т.т._сводка по работе" xfId="2926" xr:uid="{00000000-0005-0000-0000-0000E00A0000}"/>
    <cellStyle name="_РД 2005 02-08-04_3100 т.т._сводка по работе 2" xfId="2927" xr:uid="{00000000-0005-0000-0000-0000E10A0000}"/>
    <cellStyle name="_РД 2005 02-08-04_3100 т.т._сводка по работе_замерная" xfId="2928" xr:uid="{00000000-0005-0000-0000-0000E20A0000}"/>
    <cellStyle name="_РД 2005 03-08-04_3100 т.т." xfId="2929" xr:uid="{00000000-0005-0000-0000-0000E30A0000}"/>
    <cellStyle name="_РД 2005 03-08-04_3100 т.т. 2" xfId="2930" xr:uid="{00000000-0005-0000-0000-0000E40A0000}"/>
    <cellStyle name="_РД 2005 03-08-04_3100 т.т. 2 2" xfId="2931" xr:uid="{00000000-0005-0000-0000-0000E50A0000}"/>
    <cellStyle name="_РД 2005 03-08-04_3100 т.т. 2_замерная" xfId="2932" xr:uid="{00000000-0005-0000-0000-0000E60A0000}"/>
    <cellStyle name="_РД 2005 03-08-04_3100 т.т. 3" xfId="2933" xr:uid="{00000000-0005-0000-0000-0000E70A0000}"/>
    <cellStyle name="_РД 2005 03-08-04_3100 т.т._КАСКАД" xfId="2934" xr:uid="{00000000-0005-0000-0000-0000E80A0000}"/>
    <cellStyle name="_РД 2005 03-08-04_3100 т.т._КАСКАД 2" xfId="2935" xr:uid="{00000000-0005-0000-0000-0000E90A0000}"/>
    <cellStyle name="_РД 2005 03-08-04_3100 т.т._КАСКАД_замерная" xfId="2936" xr:uid="{00000000-0005-0000-0000-0000EA0A0000}"/>
    <cellStyle name="_РД 2005 03-08-04_3100 т.т._сводка по работе" xfId="2937" xr:uid="{00000000-0005-0000-0000-0000EB0A0000}"/>
    <cellStyle name="_РД 2005 03-08-04_3100 т.т._сводка по работе 2" xfId="2938" xr:uid="{00000000-0005-0000-0000-0000EC0A0000}"/>
    <cellStyle name="_РД 2005 03-08-04_3100 т.т._сводка по работе_замерная" xfId="2939" xr:uid="{00000000-0005-0000-0000-0000ED0A0000}"/>
    <cellStyle name="_РД 2005 03-08-04_НОВ" xfId="2940" xr:uid="{00000000-0005-0000-0000-0000EE0A0000}"/>
    <cellStyle name="_РД 2005 03-08-04_НОВ 2" xfId="2941" xr:uid="{00000000-0005-0000-0000-0000EF0A0000}"/>
    <cellStyle name="_РД 2005 03-08-04_НОВ 2 2" xfId="2942" xr:uid="{00000000-0005-0000-0000-0000F00A0000}"/>
    <cellStyle name="_РД 2005 03-08-04_НОВ 2_замерная" xfId="2943" xr:uid="{00000000-0005-0000-0000-0000F10A0000}"/>
    <cellStyle name="_РД 2005 03-08-04_НОВ 3" xfId="2944" xr:uid="{00000000-0005-0000-0000-0000F20A0000}"/>
    <cellStyle name="_РД 2005 03-08-04_НОВ_КАСКАД" xfId="2945" xr:uid="{00000000-0005-0000-0000-0000F30A0000}"/>
    <cellStyle name="_РД 2005 03-08-04_НОВ_КАСКАД 2" xfId="2946" xr:uid="{00000000-0005-0000-0000-0000F40A0000}"/>
    <cellStyle name="_РД 2005 03-08-04_НОВ_КАСКАД_замерная" xfId="2947" xr:uid="{00000000-0005-0000-0000-0000F50A0000}"/>
    <cellStyle name="_РД 2005 03-08-04_НОВ_сводка по работе" xfId="2948" xr:uid="{00000000-0005-0000-0000-0000F60A0000}"/>
    <cellStyle name="_РД 2005 03-08-04_НОВ_сводка по работе 2" xfId="2949" xr:uid="{00000000-0005-0000-0000-0000F70A0000}"/>
    <cellStyle name="_РД 2005 03-08-04_НОВ_сводка по работе_замерная" xfId="2950" xr:uid="{00000000-0005-0000-0000-0000F80A0000}"/>
    <cellStyle name="_РД 2005 06-09-04_3100 от 16.10.04" xfId="2951" xr:uid="{00000000-0005-0000-0000-0000F90A0000}"/>
    <cellStyle name="_РД 2005 06-09-04_3100 от 16.10.04 2" xfId="2952" xr:uid="{00000000-0005-0000-0000-0000FA0A0000}"/>
    <cellStyle name="_РД 2005 06-09-04_3100 от 16.10.04 2 2" xfId="2953" xr:uid="{00000000-0005-0000-0000-0000FB0A0000}"/>
    <cellStyle name="_РД 2005 06-09-04_3100 от 16.10.04 2_замерная" xfId="2954" xr:uid="{00000000-0005-0000-0000-0000FC0A0000}"/>
    <cellStyle name="_РД 2005 06-09-04_3100 от 16.10.04 3" xfId="2955" xr:uid="{00000000-0005-0000-0000-0000FD0A0000}"/>
    <cellStyle name="_РД 2005 06-09-04_3100 от 16.10.04_КАСКАД" xfId="2956" xr:uid="{00000000-0005-0000-0000-0000FE0A0000}"/>
    <cellStyle name="_РД 2005 06-09-04_3100 от 16.10.04_КАСКАД 2" xfId="2957" xr:uid="{00000000-0005-0000-0000-0000FF0A0000}"/>
    <cellStyle name="_РД 2005 06-09-04_3100 от 16.10.04_КАСКАД_замерная" xfId="2958" xr:uid="{00000000-0005-0000-0000-0000000B0000}"/>
    <cellStyle name="_РД 2005 06-09-04_3100 от 16.10.04_сводка по работе" xfId="2959" xr:uid="{00000000-0005-0000-0000-0000010B0000}"/>
    <cellStyle name="_РД 2005 06-09-04_3100 от 16.10.04_сводка по работе 2" xfId="2960" xr:uid="{00000000-0005-0000-0000-0000020B0000}"/>
    <cellStyle name="_РД 2005 06-09-04_3100 от 16.10.04_сводка по работе_замерная" xfId="2961" xr:uid="{00000000-0005-0000-0000-0000030B0000}"/>
    <cellStyle name="_РД 2005 09-08-04_3100_СУПЕРНОВ" xfId="2962" xr:uid="{00000000-0005-0000-0000-0000040B0000}"/>
    <cellStyle name="_РД 2005 09-08-04_3100_СУПЕРНОВ 2" xfId="2963" xr:uid="{00000000-0005-0000-0000-0000050B0000}"/>
    <cellStyle name="_РД 2005 09-08-04_3100_СУПЕРНОВ 2 2" xfId="2964" xr:uid="{00000000-0005-0000-0000-0000060B0000}"/>
    <cellStyle name="_РД 2005 09-08-04_3100_СУПЕРНОВ 2_замерная" xfId="2965" xr:uid="{00000000-0005-0000-0000-0000070B0000}"/>
    <cellStyle name="_РД 2005 09-08-04_3100_СУПЕРНОВ 3" xfId="2966" xr:uid="{00000000-0005-0000-0000-0000080B0000}"/>
    <cellStyle name="_РД 2005 09-08-04_3100_СУПЕРНОВ_КАСКАД" xfId="2967" xr:uid="{00000000-0005-0000-0000-0000090B0000}"/>
    <cellStyle name="_РД 2005 09-08-04_3100_СУПЕРНОВ_КАСКАД 2" xfId="2968" xr:uid="{00000000-0005-0000-0000-00000A0B0000}"/>
    <cellStyle name="_РД 2005 09-08-04_3100_СУПЕРНОВ_КАСКАД_замерная" xfId="2969" xr:uid="{00000000-0005-0000-0000-00000B0B0000}"/>
    <cellStyle name="_РД 2005 09-08-04_3100_СУПЕРНОВ_сводка по работе" xfId="2970" xr:uid="{00000000-0005-0000-0000-00000C0B0000}"/>
    <cellStyle name="_РД 2005 09-08-04_3100_СУПЕРНОВ_сводка по работе 2" xfId="2971" xr:uid="{00000000-0005-0000-0000-00000D0B0000}"/>
    <cellStyle name="_РД 2005 09-08-04_3100_СУПЕРНОВ_сводка по работе_замерная" xfId="2972" xr:uid="{00000000-0005-0000-0000-00000E0B0000}"/>
    <cellStyle name="_РД 2005 12-11-04_-2 вар" xfId="2973" xr:uid="{00000000-0005-0000-0000-00000F0B0000}"/>
    <cellStyle name="_РД 2005 12-11-04_-2 вар 2" xfId="2974" xr:uid="{00000000-0005-0000-0000-0000100B0000}"/>
    <cellStyle name="_РД 2005 12-11-04_-2 вар 2 2" xfId="2975" xr:uid="{00000000-0005-0000-0000-0000110B0000}"/>
    <cellStyle name="_РД 2005 12-11-04_-2 вар 2_замерная" xfId="2976" xr:uid="{00000000-0005-0000-0000-0000120B0000}"/>
    <cellStyle name="_РД 2005 12-11-04_-2 вар 3" xfId="2977" xr:uid="{00000000-0005-0000-0000-0000130B0000}"/>
    <cellStyle name="_РД 2005 12-11-04_-2 вар_КАСКАД" xfId="2978" xr:uid="{00000000-0005-0000-0000-0000140B0000}"/>
    <cellStyle name="_РД 2005 12-11-04_-2 вар_КАСКАД 2" xfId="2979" xr:uid="{00000000-0005-0000-0000-0000150B0000}"/>
    <cellStyle name="_РД 2005 12-11-04_-2 вар_КАСКАД_замерная" xfId="2980" xr:uid="{00000000-0005-0000-0000-0000160B0000}"/>
    <cellStyle name="_РД 2005 12-11-04_-2 вар_сводка по работе" xfId="2981" xr:uid="{00000000-0005-0000-0000-0000170B0000}"/>
    <cellStyle name="_РД 2005 12-11-04_-2 вар_сводка по работе 2" xfId="2982" xr:uid="{00000000-0005-0000-0000-0000180B0000}"/>
    <cellStyle name="_РД 2005 12-11-04_-2 вар_сводка по работе_замерная" xfId="2983" xr:uid="{00000000-0005-0000-0000-0000190B0000}"/>
    <cellStyle name="_РД 2005 16-08-04_3100_НОВ FYP" xfId="2984" xr:uid="{00000000-0005-0000-0000-00001A0B0000}"/>
    <cellStyle name="_РД 2005 16-08-04_3100_НОВ FYP 2" xfId="2985" xr:uid="{00000000-0005-0000-0000-00001B0B0000}"/>
    <cellStyle name="_РД 2005 16-08-04_3100_НОВ FYP 2 2" xfId="2986" xr:uid="{00000000-0005-0000-0000-00001C0B0000}"/>
    <cellStyle name="_РД 2005 16-08-04_3100_НОВ FYP 2_замерная" xfId="2987" xr:uid="{00000000-0005-0000-0000-00001D0B0000}"/>
    <cellStyle name="_РД 2005 16-08-04_3100_НОВ FYP 3" xfId="2988" xr:uid="{00000000-0005-0000-0000-00001E0B0000}"/>
    <cellStyle name="_РД 2005 16-08-04_3100_НОВ FYP_КАСКАД" xfId="2989" xr:uid="{00000000-0005-0000-0000-00001F0B0000}"/>
    <cellStyle name="_РД 2005 16-08-04_3100_НОВ FYP_КАСКАД 2" xfId="2990" xr:uid="{00000000-0005-0000-0000-0000200B0000}"/>
    <cellStyle name="_РД 2005 16-08-04_3100_НОВ FYP_КАСКАД_замерная" xfId="2991" xr:uid="{00000000-0005-0000-0000-0000210B0000}"/>
    <cellStyle name="_РД 2005 16-08-04_3100_НОВ FYP_сводка по работе" xfId="2992" xr:uid="{00000000-0005-0000-0000-0000220B0000}"/>
    <cellStyle name="_РД 2005 16-08-04_3100_НОВ FYP_сводка по работе 2" xfId="2993" xr:uid="{00000000-0005-0000-0000-0000230B0000}"/>
    <cellStyle name="_РД 2005 16-08-04_3100_НОВ FYP_сводка по работе_замерная" xfId="2994" xr:uid="{00000000-0005-0000-0000-0000240B0000}"/>
    <cellStyle name="_РД 2005 16-10-04_3100-изм новые " xfId="2995" xr:uid="{00000000-0005-0000-0000-0000250B0000}"/>
    <cellStyle name="_РД 2005 16-10-04_3100-изм новые  2" xfId="2996" xr:uid="{00000000-0005-0000-0000-0000260B0000}"/>
    <cellStyle name="_РД 2005 16-10-04_3100-изм новые  2 2" xfId="2997" xr:uid="{00000000-0005-0000-0000-0000270B0000}"/>
    <cellStyle name="_РД 2005 16-10-04_3100-изм новые  2_замерная" xfId="2998" xr:uid="{00000000-0005-0000-0000-0000280B0000}"/>
    <cellStyle name="_РД 2005 16-10-04_3100-изм новые  3" xfId="2999" xr:uid="{00000000-0005-0000-0000-0000290B0000}"/>
    <cellStyle name="_РД 2005 16-10-04_3100-изм новые _КАСКАД" xfId="3000" xr:uid="{00000000-0005-0000-0000-00002A0B0000}"/>
    <cellStyle name="_РД 2005 16-10-04_3100-изм новые _КАСКАД 2" xfId="3001" xr:uid="{00000000-0005-0000-0000-00002B0B0000}"/>
    <cellStyle name="_РД 2005 16-10-04_3100-изм новые _КАСКАД_замерная" xfId="3002" xr:uid="{00000000-0005-0000-0000-00002C0B0000}"/>
    <cellStyle name="_РД 2005 16-10-04_3100-изм новые _сводка по работе" xfId="3003" xr:uid="{00000000-0005-0000-0000-00002D0B0000}"/>
    <cellStyle name="_РД 2005 16-10-04_3100-изм новые _сводка по работе 2" xfId="3004" xr:uid="{00000000-0005-0000-0000-00002E0B0000}"/>
    <cellStyle name="_РД 2005 16-10-04_3100-изм новые _сводка по работе_замерная" xfId="3005" xr:uid="{00000000-0005-0000-0000-00002F0B0000}"/>
    <cellStyle name="_РД 2005 17-05-04_3069.9" xfId="3006" xr:uid="{00000000-0005-0000-0000-0000300B0000}"/>
    <cellStyle name="_РД 2005 17-05-04_3069.9 2" xfId="3007" xr:uid="{00000000-0005-0000-0000-0000310B0000}"/>
    <cellStyle name="_РД 2005 17-05-04_3069.9 2 2" xfId="3008" xr:uid="{00000000-0005-0000-0000-0000320B0000}"/>
    <cellStyle name="_РД 2005 17-05-04_3069.9 2_замерная" xfId="3009" xr:uid="{00000000-0005-0000-0000-0000330B0000}"/>
    <cellStyle name="_РД 2005 17-05-04_3069.9 3" xfId="3010" xr:uid="{00000000-0005-0000-0000-0000340B0000}"/>
    <cellStyle name="_РД 2005 17-05-04_3069.9_КАСКАД" xfId="3011" xr:uid="{00000000-0005-0000-0000-0000350B0000}"/>
    <cellStyle name="_РД 2005 17-05-04_3069.9_КАСКАД 2" xfId="3012" xr:uid="{00000000-0005-0000-0000-0000360B0000}"/>
    <cellStyle name="_РД 2005 17-05-04_3069.9_КАСКАД_замерная" xfId="3013" xr:uid="{00000000-0005-0000-0000-0000370B0000}"/>
    <cellStyle name="_РД 2005 17-05-04_3069.9_сводка по работе" xfId="3014" xr:uid="{00000000-0005-0000-0000-0000380B0000}"/>
    <cellStyle name="_РД 2005 17-05-04_3069.9_сводка по работе 2" xfId="3015" xr:uid="{00000000-0005-0000-0000-0000390B0000}"/>
    <cellStyle name="_РД 2005 17-05-04_3069.9_сводка по работе_замерная" xfId="3016" xr:uid="{00000000-0005-0000-0000-00003A0B0000}"/>
    <cellStyle name="_РД 2005 22-06-04_3025 т.т." xfId="3017" xr:uid="{00000000-0005-0000-0000-00003B0B0000}"/>
    <cellStyle name="_РД 2005 22-06-04_3025 т.т. 2" xfId="3018" xr:uid="{00000000-0005-0000-0000-00003C0B0000}"/>
    <cellStyle name="_РД 2005 22-06-04_3025 т.т. 2 2" xfId="3019" xr:uid="{00000000-0005-0000-0000-00003D0B0000}"/>
    <cellStyle name="_РД 2005 22-06-04_3025 т.т. 2_замерная" xfId="3020" xr:uid="{00000000-0005-0000-0000-00003E0B0000}"/>
    <cellStyle name="_РД 2005 22-06-04_3025 т.т. 3" xfId="3021" xr:uid="{00000000-0005-0000-0000-00003F0B0000}"/>
    <cellStyle name="_РД 2005 22-06-04_3025 т.т._КАСКАД" xfId="3022" xr:uid="{00000000-0005-0000-0000-0000400B0000}"/>
    <cellStyle name="_РД 2005 22-06-04_3025 т.т._КАСКАД 2" xfId="3023" xr:uid="{00000000-0005-0000-0000-0000410B0000}"/>
    <cellStyle name="_РД 2005 22-06-04_3025 т.т._КАСКАД_замерная" xfId="3024" xr:uid="{00000000-0005-0000-0000-0000420B0000}"/>
    <cellStyle name="_РД 2005 22-06-04_3025 т.т._сводка по работе" xfId="3025" xr:uid="{00000000-0005-0000-0000-0000430B0000}"/>
    <cellStyle name="_РД 2005 22-06-04_3025 т.т._сводка по работе 2" xfId="3026" xr:uid="{00000000-0005-0000-0000-0000440B0000}"/>
    <cellStyle name="_РД 2005 22-06-04_3025 т.т._сводка по работе_замерная" xfId="3027" xr:uid="{00000000-0005-0000-0000-0000450B0000}"/>
    <cellStyle name="_РД 2005 22-11-04 c 2009 новым. _" xfId="3028" xr:uid="{00000000-0005-0000-0000-0000460B0000}"/>
    <cellStyle name="_РД 2005 22-11-04 c 2009 новым. _ 2" xfId="3029" xr:uid="{00000000-0005-0000-0000-0000470B0000}"/>
    <cellStyle name="_РД 2005 22-11-04 c 2009 новым. _ 2 2" xfId="3030" xr:uid="{00000000-0005-0000-0000-0000480B0000}"/>
    <cellStyle name="_РД 2005 22-11-04 c 2009 новым. _ 2_замерная" xfId="3031" xr:uid="{00000000-0005-0000-0000-0000490B0000}"/>
    <cellStyle name="_РД 2005 22-11-04 c 2009 новым. _ 3" xfId="3032" xr:uid="{00000000-0005-0000-0000-00004A0B0000}"/>
    <cellStyle name="_РД 2005 22-11-04 c 2009 новым. __КАСКАД" xfId="3033" xr:uid="{00000000-0005-0000-0000-00004B0B0000}"/>
    <cellStyle name="_РД 2005 22-11-04 c 2009 новым. __КАСКАД 2" xfId="3034" xr:uid="{00000000-0005-0000-0000-00004C0B0000}"/>
    <cellStyle name="_РД 2005 22-11-04 c 2009 новым. __КАСКАД_замерная" xfId="3035" xr:uid="{00000000-0005-0000-0000-00004D0B0000}"/>
    <cellStyle name="_РД 2005 22-11-04 c 2009 новым. __сводка по работе" xfId="3036" xr:uid="{00000000-0005-0000-0000-00004E0B0000}"/>
    <cellStyle name="_РД 2005 22-11-04 c 2009 новым. __сводка по работе 2" xfId="3037" xr:uid="{00000000-0005-0000-0000-00004F0B0000}"/>
    <cellStyle name="_РД 2005 22-11-04 c 2009 новым. __сводка по работе_замерная" xfId="3038" xr:uid="{00000000-0005-0000-0000-0000500B0000}"/>
    <cellStyle name="_РД 2005 23-06-04_3025 т.т." xfId="3039" xr:uid="{00000000-0005-0000-0000-0000510B0000}"/>
    <cellStyle name="_РД 2005 23-06-04_3025 т.т. 2" xfId="3040" xr:uid="{00000000-0005-0000-0000-0000520B0000}"/>
    <cellStyle name="_РД 2005 23-06-04_3025 т.т. 2 2" xfId="3041" xr:uid="{00000000-0005-0000-0000-0000530B0000}"/>
    <cellStyle name="_РД 2005 23-06-04_3025 т.т. 2_замерная" xfId="3042" xr:uid="{00000000-0005-0000-0000-0000540B0000}"/>
    <cellStyle name="_РД 2005 23-06-04_3025 т.т. 3" xfId="3043" xr:uid="{00000000-0005-0000-0000-0000550B0000}"/>
    <cellStyle name="_РД 2005 23-06-04_3025 т.т._КАСКАД" xfId="3044" xr:uid="{00000000-0005-0000-0000-0000560B0000}"/>
    <cellStyle name="_РД 2005 23-06-04_3025 т.т._КАСКАД 2" xfId="3045" xr:uid="{00000000-0005-0000-0000-0000570B0000}"/>
    <cellStyle name="_РД 2005 23-06-04_3025 т.т._КАСКАД_замерная" xfId="3046" xr:uid="{00000000-0005-0000-0000-0000580B0000}"/>
    <cellStyle name="_РД 2005 23-06-04_3025 т.т._сводка по работе" xfId="3047" xr:uid="{00000000-0005-0000-0000-0000590B0000}"/>
    <cellStyle name="_РД 2005 23-06-04_3025 т.т._сводка по работе 2" xfId="3048" xr:uid="{00000000-0005-0000-0000-00005A0B0000}"/>
    <cellStyle name="_РД 2005 23-06-04_3025 т.т._сводка по работе_замерная" xfId="3049" xr:uid="{00000000-0005-0000-0000-00005B0B0000}"/>
    <cellStyle name="_РД 2005 25-10-04_3100-2009 " xfId="3050" xr:uid="{00000000-0005-0000-0000-00005C0B0000}"/>
    <cellStyle name="_РД 2005 25-10-04_3100-2009  2" xfId="3051" xr:uid="{00000000-0005-0000-0000-00005D0B0000}"/>
    <cellStyle name="_РД 2005 25-10-04_3100-2009  2 2" xfId="3052" xr:uid="{00000000-0005-0000-0000-00005E0B0000}"/>
    <cellStyle name="_РД 2005 25-10-04_3100-2009  2_замерная" xfId="3053" xr:uid="{00000000-0005-0000-0000-00005F0B0000}"/>
    <cellStyle name="_РД 2005 25-10-04_3100-2009  3" xfId="3054" xr:uid="{00000000-0005-0000-0000-0000600B0000}"/>
    <cellStyle name="_РД 2005 25-10-04_3100-2009 _КАСКАД" xfId="3055" xr:uid="{00000000-0005-0000-0000-0000610B0000}"/>
    <cellStyle name="_РД 2005 25-10-04_3100-2009 _КАСКАД 2" xfId="3056" xr:uid="{00000000-0005-0000-0000-0000620B0000}"/>
    <cellStyle name="_РД 2005 25-10-04_3100-2009 _КАСКАД_замерная" xfId="3057" xr:uid="{00000000-0005-0000-0000-0000630B0000}"/>
    <cellStyle name="_РД 2005 25-10-04_3100-2009 _сводка по работе" xfId="3058" xr:uid="{00000000-0005-0000-0000-0000640B0000}"/>
    <cellStyle name="_РД 2005 25-10-04_3100-2009 _сводка по работе 2" xfId="3059" xr:uid="{00000000-0005-0000-0000-0000650B0000}"/>
    <cellStyle name="_РД 2005 25-10-04_3100-2009 _сводка по работе_замерная" xfId="3060" xr:uid="{00000000-0005-0000-0000-0000660B0000}"/>
    <cellStyle name="_РД 2005 26-10-04_3100 " xfId="3061" xr:uid="{00000000-0005-0000-0000-0000670B0000}"/>
    <cellStyle name="_РД 2005 26-10-04_3100  2" xfId="3062" xr:uid="{00000000-0005-0000-0000-0000680B0000}"/>
    <cellStyle name="_РД 2005 26-10-04_3100  2 2" xfId="3063" xr:uid="{00000000-0005-0000-0000-0000690B0000}"/>
    <cellStyle name="_РД 2005 26-10-04_3100  2_замерная" xfId="3064" xr:uid="{00000000-0005-0000-0000-00006A0B0000}"/>
    <cellStyle name="_РД 2005 26-10-04_3100  3" xfId="3065" xr:uid="{00000000-0005-0000-0000-00006B0B0000}"/>
    <cellStyle name="_РД 2005 26-10-04_3100 _КАСКАД" xfId="3066" xr:uid="{00000000-0005-0000-0000-00006C0B0000}"/>
    <cellStyle name="_РД 2005 26-10-04_3100 _КАСКАД 2" xfId="3067" xr:uid="{00000000-0005-0000-0000-00006D0B0000}"/>
    <cellStyle name="_РД 2005 26-10-04_3100 _КАСКАД_замерная" xfId="3068" xr:uid="{00000000-0005-0000-0000-00006E0B0000}"/>
    <cellStyle name="_РД 2005 26-10-04_3100 _сводка по работе" xfId="3069" xr:uid="{00000000-0005-0000-0000-00006F0B0000}"/>
    <cellStyle name="_РД 2005 26-10-04_3100 _сводка по работе 2" xfId="3070" xr:uid="{00000000-0005-0000-0000-0000700B0000}"/>
    <cellStyle name="_РД 2005 26-10-04_3100 _сводка по работе_замерная" xfId="3071" xr:uid="{00000000-0005-0000-0000-0000710B0000}"/>
    <cellStyle name="_РД 2005 27-10-04_3100 минус бурен" xfId="3072" xr:uid="{00000000-0005-0000-0000-0000720B0000}"/>
    <cellStyle name="_РД 2005 27-10-04_3100 минус бурен 2" xfId="3073" xr:uid="{00000000-0005-0000-0000-0000730B0000}"/>
    <cellStyle name="_РД 2005 27-10-04_3100 минус бурен 2 2" xfId="3074" xr:uid="{00000000-0005-0000-0000-0000740B0000}"/>
    <cellStyle name="_РД 2005 27-10-04_3100 минус бурен 2_замерная" xfId="3075" xr:uid="{00000000-0005-0000-0000-0000750B0000}"/>
    <cellStyle name="_РД 2005 27-10-04_3100 минус бурен 3" xfId="3076" xr:uid="{00000000-0005-0000-0000-0000760B0000}"/>
    <cellStyle name="_РД 2005 27-10-04_3100 минус бурен_КАСКАД" xfId="3077" xr:uid="{00000000-0005-0000-0000-0000770B0000}"/>
    <cellStyle name="_РД 2005 27-10-04_3100 минус бурен_КАСКАД 2" xfId="3078" xr:uid="{00000000-0005-0000-0000-0000780B0000}"/>
    <cellStyle name="_РД 2005 27-10-04_3100 минус бурен_КАСКАД_замерная" xfId="3079" xr:uid="{00000000-0005-0000-0000-0000790B0000}"/>
    <cellStyle name="_РД 2005 27-10-04_3100 минус бурен_сводка по работе" xfId="3080" xr:uid="{00000000-0005-0000-0000-00007A0B0000}"/>
    <cellStyle name="_РД 2005 27-10-04_3100 минус бурен_сводка по работе 2" xfId="3081" xr:uid="{00000000-0005-0000-0000-00007B0B0000}"/>
    <cellStyle name="_РД 2005 27-10-04_3100 минус бурен_сводка по работе_замерная" xfId="3082" xr:uid="{00000000-0005-0000-0000-00007C0B0000}"/>
    <cellStyle name="_РД 2005 29-12-04_     вход 8056   потери 13,5" xfId="3083" xr:uid="{00000000-0005-0000-0000-00007D0B0000}"/>
    <cellStyle name="_РД 2005 29-12-04_     вход 8056   потери 13,5 2" xfId="3084" xr:uid="{00000000-0005-0000-0000-00007E0B0000}"/>
    <cellStyle name="_РД 2005 29-12-04_     вход 8056   потери 13,5 2 2" xfId="3085" xr:uid="{00000000-0005-0000-0000-00007F0B0000}"/>
    <cellStyle name="_РД 2005 29-12-04_     вход 8056   потери 13,5 2_замерная" xfId="3086" xr:uid="{00000000-0005-0000-0000-0000800B0000}"/>
    <cellStyle name="_РД 2005 29-12-04_     вход 8056   потери 13,5 3" xfId="3087" xr:uid="{00000000-0005-0000-0000-0000810B0000}"/>
    <cellStyle name="_РД 2005 29-12-04_     вход 8056   потери 13,5_КАСКАД" xfId="3088" xr:uid="{00000000-0005-0000-0000-0000820B0000}"/>
    <cellStyle name="_РД 2005 29-12-04_     вход 8056   потери 13,5_КАСКАД 2" xfId="3089" xr:uid="{00000000-0005-0000-0000-0000830B0000}"/>
    <cellStyle name="_РД 2005 29-12-04_     вход 8056   потери 13,5_КАСКАД_замерная" xfId="3090" xr:uid="{00000000-0005-0000-0000-0000840B0000}"/>
    <cellStyle name="_РД 2005 29-12-04_     вход 8056   потери 13,5_сводка по работе" xfId="3091" xr:uid="{00000000-0005-0000-0000-0000850B0000}"/>
    <cellStyle name="_РД 2005 29-12-04_     вход 8056   потери 13,5_сводка по работе 2" xfId="3092" xr:uid="{00000000-0005-0000-0000-0000860B0000}"/>
    <cellStyle name="_РД 2005 29-12-04_     вход 8056   потери 13,5_сводка по работе_замерная" xfId="3093" xr:uid="{00000000-0005-0000-0000-0000870B0000}"/>
    <cellStyle name="_РД 2005 30-07-04_3100 т.т." xfId="3094" xr:uid="{00000000-0005-0000-0000-0000880B0000}"/>
    <cellStyle name="_РД 2005 30-07-04_3100 т.т. 2" xfId="3095" xr:uid="{00000000-0005-0000-0000-0000890B0000}"/>
    <cellStyle name="_РД 2005 30-07-04_3100 т.т. 2 2" xfId="3096" xr:uid="{00000000-0005-0000-0000-00008A0B0000}"/>
    <cellStyle name="_РД 2005 30-07-04_3100 т.т. 2_замерная" xfId="3097" xr:uid="{00000000-0005-0000-0000-00008B0B0000}"/>
    <cellStyle name="_РД 2005 30-07-04_3100 т.т. 3" xfId="3098" xr:uid="{00000000-0005-0000-0000-00008C0B0000}"/>
    <cellStyle name="_РД 2005 30-07-04_3100 т.т._КАСКАД" xfId="3099" xr:uid="{00000000-0005-0000-0000-00008D0B0000}"/>
    <cellStyle name="_РД 2005 30-07-04_3100 т.т._КАСКАД 2" xfId="3100" xr:uid="{00000000-0005-0000-0000-00008E0B0000}"/>
    <cellStyle name="_РД 2005 30-07-04_3100 т.т._КАСКАД_замерная" xfId="3101" xr:uid="{00000000-0005-0000-0000-00008F0B0000}"/>
    <cellStyle name="_РД 2005 30-07-04_3100 т.т._сводка по работе" xfId="3102" xr:uid="{00000000-0005-0000-0000-0000900B0000}"/>
    <cellStyle name="_РД 2005 30-07-04_3100 т.т._сводка по работе 2" xfId="3103" xr:uid="{00000000-0005-0000-0000-0000910B0000}"/>
    <cellStyle name="_РД 2005 30-07-04_3100 т.т._сводка по работе_замерная" xfId="3104" xr:uid="{00000000-0005-0000-0000-0000920B0000}"/>
    <cellStyle name="_РД 2005 3-02-05_добыча 2928  январь факт  изм ГТМ( для планового отдела.)." xfId="3105" xr:uid="{00000000-0005-0000-0000-0000930B0000}"/>
    <cellStyle name="_РД 2005 3-02-05_добыча 2928  январь факт  изм ГТМ( для планового отдела.). 2" xfId="3106" xr:uid="{00000000-0005-0000-0000-0000940B0000}"/>
    <cellStyle name="_РД 2005 3-02-05_добыча 2928  январь факт  изм ГТМ( для планового отдела.). 2 2" xfId="3107" xr:uid="{00000000-0005-0000-0000-0000950B0000}"/>
    <cellStyle name="_РД 2005 3-02-05_добыча 2928  январь факт  изм ГТМ( для планового отдела.). 2_замерная" xfId="3108" xr:uid="{00000000-0005-0000-0000-0000960B0000}"/>
    <cellStyle name="_РД 2005 3-02-05_добыча 2928  январь факт  изм ГТМ( для планового отдела.). 3" xfId="3109" xr:uid="{00000000-0005-0000-0000-0000970B0000}"/>
    <cellStyle name="_РД 2005 3-02-05_добыча 2928  январь факт  изм ГТМ( для планового отдела.)._КАСКАД" xfId="3110" xr:uid="{00000000-0005-0000-0000-0000980B0000}"/>
    <cellStyle name="_РД 2005 3-02-05_добыча 2928  январь факт  изм ГТМ( для планового отдела.)._КАСКАД 2" xfId="3111" xr:uid="{00000000-0005-0000-0000-0000990B0000}"/>
    <cellStyle name="_РД 2005 3-02-05_добыча 2928  январь факт  изм ГТМ( для планового отдела.)._КАСКАД_замерная" xfId="3112" xr:uid="{00000000-0005-0000-0000-00009A0B0000}"/>
    <cellStyle name="_РД 2005 3-02-05_добыча 2928  январь факт  изм ГТМ( для планового отдела.)._сводка по работе" xfId="3113" xr:uid="{00000000-0005-0000-0000-00009B0B0000}"/>
    <cellStyle name="_РД 2005 3-02-05_добыча 2928  январь факт  изм ГТМ( для планового отдела.)._сводка по работе 2" xfId="3114" xr:uid="{00000000-0005-0000-0000-00009C0B0000}"/>
    <cellStyle name="_РД 2005 3-02-05_добыча 2928  январь факт  изм ГТМ( для планового отдела.)._сводка по работе_замерная" xfId="3115" xr:uid="{00000000-0005-0000-0000-00009D0B0000}"/>
    <cellStyle name="_РД 2005 3-02-05_добыча 2928  январь факт корректир( для планов.)." xfId="3116" xr:uid="{00000000-0005-0000-0000-00009E0B0000}"/>
    <cellStyle name="_РД 2005 3-02-05_добыча 2928  январь факт корректир( для планов.). 2" xfId="3117" xr:uid="{00000000-0005-0000-0000-00009F0B0000}"/>
    <cellStyle name="_РД 2005 3-02-05_добыча 2928  январь факт корректир( для планов.). 2 2" xfId="3118" xr:uid="{00000000-0005-0000-0000-0000A00B0000}"/>
    <cellStyle name="_РД 2005 3-02-05_добыча 2928  январь факт корректир( для планов.). 2_замерная" xfId="3119" xr:uid="{00000000-0005-0000-0000-0000A10B0000}"/>
    <cellStyle name="_РД 2005 3-02-05_добыча 2928  январь факт корректир( для планов.). 3" xfId="3120" xr:uid="{00000000-0005-0000-0000-0000A20B0000}"/>
    <cellStyle name="_РД 2005 3-02-05_добыча 2928  январь факт корректир( для планов.)._КАСКАД" xfId="3121" xr:uid="{00000000-0005-0000-0000-0000A30B0000}"/>
    <cellStyle name="_РД 2005 3-02-05_добыча 2928  январь факт корректир( для планов.)._КАСКАД 2" xfId="3122" xr:uid="{00000000-0005-0000-0000-0000A40B0000}"/>
    <cellStyle name="_РД 2005 3-02-05_добыча 2928  январь факт корректир( для планов.)._КАСКАД_замерная" xfId="3123" xr:uid="{00000000-0005-0000-0000-0000A50B0000}"/>
    <cellStyle name="_РД 2005 3-02-05_добыча 2928  январь факт корректир( для планов.)._сводка по работе" xfId="3124" xr:uid="{00000000-0005-0000-0000-0000A60B0000}"/>
    <cellStyle name="_РД 2005 3-02-05_добыча 2928  январь факт корректир( для планов.)._сводка по работе 2" xfId="3125" xr:uid="{00000000-0005-0000-0000-0000A70B0000}"/>
    <cellStyle name="_РД 2005 3-02-05_добыча 2928  январь факт корректир( для планов.)._сводка по работе_замерная" xfId="3126" xr:uid="{00000000-0005-0000-0000-0000A80B0000}"/>
    <cellStyle name="_РД 2005 3-03-05_добыча февраль факт  на добычу 3038  изм потери для лановиков" xfId="3127" xr:uid="{00000000-0005-0000-0000-0000A90B0000}"/>
    <cellStyle name="_РД 2005 3-03-05_добыча февраль факт  на добычу 3038  изм потери для лановиков 2" xfId="3128" xr:uid="{00000000-0005-0000-0000-0000AA0B0000}"/>
    <cellStyle name="_РД 2005 3-03-05_добыча февраль факт  на добычу 3038  изм потери для лановиков 2 2" xfId="3129" xr:uid="{00000000-0005-0000-0000-0000AB0B0000}"/>
    <cellStyle name="_РД 2005 3-03-05_добыча февраль факт  на добычу 3038  изм потери для лановиков 2_замерная" xfId="3130" xr:uid="{00000000-0005-0000-0000-0000AC0B0000}"/>
    <cellStyle name="_РД 2005 3-03-05_добыча февраль факт  на добычу 3038  изм потери для лановиков 3" xfId="3131" xr:uid="{00000000-0005-0000-0000-0000AD0B0000}"/>
    <cellStyle name="_РД 2005 3-03-05_добыча февраль факт  на добычу 3038  изм потери для лановиков_КАСКАД" xfId="3132" xr:uid="{00000000-0005-0000-0000-0000AE0B0000}"/>
    <cellStyle name="_РД 2005 3-03-05_добыча февраль факт  на добычу 3038  изм потери для лановиков_КАСКАД 2" xfId="3133" xr:uid="{00000000-0005-0000-0000-0000AF0B0000}"/>
    <cellStyle name="_РД 2005 3-03-05_добыча февраль факт  на добычу 3038  изм потери для лановиков_КАСКАД_замерная" xfId="3134" xr:uid="{00000000-0005-0000-0000-0000B00B0000}"/>
    <cellStyle name="_РД 2005 3-03-05_добыча февраль факт  на добычу 3038  изм потери для лановиков_сводка по работе" xfId="3135" xr:uid="{00000000-0005-0000-0000-0000B10B0000}"/>
    <cellStyle name="_РД 2005 3-03-05_добыча февраль факт  на добычу 3038  изм потери для лановиков_сводка по работе 2" xfId="3136" xr:uid="{00000000-0005-0000-0000-0000B20B0000}"/>
    <cellStyle name="_РД 2005 3-03-05_добыча февраль факт  на добычу 3038  изм потери для лановиков_сводка по работе_замерная" xfId="3137" xr:uid="{00000000-0005-0000-0000-0000B30B0000}"/>
    <cellStyle name="_РД 2005 31-05-04_3069.9" xfId="3138" xr:uid="{00000000-0005-0000-0000-0000B40B0000}"/>
    <cellStyle name="_РД 2005 31-05-04_3069.9 2" xfId="3139" xr:uid="{00000000-0005-0000-0000-0000B50B0000}"/>
    <cellStyle name="_РД 2005 31-05-04_3069.9 2 2" xfId="3140" xr:uid="{00000000-0005-0000-0000-0000B60B0000}"/>
    <cellStyle name="_РД 2005 31-05-04_3069.9 2_замерная" xfId="3141" xr:uid="{00000000-0005-0000-0000-0000B70B0000}"/>
    <cellStyle name="_РД 2005 31-05-04_3069.9 3" xfId="3142" xr:uid="{00000000-0005-0000-0000-0000B80B0000}"/>
    <cellStyle name="_РД 2005 31-05-04_3069.9_КАСКАД" xfId="3143" xr:uid="{00000000-0005-0000-0000-0000B90B0000}"/>
    <cellStyle name="_РД 2005 31-05-04_3069.9_КАСКАД 2" xfId="3144" xr:uid="{00000000-0005-0000-0000-0000BA0B0000}"/>
    <cellStyle name="_РД 2005 31-05-04_3069.9_КАСКАД_замерная" xfId="3145" xr:uid="{00000000-0005-0000-0000-0000BB0B0000}"/>
    <cellStyle name="_РД 2005 31-05-04_3069.9_сводка по работе" xfId="3146" xr:uid="{00000000-0005-0000-0000-0000BC0B0000}"/>
    <cellStyle name="_РД 2005 31-05-04_3069.9_сводка по работе 2" xfId="3147" xr:uid="{00000000-0005-0000-0000-0000BD0B0000}"/>
    <cellStyle name="_РД 2005 31-05-04_3069.9_сводка по работе_замерная" xfId="3148" xr:uid="{00000000-0005-0000-0000-0000BE0B0000}"/>
    <cellStyle name="_РД 2005 4-02-05_добыча январь факт  изм ГТМ    3039.2тт -13,5%" xfId="3149" xr:uid="{00000000-0005-0000-0000-0000BF0B0000}"/>
    <cellStyle name="_РД 2005 4-02-05_добыча январь факт  изм ГТМ    3039.2тт -13,5% 2" xfId="3150" xr:uid="{00000000-0005-0000-0000-0000C00B0000}"/>
    <cellStyle name="_РД 2005 4-02-05_добыча январь факт  изм ГТМ    3039.2тт -13,5% 2 2" xfId="3151" xr:uid="{00000000-0005-0000-0000-0000C10B0000}"/>
    <cellStyle name="_РД 2005 4-02-05_добыча январь факт  изм ГТМ    3039.2тт -13,5% 2_замерная" xfId="3152" xr:uid="{00000000-0005-0000-0000-0000C20B0000}"/>
    <cellStyle name="_РД 2005 4-02-05_добыча январь факт  изм ГТМ    3039.2тт -13,5% 3" xfId="3153" xr:uid="{00000000-0005-0000-0000-0000C30B0000}"/>
    <cellStyle name="_РД 2005 4-02-05_добыча январь факт  изм ГТМ    3039.2тт -13,5%_КАСКАД" xfId="3154" xr:uid="{00000000-0005-0000-0000-0000C40B0000}"/>
    <cellStyle name="_РД 2005 4-02-05_добыча январь факт  изм ГТМ    3039.2тт -13,5%_КАСКАД 2" xfId="3155" xr:uid="{00000000-0005-0000-0000-0000C50B0000}"/>
    <cellStyle name="_РД 2005 4-02-05_добыча январь факт  изм ГТМ    3039.2тт -13,5%_КАСКАД_замерная" xfId="3156" xr:uid="{00000000-0005-0000-0000-0000C60B0000}"/>
    <cellStyle name="_РД 2005 4-02-05_добыча январь факт  изм ГТМ    3039.2тт -13,5%_сводка по работе" xfId="3157" xr:uid="{00000000-0005-0000-0000-0000C70B0000}"/>
    <cellStyle name="_РД 2005 4-02-05_добыча январь факт  изм ГТМ    3039.2тт -13,5%_сводка по работе 2" xfId="3158" xr:uid="{00000000-0005-0000-0000-0000C80B0000}"/>
    <cellStyle name="_РД 2005 4-02-05_добыча январь факт  изм ГТМ    3039.2тт -13,5%_сводка по работе_замерная" xfId="3159" xr:uid="{00000000-0005-0000-0000-0000C90B0000}"/>
    <cellStyle name="_РД 2005 6-02-05_добыча январь факт  изм ГТМ    3039.2тт -13,5 измен. ГТМ Бур . с самовывозом" xfId="3160" xr:uid="{00000000-0005-0000-0000-0000CA0B0000}"/>
    <cellStyle name="_РД 2005 6-02-05_добыча январь факт  изм ГТМ    3039.2тт -13,5 измен. ГТМ Бур . с самовывозом 2" xfId="3161" xr:uid="{00000000-0005-0000-0000-0000CB0B0000}"/>
    <cellStyle name="_РД 2005 6-02-05_добыча январь факт  изм ГТМ    3039.2тт -13,5 измен. ГТМ Бур . с самовывозом 2 2" xfId="3162" xr:uid="{00000000-0005-0000-0000-0000CC0B0000}"/>
    <cellStyle name="_РД 2005 6-02-05_добыча январь факт  изм ГТМ    3039.2тт -13,5 измен. ГТМ Бур . с самовывозом 2_замерная" xfId="3163" xr:uid="{00000000-0005-0000-0000-0000CD0B0000}"/>
    <cellStyle name="_РД 2005 6-02-05_добыча январь факт  изм ГТМ    3039.2тт -13,5 измен. ГТМ Бур . с самовывозом 3" xfId="3164" xr:uid="{00000000-0005-0000-0000-0000CE0B0000}"/>
    <cellStyle name="_РД 2005 6-02-05_добыча январь факт  изм ГТМ    3039.2тт -13,5 измен. ГТМ Бур . с самовывозом_КАСКАД" xfId="3165" xr:uid="{00000000-0005-0000-0000-0000CF0B0000}"/>
    <cellStyle name="_РД 2005 6-02-05_добыча январь факт  изм ГТМ    3039.2тт -13,5 измен. ГТМ Бур . с самовывозом_КАСКАД 2" xfId="3166" xr:uid="{00000000-0005-0000-0000-0000D00B0000}"/>
    <cellStyle name="_РД 2005 6-02-05_добыча январь факт  изм ГТМ    3039.2тт -13,5 измен. ГТМ Бур . с самовывозом_КАСКАД_замерная" xfId="3167" xr:uid="{00000000-0005-0000-0000-0000D10B0000}"/>
    <cellStyle name="_РД 2005 6-02-05_добыча январь факт  изм ГТМ    3039.2тт -13,5 измен. ГТМ Бур . с самовывозом_сводка по работе" xfId="3168" xr:uid="{00000000-0005-0000-0000-0000D20B0000}"/>
    <cellStyle name="_РД 2005 6-02-05_добыча январь факт  изм ГТМ    3039.2тт -13,5 измен. ГТМ Бур . с самовывозом_сводка по работе 2" xfId="3169" xr:uid="{00000000-0005-0000-0000-0000D30B0000}"/>
    <cellStyle name="_РД 2005 6-02-05_добыча январь факт  изм ГТМ    3039.2тт -13,5 измен. ГТМ Бур . с самовывозом_сводка по работе_замерная" xfId="3170" xr:uid="{00000000-0005-0000-0000-0000D40B0000}"/>
    <cellStyle name="_РД 2005 6-02-05_добыча январь факт  изм ГТМ    3040 тт -13,5 измен. ГТМ Бур . с самовывозом" xfId="3171" xr:uid="{00000000-0005-0000-0000-0000D50B0000}"/>
    <cellStyle name="_РД 2005 6-02-05_добыча январь факт  изм ГТМ    3040 тт -13,5 измен. ГТМ Бур . с самовывозом 2" xfId="3172" xr:uid="{00000000-0005-0000-0000-0000D60B0000}"/>
    <cellStyle name="_РД 2005 6-02-05_добыча январь факт  изм ГТМ    3040 тт -13,5 измен. ГТМ Бур . с самовывозом 2 2" xfId="3173" xr:uid="{00000000-0005-0000-0000-0000D70B0000}"/>
    <cellStyle name="_РД 2005 6-02-05_добыча январь факт  изм ГТМ    3040 тт -13,5 измен. ГТМ Бур . с самовывозом 2_замерная" xfId="3174" xr:uid="{00000000-0005-0000-0000-0000D80B0000}"/>
    <cellStyle name="_РД 2005 6-02-05_добыча январь факт  изм ГТМ    3040 тт -13,5 измен. ГТМ Бур . с самовывозом 3" xfId="3175" xr:uid="{00000000-0005-0000-0000-0000D90B0000}"/>
    <cellStyle name="_РД 2005 6-02-05_добыча январь факт  изм ГТМ    3040 тт -13,5 измен. ГТМ Бур . с самовывозом_КАСКАД" xfId="3176" xr:uid="{00000000-0005-0000-0000-0000DA0B0000}"/>
    <cellStyle name="_РД 2005 6-02-05_добыча январь факт  изм ГТМ    3040 тт -13,5 измен. ГТМ Бур . с самовывозом_КАСКАД 2" xfId="3177" xr:uid="{00000000-0005-0000-0000-0000DB0B0000}"/>
    <cellStyle name="_РД 2005 6-02-05_добыча январь факт  изм ГТМ    3040 тт -13,5 измен. ГТМ Бур . с самовывозом_КАСКАД_замерная" xfId="3178" xr:uid="{00000000-0005-0000-0000-0000DC0B0000}"/>
    <cellStyle name="_РД 2005 6-02-05_добыча январь факт  изм ГТМ    3040 тт -13,5 измен. ГТМ Бур . с самовывозом_сводка по работе" xfId="3179" xr:uid="{00000000-0005-0000-0000-0000DD0B0000}"/>
    <cellStyle name="_РД 2005 6-02-05_добыча январь факт  изм ГТМ    3040 тт -13,5 измен. ГТМ Бур . с самовывозом_сводка по работе 2" xfId="3180" xr:uid="{00000000-0005-0000-0000-0000DE0B0000}"/>
    <cellStyle name="_РД 2005 6-02-05_добыча январь факт  изм ГТМ    3040 тт -13,5 измен. ГТМ Бур . с самовывозом_сводка по работе_замерная" xfId="3181" xr:uid="{00000000-0005-0000-0000-0000DF0B0000}"/>
    <cellStyle name="_РД 2005 8-12-04_   2928  с добавлением  24.12.04" xfId="3182" xr:uid="{00000000-0005-0000-0000-0000E00B0000}"/>
    <cellStyle name="_РД 2005 8-12-04_   2928  с добавлением  24.12.04 2" xfId="3183" xr:uid="{00000000-0005-0000-0000-0000E10B0000}"/>
    <cellStyle name="_РД 2005 8-12-04_   2928  с добавлением  24.12.04 2 2" xfId="3184" xr:uid="{00000000-0005-0000-0000-0000E20B0000}"/>
    <cellStyle name="_РД 2005 8-12-04_   2928  с добавлением  24.12.04 2_замерная" xfId="3185" xr:uid="{00000000-0005-0000-0000-0000E30B0000}"/>
    <cellStyle name="_РД 2005 8-12-04_   2928  с добавлением  24.12.04 3" xfId="3186" xr:uid="{00000000-0005-0000-0000-0000E40B0000}"/>
    <cellStyle name="_РД 2005 8-12-04_   2928  с добавлением  24.12.04_КАСКАД" xfId="3187" xr:uid="{00000000-0005-0000-0000-0000E50B0000}"/>
    <cellStyle name="_РД 2005 8-12-04_   2928  с добавлением  24.12.04_КАСКАД 2" xfId="3188" xr:uid="{00000000-0005-0000-0000-0000E60B0000}"/>
    <cellStyle name="_РД 2005 8-12-04_   2928  с добавлением  24.12.04_КАСКАД_замерная" xfId="3189" xr:uid="{00000000-0005-0000-0000-0000E70B0000}"/>
    <cellStyle name="_РД 2005 8-12-04_   2928  с добавлением  24.12.04_сводка по работе" xfId="3190" xr:uid="{00000000-0005-0000-0000-0000E80B0000}"/>
    <cellStyle name="_РД 2005 8-12-04_   2928  с добавлением  24.12.04_сводка по работе 2" xfId="3191" xr:uid="{00000000-0005-0000-0000-0000E90B0000}"/>
    <cellStyle name="_РД 2005 8-12-04_   2928  с добавлением  24.12.04_сводка по работе_замерная" xfId="3192" xr:uid="{00000000-0005-0000-0000-0000EA0B0000}"/>
    <cellStyle name="_РД 200518-02-05_добыча январь факт  изм ГТМ    3038,036 тт -13,5 % измен.декабрь на -1.964т.т ." xfId="3193" xr:uid="{00000000-0005-0000-0000-0000EB0B0000}"/>
    <cellStyle name="_РД 200518-02-05_добыча январь факт  изм ГТМ    3038,036 тт -13,5 % измен.декабрь на -1.964т.т . 2" xfId="3194" xr:uid="{00000000-0005-0000-0000-0000EC0B0000}"/>
    <cellStyle name="_РД 200518-02-05_добыча январь факт  изм ГТМ    3038,036 тт -13,5 % измен.декабрь на -1.964т.т . 2 2" xfId="3195" xr:uid="{00000000-0005-0000-0000-0000ED0B0000}"/>
    <cellStyle name="_РД 200518-02-05_добыча январь факт  изм ГТМ    3038,036 тт -13,5 % измен.декабрь на -1.964т.т . 2_замерная" xfId="3196" xr:uid="{00000000-0005-0000-0000-0000EE0B0000}"/>
    <cellStyle name="_РД 200518-02-05_добыча январь факт  изм ГТМ    3038,036 тт -13,5 % измен.декабрь на -1.964т.т . 3" xfId="3197" xr:uid="{00000000-0005-0000-0000-0000EF0B0000}"/>
    <cellStyle name="_РД 200518-02-05_добыча январь факт  изм ГТМ    3038,036 тт -13,5 % измен.декабрь на -1.964т.т ._КАСКАД" xfId="3198" xr:uid="{00000000-0005-0000-0000-0000F00B0000}"/>
    <cellStyle name="_РД 200518-02-05_добыча январь факт  изм ГТМ    3038,036 тт -13,5 % измен.декабрь на -1.964т.т ._КАСКАД 2" xfId="3199" xr:uid="{00000000-0005-0000-0000-0000F10B0000}"/>
    <cellStyle name="_РД 200518-02-05_добыча январь факт  изм ГТМ    3038,036 тт -13,5 % измен.декабрь на -1.964т.т ._КАСКАД_замерная" xfId="3200" xr:uid="{00000000-0005-0000-0000-0000F20B0000}"/>
    <cellStyle name="_РД 200518-02-05_добыча январь факт  изм ГТМ    3038,036 тт -13,5 % измен.декабрь на -1.964т.т ._сводка по работе" xfId="3201" xr:uid="{00000000-0005-0000-0000-0000F30B0000}"/>
    <cellStyle name="_РД 200518-02-05_добыча январь факт  изм ГТМ    3038,036 тт -13,5 % измен.декабрь на -1.964т.т ._сводка по работе 2" xfId="3202" xr:uid="{00000000-0005-0000-0000-0000F40B0000}"/>
    <cellStyle name="_РД 200518-02-05_добыча январь факт  изм ГТМ    3038,036 тт -13,5 % измен.декабрь на -1.964т.т ._сводка по работе_замерная" xfId="3203" xr:uid="{00000000-0005-0000-0000-0000F50B0000}"/>
    <cellStyle name="_РД 2006   ПЕ СЕВЕР    _  20.10.05  на 2750 с пятилеткой  измененной (  без 4 Родниковских)" xfId="3204" xr:uid="{00000000-0005-0000-0000-0000F60B0000}"/>
    <cellStyle name="_РД 2006   ПЕ СЕВЕР    _  20.10.05  на 2750 с пятилеткой  измененной (  без 4 Родниковских) 2" xfId="3205" xr:uid="{00000000-0005-0000-0000-0000F70B0000}"/>
    <cellStyle name="_РД 2006   ПЕ СЕВЕР    _  20.10.05  на 2750 с пятилеткой  измененной (  без 4 Родниковских) 2 2" xfId="3206" xr:uid="{00000000-0005-0000-0000-0000F80B0000}"/>
    <cellStyle name="_РД 2006   ПЕ СЕВЕР    _  20.10.05  на 2750 с пятилеткой  измененной (  без 4 Родниковских) 2_замерная" xfId="3207" xr:uid="{00000000-0005-0000-0000-0000F90B0000}"/>
    <cellStyle name="_РД 2006   ПЕ СЕВЕР    _  20.10.05  на 2750 с пятилеткой  измененной (  без 4 Родниковских) 3" xfId="3208" xr:uid="{00000000-0005-0000-0000-0000FA0B0000}"/>
    <cellStyle name="_РД 2006   ПЕ СЕВЕР    _  20.10.05  на 2750 с пятилеткой  измененной (  без 4 Родниковских)_КАСКАД" xfId="3209" xr:uid="{00000000-0005-0000-0000-0000FB0B0000}"/>
    <cellStyle name="_РД 2006   ПЕ СЕВЕР    _  20.10.05  на 2750 с пятилеткой  измененной (  без 4 Родниковских)_КАСКАД 2" xfId="3210" xr:uid="{00000000-0005-0000-0000-0000FC0B0000}"/>
    <cellStyle name="_РД 2006   ПЕ СЕВЕР    _  20.10.05  на 2750 с пятилеткой  измененной (  без 4 Родниковских)_КАСКАД_замерная" xfId="3211" xr:uid="{00000000-0005-0000-0000-0000FD0B0000}"/>
    <cellStyle name="_РД 2006   ПЕ СЕВЕР    _  20.10.05  на 2750 с пятилеткой  измененной (  без 4 Родниковских)_сводка по работе" xfId="3212" xr:uid="{00000000-0005-0000-0000-0000FE0B0000}"/>
    <cellStyle name="_РД 2006   ПЕ СЕВЕР    _  20.10.05  на 2750 с пятилеткой  измененной (  без 4 Родниковских)_сводка по работе 2" xfId="3213" xr:uid="{00000000-0005-0000-0000-0000FF0B0000}"/>
    <cellStyle name="_РД 2006   ПЕ СЕВЕР    _  20.10.05  на 2750 с пятилеткой  измененной (  без 4 Родниковских)_сводка по работе_замерная" xfId="3214" xr:uid="{00000000-0005-0000-0000-0000000C0000}"/>
    <cellStyle name="_РД 2006  ПЕ СЕВЕР  2650 тыс.т. 31.05 _7770 потери 3,5 с пятилеткой" xfId="3215" xr:uid="{00000000-0005-0000-0000-0000010C0000}"/>
    <cellStyle name="_РД 2006  ПЕ СЕВЕР  2650 тыс.т. 31.05 _7770 потери 3,5 с пятилеткой 2" xfId="3216" xr:uid="{00000000-0005-0000-0000-0000020C0000}"/>
    <cellStyle name="_РД 2006  ПЕ СЕВЕР  2650 тыс.т. 31.05 _7770 потери 3,5 с пятилеткой 2 2" xfId="3217" xr:uid="{00000000-0005-0000-0000-0000030C0000}"/>
    <cellStyle name="_РД 2006  ПЕ СЕВЕР  2650 тыс.т. 31.05 _7770 потери 3,5 с пятилеткой 2_замерная" xfId="3218" xr:uid="{00000000-0005-0000-0000-0000040C0000}"/>
    <cellStyle name="_РД 2006  ПЕ СЕВЕР  2650 тыс.т. 31.05 _7770 потери 3,5 с пятилеткой 3" xfId="3219" xr:uid="{00000000-0005-0000-0000-0000050C0000}"/>
    <cellStyle name="_РД 2006  ПЕ СЕВЕР  2650 тыс.т. 31.05 _7770 потери 3,5 с пятилеткой_КАСКАД" xfId="3220" xr:uid="{00000000-0005-0000-0000-0000060C0000}"/>
    <cellStyle name="_РД 2006  ПЕ СЕВЕР  2650 тыс.т. 31.05 _7770 потери 3,5 с пятилеткой_КАСКАД 2" xfId="3221" xr:uid="{00000000-0005-0000-0000-0000070C0000}"/>
    <cellStyle name="_РД 2006  ПЕ СЕВЕР  2650 тыс.т. 31.05 _7770 потери 3,5 с пятилеткой_КАСКАД_замерная" xfId="3222" xr:uid="{00000000-0005-0000-0000-0000080C0000}"/>
    <cellStyle name="_РД 2006  ПЕ СЕВЕР  2650 тыс.т. 31.05 _7770 потери 3,5 с пятилеткой_сводка по работе" xfId="3223" xr:uid="{00000000-0005-0000-0000-0000090C0000}"/>
    <cellStyle name="_РД 2006  ПЕ СЕВЕР  2650 тыс.т. 31.05 _7770 потери 3,5 с пятилеткой_сводка по работе 2" xfId="3224" xr:uid="{00000000-0005-0000-0000-00000A0C0000}"/>
    <cellStyle name="_РД 2006  ПЕ СЕВЕР  2650 тыс.т. 31.05 _7770 потери 3,5 с пятилеткой_сводка по работе_замерная" xfId="3225" xr:uid="{00000000-0005-0000-0000-00000B0C0000}"/>
    <cellStyle name="_РД 2006  ПЕ СЕВЕР 11.05" xfId="3226" xr:uid="{00000000-0005-0000-0000-00000C0C0000}"/>
    <cellStyle name="_РД 2006  ПЕ СЕВЕР 11.05 2" xfId="3227" xr:uid="{00000000-0005-0000-0000-00000D0C0000}"/>
    <cellStyle name="_РД 2006  ПЕ СЕВЕР 11.05 2 2" xfId="3228" xr:uid="{00000000-0005-0000-0000-00000E0C0000}"/>
    <cellStyle name="_РД 2006  ПЕ СЕВЕР 11.05 2_замерная" xfId="3229" xr:uid="{00000000-0005-0000-0000-00000F0C0000}"/>
    <cellStyle name="_РД 2006  ПЕ СЕВЕР 11.05 3" xfId="3230" xr:uid="{00000000-0005-0000-0000-0000100C0000}"/>
    <cellStyle name="_РД 2006  ПЕ СЕВЕР 11.05_КАСКАД" xfId="3231" xr:uid="{00000000-0005-0000-0000-0000110C0000}"/>
    <cellStyle name="_РД 2006  ПЕ СЕВЕР 11.05_КАСКАД 2" xfId="3232" xr:uid="{00000000-0005-0000-0000-0000120C0000}"/>
    <cellStyle name="_РД 2006  ПЕ СЕВЕР 11.05_КАСКАД_замерная" xfId="3233" xr:uid="{00000000-0005-0000-0000-0000130C0000}"/>
    <cellStyle name="_РД 2006  ПЕ СЕВЕР 11.05_сводка по работе" xfId="3234" xr:uid="{00000000-0005-0000-0000-0000140C0000}"/>
    <cellStyle name="_РД 2006  ПЕ СЕВЕР 11.05_сводка по работе 2" xfId="3235" xr:uid="{00000000-0005-0000-0000-0000150C0000}"/>
    <cellStyle name="_РД 2006  ПЕ СЕВЕР 11.05_сводка по работе_замерная" xfId="3236" xr:uid="{00000000-0005-0000-0000-0000160C0000}"/>
    <cellStyle name="_РД 2006  ПЕ СЕВЕР 29.04  7970" xfId="3237" xr:uid="{00000000-0005-0000-0000-0000170C0000}"/>
    <cellStyle name="_РД 2006  ПЕ СЕВЕР 29.04  7970 2" xfId="3238" xr:uid="{00000000-0005-0000-0000-0000180C0000}"/>
    <cellStyle name="_РД 2006  ПЕ СЕВЕР 29.04  7970 2 2" xfId="3239" xr:uid="{00000000-0005-0000-0000-0000190C0000}"/>
    <cellStyle name="_РД 2006  ПЕ СЕВЕР 29.04  7970 2_замерная" xfId="3240" xr:uid="{00000000-0005-0000-0000-00001A0C0000}"/>
    <cellStyle name="_РД 2006  ПЕ СЕВЕР 29.04  7970 3" xfId="3241" xr:uid="{00000000-0005-0000-0000-00001B0C0000}"/>
    <cellStyle name="_РД 2006  ПЕ СЕВЕР 29.04  7970_КАСКАД" xfId="3242" xr:uid="{00000000-0005-0000-0000-00001C0C0000}"/>
    <cellStyle name="_РД 2006  ПЕ СЕВЕР 29.04  7970_КАСКАД 2" xfId="3243" xr:uid="{00000000-0005-0000-0000-00001D0C0000}"/>
    <cellStyle name="_РД 2006  ПЕ СЕВЕР 29.04  7970_КАСКАД_замерная" xfId="3244" xr:uid="{00000000-0005-0000-0000-00001E0C0000}"/>
    <cellStyle name="_РД 2006  ПЕ СЕВЕР 29.04  7970_сводка по работе" xfId="3245" xr:uid="{00000000-0005-0000-0000-00001F0C0000}"/>
    <cellStyle name="_РД 2006  ПЕ СЕВЕР 29.04  7970_сводка по работе 2" xfId="3246" xr:uid="{00000000-0005-0000-0000-0000200C0000}"/>
    <cellStyle name="_РД 2006  ПЕ СЕВЕР 29.04  7970_сводка по работе_замерная" xfId="3247" xr:uid="{00000000-0005-0000-0000-0000210C0000}"/>
    <cellStyle name="_РД 2006 на 2617,9 (-32,1т.т)по  ПЕ СЕВЕР    _  с GFO- 8 факт   11.10.05  с пятилеткой  измененной ( без4 Родниковских)" xfId="3248" xr:uid="{00000000-0005-0000-0000-0000220C0000}"/>
    <cellStyle name="_РД 2006 на 2617,9 (-32,1т.т)по  ПЕ СЕВЕР    _  с GFO- 8 факт   11.10.05  с пятилеткой  измененной ( без4 Родниковских) 2" xfId="3249" xr:uid="{00000000-0005-0000-0000-0000230C0000}"/>
    <cellStyle name="_РД 2006 на 2617,9 (-32,1т.т)по  ПЕ СЕВЕР    _  с GFO- 8 факт   11.10.05  с пятилеткой  измененной ( без4 Родниковских) 2 2" xfId="3250" xr:uid="{00000000-0005-0000-0000-0000240C0000}"/>
    <cellStyle name="_РД 2006 на 2617,9 (-32,1т.т)по  ПЕ СЕВЕР    _  с GFO- 8 факт   11.10.05  с пятилеткой  измененной ( без4 Родниковских) 2_замерная" xfId="3251" xr:uid="{00000000-0005-0000-0000-0000250C0000}"/>
    <cellStyle name="_РД 2006 на 2617,9 (-32,1т.т)по  ПЕ СЕВЕР    _  с GFO- 8 факт   11.10.05  с пятилеткой  измененной ( без4 Родниковских) 3" xfId="3252" xr:uid="{00000000-0005-0000-0000-0000260C0000}"/>
    <cellStyle name="_РД 2006 на 2617,9 (-32,1т.т)по  ПЕ СЕВЕР    _  с GFO- 8 факт   11.10.05  с пятилеткой  измененной ( без4 Родниковских)_КАСКАД" xfId="3253" xr:uid="{00000000-0005-0000-0000-0000270C0000}"/>
    <cellStyle name="_РД 2006 на 2617,9 (-32,1т.т)по  ПЕ СЕВЕР    _  с GFO- 8 факт   11.10.05  с пятилеткой  измененной ( без4 Родниковских)_КАСКАД 2" xfId="3254" xr:uid="{00000000-0005-0000-0000-0000280C0000}"/>
    <cellStyle name="_РД 2006 на 2617,9 (-32,1т.т)по  ПЕ СЕВЕР    _  с GFO- 8 факт   11.10.05  с пятилеткой  измененной ( без4 Родниковских)_КАСКАД_замерная" xfId="3255" xr:uid="{00000000-0005-0000-0000-0000290C0000}"/>
    <cellStyle name="_РД 2006 на 2617,9 (-32,1т.т)по  ПЕ СЕВЕР    _  с GFO- 8 факт   11.10.05  с пятилеткой  измененной ( без4 Родниковских)_сводка по работе" xfId="3256" xr:uid="{00000000-0005-0000-0000-00002A0C0000}"/>
    <cellStyle name="_РД 2006 на 2617,9 (-32,1т.т)по  ПЕ СЕВЕР    _  с GFO- 8 факт   11.10.05  с пятилеткой  измененной ( без4 Родниковских)_сводка по работе 2" xfId="3257" xr:uid="{00000000-0005-0000-0000-00002B0C0000}"/>
    <cellStyle name="_РД 2006 на 2617,9 (-32,1т.т)по  ПЕ СЕВЕР    _  с GFO- 8 факт   11.10.05  с пятилеткой  измененной ( без4 Родниковских)_сводка по работе_замерная" xfId="3258" xr:uid="{00000000-0005-0000-0000-00002C0C0000}"/>
    <cellStyle name="_РД БгН 2004-2006 с нов бур без ОПТ и ОПЗ от 26.07.03-2316.3" xfId="3259" xr:uid="{00000000-0005-0000-0000-00002D0C0000}"/>
    <cellStyle name="_РД БгН 2004-2006 с нов бур без ОПТ и ОПЗ от 26.07.03-2316.3 2" xfId="3260" xr:uid="{00000000-0005-0000-0000-00002E0C0000}"/>
    <cellStyle name="_РД БгН 2004-2006 с нов бур без ОПТ и ОПЗ от 26.07.03-2316.3 2 2" xfId="3261" xr:uid="{00000000-0005-0000-0000-00002F0C0000}"/>
    <cellStyle name="_РД БгН 2004-2006 с нов бур без ОПТ и ОПЗ от 26.07.03-2316.3 2_замерная" xfId="3262" xr:uid="{00000000-0005-0000-0000-0000300C0000}"/>
    <cellStyle name="_РД БгН 2004-2006 с нов бур без ОПТ и ОПЗ от 26.07.03-2316.3 3" xfId="3263" xr:uid="{00000000-0005-0000-0000-0000310C0000}"/>
    <cellStyle name="_РД БгН 2004-2006 с нов бур без ОПТ и ОПЗ от 26.07.03-2316.3_КАСКАД" xfId="3264" xr:uid="{00000000-0005-0000-0000-0000320C0000}"/>
    <cellStyle name="_РД БгН 2004-2006 с нов бур без ОПТ и ОПЗ от 26.07.03-2316.3_КАСКАД 2" xfId="3265" xr:uid="{00000000-0005-0000-0000-0000330C0000}"/>
    <cellStyle name="_РД БгН 2004-2006 с нов бур без ОПТ и ОПЗ от 26.07.03-2316.3_КАСКАД_замерная" xfId="3266" xr:uid="{00000000-0005-0000-0000-0000340C0000}"/>
    <cellStyle name="_РД БгН 2004-2006 с нов бур без ОПТ и ОПЗ от 26.07.03-2316.3_сводка по работе" xfId="3267" xr:uid="{00000000-0005-0000-0000-0000350C0000}"/>
    <cellStyle name="_РД БгН 2004-2006 с нов бур без ОПТ и ОПЗ от 26.07.03-2316.3_сводка по работе 2" xfId="3268" xr:uid="{00000000-0005-0000-0000-0000360C0000}"/>
    <cellStyle name="_РД БгН 2004-2006 с нов бур без ОПТ и ОПЗ от 26.07.03-2316.3_сводка по работе_замерная" xfId="3269" xr:uid="{00000000-0005-0000-0000-0000370C0000}"/>
    <cellStyle name="_ремонт СКВ" xfId="3270" xr:uid="{00000000-0005-0000-0000-0000380C0000}"/>
    <cellStyle name="_с ПЛАН_ПР 2007 (перед)" xfId="3271" xr:uid="{00000000-0005-0000-0000-0000390C0000}"/>
    <cellStyle name="_САХ-1_ГЕОЛОГИЯ_2008_ФАКТ" xfId="3272" xr:uid="{00000000-0005-0000-0000-00003A0C0000}"/>
    <cellStyle name="_Сводка " xfId="3273" xr:uid="{00000000-0005-0000-0000-00003B0C0000}"/>
    <cellStyle name="_Сводка АДД 01. 10. 09г" xfId="3274" xr:uid="{00000000-0005-0000-0000-00003C0C0000}"/>
    <cellStyle name="_Сводка АДД 01.05.10г" xfId="3275" xr:uid="{00000000-0005-0000-0000-00003D0C0000}"/>
    <cellStyle name="_Сводка АДД 01.12. 09г" xfId="3276" xr:uid="{00000000-0005-0000-0000-00003E0C0000}"/>
    <cellStyle name="_Сводка АДД 02. 10. 09г" xfId="3277" xr:uid="{00000000-0005-0000-0000-00003F0C0000}"/>
    <cellStyle name="_Сводка АДД 02.05.10г" xfId="3278" xr:uid="{00000000-0005-0000-0000-0000400C0000}"/>
    <cellStyle name="_Сводка АДД 02.12. 09г" xfId="3279" xr:uid="{00000000-0005-0000-0000-0000410C0000}"/>
    <cellStyle name="_Сводка АДД 03. 10. 09г" xfId="3280" xr:uid="{00000000-0005-0000-0000-0000420C0000}"/>
    <cellStyle name="_Сводка АДД 03.05.10г" xfId="3281" xr:uid="{00000000-0005-0000-0000-0000430C0000}"/>
    <cellStyle name="_Сводка АДД 03.12. 09г" xfId="3282" xr:uid="{00000000-0005-0000-0000-0000440C0000}"/>
    <cellStyle name="_Сводка АДД 04 10. 09г" xfId="3283" xr:uid="{00000000-0005-0000-0000-0000450C0000}"/>
    <cellStyle name="_Сводка АДД 04.05.10г" xfId="3284" xr:uid="{00000000-0005-0000-0000-0000460C0000}"/>
    <cellStyle name="_Сводка АДД 04.12. 09г" xfId="3285" xr:uid="{00000000-0005-0000-0000-0000470C0000}"/>
    <cellStyle name="_Сводка АДД 05 10. 09г" xfId="3286" xr:uid="{00000000-0005-0000-0000-0000480C0000}"/>
    <cellStyle name="_Сводка АДД 05.01.10г" xfId="3287" xr:uid="{00000000-0005-0000-0000-0000490C0000}"/>
    <cellStyle name="_Сводка АДД 05.05.10г" xfId="3288" xr:uid="{00000000-0005-0000-0000-00004A0C0000}"/>
    <cellStyle name="_Сводка АДД 05.12. 09г" xfId="3289" xr:uid="{00000000-0005-0000-0000-00004B0C0000}"/>
    <cellStyle name="_Сводка АДД 06.01.10г" xfId="3290" xr:uid="{00000000-0005-0000-0000-00004C0C0000}"/>
    <cellStyle name="_Сводка АДД 06.05.10г" xfId="3291" xr:uid="{00000000-0005-0000-0000-00004D0C0000}"/>
    <cellStyle name="_Сводка АДД 06.10. 09г" xfId="3292" xr:uid="{00000000-0005-0000-0000-00004E0C0000}"/>
    <cellStyle name="_Сводка АДД 07.01.10г" xfId="3293" xr:uid="{00000000-0005-0000-0000-00004F0C0000}"/>
    <cellStyle name="_Сводка АДД 07.05.10г" xfId="3294" xr:uid="{00000000-0005-0000-0000-0000500C0000}"/>
    <cellStyle name="_Сводка АДД 07.10. 09г" xfId="3295" xr:uid="{00000000-0005-0000-0000-0000510C0000}"/>
    <cellStyle name="_Сводка АДД 08.01.10г" xfId="3296" xr:uid="{00000000-0005-0000-0000-0000520C0000}"/>
    <cellStyle name="_Сводка АДД 08.05.10г" xfId="3297" xr:uid="{00000000-0005-0000-0000-0000530C0000}"/>
    <cellStyle name="_Сводка АДД 08.10. 09г" xfId="3298" xr:uid="{00000000-0005-0000-0000-0000540C0000}"/>
    <cellStyle name="_Сводка АДД 08.11. 09г" xfId="3299" xr:uid="{00000000-0005-0000-0000-0000550C0000}"/>
    <cellStyle name="_Сводка АДД 09.01.10г" xfId="3300" xr:uid="{00000000-0005-0000-0000-0000560C0000}"/>
    <cellStyle name="_Сводка АДД 09.05.10г" xfId="3301" xr:uid="{00000000-0005-0000-0000-0000570C0000}"/>
    <cellStyle name="_Сводка АДД 09.10. 09г" xfId="3302" xr:uid="{00000000-0005-0000-0000-0000580C0000}"/>
    <cellStyle name="_Сводка АДД 09.11. 09г" xfId="3303" xr:uid="{00000000-0005-0000-0000-0000590C0000}"/>
    <cellStyle name="_Сводка АДД 1.07.10г" xfId="3304" xr:uid="{00000000-0005-0000-0000-00005A0C0000}"/>
    <cellStyle name="_Сводка АДД 10.01.10г" xfId="3305" xr:uid="{00000000-0005-0000-0000-00005B0C0000}"/>
    <cellStyle name="_Сводка АДД 10.03.10г" xfId="3306" xr:uid="{00000000-0005-0000-0000-00005C0C0000}"/>
    <cellStyle name="_Сводка АДД 10.05.10г" xfId="3307" xr:uid="{00000000-0005-0000-0000-00005D0C0000}"/>
    <cellStyle name="_Сводка АДД 10.10. 09г" xfId="3308" xr:uid="{00000000-0005-0000-0000-00005E0C0000}"/>
    <cellStyle name="_Сводка АДД 10.11. 09г" xfId="3309" xr:uid="{00000000-0005-0000-0000-00005F0C0000}"/>
    <cellStyle name="_Сводка АДД 11.01.10г" xfId="3310" xr:uid="{00000000-0005-0000-0000-0000600C0000}"/>
    <cellStyle name="_Сводка АДД 11.03.10г" xfId="3311" xr:uid="{00000000-0005-0000-0000-0000610C0000}"/>
    <cellStyle name="_Сводка АДД 11.05.10г" xfId="3312" xr:uid="{00000000-0005-0000-0000-0000620C0000}"/>
    <cellStyle name="_Сводка АДД 11.11. 09г" xfId="3313" xr:uid="{00000000-0005-0000-0000-0000630C0000}"/>
    <cellStyle name="_Сводка АДД 12.01.10г" xfId="3314" xr:uid="{00000000-0005-0000-0000-0000640C0000}"/>
    <cellStyle name="_Сводка АДД 12.05.10г" xfId="3315" xr:uid="{00000000-0005-0000-0000-0000650C0000}"/>
    <cellStyle name="_Сводка АДД 12.11. 09г" xfId="3316" xr:uid="{00000000-0005-0000-0000-0000660C0000}"/>
    <cellStyle name="_Сводка АДД 13.01.10г" xfId="3317" xr:uid="{00000000-0005-0000-0000-0000670C0000}"/>
    <cellStyle name="_Сводка АДД 13.03.10г" xfId="3318" xr:uid="{00000000-0005-0000-0000-0000680C0000}"/>
    <cellStyle name="_Сводка АДД 13.05.10г" xfId="3319" xr:uid="{00000000-0005-0000-0000-0000690C0000}"/>
    <cellStyle name="_Сводка АДД 13.11. 09г" xfId="3320" xr:uid="{00000000-0005-0000-0000-00006A0C0000}"/>
    <cellStyle name="_Сводка АДД 14.01.10г" xfId="3321" xr:uid="{00000000-0005-0000-0000-00006B0C0000}"/>
    <cellStyle name="_Сводка АДД 14.03.10г" xfId="3322" xr:uid="{00000000-0005-0000-0000-00006C0C0000}"/>
    <cellStyle name="_Сводка АДД 14.05.10г" xfId="3323" xr:uid="{00000000-0005-0000-0000-00006D0C0000}"/>
    <cellStyle name="_Сводка АДД 14.11. 09г" xfId="3324" xr:uid="{00000000-0005-0000-0000-00006E0C0000}"/>
    <cellStyle name="_Сводка АДД 15.01.10г" xfId="3325" xr:uid="{00000000-0005-0000-0000-00006F0C0000}"/>
    <cellStyle name="_Сводка АДД 15.03.10г" xfId="3326" xr:uid="{00000000-0005-0000-0000-0000700C0000}"/>
    <cellStyle name="_Сводка АДД 15.05.10г" xfId="3327" xr:uid="{00000000-0005-0000-0000-0000710C0000}"/>
    <cellStyle name="_Сводка АДД 15.11. 09г" xfId="3328" xr:uid="{00000000-0005-0000-0000-0000720C0000}"/>
    <cellStyle name="_Сводка АДД 16.01.10г" xfId="3329" xr:uid="{00000000-0005-0000-0000-0000730C0000}"/>
    <cellStyle name="_Сводка АДД 16.03.10г" xfId="3330" xr:uid="{00000000-0005-0000-0000-0000740C0000}"/>
    <cellStyle name="_Сводка АДД 16.05.10г" xfId="3331" xr:uid="{00000000-0005-0000-0000-0000750C0000}"/>
    <cellStyle name="_Сводка АДД 16.11. 09г" xfId="3332" xr:uid="{00000000-0005-0000-0000-0000760C0000}"/>
    <cellStyle name="_Сводка АДД 17.01.10г" xfId="3333" xr:uid="{00000000-0005-0000-0000-0000770C0000}"/>
    <cellStyle name="_Сводка АДД 17.05.10г" xfId="3334" xr:uid="{00000000-0005-0000-0000-0000780C0000}"/>
    <cellStyle name="_Сводка АДД 17.11. 09г" xfId="3335" xr:uid="{00000000-0005-0000-0000-0000790C0000}"/>
    <cellStyle name="_Сводка АДД 18.03.10г" xfId="3336" xr:uid="{00000000-0005-0000-0000-00007A0C0000}"/>
    <cellStyle name="_Сводка АДД 18.05.10г" xfId="3337" xr:uid="{00000000-0005-0000-0000-00007B0C0000}"/>
    <cellStyle name="_Сводка АДД 18.11. 09г" xfId="3338" xr:uid="{00000000-0005-0000-0000-00007C0C0000}"/>
    <cellStyle name="_Сводка АДД 19.01.10г" xfId="3339" xr:uid="{00000000-0005-0000-0000-00007D0C0000}"/>
    <cellStyle name="_Сводка АДД 19.03.10г" xfId="3340" xr:uid="{00000000-0005-0000-0000-00007E0C0000}"/>
    <cellStyle name="_Сводка АДД 19.05.10г" xfId="3341" xr:uid="{00000000-0005-0000-0000-00007F0C0000}"/>
    <cellStyle name="_Сводка АДД 19.11. 09г (1)" xfId="3342" xr:uid="{00000000-0005-0000-0000-0000800C0000}"/>
    <cellStyle name="_Сводка АДД 2.03.10г" xfId="3343" xr:uid="{00000000-0005-0000-0000-0000810C0000}"/>
    <cellStyle name="_Сводка АДД 20.01.10г" xfId="3344" xr:uid="{00000000-0005-0000-0000-0000820C0000}"/>
    <cellStyle name="_Сводка АДД 20.03.10г" xfId="3345" xr:uid="{00000000-0005-0000-0000-0000830C0000}"/>
    <cellStyle name="_Сводка АДД 20.05.10г" xfId="3346" xr:uid="{00000000-0005-0000-0000-0000840C0000}"/>
    <cellStyle name="_Сводка АДД 20.06.10г" xfId="3347" xr:uid="{00000000-0005-0000-0000-0000850C0000}"/>
    <cellStyle name="_Сводка АДД 20.11. 09г" xfId="3348" xr:uid="{00000000-0005-0000-0000-0000860C0000}"/>
    <cellStyle name="_Сводка АДД 21.01.10г" xfId="3349" xr:uid="{00000000-0005-0000-0000-0000870C0000}"/>
    <cellStyle name="_Сводка АДД 21.03.10г" xfId="3350" xr:uid="{00000000-0005-0000-0000-0000880C0000}"/>
    <cellStyle name="_Сводка АДД 21.05.10г" xfId="3351" xr:uid="{00000000-0005-0000-0000-0000890C0000}"/>
    <cellStyle name="_Сводка АДД 21.06.10г" xfId="3352" xr:uid="{00000000-0005-0000-0000-00008A0C0000}"/>
    <cellStyle name="_Сводка АДД 21.11. 09г" xfId="3353" xr:uid="{00000000-0005-0000-0000-00008B0C0000}"/>
    <cellStyle name="_Сводка АДД 22.01.10г" xfId="3354" xr:uid="{00000000-0005-0000-0000-00008C0C0000}"/>
    <cellStyle name="_Сводка АДД 22.03.10г" xfId="3355" xr:uid="{00000000-0005-0000-0000-00008D0C0000}"/>
    <cellStyle name="_Сводка АДД 22.05.10г" xfId="3356" xr:uid="{00000000-0005-0000-0000-00008E0C0000}"/>
    <cellStyle name="_Сводка АДД 22.06.10г" xfId="3357" xr:uid="{00000000-0005-0000-0000-00008F0C0000}"/>
    <cellStyle name="_Сводка АДД 22.11. 09г" xfId="3358" xr:uid="{00000000-0005-0000-0000-0000900C0000}"/>
    <cellStyle name="_Сводка АДД 23.01.10г" xfId="3359" xr:uid="{00000000-0005-0000-0000-0000910C0000}"/>
    <cellStyle name="_Сводка АДД 23.03.10г" xfId="3360" xr:uid="{00000000-0005-0000-0000-0000920C0000}"/>
    <cellStyle name="_Сводка АДД 23.06.10г" xfId="3361" xr:uid="{00000000-0005-0000-0000-0000930C0000}"/>
    <cellStyle name="_Сводка АДД 23.11. 09г" xfId="3362" xr:uid="{00000000-0005-0000-0000-0000940C0000}"/>
    <cellStyle name="_Сводка АДД 24.01.10г" xfId="3363" xr:uid="{00000000-0005-0000-0000-0000950C0000}"/>
    <cellStyle name="_Сводка АДД 24.03.10г" xfId="3364" xr:uid="{00000000-0005-0000-0000-0000960C0000}"/>
    <cellStyle name="_Сводка АДД 24.06.10г" xfId="3365" xr:uid="{00000000-0005-0000-0000-0000970C0000}"/>
    <cellStyle name="_Сводка АДД 24.11. 09г" xfId="3366" xr:uid="{00000000-0005-0000-0000-0000980C0000}"/>
    <cellStyle name="_Сводка АДД 25.01.10г" xfId="3367" xr:uid="{00000000-0005-0000-0000-0000990C0000}"/>
    <cellStyle name="_Сводка АДД 25.03.10г" xfId="3368" xr:uid="{00000000-0005-0000-0000-00009A0C0000}"/>
    <cellStyle name="_Сводка АДД 25.04.10г" xfId="3369" xr:uid="{00000000-0005-0000-0000-00009B0C0000}"/>
    <cellStyle name="_Сводка АДД 25.06.10г" xfId="3370" xr:uid="{00000000-0005-0000-0000-00009C0C0000}"/>
    <cellStyle name="_Сводка АДД 25.11. 09г" xfId="3371" xr:uid="{00000000-0005-0000-0000-00009D0C0000}"/>
    <cellStyle name="_Сводка АДД 26.01.10г" xfId="3372" xr:uid="{00000000-0005-0000-0000-00009E0C0000}"/>
    <cellStyle name="_Сводка АДД 26.03.10г" xfId="3373" xr:uid="{00000000-0005-0000-0000-00009F0C0000}"/>
    <cellStyle name="_Сводка АДД 26.04.10г" xfId="3374" xr:uid="{00000000-0005-0000-0000-0000A00C0000}"/>
    <cellStyle name="_Сводка АДД 26.06.10г" xfId="3375" xr:uid="{00000000-0005-0000-0000-0000A10C0000}"/>
    <cellStyle name="_Сводка АДД 26.11. 09г" xfId="3376" xr:uid="{00000000-0005-0000-0000-0000A20C0000}"/>
    <cellStyle name="_Сводка АДД 27. 09. 09г" xfId="3377" xr:uid="{00000000-0005-0000-0000-0000A30C0000}"/>
    <cellStyle name="_Сводка АДД 27.01.10г" xfId="3378" xr:uid="{00000000-0005-0000-0000-0000A40C0000}"/>
    <cellStyle name="_Сводка АДД 27.03.10г" xfId="3379" xr:uid="{00000000-0005-0000-0000-0000A50C0000}"/>
    <cellStyle name="_Сводка АДД 27.04.10г" xfId="3380" xr:uid="{00000000-0005-0000-0000-0000A60C0000}"/>
    <cellStyle name="_Сводка АДД 27.06.10г" xfId="3381" xr:uid="{00000000-0005-0000-0000-0000A70C0000}"/>
    <cellStyle name="_Сводка АДД 27.11. 09г (1)" xfId="3382" xr:uid="{00000000-0005-0000-0000-0000A80C0000}"/>
    <cellStyle name="_Сводка АДД 28. 09. 09г" xfId="3383" xr:uid="{00000000-0005-0000-0000-0000A90C0000}"/>
    <cellStyle name="_Сводка АДД 28.01.10г" xfId="3384" xr:uid="{00000000-0005-0000-0000-0000AA0C0000}"/>
    <cellStyle name="_Сводка АДД 28.02.10г" xfId="3385" xr:uid="{00000000-0005-0000-0000-0000AB0C0000}"/>
    <cellStyle name="_Сводка АДД 28.04.10г" xfId="3386" xr:uid="{00000000-0005-0000-0000-0000AC0C0000}"/>
    <cellStyle name="_Сводка АДД 28.06.10г" xfId="3387" xr:uid="{00000000-0005-0000-0000-0000AD0C0000}"/>
    <cellStyle name="_Сводка АДД 28.11. 09г" xfId="3388" xr:uid="{00000000-0005-0000-0000-0000AE0C0000}"/>
    <cellStyle name="_Сводка АДД 29. 09. 09г" xfId="3389" xr:uid="{00000000-0005-0000-0000-0000AF0C0000}"/>
    <cellStyle name="_Сводка АДД 29.01.10г (1)" xfId="3390" xr:uid="{00000000-0005-0000-0000-0000B00C0000}"/>
    <cellStyle name="_Сводка АДД 29.04.10г" xfId="3391" xr:uid="{00000000-0005-0000-0000-0000B10C0000}"/>
    <cellStyle name="_Сводка АДД 29.06.10г" xfId="3392" xr:uid="{00000000-0005-0000-0000-0000B20C0000}"/>
    <cellStyle name="_Сводка АДД 29.11. 09г" xfId="3393" xr:uid="{00000000-0005-0000-0000-0000B30C0000}"/>
    <cellStyle name="_Сводка АДД 3.03.10г" xfId="3394" xr:uid="{00000000-0005-0000-0000-0000B40C0000}"/>
    <cellStyle name="_Сводка АДД 30. 09. 09г" xfId="3395" xr:uid="{00000000-0005-0000-0000-0000B50C0000}"/>
    <cellStyle name="_Сводка АДД 30.01.10г" xfId="3396" xr:uid="{00000000-0005-0000-0000-0000B60C0000}"/>
    <cellStyle name="_Сводка АДД 30.04.10г" xfId="3397" xr:uid="{00000000-0005-0000-0000-0000B70C0000}"/>
    <cellStyle name="_Сводка АДД 30.06.10г" xfId="3398" xr:uid="{00000000-0005-0000-0000-0000B80C0000}"/>
    <cellStyle name="_Сводка АДД 30.11. 09г" xfId="3399" xr:uid="{00000000-0005-0000-0000-0000B90C0000}"/>
    <cellStyle name="_Сводка АДД 31.01.10г" xfId="3400" xr:uid="{00000000-0005-0000-0000-0000BA0C0000}"/>
    <cellStyle name="_Сводка АДД 4.03.10г" xfId="3401" xr:uid="{00000000-0005-0000-0000-0000BB0C0000}"/>
    <cellStyle name="_Сводка АДД 5.03.10г" xfId="3402" xr:uid="{00000000-0005-0000-0000-0000BC0C0000}"/>
    <cellStyle name="_Сводка АДД 6.03.10г" xfId="3403" xr:uid="{00000000-0005-0000-0000-0000BD0C0000}"/>
    <cellStyle name="_Сводка АДД 7.03.10г" xfId="3404" xr:uid="{00000000-0005-0000-0000-0000BE0C0000}"/>
    <cellStyle name="_Сводка АДД 8.03.10г" xfId="3405" xr:uid="{00000000-0005-0000-0000-0000BF0C0000}"/>
    <cellStyle name="_Сводка АДД 9.03.10г" xfId="3406" xr:uid="{00000000-0005-0000-0000-0000C00C0000}"/>
    <cellStyle name="_Сводка за 05.12.10г" xfId="3407" xr:uid="{00000000-0005-0000-0000-0000C10C0000}"/>
    <cellStyle name="_Сводка за 1.08.10г " xfId="108" xr:uid="{00000000-0005-0000-0000-0000C20C0000}"/>
    <cellStyle name="_сводка КРС ВЧНГ за 01.09_2010 (3)" xfId="3408" xr:uid="{00000000-0005-0000-0000-0000C30C0000}"/>
    <cellStyle name="_сводка КРС ВЧНГ за 01.11_2010" xfId="3409" xr:uid="{00000000-0005-0000-0000-0000C40C0000}"/>
    <cellStyle name="_сводка КРС ВЧНГ за 02.09_2010 (2)" xfId="3410" xr:uid="{00000000-0005-0000-0000-0000C50C0000}"/>
    <cellStyle name="_сводка КРС ВЧНГ за 02.11_2010" xfId="3411" xr:uid="{00000000-0005-0000-0000-0000C60C0000}"/>
    <cellStyle name="_сводка КРС ВЧНГ за 03.09_2010 (1)" xfId="3412" xr:uid="{00000000-0005-0000-0000-0000C70C0000}"/>
    <cellStyle name="_сводка КРС ВЧНГ за 03.11_2010" xfId="3413" xr:uid="{00000000-0005-0000-0000-0000C80C0000}"/>
    <cellStyle name="_сводка КРС ВЧНГ за 04.09_2010 (1)" xfId="3414" xr:uid="{00000000-0005-0000-0000-0000C90C0000}"/>
    <cellStyle name="_сводка КРС ВЧНГ за 04.11_2010" xfId="3415" xr:uid="{00000000-0005-0000-0000-0000CA0C0000}"/>
    <cellStyle name="_сводка КРС ВЧНГ за 05 12_2010 (3)" xfId="3416" xr:uid="{00000000-0005-0000-0000-0000CB0C0000}"/>
    <cellStyle name="_сводка КРС ВЧНГ за 05.09_2010 (3)" xfId="3417" xr:uid="{00000000-0005-0000-0000-0000CC0C0000}"/>
    <cellStyle name="_сводка КРС ВЧНГ за 05.11_2010" xfId="3418" xr:uid="{00000000-0005-0000-0000-0000CD0C0000}"/>
    <cellStyle name="_сводка КРС ВЧНГ за 06.12_2010" xfId="3419" xr:uid="{00000000-0005-0000-0000-0000CE0C0000}"/>
    <cellStyle name="_сводка КРС ВЧНГ за 07.12_2010" xfId="3420" xr:uid="{00000000-0005-0000-0000-0000CF0C0000}"/>
    <cellStyle name="_сводка КРС ВЧНГ за 08.12_2010" xfId="3421" xr:uid="{00000000-0005-0000-0000-0000D00C0000}"/>
    <cellStyle name="_сводка КРС ВЧНГ за 09.10_2010" xfId="3422" xr:uid="{00000000-0005-0000-0000-0000D10C0000}"/>
    <cellStyle name="_сводка КРС ВЧНГ за 10.10_2010 (4)" xfId="3423" xr:uid="{00000000-0005-0000-0000-0000D20C0000}"/>
    <cellStyle name="_сводка КРС ВЧНГ за 11.10_2010 (1)" xfId="3424" xr:uid="{00000000-0005-0000-0000-0000D30C0000}"/>
    <cellStyle name="_сводка КРС ВЧНГ за 12.10_2010 (1)" xfId="3425" xr:uid="{00000000-0005-0000-0000-0000D40C0000}"/>
    <cellStyle name="_сводка КРС ВЧНГ за 13.10_2010" xfId="3426" xr:uid="{00000000-0005-0000-0000-0000D50C0000}"/>
    <cellStyle name="_сводка КРС ВЧНГ за 14.08_2010 (1)" xfId="3427" xr:uid="{00000000-0005-0000-0000-0000D60C0000}"/>
    <cellStyle name="_сводка КРС ВЧНГ за 14.10_2010" xfId="3428" xr:uid="{00000000-0005-0000-0000-0000D70C0000}"/>
    <cellStyle name="_сводка КРС ВЧНГ за 15.08_2010" xfId="3429" xr:uid="{00000000-0005-0000-0000-0000D80C0000}"/>
    <cellStyle name="_сводка КРС ВЧНГ за 15.10_2010 (1)" xfId="3430" xr:uid="{00000000-0005-0000-0000-0000D90C0000}"/>
    <cellStyle name="_сводка КРС ВЧНГ за 16.08_2010 (1)" xfId="3431" xr:uid="{00000000-0005-0000-0000-0000DA0C0000}"/>
    <cellStyle name="_сводка КРС ВЧНГ за 16.10_2010 (1)" xfId="3432" xr:uid="{00000000-0005-0000-0000-0000DB0C0000}"/>
    <cellStyle name="_сводка КРС ВЧНГ за 17.08_2010" xfId="3433" xr:uid="{00000000-0005-0000-0000-0000DC0C0000}"/>
    <cellStyle name="_сводка КРС ВЧНГ за 17.10_2010" xfId="3434" xr:uid="{00000000-0005-0000-0000-0000DD0C0000}"/>
    <cellStyle name="_сводка КРС ВЧНГ за 18.08_2010 (2)" xfId="3435" xr:uid="{00000000-0005-0000-0000-0000DE0C0000}"/>
    <cellStyle name="_сводка КРС ВЧНГ за 18.10_2010 (2)" xfId="3436" xr:uid="{00000000-0005-0000-0000-0000DF0C0000}"/>
    <cellStyle name="_сводка КРС ВЧНГ за 19.08_2010 (1)" xfId="3437" xr:uid="{00000000-0005-0000-0000-0000E00C0000}"/>
    <cellStyle name="_сводка КРС ВЧНГ за 19.10_2010" xfId="3438" xr:uid="{00000000-0005-0000-0000-0000E10C0000}"/>
    <cellStyle name="_сводка КРС ВЧНГ за 20.08_2010 (1)" xfId="3439" xr:uid="{00000000-0005-0000-0000-0000E20C0000}"/>
    <cellStyle name="_сводка КРС ВЧНГ за 21.08_2010" xfId="3440" xr:uid="{00000000-0005-0000-0000-0000E30C0000}"/>
    <cellStyle name="_сводка КРС ВЧНГ за 22.08_2010 (1)" xfId="3441" xr:uid="{00000000-0005-0000-0000-0000E40C0000}"/>
    <cellStyle name="_сводка КРС ВЧНГ за 23.08_2010 (1)" xfId="3442" xr:uid="{00000000-0005-0000-0000-0000E50C0000}"/>
    <cellStyle name="_сводка КРС ВЧНГ за 24.08_2010" xfId="3443" xr:uid="{00000000-0005-0000-0000-0000E60C0000}"/>
    <cellStyle name="_сводка КРС ВЧНГ за 25.08_2010 (2)" xfId="3444" xr:uid="{00000000-0005-0000-0000-0000E70C0000}"/>
    <cellStyle name="_сводка КРС ВЧНГ за 26.08_2010 (1)" xfId="3445" xr:uid="{00000000-0005-0000-0000-0000E80C0000}"/>
    <cellStyle name="_сводка КРС ВЧНГ за 27.08_2010 (4)" xfId="3446" xr:uid="{00000000-0005-0000-0000-0000E90C0000}"/>
    <cellStyle name="_сводка КРС ВЧНГ за 28.08_2010 (2)" xfId="3447" xr:uid="{00000000-0005-0000-0000-0000EA0C0000}"/>
    <cellStyle name="_сводка КРС ВЧНГ за 29.08_2010" xfId="3448" xr:uid="{00000000-0005-0000-0000-0000EB0C0000}"/>
    <cellStyle name="_сводка КРС ВЧНГ за 30.08_2010 (3)" xfId="3449" xr:uid="{00000000-0005-0000-0000-0000EC0C0000}"/>
    <cellStyle name="_сводка КРС ВЧНГ за 30.10_2010" xfId="3450" xr:uid="{00000000-0005-0000-0000-0000ED0C0000}"/>
    <cellStyle name="_сводка КРС ВЧНГ за 31.08_2010 (2)" xfId="3451" xr:uid="{00000000-0005-0000-0000-0000EE0C0000}"/>
    <cellStyle name="_сводка КРС ВЧНГ за 31.10_2010" xfId="3452" xr:uid="{00000000-0005-0000-0000-0000EF0C0000}"/>
    <cellStyle name="_Сводка куст 7 за 05.05.2008" xfId="3453" xr:uid="{00000000-0005-0000-0000-0000F00C0000}"/>
    <cellStyle name="_Сводка УПН-1 Март" xfId="3454" xr:uid="{00000000-0005-0000-0000-0000F10C0000}"/>
    <cellStyle name="_Сводка ЦППНиГ сентябрь 2010" xfId="3455" xr:uid="{00000000-0005-0000-0000-0000F20C0000}"/>
    <cellStyle name="_Сводка ЦППНиГ сентябрь 20100" xfId="3456" xr:uid="{00000000-0005-0000-0000-0000F30C0000}"/>
    <cellStyle name="_Сравнение с ТННЦ" xfId="3457" xr:uid="{00000000-0005-0000-0000-0000F40C0000}"/>
    <cellStyle name="_Сравнение с ТННЦ 2" xfId="3458" xr:uid="{00000000-0005-0000-0000-0000F50C0000}"/>
    <cellStyle name="_Сравнение с ТННЦ 2 2" xfId="3459" xr:uid="{00000000-0005-0000-0000-0000F60C0000}"/>
    <cellStyle name="_Сравнение с ТННЦ 2_замерная" xfId="3460" xr:uid="{00000000-0005-0000-0000-0000F70C0000}"/>
    <cellStyle name="_Сравнение с ТННЦ 3" xfId="3461" xr:uid="{00000000-0005-0000-0000-0000F80C0000}"/>
    <cellStyle name="_Сравнение с ТННЦ_КАСКАД" xfId="3462" xr:uid="{00000000-0005-0000-0000-0000F90C0000}"/>
    <cellStyle name="_Сравнение с ТННЦ_КАСКАД 2" xfId="3463" xr:uid="{00000000-0005-0000-0000-0000FA0C0000}"/>
    <cellStyle name="_Сравнение с ТННЦ_КАСКАД_замерная" xfId="3464" xr:uid="{00000000-0005-0000-0000-0000FB0C0000}"/>
    <cellStyle name="_Сравнение с ТННЦ_сводка по работе" xfId="3465" xr:uid="{00000000-0005-0000-0000-0000FC0C0000}"/>
    <cellStyle name="_Сравнение с ТННЦ_сводка по работе 2" xfId="3466" xr:uid="{00000000-0005-0000-0000-0000FD0C0000}"/>
    <cellStyle name="_Сравнение с ТННЦ_сводка по работе_замерная" xfId="3467" xr:uid="{00000000-0005-0000-0000-0000FE0C0000}"/>
    <cellStyle name="_Сравнение чистовик 24.08.09" xfId="3468" xr:uid="{00000000-0005-0000-0000-0000FF0C0000}"/>
    <cellStyle name="_Форма_01.16_UpstreamForm_05_FINPLAN_САнгл" xfId="3469" xr:uid="{00000000-0005-0000-0000-0000000D0000}"/>
    <cellStyle name="_Форма_01.16_UpstreamForm_05_SMETA_САнгл" xfId="3470" xr:uid="{00000000-0005-0000-0000-0000010D0000}"/>
    <cellStyle name="_Форма_01.16_UpstreamForm_13_TEP_САнгл" xfId="3471" xr:uid="{00000000-0005-0000-0000-0000020D0000}"/>
    <cellStyle name="_Формат расчёта добычи 2007_ПЕ Каменное_GFO Февраль-Апрель" xfId="3472" xr:uid="{00000000-0005-0000-0000-0000030D0000}"/>
    <cellStyle name="_Формат целевых программ на 2003 год окончат1" xfId="3473" xr:uid="{00000000-0005-0000-0000-0000040D0000}"/>
    <cellStyle name="_эксплуатационные" xfId="3474" xr:uid="{00000000-0005-0000-0000-0000050D0000}"/>
    <cellStyle name="’E‰Y [0.00]_laroux" xfId="3475" xr:uid="{00000000-0005-0000-0000-0000060D0000}"/>
    <cellStyle name="’E‰Y_laroux" xfId="3476" xr:uid="{00000000-0005-0000-0000-0000070D0000}"/>
    <cellStyle name="=C:\WINNT35\SYSTEM32\COMMAND.COM" xfId="3477" xr:uid="{00000000-0005-0000-0000-0000080D0000}"/>
    <cellStyle name="=C:\WINNT35\SYSTEM32\COMMAND.COM 2" xfId="3478" xr:uid="{00000000-0005-0000-0000-0000090D0000}"/>
    <cellStyle name="=C:\WINNT35\SYSTEM32\COMMAND.COM 2 2" xfId="3479" xr:uid="{00000000-0005-0000-0000-00000A0D0000}"/>
    <cellStyle name="=C:\WINNT35\SYSTEM32\COMMAND.COM 2_724" xfId="3480" xr:uid="{00000000-0005-0000-0000-00000B0D0000}"/>
    <cellStyle name="=C:\WINNT35\SYSTEM32\COMMAND.COM 3" xfId="3481" xr:uid="{00000000-0005-0000-0000-00000C0D0000}"/>
    <cellStyle name="=C:\WINNT35\SYSTEM32\COMMAND.COM_724" xfId="3482" xr:uid="{00000000-0005-0000-0000-00000D0D0000}"/>
    <cellStyle name="•WЏЂ_laroux" xfId="3483" xr:uid="{00000000-0005-0000-0000-00000E0D0000}"/>
    <cellStyle name="0,00;0;" xfId="3484" xr:uid="{00000000-0005-0000-0000-00000F0D0000}"/>
    <cellStyle name="0,00;0; 2" xfId="3485" xr:uid="{00000000-0005-0000-0000-0000100D0000}"/>
    <cellStyle name="0,00;0; 2 2" xfId="3486" xr:uid="{00000000-0005-0000-0000-0000110D0000}"/>
    <cellStyle name="0,00;0; 2_замерная" xfId="3487" xr:uid="{00000000-0005-0000-0000-0000120D0000}"/>
    <cellStyle name="0,00;0; 3" xfId="3488" xr:uid="{00000000-0005-0000-0000-0000130D0000}"/>
    <cellStyle name="111" xfId="15" xr:uid="{00000000-0005-0000-0000-0000140D0000}"/>
    <cellStyle name="111 2" xfId="119" xr:uid="{00000000-0005-0000-0000-0000150D0000}"/>
    <cellStyle name="20% - Accent1" xfId="3489" xr:uid="{00000000-0005-0000-0000-0000160D0000}"/>
    <cellStyle name="20% - Accent1 2" xfId="3490" xr:uid="{00000000-0005-0000-0000-0000170D0000}"/>
    <cellStyle name="20% - Accent2" xfId="3491" xr:uid="{00000000-0005-0000-0000-0000180D0000}"/>
    <cellStyle name="20% - Accent2 2" xfId="3492" xr:uid="{00000000-0005-0000-0000-0000190D0000}"/>
    <cellStyle name="20% - Accent3" xfId="3493" xr:uid="{00000000-0005-0000-0000-00001A0D0000}"/>
    <cellStyle name="20% - Accent3 2" xfId="3494" xr:uid="{00000000-0005-0000-0000-00001B0D0000}"/>
    <cellStyle name="20% - Accent4" xfId="3495" xr:uid="{00000000-0005-0000-0000-00001C0D0000}"/>
    <cellStyle name="20% - Accent4 2" xfId="3496" xr:uid="{00000000-0005-0000-0000-00001D0D0000}"/>
    <cellStyle name="20% - Accent5" xfId="3497" xr:uid="{00000000-0005-0000-0000-00001E0D0000}"/>
    <cellStyle name="20% - Accent5 2" xfId="3498" xr:uid="{00000000-0005-0000-0000-00001F0D0000}"/>
    <cellStyle name="20% - Accent6" xfId="3499" xr:uid="{00000000-0005-0000-0000-0000200D0000}"/>
    <cellStyle name="20% - Accent6 2" xfId="3500" xr:uid="{00000000-0005-0000-0000-0000210D0000}"/>
    <cellStyle name="20% - Акцент1 2" xfId="16" xr:uid="{00000000-0005-0000-0000-0000220D0000}"/>
    <cellStyle name="20% - Акцент1 2 2" xfId="3501" xr:uid="{00000000-0005-0000-0000-0000230D0000}"/>
    <cellStyle name="20% - Акцент1 2 2 2" xfId="3502" xr:uid="{00000000-0005-0000-0000-0000240D0000}"/>
    <cellStyle name="20% - Акцент1 2 2 2 2" xfId="3503" xr:uid="{00000000-0005-0000-0000-0000250D0000}"/>
    <cellStyle name="20% - Акцент1 2 3" xfId="3504" xr:uid="{00000000-0005-0000-0000-0000260D0000}"/>
    <cellStyle name="20% - Акцент1 2 3 2" xfId="3505" xr:uid="{00000000-0005-0000-0000-0000270D0000}"/>
    <cellStyle name="20% - Акцент1 2 4" xfId="3506" xr:uid="{00000000-0005-0000-0000-0000280D0000}"/>
    <cellStyle name="20% - Акцент1 2 5" xfId="3507" xr:uid="{00000000-0005-0000-0000-0000290D0000}"/>
    <cellStyle name="20% - Акцент1 2_2012" xfId="3508" xr:uid="{00000000-0005-0000-0000-00002A0D0000}"/>
    <cellStyle name="20% - Акцент1 3" xfId="3509" xr:uid="{00000000-0005-0000-0000-00002B0D0000}"/>
    <cellStyle name="20% - Акцент1 3 2" xfId="3510" xr:uid="{00000000-0005-0000-0000-00002C0D0000}"/>
    <cellStyle name="20% - Акцент1 3 3" xfId="3511" xr:uid="{00000000-0005-0000-0000-00002D0D0000}"/>
    <cellStyle name="20% - Акцент1 3 4" xfId="3512" xr:uid="{00000000-0005-0000-0000-00002E0D0000}"/>
    <cellStyle name="20% - Акцент1 3 4 2" xfId="3513" xr:uid="{00000000-0005-0000-0000-00002F0D0000}"/>
    <cellStyle name="20% - Акцент1 3 5" xfId="3514" xr:uid="{00000000-0005-0000-0000-0000300D0000}"/>
    <cellStyle name="20% - Акцент1 3_Р-52" xfId="3515" xr:uid="{00000000-0005-0000-0000-0000310D0000}"/>
    <cellStyle name="20% - Акцент1 4" xfId="3516" xr:uid="{00000000-0005-0000-0000-0000320D0000}"/>
    <cellStyle name="20% - Акцент1 5" xfId="3517" xr:uid="{00000000-0005-0000-0000-0000330D0000}"/>
    <cellStyle name="20% - Акцент2 2" xfId="17" xr:uid="{00000000-0005-0000-0000-0000340D0000}"/>
    <cellStyle name="20% - Акцент2 2 2" xfId="3518" xr:uid="{00000000-0005-0000-0000-0000350D0000}"/>
    <cellStyle name="20% - Акцент2 2 2 2" xfId="3519" xr:uid="{00000000-0005-0000-0000-0000360D0000}"/>
    <cellStyle name="20% - Акцент2 2 2 2 2" xfId="3520" xr:uid="{00000000-0005-0000-0000-0000370D0000}"/>
    <cellStyle name="20% - Акцент2 2 3" xfId="3521" xr:uid="{00000000-0005-0000-0000-0000380D0000}"/>
    <cellStyle name="20% - Акцент2 2 3 2" xfId="3522" xr:uid="{00000000-0005-0000-0000-0000390D0000}"/>
    <cellStyle name="20% - Акцент2 2 4" xfId="3523" xr:uid="{00000000-0005-0000-0000-00003A0D0000}"/>
    <cellStyle name="20% - Акцент2 2 5" xfId="3524" xr:uid="{00000000-0005-0000-0000-00003B0D0000}"/>
    <cellStyle name="20% - Акцент2 2_2012" xfId="3525" xr:uid="{00000000-0005-0000-0000-00003C0D0000}"/>
    <cellStyle name="20% - Акцент2 3" xfId="3526" xr:uid="{00000000-0005-0000-0000-00003D0D0000}"/>
    <cellStyle name="20% - Акцент2 3 2" xfId="3527" xr:uid="{00000000-0005-0000-0000-00003E0D0000}"/>
    <cellStyle name="20% - Акцент2 3 3" xfId="3528" xr:uid="{00000000-0005-0000-0000-00003F0D0000}"/>
    <cellStyle name="20% - Акцент2 3 4" xfId="3529" xr:uid="{00000000-0005-0000-0000-0000400D0000}"/>
    <cellStyle name="20% - Акцент2 3 4 2" xfId="3530" xr:uid="{00000000-0005-0000-0000-0000410D0000}"/>
    <cellStyle name="20% - Акцент2 3 5" xfId="3531" xr:uid="{00000000-0005-0000-0000-0000420D0000}"/>
    <cellStyle name="20% - Акцент2 3_Р-52" xfId="3532" xr:uid="{00000000-0005-0000-0000-0000430D0000}"/>
    <cellStyle name="20% - Акцент2 4" xfId="3533" xr:uid="{00000000-0005-0000-0000-0000440D0000}"/>
    <cellStyle name="20% - Акцент2 5" xfId="3534" xr:uid="{00000000-0005-0000-0000-0000450D0000}"/>
    <cellStyle name="20% - Акцент3 2" xfId="18" xr:uid="{00000000-0005-0000-0000-0000460D0000}"/>
    <cellStyle name="20% - Акцент3 2 2" xfId="3535" xr:uid="{00000000-0005-0000-0000-0000470D0000}"/>
    <cellStyle name="20% - Акцент3 2 2 2" xfId="3536" xr:uid="{00000000-0005-0000-0000-0000480D0000}"/>
    <cellStyle name="20% - Акцент3 2 2 2 2" xfId="3537" xr:uid="{00000000-0005-0000-0000-0000490D0000}"/>
    <cellStyle name="20% - Акцент3 2 3" xfId="3538" xr:uid="{00000000-0005-0000-0000-00004A0D0000}"/>
    <cellStyle name="20% - Акцент3 2 3 2" xfId="3539" xr:uid="{00000000-0005-0000-0000-00004B0D0000}"/>
    <cellStyle name="20% - Акцент3 2 4" xfId="3540" xr:uid="{00000000-0005-0000-0000-00004C0D0000}"/>
    <cellStyle name="20% - Акцент3 2 5" xfId="3541" xr:uid="{00000000-0005-0000-0000-00004D0D0000}"/>
    <cellStyle name="20% - Акцент3 2_2012" xfId="3542" xr:uid="{00000000-0005-0000-0000-00004E0D0000}"/>
    <cellStyle name="20% - Акцент3 3" xfId="3543" xr:uid="{00000000-0005-0000-0000-00004F0D0000}"/>
    <cellStyle name="20% - Акцент3 3 2" xfId="3544" xr:uid="{00000000-0005-0000-0000-0000500D0000}"/>
    <cellStyle name="20% - Акцент3 3 3" xfId="3545" xr:uid="{00000000-0005-0000-0000-0000510D0000}"/>
    <cellStyle name="20% - Акцент3 3 4" xfId="3546" xr:uid="{00000000-0005-0000-0000-0000520D0000}"/>
    <cellStyle name="20% - Акцент3 3 4 2" xfId="3547" xr:uid="{00000000-0005-0000-0000-0000530D0000}"/>
    <cellStyle name="20% - Акцент3 3 5" xfId="3548" xr:uid="{00000000-0005-0000-0000-0000540D0000}"/>
    <cellStyle name="20% - Акцент3 3_Р-52" xfId="3549" xr:uid="{00000000-0005-0000-0000-0000550D0000}"/>
    <cellStyle name="20% - Акцент3 4" xfId="3550" xr:uid="{00000000-0005-0000-0000-0000560D0000}"/>
    <cellStyle name="20% - Акцент3 5" xfId="3551" xr:uid="{00000000-0005-0000-0000-0000570D0000}"/>
    <cellStyle name="20% - Акцент4 2" xfId="19" xr:uid="{00000000-0005-0000-0000-0000580D0000}"/>
    <cellStyle name="20% - Акцент4 2 2" xfId="3552" xr:uid="{00000000-0005-0000-0000-0000590D0000}"/>
    <cellStyle name="20% - Акцент4 2 2 2" xfId="3553" xr:uid="{00000000-0005-0000-0000-00005A0D0000}"/>
    <cellStyle name="20% - Акцент4 2 2 2 2" xfId="3554" xr:uid="{00000000-0005-0000-0000-00005B0D0000}"/>
    <cellStyle name="20% - Акцент4 2 3" xfId="3555" xr:uid="{00000000-0005-0000-0000-00005C0D0000}"/>
    <cellStyle name="20% - Акцент4 2 3 2" xfId="3556" xr:uid="{00000000-0005-0000-0000-00005D0D0000}"/>
    <cellStyle name="20% - Акцент4 2 4" xfId="3557" xr:uid="{00000000-0005-0000-0000-00005E0D0000}"/>
    <cellStyle name="20% - Акцент4 2 5" xfId="3558" xr:uid="{00000000-0005-0000-0000-00005F0D0000}"/>
    <cellStyle name="20% - Акцент4 2_2012" xfId="3559" xr:uid="{00000000-0005-0000-0000-0000600D0000}"/>
    <cellStyle name="20% - Акцент4 3" xfId="3560" xr:uid="{00000000-0005-0000-0000-0000610D0000}"/>
    <cellStyle name="20% - Акцент4 3 2" xfId="3561" xr:uid="{00000000-0005-0000-0000-0000620D0000}"/>
    <cellStyle name="20% - Акцент4 3 3" xfId="3562" xr:uid="{00000000-0005-0000-0000-0000630D0000}"/>
    <cellStyle name="20% - Акцент4 3 4" xfId="3563" xr:uid="{00000000-0005-0000-0000-0000640D0000}"/>
    <cellStyle name="20% - Акцент4 3 4 2" xfId="3564" xr:uid="{00000000-0005-0000-0000-0000650D0000}"/>
    <cellStyle name="20% - Акцент4 3 5" xfId="3565" xr:uid="{00000000-0005-0000-0000-0000660D0000}"/>
    <cellStyle name="20% - Акцент4 3_Р-52" xfId="3566" xr:uid="{00000000-0005-0000-0000-0000670D0000}"/>
    <cellStyle name="20% - Акцент4 4" xfId="3567" xr:uid="{00000000-0005-0000-0000-0000680D0000}"/>
    <cellStyle name="20% - Акцент4 5" xfId="3568" xr:uid="{00000000-0005-0000-0000-0000690D0000}"/>
    <cellStyle name="20% - Акцент5 2" xfId="20" xr:uid="{00000000-0005-0000-0000-00006A0D0000}"/>
    <cellStyle name="20% - Акцент5 2 2" xfId="3569" xr:uid="{00000000-0005-0000-0000-00006B0D0000}"/>
    <cellStyle name="20% - Акцент5 2 2 2" xfId="3570" xr:uid="{00000000-0005-0000-0000-00006C0D0000}"/>
    <cellStyle name="20% - Акцент5 2 2 2 2" xfId="3571" xr:uid="{00000000-0005-0000-0000-00006D0D0000}"/>
    <cellStyle name="20% - Акцент5 2 3" xfId="3572" xr:uid="{00000000-0005-0000-0000-00006E0D0000}"/>
    <cellStyle name="20% - Акцент5 2 3 2" xfId="3573" xr:uid="{00000000-0005-0000-0000-00006F0D0000}"/>
    <cellStyle name="20% - Акцент5 2 4" xfId="3574" xr:uid="{00000000-0005-0000-0000-0000700D0000}"/>
    <cellStyle name="20% - Акцент5 2 5" xfId="3575" xr:uid="{00000000-0005-0000-0000-0000710D0000}"/>
    <cellStyle name="20% - Акцент5 2_2012" xfId="3576" xr:uid="{00000000-0005-0000-0000-0000720D0000}"/>
    <cellStyle name="20% - Акцент5 3" xfId="3577" xr:uid="{00000000-0005-0000-0000-0000730D0000}"/>
    <cellStyle name="20% - Акцент5 3 2" xfId="3578" xr:uid="{00000000-0005-0000-0000-0000740D0000}"/>
    <cellStyle name="20% - Акцент5 3 3" xfId="3579" xr:uid="{00000000-0005-0000-0000-0000750D0000}"/>
    <cellStyle name="20% - Акцент5 3 4" xfId="3580" xr:uid="{00000000-0005-0000-0000-0000760D0000}"/>
    <cellStyle name="20% - Акцент5 3 4 2" xfId="3581" xr:uid="{00000000-0005-0000-0000-0000770D0000}"/>
    <cellStyle name="20% - Акцент5 3 5" xfId="3582" xr:uid="{00000000-0005-0000-0000-0000780D0000}"/>
    <cellStyle name="20% - Акцент5 3_Р-52" xfId="3583" xr:uid="{00000000-0005-0000-0000-0000790D0000}"/>
    <cellStyle name="20% - Акцент5 4" xfId="3584" xr:uid="{00000000-0005-0000-0000-00007A0D0000}"/>
    <cellStyle name="20% - Акцент5 5" xfId="3585" xr:uid="{00000000-0005-0000-0000-00007B0D0000}"/>
    <cellStyle name="20% - Акцент6 2" xfId="21" xr:uid="{00000000-0005-0000-0000-00007C0D0000}"/>
    <cellStyle name="20% - Акцент6 2 2" xfId="3586" xr:uid="{00000000-0005-0000-0000-00007D0D0000}"/>
    <cellStyle name="20% - Акцент6 2 2 2" xfId="3587" xr:uid="{00000000-0005-0000-0000-00007E0D0000}"/>
    <cellStyle name="20% - Акцент6 2 2 2 2" xfId="3588" xr:uid="{00000000-0005-0000-0000-00007F0D0000}"/>
    <cellStyle name="20% - Акцент6 2 3" xfId="3589" xr:uid="{00000000-0005-0000-0000-0000800D0000}"/>
    <cellStyle name="20% - Акцент6 2 3 2" xfId="3590" xr:uid="{00000000-0005-0000-0000-0000810D0000}"/>
    <cellStyle name="20% - Акцент6 2 4" xfId="3591" xr:uid="{00000000-0005-0000-0000-0000820D0000}"/>
    <cellStyle name="20% - Акцент6 2 5" xfId="3592" xr:uid="{00000000-0005-0000-0000-0000830D0000}"/>
    <cellStyle name="20% - Акцент6 2_2012" xfId="3593" xr:uid="{00000000-0005-0000-0000-0000840D0000}"/>
    <cellStyle name="20% - Акцент6 3" xfId="3594" xr:uid="{00000000-0005-0000-0000-0000850D0000}"/>
    <cellStyle name="20% - Акцент6 3 2" xfId="3595" xr:uid="{00000000-0005-0000-0000-0000860D0000}"/>
    <cellStyle name="20% - Акцент6 3 3" xfId="3596" xr:uid="{00000000-0005-0000-0000-0000870D0000}"/>
    <cellStyle name="20% - Акцент6 3 4" xfId="3597" xr:uid="{00000000-0005-0000-0000-0000880D0000}"/>
    <cellStyle name="20% - Акцент6 3 4 2" xfId="3598" xr:uid="{00000000-0005-0000-0000-0000890D0000}"/>
    <cellStyle name="20% - Акцент6 3 5" xfId="3599" xr:uid="{00000000-0005-0000-0000-00008A0D0000}"/>
    <cellStyle name="20% - Акцент6 3_Р-52" xfId="3600" xr:uid="{00000000-0005-0000-0000-00008B0D0000}"/>
    <cellStyle name="20% - Акцент6 4" xfId="3601" xr:uid="{00000000-0005-0000-0000-00008C0D0000}"/>
    <cellStyle name="20% - Акцент6 5" xfId="3602" xr:uid="{00000000-0005-0000-0000-00008D0D0000}"/>
    <cellStyle name="40% - Accent1" xfId="3603" xr:uid="{00000000-0005-0000-0000-00008E0D0000}"/>
    <cellStyle name="40% - Accent1 2" xfId="3604" xr:uid="{00000000-0005-0000-0000-00008F0D0000}"/>
    <cellStyle name="40% - Accent2" xfId="3605" xr:uid="{00000000-0005-0000-0000-0000900D0000}"/>
    <cellStyle name="40% - Accent2 2" xfId="3606" xr:uid="{00000000-0005-0000-0000-0000910D0000}"/>
    <cellStyle name="40% - Accent3" xfId="3607" xr:uid="{00000000-0005-0000-0000-0000920D0000}"/>
    <cellStyle name="40% - Accent3 2" xfId="3608" xr:uid="{00000000-0005-0000-0000-0000930D0000}"/>
    <cellStyle name="40% - Accent4" xfId="3609" xr:uid="{00000000-0005-0000-0000-0000940D0000}"/>
    <cellStyle name="40% - Accent4 2" xfId="3610" xr:uid="{00000000-0005-0000-0000-0000950D0000}"/>
    <cellStyle name="40% - Accent5" xfId="3611" xr:uid="{00000000-0005-0000-0000-0000960D0000}"/>
    <cellStyle name="40% - Accent5 2" xfId="3612" xr:uid="{00000000-0005-0000-0000-0000970D0000}"/>
    <cellStyle name="40% - Accent6" xfId="3613" xr:uid="{00000000-0005-0000-0000-0000980D0000}"/>
    <cellStyle name="40% - Accent6 2" xfId="3614" xr:uid="{00000000-0005-0000-0000-0000990D0000}"/>
    <cellStyle name="40% - Акцент1 2" xfId="22" xr:uid="{00000000-0005-0000-0000-00009A0D0000}"/>
    <cellStyle name="40% - Акцент1 2 2" xfId="3615" xr:uid="{00000000-0005-0000-0000-00009B0D0000}"/>
    <cellStyle name="40% - Акцент1 2 2 2" xfId="3616" xr:uid="{00000000-0005-0000-0000-00009C0D0000}"/>
    <cellStyle name="40% - Акцент1 2 2 2 2" xfId="3617" xr:uid="{00000000-0005-0000-0000-00009D0D0000}"/>
    <cellStyle name="40% - Акцент1 2 3" xfId="3618" xr:uid="{00000000-0005-0000-0000-00009E0D0000}"/>
    <cellStyle name="40% - Акцент1 2 3 2" xfId="3619" xr:uid="{00000000-0005-0000-0000-00009F0D0000}"/>
    <cellStyle name="40% - Акцент1 2 4" xfId="3620" xr:uid="{00000000-0005-0000-0000-0000A00D0000}"/>
    <cellStyle name="40% - Акцент1 2 5" xfId="3621" xr:uid="{00000000-0005-0000-0000-0000A10D0000}"/>
    <cellStyle name="40% - Акцент1 2_2012" xfId="3622" xr:uid="{00000000-0005-0000-0000-0000A20D0000}"/>
    <cellStyle name="40% - Акцент1 3" xfId="3623" xr:uid="{00000000-0005-0000-0000-0000A30D0000}"/>
    <cellStyle name="40% - Акцент1 3 2" xfId="3624" xr:uid="{00000000-0005-0000-0000-0000A40D0000}"/>
    <cellStyle name="40% - Акцент1 3 3" xfId="3625" xr:uid="{00000000-0005-0000-0000-0000A50D0000}"/>
    <cellStyle name="40% - Акцент1 3 4" xfId="3626" xr:uid="{00000000-0005-0000-0000-0000A60D0000}"/>
    <cellStyle name="40% - Акцент1 3 4 2" xfId="3627" xr:uid="{00000000-0005-0000-0000-0000A70D0000}"/>
    <cellStyle name="40% - Акцент1 3 5" xfId="3628" xr:uid="{00000000-0005-0000-0000-0000A80D0000}"/>
    <cellStyle name="40% - Акцент1 3_Р-52" xfId="3629" xr:uid="{00000000-0005-0000-0000-0000A90D0000}"/>
    <cellStyle name="40% - Акцент1 4" xfId="3630" xr:uid="{00000000-0005-0000-0000-0000AA0D0000}"/>
    <cellStyle name="40% - Акцент1 5" xfId="3631" xr:uid="{00000000-0005-0000-0000-0000AB0D0000}"/>
    <cellStyle name="40% - Акцент2 2" xfId="23" xr:uid="{00000000-0005-0000-0000-0000AC0D0000}"/>
    <cellStyle name="40% - Акцент2 2 2" xfId="3632" xr:uid="{00000000-0005-0000-0000-0000AD0D0000}"/>
    <cellStyle name="40% - Акцент2 2 2 2" xfId="3633" xr:uid="{00000000-0005-0000-0000-0000AE0D0000}"/>
    <cellStyle name="40% - Акцент2 2 2 2 2" xfId="3634" xr:uid="{00000000-0005-0000-0000-0000AF0D0000}"/>
    <cellStyle name="40% - Акцент2 2 3" xfId="3635" xr:uid="{00000000-0005-0000-0000-0000B00D0000}"/>
    <cellStyle name="40% - Акцент2 2 3 2" xfId="3636" xr:uid="{00000000-0005-0000-0000-0000B10D0000}"/>
    <cellStyle name="40% - Акцент2 2 4" xfId="3637" xr:uid="{00000000-0005-0000-0000-0000B20D0000}"/>
    <cellStyle name="40% - Акцент2 2 5" xfId="3638" xr:uid="{00000000-0005-0000-0000-0000B30D0000}"/>
    <cellStyle name="40% - Акцент2 2_2012" xfId="3639" xr:uid="{00000000-0005-0000-0000-0000B40D0000}"/>
    <cellStyle name="40% - Акцент2 3" xfId="3640" xr:uid="{00000000-0005-0000-0000-0000B50D0000}"/>
    <cellStyle name="40% - Акцент2 3 2" xfId="3641" xr:uid="{00000000-0005-0000-0000-0000B60D0000}"/>
    <cellStyle name="40% - Акцент2 3 3" xfId="3642" xr:uid="{00000000-0005-0000-0000-0000B70D0000}"/>
    <cellStyle name="40% - Акцент2 3 4" xfId="3643" xr:uid="{00000000-0005-0000-0000-0000B80D0000}"/>
    <cellStyle name="40% - Акцент2 3 4 2" xfId="3644" xr:uid="{00000000-0005-0000-0000-0000B90D0000}"/>
    <cellStyle name="40% - Акцент2 3 5" xfId="3645" xr:uid="{00000000-0005-0000-0000-0000BA0D0000}"/>
    <cellStyle name="40% - Акцент2 3_Р-52" xfId="3646" xr:uid="{00000000-0005-0000-0000-0000BB0D0000}"/>
    <cellStyle name="40% - Акцент2 4" xfId="3647" xr:uid="{00000000-0005-0000-0000-0000BC0D0000}"/>
    <cellStyle name="40% - Акцент2 5" xfId="3648" xr:uid="{00000000-0005-0000-0000-0000BD0D0000}"/>
    <cellStyle name="40% - Акцент3 2" xfId="24" xr:uid="{00000000-0005-0000-0000-0000BE0D0000}"/>
    <cellStyle name="40% - Акцент3 2 2" xfId="3649" xr:uid="{00000000-0005-0000-0000-0000BF0D0000}"/>
    <cellStyle name="40% - Акцент3 2 2 2" xfId="3650" xr:uid="{00000000-0005-0000-0000-0000C00D0000}"/>
    <cellStyle name="40% - Акцент3 2 2 2 2" xfId="3651" xr:uid="{00000000-0005-0000-0000-0000C10D0000}"/>
    <cellStyle name="40% - Акцент3 2 3" xfId="3652" xr:uid="{00000000-0005-0000-0000-0000C20D0000}"/>
    <cellStyle name="40% - Акцент3 2 3 2" xfId="3653" xr:uid="{00000000-0005-0000-0000-0000C30D0000}"/>
    <cellStyle name="40% - Акцент3 2 4" xfId="3654" xr:uid="{00000000-0005-0000-0000-0000C40D0000}"/>
    <cellStyle name="40% - Акцент3 2 5" xfId="3655" xr:uid="{00000000-0005-0000-0000-0000C50D0000}"/>
    <cellStyle name="40% - Акцент3 2_2012" xfId="3656" xr:uid="{00000000-0005-0000-0000-0000C60D0000}"/>
    <cellStyle name="40% - Акцент3 3" xfId="3657" xr:uid="{00000000-0005-0000-0000-0000C70D0000}"/>
    <cellStyle name="40% - Акцент3 3 2" xfId="3658" xr:uid="{00000000-0005-0000-0000-0000C80D0000}"/>
    <cellStyle name="40% - Акцент3 3 3" xfId="3659" xr:uid="{00000000-0005-0000-0000-0000C90D0000}"/>
    <cellStyle name="40% - Акцент3 3 4" xfId="3660" xr:uid="{00000000-0005-0000-0000-0000CA0D0000}"/>
    <cellStyle name="40% - Акцент3 3 4 2" xfId="3661" xr:uid="{00000000-0005-0000-0000-0000CB0D0000}"/>
    <cellStyle name="40% - Акцент3 3 5" xfId="3662" xr:uid="{00000000-0005-0000-0000-0000CC0D0000}"/>
    <cellStyle name="40% - Акцент3 3_Р-52" xfId="3663" xr:uid="{00000000-0005-0000-0000-0000CD0D0000}"/>
    <cellStyle name="40% - Акцент3 4" xfId="3664" xr:uid="{00000000-0005-0000-0000-0000CE0D0000}"/>
    <cellStyle name="40% - Акцент3 5" xfId="3665" xr:uid="{00000000-0005-0000-0000-0000CF0D0000}"/>
    <cellStyle name="40% - Акцент4 2" xfId="25" xr:uid="{00000000-0005-0000-0000-0000D00D0000}"/>
    <cellStyle name="40% - Акцент4 2 2" xfId="3666" xr:uid="{00000000-0005-0000-0000-0000D10D0000}"/>
    <cellStyle name="40% - Акцент4 2 2 2" xfId="3667" xr:uid="{00000000-0005-0000-0000-0000D20D0000}"/>
    <cellStyle name="40% - Акцент4 2 2 2 2" xfId="3668" xr:uid="{00000000-0005-0000-0000-0000D30D0000}"/>
    <cellStyle name="40% - Акцент4 2 3" xfId="3669" xr:uid="{00000000-0005-0000-0000-0000D40D0000}"/>
    <cellStyle name="40% - Акцент4 2 3 2" xfId="3670" xr:uid="{00000000-0005-0000-0000-0000D50D0000}"/>
    <cellStyle name="40% - Акцент4 2 4" xfId="3671" xr:uid="{00000000-0005-0000-0000-0000D60D0000}"/>
    <cellStyle name="40% - Акцент4 2 5" xfId="3672" xr:uid="{00000000-0005-0000-0000-0000D70D0000}"/>
    <cellStyle name="40% - Акцент4 2_2012" xfId="3673" xr:uid="{00000000-0005-0000-0000-0000D80D0000}"/>
    <cellStyle name="40% - Акцент4 3" xfId="3674" xr:uid="{00000000-0005-0000-0000-0000D90D0000}"/>
    <cellStyle name="40% - Акцент4 3 2" xfId="3675" xr:uid="{00000000-0005-0000-0000-0000DA0D0000}"/>
    <cellStyle name="40% - Акцент4 3 3" xfId="3676" xr:uid="{00000000-0005-0000-0000-0000DB0D0000}"/>
    <cellStyle name="40% - Акцент4 3 4" xfId="3677" xr:uid="{00000000-0005-0000-0000-0000DC0D0000}"/>
    <cellStyle name="40% - Акцент4 3 4 2" xfId="3678" xr:uid="{00000000-0005-0000-0000-0000DD0D0000}"/>
    <cellStyle name="40% - Акцент4 3 5" xfId="3679" xr:uid="{00000000-0005-0000-0000-0000DE0D0000}"/>
    <cellStyle name="40% - Акцент4 3_Р-52" xfId="3680" xr:uid="{00000000-0005-0000-0000-0000DF0D0000}"/>
    <cellStyle name="40% - Акцент4 4" xfId="3681" xr:uid="{00000000-0005-0000-0000-0000E00D0000}"/>
    <cellStyle name="40% - Акцент4 5" xfId="3682" xr:uid="{00000000-0005-0000-0000-0000E10D0000}"/>
    <cellStyle name="40% - Акцент5 2" xfId="26" xr:uid="{00000000-0005-0000-0000-0000E20D0000}"/>
    <cellStyle name="40% - Акцент5 2 2" xfId="3683" xr:uid="{00000000-0005-0000-0000-0000E30D0000}"/>
    <cellStyle name="40% - Акцент5 2 2 2" xfId="3684" xr:uid="{00000000-0005-0000-0000-0000E40D0000}"/>
    <cellStyle name="40% - Акцент5 2 2 2 2" xfId="3685" xr:uid="{00000000-0005-0000-0000-0000E50D0000}"/>
    <cellStyle name="40% - Акцент5 2 3" xfId="3686" xr:uid="{00000000-0005-0000-0000-0000E60D0000}"/>
    <cellStyle name="40% - Акцент5 2 3 2" xfId="3687" xr:uid="{00000000-0005-0000-0000-0000E70D0000}"/>
    <cellStyle name="40% - Акцент5 2 4" xfId="3688" xr:uid="{00000000-0005-0000-0000-0000E80D0000}"/>
    <cellStyle name="40% - Акцент5 2 5" xfId="3689" xr:uid="{00000000-0005-0000-0000-0000E90D0000}"/>
    <cellStyle name="40% - Акцент5 2_2012" xfId="3690" xr:uid="{00000000-0005-0000-0000-0000EA0D0000}"/>
    <cellStyle name="40% - Акцент5 3" xfId="3691" xr:uid="{00000000-0005-0000-0000-0000EB0D0000}"/>
    <cellStyle name="40% - Акцент5 3 2" xfId="3692" xr:uid="{00000000-0005-0000-0000-0000EC0D0000}"/>
    <cellStyle name="40% - Акцент5 3 3" xfId="3693" xr:uid="{00000000-0005-0000-0000-0000ED0D0000}"/>
    <cellStyle name="40% - Акцент5 3 4" xfId="3694" xr:uid="{00000000-0005-0000-0000-0000EE0D0000}"/>
    <cellStyle name="40% - Акцент5 3 4 2" xfId="3695" xr:uid="{00000000-0005-0000-0000-0000EF0D0000}"/>
    <cellStyle name="40% - Акцент5 3 5" xfId="3696" xr:uid="{00000000-0005-0000-0000-0000F00D0000}"/>
    <cellStyle name="40% - Акцент5 3_Р-52" xfId="3697" xr:uid="{00000000-0005-0000-0000-0000F10D0000}"/>
    <cellStyle name="40% - Акцент5 4" xfId="3698" xr:uid="{00000000-0005-0000-0000-0000F20D0000}"/>
    <cellStyle name="40% - Акцент5 5" xfId="3699" xr:uid="{00000000-0005-0000-0000-0000F30D0000}"/>
    <cellStyle name="40% - Акцент6 2" xfId="27" xr:uid="{00000000-0005-0000-0000-0000F40D0000}"/>
    <cellStyle name="40% - Акцент6 2 2" xfId="3700" xr:uid="{00000000-0005-0000-0000-0000F50D0000}"/>
    <cellStyle name="40% - Акцент6 2 2 2" xfId="3701" xr:uid="{00000000-0005-0000-0000-0000F60D0000}"/>
    <cellStyle name="40% - Акцент6 2 2 2 2" xfId="3702" xr:uid="{00000000-0005-0000-0000-0000F70D0000}"/>
    <cellStyle name="40% - Акцент6 2 3" xfId="3703" xr:uid="{00000000-0005-0000-0000-0000F80D0000}"/>
    <cellStyle name="40% - Акцент6 2 3 2" xfId="3704" xr:uid="{00000000-0005-0000-0000-0000F90D0000}"/>
    <cellStyle name="40% - Акцент6 2 4" xfId="3705" xr:uid="{00000000-0005-0000-0000-0000FA0D0000}"/>
    <cellStyle name="40% - Акцент6 2 5" xfId="3706" xr:uid="{00000000-0005-0000-0000-0000FB0D0000}"/>
    <cellStyle name="40% - Акцент6 2_2012" xfId="3707" xr:uid="{00000000-0005-0000-0000-0000FC0D0000}"/>
    <cellStyle name="40% - Акцент6 3" xfId="3708" xr:uid="{00000000-0005-0000-0000-0000FD0D0000}"/>
    <cellStyle name="40% - Акцент6 3 2" xfId="3709" xr:uid="{00000000-0005-0000-0000-0000FE0D0000}"/>
    <cellStyle name="40% - Акцент6 3 3" xfId="3710" xr:uid="{00000000-0005-0000-0000-0000FF0D0000}"/>
    <cellStyle name="40% - Акцент6 3 4" xfId="3711" xr:uid="{00000000-0005-0000-0000-0000000E0000}"/>
    <cellStyle name="40% - Акцент6 3 4 2" xfId="3712" xr:uid="{00000000-0005-0000-0000-0000010E0000}"/>
    <cellStyle name="40% - Акцент6 3 5" xfId="3713" xr:uid="{00000000-0005-0000-0000-0000020E0000}"/>
    <cellStyle name="40% - Акцент6 3_Р-52" xfId="3714" xr:uid="{00000000-0005-0000-0000-0000030E0000}"/>
    <cellStyle name="40% - Акцент6 4" xfId="3715" xr:uid="{00000000-0005-0000-0000-0000040E0000}"/>
    <cellStyle name="40% - Акцент6 5" xfId="3716" xr:uid="{00000000-0005-0000-0000-0000050E0000}"/>
    <cellStyle name="60% - Accent1" xfId="3717" xr:uid="{00000000-0005-0000-0000-0000060E0000}"/>
    <cellStyle name="60% - Accent1 2" xfId="3718" xr:uid="{00000000-0005-0000-0000-0000070E0000}"/>
    <cellStyle name="60% - Accent2" xfId="3719" xr:uid="{00000000-0005-0000-0000-0000080E0000}"/>
    <cellStyle name="60% - Accent2 2" xfId="3720" xr:uid="{00000000-0005-0000-0000-0000090E0000}"/>
    <cellStyle name="60% - Accent3" xfId="3721" xr:uid="{00000000-0005-0000-0000-00000A0E0000}"/>
    <cellStyle name="60% - Accent3 2" xfId="3722" xr:uid="{00000000-0005-0000-0000-00000B0E0000}"/>
    <cellStyle name="60% - Accent4" xfId="3723" xr:uid="{00000000-0005-0000-0000-00000C0E0000}"/>
    <cellStyle name="60% - Accent4 2" xfId="3724" xr:uid="{00000000-0005-0000-0000-00000D0E0000}"/>
    <cellStyle name="60% - Accent5" xfId="3725" xr:uid="{00000000-0005-0000-0000-00000E0E0000}"/>
    <cellStyle name="60% - Accent5 2" xfId="3726" xr:uid="{00000000-0005-0000-0000-00000F0E0000}"/>
    <cellStyle name="60% - Accent6" xfId="3727" xr:uid="{00000000-0005-0000-0000-0000100E0000}"/>
    <cellStyle name="60% - Accent6 2" xfId="3728" xr:uid="{00000000-0005-0000-0000-0000110E0000}"/>
    <cellStyle name="60% - Акцент1 2" xfId="28" xr:uid="{00000000-0005-0000-0000-0000120E0000}"/>
    <cellStyle name="60% - Акцент1 2 2" xfId="3729" xr:uid="{00000000-0005-0000-0000-0000130E0000}"/>
    <cellStyle name="60% - Акцент1 2 2 2" xfId="3730" xr:uid="{00000000-0005-0000-0000-0000140E0000}"/>
    <cellStyle name="60% - Акцент1 2 2 2 2" xfId="3731" xr:uid="{00000000-0005-0000-0000-0000150E0000}"/>
    <cellStyle name="60% - Акцент1 2 3" xfId="3732" xr:uid="{00000000-0005-0000-0000-0000160E0000}"/>
    <cellStyle name="60% - Акцент1 2 4" xfId="3733" xr:uid="{00000000-0005-0000-0000-0000170E0000}"/>
    <cellStyle name="60% - Акцент1 2 5" xfId="3734" xr:uid="{00000000-0005-0000-0000-0000180E0000}"/>
    <cellStyle name="60% - Акцент1 2_2012" xfId="3735" xr:uid="{00000000-0005-0000-0000-0000190E0000}"/>
    <cellStyle name="60% - Акцент1 3" xfId="3736" xr:uid="{00000000-0005-0000-0000-00001A0E0000}"/>
    <cellStyle name="60% - Акцент1 3 2" xfId="3737" xr:uid="{00000000-0005-0000-0000-00001B0E0000}"/>
    <cellStyle name="60% - Акцент1 3 3" xfId="3738" xr:uid="{00000000-0005-0000-0000-00001C0E0000}"/>
    <cellStyle name="60% - Акцент1 3 4" xfId="3739" xr:uid="{00000000-0005-0000-0000-00001D0E0000}"/>
    <cellStyle name="60% - Акцент1 3 4 2" xfId="3740" xr:uid="{00000000-0005-0000-0000-00001E0E0000}"/>
    <cellStyle name="60% - Акцент1 3 5" xfId="3741" xr:uid="{00000000-0005-0000-0000-00001F0E0000}"/>
    <cellStyle name="60% - Акцент1 3_Р-52" xfId="3742" xr:uid="{00000000-0005-0000-0000-0000200E0000}"/>
    <cellStyle name="60% - Акцент1 4" xfId="3743" xr:uid="{00000000-0005-0000-0000-0000210E0000}"/>
    <cellStyle name="60% - Акцент1 5" xfId="3744" xr:uid="{00000000-0005-0000-0000-0000220E0000}"/>
    <cellStyle name="60% - Акцент2 2" xfId="29" xr:uid="{00000000-0005-0000-0000-0000230E0000}"/>
    <cellStyle name="60% - Акцент2 2 2" xfId="3745" xr:uid="{00000000-0005-0000-0000-0000240E0000}"/>
    <cellStyle name="60% - Акцент2 2 2 2" xfId="3746" xr:uid="{00000000-0005-0000-0000-0000250E0000}"/>
    <cellStyle name="60% - Акцент2 2 2 2 2" xfId="3747" xr:uid="{00000000-0005-0000-0000-0000260E0000}"/>
    <cellStyle name="60% - Акцент2 2 3" xfId="3748" xr:uid="{00000000-0005-0000-0000-0000270E0000}"/>
    <cellStyle name="60% - Акцент2 2 4" xfId="3749" xr:uid="{00000000-0005-0000-0000-0000280E0000}"/>
    <cellStyle name="60% - Акцент2 2 5" xfId="3750" xr:uid="{00000000-0005-0000-0000-0000290E0000}"/>
    <cellStyle name="60% - Акцент2 2_2012" xfId="3751" xr:uid="{00000000-0005-0000-0000-00002A0E0000}"/>
    <cellStyle name="60% - Акцент2 3" xfId="3752" xr:uid="{00000000-0005-0000-0000-00002B0E0000}"/>
    <cellStyle name="60% - Акцент2 3 2" xfId="3753" xr:uid="{00000000-0005-0000-0000-00002C0E0000}"/>
    <cellStyle name="60% - Акцент2 3 3" xfId="3754" xr:uid="{00000000-0005-0000-0000-00002D0E0000}"/>
    <cellStyle name="60% - Акцент2 3 4" xfId="3755" xr:uid="{00000000-0005-0000-0000-00002E0E0000}"/>
    <cellStyle name="60% - Акцент2 3 4 2" xfId="3756" xr:uid="{00000000-0005-0000-0000-00002F0E0000}"/>
    <cellStyle name="60% - Акцент2 3 5" xfId="3757" xr:uid="{00000000-0005-0000-0000-0000300E0000}"/>
    <cellStyle name="60% - Акцент2 3_Р-52" xfId="3758" xr:uid="{00000000-0005-0000-0000-0000310E0000}"/>
    <cellStyle name="60% - Акцент2 4" xfId="3759" xr:uid="{00000000-0005-0000-0000-0000320E0000}"/>
    <cellStyle name="60% - Акцент2 5" xfId="3760" xr:uid="{00000000-0005-0000-0000-0000330E0000}"/>
    <cellStyle name="60% - Акцент3 2" xfId="30" xr:uid="{00000000-0005-0000-0000-0000340E0000}"/>
    <cellStyle name="60% - Акцент3 2 2" xfId="3761" xr:uid="{00000000-0005-0000-0000-0000350E0000}"/>
    <cellStyle name="60% - Акцент3 2 2 2" xfId="3762" xr:uid="{00000000-0005-0000-0000-0000360E0000}"/>
    <cellStyle name="60% - Акцент3 2 2 2 2" xfId="3763" xr:uid="{00000000-0005-0000-0000-0000370E0000}"/>
    <cellStyle name="60% - Акцент3 2 3" xfId="3764" xr:uid="{00000000-0005-0000-0000-0000380E0000}"/>
    <cellStyle name="60% - Акцент3 2 4" xfId="3765" xr:uid="{00000000-0005-0000-0000-0000390E0000}"/>
    <cellStyle name="60% - Акцент3 2 5" xfId="3766" xr:uid="{00000000-0005-0000-0000-00003A0E0000}"/>
    <cellStyle name="60% - Акцент3 2_2012" xfId="3767" xr:uid="{00000000-0005-0000-0000-00003B0E0000}"/>
    <cellStyle name="60% - Акцент3 3" xfId="3768" xr:uid="{00000000-0005-0000-0000-00003C0E0000}"/>
    <cellStyle name="60% - Акцент3 3 2" xfId="3769" xr:uid="{00000000-0005-0000-0000-00003D0E0000}"/>
    <cellStyle name="60% - Акцент3 3 3" xfId="3770" xr:uid="{00000000-0005-0000-0000-00003E0E0000}"/>
    <cellStyle name="60% - Акцент3 3 4" xfId="3771" xr:uid="{00000000-0005-0000-0000-00003F0E0000}"/>
    <cellStyle name="60% - Акцент3 3 4 2" xfId="3772" xr:uid="{00000000-0005-0000-0000-0000400E0000}"/>
    <cellStyle name="60% - Акцент3 3 5" xfId="3773" xr:uid="{00000000-0005-0000-0000-0000410E0000}"/>
    <cellStyle name="60% - Акцент3 3_Р-52" xfId="3774" xr:uid="{00000000-0005-0000-0000-0000420E0000}"/>
    <cellStyle name="60% - Акцент3 4" xfId="3775" xr:uid="{00000000-0005-0000-0000-0000430E0000}"/>
    <cellStyle name="60% - Акцент3 5" xfId="3776" xr:uid="{00000000-0005-0000-0000-0000440E0000}"/>
    <cellStyle name="60% - Акцент4 2" xfId="31" xr:uid="{00000000-0005-0000-0000-0000450E0000}"/>
    <cellStyle name="60% - Акцент4 2 2" xfId="3777" xr:uid="{00000000-0005-0000-0000-0000460E0000}"/>
    <cellStyle name="60% - Акцент4 2 2 2" xfId="3778" xr:uid="{00000000-0005-0000-0000-0000470E0000}"/>
    <cellStyle name="60% - Акцент4 2 2 2 2" xfId="3779" xr:uid="{00000000-0005-0000-0000-0000480E0000}"/>
    <cellStyle name="60% - Акцент4 2 3" xfId="3780" xr:uid="{00000000-0005-0000-0000-0000490E0000}"/>
    <cellStyle name="60% - Акцент4 2 4" xfId="3781" xr:uid="{00000000-0005-0000-0000-00004A0E0000}"/>
    <cellStyle name="60% - Акцент4 2 5" xfId="3782" xr:uid="{00000000-0005-0000-0000-00004B0E0000}"/>
    <cellStyle name="60% - Акцент4 2_2012" xfId="3783" xr:uid="{00000000-0005-0000-0000-00004C0E0000}"/>
    <cellStyle name="60% - Акцент4 3" xfId="3784" xr:uid="{00000000-0005-0000-0000-00004D0E0000}"/>
    <cellStyle name="60% - Акцент4 3 2" xfId="3785" xr:uid="{00000000-0005-0000-0000-00004E0E0000}"/>
    <cellStyle name="60% - Акцент4 3 3" xfId="3786" xr:uid="{00000000-0005-0000-0000-00004F0E0000}"/>
    <cellStyle name="60% - Акцент4 3 4" xfId="3787" xr:uid="{00000000-0005-0000-0000-0000500E0000}"/>
    <cellStyle name="60% - Акцент4 3 4 2" xfId="3788" xr:uid="{00000000-0005-0000-0000-0000510E0000}"/>
    <cellStyle name="60% - Акцент4 3 5" xfId="3789" xr:uid="{00000000-0005-0000-0000-0000520E0000}"/>
    <cellStyle name="60% - Акцент4 3_Р-52" xfId="3790" xr:uid="{00000000-0005-0000-0000-0000530E0000}"/>
    <cellStyle name="60% - Акцент4 4" xfId="3791" xr:uid="{00000000-0005-0000-0000-0000540E0000}"/>
    <cellStyle name="60% - Акцент4 5" xfId="3792" xr:uid="{00000000-0005-0000-0000-0000550E0000}"/>
    <cellStyle name="60% - Акцент5 2" xfId="32" xr:uid="{00000000-0005-0000-0000-0000560E0000}"/>
    <cellStyle name="60% - Акцент5 2 2" xfId="3793" xr:uid="{00000000-0005-0000-0000-0000570E0000}"/>
    <cellStyle name="60% - Акцент5 2 2 2" xfId="3794" xr:uid="{00000000-0005-0000-0000-0000580E0000}"/>
    <cellStyle name="60% - Акцент5 2 2 2 2" xfId="3795" xr:uid="{00000000-0005-0000-0000-0000590E0000}"/>
    <cellStyle name="60% - Акцент5 2 3" xfId="3796" xr:uid="{00000000-0005-0000-0000-00005A0E0000}"/>
    <cellStyle name="60% - Акцент5 2 4" xfId="3797" xr:uid="{00000000-0005-0000-0000-00005B0E0000}"/>
    <cellStyle name="60% - Акцент5 2 5" xfId="3798" xr:uid="{00000000-0005-0000-0000-00005C0E0000}"/>
    <cellStyle name="60% - Акцент5 2_2012" xfId="3799" xr:uid="{00000000-0005-0000-0000-00005D0E0000}"/>
    <cellStyle name="60% - Акцент5 3" xfId="3800" xr:uid="{00000000-0005-0000-0000-00005E0E0000}"/>
    <cellStyle name="60% - Акцент5 3 2" xfId="3801" xr:uid="{00000000-0005-0000-0000-00005F0E0000}"/>
    <cellStyle name="60% - Акцент5 3 3" xfId="3802" xr:uid="{00000000-0005-0000-0000-0000600E0000}"/>
    <cellStyle name="60% - Акцент5 3 4" xfId="3803" xr:uid="{00000000-0005-0000-0000-0000610E0000}"/>
    <cellStyle name="60% - Акцент5 3 4 2" xfId="3804" xr:uid="{00000000-0005-0000-0000-0000620E0000}"/>
    <cellStyle name="60% - Акцент5 3 5" xfId="3805" xr:uid="{00000000-0005-0000-0000-0000630E0000}"/>
    <cellStyle name="60% - Акцент5 3_Р-52" xfId="3806" xr:uid="{00000000-0005-0000-0000-0000640E0000}"/>
    <cellStyle name="60% - Акцент5 4" xfId="3807" xr:uid="{00000000-0005-0000-0000-0000650E0000}"/>
    <cellStyle name="60% - Акцент5 5" xfId="3808" xr:uid="{00000000-0005-0000-0000-0000660E0000}"/>
    <cellStyle name="60% - Акцент6 2" xfId="33" xr:uid="{00000000-0005-0000-0000-0000670E0000}"/>
    <cellStyle name="60% - Акцент6 2 2" xfId="3809" xr:uid="{00000000-0005-0000-0000-0000680E0000}"/>
    <cellStyle name="60% - Акцент6 2 2 2" xfId="3810" xr:uid="{00000000-0005-0000-0000-0000690E0000}"/>
    <cellStyle name="60% - Акцент6 2 2 2 2" xfId="3811" xr:uid="{00000000-0005-0000-0000-00006A0E0000}"/>
    <cellStyle name="60% - Акцент6 2 3" xfId="3812" xr:uid="{00000000-0005-0000-0000-00006B0E0000}"/>
    <cellStyle name="60% - Акцент6 2 4" xfId="3813" xr:uid="{00000000-0005-0000-0000-00006C0E0000}"/>
    <cellStyle name="60% - Акцент6 2 5" xfId="3814" xr:uid="{00000000-0005-0000-0000-00006D0E0000}"/>
    <cellStyle name="60% - Акцент6 2_2012" xfId="3815" xr:uid="{00000000-0005-0000-0000-00006E0E0000}"/>
    <cellStyle name="60% - Акцент6 3" xfId="3816" xr:uid="{00000000-0005-0000-0000-00006F0E0000}"/>
    <cellStyle name="60% - Акцент6 3 2" xfId="3817" xr:uid="{00000000-0005-0000-0000-0000700E0000}"/>
    <cellStyle name="60% - Акцент6 3 3" xfId="3818" xr:uid="{00000000-0005-0000-0000-0000710E0000}"/>
    <cellStyle name="60% - Акцент6 3 4" xfId="3819" xr:uid="{00000000-0005-0000-0000-0000720E0000}"/>
    <cellStyle name="60% - Акцент6 3 4 2" xfId="3820" xr:uid="{00000000-0005-0000-0000-0000730E0000}"/>
    <cellStyle name="60% - Акцент6 3 5" xfId="3821" xr:uid="{00000000-0005-0000-0000-0000740E0000}"/>
    <cellStyle name="60% - Акцент6 3_Р-52" xfId="3822" xr:uid="{00000000-0005-0000-0000-0000750E0000}"/>
    <cellStyle name="60% - Акцент6 4" xfId="3823" xr:uid="{00000000-0005-0000-0000-0000760E0000}"/>
    <cellStyle name="60% - Акцент6 5" xfId="3824" xr:uid="{00000000-0005-0000-0000-0000770E0000}"/>
    <cellStyle name="94,5" xfId="3825" xr:uid="{00000000-0005-0000-0000-0000780E0000}"/>
    <cellStyle name="Accent1" xfId="3826" xr:uid="{00000000-0005-0000-0000-0000790E0000}"/>
    <cellStyle name="Accent1 2" xfId="3827" xr:uid="{00000000-0005-0000-0000-00007A0E0000}"/>
    <cellStyle name="Accent2" xfId="3828" xr:uid="{00000000-0005-0000-0000-00007B0E0000}"/>
    <cellStyle name="Accent2 2" xfId="3829" xr:uid="{00000000-0005-0000-0000-00007C0E0000}"/>
    <cellStyle name="Accent3" xfId="3830" xr:uid="{00000000-0005-0000-0000-00007D0E0000}"/>
    <cellStyle name="Accent3 2" xfId="3831" xr:uid="{00000000-0005-0000-0000-00007E0E0000}"/>
    <cellStyle name="Accent4" xfId="3832" xr:uid="{00000000-0005-0000-0000-00007F0E0000}"/>
    <cellStyle name="Accent4 2" xfId="3833" xr:uid="{00000000-0005-0000-0000-0000800E0000}"/>
    <cellStyle name="Accent5" xfId="3834" xr:uid="{00000000-0005-0000-0000-0000810E0000}"/>
    <cellStyle name="Accent5 2" xfId="3835" xr:uid="{00000000-0005-0000-0000-0000820E0000}"/>
    <cellStyle name="Accent6" xfId="3836" xr:uid="{00000000-0005-0000-0000-0000830E0000}"/>
    <cellStyle name="Accent6 2" xfId="3837" xr:uid="{00000000-0005-0000-0000-0000840E0000}"/>
    <cellStyle name="args.style" xfId="3838" xr:uid="{00000000-0005-0000-0000-0000850E0000}"/>
    <cellStyle name="Bad" xfId="3839" xr:uid="{00000000-0005-0000-0000-0000860E0000}"/>
    <cellStyle name="Bad 2" xfId="3840" xr:uid="{00000000-0005-0000-0000-0000870E0000}"/>
    <cellStyle name="Body" xfId="3841" xr:uid="{00000000-0005-0000-0000-0000880E0000}"/>
    <cellStyle name="CALC Amount" xfId="3842" xr:uid="{00000000-0005-0000-0000-0000890E0000}"/>
    <cellStyle name="CALC Amount [1]" xfId="3843" xr:uid="{00000000-0005-0000-0000-00008A0E0000}"/>
    <cellStyle name="CALC Amount [2]" xfId="3844" xr:uid="{00000000-0005-0000-0000-00008B0E0000}"/>
    <cellStyle name="CALC Amount 10" xfId="3845" xr:uid="{00000000-0005-0000-0000-00008C0E0000}"/>
    <cellStyle name="CALC Amount 11" xfId="3846" xr:uid="{00000000-0005-0000-0000-00008D0E0000}"/>
    <cellStyle name="CALC Amount 12" xfId="3847" xr:uid="{00000000-0005-0000-0000-00008E0E0000}"/>
    <cellStyle name="CALC Amount 13" xfId="3848" xr:uid="{00000000-0005-0000-0000-00008F0E0000}"/>
    <cellStyle name="CALC Amount 14" xfId="3849" xr:uid="{00000000-0005-0000-0000-0000900E0000}"/>
    <cellStyle name="CALC Amount 15" xfId="3850" xr:uid="{00000000-0005-0000-0000-0000910E0000}"/>
    <cellStyle name="CALC Amount 16" xfId="3851" xr:uid="{00000000-0005-0000-0000-0000920E0000}"/>
    <cellStyle name="CALC Amount 17" xfId="3852" xr:uid="{00000000-0005-0000-0000-0000930E0000}"/>
    <cellStyle name="CALC Amount 18" xfId="3853" xr:uid="{00000000-0005-0000-0000-0000940E0000}"/>
    <cellStyle name="CALC Amount 19" xfId="3854" xr:uid="{00000000-0005-0000-0000-0000950E0000}"/>
    <cellStyle name="CALC Amount 2" xfId="3855" xr:uid="{00000000-0005-0000-0000-0000960E0000}"/>
    <cellStyle name="CALC Amount 2 2" xfId="3856" xr:uid="{00000000-0005-0000-0000-0000970E0000}"/>
    <cellStyle name="CALC Amount 20" xfId="3857" xr:uid="{00000000-0005-0000-0000-0000980E0000}"/>
    <cellStyle name="CALC Amount 21" xfId="3858" xr:uid="{00000000-0005-0000-0000-0000990E0000}"/>
    <cellStyle name="CALC Amount 22" xfId="3859" xr:uid="{00000000-0005-0000-0000-00009A0E0000}"/>
    <cellStyle name="CALC Amount 23" xfId="3860" xr:uid="{00000000-0005-0000-0000-00009B0E0000}"/>
    <cellStyle name="CALC Amount 24" xfId="3861" xr:uid="{00000000-0005-0000-0000-00009C0E0000}"/>
    <cellStyle name="CALC Amount 25" xfId="3862" xr:uid="{00000000-0005-0000-0000-00009D0E0000}"/>
    <cellStyle name="CALC Amount 26" xfId="3863" xr:uid="{00000000-0005-0000-0000-00009E0E0000}"/>
    <cellStyle name="CALC Amount 27" xfId="3864" xr:uid="{00000000-0005-0000-0000-00009F0E0000}"/>
    <cellStyle name="CALC Amount 28" xfId="3865" xr:uid="{00000000-0005-0000-0000-0000A00E0000}"/>
    <cellStyle name="CALC Amount 29" xfId="3866" xr:uid="{00000000-0005-0000-0000-0000A10E0000}"/>
    <cellStyle name="CALC Amount 3" xfId="3867" xr:uid="{00000000-0005-0000-0000-0000A20E0000}"/>
    <cellStyle name="CALC Amount 3 2" xfId="3868" xr:uid="{00000000-0005-0000-0000-0000A30E0000}"/>
    <cellStyle name="CALC Amount 30" xfId="3869" xr:uid="{00000000-0005-0000-0000-0000A40E0000}"/>
    <cellStyle name="CALC Amount 31" xfId="3870" xr:uid="{00000000-0005-0000-0000-0000A50E0000}"/>
    <cellStyle name="CALC Amount 32" xfId="3871" xr:uid="{00000000-0005-0000-0000-0000A60E0000}"/>
    <cellStyle name="CALC Amount 33" xfId="3872" xr:uid="{00000000-0005-0000-0000-0000A70E0000}"/>
    <cellStyle name="CALC Amount 34" xfId="3873" xr:uid="{00000000-0005-0000-0000-0000A80E0000}"/>
    <cellStyle name="CALC Amount 35" xfId="3874" xr:uid="{00000000-0005-0000-0000-0000A90E0000}"/>
    <cellStyle name="CALC Amount 36" xfId="3875" xr:uid="{00000000-0005-0000-0000-0000AA0E0000}"/>
    <cellStyle name="CALC Amount 37" xfId="3876" xr:uid="{00000000-0005-0000-0000-0000AB0E0000}"/>
    <cellStyle name="CALC Amount 38" xfId="3877" xr:uid="{00000000-0005-0000-0000-0000AC0E0000}"/>
    <cellStyle name="CALC Amount 39" xfId="3878" xr:uid="{00000000-0005-0000-0000-0000AD0E0000}"/>
    <cellStyle name="CALC Amount 4" xfId="3879" xr:uid="{00000000-0005-0000-0000-0000AE0E0000}"/>
    <cellStyle name="CALC Amount 40" xfId="3880" xr:uid="{00000000-0005-0000-0000-0000AF0E0000}"/>
    <cellStyle name="CALC Amount 41" xfId="3881" xr:uid="{00000000-0005-0000-0000-0000B00E0000}"/>
    <cellStyle name="CALC Amount 42" xfId="3882" xr:uid="{00000000-0005-0000-0000-0000B10E0000}"/>
    <cellStyle name="CALC Amount 43" xfId="3883" xr:uid="{00000000-0005-0000-0000-0000B20E0000}"/>
    <cellStyle name="CALC Amount 44" xfId="3884" xr:uid="{00000000-0005-0000-0000-0000B30E0000}"/>
    <cellStyle name="CALC Amount 45" xfId="3885" xr:uid="{00000000-0005-0000-0000-0000B40E0000}"/>
    <cellStyle name="CALC Amount 46" xfId="3886" xr:uid="{00000000-0005-0000-0000-0000B50E0000}"/>
    <cellStyle name="CALC Amount 47" xfId="3887" xr:uid="{00000000-0005-0000-0000-0000B60E0000}"/>
    <cellStyle name="CALC Amount 48" xfId="3888" xr:uid="{00000000-0005-0000-0000-0000B70E0000}"/>
    <cellStyle name="CALC Amount 49" xfId="3889" xr:uid="{00000000-0005-0000-0000-0000B80E0000}"/>
    <cellStyle name="CALC Amount 5" xfId="3890" xr:uid="{00000000-0005-0000-0000-0000B90E0000}"/>
    <cellStyle name="CALC Amount 50" xfId="3891" xr:uid="{00000000-0005-0000-0000-0000BA0E0000}"/>
    <cellStyle name="CALC Amount 51" xfId="3892" xr:uid="{00000000-0005-0000-0000-0000BB0E0000}"/>
    <cellStyle name="CALC Amount 52" xfId="3893" xr:uid="{00000000-0005-0000-0000-0000BC0E0000}"/>
    <cellStyle name="CALC Amount 53" xfId="3894" xr:uid="{00000000-0005-0000-0000-0000BD0E0000}"/>
    <cellStyle name="CALC Amount 54" xfId="3895" xr:uid="{00000000-0005-0000-0000-0000BE0E0000}"/>
    <cellStyle name="CALC Amount 55" xfId="3896" xr:uid="{00000000-0005-0000-0000-0000BF0E0000}"/>
    <cellStyle name="CALC Amount 56" xfId="3897" xr:uid="{00000000-0005-0000-0000-0000C00E0000}"/>
    <cellStyle name="CALC Amount 57" xfId="3898" xr:uid="{00000000-0005-0000-0000-0000C10E0000}"/>
    <cellStyle name="CALC Amount 58" xfId="3899" xr:uid="{00000000-0005-0000-0000-0000C20E0000}"/>
    <cellStyle name="CALC Amount 59" xfId="3900" xr:uid="{00000000-0005-0000-0000-0000C30E0000}"/>
    <cellStyle name="CALC Amount 6" xfId="3901" xr:uid="{00000000-0005-0000-0000-0000C40E0000}"/>
    <cellStyle name="CALC Amount 60" xfId="3902" xr:uid="{00000000-0005-0000-0000-0000C50E0000}"/>
    <cellStyle name="CALC Amount 61" xfId="3903" xr:uid="{00000000-0005-0000-0000-0000C60E0000}"/>
    <cellStyle name="CALC Amount 62" xfId="3904" xr:uid="{00000000-0005-0000-0000-0000C70E0000}"/>
    <cellStyle name="CALC Amount 63" xfId="3905" xr:uid="{00000000-0005-0000-0000-0000C80E0000}"/>
    <cellStyle name="CALC Amount 64" xfId="3906" xr:uid="{00000000-0005-0000-0000-0000C90E0000}"/>
    <cellStyle name="CALC Amount 65" xfId="3907" xr:uid="{00000000-0005-0000-0000-0000CA0E0000}"/>
    <cellStyle name="CALC Amount 66" xfId="3908" xr:uid="{00000000-0005-0000-0000-0000CB0E0000}"/>
    <cellStyle name="CALC Amount 67" xfId="3909" xr:uid="{00000000-0005-0000-0000-0000CC0E0000}"/>
    <cellStyle name="CALC Amount 68" xfId="3910" xr:uid="{00000000-0005-0000-0000-0000CD0E0000}"/>
    <cellStyle name="CALC Amount 69" xfId="3911" xr:uid="{00000000-0005-0000-0000-0000CE0E0000}"/>
    <cellStyle name="CALC Amount 7" xfId="3912" xr:uid="{00000000-0005-0000-0000-0000CF0E0000}"/>
    <cellStyle name="CALC Amount 70" xfId="3913" xr:uid="{00000000-0005-0000-0000-0000D00E0000}"/>
    <cellStyle name="CALC Amount 71" xfId="3914" xr:uid="{00000000-0005-0000-0000-0000D10E0000}"/>
    <cellStyle name="CALC Amount 8" xfId="3915" xr:uid="{00000000-0005-0000-0000-0000D20E0000}"/>
    <cellStyle name="CALC Amount 9" xfId="3916" xr:uid="{00000000-0005-0000-0000-0000D30E0000}"/>
    <cellStyle name="CALC Amount Total" xfId="3917" xr:uid="{00000000-0005-0000-0000-0000D40E0000}"/>
    <cellStyle name="CALC Amount Total [1]" xfId="3918" xr:uid="{00000000-0005-0000-0000-0000D50E0000}"/>
    <cellStyle name="CALC Amount Total [1] 2" xfId="3919" xr:uid="{00000000-0005-0000-0000-0000D60E0000}"/>
    <cellStyle name="CALC Amount Total [1] 2 2" xfId="3920" xr:uid="{00000000-0005-0000-0000-0000D70E0000}"/>
    <cellStyle name="CALC Amount Total [1] 2 2 2" xfId="3921" xr:uid="{00000000-0005-0000-0000-0000D80E0000}"/>
    <cellStyle name="CALC Amount Total [1] 2 2 3" xfId="3922" xr:uid="{00000000-0005-0000-0000-0000D90E0000}"/>
    <cellStyle name="CALC Amount Total [1] 2 2 4" xfId="3923" xr:uid="{00000000-0005-0000-0000-0000DA0E0000}"/>
    <cellStyle name="CALC Amount Total [1] 2 3" xfId="3924" xr:uid="{00000000-0005-0000-0000-0000DB0E0000}"/>
    <cellStyle name="CALC Amount Total [1] 2 3 2" xfId="3925" xr:uid="{00000000-0005-0000-0000-0000DC0E0000}"/>
    <cellStyle name="CALC Amount Total [1] 2 3 3" xfId="3926" xr:uid="{00000000-0005-0000-0000-0000DD0E0000}"/>
    <cellStyle name="CALC Amount Total [1] 2 4" xfId="3927" xr:uid="{00000000-0005-0000-0000-0000DE0E0000}"/>
    <cellStyle name="CALC Amount Total [1] 3" xfId="3928" xr:uid="{00000000-0005-0000-0000-0000DF0E0000}"/>
    <cellStyle name="CALC Amount Total [1] 3 2" xfId="3929" xr:uid="{00000000-0005-0000-0000-0000E00E0000}"/>
    <cellStyle name="CALC Amount Total [1] 3 2 2" xfId="3930" xr:uid="{00000000-0005-0000-0000-0000E10E0000}"/>
    <cellStyle name="CALC Amount Total [1] 3 2 3" xfId="3931" xr:uid="{00000000-0005-0000-0000-0000E20E0000}"/>
    <cellStyle name="CALC Amount Total [1] 3 2 4" xfId="3932" xr:uid="{00000000-0005-0000-0000-0000E30E0000}"/>
    <cellStyle name="CALC Amount Total [1] 3 3" xfId="3933" xr:uid="{00000000-0005-0000-0000-0000E40E0000}"/>
    <cellStyle name="CALC Amount Total [1] 3 3 2" xfId="3934" xr:uid="{00000000-0005-0000-0000-0000E50E0000}"/>
    <cellStyle name="CALC Amount Total [1] 3 3 3" xfId="3935" xr:uid="{00000000-0005-0000-0000-0000E60E0000}"/>
    <cellStyle name="CALC Amount Total [1] 3 4" xfId="3936" xr:uid="{00000000-0005-0000-0000-0000E70E0000}"/>
    <cellStyle name="CALC Amount Total [1] 4" xfId="3937" xr:uid="{00000000-0005-0000-0000-0000E80E0000}"/>
    <cellStyle name="CALC Amount Total [1] 4 2" xfId="3938" xr:uid="{00000000-0005-0000-0000-0000E90E0000}"/>
    <cellStyle name="CALC Amount Total [1] 4 3" xfId="3939" xr:uid="{00000000-0005-0000-0000-0000EA0E0000}"/>
    <cellStyle name="CALC Amount Total [1] 4 4" xfId="3940" xr:uid="{00000000-0005-0000-0000-0000EB0E0000}"/>
    <cellStyle name="CALC Amount Total [1] 5" xfId="3941" xr:uid="{00000000-0005-0000-0000-0000EC0E0000}"/>
    <cellStyle name="CALC Amount Total [2]" xfId="3942" xr:uid="{00000000-0005-0000-0000-0000ED0E0000}"/>
    <cellStyle name="CALC Amount Total [2] 2" xfId="3943" xr:uid="{00000000-0005-0000-0000-0000EE0E0000}"/>
    <cellStyle name="CALC Amount Total [2] 2 2" xfId="3944" xr:uid="{00000000-0005-0000-0000-0000EF0E0000}"/>
    <cellStyle name="CALC Amount Total [2] 2 2 2" xfId="3945" xr:uid="{00000000-0005-0000-0000-0000F00E0000}"/>
    <cellStyle name="CALC Amount Total [2] 2 2 3" xfId="3946" xr:uid="{00000000-0005-0000-0000-0000F10E0000}"/>
    <cellStyle name="CALC Amount Total [2] 2 2 4" xfId="3947" xr:uid="{00000000-0005-0000-0000-0000F20E0000}"/>
    <cellStyle name="CALC Amount Total [2] 2 3" xfId="3948" xr:uid="{00000000-0005-0000-0000-0000F30E0000}"/>
    <cellStyle name="CALC Amount Total [2] 2 3 2" xfId="3949" xr:uid="{00000000-0005-0000-0000-0000F40E0000}"/>
    <cellStyle name="CALC Amount Total [2] 2 3 3" xfId="3950" xr:uid="{00000000-0005-0000-0000-0000F50E0000}"/>
    <cellStyle name="CALC Amount Total [2] 2 4" xfId="3951" xr:uid="{00000000-0005-0000-0000-0000F60E0000}"/>
    <cellStyle name="CALC Amount Total [2] 3" xfId="3952" xr:uid="{00000000-0005-0000-0000-0000F70E0000}"/>
    <cellStyle name="CALC Amount Total [2] 3 2" xfId="3953" xr:uid="{00000000-0005-0000-0000-0000F80E0000}"/>
    <cellStyle name="CALC Amount Total [2] 3 2 2" xfId="3954" xr:uid="{00000000-0005-0000-0000-0000F90E0000}"/>
    <cellStyle name="CALC Amount Total [2] 3 2 3" xfId="3955" xr:uid="{00000000-0005-0000-0000-0000FA0E0000}"/>
    <cellStyle name="CALC Amount Total [2] 3 2 4" xfId="3956" xr:uid="{00000000-0005-0000-0000-0000FB0E0000}"/>
    <cellStyle name="CALC Amount Total [2] 3 3" xfId="3957" xr:uid="{00000000-0005-0000-0000-0000FC0E0000}"/>
    <cellStyle name="CALC Amount Total [2] 3 3 2" xfId="3958" xr:uid="{00000000-0005-0000-0000-0000FD0E0000}"/>
    <cellStyle name="CALC Amount Total [2] 3 3 3" xfId="3959" xr:uid="{00000000-0005-0000-0000-0000FE0E0000}"/>
    <cellStyle name="CALC Amount Total [2] 3 4" xfId="3960" xr:uid="{00000000-0005-0000-0000-0000FF0E0000}"/>
    <cellStyle name="CALC Amount Total [2] 4" xfId="3961" xr:uid="{00000000-0005-0000-0000-0000000F0000}"/>
    <cellStyle name="CALC Amount Total [2] 4 2" xfId="3962" xr:uid="{00000000-0005-0000-0000-0000010F0000}"/>
    <cellStyle name="CALC Amount Total [2] 4 3" xfId="3963" xr:uid="{00000000-0005-0000-0000-0000020F0000}"/>
    <cellStyle name="CALC Amount Total [2] 4 4" xfId="3964" xr:uid="{00000000-0005-0000-0000-0000030F0000}"/>
    <cellStyle name="CALC Amount Total [2] 5" xfId="3965" xr:uid="{00000000-0005-0000-0000-0000040F0000}"/>
    <cellStyle name="CALC Amount Total 10" xfId="3966" xr:uid="{00000000-0005-0000-0000-0000050F0000}"/>
    <cellStyle name="CALC Amount Total 10 2" xfId="3967" xr:uid="{00000000-0005-0000-0000-0000060F0000}"/>
    <cellStyle name="CALC Amount Total 10 2 2" xfId="3968" xr:uid="{00000000-0005-0000-0000-0000070F0000}"/>
    <cellStyle name="CALC Amount Total 10 2 2 2" xfId="3969" xr:uid="{00000000-0005-0000-0000-0000080F0000}"/>
    <cellStyle name="CALC Amount Total 10 2 3" xfId="3970" xr:uid="{00000000-0005-0000-0000-0000090F0000}"/>
    <cellStyle name="CALC Amount Total 10 3" xfId="3971" xr:uid="{00000000-0005-0000-0000-00000A0F0000}"/>
    <cellStyle name="CALC Amount Total 10 3 2" xfId="3972" xr:uid="{00000000-0005-0000-0000-00000B0F0000}"/>
    <cellStyle name="CALC Amount Total 10 4" xfId="3973" xr:uid="{00000000-0005-0000-0000-00000C0F0000}"/>
    <cellStyle name="CALC Amount Total 100" xfId="3974" xr:uid="{00000000-0005-0000-0000-00000D0F0000}"/>
    <cellStyle name="CALC Amount Total 101" xfId="3975" xr:uid="{00000000-0005-0000-0000-00000E0F0000}"/>
    <cellStyle name="CALC Amount Total 102" xfId="3976" xr:uid="{00000000-0005-0000-0000-00000F0F0000}"/>
    <cellStyle name="CALC Amount Total 103" xfId="3977" xr:uid="{00000000-0005-0000-0000-0000100F0000}"/>
    <cellStyle name="CALC Amount Total 104" xfId="3978" xr:uid="{00000000-0005-0000-0000-0000110F0000}"/>
    <cellStyle name="CALC Amount Total 105" xfId="3979" xr:uid="{00000000-0005-0000-0000-0000120F0000}"/>
    <cellStyle name="CALC Amount Total 106" xfId="3980" xr:uid="{00000000-0005-0000-0000-0000130F0000}"/>
    <cellStyle name="CALC Amount Total 107" xfId="3981" xr:uid="{00000000-0005-0000-0000-0000140F0000}"/>
    <cellStyle name="CALC Amount Total 108" xfId="3982" xr:uid="{00000000-0005-0000-0000-0000150F0000}"/>
    <cellStyle name="CALC Amount Total 109" xfId="3983" xr:uid="{00000000-0005-0000-0000-0000160F0000}"/>
    <cellStyle name="CALC Amount Total 11" xfId="3984" xr:uid="{00000000-0005-0000-0000-0000170F0000}"/>
    <cellStyle name="CALC Amount Total 11 2" xfId="3985" xr:uid="{00000000-0005-0000-0000-0000180F0000}"/>
    <cellStyle name="CALC Amount Total 11 2 2" xfId="3986" xr:uid="{00000000-0005-0000-0000-0000190F0000}"/>
    <cellStyle name="CALC Amount Total 11 2 2 2" xfId="3987" xr:uid="{00000000-0005-0000-0000-00001A0F0000}"/>
    <cellStyle name="CALC Amount Total 11 2 3" xfId="3988" xr:uid="{00000000-0005-0000-0000-00001B0F0000}"/>
    <cellStyle name="CALC Amount Total 11 3" xfId="3989" xr:uid="{00000000-0005-0000-0000-00001C0F0000}"/>
    <cellStyle name="CALC Amount Total 11 3 2" xfId="3990" xr:uid="{00000000-0005-0000-0000-00001D0F0000}"/>
    <cellStyle name="CALC Amount Total 11 4" xfId="3991" xr:uid="{00000000-0005-0000-0000-00001E0F0000}"/>
    <cellStyle name="CALC Amount Total 110" xfId="3992" xr:uid="{00000000-0005-0000-0000-00001F0F0000}"/>
    <cellStyle name="CALC Amount Total 111" xfId="3993" xr:uid="{00000000-0005-0000-0000-0000200F0000}"/>
    <cellStyle name="CALC Amount Total 112" xfId="3994" xr:uid="{00000000-0005-0000-0000-0000210F0000}"/>
    <cellStyle name="CALC Amount Total 113" xfId="3995" xr:uid="{00000000-0005-0000-0000-0000220F0000}"/>
    <cellStyle name="CALC Amount Total 114" xfId="3996" xr:uid="{00000000-0005-0000-0000-0000230F0000}"/>
    <cellStyle name="CALC Amount Total 115" xfId="3997" xr:uid="{00000000-0005-0000-0000-0000240F0000}"/>
    <cellStyle name="CALC Amount Total 116" xfId="3998" xr:uid="{00000000-0005-0000-0000-0000250F0000}"/>
    <cellStyle name="CALC Amount Total 117" xfId="3999" xr:uid="{00000000-0005-0000-0000-0000260F0000}"/>
    <cellStyle name="CALC Amount Total 118" xfId="4000" xr:uid="{00000000-0005-0000-0000-0000270F0000}"/>
    <cellStyle name="CALC Amount Total 119" xfId="4001" xr:uid="{00000000-0005-0000-0000-0000280F0000}"/>
    <cellStyle name="CALC Amount Total 12" xfId="4002" xr:uid="{00000000-0005-0000-0000-0000290F0000}"/>
    <cellStyle name="CALC Amount Total 12 2" xfId="4003" xr:uid="{00000000-0005-0000-0000-00002A0F0000}"/>
    <cellStyle name="CALC Amount Total 12 2 2" xfId="4004" xr:uid="{00000000-0005-0000-0000-00002B0F0000}"/>
    <cellStyle name="CALC Amount Total 12 2 2 2" xfId="4005" xr:uid="{00000000-0005-0000-0000-00002C0F0000}"/>
    <cellStyle name="CALC Amount Total 12 2 3" xfId="4006" xr:uid="{00000000-0005-0000-0000-00002D0F0000}"/>
    <cellStyle name="CALC Amount Total 12 3" xfId="4007" xr:uid="{00000000-0005-0000-0000-00002E0F0000}"/>
    <cellStyle name="CALC Amount Total 12 3 2" xfId="4008" xr:uid="{00000000-0005-0000-0000-00002F0F0000}"/>
    <cellStyle name="CALC Amount Total 12 4" xfId="4009" xr:uid="{00000000-0005-0000-0000-0000300F0000}"/>
    <cellStyle name="CALC Amount Total 120" xfId="4010" xr:uid="{00000000-0005-0000-0000-0000310F0000}"/>
    <cellStyle name="CALC Amount Total 121" xfId="4011" xr:uid="{00000000-0005-0000-0000-0000320F0000}"/>
    <cellStyle name="CALC Amount Total 122" xfId="4012" xr:uid="{00000000-0005-0000-0000-0000330F0000}"/>
    <cellStyle name="CALC Amount Total 123" xfId="4013" xr:uid="{00000000-0005-0000-0000-0000340F0000}"/>
    <cellStyle name="CALC Amount Total 124" xfId="4014" xr:uid="{00000000-0005-0000-0000-0000350F0000}"/>
    <cellStyle name="CALC Amount Total 125" xfId="4015" xr:uid="{00000000-0005-0000-0000-0000360F0000}"/>
    <cellStyle name="CALC Amount Total 126" xfId="4016" xr:uid="{00000000-0005-0000-0000-0000370F0000}"/>
    <cellStyle name="CALC Amount Total 127" xfId="4017" xr:uid="{00000000-0005-0000-0000-0000380F0000}"/>
    <cellStyle name="CALC Amount Total 128" xfId="4018" xr:uid="{00000000-0005-0000-0000-0000390F0000}"/>
    <cellStyle name="CALC Amount Total 129" xfId="4019" xr:uid="{00000000-0005-0000-0000-00003A0F0000}"/>
    <cellStyle name="CALC Amount Total 13" xfId="4020" xr:uid="{00000000-0005-0000-0000-00003B0F0000}"/>
    <cellStyle name="CALC Amount Total 13 2" xfId="4021" xr:uid="{00000000-0005-0000-0000-00003C0F0000}"/>
    <cellStyle name="CALC Amount Total 13 3" xfId="4022" xr:uid="{00000000-0005-0000-0000-00003D0F0000}"/>
    <cellStyle name="CALC Amount Total 14" xfId="4023" xr:uid="{00000000-0005-0000-0000-00003E0F0000}"/>
    <cellStyle name="CALC Amount Total 14 2" xfId="4024" xr:uid="{00000000-0005-0000-0000-00003F0F0000}"/>
    <cellStyle name="CALC Amount Total 14 3" xfId="4025" xr:uid="{00000000-0005-0000-0000-0000400F0000}"/>
    <cellStyle name="CALC Amount Total 15" xfId="4026" xr:uid="{00000000-0005-0000-0000-0000410F0000}"/>
    <cellStyle name="CALC Amount Total 15 2" xfId="4027" xr:uid="{00000000-0005-0000-0000-0000420F0000}"/>
    <cellStyle name="CALC Amount Total 15 3" xfId="4028" xr:uid="{00000000-0005-0000-0000-0000430F0000}"/>
    <cellStyle name="CALC Amount Total 15 4" xfId="4029" xr:uid="{00000000-0005-0000-0000-0000440F0000}"/>
    <cellStyle name="CALC Amount Total 16" xfId="4030" xr:uid="{00000000-0005-0000-0000-0000450F0000}"/>
    <cellStyle name="CALC Amount Total 16 2" xfId="4031" xr:uid="{00000000-0005-0000-0000-0000460F0000}"/>
    <cellStyle name="CALC Amount Total 16 3" xfId="4032" xr:uid="{00000000-0005-0000-0000-0000470F0000}"/>
    <cellStyle name="CALC Amount Total 16 4" xfId="4033" xr:uid="{00000000-0005-0000-0000-0000480F0000}"/>
    <cellStyle name="CALC Amount Total 17" xfId="4034" xr:uid="{00000000-0005-0000-0000-0000490F0000}"/>
    <cellStyle name="CALC Amount Total 17 2" xfId="4035" xr:uid="{00000000-0005-0000-0000-00004A0F0000}"/>
    <cellStyle name="CALC Amount Total 17 3" xfId="4036" xr:uid="{00000000-0005-0000-0000-00004B0F0000}"/>
    <cellStyle name="CALC Amount Total 18" xfId="4037" xr:uid="{00000000-0005-0000-0000-00004C0F0000}"/>
    <cellStyle name="CALC Amount Total 18 2" xfId="4038" xr:uid="{00000000-0005-0000-0000-00004D0F0000}"/>
    <cellStyle name="CALC Amount Total 18 3" xfId="4039" xr:uid="{00000000-0005-0000-0000-00004E0F0000}"/>
    <cellStyle name="CALC Amount Total 19" xfId="4040" xr:uid="{00000000-0005-0000-0000-00004F0F0000}"/>
    <cellStyle name="CALC Amount Total 19 2" xfId="4041" xr:uid="{00000000-0005-0000-0000-0000500F0000}"/>
    <cellStyle name="CALC Amount Total 2" xfId="4042" xr:uid="{00000000-0005-0000-0000-0000510F0000}"/>
    <cellStyle name="CALC Amount Total 2 2" xfId="4043" xr:uid="{00000000-0005-0000-0000-0000520F0000}"/>
    <cellStyle name="CALC Amount Total 2 2 2" xfId="4044" xr:uid="{00000000-0005-0000-0000-0000530F0000}"/>
    <cellStyle name="CALC Amount Total 2 2 3" xfId="4045" xr:uid="{00000000-0005-0000-0000-0000540F0000}"/>
    <cellStyle name="CALC Amount Total 2 2 4" xfId="4046" xr:uid="{00000000-0005-0000-0000-0000550F0000}"/>
    <cellStyle name="CALC Amount Total 2 3" xfId="4047" xr:uid="{00000000-0005-0000-0000-0000560F0000}"/>
    <cellStyle name="CALC Amount Total 2 3 2" xfId="4048" xr:uid="{00000000-0005-0000-0000-0000570F0000}"/>
    <cellStyle name="CALC Amount Total 2 3 3" xfId="4049" xr:uid="{00000000-0005-0000-0000-0000580F0000}"/>
    <cellStyle name="CALC Amount Total 2 4" xfId="4050" xr:uid="{00000000-0005-0000-0000-0000590F0000}"/>
    <cellStyle name="CALC Amount Total 20" xfId="4051" xr:uid="{00000000-0005-0000-0000-00005A0F0000}"/>
    <cellStyle name="CALC Amount Total 20 2" xfId="4052" xr:uid="{00000000-0005-0000-0000-00005B0F0000}"/>
    <cellStyle name="CALC Amount Total 21" xfId="4053" xr:uid="{00000000-0005-0000-0000-00005C0F0000}"/>
    <cellStyle name="CALC Amount Total 21 2" xfId="4054" xr:uid="{00000000-0005-0000-0000-00005D0F0000}"/>
    <cellStyle name="CALC Amount Total 22" xfId="4055" xr:uid="{00000000-0005-0000-0000-00005E0F0000}"/>
    <cellStyle name="CALC Amount Total 22 2" xfId="4056" xr:uid="{00000000-0005-0000-0000-00005F0F0000}"/>
    <cellStyle name="CALC Amount Total 23" xfId="4057" xr:uid="{00000000-0005-0000-0000-0000600F0000}"/>
    <cellStyle name="CALC Amount Total 23 2" xfId="4058" xr:uid="{00000000-0005-0000-0000-0000610F0000}"/>
    <cellStyle name="CALC Amount Total 24" xfId="4059" xr:uid="{00000000-0005-0000-0000-0000620F0000}"/>
    <cellStyle name="CALC Amount Total 24 2" xfId="4060" xr:uid="{00000000-0005-0000-0000-0000630F0000}"/>
    <cellStyle name="CALC Amount Total 25" xfId="4061" xr:uid="{00000000-0005-0000-0000-0000640F0000}"/>
    <cellStyle name="CALC Amount Total 25 2" xfId="4062" xr:uid="{00000000-0005-0000-0000-0000650F0000}"/>
    <cellStyle name="CALC Amount Total 26" xfId="4063" xr:uid="{00000000-0005-0000-0000-0000660F0000}"/>
    <cellStyle name="CALC Amount Total 26 2" xfId="4064" xr:uid="{00000000-0005-0000-0000-0000670F0000}"/>
    <cellStyle name="CALC Amount Total 27" xfId="4065" xr:uid="{00000000-0005-0000-0000-0000680F0000}"/>
    <cellStyle name="CALC Amount Total 27 2" xfId="4066" xr:uid="{00000000-0005-0000-0000-0000690F0000}"/>
    <cellStyle name="CALC Amount Total 28" xfId="4067" xr:uid="{00000000-0005-0000-0000-00006A0F0000}"/>
    <cellStyle name="CALC Amount Total 28 2" xfId="4068" xr:uid="{00000000-0005-0000-0000-00006B0F0000}"/>
    <cellStyle name="CALC Amount Total 29" xfId="4069" xr:uid="{00000000-0005-0000-0000-00006C0F0000}"/>
    <cellStyle name="CALC Amount Total 3" xfId="4070" xr:uid="{00000000-0005-0000-0000-00006D0F0000}"/>
    <cellStyle name="CALC Amount Total 3 2" xfId="4071" xr:uid="{00000000-0005-0000-0000-00006E0F0000}"/>
    <cellStyle name="CALC Amount Total 3 2 2" xfId="4072" xr:uid="{00000000-0005-0000-0000-00006F0F0000}"/>
    <cellStyle name="CALC Amount Total 3 2 3" xfId="4073" xr:uid="{00000000-0005-0000-0000-0000700F0000}"/>
    <cellStyle name="CALC Amount Total 3 2 4" xfId="4074" xr:uid="{00000000-0005-0000-0000-0000710F0000}"/>
    <cellStyle name="CALC Amount Total 3 3" xfId="4075" xr:uid="{00000000-0005-0000-0000-0000720F0000}"/>
    <cellStyle name="CALC Amount Total 3 3 2" xfId="4076" xr:uid="{00000000-0005-0000-0000-0000730F0000}"/>
    <cellStyle name="CALC Amount Total 3 3 3" xfId="4077" xr:uid="{00000000-0005-0000-0000-0000740F0000}"/>
    <cellStyle name="CALC Amount Total 3 4" xfId="4078" xr:uid="{00000000-0005-0000-0000-0000750F0000}"/>
    <cellStyle name="CALC Amount Total 30" xfId="4079" xr:uid="{00000000-0005-0000-0000-0000760F0000}"/>
    <cellStyle name="CALC Amount Total 30 2" xfId="4080" xr:uid="{00000000-0005-0000-0000-0000770F0000}"/>
    <cellStyle name="CALC Amount Total 31" xfId="4081" xr:uid="{00000000-0005-0000-0000-0000780F0000}"/>
    <cellStyle name="CALC Amount Total 31 2" xfId="4082" xr:uid="{00000000-0005-0000-0000-0000790F0000}"/>
    <cellStyle name="CALC Amount Total 32" xfId="4083" xr:uid="{00000000-0005-0000-0000-00007A0F0000}"/>
    <cellStyle name="CALC Amount Total 33" xfId="4084" xr:uid="{00000000-0005-0000-0000-00007B0F0000}"/>
    <cellStyle name="CALC Amount Total 34" xfId="4085" xr:uid="{00000000-0005-0000-0000-00007C0F0000}"/>
    <cellStyle name="CALC Amount Total 35" xfId="4086" xr:uid="{00000000-0005-0000-0000-00007D0F0000}"/>
    <cellStyle name="CALC Amount Total 36" xfId="4087" xr:uid="{00000000-0005-0000-0000-00007E0F0000}"/>
    <cellStyle name="CALC Amount Total 37" xfId="4088" xr:uid="{00000000-0005-0000-0000-00007F0F0000}"/>
    <cellStyle name="CALC Amount Total 38" xfId="4089" xr:uid="{00000000-0005-0000-0000-0000800F0000}"/>
    <cellStyle name="CALC Amount Total 39" xfId="4090" xr:uid="{00000000-0005-0000-0000-0000810F0000}"/>
    <cellStyle name="CALC Amount Total 4" xfId="4091" xr:uid="{00000000-0005-0000-0000-0000820F0000}"/>
    <cellStyle name="CALC Amount Total 4 2" xfId="4092" xr:uid="{00000000-0005-0000-0000-0000830F0000}"/>
    <cellStyle name="CALC Amount Total 4 2 2" xfId="4093" xr:uid="{00000000-0005-0000-0000-0000840F0000}"/>
    <cellStyle name="CALC Amount Total 4 2 3" xfId="4094" xr:uid="{00000000-0005-0000-0000-0000850F0000}"/>
    <cellStyle name="CALC Amount Total 4 2 4" xfId="4095" xr:uid="{00000000-0005-0000-0000-0000860F0000}"/>
    <cellStyle name="CALC Amount Total 4 3" xfId="4096" xr:uid="{00000000-0005-0000-0000-0000870F0000}"/>
    <cellStyle name="CALC Amount Total 4 3 2" xfId="4097" xr:uid="{00000000-0005-0000-0000-0000880F0000}"/>
    <cellStyle name="CALC Amount Total 4 3 3" xfId="4098" xr:uid="{00000000-0005-0000-0000-0000890F0000}"/>
    <cellStyle name="CALC Amount Total 4 4" xfId="4099" xr:uid="{00000000-0005-0000-0000-00008A0F0000}"/>
    <cellStyle name="CALC Amount Total 40" xfId="4100" xr:uid="{00000000-0005-0000-0000-00008B0F0000}"/>
    <cellStyle name="CALC Amount Total 41" xfId="4101" xr:uid="{00000000-0005-0000-0000-00008C0F0000}"/>
    <cellStyle name="CALC Amount Total 42" xfId="4102" xr:uid="{00000000-0005-0000-0000-00008D0F0000}"/>
    <cellStyle name="CALC Amount Total 43" xfId="4103" xr:uid="{00000000-0005-0000-0000-00008E0F0000}"/>
    <cellStyle name="CALC Amount Total 44" xfId="4104" xr:uid="{00000000-0005-0000-0000-00008F0F0000}"/>
    <cellStyle name="CALC Amount Total 45" xfId="4105" xr:uid="{00000000-0005-0000-0000-0000900F0000}"/>
    <cellStyle name="CALC Amount Total 46" xfId="4106" xr:uid="{00000000-0005-0000-0000-0000910F0000}"/>
    <cellStyle name="CALC Amount Total 47" xfId="4107" xr:uid="{00000000-0005-0000-0000-0000920F0000}"/>
    <cellStyle name="CALC Amount Total 48" xfId="4108" xr:uid="{00000000-0005-0000-0000-0000930F0000}"/>
    <cellStyle name="CALC Amount Total 49" xfId="4109" xr:uid="{00000000-0005-0000-0000-0000940F0000}"/>
    <cellStyle name="CALC Amount Total 5" xfId="4110" xr:uid="{00000000-0005-0000-0000-0000950F0000}"/>
    <cellStyle name="CALC Amount Total 5 2" xfId="4111" xr:uid="{00000000-0005-0000-0000-0000960F0000}"/>
    <cellStyle name="CALC Amount Total 5 2 2" xfId="4112" xr:uid="{00000000-0005-0000-0000-0000970F0000}"/>
    <cellStyle name="CALC Amount Total 5 2 3" xfId="4113" xr:uid="{00000000-0005-0000-0000-0000980F0000}"/>
    <cellStyle name="CALC Amount Total 5 2 4" xfId="4114" xr:uid="{00000000-0005-0000-0000-0000990F0000}"/>
    <cellStyle name="CALC Amount Total 5 3" xfId="4115" xr:uid="{00000000-0005-0000-0000-00009A0F0000}"/>
    <cellStyle name="CALC Amount Total 5 3 2" xfId="4116" xr:uid="{00000000-0005-0000-0000-00009B0F0000}"/>
    <cellStyle name="CALC Amount Total 5 3 3" xfId="4117" xr:uid="{00000000-0005-0000-0000-00009C0F0000}"/>
    <cellStyle name="CALC Amount Total 5 4" xfId="4118" xr:uid="{00000000-0005-0000-0000-00009D0F0000}"/>
    <cellStyle name="CALC Amount Total 50" xfId="4119" xr:uid="{00000000-0005-0000-0000-00009E0F0000}"/>
    <cellStyle name="CALC Amount Total 51" xfId="4120" xr:uid="{00000000-0005-0000-0000-00009F0F0000}"/>
    <cellStyle name="CALC Amount Total 52" xfId="4121" xr:uid="{00000000-0005-0000-0000-0000A00F0000}"/>
    <cellStyle name="CALC Amount Total 53" xfId="4122" xr:uid="{00000000-0005-0000-0000-0000A10F0000}"/>
    <cellStyle name="CALC Amount Total 54" xfId="4123" xr:uid="{00000000-0005-0000-0000-0000A20F0000}"/>
    <cellStyle name="CALC Amount Total 55" xfId="4124" xr:uid="{00000000-0005-0000-0000-0000A30F0000}"/>
    <cellStyle name="CALC Amount Total 56" xfId="4125" xr:uid="{00000000-0005-0000-0000-0000A40F0000}"/>
    <cellStyle name="CALC Amount Total 57" xfId="4126" xr:uid="{00000000-0005-0000-0000-0000A50F0000}"/>
    <cellStyle name="CALC Amount Total 58" xfId="4127" xr:uid="{00000000-0005-0000-0000-0000A60F0000}"/>
    <cellStyle name="CALC Amount Total 59" xfId="4128" xr:uid="{00000000-0005-0000-0000-0000A70F0000}"/>
    <cellStyle name="CALC Amount Total 6" xfId="4129" xr:uid="{00000000-0005-0000-0000-0000A80F0000}"/>
    <cellStyle name="CALC Amount Total 6 2" xfId="4130" xr:uid="{00000000-0005-0000-0000-0000A90F0000}"/>
    <cellStyle name="CALC Amount Total 6 2 2" xfId="4131" xr:uid="{00000000-0005-0000-0000-0000AA0F0000}"/>
    <cellStyle name="CALC Amount Total 6 2 3" xfId="4132" xr:uid="{00000000-0005-0000-0000-0000AB0F0000}"/>
    <cellStyle name="CALC Amount Total 6 2 4" xfId="4133" xr:uid="{00000000-0005-0000-0000-0000AC0F0000}"/>
    <cellStyle name="CALC Amount Total 6 3" xfId="4134" xr:uid="{00000000-0005-0000-0000-0000AD0F0000}"/>
    <cellStyle name="CALC Amount Total 6 3 2" xfId="4135" xr:uid="{00000000-0005-0000-0000-0000AE0F0000}"/>
    <cellStyle name="CALC Amount Total 6 3 3" xfId="4136" xr:uid="{00000000-0005-0000-0000-0000AF0F0000}"/>
    <cellStyle name="CALC Amount Total 6 4" xfId="4137" xr:uid="{00000000-0005-0000-0000-0000B00F0000}"/>
    <cellStyle name="CALC Amount Total 60" xfId="4138" xr:uid="{00000000-0005-0000-0000-0000B10F0000}"/>
    <cellStyle name="CALC Amount Total 61" xfId="4139" xr:uid="{00000000-0005-0000-0000-0000B20F0000}"/>
    <cellStyle name="CALC Amount Total 62" xfId="4140" xr:uid="{00000000-0005-0000-0000-0000B30F0000}"/>
    <cellStyle name="CALC Amount Total 63" xfId="4141" xr:uid="{00000000-0005-0000-0000-0000B40F0000}"/>
    <cellStyle name="CALC Amount Total 64" xfId="4142" xr:uid="{00000000-0005-0000-0000-0000B50F0000}"/>
    <cellStyle name="CALC Amount Total 65" xfId="4143" xr:uid="{00000000-0005-0000-0000-0000B60F0000}"/>
    <cellStyle name="CALC Amount Total 66" xfId="4144" xr:uid="{00000000-0005-0000-0000-0000B70F0000}"/>
    <cellStyle name="CALC Amount Total 67" xfId="4145" xr:uid="{00000000-0005-0000-0000-0000B80F0000}"/>
    <cellStyle name="CALC Amount Total 68" xfId="4146" xr:uid="{00000000-0005-0000-0000-0000B90F0000}"/>
    <cellStyle name="CALC Amount Total 69" xfId="4147" xr:uid="{00000000-0005-0000-0000-0000BA0F0000}"/>
    <cellStyle name="CALC Amount Total 7" xfId="4148" xr:uid="{00000000-0005-0000-0000-0000BB0F0000}"/>
    <cellStyle name="CALC Amount Total 7 2" xfId="4149" xr:uid="{00000000-0005-0000-0000-0000BC0F0000}"/>
    <cellStyle name="CALC Amount Total 7 2 2" xfId="4150" xr:uid="{00000000-0005-0000-0000-0000BD0F0000}"/>
    <cellStyle name="CALC Amount Total 7 2 2 2" xfId="4151" xr:uid="{00000000-0005-0000-0000-0000BE0F0000}"/>
    <cellStyle name="CALC Amount Total 7 2 3" xfId="4152" xr:uid="{00000000-0005-0000-0000-0000BF0F0000}"/>
    <cellStyle name="CALC Amount Total 7 3" xfId="4153" xr:uid="{00000000-0005-0000-0000-0000C00F0000}"/>
    <cellStyle name="CALC Amount Total 7 3 2" xfId="4154" xr:uid="{00000000-0005-0000-0000-0000C10F0000}"/>
    <cellStyle name="CALC Amount Total 7 4" xfId="4155" xr:uid="{00000000-0005-0000-0000-0000C20F0000}"/>
    <cellStyle name="CALC Amount Total 70" xfId="4156" xr:uid="{00000000-0005-0000-0000-0000C30F0000}"/>
    <cellStyle name="CALC Amount Total 71" xfId="4157" xr:uid="{00000000-0005-0000-0000-0000C40F0000}"/>
    <cellStyle name="CALC Amount Total 72" xfId="4158" xr:uid="{00000000-0005-0000-0000-0000C50F0000}"/>
    <cellStyle name="CALC Amount Total 73" xfId="4159" xr:uid="{00000000-0005-0000-0000-0000C60F0000}"/>
    <cellStyle name="CALC Amount Total 74" xfId="4160" xr:uid="{00000000-0005-0000-0000-0000C70F0000}"/>
    <cellStyle name="CALC Amount Total 75" xfId="4161" xr:uid="{00000000-0005-0000-0000-0000C80F0000}"/>
    <cellStyle name="CALC Amount Total 76" xfId="4162" xr:uid="{00000000-0005-0000-0000-0000C90F0000}"/>
    <cellStyle name="CALC Amount Total 77" xfId="4163" xr:uid="{00000000-0005-0000-0000-0000CA0F0000}"/>
    <cellStyle name="CALC Amount Total 78" xfId="4164" xr:uid="{00000000-0005-0000-0000-0000CB0F0000}"/>
    <cellStyle name="CALC Amount Total 79" xfId="4165" xr:uid="{00000000-0005-0000-0000-0000CC0F0000}"/>
    <cellStyle name="CALC Amount Total 8" xfId="4166" xr:uid="{00000000-0005-0000-0000-0000CD0F0000}"/>
    <cellStyle name="CALC Amount Total 8 2" xfId="4167" xr:uid="{00000000-0005-0000-0000-0000CE0F0000}"/>
    <cellStyle name="CALC Amount Total 8 2 2" xfId="4168" xr:uid="{00000000-0005-0000-0000-0000CF0F0000}"/>
    <cellStyle name="CALC Amount Total 8 2 2 2" xfId="4169" xr:uid="{00000000-0005-0000-0000-0000D00F0000}"/>
    <cellStyle name="CALC Amount Total 8 2 3" xfId="4170" xr:uid="{00000000-0005-0000-0000-0000D10F0000}"/>
    <cellStyle name="CALC Amount Total 8 3" xfId="4171" xr:uid="{00000000-0005-0000-0000-0000D20F0000}"/>
    <cellStyle name="CALC Amount Total 8 3 2" xfId="4172" xr:uid="{00000000-0005-0000-0000-0000D30F0000}"/>
    <cellStyle name="CALC Amount Total 8 4" xfId="4173" xr:uid="{00000000-0005-0000-0000-0000D40F0000}"/>
    <cellStyle name="CALC Amount Total 80" xfId="4174" xr:uid="{00000000-0005-0000-0000-0000D50F0000}"/>
    <cellStyle name="CALC Amount Total 81" xfId="4175" xr:uid="{00000000-0005-0000-0000-0000D60F0000}"/>
    <cellStyle name="CALC Amount Total 82" xfId="4176" xr:uid="{00000000-0005-0000-0000-0000D70F0000}"/>
    <cellStyle name="CALC Amount Total 83" xfId="4177" xr:uid="{00000000-0005-0000-0000-0000D80F0000}"/>
    <cellStyle name="CALC Amount Total 84" xfId="4178" xr:uid="{00000000-0005-0000-0000-0000D90F0000}"/>
    <cellStyle name="CALC Amount Total 85" xfId="4179" xr:uid="{00000000-0005-0000-0000-0000DA0F0000}"/>
    <cellStyle name="CALC Amount Total 86" xfId="4180" xr:uid="{00000000-0005-0000-0000-0000DB0F0000}"/>
    <cellStyle name="CALC Amount Total 87" xfId="4181" xr:uid="{00000000-0005-0000-0000-0000DC0F0000}"/>
    <cellStyle name="CALC Amount Total 88" xfId="4182" xr:uid="{00000000-0005-0000-0000-0000DD0F0000}"/>
    <cellStyle name="CALC Amount Total 89" xfId="4183" xr:uid="{00000000-0005-0000-0000-0000DE0F0000}"/>
    <cellStyle name="CALC Amount Total 9" xfId="4184" xr:uid="{00000000-0005-0000-0000-0000DF0F0000}"/>
    <cellStyle name="CALC Amount Total 9 2" xfId="4185" xr:uid="{00000000-0005-0000-0000-0000E00F0000}"/>
    <cellStyle name="CALC Amount Total 9 2 2" xfId="4186" xr:uid="{00000000-0005-0000-0000-0000E10F0000}"/>
    <cellStyle name="CALC Amount Total 9 2 2 2" xfId="4187" xr:uid="{00000000-0005-0000-0000-0000E20F0000}"/>
    <cellStyle name="CALC Amount Total 9 2 3" xfId="4188" xr:uid="{00000000-0005-0000-0000-0000E30F0000}"/>
    <cellStyle name="CALC Amount Total 9 3" xfId="4189" xr:uid="{00000000-0005-0000-0000-0000E40F0000}"/>
    <cellStyle name="CALC Amount Total 9 3 2" xfId="4190" xr:uid="{00000000-0005-0000-0000-0000E50F0000}"/>
    <cellStyle name="CALC Amount Total 9 4" xfId="4191" xr:uid="{00000000-0005-0000-0000-0000E60F0000}"/>
    <cellStyle name="CALC Amount Total 90" xfId="4192" xr:uid="{00000000-0005-0000-0000-0000E70F0000}"/>
    <cellStyle name="CALC Amount Total 91" xfId="4193" xr:uid="{00000000-0005-0000-0000-0000E80F0000}"/>
    <cellStyle name="CALC Amount Total 92" xfId="4194" xr:uid="{00000000-0005-0000-0000-0000E90F0000}"/>
    <cellStyle name="CALC Amount Total 93" xfId="4195" xr:uid="{00000000-0005-0000-0000-0000EA0F0000}"/>
    <cellStyle name="CALC Amount Total 94" xfId="4196" xr:uid="{00000000-0005-0000-0000-0000EB0F0000}"/>
    <cellStyle name="CALC Amount Total 95" xfId="4197" xr:uid="{00000000-0005-0000-0000-0000EC0F0000}"/>
    <cellStyle name="CALC Amount Total 96" xfId="4198" xr:uid="{00000000-0005-0000-0000-0000ED0F0000}"/>
    <cellStyle name="CALC Amount Total 97" xfId="4199" xr:uid="{00000000-0005-0000-0000-0000EE0F0000}"/>
    <cellStyle name="CALC Amount Total 98" xfId="4200" xr:uid="{00000000-0005-0000-0000-0000EF0F0000}"/>
    <cellStyle name="CALC Amount Total 99" xfId="4201" xr:uid="{00000000-0005-0000-0000-0000F00F0000}"/>
    <cellStyle name="CALC Amount Total_Параметры" xfId="4202" xr:uid="{00000000-0005-0000-0000-0000F10F0000}"/>
    <cellStyle name="CALC Amount_Лист1" xfId="4203" xr:uid="{00000000-0005-0000-0000-0000F20F0000}"/>
    <cellStyle name="CALC Currency" xfId="4204" xr:uid="{00000000-0005-0000-0000-0000F30F0000}"/>
    <cellStyle name="Calc Currency (0)" xfId="4205" xr:uid="{00000000-0005-0000-0000-0000F40F0000}"/>
    <cellStyle name="CALC Currency [1]" xfId="4206" xr:uid="{00000000-0005-0000-0000-0000F50F0000}"/>
    <cellStyle name="CALC Currency [2]" xfId="4207" xr:uid="{00000000-0005-0000-0000-0000F60F0000}"/>
    <cellStyle name="CALC Currency Total" xfId="4208" xr:uid="{00000000-0005-0000-0000-0000F70F0000}"/>
    <cellStyle name="CALC Currency Total [1]" xfId="4209" xr:uid="{00000000-0005-0000-0000-0000F80F0000}"/>
    <cellStyle name="CALC Currency Total [1] 2" xfId="4210" xr:uid="{00000000-0005-0000-0000-0000F90F0000}"/>
    <cellStyle name="CALC Currency Total [1] 2 2" xfId="4211" xr:uid="{00000000-0005-0000-0000-0000FA0F0000}"/>
    <cellStyle name="CALC Currency Total [1] 2 2 2" xfId="4212" xr:uid="{00000000-0005-0000-0000-0000FB0F0000}"/>
    <cellStyle name="CALC Currency Total [1] 2 2 3" xfId="4213" xr:uid="{00000000-0005-0000-0000-0000FC0F0000}"/>
    <cellStyle name="CALC Currency Total [1] 2 2 4" xfId="4214" xr:uid="{00000000-0005-0000-0000-0000FD0F0000}"/>
    <cellStyle name="CALC Currency Total [1] 2 3" xfId="4215" xr:uid="{00000000-0005-0000-0000-0000FE0F0000}"/>
    <cellStyle name="CALC Currency Total [1] 2 3 2" xfId="4216" xr:uid="{00000000-0005-0000-0000-0000FF0F0000}"/>
    <cellStyle name="CALC Currency Total [1] 2 3 3" xfId="4217" xr:uid="{00000000-0005-0000-0000-000000100000}"/>
    <cellStyle name="CALC Currency Total [1] 2 4" xfId="4218" xr:uid="{00000000-0005-0000-0000-000001100000}"/>
    <cellStyle name="CALC Currency Total [1] 3" xfId="4219" xr:uid="{00000000-0005-0000-0000-000002100000}"/>
    <cellStyle name="CALC Currency Total [1] 3 2" xfId="4220" xr:uid="{00000000-0005-0000-0000-000003100000}"/>
    <cellStyle name="CALC Currency Total [1] 3 2 2" xfId="4221" xr:uid="{00000000-0005-0000-0000-000004100000}"/>
    <cellStyle name="CALC Currency Total [1] 3 2 3" xfId="4222" xr:uid="{00000000-0005-0000-0000-000005100000}"/>
    <cellStyle name="CALC Currency Total [1] 3 2 4" xfId="4223" xr:uid="{00000000-0005-0000-0000-000006100000}"/>
    <cellStyle name="CALC Currency Total [1] 3 3" xfId="4224" xr:uid="{00000000-0005-0000-0000-000007100000}"/>
    <cellStyle name="CALC Currency Total [1] 3 3 2" xfId="4225" xr:uid="{00000000-0005-0000-0000-000008100000}"/>
    <cellStyle name="CALC Currency Total [1] 3 3 3" xfId="4226" xr:uid="{00000000-0005-0000-0000-000009100000}"/>
    <cellStyle name="CALC Currency Total [1] 3 4" xfId="4227" xr:uid="{00000000-0005-0000-0000-00000A100000}"/>
    <cellStyle name="CALC Currency Total [1] 4" xfId="4228" xr:uid="{00000000-0005-0000-0000-00000B100000}"/>
    <cellStyle name="CALC Currency Total [1] 4 2" xfId="4229" xr:uid="{00000000-0005-0000-0000-00000C100000}"/>
    <cellStyle name="CALC Currency Total [1] 4 3" xfId="4230" xr:uid="{00000000-0005-0000-0000-00000D100000}"/>
    <cellStyle name="CALC Currency Total [1] 4 4" xfId="4231" xr:uid="{00000000-0005-0000-0000-00000E100000}"/>
    <cellStyle name="CALC Currency Total [1] 5" xfId="4232" xr:uid="{00000000-0005-0000-0000-00000F100000}"/>
    <cellStyle name="CALC Currency Total [2]" xfId="4233" xr:uid="{00000000-0005-0000-0000-000010100000}"/>
    <cellStyle name="CALC Currency Total [2] 2" xfId="4234" xr:uid="{00000000-0005-0000-0000-000011100000}"/>
    <cellStyle name="CALC Currency Total [2] 2 2" xfId="4235" xr:uid="{00000000-0005-0000-0000-000012100000}"/>
    <cellStyle name="CALC Currency Total [2] 2 2 2" xfId="4236" xr:uid="{00000000-0005-0000-0000-000013100000}"/>
    <cellStyle name="CALC Currency Total [2] 2 2 3" xfId="4237" xr:uid="{00000000-0005-0000-0000-000014100000}"/>
    <cellStyle name="CALC Currency Total [2] 2 2 4" xfId="4238" xr:uid="{00000000-0005-0000-0000-000015100000}"/>
    <cellStyle name="CALC Currency Total [2] 2 3" xfId="4239" xr:uid="{00000000-0005-0000-0000-000016100000}"/>
    <cellStyle name="CALC Currency Total [2] 2 3 2" xfId="4240" xr:uid="{00000000-0005-0000-0000-000017100000}"/>
    <cellStyle name="CALC Currency Total [2] 2 3 3" xfId="4241" xr:uid="{00000000-0005-0000-0000-000018100000}"/>
    <cellStyle name="CALC Currency Total [2] 2 4" xfId="4242" xr:uid="{00000000-0005-0000-0000-000019100000}"/>
    <cellStyle name="CALC Currency Total [2] 3" xfId="4243" xr:uid="{00000000-0005-0000-0000-00001A100000}"/>
    <cellStyle name="CALC Currency Total [2] 3 2" xfId="4244" xr:uid="{00000000-0005-0000-0000-00001B100000}"/>
    <cellStyle name="CALC Currency Total [2] 3 2 2" xfId="4245" xr:uid="{00000000-0005-0000-0000-00001C100000}"/>
    <cellStyle name="CALC Currency Total [2] 3 2 3" xfId="4246" xr:uid="{00000000-0005-0000-0000-00001D100000}"/>
    <cellStyle name="CALC Currency Total [2] 3 2 4" xfId="4247" xr:uid="{00000000-0005-0000-0000-00001E100000}"/>
    <cellStyle name="CALC Currency Total [2] 3 3" xfId="4248" xr:uid="{00000000-0005-0000-0000-00001F100000}"/>
    <cellStyle name="CALC Currency Total [2] 3 3 2" xfId="4249" xr:uid="{00000000-0005-0000-0000-000020100000}"/>
    <cellStyle name="CALC Currency Total [2] 3 3 3" xfId="4250" xr:uid="{00000000-0005-0000-0000-000021100000}"/>
    <cellStyle name="CALC Currency Total [2] 3 4" xfId="4251" xr:uid="{00000000-0005-0000-0000-000022100000}"/>
    <cellStyle name="CALC Currency Total [2] 4" xfId="4252" xr:uid="{00000000-0005-0000-0000-000023100000}"/>
    <cellStyle name="CALC Currency Total [2] 4 2" xfId="4253" xr:uid="{00000000-0005-0000-0000-000024100000}"/>
    <cellStyle name="CALC Currency Total [2] 4 3" xfId="4254" xr:uid="{00000000-0005-0000-0000-000025100000}"/>
    <cellStyle name="CALC Currency Total [2] 4 4" xfId="4255" xr:uid="{00000000-0005-0000-0000-000026100000}"/>
    <cellStyle name="CALC Currency Total [2] 5" xfId="4256" xr:uid="{00000000-0005-0000-0000-000027100000}"/>
    <cellStyle name="CALC Currency Total 10" xfId="4257" xr:uid="{00000000-0005-0000-0000-000028100000}"/>
    <cellStyle name="CALC Currency Total 10 2" xfId="4258" xr:uid="{00000000-0005-0000-0000-000029100000}"/>
    <cellStyle name="CALC Currency Total 10 2 2" xfId="4259" xr:uid="{00000000-0005-0000-0000-00002A100000}"/>
    <cellStyle name="CALC Currency Total 10 2 2 2" xfId="4260" xr:uid="{00000000-0005-0000-0000-00002B100000}"/>
    <cellStyle name="CALC Currency Total 10 2 3" xfId="4261" xr:uid="{00000000-0005-0000-0000-00002C100000}"/>
    <cellStyle name="CALC Currency Total 10 3" xfId="4262" xr:uid="{00000000-0005-0000-0000-00002D100000}"/>
    <cellStyle name="CALC Currency Total 10 3 2" xfId="4263" xr:uid="{00000000-0005-0000-0000-00002E100000}"/>
    <cellStyle name="CALC Currency Total 10 4" xfId="4264" xr:uid="{00000000-0005-0000-0000-00002F100000}"/>
    <cellStyle name="CALC Currency Total 100" xfId="4265" xr:uid="{00000000-0005-0000-0000-000030100000}"/>
    <cellStyle name="CALC Currency Total 101" xfId="4266" xr:uid="{00000000-0005-0000-0000-000031100000}"/>
    <cellStyle name="CALC Currency Total 102" xfId="4267" xr:uid="{00000000-0005-0000-0000-000032100000}"/>
    <cellStyle name="CALC Currency Total 103" xfId="4268" xr:uid="{00000000-0005-0000-0000-000033100000}"/>
    <cellStyle name="CALC Currency Total 104" xfId="4269" xr:uid="{00000000-0005-0000-0000-000034100000}"/>
    <cellStyle name="CALC Currency Total 105" xfId="4270" xr:uid="{00000000-0005-0000-0000-000035100000}"/>
    <cellStyle name="CALC Currency Total 106" xfId="4271" xr:uid="{00000000-0005-0000-0000-000036100000}"/>
    <cellStyle name="CALC Currency Total 107" xfId="4272" xr:uid="{00000000-0005-0000-0000-000037100000}"/>
    <cellStyle name="CALC Currency Total 108" xfId="4273" xr:uid="{00000000-0005-0000-0000-000038100000}"/>
    <cellStyle name="CALC Currency Total 109" xfId="4274" xr:uid="{00000000-0005-0000-0000-000039100000}"/>
    <cellStyle name="CALC Currency Total 11" xfId="4275" xr:uid="{00000000-0005-0000-0000-00003A100000}"/>
    <cellStyle name="CALC Currency Total 11 2" xfId="4276" xr:uid="{00000000-0005-0000-0000-00003B100000}"/>
    <cellStyle name="CALC Currency Total 11 2 2" xfId="4277" xr:uid="{00000000-0005-0000-0000-00003C100000}"/>
    <cellStyle name="CALC Currency Total 11 2 2 2" xfId="4278" xr:uid="{00000000-0005-0000-0000-00003D100000}"/>
    <cellStyle name="CALC Currency Total 11 2 3" xfId="4279" xr:uid="{00000000-0005-0000-0000-00003E100000}"/>
    <cellStyle name="CALC Currency Total 11 3" xfId="4280" xr:uid="{00000000-0005-0000-0000-00003F100000}"/>
    <cellStyle name="CALC Currency Total 11 3 2" xfId="4281" xr:uid="{00000000-0005-0000-0000-000040100000}"/>
    <cellStyle name="CALC Currency Total 11 4" xfId="4282" xr:uid="{00000000-0005-0000-0000-000041100000}"/>
    <cellStyle name="CALC Currency Total 110" xfId="4283" xr:uid="{00000000-0005-0000-0000-000042100000}"/>
    <cellStyle name="CALC Currency Total 111" xfId="4284" xr:uid="{00000000-0005-0000-0000-000043100000}"/>
    <cellStyle name="CALC Currency Total 112" xfId="4285" xr:uid="{00000000-0005-0000-0000-000044100000}"/>
    <cellStyle name="CALC Currency Total 113" xfId="4286" xr:uid="{00000000-0005-0000-0000-000045100000}"/>
    <cellStyle name="CALC Currency Total 114" xfId="4287" xr:uid="{00000000-0005-0000-0000-000046100000}"/>
    <cellStyle name="CALC Currency Total 115" xfId="4288" xr:uid="{00000000-0005-0000-0000-000047100000}"/>
    <cellStyle name="CALC Currency Total 116" xfId="4289" xr:uid="{00000000-0005-0000-0000-000048100000}"/>
    <cellStyle name="CALC Currency Total 117" xfId="4290" xr:uid="{00000000-0005-0000-0000-000049100000}"/>
    <cellStyle name="CALC Currency Total 118" xfId="4291" xr:uid="{00000000-0005-0000-0000-00004A100000}"/>
    <cellStyle name="CALC Currency Total 119" xfId="4292" xr:uid="{00000000-0005-0000-0000-00004B100000}"/>
    <cellStyle name="CALC Currency Total 12" xfId="4293" xr:uid="{00000000-0005-0000-0000-00004C100000}"/>
    <cellStyle name="CALC Currency Total 12 2" xfId="4294" xr:uid="{00000000-0005-0000-0000-00004D100000}"/>
    <cellStyle name="CALC Currency Total 12 2 2" xfId="4295" xr:uid="{00000000-0005-0000-0000-00004E100000}"/>
    <cellStyle name="CALC Currency Total 12 2 2 2" xfId="4296" xr:uid="{00000000-0005-0000-0000-00004F100000}"/>
    <cellStyle name="CALC Currency Total 12 2 3" xfId="4297" xr:uid="{00000000-0005-0000-0000-000050100000}"/>
    <cellStyle name="CALC Currency Total 12 3" xfId="4298" xr:uid="{00000000-0005-0000-0000-000051100000}"/>
    <cellStyle name="CALC Currency Total 12 3 2" xfId="4299" xr:uid="{00000000-0005-0000-0000-000052100000}"/>
    <cellStyle name="CALC Currency Total 12 4" xfId="4300" xr:uid="{00000000-0005-0000-0000-000053100000}"/>
    <cellStyle name="CALC Currency Total 120" xfId="4301" xr:uid="{00000000-0005-0000-0000-000054100000}"/>
    <cellStyle name="CALC Currency Total 121" xfId="4302" xr:uid="{00000000-0005-0000-0000-000055100000}"/>
    <cellStyle name="CALC Currency Total 122" xfId="4303" xr:uid="{00000000-0005-0000-0000-000056100000}"/>
    <cellStyle name="CALC Currency Total 123" xfId="4304" xr:uid="{00000000-0005-0000-0000-000057100000}"/>
    <cellStyle name="CALC Currency Total 124" xfId="4305" xr:uid="{00000000-0005-0000-0000-000058100000}"/>
    <cellStyle name="CALC Currency Total 125" xfId="4306" xr:uid="{00000000-0005-0000-0000-000059100000}"/>
    <cellStyle name="CALC Currency Total 126" xfId="4307" xr:uid="{00000000-0005-0000-0000-00005A100000}"/>
    <cellStyle name="CALC Currency Total 127" xfId="4308" xr:uid="{00000000-0005-0000-0000-00005B100000}"/>
    <cellStyle name="CALC Currency Total 128" xfId="4309" xr:uid="{00000000-0005-0000-0000-00005C100000}"/>
    <cellStyle name="CALC Currency Total 129" xfId="4310" xr:uid="{00000000-0005-0000-0000-00005D100000}"/>
    <cellStyle name="CALC Currency Total 13" xfId="4311" xr:uid="{00000000-0005-0000-0000-00005E100000}"/>
    <cellStyle name="CALC Currency Total 13 2" xfId="4312" xr:uid="{00000000-0005-0000-0000-00005F100000}"/>
    <cellStyle name="CALC Currency Total 13 3" xfId="4313" xr:uid="{00000000-0005-0000-0000-000060100000}"/>
    <cellStyle name="CALC Currency Total 14" xfId="4314" xr:uid="{00000000-0005-0000-0000-000061100000}"/>
    <cellStyle name="CALC Currency Total 14 2" xfId="4315" xr:uid="{00000000-0005-0000-0000-000062100000}"/>
    <cellStyle name="CALC Currency Total 14 3" xfId="4316" xr:uid="{00000000-0005-0000-0000-000063100000}"/>
    <cellStyle name="CALC Currency Total 15" xfId="4317" xr:uid="{00000000-0005-0000-0000-000064100000}"/>
    <cellStyle name="CALC Currency Total 15 2" xfId="4318" xr:uid="{00000000-0005-0000-0000-000065100000}"/>
    <cellStyle name="CALC Currency Total 15 3" xfId="4319" xr:uid="{00000000-0005-0000-0000-000066100000}"/>
    <cellStyle name="CALC Currency Total 15 4" xfId="4320" xr:uid="{00000000-0005-0000-0000-000067100000}"/>
    <cellStyle name="CALC Currency Total 16" xfId="4321" xr:uid="{00000000-0005-0000-0000-000068100000}"/>
    <cellStyle name="CALC Currency Total 16 2" xfId="4322" xr:uid="{00000000-0005-0000-0000-000069100000}"/>
    <cellStyle name="CALC Currency Total 16 3" xfId="4323" xr:uid="{00000000-0005-0000-0000-00006A100000}"/>
    <cellStyle name="CALC Currency Total 16 4" xfId="4324" xr:uid="{00000000-0005-0000-0000-00006B100000}"/>
    <cellStyle name="CALC Currency Total 17" xfId="4325" xr:uid="{00000000-0005-0000-0000-00006C100000}"/>
    <cellStyle name="CALC Currency Total 17 2" xfId="4326" xr:uid="{00000000-0005-0000-0000-00006D100000}"/>
    <cellStyle name="CALC Currency Total 17 3" xfId="4327" xr:uid="{00000000-0005-0000-0000-00006E100000}"/>
    <cellStyle name="CALC Currency Total 18" xfId="4328" xr:uid="{00000000-0005-0000-0000-00006F100000}"/>
    <cellStyle name="CALC Currency Total 18 2" xfId="4329" xr:uid="{00000000-0005-0000-0000-000070100000}"/>
    <cellStyle name="CALC Currency Total 18 3" xfId="4330" xr:uid="{00000000-0005-0000-0000-000071100000}"/>
    <cellStyle name="CALC Currency Total 19" xfId="4331" xr:uid="{00000000-0005-0000-0000-000072100000}"/>
    <cellStyle name="CALC Currency Total 19 2" xfId="4332" xr:uid="{00000000-0005-0000-0000-000073100000}"/>
    <cellStyle name="CALC Currency Total 2" xfId="4333" xr:uid="{00000000-0005-0000-0000-000074100000}"/>
    <cellStyle name="CALC Currency Total 2 2" xfId="4334" xr:uid="{00000000-0005-0000-0000-000075100000}"/>
    <cellStyle name="CALC Currency Total 2 2 2" xfId="4335" xr:uid="{00000000-0005-0000-0000-000076100000}"/>
    <cellStyle name="CALC Currency Total 2 2 3" xfId="4336" xr:uid="{00000000-0005-0000-0000-000077100000}"/>
    <cellStyle name="CALC Currency Total 2 2 4" xfId="4337" xr:uid="{00000000-0005-0000-0000-000078100000}"/>
    <cellStyle name="CALC Currency Total 2 3" xfId="4338" xr:uid="{00000000-0005-0000-0000-000079100000}"/>
    <cellStyle name="CALC Currency Total 2 3 2" xfId="4339" xr:uid="{00000000-0005-0000-0000-00007A100000}"/>
    <cellStyle name="CALC Currency Total 2 3 3" xfId="4340" xr:uid="{00000000-0005-0000-0000-00007B100000}"/>
    <cellStyle name="CALC Currency Total 2 4" xfId="4341" xr:uid="{00000000-0005-0000-0000-00007C100000}"/>
    <cellStyle name="CALC Currency Total 20" xfId="4342" xr:uid="{00000000-0005-0000-0000-00007D100000}"/>
    <cellStyle name="CALC Currency Total 20 2" xfId="4343" xr:uid="{00000000-0005-0000-0000-00007E100000}"/>
    <cellStyle name="CALC Currency Total 21" xfId="4344" xr:uid="{00000000-0005-0000-0000-00007F100000}"/>
    <cellStyle name="CALC Currency Total 21 2" xfId="4345" xr:uid="{00000000-0005-0000-0000-000080100000}"/>
    <cellStyle name="CALC Currency Total 22" xfId="4346" xr:uid="{00000000-0005-0000-0000-000081100000}"/>
    <cellStyle name="CALC Currency Total 22 2" xfId="4347" xr:uid="{00000000-0005-0000-0000-000082100000}"/>
    <cellStyle name="CALC Currency Total 23" xfId="4348" xr:uid="{00000000-0005-0000-0000-000083100000}"/>
    <cellStyle name="CALC Currency Total 23 2" xfId="4349" xr:uid="{00000000-0005-0000-0000-000084100000}"/>
    <cellStyle name="CALC Currency Total 24" xfId="4350" xr:uid="{00000000-0005-0000-0000-000085100000}"/>
    <cellStyle name="CALC Currency Total 24 2" xfId="4351" xr:uid="{00000000-0005-0000-0000-000086100000}"/>
    <cellStyle name="CALC Currency Total 25" xfId="4352" xr:uid="{00000000-0005-0000-0000-000087100000}"/>
    <cellStyle name="CALC Currency Total 25 2" xfId="4353" xr:uid="{00000000-0005-0000-0000-000088100000}"/>
    <cellStyle name="CALC Currency Total 26" xfId="4354" xr:uid="{00000000-0005-0000-0000-000089100000}"/>
    <cellStyle name="CALC Currency Total 26 2" xfId="4355" xr:uid="{00000000-0005-0000-0000-00008A100000}"/>
    <cellStyle name="CALC Currency Total 27" xfId="4356" xr:uid="{00000000-0005-0000-0000-00008B100000}"/>
    <cellStyle name="CALC Currency Total 27 2" xfId="4357" xr:uid="{00000000-0005-0000-0000-00008C100000}"/>
    <cellStyle name="CALC Currency Total 28" xfId="4358" xr:uid="{00000000-0005-0000-0000-00008D100000}"/>
    <cellStyle name="CALC Currency Total 28 2" xfId="4359" xr:uid="{00000000-0005-0000-0000-00008E100000}"/>
    <cellStyle name="CALC Currency Total 29" xfId="4360" xr:uid="{00000000-0005-0000-0000-00008F100000}"/>
    <cellStyle name="CALC Currency Total 3" xfId="4361" xr:uid="{00000000-0005-0000-0000-000090100000}"/>
    <cellStyle name="CALC Currency Total 3 2" xfId="4362" xr:uid="{00000000-0005-0000-0000-000091100000}"/>
    <cellStyle name="CALC Currency Total 3 2 2" xfId="4363" xr:uid="{00000000-0005-0000-0000-000092100000}"/>
    <cellStyle name="CALC Currency Total 3 2 3" xfId="4364" xr:uid="{00000000-0005-0000-0000-000093100000}"/>
    <cellStyle name="CALC Currency Total 3 2 4" xfId="4365" xr:uid="{00000000-0005-0000-0000-000094100000}"/>
    <cellStyle name="CALC Currency Total 3 3" xfId="4366" xr:uid="{00000000-0005-0000-0000-000095100000}"/>
    <cellStyle name="CALC Currency Total 3 3 2" xfId="4367" xr:uid="{00000000-0005-0000-0000-000096100000}"/>
    <cellStyle name="CALC Currency Total 3 3 3" xfId="4368" xr:uid="{00000000-0005-0000-0000-000097100000}"/>
    <cellStyle name="CALC Currency Total 3 4" xfId="4369" xr:uid="{00000000-0005-0000-0000-000098100000}"/>
    <cellStyle name="CALC Currency Total 30" xfId="4370" xr:uid="{00000000-0005-0000-0000-000099100000}"/>
    <cellStyle name="CALC Currency Total 30 2" xfId="4371" xr:uid="{00000000-0005-0000-0000-00009A100000}"/>
    <cellStyle name="CALC Currency Total 31" xfId="4372" xr:uid="{00000000-0005-0000-0000-00009B100000}"/>
    <cellStyle name="CALC Currency Total 31 2" xfId="4373" xr:uid="{00000000-0005-0000-0000-00009C100000}"/>
    <cellStyle name="CALC Currency Total 32" xfId="4374" xr:uid="{00000000-0005-0000-0000-00009D100000}"/>
    <cellStyle name="CALC Currency Total 33" xfId="4375" xr:uid="{00000000-0005-0000-0000-00009E100000}"/>
    <cellStyle name="CALC Currency Total 34" xfId="4376" xr:uid="{00000000-0005-0000-0000-00009F100000}"/>
    <cellStyle name="CALC Currency Total 35" xfId="4377" xr:uid="{00000000-0005-0000-0000-0000A0100000}"/>
    <cellStyle name="CALC Currency Total 36" xfId="4378" xr:uid="{00000000-0005-0000-0000-0000A1100000}"/>
    <cellStyle name="CALC Currency Total 37" xfId="4379" xr:uid="{00000000-0005-0000-0000-0000A2100000}"/>
    <cellStyle name="CALC Currency Total 38" xfId="4380" xr:uid="{00000000-0005-0000-0000-0000A3100000}"/>
    <cellStyle name="CALC Currency Total 39" xfId="4381" xr:uid="{00000000-0005-0000-0000-0000A4100000}"/>
    <cellStyle name="CALC Currency Total 4" xfId="4382" xr:uid="{00000000-0005-0000-0000-0000A5100000}"/>
    <cellStyle name="CALC Currency Total 4 2" xfId="4383" xr:uid="{00000000-0005-0000-0000-0000A6100000}"/>
    <cellStyle name="CALC Currency Total 4 2 2" xfId="4384" xr:uid="{00000000-0005-0000-0000-0000A7100000}"/>
    <cellStyle name="CALC Currency Total 4 2 3" xfId="4385" xr:uid="{00000000-0005-0000-0000-0000A8100000}"/>
    <cellStyle name="CALC Currency Total 4 2 4" xfId="4386" xr:uid="{00000000-0005-0000-0000-0000A9100000}"/>
    <cellStyle name="CALC Currency Total 4 3" xfId="4387" xr:uid="{00000000-0005-0000-0000-0000AA100000}"/>
    <cellStyle name="CALC Currency Total 4 3 2" xfId="4388" xr:uid="{00000000-0005-0000-0000-0000AB100000}"/>
    <cellStyle name="CALC Currency Total 4 3 3" xfId="4389" xr:uid="{00000000-0005-0000-0000-0000AC100000}"/>
    <cellStyle name="CALC Currency Total 4 4" xfId="4390" xr:uid="{00000000-0005-0000-0000-0000AD100000}"/>
    <cellStyle name="CALC Currency Total 40" xfId="4391" xr:uid="{00000000-0005-0000-0000-0000AE100000}"/>
    <cellStyle name="CALC Currency Total 41" xfId="4392" xr:uid="{00000000-0005-0000-0000-0000AF100000}"/>
    <cellStyle name="CALC Currency Total 42" xfId="4393" xr:uid="{00000000-0005-0000-0000-0000B0100000}"/>
    <cellStyle name="CALC Currency Total 43" xfId="4394" xr:uid="{00000000-0005-0000-0000-0000B1100000}"/>
    <cellStyle name="CALC Currency Total 44" xfId="4395" xr:uid="{00000000-0005-0000-0000-0000B2100000}"/>
    <cellStyle name="CALC Currency Total 45" xfId="4396" xr:uid="{00000000-0005-0000-0000-0000B3100000}"/>
    <cellStyle name="CALC Currency Total 46" xfId="4397" xr:uid="{00000000-0005-0000-0000-0000B4100000}"/>
    <cellStyle name="CALC Currency Total 47" xfId="4398" xr:uid="{00000000-0005-0000-0000-0000B5100000}"/>
    <cellStyle name="CALC Currency Total 48" xfId="4399" xr:uid="{00000000-0005-0000-0000-0000B6100000}"/>
    <cellStyle name="CALC Currency Total 49" xfId="4400" xr:uid="{00000000-0005-0000-0000-0000B7100000}"/>
    <cellStyle name="CALC Currency Total 5" xfId="4401" xr:uid="{00000000-0005-0000-0000-0000B8100000}"/>
    <cellStyle name="CALC Currency Total 5 2" xfId="4402" xr:uid="{00000000-0005-0000-0000-0000B9100000}"/>
    <cellStyle name="CALC Currency Total 5 2 2" xfId="4403" xr:uid="{00000000-0005-0000-0000-0000BA100000}"/>
    <cellStyle name="CALC Currency Total 5 2 3" xfId="4404" xr:uid="{00000000-0005-0000-0000-0000BB100000}"/>
    <cellStyle name="CALC Currency Total 5 2 4" xfId="4405" xr:uid="{00000000-0005-0000-0000-0000BC100000}"/>
    <cellStyle name="CALC Currency Total 5 3" xfId="4406" xr:uid="{00000000-0005-0000-0000-0000BD100000}"/>
    <cellStyle name="CALC Currency Total 5 3 2" xfId="4407" xr:uid="{00000000-0005-0000-0000-0000BE100000}"/>
    <cellStyle name="CALC Currency Total 5 3 3" xfId="4408" xr:uid="{00000000-0005-0000-0000-0000BF100000}"/>
    <cellStyle name="CALC Currency Total 5 4" xfId="4409" xr:uid="{00000000-0005-0000-0000-0000C0100000}"/>
    <cellStyle name="CALC Currency Total 50" xfId="4410" xr:uid="{00000000-0005-0000-0000-0000C1100000}"/>
    <cellStyle name="CALC Currency Total 51" xfId="4411" xr:uid="{00000000-0005-0000-0000-0000C2100000}"/>
    <cellStyle name="CALC Currency Total 52" xfId="4412" xr:uid="{00000000-0005-0000-0000-0000C3100000}"/>
    <cellStyle name="CALC Currency Total 53" xfId="4413" xr:uid="{00000000-0005-0000-0000-0000C4100000}"/>
    <cellStyle name="CALC Currency Total 54" xfId="4414" xr:uid="{00000000-0005-0000-0000-0000C5100000}"/>
    <cellStyle name="CALC Currency Total 55" xfId="4415" xr:uid="{00000000-0005-0000-0000-0000C6100000}"/>
    <cellStyle name="CALC Currency Total 56" xfId="4416" xr:uid="{00000000-0005-0000-0000-0000C7100000}"/>
    <cellStyle name="CALC Currency Total 57" xfId="4417" xr:uid="{00000000-0005-0000-0000-0000C8100000}"/>
    <cellStyle name="CALC Currency Total 58" xfId="4418" xr:uid="{00000000-0005-0000-0000-0000C9100000}"/>
    <cellStyle name="CALC Currency Total 59" xfId="4419" xr:uid="{00000000-0005-0000-0000-0000CA100000}"/>
    <cellStyle name="CALC Currency Total 6" xfId="4420" xr:uid="{00000000-0005-0000-0000-0000CB100000}"/>
    <cellStyle name="CALC Currency Total 6 2" xfId="4421" xr:uid="{00000000-0005-0000-0000-0000CC100000}"/>
    <cellStyle name="CALC Currency Total 6 2 2" xfId="4422" xr:uid="{00000000-0005-0000-0000-0000CD100000}"/>
    <cellStyle name="CALC Currency Total 6 2 3" xfId="4423" xr:uid="{00000000-0005-0000-0000-0000CE100000}"/>
    <cellStyle name="CALC Currency Total 6 2 4" xfId="4424" xr:uid="{00000000-0005-0000-0000-0000CF100000}"/>
    <cellStyle name="CALC Currency Total 6 3" xfId="4425" xr:uid="{00000000-0005-0000-0000-0000D0100000}"/>
    <cellStyle name="CALC Currency Total 6 3 2" xfId="4426" xr:uid="{00000000-0005-0000-0000-0000D1100000}"/>
    <cellStyle name="CALC Currency Total 6 3 3" xfId="4427" xr:uid="{00000000-0005-0000-0000-0000D2100000}"/>
    <cellStyle name="CALC Currency Total 6 4" xfId="4428" xr:uid="{00000000-0005-0000-0000-0000D3100000}"/>
    <cellStyle name="CALC Currency Total 60" xfId="4429" xr:uid="{00000000-0005-0000-0000-0000D4100000}"/>
    <cellStyle name="CALC Currency Total 61" xfId="4430" xr:uid="{00000000-0005-0000-0000-0000D5100000}"/>
    <cellStyle name="CALC Currency Total 62" xfId="4431" xr:uid="{00000000-0005-0000-0000-0000D6100000}"/>
    <cellStyle name="CALC Currency Total 63" xfId="4432" xr:uid="{00000000-0005-0000-0000-0000D7100000}"/>
    <cellStyle name="CALC Currency Total 64" xfId="4433" xr:uid="{00000000-0005-0000-0000-0000D8100000}"/>
    <cellStyle name="CALC Currency Total 65" xfId="4434" xr:uid="{00000000-0005-0000-0000-0000D9100000}"/>
    <cellStyle name="CALC Currency Total 66" xfId="4435" xr:uid="{00000000-0005-0000-0000-0000DA100000}"/>
    <cellStyle name="CALC Currency Total 67" xfId="4436" xr:uid="{00000000-0005-0000-0000-0000DB100000}"/>
    <cellStyle name="CALC Currency Total 68" xfId="4437" xr:uid="{00000000-0005-0000-0000-0000DC100000}"/>
    <cellStyle name="CALC Currency Total 69" xfId="4438" xr:uid="{00000000-0005-0000-0000-0000DD100000}"/>
    <cellStyle name="CALC Currency Total 7" xfId="4439" xr:uid="{00000000-0005-0000-0000-0000DE100000}"/>
    <cellStyle name="CALC Currency Total 7 2" xfId="4440" xr:uid="{00000000-0005-0000-0000-0000DF100000}"/>
    <cellStyle name="CALC Currency Total 7 2 2" xfId="4441" xr:uid="{00000000-0005-0000-0000-0000E0100000}"/>
    <cellStyle name="CALC Currency Total 7 2 2 2" xfId="4442" xr:uid="{00000000-0005-0000-0000-0000E1100000}"/>
    <cellStyle name="CALC Currency Total 7 2 3" xfId="4443" xr:uid="{00000000-0005-0000-0000-0000E2100000}"/>
    <cellStyle name="CALC Currency Total 7 3" xfId="4444" xr:uid="{00000000-0005-0000-0000-0000E3100000}"/>
    <cellStyle name="CALC Currency Total 7 3 2" xfId="4445" xr:uid="{00000000-0005-0000-0000-0000E4100000}"/>
    <cellStyle name="CALC Currency Total 7 4" xfId="4446" xr:uid="{00000000-0005-0000-0000-0000E5100000}"/>
    <cellStyle name="CALC Currency Total 70" xfId="4447" xr:uid="{00000000-0005-0000-0000-0000E6100000}"/>
    <cellStyle name="CALC Currency Total 71" xfId="4448" xr:uid="{00000000-0005-0000-0000-0000E7100000}"/>
    <cellStyle name="CALC Currency Total 72" xfId="4449" xr:uid="{00000000-0005-0000-0000-0000E8100000}"/>
    <cellStyle name="CALC Currency Total 73" xfId="4450" xr:uid="{00000000-0005-0000-0000-0000E9100000}"/>
    <cellStyle name="CALC Currency Total 74" xfId="4451" xr:uid="{00000000-0005-0000-0000-0000EA100000}"/>
    <cellStyle name="CALC Currency Total 75" xfId="4452" xr:uid="{00000000-0005-0000-0000-0000EB100000}"/>
    <cellStyle name="CALC Currency Total 76" xfId="4453" xr:uid="{00000000-0005-0000-0000-0000EC100000}"/>
    <cellStyle name="CALC Currency Total 77" xfId="4454" xr:uid="{00000000-0005-0000-0000-0000ED100000}"/>
    <cellStyle name="CALC Currency Total 78" xfId="4455" xr:uid="{00000000-0005-0000-0000-0000EE100000}"/>
    <cellStyle name="CALC Currency Total 79" xfId="4456" xr:uid="{00000000-0005-0000-0000-0000EF100000}"/>
    <cellStyle name="CALC Currency Total 8" xfId="4457" xr:uid="{00000000-0005-0000-0000-0000F0100000}"/>
    <cellStyle name="CALC Currency Total 8 2" xfId="4458" xr:uid="{00000000-0005-0000-0000-0000F1100000}"/>
    <cellStyle name="CALC Currency Total 8 2 2" xfId="4459" xr:uid="{00000000-0005-0000-0000-0000F2100000}"/>
    <cellStyle name="CALC Currency Total 8 2 2 2" xfId="4460" xr:uid="{00000000-0005-0000-0000-0000F3100000}"/>
    <cellStyle name="CALC Currency Total 8 2 3" xfId="4461" xr:uid="{00000000-0005-0000-0000-0000F4100000}"/>
    <cellStyle name="CALC Currency Total 8 3" xfId="4462" xr:uid="{00000000-0005-0000-0000-0000F5100000}"/>
    <cellStyle name="CALC Currency Total 8 3 2" xfId="4463" xr:uid="{00000000-0005-0000-0000-0000F6100000}"/>
    <cellStyle name="CALC Currency Total 8 4" xfId="4464" xr:uid="{00000000-0005-0000-0000-0000F7100000}"/>
    <cellStyle name="CALC Currency Total 80" xfId="4465" xr:uid="{00000000-0005-0000-0000-0000F8100000}"/>
    <cellStyle name="CALC Currency Total 81" xfId="4466" xr:uid="{00000000-0005-0000-0000-0000F9100000}"/>
    <cellStyle name="CALC Currency Total 82" xfId="4467" xr:uid="{00000000-0005-0000-0000-0000FA100000}"/>
    <cellStyle name="CALC Currency Total 83" xfId="4468" xr:uid="{00000000-0005-0000-0000-0000FB100000}"/>
    <cellStyle name="CALC Currency Total 84" xfId="4469" xr:uid="{00000000-0005-0000-0000-0000FC100000}"/>
    <cellStyle name="CALC Currency Total 85" xfId="4470" xr:uid="{00000000-0005-0000-0000-0000FD100000}"/>
    <cellStyle name="CALC Currency Total 86" xfId="4471" xr:uid="{00000000-0005-0000-0000-0000FE100000}"/>
    <cellStyle name="CALC Currency Total 87" xfId="4472" xr:uid="{00000000-0005-0000-0000-0000FF100000}"/>
    <cellStyle name="CALC Currency Total 88" xfId="4473" xr:uid="{00000000-0005-0000-0000-000000110000}"/>
    <cellStyle name="CALC Currency Total 89" xfId="4474" xr:uid="{00000000-0005-0000-0000-000001110000}"/>
    <cellStyle name="CALC Currency Total 9" xfId="4475" xr:uid="{00000000-0005-0000-0000-000002110000}"/>
    <cellStyle name="CALC Currency Total 9 2" xfId="4476" xr:uid="{00000000-0005-0000-0000-000003110000}"/>
    <cellStyle name="CALC Currency Total 9 2 2" xfId="4477" xr:uid="{00000000-0005-0000-0000-000004110000}"/>
    <cellStyle name="CALC Currency Total 9 2 2 2" xfId="4478" xr:uid="{00000000-0005-0000-0000-000005110000}"/>
    <cellStyle name="CALC Currency Total 9 2 3" xfId="4479" xr:uid="{00000000-0005-0000-0000-000006110000}"/>
    <cellStyle name="CALC Currency Total 9 3" xfId="4480" xr:uid="{00000000-0005-0000-0000-000007110000}"/>
    <cellStyle name="CALC Currency Total 9 3 2" xfId="4481" xr:uid="{00000000-0005-0000-0000-000008110000}"/>
    <cellStyle name="CALC Currency Total 9 4" xfId="4482" xr:uid="{00000000-0005-0000-0000-000009110000}"/>
    <cellStyle name="CALC Currency Total 90" xfId="4483" xr:uid="{00000000-0005-0000-0000-00000A110000}"/>
    <cellStyle name="CALC Currency Total 91" xfId="4484" xr:uid="{00000000-0005-0000-0000-00000B110000}"/>
    <cellStyle name="CALC Currency Total 92" xfId="4485" xr:uid="{00000000-0005-0000-0000-00000C110000}"/>
    <cellStyle name="CALC Currency Total 93" xfId="4486" xr:uid="{00000000-0005-0000-0000-00000D110000}"/>
    <cellStyle name="CALC Currency Total 94" xfId="4487" xr:uid="{00000000-0005-0000-0000-00000E110000}"/>
    <cellStyle name="CALC Currency Total 95" xfId="4488" xr:uid="{00000000-0005-0000-0000-00000F110000}"/>
    <cellStyle name="CALC Currency Total 96" xfId="4489" xr:uid="{00000000-0005-0000-0000-000010110000}"/>
    <cellStyle name="CALC Currency Total 97" xfId="4490" xr:uid="{00000000-0005-0000-0000-000011110000}"/>
    <cellStyle name="CALC Currency Total 98" xfId="4491" xr:uid="{00000000-0005-0000-0000-000012110000}"/>
    <cellStyle name="CALC Currency Total 99" xfId="4492" xr:uid="{00000000-0005-0000-0000-000013110000}"/>
    <cellStyle name="CALC Currency Total_Параметры" xfId="4493" xr:uid="{00000000-0005-0000-0000-000014110000}"/>
    <cellStyle name="CALC Date Long" xfId="4494" xr:uid="{00000000-0005-0000-0000-000015110000}"/>
    <cellStyle name="CALC Date Short" xfId="4495" xr:uid="{00000000-0005-0000-0000-000016110000}"/>
    <cellStyle name="CALC Percent" xfId="4496" xr:uid="{00000000-0005-0000-0000-000017110000}"/>
    <cellStyle name="CALC Percent [1]" xfId="4497" xr:uid="{00000000-0005-0000-0000-000018110000}"/>
    <cellStyle name="CALC Percent [2]" xfId="4498" xr:uid="{00000000-0005-0000-0000-000019110000}"/>
    <cellStyle name="CALC Percent Total" xfId="4499" xr:uid="{00000000-0005-0000-0000-00001A110000}"/>
    <cellStyle name="CALC Percent Total [1]" xfId="4500" xr:uid="{00000000-0005-0000-0000-00001B110000}"/>
    <cellStyle name="CALC Percent Total [1] 2" xfId="4501" xr:uid="{00000000-0005-0000-0000-00001C110000}"/>
    <cellStyle name="CALC Percent Total [1] 2 2" xfId="4502" xr:uid="{00000000-0005-0000-0000-00001D110000}"/>
    <cellStyle name="CALC Percent Total [1] 2 2 2" xfId="4503" xr:uid="{00000000-0005-0000-0000-00001E110000}"/>
    <cellStyle name="CALC Percent Total [1] 2 2 3" xfId="4504" xr:uid="{00000000-0005-0000-0000-00001F110000}"/>
    <cellStyle name="CALC Percent Total [1] 2 2 4" xfId="4505" xr:uid="{00000000-0005-0000-0000-000020110000}"/>
    <cellStyle name="CALC Percent Total [1] 2 3" xfId="4506" xr:uid="{00000000-0005-0000-0000-000021110000}"/>
    <cellStyle name="CALC Percent Total [1] 2 3 2" xfId="4507" xr:uid="{00000000-0005-0000-0000-000022110000}"/>
    <cellStyle name="CALC Percent Total [1] 2 3 3" xfId="4508" xr:uid="{00000000-0005-0000-0000-000023110000}"/>
    <cellStyle name="CALC Percent Total [1] 2 4" xfId="4509" xr:uid="{00000000-0005-0000-0000-000024110000}"/>
    <cellStyle name="CALC Percent Total [1] 3" xfId="4510" xr:uid="{00000000-0005-0000-0000-000025110000}"/>
    <cellStyle name="CALC Percent Total [1] 3 2" xfId="4511" xr:uid="{00000000-0005-0000-0000-000026110000}"/>
    <cellStyle name="CALC Percent Total [1] 3 2 2" xfId="4512" xr:uid="{00000000-0005-0000-0000-000027110000}"/>
    <cellStyle name="CALC Percent Total [1] 3 2 3" xfId="4513" xr:uid="{00000000-0005-0000-0000-000028110000}"/>
    <cellStyle name="CALC Percent Total [1] 3 2 4" xfId="4514" xr:uid="{00000000-0005-0000-0000-000029110000}"/>
    <cellStyle name="CALC Percent Total [1] 3 3" xfId="4515" xr:uid="{00000000-0005-0000-0000-00002A110000}"/>
    <cellStyle name="CALC Percent Total [1] 3 3 2" xfId="4516" xr:uid="{00000000-0005-0000-0000-00002B110000}"/>
    <cellStyle name="CALC Percent Total [1] 3 3 3" xfId="4517" xr:uid="{00000000-0005-0000-0000-00002C110000}"/>
    <cellStyle name="CALC Percent Total [1] 3 4" xfId="4518" xr:uid="{00000000-0005-0000-0000-00002D110000}"/>
    <cellStyle name="CALC Percent Total [1] 4" xfId="4519" xr:uid="{00000000-0005-0000-0000-00002E110000}"/>
    <cellStyle name="CALC Percent Total [1] 4 2" xfId="4520" xr:uid="{00000000-0005-0000-0000-00002F110000}"/>
    <cellStyle name="CALC Percent Total [1] 4 3" xfId="4521" xr:uid="{00000000-0005-0000-0000-000030110000}"/>
    <cellStyle name="CALC Percent Total [1] 4 4" xfId="4522" xr:uid="{00000000-0005-0000-0000-000031110000}"/>
    <cellStyle name="CALC Percent Total [1] 5" xfId="4523" xr:uid="{00000000-0005-0000-0000-000032110000}"/>
    <cellStyle name="CALC Percent Total [2]" xfId="4524" xr:uid="{00000000-0005-0000-0000-000033110000}"/>
    <cellStyle name="CALC Percent Total [2] 2" xfId="4525" xr:uid="{00000000-0005-0000-0000-000034110000}"/>
    <cellStyle name="CALC Percent Total [2] 2 2" xfId="4526" xr:uid="{00000000-0005-0000-0000-000035110000}"/>
    <cellStyle name="CALC Percent Total [2] 2 2 2" xfId="4527" xr:uid="{00000000-0005-0000-0000-000036110000}"/>
    <cellStyle name="CALC Percent Total [2] 2 2 3" xfId="4528" xr:uid="{00000000-0005-0000-0000-000037110000}"/>
    <cellStyle name="CALC Percent Total [2] 2 2 4" xfId="4529" xr:uid="{00000000-0005-0000-0000-000038110000}"/>
    <cellStyle name="CALC Percent Total [2] 2 3" xfId="4530" xr:uid="{00000000-0005-0000-0000-000039110000}"/>
    <cellStyle name="CALC Percent Total [2] 2 3 2" xfId="4531" xr:uid="{00000000-0005-0000-0000-00003A110000}"/>
    <cellStyle name="CALC Percent Total [2] 2 3 3" xfId="4532" xr:uid="{00000000-0005-0000-0000-00003B110000}"/>
    <cellStyle name="CALC Percent Total [2] 2 4" xfId="4533" xr:uid="{00000000-0005-0000-0000-00003C110000}"/>
    <cellStyle name="CALC Percent Total [2] 3" xfId="4534" xr:uid="{00000000-0005-0000-0000-00003D110000}"/>
    <cellStyle name="CALC Percent Total [2] 3 2" xfId="4535" xr:uid="{00000000-0005-0000-0000-00003E110000}"/>
    <cellStyle name="CALC Percent Total [2] 3 2 2" xfId="4536" xr:uid="{00000000-0005-0000-0000-00003F110000}"/>
    <cellStyle name="CALC Percent Total [2] 3 2 3" xfId="4537" xr:uid="{00000000-0005-0000-0000-000040110000}"/>
    <cellStyle name="CALC Percent Total [2] 3 2 4" xfId="4538" xr:uid="{00000000-0005-0000-0000-000041110000}"/>
    <cellStyle name="CALC Percent Total [2] 3 3" xfId="4539" xr:uid="{00000000-0005-0000-0000-000042110000}"/>
    <cellStyle name="CALC Percent Total [2] 3 3 2" xfId="4540" xr:uid="{00000000-0005-0000-0000-000043110000}"/>
    <cellStyle name="CALC Percent Total [2] 3 3 3" xfId="4541" xr:uid="{00000000-0005-0000-0000-000044110000}"/>
    <cellStyle name="CALC Percent Total [2] 3 4" xfId="4542" xr:uid="{00000000-0005-0000-0000-000045110000}"/>
    <cellStyle name="CALC Percent Total [2] 4" xfId="4543" xr:uid="{00000000-0005-0000-0000-000046110000}"/>
    <cellStyle name="CALC Percent Total [2] 4 2" xfId="4544" xr:uid="{00000000-0005-0000-0000-000047110000}"/>
    <cellStyle name="CALC Percent Total [2] 4 3" xfId="4545" xr:uid="{00000000-0005-0000-0000-000048110000}"/>
    <cellStyle name="CALC Percent Total [2] 4 4" xfId="4546" xr:uid="{00000000-0005-0000-0000-000049110000}"/>
    <cellStyle name="CALC Percent Total [2] 5" xfId="4547" xr:uid="{00000000-0005-0000-0000-00004A110000}"/>
    <cellStyle name="CALC Percent Total 10" xfId="4548" xr:uid="{00000000-0005-0000-0000-00004B110000}"/>
    <cellStyle name="CALC Percent Total 10 2" xfId="4549" xr:uid="{00000000-0005-0000-0000-00004C110000}"/>
    <cellStyle name="CALC Percent Total 10 2 2" xfId="4550" xr:uid="{00000000-0005-0000-0000-00004D110000}"/>
    <cellStyle name="CALC Percent Total 10 2 2 2" xfId="4551" xr:uid="{00000000-0005-0000-0000-00004E110000}"/>
    <cellStyle name="CALC Percent Total 10 2 3" xfId="4552" xr:uid="{00000000-0005-0000-0000-00004F110000}"/>
    <cellStyle name="CALC Percent Total 10 3" xfId="4553" xr:uid="{00000000-0005-0000-0000-000050110000}"/>
    <cellStyle name="CALC Percent Total 10 3 2" xfId="4554" xr:uid="{00000000-0005-0000-0000-000051110000}"/>
    <cellStyle name="CALC Percent Total 10 4" xfId="4555" xr:uid="{00000000-0005-0000-0000-000052110000}"/>
    <cellStyle name="CALC Percent Total 100" xfId="4556" xr:uid="{00000000-0005-0000-0000-000053110000}"/>
    <cellStyle name="CALC Percent Total 101" xfId="4557" xr:uid="{00000000-0005-0000-0000-000054110000}"/>
    <cellStyle name="CALC Percent Total 102" xfId="4558" xr:uid="{00000000-0005-0000-0000-000055110000}"/>
    <cellStyle name="CALC Percent Total 103" xfId="4559" xr:uid="{00000000-0005-0000-0000-000056110000}"/>
    <cellStyle name="CALC Percent Total 104" xfId="4560" xr:uid="{00000000-0005-0000-0000-000057110000}"/>
    <cellStyle name="CALC Percent Total 105" xfId="4561" xr:uid="{00000000-0005-0000-0000-000058110000}"/>
    <cellStyle name="CALC Percent Total 106" xfId="4562" xr:uid="{00000000-0005-0000-0000-000059110000}"/>
    <cellStyle name="CALC Percent Total 107" xfId="4563" xr:uid="{00000000-0005-0000-0000-00005A110000}"/>
    <cellStyle name="CALC Percent Total 108" xfId="4564" xr:uid="{00000000-0005-0000-0000-00005B110000}"/>
    <cellStyle name="CALC Percent Total 109" xfId="4565" xr:uid="{00000000-0005-0000-0000-00005C110000}"/>
    <cellStyle name="CALC Percent Total 11" xfId="4566" xr:uid="{00000000-0005-0000-0000-00005D110000}"/>
    <cellStyle name="CALC Percent Total 11 2" xfId="4567" xr:uid="{00000000-0005-0000-0000-00005E110000}"/>
    <cellStyle name="CALC Percent Total 11 2 2" xfId="4568" xr:uid="{00000000-0005-0000-0000-00005F110000}"/>
    <cellStyle name="CALC Percent Total 11 2 2 2" xfId="4569" xr:uid="{00000000-0005-0000-0000-000060110000}"/>
    <cellStyle name="CALC Percent Total 11 2 3" xfId="4570" xr:uid="{00000000-0005-0000-0000-000061110000}"/>
    <cellStyle name="CALC Percent Total 11 3" xfId="4571" xr:uid="{00000000-0005-0000-0000-000062110000}"/>
    <cellStyle name="CALC Percent Total 11 3 2" xfId="4572" xr:uid="{00000000-0005-0000-0000-000063110000}"/>
    <cellStyle name="CALC Percent Total 11 4" xfId="4573" xr:uid="{00000000-0005-0000-0000-000064110000}"/>
    <cellStyle name="CALC Percent Total 110" xfId="4574" xr:uid="{00000000-0005-0000-0000-000065110000}"/>
    <cellStyle name="CALC Percent Total 111" xfId="4575" xr:uid="{00000000-0005-0000-0000-000066110000}"/>
    <cellStyle name="CALC Percent Total 112" xfId="4576" xr:uid="{00000000-0005-0000-0000-000067110000}"/>
    <cellStyle name="CALC Percent Total 113" xfId="4577" xr:uid="{00000000-0005-0000-0000-000068110000}"/>
    <cellStyle name="CALC Percent Total 114" xfId="4578" xr:uid="{00000000-0005-0000-0000-000069110000}"/>
    <cellStyle name="CALC Percent Total 115" xfId="4579" xr:uid="{00000000-0005-0000-0000-00006A110000}"/>
    <cellStyle name="CALC Percent Total 116" xfId="4580" xr:uid="{00000000-0005-0000-0000-00006B110000}"/>
    <cellStyle name="CALC Percent Total 117" xfId="4581" xr:uid="{00000000-0005-0000-0000-00006C110000}"/>
    <cellStyle name="CALC Percent Total 118" xfId="4582" xr:uid="{00000000-0005-0000-0000-00006D110000}"/>
    <cellStyle name="CALC Percent Total 119" xfId="4583" xr:uid="{00000000-0005-0000-0000-00006E110000}"/>
    <cellStyle name="CALC Percent Total 12" xfId="4584" xr:uid="{00000000-0005-0000-0000-00006F110000}"/>
    <cellStyle name="CALC Percent Total 12 2" xfId="4585" xr:uid="{00000000-0005-0000-0000-000070110000}"/>
    <cellStyle name="CALC Percent Total 12 2 2" xfId="4586" xr:uid="{00000000-0005-0000-0000-000071110000}"/>
    <cellStyle name="CALC Percent Total 12 2 2 2" xfId="4587" xr:uid="{00000000-0005-0000-0000-000072110000}"/>
    <cellStyle name="CALC Percent Total 12 2 3" xfId="4588" xr:uid="{00000000-0005-0000-0000-000073110000}"/>
    <cellStyle name="CALC Percent Total 12 3" xfId="4589" xr:uid="{00000000-0005-0000-0000-000074110000}"/>
    <cellStyle name="CALC Percent Total 12 3 2" xfId="4590" xr:uid="{00000000-0005-0000-0000-000075110000}"/>
    <cellStyle name="CALC Percent Total 12 4" xfId="4591" xr:uid="{00000000-0005-0000-0000-000076110000}"/>
    <cellStyle name="CALC Percent Total 120" xfId="4592" xr:uid="{00000000-0005-0000-0000-000077110000}"/>
    <cellStyle name="CALC Percent Total 121" xfId="4593" xr:uid="{00000000-0005-0000-0000-000078110000}"/>
    <cellStyle name="CALC Percent Total 122" xfId="4594" xr:uid="{00000000-0005-0000-0000-000079110000}"/>
    <cellStyle name="CALC Percent Total 123" xfId="4595" xr:uid="{00000000-0005-0000-0000-00007A110000}"/>
    <cellStyle name="CALC Percent Total 124" xfId="4596" xr:uid="{00000000-0005-0000-0000-00007B110000}"/>
    <cellStyle name="CALC Percent Total 125" xfId="4597" xr:uid="{00000000-0005-0000-0000-00007C110000}"/>
    <cellStyle name="CALC Percent Total 126" xfId="4598" xr:uid="{00000000-0005-0000-0000-00007D110000}"/>
    <cellStyle name="CALC Percent Total 127" xfId="4599" xr:uid="{00000000-0005-0000-0000-00007E110000}"/>
    <cellStyle name="CALC Percent Total 128" xfId="4600" xr:uid="{00000000-0005-0000-0000-00007F110000}"/>
    <cellStyle name="CALC Percent Total 129" xfId="4601" xr:uid="{00000000-0005-0000-0000-000080110000}"/>
    <cellStyle name="CALC Percent Total 13" xfId="4602" xr:uid="{00000000-0005-0000-0000-000081110000}"/>
    <cellStyle name="CALC Percent Total 13 2" xfId="4603" xr:uid="{00000000-0005-0000-0000-000082110000}"/>
    <cellStyle name="CALC Percent Total 13 3" xfId="4604" xr:uid="{00000000-0005-0000-0000-000083110000}"/>
    <cellStyle name="CALC Percent Total 14" xfId="4605" xr:uid="{00000000-0005-0000-0000-000084110000}"/>
    <cellStyle name="CALC Percent Total 14 2" xfId="4606" xr:uid="{00000000-0005-0000-0000-000085110000}"/>
    <cellStyle name="CALC Percent Total 14 3" xfId="4607" xr:uid="{00000000-0005-0000-0000-000086110000}"/>
    <cellStyle name="CALC Percent Total 15" xfId="4608" xr:uid="{00000000-0005-0000-0000-000087110000}"/>
    <cellStyle name="CALC Percent Total 15 2" xfId="4609" xr:uid="{00000000-0005-0000-0000-000088110000}"/>
    <cellStyle name="CALC Percent Total 15 3" xfId="4610" xr:uid="{00000000-0005-0000-0000-000089110000}"/>
    <cellStyle name="CALC Percent Total 15 4" xfId="4611" xr:uid="{00000000-0005-0000-0000-00008A110000}"/>
    <cellStyle name="CALC Percent Total 16" xfId="4612" xr:uid="{00000000-0005-0000-0000-00008B110000}"/>
    <cellStyle name="CALC Percent Total 16 2" xfId="4613" xr:uid="{00000000-0005-0000-0000-00008C110000}"/>
    <cellStyle name="CALC Percent Total 16 3" xfId="4614" xr:uid="{00000000-0005-0000-0000-00008D110000}"/>
    <cellStyle name="CALC Percent Total 16 4" xfId="4615" xr:uid="{00000000-0005-0000-0000-00008E110000}"/>
    <cellStyle name="CALC Percent Total 17" xfId="4616" xr:uid="{00000000-0005-0000-0000-00008F110000}"/>
    <cellStyle name="CALC Percent Total 17 2" xfId="4617" xr:uid="{00000000-0005-0000-0000-000090110000}"/>
    <cellStyle name="CALC Percent Total 17 3" xfId="4618" xr:uid="{00000000-0005-0000-0000-000091110000}"/>
    <cellStyle name="CALC Percent Total 18" xfId="4619" xr:uid="{00000000-0005-0000-0000-000092110000}"/>
    <cellStyle name="CALC Percent Total 18 2" xfId="4620" xr:uid="{00000000-0005-0000-0000-000093110000}"/>
    <cellStyle name="CALC Percent Total 18 3" xfId="4621" xr:uid="{00000000-0005-0000-0000-000094110000}"/>
    <cellStyle name="CALC Percent Total 19" xfId="4622" xr:uid="{00000000-0005-0000-0000-000095110000}"/>
    <cellStyle name="CALC Percent Total 19 2" xfId="4623" xr:uid="{00000000-0005-0000-0000-000096110000}"/>
    <cellStyle name="CALC Percent Total 2" xfId="4624" xr:uid="{00000000-0005-0000-0000-000097110000}"/>
    <cellStyle name="CALC Percent Total 2 2" xfId="4625" xr:uid="{00000000-0005-0000-0000-000098110000}"/>
    <cellStyle name="CALC Percent Total 2 2 2" xfId="4626" xr:uid="{00000000-0005-0000-0000-000099110000}"/>
    <cellStyle name="CALC Percent Total 2 2 3" xfId="4627" xr:uid="{00000000-0005-0000-0000-00009A110000}"/>
    <cellStyle name="CALC Percent Total 2 2 4" xfId="4628" xr:uid="{00000000-0005-0000-0000-00009B110000}"/>
    <cellStyle name="CALC Percent Total 2 3" xfId="4629" xr:uid="{00000000-0005-0000-0000-00009C110000}"/>
    <cellStyle name="CALC Percent Total 2 3 2" xfId="4630" xr:uid="{00000000-0005-0000-0000-00009D110000}"/>
    <cellStyle name="CALC Percent Total 2 3 3" xfId="4631" xr:uid="{00000000-0005-0000-0000-00009E110000}"/>
    <cellStyle name="CALC Percent Total 2 4" xfId="4632" xr:uid="{00000000-0005-0000-0000-00009F110000}"/>
    <cellStyle name="CALC Percent Total 20" xfId="4633" xr:uid="{00000000-0005-0000-0000-0000A0110000}"/>
    <cellStyle name="CALC Percent Total 20 2" xfId="4634" xr:uid="{00000000-0005-0000-0000-0000A1110000}"/>
    <cellStyle name="CALC Percent Total 21" xfId="4635" xr:uid="{00000000-0005-0000-0000-0000A2110000}"/>
    <cellStyle name="CALC Percent Total 21 2" xfId="4636" xr:uid="{00000000-0005-0000-0000-0000A3110000}"/>
    <cellStyle name="CALC Percent Total 22" xfId="4637" xr:uid="{00000000-0005-0000-0000-0000A4110000}"/>
    <cellStyle name="CALC Percent Total 22 2" xfId="4638" xr:uid="{00000000-0005-0000-0000-0000A5110000}"/>
    <cellStyle name="CALC Percent Total 23" xfId="4639" xr:uid="{00000000-0005-0000-0000-0000A6110000}"/>
    <cellStyle name="CALC Percent Total 23 2" xfId="4640" xr:uid="{00000000-0005-0000-0000-0000A7110000}"/>
    <cellStyle name="CALC Percent Total 24" xfId="4641" xr:uid="{00000000-0005-0000-0000-0000A8110000}"/>
    <cellStyle name="CALC Percent Total 24 2" xfId="4642" xr:uid="{00000000-0005-0000-0000-0000A9110000}"/>
    <cellStyle name="CALC Percent Total 25" xfId="4643" xr:uid="{00000000-0005-0000-0000-0000AA110000}"/>
    <cellStyle name="CALC Percent Total 25 2" xfId="4644" xr:uid="{00000000-0005-0000-0000-0000AB110000}"/>
    <cellStyle name="CALC Percent Total 26" xfId="4645" xr:uid="{00000000-0005-0000-0000-0000AC110000}"/>
    <cellStyle name="CALC Percent Total 26 2" xfId="4646" xr:uid="{00000000-0005-0000-0000-0000AD110000}"/>
    <cellStyle name="CALC Percent Total 27" xfId="4647" xr:uid="{00000000-0005-0000-0000-0000AE110000}"/>
    <cellStyle name="CALC Percent Total 27 2" xfId="4648" xr:uid="{00000000-0005-0000-0000-0000AF110000}"/>
    <cellStyle name="CALC Percent Total 28" xfId="4649" xr:uid="{00000000-0005-0000-0000-0000B0110000}"/>
    <cellStyle name="CALC Percent Total 28 2" xfId="4650" xr:uid="{00000000-0005-0000-0000-0000B1110000}"/>
    <cellStyle name="CALC Percent Total 29" xfId="4651" xr:uid="{00000000-0005-0000-0000-0000B2110000}"/>
    <cellStyle name="CALC Percent Total 3" xfId="4652" xr:uid="{00000000-0005-0000-0000-0000B3110000}"/>
    <cellStyle name="CALC Percent Total 3 2" xfId="4653" xr:uid="{00000000-0005-0000-0000-0000B4110000}"/>
    <cellStyle name="CALC Percent Total 3 2 2" xfId="4654" xr:uid="{00000000-0005-0000-0000-0000B5110000}"/>
    <cellStyle name="CALC Percent Total 3 2 3" xfId="4655" xr:uid="{00000000-0005-0000-0000-0000B6110000}"/>
    <cellStyle name="CALC Percent Total 3 2 4" xfId="4656" xr:uid="{00000000-0005-0000-0000-0000B7110000}"/>
    <cellStyle name="CALC Percent Total 3 3" xfId="4657" xr:uid="{00000000-0005-0000-0000-0000B8110000}"/>
    <cellStyle name="CALC Percent Total 3 3 2" xfId="4658" xr:uid="{00000000-0005-0000-0000-0000B9110000}"/>
    <cellStyle name="CALC Percent Total 3 3 3" xfId="4659" xr:uid="{00000000-0005-0000-0000-0000BA110000}"/>
    <cellStyle name="CALC Percent Total 3 4" xfId="4660" xr:uid="{00000000-0005-0000-0000-0000BB110000}"/>
    <cellStyle name="CALC Percent Total 30" xfId="4661" xr:uid="{00000000-0005-0000-0000-0000BC110000}"/>
    <cellStyle name="CALC Percent Total 30 2" xfId="4662" xr:uid="{00000000-0005-0000-0000-0000BD110000}"/>
    <cellStyle name="CALC Percent Total 31" xfId="4663" xr:uid="{00000000-0005-0000-0000-0000BE110000}"/>
    <cellStyle name="CALC Percent Total 31 2" xfId="4664" xr:uid="{00000000-0005-0000-0000-0000BF110000}"/>
    <cellStyle name="CALC Percent Total 32" xfId="4665" xr:uid="{00000000-0005-0000-0000-0000C0110000}"/>
    <cellStyle name="CALC Percent Total 33" xfId="4666" xr:uid="{00000000-0005-0000-0000-0000C1110000}"/>
    <cellStyle name="CALC Percent Total 34" xfId="4667" xr:uid="{00000000-0005-0000-0000-0000C2110000}"/>
    <cellStyle name="CALC Percent Total 35" xfId="4668" xr:uid="{00000000-0005-0000-0000-0000C3110000}"/>
    <cellStyle name="CALC Percent Total 36" xfId="4669" xr:uid="{00000000-0005-0000-0000-0000C4110000}"/>
    <cellStyle name="CALC Percent Total 37" xfId="4670" xr:uid="{00000000-0005-0000-0000-0000C5110000}"/>
    <cellStyle name="CALC Percent Total 38" xfId="4671" xr:uid="{00000000-0005-0000-0000-0000C6110000}"/>
    <cellStyle name="CALC Percent Total 39" xfId="4672" xr:uid="{00000000-0005-0000-0000-0000C7110000}"/>
    <cellStyle name="CALC Percent Total 4" xfId="4673" xr:uid="{00000000-0005-0000-0000-0000C8110000}"/>
    <cellStyle name="CALC Percent Total 4 2" xfId="4674" xr:uid="{00000000-0005-0000-0000-0000C9110000}"/>
    <cellStyle name="CALC Percent Total 4 2 2" xfId="4675" xr:uid="{00000000-0005-0000-0000-0000CA110000}"/>
    <cellStyle name="CALC Percent Total 4 2 3" xfId="4676" xr:uid="{00000000-0005-0000-0000-0000CB110000}"/>
    <cellStyle name="CALC Percent Total 4 2 4" xfId="4677" xr:uid="{00000000-0005-0000-0000-0000CC110000}"/>
    <cellStyle name="CALC Percent Total 4 3" xfId="4678" xr:uid="{00000000-0005-0000-0000-0000CD110000}"/>
    <cellStyle name="CALC Percent Total 4 3 2" xfId="4679" xr:uid="{00000000-0005-0000-0000-0000CE110000}"/>
    <cellStyle name="CALC Percent Total 4 3 3" xfId="4680" xr:uid="{00000000-0005-0000-0000-0000CF110000}"/>
    <cellStyle name="CALC Percent Total 4 4" xfId="4681" xr:uid="{00000000-0005-0000-0000-0000D0110000}"/>
    <cellStyle name="CALC Percent Total 40" xfId="4682" xr:uid="{00000000-0005-0000-0000-0000D1110000}"/>
    <cellStyle name="CALC Percent Total 41" xfId="4683" xr:uid="{00000000-0005-0000-0000-0000D2110000}"/>
    <cellStyle name="CALC Percent Total 42" xfId="4684" xr:uid="{00000000-0005-0000-0000-0000D3110000}"/>
    <cellStyle name="CALC Percent Total 43" xfId="4685" xr:uid="{00000000-0005-0000-0000-0000D4110000}"/>
    <cellStyle name="CALC Percent Total 44" xfId="4686" xr:uid="{00000000-0005-0000-0000-0000D5110000}"/>
    <cellStyle name="CALC Percent Total 45" xfId="4687" xr:uid="{00000000-0005-0000-0000-0000D6110000}"/>
    <cellStyle name="CALC Percent Total 46" xfId="4688" xr:uid="{00000000-0005-0000-0000-0000D7110000}"/>
    <cellStyle name="CALC Percent Total 47" xfId="4689" xr:uid="{00000000-0005-0000-0000-0000D8110000}"/>
    <cellStyle name="CALC Percent Total 48" xfId="4690" xr:uid="{00000000-0005-0000-0000-0000D9110000}"/>
    <cellStyle name="CALC Percent Total 49" xfId="4691" xr:uid="{00000000-0005-0000-0000-0000DA110000}"/>
    <cellStyle name="CALC Percent Total 5" xfId="4692" xr:uid="{00000000-0005-0000-0000-0000DB110000}"/>
    <cellStyle name="CALC Percent Total 5 2" xfId="4693" xr:uid="{00000000-0005-0000-0000-0000DC110000}"/>
    <cellStyle name="CALC Percent Total 5 2 2" xfId="4694" xr:uid="{00000000-0005-0000-0000-0000DD110000}"/>
    <cellStyle name="CALC Percent Total 5 2 3" xfId="4695" xr:uid="{00000000-0005-0000-0000-0000DE110000}"/>
    <cellStyle name="CALC Percent Total 5 2 4" xfId="4696" xr:uid="{00000000-0005-0000-0000-0000DF110000}"/>
    <cellStyle name="CALC Percent Total 5 3" xfId="4697" xr:uid="{00000000-0005-0000-0000-0000E0110000}"/>
    <cellStyle name="CALC Percent Total 5 3 2" xfId="4698" xr:uid="{00000000-0005-0000-0000-0000E1110000}"/>
    <cellStyle name="CALC Percent Total 5 3 3" xfId="4699" xr:uid="{00000000-0005-0000-0000-0000E2110000}"/>
    <cellStyle name="CALC Percent Total 5 4" xfId="4700" xr:uid="{00000000-0005-0000-0000-0000E3110000}"/>
    <cellStyle name="CALC Percent Total 50" xfId="4701" xr:uid="{00000000-0005-0000-0000-0000E4110000}"/>
    <cellStyle name="CALC Percent Total 51" xfId="4702" xr:uid="{00000000-0005-0000-0000-0000E5110000}"/>
    <cellStyle name="CALC Percent Total 52" xfId="4703" xr:uid="{00000000-0005-0000-0000-0000E6110000}"/>
    <cellStyle name="CALC Percent Total 53" xfId="4704" xr:uid="{00000000-0005-0000-0000-0000E7110000}"/>
    <cellStyle name="CALC Percent Total 54" xfId="4705" xr:uid="{00000000-0005-0000-0000-0000E8110000}"/>
    <cellStyle name="CALC Percent Total 55" xfId="4706" xr:uid="{00000000-0005-0000-0000-0000E9110000}"/>
    <cellStyle name="CALC Percent Total 56" xfId="4707" xr:uid="{00000000-0005-0000-0000-0000EA110000}"/>
    <cellStyle name="CALC Percent Total 57" xfId="4708" xr:uid="{00000000-0005-0000-0000-0000EB110000}"/>
    <cellStyle name="CALC Percent Total 58" xfId="4709" xr:uid="{00000000-0005-0000-0000-0000EC110000}"/>
    <cellStyle name="CALC Percent Total 59" xfId="4710" xr:uid="{00000000-0005-0000-0000-0000ED110000}"/>
    <cellStyle name="CALC Percent Total 6" xfId="4711" xr:uid="{00000000-0005-0000-0000-0000EE110000}"/>
    <cellStyle name="CALC Percent Total 6 2" xfId="4712" xr:uid="{00000000-0005-0000-0000-0000EF110000}"/>
    <cellStyle name="CALC Percent Total 6 2 2" xfId="4713" xr:uid="{00000000-0005-0000-0000-0000F0110000}"/>
    <cellStyle name="CALC Percent Total 6 2 3" xfId="4714" xr:uid="{00000000-0005-0000-0000-0000F1110000}"/>
    <cellStyle name="CALC Percent Total 6 2 4" xfId="4715" xr:uid="{00000000-0005-0000-0000-0000F2110000}"/>
    <cellStyle name="CALC Percent Total 6 3" xfId="4716" xr:uid="{00000000-0005-0000-0000-0000F3110000}"/>
    <cellStyle name="CALC Percent Total 6 3 2" xfId="4717" xr:uid="{00000000-0005-0000-0000-0000F4110000}"/>
    <cellStyle name="CALC Percent Total 6 3 3" xfId="4718" xr:uid="{00000000-0005-0000-0000-0000F5110000}"/>
    <cellStyle name="CALC Percent Total 6 4" xfId="4719" xr:uid="{00000000-0005-0000-0000-0000F6110000}"/>
    <cellStyle name="CALC Percent Total 60" xfId="4720" xr:uid="{00000000-0005-0000-0000-0000F7110000}"/>
    <cellStyle name="CALC Percent Total 61" xfId="4721" xr:uid="{00000000-0005-0000-0000-0000F8110000}"/>
    <cellStyle name="CALC Percent Total 62" xfId="4722" xr:uid="{00000000-0005-0000-0000-0000F9110000}"/>
    <cellStyle name="CALC Percent Total 63" xfId="4723" xr:uid="{00000000-0005-0000-0000-0000FA110000}"/>
    <cellStyle name="CALC Percent Total 64" xfId="4724" xr:uid="{00000000-0005-0000-0000-0000FB110000}"/>
    <cellStyle name="CALC Percent Total 65" xfId="4725" xr:uid="{00000000-0005-0000-0000-0000FC110000}"/>
    <cellStyle name="CALC Percent Total 66" xfId="4726" xr:uid="{00000000-0005-0000-0000-0000FD110000}"/>
    <cellStyle name="CALC Percent Total 67" xfId="4727" xr:uid="{00000000-0005-0000-0000-0000FE110000}"/>
    <cellStyle name="CALC Percent Total 68" xfId="4728" xr:uid="{00000000-0005-0000-0000-0000FF110000}"/>
    <cellStyle name="CALC Percent Total 69" xfId="4729" xr:uid="{00000000-0005-0000-0000-000000120000}"/>
    <cellStyle name="CALC Percent Total 7" xfId="4730" xr:uid="{00000000-0005-0000-0000-000001120000}"/>
    <cellStyle name="CALC Percent Total 7 2" xfId="4731" xr:uid="{00000000-0005-0000-0000-000002120000}"/>
    <cellStyle name="CALC Percent Total 7 2 2" xfId="4732" xr:uid="{00000000-0005-0000-0000-000003120000}"/>
    <cellStyle name="CALC Percent Total 7 2 2 2" xfId="4733" xr:uid="{00000000-0005-0000-0000-000004120000}"/>
    <cellStyle name="CALC Percent Total 7 2 3" xfId="4734" xr:uid="{00000000-0005-0000-0000-000005120000}"/>
    <cellStyle name="CALC Percent Total 7 3" xfId="4735" xr:uid="{00000000-0005-0000-0000-000006120000}"/>
    <cellStyle name="CALC Percent Total 7 3 2" xfId="4736" xr:uid="{00000000-0005-0000-0000-000007120000}"/>
    <cellStyle name="CALC Percent Total 7 4" xfId="4737" xr:uid="{00000000-0005-0000-0000-000008120000}"/>
    <cellStyle name="CALC Percent Total 70" xfId="4738" xr:uid="{00000000-0005-0000-0000-000009120000}"/>
    <cellStyle name="CALC Percent Total 71" xfId="4739" xr:uid="{00000000-0005-0000-0000-00000A120000}"/>
    <cellStyle name="CALC Percent Total 72" xfId="4740" xr:uid="{00000000-0005-0000-0000-00000B120000}"/>
    <cellStyle name="CALC Percent Total 73" xfId="4741" xr:uid="{00000000-0005-0000-0000-00000C120000}"/>
    <cellStyle name="CALC Percent Total 74" xfId="4742" xr:uid="{00000000-0005-0000-0000-00000D120000}"/>
    <cellStyle name="CALC Percent Total 75" xfId="4743" xr:uid="{00000000-0005-0000-0000-00000E120000}"/>
    <cellStyle name="CALC Percent Total 76" xfId="4744" xr:uid="{00000000-0005-0000-0000-00000F120000}"/>
    <cellStyle name="CALC Percent Total 77" xfId="4745" xr:uid="{00000000-0005-0000-0000-000010120000}"/>
    <cellStyle name="CALC Percent Total 78" xfId="4746" xr:uid="{00000000-0005-0000-0000-000011120000}"/>
    <cellStyle name="CALC Percent Total 79" xfId="4747" xr:uid="{00000000-0005-0000-0000-000012120000}"/>
    <cellStyle name="CALC Percent Total 8" xfId="4748" xr:uid="{00000000-0005-0000-0000-000013120000}"/>
    <cellStyle name="CALC Percent Total 8 2" xfId="4749" xr:uid="{00000000-0005-0000-0000-000014120000}"/>
    <cellStyle name="CALC Percent Total 8 2 2" xfId="4750" xr:uid="{00000000-0005-0000-0000-000015120000}"/>
    <cellStyle name="CALC Percent Total 8 2 2 2" xfId="4751" xr:uid="{00000000-0005-0000-0000-000016120000}"/>
    <cellStyle name="CALC Percent Total 8 2 3" xfId="4752" xr:uid="{00000000-0005-0000-0000-000017120000}"/>
    <cellStyle name="CALC Percent Total 8 3" xfId="4753" xr:uid="{00000000-0005-0000-0000-000018120000}"/>
    <cellStyle name="CALC Percent Total 8 3 2" xfId="4754" xr:uid="{00000000-0005-0000-0000-000019120000}"/>
    <cellStyle name="CALC Percent Total 8 4" xfId="4755" xr:uid="{00000000-0005-0000-0000-00001A120000}"/>
    <cellStyle name="CALC Percent Total 80" xfId="4756" xr:uid="{00000000-0005-0000-0000-00001B120000}"/>
    <cellStyle name="CALC Percent Total 81" xfId="4757" xr:uid="{00000000-0005-0000-0000-00001C120000}"/>
    <cellStyle name="CALC Percent Total 82" xfId="4758" xr:uid="{00000000-0005-0000-0000-00001D120000}"/>
    <cellStyle name="CALC Percent Total 83" xfId="4759" xr:uid="{00000000-0005-0000-0000-00001E120000}"/>
    <cellStyle name="CALC Percent Total 84" xfId="4760" xr:uid="{00000000-0005-0000-0000-00001F120000}"/>
    <cellStyle name="CALC Percent Total 85" xfId="4761" xr:uid="{00000000-0005-0000-0000-000020120000}"/>
    <cellStyle name="CALC Percent Total 86" xfId="4762" xr:uid="{00000000-0005-0000-0000-000021120000}"/>
    <cellStyle name="CALC Percent Total 87" xfId="4763" xr:uid="{00000000-0005-0000-0000-000022120000}"/>
    <cellStyle name="CALC Percent Total 88" xfId="4764" xr:uid="{00000000-0005-0000-0000-000023120000}"/>
    <cellStyle name="CALC Percent Total 89" xfId="4765" xr:uid="{00000000-0005-0000-0000-000024120000}"/>
    <cellStyle name="CALC Percent Total 9" xfId="4766" xr:uid="{00000000-0005-0000-0000-000025120000}"/>
    <cellStyle name="CALC Percent Total 9 2" xfId="4767" xr:uid="{00000000-0005-0000-0000-000026120000}"/>
    <cellStyle name="CALC Percent Total 9 2 2" xfId="4768" xr:uid="{00000000-0005-0000-0000-000027120000}"/>
    <cellStyle name="CALC Percent Total 9 2 2 2" xfId="4769" xr:uid="{00000000-0005-0000-0000-000028120000}"/>
    <cellStyle name="CALC Percent Total 9 2 3" xfId="4770" xr:uid="{00000000-0005-0000-0000-000029120000}"/>
    <cellStyle name="CALC Percent Total 9 3" xfId="4771" xr:uid="{00000000-0005-0000-0000-00002A120000}"/>
    <cellStyle name="CALC Percent Total 9 3 2" xfId="4772" xr:uid="{00000000-0005-0000-0000-00002B120000}"/>
    <cellStyle name="CALC Percent Total 9 4" xfId="4773" xr:uid="{00000000-0005-0000-0000-00002C120000}"/>
    <cellStyle name="CALC Percent Total 90" xfId="4774" xr:uid="{00000000-0005-0000-0000-00002D120000}"/>
    <cellStyle name="CALC Percent Total 91" xfId="4775" xr:uid="{00000000-0005-0000-0000-00002E120000}"/>
    <cellStyle name="CALC Percent Total 92" xfId="4776" xr:uid="{00000000-0005-0000-0000-00002F120000}"/>
    <cellStyle name="CALC Percent Total 93" xfId="4777" xr:uid="{00000000-0005-0000-0000-000030120000}"/>
    <cellStyle name="CALC Percent Total 94" xfId="4778" xr:uid="{00000000-0005-0000-0000-000031120000}"/>
    <cellStyle name="CALC Percent Total 95" xfId="4779" xr:uid="{00000000-0005-0000-0000-000032120000}"/>
    <cellStyle name="CALC Percent Total 96" xfId="4780" xr:uid="{00000000-0005-0000-0000-000033120000}"/>
    <cellStyle name="CALC Percent Total 97" xfId="4781" xr:uid="{00000000-0005-0000-0000-000034120000}"/>
    <cellStyle name="CALC Percent Total 98" xfId="4782" xr:uid="{00000000-0005-0000-0000-000035120000}"/>
    <cellStyle name="CALC Percent Total 99" xfId="4783" xr:uid="{00000000-0005-0000-0000-000036120000}"/>
    <cellStyle name="CALC Percent Total_Параметры" xfId="4784" xr:uid="{00000000-0005-0000-0000-000037120000}"/>
    <cellStyle name="Calculation" xfId="4785" xr:uid="{00000000-0005-0000-0000-000038120000}"/>
    <cellStyle name="Calculation 2" xfId="4786" xr:uid="{00000000-0005-0000-0000-000039120000}"/>
    <cellStyle name="Calculation 2 2" xfId="4787" xr:uid="{00000000-0005-0000-0000-00003A120000}"/>
    <cellStyle name="Calculation 2 2 2" xfId="4788" xr:uid="{00000000-0005-0000-0000-00003B120000}"/>
    <cellStyle name="Calculation 2 2 2 2" xfId="4789" xr:uid="{00000000-0005-0000-0000-00003C120000}"/>
    <cellStyle name="Calculation 2 2 2 2 2" xfId="4790" xr:uid="{00000000-0005-0000-0000-00003D120000}"/>
    <cellStyle name="Calculation 2 2 2 2 3" xfId="4791" xr:uid="{00000000-0005-0000-0000-00003E120000}"/>
    <cellStyle name="Calculation 2 2 2 2 4" xfId="4792" xr:uid="{00000000-0005-0000-0000-00003F120000}"/>
    <cellStyle name="Calculation 2 2 2 3" xfId="4793" xr:uid="{00000000-0005-0000-0000-000040120000}"/>
    <cellStyle name="Calculation 2 2 2 3 2" xfId="4794" xr:uid="{00000000-0005-0000-0000-000041120000}"/>
    <cellStyle name="Calculation 2 2 2 4" xfId="4795" xr:uid="{00000000-0005-0000-0000-000042120000}"/>
    <cellStyle name="Calculation 2 2 2 5" xfId="4796" xr:uid="{00000000-0005-0000-0000-000043120000}"/>
    <cellStyle name="Calculation 2 2 3" xfId="4797" xr:uid="{00000000-0005-0000-0000-000044120000}"/>
    <cellStyle name="Calculation 2 2 3 2" xfId="4798" xr:uid="{00000000-0005-0000-0000-000045120000}"/>
    <cellStyle name="Calculation 2 2 3 2 2" xfId="4799" xr:uid="{00000000-0005-0000-0000-000046120000}"/>
    <cellStyle name="Calculation 2 2 3 2 3" xfId="4800" xr:uid="{00000000-0005-0000-0000-000047120000}"/>
    <cellStyle name="Calculation 2 2 3 2 4" xfId="4801" xr:uid="{00000000-0005-0000-0000-000048120000}"/>
    <cellStyle name="Calculation 2 2 3 3" xfId="4802" xr:uid="{00000000-0005-0000-0000-000049120000}"/>
    <cellStyle name="Calculation 2 2 3 3 2" xfId="4803" xr:uid="{00000000-0005-0000-0000-00004A120000}"/>
    <cellStyle name="Calculation 2 2 3 4" xfId="4804" xr:uid="{00000000-0005-0000-0000-00004B120000}"/>
    <cellStyle name="Calculation 2 2 3 5" xfId="4805" xr:uid="{00000000-0005-0000-0000-00004C120000}"/>
    <cellStyle name="Calculation 2 2 4" xfId="4806" xr:uid="{00000000-0005-0000-0000-00004D120000}"/>
    <cellStyle name="Calculation 2 2 4 2" xfId="4807" xr:uid="{00000000-0005-0000-0000-00004E120000}"/>
    <cellStyle name="Calculation 2 2 4 3" xfId="4808" xr:uid="{00000000-0005-0000-0000-00004F120000}"/>
    <cellStyle name="Calculation 2 2 4 4" xfId="4809" xr:uid="{00000000-0005-0000-0000-000050120000}"/>
    <cellStyle name="Calculation 2 2 5" xfId="4810" xr:uid="{00000000-0005-0000-0000-000051120000}"/>
    <cellStyle name="Calculation 2 2 5 2" xfId="4811" xr:uid="{00000000-0005-0000-0000-000052120000}"/>
    <cellStyle name="Calculation 2 2 6" xfId="4812" xr:uid="{00000000-0005-0000-0000-000053120000}"/>
    <cellStyle name="Calculation 2 2 7" xfId="4813" xr:uid="{00000000-0005-0000-0000-000054120000}"/>
    <cellStyle name="Calculation 2 3" xfId="4814" xr:uid="{00000000-0005-0000-0000-000055120000}"/>
    <cellStyle name="Calculation 2 3 2" xfId="4815" xr:uid="{00000000-0005-0000-0000-000056120000}"/>
    <cellStyle name="Calculation 2 3 2 2" xfId="4816" xr:uid="{00000000-0005-0000-0000-000057120000}"/>
    <cellStyle name="Calculation 2 3 2 3" xfId="4817" xr:uid="{00000000-0005-0000-0000-000058120000}"/>
    <cellStyle name="Calculation 2 3 2 4" xfId="4818" xr:uid="{00000000-0005-0000-0000-000059120000}"/>
    <cellStyle name="Calculation 2 3 3" xfId="4819" xr:uid="{00000000-0005-0000-0000-00005A120000}"/>
    <cellStyle name="Calculation 2 3 3 2" xfId="4820" xr:uid="{00000000-0005-0000-0000-00005B120000}"/>
    <cellStyle name="Calculation 2 3 4" xfId="4821" xr:uid="{00000000-0005-0000-0000-00005C120000}"/>
    <cellStyle name="Calculation 2 3 5" xfId="4822" xr:uid="{00000000-0005-0000-0000-00005D120000}"/>
    <cellStyle name="Calculation 2 4" xfId="4823" xr:uid="{00000000-0005-0000-0000-00005E120000}"/>
    <cellStyle name="Calculation 2 4 2" xfId="4824" xr:uid="{00000000-0005-0000-0000-00005F120000}"/>
    <cellStyle name="Calculation 2 4 2 2" xfId="4825" xr:uid="{00000000-0005-0000-0000-000060120000}"/>
    <cellStyle name="Calculation 2 4 2 3" xfId="4826" xr:uid="{00000000-0005-0000-0000-000061120000}"/>
    <cellStyle name="Calculation 2 4 2 4" xfId="4827" xr:uid="{00000000-0005-0000-0000-000062120000}"/>
    <cellStyle name="Calculation 2 4 3" xfId="4828" xr:uid="{00000000-0005-0000-0000-000063120000}"/>
    <cellStyle name="Calculation 2 4 3 2" xfId="4829" xr:uid="{00000000-0005-0000-0000-000064120000}"/>
    <cellStyle name="Calculation 2 4 4" xfId="4830" xr:uid="{00000000-0005-0000-0000-000065120000}"/>
    <cellStyle name="Calculation 2 4 5" xfId="4831" xr:uid="{00000000-0005-0000-0000-000066120000}"/>
    <cellStyle name="Calculation 2 5" xfId="4832" xr:uid="{00000000-0005-0000-0000-000067120000}"/>
    <cellStyle name="Calculation 2 5 2" xfId="4833" xr:uid="{00000000-0005-0000-0000-000068120000}"/>
    <cellStyle name="Calculation 2 5 2 2" xfId="4834" xr:uid="{00000000-0005-0000-0000-000069120000}"/>
    <cellStyle name="Calculation 2 5 2 3" xfId="4835" xr:uid="{00000000-0005-0000-0000-00006A120000}"/>
    <cellStyle name="Calculation 2 5 3" xfId="4836" xr:uid="{00000000-0005-0000-0000-00006B120000}"/>
    <cellStyle name="Calculation 2 5 4" xfId="4837" xr:uid="{00000000-0005-0000-0000-00006C120000}"/>
    <cellStyle name="Calculation 2 6" xfId="4838" xr:uid="{00000000-0005-0000-0000-00006D120000}"/>
    <cellStyle name="Calculation 2 6 2" xfId="4839" xr:uid="{00000000-0005-0000-0000-00006E120000}"/>
    <cellStyle name="Calculation 2 6 3" xfId="4840" xr:uid="{00000000-0005-0000-0000-00006F120000}"/>
    <cellStyle name="Calculation 2 7" xfId="4841" xr:uid="{00000000-0005-0000-0000-000070120000}"/>
    <cellStyle name="Calculation 2 8" xfId="4842" xr:uid="{00000000-0005-0000-0000-000071120000}"/>
    <cellStyle name="Calculation 3" xfId="4843" xr:uid="{00000000-0005-0000-0000-000072120000}"/>
    <cellStyle name="Calculation 3 2" xfId="4844" xr:uid="{00000000-0005-0000-0000-000073120000}"/>
    <cellStyle name="Calculation 3 2 2" xfId="4845" xr:uid="{00000000-0005-0000-0000-000074120000}"/>
    <cellStyle name="Calculation 3 2 2 2" xfId="4846" xr:uid="{00000000-0005-0000-0000-000075120000}"/>
    <cellStyle name="Calculation 3 2 2 3" xfId="4847" xr:uid="{00000000-0005-0000-0000-000076120000}"/>
    <cellStyle name="Calculation 3 2 2 4" xfId="4848" xr:uid="{00000000-0005-0000-0000-000077120000}"/>
    <cellStyle name="Calculation 3 2 3" xfId="4849" xr:uid="{00000000-0005-0000-0000-000078120000}"/>
    <cellStyle name="Calculation 3 2 3 2" xfId="4850" xr:uid="{00000000-0005-0000-0000-000079120000}"/>
    <cellStyle name="Calculation 3 2 4" xfId="4851" xr:uid="{00000000-0005-0000-0000-00007A120000}"/>
    <cellStyle name="Calculation 3 2 5" xfId="4852" xr:uid="{00000000-0005-0000-0000-00007B120000}"/>
    <cellStyle name="Calculation 3 3" xfId="4853" xr:uid="{00000000-0005-0000-0000-00007C120000}"/>
    <cellStyle name="Calculation 3 3 2" xfId="4854" xr:uid="{00000000-0005-0000-0000-00007D120000}"/>
    <cellStyle name="Calculation 3 3 2 2" xfId="4855" xr:uid="{00000000-0005-0000-0000-00007E120000}"/>
    <cellStyle name="Calculation 3 3 2 3" xfId="4856" xr:uid="{00000000-0005-0000-0000-00007F120000}"/>
    <cellStyle name="Calculation 3 3 2 4" xfId="4857" xr:uid="{00000000-0005-0000-0000-000080120000}"/>
    <cellStyle name="Calculation 3 3 3" xfId="4858" xr:uid="{00000000-0005-0000-0000-000081120000}"/>
    <cellStyle name="Calculation 3 3 3 2" xfId="4859" xr:uid="{00000000-0005-0000-0000-000082120000}"/>
    <cellStyle name="Calculation 3 3 4" xfId="4860" xr:uid="{00000000-0005-0000-0000-000083120000}"/>
    <cellStyle name="Calculation 3 3 5" xfId="4861" xr:uid="{00000000-0005-0000-0000-000084120000}"/>
    <cellStyle name="Calculation 3 4" xfId="4862" xr:uid="{00000000-0005-0000-0000-000085120000}"/>
    <cellStyle name="Calculation 3 4 2" xfId="4863" xr:uid="{00000000-0005-0000-0000-000086120000}"/>
    <cellStyle name="Calculation 3 4 3" xfId="4864" xr:uid="{00000000-0005-0000-0000-000087120000}"/>
    <cellStyle name="Calculation 3 4 4" xfId="4865" xr:uid="{00000000-0005-0000-0000-000088120000}"/>
    <cellStyle name="Calculation 3 5" xfId="4866" xr:uid="{00000000-0005-0000-0000-000089120000}"/>
    <cellStyle name="Calculation 3 5 2" xfId="4867" xr:uid="{00000000-0005-0000-0000-00008A120000}"/>
    <cellStyle name="Calculation 3 6" xfId="4868" xr:uid="{00000000-0005-0000-0000-00008B120000}"/>
    <cellStyle name="Calculation 3 7" xfId="4869" xr:uid="{00000000-0005-0000-0000-00008C120000}"/>
    <cellStyle name="Calculation 4" xfId="4870" xr:uid="{00000000-0005-0000-0000-00008D120000}"/>
    <cellStyle name="Calculation 4 2" xfId="4871" xr:uid="{00000000-0005-0000-0000-00008E120000}"/>
    <cellStyle name="Calculation 4 2 2" xfId="4872" xr:uid="{00000000-0005-0000-0000-00008F120000}"/>
    <cellStyle name="Calculation 4 2 3" xfId="4873" xr:uid="{00000000-0005-0000-0000-000090120000}"/>
    <cellStyle name="Calculation 4 2 4" xfId="4874" xr:uid="{00000000-0005-0000-0000-000091120000}"/>
    <cellStyle name="Calculation 4 3" xfId="4875" xr:uid="{00000000-0005-0000-0000-000092120000}"/>
    <cellStyle name="Calculation 4 3 2" xfId="4876" xr:uid="{00000000-0005-0000-0000-000093120000}"/>
    <cellStyle name="Calculation 4 4" xfId="4877" xr:uid="{00000000-0005-0000-0000-000094120000}"/>
    <cellStyle name="Calculation 4 5" xfId="4878" xr:uid="{00000000-0005-0000-0000-000095120000}"/>
    <cellStyle name="Calculation 5" xfId="4879" xr:uid="{00000000-0005-0000-0000-000096120000}"/>
    <cellStyle name="Calculation 5 2" xfId="4880" xr:uid="{00000000-0005-0000-0000-000097120000}"/>
    <cellStyle name="Calculation 5 2 2" xfId="4881" xr:uid="{00000000-0005-0000-0000-000098120000}"/>
    <cellStyle name="Calculation 5 2 3" xfId="4882" xr:uid="{00000000-0005-0000-0000-000099120000}"/>
    <cellStyle name="Calculation 5 2 4" xfId="4883" xr:uid="{00000000-0005-0000-0000-00009A120000}"/>
    <cellStyle name="Calculation 5 3" xfId="4884" xr:uid="{00000000-0005-0000-0000-00009B120000}"/>
    <cellStyle name="Calculation 5 3 2" xfId="4885" xr:uid="{00000000-0005-0000-0000-00009C120000}"/>
    <cellStyle name="Calculation 5 4" xfId="4886" xr:uid="{00000000-0005-0000-0000-00009D120000}"/>
    <cellStyle name="Calculation 5 5" xfId="4887" xr:uid="{00000000-0005-0000-0000-00009E120000}"/>
    <cellStyle name="Calculation 6" xfId="4888" xr:uid="{00000000-0005-0000-0000-00009F120000}"/>
    <cellStyle name="Calculation 6 2" xfId="4889" xr:uid="{00000000-0005-0000-0000-0000A0120000}"/>
    <cellStyle name="Calculation 6 2 2" xfId="4890" xr:uid="{00000000-0005-0000-0000-0000A1120000}"/>
    <cellStyle name="Calculation 6 2 3" xfId="4891" xr:uid="{00000000-0005-0000-0000-0000A2120000}"/>
    <cellStyle name="Calculation 6 3" xfId="4892" xr:uid="{00000000-0005-0000-0000-0000A3120000}"/>
    <cellStyle name="Calculation 6 4" xfId="4893" xr:uid="{00000000-0005-0000-0000-0000A4120000}"/>
    <cellStyle name="Calculation 7" xfId="4894" xr:uid="{00000000-0005-0000-0000-0000A5120000}"/>
    <cellStyle name="Calculation 7 2" xfId="4895" xr:uid="{00000000-0005-0000-0000-0000A6120000}"/>
    <cellStyle name="Calculation 7 3" xfId="4896" xr:uid="{00000000-0005-0000-0000-0000A7120000}"/>
    <cellStyle name="Calculation 8" xfId="4897" xr:uid="{00000000-0005-0000-0000-0000A8120000}"/>
    <cellStyle name="Calculation 9" xfId="4898" xr:uid="{00000000-0005-0000-0000-0000A9120000}"/>
    <cellStyle name="Calculation_894" xfId="4899" xr:uid="{00000000-0005-0000-0000-0000AA120000}"/>
    <cellStyle name="Check Cell" xfId="4900" xr:uid="{00000000-0005-0000-0000-0000AB120000}"/>
    <cellStyle name="Check Cell 2" xfId="4901" xr:uid="{00000000-0005-0000-0000-0000AC120000}"/>
    <cellStyle name="Check Cell_Параметры" xfId="4902" xr:uid="{00000000-0005-0000-0000-0000AD120000}"/>
    <cellStyle name="Comma  - Style1" xfId="4903" xr:uid="{00000000-0005-0000-0000-0000AE120000}"/>
    <cellStyle name="Comma  - Style2" xfId="4904" xr:uid="{00000000-0005-0000-0000-0000AF120000}"/>
    <cellStyle name="Comma  - Style3" xfId="4905" xr:uid="{00000000-0005-0000-0000-0000B0120000}"/>
    <cellStyle name="Comma  - Style4" xfId="4906" xr:uid="{00000000-0005-0000-0000-0000B1120000}"/>
    <cellStyle name="Comma  - Style5" xfId="4907" xr:uid="{00000000-0005-0000-0000-0000B2120000}"/>
    <cellStyle name="Comma  - Style6" xfId="4908" xr:uid="{00000000-0005-0000-0000-0000B3120000}"/>
    <cellStyle name="Comma  - Style7" xfId="4909" xr:uid="{00000000-0005-0000-0000-0000B4120000}"/>
    <cellStyle name="Comma  - Style8" xfId="4910" xr:uid="{00000000-0005-0000-0000-0000B5120000}"/>
    <cellStyle name="Copied" xfId="4911" xr:uid="{00000000-0005-0000-0000-0000B7120000}"/>
    <cellStyle name="DATA Amount" xfId="4912" xr:uid="{00000000-0005-0000-0000-0000B8120000}"/>
    <cellStyle name="DATA Amount [1]" xfId="4913" xr:uid="{00000000-0005-0000-0000-0000B9120000}"/>
    <cellStyle name="DATA Amount [2]" xfId="4914" xr:uid="{00000000-0005-0000-0000-0000BA120000}"/>
    <cellStyle name="DATA Amount_Параметры" xfId="4915" xr:uid="{00000000-0005-0000-0000-0000BB120000}"/>
    <cellStyle name="DATA Currency" xfId="4916" xr:uid="{00000000-0005-0000-0000-0000BC120000}"/>
    <cellStyle name="DATA Currency [1]" xfId="4917" xr:uid="{00000000-0005-0000-0000-0000BD120000}"/>
    <cellStyle name="DATA Currency [2]" xfId="4918" xr:uid="{00000000-0005-0000-0000-0000BE120000}"/>
    <cellStyle name="DATA Currency_Параметры" xfId="4919" xr:uid="{00000000-0005-0000-0000-0000BF120000}"/>
    <cellStyle name="DATA Date Long" xfId="4920" xr:uid="{00000000-0005-0000-0000-0000C0120000}"/>
    <cellStyle name="DATA Date Short" xfId="4921" xr:uid="{00000000-0005-0000-0000-0000C1120000}"/>
    <cellStyle name="DATA List" xfId="4922" xr:uid="{00000000-0005-0000-0000-0000C2120000}"/>
    <cellStyle name="DATA Memo" xfId="4923" xr:uid="{00000000-0005-0000-0000-0000C3120000}"/>
    <cellStyle name="DATA Percent" xfId="4924" xr:uid="{00000000-0005-0000-0000-0000C4120000}"/>
    <cellStyle name="DATA Percent [1]" xfId="4925" xr:uid="{00000000-0005-0000-0000-0000C5120000}"/>
    <cellStyle name="DATA Percent [2]" xfId="4926" xr:uid="{00000000-0005-0000-0000-0000C6120000}"/>
    <cellStyle name="DATA Percent_Параметры" xfId="4927" xr:uid="{00000000-0005-0000-0000-0000C7120000}"/>
    <cellStyle name="DATA Text" xfId="4928" xr:uid="{00000000-0005-0000-0000-0000C8120000}"/>
    <cellStyle name="DATA Version" xfId="4929" xr:uid="{00000000-0005-0000-0000-0000C9120000}"/>
    <cellStyle name="Dezimal [0]_NEGS" xfId="4930" xr:uid="{00000000-0005-0000-0000-0000CA120000}"/>
    <cellStyle name="Dezimal_NEGS" xfId="4931" xr:uid="{00000000-0005-0000-0000-0000CB120000}"/>
    <cellStyle name="Entered" xfId="4932" xr:uid="{00000000-0005-0000-0000-0000CC120000}"/>
    <cellStyle name="entry lines" xfId="4933" xr:uid="{00000000-0005-0000-0000-0000CD120000}"/>
    <cellStyle name="ErrorName" xfId="4934" xr:uid="{00000000-0005-0000-0000-0000CE120000}"/>
    <cellStyle name="Excel Built-in Normal" xfId="4935" xr:uid="{00000000-0005-0000-0000-0000CF120000}"/>
    <cellStyle name="Explanatory Text" xfId="4936" xr:uid="{00000000-0005-0000-0000-0000D0120000}"/>
    <cellStyle name="Explanatory Text 2" xfId="4937" xr:uid="{00000000-0005-0000-0000-0000D1120000}"/>
    <cellStyle name="Flag" xfId="4938" xr:uid="{00000000-0005-0000-0000-0000D2120000}"/>
    <cellStyle name="form" xfId="4939" xr:uid="{00000000-0005-0000-0000-0000D3120000}"/>
    <cellStyle name="form 2" xfId="4940" xr:uid="{00000000-0005-0000-0000-0000D4120000}"/>
    <cellStyle name="Good" xfId="4941" xr:uid="{00000000-0005-0000-0000-0000D5120000}"/>
    <cellStyle name="Good 2" xfId="4942" xr:uid="{00000000-0005-0000-0000-0000D6120000}"/>
    <cellStyle name="Grey" xfId="4943" xr:uid="{00000000-0005-0000-0000-0000D7120000}"/>
    <cellStyle name="Grey 2" xfId="4944" xr:uid="{00000000-0005-0000-0000-0000D8120000}"/>
    <cellStyle name="Group1" xfId="4945" xr:uid="{00000000-0005-0000-0000-0000D9120000}"/>
    <cellStyle name="Head 1" xfId="4946" xr:uid="{00000000-0005-0000-0000-0000DA120000}"/>
    <cellStyle name="Header1" xfId="4947" xr:uid="{00000000-0005-0000-0000-0000DB120000}"/>
    <cellStyle name="Header2" xfId="4948" xr:uid="{00000000-0005-0000-0000-0000DC120000}"/>
    <cellStyle name="HEADING 1" xfId="4949" xr:uid="{00000000-0005-0000-0000-0000DD120000}"/>
    <cellStyle name="Heading 1 2" xfId="4950" xr:uid="{00000000-0005-0000-0000-0000DE120000}"/>
    <cellStyle name="Heading 1 3" xfId="4951" xr:uid="{00000000-0005-0000-0000-0000DF120000}"/>
    <cellStyle name="HEADING 1 4" xfId="4952" xr:uid="{00000000-0005-0000-0000-0000E0120000}"/>
    <cellStyle name="HEADING 1 REPORT" xfId="4953" xr:uid="{00000000-0005-0000-0000-0000E1120000}"/>
    <cellStyle name="Heading 1_1251" xfId="4954" xr:uid="{00000000-0005-0000-0000-0000E2120000}"/>
    <cellStyle name="HEADING 2" xfId="4955" xr:uid="{00000000-0005-0000-0000-0000E3120000}"/>
    <cellStyle name="Heading 2 2" xfId="4956" xr:uid="{00000000-0005-0000-0000-0000E4120000}"/>
    <cellStyle name="Heading 2 3" xfId="4957" xr:uid="{00000000-0005-0000-0000-0000E5120000}"/>
    <cellStyle name="HEADING 2 4" xfId="4958" xr:uid="{00000000-0005-0000-0000-0000E6120000}"/>
    <cellStyle name="Heading 2_1251" xfId="4959" xr:uid="{00000000-0005-0000-0000-0000E7120000}"/>
    <cellStyle name="HEADING 3" xfId="4960" xr:uid="{00000000-0005-0000-0000-0000E8120000}"/>
    <cellStyle name="Heading 3 2" xfId="4961" xr:uid="{00000000-0005-0000-0000-0000E9120000}"/>
    <cellStyle name="Heading 3 2 2" xfId="4962" xr:uid="{00000000-0005-0000-0000-0000EA120000}"/>
    <cellStyle name="Heading 3 2 2 2" xfId="4963" xr:uid="{00000000-0005-0000-0000-0000EB120000}"/>
    <cellStyle name="Heading 3 2 3" xfId="4964" xr:uid="{00000000-0005-0000-0000-0000EC120000}"/>
    <cellStyle name="Heading 3 2 3 2" xfId="4965" xr:uid="{00000000-0005-0000-0000-0000ED120000}"/>
    <cellStyle name="Heading 3 2 4" xfId="4966" xr:uid="{00000000-0005-0000-0000-0000EE120000}"/>
    <cellStyle name="Heading 3 3" xfId="4967" xr:uid="{00000000-0005-0000-0000-0000EF120000}"/>
    <cellStyle name="Heading 3 3 2" xfId="4968" xr:uid="{00000000-0005-0000-0000-0000F0120000}"/>
    <cellStyle name="Heading 3 3 2 2" xfId="4969" xr:uid="{00000000-0005-0000-0000-0000F1120000}"/>
    <cellStyle name="Heading 3 3 3" xfId="4970" xr:uid="{00000000-0005-0000-0000-0000F2120000}"/>
    <cellStyle name="HEADING 3 4" xfId="4971" xr:uid="{00000000-0005-0000-0000-0000F3120000}"/>
    <cellStyle name="Heading 3 5" xfId="4972" xr:uid="{00000000-0005-0000-0000-0000F4120000}"/>
    <cellStyle name="Heading 3 6" xfId="4973" xr:uid="{00000000-0005-0000-0000-0000F5120000}"/>
    <cellStyle name="Heading 3_1251" xfId="4974" xr:uid="{00000000-0005-0000-0000-0000F6120000}"/>
    <cellStyle name="Heading 4" xfId="4975" xr:uid="{00000000-0005-0000-0000-0000F7120000}"/>
    <cellStyle name="Heading 4 2" xfId="4976" xr:uid="{00000000-0005-0000-0000-0000F8120000}"/>
    <cellStyle name="Heading2" xfId="4977" xr:uid="{00000000-0005-0000-0000-0000F9120000}"/>
    <cellStyle name="HEADINGS" xfId="4978" xr:uid="{00000000-0005-0000-0000-0000FA120000}"/>
    <cellStyle name="HEADINGSTOP" xfId="4979" xr:uid="{00000000-0005-0000-0000-0000FB120000}"/>
    <cellStyle name="Headline I" xfId="4980" xr:uid="{00000000-0005-0000-0000-0000FC120000}"/>
    <cellStyle name="Headline II" xfId="4981" xr:uid="{00000000-0005-0000-0000-0000FD120000}"/>
    <cellStyle name="Headline III" xfId="4982" xr:uid="{00000000-0005-0000-0000-0000FE120000}"/>
    <cellStyle name="Hyperlink_CAK-C 11_12_Loc_J  12.250in HS PD900 Slide Sheet" xfId="4983" xr:uid="{00000000-0005-0000-0000-0000FF120000}"/>
    <cellStyle name="Iau?iue_130 nnd. are." xfId="4984" xr:uid="{00000000-0005-0000-0000-000000130000}"/>
    <cellStyle name="Îáû÷íûé_KPIPRODTEMP-äîáû÷à" xfId="4985" xr:uid="{00000000-0005-0000-0000-000001130000}"/>
    <cellStyle name="Input" xfId="4986" xr:uid="{00000000-0005-0000-0000-000002130000}"/>
    <cellStyle name="Input [yellow]" xfId="4987" xr:uid="{00000000-0005-0000-0000-000003130000}"/>
    <cellStyle name="Input [yellow] 2" xfId="4988" xr:uid="{00000000-0005-0000-0000-000004130000}"/>
    <cellStyle name="Input [yellow] 2 2" xfId="4989" xr:uid="{00000000-0005-0000-0000-000005130000}"/>
    <cellStyle name="Input [yellow] 2 2 2" xfId="4990" xr:uid="{00000000-0005-0000-0000-000006130000}"/>
    <cellStyle name="Input [yellow] 2 2 2 2" xfId="4991" xr:uid="{00000000-0005-0000-0000-000007130000}"/>
    <cellStyle name="Input [yellow] 2 2 2 3" xfId="4992" xr:uid="{00000000-0005-0000-0000-000008130000}"/>
    <cellStyle name="Input [yellow] 2 2 2 4" xfId="4993" xr:uid="{00000000-0005-0000-0000-000009130000}"/>
    <cellStyle name="Input [yellow] 2 2 3" xfId="4994" xr:uid="{00000000-0005-0000-0000-00000A130000}"/>
    <cellStyle name="Input [yellow] 2 2 4" xfId="4995" xr:uid="{00000000-0005-0000-0000-00000B130000}"/>
    <cellStyle name="Input [yellow] 2 2 5" xfId="4996" xr:uid="{00000000-0005-0000-0000-00000C130000}"/>
    <cellStyle name="Input [yellow] 2 3" xfId="4997" xr:uid="{00000000-0005-0000-0000-00000D130000}"/>
    <cellStyle name="Input [yellow] 2 3 2" xfId="4998" xr:uid="{00000000-0005-0000-0000-00000E130000}"/>
    <cellStyle name="Input [yellow] 2 3 2 2" xfId="4999" xr:uid="{00000000-0005-0000-0000-00000F130000}"/>
    <cellStyle name="Input [yellow] 2 3 2 3" xfId="5000" xr:uid="{00000000-0005-0000-0000-000010130000}"/>
    <cellStyle name="Input [yellow] 2 3 2 4" xfId="5001" xr:uid="{00000000-0005-0000-0000-000011130000}"/>
    <cellStyle name="Input [yellow] 2 3 3" xfId="5002" xr:uid="{00000000-0005-0000-0000-000012130000}"/>
    <cellStyle name="Input [yellow] 2 3 4" xfId="5003" xr:uid="{00000000-0005-0000-0000-000013130000}"/>
    <cellStyle name="Input [yellow] 2 3 5" xfId="5004" xr:uid="{00000000-0005-0000-0000-000014130000}"/>
    <cellStyle name="Input [yellow] 2 4" xfId="5005" xr:uid="{00000000-0005-0000-0000-000015130000}"/>
    <cellStyle name="Input [yellow] 2 4 2" xfId="5006" xr:uid="{00000000-0005-0000-0000-000016130000}"/>
    <cellStyle name="Input [yellow] 2 4 2 2" xfId="5007" xr:uid="{00000000-0005-0000-0000-000017130000}"/>
    <cellStyle name="Input [yellow] 2 4 2 3" xfId="5008" xr:uid="{00000000-0005-0000-0000-000018130000}"/>
    <cellStyle name="Input [yellow] 2 4 3" xfId="5009" xr:uid="{00000000-0005-0000-0000-000019130000}"/>
    <cellStyle name="Input [yellow] 2 4 4" xfId="5010" xr:uid="{00000000-0005-0000-0000-00001A130000}"/>
    <cellStyle name="Input [yellow] 2 5" xfId="5011" xr:uid="{00000000-0005-0000-0000-00001B130000}"/>
    <cellStyle name="Input [yellow] 2 5 2" xfId="5012" xr:uid="{00000000-0005-0000-0000-00001C130000}"/>
    <cellStyle name="Input [yellow] 2 5 3" xfId="5013" xr:uid="{00000000-0005-0000-0000-00001D130000}"/>
    <cellStyle name="Input [yellow] 2 5 4" xfId="5014" xr:uid="{00000000-0005-0000-0000-00001E130000}"/>
    <cellStyle name="Input [yellow] 2 6" xfId="5015" xr:uid="{00000000-0005-0000-0000-00001F130000}"/>
    <cellStyle name="Input [yellow] 2 7" xfId="5016" xr:uid="{00000000-0005-0000-0000-000020130000}"/>
    <cellStyle name="Input [yellow] 2 8" xfId="5017" xr:uid="{00000000-0005-0000-0000-000021130000}"/>
    <cellStyle name="Input [yellow] 3" xfId="5018" xr:uid="{00000000-0005-0000-0000-000022130000}"/>
    <cellStyle name="Input [yellow] 3 2" xfId="5019" xr:uid="{00000000-0005-0000-0000-000023130000}"/>
    <cellStyle name="Input [yellow] 3 2 2" xfId="5020" xr:uid="{00000000-0005-0000-0000-000024130000}"/>
    <cellStyle name="Input [yellow] 3 2 3" xfId="5021" xr:uid="{00000000-0005-0000-0000-000025130000}"/>
    <cellStyle name="Input [yellow] 3 2 4" xfId="5022" xr:uid="{00000000-0005-0000-0000-000026130000}"/>
    <cellStyle name="Input [yellow] 3 3" xfId="5023" xr:uid="{00000000-0005-0000-0000-000027130000}"/>
    <cellStyle name="Input [yellow] 3 4" xfId="5024" xr:uid="{00000000-0005-0000-0000-000028130000}"/>
    <cellStyle name="Input [yellow] 3 5" xfId="5025" xr:uid="{00000000-0005-0000-0000-000029130000}"/>
    <cellStyle name="Input [yellow] 4" xfId="5026" xr:uid="{00000000-0005-0000-0000-00002A130000}"/>
    <cellStyle name="Input [yellow] 4 2" xfId="5027" xr:uid="{00000000-0005-0000-0000-00002B130000}"/>
    <cellStyle name="Input [yellow] 4 3" xfId="5028" xr:uid="{00000000-0005-0000-0000-00002C130000}"/>
    <cellStyle name="Input [yellow] 4 4" xfId="5029" xr:uid="{00000000-0005-0000-0000-00002D130000}"/>
    <cellStyle name="Input [yellow] 5" xfId="5030" xr:uid="{00000000-0005-0000-0000-00002E130000}"/>
    <cellStyle name="Input [yellow] 6" xfId="5031" xr:uid="{00000000-0005-0000-0000-00002F130000}"/>
    <cellStyle name="Input 10" xfId="5032" xr:uid="{00000000-0005-0000-0000-000030130000}"/>
    <cellStyle name="Input 10 2" xfId="5033" xr:uid="{00000000-0005-0000-0000-000031130000}"/>
    <cellStyle name="Input 10 2 2" xfId="5034" xr:uid="{00000000-0005-0000-0000-000032130000}"/>
    <cellStyle name="Input 10 2 3" xfId="5035" xr:uid="{00000000-0005-0000-0000-000033130000}"/>
    <cellStyle name="Input 10 3" xfId="5036" xr:uid="{00000000-0005-0000-0000-000034130000}"/>
    <cellStyle name="Input 10 4" xfId="5037" xr:uid="{00000000-0005-0000-0000-000035130000}"/>
    <cellStyle name="Input 11" xfId="5038" xr:uid="{00000000-0005-0000-0000-000036130000}"/>
    <cellStyle name="Input 11 2" xfId="5039" xr:uid="{00000000-0005-0000-0000-000037130000}"/>
    <cellStyle name="Input 11 2 2" xfId="5040" xr:uid="{00000000-0005-0000-0000-000038130000}"/>
    <cellStyle name="Input 11 2 3" xfId="5041" xr:uid="{00000000-0005-0000-0000-000039130000}"/>
    <cellStyle name="Input 11 3" xfId="5042" xr:uid="{00000000-0005-0000-0000-00003A130000}"/>
    <cellStyle name="Input 11 4" xfId="5043" xr:uid="{00000000-0005-0000-0000-00003B130000}"/>
    <cellStyle name="Input 12" xfId="5044" xr:uid="{00000000-0005-0000-0000-00003C130000}"/>
    <cellStyle name="Input 12 2" xfId="5045" xr:uid="{00000000-0005-0000-0000-00003D130000}"/>
    <cellStyle name="Input 12 2 2" xfId="5046" xr:uid="{00000000-0005-0000-0000-00003E130000}"/>
    <cellStyle name="Input 12 2 3" xfId="5047" xr:uid="{00000000-0005-0000-0000-00003F130000}"/>
    <cellStyle name="Input 12 3" xfId="5048" xr:uid="{00000000-0005-0000-0000-000040130000}"/>
    <cellStyle name="Input 12 4" xfId="5049" xr:uid="{00000000-0005-0000-0000-000041130000}"/>
    <cellStyle name="Input 13" xfId="5050" xr:uid="{00000000-0005-0000-0000-000042130000}"/>
    <cellStyle name="Input 13 2" xfId="5051" xr:uid="{00000000-0005-0000-0000-000043130000}"/>
    <cellStyle name="Input 13 3" xfId="5052" xr:uid="{00000000-0005-0000-0000-000044130000}"/>
    <cellStyle name="Input 13 4" xfId="5053" xr:uid="{00000000-0005-0000-0000-000045130000}"/>
    <cellStyle name="Input 14" xfId="5054" xr:uid="{00000000-0005-0000-0000-000046130000}"/>
    <cellStyle name="Input 14 2" xfId="5055" xr:uid="{00000000-0005-0000-0000-000047130000}"/>
    <cellStyle name="Input 14 3" xfId="5056" xr:uid="{00000000-0005-0000-0000-000048130000}"/>
    <cellStyle name="Input 14 4" xfId="5057" xr:uid="{00000000-0005-0000-0000-000049130000}"/>
    <cellStyle name="Input 15" xfId="5058" xr:uid="{00000000-0005-0000-0000-00004A130000}"/>
    <cellStyle name="Input 15 2" xfId="5059" xr:uid="{00000000-0005-0000-0000-00004B130000}"/>
    <cellStyle name="Input 15 3" xfId="5060" xr:uid="{00000000-0005-0000-0000-00004C130000}"/>
    <cellStyle name="Input 16" xfId="5061" xr:uid="{00000000-0005-0000-0000-00004D130000}"/>
    <cellStyle name="Input 16 2" xfId="5062" xr:uid="{00000000-0005-0000-0000-00004E130000}"/>
    <cellStyle name="Input 16 3" xfId="5063" xr:uid="{00000000-0005-0000-0000-00004F130000}"/>
    <cellStyle name="Input 17" xfId="5064" xr:uid="{00000000-0005-0000-0000-000050130000}"/>
    <cellStyle name="Input 17 2" xfId="5065" xr:uid="{00000000-0005-0000-0000-000051130000}"/>
    <cellStyle name="Input 17 3" xfId="5066" xr:uid="{00000000-0005-0000-0000-000052130000}"/>
    <cellStyle name="Input 18" xfId="5067" xr:uid="{00000000-0005-0000-0000-000053130000}"/>
    <cellStyle name="Input 18 2" xfId="5068" xr:uid="{00000000-0005-0000-0000-000054130000}"/>
    <cellStyle name="Input 19" xfId="5069" xr:uid="{00000000-0005-0000-0000-000055130000}"/>
    <cellStyle name="Input 19 2" xfId="5070" xr:uid="{00000000-0005-0000-0000-000056130000}"/>
    <cellStyle name="Input 2" xfId="5071" xr:uid="{00000000-0005-0000-0000-000057130000}"/>
    <cellStyle name="Input 2 2" xfId="5072" xr:uid="{00000000-0005-0000-0000-000058130000}"/>
    <cellStyle name="Input 2 2 2" xfId="5073" xr:uid="{00000000-0005-0000-0000-000059130000}"/>
    <cellStyle name="Input 2 2 2 2" xfId="5074" xr:uid="{00000000-0005-0000-0000-00005A130000}"/>
    <cellStyle name="Input 2 2 2 2 2" xfId="5075" xr:uid="{00000000-0005-0000-0000-00005B130000}"/>
    <cellStyle name="Input 2 2 2 2 3" xfId="5076" xr:uid="{00000000-0005-0000-0000-00005C130000}"/>
    <cellStyle name="Input 2 2 2 2 4" xfId="5077" xr:uid="{00000000-0005-0000-0000-00005D130000}"/>
    <cellStyle name="Input 2 2 2 3" xfId="5078" xr:uid="{00000000-0005-0000-0000-00005E130000}"/>
    <cellStyle name="Input 2 2 2 4" xfId="5079" xr:uid="{00000000-0005-0000-0000-00005F130000}"/>
    <cellStyle name="Input 2 2 2 5" xfId="5080" xr:uid="{00000000-0005-0000-0000-000060130000}"/>
    <cellStyle name="Input 2 2 3" xfId="5081" xr:uid="{00000000-0005-0000-0000-000061130000}"/>
    <cellStyle name="Input 2 2 3 2" xfId="5082" xr:uid="{00000000-0005-0000-0000-000062130000}"/>
    <cellStyle name="Input 2 2 3 2 2" xfId="5083" xr:uid="{00000000-0005-0000-0000-000063130000}"/>
    <cellStyle name="Input 2 2 3 2 3" xfId="5084" xr:uid="{00000000-0005-0000-0000-000064130000}"/>
    <cellStyle name="Input 2 2 3 2 4" xfId="5085" xr:uid="{00000000-0005-0000-0000-000065130000}"/>
    <cellStyle name="Input 2 2 3 3" xfId="5086" xr:uid="{00000000-0005-0000-0000-000066130000}"/>
    <cellStyle name="Input 2 2 3 4" xfId="5087" xr:uid="{00000000-0005-0000-0000-000067130000}"/>
    <cellStyle name="Input 2 2 3 5" xfId="5088" xr:uid="{00000000-0005-0000-0000-000068130000}"/>
    <cellStyle name="Input 2 2 4" xfId="5089" xr:uid="{00000000-0005-0000-0000-000069130000}"/>
    <cellStyle name="Input 2 2 4 2" xfId="5090" xr:uid="{00000000-0005-0000-0000-00006A130000}"/>
    <cellStyle name="Input 2 2 4 3" xfId="5091" xr:uid="{00000000-0005-0000-0000-00006B130000}"/>
    <cellStyle name="Input 2 2 4 4" xfId="5092" xr:uid="{00000000-0005-0000-0000-00006C130000}"/>
    <cellStyle name="Input 2 2 5" xfId="5093" xr:uid="{00000000-0005-0000-0000-00006D130000}"/>
    <cellStyle name="Input 2 2 6" xfId="5094" xr:uid="{00000000-0005-0000-0000-00006E130000}"/>
    <cellStyle name="Input 2 2 7" xfId="5095" xr:uid="{00000000-0005-0000-0000-00006F130000}"/>
    <cellStyle name="Input 2 3" xfId="5096" xr:uid="{00000000-0005-0000-0000-000070130000}"/>
    <cellStyle name="Input 2 3 2" xfId="5097" xr:uid="{00000000-0005-0000-0000-000071130000}"/>
    <cellStyle name="Input 2 3 2 2" xfId="5098" xr:uid="{00000000-0005-0000-0000-000072130000}"/>
    <cellStyle name="Input 2 3 2 3" xfId="5099" xr:uid="{00000000-0005-0000-0000-000073130000}"/>
    <cellStyle name="Input 2 3 2 4" xfId="5100" xr:uid="{00000000-0005-0000-0000-000074130000}"/>
    <cellStyle name="Input 2 3 3" xfId="5101" xr:uid="{00000000-0005-0000-0000-000075130000}"/>
    <cellStyle name="Input 2 3 4" xfId="5102" xr:uid="{00000000-0005-0000-0000-000076130000}"/>
    <cellStyle name="Input 2 3 5" xfId="5103" xr:uid="{00000000-0005-0000-0000-000077130000}"/>
    <cellStyle name="Input 2 4" xfId="5104" xr:uid="{00000000-0005-0000-0000-000078130000}"/>
    <cellStyle name="Input 2 4 2" xfId="5105" xr:uid="{00000000-0005-0000-0000-000079130000}"/>
    <cellStyle name="Input 2 4 2 2" xfId="5106" xr:uid="{00000000-0005-0000-0000-00007A130000}"/>
    <cellStyle name="Input 2 4 2 3" xfId="5107" xr:uid="{00000000-0005-0000-0000-00007B130000}"/>
    <cellStyle name="Input 2 4 2 4" xfId="5108" xr:uid="{00000000-0005-0000-0000-00007C130000}"/>
    <cellStyle name="Input 2 4 3" xfId="5109" xr:uid="{00000000-0005-0000-0000-00007D130000}"/>
    <cellStyle name="Input 2 4 4" xfId="5110" xr:uid="{00000000-0005-0000-0000-00007E130000}"/>
    <cellStyle name="Input 2 4 5" xfId="5111" xr:uid="{00000000-0005-0000-0000-00007F130000}"/>
    <cellStyle name="Input 2 5" xfId="5112" xr:uid="{00000000-0005-0000-0000-000080130000}"/>
    <cellStyle name="Input 2 5 2" xfId="5113" xr:uid="{00000000-0005-0000-0000-000081130000}"/>
    <cellStyle name="Input 2 5 2 2" xfId="5114" xr:uid="{00000000-0005-0000-0000-000082130000}"/>
    <cellStyle name="Input 2 5 2 3" xfId="5115" xr:uid="{00000000-0005-0000-0000-000083130000}"/>
    <cellStyle name="Input 2 5 3" xfId="5116" xr:uid="{00000000-0005-0000-0000-000084130000}"/>
    <cellStyle name="Input 2 5 4" xfId="5117" xr:uid="{00000000-0005-0000-0000-000085130000}"/>
    <cellStyle name="Input 2 6" xfId="5118" xr:uid="{00000000-0005-0000-0000-000086130000}"/>
    <cellStyle name="Input 2 6 2" xfId="5119" xr:uid="{00000000-0005-0000-0000-000087130000}"/>
    <cellStyle name="Input 2 6 3" xfId="5120" xr:uid="{00000000-0005-0000-0000-000088130000}"/>
    <cellStyle name="Input 2 7" xfId="5121" xr:uid="{00000000-0005-0000-0000-000089130000}"/>
    <cellStyle name="Input 2 8" xfId="5122" xr:uid="{00000000-0005-0000-0000-00008A130000}"/>
    <cellStyle name="Input 20" xfId="5123" xr:uid="{00000000-0005-0000-0000-00008B130000}"/>
    <cellStyle name="Input 20 2" xfId="5124" xr:uid="{00000000-0005-0000-0000-00008C130000}"/>
    <cellStyle name="Input 21" xfId="5125" xr:uid="{00000000-0005-0000-0000-00008D130000}"/>
    <cellStyle name="Input 21 2" xfId="5126" xr:uid="{00000000-0005-0000-0000-00008E130000}"/>
    <cellStyle name="Input 22" xfId="5127" xr:uid="{00000000-0005-0000-0000-00008F130000}"/>
    <cellStyle name="Input 22 2" xfId="5128" xr:uid="{00000000-0005-0000-0000-000090130000}"/>
    <cellStyle name="Input 23" xfId="5129" xr:uid="{00000000-0005-0000-0000-000091130000}"/>
    <cellStyle name="Input 23 2" xfId="5130" xr:uid="{00000000-0005-0000-0000-000092130000}"/>
    <cellStyle name="Input 24" xfId="5131" xr:uid="{00000000-0005-0000-0000-000093130000}"/>
    <cellStyle name="Input 24 2" xfId="5132" xr:uid="{00000000-0005-0000-0000-000094130000}"/>
    <cellStyle name="Input 25" xfId="5133" xr:uid="{00000000-0005-0000-0000-000095130000}"/>
    <cellStyle name="Input 25 2" xfId="5134" xr:uid="{00000000-0005-0000-0000-000096130000}"/>
    <cellStyle name="Input 26" xfId="5135" xr:uid="{00000000-0005-0000-0000-000097130000}"/>
    <cellStyle name="Input 26 2" xfId="5136" xr:uid="{00000000-0005-0000-0000-000098130000}"/>
    <cellStyle name="Input 27" xfId="5137" xr:uid="{00000000-0005-0000-0000-000099130000}"/>
    <cellStyle name="Input 28" xfId="5138" xr:uid="{00000000-0005-0000-0000-00009A130000}"/>
    <cellStyle name="Input 29" xfId="5139" xr:uid="{00000000-0005-0000-0000-00009B130000}"/>
    <cellStyle name="Input 3" xfId="5140" xr:uid="{00000000-0005-0000-0000-00009C130000}"/>
    <cellStyle name="Input 3 2" xfId="5141" xr:uid="{00000000-0005-0000-0000-00009D130000}"/>
    <cellStyle name="Input 3 2 2" xfId="5142" xr:uid="{00000000-0005-0000-0000-00009E130000}"/>
    <cellStyle name="Input 3 2 2 2" xfId="5143" xr:uid="{00000000-0005-0000-0000-00009F130000}"/>
    <cellStyle name="Input 3 2 2 3" xfId="5144" xr:uid="{00000000-0005-0000-0000-0000A0130000}"/>
    <cellStyle name="Input 3 2 2 4" xfId="5145" xr:uid="{00000000-0005-0000-0000-0000A1130000}"/>
    <cellStyle name="Input 3 2 3" xfId="5146" xr:uid="{00000000-0005-0000-0000-0000A2130000}"/>
    <cellStyle name="Input 3 2 4" xfId="5147" xr:uid="{00000000-0005-0000-0000-0000A3130000}"/>
    <cellStyle name="Input 3 2 5" xfId="5148" xr:uid="{00000000-0005-0000-0000-0000A4130000}"/>
    <cellStyle name="Input 3 3" xfId="5149" xr:uid="{00000000-0005-0000-0000-0000A5130000}"/>
    <cellStyle name="Input 3 3 2" xfId="5150" xr:uid="{00000000-0005-0000-0000-0000A6130000}"/>
    <cellStyle name="Input 3 3 2 2" xfId="5151" xr:uid="{00000000-0005-0000-0000-0000A7130000}"/>
    <cellStyle name="Input 3 3 2 3" xfId="5152" xr:uid="{00000000-0005-0000-0000-0000A8130000}"/>
    <cellStyle name="Input 3 3 2 4" xfId="5153" xr:uid="{00000000-0005-0000-0000-0000A9130000}"/>
    <cellStyle name="Input 3 3 3" xfId="5154" xr:uid="{00000000-0005-0000-0000-0000AA130000}"/>
    <cellStyle name="Input 3 3 4" xfId="5155" xr:uid="{00000000-0005-0000-0000-0000AB130000}"/>
    <cellStyle name="Input 3 3 5" xfId="5156" xr:uid="{00000000-0005-0000-0000-0000AC130000}"/>
    <cellStyle name="Input 3 4" xfId="5157" xr:uid="{00000000-0005-0000-0000-0000AD130000}"/>
    <cellStyle name="Input 3 4 2" xfId="5158" xr:uid="{00000000-0005-0000-0000-0000AE130000}"/>
    <cellStyle name="Input 3 4 3" xfId="5159" xr:uid="{00000000-0005-0000-0000-0000AF130000}"/>
    <cellStyle name="Input 3 4 4" xfId="5160" xr:uid="{00000000-0005-0000-0000-0000B0130000}"/>
    <cellStyle name="Input 3 5" xfId="5161" xr:uid="{00000000-0005-0000-0000-0000B1130000}"/>
    <cellStyle name="Input 3 6" xfId="5162" xr:uid="{00000000-0005-0000-0000-0000B2130000}"/>
    <cellStyle name="Input 3 7" xfId="5163" xr:uid="{00000000-0005-0000-0000-0000B3130000}"/>
    <cellStyle name="Input 30" xfId="5164" xr:uid="{00000000-0005-0000-0000-0000B4130000}"/>
    <cellStyle name="Input 31" xfId="5165" xr:uid="{00000000-0005-0000-0000-0000B5130000}"/>
    <cellStyle name="Input 32" xfId="5166" xr:uid="{00000000-0005-0000-0000-0000B6130000}"/>
    <cellStyle name="Input 33" xfId="5167" xr:uid="{00000000-0005-0000-0000-0000B7130000}"/>
    <cellStyle name="Input 34" xfId="5168" xr:uid="{00000000-0005-0000-0000-0000B8130000}"/>
    <cellStyle name="Input 35" xfId="5169" xr:uid="{00000000-0005-0000-0000-0000B9130000}"/>
    <cellStyle name="Input 36" xfId="5170" xr:uid="{00000000-0005-0000-0000-0000BA130000}"/>
    <cellStyle name="Input 37" xfId="5171" xr:uid="{00000000-0005-0000-0000-0000BB130000}"/>
    <cellStyle name="Input 38" xfId="5172" xr:uid="{00000000-0005-0000-0000-0000BC130000}"/>
    <cellStyle name="Input 39" xfId="5173" xr:uid="{00000000-0005-0000-0000-0000BD130000}"/>
    <cellStyle name="Input 4" xfId="5174" xr:uid="{00000000-0005-0000-0000-0000BE130000}"/>
    <cellStyle name="Input 4 2" xfId="5175" xr:uid="{00000000-0005-0000-0000-0000BF130000}"/>
    <cellStyle name="Input 4 2 2" xfId="5176" xr:uid="{00000000-0005-0000-0000-0000C0130000}"/>
    <cellStyle name="Input 4 2 3" xfId="5177" xr:uid="{00000000-0005-0000-0000-0000C1130000}"/>
    <cellStyle name="Input 4 2 4" xfId="5178" xr:uid="{00000000-0005-0000-0000-0000C2130000}"/>
    <cellStyle name="Input 4 3" xfId="5179" xr:uid="{00000000-0005-0000-0000-0000C3130000}"/>
    <cellStyle name="Input 4 4" xfId="5180" xr:uid="{00000000-0005-0000-0000-0000C4130000}"/>
    <cellStyle name="Input 4 5" xfId="5181" xr:uid="{00000000-0005-0000-0000-0000C5130000}"/>
    <cellStyle name="Input 40" xfId="5182" xr:uid="{00000000-0005-0000-0000-0000C6130000}"/>
    <cellStyle name="Input 41" xfId="5183" xr:uid="{00000000-0005-0000-0000-0000C7130000}"/>
    <cellStyle name="Input 42" xfId="5184" xr:uid="{00000000-0005-0000-0000-0000C8130000}"/>
    <cellStyle name="Input 43" xfId="5185" xr:uid="{00000000-0005-0000-0000-0000C9130000}"/>
    <cellStyle name="Input 44" xfId="5186" xr:uid="{00000000-0005-0000-0000-0000CA130000}"/>
    <cellStyle name="Input 45" xfId="5187" xr:uid="{00000000-0005-0000-0000-0000CB130000}"/>
    <cellStyle name="Input 46" xfId="5188" xr:uid="{00000000-0005-0000-0000-0000CC130000}"/>
    <cellStyle name="Input 47" xfId="5189" xr:uid="{00000000-0005-0000-0000-0000CD130000}"/>
    <cellStyle name="Input 48" xfId="5190" xr:uid="{00000000-0005-0000-0000-0000CE130000}"/>
    <cellStyle name="Input 49" xfId="5191" xr:uid="{00000000-0005-0000-0000-0000CF130000}"/>
    <cellStyle name="Input 5" xfId="5192" xr:uid="{00000000-0005-0000-0000-0000D0130000}"/>
    <cellStyle name="Input 5 2" xfId="5193" xr:uid="{00000000-0005-0000-0000-0000D1130000}"/>
    <cellStyle name="Input 5 2 2" xfId="5194" xr:uid="{00000000-0005-0000-0000-0000D2130000}"/>
    <cellStyle name="Input 5 2 3" xfId="5195" xr:uid="{00000000-0005-0000-0000-0000D3130000}"/>
    <cellStyle name="Input 5 2 4" xfId="5196" xr:uid="{00000000-0005-0000-0000-0000D4130000}"/>
    <cellStyle name="Input 5 3" xfId="5197" xr:uid="{00000000-0005-0000-0000-0000D5130000}"/>
    <cellStyle name="Input 5 4" xfId="5198" xr:uid="{00000000-0005-0000-0000-0000D6130000}"/>
    <cellStyle name="Input 5 5" xfId="5199" xr:uid="{00000000-0005-0000-0000-0000D7130000}"/>
    <cellStyle name="Input 50" xfId="5200" xr:uid="{00000000-0005-0000-0000-0000D8130000}"/>
    <cellStyle name="Input 51" xfId="5201" xr:uid="{00000000-0005-0000-0000-0000D9130000}"/>
    <cellStyle name="Input 6" xfId="5202" xr:uid="{00000000-0005-0000-0000-0000DA130000}"/>
    <cellStyle name="Input 6 2" xfId="5203" xr:uid="{00000000-0005-0000-0000-0000DB130000}"/>
    <cellStyle name="Input 6 2 2" xfId="5204" xr:uid="{00000000-0005-0000-0000-0000DC130000}"/>
    <cellStyle name="Input 6 2 3" xfId="5205" xr:uid="{00000000-0005-0000-0000-0000DD130000}"/>
    <cellStyle name="Input 6 3" xfId="5206" xr:uid="{00000000-0005-0000-0000-0000DE130000}"/>
    <cellStyle name="Input 6 4" xfId="5207" xr:uid="{00000000-0005-0000-0000-0000DF130000}"/>
    <cellStyle name="Input 7" xfId="5208" xr:uid="{00000000-0005-0000-0000-0000E0130000}"/>
    <cellStyle name="Input 7 2" xfId="5209" xr:uid="{00000000-0005-0000-0000-0000E1130000}"/>
    <cellStyle name="Input 7 2 2" xfId="5210" xr:uid="{00000000-0005-0000-0000-0000E2130000}"/>
    <cellStyle name="Input 7 2 3" xfId="5211" xr:uid="{00000000-0005-0000-0000-0000E3130000}"/>
    <cellStyle name="Input 7 3" xfId="5212" xr:uid="{00000000-0005-0000-0000-0000E4130000}"/>
    <cellStyle name="Input 7 4" xfId="5213" xr:uid="{00000000-0005-0000-0000-0000E5130000}"/>
    <cellStyle name="Input 8" xfId="5214" xr:uid="{00000000-0005-0000-0000-0000E6130000}"/>
    <cellStyle name="Input 8 2" xfId="5215" xr:uid="{00000000-0005-0000-0000-0000E7130000}"/>
    <cellStyle name="Input 8 2 2" xfId="5216" xr:uid="{00000000-0005-0000-0000-0000E8130000}"/>
    <cellStyle name="Input 8 2 3" xfId="5217" xr:uid="{00000000-0005-0000-0000-0000E9130000}"/>
    <cellStyle name="Input 8 3" xfId="5218" xr:uid="{00000000-0005-0000-0000-0000EA130000}"/>
    <cellStyle name="Input 8 4" xfId="5219" xr:uid="{00000000-0005-0000-0000-0000EB130000}"/>
    <cellStyle name="Input 9" xfId="5220" xr:uid="{00000000-0005-0000-0000-0000EC130000}"/>
    <cellStyle name="Input 9 2" xfId="5221" xr:uid="{00000000-0005-0000-0000-0000ED130000}"/>
    <cellStyle name="Input 9 2 2" xfId="5222" xr:uid="{00000000-0005-0000-0000-0000EE130000}"/>
    <cellStyle name="Input 9 2 3" xfId="5223" xr:uid="{00000000-0005-0000-0000-0000EF130000}"/>
    <cellStyle name="Input 9 3" xfId="5224" xr:uid="{00000000-0005-0000-0000-0000F0130000}"/>
    <cellStyle name="Input 9 4" xfId="5225" xr:uid="{00000000-0005-0000-0000-0000F1130000}"/>
    <cellStyle name="Input cells" xfId="5226" xr:uid="{00000000-0005-0000-0000-0000F2130000}"/>
    <cellStyle name="Input_894" xfId="5227" xr:uid="{00000000-0005-0000-0000-0000F3130000}"/>
    <cellStyle name="LABEL Normal" xfId="5228" xr:uid="{00000000-0005-0000-0000-0000F4130000}"/>
    <cellStyle name="LABEL Note" xfId="5229" xr:uid="{00000000-0005-0000-0000-0000F5130000}"/>
    <cellStyle name="LABEL Units" xfId="5230" xr:uid="{00000000-0005-0000-0000-0000F6130000}"/>
    <cellStyle name="Linked Cell" xfId="5231" xr:uid="{00000000-0005-0000-0000-0000F7130000}"/>
    <cellStyle name="Linked Cell 2" xfId="5232" xr:uid="{00000000-0005-0000-0000-0000F8130000}"/>
    <cellStyle name="Linked Cell_Параметры" xfId="5233" xr:uid="{00000000-0005-0000-0000-0000F9130000}"/>
    <cellStyle name="Moneda [0]_VERA" xfId="5234" xr:uid="{00000000-0005-0000-0000-0000FA130000}"/>
    <cellStyle name="Moneda_VERA" xfId="5235" xr:uid="{00000000-0005-0000-0000-0000FB130000}"/>
    <cellStyle name="Neutral" xfId="5236" xr:uid="{00000000-0005-0000-0000-0000FC130000}"/>
    <cellStyle name="Neutral 2" xfId="5237" xr:uid="{00000000-0005-0000-0000-0000FD130000}"/>
    <cellStyle name="Normal" xfId="0" builtinId="0"/>
    <cellStyle name="Normal - Style1" xfId="5238" xr:uid="{00000000-0005-0000-0000-0000FF130000}"/>
    <cellStyle name="Normal - Style1 2" xfId="5239" xr:uid="{00000000-0005-0000-0000-000000140000}"/>
    <cellStyle name="normal 10" xfId="5240" xr:uid="{00000000-0005-0000-0000-000001140000}"/>
    <cellStyle name="normal 10 2" xfId="5241" xr:uid="{00000000-0005-0000-0000-000002140000}"/>
    <cellStyle name="Normal 10 3" xfId="5242" xr:uid="{00000000-0005-0000-0000-000003140000}"/>
    <cellStyle name="Normal 10 4" xfId="5243" xr:uid="{00000000-0005-0000-0000-000004140000}"/>
    <cellStyle name="normal 10_724" xfId="5244" xr:uid="{00000000-0005-0000-0000-000005140000}"/>
    <cellStyle name="normal 100" xfId="5245" xr:uid="{00000000-0005-0000-0000-000006140000}"/>
    <cellStyle name="normal 101" xfId="5246" xr:uid="{00000000-0005-0000-0000-000007140000}"/>
    <cellStyle name="normal 102" xfId="5247" xr:uid="{00000000-0005-0000-0000-000008140000}"/>
    <cellStyle name="normal 103" xfId="5248" xr:uid="{00000000-0005-0000-0000-000009140000}"/>
    <cellStyle name="normal 104" xfId="5249" xr:uid="{00000000-0005-0000-0000-00000A140000}"/>
    <cellStyle name="normal 105" xfId="5250" xr:uid="{00000000-0005-0000-0000-00000B140000}"/>
    <cellStyle name="normal 106" xfId="5251" xr:uid="{00000000-0005-0000-0000-00000C140000}"/>
    <cellStyle name="normal 107" xfId="5252" xr:uid="{00000000-0005-0000-0000-00000D140000}"/>
    <cellStyle name="normal 108" xfId="5253" xr:uid="{00000000-0005-0000-0000-00000E140000}"/>
    <cellStyle name="normal 109" xfId="5254" xr:uid="{00000000-0005-0000-0000-00000F140000}"/>
    <cellStyle name="normal 11" xfId="5255" xr:uid="{00000000-0005-0000-0000-000010140000}"/>
    <cellStyle name="normal 11 2" xfId="5256" xr:uid="{00000000-0005-0000-0000-000011140000}"/>
    <cellStyle name="Normal 11 3" xfId="5257" xr:uid="{00000000-0005-0000-0000-000012140000}"/>
    <cellStyle name="Normal 11 4" xfId="5258" xr:uid="{00000000-0005-0000-0000-000013140000}"/>
    <cellStyle name="normal 11_724" xfId="5259" xr:uid="{00000000-0005-0000-0000-000014140000}"/>
    <cellStyle name="normal 110" xfId="5260" xr:uid="{00000000-0005-0000-0000-000015140000}"/>
    <cellStyle name="normal 111" xfId="5261" xr:uid="{00000000-0005-0000-0000-000016140000}"/>
    <cellStyle name="normal 112" xfId="5262" xr:uid="{00000000-0005-0000-0000-000017140000}"/>
    <cellStyle name="normal 113" xfId="5263" xr:uid="{00000000-0005-0000-0000-000018140000}"/>
    <cellStyle name="normal 114" xfId="5264" xr:uid="{00000000-0005-0000-0000-000019140000}"/>
    <cellStyle name="normal 115" xfId="5265" xr:uid="{00000000-0005-0000-0000-00001A140000}"/>
    <cellStyle name="normal 116" xfId="5266" xr:uid="{00000000-0005-0000-0000-00001B140000}"/>
    <cellStyle name="normal 117" xfId="5267" xr:uid="{00000000-0005-0000-0000-00001C140000}"/>
    <cellStyle name="normal 118" xfId="5268" xr:uid="{00000000-0005-0000-0000-00001D140000}"/>
    <cellStyle name="normal 119" xfId="5269" xr:uid="{00000000-0005-0000-0000-00001E140000}"/>
    <cellStyle name="normal 12" xfId="5270" xr:uid="{00000000-0005-0000-0000-00001F140000}"/>
    <cellStyle name="normal 12 2" xfId="5271" xr:uid="{00000000-0005-0000-0000-000020140000}"/>
    <cellStyle name="Normal 12 3" xfId="5272" xr:uid="{00000000-0005-0000-0000-000021140000}"/>
    <cellStyle name="Normal 12 4" xfId="5273" xr:uid="{00000000-0005-0000-0000-000022140000}"/>
    <cellStyle name="normal 12_724" xfId="5274" xr:uid="{00000000-0005-0000-0000-000023140000}"/>
    <cellStyle name="normal 120" xfId="5275" xr:uid="{00000000-0005-0000-0000-000024140000}"/>
    <cellStyle name="normal 121" xfId="5276" xr:uid="{00000000-0005-0000-0000-000025140000}"/>
    <cellStyle name="normal 122" xfId="5277" xr:uid="{00000000-0005-0000-0000-000026140000}"/>
    <cellStyle name="normal 123" xfId="5278" xr:uid="{00000000-0005-0000-0000-000027140000}"/>
    <cellStyle name="normal 124" xfId="5279" xr:uid="{00000000-0005-0000-0000-000028140000}"/>
    <cellStyle name="normal 125" xfId="5280" xr:uid="{00000000-0005-0000-0000-000029140000}"/>
    <cellStyle name="normal 126" xfId="5281" xr:uid="{00000000-0005-0000-0000-00002A140000}"/>
    <cellStyle name="normal 127" xfId="5282" xr:uid="{00000000-0005-0000-0000-00002B140000}"/>
    <cellStyle name="normal 128" xfId="5283" xr:uid="{00000000-0005-0000-0000-00002C140000}"/>
    <cellStyle name="normal 129" xfId="5284" xr:uid="{00000000-0005-0000-0000-00002D140000}"/>
    <cellStyle name="normal 13" xfId="5285" xr:uid="{00000000-0005-0000-0000-00002E140000}"/>
    <cellStyle name="normal 13 2" xfId="5286" xr:uid="{00000000-0005-0000-0000-00002F140000}"/>
    <cellStyle name="Normal 13 3" xfId="5287" xr:uid="{00000000-0005-0000-0000-000030140000}"/>
    <cellStyle name="Normal 13 4" xfId="5288" xr:uid="{00000000-0005-0000-0000-000031140000}"/>
    <cellStyle name="normal 13_724" xfId="5289" xr:uid="{00000000-0005-0000-0000-000032140000}"/>
    <cellStyle name="normal 130" xfId="5290" xr:uid="{00000000-0005-0000-0000-000033140000}"/>
    <cellStyle name="normal 131" xfId="5291" xr:uid="{00000000-0005-0000-0000-000034140000}"/>
    <cellStyle name="normal 132" xfId="5292" xr:uid="{00000000-0005-0000-0000-000035140000}"/>
    <cellStyle name="normal 133" xfId="5293" xr:uid="{00000000-0005-0000-0000-000036140000}"/>
    <cellStyle name="normal 134" xfId="5294" xr:uid="{00000000-0005-0000-0000-000037140000}"/>
    <cellStyle name="normal 135" xfId="5295" xr:uid="{00000000-0005-0000-0000-000038140000}"/>
    <cellStyle name="normal 136" xfId="5296" xr:uid="{00000000-0005-0000-0000-000039140000}"/>
    <cellStyle name="normal 137" xfId="5297" xr:uid="{00000000-0005-0000-0000-00003A140000}"/>
    <cellStyle name="normal 138" xfId="5298" xr:uid="{00000000-0005-0000-0000-00003B140000}"/>
    <cellStyle name="normal 139" xfId="5299" xr:uid="{00000000-0005-0000-0000-00003C140000}"/>
    <cellStyle name="normal 14" xfId="5300" xr:uid="{00000000-0005-0000-0000-00003D140000}"/>
    <cellStyle name="normal 14 2" xfId="5301" xr:uid="{00000000-0005-0000-0000-00003E140000}"/>
    <cellStyle name="Normal 14 3" xfId="5302" xr:uid="{00000000-0005-0000-0000-00003F140000}"/>
    <cellStyle name="Normal 14 4" xfId="5303" xr:uid="{00000000-0005-0000-0000-000040140000}"/>
    <cellStyle name="normal 14_724" xfId="5304" xr:uid="{00000000-0005-0000-0000-000041140000}"/>
    <cellStyle name="normal 140" xfId="5305" xr:uid="{00000000-0005-0000-0000-000042140000}"/>
    <cellStyle name="normal 141" xfId="5306" xr:uid="{00000000-0005-0000-0000-000043140000}"/>
    <cellStyle name="normal 142" xfId="5307" xr:uid="{00000000-0005-0000-0000-000044140000}"/>
    <cellStyle name="normal 143" xfId="5308" xr:uid="{00000000-0005-0000-0000-000045140000}"/>
    <cellStyle name="normal 144" xfId="5309" xr:uid="{00000000-0005-0000-0000-000046140000}"/>
    <cellStyle name="normal 145" xfId="5310" xr:uid="{00000000-0005-0000-0000-000047140000}"/>
    <cellStyle name="normal 146" xfId="5311" xr:uid="{00000000-0005-0000-0000-000048140000}"/>
    <cellStyle name="normal 147" xfId="5312" xr:uid="{00000000-0005-0000-0000-000049140000}"/>
    <cellStyle name="normal 148" xfId="5313" xr:uid="{00000000-0005-0000-0000-00004A140000}"/>
    <cellStyle name="normal 149" xfId="5314" xr:uid="{00000000-0005-0000-0000-00004B140000}"/>
    <cellStyle name="normal 15" xfId="5315" xr:uid="{00000000-0005-0000-0000-00004C140000}"/>
    <cellStyle name="normal 15 2" xfId="5316" xr:uid="{00000000-0005-0000-0000-00004D140000}"/>
    <cellStyle name="Normal 15 3" xfId="5317" xr:uid="{00000000-0005-0000-0000-00004E140000}"/>
    <cellStyle name="Normal 15 4" xfId="5318" xr:uid="{00000000-0005-0000-0000-00004F140000}"/>
    <cellStyle name="normal 15_724" xfId="5319" xr:uid="{00000000-0005-0000-0000-000050140000}"/>
    <cellStyle name="normal 150" xfId="5320" xr:uid="{00000000-0005-0000-0000-000051140000}"/>
    <cellStyle name="normal 151" xfId="5321" xr:uid="{00000000-0005-0000-0000-000052140000}"/>
    <cellStyle name="normal 152" xfId="5322" xr:uid="{00000000-0005-0000-0000-000053140000}"/>
    <cellStyle name="normal 153" xfId="5323" xr:uid="{00000000-0005-0000-0000-000054140000}"/>
    <cellStyle name="normal 154" xfId="5324" xr:uid="{00000000-0005-0000-0000-000055140000}"/>
    <cellStyle name="normal 155" xfId="5325" xr:uid="{00000000-0005-0000-0000-000056140000}"/>
    <cellStyle name="normal 156" xfId="5326" xr:uid="{00000000-0005-0000-0000-000057140000}"/>
    <cellStyle name="normal 157" xfId="5327" xr:uid="{00000000-0005-0000-0000-000058140000}"/>
    <cellStyle name="normal 158" xfId="5328" xr:uid="{00000000-0005-0000-0000-000059140000}"/>
    <cellStyle name="normal 159" xfId="5329" xr:uid="{00000000-0005-0000-0000-00005A140000}"/>
    <cellStyle name="normal 16" xfId="5330" xr:uid="{00000000-0005-0000-0000-00005B140000}"/>
    <cellStyle name="normal 16 2" xfId="5331" xr:uid="{00000000-0005-0000-0000-00005C140000}"/>
    <cellStyle name="Normal 16 3" xfId="5332" xr:uid="{00000000-0005-0000-0000-00005D140000}"/>
    <cellStyle name="Normal 16 4" xfId="5333" xr:uid="{00000000-0005-0000-0000-00005E140000}"/>
    <cellStyle name="normal 16_724" xfId="5334" xr:uid="{00000000-0005-0000-0000-00005F140000}"/>
    <cellStyle name="normal 160" xfId="5335" xr:uid="{00000000-0005-0000-0000-000060140000}"/>
    <cellStyle name="normal 161" xfId="5336" xr:uid="{00000000-0005-0000-0000-000061140000}"/>
    <cellStyle name="normal 162" xfId="5337" xr:uid="{00000000-0005-0000-0000-000062140000}"/>
    <cellStyle name="normal 163" xfId="5338" xr:uid="{00000000-0005-0000-0000-000063140000}"/>
    <cellStyle name="normal 164" xfId="5339" xr:uid="{00000000-0005-0000-0000-000064140000}"/>
    <cellStyle name="normal 165" xfId="5340" xr:uid="{00000000-0005-0000-0000-000065140000}"/>
    <cellStyle name="normal 166" xfId="5341" xr:uid="{00000000-0005-0000-0000-000066140000}"/>
    <cellStyle name="normal 167" xfId="5342" xr:uid="{00000000-0005-0000-0000-000067140000}"/>
    <cellStyle name="normal 168" xfId="5343" xr:uid="{00000000-0005-0000-0000-000068140000}"/>
    <cellStyle name="normal 169" xfId="5344" xr:uid="{00000000-0005-0000-0000-000069140000}"/>
    <cellStyle name="normal 17" xfId="5345" xr:uid="{00000000-0005-0000-0000-00006A140000}"/>
    <cellStyle name="normal 17 2" xfId="5346" xr:uid="{00000000-0005-0000-0000-00006B140000}"/>
    <cellStyle name="Normal 17 3" xfId="5347" xr:uid="{00000000-0005-0000-0000-00006C140000}"/>
    <cellStyle name="Normal 17 4" xfId="5348" xr:uid="{00000000-0005-0000-0000-00006D140000}"/>
    <cellStyle name="normal 17_724" xfId="5349" xr:uid="{00000000-0005-0000-0000-00006E140000}"/>
    <cellStyle name="normal 170" xfId="5350" xr:uid="{00000000-0005-0000-0000-00006F140000}"/>
    <cellStyle name="normal 171" xfId="5351" xr:uid="{00000000-0005-0000-0000-000070140000}"/>
    <cellStyle name="normal 172" xfId="5352" xr:uid="{00000000-0005-0000-0000-000071140000}"/>
    <cellStyle name="normal 173" xfId="5353" xr:uid="{00000000-0005-0000-0000-000072140000}"/>
    <cellStyle name="normal 174" xfId="5354" xr:uid="{00000000-0005-0000-0000-000073140000}"/>
    <cellStyle name="normal 175" xfId="5355" xr:uid="{00000000-0005-0000-0000-000074140000}"/>
    <cellStyle name="normal 176" xfId="5356" xr:uid="{00000000-0005-0000-0000-000075140000}"/>
    <cellStyle name="normal 177" xfId="5357" xr:uid="{00000000-0005-0000-0000-000076140000}"/>
    <cellStyle name="normal 178" xfId="5358" xr:uid="{00000000-0005-0000-0000-000077140000}"/>
    <cellStyle name="normal 179" xfId="5359" xr:uid="{00000000-0005-0000-0000-000078140000}"/>
    <cellStyle name="normal 18" xfId="5360" xr:uid="{00000000-0005-0000-0000-000079140000}"/>
    <cellStyle name="normal 18 2" xfId="5361" xr:uid="{00000000-0005-0000-0000-00007A140000}"/>
    <cellStyle name="Normal 18 3" xfId="5362" xr:uid="{00000000-0005-0000-0000-00007B140000}"/>
    <cellStyle name="Normal 18 4" xfId="5363" xr:uid="{00000000-0005-0000-0000-00007C140000}"/>
    <cellStyle name="normal 18_724" xfId="5364" xr:uid="{00000000-0005-0000-0000-00007D140000}"/>
    <cellStyle name="normal 180" xfId="5365" xr:uid="{00000000-0005-0000-0000-00007E140000}"/>
    <cellStyle name="normal 181" xfId="5366" xr:uid="{00000000-0005-0000-0000-00007F140000}"/>
    <cellStyle name="normal 182" xfId="5367" xr:uid="{00000000-0005-0000-0000-000080140000}"/>
    <cellStyle name="normal 183" xfId="5368" xr:uid="{00000000-0005-0000-0000-000081140000}"/>
    <cellStyle name="normal 184" xfId="5369" xr:uid="{00000000-0005-0000-0000-000082140000}"/>
    <cellStyle name="normal 185" xfId="5370" xr:uid="{00000000-0005-0000-0000-000083140000}"/>
    <cellStyle name="normal 186" xfId="5371" xr:uid="{00000000-0005-0000-0000-000084140000}"/>
    <cellStyle name="normal 187" xfId="5372" xr:uid="{00000000-0005-0000-0000-000085140000}"/>
    <cellStyle name="normal 188" xfId="5373" xr:uid="{00000000-0005-0000-0000-000086140000}"/>
    <cellStyle name="normal 189" xfId="5374" xr:uid="{00000000-0005-0000-0000-000087140000}"/>
    <cellStyle name="normal 19" xfId="5375" xr:uid="{00000000-0005-0000-0000-000088140000}"/>
    <cellStyle name="Normal 19 2" xfId="5376" xr:uid="{00000000-0005-0000-0000-000089140000}"/>
    <cellStyle name="normal 190" xfId="5377" xr:uid="{00000000-0005-0000-0000-00008A140000}"/>
    <cellStyle name="normal 191" xfId="5378" xr:uid="{00000000-0005-0000-0000-00008B140000}"/>
    <cellStyle name="normal 192" xfId="5379" xr:uid="{00000000-0005-0000-0000-00008C140000}"/>
    <cellStyle name="normal 193" xfId="5380" xr:uid="{00000000-0005-0000-0000-00008D140000}"/>
    <cellStyle name="normal 194" xfId="5381" xr:uid="{00000000-0005-0000-0000-00008E140000}"/>
    <cellStyle name="normal 195" xfId="5382" xr:uid="{00000000-0005-0000-0000-00008F140000}"/>
    <cellStyle name="normal 196" xfId="5383" xr:uid="{00000000-0005-0000-0000-000090140000}"/>
    <cellStyle name="normal 197" xfId="5384" xr:uid="{00000000-0005-0000-0000-000091140000}"/>
    <cellStyle name="normal 198" xfId="5385" xr:uid="{00000000-0005-0000-0000-000092140000}"/>
    <cellStyle name="normal 199" xfId="5386" xr:uid="{00000000-0005-0000-0000-000093140000}"/>
    <cellStyle name="normal 2" xfId="5387" xr:uid="{00000000-0005-0000-0000-000094140000}"/>
    <cellStyle name="Normal 2 2" xfId="5388" xr:uid="{00000000-0005-0000-0000-000095140000}"/>
    <cellStyle name="Normal 2 2 2" xfId="5389" xr:uid="{00000000-0005-0000-0000-000096140000}"/>
    <cellStyle name="Normal 2 3" xfId="5390" xr:uid="{00000000-0005-0000-0000-000097140000}"/>
    <cellStyle name="normal 2 3 2" xfId="5391" xr:uid="{00000000-0005-0000-0000-000098140000}"/>
    <cellStyle name="Normal 2 4" xfId="5392" xr:uid="{00000000-0005-0000-0000-000099140000}"/>
    <cellStyle name="normal 2 4 2" xfId="5393" xr:uid="{00000000-0005-0000-0000-00009A140000}"/>
    <cellStyle name="Normal 2 5" xfId="5394" xr:uid="{00000000-0005-0000-0000-00009B140000}"/>
    <cellStyle name="Normal 2 6" xfId="5395" xr:uid="{00000000-0005-0000-0000-00009C140000}"/>
    <cellStyle name="Normal 2_724" xfId="5396" xr:uid="{00000000-0005-0000-0000-00009D140000}"/>
    <cellStyle name="normal 20" xfId="5397" xr:uid="{00000000-0005-0000-0000-00009E140000}"/>
    <cellStyle name="Normal 20 2" xfId="5398" xr:uid="{00000000-0005-0000-0000-00009F140000}"/>
    <cellStyle name="normal 200" xfId="5399" xr:uid="{00000000-0005-0000-0000-0000A0140000}"/>
    <cellStyle name="normal 201" xfId="5400" xr:uid="{00000000-0005-0000-0000-0000A1140000}"/>
    <cellStyle name="normal 202" xfId="5401" xr:uid="{00000000-0005-0000-0000-0000A2140000}"/>
    <cellStyle name="normal 203" xfId="5402" xr:uid="{00000000-0005-0000-0000-0000A3140000}"/>
    <cellStyle name="normal 204" xfId="5403" xr:uid="{00000000-0005-0000-0000-0000A4140000}"/>
    <cellStyle name="normal 205" xfId="5404" xr:uid="{00000000-0005-0000-0000-0000A5140000}"/>
    <cellStyle name="normal 206" xfId="5405" xr:uid="{00000000-0005-0000-0000-0000A6140000}"/>
    <cellStyle name="normal 207" xfId="5406" xr:uid="{00000000-0005-0000-0000-0000A7140000}"/>
    <cellStyle name="normal 208" xfId="5407" xr:uid="{00000000-0005-0000-0000-0000A8140000}"/>
    <cellStyle name="normal 209" xfId="5408" xr:uid="{00000000-0005-0000-0000-0000A9140000}"/>
    <cellStyle name="normal 21" xfId="5409" xr:uid="{00000000-0005-0000-0000-0000AA140000}"/>
    <cellStyle name="Normal 21 2" xfId="5410" xr:uid="{00000000-0005-0000-0000-0000AB140000}"/>
    <cellStyle name="normal 210" xfId="5411" xr:uid="{00000000-0005-0000-0000-0000AC140000}"/>
    <cellStyle name="normal 211" xfId="5412" xr:uid="{00000000-0005-0000-0000-0000AD140000}"/>
    <cellStyle name="normal 212" xfId="5413" xr:uid="{00000000-0005-0000-0000-0000AE140000}"/>
    <cellStyle name="normal 213" xfId="5414" xr:uid="{00000000-0005-0000-0000-0000AF140000}"/>
    <cellStyle name="normal 214" xfId="5415" xr:uid="{00000000-0005-0000-0000-0000B0140000}"/>
    <cellStyle name="normal 215" xfId="5416" xr:uid="{00000000-0005-0000-0000-0000B1140000}"/>
    <cellStyle name="normal 216" xfId="5417" xr:uid="{00000000-0005-0000-0000-0000B2140000}"/>
    <cellStyle name="normal 217" xfId="5418" xr:uid="{00000000-0005-0000-0000-0000B3140000}"/>
    <cellStyle name="normal 218" xfId="5419" xr:uid="{00000000-0005-0000-0000-0000B4140000}"/>
    <cellStyle name="normal 219" xfId="5420" xr:uid="{00000000-0005-0000-0000-0000B5140000}"/>
    <cellStyle name="normal 22" xfId="5421" xr:uid="{00000000-0005-0000-0000-0000B6140000}"/>
    <cellStyle name="Normal 22 2" xfId="5422" xr:uid="{00000000-0005-0000-0000-0000B7140000}"/>
    <cellStyle name="normal 220" xfId="5423" xr:uid="{00000000-0005-0000-0000-0000B8140000}"/>
    <cellStyle name="normal 221" xfId="5424" xr:uid="{00000000-0005-0000-0000-0000B9140000}"/>
    <cellStyle name="normal 222" xfId="5425" xr:uid="{00000000-0005-0000-0000-0000BA140000}"/>
    <cellStyle name="normal 223" xfId="5426" xr:uid="{00000000-0005-0000-0000-0000BB140000}"/>
    <cellStyle name="normal 224" xfId="5427" xr:uid="{00000000-0005-0000-0000-0000BC140000}"/>
    <cellStyle name="normal 225" xfId="5428" xr:uid="{00000000-0005-0000-0000-0000BD140000}"/>
    <cellStyle name="normal 226" xfId="5429" xr:uid="{00000000-0005-0000-0000-0000BE140000}"/>
    <cellStyle name="normal 227" xfId="5430" xr:uid="{00000000-0005-0000-0000-0000BF140000}"/>
    <cellStyle name="normal 228" xfId="5431" xr:uid="{00000000-0005-0000-0000-0000C0140000}"/>
    <cellStyle name="normal 229" xfId="5432" xr:uid="{00000000-0005-0000-0000-0000C1140000}"/>
    <cellStyle name="normal 23" xfId="5433" xr:uid="{00000000-0005-0000-0000-0000C2140000}"/>
    <cellStyle name="Normal 23 2" xfId="5434" xr:uid="{00000000-0005-0000-0000-0000C3140000}"/>
    <cellStyle name="normal 230" xfId="5435" xr:uid="{00000000-0005-0000-0000-0000C4140000}"/>
    <cellStyle name="normal 231" xfId="5436" xr:uid="{00000000-0005-0000-0000-0000C5140000}"/>
    <cellStyle name="normal 232" xfId="5437" xr:uid="{00000000-0005-0000-0000-0000C6140000}"/>
    <cellStyle name="normal 233" xfId="5438" xr:uid="{00000000-0005-0000-0000-0000C7140000}"/>
    <cellStyle name="normal 234" xfId="5439" xr:uid="{00000000-0005-0000-0000-0000C8140000}"/>
    <cellStyle name="normal 24" xfId="5440" xr:uid="{00000000-0005-0000-0000-0000C9140000}"/>
    <cellStyle name="Normal 24 2" xfId="5441" xr:uid="{00000000-0005-0000-0000-0000CA140000}"/>
    <cellStyle name="normal 25" xfId="5442" xr:uid="{00000000-0005-0000-0000-0000CB140000}"/>
    <cellStyle name="Normal 25 2" xfId="5443" xr:uid="{00000000-0005-0000-0000-0000CC140000}"/>
    <cellStyle name="normal 26" xfId="5444" xr:uid="{00000000-0005-0000-0000-0000CD140000}"/>
    <cellStyle name="Normal 26 2" xfId="5445" xr:uid="{00000000-0005-0000-0000-0000CE140000}"/>
    <cellStyle name="normal 27" xfId="5446" xr:uid="{00000000-0005-0000-0000-0000CF140000}"/>
    <cellStyle name="Normal 27 2" xfId="5447" xr:uid="{00000000-0005-0000-0000-0000D0140000}"/>
    <cellStyle name="normal 28" xfId="5448" xr:uid="{00000000-0005-0000-0000-0000D1140000}"/>
    <cellStyle name="Normal 28 2" xfId="5449" xr:uid="{00000000-0005-0000-0000-0000D2140000}"/>
    <cellStyle name="normal 29" xfId="5450" xr:uid="{00000000-0005-0000-0000-0000D3140000}"/>
    <cellStyle name="Normal 29 2" xfId="5451" xr:uid="{00000000-0005-0000-0000-0000D4140000}"/>
    <cellStyle name="normal 3" xfId="5452" xr:uid="{00000000-0005-0000-0000-0000D5140000}"/>
    <cellStyle name="Normal 3 10" xfId="5453" xr:uid="{00000000-0005-0000-0000-0000D6140000}"/>
    <cellStyle name="Normal 3 11" xfId="5454" xr:uid="{00000000-0005-0000-0000-0000D7140000}"/>
    <cellStyle name="Normal 3 2" xfId="5455" xr:uid="{00000000-0005-0000-0000-0000D8140000}"/>
    <cellStyle name="normal 3 2 2" xfId="5456" xr:uid="{00000000-0005-0000-0000-0000D9140000}"/>
    <cellStyle name="Normal 3 2 3" xfId="5457" xr:uid="{00000000-0005-0000-0000-0000DA140000}"/>
    <cellStyle name="Normal 3 2 4" xfId="5458" xr:uid="{00000000-0005-0000-0000-0000DB140000}"/>
    <cellStyle name="Normal 3 3" xfId="5459" xr:uid="{00000000-0005-0000-0000-0000DC140000}"/>
    <cellStyle name="Normal 3 3 2" xfId="5460" xr:uid="{00000000-0005-0000-0000-0000DD140000}"/>
    <cellStyle name="Normal 3 4" xfId="5461" xr:uid="{00000000-0005-0000-0000-0000DE140000}"/>
    <cellStyle name="Normal 3 5" xfId="5462" xr:uid="{00000000-0005-0000-0000-0000DF140000}"/>
    <cellStyle name="Normal 3 6" xfId="5463" xr:uid="{00000000-0005-0000-0000-0000E0140000}"/>
    <cellStyle name="Normal 3 7" xfId="5464" xr:uid="{00000000-0005-0000-0000-0000E1140000}"/>
    <cellStyle name="Normal 3 8" xfId="5465" xr:uid="{00000000-0005-0000-0000-0000E2140000}"/>
    <cellStyle name="Normal 3 9" xfId="5466" xr:uid="{00000000-0005-0000-0000-0000E3140000}"/>
    <cellStyle name="Normal 3_Время" xfId="5467" xr:uid="{00000000-0005-0000-0000-0000E4140000}"/>
    <cellStyle name="normal 30" xfId="5468" xr:uid="{00000000-0005-0000-0000-0000E5140000}"/>
    <cellStyle name="Normal 30 2" xfId="5469" xr:uid="{00000000-0005-0000-0000-0000E6140000}"/>
    <cellStyle name="normal 31" xfId="5470" xr:uid="{00000000-0005-0000-0000-0000E7140000}"/>
    <cellStyle name="Normal 31 2" xfId="5471" xr:uid="{00000000-0005-0000-0000-0000E8140000}"/>
    <cellStyle name="normal 32" xfId="5472" xr:uid="{00000000-0005-0000-0000-0000E9140000}"/>
    <cellStyle name="Normal 32 2" xfId="5473" xr:uid="{00000000-0005-0000-0000-0000EA140000}"/>
    <cellStyle name="normal 33" xfId="5474" xr:uid="{00000000-0005-0000-0000-0000EB140000}"/>
    <cellStyle name="Normal 33 2" xfId="5475" xr:uid="{00000000-0005-0000-0000-0000EC140000}"/>
    <cellStyle name="normal 34" xfId="5476" xr:uid="{00000000-0005-0000-0000-0000ED140000}"/>
    <cellStyle name="Normal 34 2" xfId="5477" xr:uid="{00000000-0005-0000-0000-0000EE140000}"/>
    <cellStyle name="normal 35" xfId="5478" xr:uid="{00000000-0005-0000-0000-0000EF140000}"/>
    <cellStyle name="Normal 35 2" xfId="5479" xr:uid="{00000000-0005-0000-0000-0000F0140000}"/>
    <cellStyle name="normal 36" xfId="5480" xr:uid="{00000000-0005-0000-0000-0000F1140000}"/>
    <cellStyle name="Normal 36 2" xfId="5481" xr:uid="{00000000-0005-0000-0000-0000F2140000}"/>
    <cellStyle name="normal 37" xfId="5482" xr:uid="{00000000-0005-0000-0000-0000F3140000}"/>
    <cellStyle name="Normal 37 2" xfId="5483" xr:uid="{00000000-0005-0000-0000-0000F4140000}"/>
    <cellStyle name="normal 38" xfId="5484" xr:uid="{00000000-0005-0000-0000-0000F5140000}"/>
    <cellStyle name="Normal 38 2" xfId="5485" xr:uid="{00000000-0005-0000-0000-0000F6140000}"/>
    <cellStyle name="normal 39" xfId="5486" xr:uid="{00000000-0005-0000-0000-0000F7140000}"/>
    <cellStyle name="Normal 39 2" xfId="5487" xr:uid="{00000000-0005-0000-0000-0000F8140000}"/>
    <cellStyle name="normal 4" xfId="5488" xr:uid="{00000000-0005-0000-0000-0000F9140000}"/>
    <cellStyle name="Normal 4 2" xfId="5489" xr:uid="{00000000-0005-0000-0000-0000FA140000}"/>
    <cellStyle name="normal 4 2 2" xfId="5490" xr:uid="{00000000-0005-0000-0000-0000FB140000}"/>
    <cellStyle name="Normal 4 2 3" xfId="5491" xr:uid="{00000000-0005-0000-0000-0000FC140000}"/>
    <cellStyle name="Normal 4 2 4" xfId="5492" xr:uid="{00000000-0005-0000-0000-0000FD140000}"/>
    <cellStyle name="Normal 4 3" xfId="5493" xr:uid="{00000000-0005-0000-0000-0000FE140000}"/>
    <cellStyle name="Normal 4 4" xfId="5494" xr:uid="{00000000-0005-0000-0000-0000FF140000}"/>
    <cellStyle name="Normal 4 5" xfId="5495" xr:uid="{00000000-0005-0000-0000-000000150000}"/>
    <cellStyle name="Normal 4_Время" xfId="5496" xr:uid="{00000000-0005-0000-0000-000001150000}"/>
    <cellStyle name="normal 40" xfId="5497" xr:uid="{00000000-0005-0000-0000-000002150000}"/>
    <cellStyle name="Normal 40 2" xfId="5498" xr:uid="{00000000-0005-0000-0000-000003150000}"/>
    <cellStyle name="normal 41" xfId="5499" xr:uid="{00000000-0005-0000-0000-000004150000}"/>
    <cellStyle name="Normal 41 2" xfId="5500" xr:uid="{00000000-0005-0000-0000-000005150000}"/>
    <cellStyle name="normal 42" xfId="5501" xr:uid="{00000000-0005-0000-0000-000006150000}"/>
    <cellStyle name="Normal 42 2" xfId="5502" xr:uid="{00000000-0005-0000-0000-000007150000}"/>
    <cellStyle name="normal 43" xfId="5503" xr:uid="{00000000-0005-0000-0000-000008150000}"/>
    <cellStyle name="Normal 43 2" xfId="5504" xr:uid="{00000000-0005-0000-0000-000009150000}"/>
    <cellStyle name="normal 44" xfId="5505" xr:uid="{00000000-0005-0000-0000-00000A150000}"/>
    <cellStyle name="Normal 44 2" xfId="5506" xr:uid="{00000000-0005-0000-0000-00000B150000}"/>
    <cellStyle name="normal 45" xfId="5507" xr:uid="{00000000-0005-0000-0000-00000C150000}"/>
    <cellStyle name="Normal 45 2" xfId="5508" xr:uid="{00000000-0005-0000-0000-00000D150000}"/>
    <cellStyle name="normal 46" xfId="5509" xr:uid="{00000000-0005-0000-0000-00000E150000}"/>
    <cellStyle name="Normal 46 2" xfId="5510" xr:uid="{00000000-0005-0000-0000-00000F150000}"/>
    <cellStyle name="normal 47" xfId="5511" xr:uid="{00000000-0005-0000-0000-000010150000}"/>
    <cellStyle name="normal 48" xfId="5512" xr:uid="{00000000-0005-0000-0000-000011150000}"/>
    <cellStyle name="normal 49" xfId="5513" xr:uid="{00000000-0005-0000-0000-000012150000}"/>
    <cellStyle name="normal 5" xfId="5514" xr:uid="{00000000-0005-0000-0000-000013150000}"/>
    <cellStyle name="Normal 5 2" xfId="5515" xr:uid="{00000000-0005-0000-0000-000014150000}"/>
    <cellStyle name="Normal 5 2 2" xfId="5516" xr:uid="{00000000-0005-0000-0000-000015150000}"/>
    <cellStyle name="Normal 5 2 2 2" xfId="5517" xr:uid="{00000000-0005-0000-0000-000016150000}"/>
    <cellStyle name="Normal 5 2 3" xfId="5518" xr:uid="{00000000-0005-0000-0000-000017150000}"/>
    <cellStyle name="Normal 5 2 4" xfId="5519" xr:uid="{00000000-0005-0000-0000-000018150000}"/>
    <cellStyle name="normal 5 3" xfId="5520" xr:uid="{00000000-0005-0000-0000-000019150000}"/>
    <cellStyle name="normal 5 4" xfId="5521" xr:uid="{00000000-0005-0000-0000-00001A150000}"/>
    <cellStyle name="Normal 5_Время" xfId="5522" xr:uid="{00000000-0005-0000-0000-00001B150000}"/>
    <cellStyle name="normal 50" xfId="5523" xr:uid="{00000000-0005-0000-0000-00001C150000}"/>
    <cellStyle name="normal 51" xfId="5524" xr:uid="{00000000-0005-0000-0000-00001D150000}"/>
    <cellStyle name="normal 52" xfId="5525" xr:uid="{00000000-0005-0000-0000-00001E150000}"/>
    <cellStyle name="normal 53" xfId="5526" xr:uid="{00000000-0005-0000-0000-00001F150000}"/>
    <cellStyle name="normal 54" xfId="5527" xr:uid="{00000000-0005-0000-0000-000020150000}"/>
    <cellStyle name="normal 55" xfId="5528" xr:uid="{00000000-0005-0000-0000-000021150000}"/>
    <cellStyle name="normal 56" xfId="5529" xr:uid="{00000000-0005-0000-0000-000022150000}"/>
    <cellStyle name="normal 57" xfId="5530" xr:uid="{00000000-0005-0000-0000-000023150000}"/>
    <cellStyle name="normal 58" xfId="5531" xr:uid="{00000000-0005-0000-0000-000024150000}"/>
    <cellStyle name="normal 59" xfId="5532" xr:uid="{00000000-0005-0000-0000-000025150000}"/>
    <cellStyle name="normal 6" xfId="5533" xr:uid="{00000000-0005-0000-0000-000026150000}"/>
    <cellStyle name="Normal 6 2" xfId="5534" xr:uid="{00000000-0005-0000-0000-000027150000}"/>
    <cellStyle name="Normal 6 2 2" xfId="5535" xr:uid="{00000000-0005-0000-0000-000028150000}"/>
    <cellStyle name="Normal 6 3" xfId="5536" xr:uid="{00000000-0005-0000-0000-000029150000}"/>
    <cellStyle name="normal 6 3 2" xfId="5537" xr:uid="{00000000-0005-0000-0000-00002A150000}"/>
    <cellStyle name="normal 6 4" xfId="5538" xr:uid="{00000000-0005-0000-0000-00002B150000}"/>
    <cellStyle name="Normal 6_724" xfId="5539" xr:uid="{00000000-0005-0000-0000-00002C150000}"/>
    <cellStyle name="normal 60" xfId="5540" xr:uid="{00000000-0005-0000-0000-00002D150000}"/>
    <cellStyle name="normal 61" xfId="5541" xr:uid="{00000000-0005-0000-0000-00002E150000}"/>
    <cellStyle name="normal 62" xfId="5542" xr:uid="{00000000-0005-0000-0000-00002F150000}"/>
    <cellStyle name="normal 63" xfId="5543" xr:uid="{00000000-0005-0000-0000-000030150000}"/>
    <cellStyle name="normal 64" xfId="5544" xr:uid="{00000000-0005-0000-0000-000031150000}"/>
    <cellStyle name="normal 65" xfId="5545" xr:uid="{00000000-0005-0000-0000-000032150000}"/>
    <cellStyle name="normal 66" xfId="5546" xr:uid="{00000000-0005-0000-0000-000033150000}"/>
    <cellStyle name="normal 67" xfId="5547" xr:uid="{00000000-0005-0000-0000-000034150000}"/>
    <cellStyle name="normal 68" xfId="5548" xr:uid="{00000000-0005-0000-0000-000035150000}"/>
    <cellStyle name="normal 69" xfId="5549" xr:uid="{00000000-0005-0000-0000-000036150000}"/>
    <cellStyle name="normal 7" xfId="5550" xr:uid="{00000000-0005-0000-0000-000037150000}"/>
    <cellStyle name="Normal 7 2" xfId="5551" xr:uid="{00000000-0005-0000-0000-000038150000}"/>
    <cellStyle name="normal 7 2 2" xfId="5552" xr:uid="{00000000-0005-0000-0000-000039150000}"/>
    <cellStyle name="Normal 7 3" xfId="5553" xr:uid="{00000000-0005-0000-0000-00003A150000}"/>
    <cellStyle name="Normal 7 4" xfId="5554" xr:uid="{00000000-0005-0000-0000-00003B150000}"/>
    <cellStyle name="Normal 7 5" xfId="5555" xr:uid="{00000000-0005-0000-0000-00003C150000}"/>
    <cellStyle name="normal 70" xfId="5556" xr:uid="{00000000-0005-0000-0000-00003D150000}"/>
    <cellStyle name="normal 71" xfId="5557" xr:uid="{00000000-0005-0000-0000-00003E150000}"/>
    <cellStyle name="normal 72" xfId="5558" xr:uid="{00000000-0005-0000-0000-00003F150000}"/>
    <cellStyle name="normal 73" xfId="5559" xr:uid="{00000000-0005-0000-0000-000040150000}"/>
    <cellStyle name="normal 74" xfId="5560" xr:uid="{00000000-0005-0000-0000-000041150000}"/>
    <cellStyle name="normal 75" xfId="5561" xr:uid="{00000000-0005-0000-0000-000042150000}"/>
    <cellStyle name="normal 76" xfId="5562" xr:uid="{00000000-0005-0000-0000-000043150000}"/>
    <cellStyle name="normal 77" xfId="5563" xr:uid="{00000000-0005-0000-0000-000044150000}"/>
    <cellStyle name="normal 78" xfId="5564" xr:uid="{00000000-0005-0000-0000-000045150000}"/>
    <cellStyle name="normal 79" xfId="5565" xr:uid="{00000000-0005-0000-0000-000046150000}"/>
    <cellStyle name="normal 8" xfId="5566" xr:uid="{00000000-0005-0000-0000-000047150000}"/>
    <cellStyle name="normal 8 2" xfId="5567" xr:uid="{00000000-0005-0000-0000-000048150000}"/>
    <cellStyle name="Normal 8 3" xfId="5568" xr:uid="{00000000-0005-0000-0000-000049150000}"/>
    <cellStyle name="Normal 8 4" xfId="5569" xr:uid="{00000000-0005-0000-0000-00004A150000}"/>
    <cellStyle name="normal 8_724" xfId="5570" xr:uid="{00000000-0005-0000-0000-00004B150000}"/>
    <cellStyle name="normal 80" xfId="5571" xr:uid="{00000000-0005-0000-0000-00004C150000}"/>
    <cellStyle name="normal 81" xfId="5572" xr:uid="{00000000-0005-0000-0000-00004D150000}"/>
    <cellStyle name="normal 82" xfId="5573" xr:uid="{00000000-0005-0000-0000-00004E150000}"/>
    <cellStyle name="normal 83" xfId="5574" xr:uid="{00000000-0005-0000-0000-00004F150000}"/>
    <cellStyle name="normal 84" xfId="5575" xr:uid="{00000000-0005-0000-0000-000050150000}"/>
    <cellStyle name="normal 85" xfId="5576" xr:uid="{00000000-0005-0000-0000-000051150000}"/>
    <cellStyle name="normal 86" xfId="5577" xr:uid="{00000000-0005-0000-0000-000052150000}"/>
    <cellStyle name="normal 87" xfId="5578" xr:uid="{00000000-0005-0000-0000-000053150000}"/>
    <cellStyle name="normal 88" xfId="5579" xr:uid="{00000000-0005-0000-0000-000054150000}"/>
    <cellStyle name="normal 89" xfId="5580" xr:uid="{00000000-0005-0000-0000-000055150000}"/>
    <cellStyle name="normal 9" xfId="5581" xr:uid="{00000000-0005-0000-0000-000056150000}"/>
    <cellStyle name="normal 9 2" xfId="5582" xr:uid="{00000000-0005-0000-0000-000057150000}"/>
    <cellStyle name="Normal 9 3" xfId="5583" xr:uid="{00000000-0005-0000-0000-000058150000}"/>
    <cellStyle name="Normal 9 4" xfId="5584" xr:uid="{00000000-0005-0000-0000-000059150000}"/>
    <cellStyle name="normal 9_724" xfId="5585" xr:uid="{00000000-0005-0000-0000-00005A150000}"/>
    <cellStyle name="normal 90" xfId="5586" xr:uid="{00000000-0005-0000-0000-00005B150000}"/>
    <cellStyle name="normal 91" xfId="5587" xr:uid="{00000000-0005-0000-0000-00005C150000}"/>
    <cellStyle name="normal 92" xfId="5588" xr:uid="{00000000-0005-0000-0000-00005D150000}"/>
    <cellStyle name="normal 93" xfId="5589" xr:uid="{00000000-0005-0000-0000-00005E150000}"/>
    <cellStyle name="normal 94" xfId="5590" xr:uid="{00000000-0005-0000-0000-00005F150000}"/>
    <cellStyle name="normal 95" xfId="5591" xr:uid="{00000000-0005-0000-0000-000060150000}"/>
    <cellStyle name="normal 96" xfId="5592" xr:uid="{00000000-0005-0000-0000-000061150000}"/>
    <cellStyle name="normal 97" xfId="5593" xr:uid="{00000000-0005-0000-0000-000062150000}"/>
    <cellStyle name="normal 98" xfId="5594" xr:uid="{00000000-0005-0000-0000-000063150000}"/>
    <cellStyle name="normal 99" xfId="5595" xr:uid="{00000000-0005-0000-0000-000064150000}"/>
    <cellStyle name="normбlnм_laroux" xfId="5596" xr:uid="{00000000-0005-0000-0000-000066150000}"/>
    <cellStyle name="Note" xfId="5597" xr:uid="{00000000-0005-0000-0000-000067150000}"/>
    <cellStyle name="Note 2" xfId="5598" xr:uid="{00000000-0005-0000-0000-000068150000}"/>
    <cellStyle name="Note 2 2" xfId="5599" xr:uid="{00000000-0005-0000-0000-000069150000}"/>
    <cellStyle name="Note 2 2 2" xfId="5600" xr:uid="{00000000-0005-0000-0000-00006A150000}"/>
    <cellStyle name="Note 2 2 2 2" xfId="5601" xr:uid="{00000000-0005-0000-0000-00006B150000}"/>
    <cellStyle name="Note 2 2 2 2 2" xfId="5602" xr:uid="{00000000-0005-0000-0000-00006C150000}"/>
    <cellStyle name="Note 2 2 2 3" xfId="5603" xr:uid="{00000000-0005-0000-0000-00006D150000}"/>
    <cellStyle name="Note 2 2 2 4" xfId="5604" xr:uid="{00000000-0005-0000-0000-00006E150000}"/>
    <cellStyle name="Note 2 2 3" xfId="5605" xr:uid="{00000000-0005-0000-0000-00006F150000}"/>
    <cellStyle name="Note 2 2 3 2" xfId="5606" xr:uid="{00000000-0005-0000-0000-000070150000}"/>
    <cellStyle name="Note 2 2 3 2 2" xfId="5607" xr:uid="{00000000-0005-0000-0000-000071150000}"/>
    <cellStyle name="Note 2 2 3 3" xfId="5608" xr:uid="{00000000-0005-0000-0000-000072150000}"/>
    <cellStyle name="Note 2 2 3 4" xfId="5609" xr:uid="{00000000-0005-0000-0000-000073150000}"/>
    <cellStyle name="Note 2 2 4" xfId="5610" xr:uid="{00000000-0005-0000-0000-000074150000}"/>
    <cellStyle name="Note 2 2 4 2" xfId="5611" xr:uid="{00000000-0005-0000-0000-000075150000}"/>
    <cellStyle name="Note 2 2 5" xfId="5612" xr:uid="{00000000-0005-0000-0000-000076150000}"/>
    <cellStyle name="Note 2 2 6" xfId="5613" xr:uid="{00000000-0005-0000-0000-000077150000}"/>
    <cellStyle name="Note 2 3" xfId="5614" xr:uid="{00000000-0005-0000-0000-000078150000}"/>
    <cellStyle name="Note 2 3 2" xfId="5615" xr:uid="{00000000-0005-0000-0000-000079150000}"/>
    <cellStyle name="Note 2 3 2 2" xfId="5616" xr:uid="{00000000-0005-0000-0000-00007A150000}"/>
    <cellStyle name="Note 2 3 3" xfId="5617" xr:uid="{00000000-0005-0000-0000-00007B150000}"/>
    <cellStyle name="Note 2 3 4" xfId="5618" xr:uid="{00000000-0005-0000-0000-00007C150000}"/>
    <cellStyle name="Note 2 4" xfId="5619" xr:uid="{00000000-0005-0000-0000-00007D150000}"/>
    <cellStyle name="Note 2 4 2" xfId="5620" xr:uid="{00000000-0005-0000-0000-00007E150000}"/>
    <cellStyle name="Note 2 4 2 2" xfId="5621" xr:uid="{00000000-0005-0000-0000-00007F150000}"/>
    <cellStyle name="Note 2 4 3" xfId="5622" xr:uid="{00000000-0005-0000-0000-000080150000}"/>
    <cellStyle name="Note 2 4 4" xfId="5623" xr:uid="{00000000-0005-0000-0000-000081150000}"/>
    <cellStyle name="Note 2 5" xfId="5624" xr:uid="{00000000-0005-0000-0000-000082150000}"/>
    <cellStyle name="Note 2 5 2" xfId="5625" xr:uid="{00000000-0005-0000-0000-000083150000}"/>
    <cellStyle name="Note 2 5 3" xfId="5626" xr:uid="{00000000-0005-0000-0000-000084150000}"/>
    <cellStyle name="Note 2 6" xfId="5627" xr:uid="{00000000-0005-0000-0000-000085150000}"/>
    <cellStyle name="Note 2 7" xfId="5628" xr:uid="{00000000-0005-0000-0000-000086150000}"/>
    <cellStyle name="Note 2 8" xfId="5629" xr:uid="{00000000-0005-0000-0000-000087150000}"/>
    <cellStyle name="Note 3" xfId="5630" xr:uid="{00000000-0005-0000-0000-000088150000}"/>
    <cellStyle name="Note 3 2" xfId="5631" xr:uid="{00000000-0005-0000-0000-000089150000}"/>
    <cellStyle name="Note 3 2 2" xfId="5632" xr:uid="{00000000-0005-0000-0000-00008A150000}"/>
    <cellStyle name="Note 3 2 2 2" xfId="5633" xr:uid="{00000000-0005-0000-0000-00008B150000}"/>
    <cellStyle name="Note 3 2 3" xfId="5634" xr:uid="{00000000-0005-0000-0000-00008C150000}"/>
    <cellStyle name="Note 3 2 4" xfId="5635" xr:uid="{00000000-0005-0000-0000-00008D150000}"/>
    <cellStyle name="Note 3 3" xfId="5636" xr:uid="{00000000-0005-0000-0000-00008E150000}"/>
    <cellStyle name="Note 3 3 2" xfId="5637" xr:uid="{00000000-0005-0000-0000-00008F150000}"/>
    <cellStyle name="Note 3 3 2 2" xfId="5638" xr:uid="{00000000-0005-0000-0000-000090150000}"/>
    <cellStyle name="Note 3 3 3" xfId="5639" xr:uid="{00000000-0005-0000-0000-000091150000}"/>
    <cellStyle name="Note 3 3 4" xfId="5640" xr:uid="{00000000-0005-0000-0000-000092150000}"/>
    <cellStyle name="Note 3 4" xfId="5641" xr:uid="{00000000-0005-0000-0000-000093150000}"/>
    <cellStyle name="Note 3 4 2" xfId="5642" xr:uid="{00000000-0005-0000-0000-000094150000}"/>
    <cellStyle name="Note 3 4 3" xfId="5643" xr:uid="{00000000-0005-0000-0000-000095150000}"/>
    <cellStyle name="Note 3 5" xfId="5644" xr:uid="{00000000-0005-0000-0000-000096150000}"/>
    <cellStyle name="Note 3 6" xfId="5645" xr:uid="{00000000-0005-0000-0000-000097150000}"/>
    <cellStyle name="Note 3 7" xfId="5646" xr:uid="{00000000-0005-0000-0000-000098150000}"/>
    <cellStyle name="Note 4" xfId="5647" xr:uid="{00000000-0005-0000-0000-000099150000}"/>
    <cellStyle name="Note 4 2" xfId="5648" xr:uid="{00000000-0005-0000-0000-00009A150000}"/>
    <cellStyle name="Note 4 2 2" xfId="5649" xr:uid="{00000000-0005-0000-0000-00009B150000}"/>
    <cellStyle name="Note 4 3" xfId="5650" xr:uid="{00000000-0005-0000-0000-00009C150000}"/>
    <cellStyle name="Note 4 4" xfId="5651" xr:uid="{00000000-0005-0000-0000-00009D150000}"/>
    <cellStyle name="Note 5" xfId="5652" xr:uid="{00000000-0005-0000-0000-00009E150000}"/>
    <cellStyle name="Note 5 2" xfId="5653" xr:uid="{00000000-0005-0000-0000-00009F150000}"/>
    <cellStyle name="Note 5 2 2" xfId="5654" xr:uid="{00000000-0005-0000-0000-0000A0150000}"/>
    <cellStyle name="Note 5 3" xfId="5655" xr:uid="{00000000-0005-0000-0000-0000A1150000}"/>
    <cellStyle name="Note 5 4" xfId="5656" xr:uid="{00000000-0005-0000-0000-0000A2150000}"/>
    <cellStyle name="Note 6" xfId="5657" xr:uid="{00000000-0005-0000-0000-0000A3150000}"/>
    <cellStyle name="Note 7" xfId="5658" xr:uid="{00000000-0005-0000-0000-0000A4150000}"/>
    <cellStyle name="Note 7 2" xfId="5659" xr:uid="{00000000-0005-0000-0000-0000A5150000}"/>
    <cellStyle name="Note 8" xfId="5660" xr:uid="{00000000-0005-0000-0000-0000A6150000}"/>
    <cellStyle name="Note_1251" xfId="5661" xr:uid="{00000000-0005-0000-0000-0000A7150000}"/>
    <cellStyle name="Œ…‹æØ‚è [0.00]_Sheet1" xfId="5662" xr:uid="{00000000-0005-0000-0000-0000A8150000}"/>
    <cellStyle name="Œ…‹æØ‚è_Sheet1" xfId="5663" xr:uid="{00000000-0005-0000-0000-0000A9150000}"/>
    <cellStyle name="Option" xfId="5664" xr:uid="{00000000-0005-0000-0000-0000AA150000}"/>
    <cellStyle name="Option 2" xfId="5665" xr:uid="{00000000-0005-0000-0000-0000AB150000}"/>
    <cellStyle name="Option 2 2" xfId="5666" xr:uid="{00000000-0005-0000-0000-0000AC150000}"/>
    <cellStyle name="Option 2_724" xfId="5667" xr:uid="{00000000-0005-0000-0000-0000AD150000}"/>
    <cellStyle name="Option 3" xfId="5668" xr:uid="{00000000-0005-0000-0000-0000AE150000}"/>
    <cellStyle name="Option_724" xfId="5669" xr:uid="{00000000-0005-0000-0000-0000AF150000}"/>
    <cellStyle name="OptionHeading" xfId="5670" xr:uid="{00000000-0005-0000-0000-0000B0150000}"/>
    <cellStyle name="Output" xfId="5671" xr:uid="{00000000-0005-0000-0000-0000B1150000}"/>
    <cellStyle name="Output 10" xfId="5672" xr:uid="{00000000-0005-0000-0000-0000B2150000}"/>
    <cellStyle name="Output 2" xfId="5673" xr:uid="{00000000-0005-0000-0000-0000B3150000}"/>
    <cellStyle name="Output 2 2" xfId="5674" xr:uid="{00000000-0005-0000-0000-0000B4150000}"/>
    <cellStyle name="Output 2 2 2" xfId="5675" xr:uid="{00000000-0005-0000-0000-0000B5150000}"/>
    <cellStyle name="Output 2 2 2 2" xfId="5676" xr:uid="{00000000-0005-0000-0000-0000B6150000}"/>
    <cellStyle name="Output 2 2 2 2 2" xfId="5677" xr:uid="{00000000-0005-0000-0000-0000B7150000}"/>
    <cellStyle name="Output 2 2 2 2 3" xfId="5678" xr:uid="{00000000-0005-0000-0000-0000B8150000}"/>
    <cellStyle name="Output 2 2 2 2 4" xfId="5679" xr:uid="{00000000-0005-0000-0000-0000B9150000}"/>
    <cellStyle name="Output 2 2 2 3" xfId="5680" xr:uid="{00000000-0005-0000-0000-0000BA150000}"/>
    <cellStyle name="Output 2 2 2 4" xfId="5681" xr:uid="{00000000-0005-0000-0000-0000BB150000}"/>
    <cellStyle name="Output 2 2 2 5" xfId="5682" xr:uid="{00000000-0005-0000-0000-0000BC150000}"/>
    <cellStyle name="Output 2 2 3" xfId="5683" xr:uid="{00000000-0005-0000-0000-0000BD150000}"/>
    <cellStyle name="Output 2 2 3 2" xfId="5684" xr:uid="{00000000-0005-0000-0000-0000BE150000}"/>
    <cellStyle name="Output 2 2 3 2 2" xfId="5685" xr:uid="{00000000-0005-0000-0000-0000BF150000}"/>
    <cellStyle name="Output 2 2 3 2 3" xfId="5686" xr:uid="{00000000-0005-0000-0000-0000C0150000}"/>
    <cellStyle name="Output 2 2 3 2 4" xfId="5687" xr:uid="{00000000-0005-0000-0000-0000C1150000}"/>
    <cellStyle name="Output 2 2 3 3" xfId="5688" xr:uid="{00000000-0005-0000-0000-0000C2150000}"/>
    <cellStyle name="Output 2 2 3 4" xfId="5689" xr:uid="{00000000-0005-0000-0000-0000C3150000}"/>
    <cellStyle name="Output 2 2 3 5" xfId="5690" xr:uid="{00000000-0005-0000-0000-0000C4150000}"/>
    <cellStyle name="Output 2 2 4" xfId="5691" xr:uid="{00000000-0005-0000-0000-0000C5150000}"/>
    <cellStyle name="Output 2 2 4 2" xfId="5692" xr:uid="{00000000-0005-0000-0000-0000C6150000}"/>
    <cellStyle name="Output 2 2 4 3" xfId="5693" xr:uid="{00000000-0005-0000-0000-0000C7150000}"/>
    <cellStyle name="Output 2 2 4 4" xfId="5694" xr:uid="{00000000-0005-0000-0000-0000C8150000}"/>
    <cellStyle name="Output 2 2 5" xfId="5695" xr:uid="{00000000-0005-0000-0000-0000C9150000}"/>
    <cellStyle name="Output 2 2 6" xfId="5696" xr:uid="{00000000-0005-0000-0000-0000CA150000}"/>
    <cellStyle name="Output 2 2 7" xfId="5697" xr:uid="{00000000-0005-0000-0000-0000CB150000}"/>
    <cellStyle name="Output 2 3" xfId="5698" xr:uid="{00000000-0005-0000-0000-0000CC150000}"/>
    <cellStyle name="Output 2 3 2" xfId="5699" xr:uid="{00000000-0005-0000-0000-0000CD150000}"/>
    <cellStyle name="Output 2 3 2 2" xfId="5700" xr:uid="{00000000-0005-0000-0000-0000CE150000}"/>
    <cellStyle name="Output 2 3 2 3" xfId="5701" xr:uid="{00000000-0005-0000-0000-0000CF150000}"/>
    <cellStyle name="Output 2 3 2 4" xfId="5702" xr:uid="{00000000-0005-0000-0000-0000D0150000}"/>
    <cellStyle name="Output 2 3 3" xfId="5703" xr:uid="{00000000-0005-0000-0000-0000D1150000}"/>
    <cellStyle name="Output 2 3 4" xfId="5704" xr:uid="{00000000-0005-0000-0000-0000D2150000}"/>
    <cellStyle name="Output 2 3 5" xfId="5705" xr:uid="{00000000-0005-0000-0000-0000D3150000}"/>
    <cellStyle name="Output 2 4" xfId="5706" xr:uid="{00000000-0005-0000-0000-0000D4150000}"/>
    <cellStyle name="Output 2 4 2" xfId="5707" xr:uid="{00000000-0005-0000-0000-0000D5150000}"/>
    <cellStyle name="Output 2 4 2 2" xfId="5708" xr:uid="{00000000-0005-0000-0000-0000D6150000}"/>
    <cellStyle name="Output 2 4 2 3" xfId="5709" xr:uid="{00000000-0005-0000-0000-0000D7150000}"/>
    <cellStyle name="Output 2 4 2 4" xfId="5710" xr:uid="{00000000-0005-0000-0000-0000D8150000}"/>
    <cellStyle name="Output 2 4 3" xfId="5711" xr:uid="{00000000-0005-0000-0000-0000D9150000}"/>
    <cellStyle name="Output 2 4 4" xfId="5712" xr:uid="{00000000-0005-0000-0000-0000DA150000}"/>
    <cellStyle name="Output 2 4 5" xfId="5713" xr:uid="{00000000-0005-0000-0000-0000DB150000}"/>
    <cellStyle name="Output 2 5" xfId="5714" xr:uid="{00000000-0005-0000-0000-0000DC150000}"/>
    <cellStyle name="Output 2 5 2" xfId="5715" xr:uid="{00000000-0005-0000-0000-0000DD150000}"/>
    <cellStyle name="Output 2 5 2 2" xfId="5716" xr:uid="{00000000-0005-0000-0000-0000DE150000}"/>
    <cellStyle name="Output 2 5 2 3" xfId="5717" xr:uid="{00000000-0005-0000-0000-0000DF150000}"/>
    <cellStyle name="Output 2 5 2 4" xfId="5718" xr:uid="{00000000-0005-0000-0000-0000E0150000}"/>
    <cellStyle name="Output 2 5 3" xfId="5719" xr:uid="{00000000-0005-0000-0000-0000E1150000}"/>
    <cellStyle name="Output 2 5 4" xfId="5720" xr:uid="{00000000-0005-0000-0000-0000E2150000}"/>
    <cellStyle name="Output 2 5 5" xfId="5721" xr:uid="{00000000-0005-0000-0000-0000E3150000}"/>
    <cellStyle name="Output 2 6" xfId="5722" xr:uid="{00000000-0005-0000-0000-0000E4150000}"/>
    <cellStyle name="Output 2 6 2" xfId="5723" xr:uid="{00000000-0005-0000-0000-0000E5150000}"/>
    <cellStyle name="Output 2 6 3" xfId="5724" xr:uid="{00000000-0005-0000-0000-0000E6150000}"/>
    <cellStyle name="Output 2 6 4" xfId="5725" xr:uid="{00000000-0005-0000-0000-0000E7150000}"/>
    <cellStyle name="Output 2 7" xfId="5726" xr:uid="{00000000-0005-0000-0000-0000E8150000}"/>
    <cellStyle name="Output 2 8" xfId="5727" xr:uid="{00000000-0005-0000-0000-0000E9150000}"/>
    <cellStyle name="Output 2 9" xfId="5728" xr:uid="{00000000-0005-0000-0000-0000EA150000}"/>
    <cellStyle name="Output 3" xfId="5729" xr:uid="{00000000-0005-0000-0000-0000EB150000}"/>
    <cellStyle name="Output 3 2" xfId="5730" xr:uid="{00000000-0005-0000-0000-0000EC150000}"/>
    <cellStyle name="Output 3 2 2" xfId="5731" xr:uid="{00000000-0005-0000-0000-0000ED150000}"/>
    <cellStyle name="Output 3 2 2 2" xfId="5732" xr:uid="{00000000-0005-0000-0000-0000EE150000}"/>
    <cellStyle name="Output 3 2 2 3" xfId="5733" xr:uid="{00000000-0005-0000-0000-0000EF150000}"/>
    <cellStyle name="Output 3 2 2 4" xfId="5734" xr:uid="{00000000-0005-0000-0000-0000F0150000}"/>
    <cellStyle name="Output 3 2 3" xfId="5735" xr:uid="{00000000-0005-0000-0000-0000F1150000}"/>
    <cellStyle name="Output 3 2 4" xfId="5736" xr:uid="{00000000-0005-0000-0000-0000F2150000}"/>
    <cellStyle name="Output 3 2 5" xfId="5737" xr:uid="{00000000-0005-0000-0000-0000F3150000}"/>
    <cellStyle name="Output 3 3" xfId="5738" xr:uid="{00000000-0005-0000-0000-0000F4150000}"/>
    <cellStyle name="Output 3 3 2" xfId="5739" xr:uid="{00000000-0005-0000-0000-0000F5150000}"/>
    <cellStyle name="Output 3 3 2 2" xfId="5740" xr:uid="{00000000-0005-0000-0000-0000F6150000}"/>
    <cellStyle name="Output 3 3 2 3" xfId="5741" xr:uid="{00000000-0005-0000-0000-0000F7150000}"/>
    <cellStyle name="Output 3 3 2 4" xfId="5742" xr:uid="{00000000-0005-0000-0000-0000F8150000}"/>
    <cellStyle name="Output 3 3 3" xfId="5743" xr:uid="{00000000-0005-0000-0000-0000F9150000}"/>
    <cellStyle name="Output 3 3 4" xfId="5744" xr:uid="{00000000-0005-0000-0000-0000FA150000}"/>
    <cellStyle name="Output 3 3 5" xfId="5745" xr:uid="{00000000-0005-0000-0000-0000FB150000}"/>
    <cellStyle name="Output 3 4" xfId="5746" xr:uid="{00000000-0005-0000-0000-0000FC150000}"/>
    <cellStyle name="Output 3 4 2" xfId="5747" xr:uid="{00000000-0005-0000-0000-0000FD150000}"/>
    <cellStyle name="Output 3 4 3" xfId="5748" xr:uid="{00000000-0005-0000-0000-0000FE150000}"/>
    <cellStyle name="Output 3 4 4" xfId="5749" xr:uid="{00000000-0005-0000-0000-0000FF150000}"/>
    <cellStyle name="Output 3 5" xfId="5750" xr:uid="{00000000-0005-0000-0000-000000160000}"/>
    <cellStyle name="Output 3 6" xfId="5751" xr:uid="{00000000-0005-0000-0000-000001160000}"/>
    <cellStyle name="Output 3 7" xfId="5752" xr:uid="{00000000-0005-0000-0000-000002160000}"/>
    <cellStyle name="Output 4" xfId="5753" xr:uid="{00000000-0005-0000-0000-000003160000}"/>
    <cellStyle name="Output 4 2" xfId="5754" xr:uid="{00000000-0005-0000-0000-000004160000}"/>
    <cellStyle name="Output 4 2 2" xfId="5755" xr:uid="{00000000-0005-0000-0000-000005160000}"/>
    <cellStyle name="Output 4 2 3" xfId="5756" xr:uid="{00000000-0005-0000-0000-000006160000}"/>
    <cellStyle name="Output 4 2 4" xfId="5757" xr:uid="{00000000-0005-0000-0000-000007160000}"/>
    <cellStyle name="Output 4 3" xfId="5758" xr:uid="{00000000-0005-0000-0000-000008160000}"/>
    <cellStyle name="Output 4 4" xfId="5759" xr:uid="{00000000-0005-0000-0000-000009160000}"/>
    <cellStyle name="Output 4 5" xfId="5760" xr:uid="{00000000-0005-0000-0000-00000A160000}"/>
    <cellStyle name="Output 5" xfId="5761" xr:uid="{00000000-0005-0000-0000-00000B160000}"/>
    <cellStyle name="Output 5 2" xfId="5762" xr:uid="{00000000-0005-0000-0000-00000C160000}"/>
    <cellStyle name="Output 5 2 2" xfId="5763" xr:uid="{00000000-0005-0000-0000-00000D160000}"/>
    <cellStyle name="Output 5 2 3" xfId="5764" xr:uid="{00000000-0005-0000-0000-00000E160000}"/>
    <cellStyle name="Output 5 2 4" xfId="5765" xr:uid="{00000000-0005-0000-0000-00000F160000}"/>
    <cellStyle name="Output 5 3" xfId="5766" xr:uid="{00000000-0005-0000-0000-000010160000}"/>
    <cellStyle name="Output 5 4" xfId="5767" xr:uid="{00000000-0005-0000-0000-000011160000}"/>
    <cellStyle name="Output 5 5" xfId="5768" xr:uid="{00000000-0005-0000-0000-000012160000}"/>
    <cellStyle name="Output 6" xfId="5769" xr:uid="{00000000-0005-0000-0000-000013160000}"/>
    <cellStyle name="Output 6 2" xfId="5770" xr:uid="{00000000-0005-0000-0000-000014160000}"/>
    <cellStyle name="Output 6 2 2" xfId="5771" xr:uid="{00000000-0005-0000-0000-000015160000}"/>
    <cellStyle name="Output 6 2 3" xfId="5772" xr:uid="{00000000-0005-0000-0000-000016160000}"/>
    <cellStyle name="Output 6 2 4" xfId="5773" xr:uid="{00000000-0005-0000-0000-000017160000}"/>
    <cellStyle name="Output 6 3" xfId="5774" xr:uid="{00000000-0005-0000-0000-000018160000}"/>
    <cellStyle name="Output 6 4" xfId="5775" xr:uid="{00000000-0005-0000-0000-000019160000}"/>
    <cellStyle name="Output 6 5" xfId="5776" xr:uid="{00000000-0005-0000-0000-00001A160000}"/>
    <cellStyle name="Output 7" xfId="5777" xr:uid="{00000000-0005-0000-0000-00001B160000}"/>
    <cellStyle name="Output 7 2" xfId="5778" xr:uid="{00000000-0005-0000-0000-00001C160000}"/>
    <cellStyle name="Output 7 3" xfId="5779" xr:uid="{00000000-0005-0000-0000-00001D160000}"/>
    <cellStyle name="Output 7 4" xfId="5780" xr:uid="{00000000-0005-0000-0000-00001E160000}"/>
    <cellStyle name="Output 8" xfId="5781" xr:uid="{00000000-0005-0000-0000-00001F160000}"/>
    <cellStyle name="Output 9" xfId="5782" xr:uid="{00000000-0005-0000-0000-000020160000}"/>
    <cellStyle name="Output_894" xfId="5783" xr:uid="{00000000-0005-0000-0000-000021160000}"/>
    <cellStyle name="per.style" xfId="5784" xr:uid="{00000000-0005-0000-0000-000022160000}"/>
    <cellStyle name="Percent [2]" xfId="5785" xr:uid="{00000000-0005-0000-0000-000023160000}"/>
    <cellStyle name="Percent [2] 2" xfId="5786" xr:uid="{00000000-0005-0000-0000-000024160000}"/>
    <cellStyle name="Percent [2] 2 2" xfId="5787" xr:uid="{00000000-0005-0000-0000-000025160000}"/>
    <cellStyle name="Percent [2] 3" xfId="5788" xr:uid="{00000000-0005-0000-0000-000026160000}"/>
    <cellStyle name="Percent 2" xfId="5789" xr:uid="{00000000-0005-0000-0000-000027160000}"/>
    <cellStyle name="Percent 2 2" xfId="5790" xr:uid="{00000000-0005-0000-0000-000028160000}"/>
    <cellStyle name="piero 1" xfId="5791" xr:uid="{00000000-0005-0000-0000-000029160000}"/>
    <cellStyle name="piero 2" xfId="5792" xr:uid="{00000000-0005-0000-0000-00002A160000}"/>
    <cellStyle name="Product" xfId="5793" xr:uid="{00000000-0005-0000-0000-00002B160000}"/>
    <cellStyle name="regstoresfromspecstores" xfId="5794" xr:uid="{00000000-0005-0000-0000-00002C160000}"/>
    <cellStyle name="RevList" xfId="5795" xr:uid="{00000000-0005-0000-0000-00002D160000}"/>
    <cellStyle name="S0" xfId="5796" xr:uid="{00000000-0005-0000-0000-00002E160000}"/>
    <cellStyle name="S1" xfId="5797" xr:uid="{00000000-0005-0000-0000-00002F160000}"/>
    <cellStyle name="S1 2" xfId="5798" xr:uid="{00000000-0005-0000-0000-000030160000}"/>
    <cellStyle name="S1_замерная" xfId="5799" xr:uid="{00000000-0005-0000-0000-000031160000}"/>
    <cellStyle name="S2" xfId="5800" xr:uid="{00000000-0005-0000-0000-000032160000}"/>
    <cellStyle name="S2 2" xfId="5801" xr:uid="{00000000-0005-0000-0000-000033160000}"/>
    <cellStyle name="S2_замерная" xfId="5802" xr:uid="{00000000-0005-0000-0000-000034160000}"/>
    <cellStyle name="S3" xfId="5803" xr:uid="{00000000-0005-0000-0000-000035160000}"/>
    <cellStyle name="S3 2" xfId="5804" xr:uid="{00000000-0005-0000-0000-000036160000}"/>
    <cellStyle name="S3_замерная" xfId="5805" xr:uid="{00000000-0005-0000-0000-000037160000}"/>
    <cellStyle name="S4" xfId="5806" xr:uid="{00000000-0005-0000-0000-000038160000}"/>
    <cellStyle name="S4 2" xfId="5807" xr:uid="{00000000-0005-0000-0000-000039160000}"/>
    <cellStyle name="S4_замерная" xfId="5808" xr:uid="{00000000-0005-0000-0000-00003A160000}"/>
    <cellStyle name="S5" xfId="5809" xr:uid="{00000000-0005-0000-0000-00003B160000}"/>
    <cellStyle name="S5 2" xfId="5810" xr:uid="{00000000-0005-0000-0000-00003C160000}"/>
    <cellStyle name="S5_замерная" xfId="5811" xr:uid="{00000000-0005-0000-0000-00003D160000}"/>
    <cellStyle name="S6" xfId="5812" xr:uid="{00000000-0005-0000-0000-00003E160000}"/>
    <cellStyle name="S6 2" xfId="5813" xr:uid="{00000000-0005-0000-0000-00003F160000}"/>
    <cellStyle name="S6_замерная" xfId="5814" xr:uid="{00000000-0005-0000-0000-000040160000}"/>
    <cellStyle name="SHADEDSTORES" xfId="5815" xr:uid="{00000000-0005-0000-0000-000041160000}"/>
    <cellStyle name="Shell" xfId="5816" xr:uid="{00000000-0005-0000-0000-000042160000}"/>
    <cellStyle name="Shell 2" xfId="5817" xr:uid="{00000000-0005-0000-0000-000043160000}"/>
    <cellStyle name="specstores" xfId="5818" xr:uid="{00000000-0005-0000-0000-000044160000}"/>
    <cellStyle name="Standard_NEGS" xfId="5819" xr:uid="{00000000-0005-0000-0000-000045160000}"/>
    <cellStyle name="Style 1" xfId="5820" xr:uid="{00000000-0005-0000-0000-000046160000}"/>
    <cellStyle name="Subtotal" xfId="5821" xr:uid="{00000000-0005-0000-0000-000047160000}"/>
    <cellStyle name="SYSTEM" xfId="5822" xr:uid="{00000000-0005-0000-0000-000048160000}"/>
    <cellStyle name="SYSTEM 2" xfId="5823" xr:uid="{00000000-0005-0000-0000-000049160000}"/>
    <cellStyle name="SYSTEM 2 2" xfId="5824" xr:uid="{00000000-0005-0000-0000-00004A160000}"/>
    <cellStyle name="SYSTEM 2 2 2" xfId="5825" xr:uid="{00000000-0005-0000-0000-00004B160000}"/>
    <cellStyle name="SYSTEM 2 2 2 2" xfId="5826" xr:uid="{00000000-0005-0000-0000-00004C160000}"/>
    <cellStyle name="SYSTEM 2 2 2 3" xfId="5827" xr:uid="{00000000-0005-0000-0000-00004D160000}"/>
    <cellStyle name="SYSTEM 2 2 2 4" xfId="5828" xr:uid="{00000000-0005-0000-0000-00004E160000}"/>
    <cellStyle name="SYSTEM 2 2 3" xfId="5829" xr:uid="{00000000-0005-0000-0000-00004F160000}"/>
    <cellStyle name="SYSTEM 2 2 3 2" xfId="5830" xr:uid="{00000000-0005-0000-0000-000050160000}"/>
    <cellStyle name="SYSTEM 2 2 4" xfId="5831" xr:uid="{00000000-0005-0000-0000-000051160000}"/>
    <cellStyle name="SYSTEM 2 2 5" xfId="5832" xr:uid="{00000000-0005-0000-0000-000052160000}"/>
    <cellStyle name="SYSTEM 2 2 6" xfId="5833" xr:uid="{00000000-0005-0000-0000-000053160000}"/>
    <cellStyle name="SYSTEM 2 3" xfId="5834" xr:uid="{00000000-0005-0000-0000-000054160000}"/>
    <cellStyle name="SYSTEM 2 3 2" xfId="5835" xr:uid="{00000000-0005-0000-0000-000055160000}"/>
    <cellStyle name="SYSTEM 2 3 2 2" xfId="5836" xr:uid="{00000000-0005-0000-0000-000056160000}"/>
    <cellStyle name="SYSTEM 2 3 2 3" xfId="5837" xr:uid="{00000000-0005-0000-0000-000057160000}"/>
    <cellStyle name="SYSTEM 2 3 2 4" xfId="5838" xr:uid="{00000000-0005-0000-0000-000058160000}"/>
    <cellStyle name="SYSTEM 2 3 3" xfId="5839" xr:uid="{00000000-0005-0000-0000-000059160000}"/>
    <cellStyle name="SYSTEM 2 3 3 2" xfId="5840" xr:uid="{00000000-0005-0000-0000-00005A160000}"/>
    <cellStyle name="SYSTEM 2 3 4" xfId="5841" xr:uid="{00000000-0005-0000-0000-00005B160000}"/>
    <cellStyle name="SYSTEM 2 3 5" xfId="5842" xr:uid="{00000000-0005-0000-0000-00005C160000}"/>
    <cellStyle name="SYSTEM 2 3 6" xfId="5843" xr:uid="{00000000-0005-0000-0000-00005D160000}"/>
    <cellStyle name="SYSTEM 2 4" xfId="5844" xr:uid="{00000000-0005-0000-0000-00005E160000}"/>
    <cellStyle name="SYSTEM 2 4 2" xfId="5845" xr:uid="{00000000-0005-0000-0000-00005F160000}"/>
    <cellStyle name="SYSTEM 2 4 2 2" xfId="5846" xr:uid="{00000000-0005-0000-0000-000060160000}"/>
    <cellStyle name="SYSTEM 2 4 2 3" xfId="5847" xr:uid="{00000000-0005-0000-0000-000061160000}"/>
    <cellStyle name="SYSTEM 2 4 3" xfId="5848" xr:uid="{00000000-0005-0000-0000-000062160000}"/>
    <cellStyle name="SYSTEM 2 4 4" xfId="5849" xr:uid="{00000000-0005-0000-0000-000063160000}"/>
    <cellStyle name="SYSTEM 2 5" xfId="5850" xr:uid="{00000000-0005-0000-0000-000064160000}"/>
    <cellStyle name="SYSTEM 2 5 2" xfId="5851" xr:uid="{00000000-0005-0000-0000-000065160000}"/>
    <cellStyle name="SYSTEM 2 5 3" xfId="5852" xr:uid="{00000000-0005-0000-0000-000066160000}"/>
    <cellStyle name="SYSTEM 2 5 4" xfId="5853" xr:uid="{00000000-0005-0000-0000-000067160000}"/>
    <cellStyle name="SYSTEM 2 6" xfId="5854" xr:uid="{00000000-0005-0000-0000-000068160000}"/>
    <cellStyle name="SYSTEM 2 6 2" xfId="5855" xr:uid="{00000000-0005-0000-0000-000069160000}"/>
    <cellStyle name="SYSTEM 2 7" xfId="5856" xr:uid="{00000000-0005-0000-0000-00006A160000}"/>
    <cellStyle name="SYSTEM 2 8" xfId="5857" xr:uid="{00000000-0005-0000-0000-00006B160000}"/>
    <cellStyle name="SYSTEM 2 9" xfId="5858" xr:uid="{00000000-0005-0000-0000-00006C160000}"/>
    <cellStyle name="SYSTEM 3" xfId="5859" xr:uid="{00000000-0005-0000-0000-00006D160000}"/>
    <cellStyle name="SYSTEM 3 2" xfId="5860" xr:uid="{00000000-0005-0000-0000-00006E160000}"/>
    <cellStyle name="SYSTEM 3 2 2" xfId="5861" xr:uid="{00000000-0005-0000-0000-00006F160000}"/>
    <cellStyle name="SYSTEM 3 2 3" xfId="5862" xr:uid="{00000000-0005-0000-0000-000070160000}"/>
    <cellStyle name="SYSTEM 3 2 4" xfId="5863" xr:uid="{00000000-0005-0000-0000-000071160000}"/>
    <cellStyle name="SYSTEM 3 3" xfId="5864" xr:uid="{00000000-0005-0000-0000-000072160000}"/>
    <cellStyle name="SYSTEM 3 3 2" xfId="5865" xr:uid="{00000000-0005-0000-0000-000073160000}"/>
    <cellStyle name="SYSTEM 3 4" xfId="5866" xr:uid="{00000000-0005-0000-0000-000074160000}"/>
    <cellStyle name="SYSTEM 3 5" xfId="5867" xr:uid="{00000000-0005-0000-0000-000075160000}"/>
    <cellStyle name="SYSTEM 3 6" xfId="5868" xr:uid="{00000000-0005-0000-0000-000076160000}"/>
    <cellStyle name="SYSTEM 4" xfId="5869" xr:uid="{00000000-0005-0000-0000-000077160000}"/>
    <cellStyle name="SYSTEM 4 2" xfId="5870" xr:uid="{00000000-0005-0000-0000-000078160000}"/>
    <cellStyle name="SYSTEM 4 3" xfId="5871" xr:uid="{00000000-0005-0000-0000-000079160000}"/>
    <cellStyle name="SYSTEM 4 4" xfId="5872" xr:uid="{00000000-0005-0000-0000-00007A160000}"/>
    <cellStyle name="SYSTEM 5" xfId="5873" xr:uid="{00000000-0005-0000-0000-00007B160000}"/>
    <cellStyle name="SYSTEM 5 2" xfId="5874" xr:uid="{00000000-0005-0000-0000-00007C160000}"/>
    <cellStyle name="SYSTEM 5 3" xfId="5875" xr:uid="{00000000-0005-0000-0000-00007D160000}"/>
    <cellStyle name="SYSTEM 6" xfId="5876" xr:uid="{00000000-0005-0000-0000-00007E160000}"/>
    <cellStyle name="TIME Detail" xfId="5877" xr:uid="{00000000-0005-0000-0000-00007F160000}"/>
    <cellStyle name="TIME Period Start" xfId="5878" xr:uid="{00000000-0005-0000-0000-000080160000}"/>
    <cellStyle name="Title" xfId="5879" xr:uid="{00000000-0005-0000-0000-000081160000}"/>
    <cellStyle name="Title 2" xfId="5880" xr:uid="{00000000-0005-0000-0000-000082160000}"/>
    <cellStyle name="Total" xfId="5881" xr:uid="{00000000-0005-0000-0000-000083160000}"/>
    <cellStyle name="Total 10" xfId="5882" xr:uid="{00000000-0005-0000-0000-000084160000}"/>
    <cellStyle name="Total 2" xfId="5883" xr:uid="{00000000-0005-0000-0000-000085160000}"/>
    <cellStyle name="Total 2 2" xfId="5884" xr:uid="{00000000-0005-0000-0000-000086160000}"/>
    <cellStyle name="Total 2 2 2" xfId="5885" xr:uid="{00000000-0005-0000-0000-000087160000}"/>
    <cellStyle name="Total 2 2 2 2" xfId="5886" xr:uid="{00000000-0005-0000-0000-000088160000}"/>
    <cellStyle name="Total 2 2 2 2 2" xfId="5887" xr:uid="{00000000-0005-0000-0000-000089160000}"/>
    <cellStyle name="Total 2 2 2 2 3" xfId="5888" xr:uid="{00000000-0005-0000-0000-00008A160000}"/>
    <cellStyle name="Total 2 2 2 2 4" xfId="5889" xr:uid="{00000000-0005-0000-0000-00008B160000}"/>
    <cellStyle name="Total 2 2 2 3" xfId="5890" xr:uid="{00000000-0005-0000-0000-00008C160000}"/>
    <cellStyle name="Total 2 2 2 4" xfId="5891" xr:uid="{00000000-0005-0000-0000-00008D160000}"/>
    <cellStyle name="Total 2 2 2 5" xfId="5892" xr:uid="{00000000-0005-0000-0000-00008E160000}"/>
    <cellStyle name="Total 2 2 3" xfId="5893" xr:uid="{00000000-0005-0000-0000-00008F160000}"/>
    <cellStyle name="Total 2 2 3 2" xfId="5894" xr:uid="{00000000-0005-0000-0000-000090160000}"/>
    <cellStyle name="Total 2 2 3 2 2" xfId="5895" xr:uid="{00000000-0005-0000-0000-000091160000}"/>
    <cellStyle name="Total 2 2 3 2 3" xfId="5896" xr:uid="{00000000-0005-0000-0000-000092160000}"/>
    <cellStyle name="Total 2 2 3 2 4" xfId="5897" xr:uid="{00000000-0005-0000-0000-000093160000}"/>
    <cellStyle name="Total 2 2 3 3" xfId="5898" xr:uid="{00000000-0005-0000-0000-000094160000}"/>
    <cellStyle name="Total 2 2 3 4" xfId="5899" xr:uid="{00000000-0005-0000-0000-000095160000}"/>
    <cellStyle name="Total 2 2 3 5" xfId="5900" xr:uid="{00000000-0005-0000-0000-000096160000}"/>
    <cellStyle name="Total 2 2 4" xfId="5901" xr:uid="{00000000-0005-0000-0000-000097160000}"/>
    <cellStyle name="Total 2 2 4 2" xfId="5902" xr:uid="{00000000-0005-0000-0000-000098160000}"/>
    <cellStyle name="Total 2 2 4 3" xfId="5903" xr:uid="{00000000-0005-0000-0000-000099160000}"/>
    <cellStyle name="Total 2 2 4 4" xfId="5904" xr:uid="{00000000-0005-0000-0000-00009A160000}"/>
    <cellStyle name="Total 2 2 5" xfId="5905" xr:uid="{00000000-0005-0000-0000-00009B160000}"/>
    <cellStyle name="Total 2 2 6" xfId="5906" xr:uid="{00000000-0005-0000-0000-00009C160000}"/>
    <cellStyle name="Total 2 2 7" xfId="5907" xr:uid="{00000000-0005-0000-0000-00009D160000}"/>
    <cellStyle name="Total 2 3" xfId="5908" xr:uid="{00000000-0005-0000-0000-00009E160000}"/>
    <cellStyle name="Total 2 3 2" xfId="5909" xr:uid="{00000000-0005-0000-0000-00009F160000}"/>
    <cellStyle name="Total 2 3 2 2" xfId="5910" xr:uid="{00000000-0005-0000-0000-0000A0160000}"/>
    <cellStyle name="Total 2 3 2 3" xfId="5911" xr:uid="{00000000-0005-0000-0000-0000A1160000}"/>
    <cellStyle name="Total 2 3 2 4" xfId="5912" xr:uid="{00000000-0005-0000-0000-0000A2160000}"/>
    <cellStyle name="Total 2 3 3" xfId="5913" xr:uid="{00000000-0005-0000-0000-0000A3160000}"/>
    <cellStyle name="Total 2 3 4" xfId="5914" xr:uid="{00000000-0005-0000-0000-0000A4160000}"/>
    <cellStyle name="Total 2 3 5" xfId="5915" xr:uid="{00000000-0005-0000-0000-0000A5160000}"/>
    <cellStyle name="Total 2 4" xfId="5916" xr:uid="{00000000-0005-0000-0000-0000A6160000}"/>
    <cellStyle name="Total 2 4 2" xfId="5917" xr:uid="{00000000-0005-0000-0000-0000A7160000}"/>
    <cellStyle name="Total 2 4 2 2" xfId="5918" xr:uid="{00000000-0005-0000-0000-0000A8160000}"/>
    <cellStyle name="Total 2 4 2 3" xfId="5919" xr:uid="{00000000-0005-0000-0000-0000A9160000}"/>
    <cellStyle name="Total 2 4 2 4" xfId="5920" xr:uid="{00000000-0005-0000-0000-0000AA160000}"/>
    <cellStyle name="Total 2 4 3" xfId="5921" xr:uid="{00000000-0005-0000-0000-0000AB160000}"/>
    <cellStyle name="Total 2 4 4" xfId="5922" xr:uid="{00000000-0005-0000-0000-0000AC160000}"/>
    <cellStyle name="Total 2 4 5" xfId="5923" xr:uid="{00000000-0005-0000-0000-0000AD160000}"/>
    <cellStyle name="Total 2 5" xfId="5924" xr:uid="{00000000-0005-0000-0000-0000AE160000}"/>
    <cellStyle name="Total 2 5 2" xfId="5925" xr:uid="{00000000-0005-0000-0000-0000AF160000}"/>
    <cellStyle name="Total 2 5 2 2" xfId="5926" xr:uid="{00000000-0005-0000-0000-0000B0160000}"/>
    <cellStyle name="Total 2 5 2 3" xfId="5927" xr:uid="{00000000-0005-0000-0000-0000B1160000}"/>
    <cellStyle name="Total 2 5 2 4" xfId="5928" xr:uid="{00000000-0005-0000-0000-0000B2160000}"/>
    <cellStyle name="Total 2 5 3" xfId="5929" xr:uid="{00000000-0005-0000-0000-0000B3160000}"/>
    <cellStyle name="Total 2 5 4" xfId="5930" xr:uid="{00000000-0005-0000-0000-0000B4160000}"/>
    <cellStyle name="Total 2 5 5" xfId="5931" xr:uid="{00000000-0005-0000-0000-0000B5160000}"/>
    <cellStyle name="Total 2 6" xfId="5932" xr:uid="{00000000-0005-0000-0000-0000B6160000}"/>
    <cellStyle name="Total 2 6 2" xfId="5933" xr:uid="{00000000-0005-0000-0000-0000B7160000}"/>
    <cellStyle name="Total 2 6 3" xfId="5934" xr:uid="{00000000-0005-0000-0000-0000B8160000}"/>
    <cellStyle name="Total 2 6 4" xfId="5935" xr:uid="{00000000-0005-0000-0000-0000B9160000}"/>
    <cellStyle name="Total 2 7" xfId="5936" xr:uid="{00000000-0005-0000-0000-0000BA160000}"/>
    <cellStyle name="Total 2 8" xfId="5937" xr:uid="{00000000-0005-0000-0000-0000BB160000}"/>
    <cellStyle name="Total 2 9" xfId="5938" xr:uid="{00000000-0005-0000-0000-0000BC160000}"/>
    <cellStyle name="Total 3" xfId="5939" xr:uid="{00000000-0005-0000-0000-0000BD160000}"/>
    <cellStyle name="Total 3 2" xfId="5940" xr:uid="{00000000-0005-0000-0000-0000BE160000}"/>
    <cellStyle name="Total 3 2 2" xfId="5941" xr:uid="{00000000-0005-0000-0000-0000BF160000}"/>
    <cellStyle name="Total 3 2 2 2" xfId="5942" xr:uid="{00000000-0005-0000-0000-0000C0160000}"/>
    <cellStyle name="Total 3 2 2 3" xfId="5943" xr:uid="{00000000-0005-0000-0000-0000C1160000}"/>
    <cellStyle name="Total 3 2 2 4" xfId="5944" xr:uid="{00000000-0005-0000-0000-0000C2160000}"/>
    <cellStyle name="Total 3 2 3" xfId="5945" xr:uid="{00000000-0005-0000-0000-0000C3160000}"/>
    <cellStyle name="Total 3 2 4" xfId="5946" xr:uid="{00000000-0005-0000-0000-0000C4160000}"/>
    <cellStyle name="Total 3 2 5" xfId="5947" xr:uid="{00000000-0005-0000-0000-0000C5160000}"/>
    <cellStyle name="Total 3 3" xfId="5948" xr:uid="{00000000-0005-0000-0000-0000C6160000}"/>
    <cellStyle name="Total 3 3 2" xfId="5949" xr:uid="{00000000-0005-0000-0000-0000C7160000}"/>
    <cellStyle name="Total 3 3 2 2" xfId="5950" xr:uid="{00000000-0005-0000-0000-0000C8160000}"/>
    <cellStyle name="Total 3 3 2 3" xfId="5951" xr:uid="{00000000-0005-0000-0000-0000C9160000}"/>
    <cellStyle name="Total 3 3 2 4" xfId="5952" xr:uid="{00000000-0005-0000-0000-0000CA160000}"/>
    <cellStyle name="Total 3 3 3" xfId="5953" xr:uid="{00000000-0005-0000-0000-0000CB160000}"/>
    <cellStyle name="Total 3 3 4" xfId="5954" xr:uid="{00000000-0005-0000-0000-0000CC160000}"/>
    <cellStyle name="Total 3 3 5" xfId="5955" xr:uid="{00000000-0005-0000-0000-0000CD160000}"/>
    <cellStyle name="Total 3 4" xfId="5956" xr:uid="{00000000-0005-0000-0000-0000CE160000}"/>
    <cellStyle name="Total 3 4 2" xfId="5957" xr:uid="{00000000-0005-0000-0000-0000CF160000}"/>
    <cellStyle name="Total 3 4 3" xfId="5958" xr:uid="{00000000-0005-0000-0000-0000D0160000}"/>
    <cellStyle name="Total 3 4 4" xfId="5959" xr:uid="{00000000-0005-0000-0000-0000D1160000}"/>
    <cellStyle name="Total 3 5" xfId="5960" xr:uid="{00000000-0005-0000-0000-0000D2160000}"/>
    <cellStyle name="Total 3 6" xfId="5961" xr:uid="{00000000-0005-0000-0000-0000D3160000}"/>
    <cellStyle name="Total 3 7" xfId="5962" xr:uid="{00000000-0005-0000-0000-0000D4160000}"/>
    <cellStyle name="Total 4" xfId="5963" xr:uid="{00000000-0005-0000-0000-0000D5160000}"/>
    <cellStyle name="Total 4 2" xfId="5964" xr:uid="{00000000-0005-0000-0000-0000D6160000}"/>
    <cellStyle name="Total 4 2 2" xfId="5965" xr:uid="{00000000-0005-0000-0000-0000D7160000}"/>
    <cellStyle name="Total 4 2 3" xfId="5966" xr:uid="{00000000-0005-0000-0000-0000D8160000}"/>
    <cellStyle name="Total 4 2 4" xfId="5967" xr:uid="{00000000-0005-0000-0000-0000D9160000}"/>
    <cellStyle name="Total 4 3" xfId="5968" xr:uid="{00000000-0005-0000-0000-0000DA160000}"/>
    <cellStyle name="Total 4 4" xfId="5969" xr:uid="{00000000-0005-0000-0000-0000DB160000}"/>
    <cellStyle name="Total 4 5" xfId="5970" xr:uid="{00000000-0005-0000-0000-0000DC160000}"/>
    <cellStyle name="Total 5" xfId="5971" xr:uid="{00000000-0005-0000-0000-0000DD160000}"/>
    <cellStyle name="Total 5 2" xfId="5972" xr:uid="{00000000-0005-0000-0000-0000DE160000}"/>
    <cellStyle name="Total 5 2 2" xfId="5973" xr:uid="{00000000-0005-0000-0000-0000DF160000}"/>
    <cellStyle name="Total 5 2 3" xfId="5974" xr:uid="{00000000-0005-0000-0000-0000E0160000}"/>
    <cellStyle name="Total 5 2 4" xfId="5975" xr:uid="{00000000-0005-0000-0000-0000E1160000}"/>
    <cellStyle name="Total 5 3" xfId="5976" xr:uid="{00000000-0005-0000-0000-0000E2160000}"/>
    <cellStyle name="Total 5 4" xfId="5977" xr:uid="{00000000-0005-0000-0000-0000E3160000}"/>
    <cellStyle name="Total 5 5" xfId="5978" xr:uid="{00000000-0005-0000-0000-0000E4160000}"/>
    <cellStyle name="Total 6" xfId="5979" xr:uid="{00000000-0005-0000-0000-0000E5160000}"/>
    <cellStyle name="Total 6 2" xfId="5980" xr:uid="{00000000-0005-0000-0000-0000E6160000}"/>
    <cellStyle name="Total 6 2 2" xfId="5981" xr:uid="{00000000-0005-0000-0000-0000E7160000}"/>
    <cellStyle name="Total 6 2 3" xfId="5982" xr:uid="{00000000-0005-0000-0000-0000E8160000}"/>
    <cellStyle name="Total 6 2 4" xfId="5983" xr:uid="{00000000-0005-0000-0000-0000E9160000}"/>
    <cellStyle name="Total 6 3" xfId="5984" xr:uid="{00000000-0005-0000-0000-0000EA160000}"/>
    <cellStyle name="Total 6 4" xfId="5985" xr:uid="{00000000-0005-0000-0000-0000EB160000}"/>
    <cellStyle name="Total 6 5" xfId="5986" xr:uid="{00000000-0005-0000-0000-0000EC160000}"/>
    <cellStyle name="Total 7" xfId="5987" xr:uid="{00000000-0005-0000-0000-0000ED160000}"/>
    <cellStyle name="Total 7 2" xfId="5988" xr:uid="{00000000-0005-0000-0000-0000EE160000}"/>
    <cellStyle name="Total 7 3" xfId="5989" xr:uid="{00000000-0005-0000-0000-0000EF160000}"/>
    <cellStyle name="Total 7 4" xfId="5990" xr:uid="{00000000-0005-0000-0000-0000F0160000}"/>
    <cellStyle name="Total 8" xfId="5991" xr:uid="{00000000-0005-0000-0000-0000F1160000}"/>
    <cellStyle name="Total 9" xfId="5992" xr:uid="{00000000-0005-0000-0000-0000F2160000}"/>
    <cellStyle name="Total_894" xfId="5993" xr:uid="{00000000-0005-0000-0000-0000F3160000}"/>
    <cellStyle name="Unit" xfId="5994" xr:uid="{00000000-0005-0000-0000-0000F4160000}"/>
    <cellStyle name="Unit 2" xfId="5995" xr:uid="{00000000-0005-0000-0000-0000F5160000}"/>
    <cellStyle name="Unit 2 2" xfId="5996" xr:uid="{00000000-0005-0000-0000-0000F6160000}"/>
    <cellStyle name="Unit 2_замерная" xfId="5997" xr:uid="{00000000-0005-0000-0000-0000F7160000}"/>
    <cellStyle name="Unit 3" xfId="5998" xr:uid="{00000000-0005-0000-0000-0000F8160000}"/>
    <cellStyle name="Warning Text" xfId="5999" xr:uid="{00000000-0005-0000-0000-0000F9160000}"/>
    <cellStyle name="Warning Text 2" xfId="6000" xr:uid="{00000000-0005-0000-0000-0000FA160000}"/>
    <cellStyle name="Акцент1 2" xfId="34" xr:uid="{00000000-0005-0000-0000-0000FB160000}"/>
    <cellStyle name="Акцент1 2 2" xfId="6001" xr:uid="{00000000-0005-0000-0000-0000FC160000}"/>
    <cellStyle name="Акцент1 2 2 2" xfId="6002" xr:uid="{00000000-0005-0000-0000-0000FD160000}"/>
    <cellStyle name="Акцент1 2 2 2 2" xfId="6003" xr:uid="{00000000-0005-0000-0000-0000FE160000}"/>
    <cellStyle name="Акцент1 2 3" xfId="6004" xr:uid="{00000000-0005-0000-0000-0000FF160000}"/>
    <cellStyle name="Акцент1 2 4" xfId="6005" xr:uid="{00000000-0005-0000-0000-000000170000}"/>
    <cellStyle name="Акцент1 2 5" xfId="6006" xr:uid="{00000000-0005-0000-0000-000001170000}"/>
    <cellStyle name="Акцент1 2_2012" xfId="6007" xr:uid="{00000000-0005-0000-0000-000002170000}"/>
    <cellStyle name="Акцент1 3" xfId="6008" xr:uid="{00000000-0005-0000-0000-000003170000}"/>
    <cellStyle name="Акцент1 3 2" xfId="6009" xr:uid="{00000000-0005-0000-0000-000004170000}"/>
    <cellStyle name="Акцент1 3 3" xfId="6010" xr:uid="{00000000-0005-0000-0000-000005170000}"/>
    <cellStyle name="Акцент1 3 4" xfId="6011" xr:uid="{00000000-0005-0000-0000-000006170000}"/>
    <cellStyle name="Акцент1 3 4 2" xfId="6012" xr:uid="{00000000-0005-0000-0000-000007170000}"/>
    <cellStyle name="Акцент1 3 5" xfId="6013" xr:uid="{00000000-0005-0000-0000-000008170000}"/>
    <cellStyle name="Акцент1 3_Р-52" xfId="6014" xr:uid="{00000000-0005-0000-0000-000009170000}"/>
    <cellStyle name="Акцент1 4" xfId="6015" xr:uid="{00000000-0005-0000-0000-00000A170000}"/>
    <cellStyle name="Акцент1 5" xfId="6016" xr:uid="{00000000-0005-0000-0000-00000B170000}"/>
    <cellStyle name="Акцент2 2" xfId="35" xr:uid="{00000000-0005-0000-0000-00000C170000}"/>
    <cellStyle name="Акцент2 2 2" xfId="6017" xr:uid="{00000000-0005-0000-0000-00000D170000}"/>
    <cellStyle name="Акцент2 2 2 2" xfId="6018" xr:uid="{00000000-0005-0000-0000-00000E170000}"/>
    <cellStyle name="Акцент2 2 2 2 2" xfId="6019" xr:uid="{00000000-0005-0000-0000-00000F170000}"/>
    <cellStyle name="Акцент2 2 3" xfId="6020" xr:uid="{00000000-0005-0000-0000-000010170000}"/>
    <cellStyle name="Акцент2 2 4" xfId="6021" xr:uid="{00000000-0005-0000-0000-000011170000}"/>
    <cellStyle name="Акцент2 2 5" xfId="6022" xr:uid="{00000000-0005-0000-0000-000012170000}"/>
    <cellStyle name="Акцент2 2_2012" xfId="6023" xr:uid="{00000000-0005-0000-0000-000013170000}"/>
    <cellStyle name="Акцент2 3" xfId="6024" xr:uid="{00000000-0005-0000-0000-000014170000}"/>
    <cellStyle name="Акцент2 3 2" xfId="6025" xr:uid="{00000000-0005-0000-0000-000015170000}"/>
    <cellStyle name="Акцент2 3 3" xfId="6026" xr:uid="{00000000-0005-0000-0000-000016170000}"/>
    <cellStyle name="Акцент2 3 4" xfId="6027" xr:uid="{00000000-0005-0000-0000-000017170000}"/>
    <cellStyle name="Акцент2 3 4 2" xfId="6028" xr:uid="{00000000-0005-0000-0000-000018170000}"/>
    <cellStyle name="Акцент2 3 5" xfId="6029" xr:uid="{00000000-0005-0000-0000-000019170000}"/>
    <cellStyle name="Акцент2 3_Р-52" xfId="6030" xr:uid="{00000000-0005-0000-0000-00001A170000}"/>
    <cellStyle name="Акцент2 4" xfId="6031" xr:uid="{00000000-0005-0000-0000-00001B170000}"/>
    <cellStyle name="Акцент2 5" xfId="6032" xr:uid="{00000000-0005-0000-0000-00001C170000}"/>
    <cellStyle name="Акцент3 2" xfId="36" xr:uid="{00000000-0005-0000-0000-00001D170000}"/>
    <cellStyle name="Акцент3 2 2" xfId="6033" xr:uid="{00000000-0005-0000-0000-00001E170000}"/>
    <cellStyle name="Акцент3 2 2 2" xfId="6034" xr:uid="{00000000-0005-0000-0000-00001F170000}"/>
    <cellStyle name="Акцент3 2 2 2 2" xfId="6035" xr:uid="{00000000-0005-0000-0000-000020170000}"/>
    <cellStyle name="Акцент3 2 3" xfId="6036" xr:uid="{00000000-0005-0000-0000-000021170000}"/>
    <cellStyle name="Акцент3 2 4" xfId="6037" xr:uid="{00000000-0005-0000-0000-000022170000}"/>
    <cellStyle name="Акцент3 2 5" xfId="6038" xr:uid="{00000000-0005-0000-0000-000023170000}"/>
    <cellStyle name="Акцент3 2_2012" xfId="6039" xr:uid="{00000000-0005-0000-0000-000024170000}"/>
    <cellStyle name="Акцент3 3" xfId="6040" xr:uid="{00000000-0005-0000-0000-000025170000}"/>
    <cellStyle name="Акцент3 3 2" xfId="6041" xr:uid="{00000000-0005-0000-0000-000026170000}"/>
    <cellStyle name="Акцент3 3 3" xfId="6042" xr:uid="{00000000-0005-0000-0000-000027170000}"/>
    <cellStyle name="Акцент3 3 4" xfId="6043" xr:uid="{00000000-0005-0000-0000-000028170000}"/>
    <cellStyle name="Акцент3 3 4 2" xfId="6044" xr:uid="{00000000-0005-0000-0000-000029170000}"/>
    <cellStyle name="Акцент3 3 5" xfId="6045" xr:uid="{00000000-0005-0000-0000-00002A170000}"/>
    <cellStyle name="Акцент3 3_Р-52" xfId="6046" xr:uid="{00000000-0005-0000-0000-00002B170000}"/>
    <cellStyle name="Акцент3 4" xfId="6047" xr:uid="{00000000-0005-0000-0000-00002C170000}"/>
    <cellStyle name="Акцент3 5" xfId="6048" xr:uid="{00000000-0005-0000-0000-00002D170000}"/>
    <cellStyle name="Акцент4 2" xfId="37" xr:uid="{00000000-0005-0000-0000-00002E170000}"/>
    <cellStyle name="Акцент4 2 2" xfId="6049" xr:uid="{00000000-0005-0000-0000-00002F170000}"/>
    <cellStyle name="Акцент4 2 2 2" xfId="6050" xr:uid="{00000000-0005-0000-0000-000030170000}"/>
    <cellStyle name="Акцент4 2 2 2 2" xfId="6051" xr:uid="{00000000-0005-0000-0000-000031170000}"/>
    <cellStyle name="Акцент4 2 3" xfId="6052" xr:uid="{00000000-0005-0000-0000-000032170000}"/>
    <cellStyle name="Акцент4 2 4" xfId="6053" xr:uid="{00000000-0005-0000-0000-000033170000}"/>
    <cellStyle name="Акцент4 2 5" xfId="6054" xr:uid="{00000000-0005-0000-0000-000034170000}"/>
    <cellStyle name="Акцент4 2_2012" xfId="6055" xr:uid="{00000000-0005-0000-0000-000035170000}"/>
    <cellStyle name="Акцент4 3" xfId="6056" xr:uid="{00000000-0005-0000-0000-000036170000}"/>
    <cellStyle name="Акцент4 3 2" xfId="6057" xr:uid="{00000000-0005-0000-0000-000037170000}"/>
    <cellStyle name="Акцент4 3 3" xfId="6058" xr:uid="{00000000-0005-0000-0000-000038170000}"/>
    <cellStyle name="Акцент4 3 4" xfId="6059" xr:uid="{00000000-0005-0000-0000-000039170000}"/>
    <cellStyle name="Акцент4 3 4 2" xfId="6060" xr:uid="{00000000-0005-0000-0000-00003A170000}"/>
    <cellStyle name="Акцент4 3 5" xfId="6061" xr:uid="{00000000-0005-0000-0000-00003B170000}"/>
    <cellStyle name="Акцент4 3_Р-52" xfId="6062" xr:uid="{00000000-0005-0000-0000-00003C170000}"/>
    <cellStyle name="Акцент4 4" xfId="6063" xr:uid="{00000000-0005-0000-0000-00003D170000}"/>
    <cellStyle name="Акцент4 5" xfId="6064" xr:uid="{00000000-0005-0000-0000-00003E170000}"/>
    <cellStyle name="Акцент5 2" xfId="38" xr:uid="{00000000-0005-0000-0000-00003F170000}"/>
    <cellStyle name="Акцент5 2 2" xfId="6065" xr:uid="{00000000-0005-0000-0000-000040170000}"/>
    <cellStyle name="Акцент5 2 2 2" xfId="6066" xr:uid="{00000000-0005-0000-0000-000041170000}"/>
    <cellStyle name="Акцент5 2 2 2 2" xfId="6067" xr:uid="{00000000-0005-0000-0000-000042170000}"/>
    <cellStyle name="Акцент5 2 3" xfId="6068" xr:uid="{00000000-0005-0000-0000-000043170000}"/>
    <cellStyle name="Акцент5 2 4" xfId="6069" xr:uid="{00000000-0005-0000-0000-000044170000}"/>
    <cellStyle name="Акцент5 2 5" xfId="6070" xr:uid="{00000000-0005-0000-0000-000045170000}"/>
    <cellStyle name="Акцент5 2_2012" xfId="6071" xr:uid="{00000000-0005-0000-0000-000046170000}"/>
    <cellStyle name="Акцент5 3" xfId="6072" xr:uid="{00000000-0005-0000-0000-000047170000}"/>
    <cellStyle name="Акцент5 3 2" xfId="6073" xr:uid="{00000000-0005-0000-0000-000048170000}"/>
    <cellStyle name="Акцент5 3 3" xfId="6074" xr:uid="{00000000-0005-0000-0000-000049170000}"/>
    <cellStyle name="Акцент5 3 4" xfId="6075" xr:uid="{00000000-0005-0000-0000-00004A170000}"/>
    <cellStyle name="Акцент5 3 4 2" xfId="6076" xr:uid="{00000000-0005-0000-0000-00004B170000}"/>
    <cellStyle name="Акцент5 3 5" xfId="6077" xr:uid="{00000000-0005-0000-0000-00004C170000}"/>
    <cellStyle name="Акцент5 3_Р-52" xfId="6078" xr:uid="{00000000-0005-0000-0000-00004D170000}"/>
    <cellStyle name="Акцент5 4" xfId="6079" xr:uid="{00000000-0005-0000-0000-00004E170000}"/>
    <cellStyle name="Акцент5 5" xfId="6080" xr:uid="{00000000-0005-0000-0000-00004F170000}"/>
    <cellStyle name="Акцент6 2" xfId="39" xr:uid="{00000000-0005-0000-0000-000050170000}"/>
    <cellStyle name="Акцент6 2 2" xfId="6081" xr:uid="{00000000-0005-0000-0000-000051170000}"/>
    <cellStyle name="Акцент6 2 2 2" xfId="6082" xr:uid="{00000000-0005-0000-0000-000052170000}"/>
    <cellStyle name="Акцент6 2 2 2 2" xfId="6083" xr:uid="{00000000-0005-0000-0000-000053170000}"/>
    <cellStyle name="Акцент6 2 3" xfId="6084" xr:uid="{00000000-0005-0000-0000-000054170000}"/>
    <cellStyle name="Акцент6 2 4" xfId="6085" xr:uid="{00000000-0005-0000-0000-000055170000}"/>
    <cellStyle name="Акцент6 2 5" xfId="6086" xr:uid="{00000000-0005-0000-0000-000056170000}"/>
    <cellStyle name="Акцент6 2_2012" xfId="6087" xr:uid="{00000000-0005-0000-0000-000057170000}"/>
    <cellStyle name="Акцент6 3" xfId="6088" xr:uid="{00000000-0005-0000-0000-000058170000}"/>
    <cellStyle name="Акцент6 3 2" xfId="6089" xr:uid="{00000000-0005-0000-0000-000059170000}"/>
    <cellStyle name="Акцент6 3 3" xfId="6090" xr:uid="{00000000-0005-0000-0000-00005A170000}"/>
    <cellStyle name="Акцент6 3 4" xfId="6091" xr:uid="{00000000-0005-0000-0000-00005B170000}"/>
    <cellStyle name="Акцент6 3 4 2" xfId="6092" xr:uid="{00000000-0005-0000-0000-00005C170000}"/>
    <cellStyle name="Акцент6 3 5" xfId="6093" xr:uid="{00000000-0005-0000-0000-00005D170000}"/>
    <cellStyle name="Акцент6 3_Р-52" xfId="6094" xr:uid="{00000000-0005-0000-0000-00005E170000}"/>
    <cellStyle name="Акцент6 4" xfId="6095" xr:uid="{00000000-0005-0000-0000-00005F170000}"/>
    <cellStyle name="Акцент6 5" xfId="6096" xr:uid="{00000000-0005-0000-0000-000060170000}"/>
    <cellStyle name="Ввод  2" xfId="40" xr:uid="{00000000-0005-0000-0000-000061170000}"/>
    <cellStyle name="Ввод  2 10" xfId="6097" xr:uid="{00000000-0005-0000-0000-000062170000}"/>
    <cellStyle name="Ввод  2 11" xfId="32302" xr:uid="{00000000-0005-0000-0000-000063170000}"/>
    <cellStyle name="Ввод  2 12" xfId="125" xr:uid="{00000000-0005-0000-0000-000064170000}"/>
    <cellStyle name="Ввод  2 2" xfId="6098" xr:uid="{00000000-0005-0000-0000-000065170000}"/>
    <cellStyle name="Ввод  2 2 10" xfId="6099" xr:uid="{00000000-0005-0000-0000-000066170000}"/>
    <cellStyle name="Ввод  2 2 2" xfId="6100" xr:uid="{00000000-0005-0000-0000-000067170000}"/>
    <cellStyle name="Ввод  2 2 2 2" xfId="6101" xr:uid="{00000000-0005-0000-0000-000068170000}"/>
    <cellStyle name="Ввод  2 2 2 2 2" xfId="6102" xr:uid="{00000000-0005-0000-0000-000069170000}"/>
    <cellStyle name="Ввод  2 2 2 2 3" xfId="6103" xr:uid="{00000000-0005-0000-0000-00006A170000}"/>
    <cellStyle name="Ввод  2 2 2 2 4" xfId="6104" xr:uid="{00000000-0005-0000-0000-00006B170000}"/>
    <cellStyle name="Ввод  2 2 2 3" xfId="6105" xr:uid="{00000000-0005-0000-0000-00006C170000}"/>
    <cellStyle name="Ввод  2 2 2 4" xfId="6106" xr:uid="{00000000-0005-0000-0000-00006D170000}"/>
    <cellStyle name="Ввод  2 2 2 5" xfId="6107" xr:uid="{00000000-0005-0000-0000-00006E170000}"/>
    <cellStyle name="Ввод  2 2 2 6" xfId="6108" xr:uid="{00000000-0005-0000-0000-00006F170000}"/>
    <cellStyle name="Ввод  2 2 3" xfId="6109" xr:uid="{00000000-0005-0000-0000-000070170000}"/>
    <cellStyle name="Ввод  2 2 3 2" xfId="6110" xr:uid="{00000000-0005-0000-0000-000071170000}"/>
    <cellStyle name="Ввод  2 2 3 2 2" xfId="6111" xr:uid="{00000000-0005-0000-0000-000072170000}"/>
    <cellStyle name="Ввод  2 2 3 2 3" xfId="6112" xr:uid="{00000000-0005-0000-0000-000073170000}"/>
    <cellStyle name="Ввод  2 2 3 2 4" xfId="6113" xr:uid="{00000000-0005-0000-0000-000074170000}"/>
    <cellStyle name="Ввод  2 2 3 3" xfId="6114" xr:uid="{00000000-0005-0000-0000-000075170000}"/>
    <cellStyle name="Ввод  2 2 3 4" xfId="6115" xr:uid="{00000000-0005-0000-0000-000076170000}"/>
    <cellStyle name="Ввод  2 2 3 5" xfId="6116" xr:uid="{00000000-0005-0000-0000-000077170000}"/>
    <cellStyle name="Ввод  2 2 4" xfId="6117" xr:uid="{00000000-0005-0000-0000-000078170000}"/>
    <cellStyle name="Ввод  2 2 4 2" xfId="6118" xr:uid="{00000000-0005-0000-0000-000079170000}"/>
    <cellStyle name="Ввод  2 2 4 2 2" xfId="6119" xr:uid="{00000000-0005-0000-0000-00007A170000}"/>
    <cellStyle name="Ввод  2 2 4 2 3" xfId="6120" xr:uid="{00000000-0005-0000-0000-00007B170000}"/>
    <cellStyle name="Ввод  2 2 4 3" xfId="6121" xr:uid="{00000000-0005-0000-0000-00007C170000}"/>
    <cellStyle name="Ввод  2 2 4 4" xfId="6122" xr:uid="{00000000-0005-0000-0000-00007D170000}"/>
    <cellStyle name="Ввод  2 2 5" xfId="6123" xr:uid="{00000000-0005-0000-0000-00007E170000}"/>
    <cellStyle name="Ввод  2 2 5 2" xfId="6124" xr:uid="{00000000-0005-0000-0000-00007F170000}"/>
    <cellStyle name="Ввод  2 2 5 3" xfId="6125" xr:uid="{00000000-0005-0000-0000-000080170000}"/>
    <cellStyle name="Ввод  2 2 6" xfId="6126" xr:uid="{00000000-0005-0000-0000-000081170000}"/>
    <cellStyle name="Ввод  2 2 6 2" xfId="6127" xr:uid="{00000000-0005-0000-0000-000082170000}"/>
    <cellStyle name="Ввод  2 2 7" xfId="6128" xr:uid="{00000000-0005-0000-0000-000083170000}"/>
    <cellStyle name="Ввод  2 2 7 2" xfId="6129" xr:uid="{00000000-0005-0000-0000-000084170000}"/>
    <cellStyle name="Ввод  2 2 8" xfId="6130" xr:uid="{00000000-0005-0000-0000-000085170000}"/>
    <cellStyle name="Ввод  2 2 9" xfId="6131" xr:uid="{00000000-0005-0000-0000-000086170000}"/>
    <cellStyle name="Ввод  2 3" xfId="6132" xr:uid="{00000000-0005-0000-0000-000087170000}"/>
    <cellStyle name="Ввод  2 3 2" xfId="6133" xr:uid="{00000000-0005-0000-0000-000088170000}"/>
    <cellStyle name="Ввод  2 3 2 2" xfId="6134" xr:uid="{00000000-0005-0000-0000-000089170000}"/>
    <cellStyle name="Ввод  2 3 2 2 2" xfId="6135" xr:uid="{00000000-0005-0000-0000-00008A170000}"/>
    <cellStyle name="Ввод  2 3 2 2 3" xfId="6136" xr:uid="{00000000-0005-0000-0000-00008B170000}"/>
    <cellStyle name="Ввод  2 3 2 3" xfId="6137" xr:uid="{00000000-0005-0000-0000-00008C170000}"/>
    <cellStyle name="Ввод  2 3 2 4" xfId="6138" xr:uid="{00000000-0005-0000-0000-00008D170000}"/>
    <cellStyle name="Ввод  2 3 3" xfId="6139" xr:uid="{00000000-0005-0000-0000-00008E170000}"/>
    <cellStyle name="Ввод  2 3 3 2" xfId="6140" xr:uid="{00000000-0005-0000-0000-00008F170000}"/>
    <cellStyle name="Ввод  2 3 3 3" xfId="6141" xr:uid="{00000000-0005-0000-0000-000090170000}"/>
    <cellStyle name="Ввод  2 3 4" xfId="6142" xr:uid="{00000000-0005-0000-0000-000091170000}"/>
    <cellStyle name="Ввод  2 3 5" xfId="6143" xr:uid="{00000000-0005-0000-0000-000092170000}"/>
    <cellStyle name="Ввод  2 4" xfId="6144" xr:uid="{00000000-0005-0000-0000-000093170000}"/>
    <cellStyle name="Ввод  2 4 2" xfId="6145" xr:uid="{00000000-0005-0000-0000-000094170000}"/>
    <cellStyle name="Ввод  2 4 2 2" xfId="6146" xr:uid="{00000000-0005-0000-0000-000095170000}"/>
    <cellStyle name="Ввод  2 4 2 3" xfId="6147" xr:uid="{00000000-0005-0000-0000-000096170000}"/>
    <cellStyle name="Ввод  2 4 2 4" xfId="6148" xr:uid="{00000000-0005-0000-0000-000097170000}"/>
    <cellStyle name="Ввод  2 4 3" xfId="6149" xr:uid="{00000000-0005-0000-0000-000098170000}"/>
    <cellStyle name="Ввод  2 4 4" xfId="6150" xr:uid="{00000000-0005-0000-0000-000099170000}"/>
    <cellStyle name="Ввод  2 4 5" xfId="6151" xr:uid="{00000000-0005-0000-0000-00009A170000}"/>
    <cellStyle name="Ввод  2 5" xfId="6152" xr:uid="{00000000-0005-0000-0000-00009B170000}"/>
    <cellStyle name="Ввод  2 5 2" xfId="6153" xr:uid="{00000000-0005-0000-0000-00009C170000}"/>
    <cellStyle name="Ввод  2 5 2 2" xfId="6154" xr:uid="{00000000-0005-0000-0000-00009D170000}"/>
    <cellStyle name="Ввод  2 5 2 3" xfId="6155" xr:uid="{00000000-0005-0000-0000-00009E170000}"/>
    <cellStyle name="Ввод  2 5 3" xfId="6156" xr:uid="{00000000-0005-0000-0000-00009F170000}"/>
    <cellStyle name="Ввод  2 5 4" xfId="6157" xr:uid="{00000000-0005-0000-0000-0000A0170000}"/>
    <cellStyle name="Ввод  2 6" xfId="6158" xr:uid="{00000000-0005-0000-0000-0000A1170000}"/>
    <cellStyle name="Ввод  2 6 2" xfId="6159" xr:uid="{00000000-0005-0000-0000-0000A2170000}"/>
    <cellStyle name="Ввод  2 6 3" xfId="6160" xr:uid="{00000000-0005-0000-0000-0000A3170000}"/>
    <cellStyle name="Ввод  2 7" xfId="6161" xr:uid="{00000000-0005-0000-0000-0000A4170000}"/>
    <cellStyle name="Ввод  2 7 2" xfId="6162" xr:uid="{00000000-0005-0000-0000-0000A5170000}"/>
    <cellStyle name="Ввод  2 8" xfId="6163" xr:uid="{00000000-0005-0000-0000-0000A6170000}"/>
    <cellStyle name="Ввод  2 8 2" xfId="6164" xr:uid="{00000000-0005-0000-0000-0000A7170000}"/>
    <cellStyle name="Ввод  2 9" xfId="6165" xr:uid="{00000000-0005-0000-0000-0000A8170000}"/>
    <cellStyle name="Ввод  2_2012" xfId="6166" xr:uid="{00000000-0005-0000-0000-0000A9170000}"/>
    <cellStyle name="Ввод  3" xfId="6167" xr:uid="{00000000-0005-0000-0000-0000AA170000}"/>
    <cellStyle name="Ввод  3 10" xfId="6168" xr:uid="{00000000-0005-0000-0000-0000AB170000}"/>
    <cellStyle name="Ввод  3 2" xfId="6169" xr:uid="{00000000-0005-0000-0000-0000AC170000}"/>
    <cellStyle name="Ввод  3 2 2" xfId="6170" xr:uid="{00000000-0005-0000-0000-0000AD170000}"/>
    <cellStyle name="Ввод  3 2 2 2" xfId="6171" xr:uid="{00000000-0005-0000-0000-0000AE170000}"/>
    <cellStyle name="Ввод  3 2 2 2 2" xfId="6172" xr:uid="{00000000-0005-0000-0000-0000AF170000}"/>
    <cellStyle name="Ввод  3 2 2 2 3" xfId="6173" xr:uid="{00000000-0005-0000-0000-0000B0170000}"/>
    <cellStyle name="Ввод  3 2 2 2 4" xfId="6174" xr:uid="{00000000-0005-0000-0000-0000B1170000}"/>
    <cellStyle name="Ввод  3 2 2 3" xfId="6175" xr:uid="{00000000-0005-0000-0000-0000B2170000}"/>
    <cellStyle name="Ввод  3 2 2 4" xfId="6176" xr:uid="{00000000-0005-0000-0000-0000B3170000}"/>
    <cellStyle name="Ввод  3 2 2 5" xfId="6177" xr:uid="{00000000-0005-0000-0000-0000B4170000}"/>
    <cellStyle name="Ввод  3 2 3" xfId="6178" xr:uid="{00000000-0005-0000-0000-0000B5170000}"/>
    <cellStyle name="Ввод  3 2 3 2" xfId="6179" xr:uid="{00000000-0005-0000-0000-0000B6170000}"/>
    <cellStyle name="Ввод  3 2 3 2 2" xfId="6180" xr:uid="{00000000-0005-0000-0000-0000B7170000}"/>
    <cellStyle name="Ввод  3 2 3 2 3" xfId="6181" xr:uid="{00000000-0005-0000-0000-0000B8170000}"/>
    <cellStyle name="Ввод  3 2 3 2 4" xfId="6182" xr:uid="{00000000-0005-0000-0000-0000B9170000}"/>
    <cellStyle name="Ввод  3 2 3 3" xfId="6183" xr:uid="{00000000-0005-0000-0000-0000BA170000}"/>
    <cellStyle name="Ввод  3 2 3 4" xfId="6184" xr:uid="{00000000-0005-0000-0000-0000BB170000}"/>
    <cellStyle name="Ввод  3 2 3 5" xfId="6185" xr:uid="{00000000-0005-0000-0000-0000BC170000}"/>
    <cellStyle name="Ввод  3 2 4" xfId="6186" xr:uid="{00000000-0005-0000-0000-0000BD170000}"/>
    <cellStyle name="Ввод  3 2 4 2" xfId="6187" xr:uid="{00000000-0005-0000-0000-0000BE170000}"/>
    <cellStyle name="Ввод  3 2 4 2 2" xfId="6188" xr:uid="{00000000-0005-0000-0000-0000BF170000}"/>
    <cellStyle name="Ввод  3 2 4 2 3" xfId="6189" xr:uid="{00000000-0005-0000-0000-0000C0170000}"/>
    <cellStyle name="Ввод  3 2 4 3" xfId="6190" xr:uid="{00000000-0005-0000-0000-0000C1170000}"/>
    <cellStyle name="Ввод  3 2 4 4" xfId="6191" xr:uid="{00000000-0005-0000-0000-0000C2170000}"/>
    <cellStyle name="Ввод  3 2 5" xfId="6192" xr:uid="{00000000-0005-0000-0000-0000C3170000}"/>
    <cellStyle name="Ввод  3 2 5 2" xfId="6193" xr:uid="{00000000-0005-0000-0000-0000C4170000}"/>
    <cellStyle name="Ввод  3 2 5 3" xfId="6194" xr:uid="{00000000-0005-0000-0000-0000C5170000}"/>
    <cellStyle name="Ввод  3 2 6" xfId="6195" xr:uid="{00000000-0005-0000-0000-0000C6170000}"/>
    <cellStyle name="Ввод  3 2 7" xfId="6196" xr:uid="{00000000-0005-0000-0000-0000C7170000}"/>
    <cellStyle name="Ввод  3 3" xfId="6197" xr:uid="{00000000-0005-0000-0000-0000C8170000}"/>
    <cellStyle name="Ввод  3 3 2" xfId="6198" xr:uid="{00000000-0005-0000-0000-0000C9170000}"/>
    <cellStyle name="Ввод  3 3 2 2" xfId="6199" xr:uid="{00000000-0005-0000-0000-0000CA170000}"/>
    <cellStyle name="Ввод  3 3 2 2 2" xfId="6200" xr:uid="{00000000-0005-0000-0000-0000CB170000}"/>
    <cellStyle name="Ввод  3 3 2 2 3" xfId="6201" xr:uid="{00000000-0005-0000-0000-0000CC170000}"/>
    <cellStyle name="Ввод  3 3 2 3" xfId="6202" xr:uid="{00000000-0005-0000-0000-0000CD170000}"/>
    <cellStyle name="Ввод  3 3 2 4" xfId="6203" xr:uid="{00000000-0005-0000-0000-0000CE170000}"/>
    <cellStyle name="Ввод  3 3 3" xfId="6204" xr:uid="{00000000-0005-0000-0000-0000CF170000}"/>
    <cellStyle name="Ввод  3 3 3 2" xfId="6205" xr:uid="{00000000-0005-0000-0000-0000D0170000}"/>
    <cellStyle name="Ввод  3 3 3 3" xfId="6206" xr:uid="{00000000-0005-0000-0000-0000D1170000}"/>
    <cellStyle name="Ввод  3 3 4" xfId="6207" xr:uid="{00000000-0005-0000-0000-0000D2170000}"/>
    <cellStyle name="Ввод  3 3 5" xfId="6208" xr:uid="{00000000-0005-0000-0000-0000D3170000}"/>
    <cellStyle name="Ввод  3 4" xfId="6209" xr:uid="{00000000-0005-0000-0000-0000D4170000}"/>
    <cellStyle name="Ввод  3 4 2" xfId="6210" xr:uid="{00000000-0005-0000-0000-0000D5170000}"/>
    <cellStyle name="Ввод  3 4 2 2" xfId="6211" xr:uid="{00000000-0005-0000-0000-0000D6170000}"/>
    <cellStyle name="Ввод  3 4 2 3" xfId="6212" xr:uid="{00000000-0005-0000-0000-0000D7170000}"/>
    <cellStyle name="Ввод  3 4 2 4" xfId="6213" xr:uid="{00000000-0005-0000-0000-0000D8170000}"/>
    <cellStyle name="Ввод  3 4 3" xfId="6214" xr:uid="{00000000-0005-0000-0000-0000D9170000}"/>
    <cellStyle name="Ввод  3 4 4" xfId="6215" xr:uid="{00000000-0005-0000-0000-0000DA170000}"/>
    <cellStyle name="Ввод  3 4 5" xfId="6216" xr:uid="{00000000-0005-0000-0000-0000DB170000}"/>
    <cellStyle name="Ввод  3 4 6" xfId="6217" xr:uid="{00000000-0005-0000-0000-0000DC170000}"/>
    <cellStyle name="Ввод  3 5" xfId="6218" xr:uid="{00000000-0005-0000-0000-0000DD170000}"/>
    <cellStyle name="Ввод  3 5 2" xfId="6219" xr:uid="{00000000-0005-0000-0000-0000DE170000}"/>
    <cellStyle name="Ввод  3 5 2 2" xfId="6220" xr:uid="{00000000-0005-0000-0000-0000DF170000}"/>
    <cellStyle name="Ввод  3 5 2 3" xfId="6221" xr:uid="{00000000-0005-0000-0000-0000E0170000}"/>
    <cellStyle name="Ввод  3 5 3" xfId="6222" xr:uid="{00000000-0005-0000-0000-0000E1170000}"/>
    <cellStyle name="Ввод  3 5 4" xfId="6223" xr:uid="{00000000-0005-0000-0000-0000E2170000}"/>
    <cellStyle name="Ввод  3 6" xfId="6224" xr:uid="{00000000-0005-0000-0000-0000E3170000}"/>
    <cellStyle name="Ввод  3 6 2" xfId="6225" xr:uid="{00000000-0005-0000-0000-0000E4170000}"/>
    <cellStyle name="Ввод  3 6 3" xfId="6226" xr:uid="{00000000-0005-0000-0000-0000E5170000}"/>
    <cellStyle name="Ввод  3 7" xfId="6227" xr:uid="{00000000-0005-0000-0000-0000E6170000}"/>
    <cellStyle name="Ввод  3 7 2" xfId="6228" xr:uid="{00000000-0005-0000-0000-0000E7170000}"/>
    <cellStyle name="Ввод  3 8" xfId="6229" xr:uid="{00000000-0005-0000-0000-0000E8170000}"/>
    <cellStyle name="Ввод  3 8 2" xfId="6230" xr:uid="{00000000-0005-0000-0000-0000E9170000}"/>
    <cellStyle name="Ввод  3 9" xfId="6231" xr:uid="{00000000-0005-0000-0000-0000EA170000}"/>
    <cellStyle name="Ввод  3_Параметры" xfId="6232" xr:uid="{00000000-0005-0000-0000-0000EB170000}"/>
    <cellStyle name="Ввод  4" xfId="6233" xr:uid="{00000000-0005-0000-0000-0000EC170000}"/>
    <cellStyle name="Ввод  4 2" xfId="6234" xr:uid="{00000000-0005-0000-0000-0000ED170000}"/>
    <cellStyle name="Ввод  4 2 2" xfId="6235" xr:uid="{00000000-0005-0000-0000-0000EE170000}"/>
    <cellStyle name="Ввод  4 2 3" xfId="6236" xr:uid="{00000000-0005-0000-0000-0000EF170000}"/>
    <cellStyle name="Ввод  4 2 4" xfId="6237" xr:uid="{00000000-0005-0000-0000-0000F0170000}"/>
    <cellStyle name="Ввод  4 3" xfId="6238" xr:uid="{00000000-0005-0000-0000-0000F1170000}"/>
    <cellStyle name="Ввод  5" xfId="6239" xr:uid="{00000000-0005-0000-0000-0000F2170000}"/>
    <cellStyle name="Ввод  5 2" xfId="6240" xr:uid="{00000000-0005-0000-0000-0000F3170000}"/>
    <cellStyle name="Ввод  5 2 2" xfId="6241" xr:uid="{00000000-0005-0000-0000-0000F4170000}"/>
    <cellStyle name="Ввод  5 2 3" xfId="6242" xr:uid="{00000000-0005-0000-0000-0000F5170000}"/>
    <cellStyle name="Ввод  5 3" xfId="6243" xr:uid="{00000000-0005-0000-0000-0000F6170000}"/>
    <cellStyle name="Ввод  5 4" xfId="6244" xr:uid="{00000000-0005-0000-0000-0000F7170000}"/>
    <cellStyle name="Ввод  6" xfId="6245" xr:uid="{00000000-0005-0000-0000-0000F8170000}"/>
    <cellStyle name="Ввод  6 2" xfId="6246" xr:uid="{00000000-0005-0000-0000-0000F9170000}"/>
    <cellStyle name="Ввод  6 3" xfId="6247" xr:uid="{00000000-0005-0000-0000-0000FA170000}"/>
    <cellStyle name="Ввод  7" xfId="6248" xr:uid="{00000000-0005-0000-0000-0000FB170000}"/>
    <cellStyle name="Вывод 2" xfId="41" xr:uid="{00000000-0005-0000-0000-0000FC170000}"/>
    <cellStyle name="Вывод 2 10" xfId="6249" xr:uid="{00000000-0005-0000-0000-0000FD170000}"/>
    <cellStyle name="Вывод 2 11" xfId="32295" xr:uid="{00000000-0005-0000-0000-0000FE170000}"/>
    <cellStyle name="Вывод 2 12" xfId="126" xr:uid="{00000000-0005-0000-0000-0000FF170000}"/>
    <cellStyle name="Вывод 2 2" xfId="6250" xr:uid="{00000000-0005-0000-0000-000000180000}"/>
    <cellStyle name="Вывод 2 2 10" xfId="6251" xr:uid="{00000000-0005-0000-0000-000001180000}"/>
    <cellStyle name="Вывод 2 2 2" xfId="6252" xr:uid="{00000000-0005-0000-0000-000002180000}"/>
    <cellStyle name="Вывод 2 2 2 2" xfId="6253" xr:uid="{00000000-0005-0000-0000-000003180000}"/>
    <cellStyle name="Вывод 2 2 2 2 2" xfId="6254" xr:uid="{00000000-0005-0000-0000-000004180000}"/>
    <cellStyle name="Вывод 2 2 2 2 3" xfId="6255" xr:uid="{00000000-0005-0000-0000-000005180000}"/>
    <cellStyle name="Вывод 2 2 2 2 4" xfId="6256" xr:uid="{00000000-0005-0000-0000-000006180000}"/>
    <cellStyle name="Вывод 2 2 2 3" xfId="6257" xr:uid="{00000000-0005-0000-0000-000007180000}"/>
    <cellStyle name="Вывод 2 2 2 4" xfId="6258" xr:uid="{00000000-0005-0000-0000-000008180000}"/>
    <cellStyle name="Вывод 2 2 2 5" xfId="6259" xr:uid="{00000000-0005-0000-0000-000009180000}"/>
    <cellStyle name="Вывод 2 2 2 6" xfId="6260" xr:uid="{00000000-0005-0000-0000-00000A180000}"/>
    <cellStyle name="Вывод 2 2 3" xfId="6261" xr:uid="{00000000-0005-0000-0000-00000B180000}"/>
    <cellStyle name="Вывод 2 2 3 2" xfId="6262" xr:uid="{00000000-0005-0000-0000-00000C180000}"/>
    <cellStyle name="Вывод 2 2 3 2 2" xfId="6263" xr:uid="{00000000-0005-0000-0000-00000D180000}"/>
    <cellStyle name="Вывод 2 2 3 2 3" xfId="6264" xr:uid="{00000000-0005-0000-0000-00000E180000}"/>
    <cellStyle name="Вывод 2 2 3 2 4" xfId="6265" xr:uid="{00000000-0005-0000-0000-00000F180000}"/>
    <cellStyle name="Вывод 2 2 3 3" xfId="6266" xr:uid="{00000000-0005-0000-0000-000010180000}"/>
    <cellStyle name="Вывод 2 2 3 4" xfId="6267" xr:uid="{00000000-0005-0000-0000-000011180000}"/>
    <cellStyle name="Вывод 2 2 3 5" xfId="6268" xr:uid="{00000000-0005-0000-0000-000012180000}"/>
    <cellStyle name="Вывод 2 2 4" xfId="6269" xr:uid="{00000000-0005-0000-0000-000013180000}"/>
    <cellStyle name="Вывод 2 2 4 2" xfId="6270" xr:uid="{00000000-0005-0000-0000-000014180000}"/>
    <cellStyle name="Вывод 2 2 4 2 2" xfId="6271" xr:uid="{00000000-0005-0000-0000-000015180000}"/>
    <cellStyle name="Вывод 2 2 4 2 3" xfId="6272" xr:uid="{00000000-0005-0000-0000-000016180000}"/>
    <cellStyle name="Вывод 2 2 4 2 4" xfId="6273" xr:uid="{00000000-0005-0000-0000-000017180000}"/>
    <cellStyle name="Вывод 2 2 4 3" xfId="6274" xr:uid="{00000000-0005-0000-0000-000018180000}"/>
    <cellStyle name="Вывод 2 2 4 4" xfId="6275" xr:uid="{00000000-0005-0000-0000-000019180000}"/>
    <cellStyle name="Вывод 2 2 4 5" xfId="6276" xr:uid="{00000000-0005-0000-0000-00001A180000}"/>
    <cellStyle name="Вывод 2 2 5" xfId="6277" xr:uid="{00000000-0005-0000-0000-00001B180000}"/>
    <cellStyle name="Вывод 2 2 5 2" xfId="6278" xr:uid="{00000000-0005-0000-0000-00001C180000}"/>
    <cellStyle name="Вывод 2 2 5 3" xfId="6279" xr:uid="{00000000-0005-0000-0000-00001D180000}"/>
    <cellStyle name="Вывод 2 2 5 4" xfId="6280" xr:uid="{00000000-0005-0000-0000-00001E180000}"/>
    <cellStyle name="Вывод 2 2 6" xfId="6281" xr:uid="{00000000-0005-0000-0000-00001F180000}"/>
    <cellStyle name="Вывод 2 2 6 2" xfId="6282" xr:uid="{00000000-0005-0000-0000-000020180000}"/>
    <cellStyle name="Вывод 2 2 6 3" xfId="6283" xr:uid="{00000000-0005-0000-0000-000021180000}"/>
    <cellStyle name="Вывод 2 2 7" xfId="6284" xr:uid="{00000000-0005-0000-0000-000022180000}"/>
    <cellStyle name="Вывод 2 2 7 2" xfId="6285" xr:uid="{00000000-0005-0000-0000-000023180000}"/>
    <cellStyle name="Вывод 2 2 8" xfId="6286" xr:uid="{00000000-0005-0000-0000-000024180000}"/>
    <cellStyle name="Вывод 2 2 9" xfId="6287" xr:uid="{00000000-0005-0000-0000-000025180000}"/>
    <cellStyle name="Вывод 2 3" xfId="6288" xr:uid="{00000000-0005-0000-0000-000026180000}"/>
    <cellStyle name="Вывод 2 3 2" xfId="6289" xr:uid="{00000000-0005-0000-0000-000027180000}"/>
    <cellStyle name="Вывод 2 3 2 2" xfId="6290" xr:uid="{00000000-0005-0000-0000-000028180000}"/>
    <cellStyle name="Вывод 2 3 2 2 2" xfId="6291" xr:uid="{00000000-0005-0000-0000-000029180000}"/>
    <cellStyle name="Вывод 2 3 2 2 3" xfId="6292" xr:uid="{00000000-0005-0000-0000-00002A180000}"/>
    <cellStyle name="Вывод 2 3 2 2 4" xfId="6293" xr:uid="{00000000-0005-0000-0000-00002B180000}"/>
    <cellStyle name="Вывод 2 3 2 3" xfId="6294" xr:uid="{00000000-0005-0000-0000-00002C180000}"/>
    <cellStyle name="Вывод 2 3 2 4" xfId="6295" xr:uid="{00000000-0005-0000-0000-00002D180000}"/>
    <cellStyle name="Вывод 2 3 2 5" xfId="6296" xr:uid="{00000000-0005-0000-0000-00002E180000}"/>
    <cellStyle name="Вывод 2 3 3" xfId="6297" xr:uid="{00000000-0005-0000-0000-00002F180000}"/>
    <cellStyle name="Вывод 2 3 3 2" xfId="6298" xr:uid="{00000000-0005-0000-0000-000030180000}"/>
    <cellStyle name="Вывод 2 3 3 3" xfId="6299" xr:uid="{00000000-0005-0000-0000-000031180000}"/>
    <cellStyle name="Вывод 2 3 3 4" xfId="6300" xr:uid="{00000000-0005-0000-0000-000032180000}"/>
    <cellStyle name="Вывод 2 3 4" xfId="6301" xr:uid="{00000000-0005-0000-0000-000033180000}"/>
    <cellStyle name="Вывод 2 3 5" xfId="6302" xr:uid="{00000000-0005-0000-0000-000034180000}"/>
    <cellStyle name="Вывод 2 3 6" xfId="6303" xr:uid="{00000000-0005-0000-0000-000035180000}"/>
    <cellStyle name="Вывод 2 4" xfId="6304" xr:uid="{00000000-0005-0000-0000-000036180000}"/>
    <cellStyle name="Вывод 2 4 2" xfId="6305" xr:uid="{00000000-0005-0000-0000-000037180000}"/>
    <cellStyle name="Вывод 2 4 2 2" xfId="6306" xr:uid="{00000000-0005-0000-0000-000038180000}"/>
    <cellStyle name="Вывод 2 4 2 3" xfId="6307" xr:uid="{00000000-0005-0000-0000-000039180000}"/>
    <cellStyle name="Вывод 2 4 2 4" xfId="6308" xr:uid="{00000000-0005-0000-0000-00003A180000}"/>
    <cellStyle name="Вывод 2 4 3" xfId="6309" xr:uid="{00000000-0005-0000-0000-00003B180000}"/>
    <cellStyle name="Вывод 2 4 4" xfId="6310" xr:uid="{00000000-0005-0000-0000-00003C180000}"/>
    <cellStyle name="Вывод 2 4 5" xfId="6311" xr:uid="{00000000-0005-0000-0000-00003D180000}"/>
    <cellStyle name="Вывод 2 4 6" xfId="6312" xr:uid="{00000000-0005-0000-0000-00003E180000}"/>
    <cellStyle name="Вывод 2 5" xfId="6313" xr:uid="{00000000-0005-0000-0000-00003F180000}"/>
    <cellStyle name="Вывод 2 5 2" xfId="6314" xr:uid="{00000000-0005-0000-0000-000040180000}"/>
    <cellStyle name="Вывод 2 5 2 2" xfId="6315" xr:uid="{00000000-0005-0000-0000-000041180000}"/>
    <cellStyle name="Вывод 2 5 2 3" xfId="6316" xr:uid="{00000000-0005-0000-0000-000042180000}"/>
    <cellStyle name="Вывод 2 5 2 4" xfId="6317" xr:uid="{00000000-0005-0000-0000-000043180000}"/>
    <cellStyle name="Вывод 2 5 3" xfId="6318" xr:uid="{00000000-0005-0000-0000-000044180000}"/>
    <cellStyle name="Вывод 2 5 4" xfId="6319" xr:uid="{00000000-0005-0000-0000-000045180000}"/>
    <cellStyle name="Вывод 2 5 5" xfId="6320" xr:uid="{00000000-0005-0000-0000-000046180000}"/>
    <cellStyle name="Вывод 2 6" xfId="6321" xr:uid="{00000000-0005-0000-0000-000047180000}"/>
    <cellStyle name="Вывод 2 6 2" xfId="6322" xr:uid="{00000000-0005-0000-0000-000048180000}"/>
    <cellStyle name="Вывод 2 6 3" xfId="6323" xr:uid="{00000000-0005-0000-0000-000049180000}"/>
    <cellStyle name="Вывод 2 6 4" xfId="6324" xr:uid="{00000000-0005-0000-0000-00004A180000}"/>
    <cellStyle name="Вывод 2 7" xfId="6325" xr:uid="{00000000-0005-0000-0000-00004B180000}"/>
    <cellStyle name="Вывод 2 7 2" xfId="6326" xr:uid="{00000000-0005-0000-0000-00004C180000}"/>
    <cellStyle name="Вывод 2 7 3" xfId="6327" xr:uid="{00000000-0005-0000-0000-00004D180000}"/>
    <cellStyle name="Вывод 2 8" xfId="6328" xr:uid="{00000000-0005-0000-0000-00004E180000}"/>
    <cellStyle name="Вывод 2 8 2" xfId="6329" xr:uid="{00000000-0005-0000-0000-00004F180000}"/>
    <cellStyle name="Вывод 2 9" xfId="6330" xr:uid="{00000000-0005-0000-0000-000050180000}"/>
    <cellStyle name="Вывод 2_2012" xfId="6331" xr:uid="{00000000-0005-0000-0000-000051180000}"/>
    <cellStyle name="Вывод 3" xfId="6332" xr:uid="{00000000-0005-0000-0000-000052180000}"/>
    <cellStyle name="Вывод 3 10" xfId="6333" xr:uid="{00000000-0005-0000-0000-000053180000}"/>
    <cellStyle name="Вывод 3 2" xfId="6334" xr:uid="{00000000-0005-0000-0000-000054180000}"/>
    <cellStyle name="Вывод 3 2 2" xfId="6335" xr:uid="{00000000-0005-0000-0000-000055180000}"/>
    <cellStyle name="Вывод 3 2 2 2" xfId="6336" xr:uid="{00000000-0005-0000-0000-000056180000}"/>
    <cellStyle name="Вывод 3 2 2 2 2" xfId="6337" xr:uid="{00000000-0005-0000-0000-000057180000}"/>
    <cellStyle name="Вывод 3 2 2 2 3" xfId="6338" xr:uid="{00000000-0005-0000-0000-000058180000}"/>
    <cellStyle name="Вывод 3 2 2 2 4" xfId="6339" xr:uid="{00000000-0005-0000-0000-000059180000}"/>
    <cellStyle name="Вывод 3 2 2 3" xfId="6340" xr:uid="{00000000-0005-0000-0000-00005A180000}"/>
    <cellStyle name="Вывод 3 2 2 4" xfId="6341" xr:uid="{00000000-0005-0000-0000-00005B180000}"/>
    <cellStyle name="Вывод 3 2 2 5" xfId="6342" xr:uid="{00000000-0005-0000-0000-00005C180000}"/>
    <cellStyle name="Вывод 3 2 3" xfId="6343" xr:uid="{00000000-0005-0000-0000-00005D180000}"/>
    <cellStyle name="Вывод 3 2 3 2" xfId="6344" xr:uid="{00000000-0005-0000-0000-00005E180000}"/>
    <cellStyle name="Вывод 3 2 3 2 2" xfId="6345" xr:uid="{00000000-0005-0000-0000-00005F180000}"/>
    <cellStyle name="Вывод 3 2 3 2 3" xfId="6346" xr:uid="{00000000-0005-0000-0000-000060180000}"/>
    <cellStyle name="Вывод 3 2 3 2 4" xfId="6347" xr:uid="{00000000-0005-0000-0000-000061180000}"/>
    <cellStyle name="Вывод 3 2 3 3" xfId="6348" xr:uid="{00000000-0005-0000-0000-000062180000}"/>
    <cellStyle name="Вывод 3 2 3 4" xfId="6349" xr:uid="{00000000-0005-0000-0000-000063180000}"/>
    <cellStyle name="Вывод 3 2 3 5" xfId="6350" xr:uid="{00000000-0005-0000-0000-000064180000}"/>
    <cellStyle name="Вывод 3 2 4" xfId="6351" xr:uid="{00000000-0005-0000-0000-000065180000}"/>
    <cellStyle name="Вывод 3 2 4 2" xfId="6352" xr:uid="{00000000-0005-0000-0000-000066180000}"/>
    <cellStyle name="Вывод 3 2 4 2 2" xfId="6353" xr:uid="{00000000-0005-0000-0000-000067180000}"/>
    <cellStyle name="Вывод 3 2 4 2 3" xfId="6354" xr:uid="{00000000-0005-0000-0000-000068180000}"/>
    <cellStyle name="Вывод 3 2 4 2 4" xfId="6355" xr:uid="{00000000-0005-0000-0000-000069180000}"/>
    <cellStyle name="Вывод 3 2 4 3" xfId="6356" xr:uid="{00000000-0005-0000-0000-00006A180000}"/>
    <cellStyle name="Вывод 3 2 4 4" xfId="6357" xr:uid="{00000000-0005-0000-0000-00006B180000}"/>
    <cellStyle name="Вывод 3 2 4 5" xfId="6358" xr:uid="{00000000-0005-0000-0000-00006C180000}"/>
    <cellStyle name="Вывод 3 2 5" xfId="6359" xr:uid="{00000000-0005-0000-0000-00006D180000}"/>
    <cellStyle name="Вывод 3 2 5 2" xfId="6360" xr:uid="{00000000-0005-0000-0000-00006E180000}"/>
    <cellStyle name="Вывод 3 2 5 3" xfId="6361" xr:uid="{00000000-0005-0000-0000-00006F180000}"/>
    <cellStyle name="Вывод 3 2 5 4" xfId="6362" xr:uid="{00000000-0005-0000-0000-000070180000}"/>
    <cellStyle name="Вывод 3 2 6" xfId="6363" xr:uid="{00000000-0005-0000-0000-000071180000}"/>
    <cellStyle name="Вывод 3 2 7" xfId="6364" xr:uid="{00000000-0005-0000-0000-000072180000}"/>
    <cellStyle name="Вывод 3 2 8" xfId="6365" xr:uid="{00000000-0005-0000-0000-000073180000}"/>
    <cellStyle name="Вывод 3 3" xfId="6366" xr:uid="{00000000-0005-0000-0000-000074180000}"/>
    <cellStyle name="Вывод 3 3 2" xfId="6367" xr:uid="{00000000-0005-0000-0000-000075180000}"/>
    <cellStyle name="Вывод 3 3 2 2" xfId="6368" xr:uid="{00000000-0005-0000-0000-000076180000}"/>
    <cellStyle name="Вывод 3 3 2 2 2" xfId="6369" xr:uid="{00000000-0005-0000-0000-000077180000}"/>
    <cellStyle name="Вывод 3 3 2 2 3" xfId="6370" xr:uid="{00000000-0005-0000-0000-000078180000}"/>
    <cellStyle name="Вывод 3 3 2 2 4" xfId="6371" xr:uid="{00000000-0005-0000-0000-000079180000}"/>
    <cellStyle name="Вывод 3 3 2 3" xfId="6372" xr:uid="{00000000-0005-0000-0000-00007A180000}"/>
    <cellStyle name="Вывод 3 3 2 4" xfId="6373" xr:uid="{00000000-0005-0000-0000-00007B180000}"/>
    <cellStyle name="Вывод 3 3 2 5" xfId="6374" xr:uid="{00000000-0005-0000-0000-00007C180000}"/>
    <cellStyle name="Вывод 3 3 3" xfId="6375" xr:uid="{00000000-0005-0000-0000-00007D180000}"/>
    <cellStyle name="Вывод 3 3 3 2" xfId="6376" xr:uid="{00000000-0005-0000-0000-00007E180000}"/>
    <cellStyle name="Вывод 3 3 3 3" xfId="6377" xr:uid="{00000000-0005-0000-0000-00007F180000}"/>
    <cellStyle name="Вывод 3 3 3 4" xfId="6378" xr:uid="{00000000-0005-0000-0000-000080180000}"/>
    <cellStyle name="Вывод 3 3 4" xfId="6379" xr:uid="{00000000-0005-0000-0000-000081180000}"/>
    <cellStyle name="Вывод 3 3 5" xfId="6380" xr:uid="{00000000-0005-0000-0000-000082180000}"/>
    <cellStyle name="Вывод 3 3 6" xfId="6381" xr:uid="{00000000-0005-0000-0000-000083180000}"/>
    <cellStyle name="Вывод 3 4" xfId="6382" xr:uid="{00000000-0005-0000-0000-000084180000}"/>
    <cellStyle name="Вывод 3 4 2" xfId="6383" xr:uid="{00000000-0005-0000-0000-000085180000}"/>
    <cellStyle name="Вывод 3 4 2 2" xfId="6384" xr:uid="{00000000-0005-0000-0000-000086180000}"/>
    <cellStyle name="Вывод 3 4 2 3" xfId="6385" xr:uid="{00000000-0005-0000-0000-000087180000}"/>
    <cellStyle name="Вывод 3 4 2 4" xfId="6386" xr:uid="{00000000-0005-0000-0000-000088180000}"/>
    <cellStyle name="Вывод 3 4 3" xfId="6387" xr:uid="{00000000-0005-0000-0000-000089180000}"/>
    <cellStyle name="Вывод 3 4 4" xfId="6388" xr:uid="{00000000-0005-0000-0000-00008A180000}"/>
    <cellStyle name="Вывод 3 4 5" xfId="6389" xr:uid="{00000000-0005-0000-0000-00008B180000}"/>
    <cellStyle name="Вывод 3 4 6" xfId="6390" xr:uid="{00000000-0005-0000-0000-00008C180000}"/>
    <cellStyle name="Вывод 3 5" xfId="6391" xr:uid="{00000000-0005-0000-0000-00008D180000}"/>
    <cellStyle name="Вывод 3 5 2" xfId="6392" xr:uid="{00000000-0005-0000-0000-00008E180000}"/>
    <cellStyle name="Вывод 3 5 2 2" xfId="6393" xr:uid="{00000000-0005-0000-0000-00008F180000}"/>
    <cellStyle name="Вывод 3 5 2 3" xfId="6394" xr:uid="{00000000-0005-0000-0000-000090180000}"/>
    <cellStyle name="Вывод 3 5 2 4" xfId="6395" xr:uid="{00000000-0005-0000-0000-000091180000}"/>
    <cellStyle name="Вывод 3 5 3" xfId="6396" xr:uid="{00000000-0005-0000-0000-000092180000}"/>
    <cellStyle name="Вывод 3 5 4" xfId="6397" xr:uid="{00000000-0005-0000-0000-000093180000}"/>
    <cellStyle name="Вывод 3 5 5" xfId="6398" xr:uid="{00000000-0005-0000-0000-000094180000}"/>
    <cellStyle name="Вывод 3 6" xfId="6399" xr:uid="{00000000-0005-0000-0000-000095180000}"/>
    <cellStyle name="Вывод 3 6 2" xfId="6400" xr:uid="{00000000-0005-0000-0000-000096180000}"/>
    <cellStyle name="Вывод 3 6 3" xfId="6401" xr:uid="{00000000-0005-0000-0000-000097180000}"/>
    <cellStyle name="Вывод 3 6 4" xfId="6402" xr:uid="{00000000-0005-0000-0000-000098180000}"/>
    <cellStyle name="Вывод 3 7" xfId="6403" xr:uid="{00000000-0005-0000-0000-000099180000}"/>
    <cellStyle name="Вывод 3 7 2" xfId="6404" xr:uid="{00000000-0005-0000-0000-00009A180000}"/>
    <cellStyle name="Вывод 3 7 3" xfId="6405" xr:uid="{00000000-0005-0000-0000-00009B180000}"/>
    <cellStyle name="Вывод 3 8" xfId="6406" xr:uid="{00000000-0005-0000-0000-00009C180000}"/>
    <cellStyle name="Вывод 3 8 2" xfId="6407" xr:uid="{00000000-0005-0000-0000-00009D180000}"/>
    <cellStyle name="Вывод 3 9" xfId="6408" xr:uid="{00000000-0005-0000-0000-00009E180000}"/>
    <cellStyle name="Вывод 3_Параметры" xfId="6409" xr:uid="{00000000-0005-0000-0000-00009F180000}"/>
    <cellStyle name="Вывод 4" xfId="6410" xr:uid="{00000000-0005-0000-0000-0000A0180000}"/>
    <cellStyle name="Вывод 4 2" xfId="6411" xr:uid="{00000000-0005-0000-0000-0000A1180000}"/>
    <cellStyle name="Вывод 4 2 2" xfId="6412" xr:uid="{00000000-0005-0000-0000-0000A2180000}"/>
    <cellStyle name="Вывод 4 2 3" xfId="6413" xr:uid="{00000000-0005-0000-0000-0000A3180000}"/>
    <cellStyle name="Вывод 4 2 4" xfId="6414" xr:uid="{00000000-0005-0000-0000-0000A4180000}"/>
    <cellStyle name="Вывод 4 3" xfId="6415" xr:uid="{00000000-0005-0000-0000-0000A5180000}"/>
    <cellStyle name="Вывод 5" xfId="6416" xr:uid="{00000000-0005-0000-0000-0000A6180000}"/>
    <cellStyle name="Вывод 5 2" xfId="6417" xr:uid="{00000000-0005-0000-0000-0000A7180000}"/>
    <cellStyle name="Вывод 5 2 2" xfId="6418" xr:uid="{00000000-0005-0000-0000-0000A8180000}"/>
    <cellStyle name="Вывод 5 2 3" xfId="6419" xr:uid="{00000000-0005-0000-0000-0000A9180000}"/>
    <cellStyle name="Вывод 5 3" xfId="6420" xr:uid="{00000000-0005-0000-0000-0000AA180000}"/>
    <cellStyle name="Вывод 5 4" xfId="6421" xr:uid="{00000000-0005-0000-0000-0000AB180000}"/>
    <cellStyle name="Вывод 6" xfId="6422" xr:uid="{00000000-0005-0000-0000-0000AC180000}"/>
    <cellStyle name="Вывод 6 2" xfId="6423" xr:uid="{00000000-0005-0000-0000-0000AD180000}"/>
    <cellStyle name="Вывод 6 2 2" xfId="6424" xr:uid="{00000000-0005-0000-0000-0000AE180000}"/>
    <cellStyle name="Вывод 6 2 3" xfId="6425" xr:uid="{00000000-0005-0000-0000-0000AF180000}"/>
    <cellStyle name="Вывод 6 3" xfId="6426" xr:uid="{00000000-0005-0000-0000-0000B0180000}"/>
    <cellStyle name="Вывод 6 4" xfId="6427" xr:uid="{00000000-0005-0000-0000-0000B1180000}"/>
    <cellStyle name="Вывод 7" xfId="6428" xr:uid="{00000000-0005-0000-0000-0000B2180000}"/>
    <cellStyle name="Вывод 7 2" xfId="6429" xr:uid="{00000000-0005-0000-0000-0000B3180000}"/>
    <cellStyle name="Вывод 7 3" xfId="6430" xr:uid="{00000000-0005-0000-0000-0000B4180000}"/>
    <cellStyle name="Вывод 7 4" xfId="6431" xr:uid="{00000000-0005-0000-0000-0000B5180000}"/>
    <cellStyle name="Вывод 8" xfId="6432" xr:uid="{00000000-0005-0000-0000-0000B6180000}"/>
    <cellStyle name="Вывод 8 2" xfId="6433" xr:uid="{00000000-0005-0000-0000-0000B7180000}"/>
    <cellStyle name="Вывод 9" xfId="6434" xr:uid="{00000000-0005-0000-0000-0000B8180000}"/>
    <cellStyle name="Вычисление 10" xfId="6435" xr:uid="{00000000-0005-0000-0000-0000B9180000}"/>
    <cellStyle name="Вычисление 10 2" xfId="6436" xr:uid="{00000000-0005-0000-0000-0000BA180000}"/>
    <cellStyle name="Вычисление 10 2 2" xfId="6437" xr:uid="{00000000-0005-0000-0000-0000BB180000}"/>
    <cellStyle name="Вычисление 10 2 3" xfId="6438" xr:uid="{00000000-0005-0000-0000-0000BC180000}"/>
    <cellStyle name="Вычисление 10 3" xfId="6439" xr:uid="{00000000-0005-0000-0000-0000BD180000}"/>
    <cellStyle name="Вычисление 10 4" xfId="6440" xr:uid="{00000000-0005-0000-0000-0000BE180000}"/>
    <cellStyle name="Вычисление 11" xfId="6441" xr:uid="{00000000-0005-0000-0000-0000BF180000}"/>
    <cellStyle name="Вычисление 11 2" xfId="6442" xr:uid="{00000000-0005-0000-0000-0000C0180000}"/>
    <cellStyle name="Вычисление 11 3" xfId="6443" xr:uid="{00000000-0005-0000-0000-0000C1180000}"/>
    <cellStyle name="Вычисление 12" xfId="6444" xr:uid="{00000000-0005-0000-0000-0000C2180000}"/>
    <cellStyle name="Вычисление 2" xfId="42" xr:uid="{00000000-0005-0000-0000-0000C3180000}"/>
    <cellStyle name="Вычисление 2 10" xfId="6445" xr:uid="{00000000-0005-0000-0000-0000C4180000}"/>
    <cellStyle name="Вычисление 2 11" xfId="6446" xr:uid="{00000000-0005-0000-0000-0000C5180000}"/>
    <cellStyle name="Вычисление 2 12" xfId="6447" xr:uid="{00000000-0005-0000-0000-0000C6180000}"/>
    <cellStyle name="Вычисление 2 13" xfId="32293" xr:uid="{00000000-0005-0000-0000-0000C7180000}"/>
    <cellStyle name="Вычисление 2 14" xfId="127" xr:uid="{00000000-0005-0000-0000-0000C8180000}"/>
    <cellStyle name="Вычисление 2 2" xfId="6448" xr:uid="{00000000-0005-0000-0000-0000C9180000}"/>
    <cellStyle name="Вычисление 2 2 2" xfId="6449" xr:uid="{00000000-0005-0000-0000-0000CA180000}"/>
    <cellStyle name="Вычисление 2 2 2 2" xfId="6450" xr:uid="{00000000-0005-0000-0000-0000CB180000}"/>
    <cellStyle name="Вычисление 2 2 2 2 2" xfId="6451" xr:uid="{00000000-0005-0000-0000-0000CC180000}"/>
    <cellStyle name="Вычисление 2 2 2 2 2 2" xfId="6452" xr:uid="{00000000-0005-0000-0000-0000CD180000}"/>
    <cellStyle name="Вычисление 2 2 2 2 2 3" xfId="6453" xr:uid="{00000000-0005-0000-0000-0000CE180000}"/>
    <cellStyle name="Вычисление 2 2 2 2 2 4" xfId="6454" xr:uid="{00000000-0005-0000-0000-0000CF180000}"/>
    <cellStyle name="Вычисление 2 2 2 2 3" xfId="6455" xr:uid="{00000000-0005-0000-0000-0000D0180000}"/>
    <cellStyle name="Вычисление 2 2 2 2 4" xfId="6456" xr:uid="{00000000-0005-0000-0000-0000D1180000}"/>
    <cellStyle name="Вычисление 2 2 2 2 5" xfId="6457" xr:uid="{00000000-0005-0000-0000-0000D2180000}"/>
    <cellStyle name="Вычисление 2 2 2 3" xfId="6458" xr:uid="{00000000-0005-0000-0000-0000D3180000}"/>
    <cellStyle name="Вычисление 2 2 2 3 2" xfId="6459" xr:uid="{00000000-0005-0000-0000-0000D4180000}"/>
    <cellStyle name="Вычисление 2 2 2 3 2 2" xfId="6460" xr:uid="{00000000-0005-0000-0000-0000D5180000}"/>
    <cellStyle name="Вычисление 2 2 2 3 2 3" xfId="6461" xr:uid="{00000000-0005-0000-0000-0000D6180000}"/>
    <cellStyle name="Вычисление 2 2 2 3 2 4" xfId="6462" xr:uid="{00000000-0005-0000-0000-0000D7180000}"/>
    <cellStyle name="Вычисление 2 2 2 3 3" xfId="6463" xr:uid="{00000000-0005-0000-0000-0000D8180000}"/>
    <cellStyle name="Вычисление 2 2 2 3 4" xfId="6464" xr:uid="{00000000-0005-0000-0000-0000D9180000}"/>
    <cellStyle name="Вычисление 2 2 2 3 5" xfId="6465" xr:uid="{00000000-0005-0000-0000-0000DA180000}"/>
    <cellStyle name="Вычисление 2 2 2 4" xfId="6466" xr:uid="{00000000-0005-0000-0000-0000DB180000}"/>
    <cellStyle name="Вычисление 2 2 2 4 2" xfId="6467" xr:uid="{00000000-0005-0000-0000-0000DC180000}"/>
    <cellStyle name="Вычисление 2 2 2 4 3" xfId="6468" xr:uid="{00000000-0005-0000-0000-0000DD180000}"/>
    <cellStyle name="Вычисление 2 2 2 4 4" xfId="6469" xr:uid="{00000000-0005-0000-0000-0000DE180000}"/>
    <cellStyle name="Вычисление 2 2 2 5" xfId="6470" xr:uid="{00000000-0005-0000-0000-0000DF180000}"/>
    <cellStyle name="Вычисление 2 2 3" xfId="6471" xr:uid="{00000000-0005-0000-0000-0000E0180000}"/>
    <cellStyle name="Вычисление 2 2 3 2" xfId="6472" xr:uid="{00000000-0005-0000-0000-0000E1180000}"/>
    <cellStyle name="Вычисление 2 2 3 2 2" xfId="6473" xr:uid="{00000000-0005-0000-0000-0000E2180000}"/>
    <cellStyle name="Вычисление 2 2 3 2 3" xfId="6474" xr:uid="{00000000-0005-0000-0000-0000E3180000}"/>
    <cellStyle name="Вычисление 2 2 3 2 4" xfId="6475" xr:uid="{00000000-0005-0000-0000-0000E4180000}"/>
    <cellStyle name="Вычисление 2 2 3 3" xfId="6476" xr:uid="{00000000-0005-0000-0000-0000E5180000}"/>
    <cellStyle name="Вычисление 2 2 3 4" xfId="6477" xr:uid="{00000000-0005-0000-0000-0000E6180000}"/>
    <cellStyle name="Вычисление 2 2 3 5" xfId="6478" xr:uid="{00000000-0005-0000-0000-0000E7180000}"/>
    <cellStyle name="Вычисление 2 2 4" xfId="6479" xr:uid="{00000000-0005-0000-0000-0000E8180000}"/>
    <cellStyle name="Вычисление 2 2 4 2" xfId="6480" xr:uid="{00000000-0005-0000-0000-0000E9180000}"/>
    <cellStyle name="Вычисление 2 2 4 2 2" xfId="6481" xr:uid="{00000000-0005-0000-0000-0000EA180000}"/>
    <cellStyle name="Вычисление 2 2 4 2 3" xfId="6482" xr:uid="{00000000-0005-0000-0000-0000EB180000}"/>
    <cellStyle name="Вычисление 2 2 4 2 4" xfId="6483" xr:uid="{00000000-0005-0000-0000-0000EC180000}"/>
    <cellStyle name="Вычисление 2 2 4 3" xfId="6484" xr:uid="{00000000-0005-0000-0000-0000ED180000}"/>
    <cellStyle name="Вычисление 2 2 4 4" xfId="6485" xr:uid="{00000000-0005-0000-0000-0000EE180000}"/>
    <cellStyle name="Вычисление 2 2 4 5" xfId="6486" xr:uid="{00000000-0005-0000-0000-0000EF180000}"/>
    <cellStyle name="Вычисление 2 2 4 6" xfId="6487" xr:uid="{00000000-0005-0000-0000-0000F0180000}"/>
    <cellStyle name="Вычисление 2 2 5" xfId="6488" xr:uid="{00000000-0005-0000-0000-0000F1180000}"/>
    <cellStyle name="Вычисление 2 2 5 2" xfId="6489" xr:uid="{00000000-0005-0000-0000-0000F2180000}"/>
    <cellStyle name="Вычисление 2 2 5 2 2" xfId="6490" xr:uid="{00000000-0005-0000-0000-0000F3180000}"/>
    <cellStyle name="Вычисление 2 2 5 2 3" xfId="6491" xr:uid="{00000000-0005-0000-0000-0000F4180000}"/>
    <cellStyle name="Вычисление 2 2 5 3" xfId="6492" xr:uid="{00000000-0005-0000-0000-0000F5180000}"/>
    <cellStyle name="Вычисление 2 2 5 4" xfId="6493" xr:uid="{00000000-0005-0000-0000-0000F6180000}"/>
    <cellStyle name="Вычисление 2 2 6" xfId="6494" xr:uid="{00000000-0005-0000-0000-0000F7180000}"/>
    <cellStyle name="Вычисление 2 2 6 2" xfId="6495" xr:uid="{00000000-0005-0000-0000-0000F8180000}"/>
    <cellStyle name="Вычисление 2 2 6 3" xfId="6496" xr:uid="{00000000-0005-0000-0000-0000F9180000}"/>
    <cellStyle name="Вычисление 2 2 6 4" xfId="6497" xr:uid="{00000000-0005-0000-0000-0000FA180000}"/>
    <cellStyle name="Вычисление 2 2 7" xfId="6498" xr:uid="{00000000-0005-0000-0000-0000FB180000}"/>
    <cellStyle name="Вычисление 2 2 8" xfId="6499" xr:uid="{00000000-0005-0000-0000-0000FC180000}"/>
    <cellStyle name="Вычисление 2 2_замерная" xfId="6500" xr:uid="{00000000-0005-0000-0000-0000FD180000}"/>
    <cellStyle name="Вычисление 2 3" xfId="6501" xr:uid="{00000000-0005-0000-0000-0000FE180000}"/>
    <cellStyle name="Вычисление 2 3 2" xfId="6502" xr:uid="{00000000-0005-0000-0000-0000FF180000}"/>
    <cellStyle name="Вычисление 2 3 2 2" xfId="6503" xr:uid="{00000000-0005-0000-0000-000000190000}"/>
    <cellStyle name="Вычисление 2 3 2 2 2" xfId="6504" xr:uid="{00000000-0005-0000-0000-000001190000}"/>
    <cellStyle name="Вычисление 2 3 2 2 3" xfId="6505" xr:uid="{00000000-0005-0000-0000-000002190000}"/>
    <cellStyle name="Вычисление 2 3 2 2 4" xfId="6506" xr:uid="{00000000-0005-0000-0000-000003190000}"/>
    <cellStyle name="Вычисление 2 3 2 3" xfId="6507" xr:uid="{00000000-0005-0000-0000-000004190000}"/>
    <cellStyle name="Вычисление 2 3 2 4" xfId="6508" xr:uid="{00000000-0005-0000-0000-000005190000}"/>
    <cellStyle name="Вычисление 2 3 2 5" xfId="6509" xr:uid="{00000000-0005-0000-0000-000006190000}"/>
    <cellStyle name="Вычисление 2 3 2 6" xfId="6510" xr:uid="{00000000-0005-0000-0000-000007190000}"/>
    <cellStyle name="Вычисление 2 3 3" xfId="6511" xr:uid="{00000000-0005-0000-0000-000008190000}"/>
    <cellStyle name="Вычисление 2 3 3 2" xfId="6512" xr:uid="{00000000-0005-0000-0000-000009190000}"/>
    <cellStyle name="Вычисление 2 3 3 2 2" xfId="6513" xr:uid="{00000000-0005-0000-0000-00000A190000}"/>
    <cellStyle name="Вычисление 2 3 3 2 3" xfId="6514" xr:uid="{00000000-0005-0000-0000-00000B190000}"/>
    <cellStyle name="Вычисление 2 3 3 2 4" xfId="6515" xr:uid="{00000000-0005-0000-0000-00000C190000}"/>
    <cellStyle name="Вычисление 2 3 3 3" xfId="6516" xr:uid="{00000000-0005-0000-0000-00000D190000}"/>
    <cellStyle name="Вычисление 2 3 3 4" xfId="6517" xr:uid="{00000000-0005-0000-0000-00000E190000}"/>
    <cellStyle name="Вычисление 2 3 3 5" xfId="6518" xr:uid="{00000000-0005-0000-0000-00000F190000}"/>
    <cellStyle name="Вычисление 2 3 4" xfId="6519" xr:uid="{00000000-0005-0000-0000-000010190000}"/>
    <cellStyle name="Вычисление 2 3 4 2" xfId="6520" xr:uid="{00000000-0005-0000-0000-000011190000}"/>
    <cellStyle name="Вычисление 2 3 4 2 2" xfId="6521" xr:uid="{00000000-0005-0000-0000-000012190000}"/>
    <cellStyle name="Вычисление 2 3 4 2 3" xfId="6522" xr:uid="{00000000-0005-0000-0000-000013190000}"/>
    <cellStyle name="Вычисление 2 3 4 3" xfId="6523" xr:uid="{00000000-0005-0000-0000-000014190000}"/>
    <cellStyle name="Вычисление 2 3 4 4" xfId="6524" xr:uid="{00000000-0005-0000-0000-000015190000}"/>
    <cellStyle name="Вычисление 2 3 5" xfId="6525" xr:uid="{00000000-0005-0000-0000-000016190000}"/>
    <cellStyle name="Вычисление 2 3 5 2" xfId="6526" xr:uid="{00000000-0005-0000-0000-000017190000}"/>
    <cellStyle name="Вычисление 2 3 5 3" xfId="6527" xr:uid="{00000000-0005-0000-0000-000018190000}"/>
    <cellStyle name="Вычисление 2 3 6" xfId="6528" xr:uid="{00000000-0005-0000-0000-000019190000}"/>
    <cellStyle name="Вычисление 2 3 6 2" xfId="6529" xr:uid="{00000000-0005-0000-0000-00001A190000}"/>
    <cellStyle name="Вычисление 2 3 7" xfId="6530" xr:uid="{00000000-0005-0000-0000-00001B190000}"/>
    <cellStyle name="Вычисление 2 3 7 2" xfId="6531" xr:uid="{00000000-0005-0000-0000-00001C190000}"/>
    <cellStyle name="Вычисление 2 3 8" xfId="6532" xr:uid="{00000000-0005-0000-0000-00001D190000}"/>
    <cellStyle name="Вычисление 2 3 9" xfId="6533" xr:uid="{00000000-0005-0000-0000-00001E190000}"/>
    <cellStyle name="Вычисление 2 4" xfId="6534" xr:uid="{00000000-0005-0000-0000-00001F190000}"/>
    <cellStyle name="Вычисление 2 4 2" xfId="6535" xr:uid="{00000000-0005-0000-0000-000020190000}"/>
    <cellStyle name="Вычисление 2 4 2 2" xfId="6536" xr:uid="{00000000-0005-0000-0000-000021190000}"/>
    <cellStyle name="Вычисление 2 4 2 2 2" xfId="6537" xr:uid="{00000000-0005-0000-0000-000022190000}"/>
    <cellStyle name="Вычисление 2 4 2 2 3" xfId="6538" xr:uid="{00000000-0005-0000-0000-000023190000}"/>
    <cellStyle name="Вычисление 2 4 2 3" xfId="6539" xr:uid="{00000000-0005-0000-0000-000024190000}"/>
    <cellStyle name="Вычисление 2 4 2 4" xfId="6540" xr:uid="{00000000-0005-0000-0000-000025190000}"/>
    <cellStyle name="Вычисление 2 4 3" xfId="6541" xr:uid="{00000000-0005-0000-0000-000026190000}"/>
    <cellStyle name="Вычисление 2 4 3 2" xfId="6542" xr:uid="{00000000-0005-0000-0000-000027190000}"/>
    <cellStyle name="Вычисление 2 4 3 3" xfId="6543" xr:uid="{00000000-0005-0000-0000-000028190000}"/>
    <cellStyle name="Вычисление 2 4 3 4" xfId="6544" xr:uid="{00000000-0005-0000-0000-000029190000}"/>
    <cellStyle name="Вычисление 2 4 4" xfId="6545" xr:uid="{00000000-0005-0000-0000-00002A190000}"/>
    <cellStyle name="Вычисление 2 4 4 2" xfId="6546" xr:uid="{00000000-0005-0000-0000-00002B190000}"/>
    <cellStyle name="Вычисление 2 4 4 3" xfId="6547" xr:uid="{00000000-0005-0000-0000-00002C190000}"/>
    <cellStyle name="Вычисление 2 4 5" xfId="6548" xr:uid="{00000000-0005-0000-0000-00002D190000}"/>
    <cellStyle name="Вычисление 2 4 5 2" xfId="6549" xr:uid="{00000000-0005-0000-0000-00002E190000}"/>
    <cellStyle name="Вычисление 2 4 6" xfId="6550" xr:uid="{00000000-0005-0000-0000-00002F190000}"/>
    <cellStyle name="Вычисление 2 4 7" xfId="6551" xr:uid="{00000000-0005-0000-0000-000030190000}"/>
    <cellStyle name="Вычисление 2 5" xfId="6552" xr:uid="{00000000-0005-0000-0000-000031190000}"/>
    <cellStyle name="Вычисление 2 5 2" xfId="6553" xr:uid="{00000000-0005-0000-0000-000032190000}"/>
    <cellStyle name="Вычисление 2 5 2 2" xfId="6554" xr:uid="{00000000-0005-0000-0000-000033190000}"/>
    <cellStyle name="Вычисление 2 5 2 3" xfId="6555" xr:uid="{00000000-0005-0000-0000-000034190000}"/>
    <cellStyle name="Вычисление 2 5 2 4" xfId="6556" xr:uid="{00000000-0005-0000-0000-000035190000}"/>
    <cellStyle name="Вычисление 2 5 3" xfId="6557" xr:uid="{00000000-0005-0000-0000-000036190000}"/>
    <cellStyle name="Вычисление 2 5 3 2" xfId="6558" xr:uid="{00000000-0005-0000-0000-000037190000}"/>
    <cellStyle name="Вычисление 2 5 3 3" xfId="6559" xr:uid="{00000000-0005-0000-0000-000038190000}"/>
    <cellStyle name="Вычисление 2 5 4" xfId="6560" xr:uid="{00000000-0005-0000-0000-000039190000}"/>
    <cellStyle name="Вычисление 2 5 4 2" xfId="6561" xr:uid="{00000000-0005-0000-0000-00003A190000}"/>
    <cellStyle name="Вычисление 2 5 5" xfId="6562" xr:uid="{00000000-0005-0000-0000-00003B190000}"/>
    <cellStyle name="Вычисление 2 5 6" xfId="6563" xr:uid="{00000000-0005-0000-0000-00003C190000}"/>
    <cellStyle name="Вычисление 2 6" xfId="6564" xr:uid="{00000000-0005-0000-0000-00003D190000}"/>
    <cellStyle name="Вычисление 2 6 2" xfId="6565" xr:uid="{00000000-0005-0000-0000-00003E190000}"/>
    <cellStyle name="Вычисление 2 6 2 2" xfId="6566" xr:uid="{00000000-0005-0000-0000-00003F190000}"/>
    <cellStyle name="Вычисление 2 6 2 3" xfId="6567" xr:uid="{00000000-0005-0000-0000-000040190000}"/>
    <cellStyle name="Вычисление 2 6 3" xfId="6568" xr:uid="{00000000-0005-0000-0000-000041190000}"/>
    <cellStyle name="Вычисление 2 6 3 2" xfId="6569" xr:uid="{00000000-0005-0000-0000-000042190000}"/>
    <cellStyle name="Вычисление 2 6 4" xfId="6570" xr:uid="{00000000-0005-0000-0000-000043190000}"/>
    <cellStyle name="Вычисление 2 6 4 2" xfId="6571" xr:uid="{00000000-0005-0000-0000-000044190000}"/>
    <cellStyle name="Вычисление 2 6 5" xfId="6572" xr:uid="{00000000-0005-0000-0000-000045190000}"/>
    <cellStyle name="Вычисление 2 6 6" xfId="6573" xr:uid="{00000000-0005-0000-0000-000046190000}"/>
    <cellStyle name="Вычисление 2 6 7" xfId="6574" xr:uid="{00000000-0005-0000-0000-000047190000}"/>
    <cellStyle name="Вычисление 2 7" xfId="6575" xr:uid="{00000000-0005-0000-0000-000048190000}"/>
    <cellStyle name="Вычисление 2 7 2" xfId="6576" xr:uid="{00000000-0005-0000-0000-000049190000}"/>
    <cellStyle name="Вычисление 2 7 2 2" xfId="6577" xr:uid="{00000000-0005-0000-0000-00004A190000}"/>
    <cellStyle name="Вычисление 2 7 3" xfId="6578" xr:uid="{00000000-0005-0000-0000-00004B190000}"/>
    <cellStyle name="Вычисление 2 7 4" xfId="6579" xr:uid="{00000000-0005-0000-0000-00004C190000}"/>
    <cellStyle name="Вычисление 2 7 5" xfId="6580" xr:uid="{00000000-0005-0000-0000-00004D190000}"/>
    <cellStyle name="Вычисление 2 8" xfId="6581" xr:uid="{00000000-0005-0000-0000-00004E190000}"/>
    <cellStyle name="Вычисление 2 8 2" xfId="6582" xr:uid="{00000000-0005-0000-0000-00004F190000}"/>
    <cellStyle name="Вычисление 2 8 2 2" xfId="6583" xr:uid="{00000000-0005-0000-0000-000050190000}"/>
    <cellStyle name="Вычисление 2 8 3" xfId="6584" xr:uid="{00000000-0005-0000-0000-000051190000}"/>
    <cellStyle name="Вычисление 2 8 4" xfId="6585" xr:uid="{00000000-0005-0000-0000-000052190000}"/>
    <cellStyle name="Вычисление 2 9" xfId="6586" xr:uid="{00000000-0005-0000-0000-000053190000}"/>
    <cellStyle name="Вычисление 2 9 2" xfId="6587" xr:uid="{00000000-0005-0000-0000-000054190000}"/>
    <cellStyle name="Вычисление 2 9 2 2" xfId="6588" xr:uid="{00000000-0005-0000-0000-000055190000}"/>
    <cellStyle name="Вычисление 2 9 3" xfId="6589" xr:uid="{00000000-0005-0000-0000-000056190000}"/>
    <cellStyle name="Вычисление 2 9 4" xfId="6590" xr:uid="{00000000-0005-0000-0000-000057190000}"/>
    <cellStyle name="Вычисление 2_2012" xfId="6591" xr:uid="{00000000-0005-0000-0000-000058190000}"/>
    <cellStyle name="Вычисление 3" xfId="6592" xr:uid="{00000000-0005-0000-0000-000059190000}"/>
    <cellStyle name="Вычисление 3 10" xfId="6593" xr:uid="{00000000-0005-0000-0000-00005A190000}"/>
    <cellStyle name="Вычисление 3 2" xfId="6594" xr:uid="{00000000-0005-0000-0000-00005B190000}"/>
    <cellStyle name="Вычисление 3 2 2" xfId="6595" xr:uid="{00000000-0005-0000-0000-00005C190000}"/>
    <cellStyle name="Вычисление 3 2 2 2" xfId="6596" xr:uid="{00000000-0005-0000-0000-00005D190000}"/>
    <cellStyle name="Вычисление 3 2 2 2 2" xfId="6597" xr:uid="{00000000-0005-0000-0000-00005E190000}"/>
    <cellStyle name="Вычисление 3 2 2 2 3" xfId="6598" xr:uid="{00000000-0005-0000-0000-00005F190000}"/>
    <cellStyle name="Вычисление 3 2 2 2 4" xfId="6599" xr:uid="{00000000-0005-0000-0000-000060190000}"/>
    <cellStyle name="Вычисление 3 2 2 3" xfId="6600" xr:uid="{00000000-0005-0000-0000-000061190000}"/>
    <cellStyle name="Вычисление 3 2 2 4" xfId="6601" xr:uid="{00000000-0005-0000-0000-000062190000}"/>
    <cellStyle name="Вычисление 3 2 2 5" xfId="6602" xr:uid="{00000000-0005-0000-0000-000063190000}"/>
    <cellStyle name="Вычисление 3 2 3" xfId="6603" xr:uid="{00000000-0005-0000-0000-000064190000}"/>
    <cellStyle name="Вычисление 3 2 3 2" xfId="6604" xr:uid="{00000000-0005-0000-0000-000065190000}"/>
    <cellStyle name="Вычисление 3 2 3 2 2" xfId="6605" xr:uid="{00000000-0005-0000-0000-000066190000}"/>
    <cellStyle name="Вычисление 3 2 3 2 3" xfId="6606" xr:uid="{00000000-0005-0000-0000-000067190000}"/>
    <cellStyle name="Вычисление 3 2 3 2 4" xfId="6607" xr:uid="{00000000-0005-0000-0000-000068190000}"/>
    <cellStyle name="Вычисление 3 2 3 3" xfId="6608" xr:uid="{00000000-0005-0000-0000-000069190000}"/>
    <cellStyle name="Вычисление 3 2 3 4" xfId="6609" xr:uid="{00000000-0005-0000-0000-00006A190000}"/>
    <cellStyle name="Вычисление 3 2 3 5" xfId="6610" xr:uid="{00000000-0005-0000-0000-00006B190000}"/>
    <cellStyle name="Вычисление 3 2 4" xfId="6611" xr:uid="{00000000-0005-0000-0000-00006C190000}"/>
    <cellStyle name="Вычисление 3 2 4 2" xfId="6612" xr:uid="{00000000-0005-0000-0000-00006D190000}"/>
    <cellStyle name="Вычисление 3 2 4 2 2" xfId="6613" xr:uid="{00000000-0005-0000-0000-00006E190000}"/>
    <cellStyle name="Вычисление 3 2 4 2 3" xfId="6614" xr:uid="{00000000-0005-0000-0000-00006F190000}"/>
    <cellStyle name="Вычисление 3 2 4 3" xfId="6615" xr:uid="{00000000-0005-0000-0000-000070190000}"/>
    <cellStyle name="Вычисление 3 2 4 4" xfId="6616" xr:uid="{00000000-0005-0000-0000-000071190000}"/>
    <cellStyle name="Вычисление 3 2 5" xfId="6617" xr:uid="{00000000-0005-0000-0000-000072190000}"/>
    <cellStyle name="Вычисление 3 2 5 2" xfId="6618" xr:uid="{00000000-0005-0000-0000-000073190000}"/>
    <cellStyle name="Вычисление 3 2 5 3" xfId="6619" xr:uid="{00000000-0005-0000-0000-000074190000}"/>
    <cellStyle name="Вычисление 3 2 6" xfId="6620" xr:uid="{00000000-0005-0000-0000-000075190000}"/>
    <cellStyle name="Вычисление 3 2 7" xfId="6621" xr:uid="{00000000-0005-0000-0000-000076190000}"/>
    <cellStyle name="Вычисление 3 3" xfId="6622" xr:uid="{00000000-0005-0000-0000-000077190000}"/>
    <cellStyle name="Вычисление 3 3 2" xfId="6623" xr:uid="{00000000-0005-0000-0000-000078190000}"/>
    <cellStyle name="Вычисление 3 3 2 2" xfId="6624" xr:uid="{00000000-0005-0000-0000-000079190000}"/>
    <cellStyle name="Вычисление 3 3 2 2 2" xfId="6625" xr:uid="{00000000-0005-0000-0000-00007A190000}"/>
    <cellStyle name="Вычисление 3 3 2 2 3" xfId="6626" xr:uid="{00000000-0005-0000-0000-00007B190000}"/>
    <cellStyle name="Вычисление 3 3 2 3" xfId="6627" xr:uid="{00000000-0005-0000-0000-00007C190000}"/>
    <cellStyle name="Вычисление 3 3 2 4" xfId="6628" xr:uid="{00000000-0005-0000-0000-00007D190000}"/>
    <cellStyle name="Вычисление 3 3 3" xfId="6629" xr:uid="{00000000-0005-0000-0000-00007E190000}"/>
    <cellStyle name="Вычисление 3 3 3 2" xfId="6630" xr:uid="{00000000-0005-0000-0000-00007F190000}"/>
    <cellStyle name="Вычисление 3 3 3 3" xfId="6631" xr:uid="{00000000-0005-0000-0000-000080190000}"/>
    <cellStyle name="Вычисление 3 3 4" xfId="6632" xr:uid="{00000000-0005-0000-0000-000081190000}"/>
    <cellStyle name="Вычисление 3 3 5" xfId="6633" xr:uid="{00000000-0005-0000-0000-000082190000}"/>
    <cellStyle name="Вычисление 3 4" xfId="6634" xr:uid="{00000000-0005-0000-0000-000083190000}"/>
    <cellStyle name="Вычисление 3 4 2" xfId="6635" xr:uid="{00000000-0005-0000-0000-000084190000}"/>
    <cellStyle name="Вычисление 3 4 2 2" xfId="6636" xr:uid="{00000000-0005-0000-0000-000085190000}"/>
    <cellStyle name="Вычисление 3 4 2 3" xfId="6637" xr:uid="{00000000-0005-0000-0000-000086190000}"/>
    <cellStyle name="Вычисление 3 4 2 4" xfId="6638" xr:uid="{00000000-0005-0000-0000-000087190000}"/>
    <cellStyle name="Вычисление 3 4 3" xfId="6639" xr:uid="{00000000-0005-0000-0000-000088190000}"/>
    <cellStyle name="Вычисление 3 4 4" xfId="6640" xr:uid="{00000000-0005-0000-0000-000089190000}"/>
    <cellStyle name="Вычисление 3 4 5" xfId="6641" xr:uid="{00000000-0005-0000-0000-00008A190000}"/>
    <cellStyle name="Вычисление 3 4 6" xfId="6642" xr:uid="{00000000-0005-0000-0000-00008B190000}"/>
    <cellStyle name="Вычисление 3 5" xfId="6643" xr:uid="{00000000-0005-0000-0000-00008C190000}"/>
    <cellStyle name="Вычисление 3 5 2" xfId="6644" xr:uid="{00000000-0005-0000-0000-00008D190000}"/>
    <cellStyle name="Вычисление 3 5 2 2" xfId="6645" xr:uid="{00000000-0005-0000-0000-00008E190000}"/>
    <cellStyle name="Вычисление 3 5 2 3" xfId="6646" xr:uid="{00000000-0005-0000-0000-00008F190000}"/>
    <cellStyle name="Вычисление 3 5 3" xfId="6647" xr:uid="{00000000-0005-0000-0000-000090190000}"/>
    <cellStyle name="Вычисление 3 5 4" xfId="6648" xr:uid="{00000000-0005-0000-0000-000091190000}"/>
    <cellStyle name="Вычисление 3 6" xfId="6649" xr:uid="{00000000-0005-0000-0000-000092190000}"/>
    <cellStyle name="Вычисление 3 6 2" xfId="6650" xr:uid="{00000000-0005-0000-0000-000093190000}"/>
    <cellStyle name="Вычисление 3 6 3" xfId="6651" xr:uid="{00000000-0005-0000-0000-000094190000}"/>
    <cellStyle name="Вычисление 3 7" xfId="6652" xr:uid="{00000000-0005-0000-0000-000095190000}"/>
    <cellStyle name="Вычисление 3 7 2" xfId="6653" xr:uid="{00000000-0005-0000-0000-000096190000}"/>
    <cellStyle name="Вычисление 3 8" xfId="6654" xr:uid="{00000000-0005-0000-0000-000097190000}"/>
    <cellStyle name="Вычисление 3 8 2" xfId="6655" xr:uid="{00000000-0005-0000-0000-000098190000}"/>
    <cellStyle name="Вычисление 3 9" xfId="6656" xr:uid="{00000000-0005-0000-0000-000099190000}"/>
    <cellStyle name="Вычисление 3_Параметры" xfId="6657" xr:uid="{00000000-0005-0000-0000-00009A190000}"/>
    <cellStyle name="Вычисление 4" xfId="6658" xr:uid="{00000000-0005-0000-0000-00009B190000}"/>
    <cellStyle name="Вычисление 4 2" xfId="6659" xr:uid="{00000000-0005-0000-0000-00009C190000}"/>
    <cellStyle name="Вычисление 4 2 2" xfId="6660" xr:uid="{00000000-0005-0000-0000-00009D190000}"/>
    <cellStyle name="Вычисление 4 2 3" xfId="6661" xr:uid="{00000000-0005-0000-0000-00009E190000}"/>
    <cellStyle name="Вычисление 4 2 4" xfId="6662" xr:uid="{00000000-0005-0000-0000-00009F190000}"/>
    <cellStyle name="Вычисление 4 2 5" xfId="6663" xr:uid="{00000000-0005-0000-0000-0000A0190000}"/>
    <cellStyle name="Вычисление 4 3" xfId="6664" xr:uid="{00000000-0005-0000-0000-0000A1190000}"/>
    <cellStyle name="Вычисление 4 3 2" xfId="6665" xr:uid="{00000000-0005-0000-0000-0000A2190000}"/>
    <cellStyle name="Вычисление 4 3 3" xfId="6666" xr:uid="{00000000-0005-0000-0000-0000A3190000}"/>
    <cellStyle name="Вычисление 4 4" xfId="6667" xr:uid="{00000000-0005-0000-0000-0000A4190000}"/>
    <cellStyle name="Вычисление 4 4 2" xfId="6668" xr:uid="{00000000-0005-0000-0000-0000A5190000}"/>
    <cellStyle name="Вычисление 4 5" xfId="6669" xr:uid="{00000000-0005-0000-0000-0000A6190000}"/>
    <cellStyle name="Вычисление 4 6" xfId="6670" xr:uid="{00000000-0005-0000-0000-0000A7190000}"/>
    <cellStyle name="Вычисление 5" xfId="6671" xr:uid="{00000000-0005-0000-0000-0000A8190000}"/>
    <cellStyle name="Вычисление 5 2" xfId="6672" xr:uid="{00000000-0005-0000-0000-0000A9190000}"/>
    <cellStyle name="Вычисление 5 2 2" xfId="6673" xr:uid="{00000000-0005-0000-0000-0000AA190000}"/>
    <cellStyle name="Вычисление 5 2 3" xfId="6674" xr:uid="{00000000-0005-0000-0000-0000AB190000}"/>
    <cellStyle name="Вычисление 5 2 4" xfId="6675" xr:uid="{00000000-0005-0000-0000-0000AC190000}"/>
    <cellStyle name="Вычисление 5 3" xfId="6676" xr:uid="{00000000-0005-0000-0000-0000AD190000}"/>
    <cellStyle name="Вычисление 5 3 2" xfId="6677" xr:uid="{00000000-0005-0000-0000-0000AE190000}"/>
    <cellStyle name="Вычисление 5 4" xfId="6678" xr:uid="{00000000-0005-0000-0000-0000AF190000}"/>
    <cellStyle name="Вычисление 5 4 2" xfId="6679" xr:uid="{00000000-0005-0000-0000-0000B0190000}"/>
    <cellStyle name="Вычисление 5 5" xfId="6680" xr:uid="{00000000-0005-0000-0000-0000B1190000}"/>
    <cellStyle name="Вычисление 5 6" xfId="6681" xr:uid="{00000000-0005-0000-0000-0000B2190000}"/>
    <cellStyle name="Вычисление 6" xfId="6682" xr:uid="{00000000-0005-0000-0000-0000B3190000}"/>
    <cellStyle name="Вычисление 6 2" xfId="6683" xr:uid="{00000000-0005-0000-0000-0000B4190000}"/>
    <cellStyle name="Вычисление 6 2 2" xfId="6684" xr:uid="{00000000-0005-0000-0000-0000B5190000}"/>
    <cellStyle name="Вычисление 6 2 3" xfId="6685" xr:uid="{00000000-0005-0000-0000-0000B6190000}"/>
    <cellStyle name="Вычисление 6 3" xfId="6686" xr:uid="{00000000-0005-0000-0000-0000B7190000}"/>
    <cellStyle name="Вычисление 6 3 2" xfId="6687" xr:uid="{00000000-0005-0000-0000-0000B8190000}"/>
    <cellStyle name="Вычисление 6 4" xfId="6688" xr:uid="{00000000-0005-0000-0000-0000B9190000}"/>
    <cellStyle name="Вычисление 6 4 2" xfId="6689" xr:uid="{00000000-0005-0000-0000-0000BA190000}"/>
    <cellStyle name="Вычисление 6 5" xfId="6690" xr:uid="{00000000-0005-0000-0000-0000BB190000}"/>
    <cellStyle name="Вычисление 6 6" xfId="6691" xr:uid="{00000000-0005-0000-0000-0000BC190000}"/>
    <cellStyle name="Вычисление 6 7" xfId="6692" xr:uid="{00000000-0005-0000-0000-0000BD190000}"/>
    <cellStyle name="Вычисление 7" xfId="6693" xr:uid="{00000000-0005-0000-0000-0000BE190000}"/>
    <cellStyle name="Вычисление 7 2" xfId="6694" xr:uid="{00000000-0005-0000-0000-0000BF190000}"/>
    <cellStyle name="Вычисление 7 2 2" xfId="6695" xr:uid="{00000000-0005-0000-0000-0000C0190000}"/>
    <cellStyle name="Вычисление 7 2 3" xfId="6696" xr:uid="{00000000-0005-0000-0000-0000C1190000}"/>
    <cellStyle name="Вычисление 7 3" xfId="6697" xr:uid="{00000000-0005-0000-0000-0000C2190000}"/>
    <cellStyle name="Вычисление 7 3 2" xfId="6698" xr:uid="{00000000-0005-0000-0000-0000C3190000}"/>
    <cellStyle name="Вычисление 7 4" xfId="6699" xr:uid="{00000000-0005-0000-0000-0000C4190000}"/>
    <cellStyle name="Вычисление 7 5" xfId="6700" xr:uid="{00000000-0005-0000-0000-0000C5190000}"/>
    <cellStyle name="Вычисление 7 6" xfId="6701" xr:uid="{00000000-0005-0000-0000-0000C6190000}"/>
    <cellStyle name="Вычисление 8" xfId="6702" xr:uid="{00000000-0005-0000-0000-0000C7190000}"/>
    <cellStyle name="Вычисление 8 2" xfId="6703" xr:uid="{00000000-0005-0000-0000-0000C8190000}"/>
    <cellStyle name="Вычисление 8 2 2" xfId="6704" xr:uid="{00000000-0005-0000-0000-0000C9190000}"/>
    <cellStyle name="Вычисление 8 2 3" xfId="6705" xr:uid="{00000000-0005-0000-0000-0000CA190000}"/>
    <cellStyle name="Вычисление 8 3" xfId="6706" xr:uid="{00000000-0005-0000-0000-0000CB190000}"/>
    <cellStyle name="Вычисление 8 3 2" xfId="6707" xr:uid="{00000000-0005-0000-0000-0000CC190000}"/>
    <cellStyle name="Вычисление 8 4" xfId="6708" xr:uid="{00000000-0005-0000-0000-0000CD190000}"/>
    <cellStyle name="Вычисление 8 5" xfId="6709" xr:uid="{00000000-0005-0000-0000-0000CE190000}"/>
    <cellStyle name="Вычисление 8 6" xfId="6710" xr:uid="{00000000-0005-0000-0000-0000CF190000}"/>
    <cellStyle name="Вычисление 9" xfId="6711" xr:uid="{00000000-0005-0000-0000-0000D0190000}"/>
    <cellStyle name="Вычисление 9 2" xfId="6712" xr:uid="{00000000-0005-0000-0000-0000D1190000}"/>
    <cellStyle name="Вычисление 9 2 2" xfId="6713" xr:uid="{00000000-0005-0000-0000-0000D2190000}"/>
    <cellStyle name="Вычисление 9 2 3" xfId="6714" xr:uid="{00000000-0005-0000-0000-0000D3190000}"/>
    <cellStyle name="Вычисление 9 3" xfId="6715" xr:uid="{00000000-0005-0000-0000-0000D4190000}"/>
    <cellStyle name="Гиперссылка 2" xfId="6716" xr:uid="{00000000-0005-0000-0000-0000D5190000}"/>
    <cellStyle name="Гиперссылка 2 2" xfId="6717" xr:uid="{00000000-0005-0000-0000-0000D6190000}"/>
    <cellStyle name="Гиперссылка 3" xfId="6718" xr:uid="{00000000-0005-0000-0000-0000D7190000}"/>
    <cellStyle name="Денежный 10" xfId="6719" xr:uid="{00000000-0005-0000-0000-0000D8190000}"/>
    <cellStyle name="Денежный 10 2" xfId="6720" xr:uid="{00000000-0005-0000-0000-0000D9190000}"/>
    <cellStyle name="Денежный 11" xfId="6721" xr:uid="{00000000-0005-0000-0000-0000DA190000}"/>
    <cellStyle name="Денежный 11 2" xfId="6722" xr:uid="{00000000-0005-0000-0000-0000DB190000}"/>
    <cellStyle name="Денежный 12" xfId="6723" xr:uid="{00000000-0005-0000-0000-0000DC190000}"/>
    <cellStyle name="Денежный 12 2" xfId="6724" xr:uid="{00000000-0005-0000-0000-0000DD190000}"/>
    <cellStyle name="Денежный 13" xfId="6725" xr:uid="{00000000-0005-0000-0000-0000DE190000}"/>
    <cellStyle name="Денежный 13 2" xfId="6726" xr:uid="{00000000-0005-0000-0000-0000DF190000}"/>
    <cellStyle name="Денежный 14" xfId="6727" xr:uid="{00000000-0005-0000-0000-0000E0190000}"/>
    <cellStyle name="Денежный 14 2" xfId="6728" xr:uid="{00000000-0005-0000-0000-0000E1190000}"/>
    <cellStyle name="Денежный 15" xfId="6729" xr:uid="{00000000-0005-0000-0000-0000E2190000}"/>
    <cellStyle name="Денежный 15 2" xfId="6730" xr:uid="{00000000-0005-0000-0000-0000E3190000}"/>
    <cellStyle name="Денежный 16" xfId="6731" xr:uid="{00000000-0005-0000-0000-0000E4190000}"/>
    <cellStyle name="Денежный 16 2" xfId="6732" xr:uid="{00000000-0005-0000-0000-0000E5190000}"/>
    <cellStyle name="Денежный 17" xfId="6733" xr:uid="{00000000-0005-0000-0000-0000E6190000}"/>
    <cellStyle name="Денежный 17 2" xfId="6734" xr:uid="{00000000-0005-0000-0000-0000E7190000}"/>
    <cellStyle name="Денежный 18" xfId="6735" xr:uid="{00000000-0005-0000-0000-0000E8190000}"/>
    <cellStyle name="Денежный 18 2" xfId="6736" xr:uid="{00000000-0005-0000-0000-0000E9190000}"/>
    <cellStyle name="Денежный 19" xfId="6737" xr:uid="{00000000-0005-0000-0000-0000EA190000}"/>
    <cellStyle name="Денежный 19 2" xfId="6738" xr:uid="{00000000-0005-0000-0000-0000EB190000}"/>
    <cellStyle name="Денежный 2" xfId="112" xr:uid="{00000000-0005-0000-0000-0000EC190000}"/>
    <cellStyle name="Денежный 2 2" xfId="6739" xr:uid="{00000000-0005-0000-0000-0000ED190000}"/>
    <cellStyle name="Денежный 2 3" xfId="6740" xr:uid="{00000000-0005-0000-0000-0000EE190000}"/>
    <cellStyle name="Денежный 20" xfId="6741" xr:uid="{00000000-0005-0000-0000-0000EF190000}"/>
    <cellStyle name="Денежный 20 2" xfId="6742" xr:uid="{00000000-0005-0000-0000-0000F0190000}"/>
    <cellStyle name="Денежный 21" xfId="6743" xr:uid="{00000000-0005-0000-0000-0000F1190000}"/>
    <cellStyle name="Денежный 21 2" xfId="6744" xr:uid="{00000000-0005-0000-0000-0000F2190000}"/>
    <cellStyle name="Денежный 22" xfId="6745" xr:uid="{00000000-0005-0000-0000-0000F3190000}"/>
    <cellStyle name="Денежный 22 2" xfId="6746" xr:uid="{00000000-0005-0000-0000-0000F4190000}"/>
    <cellStyle name="Денежный 23" xfId="6747" xr:uid="{00000000-0005-0000-0000-0000F5190000}"/>
    <cellStyle name="Денежный 23 2" xfId="6748" xr:uid="{00000000-0005-0000-0000-0000F6190000}"/>
    <cellStyle name="Денежный 24" xfId="6749" xr:uid="{00000000-0005-0000-0000-0000F7190000}"/>
    <cellStyle name="Денежный 24 2" xfId="6750" xr:uid="{00000000-0005-0000-0000-0000F8190000}"/>
    <cellStyle name="Денежный 25" xfId="6751" xr:uid="{00000000-0005-0000-0000-0000F9190000}"/>
    <cellStyle name="Денежный 25 2" xfId="6752" xr:uid="{00000000-0005-0000-0000-0000FA190000}"/>
    <cellStyle name="Денежный 26" xfId="6753" xr:uid="{00000000-0005-0000-0000-0000FB190000}"/>
    <cellStyle name="Денежный 27" xfId="6754" xr:uid="{00000000-0005-0000-0000-0000FC190000}"/>
    <cellStyle name="Денежный 28" xfId="6755" xr:uid="{00000000-0005-0000-0000-0000FD190000}"/>
    <cellStyle name="Денежный 28 2" xfId="6756" xr:uid="{00000000-0005-0000-0000-0000FE190000}"/>
    <cellStyle name="Денежный 29" xfId="6757" xr:uid="{00000000-0005-0000-0000-0000FF190000}"/>
    <cellStyle name="Денежный 3" xfId="110" xr:uid="{00000000-0005-0000-0000-0000001A0000}"/>
    <cellStyle name="Денежный 3 2" xfId="6759" xr:uid="{00000000-0005-0000-0000-0000011A0000}"/>
    <cellStyle name="Денежный 3 3" xfId="6760" xr:uid="{00000000-0005-0000-0000-0000021A0000}"/>
    <cellStyle name="Денежный 3 4" xfId="6758" xr:uid="{00000000-0005-0000-0000-0000031A0000}"/>
    <cellStyle name="Денежный 30" xfId="139" xr:uid="{00000000-0005-0000-0000-0000041A0000}"/>
    <cellStyle name="Денежный 4" xfId="6761" xr:uid="{00000000-0005-0000-0000-0000051A0000}"/>
    <cellStyle name="Денежный 4 2" xfId="6762" xr:uid="{00000000-0005-0000-0000-0000061A0000}"/>
    <cellStyle name="Денежный 5" xfId="6763" xr:uid="{00000000-0005-0000-0000-0000071A0000}"/>
    <cellStyle name="Денежный 5 2" xfId="6764" xr:uid="{00000000-0005-0000-0000-0000081A0000}"/>
    <cellStyle name="Денежный 5 3" xfId="6765" xr:uid="{00000000-0005-0000-0000-0000091A0000}"/>
    <cellStyle name="Денежный 6" xfId="6766" xr:uid="{00000000-0005-0000-0000-00000A1A0000}"/>
    <cellStyle name="Денежный 6 2" xfId="6767" xr:uid="{00000000-0005-0000-0000-00000B1A0000}"/>
    <cellStyle name="Денежный 6 3" xfId="6768" xr:uid="{00000000-0005-0000-0000-00000C1A0000}"/>
    <cellStyle name="Денежный 7" xfId="6769" xr:uid="{00000000-0005-0000-0000-00000D1A0000}"/>
    <cellStyle name="Денежный 7 2" xfId="6770" xr:uid="{00000000-0005-0000-0000-00000E1A0000}"/>
    <cellStyle name="Денежный 8" xfId="6771" xr:uid="{00000000-0005-0000-0000-00000F1A0000}"/>
    <cellStyle name="Денежный 8 2" xfId="6772" xr:uid="{00000000-0005-0000-0000-0000101A0000}"/>
    <cellStyle name="Денежный 9" xfId="6773" xr:uid="{00000000-0005-0000-0000-0000111A0000}"/>
    <cellStyle name="Денежный 9 2" xfId="6774" xr:uid="{00000000-0005-0000-0000-0000121A0000}"/>
    <cellStyle name="Заголовок 1 10" xfId="6775" xr:uid="{00000000-0005-0000-0000-0000131A0000}"/>
    <cellStyle name="Заголовок 1 2" xfId="43" xr:uid="{00000000-0005-0000-0000-0000141A0000}"/>
    <cellStyle name="Заголовок 1 2 2" xfId="6776" xr:uid="{00000000-0005-0000-0000-0000151A0000}"/>
    <cellStyle name="Заголовок 1 2 2 2" xfId="6777" xr:uid="{00000000-0005-0000-0000-0000161A0000}"/>
    <cellStyle name="Заголовок 1 2 2 2 2" xfId="6778" xr:uid="{00000000-0005-0000-0000-0000171A0000}"/>
    <cellStyle name="Заголовок 1 2 2 3" xfId="6779" xr:uid="{00000000-0005-0000-0000-0000181A0000}"/>
    <cellStyle name="Заголовок 1 2 2 4" xfId="6780" xr:uid="{00000000-0005-0000-0000-0000191A0000}"/>
    <cellStyle name="Заголовок 1 2 2_замерная" xfId="6781" xr:uid="{00000000-0005-0000-0000-00001A1A0000}"/>
    <cellStyle name="Заголовок 1 2 3" xfId="6782" xr:uid="{00000000-0005-0000-0000-00001B1A0000}"/>
    <cellStyle name="Заголовок 1 2 3 2" xfId="6783" xr:uid="{00000000-0005-0000-0000-00001C1A0000}"/>
    <cellStyle name="Заголовок 1 2 3 2 2" xfId="6784" xr:uid="{00000000-0005-0000-0000-00001D1A0000}"/>
    <cellStyle name="Заголовок 1 2 4" xfId="6785" xr:uid="{00000000-0005-0000-0000-00001E1A0000}"/>
    <cellStyle name="Заголовок 1 2 4 2" xfId="6786" xr:uid="{00000000-0005-0000-0000-00001F1A0000}"/>
    <cellStyle name="Заголовок 1 2 5" xfId="6787" xr:uid="{00000000-0005-0000-0000-0000201A0000}"/>
    <cellStyle name="Заголовок 1 2 6" xfId="6788" xr:uid="{00000000-0005-0000-0000-0000211A0000}"/>
    <cellStyle name="Заголовок 1 2 6 2" xfId="6789" xr:uid="{00000000-0005-0000-0000-0000221A0000}"/>
    <cellStyle name="Заголовок 1 2 7" xfId="6790" xr:uid="{00000000-0005-0000-0000-0000231A0000}"/>
    <cellStyle name="Заголовок 1 2 8" xfId="6791" xr:uid="{00000000-0005-0000-0000-0000241A0000}"/>
    <cellStyle name="Заголовок 1 2 9" xfId="6792" xr:uid="{00000000-0005-0000-0000-0000251A0000}"/>
    <cellStyle name="Заголовок 1 2_2012" xfId="6793" xr:uid="{00000000-0005-0000-0000-0000261A0000}"/>
    <cellStyle name="Заголовок 1 3" xfId="6794" xr:uid="{00000000-0005-0000-0000-0000271A0000}"/>
    <cellStyle name="Заголовок 1 3 2" xfId="6795" xr:uid="{00000000-0005-0000-0000-0000281A0000}"/>
    <cellStyle name="Заголовок 1 3 3" xfId="6796" xr:uid="{00000000-0005-0000-0000-0000291A0000}"/>
    <cellStyle name="Заголовок 1 4" xfId="6797" xr:uid="{00000000-0005-0000-0000-00002A1A0000}"/>
    <cellStyle name="Заголовок 1 5" xfId="6798" xr:uid="{00000000-0005-0000-0000-00002B1A0000}"/>
    <cellStyle name="Заголовок 1 6" xfId="6799" xr:uid="{00000000-0005-0000-0000-00002C1A0000}"/>
    <cellStyle name="Заголовок 1 7" xfId="6800" xr:uid="{00000000-0005-0000-0000-00002D1A0000}"/>
    <cellStyle name="Заголовок 1 8" xfId="6801" xr:uid="{00000000-0005-0000-0000-00002E1A0000}"/>
    <cellStyle name="Заголовок 1 9" xfId="6802" xr:uid="{00000000-0005-0000-0000-00002F1A0000}"/>
    <cellStyle name="Заголовок 2 10" xfId="6803" xr:uid="{00000000-0005-0000-0000-0000301A0000}"/>
    <cellStyle name="Заголовок 2 2" xfId="44" xr:uid="{00000000-0005-0000-0000-0000311A0000}"/>
    <cellStyle name="Заголовок 2 2 2" xfId="6804" xr:uid="{00000000-0005-0000-0000-0000321A0000}"/>
    <cellStyle name="Заголовок 2 2 2 2" xfId="6805" xr:uid="{00000000-0005-0000-0000-0000331A0000}"/>
    <cellStyle name="Заголовок 2 2 2 2 2" xfId="6806" xr:uid="{00000000-0005-0000-0000-0000341A0000}"/>
    <cellStyle name="Заголовок 2 2 2 3" xfId="6807" xr:uid="{00000000-0005-0000-0000-0000351A0000}"/>
    <cellStyle name="Заголовок 2 2 2 4" xfId="6808" xr:uid="{00000000-0005-0000-0000-0000361A0000}"/>
    <cellStyle name="Заголовок 2 2 2_замерная" xfId="6809" xr:uid="{00000000-0005-0000-0000-0000371A0000}"/>
    <cellStyle name="Заголовок 2 2 3" xfId="6810" xr:uid="{00000000-0005-0000-0000-0000381A0000}"/>
    <cellStyle name="Заголовок 2 2 3 2" xfId="6811" xr:uid="{00000000-0005-0000-0000-0000391A0000}"/>
    <cellStyle name="Заголовок 2 2 3 2 2" xfId="6812" xr:uid="{00000000-0005-0000-0000-00003A1A0000}"/>
    <cellStyle name="Заголовок 2 2 4" xfId="6813" xr:uid="{00000000-0005-0000-0000-00003B1A0000}"/>
    <cellStyle name="Заголовок 2 2 4 2" xfId="6814" xr:uid="{00000000-0005-0000-0000-00003C1A0000}"/>
    <cellStyle name="Заголовок 2 2 5" xfId="6815" xr:uid="{00000000-0005-0000-0000-00003D1A0000}"/>
    <cellStyle name="Заголовок 2 2 6" xfId="6816" xr:uid="{00000000-0005-0000-0000-00003E1A0000}"/>
    <cellStyle name="Заголовок 2 2 6 2" xfId="6817" xr:uid="{00000000-0005-0000-0000-00003F1A0000}"/>
    <cellStyle name="Заголовок 2 2 7" xfId="6818" xr:uid="{00000000-0005-0000-0000-0000401A0000}"/>
    <cellStyle name="Заголовок 2 2 8" xfId="6819" xr:uid="{00000000-0005-0000-0000-0000411A0000}"/>
    <cellStyle name="Заголовок 2 2 9" xfId="6820" xr:uid="{00000000-0005-0000-0000-0000421A0000}"/>
    <cellStyle name="Заголовок 2 2_2012" xfId="6821" xr:uid="{00000000-0005-0000-0000-0000431A0000}"/>
    <cellStyle name="Заголовок 2 3" xfId="6822" xr:uid="{00000000-0005-0000-0000-0000441A0000}"/>
    <cellStyle name="Заголовок 2 3 2" xfId="6823" xr:uid="{00000000-0005-0000-0000-0000451A0000}"/>
    <cellStyle name="Заголовок 2 3 3" xfId="6824" xr:uid="{00000000-0005-0000-0000-0000461A0000}"/>
    <cellStyle name="Заголовок 2 4" xfId="6825" xr:uid="{00000000-0005-0000-0000-0000471A0000}"/>
    <cellStyle name="Заголовок 2 5" xfId="6826" xr:uid="{00000000-0005-0000-0000-0000481A0000}"/>
    <cellStyle name="Заголовок 2 6" xfId="6827" xr:uid="{00000000-0005-0000-0000-0000491A0000}"/>
    <cellStyle name="Заголовок 2 7" xfId="6828" xr:uid="{00000000-0005-0000-0000-00004A1A0000}"/>
    <cellStyle name="Заголовок 2 8" xfId="6829" xr:uid="{00000000-0005-0000-0000-00004B1A0000}"/>
    <cellStyle name="Заголовок 2 9" xfId="6830" xr:uid="{00000000-0005-0000-0000-00004C1A0000}"/>
    <cellStyle name="Заголовок 3 10" xfId="6831" xr:uid="{00000000-0005-0000-0000-00004D1A0000}"/>
    <cellStyle name="Заголовок 3 10 2" xfId="6832" xr:uid="{00000000-0005-0000-0000-00004E1A0000}"/>
    <cellStyle name="Заголовок 3 11" xfId="6833" xr:uid="{00000000-0005-0000-0000-00004F1A0000}"/>
    <cellStyle name="Заголовок 3 2" xfId="45" xr:uid="{00000000-0005-0000-0000-0000501A0000}"/>
    <cellStyle name="Заголовок 3 2 2" xfId="6834" xr:uid="{00000000-0005-0000-0000-0000511A0000}"/>
    <cellStyle name="Заголовок 3 2 2 2" xfId="6835" xr:uid="{00000000-0005-0000-0000-0000521A0000}"/>
    <cellStyle name="Заголовок 3 2 2 2 2" xfId="6836" xr:uid="{00000000-0005-0000-0000-0000531A0000}"/>
    <cellStyle name="Заголовок 3 2 2 3" xfId="6837" xr:uid="{00000000-0005-0000-0000-0000541A0000}"/>
    <cellStyle name="Заголовок 3 2 2 3 2" xfId="6838" xr:uid="{00000000-0005-0000-0000-0000551A0000}"/>
    <cellStyle name="Заголовок 3 2 2 3 3" xfId="6839" xr:uid="{00000000-0005-0000-0000-0000561A0000}"/>
    <cellStyle name="Заголовок 3 2 2 4" xfId="6840" xr:uid="{00000000-0005-0000-0000-0000571A0000}"/>
    <cellStyle name="Заголовок 3 2 2 4 2" xfId="6841" xr:uid="{00000000-0005-0000-0000-0000581A0000}"/>
    <cellStyle name="Заголовок 3 2 2_замерная" xfId="6842" xr:uid="{00000000-0005-0000-0000-0000591A0000}"/>
    <cellStyle name="Заголовок 3 2 3" xfId="6843" xr:uid="{00000000-0005-0000-0000-00005A1A0000}"/>
    <cellStyle name="Заголовок 3 2 3 2" xfId="6844" xr:uid="{00000000-0005-0000-0000-00005B1A0000}"/>
    <cellStyle name="Заголовок 3 2 3 2 2" xfId="6845" xr:uid="{00000000-0005-0000-0000-00005C1A0000}"/>
    <cellStyle name="Заголовок 3 2 3 2 3" xfId="6846" xr:uid="{00000000-0005-0000-0000-00005D1A0000}"/>
    <cellStyle name="Заголовок 3 2 3 3" xfId="6847" xr:uid="{00000000-0005-0000-0000-00005E1A0000}"/>
    <cellStyle name="Заголовок 3 2 4" xfId="6848" xr:uid="{00000000-0005-0000-0000-00005F1A0000}"/>
    <cellStyle name="Заголовок 3 2 4 2" xfId="6849" xr:uid="{00000000-0005-0000-0000-0000601A0000}"/>
    <cellStyle name="Заголовок 3 2 5" xfId="6850" xr:uid="{00000000-0005-0000-0000-0000611A0000}"/>
    <cellStyle name="Заголовок 3 2 5 2" xfId="6851" xr:uid="{00000000-0005-0000-0000-0000621A0000}"/>
    <cellStyle name="Заголовок 3 2 6" xfId="6852" xr:uid="{00000000-0005-0000-0000-0000631A0000}"/>
    <cellStyle name="Заголовок 3 2 6 2" xfId="6853" xr:uid="{00000000-0005-0000-0000-0000641A0000}"/>
    <cellStyle name="Заголовок 3 2 6 3" xfId="6854" xr:uid="{00000000-0005-0000-0000-0000651A0000}"/>
    <cellStyle name="Заголовок 3 2 7" xfId="6855" xr:uid="{00000000-0005-0000-0000-0000661A0000}"/>
    <cellStyle name="Заголовок 3 2 8" xfId="6856" xr:uid="{00000000-0005-0000-0000-0000671A0000}"/>
    <cellStyle name="Заголовок 3 2 9" xfId="6857" xr:uid="{00000000-0005-0000-0000-0000681A0000}"/>
    <cellStyle name="Заголовок 3 2_2012" xfId="6858" xr:uid="{00000000-0005-0000-0000-0000691A0000}"/>
    <cellStyle name="Заголовок 3 3" xfId="6859" xr:uid="{00000000-0005-0000-0000-00006A1A0000}"/>
    <cellStyle name="Заголовок 3 3 2" xfId="6860" xr:uid="{00000000-0005-0000-0000-00006B1A0000}"/>
    <cellStyle name="Заголовок 3 3 2 2" xfId="6861" xr:uid="{00000000-0005-0000-0000-00006C1A0000}"/>
    <cellStyle name="Заголовок 3 3 2 3" xfId="6862" xr:uid="{00000000-0005-0000-0000-00006D1A0000}"/>
    <cellStyle name="Заголовок 3 3 3" xfId="6863" xr:uid="{00000000-0005-0000-0000-00006E1A0000}"/>
    <cellStyle name="Заголовок 3 3 3 2" xfId="6864" xr:uid="{00000000-0005-0000-0000-00006F1A0000}"/>
    <cellStyle name="Заголовок 3 3 4" xfId="6865" xr:uid="{00000000-0005-0000-0000-0000701A0000}"/>
    <cellStyle name="Заголовок 3 3 4 2" xfId="6866" xr:uid="{00000000-0005-0000-0000-0000711A0000}"/>
    <cellStyle name="Заголовок 3 4" xfId="6867" xr:uid="{00000000-0005-0000-0000-0000721A0000}"/>
    <cellStyle name="Заголовок 3 5" xfId="6868" xr:uid="{00000000-0005-0000-0000-0000731A0000}"/>
    <cellStyle name="Заголовок 3 5 2" xfId="6869" xr:uid="{00000000-0005-0000-0000-0000741A0000}"/>
    <cellStyle name="Заголовок 3 6" xfId="6870" xr:uid="{00000000-0005-0000-0000-0000751A0000}"/>
    <cellStyle name="Заголовок 3 6 2" xfId="6871" xr:uid="{00000000-0005-0000-0000-0000761A0000}"/>
    <cellStyle name="Заголовок 3 7" xfId="6872" xr:uid="{00000000-0005-0000-0000-0000771A0000}"/>
    <cellStyle name="Заголовок 3 7 2" xfId="6873" xr:uid="{00000000-0005-0000-0000-0000781A0000}"/>
    <cellStyle name="Заголовок 3 8" xfId="6874" xr:uid="{00000000-0005-0000-0000-0000791A0000}"/>
    <cellStyle name="Заголовок 3 8 2" xfId="6875" xr:uid="{00000000-0005-0000-0000-00007A1A0000}"/>
    <cellStyle name="Заголовок 3 9" xfId="6876" xr:uid="{00000000-0005-0000-0000-00007B1A0000}"/>
    <cellStyle name="Заголовок 3 9 2" xfId="6877" xr:uid="{00000000-0005-0000-0000-00007C1A0000}"/>
    <cellStyle name="Заголовок 4 10" xfId="6878" xr:uid="{00000000-0005-0000-0000-00007D1A0000}"/>
    <cellStyle name="Заголовок 4 2" xfId="46" xr:uid="{00000000-0005-0000-0000-00007E1A0000}"/>
    <cellStyle name="Заголовок 4 2 2" xfId="6879" xr:uid="{00000000-0005-0000-0000-00007F1A0000}"/>
    <cellStyle name="Заголовок 4 2 2 2" xfId="6880" xr:uid="{00000000-0005-0000-0000-0000801A0000}"/>
    <cellStyle name="Заголовок 4 2 2 2 2" xfId="6881" xr:uid="{00000000-0005-0000-0000-0000811A0000}"/>
    <cellStyle name="Заголовок 4 2 2 3" xfId="6882" xr:uid="{00000000-0005-0000-0000-0000821A0000}"/>
    <cellStyle name="Заголовок 4 2 2 4" xfId="6883" xr:uid="{00000000-0005-0000-0000-0000831A0000}"/>
    <cellStyle name="Заголовок 4 2 2_замерная" xfId="6884" xr:uid="{00000000-0005-0000-0000-0000841A0000}"/>
    <cellStyle name="Заголовок 4 2 3" xfId="6885" xr:uid="{00000000-0005-0000-0000-0000851A0000}"/>
    <cellStyle name="Заголовок 4 2 3 2" xfId="6886" xr:uid="{00000000-0005-0000-0000-0000861A0000}"/>
    <cellStyle name="Заголовок 4 2 3 2 2" xfId="6887" xr:uid="{00000000-0005-0000-0000-0000871A0000}"/>
    <cellStyle name="Заголовок 4 2 4" xfId="6888" xr:uid="{00000000-0005-0000-0000-0000881A0000}"/>
    <cellStyle name="Заголовок 4 2 4 2" xfId="6889" xr:uid="{00000000-0005-0000-0000-0000891A0000}"/>
    <cellStyle name="Заголовок 4 2 5" xfId="6890" xr:uid="{00000000-0005-0000-0000-00008A1A0000}"/>
    <cellStyle name="Заголовок 4 2 6" xfId="6891" xr:uid="{00000000-0005-0000-0000-00008B1A0000}"/>
    <cellStyle name="Заголовок 4 2 6 2" xfId="6892" xr:uid="{00000000-0005-0000-0000-00008C1A0000}"/>
    <cellStyle name="Заголовок 4 2 7" xfId="6893" xr:uid="{00000000-0005-0000-0000-00008D1A0000}"/>
    <cellStyle name="Заголовок 4 2 8" xfId="6894" xr:uid="{00000000-0005-0000-0000-00008E1A0000}"/>
    <cellStyle name="Заголовок 4 2 9" xfId="6895" xr:uid="{00000000-0005-0000-0000-00008F1A0000}"/>
    <cellStyle name="Заголовок 4 2_2012" xfId="6896" xr:uid="{00000000-0005-0000-0000-0000901A0000}"/>
    <cellStyle name="Заголовок 4 3" xfId="6897" xr:uid="{00000000-0005-0000-0000-0000911A0000}"/>
    <cellStyle name="Заголовок 4 3 2" xfId="6898" xr:uid="{00000000-0005-0000-0000-0000921A0000}"/>
    <cellStyle name="Заголовок 4 3 3" xfId="6899" xr:uid="{00000000-0005-0000-0000-0000931A0000}"/>
    <cellStyle name="Заголовок 4 4" xfId="6900" xr:uid="{00000000-0005-0000-0000-0000941A0000}"/>
    <cellStyle name="Заголовок 4 5" xfId="6901" xr:uid="{00000000-0005-0000-0000-0000951A0000}"/>
    <cellStyle name="Заголовок 4 6" xfId="6902" xr:uid="{00000000-0005-0000-0000-0000961A0000}"/>
    <cellStyle name="Заголовок 4 7" xfId="6903" xr:uid="{00000000-0005-0000-0000-0000971A0000}"/>
    <cellStyle name="Заголовок 4 8" xfId="6904" xr:uid="{00000000-0005-0000-0000-0000981A0000}"/>
    <cellStyle name="Заголовок 4 9" xfId="6905" xr:uid="{00000000-0005-0000-0000-0000991A0000}"/>
    <cellStyle name="Итог 10" xfId="6906" xr:uid="{00000000-0005-0000-0000-00009A1A0000}"/>
    <cellStyle name="Итог 10 2" xfId="6907" xr:uid="{00000000-0005-0000-0000-00009B1A0000}"/>
    <cellStyle name="Итог 10 2 2" xfId="6908" xr:uid="{00000000-0005-0000-0000-00009C1A0000}"/>
    <cellStyle name="Итог 10 2 3" xfId="6909" xr:uid="{00000000-0005-0000-0000-00009D1A0000}"/>
    <cellStyle name="Итог 10 3" xfId="6910" xr:uid="{00000000-0005-0000-0000-00009E1A0000}"/>
    <cellStyle name="Итог 10 4" xfId="6911" xr:uid="{00000000-0005-0000-0000-00009F1A0000}"/>
    <cellStyle name="Итог 11" xfId="6912" xr:uid="{00000000-0005-0000-0000-0000A01A0000}"/>
    <cellStyle name="Итог 11 2" xfId="6913" xr:uid="{00000000-0005-0000-0000-0000A11A0000}"/>
    <cellStyle name="Итог 11 2 2" xfId="6914" xr:uid="{00000000-0005-0000-0000-0000A21A0000}"/>
    <cellStyle name="Итог 11 2 3" xfId="6915" xr:uid="{00000000-0005-0000-0000-0000A31A0000}"/>
    <cellStyle name="Итог 11 3" xfId="6916" xr:uid="{00000000-0005-0000-0000-0000A41A0000}"/>
    <cellStyle name="Итог 11 4" xfId="6917" xr:uid="{00000000-0005-0000-0000-0000A51A0000}"/>
    <cellStyle name="Итог 12" xfId="6918" xr:uid="{00000000-0005-0000-0000-0000A61A0000}"/>
    <cellStyle name="Итог 12 2" xfId="6919" xr:uid="{00000000-0005-0000-0000-0000A71A0000}"/>
    <cellStyle name="Итог 12 3" xfId="6920" xr:uid="{00000000-0005-0000-0000-0000A81A0000}"/>
    <cellStyle name="Итог 12 4" xfId="6921" xr:uid="{00000000-0005-0000-0000-0000A91A0000}"/>
    <cellStyle name="Итог 13" xfId="6922" xr:uid="{00000000-0005-0000-0000-0000AA1A0000}"/>
    <cellStyle name="Итог 2" xfId="47" xr:uid="{00000000-0005-0000-0000-0000AB1A0000}"/>
    <cellStyle name="Итог 2 10" xfId="6923" xr:uid="{00000000-0005-0000-0000-0000AC1A0000}"/>
    <cellStyle name="Итог 2 11" xfId="6924" xr:uid="{00000000-0005-0000-0000-0000AD1A0000}"/>
    <cellStyle name="Итог 2 12" xfId="6925" xr:uid="{00000000-0005-0000-0000-0000AE1A0000}"/>
    <cellStyle name="Итог 2 13" xfId="32301" xr:uid="{00000000-0005-0000-0000-0000AF1A0000}"/>
    <cellStyle name="Итог 2 14" xfId="128" xr:uid="{00000000-0005-0000-0000-0000B01A0000}"/>
    <cellStyle name="Итог 2 2" xfId="6926" xr:uid="{00000000-0005-0000-0000-0000B11A0000}"/>
    <cellStyle name="Итог 2 2 2" xfId="6927" xr:uid="{00000000-0005-0000-0000-0000B21A0000}"/>
    <cellStyle name="Итог 2 2 2 2" xfId="6928" xr:uid="{00000000-0005-0000-0000-0000B31A0000}"/>
    <cellStyle name="Итог 2 2 2 2 2" xfId="6929" xr:uid="{00000000-0005-0000-0000-0000B41A0000}"/>
    <cellStyle name="Итог 2 2 2 2 2 2" xfId="6930" xr:uid="{00000000-0005-0000-0000-0000B51A0000}"/>
    <cellStyle name="Итог 2 2 2 2 2 3" xfId="6931" xr:uid="{00000000-0005-0000-0000-0000B61A0000}"/>
    <cellStyle name="Итог 2 2 2 2 2 4" xfId="6932" xr:uid="{00000000-0005-0000-0000-0000B71A0000}"/>
    <cellStyle name="Итог 2 2 2 2 3" xfId="6933" xr:uid="{00000000-0005-0000-0000-0000B81A0000}"/>
    <cellStyle name="Итог 2 2 2 2 4" xfId="6934" xr:uid="{00000000-0005-0000-0000-0000B91A0000}"/>
    <cellStyle name="Итог 2 2 2 2 5" xfId="6935" xr:uid="{00000000-0005-0000-0000-0000BA1A0000}"/>
    <cellStyle name="Итог 2 2 2 3" xfId="6936" xr:uid="{00000000-0005-0000-0000-0000BB1A0000}"/>
    <cellStyle name="Итог 2 2 2 3 2" xfId="6937" xr:uid="{00000000-0005-0000-0000-0000BC1A0000}"/>
    <cellStyle name="Итог 2 2 2 3 2 2" xfId="6938" xr:uid="{00000000-0005-0000-0000-0000BD1A0000}"/>
    <cellStyle name="Итог 2 2 2 3 2 3" xfId="6939" xr:uid="{00000000-0005-0000-0000-0000BE1A0000}"/>
    <cellStyle name="Итог 2 2 2 3 2 4" xfId="6940" xr:uid="{00000000-0005-0000-0000-0000BF1A0000}"/>
    <cellStyle name="Итог 2 2 2 3 3" xfId="6941" xr:uid="{00000000-0005-0000-0000-0000C01A0000}"/>
    <cellStyle name="Итог 2 2 2 3 4" xfId="6942" xr:uid="{00000000-0005-0000-0000-0000C11A0000}"/>
    <cellStyle name="Итог 2 2 2 3 5" xfId="6943" xr:uid="{00000000-0005-0000-0000-0000C21A0000}"/>
    <cellStyle name="Итог 2 2 2 4" xfId="6944" xr:uid="{00000000-0005-0000-0000-0000C31A0000}"/>
    <cellStyle name="Итог 2 2 2 4 2" xfId="6945" xr:uid="{00000000-0005-0000-0000-0000C41A0000}"/>
    <cellStyle name="Итог 2 2 2 4 3" xfId="6946" xr:uid="{00000000-0005-0000-0000-0000C51A0000}"/>
    <cellStyle name="Итог 2 2 2 4 4" xfId="6947" xr:uid="{00000000-0005-0000-0000-0000C61A0000}"/>
    <cellStyle name="Итог 2 2 2 5" xfId="6948" xr:uid="{00000000-0005-0000-0000-0000C71A0000}"/>
    <cellStyle name="Итог 2 2 3" xfId="6949" xr:uid="{00000000-0005-0000-0000-0000C81A0000}"/>
    <cellStyle name="Итог 2 2 3 2" xfId="6950" xr:uid="{00000000-0005-0000-0000-0000C91A0000}"/>
    <cellStyle name="Итог 2 2 3 2 2" xfId="6951" xr:uid="{00000000-0005-0000-0000-0000CA1A0000}"/>
    <cellStyle name="Итог 2 2 3 2 3" xfId="6952" xr:uid="{00000000-0005-0000-0000-0000CB1A0000}"/>
    <cellStyle name="Итог 2 2 3 2 4" xfId="6953" xr:uid="{00000000-0005-0000-0000-0000CC1A0000}"/>
    <cellStyle name="Итог 2 2 3 3" xfId="6954" xr:uid="{00000000-0005-0000-0000-0000CD1A0000}"/>
    <cellStyle name="Итог 2 2 3 4" xfId="6955" xr:uid="{00000000-0005-0000-0000-0000CE1A0000}"/>
    <cellStyle name="Итог 2 2 3 5" xfId="6956" xr:uid="{00000000-0005-0000-0000-0000CF1A0000}"/>
    <cellStyle name="Итог 2 2 4" xfId="6957" xr:uid="{00000000-0005-0000-0000-0000D01A0000}"/>
    <cellStyle name="Итог 2 2 4 2" xfId="6958" xr:uid="{00000000-0005-0000-0000-0000D11A0000}"/>
    <cellStyle name="Итог 2 2 4 2 2" xfId="6959" xr:uid="{00000000-0005-0000-0000-0000D21A0000}"/>
    <cellStyle name="Итог 2 2 4 2 3" xfId="6960" xr:uid="{00000000-0005-0000-0000-0000D31A0000}"/>
    <cellStyle name="Итог 2 2 4 2 4" xfId="6961" xr:uid="{00000000-0005-0000-0000-0000D41A0000}"/>
    <cellStyle name="Итог 2 2 4 3" xfId="6962" xr:uid="{00000000-0005-0000-0000-0000D51A0000}"/>
    <cellStyle name="Итог 2 2 4 4" xfId="6963" xr:uid="{00000000-0005-0000-0000-0000D61A0000}"/>
    <cellStyle name="Итог 2 2 4 5" xfId="6964" xr:uid="{00000000-0005-0000-0000-0000D71A0000}"/>
    <cellStyle name="Итог 2 2 4 6" xfId="6965" xr:uid="{00000000-0005-0000-0000-0000D81A0000}"/>
    <cellStyle name="Итог 2 2 5" xfId="6966" xr:uid="{00000000-0005-0000-0000-0000D91A0000}"/>
    <cellStyle name="Итог 2 2 5 2" xfId="6967" xr:uid="{00000000-0005-0000-0000-0000DA1A0000}"/>
    <cellStyle name="Итог 2 2 5 2 2" xfId="6968" xr:uid="{00000000-0005-0000-0000-0000DB1A0000}"/>
    <cellStyle name="Итог 2 2 5 2 3" xfId="6969" xr:uid="{00000000-0005-0000-0000-0000DC1A0000}"/>
    <cellStyle name="Итог 2 2 5 2 4" xfId="6970" xr:uid="{00000000-0005-0000-0000-0000DD1A0000}"/>
    <cellStyle name="Итог 2 2 5 3" xfId="6971" xr:uid="{00000000-0005-0000-0000-0000DE1A0000}"/>
    <cellStyle name="Итог 2 2 5 4" xfId="6972" xr:uid="{00000000-0005-0000-0000-0000DF1A0000}"/>
    <cellStyle name="Итог 2 2 5 5" xfId="6973" xr:uid="{00000000-0005-0000-0000-0000E01A0000}"/>
    <cellStyle name="Итог 2 2 6" xfId="6974" xr:uid="{00000000-0005-0000-0000-0000E11A0000}"/>
    <cellStyle name="Итог 2 2 6 2" xfId="6975" xr:uid="{00000000-0005-0000-0000-0000E21A0000}"/>
    <cellStyle name="Итог 2 2 6 3" xfId="6976" xr:uid="{00000000-0005-0000-0000-0000E31A0000}"/>
    <cellStyle name="Итог 2 2 6 4" xfId="6977" xr:uid="{00000000-0005-0000-0000-0000E41A0000}"/>
    <cellStyle name="Итог 2 2 7" xfId="6978" xr:uid="{00000000-0005-0000-0000-0000E51A0000}"/>
    <cellStyle name="Итог 2 2 8" xfId="6979" xr:uid="{00000000-0005-0000-0000-0000E61A0000}"/>
    <cellStyle name="Итог 2 2_замерная" xfId="6980" xr:uid="{00000000-0005-0000-0000-0000E71A0000}"/>
    <cellStyle name="Итог 2 3" xfId="6981" xr:uid="{00000000-0005-0000-0000-0000E81A0000}"/>
    <cellStyle name="Итог 2 3 2" xfId="6982" xr:uid="{00000000-0005-0000-0000-0000E91A0000}"/>
    <cellStyle name="Итог 2 3 2 2" xfId="6983" xr:uid="{00000000-0005-0000-0000-0000EA1A0000}"/>
    <cellStyle name="Итог 2 3 2 2 2" xfId="6984" xr:uid="{00000000-0005-0000-0000-0000EB1A0000}"/>
    <cellStyle name="Итог 2 3 2 2 3" xfId="6985" xr:uid="{00000000-0005-0000-0000-0000EC1A0000}"/>
    <cellStyle name="Итог 2 3 2 2 4" xfId="6986" xr:uid="{00000000-0005-0000-0000-0000ED1A0000}"/>
    <cellStyle name="Итог 2 3 2 3" xfId="6987" xr:uid="{00000000-0005-0000-0000-0000EE1A0000}"/>
    <cellStyle name="Итог 2 3 2 4" xfId="6988" xr:uid="{00000000-0005-0000-0000-0000EF1A0000}"/>
    <cellStyle name="Итог 2 3 2 5" xfId="6989" xr:uid="{00000000-0005-0000-0000-0000F01A0000}"/>
    <cellStyle name="Итог 2 3 2 6" xfId="6990" xr:uid="{00000000-0005-0000-0000-0000F11A0000}"/>
    <cellStyle name="Итог 2 3 3" xfId="6991" xr:uid="{00000000-0005-0000-0000-0000F21A0000}"/>
    <cellStyle name="Итог 2 3 3 2" xfId="6992" xr:uid="{00000000-0005-0000-0000-0000F31A0000}"/>
    <cellStyle name="Итог 2 3 3 2 2" xfId="6993" xr:uid="{00000000-0005-0000-0000-0000F41A0000}"/>
    <cellStyle name="Итог 2 3 3 2 3" xfId="6994" xr:uid="{00000000-0005-0000-0000-0000F51A0000}"/>
    <cellStyle name="Итог 2 3 3 2 4" xfId="6995" xr:uid="{00000000-0005-0000-0000-0000F61A0000}"/>
    <cellStyle name="Итог 2 3 3 3" xfId="6996" xr:uid="{00000000-0005-0000-0000-0000F71A0000}"/>
    <cellStyle name="Итог 2 3 3 4" xfId="6997" xr:uid="{00000000-0005-0000-0000-0000F81A0000}"/>
    <cellStyle name="Итог 2 3 3 5" xfId="6998" xr:uid="{00000000-0005-0000-0000-0000F91A0000}"/>
    <cellStyle name="Итог 2 3 4" xfId="6999" xr:uid="{00000000-0005-0000-0000-0000FA1A0000}"/>
    <cellStyle name="Итог 2 3 4 2" xfId="7000" xr:uid="{00000000-0005-0000-0000-0000FB1A0000}"/>
    <cellStyle name="Итог 2 3 4 2 2" xfId="7001" xr:uid="{00000000-0005-0000-0000-0000FC1A0000}"/>
    <cellStyle name="Итог 2 3 4 2 3" xfId="7002" xr:uid="{00000000-0005-0000-0000-0000FD1A0000}"/>
    <cellStyle name="Итог 2 3 4 2 4" xfId="7003" xr:uid="{00000000-0005-0000-0000-0000FE1A0000}"/>
    <cellStyle name="Итог 2 3 4 3" xfId="7004" xr:uid="{00000000-0005-0000-0000-0000FF1A0000}"/>
    <cellStyle name="Итог 2 3 4 4" xfId="7005" xr:uid="{00000000-0005-0000-0000-0000001B0000}"/>
    <cellStyle name="Итог 2 3 4 5" xfId="7006" xr:uid="{00000000-0005-0000-0000-0000011B0000}"/>
    <cellStyle name="Итог 2 3 5" xfId="7007" xr:uid="{00000000-0005-0000-0000-0000021B0000}"/>
    <cellStyle name="Итог 2 3 5 2" xfId="7008" xr:uid="{00000000-0005-0000-0000-0000031B0000}"/>
    <cellStyle name="Итог 2 3 5 3" xfId="7009" xr:uid="{00000000-0005-0000-0000-0000041B0000}"/>
    <cellStyle name="Итог 2 3 5 4" xfId="7010" xr:uid="{00000000-0005-0000-0000-0000051B0000}"/>
    <cellStyle name="Итог 2 3 6" xfId="7011" xr:uid="{00000000-0005-0000-0000-0000061B0000}"/>
    <cellStyle name="Итог 2 3 6 2" xfId="7012" xr:uid="{00000000-0005-0000-0000-0000071B0000}"/>
    <cellStyle name="Итог 2 3 6 3" xfId="7013" xr:uid="{00000000-0005-0000-0000-0000081B0000}"/>
    <cellStyle name="Итог 2 3 7" xfId="7014" xr:uid="{00000000-0005-0000-0000-0000091B0000}"/>
    <cellStyle name="Итог 2 3 7 2" xfId="7015" xr:uid="{00000000-0005-0000-0000-00000A1B0000}"/>
    <cellStyle name="Итог 2 3 8" xfId="7016" xr:uid="{00000000-0005-0000-0000-00000B1B0000}"/>
    <cellStyle name="Итог 2 3 9" xfId="7017" xr:uid="{00000000-0005-0000-0000-00000C1B0000}"/>
    <cellStyle name="Итог 2 4" xfId="7018" xr:uid="{00000000-0005-0000-0000-00000D1B0000}"/>
    <cellStyle name="Итог 2 4 2" xfId="7019" xr:uid="{00000000-0005-0000-0000-00000E1B0000}"/>
    <cellStyle name="Итог 2 4 2 2" xfId="7020" xr:uid="{00000000-0005-0000-0000-00000F1B0000}"/>
    <cellStyle name="Итог 2 4 2 2 2" xfId="7021" xr:uid="{00000000-0005-0000-0000-0000101B0000}"/>
    <cellStyle name="Итог 2 4 2 2 3" xfId="7022" xr:uid="{00000000-0005-0000-0000-0000111B0000}"/>
    <cellStyle name="Итог 2 4 2 2 4" xfId="7023" xr:uid="{00000000-0005-0000-0000-0000121B0000}"/>
    <cellStyle name="Итог 2 4 2 3" xfId="7024" xr:uid="{00000000-0005-0000-0000-0000131B0000}"/>
    <cellStyle name="Итог 2 4 2 4" xfId="7025" xr:uid="{00000000-0005-0000-0000-0000141B0000}"/>
    <cellStyle name="Итог 2 4 2 5" xfId="7026" xr:uid="{00000000-0005-0000-0000-0000151B0000}"/>
    <cellStyle name="Итог 2 4 3" xfId="7027" xr:uid="{00000000-0005-0000-0000-0000161B0000}"/>
    <cellStyle name="Итог 2 4 3 2" xfId="7028" xr:uid="{00000000-0005-0000-0000-0000171B0000}"/>
    <cellStyle name="Итог 2 4 3 3" xfId="7029" xr:uid="{00000000-0005-0000-0000-0000181B0000}"/>
    <cellStyle name="Итог 2 4 3 4" xfId="7030" xr:uid="{00000000-0005-0000-0000-0000191B0000}"/>
    <cellStyle name="Итог 2 4 4" xfId="7031" xr:uid="{00000000-0005-0000-0000-00001A1B0000}"/>
    <cellStyle name="Итог 2 4 4 2" xfId="7032" xr:uid="{00000000-0005-0000-0000-00001B1B0000}"/>
    <cellStyle name="Итог 2 4 4 3" xfId="7033" xr:uid="{00000000-0005-0000-0000-00001C1B0000}"/>
    <cellStyle name="Итог 2 4 5" xfId="7034" xr:uid="{00000000-0005-0000-0000-00001D1B0000}"/>
    <cellStyle name="Итог 2 4 5 2" xfId="7035" xr:uid="{00000000-0005-0000-0000-00001E1B0000}"/>
    <cellStyle name="Итог 2 4 6" xfId="7036" xr:uid="{00000000-0005-0000-0000-00001F1B0000}"/>
    <cellStyle name="Итог 2 4 7" xfId="7037" xr:uid="{00000000-0005-0000-0000-0000201B0000}"/>
    <cellStyle name="Итог 2 5" xfId="7038" xr:uid="{00000000-0005-0000-0000-0000211B0000}"/>
    <cellStyle name="Итог 2 5 2" xfId="7039" xr:uid="{00000000-0005-0000-0000-0000221B0000}"/>
    <cellStyle name="Итог 2 5 2 2" xfId="7040" xr:uid="{00000000-0005-0000-0000-0000231B0000}"/>
    <cellStyle name="Итог 2 5 2 3" xfId="7041" xr:uid="{00000000-0005-0000-0000-0000241B0000}"/>
    <cellStyle name="Итог 2 5 2 4" xfId="7042" xr:uid="{00000000-0005-0000-0000-0000251B0000}"/>
    <cellStyle name="Итог 2 5 3" xfId="7043" xr:uid="{00000000-0005-0000-0000-0000261B0000}"/>
    <cellStyle name="Итог 2 5 3 2" xfId="7044" xr:uid="{00000000-0005-0000-0000-0000271B0000}"/>
    <cellStyle name="Итог 2 5 3 3" xfId="7045" xr:uid="{00000000-0005-0000-0000-0000281B0000}"/>
    <cellStyle name="Итог 2 5 4" xfId="7046" xr:uid="{00000000-0005-0000-0000-0000291B0000}"/>
    <cellStyle name="Итог 2 5 4 2" xfId="7047" xr:uid="{00000000-0005-0000-0000-00002A1B0000}"/>
    <cellStyle name="Итог 2 5 5" xfId="7048" xr:uid="{00000000-0005-0000-0000-00002B1B0000}"/>
    <cellStyle name="Итог 2 5 6" xfId="7049" xr:uid="{00000000-0005-0000-0000-00002C1B0000}"/>
    <cellStyle name="Итог 2 6" xfId="7050" xr:uid="{00000000-0005-0000-0000-00002D1B0000}"/>
    <cellStyle name="Итог 2 6 2" xfId="7051" xr:uid="{00000000-0005-0000-0000-00002E1B0000}"/>
    <cellStyle name="Итог 2 6 2 2" xfId="7052" xr:uid="{00000000-0005-0000-0000-00002F1B0000}"/>
    <cellStyle name="Итог 2 6 2 3" xfId="7053" xr:uid="{00000000-0005-0000-0000-0000301B0000}"/>
    <cellStyle name="Итог 2 6 2 4" xfId="7054" xr:uid="{00000000-0005-0000-0000-0000311B0000}"/>
    <cellStyle name="Итог 2 6 3" xfId="7055" xr:uid="{00000000-0005-0000-0000-0000321B0000}"/>
    <cellStyle name="Итог 2 6 3 2" xfId="7056" xr:uid="{00000000-0005-0000-0000-0000331B0000}"/>
    <cellStyle name="Итог 2 6 3 3" xfId="7057" xr:uid="{00000000-0005-0000-0000-0000341B0000}"/>
    <cellStyle name="Итог 2 6 4" xfId="7058" xr:uid="{00000000-0005-0000-0000-0000351B0000}"/>
    <cellStyle name="Итог 2 6 4 2" xfId="7059" xr:uid="{00000000-0005-0000-0000-0000361B0000}"/>
    <cellStyle name="Итог 2 6 5" xfId="7060" xr:uid="{00000000-0005-0000-0000-0000371B0000}"/>
    <cellStyle name="Итог 2 6 6" xfId="7061" xr:uid="{00000000-0005-0000-0000-0000381B0000}"/>
    <cellStyle name="Итог 2 6 7" xfId="7062" xr:uid="{00000000-0005-0000-0000-0000391B0000}"/>
    <cellStyle name="Итог 2 7" xfId="7063" xr:uid="{00000000-0005-0000-0000-00003A1B0000}"/>
    <cellStyle name="Итог 2 7 2" xfId="7064" xr:uid="{00000000-0005-0000-0000-00003B1B0000}"/>
    <cellStyle name="Итог 2 7 2 2" xfId="7065" xr:uid="{00000000-0005-0000-0000-00003C1B0000}"/>
    <cellStyle name="Итог 2 7 3" xfId="7066" xr:uid="{00000000-0005-0000-0000-00003D1B0000}"/>
    <cellStyle name="Итог 2 7 3 2" xfId="7067" xr:uid="{00000000-0005-0000-0000-00003E1B0000}"/>
    <cellStyle name="Итог 2 7 4" xfId="7068" xr:uid="{00000000-0005-0000-0000-00003F1B0000}"/>
    <cellStyle name="Итог 2 7 5" xfId="7069" xr:uid="{00000000-0005-0000-0000-0000401B0000}"/>
    <cellStyle name="Итог 2 8" xfId="7070" xr:uid="{00000000-0005-0000-0000-0000411B0000}"/>
    <cellStyle name="Итог 2 8 2" xfId="7071" xr:uid="{00000000-0005-0000-0000-0000421B0000}"/>
    <cellStyle name="Итог 2 8 3" xfId="7072" xr:uid="{00000000-0005-0000-0000-0000431B0000}"/>
    <cellStyle name="Итог 2 8 3 2" xfId="7073" xr:uid="{00000000-0005-0000-0000-0000441B0000}"/>
    <cellStyle name="Итог 2 8 4" xfId="7074" xr:uid="{00000000-0005-0000-0000-0000451B0000}"/>
    <cellStyle name="Итог 2 8 5" xfId="7075" xr:uid="{00000000-0005-0000-0000-0000461B0000}"/>
    <cellStyle name="Итог 2 9" xfId="7076" xr:uid="{00000000-0005-0000-0000-0000471B0000}"/>
    <cellStyle name="Итог 2 9 2" xfId="7077" xr:uid="{00000000-0005-0000-0000-0000481B0000}"/>
    <cellStyle name="Итог 2 9 2 2" xfId="7078" xr:uid="{00000000-0005-0000-0000-0000491B0000}"/>
    <cellStyle name="Итог 2 9 3" xfId="7079" xr:uid="{00000000-0005-0000-0000-00004A1B0000}"/>
    <cellStyle name="Итог 2 9 4" xfId="7080" xr:uid="{00000000-0005-0000-0000-00004B1B0000}"/>
    <cellStyle name="Итог 2 9 5" xfId="7081" xr:uid="{00000000-0005-0000-0000-00004C1B0000}"/>
    <cellStyle name="Итог 2_2012" xfId="7082" xr:uid="{00000000-0005-0000-0000-00004D1B0000}"/>
    <cellStyle name="Итог 3" xfId="7083" xr:uid="{00000000-0005-0000-0000-00004E1B0000}"/>
    <cellStyle name="Итог 3 2" xfId="7084" xr:uid="{00000000-0005-0000-0000-00004F1B0000}"/>
    <cellStyle name="Итог 3 2 2" xfId="7085" xr:uid="{00000000-0005-0000-0000-0000501B0000}"/>
    <cellStyle name="Итог 3 2 2 2" xfId="7086" xr:uid="{00000000-0005-0000-0000-0000511B0000}"/>
    <cellStyle name="Итог 3 2 2 2 2" xfId="7087" xr:uid="{00000000-0005-0000-0000-0000521B0000}"/>
    <cellStyle name="Итог 3 2 2 2 3" xfId="7088" xr:uid="{00000000-0005-0000-0000-0000531B0000}"/>
    <cellStyle name="Итог 3 2 2 2 4" xfId="7089" xr:uid="{00000000-0005-0000-0000-0000541B0000}"/>
    <cellStyle name="Итог 3 2 2 3" xfId="7090" xr:uid="{00000000-0005-0000-0000-0000551B0000}"/>
    <cellStyle name="Итог 3 2 2 4" xfId="7091" xr:uid="{00000000-0005-0000-0000-0000561B0000}"/>
    <cellStyle name="Итог 3 2 2 5" xfId="7092" xr:uid="{00000000-0005-0000-0000-0000571B0000}"/>
    <cellStyle name="Итог 3 2 3" xfId="7093" xr:uid="{00000000-0005-0000-0000-0000581B0000}"/>
    <cellStyle name="Итог 3 2 3 2" xfId="7094" xr:uid="{00000000-0005-0000-0000-0000591B0000}"/>
    <cellStyle name="Итог 3 2 3 2 2" xfId="7095" xr:uid="{00000000-0005-0000-0000-00005A1B0000}"/>
    <cellStyle name="Итог 3 2 3 2 3" xfId="7096" xr:uid="{00000000-0005-0000-0000-00005B1B0000}"/>
    <cellStyle name="Итог 3 2 3 2 4" xfId="7097" xr:uid="{00000000-0005-0000-0000-00005C1B0000}"/>
    <cellStyle name="Итог 3 2 3 3" xfId="7098" xr:uid="{00000000-0005-0000-0000-00005D1B0000}"/>
    <cellStyle name="Итог 3 2 3 4" xfId="7099" xr:uid="{00000000-0005-0000-0000-00005E1B0000}"/>
    <cellStyle name="Итог 3 2 3 5" xfId="7100" xr:uid="{00000000-0005-0000-0000-00005F1B0000}"/>
    <cellStyle name="Итог 3 2 4" xfId="7101" xr:uid="{00000000-0005-0000-0000-0000601B0000}"/>
    <cellStyle name="Итог 3 2 4 2" xfId="7102" xr:uid="{00000000-0005-0000-0000-0000611B0000}"/>
    <cellStyle name="Итог 3 2 4 2 2" xfId="7103" xr:uid="{00000000-0005-0000-0000-0000621B0000}"/>
    <cellStyle name="Итог 3 2 4 2 3" xfId="7104" xr:uid="{00000000-0005-0000-0000-0000631B0000}"/>
    <cellStyle name="Итог 3 2 4 2 4" xfId="7105" xr:uid="{00000000-0005-0000-0000-0000641B0000}"/>
    <cellStyle name="Итог 3 2 4 3" xfId="7106" xr:uid="{00000000-0005-0000-0000-0000651B0000}"/>
    <cellStyle name="Итог 3 2 4 4" xfId="7107" xr:uid="{00000000-0005-0000-0000-0000661B0000}"/>
    <cellStyle name="Итог 3 2 4 5" xfId="7108" xr:uid="{00000000-0005-0000-0000-0000671B0000}"/>
    <cellStyle name="Итог 3 2 5" xfId="7109" xr:uid="{00000000-0005-0000-0000-0000681B0000}"/>
    <cellStyle name="Итог 3 2 5 2" xfId="7110" xr:uid="{00000000-0005-0000-0000-0000691B0000}"/>
    <cellStyle name="Итог 3 2 5 3" xfId="7111" xr:uid="{00000000-0005-0000-0000-00006A1B0000}"/>
    <cellStyle name="Итог 3 2 5 4" xfId="7112" xr:uid="{00000000-0005-0000-0000-00006B1B0000}"/>
    <cellStyle name="Итог 3 2 6" xfId="7113" xr:uid="{00000000-0005-0000-0000-00006C1B0000}"/>
    <cellStyle name="Итог 3 2 7" xfId="7114" xr:uid="{00000000-0005-0000-0000-00006D1B0000}"/>
    <cellStyle name="Итог 3 2 8" xfId="7115" xr:uid="{00000000-0005-0000-0000-00006E1B0000}"/>
    <cellStyle name="Итог 3 3" xfId="7116" xr:uid="{00000000-0005-0000-0000-00006F1B0000}"/>
    <cellStyle name="Итог 3 3 2" xfId="7117" xr:uid="{00000000-0005-0000-0000-0000701B0000}"/>
    <cellStyle name="Итог 3 3 2 2" xfId="7118" xr:uid="{00000000-0005-0000-0000-0000711B0000}"/>
    <cellStyle name="Итог 3 3 2 2 2" xfId="7119" xr:uid="{00000000-0005-0000-0000-0000721B0000}"/>
    <cellStyle name="Итог 3 3 2 2 3" xfId="7120" xr:uid="{00000000-0005-0000-0000-0000731B0000}"/>
    <cellStyle name="Итог 3 3 2 2 4" xfId="7121" xr:uid="{00000000-0005-0000-0000-0000741B0000}"/>
    <cellStyle name="Итог 3 3 2 3" xfId="7122" xr:uid="{00000000-0005-0000-0000-0000751B0000}"/>
    <cellStyle name="Итог 3 3 2 4" xfId="7123" xr:uid="{00000000-0005-0000-0000-0000761B0000}"/>
    <cellStyle name="Итог 3 3 2 5" xfId="7124" xr:uid="{00000000-0005-0000-0000-0000771B0000}"/>
    <cellStyle name="Итог 3 3 3" xfId="7125" xr:uid="{00000000-0005-0000-0000-0000781B0000}"/>
    <cellStyle name="Итог 3 3 3 2" xfId="7126" xr:uid="{00000000-0005-0000-0000-0000791B0000}"/>
    <cellStyle name="Итог 3 3 3 3" xfId="7127" xr:uid="{00000000-0005-0000-0000-00007A1B0000}"/>
    <cellStyle name="Итог 3 3 3 4" xfId="7128" xr:uid="{00000000-0005-0000-0000-00007B1B0000}"/>
    <cellStyle name="Итог 3 3 4" xfId="7129" xr:uid="{00000000-0005-0000-0000-00007C1B0000}"/>
    <cellStyle name="Итог 3 3 5" xfId="7130" xr:uid="{00000000-0005-0000-0000-00007D1B0000}"/>
    <cellStyle name="Итог 3 3 6" xfId="7131" xr:uid="{00000000-0005-0000-0000-00007E1B0000}"/>
    <cellStyle name="Итог 3 4" xfId="7132" xr:uid="{00000000-0005-0000-0000-00007F1B0000}"/>
    <cellStyle name="Итог 3 4 2" xfId="7133" xr:uid="{00000000-0005-0000-0000-0000801B0000}"/>
    <cellStyle name="Итог 3 4 2 2" xfId="7134" xr:uid="{00000000-0005-0000-0000-0000811B0000}"/>
    <cellStyle name="Итог 3 4 2 3" xfId="7135" xr:uid="{00000000-0005-0000-0000-0000821B0000}"/>
    <cellStyle name="Итог 3 4 2 4" xfId="7136" xr:uid="{00000000-0005-0000-0000-0000831B0000}"/>
    <cellStyle name="Итог 3 4 3" xfId="7137" xr:uid="{00000000-0005-0000-0000-0000841B0000}"/>
    <cellStyle name="Итог 3 4 4" xfId="7138" xr:uid="{00000000-0005-0000-0000-0000851B0000}"/>
    <cellStyle name="Итог 3 4 5" xfId="7139" xr:uid="{00000000-0005-0000-0000-0000861B0000}"/>
    <cellStyle name="Итог 3 4 6" xfId="7140" xr:uid="{00000000-0005-0000-0000-0000871B0000}"/>
    <cellStyle name="Итог 3 5" xfId="7141" xr:uid="{00000000-0005-0000-0000-0000881B0000}"/>
    <cellStyle name="Итог 3 5 2" xfId="7142" xr:uid="{00000000-0005-0000-0000-0000891B0000}"/>
    <cellStyle name="Итог 3 5 2 2" xfId="7143" xr:uid="{00000000-0005-0000-0000-00008A1B0000}"/>
    <cellStyle name="Итог 3 5 2 3" xfId="7144" xr:uid="{00000000-0005-0000-0000-00008B1B0000}"/>
    <cellStyle name="Итог 3 5 2 4" xfId="7145" xr:uid="{00000000-0005-0000-0000-00008C1B0000}"/>
    <cellStyle name="Итог 3 5 3" xfId="7146" xr:uid="{00000000-0005-0000-0000-00008D1B0000}"/>
    <cellStyle name="Итог 3 5 4" xfId="7147" xr:uid="{00000000-0005-0000-0000-00008E1B0000}"/>
    <cellStyle name="Итог 3 5 5" xfId="7148" xr:uid="{00000000-0005-0000-0000-00008F1B0000}"/>
    <cellStyle name="Итог 3 6" xfId="7149" xr:uid="{00000000-0005-0000-0000-0000901B0000}"/>
    <cellStyle name="Итог 3 6 2" xfId="7150" xr:uid="{00000000-0005-0000-0000-0000911B0000}"/>
    <cellStyle name="Итог 3 6 3" xfId="7151" xr:uid="{00000000-0005-0000-0000-0000921B0000}"/>
    <cellStyle name="Итог 3 6 4" xfId="7152" xr:uid="{00000000-0005-0000-0000-0000931B0000}"/>
    <cellStyle name="Итог 3 7" xfId="7153" xr:uid="{00000000-0005-0000-0000-0000941B0000}"/>
    <cellStyle name="Итог 3 7 2" xfId="7154" xr:uid="{00000000-0005-0000-0000-0000951B0000}"/>
    <cellStyle name="Итог 3 8" xfId="7155" xr:uid="{00000000-0005-0000-0000-0000961B0000}"/>
    <cellStyle name="Итог 3 9" xfId="7156" xr:uid="{00000000-0005-0000-0000-0000971B0000}"/>
    <cellStyle name="Итог 3_Параметры" xfId="7157" xr:uid="{00000000-0005-0000-0000-0000981B0000}"/>
    <cellStyle name="Итог 4" xfId="7158" xr:uid="{00000000-0005-0000-0000-0000991B0000}"/>
    <cellStyle name="Итог 4 2" xfId="7159" xr:uid="{00000000-0005-0000-0000-00009A1B0000}"/>
    <cellStyle name="Итог 4 2 2" xfId="7160" xr:uid="{00000000-0005-0000-0000-00009B1B0000}"/>
    <cellStyle name="Итог 4 2 3" xfId="7161" xr:uid="{00000000-0005-0000-0000-00009C1B0000}"/>
    <cellStyle name="Итог 4 2 4" xfId="7162" xr:uid="{00000000-0005-0000-0000-00009D1B0000}"/>
    <cellStyle name="Итог 4 3" xfId="7163" xr:uid="{00000000-0005-0000-0000-00009E1B0000}"/>
    <cellStyle name="Итог 4 4" xfId="7164" xr:uid="{00000000-0005-0000-0000-00009F1B0000}"/>
    <cellStyle name="Итог 4 5" xfId="7165" xr:uid="{00000000-0005-0000-0000-0000A01B0000}"/>
    <cellStyle name="Итог 5" xfId="7166" xr:uid="{00000000-0005-0000-0000-0000A11B0000}"/>
    <cellStyle name="Итог 5 2" xfId="7167" xr:uid="{00000000-0005-0000-0000-0000A21B0000}"/>
    <cellStyle name="Итог 5 2 2" xfId="7168" xr:uid="{00000000-0005-0000-0000-0000A31B0000}"/>
    <cellStyle name="Итог 5 2 3" xfId="7169" xr:uid="{00000000-0005-0000-0000-0000A41B0000}"/>
    <cellStyle name="Итог 5 2 4" xfId="7170" xr:uid="{00000000-0005-0000-0000-0000A51B0000}"/>
    <cellStyle name="Итог 5 3" xfId="7171" xr:uid="{00000000-0005-0000-0000-0000A61B0000}"/>
    <cellStyle name="Итог 5 4" xfId="7172" xr:uid="{00000000-0005-0000-0000-0000A71B0000}"/>
    <cellStyle name="Итог 5 5" xfId="7173" xr:uid="{00000000-0005-0000-0000-0000A81B0000}"/>
    <cellStyle name="Итог 6" xfId="7174" xr:uid="{00000000-0005-0000-0000-0000A91B0000}"/>
    <cellStyle name="Итог 6 2" xfId="7175" xr:uid="{00000000-0005-0000-0000-0000AA1B0000}"/>
    <cellStyle name="Итог 6 2 2" xfId="7176" xr:uid="{00000000-0005-0000-0000-0000AB1B0000}"/>
    <cellStyle name="Итог 6 2 3" xfId="7177" xr:uid="{00000000-0005-0000-0000-0000AC1B0000}"/>
    <cellStyle name="Итог 6 3" xfId="7178" xr:uid="{00000000-0005-0000-0000-0000AD1B0000}"/>
    <cellStyle name="Итог 6 4" xfId="7179" xr:uid="{00000000-0005-0000-0000-0000AE1B0000}"/>
    <cellStyle name="Итог 7" xfId="7180" xr:uid="{00000000-0005-0000-0000-0000AF1B0000}"/>
    <cellStyle name="Итог 7 2" xfId="7181" xr:uid="{00000000-0005-0000-0000-0000B01B0000}"/>
    <cellStyle name="Итог 7 2 2" xfId="7182" xr:uid="{00000000-0005-0000-0000-0000B11B0000}"/>
    <cellStyle name="Итог 7 2 3" xfId="7183" xr:uid="{00000000-0005-0000-0000-0000B21B0000}"/>
    <cellStyle name="Итог 7 3" xfId="7184" xr:uid="{00000000-0005-0000-0000-0000B31B0000}"/>
    <cellStyle name="Итог 7 4" xfId="7185" xr:uid="{00000000-0005-0000-0000-0000B41B0000}"/>
    <cellStyle name="Итог 8" xfId="7186" xr:uid="{00000000-0005-0000-0000-0000B51B0000}"/>
    <cellStyle name="Итог 8 2" xfId="7187" xr:uid="{00000000-0005-0000-0000-0000B61B0000}"/>
    <cellStyle name="Итог 8 2 2" xfId="7188" xr:uid="{00000000-0005-0000-0000-0000B71B0000}"/>
    <cellStyle name="Итог 8 2 3" xfId="7189" xr:uid="{00000000-0005-0000-0000-0000B81B0000}"/>
    <cellStyle name="Итог 8 3" xfId="7190" xr:uid="{00000000-0005-0000-0000-0000B91B0000}"/>
    <cellStyle name="Итог 8 4" xfId="7191" xr:uid="{00000000-0005-0000-0000-0000BA1B0000}"/>
    <cellStyle name="Итог 9" xfId="7192" xr:uid="{00000000-0005-0000-0000-0000BB1B0000}"/>
    <cellStyle name="Итог 9 2" xfId="7193" xr:uid="{00000000-0005-0000-0000-0000BC1B0000}"/>
    <cellStyle name="Итог 9 2 2" xfId="7194" xr:uid="{00000000-0005-0000-0000-0000BD1B0000}"/>
    <cellStyle name="Итог 9 2 3" xfId="7195" xr:uid="{00000000-0005-0000-0000-0000BE1B0000}"/>
    <cellStyle name="Итог 9 3" xfId="7196" xr:uid="{00000000-0005-0000-0000-0000BF1B0000}"/>
    <cellStyle name="Итог 9 4" xfId="7197" xr:uid="{00000000-0005-0000-0000-0000C01B0000}"/>
    <cellStyle name="Контрольная ячейка 10" xfId="7198" xr:uid="{00000000-0005-0000-0000-0000C11B0000}"/>
    <cellStyle name="Контрольная ячейка 2" xfId="48" xr:uid="{00000000-0005-0000-0000-0000C21B0000}"/>
    <cellStyle name="Контрольная ячейка 2 2" xfId="7199" xr:uid="{00000000-0005-0000-0000-0000C31B0000}"/>
    <cellStyle name="Контрольная ячейка 2 2 2" xfId="7200" xr:uid="{00000000-0005-0000-0000-0000C41B0000}"/>
    <cellStyle name="Контрольная ячейка 2 2 2 2" xfId="7201" xr:uid="{00000000-0005-0000-0000-0000C51B0000}"/>
    <cellStyle name="Контрольная ячейка 2 2 3" xfId="7202" xr:uid="{00000000-0005-0000-0000-0000C61B0000}"/>
    <cellStyle name="Контрольная ячейка 2 2 4" xfId="7203" xr:uid="{00000000-0005-0000-0000-0000C71B0000}"/>
    <cellStyle name="Контрольная ячейка 2 2_замерная" xfId="7204" xr:uid="{00000000-0005-0000-0000-0000C81B0000}"/>
    <cellStyle name="Контрольная ячейка 2 3" xfId="7205" xr:uid="{00000000-0005-0000-0000-0000C91B0000}"/>
    <cellStyle name="Контрольная ячейка 2 3 2" xfId="7206" xr:uid="{00000000-0005-0000-0000-0000CA1B0000}"/>
    <cellStyle name="Контрольная ячейка 2 3 2 2" xfId="7207" xr:uid="{00000000-0005-0000-0000-0000CB1B0000}"/>
    <cellStyle name="Контрольная ячейка 2 4" xfId="7208" xr:uid="{00000000-0005-0000-0000-0000CC1B0000}"/>
    <cellStyle name="Контрольная ячейка 2 4 2" xfId="7209" xr:uid="{00000000-0005-0000-0000-0000CD1B0000}"/>
    <cellStyle name="Контрольная ячейка 2 5" xfId="7210" xr:uid="{00000000-0005-0000-0000-0000CE1B0000}"/>
    <cellStyle name="Контрольная ячейка 2 6" xfId="7211" xr:uid="{00000000-0005-0000-0000-0000CF1B0000}"/>
    <cellStyle name="Контрольная ячейка 2 6 2" xfId="7212" xr:uid="{00000000-0005-0000-0000-0000D01B0000}"/>
    <cellStyle name="Контрольная ячейка 2 7" xfId="7213" xr:uid="{00000000-0005-0000-0000-0000D11B0000}"/>
    <cellStyle name="Контрольная ячейка 2 8" xfId="7214" xr:uid="{00000000-0005-0000-0000-0000D21B0000}"/>
    <cellStyle name="Контрольная ячейка 2 9" xfId="7215" xr:uid="{00000000-0005-0000-0000-0000D31B0000}"/>
    <cellStyle name="Контрольная ячейка 2_2012" xfId="7216" xr:uid="{00000000-0005-0000-0000-0000D41B0000}"/>
    <cellStyle name="Контрольная ячейка 3" xfId="7217" xr:uid="{00000000-0005-0000-0000-0000D51B0000}"/>
    <cellStyle name="Контрольная ячейка 3 2" xfId="7218" xr:uid="{00000000-0005-0000-0000-0000D61B0000}"/>
    <cellStyle name="Контрольная ячейка 3 3" xfId="7219" xr:uid="{00000000-0005-0000-0000-0000D71B0000}"/>
    <cellStyle name="Контрольная ячейка 3 4" xfId="7220" xr:uid="{00000000-0005-0000-0000-0000D81B0000}"/>
    <cellStyle name="Контрольная ячейка 3 4 2" xfId="7221" xr:uid="{00000000-0005-0000-0000-0000D91B0000}"/>
    <cellStyle name="Контрольная ячейка 3 5" xfId="7222" xr:uid="{00000000-0005-0000-0000-0000DA1B0000}"/>
    <cellStyle name="Контрольная ячейка 3_Параметры" xfId="7223" xr:uid="{00000000-0005-0000-0000-0000DB1B0000}"/>
    <cellStyle name="Контрольная ячейка 4" xfId="7224" xr:uid="{00000000-0005-0000-0000-0000DC1B0000}"/>
    <cellStyle name="Контрольная ячейка 4 2" xfId="7225" xr:uid="{00000000-0005-0000-0000-0000DD1B0000}"/>
    <cellStyle name="Контрольная ячейка 4 2 2" xfId="7226" xr:uid="{00000000-0005-0000-0000-0000DE1B0000}"/>
    <cellStyle name="Контрольная ячейка 5" xfId="7227" xr:uid="{00000000-0005-0000-0000-0000DF1B0000}"/>
    <cellStyle name="Контрольная ячейка 5 2" xfId="7228" xr:uid="{00000000-0005-0000-0000-0000E01B0000}"/>
    <cellStyle name="Контрольная ячейка 5 2 2" xfId="7229" xr:uid="{00000000-0005-0000-0000-0000E11B0000}"/>
    <cellStyle name="Контрольная ячейка 6" xfId="7230" xr:uid="{00000000-0005-0000-0000-0000E21B0000}"/>
    <cellStyle name="Контрольная ячейка 6 2" xfId="7231" xr:uid="{00000000-0005-0000-0000-0000E31B0000}"/>
    <cellStyle name="Контрольная ячейка 7" xfId="7232" xr:uid="{00000000-0005-0000-0000-0000E41B0000}"/>
    <cellStyle name="Контрольная ячейка 7 2" xfId="7233" xr:uid="{00000000-0005-0000-0000-0000E51B0000}"/>
    <cellStyle name="Контрольная ячейка 8" xfId="7234" xr:uid="{00000000-0005-0000-0000-0000E61B0000}"/>
    <cellStyle name="Контрольная ячейка 8 2" xfId="7235" xr:uid="{00000000-0005-0000-0000-0000E71B0000}"/>
    <cellStyle name="Контрольная ячейка 9" xfId="7236" xr:uid="{00000000-0005-0000-0000-0000E81B0000}"/>
    <cellStyle name="Название 2" xfId="49" xr:uid="{00000000-0005-0000-0000-0000E91B0000}"/>
    <cellStyle name="Название 2 2" xfId="7237" xr:uid="{00000000-0005-0000-0000-0000EA1B0000}"/>
    <cellStyle name="Название 2 2 2" xfId="7238" xr:uid="{00000000-0005-0000-0000-0000EB1B0000}"/>
    <cellStyle name="Название 2 2 2 2" xfId="7239" xr:uid="{00000000-0005-0000-0000-0000EC1B0000}"/>
    <cellStyle name="Название 2 2 3" xfId="7240" xr:uid="{00000000-0005-0000-0000-0000ED1B0000}"/>
    <cellStyle name="Название 2 2 4" xfId="7241" xr:uid="{00000000-0005-0000-0000-0000EE1B0000}"/>
    <cellStyle name="Название 2 2_замерная" xfId="7242" xr:uid="{00000000-0005-0000-0000-0000EF1B0000}"/>
    <cellStyle name="Название 2 3" xfId="7243" xr:uid="{00000000-0005-0000-0000-0000F01B0000}"/>
    <cellStyle name="Название 2 4" xfId="7244" xr:uid="{00000000-0005-0000-0000-0000F11B0000}"/>
    <cellStyle name="Название 2 4 2" xfId="7245" xr:uid="{00000000-0005-0000-0000-0000F21B0000}"/>
    <cellStyle name="Название 2 5" xfId="7246" xr:uid="{00000000-0005-0000-0000-0000F31B0000}"/>
    <cellStyle name="Название 2 6" xfId="7247" xr:uid="{00000000-0005-0000-0000-0000F41B0000}"/>
    <cellStyle name="Название 2 7" xfId="7248" xr:uid="{00000000-0005-0000-0000-0000F51B0000}"/>
    <cellStyle name="Название 2 8" xfId="7249" xr:uid="{00000000-0005-0000-0000-0000F61B0000}"/>
    <cellStyle name="Название 2 9" xfId="7250" xr:uid="{00000000-0005-0000-0000-0000F71B0000}"/>
    <cellStyle name="Название 2_2012" xfId="7251" xr:uid="{00000000-0005-0000-0000-0000F81B0000}"/>
    <cellStyle name="Название 3" xfId="7252" xr:uid="{00000000-0005-0000-0000-0000F91B0000}"/>
    <cellStyle name="Название 3 2" xfId="7253" xr:uid="{00000000-0005-0000-0000-0000FA1B0000}"/>
    <cellStyle name="Название 3 3" xfId="7254" xr:uid="{00000000-0005-0000-0000-0000FB1B0000}"/>
    <cellStyle name="Нейтральный 10" xfId="7255" xr:uid="{00000000-0005-0000-0000-0000FC1B0000}"/>
    <cellStyle name="Нейтральный 2" xfId="50" xr:uid="{00000000-0005-0000-0000-0000FD1B0000}"/>
    <cellStyle name="Нейтральный 2 2" xfId="7256" xr:uid="{00000000-0005-0000-0000-0000FE1B0000}"/>
    <cellStyle name="Нейтральный 2 2 2" xfId="7257" xr:uid="{00000000-0005-0000-0000-0000FF1B0000}"/>
    <cellStyle name="Нейтральный 2 2 2 2" xfId="7258" xr:uid="{00000000-0005-0000-0000-0000001C0000}"/>
    <cellStyle name="Нейтральный 2 2 3" xfId="7259" xr:uid="{00000000-0005-0000-0000-0000011C0000}"/>
    <cellStyle name="Нейтральный 2 2 4" xfId="7260" xr:uid="{00000000-0005-0000-0000-0000021C0000}"/>
    <cellStyle name="Нейтральный 2 2_замерная" xfId="7261" xr:uid="{00000000-0005-0000-0000-0000031C0000}"/>
    <cellStyle name="Нейтральный 2 3" xfId="7262" xr:uid="{00000000-0005-0000-0000-0000041C0000}"/>
    <cellStyle name="Нейтральный 2 3 2" xfId="7263" xr:uid="{00000000-0005-0000-0000-0000051C0000}"/>
    <cellStyle name="Нейтральный 2 3 2 2" xfId="7264" xr:uid="{00000000-0005-0000-0000-0000061C0000}"/>
    <cellStyle name="Нейтральный 2 4" xfId="7265" xr:uid="{00000000-0005-0000-0000-0000071C0000}"/>
    <cellStyle name="Нейтральный 2 4 2" xfId="7266" xr:uid="{00000000-0005-0000-0000-0000081C0000}"/>
    <cellStyle name="Нейтральный 2 5" xfId="7267" xr:uid="{00000000-0005-0000-0000-0000091C0000}"/>
    <cellStyle name="Нейтральный 2 6" xfId="7268" xr:uid="{00000000-0005-0000-0000-00000A1C0000}"/>
    <cellStyle name="Нейтральный 2 6 2" xfId="7269" xr:uid="{00000000-0005-0000-0000-00000B1C0000}"/>
    <cellStyle name="Нейтральный 2 7" xfId="7270" xr:uid="{00000000-0005-0000-0000-00000C1C0000}"/>
    <cellStyle name="Нейтральный 2 8" xfId="7271" xr:uid="{00000000-0005-0000-0000-00000D1C0000}"/>
    <cellStyle name="Нейтральный 2 9" xfId="7272" xr:uid="{00000000-0005-0000-0000-00000E1C0000}"/>
    <cellStyle name="Нейтральный 2_2012" xfId="7273" xr:uid="{00000000-0005-0000-0000-00000F1C0000}"/>
    <cellStyle name="Нейтральный 3" xfId="7274" xr:uid="{00000000-0005-0000-0000-0000101C0000}"/>
    <cellStyle name="Нейтральный 3 2" xfId="7275" xr:uid="{00000000-0005-0000-0000-0000111C0000}"/>
    <cellStyle name="Нейтральный 3 3" xfId="7276" xr:uid="{00000000-0005-0000-0000-0000121C0000}"/>
    <cellStyle name="Нейтральный 3 4" xfId="7277" xr:uid="{00000000-0005-0000-0000-0000131C0000}"/>
    <cellStyle name="Нейтральный 3 4 2" xfId="7278" xr:uid="{00000000-0005-0000-0000-0000141C0000}"/>
    <cellStyle name="Нейтральный 3 5" xfId="7279" xr:uid="{00000000-0005-0000-0000-0000151C0000}"/>
    <cellStyle name="Нейтральный 3_Р-52" xfId="7280" xr:uid="{00000000-0005-0000-0000-0000161C0000}"/>
    <cellStyle name="Нейтральный 4" xfId="7281" xr:uid="{00000000-0005-0000-0000-0000171C0000}"/>
    <cellStyle name="Нейтральный 4 2" xfId="7282" xr:uid="{00000000-0005-0000-0000-0000181C0000}"/>
    <cellStyle name="Нейтральный 4 2 2" xfId="7283" xr:uid="{00000000-0005-0000-0000-0000191C0000}"/>
    <cellStyle name="Нейтральный 5" xfId="7284" xr:uid="{00000000-0005-0000-0000-00001A1C0000}"/>
    <cellStyle name="Нейтральный 5 2" xfId="7285" xr:uid="{00000000-0005-0000-0000-00001B1C0000}"/>
    <cellStyle name="Нейтральный 5 2 2" xfId="7286" xr:uid="{00000000-0005-0000-0000-00001C1C0000}"/>
    <cellStyle name="Нейтральный 6" xfId="7287" xr:uid="{00000000-0005-0000-0000-00001D1C0000}"/>
    <cellStyle name="Нейтральный 6 2" xfId="7288" xr:uid="{00000000-0005-0000-0000-00001E1C0000}"/>
    <cellStyle name="Нейтральный 7" xfId="7289" xr:uid="{00000000-0005-0000-0000-00001F1C0000}"/>
    <cellStyle name="Нейтральный 7 2" xfId="7290" xr:uid="{00000000-0005-0000-0000-0000201C0000}"/>
    <cellStyle name="Нейтральный 8" xfId="7291" xr:uid="{00000000-0005-0000-0000-0000211C0000}"/>
    <cellStyle name="Нейтральный 8 2" xfId="7292" xr:uid="{00000000-0005-0000-0000-0000221C0000}"/>
    <cellStyle name="Нейтральный 9" xfId="7293" xr:uid="{00000000-0005-0000-0000-0000231C0000}"/>
    <cellStyle name="новый" xfId="51" xr:uid="{00000000-0005-0000-0000-0000241C0000}"/>
    <cellStyle name="новый 2" xfId="141" xr:uid="{00000000-0005-0000-0000-0000251C0000}"/>
    <cellStyle name="Обычный [0,0]" xfId="7294" xr:uid="{00000000-0005-0000-0000-0000271C0000}"/>
    <cellStyle name="Обычный [0,0] 2" xfId="7295" xr:uid="{00000000-0005-0000-0000-0000281C0000}"/>
    <cellStyle name="Обычный [0,0] 2 2" xfId="7296" xr:uid="{00000000-0005-0000-0000-0000291C0000}"/>
    <cellStyle name="Обычный [0,0] 2 2 3" xfId="7297" xr:uid="{00000000-0005-0000-0000-00002A1C0000}"/>
    <cellStyle name="Обычный [0,0] 3" xfId="7298" xr:uid="{00000000-0005-0000-0000-00002B1C0000}"/>
    <cellStyle name="Обычный 10" xfId="123" xr:uid="{00000000-0005-0000-0000-00002C1C0000}"/>
    <cellStyle name="Обычный 10 10" xfId="7300" xr:uid="{00000000-0005-0000-0000-00002D1C0000}"/>
    <cellStyle name="Обычный 10 10 2" xfId="7301" xr:uid="{00000000-0005-0000-0000-00002E1C0000}"/>
    <cellStyle name="Обычный 10 10 2 2" xfId="7302" xr:uid="{00000000-0005-0000-0000-00002F1C0000}"/>
    <cellStyle name="Обычный 10 10 3" xfId="7303" xr:uid="{00000000-0005-0000-0000-0000301C0000}"/>
    <cellStyle name="Обычный 10 11" xfId="7304" xr:uid="{00000000-0005-0000-0000-0000311C0000}"/>
    <cellStyle name="Обычный 10 12" xfId="7299" xr:uid="{00000000-0005-0000-0000-0000321C0000}"/>
    <cellStyle name="Обычный 10 2" xfId="7305" xr:uid="{00000000-0005-0000-0000-0000331C0000}"/>
    <cellStyle name="Обычный 10 2 2" xfId="7306" xr:uid="{00000000-0005-0000-0000-0000341C0000}"/>
    <cellStyle name="Обычный 10 2 3" xfId="7307" xr:uid="{00000000-0005-0000-0000-0000351C0000}"/>
    <cellStyle name="Обычный 10 3" xfId="7308" xr:uid="{00000000-0005-0000-0000-0000361C0000}"/>
    <cellStyle name="Обычный 10 3 10" xfId="7309" xr:uid="{00000000-0005-0000-0000-0000371C0000}"/>
    <cellStyle name="Обычный 10 3 11" xfId="7310" xr:uid="{00000000-0005-0000-0000-0000381C0000}"/>
    <cellStyle name="Обычный 10 3 11 2" xfId="7311" xr:uid="{00000000-0005-0000-0000-0000391C0000}"/>
    <cellStyle name="Обычный 10 3 12" xfId="7312" xr:uid="{00000000-0005-0000-0000-00003A1C0000}"/>
    <cellStyle name="Обычный 10 3 2" xfId="7313" xr:uid="{00000000-0005-0000-0000-00003B1C0000}"/>
    <cellStyle name="Обычный 10 3 2 2" xfId="7314" xr:uid="{00000000-0005-0000-0000-00003C1C0000}"/>
    <cellStyle name="Обычный 10 3 2 2 2" xfId="7315" xr:uid="{00000000-0005-0000-0000-00003D1C0000}"/>
    <cellStyle name="Обычный 10 3 2 2 2 2" xfId="7316" xr:uid="{00000000-0005-0000-0000-00003E1C0000}"/>
    <cellStyle name="Обычный 10 3 2 2 2 2 2" xfId="7317" xr:uid="{00000000-0005-0000-0000-00003F1C0000}"/>
    <cellStyle name="Обычный 10 3 2 2 2 2 2 2" xfId="7318" xr:uid="{00000000-0005-0000-0000-0000401C0000}"/>
    <cellStyle name="Обычный 10 3 2 2 2 2 3" xfId="7319" xr:uid="{00000000-0005-0000-0000-0000411C0000}"/>
    <cellStyle name="Обычный 10 3 2 2 2 3" xfId="7320" xr:uid="{00000000-0005-0000-0000-0000421C0000}"/>
    <cellStyle name="Обычный 10 3 2 2 2 3 2" xfId="7321" xr:uid="{00000000-0005-0000-0000-0000431C0000}"/>
    <cellStyle name="Обычный 10 3 2 2 2 3 2 2" xfId="7322" xr:uid="{00000000-0005-0000-0000-0000441C0000}"/>
    <cellStyle name="Обычный 10 3 2 2 2 3 3" xfId="7323" xr:uid="{00000000-0005-0000-0000-0000451C0000}"/>
    <cellStyle name="Обычный 10 3 2 2 2 4" xfId="7324" xr:uid="{00000000-0005-0000-0000-0000461C0000}"/>
    <cellStyle name="Обычный 10 3 2 2 2 4 2" xfId="7325" xr:uid="{00000000-0005-0000-0000-0000471C0000}"/>
    <cellStyle name="Обычный 10 3 2 2 2 5" xfId="7326" xr:uid="{00000000-0005-0000-0000-0000481C0000}"/>
    <cellStyle name="Обычный 10 3 2 2 3" xfId="7327" xr:uid="{00000000-0005-0000-0000-0000491C0000}"/>
    <cellStyle name="Обычный 10 3 2 2 3 2" xfId="7328" xr:uid="{00000000-0005-0000-0000-00004A1C0000}"/>
    <cellStyle name="Обычный 10 3 2 2 3 2 2" xfId="7329" xr:uid="{00000000-0005-0000-0000-00004B1C0000}"/>
    <cellStyle name="Обычный 10 3 2 2 3 2 2 2" xfId="7330" xr:uid="{00000000-0005-0000-0000-00004C1C0000}"/>
    <cellStyle name="Обычный 10 3 2 2 3 2 3" xfId="7331" xr:uid="{00000000-0005-0000-0000-00004D1C0000}"/>
    <cellStyle name="Обычный 10 3 2 2 3 3" xfId="7332" xr:uid="{00000000-0005-0000-0000-00004E1C0000}"/>
    <cellStyle name="Обычный 10 3 2 2 3 3 2" xfId="7333" xr:uid="{00000000-0005-0000-0000-00004F1C0000}"/>
    <cellStyle name="Обычный 10 3 2 2 3 4" xfId="7334" xr:uid="{00000000-0005-0000-0000-0000501C0000}"/>
    <cellStyle name="Обычный 10 3 2 2 4" xfId="7335" xr:uid="{00000000-0005-0000-0000-0000511C0000}"/>
    <cellStyle name="Обычный 10 3 2 2 4 2" xfId="7336" xr:uid="{00000000-0005-0000-0000-0000521C0000}"/>
    <cellStyle name="Обычный 10 3 2 2 4 2 2" xfId="7337" xr:uid="{00000000-0005-0000-0000-0000531C0000}"/>
    <cellStyle name="Обычный 10 3 2 2 4 3" xfId="7338" xr:uid="{00000000-0005-0000-0000-0000541C0000}"/>
    <cellStyle name="Обычный 10 3 2 2 5" xfId="7339" xr:uid="{00000000-0005-0000-0000-0000551C0000}"/>
    <cellStyle name="Обычный 10 3 2 2 5 2" xfId="7340" xr:uid="{00000000-0005-0000-0000-0000561C0000}"/>
    <cellStyle name="Обычный 10 3 2 2 5 2 2" xfId="7341" xr:uid="{00000000-0005-0000-0000-0000571C0000}"/>
    <cellStyle name="Обычный 10 3 2 2 5 3" xfId="7342" xr:uid="{00000000-0005-0000-0000-0000581C0000}"/>
    <cellStyle name="Обычный 10 3 2 2 6" xfId="7343" xr:uid="{00000000-0005-0000-0000-0000591C0000}"/>
    <cellStyle name="Обычный 10 3 2 2 6 2" xfId="7344" xr:uid="{00000000-0005-0000-0000-00005A1C0000}"/>
    <cellStyle name="Обычный 10 3 2 2 7" xfId="7345" xr:uid="{00000000-0005-0000-0000-00005B1C0000}"/>
    <cellStyle name="Обычный 10 3 2 3" xfId="7346" xr:uid="{00000000-0005-0000-0000-00005C1C0000}"/>
    <cellStyle name="Обычный 10 3 2 3 2" xfId="7347" xr:uid="{00000000-0005-0000-0000-00005D1C0000}"/>
    <cellStyle name="Обычный 10 3 2 3 2 2" xfId="7348" xr:uid="{00000000-0005-0000-0000-00005E1C0000}"/>
    <cellStyle name="Обычный 10 3 2 3 2 2 2" xfId="7349" xr:uid="{00000000-0005-0000-0000-00005F1C0000}"/>
    <cellStyle name="Обычный 10 3 2 3 2 3" xfId="7350" xr:uid="{00000000-0005-0000-0000-0000601C0000}"/>
    <cellStyle name="Обычный 10 3 2 3 3" xfId="7351" xr:uid="{00000000-0005-0000-0000-0000611C0000}"/>
    <cellStyle name="Обычный 10 3 2 3 3 2" xfId="7352" xr:uid="{00000000-0005-0000-0000-0000621C0000}"/>
    <cellStyle name="Обычный 10 3 2 3 3 2 2" xfId="7353" xr:uid="{00000000-0005-0000-0000-0000631C0000}"/>
    <cellStyle name="Обычный 10 3 2 3 3 3" xfId="7354" xr:uid="{00000000-0005-0000-0000-0000641C0000}"/>
    <cellStyle name="Обычный 10 3 2 3 4" xfId="7355" xr:uid="{00000000-0005-0000-0000-0000651C0000}"/>
    <cellStyle name="Обычный 10 3 2 3 4 2" xfId="7356" xr:uid="{00000000-0005-0000-0000-0000661C0000}"/>
    <cellStyle name="Обычный 10 3 2 3 5" xfId="7357" xr:uid="{00000000-0005-0000-0000-0000671C0000}"/>
    <cellStyle name="Обычный 10 3 2 4" xfId="7358" xr:uid="{00000000-0005-0000-0000-0000681C0000}"/>
    <cellStyle name="Обычный 10 3 2 4 2" xfId="7359" xr:uid="{00000000-0005-0000-0000-0000691C0000}"/>
    <cellStyle name="Обычный 10 3 2 4 2 2" xfId="7360" xr:uid="{00000000-0005-0000-0000-00006A1C0000}"/>
    <cellStyle name="Обычный 10 3 2 4 2 2 2" xfId="7361" xr:uid="{00000000-0005-0000-0000-00006B1C0000}"/>
    <cellStyle name="Обычный 10 3 2 4 2 3" xfId="7362" xr:uid="{00000000-0005-0000-0000-00006C1C0000}"/>
    <cellStyle name="Обычный 10 3 2 4 3" xfId="7363" xr:uid="{00000000-0005-0000-0000-00006D1C0000}"/>
    <cellStyle name="Обычный 10 3 2 4 3 2" xfId="7364" xr:uid="{00000000-0005-0000-0000-00006E1C0000}"/>
    <cellStyle name="Обычный 10 3 2 4 4" xfId="7365" xr:uid="{00000000-0005-0000-0000-00006F1C0000}"/>
    <cellStyle name="Обычный 10 3 2 5" xfId="7366" xr:uid="{00000000-0005-0000-0000-0000701C0000}"/>
    <cellStyle name="Обычный 10 3 2 5 2" xfId="7367" xr:uid="{00000000-0005-0000-0000-0000711C0000}"/>
    <cellStyle name="Обычный 10 3 2 5 2 2" xfId="7368" xr:uid="{00000000-0005-0000-0000-0000721C0000}"/>
    <cellStyle name="Обычный 10 3 2 5 3" xfId="7369" xr:uid="{00000000-0005-0000-0000-0000731C0000}"/>
    <cellStyle name="Обычный 10 3 2 6" xfId="7370" xr:uid="{00000000-0005-0000-0000-0000741C0000}"/>
    <cellStyle name="Обычный 10 3 2 6 2" xfId="7371" xr:uid="{00000000-0005-0000-0000-0000751C0000}"/>
    <cellStyle name="Обычный 10 3 2 6 2 2" xfId="7372" xr:uid="{00000000-0005-0000-0000-0000761C0000}"/>
    <cellStyle name="Обычный 10 3 2 6 3" xfId="7373" xr:uid="{00000000-0005-0000-0000-0000771C0000}"/>
    <cellStyle name="Обычный 10 3 2 7" xfId="7374" xr:uid="{00000000-0005-0000-0000-0000781C0000}"/>
    <cellStyle name="Обычный 10 3 2 7 2" xfId="7375" xr:uid="{00000000-0005-0000-0000-0000791C0000}"/>
    <cellStyle name="Обычный 10 3 2 8" xfId="7376" xr:uid="{00000000-0005-0000-0000-00007A1C0000}"/>
    <cellStyle name="Обычный 10 3 3" xfId="7377" xr:uid="{00000000-0005-0000-0000-00007B1C0000}"/>
    <cellStyle name="Обычный 10 3 3 2" xfId="7378" xr:uid="{00000000-0005-0000-0000-00007C1C0000}"/>
    <cellStyle name="Обычный 10 3 3 2 2" xfId="7379" xr:uid="{00000000-0005-0000-0000-00007D1C0000}"/>
    <cellStyle name="Обычный 10 3 3 2 2 2" xfId="7380" xr:uid="{00000000-0005-0000-0000-00007E1C0000}"/>
    <cellStyle name="Обычный 10 3 3 2 2 2 2" xfId="7381" xr:uid="{00000000-0005-0000-0000-00007F1C0000}"/>
    <cellStyle name="Обычный 10 3 3 2 2 2 2 2" xfId="7382" xr:uid="{00000000-0005-0000-0000-0000801C0000}"/>
    <cellStyle name="Обычный 10 3 3 2 2 2 3" xfId="7383" xr:uid="{00000000-0005-0000-0000-0000811C0000}"/>
    <cellStyle name="Обычный 10 3 3 2 2 3" xfId="7384" xr:uid="{00000000-0005-0000-0000-0000821C0000}"/>
    <cellStyle name="Обычный 10 3 3 2 2 3 2" xfId="7385" xr:uid="{00000000-0005-0000-0000-0000831C0000}"/>
    <cellStyle name="Обычный 10 3 3 2 2 3 2 2" xfId="7386" xr:uid="{00000000-0005-0000-0000-0000841C0000}"/>
    <cellStyle name="Обычный 10 3 3 2 2 3 3" xfId="7387" xr:uid="{00000000-0005-0000-0000-0000851C0000}"/>
    <cellStyle name="Обычный 10 3 3 2 2 4" xfId="7388" xr:uid="{00000000-0005-0000-0000-0000861C0000}"/>
    <cellStyle name="Обычный 10 3 3 2 2 4 2" xfId="7389" xr:uid="{00000000-0005-0000-0000-0000871C0000}"/>
    <cellStyle name="Обычный 10 3 3 2 2 5" xfId="7390" xr:uid="{00000000-0005-0000-0000-0000881C0000}"/>
    <cellStyle name="Обычный 10 3 3 2 3" xfId="7391" xr:uid="{00000000-0005-0000-0000-0000891C0000}"/>
    <cellStyle name="Обычный 10 3 3 2 3 2" xfId="7392" xr:uid="{00000000-0005-0000-0000-00008A1C0000}"/>
    <cellStyle name="Обычный 10 3 3 2 3 2 2" xfId="7393" xr:uid="{00000000-0005-0000-0000-00008B1C0000}"/>
    <cellStyle name="Обычный 10 3 3 2 3 2 2 2" xfId="7394" xr:uid="{00000000-0005-0000-0000-00008C1C0000}"/>
    <cellStyle name="Обычный 10 3 3 2 3 2 3" xfId="7395" xr:uid="{00000000-0005-0000-0000-00008D1C0000}"/>
    <cellStyle name="Обычный 10 3 3 2 3 3" xfId="7396" xr:uid="{00000000-0005-0000-0000-00008E1C0000}"/>
    <cellStyle name="Обычный 10 3 3 2 3 3 2" xfId="7397" xr:uid="{00000000-0005-0000-0000-00008F1C0000}"/>
    <cellStyle name="Обычный 10 3 3 2 3 4" xfId="7398" xr:uid="{00000000-0005-0000-0000-0000901C0000}"/>
    <cellStyle name="Обычный 10 3 3 2 4" xfId="7399" xr:uid="{00000000-0005-0000-0000-0000911C0000}"/>
    <cellStyle name="Обычный 10 3 3 2 4 2" xfId="7400" xr:uid="{00000000-0005-0000-0000-0000921C0000}"/>
    <cellStyle name="Обычный 10 3 3 2 4 2 2" xfId="7401" xr:uid="{00000000-0005-0000-0000-0000931C0000}"/>
    <cellStyle name="Обычный 10 3 3 2 4 3" xfId="7402" xr:uid="{00000000-0005-0000-0000-0000941C0000}"/>
    <cellStyle name="Обычный 10 3 3 2 5" xfId="7403" xr:uid="{00000000-0005-0000-0000-0000951C0000}"/>
    <cellStyle name="Обычный 10 3 3 2 5 2" xfId="7404" xr:uid="{00000000-0005-0000-0000-0000961C0000}"/>
    <cellStyle name="Обычный 10 3 3 2 5 2 2" xfId="7405" xr:uid="{00000000-0005-0000-0000-0000971C0000}"/>
    <cellStyle name="Обычный 10 3 3 2 5 3" xfId="7406" xr:uid="{00000000-0005-0000-0000-0000981C0000}"/>
    <cellStyle name="Обычный 10 3 3 2 6" xfId="7407" xr:uid="{00000000-0005-0000-0000-0000991C0000}"/>
    <cellStyle name="Обычный 10 3 3 2 6 2" xfId="7408" xr:uid="{00000000-0005-0000-0000-00009A1C0000}"/>
    <cellStyle name="Обычный 10 3 3 2 7" xfId="7409" xr:uid="{00000000-0005-0000-0000-00009B1C0000}"/>
    <cellStyle name="Обычный 10 3 3 3" xfId="7410" xr:uid="{00000000-0005-0000-0000-00009C1C0000}"/>
    <cellStyle name="Обычный 10 3 3 3 2" xfId="7411" xr:uid="{00000000-0005-0000-0000-00009D1C0000}"/>
    <cellStyle name="Обычный 10 3 3 3 2 2" xfId="7412" xr:uid="{00000000-0005-0000-0000-00009E1C0000}"/>
    <cellStyle name="Обычный 10 3 3 3 2 2 2" xfId="7413" xr:uid="{00000000-0005-0000-0000-00009F1C0000}"/>
    <cellStyle name="Обычный 10 3 3 3 2 3" xfId="7414" xr:uid="{00000000-0005-0000-0000-0000A01C0000}"/>
    <cellStyle name="Обычный 10 3 3 3 3" xfId="7415" xr:uid="{00000000-0005-0000-0000-0000A11C0000}"/>
    <cellStyle name="Обычный 10 3 3 3 3 2" xfId="7416" xr:uid="{00000000-0005-0000-0000-0000A21C0000}"/>
    <cellStyle name="Обычный 10 3 3 3 3 2 2" xfId="7417" xr:uid="{00000000-0005-0000-0000-0000A31C0000}"/>
    <cellStyle name="Обычный 10 3 3 3 3 3" xfId="7418" xr:uid="{00000000-0005-0000-0000-0000A41C0000}"/>
    <cellStyle name="Обычный 10 3 3 3 4" xfId="7419" xr:uid="{00000000-0005-0000-0000-0000A51C0000}"/>
    <cellStyle name="Обычный 10 3 3 3 4 2" xfId="7420" xr:uid="{00000000-0005-0000-0000-0000A61C0000}"/>
    <cellStyle name="Обычный 10 3 3 3 5" xfId="7421" xr:uid="{00000000-0005-0000-0000-0000A71C0000}"/>
    <cellStyle name="Обычный 10 3 3 4" xfId="7422" xr:uid="{00000000-0005-0000-0000-0000A81C0000}"/>
    <cellStyle name="Обычный 10 3 3 4 2" xfId="7423" xr:uid="{00000000-0005-0000-0000-0000A91C0000}"/>
    <cellStyle name="Обычный 10 3 3 4 2 2" xfId="7424" xr:uid="{00000000-0005-0000-0000-0000AA1C0000}"/>
    <cellStyle name="Обычный 10 3 3 4 2 2 2" xfId="7425" xr:uid="{00000000-0005-0000-0000-0000AB1C0000}"/>
    <cellStyle name="Обычный 10 3 3 4 2 3" xfId="7426" xr:uid="{00000000-0005-0000-0000-0000AC1C0000}"/>
    <cellStyle name="Обычный 10 3 3 4 3" xfId="7427" xr:uid="{00000000-0005-0000-0000-0000AD1C0000}"/>
    <cellStyle name="Обычный 10 3 3 4 3 2" xfId="7428" xr:uid="{00000000-0005-0000-0000-0000AE1C0000}"/>
    <cellStyle name="Обычный 10 3 3 4 4" xfId="7429" xr:uid="{00000000-0005-0000-0000-0000AF1C0000}"/>
    <cellStyle name="Обычный 10 3 3 5" xfId="7430" xr:uid="{00000000-0005-0000-0000-0000B01C0000}"/>
    <cellStyle name="Обычный 10 3 3 5 2" xfId="7431" xr:uid="{00000000-0005-0000-0000-0000B11C0000}"/>
    <cellStyle name="Обычный 10 3 3 5 2 2" xfId="7432" xr:uid="{00000000-0005-0000-0000-0000B21C0000}"/>
    <cellStyle name="Обычный 10 3 3 5 3" xfId="7433" xr:uid="{00000000-0005-0000-0000-0000B31C0000}"/>
    <cellStyle name="Обычный 10 3 3 6" xfId="7434" xr:uid="{00000000-0005-0000-0000-0000B41C0000}"/>
    <cellStyle name="Обычный 10 3 3 6 2" xfId="7435" xr:uid="{00000000-0005-0000-0000-0000B51C0000}"/>
    <cellStyle name="Обычный 10 3 3 6 2 2" xfId="7436" xr:uid="{00000000-0005-0000-0000-0000B61C0000}"/>
    <cellStyle name="Обычный 10 3 3 6 3" xfId="7437" xr:uid="{00000000-0005-0000-0000-0000B71C0000}"/>
    <cellStyle name="Обычный 10 3 3 7" xfId="7438" xr:uid="{00000000-0005-0000-0000-0000B81C0000}"/>
    <cellStyle name="Обычный 10 3 3 7 2" xfId="7439" xr:uid="{00000000-0005-0000-0000-0000B91C0000}"/>
    <cellStyle name="Обычный 10 3 3 8" xfId="7440" xr:uid="{00000000-0005-0000-0000-0000BA1C0000}"/>
    <cellStyle name="Обычный 10 3 4" xfId="7441" xr:uid="{00000000-0005-0000-0000-0000BB1C0000}"/>
    <cellStyle name="Обычный 10 3 4 2" xfId="7442" xr:uid="{00000000-0005-0000-0000-0000BC1C0000}"/>
    <cellStyle name="Обычный 10 3 4 2 2" xfId="7443" xr:uid="{00000000-0005-0000-0000-0000BD1C0000}"/>
    <cellStyle name="Обычный 10 3 4 2 2 2" xfId="7444" xr:uid="{00000000-0005-0000-0000-0000BE1C0000}"/>
    <cellStyle name="Обычный 10 3 4 2 2 2 2" xfId="7445" xr:uid="{00000000-0005-0000-0000-0000BF1C0000}"/>
    <cellStyle name="Обычный 10 3 4 2 2 2 2 2" xfId="7446" xr:uid="{00000000-0005-0000-0000-0000C01C0000}"/>
    <cellStyle name="Обычный 10 3 4 2 2 2 3" xfId="7447" xr:uid="{00000000-0005-0000-0000-0000C11C0000}"/>
    <cellStyle name="Обычный 10 3 4 2 2 3" xfId="7448" xr:uid="{00000000-0005-0000-0000-0000C21C0000}"/>
    <cellStyle name="Обычный 10 3 4 2 2 3 2" xfId="7449" xr:uid="{00000000-0005-0000-0000-0000C31C0000}"/>
    <cellStyle name="Обычный 10 3 4 2 2 4" xfId="7450" xr:uid="{00000000-0005-0000-0000-0000C41C0000}"/>
    <cellStyle name="Обычный 10 3 4 2 3" xfId="7451" xr:uid="{00000000-0005-0000-0000-0000C51C0000}"/>
    <cellStyle name="Обычный 10 3 4 2 3 2" xfId="7452" xr:uid="{00000000-0005-0000-0000-0000C61C0000}"/>
    <cellStyle name="Обычный 10 3 4 2 3 2 2" xfId="7453" xr:uid="{00000000-0005-0000-0000-0000C71C0000}"/>
    <cellStyle name="Обычный 10 3 4 2 3 3" xfId="7454" xr:uid="{00000000-0005-0000-0000-0000C81C0000}"/>
    <cellStyle name="Обычный 10 3 4 2 4" xfId="7455" xr:uid="{00000000-0005-0000-0000-0000C91C0000}"/>
    <cellStyle name="Обычный 10 3 4 2 4 2" xfId="7456" xr:uid="{00000000-0005-0000-0000-0000CA1C0000}"/>
    <cellStyle name="Обычный 10 3 4 2 4 2 2" xfId="7457" xr:uid="{00000000-0005-0000-0000-0000CB1C0000}"/>
    <cellStyle name="Обычный 10 3 4 2 4 3" xfId="7458" xr:uid="{00000000-0005-0000-0000-0000CC1C0000}"/>
    <cellStyle name="Обычный 10 3 4 2 5" xfId="7459" xr:uid="{00000000-0005-0000-0000-0000CD1C0000}"/>
    <cellStyle name="Обычный 10 3 4 2 5 2" xfId="7460" xr:uid="{00000000-0005-0000-0000-0000CE1C0000}"/>
    <cellStyle name="Обычный 10 3 4 2 6" xfId="7461" xr:uid="{00000000-0005-0000-0000-0000CF1C0000}"/>
    <cellStyle name="Обычный 10 3 4 3" xfId="7462" xr:uid="{00000000-0005-0000-0000-0000D01C0000}"/>
    <cellStyle name="Обычный 10 3 4 3 2" xfId="7463" xr:uid="{00000000-0005-0000-0000-0000D11C0000}"/>
    <cellStyle name="Обычный 10 3 4 3 2 2" xfId="7464" xr:uid="{00000000-0005-0000-0000-0000D21C0000}"/>
    <cellStyle name="Обычный 10 3 4 3 2 2 2" xfId="7465" xr:uid="{00000000-0005-0000-0000-0000D31C0000}"/>
    <cellStyle name="Обычный 10 3 4 3 2 3" xfId="7466" xr:uid="{00000000-0005-0000-0000-0000D41C0000}"/>
    <cellStyle name="Обычный 10 3 4 3 3" xfId="7467" xr:uid="{00000000-0005-0000-0000-0000D51C0000}"/>
    <cellStyle name="Обычный 10 3 4 3 3 2" xfId="7468" xr:uid="{00000000-0005-0000-0000-0000D61C0000}"/>
    <cellStyle name="Обычный 10 3 4 3 4" xfId="7469" xr:uid="{00000000-0005-0000-0000-0000D71C0000}"/>
    <cellStyle name="Обычный 10 3 4 4" xfId="7470" xr:uid="{00000000-0005-0000-0000-0000D81C0000}"/>
    <cellStyle name="Обычный 10 3 4 4 2" xfId="7471" xr:uid="{00000000-0005-0000-0000-0000D91C0000}"/>
    <cellStyle name="Обычный 10 3 4 4 2 2" xfId="7472" xr:uid="{00000000-0005-0000-0000-0000DA1C0000}"/>
    <cellStyle name="Обычный 10 3 4 4 3" xfId="7473" xr:uid="{00000000-0005-0000-0000-0000DB1C0000}"/>
    <cellStyle name="Обычный 10 3 4 5" xfId="7474" xr:uid="{00000000-0005-0000-0000-0000DC1C0000}"/>
    <cellStyle name="Обычный 10 3 4 5 2" xfId="7475" xr:uid="{00000000-0005-0000-0000-0000DD1C0000}"/>
    <cellStyle name="Обычный 10 3 4 5 2 2" xfId="7476" xr:uid="{00000000-0005-0000-0000-0000DE1C0000}"/>
    <cellStyle name="Обычный 10 3 4 5 3" xfId="7477" xr:uid="{00000000-0005-0000-0000-0000DF1C0000}"/>
    <cellStyle name="Обычный 10 3 4 6" xfId="7478" xr:uid="{00000000-0005-0000-0000-0000E01C0000}"/>
    <cellStyle name="Обычный 10 3 4 6 2" xfId="7479" xr:uid="{00000000-0005-0000-0000-0000E11C0000}"/>
    <cellStyle name="Обычный 10 3 4 7" xfId="7480" xr:uid="{00000000-0005-0000-0000-0000E21C0000}"/>
    <cellStyle name="Обычный 10 3 5" xfId="7481" xr:uid="{00000000-0005-0000-0000-0000E31C0000}"/>
    <cellStyle name="Обычный 10 3 5 2" xfId="7482" xr:uid="{00000000-0005-0000-0000-0000E41C0000}"/>
    <cellStyle name="Обычный 10 3 5 2 2" xfId="7483" xr:uid="{00000000-0005-0000-0000-0000E51C0000}"/>
    <cellStyle name="Обычный 10 3 5 2 2 2" xfId="7484" xr:uid="{00000000-0005-0000-0000-0000E61C0000}"/>
    <cellStyle name="Обычный 10 3 5 2 2 2 2" xfId="7485" xr:uid="{00000000-0005-0000-0000-0000E71C0000}"/>
    <cellStyle name="Обычный 10 3 5 2 2 3" xfId="7486" xr:uid="{00000000-0005-0000-0000-0000E81C0000}"/>
    <cellStyle name="Обычный 10 3 5 2 3" xfId="7487" xr:uid="{00000000-0005-0000-0000-0000E91C0000}"/>
    <cellStyle name="Обычный 10 3 5 2 3 2" xfId="7488" xr:uid="{00000000-0005-0000-0000-0000EA1C0000}"/>
    <cellStyle name="Обычный 10 3 5 2 3 2 2" xfId="7489" xr:uid="{00000000-0005-0000-0000-0000EB1C0000}"/>
    <cellStyle name="Обычный 10 3 5 2 3 3" xfId="7490" xr:uid="{00000000-0005-0000-0000-0000EC1C0000}"/>
    <cellStyle name="Обычный 10 3 5 2 4" xfId="7491" xr:uid="{00000000-0005-0000-0000-0000ED1C0000}"/>
    <cellStyle name="Обычный 10 3 5 2 4 2" xfId="7492" xr:uid="{00000000-0005-0000-0000-0000EE1C0000}"/>
    <cellStyle name="Обычный 10 3 5 2 5" xfId="7493" xr:uid="{00000000-0005-0000-0000-0000EF1C0000}"/>
    <cellStyle name="Обычный 10 3 5 3" xfId="7494" xr:uid="{00000000-0005-0000-0000-0000F01C0000}"/>
    <cellStyle name="Обычный 10 3 5 3 2" xfId="7495" xr:uid="{00000000-0005-0000-0000-0000F11C0000}"/>
    <cellStyle name="Обычный 10 3 5 3 2 2" xfId="7496" xr:uid="{00000000-0005-0000-0000-0000F21C0000}"/>
    <cellStyle name="Обычный 10 3 5 3 2 2 2" xfId="7497" xr:uid="{00000000-0005-0000-0000-0000F31C0000}"/>
    <cellStyle name="Обычный 10 3 5 3 2 3" xfId="7498" xr:uid="{00000000-0005-0000-0000-0000F41C0000}"/>
    <cellStyle name="Обычный 10 3 5 3 3" xfId="7499" xr:uid="{00000000-0005-0000-0000-0000F51C0000}"/>
    <cellStyle name="Обычный 10 3 5 3 3 2" xfId="7500" xr:uid="{00000000-0005-0000-0000-0000F61C0000}"/>
    <cellStyle name="Обычный 10 3 5 3 4" xfId="7501" xr:uid="{00000000-0005-0000-0000-0000F71C0000}"/>
    <cellStyle name="Обычный 10 3 5 4" xfId="7502" xr:uid="{00000000-0005-0000-0000-0000F81C0000}"/>
    <cellStyle name="Обычный 10 3 5 4 2" xfId="7503" xr:uid="{00000000-0005-0000-0000-0000F91C0000}"/>
    <cellStyle name="Обычный 10 3 5 4 2 2" xfId="7504" xr:uid="{00000000-0005-0000-0000-0000FA1C0000}"/>
    <cellStyle name="Обычный 10 3 5 4 3" xfId="7505" xr:uid="{00000000-0005-0000-0000-0000FB1C0000}"/>
    <cellStyle name="Обычный 10 3 5 5" xfId="7506" xr:uid="{00000000-0005-0000-0000-0000FC1C0000}"/>
    <cellStyle name="Обычный 10 3 5 5 2" xfId="7507" xr:uid="{00000000-0005-0000-0000-0000FD1C0000}"/>
    <cellStyle name="Обычный 10 3 5 5 2 2" xfId="7508" xr:uid="{00000000-0005-0000-0000-0000FE1C0000}"/>
    <cellStyle name="Обычный 10 3 5 5 3" xfId="7509" xr:uid="{00000000-0005-0000-0000-0000FF1C0000}"/>
    <cellStyle name="Обычный 10 3 5 6" xfId="107" xr:uid="{00000000-0005-0000-0000-0000001D0000}"/>
    <cellStyle name="Обычный 10 3 5 7" xfId="7510" xr:uid="{00000000-0005-0000-0000-0000011D0000}"/>
    <cellStyle name="Обычный 10 3 5 7 2" xfId="7511" xr:uid="{00000000-0005-0000-0000-0000021D0000}"/>
    <cellStyle name="Обычный 10 3 5 8" xfId="7512" xr:uid="{00000000-0005-0000-0000-0000031D0000}"/>
    <cellStyle name="Обычный 10 3 6" xfId="7513" xr:uid="{00000000-0005-0000-0000-0000041D0000}"/>
    <cellStyle name="Обычный 10 3 6 2" xfId="7514" xr:uid="{00000000-0005-0000-0000-0000051D0000}"/>
    <cellStyle name="Обычный 10 3 6 2 2" xfId="7515" xr:uid="{00000000-0005-0000-0000-0000061D0000}"/>
    <cellStyle name="Обычный 10 3 6 2 2 2" xfId="7516" xr:uid="{00000000-0005-0000-0000-0000071D0000}"/>
    <cellStyle name="Обычный 10 3 6 2 3" xfId="7517" xr:uid="{00000000-0005-0000-0000-0000081D0000}"/>
    <cellStyle name="Обычный 10 3 6 3" xfId="7518" xr:uid="{00000000-0005-0000-0000-0000091D0000}"/>
    <cellStyle name="Обычный 10 3 6 3 2" xfId="7519" xr:uid="{00000000-0005-0000-0000-00000A1D0000}"/>
    <cellStyle name="Обычный 10 3 6 3 2 2" xfId="7520" xr:uid="{00000000-0005-0000-0000-00000B1D0000}"/>
    <cellStyle name="Обычный 10 3 6 3 3" xfId="7521" xr:uid="{00000000-0005-0000-0000-00000C1D0000}"/>
    <cellStyle name="Обычный 10 3 6 4" xfId="7522" xr:uid="{00000000-0005-0000-0000-00000D1D0000}"/>
    <cellStyle name="Обычный 10 3 6 4 2" xfId="7523" xr:uid="{00000000-0005-0000-0000-00000E1D0000}"/>
    <cellStyle name="Обычный 10 3 6 5" xfId="7524" xr:uid="{00000000-0005-0000-0000-00000F1D0000}"/>
    <cellStyle name="Обычный 10 3 7" xfId="7525" xr:uid="{00000000-0005-0000-0000-0000101D0000}"/>
    <cellStyle name="Обычный 10 3 7 2" xfId="7526" xr:uid="{00000000-0005-0000-0000-0000111D0000}"/>
    <cellStyle name="Обычный 10 3 7 2 2" xfId="7527" xr:uid="{00000000-0005-0000-0000-0000121D0000}"/>
    <cellStyle name="Обычный 10 3 7 2 2 2" xfId="7528" xr:uid="{00000000-0005-0000-0000-0000131D0000}"/>
    <cellStyle name="Обычный 10 3 7 2 3" xfId="7529" xr:uid="{00000000-0005-0000-0000-0000141D0000}"/>
    <cellStyle name="Обычный 10 3 7 3" xfId="7530" xr:uid="{00000000-0005-0000-0000-0000151D0000}"/>
    <cellStyle name="Обычный 10 3 7 3 2" xfId="7531" xr:uid="{00000000-0005-0000-0000-0000161D0000}"/>
    <cellStyle name="Обычный 10 3 7 4" xfId="7532" xr:uid="{00000000-0005-0000-0000-0000171D0000}"/>
    <cellStyle name="Обычный 10 3 8" xfId="7533" xr:uid="{00000000-0005-0000-0000-0000181D0000}"/>
    <cellStyle name="Обычный 10 3 8 2" xfId="7534" xr:uid="{00000000-0005-0000-0000-0000191D0000}"/>
    <cellStyle name="Обычный 10 3 8 2 2" xfId="7535" xr:uid="{00000000-0005-0000-0000-00001A1D0000}"/>
    <cellStyle name="Обычный 10 3 8 3" xfId="7536" xr:uid="{00000000-0005-0000-0000-00001B1D0000}"/>
    <cellStyle name="Обычный 10 3 9" xfId="7537" xr:uid="{00000000-0005-0000-0000-00001C1D0000}"/>
    <cellStyle name="Обычный 10 3 9 2" xfId="7538" xr:uid="{00000000-0005-0000-0000-00001D1D0000}"/>
    <cellStyle name="Обычный 10 3 9 2 2" xfId="7539" xr:uid="{00000000-0005-0000-0000-00001E1D0000}"/>
    <cellStyle name="Обычный 10 3 9 3" xfId="7540" xr:uid="{00000000-0005-0000-0000-00001F1D0000}"/>
    <cellStyle name="Обычный 10 4" xfId="7541" xr:uid="{00000000-0005-0000-0000-0000201D0000}"/>
    <cellStyle name="Обычный 10 4 10" xfId="7542" xr:uid="{00000000-0005-0000-0000-0000211D0000}"/>
    <cellStyle name="Обычный 10 4 10 2" xfId="7543" xr:uid="{00000000-0005-0000-0000-0000221D0000}"/>
    <cellStyle name="Обычный 10 4 10 2 2" xfId="7544" xr:uid="{00000000-0005-0000-0000-0000231D0000}"/>
    <cellStyle name="Обычный 10 4 10 3" xfId="7545" xr:uid="{00000000-0005-0000-0000-0000241D0000}"/>
    <cellStyle name="Обычный 10 4 11" xfId="7546" xr:uid="{00000000-0005-0000-0000-0000251D0000}"/>
    <cellStyle name="Обычный 10 4 11 2" xfId="7547" xr:uid="{00000000-0005-0000-0000-0000261D0000}"/>
    <cellStyle name="Обычный 10 4 11 2 2" xfId="7548" xr:uid="{00000000-0005-0000-0000-0000271D0000}"/>
    <cellStyle name="Обычный 10 4 11 3" xfId="7549" xr:uid="{00000000-0005-0000-0000-0000281D0000}"/>
    <cellStyle name="Обычный 10 4 12" xfId="7550" xr:uid="{00000000-0005-0000-0000-0000291D0000}"/>
    <cellStyle name="Обычный 10 4 12 2" xfId="7551" xr:uid="{00000000-0005-0000-0000-00002A1D0000}"/>
    <cellStyle name="Обычный 10 4 12 2 2" xfId="7552" xr:uid="{00000000-0005-0000-0000-00002B1D0000}"/>
    <cellStyle name="Обычный 10 4 12 3" xfId="7553" xr:uid="{00000000-0005-0000-0000-00002C1D0000}"/>
    <cellStyle name="Обычный 10 4 13" xfId="7554" xr:uid="{00000000-0005-0000-0000-00002D1D0000}"/>
    <cellStyle name="Обычный 10 4 13 2" xfId="7555" xr:uid="{00000000-0005-0000-0000-00002E1D0000}"/>
    <cellStyle name="Обычный 10 4 13 2 2" xfId="7556" xr:uid="{00000000-0005-0000-0000-00002F1D0000}"/>
    <cellStyle name="Обычный 10 4 13 3" xfId="7557" xr:uid="{00000000-0005-0000-0000-0000301D0000}"/>
    <cellStyle name="Обычный 10 4 14" xfId="7558" xr:uid="{00000000-0005-0000-0000-0000311D0000}"/>
    <cellStyle name="Обычный 10 4 14 2" xfId="7559" xr:uid="{00000000-0005-0000-0000-0000321D0000}"/>
    <cellStyle name="Обычный 10 4 14 2 2" xfId="7560" xr:uid="{00000000-0005-0000-0000-0000331D0000}"/>
    <cellStyle name="Обычный 10 4 14 3" xfId="7561" xr:uid="{00000000-0005-0000-0000-0000341D0000}"/>
    <cellStyle name="Обычный 10 4 15" xfId="7562" xr:uid="{00000000-0005-0000-0000-0000351D0000}"/>
    <cellStyle name="Обычный 10 4 15 2" xfId="7563" xr:uid="{00000000-0005-0000-0000-0000361D0000}"/>
    <cellStyle name="Обычный 10 4 15 2 2" xfId="7564" xr:uid="{00000000-0005-0000-0000-0000371D0000}"/>
    <cellStyle name="Обычный 10 4 15 3" xfId="7565" xr:uid="{00000000-0005-0000-0000-0000381D0000}"/>
    <cellStyle name="Обычный 10 4 16" xfId="7566" xr:uid="{00000000-0005-0000-0000-0000391D0000}"/>
    <cellStyle name="Обычный 10 4 16 2" xfId="7567" xr:uid="{00000000-0005-0000-0000-00003A1D0000}"/>
    <cellStyle name="Обычный 10 4 17" xfId="7568" xr:uid="{00000000-0005-0000-0000-00003B1D0000}"/>
    <cellStyle name="Обычный 10 4 2" xfId="7569" xr:uid="{00000000-0005-0000-0000-00003C1D0000}"/>
    <cellStyle name="Обычный 10 4 2 2" xfId="7570" xr:uid="{00000000-0005-0000-0000-00003D1D0000}"/>
    <cellStyle name="Обычный 10 4 2 2 2" xfId="7571" xr:uid="{00000000-0005-0000-0000-00003E1D0000}"/>
    <cellStyle name="Обычный 10 4 2 2 2 2" xfId="7572" xr:uid="{00000000-0005-0000-0000-00003F1D0000}"/>
    <cellStyle name="Обычный 10 4 2 2 2 2 2" xfId="7573" xr:uid="{00000000-0005-0000-0000-0000401D0000}"/>
    <cellStyle name="Обычный 10 4 2 2 2 3" xfId="7574" xr:uid="{00000000-0005-0000-0000-0000411D0000}"/>
    <cellStyle name="Обычный 10 4 2 2 3" xfId="7575" xr:uid="{00000000-0005-0000-0000-0000421D0000}"/>
    <cellStyle name="Обычный 10 4 2 2 3 2" xfId="7576" xr:uid="{00000000-0005-0000-0000-0000431D0000}"/>
    <cellStyle name="Обычный 10 4 2 2 3 2 2" xfId="7577" xr:uid="{00000000-0005-0000-0000-0000441D0000}"/>
    <cellStyle name="Обычный 10 4 2 2 3 3" xfId="7578" xr:uid="{00000000-0005-0000-0000-0000451D0000}"/>
    <cellStyle name="Обычный 10 4 2 2 4" xfId="7579" xr:uid="{00000000-0005-0000-0000-0000461D0000}"/>
    <cellStyle name="Обычный 10 4 2 2 4 2" xfId="7580" xr:uid="{00000000-0005-0000-0000-0000471D0000}"/>
    <cellStyle name="Обычный 10 4 2 2 5" xfId="7581" xr:uid="{00000000-0005-0000-0000-0000481D0000}"/>
    <cellStyle name="Обычный 10 4 2 3" xfId="7582" xr:uid="{00000000-0005-0000-0000-0000491D0000}"/>
    <cellStyle name="Обычный 10 4 2 3 2" xfId="7583" xr:uid="{00000000-0005-0000-0000-00004A1D0000}"/>
    <cellStyle name="Обычный 10 4 2 3 2 2" xfId="7584" xr:uid="{00000000-0005-0000-0000-00004B1D0000}"/>
    <cellStyle name="Обычный 10 4 2 3 2 2 2" xfId="7585" xr:uid="{00000000-0005-0000-0000-00004C1D0000}"/>
    <cellStyle name="Обычный 10 4 2 3 2 3" xfId="7586" xr:uid="{00000000-0005-0000-0000-00004D1D0000}"/>
    <cellStyle name="Обычный 10 4 2 3 3" xfId="7587" xr:uid="{00000000-0005-0000-0000-00004E1D0000}"/>
    <cellStyle name="Обычный 10 4 2 3 3 2" xfId="7588" xr:uid="{00000000-0005-0000-0000-00004F1D0000}"/>
    <cellStyle name="Обычный 10 4 2 3 4" xfId="7589" xr:uid="{00000000-0005-0000-0000-0000501D0000}"/>
    <cellStyle name="Обычный 10 4 2 4" xfId="7590" xr:uid="{00000000-0005-0000-0000-0000511D0000}"/>
    <cellStyle name="Обычный 10 4 2 4 2" xfId="7591" xr:uid="{00000000-0005-0000-0000-0000521D0000}"/>
    <cellStyle name="Обычный 10 4 2 4 2 2" xfId="7592" xr:uid="{00000000-0005-0000-0000-0000531D0000}"/>
    <cellStyle name="Обычный 10 4 2 4 3" xfId="7593" xr:uid="{00000000-0005-0000-0000-0000541D0000}"/>
    <cellStyle name="Обычный 10 4 2 5" xfId="7594" xr:uid="{00000000-0005-0000-0000-0000551D0000}"/>
    <cellStyle name="Обычный 10 4 2 5 2" xfId="7595" xr:uid="{00000000-0005-0000-0000-0000561D0000}"/>
    <cellStyle name="Обычный 10 4 2 5 2 2" xfId="7596" xr:uid="{00000000-0005-0000-0000-0000571D0000}"/>
    <cellStyle name="Обычный 10 4 2 5 3" xfId="7597" xr:uid="{00000000-0005-0000-0000-0000581D0000}"/>
    <cellStyle name="Обычный 10 4 2 6" xfId="7598" xr:uid="{00000000-0005-0000-0000-0000591D0000}"/>
    <cellStyle name="Обычный 10 4 2 6 2" xfId="7599" xr:uid="{00000000-0005-0000-0000-00005A1D0000}"/>
    <cellStyle name="Обычный 10 4 2 7" xfId="7600" xr:uid="{00000000-0005-0000-0000-00005B1D0000}"/>
    <cellStyle name="Обычный 10 4 3" xfId="7601" xr:uid="{00000000-0005-0000-0000-00005C1D0000}"/>
    <cellStyle name="Обычный 10 4 3 2" xfId="7602" xr:uid="{00000000-0005-0000-0000-00005D1D0000}"/>
    <cellStyle name="Обычный 10 4 3 2 2" xfId="7603" xr:uid="{00000000-0005-0000-0000-00005E1D0000}"/>
    <cellStyle name="Обычный 10 4 3 2 2 2" xfId="7604" xr:uid="{00000000-0005-0000-0000-00005F1D0000}"/>
    <cellStyle name="Обычный 10 4 3 2 3" xfId="7605" xr:uid="{00000000-0005-0000-0000-0000601D0000}"/>
    <cellStyle name="Обычный 10 4 3 3" xfId="7606" xr:uid="{00000000-0005-0000-0000-0000611D0000}"/>
    <cellStyle name="Обычный 10 4 3 3 2" xfId="7607" xr:uid="{00000000-0005-0000-0000-0000621D0000}"/>
    <cellStyle name="Обычный 10 4 3 3 2 2" xfId="7608" xr:uid="{00000000-0005-0000-0000-0000631D0000}"/>
    <cellStyle name="Обычный 10 4 3 3 3" xfId="7609" xr:uid="{00000000-0005-0000-0000-0000641D0000}"/>
    <cellStyle name="Обычный 10 4 3 4" xfId="7610" xr:uid="{00000000-0005-0000-0000-0000651D0000}"/>
    <cellStyle name="Обычный 10 4 3 4 2" xfId="7611" xr:uid="{00000000-0005-0000-0000-0000661D0000}"/>
    <cellStyle name="Обычный 10 4 3 5" xfId="7612" xr:uid="{00000000-0005-0000-0000-0000671D0000}"/>
    <cellStyle name="Обычный 10 4 4" xfId="7613" xr:uid="{00000000-0005-0000-0000-0000681D0000}"/>
    <cellStyle name="Обычный 10 4 4 2" xfId="7614" xr:uid="{00000000-0005-0000-0000-0000691D0000}"/>
    <cellStyle name="Обычный 10 4 4 2 2" xfId="7615" xr:uid="{00000000-0005-0000-0000-00006A1D0000}"/>
    <cellStyle name="Обычный 10 4 4 2 2 2" xfId="7616" xr:uid="{00000000-0005-0000-0000-00006B1D0000}"/>
    <cellStyle name="Обычный 10 4 4 2 3" xfId="7617" xr:uid="{00000000-0005-0000-0000-00006C1D0000}"/>
    <cellStyle name="Обычный 10 4 4 3" xfId="7618" xr:uid="{00000000-0005-0000-0000-00006D1D0000}"/>
    <cellStyle name="Обычный 10 4 4 3 2" xfId="7619" xr:uid="{00000000-0005-0000-0000-00006E1D0000}"/>
    <cellStyle name="Обычный 10 4 4 4" xfId="7620" xr:uid="{00000000-0005-0000-0000-00006F1D0000}"/>
    <cellStyle name="Обычный 10 4 5" xfId="7621" xr:uid="{00000000-0005-0000-0000-0000701D0000}"/>
    <cellStyle name="Обычный 10 4 5 2" xfId="7622" xr:uid="{00000000-0005-0000-0000-0000711D0000}"/>
    <cellStyle name="Обычный 10 4 5 2 2" xfId="7623" xr:uid="{00000000-0005-0000-0000-0000721D0000}"/>
    <cellStyle name="Обычный 10 4 5 3" xfId="7624" xr:uid="{00000000-0005-0000-0000-0000731D0000}"/>
    <cellStyle name="Обычный 10 4 6" xfId="7625" xr:uid="{00000000-0005-0000-0000-0000741D0000}"/>
    <cellStyle name="Обычный 10 4 6 2" xfId="7626" xr:uid="{00000000-0005-0000-0000-0000751D0000}"/>
    <cellStyle name="Обычный 10 4 6 2 2" xfId="7627" xr:uid="{00000000-0005-0000-0000-0000761D0000}"/>
    <cellStyle name="Обычный 10 4 6 3" xfId="7628" xr:uid="{00000000-0005-0000-0000-0000771D0000}"/>
    <cellStyle name="Обычный 10 4 7" xfId="7629" xr:uid="{00000000-0005-0000-0000-0000781D0000}"/>
    <cellStyle name="Обычный 10 4 7 2" xfId="7630" xr:uid="{00000000-0005-0000-0000-0000791D0000}"/>
    <cellStyle name="Обычный 10 4 7 2 2" xfId="7631" xr:uid="{00000000-0005-0000-0000-00007A1D0000}"/>
    <cellStyle name="Обычный 10 4 7 3" xfId="7632" xr:uid="{00000000-0005-0000-0000-00007B1D0000}"/>
    <cellStyle name="Обычный 10 4 8" xfId="7633" xr:uid="{00000000-0005-0000-0000-00007C1D0000}"/>
    <cellStyle name="Обычный 10 4 8 2" xfId="7634" xr:uid="{00000000-0005-0000-0000-00007D1D0000}"/>
    <cellStyle name="Обычный 10 4 8 2 2" xfId="7635" xr:uid="{00000000-0005-0000-0000-00007E1D0000}"/>
    <cellStyle name="Обычный 10 4 8 3" xfId="7636" xr:uid="{00000000-0005-0000-0000-00007F1D0000}"/>
    <cellStyle name="Обычный 10 4 9" xfId="7637" xr:uid="{00000000-0005-0000-0000-0000801D0000}"/>
    <cellStyle name="Обычный 10 4 9 2" xfId="7638" xr:uid="{00000000-0005-0000-0000-0000811D0000}"/>
    <cellStyle name="Обычный 10 4 9 2 2" xfId="7639" xr:uid="{00000000-0005-0000-0000-0000821D0000}"/>
    <cellStyle name="Обычный 10 4 9 3" xfId="7640" xr:uid="{00000000-0005-0000-0000-0000831D0000}"/>
    <cellStyle name="Обычный 10 5" xfId="7641" xr:uid="{00000000-0005-0000-0000-0000841D0000}"/>
    <cellStyle name="Обычный 10 5 2" xfId="7642" xr:uid="{00000000-0005-0000-0000-0000851D0000}"/>
    <cellStyle name="Обычный 10 5 2 2" xfId="7643" xr:uid="{00000000-0005-0000-0000-0000861D0000}"/>
    <cellStyle name="Обычный 10 5 2 2 2" xfId="7644" xr:uid="{00000000-0005-0000-0000-0000871D0000}"/>
    <cellStyle name="Обычный 10 5 2 2 2 2" xfId="7645" xr:uid="{00000000-0005-0000-0000-0000881D0000}"/>
    <cellStyle name="Обычный 10 5 2 2 2 2 2" xfId="7646" xr:uid="{00000000-0005-0000-0000-0000891D0000}"/>
    <cellStyle name="Обычный 10 5 2 2 2 3" xfId="7647" xr:uid="{00000000-0005-0000-0000-00008A1D0000}"/>
    <cellStyle name="Обычный 10 5 2 2 3" xfId="7648" xr:uid="{00000000-0005-0000-0000-00008B1D0000}"/>
    <cellStyle name="Обычный 10 5 2 2 3 2" xfId="7649" xr:uid="{00000000-0005-0000-0000-00008C1D0000}"/>
    <cellStyle name="Обычный 10 5 2 2 3 2 2" xfId="7650" xr:uid="{00000000-0005-0000-0000-00008D1D0000}"/>
    <cellStyle name="Обычный 10 5 2 2 3 3" xfId="7651" xr:uid="{00000000-0005-0000-0000-00008E1D0000}"/>
    <cellStyle name="Обычный 10 5 2 2 4" xfId="7652" xr:uid="{00000000-0005-0000-0000-00008F1D0000}"/>
    <cellStyle name="Обычный 10 5 2 2 4 2" xfId="7653" xr:uid="{00000000-0005-0000-0000-0000901D0000}"/>
    <cellStyle name="Обычный 10 5 2 2 5" xfId="7654" xr:uid="{00000000-0005-0000-0000-0000911D0000}"/>
    <cellStyle name="Обычный 10 5 2 3" xfId="7655" xr:uid="{00000000-0005-0000-0000-0000921D0000}"/>
    <cellStyle name="Обычный 10 5 2 3 2" xfId="7656" xr:uid="{00000000-0005-0000-0000-0000931D0000}"/>
    <cellStyle name="Обычный 10 5 2 3 2 2" xfId="7657" xr:uid="{00000000-0005-0000-0000-0000941D0000}"/>
    <cellStyle name="Обычный 10 5 2 3 2 2 2" xfId="7658" xr:uid="{00000000-0005-0000-0000-0000951D0000}"/>
    <cellStyle name="Обычный 10 5 2 3 2 3" xfId="7659" xr:uid="{00000000-0005-0000-0000-0000961D0000}"/>
    <cellStyle name="Обычный 10 5 2 3 3" xfId="7660" xr:uid="{00000000-0005-0000-0000-0000971D0000}"/>
    <cellStyle name="Обычный 10 5 2 3 3 2" xfId="7661" xr:uid="{00000000-0005-0000-0000-0000981D0000}"/>
    <cellStyle name="Обычный 10 5 2 3 4" xfId="7662" xr:uid="{00000000-0005-0000-0000-0000991D0000}"/>
    <cellStyle name="Обычный 10 5 2 4" xfId="7663" xr:uid="{00000000-0005-0000-0000-00009A1D0000}"/>
    <cellStyle name="Обычный 10 5 2 4 2" xfId="7664" xr:uid="{00000000-0005-0000-0000-00009B1D0000}"/>
    <cellStyle name="Обычный 10 5 2 4 2 2" xfId="7665" xr:uid="{00000000-0005-0000-0000-00009C1D0000}"/>
    <cellStyle name="Обычный 10 5 2 4 3" xfId="7666" xr:uid="{00000000-0005-0000-0000-00009D1D0000}"/>
    <cellStyle name="Обычный 10 5 2 5" xfId="7667" xr:uid="{00000000-0005-0000-0000-00009E1D0000}"/>
    <cellStyle name="Обычный 10 5 2 5 2" xfId="7668" xr:uid="{00000000-0005-0000-0000-00009F1D0000}"/>
    <cellStyle name="Обычный 10 5 2 5 2 2" xfId="7669" xr:uid="{00000000-0005-0000-0000-0000A01D0000}"/>
    <cellStyle name="Обычный 10 5 2 5 3" xfId="7670" xr:uid="{00000000-0005-0000-0000-0000A11D0000}"/>
    <cellStyle name="Обычный 10 5 2 6" xfId="7671" xr:uid="{00000000-0005-0000-0000-0000A21D0000}"/>
    <cellStyle name="Обычный 10 5 2 6 2" xfId="7672" xr:uid="{00000000-0005-0000-0000-0000A31D0000}"/>
    <cellStyle name="Обычный 10 5 2 7" xfId="7673" xr:uid="{00000000-0005-0000-0000-0000A41D0000}"/>
    <cellStyle name="Обычный 10 5 3" xfId="7674" xr:uid="{00000000-0005-0000-0000-0000A51D0000}"/>
    <cellStyle name="Обычный 10 5 3 2" xfId="7675" xr:uid="{00000000-0005-0000-0000-0000A61D0000}"/>
    <cellStyle name="Обычный 10 5 3 2 2" xfId="7676" xr:uid="{00000000-0005-0000-0000-0000A71D0000}"/>
    <cellStyle name="Обычный 10 5 3 2 2 2" xfId="7677" xr:uid="{00000000-0005-0000-0000-0000A81D0000}"/>
    <cellStyle name="Обычный 10 5 3 2 3" xfId="7678" xr:uid="{00000000-0005-0000-0000-0000A91D0000}"/>
    <cellStyle name="Обычный 10 5 3 3" xfId="7679" xr:uid="{00000000-0005-0000-0000-0000AA1D0000}"/>
    <cellStyle name="Обычный 10 5 3 3 2" xfId="7680" xr:uid="{00000000-0005-0000-0000-0000AB1D0000}"/>
    <cellStyle name="Обычный 10 5 3 3 2 2" xfId="7681" xr:uid="{00000000-0005-0000-0000-0000AC1D0000}"/>
    <cellStyle name="Обычный 10 5 3 3 3" xfId="7682" xr:uid="{00000000-0005-0000-0000-0000AD1D0000}"/>
    <cellStyle name="Обычный 10 5 3 4" xfId="7683" xr:uid="{00000000-0005-0000-0000-0000AE1D0000}"/>
    <cellStyle name="Обычный 10 5 3 4 2" xfId="7684" xr:uid="{00000000-0005-0000-0000-0000AF1D0000}"/>
    <cellStyle name="Обычный 10 5 3 5" xfId="7685" xr:uid="{00000000-0005-0000-0000-0000B01D0000}"/>
    <cellStyle name="Обычный 10 5 4" xfId="7686" xr:uid="{00000000-0005-0000-0000-0000B11D0000}"/>
    <cellStyle name="Обычный 10 5 4 2" xfId="7687" xr:uid="{00000000-0005-0000-0000-0000B21D0000}"/>
    <cellStyle name="Обычный 10 5 4 2 2" xfId="7688" xr:uid="{00000000-0005-0000-0000-0000B31D0000}"/>
    <cellStyle name="Обычный 10 5 4 2 2 2" xfId="7689" xr:uid="{00000000-0005-0000-0000-0000B41D0000}"/>
    <cellStyle name="Обычный 10 5 4 2 3" xfId="7690" xr:uid="{00000000-0005-0000-0000-0000B51D0000}"/>
    <cellStyle name="Обычный 10 5 4 3" xfId="7691" xr:uid="{00000000-0005-0000-0000-0000B61D0000}"/>
    <cellStyle name="Обычный 10 5 4 3 2" xfId="7692" xr:uid="{00000000-0005-0000-0000-0000B71D0000}"/>
    <cellStyle name="Обычный 10 5 4 4" xfId="7693" xr:uid="{00000000-0005-0000-0000-0000B81D0000}"/>
    <cellStyle name="Обычный 10 5 5" xfId="7694" xr:uid="{00000000-0005-0000-0000-0000B91D0000}"/>
    <cellStyle name="Обычный 10 5 5 2" xfId="7695" xr:uid="{00000000-0005-0000-0000-0000BA1D0000}"/>
    <cellStyle name="Обычный 10 5 5 2 2" xfId="7696" xr:uid="{00000000-0005-0000-0000-0000BB1D0000}"/>
    <cellStyle name="Обычный 10 5 5 3" xfId="7697" xr:uid="{00000000-0005-0000-0000-0000BC1D0000}"/>
    <cellStyle name="Обычный 10 5 6" xfId="7698" xr:uid="{00000000-0005-0000-0000-0000BD1D0000}"/>
    <cellStyle name="Обычный 10 5 6 2" xfId="7699" xr:uid="{00000000-0005-0000-0000-0000BE1D0000}"/>
    <cellStyle name="Обычный 10 5 6 2 2" xfId="7700" xr:uid="{00000000-0005-0000-0000-0000BF1D0000}"/>
    <cellStyle name="Обычный 10 5 6 3" xfId="7701" xr:uid="{00000000-0005-0000-0000-0000C01D0000}"/>
    <cellStyle name="Обычный 10 5 7" xfId="7702" xr:uid="{00000000-0005-0000-0000-0000C11D0000}"/>
    <cellStyle name="Обычный 10 5 7 2" xfId="7703" xr:uid="{00000000-0005-0000-0000-0000C21D0000}"/>
    <cellStyle name="Обычный 10 5 8" xfId="7704" xr:uid="{00000000-0005-0000-0000-0000C31D0000}"/>
    <cellStyle name="Обычный 10 6" xfId="7705" xr:uid="{00000000-0005-0000-0000-0000C41D0000}"/>
    <cellStyle name="Обычный 10 6 2" xfId="7706" xr:uid="{00000000-0005-0000-0000-0000C51D0000}"/>
    <cellStyle name="Обычный 10 6 2 2" xfId="7707" xr:uid="{00000000-0005-0000-0000-0000C61D0000}"/>
    <cellStyle name="Обычный 10 6 2 3" xfId="7708" xr:uid="{00000000-0005-0000-0000-0000C71D0000}"/>
    <cellStyle name="Обычный 10 6 2 3 2" xfId="7709" xr:uid="{00000000-0005-0000-0000-0000C81D0000}"/>
    <cellStyle name="Обычный 10 6 2 3 2 2" xfId="7710" xr:uid="{00000000-0005-0000-0000-0000C91D0000}"/>
    <cellStyle name="Обычный 10 6 2 3 3" xfId="7711" xr:uid="{00000000-0005-0000-0000-0000CA1D0000}"/>
    <cellStyle name="Обычный 10 6 2 4" xfId="7712" xr:uid="{00000000-0005-0000-0000-0000CB1D0000}"/>
    <cellStyle name="Обычный 10 6 2 4 2" xfId="7713" xr:uid="{00000000-0005-0000-0000-0000CC1D0000}"/>
    <cellStyle name="Обычный 10 6 2 5" xfId="7714" xr:uid="{00000000-0005-0000-0000-0000CD1D0000}"/>
    <cellStyle name="Обычный 10 6 3" xfId="7715" xr:uid="{00000000-0005-0000-0000-0000CE1D0000}"/>
    <cellStyle name="Обычный 10 6 3 2" xfId="7716" xr:uid="{00000000-0005-0000-0000-0000CF1D0000}"/>
    <cellStyle name="Обычный 10 6 3 2 2" xfId="7717" xr:uid="{00000000-0005-0000-0000-0000D01D0000}"/>
    <cellStyle name="Обычный 10 6 3 2 2 2" xfId="7718" xr:uid="{00000000-0005-0000-0000-0000D11D0000}"/>
    <cellStyle name="Обычный 10 6 3 2 3" xfId="7719" xr:uid="{00000000-0005-0000-0000-0000D21D0000}"/>
    <cellStyle name="Обычный 10 6 3 3" xfId="7720" xr:uid="{00000000-0005-0000-0000-0000D31D0000}"/>
    <cellStyle name="Обычный 10 6 3 3 2" xfId="7721" xr:uid="{00000000-0005-0000-0000-0000D41D0000}"/>
    <cellStyle name="Обычный 10 6 3 4" xfId="7722" xr:uid="{00000000-0005-0000-0000-0000D51D0000}"/>
    <cellStyle name="Обычный 10 6 4" xfId="7723" xr:uid="{00000000-0005-0000-0000-0000D61D0000}"/>
    <cellStyle name="Обычный 10 6 4 2" xfId="7724" xr:uid="{00000000-0005-0000-0000-0000D71D0000}"/>
    <cellStyle name="Обычный 10 6 4 2 2" xfId="7725" xr:uid="{00000000-0005-0000-0000-0000D81D0000}"/>
    <cellStyle name="Обычный 10 6 4 3" xfId="7726" xr:uid="{00000000-0005-0000-0000-0000D91D0000}"/>
    <cellStyle name="Обычный 10 6 5" xfId="7727" xr:uid="{00000000-0005-0000-0000-0000DA1D0000}"/>
    <cellStyle name="Обычный 10 6 5 2" xfId="7728" xr:uid="{00000000-0005-0000-0000-0000DB1D0000}"/>
    <cellStyle name="Обычный 10 6 5 2 2" xfId="7729" xr:uid="{00000000-0005-0000-0000-0000DC1D0000}"/>
    <cellStyle name="Обычный 10 6 5 3" xfId="7730" xr:uid="{00000000-0005-0000-0000-0000DD1D0000}"/>
    <cellStyle name="Обычный 10 6 6" xfId="7731" xr:uid="{00000000-0005-0000-0000-0000DE1D0000}"/>
    <cellStyle name="Обычный 10 6 6 2" xfId="7732" xr:uid="{00000000-0005-0000-0000-0000DF1D0000}"/>
    <cellStyle name="Обычный 10 6 7" xfId="7733" xr:uid="{00000000-0005-0000-0000-0000E01D0000}"/>
    <cellStyle name="Обычный 10 7" xfId="7734" xr:uid="{00000000-0005-0000-0000-0000E11D0000}"/>
    <cellStyle name="Обычный 10 7 2" xfId="7735" xr:uid="{00000000-0005-0000-0000-0000E21D0000}"/>
    <cellStyle name="Обычный 10 7 3" xfId="7736" xr:uid="{00000000-0005-0000-0000-0000E31D0000}"/>
    <cellStyle name="Обычный 10 7 3 2" xfId="7737" xr:uid="{00000000-0005-0000-0000-0000E41D0000}"/>
    <cellStyle name="Обычный 10 7 3 2 2" xfId="7738" xr:uid="{00000000-0005-0000-0000-0000E51D0000}"/>
    <cellStyle name="Обычный 10 7 3 3" xfId="7739" xr:uid="{00000000-0005-0000-0000-0000E61D0000}"/>
    <cellStyle name="Обычный 10 7 4" xfId="7740" xr:uid="{00000000-0005-0000-0000-0000E71D0000}"/>
    <cellStyle name="Обычный 10 7 4 2" xfId="7741" xr:uid="{00000000-0005-0000-0000-0000E81D0000}"/>
    <cellStyle name="Обычный 10 7 5" xfId="7742" xr:uid="{00000000-0005-0000-0000-0000E91D0000}"/>
    <cellStyle name="Обычный 10 8" xfId="7743" xr:uid="{00000000-0005-0000-0000-0000EA1D0000}"/>
    <cellStyle name="Обычный 10 8 2" xfId="7744" xr:uid="{00000000-0005-0000-0000-0000EB1D0000}"/>
    <cellStyle name="Обычный 10 8 2 2" xfId="7745" xr:uid="{00000000-0005-0000-0000-0000EC1D0000}"/>
    <cellStyle name="Обычный 10 8 2 2 2" xfId="7746" xr:uid="{00000000-0005-0000-0000-0000ED1D0000}"/>
    <cellStyle name="Обычный 10 8 2 3" xfId="7747" xr:uid="{00000000-0005-0000-0000-0000EE1D0000}"/>
    <cellStyle name="Обычный 10 8 3" xfId="7748" xr:uid="{00000000-0005-0000-0000-0000EF1D0000}"/>
    <cellStyle name="Обычный 10 8 3 2" xfId="7749" xr:uid="{00000000-0005-0000-0000-0000F01D0000}"/>
    <cellStyle name="Обычный 10 8 3 2 2" xfId="7750" xr:uid="{00000000-0005-0000-0000-0000F11D0000}"/>
    <cellStyle name="Обычный 10 8 3 3" xfId="7751" xr:uid="{00000000-0005-0000-0000-0000F21D0000}"/>
    <cellStyle name="Обычный 10 8 4" xfId="7752" xr:uid="{00000000-0005-0000-0000-0000F31D0000}"/>
    <cellStyle name="Обычный 10 8 4 2" xfId="7753" xr:uid="{00000000-0005-0000-0000-0000F41D0000}"/>
    <cellStyle name="Обычный 10 8 5" xfId="7754" xr:uid="{00000000-0005-0000-0000-0000F51D0000}"/>
    <cellStyle name="Обычный 10 9" xfId="7755" xr:uid="{00000000-0005-0000-0000-0000F61D0000}"/>
    <cellStyle name="Обычный 10 9 2" xfId="7756" xr:uid="{00000000-0005-0000-0000-0000F71D0000}"/>
    <cellStyle name="Обычный 10 9 2 2" xfId="7757" xr:uid="{00000000-0005-0000-0000-0000F81D0000}"/>
    <cellStyle name="Обычный 10 9 3" xfId="7758" xr:uid="{00000000-0005-0000-0000-0000F91D0000}"/>
    <cellStyle name="Обычный 10_724" xfId="7759" xr:uid="{00000000-0005-0000-0000-0000FA1D0000}"/>
    <cellStyle name="Обычный 100" xfId="7760" xr:uid="{00000000-0005-0000-0000-0000FB1D0000}"/>
    <cellStyle name="Обычный 100 2" xfId="7761" xr:uid="{00000000-0005-0000-0000-0000FC1D0000}"/>
    <cellStyle name="Обычный 101" xfId="7762" xr:uid="{00000000-0005-0000-0000-0000FD1D0000}"/>
    <cellStyle name="Обычный 101 2" xfId="7763" xr:uid="{00000000-0005-0000-0000-0000FE1D0000}"/>
    <cellStyle name="Обычный 101 2 2" xfId="7764" xr:uid="{00000000-0005-0000-0000-0000FF1D0000}"/>
    <cellStyle name="Обычный 101 2 2 2" xfId="7765" xr:uid="{00000000-0005-0000-0000-0000001E0000}"/>
    <cellStyle name="Обычный 101 2 2 2 2" xfId="7766" xr:uid="{00000000-0005-0000-0000-0000011E0000}"/>
    <cellStyle name="Обычный 101 2 2 2 2 2" xfId="7767" xr:uid="{00000000-0005-0000-0000-0000021E0000}"/>
    <cellStyle name="Обычный 101 2 2 2 3" xfId="7768" xr:uid="{00000000-0005-0000-0000-0000031E0000}"/>
    <cellStyle name="Обычный 101 2 2 3" xfId="7769" xr:uid="{00000000-0005-0000-0000-0000041E0000}"/>
    <cellStyle name="Обычный 101 2 2 3 2" xfId="7770" xr:uid="{00000000-0005-0000-0000-0000051E0000}"/>
    <cellStyle name="Обычный 101 2 2 3 2 2" xfId="7771" xr:uid="{00000000-0005-0000-0000-0000061E0000}"/>
    <cellStyle name="Обычный 101 2 2 3 3" xfId="7772" xr:uid="{00000000-0005-0000-0000-0000071E0000}"/>
    <cellStyle name="Обычный 101 2 2 4" xfId="7773" xr:uid="{00000000-0005-0000-0000-0000081E0000}"/>
    <cellStyle name="Обычный 101 2 2 4 2" xfId="7774" xr:uid="{00000000-0005-0000-0000-0000091E0000}"/>
    <cellStyle name="Обычный 101 2 2 5" xfId="7775" xr:uid="{00000000-0005-0000-0000-00000A1E0000}"/>
    <cellStyle name="Обычный 101 2 3" xfId="7776" xr:uid="{00000000-0005-0000-0000-00000B1E0000}"/>
    <cellStyle name="Обычный 101 2 3 2" xfId="7777" xr:uid="{00000000-0005-0000-0000-00000C1E0000}"/>
    <cellStyle name="Обычный 101 2 3 2 2" xfId="7778" xr:uid="{00000000-0005-0000-0000-00000D1E0000}"/>
    <cellStyle name="Обычный 101 2 3 3" xfId="7779" xr:uid="{00000000-0005-0000-0000-00000E1E0000}"/>
    <cellStyle name="Обычный 101 2 4" xfId="7780" xr:uid="{00000000-0005-0000-0000-00000F1E0000}"/>
    <cellStyle name="Обычный 101 2 4 2" xfId="7781" xr:uid="{00000000-0005-0000-0000-0000101E0000}"/>
    <cellStyle name="Обычный 101 2 4 2 2" xfId="7782" xr:uid="{00000000-0005-0000-0000-0000111E0000}"/>
    <cellStyle name="Обычный 101 2 4 3" xfId="7783" xr:uid="{00000000-0005-0000-0000-0000121E0000}"/>
    <cellStyle name="Обычный 101 2 5" xfId="7784" xr:uid="{00000000-0005-0000-0000-0000131E0000}"/>
    <cellStyle name="Обычный 101 2 5 2" xfId="7785" xr:uid="{00000000-0005-0000-0000-0000141E0000}"/>
    <cellStyle name="Обычный 101 2 6" xfId="7786" xr:uid="{00000000-0005-0000-0000-0000151E0000}"/>
    <cellStyle name="Обычный 101 3" xfId="7787" xr:uid="{00000000-0005-0000-0000-0000161E0000}"/>
    <cellStyle name="Обычный 101 3 2" xfId="7788" xr:uid="{00000000-0005-0000-0000-0000171E0000}"/>
    <cellStyle name="Обычный 101 3 3" xfId="7789" xr:uid="{00000000-0005-0000-0000-0000181E0000}"/>
    <cellStyle name="Обычный 101 3 3 2" xfId="7790" xr:uid="{00000000-0005-0000-0000-0000191E0000}"/>
    <cellStyle name="Обычный 101 3 3 2 2" xfId="7791" xr:uid="{00000000-0005-0000-0000-00001A1E0000}"/>
    <cellStyle name="Обычный 101 3 3 3" xfId="7792" xr:uid="{00000000-0005-0000-0000-00001B1E0000}"/>
    <cellStyle name="Обычный 101 3 4" xfId="7793" xr:uid="{00000000-0005-0000-0000-00001C1E0000}"/>
    <cellStyle name="Обычный 101 3 4 2" xfId="7794" xr:uid="{00000000-0005-0000-0000-00001D1E0000}"/>
    <cellStyle name="Обычный 101 3 5" xfId="7795" xr:uid="{00000000-0005-0000-0000-00001E1E0000}"/>
    <cellStyle name="Обычный 101 4" xfId="7796" xr:uid="{00000000-0005-0000-0000-00001F1E0000}"/>
    <cellStyle name="Обычный 101 4 2" xfId="7797" xr:uid="{00000000-0005-0000-0000-0000201E0000}"/>
    <cellStyle name="Обычный 101 4 2 2" xfId="7798" xr:uid="{00000000-0005-0000-0000-0000211E0000}"/>
    <cellStyle name="Обычный 101 4 3" xfId="7799" xr:uid="{00000000-0005-0000-0000-0000221E0000}"/>
    <cellStyle name="Обычный 102" xfId="7800" xr:uid="{00000000-0005-0000-0000-0000231E0000}"/>
    <cellStyle name="Обычный 102 2" xfId="7801" xr:uid="{00000000-0005-0000-0000-0000241E0000}"/>
    <cellStyle name="Обычный 102 2 2" xfId="7802" xr:uid="{00000000-0005-0000-0000-0000251E0000}"/>
    <cellStyle name="Обычный 102 2 2 2" xfId="7803" xr:uid="{00000000-0005-0000-0000-0000261E0000}"/>
    <cellStyle name="Обычный 102 2 2 2 2" xfId="7804" xr:uid="{00000000-0005-0000-0000-0000271E0000}"/>
    <cellStyle name="Обычный 102 2 2 2 2 2" xfId="7805" xr:uid="{00000000-0005-0000-0000-0000281E0000}"/>
    <cellStyle name="Обычный 102 2 2 2 3" xfId="7806" xr:uid="{00000000-0005-0000-0000-0000291E0000}"/>
    <cellStyle name="Обычный 102 2 2 3" xfId="7807" xr:uid="{00000000-0005-0000-0000-00002A1E0000}"/>
    <cellStyle name="Обычный 102 2 2 3 2" xfId="7808" xr:uid="{00000000-0005-0000-0000-00002B1E0000}"/>
    <cellStyle name="Обычный 102 2 2 3 2 2" xfId="7809" xr:uid="{00000000-0005-0000-0000-00002C1E0000}"/>
    <cellStyle name="Обычный 102 2 2 3 3" xfId="7810" xr:uid="{00000000-0005-0000-0000-00002D1E0000}"/>
    <cellStyle name="Обычный 102 2 2 4" xfId="7811" xr:uid="{00000000-0005-0000-0000-00002E1E0000}"/>
    <cellStyle name="Обычный 102 2 2 4 2" xfId="7812" xr:uid="{00000000-0005-0000-0000-00002F1E0000}"/>
    <cellStyle name="Обычный 102 2 2 5" xfId="7813" xr:uid="{00000000-0005-0000-0000-0000301E0000}"/>
    <cellStyle name="Обычный 102 2 3" xfId="7814" xr:uid="{00000000-0005-0000-0000-0000311E0000}"/>
    <cellStyle name="Обычный 102 2 3 2" xfId="7815" xr:uid="{00000000-0005-0000-0000-0000321E0000}"/>
    <cellStyle name="Обычный 102 2 3 2 2" xfId="7816" xr:uid="{00000000-0005-0000-0000-0000331E0000}"/>
    <cellStyle name="Обычный 102 2 3 3" xfId="7817" xr:uid="{00000000-0005-0000-0000-0000341E0000}"/>
    <cellStyle name="Обычный 102 2 4" xfId="7818" xr:uid="{00000000-0005-0000-0000-0000351E0000}"/>
    <cellStyle name="Обычный 102 2 4 2" xfId="7819" xr:uid="{00000000-0005-0000-0000-0000361E0000}"/>
    <cellStyle name="Обычный 102 2 4 2 2" xfId="7820" xr:uid="{00000000-0005-0000-0000-0000371E0000}"/>
    <cellStyle name="Обычный 102 2 4 3" xfId="7821" xr:uid="{00000000-0005-0000-0000-0000381E0000}"/>
    <cellStyle name="Обычный 102 2 5" xfId="7822" xr:uid="{00000000-0005-0000-0000-0000391E0000}"/>
    <cellStyle name="Обычный 102 2 5 2" xfId="7823" xr:uid="{00000000-0005-0000-0000-00003A1E0000}"/>
    <cellStyle name="Обычный 102 2 6" xfId="7824" xr:uid="{00000000-0005-0000-0000-00003B1E0000}"/>
    <cellStyle name="Обычный 102 3" xfId="7825" xr:uid="{00000000-0005-0000-0000-00003C1E0000}"/>
    <cellStyle name="Обычный 102 3 2" xfId="7826" xr:uid="{00000000-0005-0000-0000-00003D1E0000}"/>
    <cellStyle name="Обычный 102 3 3" xfId="7827" xr:uid="{00000000-0005-0000-0000-00003E1E0000}"/>
    <cellStyle name="Обычный 102 3 3 2" xfId="7828" xr:uid="{00000000-0005-0000-0000-00003F1E0000}"/>
    <cellStyle name="Обычный 102 3 3 2 2" xfId="7829" xr:uid="{00000000-0005-0000-0000-0000401E0000}"/>
    <cellStyle name="Обычный 102 3 3 3" xfId="7830" xr:uid="{00000000-0005-0000-0000-0000411E0000}"/>
    <cellStyle name="Обычный 102 3 4" xfId="7831" xr:uid="{00000000-0005-0000-0000-0000421E0000}"/>
    <cellStyle name="Обычный 102 3 4 2" xfId="7832" xr:uid="{00000000-0005-0000-0000-0000431E0000}"/>
    <cellStyle name="Обычный 102 3 5" xfId="7833" xr:uid="{00000000-0005-0000-0000-0000441E0000}"/>
    <cellStyle name="Обычный 102 4" xfId="7834" xr:uid="{00000000-0005-0000-0000-0000451E0000}"/>
    <cellStyle name="Обычный 102 4 2" xfId="7835" xr:uid="{00000000-0005-0000-0000-0000461E0000}"/>
    <cellStyle name="Обычный 102 4 2 2" xfId="7836" xr:uid="{00000000-0005-0000-0000-0000471E0000}"/>
    <cellStyle name="Обычный 102 4 3" xfId="7837" xr:uid="{00000000-0005-0000-0000-0000481E0000}"/>
    <cellStyle name="Обычный 103" xfId="7838" xr:uid="{00000000-0005-0000-0000-0000491E0000}"/>
    <cellStyle name="Обычный 103 2" xfId="7839" xr:uid="{00000000-0005-0000-0000-00004A1E0000}"/>
    <cellStyle name="Обычный 103 2 2" xfId="7840" xr:uid="{00000000-0005-0000-0000-00004B1E0000}"/>
    <cellStyle name="Обычный 103 2 2 2" xfId="7841" xr:uid="{00000000-0005-0000-0000-00004C1E0000}"/>
    <cellStyle name="Обычный 103 2 2 2 2" xfId="7842" xr:uid="{00000000-0005-0000-0000-00004D1E0000}"/>
    <cellStyle name="Обычный 103 2 2 2 2 2" xfId="7843" xr:uid="{00000000-0005-0000-0000-00004E1E0000}"/>
    <cellStyle name="Обычный 103 2 2 2 3" xfId="7844" xr:uid="{00000000-0005-0000-0000-00004F1E0000}"/>
    <cellStyle name="Обычный 103 2 2 3" xfId="7845" xr:uid="{00000000-0005-0000-0000-0000501E0000}"/>
    <cellStyle name="Обычный 103 2 2 3 2" xfId="7846" xr:uid="{00000000-0005-0000-0000-0000511E0000}"/>
    <cellStyle name="Обычный 103 2 2 3 2 2" xfId="7847" xr:uid="{00000000-0005-0000-0000-0000521E0000}"/>
    <cellStyle name="Обычный 103 2 2 3 3" xfId="7848" xr:uid="{00000000-0005-0000-0000-0000531E0000}"/>
    <cellStyle name="Обычный 103 2 2 4" xfId="7849" xr:uid="{00000000-0005-0000-0000-0000541E0000}"/>
    <cellStyle name="Обычный 103 2 2 4 2" xfId="7850" xr:uid="{00000000-0005-0000-0000-0000551E0000}"/>
    <cellStyle name="Обычный 103 2 2 5" xfId="7851" xr:uid="{00000000-0005-0000-0000-0000561E0000}"/>
    <cellStyle name="Обычный 103 2 3" xfId="7852" xr:uid="{00000000-0005-0000-0000-0000571E0000}"/>
    <cellStyle name="Обычный 103 2 3 2" xfId="7853" xr:uid="{00000000-0005-0000-0000-0000581E0000}"/>
    <cellStyle name="Обычный 103 2 3 2 2" xfId="7854" xr:uid="{00000000-0005-0000-0000-0000591E0000}"/>
    <cellStyle name="Обычный 103 2 3 3" xfId="7855" xr:uid="{00000000-0005-0000-0000-00005A1E0000}"/>
    <cellStyle name="Обычный 103 2 4" xfId="7856" xr:uid="{00000000-0005-0000-0000-00005B1E0000}"/>
    <cellStyle name="Обычный 103 2 4 2" xfId="7857" xr:uid="{00000000-0005-0000-0000-00005C1E0000}"/>
    <cellStyle name="Обычный 103 2 4 2 2" xfId="7858" xr:uid="{00000000-0005-0000-0000-00005D1E0000}"/>
    <cellStyle name="Обычный 103 2 4 3" xfId="7859" xr:uid="{00000000-0005-0000-0000-00005E1E0000}"/>
    <cellStyle name="Обычный 103 2 5" xfId="7860" xr:uid="{00000000-0005-0000-0000-00005F1E0000}"/>
    <cellStyle name="Обычный 103 2 5 2" xfId="7861" xr:uid="{00000000-0005-0000-0000-0000601E0000}"/>
    <cellStyle name="Обычный 103 2 6" xfId="7862" xr:uid="{00000000-0005-0000-0000-0000611E0000}"/>
    <cellStyle name="Обычный 103 3" xfId="7863" xr:uid="{00000000-0005-0000-0000-0000621E0000}"/>
    <cellStyle name="Обычный 103 3 2" xfId="7864" xr:uid="{00000000-0005-0000-0000-0000631E0000}"/>
    <cellStyle name="Обычный 103 3 3" xfId="7865" xr:uid="{00000000-0005-0000-0000-0000641E0000}"/>
    <cellStyle name="Обычный 103 3 3 2" xfId="7866" xr:uid="{00000000-0005-0000-0000-0000651E0000}"/>
    <cellStyle name="Обычный 103 3 3 2 2" xfId="7867" xr:uid="{00000000-0005-0000-0000-0000661E0000}"/>
    <cellStyle name="Обычный 103 3 3 3" xfId="7868" xr:uid="{00000000-0005-0000-0000-0000671E0000}"/>
    <cellStyle name="Обычный 103 3 4" xfId="7869" xr:uid="{00000000-0005-0000-0000-0000681E0000}"/>
    <cellStyle name="Обычный 103 3 4 2" xfId="7870" xr:uid="{00000000-0005-0000-0000-0000691E0000}"/>
    <cellStyle name="Обычный 103 3 5" xfId="7871" xr:uid="{00000000-0005-0000-0000-00006A1E0000}"/>
    <cellStyle name="Обычный 103 4" xfId="7872" xr:uid="{00000000-0005-0000-0000-00006B1E0000}"/>
    <cellStyle name="Обычный 103 4 2" xfId="7873" xr:uid="{00000000-0005-0000-0000-00006C1E0000}"/>
    <cellStyle name="Обычный 103 4 2 2" xfId="7874" xr:uid="{00000000-0005-0000-0000-00006D1E0000}"/>
    <cellStyle name="Обычный 103 4 3" xfId="7875" xr:uid="{00000000-0005-0000-0000-00006E1E0000}"/>
    <cellStyle name="Обычный 104" xfId="7876" xr:uid="{00000000-0005-0000-0000-00006F1E0000}"/>
    <cellStyle name="Обычный 104 2" xfId="7877" xr:uid="{00000000-0005-0000-0000-0000701E0000}"/>
    <cellStyle name="Обычный 104 2 2" xfId="7878" xr:uid="{00000000-0005-0000-0000-0000711E0000}"/>
    <cellStyle name="Обычный 104 2 2 2" xfId="7879" xr:uid="{00000000-0005-0000-0000-0000721E0000}"/>
    <cellStyle name="Обычный 104 2 2 2 2" xfId="7880" xr:uid="{00000000-0005-0000-0000-0000731E0000}"/>
    <cellStyle name="Обычный 104 2 2 2 2 2" xfId="7881" xr:uid="{00000000-0005-0000-0000-0000741E0000}"/>
    <cellStyle name="Обычный 104 2 2 2 3" xfId="7882" xr:uid="{00000000-0005-0000-0000-0000751E0000}"/>
    <cellStyle name="Обычный 104 2 2 3" xfId="7883" xr:uid="{00000000-0005-0000-0000-0000761E0000}"/>
    <cellStyle name="Обычный 104 2 2 3 2" xfId="7884" xr:uid="{00000000-0005-0000-0000-0000771E0000}"/>
    <cellStyle name="Обычный 104 2 2 3 2 2" xfId="7885" xr:uid="{00000000-0005-0000-0000-0000781E0000}"/>
    <cellStyle name="Обычный 104 2 2 3 3" xfId="7886" xr:uid="{00000000-0005-0000-0000-0000791E0000}"/>
    <cellStyle name="Обычный 104 2 2 4" xfId="7887" xr:uid="{00000000-0005-0000-0000-00007A1E0000}"/>
    <cellStyle name="Обычный 104 2 2 4 2" xfId="7888" xr:uid="{00000000-0005-0000-0000-00007B1E0000}"/>
    <cellStyle name="Обычный 104 2 2 5" xfId="7889" xr:uid="{00000000-0005-0000-0000-00007C1E0000}"/>
    <cellStyle name="Обычный 104 2 3" xfId="7890" xr:uid="{00000000-0005-0000-0000-00007D1E0000}"/>
    <cellStyle name="Обычный 104 2 3 2" xfId="7891" xr:uid="{00000000-0005-0000-0000-00007E1E0000}"/>
    <cellStyle name="Обычный 104 2 3 2 2" xfId="7892" xr:uid="{00000000-0005-0000-0000-00007F1E0000}"/>
    <cellStyle name="Обычный 104 2 3 3" xfId="7893" xr:uid="{00000000-0005-0000-0000-0000801E0000}"/>
    <cellStyle name="Обычный 104 2 4" xfId="7894" xr:uid="{00000000-0005-0000-0000-0000811E0000}"/>
    <cellStyle name="Обычный 104 2 4 2" xfId="7895" xr:uid="{00000000-0005-0000-0000-0000821E0000}"/>
    <cellStyle name="Обычный 104 2 4 2 2" xfId="7896" xr:uid="{00000000-0005-0000-0000-0000831E0000}"/>
    <cellStyle name="Обычный 104 2 4 3" xfId="7897" xr:uid="{00000000-0005-0000-0000-0000841E0000}"/>
    <cellStyle name="Обычный 104 2 5" xfId="7898" xr:uid="{00000000-0005-0000-0000-0000851E0000}"/>
    <cellStyle name="Обычный 104 2 5 2" xfId="7899" xr:uid="{00000000-0005-0000-0000-0000861E0000}"/>
    <cellStyle name="Обычный 104 2 6" xfId="7900" xr:uid="{00000000-0005-0000-0000-0000871E0000}"/>
    <cellStyle name="Обычный 104 3" xfId="7901" xr:uid="{00000000-0005-0000-0000-0000881E0000}"/>
    <cellStyle name="Обычный 104 3 2" xfId="7902" xr:uid="{00000000-0005-0000-0000-0000891E0000}"/>
    <cellStyle name="Обычный 104 3 3" xfId="7903" xr:uid="{00000000-0005-0000-0000-00008A1E0000}"/>
    <cellStyle name="Обычный 104 3 3 2" xfId="7904" xr:uid="{00000000-0005-0000-0000-00008B1E0000}"/>
    <cellStyle name="Обычный 104 3 3 2 2" xfId="7905" xr:uid="{00000000-0005-0000-0000-00008C1E0000}"/>
    <cellStyle name="Обычный 104 3 3 3" xfId="7906" xr:uid="{00000000-0005-0000-0000-00008D1E0000}"/>
    <cellStyle name="Обычный 104 3 4" xfId="7907" xr:uid="{00000000-0005-0000-0000-00008E1E0000}"/>
    <cellStyle name="Обычный 104 3 4 2" xfId="7908" xr:uid="{00000000-0005-0000-0000-00008F1E0000}"/>
    <cellStyle name="Обычный 104 3 5" xfId="7909" xr:uid="{00000000-0005-0000-0000-0000901E0000}"/>
    <cellStyle name="Обычный 104 4" xfId="7910" xr:uid="{00000000-0005-0000-0000-0000911E0000}"/>
    <cellStyle name="Обычный 104 4 2" xfId="7911" xr:uid="{00000000-0005-0000-0000-0000921E0000}"/>
    <cellStyle name="Обычный 104 4 2 2" xfId="7912" xr:uid="{00000000-0005-0000-0000-0000931E0000}"/>
    <cellStyle name="Обычный 104 4 3" xfId="7913" xr:uid="{00000000-0005-0000-0000-0000941E0000}"/>
    <cellStyle name="Обычный 105" xfId="7914" xr:uid="{00000000-0005-0000-0000-0000951E0000}"/>
    <cellStyle name="Обычный 105 2" xfId="7915" xr:uid="{00000000-0005-0000-0000-0000961E0000}"/>
    <cellStyle name="Обычный 105 2 2" xfId="7916" xr:uid="{00000000-0005-0000-0000-0000971E0000}"/>
    <cellStyle name="Обычный 105 2 2 2" xfId="7917" xr:uid="{00000000-0005-0000-0000-0000981E0000}"/>
    <cellStyle name="Обычный 105 2 2 2 2" xfId="7918" xr:uid="{00000000-0005-0000-0000-0000991E0000}"/>
    <cellStyle name="Обычный 105 2 2 2 2 2" xfId="7919" xr:uid="{00000000-0005-0000-0000-00009A1E0000}"/>
    <cellStyle name="Обычный 105 2 2 2 3" xfId="7920" xr:uid="{00000000-0005-0000-0000-00009B1E0000}"/>
    <cellStyle name="Обычный 105 2 2 3" xfId="7921" xr:uid="{00000000-0005-0000-0000-00009C1E0000}"/>
    <cellStyle name="Обычный 105 2 2 3 2" xfId="7922" xr:uid="{00000000-0005-0000-0000-00009D1E0000}"/>
    <cellStyle name="Обычный 105 2 2 3 2 2" xfId="7923" xr:uid="{00000000-0005-0000-0000-00009E1E0000}"/>
    <cellStyle name="Обычный 105 2 2 3 3" xfId="7924" xr:uid="{00000000-0005-0000-0000-00009F1E0000}"/>
    <cellStyle name="Обычный 105 2 2 4" xfId="7925" xr:uid="{00000000-0005-0000-0000-0000A01E0000}"/>
    <cellStyle name="Обычный 105 2 2 4 2" xfId="7926" xr:uid="{00000000-0005-0000-0000-0000A11E0000}"/>
    <cellStyle name="Обычный 105 2 2 5" xfId="7927" xr:uid="{00000000-0005-0000-0000-0000A21E0000}"/>
    <cellStyle name="Обычный 105 2 3" xfId="7928" xr:uid="{00000000-0005-0000-0000-0000A31E0000}"/>
    <cellStyle name="Обычный 105 2 3 2" xfId="7929" xr:uid="{00000000-0005-0000-0000-0000A41E0000}"/>
    <cellStyle name="Обычный 105 2 3 2 2" xfId="7930" xr:uid="{00000000-0005-0000-0000-0000A51E0000}"/>
    <cellStyle name="Обычный 105 2 3 3" xfId="7931" xr:uid="{00000000-0005-0000-0000-0000A61E0000}"/>
    <cellStyle name="Обычный 105 2 4" xfId="7932" xr:uid="{00000000-0005-0000-0000-0000A71E0000}"/>
    <cellStyle name="Обычный 105 2 4 2" xfId="7933" xr:uid="{00000000-0005-0000-0000-0000A81E0000}"/>
    <cellStyle name="Обычный 105 2 4 2 2" xfId="7934" xr:uid="{00000000-0005-0000-0000-0000A91E0000}"/>
    <cellStyle name="Обычный 105 2 4 3" xfId="7935" xr:uid="{00000000-0005-0000-0000-0000AA1E0000}"/>
    <cellStyle name="Обычный 105 2 5" xfId="7936" xr:uid="{00000000-0005-0000-0000-0000AB1E0000}"/>
    <cellStyle name="Обычный 105 2 5 2" xfId="7937" xr:uid="{00000000-0005-0000-0000-0000AC1E0000}"/>
    <cellStyle name="Обычный 105 2 6" xfId="7938" xr:uid="{00000000-0005-0000-0000-0000AD1E0000}"/>
    <cellStyle name="Обычный 105 3" xfId="7939" xr:uid="{00000000-0005-0000-0000-0000AE1E0000}"/>
    <cellStyle name="Обычный 105 3 2" xfId="7940" xr:uid="{00000000-0005-0000-0000-0000AF1E0000}"/>
    <cellStyle name="Обычный 105 3 3" xfId="7941" xr:uid="{00000000-0005-0000-0000-0000B01E0000}"/>
    <cellStyle name="Обычный 105 3 3 2" xfId="7942" xr:uid="{00000000-0005-0000-0000-0000B11E0000}"/>
    <cellStyle name="Обычный 105 3 3 2 2" xfId="7943" xr:uid="{00000000-0005-0000-0000-0000B21E0000}"/>
    <cellStyle name="Обычный 105 3 3 3" xfId="7944" xr:uid="{00000000-0005-0000-0000-0000B31E0000}"/>
    <cellStyle name="Обычный 105 3 4" xfId="7945" xr:uid="{00000000-0005-0000-0000-0000B41E0000}"/>
    <cellStyle name="Обычный 105 3 4 2" xfId="7946" xr:uid="{00000000-0005-0000-0000-0000B51E0000}"/>
    <cellStyle name="Обычный 105 3 5" xfId="7947" xr:uid="{00000000-0005-0000-0000-0000B61E0000}"/>
    <cellStyle name="Обычный 105 4" xfId="7948" xr:uid="{00000000-0005-0000-0000-0000B71E0000}"/>
    <cellStyle name="Обычный 105 4 2" xfId="7949" xr:uid="{00000000-0005-0000-0000-0000B81E0000}"/>
    <cellStyle name="Обычный 105 4 2 2" xfId="7950" xr:uid="{00000000-0005-0000-0000-0000B91E0000}"/>
    <cellStyle name="Обычный 105 4 3" xfId="7951" xr:uid="{00000000-0005-0000-0000-0000BA1E0000}"/>
    <cellStyle name="Обычный 106" xfId="7952" xr:uid="{00000000-0005-0000-0000-0000BB1E0000}"/>
    <cellStyle name="Обычный 106 2" xfId="7953" xr:uid="{00000000-0005-0000-0000-0000BC1E0000}"/>
    <cellStyle name="Обычный 106 2 2" xfId="7954" xr:uid="{00000000-0005-0000-0000-0000BD1E0000}"/>
    <cellStyle name="Обычный 106 2 2 2" xfId="7955" xr:uid="{00000000-0005-0000-0000-0000BE1E0000}"/>
    <cellStyle name="Обычный 106 2 2 2 2" xfId="7956" xr:uid="{00000000-0005-0000-0000-0000BF1E0000}"/>
    <cellStyle name="Обычный 106 2 2 2 2 2" xfId="7957" xr:uid="{00000000-0005-0000-0000-0000C01E0000}"/>
    <cellStyle name="Обычный 106 2 2 2 3" xfId="7958" xr:uid="{00000000-0005-0000-0000-0000C11E0000}"/>
    <cellStyle name="Обычный 106 2 2 3" xfId="7959" xr:uid="{00000000-0005-0000-0000-0000C21E0000}"/>
    <cellStyle name="Обычный 106 2 2 3 2" xfId="7960" xr:uid="{00000000-0005-0000-0000-0000C31E0000}"/>
    <cellStyle name="Обычный 106 2 2 3 2 2" xfId="7961" xr:uid="{00000000-0005-0000-0000-0000C41E0000}"/>
    <cellStyle name="Обычный 106 2 2 3 3" xfId="7962" xr:uid="{00000000-0005-0000-0000-0000C51E0000}"/>
    <cellStyle name="Обычный 106 2 2 4" xfId="7963" xr:uid="{00000000-0005-0000-0000-0000C61E0000}"/>
    <cellStyle name="Обычный 106 2 2 4 2" xfId="7964" xr:uid="{00000000-0005-0000-0000-0000C71E0000}"/>
    <cellStyle name="Обычный 106 2 2 5" xfId="7965" xr:uid="{00000000-0005-0000-0000-0000C81E0000}"/>
    <cellStyle name="Обычный 106 2 3" xfId="7966" xr:uid="{00000000-0005-0000-0000-0000C91E0000}"/>
    <cellStyle name="Обычный 106 2 3 2" xfId="7967" xr:uid="{00000000-0005-0000-0000-0000CA1E0000}"/>
    <cellStyle name="Обычный 106 2 3 2 2" xfId="7968" xr:uid="{00000000-0005-0000-0000-0000CB1E0000}"/>
    <cellStyle name="Обычный 106 2 3 3" xfId="7969" xr:uid="{00000000-0005-0000-0000-0000CC1E0000}"/>
    <cellStyle name="Обычный 106 2 4" xfId="7970" xr:uid="{00000000-0005-0000-0000-0000CD1E0000}"/>
    <cellStyle name="Обычный 106 2 4 2" xfId="7971" xr:uid="{00000000-0005-0000-0000-0000CE1E0000}"/>
    <cellStyle name="Обычный 106 2 4 2 2" xfId="7972" xr:uid="{00000000-0005-0000-0000-0000CF1E0000}"/>
    <cellStyle name="Обычный 106 2 4 3" xfId="7973" xr:uid="{00000000-0005-0000-0000-0000D01E0000}"/>
    <cellStyle name="Обычный 106 2 5" xfId="7974" xr:uid="{00000000-0005-0000-0000-0000D11E0000}"/>
    <cellStyle name="Обычный 106 2 5 2" xfId="7975" xr:uid="{00000000-0005-0000-0000-0000D21E0000}"/>
    <cellStyle name="Обычный 106 2 6" xfId="7976" xr:uid="{00000000-0005-0000-0000-0000D31E0000}"/>
    <cellStyle name="Обычный 106 3" xfId="7977" xr:uid="{00000000-0005-0000-0000-0000D41E0000}"/>
    <cellStyle name="Обычный 106 3 2" xfId="7978" xr:uid="{00000000-0005-0000-0000-0000D51E0000}"/>
    <cellStyle name="Обычный 106 3 3" xfId="7979" xr:uid="{00000000-0005-0000-0000-0000D61E0000}"/>
    <cellStyle name="Обычный 106 3 3 2" xfId="7980" xr:uid="{00000000-0005-0000-0000-0000D71E0000}"/>
    <cellStyle name="Обычный 106 3 3 2 2" xfId="7981" xr:uid="{00000000-0005-0000-0000-0000D81E0000}"/>
    <cellStyle name="Обычный 106 3 3 3" xfId="7982" xr:uid="{00000000-0005-0000-0000-0000D91E0000}"/>
    <cellStyle name="Обычный 106 3 4" xfId="7983" xr:uid="{00000000-0005-0000-0000-0000DA1E0000}"/>
    <cellStyle name="Обычный 106 3 4 2" xfId="7984" xr:uid="{00000000-0005-0000-0000-0000DB1E0000}"/>
    <cellStyle name="Обычный 106 3 5" xfId="7985" xr:uid="{00000000-0005-0000-0000-0000DC1E0000}"/>
    <cellStyle name="Обычный 106 4" xfId="7986" xr:uid="{00000000-0005-0000-0000-0000DD1E0000}"/>
    <cellStyle name="Обычный 106 4 2" xfId="7987" xr:uid="{00000000-0005-0000-0000-0000DE1E0000}"/>
    <cellStyle name="Обычный 106 4 2 2" xfId="7988" xr:uid="{00000000-0005-0000-0000-0000DF1E0000}"/>
    <cellStyle name="Обычный 106 4 3" xfId="7989" xr:uid="{00000000-0005-0000-0000-0000E01E0000}"/>
    <cellStyle name="Обычный 107" xfId="7990" xr:uid="{00000000-0005-0000-0000-0000E11E0000}"/>
    <cellStyle name="Обычный 107 2" xfId="7991" xr:uid="{00000000-0005-0000-0000-0000E21E0000}"/>
    <cellStyle name="Обычный 107 2 2" xfId="7992" xr:uid="{00000000-0005-0000-0000-0000E31E0000}"/>
    <cellStyle name="Обычный 107 2 2 2" xfId="7993" xr:uid="{00000000-0005-0000-0000-0000E41E0000}"/>
    <cellStyle name="Обычный 107 2 2 2 2" xfId="7994" xr:uid="{00000000-0005-0000-0000-0000E51E0000}"/>
    <cellStyle name="Обычный 107 2 2 2 2 2" xfId="7995" xr:uid="{00000000-0005-0000-0000-0000E61E0000}"/>
    <cellStyle name="Обычный 107 2 2 2 3" xfId="7996" xr:uid="{00000000-0005-0000-0000-0000E71E0000}"/>
    <cellStyle name="Обычный 107 2 2 3" xfId="7997" xr:uid="{00000000-0005-0000-0000-0000E81E0000}"/>
    <cellStyle name="Обычный 107 2 2 3 2" xfId="7998" xr:uid="{00000000-0005-0000-0000-0000E91E0000}"/>
    <cellStyle name="Обычный 107 2 2 3 2 2" xfId="7999" xr:uid="{00000000-0005-0000-0000-0000EA1E0000}"/>
    <cellStyle name="Обычный 107 2 2 3 3" xfId="8000" xr:uid="{00000000-0005-0000-0000-0000EB1E0000}"/>
    <cellStyle name="Обычный 107 2 2 4" xfId="8001" xr:uid="{00000000-0005-0000-0000-0000EC1E0000}"/>
    <cellStyle name="Обычный 107 2 2 4 2" xfId="8002" xr:uid="{00000000-0005-0000-0000-0000ED1E0000}"/>
    <cellStyle name="Обычный 107 2 2 5" xfId="8003" xr:uid="{00000000-0005-0000-0000-0000EE1E0000}"/>
    <cellStyle name="Обычный 107 2 3" xfId="8004" xr:uid="{00000000-0005-0000-0000-0000EF1E0000}"/>
    <cellStyle name="Обычный 107 2 3 2" xfId="8005" xr:uid="{00000000-0005-0000-0000-0000F01E0000}"/>
    <cellStyle name="Обычный 107 2 3 2 2" xfId="8006" xr:uid="{00000000-0005-0000-0000-0000F11E0000}"/>
    <cellStyle name="Обычный 107 2 3 3" xfId="8007" xr:uid="{00000000-0005-0000-0000-0000F21E0000}"/>
    <cellStyle name="Обычный 107 2 4" xfId="8008" xr:uid="{00000000-0005-0000-0000-0000F31E0000}"/>
    <cellStyle name="Обычный 107 2 4 2" xfId="8009" xr:uid="{00000000-0005-0000-0000-0000F41E0000}"/>
    <cellStyle name="Обычный 107 2 4 2 2" xfId="8010" xr:uid="{00000000-0005-0000-0000-0000F51E0000}"/>
    <cellStyle name="Обычный 107 2 4 3" xfId="8011" xr:uid="{00000000-0005-0000-0000-0000F61E0000}"/>
    <cellStyle name="Обычный 107 2 5" xfId="8012" xr:uid="{00000000-0005-0000-0000-0000F71E0000}"/>
    <cellStyle name="Обычный 107 2 5 2" xfId="8013" xr:uid="{00000000-0005-0000-0000-0000F81E0000}"/>
    <cellStyle name="Обычный 107 2 6" xfId="8014" xr:uid="{00000000-0005-0000-0000-0000F91E0000}"/>
    <cellStyle name="Обычный 107 3" xfId="8015" xr:uid="{00000000-0005-0000-0000-0000FA1E0000}"/>
    <cellStyle name="Обычный 107 3 2" xfId="8016" xr:uid="{00000000-0005-0000-0000-0000FB1E0000}"/>
    <cellStyle name="Обычный 107 3 3" xfId="8017" xr:uid="{00000000-0005-0000-0000-0000FC1E0000}"/>
    <cellStyle name="Обычный 107 3 3 2" xfId="8018" xr:uid="{00000000-0005-0000-0000-0000FD1E0000}"/>
    <cellStyle name="Обычный 107 3 3 2 2" xfId="8019" xr:uid="{00000000-0005-0000-0000-0000FE1E0000}"/>
    <cellStyle name="Обычный 107 3 3 3" xfId="8020" xr:uid="{00000000-0005-0000-0000-0000FF1E0000}"/>
    <cellStyle name="Обычный 107 3 4" xfId="8021" xr:uid="{00000000-0005-0000-0000-0000001F0000}"/>
    <cellStyle name="Обычный 107 3 4 2" xfId="8022" xr:uid="{00000000-0005-0000-0000-0000011F0000}"/>
    <cellStyle name="Обычный 107 3 5" xfId="8023" xr:uid="{00000000-0005-0000-0000-0000021F0000}"/>
    <cellStyle name="Обычный 107 4" xfId="8024" xr:uid="{00000000-0005-0000-0000-0000031F0000}"/>
    <cellStyle name="Обычный 107 4 2" xfId="8025" xr:uid="{00000000-0005-0000-0000-0000041F0000}"/>
    <cellStyle name="Обычный 107 4 2 2" xfId="8026" xr:uid="{00000000-0005-0000-0000-0000051F0000}"/>
    <cellStyle name="Обычный 107 4 3" xfId="8027" xr:uid="{00000000-0005-0000-0000-0000061F0000}"/>
    <cellStyle name="Обычный 108" xfId="8028" xr:uid="{00000000-0005-0000-0000-0000071F0000}"/>
    <cellStyle name="Обычный 108 2" xfId="8029" xr:uid="{00000000-0005-0000-0000-0000081F0000}"/>
    <cellStyle name="Обычный 108 2 2" xfId="8030" xr:uid="{00000000-0005-0000-0000-0000091F0000}"/>
    <cellStyle name="Обычный 108 2 2 2" xfId="8031" xr:uid="{00000000-0005-0000-0000-00000A1F0000}"/>
    <cellStyle name="Обычный 108 2 2 2 2" xfId="8032" xr:uid="{00000000-0005-0000-0000-00000B1F0000}"/>
    <cellStyle name="Обычный 108 2 2 2 2 2" xfId="8033" xr:uid="{00000000-0005-0000-0000-00000C1F0000}"/>
    <cellStyle name="Обычный 108 2 2 2 3" xfId="8034" xr:uid="{00000000-0005-0000-0000-00000D1F0000}"/>
    <cellStyle name="Обычный 108 2 2 3" xfId="8035" xr:uid="{00000000-0005-0000-0000-00000E1F0000}"/>
    <cellStyle name="Обычный 108 2 2 3 2" xfId="8036" xr:uid="{00000000-0005-0000-0000-00000F1F0000}"/>
    <cellStyle name="Обычный 108 2 2 3 2 2" xfId="8037" xr:uid="{00000000-0005-0000-0000-0000101F0000}"/>
    <cellStyle name="Обычный 108 2 2 3 3" xfId="8038" xr:uid="{00000000-0005-0000-0000-0000111F0000}"/>
    <cellStyle name="Обычный 108 2 2 4" xfId="8039" xr:uid="{00000000-0005-0000-0000-0000121F0000}"/>
    <cellStyle name="Обычный 108 2 2 4 2" xfId="8040" xr:uid="{00000000-0005-0000-0000-0000131F0000}"/>
    <cellStyle name="Обычный 108 2 2 5" xfId="8041" xr:uid="{00000000-0005-0000-0000-0000141F0000}"/>
    <cellStyle name="Обычный 108 2 3" xfId="8042" xr:uid="{00000000-0005-0000-0000-0000151F0000}"/>
    <cellStyle name="Обычный 108 2 3 2" xfId="8043" xr:uid="{00000000-0005-0000-0000-0000161F0000}"/>
    <cellStyle name="Обычный 108 2 3 2 2" xfId="8044" xr:uid="{00000000-0005-0000-0000-0000171F0000}"/>
    <cellStyle name="Обычный 108 2 3 3" xfId="8045" xr:uid="{00000000-0005-0000-0000-0000181F0000}"/>
    <cellStyle name="Обычный 108 2 4" xfId="8046" xr:uid="{00000000-0005-0000-0000-0000191F0000}"/>
    <cellStyle name="Обычный 108 2 4 2" xfId="8047" xr:uid="{00000000-0005-0000-0000-00001A1F0000}"/>
    <cellStyle name="Обычный 108 2 4 2 2" xfId="8048" xr:uid="{00000000-0005-0000-0000-00001B1F0000}"/>
    <cellStyle name="Обычный 108 2 4 3" xfId="8049" xr:uid="{00000000-0005-0000-0000-00001C1F0000}"/>
    <cellStyle name="Обычный 108 2 5" xfId="8050" xr:uid="{00000000-0005-0000-0000-00001D1F0000}"/>
    <cellStyle name="Обычный 108 2 5 2" xfId="8051" xr:uid="{00000000-0005-0000-0000-00001E1F0000}"/>
    <cellStyle name="Обычный 108 2 6" xfId="8052" xr:uid="{00000000-0005-0000-0000-00001F1F0000}"/>
    <cellStyle name="Обычный 108 3" xfId="8053" xr:uid="{00000000-0005-0000-0000-0000201F0000}"/>
    <cellStyle name="Обычный 108 3 2" xfId="8054" xr:uid="{00000000-0005-0000-0000-0000211F0000}"/>
    <cellStyle name="Обычный 108 3 3" xfId="8055" xr:uid="{00000000-0005-0000-0000-0000221F0000}"/>
    <cellStyle name="Обычный 108 3 3 2" xfId="8056" xr:uid="{00000000-0005-0000-0000-0000231F0000}"/>
    <cellStyle name="Обычный 108 3 3 2 2" xfId="8057" xr:uid="{00000000-0005-0000-0000-0000241F0000}"/>
    <cellStyle name="Обычный 108 3 3 3" xfId="8058" xr:uid="{00000000-0005-0000-0000-0000251F0000}"/>
    <cellStyle name="Обычный 108 3 4" xfId="8059" xr:uid="{00000000-0005-0000-0000-0000261F0000}"/>
    <cellStyle name="Обычный 108 3 4 2" xfId="8060" xr:uid="{00000000-0005-0000-0000-0000271F0000}"/>
    <cellStyle name="Обычный 108 3 5" xfId="8061" xr:uid="{00000000-0005-0000-0000-0000281F0000}"/>
    <cellStyle name="Обычный 108 4" xfId="8062" xr:uid="{00000000-0005-0000-0000-0000291F0000}"/>
    <cellStyle name="Обычный 108 4 2" xfId="8063" xr:uid="{00000000-0005-0000-0000-00002A1F0000}"/>
    <cellStyle name="Обычный 108 4 2 2" xfId="8064" xr:uid="{00000000-0005-0000-0000-00002B1F0000}"/>
    <cellStyle name="Обычный 108 4 3" xfId="8065" xr:uid="{00000000-0005-0000-0000-00002C1F0000}"/>
    <cellStyle name="Обычный 109" xfId="8066" xr:uid="{00000000-0005-0000-0000-00002D1F0000}"/>
    <cellStyle name="Обычный 109 2" xfId="8067" xr:uid="{00000000-0005-0000-0000-00002E1F0000}"/>
    <cellStyle name="Обычный 109 3" xfId="8068" xr:uid="{00000000-0005-0000-0000-00002F1F0000}"/>
    <cellStyle name="Обычный 11" xfId="8069" xr:uid="{00000000-0005-0000-0000-0000301F0000}"/>
    <cellStyle name="Обычный 11 2" xfId="8070" xr:uid="{00000000-0005-0000-0000-0000311F0000}"/>
    <cellStyle name="Обычный 11 2 2" xfId="8071" xr:uid="{00000000-0005-0000-0000-0000321F0000}"/>
    <cellStyle name="Обычный 11 2_724" xfId="8072" xr:uid="{00000000-0005-0000-0000-0000331F0000}"/>
    <cellStyle name="Обычный 11 3" xfId="8073" xr:uid="{00000000-0005-0000-0000-0000341F0000}"/>
    <cellStyle name="Обычный 11_724" xfId="8074" xr:uid="{00000000-0005-0000-0000-0000351F0000}"/>
    <cellStyle name="Обычный 110" xfId="8075" xr:uid="{00000000-0005-0000-0000-0000361F0000}"/>
    <cellStyle name="Обычный 110 2" xfId="8076" xr:uid="{00000000-0005-0000-0000-0000371F0000}"/>
    <cellStyle name="Обычный 110 2 2" xfId="8077" xr:uid="{00000000-0005-0000-0000-0000381F0000}"/>
    <cellStyle name="Обычный 110 2 3" xfId="8078" xr:uid="{00000000-0005-0000-0000-0000391F0000}"/>
    <cellStyle name="Обычный 110 2 3 2" xfId="8079" xr:uid="{00000000-0005-0000-0000-00003A1F0000}"/>
    <cellStyle name="Обычный 110 2 3 2 2" xfId="8080" xr:uid="{00000000-0005-0000-0000-00003B1F0000}"/>
    <cellStyle name="Обычный 110 2 3 3" xfId="8081" xr:uid="{00000000-0005-0000-0000-00003C1F0000}"/>
    <cellStyle name="Обычный 110 2 4" xfId="8082" xr:uid="{00000000-0005-0000-0000-00003D1F0000}"/>
    <cellStyle name="Обычный 110 2 4 2" xfId="8083" xr:uid="{00000000-0005-0000-0000-00003E1F0000}"/>
    <cellStyle name="Обычный 110 2 5" xfId="8084" xr:uid="{00000000-0005-0000-0000-00003F1F0000}"/>
    <cellStyle name="Обычный 110 3" xfId="8085" xr:uid="{00000000-0005-0000-0000-0000401F0000}"/>
    <cellStyle name="Обычный 110 3 2" xfId="8086" xr:uid="{00000000-0005-0000-0000-0000411F0000}"/>
    <cellStyle name="Обычный 110 3 2 2" xfId="8087" xr:uid="{00000000-0005-0000-0000-0000421F0000}"/>
    <cellStyle name="Обычный 110 3 3" xfId="8088" xr:uid="{00000000-0005-0000-0000-0000431F0000}"/>
    <cellStyle name="Обычный 111" xfId="8089" xr:uid="{00000000-0005-0000-0000-0000441F0000}"/>
    <cellStyle name="Обычный 111 2" xfId="8090" xr:uid="{00000000-0005-0000-0000-0000451F0000}"/>
    <cellStyle name="Обычный 111 2 2" xfId="8091" xr:uid="{00000000-0005-0000-0000-0000461F0000}"/>
    <cellStyle name="Обычный 111 2 3" xfId="8092" xr:uid="{00000000-0005-0000-0000-0000471F0000}"/>
    <cellStyle name="Обычный 111 2 3 2" xfId="8093" xr:uid="{00000000-0005-0000-0000-0000481F0000}"/>
    <cellStyle name="Обычный 111 2 3 2 2" xfId="8094" xr:uid="{00000000-0005-0000-0000-0000491F0000}"/>
    <cellStyle name="Обычный 111 2 3 3" xfId="8095" xr:uid="{00000000-0005-0000-0000-00004A1F0000}"/>
    <cellStyle name="Обычный 111 2 4" xfId="8096" xr:uid="{00000000-0005-0000-0000-00004B1F0000}"/>
    <cellStyle name="Обычный 111 2 4 2" xfId="8097" xr:uid="{00000000-0005-0000-0000-00004C1F0000}"/>
    <cellStyle name="Обычный 111 2 5" xfId="8098" xr:uid="{00000000-0005-0000-0000-00004D1F0000}"/>
    <cellStyle name="Обычный 111 3" xfId="8099" xr:uid="{00000000-0005-0000-0000-00004E1F0000}"/>
    <cellStyle name="Обычный 111 3 2" xfId="8100" xr:uid="{00000000-0005-0000-0000-00004F1F0000}"/>
    <cellStyle name="Обычный 111 3 2 2" xfId="8101" xr:uid="{00000000-0005-0000-0000-0000501F0000}"/>
    <cellStyle name="Обычный 111 3 3" xfId="8102" xr:uid="{00000000-0005-0000-0000-0000511F0000}"/>
    <cellStyle name="Обычный 112" xfId="8103" xr:uid="{00000000-0005-0000-0000-0000521F0000}"/>
    <cellStyle name="Обычный 112 2" xfId="8104" xr:uid="{00000000-0005-0000-0000-0000531F0000}"/>
    <cellStyle name="Обычный 112 2 2" xfId="8105" xr:uid="{00000000-0005-0000-0000-0000541F0000}"/>
    <cellStyle name="Обычный 112 2 2 2" xfId="8106" xr:uid="{00000000-0005-0000-0000-0000551F0000}"/>
    <cellStyle name="Обычный 112 2 2 2 2" xfId="8107" xr:uid="{00000000-0005-0000-0000-0000561F0000}"/>
    <cellStyle name="Обычный 112 2 2 2 2 2" xfId="8108" xr:uid="{00000000-0005-0000-0000-0000571F0000}"/>
    <cellStyle name="Обычный 112 2 2 2 3" xfId="8109" xr:uid="{00000000-0005-0000-0000-0000581F0000}"/>
    <cellStyle name="Обычный 112 2 2 3" xfId="8110" xr:uid="{00000000-0005-0000-0000-0000591F0000}"/>
    <cellStyle name="Обычный 112 2 2 3 2" xfId="8111" xr:uid="{00000000-0005-0000-0000-00005A1F0000}"/>
    <cellStyle name="Обычный 112 2 2 4" xfId="8112" xr:uid="{00000000-0005-0000-0000-00005B1F0000}"/>
    <cellStyle name="Обычный 112 2 3" xfId="8113" xr:uid="{00000000-0005-0000-0000-00005C1F0000}"/>
    <cellStyle name="Обычный 112 2 3 2" xfId="8114" xr:uid="{00000000-0005-0000-0000-00005D1F0000}"/>
    <cellStyle name="Обычный 112 2 3 2 2" xfId="8115" xr:uid="{00000000-0005-0000-0000-00005E1F0000}"/>
    <cellStyle name="Обычный 112 2 3 3" xfId="8116" xr:uid="{00000000-0005-0000-0000-00005F1F0000}"/>
    <cellStyle name="Обычный 112 2 4" xfId="8117" xr:uid="{00000000-0005-0000-0000-0000601F0000}"/>
    <cellStyle name="Обычный 112 2 4 2" xfId="8118" xr:uid="{00000000-0005-0000-0000-0000611F0000}"/>
    <cellStyle name="Обычный 112 2 4 2 2" xfId="8119" xr:uid="{00000000-0005-0000-0000-0000621F0000}"/>
    <cellStyle name="Обычный 112 2 4 3" xfId="8120" xr:uid="{00000000-0005-0000-0000-0000631F0000}"/>
    <cellStyle name="Обычный 112 2 5" xfId="8121" xr:uid="{00000000-0005-0000-0000-0000641F0000}"/>
    <cellStyle name="Обычный 112 2 5 2" xfId="8122" xr:uid="{00000000-0005-0000-0000-0000651F0000}"/>
    <cellStyle name="Обычный 112 2 6" xfId="8123" xr:uid="{00000000-0005-0000-0000-0000661F0000}"/>
    <cellStyle name="Обычный 112 3" xfId="8124" xr:uid="{00000000-0005-0000-0000-0000671F0000}"/>
    <cellStyle name="Обычный 112 3 2" xfId="8125" xr:uid="{00000000-0005-0000-0000-0000681F0000}"/>
    <cellStyle name="Обычный 112 3 2 2" xfId="8126" xr:uid="{00000000-0005-0000-0000-0000691F0000}"/>
    <cellStyle name="Обычный 112 3 2 2 2" xfId="8127" xr:uid="{00000000-0005-0000-0000-00006A1F0000}"/>
    <cellStyle name="Обычный 112 3 2 3" xfId="8128" xr:uid="{00000000-0005-0000-0000-00006B1F0000}"/>
    <cellStyle name="Обычный 112 3 3" xfId="8129" xr:uid="{00000000-0005-0000-0000-00006C1F0000}"/>
    <cellStyle name="Обычный 112 3 3 2" xfId="8130" xr:uid="{00000000-0005-0000-0000-00006D1F0000}"/>
    <cellStyle name="Обычный 112 3 4" xfId="8131" xr:uid="{00000000-0005-0000-0000-00006E1F0000}"/>
    <cellStyle name="Обычный 112 4" xfId="8132" xr:uid="{00000000-0005-0000-0000-00006F1F0000}"/>
    <cellStyle name="Обычный 112 4 2" xfId="8133" xr:uid="{00000000-0005-0000-0000-0000701F0000}"/>
    <cellStyle name="Обычный 112 4 2 2" xfId="8134" xr:uid="{00000000-0005-0000-0000-0000711F0000}"/>
    <cellStyle name="Обычный 112 4 3" xfId="8135" xr:uid="{00000000-0005-0000-0000-0000721F0000}"/>
    <cellStyle name="Обычный 112 5" xfId="8136" xr:uid="{00000000-0005-0000-0000-0000731F0000}"/>
    <cellStyle name="Обычный 112 5 2" xfId="8137" xr:uid="{00000000-0005-0000-0000-0000741F0000}"/>
    <cellStyle name="Обычный 112 5 2 2" xfId="8138" xr:uid="{00000000-0005-0000-0000-0000751F0000}"/>
    <cellStyle name="Обычный 112 5 3" xfId="8139" xr:uid="{00000000-0005-0000-0000-0000761F0000}"/>
    <cellStyle name="Обычный 112 6" xfId="8140" xr:uid="{00000000-0005-0000-0000-0000771F0000}"/>
    <cellStyle name="Обычный 112 6 2" xfId="8141" xr:uid="{00000000-0005-0000-0000-0000781F0000}"/>
    <cellStyle name="Обычный 112 7" xfId="8142" xr:uid="{00000000-0005-0000-0000-0000791F0000}"/>
    <cellStyle name="Обычный 113" xfId="8143" xr:uid="{00000000-0005-0000-0000-00007A1F0000}"/>
    <cellStyle name="Обычный 113 2" xfId="8144" xr:uid="{00000000-0005-0000-0000-00007B1F0000}"/>
    <cellStyle name="Обычный 113 2 2" xfId="8145" xr:uid="{00000000-0005-0000-0000-00007C1F0000}"/>
    <cellStyle name="Обычный 113 2 2 2" xfId="8146" xr:uid="{00000000-0005-0000-0000-00007D1F0000}"/>
    <cellStyle name="Обычный 113 2 2 2 2" xfId="8147" xr:uid="{00000000-0005-0000-0000-00007E1F0000}"/>
    <cellStyle name="Обычный 113 2 2 2 2 2" xfId="8148" xr:uid="{00000000-0005-0000-0000-00007F1F0000}"/>
    <cellStyle name="Обычный 113 2 2 2 3" xfId="8149" xr:uid="{00000000-0005-0000-0000-0000801F0000}"/>
    <cellStyle name="Обычный 113 2 2 3" xfId="8150" xr:uid="{00000000-0005-0000-0000-0000811F0000}"/>
    <cellStyle name="Обычный 113 2 2 3 2" xfId="8151" xr:uid="{00000000-0005-0000-0000-0000821F0000}"/>
    <cellStyle name="Обычный 113 2 2 4" xfId="8152" xr:uid="{00000000-0005-0000-0000-0000831F0000}"/>
    <cellStyle name="Обычный 113 2 3" xfId="8153" xr:uid="{00000000-0005-0000-0000-0000841F0000}"/>
    <cellStyle name="Обычный 113 2 3 2" xfId="8154" xr:uid="{00000000-0005-0000-0000-0000851F0000}"/>
    <cellStyle name="Обычный 113 2 3 2 2" xfId="8155" xr:uid="{00000000-0005-0000-0000-0000861F0000}"/>
    <cellStyle name="Обычный 113 2 3 3" xfId="8156" xr:uid="{00000000-0005-0000-0000-0000871F0000}"/>
    <cellStyle name="Обычный 113 2 4" xfId="8157" xr:uid="{00000000-0005-0000-0000-0000881F0000}"/>
    <cellStyle name="Обычный 113 2 4 2" xfId="8158" xr:uid="{00000000-0005-0000-0000-0000891F0000}"/>
    <cellStyle name="Обычный 113 2 4 2 2" xfId="8159" xr:uid="{00000000-0005-0000-0000-00008A1F0000}"/>
    <cellStyle name="Обычный 113 2 4 3" xfId="8160" xr:uid="{00000000-0005-0000-0000-00008B1F0000}"/>
    <cellStyle name="Обычный 113 2 5" xfId="8161" xr:uid="{00000000-0005-0000-0000-00008C1F0000}"/>
    <cellStyle name="Обычный 113 2 5 2" xfId="8162" xr:uid="{00000000-0005-0000-0000-00008D1F0000}"/>
    <cellStyle name="Обычный 113 2 6" xfId="8163" xr:uid="{00000000-0005-0000-0000-00008E1F0000}"/>
    <cellStyle name="Обычный 113 3" xfId="8164" xr:uid="{00000000-0005-0000-0000-00008F1F0000}"/>
    <cellStyle name="Обычный 113 3 2" xfId="8165" xr:uid="{00000000-0005-0000-0000-0000901F0000}"/>
    <cellStyle name="Обычный 113 3 2 2" xfId="8166" xr:uid="{00000000-0005-0000-0000-0000911F0000}"/>
    <cellStyle name="Обычный 113 3 2 2 2" xfId="8167" xr:uid="{00000000-0005-0000-0000-0000921F0000}"/>
    <cellStyle name="Обычный 113 3 2 3" xfId="8168" xr:uid="{00000000-0005-0000-0000-0000931F0000}"/>
    <cellStyle name="Обычный 113 3 3" xfId="8169" xr:uid="{00000000-0005-0000-0000-0000941F0000}"/>
    <cellStyle name="Обычный 113 3 3 2" xfId="8170" xr:uid="{00000000-0005-0000-0000-0000951F0000}"/>
    <cellStyle name="Обычный 113 3 4" xfId="8171" xr:uid="{00000000-0005-0000-0000-0000961F0000}"/>
    <cellStyle name="Обычный 113 4" xfId="8172" xr:uid="{00000000-0005-0000-0000-0000971F0000}"/>
    <cellStyle name="Обычный 113 4 2" xfId="8173" xr:uid="{00000000-0005-0000-0000-0000981F0000}"/>
    <cellStyle name="Обычный 113 4 2 2" xfId="8174" xr:uid="{00000000-0005-0000-0000-0000991F0000}"/>
    <cellStyle name="Обычный 113 4 3" xfId="8175" xr:uid="{00000000-0005-0000-0000-00009A1F0000}"/>
    <cellStyle name="Обычный 113 5" xfId="8176" xr:uid="{00000000-0005-0000-0000-00009B1F0000}"/>
    <cellStyle name="Обычный 113 5 2" xfId="8177" xr:uid="{00000000-0005-0000-0000-00009C1F0000}"/>
    <cellStyle name="Обычный 113 5 2 2" xfId="8178" xr:uid="{00000000-0005-0000-0000-00009D1F0000}"/>
    <cellStyle name="Обычный 113 5 3" xfId="8179" xr:uid="{00000000-0005-0000-0000-00009E1F0000}"/>
    <cellStyle name="Обычный 113 6" xfId="8180" xr:uid="{00000000-0005-0000-0000-00009F1F0000}"/>
    <cellStyle name="Обычный 113 6 2" xfId="8181" xr:uid="{00000000-0005-0000-0000-0000A01F0000}"/>
    <cellStyle name="Обычный 113 7" xfId="8182" xr:uid="{00000000-0005-0000-0000-0000A11F0000}"/>
    <cellStyle name="Обычный 114" xfId="8183" xr:uid="{00000000-0005-0000-0000-0000A21F0000}"/>
    <cellStyle name="Обычный 114 2" xfId="8184" xr:uid="{00000000-0005-0000-0000-0000A31F0000}"/>
    <cellStyle name="Обычный 115" xfId="8185" xr:uid="{00000000-0005-0000-0000-0000A41F0000}"/>
    <cellStyle name="Обычный 115 2" xfId="8186" xr:uid="{00000000-0005-0000-0000-0000A51F0000}"/>
    <cellStyle name="Обычный 115 2 2" xfId="8187" xr:uid="{00000000-0005-0000-0000-0000A61F0000}"/>
    <cellStyle name="Обычный 115 2 2 2" xfId="8188" xr:uid="{00000000-0005-0000-0000-0000A71F0000}"/>
    <cellStyle name="Обычный 115 2 2 2 2" xfId="8189" xr:uid="{00000000-0005-0000-0000-0000A81F0000}"/>
    <cellStyle name="Обычный 115 2 2 2 2 2" xfId="8190" xr:uid="{00000000-0005-0000-0000-0000A91F0000}"/>
    <cellStyle name="Обычный 115 2 2 2 3" xfId="8191" xr:uid="{00000000-0005-0000-0000-0000AA1F0000}"/>
    <cellStyle name="Обычный 115 2 3" xfId="8192" xr:uid="{00000000-0005-0000-0000-0000AB1F0000}"/>
    <cellStyle name="Обычный 115 2 3 2" xfId="8193" xr:uid="{00000000-0005-0000-0000-0000AC1F0000}"/>
    <cellStyle name="Обычный 115 2 3 2 2" xfId="8194" xr:uid="{00000000-0005-0000-0000-0000AD1F0000}"/>
    <cellStyle name="Обычный 115 2 3 3" xfId="8195" xr:uid="{00000000-0005-0000-0000-0000AE1F0000}"/>
    <cellStyle name="Обычный 115 2 4" xfId="8196" xr:uid="{00000000-0005-0000-0000-0000AF1F0000}"/>
    <cellStyle name="Обычный 115 2 4 2" xfId="8197" xr:uid="{00000000-0005-0000-0000-0000B01F0000}"/>
    <cellStyle name="Обычный 115 2 5" xfId="8198" xr:uid="{00000000-0005-0000-0000-0000B11F0000}"/>
    <cellStyle name="Обычный 115 3" xfId="8199" xr:uid="{00000000-0005-0000-0000-0000B21F0000}"/>
    <cellStyle name="Обычный 115 3 2" xfId="8200" xr:uid="{00000000-0005-0000-0000-0000B31F0000}"/>
    <cellStyle name="Обычный 115 3 2 2" xfId="8201" xr:uid="{00000000-0005-0000-0000-0000B41F0000}"/>
    <cellStyle name="Обычный 115 3 3" xfId="8202" xr:uid="{00000000-0005-0000-0000-0000B51F0000}"/>
    <cellStyle name="Обычный 115 4" xfId="8203" xr:uid="{00000000-0005-0000-0000-0000B61F0000}"/>
    <cellStyle name="Обычный 115 4 2" xfId="8204" xr:uid="{00000000-0005-0000-0000-0000B71F0000}"/>
    <cellStyle name="Обычный 115 4 2 2" xfId="8205" xr:uid="{00000000-0005-0000-0000-0000B81F0000}"/>
    <cellStyle name="Обычный 115 4 3" xfId="8206" xr:uid="{00000000-0005-0000-0000-0000B91F0000}"/>
    <cellStyle name="Обычный 115 5" xfId="8207" xr:uid="{00000000-0005-0000-0000-0000BA1F0000}"/>
    <cellStyle name="Обычный 115 5 2" xfId="8208" xr:uid="{00000000-0005-0000-0000-0000BB1F0000}"/>
    <cellStyle name="Обычный 115 5 2 2" xfId="8209" xr:uid="{00000000-0005-0000-0000-0000BC1F0000}"/>
    <cellStyle name="Обычный 115 5 3" xfId="8210" xr:uid="{00000000-0005-0000-0000-0000BD1F0000}"/>
    <cellStyle name="Обычный 115 6" xfId="8211" xr:uid="{00000000-0005-0000-0000-0000BE1F0000}"/>
    <cellStyle name="Обычный 115 6 2" xfId="8212" xr:uid="{00000000-0005-0000-0000-0000BF1F0000}"/>
    <cellStyle name="Обычный 115 7" xfId="8213" xr:uid="{00000000-0005-0000-0000-0000C01F0000}"/>
    <cellStyle name="Обычный 116" xfId="8214" xr:uid="{00000000-0005-0000-0000-0000C11F0000}"/>
    <cellStyle name="Обычный 116 2" xfId="8215" xr:uid="{00000000-0005-0000-0000-0000C21F0000}"/>
    <cellStyle name="Обычный 116 2 2" xfId="8216" xr:uid="{00000000-0005-0000-0000-0000C31F0000}"/>
    <cellStyle name="Обычный 116 2 2 2" xfId="8217" xr:uid="{00000000-0005-0000-0000-0000C41F0000}"/>
    <cellStyle name="Обычный 116 2 2 2 2" xfId="8218" xr:uid="{00000000-0005-0000-0000-0000C51F0000}"/>
    <cellStyle name="Обычный 116 2 2 2 2 2" xfId="8219" xr:uid="{00000000-0005-0000-0000-0000C61F0000}"/>
    <cellStyle name="Обычный 116 2 2 2 3" xfId="8220" xr:uid="{00000000-0005-0000-0000-0000C71F0000}"/>
    <cellStyle name="Обычный 116 2 3" xfId="8221" xr:uid="{00000000-0005-0000-0000-0000C81F0000}"/>
    <cellStyle name="Обычный 116 2 3 2" xfId="8222" xr:uid="{00000000-0005-0000-0000-0000C91F0000}"/>
    <cellStyle name="Обычный 116 2 3 2 2" xfId="8223" xr:uid="{00000000-0005-0000-0000-0000CA1F0000}"/>
    <cellStyle name="Обычный 116 2 3 3" xfId="8224" xr:uid="{00000000-0005-0000-0000-0000CB1F0000}"/>
    <cellStyle name="Обычный 116 2 4" xfId="8225" xr:uid="{00000000-0005-0000-0000-0000CC1F0000}"/>
    <cellStyle name="Обычный 116 2 4 2" xfId="8226" xr:uid="{00000000-0005-0000-0000-0000CD1F0000}"/>
    <cellStyle name="Обычный 116 2 5" xfId="8227" xr:uid="{00000000-0005-0000-0000-0000CE1F0000}"/>
    <cellStyle name="Обычный 116 3" xfId="8228" xr:uid="{00000000-0005-0000-0000-0000CF1F0000}"/>
    <cellStyle name="Обычный 116 3 2" xfId="8229" xr:uid="{00000000-0005-0000-0000-0000D01F0000}"/>
    <cellStyle name="Обычный 116 3 2 2" xfId="8230" xr:uid="{00000000-0005-0000-0000-0000D11F0000}"/>
    <cellStyle name="Обычный 116 3 3" xfId="8231" xr:uid="{00000000-0005-0000-0000-0000D21F0000}"/>
    <cellStyle name="Обычный 116 4" xfId="8232" xr:uid="{00000000-0005-0000-0000-0000D31F0000}"/>
    <cellStyle name="Обычный 116 4 2" xfId="8233" xr:uid="{00000000-0005-0000-0000-0000D41F0000}"/>
    <cellStyle name="Обычный 116 4 2 2" xfId="8234" xr:uid="{00000000-0005-0000-0000-0000D51F0000}"/>
    <cellStyle name="Обычный 116 4 3" xfId="8235" xr:uid="{00000000-0005-0000-0000-0000D61F0000}"/>
    <cellStyle name="Обычный 116 5" xfId="8236" xr:uid="{00000000-0005-0000-0000-0000D71F0000}"/>
    <cellStyle name="Обычный 116 5 2" xfId="8237" xr:uid="{00000000-0005-0000-0000-0000D81F0000}"/>
    <cellStyle name="Обычный 116 5 2 2" xfId="8238" xr:uid="{00000000-0005-0000-0000-0000D91F0000}"/>
    <cellStyle name="Обычный 116 5 3" xfId="8239" xr:uid="{00000000-0005-0000-0000-0000DA1F0000}"/>
    <cellStyle name="Обычный 116 6" xfId="8240" xr:uid="{00000000-0005-0000-0000-0000DB1F0000}"/>
    <cellStyle name="Обычный 116 6 2" xfId="8241" xr:uid="{00000000-0005-0000-0000-0000DC1F0000}"/>
    <cellStyle name="Обычный 116 7" xfId="8242" xr:uid="{00000000-0005-0000-0000-0000DD1F0000}"/>
    <cellStyle name="Обычный 117" xfId="8243" xr:uid="{00000000-0005-0000-0000-0000DE1F0000}"/>
    <cellStyle name="Обычный 117 2" xfId="8244" xr:uid="{00000000-0005-0000-0000-0000DF1F0000}"/>
    <cellStyle name="Обычный 117 2 2" xfId="8245" xr:uid="{00000000-0005-0000-0000-0000E01F0000}"/>
    <cellStyle name="Обычный 117 2 3" xfId="8246" xr:uid="{00000000-0005-0000-0000-0000E11F0000}"/>
    <cellStyle name="Обычный 117 2 3 2" xfId="8247" xr:uid="{00000000-0005-0000-0000-0000E21F0000}"/>
    <cellStyle name="Обычный 117 2 3 2 2" xfId="8248" xr:uid="{00000000-0005-0000-0000-0000E31F0000}"/>
    <cellStyle name="Обычный 117 2 3 3" xfId="8249" xr:uid="{00000000-0005-0000-0000-0000E41F0000}"/>
    <cellStyle name="Обычный 117 2 4" xfId="8250" xr:uid="{00000000-0005-0000-0000-0000E51F0000}"/>
    <cellStyle name="Обычный 117 2 4 2" xfId="8251" xr:uid="{00000000-0005-0000-0000-0000E61F0000}"/>
    <cellStyle name="Обычный 117 2 5" xfId="8252" xr:uid="{00000000-0005-0000-0000-0000E71F0000}"/>
    <cellStyle name="Обычный 117 3" xfId="8253" xr:uid="{00000000-0005-0000-0000-0000E81F0000}"/>
    <cellStyle name="Обычный 117 3 2" xfId="8254" xr:uid="{00000000-0005-0000-0000-0000E91F0000}"/>
    <cellStyle name="Обычный 117 3 2 2" xfId="8255" xr:uid="{00000000-0005-0000-0000-0000EA1F0000}"/>
    <cellStyle name="Обычный 117 3 3" xfId="8256" xr:uid="{00000000-0005-0000-0000-0000EB1F0000}"/>
    <cellStyle name="Обычный 118" xfId="8257" xr:uid="{00000000-0005-0000-0000-0000EC1F0000}"/>
    <cellStyle name="Обычный 118 2" xfId="8258" xr:uid="{00000000-0005-0000-0000-0000ED1F0000}"/>
    <cellStyle name="Обычный 118 2 2" xfId="8259" xr:uid="{00000000-0005-0000-0000-0000EE1F0000}"/>
    <cellStyle name="Обычный 118 2 2 2" xfId="8260" xr:uid="{00000000-0005-0000-0000-0000EF1F0000}"/>
    <cellStyle name="Обычный 118 2 2 2 2" xfId="8261" xr:uid="{00000000-0005-0000-0000-0000F01F0000}"/>
    <cellStyle name="Обычный 118 2 2 2 2 2" xfId="8262" xr:uid="{00000000-0005-0000-0000-0000F11F0000}"/>
    <cellStyle name="Обычный 118 2 2 2 3" xfId="8263" xr:uid="{00000000-0005-0000-0000-0000F21F0000}"/>
    <cellStyle name="Обычный 118 2 3" xfId="8264" xr:uid="{00000000-0005-0000-0000-0000F31F0000}"/>
    <cellStyle name="Обычный 118 2 3 2" xfId="8265" xr:uid="{00000000-0005-0000-0000-0000F41F0000}"/>
    <cellStyle name="Обычный 118 2 3 2 2" xfId="8266" xr:uid="{00000000-0005-0000-0000-0000F51F0000}"/>
    <cellStyle name="Обычный 118 2 3 3" xfId="8267" xr:uid="{00000000-0005-0000-0000-0000F61F0000}"/>
    <cellStyle name="Обычный 118 2 4" xfId="8268" xr:uid="{00000000-0005-0000-0000-0000F71F0000}"/>
    <cellStyle name="Обычный 118 2 4 2" xfId="8269" xr:uid="{00000000-0005-0000-0000-0000F81F0000}"/>
    <cellStyle name="Обычный 118 2 5" xfId="8270" xr:uid="{00000000-0005-0000-0000-0000F91F0000}"/>
    <cellStyle name="Обычный 118 3" xfId="8271" xr:uid="{00000000-0005-0000-0000-0000FA1F0000}"/>
    <cellStyle name="Обычный 118 3 2" xfId="8272" xr:uid="{00000000-0005-0000-0000-0000FB1F0000}"/>
    <cellStyle name="Обычный 118 3 2 2" xfId="8273" xr:uid="{00000000-0005-0000-0000-0000FC1F0000}"/>
    <cellStyle name="Обычный 118 3 3" xfId="8274" xr:uid="{00000000-0005-0000-0000-0000FD1F0000}"/>
    <cellStyle name="Обычный 118 4" xfId="8275" xr:uid="{00000000-0005-0000-0000-0000FE1F0000}"/>
    <cellStyle name="Обычный 118 4 2" xfId="8276" xr:uid="{00000000-0005-0000-0000-0000FF1F0000}"/>
    <cellStyle name="Обычный 118 4 2 2" xfId="8277" xr:uid="{00000000-0005-0000-0000-000000200000}"/>
    <cellStyle name="Обычный 118 4 3" xfId="8278" xr:uid="{00000000-0005-0000-0000-000001200000}"/>
    <cellStyle name="Обычный 118 5" xfId="8279" xr:uid="{00000000-0005-0000-0000-000002200000}"/>
    <cellStyle name="Обычный 118 5 2" xfId="8280" xr:uid="{00000000-0005-0000-0000-000003200000}"/>
    <cellStyle name="Обычный 118 5 2 2" xfId="8281" xr:uid="{00000000-0005-0000-0000-000004200000}"/>
    <cellStyle name="Обычный 118 5 3" xfId="8282" xr:uid="{00000000-0005-0000-0000-000005200000}"/>
    <cellStyle name="Обычный 118 6" xfId="8283" xr:uid="{00000000-0005-0000-0000-000006200000}"/>
    <cellStyle name="Обычный 118 6 2" xfId="8284" xr:uid="{00000000-0005-0000-0000-000007200000}"/>
    <cellStyle name="Обычный 118 7" xfId="8285" xr:uid="{00000000-0005-0000-0000-000008200000}"/>
    <cellStyle name="Обычный 119" xfId="8286" xr:uid="{00000000-0005-0000-0000-000009200000}"/>
    <cellStyle name="Обычный 119 2" xfId="8287" xr:uid="{00000000-0005-0000-0000-00000A200000}"/>
    <cellStyle name="Обычный 12" xfId="8288" xr:uid="{00000000-0005-0000-0000-00000B200000}"/>
    <cellStyle name="Обычный 12 10" xfId="8289" xr:uid="{00000000-0005-0000-0000-00000C200000}"/>
    <cellStyle name="Обычный 12 10 2" xfId="8290" xr:uid="{00000000-0005-0000-0000-00000D200000}"/>
    <cellStyle name="Обычный 12 10 2 2" xfId="8291" xr:uid="{00000000-0005-0000-0000-00000E200000}"/>
    <cellStyle name="Обычный 12 10 3" xfId="8292" xr:uid="{00000000-0005-0000-0000-00000F200000}"/>
    <cellStyle name="Обычный 12 2" xfId="8293" xr:uid="{00000000-0005-0000-0000-000010200000}"/>
    <cellStyle name="Обычный 12 2 2" xfId="8294" xr:uid="{00000000-0005-0000-0000-000011200000}"/>
    <cellStyle name="Обычный 12 2 2 2" xfId="8295" xr:uid="{00000000-0005-0000-0000-000012200000}"/>
    <cellStyle name="Обычный 12 3" xfId="8296" xr:uid="{00000000-0005-0000-0000-000013200000}"/>
    <cellStyle name="Обычный 12 3 10" xfId="8297" xr:uid="{00000000-0005-0000-0000-000014200000}"/>
    <cellStyle name="Обычный 12 3 10 2" xfId="8298" xr:uid="{00000000-0005-0000-0000-000015200000}"/>
    <cellStyle name="Обычный 12 3 11" xfId="8299" xr:uid="{00000000-0005-0000-0000-000016200000}"/>
    <cellStyle name="Обычный 12 3 2" xfId="8300" xr:uid="{00000000-0005-0000-0000-000017200000}"/>
    <cellStyle name="Обычный 12 3 2 2" xfId="8301" xr:uid="{00000000-0005-0000-0000-000018200000}"/>
    <cellStyle name="Обычный 12 3 2 2 2" xfId="8302" xr:uid="{00000000-0005-0000-0000-000019200000}"/>
    <cellStyle name="Обычный 12 3 2 2 2 2" xfId="8303" xr:uid="{00000000-0005-0000-0000-00001A200000}"/>
    <cellStyle name="Обычный 12 3 2 2 2 2 2" xfId="8304" xr:uid="{00000000-0005-0000-0000-00001B200000}"/>
    <cellStyle name="Обычный 12 3 2 2 2 2 2 2" xfId="8305" xr:uid="{00000000-0005-0000-0000-00001C200000}"/>
    <cellStyle name="Обычный 12 3 2 2 2 2 3" xfId="8306" xr:uid="{00000000-0005-0000-0000-00001D200000}"/>
    <cellStyle name="Обычный 12 3 2 2 2 3" xfId="8307" xr:uid="{00000000-0005-0000-0000-00001E200000}"/>
    <cellStyle name="Обычный 12 3 2 2 2 3 2" xfId="8308" xr:uid="{00000000-0005-0000-0000-00001F200000}"/>
    <cellStyle name="Обычный 12 3 2 2 2 3 2 2" xfId="8309" xr:uid="{00000000-0005-0000-0000-000020200000}"/>
    <cellStyle name="Обычный 12 3 2 2 2 3 3" xfId="8310" xr:uid="{00000000-0005-0000-0000-000021200000}"/>
    <cellStyle name="Обычный 12 3 2 2 2 4" xfId="8311" xr:uid="{00000000-0005-0000-0000-000022200000}"/>
    <cellStyle name="Обычный 12 3 2 2 2 4 2" xfId="8312" xr:uid="{00000000-0005-0000-0000-000023200000}"/>
    <cellStyle name="Обычный 12 3 2 2 2 5" xfId="8313" xr:uid="{00000000-0005-0000-0000-000024200000}"/>
    <cellStyle name="Обычный 12 3 2 2 3" xfId="8314" xr:uid="{00000000-0005-0000-0000-000025200000}"/>
    <cellStyle name="Обычный 12 3 2 2 3 2" xfId="8315" xr:uid="{00000000-0005-0000-0000-000026200000}"/>
    <cellStyle name="Обычный 12 3 2 2 3 2 2" xfId="8316" xr:uid="{00000000-0005-0000-0000-000027200000}"/>
    <cellStyle name="Обычный 12 3 2 2 3 2 2 2" xfId="8317" xr:uid="{00000000-0005-0000-0000-000028200000}"/>
    <cellStyle name="Обычный 12 3 2 2 3 2 3" xfId="8318" xr:uid="{00000000-0005-0000-0000-000029200000}"/>
    <cellStyle name="Обычный 12 3 2 2 3 3" xfId="8319" xr:uid="{00000000-0005-0000-0000-00002A200000}"/>
    <cellStyle name="Обычный 12 3 2 2 3 3 2" xfId="8320" xr:uid="{00000000-0005-0000-0000-00002B200000}"/>
    <cellStyle name="Обычный 12 3 2 2 3 4" xfId="8321" xr:uid="{00000000-0005-0000-0000-00002C200000}"/>
    <cellStyle name="Обычный 12 3 2 2 4" xfId="8322" xr:uid="{00000000-0005-0000-0000-00002D200000}"/>
    <cellStyle name="Обычный 12 3 2 2 4 2" xfId="8323" xr:uid="{00000000-0005-0000-0000-00002E200000}"/>
    <cellStyle name="Обычный 12 3 2 2 4 2 2" xfId="8324" xr:uid="{00000000-0005-0000-0000-00002F200000}"/>
    <cellStyle name="Обычный 12 3 2 2 4 3" xfId="8325" xr:uid="{00000000-0005-0000-0000-000030200000}"/>
    <cellStyle name="Обычный 12 3 2 2 5" xfId="8326" xr:uid="{00000000-0005-0000-0000-000031200000}"/>
    <cellStyle name="Обычный 12 3 2 2 5 2" xfId="8327" xr:uid="{00000000-0005-0000-0000-000032200000}"/>
    <cellStyle name="Обычный 12 3 2 2 5 2 2" xfId="8328" xr:uid="{00000000-0005-0000-0000-000033200000}"/>
    <cellStyle name="Обычный 12 3 2 2 5 3" xfId="8329" xr:uid="{00000000-0005-0000-0000-000034200000}"/>
    <cellStyle name="Обычный 12 3 2 2 6" xfId="8330" xr:uid="{00000000-0005-0000-0000-000035200000}"/>
    <cellStyle name="Обычный 12 3 2 2 6 2" xfId="8331" xr:uid="{00000000-0005-0000-0000-000036200000}"/>
    <cellStyle name="Обычный 12 3 2 2 7" xfId="8332" xr:uid="{00000000-0005-0000-0000-000037200000}"/>
    <cellStyle name="Обычный 12 3 2 3" xfId="8333" xr:uid="{00000000-0005-0000-0000-000038200000}"/>
    <cellStyle name="Обычный 12 3 2 3 2" xfId="8334" xr:uid="{00000000-0005-0000-0000-000039200000}"/>
    <cellStyle name="Обычный 12 3 2 3 2 2" xfId="8335" xr:uid="{00000000-0005-0000-0000-00003A200000}"/>
    <cellStyle name="Обычный 12 3 2 3 2 2 2" xfId="8336" xr:uid="{00000000-0005-0000-0000-00003B200000}"/>
    <cellStyle name="Обычный 12 3 2 3 2 3" xfId="8337" xr:uid="{00000000-0005-0000-0000-00003C200000}"/>
    <cellStyle name="Обычный 12 3 2 3 3" xfId="8338" xr:uid="{00000000-0005-0000-0000-00003D200000}"/>
    <cellStyle name="Обычный 12 3 2 3 3 2" xfId="8339" xr:uid="{00000000-0005-0000-0000-00003E200000}"/>
    <cellStyle name="Обычный 12 3 2 3 3 2 2" xfId="8340" xr:uid="{00000000-0005-0000-0000-00003F200000}"/>
    <cellStyle name="Обычный 12 3 2 3 3 3" xfId="8341" xr:uid="{00000000-0005-0000-0000-000040200000}"/>
    <cellStyle name="Обычный 12 3 2 3 4" xfId="8342" xr:uid="{00000000-0005-0000-0000-000041200000}"/>
    <cellStyle name="Обычный 12 3 2 3 4 2" xfId="8343" xr:uid="{00000000-0005-0000-0000-000042200000}"/>
    <cellStyle name="Обычный 12 3 2 3 5" xfId="8344" xr:uid="{00000000-0005-0000-0000-000043200000}"/>
    <cellStyle name="Обычный 12 3 2 4" xfId="8345" xr:uid="{00000000-0005-0000-0000-000044200000}"/>
    <cellStyle name="Обычный 12 3 2 4 2" xfId="8346" xr:uid="{00000000-0005-0000-0000-000045200000}"/>
    <cellStyle name="Обычный 12 3 2 4 2 2" xfId="8347" xr:uid="{00000000-0005-0000-0000-000046200000}"/>
    <cellStyle name="Обычный 12 3 2 4 2 2 2" xfId="8348" xr:uid="{00000000-0005-0000-0000-000047200000}"/>
    <cellStyle name="Обычный 12 3 2 4 2 3" xfId="8349" xr:uid="{00000000-0005-0000-0000-000048200000}"/>
    <cellStyle name="Обычный 12 3 2 4 3" xfId="8350" xr:uid="{00000000-0005-0000-0000-000049200000}"/>
    <cellStyle name="Обычный 12 3 2 4 3 2" xfId="8351" xr:uid="{00000000-0005-0000-0000-00004A200000}"/>
    <cellStyle name="Обычный 12 3 2 4 4" xfId="8352" xr:uid="{00000000-0005-0000-0000-00004B200000}"/>
    <cellStyle name="Обычный 12 3 2 5" xfId="8353" xr:uid="{00000000-0005-0000-0000-00004C200000}"/>
    <cellStyle name="Обычный 12 3 2 5 2" xfId="8354" xr:uid="{00000000-0005-0000-0000-00004D200000}"/>
    <cellStyle name="Обычный 12 3 2 5 2 2" xfId="8355" xr:uid="{00000000-0005-0000-0000-00004E200000}"/>
    <cellStyle name="Обычный 12 3 2 5 3" xfId="8356" xr:uid="{00000000-0005-0000-0000-00004F200000}"/>
    <cellStyle name="Обычный 12 3 2 6" xfId="8357" xr:uid="{00000000-0005-0000-0000-000050200000}"/>
    <cellStyle name="Обычный 12 3 2 6 2" xfId="8358" xr:uid="{00000000-0005-0000-0000-000051200000}"/>
    <cellStyle name="Обычный 12 3 2 6 2 2" xfId="8359" xr:uid="{00000000-0005-0000-0000-000052200000}"/>
    <cellStyle name="Обычный 12 3 2 6 3" xfId="8360" xr:uid="{00000000-0005-0000-0000-000053200000}"/>
    <cellStyle name="Обычный 12 3 2 7" xfId="8361" xr:uid="{00000000-0005-0000-0000-000054200000}"/>
    <cellStyle name="Обычный 12 3 2 7 2" xfId="8362" xr:uid="{00000000-0005-0000-0000-000055200000}"/>
    <cellStyle name="Обычный 12 3 2 8" xfId="8363" xr:uid="{00000000-0005-0000-0000-000056200000}"/>
    <cellStyle name="Обычный 12 3 3" xfId="8364" xr:uid="{00000000-0005-0000-0000-000057200000}"/>
    <cellStyle name="Обычный 12 3 3 2" xfId="8365" xr:uid="{00000000-0005-0000-0000-000058200000}"/>
    <cellStyle name="Обычный 12 3 3 2 2" xfId="8366" xr:uid="{00000000-0005-0000-0000-000059200000}"/>
    <cellStyle name="Обычный 12 3 3 2 2 2" xfId="8367" xr:uid="{00000000-0005-0000-0000-00005A200000}"/>
    <cellStyle name="Обычный 12 3 3 2 2 2 2" xfId="8368" xr:uid="{00000000-0005-0000-0000-00005B200000}"/>
    <cellStyle name="Обычный 12 3 3 2 2 2 2 2" xfId="8369" xr:uid="{00000000-0005-0000-0000-00005C200000}"/>
    <cellStyle name="Обычный 12 3 3 2 2 2 3" xfId="8370" xr:uid="{00000000-0005-0000-0000-00005D200000}"/>
    <cellStyle name="Обычный 12 3 3 2 2 3" xfId="8371" xr:uid="{00000000-0005-0000-0000-00005E200000}"/>
    <cellStyle name="Обычный 12 3 3 2 2 3 2" xfId="8372" xr:uid="{00000000-0005-0000-0000-00005F200000}"/>
    <cellStyle name="Обычный 12 3 3 2 2 3 2 2" xfId="8373" xr:uid="{00000000-0005-0000-0000-000060200000}"/>
    <cellStyle name="Обычный 12 3 3 2 2 3 3" xfId="8374" xr:uid="{00000000-0005-0000-0000-000061200000}"/>
    <cellStyle name="Обычный 12 3 3 2 2 4" xfId="8375" xr:uid="{00000000-0005-0000-0000-000062200000}"/>
    <cellStyle name="Обычный 12 3 3 2 2 4 2" xfId="8376" xr:uid="{00000000-0005-0000-0000-000063200000}"/>
    <cellStyle name="Обычный 12 3 3 2 2 5" xfId="8377" xr:uid="{00000000-0005-0000-0000-000064200000}"/>
    <cellStyle name="Обычный 12 3 3 2 3" xfId="8378" xr:uid="{00000000-0005-0000-0000-000065200000}"/>
    <cellStyle name="Обычный 12 3 3 2 3 2" xfId="8379" xr:uid="{00000000-0005-0000-0000-000066200000}"/>
    <cellStyle name="Обычный 12 3 3 2 3 2 2" xfId="8380" xr:uid="{00000000-0005-0000-0000-000067200000}"/>
    <cellStyle name="Обычный 12 3 3 2 3 2 2 2" xfId="8381" xr:uid="{00000000-0005-0000-0000-000068200000}"/>
    <cellStyle name="Обычный 12 3 3 2 3 2 3" xfId="8382" xr:uid="{00000000-0005-0000-0000-000069200000}"/>
    <cellStyle name="Обычный 12 3 3 2 3 3" xfId="8383" xr:uid="{00000000-0005-0000-0000-00006A200000}"/>
    <cellStyle name="Обычный 12 3 3 2 3 3 2" xfId="8384" xr:uid="{00000000-0005-0000-0000-00006B200000}"/>
    <cellStyle name="Обычный 12 3 3 2 3 4" xfId="8385" xr:uid="{00000000-0005-0000-0000-00006C200000}"/>
    <cellStyle name="Обычный 12 3 3 2 4" xfId="8386" xr:uid="{00000000-0005-0000-0000-00006D200000}"/>
    <cellStyle name="Обычный 12 3 3 2 4 2" xfId="8387" xr:uid="{00000000-0005-0000-0000-00006E200000}"/>
    <cellStyle name="Обычный 12 3 3 2 4 2 2" xfId="8388" xr:uid="{00000000-0005-0000-0000-00006F200000}"/>
    <cellStyle name="Обычный 12 3 3 2 4 3" xfId="8389" xr:uid="{00000000-0005-0000-0000-000070200000}"/>
    <cellStyle name="Обычный 12 3 3 2 5" xfId="8390" xr:uid="{00000000-0005-0000-0000-000071200000}"/>
    <cellStyle name="Обычный 12 3 3 2 5 2" xfId="8391" xr:uid="{00000000-0005-0000-0000-000072200000}"/>
    <cellStyle name="Обычный 12 3 3 2 5 2 2" xfId="8392" xr:uid="{00000000-0005-0000-0000-000073200000}"/>
    <cellStyle name="Обычный 12 3 3 2 5 3" xfId="8393" xr:uid="{00000000-0005-0000-0000-000074200000}"/>
    <cellStyle name="Обычный 12 3 3 2 6" xfId="8394" xr:uid="{00000000-0005-0000-0000-000075200000}"/>
    <cellStyle name="Обычный 12 3 3 2 6 2" xfId="8395" xr:uid="{00000000-0005-0000-0000-000076200000}"/>
    <cellStyle name="Обычный 12 3 3 2 7" xfId="8396" xr:uid="{00000000-0005-0000-0000-000077200000}"/>
    <cellStyle name="Обычный 12 3 3 3" xfId="8397" xr:uid="{00000000-0005-0000-0000-000078200000}"/>
    <cellStyle name="Обычный 12 3 3 3 2" xfId="8398" xr:uid="{00000000-0005-0000-0000-000079200000}"/>
    <cellStyle name="Обычный 12 3 3 3 2 2" xfId="8399" xr:uid="{00000000-0005-0000-0000-00007A200000}"/>
    <cellStyle name="Обычный 12 3 3 3 2 2 2" xfId="8400" xr:uid="{00000000-0005-0000-0000-00007B200000}"/>
    <cellStyle name="Обычный 12 3 3 3 2 3" xfId="8401" xr:uid="{00000000-0005-0000-0000-00007C200000}"/>
    <cellStyle name="Обычный 12 3 3 3 3" xfId="8402" xr:uid="{00000000-0005-0000-0000-00007D200000}"/>
    <cellStyle name="Обычный 12 3 3 3 3 2" xfId="8403" xr:uid="{00000000-0005-0000-0000-00007E200000}"/>
    <cellStyle name="Обычный 12 3 3 3 3 2 2" xfId="8404" xr:uid="{00000000-0005-0000-0000-00007F200000}"/>
    <cellStyle name="Обычный 12 3 3 3 3 3" xfId="8405" xr:uid="{00000000-0005-0000-0000-000080200000}"/>
    <cellStyle name="Обычный 12 3 3 3 4" xfId="8406" xr:uid="{00000000-0005-0000-0000-000081200000}"/>
    <cellStyle name="Обычный 12 3 3 3 4 2" xfId="8407" xr:uid="{00000000-0005-0000-0000-000082200000}"/>
    <cellStyle name="Обычный 12 3 3 3 5" xfId="8408" xr:uid="{00000000-0005-0000-0000-000083200000}"/>
    <cellStyle name="Обычный 12 3 3 4" xfId="8409" xr:uid="{00000000-0005-0000-0000-000084200000}"/>
    <cellStyle name="Обычный 12 3 3 4 2" xfId="8410" xr:uid="{00000000-0005-0000-0000-000085200000}"/>
    <cellStyle name="Обычный 12 3 3 4 2 2" xfId="8411" xr:uid="{00000000-0005-0000-0000-000086200000}"/>
    <cellStyle name="Обычный 12 3 3 4 2 2 2" xfId="8412" xr:uid="{00000000-0005-0000-0000-000087200000}"/>
    <cellStyle name="Обычный 12 3 3 4 2 3" xfId="8413" xr:uid="{00000000-0005-0000-0000-000088200000}"/>
    <cellStyle name="Обычный 12 3 3 4 3" xfId="8414" xr:uid="{00000000-0005-0000-0000-000089200000}"/>
    <cellStyle name="Обычный 12 3 3 4 3 2" xfId="8415" xr:uid="{00000000-0005-0000-0000-00008A200000}"/>
    <cellStyle name="Обычный 12 3 3 4 4" xfId="8416" xr:uid="{00000000-0005-0000-0000-00008B200000}"/>
    <cellStyle name="Обычный 12 3 3 5" xfId="8417" xr:uid="{00000000-0005-0000-0000-00008C200000}"/>
    <cellStyle name="Обычный 12 3 3 5 2" xfId="8418" xr:uid="{00000000-0005-0000-0000-00008D200000}"/>
    <cellStyle name="Обычный 12 3 3 5 2 2" xfId="8419" xr:uid="{00000000-0005-0000-0000-00008E200000}"/>
    <cellStyle name="Обычный 12 3 3 5 3" xfId="8420" xr:uid="{00000000-0005-0000-0000-00008F200000}"/>
    <cellStyle name="Обычный 12 3 3 6" xfId="8421" xr:uid="{00000000-0005-0000-0000-000090200000}"/>
    <cellStyle name="Обычный 12 3 3 6 2" xfId="8422" xr:uid="{00000000-0005-0000-0000-000091200000}"/>
    <cellStyle name="Обычный 12 3 3 6 2 2" xfId="8423" xr:uid="{00000000-0005-0000-0000-000092200000}"/>
    <cellStyle name="Обычный 12 3 3 6 3" xfId="8424" xr:uid="{00000000-0005-0000-0000-000093200000}"/>
    <cellStyle name="Обычный 12 3 3 7" xfId="8425" xr:uid="{00000000-0005-0000-0000-000094200000}"/>
    <cellStyle name="Обычный 12 3 3 7 2" xfId="8426" xr:uid="{00000000-0005-0000-0000-000095200000}"/>
    <cellStyle name="Обычный 12 3 3 8" xfId="8427" xr:uid="{00000000-0005-0000-0000-000096200000}"/>
    <cellStyle name="Обычный 12 3 4" xfId="8428" xr:uid="{00000000-0005-0000-0000-000097200000}"/>
    <cellStyle name="Обычный 12 3 4 2" xfId="8429" xr:uid="{00000000-0005-0000-0000-000098200000}"/>
    <cellStyle name="Обычный 12 3 4 2 2" xfId="8430" xr:uid="{00000000-0005-0000-0000-000099200000}"/>
    <cellStyle name="Обычный 12 3 4 2 3" xfId="8431" xr:uid="{00000000-0005-0000-0000-00009A200000}"/>
    <cellStyle name="Обычный 12 3 4 2 3 2" xfId="8432" xr:uid="{00000000-0005-0000-0000-00009B200000}"/>
    <cellStyle name="Обычный 12 3 4 2 3 2 2" xfId="8433" xr:uid="{00000000-0005-0000-0000-00009C200000}"/>
    <cellStyle name="Обычный 12 3 4 2 3 3" xfId="8434" xr:uid="{00000000-0005-0000-0000-00009D200000}"/>
    <cellStyle name="Обычный 12 3 4 2 4" xfId="8435" xr:uid="{00000000-0005-0000-0000-00009E200000}"/>
    <cellStyle name="Обычный 12 3 4 2 4 2" xfId="8436" xr:uid="{00000000-0005-0000-0000-00009F200000}"/>
    <cellStyle name="Обычный 12 3 4 2 5" xfId="8437" xr:uid="{00000000-0005-0000-0000-0000A0200000}"/>
    <cellStyle name="Обычный 12 3 4 3" xfId="8438" xr:uid="{00000000-0005-0000-0000-0000A1200000}"/>
    <cellStyle name="Обычный 12 3 4 3 2" xfId="8439" xr:uid="{00000000-0005-0000-0000-0000A2200000}"/>
    <cellStyle name="Обычный 12 3 4 3 2 2" xfId="8440" xr:uid="{00000000-0005-0000-0000-0000A3200000}"/>
    <cellStyle name="Обычный 12 3 4 3 2 2 2" xfId="8441" xr:uid="{00000000-0005-0000-0000-0000A4200000}"/>
    <cellStyle name="Обычный 12 3 4 3 2 3" xfId="8442" xr:uid="{00000000-0005-0000-0000-0000A5200000}"/>
    <cellStyle name="Обычный 12 3 4 3 3" xfId="8443" xr:uid="{00000000-0005-0000-0000-0000A6200000}"/>
    <cellStyle name="Обычный 12 3 4 3 3 2" xfId="8444" xr:uid="{00000000-0005-0000-0000-0000A7200000}"/>
    <cellStyle name="Обычный 12 3 4 3 4" xfId="8445" xr:uid="{00000000-0005-0000-0000-0000A8200000}"/>
    <cellStyle name="Обычный 12 3 4 4" xfId="8446" xr:uid="{00000000-0005-0000-0000-0000A9200000}"/>
    <cellStyle name="Обычный 12 3 4 4 2" xfId="8447" xr:uid="{00000000-0005-0000-0000-0000AA200000}"/>
    <cellStyle name="Обычный 12 3 4 4 2 2" xfId="8448" xr:uid="{00000000-0005-0000-0000-0000AB200000}"/>
    <cellStyle name="Обычный 12 3 4 4 3" xfId="8449" xr:uid="{00000000-0005-0000-0000-0000AC200000}"/>
    <cellStyle name="Обычный 12 3 4 5" xfId="8450" xr:uid="{00000000-0005-0000-0000-0000AD200000}"/>
    <cellStyle name="Обычный 12 3 4 5 2" xfId="8451" xr:uid="{00000000-0005-0000-0000-0000AE200000}"/>
    <cellStyle name="Обычный 12 3 4 5 2 2" xfId="8452" xr:uid="{00000000-0005-0000-0000-0000AF200000}"/>
    <cellStyle name="Обычный 12 3 4 5 3" xfId="8453" xr:uid="{00000000-0005-0000-0000-0000B0200000}"/>
    <cellStyle name="Обычный 12 3 4 6" xfId="8454" xr:uid="{00000000-0005-0000-0000-0000B1200000}"/>
    <cellStyle name="Обычный 12 3 4 6 2" xfId="8455" xr:uid="{00000000-0005-0000-0000-0000B2200000}"/>
    <cellStyle name="Обычный 12 3 4 7" xfId="8456" xr:uid="{00000000-0005-0000-0000-0000B3200000}"/>
    <cellStyle name="Обычный 12 3 5" xfId="8457" xr:uid="{00000000-0005-0000-0000-0000B4200000}"/>
    <cellStyle name="Обычный 12 3 5 2" xfId="8458" xr:uid="{00000000-0005-0000-0000-0000B5200000}"/>
    <cellStyle name="Обычный 12 3 5 2 2" xfId="8459" xr:uid="{00000000-0005-0000-0000-0000B6200000}"/>
    <cellStyle name="Обычный 12 3 5 2 2 2" xfId="8460" xr:uid="{00000000-0005-0000-0000-0000B7200000}"/>
    <cellStyle name="Обычный 12 3 5 2 2 2 2" xfId="8461" xr:uid="{00000000-0005-0000-0000-0000B8200000}"/>
    <cellStyle name="Обычный 12 3 5 2 2 3" xfId="8462" xr:uid="{00000000-0005-0000-0000-0000B9200000}"/>
    <cellStyle name="Обычный 12 3 5 2 3" xfId="8463" xr:uid="{00000000-0005-0000-0000-0000BA200000}"/>
    <cellStyle name="Обычный 12 3 5 2 3 2" xfId="8464" xr:uid="{00000000-0005-0000-0000-0000BB200000}"/>
    <cellStyle name="Обычный 12 3 5 2 3 2 2" xfId="8465" xr:uid="{00000000-0005-0000-0000-0000BC200000}"/>
    <cellStyle name="Обычный 12 3 5 2 3 3" xfId="8466" xr:uid="{00000000-0005-0000-0000-0000BD200000}"/>
    <cellStyle name="Обычный 12 3 5 2 4" xfId="8467" xr:uid="{00000000-0005-0000-0000-0000BE200000}"/>
    <cellStyle name="Обычный 12 3 5 2 4 2" xfId="8468" xr:uid="{00000000-0005-0000-0000-0000BF200000}"/>
    <cellStyle name="Обычный 12 3 5 2 5" xfId="8469" xr:uid="{00000000-0005-0000-0000-0000C0200000}"/>
    <cellStyle name="Обычный 12 3 5 3" xfId="8470" xr:uid="{00000000-0005-0000-0000-0000C1200000}"/>
    <cellStyle name="Обычный 12 3 5 3 2" xfId="8471" xr:uid="{00000000-0005-0000-0000-0000C2200000}"/>
    <cellStyle name="Обычный 12 3 5 3 2 2" xfId="8472" xr:uid="{00000000-0005-0000-0000-0000C3200000}"/>
    <cellStyle name="Обычный 12 3 5 3 2 2 2" xfId="8473" xr:uid="{00000000-0005-0000-0000-0000C4200000}"/>
    <cellStyle name="Обычный 12 3 5 3 2 3" xfId="8474" xr:uid="{00000000-0005-0000-0000-0000C5200000}"/>
    <cellStyle name="Обычный 12 3 5 3 3" xfId="8475" xr:uid="{00000000-0005-0000-0000-0000C6200000}"/>
    <cellStyle name="Обычный 12 3 5 3 3 2" xfId="8476" xr:uid="{00000000-0005-0000-0000-0000C7200000}"/>
    <cellStyle name="Обычный 12 3 5 3 4" xfId="8477" xr:uid="{00000000-0005-0000-0000-0000C8200000}"/>
    <cellStyle name="Обычный 12 3 5 4" xfId="8478" xr:uid="{00000000-0005-0000-0000-0000C9200000}"/>
    <cellStyle name="Обычный 12 3 5 4 2" xfId="8479" xr:uid="{00000000-0005-0000-0000-0000CA200000}"/>
    <cellStyle name="Обычный 12 3 5 4 2 2" xfId="8480" xr:uid="{00000000-0005-0000-0000-0000CB200000}"/>
    <cellStyle name="Обычный 12 3 5 4 3" xfId="8481" xr:uid="{00000000-0005-0000-0000-0000CC200000}"/>
    <cellStyle name="Обычный 12 3 5 5" xfId="8482" xr:uid="{00000000-0005-0000-0000-0000CD200000}"/>
    <cellStyle name="Обычный 12 3 5 5 2" xfId="8483" xr:uid="{00000000-0005-0000-0000-0000CE200000}"/>
    <cellStyle name="Обычный 12 3 5 5 2 2" xfId="8484" xr:uid="{00000000-0005-0000-0000-0000CF200000}"/>
    <cellStyle name="Обычный 12 3 5 5 3" xfId="8485" xr:uid="{00000000-0005-0000-0000-0000D0200000}"/>
    <cellStyle name="Обычный 12 3 5 6" xfId="8486" xr:uid="{00000000-0005-0000-0000-0000D1200000}"/>
    <cellStyle name="Обычный 12 3 5 6 2" xfId="8487" xr:uid="{00000000-0005-0000-0000-0000D2200000}"/>
    <cellStyle name="Обычный 12 3 5 7" xfId="8488" xr:uid="{00000000-0005-0000-0000-0000D3200000}"/>
    <cellStyle name="Обычный 12 3 6" xfId="8489" xr:uid="{00000000-0005-0000-0000-0000D4200000}"/>
    <cellStyle name="Обычный 12 3 6 2" xfId="8490" xr:uid="{00000000-0005-0000-0000-0000D5200000}"/>
    <cellStyle name="Обычный 12 3 6 2 2" xfId="8491" xr:uid="{00000000-0005-0000-0000-0000D6200000}"/>
    <cellStyle name="Обычный 12 3 6 2 2 2" xfId="8492" xr:uid="{00000000-0005-0000-0000-0000D7200000}"/>
    <cellStyle name="Обычный 12 3 6 2 3" xfId="8493" xr:uid="{00000000-0005-0000-0000-0000D8200000}"/>
    <cellStyle name="Обычный 12 3 6 3" xfId="8494" xr:uid="{00000000-0005-0000-0000-0000D9200000}"/>
    <cellStyle name="Обычный 12 3 6 3 2" xfId="8495" xr:uid="{00000000-0005-0000-0000-0000DA200000}"/>
    <cellStyle name="Обычный 12 3 6 3 2 2" xfId="8496" xr:uid="{00000000-0005-0000-0000-0000DB200000}"/>
    <cellStyle name="Обычный 12 3 6 3 3" xfId="8497" xr:uid="{00000000-0005-0000-0000-0000DC200000}"/>
    <cellStyle name="Обычный 12 3 6 4" xfId="8498" xr:uid="{00000000-0005-0000-0000-0000DD200000}"/>
    <cellStyle name="Обычный 12 3 6 4 2" xfId="8499" xr:uid="{00000000-0005-0000-0000-0000DE200000}"/>
    <cellStyle name="Обычный 12 3 6 5" xfId="8500" xr:uid="{00000000-0005-0000-0000-0000DF200000}"/>
    <cellStyle name="Обычный 12 3 7" xfId="8501" xr:uid="{00000000-0005-0000-0000-0000E0200000}"/>
    <cellStyle name="Обычный 12 3 7 2" xfId="8502" xr:uid="{00000000-0005-0000-0000-0000E1200000}"/>
    <cellStyle name="Обычный 12 3 7 2 2" xfId="8503" xr:uid="{00000000-0005-0000-0000-0000E2200000}"/>
    <cellStyle name="Обычный 12 3 7 2 2 2" xfId="8504" xr:uid="{00000000-0005-0000-0000-0000E3200000}"/>
    <cellStyle name="Обычный 12 3 7 2 3" xfId="8505" xr:uid="{00000000-0005-0000-0000-0000E4200000}"/>
    <cellStyle name="Обычный 12 3 7 3" xfId="8506" xr:uid="{00000000-0005-0000-0000-0000E5200000}"/>
    <cellStyle name="Обычный 12 3 7 3 2" xfId="8507" xr:uid="{00000000-0005-0000-0000-0000E6200000}"/>
    <cellStyle name="Обычный 12 3 7 4" xfId="8508" xr:uid="{00000000-0005-0000-0000-0000E7200000}"/>
    <cellStyle name="Обычный 12 3 8" xfId="8509" xr:uid="{00000000-0005-0000-0000-0000E8200000}"/>
    <cellStyle name="Обычный 12 3 8 2" xfId="8510" xr:uid="{00000000-0005-0000-0000-0000E9200000}"/>
    <cellStyle name="Обычный 12 3 8 2 2" xfId="8511" xr:uid="{00000000-0005-0000-0000-0000EA200000}"/>
    <cellStyle name="Обычный 12 3 8 3" xfId="8512" xr:uid="{00000000-0005-0000-0000-0000EB200000}"/>
    <cellStyle name="Обычный 12 3 9" xfId="8513" xr:uid="{00000000-0005-0000-0000-0000EC200000}"/>
    <cellStyle name="Обычный 12 3 9 2" xfId="8514" xr:uid="{00000000-0005-0000-0000-0000ED200000}"/>
    <cellStyle name="Обычный 12 3 9 2 2" xfId="8515" xr:uid="{00000000-0005-0000-0000-0000EE200000}"/>
    <cellStyle name="Обычный 12 3 9 3" xfId="8516" xr:uid="{00000000-0005-0000-0000-0000EF200000}"/>
    <cellStyle name="Обычный 12 4" xfId="8517" xr:uid="{00000000-0005-0000-0000-0000F0200000}"/>
    <cellStyle name="Обычный 12 4 10" xfId="8518" xr:uid="{00000000-0005-0000-0000-0000F1200000}"/>
    <cellStyle name="Обычный 12 4 2" xfId="8519" xr:uid="{00000000-0005-0000-0000-0000F2200000}"/>
    <cellStyle name="Обычный 12 4 3" xfId="8520" xr:uid="{00000000-0005-0000-0000-0000F3200000}"/>
    <cellStyle name="Обычный 12 4 3 2" xfId="8521" xr:uid="{00000000-0005-0000-0000-0000F4200000}"/>
    <cellStyle name="Обычный 12 4 3 2 2" xfId="8522" xr:uid="{00000000-0005-0000-0000-0000F5200000}"/>
    <cellStyle name="Обычный 12 4 3 2 2 2" xfId="8523" xr:uid="{00000000-0005-0000-0000-0000F6200000}"/>
    <cellStyle name="Обычный 12 4 3 2 2 2 2" xfId="8524" xr:uid="{00000000-0005-0000-0000-0000F7200000}"/>
    <cellStyle name="Обычный 12 4 3 2 2 3" xfId="8525" xr:uid="{00000000-0005-0000-0000-0000F8200000}"/>
    <cellStyle name="Обычный 12 4 3 2 3" xfId="8526" xr:uid="{00000000-0005-0000-0000-0000F9200000}"/>
    <cellStyle name="Обычный 12 4 3 2 3 2" xfId="8527" xr:uid="{00000000-0005-0000-0000-0000FA200000}"/>
    <cellStyle name="Обычный 12 4 3 2 3 2 2" xfId="8528" xr:uid="{00000000-0005-0000-0000-0000FB200000}"/>
    <cellStyle name="Обычный 12 4 3 2 3 3" xfId="8529" xr:uid="{00000000-0005-0000-0000-0000FC200000}"/>
    <cellStyle name="Обычный 12 4 3 2 4" xfId="8530" xr:uid="{00000000-0005-0000-0000-0000FD200000}"/>
    <cellStyle name="Обычный 12 4 3 2 4 2" xfId="8531" xr:uid="{00000000-0005-0000-0000-0000FE200000}"/>
    <cellStyle name="Обычный 12 4 3 2 5" xfId="8532" xr:uid="{00000000-0005-0000-0000-0000FF200000}"/>
    <cellStyle name="Обычный 12 4 3 3" xfId="8533" xr:uid="{00000000-0005-0000-0000-000000210000}"/>
    <cellStyle name="Обычный 12 4 3 3 2" xfId="8534" xr:uid="{00000000-0005-0000-0000-000001210000}"/>
    <cellStyle name="Обычный 12 4 3 3 2 2" xfId="8535" xr:uid="{00000000-0005-0000-0000-000002210000}"/>
    <cellStyle name="Обычный 12 4 3 3 2 2 2" xfId="8536" xr:uid="{00000000-0005-0000-0000-000003210000}"/>
    <cellStyle name="Обычный 12 4 3 3 2 3" xfId="8537" xr:uid="{00000000-0005-0000-0000-000004210000}"/>
    <cellStyle name="Обычный 12 4 3 3 3" xfId="8538" xr:uid="{00000000-0005-0000-0000-000005210000}"/>
    <cellStyle name="Обычный 12 4 3 3 3 2" xfId="8539" xr:uid="{00000000-0005-0000-0000-000006210000}"/>
    <cellStyle name="Обычный 12 4 3 3 4" xfId="8540" xr:uid="{00000000-0005-0000-0000-000007210000}"/>
    <cellStyle name="Обычный 12 4 3 4" xfId="8541" xr:uid="{00000000-0005-0000-0000-000008210000}"/>
    <cellStyle name="Обычный 12 4 3 4 2" xfId="8542" xr:uid="{00000000-0005-0000-0000-000009210000}"/>
    <cellStyle name="Обычный 12 4 3 4 2 2" xfId="8543" xr:uid="{00000000-0005-0000-0000-00000A210000}"/>
    <cellStyle name="Обычный 12 4 3 4 3" xfId="8544" xr:uid="{00000000-0005-0000-0000-00000B210000}"/>
    <cellStyle name="Обычный 12 4 3 5" xfId="8545" xr:uid="{00000000-0005-0000-0000-00000C210000}"/>
    <cellStyle name="Обычный 12 4 3 5 2" xfId="8546" xr:uid="{00000000-0005-0000-0000-00000D210000}"/>
    <cellStyle name="Обычный 12 4 3 5 2 2" xfId="8547" xr:uid="{00000000-0005-0000-0000-00000E210000}"/>
    <cellStyle name="Обычный 12 4 3 5 3" xfId="8548" xr:uid="{00000000-0005-0000-0000-00000F210000}"/>
    <cellStyle name="Обычный 12 4 3 6" xfId="8549" xr:uid="{00000000-0005-0000-0000-000010210000}"/>
    <cellStyle name="Обычный 12 4 3 6 2" xfId="8550" xr:uid="{00000000-0005-0000-0000-000011210000}"/>
    <cellStyle name="Обычный 12 4 3 7" xfId="8551" xr:uid="{00000000-0005-0000-0000-000012210000}"/>
    <cellStyle name="Обычный 12 4 4" xfId="8552" xr:uid="{00000000-0005-0000-0000-000013210000}"/>
    <cellStyle name="Обычный 12 4 4 2" xfId="8553" xr:uid="{00000000-0005-0000-0000-000014210000}"/>
    <cellStyle name="Обычный 12 4 4 2 2" xfId="8554" xr:uid="{00000000-0005-0000-0000-000015210000}"/>
    <cellStyle name="Обычный 12 4 4 2 2 2" xfId="8555" xr:uid="{00000000-0005-0000-0000-000016210000}"/>
    <cellStyle name="Обычный 12 4 4 2 3" xfId="8556" xr:uid="{00000000-0005-0000-0000-000017210000}"/>
    <cellStyle name="Обычный 12 4 4 3" xfId="8557" xr:uid="{00000000-0005-0000-0000-000018210000}"/>
    <cellStyle name="Обычный 12 4 4 3 2" xfId="8558" xr:uid="{00000000-0005-0000-0000-000019210000}"/>
    <cellStyle name="Обычный 12 4 4 3 2 2" xfId="8559" xr:uid="{00000000-0005-0000-0000-00001A210000}"/>
    <cellStyle name="Обычный 12 4 4 3 3" xfId="8560" xr:uid="{00000000-0005-0000-0000-00001B210000}"/>
    <cellStyle name="Обычный 12 4 4 4" xfId="8561" xr:uid="{00000000-0005-0000-0000-00001C210000}"/>
    <cellStyle name="Обычный 12 4 4 4 2" xfId="8562" xr:uid="{00000000-0005-0000-0000-00001D210000}"/>
    <cellStyle name="Обычный 12 4 4 5" xfId="8563" xr:uid="{00000000-0005-0000-0000-00001E210000}"/>
    <cellStyle name="Обычный 12 4 5" xfId="8564" xr:uid="{00000000-0005-0000-0000-00001F210000}"/>
    <cellStyle name="Обычный 12 4 5 2" xfId="8565" xr:uid="{00000000-0005-0000-0000-000020210000}"/>
    <cellStyle name="Обычный 12 4 5 2 2" xfId="8566" xr:uid="{00000000-0005-0000-0000-000021210000}"/>
    <cellStyle name="Обычный 12 4 5 2 2 2" xfId="8567" xr:uid="{00000000-0005-0000-0000-000022210000}"/>
    <cellStyle name="Обычный 12 4 5 2 3" xfId="8568" xr:uid="{00000000-0005-0000-0000-000023210000}"/>
    <cellStyle name="Обычный 12 4 5 3" xfId="8569" xr:uid="{00000000-0005-0000-0000-000024210000}"/>
    <cellStyle name="Обычный 12 4 5 3 2" xfId="8570" xr:uid="{00000000-0005-0000-0000-000025210000}"/>
    <cellStyle name="Обычный 12 4 5 4" xfId="8571" xr:uid="{00000000-0005-0000-0000-000026210000}"/>
    <cellStyle name="Обычный 12 4 6" xfId="8572" xr:uid="{00000000-0005-0000-0000-000027210000}"/>
    <cellStyle name="Обычный 12 4 6 2" xfId="8573" xr:uid="{00000000-0005-0000-0000-000028210000}"/>
    <cellStyle name="Обычный 12 4 6 2 2" xfId="8574" xr:uid="{00000000-0005-0000-0000-000029210000}"/>
    <cellStyle name="Обычный 12 4 6 3" xfId="8575" xr:uid="{00000000-0005-0000-0000-00002A210000}"/>
    <cellStyle name="Обычный 12 4 7" xfId="8576" xr:uid="{00000000-0005-0000-0000-00002B210000}"/>
    <cellStyle name="Обычный 12 4 7 2" xfId="8577" xr:uid="{00000000-0005-0000-0000-00002C210000}"/>
    <cellStyle name="Обычный 12 4 7 2 2" xfId="8578" xr:uid="{00000000-0005-0000-0000-00002D210000}"/>
    <cellStyle name="Обычный 12 4 7 3" xfId="8579" xr:uid="{00000000-0005-0000-0000-00002E210000}"/>
    <cellStyle name="Обычный 12 4 8" xfId="8580" xr:uid="{00000000-0005-0000-0000-00002F210000}"/>
    <cellStyle name="Обычный 12 4 9" xfId="8581" xr:uid="{00000000-0005-0000-0000-000030210000}"/>
    <cellStyle name="Обычный 12 4 9 2" xfId="8582" xr:uid="{00000000-0005-0000-0000-000031210000}"/>
    <cellStyle name="Обычный 12 5" xfId="8583" xr:uid="{00000000-0005-0000-0000-000032210000}"/>
    <cellStyle name="Обычный 12 5 2" xfId="8584" xr:uid="{00000000-0005-0000-0000-000033210000}"/>
    <cellStyle name="Обычный 12 5 2 2" xfId="8585" xr:uid="{00000000-0005-0000-0000-000034210000}"/>
    <cellStyle name="Обычный 12 5 2 2 2" xfId="8586" xr:uid="{00000000-0005-0000-0000-000035210000}"/>
    <cellStyle name="Обычный 12 5 2 2 2 2" xfId="8587" xr:uid="{00000000-0005-0000-0000-000036210000}"/>
    <cellStyle name="Обычный 12 5 2 2 2 2 2" xfId="8588" xr:uid="{00000000-0005-0000-0000-000037210000}"/>
    <cellStyle name="Обычный 12 5 2 2 2 3" xfId="8589" xr:uid="{00000000-0005-0000-0000-000038210000}"/>
    <cellStyle name="Обычный 12 5 2 2 3" xfId="8590" xr:uid="{00000000-0005-0000-0000-000039210000}"/>
    <cellStyle name="Обычный 12 5 2 2 3 2" xfId="8591" xr:uid="{00000000-0005-0000-0000-00003A210000}"/>
    <cellStyle name="Обычный 12 5 2 2 3 2 2" xfId="8592" xr:uid="{00000000-0005-0000-0000-00003B210000}"/>
    <cellStyle name="Обычный 12 5 2 2 3 3" xfId="8593" xr:uid="{00000000-0005-0000-0000-00003C210000}"/>
    <cellStyle name="Обычный 12 5 2 2 4" xfId="8594" xr:uid="{00000000-0005-0000-0000-00003D210000}"/>
    <cellStyle name="Обычный 12 5 2 2 4 2" xfId="8595" xr:uid="{00000000-0005-0000-0000-00003E210000}"/>
    <cellStyle name="Обычный 12 5 2 2 5" xfId="8596" xr:uid="{00000000-0005-0000-0000-00003F210000}"/>
    <cellStyle name="Обычный 12 5 2 3" xfId="8597" xr:uid="{00000000-0005-0000-0000-000040210000}"/>
    <cellStyle name="Обычный 12 5 2 3 2" xfId="8598" xr:uid="{00000000-0005-0000-0000-000041210000}"/>
    <cellStyle name="Обычный 12 5 2 3 2 2" xfId="8599" xr:uid="{00000000-0005-0000-0000-000042210000}"/>
    <cellStyle name="Обычный 12 5 2 3 2 2 2" xfId="8600" xr:uid="{00000000-0005-0000-0000-000043210000}"/>
    <cellStyle name="Обычный 12 5 2 3 2 3" xfId="8601" xr:uid="{00000000-0005-0000-0000-000044210000}"/>
    <cellStyle name="Обычный 12 5 2 3 3" xfId="8602" xr:uid="{00000000-0005-0000-0000-000045210000}"/>
    <cellStyle name="Обычный 12 5 2 3 3 2" xfId="8603" xr:uid="{00000000-0005-0000-0000-000046210000}"/>
    <cellStyle name="Обычный 12 5 2 3 4" xfId="8604" xr:uid="{00000000-0005-0000-0000-000047210000}"/>
    <cellStyle name="Обычный 12 5 2 4" xfId="8605" xr:uid="{00000000-0005-0000-0000-000048210000}"/>
    <cellStyle name="Обычный 12 5 2 4 2" xfId="8606" xr:uid="{00000000-0005-0000-0000-000049210000}"/>
    <cellStyle name="Обычный 12 5 2 4 2 2" xfId="8607" xr:uid="{00000000-0005-0000-0000-00004A210000}"/>
    <cellStyle name="Обычный 12 5 2 4 3" xfId="8608" xr:uid="{00000000-0005-0000-0000-00004B210000}"/>
    <cellStyle name="Обычный 12 5 2 5" xfId="8609" xr:uid="{00000000-0005-0000-0000-00004C210000}"/>
    <cellStyle name="Обычный 12 5 2 5 2" xfId="8610" xr:uid="{00000000-0005-0000-0000-00004D210000}"/>
    <cellStyle name="Обычный 12 5 2 5 2 2" xfId="8611" xr:uid="{00000000-0005-0000-0000-00004E210000}"/>
    <cellStyle name="Обычный 12 5 2 5 3" xfId="8612" xr:uid="{00000000-0005-0000-0000-00004F210000}"/>
    <cellStyle name="Обычный 12 5 2 6" xfId="8613" xr:uid="{00000000-0005-0000-0000-000050210000}"/>
    <cellStyle name="Обычный 12 5 2 6 2" xfId="8614" xr:uid="{00000000-0005-0000-0000-000051210000}"/>
    <cellStyle name="Обычный 12 5 2 7" xfId="8615" xr:uid="{00000000-0005-0000-0000-000052210000}"/>
    <cellStyle name="Обычный 12 5 3" xfId="8616" xr:uid="{00000000-0005-0000-0000-000053210000}"/>
    <cellStyle name="Обычный 12 5 3 2" xfId="8617" xr:uid="{00000000-0005-0000-0000-000054210000}"/>
    <cellStyle name="Обычный 12 5 3 2 2" xfId="8618" xr:uid="{00000000-0005-0000-0000-000055210000}"/>
    <cellStyle name="Обычный 12 5 3 2 2 2" xfId="8619" xr:uid="{00000000-0005-0000-0000-000056210000}"/>
    <cellStyle name="Обычный 12 5 3 2 3" xfId="8620" xr:uid="{00000000-0005-0000-0000-000057210000}"/>
    <cellStyle name="Обычный 12 5 3 3" xfId="8621" xr:uid="{00000000-0005-0000-0000-000058210000}"/>
    <cellStyle name="Обычный 12 5 3 3 2" xfId="8622" xr:uid="{00000000-0005-0000-0000-000059210000}"/>
    <cellStyle name="Обычный 12 5 3 3 2 2" xfId="8623" xr:uid="{00000000-0005-0000-0000-00005A210000}"/>
    <cellStyle name="Обычный 12 5 3 3 3" xfId="8624" xr:uid="{00000000-0005-0000-0000-00005B210000}"/>
    <cellStyle name="Обычный 12 5 3 4" xfId="8625" xr:uid="{00000000-0005-0000-0000-00005C210000}"/>
    <cellStyle name="Обычный 12 5 3 4 2" xfId="8626" xr:uid="{00000000-0005-0000-0000-00005D210000}"/>
    <cellStyle name="Обычный 12 5 3 5" xfId="8627" xr:uid="{00000000-0005-0000-0000-00005E210000}"/>
    <cellStyle name="Обычный 12 5 4" xfId="8628" xr:uid="{00000000-0005-0000-0000-00005F210000}"/>
    <cellStyle name="Обычный 12 5 4 2" xfId="8629" xr:uid="{00000000-0005-0000-0000-000060210000}"/>
    <cellStyle name="Обычный 12 5 4 2 2" xfId="8630" xr:uid="{00000000-0005-0000-0000-000061210000}"/>
    <cellStyle name="Обычный 12 5 4 2 2 2" xfId="8631" xr:uid="{00000000-0005-0000-0000-000062210000}"/>
    <cellStyle name="Обычный 12 5 4 2 3" xfId="8632" xr:uid="{00000000-0005-0000-0000-000063210000}"/>
    <cellStyle name="Обычный 12 5 4 3" xfId="8633" xr:uid="{00000000-0005-0000-0000-000064210000}"/>
    <cellStyle name="Обычный 12 5 4 3 2" xfId="8634" xr:uid="{00000000-0005-0000-0000-000065210000}"/>
    <cellStyle name="Обычный 12 5 4 4" xfId="8635" xr:uid="{00000000-0005-0000-0000-000066210000}"/>
    <cellStyle name="Обычный 12 5 5" xfId="8636" xr:uid="{00000000-0005-0000-0000-000067210000}"/>
    <cellStyle name="Обычный 12 5 5 2" xfId="8637" xr:uid="{00000000-0005-0000-0000-000068210000}"/>
    <cellStyle name="Обычный 12 5 5 2 2" xfId="8638" xr:uid="{00000000-0005-0000-0000-000069210000}"/>
    <cellStyle name="Обычный 12 5 5 3" xfId="8639" xr:uid="{00000000-0005-0000-0000-00006A210000}"/>
    <cellStyle name="Обычный 12 5 6" xfId="8640" xr:uid="{00000000-0005-0000-0000-00006B210000}"/>
    <cellStyle name="Обычный 12 5 6 2" xfId="8641" xr:uid="{00000000-0005-0000-0000-00006C210000}"/>
    <cellStyle name="Обычный 12 5 6 2 2" xfId="8642" xr:uid="{00000000-0005-0000-0000-00006D210000}"/>
    <cellStyle name="Обычный 12 5 6 3" xfId="8643" xr:uid="{00000000-0005-0000-0000-00006E210000}"/>
    <cellStyle name="Обычный 12 5 7" xfId="8644" xr:uid="{00000000-0005-0000-0000-00006F210000}"/>
    <cellStyle name="Обычный 12 5 8" xfId="8645" xr:uid="{00000000-0005-0000-0000-000070210000}"/>
    <cellStyle name="Обычный 12 5 8 2" xfId="8646" xr:uid="{00000000-0005-0000-0000-000071210000}"/>
    <cellStyle name="Обычный 12 5 9" xfId="8647" xr:uid="{00000000-0005-0000-0000-000072210000}"/>
    <cellStyle name="Обычный 12 6" xfId="8648" xr:uid="{00000000-0005-0000-0000-000073210000}"/>
    <cellStyle name="Обычный 12 6 2" xfId="8649" xr:uid="{00000000-0005-0000-0000-000074210000}"/>
    <cellStyle name="Обычный 12 6 2 2" xfId="8650" xr:uid="{00000000-0005-0000-0000-000075210000}"/>
    <cellStyle name="Обычный 12 6 2 3" xfId="8651" xr:uid="{00000000-0005-0000-0000-000076210000}"/>
    <cellStyle name="Обычный 12 6 2 3 2" xfId="8652" xr:uid="{00000000-0005-0000-0000-000077210000}"/>
    <cellStyle name="Обычный 12 6 2 3 2 2" xfId="8653" xr:uid="{00000000-0005-0000-0000-000078210000}"/>
    <cellStyle name="Обычный 12 6 2 3 3" xfId="8654" xr:uid="{00000000-0005-0000-0000-000079210000}"/>
    <cellStyle name="Обычный 12 6 2 4" xfId="8655" xr:uid="{00000000-0005-0000-0000-00007A210000}"/>
    <cellStyle name="Обычный 12 6 2 4 2" xfId="8656" xr:uid="{00000000-0005-0000-0000-00007B210000}"/>
    <cellStyle name="Обычный 12 6 2 5" xfId="8657" xr:uid="{00000000-0005-0000-0000-00007C210000}"/>
    <cellStyle name="Обычный 12 6 3" xfId="8658" xr:uid="{00000000-0005-0000-0000-00007D210000}"/>
    <cellStyle name="Обычный 12 6 3 2" xfId="8659" xr:uid="{00000000-0005-0000-0000-00007E210000}"/>
    <cellStyle name="Обычный 12 6 3 2 2" xfId="8660" xr:uid="{00000000-0005-0000-0000-00007F210000}"/>
    <cellStyle name="Обычный 12 6 3 2 2 2" xfId="8661" xr:uid="{00000000-0005-0000-0000-000080210000}"/>
    <cellStyle name="Обычный 12 6 3 2 3" xfId="8662" xr:uid="{00000000-0005-0000-0000-000081210000}"/>
    <cellStyle name="Обычный 12 6 3 3" xfId="8663" xr:uid="{00000000-0005-0000-0000-000082210000}"/>
    <cellStyle name="Обычный 12 6 3 3 2" xfId="8664" xr:uid="{00000000-0005-0000-0000-000083210000}"/>
    <cellStyle name="Обычный 12 6 3 4" xfId="8665" xr:uid="{00000000-0005-0000-0000-000084210000}"/>
    <cellStyle name="Обычный 12 6 4" xfId="8666" xr:uid="{00000000-0005-0000-0000-000085210000}"/>
    <cellStyle name="Обычный 12 6 4 2" xfId="8667" xr:uid="{00000000-0005-0000-0000-000086210000}"/>
    <cellStyle name="Обычный 12 6 4 2 2" xfId="8668" xr:uid="{00000000-0005-0000-0000-000087210000}"/>
    <cellStyle name="Обычный 12 6 4 3" xfId="8669" xr:uid="{00000000-0005-0000-0000-000088210000}"/>
    <cellStyle name="Обычный 12 6 5" xfId="8670" xr:uid="{00000000-0005-0000-0000-000089210000}"/>
    <cellStyle name="Обычный 12 6 5 2" xfId="8671" xr:uid="{00000000-0005-0000-0000-00008A210000}"/>
    <cellStyle name="Обычный 12 6 5 2 2" xfId="8672" xr:uid="{00000000-0005-0000-0000-00008B210000}"/>
    <cellStyle name="Обычный 12 6 5 3" xfId="8673" xr:uid="{00000000-0005-0000-0000-00008C210000}"/>
    <cellStyle name="Обычный 12 6 6" xfId="8674" xr:uid="{00000000-0005-0000-0000-00008D210000}"/>
    <cellStyle name="Обычный 12 6 6 2" xfId="8675" xr:uid="{00000000-0005-0000-0000-00008E210000}"/>
    <cellStyle name="Обычный 12 6 7" xfId="8676" xr:uid="{00000000-0005-0000-0000-00008F210000}"/>
    <cellStyle name="Обычный 12 7" xfId="8677" xr:uid="{00000000-0005-0000-0000-000090210000}"/>
    <cellStyle name="Обычный 12 7 2" xfId="8678" xr:uid="{00000000-0005-0000-0000-000091210000}"/>
    <cellStyle name="Обычный 12 7 2 2" xfId="8679" xr:uid="{00000000-0005-0000-0000-000092210000}"/>
    <cellStyle name="Обычный 12 7 2 2 2" xfId="8680" xr:uid="{00000000-0005-0000-0000-000093210000}"/>
    <cellStyle name="Обычный 12 7 2 3" xfId="8681" xr:uid="{00000000-0005-0000-0000-000094210000}"/>
    <cellStyle name="Обычный 12 7 3" xfId="8682" xr:uid="{00000000-0005-0000-0000-000095210000}"/>
    <cellStyle name="Обычный 12 7 3 2" xfId="8683" xr:uid="{00000000-0005-0000-0000-000096210000}"/>
    <cellStyle name="Обычный 12 7 3 2 2" xfId="8684" xr:uid="{00000000-0005-0000-0000-000097210000}"/>
    <cellStyle name="Обычный 12 7 3 3" xfId="8685" xr:uid="{00000000-0005-0000-0000-000098210000}"/>
    <cellStyle name="Обычный 12 7 4" xfId="8686" xr:uid="{00000000-0005-0000-0000-000099210000}"/>
    <cellStyle name="Обычный 12 7 4 2" xfId="8687" xr:uid="{00000000-0005-0000-0000-00009A210000}"/>
    <cellStyle name="Обычный 12 7 5" xfId="8688" xr:uid="{00000000-0005-0000-0000-00009B210000}"/>
    <cellStyle name="Обычный 12 8" xfId="8689" xr:uid="{00000000-0005-0000-0000-00009C210000}"/>
    <cellStyle name="Обычный 12 8 2" xfId="8690" xr:uid="{00000000-0005-0000-0000-00009D210000}"/>
    <cellStyle name="Обычный 12 8 2 2" xfId="8691" xr:uid="{00000000-0005-0000-0000-00009E210000}"/>
    <cellStyle name="Обычный 12 8 2 2 2" xfId="8692" xr:uid="{00000000-0005-0000-0000-00009F210000}"/>
    <cellStyle name="Обычный 12 8 2 3" xfId="8693" xr:uid="{00000000-0005-0000-0000-0000A0210000}"/>
    <cellStyle name="Обычный 12 8 3" xfId="8694" xr:uid="{00000000-0005-0000-0000-0000A1210000}"/>
    <cellStyle name="Обычный 12 8 3 2" xfId="8695" xr:uid="{00000000-0005-0000-0000-0000A2210000}"/>
    <cellStyle name="Обычный 12 8 4" xfId="8696" xr:uid="{00000000-0005-0000-0000-0000A3210000}"/>
    <cellStyle name="Обычный 12 9" xfId="8697" xr:uid="{00000000-0005-0000-0000-0000A4210000}"/>
    <cellStyle name="Обычный 12 9 2" xfId="8698" xr:uid="{00000000-0005-0000-0000-0000A5210000}"/>
    <cellStyle name="Обычный 12 9 2 2" xfId="8699" xr:uid="{00000000-0005-0000-0000-0000A6210000}"/>
    <cellStyle name="Обычный 12 9 3" xfId="8700" xr:uid="{00000000-0005-0000-0000-0000A7210000}"/>
    <cellStyle name="Обычный 12_замерная" xfId="8701" xr:uid="{00000000-0005-0000-0000-0000A8210000}"/>
    <cellStyle name="Обычный 120" xfId="8702" xr:uid="{00000000-0005-0000-0000-0000A9210000}"/>
    <cellStyle name="Обычный 120 2" xfId="8703" xr:uid="{00000000-0005-0000-0000-0000AA210000}"/>
    <cellStyle name="Обычный 120 2 2" xfId="8704" xr:uid="{00000000-0005-0000-0000-0000AB210000}"/>
    <cellStyle name="Обычный 120 2 2 2" xfId="8705" xr:uid="{00000000-0005-0000-0000-0000AC210000}"/>
    <cellStyle name="Обычный 120 2 2 2 2" xfId="8706" xr:uid="{00000000-0005-0000-0000-0000AD210000}"/>
    <cellStyle name="Обычный 120 2 2 2 2 2" xfId="8707" xr:uid="{00000000-0005-0000-0000-0000AE210000}"/>
    <cellStyle name="Обычный 120 2 2 2 3" xfId="8708" xr:uid="{00000000-0005-0000-0000-0000AF210000}"/>
    <cellStyle name="Обычный 120 2 2 3" xfId="8709" xr:uid="{00000000-0005-0000-0000-0000B0210000}"/>
    <cellStyle name="Обычный 120 2 2 3 2" xfId="8710" xr:uid="{00000000-0005-0000-0000-0000B1210000}"/>
    <cellStyle name="Обычный 120 2 2 4" xfId="8711" xr:uid="{00000000-0005-0000-0000-0000B2210000}"/>
    <cellStyle name="Обычный 120 2 3" xfId="8712" xr:uid="{00000000-0005-0000-0000-0000B3210000}"/>
    <cellStyle name="Обычный 120 2 3 2" xfId="8713" xr:uid="{00000000-0005-0000-0000-0000B4210000}"/>
    <cellStyle name="Обычный 120 2 3 2 2" xfId="8714" xr:uid="{00000000-0005-0000-0000-0000B5210000}"/>
    <cellStyle name="Обычный 120 2 3 3" xfId="8715" xr:uid="{00000000-0005-0000-0000-0000B6210000}"/>
    <cellStyle name="Обычный 120 2 4" xfId="8716" xr:uid="{00000000-0005-0000-0000-0000B7210000}"/>
    <cellStyle name="Обычный 120 2 4 2" xfId="8717" xr:uid="{00000000-0005-0000-0000-0000B8210000}"/>
    <cellStyle name="Обычный 120 2 4 2 2" xfId="8718" xr:uid="{00000000-0005-0000-0000-0000B9210000}"/>
    <cellStyle name="Обычный 120 2 4 3" xfId="8719" xr:uid="{00000000-0005-0000-0000-0000BA210000}"/>
    <cellStyle name="Обычный 120 2 5" xfId="8720" xr:uid="{00000000-0005-0000-0000-0000BB210000}"/>
    <cellStyle name="Обычный 120 2 5 2" xfId="8721" xr:uid="{00000000-0005-0000-0000-0000BC210000}"/>
    <cellStyle name="Обычный 120 2 6" xfId="8722" xr:uid="{00000000-0005-0000-0000-0000BD210000}"/>
    <cellStyle name="Обычный 120 3" xfId="8723" xr:uid="{00000000-0005-0000-0000-0000BE210000}"/>
    <cellStyle name="Обычный 120 3 2" xfId="8724" xr:uid="{00000000-0005-0000-0000-0000BF210000}"/>
    <cellStyle name="Обычный 120 3 2 2" xfId="8725" xr:uid="{00000000-0005-0000-0000-0000C0210000}"/>
    <cellStyle name="Обычный 120 3 2 2 2" xfId="8726" xr:uid="{00000000-0005-0000-0000-0000C1210000}"/>
    <cellStyle name="Обычный 120 3 2 3" xfId="8727" xr:uid="{00000000-0005-0000-0000-0000C2210000}"/>
    <cellStyle name="Обычный 120 3 3" xfId="8728" xr:uid="{00000000-0005-0000-0000-0000C3210000}"/>
    <cellStyle name="Обычный 120 3 3 2" xfId="8729" xr:uid="{00000000-0005-0000-0000-0000C4210000}"/>
    <cellStyle name="Обычный 120 3 4" xfId="8730" xr:uid="{00000000-0005-0000-0000-0000C5210000}"/>
    <cellStyle name="Обычный 120 4" xfId="8731" xr:uid="{00000000-0005-0000-0000-0000C6210000}"/>
    <cellStyle name="Обычный 120 4 2" xfId="8732" xr:uid="{00000000-0005-0000-0000-0000C7210000}"/>
    <cellStyle name="Обычный 120 4 2 2" xfId="8733" xr:uid="{00000000-0005-0000-0000-0000C8210000}"/>
    <cellStyle name="Обычный 120 4 3" xfId="8734" xr:uid="{00000000-0005-0000-0000-0000C9210000}"/>
    <cellStyle name="Обычный 120 5" xfId="8735" xr:uid="{00000000-0005-0000-0000-0000CA210000}"/>
    <cellStyle name="Обычный 120 5 2" xfId="8736" xr:uid="{00000000-0005-0000-0000-0000CB210000}"/>
    <cellStyle name="Обычный 120 5 2 2" xfId="8737" xr:uid="{00000000-0005-0000-0000-0000CC210000}"/>
    <cellStyle name="Обычный 120 5 3" xfId="8738" xr:uid="{00000000-0005-0000-0000-0000CD210000}"/>
    <cellStyle name="Обычный 120 6" xfId="8739" xr:uid="{00000000-0005-0000-0000-0000CE210000}"/>
    <cellStyle name="Обычный 120 6 2" xfId="8740" xr:uid="{00000000-0005-0000-0000-0000CF210000}"/>
    <cellStyle name="Обычный 120 7" xfId="8741" xr:uid="{00000000-0005-0000-0000-0000D0210000}"/>
    <cellStyle name="Обычный 121" xfId="8742" xr:uid="{00000000-0005-0000-0000-0000D1210000}"/>
    <cellStyle name="Обычный 122" xfId="8743" xr:uid="{00000000-0005-0000-0000-0000D2210000}"/>
    <cellStyle name="Обычный 122 2" xfId="8744" xr:uid="{00000000-0005-0000-0000-0000D3210000}"/>
    <cellStyle name="Обычный 122 2 2" xfId="8745" xr:uid="{00000000-0005-0000-0000-0000D4210000}"/>
    <cellStyle name="Обычный 122 2 2 2" xfId="8746" xr:uid="{00000000-0005-0000-0000-0000D5210000}"/>
    <cellStyle name="Обычный 122 2 2 2 2" xfId="8747" xr:uid="{00000000-0005-0000-0000-0000D6210000}"/>
    <cellStyle name="Обычный 122 2 2 2 2 2" xfId="8748" xr:uid="{00000000-0005-0000-0000-0000D7210000}"/>
    <cellStyle name="Обычный 122 2 2 2 3" xfId="8749" xr:uid="{00000000-0005-0000-0000-0000D8210000}"/>
    <cellStyle name="Обычный 122 2 2 3" xfId="8750" xr:uid="{00000000-0005-0000-0000-0000D9210000}"/>
    <cellStyle name="Обычный 122 2 2 3 2" xfId="8751" xr:uid="{00000000-0005-0000-0000-0000DA210000}"/>
    <cellStyle name="Обычный 122 2 2 4" xfId="8752" xr:uid="{00000000-0005-0000-0000-0000DB210000}"/>
    <cellStyle name="Обычный 122 2 3" xfId="8753" xr:uid="{00000000-0005-0000-0000-0000DC210000}"/>
    <cellStyle name="Обычный 122 2 3 2" xfId="8754" xr:uid="{00000000-0005-0000-0000-0000DD210000}"/>
    <cellStyle name="Обычный 122 2 3 2 2" xfId="8755" xr:uid="{00000000-0005-0000-0000-0000DE210000}"/>
    <cellStyle name="Обычный 122 2 3 3" xfId="8756" xr:uid="{00000000-0005-0000-0000-0000DF210000}"/>
    <cellStyle name="Обычный 122 2 4" xfId="8757" xr:uid="{00000000-0005-0000-0000-0000E0210000}"/>
    <cellStyle name="Обычный 122 2 4 2" xfId="8758" xr:uid="{00000000-0005-0000-0000-0000E1210000}"/>
    <cellStyle name="Обычный 122 2 4 2 2" xfId="8759" xr:uid="{00000000-0005-0000-0000-0000E2210000}"/>
    <cellStyle name="Обычный 122 2 4 3" xfId="8760" xr:uid="{00000000-0005-0000-0000-0000E3210000}"/>
    <cellStyle name="Обычный 122 2 5" xfId="8761" xr:uid="{00000000-0005-0000-0000-0000E4210000}"/>
    <cellStyle name="Обычный 122 2 5 2" xfId="8762" xr:uid="{00000000-0005-0000-0000-0000E5210000}"/>
    <cellStyle name="Обычный 122 2 6" xfId="8763" xr:uid="{00000000-0005-0000-0000-0000E6210000}"/>
    <cellStyle name="Обычный 122 3" xfId="8764" xr:uid="{00000000-0005-0000-0000-0000E7210000}"/>
    <cellStyle name="Обычный 122 3 2" xfId="8765" xr:uid="{00000000-0005-0000-0000-0000E8210000}"/>
    <cellStyle name="Обычный 122 3 2 2" xfId="8766" xr:uid="{00000000-0005-0000-0000-0000E9210000}"/>
    <cellStyle name="Обычный 122 3 2 2 2" xfId="8767" xr:uid="{00000000-0005-0000-0000-0000EA210000}"/>
    <cellStyle name="Обычный 122 3 2 3" xfId="8768" xr:uid="{00000000-0005-0000-0000-0000EB210000}"/>
    <cellStyle name="Обычный 122 3 3" xfId="8769" xr:uid="{00000000-0005-0000-0000-0000EC210000}"/>
    <cellStyle name="Обычный 122 3 3 2" xfId="8770" xr:uid="{00000000-0005-0000-0000-0000ED210000}"/>
    <cellStyle name="Обычный 122 3 4" xfId="8771" xr:uid="{00000000-0005-0000-0000-0000EE210000}"/>
    <cellStyle name="Обычный 122 4" xfId="8772" xr:uid="{00000000-0005-0000-0000-0000EF210000}"/>
    <cellStyle name="Обычный 122 4 2" xfId="8773" xr:uid="{00000000-0005-0000-0000-0000F0210000}"/>
    <cellStyle name="Обычный 122 4 2 2" xfId="8774" xr:uid="{00000000-0005-0000-0000-0000F1210000}"/>
    <cellStyle name="Обычный 122 4 3" xfId="8775" xr:uid="{00000000-0005-0000-0000-0000F2210000}"/>
    <cellStyle name="Обычный 122 5" xfId="8776" xr:uid="{00000000-0005-0000-0000-0000F3210000}"/>
    <cellStyle name="Обычный 122 5 2" xfId="8777" xr:uid="{00000000-0005-0000-0000-0000F4210000}"/>
    <cellStyle name="Обычный 122 5 2 2" xfId="8778" xr:uid="{00000000-0005-0000-0000-0000F5210000}"/>
    <cellStyle name="Обычный 122 5 3" xfId="8779" xr:uid="{00000000-0005-0000-0000-0000F6210000}"/>
    <cellStyle name="Обычный 122 6" xfId="8780" xr:uid="{00000000-0005-0000-0000-0000F7210000}"/>
    <cellStyle name="Обычный 122 6 2" xfId="8781" xr:uid="{00000000-0005-0000-0000-0000F8210000}"/>
    <cellStyle name="Обычный 122 7" xfId="8782" xr:uid="{00000000-0005-0000-0000-0000F9210000}"/>
    <cellStyle name="Обычный 123" xfId="8783" xr:uid="{00000000-0005-0000-0000-0000FA210000}"/>
    <cellStyle name="Обычный 123 2" xfId="8784" xr:uid="{00000000-0005-0000-0000-0000FB210000}"/>
    <cellStyle name="Обычный 124" xfId="8785" xr:uid="{00000000-0005-0000-0000-0000FC210000}"/>
    <cellStyle name="Обычный 124 2" xfId="8786" xr:uid="{00000000-0005-0000-0000-0000FD210000}"/>
    <cellStyle name="Обычный 124 2 2" xfId="8787" xr:uid="{00000000-0005-0000-0000-0000FE210000}"/>
    <cellStyle name="Обычный 124 2 2 2" xfId="8788" xr:uid="{00000000-0005-0000-0000-0000FF210000}"/>
    <cellStyle name="Обычный 124 2 2 2 2" xfId="8789" xr:uid="{00000000-0005-0000-0000-000000220000}"/>
    <cellStyle name="Обычный 124 2 2 2 2 2" xfId="8790" xr:uid="{00000000-0005-0000-0000-000001220000}"/>
    <cellStyle name="Обычный 124 2 2 2 3" xfId="8791" xr:uid="{00000000-0005-0000-0000-000002220000}"/>
    <cellStyle name="Обычный 124 2 2 3" xfId="8792" xr:uid="{00000000-0005-0000-0000-000003220000}"/>
    <cellStyle name="Обычный 124 2 2 3 2" xfId="8793" xr:uid="{00000000-0005-0000-0000-000004220000}"/>
    <cellStyle name="Обычный 124 2 2 4" xfId="8794" xr:uid="{00000000-0005-0000-0000-000005220000}"/>
    <cellStyle name="Обычный 124 2 3" xfId="8795" xr:uid="{00000000-0005-0000-0000-000006220000}"/>
    <cellStyle name="Обычный 124 2 3 2" xfId="8796" xr:uid="{00000000-0005-0000-0000-000007220000}"/>
    <cellStyle name="Обычный 124 2 3 2 2" xfId="8797" xr:uid="{00000000-0005-0000-0000-000008220000}"/>
    <cellStyle name="Обычный 124 2 3 3" xfId="8798" xr:uid="{00000000-0005-0000-0000-000009220000}"/>
    <cellStyle name="Обычный 124 2 4" xfId="8799" xr:uid="{00000000-0005-0000-0000-00000A220000}"/>
    <cellStyle name="Обычный 124 2 4 2" xfId="8800" xr:uid="{00000000-0005-0000-0000-00000B220000}"/>
    <cellStyle name="Обычный 124 2 4 2 2" xfId="8801" xr:uid="{00000000-0005-0000-0000-00000C220000}"/>
    <cellStyle name="Обычный 124 2 4 3" xfId="8802" xr:uid="{00000000-0005-0000-0000-00000D220000}"/>
    <cellStyle name="Обычный 124 2 5" xfId="8803" xr:uid="{00000000-0005-0000-0000-00000E220000}"/>
    <cellStyle name="Обычный 124 2 5 2" xfId="8804" xr:uid="{00000000-0005-0000-0000-00000F220000}"/>
    <cellStyle name="Обычный 124 2 6" xfId="8805" xr:uid="{00000000-0005-0000-0000-000010220000}"/>
    <cellStyle name="Обычный 124 3" xfId="8806" xr:uid="{00000000-0005-0000-0000-000011220000}"/>
    <cellStyle name="Обычный 124 3 2" xfId="8807" xr:uid="{00000000-0005-0000-0000-000012220000}"/>
    <cellStyle name="Обычный 124 3 2 2" xfId="8808" xr:uid="{00000000-0005-0000-0000-000013220000}"/>
    <cellStyle name="Обычный 124 3 2 2 2" xfId="8809" xr:uid="{00000000-0005-0000-0000-000014220000}"/>
    <cellStyle name="Обычный 124 3 2 3" xfId="8810" xr:uid="{00000000-0005-0000-0000-000015220000}"/>
    <cellStyle name="Обычный 124 3 3" xfId="8811" xr:uid="{00000000-0005-0000-0000-000016220000}"/>
    <cellStyle name="Обычный 124 3 3 2" xfId="8812" xr:uid="{00000000-0005-0000-0000-000017220000}"/>
    <cellStyle name="Обычный 124 3 4" xfId="8813" xr:uid="{00000000-0005-0000-0000-000018220000}"/>
    <cellStyle name="Обычный 124 4" xfId="8814" xr:uid="{00000000-0005-0000-0000-000019220000}"/>
    <cellStyle name="Обычный 124 4 2" xfId="8815" xr:uid="{00000000-0005-0000-0000-00001A220000}"/>
    <cellStyle name="Обычный 124 4 2 2" xfId="8816" xr:uid="{00000000-0005-0000-0000-00001B220000}"/>
    <cellStyle name="Обычный 124 4 3" xfId="8817" xr:uid="{00000000-0005-0000-0000-00001C220000}"/>
    <cellStyle name="Обычный 124 5" xfId="8818" xr:uid="{00000000-0005-0000-0000-00001D220000}"/>
    <cellStyle name="Обычный 124 5 2" xfId="8819" xr:uid="{00000000-0005-0000-0000-00001E220000}"/>
    <cellStyle name="Обычный 124 5 2 2" xfId="8820" xr:uid="{00000000-0005-0000-0000-00001F220000}"/>
    <cellStyle name="Обычный 124 5 3" xfId="8821" xr:uid="{00000000-0005-0000-0000-000020220000}"/>
    <cellStyle name="Обычный 124 6" xfId="8822" xr:uid="{00000000-0005-0000-0000-000021220000}"/>
    <cellStyle name="Обычный 124 6 2" xfId="8823" xr:uid="{00000000-0005-0000-0000-000022220000}"/>
    <cellStyle name="Обычный 124 7" xfId="8824" xr:uid="{00000000-0005-0000-0000-000023220000}"/>
    <cellStyle name="Обычный 125" xfId="8825" xr:uid="{00000000-0005-0000-0000-000024220000}"/>
    <cellStyle name="Обычный 125 2" xfId="8826" xr:uid="{00000000-0005-0000-0000-000025220000}"/>
    <cellStyle name="Обычный 125 2 2" xfId="8827" xr:uid="{00000000-0005-0000-0000-000026220000}"/>
    <cellStyle name="Обычный 125 2 2 2" xfId="8828" xr:uid="{00000000-0005-0000-0000-000027220000}"/>
    <cellStyle name="Обычный 125 2 2 2 2" xfId="8829" xr:uid="{00000000-0005-0000-0000-000028220000}"/>
    <cellStyle name="Обычный 125 2 2 2 2 2" xfId="8830" xr:uid="{00000000-0005-0000-0000-000029220000}"/>
    <cellStyle name="Обычный 125 2 2 2 3" xfId="8831" xr:uid="{00000000-0005-0000-0000-00002A220000}"/>
    <cellStyle name="Обычный 125 2 2 3" xfId="8832" xr:uid="{00000000-0005-0000-0000-00002B220000}"/>
    <cellStyle name="Обычный 125 2 2 3 2" xfId="8833" xr:uid="{00000000-0005-0000-0000-00002C220000}"/>
    <cellStyle name="Обычный 125 2 2 4" xfId="8834" xr:uid="{00000000-0005-0000-0000-00002D220000}"/>
    <cellStyle name="Обычный 125 2 3" xfId="8835" xr:uid="{00000000-0005-0000-0000-00002E220000}"/>
    <cellStyle name="Обычный 125 2 3 2" xfId="8836" xr:uid="{00000000-0005-0000-0000-00002F220000}"/>
    <cellStyle name="Обычный 125 2 3 2 2" xfId="8837" xr:uid="{00000000-0005-0000-0000-000030220000}"/>
    <cellStyle name="Обычный 125 2 3 3" xfId="8838" xr:uid="{00000000-0005-0000-0000-000031220000}"/>
    <cellStyle name="Обычный 125 2 4" xfId="8839" xr:uid="{00000000-0005-0000-0000-000032220000}"/>
    <cellStyle name="Обычный 125 2 4 2" xfId="8840" xr:uid="{00000000-0005-0000-0000-000033220000}"/>
    <cellStyle name="Обычный 125 2 4 2 2" xfId="8841" xr:uid="{00000000-0005-0000-0000-000034220000}"/>
    <cellStyle name="Обычный 125 2 4 3" xfId="8842" xr:uid="{00000000-0005-0000-0000-000035220000}"/>
    <cellStyle name="Обычный 125 2 5" xfId="8843" xr:uid="{00000000-0005-0000-0000-000036220000}"/>
    <cellStyle name="Обычный 125 2 5 2" xfId="8844" xr:uid="{00000000-0005-0000-0000-000037220000}"/>
    <cellStyle name="Обычный 125 2 6" xfId="8845" xr:uid="{00000000-0005-0000-0000-000038220000}"/>
    <cellStyle name="Обычный 125 3" xfId="8846" xr:uid="{00000000-0005-0000-0000-000039220000}"/>
    <cellStyle name="Обычный 125 3 2" xfId="8847" xr:uid="{00000000-0005-0000-0000-00003A220000}"/>
    <cellStyle name="Обычный 125 3 2 2" xfId="8848" xr:uid="{00000000-0005-0000-0000-00003B220000}"/>
    <cellStyle name="Обычный 125 3 2 2 2" xfId="8849" xr:uid="{00000000-0005-0000-0000-00003C220000}"/>
    <cellStyle name="Обычный 125 3 2 3" xfId="8850" xr:uid="{00000000-0005-0000-0000-00003D220000}"/>
    <cellStyle name="Обычный 125 3 3" xfId="8851" xr:uid="{00000000-0005-0000-0000-00003E220000}"/>
    <cellStyle name="Обычный 125 3 3 2" xfId="8852" xr:uid="{00000000-0005-0000-0000-00003F220000}"/>
    <cellStyle name="Обычный 125 3 4" xfId="8853" xr:uid="{00000000-0005-0000-0000-000040220000}"/>
    <cellStyle name="Обычный 125 4" xfId="8854" xr:uid="{00000000-0005-0000-0000-000041220000}"/>
    <cellStyle name="Обычный 125 4 2" xfId="8855" xr:uid="{00000000-0005-0000-0000-000042220000}"/>
    <cellStyle name="Обычный 125 4 2 2" xfId="8856" xr:uid="{00000000-0005-0000-0000-000043220000}"/>
    <cellStyle name="Обычный 125 4 3" xfId="8857" xr:uid="{00000000-0005-0000-0000-000044220000}"/>
    <cellStyle name="Обычный 125 5" xfId="8858" xr:uid="{00000000-0005-0000-0000-000045220000}"/>
    <cellStyle name="Обычный 125 5 2" xfId="8859" xr:uid="{00000000-0005-0000-0000-000046220000}"/>
    <cellStyle name="Обычный 125 5 2 2" xfId="8860" xr:uid="{00000000-0005-0000-0000-000047220000}"/>
    <cellStyle name="Обычный 125 5 3" xfId="8861" xr:uid="{00000000-0005-0000-0000-000048220000}"/>
    <cellStyle name="Обычный 125 6" xfId="8862" xr:uid="{00000000-0005-0000-0000-000049220000}"/>
    <cellStyle name="Обычный 125 6 2" xfId="8863" xr:uid="{00000000-0005-0000-0000-00004A220000}"/>
    <cellStyle name="Обычный 125 7" xfId="8864" xr:uid="{00000000-0005-0000-0000-00004B220000}"/>
    <cellStyle name="Обычный 126" xfId="8865" xr:uid="{00000000-0005-0000-0000-00004C220000}"/>
    <cellStyle name="Обычный 126 2" xfId="8866" xr:uid="{00000000-0005-0000-0000-00004D220000}"/>
    <cellStyle name="Обычный 126 2 2" xfId="8867" xr:uid="{00000000-0005-0000-0000-00004E220000}"/>
    <cellStyle name="Обычный 126 2 2 2" xfId="8868" xr:uid="{00000000-0005-0000-0000-00004F220000}"/>
    <cellStyle name="Обычный 126 2 2 2 2" xfId="8869" xr:uid="{00000000-0005-0000-0000-000050220000}"/>
    <cellStyle name="Обычный 126 2 2 2 2 2" xfId="8870" xr:uid="{00000000-0005-0000-0000-000051220000}"/>
    <cellStyle name="Обычный 126 2 2 2 3" xfId="8871" xr:uid="{00000000-0005-0000-0000-000052220000}"/>
    <cellStyle name="Обычный 126 2 2 3" xfId="8872" xr:uid="{00000000-0005-0000-0000-000053220000}"/>
    <cellStyle name="Обычный 126 2 2 3 2" xfId="8873" xr:uid="{00000000-0005-0000-0000-000054220000}"/>
    <cellStyle name="Обычный 126 2 2 4" xfId="8874" xr:uid="{00000000-0005-0000-0000-000055220000}"/>
    <cellStyle name="Обычный 126 2 3" xfId="8875" xr:uid="{00000000-0005-0000-0000-000056220000}"/>
    <cellStyle name="Обычный 126 2 3 2" xfId="8876" xr:uid="{00000000-0005-0000-0000-000057220000}"/>
    <cellStyle name="Обычный 126 2 3 2 2" xfId="8877" xr:uid="{00000000-0005-0000-0000-000058220000}"/>
    <cellStyle name="Обычный 126 2 3 3" xfId="8878" xr:uid="{00000000-0005-0000-0000-000059220000}"/>
    <cellStyle name="Обычный 126 2 4" xfId="8879" xr:uid="{00000000-0005-0000-0000-00005A220000}"/>
    <cellStyle name="Обычный 126 2 4 2" xfId="8880" xr:uid="{00000000-0005-0000-0000-00005B220000}"/>
    <cellStyle name="Обычный 126 2 4 2 2" xfId="8881" xr:uid="{00000000-0005-0000-0000-00005C220000}"/>
    <cellStyle name="Обычный 126 2 4 3" xfId="8882" xr:uid="{00000000-0005-0000-0000-00005D220000}"/>
    <cellStyle name="Обычный 126 2 5" xfId="8883" xr:uid="{00000000-0005-0000-0000-00005E220000}"/>
    <cellStyle name="Обычный 126 2 5 2" xfId="8884" xr:uid="{00000000-0005-0000-0000-00005F220000}"/>
    <cellStyle name="Обычный 126 2 6" xfId="8885" xr:uid="{00000000-0005-0000-0000-000060220000}"/>
    <cellStyle name="Обычный 126 3" xfId="8886" xr:uid="{00000000-0005-0000-0000-000061220000}"/>
    <cellStyle name="Обычный 126 3 2" xfId="8887" xr:uid="{00000000-0005-0000-0000-000062220000}"/>
    <cellStyle name="Обычный 126 3 2 2" xfId="8888" xr:uid="{00000000-0005-0000-0000-000063220000}"/>
    <cellStyle name="Обычный 126 3 2 2 2" xfId="8889" xr:uid="{00000000-0005-0000-0000-000064220000}"/>
    <cellStyle name="Обычный 126 3 2 3" xfId="8890" xr:uid="{00000000-0005-0000-0000-000065220000}"/>
    <cellStyle name="Обычный 126 3 3" xfId="8891" xr:uid="{00000000-0005-0000-0000-000066220000}"/>
    <cellStyle name="Обычный 126 3 3 2" xfId="8892" xr:uid="{00000000-0005-0000-0000-000067220000}"/>
    <cellStyle name="Обычный 126 3 4" xfId="8893" xr:uid="{00000000-0005-0000-0000-000068220000}"/>
    <cellStyle name="Обычный 126 4" xfId="8894" xr:uid="{00000000-0005-0000-0000-000069220000}"/>
    <cellStyle name="Обычный 126 4 2" xfId="8895" xr:uid="{00000000-0005-0000-0000-00006A220000}"/>
    <cellStyle name="Обычный 126 4 2 2" xfId="8896" xr:uid="{00000000-0005-0000-0000-00006B220000}"/>
    <cellStyle name="Обычный 126 4 3" xfId="8897" xr:uid="{00000000-0005-0000-0000-00006C220000}"/>
    <cellStyle name="Обычный 126 5" xfId="8898" xr:uid="{00000000-0005-0000-0000-00006D220000}"/>
    <cellStyle name="Обычный 126 5 2" xfId="8899" xr:uid="{00000000-0005-0000-0000-00006E220000}"/>
    <cellStyle name="Обычный 126 5 2 2" xfId="8900" xr:uid="{00000000-0005-0000-0000-00006F220000}"/>
    <cellStyle name="Обычный 126 5 3" xfId="8901" xr:uid="{00000000-0005-0000-0000-000070220000}"/>
    <cellStyle name="Обычный 126 6" xfId="8902" xr:uid="{00000000-0005-0000-0000-000071220000}"/>
    <cellStyle name="Обычный 126 6 2" xfId="8903" xr:uid="{00000000-0005-0000-0000-000072220000}"/>
    <cellStyle name="Обычный 126 7" xfId="8904" xr:uid="{00000000-0005-0000-0000-000073220000}"/>
    <cellStyle name="Обычный 127" xfId="8905" xr:uid="{00000000-0005-0000-0000-000074220000}"/>
    <cellStyle name="Обычный 127 2" xfId="8906" xr:uid="{00000000-0005-0000-0000-000075220000}"/>
    <cellStyle name="Обычный 127 2 2" xfId="8907" xr:uid="{00000000-0005-0000-0000-000076220000}"/>
    <cellStyle name="Обычный 127 2 2 2" xfId="8908" xr:uid="{00000000-0005-0000-0000-000077220000}"/>
    <cellStyle name="Обычный 127 2 2 2 2" xfId="8909" xr:uid="{00000000-0005-0000-0000-000078220000}"/>
    <cellStyle name="Обычный 127 2 2 2 2 2" xfId="8910" xr:uid="{00000000-0005-0000-0000-000079220000}"/>
    <cellStyle name="Обычный 127 2 2 2 3" xfId="8911" xr:uid="{00000000-0005-0000-0000-00007A220000}"/>
    <cellStyle name="Обычный 127 2 2 3" xfId="8912" xr:uid="{00000000-0005-0000-0000-00007B220000}"/>
    <cellStyle name="Обычный 127 2 2 3 2" xfId="8913" xr:uid="{00000000-0005-0000-0000-00007C220000}"/>
    <cellStyle name="Обычный 127 2 2 4" xfId="8914" xr:uid="{00000000-0005-0000-0000-00007D220000}"/>
    <cellStyle name="Обычный 127 2 3" xfId="8915" xr:uid="{00000000-0005-0000-0000-00007E220000}"/>
    <cellStyle name="Обычный 127 2 3 2" xfId="8916" xr:uid="{00000000-0005-0000-0000-00007F220000}"/>
    <cellStyle name="Обычный 127 2 3 2 2" xfId="8917" xr:uid="{00000000-0005-0000-0000-000080220000}"/>
    <cellStyle name="Обычный 127 2 3 3" xfId="8918" xr:uid="{00000000-0005-0000-0000-000081220000}"/>
    <cellStyle name="Обычный 127 2 4" xfId="8919" xr:uid="{00000000-0005-0000-0000-000082220000}"/>
    <cellStyle name="Обычный 127 2 4 2" xfId="8920" xr:uid="{00000000-0005-0000-0000-000083220000}"/>
    <cellStyle name="Обычный 127 2 4 2 2" xfId="8921" xr:uid="{00000000-0005-0000-0000-000084220000}"/>
    <cellStyle name="Обычный 127 2 4 3" xfId="8922" xr:uid="{00000000-0005-0000-0000-000085220000}"/>
    <cellStyle name="Обычный 127 2 5" xfId="8923" xr:uid="{00000000-0005-0000-0000-000086220000}"/>
    <cellStyle name="Обычный 127 2 5 2" xfId="8924" xr:uid="{00000000-0005-0000-0000-000087220000}"/>
    <cellStyle name="Обычный 127 2 6" xfId="8925" xr:uid="{00000000-0005-0000-0000-000088220000}"/>
    <cellStyle name="Обычный 127 3" xfId="8926" xr:uid="{00000000-0005-0000-0000-000089220000}"/>
    <cellStyle name="Обычный 127 3 2" xfId="8927" xr:uid="{00000000-0005-0000-0000-00008A220000}"/>
    <cellStyle name="Обычный 127 3 2 2" xfId="8928" xr:uid="{00000000-0005-0000-0000-00008B220000}"/>
    <cellStyle name="Обычный 127 3 2 2 2" xfId="8929" xr:uid="{00000000-0005-0000-0000-00008C220000}"/>
    <cellStyle name="Обычный 127 3 2 3" xfId="8930" xr:uid="{00000000-0005-0000-0000-00008D220000}"/>
    <cellStyle name="Обычный 127 3 3" xfId="8931" xr:uid="{00000000-0005-0000-0000-00008E220000}"/>
    <cellStyle name="Обычный 127 3 3 2" xfId="8932" xr:uid="{00000000-0005-0000-0000-00008F220000}"/>
    <cellStyle name="Обычный 127 3 4" xfId="8933" xr:uid="{00000000-0005-0000-0000-000090220000}"/>
    <cellStyle name="Обычный 127 4" xfId="8934" xr:uid="{00000000-0005-0000-0000-000091220000}"/>
    <cellStyle name="Обычный 127 4 2" xfId="8935" xr:uid="{00000000-0005-0000-0000-000092220000}"/>
    <cellStyle name="Обычный 127 4 2 2" xfId="8936" xr:uid="{00000000-0005-0000-0000-000093220000}"/>
    <cellStyle name="Обычный 127 4 3" xfId="8937" xr:uid="{00000000-0005-0000-0000-000094220000}"/>
    <cellStyle name="Обычный 127 5" xfId="8938" xr:uid="{00000000-0005-0000-0000-000095220000}"/>
    <cellStyle name="Обычный 127 5 2" xfId="8939" xr:uid="{00000000-0005-0000-0000-000096220000}"/>
    <cellStyle name="Обычный 127 5 2 2" xfId="8940" xr:uid="{00000000-0005-0000-0000-000097220000}"/>
    <cellStyle name="Обычный 127 5 3" xfId="8941" xr:uid="{00000000-0005-0000-0000-000098220000}"/>
    <cellStyle name="Обычный 127 6" xfId="8942" xr:uid="{00000000-0005-0000-0000-000099220000}"/>
    <cellStyle name="Обычный 127 6 2" xfId="8943" xr:uid="{00000000-0005-0000-0000-00009A220000}"/>
    <cellStyle name="Обычный 127 7" xfId="8944" xr:uid="{00000000-0005-0000-0000-00009B220000}"/>
    <cellStyle name="Обычный 128" xfId="8945" xr:uid="{00000000-0005-0000-0000-00009C220000}"/>
    <cellStyle name="Обычный 128 2" xfId="8946" xr:uid="{00000000-0005-0000-0000-00009D220000}"/>
    <cellStyle name="Обычный 128 2 2" xfId="8947" xr:uid="{00000000-0005-0000-0000-00009E220000}"/>
    <cellStyle name="Обычный 128 2 2 2" xfId="8948" xr:uid="{00000000-0005-0000-0000-00009F220000}"/>
    <cellStyle name="Обычный 128 2 2 2 2" xfId="8949" xr:uid="{00000000-0005-0000-0000-0000A0220000}"/>
    <cellStyle name="Обычный 128 2 2 2 2 2" xfId="8950" xr:uid="{00000000-0005-0000-0000-0000A1220000}"/>
    <cellStyle name="Обычный 128 2 2 2 3" xfId="8951" xr:uid="{00000000-0005-0000-0000-0000A2220000}"/>
    <cellStyle name="Обычный 128 2 2 3" xfId="8952" xr:uid="{00000000-0005-0000-0000-0000A3220000}"/>
    <cellStyle name="Обычный 128 2 2 3 2" xfId="8953" xr:uid="{00000000-0005-0000-0000-0000A4220000}"/>
    <cellStyle name="Обычный 128 2 2 4" xfId="8954" xr:uid="{00000000-0005-0000-0000-0000A5220000}"/>
    <cellStyle name="Обычный 128 2 3" xfId="8955" xr:uid="{00000000-0005-0000-0000-0000A6220000}"/>
    <cellStyle name="Обычный 128 2 3 2" xfId="8956" xr:uid="{00000000-0005-0000-0000-0000A7220000}"/>
    <cellStyle name="Обычный 128 2 3 2 2" xfId="8957" xr:uid="{00000000-0005-0000-0000-0000A8220000}"/>
    <cellStyle name="Обычный 128 2 3 3" xfId="8958" xr:uid="{00000000-0005-0000-0000-0000A9220000}"/>
    <cellStyle name="Обычный 128 2 4" xfId="8959" xr:uid="{00000000-0005-0000-0000-0000AA220000}"/>
    <cellStyle name="Обычный 128 2 4 2" xfId="8960" xr:uid="{00000000-0005-0000-0000-0000AB220000}"/>
    <cellStyle name="Обычный 128 2 4 2 2" xfId="8961" xr:uid="{00000000-0005-0000-0000-0000AC220000}"/>
    <cellStyle name="Обычный 128 2 4 3" xfId="8962" xr:uid="{00000000-0005-0000-0000-0000AD220000}"/>
    <cellStyle name="Обычный 128 2 5" xfId="8963" xr:uid="{00000000-0005-0000-0000-0000AE220000}"/>
    <cellStyle name="Обычный 128 2 5 2" xfId="8964" xr:uid="{00000000-0005-0000-0000-0000AF220000}"/>
    <cellStyle name="Обычный 128 2 6" xfId="8965" xr:uid="{00000000-0005-0000-0000-0000B0220000}"/>
    <cellStyle name="Обычный 128 3" xfId="8966" xr:uid="{00000000-0005-0000-0000-0000B1220000}"/>
    <cellStyle name="Обычный 128 3 2" xfId="8967" xr:uid="{00000000-0005-0000-0000-0000B2220000}"/>
    <cellStyle name="Обычный 128 3 2 2" xfId="8968" xr:uid="{00000000-0005-0000-0000-0000B3220000}"/>
    <cellStyle name="Обычный 128 3 2 2 2" xfId="8969" xr:uid="{00000000-0005-0000-0000-0000B4220000}"/>
    <cellStyle name="Обычный 128 3 2 3" xfId="8970" xr:uid="{00000000-0005-0000-0000-0000B5220000}"/>
    <cellStyle name="Обычный 128 3 3" xfId="8971" xr:uid="{00000000-0005-0000-0000-0000B6220000}"/>
    <cellStyle name="Обычный 128 3 3 2" xfId="8972" xr:uid="{00000000-0005-0000-0000-0000B7220000}"/>
    <cellStyle name="Обычный 128 3 4" xfId="8973" xr:uid="{00000000-0005-0000-0000-0000B8220000}"/>
    <cellStyle name="Обычный 128 4" xfId="8974" xr:uid="{00000000-0005-0000-0000-0000B9220000}"/>
    <cellStyle name="Обычный 128 4 2" xfId="8975" xr:uid="{00000000-0005-0000-0000-0000BA220000}"/>
    <cellStyle name="Обычный 128 4 2 2" xfId="8976" xr:uid="{00000000-0005-0000-0000-0000BB220000}"/>
    <cellStyle name="Обычный 128 4 3" xfId="8977" xr:uid="{00000000-0005-0000-0000-0000BC220000}"/>
    <cellStyle name="Обычный 128 5" xfId="8978" xr:uid="{00000000-0005-0000-0000-0000BD220000}"/>
    <cellStyle name="Обычный 128 5 2" xfId="8979" xr:uid="{00000000-0005-0000-0000-0000BE220000}"/>
    <cellStyle name="Обычный 128 5 2 2" xfId="8980" xr:uid="{00000000-0005-0000-0000-0000BF220000}"/>
    <cellStyle name="Обычный 128 5 3" xfId="8981" xr:uid="{00000000-0005-0000-0000-0000C0220000}"/>
    <cellStyle name="Обычный 128 6" xfId="8982" xr:uid="{00000000-0005-0000-0000-0000C1220000}"/>
    <cellStyle name="Обычный 128 6 2" xfId="8983" xr:uid="{00000000-0005-0000-0000-0000C2220000}"/>
    <cellStyle name="Обычный 128 7" xfId="8984" xr:uid="{00000000-0005-0000-0000-0000C3220000}"/>
    <cellStyle name="Обычный 129" xfId="8985" xr:uid="{00000000-0005-0000-0000-0000C4220000}"/>
    <cellStyle name="Обычный 129 2" xfId="8986" xr:uid="{00000000-0005-0000-0000-0000C5220000}"/>
    <cellStyle name="Обычный 13" xfId="8987" xr:uid="{00000000-0005-0000-0000-0000C6220000}"/>
    <cellStyle name="Обычный 13 10" xfId="8988" xr:uid="{00000000-0005-0000-0000-0000C7220000}"/>
    <cellStyle name="Обычный 13 10 2" xfId="8989" xr:uid="{00000000-0005-0000-0000-0000C8220000}"/>
    <cellStyle name="Обычный 13 10 2 2" xfId="8990" xr:uid="{00000000-0005-0000-0000-0000C9220000}"/>
    <cellStyle name="Обычный 13 10 3" xfId="8991" xr:uid="{00000000-0005-0000-0000-0000CA220000}"/>
    <cellStyle name="Обычный 13 2" xfId="8992" xr:uid="{00000000-0005-0000-0000-0000CB220000}"/>
    <cellStyle name="Обычный 13 2 2" xfId="8993" xr:uid="{00000000-0005-0000-0000-0000CC220000}"/>
    <cellStyle name="Обычный 13 2 2 2" xfId="8994" xr:uid="{00000000-0005-0000-0000-0000CD220000}"/>
    <cellStyle name="Обычный 13 3" xfId="8995" xr:uid="{00000000-0005-0000-0000-0000CE220000}"/>
    <cellStyle name="Обычный 13 3 10" xfId="8996" xr:uid="{00000000-0005-0000-0000-0000CF220000}"/>
    <cellStyle name="Обычный 13 3 10 2" xfId="8997" xr:uid="{00000000-0005-0000-0000-0000D0220000}"/>
    <cellStyle name="Обычный 13 3 11" xfId="8998" xr:uid="{00000000-0005-0000-0000-0000D1220000}"/>
    <cellStyle name="Обычный 13 3 2" xfId="8999" xr:uid="{00000000-0005-0000-0000-0000D2220000}"/>
    <cellStyle name="Обычный 13 3 2 2" xfId="9000" xr:uid="{00000000-0005-0000-0000-0000D3220000}"/>
    <cellStyle name="Обычный 13 3 2 2 2" xfId="9001" xr:uid="{00000000-0005-0000-0000-0000D4220000}"/>
    <cellStyle name="Обычный 13 3 2 2 2 2" xfId="9002" xr:uid="{00000000-0005-0000-0000-0000D5220000}"/>
    <cellStyle name="Обычный 13 3 2 2 2 2 2" xfId="9003" xr:uid="{00000000-0005-0000-0000-0000D6220000}"/>
    <cellStyle name="Обычный 13 3 2 2 2 2 2 2" xfId="9004" xr:uid="{00000000-0005-0000-0000-0000D7220000}"/>
    <cellStyle name="Обычный 13 3 2 2 2 2 3" xfId="9005" xr:uid="{00000000-0005-0000-0000-0000D8220000}"/>
    <cellStyle name="Обычный 13 3 2 2 2 3" xfId="9006" xr:uid="{00000000-0005-0000-0000-0000D9220000}"/>
    <cellStyle name="Обычный 13 3 2 2 2 3 2" xfId="9007" xr:uid="{00000000-0005-0000-0000-0000DA220000}"/>
    <cellStyle name="Обычный 13 3 2 2 2 3 2 2" xfId="9008" xr:uid="{00000000-0005-0000-0000-0000DB220000}"/>
    <cellStyle name="Обычный 13 3 2 2 2 3 3" xfId="9009" xr:uid="{00000000-0005-0000-0000-0000DC220000}"/>
    <cellStyle name="Обычный 13 3 2 2 2 4" xfId="9010" xr:uid="{00000000-0005-0000-0000-0000DD220000}"/>
    <cellStyle name="Обычный 13 3 2 2 2 4 2" xfId="9011" xr:uid="{00000000-0005-0000-0000-0000DE220000}"/>
    <cellStyle name="Обычный 13 3 2 2 2 5" xfId="9012" xr:uid="{00000000-0005-0000-0000-0000DF220000}"/>
    <cellStyle name="Обычный 13 3 2 2 3" xfId="9013" xr:uid="{00000000-0005-0000-0000-0000E0220000}"/>
    <cellStyle name="Обычный 13 3 2 2 3 2" xfId="9014" xr:uid="{00000000-0005-0000-0000-0000E1220000}"/>
    <cellStyle name="Обычный 13 3 2 2 3 2 2" xfId="9015" xr:uid="{00000000-0005-0000-0000-0000E2220000}"/>
    <cellStyle name="Обычный 13 3 2 2 3 2 2 2" xfId="9016" xr:uid="{00000000-0005-0000-0000-0000E3220000}"/>
    <cellStyle name="Обычный 13 3 2 2 3 2 3" xfId="9017" xr:uid="{00000000-0005-0000-0000-0000E4220000}"/>
    <cellStyle name="Обычный 13 3 2 2 3 3" xfId="9018" xr:uid="{00000000-0005-0000-0000-0000E5220000}"/>
    <cellStyle name="Обычный 13 3 2 2 3 3 2" xfId="9019" xr:uid="{00000000-0005-0000-0000-0000E6220000}"/>
    <cellStyle name="Обычный 13 3 2 2 3 4" xfId="9020" xr:uid="{00000000-0005-0000-0000-0000E7220000}"/>
    <cellStyle name="Обычный 13 3 2 2 4" xfId="9021" xr:uid="{00000000-0005-0000-0000-0000E8220000}"/>
    <cellStyle name="Обычный 13 3 2 2 4 2" xfId="9022" xr:uid="{00000000-0005-0000-0000-0000E9220000}"/>
    <cellStyle name="Обычный 13 3 2 2 4 2 2" xfId="9023" xr:uid="{00000000-0005-0000-0000-0000EA220000}"/>
    <cellStyle name="Обычный 13 3 2 2 4 3" xfId="9024" xr:uid="{00000000-0005-0000-0000-0000EB220000}"/>
    <cellStyle name="Обычный 13 3 2 2 5" xfId="9025" xr:uid="{00000000-0005-0000-0000-0000EC220000}"/>
    <cellStyle name="Обычный 13 3 2 2 5 2" xfId="9026" xr:uid="{00000000-0005-0000-0000-0000ED220000}"/>
    <cellStyle name="Обычный 13 3 2 2 5 2 2" xfId="9027" xr:uid="{00000000-0005-0000-0000-0000EE220000}"/>
    <cellStyle name="Обычный 13 3 2 2 5 3" xfId="9028" xr:uid="{00000000-0005-0000-0000-0000EF220000}"/>
    <cellStyle name="Обычный 13 3 2 2 6" xfId="9029" xr:uid="{00000000-0005-0000-0000-0000F0220000}"/>
    <cellStyle name="Обычный 13 3 2 2 6 2" xfId="9030" xr:uid="{00000000-0005-0000-0000-0000F1220000}"/>
    <cellStyle name="Обычный 13 3 2 2 7" xfId="9031" xr:uid="{00000000-0005-0000-0000-0000F2220000}"/>
    <cellStyle name="Обычный 13 3 2 3" xfId="9032" xr:uid="{00000000-0005-0000-0000-0000F3220000}"/>
    <cellStyle name="Обычный 13 3 2 3 2" xfId="9033" xr:uid="{00000000-0005-0000-0000-0000F4220000}"/>
    <cellStyle name="Обычный 13 3 2 3 2 2" xfId="9034" xr:uid="{00000000-0005-0000-0000-0000F5220000}"/>
    <cellStyle name="Обычный 13 3 2 3 2 2 2" xfId="9035" xr:uid="{00000000-0005-0000-0000-0000F6220000}"/>
    <cellStyle name="Обычный 13 3 2 3 2 3" xfId="9036" xr:uid="{00000000-0005-0000-0000-0000F7220000}"/>
    <cellStyle name="Обычный 13 3 2 3 3" xfId="9037" xr:uid="{00000000-0005-0000-0000-0000F8220000}"/>
    <cellStyle name="Обычный 13 3 2 3 3 2" xfId="9038" xr:uid="{00000000-0005-0000-0000-0000F9220000}"/>
    <cellStyle name="Обычный 13 3 2 3 3 2 2" xfId="9039" xr:uid="{00000000-0005-0000-0000-0000FA220000}"/>
    <cellStyle name="Обычный 13 3 2 3 3 3" xfId="9040" xr:uid="{00000000-0005-0000-0000-0000FB220000}"/>
    <cellStyle name="Обычный 13 3 2 3 4" xfId="9041" xr:uid="{00000000-0005-0000-0000-0000FC220000}"/>
    <cellStyle name="Обычный 13 3 2 3 4 2" xfId="9042" xr:uid="{00000000-0005-0000-0000-0000FD220000}"/>
    <cellStyle name="Обычный 13 3 2 3 5" xfId="9043" xr:uid="{00000000-0005-0000-0000-0000FE220000}"/>
    <cellStyle name="Обычный 13 3 2 4" xfId="9044" xr:uid="{00000000-0005-0000-0000-0000FF220000}"/>
    <cellStyle name="Обычный 13 3 2 4 2" xfId="9045" xr:uid="{00000000-0005-0000-0000-000000230000}"/>
    <cellStyle name="Обычный 13 3 2 4 2 2" xfId="9046" xr:uid="{00000000-0005-0000-0000-000001230000}"/>
    <cellStyle name="Обычный 13 3 2 4 2 2 2" xfId="9047" xr:uid="{00000000-0005-0000-0000-000002230000}"/>
    <cellStyle name="Обычный 13 3 2 4 2 3" xfId="9048" xr:uid="{00000000-0005-0000-0000-000003230000}"/>
    <cellStyle name="Обычный 13 3 2 4 3" xfId="9049" xr:uid="{00000000-0005-0000-0000-000004230000}"/>
    <cellStyle name="Обычный 13 3 2 4 3 2" xfId="9050" xr:uid="{00000000-0005-0000-0000-000005230000}"/>
    <cellStyle name="Обычный 13 3 2 4 4" xfId="9051" xr:uid="{00000000-0005-0000-0000-000006230000}"/>
    <cellStyle name="Обычный 13 3 2 5" xfId="9052" xr:uid="{00000000-0005-0000-0000-000007230000}"/>
    <cellStyle name="Обычный 13 3 2 5 2" xfId="9053" xr:uid="{00000000-0005-0000-0000-000008230000}"/>
    <cellStyle name="Обычный 13 3 2 5 2 2" xfId="9054" xr:uid="{00000000-0005-0000-0000-000009230000}"/>
    <cellStyle name="Обычный 13 3 2 5 3" xfId="9055" xr:uid="{00000000-0005-0000-0000-00000A230000}"/>
    <cellStyle name="Обычный 13 3 2 6" xfId="9056" xr:uid="{00000000-0005-0000-0000-00000B230000}"/>
    <cellStyle name="Обычный 13 3 2 6 2" xfId="9057" xr:uid="{00000000-0005-0000-0000-00000C230000}"/>
    <cellStyle name="Обычный 13 3 2 6 2 2" xfId="9058" xr:uid="{00000000-0005-0000-0000-00000D230000}"/>
    <cellStyle name="Обычный 13 3 2 6 3" xfId="9059" xr:uid="{00000000-0005-0000-0000-00000E230000}"/>
    <cellStyle name="Обычный 13 3 2 7" xfId="9060" xr:uid="{00000000-0005-0000-0000-00000F230000}"/>
    <cellStyle name="Обычный 13 3 2 7 2" xfId="9061" xr:uid="{00000000-0005-0000-0000-000010230000}"/>
    <cellStyle name="Обычный 13 3 2 8" xfId="9062" xr:uid="{00000000-0005-0000-0000-000011230000}"/>
    <cellStyle name="Обычный 13 3 3" xfId="9063" xr:uid="{00000000-0005-0000-0000-000012230000}"/>
    <cellStyle name="Обычный 13 3 3 2" xfId="9064" xr:uid="{00000000-0005-0000-0000-000013230000}"/>
    <cellStyle name="Обычный 13 3 3 2 2" xfId="9065" xr:uid="{00000000-0005-0000-0000-000014230000}"/>
    <cellStyle name="Обычный 13 3 3 2 2 2" xfId="9066" xr:uid="{00000000-0005-0000-0000-000015230000}"/>
    <cellStyle name="Обычный 13 3 3 2 2 2 2" xfId="9067" xr:uid="{00000000-0005-0000-0000-000016230000}"/>
    <cellStyle name="Обычный 13 3 3 2 2 2 2 2" xfId="9068" xr:uid="{00000000-0005-0000-0000-000017230000}"/>
    <cellStyle name="Обычный 13 3 3 2 2 2 3" xfId="9069" xr:uid="{00000000-0005-0000-0000-000018230000}"/>
    <cellStyle name="Обычный 13 3 3 2 2 3" xfId="9070" xr:uid="{00000000-0005-0000-0000-000019230000}"/>
    <cellStyle name="Обычный 13 3 3 2 2 3 2" xfId="9071" xr:uid="{00000000-0005-0000-0000-00001A230000}"/>
    <cellStyle name="Обычный 13 3 3 2 2 3 2 2" xfId="9072" xr:uid="{00000000-0005-0000-0000-00001B230000}"/>
    <cellStyle name="Обычный 13 3 3 2 2 3 3" xfId="9073" xr:uid="{00000000-0005-0000-0000-00001C230000}"/>
    <cellStyle name="Обычный 13 3 3 2 2 4" xfId="9074" xr:uid="{00000000-0005-0000-0000-00001D230000}"/>
    <cellStyle name="Обычный 13 3 3 2 2 4 2" xfId="9075" xr:uid="{00000000-0005-0000-0000-00001E230000}"/>
    <cellStyle name="Обычный 13 3 3 2 2 5" xfId="9076" xr:uid="{00000000-0005-0000-0000-00001F230000}"/>
    <cellStyle name="Обычный 13 3 3 2 3" xfId="9077" xr:uid="{00000000-0005-0000-0000-000020230000}"/>
    <cellStyle name="Обычный 13 3 3 2 3 2" xfId="9078" xr:uid="{00000000-0005-0000-0000-000021230000}"/>
    <cellStyle name="Обычный 13 3 3 2 3 2 2" xfId="9079" xr:uid="{00000000-0005-0000-0000-000022230000}"/>
    <cellStyle name="Обычный 13 3 3 2 3 2 2 2" xfId="9080" xr:uid="{00000000-0005-0000-0000-000023230000}"/>
    <cellStyle name="Обычный 13 3 3 2 3 2 3" xfId="9081" xr:uid="{00000000-0005-0000-0000-000024230000}"/>
    <cellStyle name="Обычный 13 3 3 2 3 3" xfId="9082" xr:uid="{00000000-0005-0000-0000-000025230000}"/>
    <cellStyle name="Обычный 13 3 3 2 3 3 2" xfId="9083" xr:uid="{00000000-0005-0000-0000-000026230000}"/>
    <cellStyle name="Обычный 13 3 3 2 3 4" xfId="9084" xr:uid="{00000000-0005-0000-0000-000027230000}"/>
    <cellStyle name="Обычный 13 3 3 2 4" xfId="9085" xr:uid="{00000000-0005-0000-0000-000028230000}"/>
    <cellStyle name="Обычный 13 3 3 2 4 2" xfId="9086" xr:uid="{00000000-0005-0000-0000-000029230000}"/>
    <cellStyle name="Обычный 13 3 3 2 4 2 2" xfId="9087" xr:uid="{00000000-0005-0000-0000-00002A230000}"/>
    <cellStyle name="Обычный 13 3 3 2 4 3" xfId="9088" xr:uid="{00000000-0005-0000-0000-00002B230000}"/>
    <cellStyle name="Обычный 13 3 3 2 5" xfId="9089" xr:uid="{00000000-0005-0000-0000-00002C230000}"/>
    <cellStyle name="Обычный 13 3 3 2 5 2" xfId="9090" xr:uid="{00000000-0005-0000-0000-00002D230000}"/>
    <cellStyle name="Обычный 13 3 3 2 5 2 2" xfId="9091" xr:uid="{00000000-0005-0000-0000-00002E230000}"/>
    <cellStyle name="Обычный 13 3 3 2 5 3" xfId="9092" xr:uid="{00000000-0005-0000-0000-00002F230000}"/>
    <cellStyle name="Обычный 13 3 3 2 6" xfId="9093" xr:uid="{00000000-0005-0000-0000-000030230000}"/>
    <cellStyle name="Обычный 13 3 3 2 6 2" xfId="9094" xr:uid="{00000000-0005-0000-0000-000031230000}"/>
    <cellStyle name="Обычный 13 3 3 2 7" xfId="9095" xr:uid="{00000000-0005-0000-0000-000032230000}"/>
    <cellStyle name="Обычный 13 3 3 3" xfId="9096" xr:uid="{00000000-0005-0000-0000-000033230000}"/>
    <cellStyle name="Обычный 13 3 3 3 2" xfId="9097" xr:uid="{00000000-0005-0000-0000-000034230000}"/>
    <cellStyle name="Обычный 13 3 3 3 2 2" xfId="9098" xr:uid="{00000000-0005-0000-0000-000035230000}"/>
    <cellStyle name="Обычный 13 3 3 3 2 2 2" xfId="9099" xr:uid="{00000000-0005-0000-0000-000036230000}"/>
    <cellStyle name="Обычный 13 3 3 3 2 3" xfId="9100" xr:uid="{00000000-0005-0000-0000-000037230000}"/>
    <cellStyle name="Обычный 13 3 3 3 3" xfId="9101" xr:uid="{00000000-0005-0000-0000-000038230000}"/>
    <cellStyle name="Обычный 13 3 3 3 3 2" xfId="9102" xr:uid="{00000000-0005-0000-0000-000039230000}"/>
    <cellStyle name="Обычный 13 3 3 3 3 2 2" xfId="9103" xr:uid="{00000000-0005-0000-0000-00003A230000}"/>
    <cellStyle name="Обычный 13 3 3 3 3 3" xfId="9104" xr:uid="{00000000-0005-0000-0000-00003B230000}"/>
    <cellStyle name="Обычный 13 3 3 3 4" xfId="9105" xr:uid="{00000000-0005-0000-0000-00003C230000}"/>
    <cellStyle name="Обычный 13 3 3 3 4 2" xfId="9106" xr:uid="{00000000-0005-0000-0000-00003D230000}"/>
    <cellStyle name="Обычный 13 3 3 3 5" xfId="9107" xr:uid="{00000000-0005-0000-0000-00003E230000}"/>
    <cellStyle name="Обычный 13 3 3 4" xfId="9108" xr:uid="{00000000-0005-0000-0000-00003F230000}"/>
    <cellStyle name="Обычный 13 3 3 4 2" xfId="9109" xr:uid="{00000000-0005-0000-0000-000040230000}"/>
    <cellStyle name="Обычный 13 3 3 4 2 2" xfId="9110" xr:uid="{00000000-0005-0000-0000-000041230000}"/>
    <cellStyle name="Обычный 13 3 3 4 2 2 2" xfId="9111" xr:uid="{00000000-0005-0000-0000-000042230000}"/>
    <cellStyle name="Обычный 13 3 3 4 2 3" xfId="9112" xr:uid="{00000000-0005-0000-0000-000043230000}"/>
    <cellStyle name="Обычный 13 3 3 4 3" xfId="9113" xr:uid="{00000000-0005-0000-0000-000044230000}"/>
    <cellStyle name="Обычный 13 3 3 4 3 2" xfId="9114" xr:uid="{00000000-0005-0000-0000-000045230000}"/>
    <cellStyle name="Обычный 13 3 3 4 4" xfId="9115" xr:uid="{00000000-0005-0000-0000-000046230000}"/>
    <cellStyle name="Обычный 13 3 3 5" xfId="9116" xr:uid="{00000000-0005-0000-0000-000047230000}"/>
    <cellStyle name="Обычный 13 3 3 5 2" xfId="9117" xr:uid="{00000000-0005-0000-0000-000048230000}"/>
    <cellStyle name="Обычный 13 3 3 5 2 2" xfId="9118" xr:uid="{00000000-0005-0000-0000-000049230000}"/>
    <cellStyle name="Обычный 13 3 3 5 3" xfId="9119" xr:uid="{00000000-0005-0000-0000-00004A230000}"/>
    <cellStyle name="Обычный 13 3 3 6" xfId="9120" xr:uid="{00000000-0005-0000-0000-00004B230000}"/>
    <cellStyle name="Обычный 13 3 3 6 2" xfId="9121" xr:uid="{00000000-0005-0000-0000-00004C230000}"/>
    <cellStyle name="Обычный 13 3 3 6 2 2" xfId="9122" xr:uid="{00000000-0005-0000-0000-00004D230000}"/>
    <cellStyle name="Обычный 13 3 3 6 3" xfId="9123" xr:uid="{00000000-0005-0000-0000-00004E230000}"/>
    <cellStyle name="Обычный 13 3 3 7" xfId="9124" xr:uid="{00000000-0005-0000-0000-00004F230000}"/>
    <cellStyle name="Обычный 13 3 3 7 2" xfId="9125" xr:uid="{00000000-0005-0000-0000-000050230000}"/>
    <cellStyle name="Обычный 13 3 3 8" xfId="9126" xr:uid="{00000000-0005-0000-0000-000051230000}"/>
    <cellStyle name="Обычный 13 3 4" xfId="9127" xr:uid="{00000000-0005-0000-0000-000052230000}"/>
    <cellStyle name="Обычный 13 3 4 2" xfId="9128" xr:uid="{00000000-0005-0000-0000-000053230000}"/>
    <cellStyle name="Обычный 13 3 4 2 2" xfId="9129" xr:uid="{00000000-0005-0000-0000-000054230000}"/>
    <cellStyle name="Обычный 13 3 4 2 3" xfId="9130" xr:uid="{00000000-0005-0000-0000-000055230000}"/>
    <cellStyle name="Обычный 13 3 4 2 3 2" xfId="9131" xr:uid="{00000000-0005-0000-0000-000056230000}"/>
    <cellStyle name="Обычный 13 3 4 2 3 2 2" xfId="9132" xr:uid="{00000000-0005-0000-0000-000057230000}"/>
    <cellStyle name="Обычный 13 3 4 2 3 3" xfId="9133" xr:uid="{00000000-0005-0000-0000-000058230000}"/>
    <cellStyle name="Обычный 13 3 4 2 4" xfId="9134" xr:uid="{00000000-0005-0000-0000-000059230000}"/>
    <cellStyle name="Обычный 13 3 4 2 4 2" xfId="9135" xr:uid="{00000000-0005-0000-0000-00005A230000}"/>
    <cellStyle name="Обычный 13 3 4 2 5" xfId="9136" xr:uid="{00000000-0005-0000-0000-00005B230000}"/>
    <cellStyle name="Обычный 13 3 4 3" xfId="9137" xr:uid="{00000000-0005-0000-0000-00005C230000}"/>
    <cellStyle name="Обычный 13 3 4 3 2" xfId="9138" xr:uid="{00000000-0005-0000-0000-00005D230000}"/>
    <cellStyle name="Обычный 13 3 4 3 2 2" xfId="9139" xr:uid="{00000000-0005-0000-0000-00005E230000}"/>
    <cellStyle name="Обычный 13 3 4 3 2 2 2" xfId="9140" xr:uid="{00000000-0005-0000-0000-00005F230000}"/>
    <cellStyle name="Обычный 13 3 4 3 2 3" xfId="9141" xr:uid="{00000000-0005-0000-0000-000060230000}"/>
    <cellStyle name="Обычный 13 3 4 3 3" xfId="9142" xr:uid="{00000000-0005-0000-0000-000061230000}"/>
    <cellStyle name="Обычный 13 3 4 3 3 2" xfId="9143" xr:uid="{00000000-0005-0000-0000-000062230000}"/>
    <cellStyle name="Обычный 13 3 4 3 4" xfId="9144" xr:uid="{00000000-0005-0000-0000-000063230000}"/>
    <cellStyle name="Обычный 13 3 4 4" xfId="9145" xr:uid="{00000000-0005-0000-0000-000064230000}"/>
    <cellStyle name="Обычный 13 3 4 4 2" xfId="9146" xr:uid="{00000000-0005-0000-0000-000065230000}"/>
    <cellStyle name="Обычный 13 3 4 4 2 2" xfId="9147" xr:uid="{00000000-0005-0000-0000-000066230000}"/>
    <cellStyle name="Обычный 13 3 4 4 3" xfId="9148" xr:uid="{00000000-0005-0000-0000-000067230000}"/>
    <cellStyle name="Обычный 13 3 4 5" xfId="9149" xr:uid="{00000000-0005-0000-0000-000068230000}"/>
    <cellStyle name="Обычный 13 3 4 5 2" xfId="9150" xr:uid="{00000000-0005-0000-0000-000069230000}"/>
    <cellStyle name="Обычный 13 3 4 5 2 2" xfId="9151" xr:uid="{00000000-0005-0000-0000-00006A230000}"/>
    <cellStyle name="Обычный 13 3 4 5 3" xfId="9152" xr:uid="{00000000-0005-0000-0000-00006B230000}"/>
    <cellStyle name="Обычный 13 3 4 6" xfId="9153" xr:uid="{00000000-0005-0000-0000-00006C230000}"/>
    <cellStyle name="Обычный 13 3 4 6 2" xfId="9154" xr:uid="{00000000-0005-0000-0000-00006D230000}"/>
    <cellStyle name="Обычный 13 3 4 7" xfId="9155" xr:uid="{00000000-0005-0000-0000-00006E230000}"/>
    <cellStyle name="Обычный 13 3 5" xfId="9156" xr:uid="{00000000-0005-0000-0000-00006F230000}"/>
    <cellStyle name="Обычный 13 3 5 2" xfId="9157" xr:uid="{00000000-0005-0000-0000-000070230000}"/>
    <cellStyle name="Обычный 13 3 5 2 2" xfId="9158" xr:uid="{00000000-0005-0000-0000-000071230000}"/>
    <cellStyle name="Обычный 13 3 5 2 2 2" xfId="9159" xr:uid="{00000000-0005-0000-0000-000072230000}"/>
    <cellStyle name="Обычный 13 3 5 2 2 2 2" xfId="9160" xr:uid="{00000000-0005-0000-0000-000073230000}"/>
    <cellStyle name="Обычный 13 3 5 2 2 3" xfId="9161" xr:uid="{00000000-0005-0000-0000-000074230000}"/>
    <cellStyle name="Обычный 13 3 5 2 3" xfId="9162" xr:uid="{00000000-0005-0000-0000-000075230000}"/>
    <cellStyle name="Обычный 13 3 5 2 3 2" xfId="9163" xr:uid="{00000000-0005-0000-0000-000076230000}"/>
    <cellStyle name="Обычный 13 3 5 2 3 2 2" xfId="9164" xr:uid="{00000000-0005-0000-0000-000077230000}"/>
    <cellStyle name="Обычный 13 3 5 2 3 3" xfId="9165" xr:uid="{00000000-0005-0000-0000-000078230000}"/>
    <cellStyle name="Обычный 13 3 5 2 4" xfId="9166" xr:uid="{00000000-0005-0000-0000-000079230000}"/>
    <cellStyle name="Обычный 13 3 5 2 4 2" xfId="9167" xr:uid="{00000000-0005-0000-0000-00007A230000}"/>
    <cellStyle name="Обычный 13 3 5 2 5" xfId="9168" xr:uid="{00000000-0005-0000-0000-00007B230000}"/>
    <cellStyle name="Обычный 13 3 5 3" xfId="9169" xr:uid="{00000000-0005-0000-0000-00007C230000}"/>
    <cellStyle name="Обычный 13 3 5 3 2" xfId="9170" xr:uid="{00000000-0005-0000-0000-00007D230000}"/>
    <cellStyle name="Обычный 13 3 5 3 2 2" xfId="9171" xr:uid="{00000000-0005-0000-0000-00007E230000}"/>
    <cellStyle name="Обычный 13 3 5 3 2 2 2" xfId="9172" xr:uid="{00000000-0005-0000-0000-00007F230000}"/>
    <cellStyle name="Обычный 13 3 5 3 2 3" xfId="9173" xr:uid="{00000000-0005-0000-0000-000080230000}"/>
    <cellStyle name="Обычный 13 3 5 3 3" xfId="9174" xr:uid="{00000000-0005-0000-0000-000081230000}"/>
    <cellStyle name="Обычный 13 3 5 3 3 2" xfId="9175" xr:uid="{00000000-0005-0000-0000-000082230000}"/>
    <cellStyle name="Обычный 13 3 5 3 4" xfId="9176" xr:uid="{00000000-0005-0000-0000-000083230000}"/>
    <cellStyle name="Обычный 13 3 5 4" xfId="9177" xr:uid="{00000000-0005-0000-0000-000084230000}"/>
    <cellStyle name="Обычный 13 3 5 4 2" xfId="9178" xr:uid="{00000000-0005-0000-0000-000085230000}"/>
    <cellStyle name="Обычный 13 3 5 4 2 2" xfId="9179" xr:uid="{00000000-0005-0000-0000-000086230000}"/>
    <cellStyle name="Обычный 13 3 5 4 3" xfId="9180" xr:uid="{00000000-0005-0000-0000-000087230000}"/>
    <cellStyle name="Обычный 13 3 5 5" xfId="9181" xr:uid="{00000000-0005-0000-0000-000088230000}"/>
    <cellStyle name="Обычный 13 3 5 5 2" xfId="9182" xr:uid="{00000000-0005-0000-0000-000089230000}"/>
    <cellStyle name="Обычный 13 3 5 5 2 2" xfId="9183" xr:uid="{00000000-0005-0000-0000-00008A230000}"/>
    <cellStyle name="Обычный 13 3 5 5 3" xfId="9184" xr:uid="{00000000-0005-0000-0000-00008B230000}"/>
    <cellStyle name="Обычный 13 3 5 6" xfId="9185" xr:uid="{00000000-0005-0000-0000-00008C230000}"/>
    <cellStyle name="Обычный 13 3 5 6 2" xfId="9186" xr:uid="{00000000-0005-0000-0000-00008D230000}"/>
    <cellStyle name="Обычный 13 3 5 7" xfId="9187" xr:uid="{00000000-0005-0000-0000-00008E230000}"/>
    <cellStyle name="Обычный 13 3 6" xfId="9188" xr:uid="{00000000-0005-0000-0000-00008F230000}"/>
    <cellStyle name="Обычный 13 3 6 2" xfId="9189" xr:uid="{00000000-0005-0000-0000-000090230000}"/>
    <cellStyle name="Обычный 13 3 6 2 2" xfId="9190" xr:uid="{00000000-0005-0000-0000-000091230000}"/>
    <cellStyle name="Обычный 13 3 6 2 2 2" xfId="9191" xr:uid="{00000000-0005-0000-0000-000092230000}"/>
    <cellStyle name="Обычный 13 3 6 2 3" xfId="9192" xr:uid="{00000000-0005-0000-0000-000093230000}"/>
    <cellStyle name="Обычный 13 3 6 3" xfId="9193" xr:uid="{00000000-0005-0000-0000-000094230000}"/>
    <cellStyle name="Обычный 13 3 6 3 2" xfId="9194" xr:uid="{00000000-0005-0000-0000-000095230000}"/>
    <cellStyle name="Обычный 13 3 6 3 2 2" xfId="9195" xr:uid="{00000000-0005-0000-0000-000096230000}"/>
    <cellStyle name="Обычный 13 3 6 3 3" xfId="9196" xr:uid="{00000000-0005-0000-0000-000097230000}"/>
    <cellStyle name="Обычный 13 3 6 4" xfId="9197" xr:uid="{00000000-0005-0000-0000-000098230000}"/>
    <cellStyle name="Обычный 13 3 6 4 2" xfId="9198" xr:uid="{00000000-0005-0000-0000-000099230000}"/>
    <cellStyle name="Обычный 13 3 6 5" xfId="9199" xr:uid="{00000000-0005-0000-0000-00009A230000}"/>
    <cellStyle name="Обычный 13 3 7" xfId="9200" xr:uid="{00000000-0005-0000-0000-00009B230000}"/>
    <cellStyle name="Обычный 13 3 7 2" xfId="9201" xr:uid="{00000000-0005-0000-0000-00009C230000}"/>
    <cellStyle name="Обычный 13 3 7 2 2" xfId="9202" xr:uid="{00000000-0005-0000-0000-00009D230000}"/>
    <cellStyle name="Обычный 13 3 7 2 2 2" xfId="9203" xr:uid="{00000000-0005-0000-0000-00009E230000}"/>
    <cellStyle name="Обычный 13 3 7 2 3" xfId="9204" xr:uid="{00000000-0005-0000-0000-00009F230000}"/>
    <cellStyle name="Обычный 13 3 7 3" xfId="9205" xr:uid="{00000000-0005-0000-0000-0000A0230000}"/>
    <cellStyle name="Обычный 13 3 7 3 2" xfId="9206" xr:uid="{00000000-0005-0000-0000-0000A1230000}"/>
    <cellStyle name="Обычный 13 3 7 4" xfId="9207" xr:uid="{00000000-0005-0000-0000-0000A2230000}"/>
    <cellStyle name="Обычный 13 3 8" xfId="9208" xr:uid="{00000000-0005-0000-0000-0000A3230000}"/>
    <cellStyle name="Обычный 13 3 8 2" xfId="9209" xr:uid="{00000000-0005-0000-0000-0000A4230000}"/>
    <cellStyle name="Обычный 13 3 8 2 2" xfId="9210" xr:uid="{00000000-0005-0000-0000-0000A5230000}"/>
    <cellStyle name="Обычный 13 3 8 3" xfId="9211" xr:uid="{00000000-0005-0000-0000-0000A6230000}"/>
    <cellStyle name="Обычный 13 3 9" xfId="9212" xr:uid="{00000000-0005-0000-0000-0000A7230000}"/>
    <cellStyle name="Обычный 13 3 9 2" xfId="9213" xr:uid="{00000000-0005-0000-0000-0000A8230000}"/>
    <cellStyle name="Обычный 13 3 9 2 2" xfId="9214" xr:uid="{00000000-0005-0000-0000-0000A9230000}"/>
    <cellStyle name="Обычный 13 3 9 3" xfId="9215" xr:uid="{00000000-0005-0000-0000-0000AA230000}"/>
    <cellStyle name="Обычный 13 4" xfId="9216" xr:uid="{00000000-0005-0000-0000-0000AB230000}"/>
    <cellStyle name="Обычный 13 4 10" xfId="9217" xr:uid="{00000000-0005-0000-0000-0000AC230000}"/>
    <cellStyle name="Обычный 13 4 2" xfId="9218" xr:uid="{00000000-0005-0000-0000-0000AD230000}"/>
    <cellStyle name="Обычный 13 4 3" xfId="9219" xr:uid="{00000000-0005-0000-0000-0000AE230000}"/>
    <cellStyle name="Обычный 13 4 3 2" xfId="9220" xr:uid="{00000000-0005-0000-0000-0000AF230000}"/>
    <cellStyle name="Обычный 13 4 3 2 2" xfId="9221" xr:uid="{00000000-0005-0000-0000-0000B0230000}"/>
    <cellStyle name="Обычный 13 4 3 2 2 2" xfId="9222" xr:uid="{00000000-0005-0000-0000-0000B1230000}"/>
    <cellStyle name="Обычный 13 4 3 2 2 2 2" xfId="9223" xr:uid="{00000000-0005-0000-0000-0000B2230000}"/>
    <cellStyle name="Обычный 13 4 3 2 2 3" xfId="9224" xr:uid="{00000000-0005-0000-0000-0000B3230000}"/>
    <cellStyle name="Обычный 13 4 3 2 3" xfId="9225" xr:uid="{00000000-0005-0000-0000-0000B4230000}"/>
    <cellStyle name="Обычный 13 4 3 2 3 2" xfId="9226" xr:uid="{00000000-0005-0000-0000-0000B5230000}"/>
    <cellStyle name="Обычный 13 4 3 2 3 2 2" xfId="9227" xr:uid="{00000000-0005-0000-0000-0000B6230000}"/>
    <cellStyle name="Обычный 13 4 3 2 3 3" xfId="9228" xr:uid="{00000000-0005-0000-0000-0000B7230000}"/>
    <cellStyle name="Обычный 13 4 3 2 4" xfId="9229" xr:uid="{00000000-0005-0000-0000-0000B8230000}"/>
    <cellStyle name="Обычный 13 4 3 2 4 2" xfId="9230" xr:uid="{00000000-0005-0000-0000-0000B9230000}"/>
    <cellStyle name="Обычный 13 4 3 2 5" xfId="9231" xr:uid="{00000000-0005-0000-0000-0000BA230000}"/>
    <cellStyle name="Обычный 13 4 3 3" xfId="9232" xr:uid="{00000000-0005-0000-0000-0000BB230000}"/>
    <cellStyle name="Обычный 13 4 3 3 2" xfId="9233" xr:uid="{00000000-0005-0000-0000-0000BC230000}"/>
    <cellStyle name="Обычный 13 4 3 3 2 2" xfId="9234" xr:uid="{00000000-0005-0000-0000-0000BD230000}"/>
    <cellStyle name="Обычный 13 4 3 3 2 2 2" xfId="9235" xr:uid="{00000000-0005-0000-0000-0000BE230000}"/>
    <cellStyle name="Обычный 13 4 3 3 2 3" xfId="9236" xr:uid="{00000000-0005-0000-0000-0000BF230000}"/>
    <cellStyle name="Обычный 13 4 3 3 3" xfId="9237" xr:uid="{00000000-0005-0000-0000-0000C0230000}"/>
    <cellStyle name="Обычный 13 4 3 3 3 2" xfId="9238" xr:uid="{00000000-0005-0000-0000-0000C1230000}"/>
    <cellStyle name="Обычный 13 4 3 3 4" xfId="9239" xr:uid="{00000000-0005-0000-0000-0000C2230000}"/>
    <cellStyle name="Обычный 13 4 3 4" xfId="9240" xr:uid="{00000000-0005-0000-0000-0000C3230000}"/>
    <cellStyle name="Обычный 13 4 3 4 2" xfId="9241" xr:uid="{00000000-0005-0000-0000-0000C4230000}"/>
    <cellStyle name="Обычный 13 4 3 4 2 2" xfId="9242" xr:uid="{00000000-0005-0000-0000-0000C5230000}"/>
    <cellStyle name="Обычный 13 4 3 4 3" xfId="9243" xr:uid="{00000000-0005-0000-0000-0000C6230000}"/>
    <cellStyle name="Обычный 13 4 3 5" xfId="9244" xr:uid="{00000000-0005-0000-0000-0000C7230000}"/>
    <cellStyle name="Обычный 13 4 3 5 2" xfId="9245" xr:uid="{00000000-0005-0000-0000-0000C8230000}"/>
    <cellStyle name="Обычный 13 4 3 5 2 2" xfId="9246" xr:uid="{00000000-0005-0000-0000-0000C9230000}"/>
    <cellStyle name="Обычный 13 4 3 5 3" xfId="9247" xr:uid="{00000000-0005-0000-0000-0000CA230000}"/>
    <cellStyle name="Обычный 13 4 3 6" xfId="9248" xr:uid="{00000000-0005-0000-0000-0000CB230000}"/>
    <cellStyle name="Обычный 13 4 3 6 2" xfId="9249" xr:uid="{00000000-0005-0000-0000-0000CC230000}"/>
    <cellStyle name="Обычный 13 4 3 7" xfId="9250" xr:uid="{00000000-0005-0000-0000-0000CD230000}"/>
    <cellStyle name="Обычный 13 4 4" xfId="9251" xr:uid="{00000000-0005-0000-0000-0000CE230000}"/>
    <cellStyle name="Обычный 13 4 4 2" xfId="9252" xr:uid="{00000000-0005-0000-0000-0000CF230000}"/>
    <cellStyle name="Обычный 13 4 4 2 2" xfId="9253" xr:uid="{00000000-0005-0000-0000-0000D0230000}"/>
    <cellStyle name="Обычный 13 4 4 2 2 2" xfId="9254" xr:uid="{00000000-0005-0000-0000-0000D1230000}"/>
    <cellStyle name="Обычный 13 4 4 2 3" xfId="9255" xr:uid="{00000000-0005-0000-0000-0000D2230000}"/>
    <cellStyle name="Обычный 13 4 4 3" xfId="9256" xr:uid="{00000000-0005-0000-0000-0000D3230000}"/>
    <cellStyle name="Обычный 13 4 4 3 2" xfId="9257" xr:uid="{00000000-0005-0000-0000-0000D4230000}"/>
    <cellStyle name="Обычный 13 4 4 3 2 2" xfId="9258" xr:uid="{00000000-0005-0000-0000-0000D5230000}"/>
    <cellStyle name="Обычный 13 4 4 3 3" xfId="9259" xr:uid="{00000000-0005-0000-0000-0000D6230000}"/>
    <cellStyle name="Обычный 13 4 4 4" xfId="9260" xr:uid="{00000000-0005-0000-0000-0000D7230000}"/>
    <cellStyle name="Обычный 13 4 4 4 2" xfId="9261" xr:uid="{00000000-0005-0000-0000-0000D8230000}"/>
    <cellStyle name="Обычный 13 4 4 5" xfId="9262" xr:uid="{00000000-0005-0000-0000-0000D9230000}"/>
    <cellStyle name="Обычный 13 4 5" xfId="9263" xr:uid="{00000000-0005-0000-0000-0000DA230000}"/>
    <cellStyle name="Обычный 13 4 5 2" xfId="9264" xr:uid="{00000000-0005-0000-0000-0000DB230000}"/>
    <cellStyle name="Обычный 13 4 5 2 2" xfId="9265" xr:uid="{00000000-0005-0000-0000-0000DC230000}"/>
    <cellStyle name="Обычный 13 4 5 2 2 2" xfId="9266" xr:uid="{00000000-0005-0000-0000-0000DD230000}"/>
    <cellStyle name="Обычный 13 4 5 2 3" xfId="9267" xr:uid="{00000000-0005-0000-0000-0000DE230000}"/>
    <cellStyle name="Обычный 13 4 5 3" xfId="9268" xr:uid="{00000000-0005-0000-0000-0000DF230000}"/>
    <cellStyle name="Обычный 13 4 5 3 2" xfId="9269" xr:uid="{00000000-0005-0000-0000-0000E0230000}"/>
    <cellStyle name="Обычный 13 4 5 4" xfId="9270" xr:uid="{00000000-0005-0000-0000-0000E1230000}"/>
    <cellStyle name="Обычный 13 4 6" xfId="9271" xr:uid="{00000000-0005-0000-0000-0000E2230000}"/>
    <cellStyle name="Обычный 13 4 6 2" xfId="9272" xr:uid="{00000000-0005-0000-0000-0000E3230000}"/>
    <cellStyle name="Обычный 13 4 6 2 2" xfId="9273" xr:uid="{00000000-0005-0000-0000-0000E4230000}"/>
    <cellStyle name="Обычный 13 4 6 3" xfId="9274" xr:uid="{00000000-0005-0000-0000-0000E5230000}"/>
    <cellStyle name="Обычный 13 4 7" xfId="9275" xr:uid="{00000000-0005-0000-0000-0000E6230000}"/>
    <cellStyle name="Обычный 13 4 7 2" xfId="9276" xr:uid="{00000000-0005-0000-0000-0000E7230000}"/>
    <cellStyle name="Обычный 13 4 7 2 2" xfId="9277" xr:uid="{00000000-0005-0000-0000-0000E8230000}"/>
    <cellStyle name="Обычный 13 4 7 3" xfId="9278" xr:uid="{00000000-0005-0000-0000-0000E9230000}"/>
    <cellStyle name="Обычный 13 4 8" xfId="9279" xr:uid="{00000000-0005-0000-0000-0000EA230000}"/>
    <cellStyle name="Обычный 13 4 9" xfId="9280" xr:uid="{00000000-0005-0000-0000-0000EB230000}"/>
    <cellStyle name="Обычный 13 4 9 2" xfId="9281" xr:uid="{00000000-0005-0000-0000-0000EC230000}"/>
    <cellStyle name="Обычный 13 5" xfId="9282" xr:uid="{00000000-0005-0000-0000-0000ED230000}"/>
    <cellStyle name="Обычный 13 5 2" xfId="9283" xr:uid="{00000000-0005-0000-0000-0000EE230000}"/>
    <cellStyle name="Обычный 13 5 2 2" xfId="9284" xr:uid="{00000000-0005-0000-0000-0000EF230000}"/>
    <cellStyle name="Обычный 13 5 2 2 2" xfId="9285" xr:uid="{00000000-0005-0000-0000-0000F0230000}"/>
    <cellStyle name="Обычный 13 5 2 2 2 2" xfId="9286" xr:uid="{00000000-0005-0000-0000-0000F1230000}"/>
    <cellStyle name="Обычный 13 5 2 2 2 2 2" xfId="9287" xr:uid="{00000000-0005-0000-0000-0000F2230000}"/>
    <cellStyle name="Обычный 13 5 2 2 2 3" xfId="9288" xr:uid="{00000000-0005-0000-0000-0000F3230000}"/>
    <cellStyle name="Обычный 13 5 2 2 3" xfId="9289" xr:uid="{00000000-0005-0000-0000-0000F4230000}"/>
    <cellStyle name="Обычный 13 5 2 2 3 2" xfId="9290" xr:uid="{00000000-0005-0000-0000-0000F5230000}"/>
    <cellStyle name="Обычный 13 5 2 2 3 2 2" xfId="9291" xr:uid="{00000000-0005-0000-0000-0000F6230000}"/>
    <cellStyle name="Обычный 13 5 2 2 3 3" xfId="9292" xr:uid="{00000000-0005-0000-0000-0000F7230000}"/>
    <cellStyle name="Обычный 13 5 2 2 4" xfId="9293" xr:uid="{00000000-0005-0000-0000-0000F8230000}"/>
    <cellStyle name="Обычный 13 5 2 2 4 2" xfId="9294" xr:uid="{00000000-0005-0000-0000-0000F9230000}"/>
    <cellStyle name="Обычный 13 5 2 2 5" xfId="9295" xr:uid="{00000000-0005-0000-0000-0000FA230000}"/>
    <cellStyle name="Обычный 13 5 2 3" xfId="9296" xr:uid="{00000000-0005-0000-0000-0000FB230000}"/>
    <cellStyle name="Обычный 13 5 2 3 2" xfId="9297" xr:uid="{00000000-0005-0000-0000-0000FC230000}"/>
    <cellStyle name="Обычный 13 5 2 3 2 2" xfId="9298" xr:uid="{00000000-0005-0000-0000-0000FD230000}"/>
    <cellStyle name="Обычный 13 5 2 3 2 2 2" xfId="9299" xr:uid="{00000000-0005-0000-0000-0000FE230000}"/>
    <cellStyle name="Обычный 13 5 2 3 2 3" xfId="9300" xr:uid="{00000000-0005-0000-0000-0000FF230000}"/>
    <cellStyle name="Обычный 13 5 2 3 3" xfId="9301" xr:uid="{00000000-0005-0000-0000-000000240000}"/>
    <cellStyle name="Обычный 13 5 2 3 3 2" xfId="9302" xr:uid="{00000000-0005-0000-0000-000001240000}"/>
    <cellStyle name="Обычный 13 5 2 3 4" xfId="9303" xr:uid="{00000000-0005-0000-0000-000002240000}"/>
    <cellStyle name="Обычный 13 5 2 4" xfId="9304" xr:uid="{00000000-0005-0000-0000-000003240000}"/>
    <cellStyle name="Обычный 13 5 2 4 2" xfId="9305" xr:uid="{00000000-0005-0000-0000-000004240000}"/>
    <cellStyle name="Обычный 13 5 2 4 2 2" xfId="9306" xr:uid="{00000000-0005-0000-0000-000005240000}"/>
    <cellStyle name="Обычный 13 5 2 4 3" xfId="9307" xr:uid="{00000000-0005-0000-0000-000006240000}"/>
    <cellStyle name="Обычный 13 5 2 5" xfId="9308" xr:uid="{00000000-0005-0000-0000-000007240000}"/>
    <cellStyle name="Обычный 13 5 2 5 2" xfId="9309" xr:uid="{00000000-0005-0000-0000-000008240000}"/>
    <cellStyle name="Обычный 13 5 2 5 2 2" xfId="9310" xr:uid="{00000000-0005-0000-0000-000009240000}"/>
    <cellStyle name="Обычный 13 5 2 5 3" xfId="9311" xr:uid="{00000000-0005-0000-0000-00000A240000}"/>
    <cellStyle name="Обычный 13 5 2 6" xfId="9312" xr:uid="{00000000-0005-0000-0000-00000B240000}"/>
    <cellStyle name="Обычный 13 5 2 6 2" xfId="9313" xr:uid="{00000000-0005-0000-0000-00000C240000}"/>
    <cellStyle name="Обычный 13 5 2 7" xfId="9314" xr:uid="{00000000-0005-0000-0000-00000D240000}"/>
    <cellStyle name="Обычный 13 5 3" xfId="9315" xr:uid="{00000000-0005-0000-0000-00000E240000}"/>
    <cellStyle name="Обычный 13 5 3 2" xfId="9316" xr:uid="{00000000-0005-0000-0000-00000F240000}"/>
    <cellStyle name="Обычный 13 5 3 2 2" xfId="9317" xr:uid="{00000000-0005-0000-0000-000010240000}"/>
    <cellStyle name="Обычный 13 5 3 2 2 2" xfId="9318" xr:uid="{00000000-0005-0000-0000-000011240000}"/>
    <cellStyle name="Обычный 13 5 3 2 3" xfId="9319" xr:uid="{00000000-0005-0000-0000-000012240000}"/>
    <cellStyle name="Обычный 13 5 3 3" xfId="9320" xr:uid="{00000000-0005-0000-0000-000013240000}"/>
    <cellStyle name="Обычный 13 5 3 3 2" xfId="9321" xr:uid="{00000000-0005-0000-0000-000014240000}"/>
    <cellStyle name="Обычный 13 5 3 3 2 2" xfId="9322" xr:uid="{00000000-0005-0000-0000-000015240000}"/>
    <cellStyle name="Обычный 13 5 3 3 3" xfId="9323" xr:uid="{00000000-0005-0000-0000-000016240000}"/>
    <cellStyle name="Обычный 13 5 3 4" xfId="9324" xr:uid="{00000000-0005-0000-0000-000017240000}"/>
    <cellStyle name="Обычный 13 5 3 4 2" xfId="9325" xr:uid="{00000000-0005-0000-0000-000018240000}"/>
    <cellStyle name="Обычный 13 5 3 5" xfId="9326" xr:uid="{00000000-0005-0000-0000-000019240000}"/>
    <cellStyle name="Обычный 13 5 4" xfId="9327" xr:uid="{00000000-0005-0000-0000-00001A240000}"/>
    <cellStyle name="Обычный 13 5 4 2" xfId="9328" xr:uid="{00000000-0005-0000-0000-00001B240000}"/>
    <cellStyle name="Обычный 13 5 4 2 2" xfId="9329" xr:uid="{00000000-0005-0000-0000-00001C240000}"/>
    <cellStyle name="Обычный 13 5 4 2 2 2" xfId="9330" xr:uid="{00000000-0005-0000-0000-00001D240000}"/>
    <cellStyle name="Обычный 13 5 4 2 3" xfId="9331" xr:uid="{00000000-0005-0000-0000-00001E240000}"/>
    <cellStyle name="Обычный 13 5 4 3" xfId="9332" xr:uid="{00000000-0005-0000-0000-00001F240000}"/>
    <cellStyle name="Обычный 13 5 4 3 2" xfId="9333" xr:uid="{00000000-0005-0000-0000-000020240000}"/>
    <cellStyle name="Обычный 13 5 4 4" xfId="9334" xr:uid="{00000000-0005-0000-0000-000021240000}"/>
    <cellStyle name="Обычный 13 5 5" xfId="9335" xr:uid="{00000000-0005-0000-0000-000022240000}"/>
    <cellStyle name="Обычный 13 5 5 2" xfId="9336" xr:uid="{00000000-0005-0000-0000-000023240000}"/>
    <cellStyle name="Обычный 13 5 5 2 2" xfId="9337" xr:uid="{00000000-0005-0000-0000-000024240000}"/>
    <cellStyle name="Обычный 13 5 5 3" xfId="9338" xr:uid="{00000000-0005-0000-0000-000025240000}"/>
    <cellStyle name="Обычный 13 5 6" xfId="9339" xr:uid="{00000000-0005-0000-0000-000026240000}"/>
    <cellStyle name="Обычный 13 5 6 2" xfId="9340" xr:uid="{00000000-0005-0000-0000-000027240000}"/>
    <cellStyle name="Обычный 13 5 6 2 2" xfId="9341" xr:uid="{00000000-0005-0000-0000-000028240000}"/>
    <cellStyle name="Обычный 13 5 6 3" xfId="9342" xr:uid="{00000000-0005-0000-0000-000029240000}"/>
    <cellStyle name="Обычный 13 5 7" xfId="9343" xr:uid="{00000000-0005-0000-0000-00002A240000}"/>
    <cellStyle name="Обычный 13 5 8" xfId="9344" xr:uid="{00000000-0005-0000-0000-00002B240000}"/>
    <cellStyle name="Обычный 13 5 8 2" xfId="9345" xr:uid="{00000000-0005-0000-0000-00002C240000}"/>
    <cellStyle name="Обычный 13 5 9" xfId="9346" xr:uid="{00000000-0005-0000-0000-00002D240000}"/>
    <cellStyle name="Обычный 13 6" xfId="9347" xr:uid="{00000000-0005-0000-0000-00002E240000}"/>
    <cellStyle name="Обычный 13 6 2" xfId="9348" xr:uid="{00000000-0005-0000-0000-00002F240000}"/>
    <cellStyle name="Обычный 13 6 2 2" xfId="9349" xr:uid="{00000000-0005-0000-0000-000030240000}"/>
    <cellStyle name="Обычный 13 6 2 3" xfId="9350" xr:uid="{00000000-0005-0000-0000-000031240000}"/>
    <cellStyle name="Обычный 13 6 2 3 2" xfId="9351" xr:uid="{00000000-0005-0000-0000-000032240000}"/>
    <cellStyle name="Обычный 13 6 2 3 2 2" xfId="9352" xr:uid="{00000000-0005-0000-0000-000033240000}"/>
    <cellStyle name="Обычный 13 6 2 3 3" xfId="9353" xr:uid="{00000000-0005-0000-0000-000034240000}"/>
    <cellStyle name="Обычный 13 6 2 4" xfId="9354" xr:uid="{00000000-0005-0000-0000-000035240000}"/>
    <cellStyle name="Обычный 13 6 2 4 2" xfId="9355" xr:uid="{00000000-0005-0000-0000-000036240000}"/>
    <cellStyle name="Обычный 13 6 2 5" xfId="9356" xr:uid="{00000000-0005-0000-0000-000037240000}"/>
    <cellStyle name="Обычный 13 6 3" xfId="9357" xr:uid="{00000000-0005-0000-0000-000038240000}"/>
    <cellStyle name="Обычный 13 6 3 2" xfId="9358" xr:uid="{00000000-0005-0000-0000-000039240000}"/>
    <cellStyle name="Обычный 13 6 3 2 2" xfId="9359" xr:uid="{00000000-0005-0000-0000-00003A240000}"/>
    <cellStyle name="Обычный 13 6 3 2 2 2" xfId="9360" xr:uid="{00000000-0005-0000-0000-00003B240000}"/>
    <cellStyle name="Обычный 13 6 3 2 3" xfId="9361" xr:uid="{00000000-0005-0000-0000-00003C240000}"/>
    <cellStyle name="Обычный 13 6 3 3" xfId="9362" xr:uid="{00000000-0005-0000-0000-00003D240000}"/>
    <cellStyle name="Обычный 13 6 3 3 2" xfId="9363" xr:uid="{00000000-0005-0000-0000-00003E240000}"/>
    <cellStyle name="Обычный 13 6 3 4" xfId="9364" xr:uid="{00000000-0005-0000-0000-00003F240000}"/>
    <cellStyle name="Обычный 13 6 4" xfId="9365" xr:uid="{00000000-0005-0000-0000-000040240000}"/>
    <cellStyle name="Обычный 13 6 4 2" xfId="9366" xr:uid="{00000000-0005-0000-0000-000041240000}"/>
    <cellStyle name="Обычный 13 6 4 2 2" xfId="9367" xr:uid="{00000000-0005-0000-0000-000042240000}"/>
    <cellStyle name="Обычный 13 6 4 3" xfId="9368" xr:uid="{00000000-0005-0000-0000-000043240000}"/>
    <cellStyle name="Обычный 13 6 5" xfId="9369" xr:uid="{00000000-0005-0000-0000-000044240000}"/>
    <cellStyle name="Обычный 13 6 5 2" xfId="9370" xr:uid="{00000000-0005-0000-0000-000045240000}"/>
    <cellStyle name="Обычный 13 6 5 2 2" xfId="9371" xr:uid="{00000000-0005-0000-0000-000046240000}"/>
    <cellStyle name="Обычный 13 6 5 3" xfId="9372" xr:uid="{00000000-0005-0000-0000-000047240000}"/>
    <cellStyle name="Обычный 13 6 6" xfId="9373" xr:uid="{00000000-0005-0000-0000-000048240000}"/>
    <cellStyle name="Обычный 13 6 6 2" xfId="9374" xr:uid="{00000000-0005-0000-0000-000049240000}"/>
    <cellStyle name="Обычный 13 6 7" xfId="9375" xr:uid="{00000000-0005-0000-0000-00004A240000}"/>
    <cellStyle name="Обычный 13 7" xfId="9376" xr:uid="{00000000-0005-0000-0000-00004B240000}"/>
    <cellStyle name="Обычный 13 7 2" xfId="9377" xr:uid="{00000000-0005-0000-0000-00004C240000}"/>
    <cellStyle name="Обычный 13 7 2 2" xfId="9378" xr:uid="{00000000-0005-0000-0000-00004D240000}"/>
    <cellStyle name="Обычный 13 7 2 2 2" xfId="9379" xr:uid="{00000000-0005-0000-0000-00004E240000}"/>
    <cellStyle name="Обычный 13 7 2 3" xfId="9380" xr:uid="{00000000-0005-0000-0000-00004F240000}"/>
    <cellStyle name="Обычный 13 7 3" xfId="9381" xr:uid="{00000000-0005-0000-0000-000050240000}"/>
    <cellStyle name="Обычный 13 7 3 2" xfId="9382" xr:uid="{00000000-0005-0000-0000-000051240000}"/>
    <cellStyle name="Обычный 13 7 3 2 2" xfId="9383" xr:uid="{00000000-0005-0000-0000-000052240000}"/>
    <cellStyle name="Обычный 13 7 3 3" xfId="9384" xr:uid="{00000000-0005-0000-0000-000053240000}"/>
    <cellStyle name="Обычный 13 7 4" xfId="9385" xr:uid="{00000000-0005-0000-0000-000054240000}"/>
    <cellStyle name="Обычный 13 7 4 2" xfId="9386" xr:uid="{00000000-0005-0000-0000-000055240000}"/>
    <cellStyle name="Обычный 13 7 5" xfId="9387" xr:uid="{00000000-0005-0000-0000-000056240000}"/>
    <cellStyle name="Обычный 13 8" xfId="9388" xr:uid="{00000000-0005-0000-0000-000057240000}"/>
    <cellStyle name="Обычный 13 8 2" xfId="9389" xr:uid="{00000000-0005-0000-0000-000058240000}"/>
    <cellStyle name="Обычный 13 8 2 2" xfId="9390" xr:uid="{00000000-0005-0000-0000-000059240000}"/>
    <cellStyle name="Обычный 13 8 2 2 2" xfId="9391" xr:uid="{00000000-0005-0000-0000-00005A240000}"/>
    <cellStyle name="Обычный 13 8 2 3" xfId="9392" xr:uid="{00000000-0005-0000-0000-00005B240000}"/>
    <cellStyle name="Обычный 13 8 3" xfId="9393" xr:uid="{00000000-0005-0000-0000-00005C240000}"/>
    <cellStyle name="Обычный 13 8 3 2" xfId="9394" xr:uid="{00000000-0005-0000-0000-00005D240000}"/>
    <cellStyle name="Обычный 13 8 4" xfId="9395" xr:uid="{00000000-0005-0000-0000-00005E240000}"/>
    <cellStyle name="Обычный 13 9" xfId="9396" xr:uid="{00000000-0005-0000-0000-00005F240000}"/>
    <cellStyle name="Обычный 13 9 2" xfId="9397" xr:uid="{00000000-0005-0000-0000-000060240000}"/>
    <cellStyle name="Обычный 13 9 2 2" xfId="9398" xr:uid="{00000000-0005-0000-0000-000061240000}"/>
    <cellStyle name="Обычный 13 9 3" xfId="9399" xr:uid="{00000000-0005-0000-0000-000062240000}"/>
    <cellStyle name="Обычный 13_замерная" xfId="9400" xr:uid="{00000000-0005-0000-0000-000063240000}"/>
    <cellStyle name="Обычный 130" xfId="9401" xr:uid="{00000000-0005-0000-0000-000064240000}"/>
    <cellStyle name="Обычный 130 2" xfId="9402" xr:uid="{00000000-0005-0000-0000-000065240000}"/>
    <cellStyle name="Обычный 130 2 2" xfId="9403" xr:uid="{00000000-0005-0000-0000-000066240000}"/>
    <cellStyle name="Обычный 130 2 2 2" xfId="9404" xr:uid="{00000000-0005-0000-0000-000067240000}"/>
    <cellStyle name="Обычный 130 2 2 2 2" xfId="9405" xr:uid="{00000000-0005-0000-0000-000068240000}"/>
    <cellStyle name="Обычный 130 2 2 2 2 2" xfId="9406" xr:uid="{00000000-0005-0000-0000-000069240000}"/>
    <cellStyle name="Обычный 130 2 2 2 3" xfId="9407" xr:uid="{00000000-0005-0000-0000-00006A240000}"/>
    <cellStyle name="Обычный 130 2 2 3" xfId="9408" xr:uid="{00000000-0005-0000-0000-00006B240000}"/>
    <cellStyle name="Обычный 130 2 2 3 2" xfId="9409" xr:uid="{00000000-0005-0000-0000-00006C240000}"/>
    <cellStyle name="Обычный 130 2 2 4" xfId="9410" xr:uid="{00000000-0005-0000-0000-00006D240000}"/>
    <cellStyle name="Обычный 130 2 3" xfId="9411" xr:uid="{00000000-0005-0000-0000-00006E240000}"/>
    <cellStyle name="Обычный 130 2 3 2" xfId="9412" xr:uid="{00000000-0005-0000-0000-00006F240000}"/>
    <cellStyle name="Обычный 130 2 3 2 2" xfId="9413" xr:uid="{00000000-0005-0000-0000-000070240000}"/>
    <cellStyle name="Обычный 130 2 3 3" xfId="9414" xr:uid="{00000000-0005-0000-0000-000071240000}"/>
    <cellStyle name="Обычный 130 2 4" xfId="9415" xr:uid="{00000000-0005-0000-0000-000072240000}"/>
    <cellStyle name="Обычный 130 2 4 2" xfId="9416" xr:uid="{00000000-0005-0000-0000-000073240000}"/>
    <cellStyle name="Обычный 130 2 4 2 2" xfId="9417" xr:uid="{00000000-0005-0000-0000-000074240000}"/>
    <cellStyle name="Обычный 130 2 4 3" xfId="9418" xr:uid="{00000000-0005-0000-0000-000075240000}"/>
    <cellStyle name="Обычный 130 2 5" xfId="9419" xr:uid="{00000000-0005-0000-0000-000076240000}"/>
    <cellStyle name="Обычный 130 2 5 2" xfId="9420" xr:uid="{00000000-0005-0000-0000-000077240000}"/>
    <cellStyle name="Обычный 130 2 6" xfId="9421" xr:uid="{00000000-0005-0000-0000-000078240000}"/>
    <cellStyle name="Обычный 130 3" xfId="9422" xr:uid="{00000000-0005-0000-0000-000079240000}"/>
    <cellStyle name="Обычный 130 3 2" xfId="9423" xr:uid="{00000000-0005-0000-0000-00007A240000}"/>
    <cellStyle name="Обычный 130 3 2 2" xfId="9424" xr:uid="{00000000-0005-0000-0000-00007B240000}"/>
    <cellStyle name="Обычный 130 3 2 2 2" xfId="9425" xr:uid="{00000000-0005-0000-0000-00007C240000}"/>
    <cellStyle name="Обычный 130 3 2 3" xfId="9426" xr:uid="{00000000-0005-0000-0000-00007D240000}"/>
    <cellStyle name="Обычный 130 3 3" xfId="9427" xr:uid="{00000000-0005-0000-0000-00007E240000}"/>
    <cellStyle name="Обычный 130 3 3 2" xfId="9428" xr:uid="{00000000-0005-0000-0000-00007F240000}"/>
    <cellStyle name="Обычный 130 3 4" xfId="9429" xr:uid="{00000000-0005-0000-0000-000080240000}"/>
    <cellStyle name="Обычный 130 4" xfId="9430" xr:uid="{00000000-0005-0000-0000-000081240000}"/>
    <cellStyle name="Обычный 130 4 2" xfId="9431" xr:uid="{00000000-0005-0000-0000-000082240000}"/>
    <cellStyle name="Обычный 130 4 2 2" xfId="9432" xr:uid="{00000000-0005-0000-0000-000083240000}"/>
    <cellStyle name="Обычный 130 4 3" xfId="9433" xr:uid="{00000000-0005-0000-0000-000084240000}"/>
    <cellStyle name="Обычный 130 5" xfId="9434" xr:uid="{00000000-0005-0000-0000-000085240000}"/>
    <cellStyle name="Обычный 130 5 2" xfId="9435" xr:uid="{00000000-0005-0000-0000-000086240000}"/>
    <cellStyle name="Обычный 130 5 2 2" xfId="9436" xr:uid="{00000000-0005-0000-0000-000087240000}"/>
    <cellStyle name="Обычный 130 5 3" xfId="9437" xr:uid="{00000000-0005-0000-0000-000088240000}"/>
    <cellStyle name="Обычный 130 6" xfId="9438" xr:uid="{00000000-0005-0000-0000-000089240000}"/>
    <cellStyle name="Обычный 130 6 2" xfId="9439" xr:uid="{00000000-0005-0000-0000-00008A240000}"/>
    <cellStyle name="Обычный 130 7" xfId="9440" xr:uid="{00000000-0005-0000-0000-00008B240000}"/>
    <cellStyle name="Обычный 131" xfId="9441" xr:uid="{00000000-0005-0000-0000-00008C240000}"/>
    <cellStyle name="Обычный 131 2" xfId="9442" xr:uid="{00000000-0005-0000-0000-00008D240000}"/>
    <cellStyle name="Обычный 132" xfId="9443" xr:uid="{00000000-0005-0000-0000-00008E240000}"/>
    <cellStyle name="Обычный 132 2" xfId="9444" xr:uid="{00000000-0005-0000-0000-00008F240000}"/>
    <cellStyle name="Обычный 133" xfId="9445" xr:uid="{00000000-0005-0000-0000-000090240000}"/>
    <cellStyle name="Обычный 133 2" xfId="9446" xr:uid="{00000000-0005-0000-0000-000091240000}"/>
    <cellStyle name="Обычный 133 2 2" xfId="9447" xr:uid="{00000000-0005-0000-0000-000092240000}"/>
    <cellStyle name="Обычный 133 2 2 2" xfId="9448" xr:uid="{00000000-0005-0000-0000-000093240000}"/>
    <cellStyle name="Обычный 133 2 2 2 2" xfId="9449" xr:uid="{00000000-0005-0000-0000-000094240000}"/>
    <cellStyle name="Обычный 133 2 2 2 2 2" xfId="9450" xr:uid="{00000000-0005-0000-0000-000095240000}"/>
    <cellStyle name="Обычный 133 2 2 2 3" xfId="9451" xr:uid="{00000000-0005-0000-0000-000096240000}"/>
    <cellStyle name="Обычный 133 2 2 3" xfId="9452" xr:uid="{00000000-0005-0000-0000-000097240000}"/>
    <cellStyle name="Обычный 133 2 2 3 2" xfId="9453" xr:uid="{00000000-0005-0000-0000-000098240000}"/>
    <cellStyle name="Обычный 133 2 2 4" xfId="9454" xr:uid="{00000000-0005-0000-0000-000099240000}"/>
    <cellStyle name="Обычный 133 2 3" xfId="9455" xr:uid="{00000000-0005-0000-0000-00009A240000}"/>
    <cellStyle name="Обычный 133 2 3 2" xfId="9456" xr:uid="{00000000-0005-0000-0000-00009B240000}"/>
    <cellStyle name="Обычный 133 2 3 2 2" xfId="9457" xr:uid="{00000000-0005-0000-0000-00009C240000}"/>
    <cellStyle name="Обычный 133 2 3 3" xfId="9458" xr:uid="{00000000-0005-0000-0000-00009D240000}"/>
    <cellStyle name="Обычный 133 2 4" xfId="9459" xr:uid="{00000000-0005-0000-0000-00009E240000}"/>
    <cellStyle name="Обычный 133 2 4 2" xfId="9460" xr:uid="{00000000-0005-0000-0000-00009F240000}"/>
    <cellStyle name="Обычный 133 2 4 2 2" xfId="9461" xr:uid="{00000000-0005-0000-0000-0000A0240000}"/>
    <cellStyle name="Обычный 133 2 4 3" xfId="9462" xr:uid="{00000000-0005-0000-0000-0000A1240000}"/>
    <cellStyle name="Обычный 133 2 5" xfId="9463" xr:uid="{00000000-0005-0000-0000-0000A2240000}"/>
    <cellStyle name="Обычный 133 2 5 2" xfId="9464" xr:uid="{00000000-0005-0000-0000-0000A3240000}"/>
    <cellStyle name="Обычный 133 2 6" xfId="9465" xr:uid="{00000000-0005-0000-0000-0000A4240000}"/>
    <cellStyle name="Обычный 133 3" xfId="9466" xr:uid="{00000000-0005-0000-0000-0000A5240000}"/>
    <cellStyle name="Обычный 133 3 2" xfId="9467" xr:uid="{00000000-0005-0000-0000-0000A6240000}"/>
    <cellStyle name="Обычный 133 3 2 2" xfId="9468" xr:uid="{00000000-0005-0000-0000-0000A7240000}"/>
    <cellStyle name="Обычный 133 3 2 2 2" xfId="9469" xr:uid="{00000000-0005-0000-0000-0000A8240000}"/>
    <cellStyle name="Обычный 133 3 2 3" xfId="9470" xr:uid="{00000000-0005-0000-0000-0000A9240000}"/>
    <cellStyle name="Обычный 133 3 3" xfId="9471" xr:uid="{00000000-0005-0000-0000-0000AA240000}"/>
    <cellStyle name="Обычный 133 3 3 2" xfId="9472" xr:uid="{00000000-0005-0000-0000-0000AB240000}"/>
    <cellStyle name="Обычный 133 3 4" xfId="9473" xr:uid="{00000000-0005-0000-0000-0000AC240000}"/>
    <cellStyle name="Обычный 133 4" xfId="9474" xr:uid="{00000000-0005-0000-0000-0000AD240000}"/>
    <cellStyle name="Обычный 133 4 2" xfId="9475" xr:uid="{00000000-0005-0000-0000-0000AE240000}"/>
    <cellStyle name="Обычный 133 4 2 2" xfId="9476" xr:uid="{00000000-0005-0000-0000-0000AF240000}"/>
    <cellStyle name="Обычный 133 4 3" xfId="9477" xr:uid="{00000000-0005-0000-0000-0000B0240000}"/>
    <cellStyle name="Обычный 133 5" xfId="9478" xr:uid="{00000000-0005-0000-0000-0000B1240000}"/>
    <cellStyle name="Обычный 133 5 2" xfId="9479" xr:uid="{00000000-0005-0000-0000-0000B2240000}"/>
    <cellStyle name="Обычный 133 5 2 2" xfId="9480" xr:uid="{00000000-0005-0000-0000-0000B3240000}"/>
    <cellStyle name="Обычный 133 5 3" xfId="9481" xr:uid="{00000000-0005-0000-0000-0000B4240000}"/>
    <cellStyle name="Обычный 133 6" xfId="9482" xr:uid="{00000000-0005-0000-0000-0000B5240000}"/>
    <cellStyle name="Обычный 133 6 2" xfId="9483" xr:uid="{00000000-0005-0000-0000-0000B6240000}"/>
    <cellStyle name="Обычный 133 7" xfId="9484" xr:uid="{00000000-0005-0000-0000-0000B7240000}"/>
    <cellStyle name="Обычный 134" xfId="9485" xr:uid="{00000000-0005-0000-0000-0000B8240000}"/>
    <cellStyle name="Обычный 134 2" xfId="9486" xr:uid="{00000000-0005-0000-0000-0000B9240000}"/>
    <cellStyle name="Обычный 134 2 2" xfId="9487" xr:uid="{00000000-0005-0000-0000-0000BA240000}"/>
    <cellStyle name="Обычный 134 2 2 2" xfId="9488" xr:uid="{00000000-0005-0000-0000-0000BB240000}"/>
    <cellStyle name="Обычный 134 2 2 2 2" xfId="9489" xr:uid="{00000000-0005-0000-0000-0000BC240000}"/>
    <cellStyle name="Обычный 134 2 2 2 2 2" xfId="9490" xr:uid="{00000000-0005-0000-0000-0000BD240000}"/>
    <cellStyle name="Обычный 134 2 2 2 3" xfId="9491" xr:uid="{00000000-0005-0000-0000-0000BE240000}"/>
    <cellStyle name="Обычный 134 2 2 3" xfId="9492" xr:uid="{00000000-0005-0000-0000-0000BF240000}"/>
    <cellStyle name="Обычный 134 2 2 3 2" xfId="9493" xr:uid="{00000000-0005-0000-0000-0000C0240000}"/>
    <cellStyle name="Обычный 134 2 2 4" xfId="9494" xr:uid="{00000000-0005-0000-0000-0000C1240000}"/>
    <cellStyle name="Обычный 134 2 3" xfId="9495" xr:uid="{00000000-0005-0000-0000-0000C2240000}"/>
    <cellStyle name="Обычный 134 2 3 2" xfId="9496" xr:uid="{00000000-0005-0000-0000-0000C3240000}"/>
    <cellStyle name="Обычный 134 2 3 2 2" xfId="9497" xr:uid="{00000000-0005-0000-0000-0000C4240000}"/>
    <cellStyle name="Обычный 134 2 3 3" xfId="9498" xr:uid="{00000000-0005-0000-0000-0000C5240000}"/>
    <cellStyle name="Обычный 134 2 4" xfId="9499" xr:uid="{00000000-0005-0000-0000-0000C6240000}"/>
    <cellStyle name="Обычный 134 2 4 2" xfId="9500" xr:uid="{00000000-0005-0000-0000-0000C7240000}"/>
    <cellStyle name="Обычный 134 2 4 2 2" xfId="9501" xr:uid="{00000000-0005-0000-0000-0000C8240000}"/>
    <cellStyle name="Обычный 134 2 4 3" xfId="9502" xr:uid="{00000000-0005-0000-0000-0000C9240000}"/>
    <cellStyle name="Обычный 134 2 5" xfId="9503" xr:uid="{00000000-0005-0000-0000-0000CA240000}"/>
    <cellStyle name="Обычный 134 2 5 2" xfId="9504" xr:uid="{00000000-0005-0000-0000-0000CB240000}"/>
    <cellStyle name="Обычный 134 2 6" xfId="9505" xr:uid="{00000000-0005-0000-0000-0000CC240000}"/>
    <cellStyle name="Обычный 134 3" xfId="9506" xr:uid="{00000000-0005-0000-0000-0000CD240000}"/>
    <cellStyle name="Обычный 134 3 2" xfId="9507" xr:uid="{00000000-0005-0000-0000-0000CE240000}"/>
    <cellStyle name="Обычный 134 3 2 2" xfId="9508" xr:uid="{00000000-0005-0000-0000-0000CF240000}"/>
    <cellStyle name="Обычный 134 3 2 2 2" xfId="9509" xr:uid="{00000000-0005-0000-0000-0000D0240000}"/>
    <cellStyle name="Обычный 134 3 2 3" xfId="9510" xr:uid="{00000000-0005-0000-0000-0000D1240000}"/>
    <cellStyle name="Обычный 134 3 3" xfId="9511" xr:uid="{00000000-0005-0000-0000-0000D2240000}"/>
    <cellStyle name="Обычный 134 3 3 2" xfId="9512" xr:uid="{00000000-0005-0000-0000-0000D3240000}"/>
    <cellStyle name="Обычный 134 3 4" xfId="9513" xr:uid="{00000000-0005-0000-0000-0000D4240000}"/>
    <cellStyle name="Обычный 134 4" xfId="9514" xr:uid="{00000000-0005-0000-0000-0000D5240000}"/>
    <cellStyle name="Обычный 134 4 2" xfId="9515" xr:uid="{00000000-0005-0000-0000-0000D6240000}"/>
    <cellStyle name="Обычный 134 4 2 2" xfId="9516" xr:uid="{00000000-0005-0000-0000-0000D7240000}"/>
    <cellStyle name="Обычный 134 4 3" xfId="9517" xr:uid="{00000000-0005-0000-0000-0000D8240000}"/>
    <cellStyle name="Обычный 134 5" xfId="9518" xr:uid="{00000000-0005-0000-0000-0000D9240000}"/>
    <cellStyle name="Обычный 134 5 2" xfId="9519" xr:uid="{00000000-0005-0000-0000-0000DA240000}"/>
    <cellStyle name="Обычный 134 5 2 2" xfId="9520" xr:uid="{00000000-0005-0000-0000-0000DB240000}"/>
    <cellStyle name="Обычный 134 5 3" xfId="9521" xr:uid="{00000000-0005-0000-0000-0000DC240000}"/>
    <cellStyle name="Обычный 134 6" xfId="9522" xr:uid="{00000000-0005-0000-0000-0000DD240000}"/>
    <cellStyle name="Обычный 134 6 2" xfId="9523" xr:uid="{00000000-0005-0000-0000-0000DE240000}"/>
    <cellStyle name="Обычный 134 7" xfId="9524" xr:uid="{00000000-0005-0000-0000-0000DF240000}"/>
    <cellStyle name="Обычный 135" xfId="9525" xr:uid="{00000000-0005-0000-0000-0000E0240000}"/>
    <cellStyle name="Обычный 135 2" xfId="9526" xr:uid="{00000000-0005-0000-0000-0000E1240000}"/>
    <cellStyle name="Обычный 135 2 2" xfId="9527" xr:uid="{00000000-0005-0000-0000-0000E2240000}"/>
    <cellStyle name="Обычный 135 2 2 2" xfId="9528" xr:uid="{00000000-0005-0000-0000-0000E3240000}"/>
    <cellStyle name="Обычный 135 2 2 2 2" xfId="9529" xr:uid="{00000000-0005-0000-0000-0000E4240000}"/>
    <cellStyle name="Обычный 135 2 2 3" xfId="9530" xr:uid="{00000000-0005-0000-0000-0000E5240000}"/>
    <cellStyle name="Обычный 135 2 3" xfId="9531" xr:uid="{00000000-0005-0000-0000-0000E6240000}"/>
    <cellStyle name="Обычный 135 2 3 2" xfId="9532" xr:uid="{00000000-0005-0000-0000-0000E7240000}"/>
    <cellStyle name="Обычный 135 2 3 2 2" xfId="9533" xr:uid="{00000000-0005-0000-0000-0000E8240000}"/>
    <cellStyle name="Обычный 135 2 3 3" xfId="9534" xr:uid="{00000000-0005-0000-0000-0000E9240000}"/>
    <cellStyle name="Обычный 135 2 4" xfId="9535" xr:uid="{00000000-0005-0000-0000-0000EA240000}"/>
    <cellStyle name="Обычный 135 2 4 2" xfId="9536" xr:uid="{00000000-0005-0000-0000-0000EB240000}"/>
    <cellStyle name="Обычный 135 2 5" xfId="9537" xr:uid="{00000000-0005-0000-0000-0000EC240000}"/>
    <cellStyle name="Обычный 135 3" xfId="9538" xr:uid="{00000000-0005-0000-0000-0000ED240000}"/>
    <cellStyle name="Обычный 135 3 2" xfId="9539" xr:uid="{00000000-0005-0000-0000-0000EE240000}"/>
    <cellStyle name="Обычный 135 3 2 2" xfId="9540" xr:uid="{00000000-0005-0000-0000-0000EF240000}"/>
    <cellStyle name="Обычный 135 3 2 2 2" xfId="9541" xr:uid="{00000000-0005-0000-0000-0000F0240000}"/>
    <cellStyle name="Обычный 135 3 2 3" xfId="9542" xr:uid="{00000000-0005-0000-0000-0000F1240000}"/>
    <cellStyle name="Обычный 135 3 3" xfId="9543" xr:uid="{00000000-0005-0000-0000-0000F2240000}"/>
    <cellStyle name="Обычный 135 3 3 2" xfId="9544" xr:uid="{00000000-0005-0000-0000-0000F3240000}"/>
    <cellStyle name="Обычный 135 3 4" xfId="9545" xr:uid="{00000000-0005-0000-0000-0000F4240000}"/>
    <cellStyle name="Обычный 135 4" xfId="9546" xr:uid="{00000000-0005-0000-0000-0000F5240000}"/>
    <cellStyle name="Обычный 135 4 2" xfId="9547" xr:uid="{00000000-0005-0000-0000-0000F6240000}"/>
    <cellStyle name="Обычный 135 4 2 2" xfId="9548" xr:uid="{00000000-0005-0000-0000-0000F7240000}"/>
    <cellStyle name="Обычный 135 4 3" xfId="9549" xr:uid="{00000000-0005-0000-0000-0000F8240000}"/>
    <cellStyle name="Обычный 136" xfId="9550" xr:uid="{00000000-0005-0000-0000-0000F9240000}"/>
    <cellStyle name="Обычный 136 2" xfId="9551" xr:uid="{00000000-0005-0000-0000-0000FA240000}"/>
    <cellStyle name="Обычный 136 2 2" xfId="9552" xr:uid="{00000000-0005-0000-0000-0000FB240000}"/>
    <cellStyle name="Обычный 136 2 2 2" xfId="9553" xr:uid="{00000000-0005-0000-0000-0000FC240000}"/>
    <cellStyle name="Обычный 136 2 2 2 2" xfId="9554" xr:uid="{00000000-0005-0000-0000-0000FD240000}"/>
    <cellStyle name="Обычный 136 2 2 3" xfId="9555" xr:uid="{00000000-0005-0000-0000-0000FE240000}"/>
    <cellStyle name="Обычный 136 2 3" xfId="9556" xr:uid="{00000000-0005-0000-0000-0000FF240000}"/>
    <cellStyle name="Обычный 136 2 3 2" xfId="9557" xr:uid="{00000000-0005-0000-0000-000000250000}"/>
    <cellStyle name="Обычный 136 2 3 2 2" xfId="9558" xr:uid="{00000000-0005-0000-0000-000001250000}"/>
    <cellStyle name="Обычный 136 2 3 3" xfId="9559" xr:uid="{00000000-0005-0000-0000-000002250000}"/>
    <cellStyle name="Обычный 136 2 4" xfId="9560" xr:uid="{00000000-0005-0000-0000-000003250000}"/>
    <cellStyle name="Обычный 136 2 4 2" xfId="9561" xr:uid="{00000000-0005-0000-0000-000004250000}"/>
    <cellStyle name="Обычный 136 2 5" xfId="9562" xr:uid="{00000000-0005-0000-0000-000005250000}"/>
    <cellStyle name="Обычный 136 3" xfId="9563" xr:uid="{00000000-0005-0000-0000-000006250000}"/>
    <cellStyle name="Обычный 136 3 2" xfId="9564" xr:uid="{00000000-0005-0000-0000-000007250000}"/>
    <cellStyle name="Обычный 136 3 2 2" xfId="9565" xr:uid="{00000000-0005-0000-0000-000008250000}"/>
    <cellStyle name="Обычный 136 3 2 2 2" xfId="9566" xr:uid="{00000000-0005-0000-0000-000009250000}"/>
    <cellStyle name="Обычный 136 3 2 3" xfId="9567" xr:uid="{00000000-0005-0000-0000-00000A250000}"/>
    <cellStyle name="Обычный 136 3 3" xfId="9568" xr:uid="{00000000-0005-0000-0000-00000B250000}"/>
    <cellStyle name="Обычный 136 3 3 2" xfId="9569" xr:uid="{00000000-0005-0000-0000-00000C250000}"/>
    <cellStyle name="Обычный 136 3 4" xfId="9570" xr:uid="{00000000-0005-0000-0000-00000D250000}"/>
    <cellStyle name="Обычный 136 4" xfId="9571" xr:uid="{00000000-0005-0000-0000-00000E250000}"/>
    <cellStyle name="Обычный 136 5" xfId="9572" xr:uid="{00000000-0005-0000-0000-00000F250000}"/>
    <cellStyle name="Обычный 136 5 2" xfId="9573" xr:uid="{00000000-0005-0000-0000-000010250000}"/>
    <cellStyle name="Обычный 136 5 2 2" xfId="9574" xr:uid="{00000000-0005-0000-0000-000011250000}"/>
    <cellStyle name="Обычный 136 5 3" xfId="9575" xr:uid="{00000000-0005-0000-0000-000012250000}"/>
    <cellStyle name="Обычный 137" xfId="9576" xr:uid="{00000000-0005-0000-0000-000013250000}"/>
    <cellStyle name="Обычный 137 2" xfId="9577" xr:uid="{00000000-0005-0000-0000-000014250000}"/>
    <cellStyle name="Обычный 137 2 2" xfId="9578" xr:uid="{00000000-0005-0000-0000-000015250000}"/>
    <cellStyle name="Обычный 137 2 2 2" xfId="9579" xr:uid="{00000000-0005-0000-0000-000016250000}"/>
    <cellStyle name="Обычный 137 2 2 2 2" xfId="9580" xr:uid="{00000000-0005-0000-0000-000017250000}"/>
    <cellStyle name="Обычный 137 2 2 3" xfId="9581" xr:uid="{00000000-0005-0000-0000-000018250000}"/>
    <cellStyle name="Обычный 137 2 3" xfId="9582" xr:uid="{00000000-0005-0000-0000-000019250000}"/>
    <cellStyle name="Обычный 137 2 3 2" xfId="9583" xr:uid="{00000000-0005-0000-0000-00001A250000}"/>
    <cellStyle name="Обычный 137 2 3 2 2" xfId="9584" xr:uid="{00000000-0005-0000-0000-00001B250000}"/>
    <cellStyle name="Обычный 137 2 3 3" xfId="9585" xr:uid="{00000000-0005-0000-0000-00001C250000}"/>
    <cellStyle name="Обычный 137 2 4" xfId="9586" xr:uid="{00000000-0005-0000-0000-00001D250000}"/>
    <cellStyle name="Обычный 137 2 4 2" xfId="9587" xr:uid="{00000000-0005-0000-0000-00001E250000}"/>
    <cellStyle name="Обычный 137 2 5" xfId="9588" xr:uid="{00000000-0005-0000-0000-00001F250000}"/>
    <cellStyle name="Обычный 137 3" xfId="9589" xr:uid="{00000000-0005-0000-0000-000020250000}"/>
    <cellStyle name="Обычный 137 3 2" xfId="9590" xr:uid="{00000000-0005-0000-0000-000021250000}"/>
    <cellStyle name="Обычный 137 3 2 2" xfId="9591" xr:uid="{00000000-0005-0000-0000-000022250000}"/>
    <cellStyle name="Обычный 137 3 2 2 2" xfId="9592" xr:uid="{00000000-0005-0000-0000-000023250000}"/>
    <cellStyle name="Обычный 137 3 2 3" xfId="9593" xr:uid="{00000000-0005-0000-0000-000024250000}"/>
    <cellStyle name="Обычный 137 3 3" xfId="9594" xr:uid="{00000000-0005-0000-0000-000025250000}"/>
    <cellStyle name="Обычный 137 3 3 2" xfId="9595" xr:uid="{00000000-0005-0000-0000-000026250000}"/>
    <cellStyle name="Обычный 137 3 4" xfId="9596" xr:uid="{00000000-0005-0000-0000-000027250000}"/>
    <cellStyle name="Обычный 137 4" xfId="9597" xr:uid="{00000000-0005-0000-0000-000028250000}"/>
    <cellStyle name="Обычный 137 5" xfId="9598" xr:uid="{00000000-0005-0000-0000-000029250000}"/>
    <cellStyle name="Обычный 137 5 2" xfId="9599" xr:uid="{00000000-0005-0000-0000-00002A250000}"/>
    <cellStyle name="Обычный 137 5 2 2" xfId="9600" xr:uid="{00000000-0005-0000-0000-00002B250000}"/>
    <cellStyle name="Обычный 137 5 3" xfId="9601" xr:uid="{00000000-0005-0000-0000-00002C250000}"/>
    <cellStyle name="Обычный 138" xfId="9602" xr:uid="{00000000-0005-0000-0000-00002D250000}"/>
    <cellStyle name="Обычный 138 2" xfId="9603" xr:uid="{00000000-0005-0000-0000-00002E250000}"/>
    <cellStyle name="Обычный 138 2 2" xfId="9604" xr:uid="{00000000-0005-0000-0000-00002F250000}"/>
    <cellStyle name="Обычный 138 2 2 2" xfId="9605" xr:uid="{00000000-0005-0000-0000-000030250000}"/>
    <cellStyle name="Обычный 138 2 2 2 2" xfId="9606" xr:uid="{00000000-0005-0000-0000-000031250000}"/>
    <cellStyle name="Обычный 138 2 2 3" xfId="9607" xr:uid="{00000000-0005-0000-0000-000032250000}"/>
    <cellStyle name="Обычный 138 2 3" xfId="9608" xr:uid="{00000000-0005-0000-0000-000033250000}"/>
    <cellStyle name="Обычный 138 2 3 2" xfId="9609" xr:uid="{00000000-0005-0000-0000-000034250000}"/>
    <cellStyle name="Обычный 138 2 3 2 2" xfId="9610" xr:uid="{00000000-0005-0000-0000-000035250000}"/>
    <cellStyle name="Обычный 138 2 3 3" xfId="9611" xr:uid="{00000000-0005-0000-0000-000036250000}"/>
    <cellStyle name="Обычный 138 2 4" xfId="9612" xr:uid="{00000000-0005-0000-0000-000037250000}"/>
    <cellStyle name="Обычный 138 2 4 2" xfId="9613" xr:uid="{00000000-0005-0000-0000-000038250000}"/>
    <cellStyle name="Обычный 138 2 5" xfId="9614" xr:uid="{00000000-0005-0000-0000-000039250000}"/>
    <cellStyle name="Обычный 138 3" xfId="9615" xr:uid="{00000000-0005-0000-0000-00003A250000}"/>
    <cellStyle name="Обычный 138 3 2" xfId="9616" xr:uid="{00000000-0005-0000-0000-00003B250000}"/>
    <cellStyle name="Обычный 138 3 2 2" xfId="9617" xr:uid="{00000000-0005-0000-0000-00003C250000}"/>
    <cellStyle name="Обычный 138 3 2 2 2" xfId="9618" xr:uid="{00000000-0005-0000-0000-00003D250000}"/>
    <cellStyle name="Обычный 138 3 2 3" xfId="9619" xr:uid="{00000000-0005-0000-0000-00003E250000}"/>
    <cellStyle name="Обычный 138 3 3" xfId="9620" xr:uid="{00000000-0005-0000-0000-00003F250000}"/>
    <cellStyle name="Обычный 138 3 3 2" xfId="9621" xr:uid="{00000000-0005-0000-0000-000040250000}"/>
    <cellStyle name="Обычный 138 3 4" xfId="9622" xr:uid="{00000000-0005-0000-0000-000041250000}"/>
    <cellStyle name="Обычный 138 4" xfId="9623" xr:uid="{00000000-0005-0000-0000-000042250000}"/>
    <cellStyle name="Обычный 138 4 2" xfId="9624" xr:uid="{00000000-0005-0000-0000-000043250000}"/>
    <cellStyle name="Обычный 138 4 2 2" xfId="9625" xr:uid="{00000000-0005-0000-0000-000044250000}"/>
    <cellStyle name="Обычный 138 4 3" xfId="9626" xr:uid="{00000000-0005-0000-0000-000045250000}"/>
    <cellStyle name="Обычный 139" xfId="9627" xr:uid="{00000000-0005-0000-0000-000046250000}"/>
    <cellStyle name="Обычный 139 2" xfId="9628" xr:uid="{00000000-0005-0000-0000-000047250000}"/>
    <cellStyle name="Обычный 139 3" xfId="9629" xr:uid="{00000000-0005-0000-0000-000048250000}"/>
    <cellStyle name="Обычный 14" xfId="9630" xr:uid="{00000000-0005-0000-0000-000049250000}"/>
    <cellStyle name="Обычный 14 10" xfId="9631" xr:uid="{00000000-0005-0000-0000-00004A250000}"/>
    <cellStyle name="Обычный 14 10 2" xfId="9632" xr:uid="{00000000-0005-0000-0000-00004B250000}"/>
    <cellStyle name="Обычный 14 10 2 2" xfId="9633" xr:uid="{00000000-0005-0000-0000-00004C250000}"/>
    <cellStyle name="Обычный 14 10 3" xfId="9634" xr:uid="{00000000-0005-0000-0000-00004D250000}"/>
    <cellStyle name="Обычный 14 11" xfId="9635" xr:uid="{00000000-0005-0000-0000-00004E250000}"/>
    <cellStyle name="Обычный 14 11 2" xfId="9636" xr:uid="{00000000-0005-0000-0000-00004F250000}"/>
    <cellStyle name="Обычный 14 11 2 2" xfId="9637" xr:uid="{00000000-0005-0000-0000-000050250000}"/>
    <cellStyle name="Обычный 14 11 3" xfId="9638" xr:uid="{00000000-0005-0000-0000-000051250000}"/>
    <cellStyle name="Обычный 14 12" xfId="9639" xr:uid="{00000000-0005-0000-0000-000052250000}"/>
    <cellStyle name="Обычный 14 12 2" xfId="9640" xr:uid="{00000000-0005-0000-0000-000053250000}"/>
    <cellStyle name="Обычный 14 12 2 2" xfId="9641" xr:uid="{00000000-0005-0000-0000-000054250000}"/>
    <cellStyle name="Обычный 14 12 3" xfId="9642" xr:uid="{00000000-0005-0000-0000-000055250000}"/>
    <cellStyle name="Обычный 14 13" xfId="9643" xr:uid="{00000000-0005-0000-0000-000056250000}"/>
    <cellStyle name="Обычный 14 13 2" xfId="9644" xr:uid="{00000000-0005-0000-0000-000057250000}"/>
    <cellStyle name="Обычный 14 13 2 2" xfId="9645" xr:uid="{00000000-0005-0000-0000-000058250000}"/>
    <cellStyle name="Обычный 14 13 3" xfId="9646" xr:uid="{00000000-0005-0000-0000-000059250000}"/>
    <cellStyle name="Обычный 14 14" xfId="9647" xr:uid="{00000000-0005-0000-0000-00005A250000}"/>
    <cellStyle name="Обычный 14 14 2" xfId="9648" xr:uid="{00000000-0005-0000-0000-00005B250000}"/>
    <cellStyle name="Обычный 14 14 2 2" xfId="9649" xr:uid="{00000000-0005-0000-0000-00005C250000}"/>
    <cellStyle name="Обычный 14 14 3" xfId="9650" xr:uid="{00000000-0005-0000-0000-00005D250000}"/>
    <cellStyle name="Обычный 14 15" xfId="9651" xr:uid="{00000000-0005-0000-0000-00005E250000}"/>
    <cellStyle name="Обычный 14 15 2" xfId="9652" xr:uid="{00000000-0005-0000-0000-00005F250000}"/>
    <cellStyle name="Обычный 14 15 2 2" xfId="9653" xr:uid="{00000000-0005-0000-0000-000060250000}"/>
    <cellStyle name="Обычный 14 15 3" xfId="9654" xr:uid="{00000000-0005-0000-0000-000061250000}"/>
    <cellStyle name="Обычный 14 16" xfId="9655" xr:uid="{00000000-0005-0000-0000-000062250000}"/>
    <cellStyle name="Обычный 14 16 2" xfId="9656" xr:uid="{00000000-0005-0000-0000-000063250000}"/>
    <cellStyle name="Обычный 14 16 2 2" xfId="9657" xr:uid="{00000000-0005-0000-0000-000064250000}"/>
    <cellStyle name="Обычный 14 16 3" xfId="9658" xr:uid="{00000000-0005-0000-0000-000065250000}"/>
    <cellStyle name="Обычный 14 17" xfId="9659" xr:uid="{00000000-0005-0000-0000-000066250000}"/>
    <cellStyle name="Обычный 14 17 2" xfId="9660" xr:uid="{00000000-0005-0000-0000-000067250000}"/>
    <cellStyle name="Обычный 14 17 2 2" xfId="9661" xr:uid="{00000000-0005-0000-0000-000068250000}"/>
    <cellStyle name="Обычный 14 17 3" xfId="9662" xr:uid="{00000000-0005-0000-0000-000069250000}"/>
    <cellStyle name="Обычный 14 18" xfId="9663" xr:uid="{00000000-0005-0000-0000-00006A250000}"/>
    <cellStyle name="Обычный 14 18 2" xfId="9664" xr:uid="{00000000-0005-0000-0000-00006B250000}"/>
    <cellStyle name="Обычный 14 18 2 2" xfId="9665" xr:uid="{00000000-0005-0000-0000-00006C250000}"/>
    <cellStyle name="Обычный 14 18 3" xfId="9666" xr:uid="{00000000-0005-0000-0000-00006D250000}"/>
    <cellStyle name="Обычный 14 2" xfId="9667" xr:uid="{00000000-0005-0000-0000-00006E250000}"/>
    <cellStyle name="Обычный 14 2 10" xfId="9668" xr:uid="{00000000-0005-0000-0000-00006F250000}"/>
    <cellStyle name="Обычный 14 2 11" xfId="9669" xr:uid="{00000000-0005-0000-0000-000070250000}"/>
    <cellStyle name="Обычный 14 2 11 2" xfId="9670" xr:uid="{00000000-0005-0000-0000-000071250000}"/>
    <cellStyle name="Обычный 14 2 12" xfId="9671" xr:uid="{00000000-0005-0000-0000-000072250000}"/>
    <cellStyle name="Обычный 14 2 2" xfId="9672" xr:uid="{00000000-0005-0000-0000-000073250000}"/>
    <cellStyle name="Обычный 14 2 2 2" xfId="9673" xr:uid="{00000000-0005-0000-0000-000074250000}"/>
    <cellStyle name="Обычный 14 2 2 2 2" xfId="9674" xr:uid="{00000000-0005-0000-0000-000075250000}"/>
    <cellStyle name="Обычный 14 2 2 2 2 2" xfId="9675" xr:uid="{00000000-0005-0000-0000-000076250000}"/>
    <cellStyle name="Обычный 14 2 2 2 2 2 2" xfId="9676" xr:uid="{00000000-0005-0000-0000-000077250000}"/>
    <cellStyle name="Обычный 14 2 2 2 2 2 2 2" xfId="9677" xr:uid="{00000000-0005-0000-0000-000078250000}"/>
    <cellStyle name="Обычный 14 2 2 2 2 2 3" xfId="9678" xr:uid="{00000000-0005-0000-0000-000079250000}"/>
    <cellStyle name="Обычный 14 2 2 2 2 3" xfId="9679" xr:uid="{00000000-0005-0000-0000-00007A250000}"/>
    <cellStyle name="Обычный 14 2 2 2 2 3 2" xfId="9680" xr:uid="{00000000-0005-0000-0000-00007B250000}"/>
    <cellStyle name="Обычный 14 2 2 2 2 3 2 2" xfId="9681" xr:uid="{00000000-0005-0000-0000-00007C250000}"/>
    <cellStyle name="Обычный 14 2 2 2 2 3 3" xfId="9682" xr:uid="{00000000-0005-0000-0000-00007D250000}"/>
    <cellStyle name="Обычный 14 2 2 2 2 4" xfId="9683" xr:uid="{00000000-0005-0000-0000-00007E250000}"/>
    <cellStyle name="Обычный 14 2 2 2 2 4 2" xfId="9684" xr:uid="{00000000-0005-0000-0000-00007F250000}"/>
    <cellStyle name="Обычный 14 2 2 2 2 5" xfId="9685" xr:uid="{00000000-0005-0000-0000-000080250000}"/>
    <cellStyle name="Обычный 14 2 2 2 3" xfId="9686" xr:uid="{00000000-0005-0000-0000-000081250000}"/>
    <cellStyle name="Обычный 14 2 2 2 3 2" xfId="9687" xr:uid="{00000000-0005-0000-0000-000082250000}"/>
    <cellStyle name="Обычный 14 2 2 2 3 2 2" xfId="9688" xr:uid="{00000000-0005-0000-0000-000083250000}"/>
    <cellStyle name="Обычный 14 2 2 2 3 2 2 2" xfId="9689" xr:uid="{00000000-0005-0000-0000-000084250000}"/>
    <cellStyle name="Обычный 14 2 2 2 3 2 3" xfId="9690" xr:uid="{00000000-0005-0000-0000-000085250000}"/>
    <cellStyle name="Обычный 14 2 2 2 3 3" xfId="9691" xr:uid="{00000000-0005-0000-0000-000086250000}"/>
    <cellStyle name="Обычный 14 2 2 2 3 3 2" xfId="9692" xr:uid="{00000000-0005-0000-0000-000087250000}"/>
    <cellStyle name="Обычный 14 2 2 2 3 4" xfId="9693" xr:uid="{00000000-0005-0000-0000-000088250000}"/>
    <cellStyle name="Обычный 14 2 2 2 4" xfId="9694" xr:uid="{00000000-0005-0000-0000-000089250000}"/>
    <cellStyle name="Обычный 14 2 2 2 4 2" xfId="9695" xr:uid="{00000000-0005-0000-0000-00008A250000}"/>
    <cellStyle name="Обычный 14 2 2 2 4 2 2" xfId="9696" xr:uid="{00000000-0005-0000-0000-00008B250000}"/>
    <cellStyle name="Обычный 14 2 2 2 4 3" xfId="9697" xr:uid="{00000000-0005-0000-0000-00008C250000}"/>
    <cellStyle name="Обычный 14 2 2 2 5" xfId="9698" xr:uid="{00000000-0005-0000-0000-00008D250000}"/>
    <cellStyle name="Обычный 14 2 2 2 5 2" xfId="9699" xr:uid="{00000000-0005-0000-0000-00008E250000}"/>
    <cellStyle name="Обычный 14 2 2 2 5 2 2" xfId="9700" xr:uid="{00000000-0005-0000-0000-00008F250000}"/>
    <cellStyle name="Обычный 14 2 2 2 5 3" xfId="9701" xr:uid="{00000000-0005-0000-0000-000090250000}"/>
    <cellStyle name="Обычный 14 2 2 2 6" xfId="9702" xr:uid="{00000000-0005-0000-0000-000091250000}"/>
    <cellStyle name="Обычный 14 2 2 2 6 2" xfId="9703" xr:uid="{00000000-0005-0000-0000-000092250000}"/>
    <cellStyle name="Обычный 14 2 2 2 7" xfId="9704" xr:uid="{00000000-0005-0000-0000-000093250000}"/>
    <cellStyle name="Обычный 14 2 2 3" xfId="9705" xr:uid="{00000000-0005-0000-0000-000094250000}"/>
    <cellStyle name="Обычный 14 2 2 3 2" xfId="9706" xr:uid="{00000000-0005-0000-0000-000095250000}"/>
    <cellStyle name="Обычный 14 2 2 3 2 2" xfId="9707" xr:uid="{00000000-0005-0000-0000-000096250000}"/>
    <cellStyle name="Обычный 14 2 2 3 2 2 2" xfId="9708" xr:uid="{00000000-0005-0000-0000-000097250000}"/>
    <cellStyle name="Обычный 14 2 2 3 2 3" xfId="9709" xr:uid="{00000000-0005-0000-0000-000098250000}"/>
    <cellStyle name="Обычный 14 2 2 3 3" xfId="9710" xr:uid="{00000000-0005-0000-0000-000099250000}"/>
    <cellStyle name="Обычный 14 2 2 3 3 2" xfId="9711" xr:uid="{00000000-0005-0000-0000-00009A250000}"/>
    <cellStyle name="Обычный 14 2 2 3 3 2 2" xfId="9712" xr:uid="{00000000-0005-0000-0000-00009B250000}"/>
    <cellStyle name="Обычный 14 2 2 3 3 3" xfId="9713" xr:uid="{00000000-0005-0000-0000-00009C250000}"/>
    <cellStyle name="Обычный 14 2 2 3 4" xfId="9714" xr:uid="{00000000-0005-0000-0000-00009D250000}"/>
    <cellStyle name="Обычный 14 2 2 3 4 2" xfId="9715" xr:uid="{00000000-0005-0000-0000-00009E250000}"/>
    <cellStyle name="Обычный 14 2 2 3 5" xfId="9716" xr:uid="{00000000-0005-0000-0000-00009F250000}"/>
    <cellStyle name="Обычный 14 2 2 4" xfId="9717" xr:uid="{00000000-0005-0000-0000-0000A0250000}"/>
    <cellStyle name="Обычный 14 2 2 4 2" xfId="9718" xr:uid="{00000000-0005-0000-0000-0000A1250000}"/>
    <cellStyle name="Обычный 14 2 2 4 2 2" xfId="9719" xr:uid="{00000000-0005-0000-0000-0000A2250000}"/>
    <cellStyle name="Обычный 14 2 2 4 2 2 2" xfId="9720" xr:uid="{00000000-0005-0000-0000-0000A3250000}"/>
    <cellStyle name="Обычный 14 2 2 4 2 3" xfId="9721" xr:uid="{00000000-0005-0000-0000-0000A4250000}"/>
    <cellStyle name="Обычный 14 2 2 4 3" xfId="9722" xr:uid="{00000000-0005-0000-0000-0000A5250000}"/>
    <cellStyle name="Обычный 14 2 2 4 3 2" xfId="9723" xr:uid="{00000000-0005-0000-0000-0000A6250000}"/>
    <cellStyle name="Обычный 14 2 2 4 4" xfId="9724" xr:uid="{00000000-0005-0000-0000-0000A7250000}"/>
    <cellStyle name="Обычный 14 2 2 5" xfId="9725" xr:uid="{00000000-0005-0000-0000-0000A8250000}"/>
    <cellStyle name="Обычный 14 2 2 5 2" xfId="9726" xr:uid="{00000000-0005-0000-0000-0000A9250000}"/>
    <cellStyle name="Обычный 14 2 2 5 2 2" xfId="9727" xr:uid="{00000000-0005-0000-0000-0000AA250000}"/>
    <cellStyle name="Обычный 14 2 2 5 3" xfId="9728" xr:uid="{00000000-0005-0000-0000-0000AB250000}"/>
    <cellStyle name="Обычный 14 2 2 6" xfId="9729" xr:uid="{00000000-0005-0000-0000-0000AC250000}"/>
    <cellStyle name="Обычный 14 2 2 6 2" xfId="9730" xr:uid="{00000000-0005-0000-0000-0000AD250000}"/>
    <cellStyle name="Обычный 14 2 2 6 2 2" xfId="9731" xr:uid="{00000000-0005-0000-0000-0000AE250000}"/>
    <cellStyle name="Обычный 14 2 2 6 3" xfId="9732" xr:uid="{00000000-0005-0000-0000-0000AF250000}"/>
    <cellStyle name="Обычный 14 2 2 7" xfId="9733" xr:uid="{00000000-0005-0000-0000-0000B0250000}"/>
    <cellStyle name="Обычный 14 2 2 7 2" xfId="9734" xr:uid="{00000000-0005-0000-0000-0000B1250000}"/>
    <cellStyle name="Обычный 14 2 2 8" xfId="9735" xr:uid="{00000000-0005-0000-0000-0000B2250000}"/>
    <cellStyle name="Обычный 14 2 3" xfId="9736" xr:uid="{00000000-0005-0000-0000-0000B3250000}"/>
    <cellStyle name="Обычный 14 2 3 2" xfId="9737" xr:uid="{00000000-0005-0000-0000-0000B4250000}"/>
    <cellStyle name="Обычный 14 2 3 2 2" xfId="9738" xr:uid="{00000000-0005-0000-0000-0000B5250000}"/>
    <cellStyle name="Обычный 14 2 3 2 2 2" xfId="9739" xr:uid="{00000000-0005-0000-0000-0000B6250000}"/>
    <cellStyle name="Обычный 14 2 3 2 2 2 2" xfId="9740" xr:uid="{00000000-0005-0000-0000-0000B7250000}"/>
    <cellStyle name="Обычный 14 2 3 2 2 2 2 2" xfId="9741" xr:uid="{00000000-0005-0000-0000-0000B8250000}"/>
    <cellStyle name="Обычный 14 2 3 2 2 2 3" xfId="9742" xr:uid="{00000000-0005-0000-0000-0000B9250000}"/>
    <cellStyle name="Обычный 14 2 3 2 2 3" xfId="9743" xr:uid="{00000000-0005-0000-0000-0000BA250000}"/>
    <cellStyle name="Обычный 14 2 3 2 2 3 2" xfId="9744" xr:uid="{00000000-0005-0000-0000-0000BB250000}"/>
    <cellStyle name="Обычный 14 2 3 2 2 3 2 2" xfId="9745" xr:uid="{00000000-0005-0000-0000-0000BC250000}"/>
    <cellStyle name="Обычный 14 2 3 2 2 3 3" xfId="9746" xr:uid="{00000000-0005-0000-0000-0000BD250000}"/>
    <cellStyle name="Обычный 14 2 3 2 2 4" xfId="9747" xr:uid="{00000000-0005-0000-0000-0000BE250000}"/>
    <cellStyle name="Обычный 14 2 3 2 2 4 2" xfId="9748" xr:uid="{00000000-0005-0000-0000-0000BF250000}"/>
    <cellStyle name="Обычный 14 2 3 2 2 5" xfId="9749" xr:uid="{00000000-0005-0000-0000-0000C0250000}"/>
    <cellStyle name="Обычный 14 2 3 2 3" xfId="9750" xr:uid="{00000000-0005-0000-0000-0000C1250000}"/>
    <cellStyle name="Обычный 14 2 3 2 3 2" xfId="9751" xr:uid="{00000000-0005-0000-0000-0000C2250000}"/>
    <cellStyle name="Обычный 14 2 3 2 3 2 2" xfId="9752" xr:uid="{00000000-0005-0000-0000-0000C3250000}"/>
    <cellStyle name="Обычный 14 2 3 2 3 2 2 2" xfId="9753" xr:uid="{00000000-0005-0000-0000-0000C4250000}"/>
    <cellStyle name="Обычный 14 2 3 2 3 2 3" xfId="9754" xr:uid="{00000000-0005-0000-0000-0000C5250000}"/>
    <cellStyle name="Обычный 14 2 3 2 3 3" xfId="9755" xr:uid="{00000000-0005-0000-0000-0000C6250000}"/>
    <cellStyle name="Обычный 14 2 3 2 3 3 2" xfId="9756" xr:uid="{00000000-0005-0000-0000-0000C7250000}"/>
    <cellStyle name="Обычный 14 2 3 2 3 4" xfId="9757" xr:uid="{00000000-0005-0000-0000-0000C8250000}"/>
    <cellStyle name="Обычный 14 2 3 2 4" xfId="9758" xr:uid="{00000000-0005-0000-0000-0000C9250000}"/>
    <cellStyle name="Обычный 14 2 3 2 4 2" xfId="9759" xr:uid="{00000000-0005-0000-0000-0000CA250000}"/>
    <cellStyle name="Обычный 14 2 3 2 4 2 2" xfId="9760" xr:uid="{00000000-0005-0000-0000-0000CB250000}"/>
    <cellStyle name="Обычный 14 2 3 2 4 3" xfId="9761" xr:uid="{00000000-0005-0000-0000-0000CC250000}"/>
    <cellStyle name="Обычный 14 2 3 2 5" xfId="9762" xr:uid="{00000000-0005-0000-0000-0000CD250000}"/>
    <cellStyle name="Обычный 14 2 3 2 5 2" xfId="9763" xr:uid="{00000000-0005-0000-0000-0000CE250000}"/>
    <cellStyle name="Обычный 14 2 3 2 5 2 2" xfId="9764" xr:uid="{00000000-0005-0000-0000-0000CF250000}"/>
    <cellStyle name="Обычный 14 2 3 2 5 3" xfId="9765" xr:uid="{00000000-0005-0000-0000-0000D0250000}"/>
    <cellStyle name="Обычный 14 2 3 2 6" xfId="9766" xr:uid="{00000000-0005-0000-0000-0000D1250000}"/>
    <cellStyle name="Обычный 14 2 3 2 6 2" xfId="9767" xr:uid="{00000000-0005-0000-0000-0000D2250000}"/>
    <cellStyle name="Обычный 14 2 3 2 7" xfId="9768" xr:uid="{00000000-0005-0000-0000-0000D3250000}"/>
    <cellStyle name="Обычный 14 2 3 3" xfId="9769" xr:uid="{00000000-0005-0000-0000-0000D4250000}"/>
    <cellStyle name="Обычный 14 2 3 3 2" xfId="9770" xr:uid="{00000000-0005-0000-0000-0000D5250000}"/>
    <cellStyle name="Обычный 14 2 3 3 2 2" xfId="9771" xr:uid="{00000000-0005-0000-0000-0000D6250000}"/>
    <cellStyle name="Обычный 14 2 3 3 2 2 2" xfId="9772" xr:uid="{00000000-0005-0000-0000-0000D7250000}"/>
    <cellStyle name="Обычный 14 2 3 3 2 3" xfId="9773" xr:uid="{00000000-0005-0000-0000-0000D8250000}"/>
    <cellStyle name="Обычный 14 2 3 3 3" xfId="9774" xr:uid="{00000000-0005-0000-0000-0000D9250000}"/>
    <cellStyle name="Обычный 14 2 3 3 3 2" xfId="9775" xr:uid="{00000000-0005-0000-0000-0000DA250000}"/>
    <cellStyle name="Обычный 14 2 3 3 3 2 2" xfId="9776" xr:uid="{00000000-0005-0000-0000-0000DB250000}"/>
    <cellStyle name="Обычный 14 2 3 3 3 3" xfId="9777" xr:uid="{00000000-0005-0000-0000-0000DC250000}"/>
    <cellStyle name="Обычный 14 2 3 3 4" xfId="9778" xr:uid="{00000000-0005-0000-0000-0000DD250000}"/>
    <cellStyle name="Обычный 14 2 3 3 4 2" xfId="9779" xr:uid="{00000000-0005-0000-0000-0000DE250000}"/>
    <cellStyle name="Обычный 14 2 3 3 5" xfId="9780" xr:uid="{00000000-0005-0000-0000-0000DF250000}"/>
    <cellStyle name="Обычный 14 2 3 4" xfId="9781" xr:uid="{00000000-0005-0000-0000-0000E0250000}"/>
    <cellStyle name="Обычный 14 2 3 4 2" xfId="9782" xr:uid="{00000000-0005-0000-0000-0000E1250000}"/>
    <cellStyle name="Обычный 14 2 3 4 2 2" xfId="9783" xr:uid="{00000000-0005-0000-0000-0000E2250000}"/>
    <cellStyle name="Обычный 14 2 3 4 2 2 2" xfId="9784" xr:uid="{00000000-0005-0000-0000-0000E3250000}"/>
    <cellStyle name="Обычный 14 2 3 4 2 3" xfId="9785" xr:uid="{00000000-0005-0000-0000-0000E4250000}"/>
    <cellStyle name="Обычный 14 2 3 4 3" xfId="9786" xr:uid="{00000000-0005-0000-0000-0000E5250000}"/>
    <cellStyle name="Обычный 14 2 3 4 3 2" xfId="9787" xr:uid="{00000000-0005-0000-0000-0000E6250000}"/>
    <cellStyle name="Обычный 14 2 3 4 4" xfId="9788" xr:uid="{00000000-0005-0000-0000-0000E7250000}"/>
    <cellStyle name="Обычный 14 2 3 5" xfId="9789" xr:uid="{00000000-0005-0000-0000-0000E8250000}"/>
    <cellStyle name="Обычный 14 2 3 5 2" xfId="9790" xr:uid="{00000000-0005-0000-0000-0000E9250000}"/>
    <cellStyle name="Обычный 14 2 3 5 2 2" xfId="9791" xr:uid="{00000000-0005-0000-0000-0000EA250000}"/>
    <cellStyle name="Обычный 14 2 3 5 3" xfId="9792" xr:uid="{00000000-0005-0000-0000-0000EB250000}"/>
    <cellStyle name="Обычный 14 2 3 6" xfId="9793" xr:uid="{00000000-0005-0000-0000-0000EC250000}"/>
    <cellStyle name="Обычный 14 2 3 6 2" xfId="9794" xr:uid="{00000000-0005-0000-0000-0000ED250000}"/>
    <cellStyle name="Обычный 14 2 3 6 2 2" xfId="9795" xr:uid="{00000000-0005-0000-0000-0000EE250000}"/>
    <cellStyle name="Обычный 14 2 3 6 3" xfId="9796" xr:uid="{00000000-0005-0000-0000-0000EF250000}"/>
    <cellStyle name="Обычный 14 2 3 7" xfId="9797" xr:uid="{00000000-0005-0000-0000-0000F0250000}"/>
    <cellStyle name="Обычный 14 2 3 7 2" xfId="9798" xr:uid="{00000000-0005-0000-0000-0000F1250000}"/>
    <cellStyle name="Обычный 14 2 3 8" xfId="9799" xr:uid="{00000000-0005-0000-0000-0000F2250000}"/>
    <cellStyle name="Обычный 14 2 4" xfId="9800" xr:uid="{00000000-0005-0000-0000-0000F3250000}"/>
    <cellStyle name="Обычный 14 2 4 2" xfId="9801" xr:uid="{00000000-0005-0000-0000-0000F4250000}"/>
    <cellStyle name="Обычный 14 2 4 2 2" xfId="9802" xr:uid="{00000000-0005-0000-0000-0000F5250000}"/>
    <cellStyle name="Обычный 14 2 4 2 2 2" xfId="9803" xr:uid="{00000000-0005-0000-0000-0000F6250000}"/>
    <cellStyle name="Обычный 14 2 4 2 2 2 2" xfId="9804" xr:uid="{00000000-0005-0000-0000-0000F7250000}"/>
    <cellStyle name="Обычный 14 2 4 2 2 2 2 2" xfId="9805" xr:uid="{00000000-0005-0000-0000-0000F8250000}"/>
    <cellStyle name="Обычный 14 2 4 2 2 2 3" xfId="9806" xr:uid="{00000000-0005-0000-0000-0000F9250000}"/>
    <cellStyle name="Обычный 14 2 4 2 2 3" xfId="9807" xr:uid="{00000000-0005-0000-0000-0000FA250000}"/>
    <cellStyle name="Обычный 14 2 4 2 2 3 2" xfId="9808" xr:uid="{00000000-0005-0000-0000-0000FB250000}"/>
    <cellStyle name="Обычный 14 2 4 2 2 4" xfId="9809" xr:uid="{00000000-0005-0000-0000-0000FC250000}"/>
    <cellStyle name="Обычный 14 2 4 2 3" xfId="9810" xr:uid="{00000000-0005-0000-0000-0000FD250000}"/>
    <cellStyle name="Обычный 14 2 4 2 3 2" xfId="9811" xr:uid="{00000000-0005-0000-0000-0000FE250000}"/>
    <cellStyle name="Обычный 14 2 4 2 3 2 2" xfId="9812" xr:uid="{00000000-0005-0000-0000-0000FF250000}"/>
    <cellStyle name="Обычный 14 2 4 2 3 3" xfId="9813" xr:uid="{00000000-0005-0000-0000-000000260000}"/>
    <cellStyle name="Обычный 14 2 4 2 4" xfId="9814" xr:uid="{00000000-0005-0000-0000-000001260000}"/>
    <cellStyle name="Обычный 14 2 4 2 4 2" xfId="9815" xr:uid="{00000000-0005-0000-0000-000002260000}"/>
    <cellStyle name="Обычный 14 2 4 2 4 2 2" xfId="9816" xr:uid="{00000000-0005-0000-0000-000003260000}"/>
    <cellStyle name="Обычный 14 2 4 2 4 3" xfId="9817" xr:uid="{00000000-0005-0000-0000-000004260000}"/>
    <cellStyle name="Обычный 14 2 4 2 5" xfId="9818" xr:uid="{00000000-0005-0000-0000-000005260000}"/>
    <cellStyle name="Обычный 14 2 4 2 5 2" xfId="9819" xr:uid="{00000000-0005-0000-0000-000006260000}"/>
    <cellStyle name="Обычный 14 2 4 2 6" xfId="9820" xr:uid="{00000000-0005-0000-0000-000007260000}"/>
    <cellStyle name="Обычный 14 2 4 3" xfId="9821" xr:uid="{00000000-0005-0000-0000-000008260000}"/>
    <cellStyle name="Обычный 14 2 4 3 2" xfId="9822" xr:uid="{00000000-0005-0000-0000-000009260000}"/>
    <cellStyle name="Обычный 14 2 4 3 2 2" xfId="9823" xr:uid="{00000000-0005-0000-0000-00000A260000}"/>
    <cellStyle name="Обычный 14 2 4 3 2 2 2" xfId="9824" xr:uid="{00000000-0005-0000-0000-00000B260000}"/>
    <cellStyle name="Обычный 14 2 4 3 2 3" xfId="9825" xr:uid="{00000000-0005-0000-0000-00000C260000}"/>
    <cellStyle name="Обычный 14 2 4 3 3" xfId="9826" xr:uid="{00000000-0005-0000-0000-00000D260000}"/>
    <cellStyle name="Обычный 14 2 4 3 3 2" xfId="9827" xr:uid="{00000000-0005-0000-0000-00000E260000}"/>
    <cellStyle name="Обычный 14 2 4 3 4" xfId="9828" xr:uid="{00000000-0005-0000-0000-00000F260000}"/>
    <cellStyle name="Обычный 14 2 4 4" xfId="9829" xr:uid="{00000000-0005-0000-0000-000010260000}"/>
    <cellStyle name="Обычный 14 2 4 4 2" xfId="9830" xr:uid="{00000000-0005-0000-0000-000011260000}"/>
    <cellStyle name="Обычный 14 2 4 4 2 2" xfId="9831" xr:uid="{00000000-0005-0000-0000-000012260000}"/>
    <cellStyle name="Обычный 14 2 4 4 3" xfId="9832" xr:uid="{00000000-0005-0000-0000-000013260000}"/>
    <cellStyle name="Обычный 14 2 4 5" xfId="9833" xr:uid="{00000000-0005-0000-0000-000014260000}"/>
    <cellStyle name="Обычный 14 2 4 5 2" xfId="9834" xr:uid="{00000000-0005-0000-0000-000015260000}"/>
    <cellStyle name="Обычный 14 2 4 5 2 2" xfId="9835" xr:uid="{00000000-0005-0000-0000-000016260000}"/>
    <cellStyle name="Обычный 14 2 4 5 3" xfId="9836" xr:uid="{00000000-0005-0000-0000-000017260000}"/>
    <cellStyle name="Обычный 14 2 4 6" xfId="9837" xr:uid="{00000000-0005-0000-0000-000018260000}"/>
    <cellStyle name="Обычный 14 2 4 6 2" xfId="9838" xr:uid="{00000000-0005-0000-0000-000019260000}"/>
    <cellStyle name="Обычный 14 2 4 7" xfId="9839" xr:uid="{00000000-0005-0000-0000-00001A260000}"/>
    <cellStyle name="Обычный 14 2 5" xfId="9840" xr:uid="{00000000-0005-0000-0000-00001B260000}"/>
    <cellStyle name="Обычный 14 2 5 2" xfId="9841" xr:uid="{00000000-0005-0000-0000-00001C260000}"/>
    <cellStyle name="Обычный 14 2 5 2 2" xfId="9842" xr:uid="{00000000-0005-0000-0000-00001D260000}"/>
    <cellStyle name="Обычный 14 2 5 2 2 2" xfId="9843" xr:uid="{00000000-0005-0000-0000-00001E260000}"/>
    <cellStyle name="Обычный 14 2 5 2 2 2 2" xfId="9844" xr:uid="{00000000-0005-0000-0000-00001F260000}"/>
    <cellStyle name="Обычный 14 2 5 2 2 3" xfId="9845" xr:uid="{00000000-0005-0000-0000-000020260000}"/>
    <cellStyle name="Обычный 14 2 5 2 3" xfId="9846" xr:uid="{00000000-0005-0000-0000-000021260000}"/>
    <cellStyle name="Обычный 14 2 5 2 3 2" xfId="9847" xr:uid="{00000000-0005-0000-0000-000022260000}"/>
    <cellStyle name="Обычный 14 2 5 2 3 2 2" xfId="9848" xr:uid="{00000000-0005-0000-0000-000023260000}"/>
    <cellStyle name="Обычный 14 2 5 2 3 3" xfId="9849" xr:uid="{00000000-0005-0000-0000-000024260000}"/>
    <cellStyle name="Обычный 14 2 5 2 4" xfId="9850" xr:uid="{00000000-0005-0000-0000-000025260000}"/>
    <cellStyle name="Обычный 14 2 5 2 4 2" xfId="9851" xr:uid="{00000000-0005-0000-0000-000026260000}"/>
    <cellStyle name="Обычный 14 2 5 2 5" xfId="9852" xr:uid="{00000000-0005-0000-0000-000027260000}"/>
    <cellStyle name="Обычный 14 2 5 3" xfId="9853" xr:uid="{00000000-0005-0000-0000-000028260000}"/>
    <cellStyle name="Обычный 14 2 5 3 2" xfId="9854" xr:uid="{00000000-0005-0000-0000-000029260000}"/>
    <cellStyle name="Обычный 14 2 5 3 2 2" xfId="9855" xr:uid="{00000000-0005-0000-0000-00002A260000}"/>
    <cellStyle name="Обычный 14 2 5 3 2 2 2" xfId="9856" xr:uid="{00000000-0005-0000-0000-00002B260000}"/>
    <cellStyle name="Обычный 14 2 5 3 2 3" xfId="9857" xr:uid="{00000000-0005-0000-0000-00002C260000}"/>
    <cellStyle name="Обычный 14 2 5 3 3" xfId="9858" xr:uid="{00000000-0005-0000-0000-00002D260000}"/>
    <cellStyle name="Обычный 14 2 5 3 3 2" xfId="9859" xr:uid="{00000000-0005-0000-0000-00002E260000}"/>
    <cellStyle name="Обычный 14 2 5 3 4" xfId="9860" xr:uid="{00000000-0005-0000-0000-00002F260000}"/>
    <cellStyle name="Обычный 14 2 5 4" xfId="9861" xr:uid="{00000000-0005-0000-0000-000030260000}"/>
    <cellStyle name="Обычный 14 2 5 4 2" xfId="9862" xr:uid="{00000000-0005-0000-0000-000031260000}"/>
    <cellStyle name="Обычный 14 2 5 4 2 2" xfId="9863" xr:uid="{00000000-0005-0000-0000-000032260000}"/>
    <cellStyle name="Обычный 14 2 5 4 3" xfId="9864" xr:uid="{00000000-0005-0000-0000-000033260000}"/>
    <cellStyle name="Обычный 14 2 5 5" xfId="9865" xr:uid="{00000000-0005-0000-0000-000034260000}"/>
    <cellStyle name="Обычный 14 2 5 5 2" xfId="9866" xr:uid="{00000000-0005-0000-0000-000035260000}"/>
    <cellStyle name="Обычный 14 2 5 5 2 2" xfId="9867" xr:uid="{00000000-0005-0000-0000-000036260000}"/>
    <cellStyle name="Обычный 14 2 5 5 3" xfId="9868" xr:uid="{00000000-0005-0000-0000-000037260000}"/>
    <cellStyle name="Обычный 14 2 5 6" xfId="9869" xr:uid="{00000000-0005-0000-0000-000038260000}"/>
    <cellStyle name="Обычный 14 2 5 6 2" xfId="9870" xr:uid="{00000000-0005-0000-0000-000039260000}"/>
    <cellStyle name="Обычный 14 2 5 7" xfId="9871" xr:uid="{00000000-0005-0000-0000-00003A260000}"/>
    <cellStyle name="Обычный 14 2 6" xfId="9872" xr:uid="{00000000-0005-0000-0000-00003B260000}"/>
    <cellStyle name="Обычный 14 2 6 2" xfId="9873" xr:uid="{00000000-0005-0000-0000-00003C260000}"/>
    <cellStyle name="Обычный 14 2 6 2 2" xfId="9874" xr:uid="{00000000-0005-0000-0000-00003D260000}"/>
    <cellStyle name="Обычный 14 2 6 2 2 2" xfId="9875" xr:uid="{00000000-0005-0000-0000-00003E260000}"/>
    <cellStyle name="Обычный 14 2 6 2 3" xfId="9876" xr:uid="{00000000-0005-0000-0000-00003F260000}"/>
    <cellStyle name="Обычный 14 2 6 3" xfId="9877" xr:uid="{00000000-0005-0000-0000-000040260000}"/>
    <cellStyle name="Обычный 14 2 6 3 2" xfId="9878" xr:uid="{00000000-0005-0000-0000-000041260000}"/>
    <cellStyle name="Обычный 14 2 6 3 2 2" xfId="9879" xr:uid="{00000000-0005-0000-0000-000042260000}"/>
    <cellStyle name="Обычный 14 2 6 3 3" xfId="9880" xr:uid="{00000000-0005-0000-0000-000043260000}"/>
    <cellStyle name="Обычный 14 2 6 4" xfId="9881" xr:uid="{00000000-0005-0000-0000-000044260000}"/>
    <cellStyle name="Обычный 14 2 6 4 2" xfId="9882" xr:uid="{00000000-0005-0000-0000-000045260000}"/>
    <cellStyle name="Обычный 14 2 6 5" xfId="9883" xr:uid="{00000000-0005-0000-0000-000046260000}"/>
    <cellStyle name="Обычный 14 2 7" xfId="9884" xr:uid="{00000000-0005-0000-0000-000047260000}"/>
    <cellStyle name="Обычный 14 2 7 2" xfId="9885" xr:uid="{00000000-0005-0000-0000-000048260000}"/>
    <cellStyle name="Обычный 14 2 7 2 2" xfId="9886" xr:uid="{00000000-0005-0000-0000-000049260000}"/>
    <cellStyle name="Обычный 14 2 7 2 2 2" xfId="9887" xr:uid="{00000000-0005-0000-0000-00004A260000}"/>
    <cellStyle name="Обычный 14 2 7 2 3" xfId="9888" xr:uid="{00000000-0005-0000-0000-00004B260000}"/>
    <cellStyle name="Обычный 14 2 7 3" xfId="9889" xr:uid="{00000000-0005-0000-0000-00004C260000}"/>
    <cellStyle name="Обычный 14 2 7 3 2" xfId="9890" xr:uid="{00000000-0005-0000-0000-00004D260000}"/>
    <cellStyle name="Обычный 14 2 7 4" xfId="9891" xr:uid="{00000000-0005-0000-0000-00004E260000}"/>
    <cellStyle name="Обычный 14 2 8" xfId="9892" xr:uid="{00000000-0005-0000-0000-00004F260000}"/>
    <cellStyle name="Обычный 14 2 8 2" xfId="9893" xr:uid="{00000000-0005-0000-0000-000050260000}"/>
    <cellStyle name="Обычный 14 2 8 2 2" xfId="9894" xr:uid="{00000000-0005-0000-0000-000051260000}"/>
    <cellStyle name="Обычный 14 2 8 3" xfId="9895" xr:uid="{00000000-0005-0000-0000-000052260000}"/>
    <cellStyle name="Обычный 14 2 9" xfId="9896" xr:uid="{00000000-0005-0000-0000-000053260000}"/>
    <cellStyle name="Обычный 14 2 9 2" xfId="9897" xr:uid="{00000000-0005-0000-0000-000054260000}"/>
    <cellStyle name="Обычный 14 2 9 2 2" xfId="9898" xr:uid="{00000000-0005-0000-0000-000055260000}"/>
    <cellStyle name="Обычный 14 2 9 3" xfId="9899" xr:uid="{00000000-0005-0000-0000-000056260000}"/>
    <cellStyle name="Обычный 14 3" xfId="9900" xr:uid="{00000000-0005-0000-0000-000057260000}"/>
    <cellStyle name="Обычный 14 3 2" xfId="9901" xr:uid="{00000000-0005-0000-0000-000058260000}"/>
    <cellStyle name="Обычный 14 3 2 2" xfId="9902" xr:uid="{00000000-0005-0000-0000-000059260000}"/>
    <cellStyle name="Обычный 14 3 2 2 2" xfId="9903" xr:uid="{00000000-0005-0000-0000-00005A260000}"/>
    <cellStyle name="Обычный 14 3 2 2 2 2" xfId="9904" xr:uid="{00000000-0005-0000-0000-00005B260000}"/>
    <cellStyle name="Обычный 14 3 2 2 2 2 2" xfId="9905" xr:uid="{00000000-0005-0000-0000-00005C260000}"/>
    <cellStyle name="Обычный 14 3 2 2 2 3" xfId="9906" xr:uid="{00000000-0005-0000-0000-00005D260000}"/>
    <cellStyle name="Обычный 14 3 2 2 3" xfId="9907" xr:uid="{00000000-0005-0000-0000-00005E260000}"/>
    <cellStyle name="Обычный 14 3 2 2 3 2" xfId="9908" xr:uid="{00000000-0005-0000-0000-00005F260000}"/>
    <cellStyle name="Обычный 14 3 2 2 3 2 2" xfId="9909" xr:uid="{00000000-0005-0000-0000-000060260000}"/>
    <cellStyle name="Обычный 14 3 2 2 3 3" xfId="9910" xr:uid="{00000000-0005-0000-0000-000061260000}"/>
    <cellStyle name="Обычный 14 3 2 2 4" xfId="9911" xr:uid="{00000000-0005-0000-0000-000062260000}"/>
    <cellStyle name="Обычный 14 3 2 2 4 2" xfId="9912" xr:uid="{00000000-0005-0000-0000-000063260000}"/>
    <cellStyle name="Обычный 14 3 2 2 5" xfId="9913" xr:uid="{00000000-0005-0000-0000-000064260000}"/>
    <cellStyle name="Обычный 14 3 2 3" xfId="9914" xr:uid="{00000000-0005-0000-0000-000065260000}"/>
    <cellStyle name="Обычный 14 3 2 3 2" xfId="9915" xr:uid="{00000000-0005-0000-0000-000066260000}"/>
    <cellStyle name="Обычный 14 3 2 3 2 2" xfId="9916" xr:uid="{00000000-0005-0000-0000-000067260000}"/>
    <cellStyle name="Обычный 14 3 2 3 2 2 2" xfId="9917" xr:uid="{00000000-0005-0000-0000-000068260000}"/>
    <cellStyle name="Обычный 14 3 2 3 2 3" xfId="9918" xr:uid="{00000000-0005-0000-0000-000069260000}"/>
    <cellStyle name="Обычный 14 3 2 3 3" xfId="9919" xr:uid="{00000000-0005-0000-0000-00006A260000}"/>
    <cellStyle name="Обычный 14 3 2 3 3 2" xfId="9920" xr:uid="{00000000-0005-0000-0000-00006B260000}"/>
    <cellStyle name="Обычный 14 3 2 3 4" xfId="9921" xr:uid="{00000000-0005-0000-0000-00006C260000}"/>
    <cellStyle name="Обычный 14 3 2 4" xfId="9922" xr:uid="{00000000-0005-0000-0000-00006D260000}"/>
    <cellStyle name="Обычный 14 3 2 4 2" xfId="9923" xr:uid="{00000000-0005-0000-0000-00006E260000}"/>
    <cellStyle name="Обычный 14 3 2 4 2 2" xfId="9924" xr:uid="{00000000-0005-0000-0000-00006F260000}"/>
    <cellStyle name="Обычный 14 3 2 4 3" xfId="9925" xr:uid="{00000000-0005-0000-0000-000070260000}"/>
    <cellStyle name="Обычный 14 3 2 5" xfId="9926" xr:uid="{00000000-0005-0000-0000-000071260000}"/>
    <cellStyle name="Обычный 14 3 2 5 2" xfId="9927" xr:uid="{00000000-0005-0000-0000-000072260000}"/>
    <cellStyle name="Обычный 14 3 2 5 2 2" xfId="9928" xr:uid="{00000000-0005-0000-0000-000073260000}"/>
    <cellStyle name="Обычный 14 3 2 5 3" xfId="9929" xr:uid="{00000000-0005-0000-0000-000074260000}"/>
    <cellStyle name="Обычный 14 3 2 6" xfId="9930" xr:uid="{00000000-0005-0000-0000-000075260000}"/>
    <cellStyle name="Обычный 14 3 2 6 2" xfId="9931" xr:uid="{00000000-0005-0000-0000-000076260000}"/>
    <cellStyle name="Обычный 14 3 2 7" xfId="9932" xr:uid="{00000000-0005-0000-0000-000077260000}"/>
    <cellStyle name="Обычный 14 3 3" xfId="9933" xr:uid="{00000000-0005-0000-0000-000078260000}"/>
    <cellStyle name="Обычный 14 3 3 2" xfId="9934" xr:uid="{00000000-0005-0000-0000-000079260000}"/>
    <cellStyle name="Обычный 14 3 3 2 2" xfId="9935" xr:uid="{00000000-0005-0000-0000-00007A260000}"/>
    <cellStyle name="Обычный 14 3 3 2 2 2" xfId="9936" xr:uid="{00000000-0005-0000-0000-00007B260000}"/>
    <cellStyle name="Обычный 14 3 3 2 3" xfId="9937" xr:uid="{00000000-0005-0000-0000-00007C260000}"/>
    <cellStyle name="Обычный 14 3 3 3" xfId="9938" xr:uid="{00000000-0005-0000-0000-00007D260000}"/>
    <cellStyle name="Обычный 14 3 3 3 2" xfId="9939" xr:uid="{00000000-0005-0000-0000-00007E260000}"/>
    <cellStyle name="Обычный 14 3 3 3 2 2" xfId="9940" xr:uid="{00000000-0005-0000-0000-00007F260000}"/>
    <cellStyle name="Обычный 14 3 3 3 3" xfId="9941" xr:uid="{00000000-0005-0000-0000-000080260000}"/>
    <cellStyle name="Обычный 14 3 3 4" xfId="9942" xr:uid="{00000000-0005-0000-0000-000081260000}"/>
    <cellStyle name="Обычный 14 3 3 4 2" xfId="9943" xr:uid="{00000000-0005-0000-0000-000082260000}"/>
    <cellStyle name="Обычный 14 3 3 5" xfId="9944" xr:uid="{00000000-0005-0000-0000-000083260000}"/>
    <cellStyle name="Обычный 14 3 4" xfId="9945" xr:uid="{00000000-0005-0000-0000-000084260000}"/>
    <cellStyle name="Обычный 14 3 4 2" xfId="9946" xr:uid="{00000000-0005-0000-0000-000085260000}"/>
    <cellStyle name="Обычный 14 3 4 2 2" xfId="9947" xr:uid="{00000000-0005-0000-0000-000086260000}"/>
    <cellStyle name="Обычный 14 3 4 2 2 2" xfId="9948" xr:uid="{00000000-0005-0000-0000-000087260000}"/>
    <cellStyle name="Обычный 14 3 4 2 3" xfId="9949" xr:uid="{00000000-0005-0000-0000-000088260000}"/>
    <cellStyle name="Обычный 14 3 4 3" xfId="9950" xr:uid="{00000000-0005-0000-0000-000089260000}"/>
    <cellStyle name="Обычный 14 3 4 3 2" xfId="9951" xr:uid="{00000000-0005-0000-0000-00008A260000}"/>
    <cellStyle name="Обычный 14 3 4 4" xfId="9952" xr:uid="{00000000-0005-0000-0000-00008B260000}"/>
    <cellStyle name="Обычный 14 3 5" xfId="9953" xr:uid="{00000000-0005-0000-0000-00008C260000}"/>
    <cellStyle name="Обычный 14 3 5 2" xfId="9954" xr:uid="{00000000-0005-0000-0000-00008D260000}"/>
    <cellStyle name="Обычный 14 3 5 2 2" xfId="9955" xr:uid="{00000000-0005-0000-0000-00008E260000}"/>
    <cellStyle name="Обычный 14 3 5 3" xfId="9956" xr:uid="{00000000-0005-0000-0000-00008F260000}"/>
    <cellStyle name="Обычный 14 3 6" xfId="9957" xr:uid="{00000000-0005-0000-0000-000090260000}"/>
    <cellStyle name="Обычный 14 3 6 2" xfId="9958" xr:uid="{00000000-0005-0000-0000-000091260000}"/>
    <cellStyle name="Обычный 14 3 6 2 2" xfId="9959" xr:uid="{00000000-0005-0000-0000-000092260000}"/>
    <cellStyle name="Обычный 14 3 6 3" xfId="9960" xr:uid="{00000000-0005-0000-0000-000093260000}"/>
    <cellStyle name="Обычный 14 3 7" xfId="9961" xr:uid="{00000000-0005-0000-0000-000094260000}"/>
    <cellStyle name="Обычный 14 3 8" xfId="9962" xr:uid="{00000000-0005-0000-0000-000095260000}"/>
    <cellStyle name="Обычный 14 3 8 2" xfId="9963" xr:uid="{00000000-0005-0000-0000-000096260000}"/>
    <cellStyle name="Обычный 14 3 9" xfId="9964" xr:uid="{00000000-0005-0000-0000-000097260000}"/>
    <cellStyle name="Обычный 14 4" xfId="9965" xr:uid="{00000000-0005-0000-0000-000098260000}"/>
    <cellStyle name="Обычный 14 4 2" xfId="9966" xr:uid="{00000000-0005-0000-0000-000099260000}"/>
    <cellStyle name="Обычный 14 4 2 2" xfId="9967" xr:uid="{00000000-0005-0000-0000-00009A260000}"/>
    <cellStyle name="Обычный 14 4 2 2 2" xfId="9968" xr:uid="{00000000-0005-0000-0000-00009B260000}"/>
    <cellStyle name="Обычный 14 4 2 2 2 2" xfId="9969" xr:uid="{00000000-0005-0000-0000-00009C260000}"/>
    <cellStyle name="Обычный 14 4 2 2 2 2 2" xfId="9970" xr:uid="{00000000-0005-0000-0000-00009D260000}"/>
    <cellStyle name="Обычный 14 4 2 2 2 3" xfId="9971" xr:uid="{00000000-0005-0000-0000-00009E260000}"/>
    <cellStyle name="Обычный 14 4 2 2 3" xfId="9972" xr:uid="{00000000-0005-0000-0000-00009F260000}"/>
    <cellStyle name="Обычный 14 4 2 2 3 2" xfId="9973" xr:uid="{00000000-0005-0000-0000-0000A0260000}"/>
    <cellStyle name="Обычный 14 4 2 2 3 2 2" xfId="9974" xr:uid="{00000000-0005-0000-0000-0000A1260000}"/>
    <cellStyle name="Обычный 14 4 2 2 3 3" xfId="9975" xr:uid="{00000000-0005-0000-0000-0000A2260000}"/>
    <cellStyle name="Обычный 14 4 2 2 4" xfId="9976" xr:uid="{00000000-0005-0000-0000-0000A3260000}"/>
    <cellStyle name="Обычный 14 4 2 2 4 2" xfId="9977" xr:uid="{00000000-0005-0000-0000-0000A4260000}"/>
    <cellStyle name="Обычный 14 4 2 2 5" xfId="9978" xr:uid="{00000000-0005-0000-0000-0000A5260000}"/>
    <cellStyle name="Обычный 14 4 2 3" xfId="9979" xr:uid="{00000000-0005-0000-0000-0000A6260000}"/>
    <cellStyle name="Обычный 14 4 2 3 2" xfId="9980" xr:uid="{00000000-0005-0000-0000-0000A7260000}"/>
    <cellStyle name="Обычный 14 4 2 3 2 2" xfId="9981" xr:uid="{00000000-0005-0000-0000-0000A8260000}"/>
    <cellStyle name="Обычный 14 4 2 3 2 2 2" xfId="9982" xr:uid="{00000000-0005-0000-0000-0000A9260000}"/>
    <cellStyle name="Обычный 14 4 2 3 2 3" xfId="9983" xr:uid="{00000000-0005-0000-0000-0000AA260000}"/>
    <cellStyle name="Обычный 14 4 2 3 3" xfId="9984" xr:uid="{00000000-0005-0000-0000-0000AB260000}"/>
    <cellStyle name="Обычный 14 4 2 3 3 2" xfId="9985" xr:uid="{00000000-0005-0000-0000-0000AC260000}"/>
    <cellStyle name="Обычный 14 4 2 3 4" xfId="9986" xr:uid="{00000000-0005-0000-0000-0000AD260000}"/>
    <cellStyle name="Обычный 14 4 2 4" xfId="9987" xr:uid="{00000000-0005-0000-0000-0000AE260000}"/>
    <cellStyle name="Обычный 14 4 2 4 2" xfId="9988" xr:uid="{00000000-0005-0000-0000-0000AF260000}"/>
    <cellStyle name="Обычный 14 4 2 4 2 2" xfId="9989" xr:uid="{00000000-0005-0000-0000-0000B0260000}"/>
    <cellStyle name="Обычный 14 4 2 4 3" xfId="9990" xr:uid="{00000000-0005-0000-0000-0000B1260000}"/>
    <cellStyle name="Обычный 14 4 2 5" xfId="9991" xr:uid="{00000000-0005-0000-0000-0000B2260000}"/>
    <cellStyle name="Обычный 14 4 2 5 2" xfId="9992" xr:uid="{00000000-0005-0000-0000-0000B3260000}"/>
    <cellStyle name="Обычный 14 4 2 5 2 2" xfId="9993" xr:uid="{00000000-0005-0000-0000-0000B4260000}"/>
    <cellStyle name="Обычный 14 4 2 5 3" xfId="9994" xr:uid="{00000000-0005-0000-0000-0000B5260000}"/>
    <cellStyle name="Обычный 14 4 2 6" xfId="9995" xr:uid="{00000000-0005-0000-0000-0000B6260000}"/>
    <cellStyle name="Обычный 14 4 2 6 2" xfId="9996" xr:uid="{00000000-0005-0000-0000-0000B7260000}"/>
    <cellStyle name="Обычный 14 4 2 7" xfId="9997" xr:uid="{00000000-0005-0000-0000-0000B8260000}"/>
    <cellStyle name="Обычный 14 4 3" xfId="9998" xr:uid="{00000000-0005-0000-0000-0000B9260000}"/>
    <cellStyle name="Обычный 14 4 3 2" xfId="9999" xr:uid="{00000000-0005-0000-0000-0000BA260000}"/>
    <cellStyle name="Обычный 14 4 3 2 2" xfId="10000" xr:uid="{00000000-0005-0000-0000-0000BB260000}"/>
    <cellStyle name="Обычный 14 4 3 2 2 2" xfId="10001" xr:uid="{00000000-0005-0000-0000-0000BC260000}"/>
    <cellStyle name="Обычный 14 4 3 2 3" xfId="10002" xr:uid="{00000000-0005-0000-0000-0000BD260000}"/>
    <cellStyle name="Обычный 14 4 3 3" xfId="10003" xr:uid="{00000000-0005-0000-0000-0000BE260000}"/>
    <cellStyle name="Обычный 14 4 3 3 2" xfId="10004" xr:uid="{00000000-0005-0000-0000-0000BF260000}"/>
    <cellStyle name="Обычный 14 4 3 3 2 2" xfId="10005" xr:uid="{00000000-0005-0000-0000-0000C0260000}"/>
    <cellStyle name="Обычный 14 4 3 3 3" xfId="10006" xr:uid="{00000000-0005-0000-0000-0000C1260000}"/>
    <cellStyle name="Обычный 14 4 3 4" xfId="10007" xr:uid="{00000000-0005-0000-0000-0000C2260000}"/>
    <cellStyle name="Обычный 14 4 3 4 2" xfId="10008" xr:uid="{00000000-0005-0000-0000-0000C3260000}"/>
    <cellStyle name="Обычный 14 4 3 5" xfId="10009" xr:uid="{00000000-0005-0000-0000-0000C4260000}"/>
    <cellStyle name="Обычный 14 4 4" xfId="10010" xr:uid="{00000000-0005-0000-0000-0000C5260000}"/>
    <cellStyle name="Обычный 14 4 4 2" xfId="10011" xr:uid="{00000000-0005-0000-0000-0000C6260000}"/>
    <cellStyle name="Обычный 14 4 4 2 2" xfId="10012" xr:uid="{00000000-0005-0000-0000-0000C7260000}"/>
    <cellStyle name="Обычный 14 4 4 2 2 2" xfId="10013" xr:uid="{00000000-0005-0000-0000-0000C8260000}"/>
    <cellStyle name="Обычный 14 4 4 2 3" xfId="10014" xr:uid="{00000000-0005-0000-0000-0000C9260000}"/>
    <cellStyle name="Обычный 14 4 4 3" xfId="10015" xr:uid="{00000000-0005-0000-0000-0000CA260000}"/>
    <cellStyle name="Обычный 14 4 4 3 2" xfId="10016" xr:uid="{00000000-0005-0000-0000-0000CB260000}"/>
    <cellStyle name="Обычный 14 4 4 4" xfId="10017" xr:uid="{00000000-0005-0000-0000-0000CC260000}"/>
    <cellStyle name="Обычный 14 4 5" xfId="10018" xr:uid="{00000000-0005-0000-0000-0000CD260000}"/>
    <cellStyle name="Обычный 14 4 5 2" xfId="10019" xr:uid="{00000000-0005-0000-0000-0000CE260000}"/>
    <cellStyle name="Обычный 14 4 5 2 2" xfId="10020" xr:uid="{00000000-0005-0000-0000-0000CF260000}"/>
    <cellStyle name="Обычный 14 4 5 3" xfId="10021" xr:uid="{00000000-0005-0000-0000-0000D0260000}"/>
    <cellStyle name="Обычный 14 4 6" xfId="10022" xr:uid="{00000000-0005-0000-0000-0000D1260000}"/>
    <cellStyle name="Обычный 14 4 6 2" xfId="10023" xr:uid="{00000000-0005-0000-0000-0000D2260000}"/>
    <cellStyle name="Обычный 14 4 6 2 2" xfId="10024" xr:uid="{00000000-0005-0000-0000-0000D3260000}"/>
    <cellStyle name="Обычный 14 4 6 3" xfId="10025" xr:uid="{00000000-0005-0000-0000-0000D4260000}"/>
    <cellStyle name="Обычный 14 4 7" xfId="10026" xr:uid="{00000000-0005-0000-0000-0000D5260000}"/>
    <cellStyle name="Обычный 14 4 7 2" xfId="10027" xr:uid="{00000000-0005-0000-0000-0000D6260000}"/>
    <cellStyle name="Обычный 14 4 8" xfId="10028" xr:uid="{00000000-0005-0000-0000-0000D7260000}"/>
    <cellStyle name="Обычный 14 5" xfId="10029" xr:uid="{00000000-0005-0000-0000-0000D8260000}"/>
    <cellStyle name="Обычный 14 5 2" xfId="10030" xr:uid="{00000000-0005-0000-0000-0000D9260000}"/>
    <cellStyle name="Обычный 14 5 2 2" xfId="10031" xr:uid="{00000000-0005-0000-0000-0000DA260000}"/>
    <cellStyle name="Обычный 14 5 2 3" xfId="10032" xr:uid="{00000000-0005-0000-0000-0000DB260000}"/>
    <cellStyle name="Обычный 14 5 2 3 2" xfId="10033" xr:uid="{00000000-0005-0000-0000-0000DC260000}"/>
    <cellStyle name="Обычный 14 5 2 3 2 2" xfId="10034" xr:uid="{00000000-0005-0000-0000-0000DD260000}"/>
    <cellStyle name="Обычный 14 5 2 3 3" xfId="10035" xr:uid="{00000000-0005-0000-0000-0000DE260000}"/>
    <cellStyle name="Обычный 14 5 2 4" xfId="10036" xr:uid="{00000000-0005-0000-0000-0000DF260000}"/>
    <cellStyle name="Обычный 14 5 2 4 2" xfId="10037" xr:uid="{00000000-0005-0000-0000-0000E0260000}"/>
    <cellStyle name="Обычный 14 5 2 5" xfId="10038" xr:uid="{00000000-0005-0000-0000-0000E1260000}"/>
    <cellStyle name="Обычный 14 5 3" xfId="10039" xr:uid="{00000000-0005-0000-0000-0000E2260000}"/>
    <cellStyle name="Обычный 14 5 3 2" xfId="10040" xr:uid="{00000000-0005-0000-0000-0000E3260000}"/>
    <cellStyle name="Обычный 14 5 3 2 2" xfId="10041" xr:uid="{00000000-0005-0000-0000-0000E4260000}"/>
    <cellStyle name="Обычный 14 5 3 2 2 2" xfId="10042" xr:uid="{00000000-0005-0000-0000-0000E5260000}"/>
    <cellStyle name="Обычный 14 5 3 2 3" xfId="10043" xr:uid="{00000000-0005-0000-0000-0000E6260000}"/>
    <cellStyle name="Обычный 14 5 3 3" xfId="10044" xr:uid="{00000000-0005-0000-0000-0000E7260000}"/>
    <cellStyle name="Обычный 14 5 3 3 2" xfId="10045" xr:uid="{00000000-0005-0000-0000-0000E8260000}"/>
    <cellStyle name="Обычный 14 5 3 4" xfId="10046" xr:uid="{00000000-0005-0000-0000-0000E9260000}"/>
    <cellStyle name="Обычный 14 5 4" xfId="10047" xr:uid="{00000000-0005-0000-0000-0000EA260000}"/>
    <cellStyle name="Обычный 14 5 4 2" xfId="10048" xr:uid="{00000000-0005-0000-0000-0000EB260000}"/>
    <cellStyle name="Обычный 14 5 4 2 2" xfId="10049" xr:uid="{00000000-0005-0000-0000-0000EC260000}"/>
    <cellStyle name="Обычный 14 5 4 3" xfId="10050" xr:uid="{00000000-0005-0000-0000-0000ED260000}"/>
    <cellStyle name="Обычный 14 5 5" xfId="10051" xr:uid="{00000000-0005-0000-0000-0000EE260000}"/>
    <cellStyle name="Обычный 14 5 5 2" xfId="10052" xr:uid="{00000000-0005-0000-0000-0000EF260000}"/>
    <cellStyle name="Обычный 14 5 5 2 2" xfId="10053" xr:uid="{00000000-0005-0000-0000-0000F0260000}"/>
    <cellStyle name="Обычный 14 5 5 3" xfId="10054" xr:uid="{00000000-0005-0000-0000-0000F1260000}"/>
    <cellStyle name="Обычный 14 5 6" xfId="10055" xr:uid="{00000000-0005-0000-0000-0000F2260000}"/>
    <cellStyle name="Обычный 14 5 6 2" xfId="10056" xr:uid="{00000000-0005-0000-0000-0000F3260000}"/>
    <cellStyle name="Обычный 14 5 7" xfId="10057" xr:uid="{00000000-0005-0000-0000-0000F4260000}"/>
    <cellStyle name="Обычный 14 6" xfId="10058" xr:uid="{00000000-0005-0000-0000-0000F5260000}"/>
    <cellStyle name="Обычный 14 6 2" xfId="10059" xr:uid="{00000000-0005-0000-0000-0000F6260000}"/>
    <cellStyle name="Обычный 14 6 3" xfId="10060" xr:uid="{00000000-0005-0000-0000-0000F7260000}"/>
    <cellStyle name="Обычный 14 6 3 2" xfId="10061" xr:uid="{00000000-0005-0000-0000-0000F8260000}"/>
    <cellStyle name="Обычный 14 6 3 2 2" xfId="10062" xr:uid="{00000000-0005-0000-0000-0000F9260000}"/>
    <cellStyle name="Обычный 14 6 3 3" xfId="10063" xr:uid="{00000000-0005-0000-0000-0000FA260000}"/>
    <cellStyle name="Обычный 14 6 4" xfId="10064" xr:uid="{00000000-0005-0000-0000-0000FB260000}"/>
    <cellStyle name="Обычный 14 6 4 2" xfId="10065" xr:uid="{00000000-0005-0000-0000-0000FC260000}"/>
    <cellStyle name="Обычный 14 6 5" xfId="10066" xr:uid="{00000000-0005-0000-0000-0000FD260000}"/>
    <cellStyle name="Обычный 14 7" xfId="10067" xr:uid="{00000000-0005-0000-0000-0000FE260000}"/>
    <cellStyle name="Обычный 14 7 2" xfId="10068" xr:uid="{00000000-0005-0000-0000-0000FF260000}"/>
    <cellStyle name="Обычный 14 7 2 2" xfId="10069" xr:uid="{00000000-0005-0000-0000-000000270000}"/>
    <cellStyle name="Обычный 14 7 2 2 2" xfId="10070" xr:uid="{00000000-0005-0000-0000-000001270000}"/>
    <cellStyle name="Обычный 14 7 2 3" xfId="10071" xr:uid="{00000000-0005-0000-0000-000002270000}"/>
    <cellStyle name="Обычный 14 7 3" xfId="10072" xr:uid="{00000000-0005-0000-0000-000003270000}"/>
    <cellStyle name="Обычный 14 7 3 2" xfId="10073" xr:uid="{00000000-0005-0000-0000-000004270000}"/>
    <cellStyle name="Обычный 14 7 3 2 2" xfId="10074" xr:uid="{00000000-0005-0000-0000-000005270000}"/>
    <cellStyle name="Обычный 14 7 3 3" xfId="10075" xr:uid="{00000000-0005-0000-0000-000006270000}"/>
    <cellStyle name="Обычный 14 7 4" xfId="10076" xr:uid="{00000000-0005-0000-0000-000007270000}"/>
    <cellStyle name="Обычный 14 7 4 2" xfId="10077" xr:uid="{00000000-0005-0000-0000-000008270000}"/>
    <cellStyle name="Обычный 14 7 5" xfId="10078" xr:uid="{00000000-0005-0000-0000-000009270000}"/>
    <cellStyle name="Обычный 14 8" xfId="10079" xr:uid="{00000000-0005-0000-0000-00000A270000}"/>
    <cellStyle name="Обычный 14 8 2" xfId="10080" xr:uid="{00000000-0005-0000-0000-00000B270000}"/>
    <cellStyle name="Обычный 14 8 2 2" xfId="10081" xr:uid="{00000000-0005-0000-0000-00000C270000}"/>
    <cellStyle name="Обычный 14 8 3" xfId="10082" xr:uid="{00000000-0005-0000-0000-00000D270000}"/>
    <cellStyle name="Обычный 14 9" xfId="10083" xr:uid="{00000000-0005-0000-0000-00000E270000}"/>
    <cellStyle name="Обычный 14 9 2" xfId="10084" xr:uid="{00000000-0005-0000-0000-00000F270000}"/>
    <cellStyle name="Обычный 14 9 2 2" xfId="10085" xr:uid="{00000000-0005-0000-0000-000010270000}"/>
    <cellStyle name="Обычный 14 9 3" xfId="10086" xr:uid="{00000000-0005-0000-0000-000011270000}"/>
    <cellStyle name="Обычный 140" xfId="10087" xr:uid="{00000000-0005-0000-0000-000012270000}"/>
    <cellStyle name="Обычный 140 2" xfId="10088" xr:uid="{00000000-0005-0000-0000-000013270000}"/>
    <cellStyle name="Обычный 140 2 2" xfId="10089" xr:uid="{00000000-0005-0000-0000-000014270000}"/>
    <cellStyle name="Обычный 140 2 2 2" xfId="10090" xr:uid="{00000000-0005-0000-0000-000015270000}"/>
    <cellStyle name="Обычный 140 2 2 2 2" xfId="10091" xr:uid="{00000000-0005-0000-0000-000016270000}"/>
    <cellStyle name="Обычный 140 2 2 3" xfId="10092" xr:uid="{00000000-0005-0000-0000-000017270000}"/>
    <cellStyle name="Обычный 140 2 3" xfId="10093" xr:uid="{00000000-0005-0000-0000-000018270000}"/>
    <cellStyle name="Обычный 140 2 3 2" xfId="10094" xr:uid="{00000000-0005-0000-0000-000019270000}"/>
    <cellStyle name="Обычный 140 2 3 2 2" xfId="10095" xr:uid="{00000000-0005-0000-0000-00001A270000}"/>
    <cellStyle name="Обычный 140 2 3 3" xfId="10096" xr:uid="{00000000-0005-0000-0000-00001B270000}"/>
    <cellStyle name="Обычный 140 2 4" xfId="10097" xr:uid="{00000000-0005-0000-0000-00001C270000}"/>
    <cellStyle name="Обычный 140 2 4 2" xfId="10098" xr:uid="{00000000-0005-0000-0000-00001D270000}"/>
    <cellStyle name="Обычный 140 2 5" xfId="10099" xr:uid="{00000000-0005-0000-0000-00001E270000}"/>
    <cellStyle name="Обычный 140 3" xfId="10100" xr:uid="{00000000-0005-0000-0000-00001F270000}"/>
    <cellStyle name="Обычный 140 3 2" xfId="10101" xr:uid="{00000000-0005-0000-0000-000020270000}"/>
    <cellStyle name="Обычный 140 3 2 2" xfId="10102" xr:uid="{00000000-0005-0000-0000-000021270000}"/>
    <cellStyle name="Обычный 140 3 2 2 2" xfId="10103" xr:uid="{00000000-0005-0000-0000-000022270000}"/>
    <cellStyle name="Обычный 140 3 2 3" xfId="10104" xr:uid="{00000000-0005-0000-0000-000023270000}"/>
    <cellStyle name="Обычный 140 3 3" xfId="10105" xr:uid="{00000000-0005-0000-0000-000024270000}"/>
    <cellStyle name="Обычный 140 3 3 2" xfId="10106" xr:uid="{00000000-0005-0000-0000-000025270000}"/>
    <cellStyle name="Обычный 140 3 4" xfId="10107" xr:uid="{00000000-0005-0000-0000-000026270000}"/>
    <cellStyle name="Обычный 140 4" xfId="10108" xr:uid="{00000000-0005-0000-0000-000027270000}"/>
    <cellStyle name="Обычный 140 4 2" xfId="10109" xr:uid="{00000000-0005-0000-0000-000028270000}"/>
    <cellStyle name="Обычный 140 4 2 2" xfId="10110" xr:uid="{00000000-0005-0000-0000-000029270000}"/>
    <cellStyle name="Обычный 140 4 3" xfId="10111" xr:uid="{00000000-0005-0000-0000-00002A270000}"/>
    <cellStyle name="Обычный 141" xfId="10112" xr:uid="{00000000-0005-0000-0000-00002B270000}"/>
    <cellStyle name="Обычный 141 2" xfId="10113" xr:uid="{00000000-0005-0000-0000-00002C270000}"/>
    <cellStyle name="Обычный 141 2 2" xfId="10114" xr:uid="{00000000-0005-0000-0000-00002D270000}"/>
    <cellStyle name="Обычный 141 2 2 2" xfId="10115" xr:uid="{00000000-0005-0000-0000-00002E270000}"/>
    <cellStyle name="Обычный 141 2 2 2 2" xfId="10116" xr:uid="{00000000-0005-0000-0000-00002F270000}"/>
    <cellStyle name="Обычный 141 2 2 3" xfId="10117" xr:uid="{00000000-0005-0000-0000-000030270000}"/>
    <cellStyle name="Обычный 141 2 3" xfId="10118" xr:uid="{00000000-0005-0000-0000-000031270000}"/>
    <cellStyle name="Обычный 141 2 3 2" xfId="10119" xr:uid="{00000000-0005-0000-0000-000032270000}"/>
    <cellStyle name="Обычный 141 2 3 2 2" xfId="10120" xr:uid="{00000000-0005-0000-0000-000033270000}"/>
    <cellStyle name="Обычный 141 2 3 3" xfId="10121" xr:uid="{00000000-0005-0000-0000-000034270000}"/>
    <cellStyle name="Обычный 141 2 4" xfId="10122" xr:uid="{00000000-0005-0000-0000-000035270000}"/>
    <cellStyle name="Обычный 141 2 4 2" xfId="10123" xr:uid="{00000000-0005-0000-0000-000036270000}"/>
    <cellStyle name="Обычный 141 2 5" xfId="10124" xr:uid="{00000000-0005-0000-0000-000037270000}"/>
    <cellStyle name="Обычный 141 3" xfId="10125" xr:uid="{00000000-0005-0000-0000-000038270000}"/>
    <cellStyle name="Обычный 141 3 2" xfId="10126" xr:uid="{00000000-0005-0000-0000-000039270000}"/>
    <cellStyle name="Обычный 141 3 2 2" xfId="10127" xr:uid="{00000000-0005-0000-0000-00003A270000}"/>
    <cellStyle name="Обычный 141 3 2 2 2" xfId="10128" xr:uid="{00000000-0005-0000-0000-00003B270000}"/>
    <cellStyle name="Обычный 141 3 2 3" xfId="10129" xr:uid="{00000000-0005-0000-0000-00003C270000}"/>
    <cellStyle name="Обычный 141 3 3" xfId="10130" xr:uid="{00000000-0005-0000-0000-00003D270000}"/>
    <cellStyle name="Обычный 141 3 3 2" xfId="10131" xr:uid="{00000000-0005-0000-0000-00003E270000}"/>
    <cellStyle name="Обычный 141 3 4" xfId="10132" xr:uid="{00000000-0005-0000-0000-00003F270000}"/>
    <cellStyle name="Обычный 141 4" xfId="10133" xr:uid="{00000000-0005-0000-0000-000040270000}"/>
    <cellStyle name="Обычный 141 4 2" xfId="10134" xr:uid="{00000000-0005-0000-0000-000041270000}"/>
    <cellStyle name="Обычный 141 4 2 2" xfId="10135" xr:uid="{00000000-0005-0000-0000-000042270000}"/>
    <cellStyle name="Обычный 141 4 3" xfId="10136" xr:uid="{00000000-0005-0000-0000-000043270000}"/>
    <cellStyle name="Обычный 142" xfId="10137" xr:uid="{00000000-0005-0000-0000-000044270000}"/>
    <cellStyle name="Обычный 142 2" xfId="10138" xr:uid="{00000000-0005-0000-0000-000045270000}"/>
    <cellStyle name="Обычный 142 2 2" xfId="10139" xr:uid="{00000000-0005-0000-0000-000046270000}"/>
    <cellStyle name="Обычный 142 2 2 2" xfId="10140" xr:uid="{00000000-0005-0000-0000-000047270000}"/>
    <cellStyle name="Обычный 142 2 2 2 2" xfId="10141" xr:uid="{00000000-0005-0000-0000-000048270000}"/>
    <cellStyle name="Обычный 142 2 2 3" xfId="10142" xr:uid="{00000000-0005-0000-0000-000049270000}"/>
    <cellStyle name="Обычный 142 2 3" xfId="10143" xr:uid="{00000000-0005-0000-0000-00004A270000}"/>
    <cellStyle name="Обычный 142 2 3 2" xfId="10144" xr:uid="{00000000-0005-0000-0000-00004B270000}"/>
    <cellStyle name="Обычный 142 2 3 2 2" xfId="10145" xr:uid="{00000000-0005-0000-0000-00004C270000}"/>
    <cellStyle name="Обычный 142 2 3 3" xfId="10146" xr:uid="{00000000-0005-0000-0000-00004D270000}"/>
    <cellStyle name="Обычный 142 2 4" xfId="10147" xr:uid="{00000000-0005-0000-0000-00004E270000}"/>
    <cellStyle name="Обычный 142 2 4 2" xfId="10148" xr:uid="{00000000-0005-0000-0000-00004F270000}"/>
    <cellStyle name="Обычный 142 2 5" xfId="10149" xr:uid="{00000000-0005-0000-0000-000050270000}"/>
    <cellStyle name="Обычный 142 3" xfId="10150" xr:uid="{00000000-0005-0000-0000-000051270000}"/>
    <cellStyle name="Обычный 142 3 2" xfId="10151" xr:uid="{00000000-0005-0000-0000-000052270000}"/>
    <cellStyle name="Обычный 142 3 2 2" xfId="10152" xr:uid="{00000000-0005-0000-0000-000053270000}"/>
    <cellStyle name="Обычный 142 3 2 2 2" xfId="10153" xr:uid="{00000000-0005-0000-0000-000054270000}"/>
    <cellStyle name="Обычный 142 3 2 3" xfId="10154" xr:uid="{00000000-0005-0000-0000-000055270000}"/>
    <cellStyle name="Обычный 142 3 3" xfId="10155" xr:uid="{00000000-0005-0000-0000-000056270000}"/>
    <cellStyle name="Обычный 142 3 3 2" xfId="10156" xr:uid="{00000000-0005-0000-0000-000057270000}"/>
    <cellStyle name="Обычный 142 3 4" xfId="10157" xr:uid="{00000000-0005-0000-0000-000058270000}"/>
    <cellStyle name="Обычный 142 4" xfId="10158" xr:uid="{00000000-0005-0000-0000-000059270000}"/>
    <cellStyle name="Обычный 142 4 2" xfId="10159" xr:uid="{00000000-0005-0000-0000-00005A270000}"/>
    <cellStyle name="Обычный 142 4 2 2" xfId="10160" xr:uid="{00000000-0005-0000-0000-00005B270000}"/>
    <cellStyle name="Обычный 142 4 3" xfId="10161" xr:uid="{00000000-0005-0000-0000-00005C270000}"/>
    <cellStyle name="Обычный 143" xfId="10162" xr:uid="{00000000-0005-0000-0000-00005D270000}"/>
    <cellStyle name="Обычный 143 2" xfId="10163" xr:uid="{00000000-0005-0000-0000-00005E270000}"/>
    <cellStyle name="Обычный 143 3" xfId="10164" xr:uid="{00000000-0005-0000-0000-00005F270000}"/>
    <cellStyle name="Обычный 144" xfId="10165" xr:uid="{00000000-0005-0000-0000-000060270000}"/>
    <cellStyle name="Обычный 144 2" xfId="10166" xr:uid="{00000000-0005-0000-0000-000061270000}"/>
    <cellStyle name="Обычный 144 3" xfId="10167" xr:uid="{00000000-0005-0000-0000-000062270000}"/>
    <cellStyle name="Обычный 145" xfId="10168" xr:uid="{00000000-0005-0000-0000-000063270000}"/>
    <cellStyle name="Обычный 145 2" xfId="10169" xr:uid="{00000000-0005-0000-0000-000064270000}"/>
    <cellStyle name="Обычный 145 3" xfId="10170" xr:uid="{00000000-0005-0000-0000-000065270000}"/>
    <cellStyle name="Обычный 146" xfId="10171" xr:uid="{00000000-0005-0000-0000-000066270000}"/>
    <cellStyle name="Обычный 146 2" xfId="10172" xr:uid="{00000000-0005-0000-0000-000067270000}"/>
    <cellStyle name="Обычный 147" xfId="10173" xr:uid="{00000000-0005-0000-0000-000068270000}"/>
    <cellStyle name="Обычный 147 2" xfId="10174" xr:uid="{00000000-0005-0000-0000-000069270000}"/>
    <cellStyle name="Обычный 147 2 2" xfId="10175" xr:uid="{00000000-0005-0000-0000-00006A270000}"/>
    <cellStyle name="Обычный 147 2 2 2" xfId="10176" xr:uid="{00000000-0005-0000-0000-00006B270000}"/>
    <cellStyle name="Обычный 147 2 2 2 2" xfId="10177" xr:uid="{00000000-0005-0000-0000-00006C270000}"/>
    <cellStyle name="Обычный 147 2 2 3" xfId="10178" xr:uid="{00000000-0005-0000-0000-00006D270000}"/>
    <cellStyle name="Обычный 147 2 3" xfId="10179" xr:uid="{00000000-0005-0000-0000-00006E270000}"/>
    <cellStyle name="Обычный 147 2 3 2" xfId="10180" xr:uid="{00000000-0005-0000-0000-00006F270000}"/>
    <cellStyle name="Обычный 147 2 3 2 2" xfId="10181" xr:uid="{00000000-0005-0000-0000-000070270000}"/>
    <cellStyle name="Обычный 147 2 3 3" xfId="10182" xr:uid="{00000000-0005-0000-0000-000071270000}"/>
    <cellStyle name="Обычный 147 2 4" xfId="10183" xr:uid="{00000000-0005-0000-0000-000072270000}"/>
    <cellStyle name="Обычный 147 2 4 2" xfId="10184" xr:uid="{00000000-0005-0000-0000-000073270000}"/>
    <cellStyle name="Обычный 147 2 5" xfId="10185" xr:uid="{00000000-0005-0000-0000-000074270000}"/>
    <cellStyle name="Обычный 147 3" xfId="10186" xr:uid="{00000000-0005-0000-0000-000075270000}"/>
    <cellStyle name="Обычный 147 3 2" xfId="10187" xr:uid="{00000000-0005-0000-0000-000076270000}"/>
    <cellStyle name="Обычный 147 3 2 2" xfId="10188" xr:uid="{00000000-0005-0000-0000-000077270000}"/>
    <cellStyle name="Обычный 147 3 3" xfId="10189" xr:uid="{00000000-0005-0000-0000-000078270000}"/>
    <cellStyle name="Обычный 147 4" xfId="10190" xr:uid="{00000000-0005-0000-0000-000079270000}"/>
    <cellStyle name="Обычный 147 4 2" xfId="10191" xr:uid="{00000000-0005-0000-0000-00007A270000}"/>
    <cellStyle name="Обычный 147 4 2 2" xfId="10192" xr:uid="{00000000-0005-0000-0000-00007B270000}"/>
    <cellStyle name="Обычный 147 4 3" xfId="10193" xr:uid="{00000000-0005-0000-0000-00007C270000}"/>
    <cellStyle name="Обычный 147 5" xfId="10194" xr:uid="{00000000-0005-0000-0000-00007D270000}"/>
    <cellStyle name="Обычный 147 5 2" xfId="10195" xr:uid="{00000000-0005-0000-0000-00007E270000}"/>
    <cellStyle name="Обычный 147 6" xfId="10196" xr:uid="{00000000-0005-0000-0000-00007F270000}"/>
    <cellStyle name="Обычный 148" xfId="10197" xr:uid="{00000000-0005-0000-0000-000080270000}"/>
    <cellStyle name="Обычный 148 2" xfId="10198" xr:uid="{00000000-0005-0000-0000-000081270000}"/>
    <cellStyle name="Обычный 148 2 2" xfId="10199" xr:uid="{00000000-0005-0000-0000-000082270000}"/>
    <cellStyle name="Обычный 148 2 2 2" xfId="10200" xr:uid="{00000000-0005-0000-0000-000083270000}"/>
    <cellStyle name="Обычный 148 2 2 2 2" xfId="10201" xr:uid="{00000000-0005-0000-0000-000084270000}"/>
    <cellStyle name="Обычный 148 2 2 3" xfId="10202" xr:uid="{00000000-0005-0000-0000-000085270000}"/>
    <cellStyle name="Обычный 148 2 3" xfId="10203" xr:uid="{00000000-0005-0000-0000-000086270000}"/>
    <cellStyle name="Обычный 148 2 3 2" xfId="10204" xr:uid="{00000000-0005-0000-0000-000087270000}"/>
    <cellStyle name="Обычный 148 2 3 2 2" xfId="10205" xr:uid="{00000000-0005-0000-0000-000088270000}"/>
    <cellStyle name="Обычный 148 2 3 3" xfId="10206" xr:uid="{00000000-0005-0000-0000-000089270000}"/>
    <cellStyle name="Обычный 148 2 4" xfId="10207" xr:uid="{00000000-0005-0000-0000-00008A270000}"/>
    <cellStyle name="Обычный 148 2 4 2" xfId="10208" xr:uid="{00000000-0005-0000-0000-00008B270000}"/>
    <cellStyle name="Обычный 148 2 5" xfId="10209" xr:uid="{00000000-0005-0000-0000-00008C270000}"/>
    <cellStyle name="Обычный 148 3" xfId="10210" xr:uid="{00000000-0005-0000-0000-00008D270000}"/>
    <cellStyle name="Обычный 148 3 2" xfId="10211" xr:uid="{00000000-0005-0000-0000-00008E270000}"/>
    <cellStyle name="Обычный 148 3 2 2" xfId="10212" xr:uid="{00000000-0005-0000-0000-00008F270000}"/>
    <cellStyle name="Обычный 148 3 3" xfId="10213" xr:uid="{00000000-0005-0000-0000-000090270000}"/>
    <cellStyle name="Обычный 148 4" xfId="10214" xr:uid="{00000000-0005-0000-0000-000091270000}"/>
    <cellStyle name="Обычный 148 4 2" xfId="10215" xr:uid="{00000000-0005-0000-0000-000092270000}"/>
    <cellStyle name="Обычный 148 4 2 2" xfId="10216" xr:uid="{00000000-0005-0000-0000-000093270000}"/>
    <cellStyle name="Обычный 148 4 3" xfId="10217" xr:uid="{00000000-0005-0000-0000-000094270000}"/>
    <cellStyle name="Обычный 148 5" xfId="10218" xr:uid="{00000000-0005-0000-0000-000095270000}"/>
    <cellStyle name="Обычный 148 5 2" xfId="10219" xr:uid="{00000000-0005-0000-0000-000096270000}"/>
    <cellStyle name="Обычный 148 6" xfId="10220" xr:uid="{00000000-0005-0000-0000-000097270000}"/>
    <cellStyle name="Обычный 149" xfId="10221" xr:uid="{00000000-0005-0000-0000-000098270000}"/>
    <cellStyle name="Обычный 149 2" xfId="10222" xr:uid="{00000000-0005-0000-0000-000099270000}"/>
    <cellStyle name="Обычный 149 2 2" xfId="10223" xr:uid="{00000000-0005-0000-0000-00009A270000}"/>
    <cellStyle name="Обычный 149 2 2 2" xfId="10224" xr:uid="{00000000-0005-0000-0000-00009B270000}"/>
    <cellStyle name="Обычный 149 2 2 2 2" xfId="10225" xr:uid="{00000000-0005-0000-0000-00009C270000}"/>
    <cellStyle name="Обычный 149 2 2 3" xfId="10226" xr:uid="{00000000-0005-0000-0000-00009D270000}"/>
    <cellStyle name="Обычный 149 2 3" xfId="10227" xr:uid="{00000000-0005-0000-0000-00009E270000}"/>
    <cellStyle name="Обычный 149 2 3 2" xfId="10228" xr:uid="{00000000-0005-0000-0000-00009F270000}"/>
    <cellStyle name="Обычный 149 2 3 2 2" xfId="10229" xr:uid="{00000000-0005-0000-0000-0000A0270000}"/>
    <cellStyle name="Обычный 149 2 3 3" xfId="10230" xr:uid="{00000000-0005-0000-0000-0000A1270000}"/>
    <cellStyle name="Обычный 149 2 4" xfId="10231" xr:uid="{00000000-0005-0000-0000-0000A2270000}"/>
    <cellStyle name="Обычный 149 2 4 2" xfId="10232" xr:uid="{00000000-0005-0000-0000-0000A3270000}"/>
    <cellStyle name="Обычный 149 2 5" xfId="10233" xr:uid="{00000000-0005-0000-0000-0000A4270000}"/>
    <cellStyle name="Обычный 149 3" xfId="10234" xr:uid="{00000000-0005-0000-0000-0000A5270000}"/>
    <cellStyle name="Обычный 149 3 2" xfId="10235" xr:uid="{00000000-0005-0000-0000-0000A6270000}"/>
    <cellStyle name="Обычный 149 3 2 2" xfId="10236" xr:uid="{00000000-0005-0000-0000-0000A7270000}"/>
    <cellStyle name="Обычный 149 3 3" xfId="10237" xr:uid="{00000000-0005-0000-0000-0000A8270000}"/>
    <cellStyle name="Обычный 149 4" xfId="10238" xr:uid="{00000000-0005-0000-0000-0000A9270000}"/>
    <cellStyle name="Обычный 149 4 2" xfId="10239" xr:uid="{00000000-0005-0000-0000-0000AA270000}"/>
    <cellStyle name="Обычный 149 4 2 2" xfId="10240" xr:uid="{00000000-0005-0000-0000-0000AB270000}"/>
    <cellStyle name="Обычный 149 4 3" xfId="10241" xr:uid="{00000000-0005-0000-0000-0000AC270000}"/>
    <cellStyle name="Обычный 149 5" xfId="10242" xr:uid="{00000000-0005-0000-0000-0000AD270000}"/>
    <cellStyle name="Обычный 149 5 2" xfId="10243" xr:uid="{00000000-0005-0000-0000-0000AE270000}"/>
    <cellStyle name="Обычный 149 6" xfId="10244" xr:uid="{00000000-0005-0000-0000-0000AF270000}"/>
    <cellStyle name="Обычный 15" xfId="10245" xr:uid="{00000000-0005-0000-0000-0000B0270000}"/>
    <cellStyle name="Обычный 15 2" xfId="10246" xr:uid="{00000000-0005-0000-0000-0000B1270000}"/>
    <cellStyle name="Обычный 15 2 10" xfId="10247" xr:uid="{00000000-0005-0000-0000-0000B2270000}"/>
    <cellStyle name="Обычный 15 2 11" xfId="10248" xr:uid="{00000000-0005-0000-0000-0000B3270000}"/>
    <cellStyle name="Обычный 15 2 11 2" xfId="10249" xr:uid="{00000000-0005-0000-0000-0000B4270000}"/>
    <cellStyle name="Обычный 15 2 12" xfId="10250" xr:uid="{00000000-0005-0000-0000-0000B5270000}"/>
    <cellStyle name="Обычный 15 2 2" xfId="10251" xr:uid="{00000000-0005-0000-0000-0000B6270000}"/>
    <cellStyle name="Обычный 15 2 2 2" xfId="10252" xr:uid="{00000000-0005-0000-0000-0000B7270000}"/>
    <cellStyle name="Обычный 15 2 2 2 2" xfId="10253" xr:uid="{00000000-0005-0000-0000-0000B8270000}"/>
    <cellStyle name="Обычный 15 2 2 2 2 2" xfId="10254" xr:uid="{00000000-0005-0000-0000-0000B9270000}"/>
    <cellStyle name="Обычный 15 2 2 2 2 2 2" xfId="10255" xr:uid="{00000000-0005-0000-0000-0000BA270000}"/>
    <cellStyle name="Обычный 15 2 2 2 2 2 2 2" xfId="10256" xr:uid="{00000000-0005-0000-0000-0000BB270000}"/>
    <cellStyle name="Обычный 15 2 2 2 2 2 3" xfId="10257" xr:uid="{00000000-0005-0000-0000-0000BC270000}"/>
    <cellStyle name="Обычный 15 2 2 2 2 3" xfId="10258" xr:uid="{00000000-0005-0000-0000-0000BD270000}"/>
    <cellStyle name="Обычный 15 2 2 2 2 3 2" xfId="10259" xr:uid="{00000000-0005-0000-0000-0000BE270000}"/>
    <cellStyle name="Обычный 15 2 2 2 2 3 2 2" xfId="10260" xr:uid="{00000000-0005-0000-0000-0000BF270000}"/>
    <cellStyle name="Обычный 15 2 2 2 2 3 3" xfId="10261" xr:uid="{00000000-0005-0000-0000-0000C0270000}"/>
    <cellStyle name="Обычный 15 2 2 2 2 4" xfId="10262" xr:uid="{00000000-0005-0000-0000-0000C1270000}"/>
    <cellStyle name="Обычный 15 2 2 2 2 4 2" xfId="10263" xr:uid="{00000000-0005-0000-0000-0000C2270000}"/>
    <cellStyle name="Обычный 15 2 2 2 2 5" xfId="10264" xr:uid="{00000000-0005-0000-0000-0000C3270000}"/>
    <cellStyle name="Обычный 15 2 2 2 3" xfId="10265" xr:uid="{00000000-0005-0000-0000-0000C4270000}"/>
    <cellStyle name="Обычный 15 2 2 2 3 2" xfId="10266" xr:uid="{00000000-0005-0000-0000-0000C5270000}"/>
    <cellStyle name="Обычный 15 2 2 2 3 2 2" xfId="10267" xr:uid="{00000000-0005-0000-0000-0000C6270000}"/>
    <cellStyle name="Обычный 15 2 2 2 3 2 2 2" xfId="10268" xr:uid="{00000000-0005-0000-0000-0000C7270000}"/>
    <cellStyle name="Обычный 15 2 2 2 3 2 3" xfId="10269" xr:uid="{00000000-0005-0000-0000-0000C8270000}"/>
    <cellStyle name="Обычный 15 2 2 2 3 3" xfId="10270" xr:uid="{00000000-0005-0000-0000-0000C9270000}"/>
    <cellStyle name="Обычный 15 2 2 2 3 3 2" xfId="10271" xr:uid="{00000000-0005-0000-0000-0000CA270000}"/>
    <cellStyle name="Обычный 15 2 2 2 3 4" xfId="10272" xr:uid="{00000000-0005-0000-0000-0000CB270000}"/>
    <cellStyle name="Обычный 15 2 2 2 4" xfId="10273" xr:uid="{00000000-0005-0000-0000-0000CC270000}"/>
    <cellStyle name="Обычный 15 2 2 2 4 2" xfId="10274" xr:uid="{00000000-0005-0000-0000-0000CD270000}"/>
    <cellStyle name="Обычный 15 2 2 2 4 2 2" xfId="10275" xr:uid="{00000000-0005-0000-0000-0000CE270000}"/>
    <cellStyle name="Обычный 15 2 2 2 4 3" xfId="10276" xr:uid="{00000000-0005-0000-0000-0000CF270000}"/>
    <cellStyle name="Обычный 15 2 2 2 5" xfId="10277" xr:uid="{00000000-0005-0000-0000-0000D0270000}"/>
    <cellStyle name="Обычный 15 2 2 2 5 2" xfId="10278" xr:uid="{00000000-0005-0000-0000-0000D1270000}"/>
    <cellStyle name="Обычный 15 2 2 2 5 2 2" xfId="10279" xr:uid="{00000000-0005-0000-0000-0000D2270000}"/>
    <cellStyle name="Обычный 15 2 2 2 5 3" xfId="10280" xr:uid="{00000000-0005-0000-0000-0000D3270000}"/>
    <cellStyle name="Обычный 15 2 2 2 6" xfId="10281" xr:uid="{00000000-0005-0000-0000-0000D4270000}"/>
    <cellStyle name="Обычный 15 2 2 2 6 2" xfId="10282" xr:uid="{00000000-0005-0000-0000-0000D5270000}"/>
    <cellStyle name="Обычный 15 2 2 2 7" xfId="10283" xr:uid="{00000000-0005-0000-0000-0000D6270000}"/>
    <cellStyle name="Обычный 15 2 2 3" xfId="10284" xr:uid="{00000000-0005-0000-0000-0000D7270000}"/>
    <cellStyle name="Обычный 15 2 2 3 2" xfId="10285" xr:uid="{00000000-0005-0000-0000-0000D8270000}"/>
    <cellStyle name="Обычный 15 2 2 3 2 2" xfId="10286" xr:uid="{00000000-0005-0000-0000-0000D9270000}"/>
    <cellStyle name="Обычный 15 2 2 3 2 2 2" xfId="10287" xr:uid="{00000000-0005-0000-0000-0000DA270000}"/>
    <cellStyle name="Обычный 15 2 2 3 2 3" xfId="10288" xr:uid="{00000000-0005-0000-0000-0000DB270000}"/>
    <cellStyle name="Обычный 15 2 2 3 3" xfId="10289" xr:uid="{00000000-0005-0000-0000-0000DC270000}"/>
    <cellStyle name="Обычный 15 2 2 3 3 2" xfId="10290" xr:uid="{00000000-0005-0000-0000-0000DD270000}"/>
    <cellStyle name="Обычный 15 2 2 3 3 2 2" xfId="10291" xr:uid="{00000000-0005-0000-0000-0000DE270000}"/>
    <cellStyle name="Обычный 15 2 2 3 3 3" xfId="10292" xr:uid="{00000000-0005-0000-0000-0000DF270000}"/>
    <cellStyle name="Обычный 15 2 2 3 4" xfId="10293" xr:uid="{00000000-0005-0000-0000-0000E0270000}"/>
    <cellStyle name="Обычный 15 2 2 3 4 2" xfId="10294" xr:uid="{00000000-0005-0000-0000-0000E1270000}"/>
    <cellStyle name="Обычный 15 2 2 3 5" xfId="10295" xr:uid="{00000000-0005-0000-0000-0000E2270000}"/>
    <cellStyle name="Обычный 15 2 2 4" xfId="10296" xr:uid="{00000000-0005-0000-0000-0000E3270000}"/>
    <cellStyle name="Обычный 15 2 2 4 2" xfId="10297" xr:uid="{00000000-0005-0000-0000-0000E4270000}"/>
    <cellStyle name="Обычный 15 2 2 4 2 2" xfId="10298" xr:uid="{00000000-0005-0000-0000-0000E5270000}"/>
    <cellStyle name="Обычный 15 2 2 4 2 2 2" xfId="10299" xr:uid="{00000000-0005-0000-0000-0000E6270000}"/>
    <cellStyle name="Обычный 15 2 2 4 2 3" xfId="10300" xr:uid="{00000000-0005-0000-0000-0000E7270000}"/>
    <cellStyle name="Обычный 15 2 2 4 3" xfId="10301" xr:uid="{00000000-0005-0000-0000-0000E8270000}"/>
    <cellStyle name="Обычный 15 2 2 4 3 2" xfId="10302" xr:uid="{00000000-0005-0000-0000-0000E9270000}"/>
    <cellStyle name="Обычный 15 2 2 4 4" xfId="10303" xr:uid="{00000000-0005-0000-0000-0000EA270000}"/>
    <cellStyle name="Обычный 15 2 2 5" xfId="10304" xr:uid="{00000000-0005-0000-0000-0000EB270000}"/>
    <cellStyle name="Обычный 15 2 2 5 2" xfId="10305" xr:uid="{00000000-0005-0000-0000-0000EC270000}"/>
    <cellStyle name="Обычный 15 2 2 5 2 2" xfId="10306" xr:uid="{00000000-0005-0000-0000-0000ED270000}"/>
    <cellStyle name="Обычный 15 2 2 5 3" xfId="10307" xr:uid="{00000000-0005-0000-0000-0000EE270000}"/>
    <cellStyle name="Обычный 15 2 2 6" xfId="10308" xr:uid="{00000000-0005-0000-0000-0000EF270000}"/>
    <cellStyle name="Обычный 15 2 2 6 2" xfId="10309" xr:uid="{00000000-0005-0000-0000-0000F0270000}"/>
    <cellStyle name="Обычный 15 2 2 6 2 2" xfId="10310" xr:uid="{00000000-0005-0000-0000-0000F1270000}"/>
    <cellStyle name="Обычный 15 2 2 6 3" xfId="10311" xr:uid="{00000000-0005-0000-0000-0000F2270000}"/>
    <cellStyle name="Обычный 15 2 2 7" xfId="10312" xr:uid="{00000000-0005-0000-0000-0000F3270000}"/>
    <cellStyle name="Обычный 15 2 2 7 2" xfId="10313" xr:uid="{00000000-0005-0000-0000-0000F4270000}"/>
    <cellStyle name="Обычный 15 2 2 8" xfId="10314" xr:uid="{00000000-0005-0000-0000-0000F5270000}"/>
    <cellStyle name="Обычный 15 2 3" xfId="10315" xr:uid="{00000000-0005-0000-0000-0000F6270000}"/>
    <cellStyle name="Обычный 15 2 3 2" xfId="10316" xr:uid="{00000000-0005-0000-0000-0000F7270000}"/>
    <cellStyle name="Обычный 15 2 3 2 2" xfId="10317" xr:uid="{00000000-0005-0000-0000-0000F8270000}"/>
    <cellStyle name="Обычный 15 2 3 2 2 2" xfId="10318" xr:uid="{00000000-0005-0000-0000-0000F9270000}"/>
    <cellStyle name="Обычный 15 2 3 2 2 2 2" xfId="10319" xr:uid="{00000000-0005-0000-0000-0000FA270000}"/>
    <cellStyle name="Обычный 15 2 3 2 2 2 2 2" xfId="10320" xr:uid="{00000000-0005-0000-0000-0000FB270000}"/>
    <cellStyle name="Обычный 15 2 3 2 2 2 3" xfId="10321" xr:uid="{00000000-0005-0000-0000-0000FC270000}"/>
    <cellStyle name="Обычный 15 2 3 2 2 3" xfId="10322" xr:uid="{00000000-0005-0000-0000-0000FD270000}"/>
    <cellStyle name="Обычный 15 2 3 2 2 3 2" xfId="10323" xr:uid="{00000000-0005-0000-0000-0000FE270000}"/>
    <cellStyle name="Обычный 15 2 3 2 2 3 2 2" xfId="10324" xr:uid="{00000000-0005-0000-0000-0000FF270000}"/>
    <cellStyle name="Обычный 15 2 3 2 2 3 3" xfId="10325" xr:uid="{00000000-0005-0000-0000-000000280000}"/>
    <cellStyle name="Обычный 15 2 3 2 2 4" xfId="10326" xr:uid="{00000000-0005-0000-0000-000001280000}"/>
    <cellStyle name="Обычный 15 2 3 2 2 4 2" xfId="10327" xr:uid="{00000000-0005-0000-0000-000002280000}"/>
    <cellStyle name="Обычный 15 2 3 2 2 5" xfId="10328" xr:uid="{00000000-0005-0000-0000-000003280000}"/>
    <cellStyle name="Обычный 15 2 3 2 3" xfId="10329" xr:uid="{00000000-0005-0000-0000-000004280000}"/>
    <cellStyle name="Обычный 15 2 3 2 3 2" xfId="10330" xr:uid="{00000000-0005-0000-0000-000005280000}"/>
    <cellStyle name="Обычный 15 2 3 2 3 2 2" xfId="10331" xr:uid="{00000000-0005-0000-0000-000006280000}"/>
    <cellStyle name="Обычный 15 2 3 2 3 2 2 2" xfId="10332" xr:uid="{00000000-0005-0000-0000-000007280000}"/>
    <cellStyle name="Обычный 15 2 3 2 3 2 3" xfId="10333" xr:uid="{00000000-0005-0000-0000-000008280000}"/>
    <cellStyle name="Обычный 15 2 3 2 3 3" xfId="10334" xr:uid="{00000000-0005-0000-0000-000009280000}"/>
    <cellStyle name="Обычный 15 2 3 2 3 3 2" xfId="10335" xr:uid="{00000000-0005-0000-0000-00000A280000}"/>
    <cellStyle name="Обычный 15 2 3 2 3 4" xfId="10336" xr:uid="{00000000-0005-0000-0000-00000B280000}"/>
    <cellStyle name="Обычный 15 2 3 2 4" xfId="10337" xr:uid="{00000000-0005-0000-0000-00000C280000}"/>
    <cellStyle name="Обычный 15 2 3 2 4 2" xfId="10338" xr:uid="{00000000-0005-0000-0000-00000D280000}"/>
    <cellStyle name="Обычный 15 2 3 2 4 2 2" xfId="10339" xr:uid="{00000000-0005-0000-0000-00000E280000}"/>
    <cellStyle name="Обычный 15 2 3 2 4 3" xfId="10340" xr:uid="{00000000-0005-0000-0000-00000F280000}"/>
    <cellStyle name="Обычный 15 2 3 2 5" xfId="10341" xr:uid="{00000000-0005-0000-0000-000010280000}"/>
    <cellStyle name="Обычный 15 2 3 2 5 2" xfId="10342" xr:uid="{00000000-0005-0000-0000-000011280000}"/>
    <cellStyle name="Обычный 15 2 3 2 5 2 2" xfId="10343" xr:uid="{00000000-0005-0000-0000-000012280000}"/>
    <cellStyle name="Обычный 15 2 3 2 5 3" xfId="10344" xr:uid="{00000000-0005-0000-0000-000013280000}"/>
    <cellStyle name="Обычный 15 2 3 2 6" xfId="10345" xr:uid="{00000000-0005-0000-0000-000014280000}"/>
    <cellStyle name="Обычный 15 2 3 2 6 2" xfId="10346" xr:uid="{00000000-0005-0000-0000-000015280000}"/>
    <cellStyle name="Обычный 15 2 3 2 7" xfId="10347" xr:uid="{00000000-0005-0000-0000-000016280000}"/>
    <cellStyle name="Обычный 15 2 3 3" xfId="10348" xr:uid="{00000000-0005-0000-0000-000017280000}"/>
    <cellStyle name="Обычный 15 2 3 3 2" xfId="10349" xr:uid="{00000000-0005-0000-0000-000018280000}"/>
    <cellStyle name="Обычный 15 2 3 3 2 2" xfId="10350" xr:uid="{00000000-0005-0000-0000-000019280000}"/>
    <cellStyle name="Обычный 15 2 3 3 2 2 2" xfId="10351" xr:uid="{00000000-0005-0000-0000-00001A280000}"/>
    <cellStyle name="Обычный 15 2 3 3 2 3" xfId="10352" xr:uid="{00000000-0005-0000-0000-00001B280000}"/>
    <cellStyle name="Обычный 15 2 3 3 3" xfId="10353" xr:uid="{00000000-0005-0000-0000-00001C280000}"/>
    <cellStyle name="Обычный 15 2 3 3 3 2" xfId="10354" xr:uid="{00000000-0005-0000-0000-00001D280000}"/>
    <cellStyle name="Обычный 15 2 3 3 3 2 2" xfId="10355" xr:uid="{00000000-0005-0000-0000-00001E280000}"/>
    <cellStyle name="Обычный 15 2 3 3 3 3" xfId="10356" xr:uid="{00000000-0005-0000-0000-00001F280000}"/>
    <cellStyle name="Обычный 15 2 3 3 4" xfId="10357" xr:uid="{00000000-0005-0000-0000-000020280000}"/>
    <cellStyle name="Обычный 15 2 3 3 4 2" xfId="10358" xr:uid="{00000000-0005-0000-0000-000021280000}"/>
    <cellStyle name="Обычный 15 2 3 3 5" xfId="10359" xr:uid="{00000000-0005-0000-0000-000022280000}"/>
    <cellStyle name="Обычный 15 2 3 4" xfId="10360" xr:uid="{00000000-0005-0000-0000-000023280000}"/>
    <cellStyle name="Обычный 15 2 3 4 2" xfId="10361" xr:uid="{00000000-0005-0000-0000-000024280000}"/>
    <cellStyle name="Обычный 15 2 3 4 2 2" xfId="10362" xr:uid="{00000000-0005-0000-0000-000025280000}"/>
    <cellStyle name="Обычный 15 2 3 4 2 2 2" xfId="10363" xr:uid="{00000000-0005-0000-0000-000026280000}"/>
    <cellStyle name="Обычный 15 2 3 4 2 3" xfId="10364" xr:uid="{00000000-0005-0000-0000-000027280000}"/>
    <cellStyle name="Обычный 15 2 3 4 3" xfId="10365" xr:uid="{00000000-0005-0000-0000-000028280000}"/>
    <cellStyle name="Обычный 15 2 3 4 3 2" xfId="10366" xr:uid="{00000000-0005-0000-0000-000029280000}"/>
    <cellStyle name="Обычный 15 2 3 4 4" xfId="10367" xr:uid="{00000000-0005-0000-0000-00002A280000}"/>
    <cellStyle name="Обычный 15 2 3 5" xfId="10368" xr:uid="{00000000-0005-0000-0000-00002B280000}"/>
    <cellStyle name="Обычный 15 2 3 5 2" xfId="10369" xr:uid="{00000000-0005-0000-0000-00002C280000}"/>
    <cellStyle name="Обычный 15 2 3 5 2 2" xfId="10370" xr:uid="{00000000-0005-0000-0000-00002D280000}"/>
    <cellStyle name="Обычный 15 2 3 5 3" xfId="10371" xr:uid="{00000000-0005-0000-0000-00002E280000}"/>
    <cellStyle name="Обычный 15 2 3 6" xfId="10372" xr:uid="{00000000-0005-0000-0000-00002F280000}"/>
    <cellStyle name="Обычный 15 2 3 6 2" xfId="10373" xr:uid="{00000000-0005-0000-0000-000030280000}"/>
    <cellStyle name="Обычный 15 2 3 6 2 2" xfId="10374" xr:uid="{00000000-0005-0000-0000-000031280000}"/>
    <cellStyle name="Обычный 15 2 3 6 3" xfId="10375" xr:uid="{00000000-0005-0000-0000-000032280000}"/>
    <cellStyle name="Обычный 15 2 3 7" xfId="10376" xr:uid="{00000000-0005-0000-0000-000033280000}"/>
    <cellStyle name="Обычный 15 2 3 7 2" xfId="10377" xr:uid="{00000000-0005-0000-0000-000034280000}"/>
    <cellStyle name="Обычный 15 2 3 8" xfId="10378" xr:uid="{00000000-0005-0000-0000-000035280000}"/>
    <cellStyle name="Обычный 15 2 4" xfId="10379" xr:uid="{00000000-0005-0000-0000-000036280000}"/>
    <cellStyle name="Обычный 15 2 4 2" xfId="10380" xr:uid="{00000000-0005-0000-0000-000037280000}"/>
    <cellStyle name="Обычный 15 2 4 2 2" xfId="10381" xr:uid="{00000000-0005-0000-0000-000038280000}"/>
    <cellStyle name="Обычный 15 2 4 2 2 2" xfId="10382" xr:uid="{00000000-0005-0000-0000-000039280000}"/>
    <cellStyle name="Обычный 15 2 4 2 2 2 2" xfId="10383" xr:uid="{00000000-0005-0000-0000-00003A280000}"/>
    <cellStyle name="Обычный 15 2 4 2 2 2 2 2" xfId="10384" xr:uid="{00000000-0005-0000-0000-00003B280000}"/>
    <cellStyle name="Обычный 15 2 4 2 2 2 3" xfId="10385" xr:uid="{00000000-0005-0000-0000-00003C280000}"/>
    <cellStyle name="Обычный 15 2 4 2 2 3" xfId="10386" xr:uid="{00000000-0005-0000-0000-00003D280000}"/>
    <cellStyle name="Обычный 15 2 4 2 2 3 2" xfId="10387" xr:uid="{00000000-0005-0000-0000-00003E280000}"/>
    <cellStyle name="Обычный 15 2 4 2 2 4" xfId="10388" xr:uid="{00000000-0005-0000-0000-00003F280000}"/>
    <cellStyle name="Обычный 15 2 4 2 3" xfId="10389" xr:uid="{00000000-0005-0000-0000-000040280000}"/>
    <cellStyle name="Обычный 15 2 4 2 3 2" xfId="10390" xr:uid="{00000000-0005-0000-0000-000041280000}"/>
    <cellStyle name="Обычный 15 2 4 2 3 2 2" xfId="10391" xr:uid="{00000000-0005-0000-0000-000042280000}"/>
    <cellStyle name="Обычный 15 2 4 2 3 3" xfId="10392" xr:uid="{00000000-0005-0000-0000-000043280000}"/>
    <cellStyle name="Обычный 15 2 4 2 4" xfId="10393" xr:uid="{00000000-0005-0000-0000-000044280000}"/>
    <cellStyle name="Обычный 15 2 4 2 4 2" xfId="10394" xr:uid="{00000000-0005-0000-0000-000045280000}"/>
    <cellStyle name="Обычный 15 2 4 2 4 2 2" xfId="10395" xr:uid="{00000000-0005-0000-0000-000046280000}"/>
    <cellStyle name="Обычный 15 2 4 2 4 3" xfId="10396" xr:uid="{00000000-0005-0000-0000-000047280000}"/>
    <cellStyle name="Обычный 15 2 4 2 5" xfId="10397" xr:uid="{00000000-0005-0000-0000-000048280000}"/>
    <cellStyle name="Обычный 15 2 4 2 5 2" xfId="10398" xr:uid="{00000000-0005-0000-0000-000049280000}"/>
    <cellStyle name="Обычный 15 2 4 2 6" xfId="10399" xr:uid="{00000000-0005-0000-0000-00004A280000}"/>
    <cellStyle name="Обычный 15 2 4 3" xfId="10400" xr:uid="{00000000-0005-0000-0000-00004B280000}"/>
    <cellStyle name="Обычный 15 2 4 3 2" xfId="10401" xr:uid="{00000000-0005-0000-0000-00004C280000}"/>
    <cellStyle name="Обычный 15 2 4 3 2 2" xfId="10402" xr:uid="{00000000-0005-0000-0000-00004D280000}"/>
    <cellStyle name="Обычный 15 2 4 3 2 2 2" xfId="10403" xr:uid="{00000000-0005-0000-0000-00004E280000}"/>
    <cellStyle name="Обычный 15 2 4 3 2 3" xfId="10404" xr:uid="{00000000-0005-0000-0000-00004F280000}"/>
    <cellStyle name="Обычный 15 2 4 3 3" xfId="10405" xr:uid="{00000000-0005-0000-0000-000050280000}"/>
    <cellStyle name="Обычный 15 2 4 3 3 2" xfId="10406" xr:uid="{00000000-0005-0000-0000-000051280000}"/>
    <cellStyle name="Обычный 15 2 4 3 4" xfId="10407" xr:uid="{00000000-0005-0000-0000-000052280000}"/>
    <cellStyle name="Обычный 15 2 4 4" xfId="10408" xr:uid="{00000000-0005-0000-0000-000053280000}"/>
    <cellStyle name="Обычный 15 2 4 4 2" xfId="10409" xr:uid="{00000000-0005-0000-0000-000054280000}"/>
    <cellStyle name="Обычный 15 2 4 4 2 2" xfId="10410" xr:uid="{00000000-0005-0000-0000-000055280000}"/>
    <cellStyle name="Обычный 15 2 4 4 3" xfId="10411" xr:uid="{00000000-0005-0000-0000-000056280000}"/>
    <cellStyle name="Обычный 15 2 4 5" xfId="10412" xr:uid="{00000000-0005-0000-0000-000057280000}"/>
    <cellStyle name="Обычный 15 2 4 5 2" xfId="10413" xr:uid="{00000000-0005-0000-0000-000058280000}"/>
    <cellStyle name="Обычный 15 2 4 5 2 2" xfId="10414" xr:uid="{00000000-0005-0000-0000-000059280000}"/>
    <cellStyle name="Обычный 15 2 4 5 3" xfId="10415" xr:uid="{00000000-0005-0000-0000-00005A280000}"/>
    <cellStyle name="Обычный 15 2 4 6" xfId="10416" xr:uid="{00000000-0005-0000-0000-00005B280000}"/>
    <cellStyle name="Обычный 15 2 4 6 2" xfId="10417" xr:uid="{00000000-0005-0000-0000-00005C280000}"/>
    <cellStyle name="Обычный 15 2 4 7" xfId="10418" xr:uid="{00000000-0005-0000-0000-00005D280000}"/>
    <cellStyle name="Обычный 15 2 5" xfId="10419" xr:uid="{00000000-0005-0000-0000-00005E280000}"/>
    <cellStyle name="Обычный 15 2 5 2" xfId="10420" xr:uid="{00000000-0005-0000-0000-00005F280000}"/>
    <cellStyle name="Обычный 15 2 5 2 2" xfId="10421" xr:uid="{00000000-0005-0000-0000-000060280000}"/>
    <cellStyle name="Обычный 15 2 5 2 2 2" xfId="10422" xr:uid="{00000000-0005-0000-0000-000061280000}"/>
    <cellStyle name="Обычный 15 2 5 2 2 2 2" xfId="10423" xr:uid="{00000000-0005-0000-0000-000062280000}"/>
    <cellStyle name="Обычный 15 2 5 2 2 3" xfId="10424" xr:uid="{00000000-0005-0000-0000-000063280000}"/>
    <cellStyle name="Обычный 15 2 5 2 3" xfId="10425" xr:uid="{00000000-0005-0000-0000-000064280000}"/>
    <cellStyle name="Обычный 15 2 5 2 3 2" xfId="10426" xr:uid="{00000000-0005-0000-0000-000065280000}"/>
    <cellStyle name="Обычный 15 2 5 2 3 2 2" xfId="10427" xr:uid="{00000000-0005-0000-0000-000066280000}"/>
    <cellStyle name="Обычный 15 2 5 2 3 3" xfId="10428" xr:uid="{00000000-0005-0000-0000-000067280000}"/>
    <cellStyle name="Обычный 15 2 5 2 4" xfId="10429" xr:uid="{00000000-0005-0000-0000-000068280000}"/>
    <cellStyle name="Обычный 15 2 5 2 4 2" xfId="10430" xr:uid="{00000000-0005-0000-0000-000069280000}"/>
    <cellStyle name="Обычный 15 2 5 2 5" xfId="10431" xr:uid="{00000000-0005-0000-0000-00006A280000}"/>
    <cellStyle name="Обычный 15 2 5 3" xfId="10432" xr:uid="{00000000-0005-0000-0000-00006B280000}"/>
    <cellStyle name="Обычный 15 2 5 3 2" xfId="10433" xr:uid="{00000000-0005-0000-0000-00006C280000}"/>
    <cellStyle name="Обычный 15 2 5 3 2 2" xfId="10434" xr:uid="{00000000-0005-0000-0000-00006D280000}"/>
    <cellStyle name="Обычный 15 2 5 3 2 2 2" xfId="10435" xr:uid="{00000000-0005-0000-0000-00006E280000}"/>
    <cellStyle name="Обычный 15 2 5 3 2 3" xfId="10436" xr:uid="{00000000-0005-0000-0000-00006F280000}"/>
    <cellStyle name="Обычный 15 2 5 3 3" xfId="10437" xr:uid="{00000000-0005-0000-0000-000070280000}"/>
    <cellStyle name="Обычный 15 2 5 3 3 2" xfId="10438" xr:uid="{00000000-0005-0000-0000-000071280000}"/>
    <cellStyle name="Обычный 15 2 5 3 4" xfId="10439" xr:uid="{00000000-0005-0000-0000-000072280000}"/>
    <cellStyle name="Обычный 15 2 5 4" xfId="10440" xr:uid="{00000000-0005-0000-0000-000073280000}"/>
    <cellStyle name="Обычный 15 2 5 4 2" xfId="10441" xr:uid="{00000000-0005-0000-0000-000074280000}"/>
    <cellStyle name="Обычный 15 2 5 4 2 2" xfId="10442" xr:uid="{00000000-0005-0000-0000-000075280000}"/>
    <cellStyle name="Обычный 15 2 5 4 3" xfId="10443" xr:uid="{00000000-0005-0000-0000-000076280000}"/>
    <cellStyle name="Обычный 15 2 5 5" xfId="10444" xr:uid="{00000000-0005-0000-0000-000077280000}"/>
    <cellStyle name="Обычный 15 2 5 5 2" xfId="10445" xr:uid="{00000000-0005-0000-0000-000078280000}"/>
    <cellStyle name="Обычный 15 2 5 5 2 2" xfId="10446" xr:uid="{00000000-0005-0000-0000-000079280000}"/>
    <cellStyle name="Обычный 15 2 5 5 3" xfId="10447" xr:uid="{00000000-0005-0000-0000-00007A280000}"/>
    <cellStyle name="Обычный 15 2 5 6" xfId="10448" xr:uid="{00000000-0005-0000-0000-00007B280000}"/>
    <cellStyle name="Обычный 15 2 5 6 2" xfId="10449" xr:uid="{00000000-0005-0000-0000-00007C280000}"/>
    <cellStyle name="Обычный 15 2 5 7" xfId="10450" xr:uid="{00000000-0005-0000-0000-00007D280000}"/>
    <cellStyle name="Обычный 15 2 6" xfId="10451" xr:uid="{00000000-0005-0000-0000-00007E280000}"/>
    <cellStyle name="Обычный 15 2 6 2" xfId="10452" xr:uid="{00000000-0005-0000-0000-00007F280000}"/>
    <cellStyle name="Обычный 15 2 6 2 2" xfId="10453" xr:uid="{00000000-0005-0000-0000-000080280000}"/>
    <cellStyle name="Обычный 15 2 6 2 2 2" xfId="10454" xr:uid="{00000000-0005-0000-0000-000081280000}"/>
    <cellStyle name="Обычный 15 2 6 2 3" xfId="10455" xr:uid="{00000000-0005-0000-0000-000082280000}"/>
    <cellStyle name="Обычный 15 2 6 3" xfId="10456" xr:uid="{00000000-0005-0000-0000-000083280000}"/>
    <cellStyle name="Обычный 15 2 6 3 2" xfId="10457" xr:uid="{00000000-0005-0000-0000-000084280000}"/>
    <cellStyle name="Обычный 15 2 6 3 2 2" xfId="10458" xr:uid="{00000000-0005-0000-0000-000085280000}"/>
    <cellStyle name="Обычный 15 2 6 3 3" xfId="10459" xr:uid="{00000000-0005-0000-0000-000086280000}"/>
    <cellStyle name="Обычный 15 2 6 4" xfId="10460" xr:uid="{00000000-0005-0000-0000-000087280000}"/>
    <cellStyle name="Обычный 15 2 6 4 2" xfId="10461" xr:uid="{00000000-0005-0000-0000-000088280000}"/>
    <cellStyle name="Обычный 15 2 6 5" xfId="10462" xr:uid="{00000000-0005-0000-0000-000089280000}"/>
    <cellStyle name="Обычный 15 2 7" xfId="10463" xr:uid="{00000000-0005-0000-0000-00008A280000}"/>
    <cellStyle name="Обычный 15 2 7 2" xfId="10464" xr:uid="{00000000-0005-0000-0000-00008B280000}"/>
    <cellStyle name="Обычный 15 2 7 2 2" xfId="10465" xr:uid="{00000000-0005-0000-0000-00008C280000}"/>
    <cellStyle name="Обычный 15 2 7 2 2 2" xfId="10466" xr:uid="{00000000-0005-0000-0000-00008D280000}"/>
    <cellStyle name="Обычный 15 2 7 2 3" xfId="10467" xr:uid="{00000000-0005-0000-0000-00008E280000}"/>
    <cellStyle name="Обычный 15 2 7 3" xfId="10468" xr:uid="{00000000-0005-0000-0000-00008F280000}"/>
    <cellStyle name="Обычный 15 2 7 3 2" xfId="10469" xr:uid="{00000000-0005-0000-0000-000090280000}"/>
    <cellStyle name="Обычный 15 2 7 4" xfId="10470" xr:uid="{00000000-0005-0000-0000-000091280000}"/>
    <cellStyle name="Обычный 15 2 8" xfId="10471" xr:uid="{00000000-0005-0000-0000-000092280000}"/>
    <cellStyle name="Обычный 15 2 8 2" xfId="10472" xr:uid="{00000000-0005-0000-0000-000093280000}"/>
    <cellStyle name="Обычный 15 2 8 2 2" xfId="10473" xr:uid="{00000000-0005-0000-0000-000094280000}"/>
    <cellStyle name="Обычный 15 2 8 3" xfId="10474" xr:uid="{00000000-0005-0000-0000-000095280000}"/>
    <cellStyle name="Обычный 15 2 9" xfId="10475" xr:uid="{00000000-0005-0000-0000-000096280000}"/>
    <cellStyle name="Обычный 15 2 9 2" xfId="10476" xr:uid="{00000000-0005-0000-0000-000097280000}"/>
    <cellStyle name="Обычный 15 2 9 2 2" xfId="10477" xr:uid="{00000000-0005-0000-0000-000098280000}"/>
    <cellStyle name="Обычный 15 2 9 3" xfId="10478" xr:uid="{00000000-0005-0000-0000-000099280000}"/>
    <cellStyle name="Обычный 15 3" xfId="10479" xr:uid="{00000000-0005-0000-0000-00009A280000}"/>
    <cellStyle name="Обычный 15 3 2" xfId="10480" xr:uid="{00000000-0005-0000-0000-00009B280000}"/>
    <cellStyle name="Обычный 15 3 2 2" xfId="10481" xr:uid="{00000000-0005-0000-0000-00009C280000}"/>
    <cellStyle name="Обычный 15 3 2 2 2" xfId="10482" xr:uid="{00000000-0005-0000-0000-00009D280000}"/>
    <cellStyle name="Обычный 15 3 2 2 2 2" xfId="10483" xr:uid="{00000000-0005-0000-0000-00009E280000}"/>
    <cellStyle name="Обычный 15 3 2 2 2 2 2" xfId="10484" xr:uid="{00000000-0005-0000-0000-00009F280000}"/>
    <cellStyle name="Обычный 15 3 2 2 2 3" xfId="10485" xr:uid="{00000000-0005-0000-0000-0000A0280000}"/>
    <cellStyle name="Обычный 15 3 2 2 3" xfId="10486" xr:uid="{00000000-0005-0000-0000-0000A1280000}"/>
    <cellStyle name="Обычный 15 3 2 2 3 2" xfId="10487" xr:uid="{00000000-0005-0000-0000-0000A2280000}"/>
    <cellStyle name="Обычный 15 3 2 2 3 2 2" xfId="10488" xr:uid="{00000000-0005-0000-0000-0000A3280000}"/>
    <cellStyle name="Обычный 15 3 2 2 3 3" xfId="10489" xr:uid="{00000000-0005-0000-0000-0000A4280000}"/>
    <cellStyle name="Обычный 15 3 2 2 4" xfId="10490" xr:uid="{00000000-0005-0000-0000-0000A5280000}"/>
    <cellStyle name="Обычный 15 3 2 2 4 2" xfId="10491" xr:uid="{00000000-0005-0000-0000-0000A6280000}"/>
    <cellStyle name="Обычный 15 3 2 2 5" xfId="10492" xr:uid="{00000000-0005-0000-0000-0000A7280000}"/>
    <cellStyle name="Обычный 15 3 2 3" xfId="10493" xr:uid="{00000000-0005-0000-0000-0000A8280000}"/>
    <cellStyle name="Обычный 15 3 2 3 2" xfId="10494" xr:uid="{00000000-0005-0000-0000-0000A9280000}"/>
    <cellStyle name="Обычный 15 3 2 3 2 2" xfId="10495" xr:uid="{00000000-0005-0000-0000-0000AA280000}"/>
    <cellStyle name="Обычный 15 3 2 3 2 2 2" xfId="10496" xr:uid="{00000000-0005-0000-0000-0000AB280000}"/>
    <cellStyle name="Обычный 15 3 2 3 2 3" xfId="10497" xr:uid="{00000000-0005-0000-0000-0000AC280000}"/>
    <cellStyle name="Обычный 15 3 2 3 3" xfId="10498" xr:uid="{00000000-0005-0000-0000-0000AD280000}"/>
    <cellStyle name="Обычный 15 3 2 3 3 2" xfId="10499" xr:uid="{00000000-0005-0000-0000-0000AE280000}"/>
    <cellStyle name="Обычный 15 3 2 3 4" xfId="10500" xr:uid="{00000000-0005-0000-0000-0000AF280000}"/>
    <cellStyle name="Обычный 15 3 2 4" xfId="10501" xr:uid="{00000000-0005-0000-0000-0000B0280000}"/>
    <cellStyle name="Обычный 15 3 2 4 2" xfId="10502" xr:uid="{00000000-0005-0000-0000-0000B1280000}"/>
    <cellStyle name="Обычный 15 3 2 4 2 2" xfId="10503" xr:uid="{00000000-0005-0000-0000-0000B2280000}"/>
    <cellStyle name="Обычный 15 3 2 4 3" xfId="10504" xr:uid="{00000000-0005-0000-0000-0000B3280000}"/>
    <cellStyle name="Обычный 15 3 2 5" xfId="10505" xr:uid="{00000000-0005-0000-0000-0000B4280000}"/>
    <cellStyle name="Обычный 15 3 2 5 2" xfId="10506" xr:uid="{00000000-0005-0000-0000-0000B5280000}"/>
    <cellStyle name="Обычный 15 3 2 5 2 2" xfId="10507" xr:uid="{00000000-0005-0000-0000-0000B6280000}"/>
    <cellStyle name="Обычный 15 3 2 5 3" xfId="10508" xr:uid="{00000000-0005-0000-0000-0000B7280000}"/>
    <cellStyle name="Обычный 15 3 2 6" xfId="10509" xr:uid="{00000000-0005-0000-0000-0000B8280000}"/>
    <cellStyle name="Обычный 15 3 2 6 2" xfId="10510" xr:uid="{00000000-0005-0000-0000-0000B9280000}"/>
    <cellStyle name="Обычный 15 3 2 7" xfId="10511" xr:uid="{00000000-0005-0000-0000-0000BA280000}"/>
    <cellStyle name="Обычный 15 3 3" xfId="10512" xr:uid="{00000000-0005-0000-0000-0000BB280000}"/>
    <cellStyle name="Обычный 15 3 3 2" xfId="10513" xr:uid="{00000000-0005-0000-0000-0000BC280000}"/>
    <cellStyle name="Обычный 15 3 3 2 2" xfId="10514" xr:uid="{00000000-0005-0000-0000-0000BD280000}"/>
    <cellStyle name="Обычный 15 3 3 2 2 2" xfId="10515" xr:uid="{00000000-0005-0000-0000-0000BE280000}"/>
    <cellStyle name="Обычный 15 3 3 2 3" xfId="10516" xr:uid="{00000000-0005-0000-0000-0000BF280000}"/>
    <cellStyle name="Обычный 15 3 3 3" xfId="10517" xr:uid="{00000000-0005-0000-0000-0000C0280000}"/>
    <cellStyle name="Обычный 15 3 3 3 2" xfId="10518" xr:uid="{00000000-0005-0000-0000-0000C1280000}"/>
    <cellStyle name="Обычный 15 3 3 3 2 2" xfId="10519" xr:uid="{00000000-0005-0000-0000-0000C2280000}"/>
    <cellStyle name="Обычный 15 3 3 3 3" xfId="10520" xr:uid="{00000000-0005-0000-0000-0000C3280000}"/>
    <cellStyle name="Обычный 15 3 3 4" xfId="10521" xr:uid="{00000000-0005-0000-0000-0000C4280000}"/>
    <cellStyle name="Обычный 15 3 3 4 2" xfId="10522" xr:uid="{00000000-0005-0000-0000-0000C5280000}"/>
    <cellStyle name="Обычный 15 3 3 5" xfId="10523" xr:uid="{00000000-0005-0000-0000-0000C6280000}"/>
    <cellStyle name="Обычный 15 3 4" xfId="10524" xr:uid="{00000000-0005-0000-0000-0000C7280000}"/>
    <cellStyle name="Обычный 15 3 4 2" xfId="10525" xr:uid="{00000000-0005-0000-0000-0000C8280000}"/>
    <cellStyle name="Обычный 15 3 4 2 2" xfId="10526" xr:uid="{00000000-0005-0000-0000-0000C9280000}"/>
    <cellStyle name="Обычный 15 3 4 2 2 2" xfId="10527" xr:uid="{00000000-0005-0000-0000-0000CA280000}"/>
    <cellStyle name="Обычный 15 3 4 2 3" xfId="10528" xr:uid="{00000000-0005-0000-0000-0000CB280000}"/>
    <cellStyle name="Обычный 15 3 4 3" xfId="10529" xr:uid="{00000000-0005-0000-0000-0000CC280000}"/>
    <cellStyle name="Обычный 15 3 4 3 2" xfId="10530" xr:uid="{00000000-0005-0000-0000-0000CD280000}"/>
    <cellStyle name="Обычный 15 3 4 4" xfId="10531" xr:uid="{00000000-0005-0000-0000-0000CE280000}"/>
    <cellStyle name="Обычный 15 3 5" xfId="10532" xr:uid="{00000000-0005-0000-0000-0000CF280000}"/>
    <cellStyle name="Обычный 15 3 5 2" xfId="10533" xr:uid="{00000000-0005-0000-0000-0000D0280000}"/>
    <cellStyle name="Обычный 15 3 5 2 2" xfId="10534" xr:uid="{00000000-0005-0000-0000-0000D1280000}"/>
    <cellStyle name="Обычный 15 3 5 3" xfId="10535" xr:uid="{00000000-0005-0000-0000-0000D2280000}"/>
    <cellStyle name="Обычный 15 3 6" xfId="10536" xr:uid="{00000000-0005-0000-0000-0000D3280000}"/>
    <cellStyle name="Обычный 15 3 6 2" xfId="10537" xr:uid="{00000000-0005-0000-0000-0000D4280000}"/>
    <cellStyle name="Обычный 15 3 6 2 2" xfId="10538" xr:uid="{00000000-0005-0000-0000-0000D5280000}"/>
    <cellStyle name="Обычный 15 3 6 3" xfId="10539" xr:uid="{00000000-0005-0000-0000-0000D6280000}"/>
    <cellStyle name="Обычный 15 3 7" xfId="10540" xr:uid="{00000000-0005-0000-0000-0000D7280000}"/>
    <cellStyle name="Обычный 15 3 7 2" xfId="10541" xr:uid="{00000000-0005-0000-0000-0000D8280000}"/>
    <cellStyle name="Обычный 15 3 8" xfId="10542" xr:uid="{00000000-0005-0000-0000-0000D9280000}"/>
    <cellStyle name="Обычный 15 4" xfId="10543" xr:uid="{00000000-0005-0000-0000-0000DA280000}"/>
    <cellStyle name="Обычный 15 4 2" xfId="10544" xr:uid="{00000000-0005-0000-0000-0000DB280000}"/>
    <cellStyle name="Обычный 15 4 2 2" xfId="10545" xr:uid="{00000000-0005-0000-0000-0000DC280000}"/>
    <cellStyle name="Обычный 15 4 2 2 2" xfId="10546" xr:uid="{00000000-0005-0000-0000-0000DD280000}"/>
    <cellStyle name="Обычный 15 4 2 2 2 2" xfId="10547" xr:uid="{00000000-0005-0000-0000-0000DE280000}"/>
    <cellStyle name="Обычный 15 4 2 2 2 2 2" xfId="10548" xr:uid="{00000000-0005-0000-0000-0000DF280000}"/>
    <cellStyle name="Обычный 15 4 2 2 2 3" xfId="10549" xr:uid="{00000000-0005-0000-0000-0000E0280000}"/>
    <cellStyle name="Обычный 15 4 2 2 3" xfId="10550" xr:uid="{00000000-0005-0000-0000-0000E1280000}"/>
    <cellStyle name="Обычный 15 4 2 2 3 2" xfId="10551" xr:uid="{00000000-0005-0000-0000-0000E2280000}"/>
    <cellStyle name="Обычный 15 4 2 2 3 2 2" xfId="10552" xr:uid="{00000000-0005-0000-0000-0000E3280000}"/>
    <cellStyle name="Обычный 15 4 2 2 3 3" xfId="10553" xr:uid="{00000000-0005-0000-0000-0000E4280000}"/>
    <cellStyle name="Обычный 15 4 2 2 4" xfId="10554" xr:uid="{00000000-0005-0000-0000-0000E5280000}"/>
    <cellStyle name="Обычный 15 4 2 2 4 2" xfId="10555" xr:uid="{00000000-0005-0000-0000-0000E6280000}"/>
    <cellStyle name="Обычный 15 4 2 2 5" xfId="10556" xr:uid="{00000000-0005-0000-0000-0000E7280000}"/>
    <cellStyle name="Обычный 15 4 2 3" xfId="10557" xr:uid="{00000000-0005-0000-0000-0000E8280000}"/>
    <cellStyle name="Обычный 15 4 2 3 2" xfId="10558" xr:uid="{00000000-0005-0000-0000-0000E9280000}"/>
    <cellStyle name="Обычный 15 4 2 3 2 2" xfId="10559" xr:uid="{00000000-0005-0000-0000-0000EA280000}"/>
    <cellStyle name="Обычный 15 4 2 3 2 2 2" xfId="10560" xr:uid="{00000000-0005-0000-0000-0000EB280000}"/>
    <cellStyle name="Обычный 15 4 2 3 2 3" xfId="10561" xr:uid="{00000000-0005-0000-0000-0000EC280000}"/>
    <cellStyle name="Обычный 15 4 2 3 3" xfId="10562" xr:uid="{00000000-0005-0000-0000-0000ED280000}"/>
    <cellStyle name="Обычный 15 4 2 3 3 2" xfId="10563" xr:uid="{00000000-0005-0000-0000-0000EE280000}"/>
    <cellStyle name="Обычный 15 4 2 3 4" xfId="10564" xr:uid="{00000000-0005-0000-0000-0000EF280000}"/>
    <cellStyle name="Обычный 15 4 2 4" xfId="10565" xr:uid="{00000000-0005-0000-0000-0000F0280000}"/>
    <cellStyle name="Обычный 15 4 2 4 2" xfId="10566" xr:uid="{00000000-0005-0000-0000-0000F1280000}"/>
    <cellStyle name="Обычный 15 4 2 4 2 2" xfId="10567" xr:uid="{00000000-0005-0000-0000-0000F2280000}"/>
    <cellStyle name="Обычный 15 4 2 4 3" xfId="10568" xr:uid="{00000000-0005-0000-0000-0000F3280000}"/>
    <cellStyle name="Обычный 15 4 2 5" xfId="10569" xr:uid="{00000000-0005-0000-0000-0000F4280000}"/>
    <cellStyle name="Обычный 15 4 2 5 2" xfId="10570" xr:uid="{00000000-0005-0000-0000-0000F5280000}"/>
    <cellStyle name="Обычный 15 4 2 5 2 2" xfId="10571" xr:uid="{00000000-0005-0000-0000-0000F6280000}"/>
    <cellStyle name="Обычный 15 4 2 5 3" xfId="10572" xr:uid="{00000000-0005-0000-0000-0000F7280000}"/>
    <cellStyle name="Обычный 15 4 2 6" xfId="10573" xr:uid="{00000000-0005-0000-0000-0000F8280000}"/>
    <cellStyle name="Обычный 15 4 2 6 2" xfId="10574" xr:uid="{00000000-0005-0000-0000-0000F9280000}"/>
    <cellStyle name="Обычный 15 4 2 7" xfId="10575" xr:uid="{00000000-0005-0000-0000-0000FA280000}"/>
    <cellStyle name="Обычный 15 4 3" xfId="10576" xr:uid="{00000000-0005-0000-0000-0000FB280000}"/>
    <cellStyle name="Обычный 15 4 3 2" xfId="10577" xr:uid="{00000000-0005-0000-0000-0000FC280000}"/>
    <cellStyle name="Обычный 15 4 3 2 2" xfId="10578" xr:uid="{00000000-0005-0000-0000-0000FD280000}"/>
    <cellStyle name="Обычный 15 4 3 2 2 2" xfId="10579" xr:uid="{00000000-0005-0000-0000-0000FE280000}"/>
    <cellStyle name="Обычный 15 4 3 2 3" xfId="10580" xr:uid="{00000000-0005-0000-0000-0000FF280000}"/>
    <cellStyle name="Обычный 15 4 3 3" xfId="10581" xr:uid="{00000000-0005-0000-0000-000000290000}"/>
    <cellStyle name="Обычный 15 4 3 3 2" xfId="10582" xr:uid="{00000000-0005-0000-0000-000001290000}"/>
    <cellStyle name="Обычный 15 4 3 3 2 2" xfId="10583" xr:uid="{00000000-0005-0000-0000-000002290000}"/>
    <cellStyle name="Обычный 15 4 3 3 3" xfId="10584" xr:uid="{00000000-0005-0000-0000-000003290000}"/>
    <cellStyle name="Обычный 15 4 3 4" xfId="10585" xr:uid="{00000000-0005-0000-0000-000004290000}"/>
    <cellStyle name="Обычный 15 4 3 4 2" xfId="10586" xr:uid="{00000000-0005-0000-0000-000005290000}"/>
    <cellStyle name="Обычный 15 4 3 5" xfId="10587" xr:uid="{00000000-0005-0000-0000-000006290000}"/>
    <cellStyle name="Обычный 15 4 4" xfId="10588" xr:uid="{00000000-0005-0000-0000-000007290000}"/>
    <cellStyle name="Обычный 15 4 4 2" xfId="10589" xr:uid="{00000000-0005-0000-0000-000008290000}"/>
    <cellStyle name="Обычный 15 4 4 2 2" xfId="10590" xr:uid="{00000000-0005-0000-0000-000009290000}"/>
    <cellStyle name="Обычный 15 4 4 2 2 2" xfId="10591" xr:uid="{00000000-0005-0000-0000-00000A290000}"/>
    <cellStyle name="Обычный 15 4 4 2 3" xfId="10592" xr:uid="{00000000-0005-0000-0000-00000B290000}"/>
    <cellStyle name="Обычный 15 4 4 3" xfId="10593" xr:uid="{00000000-0005-0000-0000-00000C290000}"/>
    <cellStyle name="Обычный 15 4 4 3 2" xfId="10594" xr:uid="{00000000-0005-0000-0000-00000D290000}"/>
    <cellStyle name="Обычный 15 4 4 4" xfId="10595" xr:uid="{00000000-0005-0000-0000-00000E290000}"/>
    <cellStyle name="Обычный 15 4 5" xfId="10596" xr:uid="{00000000-0005-0000-0000-00000F290000}"/>
    <cellStyle name="Обычный 15 4 5 2" xfId="10597" xr:uid="{00000000-0005-0000-0000-000010290000}"/>
    <cellStyle name="Обычный 15 4 5 2 2" xfId="10598" xr:uid="{00000000-0005-0000-0000-000011290000}"/>
    <cellStyle name="Обычный 15 4 5 3" xfId="10599" xr:uid="{00000000-0005-0000-0000-000012290000}"/>
    <cellStyle name="Обычный 15 4 6" xfId="10600" xr:uid="{00000000-0005-0000-0000-000013290000}"/>
    <cellStyle name="Обычный 15 4 6 2" xfId="10601" xr:uid="{00000000-0005-0000-0000-000014290000}"/>
    <cellStyle name="Обычный 15 4 6 2 2" xfId="10602" xr:uid="{00000000-0005-0000-0000-000015290000}"/>
    <cellStyle name="Обычный 15 4 6 3" xfId="10603" xr:uid="{00000000-0005-0000-0000-000016290000}"/>
    <cellStyle name="Обычный 15 4 7" xfId="10604" xr:uid="{00000000-0005-0000-0000-000017290000}"/>
    <cellStyle name="Обычный 15 4 7 2" xfId="10605" xr:uid="{00000000-0005-0000-0000-000018290000}"/>
    <cellStyle name="Обычный 15 4 8" xfId="10606" xr:uid="{00000000-0005-0000-0000-000019290000}"/>
    <cellStyle name="Обычный 15 5" xfId="10607" xr:uid="{00000000-0005-0000-0000-00001A290000}"/>
    <cellStyle name="Обычный 15 5 2" xfId="10608" xr:uid="{00000000-0005-0000-0000-00001B290000}"/>
    <cellStyle name="Обычный 15 5 2 2" xfId="10609" xr:uid="{00000000-0005-0000-0000-00001C290000}"/>
    <cellStyle name="Обычный 15 5 2 3" xfId="10610" xr:uid="{00000000-0005-0000-0000-00001D290000}"/>
    <cellStyle name="Обычный 15 5 2 3 2" xfId="10611" xr:uid="{00000000-0005-0000-0000-00001E290000}"/>
    <cellStyle name="Обычный 15 5 2 3 2 2" xfId="10612" xr:uid="{00000000-0005-0000-0000-00001F290000}"/>
    <cellStyle name="Обычный 15 5 2 3 3" xfId="10613" xr:uid="{00000000-0005-0000-0000-000020290000}"/>
    <cellStyle name="Обычный 15 5 2 4" xfId="10614" xr:uid="{00000000-0005-0000-0000-000021290000}"/>
    <cellStyle name="Обычный 15 5 2 4 2" xfId="10615" xr:uid="{00000000-0005-0000-0000-000022290000}"/>
    <cellStyle name="Обычный 15 5 2 5" xfId="10616" xr:uid="{00000000-0005-0000-0000-000023290000}"/>
    <cellStyle name="Обычный 15 5 3" xfId="10617" xr:uid="{00000000-0005-0000-0000-000024290000}"/>
    <cellStyle name="Обычный 15 5 3 2" xfId="10618" xr:uid="{00000000-0005-0000-0000-000025290000}"/>
    <cellStyle name="Обычный 15 5 3 2 2" xfId="10619" xr:uid="{00000000-0005-0000-0000-000026290000}"/>
    <cellStyle name="Обычный 15 5 3 2 2 2" xfId="10620" xr:uid="{00000000-0005-0000-0000-000027290000}"/>
    <cellStyle name="Обычный 15 5 3 2 3" xfId="10621" xr:uid="{00000000-0005-0000-0000-000028290000}"/>
    <cellStyle name="Обычный 15 5 3 3" xfId="10622" xr:uid="{00000000-0005-0000-0000-000029290000}"/>
    <cellStyle name="Обычный 15 5 3 3 2" xfId="10623" xr:uid="{00000000-0005-0000-0000-00002A290000}"/>
    <cellStyle name="Обычный 15 5 3 4" xfId="10624" xr:uid="{00000000-0005-0000-0000-00002B290000}"/>
    <cellStyle name="Обычный 15 5 4" xfId="10625" xr:uid="{00000000-0005-0000-0000-00002C290000}"/>
    <cellStyle name="Обычный 15 5 4 2" xfId="10626" xr:uid="{00000000-0005-0000-0000-00002D290000}"/>
    <cellStyle name="Обычный 15 5 4 2 2" xfId="10627" xr:uid="{00000000-0005-0000-0000-00002E290000}"/>
    <cellStyle name="Обычный 15 5 4 3" xfId="10628" xr:uid="{00000000-0005-0000-0000-00002F290000}"/>
    <cellStyle name="Обычный 15 5 5" xfId="10629" xr:uid="{00000000-0005-0000-0000-000030290000}"/>
    <cellStyle name="Обычный 15 5 5 2" xfId="10630" xr:uid="{00000000-0005-0000-0000-000031290000}"/>
    <cellStyle name="Обычный 15 5 5 2 2" xfId="10631" xr:uid="{00000000-0005-0000-0000-000032290000}"/>
    <cellStyle name="Обычный 15 5 5 3" xfId="10632" xr:uid="{00000000-0005-0000-0000-000033290000}"/>
    <cellStyle name="Обычный 15 5 6" xfId="10633" xr:uid="{00000000-0005-0000-0000-000034290000}"/>
    <cellStyle name="Обычный 15 5 6 2" xfId="10634" xr:uid="{00000000-0005-0000-0000-000035290000}"/>
    <cellStyle name="Обычный 15 5 7" xfId="10635" xr:uid="{00000000-0005-0000-0000-000036290000}"/>
    <cellStyle name="Обычный 15 6" xfId="10636" xr:uid="{00000000-0005-0000-0000-000037290000}"/>
    <cellStyle name="Обычный 15 6 2" xfId="10637" xr:uid="{00000000-0005-0000-0000-000038290000}"/>
    <cellStyle name="Обычный 15 6 3" xfId="10638" xr:uid="{00000000-0005-0000-0000-000039290000}"/>
    <cellStyle name="Обычный 15 6 3 2" xfId="10639" xr:uid="{00000000-0005-0000-0000-00003A290000}"/>
    <cellStyle name="Обычный 15 6 3 2 2" xfId="10640" xr:uid="{00000000-0005-0000-0000-00003B290000}"/>
    <cellStyle name="Обычный 15 6 3 3" xfId="10641" xr:uid="{00000000-0005-0000-0000-00003C290000}"/>
    <cellStyle name="Обычный 15 6 4" xfId="10642" xr:uid="{00000000-0005-0000-0000-00003D290000}"/>
    <cellStyle name="Обычный 15 6 4 2" xfId="10643" xr:uid="{00000000-0005-0000-0000-00003E290000}"/>
    <cellStyle name="Обычный 15 6 5" xfId="10644" xr:uid="{00000000-0005-0000-0000-00003F290000}"/>
    <cellStyle name="Обычный 15 7" xfId="10645" xr:uid="{00000000-0005-0000-0000-000040290000}"/>
    <cellStyle name="Обычный 15 7 2" xfId="10646" xr:uid="{00000000-0005-0000-0000-000041290000}"/>
    <cellStyle name="Обычный 15 7 2 2" xfId="10647" xr:uid="{00000000-0005-0000-0000-000042290000}"/>
    <cellStyle name="Обычный 15 7 2 2 2" xfId="10648" xr:uid="{00000000-0005-0000-0000-000043290000}"/>
    <cellStyle name="Обычный 15 7 2 3" xfId="10649" xr:uid="{00000000-0005-0000-0000-000044290000}"/>
    <cellStyle name="Обычный 15 7 3" xfId="10650" xr:uid="{00000000-0005-0000-0000-000045290000}"/>
    <cellStyle name="Обычный 15 7 3 2" xfId="10651" xr:uid="{00000000-0005-0000-0000-000046290000}"/>
    <cellStyle name="Обычный 15 7 3 2 2" xfId="10652" xr:uid="{00000000-0005-0000-0000-000047290000}"/>
    <cellStyle name="Обычный 15 7 3 3" xfId="10653" xr:uid="{00000000-0005-0000-0000-000048290000}"/>
    <cellStyle name="Обычный 15 7 4" xfId="10654" xr:uid="{00000000-0005-0000-0000-000049290000}"/>
    <cellStyle name="Обычный 15 7 4 2" xfId="10655" xr:uid="{00000000-0005-0000-0000-00004A290000}"/>
    <cellStyle name="Обычный 15 7 5" xfId="10656" xr:uid="{00000000-0005-0000-0000-00004B290000}"/>
    <cellStyle name="Обычный 15 8" xfId="10657" xr:uid="{00000000-0005-0000-0000-00004C290000}"/>
    <cellStyle name="Обычный 15 8 2" xfId="10658" xr:uid="{00000000-0005-0000-0000-00004D290000}"/>
    <cellStyle name="Обычный 15 8 2 2" xfId="10659" xr:uid="{00000000-0005-0000-0000-00004E290000}"/>
    <cellStyle name="Обычный 15 8 3" xfId="10660" xr:uid="{00000000-0005-0000-0000-00004F290000}"/>
    <cellStyle name="Обычный 15 9" xfId="10661" xr:uid="{00000000-0005-0000-0000-000050290000}"/>
    <cellStyle name="Обычный 15 9 2" xfId="10662" xr:uid="{00000000-0005-0000-0000-000051290000}"/>
    <cellStyle name="Обычный 15 9 2 2" xfId="10663" xr:uid="{00000000-0005-0000-0000-000052290000}"/>
    <cellStyle name="Обычный 15 9 3" xfId="10664" xr:uid="{00000000-0005-0000-0000-000053290000}"/>
    <cellStyle name="Обычный 150" xfId="10665" xr:uid="{00000000-0005-0000-0000-000054290000}"/>
    <cellStyle name="Обычный 150 2" xfId="10666" xr:uid="{00000000-0005-0000-0000-000055290000}"/>
    <cellStyle name="Обычный 151" xfId="10667" xr:uid="{00000000-0005-0000-0000-000056290000}"/>
    <cellStyle name="Обычный 151 2" xfId="10668" xr:uid="{00000000-0005-0000-0000-000057290000}"/>
    <cellStyle name="Обычный 151 2 2" xfId="10669" xr:uid="{00000000-0005-0000-0000-000058290000}"/>
    <cellStyle name="Обычный 151 2 2 2" xfId="10670" xr:uid="{00000000-0005-0000-0000-000059290000}"/>
    <cellStyle name="Обычный 151 2 2 2 2" xfId="10671" xr:uid="{00000000-0005-0000-0000-00005A290000}"/>
    <cellStyle name="Обычный 151 2 2 3" xfId="10672" xr:uid="{00000000-0005-0000-0000-00005B290000}"/>
    <cellStyle name="Обычный 151 2 3" xfId="10673" xr:uid="{00000000-0005-0000-0000-00005C290000}"/>
    <cellStyle name="Обычный 151 2 3 2" xfId="10674" xr:uid="{00000000-0005-0000-0000-00005D290000}"/>
    <cellStyle name="Обычный 151 2 3 2 2" xfId="10675" xr:uid="{00000000-0005-0000-0000-00005E290000}"/>
    <cellStyle name="Обычный 151 2 3 3" xfId="10676" xr:uid="{00000000-0005-0000-0000-00005F290000}"/>
    <cellStyle name="Обычный 151 2 4" xfId="10677" xr:uid="{00000000-0005-0000-0000-000060290000}"/>
    <cellStyle name="Обычный 151 2 4 2" xfId="10678" xr:uid="{00000000-0005-0000-0000-000061290000}"/>
    <cellStyle name="Обычный 151 2 5" xfId="10679" xr:uid="{00000000-0005-0000-0000-000062290000}"/>
    <cellStyle name="Обычный 151 3" xfId="10680" xr:uid="{00000000-0005-0000-0000-000063290000}"/>
    <cellStyle name="Обычный 151 3 2" xfId="10681" xr:uid="{00000000-0005-0000-0000-000064290000}"/>
    <cellStyle name="Обычный 151 3 2 2" xfId="10682" xr:uid="{00000000-0005-0000-0000-000065290000}"/>
    <cellStyle name="Обычный 151 3 3" xfId="10683" xr:uid="{00000000-0005-0000-0000-000066290000}"/>
    <cellStyle name="Обычный 151 4" xfId="10684" xr:uid="{00000000-0005-0000-0000-000067290000}"/>
    <cellStyle name="Обычный 151 4 2" xfId="10685" xr:uid="{00000000-0005-0000-0000-000068290000}"/>
    <cellStyle name="Обычный 151 4 2 2" xfId="10686" xr:uid="{00000000-0005-0000-0000-000069290000}"/>
    <cellStyle name="Обычный 151 4 3" xfId="10687" xr:uid="{00000000-0005-0000-0000-00006A290000}"/>
    <cellStyle name="Обычный 151 5" xfId="10688" xr:uid="{00000000-0005-0000-0000-00006B290000}"/>
    <cellStyle name="Обычный 151 5 2" xfId="10689" xr:uid="{00000000-0005-0000-0000-00006C290000}"/>
    <cellStyle name="Обычный 151 6" xfId="10690" xr:uid="{00000000-0005-0000-0000-00006D290000}"/>
    <cellStyle name="Обычный 152" xfId="10691" xr:uid="{00000000-0005-0000-0000-00006E290000}"/>
    <cellStyle name="Обычный 152 2" xfId="10692" xr:uid="{00000000-0005-0000-0000-00006F290000}"/>
    <cellStyle name="Обычный 152 2 2" xfId="10693" xr:uid="{00000000-0005-0000-0000-000070290000}"/>
    <cellStyle name="Обычный 152 2 2 2" xfId="10694" xr:uid="{00000000-0005-0000-0000-000071290000}"/>
    <cellStyle name="Обычный 152 2 2 2 2" xfId="10695" xr:uid="{00000000-0005-0000-0000-000072290000}"/>
    <cellStyle name="Обычный 152 2 2 3" xfId="10696" xr:uid="{00000000-0005-0000-0000-000073290000}"/>
    <cellStyle name="Обычный 152 2 3" xfId="10697" xr:uid="{00000000-0005-0000-0000-000074290000}"/>
    <cellStyle name="Обычный 152 2 3 2" xfId="10698" xr:uid="{00000000-0005-0000-0000-000075290000}"/>
    <cellStyle name="Обычный 152 2 3 2 2" xfId="10699" xr:uid="{00000000-0005-0000-0000-000076290000}"/>
    <cellStyle name="Обычный 152 2 3 3" xfId="10700" xr:uid="{00000000-0005-0000-0000-000077290000}"/>
    <cellStyle name="Обычный 152 2 4" xfId="10701" xr:uid="{00000000-0005-0000-0000-000078290000}"/>
    <cellStyle name="Обычный 152 2 4 2" xfId="10702" xr:uid="{00000000-0005-0000-0000-000079290000}"/>
    <cellStyle name="Обычный 152 2 5" xfId="10703" xr:uid="{00000000-0005-0000-0000-00007A290000}"/>
    <cellStyle name="Обычный 152 3" xfId="10704" xr:uid="{00000000-0005-0000-0000-00007B290000}"/>
    <cellStyle name="Обычный 152 3 2" xfId="10705" xr:uid="{00000000-0005-0000-0000-00007C290000}"/>
    <cellStyle name="Обычный 152 3 2 2" xfId="10706" xr:uid="{00000000-0005-0000-0000-00007D290000}"/>
    <cellStyle name="Обычный 152 3 3" xfId="10707" xr:uid="{00000000-0005-0000-0000-00007E290000}"/>
    <cellStyle name="Обычный 152 4" xfId="10708" xr:uid="{00000000-0005-0000-0000-00007F290000}"/>
    <cellStyle name="Обычный 152 4 2" xfId="10709" xr:uid="{00000000-0005-0000-0000-000080290000}"/>
    <cellStyle name="Обычный 152 4 2 2" xfId="10710" xr:uid="{00000000-0005-0000-0000-000081290000}"/>
    <cellStyle name="Обычный 152 4 3" xfId="10711" xr:uid="{00000000-0005-0000-0000-000082290000}"/>
    <cellStyle name="Обычный 152 5" xfId="10712" xr:uid="{00000000-0005-0000-0000-000083290000}"/>
    <cellStyle name="Обычный 152 6" xfId="10713" xr:uid="{00000000-0005-0000-0000-000084290000}"/>
    <cellStyle name="Обычный 152 6 2" xfId="10714" xr:uid="{00000000-0005-0000-0000-000085290000}"/>
    <cellStyle name="Обычный 152 7" xfId="10715" xr:uid="{00000000-0005-0000-0000-000086290000}"/>
    <cellStyle name="Обычный 153" xfId="10716" xr:uid="{00000000-0005-0000-0000-000087290000}"/>
    <cellStyle name="Обычный 153 2" xfId="10717" xr:uid="{00000000-0005-0000-0000-000088290000}"/>
    <cellStyle name="Обычный 153 2 2" xfId="10718" xr:uid="{00000000-0005-0000-0000-000089290000}"/>
    <cellStyle name="Обычный 153 2 2 2" xfId="10719" xr:uid="{00000000-0005-0000-0000-00008A290000}"/>
    <cellStyle name="Обычный 153 2 2 2 2" xfId="10720" xr:uid="{00000000-0005-0000-0000-00008B290000}"/>
    <cellStyle name="Обычный 153 2 2 3" xfId="10721" xr:uid="{00000000-0005-0000-0000-00008C290000}"/>
    <cellStyle name="Обычный 153 2 3" xfId="10722" xr:uid="{00000000-0005-0000-0000-00008D290000}"/>
    <cellStyle name="Обычный 153 2 3 2" xfId="10723" xr:uid="{00000000-0005-0000-0000-00008E290000}"/>
    <cellStyle name="Обычный 153 2 3 2 2" xfId="10724" xr:uid="{00000000-0005-0000-0000-00008F290000}"/>
    <cellStyle name="Обычный 153 2 3 3" xfId="10725" xr:uid="{00000000-0005-0000-0000-000090290000}"/>
    <cellStyle name="Обычный 153 2 4" xfId="10726" xr:uid="{00000000-0005-0000-0000-000091290000}"/>
    <cellStyle name="Обычный 153 2 4 2" xfId="10727" xr:uid="{00000000-0005-0000-0000-000092290000}"/>
    <cellStyle name="Обычный 153 2 5" xfId="10728" xr:uid="{00000000-0005-0000-0000-000093290000}"/>
    <cellStyle name="Обычный 153 3" xfId="10729" xr:uid="{00000000-0005-0000-0000-000094290000}"/>
    <cellStyle name="Обычный 153 3 2" xfId="10730" xr:uid="{00000000-0005-0000-0000-000095290000}"/>
    <cellStyle name="Обычный 153 3 2 2" xfId="10731" xr:uid="{00000000-0005-0000-0000-000096290000}"/>
    <cellStyle name="Обычный 153 3 3" xfId="10732" xr:uid="{00000000-0005-0000-0000-000097290000}"/>
    <cellStyle name="Обычный 153 4" xfId="10733" xr:uid="{00000000-0005-0000-0000-000098290000}"/>
    <cellStyle name="Обычный 153 4 2" xfId="10734" xr:uid="{00000000-0005-0000-0000-000099290000}"/>
    <cellStyle name="Обычный 153 4 2 2" xfId="10735" xr:uid="{00000000-0005-0000-0000-00009A290000}"/>
    <cellStyle name="Обычный 153 4 3" xfId="10736" xr:uid="{00000000-0005-0000-0000-00009B290000}"/>
    <cellStyle name="Обычный 153 5" xfId="10737" xr:uid="{00000000-0005-0000-0000-00009C290000}"/>
    <cellStyle name="Обычный 153 5 2" xfId="10738" xr:uid="{00000000-0005-0000-0000-00009D290000}"/>
    <cellStyle name="Обычный 153 6" xfId="10739" xr:uid="{00000000-0005-0000-0000-00009E290000}"/>
    <cellStyle name="Обычный 154" xfId="10740" xr:uid="{00000000-0005-0000-0000-00009F290000}"/>
    <cellStyle name="Обычный 154 2" xfId="10741" xr:uid="{00000000-0005-0000-0000-0000A0290000}"/>
    <cellStyle name="Обычный 155" xfId="10742" xr:uid="{00000000-0005-0000-0000-0000A1290000}"/>
    <cellStyle name="Обычный 155 2" xfId="10743" xr:uid="{00000000-0005-0000-0000-0000A2290000}"/>
    <cellStyle name="Обычный 155 2 2" xfId="10744" xr:uid="{00000000-0005-0000-0000-0000A3290000}"/>
    <cellStyle name="Обычный 155 2 2 2" xfId="10745" xr:uid="{00000000-0005-0000-0000-0000A4290000}"/>
    <cellStyle name="Обычный 155 2 2 2 2" xfId="10746" xr:uid="{00000000-0005-0000-0000-0000A5290000}"/>
    <cellStyle name="Обычный 155 2 2 3" xfId="10747" xr:uid="{00000000-0005-0000-0000-0000A6290000}"/>
    <cellStyle name="Обычный 155 2 3" xfId="10748" xr:uid="{00000000-0005-0000-0000-0000A7290000}"/>
    <cellStyle name="Обычный 155 2 3 2" xfId="10749" xr:uid="{00000000-0005-0000-0000-0000A8290000}"/>
    <cellStyle name="Обычный 155 2 3 2 2" xfId="10750" xr:uid="{00000000-0005-0000-0000-0000A9290000}"/>
    <cellStyle name="Обычный 155 2 3 3" xfId="10751" xr:uid="{00000000-0005-0000-0000-0000AA290000}"/>
    <cellStyle name="Обычный 155 2 4" xfId="10752" xr:uid="{00000000-0005-0000-0000-0000AB290000}"/>
    <cellStyle name="Обычный 155 2 4 2" xfId="10753" xr:uid="{00000000-0005-0000-0000-0000AC290000}"/>
    <cellStyle name="Обычный 155 2 5" xfId="10754" xr:uid="{00000000-0005-0000-0000-0000AD290000}"/>
    <cellStyle name="Обычный 155 3" xfId="10755" xr:uid="{00000000-0005-0000-0000-0000AE290000}"/>
    <cellStyle name="Обычный 155 3 2" xfId="10756" xr:uid="{00000000-0005-0000-0000-0000AF290000}"/>
    <cellStyle name="Обычный 155 3 2 2" xfId="10757" xr:uid="{00000000-0005-0000-0000-0000B0290000}"/>
    <cellStyle name="Обычный 155 3 3" xfId="10758" xr:uid="{00000000-0005-0000-0000-0000B1290000}"/>
    <cellStyle name="Обычный 155 4" xfId="10759" xr:uid="{00000000-0005-0000-0000-0000B2290000}"/>
    <cellStyle name="Обычный 155 4 2" xfId="10760" xr:uid="{00000000-0005-0000-0000-0000B3290000}"/>
    <cellStyle name="Обычный 155 4 2 2" xfId="10761" xr:uid="{00000000-0005-0000-0000-0000B4290000}"/>
    <cellStyle name="Обычный 155 4 3" xfId="10762" xr:uid="{00000000-0005-0000-0000-0000B5290000}"/>
    <cellStyle name="Обычный 155 5" xfId="10763" xr:uid="{00000000-0005-0000-0000-0000B6290000}"/>
    <cellStyle name="Обычный 155 5 2" xfId="10764" xr:uid="{00000000-0005-0000-0000-0000B7290000}"/>
    <cellStyle name="Обычный 155 6" xfId="10765" xr:uid="{00000000-0005-0000-0000-0000B8290000}"/>
    <cellStyle name="Обычный 156" xfId="10766" xr:uid="{00000000-0005-0000-0000-0000B9290000}"/>
    <cellStyle name="Обычный 156 2" xfId="10767" xr:uid="{00000000-0005-0000-0000-0000BA290000}"/>
    <cellStyle name="Обычный 156 2 2" xfId="10768" xr:uid="{00000000-0005-0000-0000-0000BB290000}"/>
    <cellStyle name="Обычный 156 2 2 2" xfId="10769" xr:uid="{00000000-0005-0000-0000-0000BC290000}"/>
    <cellStyle name="Обычный 156 2 2 2 2" xfId="10770" xr:uid="{00000000-0005-0000-0000-0000BD290000}"/>
    <cellStyle name="Обычный 156 2 2 3" xfId="10771" xr:uid="{00000000-0005-0000-0000-0000BE290000}"/>
    <cellStyle name="Обычный 156 2 3" xfId="10772" xr:uid="{00000000-0005-0000-0000-0000BF290000}"/>
    <cellStyle name="Обычный 156 2 3 2" xfId="10773" xr:uid="{00000000-0005-0000-0000-0000C0290000}"/>
    <cellStyle name="Обычный 156 2 3 2 2" xfId="10774" xr:uid="{00000000-0005-0000-0000-0000C1290000}"/>
    <cellStyle name="Обычный 156 2 3 3" xfId="10775" xr:uid="{00000000-0005-0000-0000-0000C2290000}"/>
    <cellStyle name="Обычный 156 2 4" xfId="10776" xr:uid="{00000000-0005-0000-0000-0000C3290000}"/>
    <cellStyle name="Обычный 156 2 4 2" xfId="10777" xr:uid="{00000000-0005-0000-0000-0000C4290000}"/>
    <cellStyle name="Обычный 156 2 5" xfId="10778" xr:uid="{00000000-0005-0000-0000-0000C5290000}"/>
    <cellStyle name="Обычный 156 3" xfId="10779" xr:uid="{00000000-0005-0000-0000-0000C6290000}"/>
    <cellStyle name="Обычный 156 3 2" xfId="10780" xr:uid="{00000000-0005-0000-0000-0000C7290000}"/>
    <cellStyle name="Обычный 156 3 2 2" xfId="10781" xr:uid="{00000000-0005-0000-0000-0000C8290000}"/>
    <cellStyle name="Обычный 156 3 3" xfId="10782" xr:uid="{00000000-0005-0000-0000-0000C9290000}"/>
    <cellStyle name="Обычный 156 4" xfId="10783" xr:uid="{00000000-0005-0000-0000-0000CA290000}"/>
    <cellStyle name="Обычный 156 4 2" xfId="10784" xr:uid="{00000000-0005-0000-0000-0000CB290000}"/>
    <cellStyle name="Обычный 156 4 2 2" xfId="10785" xr:uid="{00000000-0005-0000-0000-0000CC290000}"/>
    <cellStyle name="Обычный 156 4 3" xfId="10786" xr:uid="{00000000-0005-0000-0000-0000CD290000}"/>
    <cellStyle name="Обычный 156 5" xfId="10787" xr:uid="{00000000-0005-0000-0000-0000CE290000}"/>
    <cellStyle name="Обычный 156 5 2" xfId="10788" xr:uid="{00000000-0005-0000-0000-0000CF290000}"/>
    <cellStyle name="Обычный 156 6" xfId="10789" xr:uid="{00000000-0005-0000-0000-0000D0290000}"/>
    <cellStyle name="Обычный 157" xfId="10790" xr:uid="{00000000-0005-0000-0000-0000D1290000}"/>
    <cellStyle name="Обычный 157 2" xfId="10791" xr:uid="{00000000-0005-0000-0000-0000D2290000}"/>
    <cellStyle name="Обычный 158" xfId="10792" xr:uid="{00000000-0005-0000-0000-0000D3290000}"/>
    <cellStyle name="Обычный 158 2" xfId="10793" xr:uid="{00000000-0005-0000-0000-0000D4290000}"/>
    <cellStyle name="Обычный 158 2 2" xfId="10794" xr:uid="{00000000-0005-0000-0000-0000D5290000}"/>
    <cellStyle name="Обычный 158 2 2 2" xfId="10795" xr:uid="{00000000-0005-0000-0000-0000D6290000}"/>
    <cellStyle name="Обычный 158 2 2 2 2" xfId="10796" xr:uid="{00000000-0005-0000-0000-0000D7290000}"/>
    <cellStyle name="Обычный 158 2 2 3" xfId="10797" xr:uid="{00000000-0005-0000-0000-0000D8290000}"/>
    <cellStyle name="Обычный 158 2 3" xfId="10798" xr:uid="{00000000-0005-0000-0000-0000D9290000}"/>
    <cellStyle name="Обычный 158 2 3 2" xfId="10799" xr:uid="{00000000-0005-0000-0000-0000DA290000}"/>
    <cellStyle name="Обычный 158 2 3 2 2" xfId="10800" xr:uid="{00000000-0005-0000-0000-0000DB290000}"/>
    <cellStyle name="Обычный 158 2 3 3" xfId="10801" xr:uid="{00000000-0005-0000-0000-0000DC290000}"/>
    <cellStyle name="Обычный 158 2 4" xfId="10802" xr:uid="{00000000-0005-0000-0000-0000DD290000}"/>
    <cellStyle name="Обычный 158 2 4 2" xfId="10803" xr:uid="{00000000-0005-0000-0000-0000DE290000}"/>
    <cellStyle name="Обычный 158 2 5" xfId="10804" xr:uid="{00000000-0005-0000-0000-0000DF290000}"/>
    <cellStyle name="Обычный 158 3" xfId="10805" xr:uid="{00000000-0005-0000-0000-0000E0290000}"/>
    <cellStyle name="Обычный 158 3 2" xfId="10806" xr:uid="{00000000-0005-0000-0000-0000E1290000}"/>
    <cellStyle name="Обычный 158 3 2 2" xfId="10807" xr:uid="{00000000-0005-0000-0000-0000E2290000}"/>
    <cellStyle name="Обычный 158 3 3" xfId="10808" xr:uid="{00000000-0005-0000-0000-0000E3290000}"/>
    <cellStyle name="Обычный 158 4" xfId="10809" xr:uid="{00000000-0005-0000-0000-0000E4290000}"/>
    <cellStyle name="Обычный 158 4 2" xfId="10810" xr:uid="{00000000-0005-0000-0000-0000E5290000}"/>
    <cellStyle name="Обычный 158 4 2 2" xfId="10811" xr:uid="{00000000-0005-0000-0000-0000E6290000}"/>
    <cellStyle name="Обычный 158 4 3" xfId="10812" xr:uid="{00000000-0005-0000-0000-0000E7290000}"/>
    <cellStyle name="Обычный 158 5" xfId="10813" xr:uid="{00000000-0005-0000-0000-0000E8290000}"/>
    <cellStyle name="Обычный 158 5 2" xfId="10814" xr:uid="{00000000-0005-0000-0000-0000E9290000}"/>
    <cellStyle name="Обычный 158 6" xfId="10815" xr:uid="{00000000-0005-0000-0000-0000EA290000}"/>
    <cellStyle name="Обычный 159" xfId="10816" xr:uid="{00000000-0005-0000-0000-0000EB290000}"/>
    <cellStyle name="Обычный 16" xfId="10817" xr:uid="{00000000-0005-0000-0000-0000EC290000}"/>
    <cellStyle name="Обычный 16 2" xfId="10818" xr:uid="{00000000-0005-0000-0000-0000ED290000}"/>
    <cellStyle name="Обычный 16 2 2" xfId="10819" xr:uid="{00000000-0005-0000-0000-0000EE290000}"/>
    <cellStyle name="Обычный 16 3" xfId="10820" xr:uid="{00000000-0005-0000-0000-0000EF290000}"/>
    <cellStyle name="Обычный 16_724" xfId="10821" xr:uid="{00000000-0005-0000-0000-0000F0290000}"/>
    <cellStyle name="Обычный 160" xfId="10822" xr:uid="{00000000-0005-0000-0000-0000F1290000}"/>
    <cellStyle name="Обычный 160 2" xfId="10823" xr:uid="{00000000-0005-0000-0000-0000F2290000}"/>
    <cellStyle name="Обычный 160 2 2" xfId="10824" xr:uid="{00000000-0005-0000-0000-0000F3290000}"/>
    <cellStyle name="Обычный 160 2 2 2" xfId="10825" xr:uid="{00000000-0005-0000-0000-0000F4290000}"/>
    <cellStyle name="Обычный 160 2 2 2 2" xfId="10826" xr:uid="{00000000-0005-0000-0000-0000F5290000}"/>
    <cellStyle name="Обычный 160 2 2 3" xfId="10827" xr:uid="{00000000-0005-0000-0000-0000F6290000}"/>
    <cellStyle name="Обычный 160 2 3" xfId="10828" xr:uid="{00000000-0005-0000-0000-0000F7290000}"/>
    <cellStyle name="Обычный 160 2 3 2" xfId="10829" xr:uid="{00000000-0005-0000-0000-0000F8290000}"/>
    <cellStyle name="Обычный 160 2 3 2 2" xfId="10830" xr:uid="{00000000-0005-0000-0000-0000F9290000}"/>
    <cellStyle name="Обычный 160 2 3 3" xfId="10831" xr:uid="{00000000-0005-0000-0000-0000FA290000}"/>
    <cellStyle name="Обычный 160 2 4" xfId="10832" xr:uid="{00000000-0005-0000-0000-0000FB290000}"/>
    <cellStyle name="Обычный 160 2 4 2" xfId="10833" xr:uid="{00000000-0005-0000-0000-0000FC290000}"/>
    <cellStyle name="Обычный 160 2 5" xfId="10834" xr:uid="{00000000-0005-0000-0000-0000FD290000}"/>
    <cellStyle name="Обычный 160 3" xfId="10835" xr:uid="{00000000-0005-0000-0000-0000FE290000}"/>
    <cellStyle name="Обычный 160 3 2" xfId="10836" xr:uid="{00000000-0005-0000-0000-0000FF290000}"/>
    <cellStyle name="Обычный 160 3 2 2" xfId="10837" xr:uid="{00000000-0005-0000-0000-0000002A0000}"/>
    <cellStyle name="Обычный 160 3 3" xfId="10838" xr:uid="{00000000-0005-0000-0000-0000012A0000}"/>
    <cellStyle name="Обычный 160 4" xfId="10839" xr:uid="{00000000-0005-0000-0000-0000022A0000}"/>
    <cellStyle name="Обычный 160 4 2" xfId="10840" xr:uid="{00000000-0005-0000-0000-0000032A0000}"/>
    <cellStyle name="Обычный 160 4 2 2" xfId="10841" xr:uid="{00000000-0005-0000-0000-0000042A0000}"/>
    <cellStyle name="Обычный 160 4 3" xfId="10842" xr:uid="{00000000-0005-0000-0000-0000052A0000}"/>
    <cellStyle name="Обычный 160 5" xfId="10843" xr:uid="{00000000-0005-0000-0000-0000062A0000}"/>
    <cellStyle name="Обычный 160 5 2" xfId="10844" xr:uid="{00000000-0005-0000-0000-0000072A0000}"/>
    <cellStyle name="Обычный 160 6" xfId="10845" xr:uid="{00000000-0005-0000-0000-0000082A0000}"/>
    <cellStyle name="Обычный 161" xfId="10846" xr:uid="{00000000-0005-0000-0000-0000092A0000}"/>
    <cellStyle name="Обычный 162" xfId="10847" xr:uid="{00000000-0005-0000-0000-00000A2A0000}"/>
    <cellStyle name="Обычный 162 2" xfId="10848" xr:uid="{00000000-0005-0000-0000-00000B2A0000}"/>
    <cellStyle name="Обычный 162 2 2" xfId="10849" xr:uid="{00000000-0005-0000-0000-00000C2A0000}"/>
    <cellStyle name="Обычный 162 2 2 2" xfId="10850" xr:uid="{00000000-0005-0000-0000-00000D2A0000}"/>
    <cellStyle name="Обычный 162 2 2 2 2" xfId="10851" xr:uid="{00000000-0005-0000-0000-00000E2A0000}"/>
    <cellStyle name="Обычный 162 2 2 3" xfId="10852" xr:uid="{00000000-0005-0000-0000-00000F2A0000}"/>
    <cellStyle name="Обычный 162 2 3" xfId="10853" xr:uid="{00000000-0005-0000-0000-0000102A0000}"/>
    <cellStyle name="Обычный 162 2 3 2" xfId="10854" xr:uid="{00000000-0005-0000-0000-0000112A0000}"/>
    <cellStyle name="Обычный 162 2 3 2 2" xfId="10855" xr:uid="{00000000-0005-0000-0000-0000122A0000}"/>
    <cellStyle name="Обычный 162 2 3 3" xfId="10856" xr:uid="{00000000-0005-0000-0000-0000132A0000}"/>
    <cellStyle name="Обычный 162 2 4" xfId="10857" xr:uid="{00000000-0005-0000-0000-0000142A0000}"/>
    <cellStyle name="Обычный 162 2 4 2" xfId="10858" xr:uid="{00000000-0005-0000-0000-0000152A0000}"/>
    <cellStyle name="Обычный 162 2 5" xfId="10859" xr:uid="{00000000-0005-0000-0000-0000162A0000}"/>
    <cellStyle name="Обычный 162 3" xfId="10860" xr:uid="{00000000-0005-0000-0000-0000172A0000}"/>
    <cellStyle name="Обычный 162 3 2" xfId="10861" xr:uid="{00000000-0005-0000-0000-0000182A0000}"/>
    <cellStyle name="Обычный 162 3 2 2" xfId="10862" xr:uid="{00000000-0005-0000-0000-0000192A0000}"/>
    <cellStyle name="Обычный 162 3 3" xfId="10863" xr:uid="{00000000-0005-0000-0000-00001A2A0000}"/>
    <cellStyle name="Обычный 162 4" xfId="10864" xr:uid="{00000000-0005-0000-0000-00001B2A0000}"/>
    <cellStyle name="Обычный 162 4 2" xfId="10865" xr:uid="{00000000-0005-0000-0000-00001C2A0000}"/>
    <cellStyle name="Обычный 162 4 2 2" xfId="10866" xr:uid="{00000000-0005-0000-0000-00001D2A0000}"/>
    <cellStyle name="Обычный 162 4 3" xfId="10867" xr:uid="{00000000-0005-0000-0000-00001E2A0000}"/>
    <cellStyle name="Обычный 162 5" xfId="10868" xr:uid="{00000000-0005-0000-0000-00001F2A0000}"/>
    <cellStyle name="Обычный 162 5 2" xfId="10869" xr:uid="{00000000-0005-0000-0000-0000202A0000}"/>
    <cellStyle name="Обычный 162 6" xfId="10870" xr:uid="{00000000-0005-0000-0000-0000212A0000}"/>
    <cellStyle name="Обычный 163" xfId="10871" xr:uid="{00000000-0005-0000-0000-0000222A0000}"/>
    <cellStyle name="Обычный 163 2" xfId="10872" xr:uid="{00000000-0005-0000-0000-0000232A0000}"/>
    <cellStyle name="Обычный 163 2 2" xfId="10873" xr:uid="{00000000-0005-0000-0000-0000242A0000}"/>
    <cellStyle name="Обычный 163 2 2 2" xfId="10874" xr:uid="{00000000-0005-0000-0000-0000252A0000}"/>
    <cellStyle name="Обычный 163 2 2 2 2" xfId="10875" xr:uid="{00000000-0005-0000-0000-0000262A0000}"/>
    <cellStyle name="Обычный 163 2 2 3" xfId="10876" xr:uid="{00000000-0005-0000-0000-0000272A0000}"/>
    <cellStyle name="Обычный 163 2 3" xfId="10877" xr:uid="{00000000-0005-0000-0000-0000282A0000}"/>
    <cellStyle name="Обычный 163 2 3 2" xfId="10878" xr:uid="{00000000-0005-0000-0000-0000292A0000}"/>
    <cellStyle name="Обычный 163 2 3 2 2" xfId="10879" xr:uid="{00000000-0005-0000-0000-00002A2A0000}"/>
    <cellStyle name="Обычный 163 2 3 3" xfId="10880" xr:uid="{00000000-0005-0000-0000-00002B2A0000}"/>
    <cellStyle name="Обычный 163 2 4" xfId="10881" xr:uid="{00000000-0005-0000-0000-00002C2A0000}"/>
    <cellStyle name="Обычный 163 2 4 2" xfId="10882" xr:uid="{00000000-0005-0000-0000-00002D2A0000}"/>
    <cellStyle name="Обычный 163 2 5" xfId="10883" xr:uid="{00000000-0005-0000-0000-00002E2A0000}"/>
    <cellStyle name="Обычный 163 3" xfId="10884" xr:uid="{00000000-0005-0000-0000-00002F2A0000}"/>
    <cellStyle name="Обычный 163 3 2" xfId="10885" xr:uid="{00000000-0005-0000-0000-0000302A0000}"/>
    <cellStyle name="Обычный 163 3 2 2" xfId="10886" xr:uid="{00000000-0005-0000-0000-0000312A0000}"/>
    <cellStyle name="Обычный 163 3 3" xfId="10887" xr:uid="{00000000-0005-0000-0000-0000322A0000}"/>
    <cellStyle name="Обычный 163 4" xfId="10888" xr:uid="{00000000-0005-0000-0000-0000332A0000}"/>
    <cellStyle name="Обычный 163 4 2" xfId="10889" xr:uid="{00000000-0005-0000-0000-0000342A0000}"/>
    <cellStyle name="Обычный 163 4 2 2" xfId="10890" xr:uid="{00000000-0005-0000-0000-0000352A0000}"/>
    <cellStyle name="Обычный 163 4 3" xfId="10891" xr:uid="{00000000-0005-0000-0000-0000362A0000}"/>
    <cellStyle name="Обычный 163 5" xfId="10892" xr:uid="{00000000-0005-0000-0000-0000372A0000}"/>
    <cellStyle name="Обычный 163 5 2" xfId="10893" xr:uid="{00000000-0005-0000-0000-0000382A0000}"/>
    <cellStyle name="Обычный 163 6" xfId="10894" xr:uid="{00000000-0005-0000-0000-0000392A0000}"/>
    <cellStyle name="Обычный 164" xfId="10895" xr:uid="{00000000-0005-0000-0000-00003A2A0000}"/>
    <cellStyle name="Обычный 164 2" xfId="10896" xr:uid="{00000000-0005-0000-0000-00003B2A0000}"/>
    <cellStyle name="Обычный 164 2 2" xfId="10897" xr:uid="{00000000-0005-0000-0000-00003C2A0000}"/>
    <cellStyle name="Обычный 164 2 2 2" xfId="10898" xr:uid="{00000000-0005-0000-0000-00003D2A0000}"/>
    <cellStyle name="Обычный 164 2 2 2 2" xfId="10899" xr:uid="{00000000-0005-0000-0000-00003E2A0000}"/>
    <cellStyle name="Обычный 164 2 2 3" xfId="10900" xr:uid="{00000000-0005-0000-0000-00003F2A0000}"/>
    <cellStyle name="Обычный 164 2 3" xfId="10901" xr:uid="{00000000-0005-0000-0000-0000402A0000}"/>
    <cellStyle name="Обычный 164 2 3 2" xfId="10902" xr:uid="{00000000-0005-0000-0000-0000412A0000}"/>
    <cellStyle name="Обычный 164 2 3 2 2" xfId="10903" xr:uid="{00000000-0005-0000-0000-0000422A0000}"/>
    <cellStyle name="Обычный 164 2 3 3" xfId="10904" xr:uid="{00000000-0005-0000-0000-0000432A0000}"/>
    <cellStyle name="Обычный 164 2 4" xfId="10905" xr:uid="{00000000-0005-0000-0000-0000442A0000}"/>
    <cellStyle name="Обычный 164 2 4 2" xfId="10906" xr:uid="{00000000-0005-0000-0000-0000452A0000}"/>
    <cellStyle name="Обычный 164 2 5" xfId="10907" xr:uid="{00000000-0005-0000-0000-0000462A0000}"/>
    <cellStyle name="Обычный 164 3" xfId="10908" xr:uid="{00000000-0005-0000-0000-0000472A0000}"/>
    <cellStyle name="Обычный 164 3 2" xfId="10909" xr:uid="{00000000-0005-0000-0000-0000482A0000}"/>
    <cellStyle name="Обычный 164 3 2 2" xfId="10910" xr:uid="{00000000-0005-0000-0000-0000492A0000}"/>
    <cellStyle name="Обычный 164 3 3" xfId="10911" xr:uid="{00000000-0005-0000-0000-00004A2A0000}"/>
    <cellStyle name="Обычный 164 4" xfId="10912" xr:uid="{00000000-0005-0000-0000-00004B2A0000}"/>
    <cellStyle name="Обычный 164 4 2" xfId="10913" xr:uid="{00000000-0005-0000-0000-00004C2A0000}"/>
    <cellStyle name="Обычный 164 4 2 2" xfId="10914" xr:uid="{00000000-0005-0000-0000-00004D2A0000}"/>
    <cellStyle name="Обычный 164 4 3" xfId="10915" xr:uid="{00000000-0005-0000-0000-00004E2A0000}"/>
    <cellStyle name="Обычный 164 5" xfId="10916" xr:uid="{00000000-0005-0000-0000-00004F2A0000}"/>
    <cellStyle name="Обычный 164 5 2" xfId="10917" xr:uid="{00000000-0005-0000-0000-0000502A0000}"/>
    <cellStyle name="Обычный 164 6" xfId="10918" xr:uid="{00000000-0005-0000-0000-0000512A0000}"/>
    <cellStyle name="Обычный 165" xfId="10919" xr:uid="{00000000-0005-0000-0000-0000522A0000}"/>
    <cellStyle name="Обычный 165 2" xfId="10920" xr:uid="{00000000-0005-0000-0000-0000532A0000}"/>
    <cellStyle name="Обычный 165 2 2" xfId="10921" xr:uid="{00000000-0005-0000-0000-0000542A0000}"/>
    <cellStyle name="Обычный 165 2 2 2" xfId="10922" xr:uid="{00000000-0005-0000-0000-0000552A0000}"/>
    <cellStyle name="Обычный 165 2 2 2 2" xfId="10923" xr:uid="{00000000-0005-0000-0000-0000562A0000}"/>
    <cellStyle name="Обычный 165 2 2 3" xfId="10924" xr:uid="{00000000-0005-0000-0000-0000572A0000}"/>
    <cellStyle name="Обычный 165 2 3" xfId="10925" xr:uid="{00000000-0005-0000-0000-0000582A0000}"/>
    <cellStyle name="Обычный 165 2 3 2" xfId="10926" xr:uid="{00000000-0005-0000-0000-0000592A0000}"/>
    <cellStyle name="Обычный 165 2 3 2 2" xfId="10927" xr:uid="{00000000-0005-0000-0000-00005A2A0000}"/>
    <cellStyle name="Обычный 165 2 3 3" xfId="10928" xr:uid="{00000000-0005-0000-0000-00005B2A0000}"/>
    <cellStyle name="Обычный 165 2 4" xfId="10929" xr:uid="{00000000-0005-0000-0000-00005C2A0000}"/>
    <cellStyle name="Обычный 165 2 4 2" xfId="10930" xr:uid="{00000000-0005-0000-0000-00005D2A0000}"/>
    <cellStyle name="Обычный 165 2 5" xfId="10931" xr:uid="{00000000-0005-0000-0000-00005E2A0000}"/>
    <cellStyle name="Обычный 165 3" xfId="10932" xr:uid="{00000000-0005-0000-0000-00005F2A0000}"/>
    <cellStyle name="Обычный 165 3 2" xfId="10933" xr:uid="{00000000-0005-0000-0000-0000602A0000}"/>
    <cellStyle name="Обычный 165 3 2 2" xfId="10934" xr:uid="{00000000-0005-0000-0000-0000612A0000}"/>
    <cellStyle name="Обычный 165 3 3" xfId="10935" xr:uid="{00000000-0005-0000-0000-0000622A0000}"/>
    <cellStyle name="Обычный 165 4" xfId="10936" xr:uid="{00000000-0005-0000-0000-0000632A0000}"/>
    <cellStyle name="Обычный 165 4 2" xfId="10937" xr:uid="{00000000-0005-0000-0000-0000642A0000}"/>
    <cellStyle name="Обычный 165 4 2 2" xfId="10938" xr:uid="{00000000-0005-0000-0000-0000652A0000}"/>
    <cellStyle name="Обычный 165 4 3" xfId="10939" xr:uid="{00000000-0005-0000-0000-0000662A0000}"/>
    <cellStyle name="Обычный 165 5" xfId="10940" xr:uid="{00000000-0005-0000-0000-0000672A0000}"/>
    <cellStyle name="Обычный 165 5 2" xfId="10941" xr:uid="{00000000-0005-0000-0000-0000682A0000}"/>
    <cellStyle name="Обычный 165 6" xfId="10942" xr:uid="{00000000-0005-0000-0000-0000692A0000}"/>
    <cellStyle name="Обычный 166" xfId="10943" xr:uid="{00000000-0005-0000-0000-00006A2A0000}"/>
    <cellStyle name="Обычный 166 2" xfId="10944" xr:uid="{00000000-0005-0000-0000-00006B2A0000}"/>
    <cellStyle name="Обычный 167" xfId="10945" xr:uid="{00000000-0005-0000-0000-00006C2A0000}"/>
    <cellStyle name="Обычный 167 2" xfId="10946" xr:uid="{00000000-0005-0000-0000-00006D2A0000}"/>
    <cellStyle name="Обычный 167 2 2" xfId="10947" xr:uid="{00000000-0005-0000-0000-00006E2A0000}"/>
    <cellStyle name="Обычный 167 2 2 2" xfId="10948" xr:uid="{00000000-0005-0000-0000-00006F2A0000}"/>
    <cellStyle name="Обычный 167 2 2 2 2" xfId="10949" xr:uid="{00000000-0005-0000-0000-0000702A0000}"/>
    <cellStyle name="Обычный 167 2 2 3" xfId="10950" xr:uid="{00000000-0005-0000-0000-0000712A0000}"/>
    <cellStyle name="Обычный 167 2 3" xfId="10951" xr:uid="{00000000-0005-0000-0000-0000722A0000}"/>
    <cellStyle name="Обычный 167 2 3 2" xfId="10952" xr:uid="{00000000-0005-0000-0000-0000732A0000}"/>
    <cellStyle name="Обычный 167 2 3 2 2" xfId="10953" xr:uid="{00000000-0005-0000-0000-0000742A0000}"/>
    <cellStyle name="Обычный 167 2 3 3" xfId="10954" xr:uid="{00000000-0005-0000-0000-0000752A0000}"/>
    <cellStyle name="Обычный 167 2 4" xfId="10955" xr:uid="{00000000-0005-0000-0000-0000762A0000}"/>
    <cellStyle name="Обычный 167 2 4 2" xfId="10956" xr:uid="{00000000-0005-0000-0000-0000772A0000}"/>
    <cellStyle name="Обычный 167 2 5" xfId="10957" xr:uid="{00000000-0005-0000-0000-0000782A0000}"/>
    <cellStyle name="Обычный 167 3" xfId="10958" xr:uid="{00000000-0005-0000-0000-0000792A0000}"/>
    <cellStyle name="Обычный 167 3 2" xfId="10959" xr:uid="{00000000-0005-0000-0000-00007A2A0000}"/>
    <cellStyle name="Обычный 167 3 2 2" xfId="10960" xr:uid="{00000000-0005-0000-0000-00007B2A0000}"/>
    <cellStyle name="Обычный 167 3 3" xfId="10961" xr:uid="{00000000-0005-0000-0000-00007C2A0000}"/>
    <cellStyle name="Обычный 167 4" xfId="10962" xr:uid="{00000000-0005-0000-0000-00007D2A0000}"/>
    <cellStyle name="Обычный 167 4 2" xfId="10963" xr:uid="{00000000-0005-0000-0000-00007E2A0000}"/>
    <cellStyle name="Обычный 167 4 2 2" xfId="10964" xr:uid="{00000000-0005-0000-0000-00007F2A0000}"/>
    <cellStyle name="Обычный 167 4 3" xfId="10965" xr:uid="{00000000-0005-0000-0000-0000802A0000}"/>
    <cellStyle name="Обычный 167 5" xfId="10966" xr:uid="{00000000-0005-0000-0000-0000812A0000}"/>
    <cellStyle name="Обычный 167 5 2" xfId="10967" xr:uid="{00000000-0005-0000-0000-0000822A0000}"/>
    <cellStyle name="Обычный 167 6" xfId="10968" xr:uid="{00000000-0005-0000-0000-0000832A0000}"/>
    <cellStyle name="Обычный 168" xfId="10969" xr:uid="{00000000-0005-0000-0000-0000842A0000}"/>
    <cellStyle name="Обычный 168 2" xfId="10970" xr:uid="{00000000-0005-0000-0000-0000852A0000}"/>
    <cellStyle name="Обычный 169" xfId="10971" xr:uid="{00000000-0005-0000-0000-0000862A0000}"/>
    <cellStyle name="Обычный 169 2" xfId="10972" xr:uid="{00000000-0005-0000-0000-0000872A0000}"/>
    <cellStyle name="Обычный 17" xfId="10973" xr:uid="{00000000-0005-0000-0000-0000882A0000}"/>
    <cellStyle name="Обычный 17 2" xfId="10974" xr:uid="{00000000-0005-0000-0000-0000892A0000}"/>
    <cellStyle name="Обычный 17 2 2" xfId="10975" xr:uid="{00000000-0005-0000-0000-00008A2A0000}"/>
    <cellStyle name="Обычный 17 3" xfId="10976" xr:uid="{00000000-0005-0000-0000-00008B2A0000}"/>
    <cellStyle name="Обычный 17_724" xfId="10977" xr:uid="{00000000-0005-0000-0000-00008C2A0000}"/>
    <cellStyle name="Обычный 170" xfId="10978" xr:uid="{00000000-0005-0000-0000-00008D2A0000}"/>
    <cellStyle name="Обычный 170 2" xfId="10979" xr:uid="{00000000-0005-0000-0000-00008E2A0000}"/>
    <cellStyle name="Обычный 171" xfId="10980" xr:uid="{00000000-0005-0000-0000-00008F2A0000}"/>
    <cellStyle name="Обычный 171 2" xfId="10981" xr:uid="{00000000-0005-0000-0000-0000902A0000}"/>
    <cellStyle name="Обычный 171 2 2" xfId="10982" xr:uid="{00000000-0005-0000-0000-0000912A0000}"/>
    <cellStyle name="Обычный 171 2 2 2" xfId="10983" xr:uid="{00000000-0005-0000-0000-0000922A0000}"/>
    <cellStyle name="Обычный 171 2 2 2 2" xfId="10984" xr:uid="{00000000-0005-0000-0000-0000932A0000}"/>
    <cellStyle name="Обычный 171 2 2 3" xfId="10985" xr:uid="{00000000-0005-0000-0000-0000942A0000}"/>
    <cellStyle name="Обычный 171 2 3" xfId="10986" xr:uid="{00000000-0005-0000-0000-0000952A0000}"/>
    <cellStyle name="Обычный 171 2 3 2" xfId="10987" xr:uid="{00000000-0005-0000-0000-0000962A0000}"/>
    <cellStyle name="Обычный 171 2 3 2 2" xfId="10988" xr:uid="{00000000-0005-0000-0000-0000972A0000}"/>
    <cellStyle name="Обычный 171 2 3 3" xfId="10989" xr:uid="{00000000-0005-0000-0000-0000982A0000}"/>
    <cellStyle name="Обычный 171 2 4" xfId="10990" xr:uid="{00000000-0005-0000-0000-0000992A0000}"/>
    <cellStyle name="Обычный 171 2 4 2" xfId="10991" xr:uid="{00000000-0005-0000-0000-00009A2A0000}"/>
    <cellStyle name="Обычный 171 2 5" xfId="10992" xr:uid="{00000000-0005-0000-0000-00009B2A0000}"/>
    <cellStyle name="Обычный 171 3" xfId="10993" xr:uid="{00000000-0005-0000-0000-00009C2A0000}"/>
    <cellStyle name="Обычный 171 3 2" xfId="10994" xr:uid="{00000000-0005-0000-0000-00009D2A0000}"/>
    <cellStyle name="Обычный 171 3 2 2" xfId="10995" xr:uid="{00000000-0005-0000-0000-00009E2A0000}"/>
    <cellStyle name="Обычный 171 3 3" xfId="10996" xr:uid="{00000000-0005-0000-0000-00009F2A0000}"/>
    <cellStyle name="Обычный 171 4" xfId="10997" xr:uid="{00000000-0005-0000-0000-0000A02A0000}"/>
    <cellStyle name="Обычный 171 4 2" xfId="10998" xr:uid="{00000000-0005-0000-0000-0000A12A0000}"/>
    <cellStyle name="Обычный 171 4 2 2" xfId="10999" xr:uid="{00000000-0005-0000-0000-0000A22A0000}"/>
    <cellStyle name="Обычный 171 4 3" xfId="11000" xr:uid="{00000000-0005-0000-0000-0000A32A0000}"/>
    <cellStyle name="Обычный 171 5" xfId="11001" xr:uid="{00000000-0005-0000-0000-0000A42A0000}"/>
    <cellStyle name="Обычный 171 5 2" xfId="11002" xr:uid="{00000000-0005-0000-0000-0000A52A0000}"/>
    <cellStyle name="Обычный 171 6" xfId="11003" xr:uid="{00000000-0005-0000-0000-0000A62A0000}"/>
    <cellStyle name="Обычный 172" xfId="11004" xr:uid="{00000000-0005-0000-0000-0000A72A0000}"/>
    <cellStyle name="Обычный 172 2" xfId="11005" xr:uid="{00000000-0005-0000-0000-0000A82A0000}"/>
    <cellStyle name="Обычный 172 2 2" xfId="11006" xr:uid="{00000000-0005-0000-0000-0000A92A0000}"/>
    <cellStyle name="Обычный 172 2 2 2" xfId="11007" xr:uid="{00000000-0005-0000-0000-0000AA2A0000}"/>
    <cellStyle name="Обычный 172 2 2 2 2" xfId="11008" xr:uid="{00000000-0005-0000-0000-0000AB2A0000}"/>
    <cellStyle name="Обычный 172 2 2 3" xfId="11009" xr:uid="{00000000-0005-0000-0000-0000AC2A0000}"/>
    <cellStyle name="Обычный 172 2 3" xfId="11010" xr:uid="{00000000-0005-0000-0000-0000AD2A0000}"/>
    <cellStyle name="Обычный 172 2 3 2" xfId="11011" xr:uid="{00000000-0005-0000-0000-0000AE2A0000}"/>
    <cellStyle name="Обычный 172 2 3 2 2" xfId="11012" xr:uid="{00000000-0005-0000-0000-0000AF2A0000}"/>
    <cellStyle name="Обычный 172 2 3 3" xfId="11013" xr:uid="{00000000-0005-0000-0000-0000B02A0000}"/>
    <cellStyle name="Обычный 172 2 4" xfId="11014" xr:uid="{00000000-0005-0000-0000-0000B12A0000}"/>
    <cellStyle name="Обычный 172 2 4 2" xfId="11015" xr:uid="{00000000-0005-0000-0000-0000B22A0000}"/>
    <cellStyle name="Обычный 172 2 5" xfId="11016" xr:uid="{00000000-0005-0000-0000-0000B32A0000}"/>
    <cellStyle name="Обычный 172 3" xfId="11017" xr:uid="{00000000-0005-0000-0000-0000B42A0000}"/>
    <cellStyle name="Обычный 172 3 2" xfId="11018" xr:uid="{00000000-0005-0000-0000-0000B52A0000}"/>
    <cellStyle name="Обычный 172 3 2 2" xfId="11019" xr:uid="{00000000-0005-0000-0000-0000B62A0000}"/>
    <cellStyle name="Обычный 172 3 3" xfId="11020" xr:uid="{00000000-0005-0000-0000-0000B72A0000}"/>
    <cellStyle name="Обычный 172 4" xfId="11021" xr:uid="{00000000-0005-0000-0000-0000B82A0000}"/>
    <cellStyle name="Обычный 172 4 2" xfId="11022" xr:uid="{00000000-0005-0000-0000-0000B92A0000}"/>
    <cellStyle name="Обычный 172 4 2 2" xfId="11023" xr:uid="{00000000-0005-0000-0000-0000BA2A0000}"/>
    <cellStyle name="Обычный 172 4 3" xfId="11024" xr:uid="{00000000-0005-0000-0000-0000BB2A0000}"/>
    <cellStyle name="Обычный 172 5" xfId="11025" xr:uid="{00000000-0005-0000-0000-0000BC2A0000}"/>
    <cellStyle name="Обычный 172 5 2" xfId="11026" xr:uid="{00000000-0005-0000-0000-0000BD2A0000}"/>
    <cellStyle name="Обычный 172 6" xfId="11027" xr:uid="{00000000-0005-0000-0000-0000BE2A0000}"/>
    <cellStyle name="Обычный 173" xfId="11028" xr:uid="{00000000-0005-0000-0000-0000BF2A0000}"/>
    <cellStyle name="Обычный 173 2" xfId="11029" xr:uid="{00000000-0005-0000-0000-0000C02A0000}"/>
    <cellStyle name="Обычный 173 2 2" xfId="11030" xr:uid="{00000000-0005-0000-0000-0000C12A0000}"/>
    <cellStyle name="Обычный 173 2 2 2" xfId="11031" xr:uid="{00000000-0005-0000-0000-0000C22A0000}"/>
    <cellStyle name="Обычный 173 2 2 2 2" xfId="11032" xr:uid="{00000000-0005-0000-0000-0000C32A0000}"/>
    <cellStyle name="Обычный 173 2 2 3" xfId="11033" xr:uid="{00000000-0005-0000-0000-0000C42A0000}"/>
    <cellStyle name="Обычный 173 2 3" xfId="11034" xr:uid="{00000000-0005-0000-0000-0000C52A0000}"/>
    <cellStyle name="Обычный 173 2 3 2" xfId="11035" xr:uid="{00000000-0005-0000-0000-0000C62A0000}"/>
    <cellStyle name="Обычный 173 2 3 2 2" xfId="11036" xr:uid="{00000000-0005-0000-0000-0000C72A0000}"/>
    <cellStyle name="Обычный 173 2 3 3" xfId="11037" xr:uid="{00000000-0005-0000-0000-0000C82A0000}"/>
    <cellStyle name="Обычный 173 2 4" xfId="11038" xr:uid="{00000000-0005-0000-0000-0000C92A0000}"/>
    <cellStyle name="Обычный 173 2 4 2" xfId="11039" xr:uid="{00000000-0005-0000-0000-0000CA2A0000}"/>
    <cellStyle name="Обычный 173 2 5" xfId="11040" xr:uid="{00000000-0005-0000-0000-0000CB2A0000}"/>
    <cellStyle name="Обычный 173 3" xfId="11041" xr:uid="{00000000-0005-0000-0000-0000CC2A0000}"/>
    <cellStyle name="Обычный 173 3 2" xfId="11042" xr:uid="{00000000-0005-0000-0000-0000CD2A0000}"/>
    <cellStyle name="Обычный 173 3 2 2" xfId="11043" xr:uid="{00000000-0005-0000-0000-0000CE2A0000}"/>
    <cellStyle name="Обычный 173 3 3" xfId="11044" xr:uid="{00000000-0005-0000-0000-0000CF2A0000}"/>
    <cellStyle name="Обычный 173 4" xfId="11045" xr:uid="{00000000-0005-0000-0000-0000D02A0000}"/>
    <cellStyle name="Обычный 173 4 2" xfId="11046" xr:uid="{00000000-0005-0000-0000-0000D12A0000}"/>
    <cellStyle name="Обычный 173 4 2 2" xfId="11047" xr:uid="{00000000-0005-0000-0000-0000D22A0000}"/>
    <cellStyle name="Обычный 173 4 3" xfId="11048" xr:uid="{00000000-0005-0000-0000-0000D32A0000}"/>
    <cellStyle name="Обычный 173 5" xfId="11049" xr:uid="{00000000-0005-0000-0000-0000D42A0000}"/>
    <cellStyle name="Обычный 173 5 2" xfId="11050" xr:uid="{00000000-0005-0000-0000-0000D52A0000}"/>
    <cellStyle name="Обычный 173 6" xfId="11051" xr:uid="{00000000-0005-0000-0000-0000D62A0000}"/>
    <cellStyle name="Обычный 174" xfId="11052" xr:uid="{00000000-0005-0000-0000-0000D72A0000}"/>
    <cellStyle name="Обычный 174 2" xfId="11053" xr:uid="{00000000-0005-0000-0000-0000D82A0000}"/>
    <cellStyle name="Обычный 175" xfId="11054" xr:uid="{00000000-0005-0000-0000-0000D92A0000}"/>
    <cellStyle name="Обычный 175 2" xfId="11055" xr:uid="{00000000-0005-0000-0000-0000DA2A0000}"/>
    <cellStyle name="Обычный 175 2 2" xfId="11056" xr:uid="{00000000-0005-0000-0000-0000DB2A0000}"/>
    <cellStyle name="Обычный 175 2 2 2" xfId="11057" xr:uid="{00000000-0005-0000-0000-0000DC2A0000}"/>
    <cellStyle name="Обычный 175 2 2 2 2" xfId="11058" xr:uid="{00000000-0005-0000-0000-0000DD2A0000}"/>
    <cellStyle name="Обычный 175 2 2 3" xfId="11059" xr:uid="{00000000-0005-0000-0000-0000DE2A0000}"/>
    <cellStyle name="Обычный 175 2 3" xfId="11060" xr:uid="{00000000-0005-0000-0000-0000DF2A0000}"/>
    <cellStyle name="Обычный 175 2 3 2" xfId="11061" xr:uid="{00000000-0005-0000-0000-0000E02A0000}"/>
    <cellStyle name="Обычный 175 2 3 2 2" xfId="11062" xr:uid="{00000000-0005-0000-0000-0000E12A0000}"/>
    <cellStyle name="Обычный 175 2 3 3" xfId="11063" xr:uid="{00000000-0005-0000-0000-0000E22A0000}"/>
    <cellStyle name="Обычный 175 2 4" xfId="11064" xr:uid="{00000000-0005-0000-0000-0000E32A0000}"/>
    <cellStyle name="Обычный 175 2 4 2" xfId="11065" xr:uid="{00000000-0005-0000-0000-0000E42A0000}"/>
    <cellStyle name="Обычный 175 2 5" xfId="11066" xr:uid="{00000000-0005-0000-0000-0000E52A0000}"/>
    <cellStyle name="Обычный 175 3" xfId="11067" xr:uid="{00000000-0005-0000-0000-0000E62A0000}"/>
    <cellStyle name="Обычный 175 3 2" xfId="11068" xr:uid="{00000000-0005-0000-0000-0000E72A0000}"/>
    <cellStyle name="Обычный 175 3 2 2" xfId="11069" xr:uid="{00000000-0005-0000-0000-0000E82A0000}"/>
    <cellStyle name="Обычный 175 3 3" xfId="11070" xr:uid="{00000000-0005-0000-0000-0000E92A0000}"/>
    <cellStyle name="Обычный 175 4" xfId="11071" xr:uid="{00000000-0005-0000-0000-0000EA2A0000}"/>
    <cellStyle name="Обычный 175 4 2" xfId="11072" xr:uid="{00000000-0005-0000-0000-0000EB2A0000}"/>
    <cellStyle name="Обычный 175 4 2 2" xfId="11073" xr:uid="{00000000-0005-0000-0000-0000EC2A0000}"/>
    <cellStyle name="Обычный 175 4 3" xfId="11074" xr:uid="{00000000-0005-0000-0000-0000ED2A0000}"/>
    <cellStyle name="Обычный 175 5" xfId="11075" xr:uid="{00000000-0005-0000-0000-0000EE2A0000}"/>
    <cellStyle name="Обычный 175 5 2" xfId="11076" xr:uid="{00000000-0005-0000-0000-0000EF2A0000}"/>
    <cellStyle name="Обычный 175 6" xfId="11077" xr:uid="{00000000-0005-0000-0000-0000F02A0000}"/>
    <cellStyle name="Обычный 176" xfId="11078" xr:uid="{00000000-0005-0000-0000-0000F12A0000}"/>
    <cellStyle name="Обычный 176 2" xfId="11079" xr:uid="{00000000-0005-0000-0000-0000F22A0000}"/>
    <cellStyle name="Обычный 177" xfId="11080" xr:uid="{00000000-0005-0000-0000-0000F32A0000}"/>
    <cellStyle name="Обычный 177 2" xfId="11081" xr:uid="{00000000-0005-0000-0000-0000F42A0000}"/>
    <cellStyle name="Обычный 177 2 2" xfId="11082" xr:uid="{00000000-0005-0000-0000-0000F52A0000}"/>
    <cellStyle name="Обычный 177 2 2 2" xfId="11083" xr:uid="{00000000-0005-0000-0000-0000F62A0000}"/>
    <cellStyle name="Обычный 177 2 2 2 2" xfId="11084" xr:uid="{00000000-0005-0000-0000-0000F72A0000}"/>
    <cellStyle name="Обычный 177 2 2 3" xfId="11085" xr:uid="{00000000-0005-0000-0000-0000F82A0000}"/>
    <cellStyle name="Обычный 177 2 3" xfId="11086" xr:uid="{00000000-0005-0000-0000-0000F92A0000}"/>
    <cellStyle name="Обычный 177 2 3 2" xfId="11087" xr:uid="{00000000-0005-0000-0000-0000FA2A0000}"/>
    <cellStyle name="Обычный 177 2 3 2 2" xfId="11088" xr:uid="{00000000-0005-0000-0000-0000FB2A0000}"/>
    <cellStyle name="Обычный 177 2 3 3" xfId="11089" xr:uid="{00000000-0005-0000-0000-0000FC2A0000}"/>
    <cellStyle name="Обычный 177 2 4" xfId="11090" xr:uid="{00000000-0005-0000-0000-0000FD2A0000}"/>
    <cellStyle name="Обычный 177 2 4 2" xfId="11091" xr:uid="{00000000-0005-0000-0000-0000FE2A0000}"/>
    <cellStyle name="Обычный 177 2 5" xfId="11092" xr:uid="{00000000-0005-0000-0000-0000FF2A0000}"/>
    <cellStyle name="Обычный 177 3" xfId="11093" xr:uid="{00000000-0005-0000-0000-0000002B0000}"/>
    <cellStyle name="Обычный 177 3 2" xfId="11094" xr:uid="{00000000-0005-0000-0000-0000012B0000}"/>
    <cellStyle name="Обычный 177 3 2 2" xfId="11095" xr:uid="{00000000-0005-0000-0000-0000022B0000}"/>
    <cellStyle name="Обычный 177 3 3" xfId="11096" xr:uid="{00000000-0005-0000-0000-0000032B0000}"/>
    <cellStyle name="Обычный 177 4" xfId="11097" xr:uid="{00000000-0005-0000-0000-0000042B0000}"/>
    <cellStyle name="Обычный 177 4 2" xfId="11098" xr:uid="{00000000-0005-0000-0000-0000052B0000}"/>
    <cellStyle name="Обычный 177 4 2 2" xfId="11099" xr:uid="{00000000-0005-0000-0000-0000062B0000}"/>
    <cellStyle name="Обычный 177 4 3" xfId="11100" xr:uid="{00000000-0005-0000-0000-0000072B0000}"/>
    <cellStyle name="Обычный 177 5" xfId="11101" xr:uid="{00000000-0005-0000-0000-0000082B0000}"/>
    <cellStyle name="Обычный 177 5 2" xfId="11102" xr:uid="{00000000-0005-0000-0000-0000092B0000}"/>
    <cellStyle name="Обычный 177 6" xfId="11103" xr:uid="{00000000-0005-0000-0000-00000A2B0000}"/>
    <cellStyle name="Обычный 178" xfId="11104" xr:uid="{00000000-0005-0000-0000-00000B2B0000}"/>
    <cellStyle name="Обычный 178 2" xfId="11105" xr:uid="{00000000-0005-0000-0000-00000C2B0000}"/>
    <cellStyle name="Обычный 179" xfId="11106" xr:uid="{00000000-0005-0000-0000-00000D2B0000}"/>
    <cellStyle name="Обычный 179 2" xfId="11107" xr:uid="{00000000-0005-0000-0000-00000E2B0000}"/>
    <cellStyle name="Обычный 179 2 2" xfId="11108" xr:uid="{00000000-0005-0000-0000-00000F2B0000}"/>
    <cellStyle name="Обычный 179 2 2 2" xfId="11109" xr:uid="{00000000-0005-0000-0000-0000102B0000}"/>
    <cellStyle name="Обычный 179 2 2 2 2" xfId="11110" xr:uid="{00000000-0005-0000-0000-0000112B0000}"/>
    <cellStyle name="Обычный 179 2 2 3" xfId="11111" xr:uid="{00000000-0005-0000-0000-0000122B0000}"/>
    <cellStyle name="Обычный 179 2 3" xfId="11112" xr:uid="{00000000-0005-0000-0000-0000132B0000}"/>
    <cellStyle name="Обычный 179 2 3 2" xfId="11113" xr:uid="{00000000-0005-0000-0000-0000142B0000}"/>
    <cellStyle name="Обычный 179 2 3 2 2" xfId="11114" xr:uid="{00000000-0005-0000-0000-0000152B0000}"/>
    <cellStyle name="Обычный 179 2 3 3" xfId="11115" xr:uid="{00000000-0005-0000-0000-0000162B0000}"/>
    <cellStyle name="Обычный 179 2 4" xfId="11116" xr:uid="{00000000-0005-0000-0000-0000172B0000}"/>
    <cellStyle name="Обычный 179 2 4 2" xfId="11117" xr:uid="{00000000-0005-0000-0000-0000182B0000}"/>
    <cellStyle name="Обычный 179 2 5" xfId="11118" xr:uid="{00000000-0005-0000-0000-0000192B0000}"/>
    <cellStyle name="Обычный 179 3" xfId="11119" xr:uid="{00000000-0005-0000-0000-00001A2B0000}"/>
    <cellStyle name="Обычный 179 3 2" xfId="11120" xr:uid="{00000000-0005-0000-0000-00001B2B0000}"/>
    <cellStyle name="Обычный 179 3 2 2" xfId="11121" xr:uid="{00000000-0005-0000-0000-00001C2B0000}"/>
    <cellStyle name="Обычный 179 3 3" xfId="11122" xr:uid="{00000000-0005-0000-0000-00001D2B0000}"/>
    <cellStyle name="Обычный 179 4" xfId="11123" xr:uid="{00000000-0005-0000-0000-00001E2B0000}"/>
    <cellStyle name="Обычный 179 4 2" xfId="11124" xr:uid="{00000000-0005-0000-0000-00001F2B0000}"/>
    <cellStyle name="Обычный 179 4 2 2" xfId="11125" xr:uid="{00000000-0005-0000-0000-0000202B0000}"/>
    <cellStyle name="Обычный 179 4 3" xfId="11126" xr:uid="{00000000-0005-0000-0000-0000212B0000}"/>
    <cellStyle name="Обычный 179 5" xfId="11127" xr:uid="{00000000-0005-0000-0000-0000222B0000}"/>
    <cellStyle name="Обычный 179 5 2" xfId="11128" xr:uid="{00000000-0005-0000-0000-0000232B0000}"/>
    <cellStyle name="Обычный 179 6" xfId="11129" xr:uid="{00000000-0005-0000-0000-0000242B0000}"/>
    <cellStyle name="Обычный 18" xfId="11130" xr:uid="{00000000-0005-0000-0000-0000252B0000}"/>
    <cellStyle name="Обычный 18 2" xfId="11131" xr:uid="{00000000-0005-0000-0000-0000262B0000}"/>
    <cellStyle name="Обычный 18 2 2" xfId="11132" xr:uid="{00000000-0005-0000-0000-0000272B0000}"/>
    <cellStyle name="Обычный 18 3" xfId="11133" xr:uid="{00000000-0005-0000-0000-0000282B0000}"/>
    <cellStyle name="Обычный 18_724" xfId="11134" xr:uid="{00000000-0005-0000-0000-0000292B0000}"/>
    <cellStyle name="Обычный 180" xfId="11135" xr:uid="{00000000-0005-0000-0000-00002A2B0000}"/>
    <cellStyle name="Обычный 180 2" xfId="11136" xr:uid="{00000000-0005-0000-0000-00002B2B0000}"/>
    <cellStyle name="Обычный 181" xfId="11137" xr:uid="{00000000-0005-0000-0000-00002C2B0000}"/>
    <cellStyle name="Обычный 181 2" xfId="11138" xr:uid="{00000000-0005-0000-0000-00002D2B0000}"/>
    <cellStyle name="Обычный 181 2 2" xfId="11139" xr:uid="{00000000-0005-0000-0000-00002E2B0000}"/>
    <cellStyle name="Обычный 181 2 2 2" xfId="11140" xr:uid="{00000000-0005-0000-0000-00002F2B0000}"/>
    <cellStyle name="Обычный 181 2 2 2 2" xfId="11141" xr:uid="{00000000-0005-0000-0000-0000302B0000}"/>
    <cellStyle name="Обычный 181 2 2 3" xfId="11142" xr:uid="{00000000-0005-0000-0000-0000312B0000}"/>
    <cellStyle name="Обычный 181 2 3" xfId="11143" xr:uid="{00000000-0005-0000-0000-0000322B0000}"/>
    <cellStyle name="Обычный 181 2 3 2" xfId="11144" xr:uid="{00000000-0005-0000-0000-0000332B0000}"/>
    <cellStyle name="Обычный 181 2 3 2 2" xfId="11145" xr:uid="{00000000-0005-0000-0000-0000342B0000}"/>
    <cellStyle name="Обычный 181 2 3 3" xfId="11146" xr:uid="{00000000-0005-0000-0000-0000352B0000}"/>
    <cellStyle name="Обычный 181 2 4" xfId="11147" xr:uid="{00000000-0005-0000-0000-0000362B0000}"/>
    <cellStyle name="Обычный 181 2 4 2" xfId="11148" xr:uid="{00000000-0005-0000-0000-0000372B0000}"/>
    <cellStyle name="Обычный 181 2 5" xfId="11149" xr:uid="{00000000-0005-0000-0000-0000382B0000}"/>
    <cellStyle name="Обычный 181 3" xfId="11150" xr:uid="{00000000-0005-0000-0000-0000392B0000}"/>
    <cellStyle name="Обычный 181 3 2" xfId="11151" xr:uid="{00000000-0005-0000-0000-00003A2B0000}"/>
    <cellStyle name="Обычный 181 3 2 2" xfId="11152" xr:uid="{00000000-0005-0000-0000-00003B2B0000}"/>
    <cellStyle name="Обычный 181 3 3" xfId="11153" xr:uid="{00000000-0005-0000-0000-00003C2B0000}"/>
    <cellStyle name="Обычный 181 4" xfId="11154" xr:uid="{00000000-0005-0000-0000-00003D2B0000}"/>
    <cellStyle name="Обычный 181 4 2" xfId="11155" xr:uid="{00000000-0005-0000-0000-00003E2B0000}"/>
    <cellStyle name="Обычный 181 4 2 2" xfId="11156" xr:uid="{00000000-0005-0000-0000-00003F2B0000}"/>
    <cellStyle name="Обычный 181 4 3" xfId="11157" xr:uid="{00000000-0005-0000-0000-0000402B0000}"/>
    <cellStyle name="Обычный 181 5" xfId="11158" xr:uid="{00000000-0005-0000-0000-0000412B0000}"/>
    <cellStyle name="Обычный 181 5 2" xfId="11159" xr:uid="{00000000-0005-0000-0000-0000422B0000}"/>
    <cellStyle name="Обычный 181 6" xfId="11160" xr:uid="{00000000-0005-0000-0000-0000432B0000}"/>
    <cellStyle name="Обычный 182" xfId="11161" xr:uid="{00000000-0005-0000-0000-0000442B0000}"/>
    <cellStyle name="Обычный 182 2" xfId="11162" xr:uid="{00000000-0005-0000-0000-0000452B0000}"/>
    <cellStyle name="Обычный 183" xfId="11163" xr:uid="{00000000-0005-0000-0000-0000462B0000}"/>
    <cellStyle name="Обычный 183 2" xfId="11164" xr:uid="{00000000-0005-0000-0000-0000472B0000}"/>
    <cellStyle name="Обычный 183 2 2" xfId="11165" xr:uid="{00000000-0005-0000-0000-0000482B0000}"/>
    <cellStyle name="Обычный 183 2 2 2" xfId="11166" xr:uid="{00000000-0005-0000-0000-0000492B0000}"/>
    <cellStyle name="Обычный 183 2 2 2 2" xfId="11167" xr:uid="{00000000-0005-0000-0000-00004A2B0000}"/>
    <cellStyle name="Обычный 183 2 2 3" xfId="11168" xr:uid="{00000000-0005-0000-0000-00004B2B0000}"/>
    <cellStyle name="Обычный 183 2 3" xfId="11169" xr:uid="{00000000-0005-0000-0000-00004C2B0000}"/>
    <cellStyle name="Обычный 183 2 3 2" xfId="11170" xr:uid="{00000000-0005-0000-0000-00004D2B0000}"/>
    <cellStyle name="Обычный 183 2 3 2 2" xfId="11171" xr:uid="{00000000-0005-0000-0000-00004E2B0000}"/>
    <cellStyle name="Обычный 183 2 3 3" xfId="11172" xr:uid="{00000000-0005-0000-0000-00004F2B0000}"/>
    <cellStyle name="Обычный 183 2 4" xfId="11173" xr:uid="{00000000-0005-0000-0000-0000502B0000}"/>
    <cellStyle name="Обычный 183 2 4 2" xfId="11174" xr:uid="{00000000-0005-0000-0000-0000512B0000}"/>
    <cellStyle name="Обычный 183 2 5" xfId="11175" xr:uid="{00000000-0005-0000-0000-0000522B0000}"/>
    <cellStyle name="Обычный 183 3" xfId="11176" xr:uid="{00000000-0005-0000-0000-0000532B0000}"/>
    <cellStyle name="Обычный 183 3 2" xfId="11177" xr:uid="{00000000-0005-0000-0000-0000542B0000}"/>
    <cellStyle name="Обычный 183 3 2 2" xfId="11178" xr:uid="{00000000-0005-0000-0000-0000552B0000}"/>
    <cellStyle name="Обычный 183 3 3" xfId="11179" xr:uid="{00000000-0005-0000-0000-0000562B0000}"/>
    <cellStyle name="Обычный 183 4" xfId="11180" xr:uid="{00000000-0005-0000-0000-0000572B0000}"/>
    <cellStyle name="Обычный 183 4 2" xfId="11181" xr:uid="{00000000-0005-0000-0000-0000582B0000}"/>
    <cellStyle name="Обычный 183 4 2 2" xfId="11182" xr:uid="{00000000-0005-0000-0000-0000592B0000}"/>
    <cellStyle name="Обычный 183 4 3" xfId="11183" xr:uid="{00000000-0005-0000-0000-00005A2B0000}"/>
    <cellStyle name="Обычный 183 5" xfId="11184" xr:uid="{00000000-0005-0000-0000-00005B2B0000}"/>
    <cellStyle name="Обычный 183 5 2" xfId="11185" xr:uid="{00000000-0005-0000-0000-00005C2B0000}"/>
    <cellStyle name="Обычный 183 6" xfId="11186" xr:uid="{00000000-0005-0000-0000-00005D2B0000}"/>
    <cellStyle name="Обычный 184" xfId="11187" xr:uid="{00000000-0005-0000-0000-00005E2B0000}"/>
    <cellStyle name="Обычный 184 2" xfId="11188" xr:uid="{00000000-0005-0000-0000-00005F2B0000}"/>
    <cellStyle name="Обычный 184 2 2" xfId="11189" xr:uid="{00000000-0005-0000-0000-0000602B0000}"/>
    <cellStyle name="Обычный 184 2 2 2" xfId="11190" xr:uid="{00000000-0005-0000-0000-0000612B0000}"/>
    <cellStyle name="Обычный 184 2 2 2 2" xfId="11191" xr:uid="{00000000-0005-0000-0000-0000622B0000}"/>
    <cellStyle name="Обычный 184 2 2 3" xfId="11192" xr:uid="{00000000-0005-0000-0000-0000632B0000}"/>
    <cellStyle name="Обычный 184 2 3" xfId="11193" xr:uid="{00000000-0005-0000-0000-0000642B0000}"/>
    <cellStyle name="Обычный 184 2 3 2" xfId="11194" xr:uid="{00000000-0005-0000-0000-0000652B0000}"/>
    <cellStyle name="Обычный 184 2 3 2 2" xfId="11195" xr:uid="{00000000-0005-0000-0000-0000662B0000}"/>
    <cellStyle name="Обычный 184 2 3 3" xfId="11196" xr:uid="{00000000-0005-0000-0000-0000672B0000}"/>
    <cellStyle name="Обычный 184 2 4" xfId="11197" xr:uid="{00000000-0005-0000-0000-0000682B0000}"/>
    <cellStyle name="Обычный 184 2 4 2" xfId="11198" xr:uid="{00000000-0005-0000-0000-0000692B0000}"/>
    <cellStyle name="Обычный 184 2 5" xfId="11199" xr:uid="{00000000-0005-0000-0000-00006A2B0000}"/>
    <cellStyle name="Обычный 184 3" xfId="11200" xr:uid="{00000000-0005-0000-0000-00006B2B0000}"/>
    <cellStyle name="Обычный 184 3 2" xfId="11201" xr:uid="{00000000-0005-0000-0000-00006C2B0000}"/>
    <cellStyle name="Обычный 184 3 2 2" xfId="11202" xr:uid="{00000000-0005-0000-0000-00006D2B0000}"/>
    <cellStyle name="Обычный 184 3 3" xfId="11203" xr:uid="{00000000-0005-0000-0000-00006E2B0000}"/>
    <cellStyle name="Обычный 184 4" xfId="11204" xr:uid="{00000000-0005-0000-0000-00006F2B0000}"/>
    <cellStyle name="Обычный 184 4 2" xfId="11205" xr:uid="{00000000-0005-0000-0000-0000702B0000}"/>
    <cellStyle name="Обычный 184 4 2 2" xfId="11206" xr:uid="{00000000-0005-0000-0000-0000712B0000}"/>
    <cellStyle name="Обычный 184 4 3" xfId="11207" xr:uid="{00000000-0005-0000-0000-0000722B0000}"/>
    <cellStyle name="Обычный 184 5" xfId="11208" xr:uid="{00000000-0005-0000-0000-0000732B0000}"/>
    <cellStyle name="Обычный 184 5 2" xfId="11209" xr:uid="{00000000-0005-0000-0000-0000742B0000}"/>
    <cellStyle name="Обычный 184 6" xfId="11210" xr:uid="{00000000-0005-0000-0000-0000752B0000}"/>
    <cellStyle name="Обычный 185" xfId="11211" xr:uid="{00000000-0005-0000-0000-0000762B0000}"/>
    <cellStyle name="Обычный 185 2" xfId="11212" xr:uid="{00000000-0005-0000-0000-0000772B0000}"/>
    <cellStyle name="Обычный 185 2 2" xfId="11213" xr:uid="{00000000-0005-0000-0000-0000782B0000}"/>
    <cellStyle name="Обычный 185 2 2 2" xfId="11214" xr:uid="{00000000-0005-0000-0000-0000792B0000}"/>
    <cellStyle name="Обычный 185 2 2 2 2" xfId="11215" xr:uid="{00000000-0005-0000-0000-00007A2B0000}"/>
    <cellStyle name="Обычный 185 2 2 3" xfId="11216" xr:uid="{00000000-0005-0000-0000-00007B2B0000}"/>
    <cellStyle name="Обычный 185 2 3" xfId="11217" xr:uid="{00000000-0005-0000-0000-00007C2B0000}"/>
    <cellStyle name="Обычный 185 2 3 2" xfId="11218" xr:uid="{00000000-0005-0000-0000-00007D2B0000}"/>
    <cellStyle name="Обычный 185 2 3 2 2" xfId="11219" xr:uid="{00000000-0005-0000-0000-00007E2B0000}"/>
    <cellStyle name="Обычный 185 2 3 3" xfId="11220" xr:uid="{00000000-0005-0000-0000-00007F2B0000}"/>
    <cellStyle name="Обычный 185 2 4" xfId="11221" xr:uid="{00000000-0005-0000-0000-0000802B0000}"/>
    <cellStyle name="Обычный 185 2 4 2" xfId="11222" xr:uid="{00000000-0005-0000-0000-0000812B0000}"/>
    <cellStyle name="Обычный 185 2 5" xfId="11223" xr:uid="{00000000-0005-0000-0000-0000822B0000}"/>
    <cellStyle name="Обычный 185 3" xfId="11224" xr:uid="{00000000-0005-0000-0000-0000832B0000}"/>
    <cellStyle name="Обычный 185 3 2" xfId="11225" xr:uid="{00000000-0005-0000-0000-0000842B0000}"/>
    <cellStyle name="Обычный 185 3 2 2" xfId="11226" xr:uid="{00000000-0005-0000-0000-0000852B0000}"/>
    <cellStyle name="Обычный 185 3 3" xfId="11227" xr:uid="{00000000-0005-0000-0000-0000862B0000}"/>
    <cellStyle name="Обычный 185 4" xfId="11228" xr:uid="{00000000-0005-0000-0000-0000872B0000}"/>
    <cellStyle name="Обычный 185 4 2" xfId="11229" xr:uid="{00000000-0005-0000-0000-0000882B0000}"/>
    <cellStyle name="Обычный 185 4 2 2" xfId="11230" xr:uid="{00000000-0005-0000-0000-0000892B0000}"/>
    <cellStyle name="Обычный 185 4 3" xfId="11231" xr:uid="{00000000-0005-0000-0000-00008A2B0000}"/>
    <cellStyle name="Обычный 185 5" xfId="11232" xr:uid="{00000000-0005-0000-0000-00008B2B0000}"/>
    <cellStyle name="Обычный 185 5 2" xfId="11233" xr:uid="{00000000-0005-0000-0000-00008C2B0000}"/>
    <cellStyle name="Обычный 185 6" xfId="11234" xr:uid="{00000000-0005-0000-0000-00008D2B0000}"/>
    <cellStyle name="Обычный 186" xfId="11235" xr:uid="{00000000-0005-0000-0000-00008E2B0000}"/>
    <cellStyle name="Обычный 186 2" xfId="11236" xr:uid="{00000000-0005-0000-0000-00008F2B0000}"/>
    <cellStyle name="Обычный 186 2 2" xfId="11237" xr:uid="{00000000-0005-0000-0000-0000902B0000}"/>
    <cellStyle name="Обычный 186 2 2 2" xfId="11238" xr:uid="{00000000-0005-0000-0000-0000912B0000}"/>
    <cellStyle name="Обычный 186 2 2 2 2" xfId="11239" xr:uid="{00000000-0005-0000-0000-0000922B0000}"/>
    <cellStyle name="Обычный 186 2 2 3" xfId="11240" xr:uid="{00000000-0005-0000-0000-0000932B0000}"/>
    <cellStyle name="Обычный 186 2 3" xfId="11241" xr:uid="{00000000-0005-0000-0000-0000942B0000}"/>
    <cellStyle name="Обычный 186 2 3 2" xfId="11242" xr:uid="{00000000-0005-0000-0000-0000952B0000}"/>
    <cellStyle name="Обычный 186 2 3 2 2" xfId="11243" xr:uid="{00000000-0005-0000-0000-0000962B0000}"/>
    <cellStyle name="Обычный 186 2 3 3" xfId="11244" xr:uid="{00000000-0005-0000-0000-0000972B0000}"/>
    <cellStyle name="Обычный 186 2 4" xfId="11245" xr:uid="{00000000-0005-0000-0000-0000982B0000}"/>
    <cellStyle name="Обычный 186 2 4 2" xfId="11246" xr:uid="{00000000-0005-0000-0000-0000992B0000}"/>
    <cellStyle name="Обычный 186 2 5" xfId="11247" xr:uid="{00000000-0005-0000-0000-00009A2B0000}"/>
    <cellStyle name="Обычный 186 3" xfId="11248" xr:uid="{00000000-0005-0000-0000-00009B2B0000}"/>
    <cellStyle name="Обычный 186 3 2" xfId="11249" xr:uid="{00000000-0005-0000-0000-00009C2B0000}"/>
    <cellStyle name="Обычный 186 3 2 2" xfId="11250" xr:uid="{00000000-0005-0000-0000-00009D2B0000}"/>
    <cellStyle name="Обычный 186 3 3" xfId="11251" xr:uid="{00000000-0005-0000-0000-00009E2B0000}"/>
    <cellStyle name="Обычный 186 4" xfId="11252" xr:uid="{00000000-0005-0000-0000-00009F2B0000}"/>
    <cellStyle name="Обычный 186 4 2" xfId="11253" xr:uid="{00000000-0005-0000-0000-0000A02B0000}"/>
    <cellStyle name="Обычный 186 4 2 2" xfId="11254" xr:uid="{00000000-0005-0000-0000-0000A12B0000}"/>
    <cellStyle name="Обычный 186 4 3" xfId="11255" xr:uid="{00000000-0005-0000-0000-0000A22B0000}"/>
    <cellStyle name="Обычный 186 5" xfId="11256" xr:uid="{00000000-0005-0000-0000-0000A32B0000}"/>
    <cellStyle name="Обычный 186 5 2" xfId="11257" xr:uid="{00000000-0005-0000-0000-0000A42B0000}"/>
    <cellStyle name="Обычный 186 6" xfId="11258" xr:uid="{00000000-0005-0000-0000-0000A52B0000}"/>
    <cellStyle name="Обычный 187" xfId="11259" xr:uid="{00000000-0005-0000-0000-0000A62B0000}"/>
    <cellStyle name="Обычный 187 2" xfId="11260" xr:uid="{00000000-0005-0000-0000-0000A72B0000}"/>
    <cellStyle name="Обычный 187 2 2" xfId="11261" xr:uid="{00000000-0005-0000-0000-0000A82B0000}"/>
    <cellStyle name="Обычный 187 2 2 2" xfId="11262" xr:uid="{00000000-0005-0000-0000-0000A92B0000}"/>
    <cellStyle name="Обычный 187 2 2 2 2" xfId="11263" xr:uid="{00000000-0005-0000-0000-0000AA2B0000}"/>
    <cellStyle name="Обычный 187 2 2 3" xfId="11264" xr:uid="{00000000-0005-0000-0000-0000AB2B0000}"/>
    <cellStyle name="Обычный 187 2 3" xfId="11265" xr:uid="{00000000-0005-0000-0000-0000AC2B0000}"/>
    <cellStyle name="Обычный 187 2 3 2" xfId="11266" xr:uid="{00000000-0005-0000-0000-0000AD2B0000}"/>
    <cellStyle name="Обычный 187 2 3 2 2" xfId="11267" xr:uid="{00000000-0005-0000-0000-0000AE2B0000}"/>
    <cellStyle name="Обычный 187 2 3 3" xfId="11268" xr:uid="{00000000-0005-0000-0000-0000AF2B0000}"/>
    <cellStyle name="Обычный 187 2 4" xfId="11269" xr:uid="{00000000-0005-0000-0000-0000B02B0000}"/>
    <cellStyle name="Обычный 187 2 4 2" xfId="11270" xr:uid="{00000000-0005-0000-0000-0000B12B0000}"/>
    <cellStyle name="Обычный 187 2 5" xfId="11271" xr:uid="{00000000-0005-0000-0000-0000B22B0000}"/>
    <cellStyle name="Обычный 187 3" xfId="11272" xr:uid="{00000000-0005-0000-0000-0000B32B0000}"/>
    <cellStyle name="Обычный 187 3 2" xfId="11273" xr:uid="{00000000-0005-0000-0000-0000B42B0000}"/>
    <cellStyle name="Обычный 187 3 2 2" xfId="11274" xr:uid="{00000000-0005-0000-0000-0000B52B0000}"/>
    <cellStyle name="Обычный 187 3 3" xfId="11275" xr:uid="{00000000-0005-0000-0000-0000B62B0000}"/>
    <cellStyle name="Обычный 187 4" xfId="11276" xr:uid="{00000000-0005-0000-0000-0000B72B0000}"/>
    <cellStyle name="Обычный 187 4 2" xfId="11277" xr:uid="{00000000-0005-0000-0000-0000B82B0000}"/>
    <cellStyle name="Обычный 187 4 2 2" xfId="11278" xr:uid="{00000000-0005-0000-0000-0000B92B0000}"/>
    <cellStyle name="Обычный 187 4 3" xfId="11279" xr:uid="{00000000-0005-0000-0000-0000BA2B0000}"/>
    <cellStyle name="Обычный 187 5" xfId="11280" xr:uid="{00000000-0005-0000-0000-0000BB2B0000}"/>
    <cellStyle name="Обычный 187 5 2" xfId="11281" xr:uid="{00000000-0005-0000-0000-0000BC2B0000}"/>
    <cellStyle name="Обычный 187 6" xfId="11282" xr:uid="{00000000-0005-0000-0000-0000BD2B0000}"/>
    <cellStyle name="Обычный 188" xfId="11283" xr:uid="{00000000-0005-0000-0000-0000BE2B0000}"/>
    <cellStyle name="Обычный 188 2" xfId="11284" xr:uid="{00000000-0005-0000-0000-0000BF2B0000}"/>
    <cellStyle name="Обычный 188 2 2" xfId="11285" xr:uid="{00000000-0005-0000-0000-0000C02B0000}"/>
    <cellStyle name="Обычный 188 2 2 2" xfId="11286" xr:uid="{00000000-0005-0000-0000-0000C12B0000}"/>
    <cellStyle name="Обычный 188 2 2 2 2" xfId="11287" xr:uid="{00000000-0005-0000-0000-0000C22B0000}"/>
    <cellStyle name="Обычный 188 2 2 3" xfId="11288" xr:uid="{00000000-0005-0000-0000-0000C32B0000}"/>
    <cellStyle name="Обычный 188 2 3" xfId="11289" xr:uid="{00000000-0005-0000-0000-0000C42B0000}"/>
    <cellStyle name="Обычный 188 2 3 2" xfId="11290" xr:uid="{00000000-0005-0000-0000-0000C52B0000}"/>
    <cellStyle name="Обычный 188 2 3 2 2" xfId="11291" xr:uid="{00000000-0005-0000-0000-0000C62B0000}"/>
    <cellStyle name="Обычный 188 2 3 3" xfId="11292" xr:uid="{00000000-0005-0000-0000-0000C72B0000}"/>
    <cellStyle name="Обычный 188 2 4" xfId="11293" xr:uid="{00000000-0005-0000-0000-0000C82B0000}"/>
    <cellStyle name="Обычный 188 2 4 2" xfId="11294" xr:uid="{00000000-0005-0000-0000-0000C92B0000}"/>
    <cellStyle name="Обычный 188 2 5" xfId="11295" xr:uid="{00000000-0005-0000-0000-0000CA2B0000}"/>
    <cellStyle name="Обычный 188 3" xfId="11296" xr:uid="{00000000-0005-0000-0000-0000CB2B0000}"/>
    <cellStyle name="Обычный 188 3 2" xfId="11297" xr:uid="{00000000-0005-0000-0000-0000CC2B0000}"/>
    <cellStyle name="Обычный 188 3 2 2" xfId="11298" xr:uid="{00000000-0005-0000-0000-0000CD2B0000}"/>
    <cellStyle name="Обычный 188 3 3" xfId="11299" xr:uid="{00000000-0005-0000-0000-0000CE2B0000}"/>
    <cellStyle name="Обычный 188 4" xfId="11300" xr:uid="{00000000-0005-0000-0000-0000CF2B0000}"/>
    <cellStyle name="Обычный 188 4 2" xfId="11301" xr:uid="{00000000-0005-0000-0000-0000D02B0000}"/>
    <cellStyle name="Обычный 188 4 2 2" xfId="11302" xr:uid="{00000000-0005-0000-0000-0000D12B0000}"/>
    <cellStyle name="Обычный 188 4 3" xfId="11303" xr:uid="{00000000-0005-0000-0000-0000D22B0000}"/>
    <cellStyle name="Обычный 188 5" xfId="11304" xr:uid="{00000000-0005-0000-0000-0000D32B0000}"/>
    <cellStyle name="Обычный 188 5 2" xfId="11305" xr:uid="{00000000-0005-0000-0000-0000D42B0000}"/>
    <cellStyle name="Обычный 188 6" xfId="11306" xr:uid="{00000000-0005-0000-0000-0000D52B0000}"/>
    <cellStyle name="Обычный 189" xfId="11307" xr:uid="{00000000-0005-0000-0000-0000D62B0000}"/>
    <cellStyle name="Обычный 189 2" xfId="11308" xr:uid="{00000000-0005-0000-0000-0000D72B0000}"/>
    <cellStyle name="Обычный 189 2 2" xfId="11309" xr:uid="{00000000-0005-0000-0000-0000D82B0000}"/>
    <cellStyle name="Обычный 189 2 2 2" xfId="11310" xr:uid="{00000000-0005-0000-0000-0000D92B0000}"/>
    <cellStyle name="Обычный 189 2 2 2 2" xfId="11311" xr:uid="{00000000-0005-0000-0000-0000DA2B0000}"/>
    <cellStyle name="Обычный 189 2 2 3" xfId="11312" xr:uid="{00000000-0005-0000-0000-0000DB2B0000}"/>
    <cellStyle name="Обычный 189 2 3" xfId="11313" xr:uid="{00000000-0005-0000-0000-0000DC2B0000}"/>
    <cellStyle name="Обычный 189 2 3 2" xfId="11314" xr:uid="{00000000-0005-0000-0000-0000DD2B0000}"/>
    <cellStyle name="Обычный 189 2 3 2 2" xfId="11315" xr:uid="{00000000-0005-0000-0000-0000DE2B0000}"/>
    <cellStyle name="Обычный 189 2 3 3" xfId="11316" xr:uid="{00000000-0005-0000-0000-0000DF2B0000}"/>
    <cellStyle name="Обычный 189 2 4" xfId="11317" xr:uid="{00000000-0005-0000-0000-0000E02B0000}"/>
    <cellStyle name="Обычный 189 2 4 2" xfId="11318" xr:uid="{00000000-0005-0000-0000-0000E12B0000}"/>
    <cellStyle name="Обычный 189 2 5" xfId="11319" xr:uid="{00000000-0005-0000-0000-0000E22B0000}"/>
    <cellStyle name="Обычный 189 3" xfId="11320" xr:uid="{00000000-0005-0000-0000-0000E32B0000}"/>
    <cellStyle name="Обычный 189 3 2" xfId="11321" xr:uid="{00000000-0005-0000-0000-0000E42B0000}"/>
    <cellStyle name="Обычный 189 3 2 2" xfId="11322" xr:uid="{00000000-0005-0000-0000-0000E52B0000}"/>
    <cellStyle name="Обычный 189 3 3" xfId="11323" xr:uid="{00000000-0005-0000-0000-0000E62B0000}"/>
    <cellStyle name="Обычный 189 4" xfId="11324" xr:uid="{00000000-0005-0000-0000-0000E72B0000}"/>
    <cellStyle name="Обычный 189 4 2" xfId="11325" xr:uid="{00000000-0005-0000-0000-0000E82B0000}"/>
    <cellStyle name="Обычный 189 4 2 2" xfId="11326" xr:uid="{00000000-0005-0000-0000-0000E92B0000}"/>
    <cellStyle name="Обычный 189 4 3" xfId="11327" xr:uid="{00000000-0005-0000-0000-0000EA2B0000}"/>
    <cellStyle name="Обычный 189 5" xfId="11328" xr:uid="{00000000-0005-0000-0000-0000EB2B0000}"/>
    <cellStyle name="Обычный 189 5 2" xfId="11329" xr:uid="{00000000-0005-0000-0000-0000EC2B0000}"/>
    <cellStyle name="Обычный 189 6" xfId="11330" xr:uid="{00000000-0005-0000-0000-0000ED2B0000}"/>
    <cellStyle name="Обычный 19" xfId="11331" xr:uid="{00000000-0005-0000-0000-0000EE2B0000}"/>
    <cellStyle name="Обычный 19 2" xfId="11332" xr:uid="{00000000-0005-0000-0000-0000EF2B0000}"/>
    <cellStyle name="Обычный 19 2 2" xfId="11333" xr:uid="{00000000-0005-0000-0000-0000F02B0000}"/>
    <cellStyle name="Обычный 19 3" xfId="11334" xr:uid="{00000000-0005-0000-0000-0000F12B0000}"/>
    <cellStyle name="Обычный 19 3 2" xfId="11335" xr:uid="{00000000-0005-0000-0000-0000F22B0000}"/>
    <cellStyle name="Обычный 19 3 2 2" xfId="11336" xr:uid="{00000000-0005-0000-0000-0000F32B0000}"/>
    <cellStyle name="Обычный 19 3 2 2 2" xfId="11337" xr:uid="{00000000-0005-0000-0000-0000F42B0000}"/>
    <cellStyle name="Обычный 19 3 2 2 2 2" xfId="11338" xr:uid="{00000000-0005-0000-0000-0000F52B0000}"/>
    <cellStyle name="Обычный 19 3 2 2 3" xfId="11339" xr:uid="{00000000-0005-0000-0000-0000F62B0000}"/>
    <cellStyle name="Обычный 19 3 2 3" xfId="11340" xr:uid="{00000000-0005-0000-0000-0000F72B0000}"/>
    <cellStyle name="Обычный 19 3 2 3 2" xfId="11341" xr:uid="{00000000-0005-0000-0000-0000F82B0000}"/>
    <cellStyle name="Обычный 19 3 2 3 2 2" xfId="11342" xr:uid="{00000000-0005-0000-0000-0000F92B0000}"/>
    <cellStyle name="Обычный 19 3 2 3 3" xfId="11343" xr:uid="{00000000-0005-0000-0000-0000FA2B0000}"/>
    <cellStyle name="Обычный 19 3 2 4" xfId="11344" xr:uid="{00000000-0005-0000-0000-0000FB2B0000}"/>
    <cellStyle name="Обычный 19 3 2 4 2" xfId="11345" xr:uid="{00000000-0005-0000-0000-0000FC2B0000}"/>
    <cellStyle name="Обычный 19 3 2 5" xfId="11346" xr:uid="{00000000-0005-0000-0000-0000FD2B0000}"/>
    <cellStyle name="Обычный 19 3 3" xfId="11347" xr:uid="{00000000-0005-0000-0000-0000FE2B0000}"/>
    <cellStyle name="Обычный 19 3 3 2" xfId="11348" xr:uid="{00000000-0005-0000-0000-0000FF2B0000}"/>
    <cellStyle name="Обычный 19 3 3 2 2" xfId="11349" xr:uid="{00000000-0005-0000-0000-0000002C0000}"/>
    <cellStyle name="Обычный 19 3 3 2 2 2" xfId="11350" xr:uid="{00000000-0005-0000-0000-0000012C0000}"/>
    <cellStyle name="Обычный 19 3 3 2 3" xfId="11351" xr:uid="{00000000-0005-0000-0000-0000022C0000}"/>
    <cellStyle name="Обычный 19 3 3 3" xfId="11352" xr:uid="{00000000-0005-0000-0000-0000032C0000}"/>
    <cellStyle name="Обычный 19 3 3 3 2" xfId="11353" xr:uid="{00000000-0005-0000-0000-0000042C0000}"/>
    <cellStyle name="Обычный 19 3 3 4" xfId="11354" xr:uid="{00000000-0005-0000-0000-0000052C0000}"/>
    <cellStyle name="Обычный 19 3 4" xfId="11355" xr:uid="{00000000-0005-0000-0000-0000062C0000}"/>
    <cellStyle name="Обычный 19 3 4 2" xfId="11356" xr:uid="{00000000-0005-0000-0000-0000072C0000}"/>
    <cellStyle name="Обычный 19 3 4 2 2" xfId="11357" xr:uid="{00000000-0005-0000-0000-0000082C0000}"/>
    <cellStyle name="Обычный 19 3 4 3" xfId="11358" xr:uid="{00000000-0005-0000-0000-0000092C0000}"/>
    <cellStyle name="Обычный 19 4" xfId="11359" xr:uid="{00000000-0005-0000-0000-00000A2C0000}"/>
    <cellStyle name="Обычный 19 4 2" xfId="11360" xr:uid="{00000000-0005-0000-0000-00000B2C0000}"/>
    <cellStyle name="Обычный 19 4 2 2" xfId="11361" xr:uid="{00000000-0005-0000-0000-00000C2C0000}"/>
    <cellStyle name="Обычный 19 4 2 2 2" xfId="11362" xr:uid="{00000000-0005-0000-0000-00000D2C0000}"/>
    <cellStyle name="Обычный 19 4 2 3" xfId="11363" xr:uid="{00000000-0005-0000-0000-00000E2C0000}"/>
    <cellStyle name="Обычный 19 4 3" xfId="11364" xr:uid="{00000000-0005-0000-0000-00000F2C0000}"/>
    <cellStyle name="Обычный 19 4 3 2" xfId="11365" xr:uid="{00000000-0005-0000-0000-0000102C0000}"/>
    <cellStyle name="Обычный 19 4 4" xfId="11366" xr:uid="{00000000-0005-0000-0000-0000112C0000}"/>
    <cellStyle name="Обычный 19 5" xfId="11367" xr:uid="{00000000-0005-0000-0000-0000122C0000}"/>
    <cellStyle name="Обычный 19 5 2" xfId="11368" xr:uid="{00000000-0005-0000-0000-0000132C0000}"/>
    <cellStyle name="Обычный 19 5 2 2" xfId="11369" xr:uid="{00000000-0005-0000-0000-0000142C0000}"/>
    <cellStyle name="Обычный 19 5 3" xfId="11370" xr:uid="{00000000-0005-0000-0000-0000152C0000}"/>
    <cellStyle name="Обычный 19_724" xfId="11371" xr:uid="{00000000-0005-0000-0000-0000162C0000}"/>
    <cellStyle name="Обычный 190" xfId="11372" xr:uid="{00000000-0005-0000-0000-0000172C0000}"/>
    <cellStyle name="Обычный 190 2" xfId="11373" xr:uid="{00000000-0005-0000-0000-0000182C0000}"/>
    <cellStyle name="Обычный 190 2 2" xfId="11374" xr:uid="{00000000-0005-0000-0000-0000192C0000}"/>
    <cellStyle name="Обычный 190 2 2 2" xfId="11375" xr:uid="{00000000-0005-0000-0000-00001A2C0000}"/>
    <cellStyle name="Обычный 190 2 2 2 2" xfId="11376" xr:uid="{00000000-0005-0000-0000-00001B2C0000}"/>
    <cellStyle name="Обычный 190 2 2 3" xfId="11377" xr:uid="{00000000-0005-0000-0000-00001C2C0000}"/>
    <cellStyle name="Обычный 190 2 3" xfId="11378" xr:uid="{00000000-0005-0000-0000-00001D2C0000}"/>
    <cellStyle name="Обычный 190 2 3 2" xfId="11379" xr:uid="{00000000-0005-0000-0000-00001E2C0000}"/>
    <cellStyle name="Обычный 190 2 3 2 2" xfId="11380" xr:uid="{00000000-0005-0000-0000-00001F2C0000}"/>
    <cellStyle name="Обычный 190 2 3 3" xfId="11381" xr:uid="{00000000-0005-0000-0000-0000202C0000}"/>
    <cellStyle name="Обычный 190 2 4" xfId="11382" xr:uid="{00000000-0005-0000-0000-0000212C0000}"/>
    <cellStyle name="Обычный 190 2 4 2" xfId="11383" xr:uid="{00000000-0005-0000-0000-0000222C0000}"/>
    <cellStyle name="Обычный 190 2 5" xfId="11384" xr:uid="{00000000-0005-0000-0000-0000232C0000}"/>
    <cellStyle name="Обычный 190 3" xfId="11385" xr:uid="{00000000-0005-0000-0000-0000242C0000}"/>
    <cellStyle name="Обычный 190 3 2" xfId="11386" xr:uid="{00000000-0005-0000-0000-0000252C0000}"/>
    <cellStyle name="Обычный 190 3 2 2" xfId="11387" xr:uid="{00000000-0005-0000-0000-0000262C0000}"/>
    <cellStyle name="Обычный 190 3 3" xfId="11388" xr:uid="{00000000-0005-0000-0000-0000272C0000}"/>
    <cellStyle name="Обычный 190 4" xfId="11389" xr:uid="{00000000-0005-0000-0000-0000282C0000}"/>
    <cellStyle name="Обычный 190 4 2" xfId="11390" xr:uid="{00000000-0005-0000-0000-0000292C0000}"/>
    <cellStyle name="Обычный 190 4 2 2" xfId="11391" xr:uid="{00000000-0005-0000-0000-00002A2C0000}"/>
    <cellStyle name="Обычный 190 4 3" xfId="11392" xr:uid="{00000000-0005-0000-0000-00002B2C0000}"/>
    <cellStyle name="Обычный 190 5" xfId="11393" xr:uid="{00000000-0005-0000-0000-00002C2C0000}"/>
    <cellStyle name="Обычный 190 5 2" xfId="11394" xr:uid="{00000000-0005-0000-0000-00002D2C0000}"/>
    <cellStyle name="Обычный 190 6" xfId="11395" xr:uid="{00000000-0005-0000-0000-00002E2C0000}"/>
    <cellStyle name="Обычный 191" xfId="11396" xr:uid="{00000000-0005-0000-0000-00002F2C0000}"/>
    <cellStyle name="Обычный 191 2" xfId="11397" xr:uid="{00000000-0005-0000-0000-0000302C0000}"/>
    <cellStyle name="Обычный 191 2 2" xfId="11398" xr:uid="{00000000-0005-0000-0000-0000312C0000}"/>
    <cellStyle name="Обычный 191 2 2 2" xfId="11399" xr:uid="{00000000-0005-0000-0000-0000322C0000}"/>
    <cellStyle name="Обычный 191 2 2 2 2" xfId="11400" xr:uid="{00000000-0005-0000-0000-0000332C0000}"/>
    <cellStyle name="Обычный 191 2 2 3" xfId="11401" xr:uid="{00000000-0005-0000-0000-0000342C0000}"/>
    <cellStyle name="Обычный 191 2 3" xfId="11402" xr:uid="{00000000-0005-0000-0000-0000352C0000}"/>
    <cellStyle name="Обычный 191 2 3 2" xfId="11403" xr:uid="{00000000-0005-0000-0000-0000362C0000}"/>
    <cellStyle name="Обычный 191 2 3 2 2" xfId="11404" xr:uid="{00000000-0005-0000-0000-0000372C0000}"/>
    <cellStyle name="Обычный 191 2 3 3" xfId="11405" xr:uid="{00000000-0005-0000-0000-0000382C0000}"/>
    <cellStyle name="Обычный 191 2 4" xfId="11406" xr:uid="{00000000-0005-0000-0000-0000392C0000}"/>
    <cellStyle name="Обычный 191 2 4 2" xfId="11407" xr:uid="{00000000-0005-0000-0000-00003A2C0000}"/>
    <cellStyle name="Обычный 191 2 5" xfId="11408" xr:uid="{00000000-0005-0000-0000-00003B2C0000}"/>
    <cellStyle name="Обычный 191 3" xfId="11409" xr:uid="{00000000-0005-0000-0000-00003C2C0000}"/>
    <cellStyle name="Обычный 191 3 2" xfId="11410" xr:uid="{00000000-0005-0000-0000-00003D2C0000}"/>
    <cellStyle name="Обычный 191 3 2 2" xfId="11411" xr:uid="{00000000-0005-0000-0000-00003E2C0000}"/>
    <cellStyle name="Обычный 191 3 3" xfId="11412" xr:uid="{00000000-0005-0000-0000-00003F2C0000}"/>
    <cellStyle name="Обычный 191 4" xfId="11413" xr:uid="{00000000-0005-0000-0000-0000402C0000}"/>
    <cellStyle name="Обычный 191 4 2" xfId="11414" xr:uid="{00000000-0005-0000-0000-0000412C0000}"/>
    <cellStyle name="Обычный 191 4 2 2" xfId="11415" xr:uid="{00000000-0005-0000-0000-0000422C0000}"/>
    <cellStyle name="Обычный 191 4 3" xfId="11416" xr:uid="{00000000-0005-0000-0000-0000432C0000}"/>
    <cellStyle name="Обычный 191 5" xfId="11417" xr:uid="{00000000-0005-0000-0000-0000442C0000}"/>
    <cellStyle name="Обычный 191 5 2" xfId="11418" xr:uid="{00000000-0005-0000-0000-0000452C0000}"/>
    <cellStyle name="Обычный 191 6" xfId="11419" xr:uid="{00000000-0005-0000-0000-0000462C0000}"/>
    <cellStyle name="Обычный 192" xfId="11420" xr:uid="{00000000-0005-0000-0000-0000472C0000}"/>
    <cellStyle name="Обычный 192 2" xfId="11421" xr:uid="{00000000-0005-0000-0000-0000482C0000}"/>
    <cellStyle name="Обычный 192 2 2" xfId="11422" xr:uid="{00000000-0005-0000-0000-0000492C0000}"/>
    <cellStyle name="Обычный 192 2 2 2" xfId="11423" xr:uid="{00000000-0005-0000-0000-00004A2C0000}"/>
    <cellStyle name="Обычный 192 2 2 2 2" xfId="11424" xr:uid="{00000000-0005-0000-0000-00004B2C0000}"/>
    <cellStyle name="Обычный 192 2 2 3" xfId="11425" xr:uid="{00000000-0005-0000-0000-00004C2C0000}"/>
    <cellStyle name="Обычный 192 2 3" xfId="11426" xr:uid="{00000000-0005-0000-0000-00004D2C0000}"/>
    <cellStyle name="Обычный 192 2 3 2" xfId="11427" xr:uid="{00000000-0005-0000-0000-00004E2C0000}"/>
    <cellStyle name="Обычный 192 2 3 2 2" xfId="11428" xr:uid="{00000000-0005-0000-0000-00004F2C0000}"/>
    <cellStyle name="Обычный 192 2 3 3" xfId="11429" xr:uid="{00000000-0005-0000-0000-0000502C0000}"/>
    <cellStyle name="Обычный 192 2 4" xfId="11430" xr:uid="{00000000-0005-0000-0000-0000512C0000}"/>
    <cellStyle name="Обычный 192 2 4 2" xfId="11431" xr:uid="{00000000-0005-0000-0000-0000522C0000}"/>
    <cellStyle name="Обычный 192 2 5" xfId="11432" xr:uid="{00000000-0005-0000-0000-0000532C0000}"/>
    <cellStyle name="Обычный 192 3" xfId="11433" xr:uid="{00000000-0005-0000-0000-0000542C0000}"/>
    <cellStyle name="Обычный 192 3 2" xfId="11434" xr:uid="{00000000-0005-0000-0000-0000552C0000}"/>
    <cellStyle name="Обычный 192 3 2 2" xfId="11435" xr:uid="{00000000-0005-0000-0000-0000562C0000}"/>
    <cellStyle name="Обычный 192 3 3" xfId="11436" xr:uid="{00000000-0005-0000-0000-0000572C0000}"/>
    <cellStyle name="Обычный 192 4" xfId="11437" xr:uid="{00000000-0005-0000-0000-0000582C0000}"/>
    <cellStyle name="Обычный 192 4 2" xfId="11438" xr:uid="{00000000-0005-0000-0000-0000592C0000}"/>
    <cellStyle name="Обычный 192 4 2 2" xfId="11439" xr:uid="{00000000-0005-0000-0000-00005A2C0000}"/>
    <cellStyle name="Обычный 192 4 3" xfId="11440" xr:uid="{00000000-0005-0000-0000-00005B2C0000}"/>
    <cellStyle name="Обычный 192 5" xfId="11441" xr:uid="{00000000-0005-0000-0000-00005C2C0000}"/>
    <cellStyle name="Обычный 192 5 2" xfId="11442" xr:uid="{00000000-0005-0000-0000-00005D2C0000}"/>
    <cellStyle name="Обычный 192 6" xfId="11443" xr:uid="{00000000-0005-0000-0000-00005E2C0000}"/>
    <cellStyle name="Обычный 193" xfId="11444" xr:uid="{00000000-0005-0000-0000-00005F2C0000}"/>
    <cellStyle name="Обычный 193 2" xfId="11445" xr:uid="{00000000-0005-0000-0000-0000602C0000}"/>
    <cellStyle name="Обычный 194" xfId="11446" xr:uid="{00000000-0005-0000-0000-0000612C0000}"/>
    <cellStyle name="Обычный 194 2" xfId="11447" xr:uid="{00000000-0005-0000-0000-0000622C0000}"/>
    <cellStyle name="Обычный 194 2 2" xfId="11448" xr:uid="{00000000-0005-0000-0000-0000632C0000}"/>
    <cellStyle name="Обычный 194 2 2 2" xfId="11449" xr:uid="{00000000-0005-0000-0000-0000642C0000}"/>
    <cellStyle name="Обычный 194 2 2 2 2" xfId="11450" xr:uid="{00000000-0005-0000-0000-0000652C0000}"/>
    <cellStyle name="Обычный 194 2 2 3" xfId="11451" xr:uid="{00000000-0005-0000-0000-0000662C0000}"/>
    <cellStyle name="Обычный 194 2 3" xfId="11452" xr:uid="{00000000-0005-0000-0000-0000672C0000}"/>
    <cellStyle name="Обычный 194 2 3 2" xfId="11453" xr:uid="{00000000-0005-0000-0000-0000682C0000}"/>
    <cellStyle name="Обычный 194 2 3 2 2" xfId="11454" xr:uid="{00000000-0005-0000-0000-0000692C0000}"/>
    <cellStyle name="Обычный 194 2 3 3" xfId="11455" xr:uid="{00000000-0005-0000-0000-00006A2C0000}"/>
    <cellStyle name="Обычный 194 2 4" xfId="11456" xr:uid="{00000000-0005-0000-0000-00006B2C0000}"/>
    <cellStyle name="Обычный 194 2 4 2" xfId="11457" xr:uid="{00000000-0005-0000-0000-00006C2C0000}"/>
    <cellStyle name="Обычный 194 2 5" xfId="11458" xr:uid="{00000000-0005-0000-0000-00006D2C0000}"/>
    <cellStyle name="Обычный 194 3" xfId="11459" xr:uid="{00000000-0005-0000-0000-00006E2C0000}"/>
    <cellStyle name="Обычный 194 3 2" xfId="11460" xr:uid="{00000000-0005-0000-0000-00006F2C0000}"/>
    <cellStyle name="Обычный 194 3 2 2" xfId="11461" xr:uid="{00000000-0005-0000-0000-0000702C0000}"/>
    <cellStyle name="Обычный 194 3 3" xfId="11462" xr:uid="{00000000-0005-0000-0000-0000712C0000}"/>
    <cellStyle name="Обычный 194 4" xfId="11463" xr:uid="{00000000-0005-0000-0000-0000722C0000}"/>
    <cellStyle name="Обычный 194 4 2" xfId="11464" xr:uid="{00000000-0005-0000-0000-0000732C0000}"/>
    <cellStyle name="Обычный 194 4 2 2" xfId="11465" xr:uid="{00000000-0005-0000-0000-0000742C0000}"/>
    <cellStyle name="Обычный 194 4 3" xfId="11466" xr:uid="{00000000-0005-0000-0000-0000752C0000}"/>
    <cellStyle name="Обычный 194 5" xfId="11467" xr:uid="{00000000-0005-0000-0000-0000762C0000}"/>
    <cellStyle name="Обычный 194 5 2" xfId="11468" xr:uid="{00000000-0005-0000-0000-0000772C0000}"/>
    <cellStyle name="Обычный 194 6" xfId="11469" xr:uid="{00000000-0005-0000-0000-0000782C0000}"/>
    <cellStyle name="Обычный 195" xfId="11470" xr:uid="{00000000-0005-0000-0000-0000792C0000}"/>
    <cellStyle name="Обычный 195 2" xfId="11471" xr:uid="{00000000-0005-0000-0000-00007A2C0000}"/>
    <cellStyle name="Обычный 195 2 2" xfId="11472" xr:uid="{00000000-0005-0000-0000-00007B2C0000}"/>
    <cellStyle name="Обычный 195 2 2 2" xfId="11473" xr:uid="{00000000-0005-0000-0000-00007C2C0000}"/>
    <cellStyle name="Обычный 195 2 2 2 2" xfId="11474" xr:uid="{00000000-0005-0000-0000-00007D2C0000}"/>
    <cellStyle name="Обычный 195 2 2 3" xfId="11475" xr:uid="{00000000-0005-0000-0000-00007E2C0000}"/>
    <cellStyle name="Обычный 195 2 3" xfId="11476" xr:uid="{00000000-0005-0000-0000-00007F2C0000}"/>
    <cellStyle name="Обычный 195 2 3 2" xfId="11477" xr:uid="{00000000-0005-0000-0000-0000802C0000}"/>
    <cellStyle name="Обычный 195 2 3 2 2" xfId="11478" xr:uid="{00000000-0005-0000-0000-0000812C0000}"/>
    <cellStyle name="Обычный 195 2 3 3" xfId="11479" xr:uid="{00000000-0005-0000-0000-0000822C0000}"/>
    <cellStyle name="Обычный 195 2 4" xfId="11480" xr:uid="{00000000-0005-0000-0000-0000832C0000}"/>
    <cellStyle name="Обычный 195 2 4 2" xfId="11481" xr:uid="{00000000-0005-0000-0000-0000842C0000}"/>
    <cellStyle name="Обычный 195 2 5" xfId="11482" xr:uid="{00000000-0005-0000-0000-0000852C0000}"/>
    <cellStyle name="Обычный 195 3" xfId="11483" xr:uid="{00000000-0005-0000-0000-0000862C0000}"/>
    <cellStyle name="Обычный 195 3 2" xfId="11484" xr:uid="{00000000-0005-0000-0000-0000872C0000}"/>
    <cellStyle name="Обычный 195 3 2 2" xfId="11485" xr:uid="{00000000-0005-0000-0000-0000882C0000}"/>
    <cellStyle name="Обычный 195 3 3" xfId="11486" xr:uid="{00000000-0005-0000-0000-0000892C0000}"/>
    <cellStyle name="Обычный 195 4" xfId="11487" xr:uid="{00000000-0005-0000-0000-00008A2C0000}"/>
    <cellStyle name="Обычный 195 4 2" xfId="11488" xr:uid="{00000000-0005-0000-0000-00008B2C0000}"/>
    <cellStyle name="Обычный 195 4 2 2" xfId="11489" xr:uid="{00000000-0005-0000-0000-00008C2C0000}"/>
    <cellStyle name="Обычный 195 4 3" xfId="11490" xr:uid="{00000000-0005-0000-0000-00008D2C0000}"/>
    <cellStyle name="Обычный 195 5" xfId="11491" xr:uid="{00000000-0005-0000-0000-00008E2C0000}"/>
    <cellStyle name="Обычный 195 5 2" xfId="11492" xr:uid="{00000000-0005-0000-0000-00008F2C0000}"/>
    <cellStyle name="Обычный 195 6" xfId="11493" xr:uid="{00000000-0005-0000-0000-0000902C0000}"/>
    <cellStyle name="Обычный 196" xfId="11494" xr:uid="{00000000-0005-0000-0000-0000912C0000}"/>
    <cellStyle name="Обычный 196 2" xfId="11495" xr:uid="{00000000-0005-0000-0000-0000922C0000}"/>
    <cellStyle name="Обычный 196 2 2" xfId="11496" xr:uid="{00000000-0005-0000-0000-0000932C0000}"/>
    <cellStyle name="Обычный 196 2 2 2" xfId="11497" xr:uid="{00000000-0005-0000-0000-0000942C0000}"/>
    <cellStyle name="Обычный 196 2 2 2 2" xfId="11498" xr:uid="{00000000-0005-0000-0000-0000952C0000}"/>
    <cellStyle name="Обычный 196 2 2 3" xfId="11499" xr:uid="{00000000-0005-0000-0000-0000962C0000}"/>
    <cellStyle name="Обычный 196 2 3" xfId="11500" xr:uid="{00000000-0005-0000-0000-0000972C0000}"/>
    <cellStyle name="Обычный 196 2 3 2" xfId="11501" xr:uid="{00000000-0005-0000-0000-0000982C0000}"/>
    <cellStyle name="Обычный 196 2 3 2 2" xfId="11502" xr:uid="{00000000-0005-0000-0000-0000992C0000}"/>
    <cellStyle name="Обычный 196 2 3 3" xfId="11503" xr:uid="{00000000-0005-0000-0000-00009A2C0000}"/>
    <cellStyle name="Обычный 196 2 4" xfId="11504" xr:uid="{00000000-0005-0000-0000-00009B2C0000}"/>
    <cellStyle name="Обычный 196 2 4 2" xfId="11505" xr:uid="{00000000-0005-0000-0000-00009C2C0000}"/>
    <cellStyle name="Обычный 196 2 5" xfId="11506" xr:uid="{00000000-0005-0000-0000-00009D2C0000}"/>
    <cellStyle name="Обычный 196 3" xfId="11507" xr:uid="{00000000-0005-0000-0000-00009E2C0000}"/>
    <cellStyle name="Обычный 196 3 2" xfId="11508" xr:uid="{00000000-0005-0000-0000-00009F2C0000}"/>
    <cellStyle name="Обычный 196 3 2 2" xfId="11509" xr:uid="{00000000-0005-0000-0000-0000A02C0000}"/>
    <cellStyle name="Обычный 196 3 3" xfId="11510" xr:uid="{00000000-0005-0000-0000-0000A12C0000}"/>
    <cellStyle name="Обычный 196 4" xfId="11511" xr:uid="{00000000-0005-0000-0000-0000A22C0000}"/>
    <cellStyle name="Обычный 196 4 2" xfId="11512" xr:uid="{00000000-0005-0000-0000-0000A32C0000}"/>
    <cellStyle name="Обычный 196 4 2 2" xfId="11513" xr:uid="{00000000-0005-0000-0000-0000A42C0000}"/>
    <cellStyle name="Обычный 196 4 3" xfId="11514" xr:uid="{00000000-0005-0000-0000-0000A52C0000}"/>
    <cellStyle name="Обычный 196 5" xfId="11515" xr:uid="{00000000-0005-0000-0000-0000A62C0000}"/>
    <cellStyle name="Обычный 196 5 2" xfId="11516" xr:uid="{00000000-0005-0000-0000-0000A72C0000}"/>
    <cellStyle name="Обычный 196 6" xfId="11517" xr:uid="{00000000-0005-0000-0000-0000A82C0000}"/>
    <cellStyle name="Обычный 197" xfId="11518" xr:uid="{00000000-0005-0000-0000-0000A92C0000}"/>
    <cellStyle name="Обычный 197 2" xfId="11519" xr:uid="{00000000-0005-0000-0000-0000AA2C0000}"/>
    <cellStyle name="Обычный 197 2 2" xfId="11520" xr:uid="{00000000-0005-0000-0000-0000AB2C0000}"/>
    <cellStyle name="Обычный 197 2 2 2" xfId="11521" xr:uid="{00000000-0005-0000-0000-0000AC2C0000}"/>
    <cellStyle name="Обычный 197 2 2 2 2" xfId="11522" xr:uid="{00000000-0005-0000-0000-0000AD2C0000}"/>
    <cellStyle name="Обычный 197 2 2 3" xfId="11523" xr:uid="{00000000-0005-0000-0000-0000AE2C0000}"/>
    <cellStyle name="Обычный 197 2 3" xfId="11524" xr:uid="{00000000-0005-0000-0000-0000AF2C0000}"/>
    <cellStyle name="Обычный 197 2 3 2" xfId="11525" xr:uid="{00000000-0005-0000-0000-0000B02C0000}"/>
    <cellStyle name="Обычный 197 2 3 2 2" xfId="11526" xr:uid="{00000000-0005-0000-0000-0000B12C0000}"/>
    <cellStyle name="Обычный 197 2 3 3" xfId="11527" xr:uid="{00000000-0005-0000-0000-0000B22C0000}"/>
    <cellStyle name="Обычный 197 2 4" xfId="11528" xr:uid="{00000000-0005-0000-0000-0000B32C0000}"/>
    <cellStyle name="Обычный 197 2 4 2" xfId="11529" xr:uid="{00000000-0005-0000-0000-0000B42C0000}"/>
    <cellStyle name="Обычный 197 2 5" xfId="11530" xr:uid="{00000000-0005-0000-0000-0000B52C0000}"/>
    <cellStyle name="Обычный 197 3" xfId="11531" xr:uid="{00000000-0005-0000-0000-0000B62C0000}"/>
    <cellStyle name="Обычный 197 3 2" xfId="11532" xr:uid="{00000000-0005-0000-0000-0000B72C0000}"/>
    <cellStyle name="Обычный 197 3 2 2" xfId="11533" xr:uid="{00000000-0005-0000-0000-0000B82C0000}"/>
    <cellStyle name="Обычный 197 3 3" xfId="11534" xr:uid="{00000000-0005-0000-0000-0000B92C0000}"/>
    <cellStyle name="Обычный 197 4" xfId="11535" xr:uid="{00000000-0005-0000-0000-0000BA2C0000}"/>
    <cellStyle name="Обычный 197 4 2" xfId="11536" xr:uid="{00000000-0005-0000-0000-0000BB2C0000}"/>
    <cellStyle name="Обычный 197 4 2 2" xfId="11537" xr:uid="{00000000-0005-0000-0000-0000BC2C0000}"/>
    <cellStyle name="Обычный 197 4 3" xfId="11538" xr:uid="{00000000-0005-0000-0000-0000BD2C0000}"/>
    <cellStyle name="Обычный 197 5" xfId="11539" xr:uid="{00000000-0005-0000-0000-0000BE2C0000}"/>
    <cellStyle name="Обычный 197 5 2" xfId="11540" xr:uid="{00000000-0005-0000-0000-0000BF2C0000}"/>
    <cellStyle name="Обычный 197 6" xfId="11541" xr:uid="{00000000-0005-0000-0000-0000C02C0000}"/>
    <cellStyle name="Обычный 198" xfId="11542" xr:uid="{00000000-0005-0000-0000-0000C12C0000}"/>
    <cellStyle name="Обычный 198 2" xfId="11543" xr:uid="{00000000-0005-0000-0000-0000C22C0000}"/>
    <cellStyle name="Обычный 198 2 2" xfId="11544" xr:uid="{00000000-0005-0000-0000-0000C32C0000}"/>
    <cellStyle name="Обычный 198 2 2 2" xfId="11545" xr:uid="{00000000-0005-0000-0000-0000C42C0000}"/>
    <cellStyle name="Обычный 198 2 2 2 2" xfId="11546" xr:uid="{00000000-0005-0000-0000-0000C52C0000}"/>
    <cellStyle name="Обычный 198 2 2 3" xfId="11547" xr:uid="{00000000-0005-0000-0000-0000C62C0000}"/>
    <cellStyle name="Обычный 198 2 3" xfId="11548" xr:uid="{00000000-0005-0000-0000-0000C72C0000}"/>
    <cellStyle name="Обычный 198 2 3 2" xfId="11549" xr:uid="{00000000-0005-0000-0000-0000C82C0000}"/>
    <cellStyle name="Обычный 198 2 3 2 2" xfId="11550" xr:uid="{00000000-0005-0000-0000-0000C92C0000}"/>
    <cellStyle name="Обычный 198 2 3 3" xfId="11551" xr:uid="{00000000-0005-0000-0000-0000CA2C0000}"/>
    <cellStyle name="Обычный 198 2 4" xfId="11552" xr:uid="{00000000-0005-0000-0000-0000CB2C0000}"/>
    <cellStyle name="Обычный 198 2 4 2" xfId="11553" xr:uid="{00000000-0005-0000-0000-0000CC2C0000}"/>
    <cellStyle name="Обычный 198 2 5" xfId="11554" xr:uid="{00000000-0005-0000-0000-0000CD2C0000}"/>
    <cellStyle name="Обычный 198 3" xfId="11555" xr:uid="{00000000-0005-0000-0000-0000CE2C0000}"/>
    <cellStyle name="Обычный 198 3 2" xfId="11556" xr:uid="{00000000-0005-0000-0000-0000CF2C0000}"/>
    <cellStyle name="Обычный 198 3 2 2" xfId="11557" xr:uid="{00000000-0005-0000-0000-0000D02C0000}"/>
    <cellStyle name="Обычный 198 3 3" xfId="11558" xr:uid="{00000000-0005-0000-0000-0000D12C0000}"/>
    <cellStyle name="Обычный 198 4" xfId="11559" xr:uid="{00000000-0005-0000-0000-0000D22C0000}"/>
    <cellStyle name="Обычный 198 4 2" xfId="11560" xr:uid="{00000000-0005-0000-0000-0000D32C0000}"/>
    <cellStyle name="Обычный 198 4 2 2" xfId="11561" xr:uid="{00000000-0005-0000-0000-0000D42C0000}"/>
    <cellStyle name="Обычный 198 4 3" xfId="11562" xr:uid="{00000000-0005-0000-0000-0000D52C0000}"/>
    <cellStyle name="Обычный 198 5" xfId="11563" xr:uid="{00000000-0005-0000-0000-0000D62C0000}"/>
    <cellStyle name="Обычный 198 5 2" xfId="11564" xr:uid="{00000000-0005-0000-0000-0000D72C0000}"/>
    <cellStyle name="Обычный 198 6" xfId="11565" xr:uid="{00000000-0005-0000-0000-0000D82C0000}"/>
    <cellStyle name="Обычный 199" xfId="11566" xr:uid="{00000000-0005-0000-0000-0000D92C0000}"/>
    <cellStyle name="Обычный 199 2" xfId="11567" xr:uid="{00000000-0005-0000-0000-0000DA2C0000}"/>
    <cellStyle name="Обычный 199 2 2" xfId="11568" xr:uid="{00000000-0005-0000-0000-0000DB2C0000}"/>
    <cellStyle name="Обычный 199 2 2 2" xfId="11569" xr:uid="{00000000-0005-0000-0000-0000DC2C0000}"/>
    <cellStyle name="Обычный 199 2 2 2 2" xfId="11570" xr:uid="{00000000-0005-0000-0000-0000DD2C0000}"/>
    <cellStyle name="Обычный 199 2 2 3" xfId="11571" xr:uid="{00000000-0005-0000-0000-0000DE2C0000}"/>
    <cellStyle name="Обычный 199 2 3" xfId="11572" xr:uid="{00000000-0005-0000-0000-0000DF2C0000}"/>
    <cellStyle name="Обычный 199 2 3 2" xfId="11573" xr:uid="{00000000-0005-0000-0000-0000E02C0000}"/>
    <cellStyle name="Обычный 199 2 3 2 2" xfId="11574" xr:uid="{00000000-0005-0000-0000-0000E12C0000}"/>
    <cellStyle name="Обычный 199 2 3 3" xfId="11575" xr:uid="{00000000-0005-0000-0000-0000E22C0000}"/>
    <cellStyle name="Обычный 199 2 4" xfId="11576" xr:uid="{00000000-0005-0000-0000-0000E32C0000}"/>
    <cellStyle name="Обычный 199 2 4 2" xfId="11577" xr:uid="{00000000-0005-0000-0000-0000E42C0000}"/>
    <cellStyle name="Обычный 199 2 5" xfId="11578" xr:uid="{00000000-0005-0000-0000-0000E52C0000}"/>
    <cellStyle name="Обычный 199 3" xfId="11579" xr:uid="{00000000-0005-0000-0000-0000E62C0000}"/>
    <cellStyle name="Обычный 199 3 2" xfId="11580" xr:uid="{00000000-0005-0000-0000-0000E72C0000}"/>
    <cellStyle name="Обычный 199 3 2 2" xfId="11581" xr:uid="{00000000-0005-0000-0000-0000E82C0000}"/>
    <cellStyle name="Обычный 199 3 3" xfId="11582" xr:uid="{00000000-0005-0000-0000-0000E92C0000}"/>
    <cellStyle name="Обычный 199 4" xfId="11583" xr:uid="{00000000-0005-0000-0000-0000EA2C0000}"/>
    <cellStyle name="Обычный 199 4 2" xfId="11584" xr:uid="{00000000-0005-0000-0000-0000EB2C0000}"/>
    <cellStyle name="Обычный 199 4 2 2" xfId="11585" xr:uid="{00000000-0005-0000-0000-0000EC2C0000}"/>
    <cellStyle name="Обычный 199 4 3" xfId="11586" xr:uid="{00000000-0005-0000-0000-0000ED2C0000}"/>
    <cellStyle name="Обычный 199 5" xfId="11587" xr:uid="{00000000-0005-0000-0000-0000EE2C0000}"/>
    <cellStyle name="Обычный 199 5 2" xfId="11588" xr:uid="{00000000-0005-0000-0000-0000EF2C0000}"/>
    <cellStyle name="Обычный 199 6" xfId="11589" xr:uid="{00000000-0005-0000-0000-0000F02C0000}"/>
    <cellStyle name="Обычный 2" xfId="9" xr:uid="{00000000-0005-0000-0000-0000F12C0000}"/>
    <cellStyle name="Обычный 2 10" xfId="11590" xr:uid="{00000000-0005-0000-0000-0000F22C0000}"/>
    <cellStyle name="Обычный 2 11" xfId="11591" xr:uid="{00000000-0005-0000-0000-0000F32C0000}"/>
    <cellStyle name="Обычный 2 12" xfId="11592" xr:uid="{00000000-0005-0000-0000-0000F42C0000}"/>
    <cellStyle name="Обычный 2 12 2" xfId="11593" xr:uid="{00000000-0005-0000-0000-0000F52C0000}"/>
    <cellStyle name="Обычный 2 12 2 2" xfId="11594" xr:uid="{00000000-0005-0000-0000-0000F62C0000}"/>
    <cellStyle name="Обычный 2 12 3" xfId="11595" xr:uid="{00000000-0005-0000-0000-0000F72C0000}"/>
    <cellStyle name="Обычный 2 2" xfId="53" xr:uid="{00000000-0005-0000-0000-0000F82C0000}"/>
    <cellStyle name="Обычный 2 2 2" xfId="1" xr:uid="{00000000-0005-0000-0000-0000F92C0000}"/>
    <cellStyle name="Обычный 2 2 2 2" xfId="92" xr:uid="{00000000-0005-0000-0000-0000FA2C0000}"/>
    <cellStyle name="Обычный 2 2 2 2 2" xfId="11596" xr:uid="{00000000-0005-0000-0000-0000FB2C0000}"/>
    <cellStyle name="Обычный 2 2 2 2 3" xfId="11597" xr:uid="{00000000-0005-0000-0000-0000FC2C0000}"/>
    <cellStyle name="Обычный 2 2 2 2 3 2" xfId="11598" xr:uid="{00000000-0005-0000-0000-0000FD2C0000}"/>
    <cellStyle name="Обычный 2 2 2 2 4" xfId="11599" xr:uid="{00000000-0005-0000-0000-0000FE2C0000}"/>
    <cellStyle name="Обычный 2 2 2 2 5" xfId="11600" xr:uid="{00000000-0005-0000-0000-0000FF2C0000}"/>
    <cellStyle name="Обычный 2 2 2 3" xfId="11601" xr:uid="{00000000-0005-0000-0000-0000002D0000}"/>
    <cellStyle name="Обычный 2 2 2 4" xfId="11602" xr:uid="{00000000-0005-0000-0000-0000012D0000}"/>
    <cellStyle name="Обычный 2 2 3" xfId="91" xr:uid="{00000000-0005-0000-0000-0000022D0000}"/>
    <cellStyle name="Обычный 2 2 3 2" xfId="11603" xr:uid="{00000000-0005-0000-0000-0000032D0000}"/>
    <cellStyle name="Обычный 2 2 3 3" xfId="11604" xr:uid="{00000000-0005-0000-0000-0000042D0000}"/>
    <cellStyle name="Обычный 2 2 3 4" xfId="11605" xr:uid="{00000000-0005-0000-0000-0000052D0000}"/>
    <cellStyle name="Обычный 2 2 4" xfId="142" xr:uid="{00000000-0005-0000-0000-0000062D0000}"/>
    <cellStyle name="Обычный 2 2 4 2" xfId="11606" xr:uid="{00000000-0005-0000-0000-0000072D0000}"/>
    <cellStyle name="Обычный 2 2 5" xfId="11607" xr:uid="{00000000-0005-0000-0000-0000082D0000}"/>
    <cellStyle name="Обычный 2 2 6" xfId="129" xr:uid="{00000000-0005-0000-0000-0000092D0000}"/>
    <cellStyle name="Обычный 2 2_ТЭС " xfId="11608" xr:uid="{00000000-0005-0000-0000-00000A2D0000}"/>
    <cellStyle name="Обычный 2 3" xfId="54" xr:uid="{00000000-0005-0000-0000-00000B2D0000}"/>
    <cellStyle name="Обычный 2 3 10" xfId="11609" xr:uid="{00000000-0005-0000-0000-00000C2D0000}"/>
    <cellStyle name="Обычный 2 3 11" xfId="11610" xr:uid="{00000000-0005-0000-0000-00000D2D0000}"/>
    <cellStyle name="Обычный 2 3 2" xfId="55" xr:uid="{00000000-0005-0000-0000-00000E2D0000}"/>
    <cellStyle name="Обычный 2 3 2 2" xfId="56" xr:uid="{00000000-0005-0000-0000-00000F2D0000}"/>
    <cellStyle name="Обычный 2 3 2 2 2" xfId="11611" xr:uid="{00000000-0005-0000-0000-0000102D0000}"/>
    <cellStyle name="Обычный 2 3 2 3" xfId="86" xr:uid="{00000000-0005-0000-0000-0000112D0000}"/>
    <cellStyle name="Обычный 2 3 2_замерная" xfId="11612" xr:uid="{00000000-0005-0000-0000-0000122D0000}"/>
    <cellStyle name="Обычный 2 3 3" xfId="57" xr:uid="{00000000-0005-0000-0000-0000132D0000}"/>
    <cellStyle name="Обычный 2 3 3 2" xfId="58" xr:uid="{00000000-0005-0000-0000-0000142D0000}"/>
    <cellStyle name="Обычный 2 3 3 3" xfId="11613" xr:uid="{00000000-0005-0000-0000-0000152D0000}"/>
    <cellStyle name="Обычный 2 3 4" xfId="59" xr:uid="{00000000-0005-0000-0000-0000162D0000}"/>
    <cellStyle name="Обычный 2 3 4 2" xfId="11614" xr:uid="{00000000-0005-0000-0000-0000172D0000}"/>
    <cellStyle name="Обычный 2 3 4 3" xfId="11615" xr:uid="{00000000-0005-0000-0000-0000182D0000}"/>
    <cellStyle name="Обычный 2 3 5" xfId="85" xr:uid="{00000000-0005-0000-0000-0000192D0000}"/>
    <cellStyle name="Обычный 2 3 5 2" xfId="11616" xr:uid="{00000000-0005-0000-0000-00001A2D0000}"/>
    <cellStyle name="Обычный 2 3 6" xfId="11617" xr:uid="{00000000-0005-0000-0000-00001B2D0000}"/>
    <cellStyle name="Обычный 2 3 6 2" xfId="11618" xr:uid="{00000000-0005-0000-0000-00001C2D0000}"/>
    <cellStyle name="Обычный 2 3 7" xfId="11619" xr:uid="{00000000-0005-0000-0000-00001D2D0000}"/>
    <cellStyle name="Обычный 2 3 7 2" xfId="11620" xr:uid="{00000000-0005-0000-0000-00001E2D0000}"/>
    <cellStyle name="Обычный 2 3 8" xfId="11621" xr:uid="{00000000-0005-0000-0000-00001F2D0000}"/>
    <cellStyle name="Обычный 2 3 8 2" xfId="11622" xr:uid="{00000000-0005-0000-0000-0000202D0000}"/>
    <cellStyle name="Обычный 2 3 9" xfId="11623" xr:uid="{00000000-0005-0000-0000-0000212D0000}"/>
    <cellStyle name="Обычный 2 3_2012" xfId="11624" xr:uid="{00000000-0005-0000-0000-0000222D0000}"/>
    <cellStyle name="Обычный 2 4" xfId="60" xr:uid="{00000000-0005-0000-0000-0000232D0000}"/>
    <cellStyle name="Обычный 2 4 2" xfId="93" xr:uid="{00000000-0005-0000-0000-0000242D0000}"/>
    <cellStyle name="Обычный 2 4 2 2" xfId="11625" xr:uid="{00000000-0005-0000-0000-0000252D0000}"/>
    <cellStyle name="Обычный 2 4 3" xfId="11626" xr:uid="{00000000-0005-0000-0000-0000262D0000}"/>
    <cellStyle name="Обычный 2 4 3 2" xfId="11627" xr:uid="{00000000-0005-0000-0000-0000272D0000}"/>
    <cellStyle name="Обычный 2 4 3 2 2" xfId="11628" xr:uid="{00000000-0005-0000-0000-0000282D0000}"/>
    <cellStyle name="Обычный 2 4 3 3" xfId="11629" xr:uid="{00000000-0005-0000-0000-0000292D0000}"/>
    <cellStyle name="Обычный 2 4 4" xfId="11630" xr:uid="{00000000-0005-0000-0000-00002A2D0000}"/>
    <cellStyle name="Обычный 2 4_замерная" xfId="11631" xr:uid="{00000000-0005-0000-0000-00002B2D0000}"/>
    <cellStyle name="Обычный 2 5" xfId="94" xr:uid="{00000000-0005-0000-0000-00002C2D0000}"/>
    <cellStyle name="Обычный 2 5 2" xfId="11632" xr:uid="{00000000-0005-0000-0000-00002D2D0000}"/>
    <cellStyle name="Обычный 2 6" xfId="95" xr:uid="{00000000-0005-0000-0000-00002E2D0000}"/>
    <cellStyle name="Обычный 2 7" xfId="109" xr:uid="{00000000-0005-0000-0000-00002F2D0000}"/>
    <cellStyle name="Обычный 2 7 2" xfId="11633" xr:uid="{00000000-0005-0000-0000-0000302D0000}"/>
    <cellStyle name="Обычный 2 8" xfId="52" xr:uid="{00000000-0005-0000-0000-0000312D0000}"/>
    <cellStyle name="Обычный 2 9" xfId="11634" xr:uid="{00000000-0005-0000-0000-0000322D0000}"/>
    <cellStyle name="Обычный 2_1001 " xfId="11635" xr:uid="{00000000-0005-0000-0000-0000332D0000}"/>
    <cellStyle name="Обычный 20" xfId="11636" xr:uid="{00000000-0005-0000-0000-0000342D0000}"/>
    <cellStyle name="Обычный 20 2" xfId="11637" xr:uid="{00000000-0005-0000-0000-0000352D0000}"/>
    <cellStyle name="Обычный 20 2 2" xfId="11638" xr:uid="{00000000-0005-0000-0000-0000362D0000}"/>
    <cellStyle name="Обычный 20 3" xfId="11639" xr:uid="{00000000-0005-0000-0000-0000372D0000}"/>
    <cellStyle name="Обычный 20_724" xfId="11640" xr:uid="{00000000-0005-0000-0000-0000382D0000}"/>
    <cellStyle name="Обычный 200" xfId="11641" xr:uid="{00000000-0005-0000-0000-0000392D0000}"/>
    <cellStyle name="Обычный 200 2" xfId="11642" xr:uid="{00000000-0005-0000-0000-00003A2D0000}"/>
    <cellStyle name="Обычный 200 2 2" xfId="11643" xr:uid="{00000000-0005-0000-0000-00003B2D0000}"/>
    <cellStyle name="Обычный 200 2 2 2" xfId="11644" xr:uid="{00000000-0005-0000-0000-00003C2D0000}"/>
    <cellStyle name="Обычный 200 2 3" xfId="11645" xr:uid="{00000000-0005-0000-0000-00003D2D0000}"/>
    <cellStyle name="Обычный 200 3" xfId="11646" xr:uid="{00000000-0005-0000-0000-00003E2D0000}"/>
    <cellStyle name="Обычный 200 3 2" xfId="11647" xr:uid="{00000000-0005-0000-0000-00003F2D0000}"/>
    <cellStyle name="Обычный 200 3 2 2" xfId="11648" xr:uid="{00000000-0005-0000-0000-0000402D0000}"/>
    <cellStyle name="Обычный 200 3 3" xfId="11649" xr:uid="{00000000-0005-0000-0000-0000412D0000}"/>
    <cellStyle name="Обычный 200 4" xfId="11650" xr:uid="{00000000-0005-0000-0000-0000422D0000}"/>
    <cellStyle name="Обычный 200 4 2" xfId="11651" xr:uid="{00000000-0005-0000-0000-0000432D0000}"/>
    <cellStyle name="Обычный 200 5" xfId="11652" xr:uid="{00000000-0005-0000-0000-0000442D0000}"/>
    <cellStyle name="Обычный 201" xfId="11653" xr:uid="{00000000-0005-0000-0000-0000452D0000}"/>
    <cellStyle name="Обычный 201 2" xfId="11654" xr:uid="{00000000-0005-0000-0000-0000462D0000}"/>
    <cellStyle name="Обычный 201 2 2" xfId="11655" xr:uid="{00000000-0005-0000-0000-0000472D0000}"/>
    <cellStyle name="Обычный 201 2 2 2" xfId="11656" xr:uid="{00000000-0005-0000-0000-0000482D0000}"/>
    <cellStyle name="Обычный 201 2 3" xfId="11657" xr:uid="{00000000-0005-0000-0000-0000492D0000}"/>
    <cellStyle name="Обычный 201 3" xfId="11658" xr:uid="{00000000-0005-0000-0000-00004A2D0000}"/>
    <cellStyle name="Обычный 201 3 2" xfId="11659" xr:uid="{00000000-0005-0000-0000-00004B2D0000}"/>
    <cellStyle name="Обычный 201 3 2 2" xfId="11660" xr:uid="{00000000-0005-0000-0000-00004C2D0000}"/>
    <cellStyle name="Обычный 201 3 3" xfId="11661" xr:uid="{00000000-0005-0000-0000-00004D2D0000}"/>
    <cellStyle name="Обычный 201 4" xfId="11662" xr:uid="{00000000-0005-0000-0000-00004E2D0000}"/>
    <cellStyle name="Обычный 201 4 2" xfId="11663" xr:uid="{00000000-0005-0000-0000-00004F2D0000}"/>
    <cellStyle name="Обычный 201 5" xfId="11664" xr:uid="{00000000-0005-0000-0000-0000502D0000}"/>
    <cellStyle name="Обычный 202" xfId="11665" xr:uid="{00000000-0005-0000-0000-0000512D0000}"/>
    <cellStyle name="Обычный 202 2" xfId="11666" xr:uid="{00000000-0005-0000-0000-0000522D0000}"/>
    <cellStyle name="Обычный 203" xfId="11667" xr:uid="{00000000-0005-0000-0000-0000532D0000}"/>
    <cellStyle name="Обычный 203 2" xfId="11668" xr:uid="{00000000-0005-0000-0000-0000542D0000}"/>
    <cellStyle name="Обычный 203 2 2" xfId="11669" xr:uid="{00000000-0005-0000-0000-0000552D0000}"/>
    <cellStyle name="Обычный 203 2 2 2" xfId="11670" xr:uid="{00000000-0005-0000-0000-0000562D0000}"/>
    <cellStyle name="Обычный 203 2 3" xfId="11671" xr:uid="{00000000-0005-0000-0000-0000572D0000}"/>
    <cellStyle name="Обычный 203 3" xfId="11672" xr:uid="{00000000-0005-0000-0000-0000582D0000}"/>
    <cellStyle name="Обычный 203 3 2" xfId="11673" xr:uid="{00000000-0005-0000-0000-0000592D0000}"/>
    <cellStyle name="Обычный 203 3 2 2" xfId="11674" xr:uid="{00000000-0005-0000-0000-00005A2D0000}"/>
    <cellStyle name="Обычный 203 3 3" xfId="11675" xr:uid="{00000000-0005-0000-0000-00005B2D0000}"/>
    <cellStyle name="Обычный 203 4" xfId="11676" xr:uid="{00000000-0005-0000-0000-00005C2D0000}"/>
    <cellStyle name="Обычный 203 4 2" xfId="11677" xr:uid="{00000000-0005-0000-0000-00005D2D0000}"/>
    <cellStyle name="Обычный 203 5" xfId="11678" xr:uid="{00000000-0005-0000-0000-00005E2D0000}"/>
    <cellStyle name="Обычный 204" xfId="11679" xr:uid="{00000000-0005-0000-0000-00005F2D0000}"/>
    <cellStyle name="Обычный 204 2" xfId="11680" xr:uid="{00000000-0005-0000-0000-0000602D0000}"/>
    <cellStyle name="Обычный 205" xfId="11681" xr:uid="{00000000-0005-0000-0000-0000612D0000}"/>
    <cellStyle name="Обычный 205 2" xfId="11682" xr:uid="{00000000-0005-0000-0000-0000622D0000}"/>
    <cellStyle name="Обычный 205 2 2" xfId="11683" xr:uid="{00000000-0005-0000-0000-0000632D0000}"/>
    <cellStyle name="Обычный 205 2 2 2" xfId="11684" xr:uid="{00000000-0005-0000-0000-0000642D0000}"/>
    <cellStyle name="Обычный 205 2 3" xfId="11685" xr:uid="{00000000-0005-0000-0000-0000652D0000}"/>
    <cellStyle name="Обычный 205 3" xfId="11686" xr:uid="{00000000-0005-0000-0000-0000662D0000}"/>
    <cellStyle name="Обычный 205 3 2" xfId="11687" xr:uid="{00000000-0005-0000-0000-0000672D0000}"/>
    <cellStyle name="Обычный 205 3 2 2" xfId="11688" xr:uid="{00000000-0005-0000-0000-0000682D0000}"/>
    <cellStyle name="Обычный 205 3 3" xfId="11689" xr:uid="{00000000-0005-0000-0000-0000692D0000}"/>
    <cellStyle name="Обычный 205 4" xfId="11690" xr:uid="{00000000-0005-0000-0000-00006A2D0000}"/>
    <cellStyle name="Обычный 205 4 2" xfId="11691" xr:uid="{00000000-0005-0000-0000-00006B2D0000}"/>
    <cellStyle name="Обычный 205 5" xfId="11692" xr:uid="{00000000-0005-0000-0000-00006C2D0000}"/>
    <cellStyle name="Обычный 206" xfId="11693" xr:uid="{00000000-0005-0000-0000-00006D2D0000}"/>
    <cellStyle name="Обычный 206 2" xfId="11694" xr:uid="{00000000-0005-0000-0000-00006E2D0000}"/>
    <cellStyle name="Обычный 206 2 2" xfId="11695" xr:uid="{00000000-0005-0000-0000-00006F2D0000}"/>
    <cellStyle name="Обычный 206 2 2 2" xfId="11696" xr:uid="{00000000-0005-0000-0000-0000702D0000}"/>
    <cellStyle name="Обычный 206 2 3" xfId="11697" xr:uid="{00000000-0005-0000-0000-0000712D0000}"/>
    <cellStyle name="Обычный 206 3" xfId="11698" xr:uid="{00000000-0005-0000-0000-0000722D0000}"/>
    <cellStyle name="Обычный 206 3 2" xfId="11699" xr:uid="{00000000-0005-0000-0000-0000732D0000}"/>
    <cellStyle name="Обычный 206 3 2 2" xfId="11700" xr:uid="{00000000-0005-0000-0000-0000742D0000}"/>
    <cellStyle name="Обычный 206 3 3" xfId="11701" xr:uid="{00000000-0005-0000-0000-0000752D0000}"/>
    <cellStyle name="Обычный 206 4" xfId="11702" xr:uid="{00000000-0005-0000-0000-0000762D0000}"/>
    <cellStyle name="Обычный 206 4 2" xfId="11703" xr:uid="{00000000-0005-0000-0000-0000772D0000}"/>
    <cellStyle name="Обычный 206 5" xfId="11704" xr:uid="{00000000-0005-0000-0000-0000782D0000}"/>
    <cellStyle name="Обычный 207" xfId="11705" xr:uid="{00000000-0005-0000-0000-0000792D0000}"/>
    <cellStyle name="Обычный 207 2" xfId="11706" xr:uid="{00000000-0005-0000-0000-00007A2D0000}"/>
    <cellStyle name="Обычный 207 2 2" xfId="11707" xr:uid="{00000000-0005-0000-0000-00007B2D0000}"/>
    <cellStyle name="Обычный 207 2 2 2" xfId="11708" xr:uid="{00000000-0005-0000-0000-00007C2D0000}"/>
    <cellStyle name="Обычный 207 2 3" xfId="11709" xr:uid="{00000000-0005-0000-0000-00007D2D0000}"/>
    <cellStyle name="Обычный 207 3" xfId="11710" xr:uid="{00000000-0005-0000-0000-00007E2D0000}"/>
    <cellStyle name="Обычный 207 3 2" xfId="11711" xr:uid="{00000000-0005-0000-0000-00007F2D0000}"/>
    <cellStyle name="Обычный 207 3 2 2" xfId="11712" xr:uid="{00000000-0005-0000-0000-0000802D0000}"/>
    <cellStyle name="Обычный 207 3 3" xfId="11713" xr:uid="{00000000-0005-0000-0000-0000812D0000}"/>
    <cellStyle name="Обычный 207 4" xfId="11714" xr:uid="{00000000-0005-0000-0000-0000822D0000}"/>
    <cellStyle name="Обычный 207 4 2" xfId="11715" xr:uid="{00000000-0005-0000-0000-0000832D0000}"/>
    <cellStyle name="Обычный 207 5" xfId="11716" xr:uid="{00000000-0005-0000-0000-0000842D0000}"/>
    <cellStyle name="Обычный 208" xfId="11717" xr:uid="{00000000-0005-0000-0000-0000852D0000}"/>
    <cellStyle name="Обычный 208 2" xfId="11718" xr:uid="{00000000-0005-0000-0000-0000862D0000}"/>
    <cellStyle name="Обычный 208 2 2" xfId="11719" xr:uid="{00000000-0005-0000-0000-0000872D0000}"/>
    <cellStyle name="Обычный 208 2 2 2" xfId="11720" xr:uid="{00000000-0005-0000-0000-0000882D0000}"/>
    <cellStyle name="Обычный 208 2 3" xfId="11721" xr:uid="{00000000-0005-0000-0000-0000892D0000}"/>
    <cellStyle name="Обычный 208 3" xfId="11722" xr:uid="{00000000-0005-0000-0000-00008A2D0000}"/>
    <cellStyle name="Обычный 208 3 2" xfId="11723" xr:uid="{00000000-0005-0000-0000-00008B2D0000}"/>
    <cellStyle name="Обычный 208 3 2 2" xfId="11724" xr:uid="{00000000-0005-0000-0000-00008C2D0000}"/>
    <cellStyle name="Обычный 208 3 3" xfId="11725" xr:uid="{00000000-0005-0000-0000-00008D2D0000}"/>
    <cellStyle name="Обычный 208 4" xfId="11726" xr:uid="{00000000-0005-0000-0000-00008E2D0000}"/>
    <cellStyle name="Обычный 208 4 2" xfId="11727" xr:uid="{00000000-0005-0000-0000-00008F2D0000}"/>
    <cellStyle name="Обычный 208 5" xfId="11728" xr:uid="{00000000-0005-0000-0000-0000902D0000}"/>
    <cellStyle name="Обычный 209" xfId="11729" xr:uid="{00000000-0005-0000-0000-0000912D0000}"/>
    <cellStyle name="Обычный 21" xfId="11730" xr:uid="{00000000-0005-0000-0000-0000922D0000}"/>
    <cellStyle name="Обычный 21 2" xfId="11731" xr:uid="{00000000-0005-0000-0000-0000932D0000}"/>
    <cellStyle name="Обычный 21 2 2" xfId="11732" xr:uid="{00000000-0005-0000-0000-0000942D0000}"/>
    <cellStyle name="Обычный 21 3" xfId="11733" xr:uid="{00000000-0005-0000-0000-0000952D0000}"/>
    <cellStyle name="Обычный 21 3 2" xfId="11734" xr:uid="{00000000-0005-0000-0000-0000962D0000}"/>
    <cellStyle name="Обычный 21 3 2 2" xfId="11735" xr:uid="{00000000-0005-0000-0000-0000972D0000}"/>
    <cellStyle name="Обычный 21 3 2 2 2" xfId="11736" xr:uid="{00000000-0005-0000-0000-0000982D0000}"/>
    <cellStyle name="Обычный 21 3 2 2 2 2" xfId="11737" xr:uid="{00000000-0005-0000-0000-0000992D0000}"/>
    <cellStyle name="Обычный 21 3 2 2 3" xfId="11738" xr:uid="{00000000-0005-0000-0000-00009A2D0000}"/>
    <cellStyle name="Обычный 21 3 2 3" xfId="11739" xr:uid="{00000000-0005-0000-0000-00009B2D0000}"/>
    <cellStyle name="Обычный 21 3 2 3 2" xfId="11740" xr:uid="{00000000-0005-0000-0000-00009C2D0000}"/>
    <cellStyle name="Обычный 21 3 2 3 2 2" xfId="11741" xr:uid="{00000000-0005-0000-0000-00009D2D0000}"/>
    <cellStyle name="Обычный 21 3 2 3 3" xfId="11742" xr:uid="{00000000-0005-0000-0000-00009E2D0000}"/>
    <cellStyle name="Обычный 21 3 2 4" xfId="11743" xr:uid="{00000000-0005-0000-0000-00009F2D0000}"/>
    <cellStyle name="Обычный 21 3 2 4 2" xfId="11744" xr:uid="{00000000-0005-0000-0000-0000A02D0000}"/>
    <cellStyle name="Обычный 21 3 2 5" xfId="11745" xr:uid="{00000000-0005-0000-0000-0000A12D0000}"/>
    <cellStyle name="Обычный 21 3 3" xfId="11746" xr:uid="{00000000-0005-0000-0000-0000A22D0000}"/>
    <cellStyle name="Обычный 21 3 3 2" xfId="11747" xr:uid="{00000000-0005-0000-0000-0000A32D0000}"/>
    <cellStyle name="Обычный 21 3 3 2 2" xfId="11748" xr:uid="{00000000-0005-0000-0000-0000A42D0000}"/>
    <cellStyle name="Обычный 21 3 3 2 2 2" xfId="11749" xr:uid="{00000000-0005-0000-0000-0000A52D0000}"/>
    <cellStyle name="Обычный 21 3 3 2 3" xfId="11750" xr:uid="{00000000-0005-0000-0000-0000A62D0000}"/>
    <cellStyle name="Обычный 21 3 3 3" xfId="11751" xr:uid="{00000000-0005-0000-0000-0000A72D0000}"/>
    <cellStyle name="Обычный 21 3 3 3 2" xfId="11752" xr:uid="{00000000-0005-0000-0000-0000A82D0000}"/>
    <cellStyle name="Обычный 21 3 3 4" xfId="11753" xr:uid="{00000000-0005-0000-0000-0000A92D0000}"/>
    <cellStyle name="Обычный 21 3 4" xfId="11754" xr:uid="{00000000-0005-0000-0000-0000AA2D0000}"/>
    <cellStyle name="Обычный 21 3 4 2" xfId="11755" xr:uid="{00000000-0005-0000-0000-0000AB2D0000}"/>
    <cellStyle name="Обычный 21 3 4 2 2" xfId="11756" xr:uid="{00000000-0005-0000-0000-0000AC2D0000}"/>
    <cellStyle name="Обычный 21 3 4 3" xfId="11757" xr:uid="{00000000-0005-0000-0000-0000AD2D0000}"/>
    <cellStyle name="Обычный 21 4" xfId="11758" xr:uid="{00000000-0005-0000-0000-0000AE2D0000}"/>
    <cellStyle name="Обычный 21 4 2" xfId="11759" xr:uid="{00000000-0005-0000-0000-0000AF2D0000}"/>
    <cellStyle name="Обычный 21 4 2 2" xfId="11760" xr:uid="{00000000-0005-0000-0000-0000B02D0000}"/>
    <cellStyle name="Обычный 21 4 2 2 2" xfId="11761" xr:uid="{00000000-0005-0000-0000-0000B12D0000}"/>
    <cellStyle name="Обычный 21 4 2 3" xfId="11762" xr:uid="{00000000-0005-0000-0000-0000B22D0000}"/>
    <cellStyle name="Обычный 21 4 3" xfId="11763" xr:uid="{00000000-0005-0000-0000-0000B32D0000}"/>
    <cellStyle name="Обычный 21 4 3 2" xfId="11764" xr:uid="{00000000-0005-0000-0000-0000B42D0000}"/>
    <cellStyle name="Обычный 21 4 4" xfId="11765" xr:uid="{00000000-0005-0000-0000-0000B52D0000}"/>
    <cellStyle name="Обычный 21 5" xfId="11766" xr:uid="{00000000-0005-0000-0000-0000B62D0000}"/>
    <cellStyle name="Обычный 21 5 2" xfId="11767" xr:uid="{00000000-0005-0000-0000-0000B72D0000}"/>
    <cellStyle name="Обычный 21 5 2 2" xfId="11768" xr:uid="{00000000-0005-0000-0000-0000B82D0000}"/>
    <cellStyle name="Обычный 21 5 3" xfId="11769" xr:uid="{00000000-0005-0000-0000-0000B92D0000}"/>
    <cellStyle name="Обычный 21_724" xfId="11770" xr:uid="{00000000-0005-0000-0000-0000BA2D0000}"/>
    <cellStyle name="Обычный 210" xfId="11771" xr:uid="{00000000-0005-0000-0000-0000BB2D0000}"/>
    <cellStyle name="Обычный 211" xfId="11772" xr:uid="{00000000-0005-0000-0000-0000BC2D0000}"/>
    <cellStyle name="Обычный 211 2" xfId="11773" xr:uid="{00000000-0005-0000-0000-0000BD2D0000}"/>
    <cellStyle name="Обычный 211 2 2" xfId="11774" xr:uid="{00000000-0005-0000-0000-0000BE2D0000}"/>
    <cellStyle name="Обычный 211 2 2 2" xfId="11775" xr:uid="{00000000-0005-0000-0000-0000BF2D0000}"/>
    <cellStyle name="Обычный 211 2 3" xfId="11776" xr:uid="{00000000-0005-0000-0000-0000C02D0000}"/>
    <cellStyle name="Обычный 211 3" xfId="11777" xr:uid="{00000000-0005-0000-0000-0000C12D0000}"/>
    <cellStyle name="Обычный 211 3 2" xfId="11778" xr:uid="{00000000-0005-0000-0000-0000C22D0000}"/>
    <cellStyle name="Обычный 211 3 2 2" xfId="11779" xr:uid="{00000000-0005-0000-0000-0000C32D0000}"/>
    <cellStyle name="Обычный 211 3 3" xfId="11780" xr:uid="{00000000-0005-0000-0000-0000C42D0000}"/>
    <cellStyle name="Обычный 211 4" xfId="11781" xr:uid="{00000000-0005-0000-0000-0000C52D0000}"/>
    <cellStyle name="Обычный 211 4 2" xfId="11782" xr:uid="{00000000-0005-0000-0000-0000C62D0000}"/>
    <cellStyle name="Обычный 211 5" xfId="11783" xr:uid="{00000000-0005-0000-0000-0000C72D0000}"/>
    <cellStyle name="Обычный 212" xfId="11784" xr:uid="{00000000-0005-0000-0000-0000C82D0000}"/>
    <cellStyle name="Обычный 212 2" xfId="11785" xr:uid="{00000000-0005-0000-0000-0000C92D0000}"/>
    <cellStyle name="Обычный 212 2 2" xfId="11786" xr:uid="{00000000-0005-0000-0000-0000CA2D0000}"/>
    <cellStyle name="Обычный 212 2 2 2" xfId="11787" xr:uid="{00000000-0005-0000-0000-0000CB2D0000}"/>
    <cellStyle name="Обычный 212 2 3" xfId="11788" xr:uid="{00000000-0005-0000-0000-0000CC2D0000}"/>
    <cellStyle name="Обычный 212 3" xfId="11789" xr:uid="{00000000-0005-0000-0000-0000CD2D0000}"/>
    <cellStyle name="Обычный 212 3 2" xfId="11790" xr:uid="{00000000-0005-0000-0000-0000CE2D0000}"/>
    <cellStyle name="Обычный 212 3 2 2" xfId="11791" xr:uid="{00000000-0005-0000-0000-0000CF2D0000}"/>
    <cellStyle name="Обычный 212 3 3" xfId="11792" xr:uid="{00000000-0005-0000-0000-0000D02D0000}"/>
    <cellStyle name="Обычный 212 4" xfId="11793" xr:uid="{00000000-0005-0000-0000-0000D12D0000}"/>
    <cellStyle name="Обычный 212 4 2" xfId="11794" xr:uid="{00000000-0005-0000-0000-0000D22D0000}"/>
    <cellStyle name="Обычный 212 5" xfId="11795" xr:uid="{00000000-0005-0000-0000-0000D32D0000}"/>
    <cellStyle name="Обычный 213" xfId="11796" xr:uid="{00000000-0005-0000-0000-0000D42D0000}"/>
    <cellStyle name="Обычный 213 2" xfId="11797" xr:uid="{00000000-0005-0000-0000-0000D52D0000}"/>
    <cellStyle name="Обычный 213 2 2" xfId="11798" xr:uid="{00000000-0005-0000-0000-0000D62D0000}"/>
    <cellStyle name="Обычный 213 2 2 2" xfId="11799" xr:uid="{00000000-0005-0000-0000-0000D72D0000}"/>
    <cellStyle name="Обычный 213 2 3" xfId="11800" xr:uid="{00000000-0005-0000-0000-0000D82D0000}"/>
    <cellStyle name="Обычный 213 3" xfId="11801" xr:uid="{00000000-0005-0000-0000-0000D92D0000}"/>
    <cellStyle name="Обычный 213 3 2" xfId="11802" xr:uid="{00000000-0005-0000-0000-0000DA2D0000}"/>
    <cellStyle name="Обычный 213 3 2 2" xfId="11803" xr:uid="{00000000-0005-0000-0000-0000DB2D0000}"/>
    <cellStyle name="Обычный 213 3 3" xfId="11804" xr:uid="{00000000-0005-0000-0000-0000DC2D0000}"/>
    <cellStyle name="Обычный 213 4" xfId="11805" xr:uid="{00000000-0005-0000-0000-0000DD2D0000}"/>
    <cellStyle name="Обычный 213 4 2" xfId="11806" xr:uid="{00000000-0005-0000-0000-0000DE2D0000}"/>
    <cellStyle name="Обычный 213 5" xfId="11807" xr:uid="{00000000-0005-0000-0000-0000DF2D0000}"/>
    <cellStyle name="Обычный 214" xfId="11808" xr:uid="{00000000-0005-0000-0000-0000E02D0000}"/>
    <cellStyle name="Обычный 214 2" xfId="11809" xr:uid="{00000000-0005-0000-0000-0000E12D0000}"/>
    <cellStyle name="Обычный 214 2 2" xfId="11810" xr:uid="{00000000-0005-0000-0000-0000E22D0000}"/>
    <cellStyle name="Обычный 214 2 2 2" xfId="11811" xr:uid="{00000000-0005-0000-0000-0000E32D0000}"/>
    <cellStyle name="Обычный 214 2 3" xfId="11812" xr:uid="{00000000-0005-0000-0000-0000E42D0000}"/>
    <cellStyle name="Обычный 214 3" xfId="11813" xr:uid="{00000000-0005-0000-0000-0000E52D0000}"/>
    <cellStyle name="Обычный 214 3 2" xfId="11814" xr:uid="{00000000-0005-0000-0000-0000E62D0000}"/>
    <cellStyle name="Обычный 214 3 2 2" xfId="11815" xr:uid="{00000000-0005-0000-0000-0000E72D0000}"/>
    <cellStyle name="Обычный 214 3 3" xfId="11816" xr:uid="{00000000-0005-0000-0000-0000E82D0000}"/>
    <cellStyle name="Обычный 214 4" xfId="11817" xr:uid="{00000000-0005-0000-0000-0000E92D0000}"/>
    <cellStyle name="Обычный 214 4 2" xfId="11818" xr:uid="{00000000-0005-0000-0000-0000EA2D0000}"/>
    <cellStyle name="Обычный 214 5" xfId="11819" xr:uid="{00000000-0005-0000-0000-0000EB2D0000}"/>
    <cellStyle name="Обычный 215" xfId="11820" xr:uid="{00000000-0005-0000-0000-0000EC2D0000}"/>
    <cellStyle name="Обычный 215 2" xfId="11821" xr:uid="{00000000-0005-0000-0000-0000ED2D0000}"/>
    <cellStyle name="Обычный 215 2 2" xfId="11822" xr:uid="{00000000-0005-0000-0000-0000EE2D0000}"/>
    <cellStyle name="Обычный 215 2 2 2" xfId="11823" xr:uid="{00000000-0005-0000-0000-0000EF2D0000}"/>
    <cellStyle name="Обычный 215 2 3" xfId="11824" xr:uid="{00000000-0005-0000-0000-0000F02D0000}"/>
    <cellStyle name="Обычный 215 3" xfId="11825" xr:uid="{00000000-0005-0000-0000-0000F12D0000}"/>
    <cellStyle name="Обычный 215 3 2" xfId="11826" xr:uid="{00000000-0005-0000-0000-0000F22D0000}"/>
    <cellStyle name="Обычный 215 3 2 2" xfId="11827" xr:uid="{00000000-0005-0000-0000-0000F32D0000}"/>
    <cellStyle name="Обычный 215 3 3" xfId="11828" xr:uid="{00000000-0005-0000-0000-0000F42D0000}"/>
    <cellStyle name="Обычный 215 4" xfId="11829" xr:uid="{00000000-0005-0000-0000-0000F52D0000}"/>
    <cellStyle name="Обычный 215 4 2" xfId="11830" xr:uid="{00000000-0005-0000-0000-0000F62D0000}"/>
    <cellStyle name="Обычный 215 5" xfId="11831" xr:uid="{00000000-0005-0000-0000-0000F72D0000}"/>
    <cellStyle name="Обычный 216" xfId="11832" xr:uid="{00000000-0005-0000-0000-0000F82D0000}"/>
    <cellStyle name="Обычный 216 2" xfId="11833" xr:uid="{00000000-0005-0000-0000-0000F92D0000}"/>
    <cellStyle name="Обычный 217" xfId="11834" xr:uid="{00000000-0005-0000-0000-0000FA2D0000}"/>
    <cellStyle name="Обычный 217 2" xfId="11835" xr:uid="{00000000-0005-0000-0000-0000FB2D0000}"/>
    <cellStyle name="Обычный 217 2 2" xfId="11836" xr:uid="{00000000-0005-0000-0000-0000FC2D0000}"/>
    <cellStyle name="Обычный 217 2 2 2" xfId="11837" xr:uid="{00000000-0005-0000-0000-0000FD2D0000}"/>
    <cellStyle name="Обычный 217 2 3" xfId="11838" xr:uid="{00000000-0005-0000-0000-0000FE2D0000}"/>
    <cellStyle name="Обычный 217 3" xfId="11839" xr:uid="{00000000-0005-0000-0000-0000FF2D0000}"/>
    <cellStyle name="Обычный 217 3 2" xfId="11840" xr:uid="{00000000-0005-0000-0000-0000002E0000}"/>
    <cellStyle name="Обычный 217 3 2 2" xfId="11841" xr:uid="{00000000-0005-0000-0000-0000012E0000}"/>
    <cellStyle name="Обычный 217 3 3" xfId="11842" xr:uid="{00000000-0005-0000-0000-0000022E0000}"/>
    <cellStyle name="Обычный 217 4" xfId="11843" xr:uid="{00000000-0005-0000-0000-0000032E0000}"/>
    <cellStyle name="Обычный 217 4 2" xfId="11844" xr:uid="{00000000-0005-0000-0000-0000042E0000}"/>
    <cellStyle name="Обычный 217 5" xfId="11845" xr:uid="{00000000-0005-0000-0000-0000052E0000}"/>
    <cellStyle name="Обычный 218" xfId="11846" xr:uid="{00000000-0005-0000-0000-0000062E0000}"/>
    <cellStyle name="Обычный 218 2" xfId="11847" xr:uid="{00000000-0005-0000-0000-0000072E0000}"/>
    <cellStyle name="Обычный 218 2 2" xfId="11848" xr:uid="{00000000-0005-0000-0000-0000082E0000}"/>
    <cellStyle name="Обычный 218 2 2 2" xfId="11849" xr:uid="{00000000-0005-0000-0000-0000092E0000}"/>
    <cellStyle name="Обычный 218 2 3" xfId="11850" xr:uid="{00000000-0005-0000-0000-00000A2E0000}"/>
    <cellStyle name="Обычный 218 3" xfId="11851" xr:uid="{00000000-0005-0000-0000-00000B2E0000}"/>
    <cellStyle name="Обычный 218 3 2" xfId="11852" xr:uid="{00000000-0005-0000-0000-00000C2E0000}"/>
    <cellStyle name="Обычный 218 3 2 2" xfId="11853" xr:uid="{00000000-0005-0000-0000-00000D2E0000}"/>
    <cellStyle name="Обычный 218 3 3" xfId="11854" xr:uid="{00000000-0005-0000-0000-00000E2E0000}"/>
    <cellStyle name="Обычный 218 4" xfId="11855" xr:uid="{00000000-0005-0000-0000-00000F2E0000}"/>
    <cellStyle name="Обычный 218 4 2" xfId="11856" xr:uid="{00000000-0005-0000-0000-0000102E0000}"/>
    <cellStyle name="Обычный 218 5" xfId="11857" xr:uid="{00000000-0005-0000-0000-0000112E0000}"/>
    <cellStyle name="Обычный 219" xfId="11858" xr:uid="{00000000-0005-0000-0000-0000122E0000}"/>
    <cellStyle name="Обычный 219 2" xfId="11859" xr:uid="{00000000-0005-0000-0000-0000132E0000}"/>
    <cellStyle name="Обычный 219 2 2" xfId="11860" xr:uid="{00000000-0005-0000-0000-0000142E0000}"/>
    <cellStyle name="Обычный 219 2 2 2" xfId="11861" xr:uid="{00000000-0005-0000-0000-0000152E0000}"/>
    <cellStyle name="Обычный 219 2 3" xfId="11862" xr:uid="{00000000-0005-0000-0000-0000162E0000}"/>
    <cellStyle name="Обычный 219 3" xfId="11863" xr:uid="{00000000-0005-0000-0000-0000172E0000}"/>
    <cellStyle name="Обычный 219 3 2" xfId="11864" xr:uid="{00000000-0005-0000-0000-0000182E0000}"/>
    <cellStyle name="Обычный 219 3 2 2" xfId="11865" xr:uid="{00000000-0005-0000-0000-0000192E0000}"/>
    <cellStyle name="Обычный 219 3 3" xfId="11866" xr:uid="{00000000-0005-0000-0000-00001A2E0000}"/>
    <cellStyle name="Обычный 219 4" xfId="11867" xr:uid="{00000000-0005-0000-0000-00001B2E0000}"/>
    <cellStyle name="Обычный 219 4 2" xfId="11868" xr:uid="{00000000-0005-0000-0000-00001C2E0000}"/>
    <cellStyle name="Обычный 219 5" xfId="11869" xr:uid="{00000000-0005-0000-0000-00001D2E0000}"/>
    <cellStyle name="Обычный 22" xfId="11870" xr:uid="{00000000-0005-0000-0000-00001E2E0000}"/>
    <cellStyle name="Обычный 22 2" xfId="11871" xr:uid="{00000000-0005-0000-0000-00001F2E0000}"/>
    <cellStyle name="Обычный 22 2 2" xfId="11872" xr:uid="{00000000-0005-0000-0000-0000202E0000}"/>
    <cellStyle name="Обычный 22 3" xfId="11873" xr:uid="{00000000-0005-0000-0000-0000212E0000}"/>
    <cellStyle name="Обычный 22_724" xfId="11874" xr:uid="{00000000-0005-0000-0000-0000222E0000}"/>
    <cellStyle name="Обычный 220" xfId="11875" xr:uid="{00000000-0005-0000-0000-0000232E0000}"/>
    <cellStyle name="Обычный 220 2" xfId="11876" xr:uid="{00000000-0005-0000-0000-0000242E0000}"/>
    <cellStyle name="Обычный 220 2 2" xfId="11877" xr:uid="{00000000-0005-0000-0000-0000252E0000}"/>
    <cellStyle name="Обычный 220 2 2 2" xfId="11878" xr:uid="{00000000-0005-0000-0000-0000262E0000}"/>
    <cellStyle name="Обычный 220 2 3" xfId="11879" xr:uid="{00000000-0005-0000-0000-0000272E0000}"/>
    <cellStyle name="Обычный 220 3" xfId="11880" xr:uid="{00000000-0005-0000-0000-0000282E0000}"/>
    <cellStyle name="Обычный 220 3 2" xfId="11881" xr:uid="{00000000-0005-0000-0000-0000292E0000}"/>
    <cellStyle name="Обычный 220 3 2 2" xfId="11882" xr:uid="{00000000-0005-0000-0000-00002A2E0000}"/>
    <cellStyle name="Обычный 220 3 3" xfId="11883" xr:uid="{00000000-0005-0000-0000-00002B2E0000}"/>
    <cellStyle name="Обычный 220 4" xfId="11884" xr:uid="{00000000-0005-0000-0000-00002C2E0000}"/>
    <cellStyle name="Обычный 220 4 2" xfId="11885" xr:uid="{00000000-0005-0000-0000-00002D2E0000}"/>
    <cellStyle name="Обычный 220 5" xfId="11886" xr:uid="{00000000-0005-0000-0000-00002E2E0000}"/>
    <cellStyle name="Обычный 221" xfId="11887" xr:uid="{00000000-0005-0000-0000-00002F2E0000}"/>
    <cellStyle name="Обычный 222" xfId="11888" xr:uid="{00000000-0005-0000-0000-0000302E0000}"/>
    <cellStyle name="Обычный 222 2" xfId="11889" xr:uid="{00000000-0005-0000-0000-0000312E0000}"/>
    <cellStyle name="Обычный 222 2 2" xfId="11890" xr:uid="{00000000-0005-0000-0000-0000322E0000}"/>
    <cellStyle name="Обычный 222 2 2 2" xfId="11891" xr:uid="{00000000-0005-0000-0000-0000332E0000}"/>
    <cellStyle name="Обычный 222 2 3" xfId="11892" xr:uid="{00000000-0005-0000-0000-0000342E0000}"/>
    <cellStyle name="Обычный 222 3" xfId="11893" xr:uid="{00000000-0005-0000-0000-0000352E0000}"/>
    <cellStyle name="Обычный 222 3 2" xfId="11894" xr:uid="{00000000-0005-0000-0000-0000362E0000}"/>
    <cellStyle name="Обычный 222 3 2 2" xfId="11895" xr:uid="{00000000-0005-0000-0000-0000372E0000}"/>
    <cellStyle name="Обычный 222 3 3" xfId="11896" xr:uid="{00000000-0005-0000-0000-0000382E0000}"/>
    <cellStyle name="Обычный 222 4" xfId="11897" xr:uid="{00000000-0005-0000-0000-0000392E0000}"/>
    <cellStyle name="Обычный 222 4 2" xfId="11898" xr:uid="{00000000-0005-0000-0000-00003A2E0000}"/>
    <cellStyle name="Обычный 222 5" xfId="11899" xr:uid="{00000000-0005-0000-0000-00003B2E0000}"/>
    <cellStyle name="Обычный 223" xfId="11900" xr:uid="{00000000-0005-0000-0000-00003C2E0000}"/>
    <cellStyle name="Обычный 223 2" xfId="11901" xr:uid="{00000000-0005-0000-0000-00003D2E0000}"/>
    <cellStyle name="Обычный 223 2 2" xfId="11902" xr:uid="{00000000-0005-0000-0000-00003E2E0000}"/>
    <cellStyle name="Обычный 223 2 2 2" xfId="11903" xr:uid="{00000000-0005-0000-0000-00003F2E0000}"/>
    <cellStyle name="Обычный 223 2 3" xfId="11904" xr:uid="{00000000-0005-0000-0000-0000402E0000}"/>
    <cellStyle name="Обычный 223 3" xfId="11905" xr:uid="{00000000-0005-0000-0000-0000412E0000}"/>
    <cellStyle name="Обычный 223 3 2" xfId="11906" xr:uid="{00000000-0005-0000-0000-0000422E0000}"/>
    <cellStyle name="Обычный 223 3 2 2" xfId="11907" xr:uid="{00000000-0005-0000-0000-0000432E0000}"/>
    <cellStyle name="Обычный 223 3 3" xfId="11908" xr:uid="{00000000-0005-0000-0000-0000442E0000}"/>
    <cellStyle name="Обычный 223 4" xfId="11909" xr:uid="{00000000-0005-0000-0000-0000452E0000}"/>
    <cellStyle name="Обычный 223 4 2" xfId="11910" xr:uid="{00000000-0005-0000-0000-0000462E0000}"/>
    <cellStyle name="Обычный 223 5" xfId="11911" xr:uid="{00000000-0005-0000-0000-0000472E0000}"/>
    <cellStyle name="Обычный 224" xfId="11912" xr:uid="{00000000-0005-0000-0000-0000482E0000}"/>
    <cellStyle name="Обычный 224 2" xfId="11913" xr:uid="{00000000-0005-0000-0000-0000492E0000}"/>
    <cellStyle name="Обычный 225" xfId="11914" xr:uid="{00000000-0005-0000-0000-00004A2E0000}"/>
    <cellStyle name="Обычный 225 2" xfId="11915" xr:uid="{00000000-0005-0000-0000-00004B2E0000}"/>
    <cellStyle name="Обычный 225 2 2" xfId="11916" xr:uid="{00000000-0005-0000-0000-00004C2E0000}"/>
    <cellStyle name="Обычный 225 2 2 2" xfId="11917" xr:uid="{00000000-0005-0000-0000-00004D2E0000}"/>
    <cellStyle name="Обычный 225 2 3" xfId="11918" xr:uid="{00000000-0005-0000-0000-00004E2E0000}"/>
    <cellStyle name="Обычный 225 3" xfId="11919" xr:uid="{00000000-0005-0000-0000-00004F2E0000}"/>
    <cellStyle name="Обычный 225 3 2" xfId="11920" xr:uid="{00000000-0005-0000-0000-0000502E0000}"/>
    <cellStyle name="Обычный 225 3 2 2" xfId="11921" xr:uid="{00000000-0005-0000-0000-0000512E0000}"/>
    <cellStyle name="Обычный 225 3 3" xfId="11922" xr:uid="{00000000-0005-0000-0000-0000522E0000}"/>
    <cellStyle name="Обычный 225 4" xfId="11923" xr:uid="{00000000-0005-0000-0000-0000532E0000}"/>
    <cellStyle name="Обычный 225 4 2" xfId="11924" xr:uid="{00000000-0005-0000-0000-0000542E0000}"/>
    <cellStyle name="Обычный 225 5" xfId="11925" xr:uid="{00000000-0005-0000-0000-0000552E0000}"/>
    <cellStyle name="Обычный 226" xfId="11926" xr:uid="{00000000-0005-0000-0000-0000562E0000}"/>
    <cellStyle name="Обычный 227" xfId="11927" xr:uid="{00000000-0005-0000-0000-0000572E0000}"/>
    <cellStyle name="Обычный 227 2" xfId="11928" xr:uid="{00000000-0005-0000-0000-0000582E0000}"/>
    <cellStyle name="Обычный 227 2 2" xfId="11929" xr:uid="{00000000-0005-0000-0000-0000592E0000}"/>
    <cellStyle name="Обычный 227 2 2 2" xfId="11930" xr:uid="{00000000-0005-0000-0000-00005A2E0000}"/>
    <cellStyle name="Обычный 227 2 3" xfId="11931" xr:uid="{00000000-0005-0000-0000-00005B2E0000}"/>
    <cellStyle name="Обычный 227 3" xfId="11932" xr:uid="{00000000-0005-0000-0000-00005C2E0000}"/>
    <cellStyle name="Обычный 227 3 2" xfId="11933" xr:uid="{00000000-0005-0000-0000-00005D2E0000}"/>
    <cellStyle name="Обычный 227 3 2 2" xfId="11934" xr:uid="{00000000-0005-0000-0000-00005E2E0000}"/>
    <cellStyle name="Обычный 227 3 3" xfId="11935" xr:uid="{00000000-0005-0000-0000-00005F2E0000}"/>
    <cellStyle name="Обычный 227 4" xfId="11936" xr:uid="{00000000-0005-0000-0000-0000602E0000}"/>
    <cellStyle name="Обычный 227 4 2" xfId="11937" xr:uid="{00000000-0005-0000-0000-0000612E0000}"/>
    <cellStyle name="Обычный 227 5" xfId="11938" xr:uid="{00000000-0005-0000-0000-0000622E0000}"/>
    <cellStyle name="Обычный 228" xfId="11939" xr:uid="{00000000-0005-0000-0000-0000632E0000}"/>
    <cellStyle name="Обычный 228 2" xfId="11940" xr:uid="{00000000-0005-0000-0000-0000642E0000}"/>
    <cellStyle name="Обычный 228 2 2" xfId="11941" xr:uid="{00000000-0005-0000-0000-0000652E0000}"/>
    <cellStyle name="Обычный 228 2 2 2" xfId="11942" xr:uid="{00000000-0005-0000-0000-0000662E0000}"/>
    <cellStyle name="Обычный 228 2 3" xfId="11943" xr:uid="{00000000-0005-0000-0000-0000672E0000}"/>
    <cellStyle name="Обычный 228 3" xfId="11944" xr:uid="{00000000-0005-0000-0000-0000682E0000}"/>
    <cellStyle name="Обычный 228 3 2" xfId="11945" xr:uid="{00000000-0005-0000-0000-0000692E0000}"/>
    <cellStyle name="Обычный 228 3 2 2" xfId="11946" xr:uid="{00000000-0005-0000-0000-00006A2E0000}"/>
    <cellStyle name="Обычный 228 3 3" xfId="11947" xr:uid="{00000000-0005-0000-0000-00006B2E0000}"/>
    <cellStyle name="Обычный 228 4" xfId="11948" xr:uid="{00000000-0005-0000-0000-00006C2E0000}"/>
    <cellStyle name="Обычный 228 4 2" xfId="11949" xr:uid="{00000000-0005-0000-0000-00006D2E0000}"/>
    <cellStyle name="Обычный 228 5" xfId="11950" xr:uid="{00000000-0005-0000-0000-00006E2E0000}"/>
    <cellStyle name="Обычный 229" xfId="11951" xr:uid="{00000000-0005-0000-0000-00006F2E0000}"/>
    <cellStyle name="Обычный 229 2" xfId="11952" xr:uid="{00000000-0005-0000-0000-0000702E0000}"/>
    <cellStyle name="Обычный 229 3" xfId="11953" xr:uid="{00000000-0005-0000-0000-0000712E0000}"/>
    <cellStyle name="Обычный 229 3 2" xfId="11954" xr:uid="{00000000-0005-0000-0000-0000722E0000}"/>
    <cellStyle name="Обычный 229 3 2 2" xfId="11955" xr:uid="{00000000-0005-0000-0000-0000732E0000}"/>
    <cellStyle name="Обычный 229 3 3" xfId="11956" xr:uid="{00000000-0005-0000-0000-0000742E0000}"/>
    <cellStyle name="Обычный 229 4" xfId="11957" xr:uid="{00000000-0005-0000-0000-0000752E0000}"/>
    <cellStyle name="Обычный 229 4 2" xfId="11958" xr:uid="{00000000-0005-0000-0000-0000762E0000}"/>
    <cellStyle name="Обычный 229 5" xfId="11959" xr:uid="{00000000-0005-0000-0000-0000772E0000}"/>
    <cellStyle name="Обычный 23" xfId="11960" xr:uid="{00000000-0005-0000-0000-0000782E0000}"/>
    <cellStyle name="Обычный 23 2" xfId="11961" xr:uid="{00000000-0005-0000-0000-0000792E0000}"/>
    <cellStyle name="Обычный 23 2 2" xfId="11962" xr:uid="{00000000-0005-0000-0000-00007A2E0000}"/>
    <cellStyle name="Обычный 23 3" xfId="11963" xr:uid="{00000000-0005-0000-0000-00007B2E0000}"/>
    <cellStyle name="Обычный 23 3 2" xfId="11964" xr:uid="{00000000-0005-0000-0000-00007C2E0000}"/>
    <cellStyle name="Обычный 23 3 2 2" xfId="11965" xr:uid="{00000000-0005-0000-0000-00007D2E0000}"/>
    <cellStyle name="Обычный 23 3 2 2 2" xfId="11966" xr:uid="{00000000-0005-0000-0000-00007E2E0000}"/>
    <cellStyle name="Обычный 23 3 2 2 2 2" xfId="11967" xr:uid="{00000000-0005-0000-0000-00007F2E0000}"/>
    <cellStyle name="Обычный 23 3 2 2 3" xfId="11968" xr:uid="{00000000-0005-0000-0000-0000802E0000}"/>
    <cellStyle name="Обычный 23 3 2 3" xfId="11969" xr:uid="{00000000-0005-0000-0000-0000812E0000}"/>
    <cellStyle name="Обычный 23 3 2 3 2" xfId="11970" xr:uid="{00000000-0005-0000-0000-0000822E0000}"/>
    <cellStyle name="Обычный 23 3 2 3 2 2" xfId="11971" xr:uid="{00000000-0005-0000-0000-0000832E0000}"/>
    <cellStyle name="Обычный 23 3 2 3 3" xfId="11972" xr:uid="{00000000-0005-0000-0000-0000842E0000}"/>
    <cellStyle name="Обычный 23 3 2 4" xfId="11973" xr:uid="{00000000-0005-0000-0000-0000852E0000}"/>
    <cellStyle name="Обычный 23 3 2 4 2" xfId="11974" xr:uid="{00000000-0005-0000-0000-0000862E0000}"/>
    <cellStyle name="Обычный 23 3 2 5" xfId="11975" xr:uid="{00000000-0005-0000-0000-0000872E0000}"/>
    <cellStyle name="Обычный 23 3 3" xfId="11976" xr:uid="{00000000-0005-0000-0000-0000882E0000}"/>
    <cellStyle name="Обычный 23 3 3 2" xfId="11977" xr:uid="{00000000-0005-0000-0000-0000892E0000}"/>
    <cellStyle name="Обычный 23 3 3 2 2" xfId="11978" xr:uid="{00000000-0005-0000-0000-00008A2E0000}"/>
    <cellStyle name="Обычный 23 3 3 2 2 2" xfId="11979" xr:uid="{00000000-0005-0000-0000-00008B2E0000}"/>
    <cellStyle name="Обычный 23 3 3 2 3" xfId="11980" xr:uid="{00000000-0005-0000-0000-00008C2E0000}"/>
    <cellStyle name="Обычный 23 3 3 3" xfId="11981" xr:uid="{00000000-0005-0000-0000-00008D2E0000}"/>
    <cellStyle name="Обычный 23 3 3 3 2" xfId="11982" xr:uid="{00000000-0005-0000-0000-00008E2E0000}"/>
    <cellStyle name="Обычный 23 3 3 4" xfId="11983" xr:uid="{00000000-0005-0000-0000-00008F2E0000}"/>
    <cellStyle name="Обычный 23 3 4" xfId="11984" xr:uid="{00000000-0005-0000-0000-0000902E0000}"/>
    <cellStyle name="Обычный 23 3 4 2" xfId="11985" xr:uid="{00000000-0005-0000-0000-0000912E0000}"/>
    <cellStyle name="Обычный 23 3 4 2 2" xfId="11986" xr:uid="{00000000-0005-0000-0000-0000922E0000}"/>
    <cellStyle name="Обычный 23 3 4 3" xfId="11987" xr:uid="{00000000-0005-0000-0000-0000932E0000}"/>
    <cellStyle name="Обычный 23 4" xfId="11988" xr:uid="{00000000-0005-0000-0000-0000942E0000}"/>
    <cellStyle name="Обычный 23 4 2" xfId="11989" xr:uid="{00000000-0005-0000-0000-0000952E0000}"/>
    <cellStyle name="Обычный 23 4 2 2" xfId="11990" xr:uid="{00000000-0005-0000-0000-0000962E0000}"/>
    <cellStyle name="Обычный 23 4 2 2 2" xfId="11991" xr:uid="{00000000-0005-0000-0000-0000972E0000}"/>
    <cellStyle name="Обычный 23 4 2 3" xfId="11992" xr:uid="{00000000-0005-0000-0000-0000982E0000}"/>
    <cellStyle name="Обычный 23 4 3" xfId="11993" xr:uid="{00000000-0005-0000-0000-0000992E0000}"/>
    <cellStyle name="Обычный 23 4 3 2" xfId="11994" xr:uid="{00000000-0005-0000-0000-00009A2E0000}"/>
    <cellStyle name="Обычный 23 4 4" xfId="11995" xr:uid="{00000000-0005-0000-0000-00009B2E0000}"/>
    <cellStyle name="Обычный 23 5" xfId="11996" xr:uid="{00000000-0005-0000-0000-00009C2E0000}"/>
    <cellStyle name="Обычный 23 5 2" xfId="11997" xr:uid="{00000000-0005-0000-0000-00009D2E0000}"/>
    <cellStyle name="Обычный 23 5 2 2" xfId="11998" xr:uid="{00000000-0005-0000-0000-00009E2E0000}"/>
    <cellStyle name="Обычный 23 5 3" xfId="11999" xr:uid="{00000000-0005-0000-0000-00009F2E0000}"/>
    <cellStyle name="Обычный 23_724" xfId="12000" xr:uid="{00000000-0005-0000-0000-0000A02E0000}"/>
    <cellStyle name="Обычный 230" xfId="12001" xr:uid="{00000000-0005-0000-0000-0000A12E0000}"/>
    <cellStyle name="Обычный 230 2" xfId="12002" xr:uid="{00000000-0005-0000-0000-0000A22E0000}"/>
    <cellStyle name="Обычный 230 2 2" xfId="12003" xr:uid="{00000000-0005-0000-0000-0000A32E0000}"/>
    <cellStyle name="Обычный 230 2 2 2" xfId="12004" xr:uid="{00000000-0005-0000-0000-0000A42E0000}"/>
    <cellStyle name="Обычный 230 2 3" xfId="12005" xr:uid="{00000000-0005-0000-0000-0000A52E0000}"/>
    <cellStyle name="Обычный 230 3" xfId="12006" xr:uid="{00000000-0005-0000-0000-0000A62E0000}"/>
    <cellStyle name="Обычный 230 3 2" xfId="12007" xr:uid="{00000000-0005-0000-0000-0000A72E0000}"/>
    <cellStyle name="Обычный 230 4" xfId="12008" xr:uid="{00000000-0005-0000-0000-0000A82E0000}"/>
    <cellStyle name="Обычный 231" xfId="12009" xr:uid="{00000000-0005-0000-0000-0000A92E0000}"/>
    <cellStyle name="Обычный 231 2" xfId="12010" xr:uid="{00000000-0005-0000-0000-0000AA2E0000}"/>
    <cellStyle name="Обычный 231 2 2" xfId="12011" xr:uid="{00000000-0005-0000-0000-0000AB2E0000}"/>
    <cellStyle name="Обычный 231 2 2 2" xfId="12012" xr:uid="{00000000-0005-0000-0000-0000AC2E0000}"/>
    <cellStyle name="Обычный 231 2 3" xfId="12013" xr:uid="{00000000-0005-0000-0000-0000AD2E0000}"/>
    <cellStyle name="Обычный 231 3" xfId="12014" xr:uid="{00000000-0005-0000-0000-0000AE2E0000}"/>
    <cellStyle name="Обычный 231 3 2" xfId="12015" xr:uid="{00000000-0005-0000-0000-0000AF2E0000}"/>
    <cellStyle name="Обычный 231 4" xfId="12016" xr:uid="{00000000-0005-0000-0000-0000B02E0000}"/>
    <cellStyle name="Обычный 232" xfId="12017" xr:uid="{00000000-0005-0000-0000-0000B12E0000}"/>
    <cellStyle name="Обычный 232 2" xfId="12018" xr:uid="{00000000-0005-0000-0000-0000B22E0000}"/>
    <cellStyle name="Обычный 232 2 2" xfId="12019" xr:uid="{00000000-0005-0000-0000-0000B32E0000}"/>
    <cellStyle name="Обычный 232 2 2 2" xfId="12020" xr:uid="{00000000-0005-0000-0000-0000B42E0000}"/>
    <cellStyle name="Обычный 232 2 3" xfId="12021" xr:uid="{00000000-0005-0000-0000-0000B52E0000}"/>
    <cellStyle name="Обычный 232 3" xfId="12022" xr:uid="{00000000-0005-0000-0000-0000B62E0000}"/>
    <cellStyle name="Обычный 232 3 2" xfId="12023" xr:uid="{00000000-0005-0000-0000-0000B72E0000}"/>
    <cellStyle name="Обычный 232 4" xfId="12024" xr:uid="{00000000-0005-0000-0000-0000B82E0000}"/>
    <cellStyle name="Обычный 233" xfId="12025" xr:uid="{00000000-0005-0000-0000-0000B92E0000}"/>
    <cellStyle name="Обычный 234" xfId="12026" xr:uid="{00000000-0005-0000-0000-0000BA2E0000}"/>
    <cellStyle name="Обычный 234 2" xfId="12027" xr:uid="{00000000-0005-0000-0000-0000BB2E0000}"/>
    <cellStyle name="Обычный 234 2 2" xfId="12028" xr:uid="{00000000-0005-0000-0000-0000BC2E0000}"/>
    <cellStyle name="Обычный 234 2 2 2" xfId="12029" xr:uid="{00000000-0005-0000-0000-0000BD2E0000}"/>
    <cellStyle name="Обычный 234 2 3" xfId="12030" xr:uid="{00000000-0005-0000-0000-0000BE2E0000}"/>
    <cellStyle name="Обычный 234 3" xfId="12031" xr:uid="{00000000-0005-0000-0000-0000BF2E0000}"/>
    <cellStyle name="Обычный 234 3 2" xfId="12032" xr:uid="{00000000-0005-0000-0000-0000C02E0000}"/>
    <cellStyle name="Обычный 234 4" xfId="12033" xr:uid="{00000000-0005-0000-0000-0000C12E0000}"/>
    <cellStyle name="Обычный 235" xfId="12034" xr:uid="{00000000-0005-0000-0000-0000C22E0000}"/>
    <cellStyle name="Обычный 235 2" xfId="12035" xr:uid="{00000000-0005-0000-0000-0000C32E0000}"/>
    <cellStyle name="Обычный 235 2 2" xfId="12036" xr:uid="{00000000-0005-0000-0000-0000C42E0000}"/>
    <cellStyle name="Обычный 235 2 2 2" xfId="12037" xr:uid="{00000000-0005-0000-0000-0000C52E0000}"/>
    <cellStyle name="Обычный 235 2 3" xfId="12038" xr:uid="{00000000-0005-0000-0000-0000C62E0000}"/>
    <cellStyle name="Обычный 235 3" xfId="12039" xr:uid="{00000000-0005-0000-0000-0000C72E0000}"/>
    <cellStyle name="Обычный 235 3 2" xfId="12040" xr:uid="{00000000-0005-0000-0000-0000C82E0000}"/>
    <cellStyle name="Обычный 235 4" xfId="12041" xr:uid="{00000000-0005-0000-0000-0000C92E0000}"/>
    <cellStyle name="Обычный 236" xfId="12042" xr:uid="{00000000-0005-0000-0000-0000CA2E0000}"/>
    <cellStyle name="Обычный 237" xfId="12043" xr:uid="{00000000-0005-0000-0000-0000CB2E0000}"/>
    <cellStyle name="Обычный 237 2" xfId="12044" xr:uid="{00000000-0005-0000-0000-0000CC2E0000}"/>
    <cellStyle name="Обычный 237 2 2" xfId="12045" xr:uid="{00000000-0005-0000-0000-0000CD2E0000}"/>
    <cellStyle name="Обычный 237 2 2 2" xfId="12046" xr:uid="{00000000-0005-0000-0000-0000CE2E0000}"/>
    <cellStyle name="Обычный 237 2 3" xfId="12047" xr:uid="{00000000-0005-0000-0000-0000CF2E0000}"/>
    <cellStyle name="Обычный 237 3" xfId="12048" xr:uid="{00000000-0005-0000-0000-0000D02E0000}"/>
    <cellStyle name="Обычный 237 3 2" xfId="12049" xr:uid="{00000000-0005-0000-0000-0000D12E0000}"/>
    <cellStyle name="Обычный 237 4" xfId="12050" xr:uid="{00000000-0005-0000-0000-0000D22E0000}"/>
    <cellStyle name="Обычный 238" xfId="12051" xr:uid="{00000000-0005-0000-0000-0000D32E0000}"/>
    <cellStyle name="Обычный 239" xfId="12052" xr:uid="{00000000-0005-0000-0000-0000D42E0000}"/>
    <cellStyle name="Обычный 24" xfId="12053" xr:uid="{00000000-0005-0000-0000-0000D52E0000}"/>
    <cellStyle name="Обычный 24 2" xfId="12054" xr:uid="{00000000-0005-0000-0000-0000D62E0000}"/>
    <cellStyle name="Обычный 24 2 2" xfId="12055" xr:uid="{00000000-0005-0000-0000-0000D72E0000}"/>
    <cellStyle name="Обычный 24 3" xfId="12056" xr:uid="{00000000-0005-0000-0000-0000D82E0000}"/>
    <cellStyle name="Обычный 24_724" xfId="12057" xr:uid="{00000000-0005-0000-0000-0000D92E0000}"/>
    <cellStyle name="Обычный 240" xfId="12058" xr:uid="{00000000-0005-0000-0000-0000DA2E0000}"/>
    <cellStyle name="Обычный 241" xfId="12059" xr:uid="{00000000-0005-0000-0000-0000DB2E0000}"/>
    <cellStyle name="Обычный 242" xfId="12060" xr:uid="{00000000-0005-0000-0000-0000DC2E0000}"/>
    <cellStyle name="Обычный 242 2" xfId="12061" xr:uid="{00000000-0005-0000-0000-0000DD2E0000}"/>
    <cellStyle name="Обычный 242 2 2" xfId="12062" xr:uid="{00000000-0005-0000-0000-0000DE2E0000}"/>
    <cellStyle name="Обычный 242 2 2 2" xfId="12063" xr:uid="{00000000-0005-0000-0000-0000DF2E0000}"/>
    <cellStyle name="Обычный 242 2 3" xfId="12064" xr:uid="{00000000-0005-0000-0000-0000E02E0000}"/>
    <cellStyle name="Обычный 242 3" xfId="12065" xr:uid="{00000000-0005-0000-0000-0000E12E0000}"/>
    <cellStyle name="Обычный 242 3 2" xfId="12066" xr:uid="{00000000-0005-0000-0000-0000E22E0000}"/>
    <cellStyle name="Обычный 242 4" xfId="12067" xr:uid="{00000000-0005-0000-0000-0000E32E0000}"/>
    <cellStyle name="Обычный 243" xfId="12068" xr:uid="{00000000-0005-0000-0000-0000E42E0000}"/>
    <cellStyle name="Обычный 243 2" xfId="12069" xr:uid="{00000000-0005-0000-0000-0000E52E0000}"/>
    <cellStyle name="Обычный 244" xfId="12070" xr:uid="{00000000-0005-0000-0000-0000E62E0000}"/>
    <cellStyle name="Обычный 244 2" xfId="12071" xr:uid="{00000000-0005-0000-0000-0000E72E0000}"/>
    <cellStyle name="Обычный 245" xfId="12072" xr:uid="{00000000-0005-0000-0000-0000E82E0000}"/>
    <cellStyle name="Обычный 245 2" xfId="12073" xr:uid="{00000000-0005-0000-0000-0000E92E0000}"/>
    <cellStyle name="Обычный 246" xfId="12074" xr:uid="{00000000-0005-0000-0000-0000EA2E0000}"/>
    <cellStyle name="Обычный 246 2" xfId="12075" xr:uid="{00000000-0005-0000-0000-0000EB2E0000}"/>
    <cellStyle name="Обычный 247" xfId="12076" xr:uid="{00000000-0005-0000-0000-0000EC2E0000}"/>
    <cellStyle name="Обычный 247 2" xfId="12077" xr:uid="{00000000-0005-0000-0000-0000ED2E0000}"/>
    <cellStyle name="Обычный 248" xfId="12078" xr:uid="{00000000-0005-0000-0000-0000EE2E0000}"/>
    <cellStyle name="Обычный 248 2" xfId="12079" xr:uid="{00000000-0005-0000-0000-0000EF2E0000}"/>
    <cellStyle name="Обычный 249" xfId="12080" xr:uid="{00000000-0005-0000-0000-0000F02E0000}"/>
    <cellStyle name="Обычный 249 2" xfId="12081" xr:uid="{00000000-0005-0000-0000-0000F12E0000}"/>
    <cellStyle name="Обычный 25" xfId="12082" xr:uid="{00000000-0005-0000-0000-0000F22E0000}"/>
    <cellStyle name="Обычный 25 2" xfId="12083" xr:uid="{00000000-0005-0000-0000-0000F32E0000}"/>
    <cellStyle name="Обычный 25 2 2" xfId="12084" xr:uid="{00000000-0005-0000-0000-0000F42E0000}"/>
    <cellStyle name="Обычный 25 3" xfId="12085" xr:uid="{00000000-0005-0000-0000-0000F52E0000}"/>
    <cellStyle name="Обычный 25_724" xfId="12086" xr:uid="{00000000-0005-0000-0000-0000F62E0000}"/>
    <cellStyle name="Обычный 250" xfId="12087" xr:uid="{00000000-0005-0000-0000-0000F72E0000}"/>
    <cellStyle name="Обычный 250 2" xfId="12088" xr:uid="{00000000-0005-0000-0000-0000F82E0000}"/>
    <cellStyle name="Обычный 251" xfId="12089" xr:uid="{00000000-0005-0000-0000-0000F92E0000}"/>
    <cellStyle name="Обычный 251 2" xfId="12090" xr:uid="{00000000-0005-0000-0000-0000FA2E0000}"/>
    <cellStyle name="Обычный 251 2 2" xfId="12091" xr:uid="{00000000-0005-0000-0000-0000FB2E0000}"/>
    <cellStyle name="Обычный 251 3" xfId="12092" xr:uid="{00000000-0005-0000-0000-0000FC2E0000}"/>
    <cellStyle name="Обычный 252" xfId="12093" xr:uid="{00000000-0005-0000-0000-0000FD2E0000}"/>
    <cellStyle name="Обычный 253" xfId="12094" xr:uid="{00000000-0005-0000-0000-0000FE2E0000}"/>
    <cellStyle name="Обычный 254" xfId="12095" xr:uid="{00000000-0005-0000-0000-0000FF2E0000}"/>
    <cellStyle name="Обычный 255" xfId="12096" xr:uid="{00000000-0005-0000-0000-0000002F0000}"/>
    <cellStyle name="Обычный 256" xfId="12097" xr:uid="{00000000-0005-0000-0000-0000012F0000}"/>
    <cellStyle name="Обычный 257" xfId="12098" xr:uid="{00000000-0005-0000-0000-0000022F0000}"/>
    <cellStyle name="Обычный 258" xfId="12099" xr:uid="{00000000-0005-0000-0000-0000032F0000}"/>
    <cellStyle name="Обычный 259" xfId="12100" xr:uid="{00000000-0005-0000-0000-0000042F0000}"/>
    <cellStyle name="Обычный 26" xfId="12101" xr:uid="{00000000-0005-0000-0000-0000052F0000}"/>
    <cellStyle name="Обычный 26 2" xfId="12102" xr:uid="{00000000-0005-0000-0000-0000062F0000}"/>
    <cellStyle name="Обычный 26 2 2" xfId="12103" xr:uid="{00000000-0005-0000-0000-0000072F0000}"/>
    <cellStyle name="Обычный 26 3" xfId="12104" xr:uid="{00000000-0005-0000-0000-0000082F0000}"/>
    <cellStyle name="Обычный 26_724" xfId="12105" xr:uid="{00000000-0005-0000-0000-0000092F0000}"/>
    <cellStyle name="Обычный 260" xfId="12106" xr:uid="{00000000-0005-0000-0000-00000A2F0000}"/>
    <cellStyle name="Обычный 261" xfId="12107" xr:uid="{00000000-0005-0000-0000-00000B2F0000}"/>
    <cellStyle name="Обычный 262" xfId="12108" xr:uid="{00000000-0005-0000-0000-00000C2F0000}"/>
    <cellStyle name="Обычный 263" xfId="12109" xr:uid="{00000000-0005-0000-0000-00000D2F0000}"/>
    <cellStyle name="Обычный 264" xfId="12110" xr:uid="{00000000-0005-0000-0000-00000E2F0000}"/>
    <cellStyle name="Обычный 265" xfId="12111" xr:uid="{00000000-0005-0000-0000-00000F2F0000}"/>
    <cellStyle name="Обычный 266" xfId="12112" xr:uid="{00000000-0005-0000-0000-0000102F0000}"/>
    <cellStyle name="Обычный 267" xfId="12113" xr:uid="{00000000-0005-0000-0000-0000112F0000}"/>
    <cellStyle name="Обычный 268" xfId="12114" xr:uid="{00000000-0005-0000-0000-0000122F0000}"/>
    <cellStyle name="Обычный 269" xfId="12115" xr:uid="{00000000-0005-0000-0000-0000132F0000}"/>
    <cellStyle name="Обычный 27" xfId="12116" xr:uid="{00000000-0005-0000-0000-0000142F0000}"/>
    <cellStyle name="Обычный 27 2" xfId="12117" xr:uid="{00000000-0005-0000-0000-0000152F0000}"/>
    <cellStyle name="Обычный 27 2 2" xfId="12118" xr:uid="{00000000-0005-0000-0000-0000162F0000}"/>
    <cellStyle name="Обычный 27 3" xfId="12119" xr:uid="{00000000-0005-0000-0000-0000172F0000}"/>
    <cellStyle name="Обычный 27_724" xfId="12120" xr:uid="{00000000-0005-0000-0000-0000182F0000}"/>
    <cellStyle name="Обычный 270" xfId="12121" xr:uid="{00000000-0005-0000-0000-0000192F0000}"/>
    <cellStyle name="Обычный 271" xfId="12122" xr:uid="{00000000-0005-0000-0000-00001A2F0000}"/>
    <cellStyle name="Обычный 272" xfId="12123" xr:uid="{00000000-0005-0000-0000-00001B2F0000}"/>
    <cellStyle name="Обычный 273" xfId="12124" xr:uid="{00000000-0005-0000-0000-00001C2F0000}"/>
    <cellStyle name="Обычный 274" xfId="12125" xr:uid="{00000000-0005-0000-0000-00001D2F0000}"/>
    <cellStyle name="Обычный 275" xfId="12126" xr:uid="{00000000-0005-0000-0000-00001E2F0000}"/>
    <cellStyle name="Обычный 276" xfId="12127" xr:uid="{00000000-0005-0000-0000-00001F2F0000}"/>
    <cellStyle name="Обычный 277" xfId="12128" xr:uid="{00000000-0005-0000-0000-0000202F0000}"/>
    <cellStyle name="Обычный 278" xfId="12129" xr:uid="{00000000-0005-0000-0000-0000212F0000}"/>
    <cellStyle name="Обычный 279" xfId="12130" xr:uid="{00000000-0005-0000-0000-0000222F0000}"/>
    <cellStyle name="Обычный 28" xfId="12131" xr:uid="{00000000-0005-0000-0000-0000232F0000}"/>
    <cellStyle name="Обычный 28 2" xfId="12132" xr:uid="{00000000-0005-0000-0000-0000242F0000}"/>
    <cellStyle name="Обычный 28 2 2" xfId="12133" xr:uid="{00000000-0005-0000-0000-0000252F0000}"/>
    <cellStyle name="Обычный 28 3" xfId="12134" xr:uid="{00000000-0005-0000-0000-0000262F0000}"/>
    <cellStyle name="Обычный 28_724" xfId="12135" xr:uid="{00000000-0005-0000-0000-0000272F0000}"/>
    <cellStyle name="Обычный 280" xfId="12136" xr:uid="{00000000-0005-0000-0000-0000282F0000}"/>
    <cellStyle name="Обычный 281" xfId="12137" xr:uid="{00000000-0005-0000-0000-0000292F0000}"/>
    <cellStyle name="Обычный 282" xfId="12138" xr:uid="{00000000-0005-0000-0000-00002A2F0000}"/>
    <cellStyle name="Обычный 283" xfId="12139" xr:uid="{00000000-0005-0000-0000-00002B2F0000}"/>
    <cellStyle name="Обычный 284" xfId="12140" xr:uid="{00000000-0005-0000-0000-00002C2F0000}"/>
    <cellStyle name="Обычный 285" xfId="12141" xr:uid="{00000000-0005-0000-0000-00002D2F0000}"/>
    <cellStyle name="Обычный 286" xfId="12142" xr:uid="{00000000-0005-0000-0000-00002E2F0000}"/>
    <cellStyle name="Обычный 287" xfId="12143" xr:uid="{00000000-0005-0000-0000-00002F2F0000}"/>
    <cellStyle name="Обычный 288" xfId="12144" xr:uid="{00000000-0005-0000-0000-0000302F0000}"/>
    <cellStyle name="Обычный 289" xfId="12145" xr:uid="{00000000-0005-0000-0000-0000312F0000}"/>
    <cellStyle name="Обычный 29" xfId="12146" xr:uid="{00000000-0005-0000-0000-0000322F0000}"/>
    <cellStyle name="Обычный 29 2" xfId="12147" xr:uid="{00000000-0005-0000-0000-0000332F0000}"/>
    <cellStyle name="Обычный 29 2 2" xfId="12148" xr:uid="{00000000-0005-0000-0000-0000342F0000}"/>
    <cellStyle name="Обычный 29 2 3" xfId="12149" xr:uid="{00000000-0005-0000-0000-0000352F0000}"/>
    <cellStyle name="Обычный 29 3" xfId="12150" xr:uid="{00000000-0005-0000-0000-0000362F0000}"/>
    <cellStyle name="Обычный 29 4" xfId="12151" xr:uid="{00000000-0005-0000-0000-0000372F0000}"/>
    <cellStyle name="Обычный 29 4 2" xfId="12152" xr:uid="{00000000-0005-0000-0000-0000382F0000}"/>
    <cellStyle name="Обычный 29 4 2 2" xfId="12153" xr:uid="{00000000-0005-0000-0000-0000392F0000}"/>
    <cellStyle name="Обычный 29 4 2 2 2" xfId="12154" xr:uid="{00000000-0005-0000-0000-00003A2F0000}"/>
    <cellStyle name="Обычный 29 4 2 2 2 2" xfId="12155" xr:uid="{00000000-0005-0000-0000-00003B2F0000}"/>
    <cellStyle name="Обычный 29 4 2 2 3" xfId="12156" xr:uid="{00000000-0005-0000-0000-00003C2F0000}"/>
    <cellStyle name="Обычный 29 4 2 3" xfId="12157" xr:uid="{00000000-0005-0000-0000-00003D2F0000}"/>
    <cellStyle name="Обычный 29 4 2 3 2" xfId="12158" xr:uid="{00000000-0005-0000-0000-00003E2F0000}"/>
    <cellStyle name="Обычный 29 4 2 3 2 2" xfId="12159" xr:uid="{00000000-0005-0000-0000-00003F2F0000}"/>
    <cellStyle name="Обычный 29 4 2 3 3" xfId="12160" xr:uid="{00000000-0005-0000-0000-0000402F0000}"/>
    <cellStyle name="Обычный 29 4 2 4" xfId="12161" xr:uid="{00000000-0005-0000-0000-0000412F0000}"/>
    <cellStyle name="Обычный 29 4 2 4 2" xfId="12162" xr:uid="{00000000-0005-0000-0000-0000422F0000}"/>
    <cellStyle name="Обычный 29 4 2 5" xfId="12163" xr:uid="{00000000-0005-0000-0000-0000432F0000}"/>
    <cellStyle name="Обычный 29 4 3" xfId="12164" xr:uid="{00000000-0005-0000-0000-0000442F0000}"/>
    <cellStyle name="Обычный 29 4 3 2" xfId="12165" xr:uid="{00000000-0005-0000-0000-0000452F0000}"/>
    <cellStyle name="Обычный 29 4 3 2 2" xfId="12166" xr:uid="{00000000-0005-0000-0000-0000462F0000}"/>
    <cellStyle name="Обычный 29 4 3 2 2 2" xfId="12167" xr:uid="{00000000-0005-0000-0000-0000472F0000}"/>
    <cellStyle name="Обычный 29 4 3 2 3" xfId="12168" xr:uid="{00000000-0005-0000-0000-0000482F0000}"/>
    <cellStyle name="Обычный 29 4 3 3" xfId="12169" xr:uid="{00000000-0005-0000-0000-0000492F0000}"/>
    <cellStyle name="Обычный 29 4 3 3 2" xfId="12170" xr:uid="{00000000-0005-0000-0000-00004A2F0000}"/>
    <cellStyle name="Обычный 29 4 3 4" xfId="12171" xr:uid="{00000000-0005-0000-0000-00004B2F0000}"/>
    <cellStyle name="Обычный 29 4 4" xfId="12172" xr:uid="{00000000-0005-0000-0000-00004C2F0000}"/>
    <cellStyle name="Обычный 29 4 4 2" xfId="12173" xr:uid="{00000000-0005-0000-0000-00004D2F0000}"/>
    <cellStyle name="Обычный 29 4 4 2 2" xfId="12174" xr:uid="{00000000-0005-0000-0000-00004E2F0000}"/>
    <cellStyle name="Обычный 29 4 4 3" xfId="12175" xr:uid="{00000000-0005-0000-0000-00004F2F0000}"/>
    <cellStyle name="Обычный 29 5" xfId="12176" xr:uid="{00000000-0005-0000-0000-0000502F0000}"/>
    <cellStyle name="Обычный 29 5 2" xfId="12177" xr:uid="{00000000-0005-0000-0000-0000512F0000}"/>
    <cellStyle name="Обычный 29 5 2 2" xfId="12178" xr:uid="{00000000-0005-0000-0000-0000522F0000}"/>
    <cellStyle name="Обычный 29 5 2 2 2" xfId="12179" xr:uid="{00000000-0005-0000-0000-0000532F0000}"/>
    <cellStyle name="Обычный 29 5 2 3" xfId="12180" xr:uid="{00000000-0005-0000-0000-0000542F0000}"/>
    <cellStyle name="Обычный 29 5 3" xfId="12181" xr:uid="{00000000-0005-0000-0000-0000552F0000}"/>
    <cellStyle name="Обычный 29 5 3 2" xfId="12182" xr:uid="{00000000-0005-0000-0000-0000562F0000}"/>
    <cellStyle name="Обычный 29 5 4" xfId="12183" xr:uid="{00000000-0005-0000-0000-0000572F0000}"/>
    <cellStyle name="Обычный 29 6" xfId="12184" xr:uid="{00000000-0005-0000-0000-0000582F0000}"/>
    <cellStyle name="Обычный 29 6 2" xfId="12185" xr:uid="{00000000-0005-0000-0000-0000592F0000}"/>
    <cellStyle name="Обычный 29 6 2 2" xfId="12186" xr:uid="{00000000-0005-0000-0000-00005A2F0000}"/>
    <cellStyle name="Обычный 29 6 3" xfId="12187" xr:uid="{00000000-0005-0000-0000-00005B2F0000}"/>
    <cellStyle name="Обычный 290" xfId="12188" xr:uid="{00000000-0005-0000-0000-00005C2F0000}"/>
    <cellStyle name="Обычный 291" xfId="12189" xr:uid="{00000000-0005-0000-0000-00005D2F0000}"/>
    <cellStyle name="Обычный 292" xfId="12190" xr:uid="{00000000-0005-0000-0000-00005E2F0000}"/>
    <cellStyle name="Обычный 293" xfId="12191" xr:uid="{00000000-0005-0000-0000-00005F2F0000}"/>
    <cellStyle name="Обычный 294" xfId="12192" xr:uid="{00000000-0005-0000-0000-0000602F0000}"/>
    <cellStyle name="Обычный 295" xfId="12193" xr:uid="{00000000-0005-0000-0000-0000612F0000}"/>
    <cellStyle name="Обычный 296" xfId="12194" xr:uid="{00000000-0005-0000-0000-0000622F0000}"/>
    <cellStyle name="Обычный 297" xfId="12195" xr:uid="{00000000-0005-0000-0000-0000632F0000}"/>
    <cellStyle name="Обычный 298" xfId="12196" xr:uid="{00000000-0005-0000-0000-0000642F0000}"/>
    <cellStyle name="Обычный 299" xfId="12197" xr:uid="{00000000-0005-0000-0000-0000652F0000}"/>
    <cellStyle name="Обычный 3" xfId="3" xr:uid="{00000000-0005-0000-0000-0000662F0000}"/>
    <cellStyle name="Обычный 3 2" xfId="96" xr:uid="{00000000-0005-0000-0000-0000672F0000}"/>
    <cellStyle name="Обычный 3 2 2" xfId="12198" xr:uid="{00000000-0005-0000-0000-0000682F0000}"/>
    <cellStyle name="Обычный 3 2 2 2" xfId="12199" xr:uid="{00000000-0005-0000-0000-0000692F0000}"/>
    <cellStyle name="Обычный 3 2 3" xfId="12200" xr:uid="{00000000-0005-0000-0000-00006A2F0000}"/>
    <cellStyle name="Обычный 3 2 3 2" xfId="12201" xr:uid="{00000000-0005-0000-0000-00006B2F0000}"/>
    <cellStyle name="Обычный 3 2 4" xfId="12202" xr:uid="{00000000-0005-0000-0000-00006C2F0000}"/>
    <cellStyle name="Обычный 3 2 5" xfId="134" xr:uid="{00000000-0005-0000-0000-00006D2F0000}"/>
    <cellStyle name="Обычный 3 2_724" xfId="12203" xr:uid="{00000000-0005-0000-0000-00006E2F0000}"/>
    <cellStyle name="Обычный 3 3" xfId="113" xr:uid="{00000000-0005-0000-0000-00006F2F0000}"/>
    <cellStyle name="Обычный 3 4" xfId="114" xr:uid="{00000000-0005-0000-0000-0000702F0000}"/>
    <cellStyle name="Обычный 3 5" xfId="62" xr:uid="{00000000-0005-0000-0000-0000712F0000}"/>
    <cellStyle name="Обычный 3 5 2" xfId="122" xr:uid="{00000000-0005-0000-0000-0000722F0000}"/>
    <cellStyle name="Обычный 3 6" xfId="61" xr:uid="{00000000-0005-0000-0000-0000732F0000}"/>
    <cellStyle name="Обычный 3 7" xfId="12204" xr:uid="{00000000-0005-0000-0000-0000742F0000}"/>
    <cellStyle name="Обычный 3 8" xfId="12205" xr:uid="{00000000-0005-0000-0000-0000752F0000}"/>
    <cellStyle name="Обычный 3_DDR бурение " xfId="12206" xr:uid="{00000000-0005-0000-0000-0000762F0000}"/>
    <cellStyle name="Обычный 30" xfId="12207" xr:uid="{00000000-0005-0000-0000-0000772F0000}"/>
    <cellStyle name="Обычный 30 2" xfId="12208" xr:uid="{00000000-0005-0000-0000-0000782F0000}"/>
    <cellStyle name="Обычный 30 2 10" xfId="12209" xr:uid="{00000000-0005-0000-0000-0000792F0000}"/>
    <cellStyle name="Обычный 30 2 11" xfId="12210" xr:uid="{00000000-0005-0000-0000-00007A2F0000}"/>
    <cellStyle name="Обычный 30 2 11 2" xfId="12211" xr:uid="{00000000-0005-0000-0000-00007B2F0000}"/>
    <cellStyle name="Обычный 30 2 12" xfId="12212" xr:uid="{00000000-0005-0000-0000-00007C2F0000}"/>
    <cellStyle name="Обычный 30 2 2" xfId="12213" xr:uid="{00000000-0005-0000-0000-00007D2F0000}"/>
    <cellStyle name="Обычный 30 2 2 2" xfId="12214" xr:uid="{00000000-0005-0000-0000-00007E2F0000}"/>
    <cellStyle name="Обычный 30 2 2 2 2" xfId="12215" xr:uid="{00000000-0005-0000-0000-00007F2F0000}"/>
    <cellStyle name="Обычный 30 2 2 2 2 2" xfId="12216" xr:uid="{00000000-0005-0000-0000-0000802F0000}"/>
    <cellStyle name="Обычный 30 2 2 2 2 2 2" xfId="12217" xr:uid="{00000000-0005-0000-0000-0000812F0000}"/>
    <cellStyle name="Обычный 30 2 2 2 2 2 2 2" xfId="12218" xr:uid="{00000000-0005-0000-0000-0000822F0000}"/>
    <cellStyle name="Обычный 30 2 2 2 2 2 3" xfId="12219" xr:uid="{00000000-0005-0000-0000-0000832F0000}"/>
    <cellStyle name="Обычный 30 2 2 2 2 3" xfId="12220" xr:uid="{00000000-0005-0000-0000-0000842F0000}"/>
    <cellStyle name="Обычный 30 2 2 2 2 3 2" xfId="12221" xr:uid="{00000000-0005-0000-0000-0000852F0000}"/>
    <cellStyle name="Обычный 30 2 2 2 2 3 2 2" xfId="12222" xr:uid="{00000000-0005-0000-0000-0000862F0000}"/>
    <cellStyle name="Обычный 30 2 2 2 2 3 3" xfId="12223" xr:uid="{00000000-0005-0000-0000-0000872F0000}"/>
    <cellStyle name="Обычный 30 2 2 2 2 4" xfId="12224" xr:uid="{00000000-0005-0000-0000-0000882F0000}"/>
    <cellStyle name="Обычный 30 2 2 2 2 4 2" xfId="12225" xr:uid="{00000000-0005-0000-0000-0000892F0000}"/>
    <cellStyle name="Обычный 30 2 2 2 2 5" xfId="12226" xr:uid="{00000000-0005-0000-0000-00008A2F0000}"/>
    <cellStyle name="Обычный 30 2 2 2 3" xfId="12227" xr:uid="{00000000-0005-0000-0000-00008B2F0000}"/>
    <cellStyle name="Обычный 30 2 2 2 3 2" xfId="12228" xr:uid="{00000000-0005-0000-0000-00008C2F0000}"/>
    <cellStyle name="Обычный 30 2 2 2 3 2 2" xfId="12229" xr:uid="{00000000-0005-0000-0000-00008D2F0000}"/>
    <cellStyle name="Обычный 30 2 2 2 3 2 2 2" xfId="12230" xr:uid="{00000000-0005-0000-0000-00008E2F0000}"/>
    <cellStyle name="Обычный 30 2 2 2 3 2 3" xfId="12231" xr:uid="{00000000-0005-0000-0000-00008F2F0000}"/>
    <cellStyle name="Обычный 30 2 2 2 3 3" xfId="12232" xr:uid="{00000000-0005-0000-0000-0000902F0000}"/>
    <cellStyle name="Обычный 30 2 2 2 3 3 2" xfId="12233" xr:uid="{00000000-0005-0000-0000-0000912F0000}"/>
    <cellStyle name="Обычный 30 2 2 2 3 4" xfId="12234" xr:uid="{00000000-0005-0000-0000-0000922F0000}"/>
    <cellStyle name="Обычный 30 2 2 2 4" xfId="12235" xr:uid="{00000000-0005-0000-0000-0000932F0000}"/>
    <cellStyle name="Обычный 30 2 2 2 4 2" xfId="12236" xr:uid="{00000000-0005-0000-0000-0000942F0000}"/>
    <cellStyle name="Обычный 30 2 2 2 4 2 2" xfId="12237" xr:uid="{00000000-0005-0000-0000-0000952F0000}"/>
    <cellStyle name="Обычный 30 2 2 2 4 3" xfId="12238" xr:uid="{00000000-0005-0000-0000-0000962F0000}"/>
    <cellStyle name="Обычный 30 2 2 2 5" xfId="12239" xr:uid="{00000000-0005-0000-0000-0000972F0000}"/>
    <cellStyle name="Обычный 30 2 2 2 5 2" xfId="12240" xr:uid="{00000000-0005-0000-0000-0000982F0000}"/>
    <cellStyle name="Обычный 30 2 2 2 5 2 2" xfId="12241" xr:uid="{00000000-0005-0000-0000-0000992F0000}"/>
    <cellStyle name="Обычный 30 2 2 2 5 3" xfId="12242" xr:uid="{00000000-0005-0000-0000-00009A2F0000}"/>
    <cellStyle name="Обычный 30 2 2 2 6" xfId="12243" xr:uid="{00000000-0005-0000-0000-00009B2F0000}"/>
    <cellStyle name="Обычный 30 2 2 2 6 2" xfId="12244" xr:uid="{00000000-0005-0000-0000-00009C2F0000}"/>
    <cellStyle name="Обычный 30 2 2 2 7" xfId="12245" xr:uid="{00000000-0005-0000-0000-00009D2F0000}"/>
    <cellStyle name="Обычный 30 2 2 3" xfId="12246" xr:uid="{00000000-0005-0000-0000-00009E2F0000}"/>
    <cellStyle name="Обычный 30 2 2 3 2" xfId="12247" xr:uid="{00000000-0005-0000-0000-00009F2F0000}"/>
    <cellStyle name="Обычный 30 2 2 3 2 2" xfId="12248" xr:uid="{00000000-0005-0000-0000-0000A02F0000}"/>
    <cellStyle name="Обычный 30 2 2 3 2 2 2" xfId="12249" xr:uid="{00000000-0005-0000-0000-0000A12F0000}"/>
    <cellStyle name="Обычный 30 2 2 3 2 3" xfId="12250" xr:uid="{00000000-0005-0000-0000-0000A22F0000}"/>
    <cellStyle name="Обычный 30 2 2 3 3" xfId="12251" xr:uid="{00000000-0005-0000-0000-0000A32F0000}"/>
    <cellStyle name="Обычный 30 2 2 3 3 2" xfId="12252" xr:uid="{00000000-0005-0000-0000-0000A42F0000}"/>
    <cellStyle name="Обычный 30 2 2 3 3 2 2" xfId="12253" xr:uid="{00000000-0005-0000-0000-0000A52F0000}"/>
    <cellStyle name="Обычный 30 2 2 3 3 3" xfId="12254" xr:uid="{00000000-0005-0000-0000-0000A62F0000}"/>
    <cellStyle name="Обычный 30 2 2 3 4" xfId="12255" xr:uid="{00000000-0005-0000-0000-0000A72F0000}"/>
    <cellStyle name="Обычный 30 2 2 3 4 2" xfId="12256" xr:uid="{00000000-0005-0000-0000-0000A82F0000}"/>
    <cellStyle name="Обычный 30 2 2 3 5" xfId="12257" xr:uid="{00000000-0005-0000-0000-0000A92F0000}"/>
    <cellStyle name="Обычный 30 2 2 4" xfId="12258" xr:uid="{00000000-0005-0000-0000-0000AA2F0000}"/>
    <cellStyle name="Обычный 30 2 2 4 2" xfId="12259" xr:uid="{00000000-0005-0000-0000-0000AB2F0000}"/>
    <cellStyle name="Обычный 30 2 2 4 2 2" xfId="12260" xr:uid="{00000000-0005-0000-0000-0000AC2F0000}"/>
    <cellStyle name="Обычный 30 2 2 4 2 2 2" xfId="12261" xr:uid="{00000000-0005-0000-0000-0000AD2F0000}"/>
    <cellStyle name="Обычный 30 2 2 4 2 3" xfId="12262" xr:uid="{00000000-0005-0000-0000-0000AE2F0000}"/>
    <cellStyle name="Обычный 30 2 2 4 3" xfId="12263" xr:uid="{00000000-0005-0000-0000-0000AF2F0000}"/>
    <cellStyle name="Обычный 30 2 2 4 3 2" xfId="12264" xr:uid="{00000000-0005-0000-0000-0000B02F0000}"/>
    <cellStyle name="Обычный 30 2 2 4 4" xfId="12265" xr:uid="{00000000-0005-0000-0000-0000B12F0000}"/>
    <cellStyle name="Обычный 30 2 2 5" xfId="12266" xr:uid="{00000000-0005-0000-0000-0000B22F0000}"/>
    <cellStyle name="Обычный 30 2 2 5 2" xfId="12267" xr:uid="{00000000-0005-0000-0000-0000B32F0000}"/>
    <cellStyle name="Обычный 30 2 2 5 2 2" xfId="12268" xr:uid="{00000000-0005-0000-0000-0000B42F0000}"/>
    <cellStyle name="Обычный 30 2 2 5 3" xfId="12269" xr:uid="{00000000-0005-0000-0000-0000B52F0000}"/>
    <cellStyle name="Обычный 30 2 2 6" xfId="12270" xr:uid="{00000000-0005-0000-0000-0000B62F0000}"/>
    <cellStyle name="Обычный 30 2 2 6 2" xfId="12271" xr:uid="{00000000-0005-0000-0000-0000B72F0000}"/>
    <cellStyle name="Обычный 30 2 2 6 2 2" xfId="12272" xr:uid="{00000000-0005-0000-0000-0000B82F0000}"/>
    <cellStyle name="Обычный 30 2 2 6 3" xfId="12273" xr:uid="{00000000-0005-0000-0000-0000B92F0000}"/>
    <cellStyle name="Обычный 30 2 2 7" xfId="12274" xr:uid="{00000000-0005-0000-0000-0000BA2F0000}"/>
    <cellStyle name="Обычный 30 2 2 7 2" xfId="12275" xr:uid="{00000000-0005-0000-0000-0000BB2F0000}"/>
    <cellStyle name="Обычный 30 2 2 8" xfId="12276" xr:uid="{00000000-0005-0000-0000-0000BC2F0000}"/>
    <cellStyle name="Обычный 30 2 3" xfId="12277" xr:uid="{00000000-0005-0000-0000-0000BD2F0000}"/>
    <cellStyle name="Обычный 30 2 3 2" xfId="12278" xr:uid="{00000000-0005-0000-0000-0000BE2F0000}"/>
    <cellStyle name="Обычный 30 2 3 2 2" xfId="12279" xr:uid="{00000000-0005-0000-0000-0000BF2F0000}"/>
    <cellStyle name="Обычный 30 2 3 2 2 2" xfId="12280" xr:uid="{00000000-0005-0000-0000-0000C02F0000}"/>
    <cellStyle name="Обычный 30 2 3 2 2 2 2" xfId="12281" xr:uid="{00000000-0005-0000-0000-0000C12F0000}"/>
    <cellStyle name="Обычный 30 2 3 2 2 2 2 2" xfId="12282" xr:uid="{00000000-0005-0000-0000-0000C22F0000}"/>
    <cellStyle name="Обычный 30 2 3 2 2 2 3" xfId="12283" xr:uid="{00000000-0005-0000-0000-0000C32F0000}"/>
    <cellStyle name="Обычный 30 2 3 2 2 3" xfId="12284" xr:uid="{00000000-0005-0000-0000-0000C42F0000}"/>
    <cellStyle name="Обычный 30 2 3 2 2 3 2" xfId="12285" xr:uid="{00000000-0005-0000-0000-0000C52F0000}"/>
    <cellStyle name="Обычный 30 2 3 2 2 3 2 2" xfId="12286" xr:uid="{00000000-0005-0000-0000-0000C62F0000}"/>
    <cellStyle name="Обычный 30 2 3 2 2 3 3" xfId="12287" xr:uid="{00000000-0005-0000-0000-0000C72F0000}"/>
    <cellStyle name="Обычный 30 2 3 2 2 4" xfId="12288" xr:uid="{00000000-0005-0000-0000-0000C82F0000}"/>
    <cellStyle name="Обычный 30 2 3 2 2 4 2" xfId="12289" xr:uid="{00000000-0005-0000-0000-0000C92F0000}"/>
    <cellStyle name="Обычный 30 2 3 2 2 5" xfId="12290" xr:uid="{00000000-0005-0000-0000-0000CA2F0000}"/>
    <cellStyle name="Обычный 30 2 3 2 3" xfId="12291" xr:uid="{00000000-0005-0000-0000-0000CB2F0000}"/>
    <cellStyle name="Обычный 30 2 3 2 3 2" xfId="12292" xr:uid="{00000000-0005-0000-0000-0000CC2F0000}"/>
    <cellStyle name="Обычный 30 2 3 2 3 2 2" xfId="12293" xr:uid="{00000000-0005-0000-0000-0000CD2F0000}"/>
    <cellStyle name="Обычный 30 2 3 2 3 2 2 2" xfId="12294" xr:uid="{00000000-0005-0000-0000-0000CE2F0000}"/>
    <cellStyle name="Обычный 30 2 3 2 3 2 3" xfId="12295" xr:uid="{00000000-0005-0000-0000-0000CF2F0000}"/>
    <cellStyle name="Обычный 30 2 3 2 3 3" xfId="12296" xr:uid="{00000000-0005-0000-0000-0000D02F0000}"/>
    <cellStyle name="Обычный 30 2 3 2 3 3 2" xfId="12297" xr:uid="{00000000-0005-0000-0000-0000D12F0000}"/>
    <cellStyle name="Обычный 30 2 3 2 3 4" xfId="12298" xr:uid="{00000000-0005-0000-0000-0000D22F0000}"/>
    <cellStyle name="Обычный 30 2 3 2 4" xfId="12299" xr:uid="{00000000-0005-0000-0000-0000D32F0000}"/>
    <cellStyle name="Обычный 30 2 3 2 4 2" xfId="12300" xr:uid="{00000000-0005-0000-0000-0000D42F0000}"/>
    <cellStyle name="Обычный 30 2 3 2 4 2 2" xfId="12301" xr:uid="{00000000-0005-0000-0000-0000D52F0000}"/>
    <cellStyle name="Обычный 30 2 3 2 4 3" xfId="12302" xr:uid="{00000000-0005-0000-0000-0000D62F0000}"/>
    <cellStyle name="Обычный 30 2 3 2 5" xfId="12303" xr:uid="{00000000-0005-0000-0000-0000D72F0000}"/>
    <cellStyle name="Обычный 30 2 3 2 5 2" xfId="12304" xr:uid="{00000000-0005-0000-0000-0000D82F0000}"/>
    <cellStyle name="Обычный 30 2 3 2 5 2 2" xfId="12305" xr:uid="{00000000-0005-0000-0000-0000D92F0000}"/>
    <cellStyle name="Обычный 30 2 3 2 5 3" xfId="12306" xr:uid="{00000000-0005-0000-0000-0000DA2F0000}"/>
    <cellStyle name="Обычный 30 2 3 2 6" xfId="12307" xr:uid="{00000000-0005-0000-0000-0000DB2F0000}"/>
    <cellStyle name="Обычный 30 2 3 2 6 2" xfId="12308" xr:uid="{00000000-0005-0000-0000-0000DC2F0000}"/>
    <cellStyle name="Обычный 30 2 3 2 7" xfId="12309" xr:uid="{00000000-0005-0000-0000-0000DD2F0000}"/>
    <cellStyle name="Обычный 30 2 3 3" xfId="12310" xr:uid="{00000000-0005-0000-0000-0000DE2F0000}"/>
    <cellStyle name="Обычный 30 2 3 3 2" xfId="12311" xr:uid="{00000000-0005-0000-0000-0000DF2F0000}"/>
    <cellStyle name="Обычный 30 2 3 3 2 2" xfId="12312" xr:uid="{00000000-0005-0000-0000-0000E02F0000}"/>
    <cellStyle name="Обычный 30 2 3 3 2 2 2" xfId="12313" xr:uid="{00000000-0005-0000-0000-0000E12F0000}"/>
    <cellStyle name="Обычный 30 2 3 3 2 3" xfId="12314" xr:uid="{00000000-0005-0000-0000-0000E22F0000}"/>
    <cellStyle name="Обычный 30 2 3 3 3" xfId="12315" xr:uid="{00000000-0005-0000-0000-0000E32F0000}"/>
    <cellStyle name="Обычный 30 2 3 3 3 2" xfId="12316" xr:uid="{00000000-0005-0000-0000-0000E42F0000}"/>
    <cellStyle name="Обычный 30 2 3 3 3 2 2" xfId="12317" xr:uid="{00000000-0005-0000-0000-0000E52F0000}"/>
    <cellStyle name="Обычный 30 2 3 3 3 3" xfId="12318" xr:uid="{00000000-0005-0000-0000-0000E62F0000}"/>
    <cellStyle name="Обычный 30 2 3 3 4" xfId="12319" xr:uid="{00000000-0005-0000-0000-0000E72F0000}"/>
    <cellStyle name="Обычный 30 2 3 3 4 2" xfId="12320" xr:uid="{00000000-0005-0000-0000-0000E82F0000}"/>
    <cellStyle name="Обычный 30 2 3 3 5" xfId="12321" xr:uid="{00000000-0005-0000-0000-0000E92F0000}"/>
    <cellStyle name="Обычный 30 2 3 4" xfId="12322" xr:uid="{00000000-0005-0000-0000-0000EA2F0000}"/>
    <cellStyle name="Обычный 30 2 3 4 2" xfId="12323" xr:uid="{00000000-0005-0000-0000-0000EB2F0000}"/>
    <cellStyle name="Обычный 30 2 3 4 2 2" xfId="12324" xr:uid="{00000000-0005-0000-0000-0000EC2F0000}"/>
    <cellStyle name="Обычный 30 2 3 4 2 2 2" xfId="12325" xr:uid="{00000000-0005-0000-0000-0000ED2F0000}"/>
    <cellStyle name="Обычный 30 2 3 4 2 3" xfId="12326" xr:uid="{00000000-0005-0000-0000-0000EE2F0000}"/>
    <cellStyle name="Обычный 30 2 3 4 3" xfId="12327" xr:uid="{00000000-0005-0000-0000-0000EF2F0000}"/>
    <cellStyle name="Обычный 30 2 3 4 3 2" xfId="12328" xr:uid="{00000000-0005-0000-0000-0000F02F0000}"/>
    <cellStyle name="Обычный 30 2 3 4 4" xfId="12329" xr:uid="{00000000-0005-0000-0000-0000F12F0000}"/>
    <cellStyle name="Обычный 30 2 3 5" xfId="12330" xr:uid="{00000000-0005-0000-0000-0000F22F0000}"/>
    <cellStyle name="Обычный 30 2 3 5 2" xfId="12331" xr:uid="{00000000-0005-0000-0000-0000F32F0000}"/>
    <cellStyle name="Обычный 30 2 3 5 2 2" xfId="12332" xr:uid="{00000000-0005-0000-0000-0000F42F0000}"/>
    <cellStyle name="Обычный 30 2 3 5 3" xfId="12333" xr:uid="{00000000-0005-0000-0000-0000F52F0000}"/>
    <cellStyle name="Обычный 30 2 3 6" xfId="12334" xr:uid="{00000000-0005-0000-0000-0000F62F0000}"/>
    <cellStyle name="Обычный 30 2 3 6 2" xfId="12335" xr:uid="{00000000-0005-0000-0000-0000F72F0000}"/>
    <cellStyle name="Обычный 30 2 3 6 2 2" xfId="12336" xr:uid="{00000000-0005-0000-0000-0000F82F0000}"/>
    <cellStyle name="Обычный 30 2 3 6 3" xfId="12337" xr:uid="{00000000-0005-0000-0000-0000F92F0000}"/>
    <cellStyle name="Обычный 30 2 3 7" xfId="12338" xr:uid="{00000000-0005-0000-0000-0000FA2F0000}"/>
    <cellStyle name="Обычный 30 2 3 7 2" xfId="12339" xr:uid="{00000000-0005-0000-0000-0000FB2F0000}"/>
    <cellStyle name="Обычный 30 2 3 8" xfId="12340" xr:uid="{00000000-0005-0000-0000-0000FC2F0000}"/>
    <cellStyle name="Обычный 30 2 4" xfId="12341" xr:uid="{00000000-0005-0000-0000-0000FD2F0000}"/>
    <cellStyle name="Обычный 30 2 4 2" xfId="12342" xr:uid="{00000000-0005-0000-0000-0000FE2F0000}"/>
    <cellStyle name="Обычный 30 2 4 2 2" xfId="12343" xr:uid="{00000000-0005-0000-0000-0000FF2F0000}"/>
    <cellStyle name="Обычный 30 2 4 2 2 2" xfId="12344" xr:uid="{00000000-0005-0000-0000-000000300000}"/>
    <cellStyle name="Обычный 30 2 4 2 2 2 2" xfId="12345" xr:uid="{00000000-0005-0000-0000-000001300000}"/>
    <cellStyle name="Обычный 30 2 4 2 2 2 2 2" xfId="12346" xr:uid="{00000000-0005-0000-0000-000002300000}"/>
    <cellStyle name="Обычный 30 2 4 2 2 2 3" xfId="12347" xr:uid="{00000000-0005-0000-0000-000003300000}"/>
    <cellStyle name="Обычный 30 2 4 2 2 3" xfId="12348" xr:uid="{00000000-0005-0000-0000-000004300000}"/>
    <cellStyle name="Обычный 30 2 4 2 2 3 2" xfId="12349" xr:uid="{00000000-0005-0000-0000-000005300000}"/>
    <cellStyle name="Обычный 30 2 4 2 2 4" xfId="12350" xr:uid="{00000000-0005-0000-0000-000006300000}"/>
    <cellStyle name="Обычный 30 2 4 2 3" xfId="12351" xr:uid="{00000000-0005-0000-0000-000007300000}"/>
    <cellStyle name="Обычный 30 2 4 2 3 2" xfId="12352" xr:uid="{00000000-0005-0000-0000-000008300000}"/>
    <cellStyle name="Обычный 30 2 4 2 3 2 2" xfId="12353" xr:uid="{00000000-0005-0000-0000-000009300000}"/>
    <cellStyle name="Обычный 30 2 4 2 3 3" xfId="12354" xr:uid="{00000000-0005-0000-0000-00000A300000}"/>
    <cellStyle name="Обычный 30 2 4 2 4" xfId="12355" xr:uid="{00000000-0005-0000-0000-00000B300000}"/>
    <cellStyle name="Обычный 30 2 4 2 4 2" xfId="12356" xr:uid="{00000000-0005-0000-0000-00000C300000}"/>
    <cellStyle name="Обычный 30 2 4 2 4 2 2" xfId="12357" xr:uid="{00000000-0005-0000-0000-00000D300000}"/>
    <cellStyle name="Обычный 30 2 4 2 4 3" xfId="12358" xr:uid="{00000000-0005-0000-0000-00000E300000}"/>
    <cellStyle name="Обычный 30 2 4 2 5" xfId="12359" xr:uid="{00000000-0005-0000-0000-00000F300000}"/>
    <cellStyle name="Обычный 30 2 4 2 5 2" xfId="12360" xr:uid="{00000000-0005-0000-0000-000010300000}"/>
    <cellStyle name="Обычный 30 2 4 2 6" xfId="12361" xr:uid="{00000000-0005-0000-0000-000011300000}"/>
    <cellStyle name="Обычный 30 2 4 3" xfId="12362" xr:uid="{00000000-0005-0000-0000-000012300000}"/>
    <cellStyle name="Обычный 30 2 4 3 2" xfId="12363" xr:uid="{00000000-0005-0000-0000-000013300000}"/>
    <cellStyle name="Обычный 30 2 4 3 2 2" xfId="12364" xr:uid="{00000000-0005-0000-0000-000014300000}"/>
    <cellStyle name="Обычный 30 2 4 3 2 2 2" xfId="12365" xr:uid="{00000000-0005-0000-0000-000015300000}"/>
    <cellStyle name="Обычный 30 2 4 3 2 3" xfId="12366" xr:uid="{00000000-0005-0000-0000-000016300000}"/>
    <cellStyle name="Обычный 30 2 4 3 3" xfId="12367" xr:uid="{00000000-0005-0000-0000-000017300000}"/>
    <cellStyle name="Обычный 30 2 4 3 3 2" xfId="12368" xr:uid="{00000000-0005-0000-0000-000018300000}"/>
    <cellStyle name="Обычный 30 2 4 3 4" xfId="12369" xr:uid="{00000000-0005-0000-0000-000019300000}"/>
    <cellStyle name="Обычный 30 2 4 4" xfId="12370" xr:uid="{00000000-0005-0000-0000-00001A300000}"/>
    <cellStyle name="Обычный 30 2 4 4 2" xfId="12371" xr:uid="{00000000-0005-0000-0000-00001B300000}"/>
    <cellStyle name="Обычный 30 2 4 4 2 2" xfId="12372" xr:uid="{00000000-0005-0000-0000-00001C300000}"/>
    <cellStyle name="Обычный 30 2 4 4 3" xfId="12373" xr:uid="{00000000-0005-0000-0000-00001D300000}"/>
    <cellStyle name="Обычный 30 2 4 5" xfId="12374" xr:uid="{00000000-0005-0000-0000-00001E300000}"/>
    <cellStyle name="Обычный 30 2 4 5 2" xfId="12375" xr:uid="{00000000-0005-0000-0000-00001F300000}"/>
    <cellStyle name="Обычный 30 2 4 5 2 2" xfId="12376" xr:uid="{00000000-0005-0000-0000-000020300000}"/>
    <cellStyle name="Обычный 30 2 4 5 3" xfId="12377" xr:uid="{00000000-0005-0000-0000-000021300000}"/>
    <cellStyle name="Обычный 30 2 4 6" xfId="12378" xr:uid="{00000000-0005-0000-0000-000022300000}"/>
    <cellStyle name="Обычный 30 2 4 6 2" xfId="12379" xr:uid="{00000000-0005-0000-0000-000023300000}"/>
    <cellStyle name="Обычный 30 2 4 7" xfId="12380" xr:uid="{00000000-0005-0000-0000-000024300000}"/>
    <cellStyle name="Обычный 30 2 5" xfId="12381" xr:uid="{00000000-0005-0000-0000-000025300000}"/>
    <cellStyle name="Обычный 30 2 5 2" xfId="12382" xr:uid="{00000000-0005-0000-0000-000026300000}"/>
    <cellStyle name="Обычный 30 2 5 2 2" xfId="12383" xr:uid="{00000000-0005-0000-0000-000027300000}"/>
    <cellStyle name="Обычный 30 2 5 2 2 2" xfId="12384" xr:uid="{00000000-0005-0000-0000-000028300000}"/>
    <cellStyle name="Обычный 30 2 5 2 2 2 2" xfId="12385" xr:uid="{00000000-0005-0000-0000-000029300000}"/>
    <cellStyle name="Обычный 30 2 5 2 2 3" xfId="12386" xr:uid="{00000000-0005-0000-0000-00002A300000}"/>
    <cellStyle name="Обычный 30 2 5 2 3" xfId="12387" xr:uid="{00000000-0005-0000-0000-00002B300000}"/>
    <cellStyle name="Обычный 30 2 5 2 3 2" xfId="12388" xr:uid="{00000000-0005-0000-0000-00002C300000}"/>
    <cellStyle name="Обычный 30 2 5 2 3 2 2" xfId="12389" xr:uid="{00000000-0005-0000-0000-00002D300000}"/>
    <cellStyle name="Обычный 30 2 5 2 3 3" xfId="12390" xr:uid="{00000000-0005-0000-0000-00002E300000}"/>
    <cellStyle name="Обычный 30 2 5 2 4" xfId="12391" xr:uid="{00000000-0005-0000-0000-00002F300000}"/>
    <cellStyle name="Обычный 30 2 5 2 4 2" xfId="12392" xr:uid="{00000000-0005-0000-0000-000030300000}"/>
    <cellStyle name="Обычный 30 2 5 2 5" xfId="12393" xr:uid="{00000000-0005-0000-0000-000031300000}"/>
    <cellStyle name="Обычный 30 2 5 3" xfId="12394" xr:uid="{00000000-0005-0000-0000-000032300000}"/>
    <cellStyle name="Обычный 30 2 5 3 2" xfId="12395" xr:uid="{00000000-0005-0000-0000-000033300000}"/>
    <cellStyle name="Обычный 30 2 5 3 2 2" xfId="12396" xr:uid="{00000000-0005-0000-0000-000034300000}"/>
    <cellStyle name="Обычный 30 2 5 3 2 2 2" xfId="12397" xr:uid="{00000000-0005-0000-0000-000035300000}"/>
    <cellStyle name="Обычный 30 2 5 3 2 3" xfId="12398" xr:uid="{00000000-0005-0000-0000-000036300000}"/>
    <cellStyle name="Обычный 30 2 5 3 3" xfId="12399" xr:uid="{00000000-0005-0000-0000-000037300000}"/>
    <cellStyle name="Обычный 30 2 5 3 3 2" xfId="12400" xr:uid="{00000000-0005-0000-0000-000038300000}"/>
    <cellStyle name="Обычный 30 2 5 3 4" xfId="12401" xr:uid="{00000000-0005-0000-0000-000039300000}"/>
    <cellStyle name="Обычный 30 2 5 4" xfId="12402" xr:uid="{00000000-0005-0000-0000-00003A300000}"/>
    <cellStyle name="Обычный 30 2 5 4 2" xfId="12403" xr:uid="{00000000-0005-0000-0000-00003B300000}"/>
    <cellStyle name="Обычный 30 2 5 4 2 2" xfId="12404" xr:uid="{00000000-0005-0000-0000-00003C300000}"/>
    <cellStyle name="Обычный 30 2 5 4 3" xfId="12405" xr:uid="{00000000-0005-0000-0000-00003D300000}"/>
    <cellStyle name="Обычный 30 2 5 5" xfId="12406" xr:uid="{00000000-0005-0000-0000-00003E300000}"/>
    <cellStyle name="Обычный 30 2 5 5 2" xfId="12407" xr:uid="{00000000-0005-0000-0000-00003F300000}"/>
    <cellStyle name="Обычный 30 2 5 5 2 2" xfId="12408" xr:uid="{00000000-0005-0000-0000-000040300000}"/>
    <cellStyle name="Обычный 30 2 5 5 3" xfId="12409" xr:uid="{00000000-0005-0000-0000-000041300000}"/>
    <cellStyle name="Обычный 30 2 5 6" xfId="12410" xr:uid="{00000000-0005-0000-0000-000042300000}"/>
    <cellStyle name="Обычный 30 2 5 6 2" xfId="12411" xr:uid="{00000000-0005-0000-0000-000043300000}"/>
    <cellStyle name="Обычный 30 2 5 7" xfId="12412" xr:uid="{00000000-0005-0000-0000-000044300000}"/>
    <cellStyle name="Обычный 30 2 6" xfId="12413" xr:uid="{00000000-0005-0000-0000-000045300000}"/>
    <cellStyle name="Обычный 30 2 6 2" xfId="12414" xr:uid="{00000000-0005-0000-0000-000046300000}"/>
    <cellStyle name="Обычный 30 2 6 2 2" xfId="12415" xr:uid="{00000000-0005-0000-0000-000047300000}"/>
    <cellStyle name="Обычный 30 2 6 2 2 2" xfId="12416" xr:uid="{00000000-0005-0000-0000-000048300000}"/>
    <cellStyle name="Обычный 30 2 6 2 3" xfId="12417" xr:uid="{00000000-0005-0000-0000-000049300000}"/>
    <cellStyle name="Обычный 30 2 6 3" xfId="12418" xr:uid="{00000000-0005-0000-0000-00004A300000}"/>
    <cellStyle name="Обычный 30 2 6 3 2" xfId="12419" xr:uid="{00000000-0005-0000-0000-00004B300000}"/>
    <cellStyle name="Обычный 30 2 6 3 2 2" xfId="12420" xr:uid="{00000000-0005-0000-0000-00004C300000}"/>
    <cellStyle name="Обычный 30 2 6 3 3" xfId="12421" xr:uid="{00000000-0005-0000-0000-00004D300000}"/>
    <cellStyle name="Обычный 30 2 6 4" xfId="12422" xr:uid="{00000000-0005-0000-0000-00004E300000}"/>
    <cellStyle name="Обычный 30 2 6 4 2" xfId="12423" xr:uid="{00000000-0005-0000-0000-00004F300000}"/>
    <cellStyle name="Обычный 30 2 6 5" xfId="12424" xr:uid="{00000000-0005-0000-0000-000050300000}"/>
    <cellStyle name="Обычный 30 2 7" xfId="12425" xr:uid="{00000000-0005-0000-0000-000051300000}"/>
    <cellStyle name="Обычный 30 2 7 2" xfId="12426" xr:uid="{00000000-0005-0000-0000-000052300000}"/>
    <cellStyle name="Обычный 30 2 7 2 2" xfId="12427" xr:uid="{00000000-0005-0000-0000-000053300000}"/>
    <cellStyle name="Обычный 30 2 7 2 2 2" xfId="12428" xr:uid="{00000000-0005-0000-0000-000054300000}"/>
    <cellStyle name="Обычный 30 2 7 2 3" xfId="12429" xr:uid="{00000000-0005-0000-0000-000055300000}"/>
    <cellStyle name="Обычный 30 2 7 3" xfId="12430" xr:uid="{00000000-0005-0000-0000-000056300000}"/>
    <cellStyle name="Обычный 30 2 7 3 2" xfId="12431" xr:uid="{00000000-0005-0000-0000-000057300000}"/>
    <cellStyle name="Обычный 30 2 7 4" xfId="12432" xr:uid="{00000000-0005-0000-0000-000058300000}"/>
    <cellStyle name="Обычный 30 2 8" xfId="12433" xr:uid="{00000000-0005-0000-0000-000059300000}"/>
    <cellStyle name="Обычный 30 2 8 2" xfId="12434" xr:uid="{00000000-0005-0000-0000-00005A300000}"/>
    <cellStyle name="Обычный 30 2 8 2 2" xfId="12435" xr:uid="{00000000-0005-0000-0000-00005B300000}"/>
    <cellStyle name="Обычный 30 2 8 3" xfId="12436" xr:uid="{00000000-0005-0000-0000-00005C300000}"/>
    <cellStyle name="Обычный 30 2 9" xfId="12437" xr:uid="{00000000-0005-0000-0000-00005D300000}"/>
    <cellStyle name="Обычный 30 2 9 2" xfId="12438" xr:uid="{00000000-0005-0000-0000-00005E300000}"/>
    <cellStyle name="Обычный 30 2 9 2 2" xfId="12439" xr:uid="{00000000-0005-0000-0000-00005F300000}"/>
    <cellStyle name="Обычный 30 2 9 3" xfId="12440" xr:uid="{00000000-0005-0000-0000-000060300000}"/>
    <cellStyle name="Обычный 30 3" xfId="12441" xr:uid="{00000000-0005-0000-0000-000061300000}"/>
    <cellStyle name="Обычный 30 3 2" xfId="12442" xr:uid="{00000000-0005-0000-0000-000062300000}"/>
    <cellStyle name="Обычный 30 3 2 2" xfId="12443" xr:uid="{00000000-0005-0000-0000-000063300000}"/>
    <cellStyle name="Обычный 30 3 2 2 2" xfId="12444" xr:uid="{00000000-0005-0000-0000-000064300000}"/>
    <cellStyle name="Обычный 30 3 2 2 2 2" xfId="12445" xr:uid="{00000000-0005-0000-0000-000065300000}"/>
    <cellStyle name="Обычный 30 3 2 2 2 2 2" xfId="12446" xr:uid="{00000000-0005-0000-0000-000066300000}"/>
    <cellStyle name="Обычный 30 3 2 2 2 3" xfId="12447" xr:uid="{00000000-0005-0000-0000-000067300000}"/>
    <cellStyle name="Обычный 30 3 2 2 3" xfId="12448" xr:uid="{00000000-0005-0000-0000-000068300000}"/>
    <cellStyle name="Обычный 30 3 2 2 3 2" xfId="12449" xr:uid="{00000000-0005-0000-0000-000069300000}"/>
    <cellStyle name="Обычный 30 3 2 2 3 2 2" xfId="12450" xr:uid="{00000000-0005-0000-0000-00006A300000}"/>
    <cellStyle name="Обычный 30 3 2 2 3 3" xfId="12451" xr:uid="{00000000-0005-0000-0000-00006B300000}"/>
    <cellStyle name="Обычный 30 3 2 2 4" xfId="12452" xr:uid="{00000000-0005-0000-0000-00006C300000}"/>
    <cellStyle name="Обычный 30 3 2 2 4 2" xfId="12453" xr:uid="{00000000-0005-0000-0000-00006D300000}"/>
    <cellStyle name="Обычный 30 3 2 2 5" xfId="12454" xr:uid="{00000000-0005-0000-0000-00006E300000}"/>
    <cellStyle name="Обычный 30 3 2 3" xfId="12455" xr:uid="{00000000-0005-0000-0000-00006F300000}"/>
    <cellStyle name="Обычный 30 3 2 3 2" xfId="12456" xr:uid="{00000000-0005-0000-0000-000070300000}"/>
    <cellStyle name="Обычный 30 3 2 3 2 2" xfId="12457" xr:uid="{00000000-0005-0000-0000-000071300000}"/>
    <cellStyle name="Обычный 30 3 2 3 2 2 2" xfId="12458" xr:uid="{00000000-0005-0000-0000-000072300000}"/>
    <cellStyle name="Обычный 30 3 2 3 2 3" xfId="12459" xr:uid="{00000000-0005-0000-0000-000073300000}"/>
    <cellStyle name="Обычный 30 3 2 3 3" xfId="12460" xr:uid="{00000000-0005-0000-0000-000074300000}"/>
    <cellStyle name="Обычный 30 3 2 3 3 2" xfId="12461" xr:uid="{00000000-0005-0000-0000-000075300000}"/>
    <cellStyle name="Обычный 30 3 2 3 4" xfId="12462" xr:uid="{00000000-0005-0000-0000-000076300000}"/>
    <cellStyle name="Обычный 30 3 2 4" xfId="12463" xr:uid="{00000000-0005-0000-0000-000077300000}"/>
    <cellStyle name="Обычный 30 3 2 4 2" xfId="12464" xr:uid="{00000000-0005-0000-0000-000078300000}"/>
    <cellStyle name="Обычный 30 3 2 4 2 2" xfId="12465" xr:uid="{00000000-0005-0000-0000-000079300000}"/>
    <cellStyle name="Обычный 30 3 2 4 3" xfId="12466" xr:uid="{00000000-0005-0000-0000-00007A300000}"/>
    <cellStyle name="Обычный 30 3 2 5" xfId="12467" xr:uid="{00000000-0005-0000-0000-00007B300000}"/>
    <cellStyle name="Обычный 30 3 2 5 2" xfId="12468" xr:uid="{00000000-0005-0000-0000-00007C300000}"/>
    <cellStyle name="Обычный 30 3 2 5 2 2" xfId="12469" xr:uid="{00000000-0005-0000-0000-00007D300000}"/>
    <cellStyle name="Обычный 30 3 2 5 3" xfId="12470" xr:uid="{00000000-0005-0000-0000-00007E300000}"/>
    <cellStyle name="Обычный 30 3 2 6" xfId="12471" xr:uid="{00000000-0005-0000-0000-00007F300000}"/>
    <cellStyle name="Обычный 30 3 2 6 2" xfId="12472" xr:uid="{00000000-0005-0000-0000-000080300000}"/>
    <cellStyle name="Обычный 30 3 2 7" xfId="12473" xr:uid="{00000000-0005-0000-0000-000081300000}"/>
    <cellStyle name="Обычный 30 3 3" xfId="12474" xr:uid="{00000000-0005-0000-0000-000082300000}"/>
    <cellStyle name="Обычный 30 3 3 2" xfId="12475" xr:uid="{00000000-0005-0000-0000-000083300000}"/>
    <cellStyle name="Обычный 30 3 3 2 2" xfId="12476" xr:uid="{00000000-0005-0000-0000-000084300000}"/>
    <cellStyle name="Обычный 30 3 3 2 2 2" xfId="12477" xr:uid="{00000000-0005-0000-0000-000085300000}"/>
    <cellStyle name="Обычный 30 3 3 2 3" xfId="12478" xr:uid="{00000000-0005-0000-0000-000086300000}"/>
    <cellStyle name="Обычный 30 3 3 3" xfId="12479" xr:uid="{00000000-0005-0000-0000-000087300000}"/>
    <cellStyle name="Обычный 30 3 3 3 2" xfId="12480" xr:uid="{00000000-0005-0000-0000-000088300000}"/>
    <cellStyle name="Обычный 30 3 3 3 2 2" xfId="12481" xr:uid="{00000000-0005-0000-0000-000089300000}"/>
    <cellStyle name="Обычный 30 3 3 3 3" xfId="12482" xr:uid="{00000000-0005-0000-0000-00008A300000}"/>
    <cellStyle name="Обычный 30 3 3 4" xfId="12483" xr:uid="{00000000-0005-0000-0000-00008B300000}"/>
    <cellStyle name="Обычный 30 3 3 4 2" xfId="12484" xr:uid="{00000000-0005-0000-0000-00008C300000}"/>
    <cellStyle name="Обычный 30 3 3 5" xfId="12485" xr:uid="{00000000-0005-0000-0000-00008D300000}"/>
    <cellStyle name="Обычный 30 3 4" xfId="12486" xr:uid="{00000000-0005-0000-0000-00008E300000}"/>
    <cellStyle name="Обычный 30 3 4 2" xfId="12487" xr:uid="{00000000-0005-0000-0000-00008F300000}"/>
    <cellStyle name="Обычный 30 3 4 2 2" xfId="12488" xr:uid="{00000000-0005-0000-0000-000090300000}"/>
    <cellStyle name="Обычный 30 3 4 2 2 2" xfId="12489" xr:uid="{00000000-0005-0000-0000-000091300000}"/>
    <cellStyle name="Обычный 30 3 4 2 3" xfId="12490" xr:uid="{00000000-0005-0000-0000-000092300000}"/>
    <cellStyle name="Обычный 30 3 4 3" xfId="12491" xr:uid="{00000000-0005-0000-0000-000093300000}"/>
    <cellStyle name="Обычный 30 3 4 3 2" xfId="12492" xr:uid="{00000000-0005-0000-0000-000094300000}"/>
    <cellStyle name="Обычный 30 3 4 4" xfId="12493" xr:uid="{00000000-0005-0000-0000-000095300000}"/>
    <cellStyle name="Обычный 30 3 5" xfId="12494" xr:uid="{00000000-0005-0000-0000-000096300000}"/>
    <cellStyle name="Обычный 30 3 5 2" xfId="12495" xr:uid="{00000000-0005-0000-0000-000097300000}"/>
    <cellStyle name="Обычный 30 3 5 2 2" xfId="12496" xr:uid="{00000000-0005-0000-0000-000098300000}"/>
    <cellStyle name="Обычный 30 3 5 3" xfId="12497" xr:uid="{00000000-0005-0000-0000-000099300000}"/>
    <cellStyle name="Обычный 30 3 6" xfId="12498" xr:uid="{00000000-0005-0000-0000-00009A300000}"/>
    <cellStyle name="Обычный 30 3 6 2" xfId="12499" xr:uid="{00000000-0005-0000-0000-00009B300000}"/>
    <cellStyle name="Обычный 30 3 6 2 2" xfId="12500" xr:uid="{00000000-0005-0000-0000-00009C300000}"/>
    <cellStyle name="Обычный 30 3 6 3" xfId="12501" xr:uid="{00000000-0005-0000-0000-00009D300000}"/>
    <cellStyle name="Обычный 30 3 7" xfId="12502" xr:uid="{00000000-0005-0000-0000-00009E300000}"/>
    <cellStyle name="Обычный 30 3 7 2" xfId="12503" xr:uid="{00000000-0005-0000-0000-00009F300000}"/>
    <cellStyle name="Обычный 30 3 8" xfId="12504" xr:uid="{00000000-0005-0000-0000-0000A0300000}"/>
    <cellStyle name="Обычный 30 4" xfId="12505" xr:uid="{00000000-0005-0000-0000-0000A1300000}"/>
    <cellStyle name="Обычный 30 4 2" xfId="12506" xr:uid="{00000000-0005-0000-0000-0000A2300000}"/>
    <cellStyle name="Обычный 30 4 2 2" xfId="12507" xr:uid="{00000000-0005-0000-0000-0000A3300000}"/>
    <cellStyle name="Обычный 30 4 2 2 2" xfId="12508" xr:uid="{00000000-0005-0000-0000-0000A4300000}"/>
    <cellStyle name="Обычный 30 4 2 2 2 2" xfId="12509" xr:uid="{00000000-0005-0000-0000-0000A5300000}"/>
    <cellStyle name="Обычный 30 4 2 2 2 2 2" xfId="12510" xr:uid="{00000000-0005-0000-0000-0000A6300000}"/>
    <cellStyle name="Обычный 30 4 2 2 2 3" xfId="12511" xr:uid="{00000000-0005-0000-0000-0000A7300000}"/>
    <cellStyle name="Обычный 30 4 2 2 3" xfId="12512" xr:uid="{00000000-0005-0000-0000-0000A8300000}"/>
    <cellStyle name="Обычный 30 4 2 2 3 2" xfId="12513" xr:uid="{00000000-0005-0000-0000-0000A9300000}"/>
    <cellStyle name="Обычный 30 4 2 2 3 2 2" xfId="12514" xr:uid="{00000000-0005-0000-0000-0000AA300000}"/>
    <cellStyle name="Обычный 30 4 2 2 3 3" xfId="12515" xr:uid="{00000000-0005-0000-0000-0000AB300000}"/>
    <cellStyle name="Обычный 30 4 2 2 4" xfId="12516" xr:uid="{00000000-0005-0000-0000-0000AC300000}"/>
    <cellStyle name="Обычный 30 4 2 2 4 2" xfId="12517" xr:uid="{00000000-0005-0000-0000-0000AD300000}"/>
    <cellStyle name="Обычный 30 4 2 2 5" xfId="12518" xr:uid="{00000000-0005-0000-0000-0000AE300000}"/>
    <cellStyle name="Обычный 30 4 2 3" xfId="12519" xr:uid="{00000000-0005-0000-0000-0000AF300000}"/>
    <cellStyle name="Обычный 30 4 2 3 2" xfId="12520" xr:uid="{00000000-0005-0000-0000-0000B0300000}"/>
    <cellStyle name="Обычный 30 4 2 3 2 2" xfId="12521" xr:uid="{00000000-0005-0000-0000-0000B1300000}"/>
    <cellStyle name="Обычный 30 4 2 3 2 2 2" xfId="12522" xr:uid="{00000000-0005-0000-0000-0000B2300000}"/>
    <cellStyle name="Обычный 30 4 2 3 2 3" xfId="12523" xr:uid="{00000000-0005-0000-0000-0000B3300000}"/>
    <cellStyle name="Обычный 30 4 2 3 3" xfId="12524" xr:uid="{00000000-0005-0000-0000-0000B4300000}"/>
    <cellStyle name="Обычный 30 4 2 3 3 2" xfId="12525" xr:uid="{00000000-0005-0000-0000-0000B5300000}"/>
    <cellStyle name="Обычный 30 4 2 3 4" xfId="12526" xr:uid="{00000000-0005-0000-0000-0000B6300000}"/>
    <cellStyle name="Обычный 30 4 2 4" xfId="12527" xr:uid="{00000000-0005-0000-0000-0000B7300000}"/>
    <cellStyle name="Обычный 30 4 2 4 2" xfId="12528" xr:uid="{00000000-0005-0000-0000-0000B8300000}"/>
    <cellStyle name="Обычный 30 4 2 4 2 2" xfId="12529" xr:uid="{00000000-0005-0000-0000-0000B9300000}"/>
    <cellStyle name="Обычный 30 4 2 4 3" xfId="12530" xr:uid="{00000000-0005-0000-0000-0000BA300000}"/>
    <cellStyle name="Обычный 30 4 2 5" xfId="12531" xr:uid="{00000000-0005-0000-0000-0000BB300000}"/>
    <cellStyle name="Обычный 30 4 2 5 2" xfId="12532" xr:uid="{00000000-0005-0000-0000-0000BC300000}"/>
    <cellStyle name="Обычный 30 4 2 5 2 2" xfId="12533" xr:uid="{00000000-0005-0000-0000-0000BD300000}"/>
    <cellStyle name="Обычный 30 4 2 5 3" xfId="12534" xr:uid="{00000000-0005-0000-0000-0000BE300000}"/>
    <cellStyle name="Обычный 30 4 2 6" xfId="12535" xr:uid="{00000000-0005-0000-0000-0000BF300000}"/>
    <cellStyle name="Обычный 30 4 2 6 2" xfId="12536" xr:uid="{00000000-0005-0000-0000-0000C0300000}"/>
    <cellStyle name="Обычный 30 4 2 7" xfId="12537" xr:uid="{00000000-0005-0000-0000-0000C1300000}"/>
    <cellStyle name="Обычный 30 4 3" xfId="12538" xr:uid="{00000000-0005-0000-0000-0000C2300000}"/>
    <cellStyle name="Обычный 30 4 3 2" xfId="12539" xr:uid="{00000000-0005-0000-0000-0000C3300000}"/>
    <cellStyle name="Обычный 30 4 3 2 2" xfId="12540" xr:uid="{00000000-0005-0000-0000-0000C4300000}"/>
    <cellStyle name="Обычный 30 4 3 2 2 2" xfId="12541" xr:uid="{00000000-0005-0000-0000-0000C5300000}"/>
    <cellStyle name="Обычный 30 4 3 2 3" xfId="12542" xr:uid="{00000000-0005-0000-0000-0000C6300000}"/>
    <cellStyle name="Обычный 30 4 3 3" xfId="12543" xr:uid="{00000000-0005-0000-0000-0000C7300000}"/>
    <cellStyle name="Обычный 30 4 3 3 2" xfId="12544" xr:uid="{00000000-0005-0000-0000-0000C8300000}"/>
    <cellStyle name="Обычный 30 4 3 3 2 2" xfId="12545" xr:uid="{00000000-0005-0000-0000-0000C9300000}"/>
    <cellStyle name="Обычный 30 4 3 3 3" xfId="12546" xr:uid="{00000000-0005-0000-0000-0000CA300000}"/>
    <cellStyle name="Обычный 30 4 3 4" xfId="12547" xr:uid="{00000000-0005-0000-0000-0000CB300000}"/>
    <cellStyle name="Обычный 30 4 3 4 2" xfId="12548" xr:uid="{00000000-0005-0000-0000-0000CC300000}"/>
    <cellStyle name="Обычный 30 4 3 5" xfId="12549" xr:uid="{00000000-0005-0000-0000-0000CD300000}"/>
    <cellStyle name="Обычный 30 4 4" xfId="12550" xr:uid="{00000000-0005-0000-0000-0000CE300000}"/>
    <cellStyle name="Обычный 30 4 4 2" xfId="12551" xr:uid="{00000000-0005-0000-0000-0000CF300000}"/>
    <cellStyle name="Обычный 30 4 4 2 2" xfId="12552" xr:uid="{00000000-0005-0000-0000-0000D0300000}"/>
    <cellStyle name="Обычный 30 4 4 2 2 2" xfId="12553" xr:uid="{00000000-0005-0000-0000-0000D1300000}"/>
    <cellStyle name="Обычный 30 4 4 2 3" xfId="12554" xr:uid="{00000000-0005-0000-0000-0000D2300000}"/>
    <cellStyle name="Обычный 30 4 4 3" xfId="12555" xr:uid="{00000000-0005-0000-0000-0000D3300000}"/>
    <cellStyle name="Обычный 30 4 4 3 2" xfId="12556" xr:uid="{00000000-0005-0000-0000-0000D4300000}"/>
    <cellStyle name="Обычный 30 4 4 4" xfId="12557" xr:uid="{00000000-0005-0000-0000-0000D5300000}"/>
    <cellStyle name="Обычный 30 4 5" xfId="12558" xr:uid="{00000000-0005-0000-0000-0000D6300000}"/>
    <cellStyle name="Обычный 30 4 5 2" xfId="12559" xr:uid="{00000000-0005-0000-0000-0000D7300000}"/>
    <cellStyle name="Обычный 30 4 5 2 2" xfId="12560" xr:uid="{00000000-0005-0000-0000-0000D8300000}"/>
    <cellStyle name="Обычный 30 4 5 3" xfId="12561" xr:uid="{00000000-0005-0000-0000-0000D9300000}"/>
    <cellStyle name="Обычный 30 4 6" xfId="12562" xr:uid="{00000000-0005-0000-0000-0000DA300000}"/>
    <cellStyle name="Обычный 30 4 6 2" xfId="12563" xr:uid="{00000000-0005-0000-0000-0000DB300000}"/>
    <cellStyle name="Обычный 30 4 6 2 2" xfId="12564" xr:uid="{00000000-0005-0000-0000-0000DC300000}"/>
    <cellStyle name="Обычный 30 4 6 3" xfId="12565" xr:uid="{00000000-0005-0000-0000-0000DD300000}"/>
    <cellStyle name="Обычный 30 4 7" xfId="12566" xr:uid="{00000000-0005-0000-0000-0000DE300000}"/>
    <cellStyle name="Обычный 30 4 7 2" xfId="12567" xr:uid="{00000000-0005-0000-0000-0000DF300000}"/>
    <cellStyle name="Обычный 30 4 8" xfId="12568" xr:uid="{00000000-0005-0000-0000-0000E0300000}"/>
    <cellStyle name="Обычный 30 5" xfId="12569" xr:uid="{00000000-0005-0000-0000-0000E1300000}"/>
    <cellStyle name="Обычный 30 5 2" xfId="12570" xr:uid="{00000000-0005-0000-0000-0000E2300000}"/>
    <cellStyle name="Обычный 30 5 2 2" xfId="12571" xr:uid="{00000000-0005-0000-0000-0000E3300000}"/>
    <cellStyle name="Обычный 30 5 2 3" xfId="12572" xr:uid="{00000000-0005-0000-0000-0000E4300000}"/>
    <cellStyle name="Обычный 30 5 2 3 2" xfId="12573" xr:uid="{00000000-0005-0000-0000-0000E5300000}"/>
    <cellStyle name="Обычный 30 5 2 3 2 2" xfId="12574" xr:uid="{00000000-0005-0000-0000-0000E6300000}"/>
    <cellStyle name="Обычный 30 5 2 3 3" xfId="12575" xr:uid="{00000000-0005-0000-0000-0000E7300000}"/>
    <cellStyle name="Обычный 30 5 2 4" xfId="12576" xr:uid="{00000000-0005-0000-0000-0000E8300000}"/>
    <cellStyle name="Обычный 30 5 2 4 2" xfId="12577" xr:uid="{00000000-0005-0000-0000-0000E9300000}"/>
    <cellStyle name="Обычный 30 5 2 5" xfId="12578" xr:uid="{00000000-0005-0000-0000-0000EA300000}"/>
    <cellStyle name="Обычный 30 5 3" xfId="12579" xr:uid="{00000000-0005-0000-0000-0000EB300000}"/>
    <cellStyle name="Обычный 30 5 3 2" xfId="12580" xr:uid="{00000000-0005-0000-0000-0000EC300000}"/>
    <cellStyle name="Обычный 30 5 3 2 2" xfId="12581" xr:uid="{00000000-0005-0000-0000-0000ED300000}"/>
    <cellStyle name="Обычный 30 5 3 2 2 2" xfId="12582" xr:uid="{00000000-0005-0000-0000-0000EE300000}"/>
    <cellStyle name="Обычный 30 5 3 2 3" xfId="12583" xr:uid="{00000000-0005-0000-0000-0000EF300000}"/>
    <cellStyle name="Обычный 30 5 3 3" xfId="12584" xr:uid="{00000000-0005-0000-0000-0000F0300000}"/>
    <cellStyle name="Обычный 30 5 3 3 2" xfId="12585" xr:uid="{00000000-0005-0000-0000-0000F1300000}"/>
    <cellStyle name="Обычный 30 5 3 4" xfId="12586" xr:uid="{00000000-0005-0000-0000-0000F2300000}"/>
    <cellStyle name="Обычный 30 5 4" xfId="12587" xr:uid="{00000000-0005-0000-0000-0000F3300000}"/>
    <cellStyle name="Обычный 30 5 4 2" xfId="12588" xr:uid="{00000000-0005-0000-0000-0000F4300000}"/>
    <cellStyle name="Обычный 30 5 4 2 2" xfId="12589" xr:uid="{00000000-0005-0000-0000-0000F5300000}"/>
    <cellStyle name="Обычный 30 5 4 3" xfId="12590" xr:uid="{00000000-0005-0000-0000-0000F6300000}"/>
    <cellStyle name="Обычный 30 5 5" xfId="12591" xr:uid="{00000000-0005-0000-0000-0000F7300000}"/>
    <cellStyle name="Обычный 30 5 5 2" xfId="12592" xr:uid="{00000000-0005-0000-0000-0000F8300000}"/>
    <cellStyle name="Обычный 30 5 5 2 2" xfId="12593" xr:uid="{00000000-0005-0000-0000-0000F9300000}"/>
    <cellStyle name="Обычный 30 5 5 3" xfId="12594" xr:uid="{00000000-0005-0000-0000-0000FA300000}"/>
    <cellStyle name="Обычный 30 5 6" xfId="12595" xr:uid="{00000000-0005-0000-0000-0000FB300000}"/>
    <cellStyle name="Обычный 30 5 6 2" xfId="12596" xr:uid="{00000000-0005-0000-0000-0000FC300000}"/>
    <cellStyle name="Обычный 30 5 7" xfId="12597" xr:uid="{00000000-0005-0000-0000-0000FD300000}"/>
    <cellStyle name="Обычный 30 6" xfId="12598" xr:uid="{00000000-0005-0000-0000-0000FE300000}"/>
    <cellStyle name="Обычный 30 6 2" xfId="12599" xr:uid="{00000000-0005-0000-0000-0000FF300000}"/>
    <cellStyle name="Обычный 30 6 3" xfId="12600" xr:uid="{00000000-0005-0000-0000-000000310000}"/>
    <cellStyle name="Обычный 30 6 3 2" xfId="12601" xr:uid="{00000000-0005-0000-0000-000001310000}"/>
    <cellStyle name="Обычный 30 6 3 2 2" xfId="12602" xr:uid="{00000000-0005-0000-0000-000002310000}"/>
    <cellStyle name="Обычный 30 6 3 3" xfId="12603" xr:uid="{00000000-0005-0000-0000-000003310000}"/>
    <cellStyle name="Обычный 30 6 4" xfId="12604" xr:uid="{00000000-0005-0000-0000-000004310000}"/>
    <cellStyle name="Обычный 30 6 4 2" xfId="12605" xr:uid="{00000000-0005-0000-0000-000005310000}"/>
    <cellStyle name="Обычный 30 6 5" xfId="12606" xr:uid="{00000000-0005-0000-0000-000006310000}"/>
    <cellStyle name="Обычный 30 7" xfId="12607" xr:uid="{00000000-0005-0000-0000-000007310000}"/>
    <cellStyle name="Обычный 30 7 2" xfId="12608" xr:uid="{00000000-0005-0000-0000-000008310000}"/>
    <cellStyle name="Обычный 30 7 2 2" xfId="12609" xr:uid="{00000000-0005-0000-0000-000009310000}"/>
    <cellStyle name="Обычный 30 7 2 2 2" xfId="12610" xr:uid="{00000000-0005-0000-0000-00000A310000}"/>
    <cellStyle name="Обычный 30 7 2 3" xfId="12611" xr:uid="{00000000-0005-0000-0000-00000B310000}"/>
    <cellStyle name="Обычный 30 7 3" xfId="12612" xr:uid="{00000000-0005-0000-0000-00000C310000}"/>
    <cellStyle name="Обычный 30 7 3 2" xfId="12613" xr:uid="{00000000-0005-0000-0000-00000D310000}"/>
    <cellStyle name="Обычный 30 7 3 2 2" xfId="12614" xr:uid="{00000000-0005-0000-0000-00000E310000}"/>
    <cellStyle name="Обычный 30 7 3 3" xfId="12615" xr:uid="{00000000-0005-0000-0000-00000F310000}"/>
    <cellStyle name="Обычный 30 7 4" xfId="12616" xr:uid="{00000000-0005-0000-0000-000010310000}"/>
    <cellStyle name="Обычный 30 7 4 2" xfId="12617" xr:uid="{00000000-0005-0000-0000-000011310000}"/>
    <cellStyle name="Обычный 30 7 5" xfId="12618" xr:uid="{00000000-0005-0000-0000-000012310000}"/>
    <cellStyle name="Обычный 30 8" xfId="12619" xr:uid="{00000000-0005-0000-0000-000013310000}"/>
    <cellStyle name="Обычный 30 8 2" xfId="12620" xr:uid="{00000000-0005-0000-0000-000014310000}"/>
    <cellStyle name="Обычный 30 8 2 2" xfId="12621" xr:uid="{00000000-0005-0000-0000-000015310000}"/>
    <cellStyle name="Обычный 30 8 3" xfId="12622" xr:uid="{00000000-0005-0000-0000-000016310000}"/>
    <cellStyle name="Обычный 30 9" xfId="12623" xr:uid="{00000000-0005-0000-0000-000017310000}"/>
    <cellStyle name="Обычный 30 9 2" xfId="12624" xr:uid="{00000000-0005-0000-0000-000018310000}"/>
    <cellStyle name="Обычный 30 9 2 2" xfId="12625" xr:uid="{00000000-0005-0000-0000-000019310000}"/>
    <cellStyle name="Обычный 30 9 3" xfId="12626" xr:uid="{00000000-0005-0000-0000-00001A310000}"/>
    <cellStyle name="Обычный 300" xfId="12627" xr:uid="{00000000-0005-0000-0000-00001B310000}"/>
    <cellStyle name="Обычный 301" xfId="12628" xr:uid="{00000000-0005-0000-0000-00001C310000}"/>
    <cellStyle name="Обычный 302" xfId="12629" xr:uid="{00000000-0005-0000-0000-00001D310000}"/>
    <cellStyle name="Обычный 303" xfId="12630" xr:uid="{00000000-0005-0000-0000-00001E310000}"/>
    <cellStyle name="Обычный 304" xfId="12631" xr:uid="{00000000-0005-0000-0000-00001F310000}"/>
    <cellStyle name="Обычный 305" xfId="12632" xr:uid="{00000000-0005-0000-0000-000020310000}"/>
    <cellStyle name="Обычный 306" xfId="12633" xr:uid="{00000000-0005-0000-0000-000021310000}"/>
    <cellStyle name="Обычный 307" xfId="12634" xr:uid="{00000000-0005-0000-0000-000022310000}"/>
    <cellStyle name="Обычный 308" xfId="12635" xr:uid="{00000000-0005-0000-0000-000023310000}"/>
    <cellStyle name="Обычный 309" xfId="12636" xr:uid="{00000000-0005-0000-0000-000024310000}"/>
    <cellStyle name="Обычный 31" xfId="12637" xr:uid="{00000000-0005-0000-0000-000025310000}"/>
    <cellStyle name="Обычный 31 2" xfId="12638" xr:uid="{00000000-0005-0000-0000-000026310000}"/>
    <cellStyle name="Обычный 31 2 10" xfId="12639" xr:uid="{00000000-0005-0000-0000-000027310000}"/>
    <cellStyle name="Обычный 31 2 10 2" xfId="12640" xr:uid="{00000000-0005-0000-0000-000028310000}"/>
    <cellStyle name="Обычный 31 2 11" xfId="12641" xr:uid="{00000000-0005-0000-0000-000029310000}"/>
    <cellStyle name="Обычный 31 2 2" xfId="12642" xr:uid="{00000000-0005-0000-0000-00002A310000}"/>
    <cellStyle name="Обычный 31 2 2 2" xfId="12643" xr:uid="{00000000-0005-0000-0000-00002B310000}"/>
    <cellStyle name="Обычный 31 2 2 2 2" xfId="12644" xr:uid="{00000000-0005-0000-0000-00002C310000}"/>
    <cellStyle name="Обычный 31 2 2 2 2 2" xfId="12645" xr:uid="{00000000-0005-0000-0000-00002D310000}"/>
    <cellStyle name="Обычный 31 2 2 2 2 2 2" xfId="12646" xr:uid="{00000000-0005-0000-0000-00002E310000}"/>
    <cellStyle name="Обычный 31 2 2 2 2 2 2 2" xfId="12647" xr:uid="{00000000-0005-0000-0000-00002F310000}"/>
    <cellStyle name="Обычный 31 2 2 2 2 2 3" xfId="12648" xr:uid="{00000000-0005-0000-0000-000030310000}"/>
    <cellStyle name="Обычный 31 2 2 2 2 3" xfId="12649" xr:uid="{00000000-0005-0000-0000-000031310000}"/>
    <cellStyle name="Обычный 31 2 2 2 2 3 2" xfId="12650" xr:uid="{00000000-0005-0000-0000-000032310000}"/>
    <cellStyle name="Обычный 31 2 2 2 2 3 2 2" xfId="12651" xr:uid="{00000000-0005-0000-0000-000033310000}"/>
    <cellStyle name="Обычный 31 2 2 2 2 3 3" xfId="12652" xr:uid="{00000000-0005-0000-0000-000034310000}"/>
    <cellStyle name="Обычный 31 2 2 2 2 4" xfId="12653" xr:uid="{00000000-0005-0000-0000-000035310000}"/>
    <cellStyle name="Обычный 31 2 2 2 2 4 2" xfId="12654" xr:uid="{00000000-0005-0000-0000-000036310000}"/>
    <cellStyle name="Обычный 31 2 2 2 2 5" xfId="12655" xr:uid="{00000000-0005-0000-0000-000037310000}"/>
    <cellStyle name="Обычный 31 2 2 2 3" xfId="12656" xr:uid="{00000000-0005-0000-0000-000038310000}"/>
    <cellStyle name="Обычный 31 2 2 2 3 2" xfId="12657" xr:uid="{00000000-0005-0000-0000-000039310000}"/>
    <cellStyle name="Обычный 31 2 2 2 3 2 2" xfId="12658" xr:uid="{00000000-0005-0000-0000-00003A310000}"/>
    <cellStyle name="Обычный 31 2 2 2 3 2 2 2" xfId="12659" xr:uid="{00000000-0005-0000-0000-00003B310000}"/>
    <cellStyle name="Обычный 31 2 2 2 3 2 3" xfId="12660" xr:uid="{00000000-0005-0000-0000-00003C310000}"/>
    <cellStyle name="Обычный 31 2 2 2 3 3" xfId="12661" xr:uid="{00000000-0005-0000-0000-00003D310000}"/>
    <cellStyle name="Обычный 31 2 2 2 3 3 2" xfId="12662" xr:uid="{00000000-0005-0000-0000-00003E310000}"/>
    <cellStyle name="Обычный 31 2 2 2 3 4" xfId="12663" xr:uid="{00000000-0005-0000-0000-00003F310000}"/>
    <cellStyle name="Обычный 31 2 2 2 4" xfId="12664" xr:uid="{00000000-0005-0000-0000-000040310000}"/>
    <cellStyle name="Обычный 31 2 2 2 4 2" xfId="12665" xr:uid="{00000000-0005-0000-0000-000041310000}"/>
    <cellStyle name="Обычный 31 2 2 2 4 2 2" xfId="12666" xr:uid="{00000000-0005-0000-0000-000042310000}"/>
    <cellStyle name="Обычный 31 2 2 2 4 3" xfId="12667" xr:uid="{00000000-0005-0000-0000-000043310000}"/>
    <cellStyle name="Обычный 31 2 2 2 5" xfId="12668" xr:uid="{00000000-0005-0000-0000-000044310000}"/>
    <cellStyle name="Обычный 31 2 2 2 5 2" xfId="12669" xr:uid="{00000000-0005-0000-0000-000045310000}"/>
    <cellStyle name="Обычный 31 2 2 2 5 2 2" xfId="12670" xr:uid="{00000000-0005-0000-0000-000046310000}"/>
    <cellStyle name="Обычный 31 2 2 2 5 3" xfId="12671" xr:uid="{00000000-0005-0000-0000-000047310000}"/>
    <cellStyle name="Обычный 31 2 2 2 6" xfId="12672" xr:uid="{00000000-0005-0000-0000-000048310000}"/>
    <cellStyle name="Обычный 31 2 2 2 6 2" xfId="12673" xr:uid="{00000000-0005-0000-0000-000049310000}"/>
    <cellStyle name="Обычный 31 2 2 2 7" xfId="12674" xr:uid="{00000000-0005-0000-0000-00004A310000}"/>
    <cellStyle name="Обычный 31 2 2 3" xfId="12675" xr:uid="{00000000-0005-0000-0000-00004B310000}"/>
    <cellStyle name="Обычный 31 2 2 3 2" xfId="12676" xr:uid="{00000000-0005-0000-0000-00004C310000}"/>
    <cellStyle name="Обычный 31 2 2 3 2 2" xfId="12677" xr:uid="{00000000-0005-0000-0000-00004D310000}"/>
    <cellStyle name="Обычный 31 2 2 3 2 2 2" xfId="12678" xr:uid="{00000000-0005-0000-0000-00004E310000}"/>
    <cellStyle name="Обычный 31 2 2 3 2 3" xfId="12679" xr:uid="{00000000-0005-0000-0000-00004F310000}"/>
    <cellStyle name="Обычный 31 2 2 3 3" xfId="12680" xr:uid="{00000000-0005-0000-0000-000050310000}"/>
    <cellStyle name="Обычный 31 2 2 3 3 2" xfId="12681" xr:uid="{00000000-0005-0000-0000-000051310000}"/>
    <cellStyle name="Обычный 31 2 2 3 3 2 2" xfId="12682" xr:uid="{00000000-0005-0000-0000-000052310000}"/>
    <cellStyle name="Обычный 31 2 2 3 3 3" xfId="12683" xr:uid="{00000000-0005-0000-0000-000053310000}"/>
    <cellStyle name="Обычный 31 2 2 3 4" xfId="12684" xr:uid="{00000000-0005-0000-0000-000054310000}"/>
    <cellStyle name="Обычный 31 2 2 3 4 2" xfId="12685" xr:uid="{00000000-0005-0000-0000-000055310000}"/>
    <cellStyle name="Обычный 31 2 2 3 5" xfId="12686" xr:uid="{00000000-0005-0000-0000-000056310000}"/>
    <cellStyle name="Обычный 31 2 2 4" xfId="12687" xr:uid="{00000000-0005-0000-0000-000057310000}"/>
    <cellStyle name="Обычный 31 2 2 4 2" xfId="12688" xr:uid="{00000000-0005-0000-0000-000058310000}"/>
    <cellStyle name="Обычный 31 2 2 4 2 2" xfId="12689" xr:uid="{00000000-0005-0000-0000-000059310000}"/>
    <cellStyle name="Обычный 31 2 2 4 2 2 2" xfId="12690" xr:uid="{00000000-0005-0000-0000-00005A310000}"/>
    <cellStyle name="Обычный 31 2 2 4 2 3" xfId="12691" xr:uid="{00000000-0005-0000-0000-00005B310000}"/>
    <cellStyle name="Обычный 31 2 2 4 3" xfId="12692" xr:uid="{00000000-0005-0000-0000-00005C310000}"/>
    <cellStyle name="Обычный 31 2 2 4 3 2" xfId="12693" xr:uid="{00000000-0005-0000-0000-00005D310000}"/>
    <cellStyle name="Обычный 31 2 2 4 4" xfId="12694" xr:uid="{00000000-0005-0000-0000-00005E310000}"/>
    <cellStyle name="Обычный 31 2 2 5" xfId="12695" xr:uid="{00000000-0005-0000-0000-00005F310000}"/>
    <cellStyle name="Обычный 31 2 2 5 2" xfId="12696" xr:uid="{00000000-0005-0000-0000-000060310000}"/>
    <cellStyle name="Обычный 31 2 2 5 2 2" xfId="12697" xr:uid="{00000000-0005-0000-0000-000061310000}"/>
    <cellStyle name="Обычный 31 2 2 5 3" xfId="12698" xr:uid="{00000000-0005-0000-0000-000062310000}"/>
    <cellStyle name="Обычный 31 2 2 6" xfId="12699" xr:uid="{00000000-0005-0000-0000-000063310000}"/>
    <cellStyle name="Обычный 31 2 2 6 2" xfId="12700" xr:uid="{00000000-0005-0000-0000-000064310000}"/>
    <cellStyle name="Обычный 31 2 2 6 2 2" xfId="12701" xr:uid="{00000000-0005-0000-0000-000065310000}"/>
    <cellStyle name="Обычный 31 2 2 6 3" xfId="12702" xr:uid="{00000000-0005-0000-0000-000066310000}"/>
    <cellStyle name="Обычный 31 2 2 7" xfId="12703" xr:uid="{00000000-0005-0000-0000-000067310000}"/>
    <cellStyle name="Обычный 31 2 2 7 2" xfId="12704" xr:uid="{00000000-0005-0000-0000-000068310000}"/>
    <cellStyle name="Обычный 31 2 2 8" xfId="12705" xr:uid="{00000000-0005-0000-0000-000069310000}"/>
    <cellStyle name="Обычный 31 2 3" xfId="12706" xr:uid="{00000000-0005-0000-0000-00006A310000}"/>
    <cellStyle name="Обычный 31 2 3 2" xfId="12707" xr:uid="{00000000-0005-0000-0000-00006B310000}"/>
    <cellStyle name="Обычный 31 2 3 2 2" xfId="12708" xr:uid="{00000000-0005-0000-0000-00006C310000}"/>
    <cellStyle name="Обычный 31 2 3 2 2 2" xfId="12709" xr:uid="{00000000-0005-0000-0000-00006D310000}"/>
    <cellStyle name="Обычный 31 2 3 2 2 2 2" xfId="12710" xr:uid="{00000000-0005-0000-0000-00006E310000}"/>
    <cellStyle name="Обычный 31 2 3 2 2 2 2 2" xfId="12711" xr:uid="{00000000-0005-0000-0000-00006F310000}"/>
    <cellStyle name="Обычный 31 2 3 2 2 2 3" xfId="12712" xr:uid="{00000000-0005-0000-0000-000070310000}"/>
    <cellStyle name="Обычный 31 2 3 2 2 3" xfId="12713" xr:uid="{00000000-0005-0000-0000-000071310000}"/>
    <cellStyle name="Обычный 31 2 3 2 2 3 2" xfId="12714" xr:uid="{00000000-0005-0000-0000-000072310000}"/>
    <cellStyle name="Обычный 31 2 3 2 2 3 2 2" xfId="12715" xr:uid="{00000000-0005-0000-0000-000073310000}"/>
    <cellStyle name="Обычный 31 2 3 2 2 3 3" xfId="12716" xr:uid="{00000000-0005-0000-0000-000074310000}"/>
    <cellStyle name="Обычный 31 2 3 2 2 4" xfId="12717" xr:uid="{00000000-0005-0000-0000-000075310000}"/>
    <cellStyle name="Обычный 31 2 3 2 2 4 2" xfId="12718" xr:uid="{00000000-0005-0000-0000-000076310000}"/>
    <cellStyle name="Обычный 31 2 3 2 2 5" xfId="12719" xr:uid="{00000000-0005-0000-0000-000077310000}"/>
    <cellStyle name="Обычный 31 2 3 2 3" xfId="12720" xr:uid="{00000000-0005-0000-0000-000078310000}"/>
    <cellStyle name="Обычный 31 2 3 2 3 2" xfId="12721" xr:uid="{00000000-0005-0000-0000-000079310000}"/>
    <cellStyle name="Обычный 31 2 3 2 3 2 2" xfId="12722" xr:uid="{00000000-0005-0000-0000-00007A310000}"/>
    <cellStyle name="Обычный 31 2 3 2 3 2 2 2" xfId="12723" xr:uid="{00000000-0005-0000-0000-00007B310000}"/>
    <cellStyle name="Обычный 31 2 3 2 3 2 3" xfId="12724" xr:uid="{00000000-0005-0000-0000-00007C310000}"/>
    <cellStyle name="Обычный 31 2 3 2 3 3" xfId="12725" xr:uid="{00000000-0005-0000-0000-00007D310000}"/>
    <cellStyle name="Обычный 31 2 3 2 3 3 2" xfId="12726" xr:uid="{00000000-0005-0000-0000-00007E310000}"/>
    <cellStyle name="Обычный 31 2 3 2 3 4" xfId="12727" xr:uid="{00000000-0005-0000-0000-00007F310000}"/>
    <cellStyle name="Обычный 31 2 3 2 4" xfId="12728" xr:uid="{00000000-0005-0000-0000-000080310000}"/>
    <cellStyle name="Обычный 31 2 3 2 4 2" xfId="12729" xr:uid="{00000000-0005-0000-0000-000081310000}"/>
    <cellStyle name="Обычный 31 2 3 2 4 2 2" xfId="12730" xr:uid="{00000000-0005-0000-0000-000082310000}"/>
    <cellStyle name="Обычный 31 2 3 2 4 3" xfId="12731" xr:uid="{00000000-0005-0000-0000-000083310000}"/>
    <cellStyle name="Обычный 31 2 3 2 5" xfId="12732" xr:uid="{00000000-0005-0000-0000-000084310000}"/>
    <cellStyle name="Обычный 31 2 3 2 5 2" xfId="12733" xr:uid="{00000000-0005-0000-0000-000085310000}"/>
    <cellStyle name="Обычный 31 2 3 2 5 2 2" xfId="12734" xr:uid="{00000000-0005-0000-0000-000086310000}"/>
    <cellStyle name="Обычный 31 2 3 2 5 3" xfId="12735" xr:uid="{00000000-0005-0000-0000-000087310000}"/>
    <cellStyle name="Обычный 31 2 3 2 6" xfId="12736" xr:uid="{00000000-0005-0000-0000-000088310000}"/>
    <cellStyle name="Обычный 31 2 3 2 6 2" xfId="12737" xr:uid="{00000000-0005-0000-0000-000089310000}"/>
    <cellStyle name="Обычный 31 2 3 2 7" xfId="12738" xr:uid="{00000000-0005-0000-0000-00008A310000}"/>
    <cellStyle name="Обычный 31 2 3 3" xfId="12739" xr:uid="{00000000-0005-0000-0000-00008B310000}"/>
    <cellStyle name="Обычный 31 2 3 3 2" xfId="12740" xr:uid="{00000000-0005-0000-0000-00008C310000}"/>
    <cellStyle name="Обычный 31 2 3 3 2 2" xfId="12741" xr:uid="{00000000-0005-0000-0000-00008D310000}"/>
    <cellStyle name="Обычный 31 2 3 3 2 2 2" xfId="12742" xr:uid="{00000000-0005-0000-0000-00008E310000}"/>
    <cellStyle name="Обычный 31 2 3 3 2 3" xfId="12743" xr:uid="{00000000-0005-0000-0000-00008F310000}"/>
    <cellStyle name="Обычный 31 2 3 3 3" xfId="12744" xr:uid="{00000000-0005-0000-0000-000090310000}"/>
    <cellStyle name="Обычный 31 2 3 3 3 2" xfId="12745" xr:uid="{00000000-0005-0000-0000-000091310000}"/>
    <cellStyle name="Обычный 31 2 3 3 3 2 2" xfId="12746" xr:uid="{00000000-0005-0000-0000-000092310000}"/>
    <cellStyle name="Обычный 31 2 3 3 3 3" xfId="12747" xr:uid="{00000000-0005-0000-0000-000093310000}"/>
    <cellStyle name="Обычный 31 2 3 3 4" xfId="12748" xr:uid="{00000000-0005-0000-0000-000094310000}"/>
    <cellStyle name="Обычный 31 2 3 3 4 2" xfId="12749" xr:uid="{00000000-0005-0000-0000-000095310000}"/>
    <cellStyle name="Обычный 31 2 3 3 5" xfId="12750" xr:uid="{00000000-0005-0000-0000-000096310000}"/>
    <cellStyle name="Обычный 31 2 3 4" xfId="12751" xr:uid="{00000000-0005-0000-0000-000097310000}"/>
    <cellStyle name="Обычный 31 2 3 4 2" xfId="12752" xr:uid="{00000000-0005-0000-0000-000098310000}"/>
    <cellStyle name="Обычный 31 2 3 4 2 2" xfId="12753" xr:uid="{00000000-0005-0000-0000-000099310000}"/>
    <cellStyle name="Обычный 31 2 3 4 2 2 2" xfId="12754" xr:uid="{00000000-0005-0000-0000-00009A310000}"/>
    <cellStyle name="Обычный 31 2 3 4 2 3" xfId="12755" xr:uid="{00000000-0005-0000-0000-00009B310000}"/>
    <cellStyle name="Обычный 31 2 3 4 3" xfId="12756" xr:uid="{00000000-0005-0000-0000-00009C310000}"/>
    <cellStyle name="Обычный 31 2 3 4 3 2" xfId="12757" xr:uid="{00000000-0005-0000-0000-00009D310000}"/>
    <cellStyle name="Обычный 31 2 3 4 4" xfId="12758" xr:uid="{00000000-0005-0000-0000-00009E310000}"/>
    <cellStyle name="Обычный 31 2 3 5" xfId="12759" xr:uid="{00000000-0005-0000-0000-00009F310000}"/>
    <cellStyle name="Обычный 31 2 3 5 2" xfId="12760" xr:uid="{00000000-0005-0000-0000-0000A0310000}"/>
    <cellStyle name="Обычный 31 2 3 5 2 2" xfId="12761" xr:uid="{00000000-0005-0000-0000-0000A1310000}"/>
    <cellStyle name="Обычный 31 2 3 5 3" xfId="12762" xr:uid="{00000000-0005-0000-0000-0000A2310000}"/>
    <cellStyle name="Обычный 31 2 3 6" xfId="12763" xr:uid="{00000000-0005-0000-0000-0000A3310000}"/>
    <cellStyle name="Обычный 31 2 3 6 2" xfId="12764" xr:uid="{00000000-0005-0000-0000-0000A4310000}"/>
    <cellStyle name="Обычный 31 2 3 6 2 2" xfId="12765" xr:uid="{00000000-0005-0000-0000-0000A5310000}"/>
    <cellStyle name="Обычный 31 2 3 6 3" xfId="12766" xr:uid="{00000000-0005-0000-0000-0000A6310000}"/>
    <cellStyle name="Обычный 31 2 3 7" xfId="12767" xr:uid="{00000000-0005-0000-0000-0000A7310000}"/>
    <cellStyle name="Обычный 31 2 3 7 2" xfId="12768" xr:uid="{00000000-0005-0000-0000-0000A8310000}"/>
    <cellStyle name="Обычный 31 2 3 8" xfId="12769" xr:uid="{00000000-0005-0000-0000-0000A9310000}"/>
    <cellStyle name="Обычный 31 2 4" xfId="12770" xr:uid="{00000000-0005-0000-0000-0000AA310000}"/>
    <cellStyle name="Обычный 31 2 4 2" xfId="12771" xr:uid="{00000000-0005-0000-0000-0000AB310000}"/>
    <cellStyle name="Обычный 31 2 4 2 2" xfId="12772" xr:uid="{00000000-0005-0000-0000-0000AC310000}"/>
    <cellStyle name="Обычный 31 2 4 2 2 2" xfId="12773" xr:uid="{00000000-0005-0000-0000-0000AD310000}"/>
    <cellStyle name="Обычный 31 2 4 2 2 2 2" xfId="12774" xr:uid="{00000000-0005-0000-0000-0000AE310000}"/>
    <cellStyle name="Обычный 31 2 4 2 2 2 2 2" xfId="12775" xr:uid="{00000000-0005-0000-0000-0000AF310000}"/>
    <cellStyle name="Обычный 31 2 4 2 2 2 3" xfId="12776" xr:uid="{00000000-0005-0000-0000-0000B0310000}"/>
    <cellStyle name="Обычный 31 2 4 2 2 3" xfId="12777" xr:uid="{00000000-0005-0000-0000-0000B1310000}"/>
    <cellStyle name="Обычный 31 2 4 2 2 3 2" xfId="12778" xr:uid="{00000000-0005-0000-0000-0000B2310000}"/>
    <cellStyle name="Обычный 31 2 4 2 2 4" xfId="12779" xr:uid="{00000000-0005-0000-0000-0000B3310000}"/>
    <cellStyle name="Обычный 31 2 4 2 3" xfId="12780" xr:uid="{00000000-0005-0000-0000-0000B4310000}"/>
    <cellStyle name="Обычный 31 2 4 2 3 2" xfId="12781" xr:uid="{00000000-0005-0000-0000-0000B5310000}"/>
    <cellStyle name="Обычный 31 2 4 2 3 2 2" xfId="12782" xr:uid="{00000000-0005-0000-0000-0000B6310000}"/>
    <cellStyle name="Обычный 31 2 4 2 3 3" xfId="12783" xr:uid="{00000000-0005-0000-0000-0000B7310000}"/>
    <cellStyle name="Обычный 31 2 4 2 4" xfId="12784" xr:uid="{00000000-0005-0000-0000-0000B8310000}"/>
    <cellStyle name="Обычный 31 2 4 2 4 2" xfId="12785" xr:uid="{00000000-0005-0000-0000-0000B9310000}"/>
    <cellStyle name="Обычный 31 2 4 2 4 2 2" xfId="12786" xr:uid="{00000000-0005-0000-0000-0000BA310000}"/>
    <cellStyle name="Обычный 31 2 4 2 4 3" xfId="12787" xr:uid="{00000000-0005-0000-0000-0000BB310000}"/>
    <cellStyle name="Обычный 31 2 4 2 5" xfId="12788" xr:uid="{00000000-0005-0000-0000-0000BC310000}"/>
    <cellStyle name="Обычный 31 2 4 2 5 2" xfId="12789" xr:uid="{00000000-0005-0000-0000-0000BD310000}"/>
    <cellStyle name="Обычный 31 2 4 2 6" xfId="12790" xr:uid="{00000000-0005-0000-0000-0000BE310000}"/>
    <cellStyle name="Обычный 31 2 4 3" xfId="12791" xr:uid="{00000000-0005-0000-0000-0000BF310000}"/>
    <cellStyle name="Обычный 31 2 4 3 2" xfId="12792" xr:uid="{00000000-0005-0000-0000-0000C0310000}"/>
    <cellStyle name="Обычный 31 2 4 3 2 2" xfId="12793" xr:uid="{00000000-0005-0000-0000-0000C1310000}"/>
    <cellStyle name="Обычный 31 2 4 3 2 2 2" xfId="12794" xr:uid="{00000000-0005-0000-0000-0000C2310000}"/>
    <cellStyle name="Обычный 31 2 4 3 2 3" xfId="12795" xr:uid="{00000000-0005-0000-0000-0000C3310000}"/>
    <cellStyle name="Обычный 31 2 4 3 3" xfId="12796" xr:uid="{00000000-0005-0000-0000-0000C4310000}"/>
    <cellStyle name="Обычный 31 2 4 3 3 2" xfId="12797" xr:uid="{00000000-0005-0000-0000-0000C5310000}"/>
    <cellStyle name="Обычный 31 2 4 3 4" xfId="12798" xr:uid="{00000000-0005-0000-0000-0000C6310000}"/>
    <cellStyle name="Обычный 31 2 4 4" xfId="12799" xr:uid="{00000000-0005-0000-0000-0000C7310000}"/>
    <cellStyle name="Обычный 31 2 4 4 2" xfId="12800" xr:uid="{00000000-0005-0000-0000-0000C8310000}"/>
    <cellStyle name="Обычный 31 2 4 4 2 2" xfId="12801" xr:uid="{00000000-0005-0000-0000-0000C9310000}"/>
    <cellStyle name="Обычный 31 2 4 4 3" xfId="12802" xr:uid="{00000000-0005-0000-0000-0000CA310000}"/>
    <cellStyle name="Обычный 31 2 4 5" xfId="12803" xr:uid="{00000000-0005-0000-0000-0000CB310000}"/>
    <cellStyle name="Обычный 31 2 4 5 2" xfId="12804" xr:uid="{00000000-0005-0000-0000-0000CC310000}"/>
    <cellStyle name="Обычный 31 2 4 5 2 2" xfId="12805" xr:uid="{00000000-0005-0000-0000-0000CD310000}"/>
    <cellStyle name="Обычный 31 2 4 5 3" xfId="12806" xr:uid="{00000000-0005-0000-0000-0000CE310000}"/>
    <cellStyle name="Обычный 31 2 4 6" xfId="12807" xr:uid="{00000000-0005-0000-0000-0000CF310000}"/>
    <cellStyle name="Обычный 31 2 4 6 2" xfId="12808" xr:uid="{00000000-0005-0000-0000-0000D0310000}"/>
    <cellStyle name="Обычный 31 2 4 7" xfId="12809" xr:uid="{00000000-0005-0000-0000-0000D1310000}"/>
    <cellStyle name="Обычный 31 2 5" xfId="12810" xr:uid="{00000000-0005-0000-0000-0000D2310000}"/>
    <cellStyle name="Обычный 31 2 5 2" xfId="12811" xr:uid="{00000000-0005-0000-0000-0000D3310000}"/>
    <cellStyle name="Обычный 31 2 5 2 2" xfId="12812" xr:uid="{00000000-0005-0000-0000-0000D4310000}"/>
    <cellStyle name="Обычный 31 2 5 2 2 2" xfId="12813" xr:uid="{00000000-0005-0000-0000-0000D5310000}"/>
    <cellStyle name="Обычный 31 2 5 2 2 2 2" xfId="12814" xr:uid="{00000000-0005-0000-0000-0000D6310000}"/>
    <cellStyle name="Обычный 31 2 5 2 2 3" xfId="12815" xr:uid="{00000000-0005-0000-0000-0000D7310000}"/>
    <cellStyle name="Обычный 31 2 5 2 3" xfId="12816" xr:uid="{00000000-0005-0000-0000-0000D8310000}"/>
    <cellStyle name="Обычный 31 2 5 2 3 2" xfId="12817" xr:uid="{00000000-0005-0000-0000-0000D9310000}"/>
    <cellStyle name="Обычный 31 2 5 2 3 2 2" xfId="12818" xr:uid="{00000000-0005-0000-0000-0000DA310000}"/>
    <cellStyle name="Обычный 31 2 5 2 3 3" xfId="12819" xr:uid="{00000000-0005-0000-0000-0000DB310000}"/>
    <cellStyle name="Обычный 31 2 5 2 4" xfId="12820" xr:uid="{00000000-0005-0000-0000-0000DC310000}"/>
    <cellStyle name="Обычный 31 2 5 2 4 2" xfId="12821" xr:uid="{00000000-0005-0000-0000-0000DD310000}"/>
    <cellStyle name="Обычный 31 2 5 2 5" xfId="12822" xr:uid="{00000000-0005-0000-0000-0000DE310000}"/>
    <cellStyle name="Обычный 31 2 5 3" xfId="12823" xr:uid="{00000000-0005-0000-0000-0000DF310000}"/>
    <cellStyle name="Обычный 31 2 5 3 2" xfId="12824" xr:uid="{00000000-0005-0000-0000-0000E0310000}"/>
    <cellStyle name="Обычный 31 2 5 3 2 2" xfId="12825" xr:uid="{00000000-0005-0000-0000-0000E1310000}"/>
    <cellStyle name="Обычный 31 2 5 3 2 2 2" xfId="12826" xr:uid="{00000000-0005-0000-0000-0000E2310000}"/>
    <cellStyle name="Обычный 31 2 5 3 2 3" xfId="12827" xr:uid="{00000000-0005-0000-0000-0000E3310000}"/>
    <cellStyle name="Обычный 31 2 5 3 3" xfId="12828" xr:uid="{00000000-0005-0000-0000-0000E4310000}"/>
    <cellStyle name="Обычный 31 2 5 3 3 2" xfId="12829" xr:uid="{00000000-0005-0000-0000-0000E5310000}"/>
    <cellStyle name="Обычный 31 2 5 3 4" xfId="12830" xr:uid="{00000000-0005-0000-0000-0000E6310000}"/>
    <cellStyle name="Обычный 31 2 5 4" xfId="12831" xr:uid="{00000000-0005-0000-0000-0000E7310000}"/>
    <cellStyle name="Обычный 31 2 5 4 2" xfId="12832" xr:uid="{00000000-0005-0000-0000-0000E8310000}"/>
    <cellStyle name="Обычный 31 2 5 4 2 2" xfId="12833" xr:uid="{00000000-0005-0000-0000-0000E9310000}"/>
    <cellStyle name="Обычный 31 2 5 4 3" xfId="12834" xr:uid="{00000000-0005-0000-0000-0000EA310000}"/>
    <cellStyle name="Обычный 31 2 5 5" xfId="12835" xr:uid="{00000000-0005-0000-0000-0000EB310000}"/>
    <cellStyle name="Обычный 31 2 5 5 2" xfId="12836" xr:uid="{00000000-0005-0000-0000-0000EC310000}"/>
    <cellStyle name="Обычный 31 2 5 5 2 2" xfId="12837" xr:uid="{00000000-0005-0000-0000-0000ED310000}"/>
    <cellStyle name="Обычный 31 2 5 5 3" xfId="12838" xr:uid="{00000000-0005-0000-0000-0000EE310000}"/>
    <cellStyle name="Обычный 31 2 5 6" xfId="12839" xr:uid="{00000000-0005-0000-0000-0000EF310000}"/>
    <cellStyle name="Обычный 31 2 5 6 2" xfId="12840" xr:uid="{00000000-0005-0000-0000-0000F0310000}"/>
    <cellStyle name="Обычный 31 2 5 7" xfId="12841" xr:uid="{00000000-0005-0000-0000-0000F1310000}"/>
    <cellStyle name="Обычный 31 2 6" xfId="12842" xr:uid="{00000000-0005-0000-0000-0000F2310000}"/>
    <cellStyle name="Обычный 31 2 6 2" xfId="12843" xr:uid="{00000000-0005-0000-0000-0000F3310000}"/>
    <cellStyle name="Обычный 31 2 6 2 2" xfId="12844" xr:uid="{00000000-0005-0000-0000-0000F4310000}"/>
    <cellStyle name="Обычный 31 2 6 2 2 2" xfId="12845" xr:uid="{00000000-0005-0000-0000-0000F5310000}"/>
    <cellStyle name="Обычный 31 2 6 2 3" xfId="12846" xr:uid="{00000000-0005-0000-0000-0000F6310000}"/>
    <cellStyle name="Обычный 31 2 6 3" xfId="12847" xr:uid="{00000000-0005-0000-0000-0000F7310000}"/>
    <cellStyle name="Обычный 31 2 6 3 2" xfId="12848" xr:uid="{00000000-0005-0000-0000-0000F8310000}"/>
    <cellStyle name="Обычный 31 2 6 3 2 2" xfId="12849" xr:uid="{00000000-0005-0000-0000-0000F9310000}"/>
    <cellStyle name="Обычный 31 2 6 3 3" xfId="12850" xr:uid="{00000000-0005-0000-0000-0000FA310000}"/>
    <cellStyle name="Обычный 31 2 6 4" xfId="12851" xr:uid="{00000000-0005-0000-0000-0000FB310000}"/>
    <cellStyle name="Обычный 31 2 6 4 2" xfId="12852" xr:uid="{00000000-0005-0000-0000-0000FC310000}"/>
    <cellStyle name="Обычный 31 2 6 5" xfId="12853" xr:uid="{00000000-0005-0000-0000-0000FD310000}"/>
    <cellStyle name="Обычный 31 2 7" xfId="12854" xr:uid="{00000000-0005-0000-0000-0000FE310000}"/>
    <cellStyle name="Обычный 31 2 7 2" xfId="12855" xr:uid="{00000000-0005-0000-0000-0000FF310000}"/>
    <cellStyle name="Обычный 31 2 7 2 2" xfId="12856" xr:uid="{00000000-0005-0000-0000-000000320000}"/>
    <cellStyle name="Обычный 31 2 7 2 2 2" xfId="12857" xr:uid="{00000000-0005-0000-0000-000001320000}"/>
    <cellStyle name="Обычный 31 2 7 2 3" xfId="12858" xr:uid="{00000000-0005-0000-0000-000002320000}"/>
    <cellStyle name="Обычный 31 2 7 3" xfId="12859" xr:uid="{00000000-0005-0000-0000-000003320000}"/>
    <cellStyle name="Обычный 31 2 7 3 2" xfId="12860" xr:uid="{00000000-0005-0000-0000-000004320000}"/>
    <cellStyle name="Обычный 31 2 7 4" xfId="12861" xr:uid="{00000000-0005-0000-0000-000005320000}"/>
    <cellStyle name="Обычный 31 2 8" xfId="12862" xr:uid="{00000000-0005-0000-0000-000006320000}"/>
    <cellStyle name="Обычный 31 2 8 2" xfId="12863" xr:uid="{00000000-0005-0000-0000-000007320000}"/>
    <cellStyle name="Обычный 31 2 8 2 2" xfId="12864" xr:uid="{00000000-0005-0000-0000-000008320000}"/>
    <cellStyle name="Обычный 31 2 8 3" xfId="12865" xr:uid="{00000000-0005-0000-0000-000009320000}"/>
    <cellStyle name="Обычный 31 2 9" xfId="12866" xr:uid="{00000000-0005-0000-0000-00000A320000}"/>
    <cellStyle name="Обычный 31 2 9 2" xfId="12867" xr:uid="{00000000-0005-0000-0000-00000B320000}"/>
    <cellStyle name="Обычный 31 2 9 2 2" xfId="12868" xr:uid="{00000000-0005-0000-0000-00000C320000}"/>
    <cellStyle name="Обычный 31 2 9 3" xfId="12869" xr:uid="{00000000-0005-0000-0000-00000D320000}"/>
    <cellStyle name="Обычный 31 3" xfId="12870" xr:uid="{00000000-0005-0000-0000-00000E320000}"/>
    <cellStyle name="Обычный 31 3 2" xfId="12871" xr:uid="{00000000-0005-0000-0000-00000F320000}"/>
    <cellStyle name="Обычный 31 3 2 2" xfId="12872" xr:uid="{00000000-0005-0000-0000-000010320000}"/>
    <cellStyle name="Обычный 31 3 2 2 2" xfId="12873" xr:uid="{00000000-0005-0000-0000-000011320000}"/>
    <cellStyle name="Обычный 31 3 2 2 2 2" xfId="12874" xr:uid="{00000000-0005-0000-0000-000012320000}"/>
    <cellStyle name="Обычный 31 3 2 2 2 2 2" xfId="12875" xr:uid="{00000000-0005-0000-0000-000013320000}"/>
    <cellStyle name="Обычный 31 3 2 2 2 3" xfId="12876" xr:uid="{00000000-0005-0000-0000-000014320000}"/>
    <cellStyle name="Обычный 31 3 2 2 3" xfId="12877" xr:uid="{00000000-0005-0000-0000-000015320000}"/>
    <cellStyle name="Обычный 31 3 2 2 3 2" xfId="12878" xr:uid="{00000000-0005-0000-0000-000016320000}"/>
    <cellStyle name="Обычный 31 3 2 2 3 2 2" xfId="12879" xr:uid="{00000000-0005-0000-0000-000017320000}"/>
    <cellStyle name="Обычный 31 3 2 2 3 3" xfId="12880" xr:uid="{00000000-0005-0000-0000-000018320000}"/>
    <cellStyle name="Обычный 31 3 2 2 4" xfId="12881" xr:uid="{00000000-0005-0000-0000-000019320000}"/>
    <cellStyle name="Обычный 31 3 2 2 4 2" xfId="12882" xr:uid="{00000000-0005-0000-0000-00001A320000}"/>
    <cellStyle name="Обычный 31 3 2 2 5" xfId="12883" xr:uid="{00000000-0005-0000-0000-00001B320000}"/>
    <cellStyle name="Обычный 31 3 2 3" xfId="12884" xr:uid="{00000000-0005-0000-0000-00001C320000}"/>
    <cellStyle name="Обычный 31 3 2 3 2" xfId="12885" xr:uid="{00000000-0005-0000-0000-00001D320000}"/>
    <cellStyle name="Обычный 31 3 2 3 2 2" xfId="12886" xr:uid="{00000000-0005-0000-0000-00001E320000}"/>
    <cellStyle name="Обычный 31 3 2 3 2 2 2" xfId="12887" xr:uid="{00000000-0005-0000-0000-00001F320000}"/>
    <cellStyle name="Обычный 31 3 2 3 2 3" xfId="12888" xr:uid="{00000000-0005-0000-0000-000020320000}"/>
    <cellStyle name="Обычный 31 3 2 3 3" xfId="12889" xr:uid="{00000000-0005-0000-0000-000021320000}"/>
    <cellStyle name="Обычный 31 3 2 3 3 2" xfId="12890" xr:uid="{00000000-0005-0000-0000-000022320000}"/>
    <cellStyle name="Обычный 31 3 2 3 4" xfId="12891" xr:uid="{00000000-0005-0000-0000-000023320000}"/>
    <cellStyle name="Обычный 31 3 2 4" xfId="12892" xr:uid="{00000000-0005-0000-0000-000024320000}"/>
    <cellStyle name="Обычный 31 3 2 4 2" xfId="12893" xr:uid="{00000000-0005-0000-0000-000025320000}"/>
    <cellStyle name="Обычный 31 3 2 4 2 2" xfId="12894" xr:uid="{00000000-0005-0000-0000-000026320000}"/>
    <cellStyle name="Обычный 31 3 2 4 3" xfId="12895" xr:uid="{00000000-0005-0000-0000-000027320000}"/>
    <cellStyle name="Обычный 31 3 2 5" xfId="12896" xr:uid="{00000000-0005-0000-0000-000028320000}"/>
    <cellStyle name="Обычный 31 3 2 5 2" xfId="12897" xr:uid="{00000000-0005-0000-0000-000029320000}"/>
    <cellStyle name="Обычный 31 3 2 5 2 2" xfId="12898" xr:uid="{00000000-0005-0000-0000-00002A320000}"/>
    <cellStyle name="Обычный 31 3 2 5 3" xfId="12899" xr:uid="{00000000-0005-0000-0000-00002B320000}"/>
    <cellStyle name="Обычный 31 3 2 6" xfId="12900" xr:uid="{00000000-0005-0000-0000-00002C320000}"/>
    <cellStyle name="Обычный 31 3 2 6 2" xfId="12901" xr:uid="{00000000-0005-0000-0000-00002D320000}"/>
    <cellStyle name="Обычный 31 3 2 7" xfId="12902" xr:uid="{00000000-0005-0000-0000-00002E320000}"/>
    <cellStyle name="Обычный 31 3 3" xfId="12903" xr:uid="{00000000-0005-0000-0000-00002F320000}"/>
    <cellStyle name="Обычный 31 3 3 2" xfId="12904" xr:uid="{00000000-0005-0000-0000-000030320000}"/>
    <cellStyle name="Обычный 31 3 3 2 2" xfId="12905" xr:uid="{00000000-0005-0000-0000-000031320000}"/>
    <cellStyle name="Обычный 31 3 3 2 2 2" xfId="12906" xr:uid="{00000000-0005-0000-0000-000032320000}"/>
    <cellStyle name="Обычный 31 3 3 2 3" xfId="12907" xr:uid="{00000000-0005-0000-0000-000033320000}"/>
    <cellStyle name="Обычный 31 3 3 3" xfId="12908" xr:uid="{00000000-0005-0000-0000-000034320000}"/>
    <cellStyle name="Обычный 31 3 3 3 2" xfId="12909" xr:uid="{00000000-0005-0000-0000-000035320000}"/>
    <cellStyle name="Обычный 31 3 3 3 2 2" xfId="12910" xr:uid="{00000000-0005-0000-0000-000036320000}"/>
    <cellStyle name="Обычный 31 3 3 3 3" xfId="12911" xr:uid="{00000000-0005-0000-0000-000037320000}"/>
    <cellStyle name="Обычный 31 3 3 4" xfId="12912" xr:uid="{00000000-0005-0000-0000-000038320000}"/>
    <cellStyle name="Обычный 31 3 3 4 2" xfId="12913" xr:uid="{00000000-0005-0000-0000-000039320000}"/>
    <cellStyle name="Обычный 31 3 3 5" xfId="12914" xr:uid="{00000000-0005-0000-0000-00003A320000}"/>
    <cellStyle name="Обычный 31 3 4" xfId="12915" xr:uid="{00000000-0005-0000-0000-00003B320000}"/>
    <cellStyle name="Обычный 31 3 4 2" xfId="12916" xr:uid="{00000000-0005-0000-0000-00003C320000}"/>
    <cellStyle name="Обычный 31 3 4 2 2" xfId="12917" xr:uid="{00000000-0005-0000-0000-00003D320000}"/>
    <cellStyle name="Обычный 31 3 4 2 2 2" xfId="12918" xr:uid="{00000000-0005-0000-0000-00003E320000}"/>
    <cellStyle name="Обычный 31 3 4 2 3" xfId="12919" xr:uid="{00000000-0005-0000-0000-00003F320000}"/>
    <cellStyle name="Обычный 31 3 4 3" xfId="12920" xr:uid="{00000000-0005-0000-0000-000040320000}"/>
    <cellStyle name="Обычный 31 3 4 3 2" xfId="12921" xr:uid="{00000000-0005-0000-0000-000041320000}"/>
    <cellStyle name="Обычный 31 3 4 4" xfId="12922" xr:uid="{00000000-0005-0000-0000-000042320000}"/>
    <cellStyle name="Обычный 31 3 5" xfId="12923" xr:uid="{00000000-0005-0000-0000-000043320000}"/>
    <cellStyle name="Обычный 31 3 5 2" xfId="12924" xr:uid="{00000000-0005-0000-0000-000044320000}"/>
    <cellStyle name="Обычный 31 3 5 2 2" xfId="12925" xr:uid="{00000000-0005-0000-0000-000045320000}"/>
    <cellStyle name="Обычный 31 3 5 3" xfId="12926" xr:uid="{00000000-0005-0000-0000-000046320000}"/>
    <cellStyle name="Обычный 31 3 6" xfId="12927" xr:uid="{00000000-0005-0000-0000-000047320000}"/>
    <cellStyle name="Обычный 31 3 6 2" xfId="12928" xr:uid="{00000000-0005-0000-0000-000048320000}"/>
    <cellStyle name="Обычный 31 3 6 2 2" xfId="12929" xr:uid="{00000000-0005-0000-0000-000049320000}"/>
    <cellStyle name="Обычный 31 3 6 3" xfId="12930" xr:uid="{00000000-0005-0000-0000-00004A320000}"/>
    <cellStyle name="Обычный 31 3 7" xfId="12931" xr:uid="{00000000-0005-0000-0000-00004B320000}"/>
    <cellStyle name="Обычный 31 3 7 2" xfId="12932" xr:uid="{00000000-0005-0000-0000-00004C320000}"/>
    <cellStyle name="Обычный 31 3 8" xfId="12933" xr:uid="{00000000-0005-0000-0000-00004D320000}"/>
    <cellStyle name="Обычный 31 4" xfId="12934" xr:uid="{00000000-0005-0000-0000-00004E320000}"/>
    <cellStyle name="Обычный 31 4 2" xfId="12935" xr:uid="{00000000-0005-0000-0000-00004F320000}"/>
    <cellStyle name="Обычный 31 4 2 2" xfId="12936" xr:uid="{00000000-0005-0000-0000-000050320000}"/>
    <cellStyle name="Обычный 31 4 2 2 2" xfId="12937" xr:uid="{00000000-0005-0000-0000-000051320000}"/>
    <cellStyle name="Обычный 31 4 2 2 2 2" xfId="12938" xr:uid="{00000000-0005-0000-0000-000052320000}"/>
    <cellStyle name="Обычный 31 4 2 2 2 2 2" xfId="12939" xr:uid="{00000000-0005-0000-0000-000053320000}"/>
    <cellStyle name="Обычный 31 4 2 2 2 3" xfId="12940" xr:uid="{00000000-0005-0000-0000-000054320000}"/>
    <cellStyle name="Обычный 31 4 2 2 3" xfId="12941" xr:uid="{00000000-0005-0000-0000-000055320000}"/>
    <cellStyle name="Обычный 31 4 2 2 3 2" xfId="12942" xr:uid="{00000000-0005-0000-0000-000056320000}"/>
    <cellStyle name="Обычный 31 4 2 2 3 2 2" xfId="12943" xr:uid="{00000000-0005-0000-0000-000057320000}"/>
    <cellStyle name="Обычный 31 4 2 2 3 3" xfId="12944" xr:uid="{00000000-0005-0000-0000-000058320000}"/>
    <cellStyle name="Обычный 31 4 2 2 4" xfId="12945" xr:uid="{00000000-0005-0000-0000-000059320000}"/>
    <cellStyle name="Обычный 31 4 2 2 4 2" xfId="12946" xr:uid="{00000000-0005-0000-0000-00005A320000}"/>
    <cellStyle name="Обычный 31 4 2 2 5" xfId="12947" xr:uid="{00000000-0005-0000-0000-00005B320000}"/>
    <cellStyle name="Обычный 31 4 2 3" xfId="12948" xr:uid="{00000000-0005-0000-0000-00005C320000}"/>
    <cellStyle name="Обычный 31 4 2 3 2" xfId="12949" xr:uid="{00000000-0005-0000-0000-00005D320000}"/>
    <cellStyle name="Обычный 31 4 2 3 2 2" xfId="12950" xr:uid="{00000000-0005-0000-0000-00005E320000}"/>
    <cellStyle name="Обычный 31 4 2 3 2 2 2" xfId="12951" xr:uid="{00000000-0005-0000-0000-00005F320000}"/>
    <cellStyle name="Обычный 31 4 2 3 2 3" xfId="12952" xr:uid="{00000000-0005-0000-0000-000060320000}"/>
    <cellStyle name="Обычный 31 4 2 3 3" xfId="12953" xr:uid="{00000000-0005-0000-0000-000061320000}"/>
    <cellStyle name="Обычный 31 4 2 3 3 2" xfId="12954" xr:uid="{00000000-0005-0000-0000-000062320000}"/>
    <cellStyle name="Обычный 31 4 2 3 4" xfId="12955" xr:uid="{00000000-0005-0000-0000-000063320000}"/>
    <cellStyle name="Обычный 31 4 2 4" xfId="12956" xr:uid="{00000000-0005-0000-0000-000064320000}"/>
    <cellStyle name="Обычный 31 4 2 4 2" xfId="12957" xr:uid="{00000000-0005-0000-0000-000065320000}"/>
    <cellStyle name="Обычный 31 4 2 4 2 2" xfId="12958" xr:uid="{00000000-0005-0000-0000-000066320000}"/>
    <cellStyle name="Обычный 31 4 2 4 3" xfId="12959" xr:uid="{00000000-0005-0000-0000-000067320000}"/>
    <cellStyle name="Обычный 31 4 2 5" xfId="12960" xr:uid="{00000000-0005-0000-0000-000068320000}"/>
    <cellStyle name="Обычный 31 4 2 5 2" xfId="12961" xr:uid="{00000000-0005-0000-0000-000069320000}"/>
    <cellStyle name="Обычный 31 4 2 5 2 2" xfId="12962" xr:uid="{00000000-0005-0000-0000-00006A320000}"/>
    <cellStyle name="Обычный 31 4 2 5 3" xfId="12963" xr:uid="{00000000-0005-0000-0000-00006B320000}"/>
    <cellStyle name="Обычный 31 4 2 6" xfId="12964" xr:uid="{00000000-0005-0000-0000-00006C320000}"/>
    <cellStyle name="Обычный 31 4 2 6 2" xfId="12965" xr:uid="{00000000-0005-0000-0000-00006D320000}"/>
    <cellStyle name="Обычный 31 4 2 7" xfId="12966" xr:uid="{00000000-0005-0000-0000-00006E320000}"/>
    <cellStyle name="Обычный 31 4 3" xfId="12967" xr:uid="{00000000-0005-0000-0000-00006F320000}"/>
    <cellStyle name="Обычный 31 4 3 2" xfId="12968" xr:uid="{00000000-0005-0000-0000-000070320000}"/>
    <cellStyle name="Обычный 31 4 3 2 2" xfId="12969" xr:uid="{00000000-0005-0000-0000-000071320000}"/>
    <cellStyle name="Обычный 31 4 3 2 2 2" xfId="12970" xr:uid="{00000000-0005-0000-0000-000072320000}"/>
    <cellStyle name="Обычный 31 4 3 2 3" xfId="12971" xr:uid="{00000000-0005-0000-0000-000073320000}"/>
    <cellStyle name="Обычный 31 4 3 3" xfId="12972" xr:uid="{00000000-0005-0000-0000-000074320000}"/>
    <cellStyle name="Обычный 31 4 3 3 2" xfId="12973" xr:uid="{00000000-0005-0000-0000-000075320000}"/>
    <cellStyle name="Обычный 31 4 3 3 2 2" xfId="12974" xr:uid="{00000000-0005-0000-0000-000076320000}"/>
    <cellStyle name="Обычный 31 4 3 3 3" xfId="12975" xr:uid="{00000000-0005-0000-0000-000077320000}"/>
    <cellStyle name="Обычный 31 4 3 4" xfId="12976" xr:uid="{00000000-0005-0000-0000-000078320000}"/>
    <cellStyle name="Обычный 31 4 3 4 2" xfId="12977" xr:uid="{00000000-0005-0000-0000-000079320000}"/>
    <cellStyle name="Обычный 31 4 3 5" xfId="12978" xr:uid="{00000000-0005-0000-0000-00007A320000}"/>
    <cellStyle name="Обычный 31 4 4" xfId="12979" xr:uid="{00000000-0005-0000-0000-00007B320000}"/>
    <cellStyle name="Обычный 31 4 4 2" xfId="12980" xr:uid="{00000000-0005-0000-0000-00007C320000}"/>
    <cellStyle name="Обычный 31 4 4 2 2" xfId="12981" xr:uid="{00000000-0005-0000-0000-00007D320000}"/>
    <cellStyle name="Обычный 31 4 4 2 2 2" xfId="12982" xr:uid="{00000000-0005-0000-0000-00007E320000}"/>
    <cellStyle name="Обычный 31 4 4 2 3" xfId="12983" xr:uid="{00000000-0005-0000-0000-00007F320000}"/>
    <cellStyle name="Обычный 31 4 4 3" xfId="12984" xr:uid="{00000000-0005-0000-0000-000080320000}"/>
    <cellStyle name="Обычный 31 4 4 3 2" xfId="12985" xr:uid="{00000000-0005-0000-0000-000081320000}"/>
    <cellStyle name="Обычный 31 4 4 4" xfId="12986" xr:uid="{00000000-0005-0000-0000-000082320000}"/>
    <cellStyle name="Обычный 31 4 5" xfId="12987" xr:uid="{00000000-0005-0000-0000-000083320000}"/>
    <cellStyle name="Обычный 31 4 5 2" xfId="12988" xr:uid="{00000000-0005-0000-0000-000084320000}"/>
    <cellStyle name="Обычный 31 4 5 2 2" xfId="12989" xr:uid="{00000000-0005-0000-0000-000085320000}"/>
    <cellStyle name="Обычный 31 4 5 3" xfId="12990" xr:uid="{00000000-0005-0000-0000-000086320000}"/>
    <cellStyle name="Обычный 31 4 6" xfId="12991" xr:uid="{00000000-0005-0000-0000-000087320000}"/>
    <cellStyle name="Обычный 31 4 6 2" xfId="12992" xr:uid="{00000000-0005-0000-0000-000088320000}"/>
    <cellStyle name="Обычный 31 4 6 2 2" xfId="12993" xr:uid="{00000000-0005-0000-0000-000089320000}"/>
    <cellStyle name="Обычный 31 4 6 3" xfId="12994" xr:uid="{00000000-0005-0000-0000-00008A320000}"/>
    <cellStyle name="Обычный 31 4 7" xfId="12995" xr:uid="{00000000-0005-0000-0000-00008B320000}"/>
    <cellStyle name="Обычный 31 4 7 2" xfId="12996" xr:uid="{00000000-0005-0000-0000-00008C320000}"/>
    <cellStyle name="Обычный 31 4 8" xfId="12997" xr:uid="{00000000-0005-0000-0000-00008D320000}"/>
    <cellStyle name="Обычный 31 5" xfId="12998" xr:uid="{00000000-0005-0000-0000-00008E320000}"/>
    <cellStyle name="Обычный 31 5 2" xfId="12999" xr:uid="{00000000-0005-0000-0000-00008F320000}"/>
    <cellStyle name="Обычный 31 5 2 2" xfId="13000" xr:uid="{00000000-0005-0000-0000-000090320000}"/>
    <cellStyle name="Обычный 31 5 2 3" xfId="13001" xr:uid="{00000000-0005-0000-0000-000091320000}"/>
    <cellStyle name="Обычный 31 5 2 3 2" xfId="13002" xr:uid="{00000000-0005-0000-0000-000092320000}"/>
    <cellStyle name="Обычный 31 5 2 3 2 2" xfId="13003" xr:uid="{00000000-0005-0000-0000-000093320000}"/>
    <cellStyle name="Обычный 31 5 2 3 3" xfId="13004" xr:uid="{00000000-0005-0000-0000-000094320000}"/>
    <cellStyle name="Обычный 31 5 2 4" xfId="13005" xr:uid="{00000000-0005-0000-0000-000095320000}"/>
    <cellStyle name="Обычный 31 5 2 4 2" xfId="13006" xr:uid="{00000000-0005-0000-0000-000096320000}"/>
    <cellStyle name="Обычный 31 5 2 5" xfId="13007" xr:uid="{00000000-0005-0000-0000-000097320000}"/>
    <cellStyle name="Обычный 31 5 3" xfId="13008" xr:uid="{00000000-0005-0000-0000-000098320000}"/>
    <cellStyle name="Обычный 31 5 3 2" xfId="13009" xr:uid="{00000000-0005-0000-0000-000099320000}"/>
    <cellStyle name="Обычный 31 5 3 2 2" xfId="13010" xr:uid="{00000000-0005-0000-0000-00009A320000}"/>
    <cellStyle name="Обычный 31 5 3 2 2 2" xfId="13011" xr:uid="{00000000-0005-0000-0000-00009B320000}"/>
    <cellStyle name="Обычный 31 5 3 2 3" xfId="13012" xr:uid="{00000000-0005-0000-0000-00009C320000}"/>
    <cellStyle name="Обычный 31 5 3 3" xfId="13013" xr:uid="{00000000-0005-0000-0000-00009D320000}"/>
    <cellStyle name="Обычный 31 5 3 3 2" xfId="13014" xr:uid="{00000000-0005-0000-0000-00009E320000}"/>
    <cellStyle name="Обычный 31 5 3 4" xfId="13015" xr:uid="{00000000-0005-0000-0000-00009F320000}"/>
    <cellStyle name="Обычный 31 5 4" xfId="13016" xr:uid="{00000000-0005-0000-0000-0000A0320000}"/>
    <cellStyle name="Обычный 31 5 4 2" xfId="13017" xr:uid="{00000000-0005-0000-0000-0000A1320000}"/>
    <cellStyle name="Обычный 31 5 4 2 2" xfId="13018" xr:uid="{00000000-0005-0000-0000-0000A2320000}"/>
    <cellStyle name="Обычный 31 5 4 3" xfId="13019" xr:uid="{00000000-0005-0000-0000-0000A3320000}"/>
    <cellStyle name="Обычный 31 5 5" xfId="13020" xr:uid="{00000000-0005-0000-0000-0000A4320000}"/>
    <cellStyle name="Обычный 31 5 5 2" xfId="13021" xr:uid="{00000000-0005-0000-0000-0000A5320000}"/>
    <cellStyle name="Обычный 31 5 5 2 2" xfId="13022" xr:uid="{00000000-0005-0000-0000-0000A6320000}"/>
    <cellStyle name="Обычный 31 5 5 3" xfId="13023" xr:uid="{00000000-0005-0000-0000-0000A7320000}"/>
    <cellStyle name="Обычный 31 5 6" xfId="13024" xr:uid="{00000000-0005-0000-0000-0000A8320000}"/>
    <cellStyle name="Обычный 31 5 6 2" xfId="13025" xr:uid="{00000000-0005-0000-0000-0000A9320000}"/>
    <cellStyle name="Обычный 31 5 7" xfId="13026" xr:uid="{00000000-0005-0000-0000-0000AA320000}"/>
    <cellStyle name="Обычный 31 6" xfId="13027" xr:uid="{00000000-0005-0000-0000-0000AB320000}"/>
    <cellStyle name="Обычный 31 6 2" xfId="13028" xr:uid="{00000000-0005-0000-0000-0000AC320000}"/>
    <cellStyle name="Обычный 31 6 3" xfId="13029" xr:uid="{00000000-0005-0000-0000-0000AD320000}"/>
    <cellStyle name="Обычный 31 6 3 2" xfId="13030" xr:uid="{00000000-0005-0000-0000-0000AE320000}"/>
    <cellStyle name="Обычный 31 6 3 2 2" xfId="13031" xr:uid="{00000000-0005-0000-0000-0000AF320000}"/>
    <cellStyle name="Обычный 31 6 3 3" xfId="13032" xr:uid="{00000000-0005-0000-0000-0000B0320000}"/>
    <cellStyle name="Обычный 31 6 4" xfId="13033" xr:uid="{00000000-0005-0000-0000-0000B1320000}"/>
    <cellStyle name="Обычный 31 6 4 2" xfId="13034" xr:uid="{00000000-0005-0000-0000-0000B2320000}"/>
    <cellStyle name="Обычный 31 6 5" xfId="13035" xr:uid="{00000000-0005-0000-0000-0000B3320000}"/>
    <cellStyle name="Обычный 31 7" xfId="13036" xr:uid="{00000000-0005-0000-0000-0000B4320000}"/>
    <cellStyle name="Обычный 31 7 2" xfId="13037" xr:uid="{00000000-0005-0000-0000-0000B5320000}"/>
    <cellStyle name="Обычный 31 7 2 2" xfId="13038" xr:uid="{00000000-0005-0000-0000-0000B6320000}"/>
    <cellStyle name="Обычный 31 7 2 2 2" xfId="13039" xr:uid="{00000000-0005-0000-0000-0000B7320000}"/>
    <cellStyle name="Обычный 31 7 2 3" xfId="13040" xr:uid="{00000000-0005-0000-0000-0000B8320000}"/>
    <cellStyle name="Обычный 31 7 3" xfId="13041" xr:uid="{00000000-0005-0000-0000-0000B9320000}"/>
    <cellStyle name="Обычный 31 7 3 2" xfId="13042" xr:uid="{00000000-0005-0000-0000-0000BA320000}"/>
    <cellStyle name="Обычный 31 7 3 2 2" xfId="13043" xr:uid="{00000000-0005-0000-0000-0000BB320000}"/>
    <cellStyle name="Обычный 31 7 3 3" xfId="13044" xr:uid="{00000000-0005-0000-0000-0000BC320000}"/>
    <cellStyle name="Обычный 31 7 4" xfId="13045" xr:uid="{00000000-0005-0000-0000-0000BD320000}"/>
    <cellStyle name="Обычный 31 7 4 2" xfId="13046" xr:uid="{00000000-0005-0000-0000-0000BE320000}"/>
    <cellStyle name="Обычный 31 7 5" xfId="13047" xr:uid="{00000000-0005-0000-0000-0000BF320000}"/>
    <cellStyle name="Обычный 31 8" xfId="13048" xr:uid="{00000000-0005-0000-0000-0000C0320000}"/>
    <cellStyle name="Обычный 31 8 2" xfId="13049" xr:uid="{00000000-0005-0000-0000-0000C1320000}"/>
    <cellStyle name="Обычный 31 8 2 2" xfId="13050" xr:uid="{00000000-0005-0000-0000-0000C2320000}"/>
    <cellStyle name="Обычный 31 8 3" xfId="13051" xr:uid="{00000000-0005-0000-0000-0000C3320000}"/>
    <cellStyle name="Обычный 31 9" xfId="13052" xr:uid="{00000000-0005-0000-0000-0000C4320000}"/>
    <cellStyle name="Обычный 31 9 2" xfId="13053" xr:uid="{00000000-0005-0000-0000-0000C5320000}"/>
    <cellStyle name="Обычный 31 9 2 2" xfId="13054" xr:uid="{00000000-0005-0000-0000-0000C6320000}"/>
    <cellStyle name="Обычный 31 9 3" xfId="13055" xr:uid="{00000000-0005-0000-0000-0000C7320000}"/>
    <cellStyle name="Обычный 310" xfId="13056" xr:uid="{00000000-0005-0000-0000-0000C8320000}"/>
    <cellStyle name="Обычный 311" xfId="13057" xr:uid="{00000000-0005-0000-0000-0000C9320000}"/>
    <cellStyle name="Обычный 312" xfId="13058" xr:uid="{00000000-0005-0000-0000-0000CA320000}"/>
    <cellStyle name="Обычный 313" xfId="13059" xr:uid="{00000000-0005-0000-0000-0000CB320000}"/>
    <cellStyle name="Обычный 313 10" xfId="13060" xr:uid="{00000000-0005-0000-0000-0000CC320000}"/>
    <cellStyle name="Обычный 313 11" xfId="13061" xr:uid="{00000000-0005-0000-0000-0000CD320000}"/>
    <cellStyle name="Обычный 313 12" xfId="13062" xr:uid="{00000000-0005-0000-0000-0000CE320000}"/>
    <cellStyle name="Обычный 313 13" xfId="13063" xr:uid="{00000000-0005-0000-0000-0000CF320000}"/>
    <cellStyle name="Обычный 313 14" xfId="13064" xr:uid="{00000000-0005-0000-0000-0000D0320000}"/>
    <cellStyle name="Обычный 313 2" xfId="13065" xr:uid="{00000000-0005-0000-0000-0000D1320000}"/>
    <cellStyle name="Обычный 313 2 2" xfId="13066" xr:uid="{00000000-0005-0000-0000-0000D2320000}"/>
    <cellStyle name="Обычный 313 2 2 2" xfId="13067" xr:uid="{00000000-0005-0000-0000-0000D3320000}"/>
    <cellStyle name="Обычный 313 2 3" xfId="13068" xr:uid="{00000000-0005-0000-0000-0000D4320000}"/>
    <cellStyle name="Обычный 313 3" xfId="13069" xr:uid="{00000000-0005-0000-0000-0000D5320000}"/>
    <cellStyle name="Обычный 313 3 2" xfId="13070" xr:uid="{00000000-0005-0000-0000-0000D6320000}"/>
    <cellStyle name="Обычный 313 4" xfId="13071" xr:uid="{00000000-0005-0000-0000-0000D7320000}"/>
    <cellStyle name="Обычный 313 5" xfId="13072" xr:uid="{00000000-0005-0000-0000-0000D8320000}"/>
    <cellStyle name="Обычный 313 6" xfId="13073" xr:uid="{00000000-0005-0000-0000-0000D9320000}"/>
    <cellStyle name="Обычный 313 7" xfId="13074" xr:uid="{00000000-0005-0000-0000-0000DA320000}"/>
    <cellStyle name="Обычный 313 8" xfId="13075" xr:uid="{00000000-0005-0000-0000-0000DB320000}"/>
    <cellStyle name="Обычный 313 9" xfId="13076" xr:uid="{00000000-0005-0000-0000-0000DC320000}"/>
    <cellStyle name="Обычный 314" xfId="13077" xr:uid="{00000000-0005-0000-0000-0000DD320000}"/>
    <cellStyle name="Обычный 314 2" xfId="13078" xr:uid="{00000000-0005-0000-0000-0000DE320000}"/>
    <cellStyle name="Обычный 314 2 2" xfId="13079" xr:uid="{00000000-0005-0000-0000-0000DF320000}"/>
    <cellStyle name="Обычный 314 3" xfId="13080" xr:uid="{00000000-0005-0000-0000-0000E0320000}"/>
    <cellStyle name="Обычный 315" xfId="13081" xr:uid="{00000000-0005-0000-0000-0000E1320000}"/>
    <cellStyle name="Обычный 315 2" xfId="13082" xr:uid="{00000000-0005-0000-0000-0000E2320000}"/>
    <cellStyle name="Обычный 315 2 2" xfId="13083" xr:uid="{00000000-0005-0000-0000-0000E3320000}"/>
    <cellStyle name="Обычный 315 3" xfId="13084" xr:uid="{00000000-0005-0000-0000-0000E4320000}"/>
    <cellStyle name="Обычный 316" xfId="13085" xr:uid="{00000000-0005-0000-0000-0000E5320000}"/>
    <cellStyle name="Обычный 316 2" xfId="13086" xr:uid="{00000000-0005-0000-0000-0000E6320000}"/>
    <cellStyle name="Обычный 316 2 2" xfId="13087" xr:uid="{00000000-0005-0000-0000-0000E7320000}"/>
    <cellStyle name="Обычный 316 3" xfId="13088" xr:uid="{00000000-0005-0000-0000-0000E8320000}"/>
    <cellStyle name="Обычный 317" xfId="13089" xr:uid="{00000000-0005-0000-0000-0000E9320000}"/>
    <cellStyle name="Обычный 317 2" xfId="13090" xr:uid="{00000000-0005-0000-0000-0000EA320000}"/>
    <cellStyle name="Обычный 317 2 2" xfId="13091" xr:uid="{00000000-0005-0000-0000-0000EB320000}"/>
    <cellStyle name="Обычный 317 3" xfId="13092" xr:uid="{00000000-0005-0000-0000-0000EC320000}"/>
    <cellStyle name="Обычный 318" xfId="13093" xr:uid="{00000000-0005-0000-0000-0000ED320000}"/>
    <cellStyle name="Обычный 318 2" xfId="13094" xr:uid="{00000000-0005-0000-0000-0000EE320000}"/>
    <cellStyle name="Обычный 318 2 2" xfId="13095" xr:uid="{00000000-0005-0000-0000-0000EF320000}"/>
    <cellStyle name="Обычный 318 3" xfId="13096" xr:uid="{00000000-0005-0000-0000-0000F0320000}"/>
    <cellStyle name="Обычный 319" xfId="13097" xr:uid="{00000000-0005-0000-0000-0000F1320000}"/>
    <cellStyle name="Обычный 319 2" xfId="13098" xr:uid="{00000000-0005-0000-0000-0000F2320000}"/>
    <cellStyle name="Обычный 319 2 2" xfId="13099" xr:uid="{00000000-0005-0000-0000-0000F3320000}"/>
    <cellStyle name="Обычный 319 3" xfId="13100" xr:uid="{00000000-0005-0000-0000-0000F4320000}"/>
    <cellStyle name="Обычный 32" xfId="13101" xr:uid="{00000000-0005-0000-0000-0000F5320000}"/>
    <cellStyle name="Обычный 32 2" xfId="13102" xr:uid="{00000000-0005-0000-0000-0000F6320000}"/>
    <cellStyle name="Обычный 32 2 10" xfId="13103" xr:uid="{00000000-0005-0000-0000-0000F7320000}"/>
    <cellStyle name="Обычный 32 2 10 2" xfId="13104" xr:uid="{00000000-0005-0000-0000-0000F8320000}"/>
    <cellStyle name="Обычный 32 2 11" xfId="13105" xr:uid="{00000000-0005-0000-0000-0000F9320000}"/>
    <cellStyle name="Обычный 32 2 2" xfId="13106" xr:uid="{00000000-0005-0000-0000-0000FA320000}"/>
    <cellStyle name="Обычный 32 2 2 2" xfId="13107" xr:uid="{00000000-0005-0000-0000-0000FB320000}"/>
    <cellStyle name="Обычный 32 2 2 2 2" xfId="13108" xr:uid="{00000000-0005-0000-0000-0000FC320000}"/>
    <cellStyle name="Обычный 32 2 2 2 2 2" xfId="13109" xr:uid="{00000000-0005-0000-0000-0000FD320000}"/>
    <cellStyle name="Обычный 32 2 2 2 2 2 2" xfId="13110" xr:uid="{00000000-0005-0000-0000-0000FE320000}"/>
    <cellStyle name="Обычный 32 2 2 2 2 2 2 2" xfId="13111" xr:uid="{00000000-0005-0000-0000-0000FF320000}"/>
    <cellStyle name="Обычный 32 2 2 2 2 2 3" xfId="13112" xr:uid="{00000000-0005-0000-0000-000000330000}"/>
    <cellStyle name="Обычный 32 2 2 2 2 3" xfId="13113" xr:uid="{00000000-0005-0000-0000-000001330000}"/>
    <cellStyle name="Обычный 32 2 2 2 2 3 2" xfId="13114" xr:uid="{00000000-0005-0000-0000-000002330000}"/>
    <cellStyle name="Обычный 32 2 2 2 2 3 2 2" xfId="13115" xr:uid="{00000000-0005-0000-0000-000003330000}"/>
    <cellStyle name="Обычный 32 2 2 2 2 3 3" xfId="13116" xr:uid="{00000000-0005-0000-0000-000004330000}"/>
    <cellStyle name="Обычный 32 2 2 2 2 4" xfId="13117" xr:uid="{00000000-0005-0000-0000-000005330000}"/>
    <cellStyle name="Обычный 32 2 2 2 2 4 2" xfId="13118" xr:uid="{00000000-0005-0000-0000-000006330000}"/>
    <cellStyle name="Обычный 32 2 2 2 2 5" xfId="13119" xr:uid="{00000000-0005-0000-0000-000007330000}"/>
    <cellStyle name="Обычный 32 2 2 2 3" xfId="13120" xr:uid="{00000000-0005-0000-0000-000008330000}"/>
    <cellStyle name="Обычный 32 2 2 2 3 2" xfId="13121" xr:uid="{00000000-0005-0000-0000-000009330000}"/>
    <cellStyle name="Обычный 32 2 2 2 3 2 2" xfId="13122" xr:uid="{00000000-0005-0000-0000-00000A330000}"/>
    <cellStyle name="Обычный 32 2 2 2 3 2 2 2" xfId="13123" xr:uid="{00000000-0005-0000-0000-00000B330000}"/>
    <cellStyle name="Обычный 32 2 2 2 3 2 3" xfId="13124" xr:uid="{00000000-0005-0000-0000-00000C330000}"/>
    <cellStyle name="Обычный 32 2 2 2 3 3" xfId="13125" xr:uid="{00000000-0005-0000-0000-00000D330000}"/>
    <cellStyle name="Обычный 32 2 2 2 3 3 2" xfId="13126" xr:uid="{00000000-0005-0000-0000-00000E330000}"/>
    <cellStyle name="Обычный 32 2 2 2 3 4" xfId="13127" xr:uid="{00000000-0005-0000-0000-00000F330000}"/>
    <cellStyle name="Обычный 32 2 2 2 4" xfId="13128" xr:uid="{00000000-0005-0000-0000-000010330000}"/>
    <cellStyle name="Обычный 32 2 2 2 4 2" xfId="13129" xr:uid="{00000000-0005-0000-0000-000011330000}"/>
    <cellStyle name="Обычный 32 2 2 2 4 2 2" xfId="13130" xr:uid="{00000000-0005-0000-0000-000012330000}"/>
    <cellStyle name="Обычный 32 2 2 2 4 3" xfId="13131" xr:uid="{00000000-0005-0000-0000-000013330000}"/>
    <cellStyle name="Обычный 32 2 2 2 5" xfId="13132" xr:uid="{00000000-0005-0000-0000-000014330000}"/>
    <cellStyle name="Обычный 32 2 2 2 5 2" xfId="13133" xr:uid="{00000000-0005-0000-0000-000015330000}"/>
    <cellStyle name="Обычный 32 2 2 2 5 2 2" xfId="13134" xr:uid="{00000000-0005-0000-0000-000016330000}"/>
    <cellStyle name="Обычный 32 2 2 2 5 3" xfId="13135" xr:uid="{00000000-0005-0000-0000-000017330000}"/>
    <cellStyle name="Обычный 32 2 2 2 6" xfId="13136" xr:uid="{00000000-0005-0000-0000-000018330000}"/>
    <cellStyle name="Обычный 32 2 2 2 6 2" xfId="13137" xr:uid="{00000000-0005-0000-0000-000019330000}"/>
    <cellStyle name="Обычный 32 2 2 2 7" xfId="13138" xr:uid="{00000000-0005-0000-0000-00001A330000}"/>
    <cellStyle name="Обычный 32 2 2 3" xfId="13139" xr:uid="{00000000-0005-0000-0000-00001B330000}"/>
    <cellStyle name="Обычный 32 2 2 3 2" xfId="13140" xr:uid="{00000000-0005-0000-0000-00001C330000}"/>
    <cellStyle name="Обычный 32 2 2 3 2 2" xfId="13141" xr:uid="{00000000-0005-0000-0000-00001D330000}"/>
    <cellStyle name="Обычный 32 2 2 3 2 2 2" xfId="13142" xr:uid="{00000000-0005-0000-0000-00001E330000}"/>
    <cellStyle name="Обычный 32 2 2 3 2 3" xfId="13143" xr:uid="{00000000-0005-0000-0000-00001F330000}"/>
    <cellStyle name="Обычный 32 2 2 3 3" xfId="13144" xr:uid="{00000000-0005-0000-0000-000020330000}"/>
    <cellStyle name="Обычный 32 2 2 3 3 2" xfId="13145" xr:uid="{00000000-0005-0000-0000-000021330000}"/>
    <cellStyle name="Обычный 32 2 2 3 3 2 2" xfId="13146" xr:uid="{00000000-0005-0000-0000-000022330000}"/>
    <cellStyle name="Обычный 32 2 2 3 3 3" xfId="13147" xr:uid="{00000000-0005-0000-0000-000023330000}"/>
    <cellStyle name="Обычный 32 2 2 3 4" xfId="13148" xr:uid="{00000000-0005-0000-0000-000024330000}"/>
    <cellStyle name="Обычный 32 2 2 3 4 2" xfId="13149" xr:uid="{00000000-0005-0000-0000-000025330000}"/>
    <cellStyle name="Обычный 32 2 2 3 5" xfId="13150" xr:uid="{00000000-0005-0000-0000-000026330000}"/>
    <cellStyle name="Обычный 32 2 2 4" xfId="13151" xr:uid="{00000000-0005-0000-0000-000027330000}"/>
    <cellStyle name="Обычный 32 2 2 4 2" xfId="13152" xr:uid="{00000000-0005-0000-0000-000028330000}"/>
    <cellStyle name="Обычный 32 2 2 4 2 2" xfId="13153" xr:uid="{00000000-0005-0000-0000-000029330000}"/>
    <cellStyle name="Обычный 32 2 2 4 2 2 2" xfId="13154" xr:uid="{00000000-0005-0000-0000-00002A330000}"/>
    <cellStyle name="Обычный 32 2 2 4 2 3" xfId="13155" xr:uid="{00000000-0005-0000-0000-00002B330000}"/>
    <cellStyle name="Обычный 32 2 2 4 3" xfId="13156" xr:uid="{00000000-0005-0000-0000-00002C330000}"/>
    <cellStyle name="Обычный 32 2 2 4 3 2" xfId="13157" xr:uid="{00000000-0005-0000-0000-00002D330000}"/>
    <cellStyle name="Обычный 32 2 2 4 4" xfId="13158" xr:uid="{00000000-0005-0000-0000-00002E330000}"/>
    <cellStyle name="Обычный 32 2 2 5" xfId="13159" xr:uid="{00000000-0005-0000-0000-00002F330000}"/>
    <cellStyle name="Обычный 32 2 2 5 2" xfId="13160" xr:uid="{00000000-0005-0000-0000-000030330000}"/>
    <cellStyle name="Обычный 32 2 2 5 2 2" xfId="13161" xr:uid="{00000000-0005-0000-0000-000031330000}"/>
    <cellStyle name="Обычный 32 2 2 5 3" xfId="13162" xr:uid="{00000000-0005-0000-0000-000032330000}"/>
    <cellStyle name="Обычный 32 2 2 6" xfId="13163" xr:uid="{00000000-0005-0000-0000-000033330000}"/>
    <cellStyle name="Обычный 32 2 2 6 2" xfId="13164" xr:uid="{00000000-0005-0000-0000-000034330000}"/>
    <cellStyle name="Обычный 32 2 2 6 2 2" xfId="13165" xr:uid="{00000000-0005-0000-0000-000035330000}"/>
    <cellStyle name="Обычный 32 2 2 6 3" xfId="13166" xr:uid="{00000000-0005-0000-0000-000036330000}"/>
    <cellStyle name="Обычный 32 2 2 7" xfId="13167" xr:uid="{00000000-0005-0000-0000-000037330000}"/>
    <cellStyle name="Обычный 32 2 2 7 2" xfId="13168" xr:uid="{00000000-0005-0000-0000-000038330000}"/>
    <cellStyle name="Обычный 32 2 2 8" xfId="13169" xr:uid="{00000000-0005-0000-0000-000039330000}"/>
    <cellStyle name="Обычный 32 2 3" xfId="13170" xr:uid="{00000000-0005-0000-0000-00003A330000}"/>
    <cellStyle name="Обычный 32 2 3 2" xfId="13171" xr:uid="{00000000-0005-0000-0000-00003B330000}"/>
    <cellStyle name="Обычный 32 2 3 2 2" xfId="13172" xr:uid="{00000000-0005-0000-0000-00003C330000}"/>
    <cellStyle name="Обычный 32 2 3 2 2 2" xfId="13173" xr:uid="{00000000-0005-0000-0000-00003D330000}"/>
    <cellStyle name="Обычный 32 2 3 2 2 2 2" xfId="13174" xr:uid="{00000000-0005-0000-0000-00003E330000}"/>
    <cellStyle name="Обычный 32 2 3 2 2 2 2 2" xfId="13175" xr:uid="{00000000-0005-0000-0000-00003F330000}"/>
    <cellStyle name="Обычный 32 2 3 2 2 2 3" xfId="13176" xr:uid="{00000000-0005-0000-0000-000040330000}"/>
    <cellStyle name="Обычный 32 2 3 2 2 3" xfId="13177" xr:uid="{00000000-0005-0000-0000-000041330000}"/>
    <cellStyle name="Обычный 32 2 3 2 2 3 2" xfId="13178" xr:uid="{00000000-0005-0000-0000-000042330000}"/>
    <cellStyle name="Обычный 32 2 3 2 2 3 2 2" xfId="13179" xr:uid="{00000000-0005-0000-0000-000043330000}"/>
    <cellStyle name="Обычный 32 2 3 2 2 3 3" xfId="13180" xr:uid="{00000000-0005-0000-0000-000044330000}"/>
    <cellStyle name="Обычный 32 2 3 2 2 4" xfId="13181" xr:uid="{00000000-0005-0000-0000-000045330000}"/>
    <cellStyle name="Обычный 32 2 3 2 2 4 2" xfId="13182" xr:uid="{00000000-0005-0000-0000-000046330000}"/>
    <cellStyle name="Обычный 32 2 3 2 2 5" xfId="13183" xr:uid="{00000000-0005-0000-0000-000047330000}"/>
    <cellStyle name="Обычный 32 2 3 2 3" xfId="13184" xr:uid="{00000000-0005-0000-0000-000048330000}"/>
    <cellStyle name="Обычный 32 2 3 2 3 2" xfId="13185" xr:uid="{00000000-0005-0000-0000-000049330000}"/>
    <cellStyle name="Обычный 32 2 3 2 3 2 2" xfId="13186" xr:uid="{00000000-0005-0000-0000-00004A330000}"/>
    <cellStyle name="Обычный 32 2 3 2 3 2 2 2" xfId="13187" xr:uid="{00000000-0005-0000-0000-00004B330000}"/>
    <cellStyle name="Обычный 32 2 3 2 3 2 3" xfId="13188" xr:uid="{00000000-0005-0000-0000-00004C330000}"/>
    <cellStyle name="Обычный 32 2 3 2 3 3" xfId="13189" xr:uid="{00000000-0005-0000-0000-00004D330000}"/>
    <cellStyle name="Обычный 32 2 3 2 3 3 2" xfId="13190" xr:uid="{00000000-0005-0000-0000-00004E330000}"/>
    <cellStyle name="Обычный 32 2 3 2 3 4" xfId="13191" xr:uid="{00000000-0005-0000-0000-00004F330000}"/>
    <cellStyle name="Обычный 32 2 3 2 4" xfId="13192" xr:uid="{00000000-0005-0000-0000-000050330000}"/>
    <cellStyle name="Обычный 32 2 3 2 4 2" xfId="13193" xr:uid="{00000000-0005-0000-0000-000051330000}"/>
    <cellStyle name="Обычный 32 2 3 2 4 2 2" xfId="13194" xr:uid="{00000000-0005-0000-0000-000052330000}"/>
    <cellStyle name="Обычный 32 2 3 2 4 3" xfId="13195" xr:uid="{00000000-0005-0000-0000-000053330000}"/>
    <cellStyle name="Обычный 32 2 3 2 5" xfId="13196" xr:uid="{00000000-0005-0000-0000-000054330000}"/>
    <cellStyle name="Обычный 32 2 3 2 5 2" xfId="13197" xr:uid="{00000000-0005-0000-0000-000055330000}"/>
    <cellStyle name="Обычный 32 2 3 2 5 2 2" xfId="13198" xr:uid="{00000000-0005-0000-0000-000056330000}"/>
    <cellStyle name="Обычный 32 2 3 2 5 3" xfId="13199" xr:uid="{00000000-0005-0000-0000-000057330000}"/>
    <cellStyle name="Обычный 32 2 3 2 6" xfId="13200" xr:uid="{00000000-0005-0000-0000-000058330000}"/>
    <cellStyle name="Обычный 32 2 3 2 6 2" xfId="13201" xr:uid="{00000000-0005-0000-0000-000059330000}"/>
    <cellStyle name="Обычный 32 2 3 2 7" xfId="13202" xr:uid="{00000000-0005-0000-0000-00005A330000}"/>
    <cellStyle name="Обычный 32 2 3 3" xfId="13203" xr:uid="{00000000-0005-0000-0000-00005B330000}"/>
    <cellStyle name="Обычный 32 2 3 3 2" xfId="13204" xr:uid="{00000000-0005-0000-0000-00005C330000}"/>
    <cellStyle name="Обычный 32 2 3 3 2 2" xfId="13205" xr:uid="{00000000-0005-0000-0000-00005D330000}"/>
    <cellStyle name="Обычный 32 2 3 3 2 2 2" xfId="13206" xr:uid="{00000000-0005-0000-0000-00005E330000}"/>
    <cellStyle name="Обычный 32 2 3 3 2 3" xfId="13207" xr:uid="{00000000-0005-0000-0000-00005F330000}"/>
    <cellStyle name="Обычный 32 2 3 3 3" xfId="13208" xr:uid="{00000000-0005-0000-0000-000060330000}"/>
    <cellStyle name="Обычный 32 2 3 3 3 2" xfId="13209" xr:uid="{00000000-0005-0000-0000-000061330000}"/>
    <cellStyle name="Обычный 32 2 3 3 3 2 2" xfId="13210" xr:uid="{00000000-0005-0000-0000-000062330000}"/>
    <cellStyle name="Обычный 32 2 3 3 3 3" xfId="13211" xr:uid="{00000000-0005-0000-0000-000063330000}"/>
    <cellStyle name="Обычный 32 2 3 3 4" xfId="13212" xr:uid="{00000000-0005-0000-0000-000064330000}"/>
    <cellStyle name="Обычный 32 2 3 3 4 2" xfId="13213" xr:uid="{00000000-0005-0000-0000-000065330000}"/>
    <cellStyle name="Обычный 32 2 3 3 5" xfId="13214" xr:uid="{00000000-0005-0000-0000-000066330000}"/>
    <cellStyle name="Обычный 32 2 3 4" xfId="13215" xr:uid="{00000000-0005-0000-0000-000067330000}"/>
    <cellStyle name="Обычный 32 2 3 4 2" xfId="13216" xr:uid="{00000000-0005-0000-0000-000068330000}"/>
    <cellStyle name="Обычный 32 2 3 4 2 2" xfId="13217" xr:uid="{00000000-0005-0000-0000-000069330000}"/>
    <cellStyle name="Обычный 32 2 3 4 2 2 2" xfId="13218" xr:uid="{00000000-0005-0000-0000-00006A330000}"/>
    <cellStyle name="Обычный 32 2 3 4 2 3" xfId="13219" xr:uid="{00000000-0005-0000-0000-00006B330000}"/>
    <cellStyle name="Обычный 32 2 3 4 3" xfId="13220" xr:uid="{00000000-0005-0000-0000-00006C330000}"/>
    <cellStyle name="Обычный 32 2 3 4 3 2" xfId="13221" xr:uid="{00000000-0005-0000-0000-00006D330000}"/>
    <cellStyle name="Обычный 32 2 3 4 4" xfId="13222" xr:uid="{00000000-0005-0000-0000-00006E330000}"/>
    <cellStyle name="Обычный 32 2 3 5" xfId="13223" xr:uid="{00000000-0005-0000-0000-00006F330000}"/>
    <cellStyle name="Обычный 32 2 3 5 2" xfId="13224" xr:uid="{00000000-0005-0000-0000-000070330000}"/>
    <cellStyle name="Обычный 32 2 3 5 2 2" xfId="13225" xr:uid="{00000000-0005-0000-0000-000071330000}"/>
    <cellStyle name="Обычный 32 2 3 5 3" xfId="13226" xr:uid="{00000000-0005-0000-0000-000072330000}"/>
    <cellStyle name="Обычный 32 2 3 6" xfId="13227" xr:uid="{00000000-0005-0000-0000-000073330000}"/>
    <cellStyle name="Обычный 32 2 3 6 2" xfId="13228" xr:uid="{00000000-0005-0000-0000-000074330000}"/>
    <cellStyle name="Обычный 32 2 3 6 2 2" xfId="13229" xr:uid="{00000000-0005-0000-0000-000075330000}"/>
    <cellStyle name="Обычный 32 2 3 6 3" xfId="13230" xr:uid="{00000000-0005-0000-0000-000076330000}"/>
    <cellStyle name="Обычный 32 2 3 7" xfId="13231" xr:uid="{00000000-0005-0000-0000-000077330000}"/>
    <cellStyle name="Обычный 32 2 3 7 2" xfId="13232" xr:uid="{00000000-0005-0000-0000-000078330000}"/>
    <cellStyle name="Обычный 32 2 3 8" xfId="13233" xr:uid="{00000000-0005-0000-0000-000079330000}"/>
    <cellStyle name="Обычный 32 2 4" xfId="13234" xr:uid="{00000000-0005-0000-0000-00007A330000}"/>
    <cellStyle name="Обычный 32 2 4 2" xfId="13235" xr:uid="{00000000-0005-0000-0000-00007B330000}"/>
    <cellStyle name="Обычный 32 2 4 2 2" xfId="13236" xr:uid="{00000000-0005-0000-0000-00007C330000}"/>
    <cellStyle name="Обычный 32 2 4 2 2 2" xfId="13237" xr:uid="{00000000-0005-0000-0000-00007D330000}"/>
    <cellStyle name="Обычный 32 2 4 2 2 2 2" xfId="13238" xr:uid="{00000000-0005-0000-0000-00007E330000}"/>
    <cellStyle name="Обычный 32 2 4 2 2 2 2 2" xfId="13239" xr:uid="{00000000-0005-0000-0000-00007F330000}"/>
    <cellStyle name="Обычный 32 2 4 2 2 2 3" xfId="13240" xr:uid="{00000000-0005-0000-0000-000080330000}"/>
    <cellStyle name="Обычный 32 2 4 2 2 3" xfId="13241" xr:uid="{00000000-0005-0000-0000-000081330000}"/>
    <cellStyle name="Обычный 32 2 4 2 2 3 2" xfId="13242" xr:uid="{00000000-0005-0000-0000-000082330000}"/>
    <cellStyle name="Обычный 32 2 4 2 2 4" xfId="13243" xr:uid="{00000000-0005-0000-0000-000083330000}"/>
    <cellStyle name="Обычный 32 2 4 2 3" xfId="13244" xr:uid="{00000000-0005-0000-0000-000084330000}"/>
    <cellStyle name="Обычный 32 2 4 2 3 2" xfId="13245" xr:uid="{00000000-0005-0000-0000-000085330000}"/>
    <cellStyle name="Обычный 32 2 4 2 3 2 2" xfId="13246" xr:uid="{00000000-0005-0000-0000-000086330000}"/>
    <cellStyle name="Обычный 32 2 4 2 3 3" xfId="13247" xr:uid="{00000000-0005-0000-0000-000087330000}"/>
    <cellStyle name="Обычный 32 2 4 2 4" xfId="13248" xr:uid="{00000000-0005-0000-0000-000088330000}"/>
    <cellStyle name="Обычный 32 2 4 2 4 2" xfId="13249" xr:uid="{00000000-0005-0000-0000-000089330000}"/>
    <cellStyle name="Обычный 32 2 4 2 4 2 2" xfId="13250" xr:uid="{00000000-0005-0000-0000-00008A330000}"/>
    <cellStyle name="Обычный 32 2 4 2 4 3" xfId="13251" xr:uid="{00000000-0005-0000-0000-00008B330000}"/>
    <cellStyle name="Обычный 32 2 4 2 5" xfId="13252" xr:uid="{00000000-0005-0000-0000-00008C330000}"/>
    <cellStyle name="Обычный 32 2 4 2 5 2" xfId="13253" xr:uid="{00000000-0005-0000-0000-00008D330000}"/>
    <cellStyle name="Обычный 32 2 4 2 6" xfId="13254" xr:uid="{00000000-0005-0000-0000-00008E330000}"/>
    <cellStyle name="Обычный 32 2 4 3" xfId="13255" xr:uid="{00000000-0005-0000-0000-00008F330000}"/>
    <cellStyle name="Обычный 32 2 4 3 2" xfId="13256" xr:uid="{00000000-0005-0000-0000-000090330000}"/>
    <cellStyle name="Обычный 32 2 4 3 2 2" xfId="13257" xr:uid="{00000000-0005-0000-0000-000091330000}"/>
    <cellStyle name="Обычный 32 2 4 3 2 2 2" xfId="13258" xr:uid="{00000000-0005-0000-0000-000092330000}"/>
    <cellStyle name="Обычный 32 2 4 3 2 3" xfId="13259" xr:uid="{00000000-0005-0000-0000-000093330000}"/>
    <cellStyle name="Обычный 32 2 4 3 3" xfId="13260" xr:uid="{00000000-0005-0000-0000-000094330000}"/>
    <cellStyle name="Обычный 32 2 4 3 3 2" xfId="13261" xr:uid="{00000000-0005-0000-0000-000095330000}"/>
    <cellStyle name="Обычный 32 2 4 3 4" xfId="13262" xr:uid="{00000000-0005-0000-0000-000096330000}"/>
    <cellStyle name="Обычный 32 2 4 4" xfId="13263" xr:uid="{00000000-0005-0000-0000-000097330000}"/>
    <cellStyle name="Обычный 32 2 4 4 2" xfId="13264" xr:uid="{00000000-0005-0000-0000-000098330000}"/>
    <cellStyle name="Обычный 32 2 4 4 2 2" xfId="13265" xr:uid="{00000000-0005-0000-0000-000099330000}"/>
    <cellStyle name="Обычный 32 2 4 4 3" xfId="13266" xr:uid="{00000000-0005-0000-0000-00009A330000}"/>
    <cellStyle name="Обычный 32 2 4 5" xfId="13267" xr:uid="{00000000-0005-0000-0000-00009B330000}"/>
    <cellStyle name="Обычный 32 2 4 5 2" xfId="13268" xr:uid="{00000000-0005-0000-0000-00009C330000}"/>
    <cellStyle name="Обычный 32 2 4 5 2 2" xfId="13269" xr:uid="{00000000-0005-0000-0000-00009D330000}"/>
    <cellStyle name="Обычный 32 2 4 5 3" xfId="13270" xr:uid="{00000000-0005-0000-0000-00009E330000}"/>
    <cellStyle name="Обычный 32 2 4 6" xfId="13271" xr:uid="{00000000-0005-0000-0000-00009F330000}"/>
    <cellStyle name="Обычный 32 2 4 6 2" xfId="13272" xr:uid="{00000000-0005-0000-0000-0000A0330000}"/>
    <cellStyle name="Обычный 32 2 4 7" xfId="13273" xr:uid="{00000000-0005-0000-0000-0000A1330000}"/>
    <cellStyle name="Обычный 32 2 5" xfId="13274" xr:uid="{00000000-0005-0000-0000-0000A2330000}"/>
    <cellStyle name="Обычный 32 2 5 2" xfId="13275" xr:uid="{00000000-0005-0000-0000-0000A3330000}"/>
    <cellStyle name="Обычный 32 2 5 2 2" xfId="13276" xr:uid="{00000000-0005-0000-0000-0000A4330000}"/>
    <cellStyle name="Обычный 32 2 5 2 2 2" xfId="13277" xr:uid="{00000000-0005-0000-0000-0000A5330000}"/>
    <cellStyle name="Обычный 32 2 5 2 2 2 2" xfId="13278" xr:uid="{00000000-0005-0000-0000-0000A6330000}"/>
    <cellStyle name="Обычный 32 2 5 2 2 3" xfId="13279" xr:uid="{00000000-0005-0000-0000-0000A7330000}"/>
    <cellStyle name="Обычный 32 2 5 2 3" xfId="13280" xr:uid="{00000000-0005-0000-0000-0000A8330000}"/>
    <cellStyle name="Обычный 32 2 5 2 3 2" xfId="13281" xr:uid="{00000000-0005-0000-0000-0000A9330000}"/>
    <cellStyle name="Обычный 32 2 5 2 3 2 2" xfId="13282" xr:uid="{00000000-0005-0000-0000-0000AA330000}"/>
    <cellStyle name="Обычный 32 2 5 2 3 3" xfId="13283" xr:uid="{00000000-0005-0000-0000-0000AB330000}"/>
    <cellStyle name="Обычный 32 2 5 2 4" xfId="13284" xr:uid="{00000000-0005-0000-0000-0000AC330000}"/>
    <cellStyle name="Обычный 32 2 5 2 4 2" xfId="13285" xr:uid="{00000000-0005-0000-0000-0000AD330000}"/>
    <cellStyle name="Обычный 32 2 5 2 5" xfId="13286" xr:uid="{00000000-0005-0000-0000-0000AE330000}"/>
    <cellStyle name="Обычный 32 2 5 3" xfId="13287" xr:uid="{00000000-0005-0000-0000-0000AF330000}"/>
    <cellStyle name="Обычный 32 2 5 3 2" xfId="13288" xr:uid="{00000000-0005-0000-0000-0000B0330000}"/>
    <cellStyle name="Обычный 32 2 5 3 2 2" xfId="13289" xr:uid="{00000000-0005-0000-0000-0000B1330000}"/>
    <cellStyle name="Обычный 32 2 5 3 2 2 2" xfId="13290" xr:uid="{00000000-0005-0000-0000-0000B2330000}"/>
    <cellStyle name="Обычный 32 2 5 3 2 3" xfId="13291" xr:uid="{00000000-0005-0000-0000-0000B3330000}"/>
    <cellStyle name="Обычный 32 2 5 3 3" xfId="13292" xr:uid="{00000000-0005-0000-0000-0000B4330000}"/>
    <cellStyle name="Обычный 32 2 5 3 3 2" xfId="13293" xr:uid="{00000000-0005-0000-0000-0000B5330000}"/>
    <cellStyle name="Обычный 32 2 5 3 4" xfId="13294" xr:uid="{00000000-0005-0000-0000-0000B6330000}"/>
    <cellStyle name="Обычный 32 2 5 4" xfId="13295" xr:uid="{00000000-0005-0000-0000-0000B7330000}"/>
    <cellStyle name="Обычный 32 2 5 4 2" xfId="13296" xr:uid="{00000000-0005-0000-0000-0000B8330000}"/>
    <cellStyle name="Обычный 32 2 5 4 2 2" xfId="13297" xr:uid="{00000000-0005-0000-0000-0000B9330000}"/>
    <cellStyle name="Обычный 32 2 5 4 3" xfId="13298" xr:uid="{00000000-0005-0000-0000-0000BA330000}"/>
    <cellStyle name="Обычный 32 2 5 5" xfId="13299" xr:uid="{00000000-0005-0000-0000-0000BB330000}"/>
    <cellStyle name="Обычный 32 2 5 5 2" xfId="13300" xr:uid="{00000000-0005-0000-0000-0000BC330000}"/>
    <cellStyle name="Обычный 32 2 5 5 2 2" xfId="13301" xr:uid="{00000000-0005-0000-0000-0000BD330000}"/>
    <cellStyle name="Обычный 32 2 5 5 3" xfId="13302" xr:uid="{00000000-0005-0000-0000-0000BE330000}"/>
    <cellStyle name="Обычный 32 2 5 6" xfId="13303" xr:uid="{00000000-0005-0000-0000-0000BF330000}"/>
    <cellStyle name="Обычный 32 2 5 6 2" xfId="13304" xr:uid="{00000000-0005-0000-0000-0000C0330000}"/>
    <cellStyle name="Обычный 32 2 5 7" xfId="13305" xr:uid="{00000000-0005-0000-0000-0000C1330000}"/>
    <cellStyle name="Обычный 32 2 6" xfId="13306" xr:uid="{00000000-0005-0000-0000-0000C2330000}"/>
    <cellStyle name="Обычный 32 2 6 2" xfId="13307" xr:uid="{00000000-0005-0000-0000-0000C3330000}"/>
    <cellStyle name="Обычный 32 2 6 2 2" xfId="13308" xr:uid="{00000000-0005-0000-0000-0000C4330000}"/>
    <cellStyle name="Обычный 32 2 6 2 2 2" xfId="13309" xr:uid="{00000000-0005-0000-0000-0000C5330000}"/>
    <cellStyle name="Обычный 32 2 6 2 3" xfId="13310" xr:uid="{00000000-0005-0000-0000-0000C6330000}"/>
    <cellStyle name="Обычный 32 2 6 3" xfId="13311" xr:uid="{00000000-0005-0000-0000-0000C7330000}"/>
    <cellStyle name="Обычный 32 2 6 3 2" xfId="13312" xr:uid="{00000000-0005-0000-0000-0000C8330000}"/>
    <cellStyle name="Обычный 32 2 6 3 2 2" xfId="13313" xr:uid="{00000000-0005-0000-0000-0000C9330000}"/>
    <cellStyle name="Обычный 32 2 6 3 3" xfId="13314" xr:uid="{00000000-0005-0000-0000-0000CA330000}"/>
    <cellStyle name="Обычный 32 2 6 4" xfId="13315" xr:uid="{00000000-0005-0000-0000-0000CB330000}"/>
    <cellStyle name="Обычный 32 2 6 4 2" xfId="13316" xr:uid="{00000000-0005-0000-0000-0000CC330000}"/>
    <cellStyle name="Обычный 32 2 6 5" xfId="13317" xr:uid="{00000000-0005-0000-0000-0000CD330000}"/>
    <cellStyle name="Обычный 32 2 7" xfId="13318" xr:uid="{00000000-0005-0000-0000-0000CE330000}"/>
    <cellStyle name="Обычный 32 2 7 2" xfId="13319" xr:uid="{00000000-0005-0000-0000-0000CF330000}"/>
    <cellStyle name="Обычный 32 2 7 2 2" xfId="13320" xr:uid="{00000000-0005-0000-0000-0000D0330000}"/>
    <cellStyle name="Обычный 32 2 7 2 2 2" xfId="13321" xr:uid="{00000000-0005-0000-0000-0000D1330000}"/>
    <cellStyle name="Обычный 32 2 7 2 3" xfId="13322" xr:uid="{00000000-0005-0000-0000-0000D2330000}"/>
    <cellStyle name="Обычный 32 2 7 3" xfId="13323" xr:uid="{00000000-0005-0000-0000-0000D3330000}"/>
    <cellStyle name="Обычный 32 2 7 3 2" xfId="13324" xr:uid="{00000000-0005-0000-0000-0000D4330000}"/>
    <cellStyle name="Обычный 32 2 7 4" xfId="13325" xr:uid="{00000000-0005-0000-0000-0000D5330000}"/>
    <cellStyle name="Обычный 32 2 8" xfId="13326" xr:uid="{00000000-0005-0000-0000-0000D6330000}"/>
    <cellStyle name="Обычный 32 2 8 2" xfId="13327" xr:uid="{00000000-0005-0000-0000-0000D7330000}"/>
    <cellStyle name="Обычный 32 2 8 2 2" xfId="13328" xr:uid="{00000000-0005-0000-0000-0000D8330000}"/>
    <cellStyle name="Обычный 32 2 8 3" xfId="13329" xr:uid="{00000000-0005-0000-0000-0000D9330000}"/>
    <cellStyle name="Обычный 32 2 9" xfId="13330" xr:uid="{00000000-0005-0000-0000-0000DA330000}"/>
    <cellStyle name="Обычный 32 2 9 2" xfId="13331" xr:uid="{00000000-0005-0000-0000-0000DB330000}"/>
    <cellStyle name="Обычный 32 2 9 2 2" xfId="13332" xr:uid="{00000000-0005-0000-0000-0000DC330000}"/>
    <cellStyle name="Обычный 32 2 9 3" xfId="13333" xr:uid="{00000000-0005-0000-0000-0000DD330000}"/>
    <cellStyle name="Обычный 32 3" xfId="13334" xr:uid="{00000000-0005-0000-0000-0000DE330000}"/>
    <cellStyle name="Обычный 32 3 2" xfId="13335" xr:uid="{00000000-0005-0000-0000-0000DF330000}"/>
    <cellStyle name="Обычный 32 3 2 2" xfId="13336" xr:uid="{00000000-0005-0000-0000-0000E0330000}"/>
    <cellStyle name="Обычный 32 3 2 2 2" xfId="13337" xr:uid="{00000000-0005-0000-0000-0000E1330000}"/>
    <cellStyle name="Обычный 32 3 2 2 2 2" xfId="13338" xr:uid="{00000000-0005-0000-0000-0000E2330000}"/>
    <cellStyle name="Обычный 32 3 2 2 2 2 2" xfId="13339" xr:uid="{00000000-0005-0000-0000-0000E3330000}"/>
    <cellStyle name="Обычный 32 3 2 2 2 3" xfId="13340" xr:uid="{00000000-0005-0000-0000-0000E4330000}"/>
    <cellStyle name="Обычный 32 3 2 2 3" xfId="13341" xr:uid="{00000000-0005-0000-0000-0000E5330000}"/>
    <cellStyle name="Обычный 32 3 2 2 3 2" xfId="13342" xr:uid="{00000000-0005-0000-0000-0000E6330000}"/>
    <cellStyle name="Обычный 32 3 2 2 3 2 2" xfId="13343" xr:uid="{00000000-0005-0000-0000-0000E7330000}"/>
    <cellStyle name="Обычный 32 3 2 2 3 3" xfId="13344" xr:uid="{00000000-0005-0000-0000-0000E8330000}"/>
    <cellStyle name="Обычный 32 3 2 2 4" xfId="13345" xr:uid="{00000000-0005-0000-0000-0000E9330000}"/>
    <cellStyle name="Обычный 32 3 2 2 4 2" xfId="13346" xr:uid="{00000000-0005-0000-0000-0000EA330000}"/>
    <cellStyle name="Обычный 32 3 2 2 5" xfId="13347" xr:uid="{00000000-0005-0000-0000-0000EB330000}"/>
    <cellStyle name="Обычный 32 3 2 3" xfId="13348" xr:uid="{00000000-0005-0000-0000-0000EC330000}"/>
    <cellStyle name="Обычный 32 3 2 3 2" xfId="13349" xr:uid="{00000000-0005-0000-0000-0000ED330000}"/>
    <cellStyle name="Обычный 32 3 2 3 2 2" xfId="13350" xr:uid="{00000000-0005-0000-0000-0000EE330000}"/>
    <cellStyle name="Обычный 32 3 2 3 2 2 2" xfId="13351" xr:uid="{00000000-0005-0000-0000-0000EF330000}"/>
    <cellStyle name="Обычный 32 3 2 3 2 3" xfId="13352" xr:uid="{00000000-0005-0000-0000-0000F0330000}"/>
    <cellStyle name="Обычный 32 3 2 3 3" xfId="13353" xr:uid="{00000000-0005-0000-0000-0000F1330000}"/>
    <cellStyle name="Обычный 32 3 2 3 3 2" xfId="13354" xr:uid="{00000000-0005-0000-0000-0000F2330000}"/>
    <cellStyle name="Обычный 32 3 2 3 4" xfId="13355" xr:uid="{00000000-0005-0000-0000-0000F3330000}"/>
    <cellStyle name="Обычный 32 3 2 4" xfId="13356" xr:uid="{00000000-0005-0000-0000-0000F4330000}"/>
    <cellStyle name="Обычный 32 3 2 4 2" xfId="13357" xr:uid="{00000000-0005-0000-0000-0000F5330000}"/>
    <cellStyle name="Обычный 32 3 2 4 2 2" xfId="13358" xr:uid="{00000000-0005-0000-0000-0000F6330000}"/>
    <cellStyle name="Обычный 32 3 2 4 3" xfId="13359" xr:uid="{00000000-0005-0000-0000-0000F7330000}"/>
    <cellStyle name="Обычный 32 3 2 5" xfId="13360" xr:uid="{00000000-0005-0000-0000-0000F8330000}"/>
    <cellStyle name="Обычный 32 3 2 5 2" xfId="13361" xr:uid="{00000000-0005-0000-0000-0000F9330000}"/>
    <cellStyle name="Обычный 32 3 2 5 2 2" xfId="13362" xr:uid="{00000000-0005-0000-0000-0000FA330000}"/>
    <cellStyle name="Обычный 32 3 2 5 3" xfId="13363" xr:uid="{00000000-0005-0000-0000-0000FB330000}"/>
    <cellStyle name="Обычный 32 3 2 6" xfId="13364" xr:uid="{00000000-0005-0000-0000-0000FC330000}"/>
    <cellStyle name="Обычный 32 3 2 6 2" xfId="13365" xr:uid="{00000000-0005-0000-0000-0000FD330000}"/>
    <cellStyle name="Обычный 32 3 2 7" xfId="13366" xr:uid="{00000000-0005-0000-0000-0000FE330000}"/>
    <cellStyle name="Обычный 32 3 3" xfId="13367" xr:uid="{00000000-0005-0000-0000-0000FF330000}"/>
    <cellStyle name="Обычный 32 3 3 2" xfId="13368" xr:uid="{00000000-0005-0000-0000-000000340000}"/>
    <cellStyle name="Обычный 32 3 3 2 2" xfId="13369" xr:uid="{00000000-0005-0000-0000-000001340000}"/>
    <cellStyle name="Обычный 32 3 3 2 2 2" xfId="13370" xr:uid="{00000000-0005-0000-0000-000002340000}"/>
    <cellStyle name="Обычный 32 3 3 2 3" xfId="13371" xr:uid="{00000000-0005-0000-0000-000003340000}"/>
    <cellStyle name="Обычный 32 3 3 3" xfId="13372" xr:uid="{00000000-0005-0000-0000-000004340000}"/>
    <cellStyle name="Обычный 32 3 3 3 2" xfId="13373" xr:uid="{00000000-0005-0000-0000-000005340000}"/>
    <cellStyle name="Обычный 32 3 3 3 2 2" xfId="13374" xr:uid="{00000000-0005-0000-0000-000006340000}"/>
    <cellStyle name="Обычный 32 3 3 3 3" xfId="13375" xr:uid="{00000000-0005-0000-0000-000007340000}"/>
    <cellStyle name="Обычный 32 3 3 4" xfId="13376" xr:uid="{00000000-0005-0000-0000-000008340000}"/>
    <cellStyle name="Обычный 32 3 3 4 2" xfId="13377" xr:uid="{00000000-0005-0000-0000-000009340000}"/>
    <cellStyle name="Обычный 32 3 3 5" xfId="13378" xr:uid="{00000000-0005-0000-0000-00000A340000}"/>
    <cellStyle name="Обычный 32 3 4" xfId="13379" xr:uid="{00000000-0005-0000-0000-00000B340000}"/>
    <cellStyle name="Обычный 32 3 4 2" xfId="13380" xr:uid="{00000000-0005-0000-0000-00000C340000}"/>
    <cellStyle name="Обычный 32 3 4 2 2" xfId="13381" xr:uid="{00000000-0005-0000-0000-00000D340000}"/>
    <cellStyle name="Обычный 32 3 4 2 2 2" xfId="13382" xr:uid="{00000000-0005-0000-0000-00000E340000}"/>
    <cellStyle name="Обычный 32 3 4 2 3" xfId="13383" xr:uid="{00000000-0005-0000-0000-00000F340000}"/>
    <cellStyle name="Обычный 32 3 4 3" xfId="13384" xr:uid="{00000000-0005-0000-0000-000010340000}"/>
    <cellStyle name="Обычный 32 3 4 3 2" xfId="13385" xr:uid="{00000000-0005-0000-0000-000011340000}"/>
    <cellStyle name="Обычный 32 3 4 4" xfId="13386" xr:uid="{00000000-0005-0000-0000-000012340000}"/>
    <cellStyle name="Обычный 32 3 5" xfId="13387" xr:uid="{00000000-0005-0000-0000-000013340000}"/>
    <cellStyle name="Обычный 32 3 5 2" xfId="13388" xr:uid="{00000000-0005-0000-0000-000014340000}"/>
    <cellStyle name="Обычный 32 3 5 2 2" xfId="13389" xr:uid="{00000000-0005-0000-0000-000015340000}"/>
    <cellStyle name="Обычный 32 3 5 3" xfId="13390" xr:uid="{00000000-0005-0000-0000-000016340000}"/>
    <cellStyle name="Обычный 32 3 6" xfId="13391" xr:uid="{00000000-0005-0000-0000-000017340000}"/>
    <cellStyle name="Обычный 32 3 6 2" xfId="13392" xr:uid="{00000000-0005-0000-0000-000018340000}"/>
    <cellStyle name="Обычный 32 3 6 2 2" xfId="13393" xr:uid="{00000000-0005-0000-0000-000019340000}"/>
    <cellStyle name="Обычный 32 3 6 3" xfId="13394" xr:uid="{00000000-0005-0000-0000-00001A340000}"/>
    <cellStyle name="Обычный 32 3 7" xfId="13395" xr:uid="{00000000-0005-0000-0000-00001B340000}"/>
    <cellStyle name="Обычный 32 3 7 2" xfId="13396" xr:uid="{00000000-0005-0000-0000-00001C340000}"/>
    <cellStyle name="Обычный 32 3 8" xfId="13397" xr:uid="{00000000-0005-0000-0000-00001D340000}"/>
    <cellStyle name="Обычный 32 4" xfId="13398" xr:uid="{00000000-0005-0000-0000-00001E340000}"/>
    <cellStyle name="Обычный 32 4 2" xfId="13399" xr:uid="{00000000-0005-0000-0000-00001F340000}"/>
    <cellStyle name="Обычный 32 4 2 2" xfId="13400" xr:uid="{00000000-0005-0000-0000-000020340000}"/>
    <cellStyle name="Обычный 32 4 2 2 2" xfId="13401" xr:uid="{00000000-0005-0000-0000-000021340000}"/>
    <cellStyle name="Обычный 32 4 2 2 2 2" xfId="13402" xr:uid="{00000000-0005-0000-0000-000022340000}"/>
    <cellStyle name="Обычный 32 4 2 2 2 2 2" xfId="13403" xr:uid="{00000000-0005-0000-0000-000023340000}"/>
    <cellStyle name="Обычный 32 4 2 2 2 3" xfId="13404" xr:uid="{00000000-0005-0000-0000-000024340000}"/>
    <cellStyle name="Обычный 32 4 2 2 3" xfId="13405" xr:uid="{00000000-0005-0000-0000-000025340000}"/>
    <cellStyle name="Обычный 32 4 2 2 3 2" xfId="13406" xr:uid="{00000000-0005-0000-0000-000026340000}"/>
    <cellStyle name="Обычный 32 4 2 2 3 2 2" xfId="13407" xr:uid="{00000000-0005-0000-0000-000027340000}"/>
    <cellStyle name="Обычный 32 4 2 2 3 3" xfId="13408" xr:uid="{00000000-0005-0000-0000-000028340000}"/>
    <cellStyle name="Обычный 32 4 2 2 4" xfId="13409" xr:uid="{00000000-0005-0000-0000-000029340000}"/>
    <cellStyle name="Обычный 32 4 2 2 4 2" xfId="13410" xr:uid="{00000000-0005-0000-0000-00002A340000}"/>
    <cellStyle name="Обычный 32 4 2 2 5" xfId="13411" xr:uid="{00000000-0005-0000-0000-00002B340000}"/>
    <cellStyle name="Обычный 32 4 2 3" xfId="13412" xr:uid="{00000000-0005-0000-0000-00002C340000}"/>
    <cellStyle name="Обычный 32 4 2 3 2" xfId="13413" xr:uid="{00000000-0005-0000-0000-00002D340000}"/>
    <cellStyle name="Обычный 32 4 2 3 2 2" xfId="13414" xr:uid="{00000000-0005-0000-0000-00002E340000}"/>
    <cellStyle name="Обычный 32 4 2 3 2 2 2" xfId="13415" xr:uid="{00000000-0005-0000-0000-00002F340000}"/>
    <cellStyle name="Обычный 32 4 2 3 2 3" xfId="13416" xr:uid="{00000000-0005-0000-0000-000030340000}"/>
    <cellStyle name="Обычный 32 4 2 3 3" xfId="13417" xr:uid="{00000000-0005-0000-0000-000031340000}"/>
    <cellStyle name="Обычный 32 4 2 3 3 2" xfId="13418" xr:uid="{00000000-0005-0000-0000-000032340000}"/>
    <cellStyle name="Обычный 32 4 2 3 4" xfId="13419" xr:uid="{00000000-0005-0000-0000-000033340000}"/>
    <cellStyle name="Обычный 32 4 2 4" xfId="13420" xr:uid="{00000000-0005-0000-0000-000034340000}"/>
    <cellStyle name="Обычный 32 4 2 4 2" xfId="13421" xr:uid="{00000000-0005-0000-0000-000035340000}"/>
    <cellStyle name="Обычный 32 4 2 4 2 2" xfId="13422" xr:uid="{00000000-0005-0000-0000-000036340000}"/>
    <cellStyle name="Обычный 32 4 2 4 3" xfId="13423" xr:uid="{00000000-0005-0000-0000-000037340000}"/>
    <cellStyle name="Обычный 32 4 2 5" xfId="13424" xr:uid="{00000000-0005-0000-0000-000038340000}"/>
    <cellStyle name="Обычный 32 4 2 5 2" xfId="13425" xr:uid="{00000000-0005-0000-0000-000039340000}"/>
    <cellStyle name="Обычный 32 4 2 5 2 2" xfId="13426" xr:uid="{00000000-0005-0000-0000-00003A340000}"/>
    <cellStyle name="Обычный 32 4 2 5 3" xfId="13427" xr:uid="{00000000-0005-0000-0000-00003B340000}"/>
    <cellStyle name="Обычный 32 4 2 6" xfId="13428" xr:uid="{00000000-0005-0000-0000-00003C340000}"/>
    <cellStyle name="Обычный 32 4 2 6 2" xfId="13429" xr:uid="{00000000-0005-0000-0000-00003D340000}"/>
    <cellStyle name="Обычный 32 4 2 7" xfId="13430" xr:uid="{00000000-0005-0000-0000-00003E340000}"/>
    <cellStyle name="Обычный 32 4 3" xfId="13431" xr:uid="{00000000-0005-0000-0000-00003F340000}"/>
    <cellStyle name="Обычный 32 4 3 2" xfId="13432" xr:uid="{00000000-0005-0000-0000-000040340000}"/>
    <cellStyle name="Обычный 32 4 3 2 2" xfId="13433" xr:uid="{00000000-0005-0000-0000-000041340000}"/>
    <cellStyle name="Обычный 32 4 3 2 2 2" xfId="13434" xr:uid="{00000000-0005-0000-0000-000042340000}"/>
    <cellStyle name="Обычный 32 4 3 2 3" xfId="13435" xr:uid="{00000000-0005-0000-0000-000043340000}"/>
    <cellStyle name="Обычный 32 4 3 3" xfId="13436" xr:uid="{00000000-0005-0000-0000-000044340000}"/>
    <cellStyle name="Обычный 32 4 3 3 2" xfId="13437" xr:uid="{00000000-0005-0000-0000-000045340000}"/>
    <cellStyle name="Обычный 32 4 3 3 2 2" xfId="13438" xr:uid="{00000000-0005-0000-0000-000046340000}"/>
    <cellStyle name="Обычный 32 4 3 3 3" xfId="13439" xr:uid="{00000000-0005-0000-0000-000047340000}"/>
    <cellStyle name="Обычный 32 4 3 4" xfId="13440" xr:uid="{00000000-0005-0000-0000-000048340000}"/>
    <cellStyle name="Обычный 32 4 3 4 2" xfId="13441" xr:uid="{00000000-0005-0000-0000-000049340000}"/>
    <cellStyle name="Обычный 32 4 3 5" xfId="13442" xr:uid="{00000000-0005-0000-0000-00004A340000}"/>
    <cellStyle name="Обычный 32 4 4" xfId="13443" xr:uid="{00000000-0005-0000-0000-00004B340000}"/>
    <cellStyle name="Обычный 32 4 4 2" xfId="13444" xr:uid="{00000000-0005-0000-0000-00004C340000}"/>
    <cellStyle name="Обычный 32 4 4 2 2" xfId="13445" xr:uid="{00000000-0005-0000-0000-00004D340000}"/>
    <cellStyle name="Обычный 32 4 4 2 2 2" xfId="13446" xr:uid="{00000000-0005-0000-0000-00004E340000}"/>
    <cellStyle name="Обычный 32 4 4 2 3" xfId="13447" xr:uid="{00000000-0005-0000-0000-00004F340000}"/>
    <cellStyle name="Обычный 32 4 4 3" xfId="13448" xr:uid="{00000000-0005-0000-0000-000050340000}"/>
    <cellStyle name="Обычный 32 4 4 3 2" xfId="13449" xr:uid="{00000000-0005-0000-0000-000051340000}"/>
    <cellStyle name="Обычный 32 4 4 4" xfId="13450" xr:uid="{00000000-0005-0000-0000-000052340000}"/>
    <cellStyle name="Обычный 32 4 5" xfId="13451" xr:uid="{00000000-0005-0000-0000-000053340000}"/>
    <cellStyle name="Обычный 32 4 5 2" xfId="13452" xr:uid="{00000000-0005-0000-0000-000054340000}"/>
    <cellStyle name="Обычный 32 4 5 2 2" xfId="13453" xr:uid="{00000000-0005-0000-0000-000055340000}"/>
    <cellStyle name="Обычный 32 4 5 3" xfId="13454" xr:uid="{00000000-0005-0000-0000-000056340000}"/>
    <cellStyle name="Обычный 32 4 6" xfId="13455" xr:uid="{00000000-0005-0000-0000-000057340000}"/>
    <cellStyle name="Обычный 32 4 6 2" xfId="13456" xr:uid="{00000000-0005-0000-0000-000058340000}"/>
    <cellStyle name="Обычный 32 4 6 2 2" xfId="13457" xr:uid="{00000000-0005-0000-0000-000059340000}"/>
    <cellStyle name="Обычный 32 4 6 3" xfId="13458" xr:uid="{00000000-0005-0000-0000-00005A340000}"/>
    <cellStyle name="Обычный 32 4 7" xfId="13459" xr:uid="{00000000-0005-0000-0000-00005B340000}"/>
    <cellStyle name="Обычный 32 4 7 2" xfId="13460" xr:uid="{00000000-0005-0000-0000-00005C340000}"/>
    <cellStyle name="Обычный 32 4 8" xfId="13461" xr:uid="{00000000-0005-0000-0000-00005D340000}"/>
    <cellStyle name="Обычный 32 5" xfId="13462" xr:uid="{00000000-0005-0000-0000-00005E340000}"/>
    <cellStyle name="Обычный 32 5 2" xfId="13463" xr:uid="{00000000-0005-0000-0000-00005F340000}"/>
    <cellStyle name="Обычный 32 5 2 2" xfId="13464" xr:uid="{00000000-0005-0000-0000-000060340000}"/>
    <cellStyle name="Обычный 32 5 2 3" xfId="13465" xr:uid="{00000000-0005-0000-0000-000061340000}"/>
    <cellStyle name="Обычный 32 5 2 3 2" xfId="13466" xr:uid="{00000000-0005-0000-0000-000062340000}"/>
    <cellStyle name="Обычный 32 5 2 3 2 2" xfId="13467" xr:uid="{00000000-0005-0000-0000-000063340000}"/>
    <cellStyle name="Обычный 32 5 2 3 3" xfId="13468" xr:uid="{00000000-0005-0000-0000-000064340000}"/>
    <cellStyle name="Обычный 32 5 2 4" xfId="13469" xr:uid="{00000000-0005-0000-0000-000065340000}"/>
    <cellStyle name="Обычный 32 5 2 4 2" xfId="13470" xr:uid="{00000000-0005-0000-0000-000066340000}"/>
    <cellStyle name="Обычный 32 5 2 5" xfId="13471" xr:uid="{00000000-0005-0000-0000-000067340000}"/>
    <cellStyle name="Обычный 32 5 3" xfId="13472" xr:uid="{00000000-0005-0000-0000-000068340000}"/>
    <cellStyle name="Обычный 32 5 3 2" xfId="13473" xr:uid="{00000000-0005-0000-0000-000069340000}"/>
    <cellStyle name="Обычный 32 5 3 2 2" xfId="13474" xr:uid="{00000000-0005-0000-0000-00006A340000}"/>
    <cellStyle name="Обычный 32 5 3 2 2 2" xfId="13475" xr:uid="{00000000-0005-0000-0000-00006B340000}"/>
    <cellStyle name="Обычный 32 5 3 2 3" xfId="13476" xr:uid="{00000000-0005-0000-0000-00006C340000}"/>
    <cellStyle name="Обычный 32 5 3 3" xfId="13477" xr:uid="{00000000-0005-0000-0000-00006D340000}"/>
    <cellStyle name="Обычный 32 5 3 3 2" xfId="13478" xr:uid="{00000000-0005-0000-0000-00006E340000}"/>
    <cellStyle name="Обычный 32 5 3 4" xfId="13479" xr:uid="{00000000-0005-0000-0000-00006F340000}"/>
    <cellStyle name="Обычный 32 5 4" xfId="13480" xr:uid="{00000000-0005-0000-0000-000070340000}"/>
    <cellStyle name="Обычный 32 5 4 2" xfId="13481" xr:uid="{00000000-0005-0000-0000-000071340000}"/>
    <cellStyle name="Обычный 32 5 4 2 2" xfId="13482" xr:uid="{00000000-0005-0000-0000-000072340000}"/>
    <cellStyle name="Обычный 32 5 4 3" xfId="13483" xr:uid="{00000000-0005-0000-0000-000073340000}"/>
    <cellStyle name="Обычный 32 5 5" xfId="13484" xr:uid="{00000000-0005-0000-0000-000074340000}"/>
    <cellStyle name="Обычный 32 5 5 2" xfId="13485" xr:uid="{00000000-0005-0000-0000-000075340000}"/>
    <cellStyle name="Обычный 32 5 5 2 2" xfId="13486" xr:uid="{00000000-0005-0000-0000-000076340000}"/>
    <cellStyle name="Обычный 32 5 5 3" xfId="13487" xr:uid="{00000000-0005-0000-0000-000077340000}"/>
    <cellStyle name="Обычный 32 5 6" xfId="13488" xr:uid="{00000000-0005-0000-0000-000078340000}"/>
    <cellStyle name="Обычный 32 5 6 2" xfId="13489" xr:uid="{00000000-0005-0000-0000-000079340000}"/>
    <cellStyle name="Обычный 32 5 7" xfId="13490" xr:uid="{00000000-0005-0000-0000-00007A340000}"/>
    <cellStyle name="Обычный 32 6" xfId="13491" xr:uid="{00000000-0005-0000-0000-00007B340000}"/>
    <cellStyle name="Обычный 32 6 2" xfId="13492" xr:uid="{00000000-0005-0000-0000-00007C340000}"/>
    <cellStyle name="Обычный 32 6 3" xfId="13493" xr:uid="{00000000-0005-0000-0000-00007D340000}"/>
    <cellStyle name="Обычный 32 6 3 2" xfId="13494" xr:uid="{00000000-0005-0000-0000-00007E340000}"/>
    <cellStyle name="Обычный 32 6 3 2 2" xfId="13495" xr:uid="{00000000-0005-0000-0000-00007F340000}"/>
    <cellStyle name="Обычный 32 6 3 3" xfId="13496" xr:uid="{00000000-0005-0000-0000-000080340000}"/>
    <cellStyle name="Обычный 32 6 4" xfId="13497" xr:uid="{00000000-0005-0000-0000-000081340000}"/>
    <cellStyle name="Обычный 32 6 4 2" xfId="13498" xr:uid="{00000000-0005-0000-0000-000082340000}"/>
    <cellStyle name="Обычный 32 6 5" xfId="13499" xr:uid="{00000000-0005-0000-0000-000083340000}"/>
    <cellStyle name="Обычный 32 7" xfId="13500" xr:uid="{00000000-0005-0000-0000-000084340000}"/>
    <cellStyle name="Обычный 32 7 2" xfId="13501" xr:uid="{00000000-0005-0000-0000-000085340000}"/>
    <cellStyle name="Обычный 32 7 2 2" xfId="13502" xr:uid="{00000000-0005-0000-0000-000086340000}"/>
    <cellStyle name="Обычный 32 7 2 2 2" xfId="13503" xr:uid="{00000000-0005-0000-0000-000087340000}"/>
    <cellStyle name="Обычный 32 7 2 3" xfId="13504" xr:uid="{00000000-0005-0000-0000-000088340000}"/>
    <cellStyle name="Обычный 32 7 3" xfId="13505" xr:uid="{00000000-0005-0000-0000-000089340000}"/>
    <cellStyle name="Обычный 32 7 3 2" xfId="13506" xr:uid="{00000000-0005-0000-0000-00008A340000}"/>
    <cellStyle name="Обычный 32 7 3 2 2" xfId="13507" xr:uid="{00000000-0005-0000-0000-00008B340000}"/>
    <cellStyle name="Обычный 32 7 3 3" xfId="13508" xr:uid="{00000000-0005-0000-0000-00008C340000}"/>
    <cellStyle name="Обычный 32 7 4" xfId="13509" xr:uid="{00000000-0005-0000-0000-00008D340000}"/>
    <cellStyle name="Обычный 32 7 4 2" xfId="13510" xr:uid="{00000000-0005-0000-0000-00008E340000}"/>
    <cellStyle name="Обычный 32 7 5" xfId="13511" xr:uid="{00000000-0005-0000-0000-00008F340000}"/>
    <cellStyle name="Обычный 32 8" xfId="13512" xr:uid="{00000000-0005-0000-0000-000090340000}"/>
    <cellStyle name="Обычный 32 8 2" xfId="13513" xr:uid="{00000000-0005-0000-0000-000091340000}"/>
    <cellStyle name="Обычный 32 8 2 2" xfId="13514" xr:uid="{00000000-0005-0000-0000-000092340000}"/>
    <cellStyle name="Обычный 32 8 3" xfId="13515" xr:uid="{00000000-0005-0000-0000-000093340000}"/>
    <cellStyle name="Обычный 32 9" xfId="13516" xr:uid="{00000000-0005-0000-0000-000094340000}"/>
    <cellStyle name="Обычный 32 9 2" xfId="13517" xr:uid="{00000000-0005-0000-0000-000095340000}"/>
    <cellStyle name="Обычный 32 9 2 2" xfId="13518" xr:uid="{00000000-0005-0000-0000-000096340000}"/>
    <cellStyle name="Обычный 32 9 3" xfId="13519" xr:uid="{00000000-0005-0000-0000-000097340000}"/>
    <cellStyle name="Обычный 320" xfId="13520" xr:uid="{00000000-0005-0000-0000-000098340000}"/>
    <cellStyle name="Обычный 320 10" xfId="13521" xr:uid="{00000000-0005-0000-0000-000099340000}"/>
    <cellStyle name="Обычный 320 11" xfId="13522" xr:uid="{00000000-0005-0000-0000-00009A340000}"/>
    <cellStyle name="Обычный 320 12" xfId="13523" xr:uid="{00000000-0005-0000-0000-00009B340000}"/>
    <cellStyle name="Обычный 320 13" xfId="13524" xr:uid="{00000000-0005-0000-0000-00009C340000}"/>
    <cellStyle name="Обычный 320 2" xfId="13525" xr:uid="{00000000-0005-0000-0000-00009D340000}"/>
    <cellStyle name="Обычный 320 2 2" xfId="13526" xr:uid="{00000000-0005-0000-0000-00009E340000}"/>
    <cellStyle name="Обычный 320 3" xfId="13527" xr:uid="{00000000-0005-0000-0000-00009F340000}"/>
    <cellStyle name="Обычный 320 4" xfId="13528" xr:uid="{00000000-0005-0000-0000-0000A0340000}"/>
    <cellStyle name="Обычный 320 5" xfId="13529" xr:uid="{00000000-0005-0000-0000-0000A1340000}"/>
    <cellStyle name="Обычный 320 6" xfId="13530" xr:uid="{00000000-0005-0000-0000-0000A2340000}"/>
    <cellStyle name="Обычный 320 7" xfId="13531" xr:uid="{00000000-0005-0000-0000-0000A3340000}"/>
    <cellStyle name="Обычный 320 8" xfId="13532" xr:uid="{00000000-0005-0000-0000-0000A4340000}"/>
    <cellStyle name="Обычный 320 9" xfId="13533" xr:uid="{00000000-0005-0000-0000-0000A5340000}"/>
    <cellStyle name="Обычный 321" xfId="13534" xr:uid="{00000000-0005-0000-0000-0000A6340000}"/>
    <cellStyle name="Обычный 322" xfId="13535" xr:uid="{00000000-0005-0000-0000-0000A7340000}"/>
    <cellStyle name="Обычный 323" xfId="13536" xr:uid="{00000000-0005-0000-0000-0000A8340000}"/>
    <cellStyle name="Обычный 324" xfId="13537" xr:uid="{00000000-0005-0000-0000-0000A9340000}"/>
    <cellStyle name="Обычный 325" xfId="13538" xr:uid="{00000000-0005-0000-0000-0000AA340000}"/>
    <cellStyle name="Обычный 326" xfId="13539" xr:uid="{00000000-0005-0000-0000-0000AB340000}"/>
    <cellStyle name="Обычный 327" xfId="13540" xr:uid="{00000000-0005-0000-0000-0000AC340000}"/>
    <cellStyle name="Обычный 328" xfId="13541" xr:uid="{00000000-0005-0000-0000-0000AD340000}"/>
    <cellStyle name="Обычный 329" xfId="13542" xr:uid="{00000000-0005-0000-0000-0000AE340000}"/>
    <cellStyle name="Обычный 33" xfId="13543" xr:uid="{00000000-0005-0000-0000-0000AF340000}"/>
    <cellStyle name="Обычный 33 2" xfId="13544" xr:uid="{00000000-0005-0000-0000-0000B0340000}"/>
    <cellStyle name="Обычный 33 2 10" xfId="13545" xr:uid="{00000000-0005-0000-0000-0000B1340000}"/>
    <cellStyle name="Обычный 33 2 10 2" xfId="13546" xr:uid="{00000000-0005-0000-0000-0000B2340000}"/>
    <cellStyle name="Обычный 33 2 11" xfId="13547" xr:uid="{00000000-0005-0000-0000-0000B3340000}"/>
    <cellStyle name="Обычный 33 2 2" xfId="13548" xr:uid="{00000000-0005-0000-0000-0000B4340000}"/>
    <cellStyle name="Обычный 33 2 2 2" xfId="13549" xr:uid="{00000000-0005-0000-0000-0000B5340000}"/>
    <cellStyle name="Обычный 33 2 2 2 2" xfId="13550" xr:uid="{00000000-0005-0000-0000-0000B6340000}"/>
    <cellStyle name="Обычный 33 2 2 2 2 2" xfId="13551" xr:uid="{00000000-0005-0000-0000-0000B7340000}"/>
    <cellStyle name="Обычный 33 2 2 2 2 2 2" xfId="13552" xr:uid="{00000000-0005-0000-0000-0000B8340000}"/>
    <cellStyle name="Обычный 33 2 2 2 2 2 2 2" xfId="13553" xr:uid="{00000000-0005-0000-0000-0000B9340000}"/>
    <cellStyle name="Обычный 33 2 2 2 2 2 3" xfId="13554" xr:uid="{00000000-0005-0000-0000-0000BA340000}"/>
    <cellStyle name="Обычный 33 2 2 2 2 3" xfId="13555" xr:uid="{00000000-0005-0000-0000-0000BB340000}"/>
    <cellStyle name="Обычный 33 2 2 2 2 3 2" xfId="13556" xr:uid="{00000000-0005-0000-0000-0000BC340000}"/>
    <cellStyle name="Обычный 33 2 2 2 2 3 2 2" xfId="13557" xr:uid="{00000000-0005-0000-0000-0000BD340000}"/>
    <cellStyle name="Обычный 33 2 2 2 2 3 3" xfId="13558" xr:uid="{00000000-0005-0000-0000-0000BE340000}"/>
    <cellStyle name="Обычный 33 2 2 2 2 4" xfId="13559" xr:uid="{00000000-0005-0000-0000-0000BF340000}"/>
    <cellStyle name="Обычный 33 2 2 2 2 4 2" xfId="13560" xr:uid="{00000000-0005-0000-0000-0000C0340000}"/>
    <cellStyle name="Обычный 33 2 2 2 2 5" xfId="13561" xr:uid="{00000000-0005-0000-0000-0000C1340000}"/>
    <cellStyle name="Обычный 33 2 2 2 3" xfId="13562" xr:uid="{00000000-0005-0000-0000-0000C2340000}"/>
    <cellStyle name="Обычный 33 2 2 2 3 2" xfId="13563" xr:uid="{00000000-0005-0000-0000-0000C3340000}"/>
    <cellStyle name="Обычный 33 2 2 2 3 2 2" xfId="13564" xr:uid="{00000000-0005-0000-0000-0000C4340000}"/>
    <cellStyle name="Обычный 33 2 2 2 3 2 2 2" xfId="13565" xr:uid="{00000000-0005-0000-0000-0000C5340000}"/>
    <cellStyle name="Обычный 33 2 2 2 3 2 3" xfId="13566" xr:uid="{00000000-0005-0000-0000-0000C6340000}"/>
    <cellStyle name="Обычный 33 2 2 2 3 3" xfId="13567" xr:uid="{00000000-0005-0000-0000-0000C7340000}"/>
    <cellStyle name="Обычный 33 2 2 2 3 3 2" xfId="13568" xr:uid="{00000000-0005-0000-0000-0000C8340000}"/>
    <cellStyle name="Обычный 33 2 2 2 3 4" xfId="13569" xr:uid="{00000000-0005-0000-0000-0000C9340000}"/>
    <cellStyle name="Обычный 33 2 2 2 4" xfId="13570" xr:uid="{00000000-0005-0000-0000-0000CA340000}"/>
    <cellStyle name="Обычный 33 2 2 2 4 2" xfId="13571" xr:uid="{00000000-0005-0000-0000-0000CB340000}"/>
    <cellStyle name="Обычный 33 2 2 2 4 2 2" xfId="13572" xr:uid="{00000000-0005-0000-0000-0000CC340000}"/>
    <cellStyle name="Обычный 33 2 2 2 4 3" xfId="13573" xr:uid="{00000000-0005-0000-0000-0000CD340000}"/>
    <cellStyle name="Обычный 33 2 2 2 5" xfId="13574" xr:uid="{00000000-0005-0000-0000-0000CE340000}"/>
    <cellStyle name="Обычный 33 2 2 2 5 2" xfId="13575" xr:uid="{00000000-0005-0000-0000-0000CF340000}"/>
    <cellStyle name="Обычный 33 2 2 2 5 2 2" xfId="13576" xr:uid="{00000000-0005-0000-0000-0000D0340000}"/>
    <cellStyle name="Обычный 33 2 2 2 5 3" xfId="13577" xr:uid="{00000000-0005-0000-0000-0000D1340000}"/>
    <cellStyle name="Обычный 33 2 2 2 6" xfId="13578" xr:uid="{00000000-0005-0000-0000-0000D2340000}"/>
    <cellStyle name="Обычный 33 2 2 2 6 2" xfId="13579" xr:uid="{00000000-0005-0000-0000-0000D3340000}"/>
    <cellStyle name="Обычный 33 2 2 2 7" xfId="13580" xr:uid="{00000000-0005-0000-0000-0000D4340000}"/>
    <cellStyle name="Обычный 33 2 2 3" xfId="13581" xr:uid="{00000000-0005-0000-0000-0000D5340000}"/>
    <cellStyle name="Обычный 33 2 2 3 2" xfId="13582" xr:uid="{00000000-0005-0000-0000-0000D6340000}"/>
    <cellStyle name="Обычный 33 2 2 3 2 2" xfId="13583" xr:uid="{00000000-0005-0000-0000-0000D7340000}"/>
    <cellStyle name="Обычный 33 2 2 3 2 2 2" xfId="13584" xr:uid="{00000000-0005-0000-0000-0000D8340000}"/>
    <cellStyle name="Обычный 33 2 2 3 2 3" xfId="13585" xr:uid="{00000000-0005-0000-0000-0000D9340000}"/>
    <cellStyle name="Обычный 33 2 2 3 3" xfId="13586" xr:uid="{00000000-0005-0000-0000-0000DA340000}"/>
    <cellStyle name="Обычный 33 2 2 3 3 2" xfId="13587" xr:uid="{00000000-0005-0000-0000-0000DB340000}"/>
    <cellStyle name="Обычный 33 2 2 3 3 2 2" xfId="13588" xr:uid="{00000000-0005-0000-0000-0000DC340000}"/>
    <cellStyle name="Обычный 33 2 2 3 3 3" xfId="13589" xr:uid="{00000000-0005-0000-0000-0000DD340000}"/>
    <cellStyle name="Обычный 33 2 2 3 4" xfId="13590" xr:uid="{00000000-0005-0000-0000-0000DE340000}"/>
    <cellStyle name="Обычный 33 2 2 3 4 2" xfId="13591" xr:uid="{00000000-0005-0000-0000-0000DF340000}"/>
    <cellStyle name="Обычный 33 2 2 3 5" xfId="13592" xr:uid="{00000000-0005-0000-0000-0000E0340000}"/>
    <cellStyle name="Обычный 33 2 2 4" xfId="13593" xr:uid="{00000000-0005-0000-0000-0000E1340000}"/>
    <cellStyle name="Обычный 33 2 2 4 2" xfId="13594" xr:uid="{00000000-0005-0000-0000-0000E2340000}"/>
    <cellStyle name="Обычный 33 2 2 4 2 2" xfId="13595" xr:uid="{00000000-0005-0000-0000-0000E3340000}"/>
    <cellStyle name="Обычный 33 2 2 4 2 2 2" xfId="13596" xr:uid="{00000000-0005-0000-0000-0000E4340000}"/>
    <cellStyle name="Обычный 33 2 2 4 2 3" xfId="13597" xr:uid="{00000000-0005-0000-0000-0000E5340000}"/>
    <cellStyle name="Обычный 33 2 2 4 3" xfId="13598" xr:uid="{00000000-0005-0000-0000-0000E6340000}"/>
    <cellStyle name="Обычный 33 2 2 4 3 2" xfId="13599" xr:uid="{00000000-0005-0000-0000-0000E7340000}"/>
    <cellStyle name="Обычный 33 2 2 4 4" xfId="13600" xr:uid="{00000000-0005-0000-0000-0000E8340000}"/>
    <cellStyle name="Обычный 33 2 2 5" xfId="13601" xr:uid="{00000000-0005-0000-0000-0000E9340000}"/>
    <cellStyle name="Обычный 33 2 2 5 2" xfId="13602" xr:uid="{00000000-0005-0000-0000-0000EA340000}"/>
    <cellStyle name="Обычный 33 2 2 5 2 2" xfId="13603" xr:uid="{00000000-0005-0000-0000-0000EB340000}"/>
    <cellStyle name="Обычный 33 2 2 5 3" xfId="13604" xr:uid="{00000000-0005-0000-0000-0000EC340000}"/>
    <cellStyle name="Обычный 33 2 2 6" xfId="13605" xr:uid="{00000000-0005-0000-0000-0000ED340000}"/>
    <cellStyle name="Обычный 33 2 2 6 2" xfId="13606" xr:uid="{00000000-0005-0000-0000-0000EE340000}"/>
    <cellStyle name="Обычный 33 2 2 6 2 2" xfId="13607" xr:uid="{00000000-0005-0000-0000-0000EF340000}"/>
    <cellStyle name="Обычный 33 2 2 6 3" xfId="13608" xr:uid="{00000000-0005-0000-0000-0000F0340000}"/>
    <cellStyle name="Обычный 33 2 2 7" xfId="13609" xr:uid="{00000000-0005-0000-0000-0000F1340000}"/>
    <cellStyle name="Обычный 33 2 2 7 2" xfId="13610" xr:uid="{00000000-0005-0000-0000-0000F2340000}"/>
    <cellStyle name="Обычный 33 2 2 8" xfId="13611" xr:uid="{00000000-0005-0000-0000-0000F3340000}"/>
    <cellStyle name="Обычный 33 2 3" xfId="13612" xr:uid="{00000000-0005-0000-0000-0000F4340000}"/>
    <cellStyle name="Обычный 33 2 3 2" xfId="13613" xr:uid="{00000000-0005-0000-0000-0000F5340000}"/>
    <cellStyle name="Обычный 33 2 3 2 2" xfId="13614" xr:uid="{00000000-0005-0000-0000-0000F6340000}"/>
    <cellStyle name="Обычный 33 2 3 2 2 2" xfId="13615" xr:uid="{00000000-0005-0000-0000-0000F7340000}"/>
    <cellStyle name="Обычный 33 2 3 2 2 2 2" xfId="13616" xr:uid="{00000000-0005-0000-0000-0000F8340000}"/>
    <cellStyle name="Обычный 33 2 3 2 2 2 2 2" xfId="13617" xr:uid="{00000000-0005-0000-0000-0000F9340000}"/>
    <cellStyle name="Обычный 33 2 3 2 2 2 3" xfId="13618" xr:uid="{00000000-0005-0000-0000-0000FA340000}"/>
    <cellStyle name="Обычный 33 2 3 2 2 3" xfId="13619" xr:uid="{00000000-0005-0000-0000-0000FB340000}"/>
    <cellStyle name="Обычный 33 2 3 2 2 3 2" xfId="13620" xr:uid="{00000000-0005-0000-0000-0000FC340000}"/>
    <cellStyle name="Обычный 33 2 3 2 2 3 2 2" xfId="13621" xr:uid="{00000000-0005-0000-0000-0000FD340000}"/>
    <cellStyle name="Обычный 33 2 3 2 2 3 3" xfId="13622" xr:uid="{00000000-0005-0000-0000-0000FE340000}"/>
    <cellStyle name="Обычный 33 2 3 2 2 4" xfId="13623" xr:uid="{00000000-0005-0000-0000-0000FF340000}"/>
    <cellStyle name="Обычный 33 2 3 2 2 4 2" xfId="13624" xr:uid="{00000000-0005-0000-0000-000000350000}"/>
    <cellStyle name="Обычный 33 2 3 2 2 5" xfId="13625" xr:uid="{00000000-0005-0000-0000-000001350000}"/>
    <cellStyle name="Обычный 33 2 3 2 3" xfId="13626" xr:uid="{00000000-0005-0000-0000-000002350000}"/>
    <cellStyle name="Обычный 33 2 3 2 3 2" xfId="13627" xr:uid="{00000000-0005-0000-0000-000003350000}"/>
    <cellStyle name="Обычный 33 2 3 2 3 2 2" xfId="13628" xr:uid="{00000000-0005-0000-0000-000004350000}"/>
    <cellStyle name="Обычный 33 2 3 2 3 2 2 2" xfId="13629" xr:uid="{00000000-0005-0000-0000-000005350000}"/>
    <cellStyle name="Обычный 33 2 3 2 3 2 3" xfId="13630" xr:uid="{00000000-0005-0000-0000-000006350000}"/>
    <cellStyle name="Обычный 33 2 3 2 3 3" xfId="13631" xr:uid="{00000000-0005-0000-0000-000007350000}"/>
    <cellStyle name="Обычный 33 2 3 2 3 3 2" xfId="13632" xr:uid="{00000000-0005-0000-0000-000008350000}"/>
    <cellStyle name="Обычный 33 2 3 2 3 4" xfId="13633" xr:uid="{00000000-0005-0000-0000-000009350000}"/>
    <cellStyle name="Обычный 33 2 3 2 4" xfId="13634" xr:uid="{00000000-0005-0000-0000-00000A350000}"/>
    <cellStyle name="Обычный 33 2 3 2 4 2" xfId="13635" xr:uid="{00000000-0005-0000-0000-00000B350000}"/>
    <cellStyle name="Обычный 33 2 3 2 4 2 2" xfId="13636" xr:uid="{00000000-0005-0000-0000-00000C350000}"/>
    <cellStyle name="Обычный 33 2 3 2 4 3" xfId="13637" xr:uid="{00000000-0005-0000-0000-00000D350000}"/>
    <cellStyle name="Обычный 33 2 3 2 5" xfId="13638" xr:uid="{00000000-0005-0000-0000-00000E350000}"/>
    <cellStyle name="Обычный 33 2 3 2 5 2" xfId="13639" xr:uid="{00000000-0005-0000-0000-00000F350000}"/>
    <cellStyle name="Обычный 33 2 3 2 5 2 2" xfId="13640" xr:uid="{00000000-0005-0000-0000-000010350000}"/>
    <cellStyle name="Обычный 33 2 3 2 5 3" xfId="13641" xr:uid="{00000000-0005-0000-0000-000011350000}"/>
    <cellStyle name="Обычный 33 2 3 2 6" xfId="13642" xr:uid="{00000000-0005-0000-0000-000012350000}"/>
    <cellStyle name="Обычный 33 2 3 2 6 2" xfId="13643" xr:uid="{00000000-0005-0000-0000-000013350000}"/>
    <cellStyle name="Обычный 33 2 3 2 7" xfId="13644" xr:uid="{00000000-0005-0000-0000-000014350000}"/>
    <cellStyle name="Обычный 33 2 3 3" xfId="13645" xr:uid="{00000000-0005-0000-0000-000015350000}"/>
    <cellStyle name="Обычный 33 2 3 3 2" xfId="13646" xr:uid="{00000000-0005-0000-0000-000016350000}"/>
    <cellStyle name="Обычный 33 2 3 3 2 2" xfId="13647" xr:uid="{00000000-0005-0000-0000-000017350000}"/>
    <cellStyle name="Обычный 33 2 3 3 2 2 2" xfId="13648" xr:uid="{00000000-0005-0000-0000-000018350000}"/>
    <cellStyle name="Обычный 33 2 3 3 2 3" xfId="13649" xr:uid="{00000000-0005-0000-0000-000019350000}"/>
    <cellStyle name="Обычный 33 2 3 3 3" xfId="13650" xr:uid="{00000000-0005-0000-0000-00001A350000}"/>
    <cellStyle name="Обычный 33 2 3 3 3 2" xfId="13651" xr:uid="{00000000-0005-0000-0000-00001B350000}"/>
    <cellStyle name="Обычный 33 2 3 3 3 2 2" xfId="13652" xr:uid="{00000000-0005-0000-0000-00001C350000}"/>
    <cellStyle name="Обычный 33 2 3 3 3 3" xfId="13653" xr:uid="{00000000-0005-0000-0000-00001D350000}"/>
    <cellStyle name="Обычный 33 2 3 3 4" xfId="13654" xr:uid="{00000000-0005-0000-0000-00001E350000}"/>
    <cellStyle name="Обычный 33 2 3 3 4 2" xfId="13655" xr:uid="{00000000-0005-0000-0000-00001F350000}"/>
    <cellStyle name="Обычный 33 2 3 3 5" xfId="13656" xr:uid="{00000000-0005-0000-0000-000020350000}"/>
    <cellStyle name="Обычный 33 2 3 4" xfId="13657" xr:uid="{00000000-0005-0000-0000-000021350000}"/>
    <cellStyle name="Обычный 33 2 3 4 2" xfId="13658" xr:uid="{00000000-0005-0000-0000-000022350000}"/>
    <cellStyle name="Обычный 33 2 3 4 2 2" xfId="13659" xr:uid="{00000000-0005-0000-0000-000023350000}"/>
    <cellStyle name="Обычный 33 2 3 4 2 2 2" xfId="13660" xr:uid="{00000000-0005-0000-0000-000024350000}"/>
    <cellStyle name="Обычный 33 2 3 4 2 3" xfId="13661" xr:uid="{00000000-0005-0000-0000-000025350000}"/>
    <cellStyle name="Обычный 33 2 3 4 3" xfId="13662" xr:uid="{00000000-0005-0000-0000-000026350000}"/>
    <cellStyle name="Обычный 33 2 3 4 3 2" xfId="13663" xr:uid="{00000000-0005-0000-0000-000027350000}"/>
    <cellStyle name="Обычный 33 2 3 4 4" xfId="13664" xr:uid="{00000000-0005-0000-0000-000028350000}"/>
    <cellStyle name="Обычный 33 2 3 5" xfId="13665" xr:uid="{00000000-0005-0000-0000-000029350000}"/>
    <cellStyle name="Обычный 33 2 3 5 2" xfId="13666" xr:uid="{00000000-0005-0000-0000-00002A350000}"/>
    <cellStyle name="Обычный 33 2 3 5 2 2" xfId="13667" xr:uid="{00000000-0005-0000-0000-00002B350000}"/>
    <cellStyle name="Обычный 33 2 3 5 3" xfId="13668" xr:uid="{00000000-0005-0000-0000-00002C350000}"/>
    <cellStyle name="Обычный 33 2 3 6" xfId="13669" xr:uid="{00000000-0005-0000-0000-00002D350000}"/>
    <cellStyle name="Обычный 33 2 3 6 2" xfId="13670" xr:uid="{00000000-0005-0000-0000-00002E350000}"/>
    <cellStyle name="Обычный 33 2 3 6 2 2" xfId="13671" xr:uid="{00000000-0005-0000-0000-00002F350000}"/>
    <cellStyle name="Обычный 33 2 3 6 3" xfId="13672" xr:uid="{00000000-0005-0000-0000-000030350000}"/>
    <cellStyle name="Обычный 33 2 3 7" xfId="13673" xr:uid="{00000000-0005-0000-0000-000031350000}"/>
    <cellStyle name="Обычный 33 2 3 7 2" xfId="13674" xr:uid="{00000000-0005-0000-0000-000032350000}"/>
    <cellStyle name="Обычный 33 2 3 8" xfId="13675" xr:uid="{00000000-0005-0000-0000-000033350000}"/>
    <cellStyle name="Обычный 33 2 4" xfId="13676" xr:uid="{00000000-0005-0000-0000-000034350000}"/>
    <cellStyle name="Обычный 33 2 4 2" xfId="13677" xr:uid="{00000000-0005-0000-0000-000035350000}"/>
    <cellStyle name="Обычный 33 2 4 2 2" xfId="13678" xr:uid="{00000000-0005-0000-0000-000036350000}"/>
    <cellStyle name="Обычный 33 2 4 2 2 2" xfId="13679" xr:uid="{00000000-0005-0000-0000-000037350000}"/>
    <cellStyle name="Обычный 33 2 4 2 2 2 2" xfId="13680" xr:uid="{00000000-0005-0000-0000-000038350000}"/>
    <cellStyle name="Обычный 33 2 4 2 2 2 2 2" xfId="13681" xr:uid="{00000000-0005-0000-0000-000039350000}"/>
    <cellStyle name="Обычный 33 2 4 2 2 2 3" xfId="13682" xr:uid="{00000000-0005-0000-0000-00003A350000}"/>
    <cellStyle name="Обычный 33 2 4 2 2 3" xfId="13683" xr:uid="{00000000-0005-0000-0000-00003B350000}"/>
    <cellStyle name="Обычный 33 2 4 2 2 3 2" xfId="13684" xr:uid="{00000000-0005-0000-0000-00003C350000}"/>
    <cellStyle name="Обычный 33 2 4 2 2 4" xfId="13685" xr:uid="{00000000-0005-0000-0000-00003D350000}"/>
    <cellStyle name="Обычный 33 2 4 2 3" xfId="13686" xr:uid="{00000000-0005-0000-0000-00003E350000}"/>
    <cellStyle name="Обычный 33 2 4 2 3 2" xfId="13687" xr:uid="{00000000-0005-0000-0000-00003F350000}"/>
    <cellStyle name="Обычный 33 2 4 2 3 2 2" xfId="13688" xr:uid="{00000000-0005-0000-0000-000040350000}"/>
    <cellStyle name="Обычный 33 2 4 2 3 3" xfId="13689" xr:uid="{00000000-0005-0000-0000-000041350000}"/>
    <cellStyle name="Обычный 33 2 4 2 4" xfId="13690" xr:uid="{00000000-0005-0000-0000-000042350000}"/>
    <cellStyle name="Обычный 33 2 4 2 4 2" xfId="13691" xr:uid="{00000000-0005-0000-0000-000043350000}"/>
    <cellStyle name="Обычный 33 2 4 2 4 2 2" xfId="13692" xr:uid="{00000000-0005-0000-0000-000044350000}"/>
    <cellStyle name="Обычный 33 2 4 2 4 3" xfId="13693" xr:uid="{00000000-0005-0000-0000-000045350000}"/>
    <cellStyle name="Обычный 33 2 4 2 5" xfId="13694" xr:uid="{00000000-0005-0000-0000-000046350000}"/>
    <cellStyle name="Обычный 33 2 4 2 5 2" xfId="13695" xr:uid="{00000000-0005-0000-0000-000047350000}"/>
    <cellStyle name="Обычный 33 2 4 2 6" xfId="13696" xr:uid="{00000000-0005-0000-0000-000048350000}"/>
    <cellStyle name="Обычный 33 2 4 3" xfId="13697" xr:uid="{00000000-0005-0000-0000-000049350000}"/>
    <cellStyle name="Обычный 33 2 4 3 2" xfId="13698" xr:uid="{00000000-0005-0000-0000-00004A350000}"/>
    <cellStyle name="Обычный 33 2 4 3 2 2" xfId="13699" xr:uid="{00000000-0005-0000-0000-00004B350000}"/>
    <cellStyle name="Обычный 33 2 4 3 2 2 2" xfId="13700" xr:uid="{00000000-0005-0000-0000-00004C350000}"/>
    <cellStyle name="Обычный 33 2 4 3 2 3" xfId="13701" xr:uid="{00000000-0005-0000-0000-00004D350000}"/>
    <cellStyle name="Обычный 33 2 4 3 3" xfId="13702" xr:uid="{00000000-0005-0000-0000-00004E350000}"/>
    <cellStyle name="Обычный 33 2 4 3 3 2" xfId="13703" xr:uid="{00000000-0005-0000-0000-00004F350000}"/>
    <cellStyle name="Обычный 33 2 4 3 4" xfId="13704" xr:uid="{00000000-0005-0000-0000-000050350000}"/>
    <cellStyle name="Обычный 33 2 4 4" xfId="13705" xr:uid="{00000000-0005-0000-0000-000051350000}"/>
    <cellStyle name="Обычный 33 2 4 4 2" xfId="13706" xr:uid="{00000000-0005-0000-0000-000052350000}"/>
    <cellStyle name="Обычный 33 2 4 4 2 2" xfId="13707" xr:uid="{00000000-0005-0000-0000-000053350000}"/>
    <cellStyle name="Обычный 33 2 4 4 3" xfId="13708" xr:uid="{00000000-0005-0000-0000-000054350000}"/>
    <cellStyle name="Обычный 33 2 4 5" xfId="13709" xr:uid="{00000000-0005-0000-0000-000055350000}"/>
    <cellStyle name="Обычный 33 2 4 5 2" xfId="13710" xr:uid="{00000000-0005-0000-0000-000056350000}"/>
    <cellStyle name="Обычный 33 2 4 5 2 2" xfId="13711" xr:uid="{00000000-0005-0000-0000-000057350000}"/>
    <cellStyle name="Обычный 33 2 4 5 3" xfId="13712" xr:uid="{00000000-0005-0000-0000-000058350000}"/>
    <cellStyle name="Обычный 33 2 4 6" xfId="13713" xr:uid="{00000000-0005-0000-0000-000059350000}"/>
    <cellStyle name="Обычный 33 2 4 6 2" xfId="13714" xr:uid="{00000000-0005-0000-0000-00005A350000}"/>
    <cellStyle name="Обычный 33 2 4 7" xfId="13715" xr:uid="{00000000-0005-0000-0000-00005B350000}"/>
    <cellStyle name="Обычный 33 2 5" xfId="13716" xr:uid="{00000000-0005-0000-0000-00005C350000}"/>
    <cellStyle name="Обычный 33 2 5 2" xfId="13717" xr:uid="{00000000-0005-0000-0000-00005D350000}"/>
    <cellStyle name="Обычный 33 2 5 2 2" xfId="13718" xr:uid="{00000000-0005-0000-0000-00005E350000}"/>
    <cellStyle name="Обычный 33 2 5 2 2 2" xfId="13719" xr:uid="{00000000-0005-0000-0000-00005F350000}"/>
    <cellStyle name="Обычный 33 2 5 2 2 2 2" xfId="13720" xr:uid="{00000000-0005-0000-0000-000060350000}"/>
    <cellStyle name="Обычный 33 2 5 2 2 3" xfId="13721" xr:uid="{00000000-0005-0000-0000-000061350000}"/>
    <cellStyle name="Обычный 33 2 5 2 3" xfId="13722" xr:uid="{00000000-0005-0000-0000-000062350000}"/>
    <cellStyle name="Обычный 33 2 5 2 3 2" xfId="13723" xr:uid="{00000000-0005-0000-0000-000063350000}"/>
    <cellStyle name="Обычный 33 2 5 2 3 2 2" xfId="13724" xr:uid="{00000000-0005-0000-0000-000064350000}"/>
    <cellStyle name="Обычный 33 2 5 2 3 3" xfId="13725" xr:uid="{00000000-0005-0000-0000-000065350000}"/>
    <cellStyle name="Обычный 33 2 5 2 4" xfId="13726" xr:uid="{00000000-0005-0000-0000-000066350000}"/>
    <cellStyle name="Обычный 33 2 5 2 4 2" xfId="13727" xr:uid="{00000000-0005-0000-0000-000067350000}"/>
    <cellStyle name="Обычный 33 2 5 2 5" xfId="13728" xr:uid="{00000000-0005-0000-0000-000068350000}"/>
    <cellStyle name="Обычный 33 2 5 3" xfId="13729" xr:uid="{00000000-0005-0000-0000-000069350000}"/>
    <cellStyle name="Обычный 33 2 5 3 2" xfId="13730" xr:uid="{00000000-0005-0000-0000-00006A350000}"/>
    <cellStyle name="Обычный 33 2 5 3 2 2" xfId="13731" xr:uid="{00000000-0005-0000-0000-00006B350000}"/>
    <cellStyle name="Обычный 33 2 5 3 2 2 2" xfId="13732" xr:uid="{00000000-0005-0000-0000-00006C350000}"/>
    <cellStyle name="Обычный 33 2 5 3 2 3" xfId="13733" xr:uid="{00000000-0005-0000-0000-00006D350000}"/>
    <cellStyle name="Обычный 33 2 5 3 3" xfId="13734" xr:uid="{00000000-0005-0000-0000-00006E350000}"/>
    <cellStyle name="Обычный 33 2 5 3 3 2" xfId="13735" xr:uid="{00000000-0005-0000-0000-00006F350000}"/>
    <cellStyle name="Обычный 33 2 5 3 4" xfId="13736" xr:uid="{00000000-0005-0000-0000-000070350000}"/>
    <cellStyle name="Обычный 33 2 5 4" xfId="13737" xr:uid="{00000000-0005-0000-0000-000071350000}"/>
    <cellStyle name="Обычный 33 2 5 4 2" xfId="13738" xr:uid="{00000000-0005-0000-0000-000072350000}"/>
    <cellStyle name="Обычный 33 2 5 4 2 2" xfId="13739" xr:uid="{00000000-0005-0000-0000-000073350000}"/>
    <cellStyle name="Обычный 33 2 5 4 3" xfId="13740" xr:uid="{00000000-0005-0000-0000-000074350000}"/>
    <cellStyle name="Обычный 33 2 5 5" xfId="13741" xr:uid="{00000000-0005-0000-0000-000075350000}"/>
    <cellStyle name="Обычный 33 2 5 5 2" xfId="13742" xr:uid="{00000000-0005-0000-0000-000076350000}"/>
    <cellStyle name="Обычный 33 2 5 5 2 2" xfId="13743" xr:uid="{00000000-0005-0000-0000-000077350000}"/>
    <cellStyle name="Обычный 33 2 5 5 3" xfId="13744" xr:uid="{00000000-0005-0000-0000-000078350000}"/>
    <cellStyle name="Обычный 33 2 5 6" xfId="13745" xr:uid="{00000000-0005-0000-0000-000079350000}"/>
    <cellStyle name="Обычный 33 2 5 6 2" xfId="13746" xr:uid="{00000000-0005-0000-0000-00007A350000}"/>
    <cellStyle name="Обычный 33 2 5 7" xfId="13747" xr:uid="{00000000-0005-0000-0000-00007B350000}"/>
    <cellStyle name="Обычный 33 2 6" xfId="13748" xr:uid="{00000000-0005-0000-0000-00007C350000}"/>
    <cellStyle name="Обычный 33 2 6 2" xfId="13749" xr:uid="{00000000-0005-0000-0000-00007D350000}"/>
    <cellStyle name="Обычный 33 2 6 2 2" xfId="13750" xr:uid="{00000000-0005-0000-0000-00007E350000}"/>
    <cellStyle name="Обычный 33 2 6 2 2 2" xfId="13751" xr:uid="{00000000-0005-0000-0000-00007F350000}"/>
    <cellStyle name="Обычный 33 2 6 2 3" xfId="13752" xr:uid="{00000000-0005-0000-0000-000080350000}"/>
    <cellStyle name="Обычный 33 2 6 3" xfId="13753" xr:uid="{00000000-0005-0000-0000-000081350000}"/>
    <cellStyle name="Обычный 33 2 6 3 2" xfId="13754" xr:uid="{00000000-0005-0000-0000-000082350000}"/>
    <cellStyle name="Обычный 33 2 6 3 2 2" xfId="13755" xr:uid="{00000000-0005-0000-0000-000083350000}"/>
    <cellStyle name="Обычный 33 2 6 3 3" xfId="13756" xr:uid="{00000000-0005-0000-0000-000084350000}"/>
    <cellStyle name="Обычный 33 2 6 4" xfId="13757" xr:uid="{00000000-0005-0000-0000-000085350000}"/>
    <cellStyle name="Обычный 33 2 6 4 2" xfId="13758" xr:uid="{00000000-0005-0000-0000-000086350000}"/>
    <cellStyle name="Обычный 33 2 6 5" xfId="13759" xr:uid="{00000000-0005-0000-0000-000087350000}"/>
    <cellStyle name="Обычный 33 2 7" xfId="13760" xr:uid="{00000000-0005-0000-0000-000088350000}"/>
    <cellStyle name="Обычный 33 2 7 2" xfId="13761" xr:uid="{00000000-0005-0000-0000-000089350000}"/>
    <cellStyle name="Обычный 33 2 7 2 2" xfId="13762" xr:uid="{00000000-0005-0000-0000-00008A350000}"/>
    <cellStyle name="Обычный 33 2 7 2 2 2" xfId="13763" xr:uid="{00000000-0005-0000-0000-00008B350000}"/>
    <cellStyle name="Обычный 33 2 7 2 3" xfId="13764" xr:uid="{00000000-0005-0000-0000-00008C350000}"/>
    <cellStyle name="Обычный 33 2 7 3" xfId="13765" xr:uid="{00000000-0005-0000-0000-00008D350000}"/>
    <cellStyle name="Обычный 33 2 7 3 2" xfId="13766" xr:uid="{00000000-0005-0000-0000-00008E350000}"/>
    <cellStyle name="Обычный 33 2 7 4" xfId="13767" xr:uid="{00000000-0005-0000-0000-00008F350000}"/>
    <cellStyle name="Обычный 33 2 8" xfId="13768" xr:uid="{00000000-0005-0000-0000-000090350000}"/>
    <cellStyle name="Обычный 33 2 8 2" xfId="13769" xr:uid="{00000000-0005-0000-0000-000091350000}"/>
    <cellStyle name="Обычный 33 2 8 2 2" xfId="13770" xr:uid="{00000000-0005-0000-0000-000092350000}"/>
    <cellStyle name="Обычный 33 2 8 3" xfId="13771" xr:uid="{00000000-0005-0000-0000-000093350000}"/>
    <cellStyle name="Обычный 33 2 9" xfId="13772" xr:uid="{00000000-0005-0000-0000-000094350000}"/>
    <cellStyle name="Обычный 33 2 9 2" xfId="13773" xr:uid="{00000000-0005-0000-0000-000095350000}"/>
    <cellStyle name="Обычный 33 2 9 2 2" xfId="13774" xr:uid="{00000000-0005-0000-0000-000096350000}"/>
    <cellStyle name="Обычный 33 2 9 3" xfId="13775" xr:uid="{00000000-0005-0000-0000-000097350000}"/>
    <cellStyle name="Обычный 33 3" xfId="13776" xr:uid="{00000000-0005-0000-0000-000098350000}"/>
    <cellStyle name="Обычный 33 3 2" xfId="13777" xr:uid="{00000000-0005-0000-0000-000099350000}"/>
    <cellStyle name="Обычный 33 3 2 2" xfId="13778" xr:uid="{00000000-0005-0000-0000-00009A350000}"/>
    <cellStyle name="Обычный 33 3 2 2 2" xfId="13779" xr:uid="{00000000-0005-0000-0000-00009B350000}"/>
    <cellStyle name="Обычный 33 3 2 2 2 2" xfId="13780" xr:uid="{00000000-0005-0000-0000-00009C350000}"/>
    <cellStyle name="Обычный 33 3 2 2 2 2 2" xfId="13781" xr:uid="{00000000-0005-0000-0000-00009D350000}"/>
    <cellStyle name="Обычный 33 3 2 2 2 3" xfId="13782" xr:uid="{00000000-0005-0000-0000-00009E350000}"/>
    <cellStyle name="Обычный 33 3 2 2 3" xfId="13783" xr:uid="{00000000-0005-0000-0000-00009F350000}"/>
    <cellStyle name="Обычный 33 3 2 2 3 2" xfId="13784" xr:uid="{00000000-0005-0000-0000-0000A0350000}"/>
    <cellStyle name="Обычный 33 3 2 2 3 2 2" xfId="13785" xr:uid="{00000000-0005-0000-0000-0000A1350000}"/>
    <cellStyle name="Обычный 33 3 2 2 3 3" xfId="13786" xr:uid="{00000000-0005-0000-0000-0000A2350000}"/>
    <cellStyle name="Обычный 33 3 2 2 4" xfId="13787" xr:uid="{00000000-0005-0000-0000-0000A3350000}"/>
    <cellStyle name="Обычный 33 3 2 2 4 2" xfId="13788" xr:uid="{00000000-0005-0000-0000-0000A4350000}"/>
    <cellStyle name="Обычный 33 3 2 2 5" xfId="13789" xr:uid="{00000000-0005-0000-0000-0000A5350000}"/>
    <cellStyle name="Обычный 33 3 2 3" xfId="13790" xr:uid="{00000000-0005-0000-0000-0000A6350000}"/>
    <cellStyle name="Обычный 33 3 2 3 2" xfId="13791" xr:uid="{00000000-0005-0000-0000-0000A7350000}"/>
    <cellStyle name="Обычный 33 3 2 3 2 2" xfId="13792" xr:uid="{00000000-0005-0000-0000-0000A8350000}"/>
    <cellStyle name="Обычный 33 3 2 3 2 2 2" xfId="13793" xr:uid="{00000000-0005-0000-0000-0000A9350000}"/>
    <cellStyle name="Обычный 33 3 2 3 2 3" xfId="13794" xr:uid="{00000000-0005-0000-0000-0000AA350000}"/>
    <cellStyle name="Обычный 33 3 2 3 3" xfId="13795" xr:uid="{00000000-0005-0000-0000-0000AB350000}"/>
    <cellStyle name="Обычный 33 3 2 3 3 2" xfId="13796" xr:uid="{00000000-0005-0000-0000-0000AC350000}"/>
    <cellStyle name="Обычный 33 3 2 3 4" xfId="13797" xr:uid="{00000000-0005-0000-0000-0000AD350000}"/>
    <cellStyle name="Обычный 33 3 2 4" xfId="13798" xr:uid="{00000000-0005-0000-0000-0000AE350000}"/>
    <cellStyle name="Обычный 33 3 2 4 2" xfId="13799" xr:uid="{00000000-0005-0000-0000-0000AF350000}"/>
    <cellStyle name="Обычный 33 3 2 4 2 2" xfId="13800" xr:uid="{00000000-0005-0000-0000-0000B0350000}"/>
    <cellStyle name="Обычный 33 3 2 4 3" xfId="13801" xr:uid="{00000000-0005-0000-0000-0000B1350000}"/>
    <cellStyle name="Обычный 33 3 2 5" xfId="13802" xr:uid="{00000000-0005-0000-0000-0000B2350000}"/>
    <cellStyle name="Обычный 33 3 2 5 2" xfId="13803" xr:uid="{00000000-0005-0000-0000-0000B3350000}"/>
    <cellStyle name="Обычный 33 3 2 5 2 2" xfId="13804" xr:uid="{00000000-0005-0000-0000-0000B4350000}"/>
    <cellStyle name="Обычный 33 3 2 5 3" xfId="13805" xr:uid="{00000000-0005-0000-0000-0000B5350000}"/>
    <cellStyle name="Обычный 33 3 2 6" xfId="13806" xr:uid="{00000000-0005-0000-0000-0000B6350000}"/>
    <cellStyle name="Обычный 33 3 2 6 2" xfId="13807" xr:uid="{00000000-0005-0000-0000-0000B7350000}"/>
    <cellStyle name="Обычный 33 3 2 7" xfId="13808" xr:uid="{00000000-0005-0000-0000-0000B8350000}"/>
    <cellStyle name="Обычный 33 3 3" xfId="13809" xr:uid="{00000000-0005-0000-0000-0000B9350000}"/>
    <cellStyle name="Обычный 33 3 3 2" xfId="13810" xr:uid="{00000000-0005-0000-0000-0000BA350000}"/>
    <cellStyle name="Обычный 33 3 3 2 2" xfId="13811" xr:uid="{00000000-0005-0000-0000-0000BB350000}"/>
    <cellStyle name="Обычный 33 3 3 2 2 2" xfId="13812" xr:uid="{00000000-0005-0000-0000-0000BC350000}"/>
    <cellStyle name="Обычный 33 3 3 2 3" xfId="13813" xr:uid="{00000000-0005-0000-0000-0000BD350000}"/>
    <cellStyle name="Обычный 33 3 3 3" xfId="13814" xr:uid="{00000000-0005-0000-0000-0000BE350000}"/>
    <cellStyle name="Обычный 33 3 3 3 2" xfId="13815" xr:uid="{00000000-0005-0000-0000-0000BF350000}"/>
    <cellStyle name="Обычный 33 3 3 3 2 2" xfId="13816" xr:uid="{00000000-0005-0000-0000-0000C0350000}"/>
    <cellStyle name="Обычный 33 3 3 3 3" xfId="13817" xr:uid="{00000000-0005-0000-0000-0000C1350000}"/>
    <cellStyle name="Обычный 33 3 3 4" xfId="13818" xr:uid="{00000000-0005-0000-0000-0000C2350000}"/>
    <cellStyle name="Обычный 33 3 3 4 2" xfId="13819" xr:uid="{00000000-0005-0000-0000-0000C3350000}"/>
    <cellStyle name="Обычный 33 3 3 5" xfId="13820" xr:uid="{00000000-0005-0000-0000-0000C4350000}"/>
    <cellStyle name="Обычный 33 3 4" xfId="13821" xr:uid="{00000000-0005-0000-0000-0000C5350000}"/>
    <cellStyle name="Обычный 33 3 4 2" xfId="13822" xr:uid="{00000000-0005-0000-0000-0000C6350000}"/>
    <cellStyle name="Обычный 33 3 4 2 2" xfId="13823" xr:uid="{00000000-0005-0000-0000-0000C7350000}"/>
    <cellStyle name="Обычный 33 3 4 2 2 2" xfId="13824" xr:uid="{00000000-0005-0000-0000-0000C8350000}"/>
    <cellStyle name="Обычный 33 3 4 2 3" xfId="13825" xr:uid="{00000000-0005-0000-0000-0000C9350000}"/>
    <cellStyle name="Обычный 33 3 4 3" xfId="13826" xr:uid="{00000000-0005-0000-0000-0000CA350000}"/>
    <cellStyle name="Обычный 33 3 4 3 2" xfId="13827" xr:uid="{00000000-0005-0000-0000-0000CB350000}"/>
    <cellStyle name="Обычный 33 3 4 4" xfId="13828" xr:uid="{00000000-0005-0000-0000-0000CC350000}"/>
    <cellStyle name="Обычный 33 3 5" xfId="13829" xr:uid="{00000000-0005-0000-0000-0000CD350000}"/>
    <cellStyle name="Обычный 33 3 5 2" xfId="13830" xr:uid="{00000000-0005-0000-0000-0000CE350000}"/>
    <cellStyle name="Обычный 33 3 5 2 2" xfId="13831" xr:uid="{00000000-0005-0000-0000-0000CF350000}"/>
    <cellStyle name="Обычный 33 3 5 3" xfId="13832" xr:uid="{00000000-0005-0000-0000-0000D0350000}"/>
    <cellStyle name="Обычный 33 3 6" xfId="13833" xr:uid="{00000000-0005-0000-0000-0000D1350000}"/>
    <cellStyle name="Обычный 33 3 6 2" xfId="13834" xr:uid="{00000000-0005-0000-0000-0000D2350000}"/>
    <cellStyle name="Обычный 33 3 6 2 2" xfId="13835" xr:uid="{00000000-0005-0000-0000-0000D3350000}"/>
    <cellStyle name="Обычный 33 3 6 3" xfId="13836" xr:uid="{00000000-0005-0000-0000-0000D4350000}"/>
    <cellStyle name="Обычный 33 3 7" xfId="13837" xr:uid="{00000000-0005-0000-0000-0000D5350000}"/>
    <cellStyle name="Обычный 33 3 7 2" xfId="13838" xr:uid="{00000000-0005-0000-0000-0000D6350000}"/>
    <cellStyle name="Обычный 33 3 8" xfId="13839" xr:uid="{00000000-0005-0000-0000-0000D7350000}"/>
    <cellStyle name="Обычный 33 4" xfId="13840" xr:uid="{00000000-0005-0000-0000-0000D8350000}"/>
    <cellStyle name="Обычный 33 4 2" xfId="13841" xr:uid="{00000000-0005-0000-0000-0000D9350000}"/>
    <cellStyle name="Обычный 33 4 2 2" xfId="13842" xr:uid="{00000000-0005-0000-0000-0000DA350000}"/>
    <cellStyle name="Обычный 33 4 2 2 2" xfId="13843" xr:uid="{00000000-0005-0000-0000-0000DB350000}"/>
    <cellStyle name="Обычный 33 4 2 2 2 2" xfId="13844" xr:uid="{00000000-0005-0000-0000-0000DC350000}"/>
    <cellStyle name="Обычный 33 4 2 2 2 2 2" xfId="13845" xr:uid="{00000000-0005-0000-0000-0000DD350000}"/>
    <cellStyle name="Обычный 33 4 2 2 2 3" xfId="13846" xr:uid="{00000000-0005-0000-0000-0000DE350000}"/>
    <cellStyle name="Обычный 33 4 2 2 3" xfId="13847" xr:uid="{00000000-0005-0000-0000-0000DF350000}"/>
    <cellStyle name="Обычный 33 4 2 2 3 2" xfId="13848" xr:uid="{00000000-0005-0000-0000-0000E0350000}"/>
    <cellStyle name="Обычный 33 4 2 2 3 2 2" xfId="13849" xr:uid="{00000000-0005-0000-0000-0000E1350000}"/>
    <cellStyle name="Обычный 33 4 2 2 3 3" xfId="13850" xr:uid="{00000000-0005-0000-0000-0000E2350000}"/>
    <cellStyle name="Обычный 33 4 2 2 4" xfId="13851" xr:uid="{00000000-0005-0000-0000-0000E3350000}"/>
    <cellStyle name="Обычный 33 4 2 2 4 2" xfId="13852" xr:uid="{00000000-0005-0000-0000-0000E4350000}"/>
    <cellStyle name="Обычный 33 4 2 2 5" xfId="13853" xr:uid="{00000000-0005-0000-0000-0000E5350000}"/>
    <cellStyle name="Обычный 33 4 2 3" xfId="13854" xr:uid="{00000000-0005-0000-0000-0000E6350000}"/>
    <cellStyle name="Обычный 33 4 2 3 2" xfId="13855" xr:uid="{00000000-0005-0000-0000-0000E7350000}"/>
    <cellStyle name="Обычный 33 4 2 3 2 2" xfId="13856" xr:uid="{00000000-0005-0000-0000-0000E8350000}"/>
    <cellStyle name="Обычный 33 4 2 3 2 2 2" xfId="13857" xr:uid="{00000000-0005-0000-0000-0000E9350000}"/>
    <cellStyle name="Обычный 33 4 2 3 2 3" xfId="13858" xr:uid="{00000000-0005-0000-0000-0000EA350000}"/>
    <cellStyle name="Обычный 33 4 2 3 3" xfId="13859" xr:uid="{00000000-0005-0000-0000-0000EB350000}"/>
    <cellStyle name="Обычный 33 4 2 3 3 2" xfId="13860" xr:uid="{00000000-0005-0000-0000-0000EC350000}"/>
    <cellStyle name="Обычный 33 4 2 3 4" xfId="13861" xr:uid="{00000000-0005-0000-0000-0000ED350000}"/>
    <cellStyle name="Обычный 33 4 2 4" xfId="13862" xr:uid="{00000000-0005-0000-0000-0000EE350000}"/>
    <cellStyle name="Обычный 33 4 2 4 2" xfId="13863" xr:uid="{00000000-0005-0000-0000-0000EF350000}"/>
    <cellStyle name="Обычный 33 4 2 4 2 2" xfId="13864" xr:uid="{00000000-0005-0000-0000-0000F0350000}"/>
    <cellStyle name="Обычный 33 4 2 4 3" xfId="13865" xr:uid="{00000000-0005-0000-0000-0000F1350000}"/>
    <cellStyle name="Обычный 33 4 2 5" xfId="13866" xr:uid="{00000000-0005-0000-0000-0000F2350000}"/>
    <cellStyle name="Обычный 33 4 2 5 2" xfId="13867" xr:uid="{00000000-0005-0000-0000-0000F3350000}"/>
    <cellStyle name="Обычный 33 4 2 5 2 2" xfId="13868" xr:uid="{00000000-0005-0000-0000-0000F4350000}"/>
    <cellStyle name="Обычный 33 4 2 5 3" xfId="13869" xr:uid="{00000000-0005-0000-0000-0000F5350000}"/>
    <cellStyle name="Обычный 33 4 2 6" xfId="13870" xr:uid="{00000000-0005-0000-0000-0000F6350000}"/>
    <cellStyle name="Обычный 33 4 2 6 2" xfId="13871" xr:uid="{00000000-0005-0000-0000-0000F7350000}"/>
    <cellStyle name="Обычный 33 4 2 7" xfId="13872" xr:uid="{00000000-0005-0000-0000-0000F8350000}"/>
    <cellStyle name="Обычный 33 4 3" xfId="13873" xr:uid="{00000000-0005-0000-0000-0000F9350000}"/>
    <cellStyle name="Обычный 33 4 3 2" xfId="13874" xr:uid="{00000000-0005-0000-0000-0000FA350000}"/>
    <cellStyle name="Обычный 33 4 3 2 2" xfId="13875" xr:uid="{00000000-0005-0000-0000-0000FB350000}"/>
    <cellStyle name="Обычный 33 4 3 2 2 2" xfId="13876" xr:uid="{00000000-0005-0000-0000-0000FC350000}"/>
    <cellStyle name="Обычный 33 4 3 2 3" xfId="13877" xr:uid="{00000000-0005-0000-0000-0000FD350000}"/>
    <cellStyle name="Обычный 33 4 3 3" xfId="13878" xr:uid="{00000000-0005-0000-0000-0000FE350000}"/>
    <cellStyle name="Обычный 33 4 3 3 2" xfId="13879" xr:uid="{00000000-0005-0000-0000-0000FF350000}"/>
    <cellStyle name="Обычный 33 4 3 3 2 2" xfId="13880" xr:uid="{00000000-0005-0000-0000-000000360000}"/>
    <cellStyle name="Обычный 33 4 3 3 3" xfId="13881" xr:uid="{00000000-0005-0000-0000-000001360000}"/>
    <cellStyle name="Обычный 33 4 3 4" xfId="13882" xr:uid="{00000000-0005-0000-0000-000002360000}"/>
    <cellStyle name="Обычный 33 4 3 4 2" xfId="13883" xr:uid="{00000000-0005-0000-0000-000003360000}"/>
    <cellStyle name="Обычный 33 4 3 5" xfId="13884" xr:uid="{00000000-0005-0000-0000-000004360000}"/>
    <cellStyle name="Обычный 33 4 4" xfId="13885" xr:uid="{00000000-0005-0000-0000-000005360000}"/>
    <cellStyle name="Обычный 33 4 4 2" xfId="13886" xr:uid="{00000000-0005-0000-0000-000006360000}"/>
    <cellStyle name="Обычный 33 4 4 2 2" xfId="13887" xr:uid="{00000000-0005-0000-0000-000007360000}"/>
    <cellStyle name="Обычный 33 4 4 2 2 2" xfId="13888" xr:uid="{00000000-0005-0000-0000-000008360000}"/>
    <cellStyle name="Обычный 33 4 4 2 3" xfId="13889" xr:uid="{00000000-0005-0000-0000-000009360000}"/>
    <cellStyle name="Обычный 33 4 4 3" xfId="13890" xr:uid="{00000000-0005-0000-0000-00000A360000}"/>
    <cellStyle name="Обычный 33 4 4 3 2" xfId="13891" xr:uid="{00000000-0005-0000-0000-00000B360000}"/>
    <cellStyle name="Обычный 33 4 4 4" xfId="13892" xr:uid="{00000000-0005-0000-0000-00000C360000}"/>
    <cellStyle name="Обычный 33 4 5" xfId="13893" xr:uid="{00000000-0005-0000-0000-00000D360000}"/>
    <cellStyle name="Обычный 33 4 5 2" xfId="13894" xr:uid="{00000000-0005-0000-0000-00000E360000}"/>
    <cellStyle name="Обычный 33 4 5 2 2" xfId="13895" xr:uid="{00000000-0005-0000-0000-00000F360000}"/>
    <cellStyle name="Обычный 33 4 5 3" xfId="13896" xr:uid="{00000000-0005-0000-0000-000010360000}"/>
    <cellStyle name="Обычный 33 4 6" xfId="13897" xr:uid="{00000000-0005-0000-0000-000011360000}"/>
    <cellStyle name="Обычный 33 4 6 2" xfId="13898" xr:uid="{00000000-0005-0000-0000-000012360000}"/>
    <cellStyle name="Обычный 33 4 6 2 2" xfId="13899" xr:uid="{00000000-0005-0000-0000-000013360000}"/>
    <cellStyle name="Обычный 33 4 6 3" xfId="13900" xr:uid="{00000000-0005-0000-0000-000014360000}"/>
    <cellStyle name="Обычный 33 4 7" xfId="13901" xr:uid="{00000000-0005-0000-0000-000015360000}"/>
    <cellStyle name="Обычный 33 4 7 2" xfId="13902" xr:uid="{00000000-0005-0000-0000-000016360000}"/>
    <cellStyle name="Обычный 33 4 8" xfId="13903" xr:uid="{00000000-0005-0000-0000-000017360000}"/>
    <cellStyle name="Обычный 33 5" xfId="13904" xr:uid="{00000000-0005-0000-0000-000018360000}"/>
    <cellStyle name="Обычный 33 5 2" xfId="13905" xr:uid="{00000000-0005-0000-0000-000019360000}"/>
    <cellStyle name="Обычный 33 5 2 2" xfId="13906" xr:uid="{00000000-0005-0000-0000-00001A360000}"/>
    <cellStyle name="Обычный 33 5 2 3" xfId="13907" xr:uid="{00000000-0005-0000-0000-00001B360000}"/>
    <cellStyle name="Обычный 33 5 2 3 2" xfId="13908" xr:uid="{00000000-0005-0000-0000-00001C360000}"/>
    <cellStyle name="Обычный 33 5 2 3 2 2" xfId="13909" xr:uid="{00000000-0005-0000-0000-00001D360000}"/>
    <cellStyle name="Обычный 33 5 2 3 3" xfId="13910" xr:uid="{00000000-0005-0000-0000-00001E360000}"/>
    <cellStyle name="Обычный 33 5 2 4" xfId="13911" xr:uid="{00000000-0005-0000-0000-00001F360000}"/>
    <cellStyle name="Обычный 33 5 2 4 2" xfId="13912" xr:uid="{00000000-0005-0000-0000-000020360000}"/>
    <cellStyle name="Обычный 33 5 2 5" xfId="13913" xr:uid="{00000000-0005-0000-0000-000021360000}"/>
    <cellStyle name="Обычный 33 5 3" xfId="13914" xr:uid="{00000000-0005-0000-0000-000022360000}"/>
    <cellStyle name="Обычный 33 5 3 2" xfId="13915" xr:uid="{00000000-0005-0000-0000-000023360000}"/>
    <cellStyle name="Обычный 33 5 3 2 2" xfId="13916" xr:uid="{00000000-0005-0000-0000-000024360000}"/>
    <cellStyle name="Обычный 33 5 3 2 2 2" xfId="13917" xr:uid="{00000000-0005-0000-0000-000025360000}"/>
    <cellStyle name="Обычный 33 5 3 2 3" xfId="13918" xr:uid="{00000000-0005-0000-0000-000026360000}"/>
    <cellStyle name="Обычный 33 5 3 3" xfId="13919" xr:uid="{00000000-0005-0000-0000-000027360000}"/>
    <cellStyle name="Обычный 33 5 3 3 2" xfId="13920" xr:uid="{00000000-0005-0000-0000-000028360000}"/>
    <cellStyle name="Обычный 33 5 3 4" xfId="13921" xr:uid="{00000000-0005-0000-0000-000029360000}"/>
    <cellStyle name="Обычный 33 5 4" xfId="13922" xr:uid="{00000000-0005-0000-0000-00002A360000}"/>
    <cellStyle name="Обычный 33 5 4 2" xfId="13923" xr:uid="{00000000-0005-0000-0000-00002B360000}"/>
    <cellStyle name="Обычный 33 5 4 2 2" xfId="13924" xr:uid="{00000000-0005-0000-0000-00002C360000}"/>
    <cellStyle name="Обычный 33 5 4 3" xfId="13925" xr:uid="{00000000-0005-0000-0000-00002D360000}"/>
    <cellStyle name="Обычный 33 5 5" xfId="13926" xr:uid="{00000000-0005-0000-0000-00002E360000}"/>
    <cellStyle name="Обычный 33 5 5 2" xfId="13927" xr:uid="{00000000-0005-0000-0000-00002F360000}"/>
    <cellStyle name="Обычный 33 5 5 2 2" xfId="13928" xr:uid="{00000000-0005-0000-0000-000030360000}"/>
    <cellStyle name="Обычный 33 5 5 3" xfId="13929" xr:uid="{00000000-0005-0000-0000-000031360000}"/>
    <cellStyle name="Обычный 33 5 6" xfId="13930" xr:uid="{00000000-0005-0000-0000-000032360000}"/>
    <cellStyle name="Обычный 33 5 6 2" xfId="13931" xr:uid="{00000000-0005-0000-0000-000033360000}"/>
    <cellStyle name="Обычный 33 5 7" xfId="13932" xr:uid="{00000000-0005-0000-0000-000034360000}"/>
    <cellStyle name="Обычный 33 6" xfId="13933" xr:uid="{00000000-0005-0000-0000-000035360000}"/>
    <cellStyle name="Обычный 33 6 2" xfId="13934" xr:uid="{00000000-0005-0000-0000-000036360000}"/>
    <cellStyle name="Обычный 33 6 3" xfId="13935" xr:uid="{00000000-0005-0000-0000-000037360000}"/>
    <cellStyle name="Обычный 33 6 3 2" xfId="13936" xr:uid="{00000000-0005-0000-0000-000038360000}"/>
    <cellStyle name="Обычный 33 6 3 2 2" xfId="13937" xr:uid="{00000000-0005-0000-0000-000039360000}"/>
    <cellStyle name="Обычный 33 6 3 3" xfId="13938" xr:uid="{00000000-0005-0000-0000-00003A360000}"/>
    <cellStyle name="Обычный 33 6 4" xfId="13939" xr:uid="{00000000-0005-0000-0000-00003B360000}"/>
    <cellStyle name="Обычный 33 6 4 2" xfId="13940" xr:uid="{00000000-0005-0000-0000-00003C360000}"/>
    <cellStyle name="Обычный 33 6 5" xfId="13941" xr:uid="{00000000-0005-0000-0000-00003D360000}"/>
    <cellStyle name="Обычный 33 7" xfId="13942" xr:uid="{00000000-0005-0000-0000-00003E360000}"/>
    <cellStyle name="Обычный 33 7 2" xfId="13943" xr:uid="{00000000-0005-0000-0000-00003F360000}"/>
    <cellStyle name="Обычный 33 7 2 2" xfId="13944" xr:uid="{00000000-0005-0000-0000-000040360000}"/>
    <cellStyle name="Обычный 33 7 2 2 2" xfId="13945" xr:uid="{00000000-0005-0000-0000-000041360000}"/>
    <cellStyle name="Обычный 33 7 2 3" xfId="13946" xr:uid="{00000000-0005-0000-0000-000042360000}"/>
    <cellStyle name="Обычный 33 7 3" xfId="13947" xr:uid="{00000000-0005-0000-0000-000043360000}"/>
    <cellStyle name="Обычный 33 7 3 2" xfId="13948" xr:uid="{00000000-0005-0000-0000-000044360000}"/>
    <cellStyle name="Обычный 33 7 3 2 2" xfId="13949" xr:uid="{00000000-0005-0000-0000-000045360000}"/>
    <cellStyle name="Обычный 33 7 3 3" xfId="13950" xr:uid="{00000000-0005-0000-0000-000046360000}"/>
    <cellStyle name="Обычный 33 7 4" xfId="13951" xr:uid="{00000000-0005-0000-0000-000047360000}"/>
    <cellStyle name="Обычный 33 7 4 2" xfId="13952" xr:uid="{00000000-0005-0000-0000-000048360000}"/>
    <cellStyle name="Обычный 33 7 5" xfId="13953" xr:uid="{00000000-0005-0000-0000-000049360000}"/>
    <cellStyle name="Обычный 33 8" xfId="13954" xr:uid="{00000000-0005-0000-0000-00004A360000}"/>
    <cellStyle name="Обычный 33 8 2" xfId="13955" xr:uid="{00000000-0005-0000-0000-00004B360000}"/>
    <cellStyle name="Обычный 33 8 2 2" xfId="13956" xr:uid="{00000000-0005-0000-0000-00004C360000}"/>
    <cellStyle name="Обычный 33 8 3" xfId="13957" xr:uid="{00000000-0005-0000-0000-00004D360000}"/>
    <cellStyle name="Обычный 33 9" xfId="13958" xr:uid="{00000000-0005-0000-0000-00004E360000}"/>
    <cellStyle name="Обычный 33 9 2" xfId="13959" xr:uid="{00000000-0005-0000-0000-00004F360000}"/>
    <cellStyle name="Обычный 33 9 2 2" xfId="13960" xr:uid="{00000000-0005-0000-0000-000050360000}"/>
    <cellStyle name="Обычный 33 9 3" xfId="13961" xr:uid="{00000000-0005-0000-0000-000051360000}"/>
    <cellStyle name="Обычный 330" xfId="13962" xr:uid="{00000000-0005-0000-0000-000052360000}"/>
    <cellStyle name="Обычный 331" xfId="13963" xr:uid="{00000000-0005-0000-0000-000053360000}"/>
    <cellStyle name="Обычный 332" xfId="13964" xr:uid="{00000000-0005-0000-0000-000054360000}"/>
    <cellStyle name="Обычный 333" xfId="13965" xr:uid="{00000000-0005-0000-0000-000055360000}"/>
    <cellStyle name="Обычный 334" xfId="13966" xr:uid="{00000000-0005-0000-0000-000056360000}"/>
    <cellStyle name="Обычный 335" xfId="13967" xr:uid="{00000000-0005-0000-0000-000057360000}"/>
    <cellStyle name="Обычный 336" xfId="13968" xr:uid="{00000000-0005-0000-0000-000058360000}"/>
    <cellStyle name="Обычный 337" xfId="13969" xr:uid="{00000000-0005-0000-0000-000059360000}"/>
    <cellStyle name="Обычный 338" xfId="13970" xr:uid="{00000000-0005-0000-0000-00005A360000}"/>
    <cellStyle name="Обычный 339" xfId="13971" xr:uid="{00000000-0005-0000-0000-00005B360000}"/>
    <cellStyle name="Обычный 34" xfId="13972" xr:uid="{00000000-0005-0000-0000-00005C360000}"/>
    <cellStyle name="Обычный 34 2" xfId="13973" xr:uid="{00000000-0005-0000-0000-00005D360000}"/>
    <cellStyle name="Обычный 34 2 10" xfId="13974" xr:uid="{00000000-0005-0000-0000-00005E360000}"/>
    <cellStyle name="Обычный 34 2 10 2" xfId="13975" xr:uid="{00000000-0005-0000-0000-00005F360000}"/>
    <cellStyle name="Обычный 34 2 11" xfId="13976" xr:uid="{00000000-0005-0000-0000-000060360000}"/>
    <cellStyle name="Обычный 34 2 2" xfId="13977" xr:uid="{00000000-0005-0000-0000-000061360000}"/>
    <cellStyle name="Обычный 34 2 2 2" xfId="13978" xr:uid="{00000000-0005-0000-0000-000062360000}"/>
    <cellStyle name="Обычный 34 2 2 2 2" xfId="13979" xr:uid="{00000000-0005-0000-0000-000063360000}"/>
    <cellStyle name="Обычный 34 2 2 2 2 2" xfId="13980" xr:uid="{00000000-0005-0000-0000-000064360000}"/>
    <cellStyle name="Обычный 34 2 2 2 2 2 2" xfId="13981" xr:uid="{00000000-0005-0000-0000-000065360000}"/>
    <cellStyle name="Обычный 34 2 2 2 2 2 2 2" xfId="13982" xr:uid="{00000000-0005-0000-0000-000066360000}"/>
    <cellStyle name="Обычный 34 2 2 2 2 2 3" xfId="13983" xr:uid="{00000000-0005-0000-0000-000067360000}"/>
    <cellStyle name="Обычный 34 2 2 2 2 3" xfId="13984" xr:uid="{00000000-0005-0000-0000-000068360000}"/>
    <cellStyle name="Обычный 34 2 2 2 2 3 2" xfId="13985" xr:uid="{00000000-0005-0000-0000-000069360000}"/>
    <cellStyle name="Обычный 34 2 2 2 2 3 2 2" xfId="13986" xr:uid="{00000000-0005-0000-0000-00006A360000}"/>
    <cellStyle name="Обычный 34 2 2 2 2 3 3" xfId="13987" xr:uid="{00000000-0005-0000-0000-00006B360000}"/>
    <cellStyle name="Обычный 34 2 2 2 2 4" xfId="13988" xr:uid="{00000000-0005-0000-0000-00006C360000}"/>
    <cellStyle name="Обычный 34 2 2 2 2 4 2" xfId="13989" xr:uid="{00000000-0005-0000-0000-00006D360000}"/>
    <cellStyle name="Обычный 34 2 2 2 2 5" xfId="13990" xr:uid="{00000000-0005-0000-0000-00006E360000}"/>
    <cellStyle name="Обычный 34 2 2 2 3" xfId="13991" xr:uid="{00000000-0005-0000-0000-00006F360000}"/>
    <cellStyle name="Обычный 34 2 2 2 3 2" xfId="13992" xr:uid="{00000000-0005-0000-0000-000070360000}"/>
    <cellStyle name="Обычный 34 2 2 2 3 2 2" xfId="13993" xr:uid="{00000000-0005-0000-0000-000071360000}"/>
    <cellStyle name="Обычный 34 2 2 2 3 2 2 2" xfId="13994" xr:uid="{00000000-0005-0000-0000-000072360000}"/>
    <cellStyle name="Обычный 34 2 2 2 3 2 3" xfId="13995" xr:uid="{00000000-0005-0000-0000-000073360000}"/>
    <cellStyle name="Обычный 34 2 2 2 3 3" xfId="13996" xr:uid="{00000000-0005-0000-0000-000074360000}"/>
    <cellStyle name="Обычный 34 2 2 2 3 3 2" xfId="13997" xr:uid="{00000000-0005-0000-0000-000075360000}"/>
    <cellStyle name="Обычный 34 2 2 2 3 4" xfId="13998" xr:uid="{00000000-0005-0000-0000-000076360000}"/>
    <cellStyle name="Обычный 34 2 2 2 4" xfId="13999" xr:uid="{00000000-0005-0000-0000-000077360000}"/>
    <cellStyle name="Обычный 34 2 2 2 4 2" xfId="14000" xr:uid="{00000000-0005-0000-0000-000078360000}"/>
    <cellStyle name="Обычный 34 2 2 2 4 2 2" xfId="14001" xr:uid="{00000000-0005-0000-0000-000079360000}"/>
    <cellStyle name="Обычный 34 2 2 2 4 3" xfId="14002" xr:uid="{00000000-0005-0000-0000-00007A360000}"/>
    <cellStyle name="Обычный 34 2 2 2 5" xfId="14003" xr:uid="{00000000-0005-0000-0000-00007B360000}"/>
    <cellStyle name="Обычный 34 2 2 2 5 2" xfId="14004" xr:uid="{00000000-0005-0000-0000-00007C360000}"/>
    <cellStyle name="Обычный 34 2 2 2 5 2 2" xfId="14005" xr:uid="{00000000-0005-0000-0000-00007D360000}"/>
    <cellStyle name="Обычный 34 2 2 2 5 3" xfId="14006" xr:uid="{00000000-0005-0000-0000-00007E360000}"/>
    <cellStyle name="Обычный 34 2 2 2 6" xfId="14007" xr:uid="{00000000-0005-0000-0000-00007F360000}"/>
    <cellStyle name="Обычный 34 2 2 2 6 2" xfId="14008" xr:uid="{00000000-0005-0000-0000-000080360000}"/>
    <cellStyle name="Обычный 34 2 2 2 7" xfId="14009" xr:uid="{00000000-0005-0000-0000-000081360000}"/>
    <cellStyle name="Обычный 34 2 2 3" xfId="14010" xr:uid="{00000000-0005-0000-0000-000082360000}"/>
    <cellStyle name="Обычный 34 2 2 3 2" xfId="14011" xr:uid="{00000000-0005-0000-0000-000083360000}"/>
    <cellStyle name="Обычный 34 2 2 3 2 2" xfId="14012" xr:uid="{00000000-0005-0000-0000-000084360000}"/>
    <cellStyle name="Обычный 34 2 2 3 2 2 2" xfId="14013" xr:uid="{00000000-0005-0000-0000-000085360000}"/>
    <cellStyle name="Обычный 34 2 2 3 2 3" xfId="14014" xr:uid="{00000000-0005-0000-0000-000086360000}"/>
    <cellStyle name="Обычный 34 2 2 3 3" xfId="14015" xr:uid="{00000000-0005-0000-0000-000087360000}"/>
    <cellStyle name="Обычный 34 2 2 3 3 2" xfId="14016" xr:uid="{00000000-0005-0000-0000-000088360000}"/>
    <cellStyle name="Обычный 34 2 2 3 3 2 2" xfId="14017" xr:uid="{00000000-0005-0000-0000-000089360000}"/>
    <cellStyle name="Обычный 34 2 2 3 3 3" xfId="14018" xr:uid="{00000000-0005-0000-0000-00008A360000}"/>
    <cellStyle name="Обычный 34 2 2 3 4" xfId="14019" xr:uid="{00000000-0005-0000-0000-00008B360000}"/>
    <cellStyle name="Обычный 34 2 2 3 4 2" xfId="14020" xr:uid="{00000000-0005-0000-0000-00008C360000}"/>
    <cellStyle name="Обычный 34 2 2 3 5" xfId="14021" xr:uid="{00000000-0005-0000-0000-00008D360000}"/>
    <cellStyle name="Обычный 34 2 2 4" xfId="14022" xr:uid="{00000000-0005-0000-0000-00008E360000}"/>
    <cellStyle name="Обычный 34 2 2 4 2" xfId="14023" xr:uid="{00000000-0005-0000-0000-00008F360000}"/>
    <cellStyle name="Обычный 34 2 2 4 2 2" xfId="14024" xr:uid="{00000000-0005-0000-0000-000090360000}"/>
    <cellStyle name="Обычный 34 2 2 4 2 2 2" xfId="14025" xr:uid="{00000000-0005-0000-0000-000091360000}"/>
    <cellStyle name="Обычный 34 2 2 4 2 3" xfId="14026" xr:uid="{00000000-0005-0000-0000-000092360000}"/>
    <cellStyle name="Обычный 34 2 2 4 3" xfId="14027" xr:uid="{00000000-0005-0000-0000-000093360000}"/>
    <cellStyle name="Обычный 34 2 2 4 3 2" xfId="14028" xr:uid="{00000000-0005-0000-0000-000094360000}"/>
    <cellStyle name="Обычный 34 2 2 4 4" xfId="14029" xr:uid="{00000000-0005-0000-0000-000095360000}"/>
    <cellStyle name="Обычный 34 2 2 5" xfId="14030" xr:uid="{00000000-0005-0000-0000-000096360000}"/>
    <cellStyle name="Обычный 34 2 2 5 2" xfId="14031" xr:uid="{00000000-0005-0000-0000-000097360000}"/>
    <cellStyle name="Обычный 34 2 2 5 2 2" xfId="14032" xr:uid="{00000000-0005-0000-0000-000098360000}"/>
    <cellStyle name="Обычный 34 2 2 5 3" xfId="14033" xr:uid="{00000000-0005-0000-0000-000099360000}"/>
    <cellStyle name="Обычный 34 2 2 6" xfId="14034" xr:uid="{00000000-0005-0000-0000-00009A360000}"/>
    <cellStyle name="Обычный 34 2 2 6 2" xfId="14035" xr:uid="{00000000-0005-0000-0000-00009B360000}"/>
    <cellStyle name="Обычный 34 2 2 6 2 2" xfId="14036" xr:uid="{00000000-0005-0000-0000-00009C360000}"/>
    <cellStyle name="Обычный 34 2 2 6 3" xfId="14037" xr:uid="{00000000-0005-0000-0000-00009D360000}"/>
    <cellStyle name="Обычный 34 2 2 7" xfId="14038" xr:uid="{00000000-0005-0000-0000-00009E360000}"/>
    <cellStyle name="Обычный 34 2 2 7 2" xfId="14039" xr:uid="{00000000-0005-0000-0000-00009F360000}"/>
    <cellStyle name="Обычный 34 2 2 8" xfId="14040" xr:uid="{00000000-0005-0000-0000-0000A0360000}"/>
    <cellStyle name="Обычный 34 2 3" xfId="14041" xr:uid="{00000000-0005-0000-0000-0000A1360000}"/>
    <cellStyle name="Обычный 34 2 3 2" xfId="14042" xr:uid="{00000000-0005-0000-0000-0000A2360000}"/>
    <cellStyle name="Обычный 34 2 3 2 2" xfId="14043" xr:uid="{00000000-0005-0000-0000-0000A3360000}"/>
    <cellStyle name="Обычный 34 2 3 2 2 2" xfId="14044" xr:uid="{00000000-0005-0000-0000-0000A4360000}"/>
    <cellStyle name="Обычный 34 2 3 2 2 2 2" xfId="14045" xr:uid="{00000000-0005-0000-0000-0000A5360000}"/>
    <cellStyle name="Обычный 34 2 3 2 2 2 2 2" xfId="14046" xr:uid="{00000000-0005-0000-0000-0000A6360000}"/>
    <cellStyle name="Обычный 34 2 3 2 2 2 3" xfId="14047" xr:uid="{00000000-0005-0000-0000-0000A7360000}"/>
    <cellStyle name="Обычный 34 2 3 2 2 3" xfId="14048" xr:uid="{00000000-0005-0000-0000-0000A8360000}"/>
    <cellStyle name="Обычный 34 2 3 2 2 3 2" xfId="14049" xr:uid="{00000000-0005-0000-0000-0000A9360000}"/>
    <cellStyle name="Обычный 34 2 3 2 2 3 2 2" xfId="14050" xr:uid="{00000000-0005-0000-0000-0000AA360000}"/>
    <cellStyle name="Обычный 34 2 3 2 2 3 3" xfId="14051" xr:uid="{00000000-0005-0000-0000-0000AB360000}"/>
    <cellStyle name="Обычный 34 2 3 2 2 4" xfId="14052" xr:uid="{00000000-0005-0000-0000-0000AC360000}"/>
    <cellStyle name="Обычный 34 2 3 2 2 4 2" xfId="14053" xr:uid="{00000000-0005-0000-0000-0000AD360000}"/>
    <cellStyle name="Обычный 34 2 3 2 2 5" xfId="14054" xr:uid="{00000000-0005-0000-0000-0000AE360000}"/>
    <cellStyle name="Обычный 34 2 3 2 3" xfId="14055" xr:uid="{00000000-0005-0000-0000-0000AF360000}"/>
    <cellStyle name="Обычный 34 2 3 2 3 2" xfId="14056" xr:uid="{00000000-0005-0000-0000-0000B0360000}"/>
    <cellStyle name="Обычный 34 2 3 2 3 2 2" xfId="14057" xr:uid="{00000000-0005-0000-0000-0000B1360000}"/>
    <cellStyle name="Обычный 34 2 3 2 3 2 2 2" xfId="14058" xr:uid="{00000000-0005-0000-0000-0000B2360000}"/>
    <cellStyle name="Обычный 34 2 3 2 3 2 3" xfId="14059" xr:uid="{00000000-0005-0000-0000-0000B3360000}"/>
    <cellStyle name="Обычный 34 2 3 2 3 3" xfId="14060" xr:uid="{00000000-0005-0000-0000-0000B4360000}"/>
    <cellStyle name="Обычный 34 2 3 2 3 3 2" xfId="14061" xr:uid="{00000000-0005-0000-0000-0000B5360000}"/>
    <cellStyle name="Обычный 34 2 3 2 3 4" xfId="14062" xr:uid="{00000000-0005-0000-0000-0000B6360000}"/>
    <cellStyle name="Обычный 34 2 3 2 4" xfId="14063" xr:uid="{00000000-0005-0000-0000-0000B7360000}"/>
    <cellStyle name="Обычный 34 2 3 2 4 2" xfId="14064" xr:uid="{00000000-0005-0000-0000-0000B8360000}"/>
    <cellStyle name="Обычный 34 2 3 2 4 2 2" xfId="14065" xr:uid="{00000000-0005-0000-0000-0000B9360000}"/>
    <cellStyle name="Обычный 34 2 3 2 4 3" xfId="14066" xr:uid="{00000000-0005-0000-0000-0000BA360000}"/>
    <cellStyle name="Обычный 34 2 3 2 5" xfId="14067" xr:uid="{00000000-0005-0000-0000-0000BB360000}"/>
    <cellStyle name="Обычный 34 2 3 2 5 2" xfId="14068" xr:uid="{00000000-0005-0000-0000-0000BC360000}"/>
    <cellStyle name="Обычный 34 2 3 2 5 2 2" xfId="14069" xr:uid="{00000000-0005-0000-0000-0000BD360000}"/>
    <cellStyle name="Обычный 34 2 3 2 5 3" xfId="14070" xr:uid="{00000000-0005-0000-0000-0000BE360000}"/>
    <cellStyle name="Обычный 34 2 3 2 6" xfId="14071" xr:uid="{00000000-0005-0000-0000-0000BF360000}"/>
    <cellStyle name="Обычный 34 2 3 2 6 2" xfId="14072" xr:uid="{00000000-0005-0000-0000-0000C0360000}"/>
    <cellStyle name="Обычный 34 2 3 2 7" xfId="14073" xr:uid="{00000000-0005-0000-0000-0000C1360000}"/>
    <cellStyle name="Обычный 34 2 3 3" xfId="14074" xr:uid="{00000000-0005-0000-0000-0000C2360000}"/>
    <cellStyle name="Обычный 34 2 3 3 2" xfId="14075" xr:uid="{00000000-0005-0000-0000-0000C3360000}"/>
    <cellStyle name="Обычный 34 2 3 3 2 2" xfId="14076" xr:uid="{00000000-0005-0000-0000-0000C4360000}"/>
    <cellStyle name="Обычный 34 2 3 3 2 2 2" xfId="14077" xr:uid="{00000000-0005-0000-0000-0000C5360000}"/>
    <cellStyle name="Обычный 34 2 3 3 2 3" xfId="14078" xr:uid="{00000000-0005-0000-0000-0000C6360000}"/>
    <cellStyle name="Обычный 34 2 3 3 3" xfId="14079" xr:uid="{00000000-0005-0000-0000-0000C7360000}"/>
    <cellStyle name="Обычный 34 2 3 3 3 2" xfId="14080" xr:uid="{00000000-0005-0000-0000-0000C8360000}"/>
    <cellStyle name="Обычный 34 2 3 3 3 2 2" xfId="14081" xr:uid="{00000000-0005-0000-0000-0000C9360000}"/>
    <cellStyle name="Обычный 34 2 3 3 3 3" xfId="14082" xr:uid="{00000000-0005-0000-0000-0000CA360000}"/>
    <cellStyle name="Обычный 34 2 3 3 4" xfId="14083" xr:uid="{00000000-0005-0000-0000-0000CB360000}"/>
    <cellStyle name="Обычный 34 2 3 3 4 2" xfId="14084" xr:uid="{00000000-0005-0000-0000-0000CC360000}"/>
    <cellStyle name="Обычный 34 2 3 3 5" xfId="14085" xr:uid="{00000000-0005-0000-0000-0000CD360000}"/>
    <cellStyle name="Обычный 34 2 3 4" xfId="14086" xr:uid="{00000000-0005-0000-0000-0000CE360000}"/>
    <cellStyle name="Обычный 34 2 3 4 2" xfId="14087" xr:uid="{00000000-0005-0000-0000-0000CF360000}"/>
    <cellStyle name="Обычный 34 2 3 4 2 2" xfId="14088" xr:uid="{00000000-0005-0000-0000-0000D0360000}"/>
    <cellStyle name="Обычный 34 2 3 4 2 2 2" xfId="14089" xr:uid="{00000000-0005-0000-0000-0000D1360000}"/>
    <cellStyle name="Обычный 34 2 3 4 2 3" xfId="14090" xr:uid="{00000000-0005-0000-0000-0000D2360000}"/>
    <cellStyle name="Обычный 34 2 3 4 3" xfId="14091" xr:uid="{00000000-0005-0000-0000-0000D3360000}"/>
    <cellStyle name="Обычный 34 2 3 4 3 2" xfId="14092" xr:uid="{00000000-0005-0000-0000-0000D4360000}"/>
    <cellStyle name="Обычный 34 2 3 4 4" xfId="14093" xr:uid="{00000000-0005-0000-0000-0000D5360000}"/>
    <cellStyle name="Обычный 34 2 3 5" xfId="14094" xr:uid="{00000000-0005-0000-0000-0000D6360000}"/>
    <cellStyle name="Обычный 34 2 3 5 2" xfId="14095" xr:uid="{00000000-0005-0000-0000-0000D7360000}"/>
    <cellStyle name="Обычный 34 2 3 5 2 2" xfId="14096" xr:uid="{00000000-0005-0000-0000-0000D8360000}"/>
    <cellStyle name="Обычный 34 2 3 5 3" xfId="14097" xr:uid="{00000000-0005-0000-0000-0000D9360000}"/>
    <cellStyle name="Обычный 34 2 3 6" xfId="14098" xr:uid="{00000000-0005-0000-0000-0000DA360000}"/>
    <cellStyle name="Обычный 34 2 3 6 2" xfId="14099" xr:uid="{00000000-0005-0000-0000-0000DB360000}"/>
    <cellStyle name="Обычный 34 2 3 6 2 2" xfId="14100" xr:uid="{00000000-0005-0000-0000-0000DC360000}"/>
    <cellStyle name="Обычный 34 2 3 6 3" xfId="14101" xr:uid="{00000000-0005-0000-0000-0000DD360000}"/>
    <cellStyle name="Обычный 34 2 3 7" xfId="14102" xr:uid="{00000000-0005-0000-0000-0000DE360000}"/>
    <cellStyle name="Обычный 34 2 3 7 2" xfId="14103" xr:uid="{00000000-0005-0000-0000-0000DF360000}"/>
    <cellStyle name="Обычный 34 2 3 8" xfId="14104" xr:uid="{00000000-0005-0000-0000-0000E0360000}"/>
    <cellStyle name="Обычный 34 2 4" xfId="14105" xr:uid="{00000000-0005-0000-0000-0000E1360000}"/>
    <cellStyle name="Обычный 34 2 4 2" xfId="14106" xr:uid="{00000000-0005-0000-0000-0000E2360000}"/>
    <cellStyle name="Обычный 34 2 4 2 2" xfId="14107" xr:uid="{00000000-0005-0000-0000-0000E3360000}"/>
    <cellStyle name="Обычный 34 2 4 2 2 2" xfId="14108" xr:uid="{00000000-0005-0000-0000-0000E4360000}"/>
    <cellStyle name="Обычный 34 2 4 2 2 2 2" xfId="14109" xr:uid="{00000000-0005-0000-0000-0000E5360000}"/>
    <cellStyle name="Обычный 34 2 4 2 2 2 2 2" xfId="14110" xr:uid="{00000000-0005-0000-0000-0000E6360000}"/>
    <cellStyle name="Обычный 34 2 4 2 2 2 3" xfId="14111" xr:uid="{00000000-0005-0000-0000-0000E7360000}"/>
    <cellStyle name="Обычный 34 2 4 2 2 3" xfId="14112" xr:uid="{00000000-0005-0000-0000-0000E8360000}"/>
    <cellStyle name="Обычный 34 2 4 2 2 3 2" xfId="14113" xr:uid="{00000000-0005-0000-0000-0000E9360000}"/>
    <cellStyle name="Обычный 34 2 4 2 2 4" xfId="14114" xr:uid="{00000000-0005-0000-0000-0000EA360000}"/>
    <cellStyle name="Обычный 34 2 4 2 3" xfId="14115" xr:uid="{00000000-0005-0000-0000-0000EB360000}"/>
    <cellStyle name="Обычный 34 2 4 2 3 2" xfId="14116" xr:uid="{00000000-0005-0000-0000-0000EC360000}"/>
    <cellStyle name="Обычный 34 2 4 2 3 2 2" xfId="14117" xr:uid="{00000000-0005-0000-0000-0000ED360000}"/>
    <cellStyle name="Обычный 34 2 4 2 3 3" xfId="14118" xr:uid="{00000000-0005-0000-0000-0000EE360000}"/>
    <cellStyle name="Обычный 34 2 4 2 4" xfId="14119" xr:uid="{00000000-0005-0000-0000-0000EF360000}"/>
    <cellStyle name="Обычный 34 2 4 2 4 2" xfId="14120" xr:uid="{00000000-0005-0000-0000-0000F0360000}"/>
    <cellStyle name="Обычный 34 2 4 2 4 2 2" xfId="14121" xr:uid="{00000000-0005-0000-0000-0000F1360000}"/>
    <cellStyle name="Обычный 34 2 4 2 4 3" xfId="14122" xr:uid="{00000000-0005-0000-0000-0000F2360000}"/>
    <cellStyle name="Обычный 34 2 4 2 5" xfId="14123" xr:uid="{00000000-0005-0000-0000-0000F3360000}"/>
    <cellStyle name="Обычный 34 2 4 2 5 2" xfId="14124" xr:uid="{00000000-0005-0000-0000-0000F4360000}"/>
    <cellStyle name="Обычный 34 2 4 2 6" xfId="14125" xr:uid="{00000000-0005-0000-0000-0000F5360000}"/>
    <cellStyle name="Обычный 34 2 4 3" xfId="14126" xr:uid="{00000000-0005-0000-0000-0000F6360000}"/>
    <cellStyle name="Обычный 34 2 4 3 2" xfId="14127" xr:uid="{00000000-0005-0000-0000-0000F7360000}"/>
    <cellStyle name="Обычный 34 2 4 3 2 2" xfId="14128" xr:uid="{00000000-0005-0000-0000-0000F8360000}"/>
    <cellStyle name="Обычный 34 2 4 3 2 2 2" xfId="14129" xr:uid="{00000000-0005-0000-0000-0000F9360000}"/>
    <cellStyle name="Обычный 34 2 4 3 2 3" xfId="14130" xr:uid="{00000000-0005-0000-0000-0000FA360000}"/>
    <cellStyle name="Обычный 34 2 4 3 3" xfId="14131" xr:uid="{00000000-0005-0000-0000-0000FB360000}"/>
    <cellStyle name="Обычный 34 2 4 3 3 2" xfId="14132" xr:uid="{00000000-0005-0000-0000-0000FC360000}"/>
    <cellStyle name="Обычный 34 2 4 3 4" xfId="14133" xr:uid="{00000000-0005-0000-0000-0000FD360000}"/>
    <cellStyle name="Обычный 34 2 4 4" xfId="14134" xr:uid="{00000000-0005-0000-0000-0000FE360000}"/>
    <cellStyle name="Обычный 34 2 4 4 2" xfId="14135" xr:uid="{00000000-0005-0000-0000-0000FF360000}"/>
    <cellStyle name="Обычный 34 2 4 4 2 2" xfId="14136" xr:uid="{00000000-0005-0000-0000-000000370000}"/>
    <cellStyle name="Обычный 34 2 4 4 3" xfId="14137" xr:uid="{00000000-0005-0000-0000-000001370000}"/>
    <cellStyle name="Обычный 34 2 4 5" xfId="14138" xr:uid="{00000000-0005-0000-0000-000002370000}"/>
    <cellStyle name="Обычный 34 2 4 5 2" xfId="14139" xr:uid="{00000000-0005-0000-0000-000003370000}"/>
    <cellStyle name="Обычный 34 2 4 5 2 2" xfId="14140" xr:uid="{00000000-0005-0000-0000-000004370000}"/>
    <cellStyle name="Обычный 34 2 4 5 3" xfId="14141" xr:uid="{00000000-0005-0000-0000-000005370000}"/>
    <cellStyle name="Обычный 34 2 4 6" xfId="14142" xr:uid="{00000000-0005-0000-0000-000006370000}"/>
    <cellStyle name="Обычный 34 2 4 6 2" xfId="14143" xr:uid="{00000000-0005-0000-0000-000007370000}"/>
    <cellStyle name="Обычный 34 2 4 7" xfId="14144" xr:uid="{00000000-0005-0000-0000-000008370000}"/>
    <cellStyle name="Обычный 34 2 5" xfId="14145" xr:uid="{00000000-0005-0000-0000-000009370000}"/>
    <cellStyle name="Обычный 34 2 5 2" xfId="14146" xr:uid="{00000000-0005-0000-0000-00000A370000}"/>
    <cellStyle name="Обычный 34 2 5 2 2" xfId="14147" xr:uid="{00000000-0005-0000-0000-00000B370000}"/>
    <cellStyle name="Обычный 34 2 5 2 2 2" xfId="14148" xr:uid="{00000000-0005-0000-0000-00000C370000}"/>
    <cellStyle name="Обычный 34 2 5 2 2 2 2" xfId="14149" xr:uid="{00000000-0005-0000-0000-00000D370000}"/>
    <cellStyle name="Обычный 34 2 5 2 2 3" xfId="14150" xr:uid="{00000000-0005-0000-0000-00000E370000}"/>
    <cellStyle name="Обычный 34 2 5 2 3" xfId="14151" xr:uid="{00000000-0005-0000-0000-00000F370000}"/>
    <cellStyle name="Обычный 34 2 5 2 3 2" xfId="14152" xr:uid="{00000000-0005-0000-0000-000010370000}"/>
    <cellStyle name="Обычный 34 2 5 2 3 2 2" xfId="14153" xr:uid="{00000000-0005-0000-0000-000011370000}"/>
    <cellStyle name="Обычный 34 2 5 2 3 3" xfId="14154" xr:uid="{00000000-0005-0000-0000-000012370000}"/>
    <cellStyle name="Обычный 34 2 5 2 4" xfId="14155" xr:uid="{00000000-0005-0000-0000-000013370000}"/>
    <cellStyle name="Обычный 34 2 5 2 4 2" xfId="14156" xr:uid="{00000000-0005-0000-0000-000014370000}"/>
    <cellStyle name="Обычный 34 2 5 2 5" xfId="14157" xr:uid="{00000000-0005-0000-0000-000015370000}"/>
    <cellStyle name="Обычный 34 2 5 3" xfId="14158" xr:uid="{00000000-0005-0000-0000-000016370000}"/>
    <cellStyle name="Обычный 34 2 5 3 2" xfId="14159" xr:uid="{00000000-0005-0000-0000-000017370000}"/>
    <cellStyle name="Обычный 34 2 5 3 2 2" xfId="14160" xr:uid="{00000000-0005-0000-0000-000018370000}"/>
    <cellStyle name="Обычный 34 2 5 3 2 2 2" xfId="14161" xr:uid="{00000000-0005-0000-0000-000019370000}"/>
    <cellStyle name="Обычный 34 2 5 3 2 3" xfId="14162" xr:uid="{00000000-0005-0000-0000-00001A370000}"/>
    <cellStyle name="Обычный 34 2 5 3 3" xfId="14163" xr:uid="{00000000-0005-0000-0000-00001B370000}"/>
    <cellStyle name="Обычный 34 2 5 3 3 2" xfId="14164" xr:uid="{00000000-0005-0000-0000-00001C370000}"/>
    <cellStyle name="Обычный 34 2 5 3 4" xfId="14165" xr:uid="{00000000-0005-0000-0000-00001D370000}"/>
    <cellStyle name="Обычный 34 2 5 4" xfId="14166" xr:uid="{00000000-0005-0000-0000-00001E370000}"/>
    <cellStyle name="Обычный 34 2 5 4 2" xfId="14167" xr:uid="{00000000-0005-0000-0000-00001F370000}"/>
    <cellStyle name="Обычный 34 2 5 4 2 2" xfId="14168" xr:uid="{00000000-0005-0000-0000-000020370000}"/>
    <cellStyle name="Обычный 34 2 5 4 3" xfId="14169" xr:uid="{00000000-0005-0000-0000-000021370000}"/>
    <cellStyle name="Обычный 34 2 5 5" xfId="14170" xr:uid="{00000000-0005-0000-0000-000022370000}"/>
    <cellStyle name="Обычный 34 2 5 5 2" xfId="14171" xr:uid="{00000000-0005-0000-0000-000023370000}"/>
    <cellStyle name="Обычный 34 2 5 5 2 2" xfId="14172" xr:uid="{00000000-0005-0000-0000-000024370000}"/>
    <cellStyle name="Обычный 34 2 5 5 3" xfId="14173" xr:uid="{00000000-0005-0000-0000-000025370000}"/>
    <cellStyle name="Обычный 34 2 5 6" xfId="14174" xr:uid="{00000000-0005-0000-0000-000026370000}"/>
    <cellStyle name="Обычный 34 2 5 6 2" xfId="14175" xr:uid="{00000000-0005-0000-0000-000027370000}"/>
    <cellStyle name="Обычный 34 2 5 7" xfId="14176" xr:uid="{00000000-0005-0000-0000-000028370000}"/>
    <cellStyle name="Обычный 34 2 6" xfId="14177" xr:uid="{00000000-0005-0000-0000-000029370000}"/>
    <cellStyle name="Обычный 34 2 6 2" xfId="14178" xr:uid="{00000000-0005-0000-0000-00002A370000}"/>
    <cellStyle name="Обычный 34 2 6 2 2" xfId="14179" xr:uid="{00000000-0005-0000-0000-00002B370000}"/>
    <cellStyle name="Обычный 34 2 6 2 2 2" xfId="14180" xr:uid="{00000000-0005-0000-0000-00002C370000}"/>
    <cellStyle name="Обычный 34 2 6 2 3" xfId="14181" xr:uid="{00000000-0005-0000-0000-00002D370000}"/>
    <cellStyle name="Обычный 34 2 6 3" xfId="14182" xr:uid="{00000000-0005-0000-0000-00002E370000}"/>
    <cellStyle name="Обычный 34 2 6 3 2" xfId="14183" xr:uid="{00000000-0005-0000-0000-00002F370000}"/>
    <cellStyle name="Обычный 34 2 6 3 2 2" xfId="14184" xr:uid="{00000000-0005-0000-0000-000030370000}"/>
    <cellStyle name="Обычный 34 2 6 3 3" xfId="14185" xr:uid="{00000000-0005-0000-0000-000031370000}"/>
    <cellStyle name="Обычный 34 2 6 4" xfId="14186" xr:uid="{00000000-0005-0000-0000-000032370000}"/>
    <cellStyle name="Обычный 34 2 6 4 2" xfId="14187" xr:uid="{00000000-0005-0000-0000-000033370000}"/>
    <cellStyle name="Обычный 34 2 6 5" xfId="14188" xr:uid="{00000000-0005-0000-0000-000034370000}"/>
    <cellStyle name="Обычный 34 2 7" xfId="14189" xr:uid="{00000000-0005-0000-0000-000035370000}"/>
    <cellStyle name="Обычный 34 2 7 2" xfId="14190" xr:uid="{00000000-0005-0000-0000-000036370000}"/>
    <cellStyle name="Обычный 34 2 7 2 2" xfId="14191" xr:uid="{00000000-0005-0000-0000-000037370000}"/>
    <cellStyle name="Обычный 34 2 7 2 2 2" xfId="14192" xr:uid="{00000000-0005-0000-0000-000038370000}"/>
    <cellStyle name="Обычный 34 2 7 2 3" xfId="14193" xr:uid="{00000000-0005-0000-0000-000039370000}"/>
    <cellStyle name="Обычный 34 2 7 3" xfId="14194" xr:uid="{00000000-0005-0000-0000-00003A370000}"/>
    <cellStyle name="Обычный 34 2 7 3 2" xfId="14195" xr:uid="{00000000-0005-0000-0000-00003B370000}"/>
    <cellStyle name="Обычный 34 2 7 4" xfId="14196" xr:uid="{00000000-0005-0000-0000-00003C370000}"/>
    <cellStyle name="Обычный 34 2 8" xfId="14197" xr:uid="{00000000-0005-0000-0000-00003D370000}"/>
    <cellStyle name="Обычный 34 2 8 2" xfId="14198" xr:uid="{00000000-0005-0000-0000-00003E370000}"/>
    <cellStyle name="Обычный 34 2 8 2 2" xfId="14199" xr:uid="{00000000-0005-0000-0000-00003F370000}"/>
    <cellStyle name="Обычный 34 2 8 3" xfId="14200" xr:uid="{00000000-0005-0000-0000-000040370000}"/>
    <cellStyle name="Обычный 34 2 9" xfId="14201" xr:uid="{00000000-0005-0000-0000-000041370000}"/>
    <cellStyle name="Обычный 34 2 9 2" xfId="14202" xr:uid="{00000000-0005-0000-0000-000042370000}"/>
    <cellStyle name="Обычный 34 2 9 2 2" xfId="14203" xr:uid="{00000000-0005-0000-0000-000043370000}"/>
    <cellStyle name="Обычный 34 2 9 3" xfId="14204" xr:uid="{00000000-0005-0000-0000-000044370000}"/>
    <cellStyle name="Обычный 34 3" xfId="14205" xr:uid="{00000000-0005-0000-0000-000045370000}"/>
    <cellStyle name="Обычный 34 3 2" xfId="14206" xr:uid="{00000000-0005-0000-0000-000046370000}"/>
    <cellStyle name="Обычный 34 3 2 2" xfId="14207" xr:uid="{00000000-0005-0000-0000-000047370000}"/>
    <cellStyle name="Обычный 34 3 2 2 2" xfId="14208" xr:uid="{00000000-0005-0000-0000-000048370000}"/>
    <cellStyle name="Обычный 34 3 2 2 2 2" xfId="14209" xr:uid="{00000000-0005-0000-0000-000049370000}"/>
    <cellStyle name="Обычный 34 3 2 2 2 2 2" xfId="14210" xr:uid="{00000000-0005-0000-0000-00004A370000}"/>
    <cellStyle name="Обычный 34 3 2 2 2 3" xfId="14211" xr:uid="{00000000-0005-0000-0000-00004B370000}"/>
    <cellStyle name="Обычный 34 3 2 2 3" xfId="14212" xr:uid="{00000000-0005-0000-0000-00004C370000}"/>
    <cellStyle name="Обычный 34 3 2 2 3 2" xfId="14213" xr:uid="{00000000-0005-0000-0000-00004D370000}"/>
    <cellStyle name="Обычный 34 3 2 2 3 2 2" xfId="14214" xr:uid="{00000000-0005-0000-0000-00004E370000}"/>
    <cellStyle name="Обычный 34 3 2 2 3 3" xfId="14215" xr:uid="{00000000-0005-0000-0000-00004F370000}"/>
    <cellStyle name="Обычный 34 3 2 2 4" xfId="14216" xr:uid="{00000000-0005-0000-0000-000050370000}"/>
    <cellStyle name="Обычный 34 3 2 2 4 2" xfId="14217" xr:uid="{00000000-0005-0000-0000-000051370000}"/>
    <cellStyle name="Обычный 34 3 2 2 5" xfId="14218" xr:uid="{00000000-0005-0000-0000-000052370000}"/>
    <cellStyle name="Обычный 34 3 2 3" xfId="14219" xr:uid="{00000000-0005-0000-0000-000053370000}"/>
    <cellStyle name="Обычный 34 3 2 3 2" xfId="14220" xr:uid="{00000000-0005-0000-0000-000054370000}"/>
    <cellStyle name="Обычный 34 3 2 3 2 2" xfId="14221" xr:uid="{00000000-0005-0000-0000-000055370000}"/>
    <cellStyle name="Обычный 34 3 2 3 2 2 2" xfId="14222" xr:uid="{00000000-0005-0000-0000-000056370000}"/>
    <cellStyle name="Обычный 34 3 2 3 2 3" xfId="14223" xr:uid="{00000000-0005-0000-0000-000057370000}"/>
    <cellStyle name="Обычный 34 3 2 3 3" xfId="14224" xr:uid="{00000000-0005-0000-0000-000058370000}"/>
    <cellStyle name="Обычный 34 3 2 3 3 2" xfId="14225" xr:uid="{00000000-0005-0000-0000-000059370000}"/>
    <cellStyle name="Обычный 34 3 2 3 4" xfId="14226" xr:uid="{00000000-0005-0000-0000-00005A370000}"/>
    <cellStyle name="Обычный 34 3 2 4" xfId="14227" xr:uid="{00000000-0005-0000-0000-00005B370000}"/>
    <cellStyle name="Обычный 34 3 2 4 2" xfId="14228" xr:uid="{00000000-0005-0000-0000-00005C370000}"/>
    <cellStyle name="Обычный 34 3 2 4 2 2" xfId="14229" xr:uid="{00000000-0005-0000-0000-00005D370000}"/>
    <cellStyle name="Обычный 34 3 2 4 3" xfId="14230" xr:uid="{00000000-0005-0000-0000-00005E370000}"/>
    <cellStyle name="Обычный 34 3 2 5" xfId="14231" xr:uid="{00000000-0005-0000-0000-00005F370000}"/>
    <cellStyle name="Обычный 34 3 2 5 2" xfId="14232" xr:uid="{00000000-0005-0000-0000-000060370000}"/>
    <cellStyle name="Обычный 34 3 2 5 2 2" xfId="14233" xr:uid="{00000000-0005-0000-0000-000061370000}"/>
    <cellStyle name="Обычный 34 3 2 5 3" xfId="14234" xr:uid="{00000000-0005-0000-0000-000062370000}"/>
    <cellStyle name="Обычный 34 3 2 6" xfId="14235" xr:uid="{00000000-0005-0000-0000-000063370000}"/>
    <cellStyle name="Обычный 34 3 2 6 2" xfId="14236" xr:uid="{00000000-0005-0000-0000-000064370000}"/>
    <cellStyle name="Обычный 34 3 2 7" xfId="14237" xr:uid="{00000000-0005-0000-0000-000065370000}"/>
    <cellStyle name="Обычный 34 3 3" xfId="14238" xr:uid="{00000000-0005-0000-0000-000066370000}"/>
    <cellStyle name="Обычный 34 3 3 2" xfId="14239" xr:uid="{00000000-0005-0000-0000-000067370000}"/>
    <cellStyle name="Обычный 34 3 3 2 2" xfId="14240" xr:uid="{00000000-0005-0000-0000-000068370000}"/>
    <cellStyle name="Обычный 34 3 3 2 2 2" xfId="14241" xr:uid="{00000000-0005-0000-0000-000069370000}"/>
    <cellStyle name="Обычный 34 3 3 2 3" xfId="14242" xr:uid="{00000000-0005-0000-0000-00006A370000}"/>
    <cellStyle name="Обычный 34 3 3 3" xfId="14243" xr:uid="{00000000-0005-0000-0000-00006B370000}"/>
    <cellStyle name="Обычный 34 3 3 3 2" xfId="14244" xr:uid="{00000000-0005-0000-0000-00006C370000}"/>
    <cellStyle name="Обычный 34 3 3 3 2 2" xfId="14245" xr:uid="{00000000-0005-0000-0000-00006D370000}"/>
    <cellStyle name="Обычный 34 3 3 3 3" xfId="14246" xr:uid="{00000000-0005-0000-0000-00006E370000}"/>
    <cellStyle name="Обычный 34 3 3 4" xfId="14247" xr:uid="{00000000-0005-0000-0000-00006F370000}"/>
    <cellStyle name="Обычный 34 3 3 4 2" xfId="14248" xr:uid="{00000000-0005-0000-0000-000070370000}"/>
    <cellStyle name="Обычный 34 3 3 5" xfId="14249" xr:uid="{00000000-0005-0000-0000-000071370000}"/>
    <cellStyle name="Обычный 34 3 4" xfId="14250" xr:uid="{00000000-0005-0000-0000-000072370000}"/>
    <cellStyle name="Обычный 34 3 4 2" xfId="14251" xr:uid="{00000000-0005-0000-0000-000073370000}"/>
    <cellStyle name="Обычный 34 3 4 2 2" xfId="14252" xr:uid="{00000000-0005-0000-0000-000074370000}"/>
    <cellStyle name="Обычный 34 3 4 2 2 2" xfId="14253" xr:uid="{00000000-0005-0000-0000-000075370000}"/>
    <cellStyle name="Обычный 34 3 4 2 3" xfId="14254" xr:uid="{00000000-0005-0000-0000-000076370000}"/>
    <cellStyle name="Обычный 34 3 4 3" xfId="14255" xr:uid="{00000000-0005-0000-0000-000077370000}"/>
    <cellStyle name="Обычный 34 3 4 3 2" xfId="14256" xr:uid="{00000000-0005-0000-0000-000078370000}"/>
    <cellStyle name="Обычный 34 3 4 4" xfId="14257" xr:uid="{00000000-0005-0000-0000-000079370000}"/>
    <cellStyle name="Обычный 34 3 5" xfId="14258" xr:uid="{00000000-0005-0000-0000-00007A370000}"/>
    <cellStyle name="Обычный 34 3 5 2" xfId="14259" xr:uid="{00000000-0005-0000-0000-00007B370000}"/>
    <cellStyle name="Обычный 34 3 5 2 2" xfId="14260" xr:uid="{00000000-0005-0000-0000-00007C370000}"/>
    <cellStyle name="Обычный 34 3 5 3" xfId="14261" xr:uid="{00000000-0005-0000-0000-00007D370000}"/>
    <cellStyle name="Обычный 34 3 6" xfId="14262" xr:uid="{00000000-0005-0000-0000-00007E370000}"/>
    <cellStyle name="Обычный 34 3 6 2" xfId="14263" xr:uid="{00000000-0005-0000-0000-00007F370000}"/>
    <cellStyle name="Обычный 34 3 6 2 2" xfId="14264" xr:uid="{00000000-0005-0000-0000-000080370000}"/>
    <cellStyle name="Обычный 34 3 6 3" xfId="14265" xr:uid="{00000000-0005-0000-0000-000081370000}"/>
    <cellStyle name="Обычный 34 3 7" xfId="14266" xr:uid="{00000000-0005-0000-0000-000082370000}"/>
    <cellStyle name="Обычный 34 3 7 2" xfId="14267" xr:uid="{00000000-0005-0000-0000-000083370000}"/>
    <cellStyle name="Обычный 34 3 8" xfId="14268" xr:uid="{00000000-0005-0000-0000-000084370000}"/>
    <cellStyle name="Обычный 34 4" xfId="14269" xr:uid="{00000000-0005-0000-0000-000085370000}"/>
    <cellStyle name="Обычный 34 4 2" xfId="14270" xr:uid="{00000000-0005-0000-0000-000086370000}"/>
    <cellStyle name="Обычный 34 4 2 2" xfId="14271" xr:uid="{00000000-0005-0000-0000-000087370000}"/>
    <cellStyle name="Обычный 34 4 2 2 2" xfId="14272" xr:uid="{00000000-0005-0000-0000-000088370000}"/>
    <cellStyle name="Обычный 34 4 2 2 2 2" xfId="14273" xr:uid="{00000000-0005-0000-0000-000089370000}"/>
    <cellStyle name="Обычный 34 4 2 2 2 2 2" xfId="14274" xr:uid="{00000000-0005-0000-0000-00008A370000}"/>
    <cellStyle name="Обычный 34 4 2 2 2 3" xfId="14275" xr:uid="{00000000-0005-0000-0000-00008B370000}"/>
    <cellStyle name="Обычный 34 4 2 2 3" xfId="14276" xr:uid="{00000000-0005-0000-0000-00008C370000}"/>
    <cellStyle name="Обычный 34 4 2 2 3 2" xfId="14277" xr:uid="{00000000-0005-0000-0000-00008D370000}"/>
    <cellStyle name="Обычный 34 4 2 2 3 2 2" xfId="14278" xr:uid="{00000000-0005-0000-0000-00008E370000}"/>
    <cellStyle name="Обычный 34 4 2 2 3 3" xfId="14279" xr:uid="{00000000-0005-0000-0000-00008F370000}"/>
    <cellStyle name="Обычный 34 4 2 2 4" xfId="14280" xr:uid="{00000000-0005-0000-0000-000090370000}"/>
    <cellStyle name="Обычный 34 4 2 2 4 2" xfId="14281" xr:uid="{00000000-0005-0000-0000-000091370000}"/>
    <cellStyle name="Обычный 34 4 2 2 5" xfId="14282" xr:uid="{00000000-0005-0000-0000-000092370000}"/>
    <cellStyle name="Обычный 34 4 2 3" xfId="14283" xr:uid="{00000000-0005-0000-0000-000093370000}"/>
    <cellStyle name="Обычный 34 4 2 3 2" xfId="14284" xr:uid="{00000000-0005-0000-0000-000094370000}"/>
    <cellStyle name="Обычный 34 4 2 3 2 2" xfId="14285" xr:uid="{00000000-0005-0000-0000-000095370000}"/>
    <cellStyle name="Обычный 34 4 2 3 2 2 2" xfId="14286" xr:uid="{00000000-0005-0000-0000-000096370000}"/>
    <cellStyle name="Обычный 34 4 2 3 2 3" xfId="14287" xr:uid="{00000000-0005-0000-0000-000097370000}"/>
    <cellStyle name="Обычный 34 4 2 3 3" xfId="14288" xr:uid="{00000000-0005-0000-0000-000098370000}"/>
    <cellStyle name="Обычный 34 4 2 3 3 2" xfId="14289" xr:uid="{00000000-0005-0000-0000-000099370000}"/>
    <cellStyle name="Обычный 34 4 2 3 4" xfId="14290" xr:uid="{00000000-0005-0000-0000-00009A370000}"/>
    <cellStyle name="Обычный 34 4 2 4" xfId="14291" xr:uid="{00000000-0005-0000-0000-00009B370000}"/>
    <cellStyle name="Обычный 34 4 2 4 2" xfId="14292" xr:uid="{00000000-0005-0000-0000-00009C370000}"/>
    <cellStyle name="Обычный 34 4 2 4 2 2" xfId="14293" xr:uid="{00000000-0005-0000-0000-00009D370000}"/>
    <cellStyle name="Обычный 34 4 2 4 3" xfId="14294" xr:uid="{00000000-0005-0000-0000-00009E370000}"/>
    <cellStyle name="Обычный 34 4 2 5" xfId="14295" xr:uid="{00000000-0005-0000-0000-00009F370000}"/>
    <cellStyle name="Обычный 34 4 2 5 2" xfId="14296" xr:uid="{00000000-0005-0000-0000-0000A0370000}"/>
    <cellStyle name="Обычный 34 4 2 5 2 2" xfId="14297" xr:uid="{00000000-0005-0000-0000-0000A1370000}"/>
    <cellStyle name="Обычный 34 4 2 5 3" xfId="14298" xr:uid="{00000000-0005-0000-0000-0000A2370000}"/>
    <cellStyle name="Обычный 34 4 2 6" xfId="14299" xr:uid="{00000000-0005-0000-0000-0000A3370000}"/>
    <cellStyle name="Обычный 34 4 2 6 2" xfId="14300" xr:uid="{00000000-0005-0000-0000-0000A4370000}"/>
    <cellStyle name="Обычный 34 4 2 7" xfId="14301" xr:uid="{00000000-0005-0000-0000-0000A5370000}"/>
    <cellStyle name="Обычный 34 4 3" xfId="14302" xr:uid="{00000000-0005-0000-0000-0000A6370000}"/>
    <cellStyle name="Обычный 34 4 3 2" xfId="14303" xr:uid="{00000000-0005-0000-0000-0000A7370000}"/>
    <cellStyle name="Обычный 34 4 3 2 2" xfId="14304" xr:uid="{00000000-0005-0000-0000-0000A8370000}"/>
    <cellStyle name="Обычный 34 4 3 2 2 2" xfId="14305" xr:uid="{00000000-0005-0000-0000-0000A9370000}"/>
    <cellStyle name="Обычный 34 4 3 2 3" xfId="14306" xr:uid="{00000000-0005-0000-0000-0000AA370000}"/>
    <cellStyle name="Обычный 34 4 3 3" xfId="14307" xr:uid="{00000000-0005-0000-0000-0000AB370000}"/>
    <cellStyle name="Обычный 34 4 3 3 2" xfId="14308" xr:uid="{00000000-0005-0000-0000-0000AC370000}"/>
    <cellStyle name="Обычный 34 4 3 3 2 2" xfId="14309" xr:uid="{00000000-0005-0000-0000-0000AD370000}"/>
    <cellStyle name="Обычный 34 4 3 3 3" xfId="14310" xr:uid="{00000000-0005-0000-0000-0000AE370000}"/>
    <cellStyle name="Обычный 34 4 3 4" xfId="14311" xr:uid="{00000000-0005-0000-0000-0000AF370000}"/>
    <cellStyle name="Обычный 34 4 3 4 2" xfId="14312" xr:uid="{00000000-0005-0000-0000-0000B0370000}"/>
    <cellStyle name="Обычный 34 4 3 5" xfId="14313" xr:uid="{00000000-0005-0000-0000-0000B1370000}"/>
    <cellStyle name="Обычный 34 4 4" xfId="14314" xr:uid="{00000000-0005-0000-0000-0000B2370000}"/>
    <cellStyle name="Обычный 34 4 4 2" xfId="14315" xr:uid="{00000000-0005-0000-0000-0000B3370000}"/>
    <cellStyle name="Обычный 34 4 4 2 2" xfId="14316" xr:uid="{00000000-0005-0000-0000-0000B4370000}"/>
    <cellStyle name="Обычный 34 4 4 2 2 2" xfId="14317" xr:uid="{00000000-0005-0000-0000-0000B5370000}"/>
    <cellStyle name="Обычный 34 4 4 2 3" xfId="14318" xr:uid="{00000000-0005-0000-0000-0000B6370000}"/>
    <cellStyle name="Обычный 34 4 4 3" xfId="14319" xr:uid="{00000000-0005-0000-0000-0000B7370000}"/>
    <cellStyle name="Обычный 34 4 4 3 2" xfId="14320" xr:uid="{00000000-0005-0000-0000-0000B8370000}"/>
    <cellStyle name="Обычный 34 4 4 4" xfId="14321" xr:uid="{00000000-0005-0000-0000-0000B9370000}"/>
    <cellStyle name="Обычный 34 4 5" xfId="14322" xr:uid="{00000000-0005-0000-0000-0000BA370000}"/>
    <cellStyle name="Обычный 34 4 5 2" xfId="14323" xr:uid="{00000000-0005-0000-0000-0000BB370000}"/>
    <cellStyle name="Обычный 34 4 5 2 2" xfId="14324" xr:uid="{00000000-0005-0000-0000-0000BC370000}"/>
    <cellStyle name="Обычный 34 4 5 3" xfId="14325" xr:uid="{00000000-0005-0000-0000-0000BD370000}"/>
    <cellStyle name="Обычный 34 4 6" xfId="14326" xr:uid="{00000000-0005-0000-0000-0000BE370000}"/>
    <cellStyle name="Обычный 34 4 6 2" xfId="14327" xr:uid="{00000000-0005-0000-0000-0000BF370000}"/>
    <cellStyle name="Обычный 34 4 6 2 2" xfId="14328" xr:uid="{00000000-0005-0000-0000-0000C0370000}"/>
    <cellStyle name="Обычный 34 4 6 3" xfId="14329" xr:uid="{00000000-0005-0000-0000-0000C1370000}"/>
    <cellStyle name="Обычный 34 4 7" xfId="14330" xr:uid="{00000000-0005-0000-0000-0000C2370000}"/>
    <cellStyle name="Обычный 34 4 7 2" xfId="14331" xr:uid="{00000000-0005-0000-0000-0000C3370000}"/>
    <cellStyle name="Обычный 34 4 8" xfId="14332" xr:uid="{00000000-0005-0000-0000-0000C4370000}"/>
    <cellStyle name="Обычный 34 5" xfId="14333" xr:uid="{00000000-0005-0000-0000-0000C5370000}"/>
    <cellStyle name="Обычный 34 5 2" xfId="14334" xr:uid="{00000000-0005-0000-0000-0000C6370000}"/>
    <cellStyle name="Обычный 34 5 2 2" xfId="14335" xr:uid="{00000000-0005-0000-0000-0000C7370000}"/>
    <cellStyle name="Обычный 34 5 2 3" xfId="14336" xr:uid="{00000000-0005-0000-0000-0000C8370000}"/>
    <cellStyle name="Обычный 34 5 2 3 2" xfId="14337" xr:uid="{00000000-0005-0000-0000-0000C9370000}"/>
    <cellStyle name="Обычный 34 5 2 3 2 2" xfId="14338" xr:uid="{00000000-0005-0000-0000-0000CA370000}"/>
    <cellStyle name="Обычный 34 5 2 3 3" xfId="14339" xr:uid="{00000000-0005-0000-0000-0000CB370000}"/>
    <cellStyle name="Обычный 34 5 2 4" xfId="14340" xr:uid="{00000000-0005-0000-0000-0000CC370000}"/>
    <cellStyle name="Обычный 34 5 2 4 2" xfId="14341" xr:uid="{00000000-0005-0000-0000-0000CD370000}"/>
    <cellStyle name="Обычный 34 5 2 5" xfId="14342" xr:uid="{00000000-0005-0000-0000-0000CE370000}"/>
    <cellStyle name="Обычный 34 5 3" xfId="14343" xr:uid="{00000000-0005-0000-0000-0000CF370000}"/>
    <cellStyle name="Обычный 34 5 3 2" xfId="14344" xr:uid="{00000000-0005-0000-0000-0000D0370000}"/>
    <cellStyle name="Обычный 34 5 3 2 2" xfId="14345" xr:uid="{00000000-0005-0000-0000-0000D1370000}"/>
    <cellStyle name="Обычный 34 5 3 2 2 2" xfId="14346" xr:uid="{00000000-0005-0000-0000-0000D2370000}"/>
    <cellStyle name="Обычный 34 5 3 2 3" xfId="14347" xr:uid="{00000000-0005-0000-0000-0000D3370000}"/>
    <cellStyle name="Обычный 34 5 3 3" xfId="14348" xr:uid="{00000000-0005-0000-0000-0000D4370000}"/>
    <cellStyle name="Обычный 34 5 3 3 2" xfId="14349" xr:uid="{00000000-0005-0000-0000-0000D5370000}"/>
    <cellStyle name="Обычный 34 5 3 4" xfId="14350" xr:uid="{00000000-0005-0000-0000-0000D6370000}"/>
    <cellStyle name="Обычный 34 5 4" xfId="14351" xr:uid="{00000000-0005-0000-0000-0000D7370000}"/>
    <cellStyle name="Обычный 34 5 4 2" xfId="14352" xr:uid="{00000000-0005-0000-0000-0000D8370000}"/>
    <cellStyle name="Обычный 34 5 4 2 2" xfId="14353" xr:uid="{00000000-0005-0000-0000-0000D9370000}"/>
    <cellStyle name="Обычный 34 5 4 3" xfId="14354" xr:uid="{00000000-0005-0000-0000-0000DA370000}"/>
    <cellStyle name="Обычный 34 5 5" xfId="14355" xr:uid="{00000000-0005-0000-0000-0000DB370000}"/>
    <cellStyle name="Обычный 34 5 5 2" xfId="14356" xr:uid="{00000000-0005-0000-0000-0000DC370000}"/>
    <cellStyle name="Обычный 34 5 5 2 2" xfId="14357" xr:uid="{00000000-0005-0000-0000-0000DD370000}"/>
    <cellStyle name="Обычный 34 5 5 3" xfId="14358" xr:uid="{00000000-0005-0000-0000-0000DE370000}"/>
    <cellStyle name="Обычный 34 5 6" xfId="14359" xr:uid="{00000000-0005-0000-0000-0000DF370000}"/>
    <cellStyle name="Обычный 34 5 6 2" xfId="14360" xr:uid="{00000000-0005-0000-0000-0000E0370000}"/>
    <cellStyle name="Обычный 34 5 7" xfId="14361" xr:uid="{00000000-0005-0000-0000-0000E1370000}"/>
    <cellStyle name="Обычный 34 6" xfId="14362" xr:uid="{00000000-0005-0000-0000-0000E2370000}"/>
    <cellStyle name="Обычный 34 6 2" xfId="14363" xr:uid="{00000000-0005-0000-0000-0000E3370000}"/>
    <cellStyle name="Обычный 34 6 2 2" xfId="14364" xr:uid="{00000000-0005-0000-0000-0000E4370000}"/>
    <cellStyle name="Обычный 34 6 2 2 2" xfId="14365" xr:uid="{00000000-0005-0000-0000-0000E5370000}"/>
    <cellStyle name="Обычный 34 6 2 2 2 2" xfId="14366" xr:uid="{00000000-0005-0000-0000-0000E6370000}"/>
    <cellStyle name="Обычный 34 6 2 2 3" xfId="14367" xr:uid="{00000000-0005-0000-0000-0000E7370000}"/>
    <cellStyle name="Обычный 34 6 2 3" xfId="14368" xr:uid="{00000000-0005-0000-0000-0000E8370000}"/>
    <cellStyle name="Обычный 34 6 2 3 2" xfId="14369" xr:uid="{00000000-0005-0000-0000-0000E9370000}"/>
    <cellStyle name="Обычный 34 6 2 3 2 2" xfId="14370" xr:uid="{00000000-0005-0000-0000-0000EA370000}"/>
    <cellStyle name="Обычный 34 6 2 3 3" xfId="14371" xr:uid="{00000000-0005-0000-0000-0000EB370000}"/>
    <cellStyle name="Обычный 34 6 2 4" xfId="14372" xr:uid="{00000000-0005-0000-0000-0000EC370000}"/>
    <cellStyle name="Обычный 34 6 2 4 2" xfId="14373" xr:uid="{00000000-0005-0000-0000-0000ED370000}"/>
    <cellStyle name="Обычный 34 6 2 5" xfId="14374" xr:uid="{00000000-0005-0000-0000-0000EE370000}"/>
    <cellStyle name="Обычный 34 6 3" xfId="14375" xr:uid="{00000000-0005-0000-0000-0000EF370000}"/>
    <cellStyle name="Обычный 34 6 3 2" xfId="14376" xr:uid="{00000000-0005-0000-0000-0000F0370000}"/>
    <cellStyle name="Обычный 34 6 3 2 2" xfId="14377" xr:uid="{00000000-0005-0000-0000-0000F1370000}"/>
    <cellStyle name="Обычный 34 6 3 2 2 2" xfId="14378" xr:uid="{00000000-0005-0000-0000-0000F2370000}"/>
    <cellStyle name="Обычный 34 6 3 2 3" xfId="14379" xr:uid="{00000000-0005-0000-0000-0000F3370000}"/>
    <cellStyle name="Обычный 34 6 3 3" xfId="14380" xr:uid="{00000000-0005-0000-0000-0000F4370000}"/>
    <cellStyle name="Обычный 34 6 3 3 2" xfId="14381" xr:uid="{00000000-0005-0000-0000-0000F5370000}"/>
    <cellStyle name="Обычный 34 6 3 4" xfId="14382" xr:uid="{00000000-0005-0000-0000-0000F6370000}"/>
    <cellStyle name="Обычный 34 6 4" xfId="14383" xr:uid="{00000000-0005-0000-0000-0000F7370000}"/>
    <cellStyle name="Обычный 34 6 4 2" xfId="14384" xr:uid="{00000000-0005-0000-0000-0000F8370000}"/>
    <cellStyle name="Обычный 34 6 4 2 2" xfId="14385" xr:uid="{00000000-0005-0000-0000-0000F9370000}"/>
    <cellStyle name="Обычный 34 6 4 3" xfId="14386" xr:uid="{00000000-0005-0000-0000-0000FA370000}"/>
    <cellStyle name="Обычный 34 6 5" xfId="14387" xr:uid="{00000000-0005-0000-0000-0000FB370000}"/>
    <cellStyle name="Обычный 34 6 5 2" xfId="14388" xr:uid="{00000000-0005-0000-0000-0000FC370000}"/>
    <cellStyle name="Обычный 34 6 5 2 2" xfId="14389" xr:uid="{00000000-0005-0000-0000-0000FD370000}"/>
    <cellStyle name="Обычный 34 6 5 3" xfId="14390" xr:uid="{00000000-0005-0000-0000-0000FE370000}"/>
    <cellStyle name="Обычный 34 6 6" xfId="14391" xr:uid="{00000000-0005-0000-0000-0000FF370000}"/>
    <cellStyle name="Обычный 34 6 6 2" xfId="14392" xr:uid="{00000000-0005-0000-0000-000000380000}"/>
    <cellStyle name="Обычный 34 6 7" xfId="14393" xr:uid="{00000000-0005-0000-0000-000001380000}"/>
    <cellStyle name="Обычный 34 7" xfId="14394" xr:uid="{00000000-0005-0000-0000-000002380000}"/>
    <cellStyle name="Обычный 34 7 2" xfId="14395" xr:uid="{00000000-0005-0000-0000-000003380000}"/>
    <cellStyle name="Обычный 34 7 2 2" xfId="14396" xr:uid="{00000000-0005-0000-0000-000004380000}"/>
    <cellStyle name="Обычный 34 7 2 2 2" xfId="14397" xr:uid="{00000000-0005-0000-0000-000005380000}"/>
    <cellStyle name="Обычный 34 7 2 2 2 2" xfId="14398" xr:uid="{00000000-0005-0000-0000-000006380000}"/>
    <cellStyle name="Обычный 34 7 2 2 3" xfId="14399" xr:uid="{00000000-0005-0000-0000-000007380000}"/>
    <cellStyle name="Обычный 34 7 2 3" xfId="14400" xr:uid="{00000000-0005-0000-0000-000008380000}"/>
    <cellStyle name="Обычный 34 7 2 3 2" xfId="14401" xr:uid="{00000000-0005-0000-0000-000009380000}"/>
    <cellStyle name="Обычный 34 7 2 4" xfId="14402" xr:uid="{00000000-0005-0000-0000-00000A380000}"/>
    <cellStyle name="Обычный 34 7 3" xfId="14403" xr:uid="{00000000-0005-0000-0000-00000B380000}"/>
    <cellStyle name="Обычный 34 7 3 2" xfId="14404" xr:uid="{00000000-0005-0000-0000-00000C380000}"/>
    <cellStyle name="Обычный 34 7 3 2 2" xfId="14405" xr:uid="{00000000-0005-0000-0000-00000D380000}"/>
    <cellStyle name="Обычный 34 7 3 3" xfId="14406" xr:uid="{00000000-0005-0000-0000-00000E380000}"/>
    <cellStyle name="Обычный 34 7 4" xfId="14407" xr:uid="{00000000-0005-0000-0000-00000F380000}"/>
    <cellStyle name="Обычный 34 7 4 2" xfId="14408" xr:uid="{00000000-0005-0000-0000-000010380000}"/>
    <cellStyle name="Обычный 34 7 4 2 2" xfId="14409" xr:uid="{00000000-0005-0000-0000-000011380000}"/>
    <cellStyle name="Обычный 34 7 4 3" xfId="14410" xr:uid="{00000000-0005-0000-0000-000012380000}"/>
    <cellStyle name="Обычный 34 7 5" xfId="14411" xr:uid="{00000000-0005-0000-0000-000013380000}"/>
    <cellStyle name="Обычный 34 7 5 2" xfId="14412" xr:uid="{00000000-0005-0000-0000-000014380000}"/>
    <cellStyle name="Обычный 34 7 6" xfId="14413" xr:uid="{00000000-0005-0000-0000-000015380000}"/>
    <cellStyle name="Обычный 34 8" xfId="14414" xr:uid="{00000000-0005-0000-0000-000016380000}"/>
    <cellStyle name="Обычный 34 8 2" xfId="14415" xr:uid="{00000000-0005-0000-0000-000017380000}"/>
    <cellStyle name="Обычный 34 8 2 2" xfId="14416" xr:uid="{00000000-0005-0000-0000-000018380000}"/>
    <cellStyle name="Обычный 34 8 2 2 2" xfId="14417" xr:uid="{00000000-0005-0000-0000-000019380000}"/>
    <cellStyle name="Обычный 34 8 2 3" xfId="14418" xr:uid="{00000000-0005-0000-0000-00001A380000}"/>
    <cellStyle name="Обычный 34 8 3" xfId="14419" xr:uid="{00000000-0005-0000-0000-00001B380000}"/>
    <cellStyle name="Обычный 34 8 3 2" xfId="14420" xr:uid="{00000000-0005-0000-0000-00001C380000}"/>
    <cellStyle name="Обычный 34 8 4" xfId="14421" xr:uid="{00000000-0005-0000-0000-00001D380000}"/>
    <cellStyle name="Обычный 34 9" xfId="14422" xr:uid="{00000000-0005-0000-0000-00001E380000}"/>
    <cellStyle name="Обычный 34 9 2" xfId="14423" xr:uid="{00000000-0005-0000-0000-00001F380000}"/>
    <cellStyle name="Обычный 34 9 2 2" xfId="14424" xr:uid="{00000000-0005-0000-0000-000020380000}"/>
    <cellStyle name="Обычный 34 9 3" xfId="14425" xr:uid="{00000000-0005-0000-0000-000021380000}"/>
    <cellStyle name="Обычный 340" xfId="14426" xr:uid="{00000000-0005-0000-0000-000022380000}"/>
    <cellStyle name="Обычный 341" xfId="14427" xr:uid="{00000000-0005-0000-0000-000023380000}"/>
    <cellStyle name="Обычный 342" xfId="14428" xr:uid="{00000000-0005-0000-0000-000024380000}"/>
    <cellStyle name="Обычный 343" xfId="14429" xr:uid="{00000000-0005-0000-0000-000025380000}"/>
    <cellStyle name="Обычный 344" xfId="14430" xr:uid="{00000000-0005-0000-0000-000026380000}"/>
    <cellStyle name="Обычный 345" xfId="14431" xr:uid="{00000000-0005-0000-0000-000027380000}"/>
    <cellStyle name="Обычный 346" xfId="14432" xr:uid="{00000000-0005-0000-0000-000028380000}"/>
    <cellStyle name="Обычный 347" xfId="14433" xr:uid="{00000000-0005-0000-0000-000029380000}"/>
    <cellStyle name="Обычный 348" xfId="14434" xr:uid="{00000000-0005-0000-0000-00002A380000}"/>
    <cellStyle name="Обычный 349" xfId="14435" xr:uid="{00000000-0005-0000-0000-00002B380000}"/>
    <cellStyle name="Обычный 35" xfId="14436" xr:uid="{00000000-0005-0000-0000-00002C380000}"/>
    <cellStyle name="Обычный 35 2" xfId="14437" xr:uid="{00000000-0005-0000-0000-00002D380000}"/>
    <cellStyle name="Обычный 35 3" xfId="14438" xr:uid="{00000000-0005-0000-0000-00002E380000}"/>
    <cellStyle name="Обычный 35 4" xfId="14439" xr:uid="{00000000-0005-0000-0000-00002F380000}"/>
    <cellStyle name="Обычный 350" xfId="14440" xr:uid="{00000000-0005-0000-0000-000030380000}"/>
    <cellStyle name="Обычный 351" xfId="14441" xr:uid="{00000000-0005-0000-0000-000031380000}"/>
    <cellStyle name="Обычный 352" xfId="14442" xr:uid="{00000000-0005-0000-0000-000032380000}"/>
    <cellStyle name="Обычный 353" xfId="14443" xr:uid="{00000000-0005-0000-0000-000033380000}"/>
    <cellStyle name="Обычный 354" xfId="14444" xr:uid="{00000000-0005-0000-0000-000034380000}"/>
    <cellStyle name="Обычный 355" xfId="14445" xr:uid="{00000000-0005-0000-0000-000035380000}"/>
    <cellStyle name="Обычный 356" xfId="14446" xr:uid="{00000000-0005-0000-0000-000036380000}"/>
    <cellStyle name="Обычный 357" xfId="14447" xr:uid="{00000000-0005-0000-0000-000037380000}"/>
    <cellStyle name="Обычный 358" xfId="14448" xr:uid="{00000000-0005-0000-0000-000038380000}"/>
    <cellStyle name="Обычный 359" xfId="14449" xr:uid="{00000000-0005-0000-0000-000039380000}"/>
    <cellStyle name="Обычный 36" xfId="14450" xr:uid="{00000000-0005-0000-0000-00003A380000}"/>
    <cellStyle name="Обычный 36 2" xfId="14451" xr:uid="{00000000-0005-0000-0000-00003B380000}"/>
    <cellStyle name="Обычный 360" xfId="14452" xr:uid="{00000000-0005-0000-0000-00003C380000}"/>
    <cellStyle name="Обычный 361" xfId="14453" xr:uid="{00000000-0005-0000-0000-00003D380000}"/>
    <cellStyle name="Обычный 362" xfId="14454" xr:uid="{00000000-0005-0000-0000-00003E380000}"/>
    <cellStyle name="Обычный 363" xfId="14455" xr:uid="{00000000-0005-0000-0000-00003F380000}"/>
    <cellStyle name="Обычный 364" xfId="14456" xr:uid="{00000000-0005-0000-0000-000040380000}"/>
    <cellStyle name="Обычный 365" xfId="14457" xr:uid="{00000000-0005-0000-0000-000041380000}"/>
    <cellStyle name="Обычный 366" xfId="14458" xr:uid="{00000000-0005-0000-0000-000042380000}"/>
    <cellStyle name="Обычный 367" xfId="14459" xr:uid="{00000000-0005-0000-0000-000043380000}"/>
    <cellStyle name="Обычный 368" xfId="14460" xr:uid="{00000000-0005-0000-0000-000044380000}"/>
    <cellStyle name="Обычный 369" xfId="14461" xr:uid="{00000000-0005-0000-0000-000045380000}"/>
    <cellStyle name="Обычный 37" xfId="14462" xr:uid="{00000000-0005-0000-0000-000046380000}"/>
    <cellStyle name="Обычный 37 2" xfId="14463" xr:uid="{00000000-0005-0000-0000-000047380000}"/>
    <cellStyle name="Обычный 370" xfId="14464" xr:uid="{00000000-0005-0000-0000-000048380000}"/>
    <cellStyle name="Обычный 371" xfId="14465" xr:uid="{00000000-0005-0000-0000-000049380000}"/>
    <cellStyle name="Обычный 372" xfId="32303" xr:uid="{00000000-0005-0000-0000-00004A380000}"/>
    <cellStyle name="Обычный 373" xfId="32299" xr:uid="{00000000-0005-0000-0000-00004B380000}"/>
    <cellStyle name="Обычный 374" xfId="124" xr:uid="{00000000-0005-0000-0000-00004C380000}"/>
    <cellStyle name="Обычный 38" xfId="120" xr:uid="{00000000-0005-0000-0000-00004D380000}"/>
    <cellStyle name="Обычный 38 2" xfId="14467" xr:uid="{00000000-0005-0000-0000-00004E380000}"/>
    <cellStyle name="Обычный 38 2 2" xfId="14468" xr:uid="{00000000-0005-0000-0000-00004F380000}"/>
    <cellStyle name="Обычный 38 3" xfId="14469" xr:uid="{00000000-0005-0000-0000-000050380000}"/>
    <cellStyle name="Обычный 38 3 2" xfId="14470" xr:uid="{00000000-0005-0000-0000-000051380000}"/>
    <cellStyle name="Обычный 38 3 2 2" xfId="14471" xr:uid="{00000000-0005-0000-0000-000052380000}"/>
    <cellStyle name="Обычный 38 3 2 3" xfId="14472" xr:uid="{00000000-0005-0000-0000-000053380000}"/>
    <cellStyle name="Обычный 38 3 2 3 2" xfId="14473" xr:uid="{00000000-0005-0000-0000-000054380000}"/>
    <cellStyle name="Обычный 38 3 2 3 2 2" xfId="14474" xr:uid="{00000000-0005-0000-0000-000055380000}"/>
    <cellStyle name="Обычный 38 3 2 3 3" xfId="14475" xr:uid="{00000000-0005-0000-0000-000056380000}"/>
    <cellStyle name="Обычный 38 3 2 4" xfId="14476" xr:uid="{00000000-0005-0000-0000-000057380000}"/>
    <cellStyle name="Обычный 38 3 2 4 2" xfId="14477" xr:uid="{00000000-0005-0000-0000-000058380000}"/>
    <cellStyle name="Обычный 38 3 2 5" xfId="14478" xr:uid="{00000000-0005-0000-0000-000059380000}"/>
    <cellStyle name="Обычный 38 3 3" xfId="14479" xr:uid="{00000000-0005-0000-0000-00005A380000}"/>
    <cellStyle name="Обычный 38 3 3 2" xfId="14480" xr:uid="{00000000-0005-0000-0000-00005B380000}"/>
    <cellStyle name="Обычный 38 3 3 2 2" xfId="14481" xr:uid="{00000000-0005-0000-0000-00005C380000}"/>
    <cellStyle name="Обычный 38 3 3 2 2 2" xfId="14482" xr:uid="{00000000-0005-0000-0000-00005D380000}"/>
    <cellStyle name="Обычный 38 3 3 2 3" xfId="14483" xr:uid="{00000000-0005-0000-0000-00005E380000}"/>
    <cellStyle name="Обычный 38 3 3 3" xfId="14484" xr:uid="{00000000-0005-0000-0000-00005F380000}"/>
    <cellStyle name="Обычный 38 3 3 3 2" xfId="14485" xr:uid="{00000000-0005-0000-0000-000060380000}"/>
    <cellStyle name="Обычный 38 3 3 4" xfId="14486" xr:uid="{00000000-0005-0000-0000-000061380000}"/>
    <cellStyle name="Обычный 38 3 4" xfId="14487" xr:uid="{00000000-0005-0000-0000-000062380000}"/>
    <cellStyle name="Обычный 38 3 4 2" xfId="14488" xr:uid="{00000000-0005-0000-0000-000063380000}"/>
    <cellStyle name="Обычный 38 3 4 2 2" xfId="14489" xr:uid="{00000000-0005-0000-0000-000064380000}"/>
    <cellStyle name="Обычный 38 3 4 3" xfId="14490" xr:uid="{00000000-0005-0000-0000-000065380000}"/>
    <cellStyle name="Обычный 38 3 5" xfId="14491" xr:uid="{00000000-0005-0000-0000-000066380000}"/>
    <cellStyle name="Обычный 38 3 5 2" xfId="14492" xr:uid="{00000000-0005-0000-0000-000067380000}"/>
    <cellStyle name="Обычный 38 3 5 2 2" xfId="14493" xr:uid="{00000000-0005-0000-0000-000068380000}"/>
    <cellStyle name="Обычный 38 3 5 3" xfId="14494" xr:uid="{00000000-0005-0000-0000-000069380000}"/>
    <cellStyle name="Обычный 38 3 6" xfId="14495" xr:uid="{00000000-0005-0000-0000-00006A380000}"/>
    <cellStyle name="Обычный 38 3 6 2" xfId="14496" xr:uid="{00000000-0005-0000-0000-00006B380000}"/>
    <cellStyle name="Обычный 38 3 7" xfId="14497" xr:uid="{00000000-0005-0000-0000-00006C380000}"/>
    <cellStyle name="Обычный 38 4" xfId="14498" xr:uid="{00000000-0005-0000-0000-00006D380000}"/>
    <cellStyle name="Обычный 38 4 2" xfId="14499" xr:uid="{00000000-0005-0000-0000-00006E380000}"/>
    <cellStyle name="Обычный 38 4 2 2" xfId="14500" xr:uid="{00000000-0005-0000-0000-00006F380000}"/>
    <cellStyle name="Обычный 38 4 2 2 2" xfId="14501" xr:uid="{00000000-0005-0000-0000-000070380000}"/>
    <cellStyle name="Обычный 38 4 2 2 2 2" xfId="14502" xr:uid="{00000000-0005-0000-0000-000071380000}"/>
    <cellStyle name="Обычный 38 4 2 2 3" xfId="14503" xr:uid="{00000000-0005-0000-0000-000072380000}"/>
    <cellStyle name="Обычный 38 4 2 3" xfId="14504" xr:uid="{00000000-0005-0000-0000-000073380000}"/>
    <cellStyle name="Обычный 38 4 2 3 2" xfId="14505" xr:uid="{00000000-0005-0000-0000-000074380000}"/>
    <cellStyle name="Обычный 38 4 2 3 2 2" xfId="14506" xr:uid="{00000000-0005-0000-0000-000075380000}"/>
    <cellStyle name="Обычный 38 4 2 3 3" xfId="14507" xr:uid="{00000000-0005-0000-0000-000076380000}"/>
    <cellStyle name="Обычный 38 4 2 4" xfId="14508" xr:uid="{00000000-0005-0000-0000-000077380000}"/>
    <cellStyle name="Обычный 38 4 2 4 2" xfId="14509" xr:uid="{00000000-0005-0000-0000-000078380000}"/>
    <cellStyle name="Обычный 38 4 2 5" xfId="14510" xr:uid="{00000000-0005-0000-0000-000079380000}"/>
    <cellStyle name="Обычный 38 4 3" xfId="14511" xr:uid="{00000000-0005-0000-0000-00007A380000}"/>
    <cellStyle name="Обычный 38 4 3 2" xfId="14512" xr:uid="{00000000-0005-0000-0000-00007B380000}"/>
    <cellStyle name="Обычный 38 4 3 2 2" xfId="14513" xr:uid="{00000000-0005-0000-0000-00007C380000}"/>
    <cellStyle name="Обычный 38 4 3 2 2 2" xfId="14514" xr:uid="{00000000-0005-0000-0000-00007D380000}"/>
    <cellStyle name="Обычный 38 4 3 2 3" xfId="14515" xr:uid="{00000000-0005-0000-0000-00007E380000}"/>
    <cellStyle name="Обычный 38 4 3 3" xfId="14516" xr:uid="{00000000-0005-0000-0000-00007F380000}"/>
    <cellStyle name="Обычный 38 4 3 3 2" xfId="14517" xr:uid="{00000000-0005-0000-0000-000080380000}"/>
    <cellStyle name="Обычный 38 4 3 4" xfId="14518" xr:uid="{00000000-0005-0000-0000-000081380000}"/>
    <cellStyle name="Обычный 38 4 4" xfId="14519" xr:uid="{00000000-0005-0000-0000-000082380000}"/>
    <cellStyle name="Обычный 38 4 4 2" xfId="14520" xr:uid="{00000000-0005-0000-0000-000083380000}"/>
    <cellStyle name="Обычный 38 4 4 2 2" xfId="14521" xr:uid="{00000000-0005-0000-0000-000084380000}"/>
    <cellStyle name="Обычный 38 4 4 3" xfId="14522" xr:uid="{00000000-0005-0000-0000-000085380000}"/>
    <cellStyle name="Обычный 38 4 5" xfId="14523" xr:uid="{00000000-0005-0000-0000-000086380000}"/>
    <cellStyle name="Обычный 38 4 5 2" xfId="14524" xr:uid="{00000000-0005-0000-0000-000087380000}"/>
    <cellStyle name="Обычный 38 4 5 2 2" xfId="14525" xr:uid="{00000000-0005-0000-0000-000088380000}"/>
    <cellStyle name="Обычный 38 4 5 3" xfId="14526" xr:uid="{00000000-0005-0000-0000-000089380000}"/>
    <cellStyle name="Обычный 38 4 6" xfId="14527" xr:uid="{00000000-0005-0000-0000-00008A380000}"/>
    <cellStyle name="Обычный 38 4 6 2" xfId="14528" xr:uid="{00000000-0005-0000-0000-00008B380000}"/>
    <cellStyle name="Обычный 38 4 7" xfId="14529" xr:uid="{00000000-0005-0000-0000-00008C380000}"/>
    <cellStyle name="Обычный 38 5" xfId="14530" xr:uid="{00000000-0005-0000-0000-00008D380000}"/>
    <cellStyle name="Обычный 38 5 2" xfId="14531" xr:uid="{00000000-0005-0000-0000-00008E380000}"/>
    <cellStyle name="Обычный 38 5 2 2" xfId="14532" xr:uid="{00000000-0005-0000-0000-00008F380000}"/>
    <cellStyle name="Обычный 38 5 2 2 2" xfId="14533" xr:uid="{00000000-0005-0000-0000-000090380000}"/>
    <cellStyle name="Обычный 38 5 2 2 2 2" xfId="14534" xr:uid="{00000000-0005-0000-0000-000091380000}"/>
    <cellStyle name="Обычный 38 5 2 2 3" xfId="14535" xr:uid="{00000000-0005-0000-0000-000092380000}"/>
    <cellStyle name="Обычный 38 5 2 3" xfId="14536" xr:uid="{00000000-0005-0000-0000-000093380000}"/>
    <cellStyle name="Обычный 38 5 2 3 2" xfId="14537" xr:uid="{00000000-0005-0000-0000-000094380000}"/>
    <cellStyle name="Обычный 38 5 2 4" xfId="14538" xr:uid="{00000000-0005-0000-0000-000095380000}"/>
    <cellStyle name="Обычный 38 5 3" xfId="14539" xr:uid="{00000000-0005-0000-0000-000096380000}"/>
    <cellStyle name="Обычный 38 5 3 2" xfId="14540" xr:uid="{00000000-0005-0000-0000-000097380000}"/>
    <cellStyle name="Обычный 38 5 3 2 2" xfId="14541" xr:uid="{00000000-0005-0000-0000-000098380000}"/>
    <cellStyle name="Обычный 38 5 3 3" xfId="14542" xr:uid="{00000000-0005-0000-0000-000099380000}"/>
    <cellStyle name="Обычный 38 5 4" xfId="14543" xr:uid="{00000000-0005-0000-0000-00009A380000}"/>
    <cellStyle name="Обычный 38 5 4 2" xfId="14544" xr:uid="{00000000-0005-0000-0000-00009B380000}"/>
    <cellStyle name="Обычный 38 5 4 2 2" xfId="14545" xr:uid="{00000000-0005-0000-0000-00009C380000}"/>
    <cellStyle name="Обычный 38 5 4 3" xfId="14546" xr:uid="{00000000-0005-0000-0000-00009D380000}"/>
    <cellStyle name="Обычный 38 5 5" xfId="14547" xr:uid="{00000000-0005-0000-0000-00009E380000}"/>
    <cellStyle name="Обычный 38 5 5 2" xfId="14548" xr:uid="{00000000-0005-0000-0000-00009F380000}"/>
    <cellStyle name="Обычный 38 5 6" xfId="14549" xr:uid="{00000000-0005-0000-0000-0000A0380000}"/>
    <cellStyle name="Обычный 38 6" xfId="14550" xr:uid="{00000000-0005-0000-0000-0000A1380000}"/>
    <cellStyle name="Обычный 38 6 2" xfId="14551" xr:uid="{00000000-0005-0000-0000-0000A2380000}"/>
    <cellStyle name="Обычный 38 6 2 2" xfId="14552" xr:uid="{00000000-0005-0000-0000-0000A3380000}"/>
    <cellStyle name="Обычный 38 6 2 2 2" xfId="14553" xr:uid="{00000000-0005-0000-0000-0000A4380000}"/>
    <cellStyle name="Обычный 38 6 2 3" xfId="14554" xr:uid="{00000000-0005-0000-0000-0000A5380000}"/>
    <cellStyle name="Обычный 38 6 3" xfId="14555" xr:uid="{00000000-0005-0000-0000-0000A6380000}"/>
    <cellStyle name="Обычный 38 6 3 2" xfId="14556" xr:uid="{00000000-0005-0000-0000-0000A7380000}"/>
    <cellStyle name="Обычный 38 6 4" xfId="14557" xr:uid="{00000000-0005-0000-0000-0000A8380000}"/>
    <cellStyle name="Обычный 38 7" xfId="14558" xr:uid="{00000000-0005-0000-0000-0000A9380000}"/>
    <cellStyle name="Обычный 38 7 2" xfId="14559" xr:uid="{00000000-0005-0000-0000-0000AA380000}"/>
    <cellStyle name="Обычный 38 7 2 2" xfId="14560" xr:uid="{00000000-0005-0000-0000-0000AB380000}"/>
    <cellStyle name="Обычный 38 7 3" xfId="14561" xr:uid="{00000000-0005-0000-0000-0000AC380000}"/>
    <cellStyle name="Обычный 38 8" xfId="14466" xr:uid="{00000000-0005-0000-0000-0000AD380000}"/>
    <cellStyle name="Обычный 39" xfId="14562" xr:uid="{00000000-0005-0000-0000-0000AE380000}"/>
    <cellStyle name="Обычный 39 2" xfId="14563" xr:uid="{00000000-0005-0000-0000-0000AF380000}"/>
    <cellStyle name="Обычный 39 2 2" xfId="14564" xr:uid="{00000000-0005-0000-0000-0000B0380000}"/>
    <cellStyle name="Обычный 39 2 2 2" xfId="14565" xr:uid="{00000000-0005-0000-0000-0000B1380000}"/>
    <cellStyle name="Обычный 39 2 2 2 2" xfId="14566" xr:uid="{00000000-0005-0000-0000-0000B2380000}"/>
    <cellStyle name="Обычный 39 2 2 2 2 2" xfId="14567" xr:uid="{00000000-0005-0000-0000-0000B3380000}"/>
    <cellStyle name="Обычный 39 2 2 2 3" xfId="14568" xr:uid="{00000000-0005-0000-0000-0000B4380000}"/>
    <cellStyle name="Обычный 39 2 2 3" xfId="14569" xr:uid="{00000000-0005-0000-0000-0000B5380000}"/>
    <cellStyle name="Обычный 39 2 2 3 2" xfId="14570" xr:uid="{00000000-0005-0000-0000-0000B6380000}"/>
    <cellStyle name="Обычный 39 2 2 3 2 2" xfId="14571" xr:uid="{00000000-0005-0000-0000-0000B7380000}"/>
    <cellStyle name="Обычный 39 2 2 3 3" xfId="14572" xr:uid="{00000000-0005-0000-0000-0000B8380000}"/>
    <cellStyle name="Обычный 39 2 2 4" xfId="14573" xr:uid="{00000000-0005-0000-0000-0000B9380000}"/>
    <cellStyle name="Обычный 39 2 2 4 2" xfId="14574" xr:uid="{00000000-0005-0000-0000-0000BA380000}"/>
    <cellStyle name="Обычный 39 2 2 5" xfId="14575" xr:uid="{00000000-0005-0000-0000-0000BB380000}"/>
    <cellStyle name="Обычный 39 2 3" xfId="14576" xr:uid="{00000000-0005-0000-0000-0000BC380000}"/>
    <cellStyle name="Обычный 39 2 3 2" xfId="14577" xr:uid="{00000000-0005-0000-0000-0000BD380000}"/>
    <cellStyle name="Обычный 39 2 3 2 2" xfId="14578" xr:uid="{00000000-0005-0000-0000-0000BE380000}"/>
    <cellStyle name="Обычный 39 2 3 2 2 2" xfId="14579" xr:uid="{00000000-0005-0000-0000-0000BF380000}"/>
    <cellStyle name="Обычный 39 2 3 2 3" xfId="14580" xr:uid="{00000000-0005-0000-0000-0000C0380000}"/>
    <cellStyle name="Обычный 39 2 3 3" xfId="14581" xr:uid="{00000000-0005-0000-0000-0000C1380000}"/>
    <cellStyle name="Обычный 39 2 3 3 2" xfId="14582" xr:uid="{00000000-0005-0000-0000-0000C2380000}"/>
    <cellStyle name="Обычный 39 2 3 4" xfId="14583" xr:uid="{00000000-0005-0000-0000-0000C3380000}"/>
    <cellStyle name="Обычный 39 2 4" xfId="14584" xr:uid="{00000000-0005-0000-0000-0000C4380000}"/>
    <cellStyle name="Обычный 39 2 4 2" xfId="14585" xr:uid="{00000000-0005-0000-0000-0000C5380000}"/>
    <cellStyle name="Обычный 39 2 4 2 2" xfId="14586" xr:uid="{00000000-0005-0000-0000-0000C6380000}"/>
    <cellStyle name="Обычный 39 2 4 3" xfId="14587" xr:uid="{00000000-0005-0000-0000-0000C7380000}"/>
    <cellStyle name="Обычный 39 3" xfId="14588" xr:uid="{00000000-0005-0000-0000-0000C8380000}"/>
    <cellStyle name="Обычный 39 3 2" xfId="14589" xr:uid="{00000000-0005-0000-0000-0000C9380000}"/>
    <cellStyle name="Обычный 39 3 3" xfId="14590" xr:uid="{00000000-0005-0000-0000-0000CA380000}"/>
    <cellStyle name="Обычный 39 3 3 2" xfId="14591" xr:uid="{00000000-0005-0000-0000-0000CB380000}"/>
    <cellStyle name="Обычный 39 3 3 2 2" xfId="14592" xr:uid="{00000000-0005-0000-0000-0000CC380000}"/>
    <cellStyle name="Обычный 39 3 3 3" xfId="14593" xr:uid="{00000000-0005-0000-0000-0000CD380000}"/>
    <cellStyle name="Обычный 39 3 4" xfId="14594" xr:uid="{00000000-0005-0000-0000-0000CE380000}"/>
    <cellStyle name="Обычный 39 3 4 2" xfId="14595" xr:uid="{00000000-0005-0000-0000-0000CF380000}"/>
    <cellStyle name="Обычный 39 3 5" xfId="14596" xr:uid="{00000000-0005-0000-0000-0000D0380000}"/>
    <cellStyle name="Обычный 39 4" xfId="14597" xr:uid="{00000000-0005-0000-0000-0000D1380000}"/>
    <cellStyle name="Обычный 39 4 2" xfId="14598" xr:uid="{00000000-0005-0000-0000-0000D2380000}"/>
    <cellStyle name="Обычный 39 4 2 2" xfId="14599" xr:uid="{00000000-0005-0000-0000-0000D3380000}"/>
    <cellStyle name="Обычный 39 4 3" xfId="14600" xr:uid="{00000000-0005-0000-0000-0000D4380000}"/>
    <cellStyle name="Обычный 4" xfId="4" xr:uid="{00000000-0005-0000-0000-0000D5380000}"/>
    <cellStyle name="Обычный 4 10" xfId="14601" xr:uid="{00000000-0005-0000-0000-0000D6380000}"/>
    <cellStyle name="Обычный 4 10 2" xfId="14602" xr:uid="{00000000-0005-0000-0000-0000D7380000}"/>
    <cellStyle name="Обычный 4 10 2 2" xfId="14603" xr:uid="{00000000-0005-0000-0000-0000D8380000}"/>
    <cellStyle name="Обычный 4 10 2 2 2" xfId="14604" xr:uid="{00000000-0005-0000-0000-0000D9380000}"/>
    <cellStyle name="Обычный 4 10 2 2 2 2" xfId="106" xr:uid="{00000000-0005-0000-0000-0000DA380000}"/>
    <cellStyle name="Обычный 4 10 2 2 2 2 2" xfId="138" xr:uid="{00000000-0005-0000-0000-0000DB380000}"/>
    <cellStyle name="Обычный 4 10 2 2 3" xfId="14605" xr:uid="{00000000-0005-0000-0000-0000DC380000}"/>
    <cellStyle name="Обычный 4 10 2 3" xfId="14606" xr:uid="{00000000-0005-0000-0000-0000DD380000}"/>
    <cellStyle name="Обычный 4 10 2 3 2" xfId="14607" xr:uid="{00000000-0005-0000-0000-0000DE380000}"/>
    <cellStyle name="Обычный 4 10 2 3 2 2" xfId="14608" xr:uid="{00000000-0005-0000-0000-0000DF380000}"/>
    <cellStyle name="Обычный 4 10 2 3 3" xfId="14609" xr:uid="{00000000-0005-0000-0000-0000E0380000}"/>
    <cellStyle name="Обычный 4 10 2 4" xfId="14610" xr:uid="{00000000-0005-0000-0000-0000E1380000}"/>
    <cellStyle name="Обычный 4 10 2 4 2" xfId="14611" xr:uid="{00000000-0005-0000-0000-0000E2380000}"/>
    <cellStyle name="Обычный 4 10 2 5" xfId="14612" xr:uid="{00000000-0005-0000-0000-0000E3380000}"/>
    <cellStyle name="Обычный 4 10 3" xfId="14613" xr:uid="{00000000-0005-0000-0000-0000E4380000}"/>
    <cellStyle name="Обычный 4 10 3 2" xfId="14614" xr:uid="{00000000-0005-0000-0000-0000E5380000}"/>
    <cellStyle name="Обычный 4 10 3 2 2" xfId="14615" xr:uid="{00000000-0005-0000-0000-0000E6380000}"/>
    <cellStyle name="Обычный 4 10 3 2 2 2" xfId="14616" xr:uid="{00000000-0005-0000-0000-0000E7380000}"/>
    <cellStyle name="Обычный 4 10 3 2 3" xfId="14617" xr:uid="{00000000-0005-0000-0000-0000E8380000}"/>
    <cellStyle name="Обычный 4 10 3 3" xfId="14618" xr:uid="{00000000-0005-0000-0000-0000E9380000}"/>
    <cellStyle name="Обычный 4 10 3 3 2" xfId="14619" xr:uid="{00000000-0005-0000-0000-0000EA380000}"/>
    <cellStyle name="Обычный 4 10 3 4" xfId="14620" xr:uid="{00000000-0005-0000-0000-0000EB380000}"/>
    <cellStyle name="Обычный 4 10 4" xfId="14621" xr:uid="{00000000-0005-0000-0000-0000EC380000}"/>
    <cellStyle name="Обычный 4 10 4 2" xfId="14622" xr:uid="{00000000-0005-0000-0000-0000ED380000}"/>
    <cellStyle name="Обычный 4 10 4 2 2" xfId="14623" xr:uid="{00000000-0005-0000-0000-0000EE380000}"/>
    <cellStyle name="Обычный 4 10 4 3" xfId="14624" xr:uid="{00000000-0005-0000-0000-0000EF380000}"/>
    <cellStyle name="Обычный 4 10 5" xfId="14625" xr:uid="{00000000-0005-0000-0000-0000F0380000}"/>
    <cellStyle name="Обычный 4 10 5 2" xfId="14626" xr:uid="{00000000-0005-0000-0000-0000F1380000}"/>
    <cellStyle name="Обычный 4 10 5 2 2" xfId="14627" xr:uid="{00000000-0005-0000-0000-0000F2380000}"/>
    <cellStyle name="Обычный 4 10 5 3" xfId="14628" xr:uid="{00000000-0005-0000-0000-0000F3380000}"/>
    <cellStyle name="Обычный 4 10 6" xfId="14629" xr:uid="{00000000-0005-0000-0000-0000F4380000}"/>
    <cellStyle name="Обычный 4 10 6 2" xfId="14630" xr:uid="{00000000-0005-0000-0000-0000F5380000}"/>
    <cellStyle name="Обычный 4 10 7" xfId="14631" xr:uid="{00000000-0005-0000-0000-0000F6380000}"/>
    <cellStyle name="Обычный 4 11" xfId="89" xr:uid="{00000000-0005-0000-0000-0000F7380000}"/>
    <cellStyle name="Обычный 4 11 2" xfId="14632" xr:uid="{00000000-0005-0000-0000-0000F8380000}"/>
    <cellStyle name="Обычный 4 11 2 2" xfId="14633" xr:uid="{00000000-0005-0000-0000-0000F9380000}"/>
    <cellStyle name="Обычный 4 11 2 2 2" xfId="14634" xr:uid="{00000000-0005-0000-0000-0000FA380000}"/>
    <cellStyle name="Обычный 4 11 2 2 2 2" xfId="14635" xr:uid="{00000000-0005-0000-0000-0000FB380000}"/>
    <cellStyle name="Обычный 4 11 2 2 3" xfId="14636" xr:uid="{00000000-0005-0000-0000-0000FC380000}"/>
    <cellStyle name="Обычный 4 11 2 3" xfId="14637" xr:uid="{00000000-0005-0000-0000-0000FD380000}"/>
    <cellStyle name="Обычный 4 11 2 3 2" xfId="14638" xr:uid="{00000000-0005-0000-0000-0000FE380000}"/>
    <cellStyle name="Обычный 4 11 2 4" xfId="14639" xr:uid="{00000000-0005-0000-0000-0000FF380000}"/>
    <cellStyle name="Обычный 4 11 3" xfId="14640" xr:uid="{00000000-0005-0000-0000-000000390000}"/>
    <cellStyle name="Обычный 4 11 3 2" xfId="14641" xr:uid="{00000000-0005-0000-0000-000001390000}"/>
    <cellStyle name="Обычный 4 11 3 2 2" xfId="14642" xr:uid="{00000000-0005-0000-0000-000002390000}"/>
    <cellStyle name="Обычный 4 11 3 3" xfId="14643" xr:uid="{00000000-0005-0000-0000-000003390000}"/>
    <cellStyle name="Обычный 4 11 4" xfId="14644" xr:uid="{00000000-0005-0000-0000-000004390000}"/>
    <cellStyle name="Обычный 4 11 5" xfId="132" xr:uid="{00000000-0005-0000-0000-000005390000}"/>
    <cellStyle name="Обычный 4 12" xfId="14645" xr:uid="{00000000-0005-0000-0000-000006390000}"/>
    <cellStyle name="Обычный 4 12 2" xfId="14646" xr:uid="{00000000-0005-0000-0000-000007390000}"/>
    <cellStyle name="Обычный 4 12 2 2" xfId="14647" xr:uid="{00000000-0005-0000-0000-000008390000}"/>
    <cellStyle name="Обычный 4 12 2 2 2" xfId="14648" xr:uid="{00000000-0005-0000-0000-000009390000}"/>
    <cellStyle name="Обычный 4 12 2 3" xfId="14649" xr:uid="{00000000-0005-0000-0000-00000A390000}"/>
    <cellStyle name="Обычный 4 12 3" xfId="14650" xr:uid="{00000000-0005-0000-0000-00000B390000}"/>
    <cellStyle name="Обычный 4 12 3 2" xfId="14651" xr:uid="{00000000-0005-0000-0000-00000C390000}"/>
    <cellStyle name="Обычный 4 12 4" xfId="14652" xr:uid="{00000000-0005-0000-0000-00000D390000}"/>
    <cellStyle name="Обычный 4 13" xfId="14653" xr:uid="{00000000-0005-0000-0000-00000E390000}"/>
    <cellStyle name="Обычный 4 13 2" xfId="14654" xr:uid="{00000000-0005-0000-0000-00000F390000}"/>
    <cellStyle name="Обычный 4 13 2 2" xfId="14655" xr:uid="{00000000-0005-0000-0000-000010390000}"/>
    <cellStyle name="Обычный 4 13 3" xfId="14656" xr:uid="{00000000-0005-0000-0000-000011390000}"/>
    <cellStyle name="Обычный 4 14" xfId="14657" xr:uid="{00000000-0005-0000-0000-000012390000}"/>
    <cellStyle name="Обычный 4 2" xfId="83" xr:uid="{00000000-0005-0000-0000-000013390000}"/>
    <cellStyle name="Обычный 4 2 2" xfId="14658" xr:uid="{00000000-0005-0000-0000-000014390000}"/>
    <cellStyle name="Обычный 4 2 2 2" xfId="14659" xr:uid="{00000000-0005-0000-0000-000015390000}"/>
    <cellStyle name="Обычный 4 2 2 2 2" xfId="14660" xr:uid="{00000000-0005-0000-0000-000016390000}"/>
    <cellStyle name="Обычный 4 2 3" xfId="14661" xr:uid="{00000000-0005-0000-0000-000017390000}"/>
    <cellStyle name="Обычный 4 2 4" xfId="14662" xr:uid="{00000000-0005-0000-0000-000018390000}"/>
    <cellStyle name="Обычный 4 2 4 2" xfId="14663" xr:uid="{00000000-0005-0000-0000-000019390000}"/>
    <cellStyle name="Обычный 4 2 5" xfId="14664" xr:uid="{00000000-0005-0000-0000-00001A390000}"/>
    <cellStyle name="Обычный 4 2 5 2" xfId="14665" xr:uid="{00000000-0005-0000-0000-00001B390000}"/>
    <cellStyle name="Обычный 4 2 5 3" xfId="14666" xr:uid="{00000000-0005-0000-0000-00001C390000}"/>
    <cellStyle name="Обычный 4 2 6" xfId="14667" xr:uid="{00000000-0005-0000-0000-00001D390000}"/>
    <cellStyle name="Обычный 4 2 7" xfId="14668" xr:uid="{00000000-0005-0000-0000-00001E390000}"/>
    <cellStyle name="Обычный 4 2_замерная" xfId="14669" xr:uid="{00000000-0005-0000-0000-00001F390000}"/>
    <cellStyle name="Обычный 4 3" xfId="97" xr:uid="{00000000-0005-0000-0000-000020390000}"/>
    <cellStyle name="Обычный 4 3 2" xfId="14670" xr:uid="{00000000-0005-0000-0000-000021390000}"/>
    <cellStyle name="Обычный 4 3 3" xfId="14671" xr:uid="{00000000-0005-0000-0000-000022390000}"/>
    <cellStyle name="Обычный 4 4" xfId="63" xr:uid="{00000000-0005-0000-0000-000023390000}"/>
    <cellStyle name="Обычный 4 4 2" xfId="14673" xr:uid="{00000000-0005-0000-0000-000024390000}"/>
    <cellStyle name="Обычный 4 4 2 2" xfId="14674" xr:uid="{00000000-0005-0000-0000-000025390000}"/>
    <cellStyle name="Обычный 4 4 2 2 2" xfId="14675" xr:uid="{00000000-0005-0000-0000-000026390000}"/>
    <cellStyle name="Обычный 4 4 2 2 2 2" xfId="14676" xr:uid="{00000000-0005-0000-0000-000027390000}"/>
    <cellStyle name="Обычный 4 4 2 2 2 2 2" xfId="14677" xr:uid="{00000000-0005-0000-0000-000028390000}"/>
    <cellStyle name="Обычный 4 4 2 2 2 2 2 2" xfId="14678" xr:uid="{00000000-0005-0000-0000-000029390000}"/>
    <cellStyle name="Обычный 4 4 2 2 2 2 3" xfId="14679" xr:uid="{00000000-0005-0000-0000-00002A390000}"/>
    <cellStyle name="Обычный 4 4 2 2 2 3" xfId="14680" xr:uid="{00000000-0005-0000-0000-00002B390000}"/>
    <cellStyle name="Обычный 4 4 2 2 2 3 2" xfId="14681" xr:uid="{00000000-0005-0000-0000-00002C390000}"/>
    <cellStyle name="Обычный 4 4 2 2 2 3 2 2" xfId="14682" xr:uid="{00000000-0005-0000-0000-00002D390000}"/>
    <cellStyle name="Обычный 4 4 2 2 2 3 3" xfId="14683" xr:uid="{00000000-0005-0000-0000-00002E390000}"/>
    <cellStyle name="Обычный 4 4 2 2 2 4" xfId="14684" xr:uid="{00000000-0005-0000-0000-00002F390000}"/>
    <cellStyle name="Обычный 4 4 2 2 2 4 2" xfId="14685" xr:uid="{00000000-0005-0000-0000-000030390000}"/>
    <cellStyle name="Обычный 4 4 2 2 2 5" xfId="14686" xr:uid="{00000000-0005-0000-0000-000031390000}"/>
    <cellStyle name="Обычный 4 4 2 2 3" xfId="14687" xr:uid="{00000000-0005-0000-0000-000032390000}"/>
    <cellStyle name="Обычный 4 4 2 2 3 2" xfId="14688" xr:uid="{00000000-0005-0000-0000-000033390000}"/>
    <cellStyle name="Обычный 4 4 2 2 3 2 2" xfId="14689" xr:uid="{00000000-0005-0000-0000-000034390000}"/>
    <cellStyle name="Обычный 4 4 2 2 3 2 2 2" xfId="14690" xr:uid="{00000000-0005-0000-0000-000035390000}"/>
    <cellStyle name="Обычный 4 4 2 2 3 2 3" xfId="14691" xr:uid="{00000000-0005-0000-0000-000036390000}"/>
    <cellStyle name="Обычный 4 4 2 2 3 3" xfId="14692" xr:uid="{00000000-0005-0000-0000-000037390000}"/>
    <cellStyle name="Обычный 4 4 2 2 3 3 2" xfId="14693" xr:uid="{00000000-0005-0000-0000-000038390000}"/>
    <cellStyle name="Обычный 4 4 2 2 3 4" xfId="14694" xr:uid="{00000000-0005-0000-0000-000039390000}"/>
    <cellStyle name="Обычный 4 4 2 2 4" xfId="14695" xr:uid="{00000000-0005-0000-0000-00003A390000}"/>
    <cellStyle name="Обычный 4 4 2 2 4 2" xfId="14696" xr:uid="{00000000-0005-0000-0000-00003B390000}"/>
    <cellStyle name="Обычный 4 4 2 2 4 2 2" xfId="14697" xr:uid="{00000000-0005-0000-0000-00003C390000}"/>
    <cellStyle name="Обычный 4 4 2 2 4 3" xfId="14698" xr:uid="{00000000-0005-0000-0000-00003D390000}"/>
    <cellStyle name="Обычный 4 4 2 2 5" xfId="14699" xr:uid="{00000000-0005-0000-0000-00003E390000}"/>
    <cellStyle name="Обычный 4 4 2 2 5 2" xfId="14700" xr:uid="{00000000-0005-0000-0000-00003F390000}"/>
    <cellStyle name="Обычный 4 4 2 2 5 2 2" xfId="14701" xr:uid="{00000000-0005-0000-0000-000040390000}"/>
    <cellStyle name="Обычный 4 4 2 2 5 3" xfId="14702" xr:uid="{00000000-0005-0000-0000-000041390000}"/>
    <cellStyle name="Обычный 4 4 2 2 6" xfId="14703" xr:uid="{00000000-0005-0000-0000-000042390000}"/>
    <cellStyle name="Обычный 4 4 2 2 6 2" xfId="14704" xr:uid="{00000000-0005-0000-0000-000043390000}"/>
    <cellStyle name="Обычный 4 4 2 2 7" xfId="14705" xr:uid="{00000000-0005-0000-0000-000044390000}"/>
    <cellStyle name="Обычный 4 4 2 3" xfId="14706" xr:uid="{00000000-0005-0000-0000-000045390000}"/>
    <cellStyle name="Обычный 4 4 2 3 2" xfId="14707" xr:uid="{00000000-0005-0000-0000-000046390000}"/>
    <cellStyle name="Обычный 4 4 2 3 2 2" xfId="14708" xr:uid="{00000000-0005-0000-0000-000047390000}"/>
    <cellStyle name="Обычный 4 4 2 3 2 2 2" xfId="14709" xr:uid="{00000000-0005-0000-0000-000048390000}"/>
    <cellStyle name="Обычный 4 4 2 3 2 3" xfId="14710" xr:uid="{00000000-0005-0000-0000-000049390000}"/>
    <cellStyle name="Обычный 4 4 2 3 3" xfId="14711" xr:uid="{00000000-0005-0000-0000-00004A390000}"/>
    <cellStyle name="Обычный 4 4 2 3 3 2" xfId="14712" xr:uid="{00000000-0005-0000-0000-00004B390000}"/>
    <cellStyle name="Обычный 4 4 2 3 3 2 2" xfId="14713" xr:uid="{00000000-0005-0000-0000-00004C390000}"/>
    <cellStyle name="Обычный 4 4 2 3 3 3" xfId="14714" xr:uid="{00000000-0005-0000-0000-00004D390000}"/>
    <cellStyle name="Обычный 4 4 2 3 4" xfId="14715" xr:uid="{00000000-0005-0000-0000-00004E390000}"/>
    <cellStyle name="Обычный 4 4 2 3 4 2" xfId="14716" xr:uid="{00000000-0005-0000-0000-00004F390000}"/>
    <cellStyle name="Обычный 4 4 2 3 5" xfId="14717" xr:uid="{00000000-0005-0000-0000-000050390000}"/>
    <cellStyle name="Обычный 4 4 2 4" xfId="14718" xr:uid="{00000000-0005-0000-0000-000051390000}"/>
    <cellStyle name="Обычный 4 4 2 4 2" xfId="14719" xr:uid="{00000000-0005-0000-0000-000052390000}"/>
    <cellStyle name="Обычный 4 4 2 4 2 2" xfId="14720" xr:uid="{00000000-0005-0000-0000-000053390000}"/>
    <cellStyle name="Обычный 4 4 2 4 2 2 2" xfId="14721" xr:uid="{00000000-0005-0000-0000-000054390000}"/>
    <cellStyle name="Обычный 4 4 2 4 2 3" xfId="14722" xr:uid="{00000000-0005-0000-0000-000055390000}"/>
    <cellStyle name="Обычный 4 4 2 4 3" xfId="14723" xr:uid="{00000000-0005-0000-0000-000056390000}"/>
    <cellStyle name="Обычный 4 4 2 4 3 2" xfId="14724" xr:uid="{00000000-0005-0000-0000-000057390000}"/>
    <cellStyle name="Обычный 4 4 2 4 4" xfId="14725" xr:uid="{00000000-0005-0000-0000-000058390000}"/>
    <cellStyle name="Обычный 4 4 2 5" xfId="14726" xr:uid="{00000000-0005-0000-0000-000059390000}"/>
    <cellStyle name="Обычный 4 4 2 5 2" xfId="14727" xr:uid="{00000000-0005-0000-0000-00005A390000}"/>
    <cellStyle name="Обычный 4 4 2 5 2 2" xfId="14728" xr:uid="{00000000-0005-0000-0000-00005B390000}"/>
    <cellStyle name="Обычный 4 4 2 5 3" xfId="14729" xr:uid="{00000000-0005-0000-0000-00005C390000}"/>
    <cellStyle name="Обычный 4 4 2 6" xfId="14730" xr:uid="{00000000-0005-0000-0000-00005D390000}"/>
    <cellStyle name="Обычный 4 4 2 6 2" xfId="14731" xr:uid="{00000000-0005-0000-0000-00005E390000}"/>
    <cellStyle name="Обычный 4 4 2 6 2 2" xfId="14732" xr:uid="{00000000-0005-0000-0000-00005F390000}"/>
    <cellStyle name="Обычный 4 4 2 6 3" xfId="14733" xr:uid="{00000000-0005-0000-0000-000060390000}"/>
    <cellStyle name="Обычный 4 4 2 7" xfId="14734" xr:uid="{00000000-0005-0000-0000-000061390000}"/>
    <cellStyle name="Обычный 4 4 2 7 2" xfId="14735" xr:uid="{00000000-0005-0000-0000-000062390000}"/>
    <cellStyle name="Обычный 4 4 2 8" xfId="14736" xr:uid="{00000000-0005-0000-0000-000063390000}"/>
    <cellStyle name="Обычный 4 4 3" xfId="14737" xr:uid="{00000000-0005-0000-0000-000064390000}"/>
    <cellStyle name="Обычный 4 4 3 2" xfId="14738" xr:uid="{00000000-0005-0000-0000-000065390000}"/>
    <cellStyle name="Обычный 4 4 3 2 2" xfId="14739" xr:uid="{00000000-0005-0000-0000-000066390000}"/>
    <cellStyle name="Обычный 4 4 3 2 2 2" xfId="14740" xr:uid="{00000000-0005-0000-0000-000067390000}"/>
    <cellStyle name="Обычный 4 4 3 2 2 2 2" xfId="14741" xr:uid="{00000000-0005-0000-0000-000068390000}"/>
    <cellStyle name="Обычный 4 4 3 2 2 2 2 2" xfId="14742" xr:uid="{00000000-0005-0000-0000-000069390000}"/>
    <cellStyle name="Обычный 4 4 3 2 2 2 3" xfId="14743" xr:uid="{00000000-0005-0000-0000-00006A390000}"/>
    <cellStyle name="Обычный 4 4 3 2 2 3" xfId="14744" xr:uid="{00000000-0005-0000-0000-00006B390000}"/>
    <cellStyle name="Обычный 4 4 3 2 2 3 2" xfId="14745" xr:uid="{00000000-0005-0000-0000-00006C390000}"/>
    <cellStyle name="Обычный 4 4 3 2 2 3 2 2" xfId="14746" xr:uid="{00000000-0005-0000-0000-00006D390000}"/>
    <cellStyle name="Обычный 4 4 3 2 2 3 3" xfId="14747" xr:uid="{00000000-0005-0000-0000-00006E390000}"/>
    <cellStyle name="Обычный 4 4 3 2 2 4" xfId="14748" xr:uid="{00000000-0005-0000-0000-00006F390000}"/>
    <cellStyle name="Обычный 4 4 3 2 2 4 2" xfId="14749" xr:uid="{00000000-0005-0000-0000-000070390000}"/>
    <cellStyle name="Обычный 4 4 3 2 2 5" xfId="14750" xr:uid="{00000000-0005-0000-0000-000071390000}"/>
    <cellStyle name="Обычный 4 4 3 2 3" xfId="14751" xr:uid="{00000000-0005-0000-0000-000072390000}"/>
    <cellStyle name="Обычный 4 4 3 2 3 2" xfId="14752" xr:uid="{00000000-0005-0000-0000-000073390000}"/>
    <cellStyle name="Обычный 4 4 3 2 3 2 2" xfId="14753" xr:uid="{00000000-0005-0000-0000-000074390000}"/>
    <cellStyle name="Обычный 4 4 3 2 3 2 2 2" xfId="14754" xr:uid="{00000000-0005-0000-0000-000075390000}"/>
    <cellStyle name="Обычный 4 4 3 2 3 2 3" xfId="14755" xr:uid="{00000000-0005-0000-0000-000076390000}"/>
    <cellStyle name="Обычный 4 4 3 2 3 3" xfId="14756" xr:uid="{00000000-0005-0000-0000-000077390000}"/>
    <cellStyle name="Обычный 4 4 3 2 3 3 2" xfId="14757" xr:uid="{00000000-0005-0000-0000-000078390000}"/>
    <cellStyle name="Обычный 4 4 3 2 3 4" xfId="14758" xr:uid="{00000000-0005-0000-0000-000079390000}"/>
    <cellStyle name="Обычный 4 4 3 2 4" xfId="14759" xr:uid="{00000000-0005-0000-0000-00007A390000}"/>
    <cellStyle name="Обычный 4 4 3 2 4 2" xfId="14760" xr:uid="{00000000-0005-0000-0000-00007B390000}"/>
    <cellStyle name="Обычный 4 4 3 2 4 2 2" xfId="14761" xr:uid="{00000000-0005-0000-0000-00007C390000}"/>
    <cellStyle name="Обычный 4 4 3 2 4 3" xfId="14762" xr:uid="{00000000-0005-0000-0000-00007D390000}"/>
    <cellStyle name="Обычный 4 4 3 2 5" xfId="14763" xr:uid="{00000000-0005-0000-0000-00007E390000}"/>
    <cellStyle name="Обычный 4 4 3 2 5 2" xfId="14764" xr:uid="{00000000-0005-0000-0000-00007F390000}"/>
    <cellStyle name="Обычный 4 4 3 2 5 2 2" xfId="14765" xr:uid="{00000000-0005-0000-0000-000080390000}"/>
    <cellStyle name="Обычный 4 4 3 2 5 3" xfId="14766" xr:uid="{00000000-0005-0000-0000-000081390000}"/>
    <cellStyle name="Обычный 4 4 3 2 6" xfId="14767" xr:uid="{00000000-0005-0000-0000-000082390000}"/>
    <cellStyle name="Обычный 4 4 3 2 6 2" xfId="14768" xr:uid="{00000000-0005-0000-0000-000083390000}"/>
    <cellStyle name="Обычный 4 4 3 2 7" xfId="14769" xr:uid="{00000000-0005-0000-0000-000084390000}"/>
    <cellStyle name="Обычный 4 4 3 3" xfId="14770" xr:uid="{00000000-0005-0000-0000-000085390000}"/>
    <cellStyle name="Обычный 4 4 3 3 2" xfId="14771" xr:uid="{00000000-0005-0000-0000-000086390000}"/>
    <cellStyle name="Обычный 4 4 3 3 2 2" xfId="14772" xr:uid="{00000000-0005-0000-0000-000087390000}"/>
    <cellStyle name="Обычный 4 4 3 3 2 2 2" xfId="14773" xr:uid="{00000000-0005-0000-0000-000088390000}"/>
    <cellStyle name="Обычный 4 4 3 3 2 3" xfId="14774" xr:uid="{00000000-0005-0000-0000-000089390000}"/>
    <cellStyle name="Обычный 4 4 3 3 3" xfId="14775" xr:uid="{00000000-0005-0000-0000-00008A390000}"/>
    <cellStyle name="Обычный 4 4 3 3 3 2" xfId="14776" xr:uid="{00000000-0005-0000-0000-00008B390000}"/>
    <cellStyle name="Обычный 4 4 3 3 3 2 2" xfId="14777" xr:uid="{00000000-0005-0000-0000-00008C390000}"/>
    <cellStyle name="Обычный 4 4 3 3 3 3" xfId="14778" xr:uid="{00000000-0005-0000-0000-00008D390000}"/>
    <cellStyle name="Обычный 4 4 3 3 4" xfId="14779" xr:uid="{00000000-0005-0000-0000-00008E390000}"/>
    <cellStyle name="Обычный 4 4 3 3 4 2" xfId="14780" xr:uid="{00000000-0005-0000-0000-00008F390000}"/>
    <cellStyle name="Обычный 4 4 3 3 5" xfId="14781" xr:uid="{00000000-0005-0000-0000-000090390000}"/>
    <cellStyle name="Обычный 4 4 3 4" xfId="14782" xr:uid="{00000000-0005-0000-0000-000091390000}"/>
    <cellStyle name="Обычный 4 4 3 4 2" xfId="14783" xr:uid="{00000000-0005-0000-0000-000092390000}"/>
    <cellStyle name="Обычный 4 4 3 4 2 2" xfId="14784" xr:uid="{00000000-0005-0000-0000-000093390000}"/>
    <cellStyle name="Обычный 4 4 3 4 2 2 2" xfId="14785" xr:uid="{00000000-0005-0000-0000-000094390000}"/>
    <cellStyle name="Обычный 4 4 3 4 2 3" xfId="14786" xr:uid="{00000000-0005-0000-0000-000095390000}"/>
    <cellStyle name="Обычный 4 4 3 4 3" xfId="14787" xr:uid="{00000000-0005-0000-0000-000096390000}"/>
    <cellStyle name="Обычный 4 4 3 4 3 2" xfId="14788" xr:uid="{00000000-0005-0000-0000-000097390000}"/>
    <cellStyle name="Обычный 4 4 3 4 4" xfId="14789" xr:uid="{00000000-0005-0000-0000-000098390000}"/>
    <cellStyle name="Обычный 4 4 3 5" xfId="14790" xr:uid="{00000000-0005-0000-0000-000099390000}"/>
    <cellStyle name="Обычный 4 4 3 5 2" xfId="14791" xr:uid="{00000000-0005-0000-0000-00009A390000}"/>
    <cellStyle name="Обычный 4 4 3 5 2 2" xfId="14792" xr:uid="{00000000-0005-0000-0000-00009B390000}"/>
    <cellStyle name="Обычный 4 4 3 5 3" xfId="14793" xr:uid="{00000000-0005-0000-0000-00009C390000}"/>
    <cellStyle name="Обычный 4 4 3 6" xfId="14794" xr:uid="{00000000-0005-0000-0000-00009D390000}"/>
    <cellStyle name="Обычный 4 4 3 6 2" xfId="14795" xr:uid="{00000000-0005-0000-0000-00009E390000}"/>
    <cellStyle name="Обычный 4 4 3 6 2 2" xfId="14796" xr:uid="{00000000-0005-0000-0000-00009F390000}"/>
    <cellStyle name="Обычный 4 4 3 6 3" xfId="14797" xr:uid="{00000000-0005-0000-0000-0000A0390000}"/>
    <cellStyle name="Обычный 4 4 3 7" xfId="14798" xr:uid="{00000000-0005-0000-0000-0000A1390000}"/>
    <cellStyle name="Обычный 4 4 3 7 2" xfId="14799" xr:uid="{00000000-0005-0000-0000-0000A2390000}"/>
    <cellStyle name="Обычный 4 4 3 8" xfId="14800" xr:uid="{00000000-0005-0000-0000-0000A3390000}"/>
    <cellStyle name="Обычный 4 4 4" xfId="14801" xr:uid="{00000000-0005-0000-0000-0000A4390000}"/>
    <cellStyle name="Обычный 4 4 4 2" xfId="14802" xr:uid="{00000000-0005-0000-0000-0000A5390000}"/>
    <cellStyle name="Обычный 4 4 4 2 2" xfId="14803" xr:uid="{00000000-0005-0000-0000-0000A6390000}"/>
    <cellStyle name="Обычный 4 4 4 2 3" xfId="14804" xr:uid="{00000000-0005-0000-0000-0000A7390000}"/>
    <cellStyle name="Обычный 4 4 4 2 3 2" xfId="14805" xr:uid="{00000000-0005-0000-0000-0000A8390000}"/>
    <cellStyle name="Обычный 4 4 4 2 3 2 2" xfId="14806" xr:uid="{00000000-0005-0000-0000-0000A9390000}"/>
    <cellStyle name="Обычный 4 4 4 2 3 3" xfId="14807" xr:uid="{00000000-0005-0000-0000-0000AA390000}"/>
    <cellStyle name="Обычный 4 4 4 2 4" xfId="14808" xr:uid="{00000000-0005-0000-0000-0000AB390000}"/>
    <cellStyle name="Обычный 4 4 4 2 4 2" xfId="14809" xr:uid="{00000000-0005-0000-0000-0000AC390000}"/>
    <cellStyle name="Обычный 4 4 4 2 5" xfId="14810" xr:uid="{00000000-0005-0000-0000-0000AD390000}"/>
    <cellStyle name="Обычный 4 4 4 3" xfId="14811" xr:uid="{00000000-0005-0000-0000-0000AE390000}"/>
    <cellStyle name="Обычный 4 4 4 3 2" xfId="14812" xr:uid="{00000000-0005-0000-0000-0000AF390000}"/>
    <cellStyle name="Обычный 4 4 4 3 2 2" xfId="14813" xr:uid="{00000000-0005-0000-0000-0000B0390000}"/>
    <cellStyle name="Обычный 4 4 4 3 2 2 2" xfId="14814" xr:uid="{00000000-0005-0000-0000-0000B1390000}"/>
    <cellStyle name="Обычный 4 4 4 3 2 3" xfId="14815" xr:uid="{00000000-0005-0000-0000-0000B2390000}"/>
    <cellStyle name="Обычный 4 4 4 3 3" xfId="14816" xr:uid="{00000000-0005-0000-0000-0000B3390000}"/>
    <cellStyle name="Обычный 4 4 4 3 3 2" xfId="14817" xr:uid="{00000000-0005-0000-0000-0000B4390000}"/>
    <cellStyle name="Обычный 4 4 4 3 4" xfId="14818" xr:uid="{00000000-0005-0000-0000-0000B5390000}"/>
    <cellStyle name="Обычный 4 4 4 4" xfId="14819" xr:uid="{00000000-0005-0000-0000-0000B6390000}"/>
    <cellStyle name="Обычный 4 4 4 4 2" xfId="14820" xr:uid="{00000000-0005-0000-0000-0000B7390000}"/>
    <cellStyle name="Обычный 4 4 4 4 2 2" xfId="14821" xr:uid="{00000000-0005-0000-0000-0000B8390000}"/>
    <cellStyle name="Обычный 4 4 4 4 3" xfId="14822" xr:uid="{00000000-0005-0000-0000-0000B9390000}"/>
    <cellStyle name="Обычный 4 4 4 5" xfId="14823" xr:uid="{00000000-0005-0000-0000-0000BA390000}"/>
    <cellStyle name="Обычный 4 4 4 5 2" xfId="14824" xr:uid="{00000000-0005-0000-0000-0000BB390000}"/>
    <cellStyle name="Обычный 4 4 4 5 2 2" xfId="14825" xr:uid="{00000000-0005-0000-0000-0000BC390000}"/>
    <cellStyle name="Обычный 4 4 4 5 3" xfId="14826" xr:uid="{00000000-0005-0000-0000-0000BD390000}"/>
    <cellStyle name="Обычный 4 4 4 6" xfId="14827" xr:uid="{00000000-0005-0000-0000-0000BE390000}"/>
    <cellStyle name="Обычный 4 4 4 6 2" xfId="14828" xr:uid="{00000000-0005-0000-0000-0000BF390000}"/>
    <cellStyle name="Обычный 4 4 4 7" xfId="14829" xr:uid="{00000000-0005-0000-0000-0000C0390000}"/>
    <cellStyle name="Обычный 4 4 5" xfId="14830" xr:uid="{00000000-0005-0000-0000-0000C1390000}"/>
    <cellStyle name="Обычный 4 4 5 2" xfId="14831" xr:uid="{00000000-0005-0000-0000-0000C2390000}"/>
    <cellStyle name="Обычный 4 4 5 2 2" xfId="14832" xr:uid="{00000000-0005-0000-0000-0000C3390000}"/>
    <cellStyle name="Обычный 4 4 5 2 2 2" xfId="14833" xr:uid="{00000000-0005-0000-0000-0000C4390000}"/>
    <cellStyle name="Обычный 4 4 5 2 2 2 2" xfId="14834" xr:uid="{00000000-0005-0000-0000-0000C5390000}"/>
    <cellStyle name="Обычный 4 4 5 2 2 3" xfId="14835" xr:uid="{00000000-0005-0000-0000-0000C6390000}"/>
    <cellStyle name="Обычный 4 4 5 2 3" xfId="14836" xr:uid="{00000000-0005-0000-0000-0000C7390000}"/>
    <cellStyle name="Обычный 4 4 5 2 3 2" xfId="14837" xr:uid="{00000000-0005-0000-0000-0000C8390000}"/>
    <cellStyle name="Обычный 4 4 5 2 3 2 2" xfId="14838" xr:uid="{00000000-0005-0000-0000-0000C9390000}"/>
    <cellStyle name="Обычный 4 4 5 2 3 3" xfId="14839" xr:uid="{00000000-0005-0000-0000-0000CA390000}"/>
    <cellStyle name="Обычный 4 4 5 2 4" xfId="14840" xr:uid="{00000000-0005-0000-0000-0000CB390000}"/>
    <cellStyle name="Обычный 4 4 5 2 4 2" xfId="14841" xr:uid="{00000000-0005-0000-0000-0000CC390000}"/>
    <cellStyle name="Обычный 4 4 5 2 5" xfId="14842" xr:uid="{00000000-0005-0000-0000-0000CD390000}"/>
    <cellStyle name="Обычный 4 4 5 3" xfId="14843" xr:uid="{00000000-0005-0000-0000-0000CE390000}"/>
    <cellStyle name="Обычный 4 4 5 3 2" xfId="14844" xr:uid="{00000000-0005-0000-0000-0000CF390000}"/>
    <cellStyle name="Обычный 4 4 5 3 2 2" xfId="14845" xr:uid="{00000000-0005-0000-0000-0000D0390000}"/>
    <cellStyle name="Обычный 4 4 5 3 2 2 2" xfId="14846" xr:uid="{00000000-0005-0000-0000-0000D1390000}"/>
    <cellStyle name="Обычный 4 4 5 3 2 3" xfId="14847" xr:uid="{00000000-0005-0000-0000-0000D2390000}"/>
    <cellStyle name="Обычный 4 4 5 3 3" xfId="14848" xr:uid="{00000000-0005-0000-0000-0000D3390000}"/>
    <cellStyle name="Обычный 4 4 5 3 3 2" xfId="14849" xr:uid="{00000000-0005-0000-0000-0000D4390000}"/>
    <cellStyle name="Обычный 4 4 5 3 4" xfId="14850" xr:uid="{00000000-0005-0000-0000-0000D5390000}"/>
    <cellStyle name="Обычный 4 4 5 4" xfId="14851" xr:uid="{00000000-0005-0000-0000-0000D6390000}"/>
    <cellStyle name="Обычный 4 4 5 4 2" xfId="14852" xr:uid="{00000000-0005-0000-0000-0000D7390000}"/>
    <cellStyle name="Обычный 4 4 5 4 2 2" xfId="14853" xr:uid="{00000000-0005-0000-0000-0000D8390000}"/>
    <cellStyle name="Обычный 4 4 5 4 3" xfId="14854" xr:uid="{00000000-0005-0000-0000-0000D9390000}"/>
    <cellStyle name="Обычный 4 4 5 5" xfId="14855" xr:uid="{00000000-0005-0000-0000-0000DA390000}"/>
    <cellStyle name="Обычный 4 4 5 5 2" xfId="14856" xr:uid="{00000000-0005-0000-0000-0000DB390000}"/>
    <cellStyle name="Обычный 4 4 5 5 2 2" xfId="14857" xr:uid="{00000000-0005-0000-0000-0000DC390000}"/>
    <cellStyle name="Обычный 4 4 5 5 3" xfId="14858" xr:uid="{00000000-0005-0000-0000-0000DD390000}"/>
    <cellStyle name="Обычный 4 4 5 6" xfId="14859" xr:uid="{00000000-0005-0000-0000-0000DE390000}"/>
    <cellStyle name="Обычный 4 4 5 6 2" xfId="14860" xr:uid="{00000000-0005-0000-0000-0000DF390000}"/>
    <cellStyle name="Обычный 4 4 5 7" xfId="14861" xr:uid="{00000000-0005-0000-0000-0000E0390000}"/>
    <cellStyle name="Обычный 4 4 6" xfId="14862" xr:uid="{00000000-0005-0000-0000-0000E1390000}"/>
    <cellStyle name="Обычный 4 4 6 2" xfId="14863" xr:uid="{00000000-0005-0000-0000-0000E2390000}"/>
    <cellStyle name="Обычный 4 4 6 2 2" xfId="14864" xr:uid="{00000000-0005-0000-0000-0000E3390000}"/>
    <cellStyle name="Обычный 4 4 6 2 2 2" xfId="14865" xr:uid="{00000000-0005-0000-0000-0000E4390000}"/>
    <cellStyle name="Обычный 4 4 6 2 2 2 2" xfId="14866" xr:uid="{00000000-0005-0000-0000-0000E5390000}"/>
    <cellStyle name="Обычный 4 4 6 2 2 3" xfId="14867" xr:uid="{00000000-0005-0000-0000-0000E6390000}"/>
    <cellStyle name="Обычный 4 4 6 2 3" xfId="14868" xr:uid="{00000000-0005-0000-0000-0000E7390000}"/>
    <cellStyle name="Обычный 4 4 6 2 3 2" xfId="14869" xr:uid="{00000000-0005-0000-0000-0000E8390000}"/>
    <cellStyle name="Обычный 4 4 6 2 4" xfId="14870" xr:uid="{00000000-0005-0000-0000-0000E9390000}"/>
    <cellStyle name="Обычный 4 4 6 3" xfId="14871" xr:uid="{00000000-0005-0000-0000-0000EA390000}"/>
    <cellStyle name="Обычный 4 4 6 3 2" xfId="14872" xr:uid="{00000000-0005-0000-0000-0000EB390000}"/>
    <cellStyle name="Обычный 4 4 6 3 2 2" xfId="14873" xr:uid="{00000000-0005-0000-0000-0000EC390000}"/>
    <cellStyle name="Обычный 4 4 6 3 3" xfId="14874" xr:uid="{00000000-0005-0000-0000-0000ED390000}"/>
    <cellStyle name="Обычный 4 4 6 4" xfId="14875" xr:uid="{00000000-0005-0000-0000-0000EE390000}"/>
    <cellStyle name="Обычный 4 4 6 4 2" xfId="14876" xr:uid="{00000000-0005-0000-0000-0000EF390000}"/>
    <cellStyle name="Обычный 4 4 6 4 2 2" xfId="14877" xr:uid="{00000000-0005-0000-0000-0000F0390000}"/>
    <cellStyle name="Обычный 4 4 6 4 3" xfId="14878" xr:uid="{00000000-0005-0000-0000-0000F1390000}"/>
    <cellStyle name="Обычный 4 4 6 5" xfId="14879" xr:uid="{00000000-0005-0000-0000-0000F2390000}"/>
    <cellStyle name="Обычный 4 4 6 5 2" xfId="14880" xr:uid="{00000000-0005-0000-0000-0000F3390000}"/>
    <cellStyle name="Обычный 4 4 6 6" xfId="14881" xr:uid="{00000000-0005-0000-0000-0000F4390000}"/>
    <cellStyle name="Обычный 4 4 7" xfId="14882" xr:uid="{00000000-0005-0000-0000-0000F5390000}"/>
    <cellStyle name="Обычный 4 4 7 2" xfId="14883" xr:uid="{00000000-0005-0000-0000-0000F6390000}"/>
    <cellStyle name="Обычный 4 4 7 2 2" xfId="14884" xr:uid="{00000000-0005-0000-0000-0000F7390000}"/>
    <cellStyle name="Обычный 4 4 7 2 2 2" xfId="14885" xr:uid="{00000000-0005-0000-0000-0000F8390000}"/>
    <cellStyle name="Обычный 4 4 7 2 3" xfId="14886" xr:uid="{00000000-0005-0000-0000-0000F9390000}"/>
    <cellStyle name="Обычный 4 4 7 3" xfId="14887" xr:uid="{00000000-0005-0000-0000-0000FA390000}"/>
    <cellStyle name="Обычный 4 4 7 3 2" xfId="14888" xr:uid="{00000000-0005-0000-0000-0000FB390000}"/>
    <cellStyle name="Обычный 4 4 7 4" xfId="14889" xr:uid="{00000000-0005-0000-0000-0000FC390000}"/>
    <cellStyle name="Обычный 4 4 8" xfId="14890" xr:uid="{00000000-0005-0000-0000-0000FD390000}"/>
    <cellStyle name="Обычный 4 4 8 2" xfId="14891" xr:uid="{00000000-0005-0000-0000-0000FE390000}"/>
    <cellStyle name="Обычный 4 4 8 2 2" xfId="14892" xr:uid="{00000000-0005-0000-0000-0000FF390000}"/>
    <cellStyle name="Обычный 4 4 8 3" xfId="14893" xr:uid="{00000000-0005-0000-0000-0000003A0000}"/>
    <cellStyle name="Обычный 4 4 9" xfId="14672" xr:uid="{00000000-0005-0000-0000-0000013A0000}"/>
    <cellStyle name="Обычный 4 5" xfId="14894" xr:uid="{00000000-0005-0000-0000-0000023A0000}"/>
    <cellStyle name="Обычный 4 5 2" xfId="14895" xr:uid="{00000000-0005-0000-0000-0000033A0000}"/>
    <cellStyle name="Обычный 4 5 3" xfId="14896" xr:uid="{00000000-0005-0000-0000-0000043A0000}"/>
    <cellStyle name="Обычный 4 5 3 2" xfId="14897" xr:uid="{00000000-0005-0000-0000-0000053A0000}"/>
    <cellStyle name="Обычный 4 5 3 2 2" xfId="14898" xr:uid="{00000000-0005-0000-0000-0000063A0000}"/>
    <cellStyle name="Обычный 4 5 3 2 2 2" xfId="14899" xr:uid="{00000000-0005-0000-0000-0000073A0000}"/>
    <cellStyle name="Обычный 4 5 3 2 2 2 2" xfId="14900" xr:uid="{00000000-0005-0000-0000-0000083A0000}"/>
    <cellStyle name="Обычный 4 5 3 2 2 3" xfId="14901" xr:uid="{00000000-0005-0000-0000-0000093A0000}"/>
    <cellStyle name="Обычный 4 5 3 2 3" xfId="14902" xr:uid="{00000000-0005-0000-0000-00000A3A0000}"/>
    <cellStyle name="Обычный 4 5 3 2 3 2" xfId="14903" xr:uid="{00000000-0005-0000-0000-00000B3A0000}"/>
    <cellStyle name="Обычный 4 5 3 2 3 2 2" xfId="14904" xr:uid="{00000000-0005-0000-0000-00000C3A0000}"/>
    <cellStyle name="Обычный 4 5 3 2 3 3" xfId="14905" xr:uid="{00000000-0005-0000-0000-00000D3A0000}"/>
    <cellStyle name="Обычный 4 5 3 2 4" xfId="14906" xr:uid="{00000000-0005-0000-0000-00000E3A0000}"/>
    <cellStyle name="Обычный 4 5 3 2 4 2" xfId="14907" xr:uid="{00000000-0005-0000-0000-00000F3A0000}"/>
    <cellStyle name="Обычный 4 5 3 2 5" xfId="14908" xr:uid="{00000000-0005-0000-0000-0000103A0000}"/>
    <cellStyle name="Обычный 4 5 3 3" xfId="14909" xr:uid="{00000000-0005-0000-0000-0000113A0000}"/>
    <cellStyle name="Обычный 4 5 3 3 2" xfId="14910" xr:uid="{00000000-0005-0000-0000-0000123A0000}"/>
    <cellStyle name="Обычный 4 5 3 3 2 2" xfId="14911" xr:uid="{00000000-0005-0000-0000-0000133A0000}"/>
    <cellStyle name="Обычный 4 5 3 3 2 2 2" xfId="14912" xr:uid="{00000000-0005-0000-0000-0000143A0000}"/>
    <cellStyle name="Обычный 4 5 3 3 2 3" xfId="14913" xr:uid="{00000000-0005-0000-0000-0000153A0000}"/>
    <cellStyle name="Обычный 4 5 3 3 3" xfId="14914" xr:uid="{00000000-0005-0000-0000-0000163A0000}"/>
    <cellStyle name="Обычный 4 5 3 3 3 2" xfId="14915" xr:uid="{00000000-0005-0000-0000-0000173A0000}"/>
    <cellStyle name="Обычный 4 5 3 3 4" xfId="14916" xr:uid="{00000000-0005-0000-0000-0000183A0000}"/>
    <cellStyle name="Обычный 4 5 3 4" xfId="14917" xr:uid="{00000000-0005-0000-0000-0000193A0000}"/>
    <cellStyle name="Обычный 4 5 3 4 2" xfId="14918" xr:uid="{00000000-0005-0000-0000-00001A3A0000}"/>
    <cellStyle name="Обычный 4 5 3 4 2 2" xfId="14919" xr:uid="{00000000-0005-0000-0000-00001B3A0000}"/>
    <cellStyle name="Обычный 4 5 3 4 3" xfId="14920" xr:uid="{00000000-0005-0000-0000-00001C3A0000}"/>
    <cellStyle name="Обычный 4 5 3 5" xfId="14921" xr:uid="{00000000-0005-0000-0000-00001D3A0000}"/>
    <cellStyle name="Обычный 4 5 3 5 2" xfId="14922" xr:uid="{00000000-0005-0000-0000-00001E3A0000}"/>
    <cellStyle name="Обычный 4 5 3 5 2 2" xfId="14923" xr:uid="{00000000-0005-0000-0000-00001F3A0000}"/>
    <cellStyle name="Обычный 4 5 3 5 3" xfId="14924" xr:uid="{00000000-0005-0000-0000-0000203A0000}"/>
    <cellStyle name="Обычный 4 5 3 6" xfId="14925" xr:uid="{00000000-0005-0000-0000-0000213A0000}"/>
    <cellStyle name="Обычный 4 5 3 6 2" xfId="14926" xr:uid="{00000000-0005-0000-0000-0000223A0000}"/>
    <cellStyle name="Обычный 4 5 3 7" xfId="14927" xr:uid="{00000000-0005-0000-0000-0000233A0000}"/>
    <cellStyle name="Обычный 4 5 4" xfId="14928" xr:uid="{00000000-0005-0000-0000-0000243A0000}"/>
    <cellStyle name="Обычный 4 5 4 2" xfId="14929" xr:uid="{00000000-0005-0000-0000-0000253A0000}"/>
    <cellStyle name="Обычный 4 5 4 2 2" xfId="14930" xr:uid="{00000000-0005-0000-0000-0000263A0000}"/>
    <cellStyle name="Обычный 4 5 4 2 2 2" xfId="14931" xr:uid="{00000000-0005-0000-0000-0000273A0000}"/>
    <cellStyle name="Обычный 4 5 4 2 2 2 2" xfId="14932" xr:uid="{00000000-0005-0000-0000-0000283A0000}"/>
    <cellStyle name="Обычный 4 5 4 2 2 3" xfId="14933" xr:uid="{00000000-0005-0000-0000-0000293A0000}"/>
    <cellStyle name="Обычный 4 5 4 2 3" xfId="14934" xr:uid="{00000000-0005-0000-0000-00002A3A0000}"/>
    <cellStyle name="Обычный 4 5 4 2 3 2" xfId="14935" xr:uid="{00000000-0005-0000-0000-00002B3A0000}"/>
    <cellStyle name="Обычный 4 5 4 2 4" xfId="14936" xr:uid="{00000000-0005-0000-0000-00002C3A0000}"/>
    <cellStyle name="Обычный 4 5 4 3" xfId="14937" xr:uid="{00000000-0005-0000-0000-00002D3A0000}"/>
    <cellStyle name="Обычный 4 5 4 3 2" xfId="14938" xr:uid="{00000000-0005-0000-0000-00002E3A0000}"/>
    <cellStyle name="Обычный 4 5 4 3 2 2" xfId="14939" xr:uid="{00000000-0005-0000-0000-00002F3A0000}"/>
    <cellStyle name="Обычный 4 5 4 3 3" xfId="14940" xr:uid="{00000000-0005-0000-0000-0000303A0000}"/>
    <cellStyle name="Обычный 4 5 4 4" xfId="14941" xr:uid="{00000000-0005-0000-0000-0000313A0000}"/>
    <cellStyle name="Обычный 4 5 4 4 2" xfId="14942" xr:uid="{00000000-0005-0000-0000-0000323A0000}"/>
    <cellStyle name="Обычный 4 5 4 4 2 2" xfId="14943" xr:uid="{00000000-0005-0000-0000-0000333A0000}"/>
    <cellStyle name="Обычный 4 5 4 4 3" xfId="14944" xr:uid="{00000000-0005-0000-0000-0000343A0000}"/>
    <cellStyle name="Обычный 4 5 4 5" xfId="14945" xr:uid="{00000000-0005-0000-0000-0000353A0000}"/>
    <cellStyle name="Обычный 4 5 4 5 2" xfId="14946" xr:uid="{00000000-0005-0000-0000-0000363A0000}"/>
    <cellStyle name="Обычный 4 5 4 6" xfId="14947" xr:uid="{00000000-0005-0000-0000-0000373A0000}"/>
    <cellStyle name="Обычный 4 5 5" xfId="14948" xr:uid="{00000000-0005-0000-0000-0000383A0000}"/>
    <cellStyle name="Обычный 4 5 5 2" xfId="14949" xr:uid="{00000000-0005-0000-0000-0000393A0000}"/>
    <cellStyle name="Обычный 4 5 5 2 2" xfId="14950" xr:uid="{00000000-0005-0000-0000-00003A3A0000}"/>
    <cellStyle name="Обычный 4 5 5 2 2 2" xfId="14951" xr:uid="{00000000-0005-0000-0000-00003B3A0000}"/>
    <cellStyle name="Обычный 4 5 5 2 3" xfId="14952" xr:uid="{00000000-0005-0000-0000-00003C3A0000}"/>
    <cellStyle name="Обычный 4 5 5 3" xfId="14953" xr:uid="{00000000-0005-0000-0000-00003D3A0000}"/>
    <cellStyle name="Обычный 4 5 5 3 2" xfId="14954" xr:uid="{00000000-0005-0000-0000-00003E3A0000}"/>
    <cellStyle name="Обычный 4 5 5 4" xfId="14955" xr:uid="{00000000-0005-0000-0000-00003F3A0000}"/>
    <cellStyle name="Обычный 4 5 6" xfId="14956" xr:uid="{00000000-0005-0000-0000-0000403A0000}"/>
    <cellStyle name="Обычный 4 5 6 2" xfId="14957" xr:uid="{00000000-0005-0000-0000-0000413A0000}"/>
    <cellStyle name="Обычный 4 5 6 2 2" xfId="14958" xr:uid="{00000000-0005-0000-0000-0000423A0000}"/>
    <cellStyle name="Обычный 4 5 6 3" xfId="14959" xr:uid="{00000000-0005-0000-0000-0000433A0000}"/>
    <cellStyle name="Обычный 4 6" xfId="14960" xr:uid="{00000000-0005-0000-0000-0000443A0000}"/>
    <cellStyle name="Обычный 4 6 2" xfId="14961" xr:uid="{00000000-0005-0000-0000-0000453A0000}"/>
    <cellStyle name="Обычный 4 6 2 2" xfId="14962" xr:uid="{00000000-0005-0000-0000-0000463A0000}"/>
    <cellStyle name="Обычный 4 6 2 2 2" xfId="14963" xr:uid="{00000000-0005-0000-0000-0000473A0000}"/>
    <cellStyle name="Обычный 4 6 2 2 2 2" xfId="14964" xr:uid="{00000000-0005-0000-0000-0000483A0000}"/>
    <cellStyle name="Обычный 4 6 2 2 2 2 2" xfId="14965" xr:uid="{00000000-0005-0000-0000-0000493A0000}"/>
    <cellStyle name="Обычный 4 6 2 2 2 3" xfId="14966" xr:uid="{00000000-0005-0000-0000-00004A3A0000}"/>
    <cellStyle name="Обычный 4 6 2 2 3" xfId="14967" xr:uid="{00000000-0005-0000-0000-00004B3A0000}"/>
    <cellStyle name="Обычный 4 6 2 2 3 2" xfId="14968" xr:uid="{00000000-0005-0000-0000-00004C3A0000}"/>
    <cellStyle name="Обычный 4 6 2 2 3 2 2" xfId="14969" xr:uid="{00000000-0005-0000-0000-00004D3A0000}"/>
    <cellStyle name="Обычный 4 6 2 2 3 3" xfId="14970" xr:uid="{00000000-0005-0000-0000-00004E3A0000}"/>
    <cellStyle name="Обычный 4 6 2 2 4" xfId="14971" xr:uid="{00000000-0005-0000-0000-00004F3A0000}"/>
    <cellStyle name="Обычный 4 6 2 2 4 2" xfId="14972" xr:uid="{00000000-0005-0000-0000-0000503A0000}"/>
    <cellStyle name="Обычный 4 6 2 2 5" xfId="14973" xr:uid="{00000000-0005-0000-0000-0000513A0000}"/>
    <cellStyle name="Обычный 4 6 2 3" xfId="14974" xr:uid="{00000000-0005-0000-0000-0000523A0000}"/>
    <cellStyle name="Обычный 4 6 2 3 2" xfId="14975" xr:uid="{00000000-0005-0000-0000-0000533A0000}"/>
    <cellStyle name="Обычный 4 6 2 3 2 2" xfId="14976" xr:uid="{00000000-0005-0000-0000-0000543A0000}"/>
    <cellStyle name="Обычный 4 6 2 3 2 2 2" xfId="14977" xr:uid="{00000000-0005-0000-0000-0000553A0000}"/>
    <cellStyle name="Обычный 4 6 2 3 2 3" xfId="14978" xr:uid="{00000000-0005-0000-0000-0000563A0000}"/>
    <cellStyle name="Обычный 4 6 2 3 3" xfId="14979" xr:uid="{00000000-0005-0000-0000-0000573A0000}"/>
    <cellStyle name="Обычный 4 6 2 3 3 2" xfId="14980" xr:uid="{00000000-0005-0000-0000-0000583A0000}"/>
    <cellStyle name="Обычный 4 6 2 3 4" xfId="14981" xr:uid="{00000000-0005-0000-0000-0000593A0000}"/>
    <cellStyle name="Обычный 4 6 2 4" xfId="14982" xr:uid="{00000000-0005-0000-0000-00005A3A0000}"/>
    <cellStyle name="Обычный 4 6 2 4 2" xfId="14983" xr:uid="{00000000-0005-0000-0000-00005B3A0000}"/>
    <cellStyle name="Обычный 4 6 2 4 2 2" xfId="14984" xr:uid="{00000000-0005-0000-0000-00005C3A0000}"/>
    <cellStyle name="Обычный 4 6 2 4 3" xfId="14985" xr:uid="{00000000-0005-0000-0000-00005D3A0000}"/>
    <cellStyle name="Обычный 4 6 2 5" xfId="14986" xr:uid="{00000000-0005-0000-0000-00005E3A0000}"/>
    <cellStyle name="Обычный 4 6 2 5 2" xfId="14987" xr:uid="{00000000-0005-0000-0000-00005F3A0000}"/>
    <cellStyle name="Обычный 4 6 2 5 2 2" xfId="14988" xr:uid="{00000000-0005-0000-0000-0000603A0000}"/>
    <cellStyle name="Обычный 4 6 2 5 3" xfId="14989" xr:uid="{00000000-0005-0000-0000-0000613A0000}"/>
    <cellStyle name="Обычный 4 6 2 6" xfId="14990" xr:uid="{00000000-0005-0000-0000-0000623A0000}"/>
    <cellStyle name="Обычный 4 6 2 6 2" xfId="14991" xr:uid="{00000000-0005-0000-0000-0000633A0000}"/>
    <cellStyle name="Обычный 4 6 2 7" xfId="14992" xr:uid="{00000000-0005-0000-0000-0000643A0000}"/>
    <cellStyle name="Обычный 4 6 3" xfId="14993" xr:uid="{00000000-0005-0000-0000-0000653A0000}"/>
    <cellStyle name="Обычный 4 6 3 2" xfId="14994" xr:uid="{00000000-0005-0000-0000-0000663A0000}"/>
    <cellStyle name="Обычный 4 6 3 2 2" xfId="14995" xr:uid="{00000000-0005-0000-0000-0000673A0000}"/>
    <cellStyle name="Обычный 4 6 3 2 2 2" xfId="14996" xr:uid="{00000000-0005-0000-0000-0000683A0000}"/>
    <cellStyle name="Обычный 4 6 3 2 3" xfId="14997" xr:uid="{00000000-0005-0000-0000-0000693A0000}"/>
    <cellStyle name="Обычный 4 6 3 3" xfId="14998" xr:uid="{00000000-0005-0000-0000-00006A3A0000}"/>
    <cellStyle name="Обычный 4 6 3 3 2" xfId="14999" xr:uid="{00000000-0005-0000-0000-00006B3A0000}"/>
    <cellStyle name="Обычный 4 6 3 3 2 2" xfId="15000" xr:uid="{00000000-0005-0000-0000-00006C3A0000}"/>
    <cellStyle name="Обычный 4 6 3 3 3" xfId="15001" xr:uid="{00000000-0005-0000-0000-00006D3A0000}"/>
    <cellStyle name="Обычный 4 6 3 4" xfId="15002" xr:uid="{00000000-0005-0000-0000-00006E3A0000}"/>
    <cellStyle name="Обычный 4 6 3 4 2" xfId="15003" xr:uid="{00000000-0005-0000-0000-00006F3A0000}"/>
    <cellStyle name="Обычный 4 6 3 5" xfId="15004" xr:uid="{00000000-0005-0000-0000-0000703A0000}"/>
    <cellStyle name="Обычный 4 6 4" xfId="15005" xr:uid="{00000000-0005-0000-0000-0000713A0000}"/>
    <cellStyle name="Обычный 4 6 4 2" xfId="15006" xr:uid="{00000000-0005-0000-0000-0000723A0000}"/>
    <cellStyle name="Обычный 4 6 4 2 2" xfId="15007" xr:uid="{00000000-0005-0000-0000-0000733A0000}"/>
    <cellStyle name="Обычный 4 6 4 2 2 2" xfId="15008" xr:uid="{00000000-0005-0000-0000-0000743A0000}"/>
    <cellStyle name="Обычный 4 6 4 2 3" xfId="15009" xr:uid="{00000000-0005-0000-0000-0000753A0000}"/>
    <cellStyle name="Обычный 4 6 4 3" xfId="15010" xr:uid="{00000000-0005-0000-0000-0000763A0000}"/>
    <cellStyle name="Обычный 4 6 4 3 2" xfId="15011" xr:uid="{00000000-0005-0000-0000-0000773A0000}"/>
    <cellStyle name="Обычный 4 6 4 4" xfId="15012" xr:uid="{00000000-0005-0000-0000-0000783A0000}"/>
    <cellStyle name="Обычный 4 6 5" xfId="15013" xr:uid="{00000000-0005-0000-0000-0000793A0000}"/>
    <cellStyle name="Обычный 4 6 5 2" xfId="15014" xr:uid="{00000000-0005-0000-0000-00007A3A0000}"/>
    <cellStyle name="Обычный 4 6 5 2 2" xfId="15015" xr:uid="{00000000-0005-0000-0000-00007B3A0000}"/>
    <cellStyle name="Обычный 4 6 5 3" xfId="15016" xr:uid="{00000000-0005-0000-0000-00007C3A0000}"/>
    <cellStyle name="Обычный 4 6 6" xfId="15017" xr:uid="{00000000-0005-0000-0000-00007D3A0000}"/>
    <cellStyle name="Обычный 4 6 6 2" xfId="15018" xr:uid="{00000000-0005-0000-0000-00007E3A0000}"/>
    <cellStyle name="Обычный 4 6 6 2 2" xfId="15019" xr:uid="{00000000-0005-0000-0000-00007F3A0000}"/>
    <cellStyle name="Обычный 4 6 6 3" xfId="15020" xr:uid="{00000000-0005-0000-0000-0000803A0000}"/>
    <cellStyle name="Обычный 4 6 7" xfId="15021" xr:uid="{00000000-0005-0000-0000-0000813A0000}"/>
    <cellStyle name="Обычный 4 6 7 2" xfId="15022" xr:uid="{00000000-0005-0000-0000-0000823A0000}"/>
    <cellStyle name="Обычный 4 6 8" xfId="15023" xr:uid="{00000000-0005-0000-0000-0000833A0000}"/>
    <cellStyle name="Обычный 4 7" xfId="15024" xr:uid="{00000000-0005-0000-0000-0000843A0000}"/>
    <cellStyle name="Обычный 4 7 2" xfId="15025" xr:uid="{00000000-0005-0000-0000-0000853A0000}"/>
    <cellStyle name="Обычный 4 7 2 2" xfId="15026" xr:uid="{00000000-0005-0000-0000-0000863A0000}"/>
    <cellStyle name="Обычный 4 7 2 3" xfId="15027" xr:uid="{00000000-0005-0000-0000-0000873A0000}"/>
    <cellStyle name="Обычный 4 7 2 3 2" xfId="15028" xr:uid="{00000000-0005-0000-0000-0000883A0000}"/>
    <cellStyle name="Обычный 4 7 2 3 2 2" xfId="15029" xr:uid="{00000000-0005-0000-0000-0000893A0000}"/>
    <cellStyle name="Обычный 4 7 2 3 3" xfId="15030" xr:uid="{00000000-0005-0000-0000-00008A3A0000}"/>
    <cellStyle name="Обычный 4 7 2 4" xfId="15031" xr:uid="{00000000-0005-0000-0000-00008B3A0000}"/>
    <cellStyle name="Обычный 4 7 2 4 2" xfId="15032" xr:uid="{00000000-0005-0000-0000-00008C3A0000}"/>
    <cellStyle name="Обычный 4 7 2 5" xfId="15033" xr:uid="{00000000-0005-0000-0000-00008D3A0000}"/>
    <cellStyle name="Обычный 4 7 3" xfId="15034" xr:uid="{00000000-0005-0000-0000-00008E3A0000}"/>
    <cellStyle name="Обычный 4 7 3 2" xfId="15035" xr:uid="{00000000-0005-0000-0000-00008F3A0000}"/>
    <cellStyle name="Обычный 4 7 3 2 2" xfId="15036" xr:uid="{00000000-0005-0000-0000-0000903A0000}"/>
    <cellStyle name="Обычный 4 7 3 2 2 2" xfId="15037" xr:uid="{00000000-0005-0000-0000-0000913A0000}"/>
    <cellStyle name="Обычный 4 7 3 2 3" xfId="15038" xr:uid="{00000000-0005-0000-0000-0000923A0000}"/>
    <cellStyle name="Обычный 4 7 3 3" xfId="15039" xr:uid="{00000000-0005-0000-0000-0000933A0000}"/>
    <cellStyle name="Обычный 4 7 3 3 2" xfId="15040" xr:uid="{00000000-0005-0000-0000-0000943A0000}"/>
    <cellStyle name="Обычный 4 7 3 4" xfId="15041" xr:uid="{00000000-0005-0000-0000-0000953A0000}"/>
    <cellStyle name="Обычный 4 7 4" xfId="15042" xr:uid="{00000000-0005-0000-0000-0000963A0000}"/>
    <cellStyle name="Обычный 4 7 4 2" xfId="15043" xr:uid="{00000000-0005-0000-0000-0000973A0000}"/>
    <cellStyle name="Обычный 4 7 4 2 2" xfId="15044" xr:uid="{00000000-0005-0000-0000-0000983A0000}"/>
    <cellStyle name="Обычный 4 7 4 3" xfId="15045" xr:uid="{00000000-0005-0000-0000-0000993A0000}"/>
    <cellStyle name="Обычный 4 7 5" xfId="15046" xr:uid="{00000000-0005-0000-0000-00009A3A0000}"/>
    <cellStyle name="Обычный 4 7 5 2" xfId="15047" xr:uid="{00000000-0005-0000-0000-00009B3A0000}"/>
    <cellStyle name="Обычный 4 7 5 2 2" xfId="15048" xr:uid="{00000000-0005-0000-0000-00009C3A0000}"/>
    <cellStyle name="Обычный 4 7 5 3" xfId="15049" xr:uid="{00000000-0005-0000-0000-00009D3A0000}"/>
    <cellStyle name="Обычный 4 7 6" xfId="15050" xr:uid="{00000000-0005-0000-0000-00009E3A0000}"/>
    <cellStyle name="Обычный 4 7 6 2" xfId="15051" xr:uid="{00000000-0005-0000-0000-00009F3A0000}"/>
    <cellStyle name="Обычный 4 7 7" xfId="15052" xr:uid="{00000000-0005-0000-0000-0000A03A0000}"/>
    <cellStyle name="Обычный 4 8" xfId="15053" xr:uid="{00000000-0005-0000-0000-0000A13A0000}"/>
    <cellStyle name="Обычный 4 8 2" xfId="15054" xr:uid="{00000000-0005-0000-0000-0000A23A0000}"/>
    <cellStyle name="Обычный 4 8 2 2" xfId="15055" xr:uid="{00000000-0005-0000-0000-0000A33A0000}"/>
    <cellStyle name="Обычный 4 8 2 2 2" xfId="15056" xr:uid="{00000000-0005-0000-0000-0000A43A0000}"/>
    <cellStyle name="Обычный 4 8 2 2 2 2" xfId="15057" xr:uid="{00000000-0005-0000-0000-0000A53A0000}"/>
    <cellStyle name="Обычный 4 8 2 2 3" xfId="15058" xr:uid="{00000000-0005-0000-0000-0000A63A0000}"/>
    <cellStyle name="Обычный 4 8 2 3" xfId="15059" xr:uid="{00000000-0005-0000-0000-0000A73A0000}"/>
    <cellStyle name="Обычный 4 8 2 3 2" xfId="15060" xr:uid="{00000000-0005-0000-0000-0000A83A0000}"/>
    <cellStyle name="Обычный 4 8 2 3 2 2" xfId="15061" xr:uid="{00000000-0005-0000-0000-0000A93A0000}"/>
    <cellStyle name="Обычный 4 8 2 3 3" xfId="15062" xr:uid="{00000000-0005-0000-0000-0000AA3A0000}"/>
    <cellStyle name="Обычный 4 8 2 4" xfId="15063" xr:uid="{00000000-0005-0000-0000-0000AB3A0000}"/>
    <cellStyle name="Обычный 4 8 2 4 2" xfId="15064" xr:uid="{00000000-0005-0000-0000-0000AC3A0000}"/>
    <cellStyle name="Обычный 4 8 2 5" xfId="15065" xr:uid="{00000000-0005-0000-0000-0000AD3A0000}"/>
    <cellStyle name="Обычный 4 8 3" xfId="15066" xr:uid="{00000000-0005-0000-0000-0000AE3A0000}"/>
    <cellStyle name="Обычный 4 8 3 2" xfId="15067" xr:uid="{00000000-0005-0000-0000-0000AF3A0000}"/>
    <cellStyle name="Обычный 4 8 3 2 2" xfId="15068" xr:uid="{00000000-0005-0000-0000-0000B03A0000}"/>
    <cellStyle name="Обычный 4 8 3 2 2 2" xfId="15069" xr:uid="{00000000-0005-0000-0000-0000B13A0000}"/>
    <cellStyle name="Обычный 4 8 3 2 3" xfId="15070" xr:uid="{00000000-0005-0000-0000-0000B23A0000}"/>
    <cellStyle name="Обычный 4 8 3 3" xfId="15071" xr:uid="{00000000-0005-0000-0000-0000B33A0000}"/>
    <cellStyle name="Обычный 4 8 3 3 2" xfId="15072" xr:uid="{00000000-0005-0000-0000-0000B43A0000}"/>
    <cellStyle name="Обычный 4 8 3 4" xfId="15073" xr:uid="{00000000-0005-0000-0000-0000B53A0000}"/>
    <cellStyle name="Обычный 4 8 4" xfId="15074" xr:uid="{00000000-0005-0000-0000-0000B63A0000}"/>
    <cellStyle name="Обычный 4 8 4 2" xfId="15075" xr:uid="{00000000-0005-0000-0000-0000B73A0000}"/>
    <cellStyle name="Обычный 4 8 4 2 2" xfId="15076" xr:uid="{00000000-0005-0000-0000-0000B83A0000}"/>
    <cellStyle name="Обычный 4 8 4 3" xfId="15077" xr:uid="{00000000-0005-0000-0000-0000B93A0000}"/>
    <cellStyle name="Обычный 4 8 5" xfId="15078" xr:uid="{00000000-0005-0000-0000-0000BA3A0000}"/>
    <cellStyle name="Обычный 4 8 5 2" xfId="15079" xr:uid="{00000000-0005-0000-0000-0000BB3A0000}"/>
    <cellStyle name="Обычный 4 8 5 2 2" xfId="15080" xr:uid="{00000000-0005-0000-0000-0000BC3A0000}"/>
    <cellStyle name="Обычный 4 8 5 3" xfId="15081" xr:uid="{00000000-0005-0000-0000-0000BD3A0000}"/>
    <cellStyle name="Обычный 4 8 6" xfId="15082" xr:uid="{00000000-0005-0000-0000-0000BE3A0000}"/>
    <cellStyle name="Обычный 4 8 6 2" xfId="15083" xr:uid="{00000000-0005-0000-0000-0000BF3A0000}"/>
    <cellStyle name="Обычный 4 8 7" xfId="15084" xr:uid="{00000000-0005-0000-0000-0000C03A0000}"/>
    <cellStyle name="Обычный 4 9" xfId="15085" xr:uid="{00000000-0005-0000-0000-0000C13A0000}"/>
    <cellStyle name="Обычный 4 9 2" xfId="15086" xr:uid="{00000000-0005-0000-0000-0000C23A0000}"/>
    <cellStyle name="Обычный 4 9 2 2" xfId="15087" xr:uid="{00000000-0005-0000-0000-0000C33A0000}"/>
    <cellStyle name="Обычный 4 9 2 2 2" xfId="15088" xr:uid="{00000000-0005-0000-0000-0000C43A0000}"/>
    <cellStyle name="Обычный 4 9 2 2 2 2" xfId="15089" xr:uid="{00000000-0005-0000-0000-0000C53A0000}"/>
    <cellStyle name="Обычный 4 9 2 2 3" xfId="15090" xr:uid="{00000000-0005-0000-0000-0000C63A0000}"/>
    <cellStyle name="Обычный 4 9 2 3" xfId="15091" xr:uid="{00000000-0005-0000-0000-0000C73A0000}"/>
    <cellStyle name="Обычный 4 9 2 3 2" xfId="15092" xr:uid="{00000000-0005-0000-0000-0000C83A0000}"/>
    <cellStyle name="Обычный 4 9 2 3 2 2" xfId="15093" xr:uid="{00000000-0005-0000-0000-0000C93A0000}"/>
    <cellStyle name="Обычный 4 9 2 3 3" xfId="15094" xr:uid="{00000000-0005-0000-0000-0000CA3A0000}"/>
    <cellStyle name="Обычный 4 9 2 4" xfId="15095" xr:uid="{00000000-0005-0000-0000-0000CB3A0000}"/>
    <cellStyle name="Обычный 4 9 2 4 2" xfId="15096" xr:uid="{00000000-0005-0000-0000-0000CC3A0000}"/>
    <cellStyle name="Обычный 4 9 2 5" xfId="15097" xr:uid="{00000000-0005-0000-0000-0000CD3A0000}"/>
    <cellStyle name="Обычный 4 9 3" xfId="15098" xr:uid="{00000000-0005-0000-0000-0000CE3A0000}"/>
    <cellStyle name="Обычный 4 9 3 2" xfId="15099" xr:uid="{00000000-0005-0000-0000-0000CF3A0000}"/>
    <cellStyle name="Обычный 4 9 3 2 2" xfId="15100" xr:uid="{00000000-0005-0000-0000-0000D03A0000}"/>
    <cellStyle name="Обычный 4 9 3 2 2 2" xfId="15101" xr:uid="{00000000-0005-0000-0000-0000D13A0000}"/>
    <cellStyle name="Обычный 4 9 3 2 3" xfId="15102" xr:uid="{00000000-0005-0000-0000-0000D23A0000}"/>
    <cellStyle name="Обычный 4 9 3 3" xfId="15103" xr:uid="{00000000-0005-0000-0000-0000D33A0000}"/>
    <cellStyle name="Обычный 4 9 3 3 2" xfId="15104" xr:uid="{00000000-0005-0000-0000-0000D43A0000}"/>
    <cellStyle name="Обычный 4 9 3 4" xfId="15105" xr:uid="{00000000-0005-0000-0000-0000D53A0000}"/>
    <cellStyle name="Обычный 4 9 4" xfId="15106" xr:uid="{00000000-0005-0000-0000-0000D63A0000}"/>
    <cellStyle name="Обычный 4 9 4 2" xfId="15107" xr:uid="{00000000-0005-0000-0000-0000D73A0000}"/>
    <cellStyle name="Обычный 4 9 4 2 2" xfId="15108" xr:uid="{00000000-0005-0000-0000-0000D83A0000}"/>
    <cellStyle name="Обычный 4 9 4 3" xfId="15109" xr:uid="{00000000-0005-0000-0000-0000D93A0000}"/>
    <cellStyle name="Обычный 4 9 5" xfId="15110" xr:uid="{00000000-0005-0000-0000-0000DA3A0000}"/>
    <cellStyle name="Обычный 4 9 5 2" xfId="15111" xr:uid="{00000000-0005-0000-0000-0000DB3A0000}"/>
    <cellStyle name="Обычный 4 9 5 2 2" xfId="15112" xr:uid="{00000000-0005-0000-0000-0000DC3A0000}"/>
    <cellStyle name="Обычный 4 9 5 3" xfId="15113" xr:uid="{00000000-0005-0000-0000-0000DD3A0000}"/>
    <cellStyle name="Обычный 4 9 6" xfId="15114" xr:uid="{00000000-0005-0000-0000-0000DE3A0000}"/>
    <cellStyle name="Обычный 4 9 6 2" xfId="15115" xr:uid="{00000000-0005-0000-0000-0000DF3A0000}"/>
    <cellStyle name="Обычный 4 9 7" xfId="15116" xr:uid="{00000000-0005-0000-0000-0000E03A0000}"/>
    <cellStyle name="Обычный 4_КАСКАД" xfId="15117" xr:uid="{00000000-0005-0000-0000-0000E13A0000}"/>
    <cellStyle name="Обычный 40" xfId="121" xr:uid="{00000000-0005-0000-0000-0000E23A0000}"/>
    <cellStyle name="Обычный 40 2" xfId="15119" xr:uid="{00000000-0005-0000-0000-0000E33A0000}"/>
    <cellStyle name="Обычный 40 2 2" xfId="15120" xr:uid="{00000000-0005-0000-0000-0000E43A0000}"/>
    <cellStyle name="Обычный 40 2 2 2" xfId="15121" xr:uid="{00000000-0005-0000-0000-0000E53A0000}"/>
    <cellStyle name="Обычный 40 2 2 2 2" xfId="15122" xr:uid="{00000000-0005-0000-0000-0000E63A0000}"/>
    <cellStyle name="Обычный 40 2 2 2 2 2" xfId="15123" xr:uid="{00000000-0005-0000-0000-0000E73A0000}"/>
    <cellStyle name="Обычный 40 2 2 2 3" xfId="15124" xr:uid="{00000000-0005-0000-0000-0000E83A0000}"/>
    <cellStyle name="Обычный 40 2 2 3" xfId="15125" xr:uid="{00000000-0005-0000-0000-0000E93A0000}"/>
    <cellStyle name="Обычный 40 2 2 3 2" xfId="15126" xr:uid="{00000000-0005-0000-0000-0000EA3A0000}"/>
    <cellStyle name="Обычный 40 2 2 3 2 2" xfId="15127" xr:uid="{00000000-0005-0000-0000-0000EB3A0000}"/>
    <cellStyle name="Обычный 40 2 2 3 3" xfId="15128" xr:uid="{00000000-0005-0000-0000-0000EC3A0000}"/>
    <cellStyle name="Обычный 40 2 2 4" xfId="15129" xr:uid="{00000000-0005-0000-0000-0000ED3A0000}"/>
    <cellStyle name="Обычный 40 2 2 4 2" xfId="15130" xr:uid="{00000000-0005-0000-0000-0000EE3A0000}"/>
    <cellStyle name="Обычный 40 2 2 5" xfId="15131" xr:uid="{00000000-0005-0000-0000-0000EF3A0000}"/>
    <cellStyle name="Обычный 40 2 3" xfId="15132" xr:uid="{00000000-0005-0000-0000-0000F03A0000}"/>
    <cellStyle name="Обычный 40 2 3 2" xfId="15133" xr:uid="{00000000-0005-0000-0000-0000F13A0000}"/>
    <cellStyle name="Обычный 40 2 3 2 2" xfId="15134" xr:uid="{00000000-0005-0000-0000-0000F23A0000}"/>
    <cellStyle name="Обычный 40 2 3 2 2 2" xfId="15135" xr:uid="{00000000-0005-0000-0000-0000F33A0000}"/>
    <cellStyle name="Обычный 40 2 3 2 3" xfId="15136" xr:uid="{00000000-0005-0000-0000-0000F43A0000}"/>
    <cellStyle name="Обычный 40 2 3 3" xfId="15137" xr:uid="{00000000-0005-0000-0000-0000F53A0000}"/>
    <cellStyle name="Обычный 40 2 3 3 2" xfId="15138" xr:uid="{00000000-0005-0000-0000-0000F63A0000}"/>
    <cellStyle name="Обычный 40 2 3 4" xfId="15139" xr:uid="{00000000-0005-0000-0000-0000F73A0000}"/>
    <cellStyle name="Обычный 40 2 4" xfId="15140" xr:uid="{00000000-0005-0000-0000-0000F83A0000}"/>
    <cellStyle name="Обычный 40 2 4 2" xfId="15141" xr:uid="{00000000-0005-0000-0000-0000F93A0000}"/>
    <cellStyle name="Обычный 40 2 4 2 2" xfId="15142" xr:uid="{00000000-0005-0000-0000-0000FA3A0000}"/>
    <cellStyle name="Обычный 40 2 4 3" xfId="15143" xr:uid="{00000000-0005-0000-0000-0000FB3A0000}"/>
    <cellStyle name="Обычный 40 3" xfId="15144" xr:uid="{00000000-0005-0000-0000-0000FC3A0000}"/>
    <cellStyle name="Обычный 40 3 2" xfId="15145" xr:uid="{00000000-0005-0000-0000-0000FD3A0000}"/>
    <cellStyle name="Обычный 40 3 3" xfId="15146" xr:uid="{00000000-0005-0000-0000-0000FE3A0000}"/>
    <cellStyle name="Обычный 40 3 3 2" xfId="15147" xr:uid="{00000000-0005-0000-0000-0000FF3A0000}"/>
    <cellStyle name="Обычный 40 3 3 2 2" xfId="15148" xr:uid="{00000000-0005-0000-0000-0000003B0000}"/>
    <cellStyle name="Обычный 40 3 3 3" xfId="15149" xr:uid="{00000000-0005-0000-0000-0000013B0000}"/>
    <cellStyle name="Обычный 40 3 4" xfId="15150" xr:uid="{00000000-0005-0000-0000-0000023B0000}"/>
    <cellStyle name="Обычный 40 3 4 2" xfId="15151" xr:uid="{00000000-0005-0000-0000-0000033B0000}"/>
    <cellStyle name="Обычный 40 3 5" xfId="15152" xr:uid="{00000000-0005-0000-0000-0000043B0000}"/>
    <cellStyle name="Обычный 40 4" xfId="15153" xr:uid="{00000000-0005-0000-0000-0000053B0000}"/>
    <cellStyle name="Обычный 40 4 2" xfId="15154" xr:uid="{00000000-0005-0000-0000-0000063B0000}"/>
    <cellStyle name="Обычный 40 4 2 2" xfId="15155" xr:uid="{00000000-0005-0000-0000-0000073B0000}"/>
    <cellStyle name="Обычный 40 4 3" xfId="15156" xr:uid="{00000000-0005-0000-0000-0000083B0000}"/>
    <cellStyle name="Обычный 40 5" xfId="15118" xr:uid="{00000000-0005-0000-0000-0000093B0000}"/>
    <cellStyle name="Обычный 41" xfId="15157" xr:uid="{00000000-0005-0000-0000-00000A3B0000}"/>
    <cellStyle name="Обычный 41 2" xfId="15158" xr:uid="{00000000-0005-0000-0000-00000B3B0000}"/>
    <cellStyle name="Обычный 41 2 2" xfId="15159" xr:uid="{00000000-0005-0000-0000-00000C3B0000}"/>
    <cellStyle name="Обычный 41 2 2 2" xfId="15160" xr:uid="{00000000-0005-0000-0000-00000D3B0000}"/>
    <cellStyle name="Обычный 41 2 2 2 2" xfId="15161" xr:uid="{00000000-0005-0000-0000-00000E3B0000}"/>
    <cellStyle name="Обычный 41 2 2 2 2 2" xfId="15162" xr:uid="{00000000-0005-0000-0000-00000F3B0000}"/>
    <cellStyle name="Обычный 41 2 2 2 3" xfId="15163" xr:uid="{00000000-0005-0000-0000-0000103B0000}"/>
    <cellStyle name="Обычный 41 2 2 3" xfId="15164" xr:uid="{00000000-0005-0000-0000-0000113B0000}"/>
    <cellStyle name="Обычный 41 2 2 3 2" xfId="15165" xr:uid="{00000000-0005-0000-0000-0000123B0000}"/>
    <cellStyle name="Обычный 41 2 2 3 2 2" xfId="15166" xr:uid="{00000000-0005-0000-0000-0000133B0000}"/>
    <cellStyle name="Обычный 41 2 2 3 3" xfId="15167" xr:uid="{00000000-0005-0000-0000-0000143B0000}"/>
    <cellStyle name="Обычный 41 2 2 4" xfId="15168" xr:uid="{00000000-0005-0000-0000-0000153B0000}"/>
    <cellStyle name="Обычный 41 2 2 4 2" xfId="15169" xr:uid="{00000000-0005-0000-0000-0000163B0000}"/>
    <cellStyle name="Обычный 41 2 2 5" xfId="15170" xr:uid="{00000000-0005-0000-0000-0000173B0000}"/>
    <cellStyle name="Обычный 41 2 3" xfId="15171" xr:uid="{00000000-0005-0000-0000-0000183B0000}"/>
    <cellStyle name="Обычный 41 2 3 2" xfId="15172" xr:uid="{00000000-0005-0000-0000-0000193B0000}"/>
    <cellStyle name="Обычный 41 2 3 2 2" xfId="15173" xr:uid="{00000000-0005-0000-0000-00001A3B0000}"/>
    <cellStyle name="Обычный 41 2 3 2 2 2" xfId="15174" xr:uid="{00000000-0005-0000-0000-00001B3B0000}"/>
    <cellStyle name="Обычный 41 2 3 2 3" xfId="15175" xr:uid="{00000000-0005-0000-0000-00001C3B0000}"/>
    <cellStyle name="Обычный 41 2 3 3" xfId="15176" xr:uid="{00000000-0005-0000-0000-00001D3B0000}"/>
    <cellStyle name="Обычный 41 2 3 3 2" xfId="15177" xr:uid="{00000000-0005-0000-0000-00001E3B0000}"/>
    <cellStyle name="Обычный 41 2 3 4" xfId="15178" xr:uid="{00000000-0005-0000-0000-00001F3B0000}"/>
    <cellStyle name="Обычный 41 2 4" xfId="15179" xr:uid="{00000000-0005-0000-0000-0000203B0000}"/>
    <cellStyle name="Обычный 41 2 4 2" xfId="15180" xr:uid="{00000000-0005-0000-0000-0000213B0000}"/>
    <cellStyle name="Обычный 41 2 4 2 2" xfId="15181" xr:uid="{00000000-0005-0000-0000-0000223B0000}"/>
    <cellStyle name="Обычный 41 2 4 3" xfId="15182" xr:uid="{00000000-0005-0000-0000-0000233B0000}"/>
    <cellStyle name="Обычный 41 3" xfId="15183" xr:uid="{00000000-0005-0000-0000-0000243B0000}"/>
    <cellStyle name="Обычный 41 3 2" xfId="15184" xr:uid="{00000000-0005-0000-0000-0000253B0000}"/>
    <cellStyle name="Обычный 41 3 3" xfId="15185" xr:uid="{00000000-0005-0000-0000-0000263B0000}"/>
    <cellStyle name="Обычный 41 3 3 2" xfId="15186" xr:uid="{00000000-0005-0000-0000-0000273B0000}"/>
    <cellStyle name="Обычный 41 3 3 2 2" xfId="15187" xr:uid="{00000000-0005-0000-0000-0000283B0000}"/>
    <cellStyle name="Обычный 41 3 3 3" xfId="15188" xr:uid="{00000000-0005-0000-0000-0000293B0000}"/>
    <cellStyle name="Обычный 41 3 4" xfId="15189" xr:uid="{00000000-0005-0000-0000-00002A3B0000}"/>
    <cellStyle name="Обычный 41 3 4 2" xfId="15190" xr:uid="{00000000-0005-0000-0000-00002B3B0000}"/>
    <cellStyle name="Обычный 41 3 5" xfId="15191" xr:uid="{00000000-0005-0000-0000-00002C3B0000}"/>
    <cellStyle name="Обычный 41 4" xfId="15192" xr:uid="{00000000-0005-0000-0000-00002D3B0000}"/>
    <cellStyle name="Обычный 41 4 2" xfId="15193" xr:uid="{00000000-0005-0000-0000-00002E3B0000}"/>
    <cellStyle name="Обычный 41 4 2 2" xfId="15194" xr:uid="{00000000-0005-0000-0000-00002F3B0000}"/>
    <cellStyle name="Обычный 41 4 3" xfId="15195" xr:uid="{00000000-0005-0000-0000-0000303B0000}"/>
    <cellStyle name="Обычный 42" xfId="15196" xr:uid="{00000000-0005-0000-0000-0000313B0000}"/>
    <cellStyle name="Обычный 42 2" xfId="15197" xr:uid="{00000000-0005-0000-0000-0000323B0000}"/>
    <cellStyle name="Обычный 42 2 2" xfId="15198" xr:uid="{00000000-0005-0000-0000-0000333B0000}"/>
    <cellStyle name="Обычный 42 2 2 2" xfId="15199" xr:uid="{00000000-0005-0000-0000-0000343B0000}"/>
    <cellStyle name="Обычный 42 2 2 2 2" xfId="15200" xr:uid="{00000000-0005-0000-0000-0000353B0000}"/>
    <cellStyle name="Обычный 42 2 2 2 2 2" xfId="15201" xr:uid="{00000000-0005-0000-0000-0000363B0000}"/>
    <cellStyle name="Обычный 42 2 2 2 3" xfId="15202" xr:uid="{00000000-0005-0000-0000-0000373B0000}"/>
    <cellStyle name="Обычный 42 2 2 3" xfId="15203" xr:uid="{00000000-0005-0000-0000-0000383B0000}"/>
    <cellStyle name="Обычный 42 2 2 3 2" xfId="15204" xr:uid="{00000000-0005-0000-0000-0000393B0000}"/>
    <cellStyle name="Обычный 42 2 2 3 2 2" xfId="15205" xr:uid="{00000000-0005-0000-0000-00003A3B0000}"/>
    <cellStyle name="Обычный 42 2 2 3 3" xfId="15206" xr:uid="{00000000-0005-0000-0000-00003B3B0000}"/>
    <cellStyle name="Обычный 42 2 2 4" xfId="15207" xr:uid="{00000000-0005-0000-0000-00003C3B0000}"/>
    <cellStyle name="Обычный 42 2 2 4 2" xfId="15208" xr:uid="{00000000-0005-0000-0000-00003D3B0000}"/>
    <cellStyle name="Обычный 42 2 2 5" xfId="15209" xr:uid="{00000000-0005-0000-0000-00003E3B0000}"/>
    <cellStyle name="Обычный 42 2 3" xfId="15210" xr:uid="{00000000-0005-0000-0000-00003F3B0000}"/>
    <cellStyle name="Обычный 42 2 3 2" xfId="15211" xr:uid="{00000000-0005-0000-0000-0000403B0000}"/>
    <cellStyle name="Обычный 42 2 3 2 2" xfId="15212" xr:uid="{00000000-0005-0000-0000-0000413B0000}"/>
    <cellStyle name="Обычный 42 2 3 2 2 2" xfId="15213" xr:uid="{00000000-0005-0000-0000-0000423B0000}"/>
    <cellStyle name="Обычный 42 2 3 2 3" xfId="15214" xr:uid="{00000000-0005-0000-0000-0000433B0000}"/>
    <cellStyle name="Обычный 42 2 3 3" xfId="15215" xr:uid="{00000000-0005-0000-0000-0000443B0000}"/>
    <cellStyle name="Обычный 42 2 3 3 2" xfId="15216" xr:uid="{00000000-0005-0000-0000-0000453B0000}"/>
    <cellStyle name="Обычный 42 2 3 4" xfId="15217" xr:uid="{00000000-0005-0000-0000-0000463B0000}"/>
    <cellStyle name="Обычный 42 2 4" xfId="15218" xr:uid="{00000000-0005-0000-0000-0000473B0000}"/>
    <cellStyle name="Обычный 42 2 4 2" xfId="15219" xr:uid="{00000000-0005-0000-0000-0000483B0000}"/>
    <cellStyle name="Обычный 42 2 4 2 2" xfId="15220" xr:uid="{00000000-0005-0000-0000-0000493B0000}"/>
    <cellStyle name="Обычный 42 2 4 3" xfId="15221" xr:uid="{00000000-0005-0000-0000-00004A3B0000}"/>
    <cellStyle name="Обычный 42 3" xfId="15222" xr:uid="{00000000-0005-0000-0000-00004B3B0000}"/>
    <cellStyle name="Обычный 42 3 2" xfId="15223" xr:uid="{00000000-0005-0000-0000-00004C3B0000}"/>
    <cellStyle name="Обычный 42 3 3" xfId="15224" xr:uid="{00000000-0005-0000-0000-00004D3B0000}"/>
    <cellStyle name="Обычный 42 3 3 2" xfId="15225" xr:uid="{00000000-0005-0000-0000-00004E3B0000}"/>
    <cellStyle name="Обычный 42 3 3 2 2" xfId="15226" xr:uid="{00000000-0005-0000-0000-00004F3B0000}"/>
    <cellStyle name="Обычный 42 3 3 3" xfId="15227" xr:uid="{00000000-0005-0000-0000-0000503B0000}"/>
    <cellStyle name="Обычный 42 3 4" xfId="15228" xr:uid="{00000000-0005-0000-0000-0000513B0000}"/>
    <cellStyle name="Обычный 42 3 4 2" xfId="15229" xr:uid="{00000000-0005-0000-0000-0000523B0000}"/>
    <cellStyle name="Обычный 42 3 5" xfId="15230" xr:uid="{00000000-0005-0000-0000-0000533B0000}"/>
    <cellStyle name="Обычный 42 4" xfId="15231" xr:uid="{00000000-0005-0000-0000-0000543B0000}"/>
    <cellStyle name="Обычный 42 4 2" xfId="15232" xr:uid="{00000000-0005-0000-0000-0000553B0000}"/>
    <cellStyle name="Обычный 42 4 2 2" xfId="15233" xr:uid="{00000000-0005-0000-0000-0000563B0000}"/>
    <cellStyle name="Обычный 42 4 3" xfId="15234" xr:uid="{00000000-0005-0000-0000-0000573B0000}"/>
    <cellStyle name="Обычный 43" xfId="15235" xr:uid="{00000000-0005-0000-0000-0000583B0000}"/>
    <cellStyle name="Обычный 43 2" xfId="15236" xr:uid="{00000000-0005-0000-0000-0000593B0000}"/>
    <cellStyle name="Обычный 43 2 2" xfId="15237" xr:uid="{00000000-0005-0000-0000-00005A3B0000}"/>
    <cellStyle name="Обычный 43 2 2 2" xfId="15238" xr:uid="{00000000-0005-0000-0000-00005B3B0000}"/>
    <cellStyle name="Обычный 43 2 2 2 2" xfId="15239" xr:uid="{00000000-0005-0000-0000-00005C3B0000}"/>
    <cellStyle name="Обычный 43 2 2 2 2 2" xfId="15240" xr:uid="{00000000-0005-0000-0000-00005D3B0000}"/>
    <cellStyle name="Обычный 43 2 2 2 3" xfId="15241" xr:uid="{00000000-0005-0000-0000-00005E3B0000}"/>
    <cellStyle name="Обычный 43 2 2 3" xfId="15242" xr:uid="{00000000-0005-0000-0000-00005F3B0000}"/>
    <cellStyle name="Обычный 43 2 2 3 2" xfId="15243" xr:uid="{00000000-0005-0000-0000-0000603B0000}"/>
    <cellStyle name="Обычный 43 2 2 3 2 2" xfId="15244" xr:uid="{00000000-0005-0000-0000-0000613B0000}"/>
    <cellStyle name="Обычный 43 2 2 3 3" xfId="15245" xr:uid="{00000000-0005-0000-0000-0000623B0000}"/>
    <cellStyle name="Обычный 43 2 2 4" xfId="15246" xr:uid="{00000000-0005-0000-0000-0000633B0000}"/>
    <cellStyle name="Обычный 43 2 2 4 2" xfId="15247" xr:uid="{00000000-0005-0000-0000-0000643B0000}"/>
    <cellStyle name="Обычный 43 2 2 5" xfId="15248" xr:uid="{00000000-0005-0000-0000-0000653B0000}"/>
    <cellStyle name="Обычный 43 2 3" xfId="15249" xr:uid="{00000000-0005-0000-0000-0000663B0000}"/>
    <cellStyle name="Обычный 43 2 3 2" xfId="15250" xr:uid="{00000000-0005-0000-0000-0000673B0000}"/>
    <cellStyle name="Обычный 43 2 3 2 2" xfId="15251" xr:uid="{00000000-0005-0000-0000-0000683B0000}"/>
    <cellStyle name="Обычный 43 2 3 2 2 2" xfId="15252" xr:uid="{00000000-0005-0000-0000-0000693B0000}"/>
    <cellStyle name="Обычный 43 2 3 2 3" xfId="15253" xr:uid="{00000000-0005-0000-0000-00006A3B0000}"/>
    <cellStyle name="Обычный 43 2 3 3" xfId="15254" xr:uid="{00000000-0005-0000-0000-00006B3B0000}"/>
    <cellStyle name="Обычный 43 2 3 3 2" xfId="15255" xr:uid="{00000000-0005-0000-0000-00006C3B0000}"/>
    <cellStyle name="Обычный 43 2 3 4" xfId="15256" xr:uid="{00000000-0005-0000-0000-00006D3B0000}"/>
    <cellStyle name="Обычный 43 2 4" xfId="15257" xr:uid="{00000000-0005-0000-0000-00006E3B0000}"/>
    <cellStyle name="Обычный 43 2 4 2" xfId="15258" xr:uid="{00000000-0005-0000-0000-00006F3B0000}"/>
    <cellStyle name="Обычный 43 2 4 2 2" xfId="15259" xr:uid="{00000000-0005-0000-0000-0000703B0000}"/>
    <cellStyle name="Обычный 43 2 4 3" xfId="15260" xr:uid="{00000000-0005-0000-0000-0000713B0000}"/>
    <cellStyle name="Обычный 43 3" xfId="15261" xr:uid="{00000000-0005-0000-0000-0000723B0000}"/>
    <cellStyle name="Обычный 43 3 2" xfId="15262" xr:uid="{00000000-0005-0000-0000-0000733B0000}"/>
    <cellStyle name="Обычный 43 3 3" xfId="15263" xr:uid="{00000000-0005-0000-0000-0000743B0000}"/>
    <cellStyle name="Обычный 43 3 3 2" xfId="15264" xr:uid="{00000000-0005-0000-0000-0000753B0000}"/>
    <cellStyle name="Обычный 43 3 3 2 2" xfId="15265" xr:uid="{00000000-0005-0000-0000-0000763B0000}"/>
    <cellStyle name="Обычный 43 3 3 3" xfId="15266" xr:uid="{00000000-0005-0000-0000-0000773B0000}"/>
    <cellStyle name="Обычный 43 3 4" xfId="15267" xr:uid="{00000000-0005-0000-0000-0000783B0000}"/>
    <cellStyle name="Обычный 43 3 4 2" xfId="15268" xr:uid="{00000000-0005-0000-0000-0000793B0000}"/>
    <cellStyle name="Обычный 43 3 5" xfId="15269" xr:uid="{00000000-0005-0000-0000-00007A3B0000}"/>
    <cellStyle name="Обычный 43 4" xfId="15270" xr:uid="{00000000-0005-0000-0000-00007B3B0000}"/>
    <cellStyle name="Обычный 43 4 2" xfId="15271" xr:uid="{00000000-0005-0000-0000-00007C3B0000}"/>
    <cellStyle name="Обычный 43 4 2 2" xfId="15272" xr:uid="{00000000-0005-0000-0000-00007D3B0000}"/>
    <cellStyle name="Обычный 43 4 3" xfId="15273" xr:uid="{00000000-0005-0000-0000-00007E3B0000}"/>
    <cellStyle name="Обычный 44" xfId="15274" xr:uid="{00000000-0005-0000-0000-00007F3B0000}"/>
    <cellStyle name="Обычный 44 2" xfId="15275" xr:uid="{00000000-0005-0000-0000-0000803B0000}"/>
    <cellStyle name="Обычный 44 2 2" xfId="15276" xr:uid="{00000000-0005-0000-0000-0000813B0000}"/>
    <cellStyle name="Обычный 44 2 2 2" xfId="15277" xr:uid="{00000000-0005-0000-0000-0000823B0000}"/>
    <cellStyle name="Обычный 44 2 2 2 2" xfId="15278" xr:uid="{00000000-0005-0000-0000-0000833B0000}"/>
    <cellStyle name="Обычный 44 2 2 2 2 2" xfId="15279" xr:uid="{00000000-0005-0000-0000-0000843B0000}"/>
    <cellStyle name="Обычный 44 2 2 2 3" xfId="15280" xr:uid="{00000000-0005-0000-0000-0000853B0000}"/>
    <cellStyle name="Обычный 44 2 2 3" xfId="15281" xr:uid="{00000000-0005-0000-0000-0000863B0000}"/>
    <cellStyle name="Обычный 44 2 2 3 2" xfId="15282" xr:uid="{00000000-0005-0000-0000-0000873B0000}"/>
    <cellStyle name="Обычный 44 2 2 3 2 2" xfId="15283" xr:uid="{00000000-0005-0000-0000-0000883B0000}"/>
    <cellStyle name="Обычный 44 2 2 3 3" xfId="15284" xr:uid="{00000000-0005-0000-0000-0000893B0000}"/>
    <cellStyle name="Обычный 44 2 2 4" xfId="15285" xr:uid="{00000000-0005-0000-0000-00008A3B0000}"/>
    <cellStyle name="Обычный 44 2 2 4 2" xfId="15286" xr:uid="{00000000-0005-0000-0000-00008B3B0000}"/>
    <cellStyle name="Обычный 44 2 2 5" xfId="15287" xr:uid="{00000000-0005-0000-0000-00008C3B0000}"/>
    <cellStyle name="Обычный 44 2 3" xfId="15288" xr:uid="{00000000-0005-0000-0000-00008D3B0000}"/>
    <cellStyle name="Обычный 44 2 3 2" xfId="15289" xr:uid="{00000000-0005-0000-0000-00008E3B0000}"/>
    <cellStyle name="Обычный 44 2 3 2 2" xfId="15290" xr:uid="{00000000-0005-0000-0000-00008F3B0000}"/>
    <cellStyle name="Обычный 44 2 3 2 2 2" xfId="15291" xr:uid="{00000000-0005-0000-0000-0000903B0000}"/>
    <cellStyle name="Обычный 44 2 3 2 3" xfId="15292" xr:uid="{00000000-0005-0000-0000-0000913B0000}"/>
    <cellStyle name="Обычный 44 2 3 3" xfId="15293" xr:uid="{00000000-0005-0000-0000-0000923B0000}"/>
    <cellStyle name="Обычный 44 2 3 3 2" xfId="15294" xr:uid="{00000000-0005-0000-0000-0000933B0000}"/>
    <cellStyle name="Обычный 44 2 3 4" xfId="15295" xr:uid="{00000000-0005-0000-0000-0000943B0000}"/>
    <cellStyle name="Обычный 44 2 4" xfId="15296" xr:uid="{00000000-0005-0000-0000-0000953B0000}"/>
    <cellStyle name="Обычный 44 2 4 2" xfId="15297" xr:uid="{00000000-0005-0000-0000-0000963B0000}"/>
    <cellStyle name="Обычный 44 2 4 2 2" xfId="15298" xr:uid="{00000000-0005-0000-0000-0000973B0000}"/>
    <cellStyle name="Обычный 44 2 4 3" xfId="15299" xr:uid="{00000000-0005-0000-0000-0000983B0000}"/>
    <cellStyle name="Обычный 44 3" xfId="15300" xr:uid="{00000000-0005-0000-0000-0000993B0000}"/>
    <cellStyle name="Обычный 44 3 2" xfId="15301" xr:uid="{00000000-0005-0000-0000-00009A3B0000}"/>
    <cellStyle name="Обычный 44 3 3" xfId="15302" xr:uid="{00000000-0005-0000-0000-00009B3B0000}"/>
    <cellStyle name="Обычный 44 3 3 2" xfId="15303" xr:uid="{00000000-0005-0000-0000-00009C3B0000}"/>
    <cellStyle name="Обычный 44 3 3 2 2" xfId="15304" xr:uid="{00000000-0005-0000-0000-00009D3B0000}"/>
    <cellStyle name="Обычный 44 3 3 3" xfId="15305" xr:uid="{00000000-0005-0000-0000-00009E3B0000}"/>
    <cellStyle name="Обычный 44 3 4" xfId="15306" xr:uid="{00000000-0005-0000-0000-00009F3B0000}"/>
    <cellStyle name="Обычный 44 3 4 2" xfId="15307" xr:uid="{00000000-0005-0000-0000-0000A03B0000}"/>
    <cellStyle name="Обычный 44 3 5" xfId="15308" xr:uid="{00000000-0005-0000-0000-0000A13B0000}"/>
    <cellStyle name="Обычный 44 4" xfId="15309" xr:uid="{00000000-0005-0000-0000-0000A23B0000}"/>
    <cellStyle name="Обычный 44 4 2" xfId="15310" xr:uid="{00000000-0005-0000-0000-0000A33B0000}"/>
    <cellStyle name="Обычный 44 4 2 2" xfId="15311" xr:uid="{00000000-0005-0000-0000-0000A43B0000}"/>
    <cellStyle name="Обычный 44 4 3" xfId="15312" xr:uid="{00000000-0005-0000-0000-0000A53B0000}"/>
    <cellStyle name="Обычный 45" xfId="15313" xr:uid="{00000000-0005-0000-0000-0000A63B0000}"/>
    <cellStyle name="Обычный 45 2" xfId="15314" xr:uid="{00000000-0005-0000-0000-0000A73B0000}"/>
    <cellStyle name="Обычный 45 2 2" xfId="15315" xr:uid="{00000000-0005-0000-0000-0000A83B0000}"/>
    <cellStyle name="Обычный 45 3" xfId="15316" xr:uid="{00000000-0005-0000-0000-0000A93B0000}"/>
    <cellStyle name="Обычный 45 3 2" xfId="15317" xr:uid="{00000000-0005-0000-0000-0000AA3B0000}"/>
    <cellStyle name="Обычный 45 3 2 2" xfId="15318" xr:uid="{00000000-0005-0000-0000-0000AB3B0000}"/>
    <cellStyle name="Обычный 45 3 2 2 2" xfId="15319" xr:uid="{00000000-0005-0000-0000-0000AC3B0000}"/>
    <cellStyle name="Обычный 45 3 2 2 2 2" xfId="15320" xr:uid="{00000000-0005-0000-0000-0000AD3B0000}"/>
    <cellStyle name="Обычный 45 3 2 2 3" xfId="15321" xr:uid="{00000000-0005-0000-0000-0000AE3B0000}"/>
    <cellStyle name="Обычный 45 3 2 3" xfId="15322" xr:uid="{00000000-0005-0000-0000-0000AF3B0000}"/>
    <cellStyle name="Обычный 45 3 2 3 2" xfId="15323" xr:uid="{00000000-0005-0000-0000-0000B03B0000}"/>
    <cellStyle name="Обычный 45 3 2 3 2 2" xfId="15324" xr:uid="{00000000-0005-0000-0000-0000B13B0000}"/>
    <cellStyle name="Обычный 45 3 2 3 3" xfId="15325" xr:uid="{00000000-0005-0000-0000-0000B23B0000}"/>
    <cellStyle name="Обычный 45 3 2 4" xfId="15326" xr:uid="{00000000-0005-0000-0000-0000B33B0000}"/>
    <cellStyle name="Обычный 45 3 2 4 2" xfId="15327" xr:uid="{00000000-0005-0000-0000-0000B43B0000}"/>
    <cellStyle name="Обычный 45 3 2 5" xfId="15328" xr:uid="{00000000-0005-0000-0000-0000B53B0000}"/>
    <cellStyle name="Обычный 45 3 3" xfId="15329" xr:uid="{00000000-0005-0000-0000-0000B63B0000}"/>
    <cellStyle name="Обычный 45 3 3 2" xfId="15330" xr:uid="{00000000-0005-0000-0000-0000B73B0000}"/>
    <cellStyle name="Обычный 45 3 3 2 2" xfId="15331" xr:uid="{00000000-0005-0000-0000-0000B83B0000}"/>
    <cellStyle name="Обычный 45 3 3 2 2 2" xfId="15332" xr:uid="{00000000-0005-0000-0000-0000B93B0000}"/>
    <cellStyle name="Обычный 45 3 3 2 3" xfId="15333" xr:uid="{00000000-0005-0000-0000-0000BA3B0000}"/>
    <cellStyle name="Обычный 45 3 3 3" xfId="15334" xr:uid="{00000000-0005-0000-0000-0000BB3B0000}"/>
    <cellStyle name="Обычный 45 3 3 3 2" xfId="15335" xr:uid="{00000000-0005-0000-0000-0000BC3B0000}"/>
    <cellStyle name="Обычный 45 3 3 4" xfId="15336" xr:uid="{00000000-0005-0000-0000-0000BD3B0000}"/>
    <cellStyle name="Обычный 45 3 4" xfId="15337" xr:uid="{00000000-0005-0000-0000-0000BE3B0000}"/>
    <cellStyle name="Обычный 45 3 4 2" xfId="15338" xr:uid="{00000000-0005-0000-0000-0000BF3B0000}"/>
    <cellStyle name="Обычный 45 3 4 2 2" xfId="15339" xr:uid="{00000000-0005-0000-0000-0000C03B0000}"/>
    <cellStyle name="Обычный 45 3 4 3" xfId="15340" xr:uid="{00000000-0005-0000-0000-0000C13B0000}"/>
    <cellStyle name="Обычный 45 4" xfId="15341" xr:uid="{00000000-0005-0000-0000-0000C23B0000}"/>
    <cellStyle name="Обычный 45 4 2" xfId="15342" xr:uid="{00000000-0005-0000-0000-0000C33B0000}"/>
    <cellStyle name="Обычный 45 4 2 2" xfId="15343" xr:uid="{00000000-0005-0000-0000-0000C43B0000}"/>
    <cellStyle name="Обычный 45 4 2 2 2" xfId="15344" xr:uid="{00000000-0005-0000-0000-0000C53B0000}"/>
    <cellStyle name="Обычный 45 4 2 3" xfId="15345" xr:uid="{00000000-0005-0000-0000-0000C63B0000}"/>
    <cellStyle name="Обычный 45 4 3" xfId="15346" xr:uid="{00000000-0005-0000-0000-0000C73B0000}"/>
    <cellStyle name="Обычный 45 4 3 2" xfId="15347" xr:uid="{00000000-0005-0000-0000-0000C83B0000}"/>
    <cellStyle name="Обычный 45 4 4" xfId="15348" xr:uid="{00000000-0005-0000-0000-0000C93B0000}"/>
    <cellStyle name="Обычный 45 5" xfId="15349" xr:uid="{00000000-0005-0000-0000-0000CA3B0000}"/>
    <cellStyle name="Обычный 45 5 2" xfId="15350" xr:uid="{00000000-0005-0000-0000-0000CB3B0000}"/>
    <cellStyle name="Обычный 45 5 2 2" xfId="15351" xr:uid="{00000000-0005-0000-0000-0000CC3B0000}"/>
    <cellStyle name="Обычный 45 5 3" xfId="15352" xr:uid="{00000000-0005-0000-0000-0000CD3B0000}"/>
    <cellStyle name="Обычный 46" xfId="15353" xr:uid="{00000000-0005-0000-0000-0000CE3B0000}"/>
    <cellStyle name="Обычный 46 2" xfId="15354" xr:uid="{00000000-0005-0000-0000-0000CF3B0000}"/>
    <cellStyle name="Обычный 46 2 2" xfId="15355" xr:uid="{00000000-0005-0000-0000-0000D03B0000}"/>
    <cellStyle name="Обычный 46 3" xfId="15356" xr:uid="{00000000-0005-0000-0000-0000D13B0000}"/>
    <cellStyle name="Обычный 46 3 2" xfId="15357" xr:uid="{00000000-0005-0000-0000-0000D23B0000}"/>
    <cellStyle name="Обычный 46 3 2 2" xfId="15358" xr:uid="{00000000-0005-0000-0000-0000D33B0000}"/>
    <cellStyle name="Обычный 46 3 2 2 2" xfId="15359" xr:uid="{00000000-0005-0000-0000-0000D43B0000}"/>
    <cellStyle name="Обычный 46 3 2 2 2 2" xfId="15360" xr:uid="{00000000-0005-0000-0000-0000D53B0000}"/>
    <cellStyle name="Обычный 46 3 2 2 3" xfId="15361" xr:uid="{00000000-0005-0000-0000-0000D63B0000}"/>
    <cellStyle name="Обычный 46 3 2 3" xfId="15362" xr:uid="{00000000-0005-0000-0000-0000D73B0000}"/>
    <cellStyle name="Обычный 46 3 2 3 2" xfId="15363" xr:uid="{00000000-0005-0000-0000-0000D83B0000}"/>
    <cellStyle name="Обычный 46 3 2 3 2 2" xfId="15364" xr:uid="{00000000-0005-0000-0000-0000D93B0000}"/>
    <cellStyle name="Обычный 46 3 2 3 3" xfId="15365" xr:uid="{00000000-0005-0000-0000-0000DA3B0000}"/>
    <cellStyle name="Обычный 46 3 2 4" xfId="15366" xr:uid="{00000000-0005-0000-0000-0000DB3B0000}"/>
    <cellStyle name="Обычный 46 3 2 4 2" xfId="15367" xr:uid="{00000000-0005-0000-0000-0000DC3B0000}"/>
    <cellStyle name="Обычный 46 3 2 5" xfId="15368" xr:uid="{00000000-0005-0000-0000-0000DD3B0000}"/>
    <cellStyle name="Обычный 46 3 3" xfId="15369" xr:uid="{00000000-0005-0000-0000-0000DE3B0000}"/>
    <cellStyle name="Обычный 46 3 3 2" xfId="15370" xr:uid="{00000000-0005-0000-0000-0000DF3B0000}"/>
    <cellStyle name="Обычный 46 3 3 2 2" xfId="15371" xr:uid="{00000000-0005-0000-0000-0000E03B0000}"/>
    <cellStyle name="Обычный 46 3 3 2 2 2" xfId="15372" xr:uid="{00000000-0005-0000-0000-0000E13B0000}"/>
    <cellStyle name="Обычный 46 3 3 2 3" xfId="15373" xr:uid="{00000000-0005-0000-0000-0000E23B0000}"/>
    <cellStyle name="Обычный 46 3 3 3" xfId="15374" xr:uid="{00000000-0005-0000-0000-0000E33B0000}"/>
    <cellStyle name="Обычный 46 3 3 3 2" xfId="15375" xr:uid="{00000000-0005-0000-0000-0000E43B0000}"/>
    <cellStyle name="Обычный 46 3 3 4" xfId="15376" xr:uid="{00000000-0005-0000-0000-0000E53B0000}"/>
    <cellStyle name="Обычный 46 3 4" xfId="15377" xr:uid="{00000000-0005-0000-0000-0000E63B0000}"/>
    <cellStyle name="Обычный 46 3 4 2" xfId="15378" xr:uid="{00000000-0005-0000-0000-0000E73B0000}"/>
    <cellStyle name="Обычный 46 3 4 2 2" xfId="15379" xr:uid="{00000000-0005-0000-0000-0000E83B0000}"/>
    <cellStyle name="Обычный 46 3 4 3" xfId="15380" xr:uid="{00000000-0005-0000-0000-0000E93B0000}"/>
    <cellStyle name="Обычный 46 4" xfId="15381" xr:uid="{00000000-0005-0000-0000-0000EA3B0000}"/>
    <cellStyle name="Обычный 46 4 2" xfId="15382" xr:uid="{00000000-0005-0000-0000-0000EB3B0000}"/>
    <cellStyle name="Обычный 46 4 2 2" xfId="15383" xr:uid="{00000000-0005-0000-0000-0000EC3B0000}"/>
    <cellStyle name="Обычный 46 4 2 2 2" xfId="15384" xr:uid="{00000000-0005-0000-0000-0000ED3B0000}"/>
    <cellStyle name="Обычный 46 4 2 3" xfId="15385" xr:uid="{00000000-0005-0000-0000-0000EE3B0000}"/>
    <cellStyle name="Обычный 46 4 3" xfId="15386" xr:uid="{00000000-0005-0000-0000-0000EF3B0000}"/>
    <cellStyle name="Обычный 46 4 3 2" xfId="15387" xr:uid="{00000000-0005-0000-0000-0000F03B0000}"/>
    <cellStyle name="Обычный 46 4 4" xfId="15388" xr:uid="{00000000-0005-0000-0000-0000F13B0000}"/>
    <cellStyle name="Обычный 46 5" xfId="15389" xr:uid="{00000000-0005-0000-0000-0000F23B0000}"/>
    <cellStyle name="Обычный 46 5 2" xfId="15390" xr:uid="{00000000-0005-0000-0000-0000F33B0000}"/>
    <cellStyle name="Обычный 46 5 2 2" xfId="15391" xr:uid="{00000000-0005-0000-0000-0000F43B0000}"/>
    <cellStyle name="Обычный 46 5 3" xfId="15392" xr:uid="{00000000-0005-0000-0000-0000F53B0000}"/>
    <cellStyle name="Обычный 47" xfId="15393" xr:uid="{00000000-0005-0000-0000-0000F63B0000}"/>
    <cellStyle name="Обычный 47 2" xfId="15394" xr:uid="{00000000-0005-0000-0000-0000F73B0000}"/>
    <cellStyle name="Обычный 47 2 2" xfId="15395" xr:uid="{00000000-0005-0000-0000-0000F83B0000}"/>
    <cellStyle name="Обычный 47 2 2 2" xfId="15396" xr:uid="{00000000-0005-0000-0000-0000F93B0000}"/>
    <cellStyle name="Обычный 47 2 2 2 2" xfId="15397" xr:uid="{00000000-0005-0000-0000-0000FA3B0000}"/>
    <cellStyle name="Обычный 47 2 2 2 2 2" xfId="15398" xr:uid="{00000000-0005-0000-0000-0000FB3B0000}"/>
    <cellStyle name="Обычный 47 2 2 2 3" xfId="15399" xr:uid="{00000000-0005-0000-0000-0000FC3B0000}"/>
    <cellStyle name="Обычный 47 2 2 3" xfId="15400" xr:uid="{00000000-0005-0000-0000-0000FD3B0000}"/>
    <cellStyle name="Обычный 47 2 2 3 2" xfId="15401" xr:uid="{00000000-0005-0000-0000-0000FE3B0000}"/>
    <cellStyle name="Обычный 47 2 2 3 2 2" xfId="15402" xr:uid="{00000000-0005-0000-0000-0000FF3B0000}"/>
    <cellStyle name="Обычный 47 2 2 3 3" xfId="15403" xr:uid="{00000000-0005-0000-0000-0000003C0000}"/>
    <cellStyle name="Обычный 47 2 2 4" xfId="15404" xr:uid="{00000000-0005-0000-0000-0000013C0000}"/>
    <cellStyle name="Обычный 47 2 2 4 2" xfId="15405" xr:uid="{00000000-0005-0000-0000-0000023C0000}"/>
    <cellStyle name="Обычный 47 2 2 5" xfId="15406" xr:uid="{00000000-0005-0000-0000-0000033C0000}"/>
    <cellStyle name="Обычный 47 2 3" xfId="15407" xr:uid="{00000000-0005-0000-0000-0000043C0000}"/>
    <cellStyle name="Обычный 47 2 3 2" xfId="15408" xr:uid="{00000000-0005-0000-0000-0000053C0000}"/>
    <cellStyle name="Обычный 47 2 3 2 2" xfId="15409" xr:uid="{00000000-0005-0000-0000-0000063C0000}"/>
    <cellStyle name="Обычный 47 2 3 2 2 2" xfId="15410" xr:uid="{00000000-0005-0000-0000-0000073C0000}"/>
    <cellStyle name="Обычный 47 2 3 2 3" xfId="15411" xr:uid="{00000000-0005-0000-0000-0000083C0000}"/>
    <cellStyle name="Обычный 47 2 3 3" xfId="15412" xr:uid="{00000000-0005-0000-0000-0000093C0000}"/>
    <cellStyle name="Обычный 47 2 3 3 2" xfId="15413" xr:uid="{00000000-0005-0000-0000-00000A3C0000}"/>
    <cellStyle name="Обычный 47 2 3 4" xfId="15414" xr:uid="{00000000-0005-0000-0000-00000B3C0000}"/>
    <cellStyle name="Обычный 47 2 4" xfId="15415" xr:uid="{00000000-0005-0000-0000-00000C3C0000}"/>
    <cellStyle name="Обычный 47 2 4 2" xfId="15416" xr:uid="{00000000-0005-0000-0000-00000D3C0000}"/>
    <cellStyle name="Обычный 47 2 4 2 2" xfId="15417" xr:uid="{00000000-0005-0000-0000-00000E3C0000}"/>
    <cellStyle name="Обычный 47 2 4 3" xfId="15418" xr:uid="{00000000-0005-0000-0000-00000F3C0000}"/>
    <cellStyle name="Обычный 47 3" xfId="15419" xr:uid="{00000000-0005-0000-0000-0000103C0000}"/>
    <cellStyle name="Обычный 47 3 2" xfId="15420" xr:uid="{00000000-0005-0000-0000-0000113C0000}"/>
    <cellStyle name="Обычный 47 3 3" xfId="15421" xr:uid="{00000000-0005-0000-0000-0000123C0000}"/>
    <cellStyle name="Обычный 47 3 3 2" xfId="15422" xr:uid="{00000000-0005-0000-0000-0000133C0000}"/>
    <cellStyle name="Обычный 47 3 3 2 2" xfId="15423" xr:uid="{00000000-0005-0000-0000-0000143C0000}"/>
    <cellStyle name="Обычный 47 3 3 3" xfId="15424" xr:uid="{00000000-0005-0000-0000-0000153C0000}"/>
    <cellStyle name="Обычный 47 3 4" xfId="15425" xr:uid="{00000000-0005-0000-0000-0000163C0000}"/>
    <cellStyle name="Обычный 47 3 4 2" xfId="15426" xr:uid="{00000000-0005-0000-0000-0000173C0000}"/>
    <cellStyle name="Обычный 47 3 5" xfId="15427" xr:uid="{00000000-0005-0000-0000-0000183C0000}"/>
    <cellStyle name="Обычный 47 4" xfId="15428" xr:uid="{00000000-0005-0000-0000-0000193C0000}"/>
    <cellStyle name="Обычный 47 4 2" xfId="15429" xr:uid="{00000000-0005-0000-0000-00001A3C0000}"/>
    <cellStyle name="Обычный 47 4 2 2" xfId="15430" xr:uid="{00000000-0005-0000-0000-00001B3C0000}"/>
    <cellStyle name="Обычный 47 4 3" xfId="15431" xr:uid="{00000000-0005-0000-0000-00001C3C0000}"/>
    <cellStyle name="Обычный 48" xfId="15432" xr:uid="{00000000-0005-0000-0000-00001D3C0000}"/>
    <cellStyle name="Обычный 48 2" xfId="15433" xr:uid="{00000000-0005-0000-0000-00001E3C0000}"/>
    <cellStyle name="Обычный 48 2 2" xfId="15434" xr:uid="{00000000-0005-0000-0000-00001F3C0000}"/>
    <cellStyle name="Обычный 48 2 2 2" xfId="15435" xr:uid="{00000000-0005-0000-0000-0000203C0000}"/>
    <cellStyle name="Обычный 48 2 2 2 2" xfId="15436" xr:uid="{00000000-0005-0000-0000-0000213C0000}"/>
    <cellStyle name="Обычный 48 2 2 2 2 2" xfId="15437" xr:uid="{00000000-0005-0000-0000-0000223C0000}"/>
    <cellStyle name="Обычный 48 2 2 2 3" xfId="15438" xr:uid="{00000000-0005-0000-0000-0000233C0000}"/>
    <cellStyle name="Обычный 48 2 2 3" xfId="15439" xr:uid="{00000000-0005-0000-0000-0000243C0000}"/>
    <cellStyle name="Обычный 48 2 2 3 2" xfId="15440" xr:uid="{00000000-0005-0000-0000-0000253C0000}"/>
    <cellStyle name="Обычный 48 2 2 3 2 2" xfId="15441" xr:uid="{00000000-0005-0000-0000-0000263C0000}"/>
    <cellStyle name="Обычный 48 2 2 3 3" xfId="15442" xr:uid="{00000000-0005-0000-0000-0000273C0000}"/>
    <cellStyle name="Обычный 48 2 2 4" xfId="15443" xr:uid="{00000000-0005-0000-0000-0000283C0000}"/>
    <cellStyle name="Обычный 48 2 2 4 2" xfId="15444" xr:uid="{00000000-0005-0000-0000-0000293C0000}"/>
    <cellStyle name="Обычный 48 2 2 5" xfId="15445" xr:uid="{00000000-0005-0000-0000-00002A3C0000}"/>
    <cellStyle name="Обычный 48 2 3" xfId="15446" xr:uid="{00000000-0005-0000-0000-00002B3C0000}"/>
    <cellStyle name="Обычный 48 2 3 2" xfId="15447" xr:uid="{00000000-0005-0000-0000-00002C3C0000}"/>
    <cellStyle name="Обычный 48 2 3 2 2" xfId="15448" xr:uid="{00000000-0005-0000-0000-00002D3C0000}"/>
    <cellStyle name="Обычный 48 2 3 2 2 2" xfId="15449" xr:uid="{00000000-0005-0000-0000-00002E3C0000}"/>
    <cellStyle name="Обычный 48 2 3 2 3" xfId="15450" xr:uid="{00000000-0005-0000-0000-00002F3C0000}"/>
    <cellStyle name="Обычный 48 2 3 3" xfId="15451" xr:uid="{00000000-0005-0000-0000-0000303C0000}"/>
    <cellStyle name="Обычный 48 2 3 3 2" xfId="15452" xr:uid="{00000000-0005-0000-0000-0000313C0000}"/>
    <cellStyle name="Обычный 48 2 3 4" xfId="15453" xr:uid="{00000000-0005-0000-0000-0000323C0000}"/>
    <cellStyle name="Обычный 48 2 4" xfId="15454" xr:uid="{00000000-0005-0000-0000-0000333C0000}"/>
    <cellStyle name="Обычный 48 2 4 2" xfId="15455" xr:uid="{00000000-0005-0000-0000-0000343C0000}"/>
    <cellStyle name="Обычный 48 2 4 2 2" xfId="15456" xr:uid="{00000000-0005-0000-0000-0000353C0000}"/>
    <cellStyle name="Обычный 48 2 4 3" xfId="15457" xr:uid="{00000000-0005-0000-0000-0000363C0000}"/>
    <cellStyle name="Обычный 48 3" xfId="15458" xr:uid="{00000000-0005-0000-0000-0000373C0000}"/>
    <cellStyle name="Обычный 48 3 2" xfId="15459" xr:uid="{00000000-0005-0000-0000-0000383C0000}"/>
    <cellStyle name="Обычный 48 3 3" xfId="15460" xr:uid="{00000000-0005-0000-0000-0000393C0000}"/>
    <cellStyle name="Обычный 48 3 3 2" xfId="15461" xr:uid="{00000000-0005-0000-0000-00003A3C0000}"/>
    <cellStyle name="Обычный 48 3 3 2 2" xfId="15462" xr:uid="{00000000-0005-0000-0000-00003B3C0000}"/>
    <cellStyle name="Обычный 48 3 3 3" xfId="15463" xr:uid="{00000000-0005-0000-0000-00003C3C0000}"/>
    <cellStyle name="Обычный 48 3 4" xfId="15464" xr:uid="{00000000-0005-0000-0000-00003D3C0000}"/>
    <cellStyle name="Обычный 48 3 4 2" xfId="15465" xr:uid="{00000000-0005-0000-0000-00003E3C0000}"/>
    <cellStyle name="Обычный 48 3 5" xfId="15466" xr:uid="{00000000-0005-0000-0000-00003F3C0000}"/>
    <cellStyle name="Обычный 48 4" xfId="15467" xr:uid="{00000000-0005-0000-0000-0000403C0000}"/>
    <cellStyle name="Обычный 48 4 2" xfId="15468" xr:uid="{00000000-0005-0000-0000-0000413C0000}"/>
    <cellStyle name="Обычный 48 4 2 2" xfId="15469" xr:uid="{00000000-0005-0000-0000-0000423C0000}"/>
    <cellStyle name="Обычный 48 4 3" xfId="15470" xr:uid="{00000000-0005-0000-0000-0000433C0000}"/>
    <cellStyle name="Обычный 49" xfId="15471" xr:uid="{00000000-0005-0000-0000-0000443C0000}"/>
    <cellStyle name="Обычный 49 10" xfId="15472" xr:uid="{00000000-0005-0000-0000-0000453C0000}"/>
    <cellStyle name="Обычный 49 10 2" xfId="15473" xr:uid="{00000000-0005-0000-0000-0000463C0000}"/>
    <cellStyle name="Обычный 49 10 2 2" xfId="15474" xr:uid="{00000000-0005-0000-0000-0000473C0000}"/>
    <cellStyle name="Обычный 49 10 3" xfId="15475" xr:uid="{00000000-0005-0000-0000-0000483C0000}"/>
    <cellStyle name="Обычный 49 2" xfId="15476" xr:uid="{00000000-0005-0000-0000-0000493C0000}"/>
    <cellStyle name="Обычный 49 2 10" xfId="15477" xr:uid="{00000000-0005-0000-0000-00004A3C0000}"/>
    <cellStyle name="Обычный 49 2 10 2" xfId="15478" xr:uid="{00000000-0005-0000-0000-00004B3C0000}"/>
    <cellStyle name="Обычный 49 2 11" xfId="15479" xr:uid="{00000000-0005-0000-0000-00004C3C0000}"/>
    <cellStyle name="Обычный 49 2 2" xfId="15480" xr:uid="{00000000-0005-0000-0000-00004D3C0000}"/>
    <cellStyle name="Обычный 49 2 2 2" xfId="15481" xr:uid="{00000000-0005-0000-0000-00004E3C0000}"/>
    <cellStyle name="Обычный 49 2 2 2 2" xfId="15482" xr:uid="{00000000-0005-0000-0000-00004F3C0000}"/>
    <cellStyle name="Обычный 49 2 2 2 2 2" xfId="15483" xr:uid="{00000000-0005-0000-0000-0000503C0000}"/>
    <cellStyle name="Обычный 49 2 2 2 2 2 2" xfId="15484" xr:uid="{00000000-0005-0000-0000-0000513C0000}"/>
    <cellStyle name="Обычный 49 2 2 2 2 2 2 2" xfId="15485" xr:uid="{00000000-0005-0000-0000-0000523C0000}"/>
    <cellStyle name="Обычный 49 2 2 2 2 2 3" xfId="15486" xr:uid="{00000000-0005-0000-0000-0000533C0000}"/>
    <cellStyle name="Обычный 49 2 2 2 2 3" xfId="15487" xr:uid="{00000000-0005-0000-0000-0000543C0000}"/>
    <cellStyle name="Обычный 49 2 2 2 2 3 2" xfId="15488" xr:uid="{00000000-0005-0000-0000-0000553C0000}"/>
    <cellStyle name="Обычный 49 2 2 2 2 3 2 2" xfId="15489" xr:uid="{00000000-0005-0000-0000-0000563C0000}"/>
    <cellStyle name="Обычный 49 2 2 2 2 3 3" xfId="15490" xr:uid="{00000000-0005-0000-0000-0000573C0000}"/>
    <cellStyle name="Обычный 49 2 2 2 2 4" xfId="15491" xr:uid="{00000000-0005-0000-0000-0000583C0000}"/>
    <cellStyle name="Обычный 49 2 2 2 2 4 2" xfId="15492" xr:uid="{00000000-0005-0000-0000-0000593C0000}"/>
    <cellStyle name="Обычный 49 2 2 2 2 5" xfId="15493" xr:uid="{00000000-0005-0000-0000-00005A3C0000}"/>
    <cellStyle name="Обычный 49 2 2 2 3" xfId="15494" xr:uid="{00000000-0005-0000-0000-00005B3C0000}"/>
    <cellStyle name="Обычный 49 2 2 2 3 2" xfId="15495" xr:uid="{00000000-0005-0000-0000-00005C3C0000}"/>
    <cellStyle name="Обычный 49 2 2 2 3 2 2" xfId="15496" xr:uid="{00000000-0005-0000-0000-00005D3C0000}"/>
    <cellStyle name="Обычный 49 2 2 2 3 2 2 2" xfId="15497" xr:uid="{00000000-0005-0000-0000-00005E3C0000}"/>
    <cellStyle name="Обычный 49 2 2 2 3 2 3" xfId="15498" xr:uid="{00000000-0005-0000-0000-00005F3C0000}"/>
    <cellStyle name="Обычный 49 2 2 2 3 3" xfId="15499" xr:uid="{00000000-0005-0000-0000-0000603C0000}"/>
    <cellStyle name="Обычный 49 2 2 2 3 3 2" xfId="15500" xr:uid="{00000000-0005-0000-0000-0000613C0000}"/>
    <cellStyle name="Обычный 49 2 2 2 3 4" xfId="15501" xr:uid="{00000000-0005-0000-0000-0000623C0000}"/>
    <cellStyle name="Обычный 49 2 2 2 4" xfId="15502" xr:uid="{00000000-0005-0000-0000-0000633C0000}"/>
    <cellStyle name="Обычный 49 2 2 2 4 2" xfId="15503" xr:uid="{00000000-0005-0000-0000-0000643C0000}"/>
    <cellStyle name="Обычный 49 2 2 2 4 2 2" xfId="15504" xr:uid="{00000000-0005-0000-0000-0000653C0000}"/>
    <cellStyle name="Обычный 49 2 2 2 4 3" xfId="15505" xr:uid="{00000000-0005-0000-0000-0000663C0000}"/>
    <cellStyle name="Обычный 49 2 2 2 5" xfId="15506" xr:uid="{00000000-0005-0000-0000-0000673C0000}"/>
    <cellStyle name="Обычный 49 2 2 2 5 2" xfId="15507" xr:uid="{00000000-0005-0000-0000-0000683C0000}"/>
    <cellStyle name="Обычный 49 2 2 2 5 2 2" xfId="15508" xr:uid="{00000000-0005-0000-0000-0000693C0000}"/>
    <cellStyle name="Обычный 49 2 2 2 5 3" xfId="15509" xr:uid="{00000000-0005-0000-0000-00006A3C0000}"/>
    <cellStyle name="Обычный 49 2 2 2 6" xfId="15510" xr:uid="{00000000-0005-0000-0000-00006B3C0000}"/>
    <cellStyle name="Обычный 49 2 2 2 6 2" xfId="15511" xr:uid="{00000000-0005-0000-0000-00006C3C0000}"/>
    <cellStyle name="Обычный 49 2 2 2 7" xfId="15512" xr:uid="{00000000-0005-0000-0000-00006D3C0000}"/>
    <cellStyle name="Обычный 49 2 2 3" xfId="15513" xr:uid="{00000000-0005-0000-0000-00006E3C0000}"/>
    <cellStyle name="Обычный 49 2 2 3 2" xfId="15514" xr:uid="{00000000-0005-0000-0000-00006F3C0000}"/>
    <cellStyle name="Обычный 49 2 2 3 2 2" xfId="15515" xr:uid="{00000000-0005-0000-0000-0000703C0000}"/>
    <cellStyle name="Обычный 49 2 2 3 2 2 2" xfId="15516" xr:uid="{00000000-0005-0000-0000-0000713C0000}"/>
    <cellStyle name="Обычный 49 2 2 3 2 3" xfId="15517" xr:uid="{00000000-0005-0000-0000-0000723C0000}"/>
    <cellStyle name="Обычный 49 2 2 3 3" xfId="15518" xr:uid="{00000000-0005-0000-0000-0000733C0000}"/>
    <cellStyle name="Обычный 49 2 2 3 3 2" xfId="15519" xr:uid="{00000000-0005-0000-0000-0000743C0000}"/>
    <cellStyle name="Обычный 49 2 2 3 3 2 2" xfId="15520" xr:uid="{00000000-0005-0000-0000-0000753C0000}"/>
    <cellStyle name="Обычный 49 2 2 3 3 3" xfId="15521" xr:uid="{00000000-0005-0000-0000-0000763C0000}"/>
    <cellStyle name="Обычный 49 2 2 3 4" xfId="15522" xr:uid="{00000000-0005-0000-0000-0000773C0000}"/>
    <cellStyle name="Обычный 49 2 2 3 4 2" xfId="15523" xr:uid="{00000000-0005-0000-0000-0000783C0000}"/>
    <cellStyle name="Обычный 49 2 2 3 5" xfId="15524" xr:uid="{00000000-0005-0000-0000-0000793C0000}"/>
    <cellStyle name="Обычный 49 2 2 4" xfId="15525" xr:uid="{00000000-0005-0000-0000-00007A3C0000}"/>
    <cellStyle name="Обычный 49 2 2 4 2" xfId="15526" xr:uid="{00000000-0005-0000-0000-00007B3C0000}"/>
    <cellStyle name="Обычный 49 2 2 4 2 2" xfId="15527" xr:uid="{00000000-0005-0000-0000-00007C3C0000}"/>
    <cellStyle name="Обычный 49 2 2 4 2 2 2" xfId="15528" xr:uid="{00000000-0005-0000-0000-00007D3C0000}"/>
    <cellStyle name="Обычный 49 2 2 4 2 3" xfId="15529" xr:uid="{00000000-0005-0000-0000-00007E3C0000}"/>
    <cellStyle name="Обычный 49 2 2 4 3" xfId="15530" xr:uid="{00000000-0005-0000-0000-00007F3C0000}"/>
    <cellStyle name="Обычный 49 2 2 4 3 2" xfId="15531" xr:uid="{00000000-0005-0000-0000-0000803C0000}"/>
    <cellStyle name="Обычный 49 2 2 4 4" xfId="15532" xr:uid="{00000000-0005-0000-0000-0000813C0000}"/>
    <cellStyle name="Обычный 49 2 2 5" xfId="15533" xr:uid="{00000000-0005-0000-0000-0000823C0000}"/>
    <cellStyle name="Обычный 49 2 2 5 2" xfId="15534" xr:uid="{00000000-0005-0000-0000-0000833C0000}"/>
    <cellStyle name="Обычный 49 2 2 5 2 2" xfId="15535" xr:uid="{00000000-0005-0000-0000-0000843C0000}"/>
    <cellStyle name="Обычный 49 2 2 5 3" xfId="15536" xr:uid="{00000000-0005-0000-0000-0000853C0000}"/>
    <cellStyle name="Обычный 49 2 2 6" xfId="15537" xr:uid="{00000000-0005-0000-0000-0000863C0000}"/>
    <cellStyle name="Обычный 49 2 2 6 2" xfId="15538" xr:uid="{00000000-0005-0000-0000-0000873C0000}"/>
    <cellStyle name="Обычный 49 2 2 6 2 2" xfId="15539" xr:uid="{00000000-0005-0000-0000-0000883C0000}"/>
    <cellStyle name="Обычный 49 2 2 6 3" xfId="15540" xr:uid="{00000000-0005-0000-0000-0000893C0000}"/>
    <cellStyle name="Обычный 49 2 2 7" xfId="15541" xr:uid="{00000000-0005-0000-0000-00008A3C0000}"/>
    <cellStyle name="Обычный 49 2 2 7 2" xfId="15542" xr:uid="{00000000-0005-0000-0000-00008B3C0000}"/>
    <cellStyle name="Обычный 49 2 2 8" xfId="15543" xr:uid="{00000000-0005-0000-0000-00008C3C0000}"/>
    <cellStyle name="Обычный 49 2 3" xfId="15544" xr:uid="{00000000-0005-0000-0000-00008D3C0000}"/>
    <cellStyle name="Обычный 49 2 3 2" xfId="15545" xr:uid="{00000000-0005-0000-0000-00008E3C0000}"/>
    <cellStyle name="Обычный 49 2 3 2 2" xfId="15546" xr:uid="{00000000-0005-0000-0000-00008F3C0000}"/>
    <cellStyle name="Обычный 49 2 3 2 2 2" xfId="15547" xr:uid="{00000000-0005-0000-0000-0000903C0000}"/>
    <cellStyle name="Обычный 49 2 3 2 2 2 2" xfId="15548" xr:uid="{00000000-0005-0000-0000-0000913C0000}"/>
    <cellStyle name="Обычный 49 2 3 2 2 2 2 2" xfId="15549" xr:uid="{00000000-0005-0000-0000-0000923C0000}"/>
    <cellStyle name="Обычный 49 2 3 2 2 2 3" xfId="15550" xr:uid="{00000000-0005-0000-0000-0000933C0000}"/>
    <cellStyle name="Обычный 49 2 3 2 2 3" xfId="15551" xr:uid="{00000000-0005-0000-0000-0000943C0000}"/>
    <cellStyle name="Обычный 49 2 3 2 2 3 2" xfId="15552" xr:uid="{00000000-0005-0000-0000-0000953C0000}"/>
    <cellStyle name="Обычный 49 2 3 2 2 3 2 2" xfId="15553" xr:uid="{00000000-0005-0000-0000-0000963C0000}"/>
    <cellStyle name="Обычный 49 2 3 2 2 3 3" xfId="15554" xr:uid="{00000000-0005-0000-0000-0000973C0000}"/>
    <cellStyle name="Обычный 49 2 3 2 2 4" xfId="15555" xr:uid="{00000000-0005-0000-0000-0000983C0000}"/>
    <cellStyle name="Обычный 49 2 3 2 2 4 2" xfId="15556" xr:uid="{00000000-0005-0000-0000-0000993C0000}"/>
    <cellStyle name="Обычный 49 2 3 2 2 5" xfId="15557" xr:uid="{00000000-0005-0000-0000-00009A3C0000}"/>
    <cellStyle name="Обычный 49 2 3 2 3" xfId="15558" xr:uid="{00000000-0005-0000-0000-00009B3C0000}"/>
    <cellStyle name="Обычный 49 2 3 2 3 2" xfId="15559" xr:uid="{00000000-0005-0000-0000-00009C3C0000}"/>
    <cellStyle name="Обычный 49 2 3 2 3 2 2" xfId="15560" xr:uid="{00000000-0005-0000-0000-00009D3C0000}"/>
    <cellStyle name="Обычный 49 2 3 2 3 2 2 2" xfId="15561" xr:uid="{00000000-0005-0000-0000-00009E3C0000}"/>
    <cellStyle name="Обычный 49 2 3 2 3 2 3" xfId="15562" xr:uid="{00000000-0005-0000-0000-00009F3C0000}"/>
    <cellStyle name="Обычный 49 2 3 2 3 3" xfId="15563" xr:uid="{00000000-0005-0000-0000-0000A03C0000}"/>
    <cellStyle name="Обычный 49 2 3 2 3 3 2" xfId="15564" xr:uid="{00000000-0005-0000-0000-0000A13C0000}"/>
    <cellStyle name="Обычный 49 2 3 2 3 4" xfId="15565" xr:uid="{00000000-0005-0000-0000-0000A23C0000}"/>
    <cellStyle name="Обычный 49 2 3 2 4" xfId="15566" xr:uid="{00000000-0005-0000-0000-0000A33C0000}"/>
    <cellStyle name="Обычный 49 2 3 2 4 2" xfId="15567" xr:uid="{00000000-0005-0000-0000-0000A43C0000}"/>
    <cellStyle name="Обычный 49 2 3 2 4 2 2" xfId="15568" xr:uid="{00000000-0005-0000-0000-0000A53C0000}"/>
    <cellStyle name="Обычный 49 2 3 2 4 3" xfId="15569" xr:uid="{00000000-0005-0000-0000-0000A63C0000}"/>
    <cellStyle name="Обычный 49 2 3 2 5" xfId="15570" xr:uid="{00000000-0005-0000-0000-0000A73C0000}"/>
    <cellStyle name="Обычный 49 2 3 2 5 2" xfId="15571" xr:uid="{00000000-0005-0000-0000-0000A83C0000}"/>
    <cellStyle name="Обычный 49 2 3 2 5 2 2" xfId="15572" xr:uid="{00000000-0005-0000-0000-0000A93C0000}"/>
    <cellStyle name="Обычный 49 2 3 2 5 3" xfId="15573" xr:uid="{00000000-0005-0000-0000-0000AA3C0000}"/>
    <cellStyle name="Обычный 49 2 3 2 6" xfId="15574" xr:uid="{00000000-0005-0000-0000-0000AB3C0000}"/>
    <cellStyle name="Обычный 49 2 3 2 6 2" xfId="15575" xr:uid="{00000000-0005-0000-0000-0000AC3C0000}"/>
    <cellStyle name="Обычный 49 2 3 2 7" xfId="15576" xr:uid="{00000000-0005-0000-0000-0000AD3C0000}"/>
    <cellStyle name="Обычный 49 2 3 3" xfId="15577" xr:uid="{00000000-0005-0000-0000-0000AE3C0000}"/>
    <cellStyle name="Обычный 49 2 3 3 2" xfId="15578" xr:uid="{00000000-0005-0000-0000-0000AF3C0000}"/>
    <cellStyle name="Обычный 49 2 3 3 2 2" xfId="15579" xr:uid="{00000000-0005-0000-0000-0000B03C0000}"/>
    <cellStyle name="Обычный 49 2 3 3 2 2 2" xfId="15580" xr:uid="{00000000-0005-0000-0000-0000B13C0000}"/>
    <cellStyle name="Обычный 49 2 3 3 2 3" xfId="15581" xr:uid="{00000000-0005-0000-0000-0000B23C0000}"/>
    <cellStyle name="Обычный 49 2 3 3 3" xfId="15582" xr:uid="{00000000-0005-0000-0000-0000B33C0000}"/>
    <cellStyle name="Обычный 49 2 3 3 3 2" xfId="15583" xr:uid="{00000000-0005-0000-0000-0000B43C0000}"/>
    <cellStyle name="Обычный 49 2 3 3 3 2 2" xfId="15584" xr:uid="{00000000-0005-0000-0000-0000B53C0000}"/>
    <cellStyle name="Обычный 49 2 3 3 3 3" xfId="15585" xr:uid="{00000000-0005-0000-0000-0000B63C0000}"/>
    <cellStyle name="Обычный 49 2 3 3 4" xfId="15586" xr:uid="{00000000-0005-0000-0000-0000B73C0000}"/>
    <cellStyle name="Обычный 49 2 3 3 4 2" xfId="15587" xr:uid="{00000000-0005-0000-0000-0000B83C0000}"/>
    <cellStyle name="Обычный 49 2 3 3 5" xfId="15588" xr:uid="{00000000-0005-0000-0000-0000B93C0000}"/>
    <cellStyle name="Обычный 49 2 3 4" xfId="15589" xr:uid="{00000000-0005-0000-0000-0000BA3C0000}"/>
    <cellStyle name="Обычный 49 2 3 4 2" xfId="15590" xr:uid="{00000000-0005-0000-0000-0000BB3C0000}"/>
    <cellStyle name="Обычный 49 2 3 4 2 2" xfId="15591" xr:uid="{00000000-0005-0000-0000-0000BC3C0000}"/>
    <cellStyle name="Обычный 49 2 3 4 2 2 2" xfId="15592" xr:uid="{00000000-0005-0000-0000-0000BD3C0000}"/>
    <cellStyle name="Обычный 49 2 3 4 2 3" xfId="15593" xr:uid="{00000000-0005-0000-0000-0000BE3C0000}"/>
    <cellStyle name="Обычный 49 2 3 4 3" xfId="15594" xr:uid="{00000000-0005-0000-0000-0000BF3C0000}"/>
    <cellStyle name="Обычный 49 2 3 4 3 2" xfId="15595" xr:uid="{00000000-0005-0000-0000-0000C03C0000}"/>
    <cellStyle name="Обычный 49 2 3 4 4" xfId="15596" xr:uid="{00000000-0005-0000-0000-0000C13C0000}"/>
    <cellStyle name="Обычный 49 2 3 5" xfId="15597" xr:uid="{00000000-0005-0000-0000-0000C23C0000}"/>
    <cellStyle name="Обычный 49 2 3 5 2" xfId="15598" xr:uid="{00000000-0005-0000-0000-0000C33C0000}"/>
    <cellStyle name="Обычный 49 2 3 5 2 2" xfId="15599" xr:uid="{00000000-0005-0000-0000-0000C43C0000}"/>
    <cellStyle name="Обычный 49 2 3 5 3" xfId="15600" xr:uid="{00000000-0005-0000-0000-0000C53C0000}"/>
    <cellStyle name="Обычный 49 2 3 6" xfId="15601" xr:uid="{00000000-0005-0000-0000-0000C63C0000}"/>
    <cellStyle name="Обычный 49 2 3 6 2" xfId="15602" xr:uid="{00000000-0005-0000-0000-0000C73C0000}"/>
    <cellStyle name="Обычный 49 2 3 6 2 2" xfId="15603" xr:uid="{00000000-0005-0000-0000-0000C83C0000}"/>
    <cellStyle name="Обычный 49 2 3 6 3" xfId="15604" xr:uid="{00000000-0005-0000-0000-0000C93C0000}"/>
    <cellStyle name="Обычный 49 2 3 7" xfId="15605" xr:uid="{00000000-0005-0000-0000-0000CA3C0000}"/>
    <cellStyle name="Обычный 49 2 3 7 2" xfId="15606" xr:uid="{00000000-0005-0000-0000-0000CB3C0000}"/>
    <cellStyle name="Обычный 49 2 3 8" xfId="15607" xr:uid="{00000000-0005-0000-0000-0000CC3C0000}"/>
    <cellStyle name="Обычный 49 2 4" xfId="15608" xr:uid="{00000000-0005-0000-0000-0000CD3C0000}"/>
    <cellStyle name="Обычный 49 2 4 2" xfId="15609" xr:uid="{00000000-0005-0000-0000-0000CE3C0000}"/>
    <cellStyle name="Обычный 49 2 4 2 2" xfId="15610" xr:uid="{00000000-0005-0000-0000-0000CF3C0000}"/>
    <cellStyle name="Обычный 49 2 4 2 2 2" xfId="15611" xr:uid="{00000000-0005-0000-0000-0000D03C0000}"/>
    <cellStyle name="Обычный 49 2 4 2 2 2 2" xfId="15612" xr:uid="{00000000-0005-0000-0000-0000D13C0000}"/>
    <cellStyle name="Обычный 49 2 4 2 2 2 2 2" xfId="15613" xr:uid="{00000000-0005-0000-0000-0000D23C0000}"/>
    <cellStyle name="Обычный 49 2 4 2 2 2 3" xfId="15614" xr:uid="{00000000-0005-0000-0000-0000D33C0000}"/>
    <cellStyle name="Обычный 49 2 4 2 2 3" xfId="15615" xr:uid="{00000000-0005-0000-0000-0000D43C0000}"/>
    <cellStyle name="Обычный 49 2 4 2 2 3 2" xfId="15616" xr:uid="{00000000-0005-0000-0000-0000D53C0000}"/>
    <cellStyle name="Обычный 49 2 4 2 2 4" xfId="15617" xr:uid="{00000000-0005-0000-0000-0000D63C0000}"/>
    <cellStyle name="Обычный 49 2 4 2 3" xfId="15618" xr:uid="{00000000-0005-0000-0000-0000D73C0000}"/>
    <cellStyle name="Обычный 49 2 4 2 3 2" xfId="15619" xr:uid="{00000000-0005-0000-0000-0000D83C0000}"/>
    <cellStyle name="Обычный 49 2 4 2 3 2 2" xfId="15620" xr:uid="{00000000-0005-0000-0000-0000D93C0000}"/>
    <cellStyle name="Обычный 49 2 4 2 3 3" xfId="15621" xr:uid="{00000000-0005-0000-0000-0000DA3C0000}"/>
    <cellStyle name="Обычный 49 2 4 2 4" xfId="15622" xr:uid="{00000000-0005-0000-0000-0000DB3C0000}"/>
    <cellStyle name="Обычный 49 2 4 2 4 2" xfId="15623" xr:uid="{00000000-0005-0000-0000-0000DC3C0000}"/>
    <cellStyle name="Обычный 49 2 4 2 4 2 2" xfId="15624" xr:uid="{00000000-0005-0000-0000-0000DD3C0000}"/>
    <cellStyle name="Обычный 49 2 4 2 4 3" xfId="15625" xr:uid="{00000000-0005-0000-0000-0000DE3C0000}"/>
    <cellStyle name="Обычный 49 2 4 2 5" xfId="15626" xr:uid="{00000000-0005-0000-0000-0000DF3C0000}"/>
    <cellStyle name="Обычный 49 2 4 2 5 2" xfId="15627" xr:uid="{00000000-0005-0000-0000-0000E03C0000}"/>
    <cellStyle name="Обычный 49 2 4 2 6" xfId="15628" xr:uid="{00000000-0005-0000-0000-0000E13C0000}"/>
    <cellStyle name="Обычный 49 2 4 3" xfId="15629" xr:uid="{00000000-0005-0000-0000-0000E23C0000}"/>
    <cellStyle name="Обычный 49 2 4 3 2" xfId="15630" xr:uid="{00000000-0005-0000-0000-0000E33C0000}"/>
    <cellStyle name="Обычный 49 2 4 3 2 2" xfId="15631" xr:uid="{00000000-0005-0000-0000-0000E43C0000}"/>
    <cellStyle name="Обычный 49 2 4 3 2 2 2" xfId="15632" xr:uid="{00000000-0005-0000-0000-0000E53C0000}"/>
    <cellStyle name="Обычный 49 2 4 3 2 3" xfId="15633" xr:uid="{00000000-0005-0000-0000-0000E63C0000}"/>
    <cellStyle name="Обычный 49 2 4 3 3" xfId="15634" xr:uid="{00000000-0005-0000-0000-0000E73C0000}"/>
    <cellStyle name="Обычный 49 2 4 3 3 2" xfId="15635" xr:uid="{00000000-0005-0000-0000-0000E83C0000}"/>
    <cellStyle name="Обычный 49 2 4 3 4" xfId="15636" xr:uid="{00000000-0005-0000-0000-0000E93C0000}"/>
    <cellStyle name="Обычный 49 2 4 4" xfId="15637" xr:uid="{00000000-0005-0000-0000-0000EA3C0000}"/>
    <cellStyle name="Обычный 49 2 4 4 2" xfId="15638" xr:uid="{00000000-0005-0000-0000-0000EB3C0000}"/>
    <cellStyle name="Обычный 49 2 4 4 2 2" xfId="15639" xr:uid="{00000000-0005-0000-0000-0000EC3C0000}"/>
    <cellStyle name="Обычный 49 2 4 4 3" xfId="15640" xr:uid="{00000000-0005-0000-0000-0000ED3C0000}"/>
    <cellStyle name="Обычный 49 2 4 5" xfId="15641" xr:uid="{00000000-0005-0000-0000-0000EE3C0000}"/>
    <cellStyle name="Обычный 49 2 4 5 2" xfId="15642" xr:uid="{00000000-0005-0000-0000-0000EF3C0000}"/>
    <cellStyle name="Обычный 49 2 4 5 2 2" xfId="15643" xr:uid="{00000000-0005-0000-0000-0000F03C0000}"/>
    <cellStyle name="Обычный 49 2 4 5 3" xfId="15644" xr:uid="{00000000-0005-0000-0000-0000F13C0000}"/>
    <cellStyle name="Обычный 49 2 4 6" xfId="15645" xr:uid="{00000000-0005-0000-0000-0000F23C0000}"/>
    <cellStyle name="Обычный 49 2 4 6 2" xfId="15646" xr:uid="{00000000-0005-0000-0000-0000F33C0000}"/>
    <cellStyle name="Обычный 49 2 4 7" xfId="15647" xr:uid="{00000000-0005-0000-0000-0000F43C0000}"/>
    <cellStyle name="Обычный 49 2 5" xfId="15648" xr:uid="{00000000-0005-0000-0000-0000F53C0000}"/>
    <cellStyle name="Обычный 49 2 5 2" xfId="15649" xr:uid="{00000000-0005-0000-0000-0000F63C0000}"/>
    <cellStyle name="Обычный 49 2 5 2 2" xfId="15650" xr:uid="{00000000-0005-0000-0000-0000F73C0000}"/>
    <cellStyle name="Обычный 49 2 5 2 2 2" xfId="15651" xr:uid="{00000000-0005-0000-0000-0000F83C0000}"/>
    <cellStyle name="Обычный 49 2 5 2 2 2 2" xfId="15652" xr:uid="{00000000-0005-0000-0000-0000F93C0000}"/>
    <cellStyle name="Обычный 49 2 5 2 2 3" xfId="15653" xr:uid="{00000000-0005-0000-0000-0000FA3C0000}"/>
    <cellStyle name="Обычный 49 2 5 2 3" xfId="15654" xr:uid="{00000000-0005-0000-0000-0000FB3C0000}"/>
    <cellStyle name="Обычный 49 2 5 2 3 2" xfId="15655" xr:uid="{00000000-0005-0000-0000-0000FC3C0000}"/>
    <cellStyle name="Обычный 49 2 5 2 3 2 2" xfId="15656" xr:uid="{00000000-0005-0000-0000-0000FD3C0000}"/>
    <cellStyle name="Обычный 49 2 5 2 3 3" xfId="15657" xr:uid="{00000000-0005-0000-0000-0000FE3C0000}"/>
    <cellStyle name="Обычный 49 2 5 2 4" xfId="15658" xr:uid="{00000000-0005-0000-0000-0000FF3C0000}"/>
    <cellStyle name="Обычный 49 2 5 2 4 2" xfId="15659" xr:uid="{00000000-0005-0000-0000-0000003D0000}"/>
    <cellStyle name="Обычный 49 2 5 2 5" xfId="15660" xr:uid="{00000000-0005-0000-0000-0000013D0000}"/>
    <cellStyle name="Обычный 49 2 5 3" xfId="15661" xr:uid="{00000000-0005-0000-0000-0000023D0000}"/>
    <cellStyle name="Обычный 49 2 5 3 2" xfId="15662" xr:uid="{00000000-0005-0000-0000-0000033D0000}"/>
    <cellStyle name="Обычный 49 2 5 3 2 2" xfId="15663" xr:uid="{00000000-0005-0000-0000-0000043D0000}"/>
    <cellStyle name="Обычный 49 2 5 3 2 2 2" xfId="15664" xr:uid="{00000000-0005-0000-0000-0000053D0000}"/>
    <cellStyle name="Обычный 49 2 5 3 2 3" xfId="15665" xr:uid="{00000000-0005-0000-0000-0000063D0000}"/>
    <cellStyle name="Обычный 49 2 5 3 3" xfId="15666" xr:uid="{00000000-0005-0000-0000-0000073D0000}"/>
    <cellStyle name="Обычный 49 2 5 3 3 2" xfId="15667" xr:uid="{00000000-0005-0000-0000-0000083D0000}"/>
    <cellStyle name="Обычный 49 2 5 3 4" xfId="15668" xr:uid="{00000000-0005-0000-0000-0000093D0000}"/>
    <cellStyle name="Обычный 49 2 5 4" xfId="15669" xr:uid="{00000000-0005-0000-0000-00000A3D0000}"/>
    <cellStyle name="Обычный 49 2 5 4 2" xfId="15670" xr:uid="{00000000-0005-0000-0000-00000B3D0000}"/>
    <cellStyle name="Обычный 49 2 5 4 2 2" xfId="15671" xr:uid="{00000000-0005-0000-0000-00000C3D0000}"/>
    <cellStyle name="Обычный 49 2 5 4 3" xfId="15672" xr:uid="{00000000-0005-0000-0000-00000D3D0000}"/>
    <cellStyle name="Обычный 49 2 5 5" xfId="15673" xr:uid="{00000000-0005-0000-0000-00000E3D0000}"/>
    <cellStyle name="Обычный 49 2 5 5 2" xfId="15674" xr:uid="{00000000-0005-0000-0000-00000F3D0000}"/>
    <cellStyle name="Обычный 49 2 5 5 2 2" xfId="15675" xr:uid="{00000000-0005-0000-0000-0000103D0000}"/>
    <cellStyle name="Обычный 49 2 5 5 3" xfId="15676" xr:uid="{00000000-0005-0000-0000-0000113D0000}"/>
    <cellStyle name="Обычный 49 2 5 6" xfId="15677" xr:uid="{00000000-0005-0000-0000-0000123D0000}"/>
    <cellStyle name="Обычный 49 2 5 6 2" xfId="15678" xr:uid="{00000000-0005-0000-0000-0000133D0000}"/>
    <cellStyle name="Обычный 49 2 5 7" xfId="15679" xr:uid="{00000000-0005-0000-0000-0000143D0000}"/>
    <cellStyle name="Обычный 49 2 6" xfId="15680" xr:uid="{00000000-0005-0000-0000-0000153D0000}"/>
    <cellStyle name="Обычный 49 2 6 2" xfId="15681" xr:uid="{00000000-0005-0000-0000-0000163D0000}"/>
    <cellStyle name="Обычный 49 2 6 2 2" xfId="15682" xr:uid="{00000000-0005-0000-0000-0000173D0000}"/>
    <cellStyle name="Обычный 49 2 6 2 2 2" xfId="15683" xr:uid="{00000000-0005-0000-0000-0000183D0000}"/>
    <cellStyle name="Обычный 49 2 6 2 3" xfId="15684" xr:uid="{00000000-0005-0000-0000-0000193D0000}"/>
    <cellStyle name="Обычный 49 2 6 3" xfId="15685" xr:uid="{00000000-0005-0000-0000-00001A3D0000}"/>
    <cellStyle name="Обычный 49 2 6 3 2" xfId="15686" xr:uid="{00000000-0005-0000-0000-00001B3D0000}"/>
    <cellStyle name="Обычный 49 2 6 3 2 2" xfId="15687" xr:uid="{00000000-0005-0000-0000-00001C3D0000}"/>
    <cellStyle name="Обычный 49 2 6 3 3" xfId="15688" xr:uid="{00000000-0005-0000-0000-00001D3D0000}"/>
    <cellStyle name="Обычный 49 2 6 4" xfId="15689" xr:uid="{00000000-0005-0000-0000-00001E3D0000}"/>
    <cellStyle name="Обычный 49 2 6 4 2" xfId="15690" xr:uid="{00000000-0005-0000-0000-00001F3D0000}"/>
    <cellStyle name="Обычный 49 2 6 5" xfId="15691" xr:uid="{00000000-0005-0000-0000-0000203D0000}"/>
    <cellStyle name="Обычный 49 2 7" xfId="15692" xr:uid="{00000000-0005-0000-0000-0000213D0000}"/>
    <cellStyle name="Обычный 49 2 7 2" xfId="15693" xr:uid="{00000000-0005-0000-0000-0000223D0000}"/>
    <cellStyle name="Обычный 49 2 7 2 2" xfId="15694" xr:uid="{00000000-0005-0000-0000-0000233D0000}"/>
    <cellStyle name="Обычный 49 2 7 2 2 2" xfId="15695" xr:uid="{00000000-0005-0000-0000-0000243D0000}"/>
    <cellStyle name="Обычный 49 2 7 2 3" xfId="15696" xr:uid="{00000000-0005-0000-0000-0000253D0000}"/>
    <cellStyle name="Обычный 49 2 7 3" xfId="15697" xr:uid="{00000000-0005-0000-0000-0000263D0000}"/>
    <cellStyle name="Обычный 49 2 7 3 2" xfId="15698" xr:uid="{00000000-0005-0000-0000-0000273D0000}"/>
    <cellStyle name="Обычный 49 2 7 4" xfId="15699" xr:uid="{00000000-0005-0000-0000-0000283D0000}"/>
    <cellStyle name="Обычный 49 2 8" xfId="15700" xr:uid="{00000000-0005-0000-0000-0000293D0000}"/>
    <cellStyle name="Обычный 49 2 8 2" xfId="15701" xr:uid="{00000000-0005-0000-0000-00002A3D0000}"/>
    <cellStyle name="Обычный 49 2 8 2 2" xfId="15702" xr:uid="{00000000-0005-0000-0000-00002B3D0000}"/>
    <cellStyle name="Обычный 49 2 8 3" xfId="15703" xr:uid="{00000000-0005-0000-0000-00002C3D0000}"/>
    <cellStyle name="Обычный 49 2 9" xfId="15704" xr:uid="{00000000-0005-0000-0000-00002D3D0000}"/>
    <cellStyle name="Обычный 49 2 9 2" xfId="15705" xr:uid="{00000000-0005-0000-0000-00002E3D0000}"/>
    <cellStyle name="Обычный 49 2 9 2 2" xfId="15706" xr:uid="{00000000-0005-0000-0000-00002F3D0000}"/>
    <cellStyle name="Обычный 49 2 9 3" xfId="15707" xr:uid="{00000000-0005-0000-0000-0000303D0000}"/>
    <cellStyle name="Обычный 49 3" xfId="15708" xr:uid="{00000000-0005-0000-0000-0000313D0000}"/>
    <cellStyle name="Обычный 49 3 2" xfId="15709" xr:uid="{00000000-0005-0000-0000-0000323D0000}"/>
    <cellStyle name="Обычный 49 3 2 2" xfId="15710" xr:uid="{00000000-0005-0000-0000-0000333D0000}"/>
    <cellStyle name="Обычный 49 3 2 2 2" xfId="15711" xr:uid="{00000000-0005-0000-0000-0000343D0000}"/>
    <cellStyle name="Обычный 49 3 2 2 2 2" xfId="15712" xr:uid="{00000000-0005-0000-0000-0000353D0000}"/>
    <cellStyle name="Обычный 49 3 2 2 2 2 2" xfId="15713" xr:uid="{00000000-0005-0000-0000-0000363D0000}"/>
    <cellStyle name="Обычный 49 3 2 2 2 3" xfId="15714" xr:uid="{00000000-0005-0000-0000-0000373D0000}"/>
    <cellStyle name="Обычный 49 3 2 2 3" xfId="15715" xr:uid="{00000000-0005-0000-0000-0000383D0000}"/>
    <cellStyle name="Обычный 49 3 2 2 3 2" xfId="15716" xr:uid="{00000000-0005-0000-0000-0000393D0000}"/>
    <cellStyle name="Обычный 49 3 2 2 3 2 2" xfId="15717" xr:uid="{00000000-0005-0000-0000-00003A3D0000}"/>
    <cellStyle name="Обычный 49 3 2 2 3 3" xfId="15718" xr:uid="{00000000-0005-0000-0000-00003B3D0000}"/>
    <cellStyle name="Обычный 49 3 2 2 4" xfId="15719" xr:uid="{00000000-0005-0000-0000-00003C3D0000}"/>
    <cellStyle name="Обычный 49 3 2 2 4 2" xfId="15720" xr:uid="{00000000-0005-0000-0000-00003D3D0000}"/>
    <cellStyle name="Обычный 49 3 2 2 5" xfId="15721" xr:uid="{00000000-0005-0000-0000-00003E3D0000}"/>
    <cellStyle name="Обычный 49 3 2 3" xfId="15722" xr:uid="{00000000-0005-0000-0000-00003F3D0000}"/>
    <cellStyle name="Обычный 49 3 2 3 2" xfId="15723" xr:uid="{00000000-0005-0000-0000-0000403D0000}"/>
    <cellStyle name="Обычный 49 3 2 3 2 2" xfId="15724" xr:uid="{00000000-0005-0000-0000-0000413D0000}"/>
    <cellStyle name="Обычный 49 3 2 3 2 2 2" xfId="15725" xr:uid="{00000000-0005-0000-0000-0000423D0000}"/>
    <cellStyle name="Обычный 49 3 2 3 2 3" xfId="15726" xr:uid="{00000000-0005-0000-0000-0000433D0000}"/>
    <cellStyle name="Обычный 49 3 2 3 3" xfId="15727" xr:uid="{00000000-0005-0000-0000-0000443D0000}"/>
    <cellStyle name="Обычный 49 3 2 3 3 2" xfId="15728" xr:uid="{00000000-0005-0000-0000-0000453D0000}"/>
    <cellStyle name="Обычный 49 3 2 3 4" xfId="15729" xr:uid="{00000000-0005-0000-0000-0000463D0000}"/>
    <cellStyle name="Обычный 49 3 2 4" xfId="15730" xr:uid="{00000000-0005-0000-0000-0000473D0000}"/>
    <cellStyle name="Обычный 49 3 2 4 2" xfId="15731" xr:uid="{00000000-0005-0000-0000-0000483D0000}"/>
    <cellStyle name="Обычный 49 3 2 4 2 2" xfId="15732" xr:uid="{00000000-0005-0000-0000-0000493D0000}"/>
    <cellStyle name="Обычный 49 3 2 4 3" xfId="15733" xr:uid="{00000000-0005-0000-0000-00004A3D0000}"/>
    <cellStyle name="Обычный 49 3 2 5" xfId="15734" xr:uid="{00000000-0005-0000-0000-00004B3D0000}"/>
    <cellStyle name="Обычный 49 3 2 5 2" xfId="15735" xr:uid="{00000000-0005-0000-0000-00004C3D0000}"/>
    <cellStyle name="Обычный 49 3 2 5 2 2" xfId="15736" xr:uid="{00000000-0005-0000-0000-00004D3D0000}"/>
    <cellStyle name="Обычный 49 3 2 5 3" xfId="15737" xr:uid="{00000000-0005-0000-0000-00004E3D0000}"/>
    <cellStyle name="Обычный 49 3 2 6" xfId="15738" xr:uid="{00000000-0005-0000-0000-00004F3D0000}"/>
    <cellStyle name="Обычный 49 3 2 6 2" xfId="15739" xr:uid="{00000000-0005-0000-0000-0000503D0000}"/>
    <cellStyle name="Обычный 49 3 2 7" xfId="15740" xr:uid="{00000000-0005-0000-0000-0000513D0000}"/>
    <cellStyle name="Обычный 49 3 3" xfId="15741" xr:uid="{00000000-0005-0000-0000-0000523D0000}"/>
    <cellStyle name="Обычный 49 3 3 2" xfId="15742" xr:uid="{00000000-0005-0000-0000-0000533D0000}"/>
    <cellStyle name="Обычный 49 3 3 2 2" xfId="15743" xr:uid="{00000000-0005-0000-0000-0000543D0000}"/>
    <cellStyle name="Обычный 49 3 3 2 2 2" xfId="15744" xr:uid="{00000000-0005-0000-0000-0000553D0000}"/>
    <cellStyle name="Обычный 49 3 3 2 3" xfId="15745" xr:uid="{00000000-0005-0000-0000-0000563D0000}"/>
    <cellStyle name="Обычный 49 3 3 3" xfId="15746" xr:uid="{00000000-0005-0000-0000-0000573D0000}"/>
    <cellStyle name="Обычный 49 3 3 3 2" xfId="15747" xr:uid="{00000000-0005-0000-0000-0000583D0000}"/>
    <cellStyle name="Обычный 49 3 3 3 2 2" xfId="15748" xr:uid="{00000000-0005-0000-0000-0000593D0000}"/>
    <cellStyle name="Обычный 49 3 3 3 3" xfId="15749" xr:uid="{00000000-0005-0000-0000-00005A3D0000}"/>
    <cellStyle name="Обычный 49 3 3 4" xfId="15750" xr:uid="{00000000-0005-0000-0000-00005B3D0000}"/>
    <cellStyle name="Обычный 49 3 3 4 2" xfId="15751" xr:uid="{00000000-0005-0000-0000-00005C3D0000}"/>
    <cellStyle name="Обычный 49 3 3 5" xfId="15752" xr:uid="{00000000-0005-0000-0000-00005D3D0000}"/>
    <cellStyle name="Обычный 49 3 4" xfId="15753" xr:uid="{00000000-0005-0000-0000-00005E3D0000}"/>
    <cellStyle name="Обычный 49 3 4 2" xfId="15754" xr:uid="{00000000-0005-0000-0000-00005F3D0000}"/>
    <cellStyle name="Обычный 49 3 4 2 2" xfId="15755" xr:uid="{00000000-0005-0000-0000-0000603D0000}"/>
    <cellStyle name="Обычный 49 3 4 2 2 2" xfId="15756" xr:uid="{00000000-0005-0000-0000-0000613D0000}"/>
    <cellStyle name="Обычный 49 3 4 2 3" xfId="15757" xr:uid="{00000000-0005-0000-0000-0000623D0000}"/>
    <cellStyle name="Обычный 49 3 4 3" xfId="15758" xr:uid="{00000000-0005-0000-0000-0000633D0000}"/>
    <cellStyle name="Обычный 49 3 4 3 2" xfId="15759" xr:uid="{00000000-0005-0000-0000-0000643D0000}"/>
    <cellStyle name="Обычный 49 3 4 4" xfId="15760" xr:uid="{00000000-0005-0000-0000-0000653D0000}"/>
    <cellStyle name="Обычный 49 3 5" xfId="15761" xr:uid="{00000000-0005-0000-0000-0000663D0000}"/>
    <cellStyle name="Обычный 49 3 5 2" xfId="15762" xr:uid="{00000000-0005-0000-0000-0000673D0000}"/>
    <cellStyle name="Обычный 49 3 5 2 2" xfId="15763" xr:uid="{00000000-0005-0000-0000-0000683D0000}"/>
    <cellStyle name="Обычный 49 3 5 3" xfId="15764" xr:uid="{00000000-0005-0000-0000-0000693D0000}"/>
    <cellStyle name="Обычный 49 3 6" xfId="15765" xr:uid="{00000000-0005-0000-0000-00006A3D0000}"/>
    <cellStyle name="Обычный 49 3 6 2" xfId="15766" xr:uid="{00000000-0005-0000-0000-00006B3D0000}"/>
    <cellStyle name="Обычный 49 3 6 2 2" xfId="15767" xr:uid="{00000000-0005-0000-0000-00006C3D0000}"/>
    <cellStyle name="Обычный 49 3 6 3" xfId="15768" xr:uid="{00000000-0005-0000-0000-00006D3D0000}"/>
    <cellStyle name="Обычный 49 3 7" xfId="15769" xr:uid="{00000000-0005-0000-0000-00006E3D0000}"/>
    <cellStyle name="Обычный 49 3 7 2" xfId="15770" xr:uid="{00000000-0005-0000-0000-00006F3D0000}"/>
    <cellStyle name="Обычный 49 3 8" xfId="15771" xr:uid="{00000000-0005-0000-0000-0000703D0000}"/>
    <cellStyle name="Обычный 49 4" xfId="15772" xr:uid="{00000000-0005-0000-0000-0000713D0000}"/>
    <cellStyle name="Обычный 49 4 2" xfId="15773" xr:uid="{00000000-0005-0000-0000-0000723D0000}"/>
    <cellStyle name="Обычный 49 4 2 2" xfId="15774" xr:uid="{00000000-0005-0000-0000-0000733D0000}"/>
    <cellStyle name="Обычный 49 4 2 2 2" xfId="15775" xr:uid="{00000000-0005-0000-0000-0000743D0000}"/>
    <cellStyle name="Обычный 49 4 2 2 2 2" xfId="15776" xr:uid="{00000000-0005-0000-0000-0000753D0000}"/>
    <cellStyle name="Обычный 49 4 2 2 2 2 2" xfId="15777" xr:uid="{00000000-0005-0000-0000-0000763D0000}"/>
    <cellStyle name="Обычный 49 4 2 2 2 3" xfId="15778" xr:uid="{00000000-0005-0000-0000-0000773D0000}"/>
    <cellStyle name="Обычный 49 4 2 2 3" xfId="15779" xr:uid="{00000000-0005-0000-0000-0000783D0000}"/>
    <cellStyle name="Обычный 49 4 2 2 3 2" xfId="15780" xr:uid="{00000000-0005-0000-0000-0000793D0000}"/>
    <cellStyle name="Обычный 49 4 2 2 3 2 2" xfId="15781" xr:uid="{00000000-0005-0000-0000-00007A3D0000}"/>
    <cellStyle name="Обычный 49 4 2 2 3 3" xfId="15782" xr:uid="{00000000-0005-0000-0000-00007B3D0000}"/>
    <cellStyle name="Обычный 49 4 2 2 4" xfId="15783" xr:uid="{00000000-0005-0000-0000-00007C3D0000}"/>
    <cellStyle name="Обычный 49 4 2 2 4 2" xfId="15784" xr:uid="{00000000-0005-0000-0000-00007D3D0000}"/>
    <cellStyle name="Обычный 49 4 2 2 5" xfId="15785" xr:uid="{00000000-0005-0000-0000-00007E3D0000}"/>
    <cellStyle name="Обычный 49 4 2 3" xfId="15786" xr:uid="{00000000-0005-0000-0000-00007F3D0000}"/>
    <cellStyle name="Обычный 49 4 2 3 2" xfId="15787" xr:uid="{00000000-0005-0000-0000-0000803D0000}"/>
    <cellStyle name="Обычный 49 4 2 3 2 2" xfId="15788" xr:uid="{00000000-0005-0000-0000-0000813D0000}"/>
    <cellStyle name="Обычный 49 4 2 3 2 2 2" xfId="15789" xr:uid="{00000000-0005-0000-0000-0000823D0000}"/>
    <cellStyle name="Обычный 49 4 2 3 2 3" xfId="15790" xr:uid="{00000000-0005-0000-0000-0000833D0000}"/>
    <cellStyle name="Обычный 49 4 2 3 3" xfId="15791" xr:uid="{00000000-0005-0000-0000-0000843D0000}"/>
    <cellStyle name="Обычный 49 4 2 3 3 2" xfId="15792" xr:uid="{00000000-0005-0000-0000-0000853D0000}"/>
    <cellStyle name="Обычный 49 4 2 3 4" xfId="15793" xr:uid="{00000000-0005-0000-0000-0000863D0000}"/>
    <cellStyle name="Обычный 49 4 2 4" xfId="15794" xr:uid="{00000000-0005-0000-0000-0000873D0000}"/>
    <cellStyle name="Обычный 49 4 2 4 2" xfId="15795" xr:uid="{00000000-0005-0000-0000-0000883D0000}"/>
    <cellStyle name="Обычный 49 4 2 4 2 2" xfId="15796" xr:uid="{00000000-0005-0000-0000-0000893D0000}"/>
    <cellStyle name="Обычный 49 4 2 4 3" xfId="15797" xr:uid="{00000000-0005-0000-0000-00008A3D0000}"/>
    <cellStyle name="Обычный 49 4 2 5" xfId="15798" xr:uid="{00000000-0005-0000-0000-00008B3D0000}"/>
    <cellStyle name="Обычный 49 4 2 5 2" xfId="15799" xr:uid="{00000000-0005-0000-0000-00008C3D0000}"/>
    <cellStyle name="Обычный 49 4 2 5 2 2" xfId="15800" xr:uid="{00000000-0005-0000-0000-00008D3D0000}"/>
    <cellStyle name="Обычный 49 4 2 5 3" xfId="15801" xr:uid="{00000000-0005-0000-0000-00008E3D0000}"/>
    <cellStyle name="Обычный 49 4 2 6" xfId="15802" xr:uid="{00000000-0005-0000-0000-00008F3D0000}"/>
    <cellStyle name="Обычный 49 4 2 6 2" xfId="15803" xr:uid="{00000000-0005-0000-0000-0000903D0000}"/>
    <cellStyle name="Обычный 49 4 2 7" xfId="15804" xr:uid="{00000000-0005-0000-0000-0000913D0000}"/>
    <cellStyle name="Обычный 49 4 3" xfId="15805" xr:uid="{00000000-0005-0000-0000-0000923D0000}"/>
    <cellStyle name="Обычный 49 4 3 2" xfId="15806" xr:uid="{00000000-0005-0000-0000-0000933D0000}"/>
    <cellStyle name="Обычный 49 4 3 2 2" xfId="15807" xr:uid="{00000000-0005-0000-0000-0000943D0000}"/>
    <cellStyle name="Обычный 49 4 3 2 2 2" xfId="15808" xr:uid="{00000000-0005-0000-0000-0000953D0000}"/>
    <cellStyle name="Обычный 49 4 3 2 3" xfId="15809" xr:uid="{00000000-0005-0000-0000-0000963D0000}"/>
    <cellStyle name="Обычный 49 4 3 3" xfId="15810" xr:uid="{00000000-0005-0000-0000-0000973D0000}"/>
    <cellStyle name="Обычный 49 4 3 3 2" xfId="15811" xr:uid="{00000000-0005-0000-0000-0000983D0000}"/>
    <cellStyle name="Обычный 49 4 3 3 2 2" xfId="15812" xr:uid="{00000000-0005-0000-0000-0000993D0000}"/>
    <cellStyle name="Обычный 49 4 3 3 3" xfId="15813" xr:uid="{00000000-0005-0000-0000-00009A3D0000}"/>
    <cellStyle name="Обычный 49 4 3 4" xfId="15814" xr:uid="{00000000-0005-0000-0000-00009B3D0000}"/>
    <cellStyle name="Обычный 49 4 3 4 2" xfId="15815" xr:uid="{00000000-0005-0000-0000-00009C3D0000}"/>
    <cellStyle name="Обычный 49 4 3 5" xfId="15816" xr:uid="{00000000-0005-0000-0000-00009D3D0000}"/>
    <cellStyle name="Обычный 49 4 4" xfId="15817" xr:uid="{00000000-0005-0000-0000-00009E3D0000}"/>
    <cellStyle name="Обычный 49 4 4 2" xfId="15818" xr:uid="{00000000-0005-0000-0000-00009F3D0000}"/>
    <cellStyle name="Обычный 49 4 4 2 2" xfId="15819" xr:uid="{00000000-0005-0000-0000-0000A03D0000}"/>
    <cellStyle name="Обычный 49 4 4 2 2 2" xfId="15820" xr:uid="{00000000-0005-0000-0000-0000A13D0000}"/>
    <cellStyle name="Обычный 49 4 4 2 3" xfId="15821" xr:uid="{00000000-0005-0000-0000-0000A23D0000}"/>
    <cellStyle name="Обычный 49 4 4 3" xfId="15822" xr:uid="{00000000-0005-0000-0000-0000A33D0000}"/>
    <cellStyle name="Обычный 49 4 4 3 2" xfId="15823" xr:uid="{00000000-0005-0000-0000-0000A43D0000}"/>
    <cellStyle name="Обычный 49 4 4 4" xfId="15824" xr:uid="{00000000-0005-0000-0000-0000A53D0000}"/>
    <cellStyle name="Обычный 49 4 5" xfId="15825" xr:uid="{00000000-0005-0000-0000-0000A63D0000}"/>
    <cellStyle name="Обычный 49 4 5 2" xfId="15826" xr:uid="{00000000-0005-0000-0000-0000A73D0000}"/>
    <cellStyle name="Обычный 49 4 5 2 2" xfId="15827" xr:uid="{00000000-0005-0000-0000-0000A83D0000}"/>
    <cellStyle name="Обычный 49 4 5 3" xfId="15828" xr:uid="{00000000-0005-0000-0000-0000A93D0000}"/>
    <cellStyle name="Обычный 49 4 6" xfId="15829" xr:uid="{00000000-0005-0000-0000-0000AA3D0000}"/>
    <cellStyle name="Обычный 49 4 6 2" xfId="15830" xr:uid="{00000000-0005-0000-0000-0000AB3D0000}"/>
    <cellStyle name="Обычный 49 4 6 2 2" xfId="15831" xr:uid="{00000000-0005-0000-0000-0000AC3D0000}"/>
    <cellStyle name="Обычный 49 4 6 3" xfId="15832" xr:uid="{00000000-0005-0000-0000-0000AD3D0000}"/>
    <cellStyle name="Обычный 49 4 7" xfId="15833" xr:uid="{00000000-0005-0000-0000-0000AE3D0000}"/>
    <cellStyle name="Обычный 49 4 7 2" xfId="15834" xr:uid="{00000000-0005-0000-0000-0000AF3D0000}"/>
    <cellStyle name="Обычный 49 4 8" xfId="15835" xr:uid="{00000000-0005-0000-0000-0000B03D0000}"/>
    <cellStyle name="Обычный 49 5" xfId="15836" xr:uid="{00000000-0005-0000-0000-0000B13D0000}"/>
    <cellStyle name="Обычный 49 5 2" xfId="15837" xr:uid="{00000000-0005-0000-0000-0000B23D0000}"/>
    <cellStyle name="Обычный 49 5 2 2" xfId="15838" xr:uid="{00000000-0005-0000-0000-0000B33D0000}"/>
    <cellStyle name="Обычный 49 5 2 2 2" xfId="15839" xr:uid="{00000000-0005-0000-0000-0000B43D0000}"/>
    <cellStyle name="Обычный 49 5 2 2 2 2" xfId="15840" xr:uid="{00000000-0005-0000-0000-0000B53D0000}"/>
    <cellStyle name="Обычный 49 5 2 2 2 2 2" xfId="15841" xr:uid="{00000000-0005-0000-0000-0000B63D0000}"/>
    <cellStyle name="Обычный 49 5 2 2 2 3" xfId="15842" xr:uid="{00000000-0005-0000-0000-0000B73D0000}"/>
    <cellStyle name="Обычный 49 5 2 2 3" xfId="15843" xr:uid="{00000000-0005-0000-0000-0000B83D0000}"/>
    <cellStyle name="Обычный 49 5 2 2 3 2" xfId="15844" xr:uid="{00000000-0005-0000-0000-0000B93D0000}"/>
    <cellStyle name="Обычный 49 5 2 2 4" xfId="15845" xr:uid="{00000000-0005-0000-0000-0000BA3D0000}"/>
    <cellStyle name="Обычный 49 5 2 3" xfId="15846" xr:uid="{00000000-0005-0000-0000-0000BB3D0000}"/>
    <cellStyle name="Обычный 49 5 2 3 2" xfId="15847" xr:uid="{00000000-0005-0000-0000-0000BC3D0000}"/>
    <cellStyle name="Обычный 49 5 2 3 2 2" xfId="15848" xr:uid="{00000000-0005-0000-0000-0000BD3D0000}"/>
    <cellStyle name="Обычный 49 5 2 3 3" xfId="15849" xr:uid="{00000000-0005-0000-0000-0000BE3D0000}"/>
    <cellStyle name="Обычный 49 5 2 4" xfId="15850" xr:uid="{00000000-0005-0000-0000-0000BF3D0000}"/>
    <cellStyle name="Обычный 49 5 2 4 2" xfId="15851" xr:uid="{00000000-0005-0000-0000-0000C03D0000}"/>
    <cellStyle name="Обычный 49 5 2 4 2 2" xfId="15852" xr:uid="{00000000-0005-0000-0000-0000C13D0000}"/>
    <cellStyle name="Обычный 49 5 2 4 3" xfId="15853" xr:uid="{00000000-0005-0000-0000-0000C23D0000}"/>
    <cellStyle name="Обычный 49 5 2 5" xfId="15854" xr:uid="{00000000-0005-0000-0000-0000C33D0000}"/>
    <cellStyle name="Обычный 49 5 2 5 2" xfId="15855" xr:uid="{00000000-0005-0000-0000-0000C43D0000}"/>
    <cellStyle name="Обычный 49 5 2 6" xfId="15856" xr:uid="{00000000-0005-0000-0000-0000C53D0000}"/>
    <cellStyle name="Обычный 49 5 3" xfId="15857" xr:uid="{00000000-0005-0000-0000-0000C63D0000}"/>
    <cellStyle name="Обычный 49 5 3 2" xfId="15858" xr:uid="{00000000-0005-0000-0000-0000C73D0000}"/>
    <cellStyle name="Обычный 49 5 3 2 2" xfId="15859" xr:uid="{00000000-0005-0000-0000-0000C83D0000}"/>
    <cellStyle name="Обычный 49 5 3 2 2 2" xfId="15860" xr:uid="{00000000-0005-0000-0000-0000C93D0000}"/>
    <cellStyle name="Обычный 49 5 3 2 3" xfId="15861" xr:uid="{00000000-0005-0000-0000-0000CA3D0000}"/>
    <cellStyle name="Обычный 49 5 3 3" xfId="15862" xr:uid="{00000000-0005-0000-0000-0000CB3D0000}"/>
    <cellStyle name="Обычный 49 5 3 3 2" xfId="15863" xr:uid="{00000000-0005-0000-0000-0000CC3D0000}"/>
    <cellStyle name="Обычный 49 5 3 4" xfId="15864" xr:uid="{00000000-0005-0000-0000-0000CD3D0000}"/>
    <cellStyle name="Обычный 49 5 4" xfId="15865" xr:uid="{00000000-0005-0000-0000-0000CE3D0000}"/>
    <cellStyle name="Обычный 49 5 4 2" xfId="15866" xr:uid="{00000000-0005-0000-0000-0000CF3D0000}"/>
    <cellStyle name="Обычный 49 5 4 2 2" xfId="15867" xr:uid="{00000000-0005-0000-0000-0000D03D0000}"/>
    <cellStyle name="Обычный 49 5 4 3" xfId="15868" xr:uid="{00000000-0005-0000-0000-0000D13D0000}"/>
    <cellStyle name="Обычный 49 5 5" xfId="15869" xr:uid="{00000000-0005-0000-0000-0000D23D0000}"/>
    <cellStyle name="Обычный 49 5 5 2" xfId="15870" xr:uid="{00000000-0005-0000-0000-0000D33D0000}"/>
    <cellStyle name="Обычный 49 5 5 2 2" xfId="15871" xr:uid="{00000000-0005-0000-0000-0000D43D0000}"/>
    <cellStyle name="Обычный 49 5 5 3" xfId="15872" xr:uid="{00000000-0005-0000-0000-0000D53D0000}"/>
    <cellStyle name="Обычный 49 5 6" xfId="15873" xr:uid="{00000000-0005-0000-0000-0000D63D0000}"/>
    <cellStyle name="Обычный 49 5 6 2" xfId="15874" xr:uid="{00000000-0005-0000-0000-0000D73D0000}"/>
    <cellStyle name="Обычный 49 5 7" xfId="15875" xr:uid="{00000000-0005-0000-0000-0000D83D0000}"/>
    <cellStyle name="Обычный 49 6" xfId="15876" xr:uid="{00000000-0005-0000-0000-0000D93D0000}"/>
    <cellStyle name="Обычный 49 6 2" xfId="15877" xr:uid="{00000000-0005-0000-0000-0000DA3D0000}"/>
    <cellStyle name="Обычный 49 6 2 2" xfId="15878" xr:uid="{00000000-0005-0000-0000-0000DB3D0000}"/>
    <cellStyle name="Обычный 49 6 2 2 2" xfId="15879" xr:uid="{00000000-0005-0000-0000-0000DC3D0000}"/>
    <cellStyle name="Обычный 49 6 2 2 2 2" xfId="15880" xr:uid="{00000000-0005-0000-0000-0000DD3D0000}"/>
    <cellStyle name="Обычный 49 6 2 2 3" xfId="15881" xr:uid="{00000000-0005-0000-0000-0000DE3D0000}"/>
    <cellStyle name="Обычный 49 6 2 3" xfId="15882" xr:uid="{00000000-0005-0000-0000-0000DF3D0000}"/>
    <cellStyle name="Обычный 49 6 2 3 2" xfId="15883" xr:uid="{00000000-0005-0000-0000-0000E03D0000}"/>
    <cellStyle name="Обычный 49 6 2 3 2 2" xfId="15884" xr:uid="{00000000-0005-0000-0000-0000E13D0000}"/>
    <cellStyle name="Обычный 49 6 2 3 3" xfId="15885" xr:uid="{00000000-0005-0000-0000-0000E23D0000}"/>
    <cellStyle name="Обычный 49 6 2 4" xfId="15886" xr:uid="{00000000-0005-0000-0000-0000E33D0000}"/>
    <cellStyle name="Обычный 49 6 2 4 2" xfId="15887" xr:uid="{00000000-0005-0000-0000-0000E43D0000}"/>
    <cellStyle name="Обычный 49 6 2 5" xfId="15888" xr:uid="{00000000-0005-0000-0000-0000E53D0000}"/>
    <cellStyle name="Обычный 49 6 3" xfId="15889" xr:uid="{00000000-0005-0000-0000-0000E63D0000}"/>
    <cellStyle name="Обычный 49 6 3 2" xfId="15890" xr:uid="{00000000-0005-0000-0000-0000E73D0000}"/>
    <cellStyle name="Обычный 49 6 3 2 2" xfId="15891" xr:uid="{00000000-0005-0000-0000-0000E83D0000}"/>
    <cellStyle name="Обычный 49 6 3 2 2 2" xfId="15892" xr:uid="{00000000-0005-0000-0000-0000E93D0000}"/>
    <cellStyle name="Обычный 49 6 3 2 3" xfId="15893" xr:uid="{00000000-0005-0000-0000-0000EA3D0000}"/>
    <cellStyle name="Обычный 49 6 3 3" xfId="15894" xr:uid="{00000000-0005-0000-0000-0000EB3D0000}"/>
    <cellStyle name="Обычный 49 6 3 3 2" xfId="15895" xr:uid="{00000000-0005-0000-0000-0000EC3D0000}"/>
    <cellStyle name="Обычный 49 6 3 4" xfId="15896" xr:uid="{00000000-0005-0000-0000-0000ED3D0000}"/>
    <cellStyle name="Обычный 49 6 4" xfId="15897" xr:uid="{00000000-0005-0000-0000-0000EE3D0000}"/>
    <cellStyle name="Обычный 49 6 4 2" xfId="15898" xr:uid="{00000000-0005-0000-0000-0000EF3D0000}"/>
    <cellStyle name="Обычный 49 6 4 2 2" xfId="15899" xr:uid="{00000000-0005-0000-0000-0000F03D0000}"/>
    <cellStyle name="Обычный 49 6 4 3" xfId="15900" xr:uid="{00000000-0005-0000-0000-0000F13D0000}"/>
    <cellStyle name="Обычный 49 6 5" xfId="15901" xr:uid="{00000000-0005-0000-0000-0000F23D0000}"/>
    <cellStyle name="Обычный 49 6 5 2" xfId="15902" xr:uid="{00000000-0005-0000-0000-0000F33D0000}"/>
    <cellStyle name="Обычный 49 6 5 2 2" xfId="15903" xr:uid="{00000000-0005-0000-0000-0000F43D0000}"/>
    <cellStyle name="Обычный 49 6 5 3" xfId="15904" xr:uid="{00000000-0005-0000-0000-0000F53D0000}"/>
    <cellStyle name="Обычный 49 6 6" xfId="15905" xr:uid="{00000000-0005-0000-0000-0000F63D0000}"/>
    <cellStyle name="Обычный 49 6 6 2" xfId="15906" xr:uid="{00000000-0005-0000-0000-0000F73D0000}"/>
    <cellStyle name="Обычный 49 6 7" xfId="15907" xr:uid="{00000000-0005-0000-0000-0000F83D0000}"/>
    <cellStyle name="Обычный 49 7" xfId="15908" xr:uid="{00000000-0005-0000-0000-0000F93D0000}"/>
    <cellStyle name="Обычный 49 7 2" xfId="15909" xr:uid="{00000000-0005-0000-0000-0000FA3D0000}"/>
    <cellStyle name="Обычный 49 7 2 2" xfId="15910" xr:uid="{00000000-0005-0000-0000-0000FB3D0000}"/>
    <cellStyle name="Обычный 49 7 2 2 2" xfId="15911" xr:uid="{00000000-0005-0000-0000-0000FC3D0000}"/>
    <cellStyle name="Обычный 49 7 2 2 2 2" xfId="15912" xr:uid="{00000000-0005-0000-0000-0000FD3D0000}"/>
    <cellStyle name="Обычный 49 7 2 2 3" xfId="15913" xr:uid="{00000000-0005-0000-0000-0000FE3D0000}"/>
    <cellStyle name="Обычный 49 7 2 3" xfId="15914" xr:uid="{00000000-0005-0000-0000-0000FF3D0000}"/>
    <cellStyle name="Обычный 49 7 2 3 2" xfId="15915" xr:uid="{00000000-0005-0000-0000-0000003E0000}"/>
    <cellStyle name="Обычный 49 7 2 4" xfId="15916" xr:uid="{00000000-0005-0000-0000-0000013E0000}"/>
    <cellStyle name="Обычный 49 7 3" xfId="15917" xr:uid="{00000000-0005-0000-0000-0000023E0000}"/>
    <cellStyle name="Обычный 49 7 3 2" xfId="15918" xr:uid="{00000000-0005-0000-0000-0000033E0000}"/>
    <cellStyle name="Обычный 49 7 3 2 2" xfId="15919" xr:uid="{00000000-0005-0000-0000-0000043E0000}"/>
    <cellStyle name="Обычный 49 7 3 3" xfId="15920" xr:uid="{00000000-0005-0000-0000-0000053E0000}"/>
    <cellStyle name="Обычный 49 7 4" xfId="15921" xr:uid="{00000000-0005-0000-0000-0000063E0000}"/>
    <cellStyle name="Обычный 49 7 4 2" xfId="15922" xr:uid="{00000000-0005-0000-0000-0000073E0000}"/>
    <cellStyle name="Обычный 49 7 4 2 2" xfId="15923" xr:uid="{00000000-0005-0000-0000-0000083E0000}"/>
    <cellStyle name="Обычный 49 7 4 3" xfId="15924" xr:uid="{00000000-0005-0000-0000-0000093E0000}"/>
    <cellStyle name="Обычный 49 7 5" xfId="15925" xr:uid="{00000000-0005-0000-0000-00000A3E0000}"/>
    <cellStyle name="Обычный 49 7 5 2" xfId="15926" xr:uid="{00000000-0005-0000-0000-00000B3E0000}"/>
    <cellStyle name="Обычный 49 7 6" xfId="15927" xr:uid="{00000000-0005-0000-0000-00000C3E0000}"/>
    <cellStyle name="Обычный 49 8" xfId="15928" xr:uid="{00000000-0005-0000-0000-00000D3E0000}"/>
    <cellStyle name="Обычный 49 8 2" xfId="15929" xr:uid="{00000000-0005-0000-0000-00000E3E0000}"/>
    <cellStyle name="Обычный 49 8 2 2" xfId="15930" xr:uid="{00000000-0005-0000-0000-00000F3E0000}"/>
    <cellStyle name="Обычный 49 8 2 2 2" xfId="15931" xr:uid="{00000000-0005-0000-0000-0000103E0000}"/>
    <cellStyle name="Обычный 49 8 2 3" xfId="15932" xr:uid="{00000000-0005-0000-0000-0000113E0000}"/>
    <cellStyle name="Обычный 49 9" xfId="15933" xr:uid="{00000000-0005-0000-0000-0000123E0000}"/>
    <cellStyle name="Обычный 49 9 2" xfId="15934" xr:uid="{00000000-0005-0000-0000-0000133E0000}"/>
    <cellStyle name="Обычный 49 9 2 2" xfId="15935" xr:uid="{00000000-0005-0000-0000-0000143E0000}"/>
    <cellStyle name="Обычный 49 9 3" xfId="15936" xr:uid="{00000000-0005-0000-0000-0000153E0000}"/>
    <cellStyle name="Обычный 5" xfId="7" xr:uid="{00000000-0005-0000-0000-0000163E0000}"/>
    <cellStyle name="Обычный 5 2" xfId="98" xr:uid="{00000000-0005-0000-0000-0000173E0000}"/>
    <cellStyle name="Обычный 5 2 2" xfId="15937" xr:uid="{00000000-0005-0000-0000-0000183E0000}"/>
    <cellStyle name="Обычный 5 2 2 2" xfId="15938" xr:uid="{00000000-0005-0000-0000-0000193E0000}"/>
    <cellStyle name="Обычный 5 2 2 2 2" xfId="15939" xr:uid="{00000000-0005-0000-0000-00001A3E0000}"/>
    <cellStyle name="Обычный 5 2 3" xfId="15940" xr:uid="{00000000-0005-0000-0000-00001B3E0000}"/>
    <cellStyle name="Обычный 5 2 4" xfId="15941" xr:uid="{00000000-0005-0000-0000-00001C3E0000}"/>
    <cellStyle name="Обычный 5 2 4 2" xfId="15942" xr:uid="{00000000-0005-0000-0000-00001D3E0000}"/>
    <cellStyle name="Обычный 5 2 5" xfId="15943" xr:uid="{00000000-0005-0000-0000-00001E3E0000}"/>
    <cellStyle name="Обычный 5 2 5 2" xfId="15944" xr:uid="{00000000-0005-0000-0000-00001F3E0000}"/>
    <cellStyle name="Обычный 5 2 5 3" xfId="15945" xr:uid="{00000000-0005-0000-0000-0000203E0000}"/>
    <cellStyle name="Обычный 5 2 6" xfId="15946" xr:uid="{00000000-0005-0000-0000-0000213E0000}"/>
    <cellStyle name="Обычный 5 2 7" xfId="15947" xr:uid="{00000000-0005-0000-0000-0000223E0000}"/>
    <cellStyle name="Обычный 5 2_724" xfId="15948" xr:uid="{00000000-0005-0000-0000-0000233E0000}"/>
    <cellStyle name="Обычный 5 3" xfId="88" xr:uid="{00000000-0005-0000-0000-0000243E0000}"/>
    <cellStyle name="Обычный 5 4" xfId="15949" xr:uid="{00000000-0005-0000-0000-0000253E0000}"/>
    <cellStyle name="Обычный 5 4 2" xfId="15950" xr:uid="{00000000-0005-0000-0000-0000263E0000}"/>
    <cellStyle name="Обычный 5 5" xfId="15951" xr:uid="{00000000-0005-0000-0000-0000273E0000}"/>
    <cellStyle name="Обычный 5 6" xfId="15952" xr:uid="{00000000-0005-0000-0000-0000283E0000}"/>
    <cellStyle name="Обычный 5 7" xfId="15953" xr:uid="{00000000-0005-0000-0000-0000293E0000}"/>
    <cellStyle name="Обычный 5_КАСКАД" xfId="15954" xr:uid="{00000000-0005-0000-0000-00002A3E0000}"/>
    <cellStyle name="Обычный 50" xfId="15955" xr:uid="{00000000-0005-0000-0000-00002B3E0000}"/>
    <cellStyle name="Обычный 50 2" xfId="15956" xr:uid="{00000000-0005-0000-0000-00002C3E0000}"/>
    <cellStyle name="Обычный 50 3" xfId="15957" xr:uid="{00000000-0005-0000-0000-00002D3E0000}"/>
    <cellStyle name="Обычный 50 3 2" xfId="15958" xr:uid="{00000000-0005-0000-0000-00002E3E0000}"/>
    <cellStyle name="Обычный 50 3 2 2" xfId="15959" xr:uid="{00000000-0005-0000-0000-00002F3E0000}"/>
    <cellStyle name="Обычный 50 3 2 2 2" xfId="15960" xr:uid="{00000000-0005-0000-0000-0000303E0000}"/>
    <cellStyle name="Обычный 50 3 2 2 2 2" xfId="15961" xr:uid="{00000000-0005-0000-0000-0000313E0000}"/>
    <cellStyle name="Обычный 50 3 2 2 3" xfId="15962" xr:uid="{00000000-0005-0000-0000-0000323E0000}"/>
    <cellStyle name="Обычный 50 3 2 3" xfId="15963" xr:uid="{00000000-0005-0000-0000-0000333E0000}"/>
    <cellStyle name="Обычный 50 3 2 3 2" xfId="15964" xr:uid="{00000000-0005-0000-0000-0000343E0000}"/>
    <cellStyle name="Обычный 50 3 2 3 2 2" xfId="15965" xr:uid="{00000000-0005-0000-0000-0000353E0000}"/>
    <cellStyle name="Обычный 50 3 2 3 3" xfId="15966" xr:uid="{00000000-0005-0000-0000-0000363E0000}"/>
    <cellStyle name="Обычный 50 3 2 4" xfId="15967" xr:uid="{00000000-0005-0000-0000-0000373E0000}"/>
    <cellStyle name="Обычный 50 3 2 4 2" xfId="15968" xr:uid="{00000000-0005-0000-0000-0000383E0000}"/>
    <cellStyle name="Обычный 50 3 2 5" xfId="15969" xr:uid="{00000000-0005-0000-0000-0000393E0000}"/>
    <cellStyle name="Обычный 50 3 3" xfId="15970" xr:uid="{00000000-0005-0000-0000-00003A3E0000}"/>
    <cellStyle name="Обычный 50 3 3 2" xfId="15971" xr:uid="{00000000-0005-0000-0000-00003B3E0000}"/>
    <cellStyle name="Обычный 50 3 3 2 2" xfId="15972" xr:uid="{00000000-0005-0000-0000-00003C3E0000}"/>
    <cellStyle name="Обычный 50 3 3 2 2 2" xfId="15973" xr:uid="{00000000-0005-0000-0000-00003D3E0000}"/>
    <cellStyle name="Обычный 50 3 3 2 3" xfId="15974" xr:uid="{00000000-0005-0000-0000-00003E3E0000}"/>
    <cellStyle name="Обычный 50 3 3 3" xfId="15975" xr:uid="{00000000-0005-0000-0000-00003F3E0000}"/>
    <cellStyle name="Обычный 50 3 3 3 2" xfId="15976" xr:uid="{00000000-0005-0000-0000-0000403E0000}"/>
    <cellStyle name="Обычный 50 3 3 4" xfId="15977" xr:uid="{00000000-0005-0000-0000-0000413E0000}"/>
    <cellStyle name="Обычный 50 3 4" xfId="15978" xr:uid="{00000000-0005-0000-0000-0000423E0000}"/>
    <cellStyle name="Обычный 50 3 4 2" xfId="15979" xr:uid="{00000000-0005-0000-0000-0000433E0000}"/>
    <cellStyle name="Обычный 50 3 4 2 2" xfId="15980" xr:uid="{00000000-0005-0000-0000-0000443E0000}"/>
    <cellStyle name="Обычный 50 3 4 3" xfId="15981" xr:uid="{00000000-0005-0000-0000-0000453E0000}"/>
    <cellStyle name="Обычный 50 4" xfId="15982" xr:uid="{00000000-0005-0000-0000-0000463E0000}"/>
    <cellStyle name="Обычный 50 4 2" xfId="15983" xr:uid="{00000000-0005-0000-0000-0000473E0000}"/>
    <cellStyle name="Обычный 50 4 2 2" xfId="15984" xr:uid="{00000000-0005-0000-0000-0000483E0000}"/>
    <cellStyle name="Обычный 50 4 2 2 2" xfId="15985" xr:uid="{00000000-0005-0000-0000-0000493E0000}"/>
    <cellStyle name="Обычный 50 4 2 3" xfId="15986" xr:uid="{00000000-0005-0000-0000-00004A3E0000}"/>
    <cellStyle name="Обычный 50 4 3" xfId="15987" xr:uid="{00000000-0005-0000-0000-00004B3E0000}"/>
    <cellStyle name="Обычный 50 4 3 2" xfId="15988" xr:uid="{00000000-0005-0000-0000-00004C3E0000}"/>
    <cellStyle name="Обычный 50 4 3 2 2" xfId="15989" xr:uid="{00000000-0005-0000-0000-00004D3E0000}"/>
    <cellStyle name="Обычный 50 4 3 3" xfId="15990" xr:uid="{00000000-0005-0000-0000-00004E3E0000}"/>
    <cellStyle name="Обычный 50 5" xfId="15991" xr:uid="{00000000-0005-0000-0000-00004F3E0000}"/>
    <cellStyle name="Обычный 50 5 2" xfId="15992" xr:uid="{00000000-0005-0000-0000-0000503E0000}"/>
    <cellStyle name="Обычный 50 5 2 2" xfId="15993" xr:uid="{00000000-0005-0000-0000-0000513E0000}"/>
    <cellStyle name="Обычный 50 5 3" xfId="15994" xr:uid="{00000000-0005-0000-0000-0000523E0000}"/>
    <cellStyle name="Обычный 51" xfId="15995" xr:uid="{00000000-0005-0000-0000-0000533E0000}"/>
    <cellStyle name="Обычный 51 2" xfId="15996" xr:uid="{00000000-0005-0000-0000-0000543E0000}"/>
    <cellStyle name="Обычный 51 3" xfId="15997" xr:uid="{00000000-0005-0000-0000-0000553E0000}"/>
    <cellStyle name="Обычный 52" xfId="15998" xr:uid="{00000000-0005-0000-0000-0000563E0000}"/>
    <cellStyle name="Обычный 52 10" xfId="15999" xr:uid="{00000000-0005-0000-0000-0000573E0000}"/>
    <cellStyle name="Обычный 52 10 2" xfId="16000" xr:uid="{00000000-0005-0000-0000-0000583E0000}"/>
    <cellStyle name="Обычный 52 10 2 2" xfId="16001" xr:uid="{00000000-0005-0000-0000-0000593E0000}"/>
    <cellStyle name="Обычный 52 10 2 2 2" xfId="16002" xr:uid="{00000000-0005-0000-0000-00005A3E0000}"/>
    <cellStyle name="Обычный 52 10 2 3" xfId="16003" xr:uid="{00000000-0005-0000-0000-00005B3E0000}"/>
    <cellStyle name="Обычный 52 10 3" xfId="16004" xr:uid="{00000000-0005-0000-0000-00005C3E0000}"/>
    <cellStyle name="Обычный 52 10 3 2" xfId="16005" xr:uid="{00000000-0005-0000-0000-00005D3E0000}"/>
    <cellStyle name="Обычный 52 10 4" xfId="16006" xr:uid="{00000000-0005-0000-0000-00005E3E0000}"/>
    <cellStyle name="Обычный 52 11" xfId="16007" xr:uid="{00000000-0005-0000-0000-00005F3E0000}"/>
    <cellStyle name="Обычный 52 11 2" xfId="16008" xr:uid="{00000000-0005-0000-0000-0000603E0000}"/>
    <cellStyle name="Обычный 52 11 2 2" xfId="16009" xr:uid="{00000000-0005-0000-0000-0000613E0000}"/>
    <cellStyle name="Обычный 52 11 2 2 2" xfId="16010" xr:uid="{00000000-0005-0000-0000-0000623E0000}"/>
    <cellStyle name="Обычный 52 11 2 3" xfId="16011" xr:uid="{00000000-0005-0000-0000-0000633E0000}"/>
    <cellStyle name="Обычный 52 11 3" xfId="16012" xr:uid="{00000000-0005-0000-0000-0000643E0000}"/>
    <cellStyle name="Обычный 52 11 3 2" xfId="16013" xr:uid="{00000000-0005-0000-0000-0000653E0000}"/>
    <cellStyle name="Обычный 52 11 4" xfId="16014" xr:uid="{00000000-0005-0000-0000-0000663E0000}"/>
    <cellStyle name="Обычный 52 12" xfId="16015" xr:uid="{00000000-0005-0000-0000-0000673E0000}"/>
    <cellStyle name="Обычный 52 12 2" xfId="16016" xr:uid="{00000000-0005-0000-0000-0000683E0000}"/>
    <cellStyle name="Обычный 52 12 2 2" xfId="16017" xr:uid="{00000000-0005-0000-0000-0000693E0000}"/>
    <cellStyle name="Обычный 52 12 3" xfId="16018" xr:uid="{00000000-0005-0000-0000-00006A3E0000}"/>
    <cellStyle name="Обычный 52 13" xfId="16019" xr:uid="{00000000-0005-0000-0000-00006B3E0000}"/>
    <cellStyle name="Обычный 52 13 2" xfId="16020" xr:uid="{00000000-0005-0000-0000-00006C3E0000}"/>
    <cellStyle name="Обычный 52 13 2 2" xfId="16021" xr:uid="{00000000-0005-0000-0000-00006D3E0000}"/>
    <cellStyle name="Обычный 52 13 3" xfId="16022" xr:uid="{00000000-0005-0000-0000-00006E3E0000}"/>
    <cellStyle name="Обычный 52 14" xfId="16023" xr:uid="{00000000-0005-0000-0000-00006F3E0000}"/>
    <cellStyle name="Обычный 52 14 2" xfId="16024" xr:uid="{00000000-0005-0000-0000-0000703E0000}"/>
    <cellStyle name="Обычный 52 14 2 2" xfId="16025" xr:uid="{00000000-0005-0000-0000-0000713E0000}"/>
    <cellStyle name="Обычный 52 14 3" xfId="16026" xr:uid="{00000000-0005-0000-0000-0000723E0000}"/>
    <cellStyle name="Обычный 52 15" xfId="16027" xr:uid="{00000000-0005-0000-0000-0000733E0000}"/>
    <cellStyle name="Обычный 52 15 2" xfId="16028" xr:uid="{00000000-0005-0000-0000-0000743E0000}"/>
    <cellStyle name="Обычный 52 15 2 2" xfId="16029" xr:uid="{00000000-0005-0000-0000-0000753E0000}"/>
    <cellStyle name="Обычный 52 15 3" xfId="16030" xr:uid="{00000000-0005-0000-0000-0000763E0000}"/>
    <cellStyle name="Обычный 52 16" xfId="16031" xr:uid="{00000000-0005-0000-0000-0000773E0000}"/>
    <cellStyle name="Обычный 52 16 2" xfId="16032" xr:uid="{00000000-0005-0000-0000-0000783E0000}"/>
    <cellStyle name="Обычный 52 16 2 2" xfId="16033" xr:uid="{00000000-0005-0000-0000-0000793E0000}"/>
    <cellStyle name="Обычный 52 16 3" xfId="16034" xr:uid="{00000000-0005-0000-0000-00007A3E0000}"/>
    <cellStyle name="Обычный 52 17" xfId="16035" xr:uid="{00000000-0005-0000-0000-00007B3E0000}"/>
    <cellStyle name="Обычный 52 17 2" xfId="16036" xr:uid="{00000000-0005-0000-0000-00007C3E0000}"/>
    <cellStyle name="Обычный 52 17 2 2" xfId="16037" xr:uid="{00000000-0005-0000-0000-00007D3E0000}"/>
    <cellStyle name="Обычный 52 17 3" xfId="16038" xr:uid="{00000000-0005-0000-0000-00007E3E0000}"/>
    <cellStyle name="Обычный 52 18" xfId="16039" xr:uid="{00000000-0005-0000-0000-00007F3E0000}"/>
    <cellStyle name="Обычный 52 18 2" xfId="16040" xr:uid="{00000000-0005-0000-0000-0000803E0000}"/>
    <cellStyle name="Обычный 52 18 2 2" xfId="16041" xr:uid="{00000000-0005-0000-0000-0000813E0000}"/>
    <cellStyle name="Обычный 52 18 3" xfId="16042" xr:uid="{00000000-0005-0000-0000-0000823E0000}"/>
    <cellStyle name="Обычный 52 19" xfId="16043" xr:uid="{00000000-0005-0000-0000-0000833E0000}"/>
    <cellStyle name="Обычный 52 19 2" xfId="16044" xr:uid="{00000000-0005-0000-0000-0000843E0000}"/>
    <cellStyle name="Обычный 52 19 2 2" xfId="16045" xr:uid="{00000000-0005-0000-0000-0000853E0000}"/>
    <cellStyle name="Обычный 52 19 3" xfId="16046" xr:uid="{00000000-0005-0000-0000-0000863E0000}"/>
    <cellStyle name="Обычный 52 2" xfId="16047" xr:uid="{00000000-0005-0000-0000-0000873E0000}"/>
    <cellStyle name="Обычный 52 2 10" xfId="16048" xr:uid="{00000000-0005-0000-0000-0000883E0000}"/>
    <cellStyle name="Обычный 52 2 10 2" xfId="16049" xr:uid="{00000000-0005-0000-0000-0000893E0000}"/>
    <cellStyle name="Обычный 52 2 10 2 2" xfId="16050" xr:uid="{00000000-0005-0000-0000-00008A3E0000}"/>
    <cellStyle name="Обычный 52 2 10 3" xfId="16051" xr:uid="{00000000-0005-0000-0000-00008B3E0000}"/>
    <cellStyle name="Обычный 52 2 11" xfId="16052" xr:uid="{00000000-0005-0000-0000-00008C3E0000}"/>
    <cellStyle name="Обычный 52 2 11 2" xfId="16053" xr:uid="{00000000-0005-0000-0000-00008D3E0000}"/>
    <cellStyle name="Обычный 52 2 11 2 2" xfId="16054" xr:uid="{00000000-0005-0000-0000-00008E3E0000}"/>
    <cellStyle name="Обычный 52 2 11 3" xfId="16055" xr:uid="{00000000-0005-0000-0000-00008F3E0000}"/>
    <cellStyle name="Обычный 52 2 12" xfId="16056" xr:uid="{00000000-0005-0000-0000-0000903E0000}"/>
    <cellStyle name="Обычный 52 2 12 2" xfId="16057" xr:uid="{00000000-0005-0000-0000-0000913E0000}"/>
    <cellStyle name="Обычный 52 2 12 2 2" xfId="16058" xr:uid="{00000000-0005-0000-0000-0000923E0000}"/>
    <cellStyle name="Обычный 52 2 12 3" xfId="16059" xr:uid="{00000000-0005-0000-0000-0000933E0000}"/>
    <cellStyle name="Обычный 52 2 13" xfId="16060" xr:uid="{00000000-0005-0000-0000-0000943E0000}"/>
    <cellStyle name="Обычный 52 2 13 2" xfId="16061" xr:uid="{00000000-0005-0000-0000-0000953E0000}"/>
    <cellStyle name="Обычный 52 2 13 2 2" xfId="16062" xr:uid="{00000000-0005-0000-0000-0000963E0000}"/>
    <cellStyle name="Обычный 52 2 13 3" xfId="16063" xr:uid="{00000000-0005-0000-0000-0000973E0000}"/>
    <cellStyle name="Обычный 52 2 2" xfId="16064" xr:uid="{00000000-0005-0000-0000-0000983E0000}"/>
    <cellStyle name="Обычный 52 2 2 10" xfId="16065" xr:uid="{00000000-0005-0000-0000-0000993E0000}"/>
    <cellStyle name="Обычный 52 2 2 10 2" xfId="16066" xr:uid="{00000000-0005-0000-0000-00009A3E0000}"/>
    <cellStyle name="Обычный 52 2 2 10 2 2" xfId="16067" xr:uid="{00000000-0005-0000-0000-00009B3E0000}"/>
    <cellStyle name="Обычный 52 2 2 10 3" xfId="16068" xr:uid="{00000000-0005-0000-0000-00009C3E0000}"/>
    <cellStyle name="Обычный 52 2 2 11" xfId="16069" xr:uid="{00000000-0005-0000-0000-00009D3E0000}"/>
    <cellStyle name="Обычный 52 2 2 11 2" xfId="16070" xr:uid="{00000000-0005-0000-0000-00009E3E0000}"/>
    <cellStyle name="Обычный 52 2 2 11 2 2" xfId="16071" xr:uid="{00000000-0005-0000-0000-00009F3E0000}"/>
    <cellStyle name="Обычный 52 2 2 11 3" xfId="16072" xr:uid="{00000000-0005-0000-0000-0000A03E0000}"/>
    <cellStyle name="Обычный 52 2 2 12" xfId="16073" xr:uid="{00000000-0005-0000-0000-0000A13E0000}"/>
    <cellStyle name="Обычный 52 2 2 12 2" xfId="16074" xr:uid="{00000000-0005-0000-0000-0000A23E0000}"/>
    <cellStyle name="Обычный 52 2 2 12 2 2" xfId="16075" xr:uid="{00000000-0005-0000-0000-0000A33E0000}"/>
    <cellStyle name="Обычный 52 2 2 12 3" xfId="16076" xr:uid="{00000000-0005-0000-0000-0000A43E0000}"/>
    <cellStyle name="Обычный 52 2 2 13" xfId="16077" xr:uid="{00000000-0005-0000-0000-0000A53E0000}"/>
    <cellStyle name="Обычный 52 2 2 13 2" xfId="16078" xr:uid="{00000000-0005-0000-0000-0000A63E0000}"/>
    <cellStyle name="Обычный 52 2 2 14" xfId="16079" xr:uid="{00000000-0005-0000-0000-0000A73E0000}"/>
    <cellStyle name="Обычный 52 2 2 2" xfId="16080" xr:uid="{00000000-0005-0000-0000-0000A83E0000}"/>
    <cellStyle name="Обычный 52 2 2 2 10" xfId="16081" xr:uid="{00000000-0005-0000-0000-0000A93E0000}"/>
    <cellStyle name="Обычный 52 2 2 2 10 2" xfId="16082" xr:uid="{00000000-0005-0000-0000-0000AA3E0000}"/>
    <cellStyle name="Обычный 52 2 2 2 10 2 2" xfId="16083" xr:uid="{00000000-0005-0000-0000-0000AB3E0000}"/>
    <cellStyle name="Обычный 52 2 2 2 10 3" xfId="16084" xr:uid="{00000000-0005-0000-0000-0000AC3E0000}"/>
    <cellStyle name="Обычный 52 2 2 2 11" xfId="16085" xr:uid="{00000000-0005-0000-0000-0000AD3E0000}"/>
    <cellStyle name="Обычный 52 2 2 2 11 2" xfId="16086" xr:uid="{00000000-0005-0000-0000-0000AE3E0000}"/>
    <cellStyle name="Обычный 52 2 2 2 11 2 2" xfId="16087" xr:uid="{00000000-0005-0000-0000-0000AF3E0000}"/>
    <cellStyle name="Обычный 52 2 2 2 11 3" xfId="16088" xr:uid="{00000000-0005-0000-0000-0000B03E0000}"/>
    <cellStyle name="Обычный 52 2 2 2 12" xfId="16089" xr:uid="{00000000-0005-0000-0000-0000B13E0000}"/>
    <cellStyle name="Обычный 52 2 2 2 12 2" xfId="16090" xr:uid="{00000000-0005-0000-0000-0000B23E0000}"/>
    <cellStyle name="Обычный 52 2 2 2 13" xfId="16091" xr:uid="{00000000-0005-0000-0000-0000B33E0000}"/>
    <cellStyle name="Обычный 52 2 2 2 2" xfId="16092" xr:uid="{00000000-0005-0000-0000-0000B43E0000}"/>
    <cellStyle name="Обычный 52 2 2 2 2 10" xfId="16093" xr:uid="{00000000-0005-0000-0000-0000B53E0000}"/>
    <cellStyle name="Обычный 52 2 2 2 2 10 2" xfId="16094" xr:uid="{00000000-0005-0000-0000-0000B63E0000}"/>
    <cellStyle name="Обычный 52 2 2 2 2 11" xfId="16095" xr:uid="{00000000-0005-0000-0000-0000B73E0000}"/>
    <cellStyle name="Обычный 52 2 2 2 2 2" xfId="16096" xr:uid="{00000000-0005-0000-0000-0000B83E0000}"/>
    <cellStyle name="Обычный 52 2 2 2 2 2 10" xfId="16097" xr:uid="{00000000-0005-0000-0000-0000B93E0000}"/>
    <cellStyle name="Обычный 52 2 2 2 2 2 2" xfId="16098" xr:uid="{00000000-0005-0000-0000-0000BA3E0000}"/>
    <cellStyle name="Обычный 52 2 2 2 2 2 2 2" xfId="16099" xr:uid="{00000000-0005-0000-0000-0000BB3E0000}"/>
    <cellStyle name="Обычный 52 2 2 2 2 2 2 2 2" xfId="16100" xr:uid="{00000000-0005-0000-0000-0000BC3E0000}"/>
    <cellStyle name="Обычный 52 2 2 2 2 2 2 2 2 2" xfId="16101" xr:uid="{00000000-0005-0000-0000-0000BD3E0000}"/>
    <cellStyle name="Обычный 52 2 2 2 2 2 2 2 2 2 2" xfId="16102" xr:uid="{00000000-0005-0000-0000-0000BE3E0000}"/>
    <cellStyle name="Обычный 52 2 2 2 2 2 2 2 2 3" xfId="16103" xr:uid="{00000000-0005-0000-0000-0000BF3E0000}"/>
    <cellStyle name="Обычный 52 2 2 2 2 2 2 2 3" xfId="16104" xr:uid="{00000000-0005-0000-0000-0000C03E0000}"/>
    <cellStyle name="Обычный 52 2 2 2 2 2 2 2 3 2" xfId="16105" xr:uid="{00000000-0005-0000-0000-0000C13E0000}"/>
    <cellStyle name="Обычный 52 2 2 2 2 2 2 2 3 2 2" xfId="16106" xr:uid="{00000000-0005-0000-0000-0000C23E0000}"/>
    <cellStyle name="Обычный 52 2 2 2 2 2 2 2 3 3" xfId="16107" xr:uid="{00000000-0005-0000-0000-0000C33E0000}"/>
    <cellStyle name="Обычный 52 2 2 2 2 2 2 2 4" xfId="16108" xr:uid="{00000000-0005-0000-0000-0000C43E0000}"/>
    <cellStyle name="Обычный 52 2 2 2 2 2 2 2 4 2" xfId="16109" xr:uid="{00000000-0005-0000-0000-0000C53E0000}"/>
    <cellStyle name="Обычный 52 2 2 2 2 2 2 2 4 2 2" xfId="16110" xr:uid="{00000000-0005-0000-0000-0000C63E0000}"/>
    <cellStyle name="Обычный 52 2 2 2 2 2 2 2 4 3" xfId="16111" xr:uid="{00000000-0005-0000-0000-0000C73E0000}"/>
    <cellStyle name="Обычный 52 2 2 2 2 2 2 2 5" xfId="16112" xr:uid="{00000000-0005-0000-0000-0000C83E0000}"/>
    <cellStyle name="Обычный 52 2 2 2 2 2 2 2 5 2" xfId="16113" xr:uid="{00000000-0005-0000-0000-0000C93E0000}"/>
    <cellStyle name="Обычный 52 2 2 2 2 2 2 2 6" xfId="16114" xr:uid="{00000000-0005-0000-0000-0000CA3E0000}"/>
    <cellStyle name="Обычный 52 2 2 2 2 2 2 3" xfId="16115" xr:uid="{00000000-0005-0000-0000-0000CB3E0000}"/>
    <cellStyle name="Обычный 52 2 2 2 2 2 2 3 2" xfId="16116" xr:uid="{00000000-0005-0000-0000-0000CC3E0000}"/>
    <cellStyle name="Обычный 52 2 2 2 2 2 2 3 2 2" xfId="16117" xr:uid="{00000000-0005-0000-0000-0000CD3E0000}"/>
    <cellStyle name="Обычный 52 2 2 2 2 2 2 3 2 2 2" xfId="16118" xr:uid="{00000000-0005-0000-0000-0000CE3E0000}"/>
    <cellStyle name="Обычный 52 2 2 2 2 2 2 3 2 3" xfId="16119" xr:uid="{00000000-0005-0000-0000-0000CF3E0000}"/>
    <cellStyle name="Обычный 52 2 2 2 2 2 2 3 3" xfId="16120" xr:uid="{00000000-0005-0000-0000-0000D03E0000}"/>
    <cellStyle name="Обычный 52 2 2 2 2 2 2 3 3 2" xfId="16121" xr:uid="{00000000-0005-0000-0000-0000D13E0000}"/>
    <cellStyle name="Обычный 52 2 2 2 2 2 2 3 4" xfId="16122" xr:uid="{00000000-0005-0000-0000-0000D23E0000}"/>
    <cellStyle name="Обычный 52 2 2 2 2 2 2 4" xfId="16123" xr:uid="{00000000-0005-0000-0000-0000D33E0000}"/>
    <cellStyle name="Обычный 52 2 2 2 2 2 2 4 2" xfId="16124" xr:uid="{00000000-0005-0000-0000-0000D43E0000}"/>
    <cellStyle name="Обычный 52 2 2 2 2 2 2 4 2 2" xfId="16125" xr:uid="{00000000-0005-0000-0000-0000D53E0000}"/>
    <cellStyle name="Обычный 52 2 2 2 2 2 2 4 3" xfId="16126" xr:uid="{00000000-0005-0000-0000-0000D63E0000}"/>
    <cellStyle name="Обычный 52 2 2 2 2 2 2 5" xfId="16127" xr:uid="{00000000-0005-0000-0000-0000D73E0000}"/>
    <cellStyle name="Обычный 52 2 2 2 2 2 2 5 2" xfId="16128" xr:uid="{00000000-0005-0000-0000-0000D83E0000}"/>
    <cellStyle name="Обычный 52 2 2 2 2 2 2 5 2 2" xfId="16129" xr:uid="{00000000-0005-0000-0000-0000D93E0000}"/>
    <cellStyle name="Обычный 52 2 2 2 2 2 2 5 3" xfId="16130" xr:uid="{00000000-0005-0000-0000-0000DA3E0000}"/>
    <cellStyle name="Обычный 52 2 2 2 2 2 2 6" xfId="16131" xr:uid="{00000000-0005-0000-0000-0000DB3E0000}"/>
    <cellStyle name="Обычный 52 2 2 2 2 2 2 6 2" xfId="16132" xr:uid="{00000000-0005-0000-0000-0000DC3E0000}"/>
    <cellStyle name="Обычный 52 2 2 2 2 2 2 6 2 2" xfId="16133" xr:uid="{00000000-0005-0000-0000-0000DD3E0000}"/>
    <cellStyle name="Обычный 52 2 2 2 2 2 2 6 3" xfId="16134" xr:uid="{00000000-0005-0000-0000-0000DE3E0000}"/>
    <cellStyle name="Обычный 52 2 2 2 2 2 2 7" xfId="16135" xr:uid="{00000000-0005-0000-0000-0000DF3E0000}"/>
    <cellStyle name="Обычный 52 2 2 2 2 2 2 7 2" xfId="16136" xr:uid="{00000000-0005-0000-0000-0000E03E0000}"/>
    <cellStyle name="Обычный 52 2 2 2 2 2 2 7 2 2" xfId="16137" xr:uid="{00000000-0005-0000-0000-0000E13E0000}"/>
    <cellStyle name="Обычный 52 2 2 2 2 2 2 7 3" xfId="16138" xr:uid="{00000000-0005-0000-0000-0000E23E0000}"/>
    <cellStyle name="Обычный 52 2 2 2 2 2 2 8" xfId="16139" xr:uid="{00000000-0005-0000-0000-0000E33E0000}"/>
    <cellStyle name="Обычный 52 2 2 2 2 2 2 8 2" xfId="16140" xr:uid="{00000000-0005-0000-0000-0000E43E0000}"/>
    <cellStyle name="Обычный 52 2 2 2 2 2 2 9" xfId="16141" xr:uid="{00000000-0005-0000-0000-0000E53E0000}"/>
    <cellStyle name="Обычный 52 2 2 2 2 2 3" xfId="16142" xr:uid="{00000000-0005-0000-0000-0000E63E0000}"/>
    <cellStyle name="Обычный 52 2 2 2 2 2 3 2" xfId="16143" xr:uid="{00000000-0005-0000-0000-0000E73E0000}"/>
    <cellStyle name="Обычный 52 2 2 2 2 2 3 2 2" xfId="16144" xr:uid="{00000000-0005-0000-0000-0000E83E0000}"/>
    <cellStyle name="Обычный 52 2 2 2 2 2 3 2 2 2" xfId="16145" xr:uid="{00000000-0005-0000-0000-0000E93E0000}"/>
    <cellStyle name="Обычный 52 2 2 2 2 2 3 2 3" xfId="16146" xr:uid="{00000000-0005-0000-0000-0000EA3E0000}"/>
    <cellStyle name="Обычный 52 2 2 2 2 2 3 3" xfId="16147" xr:uid="{00000000-0005-0000-0000-0000EB3E0000}"/>
    <cellStyle name="Обычный 52 2 2 2 2 2 3 3 2" xfId="16148" xr:uid="{00000000-0005-0000-0000-0000EC3E0000}"/>
    <cellStyle name="Обычный 52 2 2 2 2 2 3 3 2 2" xfId="16149" xr:uid="{00000000-0005-0000-0000-0000ED3E0000}"/>
    <cellStyle name="Обычный 52 2 2 2 2 2 3 3 3" xfId="16150" xr:uid="{00000000-0005-0000-0000-0000EE3E0000}"/>
    <cellStyle name="Обычный 52 2 2 2 2 2 3 4" xfId="16151" xr:uid="{00000000-0005-0000-0000-0000EF3E0000}"/>
    <cellStyle name="Обычный 52 2 2 2 2 2 3 4 2" xfId="16152" xr:uid="{00000000-0005-0000-0000-0000F03E0000}"/>
    <cellStyle name="Обычный 52 2 2 2 2 2 3 4 2 2" xfId="16153" xr:uid="{00000000-0005-0000-0000-0000F13E0000}"/>
    <cellStyle name="Обычный 52 2 2 2 2 2 3 4 3" xfId="16154" xr:uid="{00000000-0005-0000-0000-0000F23E0000}"/>
    <cellStyle name="Обычный 52 2 2 2 2 2 3 5" xfId="16155" xr:uid="{00000000-0005-0000-0000-0000F33E0000}"/>
    <cellStyle name="Обычный 52 2 2 2 2 2 3 5 2" xfId="16156" xr:uid="{00000000-0005-0000-0000-0000F43E0000}"/>
    <cellStyle name="Обычный 52 2 2 2 2 2 3 6" xfId="16157" xr:uid="{00000000-0005-0000-0000-0000F53E0000}"/>
    <cellStyle name="Обычный 52 2 2 2 2 2 4" xfId="16158" xr:uid="{00000000-0005-0000-0000-0000F63E0000}"/>
    <cellStyle name="Обычный 52 2 2 2 2 2 4 2" xfId="16159" xr:uid="{00000000-0005-0000-0000-0000F73E0000}"/>
    <cellStyle name="Обычный 52 2 2 2 2 2 4 2 2" xfId="16160" xr:uid="{00000000-0005-0000-0000-0000F83E0000}"/>
    <cellStyle name="Обычный 52 2 2 2 2 2 4 2 2 2" xfId="16161" xr:uid="{00000000-0005-0000-0000-0000F93E0000}"/>
    <cellStyle name="Обычный 52 2 2 2 2 2 4 2 3" xfId="16162" xr:uid="{00000000-0005-0000-0000-0000FA3E0000}"/>
    <cellStyle name="Обычный 52 2 2 2 2 2 4 3" xfId="16163" xr:uid="{00000000-0005-0000-0000-0000FB3E0000}"/>
    <cellStyle name="Обычный 52 2 2 2 2 2 4 3 2" xfId="16164" xr:uid="{00000000-0005-0000-0000-0000FC3E0000}"/>
    <cellStyle name="Обычный 52 2 2 2 2 2 4 4" xfId="16165" xr:uid="{00000000-0005-0000-0000-0000FD3E0000}"/>
    <cellStyle name="Обычный 52 2 2 2 2 2 5" xfId="16166" xr:uid="{00000000-0005-0000-0000-0000FE3E0000}"/>
    <cellStyle name="Обычный 52 2 2 2 2 2 5 2" xfId="16167" xr:uid="{00000000-0005-0000-0000-0000FF3E0000}"/>
    <cellStyle name="Обычный 52 2 2 2 2 2 5 2 2" xfId="16168" xr:uid="{00000000-0005-0000-0000-0000003F0000}"/>
    <cellStyle name="Обычный 52 2 2 2 2 2 5 3" xfId="16169" xr:uid="{00000000-0005-0000-0000-0000013F0000}"/>
    <cellStyle name="Обычный 52 2 2 2 2 2 6" xfId="16170" xr:uid="{00000000-0005-0000-0000-0000023F0000}"/>
    <cellStyle name="Обычный 52 2 2 2 2 2 6 2" xfId="16171" xr:uid="{00000000-0005-0000-0000-0000033F0000}"/>
    <cellStyle name="Обычный 52 2 2 2 2 2 6 2 2" xfId="16172" xr:uid="{00000000-0005-0000-0000-0000043F0000}"/>
    <cellStyle name="Обычный 52 2 2 2 2 2 6 3" xfId="16173" xr:uid="{00000000-0005-0000-0000-0000053F0000}"/>
    <cellStyle name="Обычный 52 2 2 2 2 2 7" xfId="16174" xr:uid="{00000000-0005-0000-0000-0000063F0000}"/>
    <cellStyle name="Обычный 52 2 2 2 2 2 7 2" xfId="16175" xr:uid="{00000000-0005-0000-0000-0000073F0000}"/>
    <cellStyle name="Обычный 52 2 2 2 2 2 7 2 2" xfId="16176" xr:uid="{00000000-0005-0000-0000-0000083F0000}"/>
    <cellStyle name="Обычный 52 2 2 2 2 2 7 3" xfId="16177" xr:uid="{00000000-0005-0000-0000-0000093F0000}"/>
    <cellStyle name="Обычный 52 2 2 2 2 2 8" xfId="16178" xr:uid="{00000000-0005-0000-0000-00000A3F0000}"/>
    <cellStyle name="Обычный 52 2 2 2 2 2 8 2" xfId="16179" xr:uid="{00000000-0005-0000-0000-00000B3F0000}"/>
    <cellStyle name="Обычный 52 2 2 2 2 2 8 2 2" xfId="16180" xr:uid="{00000000-0005-0000-0000-00000C3F0000}"/>
    <cellStyle name="Обычный 52 2 2 2 2 2 8 3" xfId="16181" xr:uid="{00000000-0005-0000-0000-00000D3F0000}"/>
    <cellStyle name="Обычный 52 2 2 2 2 2 9" xfId="16182" xr:uid="{00000000-0005-0000-0000-00000E3F0000}"/>
    <cellStyle name="Обычный 52 2 2 2 2 2 9 2" xfId="16183" xr:uid="{00000000-0005-0000-0000-00000F3F0000}"/>
    <cellStyle name="Обычный 52 2 2 2 2 3" xfId="16184" xr:uid="{00000000-0005-0000-0000-0000103F0000}"/>
    <cellStyle name="Обычный 52 2 2 2 2 3 2" xfId="16185" xr:uid="{00000000-0005-0000-0000-0000113F0000}"/>
    <cellStyle name="Обычный 52 2 2 2 2 3 2 2" xfId="16186" xr:uid="{00000000-0005-0000-0000-0000123F0000}"/>
    <cellStyle name="Обычный 52 2 2 2 2 3 2 2 2" xfId="16187" xr:uid="{00000000-0005-0000-0000-0000133F0000}"/>
    <cellStyle name="Обычный 52 2 2 2 2 3 2 2 2 2" xfId="16188" xr:uid="{00000000-0005-0000-0000-0000143F0000}"/>
    <cellStyle name="Обычный 52 2 2 2 2 3 2 2 3" xfId="16189" xr:uid="{00000000-0005-0000-0000-0000153F0000}"/>
    <cellStyle name="Обычный 52 2 2 2 2 3 2 3" xfId="16190" xr:uid="{00000000-0005-0000-0000-0000163F0000}"/>
    <cellStyle name="Обычный 52 2 2 2 2 3 2 3 2" xfId="16191" xr:uid="{00000000-0005-0000-0000-0000173F0000}"/>
    <cellStyle name="Обычный 52 2 2 2 2 3 2 3 2 2" xfId="16192" xr:uid="{00000000-0005-0000-0000-0000183F0000}"/>
    <cellStyle name="Обычный 52 2 2 2 2 3 2 3 3" xfId="16193" xr:uid="{00000000-0005-0000-0000-0000193F0000}"/>
    <cellStyle name="Обычный 52 2 2 2 2 3 2 4" xfId="16194" xr:uid="{00000000-0005-0000-0000-00001A3F0000}"/>
    <cellStyle name="Обычный 52 2 2 2 2 3 2 4 2" xfId="16195" xr:uid="{00000000-0005-0000-0000-00001B3F0000}"/>
    <cellStyle name="Обычный 52 2 2 2 2 3 2 4 2 2" xfId="16196" xr:uid="{00000000-0005-0000-0000-00001C3F0000}"/>
    <cellStyle name="Обычный 52 2 2 2 2 3 2 4 3" xfId="16197" xr:uid="{00000000-0005-0000-0000-00001D3F0000}"/>
    <cellStyle name="Обычный 52 2 2 2 2 3 2 5" xfId="16198" xr:uid="{00000000-0005-0000-0000-00001E3F0000}"/>
    <cellStyle name="Обычный 52 2 2 2 2 3 2 5 2" xfId="16199" xr:uid="{00000000-0005-0000-0000-00001F3F0000}"/>
    <cellStyle name="Обычный 52 2 2 2 2 3 2 6" xfId="16200" xr:uid="{00000000-0005-0000-0000-0000203F0000}"/>
    <cellStyle name="Обычный 52 2 2 2 2 3 3" xfId="16201" xr:uid="{00000000-0005-0000-0000-0000213F0000}"/>
    <cellStyle name="Обычный 52 2 2 2 2 3 3 2" xfId="16202" xr:uid="{00000000-0005-0000-0000-0000223F0000}"/>
    <cellStyle name="Обычный 52 2 2 2 2 3 3 2 2" xfId="16203" xr:uid="{00000000-0005-0000-0000-0000233F0000}"/>
    <cellStyle name="Обычный 52 2 2 2 2 3 3 2 2 2" xfId="16204" xr:uid="{00000000-0005-0000-0000-0000243F0000}"/>
    <cellStyle name="Обычный 52 2 2 2 2 3 3 2 3" xfId="16205" xr:uid="{00000000-0005-0000-0000-0000253F0000}"/>
    <cellStyle name="Обычный 52 2 2 2 2 3 3 3" xfId="16206" xr:uid="{00000000-0005-0000-0000-0000263F0000}"/>
    <cellStyle name="Обычный 52 2 2 2 2 3 3 3 2" xfId="16207" xr:uid="{00000000-0005-0000-0000-0000273F0000}"/>
    <cellStyle name="Обычный 52 2 2 2 2 3 3 4" xfId="16208" xr:uid="{00000000-0005-0000-0000-0000283F0000}"/>
    <cellStyle name="Обычный 52 2 2 2 2 3 4" xfId="16209" xr:uid="{00000000-0005-0000-0000-0000293F0000}"/>
    <cellStyle name="Обычный 52 2 2 2 2 3 4 2" xfId="16210" xr:uid="{00000000-0005-0000-0000-00002A3F0000}"/>
    <cellStyle name="Обычный 52 2 2 2 2 3 4 2 2" xfId="16211" xr:uid="{00000000-0005-0000-0000-00002B3F0000}"/>
    <cellStyle name="Обычный 52 2 2 2 2 3 4 3" xfId="16212" xr:uid="{00000000-0005-0000-0000-00002C3F0000}"/>
    <cellStyle name="Обычный 52 2 2 2 2 3 5" xfId="16213" xr:uid="{00000000-0005-0000-0000-00002D3F0000}"/>
    <cellStyle name="Обычный 52 2 2 2 2 3 5 2" xfId="16214" xr:uid="{00000000-0005-0000-0000-00002E3F0000}"/>
    <cellStyle name="Обычный 52 2 2 2 2 3 5 2 2" xfId="16215" xr:uid="{00000000-0005-0000-0000-00002F3F0000}"/>
    <cellStyle name="Обычный 52 2 2 2 2 3 5 3" xfId="16216" xr:uid="{00000000-0005-0000-0000-0000303F0000}"/>
    <cellStyle name="Обычный 52 2 2 2 2 3 6" xfId="16217" xr:uid="{00000000-0005-0000-0000-0000313F0000}"/>
    <cellStyle name="Обычный 52 2 2 2 2 3 6 2" xfId="16218" xr:uid="{00000000-0005-0000-0000-0000323F0000}"/>
    <cellStyle name="Обычный 52 2 2 2 2 3 6 2 2" xfId="16219" xr:uid="{00000000-0005-0000-0000-0000333F0000}"/>
    <cellStyle name="Обычный 52 2 2 2 2 3 6 3" xfId="16220" xr:uid="{00000000-0005-0000-0000-0000343F0000}"/>
    <cellStyle name="Обычный 52 2 2 2 2 3 7" xfId="16221" xr:uid="{00000000-0005-0000-0000-0000353F0000}"/>
    <cellStyle name="Обычный 52 2 2 2 2 3 7 2" xfId="16222" xr:uid="{00000000-0005-0000-0000-0000363F0000}"/>
    <cellStyle name="Обычный 52 2 2 2 2 3 7 2 2" xfId="16223" xr:uid="{00000000-0005-0000-0000-0000373F0000}"/>
    <cellStyle name="Обычный 52 2 2 2 2 3 7 3" xfId="16224" xr:uid="{00000000-0005-0000-0000-0000383F0000}"/>
    <cellStyle name="Обычный 52 2 2 2 2 3 8" xfId="16225" xr:uid="{00000000-0005-0000-0000-0000393F0000}"/>
    <cellStyle name="Обычный 52 2 2 2 2 3 8 2" xfId="16226" xr:uid="{00000000-0005-0000-0000-00003A3F0000}"/>
    <cellStyle name="Обычный 52 2 2 2 2 3 9" xfId="16227" xr:uid="{00000000-0005-0000-0000-00003B3F0000}"/>
    <cellStyle name="Обычный 52 2 2 2 2 4" xfId="16228" xr:uid="{00000000-0005-0000-0000-00003C3F0000}"/>
    <cellStyle name="Обычный 52 2 2 2 2 4 2" xfId="16229" xr:uid="{00000000-0005-0000-0000-00003D3F0000}"/>
    <cellStyle name="Обычный 52 2 2 2 2 4 2 2" xfId="16230" xr:uid="{00000000-0005-0000-0000-00003E3F0000}"/>
    <cellStyle name="Обычный 52 2 2 2 2 4 2 2 2" xfId="16231" xr:uid="{00000000-0005-0000-0000-00003F3F0000}"/>
    <cellStyle name="Обычный 52 2 2 2 2 4 2 3" xfId="16232" xr:uid="{00000000-0005-0000-0000-0000403F0000}"/>
    <cellStyle name="Обычный 52 2 2 2 2 4 3" xfId="16233" xr:uid="{00000000-0005-0000-0000-0000413F0000}"/>
    <cellStyle name="Обычный 52 2 2 2 2 4 3 2" xfId="16234" xr:uid="{00000000-0005-0000-0000-0000423F0000}"/>
    <cellStyle name="Обычный 52 2 2 2 2 4 3 2 2" xfId="16235" xr:uid="{00000000-0005-0000-0000-0000433F0000}"/>
    <cellStyle name="Обычный 52 2 2 2 2 4 3 3" xfId="16236" xr:uid="{00000000-0005-0000-0000-0000443F0000}"/>
    <cellStyle name="Обычный 52 2 2 2 2 4 4" xfId="16237" xr:uid="{00000000-0005-0000-0000-0000453F0000}"/>
    <cellStyle name="Обычный 52 2 2 2 2 4 4 2" xfId="16238" xr:uid="{00000000-0005-0000-0000-0000463F0000}"/>
    <cellStyle name="Обычный 52 2 2 2 2 4 4 2 2" xfId="16239" xr:uid="{00000000-0005-0000-0000-0000473F0000}"/>
    <cellStyle name="Обычный 52 2 2 2 2 4 4 3" xfId="16240" xr:uid="{00000000-0005-0000-0000-0000483F0000}"/>
    <cellStyle name="Обычный 52 2 2 2 2 4 5" xfId="16241" xr:uid="{00000000-0005-0000-0000-0000493F0000}"/>
    <cellStyle name="Обычный 52 2 2 2 2 4 5 2" xfId="16242" xr:uid="{00000000-0005-0000-0000-00004A3F0000}"/>
    <cellStyle name="Обычный 52 2 2 2 2 4 6" xfId="16243" xr:uid="{00000000-0005-0000-0000-00004B3F0000}"/>
    <cellStyle name="Обычный 52 2 2 2 2 5" xfId="16244" xr:uid="{00000000-0005-0000-0000-00004C3F0000}"/>
    <cellStyle name="Обычный 52 2 2 2 2 5 2" xfId="16245" xr:uid="{00000000-0005-0000-0000-00004D3F0000}"/>
    <cellStyle name="Обычный 52 2 2 2 2 5 2 2" xfId="16246" xr:uid="{00000000-0005-0000-0000-00004E3F0000}"/>
    <cellStyle name="Обычный 52 2 2 2 2 5 2 2 2" xfId="16247" xr:uid="{00000000-0005-0000-0000-00004F3F0000}"/>
    <cellStyle name="Обычный 52 2 2 2 2 5 2 3" xfId="16248" xr:uid="{00000000-0005-0000-0000-0000503F0000}"/>
    <cellStyle name="Обычный 52 2 2 2 2 5 3" xfId="16249" xr:uid="{00000000-0005-0000-0000-0000513F0000}"/>
    <cellStyle name="Обычный 52 2 2 2 2 5 3 2" xfId="16250" xr:uid="{00000000-0005-0000-0000-0000523F0000}"/>
    <cellStyle name="Обычный 52 2 2 2 2 5 4" xfId="16251" xr:uid="{00000000-0005-0000-0000-0000533F0000}"/>
    <cellStyle name="Обычный 52 2 2 2 2 6" xfId="16252" xr:uid="{00000000-0005-0000-0000-0000543F0000}"/>
    <cellStyle name="Обычный 52 2 2 2 2 6 2" xfId="16253" xr:uid="{00000000-0005-0000-0000-0000553F0000}"/>
    <cellStyle name="Обычный 52 2 2 2 2 6 2 2" xfId="16254" xr:uid="{00000000-0005-0000-0000-0000563F0000}"/>
    <cellStyle name="Обычный 52 2 2 2 2 6 3" xfId="16255" xr:uid="{00000000-0005-0000-0000-0000573F0000}"/>
    <cellStyle name="Обычный 52 2 2 2 2 7" xfId="16256" xr:uid="{00000000-0005-0000-0000-0000583F0000}"/>
    <cellStyle name="Обычный 52 2 2 2 2 7 2" xfId="16257" xr:uid="{00000000-0005-0000-0000-0000593F0000}"/>
    <cellStyle name="Обычный 52 2 2 2 2 7 2 2" xfId="16258" xr:uid="{00000000-0005-0000-0000-00005A3F0000}"/>
    <cellStyle name="Обычный 52 2 2 2 2 7 3" xfId="16259" xr:uid="{00000000-0005-0000-0000-00005B3F0000}"/>
    <cellStyle name="Обычный 52 2 2 2 2 8" xfId="16260" xr:uid="{00000000-0005-0000-0000-00005C3F0000}"/>
    <cellStyle name="Обычный 52 2 2 2 2 8 2" xfId="16261" xr:uid="{00000000-0005-0000-0000-00005D3F0000}"/>
    <cellStyle name="Обычный 52 2 2 2 2 8 2 2" xfId="16262" xr:uid="{00000000-0005-0000-0000-00005E3F0000}"/>
    <cellStyle name="Обычный 52 2 2 2 2 8 3" xfId="16263" xr:uid="{00000000-0005-0000-0000-00005F3F0000}"/>
    <cellStyle name="Обычный 52 2 2 2 2 9" xfId="16264" xr:uid="{00000000-0005-0000-0000-0000603F0000}"/>
    <cellStyle name="Обычный 52 2 2 2 2 9 2" xfId="16265" xr:uid="{00000000-0005-0000-0000-0000613F0000}"/>
    <cellStyle name="Обычный 52 2 2 2 2 9 2 2" xfId="16266" xr:uid="{00000000-0005-0000-0000-0000623F0000}"/>
    <cellStyle name="Обычный 52 2 2 2 2 9 3" xfId="16267" xr:uid="{00000000-0005-0000-0000-0000633F0000}"/>
    <cellStyle name="Обычный 52 2 2 2 3" xfId="16268" xr:uid="{00000000-0005-0000-0000-0000643F0000}"/>
    <cellStyle name="Обычный 52 2 2 2 3 10" xfId="16269" xr:uid="{00000000-0005-0000-0000-0000653F0000}"/>
    <cellStyle name="Обычный 52 2 2 2 3 2" xfId="16270" xr:uid="{00000000-0005-0000-0000-0000663F0000}"/>
    <cellStyle name="Обычный 52 2 2 2 3 2 2" xfId="16271" xr:uid="{00000000-0005-0000-0000-0000673F0000}"/>
    <cellStyle name="Обычный 52 2 2 2 3 2 2 2" xfId="16272" xr:uid="{00000000-0005-0000-0000-0000683F0000}"/>
    <cellStyle name="Обычный 52 2 2 2 3 2 2 2 2" xfId="16273" xr:uid="{00000000-0005-0000-0000-0000693F0000}"/>
    <cellStyle name="Обычный 52 2 2 2 3 2 2 2 2 2" xfId="16274" xr:uid="{00000000-0005-0000-0000-00006A3F0000}"/>
    <cellStyle name="Обычный 52 2 2 2 3 2 2 2 3" xfId="16275" xr:uid="{00000000-0005-0000-0000-00006B3F0000}"/>
    <cellStyle name="Обычный 52 2 2 2 3 2 2 3" xfId="16276" xr:uid="{00000000-0005-0000-0000-00006C3F0000}"/>
    <cellStyle name="Обычный 52 2 2 2 3 2 2 3 2" xfId="16277" xr:uid="{00000000-0005-0000-0000-00006D3F0000}"/>
    <cellStyle name="Обычный 52 2 2 2 3 2 2 3 2 2" xfId="16278" xr:uid="{00000000-0005-0000-0000-00006E3F0000}"/>
    <cellStyle name="Обычный 52 2 2 2 3 2 2 3 3" xfId="16279" xr:uid="{00000000-0005-0000-0000-00006F3F0000}"/>
    <cellStyle name="Обычный 52 2 2 2 3 2 2 4" xfId="16280" xr:uid="{00000000-0005-0000-0000-0000703F0000}"/>
    <cellStyle name="Обычный 52 2 2 2 3 2 2 4 2" xfId="16281" xr:uid="{00000000-0005-0000-0000-0000713F0000}"/>
    <cellStyle name="Обычный 52 2 2 2 3 2 2 4 2 2" xfId="16282" xr:uid="{00000000-0005-0000-0000-0000723F0000}"/>
    <cellStyle name="Обычный 52 2 2 2 3 2 2 4 3" xfId="16283" xr:uid="{00000000-0005-0000-0000-0000733F0000}"/>
    <cellStyle name="Обычный 52 2 2 2 3 2 2 5" xfId="16284" xr:uid="{00000000-0005-0000-0000-0000743F0000}"/>
    <cellStyle name="Обычный 52 2 2 2 3 2 2 5 2" xfId="16285" xr:uid="{00000000-0005-0000-0000-0000753F0000}"/>
    <cellStyle name="Обычный 52 2 2 2 3 2 2 6" xfId="16286" xr:uid="{00000000-0005-0000-0000-0000763F0000}"/>
    <cellStyle name="Обычный 52 2 2 2 3 2 3" xfId="16287" xr:uid="{00000000-0005-0000-0000-0000773F0000}"/>
    <cellStyle name="Обычный 52 2 2 2 3 2 3 2" xfId="16288" xr:uid="{00000000-0005-0000-0000-0000783F0000}"/>
    <cellStyle name="Обычный 52 2 2 2 3 2 3 2 2" xfId="16289" xr:uid="{00000000-0005-0000-0000-0000793F0000}"/>
    <cellStyle name="Обычный 52 2 2 2 3 2 3 2 2 2" xfId="16290" xr:uid="{00000000-0005-0000-0000-00007A3F0000}"/>
    <cellStyle name="Обычный 52 2 2 2 3 2 3 2 3" xfId="16291" xr:uid="{00000000-0005-0000-0000-00007B3F0000}"/>
    <cellStyle name="Обычный 52 2 2 2 3 2 3 3" xfId="16292" xr:uid="{00000000-0005-0000-0000-00007C3F0000}"/>
    <cellStyle name="Обычный 52 2 2 2 3 2 3 3 2" xfId="16293" xr:uid="{00000000-0005-0000-0000-00007D3F0000}"/>
    <cellStyle name="Обычный 52 2 2 2 3 2 3 4" xfId="16294" xr:uid="{00000000-0005-0000-0000-00007E3F0000}"/>
    <cellStyle name="Обычный 52 2 2 2 3 2 4" xfId="16295" xr:uid="{00000000-0005-0000-0000-00007F3F0000}"/>
    <cellStyle name="Обычный 52 2 2 2 3 2 4 2" xfId="16296" xr:uid="{00000000-0005-0000-0000-0000803F0000}"/>
    <cellStyle name="Обычный 52 2 2 2 3 2 4 2 2" xfId="16297" xr:uid="{00000000-0005-0000-0000-0000813F0000}"/>
    <cellStyle name="Обычный 52 2 2 2 3 2 4 3" xfId="16298" xr:uid="{00000000-0005-0000-0000-0000823F0000}"/>
    <cellStyle name="Обычный 52 2 2 2 3 2 5" xfId="16299" xr:uid="{00000000-0005-0000-0000-0000833F0000}"/>
    <cellStyle name="Обычный 52 2 2 2 3 2 5 2" xfId="16300" xr:uid="{00000000-0005-0000-0000-0000843F0000}"/>
    <cellStyle name="Обычный 52 2 2 2 3 2 5 2 2" xfId="16301" xr:uid="{00000000-0005-0000-0000-0000853F0000}"/>
    <cellStyle name="Обычный 52 2 2 2 3 2 5 3" xfId="16302" xr:uid="{00000000-0005-0000-0000-0000863F0000}"/>
    <cellStyle name="Обычный 52 2 2 2 3 2 6" xfId="16303" xr:uid="{00000000-0005-0000-0000-0000873F0000}"/>
    <cellStyle name="Обычный 52 2 2 2 3 2 6 2" xfId="16304" xr:uid="{00000000-0005-0000-0000-0000883F0000}"/>
    <cellStyle name="Обычный 52 2 2 2 3 2 6 2 2" xfId="16305" xr:uid="{00000000-0005-0000-0000-0000893F0000}"/>
    <cellStyle name="Обычный 52 2 2 2 3 2 6 3" xfId="16306" xr:uid="{00000000-0005-0000-0000-00008A3F0000}"/>
    <cellStyle name="Обычный 52 2 2 2 3 2 7" xfId="16307" xr:uid="{00000000-0005-0000-0000-00008B3F0000}"/>
    <cellStyle name="Обычный 52 2 2 2 3 2 7 2" xfId="16308" xr:uid="{00000000-0005-0000-0000-00008C3F0000}"/>
    <cellStyle name="Обычный 52 2 2 2 3 2 7 2 2" xfId="16309" xr:uid="{00000000-0005-0000-0000-00008D3F0000}"/>
    <cellStyle name="Обычный 52 2 2 2 3 2 7 3" xfId="16310" xr:uid="{00000000-0005-0000-0000-00008E3F0000}"/>
    <cellStyle name="Обычный 52 2 2 2 3 2 8" xfId="16311" xr:uid="{00000000-0005-0000-0000-00008F3F0000}"/>
    <cellStyle name="Обычный 52 2 2 2 3 2 8 2" xfId="16312" xr:uid="{00000000-0005-0000-0000-0000903F0000}"/>
    <cellStyle name="Обычный 52 2 2 2 3 2 9" xfId="16313" xr:uid="{00000000-0005-0000-0000-0000913F0000}"/>
    <cellStyle name="Обычный 52 2 2 2 3 3" xfId="16314" xr:uid="{00000000-0005-0000-0000-0000923F0000}"/>
    <cellStyle name="Обычный 52 2 2 2 3 3 2" xfId="16315" xr:uid="{00000000-0005-0000-0000-0000933F0000}"/>
    <cellStyle name="Обычный 52 2 2 2 3 3 2 2" xfId="16316" xr:uid="{00000000-0005-0000-0000-0000943F0000}"/>
    <cellStyle name="Обычный 52 2 2 2 3 3 2 2 2" xfId="16317" xr:uid="{00000000-0005-0000-0000-0000953F0000}"/>
    <cellStyle name="Обычный 52 2 2 2 3 3 2 3" xfId="16318" xr:uid="{00000000-0005-0000-0000-0000963F0000}"/>
    <cellStyle name="Обычный 52 2 2 2 3 3 3" xfId="16319" xr:uid="{00000000-0005-0000-0000-0000973F0000}"/>
    <cellStyle name="Обычный 52 2 2 2 3 3 3 2" xfId="16320" xr:uid="{00000000-0005-0000-0000-0000983F0000}"/>
    <cellStyle name="Обычный 52 2 2 2 3 3 3 2 2" xfId="16321" xr:uid="{00000000-0005-0000-0000-0000993F0000}"/>
    <cellStyle name="Обычный 52 2 2 2 3 3 3 3" xfId="16322" xr:uid="{00000000-0005-0000-0000-00009A3F0000}"/>
    <cellStyle name="Обычный 52 2 2 2 3 3 4" xfId="16323" xr:uid="{00000000-0005-0000-0000-00009B3F0000}"/>
    <cellStyle name="Обычный 52 2 2 2 3 3 4 2" xfId="16324" xr:uid="{00000000-0005-0000-0000-00009C3F0000}"/>
    <cellStyle name="Обычный 52 2 2 2 3 3 4 2 2" xfId="16325" xr:uid="{00000000-0005-0000-0000-00009D3F0000}"/>
    <cellStyle name="Обычный 52 2 2 2 3 3 4 3" xfId="16326" xr:uid="{00000000-0005-0000-0000-00009E3F0000}"/>
    <cellStyle name="Обычный 52 2 2 2 3 3 5" xfId="16327" xr:uid="{00000000-0005-0000-0000-00009F3F0000}"/>
    <cellStyle name="Обычный 52 2 2 2 3 3 5 2" xfId="16328" xr:uid="{00000000-0005-0000-0000-0000A03F0000}"/>
    <cellStyle name="Обычный 52 2 2 2 3 3 6" xfId="16329" xr:uid="{00000000-0005-0000-0000-0000A13F0000}"/>
    <cellStyle name="Обычный 52 2 2 2 3 4" xfId="16330" xr:uid="{00000000-0005-0000-0000-0000A23F0000}"/>
    <cellStyle name="Обычный 52 2 2 2 3 4 2" xfId="16331" xr:uid="{00000000-0005-0000-0000-0000A33F0000}"/>
    <cellStyle name="Обычный 52 2 2 2 3 4 2 2" xfId="16332" xr:uid="{00000000-0005-0000-0000-0000A43F0000}"/>
    <cellStyle name="Обычный 52 2 2 2 3 4 2 2 2" xfId="16333" xr:uid="{00000000-0005-0000-0000-0000A53F0000}"/>
    <cellStyle name="Обычный 52 2 2 2 3 4 2 3" xfId="16334" xr:uid="{00000000-0005-0000-0000-0000A63F0000}"/>
    <cellStyle name="Обычный 52 2 2 2 3 4 3" xfId="16335" xr:uid="{00000000-0005-0000-0000-0000A73F0000}"/>
    <cellStyle name="Обычный 52 2 2 2 3 4 3 2" xfId="16336" xr:uid="{00000000-0005-0000-0000-0000A83F0000}"/>
    <cellStyle name="Обычный 52 2 2 2 3 4 4" xfId="16337" xr:uid="{00000000-0005-0000-0000-0000A93F0000}"/>
    <cellStyle name="Обычный 52 2 2 2 3 5" xfId="16338" xr:uid="{00000000-0005-0000-0000-0000AA3F0000}"/>
    <cellStyle name="Обычный 52 2 2 2 3 5 2" xfId="16339" xr:uid="{00000000-0005-0000-0000-0000AB3F0000}"/>
    <cellStyle name="Обычный 52 2 2 2 3 5 2 2" xfId="16340" xr:uid="{00000000-0005-0000-0000-0000AC3F0000}"/>
    <cellStyle name="Обычный 52 2 2 2 3 5 3" xfId="16341" xr:uid="{00000000-0005-0000-0000-0000AD3F0000}"/>
    <cellStyle name="Обычный 52 2 2 2 3 6" xfId="16342" xr:uid="{00000000-0005-0000-0000-0000AE3F0000}"/>
    <cellStyle name="Обычный 52 2 2 2 3 6 2" xfId="16343" xr:uid="{00000000-0005-0000-0000-0000AF3F0000}"/>
    <cellStyle name="Обычный 52 2 2 2 3 6 2 2" xfId="16344" xr:uid="{00000000-0005-0000-0000-0000B03F0000}"/>
    <cellStyle name="Обычный 52 2 2 2 3 6 3" xfId="16345" xr:uid="{00000000-0005-0000-0000-0000B13F0000}"/>
    <cellStyle name="Обычный 52 2 2 2 3 7" xfId="16346" xr:uid="{00000000-0005-0000-0000-0000B23F0000}"/>
    <cellStyle name="Обычный 52 2 2 2 3 7 2" xfId="16347" xr:uid="{00000000-0005-0000-0000-0000B33F0000}"/>
    <cellStyle name="Обычный 52 2 2 2 3 7 2 2" xfId="16348" xr:uid="{00000000-0005-0000-0000-0000B43F0000}"/>
    <cellStyle name="Обычный 52 2 2 2 3 7 3" xfId="16349" xr:uid="{00000000-0005-0000-0000-0000B53F0000}"/>
    <cellStyle name="Обычный 52 2 2 2 3 8" xfId="16350" xr:uid="{00000000-0005-0000-0000-0000B63F0000}"/>
    <cellStyle name="Обычный 52 2 2 2 3 8 2" xfId="16351" xr:uid="{00000000-0005-0000-0000-0000B73F0000}"/>
    <cellStyle name="Обычный 52 2 2 2 3 8 2 2" xfId="16352" xr:uid="{00000000-0005-0000-0000-0000B83F0000}"/>
    <cellStyle name="Обычный 52 2 2 2 3 8 3" xfId="16353" xr:uid="{00000000-0005-0000-0000-0000B93F0000}"/>
    <cellStyle name="Обычный 52 2 2 2 3 9" xfId="16354" xr:uid="{00000000-0005-0000-0000-0000BA3F0000}"/>
    <cellStyle name="Обычный 52 2 2 2 3 9 2" xfId="16355" xr:uid="{00000000-0005-0000-0000-0000BB3F0000}"/>
    <cellStyle name="Обычный 52 2 2 2 4" xfId="16356" xr:uid="{00000000-0005-0000-0000-0000BC3F0000}"/>
    <cellStyle name="Обычный 52 2 2 2 4 2" xfId="16357" xr:uid="{00000000-0005-0000-0000-0000BD3F0000}"/>
    <cellStyle name="Обычный 52 2 2 2 4 2 2" xfId="16358" xr:uid="{00000000-0005-0000-0000-0000BE3F0000}"/>
    <cellStyle name="Обычный 52 2 2 2 4 2 2 2" xfId="16359" xr:uid="{00000000-0005-0000-0000-0000BF3F0000}"/>
    <cellStyle name="Обычный 52 2 2 2 4 2 2 2 2" xfId="16360" xr:uid="{00000000-0005-0000-0000-0000C03F0000}"/>
    <cellStyle name="Обычный 52 2 2 2 4 2 2 3" xfId="16361" xr:uid="{00000000-0005-0000-0000-0000C13F0000}"/>
    <cellStyle name="Обычный 52 2 2 2 4 2 3" xfId="16362" xr:uid="{00000000-0005-0000-0000-0000C23F0000}"/>
    <cellStyle name="Обычный 52 2 2 2 4 2 3 2" xfId="16363" xr:uid="{00000000-0005-0000-0000-0000C33F0000}"/>
    <cellStyle name="Обычный 52 2 2 2 4 2 3 2 2" xfId="16364" xr:uid="{00000000-0005-0000-0000-0000C43F0000}"/>
    <cellStyle name="Обычный 52 2 2 2 4 2 3 3" xfId="16365" xr:uid="{00000000-0005-0000-0000-0000C53F0000}"/>
    <cellStyle name="Обычный 52 2 2 2 4 2 4" xfId="16366" xr:uid="{00000000-0005-0000-0000-0000C63F0000}"/>
    <cellStyle name="Обычный 52 2 2 2 4 2 4 2" xfId="16367" xr:uid="{00000000-0005-0000-0000-0000C73F0000}"/>
    <cellStyle name="Обычный 52 2 2 2 4 2 4 2 2" xfId="16368" xr:uid="{00000000-0005-0000-0000-0000C83F0000}"/>
    <cellStyle name="Обычный 52 2 2 2 4 2 4 3" xfId="16369" xr:uid="{00000000-0005-0000-0000-0000C93F0000}"/>
    <cellStyle name="Обычный 52 2 2 2 4 2 5" xfId="16370" xr:uid="{00000000-0005-0000-0000-0000CA3F0000}"/>
    <cellStyle name="Обычный 52 2 2 2 4 2 5 2" xfId="16371" xr:uid="{00000000-0005-0000-0000-0000CB3F0000}"/>
    <cellStyle name="Обычный 52 2 2 2 4 2 6" xfId="16372" xr:uid="{00000000-0005-0000-0000-0000CC3F0000}"/>
    <cellStyle name="Обычный 52 2 2 2 4 3" xfId="16373" xr:uid="{00000000-0005-0000-0000-0000CD3F0000}"/>
    <cellStyle name="Обычный 52 2 2 2 4 3 2" xfId="16374" xr:uid="{00000000-0005-0000-0000-0000CE3F0000}"/>
    <cellStyle name="Обычный 52 2 2 2 4 3 2 2" xfId="16375" xr:uid="{00000000-0005-0000-0000-0000CF3F0000}"/>
    <cellStyle name="Обычный 52 2 2 2 4 3 2 2 2" xfId="16376" xr:uid="{00000000-0005-0000-0000-0000D03F0000}"/>
    <cellStyle name="Обычный 52 2 2 2 4 3 2 3" xfId="16377" xr:uid="{00000000-0005-0000-0000-0000D13F0000}"/>
    <cellStyle name="Обычный 52 2 2 2 4 3 3" xfId="16378" xr:uid="{00000000-0005-0000-0000-0000D23F0000}"/>
    <cellStyle name="Обычный 52 2 2 2 4 3 3 2" xfId="16379" xr:uid="{00000000-0005-0000-0000-0000D33F0000}"/>
    <cellStyle name="Обычный 52 2 2 2 4 3 4" xfId="16380" xr:uid="{00000000-0005-0000-0000-0000D43F0000}"/>
    <cellStyle name="Обычный 52 2 2 2 4 4" xfId="16381" xr:uid="{00000000-0005-0000-0000-0000D53F0000}"/>
    <cellStyle name="Обычный 52 2 2 2 4 4 2" xfId="16382" xr:uid="{00000000-0005-0000-0000-0000D63F0000}"/>
    <cellStyle name="Обычный 52 2 2 2 4 4 2 2" xfId="16383" xr:uid="{00000000-0005-0000-0000-0000D73F0000}"/>
    <cellStyle name="Обычный 52 2 2 2 4 4 3" xfId="16384" xr:uid="{00000000-0005-0000-0000-0000D83F0000}"/>
    <cellStyle name="Обычный 52 2 2 2 4 5" xfId="16385" xr:uid="{00000000-0005-0000-0000-0000D93F0000}"/>
    <cellStyle name="Обычный 52 2 2 2 4 5 2" xfId="16386" xr:uid="{00000000-0005-0000-0000-0000DA3F0000}"/>
    <cellStyle name="Обычный 52 2 2 2 4 5 2 2" xfId="16387" xr:uid="{00000000-0005-0000-0000-0000DB3F0000}"/>
    <cellStyle name="Обычный 52 2 2 2 4 5 3" xfId="16388" xr:uid="{00000000-0005-0000-0000-0000DC3F0000}"/>
    <cellStyle name="Обычный 52 2 2 2 4 6" xfId="16389" xr:uid="{00000000-0005-0000-0000-0000DD3F0000}"/>
    <cellStyle name="Обычный 52 2 2 2 4 6 2" xfId="16390" xr:uid="{00000000-0005-0000-0000-0000DE3F0000}"/>
    <cellStyle name="Обычный 52 2 2 2 4 6 2 2" xfId="16391" xr:uid="{00000000-0005-0000-0000-0000DF3F0000}"/>
    <cellStyle name="Обычный 52 2 2 2 4 6 3" xfId="16392" xr:uid="{00000000-0005-0000-0000-0000E03F0000}"/>
    <cellStyle name="Обычный 52 2 2 2 4 7" xfId="16393" xr:uid="{00000000-0005-0000-0000-0000E13F0000}"/>
    <cellStyle name="Обычный 52 2 2 2 4 7 2" xfId="16394" xr:uid="{00000000-0005-0000-0000-0000E23F0000}"/>
    <cellStyle name="Обычный 52 2 2 2 4 7 2 2" xfId="16395" xr:uid="{00000000-0005-0000-0000-0000E33F0000}"/>
    <cellStyle name="Обычный 52 2 2 2 4 7 3" xfId="16396" xr:uid="{00000000-0005-0000-0000-0000E43F0000}"/>
    <cellStyle name="Обычный 52 2 2 2 4 8" xfId="16397" xr:uid="{00000000-0005-0000-0000-0000E53F0000}"/>
    <cellStyle name="Обычный 52 2 2 2 4 8 2" xfId="16398" xr:uid="{00000000-0005-0000-0000-0000E63F0000}"/>
    <cellStyle name="Обычный 52 2 2 2 4 9" xfId="16399" xr:uid="{00000000-0005-0000-0000-0000E73F0000}"/>
    <cellStyle name="Обычный 52 2 2 2 5" xfId="16400" xr:uid="{00000000-0005-0000-0000-0000E83F0000}"/>
    <cellStyle name="Обычный 52 2 2 2 5 2" xfId="16401" xr:uid="{00000000-0005-0000-0000-0000E93F0000}"/>
    <cellStyle name="Обычный 52 2 2 2 5 2 2" xfId="16402" xr:uid="{00000000-0005-0000-0000-0000EA3F0000}"/>
    <cellStyle name="Обычный 52 2 2 2 5 2 2 2" xfId="16403" xr:uid="{00000000-0005-0000-0000-0000EB3F0000}"/>
    <cellStyle name="Обычный 52 2 2 2 5 2 3" xfId="16404" xr:uid="{00000000-0005-0000-0000-0000EC3F0000}"/>
    <cellStyle name="Обычный 52 2 2 2 5 3" xfId="16405" xr:uid="{00000000-0005-0000-0000-0000ED3F0000}"/>
    <cellStyle name="Обычный 52 2 2 2 5 3 2" xfId="16406" xr:uid="{00000000-0005-0000-0000-0000EE3F0000}"/>
    <cellStyle name="Обычный 52 2 2 2 5 3 2 2" xfId="16407" xr:uid="{00000000-0005-0000-0000-0000EF3F0000}"/>
    <cellStyle name="Обычный 52 2 2 2 5 3 3" xfId="16408" xr:uid="{00000000-0005-0000-0000-0000F03F0000}"/>
    <cellStyle name="Обычный 52 2 2 2 5 4" xfId="16409" xr:uid="{00000000-0005-0000-0000-0000F13F0000}"/>
    <cellStyle name="Обычный 52 2 2 2 5 4 2" xfId="16410" xr:uid="{00000000-0005-0000-0000-0000F23F0000}"/>
    <cellStyle name="Обычный 52 2 2 2 5 4 2 2" xfId="16411" xr:uid="{00000000-0005-0000-0000-0000F33F0000}"/>
    <cellStyle name="Обычный 52 2 2 2 5 4 3" xfId="16412" xr:uid="{00000000-0005-0000-0000-0000F43F0000}"/>
    <cellStyle name="Обычный 52 2 2 2 5 5" xfId="16413" xr:uid="{00000000-0005-0000-0000-0000F53F0000}"/>
    <cellStyle name="Обычный 52 2 2 2 5 5 2" xfId="16414" xr:uid="{00000000-0005-0000-0000-0000F63F0000}"/>
    <cellStyle name="Обычный 52 2 2 2 5 6" xfId="16415" xr:uid="{00000000-0005-0000-0000-0000F73F0000}"/>
    <cellStyle name="Обычный 52 2 2 2 6" xfId="16416" xr:uid="{00000000-0005-0000-0000-0000F83F0000}"/>
    <cellStyle name="Обычный 52 2 2 2 6 2" xfId="16417" xr:uid="{00000000-0005-0000-0000-0000F93F0000}"/>
    <cellStyle name="Обычный 52 2 2 2 6 2 2" xfId="16418" xr:uid="{00000000-0005-0000-0000-0000FA3F0000}"/>
    <cellStyle name="Обычный 52 2 2 2 6 2 2 2" xfId="16419" xr:uid="{00000000-0005-0000-0000-0000FB3F0000}"/>
    <cellStyle name="Обычный 52 2 2 2 6 2 3" xfId="16420" xr:uid="{00000000-0005-0000-0000-0000FC3F0000}"/>
    <cellStyle name="Обычный 52 2 2 2 6 3" xfId="16421" xr:uid="{00000000-0005-0000-0000-0000FD3F0000}"/>
    <cellStyle name="Обычный 52 2 2 2 6 3 2" xfId="16422" xr:uid="{00000000-0005-0000-0000-0000FE3F0000}"/>
    <cellStyle name="Обычный 52 2 2 2 6 4" xfId="16423" xr:uid="{00000000-0005-0000-0000-0000FF3F0000}"/>
    <cellStyle name="Обычный 52 2 2 2 7" xfId="16424" xr:uid="{00000000-0005-0000-0000-000000400000}"/>
    <cellStyle name="Обычный 52 2 2 2 7 2" xfId="16425" xr:uid="{00000000-0005-0000-0000-000001400000}"/>
    <cellStyle name="Обычный 52 2 2 2 7 2 2" xfId="16426" xr:uid="{00000000-0005-0000-0000-000002400000}"/>
    <cellStyle name="Обычный 52 2 2 2 7 3" xfId="16427" xr:uid="{00000000-0005-0000-0000-000003400000}"/>
    <cellStyle name="Обычный 52 2 2 2 8" xfId="16428" xr:uid="{00000000-0005-0000-0000-000004400000}"/>
    <cellStyle name="Обычный 52 2 2 2 8 2" xfId="16429" xr:uid="{00000000-0005-0000-0000-000005400000}"/>
    <cellStyle name="Обычный 52 2 2 2 8 2 2" xfId="16430" xr:uid="{00000000-0005-0000-0000-000006400000}"/>
    <cellStyle name="Обычный 52 2 2 2 8 3" xfId="16431" xr:uid="{00000000-0005-0000-0000-000007400000}"/>
    <cellStyle name="Обычный 52 2 2 2 9" xfId="16432" xr:uid="{00000000-0005-0000-0000-000008400000}"/>
    <cellStyle name="Обычный 52 2 2 2 9 2" xfId="16433" xr:uid="{00000000-0005-0000-0000-000009400000}"/>
    <cellStyle name="Обычный 52 2 2 2 9 2 2" xfId="16434" xr:uid="{00000000-0005-0000-0000-00000A400000}"/>
    <cellStyle name="Обычный 52 2 2 2 9 3" xfId="16435" xr:uid="{00000000-0005-0000-0000-00000B400000}"/>
    <cellStyle name="Обычный 52 2 2 3" xfId="16436" xr:uid="{00000000-0005-0000-0000-00000C400000}"/>
    <cellStyle name="Обычный 52 2 2 3 10" xfId="16437" xr:uid="{00000000-0005-0000-0000-00000D400000}"/>
    <cellStyle name="Обычный 52 2 2 3 10 2" xfId="16438" xr:uid="{00000000-0005-0000-0000-00000E400000}"/>
    <cellStyle name="Обычный 52 2 2 3 11" xfId="16439" xr:uid="{00000000-0005-0000-0000-00000F400000}"/>
    <cellStyle name="Обычный 52 2 2 3 2" xfId="16440" xr:uid="{00000000-0005-0000-0000-000010400000}"/>
    <cellStyle name="Обычный 52 2 2 3 2 10" xfId="16441" xr:uid="{00000000-0005-0000-0000-000011400000}"/>
    <cellStyle name="Обычный 52 2 2 3 2 2" xfId="16442" xr:uid="{00000000-0005-0000-0000-000012400000}"/>
    <cellStyle name="Обычный 52 2 2 3 2 2 2" xfId="16443" xr:uid="{00000000-0005-0000-0000-000013400000}"/>
    <cellStyle name="Обычный 52 2 2 3 2 2 2 2" xfId="16444" xr:uid="{00000000-0005-0000-0000-000014400000}"/>
    <cellStyle name="Обычный 52 2 2 3 2 2 2 2 2" xfId="16445" xr:uid="{00000000-0005-0000-0000-000015400000}"/>
    <cellStyle name="Обычный 52 2 2 3 2 2 2 2 2 2" xfId="16446" xr:uid="{00000000-0005-0000-0000-000016400000}"/>
    <cellStyle name="Обычный 52 2 2 3 2 2 2 2 3" xfId="16447" xr:uid="{00000000-0005-0000-0000-000017400000}"/>
    <cellStyle name="Обычный 52 2 2 3 2 2 2 3" xfId="16448" xr:uid="{00000000-0005-0000-0000-000018400000}"/>
    <cellStyle name="Обычный 52 2 2 3 2 2 2 3 2" xfId="16449" xr:uid="{00000000-0005-0000-0000-000019400000}"/>
    <cellStyle name="Обычный 52 2 2 3 2 2 2 3 2 2" xfId="16450" xr:uid="{00000000-0005-0000-0000-00001A400000}"/>
    <cellStyle name="Обычный 52 2 2 3 2 2 2 3 3" xfId="16451" xr:uid="{00000000-0005-0000-0000-00001B400000}"/>
    <cellStyle name="Обычный 52 2 2 3 2 2 2 4" xfId="16452" xr:uid="{00000000-0005-0000-0000-00001C400000}"/>
    <cellStyle name="Обычный 52 2 2 3 2 2 2 4 2" xfId="16453" xr:uid="{00000000-0005-0000-0000-00001D400000}"/>
    <cellStyle name="Обычный 52 2 2 3 2 2 2 4 2 2" xfId="16454" xr:uid="{00000000-0005-0000-0000-00001E400000}"/>
    <cellStyle name="Обычный 52 2 2 3 2 2 2 4 3" xfId="16455" xr:uid="{00000000-0005-0000-0000-00001F400000}"/>
    <cellStyle name="Обычный 52 2 2 3 2 2 2 5" xfId="16456" xr:uid="{00000000-0005-0000-0000-000020400000}"/>
    <cellStyle name="Обычный 52 2 2 3 2 2 2 5 2" xfId="16457" xr:uid="{00000000-0005-0000-0000-000021400000}"/>
    <cellStyle name="Обычный 52 2 2 3 2 2 2 6" xfId="16458" xr:uid="{00000000-0005-0000-0000-000022400000}"/>
    <cellStyle name="Обычный 52 2 2 3 2 2 3" xfId="16459" xr:uid="{00000000-0005-0000-0000-000023400000}"/>
    <cellStyle name="Обычный 52 2 2 3 2 2 3 2" xfId="16460" xr:uid="{00000000-0005-0000-0000-000024400000}"/>
    <cellStyle name="Обычный 52 2 2 3 2 2 3 2 2" xfId="16461" xr:uid="{00000000-0005-0000-0000-000025400000}"/>
    <cellStyle name="Обычный 52 2 2 3 2 2 3 2 2 2" xfId="16462" xr:uid="{00000000-0005-0000-0000-000026400000}"/>
    <cellStyle name="Обычный 52 2 2 3 2 2 3 2 3" xfId="16463" xr:uid="{00000000-0005-0000-0000-000027400000}"/>
    <cellStyle name="Обычный 52 2 2 3 2 2 3 3" xfId="16464" xr:uid="{00000000-0005-0000-0000-000028400000}"/>
    <cellStyle name="Обычный 52 2 2 3 2 2 3 3 2" xfId="16465" xr:uid="{00000000-0005-0000-0000-000029400000}"/>
    <cellStyle name="Обычный 52 2 2 3 2 2 3 4" xfId="16466" xr:uid="{00000000-0005-0000-0000-00002A400000}"/>
    <cellStyle name="Обычный 52 2 2 3 2 2 4" xfId="16467" xr:uid="{00000000-0005-0000-0000-00002B400000}"/>
    <cellStyle name="Обычный 52 2 2 3 2 2 4 2" xfId="16468" xr:uid="{00000000-0005-0000-0000-00002C400000}"/>
    <cellStyle name="Обычный 52 2 2 3 2 2 4 2 2" xfId="16469" xr:uid="{00000000-0005-0000-0000-00002D400000}"/>
    <cellStyle name="Обычный 52 2 2 3 2 2 4 3" xfId="16470" xr:uid="{00000000-0005-0000-0000-00002E400000}"/>
    <cellStyle name="Обычный 52 2 2 3 2 2 5" xfId="16471" xr:uid="{00000000-0005-0000-0000-00002F400000}"/>
    <cellStyle name="Обычный 52 2 2 3 2 2 5 2" xfId="16472" xr:uid="{00000000-0005-0000-0000-000030400000}"/>
    <cellStyle name="Обычный 52 2 2 3 2 2 5 2 2" xfId="16473" xr:uid="{00000000-0005-0000-0000-000031400000}"/>
    <cellStyle name="Обычный 52 2 2 3 2 2 5 3" xfId="16474" xr:uid="{00000000-0005-0000-0000-000032400000}"/>
    <cellStyle name="Обычный 52 2 2 3 2 2 6" xfId="16475" xr:uid="{00000000-0005-0000-0000-000033400000}"/>
    <cellStyle name="Обычный 52 2 2 3 2 2 6 2" xfId="16476" xr:uid="{00000000-0005-0000-0000-000034400000}"/>
    <cellStyle name="Обычный 52 2 2 3 2 2 6 2 2" xfId="16477" xr:uid="{00000000-0005-0000-0000-000035400000}"/>
    <cellStyle name="Обычный 52 2 2 3 2 2 6 3" xfId="16478" xr:uid="{00000000-0005-0000-0000-000036400000}"/>
    <cellStyle name="Обычный 52 2 2 3 2 2 7" xfId="16479" xr:uid="{00000000-0005-0000-0000-000037400000}"/>
    <cellStyle name="Обычный 52 2 2 3 2 2 7 2" xfId="16480" xr:uid="{00000000-0005-0000-0000-000038400000}"/>
    <cellStyle name="Обычный 52 2 2 3 2 2 7 2 2" xfId="16481" xr:uid="{00000000-0005-0000-0000-000039400000}"/>
    <cellStyle name="Обычный 52 2 2 3 2 2 7 3" xfId="16482" xr:uid="{00000000-0005-0000-0000-00003A400000}"/>
    <cellStyle name="Обычный 52 2 2 3 2 2 8" xfId="16483" xr:uid="{00000000-0005-0000-0000-00003B400000}"/>
    <cellStyle name="Обычный 52 2 2 3 2 2 8 2" xfId="16484" xr:uid="{00000000-0005-0000-0000-00003C400000}"/>
    <cellStyle name="Обычный 52 2 2 3 2 2 9" xfId="16485" xr:uid="{00000000-0005-0000-0000-00003D400000}"/>
    <cellStyle name="Обычный 52 2 2 3 2 3" xfId="16486" xr:uid="{00000000-0005-0000-0000-00003E400000}"/>
    <cellStyle name="Обычный 52 2 2 3 2 3 2" xfId="16487" xr:uid="{00000000-0005-0000-0000-00003F400000}"/>
    <cellStyle name="Обычный 52 2 2 3 2 3 2 2" xfId="16488" xr:uid="{00000000-0005-0000-0000-000040400000}"/>
    <cellStyle name="Обычный 52 2 2 3 2 3 2 2 2" xfId="16489" xr:uid="{00000000-0005-0000-0000-000041400000}"/>
    <cellStyle name="Обычный 52 2 2 3 2 3 2 3" xfId="16490" xr:uid="{00000000-0005-0000-0000-000042400000}"/>
    <cellStyle name="Обычный 52 2 2 3 2 3 3" xfId="16491" xr:uid="{00000000-0005-0000-0000-000043400000}"/>
    <cellStyle name="Обычный 52 2 2 3 2 3 3 2" xfId="16492" xr:uid="{00000000-0005-0000-0000-000044400000}"/>
    <cellStyle name="Обычный 52 2 2 3 2 3 3 2 2" xfId="16493" xr:uid="{00000000-0005-0000-0000-000045400000}"/>
    <cellStyle name="Обычный 52 2 2 3 2 3 3 3" xfId="16494" xr:uid="{00000000-0005-0000-0000-000046400000}"/>
    <cellStyle name="Обычный 52 2 2 3 2 3 4" xfId="16495" xr:uid="{00000000-0005-0000-0000-000047400000}"/>
    <cellStyle name="Обычный 52 2 2 3 2 3 4 2" xfId="16496" xr:uid="{00000000-0005-0000-0000-000048400000}"/>
    <cellStyle name="Обычный 52 2 2 3 2 3 4 2 2" xfId="16497" xr:uid="{00000000-0005-0000-0000-000049400000}"/>
    <cellStyle name="Обычный 52 2 2 3 2 3 4 3" xfId="16498" xr:uid="{00000000-0005-0000-0000-00004A400000}"/>
    <cellStyle name="Обычный 52 2 2 3 2 3 5" xfId="16499" xr:uid="{00000000-0005-0000-0000-00004B400000}"/>
    <cellStyle name="Обычный 52 2 2 3 2 3 5 2" xfId="16500" xr:uid="{00000000-0005-0000-0000-00004C400000}"/>
    <cellStyle name="Обычный 52 2 2 3 2 3 6" xfId="16501" xr:uid="{00000000-0005-0000-0000-00004D400000}"/>
    <cellStyle name="Обычный 52 2 2 3 2 4" xfId="16502" xr:uid="{00000000-0005-0000-0000-00004E400000}"/>
    <cellStyle name="Обычный 52 2 2 3 2 4 2" xfId="16503" xr:uid="{00000000-0005-0000-0000-00004F400000}"/>
    <cellStyle name="Обычный 52 2 2 3 2 4 2 2" xfId="16504" xr:uid="{00000000-0005-0000-0000-000050400000}"/>
    <cellStyle name="Обычный 52 2 2 3 2 4 2 2 2" xfId="16505" xr:uid="{00000000-0005-0000-0000-000051400000}"/>
    <cellStyle name="Обычный 52 2 2 3 2 4 2 3" xfId="16506" xr:uid="{00000000-0005-0000-0000-000052400000}"/>
    <cellStyle name="Обычный 52 2 2 3 2 4 3" xfId="16507" xr:uid="{00000000-0005-0000-0000-000053400000}"/>
    <cellStyle name="Обычный 52 2 2 3 2 4 3 2" xfId="16508" xr:uid="{00000000-0005-0000-0000-000054400000}"/>
    <cellStyle name="Обычный 52 2 2 3 2 4 4" xfId="16509" xr:uid="{00000000-0005-0000-0000-000055400000}"/>
    <cellStyle name="Обычный 52 2 2 3 2 5" xfId="16510" xr:uid="{00000000-0005-0000-0000-000056400000}"/>
    <cellStyle name="Обычный 52 2 2 3 2 5 2" xfId="16511" xr:uid="{00000000-0005-0000-0000-000057400000}"/>
    <cellStyle name="Обычный 52 2 2 3 2 5 2 2" xfId="16512" xr:uid="{00000000-0005-0000-0000-000058400000}"/>
    <cellStyle name="Обычный 52 2 2 3 2 5 3" xfId="16513" xr:uid="{00000000-0005-0000-0000-000059400000}"/>
    <cellStyle name="Обычный 52 2 2 3 2 6" xfId="16514" xr:uid="{00000000-0005-0000-0000-00005A400000}"/>
    <cellStyle name="Обычный 52 2 2 3 2 6 2" xfId="16515" xr:uid="{00000000-0005-0000-0000-00005B400000}"/>
    <cellStyle name="Обычный 52 2 2 3 2 6 2 2" xfId="16516" xr:uid="{00000000-0005-0000-0000-00005C400000}"/>
    <cellStyle name="Обычный 52 2 2 3 2 6 3" xfId="16517" xr:uid="{00000000-0005-0000-0000-00005D400000}"/>
    <cellStyle name="Обычный 52 2 2 3 2 7" xfId="16518" xr:uid="{00000000-0005-0000-0000-00005E400000}"/>
    <cellStyle name="Обычный 52 2 2 3 2 7 2" xfId="16519" xr:uid="{00000000-0005-0000-0000-00005F400000}"/>
    <cellStyle name="Обычный 52 2 2 3 2 7 2 2" xfId="16520" xr:uid="{00000000-0005-0000-0000-000060400000}"/>
    <cellStyle name="Обычный 52 2 2 3 2 7 3" xfId="16521" xr:uid="{00000000-0005-0000-0000-000061400000}"/>
    <cellStyle name="Обычный 52 2 2 3 2 8" xfId="16522" xr:uid="{00000000-0005-0000-0000-000062400000}"/>
    <cellStyle name="Обычный 52 2 2 3 2 8 2" xfId="16523" xr:uid="{00000000-0005-0000-0000-000063400000}"/>
    <cellStyle name="Обычный 52 2 2 3 2 8 2 2" xfId="16524" xr:uid="{00000000-0005-0000-0000-000064400000}"/>
    <cellStyle name="Обычный 52 2 2 3 2 8 3" xfId="16525" xr:uid="{00000000-0005-0000-0000-000065400000}"/>
    <cellStyle name="Обычный 52 2 2 3 2 9" xfId="16526" xr:uid="{00000000-0005-0000-0000-000066400000}"/>
    <cellStyle name="Обычный 52 2 2 3 2 9 2" xfId="16527" xr:uid="{00000000-0005-0000-0000-000067400000}"/>
    <cellStyle name="Обычный 52 2 2 3 3" xfId="16528" xr:uid="{00000000-0005-0000-0000-000068400000}"/>
    <cellStyle name="Обычный 52 2 2 3 3 2" xfId="16529" xr:uid="{00000000-0005-0000-0000-000069400000}"/>
    <cellStyle name="Обычный 52 2 2 3 3 2 2" xfId="16530" xr:uid="{00000000-0005-0000-0000-00006A400000}"/>
    <cellStyle name="Обычный 52 2 2 3 3 2 2 2" xfId="16531" xr:uid="{00000000-0005-0000-0000-00006B400000}"/>
    <cellStyle name="Обычный 52 2 2 3 3 2 2 2 2" xfId="16532" xr:uid="{00000000-0005-0000-0000-00006C400000}"/>
    <cellStyle name="Обычный 52 2 2 3 3 2 2 3" xfId="16533" xr:uid="{00000000-0005-0000-0000-00006D400000}"/>
    <cellStyle name="Обычный 52 2 2 3 3 2 3" xfId="16534" xr:uid="{00000000-0005-0000-0000-00006E400000}"/>
    <cellStyle name="Обычный 52 2 2 3 3 2 3 2" xfId="16535" xr:uid="{00000000-0005-0000-0000-00006F400000}"/>
    <cellStyle name="Обычный 52 2 2 3 3 2 3 2 2" xfId="16536" xr:uid="{00000000-0005-0000-0000-000070400000}"/>
    <cellStyle name="Обычный 52 2 2 3 3 2 3 3" xfId="16537" xr:uid="{00000000-0005-0000-0000-000071400000}"/>
    <cellStyle name="Обычный 52 2 2 3 3 2 4" xfId="16538" xr:uid="{00000000-0005-0000-0000-000072400000}"/>
    <cellStyle name="Обычный 52 2 2 3 3 2 4 2" xfId="16539" xr:uid="{00000000-0005-0000-0000-000073400000}"/>
    <cellStyle name="Обычный 52 2 2 3 3 2 4 2 2" xfId="16540" xr:uid="{00000000-0005-0000-0000-000074400000}"/>
    <cellStyle name="Обычный 52 2 2 3 3 2 4 3" xfId="16541" xr:uid="{00000000-0005-0000-0000-000075400000}"/>
    <cellStyle name="Обычный 52 2 2 3 3 2 5" xfId="16542" xr:uid="{00000000-0005-0000-0000-000076400000}"/>
    <cellStyle name="Обычный 52 2 2 3 3 2 5 2" xfId="16543" xr:uid="{00000000-0005-0000-0000-000077400000}"/>
    <cellStyle name="Обычный 52 2 2 3 3 2 6" xfId="16544" xr:uid="{00000000-0005-0000-0000-000078400000}"/>
    <cellStyle name="Обычный 52 2 2 3 3 3" xfId="16545" xr:uid="{00000000-0005-0000-0000-000079400000}"/>
    <cellStyle name="Обычный 52 2 2 3 3 3 2" xfId="16546" xr:uid="{00000000-0005-0000-0000-00007A400000}"/>
    <cellStyle name="Обычный 52 2 2 3 3 3 2 2" xfId="16547" xr:uid="{00000000-0005-0000-0000-00007B400000}"/>
    <cellStyle name="Обычный 52 2 2 3 3 3 2 2 2" xfId="16548" xr:uid="{00000000-0005-0000-0000-00007C400000}"/>
    <cellStyle name="Обычный 52 2 2 3 3 3 2 3" xfId="16549" xr:uid="{00000000-0005-0000-0000-00007D400000}"/>
    <cellStyle name="Обычный 52 2 2 3 3 3 3" xfId="16550" xr:uid="{00000000-0005-0000-0000-00007E400000}"/>
    <cellStyle name="Обычный 52 2 2 3 3 3 3 2" xfId="16551" xr:uid="{00000000-0005-0000-0000-00007F400000}"/>
    <cellStyle name="Обычный 52 2 2 3 3 3 4" xfId="16552" xr:uid="{00000000-0005-0000-0000-000080400000}"/>
    <cellStyle name="Обычный 52 2 2 3 3 4" xfId="16553" xr:uid="{00000000-0005-0000-0000-000081400000}"/>
    <cellStyle name="Обычный 52 2 2 3 3 4 2" xfId="16554" xr:uid="{00000000-0005-0000-0000-000082400000}"/>
    <cellStyle name="Обычный 52 2 2 3 3 4 2 2" xfId="16555" xr:uid="{00000000-0005-0000-0000-000083400000}"/>
    <cellStyle name="Обычный 52 2 2 3 3 4 3" xfId="16556" xr:uid="{00000000-0005-0000-0000-000084400000}"/>
    <cellStyle name="Обычный 52 2 2 3 3 5" xfId="16557" xr:uid="{00000000-0005-0000-0000-000085400000}"/>
    <cellStyle name="Обычный 52 2 2 3 3 5 2" xfId="16558" xr:uid="{00000000-0005-0000-0000-000086400000}"/>
    <cellStyle name="Обычный 52 2 2 3 3 5 2 2" xfId="16559" xr:uid="{00000000-0005-0000-0000-000087400000}"/>
    <cellStyle name="Обычный 52 2 2 3 3 5 3" xfId="16560" xr:uid="{00000000-0005-0000-0000-000088400000}"/>
    <cellStyle name="Обычный 52 2 2 3 3 6" xfId="16561" xr:uid="{00000000-0005-0000-0000-000089400000}"/>
    <cellStyle name="Обычный 52 2 2 3 3 6 2" xfId="16562" xr:uid="{00000000-0005-0000-0000-00008A400000}"/>
    <cellStyle name="Обычный 52 2 2 3 3 6 2 2" xfId="16563" xr:uid="{00000000-0005-0000-0000-00008B400000}"/>
    <cellStyle name="Обычный 52 2 2 3 3 6 3" xfId="16564" xr:uid="{00000000-0005-0000-0000-00008C400000}"/>
    <cellStyle name="Обычный 52 2 2 3 3 7" xfId="16565" xr:uid="{00000000-0005-0000-0000-00008D400000}"/>
    <cellStyle name="Обычный 52 2 2 3 3 7 2" xfId="16566" xr:uid="{00000000-0005-0000-0000-00008E400000}"/>
    <cellStyle name="Обычный 52 2 2 3 3 7 2 2" xfId="16567" xr:uid="{00000000-0005-0000-0000-00008F400000}"/>
    <cellStyle name="Обычный 52 2 2 3 3 7 3" xfId="16568" xr:uid="{00000000-0005-0000-0000-000090400000}"/>
    <cellStyle name="Обычный 52 2 2 3 3 8" xfId="16569" xr:uid="{00000000-0005-0000-0000-000091400000}"/>
    <cellStyle name="Обычный 52 2 2 3 3 8 2" xfId="16570" xr:uid="{00000000-0005-0000-0000-000092400000}"/>
    <cellStyle name="Обычный 52 2 2 3 3 9" xfId="16571" xr:uid="{00000000-0005-0000-0000-000093400000}"/>
    <cellStyle name="Обычный 52 2 2 3 4" xfId="16572" xr:uid="{00000000-0005-0000-0000-000094400000}"/>
    <cellStyle name="Обычный 52 2 2 3 4 2" xfId="16573" xr:uid="{00000000-0005-0000-0000-000095400000}"/>
    <cellStyle name="Обычный 52 2 2 3 4 2 2" xfId="16574" xr:uid="{00000000-0005-0000-0000-000096400000}"/>
    <cellStyle name="Обычный 52 2 2 3 4 2 2 2" xfId="16575" xr:uid="{00000000-0005-0000-0000-000097400000}"/>
    <cellStyle name="Обычный 52 2 2 3 4 2 3" xfId="16576" xr:uid="{00000000-0005-0000-0000-000098400000}"/>
    <cellStyle name="Обычный 52 2 2 3 4 3" xfId="16577" xr:uid="{00000000-0005-0000-0000-000099400000}"/>
    <cellStyle name="Обычный 52 2 2 3 4 3 2" xfId="16578" xr:uid="{00000000-0005-0000-0000-00009A400000}"/>
    <cellStyle name="Обычный 52 2 2 3 4 3 2 2" xfId="16579" xr:uid="{00000000-0005-0000-0000-00009B400000}"/>
    <cellStyle name="Обычный 52 2 2 3 4 3 3" xfId="16580" xr:uid="{00000000-0005-0000-0000-00009C400000}"/>
    <cellStyle name="Обычный 52 2 2 3 4 4" xfId="16581" xr:uid="{00000000-0005-0000-0000-00009D400000}"/>
    <cellStyle name="Обычный 52 2 2 3 4 4 2" xfId="16582" xr:uid="{00000000-0005-0000-0000-00009E400000}"/>
    <cellStyle name="Обычный 52 2 2 3 4 4 2 2" xfId="16583" xr:uid="{00000000-0005-0000-0000-00009F400000}"/>
    <cellStyle name="Обычный 52 2 2 3 4 4 3" xfId="16584" xr:uid="{00000000-0005-0000-0000-0000A0400000}"/>
    <cellStyle name="Обычный 52 2 2 3 4 5" xfId="16585" xr:uid="{00000000-0005-0000-0000-0000A1400000}"/>
    <cellStyle name="Обычный 52 2 2 3 4 5 2" xfId="16586" xr:uid="{00000000-0005-0000-0000-0000A2400000}"/>
    <cellStyle name="Обычный 52 2 2 3 4 6" xfId="16587" xr:uid="{00000000-0005-0000-0000-0000A3400000}"/>
    <cellStyle name="Обычный 52 2 2 3 5" xfId="16588" xr:uid="{00000000-0005-0000-0000-0000A4400000}"/>
    <cellStyle name="Обычный 52 2 2 3 5 2" xfId="16589" xr:uid="{00000000-0005-0000-0000-0000A5400000}"/>
    <cellStyle name="Обычный 52 2 2 3 5 2 2" xfId="16590" xr:uid="{00000000-0005-0000-0000-0000A6400000}"/>
    <cellStyle name="Обычный 52 2 2 3 5 2 2 2" xfId="16591" xr:uid="{00000000-0005-0000-0000-0000A7400000}"/>
    <cellStyle name="Обычный 52 2 2 3 5 2 3" xfId="16592" xr:uid="{00000000-0005-0000-0000-0000A8400000}"/>
    <cellStyle name="Обычный 52 2 2 3 5 3" xfId="16593" xr:uid="{00000000-0005-0000-0000-0000A9400000}"/>
    <cellStyle name="Обычный 52 2 2 3 5 3 2" xfId="16594" xr:uid="{00000000-0005-0000-0000-0000AA400000}"/>
    <cellStyle name="Обычный 52 2 2 3 5 4" xfId="16595" xr:uid="{00000000-0005-0000-0000-0000AB400000}"/>
    <cellStyle name="Обычный 52 2 2 3 6" xfId="16596" xr:uid="{00000000-0005-0000-0000-0000AC400000}"/>
    <cellStyle name="Обычный 52 2 2 3 6 2" xfId="16597" xr:uid="{00000000-0005-0000-0000-0000AD400000}"/>
    <cellStyle name="Обычный 52 2 2 3 6 2 2" xfId="16598" xr:uid="{00000000-0005-0000-0000-0000AE400000}"/>
    <cellStyle name="Обычный 52 2 2 3 6 3" xfId="16599" xr:uid="{00000000-0005-0000-0000-0000AF400000}"/>
    <cellStyle name="Обычный 52 2 2 3 7" xfId="16600" xr:uid="{00000000-0005-0000-0000-0000B0400000}"/>
    <cellStyle name="Обычный 52 2 2 3 7 2" xfId="16601" xr:uid="{00000000-0005-0000-0000-0000B1400000}"/>
    <cellStyle name="Обычный 52 2 2 3 7 2 2" xfId="16602" xr:uid="{00000000-0005-0000-0000-0000B2400000}"/>
    <cellStyle name="Обычный 52 2 2 3 7 3" xfId="16603" xr:uid="{00000000-0005-0000-0000-0000B3400000}"/>
    <cellStyle name="Обычный 52 2 2 3 8" xfId="16604" xr:uid="{00000000-0005-0000-0000-0000B4400000}"/>
    <cellStyle name="Обычный 52 2 2 3 8 2" xfId="16605" xr:uid="{00000000-0005-0000-0000-0000B5400000}"/>
    <cellStyle name="Обычный 52 2 2 3 8 2 2" xfId="16606" xr:uid="{00000000-0005-0000-0000-0000B6400000}"/>
    <cellStyle name="Обычный 52 2 2 3 8 3" xfId="16607" xr:uid="{00000000-0005-0000-0000-0000B7400000}"/>
    <cellStyle name="Обычный 52 2 2 3 9" xfId="16608" xr:uid="{00000000-0005-0000-0000-0000B8400000}"/>
    <cellStyle name="Обычный 52 2 2 3 9 2" xfId="16609" xr:uid="{00000000-0005-0000-0000-0000B9400000}"/>
    <cellStyle name="Обычный 52 2 2 3 9 2 2" xfId="16610" xr:uid="{00000000-0005-0000-0000-0000BA400000}"/>
    <cellStyle name="Обычный 52 2 2 3 9 3" xfId="16611" xr:uid="{00000000-0005-0000-0000-0000BB400000}"/>
    <cellStyle name="Обычный 52 2 2 4" xfId="16612" xr:uid="{00000000-0005-0000-0000-0000BC400000}"/>
    <cellStyle name="Обычный 52 2 2 4 10" xfId="16613" xr:uid="{00000000-0005-0000-0000-0000BD400000}"/>
    <cellStyle name="Обычный 52 2 2 4 2" xfId="16614" xr:uid="{00000000-0005-0000-0000-0000BE400000}"/>
    <cellStyle name="Обычный 52 2 2 4 2 2" xfId="16615" xr:uid="{00000000-0005-0000-0000-0000BF400000}"/>
    <cellStyle name="Обычный 52 2 2 4 2 2 2" xfId="16616" xr:uid="{00000000-0005-0000-0000-0000C0400000}"/>
    <cellStyle name="Обычный 52 2 2 4 2 2 2 2" xfId="16617" xr:uid="{00000000-0005-0000-0000-0000C1400000}"/>
    <cellStyle name="Обычный 52 2 2 4 2 2 2 2 2" xfId="16618" xr:uid="{00000000-0005-0000-0000-0000C2400000}"/>
    <cellStyle name="Обычный 52 2 2 4 2 2 2 3" xfId="16619" xr:uid="{00000000-0005-0000-0000-0000C3400000}"/>
    <cellStyle name="Обычный 52 2 2 4 2 2 3" xfId="16620" xr:uid="{00000000-0005-0000-0000-0000C4400000}"/>
    <cellStyle name="Обычный 52 2 2 4 2 2 3 2" xfId="16621" xr:uid="{00000000-0005-0000-0000-0000C5400000}"/>
    <cellStyle name="Обычный 52 2 2 4 2 2 3 2 2" xfId="16622" xr:uid="{00000000-0005-0000-0000-0000C6400000}"/>
    <cellStyle name="Обычный 52 2 2 4 2 2 3 3" xfId="16623" xr:uid="{00000000-0005-0000-0000-0000C7400000}"/>
    <cellStyle name="Обычный 52 2 2 4 2 2 4" xfId="16624" xr:uid="{00000000-0005-0000-0000-0000C8400000}"/>
    <cellStyle name="Обычный 52 2 2 4 2 2 4 2" xfId="16625" xr:uid="{00000000-0005-0000-0000-0000C9400000}"/>
    <cellStyle name="Обычный 52 2 2 4 2 2 4 2 2" xfId="16626" xr:uid="{00000000-0005-0000-0000-0000CA400000}"/>
    <cellStyle name="Обычный 52 2 2 4 2 2 4 3" xfId="16627" xr:uid="{00000000-0005-0000-0000-0000CB400000}"/>
    <cellStyle name="Обычный 52 2 2 4 2 2 5" xfId="16628" xr:uid="{00000000-0005-0000-0000-0000CC400000}"/>
    <cellStyle name="Обычный 52 2 2 4 2 2 5 2" xfId="16629" xr:uid="{00000000-0005-0000-0000-0000CD400000}"/>
    <cellStyle name="Обычный 52 2 2 4 2 2 6" xfId="16630" xr:uid="{00000000-0005-0000-0000-0000CE400000}"/>
    <cellStyle name="Обычный 52 2 2 4 2 3" xfId="16631" xr:uid="{00000000-0005-0000-0000-0000CF400000}"/>
    <cellStyle name="Обычный 52 2 2 4 2 3 2" xfId="16632" xr:uid="{00000000-0005-0000-0000-0000D0400000}"/>
    <cellStyle name="Обычный 52 2 2 4 2 3 2 2" xfId="16633" xr:uid="{00000000-0005-0000-0000-0000D1400000}"/>
    <cellStyle name="Обычный 52 2 2 4 2 3 2 2 2" xfId="16634" xr:uid="{00000000-0005-0000-0000-0000D2400000}"/>
    <cellStyle name="Обычный 52 2 2 4 2 3 2 3" xfId="16635" xr:uid="{00000000-0005-0000-0000-0000D3400000}"/>
    <cellStyle name="Обычный 52 2 2 4 2 3 3" xfId="16636" xr:uid="{00000000-0005-0000-0000-0000D4400000}"/>
    <cellStyle name="Обычный 52 2 2 4 2 3 3 2" xfId="16637" xr:uid="{00000000-0005-0000-0000-0000D5400000}"/>
    <cellStyle name="Обычный 52 2 2 4 2 3 4" xfId="16638" xr:uid="{00000000-0005-0000-0000-0000D6400000}"/>
    <cellStyle name="Обычный 52 2 2 4 2 4" xfId="16639" xr:uid="{00000000-0005-0000-0000-0000D7400000}"/>
    <cellStyle name="Обычный 52 2 2 4 2 4 2" xfId="16640" xr:uid="{00000000-0005-0000-0000-0000D8400000}"/>
    <cellStyle name="Обычный 52 2 2 4 2 4 2 2" xfId="16641" xr:uid="{00000000-0005-0000-0000-0000D9400000}"/>
    <cellStyle name="Обычный 52 2 2 4 2 4 3" xfId="16642" xr:uid="{00000000-0005-0000-0000-0000DA400000}"/>
    <cellStyle name="Обычный 52 2 2 4 2 5" xfId="16643" xr:uid="{00000000-0005-0000-0000-0000DB400000}"/>
    <cellStyle name="Обычный 52 2 2 4 2 5 2" xfId="16644" xr:uid="{00000000-0005-0000-0000-0000DC400000}"/>
    <cellStyle name="Обычный 52 2 2 4 2 5 2 2" xfId="16645" xr:uid="{00000000-0005-0000-0000-0000DD400000}"/>
    <cellStyle name="Обычный 52 2 2 4 2 5 3" xfId="16646" xr:uid="{00000000-0005-0000-0000-0000DE400000}"/>
    <cellStyle name="Обычный 52 2 2 4 2 6" xfId="16647" xr:uid="{00000000-0005-0000-0000-0000DF400000}"/>
    <cellStyle name="Обычный 52 2 2 4 2 6 2" xfId="16648" xr:uid="{00000000-0005-0000-0000-0000E0400000}"/>
    <cellStyle name="Обычный 52 2 2 4 2 6 2 2" xfId="16649" xr:uid="{00000000-0005-0000-0000-0000E1400000}"/>
    <cellStyle name="Обычный 52 2 2 4 2 6 3" xfId="16650" xr:uid="{00000000-0005-0000-0000-0000E2400000}"/>
    <cellStyle name="Обычный 52 2 2 4 2 7" xfId="16651" xr:uid="{00000000-0005-0000-0000-0000E3400000}"/>
    <cellStyle name="Обычный 52 2 2 4 2 7 2" xfId="16652" xr:uid="{00000000-0005-0000-0000-0000E4400000}"/>
    <cellStyle name="Обычный 52 2 2 4 2 7 2 2" xfId="16653" xr:uid="{00000000-0005-0000-0000-0000E5400000}"/>
    <cellStyle name="Обычный 52 2 2 4 2 7 3" xfId="16654" xr:uid="{00000000-0005-0000-0000-0000E6400000}"/>
    <cellStyle name="Обычный 52 2 2 4 2 8" xfId="16655" xr:uid="{00000000-0005-0000-0000-0000E7400000}"/>
    <cellStyle name="Обычный 52 2 2 4 2 8 2" xfId="16656" xr:uid="{00000000-0005-0000-0000-0000E8400000}"/>
    <cellStyle name="Обычный 52 2 2 4 2 9" xfId="16657" xr:uid="{00000000-0005-0000-0000-0000E9400000}"/>
    <cellStyle name="Обычный 52 2 2 4 3" xfId="16658" xr:uid="{00000000-0005-0000-0000-0000EA400000}"/>
    <cellStyle name="Обычный 52 2 2 4 3 2" xfId="16659" xr:uid="{00000000-0005-0000-0000-0000EB400000}"/>
    <cellStyle name="Обычный 52 2 2 4 3 2 2" xfId="16660" xr:uid="{00000000-0005-0000-0000-0000EC400000}"/>
    <cellStyle name="Обычный 52 2 2 4 3 2 2 2" xfId="16661" xr:uid="{00000000-0005-0000-0000-0000ED400000}"/>
    <cellStyle name="Обычный 52 2 2 4 3 2 3" xfId="16662" xr:uid="{00000000-0005-0000-0000-0000EE400000}"/>
    <cellStyle name="Обычный 52 2 2 4 3 3" xfId="16663" xr:uid="{00000000-0005-0000-0000-0000EF400000}"/>
    <cellStyle name="Обычный 52 2 2 4 3 3 2" xfId="16664" xr:uid="{00000000-0005-0000-0000-0000F0400000}"/>
    <cellStyle name="Обычный 52 2 2 4 3 3 2 2" xfId="16665" xr:uid="{00000000-0005-0000-0000-0000F1400000}"/>
    <cellStyle name="Обычный 52 2 2 4 3 3 3" xfId="16666" xr:uid="{00000000-0005-0000-0000-0000F2400000}"/>
    <cellStyle name="Обычный 52 2 2 4 3 4" xfId="16667" xr:uid="{00000000-0005-0000-0000-0000F3400000}"/>
    <cellStyle name="Обычный 52 2 2 4 3 4 2" xfId="16668" xr:uid="{00000000-0005-0000-0000-0000F4400000}"/>
    <cellStyle name="Обычный 52 2 2 4 3 4 2 2" xfId="16669" xr:uid="{00000000-0005-0000-0000-0000F5400000}"/>
    <cellStyle name="Обычный 52 2 2 4 3 4 3" xfId="16670" xr:uid="{00000000-0005-0000-0000-0000F6400000}"/>
    <cellStyle name="Обычный 52 2 2 4 3 5" xfId="16671" xr:uid="{00000000-0005-0000-0000-0000F7400000}"/>
    <cellStyle name="Обычный 52 2 2 4 3 5 2" xfId="16672" xr:uid="{00000000-0005-0000-0000-0000F8400000}"/>
    <cellStyle name="Обычный 52 2 2 4 3 6" xfId="16673" xr:uid="{00000000-0005-0000-0000-0000F9400000}"/>
    <cellStyle name="Обычный 52 2 2 4 4" xfId="16674" xr:uid="{00000000-0005-0000-0000-0000FA400000}"/>
    <cellStyle name="Обычный 52 2 2 4 4 2" xfId="16675" xr:uid="{00000000-0005-0000-0000-0000FB400000}"/>
    <cellStyle name="Обычный 52 2 2 4 4 2 2" xfId="16676" xr:uid="{00000000-0005-0000-0000-0000FC400000}"/>
    <cellStyle name="Обычный 52 2 2 4 4 2 2 2" xfId="16677" xr:uid="{00000000-0005-0000-0000-0000FD400000}"/>
    <cellStyle name="Обычный 52 2 2 4 4 2 3" xfId="16678" xr:uid="{00000000-0005-0000-0000-0000FE400000}"/>
    <cellStyle name="Обычный 52 2 2 4 4 3" xfId="16679" xr:uid="{00000000-0005-0000-0000-0000FF400000}"/>
    <cellStyle name="Обычный 52 2 2 4 4 3 2" xfId="16680" xr:uid="{00000000-0005-0000-0000-000000410000}"/>
    <cellStyle name="Обычный 52 2 2 4 4 4" xfId="16681" xr:uid="{00000000-0005-0000-0000-000001410000}"/>
    <cellStyle name="Обычный 52 2 2 4 5" xfId="16682" xr:uid="{00000000-0005-0000-0000-000002410000}"/>
    <cellStyle name="Обычный 52 2 2 4 5 2" xfId="16683" xr:uid="{00000000-0005-0000-0000-000003410000}"/>
    <cellStyle name="Обычный 52 2 2 4 5 2 2" xfId="16684" xr:uid="{00000000-0005-0000-0000-000004410000}"/>
    <cellStyle name="Обычный 52 2 2 4 5 3" xfId="16685" xr:uid="{00000000-0005-0000-0000-000005410000}"/>
    <cellStyle name="Обычный 52 2 2 4 6" xfId="16686" xr:uid="{00000000-0005-0000-0000-000006410000}"/>
    <cellStyle name="Обычный 52 2 2 4 6 2" xfId="16687" xr:uid="{00000000-0005-0000-0000-000007410000}"/>
    <cellStyle name="Обычный 52 2 2 4 6 2 2" xfId="16688" xr:uid="{00000000-0005-0000-0000-000008410000}"/>
    <cellStyle name="Обычный 52 2 2 4 6 3" xfId="16689" xr:uid="{00000000-0005-0000-0000-000009410000}"/>
    <cellStyle name="Обычный 52 2 2 4 7" xfId="16690" xr:uid="{00000000-0005-0000-0000-00000A410000}"/>
    <cellStyle name="Обычный 52 2 2 4 7 2" xfId="16691" xr:uid="{00000000-0005-0000-0000-00000B410000}"/>
    <cellStyle name="Обычный 52 2 2 4 7 2 2" xfId="16692" xr:uid="{00000000-0005-0000-0000-00000C410000}"/>
    <cellStyle name="Обычный 52 2 2 4 7 3" xfId="16693" xr:uid="{00000000-0005-0000-0000-00000D410000}"/>
    <cellStyle name="Обычный 52 2 2 4 8" xfId="16694" xr:uid="{00000000-0005-0000-0000-00000E410000}"/>
    <cellStyle name="Обычный 52 2 2 4 8 2" xfId="16695" xr:uid="{00000000-0005-0000-0000-00000F410000}"/>
    <cellStyle name="Обычный 52 2 2 4 8 2 2" xfId="16696" xr:uid="{00000000-0005-0000-0000-000010410000}"/>
    <cellStyle name="Обычный 52 2 2 4 8 3" xfId="16697" xr:uid="{00000000-0005-0000-0000-000011410000}"/>
    <cellStyle name="Обычный 52 2 2 4 9" xfId="16698" xr:uid="{00000000-0005-0000-0000-000012410000}"/>
    <cellStyle name="Обычный 52 2 2 4 9 2" xfId="16699" xr:uid="{00000000-0005-0000-0000-000013410000}"/>
    <cellStyle name="Обычный 52 2 2 5" xfId="16700" xr:uid="{00000000-0005-0000-0000-000014410000}"/>
    <cellStyle name="Обычный 52 2 2 5 2" xfId="16701" xr:uid="{00000000-0005-0000-0000-000015410000}"/>
    <cellStyle name="Обычный 52 2 2 5 2 2" xfId="16702" xr:uid="{00000000-0005-0000-0000-000016410000}"/>
    <cellStyle name="Обычный 52 2 2 5 2 2 2" xfId="16703" xr:uid="{00000000-0005-0000-0000-000017410000}"/>
    <cellStyle name="Обычный 52 2 2 5 2 2 2 2" xfId="16704" xr:uid="{00000000-0005-0000-0000-000018410000}"/>
    <cellStyle name="Обычный 52 2 2 5 2 2 3" xfId="16705" xr:uid="{00000000-0005-0000-0000-000019410000}"/>
    <cellStyle name="Обычный 52 2 2 5 2 3" xfId="16706" xr:uid="{00000000-0005-0000-0000-00001A410000}"/>
    <cellStyle name="Обычный 52 2 2 5 2 3 2" xfId="16707" xr:uid="{00000000-0005-0000-0000-00001B410000}"/>
    <cellStyle name="Обычный 52 2 2 5 2 3 2 2" xfId="16708" xr:uid="{00000000-0005-0000-0000-00001C410000}"/>
    <cellStyle name="Обычный 52 2 2 5 2 3 3" xfId="16709" xr:uid="{00000000-0005-0000-0000-00001D410000}"/>
    <cellStyle name="Обычный 52 2 2 5 2 4" xfId="16710" xr:uid="{00000000-0005-0000-0000-00001E410000}"/>
    <cellStyle name="Обычный 52 2 2 5 2 4 2" xfId="16711" xr:uid="{00000000-0005-0000-0000-00001F410000}"/>
    <cellStyle name="Обычный 52 2 2 5 2 4 2 2" xfId="16712" xr:uid="{00000000-0005-0000-0000-000020410000}"/>
    <cellStyle name="Обычный 52 2 2 5 2 4 3" xfId="16713" xr:uid="{00000000-0005-0000-0000-000021410000}"/>
    <cellStyle name="Обычный 52 2 2 5 2 5" xfId="16714" xr:uid="{00000000-0005-0000-0000-000022410000}"/>
    <cellStyle name="Обычный 52 2 2 5 2 5 2" xfId="16715" xr:uid="{00000000-0005-0000-0000-000023410000}"/>
    <cellStyle name="Обычный 52 2 2 5 2 6" xfId="16716" xr:uid="{00000000-0005-0000-0000-000024410000}"/>
    <cellStyle name="Обычный 52 2 2 5 3" xfId="16717" xr:uid="{00000000-0005-0000-0000-000025410000}"/>
    <cellStyle name="Обычный 52 2 2 5 3 2" xfId="16718" xr:uid="{00000000-0005-0000-0000-000026410000}"/>
    <cellStyle name="Обычный 52 2 2 5 3 2 2" xfId="16719" xr:uid="{00000000-0005-0000-0000-000027410000}"/>
    <cellStyle name="Обычный 52 2 2 5 3 2 2 2" xfId="16720" xr:uid="{00000000-0005-0000-0000-000028410000}"/>
    <cellStyle name="Обычный 52 2 2 5 3 2 3" xfId="16721" xr:uid="{00000000-0005-0000-0000-000029410000}"/>
    <cellStyle name="Обычный 52 2 2 5 3 3" xfId="16722" xr:uid="{00000000-0005-0000-0000-00002A410000}"/>
    <cellStyle name="Обычный 52 2 2 5 3 3 2" xfId="16723" xr:uid="{00000000-0005-0000-0000-00002B410000}"/>
    <cellStyle name="Обычный 52 2 2 5 3 4" xfId="16724" xr:uid="{00000000-0005-0000-0000-00002C410000}"/>
    <cellStyle name="Обычный 52 2 2 5 4" xfId="16725" xr:uid="{00000000-0005-0000-0000-00002D410000}"/>
    <cellStyle name="Обычный 52 2 2 5 4 2" xfId="16726" xr:uid="{00000000-0005-0000-0000-00002E410000}"/>
    <cellStyle name="Обычный 52 2 2 5 4 2 2" xfId="16727" xr:uid="{00000000-0005-0000-0000-00002F410000}"/>
    <cellStyle name="Обычный 52 2 2 5 4 3" xfId="16728" xr:uid="{00000000-0005-0000-0000-000030410000}"/>
    <cellStyle name="Обычный 52 2 2 5 5" xfId="16729" xr:uid="{00000000-0005-0000-0000-000031410000}"/>
    <cellStyle name="Обычный 52 2 2 5 5 2" xfId="16730" xr:uid="{00000000-0005-0000-0000-000032410000}"/>
    <cellStyle name="Обычный 52 2 2 5 5 2 2" xfId="16731" xr:uid="{00000000-0005-0000-0000-000033410000}"/>
    <cellStyle name="Обычный 52 2 2 5 5 3" xfId="16732" xr:uid="{00000000-0005-0000-0000-000034410000}"/>
    <cellStyle name="Обычный 52 2 2 5 6" xfId="16733" xr:uid="{00000000-0005-0000-0000-000035410000}"/>
    <cellStyle name="Обычный 52 2 2 5 6 2" xfId="16734" xr:uid="{00000000-0005-0000-0000-000036410000}"/>
    <cellStyle name="Обычный 52 2 2 5 6 2 2" xfId="16735" xr:uid="{00000000-0005-0000-0000-000037410000}"/>
    <cellStyle name="Обычный 52 2 2 5 6 3" xfId="16736" xr:uid="{00000000-0005-0000-0000-000038410000}"/>
    <cellStyle name="Обычный 52 2 2 5 7" xfId="16737" xr:uid="{00000000-0005-0000-0000-000039410000}"/>
    <cellStyle name="Обычный 52 2 2 5 7 2" xfId="16738" xr:uid="{00000000-0005-0000-0000-00003A410000}"/>
    <cellStyle name="Обычный 52 2 2 5 7 2 2" xfId="16739" xr:uid="{00000000-0005-0000-0000-00003B410000}"/>
    <cellStyle name="Обычный 52 2 2 5 7 3" xfId="16740" xr:uid="{00000000-0005-0000-0000-00003C410000}"/>
    <cellStyle name="Обычный 52 2 2 5 8" xfId="16741" xr:uid="{00000000-0005-0000-0000-00003D410000}"/>
    <cellStyle name="Обычный 52 2 2 5 8 2" xfId="16742" xr:uid="{00000000-0005-0000-0000-00003E410000}"/>
    <cellStyle name="Обычный 52 2 2 5 9" xfId="16743" xr:uid="{00000000-0005-0000-0000-00003F410000}"/>
    <cellStyle name="Обычный 52 2 2 6" xfId="16744" xr:uid="{00000000-0005-0000-0000-000040410000}"/>
    <cellStyle name="Обычный 52 2 2 6 2" xfId="16745" xr:uid="{00000000-0005-0000-0000-000041410000}"/>
    <cellStyle name="Обычный 52 2 2 6 2 2" xfId="16746" xr:uid="{00000000-0005-0000-0000-000042410000}"/>
    <cellStyle name="Обычный 52 2 2 6 2 2 2" xfId="16747" xr:uid="{00000000-0005-0000-0000-000043410000}"/>
    <cellStyle name="Обычный 52 2 2 6 2 3" xfId="16748" xr:uid="{00000000-0005-0000-0000-000044410000}"/>
    <cellStyle name="Обычный 52 2 2 6 3" xfId="16749" xr:uid="{00000000-0005-0000-0000-000045410000}"/>
    <cellStyle name="Обычный 52 2 2 6 3 2" xfId="16750" xr:uid="{00000000-0005-0000-0000-000046410000}"/>
    <cellStyle name="Обычный 52 2 2 6 3 2 2" xfId="16751" xr:uid="{00000000-0005-0000-0000-000047410000}"/>
    <cellStyle name="Обычный 52 2 2 6 3 3" xfId="16752" xr:uid="{00000000-0005-0000-0000-000048410000}"/>
    <cellStyle name="Обычный 52 2 2 6 4" xfId="16753" xr:uid="{00000000-0005-0000-0000-000049410000}"/>
    <cellStyle name="Обычный 52 2 2 6 4 2" xfId="16754" xr:uid="{00000000-0005-0000-0000-00004A410000}"/>
    <cellStyle name="Обычный 52 2 2 6 4 2 2" xfId="16755" xr:uid="{00000000-0005-0000-0000-00004B410000}"/>
    <cellStyle name="Обычный 52 2 2 6 4 3" xfId="16756" xr:uid="{00000000-0005-0000-0000-00004C410000}"/>
    <cellStyle name="Обычный 52 2 2 6 5" xfId="16757" xr:uid="{00000000-0005-0000-0000-00004D410000}"/>
    <cellStyle name="Обычный 52 2 2 6 5 2" xfId="16758" xr:uid="{00000000-0005-0000-0000-00004E410000}"/>
    <cellStyle name="Обычный 52 2 2 6 6" xfId="16759" xr:uid="{00000000-0005-0000-0000-00004F410000}"/>
    <cellStyle name="Обычный 52 2 2 7" xfId="16760" xr:uid="{00000000-0005-0000-0000-000050410000}"/>
    <cellStyle name="Обычный 52 2 2 7 2" xfId="16761" xr:uid="{00000000-0005-0000-0000-000051410000}"/>
    <cellStyle name="Обычный 52 2 2 7 2 2" xfId="16762" xr:uid="{00000000-0005-0000-0000-000052410000}"/>
    <cellStyle name="Обычный 52 2 2 7 2 2 2" xfId="16763" xr:uid="{00000000-0005-0000-0000-000053410000}"/>
    <cellStyle name="Обычный 52 2 2 7 2 3" xfId="16764" xr:uid="{00000000-0005-0000-0000-000054410000}"/>
    <cellStyle name="Обычный 52 2 2 7 3" xfId="16765" xr:uid="{00000000-0005-0000-0000-000055410000}"/>
    <cellStyle name="Обычный 52 2 2 7 3 2" xfId="16766" xr:uid="{00000000-0005-0000-0000-000056410000}"/>
    <cellStyle name="Обычный 52 2 2 7 4" xfId="16767" xr:uid="{00000000-0005-0000-0000-000057410000}"/>
    <cellStyle name="Обычный 52 2 2 8" xfId="16768" xr:uid="{00000000-0005-0000-0000-000058410000}"/>
    <cellStyle name="Обычный 52 2 2 8 2" xfId="16769" xr:uid="{00000000-0005-0000-0000-000059410000}"/>
    <cellStyle name="Обычный 52 2 2 8 2 2" xfId="16770" xr:uid="{00000000-0005-0000-0000-00005A410000}"/>
    <cellStyle name="Обычный 52 2 2 8 3" xfId="16771" xr:uid="{00000000-0005-0000-0000-00005B410000}"/>
    <cellStyle name="Обычный 52 2 2 9" xfId="16772" xr:uid="{00000000-0005-0000-0000-00005C410000}"/>
    <cellStyle name="Обычный 52 2 2 9 2" xfId="16773" xr:uid="{00000000-0005-0000-0000-00005D410000}"/>
    <cellStyle name="Обычный 52 2 2 9 2 2" xfId="16774" xr:uid="{00000000-0005-0000-0000-00005E410000}"/>
    <cellStyle name="Обычный 52 2 2 9 3" xfId="16775" xr:uid="{00000000-0005-0000-0000-00005F410000}"/>
    <cellStyle name="Обычный 52 2 3" xfId="16776" xr:uid="{00000000-0005-0000-0000-000060410000}"/>
    <cellStyle name="Обычный 52 2 3 10" xfId="16777" xr:uid="{00000000-0005-0000-0000-000061410000}"/>
    <cellStyle name="Обычный 52 2 3 10 2" xfId="16778" xr:uid="{00000000-0005-0000-0000-000062410000}"/>
    <cellStyle name="Обычный 52 2 3 10 2 2" xfId="16779" xr:uid="{00000000-0005-0000-0000-000063410000}"/>
    <cellStyle name="Обычный 52 2 3 10 3" xfId="16780" xr:uid="{00000000-0005-0000-0000-000064410000}"/>
    <cellStyle name="Обычный 52 2 3 11" xfId="16781" xr:uid="{00000000-0005-0000-0000-000065410000}"/>
    <cellStyle name="Обычный 52 2 3 11 2" xfId="16782" xr:uid="{00000000-0005-0000-0000-000066410000}"/>
    <cellStyle name="Обычный 52 2 3 11 2 2" xfId="16783" xr:uid="{00000000-0005-0000-0000-000067410000}"/>
    <cellStyle name="Обычный 52 2 3 11 3" xfId="16784" xr:uid="{00000000-0005-0000-0000-000068410000}"/>
    <cellStyle name="Обычный 52 2 3 12" xfId="16785" xr:uid="{00000000-0005-0000-0000-000069410000}"/>
    <cellStyle name="Обычный 52 2 3 12 2" xfId="16786" xr:uid="{00000000-0005-0000-0000-00006A410000}"/>
    <cellStyle name="Обычный 52 2 3 13" xfId="16787" xr:uid="{00000000-0005-0000-0000-00006B410000}"/>
    <cellStyle name="Обычный 52 2 3 2" xfId="16788" xr:uid="{00000000-0005-0000-0000-00006C410000}"/>
    <cellStyle name="Обычный 52 2 3 2 10" xfId="16789" xr:uid="{00000000-0005-0000-0000-00006D410000}"/>
    <cellStyle name="Обычный 52 2 3 2 10 2" xfId="16790" xr:uid="{00000000-0005-0000-0000-00006E410000}"/>
    <cellStyle name="Обычный 52 2 3 2 11" xfId="16791" xr:uid="{00000000-0005-0000-0000-00006F410000}"/>
    <cellStyle name="Обычный 52 2 3 2 2" xfId="16792" xr:uid="{00000000-0005-0000-0000-000070410000}"/>
    <cellStyle name="Обычный 52 2 3 2 2 10" xfId="16793" xr:uid="{00000000-0005-0000-0000-000071410000}"/>
    <cellStyle name="Обычный 52 2 3 2 2 2" xfId="16794" xr:uid="{00000000-0005-0000-0000-000072410000}"/>
    <cellStyle name="Обычный 52 2 3 2 2 2 2" xfId="16795" xr:uid="{00000000-0005-0000-0000-000073410000}"/>
    <cellStyle name="Обычный 52 2 3 2 2 2 2 2" xfId="16796" xr:uid="{00000000-0005-0000-0000-000074410000}"/>
    <cellStyle name="Обычный 52 2 3 2 2 2 2 2 2" xfId="16797" xr:uid="{00000000-0005-0000-0000-000075410000}"/>
    <cellStyle name="Обычный 52 2 3 2 2 2 2 2 2 2" xfId="16798" xr:uid="{00000000-0005-0000-0000-000076410000}"/>
    <cellStyle name="Обычный 52 2 3 2 2 2 2 2 3" xfId="16799" xr:uid="{00000000-0005-0000-0000-000077410000}"/>
    <cellStyle name="Обычный 52 2 3 2 2 2 2 3" xfId="16800" xr:uid="{00000000-0005-0000-0000-000078410000}"/>
    <cellStyle name="Обычный 52 2 3 2 2 2 2 3 2" xfId="16801" xr:uid="{00000000-0005-0000-0000-000079410000}"/>
    <cellStyle name="Обычный 52 2 3 2 2 2 2 3 2 2" xfId="16802" xr:uid="{00000000-0005-0000-0000-00007A410000}"/>
    <cellStyle name="Обычный 52 2 3 2 2 2 2 3 3" xfId="16803" xr:uid="{00000000-0005-0000-0000-00007B410000}"/>
    <cellStyle name="Обычный 52 2 3 2 2 2 2 4" xfId="16804" xr:uid="{00000000-0005-0000-0000-00007C410000}"/>
    <cellStyle name="Обычный 52 2 3 2 2 2 2 4 2" xfId="16805" xr:uid="{00000000-0005-0000-0000-00007D410000}"/>
    <cellStyle name="Обычный 52 2 3 2 2 2 2 4 2 2" xfId="16806" xr:uid="{00000000-0005-0000-0000-00007E410000}"/>
    <cellStyle name="Обычный 52 2 3 2 2 2 2 4 3" xfId="16807" xr:uid="{00000000-0005-0000-0000-00007F410000}"/>
    <cellStyle name="Обычный 52 2 3 2 2 2 2 5" xfId="16808" xr:uid="{00000000-0005-0000-0000-000080410000}"/>
    <cellStyle name="Обычный 52 2 3 2 2 2 2 5 2" xfId="16809" xr:uid="{00000000-0005-0000-0000-000081410000}"/>
    <cellStyle name="Обычный 52 2 3 2 2 2 2 6" xfId="16810" xr:uid="{00000000-0005-0000-0000-000082410000}"/>
    <cellStyle name="Обычный 52 2 3 2 2 2 3" xfId="16811" xr:uid="{00000000-0005-0000-0000-000083410000}"/>
    <cellStyle name="Обычный 52 2 3 2 2 2 3 2" xfId="16812" xr:uid="{00000000-0005-0000-0000-000084410000}"/>
    <cellStyle name="Обычный 52 2 3 2 2 2 3 2 2" xfId="16813" xr:uid="{00000000-0005-0000-0000-000085410000}"/>
    <cellStyle name="Обычный 52 2 3 2 2 2 3 2 2 2" xfId="16814" xr:uid="{00000000-0005-0000-0000-000086410000}"/>
    <cellStyle name="Обычный 52 2 3 2 2 2 3 2 3" xfId="16815" xr:uid="{00000000-0005-0000-0000-000087410000}"/>
    <cellStyle name="Обычный 52 2 3 2 2 2 3 3" xfId="16816" xr:uid="{00000000-0005-0000-0000-000088410000}"/>
    <cellStyle name="Обычный 52 2 3 2 2 2 3 3 2" xfId="16817" xr:uid="{00000000-0005-0000-0000-000089410000}"/>
    <cellStyle name="Обычный 52 2 3 2 2 2 3 4" xfId="16818" xr:uid="{00000000-0005-0000-0000-00008A410000}"/>
    <cellStyle name="Обычный 52 2 3 2 2 2 4" xfId="16819" xr:uid="{00000000-0005-0000-0000-00008B410000}"/>
    <cellStyle name="Обычный 52 2 3 2 2 2 4 2" xfId="16820" xr:uid="{00000000-0005-0000-0000-00008C410000}"/>
    <cellStyle name="Обычный 52 2 3 2 2 2 4 2 2" xfId="16821" xr:uid="{00000000-0005-0000-0000-00008D410000}"/>
    <cellStyle name="Обычный 52 2 3 2 2 2 4 3" xfId="16822" xr:uid="{00000000-0005-0000-0000-00008E410000}"/>
    <cellStyle name="Обычный 52 2 3 2 2 2 5" xfId="16823" xr:uid="{00000000-0005-0000-0000-00008F410000}"/>
    <cellStyle name="Обычный 52 2 3 2 2 2 5 2" xfId="16824" xr:uid="{00000000-0005-0000-0000-000090410000}"/>
    <cellStyle name="Обычный 52 2 3 2 2 2 5 2 2" xfId="16825" xr:uid="{00000000-0005-0000-0000-000091410000}"/>
    <cellStyle name="Обычный 52 2 3 2 2 2 5 3" xfId="16826" xr:uid="{00000000-0005-0000-0000-000092410000}"/>
    <cellStyle name="Обычный 52 2 3 2 2 2 6" xfId="16827" xr:uid="{00000000-0005-0000-0000-000093410000}"/>
    <cellStyle name="Обычный 52 2 3 2 2 2 6 2" xfId="16828" xr:uid="{00000000-0005-0000-0000-000094410000}"/>
    <cellStyle name="Обычный 52 2 3 2 2 2 6 2 2" xfId="16829" xr:uid="{00000000-0005-0000-0000-000095410000}"/>
    <cellStyle name="Обычный 52 2 3 2 2 2 6 3" xfId="16830" xr:uid="{00000000-0005-0000-0000-000096410000}"/>
    <cellStyle name="Обычный 52 2 3 2 2 2 7" xfId="16831" xr:uid="{00000000-0005-0000-0000-000097410000}"/>
    <cellStyle name="Обычный 52 2 3 2 2 2 7 2" xfId="16832" xr:uid="{00000000-0005-0000-0000-000098410000}"/>
    <cellStyle name="Обычный 52 2 3 2 2 2 7 2 2" xfId="16833" xr:uid="{00000000-0005-0000-0000-000099410000}"/>
    <cellStyle name="Обычный 52 2 3 2 2 2 7 3" xfId="16834" xr:uid="{00000000-0005-0000-0000-00009A410000}"/>
    <cellStyle name="Обычный 52 2 3 2 2 2 8" xfId="16835" xr:uid="{00000000-0005-0000-0000-00009B410000}"/>
    <cellStyle name="Обычный 52 2 3 2 2 2 8 2" xfId="16836" xr:uid="{00000000-0005-0000-0000-00009C410000}"/>
    <cellStyle name="Обычный 52 2 3 2 2 2 9" xfId="16837" xr:uid="{00000000-0005-0000-0000-00009D410000}"/>
    <cellStyle name="Обычный 52 2 3 2 2 3" xfId="16838" xr:uid="{00000000-0005-0000-0000-00009E410000}"/>
    <cellStyle name="Обычный 52 2 3 2 2 3 2" xfId="16839" xr:uid="{00000000-0005-0000-0000-00009F410000}"/>
    <cellStyle name="Обычный 52 2 3 2 2 3 2 2" xfId="16840" xr:uid="{00000000-0005-0000-0000-0000A0410000}"/>
    <cellStyle name="Обычный 52 2 3 2 2 3 2 2 2" xfId="16841" xr:uid="{00000000-0005-0000-0000-0000A1410000}"/>
    <cellStyle name="Обычный 52 2 3 2 2 3 2 3" xfId="16842" xr:uid="{00000000-0005-0000-0000-0000A2410000}"/>
    <cellStyle name="Обычный 52 2 3 2 2 3 3" xfId="16843" xr:uid="{00000000-0005-0000-0000-0000A3410000}"/>
    <cellStyle name="Обычный 52 2 3 2 2 3 3 2" xfId="16844" xr:uid="{00000000-0005-0000-0000-0000A4410000}"/>
    <cellStyle name="Обычный 52 2 3 2 2 3 3 2 2" xfId="16845" xr:uid="{00000000-0005-0000-0000-0000A5410000}"/>
    <cellStyle name="Обычный 52 2 3 2 2 3 3 3" xfId="16846" xr:uid="{00000000-0005-0000-0000-0000A6410000}"/>
    <cellStyle name="Обычный 52 2 3 2 2 3 4" xfId="16847" xr:uid="{00000000-0005-0000-0000-0000A7410000}"/>
    <cellStyle name="Обычный 52 2 3 2 2 3 4 2" xfId="16848" xr:uid="{00000000-0005-0000-0000-0000A8410000}"/>
    <cellStyle name="Обычный 52 2 3 2 2 3 4 2 2" xfId="16849" xr:uid="{00000000-0005-0000-0000-0000A9410000}"/>
    <cellStyle name="Обычный 52 2 3 2 2 3 4 3" xfId="16850" xr:uid="{00000000-0005-0000-0000-0000AA410000}"/>
    <cellStyle name="Обычный 52 2 3 2 2 3 5" xfId="16851" xr:uid="{00000000-0005-0000-0000-0000AB410000}"/>
    <cellStyle name="Обычный 52 2 3 2 2 3 5 2" xfId="16852" xr:uid="{00000000-0005-0000-0000-0000AC410000}"/>
    <cellStyle name="Обычный 52 2 3 2 2 3 6" xfId="16853" xr:uid="{00000000-0005-0000-0000-0000AD410000}"/>
    <cellStyle name="Обычный 52 2 3 2 2 4" xfId="16854" xr:uid="{00000000-0005-0000-0000-0000AE410000}"/>
    <cellStyle name="Обычный 52 2 3 2 2 4 2" xfId="16855" xr:uid="{00000000-0005-0000-0000-0000AF410000}"/>
    <cellStyle name="Обычный 52 2 3 2 2 4 2 2" xfId="16856" xr:uid="{00000000-0005-0000-0000-0000B0410000}"/>
    <cellStyle name="Обычный 52 2 3 2 2 4 2 2 2" xfId="16857" xr:uid="{00000000-0005-0000-0000-0000B1410000}"/>
    <cellStyle name="Обычный 52 2 3 2 2 4 2 3" xfId="16858" xr:uid="{00000000-0005-0000-0000-0000B2410000}"/>
    <cellStyle name="Обычный 52 2 3 2 2 4 3" xfId="16859" xr:uid="{00000000-0005-0000-0000-0000B3410000}"/>
    <cellStyle name="Обычный 52 2 3 2 2 4 3 2" xfId="16860" xr:uid="{00000000-0005-0000-0000-0000B4410000}"/>
    <cellStyle name="Обычный 52 2 3 2 2 4 4" xfId="16861" xr:uid="{00000000-0005-0000-0000-0000B5410000}"/>
    <cellStyle name="Обычный 52 2 3 2 2 5" xfId="16862" xr:uid="{00000000-0005-0000-0000-0000B6410000}"/>
    <cellStyle name="Обычный 52 2 3 2 2 5 2" xfId="16863" xr:uid="{00000000-0005-0000-0000-0000B7410000}"/>
    <cellStyle name="Обычный 52 2 3 2 2 5 2 2" xfId="16864" xr:uid="{00000000-0005-0000-0000-0000B8410000}"/>
    <cellStyle name="Обычный 52 2 3 2 2 5 3" xfId="16865" xr:uid="{00000000-0005-0000-0000-0000B9410000}"/>
    <cellStyle name="Обычный 52 2 3 2 2 6" xfId="16866" xr:uid="{00000000-0005-0000-0000-0000BA410000}"/>
    <cellStyle name="Обычный 52 2 3 2 2 6 2" xfId="16867" xr:uid="{00000000-0005-0000-0000-0000BB410000}"/>
    <cellStyle name="Обычный 52 2 3 2 2 6 2 2" xfId="16868" xr:uid="{00000000-0005-0000-0000-0000BC410000}"/>
    <cellStyle name="Обычный 52 2 3 2 2 6 3" xfId="16869" xr:uid="{00000000-0005-0000-0000-0000BD410000}"/>
    <cellStyle name="Обычный 52 2 3 2 2 7" xfId="16870" xr:uid="{00000000-0005-0000-0000-0000BE410000}"/>
    <cellStyle name="Обычный 52 2 3 2 2 7 2" xfId="16871" xr:uid="{00000000-0005-0000-0000-0000BF410000}"/>
    <cellStyle name="Обычный 52 2 3 2 2 7 2 2" xfId="16872" xr:uid="{00000000-0005-0000-0000-0000C0410000}"/>
    <cellStyle name="Обычный 52 2 3 2 2 7 3" xfId="16873" xr:uid="{00000000-0005-0000-0000-0000C1410000}"/>
    <cellStyle name="Обычный 52 2 3 2 2 8" xfId="16874" xr:uid="{00000000-0005-0000-0000-0000C2410000}"/>
    <cellStyle name="Обычный 52 2 3 2 2 8 2" xfId="16875" xr:uid="{00000000-0005-0000-0000-0000C3410000}"/>
    <cellStyle name="Обычный 52 2 3 2 2 8 2 2" xfId="16876" xr:uid="{00000000-0005-0000-0000-0000C4410000}"/>
    <cellStyle name="Обычный 52 2 3 2 2 8 3" xfId="16877" xr:uid="{00000000-0005-0000-0000-0000C5410000}"/>
    <cellStyle name="Обычный 52 2 3 2 2 9" xfId="16878" xr:uid="{00000000-0005-0000-0000-0000C6410000}"/>
    <cellStyle name="Обычный 52 2 3 2 2 9 2" xfId="16879" xr:uid="{00000000-0005-0000-0000-0000C7410000}"/>
    <cellStyle name="Обычный 52 2 3 2 3" xfId="16880" xr:uid="{00000000-0005-0000-0000-0000C8410000}"/>
    <cellStyle name="Обычный 52 2 3 2 3 2" xfId="16881" xr:uid="{00000000-0005-0000-0000-0000C9410000}"/>
    <cellStyle name="Обычный 52 2 3 2 3 2 2" xfId="16882" xr:uid="{00000000-0005-0000-0000-0000CA410000}"/>
    <cellStyle name="Обычный 52 2 3 2 3 2 2 2" xfId="16883" xr:uid="{00000000-0005-0000-0000-0000CB410000}"/>
    <cellStyle name="Обычный 52 2 3 2 3 2 2 2 2" xfId="16884" xr:uid="{00000000-0005-0000-0000-0000CC410000}"/>
    <cellStyle name="Обычный 52 2 3 2 3 2 2 3" xfId="16885" xr:uid="{00000000-0005-0000-0000-0000CD410000}"/>
    <cellStyle name="Обычный 52 2 3 2 3 2 3" xfId="16886" xr:uid="{00000000-0005-0000-0000-0000CE410000}"/>
    <cellStyle name="Обычный 52 2 3 2 3 2 3 2" xfId="16887" xr:uid="{00000000-0005-0000-0000-0000CF410000}"/>
    <cellStyle name="Обычный 52 2 3 2 3 2 3 2 2" xfId="16888" xr:uid="{00000000-0005-0000-0000-0000D0410000}"/>
    <cellStyle name="Обычный 52 2 3 2 3 2 3 3" xfId="16889" xr:uid="{00000000-0005-0000-0000-0000D1410000}"/>
    <cellStyle name="Обычный 52 2 3 2 3 2 4" xfId="16890" xr:uid="{00000000-0005-0000-0000-0000D2410000}"/>
    <cellStyle name="Обычный 52 2 3 2 3 2 4 2" xfId="16891" xr:uid="{00000000-0005-0000-0000-0000D3410000}"/>
    <cellStyle name="Обычный 52 2 3 2 3 2 4 2 2" xfId="16892" xr:uid="{00000000-0005-0000-0000-0000D4410000}"/>
    <cellStyle name="Обычный 52 2 3 2 3 2 4 3" xfId="16893" xr:uid="{00000000-0005-0000-0000-0000D5410000}"/>
    <cellStyle name="Обычный 52 2 3 2 3 2 5" xfId="16894" xr:uid="{00000000-0005-0000-0000-0000D6410000}"/>
    <cellStyle name="Обычный 52 2 3 2 3 2 5 2" xfId="16895" xr:uid="{00000000-0005-0000-0000-0000D7410000}"/>
    <cellStyle name="Обычный 52 2 3 2 3 2 6" xfId="16896" xr:uid="{00000000-0005-0000-0000-0000D8410000}"/>
    <cellStyle name="Обычный 52 2 3 2 3 3" xfId="16897" xr:uid="{00000000-0005-0000-0000-0000D9410000}"/>
    <cellStyle name="Обычный 52 2 3 2 3 3 2" xfId="16898" xr:uid="{00000000-0005-0000-0000-0000DA410000}"/>
    <cellStyle name="Обычный 52 2 3 2 3 3 2 2" xfId="16899" xr:uid="{00000000-0005-0000-0000-0000DB410000}"/>
    <cellStyle name="Обычный 52 2 3 2 3 3 2 2 2" xfId="16900" xr:uid="{00000000-0005-0000-0000-0000DC410000}"/>
    <cellStyle name="Обычный 52 2 3 2 3 3 2 3" xfId="16901" xr:uid="{00000000-0005-0000-0000-0000DD410000}"/>
    <cellStyle name="Обычный 52 2 3 2 3 3 3" xfId="16902" xr:uid="{00000000-0005-0000-0000-0000DE410000}"/>
    <cellStyle name="Обычный 52 2 3 2 3 3 3 2" xfId="16903" xr:uid="{00000000-0005-0000-0000-0000DF410000}"/>
    <cellStyle name="Обычный 52 2 3 2 3 3 4" xfId="16904" xr:uid="{00000000-0005-0000-0000-0000E0410000}"/>
    <cellStyle name="Обычный 52 2 3 2 3 4" xfId="16905" xr:uid="{00000000-0005-0000-0000-0000E1410000}"/>
    <cellStyle name="Обычный 52 2 3 2 3 4 2" xfId="16906" xr:uid="{00000000-0005-0000-0000-0000E2410000}"/>
    <cellStyle name="Обычный 52 2 3 2 3 4 2 2" xfId="16907" xr:uid="{00000000-0005-0000-0000-0000E3410000}"/>
    <cellStyle name="Обычный 52 2 3 2 3 4 3" xfId="16908" xr:uid="{00000000-0005-0000-0000-0000E4410000}"/>
    <cellStyle name="Обычный 52 2 3 2 3 5" xfId="16909" xr:uid="{00000000-0005-0000-0000-0000E5410000}"/>
    <cellStyle name="Обычный 52 2 3 2 3 5 2" xfId="16910" xr:uid="{00000000-0005-0000-0000-0000E6410000}"/>
    <cellStyle name="Обычный 52 2 3 2 3 5 2 2" xfId="16911" xr:uid="{00000000-0005-0000-0000-0000E7410000}"/>
    <cellStyle name="Обычный 52 2 3 2 3 5 3" xfId="16912" xr:uid="{00000000-0005-0000-0000-0000E8410000}"/>
    <cellStyle name="Обычный 52 2 3 2 3 6" xfId="16913" xr:uid="{00000000-0005-0000-0000-0000E9410000}"/>
    <cellStyle name="Обычный 52 2 3 2 3 6 2" xfId="16914" xr:uid="{00000000-0005-0000-0000-0000EA410000}"/>
    <cellStyle name="Обычный 52 2 3 2 3 6 2 2" xfId="16915" xr:uid="{00000000-0005-0000-0000-0000EB410000}"/>
    <cellStyle name="Обычный 52 2 3 2 3 6 3" xfId="16916" xr:uid="{00000000-0005-0000-0000-0000EC410000}"/>
    <cellStyle name="Обычный 52 2 3 2 3 7" xfId="16917" xr:uid="{00000000-0005-0000-0000-0000ED410000}"/>
    <cellStyle name="Обычный 52 2 3 2 3 7 2" xfId="16918" xr:uid="{00000000-0005-0000-0000-0000EE410000}"/>
    <cellStyle name="Обычный 52 2 3 2 3 7 2 2" xfId="16919" xr:uid="{00000000-0005-0000-0000-0000EF410000}"/>
    <cellStyle name="Обычный 52 2 3 2 3 7 3" xfId="16920" xr:uid="{00000000-0005-0000-0000-0000F0410000}"/>
    <cellStyle name="Обычный 52 2 3 2 3 8" xfId="16921" xr:uid="{00000000-0005-0000-0000-0000F1410000}"/>
    <cellStyle name="Обычный 52 2 3 2 3 8 2" xfId="16922" xr:uid="{00000000-0005-0000-0000-0000F2410000}"/>
    <cellStyle name="Обычный 52 2 3 2 3 9" xfId="16923" xr:uid="{00000000-0005-0000-0000-0000F3410000}"/>
    <cellStyle name="Обычный 52 2 3 2 4" xfId="16924" xr:uid="{00000000-0005-0000-0000-0000F4410000}"/>
    <cellStyle name="Обычный 52 2 3 2 4 2" xfId="16925" xr:uid="{00000000-0005-0000-0000-0000F5410000}"/>
    <cellStyle name="Обычный 52 2 3 2 4 2 2" xfId="16926" xr:uid="{00000000-0005-0000-0000-0000F6410000}"/>
    <cellStyle name="Обычный 52 2 3 2 4 2 2 2" xfId="16927" xr:uid="{00000000-0005-0000-0000-0000F7410000}"/>
    <cellStyle name="Обычный 52 2 3 2 4 2 3" xfId="16928" xr:uid="{00000000-0005-0000-0000-0000F8410000}"/>
    <cellStyle name="Обычный 52 2 3 2 4 3" xfId="16929" xr:uid="{00000000-0005-0000-0000-0000F9410000}"/>
    <cellStyle name="Обычный 52 2 3 2 4 3 2" xfId="16930" xr:uid="{00000000-0005-0000-0000-0000FA410000}"/>
    <cellStyle name="Обычный 52 2 3 2 4 3 2 2" xfId="16931" xr:uid="{00000000-0005-0000-0000-0000FB410000}"/>
    <cellStyle name="Обычный 52 2 3 2 4 3 3" xfId="16932" xr:uid="{00000000-0005-0000-0000-0000FC410000}"/>
    <cellStyle name="Обычный 52 2 3 2 4 4" xfId="16933" xr:uid="{00000000-0005-0000-0000-0000FD410000}"/>
    <cellStyle name="Обычный 52 2 3 2 4 4 2" xfId="16934" xr:uid="{00000000-0005-0000-0000-0000FE410000}"/>
    <cellStyle name="Обычный 52 2 3 2 4 4 2 2" xfId="16935" xr:uid="{00000000-0005-0000-0000-0000FF410000}"/>
    <cellStyle name="Обычный 52 2 3 2 4 4 3" xfId="16936" xr:uid="{00000000-0005-0000-0000-000000420000}"/>
    <cellStyle name="Обычный 52 2 3 2 4 5" xfId="16937" xr:uid="{00000000-0005-0000-0000-000001420000}"/>
    <cellStyle name="Обычный 52 2 3 2 4 5 2" xfId="16938" xr:uid="{00000000-0005-0000-0000-000002420000}"/>
    <cellStyle name="Обычный 52 2 3 2 4 6" xfId="16939" xr:uid="{00000000-0005-0000-0000-000003420000}"/>
    <cellStyle name="Обычный 52 2 3 2 5" xfId="16940" xr:uid="{00000000-0005-0000-0000-000004420000}"/>
    <cellStyle name="Обычный 52 2 3 2 5 2" xfId="16941" xr:uid="{00000000-0005-0000-0000-000005420000}"/>
    <cellStyle name="Обычный 52 2 3 2 5 2 2" xfId="16942" xr:uid="{00000000-0005-0000-0000-000006420000}"/>
    <cellStyle name="Обычный 52 2 3 2 5 2 2 2" xfId="16943" xr:uid="{00000000-0005-0000-0000-000007420000}"/>
    <cellStyle name="Обычный 52 2 3 2 5 2 3" xfId="16944" xr:uid="{00000000-0005-0000-0000-000008420000}"/>
    <cellStyle name="Обычный 52 2 3 2 5 3" xfId="16945" xr:uid="{00000000-0005-0000-0000-000009420000}"/>
    <cellStyle name="Обычный 52 2 3 2 5 3 2" xfId="16946" xr:uid="{00000000-0005-0000-0000-00000A420000}"/>
    <cellStyle name="Обычный 52 2 3 2 5 4" xfId="16947" xr:uid="{00000000-0005-0000-0000-00000B420000}"/>
    <cellStyle name="Обычный 52 2 3 2 6" xfId="16948" xr:uid="{00000000-0005-0000-0000-00000C420000}"/>
    <cellStyle name="Обычный 52 2 3 2 6 2" xfId="16949" xr:uid="{00000000-0005-0000-0000-00000D420000}"/>
    <cellStyle name="Обычный 52 2 3 2 6 2 2" xfId="16950" xr:uid="{00000000-0005-0000-0000-00000E420000}"/>
    <cellStyle name="Обычный 52 2 3 2 6 3" xfId="16951" xr:uid="{00000000-0005-0000-0000-00000F420000}"/>
    <cellStyle name="Обычный 52 2 3 2 7" xfId="16952" xr:uid="{00000000-0005-0000-0000-000010420000}"/>
    <cellStyle name="Обычный 52 2 3 2 7 2" xfId="16953" xr:uid="{00000000-0005-0000-0000-000011420000}"/>
    <cellStyle name="Обычный 52 2 3 2 7 2 2" xfId="16954" xr:uid="{00000000-0005-0000-0000-000012420000}"/>
    <cellStyle name="Обычный 52 2 3 2 7 3" xfId="16955" xr:uid="{00000000-0005-0000-0000-000013420000}"/>
    <cellStyle name="Обычный 52 2 3 2 8" xfId="16956" xr:uid="{00000000-0005-0000-0000-000014420000}"/>
    <cellStyle name="Обычный 52 2 3 2 8 2" xfId="16957" xr:uid="{00000000-0005-0000-0000-000015420000}"/>
    <cellStyle name="Обычный 52 2 3 2 8 2 2" xfId="16958" xr:uid="{00000000-0005-0000-0000-000016420000}"/>
    <cellStyle name="Обычный 52 2 3 2 8 3" xfId="16959" xr:uid="{00000000-0005-0000-0000-000017420000}"/>
    <cellStyle name="Обычный 52 2 3 2 9" xfId="16960" xr:uid="{00000000-0005-0000-0000-000018420000}"/>
    <cellStyle name="Обычный 52 2 3 2 9 2" xfId="16961" xr:uid="{00000000-0005-0000-0000-000019420000}"/>
    <cellStyle name="Обычный 52 2 3 2 9 2 2" xfId="16962" xr:uid="{00000000-0005-0000-0000-00001A420000}"/>
    <cellStyle name="Обычный 52 2 3 2 9 3" xfId="16963" xr:uid="{00000000-0005-0000-0000-00001B420000}"/>
    <cellStyle name="Обычный 52 2 3 3" xfId="16964" xr:uid="{00000000-0005-0000-0000-00001C420000}"/>
    <cellStyle name="Обычный 52 2 3 3 10" xfId="16965" xr:uid="{00000000-0005-0000-0000-00001D420000}"/>
    <cellStyle name="Обычный 52 2 3 3 2" xfId="16966" xr:uid="{00000000-0005-0000-0000-00001E420000}"/>
    <cellStyle name="Обычный 52 2 3 3 2 2" xfId="16967" xr:uid="{00000000-0005-0000-0000-00001F420000}"/>
    <cellStyle name="Обычный 52 2 3 3 2 2 2" xfId="16968" xr:uid="{00000000-0005-0000-0000-000020420000}"/>
    <cellStyle name="Обычный 52 2 3 3 2 2 2 2" xfId="16969" xr:uid="{00000000-0005-0000-0000-000021420000}"/>
    <cellStyle name="Обычный 52 2 3 3 2 2 2 2 2" xfId="16970" xr:uid="{00000000-0005-0000-0000-000022420000}"/>
    <cellStyle name="Обычный 52 2 3 3 2 2 2 3" xfId="16971" xr:uid="{00000000-0005-0000-0000-000023420000}"/>
    <cellStyle name="Обычный 52 2 3 3 2 2 3" xfId="16972" xr:uid="{00000000-0005-0000-0000-000024420000}"/>
    <cellStyle name="Обычный 52 2 3 3 2 2 3 2" xfId="16973" xr:uid="{00000000-0005-0000-0000-000025420000}"/>
    <cellStyle name="Обычный 52 2 3 3 2 2 3 2 2" xfId="16974" xr:uid="{00000000-0005-0000-0000-000026420000}"/>
    <cellStyle name="Обычный 52 2 3 3 2 2 3 3" xfId="16975" xr:uid="{00000000-0005-0000-0000-000027420000}"/>
    <cellStyle name="Обычный 52 2 3 3 2 2 4" xfId="16976" xr:uid="{00000000-0005-0000-0000-000028420000}"/>
    <cellStyle name="Обычный 52 2 3 3 2 2 4 2" xfId="16977" xr:uid="{00000000-0005-0000-0000-000029420000}"/>
    <cellStyle name="Обычный 52 2 3 3 2 2 4 2 2" xfId="16978" xr:uid="{00000000-0005-0000-0000-00002A420000}"/>
    <cellStyle name="Обычный 52 2 3 3 2 2 4 3" xfId="16979" xr:uid="{00000000-0005-0000-0000-00002B420000}"/>
    <cellStyle name="Обычный 52 2 3 3 2 2 5" xfId="16980" xr:uid="{00000000-0005-0000-0000-00002C420000}"/>
    <cellStyle name="Обычный 52 2 3 3 2 2 5 2" xfId="16981" xr:uid="{00000000-0005-0000-0000-00002D420000}"/>
    <cellStyle name="Обычный 52 2 3 3 2 2 6" xfId="16982" xr:uid="{00000000-0005-0000-0000-00002E420000}"/>
    <cellStyle name="Обычный 52 2 3 3 2 3" xfId="16983" xr:uid="{00000000-0005-0000-0000-00002F420000}"/>
    <cellStyle name="Обычный 52 2 3 3 2 3 2" xfId="16984" xr:uid="{00000000-0005-0000-0000-000030420000}"/>
    <cellStyle name="Обычный 52 2 3 3 2 3 2 2" xfId="16985" xr:uid="{00000000-0005-0000-0000-000031420000}"/>
    <cellStyle name="Обычный 52 2 3 3 2 3 2 2 2" xfId="16986" xr:uid="{00000000-0005-0000-0000-000032420000}"/>
    <cellStyle name="Обычный 52 2 3 3 2 3 2 3" xfId="16987" xr:uid="{00000000-0005-0000-0000-000033420000}"/>
    <cellStyle name="Обычный 52 2 3 3 2 3 3" xfId="16988" xr:uid="{00000000-0005-0000-0000-000034420000}"/>
    <cellStyle name="Обычный 52 2 3 3 2 3 3 2" xfId="16989" xr:uid="{00000000-0005-0000-0000-000035420000}"/>
    <cellStyle name="Обычный 52 2 3 3 2 3 4" xfId="16990" xr:uid="{00000000-0005-0000-0000-000036420000}"/>
    <cellStyle name="Обычный 52 2 3 3 2 4" xfId="16991" xr:uid="{00000000-0005-0000-0000-000037420000}"/>
    <cellStyle name="Обычный 52 2 3 3 2 4 2" xfId="16992" xr:uid="{00000000-0005-0000-0000-000038420000}"/>
    <cellStyle name="Обычный 52 2 3 3 2 4 2 2" xfId="16993" xr:uid="{00000000-0005-0000-0000-000039420000}"/>
    <cellStyle name="Обычный 52 2 3 3 2 4 3" xfId="16994" xr:uid="{00000000-0005-0000-0000-00003A420000}"/>
    <cellStyle name="Обычный 52 2 3 3 2 5" xfId="16995" xr:uid="{00000000-0005-0000-0000-00003B420000}"/>
    <cellStyle name="Обычный 52 2 3 3 2 5 2" xfId="16996" xr:uid="{00000000-0005-0000-0000-00003C420000}"/>
    <cellStyle name="Обычный 52 2 3 3 2 5 2 2" xfId="16997" xr:uid="{00000000-0005-0000-0000-00003D420000}"/>
    <cellStyle name="Обычный 52 2 3 3 2 5 3" xfId="16998" xr:uid="{00000000-0005-0000-0000-00003E420000}"/>
    <cellStyle name="Обычный 52 2 3 3 2 6" xfId="16999" xr:uid="{00000000-0005-0000-0000-00003F420000}"/>
    <cellStyle name="Обычный 52 2 3 3 2 6 2" xfId="17000" xr:uid="{00000000-0005-0000-0000-000040420000}"/>
    <cellStyle name="Обычный 52 2 3 3 2 6 2 2" xfId="17001" xr:uid="{00000000-0005-0000-0000-000041420000}"/>
    <cellStyle name="Обычный 52 2 3 3 2 6 3" xfId="17002" xr:uid="{00000000-0005-0000-0000-000042420000}"/>
    <cellStyle name="Обычный 52 2 3 3 2 7" xfId="17003" xr:uid="{00000000-0005-0000-0000-000043420000}"/>
    <cellStyle name="Обычный 52 2 3 3 2 7 2" xfId="17004" xr:uid="{00000000-0005-0000-0000-000044420000}"/>
    <cellStyle name="Обычный 52 2 3 3 2 7 2 2" xfId="17005" xr:uid="{00000000-0005-0000-0000-000045420000}"/>
    <cellStyle name="Обычный 52 2 3 3 2 7 3" xfId="17006" xr:uid="{00000000-0005-0000-0000-000046420000}"/>
    <cellStyle name="Обычный 52 2 3 3 2 8" xfId="17007" xr:uid="{00000000-0005-0000-0000-000047420000}"/>
    <cellStyle name="Обычный 52 2 3 3 2 8 2" xfId="17008" xr:uid="{00000000-0005-0000-0000-000048420000}"/>
    <cellStyle name="Обычный 52 2 3 3 2 9" xfId="17009" xr:uid="{00000000-0005-0000-0000-000049420000}"/>
    <cellStyle name="Обычный 52 2 3 3 3" xfId="17010" xr:uid="{00000000-0005-0000-0000-00004A420000}"/>
    <cellStyle name="Обычный 52 2 3 3 3 2" xfId="17011" xr:uid="{00000000-0005-0000-0000-00004B420000}"/>
    <cellStyle name="Обычный 52 2 3 3 3 2 2" xfId="17012" xr:uid="{00000000-0005-0000-0000-00004C420000}"/>
    <cellStyle name="Обычный 52 2 3 3 3 2 2 2" xfId="17013" xr:uid="{00000000-0005-0000-0000-00004D420000}"/>
    <cellStyle name="Обычный 52 2 3 3 3 2 3" xfId="17014" xr:uid="{00000000-0005-0000-0000-00004E420000}"/>
    <cellStyle name="Обычный 52 2 3 3 3 3" xfId="17015" xr:uid="{00000000-0005-0000-0000-00004F420000}"/>
    <cellStyle name="Обычный 52 2 3 3 3 3 2" xfId="17016" xr:uid="{00000000-0005-0000-0000-000050420000}"/>
    <cellStyle name="Обычный 52 2 3 3 3 3 2 2" xfId="17017" xr:uid="{00000000-0005-0000-0000-000051420000}"/>
    <cellStyle name="Обычный 52 2 3 3 3 3 3" xfId="17018" xr:uid="{00000000-0005-0000-0000-000052420000}"/>
    <cellStyle name="Обычный 52 2 3 3 3 4" xfId="17019" xr:uid="{00000000-0005-0000-0000-000053420000}"/>
    <cellStyle name="Обычный 52 2 3 3 3 4 2" xfId="17020" xr:uid="{00000000-0005-0000-0000-000054420000}"/>
    <cellStyle name="Обычный 52 2 3 3 3 4 2 2" xfId="17021" xr:uid="{00000000-0005-0000-0000-000055420000}"/>
    <cellStyle name="Обычный 52 2 3 3 3 4 3" xfId="17022" xr:uid="{00000000-0005-0000-0000-000056420000}"/>
    <cellStyle name="Обычный 52 2 3 3 3 5" xfId="17023" xr:uid="{00000000-0005-0000-0000-000057420000}"/>
    <cellStyle name="Обычный 52 2 3 3 3 5 2" xfId="17024" xr:uid="{00000000-0005-0000-0000-000058420000}"/>
    <cellStyle name="Обычный 52 2 3 3 3 6" xfId="17025" xr:uid="{00000000-0005-0000-0000-000059420000}"/>
    <cellStyle name="Обычный 52 2 3 3 4" xfId="17026" xr:uid="{00000000-0005-0000-0000-00005A420000}"/>
    <cellStyle name="Обычный 52 2 3 3 4 2" xfId="17027" xr:uid="{00000000-0005-0000-0000-00005B420000}"/>
    <cellStyle name="Обычный 52 2 3 3 4 2 2" xfId="17028" xr:uid="{00000000-0005-0000-0000-00005C420000}"/>
    <cellStyle name="Обычный 52 2 3 3 4 2 2 2" xfId="17029" xr:uid="{00000000-0005-0000-0000-00005D420000}"/>
    <cellStyle name="Обычный 52 2 3 3 4 2 3" xfId="17030" xr:uid="{00000000-0005-0000-0000-00005E420000}"/>
    <cellStyle name="Обычный 52 2 3 3 4 3" xfId="17031" xr:uid="{00000000-0005-0000-0000-00005F420000}"/>
    <cellStyle name="Обычный 52 2 3 3 4 3 2" xfId="17032" xr:uid="{00000000-0005-0000-0000-000060420000}"/>
    <cellStyle name="Обычный 52 2 3 3 4 4" xfId="17033" xr:uid="{00000000-0005-0000-0000-000061420000}"/>
    <cellStyle name="Обычный 52 2 3 3 5" xfId="17034" xr:uid="{00000000-0005-0000-0000-000062420000}"/>
    <cellStyle name="Обычный 52 2 3 3 5 2" xfId="17035" xr:uid="{00000000-0005-0000-0000-000063420000}"/>
    <cellStyle name="Обычный 52 2 3 3 5 2 2" xfId="17036" xr:uid="{00000000-0005-0000-0000-000064420000}"/>
    <cellStyle name="Обычный 52 2 3 3 5 3" xfId="17037" xr:uid="{00000000-0005-0000-0000-000065420000}"/>
    <cellStyle name="Обычный 52 2 3 3 6" xfId="17038" xr:uid="{00000000-0005-0000-0000-000066420000}"/>
    <cellStyle name="Обычный 52 2 3 3 6 2" xfId="17039" xr:uid="{00000000-0005-0000-0000-000067420000}"/>
    <cellStyle name="Обычный 52 2 3 3 6 2 2" xfId="17040" xr:uid="{00000000-0005-0000-0000-000068420000}"/>
    <cellStyle name="Обычный 52 2 3 3 6 3" xfId="17041" xr:uid="{00000000-0005-0000-0000-000069420000}"/>
    <cellStyle name="Обычный 52 2 3 3 7" xfId="17042" xr:uid="{00000000-0005-0000-0000-00006A420000}"/>
    <cellStyle name="Обычный 52 2 3 3 7 2" xfId="17043" xr:uid="{00000000-0005-0000-0000-00006B420000}"/>
    <cellStyle name="Обычный 52 2 3 3 7 2 2" xfId="17044" xr:uid="{00000000-0005-0000-0000-00006C420000}"/>
    <cellStyle name="Обычный 52 2 3 3 7 3" xfId="17045" xr:uid="{00000000-0005-0000-0000-00006D420000}"/>
    <cellStyle name="Обычный 52 2 3 3 8" xfId="17046" xr:uid="{00000000-0005-0000-0000-00006E420000}"/>
    <cellStyle name="Обычный 52 2 3 3 8 2" xfId="17047" xr:uid="{00000000-0005-0000-0000-00006F420000}"/>
    <cellStyle name="Обычный 52 2 3 3 8 2 2" xfId="17048" xr:uid="{00000000-0005-0000-0000-000070420000}"/>
    <cellStyle name="Обычный 52 2 3 3 8 3" xfId="17049" xr:uid="{00000000-0005-0000-0000-000071420000}"/>
    <cellStyle name="Обычный 52 2 3 3 9" xfId="17050" xr:uid="{00000000-0005-0000-0000-000072420000}"/>
    <cellStyle name="Обычный 52 2 3 3 9 2" xfId="17051" xr:uid="{00000000-0005-0000-0000-000073420000}"/>
    <cellStyle name="Обычный 52 2 3 4" xfId="17052" xr:uid="{00000000-0005-0000-0000-000074420000}"/>
    <cellStyle name="Обычный 52 2 3 4 2" xfId="17053" xr:uid="{00000000-0005-0000-0000-000075420000}"/>
    <cellStyle name="Обычный 52 2 3 4 2 2" xfId="17054" xr:uid="{00000000-0005-0000-0000-000076420000}"/>
    <cellStyle name="Обычный 52 2 3 4 2 2 2" xfId="17055" xr:uid="{00000000-0005-0000-0000-000077420000}"/>
    <cellStyle name="Обычный 52 2 3 4 2 2 2 2" xfId="17056" xr:uid="{00000000-0005-0000-0000-000078420000}"/>
    <cellStyle name="Обычный 52 2 3 4 2 2 3" xfId="17057" xr:uid="{00000000-0005-0000-0000-000079420000}"/>
    <cellStyle name="Обычный 52 2 3 4 2 3" xfId="17058" xr:uid="{00000000-0005-0000-0000-00007A420000}"/>
    <cellStyle name="Обычный 52 2 3 4 2 3 2" xfId="17059" xr:uid="{00000000-0005-0000-0000-00007B420000}"/>
    <cellStyle name="Обычный 52 2 3 4 2 3 2 2" xfId="17060" xr:uid="{00000000-0005-0000-0000-00007C420000}"/>
    <cellStyle name="Обычный 52 2 3 4 2 3 3" xfId="17061" xr:uid="{00000000-0005-0000-0000-00007D420000}"/>
    <cellStyle name="Обычный 52 2 3 4 2 4" xfId="17062" xr:uid="{00000000-0005-0000-0000-00007E420000}"/>
    <cellStyle name="Обычный 52 2 3 4 2 4 2" xfId="17063" xr:uid="{00000000-0005-0000-0000-00007F420000}"/>
    <cellStyle name="Обычный 52 2 3 4 2 4 2 2" xfId="17064" xr:uid="{00000000-0005-0000-0000-000080420000}"/>
    <cellStyle name="Обычный 52 2 3 4 2 4 3" xfId="17065" xr:uid="{00000000-0005-0000-0000-000081420000}"/>
    <cellStyle name="Обычный 52 2 3 4 2 5" xfId="17066" xr:uid="{00000000-0005-0000-0000-000082420000}"/>
    <cellStyle name="Обычный 52 2 3 4 2 5 2" xfId="17067" xr:uid="{00000000-0005-0000-0000-000083420000}"/>
    <cellStyle name="Обычный 52 2 3 4 2 6" xfId="17068" xr:uid="{00000000-0005-0000-0000-000084420000}"/>
    <cellStyle name="Обычный 52 2 3 4 3" xfId="17069" xr:uid="{00000000-0005-0000-0000-000085420000}"/>
    <cellStyle name="Обычный 52 2 3 4 3 2" xfId="17070" xr:uid="{00000000-0005-0000-0000-000086420000}"/>
    <cellStyle name="Обычный 52 2 3 4 3 2 2" xfId="17071" xr:uid="{00000000-0005-0000-0000-000087420000}"/>
    <cellStyle name="Обычный 52 2 3 4 3 2 2 2" xfId="17072" xr:uid="{00000000-0005-0000-0000-000088420000}"/>
    <cellStyle name="Обычный 52 2 3 4 3 2 3" xfId="17073" xr:uid="{00000000-0005-0000-0000-000089420000}"/>
    <cellStyle name="Обычный 52 2 3 4 3 3" xfId="17074" xr:uid="{00000000-0005-0000-0000-00008A420000}"/>
    <cellStyle name="Обычный 52 2 3 4 3 3 2" xfId="17075" xr:uid="{00000000-0005-0000-0000-00008B420000}"/>
    <cellStyle name="Обычный 52 2 3 4 3 4" xfId="17076" xr:uid="{00000000-0005-0000-0000-00008C420000}"/>
    <cellStyle name="Обычный 52 2 3 4 4" xfId="17077" xr:uid="{00000000-0005-0000-0000-00008D420000}"/>
    <cellStyle name="Обычный 52 2 3 4 4 2" xfId="17078" xr:uid="{00000000-0005-0000-0000-00008E420000}"/>
    <cellStyle name="Обычный 52 2 3 4 4 2 2" xfId="17079" xr:uid="{00000000-0005-0000-0000-00008F420000}"/>
    <cellStyle name="Обычный 52 2 3 4 4 3" xfId="17080" xr:uid="{00000000-0005-0000-0000-000090420000}"/>
    <cellStyle name="Обычный 52 2 3 4 5" xfId="17081" xr:uid="{00000000-0005-0000-0000-000091420000}"/>
    <cellStyle name="Обычный 52 2 3 4 5 2" xfId="17082" xr:uid="{00000000-0005-0000-0000-000092420000}"/>
    <cellStyle name="Обычный 52 2 3 4 5 2 2" xfId="17083" xr:uid="{00000000-0005-0000-0000-000093420000}"/>
    <cellStyle name="Обычный 52 2 3 4 5 3" xfId="17084" xr:uid="{00000000-0005-0000-0000-000094420000}"/>
    <cellStyle name="Обычный 52 2 3 4 6" xfId="17085" xr:uid="{00000000-0005-0000-0000-000095420000}"/>
    <cellStyle name="Обычный 52 2 3 4 6 2" xfId="17086" xr:uid="{00000000-0005-0000-0000-000096420000}"/>
    <cellStyle name="Обычный 52 2 3 4 6 2 2" xfId="17087" xr:uid="{00000000-0005-0000-0000-000097420000}"/>
    <cellStyle name="Обычный 52 2 3 4 6 3" xfId="17088" xr:uid="{00000000-0005-0000-0000-000098420000}"/>
    <cellStyle name="Обычный 52 2 3 4 7" xfId="17089" xr:uid="{00000000-0005-0000-0000-000099420000}"/>
    <cellStyle name="Обычный 52 2 3 4 7 2" xfId="17090" xr:uid="{00000000-0005-0000-0000-00009A420000}"/>
    <cellStyle name="Обычный 52 2 3 4 7 2 2" xfId="17091" xr:uid="{00000000-0005-0000-0000-00009B420000}"/>
    <cellStyle name="Обычный 52 2 3 4 7 3" xfId="17092" xr:uid="{00000000-0005-0000-0000-00009C420000}"/>
    <cellStyle name="Обычный 52 2 3 4 8" xfId="17093" xr:uid="{00000000-0005-0000-0000-00009D420000}"/>
    <cellStyle name="Обычный 52 2 3 4 8 2" xfId="17094" xr:uid="{00000000-0005-0000-0000-00009E420000}"/>
    <cellStyle name="Обычный 52 2 3 4 9" xfId="17095" xr:uid="{00000000-0005-0000-0000-00009F420000}"/>
    <cellStyle name="Обычный 52 2 3 5" xfId="17096" xr:uid="{00000000-0005-0000-0000-0000A0420000}"/>
    <cellStyle name="Обычный 52 2 3 5 2" xfId="17097" xr:uid="{00000000-0005-0000-0000-0000A1420000}"/>
    <cellStyle name="Обычный 52 2 3 5 2 2" xfId="17098" xr:uid="{00000000-0005-0000-0000-0000A2420000}"/>
    <cellStyle name="Обычный 52 2 3 5 2 2 2" xfId="17099" xr:uid="{00000000-0005-0000-0000-0000A3420000}"/>
    <cellStyle name="Обычный 52 2 3 5 2 3" xfId="17100" xr:uid="{00000000-0005-0000-0000-0000A4420000}"/>
    <cellStyle name="Обычный 52 2 3 5 3" xfId="17101" xr:uid="{00000000-0005-0000-0000-0000A5420000}"/>
    <cellStyle name="Обычный 52 2 3 5 3 2" xfId="17102" xr:uid="{00000000-0005-0000-0000-0000A6420000}"/>
    <cellStyle name="Обычный 52 2 3 5 3 2 2" xfId="17103" xr:uid="{00000000-0005-0000-0000-0000A7420000}"/>
    <cellStyle name="Обычный 52 2 3 5 3 3" xfId="17104" xr:uid="{00000000-0005-0000-0000-0000A8420000}"/>
    <cellStyle name="Обычный 52 2 3 5 4" xfId="17105" xr:uid="{00000000-0005-0000-0000-0000A9420000}"/>
    <cellStyle name="Обычный 52 2 3 5 4 2" xfId="17106" xr:uid="{00000000-0005-0000-0000-0000AA420000}"/>
    <cellStyle name="Обычный 52 2 3 5 4 2 2" xfId="17107" xr:uid="{00000000-0005-0000-0000-0000AB420000}"/>
    <cellStyle name="Обычный 52 2 3 5 4 3" xfId="17108" xr:uid="{00000000-0005-0000-0000-0000AC420000}"/>
    <cellStyle name="Обычный 52 2 3 5 5" xfId="17109" xr:uid="{00000000-0005-0000-0000-0000AD420000}"/>
    <cellStyle name="Обычный 52 2 3 5 5 2" xfId="17110" xr:uid="{00000000-0005-0000-0000-0000AE420000}"/>
    <cellStyle name="Обычный 52 2 3 5 6" xfId="17111" xr:uid="{00000000-0005-0000-0000-0000AF420000}"/>
    <cellStyle name="Обычный 52 2 3 6" xfId="17112" xr:uid="{00000000-0005-0000-0000-0000B0420000}"/>
    <cellStyle name="Обычный 52 2 3 6 2" xfId="17113" xr:uid="{00000000-0005-0000-0000-0000B1420000}"/>
    <cellStyle name="Обычный 52 2 3 6 2 2" xfId="17114" xr:uid="{00000000-0005-0000-0000-0000B2420000}"/>
    <cellStyle name="Обычный 52 2 3 6 2 2 2" xfId="17115" xr:uid="{00000000-0005-0000-0000-0000B3420000}"/>
    <cellStyle name="Обычный 52 2 3 6 2 3" xfId="17116" xr:uid="{00000000-0005-0000-0000-0000B4420000}"/>
    <cellStyle name="Обычный 52 2 3 6 3" xfId="17117" xr:uid="{00000000-0005-0000-0000-0000B5420000}"/>
    <cellStyle name="Обычный 52 2 3 6 3 2" xfId="17118" xr:uid="{00000000-0005-0000-0000-0000B6420000}"/>
    <cellStyle name="Обычный 52 2 3 6 4" xfId="17119" xr:uid="{00000000-0005-0000-0000-0000B7420000}"/>
    <cellStyle name="Обычный 52 2 3 7" xfId="17120" xr:uid="{00000000-0005-0000-0000-0000B8420000}"/>
    <cellStyle name="Обычный 52 2 3 7 2" xfId="17121" xr:uid="{00000000-0005-0000-0000-0000B9420000}"/>
    <cellStyle name="Обычный 52 2 3 7 2 2" xfId="17122" xr:uid="{00000000-0005-0000-0000-0000BA420000}"/>
    <cellStyle name="Обычный 52 2 3 7 3" xfId="17123" xr:uid="{00000000-0005-0000-0000-0000BB420000}"/>
    <cellStyle name="Обычный 52 2 3 8" xfId="17124" xr:uid="{00000000-0005-0000-0000-0000BC420000}"/>
    <cellStyle name="Обычный 52 2 3 8 2" xfId="17125" xr:uid="{00000000-0005-0000-0000-0000BD420000}"/>
    <cellStyle name="Обычный 52 2 3 8 2 2" xfId="17126" xr:uid="{00000000-0005-0000-0000-0000BE420000}"/>
    <cellStyle name="Обычный 52 2 3 8 3" xfId="17127" xr:uid="{00000000-0005-0000-0000-0000BF420000}"/>
    <cellStyle name="Обычный 52 2 3 9" xfId="17128" xr:uid="{00000000-0005-0000-0000-0000C0420000}"/>
    <cellStyle name="Обычный 52 2 3 9 2" xfId="17129" xr:uid="{00000000-0005-0000-0000-0000C1420000}"/>
    <cellStyle name="Обычный 52 2 3 9 2 2" xfId="17130" xr:uid="{00000000-0005-0000-0000-0000C2420000}"/>
    <cellStyle name="Обычный 52 2 3 9 3" xfId="17131" xr:uid="{00000000-0005-0000-0000-0000C3420000}"/>
    <cellStyle name="Обычный 52 2 4" xfId="17132" xr:uid="{00000000-0005-0000-0000-0000C4420000}"/>
    <cellStyle name="Обычный 52 2 4 10" xfId="17133" xr:uid="{00000000-0005-0000-0000-0000C5420000}"/>
    <cellStyle name="Обычный 52 2 4 10 2" xfId="17134" xr:uid="{00000000-0005-0000-0000-0000C6420000}"/>
    <cellStyle name="Обычный 52 2 4 11" xfId="17135" xr:uid="{00000000-0005-0000-0000-0000C7420000}"/>
    <cellStyle name="Обычный 52 2 4 2" xfId="17136" xr:uid="{00000000-0005-0000-0000-0000C8420000}"/>
    <cellStyle name="Обычный 52 2 4 2 10" xfId="17137" xr:uid="{00000000-0005-0000-0000-0000C9420000}"/>
    <cellStyle name="Обычный 52 2 4 2 2" xfId="17138" xr:uid="{00000000-0005-0000-0000-0000CA420000}"/>
    <cellStyle name="Обычный 52 2 4 2 2 2" xfId="17139" xr:uid="{00000000-0005-0000-0000-0000CB420000}"/>
    <cellStyle name="Обычный 52 2 4 2 2 2 2" xfId="17140" xr:uid="{00000000-0005-0000-0000-0000CC420000}"/>
    <cellStyle name="Обычный 52 2 4 2 2 2 2 2" xfId="17141" xr:uid="{00000000-0005-0000-0000-0000CD420000}"/>
    <cellStyle name="Обычный 52 2 4 2 2 2 2 2 2" xfId="17142" xr:uid="{00000000-0005-0000-0000-0000CE420000}"/>
    <cellStyle name="Обычный 52 2 4 2 2 2 2 3" xfId="17143" xr:uid="{00000000-0005-0000-0000-0000CF420000}"/>
    <cellStyle name="Обычный 52 2 4 2 2 2 3" xfId="17144" xr:uid="{00000000-0005-0000-0000-0000D0420000}"/>
    <cellStyle name="Обычный 52 2 4 2 2 2 3 2" xfId="17145" xr:uid="{00000000-0005-0000-0000-0000D1420000}"/>
    <cellStyle name="Обычный 52 2 4 2 2 2 3 2 2" xfId="17146" xr:uid="{00000000-0005-0000-0000-0000D2420000}"/>
    <cellStyle name="Обычный 52 2 4 2 2 2 3 3" xfId="17147" xr:uid="{00000000-0005-0000-0000-0000D3420000}"/>
    <cellStyle name="Обычный 52 2 4 2 2 2 4" xfId="17148" xr:uid="{00000000-0005-0000-0000-0000D4420000}"/>
    <cellStyle name="Обычный 52 2 4 2 2 2 4 2" xfId="17149" xr:uid="{00000000-0005-0000-0000-0000D5420000}"/>
    <cellStyle name="Обычный 52 2 4 2 2 2 4 2 2" xfId="17150" xr:uid="{00000000-0005-0000-0000-0000D6420000}"/>
    <cellStyle name="Обычный 52 2 4 2 2 2 4 3" xfId="17151" xr:uid="{00000000-0005-0000-0000-0000D7420000}"/>
    <cellStyle name="Обычный 52 2 4 2 2 2 5" xfId="17152" xr:uid="{00000000-0005-0000-0000-0000D8420000}"/>
    <cellStyle name="Обычный 52 2 4 2 2 2 5 2" xfId="17153" xr:uid="{00000000-0005-0000-0000-0000D9420000}"/>
    <cellStyle name="Обычный 52 2 4 2 2 2 6" xfId="17154" xr:uid="{00000000-0005-0000-0000-0000DA420000}"/>
    <cellStyle name="Обычный 52 2 4 2 2 3" xfId="17155" xr:uid="{00000000-0005-0000-0000-0000DB420000}"/>
    <cellStyle name="Обычный 52 2 4 2 2 3 2" xfId="17156" xr:uid="{00000000-0005-0000-0000-0000DC420000}"/>
    <cellStyle name="Обычный 52 2 4 2 2 3 2 2" xfId="17157" xr:uid="{00000000-0005-0000-0000-0000DD420000}"/>
    <cellStyle name="Обычный 52 2 4 2 2 3 2 2 2" xfId="17158" xr:uid="{00000000-0005-0000-0000-0000DE420000}"/>
    <cellStyle name="Обычный 52 2 4 2 2 3 2 3" xfId="17159" xr:uid="{00000000-0005-0000-0000-0000DF420000}"/>
    <cellStyle name="Обычный 52 2 4 2 2 3 3" xfId="17160" xr:uid="{00000000-0005-0000-0000-0000E0420000}"/>
    <cellStyle name="Обычный 52 2 4 2 2 3 3 2" xfId="17161" xr:uid="{00000000-0005-0000-0000-0000E1420000}"/>
    <cellStyle name="Обычный 52 2 4 2 2 3 4" xfId="17162" xr:uid="{00000000-0005-0000-0000-0000E2420000}"/>
    <cellStyle name="Обычный 52 2 4 2 2 4" xfId="17163" xr:uid="{00000000-0005-0000-0000-0000E3420000}"/>
    <cellStyle name="Обычный 52 2 4 2 2 4 2" xfId="17164" xr:uid="{00000000-0005-0000-0000-0000E4420000}"/>
    <cellStyle name="Обычный 52 2 4 2 2 4 2 2" xfId="17165" xr:uid="{00000000-0005-0000-0000-0000E5420000}"/>
    <cellStyle name="Обычный 52 2 4 2 2 4 3" xfId="17166" xr:uid="{00000000-0005-0000-0000-0000E6420000}"/>
    <cellStyle name="Обычный 52 2 4 2 2 5" xfId="17167" xr:uid="{00000000-0005-0000-0000-0000E7420000}"/>
    <cellStyle name="Обычный 52 2 4 2 2 5 2" xfId="17168" xr:uid="{00000000-0005-0000-0000-0000E8420000}"/>
    <cellStyle name="Обычный 52 2 4 2 2 5 2 2" xfId="17169" xr:uid="{00000000-0005-0000-0000-0000E9420000}"/>
    <cellStyle name="Обычный 52 2 4 2 2 5 3" xfId="17170" xr:uid="{00000000-0005-0000-0000-0000EA420000}"/>
    <cellStyle name="Обычный 52 2 4 2 2 6" xfId="17171" xr:uid="{00000000-0005-0000-0000-0000EB420000}"/>
    <cellStyle name="Обычный 52 2 4 2 2 6 2" xfId="17172" xr:uid="{00000000-0005-0000-0000-0000EC420000}"/>
    <cellStyle name="Обычный 52 2 4 2 2 6 2 2" xfId="17173" xr:uid="{00000000-0005-0000-0000-0000ED420000}"/>
    <cellStyle name="Обычный 52 2 4 2 2 6 3" xfId="17174" xr:uid="{00000000-0005-0000-0000-0000EE420000}"/>
    <cellStyle name="Обычный 52 2 4 2 2 7" xfId="17175" xr:uid="{00000000-0005-0000-0000-0000EF420000}"/>
    <cellStyle name="Обычный 52 2 4 2 2 7 2" xfId="17176" xr:uid="{00000000-0005-0000-0000-0000F0420000}"/>
    <cellStyle name="Обычный 52 2 4 2 2 7 2 2" xfId="17177" xr:uid="{00000000-0005-0000-0000-0000F1420000}"/>
    <cellStyle name="Обычный 52 2 4 2 2 7 3" xfId="17178" xr:uid="{00000000-0005-0000-0000-0000F2420000}"/>
    <cellStyle name="Обычный 52 2 4 2 2 8" xfId="17179" xr:uid="{00000000-0005-0000-0000-0000F3420000}"/>
    <cellStyle name="Обычный 52 2 4 2 2 8 2" xfId="17180" xr:uid="{00000000-0005-0000-0000-0000F4420000}"/>
    <cellStyle name="Обычный 52 2 4 2 2 9" xfId="17181" xr:uid="{00000000-0005-0000-0000-0000F5420000}"/>
    <cellStyle name="Обычный 52 2 4 2 3" xfId="17182" xr:uid="{00000000-0005-0000-0000-0000F6420000}"/>
    <cellStyle name="Обычный 52 2 4 2 3 2" xfId="17183" xr:uid="{00000000-0005-0000-0000-0000F7420000}"/>
    <cellStyle name="Обычный 52 2 4 2 3 2 2" xfId="17184" xr:uid="{00000000-0005-0000-0000-0000F8420000}"/>
    <cellStyle name="Обычный 52 2 4 2 3 2 2 2" xfId="17185" xr:uid="{00000000-0005-0000-0000-0000F9420000}"/>
    <cellStyle name="Обычный 52 2 4 2 3 2 3" xfId="17186" xr:uid="{00000000-0005-0000-0000-0000FA420000}"/>
    <cellStyle name="Обычный 52 2 4 2 3 3" xfId="17187" xr:uid="{00000000-0005-0000-0000-0000FB420000}"/>
    <cellStyle name="Обычный 52 2 4 2 3 3 2" xfId="17188" xr:uid="{00000000-0005-0000-0000-0000FC420000}"/>
    <cellStyle name="Обычный 52 2 4 2 3 3 2 2" xfId="17189" xr:uid="{00000000-0005-0000-0000-0000FD420000}"/>
    <cellStyle name="Обычный 52 2 4 2 3 3 3" xfId="17190" xr:uid="{00000000-0005-0000-0000-0000FE420000}"/>
    <cellStyle name="Обычный 52 2 4 2 3 4" xfId="17191" xr:uid="{00000000-0005-0000-0000-0000FF420000}"/>
    <cellStyle name="Обычный 52 2 4 2 3 4 2" xfId="17192" xr:uid="{00000000-0005-0000-0000-000000430000}"/>
    <cellStyle name="Обычный 52 2 4 2 3 4 2 2" xfId="17193" xr:uid="{00000000-0005-0000-0000-000001430000}"/>
    <cellStyle name="Обычный 52 2 4 2 3 4 3" xfId="17194" xr:uid="{00000000-0005-0000-0000-000002430000}"/>
    <cellStyle name="Обычный 52 2 4 2 3 5" xfId="17195" xr:uid="{00000000-0005-0000-0000-000003430000}"/>
    <cellStyle name="Обычный 52 2 4 2 3 5 2" xfId="17196" xr:uid="{00000000-0005-0000-0000-000004430000}"/>
    <cellStyle name="Обычный 52 2 4 2 3 6" xfId="17197" xr:uid="{00000000-0005-0000-0000-000005430000}"/>
    <cellStyle name="Обычный 52 2 4 2 4" xfId="17198" xr:uid="{00000000-0005-0000-0000-000006430000}"/>
    <cellStyle name="Обычный 52 2 4 2 4 2" xfId="17199" xr:uid="{00000000-0005-0000-0000-000007430000}"/>
    <cellStyle name="Обычный 52 2 4 2 4 2 2" xfId="17200" xr:uid="{00000000-0005-0000-0000-000008430000}"/>
    <cellStyle name="Обычный 52 2 4 2 4 2 2 2" xfId="17201" xr:uid="{00000000-0005-0000-0000-000009430000}"/>
    <cellStyle name="Обычный 52 2 4 2 4 2 3" xfId="17202" xr:uid="{00000000-0005-0000-0000-00000A430000}"/>
    <cellStyle name="Обычный 52 2 4 2 4 3" xfId="17203" xr:uid="{00000000-0005-0000-0000-00000B430000}"/>
    <cellStyle name="Обычный 52 2 4 2 4 3 2" xfId="17204" xr:uid="{00000000-0005-0000-0000-00000C430000}"/>
    <cellStyle name="Обычный 52 2 4 2 4 4" xfId="17205" xr:uid="{00000000-0005-0000-0000-00000D430000}"/>
    <cellStyle name="Обычный 52 2 4 2 5" xfId="17206" xr:uid="{00000000-0005-0000-0000-00000E430000}"/>
    <cellStyle name="Обычный 52 2 4 2 5 2" xfId="17207" xr:uid="{00000000-0005-0000-0000-00000F430000}"/>
    <cellStyle name="Обычный 52 2 4 2 5 2 2" xfId="17208" xr:uid="{00000000-0005-0000-0000-000010430000}"/>
    <cellStyle name="Обычный 52 2 4 2 5 3" xfId="17209" xr:uid="{00000000-0005-0000-0000-000011430000}"/>
    <cellStyle name="Обычный 52 2 4 2 6" xfId="17210" xr:uid="{00000000-0005-0000-0000-000012430000}"/>
    <cellStyle name="Обычный 52 2 4 2 6 2" xfId="17211" xr:uid="{00000000-0005-0000-0000-000013430000}"/>
    <cellStyle name="Обычный 52 2 4 2 6 2 2" xfId="17212" xr:uid="{00000000-0005-0000-0000-000014430000}"/>
    <cellStyle name="Обычный 52 2 4 2 6 3" xfId="17213" xr:uid="{00000000-0005-0000-0000-000015430000}"/>
    <cellStyle name="Обычный 52 2 4 2 7" xfId="17214" xr:uid="{00000000-0005-0000-0000-000016430000}"/>
    <cellStyle name="Обычный 52 2 4 2 7 2" xfId="17215" xr:uid="{00000000-0005-0000-0000-000017430000}"/>
    <cellStyle name="Обычный 52 2 4 2 7 2 2" xfId="17216" xr:uid="{00000000-0005-0000-0000-000018430000}"/>
    <cellStyle name="Обычный 52 2 4 2 7 3" xfId="17217" xr:uid="{00000000-0005-0000-0000-000019430000}"/>
    <cellStyle name="Обычный 52 2 4 2 8" xfId="17218" xr:uid="{00000000-0005-0000-0000-00001A430000}"/>
    <cellStyle name="Обычный 52 2 4 2 8 2" xfId="17219" xr:uid="{00000000-0005-0000-0000-00001B430000}"/>
    <cellStyle name="Обычный 52 2 4 2 8 2 2" xfId="17220" xr:uid="{00000000-0005-0000-0000-00001C430000}"/>
    <cellStyle name="Обычный 52 2 4 2 8 3" xfId="17221" xr:uid="{00000000-0005-0000-0000-00001D430000}"/>
    <cellStyle name="Обычный 52 2 4 2 9" xfId="17222" xr:uid="{00000000-0005-0000-0000-00001E430000}"/>
    <cellStyle name="Обычный 52 2 4 2 9 2" xfId="17223" xr:uid="{00000000-0005-0000-0000-00001F430000}"/>
    <cellStyle name="Обычный 52 2 4 3" xfId="17224" xr:uid="{00000000-0005-0000-0000-000020430000}"/>
    <cellStyle name="Обычный 52 2 4 3 2" xfId="17225" xr:uid="{00000000-0005-0000-0000-000021430000}"/>
    <cellStyle name="Обычный 52 2 4 3 2 2" xfId="17226" xr:uid="{00000000-0005-0000-0000-000022430000}"/>
    <cellStyle name="Обычный 52 2 4 3 2 2 2" xfId="17227" xr:uid="{00000000-0005-0000-0000-000023430000}"/>
    <cellStyle name="Обычный 52 2 4 3 2 2 2 2" xfId="17228" xr:uid="{00000000-0005-0000-0000-000024430000}"/>
    <cellStyle name="Обычный 52 2 4 3 2 2 3" xfId="17229" xr:uid="{00000000-0005-0000-0000-000025430000}"/>
    <cellStyle name="Обычный 52 2 4 3 2 3" xfId="17230" xr:uid="{00000000-0005-0000-0000-000026430000}"/>
    <cellStyle name="Обычный 52 2 4 3 2 3 2" xfId="17231" xr:uid="{00000000-0005-0000-0000-000027430000}"/>
    <cellStyle name="Обычный 52 2 4 3 2 3 2 2" xfId="17232" xr:uid="{00000000-0005-0000-0000-000028430000}"/>
    <cellStyle name="Обычный 52 2 4 3 2 3 3" xfId="17233" xr:uid="{00000000-0005-0000-0000-000029430000}"/>
    <cellStyle name="Обычный 52 2 4 3 2 4" xfId="17234" xr:uid="{00000000-0005-0000-0000-00002A430000}"/>
    <cellStyle name="Обычный 52 2 4 3 2 4 2" xfId="17235" xr:uid="{00000000-0005-0000-0000-00002B430000}"/>
    <cellStyle name="Обычный 52 2 4 3 2 4 2 2" xfId="17236" xr:uid="{00000000-0005-0000-0000-00002C430000}"/>
    <cellStyle name="Обычный 52 2 4 3 2 4 3" xfId="17237" xr:uid="{00000000-0005-0000-0000-00002D430000}"/>
    <cellStyle name="Обычный 52 2 4 3 2 5" xfId="17238" xr:uid="{00000000-0005-0000-0000-00002E430000}"/>
    <cellStyle name="Обычный 52 2 4 3 2 5 2" xfId="17239" xr:uid="{00000000-0005-0000-0000-00002F430000}"/>
    <cellStyle name="Обычный 52 2 4 3 2 6" xfId="17240" xr:uid="{00000000-0005-0000-0000-000030430000}"/>
    <cellStyle name="Обычный 52 2 4 3 3" xfId="17241" xr:uid="{00000000-0005-0000-0000-000031430000}"/>
    <cellStyle name="Обычный 52 2 4 3 3 2" xfId="17242" xr:uid="{00000000-0005-0000-0000-000032430000}"/>
    <cellStyle name="Обычный 52 2 4 3 3 2 2" xfId="17243" xr:uid="{00000000-0005-0000-0000-000033430000}"/>
    <cellStyle name="Обычный 52 2 4 3 3 2 2 2" xfId="17244" xr:uid="{00000000-0005-0000-0000-000034430000}"/>
    <cellStyle name="Обычный 52 2 4 3 3 2 3" xfId="17245" xr:uid="{00000000-0005-0000-0000-000035430000}"/>
    <cellStyle name="Обычный 52 2 4 3 3 3" xfId="17246" xr:uid="{00000000-0005-0000-0000-000036430000}"/>
    <cellStyle name="Обычный 52 2 4 3 3 3 2" xfId="17247" xr:uid="{00000000-0005-0000-0000-000037430000}"/>
    <cellStyle name="Обычный 52 2 4 3 3 4" xfId="17248" xr:uid="{00000000-0005-0000-0000-000038430000}"/>
    <cellStyle name="Обычный 52 2 4 3 4" xfId="17249" xr:uid="{00000000-0005-0000-0000-000039430000}"/>
    <cellStyle name="Обычный 52 2 4 3 4 2" xfId="17250" xr:uid="{00000000-0005-0000-0000-00003A430000}"/>
    <cellStyle name="Обычный 52 2 4 3 4 2 2" xfId="17251" xr:uid="{00000000-0005-0000-0000-00003B430000}"/>
    <cellStyle name="Обычный 52 2 4 3 4 3" xfId="17252" xr:uid="{00000000-0005-0000-0000-00003C430000}"/>
    <cellStyle name="Обычный 52 2 4 3 5" xfId="17253" xr:uid="{00000000-0005-0000-0000-00003D430000}"/>
    <cellStyle name="Обычный 52 2 4 3 5 2" xfId="17254" xr:uid="{00000000-0005-0000-0000-00003E430000}"/>
    <cellStyle name="Обычный 52 2 4 3 5 2 2" xfId="17255" xr:uid="{00000000-0005-0000-0000-00003F430000}"/>
    <cellStyle name="Обычный 52 2 4 3 5 3" xfId="17256" xr:uid="{00000000-0005-0000-0000-000040430000}"/>
    <cellStyle name="Обычный 52 2 4 3 6" xfId="17257" xr:uid="{00000000-0005-0000-0000-000041430000}"/>
    <cellStyle name="Обычный 52 2 4 3 6 2" xfId="17258" xr:uid="{00000000-0005-0000-0000-000042430000}"/>
    <cellStyle name="Обычный 52 2 4 3 6 2 2" xfId="17259" xr:uid="{00000000-0005-0000-0000-000043430000}"/>
    <cellStyle name="Обычный 52 2 4 3 6 3" xfId="17260" xr:uid="{00000000-0005-0000-0000-000044430000}"/>
    <cellStyle name="Обычный 52 2 4 3 7" xfId="17261" xr:uid="{00000000-0005-0000-0000-000045430000}"/>
    <cellStyle name="Обычный 52 2 4 3 7 2" xfId="17262" xr:uid="{00000000-0005-0000-0000-000046430000}"/>
    <cellStyle name="Обычный 52 2 4 3 7 2 2" xfId="17263" xr:uid="{00000000-0005-0000-0000-000047430000}"/>
    <cellStyle name="Обычный 52 2 4 3 7 3" xfId="17264" xr:uid="{00000000-0005-0000-0000-000048430000}"/>
    <cellStyle name="Обычный 52 2 4 3 8" xfId="17265" xr:uid="{00000000-0005-0000-0000-000049430000}"/>
    <cellStyle name="Обычный 52 2 4 3 8 2" xfId="17266" xr:uid="{00000000-0005-0000-0000-00004A430000}"/>
    <cellStyle name="Обычный 52 2 4 3 9" xfId="17267" xr:uid="{00000000-0005-0000-0000-00004B430000}"/>
    <cellStyle name="Обычный 52 2 4 4" xfId="17268" xr:uid="{00000000-0005-0000-0000-00004C430000}"/>
    <cellStyle name="Обычный 52 2 4 4 2" xfId="17269" xr:uid="{00000000-0005-0000-0000-00004D430000}"/>
    <cellStyle name="Обычный 52 2 4 4 2 2" xfId="17270" xr:uid="{00000000-0005-0000-0000-00004E430000}"/>
    <cellStyle name="Обычный 52 2 4 4 2 2 2" xfId="17271" xr:uid="{00000000-0005-0000-0000-00004F430000}"/>
    <cellStyle name="Обычный 52 2 4 4 2 3" xfId="17272" xr:uid="{00000000-0005-0000-0000-000050430000}"/>
    <cellStyle name="Обычный 52 2 4 4 3" xfId="17273" xr:uid="{00000000-0005-0000-0000-000051430000}"/>
    <cellStyle name="Обычный 52 2 4 4 3 2" xfId="17274" xr:uid="{00000000-0005-0000-0000-000052430000}"/>
    <cellStyle name="Обычный 52 2 4 4 3 2 2" xfId="17275" xr:uid="{00000000-0005-0000-0000-000053430000}"/>
    <cellStyle name="Обычный 52 2 4 4 3 3" xfId="17276" xr:uid="{00000000-0005-0000-0000-000054430000}"/>
    <cellStyle name="Обычный 52 2 4 4 4" xfId="17277" xr:uid="{00000000-0005-0000-0000-000055430000}"/>
    <cellStyle name="Обычный 52 2 4 4 4 2" xfId="17278" xr:uid="{00000000-0005-0000-0000-000056430000}"/>
    <cellStyle name="Обычный 52 2 4 4 4 2 2" xfId="17279" xr:uid="{00000000-0005-0000-0000-000057430000}"/>
    <cellStyle name="Обычный 52 2 4 4 4 3" xfId="17280" xr:uid="{00000000-0005-0000-0000-000058430000}"/>
    <cellStyle name="Обычный 52 2 4 4 5" xfId="17281" xr:uid="{00000000-0005-0000-0000-000059430000}"/>
    <cellStyle name="Обычный 52 2 4 4 5 2" xfId="17282" xr:uid="{00000000-0005-0000-0000-00005A430000}"/>
    <cellStyle name="Обычный 52 2 4 4 6" xfId="17283" xr:uid="{00000000-0005-0000-0000-00005B430000}"/>
    <cellStyle name="Обычный 52 2 4 5" xfId="17284" xr:uid="{00000000-0005-0000-0000-00005C430000}"/>
    <cellStyle name="Обычный 52 2 4 5 2" xfId="17285" xr:uid="{00000000-0005-0000-0000-00005D430000}"/>
    <cellStyle name="Обычный 52 2 4 5 2 2" xfId="17286" xr:uid="{00000000-0005-0000-0000-00005E430000}"/>
    <cellStyle name="Обычный 52 2 4 5 2 2 2" xfId="17287" xr:uid="{00000000-0005-0000-0000-00005F430000}"/>
    <cellStyle name="Обычный 52 2 4 5 2 3" xfId="17288" xr:uid="{00000000-0005-0000-0000-000060430000}"/>
    <cellStyle name="Обычный 52 2 4 5 3" xfId="17289" xr:uid="{00000000-0005-0000-0000-000061430000}"/>
    <cellStyle name="Обычный 52 2 4 5 3 2" xfId="17290" xr:uid="{00000000-0005-0000-0000-000062430000}"/>
    <cellStyle name="Обычный 52 2 4 5 4" xfId="17291" xr:uid="{00000000-0005-0000-0000-000063430000}"/>
    <cellStyle name="Обычный 52 2 4 6" xfId="17292" xr:uid="{00000000-0005-0000-0000-000064430000}"/>
    <cellStyle name="Обычный 52 2 4 6 2" xfId="17293" xr:uid="{00000000-0005-0000-0000-000065430000}"/>
    <cellStyle name="Обычный 52 2 4 6 2 2" xfId="17294" xr:uid="{00000000-0005-0000-0000-000066430000}"/>
    <cellStyle name="Обычный 52 2 4 6 3" xfId="17295" xr:uid="{00000000-0005-0000-0000-000067430000}"/>
    <cellStyle name="Обычный 52 2 4 7" xfId="17296" xr:uid="{00000000-0005-0000-0000-000068430000}"/>
    <cellStyle name="Обычный 52 2 4 7 2" xfId="17297" xr:uid="{00000000-0005-0000-0000-000069430000}"/>
    <cellStyle name="Обычный 52 2 4 7 2 2" xfId="17298" xr:uid="{00000000-0005-0000-0000-00006A430000}"/>
    <cellStyle name="Обычный 52 2 4 7 3" xfId="17299" xr:uid="{00000000-0005-0000-0000-00006B430000}"/>
    <cellStyle name="Обычный 52 2 4 8" xfId="17300" xr:uid="{00000000-0005-0000-0000-00006C430000}"/>
    <cellStyle name="Обычный 52 2 4 8 2" xfId="17301" xr:uid="{00000000-0005-0000-0000-00006D430000}"/>
    <cellStyle name="Обычный 52 2 4 8 2 2" xfId="17302" xr:uid="{00000000-0005-0000-0000-00006E430000}"/>
    <cellStyle name="Обычный 52 2 4 8 3" xfId="17303" xr:uid="{00000000-0005-0000-0000-00006F430000}"/>
    <cellStyle name="Обычный 52 2 4 9" xfId="17304" xr:uid="{00000000-0005-0000-0000-000070430000}"/>
    <cellStyle name="Обычный 52 2 4 9 2" xfId="17305" xr:uid="{00000000-0005-0000-0000-000071430000}"/>
    <cellStyle name="Обычный 52 2 4 9 2 2" xfId="17306" xr:uid="{00000000-0005-0000-0000-000072430000}"/>
    <cellStyle name="Обычный 52 2 4 9 3" xfId="17307" xr:uid="{00000000-0005-0000-0000-000073430000}"/>
    <cellStyle name="Обычный 52 2 5" xfId="17308" xr:uid="{00000000-0005-0000-0000-000074430000}"/>
    <cellStyle name="Обычный 52 2 5 10" xfId="17309" xr:uid="{00000000-0005-0000-0000-000075430000}"/>
    <cellStyle name="Обычный 52 2 5 2" xfId="17310" xr:uid="{00000000-0005-0000-0000-000076430000}"/>
    <cellStyle name="Обычный 52 2 5 2 2" xfId="17311" xr:uid="{00000000-0005-0000-0000-000077430000}"/>
    <cellStyle name="Обычный 52 2 5 2 2 2" xfId="17312" xr:uid="{00000000-0005-0000-0000-000078430000}"/>
    <cellStyle name="Обычный 52 2 5 2 2 2 2" xfId="17313" xr:uid="{00000000-0005-0000-0000-000079430000}"/>
    <cellStyle name="Обычный 52 2 5 2 2 2 2 2" xfId="17314" xr:uid="{00000000-0005-0000-0000-00007A430000}"/>
    <cellStyle name="Обычный 52 2 5 2 2 2 3" xfId="17315" xr:uid="{00000000-0005-0000-0000-00007B430000}"/>
    <cellStyle name="Обычный 52 2 5 2 2 3" xfId="17316" xr:uid="{00000000-0005-0000-0000-00007C430000}"/>
    <cellStyle name="Обычный 52 2 5 2 2 3 2" xfId="17317" xr:uid="{00000000-0005-0000-0000-00007D430000}"/>
    <cellStyle name="Обычный 52 2 5 2 2 3 2 2" xfId="17318" xr:uid="{00000000-0005-0000-0000-00007E430000}"/>
    <cellStyle name="Обычный 52 2 5 2 2 3 3" xfId="17319" xr:uid="{00000000-0005-0000-0000-00007F430000}"/>
    <cellStyle name="Обычный 52 2 5 2 2 4" xfId="17320" xr:uid="{00000000-0005-0000-0000-000080430000}"/>
    <cellStyle name="Обычный 52 2 5 2 2 4 2" xfId="17321" xr:uid="{00000000-0005-0000-0000-000081430000}"/>
    <cellStyle name="Обычный 52 2 5 2 2 4 2 2" xfId="17322" xr:uid="{00000000-0005-0000-0000-000082430000}"/>
    <cellStyle name="Обычный 52 2 5 2 2 4 3" xfId="17323" xr:uid="{00000000-0005-0000-0000-000083430000}"/>
    <cellStyle name="Обычный 52 2 5 2 2 5" xfId="17324" xr:uid="{00000000-0005-0000-0000-000084430000}"/>
    <cellStyle name="Обычный 52 2 5 2 2 5 2" xfId="17325" xr:uid="{00000000-0005-0000-0000-000085430000}"/>
    <cellStyle name="Обычный 52 2 5 2 2 6" xfId="17326" xr:uid="{00000000-0005-0000-0000-000086430000}"/>
    <cellStyle name="Обычный 52 2 5 2 3" xfId="17327" xr:uid="{00000000-0005-0000-0000-000087430000}"/>
    <cellStyle name="Обычный 52 2 5 2 3 2" xfId="17328" xr:uid="{00000000-0005-0000-0000-000088430000}"/>
    <cellStyle name="Обычный 52 2 5 2 3 2 2" xfId="17329" xr:uid="{00000000-0005-0000-0000-000089430000}"/>
    <cellStyle name="Обычный 52 2 5 2 3 2 2 2" xfId="17330" xr:uid="{00000000-0005-0000-0000-00008A430000}"/>
    <cellStyle name="Обычный 52 2 5 2 3 2 3" xfId="17331" xr:uid="{00000000-0005-0000-0000-00008B430000}"/>
    <cellStyle name="Обычный 52 2 5 2 3 3" xfId="17332" xr:uid="{00000000-0005-0000-0000-00008C430000}"/>
    <cellStyle name="Обычный 52 2 5 2 3 3 2" xfId="17333" xr:uid="{00000000-0005-0000-0000-00008D430000}"/>
    <cellStyle name="Обычный 52 2 5 2 3 4" xfId="17334" xr:uid="{00000000-0005-0000-0000-00008E430000}"/>
    <cellStyle name="Обычный 52 2 5 2 4" xfId="17335" xr:uid="{00000000-0005-0000-0000-00008F430000}"/>
    <cellStyle name="Обычный 52 2 5 2 4 2" xfId="17336" xr:uid="{00000000-0005-0000-0000-000090430000}"/>
    <cellStyle name="Обычный 52 2 5 2 4 2 2" xfId="17337" xr:uid="{00000000-0005-0000-0000-000091430000}"/>
    <cellStyle name="Обычный 52 2 5 2 4 3" xfId="17338" xr:uid="{00000000-0005-0000-0000-000092430000}"/>
    <cellStyle name="Обычный 52 2 5 2 5" xfId="17339" xr:uid="{00000000-0005-0000-0000-000093430000}"/>
    <cellStyle name="Обычный 52 2 5 2 5 2" xfId="17340" xr:uid="{00000000-0005-0000-0000-000094430000}"/>
    <cellStyle name="Обычный 52 2 5 2 5 2 2" xfId="17341" xr:uid="{00000000-0005-0000-0000-000095430000}"/>
    <cellStyle name="Обычный 52 2 5 2 5 3" xfId="17342" xr:uid="{00000000-0005-0000-0000-000096430000}"/>
    <cellStyle name="Обычный 52 2 5 2 6" xfId="17343" xr:uid="{00000000-0005-0000-0000-000097430000}"/>
    <cellStyle name="Обычный 52 2 5 2 6 2" xfId="17344" xr:uid="{00000000-0005-0000-0000-000098430000}"/>
    <cellStyle name="Обычный 52 2 5 2 6 2 2" xfId="17345" xr:uid="{00000000-0005-0000-0000-000099430000}"/>
    <cellStyle name="Обычный 52 2 5 2 6 3" xfId="17346" xr:uid="{00000000-0005-0000-0000-00009A430000}"/>
    <cellStyle name="Обычный 52 2 5 2 7" xfId="17347" xr:uid="{00000000-0005-0000-0000-00009B430000}"/>
    <cellStyle name="Обычный 52 2 5 2 7 2" xfId="17348" xr:uid="{00000000-0005-0000-0000-00009C430000}"/>
    <cellStyle name="Обычный 52 2 5 2 7 2 2" xfId="17349" xr:uid="{00000000-0005-0000-0000-00009D430000}"/>
    <cellStyle name="Обычный 52 2 5 2 7 3" xfId="17350" xr:uid="{00000000-0005-0000-0000-00009E430000}"/>
    <cellStyle name="Обычный 52 2 5 2 8" xfId="17351" xr:uid="{00000000-0005-0000-0000-00009F430000}"/>
    <cellStyle name="Обычный 52 2 5 2 8 2" xfId="17352" xr:uid="{00000000-0005-0000-0000-0000A0430000}"/>
    <cellStyle name="Обычный 52 2 5 2 9" xfId="17353" xr:uid="{00000000-0005-0000-0000-0000A1430000}"/>
    <cellStyle name="Обычный 52 2 5 3" xfId="17354" xr:uid="{00000000-0005-0000-0000-0000A2430000}"/>
    <cellStyle name="Обычный 52 2 5 3 2" xfId="17355" xr:uid="{00000000-0005-0000-0000-0000A3430000}"/>
    <cellStyle name="Обычный 52 2 5 3 2 2" xfId="17356" xr:uid="{00000000-0005-0000-0000-0000A4430000}"/>
    <cellStyle name="Обычный 52 2 5 3 2 2 2" xfId="17357" xr:uid="{00000000-0005-0000-0000-0000A5430000}"/>
    <cellStyle name="Обычный 52 2 5 3 2 3" xfId="17358" xr:uid="{00000000-0005-0000-0000-0000A6430000}"/>
    <cellStyle name="Обычный 52 2 5 3 3" xfId="17359" xr:uid="{00000000-0005-0000-0000-0000A7430000}"/>
    <cellStyle name="Обычный 52 2 5 3 3 2" xfId="17360" xr:uid="{00000000-0005-0000-0000-0000A8430000}"/>
    <cellStyle name="Обычный 52 2 5 3 3 2 2" xfId="17361" xr:uid="{00000000-0005-0000-0000-0000A9430000}"/>
    <cellStyle name="Обычный 52 2 5 3 3 3" xfId="17362" xr:uid="{00000000-0005-0000-0000-0000AA430000}"/>
    <cellStyle name="Обычный 52 2 5 3 4" xfId="17363" xr:uid="{00000000-0005-0000-0000-0000AB430000}"/>
    <cellStyle name="Обычный 52 2 5 3 4 2" xfId="17364" xr:uid="{00000000-0005-0000-0000-0000AC430000}"/>
    <cellStyle name="Обычный 52 2 5 3 4 2 2" xfId="17365" xr:uid="{00000000-0005-0000-0000-0000AD430000}"/>
    <cellStyle name="Обычный 52 2 5 3 4 3" xfId="17366" xr:uid="{00000000-0005-0000-0000-0000AE430000}"/>
    <cellStyle name="Обычный 52 2 5 3 5" xfId="17367" xr:uid="{00000000-0005-0000-0000-0000AF430000}"/>
    <cellStyle name="Обычный 52 2 5 3 5 2" xfId="17368" xr:uid="{00000000-0005-0000-0000-0000B0430000}"/>
    <cellStyle name="Обычный 52 2 5 3 6" xfId="17369" xr:uid="{00000000-0005-0000-0000-0000B1430000}"/>
    <cellStyle name="Обычный 52 2 5 4" xfId="17370" xr:uid="{00000000-0005-0000-0000-0000B2430000}"/>
    <cellStyle name="Обычный 52 2 5 4 2" xfId="17371" xr:uid="{00000000-0005-0000-0000-0000B3430000}"/>
    <cellStyle name="Обычный 52 2 5 4 2 2" xfId="17372" xr:uid="{00000000-0005-0000-0000-0000B4430000}"/>
    <cellStyle name="Обычный 52 2 5 4 2 2 2" xfId="17373" xr:uid="{00000000-0005-0000-0000-0000B5430000}"/>
    <cellStyle name="Обычный 52 2 5 4 2 3" xfId="17374" xr:uid="{00000000-0005-0000-0000-0000B6430000}"/>
    <cellStyle name="Обычный 52 2 5 4 3" xfId="17375" xr:uid="{00000000-0005-0000-0000-0000B7430000}"/>
    <cellStyle name="Обычный 52 2 5 4 3 2" xfId="17376" xr:uid="{00000000-0005-0000-0000-0000B8430000}"/>
    <cellStyle name="Обычный 52 2 5 4 4" xfId="17377" xr:uid="{00000000-0005-0000-0000-0000B9430000}"/>
    <cellStyle name="Обычный 52 2 5 5" xfId="17378" xr:uid="{00000000-0005-0000-0000-0000BA430000}"/>
    <cellStyle name="Обычный 52 2 5 5 2" xfId="17379" xr:uid="{00000000-0005-0000-0000-0000BB430000}"/>
    <cellStyle name="Обычный 52 2 5 5 2 2" xfId="17380" xr:uid="{00000000-0005-0000-0000-0000BC430000}"/>
    <cellStyle name="Обычный 52 2 5 5 3" xfId="17381" xr:uid="{00000000-0005-0000-0000-0000BD430000}"/>
    <cellStyle name="Обычный 52 2 5 6" xfId="17382" xr:uid="{00000000-0005-0000-0000-0000BE430000}"/>
    <cellStyle name="Обычный 52 2 5 6 2" xfId="17383" xr:uid="{00000000-0005-0000-0000-0000BF430000}"/>
    <cellStyle name="Обычный 52 2 5 6 2 2" xfId="17384" xr:uid="{00000000-0005-0000-0000-0000C0430000}"/>
    <cellStyle name="Обычный 52 2 5 6 3" xfId="17385" xr:uid="{00000000-0005-0000-0000-0000C1430000}"/>
    <cellStyle name="Обычный 52 2 5 7" xfId="17386" xr:uid="{00000000-0005-0000-0000-0000C2430000}"/>
    <cellStyle name="Обычный 52 2 5 7 2" xfId="17387" xr:uid="{00000000-0005-0000-0000-0000C3430000}"/>
    <cellStyle name="Обычный 52 2 5 7 2 2" xfId="17388" xr:uid="{00000000-0005-0000-0000-0000C4430000}"/>
    <cellStyle name="Обычный 52 2 5 7 3" xfId="17389" xr:uid="{00000000-0005-0000-0000-0000C5430000}"/>
    <cellStyle name="Обычный 52 2 5 8" xfId="17390" xr:uid="{00000000-0005-0000-0000-0000C6430000}"/>
    <cellStyle name="Обычный 52 2 5 8 2" xfId="17391" xr:uid="{00000000-0005-0000-0000-0000C7430000}"/>
    <cellStyle name="Обычный 52 2 5 8 2 2" xfId="17392" xr:uid="{00000000-0005-0000-0000-0000C8430000}"/>
    <cellStyle name="Обычный 52 2 5 8 3" xfId="17393" xr:uid="{00000000-0005-0000-0000-0000C9430000}"/>
    <cellStyle name="Обычный 52 2 5 9" xfId="17394" xr:uid="{00000000-0005-0000-0000-0000CA430000}"/>
    <cellStyle name="Обычный 52 2 5 9 2" xfId="17395" xr:uid="{00000000-0005-0000-0000-0000CB430000}"/>
    <cellStyle name="Обычный 52 2 6" xfId="17396" xr:uid="{00000000-0005-0000-0000-0000CC430000}"/>
    <cellStyle name="Обычный 52 2 6 2" xfId="17397" xr:uid="{00000000-0005-0000-0000-0000CD430000}"/>
    <cellStyle name="Обычный 52 2 6 2 2" xfId="17398" xr:uid="{00000000-0005-0000-0000-0000CE430000}"/>
    <cellStyle name="Обычный 52 2 6 2 2 2" xfId="17399" xr:uid="{00000000-0005-0000-0000-0000CF430000}"/>
    <cellStyle name="Обычный 52 2 6 2 2 2 2" xfId="17400" xr:uid="{00000000-0005-0000-0000-0000D0430000}"/>
    <cellStyle name="Обычный 52 2 6 2 2 3" xfId="17401" xr:uid="{00000000-0005-0000-0000-0000D1430000}"/>
    <cellStyle name="Обычный 52 2 6 2 3" xfId="17402" xr:uid="{00000000-0005-0000-0000-0000D2430000}"/>
    <cellStyle name="Обычный 52 2 6 2 3 2" xfId="17403" xr:uid="{00000000-0005-0000-0000-0000D3430000}"/>
    <cellStyle name="Обычный 52 2 6 2 3 2 2" xfId="17404" xr:uid="{00000000-0005-0000-0000-0000D4430000}"/>
    <cellStyle name="Обычный 52 2 6 2 3 3" xfId="17405" xr:uid="{00000000-0005-0000-0000-0000D5430000}"/>
    <cellStyle name="Обычный 52 2 6 2 4" xfId="17406" xr:uid="{00000000-0005-0000-0000-0000D6430000}"/>
    <cellStyle name="Обычный 52 2 6 2 4 2" xfId="17407" xr:uid="{00000000-0005-0000-0000-0000D7430000}"/>
    <cellStyle name="Обычный 52 2 6 2 4 2 2" xfId="17408" xr:uid="{00000000-0005-0000-0000-0000D8430000}"/>
    <cellStyle name="Обычный 52 2 6 2 4 3" xfId="17409" xr:uid="{00000000-0005-0000-0000-0000D9430000}"/>
    <cellStyle name="Обычный 52 2 6 2 5" xfId="17410" xr:uid="{00000000-0005-0000-0000-0000DA430000}"/>
    <cellStyle name="Обычный 52 2 6 2 5 2" xfId="17411" xr:uid="{00000000-0005-0000-0000-0000DB430000}"/>
    <cellStyle name="Обычный 52 2 6 2 6" xfId="17412" xr:uid="{00000000-0005-0000-0000-0000DC430000}"/>
    <cellStyle name="Обычный 52 2 6 3" xfId="17413" xr:uid="{00000000-0005-0000-0000-0000DD430000}"/>
    <cellStyle name="Обычный 52 2 6 3 2" xfId="17414" xr:uid="{00000000-0005-0000-0000-0000DE430000}"/>
    <cellStyle name="Обычный 52 2 6 3 2 2" xfId="17415" xr:uid="{00000000-0005-0000-0000-0000DF430000}"/>
    <cellStyle name="Обычный 52 2 6 3 2 2 2" xfId="17416" xr:uid="{00000000-0005-0000-0000-0000E0430000}"/>
    <cellStyle name="Обычный 52 2 6 3 2 3" xfId="17417" xr:uid="{00000000-0005-0000-0000-0000E1430000}"/>
    <cellStyle name="Обычный 52 2 6 3 3" xfId="17418" xr:uid="{00000000-0005-0000-0000-0000E2430000}"/>
    <cellStyle name="Обычный 52 2 6 3 3 2" xfId="17419" xr:uid="{00000000-0005-0000-0000-0000E3430000}"/>
    <cellStyle name="Обычный 52 2 6 3 4" xfId="17420" xr:uid="{00000000-0005-0000-0000-0000E4430000}"/>
    <cellStyle name="Обычный 52 2 6 4" xfId="17421" xr:uid="{00000000-0005-0000-0000-0000E5430000}"/>
    <cellStyle name="Обычный 52 2 6 4 2" xfId="17422" xr:uid="{00000000-0005-0000-0000-0000E6430000}"/>
    <cellStyle name="Обычный 52 2 6 4 2 2" xfId="17423" xr:uid="{00000000-0005-0000-0000-0000E7430000}"/>
    <cellStyle name="Обычный 52 2 6 4 3" xfId="17424" xr:uid="{00000000-0005-0000-0000-0000E8430000}"/>
    <cellStyle name="Обычный 52 2 6 5" xfId="17425" xr:uid="{00000000-0005-0000-0000-0000E9430000}"/>
    <cellStyle name="Обычный 52 2 6 5 2" xfId="17426" xr:uid="{00000000-0005-0000-0000-0000EA430000}"/>
    <cellStyle name="Обычный 52 2 6 5 2 2" xfId="17427" xr:uid="{00000000-0005-0000-0000-0000EB430000}"/>
    <cellStyle name="Обычный 52 2 6 5 3" xfId="17428" xr:uid="{00000000-0005-0000-0000-0000EC430000}"/>
    <cellStyle name="Обычный 52 2 6 6" xfId="17429" xr:uid="{00000000-0005-0000-0000-0000ED430000}"/>
    <cellStyle name="Обычный 52 2 6 6 2" xfId="17430" xr:uid="{00000000-0005-0000-0000-0000EE430000}"/>
    <cellStyle name="Обычный 52 2 6 6 2 2" xfId="17431" xr:uid="{00000000-0005-0000-0000-0000EF430000}"/>
    <cellStyle name="Обычный 52 2 6 6 3" xfId="17432" xr:uid="{00000000-0005-0000-0000-0000F0430000}"/>
    <cellStyle name="Обычный 52 2 6 7" xfId="17433" xr:uid="{00000000-0005-0000-0000-0000F1430000}"/>
    <cellStyle name="Обычный 52 2 6 7 2" xfId="17434" xr:uid="{00000000-0005-0000-0000-0000F2430000}"/>
    <cellStyle name="Обычный 52 2 6 7 2 2" xfId="17435" xr:uid="{00000000-0005-0000-0000-0000F3430000}"/>
    <cellStyle name="Обычный 52 2 6 7 3" xfId="17436" xr:uid="{00000000-0005-0000-0000-0000F4430000}"/>
    <cellStyle name="Обычный 52 2 6 8" xfId="17437" xr:uid="{00000000-0005-0000-0000-0000F5430000}"/>
    <cellStyle name="Обычный 52 2 6 8 2" xfId="17438" xr:uid="{00000000-0005-0000-0000-0000F6430000}"/>
    <cellStyle name="Обычный 52 2 6 9" xfId="17439" xr:uid="{00000000-0005-0000-0000-0000F7430000}"/>
    <cellStyle name="Обычный 52 2 7" xfId="17440" xr:uid="{00000000-0005-0000-0000-0000F8430000}"/>
    <cellStyle name="Обычный 52 2 7 2" xfId="17441" xr:uid="{00000000-0005-0000-0000-0000F9430000}"/>
    <cellStyle name="Обычный 52 2 7 2 2" xfId="17442" xr:uid="{00000000-0005-0000-0000-0000FA430000}"/>
    <cellStyle name="Обычный 52 2 7 2 2 2" xfId="17443" xr:uid="{00000000-0005-0000-0000-0000FB430000}"/>
    <cellStyle name="Обычный 52 2 7 2 3" xfId="17444" xr:uid="{00000000-0005-0000-0000-0000FC430000}"/>
    <cellStyle name="Обычный 52 2 7 3" xfId="17445" xr:uid="{00000000-0005-0000-0000-0000FD430000}"/>
    <cellStyle name="Обычный 52 2 7 3 2" xfId="17446" xr:uid="{00000000-0005-0000-0000-0000FE430000}"/>
    <cellStyle name="Обычный 52 2 7 3 2 2" xfId="17447" xr:uid="{00000000-0005-0000-0000-0000FF430000}"/>
    <cellStyle name="Обычный 52 2 7 3 3" xfId="17448" xr:uid="{00000000-0005-0000-0000-000000440000}"/>
    <cellStyle name="Обычный 52 2 7 4" xfId="17449" xr:uid="{00000000-0005-0000-0000-000001440000}"/>
    <cellStyle name="Обычный 52 2 7 4 2" xfId="17450" xr:uid="{00000000-0005-0000-0000-000002440000}"/>
    <cellStyle name="Обычный 52 2 7 4 2 2" xfId="17451" xr:uid="{00000000-0005-0000-0000-000003440000}"/>
    <cellStyle name="Обычный 52 2 7 4 3" xfId="17452" xr:uid="{00000000-0005-0000-0000-000004440000}"/>
    <cellStyle name="Обычный 52 2 7 5" xfId="17453" xr:uid="{00000000-0005-0000-0000-000005440000}"/>
    <cellStyle name="Обычный 52 2 7 5 2" xfId="17454" xr:uid="{00000000-0005-0000-0000-000006440000}"/>
    <cellStyle name="Обычный 52 2 7 6" xfId="17455" xr:uid="{00000000-0005-0000-0000-000007440000}"/>
    <cellStyle name="Обычный 52 2 8" xfId="17456" xr:uid="{00000000-0005-0000-0000-000008440000}"/>
    <cellStyle name="Обычный 52 2 8 2" xfId="17457" xr:uid="{00000000-0005-0000-0000-000009440000}"/>
    <cellStyle name="Обычный 52 2 8 2 2" xfId="17458" xr:uid="{00000000-0005-0000-0000-00000A440000}"/>
    <cellStyle name="Обычный 52 2 8 2 2 2" xfId="17459" xr:uid="{00000000-0005-0000-0000-00000B440000}"/>
    <cellStyle name="Обычный 52 2 8 2 3" xfId="17460" xr:uid="{00000000-0005-0000-0000-00000C440000}"/>
    <cellStyle name="Обычный 52 2 8 3" xfId="17461" xr:uid="{00000000-0005-0000-0000-00000D440000}"/>
    <cellStyle name="Обычный 52 2 8 3 2" xfId="17462" xr:uid="{00000000-0005-0000-0000-00000E440000}"/>
    <cellStyle name="Обычный 52 2 8 4" xfId="17463" xr:uid="{00000000-0005-0000-0000-00000F440000}"/>
    <cellStyle name="Обычный 52 2 9" xfId="17464" xr:uid="{00000000-0005-0000-0000-000010440000}"/>
    <cellStyle name="Обычный 52 2 9 2" xfId="17465" xr:uid="{00000000-0005-0000-0000-000011440000}"/>
    <cellStyle name="Обычный 52 2 9 2 2" xfId="17466" xr:uid="{00000000-0005-0000-0000-000012440000}"/>
    <cellStyle name="Обычный 52 2 9 2 2 2" xfId="17467" xr:uid="{00000000-0005-0000-0000-000013440000}"/>
    <cellStyle name="Обычный 52 2 9 2 3" xfId="17468" xr:uid="{00000000-0005-0000-0000-000014440000}"/>
    <cellStyle name="Обычный 52 2 9 3" xfId="17469" xr:uid="{00000000-0005-0000-0000-000015440000}"/>
    <cellStyle name="Обычный 52 2 9 3 2" xfId="17470" xr:uid="{00000000-0005-0000-0000-000016440000}"/>
    <cellStyle name="Обычный 52 2 9 4" xfId="17471" xr:uid="{00000000-0005-0000-0000-000017440000}"/>
    <cellStyle name="Обычный 52 20" xfId="17472" xr:uid="{00000000-0005-0000-0000-000018440000}"/>
    <cellStyle name="Обычный 52 20 2" xfId="17473" xr:uid="{00000000-0005-0000-0000-000019440000}"/>
    <cellStyle name="Обычный 52 20 2 2" xfId="17474" xr:uid="{00000000-0005-0000-0000-00001A440000}"/>
    <cellStyle name="Обычный 52 20 3" xfId="17475" xr:uid="{00000000-0005-0000-0000-00001B440000}"/>
    <cellStyle name="Обычный 52 21" xfId="17476" xr:uid="{00000000-0005-0000-0000-00001C440000}"/>
    <cellStyle name="Обычный 52 21 2" xfId="17477" xr:uid="{00000000-0005-0000-0000-00001D440000}"/>
    <cellStyle name="Обычный 52 21 2 2" xfId="17478" xr:uid="{00000000-0005-0000-0000-00001E440000}"/>
    <cellStyle name="Обычный 52 21 3" xfId="17479" xr:uid="{00000000-0005-0000-0000-00001F440000}"/>
    <cellStyle name="Обычный 52 22" xfId="17480" xr:uid="{00000000-0005-0000-0000-000020440000}"/>
    <cellStyle name="Обычный 52 22 2" xfId="17481" xr:uid="{00000000-0005-0000-0000-000021440000}"/>
    <cellStyle name="Обычный 52 22 2 2" xfId="17482" xr:uid="{00000000-0005-0000-0000-000022440000}"/>
    <cellStyle name="Обычный 52 22 3" xfId="17483" xr:uid="{00000000-0005-0000-0000-000023440000}"/>
    <cellStyle name="Обычный 52 23" xfId="17484" xr:uid="{00000000-0005-0000-0000-000024440000}"/>
    <cellStyle name="Обычный 52 23 2" xfId="17485" xr:uid="{00000000-0005-0000-0000-000025440000}"/>
    <cellStyle name="Обычный 52 23 2 2" xfId="17486" xr:uid="{00000000-0005-0000-0000-000026440000}"/>
    <cellStyle name="Обычный 52 23 3" xfId="17487" xr:uid="{00000000-0005-0000-0000-000027440000}"/>
    <cellStyle name="Обычный 52 3" xfId="17488" xr:uid="{00000000-0005-0000-0000-000028440000}"/>
    <cellStyle name="Обычный 52 3 10" xfId="17489" xr:uid="{00000000-0005-0000-0000-000029440000}"/>
    <cellStyle name="Обычный 52 3 10 2" xfId="17490" xr:uid="{00000000-0005-0000-0000-00002A440000}"/>
    <cellStyle name="Обычный 52 3 10 2 2" xfId="17491" xr:uid="{00000000-0005-0000-0000-00002B440000}"/>
    <cellStyle name="Обычный 52 3 10 3" xfId="17492" xr:uid="{00000000-0005-0000-0000-00002C440000}"/>
    <cellStyle name="Обычный 52 3 11" xfId="17493" xr:uid="{00000000-0005-0000-0000-00002D440000}"/>
    <cellStyle name="Обычный 52 3 11 2" xfId="17494" xr:uid="{00000000-0005-0000-0000-00002E440000}"/>
    <cellStyle name="Обычный 52 3 11 2 2" xfId="17495" xr:uid="{00000000-0005-0000-0000-00002F440000}"/>
    <cellStyle name="Обычный 52 3 11 3" xfId="17496" xr:uid="{00000000-0005-0000-0000-000030440000}"/>
    <cellStyle name="Обычный 52 3 12" xfId="17497" xr:uid="{00000000-0005-0000-0000-000031440000}"/>
    <cellStyle name="Обычный 52 3 12 2" xfId="17498" xr:uid="{00000000-0005-0000-0000-000032440000}"/>
    <cellStyle name="Обычный 52 3 12 2 2" xfId="17499" xr:uid="{00000000-0005-0000-0000-000033440000}"/>
    <cellStyle name="Обычный 52 3 12 3" xfId="17500" xr:uid="{00000000-0005-0000-0000-000034440000}"/>
    <cellStyle name="Обычный 52 3 13" xfId="17501" xr:uid="{00000000-0005-0000-0000-000035440000}"/>
    <cellStyle name="Обычный 52 3 13 2" xfId="17502" xr:uid="{00000000-0005-0000-0000-000036440000}"/>
    <cellStyle name="Обычный 52 3 13 2 2" xfId="17503" xr:uid="{00000000-0005-0000-0000-000037440000}"/>
    <cellStyle name="Обычный 52 3 13 3" xfId="17504" xr:uid="{00000000-0005-0000-0000-000038440000}"/>
    <cellStyle name="Обычный 52 3 14" xfId="17505" xr:uid="{00000000-0005-0000-0000-000039440000}"/>
    <cellStyle name="Обычный 52 3 14 2" xfId="17506" xr:uid="{00000000-0005-0000-0000-00003A440000}"/>
    <cellStyle name="Обычный 52 3 14 2 2" xfId="17507" xr:uid="{00000000-0005-0000-0000-00003B440000}"/>
    <cellStyle name="Обычный 52 3 14 3" xfId="17508" xr:uid="{00000000-0005-0000-0000-00003C440000}"/>
    <cellStyle name="Обычный 52 3 15" xfId="17509" xr:uid="{00000000-0005-0000-0000-00003D440000}"/>
    <cellStyle name="Обычный 52 3 15 2" xfId="17510" xr:uid="{00000000-0005-0000-0000-00003E440000}"/>
    <cellStyle name="Обычный 52 3 16" xfId="17511" xr:uid="{00000000-0005-0000-0000-00003F440000}"/>
    <cellStyle name="Обычный 52 3 2" xfId="17512" xr:uid="{00000000-0005-0000-0000-000040440000}"/>
    <cellStyle name="Обычный 52 3 2 10" xfId="17513" xr:uid="{00000000-0005-0000-0000-000041440000}"/>
    <cellStyle name="Обычный 52 3 2 11" xfId="17514" xr:uid="{00000000-0005-0000-0000-000042440000}"/>
    <cellStyle name="Обычный 52 3 2 11 2" xfId="17515" xr:uid="{00000000-0005-0000-0000-000043440000}"/>
    <cellStyle name="Обычный 52 3 2 11 2 2" xfId="17516" xr:uid="{00000000-0005-0000-0000-000044440000}"/>
    <cellStyle name="Обычный 52 3 2 11 3" xfId="17517" xr:uid="{00000000-0005-0000-0000-000045440000}"/>
    <cellStyle name="Обычный 52 3 2 12" xfId="17518" xr:uid="{00000000-0005-0000-0000-000046440000}"/>
    <cellStyle name="Обычный 52 3 2 12 2" xfId="17519" xr:uid="{00000000-0005-0000-0000-000047440000}"/>
    <cellStyle name="Обычный 52 3 2 12 2 2" xfId="17520" xr:uid="{00000000-0005-0000-0000-000048440000}"/>
    <cellStyle name="Обычный 52 3 2 12 3" xfId="17521" xr:uid="{00000000-0005-0000-0000-000049440000}"/>
    <cellStyle name="Обычный 52 3 2 13" xfId="17522" xr:uid="{00000000-0005-0000-0000-00004A440000}"/>
    <cellStyle name="Обычный 52 3 2 13 2" xfId="17523" xr:uid="{00000000-0005-0000-0000-00004B440000}"/>
    <cellStyle name="Обычный 52 3 2 14" xfId="17524" xr:uid="{00000000-0005-0000-0000-00004C440000}"/>
    <cellStyle name="Обычный 52 3 2 2" xfId="17525" xr:uid="{00000000-0005-0000-0000-00004D440000}"/>
    <cellStyle name="Обычный 52 3 2 2 10" xfId="17526" xr:uid="{00000000-0005-0000-0000-00004E440000}"/>
    <cellStyle name="Обычный 52 3 2 2 10 2" xfId="17527" xr:uid="{00000000-0005-0000-0000-00004F440000}"/>
    <cellStyle name="Обычный 52 3 2 2 10 2 2" xfId="17528" xr:uid="{00000000-0005-0000-0000-000050440000}"/>
    <cellStyle name="Обычный 52 3 2 2 10 3" xfId="17529" xr:uid="{00000000-0005-0000-0000-000051440000}"/>
    <cellStyle name="Обычный 52 3 2 2 11" xfId="17530" xr:uid="{00000000-0005-0000-0000-000052440000}"/>
    <cellStyle name="Обычный 52 3 2 2 11 2" xfId="17531" xr:uid="{00000000-0005-0000-0000-000053440000}"/>
    <cellStyle name="Обычный 52 3 2 2 12" xfId="17532" xr:uid="{00000000-0005-0000-0000-000054440000}"/>
    <cellStyle name="Обычный 52 3 2 2 2" xfId="17533" xr:uid="{00000000-0005-0000-0000-000055440000}"/>
    <cellStyle name="Обычный 52 3 2 2 2 10" xfId="17534" xr:uid="{00000000-0005-0000-0000-000056440000}"/>
    <cellStyle name="Обычный 52 3 2 2 2 10 2" xfId="17535" xr:uid="{00000000-0005-0000-0000-000057440000}"/>
    <cellStyle name="Обычный 52 3 2 2 2 11" xfId="17536" xr:uid="{00000000-0005-0000-0000-000058440000}"/>
    <cellStyle name="Обычный 52 3 2 2 2 2" xfId="17537" xr:uid="{00000000-0005-0000-0000-000059440000}"/>
    <cellStyle name="Обычный 52 3 2 2 2 2 10" xfId="17538" xr:uid="{00000000-0005-0000-0000-00005A440000}"/>
    <cellStyle name="Обычный 52 3 2 2 2 2 2" xfId="17539" xr:uid="{00000000-0005-0000-0000-00005B440000}"/>
    <cellStyle name="Обычный 52 3 2 2 2 2 2 2" xfId="17540" xr:uid="{00000000-0005-0000-0000-00005C440000}"/>
    <cellStyle name="Обычный 52 3 2 2 2 2 2 2 2" xfId="17541" xr:uid="{00000000-0005-0000-0000-00005D440000}"/>
    <cellStyle name="Обычный 52 3 2 2 2 2 2 2 2 2" xfId="17542" xr:uid="{00000000-0005-0000-0000-00005E440000}"/>
    <cellStyle name="Обычный 52 3 2 2 2 2 2 2 2 2 2" xfId="17543" xr:uid="{00000000-0005-0000-0000-00005F440000}"/>
    <cellStyle name="Обычный 52 3 2 2 2 2 2 2 2 3" xfId="17544" xr:uid="{00000000-0005-0000-0000-000060440000}"/>
    <cellStyle name="Обычный 52 3 2 2 2 2 2 2 3" xfId="17545" xr:uid="{00000000-0005-0000-0000-000061440000}"/>
    <cellStyle name="Обычный 52 3 2 2 2 2 2 2 3 2" xfId="17546" xr:uid="{00000000-0005-0000-0000-000062440000}"/>
    <cellStyle name="Обычный 52 3 2 2 2 2 2 2 3 2 2" xfId="17547" xr:uid="{00000000-0005-0000-0000-000063440000}"/>
    <cellStyle name="Обычный 52 3 2 2 2 2 2 2 3 3" xfId="17548" xr:uid="{00000000-0005-0000-0000-000064440000}"/>
    <cellStyle name="Обычный 52 3 2 2 2 2 2 2 4" xfId="17549" xr:uid="{00000000-0005-0000-0000-000065440000}"/>
    <cellStyle name="Обычный 52 3 2 2 2 2 2 2 4 2" xfId="17550" xr:uid="{00000000-0005-0000-0000-000066440000}"/>
    <cellStyle name="Обычный 52 3 2 2 2 2 2 2 4 2 2" xfId="17551" xr:uid="{00000000-0005-0000-0000-000067440000}"/>
    <cellStyle name="Обычный 52 3 2 2 2 2 2 2 4 3" xfId="17552" xr:uid="{00000000-0005-0000-0000-000068440000}"/>
    <cellStyle name="Обычный 52 3 2 2 2 2 2 2 5" xfId="17553" xr:uid="{00000000-0005-0000-0000-000069440000}"/>
    <cellStyle name="Обычный 52 3 2 2 2 2 2 2 5 2" xfId="17554" xr:uid="{00000000-0005-0000-0000-00006A440000}"/>
    <cellStyle name="Обычный 52 3 2 2 2 2 2 2 6" xfId="17555" xr:uid="{00000000-0005-0000-0000-00006B440000}"/>
    <cellStyle name="Обычный 52 3 2 2 2 2 2 3" xfId="17556" xr:uid="{00000000-0005-0000-0000-00006C440000}"/>
    <cellStyle name="Обычный 52 3 2 2 2 2 2 3 2" xfId="17557" xr:uid="{00000000-0005-0000-0000-00006D440000}"/>
    <cellStyle name="Обычный 52 3 2 2 2 2 2 3 2 2" xfId="17558" xr:uid="{00000000-0005-0000-0000-00006E440000}"/>
    <cellStyle name="Обычный 52 3 2 2 2 2 2 3 2 2 2" xfId="17559" xr:uid="{00000000-0005-0000-0000-00006F440000}"/>
    <cellStyle name="Обычный 52 3 2 2 2 2 2 3 2 3" xfId="17560" xr:uid="{00000000-0005-0000-0000-000070440000}"/>
    <cellStyle name="Обычный 52 3 2 2 2 2 2 3 3" xfId="17561" xr:uid="{00000000-0005-0000-0000-000071440000}"/>
    <cellStyle name="Обычный 52 3 2 2 2 2 2 3 3 2" xfId="17562" xr:uid="{00000000-0005-0000-0000-000072440000}"/>
    <cellStyle name="Обычный 52 3 2 2 2 2 2 3 4" xfId="17563" xr:uid="{00000000-0005-0000-0000-000073440000}"/>
    <cellStyle name="Обычный 52 3 2 2 2 2 2 4" xfId="17564" xr:uid="{00000000-0005-0000-0000-000074440000}"/>
    <cellStyle name="Обычный 52 3 2 2 2 2 2 4 2" xfId="17565" xr:uid="{00000000-0005-0000-0000-000075440000}"/>
    <cellStyle name="Обычный 52 3 2 2 2 2 2 4 2 2" xfId="17566" xr:uid="{00000000-0005-0000-0000-000076440000}"/>
    <cellStyle name="Обычный 52 3 2 2 2 2 2 4 3" xfId="17567" xr:uid="{00000000-0005-0000-0000-000077440000}"/>
    <cellStyle name="Обычный 52 3 2 2 2 2 2 5" xfId="17568" xr:uid="{00000000-0005-0000-0000-000078440000}"/>
    <cellStyle name="Обычный 52 3 2 2 2 2 2 5 2" xfId="17569" xr:uid="{00000000-0005-0000-0000-000079440000}"/>
    <cellStyle name="Обычный 52 3 2 2 2 2 2 5 2 2" xfId="17570" xr:uid="{00000000-0005-0000-0000-00007A440000}"/>
    <cellStyle name="Обычный 52 3 2 2 2 2 2 5 3" xfId="17571" xr:uid="{00000000-0005-0000-0000-00007B440000}"/>
    <cellStyle name="Обычный 52 3 2 2 2 2 2 6" xfId="17572" xr:uid="{00000000-0005-0000-0000-00007C440000}"/>
    <cellStyle name="Обычный 52 3 2 2 2 2 2 6 2" xfId="17573" xr:uid="{00000000-0005-0000-0000-00007D440000}"/>
    <cellStyle name="Обычный 52 3 2 2 2 2 2 6 2 2" xfId="17574" xr:uid="{00000000-0005-0000-0000-00007E440000}"/>
    <cellStyle name="Обычный 52 3 2 2 2 2 2 6 3" xfId="17575" xr:uid="{00000000-0005-0000-0000-00007F440000}"/>
    <cellStyle name="Обычный 52 3 2 2 2 2 2 7" xfId="17576" xr:uid="{00000000-0005-0000-0000-000080440000}"/>
    <cellStyle name="Обычный 52 3 2 2 2 2 2 7 2" xfId="17577" xr:uid="{00000000-0005-0000-0000-000081440000}"/>
    <cellStyle name="Обычный 52 3 2 2 2 2 2 7 2 2" xfId="17578" xr:uid="{00000000-0005-0000-0000-000082440000}"/>
    <cellStyle name="Обычный 52 3 2 2 2 2 2 7 3" xfId="17579" xr:uid="{00000000-0005-0000-0000-000083440000}"/>
    <cellStyle name="Обычный 52 3 2 2 2 2 2 8" xfId="17580" xr:uid="{00000000-0005-0000-0000-000084440000}"/>
    <cellStyle name="Обычный 52 3 2 2 2 2 2 8 2" xfId="17581" xr:uid="{00000000-0005-0000-0000-000085440000}"/>
    <cellStyle name="Обычный 52 3 2 2 2 2 2 9" xfId="17582" xr:uid="{00000000-0005-0000-0000-000086440000}"/>
    <cellStyle name="Обычный 52 3 2 2 2 2 3" xfId="17583" xr:uid="{00000000-0005-0000-0000-000087440000}"/>
    <cellStyle name="Обычный 52 3 2 2 2 2 3 2" xfId="17584" xr:uid="{00000000-0005-0000-0000-000088440000}"/>
    <cellStyle name="Обычный 52 3 2 2 2 2 3 2 2" xfId="17585" xr:uid="{00000000-0005-0000-0000-000089440000}"/>
    <cellStyle name="Обычный 52 3 2 2 2 2 3 2 2 2" xfId="17586" xr:uid="{00000000-0005-0000-0000-00008A440000}"/>
    <cellStyle name="Обычный 52 3 2 2 2 2 3 2 3" xfId="17587" xr:uid="{00000000-0005-0000-0000-00008B440000}"/>
    <cellStyle name="Обычный 52 3 2 2 2 2 3 3" xfId="17588" xr:uid="{00000000-0005-0000-0000-00008C440000}"/>
    <cellStyle name="Обычный 52 3 2 2 2 2 3 3 2" xfId="17589" xr:uid="{00000000-0005-0000-0000-00008D440000}"/>
    <cellStyle name="Обычный 52 3 2 2 2 2 3 3 2 2" xfId="17590" xr:uid="{00000000-0005-0000-0000-00008E440000}"/>
    <cellStyle name="Обычный 52 3 2 2 2 2 3 3 3" xfId="17591" xr:uid="{00000000-0005-0000-0000-00008F440000}"/>
    <cellStyle name="Обычный 52 3 2 2 2 2 3 4" xfId="17592" xr:uid="{00000000-0005-0000-0000-000090440000}"/>
    <cellStyle name="Обычный 52 3 2 2 2 2 3 4 2" xfId="17593" xr:uid="{00000000-0005-0000-0000-000091440000}"/>
    <cellStyle name="Обычный 52 3 2 2 2 2 3 4 2 2" xfId="17594" xr:uid="{00000000-0005-0000-0000-000092440000}"/>
    <cellStyle name="Обычный 52 3 2 2 2 2 3 4 3" xfId="17595" xr:uid="{00000000-0005-0000-0000-000093440000}"/>
    <cellStyle name="Обычный 52 3 2 2 2 2 3 5" xfId="17596" xr:uid="{00000000-0005-0000-0000-000094440000}"/>
    <cellStyle name="Обычный 52 3 2 2 2 2 3 5 2" xfId="17597" xr:uid="{00000000-0005-0000-0000-000095440000}"/>
    <cellStyle name="Обычный 52 3 2 2 2 2 3 6" xfId="17598" xr:uid="{00000000-0005-0000-0000-000096440000}"/>
    <cellStyle name="Обычный 52 3 2 2 2 2 4" xfId="17599" xr:uid="{00000000-0005-0000-0000-000097440000}"/>
    <cellStyle name="Обычный 52 3 2 2 2 2 4 2" xfId="17600" xr:uid="{00000000-0005-0000-0000-000098440000}"/>
    <cellStyle name="Обычный 52 3 2 2 2 2 4 2 2" xfId="17601" xr:uid="{00000000-0005-0000-0000-000099440000}"/>
    <cellStyle name="Обычный 52 3 2 2 2 2 4 2 2 2" xfId="17602" xr:uid="{00000000-0005-0000-0000-00009A440000}"/>
    <cellStyle name="Обычный 52 3 2 2 2 2 4 2 3" xfId="17603" xr:uid="{00000000-0005-0000-0000-00009B440000}"/>
    <cellStyle name="Обычный 52 3 2 2 2 2 4 3" xfId="17604" xr:uid="{00000000-0005-0000-0000-00009C440000}"/>
    <cellStyle name="Обычный 52 3 2 2 2 2 4 3 2" xfId="17605" xr:uid="{00000000-0005-0000-0000-00009D440000}"/>
    <cellStyle name="Обычный 52 3 2 2 2 2 4 4" xfId="17606" xr:uid="{00000000-0005-0000-0000-00009E440000}"/>
    <cellStyle name="Обычный 52 3 2 2 2 2 5" xfId="17607" xr:uid="{00000000-0005-0000-0000-00009F440000}"/>
    <cellStyle name="Обычный 52 3 2 2 2 2 5 2" xfId="17608" xr:uid="{00000000-0005-0000-0000-0000A0440000}"/>
    <cellStyle name="Обычный 52 3 2 2 2 2 5 2 2" xfId="17609" xr:uid="{00000000-0005-0000-0000-0000A1440000}"/>
    <cellStyle name="Обычный 52 3 2 2 2 2 5 3" xfId="17610" xr:uid="{00000000-0005-0000-0000-0000A2440000}"/>
    <cellStyle name="Обычный 52 3 2 2 2 2 6" xfId="17611" xr:uid="{00000000-0005-0000-0000-0000A3440000}"/>
    <cellStyle name="Обычный 52 3 2 2 2 2 6 2" xfId="17612" xr:uid="{00000000-0005-0000-0000-0000A4440000}"/>
    <cellStyle name="Обычный 52 3 2 2 2 2 6 2 2" xfId="17613" xr:uid="{00000000-0005-0000-0000-0000A5440000}"/>
    <cellStyle name="Обычный 52 3 2 2 2 2 6 3" xfId="17614" xr:uid="{00000000-0005-0000-0000-0000A6440000}"/>
    <cellStyle name="Обычный 52 3 2 2 2 2 7" xfId="17615" xr:uid="{00000000-0005-0000-0000-0000A7440000}"/>
    <cellStyle name="Обычный 52 3 2 2 2 2 7 2" xfId="17616" xr:uid="{00000000-0005-0000-0000-0000A8440000}"/>
    <cellStyle name="Обычный 52 3 2 2 2 2 7 2 2" xfId="17617" xr:uid="{00000000-0005-0000-0000-0000A9440000}"/>
    <cellStyle name="Обычный 52 3 2 2 2 2 7 3" xfId="17618" xr:uid="{00000000-0005-0000-0000-0000AA440000}"/>
    <cellStyle name="Обычный 52 3 2 2 2 2 8" xfId="17619" xr:uid="{00000000-0005-0000-0000-0000AB440000}"/>
    <cellStyle name="Обычный 52 3 2 2 2 2 8 2" xfId="17620" xr:uid="{00000000-0005-0000-0000-0000AC440000}"/>
    <cellStyle name="Обычный 52 3 2 2 2 2 8 2 2" xfId="17621" xr:uid="{00000000-0005-0000-0000-0000AD440000}"/>
    <cellStyle name="Обычный 52 3 2 2 2 2 8 3" xfId="17622" xr:uid="{00000000-0005-0000-0000-0000AE440000}"/>
    <cellStyle name="Обычный 52 3 2 2 2 2 9" xfId="17623" xr:uid="{00000000-0005-0000-0000-0000AF440000}"/>
    <cellStyle name="Обычный 52 3 2 2 2 2 9 2" xfId="17624" xr:uid="{00000000-0005-0000-0000-0000B0440000}"/>
    <cellStyle name="Обычный 52 3 2 2 2 3" xfId="17625" xr:uid="{00000000-0005-0000-0000-0000B1440000}"/>
    <cellStyle name="Обычный 52 3 2 2 2 3 2" xfId="17626" xr:uid="{00000000-0005-0000-0000-0000B2440000}"/>
    <cellStyle name="Обычный 52 3 2 2 2 3 2 2" xfId="17627" xr:uid="{00000000-0005-0000-0000-0000B3440000}"/>
    <cellStyle name="Обычный 52 3 2 2 2 3 2 2 2" xfId="17628" xr:uid="{00000000-0005-0000-0000-0000B4440000}"/>
    <cellStyle name="Обычный 52 3 2 2 2 3 2 2 2 2" xfId="17629" xr:uid="{00000000-0005-0000-0000-0000B5440000}"/>
    <cellStyle name="Обычный 52 3 2 2 2 3 2 2 3" xfId="17630" xr:uid="{00000000-0005-0000-0000-0000B6440000}"/>
    <cellStyle name="Обычный 52 3 2 2 2 3 2 3" xfId="17631" xr:uid="{00000000-0005-0000-0000-0000B7440000}"/>
    <cellStyle name="Обычный 52 3 2 2 2 3 2 3 2" xfId="17632" xr:uid="{00000000-0005-0000-0000-0000B8440000}"/>
    <cellStyle name="Обычный 52 3 2 2 2 3 2 3 2 2" xfId="17633" xr:uid="{00000000-0005-0000-0000-0000B9440000}"/>
    <cellStyle name="Обычный 52 3 2 2 2 3 2 3 3" xfId="17634" xr:uid="{00000000-0005-0000-0000-0000BA440000}"/>
    <cellStyle name="Обычный 52 3 2 2 2 3 2 4" xfId="17635" xr:uid="{00000000-0005-0000-0000-0000BB440000}"/>
    <cellStyle name="Обычный 52 3 2 2 2 3 2 4 2" xfId="17636" xr:uid="{00000000-0005-0000-0000-0000BC440000}"/>
    <cellStyle name="Обычный 52 3 2 2 2 3 2 4 2 2" xfId="17637" xr:uid="{00000000-0005-0000-0000-0000BD440000}"/>
    <cellStyle name="Обычный 52 3 2 2 2 3 2 4 3" xfId="17638" xr:uid="{00000000-0005-0000-0000-0000BE440000}"/>
    <cellStyle name="Обычный 52 3 2 2 2 3 2 5" xfId="17639" xr:uid="{00000000-0005-0000-0000-0000BF440000}"/>
    <cellStyle name="Обычный 52 3 2 2 2 3 2 5 2" xfId="17640" xr:uid="{00000000-0005-0000-0000-0000C0440000}"/>
    <cellStyle name="Обычный 52 3 2 2 2 3 2 6" xfId="17641" xr:uid="{00000000-0005-0000-0000-0000C1440000}"/>
    <cellStyle name="Обычный 52 3 2 2 2 3 3" xfId="17642" xr:uid="{00000000-0005-0000-0000-0000C2440000}"/>
    <cellStyle name="Обычный 52 3 2 2 2 3 3 2" xfId="17643" xr:uid="{00000000-0005-0000-0000-0000C3440000}"/>
    <cellStyle name="Обычный 52 3 2 2 2 3 3 2 2" xfId="17644" xr:uid="{00000000-0005-0000-0000-0000C4440000}"/>
    <cellStyle name="Обычный 52 3 2 2 2 3 3 2 2 2" xfId="17645" xr:uid="{00000000-0005-0000-0000-0000C5440000}"/>
    <cellStyle name="Обычный 52 3 2 2 2 3 3 2 3" xfId="17646" xr:uid="{00000000-0005-0000-0000-0000C6440000}"/>
    <cellStyle name="Обычный 52 3 2 2 2 3 3 3" xfId="17647" xr:uid="{00000000-0005-0000-0000-0000C7440000}"/>
    <cellStyle name="Обычный 52 3 2 2 2 3 3 3 2" xfId="17648" xr:uid="{00000000-0005-0000-0000-0000C8440000}"/>
    <cellStyle name="Обычный 52 3 2 2 2 3 3 4" xfId="17649" xr:uid="{00000000-0005-0000-0000-0000C9440000}"/>
    <cellStyle name="Обычный 52 3 2 2 2 3 4" xfId="17650" xr:uid="{00000000-0005-0000-0000-0000CA440000}"/>
    <cellStyle name="Обычный 52 3 2 2 2 3 4 2" xfId="17651" xr:uid="{00000000-0005-0000-0000-0000CB440000}"/>
    <cellStyle name="Обычный 52 3 2 2 2 3 4 2 2" xfId="17652" xr:uid="{00000000-0005-0000-0000-0000CC440000}"/>
    <cellStyle name="Обычный 52 3 2 2 2 3 4 3" xfId="17653" xr:uid="{00000000-0005-0000-0000-0000CD440000}"/>
    <cellStyle name="Обычный 52 3 2 2 2 3 5" xfId="17654" xr:uid="{00000000-0005-0000-0000-0000CE440000}"/>
    <cellStyle name="Обычный 52 3 2 2 2 3 5 2" xfId="17655" xr:uid="{00000000-0005-0000-0000-0000CF440000}"/>
    <cellStyle name="Обычный 52 3 2 2 2 3 5 2 2" xfId="17656" xr:uid="{00000000-0005-0000-0000-0000D0440000}"/>
    <cellStyle name="Обычный 52 3 2 2 2 3 5 3" xfId="17657" xr:uid="{00000000-0005-0000-0000-0000D1440000}"/>
    <cellStyle name="Обычный 52 3 2 2 2 3 6" xfId="17658" xr:uid="{00000000-0005-0000-0000-0000D2440000}"/>
    <cellStyle name="Обычный 52 3 2 2 2 3 6 2" xfId="17659" xr:uid="{00000000-0005-0000-0000-0000D3440000}"/>
    <cellStyle name="Обычный 52 3 2 2 2 3 6 2 2" xfId="17660" xr:uid="{00000000-0005-0000-0000-0000D4440000}"/>
    <cellStyle name="Обычный 52 3 2 2 2 3 6 3" xfId="17661" xr:uid="{00000000-0005-0000-0000-0000D5440000}"/>
    <cellStyle name="Обычный 52 3 2 2 2 3 7" xfId="17662" xr:uid="{00000000-0005-0000-0000-0000D6440000}"/>
    <cellStyle name="Обычный 52 3 2 2 2 3 7 2" xfId="17663" xr:uid="{00000000-0005-0000-0000-0000D7440000}"/>
    <cellStyle name="Обычный 52 3 2 2 2 3 7 2 2" xfId="17664" xr:uid="{00000000-0005-0000-0000-0000D8440000}"/>
    <cellStyle name="Обычный 52 3 2 2 2 3 7 3" xfId="17665" xr:uid="{00000000-0005-0000-0000-0000D9440000}"/>
    <cellStyle name="Обычный 52 3 2 2 2 3 8" xfId="17666" xr:uid="{00000000-0005-0000-0000-0000DA440000}"/>
    <cellStyle name="Обычный 52 3 2 2 2 3 8 2" xfId="17667" xr:uid="{00000000-0005-0000-0000-0000DB440000}"/>
    <cellStyle name="Обычный 52 3 2 2 2 3 9" xfId="17668" xr:uid="{00000000-0005-0000-0000-0000DC440000}"/>
    <cellStyle name="Обычный 52 3 2 2 2 4" xfId="17669" xr:uid="{00000000-0005-0000-0000-0000DD440000}"/>
    <cellStyle name="Обычный 52 3 2 2 2 4 2" xfId="17670" xr:uid="{00000000-0005-0000-0000-0000DE440000}"/>
    <cellStyle name="Обычный 52 3 2 2 2 4 2 2" xfId="17671" xr:uid="{00000000-0005-0000-0000-0000DF440000}"/>
    <cellStyle name="Обычный 52 3 2 2 2 4 2 2 2" xfId="17672" xr:uid="{00000000-0005-0000-0000-0000E0440000}"/>
    <cellStyle name="Обычный 52 3 2 2 2 4 2 3" xfId="17673" xr:uid="{00000000-0005-0000-0000-0000E1440000}"/>
    <cellStyle name="Обычный 52 3 2 2 2 4 3" xfId="17674" xr:uid="{00000000-0005-0000-0000-0000E2440000}"/>
    <cellStyle name="Обычный 52 3 2 2 2 4 3 2" xfId="17675" xr:uid="{00000000-0005-0000-0000-0000E3440000}"/>
    <cellStyle name="Обычный 52 3 2 2 2 4 3 2 2" xfId="17676" xr:uid="{00000000-0005-0000-0000-0000E4440000}"/>
    <cellStyle name="Обычный 52 3 2 2 2 4 3 3" xfId="17677" xr:uid="{00000000-0005-0000-0000-0000E5440000}"/>
    <cellStyle name="Обычный 52 3 2 2 2 4 4" xfId="17678" xr:uid="{00000000-0005-0000-0000-0000E6440000}"/>
    <cellStyle name="Обычный 52 3 2 2 2 4 4 2" xfId="17679" xr:uid="{00000000-0005-0000-0000-0000E7440000}"/>
    <cellStyle name="Обычный 52 3 2 2 2 4 4 2 2" xfId="17680" xr:uid="{00000000-0005-0000-0000-0000E8440000}"/>
    <cellStyle name="Обычный 52 3 2 2 2 4 4 3" xfId="17681" xr:uid="{00000000-0005-0000-0000-0000E9440000}"/>
    <cellStyle name="Обычный 52 3 2 2 2 4 5" xfId="17682" xr:uid="{00000000-0005-0000-0000-0000EA440000}"/>
    <cellStyle name="Обычный 52 3 2 2 2 4 5 2" xfId="17683" xr:uid="{00000000-0005-0000-0000-0000EB440000}"/>
    <cellStyle name="Обычный 52 3 2 2 2 4 6" xfId="17684" xr:uid="{00000000-0005-0000-0000-0000EC440000}"/>
    <cellStyle name="Обычный 52 3 2 2 2 5" xfId="17685" xr:uid="{00000000-0005-0000-0000-0000ED440000}"/>
    <cellStyle name="Обычный 52 3 2 2 2 5 2" xfId="17686" xr:uid="{00000000-0005-0000-0000-0000EE440000}"/>
    <cellStyle name="Обычный 52 3 2 2 2 5 2 2" xfId="17687" xr:uid="{00000000-0005-0000-0000-0000EF440000}"/>
    <cellStyle name="Обычный 52 3 2 2 2 5 2 2 2" xfId="17688" xr:uid="{00000000-0005-0000-0000-0000F0440000}"/>
    <cellStyle name="Обычный 52 3 2 2 2 5 2 3" xfId="17689" xr:uid="{00000000-0005-0000-0000-0000F1440000}"/>
    <cellStyle name="Обычный 52 3 2 2 2 5 3" xfId="17690" xr:uid="{00000000-0005-0000-0000-0000F2440000}"/>
    <cellStyle name="Обычный 52 3 2 2 2 5 3 2" xfId="17691" xr:uid="{00000000-0005-0000-0000-0000F3440000}"/>
    <cellStyle name="Обычный 52 3 2 2 2 5 4" xfId="17692" xr:uid="{00000000-0005-0000-0000-0000F4440000}"/>
    <cellStyle name="Обычный 52 3 2 2 2 6" xfId="17693" xr:uid="{00000000-0005-0000-0000-0000F5440000}"/>
    <cellStyle name="Обычный 52 3 2 2 2 6 2" xfId="17694" xr:uid="{00000000-0005-0000-0000-0000F6440000}"/>
    <cellStyle name="Обычный 52 3 2 2 2 6 2 2" xfId="17695" xr:uid="{00000000-0005-0000-0000-0000F7440000}"/>
    <cellStyle name="Обычный 52 3 2 2 2 6 3" xfId="17696" xr:uid="{00000000-0005-0000-0000-0000F8440000}"/>
    <cellStyle name="Обычный 52 3 2 2 2 7" xfId="17697" xr:uid="{00000000-0005-0000-0000-0000F9440000}"/>
    <cellStyle name="Обычный 52 3 2 2 2 7 2" xfId="17698" xr:uid="{00000000-0005-0000-0000-0000FA440000}"/>
    <cellStyle name="Обычный 52 3 2 2 2 7 2 2" xfId="17699" xr:uid="{00000000-0005-0000-0000-0000FB440000}"/>
    <cellStyle name="Обычный 52 3 2 2 2 7 3" xfId="17700" xr:uid="{00000000-0005-0000-0000-0000FC440000}"/>
    <cellStyle name="Обычный 52 3 2 2 2 8" xfId="17701" xr:uid="{00000000-0005-0000-0000-0000FD440000}"/>
    <cellStyle name="Обычный 52 3 2 2 2 8 2" xfId="17702" xr:uid="{00000000-0005-0000-0000-0000FE440000}"/>
    <cellStyle name="Обычный 52 3 2 2 2 8 2 2" xfId="17703" xr:uid="{00000000-0005-0000-0000-0000FF440000}"/>
    <cellStyle name="Обычный 52 3 2 2 2 8 3" xfId="17704" xr:uid="{00000000-0005-0000-0000-000000450000}"/>
    <cellStyle name="Обычный 52 3 2 2 2 9" xfId="17705" xr:uid="{00000000-0005-0000-0000-000001450000}"/>
    <cellStyle name="Обычный 52 3 2 2 2 9 2" xfId="17706" xr:uid="{00000000-0005-0000-0000-000002450000}"/>
    <cellStyle name="Обычный 52 3 2 2 2 9 2 2" xfId="17707" xr:uid="{00000000-0005-0000-0000-000003450000}"/>
    <cellStyle name="Обычный 52 3 2 2 2 9 3" xfId="17708" xr:uid="{00000000-0005-0000-0000-000004450000}"/>
    <cellStyle name="Обычный 52 3 2 2 3" xfId="17709" xr:uid="{00000000-0005-0000-0000-000005450000}"/>
    <cellStyle name="Обычный 52 3 2 2 3 10" xfId="17710" xr:uid="{00000000-0005-0000-0000-000006450000}"/>
    <cellStyle name="Обычный 52 3 2 2 3 2" xfId="17711" xr:uid="{00000000-0005-0000-0000-000007450000}"/>
    <cellStyle name="Обычный 52 3 2 2 3 2 2" xfId="17712" xr:uid="{00000000-0005-0000-0000-000008450000}"/>
    <cellStyle name="Обычный 52 3 2 2 3 2 2 2" xfId="17713" xr:uid="{00000000-0005-0000-0000-000009450000}"/>
    <cellStyle name="Обычный 52 3 2 2 3 2 2 2 2" xfId="17714" xr:uid="{00000000-0005-0000-0000-00000A450000}"/>
    <cellStyle name="Обычный 52 3 2 2 3 2 2 2 2 2" xfId="17715" xr:uid="{00000000-0005-0000-0000-00000B450000}"/>
    <cellStyle name="Обычный 52 3 2 2 3 2 2 2 3" xfId="17716" xr:uid="{00000000-0005-0000-0000-00000C450000}"/>
    <cellStyle name="Обычный 52 3 2 2 3 2 2 3" xfId="17717" xr:uid="{00000000-0005-0000-0000-00000D450000}"/>
    <cellStyle name="Обычный 52 3 2 2 3 2 2 3 2" xfId="17718" xr:uid="{00000000-0005-0000-0000-00000E450000}"/>
    <cellStyle name="Обычный 52 3 2 2 3 2 2 3 2 2" xfId="17719" xr:uid="{00000000-0005-0000-0000-00000F450000}"/>
    <cellStyle name="Обычный 52 3 2 2 3 2 2 3 3" xfId="17720" xr:uid="{00000000-0005-0000-0000-000010450000}"/>
    <cellStyle name="Обычный 52 3 2 2 3 2 2 4" xfId="17721" xr:uid="{00000000-0005-0000-0000-000011450000}"/>
    <cellStyle name="Обычный 52 3 2 2 3 2 2 4 2" xfId="17722" xr:uid="{00000000-0005-0000-0000-000012450000}"/>
    <cellStyle name="Обычный 52 3 2 2 3 2 2 4 2 2" xfId="17723" xr:uid="{00000000-0005-0000-0000-000013450000}"/>
    <cellStyle name="Обычный 52 3 2 2 3 2 2 4 3" xfId="17724" xr:uid="{00000000-0005-0000-0000-000014450000}"/>
    <cellStyle name="Обычный 52 3 2 2 3 2 2 5" xfId="17725" xr:uid="{00000000-0005-0000-0000-000015450000}"/>
    <cellStyle name="Обычный 52 3 2 2 3 2 2 5 2" xfId="17726" xr:uid="{00000000-0005-0000-0000-000016450000}"/>
    <cellStyle name="Обычный 52 3 2 2 3 2 2 6" xfId="17727" xr:uid="{00000000-0005-0000-0000-000017450000}"/>
    <cellStyle name="Обычный 52 3 2 2 3 2 3" xfId="17728" xr:uid="{00000000-0005-0000-0000-000018450000}"/>
    <cellStyle name="Обычный 52 3 2 2 3 2 3 2" xfId="17729" xr:uid="{00000000-0005-0000-0000-000019450000}"/>
    <cellStyle name="Обычный 52 3 2 2 3 2 3 2 2" xfId="17730" xr:uid="{00000000-0005-0000-0000-00001A450000}"/>
    <cellStyle name="Обычный 52 3 2 2 3 2 3 2 2 2" xfId="17731" xr:uid="{00000000-0005-0000-0000-00001B450000}"/>
    <cellStyle name="Обычный 52 3 2 2 3 2 3 2 3" xfId="17732" xr:uid="{00000000-0005-0000-0000-00001C450000}"/>
    <cellStyle name="Обычный 52 3 2 2 3 2 3 3" xfId="17733" xr:uid="{00000000-0005-0000-0000-00001D450000}"/>
    <cellStyle name="Обычный 52 3 2 2 3 2 3 3 2" xfId="17734" xr:uid="{00000000-0005-0000-0000-00001E450000}"/>
    <cellStyle name="Обычный 52 3 2 2 3 2 3 4" xfId="17735" xr:uid="{00000000-0005-0000-0000-00001F450000}"/>
    <cellStyle name="Обычный 52 3 2 2 3 2 4" xfId="17736" xr:uid="{00000000-0005-0000-0000-000020450000}"/>
    <cellStyle name="Обычный 52 3 2 2 3 2 4 2" xfId="17737" xr:uid="{00000000-0005-0000-0000-000021450000}"/>
    <cellStyle name="Обычный 52 3 2 2 3 2 4 2 2" xfId="17738" xr:uid="{00000000-0005-0000-0000-000022450000}"/>
    <cellStyle name="Обычный 52 3 2 2 3 2 4 3" xfId="17739" xr:uid="{00000000-0005-0000-0000-000023450000}"/>
    <cellStyle name="Обычный 52 3 2 2 3 2 5" xfId="17740" xr:uid="{00000000-0005-0000-0000-000024450000}"/>
    <cellStyle name="Обычный 52 3 2 2 3 2 5 2" xfId="17741" xr:uid="{00000000-0005-0000-0000-000025450000}"/>
    <cellStyle name="Обычный 52 3 2 2 3 2 5 2 2" xfId="17742" xr:uid="{00000000-0005-0000-0000-000026450000}"/>
    <cellStyle name="Обычный 52 3 2 2 3 2 5 3" xfId="17743" xr:uid="{00000000-0005-0000-0000-000027450000}"/>
    <cellStyle name="Обычный 52 3 2 2 3 2 6" xfId="17744" xr:uid="{00000000-0005-0000-0000-000028450000}"/>
    <cellStyle name="Обычный 52 3 2 2 3 2 6 2" xfId="17745" xr:uid="{00000000-0005-0000-0000-000029450000}"/>
    <cellStyle name="Обычный 52 3 2 2 3 2 6 2 2" xfId="17746" xr:uid="{00000000-0005-0000-0000-00002A450000}"/>
    <cellStyle name="Обычный 52 3 2 2 3 2 6 3" xfId="17747" xr:uid="{00000000-0005-0000-0000-00002B450000}"/>
    <cellStyle name="Обычный 52 3 2 2 3 2 7" xfId="17748" xr:uid="{00000000-0005-0000-0000-00002C450000}"/>
    <cellStyle name="Обычный 52 3 2 2 3 2 7 2" xfId="17749" xr:uid="{00000000-0005-0000-0000-00002D450000}"/>
    <cellStyle name="Обычный 52 3 2 2 3 2 7 2 2" xfId="17750" xr:uid="{00000000-0005-0000-0000-00002E450000}"/>
    <cellStyle name="Обычный 52 3 2 2 3 2 7 3" xfId="17751" xr:uid="{00000000-0005-0000-0000-00002F450000}"/>
    <cellStyle name="Обычный 52 3 2 2 3 2 8" xfId="17752" xr:uid="{00000000-0005-0000-0000-000030450000}"/>
    <cellStyle name="Обычный 52 3 2 2 3 2 8 2" xfId="17753" xr:uid="{00000000-0005-0000-0000-000031450000}"/>
    <cellStyle name="Обычный 52 3 2 2 3 2 9" xfId="17754" xr:uid="{00000000-0005-0000-0000-000032450000}"/>
    <cellStyle name="Обычный 52 3 2 2 3 3" xfId="17755" xr:uid="{00000000-0005-0000-0000-000033450000}"/>
    <cellStyle name="Обычный 52 3 2 2 3 3 2" xfId="17756" xr:uid="{00000000-0005-0000-0000-000034450000}"/>
    <cellStyle name="Обычный 52 3 2 2 3 3 2 2" xfId="17757" xr:uid="{00000000-0005-0000-0000-000035450000}"/>
    <cellStyle name="Обычный 52 3 2 2 3 3 2 2 2" xfId="17758" xr:uid="{00000000-0005-0000-0000-000036450000}"/>
    <cellStyle name="Обычный 52 3 2 2 3 3 2 3" xfId="17759" xr:uid="{00000000-0005-0000-0000-000037450000}"/>
    <cellStyle name="Обычный 52 3 2 2 3 3 3" xfId="17760" xr:uid="{00000000-0005-0000-0000-000038450000}"/>
    <cellStyle name="Обычный 52 3 2 2 3 3 3 2" xfId="17761" xr:uid="{00000000-0005-0000-0000-000039450000}"/>
    <cellStyle name="Обычный 52 3 2 2 3 3 3 2 2" xfId="17762" xr:uid="{00000000-0005-0000-0000-00003A450000}"/>
    <cellStyle name="Обычный 52 3 2 2 3 3 3 3" xfId="17763" xr:uid="{00000000-0005-0000-0000-00003B450000}"/>
    <cellStyle name="Обычный 52 3 2 2 3 3 4" xfId="17764" xr:uid="{00000000-0005-0000-0000-00003C450000}"/>
    <cellStyle name="Обычный 52 3 2 2 3 3 4 2" xfId="17765" xr:uid="{00000000-0005-0000-0000-00003D450000}"/>
    <cellStyle name="Обычный 52 3 2 2 3 3 4 2 2" xfId="17766" xr:uid="{00000000-0005-0000-0000-00003E450000}"/>
    <cellStyle name="Обычный 52 3 2 2 3 3 4 3" xfId="17767" xr:uid="{00000000-0005-0000-0000-00003F450000}"/>
    <cellStyle name="Обычный 52 3 2 2 3 3 5" xfId="17768" xr:uid="{00000000-0005-0000-0000-000040450000}"/>
    <cellStyle name="Обычный 52 3 2 2 3 3 5 2" xfId="17769" xr:uid="{00000000-0005-0000-0000-000041450000}"/>
    <cellStyle name="Обычный 52 3 2 2 3 3 6" xfId="17770" xr:uid="{00000000-0005-0000-0000-000042450000}"/>
    <cellStyle name="Обычный 52 3 2 2 3 4" xfId="17771" xr:uid="{00000000-0005-0000-0000-000043450000}"/>
    <cellStyle name="Обычный 52 3 2 2 3 4 2" xfId="17772" xr:uid="{00000000-0005-0000-0000-000044450000}"/>
    <cellStyle name="Обычный 52 3 2 2 3 4 2 2" xfId="17773" xr:uid="{00000000-0005-0000-0000-000045450000}"/>
    <cellStyle name="Обычный 52 3 2 2 3 4 2 2 2" xfId="17774" xr:uid="{00000000-0005-0000-0000-000046450000}"/>
    <cellStyle name="Обычный 52 3 2 2 3 4 2 3" xfId="17775" xr:uid="{00000000-0005-0000-0000-000047450000}"/>
    <cellStyle name="Обычный 52 3 2 2 3 4 3" xfId="17776" xr:uid="{00000000-0005-0000-0000-000048450000}"/>
    <cellStyle name="Обычный 52 3 2 2 3 4 3 2" xfId="17777" xr:uid="{00000000-0005-0000-0000-000049450000}"/>
    <cellStyle name="Обычный 52 3 2 2 3 4 4" xfId="17778" xr:uid="{00000000-0005-0000-0000-00004A450000}"/>
    <cellStyle name="Обычный 52 3 2 2 3 5" xfId="17779" xr:uid="{00000000-0005-0000-0000-00004B450000}"/>
    <cellStyle name="Обычный 52 3 2 2 3 5 2" xfId="17780" xr:uid="{00000000-0005-0000-0000-00004C450000}"/>
    <cellStyle name="Обычный 52 3 2 2 3 5 2 2" xfId="17781" xr:uid="{00000000-0005-0000-0000-00004D450000}"/>
    <cellStyle name="Обычный 52 3 2 2 3 5 3" xfId="17782" xr:uid="{00000000-0005-0000-0000-00004E450000}"/>
    <cellStyle name="Обычный 52 3 2 2 3 6" xfId="17783" xr:uid="{00000000-0005-0000-0000-00004F450000}"/>
    <cellStyle name="Обычный 52 3 2 2 3 6 2" xfId="17784" xr:uid="{00000000-0005-0000-0000-000050450000}"/>
    <cellStyle name="Обычный 52 3 2 2 3 6 2 2" xfId="17785" xr:uid="{00000000-0005-0000-0000-000051450000}"/>
    <cellStyle name="Обычный 52 3 2 2 3 6 3" xfId="17786" xr:uid="{00000000-0005-0000-0000-000052450000}"/>
    <cellStyle name="Обычный 52 3 2 2 3 7" xfId="17787" xr:uid="{00000000-0005-0000-0000-000053450000}"/>
    <cellStyle name="Обычный 52 3 2 2 3 7 2" xfId="17788" xr:uid="{00000000-0005-0000-0000-000054450000}"/>
    <cellStyle name="Обычный 52 3 2 2 3 7 2 2" xfId="17789" xr:uid="{00000000-0005-0000-0000-000055450000}"/>
    <cellStyle name="Обычный 52 3 2 2 3 7 3" xfId="17790" xr:uid="{00000000-0005-0000-0000-000056450000}"/>
    <cellStyle name="Обычный 52 3 2 2 3 8" xfId="17791" xr:uid="{00000000-0005-0000-0000-000057450000}"/>
    <cellStyle name="Обычный 52 3 2 2 3 8 2" xfId="17792" xr:uid="{00000000-0005-0000-0000-000058450000}"/>
    <cellStyle name="Обычный 52 3 2 2 3 8 2 2" xfId="17793" xr:uid="{00000000-0005-0000-0000-000059450000}"/>
    <cellStyle name="Обычный 52 3 2 2 3 8 3" xfId="17794" xr:uid="{00000000-0005-0000-0000-00005A450000}"/>
    <cellStyle name="Обычный 52 3 2 2 3 9" xfId="17795" xr:uid="{00000000-0005-0000-0000-00005B450000}"/>
    <cellStyle name="Обычный 52 3 2 2 3 9 2" xfId="17796" xr:uid="{00000000-0005-0000-0000-00005C450000}"/>
    <cellStyle name="Обычный 52 3 2 2 4" xfId="17797" xr:uid="{00000000-0005-0000-0000-00005D450000}"/>
    <cellStyle name="Обычный 52 3 2 2 4 2" xfId="17798" xr:uid="{00000000-0005-0000-0000-00005E450000}"/>
    <cellStyle name="Обычный 52 3 2 2 4 2 2" xfId="17799" xr:uid="{00000000-0005-0000-0000-00005F450000}"/>
    <cellStyle name="Обычный 52 3 2 2 4 2 2 2" xfId="17800" xr:uid="{00000000-0005-0000-0000-000060450000}"/>
    <cellStyle name="Обычный 52 3 2 2 4 2 2 2 2" xfId="17801" xr:uid="{00000000-0005-0000-0000-000061450000}"/>
    <cellStyle name="Обычный 52 3 2 2 4 2 2 3" xfId="17802" xr:uid="{00000000-0005-0000-0000-000062450000}"/>
    <cellStyle name="Обычный 52 3 2 2 4 2 3" xfId="17803" xr:uid="{00000000-0005-0000-0000-000063450000}"/>
    <cellStyle name="Обычный 52 3 2 2 4 2 3 2" xfId="17804" xr:uid="{00000000-0005-0000-0000-000064450000}"/>
    <cellStyle name="Обычный 52 3 2 2 4 2 3 2 2" xfId="17805" xr:uid="{00000000-0005-0000-0000-000065450000}"/>
    <cellStyle name="Обычный 52 3 2 2 4 2 3 3" xfId="17806" xr:uid="{00000000-0005-0000-0000-000066450000}"/>
    <cellStyle name="Обычный 52 3 2 2 4 2 4" xfId="17807" xr:uid="{00000000-0005-0000-0000-000067450000}"/>
    <cellStyle name="Обычный 52 3 2 2 4 2 4 2" xfId="17808" xr:uid="{00000000-0005-0000-0000-000068450000}"/>
    <cellStyle name="Обычный 52 3 2 2 4 2 4 2 2" xfId="17809" xr:uid="{00000000-0005-0000-0000-000069450000}"/>
    <cellStyle name="Обычный 52 3 2 2 4 2 4 3" xfId="17810" xr:uid="{00000000-0005-0000-0000-00006A450000}"/>
    <cellStyle name="Обычный 52 3 2 2 4 2 5" xfId="17811" xr:uid="{00000000-0005-0000-0000-00006B450000}"/>
    <cellStyle name="Обычный 52 3 2 2 4 2 5 2" xfId="17812" xr:uid="{00000000-0005-0000-0000-00006C450000}"/>
    <cellStyle name="Обычный 52 3 2 2 4 2 6" xfId="17813" xr:uid="{00000000-0005-0000-0000-00006D450000}"/>
    <cellStyle name="Обычный 52 3 2 2 4 3" xfId="17814" xr:uid="{00000000-0005-0000-0000-00006E450000}"/>
    <cellStyle name="Обычный 52 3 2 2 4 3 2" xfId="17815" xr:uid="{00000000-0005-0000-0000-00006F450000}"/>
    <cellStyle name="Обычный 52 3 2 2 4 3 2 2" xfId="17816" xr:uid="{00000000-0005-0000-0000-000070450000}"/>
    <cellStyle name="Обычный 52 3 2 2 4 3 2 2 2" xfId="17817" xr:uid="{00000000-0005-0000-0000-000071450000}"/>
    <cellStyle name="Обычный 52 3 2 2 4 3 2 3" xfId="17818" xr:uid="{00000000-0005-0000-0000-000072450000}"/>
    <cellStyle name="Обычный 52 3 2 2 4 3 3" xfId="17819" xr:uid="{00000000-0005-0000-0000-000073450000}"/>
    <cellStyle name="Обычный 52 3 2 2 4 3 3 2" xfId="17820" xr:uid="{00000000-0005-0000-0000-000074450000}"/>
    <cellStyle name="Обычный 52 3 2 2 4 3 4" xfId="17821" xr:uid="{00000000-0005-0000-0000-000075450000}"/>
    <cellStyle name="Обычный 52 3 2 2 4 4" xfId="17822" xr:uid="{00000000-0005-0000-0000-000076450000}"/>
    <cellStyle name="Обычный 52 3 2 2 4 4 2" xfId="17823" xr:uid="{00000000-0005-0000-0000-000077450000}"/>
    <cellStyle name="Обычный 52 3 2 2 4 4 2 2" xfId="17824" xr:uid="{00000000-0005-0000-0000-000078450000}"/>
    <cellStyle name="Обычный 52 3 2 2 4 4 3" xfId="17825" xr:uid="{00000000-0005-0000-0000-000079450000}"/>
    <cellStyle name="Обычный 52 3 2 2 4 5" xfId="17826" xr:uid="{00000000-0005-0000-0000-00007A450000}"/>
    <cellStyle name="Обычный 52 3 2 2 4 5 2" xfId="17827" xr:uid="{00000000-0005-0000-0000-00007B450000}"/>
    <cellStyle name="Обычный 52 3 2 2 4 5 2 2" xfId="17828" xr:uid="{00000000-0005-0000-0000-00007C450000}"/>
    <cellStyle name="Обычный 52 3 2 2 4 5 3" xfId="17829" xr:uid="{00000000-0005-0000-0000-00007D450000}"/>
    <cellStyle name="Обычный 52 3 2 2 4 6" xfId="17830" xr:uid="{00000000-0005-0000-0000-00007E450000}"/>
    <cellStyle name="Обычный 52 3 2 2 4 6 2" xfId="17831" xr:uid="{00000000-0005-0000-0000-00007F450000}"/>
    <cellStyle name="Обычный 52 3 2 2 4 6 2 2" xfId="17832" xr:uid="{00000000-0005-0000-0000-000080450000}"/>
    <cellStyle name="Обычный 52 3 2 2 4 6 3" xfId="17833" xr:uid="{00000000-0005-0000-0000-000081450000}"/>
    <cellStyle name="Обычный 52 3 2 2 4 7" xfId="17834" xr:uid="{00000000-0005-0000-0000-000082450000}"/>
    <cellStyle name="Обычный 52 3 2 2 4 7 2" xfId="17835" xr:uid="{00000000-0005-0000-0000-000083450000}"/>
    <cellStyle name="Обычный 52 3 2 2 4 7 2 2" xfId="17836" xr:uid="{00000000-0005-0000-0000-000084450000}"/>
    <cellStyle name="Обычный 52 3 2 2 4 7 3" xfId="17837" xr:uid="{00000000-0005-0000-0000-000085450000}"/>
    <cellStyle name="Обычный 52 3 2 2 4 8" xfId="17838" xr:uid="{00000000-0005-0000-0000-000086450000}"/>
    <cellStyle name="Обычный 52 3 2 2 4 8 2" xfId="17839" xr:uid="{00000000-0005-0000-0000-000087450000}"/>
    <cellStyle name="Обычный 52 3 2 2 4 9" xfId="17840" xr:uid="{00000000-0005-0000-0000-000088450000}"/>
    <cellStyle name="Обычный 52 3 2 2 5" xfId="17841" xr:uid="{00000000-0005-0000-0000-000089450000}"/>
    <cellStyle name="Обычный 52 3 2 2 5 2" xfId="17842" xr:uid="{00000000-0005-0000-0000-00008A450000}"/>
    <cellStyle name="Обычный 52 3 2 2 5 2 2" xfId="17843" xr:uid="{00000000-0005-0000-0000-00008B450000}"/>
    <cellStyle name="Обычный 52 3 2 2 5 2 2 2" xfId="17844" xr:uid="{00000000-0005-0000-0000-00008C450000}"/>
    <cellStyle name="Обычный 52 3 2 2 5 2 3" xfId="17845" xr:uid="{00000000-0005-0000-0000-00008D450000}"/>
    <cellStyle name="Обычный 52 3 2 2 5 3" xfId="17846" xr:uid="{00000000-0005-0000-0000-00008E450000}"/>
    <cellStyle name="Обычный 52 3 2 2 5 3 2" xfId="17847" xr:uid="{00000000-0005-0000-0000-00008F450000}"/>
    <cellStyle name="Обычный 52 3 2 2 5 3 2 2" xfId="17848" xr:uid="{00000000-0005-0000-0000-000090450000}"/>
    <cellStyle name="Обычный 52 3 2 2 5 3 3" xfId="17849" xr:uid="{00000000-0005-0000-0000-000091450000}"/>
    <cellStyle name="Обычный 52 3 2 2 5 4" xfId="17850" xr:uid="{00000000-0005-0000-0000-000092450000}"/>
    <cellStyle name="Обычный 52 3 2 2 5 4 2" xfId="17851" xr:uid="{00000000-0005-0000-0000-000093450000}"/>
    <cellStyle name="Обычный 52 3 2 2 5 4 2 2" xfId="17852" xr:uid="{00000000-0005-0000-0000-000094450000}"/>
    <cellStyle name="Обычный 52 3 2 2 5 4 3" xfId="17853" xr:uid="{00000000-0005-0000-0000-000095450000}"/>
    <cellStyle name="Обычный 52 3 2 2 5 5" xfId="17854" xr:uid="{00000000-0005-0000-0000-000096450000}"/>
    <cellStyle name="Обычный 52 3 2 2 5 5 2" xfId="17855" xr:uid="{00000000-0005-0000-0000-000097450000}"/>
    <cellStyle name="Обычный 52 3 2 2 5 6" xfId="17856" xr:uid="{00000000-0005-0000-0000-000098450000}"/>
    <cellStyle name="Обычный 52 3 2 2 6" xfId="17857" xr:uid="{00000000-0005-0000-0000-000099450000}"/>
    <cellStyle name="Обычный 52 3 2 2 6 2" xfId="17858" xr:uid="{00000000-0005-0000-0000-00009A450000}"/>
    <cellStyle name="Обычный 52 3 2 2 6 2 2" xfId="17859" xr:uid="{00000000-0005-0000-0000-00009B450000}"/>
    <cellStyle name="Обычный 52 3 2 2 6 2 2 2" xfId="17860" xr:uid="{00000000-0005-0000-0000-00009C450000}"/>
    <cellStyle name="Обычный 52 3 2 2 6 2 3" xfId="17861" xr:uid="{00000000-0005-0000-0000-00009D450000}"/>
    <cellStyle name="Обычный 52 3 2 2 6 3" xfId="17862" xr:uid="{00000000-0005-0000-0000-00009E450000}"/>
    <cellStyle name="Обычный 52 3 2 2 6 3 2" xfId="17863" xr:uid="{00000000-0005-0000-0000-00009F450000}"/>
    <cellStyle name="Обычный 52 3 2 2 6 4" xfId="17864" xr:uid="{00000000-0005-0000-0000-0000A0450000}"/>
    <cellStyle name="Обычный 52 3 2 2 7" xfId="17865" xr:uid="{00000000-0005-0000-0000-0000A1450000}"/>
    <cellStyle name="Обычный 52 3 2 2 7 2" xfId="17866" xr:uid="{00000000-0005-0000-0000-0000A2450000}"/>
    <cellStyle name="Обычный 52 3 2 2 7 2 2" xfId="17867" xr:uid="{00000000-0005-0000-0000-0000A3450000}"/>
    <cellStyle name="Обычный 52 3 2 2 7 3" xfId="17868" xr:uid="{00000000-0005-0000-0000-0000A4450000}"/>
    <cellStyle name="Обычный 52 3 2 2 8" xfId="17869" xr:uid="{00000000-0005-0000-0000-0000A5450000}"/>
    <cellStyle name="Обычный 52 3 2 2 8 2" xfId="17870" xr:uid="{00000000-0005-0000-0000-0000A6450000}"/>
    <cellStyle name="Обычный 52 3 2 2 8 2 2" xfId="17871" xr:uid="{00000000-0005-0000-0000-0000A7450000}"/>
    <cellStyle name="Обычный 52 3 2 2 8 3" xfId="17872" xr:uid="{00000000-0005-0000-0000-0000A8450000}"/>
    <cellStyle name="Обычный 52 3 2 2 9" xfId="17873" xr:uid="{00000000-0005-0000-0000-0000A9450000}"/>
    <cellStyle name="Обычный 52 3 2 2 9 2" xfId="17874" xr:uid="{00000000-0005-0000-0000-0000AA450000}"/>
    <cellStyle name="Обычный 52 3 2 2 9 2 2" xfId="17875" xr:uid="{00000000-0005-0000-0000-0000AB450000}"/>
    <cellStyle name="Обычный 52 3 2 2 9 3" xfId="17876" xr:uid="{00000000-0005-0000-0000-0000AC450000}"/>
    <cellStyle name="Обычный 52 3 2 3" xfId="17877" xr:uid="{00000000-0005-0000-0000-0000AD450000}"/>
    <cellStyle name="Обычный 52 3 2 3 10" xfId="17878" xr:uid="{00000000-0005-0000-0000-0000AE450000}"/>
    <cellStyle name="Обычный 52 3 2 3 10 2" xfId="17879" xr:uid="{00000000-0005-0000-0000-0000AF450000}"/>
    <cellStyle name="Обычный 52 3 2 3 11" xfId="17880" xr:uid="{00000000-0005-0000-0000-0000B0450000}"/>
    <cellStyle name="Обычный 52 3 2 3 2" xfId="17881" xr:uid="{00000000-0005-0000-0000-0000B1450000}"/>
    <cellStyle name="Обычный 52 3 2 3 2 10" xfId="17882" xr:uid="{00000000-0005-0000-0000-0000B2450000}"/>
    <cellStyle name="Обычный 52 3 2 3 2 2" xfId="17883" xr:uid="{00000000-0005-0000-0000-0000B3450000}"/>
    <cellStyle name="Обычный 52 3 2 3 2 2 2" xfId="17884" xr:uid="{00000000-0005-0000-0000-0000B4450000}"/>
    <cellStyle name="Обычный 52 3 2 3 2 2 2 2" xfId="17885" xr:uid="{00000000-0005-0000-0000-0000B5450000}"/>
    <cellStyle name="Обычный 52 3 2 3 2 2 2 2 2" xfId="17886" xr:uid="{00000000-0005-0000-0000-0000B6450000}"/>
    <cellStyle name="Обычный 52 3 2 3 2 2 2 2 2 2" xfId="17887" xr:uid="{00000000-0005-0000-0000-0000B7450000}"/>
    <cellStyle name="Обычный 52 3 2 3 2 2 2 2 3" xfId="17888" xr:uid="{00000000-0005-0000-0000-0000B8450000}"/>
    <cellStyle name="Обычный 52 3 2 3 2 2 2 3" xfId="17889" xr:uid="{00000000-0005-0000-0000-0000B9450000}"/>
    <cellStyle name="Обычный 52 3 2 3 2 2 2 3 2" xfId="17890" xr:uid="{00000000-0005-0000-0000-0000BA450000}"/>
    <cellStyle name="Обычный 52 3 2 3 2 2 2 3 2 2" xfId="17891" xr:uid="{00000000-0005-0000-0000-0000BB450000}"/>
    <cellStyle name="Обычный 52 3 2 3 2 2 2 3 3" xfId="17892" xr:uid="{00000000-0005-0000-0000-0000BC450000}"/>
    <cellStyle name="Обычный 52 3 2 3 2 2 2 4" xfId="17893" xr:uid="{00000000-0005-0000-0000-0000BD450000}"/>
    <cellStyle name="Обычный 52 3 2 3 2 2 2 4 2" xfId="17894" xr:uid="{00000000-0005-0000-0000-0000BE450000}"/>
    <cellStyle name="Обычный 52 3 2 3 2 2 2 4 2 2" xfId="17895" xr:uid="{00000000-0005-0000-0000-0000BF450000}"/>
    <cellStyle name="Обычный 52 3 2 3 2 2 2 4 3" xfId="17896" xr:uid="{00000000-0005-0000-0000-0000C0450000}"/>
    <cellStyle name="Обычный 52 3 2 3 2 2 2 5" xfId="17897" xr:uid="{00000000-0005-0000-0000-0000C1450000}"/>
    <cellStyle name="Обычный 52 3 2 3 2 2 2 5 2" xfId="17898" xr:uid="{00000000-0005-0000-0000-0000C2450000}"/>
    <cellStyle name="Обычный 52 3 2 3 2 2 2 6" xfId="17899" xr:uid="{00000000-0005-0000-0000-0000C3450000}"/>
    <cellStyle name="Обычный 52 3 2 3 2 2 3" xfId="17900" xr:uid="{00000000-0005-0000-0000-0000C4450000}"/>
    <cellStyle name="Обычный 52 3 2 3 2 2 3 2" xfId="17901" xr:uid="{00000000-0005-0000-0000-0000C5450000}"/>
    <cellStyle name="Обычный 52 3 2 3 2 2 3 2 2" xfId="17902" xr:uid="{00000000-0005-0000-0000-0000C6450000}"/>
    <cellStyle name="Обычный 52 3 2 3 2 2 3 2 2 2" xfId="17903" xr:uid="{00000000-0005-0000-0000-0000C7450000}"/>
    <cellStyle name="Обычный 52 3 2 3 2 2 3 2 3" xfId="17904" xr:uid="{00000000-0005-0000-0000-0000C8450000}"/>
    <cellStyle name="Обычный 52 3 2 3 2 2 3 3" xfId="17905" xr:uid="{00000000-0005-0000-0000-0000C9450000}"/>
    <cellStyle name="Обычный 52 3 2 3 2 2 3 3 2" xfId="17906" xr:uid="{00000000-0005-0000-0000-0000CA450000}"/>
    <cellStyle name="Обычный 52 3 2 3 2 2 3 4" xfId="17907" xr:uid="{00000000-0005-0000-0000-0000CB450000}"/>
    <cellStyle name="Обычный 52 3 2 3 2 2 4" xfId="17908" xr:uid="{00000000-0005-0000-0000-0000CC450000}"/>
    <cellStyle name="Обычный 52 3 2 3 2 2 4 2" xfId="17909" xr:uid="{00000000-0005-0000-0000-0000CD450000}"/>
    <cellStyle name="Обычный 52 3 2 3 2 2 4 2 2" xfId="17910" xr:uid="{00000000-0005-0000-0000-0000CE450000}"/>
    <cellStyle name="Обычный 52 3 2 3 2 2 4 3" xfId="17911" xr:uid="{00000000-0005-0000-0000-0000CF450000}"/>
    <cellStyle name="Обычный 52 3 2 3 2 2 5" xfId="17912" xr:uid="{00000000-0005-0000-0000-0000D0450000}"/>
    <cellStyle name="Обычный 52 3 2 3 2 2 5 2" xfId="17913" xr:uid="{00000000-0005-0000-0000-0000D1450000}"/>
    <cellStyle name="Обычный 52 3 2 3 2 2 5 2 2" xfId="17914" xr:uid="{00000000-0005-0000-0000-0000D2450000}"/>
    <cellStyle name="Обычный 52 3 2 3 2 2 5 3" xfId="17915" xr:uid="{00000000-0005-0000-0000-0000D3450000}"/>
    <cellStyle name="Обычный 52 3 2 3 2 2 6" xfId="17916" xr:uid="{00000000-0005-0000-0000-0000D4450000}"/>
    <cellStyle name="Обычный 52 3 2 3 2 2 6 2" xfId="17917" xr:uid="{00000000-0005-0000-0000-0000D5450000}"/>
    <cellStyle name="Обычный 52 3 2 3 2 2 6 2 2" xfId="17918" xr:uid="{00000000-0005-0000-0000-0000D6450000}"/>
    <cellStyle name="Обычный 52 3 2 3 2 2 6 3" xfId="17919" xr:uid="{00000000-0005-0000-0000-0000D7450000}"/>
    <cellStyle name="Обычный 52 3 2 3 2 2 7" xfId="17920" xr:uid="{00000000-0005-0000-0000-0000D8450000}"/>
    <cellStyle name="Обычный 52 3 2 3 2 2 7 2" xfId="17921" xr:uid="{00000000-0005-0000-0000-0000D9450000}"/>
    <cellStyle name="Обычный 52 3 2 3 2 2 7 2 2" xfId="17922" xr:uid="{00000000-0005-0000-0000-0000DA450000}"/>
    <cellStyle name="Обычный 52 3 2 3 2 2 7 3" xfId="17923" xr:uid="{00000000-0005-0000-0000-0000DB450000}"/>
    <cellStyle name="Обычный 52 3 2 3 2 2 8" xfId="17924" xr:uid="{00000000-0005-0000-0000-0000DC450000}"/>
    <cellStyle name="Обычный 52 3 2 3 2 2 8 2" xfId="17925" xr:uid="{00000000-0005-0000-0000-0000DD450000}"/>
    <cellStyle name="Обычный 52 3 2 3 2 2 9" xfId="17926" xr:uid="{00000000-0005-0000-0000-0000DE450000}"/>
    <cellStyle name="Обычный 52 3 2 3 2 3" xfId="17927" xr:uid="{00000000-0005-0000-0000-0000DF450000}"/>
    <cellStyle name="Обычный 52 3 2 3 2 3 2" xfId="17928" xr:uid="{00000000-0005-0000-0000-0000E0450000}"/>
    <cellStyle name="Обычный 52 3 2 3 2 3 2 2" xfId="17929" xr:uid="{00000000-0005-0000-0000-0000E1450000}"/>
    <cellStyle name="Обычный 52 3 2 3 2 3 2 2 2" xfId="17930" xr:uid="{00000000-0005-0000-0000-0000E2450000}"/>
    <cellStyle name="Обычный 52 3 2 3 2 3 2 3" xfId="17931" xr:uid="{00000000-0005-0000-0000-0000E3450000}"/>
    <cellStyle name="Обычный 52 3 2 3 2 3 3" xfId="17932" xr:uid="{00000000-0005-0000-0000-0000E4450000}"/>
    <cellStyle name="Обычный 52 3 2 3 2 3 3 2" xfId="17933" xr:uid="{00000000-0005-0000-0000-0000E5450000}"/>
    <cellStyle name="Обычный 52 3 2 3 2 3 3 2 2" xfId="17934" xr:uid="{00000000-0005-0000-0000-0000E6450000}"/>
    <cellStyle name="Обычный 52 3 2 3 2 3 3 3" xfId="17935" xr:uid="{00000000-0005-0000-0000-0000E7450000}"/>
    <cellStyle name="Обычный 52 3 2 3 2 3 4" xfId="17936" xr:uid="{00000000-0005-0000-0000-0000E8450000}"/>
    <cellStyle name="Обычный 52 3 2 3 2 3 4 2" xfId="17937" xr:uid="{00000000-0005-0000-0000-0000E9450000}"/>
    <cellStyle name="Обычный 52 3 2 3 2 3 4 2 2" xfId="17938" xr:uid="{00000000-0005-0000-0000-0000EA450000}"/>
    <cellStyle name="Обычный 52 3 2 3 2 3 4 3" xfId="17939" xr:uid="{00000000-0005-0000-0000-0000EB450000}"/>
    <cellStyle name="Обычный 52 3 2 3 2 3 5" xfId="17940" xr:uid="{00000000-0005-0000-0000-0000EC450000}"/>
    <cellStyle name="Обычный 52 3 2 3 2 3 5 2" xfId="17941" xr:uid="{00000000-0005-0000-0000-0000ED450000}"/>
    <cellStyle name="Обычный 52 3 2 3 2 3 6" xfId="17942" xr:uid="{00000000-0005-0000-0000-0000EE450000}"/>
    <cellStyle name="Обычный 52 3 2 3 2 4" xfId="17943" xr:uid="{00000000-0005-0000-0000-0000EF450000}"/>
    <cellStyle name="Обычный 52 3 2 3 2 4 2" xfId="17944" xr:uid="{00000000-0005-0000-0000-0000F0450000}"/>
    <cellStyle name="Обычный 52 3 2 3 2 4 2 2" xfId="17945" xr:uid="{00000000-0005-0000-0000-0000F1450000}"/>
    <cellStyle name="Обычный 52 3 2 3 2 4 2 2 2" xfId="17946" xr:uid="{00000000-0005-0000-0000-0000F2450000}"/>
    <cellStyle name="Обычный 52 3 2 3 2 4 2 3" xfId="17947" xr:uid="{00000000-0005-0000-0000-0000F3450000}"/>
    <cellStyle name="Обычный 52 3 2 3 2 4 3" xfId="17948" xr:uid="{00000000-0005-0000-0000-0000F4450000}"/>
    <cellStyle name="Обычный 52 3 2 3 2 4 3 2" xfId="17949" xr:uid="{00000000-0005-0000-0000-0000F5450000}"/>
    <cellStyle name="Обычный 52 3 2 3 2 4 4" xfId="17950" xr:uid="{00000000-0005-0000-0000-0000F6450000}"/>
    <cellStyle name="Обычный 52 3 2 3 2 5" xfId="17951" xr:uid="{00000000-0005-0000-0000-0000F7450000}"/>
    <cellStyle name="Обычный 52 3 2 3 2 5 2" xfId="17952" xr:uid="{00000000-0005-0000-0000-0000F8450000}"/>
    <cellStyle name="Обычный 52 3 2 3 2 5 2 2" xfId="17953" xr:uid="{00000000-0005-0000-0000-0000F9450000}"/>
    <cellStyle name="Обычный 52 3 2 3 2 5 3" xfId="17954" xr:uid="{00000000-0005-0000-0000-0000FA450000}"/>
    <cellStyle name="Обычный 52 3 2 3 2 6" xfId="17955" xr:uid="{00000000-0005-0000-0000-0000FB450000}"/>
    <cellStyle name="Обычный 52 3 2 3 2 6 2" xfId="17956" xr:uid="{00000000-0005-0000-0000-0000FC450000}"/>
    <cellStyle name="Обычный 52 3 2 3 2 6 2 2" xfId="17957" xr:uid="{00000000-0005-0000-0000-0000FD450000}"/>
    <cellStyle name="Обычный 52 3 2 3 2 6 3" xfId="17958" xr:uid="{00000000-0005-0000-0000-0000FE450000}"/>
    <cellStyle name="Обычный 52 3 2 3 2 7" xfId="17959" xr:uid="{00000000-0005-0000-0000-0000FF450000}"/>
    <cellStyle name="Обычный 52 3 2 3 2 7 2" xfId="17960" xr:uid="{00000000-0005-0000-0000-000000460000}"/>
    <cellStyle name="Обычный 52 3 2 3 2 7 2 2" xfId="17961" xr:uid="{00000000-0005-0000-0000-000001460000}"/>
    <cellStyle name="Обычный 52 3 2 3 2 7 3" xfId="17962" xr:uid="{00000000-0005-0000-0000-000002460000}"/>
    <cellStyle name="Обычный 52 3 2 3 2 8" xfId="17963" xr:uid="{00000000-0005-0000-0000-000003460000}"/>
    <cellStyle name="Обычный 52 3 2 3 2 8 2" xfId="17964" xr:uid="{00000000-0005-0000-0000-000004460000}"/>
    <cellStyle name="Обычный 52 3 2 3 2 8 2 2" xfId="17965" xr:uid="{00000000-0005-0000-0000-000005460000}"/>
    <cellStyle name="Обычный 52 3 2 3 2 8 3" xfId="17966" xr:uid="{00000000-0005-0000-0000-000006460000}"/>
    <cellStyle name="Обычный 52 3 2 3 2 9" xfId="17967" xr:uid="{00000000-0005-0000-0000-000007460000}"/>
    <cellStyle name="Обычный 52 3 2 3 2 9 2" xfId="17968" xr:uid="{00000000-0005-0000-0000-000008460000}"/>
    <cellStyle name="Обычный 52 3 2 3 3" xfId="17969" xr:uid="{00000000-0005-0000-0000-000009460000}"/>
    <cellStyle name="Обычный 52 3 2 3 3 2" xfId="17970" xr:uid="{00000000-0005-0000-0000-00000A460000}"/>
    <cellStyle name="Обычный 52 3 2 3 3 2 2" xfId="17971" xr:uid="{00000000-0005-0000-0000-00000B460000}"/>
    <cellStyle name="Обычный 52 3 2 3 3 2 2 2" xfId="17972" xr:uid="{00000000-0005-0000-0000-00000C460000}"/>
    <cellStyle name="Обычный 52 3 2 3 3 2 2 2 2" xfId="17973" xr:uid="{00000000-0005-0000-0000-00000D460000}"/>
    <cellStyle name="Обычный 52 3 2 3 3 2 2 3" xfId="17974" xr:uid="{00000000-0005-0000-0000-00000E460000}"/>
    <cellStyle name="Обычный 52 3 2 3 3 2 3" xfId="17975" xr:uid="{00000000-0005-0000-0000-00000F460000}"/>
    <cellStyle name="Обычный 52 3 2 3 3 2 3 2" xfId="17976" xr:uid="{00000000-0005-0000-0000-000010460000}"/>
    <cellStyle name="Обычный 52 3 2 3 3 2 3 2 2" xfId="17977" xr:uid="{00000000-0005-0000-0000-000011460000}"/>
    <cellStyle name="Обычный 52 3 2 3 3 2 3 3" xfId="17978" xr:uid="{00000000-0005-0000-0000-000012460000}"/>
    <cellStyle name="Обычный 52 3 2 3 3 2 4" xfId="17979" xr:uid="{00000000-0005-0000-0000-000013460000}"/>
    <cellStyle name="Обычный 52 3 2 3 3 2 4 2" xfId="17980" xr:uid="{00000000-0005-0000-0000-000014460000}"/>
    <cellStyle name="Обычный 52 3 2 3 3 2 4 2 2" xfId="17981" xr:uid="{00000000-0005-0000-0000-000015460000}"/>
    <cellStyle name="Обычный 52 3 2 3 3 2 4 3" xfId="17982" xr:uid="{00000000-0005-0000-0000-000016460000}"/>
    <cellStyle name="Обычный 52 3 2 3 3 2 5" xfId="17983" xr:uid="{00000000-0005-0000-0000-000017460000}"/>
    <cellStyle name="Обычный 52 3 2 3 3 2 5 2" xfId="17984" xr:uid="{00000000-0005-0000-0000-000018460000}"/>
    <cellStyle name="Обычный 52 3 2 3 3 2 6" xfId="17985" xr:uid="{00000000-0005-0000-0000-000019460000}"/>
    <cellStyle name="Обычный 52 3 2 3 3 3" xfId="17986" xr:uid="{00000000-0005-0000-0000-00001A460000}"/>
    <cellStyle name="Обычный 52 3 2 3 3 3 2" xfId="17987" xr:uid="{00000000-0005-0000-0000-00001B460000}"/>
    <cellStyle name="Обычный 52 3 2 3 3 3 2 2" xfId="17988" xr:uid="{00000000-0005-0000-0000-00001C460000}"/>
    <cellStyle name="Обычный 52 3 2 3 3 3 2 2 2" xfId="17989" xr:uid="{00000000-0005-0000-0000-00001D460000}"/>
    <cellStyle name="Обычный 52 3 2 3 3 3 2 3" xfId="17990" xr:uid="{00000000-0005-0000-0000-00001E460000}"/>
    <cellStyle name="Обычный 52 3 2 3 3 3 3" xfId="17991" xr:uid="{00000000-0005-0000-0000-00001F460000}"/>
    <cellStyle name="Обычный 52 3 2 3 3 3 3 2" xfId="17992" xr:uid="{00000000-0005-0000-0000-000020460000}"/>
    <cellStyle name="Обычный 52 3 2 3 3 3 4" xfId="17993" xr:uid="{00000000-0005-0000-0000-000021460000}"/>
    <cellStyle name="Обычный 52 3 2 3 3 4" xfId="17994" xr:uid="{00000000-0005-0000-0000-000022460000}"/>
    <cellStyle name="Обычный 52 3 2 3 3 4 2" xfId="17995" xr:uid="{00000000-0005-0000-0000-000023460000}"/>
    <cellStyle name="Обычный 52 3 2 3 3 4 2 2" xfId="17996" xr:uid="{00000000-0005-0000-0000-000024460000}"/>
    <cellStyle name="Обычный 52 3 2 3 3 4 3" xfId="17997" xr:uid="{00000000-0005-0000-0000-000025460000}"/>
    <cellStyle name="Обычный 52 3 2 3 3 5" xfId="17998" xr:uid="{00000000-0005-0000-0000-000026460000}"/>
    <cellStyle name="Обычный 52 3 2 3 3 5 2" xfId="17999" xr:uid="{00000000-0005-0000-0000-000027460000}"/>
    <cellStyle name="Обычный 52 3 2 3 3 5 2 2" xfId="18000" xr:uid="{00000000-0005-0000-0000-000028460000}"/>
    <cellStyle name="Обычный 52 3 2 3 3 5 3" xfId="18001" xr:uid="{00000000-0005-0000-0000-000029460000}"/>
    <cellStyle name="Обычный 52 3 2 3 3 6" xfId="18002" xr:uid="{00000000-0005-0000-0000-00002A460000}"/>
    <cellStyle name="Обычный 52 3 2 3 3 6 2" xfId="18003" xr:uid="{00000000-0005-0000-0000-00002B460000}"/>
    <cellStyle name="Обычный 52 3 2 3 3 6 2 2" xfId="18004" xr:uid="{00000000-0005-0000-0000-00002C460000}"/>
    <cellStyle name="Обычный 52 3 2 3 3 6 3" xfId="18005" xr:uid="{00000000-0005-0000-0000-00002D460000}"/>
    <cellStyle name="Обычный 52 3 2 3 3 7" xfId="18006" xr:uid="{00000000-0005-0000-0000-00002E460000}"/>
    <cellStyle name="Обычный 52 3 2 3 3 7 2" xfId="18007" xr:uid="{00000000-0005-0000-0000-00002F460000}"/>
    <cellStyle name="Обычный 52 3 2 3 3 7 2 2" xfId="18008" xr:uid="{00000000-0005-0000-0000-000030460000}"/>
    <cellStyle name="Обычный 52 3 2 3 3 7 3" xfId="18009" xr:uid="{00000000-0005-0000-0000-000031460000}"/>
    <cellStyle name="Обычный 52 3 2 3 3 8" xfId="18010" xr:uid="{00000000-0005-0000-0000-000032460000}"/>
    <cellStyle name="Обычный 52 3 2 3 3 8 2" xfId="18011" xr:uid="{00000000-0005-0000-0000-000033460000}"/>
    <cellStyle name="Обычный 52 3 2 3 3 9" xfId="18012" xr:uid="{00000000-0005-0000-0000-000034460000}"/>
    <cellStyle name="Обычный 52 3 2 3 4" xfId="18013" xr:uid="{00000000-0005-0000-0000-000035460000}"/>
    <cellStyle name="Обычный 52 3 2 3 4 2" xfId="18014" xr:uid="{00000000-0005-0000-0000-000036460000}"/>
    <cellStyle name="Обычный 52 3 2 3 4 2 2" xfId="18015" xr:uid="{00000000-0005-0000-0000-000037460000}"/>
    <cellStyle name="Обычный 52 3 2 3 4 2 2 2" xfId="18016" xr:uid="{00000000-0005-0000-0000-000038460000}"/>
    <cellStyle name="Обычный 52 3 2 3 4 2 3" xfId="18017" xr:uid="{00000000-0005-0000-0000-000039460000}"/>
    <cellStyle name="Обычный 52 3 2 3 4 3" xfId="18018" xr:uid="{00000000-0005-0000-0000-00003A460000}"/>
    <cellStyle name="Обычный 52 3 2 3 4 3 2" xfId="18019" xr:uid="{00000000-0005-0000-0000-00003B460000}"/>
    <cellStyle name="Обычный 52 3 2 3 4 3 2 2" xfId="18020" xr:uid="{00000000-0005-0000-0000-00003C460000}"/>
    <cellStyle name="Обычный 52 3 2 3 4 3 3" xfId="18021" xr:uid="{00000000-0005-0000-0000-00003D460000}"/>
    <cellStyle name="Обычный 52 3 2 3 4 4" xfId="18022" xr:uid="{00000000-0005-0000-0000-00003E460000}"/>
    <cellStyle name="Обычный 52 3 2 3 4 4 2" xfId="18023" xr:uid="{00000000-0005-0000-0000-00003F460000}"/>
    <cellStyle name="Обычный 52 3 2 3 4 4 2 2" xfId="18024" xr:uid="{00000000-0005-0000-0000-000040460000}"/>
    <cellStyle name="Обычный 52 3 2 3 4 4 3" xfId="18025" xr:uid="{00000000-0005-0000-0000-000041460000}"/>
    <cellStyle name="Обычный 52 3 2 3 4 5" xfId="18026" xr:uid="{00000000-0005-0000-0000-000042460000}"/>
    <cellStyle name="Обычный 52 3 2 3 4 5 2" xfId="18027" xr:uid="{00000000-0005-0000-0000-000043460000}"/>
    <cellStyle name="Обычный 52 3 2 3 4 6" xfId="18028" xr:uid="{00000000-0005-0000-0000-000044460000}"/>
    <cellStyle name="Обычный 52 3 2 3 5" xfId="18029" xr:uid="{00000000-0005-0000-0000-000045460000}"/>
    <cellStyle name="Обычный 52 3 2 3 5 2" xfId="18030" xr:uid="{00000000-0005-0000-0000-000046460000}"/>
    <cellStyle name="Обычный 52 3 2 3 5 2 2" xfId="18031" xr:uid="{00000000-0005-0000-0000-000047460000}"/>
    <cellStyle name="Обычный 52 3 2 3 5 2 2 2" xfId="18032" xr:uid="{00000000-0005-0000-0000-000048460000}"/>
    <cellStyle name="Обычный 52 3 2 3 5 2 3" xfId="18033" xr:uid="{00000000-0005-0000-0000-000049460000}"/>
    <cellStyle name="Обычный 52 3 2 3 5 3" xfId="18034" xr:uid="{00000000-0005-0000-0000-00004A460000}"/>
    <cellStyle name="Обычный 52 3 2 3 5 3 2" xfId="18035" xr:uid="{00000000-0005-0000-0000-00004B460000}"/>
    <cellStyle name="Обычный 52 3 2 3 5 4" xfId="18036" xr:uid="{00000000-0005-0000-0000-00004C460000}"/>
    <cellStyle name="Обычный 52 3 2 3 6" xfId="18037" xr:uid="{00000000-0005-0000-0000-00004D460000}"/>
    <cellStyle name="Обычный 52 3 2 3 6 2" xfId="18038" xr:uid="{00000000-0005-0000-0000-00004E460000}"/>
    <cellStyle name="Обычный 52 3 2 3 6 2 2" xfId="18039" xr:uid="{00000000-0005-0000-0000-00004F460000}"/>
    <cellStyle name="Обычный 52 3 2 3 6 3" xfId="18040" xr:uid="{00000000-0005-0000-0000-000050460000}"/>
    <cellStyle name="Обычный 52 3 2 3 7" xfId="18041" xr:uid="{00000000-0005-0000-0000-000051460000}"/>
    <cellStyle name="Обычный 52 3 2 3 7 2" xfId="18042" xr:uid="{00000000-0005-0000-0000-000052460000}"/>
    <cellStyle name="Обычный 52 3 2 3 7 2 2" xfId="18043" xr:uid="{00000000-0005-0000-0000-000053460000}"/>
    <cellStyle name="Обычный 52 3 2 3 7 3" xfId="18044" xr:uid="{00000000-0005-0000-0000-000054460000}"/>
    <cellStyle name="Обычный 52 3 2 3 8" xfId="18045" xr:uid="{00000000-0005-0000-0000-000055460000}"/>
    <cellStyle name="Обычный 52 3 2 3 8 2" xfId="18046" xr:uid="{00000000-0005-0000-0000-000056460000}"/>
    <cellStyle name="Обычный 52 3 2 3 8 2 2" xfId="18047" xr:uid="{00000000-0005-0000-0000-000057460000}"/>
    <cellStyle name="Обычный 52 3 2 3 8 3" xfId="18048" xr:uid="{00000000-0005-0000-0000-000058460000}"/>
    <cellStyle name="Обычный 52 3 2 3 9" xfId="18049" xr:uid="{00000000-0005-0000-0000-000059460000}"/>
    <cellStyle name="Обычный 52 3 2 3 9 2" xfId="18050" xr:uid="{00000000-0005-0000-0000-00005A460000}"/>
    <cellStyle name="Обычный 52 3 2 3 9 2 2" xfId="18051" xr:uid="{00000000-0005-0000-0000-00005B460000}"/>
    <cellStyle name="Обычный 52 3 2 3 9 3" xfId="18052" xr:uid="{00000000-0005-0000-0000-00005C460000}"/>
    <cellStyle name="Обычный 52 3 2 4" xfId="18053" xr:uid="{00000000-0005-0000-0000-00005D460000}"/>
    <cellStyle name="Обычный 52 3 2 4 10" xfId="18054" xr:uid="{00000000-0005-0000-0000-00005E460000}"/>
    <cellStyle name="Обычный 52 3 2 4 2" xfId="18055" xr:uid="{00000000-0005-0000-0000-00005F460000}"/>
    <cellStyle name="Обычный 52 3 2 4 2 2" xfId="18056" xr:uid="{00000000-0005-0000-0000-000060460000}"/>
    <cellStyle name="Обычный 52 3 2 4 2 2 2" xfId="18057" xr:uid="{00000000-0005-0000-0000-000061460000}"/>
    <cellStyle name="Обычный 52 3 2 4 2 2 2 2" xfId="18058" xr:uid="{00000000-0005-0000-0000-000062460000}"/>
    <cellStyle name="Обычный 52 3 2 4 2 2 2 2 2" xfId="18059" xr:uid="{00000000-0005-0000-0000-000063460000}"/>
    <cellStyle name="Обычный 52 3 2 4 2 2 2 3" xfId="18060" xr:uid="{00000000-0005-0000-0000-000064460000}"/>
    <cellStyle name="Обычный 52 3 2 4 2 2 3" xfId="18061" xr:uid="{00000000-0005-0000-0000-000065460000}"/>
    <cellStyle name="Обычный 52 3 2 4 2 2 3 2" xfId="18062" xr:uid="{00000000-0005-0000-0000-000066460000}"/>
    <cellStyle name="Обычный 52 3 2 4 2 2 3 2 2" xfId="18063" xr:uid="{00000000-0005-0000-0000-000067460000}"/>
    <cellStyle name="Обычный 52 3 2 4 2 2 3 3" xfId="18064" xr:uid="{00000000-0005-0000-0000-000068460000}"/>
    <cellStyle name="Обычный 52 3 2 4 2 2 4" xfId="18065" xr:uid="{00000000-0005-0000-0000-000069460000}"/>
    <cellStyle name="Обычный 52 3 2 4 2 2 4 2" xfId="18066" xr:uid="{00000000-0005-0000-0000-00006A460000}"/>
    <cellStyle name="Обычный 52 3 2 4 2 2 4 2 2" xfId="18067" xr:uid="{00000000-0005-0000-0000-00006B460000}"/>
    <cellStyle name="Обычный 52 3 2 4 2 2 4 3" xfId="18068" xr:uid="{00000000-0005-0000-0000-00006C460000}"/>
    <cellStyle name="Обычный 52 3 2 4 2 2 5" xfId="18069" xr:uid="{00000000-0005-0000-0000-00006D460000}"/>
    <cellStyle name="Обычный 52 3 2 4 2 2 5 2" xfId="18070" xr:uid="{00000000-0005-0000-0000-00006E460000}"/>
    <cellStyle name="Обычный 52 3 2 4 2 2 6" xfId="18071" xr:uid="{00000000-0005-0000-0000-00006F460000}"/>
    <cellStyle name="Обычный 52 3 2 4 2 3" xfId="18072" xr:uid="{00000000-0005-0000-0000-000070460000}"/>
    <cellStyle name="Обычный 52 3 2 4 2 3 2" xfId="18073" xr:uid="{00000000-0005-0000-0000-000071460000}"/>
    <cellStyle name="Обычный 52 3 2 4 2 3 2 2" xfId="18074" xr:uid="{00000000-0005-0000-0000-000072460000}"/>
    <cellStyle name="Обычный 52 3 2 4 2 3 2 2 2" xfId="18075" xr:uid="{00000000-0005-0000-0000-000073460000}"/>
    <cellStyle name="Обычный 52 3 2 4 2 3 2 3" xfId="18076" xr:uid="{00000000-0005-0000-0000-000074460000}"/>
    <cellStyle name="Обычный 52 3 2 4 2 3 3" xfId="18077" xr:uid="{00000000-0005-0000-0000-000075460000}"/>
    <cellStyle name="Обычный 52 3 2 4 2 3 3 2" xfId="18078" xr:uid="{00000000-0005-0000-0000-000076460000}"/>
    <cellStyle name="Обычный 52 3 2 4 2 3 4" xfId="18079" xr:uid="{00000000-0005-0000-0000-000077460000}"/>
    <cellStyle name="Обычный 52 3 2 4 2 4" xfId="18080" xr:uid="{00000000-0005-0000-0000-000078460000}"/>
    <cellStyle name="Обычный 52 3 2 4 2 4 2" xfId="18081" xr:uid="{00000000-0005-0000-0000-000079460000}"/>
    <cellStyle name="Обычный 52 3 2 4 2 4 2 2" xfId="18082" xr:uid="{00000000-0005-0000-0000-00007A460000}"/>
    <cellStyle name="Обычный 52 3 2 4 2 4 3" xfId="18083" xr:uid="{00000000-0005-0000-0000-00007B460000}"/>
    <cellStyle name="Обычный 52 3 2 4 2 5" xfId="18084" xr:uid="{00000000-0005-0000-0000-00007C460000}"/>
    <cellStyle name="Обычный 52 3 2 4 2 5 2" xfId="18085" xr:uid="{00000000-0005-0000-0000-00007D460000}"/>
    <cellStyle name="Обычный 52 3 2 4 2 5 2 2" xfId="18086" xr:uid="{00000000-0005-0000-0000-00007E460000}"/>
    <cellStyle name="Обычный 52 3 2 4 2 5 3" xfId="18087" xr:uid="{00000000-0005-0000-0000-00007F460000}"/>
    <cellStyle name="Обычный 52 3 2 4 2 6" xfId="18088" xr:uid="{00000000-0005-0000-0000-000080460000}"/>
    <cellStyle name="Обычный 52 3 2 4 2 6 2" xfId="18089" xr:uid="{00000000-0005-0000-0000-000081460000}"/>
    <cellStyle name="Обычный 52 3 2 4 2 6 2 2" xfId="18090" xr:uid="{00000000-0005-0000-0000-000082460000}"/>
    <cellStyle name="Обычный 52 3 2 4 2 6 3" xfId="18091" xr:uid="{00000000-0005-0000-0000-000083460000}"/>
    <cellStyle name="Обычный 52 3 2 4 2 7" xfId="18092" xr:uid="{00000000-0005-0000-0000-000084460000}"/>
    <cellStyle name="Обычный 52 3 2 4 2 7 2" xfId="18093" xr:uid="{00000000-0005-0000-0000-000085460000}"/>
    <cellStyle name="Обычный 52 3 2 4 2 7 2 2" xfId="18094" xr:uid="{00000000-0005-0000-0000-000086460000}"/>
    <cellStyle name="Обычный 52 3 2 4 2 7 3" xfId="18095" xr:uid="{00000000-0005-0000-0000-000087460000}"/>
    <cellStyle name="Обычный 52 3 2 4 2 8" xfId="18096" xr:uid="{00000000-0005-0000-0000-000088460000}"/>
    <cellStyle name="Обычный 52 3 2 4 2 8 2" xfId="18097" xr:uid="{00000000-0005-0000-0000-000089460000}"/>
    <cellStyle name="Обычный 52 3 2 4 2 9" xfId="18098" xr:uid="{00000000-0005-0000-0000-00008A460000}"/>
    <cellStyle name="Обычный 52 3 2 4 3" xfId="18099" xr:uid="{00000000-0005-0000-0000-00008B460000}"/>
    <cellStyle name="Обычный 52 3 2 4 3 2" xfId="18100" xr:uid="{00000000-0005-0000-0000-00008C460000}"/>
    <cellStyle name="Обычный 52 3 2 4 3 2 2" xfId="18101" xr:uid="{00000000-0005-0000-0000-00008D460000}"/>
    <cellStyle name="Обычный 52 3 2 4 3 2 2 2" xfId="18102" xr:uid="{00000000-0005-0000-0000-00008E460000}"/>
    <cellStyle name="Обычный 52 3 2 4 3 2 3" xfId="18103" xr:uid="{00000000-0005-0000-0000-00008F460000}"/>
    <cellStyle name="Обычный 52 3 2 4 3 3" xfId="18104" xr:uid="{00000000-0005-0000-0000-000090460000}"/>
    <cellStyle name="Обычный 52 3 2 4 3 3 2" xfId="18105" xr:uid="{00000000-0005-0000-0000-000091460000}"/>
    <cellStyle name="Обычный 52 3 2 4 3 3 2 2" xfId="18106" xr:uid="{00000000-0005-0000-0000-000092460000}"/>
    <cellStyle name="Обычный 52 3 2 4 3 3 3" xfId="18107" xr:uid="{00000000-0005-0000-0000-000093460000}"/>
    <cellStyle name="Обычный 52 3 2 4 3 4" xfId="18108" xr:uid="{00000000-0005-0000-0000-000094460000}"/>
    <cellStyle name="Обычный 52 3 2 4 3 4 2" xfId="18109" xr:uid="{00000000-0005-0000-0000-000095460000}"/>
    <cellStyle name="Обычный 52 3 2 4 3 4 2 2" xfId="18110" xr:uid="{00000000-0005-0000-0000-000096460000}"/>
    <cellStyle name="Обычный 52 3 2 4 3 4 3" xfId="18111" xr:uid="{00000000-0005-0000-0000-000097460000}"/>
    <cellStyle name="Обычный 52 3 2 4 3 5" xfId="18112" xr:uid="{00000000-0005-0000-0000-000098460000}"/>
    <cellStyle name="Обычный 52 3 2 4 3 5 2" xfId="18113" xr:uid="{00000000-0005-0000-0000-000099460000}"/>
    <cellStyle name="Обычный 52 3 2 4 3 6" xfId="18114" xr:uid="{00000000-0005-0000-0000-00009A460000}"/>
    <cellStyle name="Обычный 52 3 2 4 4" xfId="18115" xr:uid="{00000000-0005-0000-0000-00009B460000}"/>
    <cellStyle name="Обычный 52 3 2 4 4 2" xfId="18116" xr:uid="{00000000-0005-0000-0000-00009C460000}"/>
    <cellStyle name="Обычный 52 3 2 4 4 2 2" xfId="18117" xr:uid="{00000000-0005-0000-0000-00009D460000}"/>
    <cellStyle name="Обычный 52 3 2 4 4 2 2 2" xfId="18118" xr:uid="{00000000-0005-0000-0000-00009E460000}"/>
    <cellStyle name="Обычный 52 3 2 4 4 2 3" xfId="18119" xr:uid="{00000000-0005-0000-0000-00009F460000}"/>
    <cellStyle name="Обычный 52 3 2 4 4 3" xfId="18120" xr:uid="{00000000-0005-0000-0000-0000A0460000}"/>
    <cellStyle name="Обычный 52 3 2 4 4 3 2" xfId="18121" xr:uid="{00000000-0005-0000-0000-0000A1460000}"/>
    <cellStyle name="Обычный 52 3 2 4 4 4" xfId="18122" xr:uid="{00000000-0005-0000-0000-0000A2460000}"/>
    <cellStyle name="Обычный 52 3 2 4 5" xfId="18123" xr:uid="{00000000-0005-0000-0000-0000A3460000}"/>
    <cellStyle name="Обычный 52 3 2 4 5 2" xfId="18124" xr:uid="{00000000-0005-0000-0000-0000A4460000}"/>
    <cellStyle name="Обычный 52 3 2 4 5 2 2" xfId="18125" xr:uid="{00000000-0005-0000-0000-0000A5460000}"/>
    <cellStyle name="Обычный 52 3 2 4 5 3" xfId="18126" xr:uid="{00000000-0005-0000-0000-0000A6460000}"/>
    <cellStyle name="Обычный 52 3 2 4 6" xfId="18127" xr:uid="{00000000-0005-0000-0000-0000A7460000}"/>
    <cellStyle name="Обычный 52 3 2 4 6 2" xfId="18128" xr:uid="{00000000-0005-0000-0000-0000A8460000}"/>
    <cellStyle name="Обычный 52 3 2 4 6 2 2" xfId="18129" xr:uid="{00000000-0005-0000-0000-0000A9460000}"/>
    <cellStyle name="Обычный 52 3 2 4 6 3" xfId="18130" xr:uid="{00000000-0005-0000-0000-0000AA460000}"/>
    <cellStyle name="Обычный 52 3 2 4 7" xfId="18131" xr:uid="{00000000-0005-0000-0000-0000AB460000}"/>
    <cellStyle name="Обычный 52 3 2 4 7 2" xfId="18132" xr:uid="{00000000-0005-0000-0000-0000AC460000}"/>
    <cellStyle name="Обычный 52 3 2 4 7 2 2" xfId="18133" xr:uid="{00000000-0005-0000-0000-0000AD460000}"/>
    <cellStyle name="Обычный 52 3 2 4 7 3" xfId="18134" xr:uid="{00000000-0005-0000-0000-0000AE460000}"/>
    <cellStyle name="Обычный 52 3 2 4 8" xfId="18135" xr:uid="{00000000-0005-0000-0000-0000AF460000}"/>
    <cellStyle name="Обычный 52 3 2 4 8 2" xfId="18136" xr:uid="{00000000-0005-0000-0000-0000B0460000}"/>
    <cellStyle name="Обычный 52 3 2 4 8 2 2" xfId="18137" xr:uid="{00000000-0005-0000-0000-0000B1460000}"/>
    <cellStyle name="Обычный 52 3 2 4 8 3" xfId="18138" xr:uid="{00000000-0005-0000-0000-0000B2460000}"/>
    <cellStyle name="Обычный 52 3 2 4 9" xfId="18139" xr:uid="{00000000-0005-0000-0000-0000B3460000}"/>
    <cellStyle name="Обычный 52 3 2 4 9 2" xfId="18140" xr:uid="{00000000-0005-0000-0000-0000B4460000}"/>
    <cellStyle name="Обычный 52 3 2 5" xfId="18141" xr:uid="{00000000-0005-0000-0000-0000B5460000}"/>
    <cellStyle name="Обычный 52 3 2 5 2" xfId="18142" xr:uid="{00000000-0005-0000-0000-0000B6460000}"/>
    <cellStyle name="Обычный 52 3 2 5 2 2" xfId="18143" xr:uid="{00000000-0005-0000-0000-0000B7460000}"/>
    <cellStyle name="Обычный 52 3 2 5 2 2 2" xfId="18144" xr:uid="{00000000-0005-0000-0000-0000B8460000}"/>
    <cellStyle name="Обычный 52 3 2 5 2 2 2 2" xfId="18145" xr:uid="{00000000-0005-0000-0000-0000B9460000}"/>
    <cellStyle name="Обычный 52 3 2 5 2 2 3" xfId="18146" xr:uid="{00000000-0005-0000-0000-0000BA460000}"/>
    <cellStyle name="Обычный 52 3 2 5 2 3" xfId="18147" xr:uid="{00000000-0005-0000-0000-0000BB460000}"/>
    <cellStyle name="Обычный 52 3 2 5 2 3 2" xfId="18148" xr:uid="{00000000-0005-0000-0000-0000BC460000}"/>
    <cellStyle name="Обычный 52 3 2 5 2 3 2 2" xfId="18149" xr:uid="{00000000-0005-0000-0000-0000BD460000}"/>
    <cellStyle name="Обычный 52 3 2 5 2 3 3" xfId="18150" xr:uid="{00000000-0005-0000-0000-0000BE460000}"/>
    <cellStyle name="Обычный 52 3 2 5 2 4" xfId="18151" xr:uid="{00000000-0005-0000-0000-0000BF460000}"/>
    <cellStyle name="Обычный 52 3 2 5 2 4 2" xfId="18152" xr:uid="{00000000-0005-0000-0000-0000C0460000}"/>
    <cellStyle name="Обычный 52 3 2 5 2 4 2 2" xfId="18153" xr:uid="{00000000-0005-0000-0000-0000C1460000}"/>
    <cellStyle name="Обычный 52 3 2 5 2 4 3" xfId="18154" xr:uid="{00000000-0005-0000-0000-0000C2460000}"/>
    <cellStyle name="Обычный 52 3 2 5 2 5" xfId="18155" xr:uid="{00000000-0005-0000-0000-0000C3460000}"/>
    <cellStyle name="Обычный 52 3 2 5 2 5 2" xfId="18156" xr:uid="{00000000-0005-0000-0000-0000C4460000}"/>
    <cellStyle name="Обычный 52 3 2 5 2 6" xfId="18157" xr:uid="{00000000-0005-0000-0000-0000C5460000}"/>
    <cellStyle name="Обычный 52 3 2 5 3" xfId="18158" xr:uid="{00000000-0005-0000-0000-0000C6460000}"/>
    <cellStyle name="Обычный 52 3 2 5 3 2" xfId="18159" xr:uid="{00000000-0005-0000-0000-0000C7460000}"/>
    <cellStyle name="Обычный 52 3 2 5 3 2 2" xfId="18160" xr:uid="{00000000-0005-0000-0000-0000C8460000}"/>
    <cellStyle name="Обычный 52 3 2 5 3 2 2 2" xfId="18161" xr:uid="{00000000-0005-0000-0000-0000C9460000}"/>
    <cellStyle name="Обычный 52 3 2 5 3 2 3" xfId="18162" xr:uid="{00000000-0005-0000-0000-0000CA460000}"/>
    <cellStyle name="Обычный 52 3 2 5 3 3" xfId="18163" xr:uid="{00000000-0005-0000-0000-0000CB460000}"/>
    <cellStyle name="Обычный 52 3 2 5 3 3 2" xfId="18164" xr:uid="{00000000-0005-0000-0000-0000CC460000}"/>
    <cellStyle name="Обычный 52 3 2 5 3 4" xfId="18165" xr:uid="{00000000-0005-0000-0000-0000CD460000}"/>
    <cellStyle name="Обычный 52 3 2 5 4" xfId="18166" xr:uid="{00000000-0005-0000-0000-0000CE460000}"/>
    <cellStyle name="Обычный 52 3 2 5 4 2" xfId="18167" xr:uid="{00000000-0005-0000-0000-0000CF460000}"/>
    <cellStyle name="Обычный 52 3 2 5 4 2 2" xfId="18168" xr:uid="{00000000-0005-0000-0000-0000D0460000}"/>
    <cellStyle name="Обычный 52 3 2 5 4 3" xfId="18169" xr:uid="{00000000-0005-0000-0000-0000D1460000}"/>
    <cellStyle name="Обычный 52 3 2 5 5" xfId="18170" xr:uid="{00000000-0005-0000-0000-0000D2460000}"/>
    <cellStyle name="Обычный 52 3 2 5 5 2" xfId="18171" xr:uid="{00000000-0005-0000-0000-0000D3460000}"/>
    <cellStyle name="Обычный 52 3 2 5 5 2 2" xfId="18172" xr:uid="{00000000-0005-0000-0000-0000D4460000}"/>
    <cellStyle name="Обычный 52 3 2 5 5 3" xfId="18173" xr:uid="{00000000-0005-0000-0000-0000D5460000}"/>
    <cellStyle name="Обычный 52 3 2 5 6" xfId="18174" xr:uid="{00000000-0005-0000-0000-0000D6460000}"/>
    <cellStyle name="Обычный 52 3 2 5 6 2" xfId="18175" xr:uid="{00000000-0005-0000-0000-0000D7460000}"/>
    <cellStyle name="Обычный 52 3 2 5 6 2 2" xfId="18176" xr:uid="{00000000-0005-0000-0000-0000D8460000}"/>
    <cellStyle name="Обычный 52 3 2 5 6 3" xfId="18177" xr:uid="{00000000-0005-0000-0000-0000D9460000}"/>
    <cellStyle name="Обычный 52 3 2 5 7" xfId="18178" xr:uid="{00000000-0005-0000-0000-0000DA460000}"/>
    <cellStyle name="Обычный 52 3 2 5 7 2" xfId="18179" xr:uid="{00000000-0005-0000-0000-0000DB460000}"/>
    <cellStyle name="Обычный 52 3 2 5 7 2 2" xfId="18180" xr:uid="{00000000-0005-0000-0000-0000DC460000}"/>
    <cellStyle name="Обычный 52 3 2 5 7 3" xfId="18181" xr:uid="{00000000-0005-0000-0000-0000DD460000}"/>
    <cellStyle name="Обычный 52 3 2 5 8" xfId="18182" xr:uid="{00000000-0005-0000-0000-0000DE460000}"/>
    <cellStyle name="Обычный 52 3 2 5 8 2" xfId="18183" xr:uid="{00000000-0005-0000-0000-0000DF460000}"/>
    <cellStyle name="Обычный 52 3 2 5 9" xfId="18184" xr:uid="{00000000-0005-0000-0000-0000E0460000}"/>
    <cellStyle name="Обычный 52 3 2 6" xfId="18185" xr:uid="{00000000-0005-0000-0000-0000E1460000}"/>
    <cellStyle name="Обычный 52 3 2 6 2" xfId="18186" xr:uid="{00000000-0005-0000-0000-0000E2460000}"/>
    <cellStyle name="Обычный 52 3 2 6 2 2" xfId="18187" xr:uid="{00000000-0005-0000-0000-0000E3460000}"/>
    <cellStyle name="Обычный 52 3 2 6 2 2 2" xfId="18188" xr:uid="{00000000-0005-0000-0000-0000E4460000}"/>
    <cellStyle name="Обычный 52 3 2 6 2 3" xfId="18189" xr:uid="{00000000-0005-0000-0000-0000E5460000}"/>
    <cellStyle name="Обычный 52 3 2 6 3" xfId="18190" xr:uid="{00000000-0005-0000-0000-0000E6460000}"/>
    <cellStyle name="Обычный 52 3 2 6 3 2" xfId="18191" xr:uid="{00000000-0005-0000-0000-0000E7460000}"/>
    <cellStyle name="Обычный 52 3 2 6 3 2 2" xfId="18192" xr:uid="{00000000-0005-0000-0000-0000E8460000}"/>
    <cellStyle name="Обычный 52 3 2 6 3 3" xfId="18193" xr:uid="{00000000-0005-0000-0000-0000E9460000}"/>
    <cellStyle name="Обычный 52 3 2 6 4" xfId="18194" xr:uid="{00000000-0005-0000-0000-0000EA460000}"/>
    <cellStyle name="Обычный 52 3 2 6 4 2" xfId="18195" xr:uid="{00000000-0005-0000-0000-0000EB460000}"/>
    <cellStyle name="Обычный 52 3 2 6 4 2 2" xfId="18196" xr:uid="{00000000-0005-0000-0000-0000EC460000}"/>
    <cellStyle name="Обычный 52 3 2 6 4 3" xfId="18197" xr:uid="{00000000-0005-0000-0000-0000ED460000}"/>
    <cellStyle name="Обычный 52 3 2 6 5" xfId="18198" xr:uid="{00000000-0005-0000-0000-0000EE460000}"/>
    <cellStyle name="Обычный 52 3 2 6 5 2" xfId="18199" xr:uid="{00000000-0005-0000-0000-0000EF460000}"/>
    <cellStyle name="Обычный 52 3 2 6 6" xfId="18200" xr:uid="{00000000-0005-0000-0000-0000F0460000}"/>
    <cellStyle name="Обычный 52 3 2 7" xfId="18201" xr:uid="{00000000-0005-0000-0000-0000F1460000}"/>
    <cellStyle name="Обычный 52 3 2 7 2" xfId="18202" xr:uid="{00000000-0005-0000-0000-0000F2460000}"/>
    <cellStyle name="Обычный 52 3 2 7 2 2" xfId="18203" xr:uid="{00000000-0005-0000-0000-0000F3460000}"/>
    <cellStyle name="Обычный 52 3 2 7 2 2 2" xfId="18204" xr:uid="{00000000-0005-0000-0000-0000F4460000}"/>
    <cellStyle name="Обычный 52 3 2 7 2 3" xfId="18205" xr:uid="{00000000-0005-0000-0000-0000F5460000}"/>
    <cellStyle name="Обычный 52 3 2 7 3" xfId="18206" xr:uid="{00000000-0005-0000-0000-0000F6460000}"/>
    <cellStyle name="Обычный 52 3 2 7 3 2" xfId="18207" xr:uid="{00000000-0005-0000-0000-0000F7460000}"/>
    <cellStyle name="Обычный 52 3 2 7 4" xfId="18208" xr:uid="{00000000-0005-0000-0000-0000F8460000}"/>
    <cellStyle name="Обычный 52 3 2 8" xfId="18209" xr:uid="{00000000-0005-0000-0000-0000F9460000}"/>
    <cellStyle name="Обычный 52 3 2 8 2" xfId="18210" xr:uid="{00000000-0005-0000-0000-0000FA460000}"/>
    <cellStyle name="Обычный 52 3 2 8 2 2" xfId="18211" xr:uid="{00000000-0005-0000-0000-0000FB460000}"/>
    <cellStyle name="Обычный 52 3 2 8 3" xfId="18212" xr:uid="{00000000-0005-0000-0000-0000FC460000}"/>
    <cellStyle name="Обычный 52 3 2 9" xfId="18213" xr:uid="{00000000-0005-0000-0000-0000FD460000}"/>
    <cellStyle name="Обычный 52 3 2 9 2" xfId="18214" xr:uid="{00000000-0005-0000-0000-0000FE460000}"/>
    <cellStyle name="Обычный 52 3 2 9 2 2" xfId="18215" xr:uid="{00000000-0005-0000-0000-0000FF460000}"/>
    <cellStyle name="Обычный 52 3 2 9 3" xfId="18216" xr:uid="{00000000-0005-0000-0000-000000470000}"/>
    <cellStyle name="Обычный 52 3 3" xfId="18217" xr:uid="{00000000-0005-0000-0000-000001470000}"/>
    <cellStyle name="Обычный 52 3 3 10" xfId="18218" xr:uid="{00000000-0005-0000-0000-000002470000}"/>
    <cellStyle name="Обычный 52 3 3 10 2" xfId="18219" xr:uid="{00000000-0005-0000-0000-000003470000}"/>
    <cellStyle name="Обычный 52 3 3 10 2 2" xfId="18220" xr:uid="{00000000-0005-0000-0000-000004470000}"/>
    <cellStyle name="Обычный 52 3 3 10 3" xfId="18221" xr:uid="{00000000-0005-0000-0000-000005470000}"/>
    <cellStyle name="Обычный 52 3 3 11" xfId="18222" xr:uid="{00000000-0005-0000-0000-000006470000}"/>
    <cellStyle name="Обычный 52 3 3 11 2" xfId="18223" xr:uid="{00000000-0005-0000-0000-000007470000}"/>
    <cellStyle name="Обычный 52 3 3 12" xfId="18224" xr:uid="{00000000-0005-0000-0000-000008470000}"/>
    <cellStyle name="Обычный 52 3 3 2" xfId="18225" xr:uid="{00000000-0005-0000-0000-000009470000}"/>
    <cellStyle name="Обычный 52 3 3 2 10" xfId="18226" xr:uid="{00000000-0005-0000-0000-00000A470000}"/>
    <cellStyle name="Обычный 52 3 3 2 10 2" xfId="18227" xr:uid="{00000000-0005-0000-0000-00000B470000}"/>
    <cellStyle name="Обычный 52 3 3 2 11" xfId="18228" xr:uid="{00000000-0005-0000-0000-00000C470000}"/>
    <cellStyle name="Обычный 52 3 3 2 2" xfId="18229" xr:uid="{00000000-0005-0000-0000-00000D470000}"/>
    <cellStyle name="Обычный 52 3 3 2 2 10" xfId="18230" xr:uid="{00000000-0005-0000-0000-00000E470000}"/>
    <cellStyle name="Обычный 52 3 3 2 2 2" xfId="18231" xr:uid="{00000000-0005-0000-0000-00000F470000}"/>
    <cellStyle name="Обычный 52 3 3 2 2 2 2" xfId="18232" xr:uid="{00000000-0005-0000-0000-000010470000}"/>
    <cellStyle name="Обычный 52 3 3 2 2 2 2 2" xfId="18233" xr:uid="{00000000-0005-0000-0000-000011470000}"/>
    <cellStyle name="Обычный 52 3 3 2 2 2 2 2 2" xfId="18234" xr:uid="{00000000-0005-0000-0000-000012470000}"/>
    <cellStyle name="Обычный 52 3 3 2 2 2 2 2 2 2" xfId="18235" xr:uid="{00000000-0005-0000-0000-000013470000}"/>
    <cellStyle name="Обычный 52 3 3 2 2 2 2 2 3" xfId="18236" xr:uid="{00000000-0005-0000-0000-000014470000}"/>
    <cellStyle name="Обычный 52 3 3 2 2 2 2 3" xfId="18237" xr:uid="{00000000-0005-0000-0000-000015470000}"/>
    <cellStyle name="Обычный 52 3 3 2 2 2 2 3 2" xfId="18238" xr:uid="{00000000-0005-0000-0000-000016470000}"/>
    <cellStyle name="Обычный 52 3 3 2 2 2 2 3 2 2" xfId="18239" xr:uid="{00000000-0005-0000-0000-000017470000}"/>
    <cellStyle name="Обычный 52 3 3 2 2 2 2 3 3" xfId="18240" xr:uid="{00000000-0005-0000-0000-000018470000}"/>
    <cellStyle name="Обычный 52 3 3 2 2 2 2 4" xfId="18241" xr:uid="{00000000-0005-0000-0000-000019470000}"/>
    <cellStyle name="Обычный 52 3 3 2 2 2 2 4 2" xfId="18242" xr:uid="{00000000-0005-0000-0000-00001A470000}"/>
    <cellStyle name="Обычный 52 3 3 2 2 2 2 4 2 2" xfId="18243" xr:uid="{00000000-0005-0000-0000-00001B470000}"/>
    <cellStyle name="Обычный 52 3 3 2 2 2 2 4 3" xfId="18244" xr:uid="{00000000-0005-0000-0000-00001C470000}"/>
    <cellStyle name="Обычный 52 3 3 2 2 2 2 5" xfId="18245" xr:uid="{00000000-0005-0000-0000-00001D470000}"/>
    <cellStyle name="Обычный 52 3 3 2 2 2 2 5 2" xfId="18246" xr:uid="{00000000-0005-0000-0000-00001E470000}"/>
    <cellStyle name="Обычный 52 3 3 2 2 2 2 6" xfId="18247" xr:uid="{00000000-0005-0000-0000-00001F470000}"/>
    <cellStyle name="Обычный 52 3 3 2 2 2 3" xfId="18248" xr:uid="{00000000-0005-0000-0000-000020470000}"/>
    <cellStyle name="Обычный 52 3 3 2 2 2 3 2" xfId="18249" xr:uid="{00000000-0005-0000-0000-000021470000}"/>
    <cellStyle name="Обычный 52 3 3 2 2 2 3 2 2" xfId="18250" xr:uid="{00000000-0005-0000-0000-000022470000}"/>
    <cellStyle name="Обычный 52 3 3 2 2 2 3 2 2 2" xfId="18251" xr:uid="{00000000-0005-0000-0000-000023470000}"/>
    <cellStyle name="Обычный 52 3 3 2 2 2 3 2 3" xfId="18252" xr:uid="{00000000-0005-0000-0000-000024470000}"/>
    <cellStyle name="Обычный 52 3 3 2 2 2 3 3" xfId="18253" xr:uid="{00000000-0005-0000-0000-000025470000}"/>
    <cellStyle name="Обычный 52 3 3 2 2 2 3 3 2" xfId="18254" xr:uid="{00000000-0005-0000-0000-000026470000}"/>
    <cellStyle name="Обычный 52 3 3 2 2 2 3 4" xfId="18255" xr:uid="{00000000-0005-0000-0000-000027470000}"/>
    <cellStyle name="Обычный 52 3 3 2 2 2 4" xfId="18256" xr:uid="{00000000-0005-0000-0000-000028470000}"/>
    <cellStyle name="Обычный 52 3 3 2 2 2 4 2" xfId="18257" xr:uid="{00000000-0005-0000-0000-000029470000}"/>
    <cellStyle name="Обычный 52 3 3 2 2 2 4 2 2" xfId="18258" xr:uid="{00000000-0005-0000-0000-00002A470000}"/>
    <cellStyle name="Обычный 52 3 3 2 2 2 4 3" xfId="18259" xr:uid="{00000000-0005-0000-0000-00002B470000}"/>
    <cellStyle name="Обычный 52 3 3 2 2 2 5" xfId="18260" xr:uid="{00000000-0005-0000-0000-00002C470000}"/>
    <cellStyle name="Обычный 52 3 3 2 2 2 5 2" xfId="18261" xr:uid="{00000000-0005-0000-0000-00002D470000}"/>
    <cellStyle name="Обычный 52 3 3 2 2 2 5 2 2" xfId="18262" xr:uid="{00000000-0005-0000-0000-00002E470000}"/>
    <cellStyle name="Обычный 52 3 3 2 2 2 5 3" xfId="18263" xr:uid="{00000000-0005-0000-0000-00002F470000}"/>
    <cellStyle name="Обычный 52 3 3 2 2 2 6" xfId="18264" xr:uid="{00000000-0005-0000-0000-000030470000}"/>
    <cellStyle name="Обычный 52 3 3 2 2 2 6 2" xfId="18265" xr:uid="{00000000-0005-0000-0000-000031470000}"/>
    <cellStyle name="Обычный 52 3 3 2 2 2 6 2 2" xfId="18266" xr:uid="{00000000-0005-0000-0000-000032470000}"/>
    <cellStyle name="Обычный 52 3 3 2 2 2 6 3" xfId="18267" xr:uid="{00000000-0005-0000-0000-000033470000}"/>
    <cellStyle name="Обычный 52 3 3 2 2 2 7" xfId="18268" xr:uid="{00000000-0005-0000-0000-000034470000}"/>
    <cellStyle name="Обычный 52 3 3 2 2 2 7 2" xfId="18269" xr:uid="{00000000-0005-0000-0000-000035470000}"/>
    <cellStyle name="Обычный 52 3 3 2 2 2 7 2 2" xfId="18270" xr:uid="{00000000-0005-0000-0000-000036470000}"/>
    <cellStyle name="Обычный 52 3 3 2 2 2 7 3" xfId="18271" xr:uid="{00000000-0005-0000-0000-000037470000}"/>
    <cellStyle name="Обычный 52 3 3 2 2 2 8" xfId="18272" xr:uid="{00000000-0005-0000-0000-000038470000}"/>
    <cellStyle name="Обычный 52 3 3 2 2 2 8 2" xfId="18273" xr:uid="{00000000-0005-0000-0000-000039470000}"/>
    <cellStyle name="Обычный 52 3 3 2 2 2 9" xfId="18274" xr:uid="{00000000-0005-0000-0000-00003A470000}"/>
    <cellStyle name="Обычный 52 3 3 2 2 3" xfId="18275" xr:uid="{00000000-0005-0000-0000-00003B470000}"/>
    <cellStyle name="Обычный 52 3 3 2 2 3 2" xfId="18276" xr:uid="{00000000-0005-0000-0000-00003C470000}"/>
    <cellStyle name="Обычный 52 3 3 2 2 3 2 2" xfId="18277" xr:uid="{00000000-0005-0000-0000-00003D470000}"/>
    <cellStyle name="Обычный 52 3 3 2 2 3 2 2 2" xfId="18278" xr:uid="{00000000-0005-0000-0000-00003E470000}"/>
    <cellStyle name="Обычный 52 3 3 2 2 3 2 3" xfId="18279" xr:uid="{00000000-0005-0000-0000-00003F470000}"/>
    <cellStyle name="Обычный 52 3 3 2 2 3 3" xfId="18280" xr:uid="{00000000-0005-0000-0000-000040470000}"/>
    <cellStyle name="Обычный 52 3 3 2 2 3 3 2" xfId="18281" xr:uid="{00000000-0005-0000-0000-000041470000}"/>
    <cellStyle name="Обычный 52 3 3 2 2 3 3 2 2" xfId="18282" xr:uid="{00000000-0005-0000-0000-000042470000}"/>
    <cellStyle name="Обычный 52 3 3 2 2 3 3 3" xfId="18283" xr:uid="{00000000-0005-0000-0000-000043470000}"/>
    <cellStyle name="Обычный 52 3 3 2 2 3 4" xfId="18284" xr:uid="{00000000-0005-0000-0000-000044470000}"/>
    <cellStyle name="Обычный 52 3 3 2 2 3 4 2" xfId="18285" xr:uid="{00000000-0005-0000-0000-000045470000}"/>
    <cellStyle name="Обычный 52 3 3 2 2 3 4 2 2" xfId="18286" xr:uid="{00000000-0005-0000-0000-000046470000}"/>
    <cellStyle name="Обычный 52 3 3 2 2 3 4 3" xfId="18287" xr:uid="{00000000-0005-0000-0000-000047470000}"/>
    <cellStyle name="Обычный 52 3 3 2 2 3 5" xfId="18288" xr:uid="{00000000-0005-0000-0000-000048470000}"/>
    <cellStyle name="Обычный 52 3 3 2 2 3 5 2" xfId="18289" xr:uid="{00000000-0005-0000-0000-000049470000}"/>
    <cellStyle name="Обычный 52 3 3 2 2 3 6" xfId="18290" xr:uid="{00000000-0005-0000-0000-00004A470000}"/>
    <cellStyle name="Обычный 52 3 3 2 2 4" xfId="18291" xr:uid="{00000000-0005-0000-0000-00004B470000}"/>
    <cellStyle name="Обычный 52 3 3 2 2 4 2" xfId="18292" xr:uid="{00000000-0005-0000-0000-00004C470000}"/>
    <cellStyle name="Обычный 52 3 3 2 2 4 2 2" xfId="18293" xr:uid="{00000000-0005-0000-0000-00004D470000}"/>
    <cellStyle name="Обычный 52 3 3 2 2 4 2 2 2" xfId="18294" xr:uid="{00000000-0005-0000-0000-00004E470000}"/>
    <cellStyle name="Обычный 52 3 3 2 2 4 2 3" xfId="18295" xr:uid="{00000000-0005-0000-0000-00004F470000}"/>
    <cellStyle name="Обычный 52 3 3 2 2 4 3" xfId="18296" xr:uid="{00000000-0005-0000-0000-000050470000}"/>
    <cellStyle name="Обычный 52 3 3 2 2 4 3 2" xfId="18297" xr:uid="{00000000-0005-0000-0000-000051470000}"/>
    <cellStyle name="Обычный 52 3 3 2 2 4 4" xfId="18298" xr:uid="{00000000-0005-0000-0000-000052470000}"/>
    <cellStyle name="Обычный 52 3 3 2 2 5" xfId="18299" xr:uid="{00000000-0005-0000-0000-000053470000}"/>
    <cellStyle name="Обычный 52 3 3 2 2 5 2" xfId="18300" xr:uid="{00000000-0005-0000-0000-000054470000}"/>
    <cellStyle name="Обычный 52 3 3 2 2 5 2 2" xfId="18301" xr:uid="{00000000-0005-0000-0000-000055470000}"/>
    <cellStyle name="Обычный 52 3 3 2 2 5 3" xfId="18302" xr:uid="{00000000-0005-0000-0000-000056470000}"/>
    <cellStyle name="Обычный 52 3 3 2 2 6" xfId="18303" xr:uid="{00000000-0005-0000-0000-000057470000}"/>
    <cellStyle name="Обычный 52 3 3 2 2 6 2" xfId="18304" xr:uid="{00000000-0005-0000-0000-000058470000}"/>
    <cellStyle name="Обычный 52 3 3 2 2 6 2 2" xfId="18305" xr:uid="{00000000-0005-0000-0000-000059470000}"/>
    <cellStyle name="Обычный 52 3 3 2 2 6 3" xfId="18306" xr:uid="{00000000-0005-0000-0000-00005A470000}"/>
    <cellStyle name="Обычный 52 3 3 2 2 7" xfId="18307" xr:uid="{00000000-0005-0000-0000-00005B470000}"/>
    <cellStyle name="Обычный 52 3 3 2 2 7 2" xfId="18308" xr:uid="{00000000-0005-0000-0000-00005C470000}"/>
    <cellStyle name="Обычный 52 3 3 2 2 7 2 2" xfId="18309" xr:uid="{00000000-0005-0000-0000-00005D470000}"/>
    <cellStyle name="Обычный 52 3 3 2 2 7 3" xfId="18310" xr:uid="{00000000-0005-0000-0000-00005E470000}"/>
    <cellStyle name="Обычный 52 3 3 2 2 8" xfId="18311" xr:uid="{00000000-0005-0000-0000-00005F470000}"/>
    <cellStyle name="Обычный 52 3 3 2 2 8 2" xfId="18312" xr:uid="{00000000-0005-0000-0000-000060470000}"/>
    <cellStyle name="Обычный 52 3 3 2 2 8 2 2" xfId="18313" xr:uid="{00000000-0005-0000-0000-000061470000}"/>
    <cellStyle name="Обычный 52 3 3 2 2 8 3" xfId="18314" xr:uid="{00000000-0005-0000-0000-000062470000}"/>
    <cellStyle name="Обычный 52 3 3 2 2 9" xfId="18315" xr:uid="{00000000-0005-0000-0000-000063470000}"/>
    <cellStyle name="Обычный 52 3 3 2 2 9 2" xfId="18316" xr:uid="{00000000-0005-0000-0000-000064470000}"/>
    <cellStyle name="Обычный 52 3 3 2 3" xfId="18317" xr:uid="{00000000-0005-0000-0000-000065470000}"/>
    <cellStyle name="Обычный 52 3 3 2 3 2" xfId="18318" xr:uid="{00000000-0005-0000-0000-000066470000}"/>
    <cellStyle name="Обычный 52 3 3 2 3 2 2" xfId="18319" xr:uid="{00000000-0005-0000-0000-000067470000}"/>
    <cellStyle name="Обычный 52 3 3 2 3 2 2 2" xfId="18320" xr:uid="{00000000-0005-0000-0000-000068470000}"/>
    <cellStyle name="Обычный 52 3 3 2 3 2 2 2 2" xfId="18321" xr:uid="{00000000-0005-0000-0000-000069470000}"/>
    <cellStyle name="Обычный 52 3 3 2 3 2 2 3" xfId="18322" xr:uid="{00000000-0005-0000-0000-00006A470000}"/>
    <cellStyle name="Обычный 52 3 3 2 3 2 3" xfId="18323" xr:uid="{00000000-0005-0000-0000-00006B470000}"/>
    <cellStyle name="Обычный 52 3 3 2 3 2 3 2" xfId="18324" xr:uid="{00000000-0005-0000-0000-00006C470000}"/>
    <cellStyle name="Обычный 52 3 3 2 3 2 3 2 2" xfId="18325" xr:uid="{00000000-0005-0000-0000-00006D470000}"/>
    <cellStyle name="Обычный 52 3 3 2 3 2 3 3" xfId="18326" xr:uid="{00000000-0005-0000-0000-00006E470000}"/>
    <cellStyle name="Обычный 52 3 3 2 3 2 4" xfId="18327" xr:uid="{00000000-0005-0000-0000-00006F470000}"/>
    <cellStyle name="Обычный 52 3 3 2 3 2 4 2" xfId="18328" xr:uid="{00000000-0005-0000-0000-000070470000}"/>
    <cellStyle name="Обычный 52 3 3 2 3 2 4 2 2" xfId="18329" xr:uid="{00000000-0005-0000-0000-000071470000}"/>
    <cellStyle name="Обычный 52 3 3 2 3 2 4 3" xfId="18330" xr:uid="{00000000-0005-0000-0000-000072470000}"/>
    <cellStyle name="Обычный 52 3 3 2 3 2 5" xfId="18331" xr:uid="{00000000-0005-0000-0000-000073470000}"/>
    <cellStyle name="Обычный 52 3 3 2 3 2 5 2" xfId="18332" xr:uid="{00000000-0005-0000-0000-000074470000}"/>
    <cellStyle name="Обычный 52 3 3 2 3 2 6" xfId="18333" xr:uid="{00000000-0005-0000-0000-000075470000}"/>
    <cellStyle name="Обычный 52 3 3 2 3 3" xfId="18334" xr:uid="{00000000-0005-0000-0000-000076470000}"/>
    <cellStyle name="Обычный 52 3 3 2 3 3 2" xfId="18335" xr:uid="{00000000-0005-0000-0000-000077470000}"/>
    <cellStyle name="Обычный 52 3 3 2 3 3 2 2" xfId="18336" xr:uid="{00000000-0005-0000-0000-000078470000}"/>
    <cellStyle name="Обычный 52 3 3 2 3 3 2 2 2" xfId="18337" xr:uid="{00000000-0005-0000-0000-000079470000}"/>
    <cellStyle name="Обычный 52 3 3 2 3 3 2 3" xfId="18338" xr:uid="{00000000-0005-0000-0000-00007A470000}"/>
    <cellStyle name="Обычный 52 3 3 2 3 3 3" xfId="18339" xr:uid="{00000000-0005-0000-0000-00007B470000}"/>
    <cellStyle name="Обычный 52 3 3 2 3 3 3 2" xfId="18340" xr:uid="{00000000-0005-0000-0000-00007C470000}"/>
    <cellStyle name="Обычный 52 3 3 2 3 3 4" xfId="18341" xr:uid="{00000000-0005-0000-0000-00007D470000}"/>
    <cellStyle name="Обычный 52 3 3 2 3 4" xfId="18342" xr:uid="{00000000-0005-0000-0000-00007E470000}"/>
    <cellStyle name="Обычный 52 3 3 2 3 4 2" xfId="18343" xr:uid="{00000000-0005-0000-0000-00007F470000}"/>
    <cellStyle name="Обычный 52 3 3 2 3 4 2 2" xfId="18344" xr:uid="{00000000-0005-0000-0000-000080470000}"/>
    <cellStyle name="Обычный 52 3 3 2 3 4 3" xfId="18345" xr:uid="{00000000-0005-0000-0000-000081470000}"/>
    <cellStyle name="Обычный 52 3 3 2 3 5" xfId="18346" xr:uid="{00000000-0005-0000-0000-000082470000}"/>
    <cellStyle name="Обычный 52 3 3 2 3 5 2" xfId="18347" xr:uid="{00000000-0005-0000-0000-000083470000}"/>
    <cellStyle name="Обычный 52 3 3 2 3 5 2 2" xfId="18348" xr:uid="{00000000-0005-0000-0000-000084470000}"/>
    <cellStyle name="Обычный 52 3 3 2 3 5 3" xfId="18349" xr:uid="{00000000-0005-0000-0000-000085470000}"/>
    <cellStyle name="Обычный 52 3 3 2 3 6" xfId="18350" xr:uid="{00000000-0005-0000-0000-000086470000}"/>
    <cellStyle name="Обычный 52 3 3 2 3 6 2" xfId="18351" xr:uid="{00000000-0005-0000-0000-000087470000}"/>
    <cellStyle name="Обычный 52 3 3 2 3 6 2 2" xfId="18352" xr:uid="{00000000-0005-0000-0000-000088470000}"/>
    <cellStyle name="Обычный 52 3 3 2 3 6 3" xfId="18353" xr:uid="{00000000-0005-0000-0000-000089470000}"/>
    <cellStyle name="Обычный 52 3 3 2 3 7" xfId="18354" xr:uid="{00000000-0005-0000-0000-00008A470000}"/>
    <cellStyle name="Обычный 52 3 3 2 3 7 2" xfId="18355" xr:uid="{00000000-0005-0000-0000-00008B470000}"/>
    <cellStyle name="Обычный 52 3 3 2 3 7 2 2" xfId="18356" xr:uid="{00000000-0005-0000-0000-00008C470000}"/>
    <cellStyle name="Обычный 52 3 3 2 3 7 3" xfId="18357" xr:uid="{00000000-0005-0000-0000-00008D470000}"/>
    <cellStyle name="Обычный 52 3 3 2 3 8" xfId="18358" xr:uid="{00000000-0005-0000-0000-00008E470000}"/>
    <cellStyle name="Обычный 52 3 3 2 3 8 2" xfId="18359" xr:uid="{00000000-0005-0000-0000-00008F470000}"/>
    <cellStyle name="Обычный 52 3 3 2 3 9" xfId="18360" xr:uid="{00000000-0005-0000-0000-000090470000}"/>
    <cellStyle name="Обычный 52 3 3 2 4" xfId="18361" xr:uid="{00000000-0005-0000-0000-000091470000}"/>
    <cellStyle name="Обычный 52 3 3 2 4 2" xfId="18362" xr:uid="{00000000-0005-0000-0000-000092470000}"/>
    <cellStyle name="Обычный 52 3 3 2 4 2 2" xfId="18363" xr:uid="{00000000-0005-0000-0000-000093470000}"/>
    <cellStyle name="Обычный 52 3 3 2 4 2 2 2" xfId="18364" xr:uid="{00000000-0005-0000-0000-000094470000}"/>
    <cellStyle name="Обычный 52 3 3 2 4 2 3" xfId="18365" xr:uid="{00000000-0005-0000-0000-000095470000}"/>
    <cellStyle name="Обычный 52 3 3 2 4 3" xfId="18366" xr:uid="{00000000-0005-0000-0000-000096470000}"/>
    <cellStyle name="Обычный 52 3 3 2 4 3 2" xfId="18367" xr:uid="{00000000-0005-0000-0000-000097470000}"/>
    <cellStyle name="Обычный 52 3 3 2 4 3 2 2" xfId="18368" xr:uid="{00000000-0005-0000-0000-000098470000}"/>
    <cellStyle name="Обычный 52 3 3 2 4 3 3" xfId="18369" xr:uid="{00000000-0005-0000-0000-000099470000}"/>
    <cellStyle name="Обычный 52 3 3 2 4 4" xfId="18370" xr:uid="{00000000-0005-0000-0000-00009A470000}"/>
    <cellStyle name="Обычный 52 3 3 2 4 4 2" xfId="18371" xr:uid="{00000000-0005-0000-0000-00009B470000}"/>
    <cellStyle name="Обычный 52 3 3 2 4 4 2 2" xfId="18372" xr:uid="{00000000-0005-0000-0000-00009C470000}"/>
    <cellStyle name="Обычный 52 3 3 2 4 4 3" xfId="18373" xr:uid="{00000000-0005-0000-0000-00009D470000}"/>
    <cellStyle name="Обычный 52 3 3 2 4 5" xfId="18374" xr:uid="{00000000-0005-0000-0000-00009E470000}"/>
    <cellStyle name="Обычный 52 3 3 2 4 5 2" xfId="18375" xr:uid="{00000000-0005-0000-0000-00009F470000}"/>
    <cellStyle name="Обычный 52 3 3 2 4 6" xfId="18376" xr:uid="{00000000-0005-0000-0000-0000A0470000}"/>
    <cellStyle name="Обычный 52 3 3 2 5" xfId="18377" xr:uid="{00000000-0005-0000-0000-0000A1470000}"/>
    <cellStyle name="Обычный 52 3 3 2 5 2" xfId="18378" xr:uid="{00000000-0005-0000-0000-0000A2470000}"/>
    <cellStyle name="Обычный 52 3 3 2 5 2 2" xfId="18379" xr:uid="{00000000-0005-0000-0000-0000A3470000}"/>
    <cellStyle name="Обычный 52 3 3 2 5 2 2 2" xfId="18380" xr:uid="{00000000-0005-0000-0000-0000A4470000}"/>
    <cellStyle name="Обычный 52 3 3 2 5 2 3" xfId="18381" xr:uid="{00000000-0005-0000-0000-0000A5470000}"/>
    <cellStyle name="Обычный 52 3 3 2 5 3" xfId="18382" xr:uid="{00000000-0005-0000-0000-0000A6470000}"/>
    <cellStyle name="Обычный 52 3 3 2 5 3 2" xfId="18383" xr:uid="{00000000-0005-0000-0000-0000A7470000}"/>
    <cellStyle name="Обычный 52 3 3 2 5 4" xfId="18384" xr:uid="{00000000-0005-0000-0000-0000A8470000}"/>
    <cellStyle name="Обычный 52 3 3 2 6" xfId="18385" xr:uid="{00000000-0005-0000-0000-0000A9470000}"/>
    <cellStyle name="Обычный 52 3 3 2 6 2" xfId="18386" xr:uid="{00000000-0005-0000-0000-0000AA470000}"/>
    <cellStyle name="Обычный 52 3 3 2 6 2 2" xfId="18387" xr:uid="{00000000-0005-0000-0000-0000AB470000}"/>
    <cellStyle name="Обычный 52 3 3 2 6 3" xfId="18388" xr:uid="{00000000-0005-0000-0000-0000AC470000}"/>
    <cellStyle name="Обычный 52 3 3 2 7" xfId="18389" xr:uid="{00000000-0005-0000-0000-0000AD470000}"/>
    <cellStyle name="Обычный 52 3 3 2 7 2" xfId="18390" xr:uid="{00000000-0005-0000-0000-0000AE470000}"/>
    <cellStyle name="Обычный 52 3 3 2 7 2 2" xfId="18391" xr:uid="{00000000-0005-0000-0000-0000AF470000}"/>
    <cellStyle name="Обычный 52 3 3 2 7 3" xfId="18392" xr:uid="{00000000-0005-0000-0000-0000B0470000}"/>
    <cellStyle name="Обычный 52 3 3 2 8" xfId="18393" xr:uid="{00000000-0005-0000-0000-0000B1470000}"/>
    <cellStyle name="Обычный 52 3 3 2 8 2" xfId="18394" xr:uid="{00000000-0005-0000-0000-0000B2470000}"/>
    <cellStyle name="Обычный 52 3 3 2 8 2 2" xfId="18395" xr:uid="{00000000-0005-0000-0000-0000B3470000}"/>
    <cellStyle name="Обычный 52 3 3 2 8 3" xfId="18396" xr:uid="{00000000-0005-0000-0000-0000B4470000}"/>
    <cellStyle name="Обычный 52 3 3 2 9" xfId="18397" xr:uid="{00000000-0005-0000-0000-0000B5470000}"/>
    <cellStyle name="Обычный 52 3 3 2 9 2" xfId="18398" xr:uid="{00000000-0005-0000-0000-0000B6470000}"/>
    <cellStyle name="Обычный 52 3 3 2 9 2 2" xfId="18399" xr:uid="{00000000-0005-0000-0000-0000B7470000}"/>
    <cellStyle name="Обычный 52 3 3 2 9 3" xfId="18400" xr:uid="{00000000-0005-0000-0000-0000B8470000}"/>
    <cellStyle name="Обычный 52 3 3 3" xfId="18401" xr:uid="{00000000-0005-0000-0000-0000B9470000}"/>
    <cellStyle name="Обычный 52 3 3 3 10" xfId="18402" xr:uid="{00000000-0005-0000-0000-0000BA470000}"/>
    <cellStyle name="Обычный 52 3 3 3 2" xfId="18403" xr:uid="{00000000-0005-0000-0000-0000BB470000}"/>
    <cellStyle name="Обычный 52 3 3 3 2 2" xfId="18404" xr:uid="{00000000-0005-0000-0000-0000BC470000}"/>
    <cellStyle name="Обычный 52 3 3 3 2 2 2" xfId="18405" xr:uid="{00000000-0005-0000-0000-0000BD470000}"/>
    <cellStyle name="Обычный 52 3 3 3 2 2 2 2" xfId="18406" xr:uid="{00000000-0005-0000-0000-0000BE470000}"/>
    <cellStyle name="Обычный 52 3 3 3 2 2 2 2 2" xfId="18407" xr:uid="{00000000-0005-0000-0000-0000BF470000}"/>
    <cellStyle name="Обычный 52 3 3 3 2 2 2 3" xfId="18408" xr:uid="{00000000-0005-0000-0000-0000C0470000}"/>
    <cellStyle name="Обычный 52 3 3 3 2 2 3" xfId="18409" xr:uid="{00000000-0005-0000-0000-0000C1470000}"/>
    <cellStyle name="Обычный 52 3 3 3 2 2 3 2" xfId="18410" xr:uid="{00000000-0005-0000-0000-0000C2470000}"/>
    <cellStyle name="Обычный 52 3 3 3 2 2 3 2 2" xfId="18411" xr:uid="{00000000-0005-0000-0000-0000C3470000}"/>
    <cellStyle name="Обычный 52 3 3 3 2 2 3 3" xfId="18412" xr:uid="{00000000-0005-0000-0000-0000C4470000}"/>
    <cellStyle name="Обычный 52 3 3 3 2 2 4" xfId="18413" xr:uid="{00000000-0005-0000-0000-0000C5470000}"/>
    <cellStyle name="Обычный 52 3 3 3 2 2 4 2" xfId="18414" xr:uid="{00000000-0005-0000-0000-0000C6470000}"/>
    <cellStyle name="Обычный 52 3 3 3 2 2 4 2 2" xfId="18415" xr:uid="{00000000-0005-0000-0000-0000C7470000}"/>
    <cellStyle name="Обычный 52 3 3 3 2 2 4 3" xfId="18416" xr:uid="{00000000-0005-0000-0000-0000C8470000}"/>
    <cellStyle name="Обычный 52 3 3 3 2 2 5" xfId="18417" xr:uid="{00000000-0005-0000-0000-0000C9470000}"/>
    <cellStyle name="Обычный 52 3 3 3 2 2 5 2" xfId="18418" xr:uid="{00000000-0005-0000-0000-0000CA470000}"/>
    <cellStyle name="Обычный 52 3 3 3 2 2 6" xfId="18419" xr:uid="{00000000-0005-0000-0000-0000CB470000}"/>
    <cellStyle name="Обычный 52 3 3 3 2 3" xfId="18420" xr:uid="{00000000-0005-0000-0000-0000CC470000}"/>
    <cellStyle name="Обычный 52 3 3 3 2 3 2" xfId="18421" xr:uid="{00000000-0005-0000-0000-0000CD470000}"/>
    <cellStyle name="Обычный 52 3 3 3 2 3 2 2" xfId="18422" xr:uid="{00000000-0005-0000-0000-0000CE470000}"/>
    <cellStyle name="Обычный 52 3 3 3 2 3 2 2 2" xfId="18423" xr:uid="{00000000-0005-0000-0000-0000CF470000}"/>
    <cellStyle name="Обычный 52 3 3 3 2 3 2 3" xfId="18424" xr:uid="{00000000-0005-0000-0000-0000D0470000}"/>
    <cellStyle name="Обычный 52 3 3 3 2 3 3" xfId="18425" xr:uid="{00000000-0005-0000-0000-0000D1470000}"/>
    <cellStyle name="Обычный 52 3 3 3 2 3 3 2" xfId="18426" xr:uid="{00000000-0005-0000-0000-0000D2470000}"/>
    <cellStyle name="Обычный 52 3 3 3 2 3 4" xfId="18427" xr:uid="{00000000-0005-0000-0000-0000D3470000}"/>
    <cellStyle name="Обычный 52 3 3 3 2 4" xfId="18428" xr:uid="{00000000-0005-0000-0000-0000D4470000}"/>
    <cellStyle name="Обычный 52 3 3 3 2 4 2" xfId="18429" xr:uid="{00000000-0005-0000-0000-0000D5470000}"/>
    <cellStyle name="Обычный 52 3 3 3 2 4 2 2" xfId="18430" xr:uid="{00000000-0005-0000-0000-0000D6470000}"/>
    <cellStyle name="Обычный 52 3 3 3 2 4 3" xfId="18431" xr:uid="{00000000-0005-0000-0000-0000D7470000}"/>
    <cellStyle name="Обычный 52 3 3 3 2 5" xfId="18432" xr:uid="{00000000-0005-0000-0000-0000D8470000}"/>
    <cellStyle name="Обычный 52 3 3 3 2 5 2" xfId="18433" xr:uid="{00000000-0005-0000-0000-0000D9470000}"/>
    <cellStyle name="Обычный 52 3 3 3 2 5 2 2" xfId="18434" xr:uid="{00000000-0005-0000-0000-0000DA470000}"/>
    <cellStyle name="Обычный 52 3 3 3 2 5 3" xfId="18435" xr:uid="{00000000-0005-0000-0000-0000DB470000}"/>
    <cellStyle name="Обычный 52 3 3 3 2 6" xfId="18436" xr:uid="{00000000-0005-0000-0000-0000DC470000}"/>
    <cellStyle name="Обычный 52 3 3 3 2 6 2" xfId="18437" xr:uid="{00000000-0005-0000-0000-0000DD470000}"/>
    <cellStyle name="Обычный 52 3 3 3 2 6 2 2" xfId="18438" xr:uid="{00000000-0005-0000-0000-0000DE470000}"/>
    <cellStyle name="Обычный 52 3 3 3 2 6 3" xfId="18439" xr:uid="{00000000-0005-0000-0000-0000DF470000}"/>
    <cellStyle name="Обычный 52 3 3 3 2 7" xfId="18440" xr:uid="{00000000-0005-0000-0000-0000E0470000}"/>
    <cellStyle name="Обычный 52 3 3 3 2 7 2" xfId="18441" xr:uid="{00000000-0005-0000-0000-0000E1470000}"/>
    <cellStyle name="Обычный 52 3 3 3 2 7 2 2" xfId="18442" xr:uid="{00000000-0005-0000-0000-0000E2470000}"/>
    <cellStyle name="Обычный 52 3 3 3 2 7 3" xfId="18443" xr:uid="{00000000-0005-0000-0000-0000E3470000}"/>
    <cellStyle name="Обычный 52 3 3 3 2 8" xfId="18444" xr:uid="{00000000-0005-0000-0000-0000E4470000}"/>
    <cellStyle name="Обычный 52 3 3 3 2 8 2" xfId="18445" xr:uid="{00000000-0005-0000-0000-0000E5470000}"/>
    <cellStyle name="Обычный 52 3 3 3 2 9" xfId="18446" xr:uid="{00000000-0005-0000-0000-0000E6470000}"/>
    <cellStyle name="Обычный 52 3 3 3 3" xfId="18447" xr:uid="{00000000-0005-0000-0000-0000E7470000}"/>
    <cellStyle name="Обычный 52 3 3 3 3 2" xfId="18448" xr:uid="{00000000-0005-0000-0000-0000E8470000}"/>
    <cellStyle name="Обычный 52 3 3 3 3 2 2" xfId="18449" xr:uid="{00000000-0005-0000-0000-0000E9470000}"/>
    <cellStyle name="Обычный 52 3 3 3 3 2 2 2" xfId="18450" xr:uid="{00000000-0005-0000-0000-0000EA470000}"/>
    <cellStyle name="Обычный 52 3 3 3 3 2 3" xfId="18451" xr:uid="{00000000-0005-0000-0000-0000EB470000}"/>
    <cellStyle name="Обычный 52 3 3 3 3 3" xfId="18452" xr:uid="{00000000-0005-0000-0000-0000EC470000}"/>
    <cellStyle name="Обычный 52 3 3 3 3 3 2" xfId="18453" xr:uid="{00000000-0005-0000-0000-0000ED470000}"/>
    <cellStyle name="Обычный 52 3 3 3 3 3 2 2" xfId="18454" xr:uid="{00000000-0005-0000-0000-0000EE470000}"/>
    <cellStyle name="Обычный 52 3 3 3 3 3 3" xfId="18455" xr:uid="{00000000-0005-0000-0000-0000EF470000}"/>
    <cellStyle name="Обычный 52 3 3 3 3 4" xfId="18456" xr:uid="{00000000-0005-0000-0000-0000F0470000}"/>
    <cellStyle name="Обычный 52 3 3 3 3 4 2" xfId="18457" xr:uid="{00000000-0005-0000-0000-0000F1470000}"/>
    <cellStyle name="Обычный 52 3 3 3 3 4 2 2" xfId="18458" xr:uid="{00000000-0005-0000-0000-0000F2470000}"/>
    <cellStyle name="Обычный 52 3 3 3 3 4 3" xfId="18459" xr:uid="{00000000-0005-0000-0000-0000F3470000}"/>
    <cellStyle name="Обычный 52 3 3 3 3 5" xfId="18460" xr:uid="{00000000-0005-0000-0000-0000F4470000}"/>
    <cellStyle name="Обычный 52 3 3 3 3 5 2" xfId="18461" xr:uid="{00000000-0005-0000-0000-0000F5470000}"/>
    <cellStyle name="Обычный 52 3 3 3 3 6" xfId="18462" xr:uid="{00000000-0005-0000-0000-0000F6470000}"/>
    <cellStyle name="Обычный 52 3 3 3 4" xfId="18463" xr:uid="{00000000-0005-0000-0000-0000F7470000}"/>
    <cellStyle name="Обычный 52 3 3 3 4 2" xfId="18464" xr:uid="{00000000-0005-0000-0000-0000F8470000}"/>
    <cellStyle name="Обычный 52 3 3 3 4 2 2" xfId="18465" xr:uid="{00000000-0005-0000-0000-0000F9470000}"/>
    <cellStyle name="Обычный 52 3 3 3 4 2 2 2" xfId="18466" xr:uid="{00000000-0005-0000-0000-0000FA470000}"/>
    <cellStyle name="Обычный 52 3 3 3 4 2 3" xfId="18467" xr:uid="{00000000-0005-0000-0000-0000FB470000}"/>
    <cellStyle name="Обычный 52 3 3 3 4 3" xfId="18468" xr:uid="{00000000-0005-0000-0000-0000FC470000}"/>
    <cellStyle name="Обычный 52 3 3 3 4 3 2" xfId="18469" xr:uid="{00000000-0005-0000-0000-0000FD470000}"/>
    <cellStyle name="Обычный 52 3 3 3 4 4" xfId="18470" xr:uid="{00000000-0005-0000-0000-0000FE470000}"/>
    <cellStyle name="Обычный 52 3 3 3 5" xfId="18471" xr:uid="{00000000-0005-0000-0000-0000FF470000}"/>
    <cellStyle name="Обычный 52 3 3 3 5 2" xfId="18472" xr:uid="{00000000-0005-0000-0000-000000480000}"/>
    <cellStyle name="Обычный 52 3 3 3 5 2 2" xfId="18473" xr:uid="{00000000-0005-0000-0000-000001480000}"/>
    <cellStyle name="Обычный 52 3 3 3 5 3" xfId="18474" xr:uid="{00000000-0005-0000-0000-000002480000}"/>
    <cellStyle name="Обычный 52 3 3 3 6" xfId="18475" xr:uid="{00000000-0005-0000-0000-000003480000}"/>
    <cellStyle name="Обычный 52 3 3 3 6 2" xfId="18476" xr:uid="{00000000-0005-0000-0000-000004480000}"/>
    <cellStyle name="Обычный 52 3 3 3 6 2 2" xfId="18477" xr:uid="{00000000-0005-0000-0000-000005480000}"/>
    <cellStyle name="Обычный 52 3 3 3 6 3" xfId="18478" xr:uid="{00000000-0005-0000-0000-000006480000}"/>
    <cellStyle name="Обычный 52 3 3 3 7" xfId="18479" xr:uid="{00000000-0005-0000-0000-000007480000}"/>
    <cellStyle name="Обычный 52 3 3 3 7 2" xfId="18480" xr:uid="{00000000-0005-0000-0000-000008480000}"/>
    <cellStyle name="Обычный 52 3 3 3 7 2 2" xfId="18481" xr:uid="{00000000-0005-0000-0000-000009480000}"/>
    <cellStyle name="Обычный 52 3 3 3 7 3" xfId="18482" xr:uid="{00000000-0005-0000-0000-00000A480000}"/>
    <cellStyle name="Обычный 52 3 3 3 8" xfId="18483" xr:uid="{00000000-0005-0000-0000-00000B480000}"/>
    <cellStyle name="Обычный 52 3 3 3 8 2" xfId="18484" xr:uid="{00000000-0005-0000-0000-00000C480000}"/>
    <cellStyle name="Обычный 52 3 3 3 8 2 2" xfId="18485" xr:uid="{00000000-0005-0000-0000-00000D480000}"/>
    <cellStyle name="Обычный 52 3 3 3 8 3" xfId="18486" xr:uid="{00000000-0005-0000-0000-00000E480000}"/>
    <cellStyle name="Обычный 52 3 3 3 9" xfId="18487" xr:uid="{00000000-0005-0000-0000-00000F480000}"/>
    <cellStyle name="Обычный 52 3 3 3 9 2" xfId="18488" xr:uid="{00000000-0005-0000-0000-000010480000}"/>
    <cellStyle name="Обычный 52 3 3 4" xfId="18489" xr:uid="{00000000-0005-0000-0000-000011480000}"/>
    <cellStyle name="Обычный 52 3 3 4 2" xfId="18490" xr:uid="{00000000-0005-0000-0000-000012480000}"/>
    <cellStyle name="Обычный 52 3 3 4 2 2" xfId="18491" xr:uid="{00000000-0005-0000-0000-000013480000}"/>
    <cellStyle name="Обычный 52 3 3 4 2 2 2" xfId="18492" xr:uid="{00000000-0005-0000-0000-000014480000}"/>
    <cellStyle name="Обычный 52 3 3 4 2 2 2 2" xfId="18493" xr:uid="{00000000-0005-0000-0000-000015480000}"/>
    <cellStyle name="Обычный 52 3 3 4 2 2 3" xfId="18494" xr:uid="{00000000-0005-0000-0000-000016480000}"/>
    <cellStyle name="Обычный 52 3 3 4 2 3" xfId="18495" xr:uid="{00000000-0005-0000-0000-000017480000}"/>
    <cellStyle name="Обычный 52 3 3 4 2 3 2" xfId="18496" xr:uid="{00000000-0005-0000-0000-000018480000}"/>
    <cellStyle name="Обычный 52 3 3 4 2 3 2 2" xfId="18497" xr:uid="{00000000-0005-0000-0000-000019480000}"/>
    <cellStyle name="Обычный 52 3 3 4 2 3 3" xfId="18498" xr:uid="{00000000-0005-0000-0000-00001A480000}"/>
    <cellStyle name="Обычный 52 3 3 4 2 4" xfId="18499" xr:uid="{00000000-0005-0000-0000-00001B480000}"/>
    <cellStyle name="Обычный 52 3 3 4 2 4 2" xfId="18500" xr:uid="{00000000-0005-0000-0000-00001C480000}"/>
    <cellStyle name="Обычный 52 3 3 4 2 4 2 2" xfId="18501" xr:uid="{00000000-0005-0000-0000-00001D480000}"/>
    <cellStyle name="Обычный 52 3 3 4 2 4 3" xfId="18502" xr:uid="{00000000-0005-0000-0000-00001E480000}"/>
    <cellStyle name="Обычный 52 3 3 4 2 5" xfId="18503" xr:uid="{00000000-0005-0000-0000-00001F480000}"/>
    <cellStyle name="Обычный 52 3 3 4 2 5 2" xfId="18504" xr:uid="{00000000-0005-0000-0000-000020480000}"/>
    <cellStyle name="Обычный 52 3 3 4 2 6" xfId="18505" xr:uid="{00000000-0005-0000-0000-000021480000}"/>
    <cellStyle name="Обычный 52 3 3 4 3" xfId="18506" xr:uid="{00000000-0005-0000-0000-000022480000}"/>
    <cellStyle name="Обычный 52 3 3 4 3 2" xfId="18507" xr:uid="{00000000-0005-0000-0000-000023480000}"/>
    <cellStyle name="Обычный 52 3 3 4 3 2 2" xfId="18508" xr:uid="{00000000-0005-0000-0000-000024480000}"/>
    <cellStyle name="Обычный 52 3 3 4 3 2 2 2" xfId="18509" xr:uid="{00000000-0005-0000-0000-000025480000}"/>
    <cellStyle name="Обычный 52 3 3 4 3 2 3" xfId="18510" xr:uid="{00000000-0005-0000-0000-000026480000}"/>
    <cellStyle name="Обычный 52 3 3 4 3 3" xfId="18511" xr:uid="{00000000-0005-0000-0000-000027480000}"/>
    <cellStyle name="Обычный 52 3 3 4 3 3 2" xfId="18512" xr:uid="{00000000-0005-0000-0000-000028480000}"/>
    <cellStyle name="Обычный 52 3 3 4 3 4" xfId="18513" xr:uid="{00000000-0005-0000-0000-000029480000}"/>
    <cellStyle name="Обычный 52 3 3 4 4" xfId="18514" xr:uid="{00000000-0005-0000-0000-00002A480000}"/>
    <cellStyle name="Обычный 52 3 3 4 4 2" xfId="18515" xr:uid="{00000000-0005-0000-0000-00002B480000}"/>
    <cellStyle name="Обычный 52 3 3 4 4 2 2" xfId="18516" xr:uid="{00000000-0005-0000-0000-00002C480000}"/>
    <cellStyle name="Обычный 52 3 3 4 4 3" xfId="18517" xr:uid="{00000000-0005-0000-0000-00002D480000}"/>
    <cellStyle name="Обычный 52 3 3 4 5" xfId="18518" xr:uid="{00000000-0005-0000-0000-00002E480000}"/>
    <cellStyle name="Обычный 52 3 3 4 5 2" xfId="18519" xr:uid="{00000000-0005-0000-0000-00002F480000}"/>
    <cellStyle name="Обычный 52 3 3 4 5 2 2" xfId="18520" xr:uid="{00000000-0005-0000-0000-000030480000}"/>
    <cellStyle name="Обычный 52 3 3 4 5 3" xfId="18521" xr:uid="{00000000-0005-0000-0000-000031480000}"/>
    <cellStyle name="Обычный 52 3 3 4 6" xfId="18522" xr:uid="{00000000-0005-0000-0000-000032480000}"/>
    <cellStyle name="Обычный 52 3 3 4 6 2" xfId="18523" xr:uid="{00000000-0005-0000-0000-000033480000}"/>
    <cellStyle name="Обычный 52 3 3 4 6 2 2" xfId="18524" xr:uid="{00000000-0005-0000-0000-000034480000}"/>
    <cellStyle name="Обычный 52 3 3 4 6 3" xfId="18525" xr:uid="{00000000-0005-0000-0000-000035480000}"/>
    <cellStyle name="Обычный 52 3 3 4 7" xfId="18526" xr:uid="{00000000-0005-0000-0000-000036480000}"/>
    <cellStyle name="Обычный 52 3 3 4 7 2" xfId="18527" xr:uid="{00000000-0005-0000-0000-000037480000}"/>
    <cellStyle name="Обычный 52 3 3 4 7 2 2" xfId="18528" xr:uid="{00000000-0005-0000-0000-000038480000}"/>
    <cellStyle name="Обычный 52 3 3 4 7 3" xfId="18529" xr:uid="{00000000-0005-0000-0000-000039480000}"/>
    <cellStyle name="Обычный 52 3 3 4 8" xfId="18530" xr:uid="{00000000-0005-0000-0000-00003A480000}"/>
    <cellStyle name="Обычный 52 3 3 4 8 2" xfId="18531" xr:uid="{00000000-0005-0000-0000-00003B480000}"/>
    <cellStyle name="Обычный 52 3 3 4 9" xfId="18532" xr:uid="{00000000-0005-0000-0000-00003C480000}"/>
    <cellStyle name="Обычный 52 3 3 5" xfId="18533" xr:uid="{00000000-0005-0000-0000-00003D480000}"/>
    <cellStyle name="Обычный 52 3 3 5 2" xfId="18534" xr:uid="{00000000-0005-0000-0000-00003E480000}"/>
    <cellStyle name="Обычный 52 3 3 5 2 2" xfId="18535" xr:uid="{00000000-0005-0000-0000-00003F480000}"/>
    <cellStyle name="Обычный 52 3 3 5 2 2 2" xfId="18536" xr:uid="{00000000-0005-0000-0000-000040480000}"/>
    <cellStyle name="Обычный 52 3 3 5 2 3" xfId="18537" xr:uid="{00000000-0005-0000-0000-000041480000}"/>
    <cellStyle name="Обычный 52 3 3 5 3" xfId="18538" xr:uid="{00000000-0005-0000-0000-000042480000}"/>
    <cellStyle name="Обычный 52 3 3 5 3 2" xfId="18539" xr:uid="{00000000-0005-0000-0000-000043480000}"/>
    <cellStyle name="Обычный 52 3 3 5 3 2 2" xfId="18540" xr:uid="{00000000-0005-0000-0000-000044480000}"/>
    <cellStyle name="Обычный 52 3 3 5 3 3" xfId="18541" xr:uid="{00000000-0005-0000-0000-000045480000}"/>
    <cellStyle name="Обычный 52 3 3 5 4" xfId="18542" xr:uid="{00000000-0005-0000-0000-000046480000}"/>
    <cellStyle name="Обычный 52 3 3 5 4 2" xfId="18543" xr:uid="{00000000-0005-0000-0000-000047480000}"/>
    <cellStyle name="Обычный 52 3 3 5 4 2 2" xfId="18544" xr:uid="{00000000-0005-0000-0000-000048480000}"/>
    <cellStyle name="Обычный 52 3 3 5 4 3" xfId="18545" xr:uid="{00000000-0005-0000-0000-000049480000}"/>
    <cellStyle name="Обычный 52 3 3 5 5" xfId="18546" xr:uid="{00000000-0005-0000-0000-00004A480000}"/>
    <cellStyle name="Обычный 52 3 3 5 5 2" xfId="18547" xr:uid="{00000000-0005-0000-0000-00004B480000}"/>
    <cellStyle name="Обычный 52 3 3 5 6" xfId="18548" xr:uid="{00000000-0005-0000-0000-00004C480000}"/>
    <cellStyle name="Обычный 52 3 3 6" xfId="18549" xr:uid="{00000000-0005-0000-0000-00004D480000}"/>
    <cellStyle name="Обычный 52 3 3 6 2" xfId="18550" xr:uid="{00000000-0005-0000-0000-00004E480000}"/>
    <cellStyle name="Обычный 52 3 3 6 2 2" xfId="18551" xr:uid="{00000000-0005-0000-0000-00004F480000}"/>
    <cellStyle name="Обычный 52 3 3 6 2 2 2" xfId="18552" xr:uid="{00000000-0005-0000-0000-000050480000}"/>
    <cellStyle name="Обычный 52 3 3 6 2 3" xfId="18553" xr:uid="{00000000-0005-0000-0000-000051480000}"/>
    <cellStyle name="Обычный 52 3 3 6 3" xfId="18554" xr:uid="{00000000-0005-0000-0000-000052480000}"/>
    <cellStyle name="Обычный 52 3 3 6 3 2" xfId="18555" xr:uid="{00000000-0005-0000-0000-000053480000}"/>
    <cellStyle name="Обычный 52 3 3 6 4" xfId="18556" xr:uid="{00000000-0005-0000-0000-000054480000}"/>
    <cellStyle name="Обычный 52 3 3 7" xfId="18557" xr:uid="{00000000-0005-0000-0000-000055480000}"/>
    <cellStyle name="Обычный 52 3 3 7 2" xfId="18558" xr:uid="{00000000-0005-0000-0000-000056480000}"/>
    <cellStyle name="Обычный 52 3 3 7 2 2" xfId="18559" xr:uid="{00000000-0005-0000-0000-000057480000}"/>
    <cellStyle name="Обычный 52 3 3 7 3" xfId="18560" xr:uid="{00000000-0005-0000-0000-000058480000}"/>
    <cellStyle name="Обычный 52 3 3 8" xfId="18561" xr:uid="{00000000-0005-0000-0000-000059480000}"/>
    <cellStyle name="Обычный 52 3 3 8 2" xfId="18562" xr:uid="{00000000-0005-0000-0000-00005A480000}"/>
    <cellStyle name="Обычный 52 3 3 8 2 2" xfId="18563" xr:uid="{00000000-0005-0000-0000-00005B480000}"/>
    <cellStyle name="Обычный 52 3 3 8 3" xfId="18564" xr:uid="{00000000-0005-0000-0000-00005C480000}"/>
    <cellStyle name="Обычный 52 3 3 9" xfId="18565" xr:uid="{00000000-0005-0000-0000-00005D480000}"/>
    <cellStyle name="Обычный 52 3 3 9 2" xfId="18566" xr:uid="{00000000-0005-0000-0000-00005E480000}"/>
    <cellStyle name="Обычный 52 3 3 9 2 2" xfId="18567" xr:uid="{00000000-0005-0000-0000-00005F480000}"/>
    <cellStyle name="Обычный 52 3 3 9 3" xfId="18568" xr:uid="{00000000-0005-0000-0000-000060480000}"/>
    <cellStyle name="Обычный 52 3 4" xfId="18569" xr:uid="{00000000-0005-0000-0000-000061480000}"/>
    <cellStyle name="Обычный 52 3 4 10" xfId="18570" xr:uid="{00000000-0005-0000-0000-000062480000}"/>
    <cellStyle name="Обычный 52 3 4 10 2" xfId="18571" xr:uid="{00000000-0005-0000-0000-000063480000}"/>
    <cellStyle name="Обычный 52 3 4 11" xfId="18572" xr:uid="{00000000-0005-0000-0000-000064480000}"/>
    <cellStyle name="Обычный 52 3 4 2" xfId="18573" xr:uid="{00000000-0005-0000-0000-000065480000}"/>
    <cellStyle name="Обычный 52 3 4 2 10" xfId="18574" xr:uid="{00000000-0005-0000-0000-000066480000}"/>
    <cellStyle name="Обычный 52 3 4 2 2" xfId="18575" xr:uid="{00000000-0005-0000-0000-000067480000}"/>
    <cellStyle name="Обычный 52 3 4 2 2 2" xfId="18576" xr:uid="{00000000-0005-0000-0000-000068480000}"/>
    <cellStyle name="Обычный 52 3 4 2 2 2 2" xfId="18577" xr:uid="{00000000-0005-0000-0000-000069480000}"/>
    <cellStyle name="Обычный 52 3 4 2 2 2 2 2" xfId="18578" xr:uid="{00000000-0005-0000-0000-00006A480000}"/>
    <cellStyle name="Обычный 52 3 4 2 2 2 2 2 2" xfId="18579" xr:uid="{00000000-0005-0000-0000-00006B480000}"/>
    <cellStyle name="Обычный 52 3 4 2 2 2 2 3" xfId="18580" xr:uid="{00000000-0005-0000-0000-00006C480000}"/>
    <cellStyle name="Обычный 52 3 4 2 2 2 3" xfId="18581" xr:uid="{00000000-0005-0000-0000-00006D480000}"/>
    <cellStyle name="Обычный 52 3 4 2 2 2 3 2" xfId="18582" xr:uid="{00000000-0005-0000-0000-00006E480000}"/>
    <cellStyle name="Обычный 52 3 4 2 2 2 3 2 2" xfId="18583" xr:uid="{00000000-0005-0000-0000-00006F480000}"/>
    <cellStyle name="Обычный 52 3 4 2 2 2 3 3" xfId="18584" xr:uid="{00000000-0005-0000-0000-000070480000}"/>
    <cellStyle name="Обычный 52 3 4 2 2 2 4" xfId="18585" xr:uid="{00000000-0005-0000-0000-000071480000}"/>
    <cellStyle name="Обычный 52 3 4 2 2 2 4 2" xfId="18586" xr:uid="{00000000-0005-0000-0000-000072480000}"/>
    <cellStyle name="Обычный 52 3 4 2 2 2 4 2 2" xfId="18587" xr:uid="{00000000-0005-0000-0000-000073480000}"/>
    <cellStyle name="Обычный 52 3 4 2 2 2 4 3" xfId="18588" xr:uid="{00000000-0005-0000-0000-000074480000}"/>
    <cellStyle name="Обычный 52 3 4 2 2 2 5" xfId="18589" xr:uid="{00000000-0005-0000-0000-000075480000}"/>
    <cellStyle name="Обычный 52 3 4 2 2 2 5 2" xfId="18590" xr:uid="{00000000-0005-0000-0000-000076480000}"/>
    <cellStyle name="Обычный 52 3 4 2 2 2 6" xfId="18591" xr:uid="{00000000-0005-0000-0000-000077480000}"/>
    <cellStyle name="Обычный 52 3 4 2 2 3" xfId="18592" xr:uid="{00000000-0005-0000-0000-000078480000}"/>
    <cellStyle name="Обычный 52 3 4 2 2 3 2" xfId="18593" xr:uid="{00000000-0005-0000-0000-000079480000}"/>
    <cellStyle name="Обычный 52 3 4 2 2 3 2 2" xfId="18594" xr:uid="{00000000-0005-0000-0000-00007A480000}"/>
    <cellStyle name="Обычный 52 3 4 2 2 3 2 2 2" xfId="18595" xr:uid="{00000000-0005-0000-0000-00007B480000}"/>
    <cellStyle name="Обычный 52 3 4 2 2 3 2 3" xfId="18596" xr:uid="{00000000-0005-0000-0000-00007C480000}"/>
    <cellStyle name="Обычный 52 3 4 2 2 3 3" xfId="18597" xr:uid="{00000000-0005-0000-0000-00007D480000}"/>
    <cellStyle name="Обычный 52 3 4 2 2 3 3 2" xfId="18598" xr:uid="{00000000-0005-0000-0000-00007E480000}"/>
    <cellStyle name="Обычный 52 3 4 2 2 3 4" xfId="18599" xr:uid="{00000000-0005-0000-0000-00007F480000}"/>
    <cellStyle name="Обычный 52 3 4 2 2 4" xfId="18600" xr:uid="{00000000-0005-0000-0000-000080480000}"/>
    <cellStyle name="Обычный 52 3 4 2 2 4 2" xfId="18601" xr:uid="{00000000-0005-0000-0000-000081480000}"/>
    <cellStyle name="Обычный 52 3 4 2 2 4 2 2" xfId="18602" xr:uid="{00000000-0005-0000-0000-000082480000}"/>
    <cellStyle name="Обычный 52 3 4 2 2 4 3" xfId="18603" xr:uid="{00000000-0005-0000-0000-000083480000}"/>
    <cellStyle name="Обычный 52 3 4 2 2 5" xfId="18604" xr:uid="{00000000-0005-0000-0000-000084480000}"/>
    <cellStyle name="Обычный 52 3 4 2 2 5 2" xfId="18605" xr:uid="{00000000-0005-0000-0000-000085480000}"/>
    <cellStyle name="Обычный 52 3 4 2 2 5 2 2" xfId="18606" xr:uid="{00000000-0005-0000-0000-000086480000}"/>
    <cellStyle name="Обычный 52 3 4 2 2 5 3" xfId="18607" xr:uid="{00000000-0005-0000-0000-000087480000}"/>
    <cellStyle name="Обычный 52 3 4 2 2 6" xfId="18608" xr:uid="{00000000-0005-0000-0000-000088480000}"/>
    <cellStyle name="Обычный 52 3 4 2 2 6 2" xfId="18609" xr:uid="{00000000-0005-0000-0000-000089480000}"/>
    <cellStyle name="Обычный 52 3 4 2 2 6 2 2" xfId="18610" xr:uid="{00000000-0005-0000-0000-00008A480000}"/>
    <cellStyle name="Обычный 52 3 4 2 2 6 3" xfId="18611" xr:uid="{00000000-0005-0000-0000-00008B480000}"/>
    <cellStyle name="Обычный 52 3 4 2 2 7" xfId="18612" xr:uid="{00000000-0005-0000-0000-00008C480000}"/>
    <cellStyle name="Обычный 52 3 4 2 2 7 2" xfId="18613" xr:uid="{00000000-0005-0000-0000-00008D480000}"/>
    <cellStyle name="Обычный 52 3 4 2 2 7 2 2" xfId="18614" xr:uid="{00000000-0005-0000-0000-00008E480000}"/>
    <cellStyle name="Обычный 52 3 4 2 2 7 3" xfId="18615" xr:uid="{00000000-0005-0000-0000-00008F480000}"/>
    <cellStyle name="Обычный 52 3 4 2 2 8" xfId="18616" xr:uid="{00000000-0005-0000-0000-000090480000}"/>
    <cellStyle name="Обычный 52 3 4 2 2 8 2" xfId="18617" xr:uid="{00000000-0005-0000-0000-000091480000}"/>
    <cellStyle name="Обычный 52 3 4 2 2 9" xfId="18618" xr:uid="{00000000-0005-0000-0000-000092480000}"/>
    <cellStyle name="Обычный 52 3 4 2 3" xfId="18619" xr:uid="{00000000-0005-0000-0000-000093480000}"/>
    <cellStyle name="Обычный 52 3 4 2 3 2" xfId="18620" xr:uid="{00000000-0005-0000-0000-000094480000}"/>
    <cellStyle name="Обычный 52 3 4 2 3 2 2" xfId="18621" xr:uid="{00000000-0005-0000-0000-000095480000}"/>
    <cellStyle name="Обычный 52 3 4 2 3 2 2 2" xfId="18622" xr:uid="{00000000-0005-0000-0000-000096480000}"/>
    <cellStyle name="Обычный 52 3 4 2 3 2 3" xfId="18623" xr:uid="{00000000-0005-0000-0000-000097480000}"/>
    <cellStyle name="Обычный 52 3 4 2 3 3" xfId="18624" xr:uid="{00000000-0005-0000-0000-000098480000}"/>
    <cellStyle name="Обычный 52 3 4 2 3 3 2" xfId="18625" xr:uid="{00000000-0005-0000-0000-000099480000}"/>
    <cellStyle name="Обычный 52 3 4 2 3 3 2 2" xfId="18626" xr:uid="{00000000-0005-0000-0000-00009A480000}"/>
    <cellStyle name="Обычный 52 3 4 2 3 3 3" xfId="18627" xr:uid="{00000000-0005-0000-0000-00009B480000}"/>
    <cellStyle name="Обычный 52 3 4 2 3 4" xfId="18628" xr:uid="{00000000-0005-0000-0000-00009C480000}"/>
    <cellStyle name="Обычный 52 3 4 2 3 4 2" xfId="18629" xr:uid="{00000000-0005-0000-0000-00009D480000}"/>
    <cellStyle name="Обычный 52 3 4 2 3 4 2 2" xfId="18630" xr:uid="{00000000-0005-0000-0000-00009E480000}"/>
    <cellStyle name="Обычный 52 3 4 2 3 4 3" xfId="18631" xr:uid="{00000000-0005-0000-0000-00009F480000}"/>
    <cellStyle name="Обычный 52 3 4 2 3 5" xfId="18632" xr:uid="{00000000-0005-0000-0000-0000A0480000}"/>
    <cellStyle name="Обычный 52 3 4 2 3 5 2" xfId="18633" xr:uid="{00000000-0005-0000-0000-0000A1480000}"/>
    <cellStyle name="Обычный 52 3 4 2 3 6" xfId="18634" xr:uid="{00000000-0005-0000-0000-0000A2480000}"/>
    <cellStyle name="Обычный 52 3 4 2 4" xfId="18635" xr:uid="{00000000-0005-0000-0000-0000A3480000}"/>
    <cellStyle name="Обычный 52 3 4 2 4 2" xfId="18636" xr:uid="{00000000-0005-0000-0000-0000A4480000}"/>
    <cellStyle name="Обычный 52 3 4 2 4 2 2" xfId="18637" xr:uid="{00000000-0005-0000-0000-0000A5480000}"/>
    <cellStyle name="Обычный 52 3 4 2 4 2 2 2" xfId="18638" xr:uid="{00000000-0005-0000-0000-0000A6480000}"/>
    <cellStyle name="Обычный 52 3 4 2 4 2 3" xfId="18639" xr:uid="{00000000-0005-0000-0000-0000A7480000}"/>
    <cellStyle name="Обычный 52 3 4 2 4 3" xfId="18640" xr:uid="{00000000-0005-0000-0000-0000A8480000}"/>
    <cellStyle name="Обычный 52 3 4 2 4 3 2" xfId="18641" xr:uid="{00000000-0005-0000-0000-0000A9480000}"/>
    <cellStyle name="Обычный 52 3 4 2 4 4" xfId="18642" xr:uid="{00000000-0005-0000-0000-0000AA480000}"/>
    <cellStyle name="Обычный 52 3 4 2 5" xfId="18643" xr:uid="{00000000-0005-0000-0000-0000AB480000}"/>
    <cellStyle name="Обычный 52 3 4 2 5 2" xfId="18644" xr:uid="{00000000-0005-0000-0000-0000AC480000}"/>
    <cellStyle name="Обычный 52 3 4 2 5 2 2" xfId="18645" xr:uid="{00000000-0005-0000-0000-0000AD480000}"/>
    <cellStyle name="Обычный 52 3 4 2 5 3" xfId="18646" xr:uid="{00000000-0005-0000-0000-0000AE480000}"/>
    <cellStyle name="Обычный 52 3 4 2 6" xfId="18647" xr:uid="{00000000-0005-0000-0000-0000AF480000}"/>
    <cellStyle name="Обычный 52 3 4 2 6 2" xfId="18648" xr:uid="{00000000-0005-0000-0000-0000B0480000}"/>
    <cellStyle name="Обычный 52 3 4 2 6 2 2" xfId="18649" xr:uid="{00000000-0005-0000-0000-0000B1480000}"/>
    <cellStyle name="Обычный 52 3 4 2 6 3" xfId="18650" xr:uid="{00000000-0005-0000-0000-0000B2480000}"/>
    <cellStyle name="Обычный 52 3 4 2 7" xfId="18651" xr:uid="{00000000-0005-0000-0000-0000B3480000}"/>
    <cellStyle name="Обычный 52 3 4 2 7 2" xfId="18652" xr:uid="{00000000-0005-0000-0000-0000B4480000}"/>
    <cellStyle name="Обычный 52 3 4 2 7 2 2" xfId="18653" xr:uid="{00000000-0005-0000-0000-0000B5480000}"/>
    <cellStyle name="Обычный 52 3 4 2 7 3" xfId="18654" xr:uid="{00000000-0005-0000-0000-0000B6480000}"/>
    <cellStyle name="Обычный 52 3 4 2 8" xfId="18655" xr:uid="{00000000-0005-0000-0000-0000B7480000}"/>
    <cellStyle name="Обычный 52 3 4 2 8 2" xfId="18656" xr:uid="{00000000-0005-0000-0000-0000B8480000}"/>
    <cellStyle name="Обычный 52 3 4 2 8 2 2" xfId="18657" xr:uid="{00000000-0005-0000-0000-0000B9480000}"/>
    <cellStyle name="Обычный 52 3 4 2 8 3" xfId="18658" xr:uid="{00000000-0005-0000-0000-0000BA480000}"/>
    <cellStyle name="Обычный 52 3 4 2 9" xfId="18659" xr:uid="{00000000-0005-0000-0000-0000BB480000}"/>
    <cellStyle name="Обычный 52 3 4 2 9 2" xfId="18660" xr:uid="{00000000-0005-0000-0000-0000BC480000}"/>
    <cellStyle name="Обычный 52 3 4 3" xfId="18661" xr:uid="{00000000-0005-0000-0000-0000BD480000}"/>
    <cellStyle name="Обычный 52 3 4 3 2" xfId="18662" xr:uid="{00000000-0005-0000-0000-0000BE480000}"/>
    <cellStyle name="Обычный 52 3 4 3 2 2" xfId="18663" xr:uid="{00000000-0005-0000-0000-0000BF480000}"/>
    <cellStyle name="Обычный 52 3 4 3 2 2 2" xfId="18664" xr:uid="{00000000-0005-0000-0000-0000C0480000}"/>
    <cellStyle name="Обычный 52 3 4 3 2 2 2 2" xfId="18665" xr:uid="{00000000-0005-0000-0000-0000C1480000}"/>
    <cellStyle name="Обычный 52 3 4 3 2 2 3" xfId="18666" xr:uid="{00000000-0005-0000-0000-0000C2480000}"/>
    <cellStyle name="Обычный 52 3 4 3 2 3" xfId="18667" xr:uid="{00000000-0005-0000-0000-0000C3480000}"/>
    <cellStyle name="Обычный 52 3 4 3 2 3 2" xfId="18668" xr:uid="{00000000-0005-0000-0000-0000C4480000}"/>
    <cellStyle name="Обычный 52 3 4 3 2 3 2 2" xfId="18669" xr:uid="{00000000-0005-0000-0000-0000C5480000}"/>
    <cellStyle name="Обычный 52 3 4 3 2 3 3" xfId="18670" xr:uid="{00000000-0005-0000-0000-0000C6480000}"/>
    <cellStyle name="Обычный 52 3 4 3 2 4" xfId="18671" xr:uid="{00000000-0005-0000-0000-0000C7480000}"/>
    <cellStyle name="Обычный 52 3 4 3 2 4 2" xfId="18672" xr:uid="{00000000-0005-0000-0000-0000C8480000}"/>
    <cellStyle name="Обычный 52 3 4 3 2 4 2 2" xfId="18673" xr:uid="{00000000-0005-0000-0000-0000C9480000}"/>
    <cellStyle name="Обычный 52 3 4 3 2 4 3" xfId="18674" xr:uid="{00000000-0005-0000-0000-0000CA480000}"/>
    <cellStyle name="Обычный 52 3 4 3 2 5" xfId="18675" xr:uid="{00000000-0005-0000-0000-0000CB480000}"/>
    <cellStyle name="Обычный 52 3 4 3 2 5 2" xfId="18676" xr:uid="{00000000-0005-0000-0000-0000CC480000}"/>
    <cellStyle name="Обычный 52 3 4 3 2 6" xfId="18677" xr:uid="{00000000-0005-0000-0000-0000CD480000}"/>
    <cellStyle name="Обычный 52 3 4 3 3" xfId="18678" xr:uid="{00000000-0005-0000-0000-0000CE480000}"/>
    <cellStyle name="Обычный 52 3 4 3 3 2" xfId="18679" xr:uid="{00000000-0005-0000-0000-0000CF480000}"/>
    <cellStyle name="Обычный 52 3 4 3 3 2 2" xfId="18680" xr:uid="{00000000-0005-0000-0000-0000D0480000}"/>
    <cellStyle name="Обычный 52 3 4 3 3 2 2 2" xfId="18681" xr:uid="{00000000-0005-0000-0000-0000D1480000}"/>
    <cellStyle name="Обычный 52 3 4 3 3 2 3" xfId="18682" xr:uid="{00000000-0005-0000-0000-0000D2480000}"/>
    <cellStyle name="Обычный 52 3 4 3 3 3" xfId="18683" xr:uid="{00000000-0005-0000-0000-0000D3480000}"/>
    <cellStyle name="Обычный 52 3 4 3 3 3 2" xfId="18684" xr:uid="{00000000-0005-0000-0000-0000D4480000}"/>
    <cellStyle name="Обычный 52 3 4 3 3 4" xfId="18685" xr:uid="{00000000-0005-0000-0000-0000D5480000}"/>
    <cellStyle name="Обычный 52 3 4 3 4" xfId="18686" xr:uid="{00000000-0005-0000-0000-0000D6480000}"/>
    <cellStyle name="Обычный 52 3 4 3 4 2" xfId="18687" xr:uid="{00000000-0005-0000-0000-0000D7480000}"/>
    <cellStyle name="Обычный 52 3 4 3 4 2 2" xfId="18688" xr:uid="{00000000-0005-0000-0000-0000D8480000}"/>
    <cellStyle name="Обычный 52 3 4 3 4 3" xfId="18689" xr:uid="{00000000-0005-0000-0000-0000D9480000}"/>
    <cellStyle name="Обычный 52 3 4 3 5" xfId="18690" xr:uid="{00000000-0005-0000-0000-0000DA480000}"/>
    <cellStyle name="Обычный 52 3 4 3 5 2" xfId="18691" xr:uid="{00000000-0005-0000-0000-0000DB480000}"/>
    <cellStyle name="Обычный 52 3 4 3 5 2 2" xfId="18692" xr:uid="{00000000-0005-0000-0000-0000DC480000}"/>
    <cellStyle name="Обычный 52 3 4 3 5 3" xfId="18693" xr:uid="{00000000-0005-0000-0000-0000DD480000}"/>
    <cellStyle name="Обычный 52 3 4 3 6" xfId="18694" xr:uid="{00000000-0005-0000-0000-0000DE480000}"/>
    <cellStyle name="Обычный 52 3 4 3 6 2" xfId="18695" xr:uid="{00000000-0005-0000-0000-0000DF480000}"/>
    <cellStyle name="Обычный 52 3 4 3 6 2 2" xfId="18696" xr:uid="{00000000-0005-0000-0000-0000E0480000}"/>
    <cellStyle name="Обычный 52 3 4 3 6 3" xfId="18697" xr:uid="{00000000-0005-0000-0000-0000E1480000}"/>
    <cellStyle name="Обычный 52 3 4 3 7" xfId="18698" xr:uid="{00000000-0005-0000-0000-0000E2480000}"/>
    <cellStyle name="Обычный 52 3 4 3 7 2" xfId="18699" xr:uid="{00000000-0005-0000-0000-0000E3480000}"/>
    <cellStyle name="Обычный 52 3 4 3 7 2 2" xfId="18700" xr:uid="{00000000-0005-0000-0000-0000E4480000}"/>
    <cellStyle name="Обычный 52 3 4 3 7 3" xfId="18701" xr:uid="{00000000-0005-0000-0000-0000E5480000}"/>
    <cellStyle name="Обычный 52 3 4 3 8" xfId="18702" xr:uid="{00000000-0005-0000-0000-0000E6480000}"/>
    <cellStyle name="Обычный 52 3 4 3 8 2" xfId="18703" xr:uid="{00000000-0005-0000-0000-0000E7480000}"/>
    <cellStyle name="Обычный 52 3 4 3 9" xfId="18704" xr:uid="{00000000-0005-0000-0000-0000E8480000}"/>
    <cellStyle name="Обычный 52 3 4 4" xfId="18705" xr:uid="{00000000-0005-0000-0000-0000E9480000}"/>
    <cellStyle name="Обычный 52 3 4 4 2" xfId="18706" xr:uid="{00000000-0005-0000-0000-0000EA480000}"/>
    <cellStyle name="Обычный 52 3 4 4 2 2" xfId="18707" xr:uid="{00000000-0005-0000-0000-0000EB480000}"/>
    <cellStyle name="Обычный 52 3 4 4 2 2 2" xfId="18708" xr:uid="{00000000-0005-0000-0000-0000EC480000}"/>
    <cellStyle name="Обычный 52 3 4 4 2 3" xfId="18709" xr:uid="{00000000-0005-0000-0000-0000ED480000}"/>
    <cellStyle name="Обычный 52 3 4 4 3" xfId="18710" xr:uid="{00000000-0005-0000-0000-0000EE480000}"/>
    <cellStyle name="Обычный 52 3 4 4 3 2" xfId="18711" xr:uid="{00000000-0005-0000-0000-0000EF480000}"/>
    <cellStyle name="Обычный 52 3 4 4 3 2 2" xfId="18712" xr:uid="{00000000-0005-0000-0000-0000F0480000}"/>
    <cellStyle name="Обычный 52 3 4 4 3 3" xfId="18713" xr:uid="{00000000-0005-0000-0000-0000F1480000}"/>
    <cellStyle name="Обычный 52 3 4 4 4" xfId="18714" xr:uid="{00000000-0005-0000-0000-0000F2480000}"/>
    <cellStyle name="Обычный 52 3 4 4 4 2" xfId="18715" xr:uid="{00000000-0005-0000-0000-0000F3480000}"/>
    <cellStyle name="Обычный 52 3 4 4 4 2 2" xfId="18716" xr:uid="{00000000-0005-0000-0000-0000F4480000}"/>
    <cellStyle name="Обычный 52 3 4 4 4 3" xfId="18717" xr:uid="{00000000-0005-0000-0000-0000F5480000}"/>
    <cellStyle name="Обычный 52 3 4 4 5" xfId="18718" xr:uid="{00000000-0005-0000-0000-0000F6480000}"/>
    <cellStyle name="Обычный 52 3 4 4 5 2" xfId="18719" xr:uid="{00000000-0005-0000-0000-0000F7480000}"/>
    <cellStyle name="Обычный 52 3 4 4 6" xfId="18720" xr:uid="{00000000-0005-0000-0000-0000F8480000}"/>
    <cellStyle name="Обычный 52 3 4 5" xfId="18721" xr:uid="{00000000-0005-0000-0000-0000F9480000}"/>
    <cellStyle name="Обычный 52 3 4 5 2" xfId="18722" xr:uid="{00000000-0005-0000-0000-0000FA480000}"/>
    <cellStyle name="Обычный 52 3 4 5 2 2" xfId="18723" xr:uid="{00000000-0005-0000-0000-0000FB480000}"/>
    <cellStyle name="Обычный 52 3 4 5 2 2 2" xfId="18724" xr:uid="{00000000-0005-0000-0000-0000FC480000}"/>
    <cellStyle name="Обычный 52 3 4 5 2 3" xfId="18725" xr:uid="{00000000-0005-0000-0000-0000FD480000}"/>
    <cellStyle name="Обычный 52 3 4 5 3" xfId="18726" xr:uid="{00000000-0005-0000-0000-0000FE480000}"/>
    <cellStyle name="Обычный 52 3 4 5 3 2" xfId="18727" xr:uid="{00000000-0005-0000-0000-0000FF480000}"/>
    <cellStyle name="Обычный 52 3 4 5 4" xfId="18728" xr:uid="{00000000-0005-0000-0000-000000490000}"/>
    <cellStyle name="Обычный 52 3 4 6" xfId="18729" xr:uid="{00000000-0005-0000-0000-000001490000}"/>
    <cellStyle name="Обычный 52 3 4 6 2" xfId="18730" xr:uid="{00000000-0005-0000-0000-000002490000}"/>
    <cellStyle name="Обычный 52 3 4 6 2 2" xfId="18731" xr:uid="{00000000-0005-0000-0000-000003490000}"/>
    <cellStyle name="Обычный 52 3 4 6 3" xfId="18732" xr:uid="{00000000-0005-0000-0000-000004490000}"/>
    <cellStyle name="Обычный 52 3 4 7" xfId="18733" xr:uid="{00000000-0005-0000-0000-000005490000}"/>
    <cellStyle name="Обычный 52 3 4 7 2" xfId="18734" xr:uid="{00000000-0005-0000-0000-000006490000}"/>
    <cellStyle name="Обычный 52 3 4 7 2 2" xfId="18735" xr:uid="{00000000-0005-0000-0000-000007490000}"/>
    <cellStyle name="Обычный 52 3 4 7 3" xfId="18736" xr:uid="{00000000-0005-0000-0000-000008490000}"/>
    <cellStyle name="Обычный 52 3 4 8" xfId="18737" xr:uid="{00000000-0005-0000-0000-000009490000}"/>
    <cellStyle name="Обычный 52 3 4 8 2" xfId="18738" xr:uid="{00000000-0005-0000-0000-00000A490000}"/>
    <cellStyle name="Обычный 52 3 4 8 2 2" xfId="18739" xr:uid="{00000000-0005-0000-0000-00000B490000}"/>
    <cellStyle name="Обычный 52 3 4 8 3" xfId="18740" xr:uid="{00000000-0005-0000-0000-00000C490000}"/>
    <cellStyle name="Обычный 52 3 4 9" xfId="18741" xr:uid="{00000000-0005-0000-0000-00000D490000}"/>
    <cellStyle name="Обычный 52 3 4 9 2" xfId="18742" xr:uid="{00000000-0005-0000-0000-00000E490000}"/>
    <cellStyle name="Обычный 52 3 4 9 2 2" xfId="18743" xr:uid="{00000000-0005-0000-0000-00000F490000}"/>
    <cellStyle name="Обычный 52 3 4 9 3" xfId="18744" xr:uid="{00000000-0005-0000-0000-000010490000}"/>
    <cellStyle name="Обычный 52 3 5" xfId="18745" xr:uid="{00000000-0005-0000-0000-000011490000}"/>
    <cellStyle name="Обычный 52 3 5 10" xfId="18746" xr:uid="{00000000-0005-0000-0000-000012490000}"/>
    <cellStyle name="Обычный 52 3 5 2" xfId="18747" xr:uid="{00000000-0005-0000-0000-000013490000}"/>
    <cellStyle name="Обычный 52 3 5 2 2" xfId="18748" xr:uid="{00000000-0005-0000-0000-000014490000}"/>
    <cellStyle name="Обычный 52 3 5 2 2 2" xfId="18749" xr:uid="{00000000-0005-0000-0000-000015490000}"/>
    <cellStyle name="Обычный 52 3 5 2 2 2 2" xfId="18750" xr:uid="{00000000-0005-0000-0000-000016490000}"/>
    <cellStyle name="Обычный 52 3 5 2 2 2 2 2" xfId="18751" xr:uid="{00000000-0005-0000-0000-000017490000}"/>
    <cellStyle name="Обычный 52 3 5 2 2 2 3" xfId="18752" xr:uid="{00000000-0005-0000-0000-000018490000}"/>
    <cellStyle name="Обычный 52 3 5 2 2 3" xfId="18753" xr:uid="{00000000-0005-0000-0000-000019490000}"/>
    <cellStyle name="Обычный 52 3 5 2 2 3 2" xfId="18754" xr:uid="{00000000-0005-0000-0000-00001A490000}"/>
    <cellStyle name="Обычный 52 3 5 2 2 3 2 2" xfId="18755" xr:uid="{00000000-0005-0000-0000-00001B490000}"/>
    <cellStyle name="Обычный 52 3 5 2 2 3 3" xfId="18756" xr:uid="{00000000-0005-0000-0000-00001C490000}"/>
    <cellStyle name="Обычный 52 3 5 2 2 4" xfId="18757" xr:uid="{00000000-0005-0000-0000-00001D490000}"/>
    <cellStyle name="Обычный 52 3 5 2 2 4 2" xfId="18758" xr:uid="{00000000-0005-0000-0000-00001E490000}"/>
    <cellStyle name="Обычный 52 3 5 2 2 4 2 2" xfId="18759" xr:uid="{00000000-0005-0000-0000-00001F490000}"/>
    <cellStyle name="Обычный 52 3 5 2 2 4 3" xfId="18760" xr:uid="{00000000-0005-0000-0000-000020490000}"/>
    <cellStyle name="Обычный 52 3 5 2 2 5" xfId="18761" xr:uid="{00000000-0005-0000-0000-000021490000}"/>
    <cellStyle name="Обычный 52 3 5 2 2 5 2" xfId="18762" xr:uid="{00000000-0005-0000-0000-000022490000}"/>
    <cellStyle name="Обычный 52 3 5 2 2 6" xfId="18763" xr:uid="{00000000-0005-0000-0000-000023490000}"/>
    <cellStyle name="Обычный 52 3 5 2 3" xfId="18764" xr:uid="{00000000-0005-0000-0000-000024490000}"/>
    <cellStyle name="Обычный 52 3 5 2 3 2" xfId="18765" xr:uid="{00000000-0005-0000-0000-000025490000}"/>
    <cellStyle name="Обычный 52 3 5 2 3 2 2" xfId="18766" xr:uid="{00000000-0005-0000-0000-000026490000}"/>
    <cellStyle name="Обычный 52 3 5 2 3 2 2 2" xfId="18767" xr:uid="{00000000-0005-0000-0000-000027490000}"/>
    <cellStyle name="Обычный 52 3 5 2 3 2 3" xfId="18768" xr:uid="{00000000-0005-0000-0000-000028490000}"/>
    <cellStyle name="Обычный 52 3 5 2 3 3" xfId="18769" xr:uid="{00000000-0005-0000-0000-000029490000}"/>
    <cellStyle name="Обычный 52 3 5 2 3 3 2" xfId="18770" xr:uid="{00000000-0005-0000-0000-00002A490000}"/>
    <cellStyle name="Обычный 52 3 5 2 3 4" xfId="18771" xr:uid="{00000000-0005-0000-0000-00002B490000}"/>
    <cellStyle name="Обычный 52 3 5 2 4" xfId="18772" xr:uid="{00000000-0005-0000-0000-00002C490000}"/>
    <cellStyle name="Обычный 52 3 5 2 4 2" xfId="18773" xr:uid="{00000000-0005-0000-0000-00002D490000}"/>
    <cellStyle name="Обычный 52 3 5 2 4 2 2" xfId="18774" xr:uid="{00000000-0005-0000-0000-00002E490000}"/>
    <cellStyle name="Обычный 52 3 5 2 4 3" xfId="18775" xr:uid="{00000000-0005-0000-0000-00002F490000}"/>
    <cellStyle name="Обычный 52 3 5 2 5" xfId="18776" xr:uid="{00000000-0005-0000-0000-000030490000}"/>
    <cellStyle name="Обычный 52 3 5 2 5 2" xfId="18777" xr:uid="{00000000-0005-0000-0000-000031490000}"/>
    <cellStyle name="Обычный 52 3 5 2 5 2 2" xfId="18778" xr:uid="{00000000-0005-0000-0000-000032490000}"/>
    <cellStyle name="Обычный 52 3 5 2 5 3" xfId="18779" xr:uid="{00000000-0005-0000-0000-000033490000}"/>
    <cellStyle name="Обычный 52 3 5 2 6" xfId="18780" xr:uid="{00000000-0005-0000-0000-000034490000}"/>
    <cellStyle name="Обычный 52 3 5 2 6 2" xfId="18781" xr:uid="{00000000-0005-0000-0000-000035490000}"/>
    <cellStyle name="Обычный 52 3 5 2 6 2 2" xfId="18782" xr:uid="{00000000-0005-0000-0000-000036490000}"/>
    <cellStyle name="Обычный 52 3 5 2 6 3" xfId="18783" xr:uid="{00000000-0005-0000-0000-000037490000}"/>
    <cellStyle name="Обычный 52 3 5 2 7" xfId="18784" xr:uid="{00000000-0005-0000-0000-000038490000}"/>
    <cellStyle name="Обычный 52 3 5 2 7 2" xfId="18785" xr:uid="{00000000-0005-0000-0000-000039490000}"/>
    <cellStyle name="Обычный 52 3 5 2 7 2 2" xfId="18786" xr:uid="{00000000-0005-0000-0000-00003A490000}"/>
    <cellStyle name="Обычный 52 3 5 2 7 3" xfId="18787" xr:uid="{00000000-0005-0000-0000-00003B490000}"/>
    <cellStyle name="Обычный 52 3 5 2 8" xfId="18788" xr:uid="{00000000-0005-0000-0000-00003C490000}"/>
    <cellStyle name="Обычный 52 3 5 2 8 2" xfId="18789" xr:uid="{00000000-0005-0000-0000-00003D490000}"/>
    <cellStyle name="Обычный 52 3 5 2 9" xfId="18790" xr:uid="{00000000-0005-0000-0000-00003E490000}"/>
    <cellStyle name="Обычный 52 3 5 3" xfId="18791" xr:uid="{00000000-0005-0000-0000-00003F490000}"/>
    <cellStyle name="Обычный 52 3 5 3 2" xfId="18792" xr:uid="{00000000-0005-0000-0000-000040490000}"/>
    <cellStyle name="Обычный 52 3 5 3 2 2" xfId="18793" xr:uid="{00000000-0005-0000-0000-000041490000}"/>
    <cellStyle name="Обычный 52 3 5 3 2 2 2" xfId="18794" xr:uid="{00000000-0005-0000-0000-000042490000}"/>
    <cellStyle name="Обычный 52 3 5 3 2 3" xfId="18795" xr:uid="{00000000-0005-0000-0000-000043490000}"/>
    <cellStyle name="Обычный 52 3 5 3 3" xfId="18796" xr:uid="{00000000-0005-0000-0000-000044490000}"/>
    <cellStyle name="Обычный 52 3 5 3 3 2" xfId="18797" xr:uid="{00000000-0005-0000-0000-000045490000}"/>
    <cellStyle name="Обычный 52 3 5 3 3 2 2" xfId="18798" xr:uid="{00000000-0005-0000-0000-000046490000}"/>
    <cellStyle name="Обычный 52 3 5 3 3 3" xfId="18799" xr:uid="{00000000-0005-0000-0000-000047490000}"/>
    <cellStyle name="Обычный 52 3 5 3 4" xfId="18800" xr:uid="{00000000-0005-0000-0000-000048490000}"/>
    <cellStyle name="Обычный 52 3 5 3 4 2" xfId="18801" xr:uid="{00000000-0005-0000-0000-000049490000}"/>
    <cellStyle name="Обычный 52 3 5 3 4 2 2" xfId="18802" xr:uid="{00000000-0005-0000-0000-00004A490000}"/>
    <cellStyle name="Обычный 52 3 5 3 4 3" xfId="18803" xr:uid="{00000000-0005-0000-0000-00004B490000}"/>
    <cellStyle name="Обычный 52 3 5 3 5" xfId="18804" xr:uid="{00000000-0005-0000-0000-00004C490000}"/>
    <cellStyle name="Обычный 52 3 5 3 5 2" xfId="18805" xr:uid="{00000000-0005-0000-0000-00004D490000}"/>
    <cellStyle name="Обычный 52 3 5 3 6" xfId="18806" xr:uid="{00000000-0005-0000-0000-00004E490000}"/>
    <cellStyle name="Обычный 52 3 5 4" xfId="18807" xr:uid="{00000000-0005-0000-0000-00004F490000}"/>
    <cellStyle name="Обычный 52 3 5 4 2" xfId="18808" xr:uid="{00000000-0005-0000-0000-000050490000}"/>
    <cellStyle name="Обычный 52 3 5 4 2 2" xfId="18809" xr:uid="{00000000-0005-0000-0000-000051490000}"/>
    <cellStyle name="Обычный 52 3 5 4 2 2 2" xfId="18810" xr:uid="{00000000-0005-0000-0000-000052490000}"/>
    <cellStyle name="Обычный 52 3 5 4 2 3" xfId="18811" xr:uid="{00000000-0005-0000-0000-000053490000}"/>
    <cellStyle name="Обычный 52 3 5 4 3" xfId="18812" xr:uid="{00000000-0005-0000-0000-000054490000}"/>
    <cellStyle name="Обычный 52 3 5 4 3 2" xfId="18813" xr:uid="{00000000-0005-0000-0000-000055490000}"/>
    <cellStyle name="Обычный 52 3 5 4 4" xfId="18814" xr:uid="{00000000-0005-0000-0000-000056490000}"/>
    <cellStyle name="Обычный 52 3 5 5" xfId="18815" xr:uid="{00000000-0005-0000-0000-000057490000}"/>
    <cellStyle name="Обычный 52 3 5 5 2" xfId="18816" xr:uid="{00000000-0005-0000-0000-000058490000}"/>
    <cellStyle name="Обычный 52 3 5 5 2 2" xfId="18817" xr:uid="{00000000-0005-0000-0000-000059490000}"/>
    <cellStyle name="Обычный 52 3 5 5 3" xfId="18818" xr:uid="{00000000-0005-0000-0000-00005A490000}"/>
    <cellStyle name="Обычный 52 3 5 6" xfId="18819" xr:uid="{00000000-0005-0000-0000-00005B490000}"/>
    <cellStyle name="Обычный 52 3 5 6 2" xfId="18820" xr:uid="{00000000-0005-0000-0000-00005C490000}"/>
    <cellStyle name="Обычный 52 3 5 6 2 2" xfId="18821" xr:uid="{00000000-0005-0000-0000-00005D490000}"/>
    <cellStyle name="Обычный 52 3 5 6 3" xfId="18822" xr:uid="{00000000-0005-0000-0000-00005E490000}"/>
    <cellStyle name="Обычный 52 3 5 7" xfId="18823" xr:uid="{00000000-0005-0000-0000-00005F490000}"/>
    <cellStyle name="Обычный 52 3 5 7 2" xfId="18824" xr:uid="{00000000-0005-0000-0000-000060490000}"/>
    <cellStyle name="Обычный 52 3 5 7 2 2" xfId="18825" xr:uid="{00000000-0005-0000-0000-000061490000}"/>
    <cellStyle name="Обычный 52 3 5 7 3" xfId="18826" xr:uid="{00000000-0005-0000-0000-000062490000}"/>
    <cellStyle name="Обычный 52 3 5 8" xfId="18827" xr:uid="{00000000-0005-0000-0000-000063490000}"/>
    <cellStyle name="Обычный 52 3 5 8 2" xfId="18828" xr:uid="{00000000-0005-0000-0000-000064490000}"/>
    <cellStyle name="Обычный 52 3 5 8 2 2" xfId="18829" xr:uid="{00000000-0005-0000-0000-000065490000}"/>
    <cellStyle name="Обычный 52 3 5 8 3" xfId="18830" xr:uid="{00000000-0005-0000-0000-000066490000}"/>
    <cellStyle name="Обычный 52 3 5 9" xfId="18831" xr:uid="{00000000-0005-0000-0000-000067490000}"/>
    <cellStyle name="Обычный 52 3 5 9 2" xfId="18832" xr:uid="{00000000-0005-0000-0000-000068490000}"/>
    <cellStyle name="Обычный 52 3 6" xfId="18833" xr:uid="{00000000-0005-0000-0000-000069490000}"/>
    <cellStyle name="Обычный 52 3 6 2" xfId="18834" xr:uid="{00000000-0005-0000-0000-00006A490000}"/>
    <cellStyle name="Обычный 52 3 6 2 2" xfId="18835" xr:uid="{00000000-0005-0000-0000-00006B490000}"/>
    <cellStyle name="Обычный 52 3 6 2 2 2" xfId="18836" xr:uid="{00000000-0005-0000-0000-00006C490000}"/>
    <cellStyle name="Обычный 52 3 6 2 2 2 2" xfId="18837" xr:uid="{00000000-0005-0000-0000-00006D490000}"/>
    <cellStyle name="Обычный 52 3 6 2 2 3" xfId="18838" xr:uid="{00000000-0005-0000-0000-00006E490000}"/>
    <cellStyle name="Обычный 52 3 6 2 3" xfId="18839" xr:uid="{00000000-0005-0000-0000-00006F490000}"/>
    <cellStyle name="Обычный 52 3 6 2 3 2" xfId="18840" xr:uid="{00000000-0005-0000-0000-000070490000}"/>
    <cellStyle name="Обычный 52 3 6 2 3 2 2" xfId="18841" xr:uid="{00000000-0005-0000-0000-000071490000}"/>
    <cellStyle name="Обычный 52 3 6 2 3 3" xfId="18842" xr:uid="{00000000-0005-0000-0000-000072490000}"/>
    <cellStyle name="Обычный 52 3 6 2 4" xfId="18843" xr:uid="{00000000-0005-0000-0000-000073490000}"/>
    <cellStyle name="Обычный 52 3 6 2 4 2" xfId="18844" xr:uid="{00000000-0005-0000-0000-000074490000}"/>
    <cellStyle name="Обычный 52 3 6 2 4 2 2" xfId="18845" xr:uid="{00000000-0005-0000-0000-000075490000}"/>
    <cellStyle name="Обычный 52 3 6 2 4 3" xfId="18846" xr:uid="{00000000-0005-0000-0000-000076490000}"/>
    <cellStyle name="Обычный 52 3 6 2 5" xfId="18847" xr:uid="{00000000-0005-0000-0000-000077490000}"/>
    <cellStyle name="Обычный 52 3 6 2 5 2" xfId="18848" xr:uid="{00000000-0005-0000-0000-000078490000}"/>
    <cellStyle name="Обычный 52 3 6 2 6" xfId="18849" xr:uid="{00000000-0005-0000-0000-000079490000}"/>
    <cellStyle name="Обычный 52 3 6 3" xfId="18850" xr:uid="{00000000-0005-0000-0000-00007A490000}"/>
    <cellStyle name="Обычный 52 3 6 3 2" xfId="18851" xr:uid="{00000000-0005-0000-0000-00007B490000}"/>
    <cellStyle name="Обычный 52 3 6 3 2 2" xfId="18852" xr:uid="{00000000-0005-0000-0000-00007C490000}"/>
    <cellStyle name="Обычный 52 3 6 3 2 2 2" xfId="18853" xr:uid="{00000000-0005-0000-0000-00007D490000}"/>
    <cellStyle name="Обычный 52 3 6 3 2 3" xfId="18854" xr:uid="{00000000-0005-0000-0000-00007E490000}"/>
    <cellStyle name="Обычный 52 3 6 3 3" xfId="18855" xr:uid="{00000000-0005-0000-0000-00007F490000}"/>
    <cellStyle name="Обычный 52 3 6 3 3 2" xfId="18856" xr:uid="{00000000-0005-0000-0000-000080490000}"/>
    <cellStyle name="Обычный 52 3 6 3 4" xfId="18857" xr:uid="{00000000-0005-0000-0000-000081490000}"/>
    <cellStyle name="Обычный 52 3 6 4" xfId="18858" xr:uid="{00000000-0005-0000-0000-000082490000}"/>
    <cellStyle name="Обычный 52 3 6 4 2" xfId="18859" xr:uid="{00000000-0005-0000-0000-000083490000}"/>
    <cellStyle name="Обычный 52 3 6 4 2 2" xfId="18860" xr:uid="{00000000-0005-0000-0000-000084490000}"/>
    <cellStyle name="Обычный 52 3 6 4 3" xfId="18861" xr:uid="{00000000-0005-0000-0000-000085490000}"/>
    <cellStyle name="Обычный 52 3 6 5" xfId="18862" xr:uid="{00000000-0005-0000-0000-000086490000}"/>
    <cellStyle name="Обычный 52 3 6 5 2" xfId="18863" xr:uid="{00000000-0005-0000-0000-000087490000}"/>
    <cellStyle name="Обычный 52 3 6 5 2 2" xfId="18864" xr:uid="{00000000-0005-0000-0000-000088490000}"/>
    <cellStyle name="Обычный 52 3 6 5 3" xfId="18865" xr:uid="{00000000-0005-0000-0000-000089490000}"/>
    <cellStyle name="Обычный 52 3 6 6" xfId="18866" xr:uid="{00000000-0005-0000-0000-00008A490000}"/>
    <cellStyle name="Обычный 52 3 6 6 2" xfId="18867" xr:uid="{00000000-0005-0000-0000-00008B490000}"/>
    <cellStyle name="Обычный 52 3 6 6 2 2" xfId="18868" xr:uid="{00000000-0005-0000-0000-00008C490000}"/>
    <cellStyle name="Обычный 52 3 6 6 3" xfId="18869" xr:uid="{00000000-0005-0000-0000-00008D490000}"/>
    <cellStyle name="Обычный 52 3 6 7" xfId="18870" xr:uid="{00000000-0005-0000-0000-00008E490000}"/>
    <cellStyle name="Обычный 52 3 6 7 2" xfId="18871" xr:uid="{00000000-0005-0000-0000-00008F490000}"/>
    <cellStyle name="Обычный 52 3 6 7 2 2" xfId="18872" xr:uid="{00000000-0005-0000-0000-000090490000}"/>
    <cellStyle name="Обычный 52 3 6 7 3" xfId="18873" xr:uid="{00000000-0005-0000-0000-000091490000}"/>
    <cellStyle name="Обычный 52 3 6 8" xfId="18874" xr:uid="{00000000-0005-0000-0000-000092490000}"/>
    <cellStyle name="Обычный 52 3 6 8 2" xfId="18875" xr:uid="{00000000-0005-0000-0000-000093490000}"/>
    <cellStyle name="Обычный 52 3 6 9" xfId="18876" xr:uid="{00000000-0005-0000-0000-000094490000}"/>
    <cellStyle name="Обычный 52 3 7" xfId="18877" xr:uid="{00000000-0005-0000-0000-000095490000}"/>
    <cellStyle name="Обычный 52 3 7 2" xfId="18878" xr:uid="{00000000-0005-0000-0000-000096490000}"/>
    <cellStyle name="Обычный 52 3 7 2 2" xfId="18879" xr:uid="{00000000-0005-0000-0000-000097490000}"/>
    <cellStyle name="Обычный 52 3 7 2 2 2" xfId="18880" xr:uid="{00000000-0005-0000-0000-000098490000}"/>
    <cellStyle name="Обычный 52 3 7 2 3" xfId="18881" xr:uid="{00000000-0005-0000-0000-000099490000}"/>
    <cellStyle name="Обычный 52 3 7 3" xfId="18882" xr:uid="{00000000-0005-0000-0000-00009A490000}"/>
    <cellStyle name="Обычный 52 3 7 3 2" xfId="18883" xr:uid="{00000000-0005-0000-0000-00009B490000}"/>
    <cellStyle name="Обычный 52 3 7 3 2 2" xfId="18884" xr:uid="{00000000-0005-0000-0000-00009C490000}"/>
    <cellStyle name="Обычный 52 3 7 3 3" xfId="18885" xr:uid="{00000000-0005-0000-0000-00009D490000}"/>
    <cellStyle name="Обычный 52 3 7 4" xfId="18886" xr:uid="{00000000-0005-0000-0000-00009E490000}"/>
    <cellStyle name="Обычный 52 3 7 4 2" xfId="18887" xr:uid="{00000000-0005-0000-0000-00009F490000}"/>
    <cellStyle name="Обычный 52 3 7 4 2 2" xfId="18888" xr:uid="{00000000-0005-0000-0000-0000A0490000}"/>
    <cellStyle name="Обычный 52 3 7 4 3" xfId="18889" xr:uid="{00000000-0005-0000-0000-0000A1490000}"/>
    <cellStyle name="Обычный 52 3 7 5" xfId="18890" xr:uid="{00000000-0005-0000-0000-0000A2490000}"/>
    <cellStyle name="Обычный 52 3 7 5 2" xfId="18891" xr:uid="{00000000-0005-0000-0000-0000A3490000}"/>
    <cellStyle name="Обычный 52 3 7 6" xfId="18892" xr:uid="{00000000-0005-0000-0000-0000A4490000}"/>
    <cellStyle name="Обычный 52 3 8" xfId="18893" xr:uid="{00000000-0005-0000-0000-0000A5490000}"/>
    <cellStyle name="Обычный 52 3 8 2" xfId="18894" xr:uid="{00000000-0005-0000-0000-0000A6490000}"/>
    <cellStyle name="Обычный 52 3 8 2 2" xfId="18895" xr:uid="{00000000-0005-0000-0000-0000A7490000}"/>
    <cellStyle name="Обычный 52 3 8 2 2 2" xfId="18896" xr:uid="{00000000-0005-0000-0000-0000A8490000}"/>
    <cellStyle name="Обычный 52 3 8 2 3" xfId="18897" xr:uid="{00000000-0005-0000-0000-0000A9490000}"/>
    <cellStyle name="Обычный 52 3 8 3" xfId="18898" xr:uid="{00000000-0005-0000-0000-0000AA490000}"/>
    <cellStyle name="Обычный 52 3 8 3 2" xfId="18899" xr:uid="{00000000-0005-0000-0000-0000AB490000}"/>
    <cellStyle name="Обычный 52 3 8 4" xfId="18900" xr:uid="{00000000-0005-0000-0000-0000AC490000}"/>
    <cellStyle name="Обычный 52 3 9" xfId="18901" xr:uid="{00000000-0005-0000-0000-0000AD490000}"/>
    <cellStyle name="Обычный 52 3 9 2" xfId="18902" xr:uid="{00000000-0005-0000-0000-0000AE490000}"/>
    <cellStyle name="Обычный 52 3 9 2 2" xfId="18903" xr:uid="{00000000-0005-0000-0000-0000AF490000}"/>
    <cellStyle name="Обычный 52 3 9 2 2 2" xfId="18904" xr:uid="{00000000-0005-0000-0000-0000B0490000}"/>
    <cellStyle name="Обычный 52 3 9 2 3" xfId="18905" xr:uid="{00000000-0005-0000-0000-0000B1490000}"/>
    <cellStyle name="Обычный 52 3 9 3" xfId="18906" xr:uid="{00000000-0005-0000-0000-0000B2490000}"/>
    <cellStyle name="Обычный 52 3 9 3 2" xfId="18907" xr:uid="{00000000-0005-0000-0000-0000B3490000}"/>
    <cellStyle name="Обычный 52 3 9 4" xfId="18908" xr:uid="{00000000-0005-0000-0000-0000B4490000}"/>
    <cellStyle name="Обычный 52 4" xfId="18909" xr:uid="{00000000-0005-0000-0000-0000B5490000}"/>
    <cellStyle name="Обычный 52 4 10" xfId="18910" xr:uid="{00000000-0005-0000-0000-0000B6490000}"/>
    <cellStyle name="Обычный 52 4 10 2" xfId="18911" xr:uid="{00000000-0005-0000-0000-0000B7490000}"/>
    <cellStyle name="Обычный 52 4 10 2 2" xfId="18912" xr:uid="{00000000-0005-0000-0000-0000B8490000}"/>
    <cellStyle name="Обычный 52 4 10 3" xfId="18913" xr:uid="{00000000-0005-0000-0000-0000B9490000}"/>
    <cellStyle name="Обычный 52 4 11" xfId="18914" xr:uid="{00000000-0005-0000-0000-0000BA490000}"/>
    <cellStyle name="Обычный 52 4 11 2" xfId="18915" xr:uid="{00000000-0005-0000-0000-0000BB490000}"/>
    <cellStyle name="Обычный 52 4 11 2 2" xfId="18916" xr:uid="{00000000-0005-0000-0000-0000BC490000}"/>
    <cellStyle name="Обычный 52 4 11 3" xfId="18917" xr:uid="{00000000-0005-0000-0000-0000BD490000}"/>
    <cellStyle name="Обычный 52 4 12" xfId="18918" xr:uid="{00000000-0005-0000-0000-0000BE490000}"/>
    <cellStyle name="Обычный 52 4 12 2" xfId="18919" xr:uid="{00000000-0005-0000-0000-0000BF490000}"/>
    <cellStyle name="Обычный 52 4 12 2 2" xfId="18920" xr:uid="{00000000-0005-0000-0000-0000C0490000}"/>
    <cellStyle name="Обычный 52 4 12 3" xfId="18921" xr:uid="{00000000-0005-0000-0000-0000C1490000}"/>
    <cellStyle name="Обычный 52 4 13" xfId="18922" xr:uid="{00000000-0005-0000-0000-0000C2490000}"/>
    <cellStyle name="Обычный 52 4 13 2" xfId="18923" xr:uid="{00000000-0005-0000-0000-0000C3490000}"/>
    <cellStyle name="Обычный 52 4 14" xfId="18924" xr:uid="{00000000-0005-0000-0000-0000C4490000}"/>
    <cellStyle name="Обычный 52 4 2" xfId="18925" xr:uid="{00000000-0005-0000-0000-0000C5490000}"/>
    <cellStyle name="Обычный 52 4 2 10" xfId="18926" xr:uid="{00000000-0005-0000-0000-0000C6490000}"/>
    <cellStyle name="Обычный 52 4 2 10 2" xfId="18927" xr:uid="{00000000-0005-0000-0000-0000C7490000}"/>
    <cellStyle name="Обычный 52 4 2 10 2 2" xfId="18928" xr:uid="{00000000-0005-0000-0000-0000C8490000}"/>
    <cellStyle name="Обычный 52 4 2 10 3" xfId="18929" xr:uid="{00000000-0005-0000-0000-0000C9490000}"/>
    <cellStyle name="Обычный 52 4 2 11" xfId="18930" xr:uid="{00000000-0005-0000-0000-0000CA490000}"/>
    <cellStyle name="Обычный 52 4 2 11 2" xfId="18931" xr:uid="{00000000-0005-0000-0000-0000CB490000}"/>
    <cellStyle name="Обычный 52 4 2 12" xfId="18932" xr:uid="{00000000-0005-0000-0000-0000CC490000}"/>
    <cellStyle name="Обычный 52 4 2 2" xfId="18933" xr:uid="{00000000-0005-0000-0000-0000CD490000}"/>
    <cellStyle name="Обычный 52 4 2 2 10" xfId="18934" xr:uid="{00000000-0005-0000-0000-0000CE490000}"/>
    <cellStyle name="Обычный 52 4 2 2 10 2" xfId="18935" xr:uid="{00000000-0005-0000-0000-0000CF490000}"/>
    <cellStyle name="Обычный 52 4 2 2 11" xfId="18936" xr:uid="{00000000-0005-0000-0000-0000D0490000}"/>
    <cellStyle name="Обычный 52 4 2 2 2" xfId="18937" xr:uid="{00000000-0005-0000-0000-0000D1490000}"/>
    <cellStyle name="Обычный 52 4 2 2 2 10" xfId="18938" xr:uid="{00000000-0005-0000-0000-0000D2490000}"/>
    <cellStyle name="Обычный 52 4 2 2 2 2" xfId="18939" xr:uid="{00000000-0005-0000-0000-0000D3490000}"/>
    <cellStyle name="Обычный 52 4 2 2 2 2 2" xfId="18940" xr:uid="{00000000-0005-0000-0000-0000D4490000}"/>
    <cellStyle name="Обычный 52 4 2 2 2 2 2 2" xfId="18941" xr:uid="{00000000-0005-0000-0000-0000D5490000}"/>
    <cellStyle name="Обычный 52 4 2 2 2 2 2 2 2" xfId="18942" xr:uid="{00000000-0005-0000-0000-0000D6490000}"/>
    <cellStyle name="Обычный 52 4 2 2 2 2 2 2 2 2" xfId="18943" xr:uid="{00000000-0005-0000-0000-0000D7490000}"/>
    <cellStyle name="Обычный 52 4 2 2 2 2 2 2 3" xfId="18944" xr:uid="{00000000-0005-0000-0000-0000D8490000}"/>
    <cellStyle name="Обычный 52 4 2 2 2 2 2 3" xfId="18945" xr:uid="{00000000-0005-0000-0000-0000D9490000}"/>
    <cellStyle name="Обычный 52 4 2 2 2 2 2 3 2" xfId="18946" xr:uid="{00000000-0005-0000-0000-0000DA490000}"/>
    <cellStyle name="Обычный 52 4 2 2 2 2 2 3 2 2" xfId="18947" xr:uid="{00000000-0005-0000-0000-0000DB490000}"/>
    <cellStyle name="Обычный 52 4 2 2 2 2 2 3 3" xfId="18948" xr:uid="{00000000-0005-0000-0000-0000DC490000}"/>
    <cellStyle name="Обычный 52 4 2 2 2 2 2 4" xfId="18949" xr:uid="{00000000-0005-0000-0000-0000DD490000}"/>
    <cellStyle name="Обычный 52 4 2 2 2 2 2 4 2" xfId="18950" xr:uid="{00000000-0005-0000-0000-0000DE490000}"/>
    <cellStyle name="Обычный 52 4 2 2 2 2 2 4 2 2" xfId="18951" xr:uid="{00000000-0005-0000-0000-0000DF490000}"/>
    <cellStyle name="Обычный 52 4 2 2 2 2 2 4 3" xfId="18952" xr:uid="{00000000-0005-0000-0000-0000E0490000}"/>
    <cellStyle name="Обычный 52 4 2 2 2 2 2 5" xfId="18953" xr:uid="{00000000-0005-0000-0000-0000E1490000}"/>
    <cellStyle name="Обычный 52 4 2 2 2 2 2 5 2" xfId="18954" xr:uid="{00000000-0005-0000-0000-0000E2490000}"/>
    <cellStyle name="Обычный 52 4 2 2 2 2 2 6" xfId="18955" xr:uid="{00000000-0005-0000-0000-0000E3490000}"/>
    <cellStyle name="Обычный 52 4 2 2 2 2 3" xfId="18956" xr:uid="{00000000-0005-0000-0000-0000E4490000}"/>
    <cellStyle name="Обычный 52 4 2 2 2 2 3 2" xfId="18957" xr:uid="{00000000-0005-0000-0000-0000E5490000}"/>
    <cellStyle name="Обычный 52 4 2 2 2 2 3 2 2" xfId="18958" xr:uid="{00000000-0005-0000-0000-0000E6490000}"/>
    <cellStyle name="Обычный 52 4 2 2 2 2 3 2 2 2" xfId="18959" xr:uid="{00000000-0005-0000-0000-0000E7490000}"/>
    <cellStyle name="Обычный 52 4 2 2 2 2 3 2 3" xfId="18960" xr:uid="{00000000-0005-0000-0000-0000E8490000}"/>
    <cellStyle name="Обычный 52 4 2 2 2 2 3 3" xfId="18961" xr:uid="{00000000-0005-0000-0000-0000E9490000}"/>
    <cellStyle name="Обычный 52 4 2 2 2 2 3 3 2" xfId="18962" xr:uid="{00000000-0005-0000-0000-0000EA490000}"/>
    <cellStyle name="Обычный 52 4 2 2 2 2 3 4" xfId="18963" xr:uid="{00000000-0005-0000-0000-0000EB490000}"/>
    <cellStyle name="Обычный 52 4 2 2 2 2 4" xfId="18964" xr:uid="{00000000-0005-0000-0000-0000EC490000}"/>
    <cellStyle name="Обычный 52 4 2 2 2 2 4 2" xfId="18965" xr:uid="{00000000-0005-0000-0000-0000ED490000}"/>
    <cellStyle name="Обычный 52 4 2 2 2 2 4 2 2" xfId="18966" xr:uid="{00000000-0005-0000-0000-0000EE490000}"/>
    <cellStyle name="Обычный 52 4 2 2 2 2 4 3" xfId="18967" xr:uid="{00000000-0005-0000-0000-0000EF490000}"/>
    <cellStyle name="Обычный 52 4 2 2 2 2 5" xfId="18968" xr:uid="{00000000-0005-0000-0000-0000F0490000}"/>
    <cellStyle name="Обычный 52 4 2 2 2 2 5 2" xfId="18969" xr:uid="{00000000-0005-0000-0000-0000F1490000}"/>
    <cellStyle name="Обычный 52 4 2 2 2 2 5 2 2" xfId="18970" xr:uid="{00000000-0005-0000-0000-0000F2490000}"/>
    <cellStyle name="Обычный 52 4 2 2 2 2 5 3" xfId="18971" xr:uid="{00000000-0005-0000-0000-0000F3490000}"/>
    <cellStyle name="Обычный 52 4 2 2 2 2 6" xfId="18972" xr:uid="{00000000-0005-0000-0000-0000F4490000}"/>
    <cellStyle name="Обычный 52 4 2 2 2 2 6 2" xfId="18973" xr:uid="{00000000-0005-0000-0000-0000F5490000}"/>
    <cellStyle name="Обычный 52 4 2 2 2 2 6 2 2" xfId="18974" xr:uid="{00000000-0005-0000-0000-0000F6490000}"/>
    <cellStyle name="Обычный 52 4 2 2 2 2 6 3" xfId="18975" xr:uid="{00000000-0005-0000-0000-0000F7490000}"/>
    <cellStyle name="Обычный 52 4 2 2 2 2 7" xfId="18976" xr:uid="{00000000-0005-0000-0000-0000F8490000}"/>
    <cellStyle name="Обычный 52 4 2 2 2 2 7 2" xfId="18977" xr:uid="{00000000-0005-0000-0000-0000F9490000}"/>
    <cellStyle name="Обычный 52 4 2 2 2 2 7 2 2" xfId="18978" xr:uid="{00000000-0005-0000-0000-0000FA490000}"/>
    <cellStyle name="Обычный 52 4 2 2 2 2 7 3" xfId="18979" xr:uid="{00000000-0005-0000-0000-0000FB490000}"/>
    <cellStyle name="Обычный 52 4 2 2 2 2 8" xfId="18980" xr:uid="{00000000-0005-0000-0000-0000FC490000}"/>
    <cellStyle name="Обычный 52 4 2 2 2 2 8 2" xfId="18981" xr:uid="{00000000-0005-0000-0000-0000FD490000}"/>
    <cellStyle name="Обычный 52 4 2 2 2 2 9" xfId="18982" xr:uid="{00000000-0005-0000-0000-0000FE490000}"/>
    <cellStyle name="Обычный 52 4 2 2 2 3" xfId="18983" xr:uid="{00000000-0005-0000-0000-0000FF490000}"/>
    <cellStyle name="Обычный 52 4 2 2 2 3 2" xfId="18984" xr:uid="{00000000-0005-0000-0000-0000004A0000}"/>
    <cellStyle name="Обычный 52 4 2 2 2 3 2 2" xfId="18985" xr:uid="{00000000-0005-0000-0000-0000014A0000}"/>
    <cellStyle name="Обычный 52 4 2 2 2 3 2 2 2" xfId="18986" xr:uid="{00000000-0005-0000-0000-0000024A0000}"/>
    <cellStyle name="Обычный 52 4 2 2 2 3 2 3" xfId="18987" xr:uid="{00000000-0005-0000-0000-0000034A0000}"/>
    <cellStyle name="Обычный 52 4 2 2 2 3 3" xfId="18988" xr:uid="{00000000-0005-0000-0000-0000044A0000}"/>
    <cellStyle name="Обычный 52 4 2 2 2 3 3 2" xfId="18989" xr:uid="{00000000-0005-0000-0000-0000054A0000}"/>
    <cellStyle name="Обычный 52 4 2 2 2 3 3 2 2" xfId="18990" xr:uid="{00000000-0005-0000-0000-0000064A0000}"/>
    <cellStyle name="Обычный 52 4 2 2 2 3 3 3" xfId="18991" xr:uid="{00000000-0005-0000-0000-0000074A0000}"/>
    <cellStyle name="Обычный 52 4 2 2 2 3 4" xfId="18992" xr:uid="{00000000-0005-0000-0000-0000084A0000}"/>
    <cellStyle name="Обычный 52 4 2 2 2 3 4 2" xfId="18993" xr:uid="{00000000-0005-0000-0000-0000094A0000}"/>
    <cellStyle name="Обычный 52 4 2 2 2 3 4 2 2" xfId="18994" xr:uid="{00000000-0005-0000-0000-00000A4A0000}"/>
    <cellStyle name="Обычный 52 4 2 2 2 3 4 3" xfId="18995" xr:uid="{00000000-0005-0000-0000-00000B4A0000}"/>
    <cellStyle name="Обычный 52 4 2 2 2 3 5" xfId="18996" xr:uid="{00000000-0005-0000-0000-00000C4A0000}"/>
    <cellStyle name="Обычный 52 4 2 2 2 3 5 2" xfId="18997" xr:uid="{00000000-0005-0000-0000-00000D4A0000}"/>
    <cellStyle name="Обычный 52 4 2 2 2 3 6" xfId="18998" xr:uid="{00000000-0005-0000-0000-00000E4A0000}"/>
    <cellStyle name="Обычный 52 4 2 2 2 4" xfId="18999" xr:uid="{00000000-0005-0000-0000-00000F4A0000}"/>
    <cellStyle name="Обычный 52 4 2 2 2 4 2" xfId="19000" xr:uid="{00000000-0005-0000-0000-0000104A0000}"/>
    <cellStyle name="Обычный 52 4 2 2 2 4 2 2" xfId="19001" xr:uid="{00000000-0005-0000-0000-0000114A0000}"/>
    <cellStyle name="Обычный 52 4 2 2 2 4 2 2 2" xfId="19002" xr:uid="{00000000-0005-0000-0000-0000124A0000}"/>
    <cellStyle name="Обычный 52 4 2 2 2 4 2 3" xfId="19003" xr:uid="{00000000-0005-0000-0000-0000134A0000}"/>
    <cellStyle name="Обычный 52 4 2 2 2 4 3" xfId="19004" xr:uid="{00000000-0005-0000-0000-0000144A0000}"/>
    <cellStyle name="Обычный 52 4 2 2 2 4 3 2" xfId="19005" xr:uid="{00000000-0005-0000-0000-0000154A0000}"/>
    <cellStyle name="Обычный 52 4 2 2 2 4 4" xfId="19006" xr:uid="{00000000-0005-0000-0000-0000164A0000}"/>
    <cellStyle name="Обычный 52 4 2 2 2 5" xfId="19007" xr:uid="{00000000-0005-0000-0000-0000174A0000}"/>
    <cellStyle name="Обычный 52 4 2 2 2 5 2" xfId="19008" xr:uid="{00000000-0005-0000-0000-0000184A0000}"/>
    <cellStyle name="Обычный 52 4 2 2 2 5 2 2" xfId="19009" xr:uid="{00000000-0005-0000-0000-0000194A0000}"/>
    <cellStyle name="Обычный 52 4 2 2 2 5 3" xfId="19010" xr:uid="{00000000-0005-0000-0000-00001A4A0000}"/>
    <cellStyle name="Обычный 52 4 2 2 2 6" xfId="19011" xr:uid="{00000000-0005-0000-0000-00001B4A0000}"/>
    <cellStyle name="Обычный 52 4 2 2 2 6 2" xfId="19012" xr:uid="{00000000-0005-0000-0000-00001C4A0000}"/>
    <cellStyle name="Обычный 52 4 2 2 2 6 2 2" xfId="19013" xr:uid="{00000000-0005-0000-0000-00001D4A0000}"/>
    <cellStyle name="Обычный 52 4 2 2 2 6 3" xfId="19014" xr:uid="{00000000-0005-0000-0000-00001E4A0000}"/>
    <cellStyle name="Обычный 52 4 2 2 2 7" xfId="19015" xr:uid="{00000000-0005-0000-0000-00001F4A0000}"/>
    <cellStyle name="Обычный 52 4 2 2 2 7 2" xfId="19016" xr:uid="{00000000-0005-0000-0000-0000204A0000}"/>
    <cellStyle name="Обычный 52 4 2 2 2 7 2 2" xfId="19017" xr:uid="{00000000-0005-0000-0000-0000214A0000}"/>
    <cellStyle name="Обычный 52 4 2 2 2 7 3" xfId="19018" xr:uid="{00000000-0005-0000-0000-0000224A0000}"/>
    <cellStyle name="Обычный 52 4 2 2 2 8" xfId="19019" xr:uid="{00000000-0005-0000-0000-0000234A0000}"/>
    <cellStyle name="Обычный 52 4 2 2 2 8 2" xfId="19020" xr:uid="{00000000-0005-0000-0000-0000244A0000}"/>
    <cellStyle name="Обычный 52 4 2 2 2 8 2 2" xfId="19021" xr:uid="{00000000-0005-0000-0000-0000254A0000}"/>
    <cellStyle name="Обычный 52 4 2 2 2 8 3" xfId="19022" xr:uid="{00000000-0005-0000-0000-0000264A0000}"/>
    <cellStyle name="Обычный 52 4 2 2 2 9" xfId="19023" xr:uid="{00000000-0005-0000-0000-0000274A0000}"/>
    <cellStyle name="Обычный 52 4 2 2 2 9 2" xfId="19024" xr:uid="{00000000-0005-0000-0000-0000284A0000}"/>
    <cellStyle name="Обычный 52 4 2 2 3" xfId="19025" xr:uid="{00000000-0005-0000-0000-0000294A0000}"/>
    <cellStyle name="Обычный 52 4 2 2 3 2" xfId="19026" xr:uid="{00000000-0005-0000-0000-00002A4A0000}"/>
    <cellStyle name="Обычный 52 4 2 2 3 2 2" xfId="19027" xr:uid="{00000000-0005-0000-0000-00002B4A0000}"/>
    <cellStyle name="Обычный 52 4 2 2 3 2 2 2" xfId="19028" xr:uid="{00000000-0005-0000-0000-00002C4A0000}"/>
    <cellStyle name="Обычный 52 4 2 2 3 2 2 2 2" xfId="19029" xr:uid="{00000000-0005-0000-0000-00002D4A0000}"/>
    <cellStyle name="Обычный 52 4 2 2 3 2 2 3" xfId="19030" xr:uid="{00000000-0005-0000-0000-00002E4A0000}"/>
    <cellStyle name="Обычный 52 4 2 2 3 2 3" xfId="19031" xr:uid="{00000000-0005-0000-0000-00002F4A0000}"/>
    <cellStyle name="Обычный 52 4 2 2 3 2 3 2" xfId="19032" xr:uid="{00000000-0005-0000-0000-0000304A0000}"/>
    <cellStyle name="Обычный 52 4 2 2 3 2 3 2 2" xfId="19033" xr:uid="{00000000-0005-0000-0000-0000314A0000}"/>
    <cellStyle name="Обычный 52 4 2 2 3 2 3 3" xfId="19034" xr:uid="{00000000-0005-0000-0000-0000324A0000}"/>
    <cellStyle name="Обычный 52 4 2 2 3 2 4" xfId="19035" xr:uid="{00000000-0005-0000-0000-0000334A0000}"/>
    <cellStyle name="Обычный 52 4 2 2 3 2 4 2" xfId="19036" xr:uid="{00000000-0005-0000-0000-0000344A0000}"/>
    <cellStyle name="Обычный 52 4 2 2 3 2 4 2 2" xfId="19037" xr:uid="{00000000-0005-0000-0000-0000354A0000}"/>
    <cellStyle name="Обычный 52 4 2 2 3 2 4 3" xfId="19038" xr:uid="{00000000-0005-0000-0000-0000364A0000}"/>
    <cellStyle name="Обычный 52 4 2 2 3 2 5" xfId="19039" xr:uid="{00000000-0005-0000-0000-0000374A0000}"/>
    <cellStyle name="Обычный 52 4 2 2 3 2 5 2" xfId="19040" xr:uid="{00000000-0005-0000-0000-0000384A0000}"/>
    <cellStyle name="Обычный 52 4 2 2 3 2 6" xfId="19041" xr:uid="{00000000-0005-0000-0000-0000394A0000}"/>
    <cellStyle name="Обычный 52 4 2 2 3 3" xfId="19042" xr:uid="{00000000-0005-0000-0000-00003A4A0000}"/>
    <cellStyle name="Обычный 52 4 2 2 3 3 2" xfId="19043" xr:uid="{00000000-0005-0000-0000-00003B4A0000}"/>
    <cellStyle name="Обычный 52 4 2 2 3 3 2 2" xfId="19044" xr:uid="{00000000-0005-0000-0000-00003C4A0000}"/>
    <cellStyle name="Обычный 52 4 2 2 3 3 2 2 2" xfId="19045" xr:uid="{00000000-0005-0000-0000-00003D4A0000}"/>
    <cellStyle name="Обычный 52 4 2 2 3 3 2 3" xfId="19046" xr:uid="{00000000-0005-0000-0000-00003E4A0000}"/>
    <cellStyle name="Обычный 52 4 2 2 3 3 3" xfId="19047" xr:uid="{00000000-0005-0000-0000-00003F4A0000}"/>
    <cellStyle name="Обычный 52 4 2 2 3 3 3 2" xfId="19048" xr:uid="{00000000-0005-0000-0000-0000404A0000}"/>
    <cellStyle name="Обычный 52 4 2 2 3 3 4" xfId="19049" xr:uid="{00000000-0005-0000-0000-0000414A0000}"/>
    <cellStyle name="Обычный 52 4 2 2 3 4" xfId="19050" xr:uid="{00000000-0005-0000-0000-0000424A0000}"/>
    <cellStyle name="Обычный 52 4 2 2 3 4 2" xfId="19051" xr:uid="{00000000-0005-0000-0000-0000434A0000}"/>
    <cellStyle name="Обычный 52 4 2 2 3 4 2 2" xfId="19052" xr:uid="{00000000-0005-0000-0000-0000444A0000}"/>
    <cellStyle name="Обычный 52 4 2 2 3 4 3" xfId="19053" xr:uid="{00000000-0005-0000-0000-0000454A0000}"/>
    <cellStyle name="Обычный 52 4 2 2 3 5" xfId="19054" xr:uid="{00000000-0005-0000-0000-0000464A0000}"/>
    <cellStyle name="Обычный 52 4 2 2 3 5 2" xfId="19055" xr:uid="{00000000-0005-0000-0000-0000474A0000}"/>
    <cellStyle name="Обычный 52 4 2 2 3 5 2 2" xfId="19056" xr:uid="{00000000-0005-0000-0000-0000484A0000}"/>
    <cellStyle name="Обычный 52 4 2 2 3 5 3" xfId="19057" xr:uid="{00000000-0005-0000-0000-0000494A0000}"/>
    <cellStyle name="Обычный 52 4 2 2 3 6" xfId="19058" xr:uid="{00000000-0005-0000-0000-00004A4A0000}"/>
    <cellStyle name="Обычный 52 4 2 2 3 6 2" xfId="19059" xr:uid="{00000000-0005-0000-0000-00004B4A0000}"/>
    <cellStyle name="Обычный 52 4 2 2 3 6 2 2" xfId="19060" xr:uid="{00000000-0005-0000-0000-00004C4A0000}"/>
    <cellStyle name="Обычный 52 4 2 2 3 6 3" xfId="19061" xr:uid="{00000000-0005-0000-0000-00004D4A0000}"/>
    <cellStyle name="Обычный 52 4 2 2 3 7" xfId="19062" xr:uid="{00000000-0005-0000-0000-00004E4A0000}"/>
    <cellStyle name="Обычный 52 4 2 2 3 7 2" xfId="19063" xr:uid="{00000000-0005-0000-0000-00004F4A0000}"/>
    <cellStyle name="Обычный 52 4 2 2 3 7 2 2" xfId="19064" xr:uid="{00000000-0005-0000-0000-0000504A0000}"/>
    <cellStyle name="Обычный 52 4 2 2 3 7 3" xfId="19065" xr:uid="{00000000-0005-0000-0000-0000514A0000}"/>
    <cellStyle name="Обычный 52 4 2 2 3 8" xfId="19066" xr:uid="{00000000-0005-0000-0000-0000524A0000}"/>
    <cellStyle name="Обычный 52 4 2 2 3 8 2" xfId="19067" xr:uid="{00000000-0005-0000-0000-0000534A0000}"/>
    <cellStyle name="Обычный 52 4 2 2 3 9" xfId="19068" xr:uid="{00000000-0005-0000-0000-0000544A0000}"/>
    <cellStyle name="Обычный 52 4 2 2 4" xfId="19069" xr:uid="{00000000-0005-0000-0000-0000554A0000}"/>
    <cellStyle name="Обычный 52 4 2 2 4 2" xfId="19070" xr:uid="{00000000-0005-0000-0000-0000564A0000}"/>
    <cellStyle name="Обычный 52 4 2 2 4 2 2" xfId="19071" xr:uid="{00000000-0005-0000-0000-0000574A0000}"/>
    <cellStyle name="Обычный 52 4 2 2 4 2 2 2" xfId="19072" xr:uid="{00000000-0005-0000-0000-0000584A0000}"/>
    <cellStyle name="Обычный 52 4 2 2 4 2 3" xfId="19073" xr:uid="{00000000-0005-0000-0000-0000594A0000}"/>
    <cellStyle name="Обычный 52 4 2 2 4 3" xfId="19074" xr:uid="{00000000-0005-0000-0000-00005A4A0000}"/>
    <cellStyle name="Обычный 52 4 2 2 4 3 2" xfId="19075" xr:uid="{00000000-0005-0000-0000-00005B4A0000}"/>
    <cellStyle name="Обычный 52 4 2 2 4 3 2 2" xfId="19076" xr:uid="{00000000-0005-0000-0000-00005C4A0000}"/>
    <cellStyle name="Обычный 52 4 2 2 4 3 3" xfId="19077" xr:uid="{00000000-0005-0000-0000-00005D4A0000}"/>
    <cellStyle name="Обычный 52 4 2 2 4 4" xfId="19078" xr:uid="{00000000-0005-0000-0000-00005E4A0000}"/>
    <cellStyle name="Обычный 52 4 2 2 4 4 2" xfId="19079" xr:uid="{00000000-0005-0000-0000-00005F4A0000}"/>
    <cellStyle name="Обычный 52 4 2 2 4 4 2 2" xfId="19080" xr:uid="{00000000-0005-0000-0000-0000604A0000}"/>
    <cellStyle name="Обычный 52 4 2 2 4 4 3" xfId="19081" xr:uid="{00000000-0005-0000-0000-0000614A0000}"/>
    <cellStyle name="Обычный 52 4 2 2 4 5" xfId="19082" xr:uid="{00000000-0005-0000-0000-0000624A0000}"/>
    <cellStyle name="Обычный 52 4 2 2 4 5 2" xfId="19083" xr:uid="{00000000-0005-0000-0000-0000634A0000}"/>
    <cellStyle name="Обычный 52 4 2 2 4 6" xfId="19084" xr:uid="{00000000-0005-0000-0000-0000644A0000}"/>
    <cellStyle name="Обычный 52 4 2 2 5" xfId="19085" xr:uid="{00000000-0005-0000-0000-0000654A0000}"/>
    <cellStyle name="Обычный 52 4 2 2 5 2" xfId="19086" xr:uid="{00000000-0005-0000-0000-0000664A0000}"/>
    <cellStyle name="Обычный 52 4 2 2 5 2 2" xfId="19087" xr:uid="{00000000-0005-0000-0000-0000674A0000}"/>
    <cellStyle name="Обычный 52 4 2 2 5 2 2 2" xfId="19088" xr:uid="{00000000-0005-0000-0000-0000684A0000}"/>
    <cellStyle name="Обычный 52 4 2 2 5 2 3" xfId="19089" xr:uid="{00000000-0005-0000-0000-0000694A0000}"/>
    <cellStyle name="Обычный 52 4 2 2 5 3" xfId="19090" xr:uid="{00000000-0005-0000-0000-00006A4A0000}"/>
    <cellStyle name="Обычный 52 4 2 2 5 3 2" xfId="19091" xr:uid="{00000000-0005-0000-0000-00006B4A0000}"/>
    <cellStyle name="Обычный 52 4 2 2 5 4" xfId="19092" xr:uid="{00000000-0005-0000-0000-00006C4A0000}"/>
    <cellStyle name="Обычный 52 4 2 2 6" xfId="19093" xr:uid="{00000000-0005-0000-0000-00006D4A0000}"/>
    <cellStyle name="Обычный 52 4 2 2 6 2" xfId="19094" xr:uid="{00000000-0005-0000-0000-00006E4A0000}"/>
    <cellStyle name="Обычный 52 4 2 2 6 2 2" xfId="19095" xr:uid="{00000000-0005-0000-0000-00006F4A0000}"/>
    <cellStyle name="Обычный 52 4 2 2 6 3" xfId="19096" xr:uid="{00000000-0005-0000-0000-0000704A0000}"/>
    <cellStyle name="Обычный 52 4 2 2 7" xfId="19097" xr:uid="{00000000-0005-0000-0000-0000714A0000}"/>
    <cellStyle name="Обычный 52 4 2 2 7 2" xfId="19098" xr:uid="{00000000-0005-0000-0000-0000724A0000}"/>
    <cellStyle name="Обычный 52 4 2 2 7 2 2" xfId="19099" xr:uid="{00000000-0005-0000-0000-0000734A0000}"/>
    <cellStyle name="Обычный 52 4 2 2 7 3" xfId="19100" xr:uid="{00000000-0005-0000-0000-0000744A0000}"/>
    <cellStyle name="Обычный 52 4 2 2 8" xfId="19101" xr:uid="{00000000-0005-0000-0000-0000754A0000}"/>
    <cellStyle name="Обычный 52 4 2 2 8 2" xfId="19102" xr:uid="{00000000-0005-0000-0000-0000764A0000}"/>
    <cellStyle name="Обычный 52 4 2 2 8 2 2" xfId="19103" xr:uid="{00000000-0005-0000-0000-0000774A0000}"/>
    <cellStyle name="Обычный 52 4 2 2 8 3" xfId="19104" xr:uid="{00000000-0005-0000-0000-0000784A0000}"/>
    <cellStyle name="Обычный 52 4 2 2 9" xfId="19105" xr:uid="{00000000-0005-0000-0000-0000794A0000}"/>
    <cellStyle name="Обычный 52 4 2 2 9 2" xfId="19106" xr:uid="{00000000-0005-0000-0000-00007A4A0000}"/>
    <cellStyle name="Обычный 52 4 2 2 9 2 2" xfId="19107" xr:uid="{00000000-0005-0000-0000-00007B4A0000}"/>
    <cellStyle name="Обычный 52 4 2 2 9 3" xfId="19108" xr:uid="{00000000-0005-0000-0000-00007C4A0000}"/>
    <cellStyle name="Обычный 52 4 2 3" xfId="19109" xr:uid="{00000000-0005-0000-0000-00007D4A0000}"/>
    <cellStyle name="Обычный 52 4 2 3 10" xfId="19110" xr:uid="{00000000-0005-0000-0000-00007E4A0000}"/>
    <cellStyle name="Обычный 52 4 2 3 2" xfId="19111" xr:uid="{00000000-0005-0000-0000-00007F4A0000}"/>
    <cellStyle name="Обычный 52 4 2 3 2 2" xfId="19112" xr:uid="{00000000-0005-0000-0000-0000804A0000}"/>
    <cellStyle name="Обычный 52 4 2 3 2 2 2" xfId="19113" xr:uid="{00000000-0005-0000-0000-0000814A0000}"/>
    <cellStyle name="Обычный 52 4 2 3 2 2 2 2" xfId="19114" xr:uid="{00000000-0005-0000-0000-0000824A0000}"/>
    <cellStyle name="Обычный 52 4 2 3 2 2 2 2 2" xfId="19115" xr:uid="{00000000-0005-0000-0000-0000834A0000}"/>
    <cellStyle name="Обычный 52 4 2 3 2 2 2 3" xfId="19116" xr:uid="{00000000-0005-0000-0000-0000844A0000}"/>
    <cellStyle name="Обычный 52 4 2 3 2 2 3" xfId="19117" xr:uid="{00000000-0005-0000-0000-0000854A0000}"/>
    <cellStyle name="Обычный 52 4 2 3 2 2 3 2" xfId="19118" xr:uid="{00000000-0005-0000-0000-0000864A0000}"/>
    <cellStyle name="Обычный 52 4 2 3 2 2 3 2 2" xfId="19119" xr:uid="{00000000-0005-0000-0000-0000874A0000}"/>
    <cellStyle name="Обычный 52 4 2 3 2 2 3 3" xfId="19120" xr:uid="{00000000-0005-0000-0000-0000884A0000}"/>
    <cellStyle name="Обычный 52 4 2 3 2 2 4" xfId="19121" xr:uid="{00000000-0005-0000-0000-0000894A0000}"/>
    <cellStyle name="Обычный 52 4 2 3 2 2 4 2" xfId="19122" xr:uid="{00000000-0005-0000-0000-00008A4A0000}"/>
    <cellStyle name="Обычный 52 4 2 3 2 2 4 2 2" xfId="19123" xr:uid="{00000000-0005-0000-0000-00008B4A0000}"/>
    <cellStyle name="Обычный 52 4 2 3 2 2 4 3" xfId="19124" xr:uid="{00000000-0005-0000-0000-00008C4A0000}"/>
    <cellStyle name="Обычный 52 4 2 3 2 2 5" xfId="19125" xr:uid="{00000000-0005-0000-0000-00008D4A0000}"/>
    <cellStyle name="Обычный 52 4 2 3 2 2 5 2" xfId="19126" xr:uid="{00000000-0005-0000-0000-00008E4A0000}"/>
    <cellStyle name="Обычный 52 4 2 3 2 2 6" xfId="19127" xr:uid="{00000000-0005-0000-0000-00008F4A0000}"/>
    <cellStyle name="Обычный 52 4 2 3 2 3" xfId="19128" xr:uid="{00000000-0005-0000-0000-0000904A0000}"/>
    <cellStyle name="Обычный 52 4 2 3 2 3 2" xfId="19129" xr:uid="{00000000-0005-0000-0000-0000914A0000}"/>
    <cellStyle name="Обычный 52 4 2 3 2 3 2 2" xfId="19130" xr:uid="{00000000-0005-0000-0000-0000924A0000}"/>
    <cellStyle name="Обычный 52 4 2 3 2 3 2 2 2" xfId="19131" xr:uid="{00000000-0005-0000-0000-0000934A0000}"/>
    <cellStyle name="Обычный 52 4 2 3 2 3 2 3" xfId="19132" xr:uid="{00000000-0005-0000-0000-0000944A0000}"/>
    <cellStyle name="Обычный 52 4 2 3 2 3 3" xfId="19133" xr:uid="{00000000-0005-0000-0000-0000954A0000}"/>
    <cellStyle name="Обычный 52 4 2 3 2 3 3 2" xfId="19134" xr:uid="{00000000-0005-0000-0000-0000964A0000}"/>
    <cellStyle name="Обычный 52 4 2 3 2 3 4" xfId="19135" xr:uid="{00000000-0005-0000-0000-0000974A0000}"/>
    <cellStyle name="Обычный 52 4 2 3 2 4" xfId="19136" xr:uid="{00000000-0005-0000-0000-0000984A0000}"/>
    <cellStyle name="Обычный 52 4 2 3 2 4 2" xfId="19137" xr:uid="{00000000-0005-0000-0000-0000994A0000}"/>
    <cellStyle name="Обычный 52 4 2 3 2 4 2 2" xfId="19138" xr:uid="{00000000-0005-0000-0000-00009A4A0000}"/>
    <cellStyle name="Обычный 52 4 2 3 2 4 3" xfId="19139" xr:uid="{00000000-0005-0000-0000-00009B4A0000}"/>
    <cellStyle name="Обычный 52 4 2 3 2 5" xfId="19140" xr:uid="{00000000-0005-0000-0000-00009C4A0000}"/>
    <cellStyle name="Обычный 52 4 2 3 2 5 2" xfId="19141" xr:uid="{00000000-0005-0000-0000-00009D4A0000}"/>
    <cellStyle name="Обычный 52 4 2 3 2 5 2 2" xfId="19142" xr:uid="{00000000-0005-0000-0000-00009E4A0000}"/>
    <cellStyle name="Обычный 52 4 2 3 2 5 3" xfId="19143" xr:uid="{00000000-0005-0000-0000-00009F4A0000}"/>
    <cellStyle name="Обычный 52 4 2 3 2 6" xfId="19144" xr:uid="{00000000-0005-0000-0000-0000A04A0000}"/>
    <cellStyle name="Обычный 52 4 2 3 2 6 2" xfId="19145" xr:uid="{00000000-0005-0000-0000-0000A14A0000}"/>
    <cellStyle name="Обычный 52 4 2 3 2 6 2 2" xfId="19146" xr:uid="{00000000-0005-0000-0000-0000A24A0000}"/>
    <cellStyle name="Обычный 52 4 2 3 2 6 3" xfId="19147" xr:uid="{00000000-0005-0000-0000-0000A34A0000}"/>
    <cellStyle name="Обычный 52 4 2 3 2 7" xfId="19148" xr:uid="{00000000-0005-0000-0000-0000A44A0000}"/>
    <cellStyle name="Обычный 52 4 2 3 2 7 2" xfId="19149" xr:uid="{00000000-0005-0000-0000-0000A54A0000}"/>
    <cellStyle name="Обычный 52 4 2 3 2 7 2 2" xfId="19150" xr:uid="{00000000-0005-0000-0000-0000A64A0000}"/>
    <cellStyle name="Обычный 52 4 2 3 2 7 3" xfId="19151" xr:uid="{00000000-0005-0000-0000-0000A74A0000}"/>
    <cellStyle name="Обычный 52 4 2 3 2 8" xfId="19152" xr:uid="{00000000-0005-0000-0000-0000A84A0000}"/>
    <cellStyle name="Обычный 52 4 2 3 2 8 2" xfId="19153" xr:uid="{00000000-0005-0000-0000-0000A94A0000}"/>
    <cellStyle name="Обычный 52 4 2 3 2 9" xfId="19154" xr:uid="{00000000-0005-0000-0000-0000AA4A0000}"/>
    <cellStyle name="Обычный 52 4 2 3 3" xfId="19155" xr:uid="{00000000-0005-0000-0000-0000AB4A0000}"/>
    <cellStyle name="Обычный 52 4 2 3 3 2" xfId="19156" xr:uid="{00000000-0005-0000-0000-0000AC4A0000}"/>
    <cellStyle name="Обычный 52 4 2 3 3 2 2" xfId="19157" xr:uid="{00000000-0005-0000-0000-0000AD4A0000}"/>
    <cellStyle name="Обычный 52 4 2 3 3 2 2 2" xfId="19158" xr:uid="{00000000-0005-0000-0000-0000AE4A0000}"/>
    <cellStyle name="Обычный 52 4 2 3 3 2 3" xfId="19159" xr:uid="{00000000-0005-0000-0000-0000AF4A0000}"/>
    <cellStyle name="Обычный 52 4 2 3 3 3" xfId="19160" xr:uid="{00000000-0005-0000-0000-0000B04A0000}"/>
    <cellStyle name="Обычный 52 4 2 3 3 3 2" xfId="19161" xr:uid="{00000000-0005-0000-0000-0000B14A0000}"/>
    <cellStyle name="Обычный 52 4 2 3 3 3 2 2" xfId="19162" xr:uid="{00000000-0005-0000-0000-0000B24A0000}"/>
    <cellStyle name="Обычный 52 4 2 3 3 3 3" xfId="19163" xr:uid="{00000000-0005-0000-0000-0000B34A0000}"/>
    <cellStyle name="Обычный 52 4 2 3 3 4" xfId="19164" xr:uid="{00000000-0005-0000-0000-0000B44A0000}"/>
    <cellStyle name="Обычный 52 4 2 3 3 4 2" xfId="19165" xr:uid="{00000000-0005-0000-0000-0000B54A0000}"/>
    <cellStyle name="Обычный 52 4 2 3 3 4 2 2" xfId="19166" xr:uid="{00000000-0005-0000-0000-0000B64A0000}"/>
    <cellStyle name="Обычный 52 4 2 3 3 4 3" xfId="19167" xr:uid="{00000000-0005-0000-0000-0000B74A0000}"/>
    <cellStyle name="Обычный 52 4 2 3 3 5" xfId="19168" xr:uid="{00000000-0005-0000-0000-0000B84A0000}"/>
    <cellStyle name="Обычный 52 4 2 3 3 5 2" xfId="19169" xr:uid="{00000000-0005-0000-0000-0000B94A0000}"/>
    <cellStyle name="Обычный 52 4 2 3 3 6" xfId="19170" xr:uid="{00000000-0005-0000-0000-0000BA4A0000}"/>
    <cellStyle name="Обычный 52 4 2 3 4" xfId="19171" xr:uid="{00000000-0005-0000-0000-0000BB4A0000}"/>
    <cellStyle name="Обычный 52 4 2 3 4 2" xfId="19172" xr:uid="{00000000-0005-0000-0000-0000BC4A0000}"/>
    <cellStyle name="Обычный 52 4 2 3 4 2 2" xfId="19173" xr:uid="{00000000-0005-0000-0000-0000BD4A0000}"/>
    <cellStyle name="Обычный 52 4 2 3 4 2 2 2" xfId="19174" xr:uid="{00000000-0005-0000-0000-0000BE4A0000}"/>
    <cellStyle name="Обычный 52 4 2 3 4 2 3" xfId="19175" xr:uid="{00000000-0005-0000-0000-0000BF4A0000}"/>
    <cellStyle name="Обычный 52 4 2 3 4 3" xfId="19176" xr:uid="{00000000-0005-0000-0000-0000C04A0000}"/>
    <cellStyle name="Обычный 52 4 2 3 4 3 2" xfId="19177" xr:uid="{00000000-0005-0000-0000-0000C14A0000}"/>
    <cellStyle name="Обычный 52 4 2 3 4 4" xfId="19178" xr:uid="{00000000-0005-0000-0000-0000C24A0000}"/>
    <cellStyle name="Обычный 52 4 2 3 5" xfId="19179" xr:uid="{00000000-0005-0000-0000-0000C34A0000}"/>
    <cellStyle name="Обычный 52 4 2 3 5 2" xfId="19180" xr:uid="{00000000-0005-0000-0000-0000C44A0000}"/>
    <cellStyle name="Обычный 52 4 2 3 5 2 2" xfId="19181" xr:uid="{00000000-0005-0000-0000-0000C54A0000}"/>
    <cellStyle name="Обычный 52 4 2 3 5 3" xfId="19182" xr:uid="{00000000-0005-0000-0000-0000C64A0000}"/>
    <cellStyle name="Обычный 52 4 2 3 6" xfId="19183" xr:uid="{00000000-0005-0000-0000-0000C74A0000}"/>
    <cellStyle name="Обычный 52 4 2 3 6 2" xfId="19184" xr:uid="{00000000-0005-0000-0000-0000C84A0000}"/>
    <cellStyle name="Обычный 52 4 2 3 6 2 2" xfId="19185" xr:uid="{00000000-0005-0000-0000-0000C94A0000}"/>
    <cellStyle name="Обычный 52 4 2 3 6 3" xfId="19186" xr:uid="{00000000-0005-0000-0000-0000CA4A0000}"/>
    <cellStyle name="Обычный 52 4 2 3 7" xfId="19187" xr:uid="{00000000-0005-0000-0000-0000CB4A0000}"/>
    <cellStyle name="Обычный 52 4 2 3 7 2" xfId="19188" xr:uid="{00000000-0005-0000-0000-0000CC4A0000}"/>
    <cellStyle name="Обычный 52 4 2 3 7 2 2" xfId="19189" xr:uid="{00000000-0005-0000-0000-0000CD4A0000}"/>
    <cellStyle name="Обычный 52 4 2 3 7 3" xfId="19190" xr:uid="{00000000-0005-0000-0000-0000CE4A0000}"/>
    <cellStyle name="Обычный 52 4 2 3 8" xfId="19191" xr:uid="{00000000-0005-0000-0000-0000CF4A0000}"/>
    <cellStyle name="Обычный 52 4 2 3 8 2" xfId="19192" xr:uid="{00000000-0005-0000-0000-0000D04A0000}"/>
    <cellStyle name="Обычный 52 4 2 3 8 2 2" xfId="19193" xr:uid="{00000000-0005-0000-0000-0000D14A0000}"/>
    <cellStyle name="Обычный 52 4 2 3 8 3" xfId="19194" xr:uid="{00000000-0005-0000-0000-0000D24A0000}"/>
    <cellStyle name="Обычный 52 4 2 3 9" xfId="19195" xr:uid="{00000000-0005-0000-0000-0000D34A0000}"/>
    <cellStyle name="Обычный 52 4 2 3 9 2" xfId="19196" xr:uid="{00000000-0005-0000-0000-0000D44A0000}"/>
    <cellStyle name="Обычный 52 4 2 4" xfId="19197" xr:uid="{00000000-0005-0000-0000-0000D54A0000}"/>
    <cellStyle name="Обычный 52 4 2 4 2" xfId="19198" xr:uid="{00000000-0005-0000-0000-0000D64A0000}"/>
    <cellStyle name="Обычный 52 4 2 4 2 2" xfId="19199" xr:uid="{00000000-0005-0000-0000-0000D74A0000}"/>
    <cellStyle name="Обычный 52 4 2 4 2 2 2" xfId="19200" xr:uid="{00000000-0005-0000-0000-0000D84A0000}"/>
    <cellStyle name="Обычный 52 4 2 4 2 2 2 2" xfId="19201" xr:uid="{00000000-0005-0000-0000-0000D94A0000}"/>
    <cellStyle name="Обычный 52 4 2 4 2 2 3" xfId="19202" xr:uid="{00000000-0005-0000-0000-0000DA4A0000}"/>
    <cellStyle name="Обычный 52 4 2 4 2 3" xfId="19203" xr:uid="{00000000-0005-0000-0000-0000DB4A0000}"/>
    <cellStyle name="Обычный 52 4 2 4 2 3 2" xfId="19204" xr:uid="{00000000-0005-0000-0000-0000DC4A0000}"/>
    <cellStyle name="Обычный 52 4 2 4 2 3 2 2" xfId="19205" xr:uid="{00000000-0005-0000-0000-0000DD4A0000}"/>
    <cellStyle name="Обычный 52 4 2 4 2 3 3" xfId="19206" xr:uid="{00000000-0005-0000-0000-0000DE4A0000}"/>
    <cellStyle name="Обычный 52 4 2 4 2 4" xfId="19207" xr:uid="{00000000-0005-0000-0000-0000DF4A0000}"/>
    <cellStyle name="Обычный 52 4 2 4 2 4 2" xfId="19208" xr:uid="{00000000-0005-0000-0000-0000E04A0000}"/>
    <cellStyle name="Обычный 52 4 2 4 2 4 2 2" xfId="19209" xr:uid="{00000000-0005-0000-0000-0000E14A0000}"/>
    <cellStyle name="Обычный 52 4 2 4 2 4 3" xfId="19210" xr:uid="{00000000-0005-0000-0000-0000E24A0000}"/>
    <cellStyle name="Обычный 52 4 2 4 2 5" xfId="19211" xr:uid="{00000000-0005-0000-0000-0000E34A0000}"/>
    <cellStyle name="Обычный 52 4 2 4 2 5 2" xfId="19212" xr:uid="{00000000-0005-0000-0000-0000E44A0000}"/>
    <cellStyle name="Обычный 52 4 2 4 2 6" xfId="19213" xr:uid="{00000000-0005-0000-0000-0000E54A0000}"/>
    <cellStyle name="Обычный 52 4 2 4 3" xfId="19214" xr:uid="{00000000-0005-0000-0000-0000E64A0000}"/>
    <cellStyle name="Обычный 52 4 2 4 3 2" xfId="19215" xr:uid="{00000000-0005-0000-0000-0000E74A0000}"/>
    <cellStyle name="Обычный 52 4 2 4 3 2 2" xfId="19216" xr:uid="{00000000-0005-0000-0000-0000E84A0000}"/>
    <cellStyle name="Обычный 52 4 2 4 3 2 2 2" xfId="19217" xr:uid="{00000000-0005-0000-0000-0000E94A0000}"/>
    <cellStyle name="Обычный 52 4 2 4 3 2 3" xfId="19218" xr:uid="{00000000-0005-0000-0000-0000EA4A0000}"/>
    <cellStyle name="Обычный 52 4 2 4 3 3" xfId="19219" xr:uid="{00000000-0005-0000-0000-0000EB4A0000}"/>
    <cellStyle name="Обычный 52 4 2 4 3 3 2" xfId="19220" xr:uid="{00000000-0005-0000-0000-0000EC4A0000}"/>
    <cellStyle name="Обычный 52 4 2 4 3 4" xfId="19221" xr:uid="{00000000-0005-0000-0000-0000ED4A0000}"/>
    <cellStyle name="Обычный 52 4 2 4 4" xfId="19222" xr:uid="{00000000-0005-0000-0000-0000EE4A0000}"/>
    <cellStyle name="Обычный 52 4 2 4 4 2" xfId="19223" xr:uid="{00000000-0005-0000-0000-0000EF4A0000}"/>
    <cellStyle name="Обычный 52 4 2 4 4 2 2" xfId="19224" xr:uid="{00000000-0005-0000-0000-0000F04A0000}"/>
    <cellStyle name="Обычный 52 4 2 4 4 3" xfId="19225" xr:uid="{00000000-0005-0000-0000-0000F14A0000}"/>
    <cellStyle name="Обычный 52 4 2 4 5" xfId="19226" xr:uid="{00000000-0005-0000-0000-0000F24A0000}"/>
    <cellStyle name="Обычный 52 4 2 4 5 2" xfId="19227" xr:uid="{00000000-0005-0000-0000-0000F34A0000}"/>
    <cellStyle name="Обычный 52 4 2 4 5 2 2" xfId="19228" xr:uid="{00000000-0005-0000-0000-0000F44A0000}"/>
    <cellStyle name="Обычный 52 4 2 4 5 3" xfId="19229" xr:uid="{00000000-0005-0000-0000-0000F54A0000}"/>
    <cellStyle name="Обычный 52 4 2 4 6" xfId="19230" xr:uid="{00000000-0005-0000-0000-0000F64A0000}"/>
    <cellStyle name="Обычный 52 4 2 4 6 2" xfId="19231" xr:uid="{00000000-0005-0000-0000-0000F74A0000}"/>
    <cellStyle name="Обычный 52 4 2 4 6 2 2" xfId="19232" xr:uid="{00000000-0005-0000-0000-0000F84A0000}"/>
    <cellStyle name="Обычный 52 4 2 4 6 3" xfId="19233" xr:uid="{00000000-0005-0000-0000-0000F94A0000}"/>
    <cellStyle name="Обычный 52 4 2 4 7" xfId="19234" xr:uid="{00000000-0005-0000-0000-0000FA4A0000}"/>
    <cellStyle name="Обычный 52 4 2 4 7 2" xfId="19235" xr:uid="{00000000-0005-0000-0000-0000FB4A0000}"/>
    <cellStyle name="Обычный 52 4 2 4 7 2 2" xfId="19236" xr:uid="{00000000-0005-0000-0000-0000FC4A0000}"/>
    <cellStyle name="Обычный 52 4 2 4 7 3" xfId="19237" xr:uid="{00000000-0005-0000-0000-0000FD4A0000}"/>
    <cellStyle name="Обычный 52 4 2 4 8" xfId="19238" xr:uid="{00000000-0005-0000-0000-0000FE4A0000}"/>
    <cellStyle name="Обычный 52 4 2 4 8 2" xfId="19239" xr:uid="{00000000-0005-0000-0000-0000FF4A0000}"/>
    <cellStyle name="Обычный 52 4 2 4 9" xfId="19240" xr:uid="{00000000-0005-0000-0000-0000004B0000}"/>
    <cellStyle name="Обычный 52 4 2 5" xfId="19241" xr:uid="{00000000-0005-0000-0000-0000014B0000}"/>
    <cellStyle name="Обычный 52 4 2 5 2" xfId="19242" xr:uid="{00000000-0005-0000-0000-0000024B0000}"/>
    <cellStyle name="Обычный 52 4 2 5 2 2" xfId="19243" xr:uid="{00000000-0005-0000-0000-0000034B0000}"/>
    <cellStyle name="Обычный 52 4 2 5 2 2 2" xfId="19244" xr:uid="{00000000-0005-0000-0000-0000044B0000}"/>
    <cellStyle name="Обычный 52 4 2 5 2 3" xfId="19245" xr:uid="{00000000-0005-0000-0000-0000054B0000}"/>
    <cellStyle name="Обычный 52 4 2 5 3" xfId="19246" xr:uid="{00000000-0005-0000-0000-0000064B0000}"/>
    <cellStyle name="Обычный 52 4 2 5 3 2" xfId="19247" xr:uid="{00000000-0005-0000-0000-0000074B0000}"/>
    <cellStyle name="Обычный 52 4 2 5 3 2 2" xfId="19248" xr:uid="{00000000-0005-0000-0000-0000084B0000}"/>
    <cellStyle name="Обычный 52 4 2 5 3 3" xfId="19249" xr:uid="{00000000-0005-0000-0000-0000094B0000}"/>
    <cellStyle name="Обычный 52 4 2 5 4" xfId="19250" xr:uid="{00000000-0005-0000-0000-00000A4B0000}"/>
    <cellStyle name="Обычный 52 4 2 5 4 2" xfId="19251" xr:uid="{00000000-0005-0000-0000-00000B4B0000}"/>
    <cellStyle name="Обычный 52 4 2 5 4 2 2" xfId="19252" xr:uid="{00000000-0005-0000-0000-00000C4B0000}"/>
    <cellStyle name="Обычный 52 4 2 5 4 3" xfId="19253" xr:uid="{00000000-0005-0000-0000-00000D4B0000}"/>
    <cellStyle name="Обычный 52 4 2 5 5" xfId="19254" xr:uid="{00000000-0005-0000-0000-00000E4B0000}"/>
    <cellStyle name="Обычный 52 4 2 5 5 2" xfId="19255" xr:uid="{00000000-0005-0000-0000-00000F4B0000}"/>
    <cellStyle name="Обычный 52 4 2 5 6" xfId="19256" xr:uid="{00000000-0005-0000-0000-0000104B0000}"/>
    <cellStyle name="Обычный 52 4 2 6" xfId="19257" xr:uid="{00000000-0005-0000-0000-0000114B0000}"/>
    <cellStyle name="Обычный 52 4 2 6 2" xfId="19258" xr:uid="{00000000-0005-0000-0000-0000124B0000}"/>
    <cellStyle name="Обычный 52 4 2 6 2 2" xfId="19259" xr:uid="{00000000-0005-0000-0000-0000134B0000}"/>
    <cellStyle name="Обычный 52 4 2 6 2 2 2" xfId="19260" xr:uid="{00000000-0005-0000-0000-0000144B0000}"/>
    <cellStyle name="Обычный 52 4 2 6 2 3" xfId="19261" xr:uid="{00000000-0005-0000-0000-0000154B0000}"/>
    <cellStyle name="Обычный 52 4 2 6 3" xfId="19262" xr:uid="{00000000-0005-0000-0000-0000164B0000}"/>
    <cellStyle name="Обычный 52 4 2 6 3 2" xfId="19263" xr:uid="{00000000-0005-0000-0000-0000174B0000}"/>
    <cellStyle name="Обычный 52 4 2 6 4" xfId="19264" xr:uid="{00000000-0005-0000-0000-0000184B0000}"/>
    <cellStyle name="Обычный 52 4 2 7" xfId="19265" xr:uid="{00000000-0005-0000-0000-0000194B0000}"/>
    <cellStyle name="Обычный 52 4 2 7 2" xfId="19266" xr:uid="{00000000-0005-0000-0000-00001A4B0000}"/>
    <cellStyle name="Обычный 52 4 2 7 2 2" xfId="19267" xr:uid="{00000000-0005-0000-0000-00001B4B0000}"/>
    <cellStyle name="Обычный 52 4 2 7 3" xfId="19268" xr:uid="{00000000-0005-0000-0000-00001C4B0000}"/>
    <cellStyle name="Обычный 52 4 2 8" xfId="19269" xr:uid="{00000000-0005-0000-0000-00001D4B0000}"/>
    <cellStyle name="Обычный 52 4 2 8 2" xfId="19270" xr:uid="{00000000-0005-0000-0000-00001E4B0000}"/>
    <cellStyle name="Обычный 52 4 2 8 2 2" xfId="19271" xr:uid="{00000000-0005-0000-0000-00001F4B0000}"/>
    <cellStyle name="Обычный 52 4 2 8 3" xfId="19272" xr:uid="{00000000-0005-0000-0000-0000204B0000}"/>
    <cellStyle name="Обычный 52 4 2 9" xfId="19273" xr:uid="{00000000-0005-0000-0000-0000214B0000}"/>
    <cellStyle name="Обычный 52 4 2 9 2" xfId="19274" xr:uid="{00000000-0005-0000-0000-0000224B0000}"/>
    <cellStyle name="Обычный 52 4 2 9 2 2" xfId="19275" xr:uid="{00000000-0005-0000-0000-0000234B0000}"/>
    <cellStyle name="Обычный 52 4 2 9 3" xfId="19276" xr:uid="{00000000-0005-0000-0000-0000244B0000}"/>
    <cellStyle name="Обычный 52 4 3" xfId="19277" xr:uid="{00000000-0005-0000-0000-0000254B0000}"/>
    <cellStyle name="Обычный 52 4 3 10" xfId="19278" xr:uid="{00000000-0005-0000-0000-0000264B0000}"/>
    <cellStyle name="Обычный 52 4 3 10 2" xfId="19279" xr:uid="{00000000-0005-0000-0000-0000274B0000}"/>
    <cellStyle name="Обычный 52 4 3 11" xfId="19280" xr:uid="{00000000-0005-0000-0000-0000284B0000}"/>
    <cellStyle name="Обычный 52 4 3 2" xfId="19281" xr:uid="{00000000-0005-0000-0000-0000294B0000}"/>
    <cellStyle name="Обычный 52 4 3 2 10" xfId="19282" xr:uid="{00000000-0005-0000-0000-00002A4B0000}"/>
    <cellStyle name="Обычный 52 4 3 2 2" xfId="19283" xr:uid="{00000000-0005-0000-0000-00002B4B0000}"/>
    <cellStyle name="Обычный 52 4 3 2 2 2" xfId="19284" xr:uid="{00000000-0005-0000-0000-00002C4B0000}"/>
    <cellStyle name="Обычный 52 4 3 2 2 2 2" xfId="19285" xr:uid="{00000000-0005-0000-0000-00002D4B0000}"/>
    <cellStyle name="Обычный 52 4 3 2 2 2 2 2" xfId="19286" xr:uid="{00000000-0005-0000-0000-00002E4B0000}"/>
    <cellStyle name="Обычный 52 4 3 2 2 2 2 2 2" xfId="19287" xr:uid="{00000000-0005-0000-0000-00002F4B0000}"/>
    <cellStyle name="Обычный 52 4 3 2 2 2 2 3" xfId="19288" xr:uid="{00000000-0005-0000-0000-0000304B0000}"/>
    <cellStyle name="Обычный 52 4 3 2 2 2 3" xfId="19289" xr:uid="{00000000-0005-0000-0000-0000314B0000}"/>
    <cellStyle name="Обычный 52 4 3 2 2 2 3 2" xfId="19290" xr:uid="{00000000-0005-0000-0000-0000324B0000}"/>
    <cellStyle name="Обычный 52 4 3 2 2 2 3 2 2" xfId="19291" xr:uid="{00000000-0005-0000-0000-0000334B0000}"/>
    <cellStyle name="Обычный 52 4 3 2 2 2 3 3" xfId="19292" xr:uid="{00000000-0005-0000-0000-0000344B0000}"/>
    <cellStyle name="Обычный 52 4 3 2 2 2 4" xfId="19293" xr:uid="{00000000-0005-0000-0000-0000354B0000}"/>
    <cellStyle name="Обычный 52 4 3 2 2 2 4 2" xfId="19294" xr:uid="{00000000-0005-0000-0000-0000364B0000}"/>
    <cellStyle name="Обычный 52 4 3 2 2 2 4 2 2" xfId="19295" xr:uid="{00000000-0005-0000-0000-0000374B0000}"/>
    <cellStyle name="Обычный 52 4 3 2 2 2 4 3" xfId="19296" xr:uid="{00000000-0005-0000-0000-0000384B0000}"/>
    <cellStyle name="Обычный 52 4 3 2 2 2 5" xfId="19297" xr:uid="{00000000-0005-0000-0000-0000394B0000}"/>
    <cellStyle name="Обычный 52 4 3 2 2 2 5 2" xfId="19298" xr:uid="{00000000-0005-0000-0000-00003A4B0000}"/>
    <cellStyle name="Обычный 52 4 3 2 2 2 6" xfId="19299" xr:uid="{00000000-0005-0000-0000-00003B4B0000}"/>
    <cellStyle name="Обычный 52 4 3 2 2 3" xfId="19300" xr:uid="{00000000-0005-0000-0000-00003C4B0000}"/>
    <cellStyle name="Обычный 52 4 3 2 2 3 2" xfId="19301" xr:uid="{00000000-0005-0000-0000-00003D4B0000}"/>
    <cellStyle name="Обычный 52 4 3 2 2 3 2 2" xfId="19302" xr:uid="{00000000-0005-0000-0000-00003E4B0000}"/>
    <cellStyle name="Обычный 52 4 3 2 2 3 2 2 2" xfId="19303" xr:uid="{00000000-0005-0000-0000-00003F4B0000}"/>
    <cellStyle name="Обычный 52 4 3 2 2 3 2 3" xfId="19304" xr:uid="{00000000-0005-0000-0000-0000404B0000}"/>
    <cellStyle name="Обычный 52 4 3 2 2 3 3" xfId="19305" xr:uid="{00000000-0005-0000-0000-0000414B0000}"/>
    <cellStyle name="Обычный 52 4 3 2 2 3 3 2" xfId="19306" xr:uid="{00000000-0005-0000-0000-0000424B0000}"/>
    <cellStyle name="Обычный 52 4 3 2 2 3 4" xfId="19307" xr:uid="{00000000-0005-0000-0000-0000434B0000}"/>
    <cellStyle name="Обычный 52 4 3 2 2 4" xfId="19308" xr:uid="{00000000-0005-0000-0000-0000444B0000}"/>
    <cellStyle name="Обычный 52 4 3 2 2 4 2" xfId="19309" xr:uid="{00000000-0005-0000-0000-0000454B0000}"/>
    <cellStyle name="Обычный 52 4 3 2 2 4 2 2" xfId="19310" xr:uid="{00000000-0005-0000-0000-0000464B0000}"/>
    <cellStyle name="Обычный 52 4 3 2 2 4 3" xfId="19311" xr:uid="{00000000-0005-0000-0000-0000474B0000}"/>
    <cellStyle name="Обычный 52 4 3 2 2 5" xfId="19312" xr:uid="{00000000-0005-0000-0000-0000484B0000}"/>
    <cellStyle name="Обычный 52 4 3 2 2 5 2" xfId="19313" xr:uid="{00000000-0005-0000-0000-0000494B0000}"/>
    <cellStyle name="Обычный 52 4 3 2 2 5 2 2" xfId="19314" xr:uid="{00000000-0005-0000-0000-00004A4B0000}"/>
    <cellStyle name="Обычный 52 4 3 2 2 5 3" xfId="19315" xr:uid="{00000000-0005-0000-0000-00004B4B0000}"/>
    <cellStyle name="Обычный 52 4 3 2 2 6" xfId="19316" xr:uid="{00000000-0005-0000-0000-00004C4B0000}"/>
    <cellStyle name="Обычный 52 4 3 2 2 6 2" xfId="19317" xr:uid="{00000000-0005-0000-0000-00004D4B0000}"/>
    <cellStyle name="Обычный 52 4 3 2 2 6 2 2" xfId="19318" xr:uid="{00000000-0005-0000-0000-00004E4B0000}"/>
    <cellStyle name="Обычный 52 4 3 2 2 6 3" xfId="19319" xr:uid="{00000000-0005-0000-0000-00004F4B0000}"/>
    <cellStyle name="Обычный 52 4 3 2 2 7" xfId="19320" xr:uid="{00000000-0005-0000-0000-0000504B0000}"/>
    <cellStyle name="Обычный 52 4 3 2 2 7 2" xfId="19321" xr:uid="{00000000-0005-0000-0000-0000514B0000}"/>
    <cellStyle name="Обычный 52 4 3 2 2 7 2 2" xfId="19322" xr:uid="{00000000-0005-0000-0000-0000524B0000}"/>
    <cellStyle name="Обычный 52 4 3 2 2 7 3" xfId="19323" xr:uid="{00000000-0005-0000-0000-0000534B0000}"/>
    <cellStyle name="Обычный 52 4 3 2 2 8" xfId="19324" xr:uid="{00000000-0005-0000-0000-0000544B0000}"/>
    <cellStyle name="Обычный 52 4 3 2 2 8 2" xfId="19325" xr:uid="{00000000-0005-0000-0000-0000554B0000}"/>
    <cellStyle name="Обычный 52 4 3 2 2 9" xfId="19326" xr:uid="{00000000-0005-0000-0000-0000564B0000}"/>
    <cellStyle name="Обычный 52 4 3 2 3" xfId="19327" xr:uid="{00000000-0005-0000-0000-0000574B0000}"/>
    <cellStyle name="Обычный 52 4 3 2 3 2" xfId="19328" xr:uid="{00000000-0005-0000-0000-0000584B0000}"/>
    <cellStyle name="Обычный 52 4 3 2 3 2 2" xfId="19329" xr:uid="{00000000-0005-0000-0000-0000594B0000}"/>
    <cellStyle name="Обычный 52 4 3 2 3 2 2 2" xfId="19330" xr:uid="{00000000-0005-0000-0000-00005A4B0000}"/>
    <cellStyle name="Обычный 52 4 3 2 3 2 3" xfId="19331" xr:uid="{00000000-0005-0000-0000-00005B4B0000}"/>
    <cellStyle name="Обычный 52 4 3 2 3 3" xfId="19332" xr:uid="{00000000-0005-0000-0000-00005C4B0000}"/>
    <cellStyle name="Обычный 52 4 3 2 3 3 2" xfId="19333" xr:uid="{00000000-0005-0000-0000-00005D4B0000}"/>
    <cellStyle name="Обычный 52 4 3 2 3 3 2 2" xfId="19334" xr:uid="{00000000-0005-0000-0000-00005E4B0000}"/>
    <cellStyle name="Обычный 52 4 3 2 3 3 3" xfId="19335" xr:uid="{00000000-0005-0000-0000-00005F4B0000}"/>
    <cellStyle name="Обычный 52 4 3 2 3 4" xfId="19336" xr:uid="{00000000-0005-0000-0000-0000604B0000}"/>
    <cellStyle name="Обычный 52 4 3 2 3 4 2" xfId="19337" xr:uid="{00000000-0005-0000-0000-0000614B0000}"/>
    <cellStyle name="Обычный 52 4 3 2 3 4 2 2" xfId="19338" xr:uid="{00000000-0005-0000-0000-0000624B0000}"/>
    <cellStyle name="Обычный 52 4 3 2 3 4 3" xfId="19339" xr:uid="{00000000-0005-0000-0000-0000634B0000}"/>
    <cellStyle name="Обычный 52 4 3 2 3 5" xfId="19340" xr:uid="{00000000-0005-0000-0000-0000644B0000}"/>
    <cellStyle name="Обычный 52 4 3 2 3 5 2" xfId="19341" xr:uid="{00000000-0005-0000-0000-0000654B0000}"/>
    <cellStyle name="Обычный 52 4 3 2 3 6" xfId="19342" xr:uid="{00000000-0005-0000-0000-0000664B0000}"/>
    <cellStyle name="Обычный 52 4 3 2 4" xfId="19343" xr:uid="{00000000-0005-0000-0000-0000674B0000}"/>
    <cellStyle name="Обычный 52 4 3 2 4 2" xfId="19344" xr:uid="{00000000-0005-0000-0000-0000684B0000}"/>
    <cellStyle name="Обычный 52 4 3 2 4 2 2" xfId="19345" xr:uid="{00000000-0005-0000-0000-0000694B0000}"/>
    <cellStyle name="Обычный 52 4 3 2 4 2 2 2" xfId="19346" xr:uid="{00000000-0005-0000-0000-00006A4B0000}"/>
    <cellStyle name="Обычный 52 4 3 2 4 2 3" xfId="19347" xr:uid="{00000000-0005-0000-0000-00006B4B0000}"/>
    <cellStyle name="Обычный 52 4 3 2 4 3" xfId="19348" xr:uid="{00000000-0005-0000-0000-00006C4B0000}"/>
    <cellStyle name="Обычный 52 4 3 2 4 3 2" xfId="19349" xr:uid="{00000000-0005-0000-0000-00006D4B0000}"/>
    <cellStyle name="Обычный 52 4 3 2 4 4" xfId="19350" xr:uid="{00000000-0005-0000-0000-00006E4B0000}"/>
    <cellStyle name="Обычный 52 4 3 2 5" xfId="19351" xr:uid="{00000000-0005-0000-0000-00006F4B0000}"/>
    <cellStyle name="Обычный 52 4 3 2 5 2" xfId="19352" xr:uid="{00000000-0005-0000-0000-0000704B0000}"/>
    <cellStyle name="Обычный 52 4 3 2 5 2 2" xfId="19353" xr:uid="{00000000-0005-0000-0000-0000714B0000}"/>
    <cellStyle name="Обычный 52 4 3 2 5 3" xfId="19354" xr:uid="{00000000-0005-0000-0000-0000724B0000}"/>
    <cellStyle name="Обычный 52 4 3 2 6" xfId="19355" xr:uid="{00000000-0005-0000-0000-0000734B0000}"/>
    <cellStyle name="Обычный 52 4 3 2 6 2" xfId="19356" xr:uid="{00000000-0005-0000-0000-0000744B0000}"/>
    <cellStyle name="Обычный 52 4 3 2 6 2 2" xfId="19357" xr:uid="{00000000-0005-0000-0000-0000754B0000}"/>
    <cellStyle name="Обычный 52 4 3 2 6 3" xfId="19358" xr:uid="{00000000-0005-0000-0000-0000764B0000}"/>
    <cellStyle name="Обычный 52 4 3 2 7" xfId="19359" xr:uid="{00000000-0005-0000-0000-0000774B0000}"/>
    <cellStyle name="Обычный 52 4 3 2 7 2" xfId="19360" xr:uid="{00000000-0005-0000-0000-0000784B0000}"/>
    <cellStyle name="Обычный 52 4 3 2 7 2 2" xfId="19361" xr:uid="{00000000-0005-0000-0000-0000794B0000}"/>
    <cellStyle name="Обычный 52 4 3 2 7 3" xfId="19362" xr:uid="{00000000-0005-0000-0000-00007A4B0000}"/>
    <cellStyle name="Обычный 52 4 3 2 8" xfId="19363" xr:uid="{00000000-0005-0000-0000-00007B4B0000}"/>
    <cellStyle name="Обычный 52 4 3 2 8 2" xfId="19364" xr:uid="{00000000-0005-0000-0000-00007C4B0000}"/>
    <cellStyle name="Обычный 52 4 3 2 8 2 2" xfId="19365" xr:uid="{00000000-0005-0000-0000-00007D4B0000}"/>
    <cellStyle name="Обычный 52 4 3 2 8 3" xfId="19366" xr:uid="{00000000-0005-0000-0000-00007E4B0000}"/>
    <cellStyle name="Обычный 52 4 3 2 9" xfId="19367" xr:uid="{00000000-0005-0000-0000-00007F4B0000}"/>
    <cellStyle name="Обычный 52 4 3 2 9 2" xfId="19368" xr:uid="{00000000-0005-0000-0000-0000804B0000}"/>
    <cellStyle name="Обычный 52 4 3 3" xfId="19369" xr:uid="{00000000-0005-0000-0000-0000814B0000}"/>
    <cellStyle name="Обычный 52 4 3 3 2" xfId="19370" xr:uid="{00000000-0005-0000-0000-0000824B0000}"/>
    <cellStyle name="Обычный 52 4 3 3 2 2" xfId="19371" xr:uid="{00000000-0005-0000-0000-0000834B0000}"/>
    <cellStyle name="Обычный 52 4 3 3 2 2 2" xfId="19372" xr:uid="{00000000-0005-0000-0000-0000844B0000}"/>
    <cellStyle name="Обычный 52 4 3 3 2 2 2 2" xfId="19373" xr:uid="{00000000-0005-0000-0000-0000854B0000}"/>
    <cellStyle name="Обычный 52 4 3 3 2 2 3" xfId="19374" xr:uid="{00000000-0005-0000-0000-0000864B0000}"/>
    <cellStyle name="Обычный 52 4 3 3 2 3" xfId="19375" xr:uid="{00000000-0005-0000-0000-0000874B0000}"/>
    <cellStyle name="Обычный 52 4 3 3 2 3 2" xfId="19376" xr:uid="{00000000-0005-0000-0000-0000884B0000}"/>
    <cellStyle name="Обычный 52 4 3 3 2 3 2 2" xfId="19377" xr:uid="{00000000-0005-0000-0000-0000894B0000}"/>
    <cellStyle name="Обычный 52 4 3 3 2 3 3" xfId="19378" xr:uid="{00000000-0005-0000-0000-00008A4B0000}"/>
    <cellStyle name="Обычный 52 4 3 3 2 4" xfId="19379" xr:uid="{00000000-0005-0000-0000-00008B4B0000}"/>
    <cellStyle name="Обычный 52 4 3 3 2 4 2" xfId="19380" xr:uid="{00000000-0005-0000-0000-00008C4B0000}"/>
    <cellStyle name="Обычный 52 4 3 3 2 4 2 2" xfId="19381" xr:uid="{00000000-0005-0000-0000-00008D4B0000}"/>
    <cellStyle name="Обычный 52 4 3 3 2 4 3" xfId="19382" xr:uid="{00000000-0005-0000-0000-00008E4B0000}"/>
    <cellStyle name="Обычный 52 4 3 3 2 5" xfId="19383" xr:uid="{00000000-0005-0000-0000-00008F4B0000}"/>
    <cellStyle name="Обычный 52 4 3 3 2 5 2" xfId="19384" xr:uid="{00000000-0005-0000-0000-0000904B0000}"/>
    <cellStyle name="Обычный 52 4 3 3 2 6" xfId="19385" xr:uid="{00000000-0005-0000-0000-0000914B0000}"/>
    <cellStyle name="Обычный 52 4 3 3 3" xfId="19386" xr:uid="{00000000-0005-0000-0000-0000924B0000}"/>
    <cellStyle name="Обычный 52 4 3 3 3 2" xfId="19387" xr:uid="{00000000-0005-0000-0000-0000934B0000}"/>
    <cellStyle name="Обычный 52 4 3 3 3 2 2" xfId="19388" xr:uid="{00000000-0005-0000-0000-0000944B0000}"/>
    <cellStyle name="Обычный 52 4 3 3 3 2 2 2" xfId="19389" xr:uid="{00000000-0005-0000-0000-0000954B0000}"/>
    <cellStyle name="Обычный 52 4 3 3 3 2 3" xfId="19390" xr:uid="{00000000-0005-0000-0000-0000964B0000}"/>
    <cellStyle name="Обычный 52 4 3 3 3 3" xfId="19391" xr:uid="{00000000-0005-0000-0000-0000974B0000}"/>
    <cellStyle name="Обычный 52 4 3 3 3 3 2" xfId="19392" xr:uid="{00000000-0005-0000-0000-0000984B0000}"/>
    <cellStyle name="Обычный 52 4 3 3 3 4" xfId="19393" xr:uid="{00000000-0005-0000-0000-0000994B0000}"/>
    <cellStyle name="Обычный 52 4 3 3 4" xfId="19394" xr:uid="{00000000-0005-0000-0000-00009A4B0000}"/>
    <cellStyle name="Обычный 52 4 3 3 4 2" xfId="19395" xr:uid="{00000000-0005-0000-0000-00009B4B0000}"/>
    <cellStyle name="Обычный 52 4 3 3 4 2 2" xfId="19396" xr:uid="{00000000-0005-0000-0000-00009C4B0000}"/>
    <cellStyle name="Обычный 52 4 3 3 4 3" xfId="19397" xr:uid="{00000000-0005-0000-0000-00009D4B0000}"/>
    <cellStyle name="Обычный 52 4 3 3 5" xfId="19398" xr:uid="{00000000-0005-0000-0000-00009E4B0000}"/>
    <cellStyle name="Обычный 52 4 3 3 5 2" xfId="19399" xr:uid="{00000000-0005-0000-0000-00009F4B0000}"/>
    <cellStyle name="Обычный 52 4 3 3 5 2 2" xfId="19400" xr:uid="{00000000-0005-0000-0000-0000A04B0000}"/>
    <cellStyle name="Обычный 52 4 3 3 5 3" xfId="19401" xr:uid="{00000000-0005-0000-0000-0000A14B0000}"/>
    <cellStyle name="Обычный 52 4 3 3 6" xfId="19402" xr:uid="{00000000-0005-0000-0000-0000A24B0000}"/>
    <cellStyle name="Обычный 52 4 3 3 6 2" xfId="19403" xr:uid="{00000000-0005-0000-0000-0000A34B0000}"/>
    <cellStyle name="Обычный 52 4 3 3 6 2 2" xfId="19404" xr:uid="{00000000-0005-0000-0000-0000A44B0000}"/>
    <cellStyle name="Обычный 52 4 3 3 6 3" xfId="19405" xr:uid="{00000000-0005-0000-0000-0000A54B0000}"/>
    <cellStyle name="Обычный 52 4 3 3 7" xfId="19406" xr:uid="{00000000-0005-0000-0000-0000A64B0000}"/>
    <cellStyle name="Обычный 52 4 3 3 7 2" xfId="19407" xr:uid="{00000000-0005-0000-0000-0000A74B0000}"/>
    <cellStyle name="Обычный 52 4 3 3 7 2 2" xfId="19408" xr:uid="{00000000-0005-0000-0000-0000A84B0000}"/>
    <cellStyle name="Обычный 52 4 3 3 7 3" xfId="19409" xr:uid="{00000000-0005-0000-0000-0000A94B0000}"/>
    <cellStyle name="Обычный 52 4 3 3 8" xfId="19410" xr:uid="{00000000-0005-0000-0000-0000AA4B0000}"/>
    <cellStyle name="Обычный 52 4 3 3 8 2" xfId="19411" xr:uid="{00000000-0005-0000-0000-0000AB4B0000}"/>
    <cellStyle name="Обычный 52 4 3 3 9" xfId="19412" xr:uid="{00000000-0005-0000-0000-0000AC4B0000}"/>
    <cellStyle name="Обычный 52 4 3 4" xfId="19413" xr:uid="{00000000-0005-0000-0000-0000AD4B0000}"/>
    <cellStyle name="Обычный 52 4 3 4 2" xfId="19414" xr:uid="{00000000-0005-0000-0000-0000AE4B0000}"/>
    <cellStyle name="Обычный 52 4 3 4 2 2" xfId="19415" xr:uid="{00000000-0005-0000-0000-0000AF4B0000}"/>
    <cellStyle name="Обычный 52 4 3 4 2 2 2" xfId="19416" xr:uid="{00000000-0005-0000-0000-0000B04B0000}"/>
    <cellStyle name="Обычный 52 4 3 4 2 3" xfId="19417" xr:uid="{00000000-0005-0000-0000-0000B14B0000}"/>
    <cellStyle name="Обычный 52 4 3 4 3" xfId="19418" xr:uid="{00000000-0005-0000-0000-0000B24B0000}"/>
    <cellStyle name="Обычный 52 4 3 4 3 2" xfId="19419" xr:uid="{00000000-0005-0000-0000-0000B34B0000}"/>
    <cellStyle name="Обычный 52 4 3 4 3 2 2" xfId="19420" xr:uid="{00000000-0005-0000-0000-0000B44B0000}"/>
    <cellStyle name="Обычный 52 4 3 4 3 3" xfId="19421" xr:uid="{00000000-0005-0000-0000-0000B54B0000}"/>
    <cellStyle name="Обычный 52 4 3 4 4" xfId="19422" xr:uid="{00000000-0005-0000-0000-0000B64B0000}"/>
    <cellStyle name="Обычный 52 4 3 4 4 2" xfId="19423" xr:uid="{00000000-0005-0000-0000-0000B74B0000}"/>
    <cellStyle name="Обычный 52 4 3 4 4 2 2" xfId="19424" xr:uid="{00000000-0005-0000-0000-0000B84B0000}"/>
    <cellStyle name="Обычный 52 4 3 4 4 3" xfId="19425" xr:uid="{00000000-0005-0000-0000-0000B94B0000}"/>
    <cellStyle name="Обычный 52 4 3 4 5" xfId="19426" xr:uid="{00000000-0005-0000-0000-0000BA4B0000}"/>
    <cellStyle name="Обычный 52 4 3 4 5 2" xfId="19427" xr:uid="{00000000-0005-0000-0000-0000BB4B0000}"/>
    <cellStyle name="Обычный 52 4 3 4 6" xfId="19428" xr:uid="{00000000-0005-0000-0000-0000BC4B0000}"/>
    <cellStyle name="Обычный 52 4 3 5" xfId="19429" xr:uid="{00000000-0005-0000-0000-0000BD4B0000}"/>
    <cellStyle name="Обычный 52 4 3 5 2" xfId="19430" xr:uid="{00000000-0005-0000-0000-0000BE4B0000}"/>
    <cellStyle name="Обычный 52 4 3 5 2 2" xfId="19431" xr:uid="{00000000-0005-0000-0000-0000BF4B0000}"/>
    <cellStyle name="Обычный 52 4 3 5 2 2 2" xfId="19432" xr:uid="{00000000-0005-0000-0000-0000C04B0000}"/>
    <cellStyle name="Обычный 52 4 3 5 2 3" xfId="19433" xr:uid="{00000000-0005-0000-0000-0000C14B0000}"/>
    <cellStyle name="Обычный 52 4 3 5 3" xfId="19434" xr:uid="{00000000-0005-0000-0000-0000C24B0000}"/>
    <cellStyle name="Обычный 52 4 3 5 3 2" xfId="19435" xr:uid="{00000000-0005-0000-0000-0000C34B0000}"/>
    <cellStyle name="Обычный 52 4 3 5 4" xfId="19436" xr:uid="{00000000-0005-0000-0000-0000C44B0000}"/>
    <cellStyle name="Обычный 52 4 3 6" xfId="19437" xr:uid="{00000000-0005-0000-0000-0000C54B0000}"/>
    <cellStyle name="Обычный 52 4 3 6 2" xfId="19438" xr:uid="{00000000-0005-0000-0000-0000C64B0000}"/>
    <cellStyle name="Обычный 52 4 3 6 2 2" xfId="19439" xr:uid="{00000000-0005-0000-0000-0000C74B0000}"/>
    <cellStyle name="Обычный 52 4 3 6 3" xfId="19440" xr:uid="{00000000-0005-0000-0000-0000C84B0000}"/>
    <cellStyle name="Обычный 52 4 3 7" xfId="19441" xr:uid="{00000000-0005-0000-0000-0000C94B0000}"/>
    <cellStyle name="Обычный 52 4 3 7 2" xfId="19442" xr:uid="{00000000-0005-0000-0000-0000CA4B0000}"/>
    <cellStyle name="Обычный 52 4 3 7 2 2" xfId="19443" xr:uid="{00000000-0005-0000-0000-0000CB4B0000}"/>
    <cellStyle name="Обычный 52 4 3 7 3" xfId="19444" xr:uid="{00000000-0005-0000-0000-0000CC4B0000}"/>
    <cellStyle name="Обычный 52 4 3 8" xfId="19445" xr:uid="{00000000-0005-0000-0000-0000CD4B0000}"/>
    <cellStyle name="Обычный 52 4 3 8 2" xfId="19446" xr:uid="{00000000-0005-0000-0000-0000CE4B0000}"/>
    <cellStyle name="Обычный 52 4 3 8 2 2" xfId="19447" xr:uid="{00000000-0005-0000-0000-0000CF4B0000}"/>
    <cellStyle name="Обычный 52 4 3 8 3" xfId="19448" xr:uid="{00000000-0005-0000-0000-0000D04B0000}"/>
    <cellStyle name="Обычный 52 4 3 9" xfId="19449" xr:uid="{00000000-0005-0000-0000-0000D14B0000}"/>
    <cellStyle name="Обычный 52 4 3 9 2" xfId="19450" xr:uid="{00000000-0005-0000-0000-0000D24B0000}"/>
    <cellStyle name="Обычный 52 4 3 9 2 2" xfId="19451" xr:uid="{00000000-0005-0000-0000-0000D34B0000}"/>
    <cellStyle name="Обычный 52 4 3 9 3" xfId="19452" xr:uid="{00000000-0005-0000-0000-0000D44B0000}"/>
    <cellStyle name="Обычный 52 4 4" xfId="19453" xr:uid="{00000000-0005-0000-0000-0000D54B0000}"/>
    <cellStyle name="Обычный 52 4 4 10" xfId="19454" xr:uid="{00000000-0005-0000-0000-0000D64B0000}"/>
    <cellStyle name="Обычный 52 4 4 2" xfId="19455" xr:uid="{00000000-0005-0000-0000-0000D74B0000}"/>
    <cellStyle name="Обычный 52 4 4 2 2" xfId="19456" xr:uid="{00000000-0005-0000-0000-0000D84B0000}"/>
    <cellStyle name="Обычный 52 4 4 2 2 2" xfId="19457" xr:uid="{00000000-0005-0000-0000-0000D94B0000}"/>
    <cellStyle name="Обычный 52 4 4 2 2 2 2" xfId="19458" xr:uid="{00000000-0005-0000-0000-0000DA4B0000}"/>
    <cellStyle name="Обычный 52 4 4 2 2 2 2 2" xfId="19459" xr:uid="{00000000-0005-0000-0000-0000DB4B0000}"/>
    <cellStyle name="Обычный 52 4 4 2 2 2 3" xfId="19460" xr:uid="{00000000-0005-0000-0000-0000DC4B0000}"/>
    <cellStyle name="Обычный 52 4 4 2 2 3" xfId="19461" xr:uid="{00000000-0005-0000-0000-0000DD4B0000}"/>
    <cellStyle name="Обычный 52 4 4 2 2 3 2" xfId="19462" xr:uid="{00000000-0005-0000-0000-0000DE4B0000}"/>
    <cellStyle name="Обычный 52 4 4 2 2 3 2 2" xfId="19463" xr:uid="{00000000-0005-0000-0000-0000DF4B0000}"/>
    <cellStyle name="Обычный 52 4 4 2 2 3 3" xfId="19464" xr:uid="{00000000-0005-0000-0000-0000E04B0000}"/>
    <cellStyle name="Обычный 52 4 4 2 2 4" xfId="19465" xr:uid="{00000000-0005-0000-0000-0000E14B0000}"/>
    <cellStyle name="Обычный 52 4 4 2 2 4 2" xfId="19466" xr:uid="{00000000-0005-0000-0000-0000E24B0000}"/>
    <cellStyle name="Обычный 52 4 4 2 2 4 2 2" xfId="19467" xr:uid="{00000000-0005-0000-0000-0000E34B0000}"/>
    <cellStyle name="Обычный 52 4 4 2 2 4 3" xfId="19468" xr:uid="{00000000-0005-0000-0000-0000E44B0000}"/>
    <cellStyle name="Обычный 52 4 4 2 2 5" xfId="19469" xr:uid="{00000000-0005-0000-0000-0000E54B0000}"/>
    <cellStyle name="Обычный 52 4 4 2 2 5 2" xfId="19470" xr:uid="{00000000-0005-0000-0000-0000E64B0000}"/>
    <cellStyle name="Обычный 52 4 4 2 2 6" xfId="19471" xr:uid="{00000000-0005-0000-0000-0000E74B0000}"/>
    <cellStyle name="Обычный 52 4 4 2 3" xfId="19472" xr:uid="{00000000-0005-0000-0000-0000E84B0000}"/>
    <cellStyle name="Обычный 52 4 4 2 3 2" xfId="19473" xr:uid="{00000000-0005-0000-0000-0000E94B0000}"/>
    <cellStyle name="Обычный 52 4 4 2 3 2 2" xfId="19474" xr:uid="{00000000-0005-0000-0000-0000EA4B0000}"/>
    <cellStyle name="Обычный 52 4 4 2 3 2 2 2" xfId="19475" xr:uid="{00000000-0005-0000-0000-0000EB4B0000}"/>
    <cellStyle name="Обычный 52 4 4 2 3 2 3" xfId="19476" xr:uid="{00000000-0005-0000-0000-0000EC4B0000}"/>
    <cellStyle name="Обычный 52 4 4 2 3 3" xfId="19477" xr:uid="{00000000-0005-0000-0000-0000ED4B0000}"/>
    <cellStyle name="Обычный 52 4 4 2 3 3 2" xfId="19478" xr:uid="{00000000-0005-0000-0000-0000EE4B0000}"/>
    <cellStyle name="Обычный 52 4 4 2 3 4" xfId="19479" xr:uid="{00000000-0005-0000-0000-0000EF4B0000}"/>
    <cellStyle name="Обычный 52 4 4 2 4" xfId="19480" xr:uid="{00000000-0005-0000-0000-0000F04B0000}"/>
    <cellStyle name="Обычный 52 4 4 2 4 2" xfId="19481" xr:uid="{00000000-0005-0000-0000-0000F14B0000}"/>
    <cellStyle name="Обычный 52 4 4 2 4 2 2" xfId="19482" xr:uid="{00000000-0005-0000-0000-0000F24B0000}"/>
    <cellStyle name="Обычный 52 4 4 2 4 3" xfId="19483" xr:uid="{00000000-0005-0000-0000-0000F34B0000}"/>
    <cellStyle name="Обычный 52 4 4 2 5" xfId="19484" xr:uid="{00000000-0005-0000-0000-0000F44B0000}"/>
    <cellStyle name="Обычный 52 4 4 2 5 2" xfId="19485" xr:uid="{00000000-0005-0000-0000-0000F54B0000}"/>
    <cellStyle name="Обычный 52 4 4 2 5 2 2" xfId="19486" xr:uid="{00000000-0005-0000-0000-0000F64B0000}"/>
    <cellStyle name="Обычный 52 4 4 2 5 3" xfId="19487" xr:uid="{00000000-0005-0000-0000-0000F74B0000}"/>
    <cellStyle name="Обычный 52 4 4 2 6" xfId="19488" xr:uid="{00000000-0005-0000-0000-0000F84B0000}"/>
    <cellStyle name="Обычный 52 4 4 2 6 2" xfId="19489" xr:uid="{00000000-0005-0000-0000-0000F94B0000}"/>
    <cellStyle name="Обычный 52 4 4 2 6 2 2" xfId="19490" xr:uid="{00000000-0005-0000-0000-0000FA4B0000}"/>
    <cellStyle name="Обычный 52 4 4 2 6 3" xfId="19491" xr:uid="{00000000-0005-0000-0000-0000FB4B0000}"/>
    <cellStyle name="Обычный 52 4 4 2 7" xfId="19492" xr:uid="{00000000-0005-0000-0000-0000FC4B0000}"/>
    <cellStyle name="Обычный 52 4 4 2 7 2" xfId="19493" xr:uid="{00000000-0005-0000-0000-0000FD4B0000}"/>
    <cellStyle name="Обычный 52 4 4 2 7 2 2" xfId="19494" xr:uid="{00000000-0005-0000-0000-0000FE4B0000}"/>
    <cellStyle name="Обычный 52 4 4 2 7 3" xfId="19495" xr:uid="{00000000-0005-0000-0000-0000FF4B0000}"/>
    <cellStyle name="Обычный 52 4 4 2 8" xfId="19496" xr:uid="{00000000-0005-0000-0000-0000004C0000}"/>
    <cellStyle name="Обычный 52 4 4 2 8 2" xfId="19497" xr:uid="{00000000-0005-0000-0000-0000014C0000}"/>
    <cellStyle name="Обычный 52 4 4 2 9" xfId="19498" xr:uid="{00000000-0005-0000-0000-0000024C0000}"/>
    <cellStyle name="Обычный 52 4 4 3" xfId="19499" xr:uid="{00000000-0005-0000-0000-0000034C0000}"/>
    <cellStyle name="Обычный 52 4 4 3 2" xfId="19500" xr:uid="{00000000-0005-0000-0000-0000044C0000}"/>
    <cellStyle name="Обычный 52 4 4 3 2 2" xfId="19501" xr:uid="{00000000-0005-0000-0000-0000054C0000}"/>
    <cellStyle name="Обычный 52 4 4 3 2 2 2" xfId="19502" xr:uid="{00000000-0005-0000-0000-0000064C0000}"/>
    <cellStyle name="Обычный 52 4 4 3 2 3" xfId="19503" xr:uid="{00000000-0005-0000-0000-0000074C0000}"/>
    <cellStyle name="Обычный 52 4 4 3 3" xfId="19504" xr:uid="{00000000-0005-0000-0000-0000084C0000}"/>
    <cellStyle name="Обычный 52 4 4 3 3 2" xfId="19505" xr:uid="{00000000-0005-0000-0000-0000094C0000}"/>
    <cellStyle name="Обычный 52 4 4 3 3 2 2" xfId="19506" xr:uid="{00000000-0005-0000-0000-00000A4C0000}"/>
    <cellStyle name="Обычный 52 4 4 3 3 3" xfId="19507" xr:uid="{00000000-0005-0000-0000-00000B4C0000}"/>
    <cellStyle name="Обычный 52 4 4 3 4" xfId="19508" xr:uid="{00000000-0005-0000-0000-00000C4C0000}"/>
    <cellStyle name="Обычный 52 4 4 3 4 2" xfId="19509" xr:uid="{00000000-0005-0000-0000-00000D4C0000}"/>
    <cellStyle name="Обычный 52 4 4 3 4 2 2" xfId="19510" xr:uid="{00000000-0005-0000-0000-00000E4C0000}"/>
    <cellStyle name="Обычный 52 4 4 3 4 3" xfId="19511" xr:uid="{00000000-0005-0000-0000-00000F4C0000}"/>
    <cellStyle name="Обычный 52 4 4 3 5" xfId="19512" xr:uid="{00000000-0005-0000-0000-0000104C0000}"/>
    <cellStyle name="Обычный 52 4 4 3 5 2" xfId="19513" xr:uid="{00000000-0005-0000-0000-0000114C0000}"/>
    <cellStyle name="Обычный 52 4 4 3 6" xfId="19514" xr:uid="{00000000-0005-0000-0000-0000124C0000}"/>
    <cellStyle name="Обычный 52 4 4 4" xfId="19515" xr:uid="{00000000-0005-0000-0000-0000134C0000}"/>
    <cellStyle name="Обычный 52 4 4 4 2" xfId="19516" xr:uid="{00000000-0005-0000-0000-0000144C0000}"/>
    <cellStyle name="Обычный 52 4 4 4 2 2" xfId="19517" xr:uid="{00000000-0005-0000-0000-0000154C0000}"/>
    <cellStyle name="Обычный 52 4 4 4 2 2 2" xfId="19518" xr:uid="{00000000-0005-0000-0000-0000164C0000}"/>
    <cellStyle name="Обычный 52 4 4 4 2 3" xfId="19519" xr:uid="{00000000-0005-0000-0000-0000174C0000}"/>
    <cellStyle name="Обычный 52 4 4 4 3" xfId="19520" xr:uid="{00000000-0005-0000-0000-0000184C0000}"/>
    <cellStyle name="Обычный 52 4 4 4 3 2" xfId="19521" xr:uid="{00000000-0005-0000-0000-0000194C0000}"/>
    <cellStyle name="Обычный 52 4 4 4 4" xfId="19522" xr:uid="{00000000-0005-0000-0000-00001A4C0000}"/>
    <cellStyle name="Обычный 52 4 4 5" xfId="19523" xr:uid="{00000000-0005-0000-0000-00001B4C0000}"/>
    <cellStyle name="Обычный 52 4 4 5 2" xfId="19524" xr:uid="{00000000-0005-0000-0000-00001C4C0000}"/>
    <cellStyle name="Обычный 52 4 4 5 2 2" xfId="19525" xr:uid="{00000000-0005-0000-0000-00001D4C0000}"/>
    <cellStyle name="Обычный 52 4 4 5 3" xfId="19526" xr:uid="{00000000-0005-0000-0000-00001E4C0000}"/>
    <cellStyle name="Обычный 52 4 4 6" xfId="19527" xr:uid="{00000000-0005-0000-0000-00001F4C0000}"/>
    <cellStyle name="Обычный 52 4 4 6 2" xfId="19528" xr:uid="{00000000-0005-0000-0000-0000204C0000}"/>
    <cellStyle name="Обычный 52 4 4 6 2 2" xfId="19529" xr:uid="{00000000-0005-0000-0000-0000214C0000}"/>
    <cellStyle name="Обычный 52 4 4 6 3" xfId="19530" xr:uid="{00000000-0005-0000-0000-0000224C0000}"/>
    <cellStyle name="Обычный 52 4 4 7" xfId="19531" xr:uid="{00000000-0005-0000-0000-0000234C0000}"/>
    <cellStyle name="Обычный 52 4 4 7 2" xfId="19532" xr:uid="{00000000-0005-0000-0000-0000244C0000}"/>
    <cellStyle name="Обычный 52 4 4 7 2 2" xfId="19533" xr:uid="{00000000-0005-0000-0000-0000254C0000}"/>
    <cellStyle name="Обычный 52 4 4 7 3" xfId="19534" xr:uid="{00000000-0005-0000-0000-0000264C0000}"/>
    <cellStyle name="Обычный 52 4 4 8" xfId="19535" xr:uid="{00000000-0005-0000-0000-0000274C0000}"/>
    <cellStyle name="Обычный 52 4 4 8 2" xfId="19536" xr:uid="{00000000-0005-0000-0000-0000284C0000}"/>
    <cellStyle name="Обычный 52 4 4 8 2 2" xfId="19537" xr:uid="{00000000-0005-0000-0000-0000294C0000}"/>
    <cellStyle name="Обычный 52 4 4 8 3" xfId="19538" xr:uid="{00000000-0005-0000-0000-00002A4C0000}"/>
    <cellStyle name="Обычный 52 4 4 9" xfId="19539" xr:uid="{00000000-0005-0000-0000-00002B4C0000}"/>
    <cellStyle name="Обычный 52 4 4 9 2" xfId="19540" xr:uid="{00000000-0005-0000-0000-00002C4C0000}"/>
    <cellStyle name="Обычный 52 4 5" xfId="19541" xr:uid="{00000000-0005-0000-0000-00002D4C0000}"/>
    <cellStyle name="Обычный 52 4 5 2" xfId="19542" xr:uid="{00000000-0005-0000-0000-00002E4C0000}"/>
    <cellStyle name="Обычный 52 4 5 2 2" xfId="19543" xr:uid="{00000000-0005-0000-0000-00002F4C0000}"/>
    <cellStyle name="Обычный 52 4 5 2 2 2" xfId="19544" xr:uid="{00000000-0005-0000-0000-0000304C0000}"/>
    <cellStyle name="Обычный 52 4 5 2 2 2 2" xfId="19545" xr:uid="{00000000-0005-0000-0000-0000314C0000}"/>
    <cellStyle name="Обычный 52 4 5 2 2 3" xfId="19546" xr:uid="{00000000-0005-0000-0000-0000324C0000}"/>
    <cellStyle name="Обычный 52 4 5 2 3" xfId="19547" xr:uid="{00000000-0005-0000-0000-0000334C0000}"/>
    <cellStyle name="Обычный 52 4 5 2 3 2" xfId="19548" xr:uid="{00000000-0005-0000-0000-0000344C0000}"/>
    <cellStyle name="Обычный 52 4 5 2 3 2 2" xfId="19549" xr:uid="{00000000-0005-0000-0000-0000354C0000}"/>
    <cellStyle name="Обычный 52 4 5 2 3 3" xfId="19550" xr:uid="{00000000-0005-0000-0000-0000364C0000}"/>
    <cellStyle name="Обычный 52 4 5 2 4" xfId="19551" xr:uid="{00000000-0005-0000-0000-0000374C0000}"/>
    <cellStyle name="Обычный 52 4 5 2 4 2" xfId="19552" xr:uid="{00000000-0005-0000-0000-0000384C0000}"/>
    <cellStyle name="Обычный 52 4 5 2 4 2 2" xfId="19553" xr:uid="{00000000-0005-0000-0000-0000394C0000}"/>
    <cellStyle name="Обычный 52 4 5 2 4 3" xfId="19554" xr:uid="{00000000-0005-0000-0000-00003A4C0000}"/>
    <cellStyle name="Обычный 52 4 5 2 5" xfId="19555" xr:uid="{00000000-0005-0000-0000-00003B4C0000}"/>
    <cellStyle name="Обычный 52 4 5 2 5 2" xfId="19556" xr:uid="{00000000-0005-0000-0000-00003C4C0000}"/>
    <cellStyle name="Обычный 52 4 5 2 6" xfId="19557" xr:uid="{00000000-0005-0000-0000-00003D4C0000}"/>
    <cellStyle name="Обычный 52 4 5 3" xfId="19558" xr:uid="{00000000-0005-0000-0000-00003E4C0000}"/>
    <cellStyle name="Обычный 52 4 5 3 2" xfId="19559" xr:uid="{00000000-0005-0000-0000-00003F4C0000}"/>
    <cellStyle name="Обычный 52 4 5 3 2 2" xfId="19560" xr:uid="{00000000-0005-0000-0000-0000404C0000}"/>
    <cellStyle name="Обычный 52 4 5 3 2 2 2" xfId="19561" xr:uid="{00000000-0005-0000-0000-0000414C0000}"/>
    <cellStyle name="Обычный 52 4 5 3 2 3" xfId="19562" xr:uid="{00000000-0005-0000-0000-0000424C0000}"/>
    <cellStyle name="Обычный 52 4 5 3 3" xfId="19563" xr:uid="{00000000-0005-0000-0000-0000434C0000}"/>
    <cellStyle name="Обычный 52 4 5 3 3 2" xfId="19564" xr:uid="{00000000-0005-0000-0000-0000444C0000}"/>
    <cellStyle name="Обычный 52 4 5 3 4" xfId="19565" xr:uid="{00000000-0005-0000-0000-0000454C0000}"/>
    <cellStyle name="Обычный 52 4 5 4" xfId="19566" xr:uid="{00000000-0005-0000-0000-0000464C0000}"/>
    <cellStyle name="Обычный 52 4 5 4 2" xfId="19567" xr:uid="{00000000-0005-0000-0000-0000474C0000}"/>
    <cellStyle name="Обычный 52 4 5 4 2 2" xfId="19568" xr:uid="{00000000-0005-0000-0000-0000484C0000}"/>
    <cellStyle name="Обычный 52 4 5 4 3" xfId="19569" xr:uid="{00000000-0005-0000-0000-0000494C0000}"/>
    <cellStyle name="Обычный 52 4 5 5" xfId="19570" xr:uid="{00000000-0005-0000-0000-00004A4C0000}"/>
    <cellStyle name="Обычный 52 4 5 5 2" xfId="19571" xr:uid="{00000000-0005-0000-0000-00004B4C0000}"/>
    <cellStyle name="Обычный 52 4 5 5 2 2" xfId="19572" xr:uid="{00000000-0005-0000-0000-00004C4C0000}"/>
    <cellStyle name="Обычный 52 4 5 5 3" xfId="19573" xr:uid="{00000000-0005-0000-0000-00004D4C0000}"/>
    <cellStyle name="Обычный 52 4 5 6" xfId="19574" xr:uid="{00000000-0005-0000-0000-00004E4C0000}"/>
    <cellStyle name="Обычный 52 4 5 6 2" xfId="19575" xr:uid="{00000000-0005-0000-0000-00004F4C0000}"/>
    <cellStyle name="Обычный 52 4 5 6 2 2" xfId="19576" xr:uid="{00000000-0005-0000-0000-0000504C0000}"/>
    <cellStyle name="Обычный 52 4 5 6 3" xfId="19577" xr:uid="{00000000-0005-0000-0000-0000514C0000}"/>
    <cellStyle name="Обычный 52 4 5 7" xfId="19578" xr:uid="{00000000-0005-0000-0000-0000524C0000}"/>
    <cellStyle name="Обычный 52 4 5 7 2" xfId="19579" xr:uid="{00000000-0005-0000-0000-0000534C0000}"/>
    <cellStyle name="Обычный 52 4 5 7 2 2" xfId="19580" xr:uid="{00000000-0005-0000-0000-0000544C0000}"/>
    <cellStyle name="Обычный 52 4 5 7 3" xfId="19581" xr:uid="{00000000-0005-0000-0000-0000554C0000}"/>
    <cellStyle name="Обычный 52 4 5 8" xfId="19582" xr:uid="{00000000-0005-0000-0000-0000564C0000}"/>
    <cellStyle name="Обычный 52 4 5 8 2" xfId="19583" xr:uid="{00000000-0005-0000-0000-0000574C0000}"/>
    <cellStyle name="Обычный 52 4 5 9" xfId="19584" xr:uid="{00000000-0005-0000-0000-0000584C0000}"/>
    <cellStyle name="Обычный 52 4 6" xfId="19585" xr:uid="{00000000-0005-0000-0000-0000594C0000}"/>
    <cellStyle name="Обычный 52 4 6 2" xfId="19586" xr:uid="{00000000-0005-0000-0000-00005A4C0000}"/>
    <cellStyle name="Обычный 52 4 6 2 2" xfId="19587" xr:uid="{00000000-0005-0000-0000-00005B4C0000}"/>
    <cellStyle name="Обычный 52 4 6 2 2 2" xfId="19588" xr:uid="{00000000-0005-0000-0000-00005C4C0000}"/>
    <cellStyle name="Обычный 52 4 6 2 3" xfId="19589" xr:uid="{00000000-0005-0000-0000-00005D4C0000}"/>
    <cellStyle name="Обычный 52 4 6 3" xfId="19590" xr:uid="{00000000-0005-0000-0000-00005E4C0000}"/>
    <cellStyle name="Обычный 52 4 6 3 2" xfId="19591" xr:uid="{00000000-0005-0000-0000-00005F4C0000}"/>
    <cellStyle name="Обычный 52 4 6 3 2 2" xfId="19592" xr:uid="{00000000-0005-0000-0000-0000604C0000}"/>
    <cellStyle name="Обычный 52 4 6 3 3" xfId="19593" xr:uid="{00000000-0005-0000-0000-0000614C0000}"/>
    <cellStyle name="Обычный 52 4 6 4" xfId="19594" xr:uid="{00000000-0005-0000-0000-0000624C0000}"/>
    <cellStyle name="Обычный 52 4 6 4 2" xfId="19595" xr:uid="{00000000-0005-0000-0000-0000634C0000}"/>
    <cellStyle name="Обычный 52 4 6 4 2 2" xfId="19596" xr:uid="{00000000-0005-0000-0000-0000644C0000}"/>
    <cellStyle name="Обычный 52 4 6 4 3" xfId="19597" xr:uid="{00000000-0005-0000-0000-0000654C0000}"/>
    <cellStyle name="Обычный 52 4 6 5" xfId="19598" xr:uid="{00000000-0005-0000-0000-0000664C0000}"/>
    <cellStyle name="Обычный 52 4 6 5 2" xfId="19599" xr:uid="{00000000-0005-0000-0000-0000674C0000}"/>
    <cellStyle name="Обычный 52 4 6 6" xfId="19600" xr:uid="{00000000-0005-0000-0000-0000684C0000}"/>
    <cellStyle name="Обычный 52 4 7" xfId="19601" xr:uid="{00000000-0005-0000-0000-0000694C0000}"/>
    <cellStyle name="Обычный 52 4 7 2" xfId="19602" xr:uid="{00000000-0005-0000-0000-00006A4C0000}"/>
    <cellStyle name="Обычный 52 4 7 2 2" xfId="19603" xr:uid="{00000000-0005-0000-0000-00006B4C0000}"/>
    <cellStyle name="Обычный 52 4 7 2 2 2" xfId="19604" xr:uid="{00000000-0005-0000-0000-00006C4C0000}"/>
    <cellStyle name="Обычный 52 4 7 2 3" xfId="19605" xr:uid="{00000000-0005-0000-0000-00006D4C0000}"/>
    <cellStyle name="Обычный 52 4 7 3" xfId="19606" xr:uid="{00000000-0005-0000-0000-00006E4C0000}"/>
    <cellStyle name="Обычный 52 4 7 3 2" xfId="19607" xr:uid="{00000000-0005-0000-0000-00006F4C0000}"/>
    <cellStyle name="Обычный 52 4 7 4" xfId="19608" xr:uid="{00000000-0005-0000-0000-0000704C0000}"/>
    <cellStyle name="Обычный 52 4 8" xfId="19609" xr:uid="{00000000-0005-0000-0000-0000714C0000}"/>
    <cellStyle name="Обычный 52 4 8 2" xfId="19610" xr:uid="{00000000-0005-0000-0000-0000724C0000}"/>
    <cellStyle name="Обычный 52 4 8 2 2" xfId="19611" xr:uid="{00000000-0005-0000-0000-0000734C0000}"/>
    <cellStyle name="Обычный 52 4 8 3" xfId="19612" xr:uid="{00000000-0005-0000-0000-0000744C0000}"/>
    <cellStyle name="Обычный 52 4 9" xfId="19613" xr:uid="{00000000-0005-0000-0000-0000754C0000}"/>
    <cellStyle name="Обычный 52 4 9 2" xfId="19614" xr:uid="{00000000-0005-0000-0000-0000764C0000}"/>
    <cellStyle name="Обычный 52 4 9 2 2" xfId="19615" xr:uid="{00000000-0005-0000-0000-0000774C0000}"/>
    <cellStyle name="Обычный 52 4 9 3" xfId="19616" xr:uid="{00000000-0005-0000-0000-0000784C0000}"/>
    <cellStyle name="Обычный 52 5" xfId="19617" xr:uid="{00000000-0005-0000-0000-0000794C0000}"/>
    <cellStyle name="Обычный 52 5 10" xfId="19618" xr:uid="{00000000-0005-0000-0000-00007A4C0000}"/>
    <cellStyle name="Обычный 52 5 10 2" xfId="19619" xr:uid="{00000000-0005-0000-0000-00007B4C0000}"/>
    <cellStyle name="Обычный 52 5 10 2 2" xfId="19620" xr:uid="{00000000-0005-0000-0000-00007C4C0000}"/>
    <cellStyle name="Обычный 52 5 10 3" xfId="19621" xr:uid="{00000000-0005-0000-0000-00007D4C0000}"/>
    <cellStyle name="Обычный 52 5 11" xfId="19622" xr:uid="{00000000-0005-0000-0000-00007E4C0000}"/>
    <cellStyle name="Обычный 52 5 11 2" xfId="19623" xr:uid="{00000000-0005-0000-0000-00007F4C0000}"/>
    <cellStyle name="Обычный 52 5 12" xfId="19624" xr:uid="{00000000-0005-0000-0000-0000804C0000}"/>
    <cellStyle name="Обычный 52 5 2" xfId="19625" xr:uid="{00000000-0005-0000-0000-0000814C0000}"/>
    <cellStyle name="Обычный 52 5 2 10" xfId="19626" xr:uid="{00000000-0005-0000-0000-0000824C0000}"/>
    <cellStyle name="Обычный 52 5 2 10 2" xfId="19627" xr:uid="{00000000-0005-0000-0000-0000834C0000}"/>
    <cellStyle name="Обычный 52 5 2 11" xfId="19628" xr:uid="{00000000-0005-0000-0000-0000844C0000}"/>
    <cellStyle name="Обычный 52 5 2 2" xfId="19629" xr:uid="{00000000-0005-0000-0000-0000854C0000}"/>
    <cellStyle name="Обычный 52 5 2 2 10" xfId="19630" xr:uid="{00000000-0005-0000-0000-0000864C0000}"/>
    <cellStyle name="Обычный 52 5 2 2 2" xfId="19631" xr:uid="{00000000-0005-0000-0000-0000874C0000}"/>
    <cellStyle name="Обычный 52 5 2 2 2 2" xfId="19632" xr:uid="{00000000-0005-0000-0000-0000884C0000}"/>
    <cellStyle name="Обычный 52 5 2 2 2 2 2" xfId="19633" xr:uid="{00000000-0005-0000-0000-0000894C0000}"/>
    <cellStyle name="Обычный 52 5 2 2 2 2 2 2" xfId="19634" xr:uid="{00000000-0005-0000-0000-00008A4C0000}"/>
    <cellStyle name="Обычный 52 5 2 2 2 2 2 2 2" xfId="19635" xr:uid="{00000000-0005-0000-0000-00008B4C0000}"/>
    <cellStyle name="Обычный 52 5 2 2 2 2 2 3" xfId="19636" xr:uid="{00000000-0005-0000-0000-00008C4C0000}"/>
    <cellStyle name="Обычный 52 5 2 2 2 2 3" xfId="19637" xr:uid="{00000000-0005-0000-0000-00008D4C0000}"/>
    <cellStyle name="Обычный 52 5 2 2 2 2 3 2" xfId="19638" xr:uid="{00000000-0005-0000-0000-00008E4C0000}"/>
    <cellStyle name="Обычный 52 5 2 2 2 2 3 2 2" xfId="19639" xr:uid="{00000000-0005-0000-0000-00008F4C0000}"/>
    <cellStyle name="Обычный 52 5 2 2 2 2 3 3" xfId="19640" xr:uid="{00000000-0005-0000-0000-0000904C0000}"/>
    <cellStyle name="Обычный 52 5 2 2 2 2 4" xfId="19641" xr:uid="{00000000-0005-0000-0000-0000914C0000}"/>
    <cellStyle name="Обычный 52 5 2 2 2 2 4 2" xfId="19642" xr:uid="{00000000-0005-0000-0000-0000924C0000}"/>
    <cellStyle name="Обычный 52 5 2 2 2 2 4 2 2" xfId="19643" xr:uid="{00000000-0005-0000-0000-0000934C0000}"/>
    <cellStyle name="Обычный 52 5 2 2 2 2 4 3" xfId="19644" xr:uid="{00000000-0005-0000-0000-0000944C0000}"/>
    <cellStyle name="Обычный 52 5 2 2 2 2 5" xfId="19645" xr:uid="{00000000-0005-0000-0000-0000954C0000}"/>
    <cellStyle name="Обычный 52 5 2 2 2 2 5 2" xfId="19646" xr:uid="{00000000-0005-0000-0000-0000964C0000}"/>
    <cellStyle name="Обычный 52 5 2 2 2 2 6" xfId="19647" xr:uid="{00000000-0005-0000-0000-0000974C0000}"/>
    <cellStyle name="Обычный 52 5 2 2 2 3" xfId="19648" xr:uid="{00000000-0005-0000-0000-0000984C0000}"/>
    <cellStyle name="Обычный 52 5 2 2 2 3 2" xfId="19649" xr:uid="{00000000-0005-0000-0000-0000994C0000}"/>
    <cellStyle name="Обычный 52 5 2 2 2 3 2 2" xfId="19650" xr:uid="{00000000-0005-0000-0000-00009A4C0000}"/>
    <cellStyle name="Обычный 52 5 2 2 2 3 2 2 2" xfId="19651" xr:uid="{00000000-0005-0000-0000-00009B4C0000}"/>
    <cellStyle name="Обычный 52 5 2 2 2 3 2 3" xfId="19652" xr:uid="{00000000-0005-0000-0000-00009C4C0000}"/>
    <cellStyle name="Обычный 52 5 2 2 2 3 3" xfId="19653" xr:uid="{00000000-0005-0000-0000-00009D4C0000}"/>
    <cellStyle name="Обычный 52 5 2 2 2 3 3 2" xfId="19654" xr:uid="{00000000-0005-0000-0000-00009E4C0000}"/>
    <cellStyle name="Обычный 52 5 2 2 2 3 4" xfId="19655" xr:uid="{00000000-0005-0000-0000-00009F4C0000}"/>
    <cellStyle name="Обычный 52 5 2 2 2 4" xfId="19656" xr:uid="{00000000-0005-0000-0000-0000A04C0000}"/>
    <cellStyle name="Обычный 52 5 2 2 2 4 2" xfId="19657" xr:uid="{00000000-0005-0000-0000-0000A14C0000}"/>
    <cellStyle name="Обычный 52 5 2 2 2 4 2 2" xfId="19658" xr:uid="{00000000-0005-0000-0000-0000A24C0000}"/>
    <cellStyle name="Обычный 52 5 2 2 2 4 3" xfId="19659" xr:uid="{00000000-0005-0000-0000-0000A34C0000}"/>
    <cellStyle name="Обычный 52 5 2 2 2 5" xfId="19660" xr:uid="{00000000-0005-0000-0000-0000A44C0000}"/>
    <cellStyle name="Обычный 52 5 2 2 2 5 2" xfId="19661" xr:uid="{00000000-0005-0000-0000-0000A54C0000}"/>
    <cellStyle name="Обычный 52 5 2 2 2 5 2 2" xfId="19662" xr:uid="{00000000-0005-0000-0000-0000A64C0000}"/>
    <cellStyle name="Обычный 52 5 2 2 2 5 3" xfId="19663" xr:uid="{00000000-0005-0000-0000-0000A74C0000}"/>
    <cellStyle name="Обычный 52 5 2 2 2 6" xfId="19664" xr:uid="{00000000-0005-0000-0000-0000A84C0000}"/>
    <cellStyle name="Обычный 52 5 2 2 2 6 2" xfId="19665" xr:uid="{00000000-0005-0000-0000-0000A94C0000}"/>
    <cellStyle name="Обычный 52 5 2 2 2 6 2 2" xfId="19666" xr:uid="{00000000-0005-0000-0000-0000AA4C0000}"/>
    <cellStyle name="Обычный 52 5 2 2 2 6 3" xfId="19667" xr:uid="{00000000-0005-0000-0000-0000AB4C0000}"/>
    <cellStyle name="Обычный 52 5 2 2 2 7" xfId="19668" xr:uid="{00000000-0005-0000-0000-0000AC4C0000}"/>
    <cellStyle name="Обычный 52 5 2 2 2 7 2" xfId="19669" xr:uid="{00000000-0005-0000-0000-0000AD4C0000}"/>
    <cellStyle name="Обычный 52 5 2 2 2 7 2 2" xfId="19670" xr:uid="{00000000-0005-0000-0000-0000AE4C0000}"/>
    <cellStyle name="Обычный 52 5 2 2 2 7 3" xfId="19671" xr:uid="{00000000-0005-0000-0000-0000AF4C0000}"/>
    <cellStyle name="Обычный 52 5 2 2 2 8" xfId="19672" xr:uid="{00000000-0005-0000-0000-0000B04C0000}"/>
    <cellStyle name="Обычный 52 5 2 2 2 8 2" xfId="19673" xr:uid="{00000000-0005-0000-0000-0000B14C0000}"/>
    <cellStyle name="Обычный 52 5 2 2 2 9" xfId="19674" xr:uid="{00000000-0005-0000-0000-0000B24C0000}"/>
    <cellStyle name="Обычный 52 5 2 2 3" xfId="19675" xr:uid="{00000000-0005-0000-0000-0000B34C0000}"/>
    <cellStyle name="Обычный 52 5 2 2 3 2" xfId="19676" xr:uid="{00000000-0005-0000-0000-0000B44C0000}"/>
    <cellStyle name="Обычный 52 5 2 2 3 2 2" xfId="19677" xr:uid="{00000000-0005-0000-0000-0000B54C0000}"/>
    <cellStyle name="Обычный 52 5 2 2 3 2 2 2" xfId="19678" xr:uid="{00000000-0005-0000-0000-0000B64C0000}"/>
    <cellStyle name="Обычный 52 5 2 2 3 2 3" xfId="19679" xr:uid="{00000000-0005-0000-0000-0000B74C0000}"/>
    <cellStyle name="Обычный 52 5 2 2 3 3" xfId="19680" xr:uid="{00000000-0005-0000-0000-0000B84C0000}"/>
    <cellStyle name="Обычный 52 5 2 2 3 3 2" xfId="19681" xr:uid="{00000000-0005-0000-0000-0000B94C0000}"/>
    <cellStyle name="Обычный 52 5 2 2 3 3 2 2" xfId="19682" xr:uid="{00000000-0005-0000-0000-0000BA4C0000}"/>
    <cellStyle name="Обычный 52 5 2 2 3 3 3" xfId="19683" xr:uid="{00000000-0005-0000-0000-0000BB4C0000}"/>
    <cellStyle name="Обычный 52 5 2 2 3 4" xfId="19684" xr:uid="{00000000-0005-0000-0000-0000BC4C0000}"/>
    <cellStyle name="Обычный 52 5 2 2 3 4 2" xfId="19685" xr:uid="{00000000-0005-0000-0000-0000BD4C0000}"/>
    <cellStyle name="Обычный 52 5 2 2 3 4 2 2" xfId="19686" xr:uid="{00000000-0005-0000-0000-0000BE4C0000}"/>
    <cellStyle name="Обычный 52 5 2 2 3 4 3" xfId="19687" xr:uid="{00000000-0005-0000-0000-0000BF4C0000}"/>
    <cellStyle name="Обычный 52 5 2 2 3 5" xfId="19688" xr:uid="{00000000-0005-0000-0000-0000C04C0000}"/>
    <cellStyle name="Обычный 52 5 2 2 3 5 2" xfId="19689" xr:uid="{00000000-0005-0000-0000-0000C14C0000}"/>
    <cellStyle name="Обычный 52 5 2 2 3 6" xfId="19690" xr:uid="{00000000-0005-0000-0000-0000C24C0000}"/>
    <cellStyle name="Обычный 52 5 2 2 4" xfId="19691" xr:uid="{00000000-0005-0000-0000-0000C34C0000}"/>
    <cellStyle name="Обычный 52 5 2 2 4 2" xfId="19692" xr:uid="{00000000-0005-0000-0000-0000C44C0000}"/>
    <cellStyle name="Обычный 52 5 2 2 4 2 2" xfId="19693" xr:uid="{00000000-0005-0000-0000-0000C54C0000}"/>
    <cellStyle name="Обычный 52 5 2 2 4 2 2 2" xfId="19694" xr:uid="{00000000-0005-0000-0000-0000C64C0000}"/>
    <cellStyle name="Обычный 52 5 2 2 4 2 3" xfId="19695" xr:uid="{00000000-0005-0000-0000-0000C74C0000}"/>
    <cellStyle name="Обычный 52 5 2 2 4 3" xfId="19696" xr:uid="{00000000-0005-0000-0000-0000C84C0000}"/>
    <cellStyle name="Обычный 52 5 2 2 4 3 2" xfId="19697" xr:uid="{00000000-0005-0000-0000-0000C94C0000}"/>
    <cellStyle name="Обычный 52 5 2 2 4 4" xfId="19698" xr:uid="{00000000-0005-0000-0000-0000CA4C0000}"/>
    <cellStyle name="Обычный 52 5 2 2 5" xfId="19699" xr:uid="{00000000-0005-0000-0000-0000CB4C0000}"/>
    <cellStyle name="Обычный 52 5 2 2 5 2" xfId="19700" xr:uid="{00000000-0005-0000-0000-0000CC4C0000}"/>
    <cellStyle name="Обычный 52 5 2 2 5 2 2" xfId="19701" xr:uid="{00000000-0005-0000-0000-0000CD4C0000}"/>
    <cellStyle name="Обычный 52 5 2 2 5 3" xfId="19702" xr:uid="{00000000-0005-0000-0000-0000CE4C0000}"/>
    <cellStyle name="Обычный 52 5 2 2 6" xfId="19703" xr:uid="{00000000-0005-0000-0000-0000CF4C0000}"/>
    <cellStyle name="Обычный 52 5 2 2 6 2" xfId="19704" xr:uid="{00000000-0005-0000-0000-0000D04C0000}"/>
    <cellStyle name="Обычный 52 5 2 2 6 2 2" xfId="19705" xr:uid="{00000000-0005-0000-0000-0000D14C0000}"/>
    <cellStyle name="Обычный 52 5 2 2 6 3" xfId="19706" xr:uid="{00000000-0005-0000-0000-0000D24C0000}"/>
    <cellStyle name="Обычный 52 5 2 2 7" xfId="19707" xr:uid="{00000000-0005-0000-0000-0000D34C0000}"/>
    <cellStyle name="Обычный 52 5 2 2 7 2" xfId="19708" xr:uid="{00000000-0005-0000-0000-0000D44C0000}"/>
    <cellStyle name="Обычный 52 5 2 2 7 2 2" xfId="19709" xr:uid="{00000000-0005-0000-0000-0000D54C0000}"/>
    <cellStyle name="Обычный 52 5 2 2 7 3" xfId="19710" xr:uid="{00000000-0005-0000-0000-0000D64C0000}"/>
    <cellStyle name="Обычный 52 5 2 2 8" xfId="19711" xr:uid="{00000000-0005-0000-0000-0000D74C0000}"/>
    <cellStyle name="Обычный 52 5 2 2 8 2" xfId="19712" xr:uid="{00000000-0005-0000-0000-0000D84C0000}"/>
    <cellStyle name="Обычный 52 5 2 2 8 2 2" xfId="19713" xr:uid="{00000000-0005-0000-0000-0000D94C0000}"/>
    <cellStyle name="Обычный 52 5 2 2 8 3" xfId="19714" xr:uid="{00000000-0005-0000-0000-0000DA4C0000}"/>
    <cellStyle name="Обычный 52 5 2 2 9" xfId="19715" xr:uid="{00000000-0005-0000-0000-0000DB4C0000}"/>
    <cellStyle name="Обычный 52 5 2 2 9 2" xfId="19716" xr:uid="{00000000-0005-0000-0000-0000DC4C0000}"/>
    <cellStyle name="Обычный 52 5 2 3" xfId="19717" xr:uid="{00000000-0005-0000-0000-0000DD4C0000}"/>
    <cellStyle name="Обычный 52 5 2 3 2" xfId="19718" xr:uid="{00000000-0005-0000-0000-0000DE4C0000}"/>
    <cellStyle name="Обычный 52 5 2 3 2 2" xfId="19719" xr:uid="{00000000-0005-0000-0000-0000DF4C0000}"/>
    <cellStyle name="Обычный 52 5 2 3 2 2 2" xfId="19720" xr:uid="{00000000-0005-0000-0000-0000E04C0000}"/>
    <cellStyle name="Обычный 52 5 2 3 2 2 2 2" xfId="19721" xr:uid="{00000000-0005-0000-0000-0000E14C0000}"/>
    <cellStyle name="Обычный 52 5 2 3 2 2 3" xfId="19722" xr:uid="{00000000-0005-0000-0000-0000E24C0000}"/>
    <cellStyle name="Обычный 52 5 2 3 2 3" xfId="19723" xr:uid="{00000000-0005-0000-0000-0000E34C0000}"/>
    <cellStyle name="Обычный 52 5 2 3 2 3 2" xfId="19724" xr:uid="{00000000-0005-0000-0000-0000E44C0000}"/>
    <cellStyle name="Обычный 52 5 2 3 2 3 2 2" xfId="19725" xr:uid="{00000000-0005-0000-0000-0000E54C0000}"/>
    <cellStyle name="Обычный 52 5 2 3 2 3 3" xfId="19726" xr:uid="{00000000-0005-0000-0000-0000E64C0000}"/>
    <cellStyle name="Обычный 52 5 2 3 2 4" xfId="19727" xr:uid="{00000000-0005-0000-0000-0000E74C0000}"/>
    <cellStyle name="Обычный 52 5 2 3 2 4 2" xfId="19728" xr:uid="{00000000-0005-0000-0000-0000E84C0000}"/>
    <cellStyle name="Обычный 52 5 2 3 2 4 2 2" xfId="19729" xr:uid="{00000000-0005-0000-0000-0000E94C0000}"/>
    <cellStyle name="Обычный 52 5 2 3 2 4 3" xfId="19730" xr:uid="{00000000-0005-0000-0000-0000EA4C0000}"/>
    <cellStyle name="Обычный 52 5 2 3 2 5" xfId="19731" xr:uid="{00000000-0005-0000-0000-0000EB4C0000}"/>
    <cellStyle name="Обычный 52 5 2 3 2 5 2" xfId="19732" xr:uid="{00000000-0005-0000-0000-0000EC4C0000}"/>
    <cellStyle name="Обычный 52 5 2 3 2 6" xfId="19733" xr:uid="{00000000-0005-0000-0000-0000ED4C0000}"/>
    <cellStyle name="Обычный 52 5 2 3 3" xfId="19734" xr:uid="{00000000-0005-0000-0000-0000EE4C0000}"/>
    <cellStyle name="Обычный 52 5 2 3 3 2" xfId="19735" xr:uid="{00000000-0005-0000-0000-0000EF4C0000}"/>
    <cellStyle name="Обычный 52 5 2 3 3 2 2" xfId="19736" xr:uid="{00000000-0005-0000-0000-0000F04C0000}"/>
    <cellStyle name="Обычный 52 5 2 3 3 2 2 2" xfId="19737" xr:uid="{00000000-0005-0000-0000-0000F14C0000}"/>
    <cellStyle name="Обычный 52 5 2 3 3 2 3" xfId="19738" xr:uid="{00000000-0005-0000-0000-0000F24C0000}"/>
    <cellStyle name="Обычный 52 5 2 3 3 3" xfId="19739" xr:uid="{00000000-0005-0000-0000-0000F34C0000}"/>
    <cellStyle name="Обычный 52 5 2 3 3 3 2" xfId="19740" xr:uid="{00000000-0005-0000-0000-0000F44C0000}"/>
    <cellStyle name="Обычный 52 5 2 3 3 4" xfId="19741" xr:uid="{00000000-0005-0000-0000-0000F54C0000}"/>
    <cellStyle name="Обычный 52 5 2 3 4" xfId="19742" xr:uid="{00000000-0005-0000-0000-0000F64C0000}"/>
    <cellStyle name="Обычный 52 5 2 3 4 2" xfId="19743" xr:uid="{00000000-0005-0000-0000-0000F74C0000}"/>
    <cellStyle name="Обычный 52 5 2 3 4 2 2" xfId="19744" xr:uid="{00000000-0005-0000-0000-0000F84C0000}"/>
    <cellStyle name="Обычный 52 5 2 3 4 3" xfId="19745" xr:uid="{00000000-0005-0000-0000-0000F94C0000}"/>
    <cellStyle name="Обычный 52 5 2 3 5" xfId="19746" xr:uid="{00000000-0005-0000-0000-0000FA4C0000}"/>
    <cellStyle name="Обычный 52 5 2 3 5 2" xfId="19747" xr:uid="{00000000-0005-0000-0000-0000FB4C0000}"/>
    <cellStyle name="Обычный 52 5 2 3 5 2 2" xfId="19748" xr:uid="{00000000-0005-0000-0000-0000FC4C0000}"/>
    <cellStyle name="Обычный 52 5 2 3 5 3" xfId="19749" xr:uid="{00000000-0005-0000-0000-0000FD4C0000}"/>
    <cellStyle name="Обычный 52 5 2 3 6" xfId="19750" xr:uid="{00000000-0005-0000-0000-0000FE4C0000}"/>
    <cellStyle name="Обычный 52 5 2 3 6 2" xfId="19751" xr:uid="{00000000-0005-0000-0000-0000FF4C0000}"/>
    <cellStyle name="Обычный 52 5 2 3 6 2 2" xfId="19752" xr:uid="{00000000-0005-0000-0000-0000004D0000}"/>
    <cellStyle name="Обычный 52 5 2 3 6 3" xfId="19753" xr:uid="{00000000-0005-0000-0000-0000014D0000}"/>
    <cellStyle name="Обычный 52 5 2 3 7" xfId="19754" xr:uid="{00000000-0005-0000-0000-0000024D0000}"/>
    <cellStyle name="Обычный 52 5 2 3 7 2" xfId="19755" xr:uid="{00000000-0005-0000-0000-0000034D0000}"/>
    <cellStyle name="Обычный 52 5 2 3 7 2 2" xfId="19756" xr:uid="{00000000-0005-0000-0000-0000044D0000}"/>
    <cellStyle name="Обычный 52 5 2 3 7 3" xfId="19757" xr:uid="{00000000-0005-0000-0000-0000054D0000}"/>
    <cellStyle name="Обычный 52 5 2 3 8" xfId="19758" xr:uid="{00000000-0005-0000-0000-0000064D0000}"/>
    <cellStyle name="Обычный 52 5 2 3 8 2" xfId="19759" xr:uid="{00000000-0005-0000-0000-0000074D0000}"/>
    <cellStyle name="Обычный 52 5 2 3 9" xfId="19760" xr:uid="{00000000-0005-0000-0000-0000084D0000}"/>
    <cellStyle name="Обычный 52 5 2 4" xfId="19761" xr:uid="{00000000-0005-0000-0000-0000094D0000}"/>
    <cellStyle name="Обычный 52 5 2 4 2" xfId="19762" xr:uid="{00000000-0005-0000-0000-00000A4D0000}"/>
    <cellStyle name="Обычный 52 5 2 4 2 2" xfId="19763" xr:uid="{00000000-0005-0000-0000-00000B4D0000}"/>
    <cellStyle name="Обычный 52 5 2 4 2 2 2" xfId="19764" xr:uid="{00000000-0005-0000-0000-00000C4D0000}"/>
    <cellStyle name="Обычный 52 5 2 4 2 3" xfId="19765" xr:uid="{00000000-0005-0000-0000-00000D4D0000}"/>
    <cellStyle name="Обычный 52 5 2 4 3" xfId="19766" xr:uid="{00000000-0005-0000-0000-00000E4D0000}"/>
    <cellStyle name="Обычный 52 5 2 4 3 2" xfId="19767" xr:uid="{00000000-0005-0000-0000-00000F4D0000}"/>
    <cellStyle name="Обычный 52 5 2 4 3 2 2" xfId="19768" xr:uid="{00000000-0005-0000-0000-0000104D0000}"/>
    <cellStyle name="Обычный 52 5 2 4 3 3" xfId="19769" xr:uid="{00000000-0005-0000-0000-0000114D0000}"/>
    <cellStyle name="Обычный 52 5 2 4 4" xfId="19770" xr:uid="{00000000-0005-0000-0000-0000124D0000}"/>
    <cellStyle name="Обычный 52 5 2 4 4 2" xfId="19771" xr:uid="{00000000-0005-0000-0000-0000134D0000}"/>
    <cellStyle name="Обычный 52 5 2 4 4 2 2" xfId="19772" xr:uid="{00000000-0005-0000-0000-0000144D0000}"/>
    <cellStyle name="Обычный 52 5 2 4 4 3" xfId="19773" xr:uid="{00000000-0005-0000-0000-0000154D0000}"/>
    <cellStyle name="Обычный 52 5 2 4 5" xfId="19774" xr:uid="{00000000-0005-0000-0000-0000164D0000}"/>
    <cellStyle name="Обычный 52 5 2 4 5 2" xfId="19775" xr:uid="{00000000-0005-0000-0000-0000174D0000}"/>
    <cellStyle name="Обычный 52 5 2 4 6" xfId="19776" xr:uid="{00000000-0005-0000-0000-0000184D0000}"/>
    <cellStyle name="Обычный 52 5 2 5" xfId="19777" xr:uid="{00000000-0005-0000-0000-0000194D0000}"/>
    <cellStyle name="Обычный 52 5 2 5 2" xfId="19778" xr:uid="{00000000-0005-0000-0000-00001A4D0000}"/>
    <cellStyle name="Обычный 52 5 2 5 2 2" xfId="19779" xr:uid="{00000000-0005-0000-0000-00001B4D0000}"/>
    <cellStyle name="Обычный 52 5 2 5 2 2 2" xfId="19780" xr:uid="{00000000-0005-0000-0000-00001C4D0000}"/>
    <cellStyle name="Обычный 52 5 2 5 2 3" xfId="19781" xr:uid="{00000000-0005-0000-0000-00001D4D0000}"/>
    <cellStyle name="Обычный 52 5 2 5 3" xfId="19782" xr:uid="{00000000-0005-0000-0000-00001E4D0000}"/>
    <cellStyle name="Обычный 52 5 2 5 3 2" xfId="19783" xr:uid="{00000000-0005-0000-0000-00001F4D0000}"/>
    <cellStyle name="Обычный 52 5 2 5 4" xfId="19784" xr:uid="{00000000-0005-0000-0000-0000204D0000}"/>
    <cellStyle name="Обычный 52 5 2 6" xfId="19785" xr:uid="{00000000-0005-0000-0000-0000214D0000}"/>
    <cellStyle name="Обычный 52 5 2 6 2" xfId="19786" xr:uid="{00000000-0005-0000-0000-0000224D0000}"/>
    <cellStyle name="Обычный 52 5 2 6 2 2" xfId="19787" xr:uid="{00000000-0005-0000-0000-0000234D0000}"/>
    <cellStyle name="Обычный 52 5 2 6 3" xfId="19788" xr:uid="{00000000-0005-0000-0000-0000244D0000}"/>
    <cellStyle name="Обычный 52 5 2 7" xfId="19789" xr:uid="{00000000-0005-0000-0000-0000254D0000}"/>
    <cellStyle name="Обычный 52 5 2 7 2" xfId="19790" xr:uid="{00000000-0005-0000-0000-0000264D0000}"/>
    <cellStyle name="Обычный 52 5 2 7 2 2" xfId="19791" xr:uid="{00000000-0005-0000-0000-0000274D0000}"/>
    <cellStyle name="Обычный 52 5 2 7 3" xfId="19792" xr:uid="{00000000-0005-0000-0000-0000284D0000}"/>
    <cellStyle name="Обычный 52 5 2 8" xfId="19793" xr:uid="{00000000-0005-0000-0000-0000294D0000}"/>
    <cellStyle name="Обычный 52 5 2 8 2" xfId="19794" xr:uid="{00000000-0005-0000-0000-00002A4D0000}"/>
    <cellStyle name="Обычный 52 5 2 8 2 2" xfId="19795" xr:uid="{00000000-0005-0000-0000-00002B4D0000}"/>
    <cellStyle name="Обычный 52 5 2 8 3" xfId="19796" xr:uid="{00000000-0005-0000-0000-00002C4D0000}"/>
    <cellStyle name="Обычный 52 5 2 9" xfId="19797" xr:uid="{00000000-0005-0000-0000-00002D4D0000}"/>
    <cellStyle name="Обычный 52 5 2 9 2" xfId="19798" xr:uid="{00000000-0005-0000-0000-00002E4D0000}"/>
    <cellStyle name="Обычный 52 5 2 9 2 2" xfId="19799" xr:uid="{00000000-0005-0000-0000-00002F4D0000}"/>
    <cellStyle name="Обычный 52 5 2 9 3" xfId="19800" xr:uid="{00000000-0005-0000-0000-0000304D0000}"/>
    <cellStyle name="Обычный 52 5 3" xfId="19801" xr:uid="{00000000-0005-0000-0000-0000314D0000}"/>
    <cellStyle name="Обычный 52 5 3 10" xfId="19802" xr:uid="{00000000-0005-0000-0000-0000324D0000}"/>
    <cellStyle name="Обычный 52 5 3 2" xfId="19803" xr:uid="{00000000-0005-0000-0000-0000334D0000}"/>
    <cellStyle name="Обычный 52 5 3 2 2" xfId="19804" xr:uid="{00000000-0005-0000-0000-0000344D0000}"/>
    <cellStyle name="Обычный 52 5 3 2 2 2" xfId="19805" xr:uid="{00000000-0005-0000-0000-0000354D0000}"/>
    <cellStyle name="Обычный 52 5 3 2 2 2 2" xfId="19806" xr:uid="{00000000-0005-0000-0000-0000364D0000}"/>
    <cellStyle name="Обычный 52 5 3 2 2 2 2 2" xfId="19807" xr:uid="{00000000-0005-0000-0000-0000374D0000}"/>
    <cellStyle name="Обычный 52 5 3 2 2 2 3" xfId="19808" xr:uid="{00000000-0005-0000-0000-0000384D0000}"/>
    <cellStyle name="Обычный 52 5 3 2 2 3" xfId="19809" xr:uid="{00000000-0005-0000-0000-0000394D0000}"/>
    <cellStyle name="Обычный 52 5 3 2 2 3 2" xfId="19810" xr:uid="{00000000-0005-0000-0000-00003A4D0000}"/>
    <cellStyle name="Обычный 52 5 3 2 2 3 2 2" xfId="19811" xr:uid="{00000000-0005-0000-0000-00003B4D0000}"/>
    <cellStyle name="Обычный 52 5 3 2 2 3 3" xfId="19812" xr:uid="{00000000-0005-0000-0000-00003C4D0000}"/>
    <cellStyle name="Обычный 52 5 3 2 2 4" xfId="19813" xr:uid="{00000000-0005-0000-0000-00003D4D0000}"/>
    <cellStyle name="Обычный 52 5 3 2 2 4 2" xfId="19814" xr:uid="{00000000-0005-0000-0000-00003E4D0000}"/>
    <cellStyle name="Обычный 52 5 3 2 2 4 2 2" xfId="19815" xr:uid="{00000000-0005-0000-0000-00003F4D0000}"/>
    <cellStyle name="Обычный 52 5 3 2 2 4 3" xfId="19816" xr:uid="{00000000-0005-0000-0000-0000404D0000}"/>
    <cellStyle name="Обычный 52 5 3 2 2 5" xfId="19817" xr:uid="{00000000-0005-0000-0000-0000414D0000}"/>
    <cellStyle name="Обычный 52 5 3 2 2 5 2" xfId="19818" xr:uid="{00000000-0005-0000-0000-0000424D0000}"/>
    <cellStyle name="Обычный 52 5 3 2 2 6" xfId="19819" xr:uid="{00000000-0005-0000-0000-0000434D0000}"/>
    <cellStyle name="Обычный 52 5 3 2 3" xfId="19820" xr:uid="{00000000-0005-0000-0000-0000444D0000}"/>
    <cellStyle name="Обычный 52 5 3 2 3 2" xfId="19821" xr:uid="{00000000-0005-0000-0000-0000454D0000}"/>
    <cellStyle name="Обычный 52 5 3 2 3 2 2" xfId="19822" xr:uid="{00000000-0005-0000-0000-0000464D0000}"/>
    <cellStyle name="Обычный 52 5 3 2 3 2 2 2" xfId="19823" xr:uid="{00000000-0005-0000-0000-0000474D0000}"/>
    <cellStyle name="Обычный 52 5 3 2 3 2 3" xfId="19824" xr:uid="{00000000-0005-0000-0000-0000484D0000}"/>
    <cellStyle name="Обычный 52 5 3 2 3 3" xfId="19825" xr:uid="{00000000-0005-0000-0000-0000494D0000}"/>
    <cellStyle name="Обычный 52 5 3 2 3 3 2" xfId="19826" xr:uid="{00000000-0005-0000-0000-00004A4D0000}"/>
    <cellStyle name="Обычный 52 5 3 2 3 4" xfId="19827" xr:uid="{00000000-0005-0000-0000-00004B4D0000}"/>
    <cellStyle name="Обычный 52 5 3 2 4" xfId="19828" xr:uid="{00000000-0005-0000-0000-00004C4D0000}"/>
    <cellStyle name="Обычный 52 5 3 2 4 2" xfId="19829" xr:uid="{00000000-0005-0000-0000-00004D4D0000}"/>
    <cellStyle name="Обычный 52 5 3 2 4 2 2" xfId="19830" xr:uid="{00000000-0005-0000-0000-00004E4D0000}"/>
    <cellStyle name="Обычный 52 5 3 2 4 3" xfId="19831" xr:uid="{00000000-0005-0000-0000-00004F4D0000}"/>
    <cellStyle name="Обычный 52 5 3 2 5" xfId="19832" xr:uid="{00000000-0005-0000-0000-0000504D0000}"/>
    <cellStyle name="Обычный 52 5 3 2 5 2" xfId="19833" xr:uid="{00000000-0005-0000-0000-0000514D0000}"/>
    <cellStyle name="Обычный 52 5 3 2 5 2 2" xfId="19834" xr:uid="{00000000-0005-0000-0000-0000524D0000}"/>
    <cellStyle name="Обычный 52 5 3 2 5 3" xfId="19835" xr:uid="{00000000-0005-0000-0000-0000534D0000}"/>
    <cellStyle name="Обычный 52 5 3 2 6" xfId="19836" xr:uid="{00000000-0005-0000-0000-0000544D0000}"/>
    <cellStyle name="Обычный 52 5 3 2 6 2" xfId="19837" xr:uid="{00000000-0005-0000-0000-0000554D0000}"/>
    <cellStyle name="Обычный 52 5 3 2 6 2 2" xfId="19838" xr:uid="{00000000-0005-0000-0000-0000564D0000}"/>
    <cellStyle name="Обычный 52 5 3 2 6 3" xfId="19839" xr:uid="{00000000-0005-0000-0000-0000574D0000}"/>
    <cellStyle name="Обычный 52 5 3 2 7" xfId="19840" xr:uid="{00000000-0005-0000-0000-0000584D0000}"/>
    <cellStyle name="Обычный 52 5 3 2 7 2" xfId="19841" xr:uid="{00000000-0005-0000-0000-0000594D0000}"/>
    <cellStyle name="Обычный 52 5 3 2 7 2 2" xfId="19842" xr:uid="{00000000-0005-0000-0000-00005A4D0000}"/>
    <cellStyle name="Обычный 52 5 3 2 7 3" xfId="19843" xr:uid="{00000000-0005-0000-0000-00005B4D0000}"/>
    <cellStyle name="Обычный 52 5 3 2 8" xfId="19844" xr:uid="{00000000-0005-0000-0000-00005C4D0000}"/>
    <cellStyle name="Обычный 52 5 3 2 8 2" xfId="19845" xr:uid="{00000000-0005-0000-0000-00005D4D0000}"/>
    <cellStyle name="Обычный 52 5 3 2 9" xfId="19846" xr:uid="{00000000-0005-0000-0000-00005E4D0000}"/>
    <cellStyle name="Обычный 52 5 3 3" xfId="19847" xr:uid="{00000000-0005-0000-0000-00005F4D0000}"/>
    <cellStyle name="Обычный 52 5 3 3 2" xfId="19848" xr:uid="{00000000-0005-0000-0000-0000604D0000}"/>
    <cellStyle name="Обычный 52 5 3 3 2 2" xfId="19849" xr:uid="{00000000-0005-0000-0000-0000614D0000}"/>
    <cellStyle name="Обычный 52 5 3 3 2 2 2" xfId="19850" xr:uid="{00000000-0005-0000-0000-0000624D0000}"/>
    <cellStyle name="Обычный 52 5 3 3 2 3" xfId="19851" xr:uid="{00000000-0005-0000-0000-0000634D0000}"/>
    <cellStyle name="Обычный 52 5 3 3 3" xfId="19852" xr:uid="{00000000-0005-0000-0000-0000644D0000}"/>
    <cellStyle name="Обычный 52 5 3 3 3 2" xfId="19853" xr:uid="{00000000-0005-0000-0000-0000654D0000}"/>
    <cellStyle name="Обычный 52 5 3 3 3 2 2" xfId="19854" xr:uid="{00000000-0005-0000-0000-0000664D0000}"/>
    <cellStyle name="Обычный 52 5 3 3 3 3" xfId="19855" xr:uid="{00000000-0005-0000-0000-0000674D0000}"/>
    <cellStyle name="Обычный 52 5 3 3 4" xfId="19856" xr:uid="{00000000-0005-0000-0000-0000684D0000}"/>
    <cellStyle name="Обычный 52 5 3 3 4 2" xfId="19857" xr:uid="{00000000-0005-0000-0000-0000694D0000}"/>
    <cellStyle name="Обычный 52 5 3 3 4 2 2" xfId="19858" xr:uid="{00000000-0005-0000-0000-00006A4D0000}"/>
    <cellStyle name="Обычный 52 5 3 3 4 3" xfId="19859" xr:uid="{00000000-0005-0000-0000-00006B4D0000}"/>
    <cellStyle name="Обычный 52 5 3 3 5" xfId="19860" xr:uid="{00000000-0005-0000-0000-00006C4D0000}"/>
    <cellStyle name="Обычный 52 5 3 3 5 2" xfId="19861" xr:uid="{00000000-0005-0000-0000-00006D4D0000}"/>
    <cellStyle name="Обычный 52 5 3 3 6" xfId="19862" xr:uid="{00000000-0005-0000-0000-00006E4D0000}"/>
    <cellStyle name="Обычный 52 5 3 4" xfId="19863" xr:uid="{00000000-0005-0000-0000-00006F4D0000}"/>
    <cellStyle name="Обычный 52 5 3 4 2" xfId="19864" xr:uid="{00000000-0005-0000-0000-0000704D0000}"/>
    <cellStyle name="Обычный 52 5 3 4 2 2" xfId="19865" xr:uid="{00000000-0005-0000-0000-0000714D0000}"/>
    <cellStyle name="Обычный 52 5 3 4 2 2 2" xfId="19866" xr:uid="{00000000-0005-0000-0000-0000724D0000}"/>
    <cellStyle name="Обычный 52 5 3 4 2 3" xfId="19867" xr:uid="{00000000-0005-0000-0000-0000734D0000}"/>
    <cellStyle name="Обычный 52 5 3 4 3" xfId="19868" xr:uid="{00000000-0005-0000-0000-0000744D0000}"/>
    <cellStyle name="Обычный 52 5 3 4 3 2" xfId="19869" xr:uid="{00000000-0005-0000-0000-0000754D0000}"/>
    <cellStyle name="Обычный 52 5 3 4 4" xfId="19870" xr:uid="{00000000-0005-0000-0000-0000764D0000}"/>
    <cellStyle name="Обычный 52 5 3 5" xfId="19871" xr:uid="{00000000-0005-0000-0000-0000774D0000}"/>
    <cellStyle name="Обычный 52 5 3 5 2" xfId="19872" xr:uid="{00000000-0005-0000-0000-0000784D0000}"/>
    <cellStyle name="Обычный 52 5 3 5 2 2" xfId="19873" xr:uid="{00000000-0005-0000-0000-0000794D0000}"/>
    <cellStyle name="Обычный 52 5 3 5 3" xfId="19874" xr:uid="{00000000-0005-0000-0000-00007A4D0000}"/>
    <cellStyle name="Обычный 52 5 3 6" xfId="19875" xr:uid="{00000000-0005-0000-0000-00007B4D0000}"/>
    <cellStyle name="Обычный 52 5 3 6 2" xfId="19876" xr:uid="{00000000-0005-0000-0000-00007C4D0000}"/>
    <cellStyle name="Обычный 52 5 3 6 2 2" xfId="19877" xr:uid="{00000000-0005-0000-0000-00007D4D0000}"/>
    <cellStyle name="Обычный 52 5 3 6 3" xfId="19878" xr:uid="{00000000-0005-0000-0000-00007E4D0000}"/>
    <cellStyle name="Обычный 52 5 3 7" xfId="19879" xr:uid="{00000000-0005-0000-0000-00007F4D0000}"/>
    <cellStyle name="Обычный 52 5 3 7 2" xfId="19880" xr:uid="{00000000-0005-0000-0000-0000804D0000}"/>
    <cellStyle name="Обычный 52 5 3 7 2 2" xfId="19881" xr:uid="{00000000-0005-0000-0000-0000814D0000}"/>
    <cellStyle name="Обычный 52 5 3 7 3" xfId="19882" xr:uid="{00000000-0005-0000-0000-0000824D0000}"/>
    <cellStyle name="Обычный 52 5 3 8" xfId="19883" xr:uid="{00000000-0005-0000-0000-0000834D0000}"/>
    <cellStyle name="Обычный 52 5 3 8 2" xfId="19884" xr:uid="{00000000-0005-0000-0000-0000844D0000}"/>
    <cellStyle name="Обычный 52 5 3 8 2 2" xfId="19885" xr:uid="{00000000-0005-0000-0000-0000854D0000}"/>
    <cellStyle name="Обычный 52 5 3 8 3" xfId="19886" xr:uid="{00000000-0005-0000-0000-0000864D0000}"/>
    <cellStyle name="Обычный 52 5 3 9" xfId="19887" xr:uid="{00000000-0005-0000-0000-0000874D0000}"/>
    <cellStyle name="Обычный 52 5 3 9 2" xfId="19888" xr:uid="{00000000-0005-0000-0000-0000884D0000}"/>
    <cellStyle name="Обычный 52 5 4" xfId="19889" xr:uid="{00000000-0005-0000-0000-0000894D0000}"/>
    <cellStyle name="Обычный 52 5 4 2" xfId="19890" xr:uid="{00000000-0005-0000-0000-00008A4D0000}"/>
    <cellStyle name="Обычный 52 5 4 2 2" xfId="19891" xr:uid="{00000000-0005-0000-0000-00008B4D0000}"/>
    <cellStyle name="Обычный 52 5 4 2 2 2" xfId="19892" xr:uid="{00000000-0005-0000-0000-00008C4D0000}"/>
    <cellStyle name="Обычный 52 5 4 2 2 2 2" xfId="19893" xr:uid="{00000000-0005-0000-0000-00008D4D0000}"/>
    <cellStyle name="Обычный 52 5 4 2 2 3" xfId="19894" xr:uid="{00000000-0005-0000-0000-00008E4D0000}"/>
    <cellStyle name="Обычный 52 5 4 2 3" xfId="19895" xr:uid="{00000000-0005-0000-0000-00008F4D0000}"/>
    <cellStyle name="Обычный 52 5 4 2 3 2" xfId="19896" xr:uid="{00000000-0005-0000-0000-0000904D0000}"/>
    <cellStyle name="Обычный 52 5 4 2 3 2 2" xfId="19897" xr:uid="{00000000-0005-0000-0000-0000914D0000}"/>
    <cellStyle name="Обычный 52 5 4 2 3 3" xfId="19898" xr:uid="{00000000-0005-0000-0000-0000924D0000}"/>
    <cellStyle name="Обычный 52 5 4 2 4" xfId="19899" xr:uid="{00000000-0005-0000-0000-0000934D0000}"/>
    <cellStyle name="Обычный 52 5 4 2 4 2" xfId="19900" xr:uid="{00000000-0005-0000-0000-0000944D0000}"/>
    <cellStyle name="Обычный 52 5 4 2 4 2 2" xfId="19901" xr:uid="{00000000-0005-0000-0000-0000954D0000}"/>
    <cellStyle name="Обычный 52 5 4 2 4 3" xfId="19902" xr:uid="{00000000-0005-0000-0000-0000964D0000}"/>
    <cellStyle name="Обычный 52 5 4 2 5" xfId="19903" xr:uid="{00000000-0005-0000-0000-0000974D0000}"/>
    <cellStyle name="Обычный 52 5 4 2 5 2" xfId="19904" xr:uid="{00000000-0005-0000-0000-0000984D0000}"/>
    <cellStyle name="Обычный 52 5 4 2 6" xfId="19905" xr:uid="{00000000-0005-0000-0000-0000994D0000}"/>
    <cellStyle name="Обычный 52 5 4 3" xfId="19906" xr:uid="{00000000-0005-0000-0000-00009A4D0000}"/>
    <cellStyle name="Обычный 52 5 4 3 2" xfId="19907" xr:uid="{00000000-0005-0000-0000-00009B4D0000}"/>
    <cellStyle name="Обычный 52 5 4 3 2 2" xfId="19908" xr:uid="{00000000-0005-0000-0000-00009C4D0000}"/>
    <cellStyle name="Обычный 52 5 4 3 2 2 2" xfId="19909" xr:uid="{00000000-0005-0000-0000-00009D4D0000}"/>
    <cellStyle name="Обычный 52 5 4 3 2 3" xfId="19910" xr:uid="{00000000-0005-0000-0000-00009E4D0000}"/>
    <cellStyle name="Обычный 52 5 4 3 3" xfId="19911" xr:uid="{00000000-0005-0000-0000-00009F4D0000}"/>
    <cellStyle name="Обычный 52 5 4 3 3 2" xfId="19912" xr:uid="{00000000-0005-0000-0000-0000A04D0000}"/>
    <cellStyle name="Обычный 52 5 4 3 4" xfId="19913" xr:uid="{00000000-0005-0000-0000-0000A14D0000}"/>
    <cellStyle name="Обычный 52 5 4 4" xfId="19914" xr:uid="{00000000-0005-0000-0000-0000A24D0000}"/>
    <cellStyle name="Обычный 52 5 4 4 2" xfId="19915" xr:uid="{00000000-0005-0000-0000-0000A34D0000}"/>
    <cellStyle name="Обычный 52 5 4 4 2 2" xfId="19916" xr:uid="{00000000-0005-0000-0000-0000A44D0000}"/>
    <cellStyle name="Обычный 52 5 4 4 3" xfId="19917" xr:uid="{00000000-0005-0000-0000-0000A54D0000}"/>
    <cellStyle name="Обычный 52 5 4 5" xfId="19918" xr:uid="{00000000-0005-0000-0000-0000A64D0000}"/>
    <cellStyle name="Обычный 52 5 4 5 2" xfId="19919" xr:uid="{00000000-0005-0000-0000-0000A74D0000}"/>
    <cellStyle name="Обычный 52 5 4 5 2 2" xfId="19920" xr:uid="{00000000-0005-0000-0000-0000A84D0000}"/>
    <cellStyle name="Обычный 52 5 4 5 3" xfId="19921" xr:uid="{00000000-0005-0000-0000-0000A94D0000}"/>
    <cellStyle name="Обычный 52 5 4 6" xfId="19922" xr:uid="{00000000-0005-0000-0000-0000AA4D0000}"/>
    <cellStyle name="Обычный 52 5 4 6 2" xfId="19923" xr:uid="{00000000-0005-0000-0000-0000AB4D0000}"/>
    <cellStyle name="Обычный 52 5 4 6 2 2" xfId="19924" xr:uid="{00000000-0005-0000-0000-0000AC4D0000}"/>
    <cellStyle name="Обычный 52 5 4 6 3" xfId="19925" xr:uid="{00000000-0005-0000-0000-0000AD4D0000}"/>
    <cellStyle name="Обычный 52 5 4 7" xfId="19926" xr:uid="{00000000-0005-0000-0000-0000AE4D0000}"/>
    <cellStyle name="Обычный 52 5 4 7 2" xfId="19927" xr:uid="{00000000-0005-0000-0000-0000AF4D0000}"/>
    <cellStyle name="Обычный 52 5 4 7 2 2" xfId="19928" xr:uid="{00000000-0005-0000-0000-0000B04D0000}"/>
    <cellStyle name="Обычный 52 5 4 7 3" xfId="19929" xr:uid="{00000000-0005-0000-0000-0000B14D0000}"/>
    <cellStyle name="Обычный 52 5 4 8" xfId="19930" xr:uid="{00000000-0005-0000-0000-0000B24D0000}"/>
    <cellStyle name="Обычный 52 5 4 8 2" xfId="19931" xr:uid="{00000000-0005-0000-0000-0000B34D0000}"/>
    <cellStyle name="Обычный 52 5 4 9" xfId="19932" xr:uid="{00000000-0005-0000-0000-0000B44D0000}"/>
    <cellStyle name="Обычный 52 5 5" xfId="19933" xr:uid="{00000000-0005-0000-0000-0000B54D0000}"/>
    <cellStyle name="Обычный 52 5 5 2" xfId="19934" xr:uid="{00000000-0005-0000-0000-0000B64D0000}"/>
    <cellStyle name="Обычный 52 5 5 2 2" xfId="19935" xr:uid="{00000000-0005-0000-0000-0000B74D0000}"/>
    <cellStyle name="Обычный 52 5 5 2 2 2" xfId="19936" xr:uid="{00000000-0005-0000-0000-0000B84D0000}"/>
    <cellStyle name="Обычный 52 5 5 2 3" xfId="19937" xr:uid="{00000000-0005-0000-0000-0000B94D0000}"/>
    <cellStyle name="Обычный 52 5 5 3" xfId="19938" xr:uid="{00000000-0005-0000-0000-0000BA4D0000}"/>
    <cellStyle name="Обычный 52 5 5 3 2" xfId="19939" xr:uid="{00000000-0005-0000-0000-0000BB4D0000}"/>
    <cellStyle name="Обычный 52 5 5 3 2 2" xfId="19940" xr:uid="{00000000-0005-0000-0000-0000BC4D0000}"/>
    <cellStyle name="Обычный 52 5 5 3 3" xfId="19941" xr:uid="{00000000-0005-0000-0000-0000BD4D0000}"/>
    <cellStyle name="Обычный 52 5 5 4" xfId="19942" xr:uid="{00000000-0005-0000-0000-0000BE4D0000}"/>
    <cellStyle name="Обычный 52 5 5 4 2" xfId="19943" xr:uid="{00000000-0005-0000-0000-0000BF4D0000}"/>
    <cellStyle name="Обычный 52 5 5 4 2 2" xfId="19944" xr:uid="{00000000-0005-0000-0000-0000C04D0000}"/>
    <cellStyle name="Обычный 52 5 5 4 3" xfId="19945" xr:uid="{00000000-0005-0000-0000-0000C14D0000}"/>
    <cellStyle name="Обычный 52 5 5 5" xfId="19946" xr:uid="{00000000-0005-0000-0000-0000C24D0000}"/>
    <cellStyle name="Обычный 52 5 5 5 2" xfId="19947" xr:uid="{00000000-0005-0000-0000-0000C34D0000}"/>
    <cellStyle name="Обычный 52 5 5 6" xfId="19948" xr:uid="{00000000-0005-0000-0000-0000C44D0000}"/>
    <cellStyle name="Обычный 52 5 6" xfId="19949" xr:uid="{00000000-0005-0000-0000-0000C54D0000}"/>
    <cellStyle name="Обычный 52 5 6 2" xfId="19950" xr:uid="{00000000-0005-0000-0000-0000C64D0000}"/>
    <cellStyle name="Обычный 52 5 6 2 2" xfId="19951" xr:uid="{00000000-0005-0000-0000-0000C74D0000}"/>
    <cellStyle name="Обычный 52 5 6 2 2 2" xfId="19952" xr:uid="{00000000-0005-0000-0000-0000C84D0000}"/>
    <cellStyle name="Обычный 52 5 6 2 3" xfId="19953" xr:uid="{00000000-0005-0000-0000-0000C94D0000}"/>
    <cellStyle name="Обычный 52 5 6 3" xfId="19954" xr:uid="{00000000-0005-0000-0000-0000CA4D0000}"/>
    <cellStyle name="Обычный 52 5 6 3 2" xfId="19955" xr:uid="{00000000-0005-0000-0000-0000CB4D0000}"/>
    <cellStyle name="Обычный 52 5 6 4" xfId="19956" xr:uid="{00000000-0005-0000-0000-0000CC4D0000}"/>
    <cellStyle name="Обычный 52 5 7" xfId="19957" xr:uid="{00000000-0005-0000-0000-0000CD4D0000}"/>
    <cellStyle name="Обычный 52 5 7 2" xfId="19958" xr:uid="{00000000-0005-0000-0000-0000CE4D0000}"/>
    <cellStyle name="Обычный 52 5 7 2 2" xfId="19959" xr:uid="{00000000-0005-0000-0000-0000CF4D0000}"/>
    <cellStyle name="Обычный 52 5 7 3" xfId="19960" xr:uid="{00000000-0005-0000-0000-0000D04D0000}"/>
    <cellStyle name="Обычный 52 5 8" xfId="19961" xr:uid="{00000000-0005-0000-0000-0000D14D0000}"/>
    <cellStyle name="Обычный 52 5 8 2" xfId="19962" xr:uid="{00000000-0005-0000-0000-0000D24D0000}"/>
    <cellStyle name="Обычный 52 5 8 2 2" xfId="19963" xr:uid="{00000000-0005-0000-0000-0000D34D0000}"/>
    <cellStyle name="Обычный 52 5 8 3" xfId="19964" xr:uid="{00000000-0005-0000-0000-0000D44D0000}"/>
    <cellStyle name="Обычный 52 5 9" xfId="19965" xr:uid="{00000000-0005-0000-0000-0000D54D0000}"/>
    <cellStyle name="Обычный 52 5 9 2" xfId="19966" xr:uid="{00000000-0005-0000-0000-0000D64D0000}"/>
    <cellStyle name="Обычный 52 5 9 2 2" xfId="19967" xr:uid="{00000000-0005-0000-0000-0000D74D0000}"/>
    <cellStyle name="Обычный 52 5 9 3" xfId="19968" xr:uid="{00000000-0005-0000-0000-0000D84D0000}"/>
    <cellStyle name="Обычный 52 6" xfId="19969" xr:uid="{00000000-0005-0000-0000-0000D94D0000}"/>
    <cellStyle name="Обычный 52 6 10" xfId="19970" xr:uid="{00000000-0005-0000-0000-0000DA4D0000}"/>
    <cellStyle name="Обычный 52 6 10 2" xfId="19971" xr:uid="{00000000-0005-0000-0000-0000DB4D0000}"/>
    <cellStyle name="Обычный 52 6 11" xfId="19972" xr:uid="{00000000-0005-0000-0000-0000DC4D0000}"/>
    <cellStyle name="Обычный 52 6 2" xfId="19973" xr:uid="{00000000-0005-0000-0000-0000DD4D0000}"/>
    <cellStyle name="Обычный 52 6 2 10" xfId="19974" xr:uid="{00000000-0005-0000-0000-0000DE4D0000}"/>
    <cellStyle name="Обычный 52 6 2 2" xfId="19975" xr:uid="{00000000-0005-0000-0000-0000DF4D0000}"/>
    <cellStyle name="Обычный 52 6 2 2 2" xfId="19976" xr:uid="{00000000-0005-0000-0000-0000E04D0000}"/>
    <cellStyle name="Обычный 52 6 2 2 2 2" xfId="19977" xr:uid="{00000000-0005-0000-0000-0000E14D0000}"/>
    <cellStyle name="Обычный 52 6 2 2 2 2 2" xfId="19978" xr:uid="{00000000-0005-0000-0000-0000E24D0000}"/>
    <cellStyle name="Обычный 52 6 2 2 2 2 2 2" xfId="19979" xr:uid="{00000000-0005-0000-0000-0000E34D0000}"/>
    <cellStyle name="Обычный 52 6 2 2 2 2 3" xfId="19980" xr:uid="{00000000-0005-0000-0000-0000E44D0000}"/>
    <cellStyle name="Обычный 52 6 2 2 2 3" xfId="19981" xr:uid="{00000000-0005-0000-0000-0000E54D0000}"/>
    <cellStyle name="Обычный 52 6 2 2 2 3 2" xfId="19982" xr:uid="{00000000-0005-0000-0000-0000E64D0000}"/>
    <cellStyle name="Обычный 52 6 2 2 2 3 2 2" xfId="19983" xr:uid="{00000000-0005-0000-0000-0000E74D0000}"/>
    <cellStyle name="Обычный 52 6 2 2 2 3 3" xfId="19984" xr:uid="{00000000-0005-0000-0000-0000E84D0000}"/>
    <cellStyle name="Обычный 52 6 2 2 2 4" xfId="19985" xr:uid="{00000000-0005-0000-0000-0000E94D0000}"/>
    <cellStyle name="Обычный 52 6 2 2 2 4 2" xfId="19986" xr:uid="{00000000-0005-0000-0000-0000EA4D0000}"/>
    <cellStyle name="Обычный 52 6 2 2 2 4 2 2" xfId="19987" xr:uid="{00000000-0005-0000-0000-0000EB4D0000}"/>
    <cellStyle name="Обычный 52 6 2 2 2 4 3" xfId="19988" xr:uid="{00000000-0005-0000-0000-0000EC4D0000}"/>
    <cellStyle name="Обычный 52 6 2 2 2 5" xfId="19989" xr:uid="{00000000-0005-0000-0000-0000ED4D0000}"/>
    <cellStyle name="Обычный 52 6 2 2 2 5 2" xfId="19990" xr:uid="{00000000-0005-0000-0000-0000EE4D0000}"/>
    <cellStyle name="Обычный 52 6 2 2 2 6" xfId="19991" xr:uid="{00000000-0005-0000-0000-0000EF4D0000}"/>
    <cellStyle name="Обычный 52 6 2 2 3" xfId="19992" xr:uid="{00000000-0005-0000-0000-0000F04D0000}"/>
    <cellStyle name="Обычный 52 6 2 2 3 2" xfId="19993" xr:uid="{00000000-0005-0000-0000-0000F14D0000}"/>
    <cellStyle name="Обычный 52 6 2 2 3 2 2" xfId="19994" xr:uid="{00000000-0005-0000-0000-0000F24D0000}"/>
    <cellStyle name="Обычный 52 6 2 2 3 2 2 2" xfId="19995" xr:uid="{00000000-0005-0000-0000-0000F34D0000}"/>
    <cellStyle name="Обычный 52 6 2 2 3 2 3" xfId="19996" xr:uid="{00000000-0005-0000-0000-0000F44D0000}"/>
    <cellStyle name="Обычный 52 6 2 2 3 3" xfId="19997" xr:uid="{00000000-0005-0000-0000-0000F54D0000}"/>
    <cellStyle name="Обычный 52 6 2 2 3 3 2" xfId="19998" xr:uid="{00000000-0005-0000-0000-0000F64D0000}"/>
    <cellStyle name="Обычный 52 6 2 2 3 4" xfId="19999" xr:uid="{00000000-0005-0000-0000-0000F74D0000}"/>
    <cellStyle name="Обычный 52 6 2 2 4" xfId="20000" xr:uid="{00000000-0005-0000-0000-0000F84D0000}"/>
    <cellStyle name="Обычный 52 6 2 2 4 2" xfId="20001" xr:uid="{00000000-0005-0000-0000-0000F94D0000}"/>
    <cellStyle name="Обычный 52 6 2 2 4 2 2" xfId="20002" xr:uid="{00000000-0005-0000-0000-0000FA4D0000}"/>
    <cellStyle name="Обычный 52 6 2 2 4 3" xfId="20003" xr:uid="{00000000-0005-0000-0000-0000FB4D0000}"/>
    <cellStyle name="Обычный 52 6 2 2 5" xfId="20004" xr:uid="{00000000-0005-0000-0000-0000FC4D0000}"/>
    <cellStyle name="Обычный 52 6 2 2 5 2" xfId="20005" xr:uid="{00000000-0005-0000-0000-0000FD4D0000}"/>
    <cellStyle name="Обычный 52 6 2 2 5 2 2" xfId="20006" xr:uid="{00000000-0005-0000-0000-0000FE4D0000}"/>
    <cellStyle name="Обычный 52 6 2 2 5 3" xfId="20007" xr:uid="{00000000-0005-0000-0000-0000FF4D0000}"/>
    <cellStyle name="Обычный 52 6 2 2 6" xfId="20008" xr:uid="{00000000-0005-0000-0000-0000004E0000}"/>
    <cellStyle name="Обычный 52 6 2 2 6 2" xfId="20009" xr:uid="{00000000-0005-0000-0000-0000014E0000}"/>
    <cellStyle name="Обычный 52 6 2 2 6 2 2" xfId="20010" xr:uid="{00000000-0005-0000-0000-0000024E0000}"/>
    <cellStyle name="Обычный 52 6 2 2 6 3" xfId="20011" xr:uid="{00000000-0005-0000-0000-0000034E0000}"/>
    <cellStyle name="Обычный 52 6 2 2 7" xfId="20012" xr:uid="{00000000-0005-0000-0000-0000044E0000}"/>
    <cellStyle name="Обычный 52 6 2 2 7 2" xfId="20013" xr:uid="{00000000-0005-0000-0000-0000054E0000}"/>
    <cellStyle name="Обычный 52 6 2 2 7 2 2" xfId="20014" xr:uid="{00000000-0005-0000-0000-0000064E0000}"/>
    <cellStyle name="Обычный 52 6 2 2 7 3" xfId="20015" xr:uid="{00000000-0005-0000-0000-0000074E0000}"/>
    <cellStyle name="Обычный 52 6 2 2 8" xfId="20016" xr:uid="{00000000-0005-0000-0000-0000084E0000}"/>
    <cellStyle name="Обычный 52 6 2 2 8 2" xfId="20017" xr:uid="{00000000-0005-0000-0000-0000094E0000}"/>
    <cellStyle name="Обычный 52 6 2 2 9" xfId="20018" xr:uid="{00000000-0005-0000-0000-00000A4E0000}"/>
    <cellStyle name="Обычный 52 6 2 3" xfId="20019" xr:uid="{00000000-0005-0000-0000-00000B4E0000}"/>
    <cellStyle name="Обычный 52 6 2 3 2" xfId="20020" xr:uid="{00000000-0005-0000-0000-00000C4E0000}"/>
    <cellStyle name="Обычный 52 6 2 3 2 2" xfId="20021" xr:uid="{00000000-0005-0000-0000-00000D4E0000}"/>
    <cellStyle name="Обычный 52 6 2 3 2 2 2" xfId="20022" xr:uid="{00000000-0005-0000-0000-00000E4E0000}"/>
    <cellStyle name="Обычный 52 6 2 3 2 3" xfId="20023" xr:uid="{00000000-0005-0000-0000-00000F4E0000}"/>
    <cellStyle name="Обычный 52 6 2 3 3" xfId="20024" xr:uid="{00000000-0005-0000-0000-0000104E0000}"/>
    <cellStyle name="Обычный 52 6 2 3 3 2" xfId="20025" xr:uid="{00000000-0005-0000-0000-0000114E0000}"/>
    <cellStyle name="Обычный 52 6 2 3 3 2 2" xfId="20026" xr:uid="{00000000-0005-0000-0000-0000124E0000}"/>
    <cellStyle name="Обычный 52 6 2 3 3 3" xfId="20027" xr:uid="{00000000-0005-0000-0000-0000134E0000}"/>
    <cellStyle name="Обычный 52 6 2 3 4" xfId="20028" xr:uid="{00000000-0005-0000-0000-0000144E0000}"/>
    <cellStyle name="Обычный 52 6 2 3 4 2" xfId="20029" xr:uid="{00000000-0005-0000-0000-0000154E0000}"/>
    <cellStyle name="Обычный 52 6 2 3 4 2 2" xfId="20030" xr:uid="{00000000-0005-0000-0000-0000164E0000}"/>
    <cellStyle name="Обычный 52 6 2 3 4 3" xfId="20031" xr:uid="{00000000-0005-0000-0000-0000174E0000}"/>
    <cellStyle name="Обычный 52 6 2 3 5" xfId="20032" xr:uid="{00000000-0005-0000-0000-0000184E0000}"/>
    <cellStyle name="Обычный 52 6 2 3 5 2" xfId="20033" xr:uid="{00000000-0005-0000-0000-0000194E0000}"/>
    <cellStyle name="Обычный 52 6 2 3 6" xfId="20034" xr:uid="{00000000-0005-0000-0000-00001A4E0000}"/>
    <cellStyle name="Обычный 52 6 2 4" xfId="20035" xr:uid="{00000000-0005-0000-0000-00001B4E0000}"/>
    <cellStyle name="Обычный 52 6 2 4 2" xfId="20036" xr:uid="{00000000-0005-0000-0000-00001C4E0000}"/>
    <cellStyle name="Обычный 52 6 2 4 2 2" xfId="20037" xr:uid="{00000000-0005-0000-0000-00001D4E0000}"/>
    <cellStyle name="Обычный 52 6 2 4 2 2 2" xfId="20038" xr:uid="{00000000-0005-0000-0000-00001E4E0000}"/>
    <cellStyle name="Обычный 52 6 2 4 2 3" xfId="20039" xr:uid="{00000000-0005-0000-0000-00001F4E0000}"/>
    <cellStyle name="Обычный 52 6 2 4 3" xfId="20040" xr:uid="{00000000-0005-0000-0000-0000204E0000}"/>
    <cellStyle name="Обычный 52 6 2 4 3 2" xfId="20041" xr:uid="{00000000-0005-0000-0000-0000214E0000}"/>
    <cellStyle name="Обычный 52 6 2 4 4" xfId="20042" xr:uid="{00000000-0005-0000-0000-0000224E0000}"/>
    <cellStyle name="Обычный 52 6 2 5" xfId="20043" xr:uid="{00000000-0005-0000-0000-0000234E0000}"/>
    <cellStyle name="Обычный 52 6 2 5 2" xfId="20044" xr:uid="{00000000-0005-0000-0000-0000244E0000}"/>
    <cellStyle name="Обычный 52 6 2 5 2 2" xfId="20045" xr:uid="{00000000-0005-0000-0000-0000254E0000}"/>
    <cellStyle name="Обычный 52 6 2 5 3" xfId="20046" xr:uid="{00000000-0005-0000-0000-0000264E0000}"/>
    <cellStyle name="Обычный 52 6 2 6" xfId="20047" xr:uid="{00000000-0005-0000-0000-0000274E0000}"/>
    <cellStyle name="Обычный 52 6 2 6 2" xfId="20048" xr:uid="{00000000-0005-0000-0000-0000284E0000}"/>
    <cellStyle name="Обычный 52 6 2 6 2 2" xfId="20049" xr:uid="{00000000-0005-0000-0000-0000294E0000}"/>
    <cellStyle name="Обычный 52 6 2 6 3" xfId="20050" xr:uid="{00000000-0005-0000-0000-00002A4E0000}"/>
    <cellStyle name="Обычный 52 6 2 7" xfId="20051" xr:uid="{00000000-0005-0000-0000-00002B4E0000}"/>
    <cellStyle name="Обычный 52 6 2 7 2" xfId="20052" xr:uid="{00000000-0005-0000-0000-00002C4E0000}"/>
    <cellStyle name="Обычный 52 6 2 7 2 2" xfId="20053" xr:uid="{00000000-0005-0000-0000-00002D4E0000}"/>
    <cellStyle name="Обычный 52 6 2 7 3" xfId="20054" xr:uid="{00000000-0005-0000-0000-00002E4E0000}"/>
    <cellStyle name="Обычный 52 6 2 8" xfId="20055" xr:uid="{00000000-0005-0000-0000-00002F4E0000}"/>
    <cellStyle name="Обычный 52 6 2 8 2" xfId="20056" xr:uid="{00000000-0005-0000-0000-0000304E0000}"/>
    <cellStyle name="Обычный 52 6 2 8 2 2" xfId="20057" xr:uid="{00000000-0005-0000-0000-0000314E0000}"/>
    <cellStyle name="Обычный 52 6 2 8 3" xfId="20058" xr:uid="{00000000-0005-0000-0000-0000324E0000}"/>
    <cellStyle name="Обычный 52 6 2 9" xfId="20059" xr:uid="{00000000-0005-0000-0000-0000334E0000}"/>
    <cellStyle name="Обычный 52 6 2 9 2" xfId="20060" xr:uid="{00000000-0005-0000-0000-0000344E0000}"/>
    <cellStyle name="Обычный 52 6 3" xfId="20061" xr:uid="{00000000-0005-0000-0000-0000354E0000}"/>
    <cellStyle name="Обычный 52 6 3 2" xfId="20062" xr:uid="{00000000-0005-0000-0000-0000364E0000}"/>
    <cellStyle name="Обычный 52 6 3 2 2" xfId="20063" xr:uid="{00000000-0005-0000-0000-0000374E0000}"/>
    <cellStyle name="Обычный 52 6 3 2 2 2" xfId="20064" xr:uid="{00000000-0005-0000-0000-0000384E0000}"/>
    <cellStyle name="Обычный 52 6 3 2 2 2 2" xfId="20065" xr:uid="{00000000-0005-0000-0000-0000394E0000}"/>
    <cellStyle name="Обычный 52 6 3 2 2 3" xfId="20066" xr:uid="{00000000-0005-0000-0000-00003A4E0000}"/>
    <cellStyle name="Обычный 52 6 3 2 3" xfId="20067" xr:uid="{00000000-0005-0000-0000-00003B4E0000}"/>
    <cellStyle name="Обычный 52 6 3 2 3 2" xfId="20068" xr:uid="{00000000-0005-0000-0000-00003C4E0000}"/>
    <cellStyle name="Обычный 52 6 3 2 3 2 2" xfId="20069" xr:uid="{00000000-0005-0000-0000-00003D4E0000}"/>
    <cellStyle name="Обычный 52 6 3 2 3 3" xfId="20070" xr:uid="{00000000-0005-0000-0000-00003E4E0000}"/>
    <cellStyle name="Обычный 52 6 3 2 4" xfId="20071" xr:uid="{00000000-0005-0000-0000-00003F4E0000}"/>
    <cellStyle name="Обычный 52 6 3 2 4 2" xfId="20072" xr:uid="{00000000-0005-0000-0000-0000404E0000}"/>
    <cellStyle name="Обычный 52 6 3 2 4 2 2" xfId="20073" xr:uid="{00000000-0005-0000-0000-0000414E0000}"/>
    <cellStyle name="Обычный 52 6 3 2 4 3" xfId="20074" xr:uid="{00000000-0005-0000-0000-0000424E0000}"/>
    <cellStyle name="Обычный 52 6 3 2 5" xfId="20075" xr:uid="{00000000-0005-0000-0000-0000434E0000}"/>
    <cellStyle name="Обычный 52 6 3 2 5 2" xfId="20076" xr:uid="{00000000-0005-0000-0000-0000444E0000}"/>
    <cellStyle name="Обычный 52 6 3 2 6" xfId="20077" xr:uid="{00000000-0005-0000-0000-0000454E0000}"/>
    <cellStyle name="Обычный 52 6 3 3" xfId="20078" xr:uid="{00000000-0005-0000-0000-0000464E0000}"/>
    <cellStyle name="Обычный 52 6 3 3 2" xfId="20079" xr:uid="{00000000-0005-0000-0000-0000474E0000}"/>
    <cellStyle name="Обычный 52 6 3 3 2 2" xfId="20080" xr:uid="{00000000-0005-0000-0000-0000484E0000}"/>
    <cellStyle name="Обычный 52 6 3 3 2 2 2" xfId="20081" xr:uid="{00000000-0005-0000-0000-0000494E0000}"/>
    <cellStyle name="Обычный 52 6 3 3 2 3" xfId="20082" xr:uid="{00000000-0005-0000-0000-00004A4E0000}"/>
    <cellStyle name="Обычный 52 6 3 3 3" xfId="20083" xr:uid="{00000000-0005-0000-0000-00004B4E0000}"/>
    <cellStyle name="Обычный 52 6 3 3 3 2" xfId="20084" xr:uid="{00000000-0005-0000-0000-00004C4E0000}"/>
    <cellStyle name="Обычный 52 6 3 3 4" xfId="20085" xr:uid="{00000000-0005-0000-0000-00004D4E0000}"/>
    <cellStyle name="Обычный 52 6 3 4" xfId="20086" xr:uid="{00000000-0005-0000-0000-00004E4E0000}"/>
    <cellStyle name="Обычный 52 6 3 4 2" xfId="20087" xr:uid="{00000000-0005-0000-0000-00004F4E0000}"/>
    <cellStyle name="Обычный 52 6 3 4 2 2" xfId="20088" xr:uid="{00000000-0005-0000-0000-0000504E0000}"/>
    <cellStyle name="Обычный 52 6 3 4 3" xfId="20089" xr:uid="{00000000-0005-0000-0000-0000514E0000}"/>
    <cellStyle name="Обычный 52 6 3 5" xfId="20090" xr:uid="{00000000-0005-0000-0000-0000524E0000}"/>
    <cellStyle name="Обычный 52 6 3 5 2" xfId="20091" xr:uid="{00000000-0005-0000-0000-0000534E0000}"/>
    <cellStyle name="Обычный 52 6 3 5 2 2" xfId="20092" xr:uid="{00000000-0005-0000-0000-0000544E0000}"/>
    <cellStyle name="Обычный 52 6 3 5 3" xfId="20093" xr:uid="{00000000-0005-0000-0000-0000554E0000}"/>
    <cellStyle name="Обычный 52 6 3 6" xfId="20094" xr:uid="{00000000-0005-0000-0000-0000564E0000}"/>
    <cellStyle name="Обычный 52 6 3 6 2" xfId="20095" xr:uid="{00000000-0005-0000-0000-0000574E0000}"/>
    <cellStyle name="Обычный 52 6 3 6 2 2" xfId="20096" xr:uid="{00000000-0005-0000-0000-0000584E0000}"/>
    <cellStyle name="Обычный 52 6 3 6 3" xfId="20097" xr:uid="{00000000-0005-0000-0000-0000594E0000}"/>
    <cellStyle name="Обычный 52 6 3 7" xfId="20098" xr:uid="{00000000-0005-0000-0000-00005A4E0000}"/>
    <cellStyle name="Обычный 52 6 3 7 2" xfId="20099" xr:uid="{00000000-0005-0000-0000-00005B4E0000}"/>
    <cellStyle name="Обычный 52 6 3 7 2 2" xfId="20100" xr:uid="{00000000-0005-0000-0000-00005C4E0000}"/>
    <cellStyle name="Обычный 52 6 3 7 3" xfId="20101" xr:uid="{00000000-0005-0000-0000-00005D4E0000}"/>
    <cellStyle name="Обычный 52 6 3 8" xfId="20102" xr:uid="{00000000-0005-0000-0000-00005E4E0000}"/>
    <cellStyle name="Обычный 52 6 3 8 2" xfId="20103" xr:uid="{00000000-0005-0000-0000-00005F4E0000}"/>
    <cellStyle name="Обычный 52 6 3 9" xfId="20104" xr:uid="{00000000-0005-0000-0000-0000604E0000}"/>
    <cellStyle name="Обычный 52 6 4" xfId="20105" xr:uid="{00000000-0005-0000-0000-0000614E0000}"/>
    <cellStyle name="Обычный 52 6 4 2" xfId="20106" xr:uid="{00000000-0005-0000-0000-0000624E0000}"/>
    <cellStyle name="Обычный 52 6 4 2 2" xfId="20107" xr:uid="{00000000-0005-0000-0000-0000634E0000}"/>
    <cellStyle name="Обычный 52 6 4 2 2 2" xfId="20108" xr:uid="{00000000-0005-0000-0000-0000644E0000}"/>
    <cellStyle name="Обычный 52 6 4 2 3" xfId="20109" xr:uid="{00000000-0005-0000-0000-0000654E0000}"/>
    <cellStyle name="Обычный 52 6 4 3" xfId="20110" xr:uid="{00000000-0005-0000-0000-0000664E0000}"/>
    <cellStyle name="Обычный 52 6 4 3 2" xfId="20111" xr:uid="{00000000-0005-0000-0000-0000674E0000}"/>
    <cellStyle name="Обычный 52 6 4 3 2 2" xfId="20112" xr:uid="{00000000-0005-0000-0000-0000684E0000}"/>
    <cellStyle name="Обычный 52 6 4 3 3" xfId="20113" xr:uid="{00000000-0005-0000-0000-0000694E0000}"/>
    <cellStyle name="Обычный 52 6 4 4" xfId="20114" xr:uid="{00000000-0005-0000-0000-00006A4E0000}"/>
    <cellStyle name="Обычный 52 6 4 4 2" xfId="20115" xr:uid="{00000000-0005-0000-0000-00006B4E0000}"/>
    <cellStyle name="Обычный 52 6 4 4 2 2" xfId="20116" xr:uid="{00000000-0005-0000-0000-00006C4E0000}"/>
    <cellStyle name="Обычный 52 6 4 4 3" xfId="20117" xr:uid="{00000000-0005-0000-0000-00006D4E0000}"/>
    <cellStyle name="Обычный 52 6 4 5" xfId="20118" xr:uid="{00000000-0005-0000-0000-00006E4E0000}"/>
    <cellStyle name="Обычный 52 6 4 5 2" xfId="20119" xr:uid="{00000000-0005-0000-0000-00006F4E0000}"/>
    <cellStyle name="Обычный 52 6 4 6" xfId="20120" xr:uid="{00000000-0005-0000-0000-0000704E0000}"/>
    <cellStyle name="Обычный 52 6 5" xfId="20121" xr:uid="{00000000-0005-0000-0000-0000714E0000}"/>
    <cellStyle name="Обычный 52 6 5 2" xfId="20122" xr:uid="{00000000-0005-0000-0000-0000724E0000}"/>
    <cellStyle name="Обычный 52 6 5 2 2" xfId="20123" xr:uid="{00000000-0005-0000-0000-0000734E0000}"/>
    <cellStyle name="Обычный 52 6 5 2 2 2" xfId="20124" xr:uid="{00000000-0005-0000-0000-0000744E0000}"/>
    <cellStyle name="Обычный 52 6 5 2 3" xfId="20125" xr:uid="{00000000-0005-0000-0000-0000754E0000}"/>
    <cellStyle name="Обычный 52 6 5 3" xfId="20126" xr:uid="{00000000-0005-0000-0000-0000764E0000}"/>
    <cellStyle name="Обычный 52 6 5 3 2" xfId="20127" xr:uid="{00000000-0005-0000-0000-0000774E0000}"/>
    <cellStyle name="Обычный 52 6 5 4" xfId="20128" xr:uid="{00000000-0005-0000-0000-0000784E0000}"/>
    <cellStyle name="Обычный 52 6 6" xfId="20129" xr:uid="{00000000-0005-0000-0000-0000794E0000}"/>
    <cellStyle name="Обычный 52 6 6 2" xfId="20130" xr:uid="{00000000-0005-0000-0000-00007A4E0000}"/>
    <cellStyle name="Обычный 52 6 6 2 2" xfId="20131" xr:uid="{00000000-0005-0000-0000-00007B4E0000}"/>
    <cellStyle name="Обычный 52 6 6 3" xfId="20132" xr:uid="{00000000-0005-0000-0000-00007C4E0000}"/>
    <cellStyle name="Обычный 52 6 7" xfId="20133" xr:uid="{00000000-0005-0000-0000-00007D4E0000}"/>
    <cellStyle name="Обычный 52 6 7 2" xfId="20134" xr:uid="{00000000-0005-0000-0000-00007E4E0000}"/>
    <cellStyle name="Обычный 52 6 7 2 2" xfId="20135" xr:uid="{00000000-0005-0000-0000-00007F4E0000}"/>
    <cellStyle name="Обычный 52 6 7 3" xfId="20136" xr:uid="{00000000-0005-0000-0000-0000804E0000}"/>
    <cellStyle name="Обычный 52 6 8" xfId="20137" xr:uid="{00000000-0005-0000-0000-0000814E0000}"/>
    <cellStyle name="Обычный 52 6 8 2" xfId="20138" xr:uid="{00000000-0005-0000-0000-0000824E0000}"/>
    <cellStyle name="Обычный 52 6 8 2 2" xfId="20139" xr:uid="{00000000-0005-0000-0000-0000834E0000}"/>
    <cellStyle name="Обычный 52 6 8 3" xfId="20140" xr:uid="{00000000-0005-0000-0000-0000844E0000}"/>
    <cellStyle name="Обычный 52 6 9" xfId="20141" xr:uid="{00000000-0005-0000-0000-0000854E0000}"/>
    <cellStyle name="Обычный 52 6 9 2" xfId="20142" xr:uid="{00000000-0005-0000-0000-0000864E0000}"/>
    <cellStyle name="Обычный 52 6 9 2 2" xfId="20143" xr:uid="{00000000-0005-0000-0000-0000874E0000}"/>
    <cellStyle name="Обычный 52 6 9 3" xfId="20144" xr:uid="{00000000-0005-0000-0000-0000884E0000}"/>
    <cellStyle name="Обычный 52 7" xfId="20145" xr:uid="{00000000-0005-0000-0000-0000894E0000}"/>
    <cellStyle name="Обычный 52 7 10" xfId="20146" xr:uid="{00000000-0005-0000-0000-00008A4E0000}"/>
    <cellStyle name="Обычный 52 7 2" xfId="20147" xr:uid="{00000000-0005-0000-0000-00008B4E0000}"/>
    <cellStyle name="Обычный 52 7 2 2" xfId="20148" xr:uid="{00000000-0005-0000-0000-00008C4E0000}"/>
    <cellStyle name="Обычный 52 7 2 2 2" xfId="20149" xr:uid="{00000000-0005-0000-0000-00008D4E0000}"/>
    <cellStyle name="Обычный 52 7 2 2 2 2" xfId="20150" xr:uid="{00000000-0005-0000-0000-00008E4E0000}"/>
    <cellStyle name="Обычный 52 7 2 2 2 2 2" xfId="20151" xr:uid="{00000000-0005-0000-0000-00008F4E0000}"/>
    <cellStyle name="Обычный 52 7 2 2 2 3" xfId="20152" xr:uid="{00000000-0005-0000-0000-0000904E0000}"/>
    <cellStyle name="Обычный 52 7 2 2 3" xfId="20153" xr:uid="{00000000-0005-0000-0000-0000914E0000}"/>
    <cellStyle name="Обычный 52 7 2 2 3 2" xfId="20154" xr:uid="{00000000-0005-0000-0000-0000924E0000}"/>
    <cellStyle name="Обычный 52 7 2 2 3 2 2" xfId="20155" xr:uid="{00000000-0005-0000-0000-0000934E0000}"/>
    <cellStyle name="Обычный 52 7 2 2 3 3" xfId="20156" xr:uid="{00000000-0005-0000-0000-0000944E0000}"/>
    <cellStyle name="Обычный 52 7 2 2 4" xfId="20157" xr:uid="{00000000-0005-0000-0000-0000954E0000}"/>
    <cellStyle name="Обычный 52 7 2 2 4 2" xfId="20158" xr:uid="{00000000-0005-0000-0000-0000964E0000}"/>
    <cellStyle name="Обычный 52 7 2 2 4 2 2" xfId="20159" xr:uid="{00000000-0005-0000-0000-0000974E0000}"/>
    <cellStyle name="Обычный 52 7 2 2 4 3" xfId="20160" xr:uid="{00000000-0005-0000-0000-0000984E0000}"/>
    <cellStyle name="Обычный 52 7 2 2 5" xfId="20161" xr:uid="{00000000-0005-0000-0000-0000994E0000}"/>
    <cellStyle name="Обычный 52 7 2 2 5 2" xfId="20162" xr:uid="{00000000-0005-0000-0000-00009A4E0000}"/>
    <cellStyle name="Обычный 52 7 2 2 6" xfId="20163" xr:uid="{00000000-0005-0000-0000-00009B4E0000}"/>
    <cellStyle name="Обычный 52 7 2 3" xfId="20164" xr:uid="{00000000-0005-0000-0000-00009C4E0000}"/>
    <cellStyle name="Обычный 52 7 2 3 2" xfId="20165" xr:uid="{00000000-0005-0000-0000-00009D4E0000}"/>
    <cellStyle name="Обычный 52 7 2 3 2 2" xfId="20166" xr:uid="{00000000-0005-0000-0000-00009E4E0000}"/>
    <cellStyle name="Обычный 52 7 2 3 2 2 2" xfId="20167" xr:uid="{00000000-0005-0000-0000-00009F4E0000}"/>
    <cellStyle name="Обычный 52 7 2 3 2 3" xfId="20168" xr:uid="{00000000-0005-0000-0000-0000A04E0000}"/>
    <cellStyle name="Обычный 52 7 2 3 3" xfId="20169" xr:uid="{00000000-0005-0000-0000-0000A14E0000}"/>
    <cellStyle name="Обычный 52 7 2 3 3 2" xfId="20170" xr:uid="{00000000-0005-0000-0000-0000A24E0000}"/>
    <cellStyle name="Обычный 52 7 2 3 4" xfId="20171" xr:uid="{00000000-0005-0000-0000-0000A34E0000}"/>
    <cellStyle name="Обычный 52 7 2 4" xfId="20172" xr:uid="{00000000-0005-0000-0000-0000A44E0000}"/>
    <cellStyle name="Обычный 52 7 2 4 2" xfId="20173" xr:uid="{00000000-0005-0000-0000-0000A54E0000}"/>
    <cellStyle name="Обычный 52 7 2 4 2 2" xfId="20174" xr:uid="{00000000-0005-0000-0000-0000A64E0000}"/>
    <cellStyle name="Обычный 52 7 2 4 3" xfId="20175" xr:uid="{00000000-0005-0000-0000-0000A74E0000}"/>
    <cellStyle name="Обычный 52 7 2 5" xfId="20176" xr:uid="{00000000-0005-0000-0000-0000A84E0000}"/>
    <cellStyle name="Обычный 52 7 2 5 2" xfId="20177" xr:uid="{00000000-0005-0000-0000-0000A94E0000}"/>
    <cellStyle name="Обычный 52 7 2 5 2 2" xfId="20178" xr:uid="{00000000-0005-0000-0000-0000AA4E0000}"/>
    <cellStyle name="Обычный 52 7 2 5 3" xfId="20179" xr:uid="{00000000-0005-0000-0000-0000AB4E0000}"/>
    <cellStyle name="Обычный 52 7 2 6" xfId="20180" xr:uid="{00000000-0005-0000-0000-0000AC4E0000}"/>
    <cellStyle name="Обычный 52 7 2 6 2" xfId="20181" xr:uid="{00000000-0005-0000-0000-0000AD4E0000}"/>
    <cellStyle name="Обычный 52 7 2 6 2 2" xfId="20182" xr:uid="{00000000-0005-0000-0000-0000AE4E0000}"/>
    <cellStyle name="Обычный 52 7 2 6 3" xfId="20183" xr:uid="{00000000-0005-0000-0000-0000AF4E0000}"/>
    <cellStyle name="Обычный 52 7 2 7" xfId="20184" xr:uid="{00000000-0005-0000-0000-0000B04E0000}"/>
    <cellStyle name="Обычный 52 7 2 7 2" xfId="20185" xr:uid="{00000000-0005-0000-0000-0000B14E0000}"/>
    <cellStyle name="Обычный 52 7 2 7 2 2" xfId="20186" xr:uid="{00000000-0005-0000-0000-0000B24E0000}"/>
    <cellStyle name="Обычный 52 7 2 7 3" xfId="20187" xr:uid="{00000000-0005-0000-0000-0000B34E0000}"/>
    <cellStyle name="Обычный 52 7 2 8" xfId="20188" xr:uid="{00000000-0005-0000-0000-0000B44E0000}"/>
    <cellStyle name="Обычный 52 7 2 8 2" xfId="20189" xr:uid="{00000000-0005-0000-0000-0000B54E0000}"/>
    <cellStyle name="Обычный 52 7 2 9" xfId="20190" xr:uid="{00000000-0005-0000-0000-0000B64E0000}"/>
    <cellStyle name="Обычный 52 7 3" xfId="20191" xr:uid="{00000000-0005-0000-0000-0000B74E0000}"/>
    <cellStyle name="Обычный 52 7 3 2" xfId="20192" xr:uid="{00000000-0005-0000-0000-0000B84E0000}"/>
    <cellStyle name="Обычный 52 7 3 2 2" xfId="20193" xr:uid="{00000000-0005-0000-0000-0000B94E0000}"/>
    <cellStyle name="Обычный 52 7 3 2 2 2" xfId="20194" xr:uid="{00000000-0005-0000-0000-0000BA4E0000}"/>
    <cellStyle name="Обычный 52 7 3 2 3" xfId="20195" xr:uid="{00000000-0005-0000-0000-0000BB4E0000}"/>
    <cellStyle name="Обычный 52 7 3 3" xfId="20196" xr:uid="{00000000-0005-0000-0000-0000BC4E0000}"/>
    <cellStyle name="Обычный 52 7 3 3 2" xfId="20197" xr:uid="{00000000-0005-0000-0000-0000BD4E0000}"/>
    <cellStyle name="Обычный 52 7 3 3 2 2" xfId="20198" xr:uid="{00000000-0005-0000-0000-0000BE4E0000}"/>
    <cellStyle name="Обычный 52 7 3 3 3" xfId="20199" xr:uid="{00000000-0005-0000-0000-0000BF4E0000}"/>
    <cellStyle name="Обычный 52 7 3 4" xfId="20200" xr:uid="{00000000-0005-0000-0000-0000C04E0000}"/>
    <cellStyle name="Обычный 52 7 3 4 2" xfId="20201" xr:uid="{00000000-0005-0000-0000-0000C14E0000}"/>
    <cellStyle name="Обычный 52 7 3 4 2 2" xfId="20202" xr:uid="{00000000-0005-0000-0000-0000C24E0000}"/>
    <cellStyle name="Обычный 52 7 3 4 3" xfId="20203" xr:uid="{00000000-0005-0000-0000-0000C34E0000}"/>
    <cellStyle name="Обычный 52 7 3 5" xfId="20204" xr:uid="{00000000-0005-0000-0000-0000C44E0000}"/>
    <cellStyle name="Обычный 52 7 3 5 2" xfId="20205" xr:uid="{00000000-0005-0000-0000-0000C54E0000}"/>
    <cellStyle name="Обычный 52 7 3 6" xfId="20206" xr:uid="{00000000-0005-0000-0000-0000C64E0000}"/>
    <cellStyle name="Обычный 52 7 4" xfId="20207" xr:uid="{00000000-0005-0000-0000-0000C74E0000}"/>
    <cellStyle name="Обычный 52 7 4 2" xfId="20208" xr:uid="{00000000-0005-0000-0000-0000C84E0000}"/>
    <cellStyle name="Обычный 52 7 4 2 2" xfId="20209" xr:uid="{00000000-0005-0000-0000-0000C94E0000}"/>
    <cellStyle name="Обычный 52 7 4 2 2 2" xfId="20210" xr:uid="{00000000-0005-0000-0000-0000CA4E0000}"/>
    <cellStyle name="Обычный 52 7 4 2 3" xfId="20211" xr:uid="{00000000-0005-0000-0000-0000CB4E0000}"/>
    <cellStyle name="Обычный 52 7 4 3" xfId="20212" xr:uid="{00000000-0005-0000-0000-0000CC4E0000}"/>
    <cellStyle name="Обычный 52 7 4 3 2" xfId="20213" xr:uid="{00000000-0005-0000-0000-0000CD4E0000}"/>
    <cellStyle name="Обычный 52 7 4 4" xfId="20214" xr:uid="{00000000-0005-0000-0000-0000CE4E0000}"/>
    <cellStyle name="Обычный 52 7 5" xfId="20215" xr:uid="{00000000-0005-0000-0000-0000CF4E0000}"/>
    <cellStyle name="Обычный 52 7 5 2" xfId="20216" xr:uid="{00000000-0005-0000-0000-0000D04E0000}"/>
    <cellStyle name="Обычный 52 7 5 2 2" xfId="20217" xr:uid="{00000000-0005-0000-0000-0000D14E0000}"/>
    <cellStyle name="Обычный 52 7 5 3" xfId="20218" xr:uid="{00000000-0005-0000-0000-0000D24E0000}"/>
    <cellStyle name="Обычный 52 7 6" xfId="20219" xr:uid="{00000000-0005-0000-0000-0000D34E0000}"/>
    <cellStyle name="Обычный 52 7 6 2" xfId="20220" xr:uid="{00000000-0005-0000-0000-0000D44E0000}"/>
    <cellStyle name="Обычный 52 7 6 2 2" xfId="20221" xr:uid="{00000000-0005-0000-0000-0000D54E0000}"/>
    <cellStyle name="Обычный 52 7 6 3" xfId="20222" xr:uid="{00000000-0005-0000-0000-0000D64E0000}"/>
    <cellStyle name="Обычный 52 7 7" xfId="20223" xr:uid="{00000000-0005-0000-0000-0000D74E0000}"/>
    <cellStyle name="Обычный 52 7 7 2" xfId="20224" xr:uid="{00000000-0005-0000-0000-0000D84E0000}"/>
    <cellStyle name="Обычный 52 7 7 2 2" xfId="20225" xr:uid="{00000000-0005-0000-0000-0000D94E0000}"/>
    <cellStyle name="Обычный 52 7 7 3" xfId="20226" xr:uid="{00000000-0005-0000-0000-0000DA4E0000}"/>
    <cellStyle name="Обычный 52 7 8" xfId="20227" xr:uid="{00000000-0005-0000-0000-0000DB4E0000}"/>
    <cellStyle name="Обычный 52 7 8 2" xfId="20228" xr:uid="{00000000-0005-0000-0000-0000DC4E0000}"/>
    <cellStyle name="Обычный 52 7 8 2 2" xfId="20229" xr:uid="{00000000-0005-0000-0000-0000DD4E0000}"/>
    <cellStyle name="Обычный 52 7 8 3" xfId="20230" xr:uid="{00000000-0005-0000-0000-0000DE4E0000}"/>
    <cellStyle name="Обычный 52 7 9" xfId="20231" xr:uid="{00000000-0005-0000-0000-0000DF4E0000}"/>
    <cellStyle name="Обычный 52 7 9 2" xfId="20232" xr:uid="{00000000-0005-0000-0000-0000E04E0000}"/>
    <cellStyle name="Обычный 52 8" xfId="20233" xr:uid="{00000000-0005-0000-0000-0000E14E0000}"/>
    <cellStyle name="Обычный 52 8 2" xfId="20234" xr:uid="{00000000-0005-0000-0000-0000E24E0000}"/>
    <cellStyle name="Обычный 52 8 2 2" xfId="20235" xr:uid="{00000000-0005-0000-0000-0000E34E0000}"/>
    <cellStyle name="Обычный 52 8 2 2 2" xfId="20236" xr:uid="{00000000-0005-0000-0000-0000E44E0000}"/>
    <cellStyle name="Обычный 52 8 2 2 2 2" xfId="20237" xr:uid="{00000000-0005-0000-0000-0000E54E0000}"/>
    <cellStyle name="Обычный 52 8 2 2 3" xfId="20238" xr:uid="{00000000-0005-0000-0000-0000E64E0000}"/>
    <cellStyle name="Обычный 52 8 2 3" xfId="20239" xr:uid="{00000000-0005-0000-0000-0000E74E0000}"/>
    <cellStyle name="Обычный 52 8 2 3 2" xfId="20240" xr:uid="{00000000-0005-0000-0000-0000E84E0000}"/>
    <cellStyle name="Обычный 52 8 2 3 2 2" xfId="20241" xr:uid="{00000000-0005-0000-0000-0000E94E0000}"/>
    <cellStyle name="Обычный 52 8 2 3 3" xfId="20242" xr:uid="{00000000-0005-0000-0000-0000EA4E0000}"/>
    <cellStyle name="Обычный 52 8 2 4" xfId="20243" xr:uid="{00000000-0005-0000-0000-0000EB4E0000}"/>
    <cellStyle name="Обычный 52 8 2 4 2" xfId="20244" xr:uid="{00000000-0005-0000-0000-0000EC4E0000}"/>
    <cellStyle name="Обычный 52 8 2 4 2 2" xfId="20245" xr:uid="{00000000-0005-0000-0000-0000ED4E0000}"/>
    <cellStyle name="Обычный 52 8 2 4 3" xfId="20246" xr:uid="{00000000-0005-0000-0000-0000EE4E0000}"/>
    <cellStyle name="Обычный 52 8 2 5" xfId="20247" xr:uid="{00000000-0005-0000-0000-0000EF4E0000}"/>
    <cellStyle name="Обычный 52 8 2 5 2" xfId="20248" xr:uid="{00000000-0005-0000-0000-0000F04E0000}"/>
    <cellStyle name="Обычный 52 8 2 6" xfId="20249" xr:uid="{00000000-0005-0000-0000-0000F14E0000}"/>
    <cellStyle name="Обычный 52 8 3" xfId="20250" xr:uid="{00000000-0005-0000-0000-0000F24E0000}"/>
    <cellStyle name="Обычный 52 8 3 2" xfId="20251" xr:uid="{00000000-0005-0000-0000-0000F34E0000}"/>
    <cellStyle name="Обычный 52 8 3 2 2" xfId="20252" xr:uid="{00000000-0005-0000-0000-0000F44E0000}"/>
    <cellStyle name="Обычный 52 8 3 2 2 2" xfId="20253" xr:uid="{00000000-0005-0000-0000-0000F54E0000}"/>
    <cellStyle name="Обычный 52 8 3 2 3" xfId="20254" xr:uid="{00000000-0005-0000-0000-0000F64E0000}"/>
    <cellStyle name="Обычный 52 8 3 3" xfId="20255" xr:uid="{00000000-0005-0000-0000-0000F74E0000}"/>
    <cellStyle name="Обычный 52 8 3 3 2" xfId="20256" xr:uid="{00000000-0005-0000-0000-0000F84E0000}"/>
    <cellStyle name="Обычный 52 8 3 4" xfId="20257" xr:uid="{00000000-0005-0000-0000-0000F94E0000}"/>
    <cellStyle name="Обычный 52 8 4" xfId="20258" xr:uid="{00000000-0005-0000-0000-0000FA4E0000}"/>
    <cellStyle name="Обычный 52 8 4 2" xfId="20259" xr:uid="{00000000-0005-0000-0000-0000FB4E0000}"/>
    <cellStyle name="Обычный 52 8 4 2 2" xfId="20260" xr:uid="{00000000-0005-0000-0000-0000FC4E0000}"/>
    <cellStyle name="Обычный 52 8 4 3" xfId="20261" xr:uid="{00000000-0005-0000-0000-0000FD4E0000}"/>
    <cellStyle name="Обычный 52 8 5" xfId="20262" xr:uid="{00000000-0005-0000-0000-0000FE4E0000}"/>
    <cellStyle name="Обычный 52 8 5 2" xfId="20263" xr:uid="{00000000-0005-0000-0000-0000FF4E0000}"/>
    <cellStyle name="Обычный 52 8 5 2 2" xfId="20264" xr:uid="{00000000-0005-0000-0000-0000004F0000}"/>
    <cellStyle name="Обычный 52 8 5 3" xfId="20265" xr:uid="{00000000-0005-0000-0000-0000014F0000}"/>
    <cellStyle name="Обычный 52 8 6" xfId="20266" xr:uid="{00000000-0005-0000-0000-0000024F0000}"/>
    <cellStyle name="Обычный 52 8 6 2" xfId="20267" xr:uid="{00000000-0005-0000-0000-0000034F0000}"/>
    <cellStyle name="Обычный 52 8 6 2 2" xfId="20268" xr:uid="{00000000-0005-0000-0000-0000044F0000}"/>
    <cellStyle name="Обычный 52 8 6 3" xfId="20269" xr:uid="{00000000-0005-0000-0000-0000054F0000}"/>
    <cellStyle name="Обычный 52 8 7" xfId="20270" xr:uid="{00000000-0005-0000-0000-0000064F0000}"/>
    <cellStyle name="Обычный 52 8 7 2" xfId="20271" xr:uid="{00000000-0005-0000-0000-0000074F0000}"/>
    <cellStyle name="Обычный 52 8 7 2 2" xfId="20272" xr:uid="{00000000-0005-0000-0000-0000084F0000}"/>
    <cellStyle name="Обычный 52 8 7 3" xfId="20273" xr:uid="{00000000-0005-0000-0000-0000094F0000}"/>
    <cellStyle name="Обычный 52 8 8" xfId="20274" xr:uid="{00000000-0005-0000-0000-00000A4F0000}"/>
    <cellStyle name="Обычный 52 8 8 2" xfId="20275" xr:uid="{00000000-0005-0000-0000-00000B4F0000}"/>
    <cellStyle name="Обычный 52 8 9" xfId="20276" xr:uid="{00000000-0005-0000-0000-00000C4F0000}"/>
    <cellStyle name="Обычный 52 9" xfId="20277" xr:uid="{00000000-0005-0000-0000-00000D4F0000}"/>
    <cellStyle name="Обычный 52 9 2" xfId="20278" xr:uid="{00000000-0005-0000-0000-00000E4F0000}"/>
    <cellStyle name="Обычный 52 9 2 2" xfId="20279" xr:uid="{00000000-0005-0000-0000-00000F4F0000}"/>
    <cellStyle name="Обычный 52 9 2 2 2" xfId="20280" xr:uid="{00000000-0005-0000-0000-0000104F0000}"/>
    <cellStyle name="Обычный 52 9 2 3" xfId="20281" xr:uid="{00000000-0005-0000-0000-0000114F0000}"/>
    <cellStyle name="Обычный 52 9 3" xfId="20282" xr:uid="{00000000-0005-0000-0000-0000124F0000}"/>
    <cellStyle name="Обычный 52 9 3 2" xfId="20283" xr:uid="{00000000-0005-0000-0000-0000134F0000}"/>
    <cellStyle name="Обычный 52 9 3 2 2" xfId="20284" xr:uid="{00000000-0005-0000-0000-0000144F0000}"/>
    <cellStyle name="Обычный 52 9 3 3" xfId="20285" xr:uid="{00000000-0005-0000-0000-0000154F0000}"/>
    <cellStyle name="Обычный 52 9 4" xfId="20286" xr:uid="{00000000-0005-0000-0000-0000164F0000}"/>
    <cellStyle name="Обычный 52 9 4 2" xfId="20287" xr:uid="{00000000-0005-0000-0000-0000174F0000}"/>
    <cellStyle name="Обычный 52 9 4 2 2" xfId="20288" xr:uid="{00000000-0005-0000-0000-0000184F0000}"/>
    <cellStyle name="Обычный 52 9 4 3" xfId="20289" xr:uid="{00000000-0005-0000-0000-0000194F0000}"/>
    <cellStyle name="Обычный 52 9 5" xfId="20290" xr:uid="{00000000-0005-0000-0000-00001A4F0000}"/>
    <cellStyle name="Обычный 52 9 5 2" xfId="20291" xr:uid="{00000000-0005-0000-0000-00001B4F0000}"/>
    <cellStyle name="Обычный 52 9 6" xfId="20292" xr:uid="{00000000-0005-0000-0000-00001C4F0000}"/>
    <cellStyle name="Обычный 53" xfId="20293" xr:uid="{00000000-0005-0000-0000-00001D4F0000}"/>
    <cellStyle name="Обычный 53 10" xfId="20294" xr:uid="{00000000-0005-0000-0000-00001E4F0000}"/>
    <cellStyle name="Обычный 53 10 2" xfId="20295" xr:uid="{00000000-0005-0000-0000-00001F4F0000}"/>
    <cellStyle name="Обычный 53 10 2 2" xfId="20296" xr:uid="{00000000-0005-0000-0000-0000204F0000}"/>
    <cellStyle name="Обычный 53 10 2 2 2" xfId="20297" xr:uid="{00000000-0005-0000-0000-0000214F0000}"/>
    <cellStyle name="Обычный 53 10 2 2 2 2" xfId="20298" xr:uid="{00000000-0005-0000-0000-0000224F0000}"/>
    <cellStyle name="Обычный 53 10 2 2 2 2 2" xfId="20299" xr:uid="{00000000-0005-0000-0000-0000234F0000}"/>
    <cellStyle name="Обычный 53 10 2 2 2 3" xfId="20300" xr:uid="{00000000-0005-0000-0000-0000244F0000}"/>
    <cellStyle name="Обычный 53 10 2 2 3" xfId="20301" xr:uid="{00000000-0005-0000-0000-0000254F0000}"/>
    <cellStyle name="Обычный 53 10 2 2 3 2" xfId="20302" xr:uid="{00000000-0005-0000-0000-0000264F0000}"/>
    <cellStyle name="Обычный 53 10 2 2 4" xfId="20303" xr:uid="{00000000-0005-0000-0000-0000274F0000}"/>
    <cellStyle name="Обычный 53 10 2 3" xfId="20304" xr:uid="{00000000-0005-0000-0000-0000284F0000}"/>
    <cellStyle name="Обычный 53 10 2 3 2" xfId="20305" xr:uid="{00000000-0005-0000-0000-0000294F0000}"/>
    <cellStyle name="Обычный 53 10 2 3 2 2" xfId="20306" xr:uid="{00000000-0005-0000-0000-00002A4F0000}"/>
    <cellStyle name="Обычный 53 10 2 3 3" xfId="20307" xr:uid="{00000000-0005-0000-0000-00002B4F0000}"/>
    <cellStyle name="Обычный 53 10 2 4" xfId="20308" xr:uid="{00000000-0005-0000-0000-00002C4F0000}"/>
    <cellStyle name="Обычный 53 10 2 4 2" xfId="20309" xr:uid="{00000000-0005-0000-0000-00002D4F0000}"/>
    <cellStyle name="Обычный 53 10 2 4 2 2" xfId="20310" xr:uid="{00000000-0005-0000-0000-00002E4F0000}"/>
    <cellStyle name="Обычный 53 10 2 4 3" xfId="20311" xr:uid="{00000000-0005-0000-0000-00002F4F0000}"/>
    <cellStyle name="Обычный 53 10 2 5" xfId="20312" xr:uid="{00000000-0005-0000-0000-0000304F0000}"/>
    <cellStyle name="Обычный 53 10 2 5 2" xfId="20313" xr:uid="{00000000-0005-0000-0000-0000314F0000}"/>
    <cellStyle name="Обычный 53 10 2 6" xfId="20314" xr:uid="{00000000-0005-0000-0000-0000324F0000}"/>
    <cellStyle name="Обычный 53 10 3" xfId="20315" xr:uid="{00000000-0005-0000-0000-0000334F0000}"/>
    <cellStyle name="Обычный 53 10 3 2" xfId="20316" xr:uid="{00000000-0005-0000-0000-0000344F0000}"/>
    <cellStyle name="Обычный 53 10 3 2 2" xfId="20317" xr:uid="{00000000-0005-0000-0000-0000354F0000}"/>
    <cellStyle name="Обычный 53 10 3 2 2 2" xfId="20318" xr:uid="{00000000-0005-0000-0000-0000364F0000}"/>
    <cellStyle name="Обычный 53 10 3 2 3" xfId="20319" xr:uid="{00000000-0005-0000-0000-0000374F0000}"/>
    <cellStyle name="Обычный 53 10 3 3" xfId="20320" xr:uid="{00000000-0005-0000-0000-0000384F0000}"/>
    <cellStyle name="Обычный 53 10 3 3 2" xfId="20321" xr:uid="{00000000-0005-0000-0000-0000394F0000}"/>
    <cellStyle name="Обычный 53 10 3 4" xfId="20322" xr:uid="{00000000-0005-0000-0000-00003A4F0000}"/>
    <cellStyle name="Обычный 53 10 4" xfId="20323" xr:uid="{00000000-0005-0000-0000-00003B4F0000}"/>
    <cellStyle name="Обычный 53 10 4 2" xfId="20324" xr:uid="{00000000-0005-0000-0000-00003C4F0000}"/>
    <cellStyle name="Обычный 53 10 4 2 2" xfId="20325" xr:uid="{00000000-0005-0000-0000-00003D4F0000}"/>
    <cellStyle name="Обычный 53 10 4 3" xfId="20326" xr:uid="{00000000-0005-0000-0000-00003E4F0000}"/>
    <cellStyle name="Обычный 53 10 5" xfId="20327" xr:uid="{00000000-0005-0000-0000-00003F4F0000}"/>
    <cellStyle name="Обычный 53 10 5 2" xfId="20328" xr:uid="{00000000-0005-0000-0000-0000404F0000}"/>
    <cellStyle name="Обычный 53 10 5 2 2" xfId="20329" xr:uid="{00000000-0005-0000-0000-0000414F0000}"/>
    <cellStyle name="Обычный 53 10 5 3" xfId="20330" xr:uid="{00000000-0005-0000-0000-0000424F0000}"/>
    <cellStyle name="Обычный 53 10 6" xfId="20331" xr:uid="{00000000-0005-0000-0000-0000434F0000}"/>
    <cellStyle name="Обычный 53 10 6 2" xfId="20332" xr:uid="{00000000-0005-0000-0000-0000444F0000}"/>
    <cellStyle name="Обычный 53 10 7" xfId="20333" xr:uid="{00000000-0005-0000-0000-0000454F0000}"/>
    <cellStyle name="Обычный 53 11" xfId="20334" xr:uid="{00000000-0005-0000-0000-0000464F0000}"/>
    <cellStyle name="Обычный 53 11 2" xfId="20335" xr:uid="{00000000-0005-0000-0000-0000474F0000}"/>
    <cellStyle name="Обычный 53 11 2 2" xfId="20336" xr:uid="{00000000-0005-0000-0000-0000484F0000}"/>
    <cellStyle name="Обычный 53 11 2 2 2" xfId="20337" xr:uid="{00000000-0005-0000-0000-0000494F0000}"/>
    <cellStyle name="Обычный 53 11 2 2 2 2" xfId="20338" xr:uid="{00000000-0005-0000-0000-00004A4F0000}"/>
    <cellStyle name="Обычный 53 11 2 2 2 2 2" xfId="20339" xr:uid="{00000000-0005-0000-0000-00004B4F0000}"/>
    <cellStyle name="Обычный 53 11 2 2 2 3" xfId="20340" xr:uid="{00000000-0005-0000-0000-00004C4F0000}"/>
    <cellStyle name="Обычный 53 11 2 2 3" xfId="20341" xr:uid="{00000000-0005-0000-0000-00004D4F0000}"/>
    <cellStyle name="Обычный 53 11 2 2 3 2" xfId="20342" xr:uid="{00000000-0005-0000-0000-00004E4F0000}"/>
    <cellStyle name="Обычный 53 11 2 2 4" xfId="20343" xr:uid="{00000000-0005-0000-0000-00004F4F0000}"/>
    <cellStyle name="Обычный 53 11 2 3" xfId="20344" xr:uid="{00000000-0005-0000-0000-0000504F0000}"/>
    <cellStyle name="Обычный 53 11 2 3 2" xfId="20345" xr:uid="{00000000-0005-0000-0000-0000514F0000}"/>
    <cellStyle name="Обычный 53 11 2 3 2 2" xfId="20346" xr:uid="{00000000-0005-0000-0000-0000524F0000}"/>
    <cellStyle name="Обычный 53 11 2 3 3" xfId="20347" xr:uid="{00000000-0005-0000-0000-0000534F0000}"/>
    <cellStyle name="Обычный 53 11 2 4" xfId="20348" xr:uid="{00000000-0005-0000-0000-0000544F0000}"/>
    <cellStyle name="Обычный 53 11 2 4 2" xfId="20349" xr:uid="{00000000-0005-0000-0000-0000554F0000}"/>
    <cellStyle name="Обычный 53 11 2 4 2 2" xfId="20350" xr:uid="{00000000-0005-0000-0000-0000564F0000}"/>
    <cellStyle name="Обычный 53 11 2 4 3" xfId="20351" xr:uid="{00000000-0005-0000-0000-0000574F0000}"/>
    <cellStyle name="Обычный 53 11 2 5" xfId="20352" xr:uid="{00000000-0005-0000-0000-0000584F0000}"/>
    <cellStyle name="Обычный 53 11 2 5 2" xfId="20353" xr:uid="{00000000-0005-0000-0000-0000594F0000}"/>
    <cellStyle name="Обычный 53 11 2 6" xfId="20354" xr:uid="{00000000-0005-0000-0000-00005A4F0000}"/>
    <cellStyle name="Обычный 53 11 3" xfId="20355" xr:uid="{00000000-0005-0000-0000-00005B4F0000}"/>
    <cellStyle name="Обычный 53 11 3 2" xfId="20356" xr:uid="{00000000-0005-0000-0000-00005C4F0000}"/>
    <cellStyle name="Обычный 53 11 3 2 2" xfId="20357" xr:uid="{00000000-0005-0000-0000-00005D4F0000}"/>
    <cellStyle name="Обычный 53 11 3 2 2 2" xfId="20358" xr:uid="{00000000-0005-0000-0000-00005E4F0000}"/>
    <cellStyle name="Обычный 53 11 3 2 3" xfId="20359" xr:uid="{00000000-0005-0000-0000-00005F4F0000}"/>
    <cellStyle name="Обычный 53 11 3 3" xfId="20360" xr:uid="{00000000-0005-0000-0000-0000604F0000}"/>
    <cellStyle name="Обычный 53 11 3 3 2" xfId="20361" xr:uid="{00000000-0005-0000-0000-0000614F0000}"/>
    <cellStyle name="Обычный 53 11 3 4" xfId="20362" xr:uid="{00000000-0005-0000-0000-0000624F0000}"/>
    <cellStyle name="Обычный 53 11 4" xfId="20363" xr:uid="{00000000-0005-0000-0000-0000634F0000}"/>
    <cellStyle name="Обычный 53 11 4 2" xfId="20364" xr:uid="{00000000-0005-0000-0000-0000644F0000}"/>
    <cellStyle name="Обычный 53 11 4 2 2" xfId="20365" xr:uid="{00000000-0005-0000-0000-0000654F0000}"/>
    <cellStyle name="Обычный 53 11 4 3" xfId="20366" xr:uid="{00000000-0005-0000-0000-0000664F0000}"/>
    <cellStyle name="Обычный 53 11 5" xfId="20367" xr:uid="{00000000-0005-0000-0000-0000674F0000}"/>
    <cellStyle name="Обычный 53 11 5 2" xfId="20368" xr:uid="{00000000-0005-0000-0000-0000684F0000}"/>
    <cellStyle name="Обычный 53 11 5 2 2" xfId="20369" xr:uid="{00000000-0005-0000-0000-0000694F0000}"/>
    <cellStyle name="Обычный 53 11 5 3" xfId="20370" xr:uid="{00000000-0005-0000-0000-00006A4F0000}"/>
    <cellStyle name="Обычный 53 11 6" xfId="20371" xr:uid="{00000000-0005-0000-0000-00006B4F0000}"/>
    <cellStyle name="Обычный 53 11 6 2" xfId="20372" xr:uid="{00000000-0005-0000-0000-00006C4F0000}"/>
    <cellStyle name="Обычный 53 11 7" xfId="20373" xr:uid="{00000000-0005-0000-0000-00006D4F0000}"/>
    <cellStyle name="Обычный 53 12" xfId="20374" xr:uid="{00000000-0005-0000-0000-00006E4F0000}"/>
    <cellStyle name="Обычный 53 12 2" xfId="20375" xr:uid="{00000000-0005-0000-0000-00006F4F0000}"/>
    <cellStyle name="Обычный 53 12 2 2" xfId="20376" xr:uid="{00000000-0005-0000-0000-0000704F0000}"/>
    <cellStyle name="Обычный 53 12 2 2 2" xfId="20377" xr:uid="{00000000-0005-0000-0000-0000714F0000}"/>
    <cellStyle name="Обычный 53 12 2 2 2 2" xfId="20378" xr:uid="{00000000-0005-0000-0000-0000724F0000}"/>
    <cellStyle name="Обычный 53 12 2 2 2 2 2" xfId="20379" xr:uid="{00000000-0005-0000-0000-0000734F0000}"/>
    <cellStyle name="Обычный 53 12 2 2 2 3" xfId="20380" xr:uid="{00000000-0005-0000-0000-0000744F0000}"/>
    <cellStyle name="Обычный 53 12 2 2 3" xfId="20381" xr:uid="{00000000-0005-0000-0000-0000754F0000}"/>
    <cellStyle name="Обычный 53 12 2 2 3 2" xfId="20382" xr:uid="{00000000-0005-0000-0000-0000764F0000}"/>
    <cellStyle name="Обычный 53 12 2 2 4" xfId="20383" xr:uid="{00000000-0005-0000-0000-0000774F0000}"/>
    <cellStyle name="Обычный 53 12 2 3" xfId="20384" xr:uid="{00000000-0005-0000-0000-0000784F0000}"/>
    <cellStyle name="Обычный 53 12 2 3 2" xfId="20385" xr:uid="{00000000-0005-0000-0000-0000794F0000}"/>
    <cellStyle name="Обычный 53 12 2 3 2 2" xfId="20386" xr:uid="{00000000-0005-0000-0000-00007A4F0000}"/>
    <cellStyle name="Обычный 53 12 2 3 3" xfId="20387" xr:uid="{00000000-0005-0000-0000-00007B4F0000}"/>
    <cellStyle name="Обычный 53 12 2 4" xfId="20388" xr:uid="{00000000-0005-0000-0000-00007C4F0000}"/>
    <cellStyle name="Обычный 53 12 2 4 2" xfId="20389" xr:uid="{00000000-0005-0000-0000-00007D4F0000}"/>
    <cellStyle name="Обычный 53 12 2 4 2 2" xfId="20390" xr:uid="{00000000-0005-0000-0000-00007E4F0000}"/>
    <cellStyle name="Обычный 53 12 2 4 3" xfId="20391" xr:uid="{00000000-0005-0000-0000-00007F4F0000}"/>
    <cellStyle name="Обычный 53 12 2 5" xfId="20392" xr:uid="{00000000-0005-0000-0000-0000804F0000}"/>
    <cellStyle name="Обычный 53 12 2 5 2" xfId="20393" xr:uid="{00000000-0005-0000-0000-0000814F0000}"/>
    <cellStyle name="Обычный 53 12 2 6" xfId="20394" xr:uid="{00000000-0005-0000-0000-0000824F0000}"/>
    <cellStyle name="Обычный 53 12 3" xfId="20395" xr:uid="{00000000-0005-0000-0000-0000834F0000}"/>
    <cellStyle name="Обычный 53 12 3 2" xfId="20396" xr:uid="{00000000-0005-0000-0000-0000844F0000}"/>
    <cellStyle name="Обычный 53 12 3 2 2" xfId="20397" xr:uid="{00000000-0005-0000-0000-0000854F0000}"/>
    <cellStyle name="Обычный 53 12 3 2 2 2" xfId="20398" xr:uid="{00000000-0005-0000-0000-0000864F0000}"/>
    <cellStyle name="Обычный 53 12 3 2 3" xfId="20399" xr:uid="{00000000-0005-0000-0000-0000874F0000}"/>
    <cellStyle name="Обычный 53 12 3 3" xfId="20400" xr:uid="{00000000-0005-0000-0000-0000884F0000}"/>
    <cellStyle name="Обычный 53 12 3 3 2" xfId="20401" xr:uid="{00000000-0005-0000-0000-0000894F0000}"/>
    <cellStyle name="Обычный 53 12 3 4" xfId="20402" xr:uid="{00000000-0005-0000-0000-00008A4F0000}"/>
    <cellStyle name="Обычный 53 12 4" xfId="20403" xr:uid="{00000000-0005-0000-0000-00008B4F0000}"/>
    <cellStyle name="Обычный 53 12 4 2" xfId="20404" xr:uid="{00000000-0005-0000-0000-00008C4F0000}"/>
    <cellStyle name="Обычный 53 12 4 2 2" xfId="20405" xr:uid="{00000000-0005-0000-0000-00008D4F0000}"/>
    <cellStyle name="Обычный 53 12 4 3" xfId="20406" xr:uid="{00000000-0005-0000-0000-00008E4F0000}"/>
    <cellStyle name="Обычный 53 12 5" xfId="20407" xr:uid="{00000000-0005-0000-0000-00008F4F0000}"/>
    <cellStyle name="Обычный 53 12 5 2" xfId="20408" xr:uid="{00000000-0005-0000-0000-0000904F0000}"/>
    <cellStyle name="Обычный 53 12 5 2 2" xfId="20409" xr:uid="{00000000-0005-0000-0000-0000914F0000}"/>
    <cellStyle name="Обычный 53 12 5 3" xfId="20410" xr:uid="{00000000-0005-0000-0000-0000924F0000}"/>
    <cellStyle name="Обычный 53 12 6" xfId="20411" xr:uid="{00000000-0005-0000-0000-0000934F0000}"/>
    <cellStyle name="Обычный 53 12 6 2" xfId="20412" xr:uid="{00000000-0005-0000-0000-0000944F0000}"/>
    <cellStyle name="Обычный 53 12 7" xfId="20413" xr:uid="{00000000-0005-0000-0000-0000954F0000}"/>
    <cellStyle name="Обычный 53 13" xfId="20414" xr:uid="{00000000-0005-0000-0000-0000964F0000}"/>
    <cellStyle name="Обычный 53 13 2" xfId="20415" xr:uid="{00000000-0005-0000-0000-0000974F0000}"/>
    <cellStyle name="Обычный 53 13 2 2" xfId="20416" xr:uid="{00000000-0005-0000-0000-0000984F0000}"/>
    <cellStyle name="Обычный 53 13 2 2 2" xfId="20417" xr:uid="{00000000-0005-0000-0000-0000994F0000}"/>
    <cellStyle name="Обычный 53 13 2 2 2 2" xfId="20418" xr:uid="{00000000-0005-0000-0000-00009A4F0000}"/>
    <cellStyle name="Обычный 53 13 2 2 3" xfId="20419" xr:uid="{00000000-0005-0000-0000-00009B4F0000}"/>
    <cellStyle name="Обычный 53 13 2 3" xfId="20420" xr:uid="{00000000-0005-0000-0000-00009C4F0000}"/>
    <cellStyle name="Обычный 53 13 2 3 2" xfId="20421" xr:uid="{00000000-0005-0000-0000-00009D4F0000}"/>
    <cellStyle name="Обычный 53 13 2 3 2 2" xfId="20422" xr:uid="{00000000-0005-0000-0000-00009E4F0000}"/>
    <cellStyle name="Обычный 53 13 2 3 3" xfId="20423" xr:uid="{00000000-0005-0000-0000-00009F4F0000}"/>
    <cellStyle name="Обычный 53 13 2 4" xfId="20424" xr:uid="{00000000-0005-0000-0000-0000A04F0000}"/>
    <cellStyle name="Обычный 53 13 2 4 2" xfId="20425" xr:uid="{00000000-0005-0000-0000-0000A14F0000}"/>
    <cellStyle name="Обычный 53 13 2 5" xfId="20426" xr:uid="{00000000-0005-0000-0000-0000A24F0000}"/>
    <cellStyle name="Обычный 53 13 3" xfId="20427" xr:uid="{00000000-0005-0000-0000-0000A34F0000}"/>
    <cellStyle name="Обычный 53 13 3 2" xfId="20428" xr:uid="{00000000-0005-0000-0000-0000A44F0000}"/>
    <cellStyle name="Обычный 53 13 3 2 2" xfId="20429" xr:uid="{00000000-0005-0000-0000-0000A54F0000}"/>
    <cellStyle name="Обычный 53 13 3 2 2 2" xfId="20430" xr:uid="{00000000-0005-0000-0000-0000A64F0000}"/>
    <cellStyle name="Обычный 53 13 3 2 3" xfId="20431" xr:uid="{00000000-0005-0000-0000-0000A74F0000}"/>
    <cellStyle name="Обычный 53 13 3 3" xfId="20432" xr:uid="{00000000-0005-0000-0000-0000A84F0000}"/>
    <cellStyle name="Обычный 53 13 3 3 2" xfId="20433" xr:uid="{00000000-0005-0000-0000-0000A94F0000}"/>
    <cellStyle name="Обычный 53 13 3 4" xfId="20434" xr:uid="{00000000-0005-0000-0000-0000AA4F0000}"/>
    <cellStyle name="Обычный 53 13 4" xfId="20435" xr:uid="{00000000-0005-0000-0000-0000AB4F0000}"/>
    <cellStyle name="Обычный 53 13 4 2" xfId="20436" xr:uid="{00000000-0005-0000-0000-0000AC4F0000}"/>
    <cellStyle name="Обычный 53 13 4 2 2" xfId="20437" xr:uid="{00000000-0005-0000-0000-0000AD4F0000}"/>
    <cellStyle name="Обычный 53 13 4 3" xfId="20438" xr:uid="{00000000-0005-0000-0000-0000AE4F0000}"/>
    <cellStyle name="Обычный 53 13 5" xfId="20439" xr:uid="{00000000-0005-0000-0000-0000AF4F0000}"/>
    <cellStyle name="Обычный 53 13 5 2" xfId="20440" xr:uid="{00000000-0005-0000-0000-0000B04F0000}"/>
    <cellStyle name="Обычный 53 13 5 2 2" xfId="20441" xr:uid="{00000000-0005-0000-0000-0000B14F0000}"/>
    <cellStyle name="Обычный 53 13 5 3" xfId="20442" xr:uid="{00000000-0005-0000-0000-0000B24F0000}"/>
    <cellStyle name="Обычный 53 13 6" xfId="20443" xr:uid="{00000000-0005-0000-0000-0000B34F0000}"/>
    <cellStyle name="Обычный 53 13 6 2" xfId="20444" xr:uid="{00000000-0005-0000-0000-0000B44F0000}"/>
    <cellStyle name="Обычный 53 13 7" xfId="20445" xr:uid="{00000000-0005-0000-0000-0000B54F0000}"/>
    <cellStyle name="Обычный 53 14" xfId="20446" xr:uid="{00000000-0005-0000-0000-0000B64F0000}"/>
    <cellStyle name="Обычный 53 14 2" xfId="20447" xr:uid="{00000000-0005-0000-0000-0000B74F0000}"/>
    <cellStyle name="Обычный 53 14 2 2" xfId="20448" xr:uid="{00000000-0005-0000-0000-0000B84F0000}"/>
    <cellStyle name="Обычный 53 14 2 2 2" xfId="20449" xr:uid="{00000000-0005-0000-0000-0000B94F0000}"/>
    <cellStyle name="Обычный 53 14 2 2 2 2" xfId="20450" xr:uid="{00000000-0005-0000-0000-0000BA4F0000}"/>
    <cellStyle name="Обычный 53 14 2 2 3" xfId="20451" xr:uid="{00000000-0005-0000-0000-0000BB4F0000}"/>
    <cellStyle name="Обычный 53 14 2 3" xfId="20452" xr:uid="{00000000-0005-0000-0000-0000BC4F0000}"/>
    <cellStyle name="Обычный 53 14 2 3 2" xfId="20453" xr:uid="{00000000-0005-0000-0000-0000BD4F0000}"/>
    <cellStyle name="Обычный 53 14 2 4" xfId="20454" xr:uid="{00000000-0005-0000-0000-0000BE4F0000}"/>
    <cellStyle name="Обычный 53 14 3" xfId="20455" xr:uid="{00000000-0005-0000-0000-0000BF4F0000}"/>
    <cellStyle name="Обычный 53 14 3 2" xfId="20456" xr:uid="{00000000-0005-0000-0000-0000C04F0000}"/>
    <cellStyle name="Обычный 53 14 3 2 2" xfId="20457" xr:uid="{00000000-0005-0000-0000-0000C14F0000}"/>
    <cellStyle name="Обычный 53 14 3 3" xfId="20458" xr:uid="{00000000-0005-0000-0000-0000C24F0000}"/>
    <cellStyle name="Обычный 53 14 4" xfId="20459" xr:uid="{00000000-0005-0000-0000-0000C34F0000}"/>
    <cellStyle name="Обычный 53 14 4 2" xfId="20460" xr:uid="{00000000-0005-0000-0000-0000C44F0000}"/>
    <cellStyle name="Обычный 53 14 4 2 2" xfId="20461" xr:uid="{00000000-0005-0000-0000-0000C54F0000}"/>
    <cellStyle name="Обычный 53 14 4 3" xfId="20462" xr:uid="{00000000-0005-0000-0000-0000C64F0000}"/>
    <cellStyle name="Обычный 53 14 5" xfId="20463" xr:uid="{00000000-0005-0000-0000-0000C74F0000}"/>
    <cellStyle name="Обычный 53 14 5 2" xfId="20464" xr:uid="{00000000-0005-0000-0000-0000C84F0000}"/>
    <cellStyle name="Обычный 53 14 6" xfId="20465" xr:uid="{00000000-0005-0000-0000-0000C94F0000}"/>
    <cellStyle name="Обычный 53 15" xfId="20466" xr:uid="{00000000-0005-0000-0000-0000CA4F0000}"/>
    <cellStyle name="Обычный 53 15 2" xfId="20467" xr:uid="{00000000-0005-0000-0000-0000CB4F0000}"/>
    <cellStyle name="Обычный 53 15 2 2" xfId="20468" xr:uid="{00000000-0005-0000-0000-0000CC4F0000}"/>
    <cellStyle name="Обычный 53 15 2 2 2" xfId="20469" xr:uid="{00000000-0005-0000-0000-0000CD4F0000}"/>
    <cellStyle name="Обычный 53 15 2 3" xfId="20470" xr:uid="{00000000-0005-0000-0000-0000CE4F0000}"/>
    <cellStyle name="Обычный 53 15 3" xfId="20471" xr:uid="{00000000-0005-0000-0000-0000CF4F0000}"/>
    <cellStyle name="Обычный 53 15 3 2" xfId="20472" xr:uid="{00000000-0005-0000-0000-0000D04F0000}"/>
    <cellStyle name="Обычный 53 15 3 2 2" xfId="20473" xr:uid="{00000000-0005-0000-0000-0000D14F0000}"/>
    <cellStyle name="Обычный 53 15 3 3" xfId="20474" xr:uid="{00000000-0005-0000-0000-0000D24F0000}"/>
    <cellStyle name="Обычный 53 15 4" xfId="20475" xr:uid="{00000000-0005-0000-0000-0000D34F0000}"/>
    <cellStyle name="Обычный 53 15 4 2" xfId="20476" xr:uid="{00000000-0005-0000-0000-0000D44F0000}"/>
    <cellStyle name="Обычный 53 15 5" xfId="20477" xr:uid="{00000000-0005-0000-0000-0000D54F0000}"/>
    <cellStyle name="Обычный 53 16" xfId="20478" xr:uid="{00000000-0005-0000-0000-0000D64F0000}"/>
    <cellStyle name="Обычный 53 16 2" xfId="20479" xr:uid="{00000000-0005-0000-0000-0000D74F0000}"/>
    <cellStyle name="Обычный 53 16 2 2" xfId="20480" xr:uid="{00000000-0005-0000-0000-0000D84F0000}"/>
    <cellStyle name="Обычный 53 16 2 2 2" xfId="20481" xr:uid="{00000000-0005-0000-0000-0000D94F0000}"/>
    <cellStyle name="Обычный 53 16 2 3" xfId="20482" xr:uid="{00000000-0005-0000-0000-0000DA4F0000}"/>
    <cellStyle name="Обычный 53 16 3" xfId="20483" xr:uid="{00000000-0005-0000-0000-0000DB4F0000}"/>
    <cellStyle name="Обычный 53 16 3 2" xfId="20484" xr:uid="{00000000-0005-0000-0000-0000DC4F0000}"/>
    <cellStyle name="Обычный 53 16 4" xfId="20485" xr:uid="{00000000-0005-0000-0000-0000DD4F0000}"/>
    <cellStyle name="Обычный 53 17" xfId="20486" xr:uid="{00000000-0005-0000-0000-0000DE4F0000}"/>
    <cellStyle name="Обычный 53 17 2" xfId="20487" xr:uid="{00000000-0005-0000-0000-0000DF4F0000}"/>
    <cellStyle name="Обычный 53 17 2 2" xfId="20488" xr:uid="{00000000-0005-0000-0000-0000E04F0000}"/>
    <cellStyle name="Обычный 53 17 2 2 2" xfId="20489" xr:uid="{00000000-0005-0000-0000-0000E14F0000}"/>
    <cellStyle name="Обычный 53 17 2 3" xfId="20490" xr:uid="{00000000-0005-0000-0000-0000E24F0000}"/>
    <cellStyle name="Обычный 53 17 3" xfId="20491" xr:uid="{00000000-0005-0000-0000-0000E34F0000}"/>
    <cellStyle name="Обычный 53 17 3 2" xfId="20492" xr:uid="{00000000-0005-0000-0000-0000E44F0000}"/>
    <cellStyle name="Обычный 53 17 4" xfId="20493" xr:uid="{00000000-0005-0000-0000-0000E54F0000}"/>
    <cellStyle name="Обычный 53 18" xfId="20494" xr:uid="{00000000-0005-0000-0000-0000E64F0000}"/>
    <cellStyle name="Обычный 53 18 2" xfId="20495" xr:uid="{00000000-0005-0000-0000-0000E74F0000}"/>
    <cellStyle name="Обычный 53 18 2 2" xfId="20496" xr:uid="{00000000-0005-0000-0000-0000E84F0000}"/>
    <cellStyle name="Обычный 53 18 2 2 2" xfId="20497" xr:uid="{00000000-0005-0000-0000-0000E94F0000}"/>
    <cellStyle name="Обычный 53 18 2 3" xfId="20498" xr:uid="{00000000-0005-0000-0000-0000EA4F0000}"/>
    <cellStyle name="Обычный 53 18 3" xfId="20499" xr:uid="{00000000-0005-0000-0000-0000EB4F0000}"/>
    <cellStyle name="Обычный 53 18 3 2" xfId="20500" xr:uid="{00000000-0005-0000-0000-0000EC4F0000}"/>
    <cellStyle name="Обычный 53 18 4" xfId="20501" xr:uid="{00000000-0005-0000-0000-0000ED4F0000}"/>
    <cellStyle name="Обычный 53 19" xfId="20502" xr:uid="{00000000-0005-0000-0000-0000EE4F0000}"/>
    <cellStyle name="Обычный 53 19 2" xfId="20503" xr:uid="{00000000-0005-0000-0000-0000EF4F0000}"/>
    <cellStyle name="Обычный 53 19 2 2" xfId="20504" xr:uid="{00000000-0005-0000-0000-0000F04F0000}"/>
    <cellStyle name="Обычный 53 19 3" xfId="20505" xr:uid="{00000000-0005-0000-0000-0000F14F0000}"/>
    <cellStyle name="Обычный 53 2" xfId="20506" xr:uid="{00000000-0005-0000-0000-0000F24F0000}"/>
    <cellStyle name="Обычный 53 2 10" xfId="20507" xr:uid="{00000000-0005-0000-0000-0000F34F0000}"/>
    <cellStyle name="Обычный 53 2 10 2" xfId="20508" xr:uid="{00000000-0005-0000-0000-0000F44F0000}"/>
    <cellStyle name="Обычный 53 2 10 2 2" xfId="20509" xr:uid="{00000000-0005-0000-0000-0000F54F0000}"/>
    <cellStyle name="Обычный 53 2 10 2 2 2" xfId="20510" xr:uid="{00000000-0005-0000-0000-0000F64F0000}"/>
    <cellStyle name="Обычный 53 2 10 2 2 2 2" xfId="20511" xr:uid="{00000000-0005-0000-0000-0000F74F0000}"/>
    <cellStyle name="Обычный 53 2 10 2 2 2 2 2" xfId="20512" xr:uid="{00000000-0005-0000-0000-0000F84F0000}"/>
    <cellStyle name="Обычный 53 2 10 2 2 2 3" xfId="20513" xr:uid="{00000000-0005-0000-0000-0000F94F0000}"/>
    <cellStyle name="Обычный 53 2 10 2 2 3" xfId="20514" xr:uid="{00000000-0005-0000-0000-0000FA4F0000}"/>
    <cellStyle name="Обычный 53 2 10 2 2 3 2" xfId="20515" xr:uid="{00000000-0005-0000-0000-0000FB4F0000}"/>
    <cellStyle name="Обычный 53 2 10 2 2 3 2 2" xfId="20516" xr:uid="{00000000-0005-0000-0000-0000FC4F0000}"/>
    <cellStyle name="Обычный 53 2 10 2 2 3 3" xfId="20517" xr:uid="{00000000-0005-0000-0000-0000FD4F0000}"/>
    <cellStyle name="Обычный 53 2 10 2 2 4" xfId="20518" xr:uid="{00000000-0005-0000-0000-0000FE4F0000}"/>
    <cellStyle name="Обычный 53 2 10 2 2 4 2" xfId="20519" xr:uid="{00000000-0005-0000-0000-0000FF4F0000}"/>
    <cellStyle name="Обычный 53 2 10 2 2 5" xfId="20520" xr:uid="{00000000-0005-0000-0000-000000500000}"/>
    <cellStyle name="Обычный 53 2 10 2 3" xfId="20521" xr:uid="{00000000-0005-0000-0000-000001500000}"/>
    <cellStyle name="Обычный 53 2 10 2 3 2" xfId="20522" xr:uid="{00000000-0005-0000-0000-000002500000}"/>
    <cellStyle name="Обычный 53 2 10 2 3 2 2" xfId="20523" xr:uid="{00000000-0005-0000-0000-000003500000}"/>
    <cellStyle name="Обычный 53 2 10 2 3 2 2 2" xfId="20524" xr:uid="{00000000-0005-0000-0000-000004500000}"/>
    <cellStyle name="Обычный 53 2 10 2 3 2 3" xfId="20525" xr:uid="{00000000-0005-0000-0000-000005500000}"/>
    <cellStyle name="Обычный 53 2 10 2 3 3" xfId="20526" xr:uid="{00000000-0005-0000-0000-000006500000}"/>
    <cellStyle name="Обычный 53 2 10 2 3 3 2" xfId="20527" xr:uid="{00000000-0005-0000-0000-000007500000}"/>
    <cellStyle name="Обычный 53 2 10 2 3 4" xfId="20528" xr:uid="{00000000-0005-0000-0000-000008500000}"/>
    <cellStyle name="Обычный 53 2 10 2 4" xfId="20529" xr:uid="{00000000-0005-0000-0000-000009500000}"/>
    <cellStyle name="Обычный 53 2 10 2 4 2" xfId="20530" xr:uid="{00000000-0005-0000-0000-00000A500000}"/>
    <cellStyle name="Обычный 53 2 10 2 4 2 2" xfId="20531" xr:uid="{00000000-0005-0000-0000-00000B500000}"/>
    <cellStyle name="Обычный 53 2 10 2 4 3" xfId="20532" xr:uid="{00000000-0005-0000-0000-00000C500000}"/>
    <cellStyle name="Обычный 53 2 10 2 5" xfId="20533" xr:uid="{00000000-0005-0000-0000-00000D500000}"/>
    <cellStyle name="Обычный 53 2 10 2 5 2" xfId="20534" xr:uid="{00000000-0005-0000-0000-00000E500000}"/>
    <cellStyle name="Обычный 53 2 10 2 5 2 2" xfId="20535" xr:uid="{00000000-0005-0000-0000-00000F500000}"/>
    <cellStyle name="Обычный 53 2 10 2 5 3" xfId="20536" xr:uid="{00000000-0005-0000-0000-000010500000}"/>
    <cellStyle name="Обычный 53 2 10 2 6" xfId="20537" xr:uid="{00000000-0005-0000-0000-000011500000}"/>
    <cellStyle name="Обычный 53 2 10 2 6 2" xfId="20538" xr:uid="{00000000-0005-0000-0000-000012500000}"/>
    <cellStyle name="Обычный 53 2 10 2 7" xfId="20539" xr:uid="{00000000-0005-0000-0000-000013500000}"/>
    <cellStyle name="Обычный 53 2 10 3" xfId="20540" xr:uid="{00000000-0005-0000-0000-000014500000}"/>
    <cellStyle name="Обычный 53 2 10 3 2" xfId="20541" xr:uid="{00000000-0005-0000-0000-000015500000}"/>
    <cellStyle name="Обычный 53 2 10 3 2 2" xfId="20542" xr:uid="{00000000-0005-0000-0000-000016500000}"/>
    <cellStyle name="Обычный 53 2 10 3 2 2 2" xfId="20543" xr:uid="{00000000-0005-0000-0000-000017500000}"/>
    <cellStyle name="Обычный 53 2 10 3 2 3" xfId="20544" xr:uid="{00000000-0005-0000-0000-000018500000}"/>
    <cellStyle name="Обычный 53 2 10 3 3" xfId="20545" xr:uid="{00000000-0005-0000-0000-000019500000}"/>
    <cellStyle name="Обычный 53 2 10 3 3 2" xfId="20546" xr:uid="{00000000-0005-0000-0000-00001A500000}"/>
    <cellStyle name="Обычный 53 2 10 3 3 2 2" xfId="20547" xr:uid="{00000000-0005-0000-0000-00001B500000}"/>
    <cellStyle name="Обычный 53 2 10 3 3 3" xfId="20548" xr:uid="{00000000-0005-0000-0000-00001C500000}"/>
    <cellStyle name="Обычный 53 2 10 3 4" xfId="20549" xr:uid="{00000000-0005-0000-0000-00001D500000}"/>
    <cellStyle name="Обычный 53 2 10 3 4 2" xfId="20550" xr:uid="{00000000-0005-0000-0000-00001E500000}"/>
    <cellStyle name="Обычный 53 2 10 3 5" xfId="20551" xr:uid="{00000000-0005-0000-0000-00001F500000}"/>
    <cellStyle name="Обычный 53 2 10 4" xfId="20552" xr:uid="{00000000-0005-0000-0000-000020500000}"/>
    <cellStyle name="Обычный 53 2 10 4 2" xfId="20553" xr:uid="{00000000-0005-0000-0000-000021500000}"/>
    <cellStyle name="Обычный 53 2 10 4 2 2" xfId="20554" xr:uid="{00000000-0005-0000-0000-000022500000}"/>
    <cellStyle name="Обычный 53 2 10 4 2 2 2" xfId="20555" xr:uid="{00000000-0005-0000-0000-000023500000}"/>
    <cellStyle name="Обычный 53 2 10 4 2 3" xfId="20556" xr:uid="{00000000-0005-0000-0000-000024500000}"/>
    <cellStyle name="Обычный 53 2 10 4 3" xfId="20557" xr:uid="{00000000-0005-0000-0000-000025500000}"/>
    <cellStyle name="Обычный 53 2 10 4 3 2" xfId="20558" xr:uid="{00000000-0005-0000-0000-000026500000}"/>
    <cellStyle name="Обычный 53 2 10 4 4" xfId="20559" xr:uid="{00000000-0005-0000-0000-000027500000}"/>
    <cellStyle name="Обычный 53 2 10 5" xfId="20560" xr:uid="{00000000-0005-0000-0000-000028500000}"/>
    <cellStyle name="Обычный 53 2 10 5 2" xfId="20561" xr:uid="{00000000-0005-0000-0000-000029500000}"/>
    <cellStyle name="Обычный 53 2 10 5 2 2" xfId="20562" xr:uid="{00000000-0005-0000-0000-00002A500000}"/>
    <cellStyle name="Обычный 53 2 10 5 3" xfId="20563" xr:uid="{00000000-0005-0000-0000-00002B500000}"/>
    <cellStyle name="Обычный 53 2 10 6" xfId="20564" xr:uid="{00000000-0005-0000-0000-00002C500000}"/>
    <cellStyle name="Обычный 53 2 10 6 2" xfId="20565" xr:uid="{00000000-0005-0000-0000-00002D500000}"/>
    <cellStyle name="Обычный 53 2 10 6 2 2" xfId="20566" xr:uid="{00000000-0005-0000-0000-00002E500000}"/>
    <cellStyle name="Обычный 53 2 10 6 3" xfId="20567" xr:uid="{00000000-0005-0000-0000-00002F500000}"/>
    <cellStyle name="Обычный 53 2 10 7" xfId="20568" xr:uid="{00000000-0005-0000-0000-000030500000}"/>
    <cellStyle name="Обычный 53 2 10 7 2" xfId="20569" xr:uid="{00000000-0005-0000-0000-000031500000}"/>
    <cellStyle name="Обычный 53 2 10 8" xfId="20570" xr:uid="{00000000-0005-0000-0000-000032500000}"/>
    <cellStyle name="Обычный 53 2 11" xfId="20571" xr:uid="{00000000-0005-0000-0000-000033500000}"/>
    <cellStyle name="Обычный 53 2 11 2" xfId="20572" xr:uid="{00000000-0005-0000-0000-000034500000}"/>
    <cellStyle name="Обычный 53 2 11 2 2" xfId="20573" xr:uid="{00000000-0005-0000-0000-000035500000}"/>
    <cellStyle name="Обычный 53 2 11 2 2 2" xfId="20574" xr:uid="{00000000-0005-0000-0000-000036500000}"/>
    <cellStyle name="Обычный 53 2 11 2 2 2 2" xfId="20575" xr:uid="{00000000-0005-0000-0000-000037500000}"/>
    <cellStyle name="Обычный 53 2 11 2 2 2 2 2" xfId="20576" xr:uid="{00000000-0005-0000-0000-000038500000}"/>
    <cellStyle name="Обычный 53 2 11 2 2 2 3" xfId="20577" xr:uid="{00000000-0005-0000-0000-000039500000}"/>
    <cellStyle name="Обычный 53 2 11 2 2 3" xfId="20578" xr:uid="{00000000-0005-0000-0000-00003A500000}"/>
    <cellStyle name="Обычный 53 2 11 2 2 3 2" xfId="20579" xr:uid="{00000000-0005-0000-0000-00003B500000}"/>
    <cellStyle name="Обычный 53 2 11 2 2 4" xfId="20580" xr:uid="{00000000-0005-0000-0000-00003C500000}"/>
    <cellStyle name="Обычный 53 2 11 2 3" xfId="20581" xr:uid="{00000000-0005-0000-0000-00003D500000}"/>
    <cellStyle name="Обычный 53 2 11 2 3 2" xfId="20582" xr:uid="{00000000-0005-0000-0000-00003E500000}"/>
    <cellStyle name="Обычный 53 2 11 2 3 2 2" xfId="20583" xr:uid="{00000000-0005-0000-0000-00003F500000}"/>
    <cellStyle name="Обычный 53 2 11 2 3 3" xfId="20584" xr:uid="{00000000-0005-0000-0000-000040500000}"/>
    <cellStyle name="Обычный 53 2 11 2 4" xfId="20585" xr:uid="{00000000-0005-0000-0000-000041500000}"/>
    <cellStyle name="Обычный 53 2 11 2 4 2" xfId="20586" xr:uid="{00000000-0005-0000-0000-000042500000}"/>
    <cellStyle name="Обычный 53 2 11 2 4 2 2" xfId="20587" xr:uid="{00000000-0005-0000-0000-000043500000}"/>
    <cellStyle name="Обычный 53 2 11 2 4 3" xfId="20588" xr:uid="{00000000-0005-0000-0000-000044500000}"/>
    <cellStyle name="Обычный 53 2 11 2 5" xfId="20589" xr:uid="{00000000-0005-0000-0000-000045500000}"/>
    <cellStyle name="Обычный 53 2 11 2 5 2" xfId="20590" xr:uid="{00000000-0005-0000-0000-000046500000}"/>
    <cellStyle name="Обычный 53 2 11 2 6" xfId="20591" xr:uid="{00000000-0005-0000-0000-000047500000}"/>
    <cellStyle name="Обычный 53 2 11 3" xfId="20592" xr:uid="{00000000-0005-0000-0000-000048500000}"/>
    <cellStyle name="Обычный 53 2 11 3 2" xfId="20593" xr:uid="{00000000-0005-0000-0000-000049500000}"/>
    <cellStyle name="Обычный 53 2 11 3 2 2" xfId="20594" xr:uid="{00000000-0005-0000-0000-00004A500000}"/>
    <cellStyle name="Обычный 53 2 11 3 2 2 2" xfId="20595" xr:uid="{00000000-0005-0000-0000-00004B500000}"/>
    <cellStyle name="Обычный 53 2 11 3 2 3" xfId="20596" xr:uid="{00000000-0005-0000-0000-00004C500000}"/>
    <cellStyle name="Обычный 53 2 11 3 3" xfId="20597" xr:uid="{00000000-0005-0000-0000-00004D500000}"/>
    <cellStyle name="Обычный 53 2 11 3 3 2" xfId="20598" xr:uid="{00000000-0005-0000-0000-00004E500000}"/>
    <cellStyle name="Обычный 53 2 11 3 4" xfId="20599" xr:uid="{00000000-0005-0000-0000-00004F500000}"/>
    <cellStyle name="Обычный 53 2 11 4" xfId="20600" xr:uid="{00000000-0005-0000-0000-000050500000}"/>
    <cellStyle name="Обычный 53 2 11 4 2" xfId="20601" xr:uid="{00000000-0005-0000-0000-000051500000}"/>
    <cellStyle name="Обычный 53 2 11 4 2 2" xfId="20602" xr:uid="{00000000-0005-0000-0000-000052500000}"/>
    <cellStyle name="Обычный 53 2 11 4 3" xfId="20603" xr:uid="{00000000-0005-0000-0000-000053500000}"/>
    <cellStyle name="Обычный 53 2 11 5" xfId="20604" xr:uid="{00000000-0005-0000-0000-000054500000}"/>
    <cellStyle name="Обычный 53 2 11 5 2" xfId="20605" xr:uid="{00000000-0005-0000-0000-000055500000}"/>
    <cellStyle name="Обычный 53 2 11 5 2 2" xfId="20606" xr:uid="{00000000-0005-0000-0000-000056500000}"/>
    <cellStyle name="Обычный 53 2 11 5 3" xfId="20607" xr:uid="{00000000-0005-0000-0000-000057500000}"/>
    <cellStyle name="Обычный 53 2 11 6" xfId="20608" xr:uid="{00000000-0005-0000-0000-000058500000}"/>
    <cellStyle name="Обычный 53 2 11 6 2" xfId="20609" xr:uid="{00000000-0005-0000-0000-000059500000}"/>
    <cellStyle name="Обычный 53 2 11 7" xfId="20610" xr:uid="{00000000-0005-0000-0000-00005A500000}"/>
    <cellStyle name="Обычный 53 2 12" xfId="20611" xr:uid="{00000000-0005-0000-0000-00005B500000}"/>
    <cellStyle name="Обычный 53 2 12 2" xfId="20612" xr:uid="{00000000-0005-0000-0000-00005C500000}"/>
    <cellStyle name="Обычный 53 2 12 2 2" xfId="20613" xr:uid="{00000000-0005-0000-0000-00005D500000}"/>
    <cellStyle name="Обычный 53 2 12 2 2 2" xfId="20614" xr:uid="{00000000-0005-0000-0000-00005E500000}"/>
    <cellStyle name="Обычный 53 2 12 2 2 2 2" xfId="20615" xr:uid="{00000000-0005-0000-0000-00005F500000}"/>
    <cellStyle name="Обычный 53 2 12 2 2 2 2 2" xfId="20616" xr:uid="{00000000-0005-0000-0000-000060500000}"/>
    <cellStyle name="Обычный 53 2 12 2 2 2 3" xfId="20617" xr:uid="{00000000-0005-0000-0000-000061500000}"/>
    <cellStyle name="Обычный 53 2 12 2 2 3" xfId="20618" xr:uid="{00000000-0005-0000-0000-000062500000}"/>
    <cellStyle name="Обычный 53 2 12 2 2 3 2" xfId="20619" xr:uid="{00000000-0005-0000-0000-000063500000}"/>
    <cellStyle name="Обычный 53 2 12 2 2 4" xfId="20620" xr:uid="{00000000-0005-0000-0000-000064500000}"/>
    <cellStyle name="Обычный 53 2 12 2 3" xfId="20621" xr:uid="{00000000-0005-0000-0000-000065500000}"/>
    <cellStyle name="Обычный 53 2 12 2 3 2" xfId="20622" xr:uid="{00000000-0005-0000-0000-000066500000}"/>
    <cellStyle name="Обычный 53 2 12 2 3 2 2" xfId="20623" xr:uid="{00000000-0005-0000-0000-000067500000}"/>
    <cellStyle name="Обычный 53 2 12 2 3 3" xfId="20624" xr:uid="{00000000-0005-0000-0000-000068500000}"/>
    <cellStyle name="Обычный 53 2 12 2 4" xfId="20625" xr:uid="{00000000-0005-0000-0000-000069500000}"/>
    <cellStyle name="Обычный 53 2 12 2 4 2" xfId="20626" xr:uid="{00000000-0005-0000-0000-00006A500000}"/>
    <cellStyle name="Обычный 53 2 12 2 4 2 2" xfId="20627" xr:uid="{00000000-0005-0000-0000-00006B500000}"/>
    <cellStyle name="Обычный 53 2 12 2 4 3" xfId="20628" xr:uid="{00000000-0005-0000-0000-00006C500000}"/>
    <cellStyle name="Обычный 53 2 12 2 5" xfId="20629" xr:uid="{00000000-0005-0000-0000-00006D500000}"/>
    <cellStyle name="Обычный 53 2 12 2 5 2" xfId="20630" xr:uid="{00000000-0005-0000-0000-00006E500000}"/>
    <cellStyle name="Обычный 53 2 12 2 6" xfId="20631" xr:uid="{00000000-0005-0000-0000-00006F500000}"/>
    <cellStyle name="Обычный 53 2 12 3" xfId="20632" xr:uid="{00000000-0005-0000-0000-000070500000}"/>
    <cellStyle name="Обычный 53 2 12 3 2" xfId="20633" xr:uid="{00000000-0005-0000-0000-000071500000}"/>
    <cellStyle name="Обычный 53 2 12 3 2 2" xfId="20634" xr:uid="{00000000-0005-0000-0000-000072500000}"/>
    <cellStyle name="Обычный 53 2 12 3 2 2 2" xfId="20635" xr:uid="{00000000-0005-0000-0000-000073500000}"/>
    <cellStyle name="Обычный 53 2 12 3 2 3" xfId="20636" xr:uid="{00000000-0005-0000-0000-000074500000}"/>
    <cellStyle name="Обычный 53 2 12 3 3" xfId="20637" xr:uid="{00000000-0005-0000-0000-000075500000}"/>
    <cellStyle name="Обычный 53 2 12 3 3 2" xfId="20638" xr:uid="{00000000-0005-0000-0000-000076500000}"/>
    <cellStyle name="Обычный 53 2 12 3 4" xfId="20639" xr:uid="{00000000-0005-0000-0000-000077500000}"/>
    <cellStyle name="Обычный 53 2 12 4" xfId="20640" xr:uid="{00000000-0005-0000-0000-000078500000}"/>
    <cellStyle name="Обычный 53 2 12 4 2" xfId="20641" xr:uid="{00000000-0005-0000-0000-000079500000}"/>
    <cellStyle name="Обычный 53 2 12 4 2 2" xfId="20642" xr:uid="{00000000-0005-0000-0000-00007A500000}"/>
    <cellStyle name="Обычный 53 2 12 4 3" xfId="20643" xr:uid="{00000000-0005-0000-0000-00007B500000}"/>
    <cellStyle name="Обычный 53 2 12 5" xfId="20644" xr:uid="{00000000-0005-0000-0000-00007C500000}"/>
    <cellStyle name="Обычный 53 2 12 5 2" xfId="20645" xr:uid="{00000000-0005-0000-0000-00007D500000}"/>
    <cellStyle name="Обычный 53 2 12 5 2 2" xfId="20646" xr:uid="{00000000-0005-0000-0000-00007E500000}"/>
    <cellStyle name="Обычный 53 2 12 5 3" xfId="20647" xr:uid="{00000000-0005-0000-0000-00007F500000}"/>
    <cellStyle name="Обычный 53 2 12 6" xfId="20648" xr:uid="{00000000-0005-0000-0000-000080500000}"/>
    <cellStyle name="Обычный 53 2 12 6 2" xfId="20649" xr:uid="{00000000-0005-0000-0000-000081500000}"/>
    <cellStyle name="Обычный 53 2 12 7" xfId="20650" xr:uid="{00000000-0005-0000-0000-000082500000}"/>
    <cellStyle name="Обычный 53 2 13" xfId="20651" xr:uid="{00000000-0005-0000-0000-000083500000}"/>
    <cellStyle name="Обычный 53 2 13 2" xfId="20652" xr:uid="{00000000-0005-0000-0000-000084500000}"/>
    <cellStyle name="Обычный 53 2 13 2 2" xfId="20653" xr:uid="{00000000-0005-0000-0000-000085500000}"/>
    <cellStyle name="Обычный 53 2 13 2 2 2" xfId="20654" xr:uid="{00000000-0005-0000-0000-000086500000}"/>
    <cellStyle name="Обычный 53 2 13 2 2 2 2" xfId="20655" xr:uid="{00000000-0005-0000-0000-000087500000}"/>
    <cellStyle name="Обычный 53 2 13 2 2 2 2 2" xfId="20656" xr:uid="{00000000-0005-0000-0000-000088500000}"/>
    <cellStyle name="Обычный 53 2 13 2 2 2 2 2 2" xfId="20657" xr:uid="{00000000-0005-0000-0000-000089500000}"/>
    <cellStyle name="Обычный 53 2 13 2 2 2 2 3" xfId="20658" xr:uid="{00000000-0005-0000-0000-00008A500000}"/>
    <cellStyle name="Обычный 53 2 13 2 2 2 3" xfId="20659" xr:uid="{00000000-0005-0000-0000-00008B500000}"/>
    <cellStyle name="Обычный 53 2 13 2 2 2 3 2" xfId="20660" xr:uid="{00000000-0005-0000-0000-00008C500000}"/>
    <cellStyle name="Обычный 53 2 13 2 2 2 4" xfId="20661" xr:uid="{00000000-0005-0000-0000-00008D500000}"/>
    <cellStyle name="Обычный 53 2 13 2 2 3" xfId="20662" xr:uid="{00000000-0005-0000-0000-00008E500000}"/>
    <cellStyle name="Обычный 53 2 13 2 2 3 2" xfId="20663" xr:uid="{00000000-0005-0000-0000-00008F500000}"/>
    <cellStyle name="Обычный 53 2 13 2 2 3 2 2" xfId="20664" xr:uid="{00000000-0005-0000-0000-000090500000}"/>
    <cellStyle name="Обычный 53 2 13 2 2 3 3" xfId="20665" xr:uid="{00000000-0005-0000-0000-000091500000}"/>
    <cellStyle name="Обычный 53 2 13 2 2 4" xfId="20666" xr:uid="{00000000-0005-0000-0000-000092500000}"/>
    <cellStyle name="Обычный 53 2 13 2 2 4 2" xfId="20667" xr:uid="{00000000-0005-0000-0000-000093500000}"/>
    <cellStyle name="Обычный 53 2 13 2 2 4 2 2" xfId="20668" xr:uid="{00000000-0005-0000-0000-000094500000}"/>
    <cellStyle name="Обычный 53 2 13 2 2 4 3" xfId="20669" xr:uid="{00000000-0005-0000-0000-000095500000}"/>
    <cellStyle name="Обычный 53 2 13 2 2 5" xfId="20670" xr:uid="{00000000-0005-0000-0000-000096500000}"/>
    <cellStyle name="Обычный 53 2 13 2 2 5 2" xfId="20671" xr:uid="{00000000-0005-0000-0000-000097500000}"/>
    <cellStyle name="Обычный 53 2 13 2 2 6" xfId="20672" xr:uid="{00000000-0005-0000-0000-000098500000}"/>
    <cellStyle name="Обычный 53 2 13 2 3" xfId="20673" xr:uid="{00000000-0005-0000-0000-000099500000}"/>
    <cellStyle name="Обычный 53 2 13 2 3 2" xfId="20674" xr:uid="{00000000-0005-0000-0000-00009A500000}"/>
    <cellStyle name="Обычный 53 2 13 2 3 2 2" xfId="20675" xr:uid="{00000000-0005-0000-0000-00009B500000}"/>
    <cellStyle name="Обычный 53 2 13 2 3 2 2 2" xfId="20676" xr:uid="{00000000-0005-0000-0000-00009C500000}"/>
    <cellStyle name="Обычный 53 2 13 2 3 2 3" xfId="20677" xr:uid="{00000000-0005-0000-0000-00009D500000}"/>
    <cellStyle name="Обычный 53 2 13 2 3 3" xfId="20678" xr:uid="{00000000-0005-0000-0000-00009E500000}"/>
    <cellStyle name="Обычный 53 2 13 2 3 3 2" xfId="20679" xr:uid="{00000000-0005-0000-0000-00009F500000}"/>
    <cellStyle name="Обычный 53 2 13 2 3 4" xfId="20680" xr:uid="{00000000-0005-0000-0000-0000A0500000}"/>
    <cellStyle name="Обычный 53 2 13 2 4" xfId="20681" xr:uid="{00000000-0005-0000-0000-0000A1500000}"/>
    <cellStyle name="Обычный 53 2 13 2 4 2" xfId="20682" xr:uid="{00000000-0005-0000-0000-0000A2500000}"/>
    <cellStyle name="Обычный 53 2 13 2 4 2 2" xfId="20683" xr:uid="{00000000-0005-0000-0000-0000A3500000}"/>
    <cellStyle name="Обычный 53 2 13 2 4 3" xfId="20684" xr:uid="{00000000-0005-0000-0000-0000A4500000}"/>
    <cellStyle name="Обычный 53 2 13 2 5" xfId="20685" xr:uid="{00000000-0005-0000-0000-0000A5500000}"/>
    <cellStyle name="Обычный 53 2 13 2 5 2" xfId="20686" xr:uid="{00000000-0005-0000-0000-0000A6500000}"/>
    <cellStyle name="Обычный 53 2 13 2 5 2 2" xfId="20687" xr:uid="{00000000-0005-0000-0000-0000A7500000}"/>
    <cellStyle name="Обычный 53 2 13 2 5 3" xfId="20688" xr:uid="{00000000-0005-0000-0000-0000A8500000}"/>
    <cellStyle name="Обычный 53 2 13 2 6" xfId="20689" xr:uid="{00000000-0005-0000-0000-0000A9500000}"/>
    <cellStyle name="Обычный 53 2 13 2 6 2" xfId="20690" xr:uid="{00000000-0005-0000-0000-0000AA500000}"/>
    <cellStyle name="Обычный 53 2 13 2 7" xfId="20691" xr:uid="{00000000-0005-0000-0000-0000AB500000}"/>
    <cellStyle name="Обычный 53 2 13 3" xfId="20692" xr:uid="{00000000-0005-0000-0000-0000AC500000}"/>
    <cellStyle name="Обычный 53 2 13 3 2" xfId="20693" xr:uid="{00000000-0005-0000-0000-0000AD500000}"/>
    <cellStyle name="Обычный 53 2 13 3 2 2" xfId="20694" xr:uid="{00000000-0005-0000-0000-0000AE500000}"/>
    <cellStyle name="Обычный 53 2 13 3 2 2 2" xfId="20695" xr:uid="{00000000-0005-0000-0000-0000AF500000}"/>
    <cellStyle name="Обычный 53 2 13 3 2 2 2 2" xfId="20696" xr:uid="{00000000-0005-0000-0000-0000B0500000}"/>
    <cellStyle name="Обычный 53 2 13 3 2 2 3" xfId="20697" xr:uid="{00000000-0005-0000-0000-0000B1500000}"/>
    <cellStyle name="Обычный 53 2 13 3 2 3" xfId="20698" xr:uid="{00000000-0005-0000-0000-0000B2500000}"/>
    <cellStyle name="Обычный 53 2 13 3 2 3 2" xfId="20699" xr:uid="{00000000-0005-0000-0000-0000B3500000}"/>
    <cellStyle name="Обычный 53 2 13 3 2 4" xfId="20700" xr:uid="{00000000-0005-0000-0000-0000B4500000}"/>
    <cellStyle name="Обычный 53 2 13 3 3" xfId="20701" xr:uid="{00000000-0005-0000-0000-0000B5500000}"/>
    <cellStyle name="Обычный 53 2 13 3 3 2" xfId="20702" xr:uid="{00000000-0005-0000-0000-0000B6500000}"/>
    <cellStyle name="Обычный 53 2 13 3 3 2 2" xfId="20703" xr:uid="{00000000-0005-0000-0000-0000B7500000}"/>
    <cellStyle name="Обычный 53 2 13 3 3 3" xfId="20704" xr:uid="{00000000-0005-0000-0000-0000B8500000}"/>
    <cellStyle name="Обычный 53 2 13 3 4" xfId="20705" xr:uid="{00000000-0005-0000-0000-0000B9500000}"/>
    <cellStyle name="Обычный 53 2 13 3 4 2" xfId="20706" xr:uid="{00000000-0005-0000-0000-0000BA500000}"/>
    <cellStyle name="Обычный 53 2 13 3 4 2 2" xfId="20707" xr:uid="{00000000-0005-0000-0000-0000BB500000}"/>
    <cellStyle name="Обычный 53 2 13 3 4 3" xfId="20708" xr:uid="{00000000-0005-0000-0000-0000BC500000}"/>
    <cellStyle name="Обычный 53 2 13 3 5" xfId="20709" xr:uid="{00000000-0005-0000-0000-0000BD500000}"/>
    <cellStyle name="Обычный 53 2 13 3 5 2" xfId="20710" xr:uid="{00000000-0005-0000-0000-0000BE500000}"/>
    <cellStyle name="Обычный 53 2 13 3 6" xfId="20711" xr:uid="{00000000-0005-0000-0000-0000BF500000}"/>
    <cellStyle name="Обычный 53 2 13 4" xfId="20712" xr:uid="{00000000-0005-0000-0000-0000C0500000}"/>
    <cellStyle name="Обычный 53 2 13 4 2" xfId="20713" xr:uid="{00000000-0005-0000-0000-0000C1500000}"/>
    <cellStyle name="Обычный 53 2 13 4 2 2" xfId="20714" xr:uid="{00000000-0005-0000-0000-0000C2500000}"/>
    <cellStyle name="Обычный 53 2 13 4 2 2 2" xfId="20715" xr:uid="{00000000-0005-0000-0000-0000C3500000}"/>
    <cellStyle name="Обычный 53 2 13 4 2 3" xfId="20716" xr:uid="{00000000-0005-0000-0000-0000C4500000}"/>
    <cellStyle name="Обычный 53 2 13 4 3" xfId="20717" xr:uid="{00000000-0005-0000-0000-0000C5500000}"/>
    <cellStyle name="Обычный 53 2 13 4 3 2" xfId="20718" xr:uid="{00000000-0005-0000-0000-0000C6500000}"/>
    <cellStyle name="Обычный 53 2 13 4 4" xfId="20719" xr:uid="{00000000-0005-0000-0000-0000C7500000}"/>
    <cellStyle name="Обычный 53 2 13 5" xfId="20720" xr:uid="{00000000-0005-0000-0000-0000C8500000}"/>
    <cellStyle name="Обычный 53 2 13 5 2" xfId="20721" xr:uid="{00000000-0005-0000-0000-0000C9500000}"/>
    <cellStyle name="Обычный 53 2 13 5 2 2" xfId="20722" xr:uid="{00000000-0005-0000-0000-0000CA500000}"/>
    <cellStyle name="Обычный 53 2 13 5 3" xfId="20723" xr:uid="{00000000-0005-0000-0000-0000CB500000}"/>
    <cellStyle name="Обычный 53 2 13 6" xfId="20724" xr:uid="{00000000-0005-0000-0000-0000CC500000}"/>
    <cellStyle name="Обычный 53 2 13 6 2" xfId="20725" xr:uid="{00000000-0005-0000-0000-0000CD500000}"/>
    <cellStyle name="Обычный 53 2 13 6 2 2" xfId="20726" xr:uid="{00000000-0005-0000-0000-0000CE500000}"/>
    <cellStyle name="Обычный 53 2 13 6 3" xfId="20727" xr:uid="{00000000-0005-0000-0000-0000CF500000}"/>
    <cellStyle name="Обычный 53 2 13 7" xfId="20728" xr:uid="{00000000-0005-0000-0000-0000D0500000}"/>
    <cellStyle name="Обычный 53 2 13 7 2" xfId="20729" xr:uid="{00000000-0005-0000-0000-0000D1500000}"/>
    <cellStyle name="Обычный 53 2 13 8" xfId="20730" xr:uid="{00000000-0005-0000-0000-0000D2500000}"/>
    <cellStyle name="Обычный 53 2 14" xfId="20731" xr:uid="{00000000-0005-0000-0000-0000D3500000}"/>
    <cellStyle name="Обычный 53 2 14 2" xfId="20732" xr:uid="{00000000-0005-0000-0000-0000D4500000}"/>
    <cellStyle name="Обычный 53 2 14 2 2" xfId="20733" xr:uid="{00000000-0005-0000-0000-0000D5500000}"/>
    <cellStyle name="Обычный 53 2 14 2 2 2" xfId="20734" xr:uid="{00000000-0005-0000-0000-0000D6500000}"/>
    <cellStyle name="Обычный 53 2 14 2 2 2 2" xfId="20735" xr:uid="{00000000-0005-0000-0000-0000D7500000}"/>
    <cellStyle name="Обычный 53 2 14 2 2 2 2 2" xfId="20736" xr:uid="{00000000-0005-0000-0000-0000D8500000}"/>
    <cellStyle name="Обычный 53 2 14 2 2 2 3" xfId="20737" xr:uid="{00000000-0005-0000-0000-0000D9500000}"/>
    <cellStyle name="Обычный 53 2 14 2 2 3" xfId="20738" xr:uid="{00000000-0005-0000-0000-0000DA500000}"/>
    <cellStyle name="Обычный 53 2 14 2 2 3 2" xfId="20739" xr:uid="{00000000-0005-0000-0000-0000DB500000}"/>
    <cellStyle name="Обычный 53 2 14 2 2 4" xfId="20740" xr:uid="{00000000-0005-0000-0000-0000DC500000}"/>
    <cellStyle name="Обычный 53 2 14 2 3" xfId="20741" xr:uid="{00000000-0005-0000-0000-0000DD500000}"/>
    <cellStyle name="Обычный 53 2 14 2 3 2" xfId="20742" xr:uid="{00000000-0005-0000-0000-0000DE500000}"/>
    <cellStyle name="Обычный 53 2 14 2 3 2 2" xfId="20743" xr:uid="{00000000-0005-0000-0000-0000DF500000}"/>
    <cellStyle name="Обычный 53 2 14 2 3 3" xfId="20744" xr:uid="{00000000-0005-0000-0000-0000E0500000}"/>
    <cellStyle name="Обычный 53 2 14 2 4" xfId="20745" xr:uid="{00000000-0005-0000-0000-0000E1500000}"/>
    <cellStyle name="Обычный 53 2 14 2 4 2" xfId="20746" xr:uid="{00000000-0005-0000-0000-0000E2500000}"/>
    <cellStyle name="Обычный 53 2 14 2 4 2 2" xfId="20747" xr:uid="{00000000-0005-0000-0000-0000E3500000}"/>
    <cellStyle name="Обычный 53 2 14 2 4 3" xfId="20748" xr:uid="{00000000-0005-0000-0000-0000E4500000}"/>
    <cellStyle name="Обычный 53 2 14 2 5" xfId="20749" xr:uid="{00000000-0005-0000-0000-0000E5500000}"/>
    <cellStyle name="Обычный 53 2 14 2 5 2" xfId="20750" xr:uid="{00000000-0005-0000-0000-0000E6500000}"/>
    <cellStyle name="Обычный 53 2 14 2 6" xfId="20751" xr:uid="{00000000-0005-0000-0000-0000E7500000}"/>
    <cellStyle name="Обычный 53 2 14 3" xfId="20752" xr:uid="{00000000-0005-0000-0000-0000E8500000}"/>
    <cellStyle name="Обычный 53 2 14 3 2" xfId="20753" xr:uid="{00000000-0005-0000-0000-0000E9500000}"/>
    <cellStyle name="Обычный 53 2 14 3 2 2" xfId="20754" xr:uid="{00000000-0005-0000-0000-0000EA500000}"/>
    <cellStyle name="Обычный 53 2 14 3 2 2 2" xfId="20755" xr:uid="{00000000-0005-0000-0000-0000EB500000}"/>
    <cellStyle name="Обычный 53 2 14 3 2 3" xfId="20756" xr:uid="{00000000-0005-0000-0000-0000EC500000}"/>
    <cellStyle name="Обычный 53 2 14 3 3" xfId="20757" xr:uid="{00000000-0005-0000-0000-0000ED500000}"/>
    <cellStyle name="Обычный 53 2 14 3 3 2" xfId="20758" xr:uid="{00000000-0005-0000-0000-0000EE500000}"/>
    <cellStyle name="Обычный 53 2 14 3 4" xfId="20759" xr:uid="{00000000-0005-0000-0000-0000EF500000}"/>
    <cellStyle name="Обычный 53 2 14 4" xfId="20760" xr:uid="{00000000-0005-0000-0000-0000F0500000}"/>
    <cellStyle name="Обычный 53 2 14 4 2" xfId="20761" xr:uid="{00000000-0005-0000-0000-0000F1500000}"/>
    <cellStyle name="Обычный 53 2 14 4 2 2" xfId="20762" xr:uid="{00000000-0005-0000-0000-0000F2500000}"/>
    <cellStyle name="Обычный 53 2 14 4 3" xfId="20763" xr:uid="{00000000-0005-0000-0000-0000F3500000}"/>
    <cellStyle name="Обычный 53 2 14 5" xfId="20764" xr:uid="{00000000-0005-0000-0000-0000F4500000}"/>
    <cellStyle name="Обычный 53 2 14 5 2" xfId="20765" xr:uid="{00000000-0005-0000-0000-0000F5500000}"/>
    <cellStyle name="Обычный 53 2 14 5 2 2" xfId="20766" xr:uid="{00000000-0005-0000-0000-0000F6500000}"/>
    <cellStyle name="Обычный 53 2 14 5 3" xfId="20767" xr:uid="{00000000-0005-0000-0000-0000F7500000}"/>
    <cellStyle name="Обычный 53 2 14 6" xfId="20768" xr:uid="{00000000-0005-0000-0000-0000F8500000}"/>
    <cellStyle name="Обычный 53 2 14 6 2" xfId="20769" xr:uid="{00000000-0005-0000-0000-0000F9500000}"/>
    <cellStyle name="Обычный 53 2 14 7" xfId="20770" xr:uid="{00000000-0005-0000-0000-0000FA500000}"/>
    <cellStyle name="Обычный 53 2 15" xfId="20771" xr:uid="{00000000-0005-0000-0000-0000FB500000}"/>
    <cellStyle name="Обычный 53 2 15 2" xfId="20772" xr:uid="{00000000-0005-0000-0000-0000FC500000}"/>
    <cellStyle name="Обычный 53 2 15 2 2" xfId="20773" xr:uid="{00000000-0005-0000-0000-0000FD500000}"/>
    <cellStyle name="Обычный 53 2 15 2 2 2" xfId="20774" xr:uid="{00000000-0005-0000-0000-0000FE500000}"/>
    <cellStyle name="Обычный 53 2 15 2 2 2 2" xfId="20775" xr:uid="{00000000-0005-0000-0000-0000FF500000}"/>
    <cellStyle name="Обычный 53 2 15 2 2 2 2 2" xfId="20776" xr:uid="{00000000-0005-0000-0000-000000510000}"/>
    <cellStyle name="Обычный 53 2 15 2 2 2 3" xfId="20777" xr:uid="{00000000-0005-0000-0000-000001510000}"/>
    <cellStyle name="Обычный 53 2 15 2 2 3" xfId="20778" xr:uid="{00000000-0005-0000-0000-000002510000}"/>
    <cellStyle name="Обычный 53 2 15 2 2 3 2" xfId="20779" xr:uid="{00000000-0005-0000-0000-000003510000}"/>
    <cellStyle name="Обычный 53 2 15 2 2 4" xfId="20780" xr:uid="{00000000-0005-0000-0000-000004510000}"/>
    <cellStyle name="Обычный 53 2 15 2 3" xfId="20781" xr:uid="{00000000-0005-0000-0000-000005510000}"/>
    <cellStyle name="Обычный 53 2 15 2 3 2" xfId="20782" xr:uid="{00000000-0005-0000-0000-000006510000}"/>
    <cellStyle name="Обычный 53 2 15 2 3 2 2" xfId="20783" xr:uid="{00000000-0005-0000-0000-000007510000}"/>
    <cellStyle name="Обычный 53 2 15 2 3 3" xfId="20784" xr:uid="{00000000-0005-0000-0000-000008510000}"/>
    <cellStyle name="Обычный 53 2 15 2 4" xfId="20785" xr:uid="{00000000-0005-0000-0000-000009510000}"/>
    <cellStyle name="Обычный 53 2 15 2 4 2" xfId="20786" xr:uid="{00000000-0005-0000-0000-00000A510000}"/>
    <cellStyle name="Обычный 53 2 15 2 4 2 2" xfId="20787" xr:uid="{00000000-0005-0000-0000-00000B510000}"/>
    <cellStyle name="Обычный 53 2 15 2 4 3" xfId="20788" xr:uid="{00000000-0005-0000-0000-00000C510000}"/>
    <cellStyle name="Обычный 53 2 15 2 5" xfId="20789" xr:uid="{00000000-0005-0000-0000-00000D510000}"/>
    <cellStyle name="Обычный 53 2 15 2 5 2" xfId="20790" xr:uid="{00000000-0005-0000-0000-00000E510000}"/>
    <cellStyle name="Обычный 53 2 15 2 6" xfId="20791" xr:uid="{00000000-0005-0000-0000-00000F510000}"/>
    <cellStyle name="Обычный 53 2 15 3" xfId="20792" xr:uid="{00000000-0005-0000-0000-000010510000}"/>
    <cellStyle name="Обычный 53 2 15 3 2" xfId="20793" xr:uid="{00000000-0005-0000-0000-000011510000}"/>
    <cellStyle name="Обычный 53 2 15 3 2 2" xfId="20794" xr:uid="{00000000-0005-0000-0000-000012510000}"/>
    <cellStyle name="Обычный 53 2 15 3 2 2 2" xfId="20795" xr:uid="{00000000-0005-0000-0000-000013510000}"/>
    <cellStyle name="Обычный 53 2 15 3 2 3" xfId="20796" xr:uid="{00000000-0005-0000-0000-000014510000}"/>
    <cellStyle name="Обычный 53 2 15 3 3" xfId="20797" xr:uid="{00000000-0005-0000-0000-000015510000}"/>
    <cellStyle name="Обычный 53 2 15 3 3 2" xfId="20798" xr:uid="{00000000-0005-0000-0000-000016510000}"/>
    <cellStyle name="Обычный 53 2 15 3 4" xfId="20799" xr:uid="{00000000-0005-0000-0000-000017510000}"/>
    <cellStyle name="Обычный 53 2 15 4" xfId="20800" xr:uid="{00000000-0005-0000-0000-000018510000}"/>
    <cellStyle name="Обычный 53 2 15 4 2" xfId="20801" xr:uid="{00000000-0005-0000-0000-000019510000}"/>
    <cellStyle name="Обычный 53 2 15 4 2 2" xfId="20802" xr:uid="{00000000-0005-0000-0000-00001A510000}"/>
    <cellStyle name="Обычный 53 2 15 4 3" xfId="20803" xr:uid="{00000000-0005-0000-0000-00001B510000}"/>
    <cellStyle name="Обычный 53 2 15 5" xfId="20804" xr:uid="{00000000-0005-0000-0000-00001C510000}"/>
    <cellStyle name="Обычный 53 2 15 5 2" xfId="20805" xr:uid="{00000000-0005-0000-0000-00001D510000}"/>
    <cellStyle name="Обычный 53 2 15 5 2 2" xfId="20806" xr:uid="{00000000-0005-0000-0000-00001E510000}"/>
    <cellStyle name="Обычный 53 2 15 5 3" xfId="20807" xr:uid="{00000000-0005-0000-0000-00001F510000}"/>
    <cellStyle name="Обычный 53 2 15 6" xfId="20808" xr:uid="{00000000-0005-0000-0000-000020510000}"/>
    <cellStyle name="Обычный 53 2 15 6 2" xfId="20809" xr:uid="{00000000-0005-0000-0000-000021510000}"/>
    <cellStyle name="Обычный 53 2 15 7" xfId="20810" xr:uid="{00000000-0005-0000-0000-000022510000}"/>
    <cellStyle name="Обычный 53 2 16" xfId="20811" xr:uid="{00000000-0005-0000-0000-000023510000}"/>
    <cellStyle name="Обычный 53 2 16 2" xfId="20812" xr:uid="{00000000-0005-0000-0000-000024510000}"/>
    <cellStyle name="Обычный 53 2 16 2 2" xfId="20813" xr:uid="{00000000-0005-0000-0000-000025510000}"/>
    <cellStyle name="Обычный 53 2 16 2 2 2" xfId="20814" xr:uid="{00000000-0005-0000-0000-000026510000}"/>
    <cellStyle name="Обычный 53 2 16 2 2 2 2" xfId="20815" xr:uid="{00000000-0005-0000-0000-000027510000}"/>
    <cellStyle name="Обычный 53 2 16 2 2 2 2 2" xfId="20816" xr:uid="{00000000-0005-0000-0000-000028510000}"/>
    <cellStyle name="Обычный 53 2 16 2 2 2 3" xfId="20817" xr:uid="{00000000-0005-0000-0000-000029510000}"/>
    <cellStyle name="Обычный 53 2 16 2 2 3" xfId="20818" xr:uid="{00000000-0005-0000-0000-00002A510000}"/>
    <cellStyle name="Обычный 53 2 16 2 2 3 2" xfId="20819" xr:uid="{00000000-0005-0000-0000-00002B510000}"/>
    <cellStyle name="Обычный 53 2 16 2 2 4" xfId="20820" xr:uid="{00000000-0005-0000-0000-00002C510000}"/>
    <cellStyle name="Обычный 53 2 16 2 3" xfId="20821" xr:uid="{00000000-0005-0000-0000-00002D510000}"/>
    <cellStyle name="Обычный 53 2 16 2 3 2" xfId="20822" xr:uid="{00000000-0005-0000-0000-00002E510000}"/>
    <cellStyle name="Обычный 53 2 16 2 3 2 2" xfId="20823" xr:uid="{00000000-0005-0000-0000-00002F510000}"/>
    <cellStyle name="Обычный 53 2 16 2 3 3" xfId="20824" xr:uid="{00000000-0005-0000-0000-000030510000}"/>
    <cellStyle name="Обычный 53 2 16 2 4" xfId="20825" xr:uid="{00000000-0005-0000-0000-000031510000}"/>
    <cellStyle name="Обычный 53 2 16 2 4 2" xfId="20826" xr:uid="{00000000-0005-0000-0000-000032510000}"/>
    <cellStyle name="Обычный 53 2 16 2 4 2 2" xfId="20827" xr:uid="{00000000-0005-0000-0000-000033510000}"/>
    <cellStyle name="Обычный 53 2 16 2 4 3" xfId="20828" xr:uid="{00000000-0005-0000-0000-000034510000}"/>
    <cellStyle name="Обычный 53 2 16 2 5" xfId="20829" xr:uid="{00000000-0005-0000-0000-000035510000}"/>
    <cellStyle name="Обычный 53 2 16 2 5 2" xfId="20830" xr:uid="{00000000-0005-0000-0000-000036510000}"/>
    <cellStyle name="Обычный 53 2 16 2 6" xfId="20831" xr:uid="{00000000-0005-0000-0000-000037510000}"/>
    <cellStyle name="Обычный 53 2 16 3" xfId="20832" xr:uid="{00000000-0005-0000-0000-000038510000}"/>
    <cellStyle name="Обычный 53 2 16 3 2" xfId="20833" xr:uid="{00000000-0005-0000-0000-000039510000}"/>
    <cellStyle name="Обычный 53 2 16 3 2 2" xfId="20834" xr:uid="{00000000-0005-0000-0000-00003A510000}"/>
    <cellStyle name="Обычный 53 2 16 3 2 2 2" xfId="20835" xr:uid="{00000000-0005-0000-0000-00003B510000}"/>
    <cellStyle name="Обычный 53 2 16 3 2 3" xfId="20836" xr:uid="{00000000-0005-0000-0000-00003C510000}"/>
    <cellStyle name="Обычный 53 2 16 3 3" xfId="20837" xr:uid="{00000000-0005-0000-0000-00003D510000}"/>
    <cellStyle name="Обычный 53 2 16 3 3 2" xfId="20838" xr:uid="{00000000-0005-0000-0000-00003E510000}"/>
    <cellStyle name="Обычный 53 2 16 3 4" xfId="20839" xr:uid="{00000000-0005-0000-0000-00003F510000}"/>
    <cellStyle name="Обычный 53 2 16 4" xfId="20840" xr:uid="{00000000-0005-0000-0000-000040510000}"/>
    <cellStyle name="Обычный 53 2 16 4 2" xfId="20841" xr:uid="{00000000-0005-0000-0000-000041510000}"/>
    <cellStyle name="Обычный 53 2 16 4 2 2" xfId="20842" xr:uid="{00000000-0005-0000-0000-000042510000}"/>
    <cellStyle name="Обычный 53 2 16 4 3" xfId="20843" xr:uid="{00000000-0005-0000-0000-000043510000}"/>
    <cellStyle name="Обычный 53 2 16 5" xfId="20844" xr:uid="{00000000-0005-0000-0000-000044510000}"/>
    <cellStyle name="Обычный 53 2 16 5 2" xfId="20845" xr:uid="{00000000-0005-0000-0000-000045510000}"/>
    <cellStyle name="Обычный 53 2 16 5 2 2" xfId="20846" xr:uid="{00000000-0005-0000-0000-000046510000}"/>
    <cellStyle name="Обычный 53 2 16 5 3" xfId="20847" xr:uid="{00000000-0005-0000-0000-000047510000}"/>
    <cellStyle name="Обычный 53 2 16 6" xfId="20848" xr:uid="{00000000-0005-0000-0000-000048510000}"/>
    <cellStyle name="Обычный 53 2 16 6 2" xfId="20849" xr:uid="{00000000-0005-0000-0000-000049510000}"/>
    <cellStyle name="Обычный 53 2 16 7" xfId="20850" xr:uid="{00000000-0005-0000-0000-00004A510000}"/>
    <cellStyle name="Обычный 53 2 17" xfId="20851" xr:uid="{00000000-0005-0000-0000-00004B510000}"/>
    <cellStyle name="Обычный 53 2 17 2" xfId="20852" xr:uid="{00000000-0005-0000-0000-00004C510000}"/>
    <cellStyle name="Обычный 53 2 17 2 2" xfId="20853" xr:uid="{00000000-0005-0000-0000-00004D510000}"/>
    <cellStyle name="Обычный 53 2 17 2 2 2" xfId="20854" xr:uid="{00000000-0005-0000-0000-00004E510000}"/>
    <cellStyle name="Обычный 53 2 17 2 2 2 2" xfId="20855" xr:uid="{00000000-0005-0000-0000-00004F510000}"/>
    <cellStyle name="Обычный 53 2 17 2 2 2 2 2" xfId="20856" xr:uid="{00000000-0005-0000-0000-000050510000}"/>
    <cellStyle name="Обычный 53 2 17 2 2 2 3" xfId="20857" xr:uid="{00000000-0005-0000-0000-000051510000}"/>
    <cellStyle name="Обычный 53 2 17 2 2 3" xfId="20858" xr:uid="{00000000-0005-0000-0000-000052510000}"/>
    <cellStyle name="Обычный 53 2 17 2 2 3 2" xfId="20859" xr:uid="{00000000-0005-0000-0000-000053510000}"/>
    <cellStyle name="Обычный 53 2 17 2 2 4" xfId="20860" xr:uid="{00000000-0005-0000-0000-000054510000}"/>
    <cellStyle name="Обычный 53 2 17 2 3" xfId="20861" xr:uid="{00000000-0005-0000-0000-000055510000}"/>
    <cellStyle name="Обычный 53 2 17 2 3 2" xfId="20862" xr:uid="{00000000-0005-0000-0000-000056510000}"/>
    <cellStyle name="Обычный 53 2 17 2 3 2 2" xfId="20863" xr:uid="{00000000-0005-0000-0000-000057510000}"/>
    <cellStyle name="Обычный 53 2 17 2 3 3" xfId="20864" xr:uid="{00000000-0005-0000-0000-000058510000}"/>
    <cellStyle name="Обычный 53 2 17 2 4" xfId="20865" xr:uid="{00000000-0005-0000-0000-000059510000}"/>
    <cellStyle name="Обычный 53 2 17 2 4 2" xfId="20866" xr:uid="{00000000-0005-0000-0000-00005A510000}"/>
    <cellStyle name="Обычный 53 2 17 2 4 2 2" xfId="20867" xr:uid="{00000000-0005-0000-0000-00005B510000}"/>
    <cellStyle name="Обычный 53 2 17 2 4 3" xfId="20868" xr:uid="{00000000-0005-0000-0000-00005C510000}"/>
    <cellStyle name="Обычный 53 2 17 2 5" xfId="20869" xr:uid="{00000000-0005-0000-0000-00005D510000}"/>
    <cellStyle name="Обычный 53 2 17 2 5 2" xfId="20870" xr:uid="{00000000-0005-0000-0000-00005E510000}"/>
    <cellStyle name="Обычный 53 2 17 2 6" xfId="20871" xr:uid="{00000000-0005-0000-0000-00005F510000}"/>
    <cellStyle name="Обычный 53 2 17 3" xfId="20872" xr:uid="{00000000-0005-0000-0000-000060510000}"/>
    <cellStyle name="Обычный 53 2 17 3 2" xfId="20873" xr:uid="{00000000-0005-0000-0000-000061510000}"/>
    <cellStyle name="Обычный 53 2 17 3 2 2" xfId="20874" xr:uid="{00000000-0005-0000-0000-000062510000}"/>
    <cellStyle name="Обычный 53 2 17 3 2 2 2" xfId="20875" xr:uid="{00000000-0005-0000-0000-000063510000}"/>
    <cellStyle name="Обычный 53 2 17 3 2 3" xfId="20876" xr:uid="{00000000-0005-0000-0000-000064510000}"/>
    <cellStyle name="Обычный 53 2 17 3 3" xfId="20877" xr:uid="{00000000-0005-0000-0000-000065510000}"/>
    <cellStyle name="Обычный 53 2 17 3 3 2" xfId="20878" xr:uid="{00000000-0005-0000-0000-000066510000}"/>
    <cellStyle name="Обычный 53 2 17 3 4" xfId="20879" xr:uid="{00000000-0005-0000-0000-000067510000}"/>
    <cellStyle name="Обычный 53 2 17 4" xfId="20880" xr:uid="{00000000-0005-0000-0000-000068510000}"/>
    <cellStyle name="Обычный 53 2 17 4 2" xfId="20881" xr:uid="{00000000-0005-0000-0000-000069510000}"/>
    <cellStyle name="Обычный 53 2 17 4 2 2" xfId="20882" xr:uid="{00000000-0005-0000-0000-00006A510000}"/>
    <cellStyle name="Обычный 53 2 17 4 3" xfId="20883" xr:uid="{00000000-0005-0000-0000-00006B510000}"/>
    <cellStyle name="Обычный 53 2 17 5" xfId="20884" xr:uid="{00000000-0005-0000-0000-00006C510000}"/>
    <cellStyle name="Обычный 53 2 17 5 2" xfId="20885" xr:uid="{00000000-0005-0000-0000-00006D510000}"/>
    <cellStyle name="Обычный 53 2 17 5 2 2" xfId="20886" xr:uid="{00000000-0005-0000-0000-00006E510000}"/>
    <cellStyle name="Обычный 53 2 17 5 3" xfId="20887" xr:uid="{00000000-0005-0000-0000-00006F510000}"/>
    <cellStyle name="Обычный 53 2 17 6" xfId="20888" xr:uid="{00000000-0005-0000-0000-000070510000}"/>
    <cellStyle name="Обычный 53 2 17 6 2" xfId="20889" xr:uid="{00000000-0005-0000-0000-000071510000}"/>
    <cellStyle name="Обычный 53 2 17 7" xfId="20890" xr:uid="{00000000-0005-0000-0000-000072510000}"/>
    <cellStyle name="Обычный 53 2 18" xfId="20891" xr:uid="{00000000-0005-0000-0000-000073510000}"/>
    <cellStyle name="Обычный 53 2 18 2" xfId="20892" xr:uid="{00000000-0005-0000-0000-000074510000}"/>
    <cellStyle name="Обычный 53 2 18 2 2" xfId="20893" xr:uid="{00000000-0005-0000-0000-000075510000}"/>
    <cellStyle name="Обычный 53 2 18 2 2 2" xfId="20894" xr:uid="{00000000-0005-0000-0000-000076510000}"/>
    <cellStyle name="Обычный 53 2 18 2 2 2 2" xfId="20895" xr:uid="{00000000-0005-0000-0000-000077510000}"/>
    <cellStyle name="Обычный 53 2 18 2 2 2 2 2" xfId="20896" xr:uid="{00000000-0005-0000-0000-000078510000}"/>
    <cellStyle name="Обычный 53 2 18 2 2 2 3" xfId="20897" xr:uid="{00000000-0005-0000-0000-000079510000}"/>
    <cellStyle name="Обычный 53 2 18 2 2 3" xfId="20898" xr:uid="{00000000-0005-0000-0000-00007A510000}"/>
    <cellStyle name="Обычный 53 2 18 2 2 3 2" xfId="20899" xr:uid="{00000000-0005-0000-0000-00007B510000}"/>
    <cellStyle name="Обычный 53 2 18 2 2 4" xfId="20900" xr:uid="{00000000-0005-0000-0000-00007C510000}"/>
    <cellStyle name="Обычный 53 2 18 2 3" xfId="20901" xr:uid="{00000000-0005-0000-0000-00007D510000}"/>
    <cellStyle name="Обычный 53 2 18 2 3 2" xfId="20902" xr:uid="{00000000-0005-0000-0000-00007E510000}"/>
    <cellStyle name="Обычный 53 2 18 2 3 2 2" xfId="20903" xr:uid="{00000000-0005-0000-0000-00007F510000}"/>
    <cellStyle name="Обычный 53 2 18 2 3 3" xfId="20904" xr:uid="{00000000-0005-0000-0000-000080510000}"/>
    <cellStyle name="Обычный 53 2 18 2 4" xfId="20905" xr:uid="{00000000-0005-0000-0000-000081510000}"/>
    <cellStyle name="Обычный 53 2 18 2 4 2" xfId="20906" xr:uid="{00000000-0005-0000-0000-000082510000}"/>
    <cellStyle name="Обычный 53 2 18 2 4 2 2" xfId="20907" xr:uid="{00000000-0005-0000-0000-000083510000}"/>
    <cellStyle name="Обычный 53 2 18 2 4 3" xfId="20908" xr:uid="{00000000-0005-0000-0000-000084510000}"/>
    <cellStyle name="Обычный 53 2 18 2 5" xfId="20909" xr:uid="{00000000-0005-0000-0000-000085510000}"/>
    <cellStyle name="Обычный 53 2 18 2 5 2" xfId="20910" xr:uid="{00000000-0005-0000-0000-000086510000}"/>
    <cellStyle name="Обычный 53 2 18 2 6" xfId="20911" xr:uid="{00000000-0005-0000-0000-000087510000}"/>
    <cellStyle name="Обычный 53 2 18 3" xfId="20912" xr:uid="{00000000-0005-0000-0000-000088510000}"/>
    <cellStyle name="Обычный 53 2 18 3 2" xfId="20913" xr:uid="{00000000-0005-0000-0000-000089510000}"/>
    <cellStyle name="Обычный 53 2 18 3 2 2" xfId="20914" xr:uid="{00000000-0005-0000-0000-00008A510000}"/>
    <cellStyle name="Обычный 53 2 18 3 2 2 2" xfId="20915" xr:uid="{00000000-0005-0000-0000-00008B510000}"/>
    <cellStyle name="Обычный 53 2 18 3 2 3" xfId="20916" xr:uid="{00000000-0005-0000-0000-00008C510000}"/>
    <cellStyle name="Обычный 53 2 18 3 3" xfId="20917" xr:uid="{00000000-0005-0000-0000-00008D510000}"/>
    <cellStyle name="Обычный 53 2 18 3 3 2" xfId="20918" xr:uid="{00000000-0005-0000-0000-00008E510000}"/>
    <cellStyle name="Обычный 53 2 18 3 4" xfId="20919" xr:uid="{00000000-0005-0000-0000-00008F510000}"/>
    <cellStyle name="Обычный 53 2 18 4" xfId="20920" xr:uid="{00000000-0005-0000-0000-000090510000}"/>
    <cellStyle name="Обычный 53 2 18 4 2" xfId="20921" xr:uid="{00000000-0005-0000-0000-000091510000}"/>
    <cellStyle name="Обычный 53 2 18 4 2 2" xfId="20922" xr:uid="{00000000-0005-0000-0000-000092510000}"/>
    <cellStyle name="Обычный 53 2 18 4 3" xfId="20923" xr:uid="{00000000-0005-0000-0000-000093510000}"/>
    <cellStyle name="Обычный 53 2 18 5" xfId="20924" xr:uid="{00000000-0005-0000-0000-000094510000}"/>
    <cellStyle name="Обычный 53 2 18 5 2" xfId="20925" xr:uid="{00000000-0005-0000-0000-000095510000}"/>
    <cellStyle name="Обычный 53 2 18 5 2 2" xfId="20926" xr:uid="{00000000-0005-0000-0000-000096510000}"/>
    <cellStyle name="Обычный 53 2 18 5 3" xfId="20927" xr:uid="{00000000-0005-0000-0000-000097510000}"/>
    <cellStyle name="Обычный 53 2 18 6" xfId="20928" xr:uid="{00000000-0005-0000-0000-000098510000}"/>
    <cellStyle name="Обычный 53 2 18 6 2" xfId="20929" xr:uid="{00000000-0005-0000-0000-000099510000}"/>
    <cellStyle name="Обычный 53 2 18 7" xfId="20930" xr:uid="{00000000-0005-0000-0000-00009A510000}"/>
    <cellStyle name="Обычный 53 2 19" xfId="20931" xr:uid="{00000000-0005-0000-0000-00009B510000}"/>
    <cellStyle name="Обычный 53 2 19 2" xfId="20932" xr:uid="{00000000-0005-0000-0000-00009C510000}"/>
    <cellStyle name="Обычный 53 2 19 2 2" xfId="20933" xr:uid="{00000000-0005-0000-0000-00009D510000}"/>
    <cellStyle name="Обычный 53 2 19 2 2 2" xfId="20934" xr:uid="{00000000-0005-0000-0000-00009E510000}"/>
    <cellStyle name="Обычный 53 2 19 2 2 2 2" xfId="20935" xr:uid="{00000000-0005-0000-0000-00009F510000}"/>
    <cellStyle name="Обычный 53 2 19 2 2 3" xfId="20936" xr:uid="{00000000-0005-0000-0000-0000A0510000}"/>
    <cellStyle name="Обычный 53 2 19 2 3" xfId="20937" xr:uid="{00000000-0005-0000-0000-0000A1510000}"/>
    <cellStyle name="Обычный 53 2 19 2 3 2" xfId="20938" xr:uid="{00000000-0005-0000-0000-0000A2510000}"/>
    <cellStyle name="Обычный 53 2 19 2 3 2 2" xfId="20939" xr:uid="{00000000-0005-0000-0000-0000A3510000}"/>
    <cellStyle name="Обычный 53 2 19 2 3 3" xfId="20940" xr:uid="{00000000-0005-0000-0000-0000A4510000}"/>
    <cellStyle name="Обычный 53 2 19 2 4" xfId="20941" xr:uid="{00000000-0005-0000-0000-0000A5510000}"/>
    <cellStyle name="Обычный 53 2 19 2 4 2" xfId="20942" xr:uid="{00000000-0005-0000-0000-0000A6510000}"/>
    <cellStyle name="Обычный 53 2 19 2 5" xfId="20943" xr:uid="{00000000-0005-0000-0000-0000A7510000}"/>
    <cellStyle name="Обычный 53 2 19 3" xfId="20944" xr:uid="{00000000-0005-0000-0000-0000A8510000}"/>
    <cellStyle name="Обычный 53 2 19 3 2" xfId="20945" xr:uid="{00000000-0005-0000-0000-0000A9510000}"/>
    <cellStyle name="Обычный 53 2 19 3 2 2" xfId="20946" xr:uid="{00000000-0005-0000-0000-0000AA510000}"/>
    <cellStyle name="Обычный 53 2 19 3 2 2 2" xfId="20947" xr:uid="{00000000-0005-0000-0000-0000AB510000}"/>
    <cellStyle name="Обычный 53 2 19 3 2 3" xfId="20948" xr:uid="{00000000-0005-0000-0000-0000AC510000}"/>
    <cellStyle name="Обычный 53 2 19 3 3" xfId="20949" xr:uid="{00000000-0005-0000-0000-0000AD510000}"/>
    <cellStyle name="Обычный 53 2 19 3 3 2" xfId="20950" xr:uid="{00000000-0005-0000-0000-0000AE510000}"/>
    <cellStyle name="Обычный 53 2 19 3 4" xfId="20951" xr:uid="{00000000-0005-0000-0000-0000AF510000}"/>
    <cellStyle name="Обычный 53 2 19 4" xfId="20952" xr:uid="{00000000-0005-0000-0000-0000B0510000}"/>
    <cellStyle name="Обычный 53 2 19 4 2" xfId="20953" xr:uid="{00000000-0005-0000-0000-0000B1510000}"/>
    <cellStyle name="Обычный 53 2 19 4 2 2" xfId="20954" xr:uid="{00000000-0005-0000-0000-0000B2510000}"/>
    <cellStyle name="Обычный 53 2 19 4 3" xfId="20955" xr:uid="{00000000-0005-0000-0000-0000B3510000}"/>
    <cellStyle name="Обычный 53 2 19 5" xfId="20956" xr:uid="{00000000-0005-0000-0000-0000B4510000}"/>
    <cellStyle name="Обычный 53 2 19 5 2" xfId="20957" xr:uid="{00000000-0005-0000-0000-0000B5510000}"/>
    <cellStyle name="Обычный 53 2 19 5 2 2" xfId="20958" xr:uid="{00000000-0005-0000-0000-0000B6510000}"/>
    <cellStyle name="Обычный 53 2 19 5 3" xfId="20959" xr:uid="{00000000-0005-0000-0000-0000B7510000}"/>
    <cellStyle name="Обычный 53 2 19 6" xfId="20960" xr:uid="{00000000-0005-0000-0000-0000B8510000}"/>
    <cellStyle name="Обычный 53 2 19 6 2" xfId="20961" xr:uid="{00000000-0005-0000-0000-0000B9510000}"/>
    <cellStyle name="Обычный 53 2 19 7" xfId="20962" xr:uid="{00000000-0005-0000-0000-0000BA510000}"/>
    <cellStyle name="Обычный 53 2 2" xfId="20963" xr:uid="{00000000-0005-0000-0000-0000BB510000}"/>
    <cellStyle name="Обычный 53 2 2 10" xfId="20964" xr:uid="{00000000-0005-0000-0000-0000BC510000}"/>
    <cellStyle name="Обычный 53 2 2 10 2" xfId="20965" xr:uid="{00000000-0005-0000-0000-0000BD510000}"/>
    <cellStyle name="Обычный 53 2 2 10 2 2" xfId="20966" xr:uid="{00000000-0005-0000-0000-0000BE510000}"/>
    <cellStyle name="Обычный 53 2 2 10 3" xfId="20967" xr:uid="{00000000-0005-0000-0000-0000BF510000}"/>
    <cellStyle name="Обычный 53 2 2 11" xfId="20968" xr:uid="{00000000-0005-0000-0000-0000C0510000}"/>
    <cellStyle name="Обычный 53 2 2 11 2" xfId="20969" xr:uid="{00000000-0005-0000-0000-0000C1510000}"/>
    <cellStyle name="Обычный 53 2 2 11 2 2" xfId="20970" xr:uid="{00000000-0005-0000-0000-0000C2510000}"/>
    <cellStyle name="Обычный 53 2 2 11 3" xfId="20971" xr:uid="{00000000-0005-0000-0000-0000C3510000}"/>
    <cellStyle name="Обычный 53 2 2 12" xfId="20972" xr:uid="{00000000-0005-0000-0000-0000C4510000}"/>
    <cellStyle name="Обычный 53 2 2 12 2" xfId="20973" xr:uid="{00000000-0005-0000-0000-0000C5510000}"/>
    <cellStyle name="Обычный 53 2 2 12 2 2" xfId="20974" xr:uid="{00000000-0005-0000-0000-0000C6510000}"/>
    <cellStyle name="Обычный 53 2 2 12 3" xfId="20975" xr:uid="{00000000-0005-0000-0000-0000C7510000}"/>
    <cellStyle name="Обычный 53 2 2 13" xfId="20976" xr:uid="{00000000-0005-0000-0000-0000C8510000}"/>
    <cellStyle name="Обычный 53 2 2 13 2" xfId="20977" xr:uid="{00000000-0005-0000-0000-0000C9510000}"/>
    <cellStyle name="Обычный 53 2 2 13 2 2" xfId="20978" xr:uid="{00000000-0005-0000-0000-0000CA510000}"/>
    <cellStyle name="Обычный 53 2 2 13 3" xfId="20979" xr:uid="{00000000-0005-0000-0000-0000CB510000}"/>
    <cellStyle name="Обычный 53 2 2 14" xfId="20980" xr:uid="{00000000-0005-0000-0000-0000CC510000}"/>
    <cellStyle name="Обычный 53 2 2 14 2" xfId="20981" xr:uid="{00000000-0005-0000-0000-0000CD510000}"/>
    <cellStyle name="Обычный 53 2 2 15" xfId="20982" xr:uid="{00000000-0005-0000-0000-0000CE510000}"/>
    <cellStyle name="Обычный 53 2 2 2" xfId="20983" xr:uid="{00000000-0005-0000-0000-0000CF510000}"/>
    <cellStyle name="Обычный 53 2 2 2 10" xfId="20984" xr:uid="{00000000-0005-0000-0000-0000D0510000}"/>
    <cellStyle name="Обычный 53 2 2 2 10 2" xfId="20985" xr:uid="{00000000-0005-0000-0000-0000D1510000}"/>
    <cellStyle name="Обычный 53 2 2 2 10 2 2" xfId="20986" xr:uid="{00000000-0005-0000-0000-0000D2510000}"/>
    <cellStyle name="Обычный 53 2 2 2 10 3" xfId="20987" xr:uid="{00000000-0005-0000-0000-0000D3510000}"/>
    <cellStyle name="Обычный 53 2 2 2 11" xfId="20988" xr:uid="{00000000-0005-0000-0000-0000D4510000}"/>
    <cellStyle name="Обычный 53 2 2 2 11 2" xfId="20989" xr:uid="{00000000-0005-0000-0000-0000D5510000}"/>
    <cellStyle name="Обычный 53 2 2 2 11 2 2" xfId="20990" xr:uid="{00000000-0005-0000-0000-0000D6510000}"/>
    <cellStyle name="Обычный 53 2 2 2 11 3" xfId="20991" xr:uid="{00000000-0005-0000-0000-0000D7510000}"/>
    <cellStyle name="Обычный 53 2 2 2 12" xfId="20992" xr:uid="{00000000-0005-0000-0000-0000D8510000}"/>
    <cellStyle name="Обычный 53 2 2 2 12 2" xfId="20993" xr:uid="{00000000-0005-0000-0000-0000D9510000}"/>
    <cellStyle name="Обычный 53 2 2 2 12 2 2" xfId="20994" xr:uid="{00000000-0005-0000-0000-0000DA510000}"/>
    <cellStyle name="Обычный 53 2 2 2 12 3" xfId="20995" xr:uid="{00000000-0005-0000-0000-0000DB510000}"/>
    <cellStyle name="Обычный 53 2 2 2 13" xfId="20996" xr:uid="{00000000-0005-0000-0000-0000DC510000}"/>
    <cellStyle name="Обычный 53 2 2 2 13 2" xfId="20997" xr:uid="{00000000-0005-0000-0000-0000DD510000}"/>
    <cellStyle name="Обычный 53 2 2 2 14" xfId="20998" xr:uid="{00000000-0005-0000-0000-0000DE510000}"/>
    <cellStyle name="Обычный 53 2 2 2 2" xfId="20999" xr:uid="{00000000-0005-0000-0000-0000DF510000}"/>
    <cellStyle name="Обычный 53 2 2 2 2 10" xfId="21000" xr:uid="{00000000-0005-0000-0000-0000E0510000}"/>
    <cellStyle name="Обычный 53 2 2 2 2 10 2" xfId="21001" xr:uid="{00000000-0005-0000-0000-0000E1510000}"/>
    <cellStyle name="Обычный 53 2 2 2 2 10 2 2" xfId="21002" xr:uid="{00000000-0005-0000-0000-0000E2510000}"/>
    <cellStyle name="Обычный 53 2 2 2 2 10 3" xfId="21003" xr:uid="{00000000-0005-0000-0000-0000E3510000}"/>
    <cellStyle name="Обычный 53 2 2 2 2 11" xfId="21004" xr:uid="{00000000-0005-0000-0000-0000E4510000}"/>
    <cellStyle name="Обычный 53 2 2 2 2 11 2" xfId="21005" xr:uid="{00000000-0005-0000-0000-0000E5510000}"/>
    <cellStyle name="Обычный 53 2 2 2 2 12" xfId="21006" xr:uid="{00000000-0005-0000-0000-0000E6510000}"/>
    <cellStyle name="Обычный 53 2 2 2 2 2" xfId="21007" xr:uid="{00000000-0005-0000-0000-0000E7510000}"/>
    <cellStyle name="Обычный 53 2 2 2 2 2 10" xfId="21008" xr:uid="{00000000-0005-0000-0000-0000E8510000}"/>
    <cellStyle name="Обычный 53 2 2 2 2 2 10 2" xfId="21009" xr:uid="{00000000-0005-0000-0000-0000E9510000}"/>
    <cellStyle name="Обычный 53 2 2 2 2 2 11" xfId="21010" xr:uid="{00000000-0005-0000-0000-0000EA510000}"/>
    <cellStyle name="Обычный 53 2 2 2 2 2 2" xfId="21011" xr:uid="{00000000-0005-0000-0000-0000EB510000}"/>
    <cellStyle name="Обычный 53 2 2 2 2 2 2 2" xfId="21012" xr:uid="{00000000-0005-0000-0000-0000EC510000}"/>
    <cellStyle name="Обычный 53 2 2 2 2 2 2 2 2" xfId="21013" xr:uid="{00000000-0005-0000-0000-0000ED510000}"/>
    <cellStyle name="Обычный 53 2 2 2 2 2 2 2 2 2" xfId="21014" xr:uid="{00000000-0005-0000-0000-0000EE510000}"/>
    <cellStyle name="Обычный 53 2 2 2 2 2 2 2 2 2 2" xfId="21015" xr:uid="{00000000-0005-0000-0000-0000EF510000}"/>
    <cellStyle name="Обычный 53 2 2 2 2 2 2 2 2 3" xfId="21016" xr:uid="{00000000-0005-0000-0000-0000F0510000}"/>
    <cellStyle name="Обычный 53 2 2 2 2 2 2 2 3" xfId="21017" xr:uid="{00000000-0005-0000-0000-0000F1510000}"/>
    <cellStyle name="Обычный 53 2 2 2 2 2 2 2 3 2" xfId="21018" xr:uid="{00000000-0005-0000-0000-0000F2510000}"/>
    <cellStyle name="Обычный 53 2 2 2 2 2 2 2 3 2 2" xfId="21019" xr:uid="{00000000-0005-0000-0000-0000F3510000}"/>
    <cellStyle name="Обычный 53 2 2 2 2 2 2 2 3 3" xfId="21020" xr:uid="{00000000-0005-0000-0000-0000F4510000}"/>
    <cellStyle name="Обычный 53 2 2 2 2 2 2 2 4" xfId="21021" xr:uid="{00000000-0005-0000-0000-0000F5510000}"/>
    <cellStyle name="Обычный 53 2 2 2 2 2 2 2 4 2" xfId="21022" xr:uid="{00000000-0005-0000-0000-0000F6510000}"/>
    <cellStyle name="Обычный 53 2 2 2 2 2 2 2 4 2 2" xfId="21023" xr:uid="{00000000-0005-0000-0000-0000F7510000}"/>
    <cellStyle name="Обычный 53 2 2 2 2 2 2 2 4 3" xfId="21024" xr:uid="{00000000-0005-0000-0000-0000F8510000}"/>
    <cellStyle name="Обычный 53 2 2 2 2 2 2 2 5" xfId="21025" xr:uid="{00000000-0005-0000-0000-0000F9510000}"/>
    <cellStyle name="Обычный 53 2 2 2 2 2 2 2 5 2" xfId="21026" xr:uid="{00000000-0005-0000-0000-0000FA510000}"/>
    <cellStyle name="Обычный 53 2 2 2 2 2 2 2 6" xfId="21027" xr:uid="{00000000-0005-0000-0000-0000FB510000}"/>
    <cellStyle name="Обычный 53 2 2 2 2 2 2 3" xfId="21028" xr:uid="{00000000-0005-0000-0000-0000FC510000}"/>
    <cellStyle name="Обычный 53 2 2 2 2 2 2 3 2" xfId="21029" xr:uid="{00000000-0005-0000-0000-0000FD510000}"/>
    <cellStyle name="Обычный 53 2 2 2 2 2 2 3 2 2" xfId="21030" xr:uid="{00000000-0005-0000-0000-0000FE510000}"/>
    <cellStyle name="Обычный 53 2 2 2 2 2 2 3 2 2 2" xfId="21031" xr:uid="{00000000-0005-0000-0000-0000FF510000}"/>
    <cellStyle name="Обычный 53 2 2 2 2 2 2 3 2 3" xfId="21032" xr:uid="{00000000-0005-0000-0000-000000520000}"/>
    <cellStyle name="Обычный 53 2 2 2 2 2 2 3 3" xfId="21033" xr:uid="{00000000-0005-0000-0000-000001520000}"/>
    <cellStyle name="Обычный 53 2 2 2 2 2 2 3 3 2" xfId="21034" xr:uid="{00000000-0005-0000-0000-000002520000}"/>
    <cellStyle name="Обычный 53 2 2 2 2 2 2 3 4" xfId="21035" xr:uid="{00000000-0005-0000-0000-000003520000}"/>
    <cellStyle name="Обычный 53 2 2 2 2 2 2 4" xfId="21036" xr:uid="{00000000-0005-0000-0000-000004520000}"/>
    <cellStyle name="Обычный 53 2 2 2 2 2 2 4 2" xfId="21037" xr:uid="{00000000-0005-0000-0000-000005520000}"/>
    <cellStyle name="Обычный 53 2 2 2 2 2 2 4 2 2" xfId="21038" xr:uid="{00000000-0005-0000-0000-000006520000}"/>
    <cellStyle name="Обычный 53 2 2 2 2 2 2 4 3" xfId="21039" xr:uid="{00000000-0005-0000-0000-000007520000}"/>
    <cellStyle name="Обычный 53 2 2 2 2 2 2 5" xfId="21040" xr:uid="{00000000-0005-0000-0000-000008520000}"/>
    <cellStyle name="Обычный 53 2 2 2 2 2 2 5 2" xfId="21041" xr:uid="{00000000-0005-0000-0000-000009520000}"/>
    <cellStyle name="Обычный 53 2 2 2 2 2 2 5 2 2" xfId="21042" xr:uid="{00000000-0005-0000-0000-00000A520000}"/>
    <cellStyle name="Обычный 53 2 2 2 2 2 2 5 3" xfId="21043" xr:uid="{00000000-0005-0000-0000-00000B520000}"/>
    <cellStyle name="Обычный 53 2 2 2 2 2 2 6" xfId="21044" xr:uid="{00000000-0005-0000-0000-00000C520000}"/>
    <cellStyle name="Обычный 53 2 2 2 2 2 2 6 2" xfId="21045" xr:uid="{00000000-0005-0000-0000-00000D520000}"/>
    <cellStyle name="Обычный 53 2 2 2 2 2 2 6 2 2" xfId="21046" xr:uid="{00000000-0005-0000-0000-00000E520000}"/>
    <cellStyle name="Обычный 53 2 2 2 2 2 2 6 3" xfId="21047" xr:uid="{00000000-0005-0000-0000-00000F520000}"/>
    <cellStyle name="Обычный 53 2 2 2 2 2 2 7" xfId="21048" xr:uid="{00000000-0005-0000-0000-000010520000}"/>
    <cellStyle name="Обычный 53 2 2 2 2 2 2 7 2" xfId="21049" xr:uid="{00000000-0005-0000-0000-000011520000}"/>
    <cellStyle name="Обычный 53 2 2 2 2 2 2 7 2 2" xfId="21050" xr:uid="{00000000-0005-0000-0000-000012520000}"/>
    <cellStyle name="Обычный 53 2 2 2 2 2 2 7 3" xfId="21051" xr:uid="{00000000-0005-0000-0000-000013520000}"/>
    <cellStyle name="Обычный 53 2 2 2 2 2 2 8" xfId="21052" xr:uid="{00000000-0005-0000-0000-000014520000}"/>
    <cellStyle name="Обычный 53 2 2 2 2 2 2 8 2" xfId="21053" xr:uid="{00000000-0005-0000-0000-000015520000}"/>
    <cellStyle name="Обычный 53 2 2 2 2 2 2 9" xfId="21054" xr:uid="{00000000-0005-0000-0000-000016520000}"/>
    <cellStyle name="Обычный 53 2 2 2 2 2 3" xfId="21055" xr:uid="{00000000-0005-0000-0000-000017520000}"/>
    <cellStyle name="Обычный 53 2 2 2 2 2 3 2" xfId="21056" xr:uid="{00000000-0005-0000-0000-000018520000}"/>
    <cellStyle name="Обычный 53 2 2 2 2 2 3 2 2" xfId="21057" xr:uid="{00000000-0005-0000-0000-000019520000}"/>
    <cellStyle name="Обычный 53 2 2 2 2 2 3 2 2 2" xfId="21058" xr:uid="{00000000-0005-0000-0000-00001A520000}"/>
    <cellStyle name="Обычный 53 2 2 2 2 2 3 2 3" xfId="21059" xr:uid="{00000000-0005-0000-0000-00001B520000}"/>
    <cellStyle name="Обычный 53 2 2 2 2 2 3 3" xfId="21060" xr:uid="{00000000-0005-0000-0000-00001C520000}"/>
    <cellStyle name="Обычный 53 2 2 2 2 2 3 3 2" xfId="21061" xr:uid="{00000000-0005-0000-0000-00001D520000}"/>
    <cellStyle name="Обычный 53 2 2 2 2 2 3 3 2 2" xfId="21062" xr:uid="{00000000-0005-0000-0000-00001E520000}"/>
    <cellStyle name="Обычный 53 2 2 2 2 2 3 3 3" xfId="21063" xr:uid="{00000000-0005-0000-0000-00001F520000}"/>
    <cellStyle name="Обычный 53 2 2 2 2 2 3 4" xfId="21064" xr:uid="{00000000-0005-0000-0000-000020520000}"/>
    <cellStyle name="Обычный 53 2 2 2 2 2 3 4 2" xfId="21065" xr:uid="{00000000-0005-0000-0000-000021520000}"/>
    <cellStyle name="Обычный 53 2 2 2 2 2 3 4 2 2" xfId="21066" xr:uid="{00000000-0005-0000-0000-000022520000}"/>
    <cellStyle name="Обычный 53 2 2 2 2 2 3 4 3" xfId="21067" xr:uid="{00000000-0005-0000-0000-000023520000}"/>
    <cellStyle name="Обычный 53 2 2 2 2 2 3 5" xfId="21068" xr:uid="{00000000-0005-0000-0000-000024520000}"/>
    <cellStyle name="Обычный 53 2 2 2 2 2 3 5 2" xfId="21069" xr:uid="{00000000-0005-0000-0000-000025520000}"/>
    <cellStyle name="Обычный 53 2 2 2 2 2 3 6" xfId="21070" xr:uid="{00000000-0005-0000-0000-000026520000}"/>
    <cellStyle name="Обычный 53 2 2 2 2 2 4" xfId="21071" xr:uid="{00000000-0005-0000-0000-000027520000}"/>
    <cellStyle name="Обычный 53 2 2 2 2 2 4 2" xfId="21072" xr:uid="{00000000-0005-0000-0000-000028520000}"/>
    <cellStyle name="Обычный 53 2 2 2 2 2 4 2 2" xfId="21073" xr:uid="{00000000-0005-0000-0000-000029520000}"/>
    <cellStyle name="Обычный 53 2 2 2 2 2 4 2 2 2" xfId="21074" xr:uid="{00000000-0005-0000-0000-00002A520000}"/>
    <cellStyle name="Обычный 53 2 2 2 2 2 4 2 3" xfId="21075" xr:uid="{00000000-0005-0000-0000-00002B520000}"/>
    <cellStyle name="Обычный 53 2 2 2 2 2 4 3" xfId="21076" xr:uid="{00000000-0005-0000-0000-00002C520000}"/>
    <cellStyle name="Обычный 53 2 2 2 2 2 4 3 2" xfId="21077" xr:uid="{00000000-0005-0000-0000-00002D520000}"/>
    <cellStyle name="Обычный 53 2 2 2 2 2 4 4" xfId="21078" xr:uid="{00000000-0005-0000-0000-00002E520000}"/>
    <cellStyle name="Обычный 53 2 2 2 2 2 5" xfId="21079" xr:uid="{00000000-0005-0000-0000-00002F520000}"/>
    <cellStyle name="Обычный 53 2 2 2 2 2 5 2" xfId="21080" xr:uid="{00000000-0005-0000-0000-000030520000}"/>
    <cellStyle name="Обычный 53 2 2 2 2 2 5 2 2" xfId="21081" xr:uid="{00000000-0005-0000-0000-000031520000}"/>
    <cellStyle name="Обычный 53 2 2 2 2 2 5 3" xfId="21082" xr:uid="{00000000-0005-0000-0000-000032520000}"/>
    <cellStyle name="Обычный 53 2 2 2 2 2 6" xfId="21083" xr:uid="{00000000-0005-0000-0000-000033520000}"/>
    <cellStyle name="Обычный 53 2 2 2 2 2 6 2" xfId="21084" xr:uid="{00000000-0005-0000-0000-000034520000}"/>
    <cellStyle name="Обычный 53 2 2 2 2 2 6 2 2" xfId="21085" xr:uid="{00000000-0005-0000-0000-000035520000}"/>
    <cellStyle name="Обычный 53 2 2 2 2 2 6 3" xfId="21086" xr:uid="{00000000-0005-0000-0000-000036520000}"/>
    <cellStyle name="Обычный 53 2 2 2 2 2 7" xfId="21087" xr:uid="{00000000-0005-0000-0000-000037520000}"/>
    <cellStyle name="Обычный 53 2 2 2 2 2 7 2" xfId="21088" xr:uid="{00000000-0005-0000-0000-000038520000}"/>
    <cellStyle name="Обычный 53 2 2 2 2 2 7 2 2" xfId="21089" xr:uid="{00000000-0005-0000-0000-000039520000}"/>
    <cellStyle name="Обычный 53 2 2 2 2 2 7 3" xfId="21090" xr:uid="{00000000-0005-0000-0000-00003A520000}"/>
    <cellStyle name="Обычный 53 2 2 2 2 2 8" xfId="21091" xr:uid="{00000000-0005-0000-0000-00003B520000}"/>
    <cellStyle name="Обычный 53 2 2 2 2 2 8 2" xfId="21092" xr:uid="{00000000-0005-0000-0000-00003C520000}"/>
    <cellStyle name="Обычный 53 2 2 2 2 2 8 2 2" xfId="21093" xr:uid="{00000000-0005-0000-0000-00003D520000}"/>
    <cellStyle name="Обычный 53 2 2 2 2 2 8 3" xfId="21094" xr:uid="{00000000-0005-0000-0000-00003E520000}"/>
    <cellStyle name="Обычный 53 2 2 2 2 2 9" xfId="21095" xr:uid="{00000000-0005-0000-0000-00003F520000}"/>
    <cellStyle name="Обычный 53 2 2 2 2 2 9 2" xfId="21096" xr:uid="{00000000-0005-0000-0000-000040520000}"/>
    <cellStyle name="Обычный 53 2 2 2 2 2 9 2 2" xfId="21097" xr:uid="{00000000-0005-0000-0000-000041520000}"/>
    <cellStyle name="Обычный 53 2 2 2 2 2 9 3" xfId="21098" xr:uid="{00000000-0005-0000-0000-000042520000}"/>
    <cellStyle name="Обычный 53 2 2 2 2 3" xfId="21099" xr:uid="{00000000-0005-0000-0000-000043520000}"/>
    <cellStyle name="Обычный 53 2 2 2 2 3 2" xfId="21100" xr:uid="{00000000-0005-0000-0000-000044520000}"/>
    <cellStyle name="Обычный 53 2 2 2 2 3 2 2" xfId="21101" xr:uid="{00000000-0005-0000-0000-000045520000}"/>
    <cellStyle name="Обычный 53 2 2 2 2 3 2 2 2" xfId="21102" xr:uid="{00000000-0005-0000-0000-000046520000}"/>
    <cellStyle name="Обычный 53 2 2 2 2 3 2 2 2 2" xfId="21103" xr:uid="{00000000-0005-0000-0000-000047520000}"/>
    <cellStyle name="Обычный 53 2 2 2 2 3 2 2 3" xfId="21104" xr:uid="{00000000-0005-0000-0000-000048520000}"/>
    <cellStyle name="Обычный 53 2 2 2 2 3 2 3" xfId="21105" xr:uid="{00000000-0005-0000-0000-000049520000}"/>
    <cellStyle name="Обычный 53 2 2 2 2 3 2 3 2" xfId="21106" xr:uid="{00000000-0005-0000-0000-00004A520000}"/>
    <cellStyle name="Обычный 53 2 2 2 2 3 2 3 2 2" xfId="21107" xr:uid="{00000000-0005-0000-0000-00004B520000}"/>
    <cellStyle name="Обычный 53 2 2 2 2 3 2 3 3" xfId="21108" xr:uid="{00000000-0005-0000-0000-00004C520000}"/>
    <cellStyle name="Обычный 53 2 2 2 2 3 2 4" xfId="21109" xr:uid="{00000000-0005-0000-0000-00004D520000}"/>
    <cellStyle name="Обычный 53 2 2 2 2 3 2 4 2" xfId="21110" xr:uid="{00000000-0005-0000-0000-00004E520000}"/>
    <cellStyle name="Обычный 53 2 2 2 2 3 2 4 2 2" xfId="21111" xr:uid="{00000000-0005-0000-0000-00004F520000}"/>
    <cellStyle name="Обычный 53 2 2 2 2 3 2 4 3" xfId="21112" xr:uid="{00000000-0005-0000-0000-000050520000}"/>
    <cellStyle name="Обычный 53 2 2 2 2 3 2 5" xfId="21113" xr:uid="{00000000-0005-0000-0000-000051520000}"/>
    <cellStyle name="Обычный 53 2 2 2 2 3 2 5 2" xfId="21114" xr:uid="{00000000-0005-0000-0000-000052520000}"/>
    <cellStyle name="Обычный 53 2 2 2 2 3 2 6" xfId="21115" xr:uid="{00000000-0005-0000-0000-000053520000}"/>
    <cellStyle name="Обычный 53 2 2 2 2 3 3" xfId="21116" xr:uid="{00000000-0005-0000-0000-000054520000}"/>
    <cellStyle name="Обычный 53 2 2 2 2 3 3 2" xfId="21117" xr:uid="{00000000-0005-0000-0000-000055520000}"/>
    <cellStyle name="Обычный 53 2 2 2 2 3 3 2 2" xfId="21118" xr:uid="{00000000-0005-0000-0000-000056520000}"/>
    <cellStyle name="Обычный 53 2 2 2 2 3 3 2 2 2" xfId="21119" xr:uid="{00000000-0005-0000-0000-000057520000}"/>
    <cellStyle name="Обычный 53 2 2 2 2 3 3 2 3" xfId="21120" xr:uid="{00000000-0005-0000-0000-000058520000}"/>
    <cellStyle name="Обычный 53 2 2 2 2 3 3 3" xfId="21121" xr:uid="{00000000-0005-0000-0000-000059520000}"/>
    <cellStyle name="Обычный 53 2 2 2 2 3 3 3 2" xfId="21122" xr:uid="{00000000-0005-0000-0000-00005A520000}"/>
    <cellStyle name="Обычный 53 2 2 2 2 3 3 4" xfId="21123" xr:uid="{00000000-0005-0000-0000-00005B520000}"/>
    <cellStyle name="Обычный 53 2 2 2 2 3 4" xfId="21124" xr:uid="{00000000-0005-0000-0000-00005C520000}"/>
    <cellStyle name="Обычный 53 2 2 2 2 3 4 2" xfId="21125" xr:uid="{00000000-0005-0000-0000-00005D520000}"/>
    <cellStyle name="Обычный 53 2 2 2 2 3 4 2 2" xfId="21126" xr:uid="{00000000-0005-0000-0000-00005E520000}"/>
    <cellStyle name="Обычный 53 2 2 2 2 3 4 3" xfId="21127" xr:uid="{00000000-0005-0000-0000-00005F520000}"/>
    <cellStyle name="Обычный 53 2 2 2 2 3 5" xfId="21128" xr:uid="{00000000-0005-0000-0000-000060520000}"/>
    <cellStyle name="Обычный 53 2 2 2 2 3 5 2" xfId="21129" xr:uid="{00000000-0005-0000-0000-000061520000}"/>
    <cellStyle name="Обычный 53 2 2 2 2 3 5 2 2" xfId="21130" xr:uid="{00000000-0005-0000-0000-000062520000}"/>
    <cellStyle name="Обычный 53 2 2 2 2 3 5 3" xfId="21131" xr:uid="{00000000-0005-0000-0000-000063520000}"/>
    <cellStyle name="Обычный 53 2 2 2 2 3 6" xfId="21132" xr:uid="{00000000-0005-0000-0000-000064520000}"/>
    <cellStyle name="Обычный 53 2 2 2 2 3 6 2" xfId="21133" xr:uid="{00000000-0005-0000-0000-000065520000}"/>
    <cellStyle name="Обычный 53 2 2 2 2 3 6 2 2" xfId="21134" xr:uid="{00000000-0005-0000-0000-000066520000}"/>
    <cellStyle name="Обычный 53 2 2 2 2 3 6 3" xfId="21135" xr:uid="{00000000-0005-0000-0000-000067520000}"/>
    <cellStyle name="Обычный 53 2 2 2 2 3 7" xfId="21136" xr:uid="{00000000-0005-0000-0000-000068520000}"/>
    <cellStyle name="Обычный 53 2 2 2 2 3 7 2" xfId="21137" xr:uid="{00000000-0005-0000-0000-000069520000}"/>
    <cellStyle name="Обычный 53 2 2 2 2 3 7 2 2" xfId="21138" xr:uid="{00000000-0005-0000-0000-00006A520000}"/>
    <cellStyle name="Обычный 53 2 2 2 2 3 7 3" xfId="21139" xr:uid="{00000000-0005-0000-0000-00006B520000}"/>
    <cellStyle name="Обычный 53 2 2 2 2 3 8" xfId="21140" xr:uid="{00000000-0005-0000-0000-00006C520000}"/>
    <cellStyle name="Обычный 53 2 2 2 2 3 8 2" xfId="21141" xr:uid="{00000000-0005-0000-0000-00006D520000}"/>
    <cellStyle name="Обычный 53 2 2 2 2 3 9" xfId="21142" xr:uid="{00000000-0005-0000-0000-00006E520000}"/>
    <cellStyle name="Обычный 53 2 2 2 2 4" xfId="21143" xr:uid="{00000000-0005-0000-0000-00006F520000}"/>
    <cellStyle name="Обычный 53 2 2 2 2 4 2" xfId="21144" xr:uid="{00000000-0005-0000-0000-000070520000}"/>
    <cellStyle name="Обычный 53 2 2 2 2 4 2 2" xfId="21145" xr:uid="{00000000-0005-0000-0000-000071520000}"/>
    <cellStyle name="Обычный 53 2 2 2 2 4 2 2 2" xfId="21146" xr:uid="{00000000-0005-0000-0000-000072520000}"/>
    <cellStyle name="Обычный 53 2 2 2 2 4 2 3" xfId="21147" xr:uid="{00000000-0005-0000-0000-000073520000}"/>
    <cellStyle name="Обычный 53 2 2 2 2 4 3" xfId="21148" xr:uid="{00000000-0005-0000-0000-000074520000}"/>
    <cellStyle name="Обычный 53 2 2 2 2 4 3 2" xfId="21149" xr:uid="{00000000-0005-0000-0000-000075520000}"/>
    <cellStyle name="Обычный 53 2 2 2 2 4 3 2 2" xfId="21150" xr:uid="{00000000-0005-0000-0000-000076520000}"/>
    <cellStyle name="Обычный 53 2 2 2 2 4 3 3" xfId="21151" xr:uid="{00000000-0005-0000-0000-000077520000}"/>
    <cellStyle name="Обычный 53 2 2 2 2 4 4" xfId="21152" xr:uid="{00000000-0005-0000-0000-000078520000}"/>
    <cellStyle name="Обычный 53 2 2 2 2 4 4 2" xfId="21153" xr:uid="{00000000-0005-0000-0000-000079520000}"/>
    <cellStyle name="Обычный 53 2 2 2 2 4 4 2 2" xfId="21154" xr:uid="{00000000-0005-0000-0000-00007A520000}"/>
    <cellStyle name="Обычный 53 2 2 2 2 4 4 3" xfId="21155" xr:uid="{00000000-0005-0000-0000-00007B520000}"/>
    <cellStyle name="Обычный 53 2 2 2 2 4 5" xfId="21156" xr:uid="{00000000-0005-0000-0000-00007C520000}"/>
    <cellStyle name="Обычный 53 2 2 2 2 4 5 2" xfId="21157" xr:uid="{00000000-0005-0000-0000-00007D520000}"/>
    <cellStyle name="Обычный 53 2 2 2 2 4 6" xfId="21158" xr:uid="{00000000-0005-0000-0000-00007E520000}"/>
    <cellStyle name="Обычный 53 2 2 2 2 5" xfId="21159" xr:uid="{00000000-0005-0000-0000-00007F520000}"/>
    <cellStyle name="Обычный 53 2 2 2 2 5 2" xfId="21160" xr:uid="{00000000-0005-0000-0000-000080520000}"/>
    <cellStyle name="Обычный 53 2 2 2 2 5 2 2" xfId="21161" xr:uid="{00000000-0005-0000-0000-000081520000}"/>
    <cellStyle name="Обычный 53 2 2 2 2 5 2 2 2" xfId="21162" xr:uid="{00000000-0005-0000-0000-000082520000}"/>
    <cellStyle name="Обычный 53 2 2 2 2 5 2 3" xfId="21163" xr:uid="{00000000-0005-0000-0000-000083520000}"/>
    <cellStyle name="Обычный 53 2 2 2 2 5 3" xfId="21164" xr:uid="{00000000-0005-0000-0000-000084520000}"/>
    <cellStyle name="Обычный 53 2 2 2 2 5 3 2" xfId="21165" xr:uid="{00000000-0005-0000-0000-000085520000}"/>
    <cellStyle name="Обычный 53 2 2 2 2 5 4" xfId="21166" xr:uid="{00000000-0005-0000-0000-000086520000}"/>
    <cellStyle name="Обычный 53 2 2 2 2 6" xfId="21167" xr:uid="{00000000-0005-0000-0000-000087520000}"/>
    <cellStyle name="Обычный 53 2 2 2 2 6 2" xfId="21168" xr:uid="{00000000-0005-0000-0000-000088520000}"/>
    <cellStyle name="Обычный 53 2 2 2 2 6 2 2" xfId="21169" xr:uid="{00000000-0005-0000-0000-000089520000}"/>
    <cellStyle name="Обычный 53 2 2 2 2 6 3" xfId="21170" xr:uid="{00000000-0005-0000-0000-00008A520000}"/>
    <cellStyle name="Обычный 53 2 2 2 2 7" xfId="21171" xr:uid="{00000000-0005-0000-0000-00008B520000}"/>
    <cellStyle name="Обычный 53 2 2 2 2 7 2" xfId="21172" xr:uid="{00000000-0005-0000-0000-00008C520000}"/>
    <cellStyle name="Обычный 53 2 2 2 2 7 2 2" xfId="21173" xr:uid="{00000000-0005-0000-0000-00008D520000}"/>
    <cellStyle name="Обычный 53 2 2 2 2 7 3" xfId="21174" xr:uid="{00000000-0005-0000-0000-00008E520000}"/>
    <cellStyle name="Обычный 53 2 2 2 2 8" xfId="21175" xr:uid="{00000000-0005-0000-0000-00008F520000}"/>
    <cellStyle name="Обычный 53 2 2 2 2 8 2" xfId="21176" xr:uid="{00000000-0005-0000-0000-000090520000}"/>
    <cellStyle name="Обычный 53 2 2 2 2 8 2 2" xfId="21177" xr:uid="{00000000-0005-0000-0000-000091520000}"/>
    <cellStyle name="Обычный 53 2 2 2 2 8 3" xfId="21178" xr:uid="{00000000-0005-0000-0000-000092520000}"/>
    <cellStyle name="Обычный 53 2 2 2 2 9" xfId="21179" xr:uid="{00000000-0005-0000-0000-000093520000}"/>
    <cellStyle name="Обычный 53 2 2 2 2 9 2" xfId="21180" xr:uid="{00000000-0005-0000-0000-000094520000}"/>
    <cellStyle name="Обычный 53 2 2 2 2 9 2 2" xfId="21181" xr:uid="{00000000-0005-0000-0000-000095520000}"/>
    <cellStyle name="Обычный 53 2 2 2 2 9 3" xfId="21182" xr:uid="{00000000-0005-0000-0000-000096520000}"/>
    <cellStyle name="Обычный 53 2 2 2 3" xfId="21183" xr:uid="{00000000-0005-0000-0000-000097520000}"/>
    <cellStyle name="Обычный 53 2 2 2 3 10" xfId="21184" xr:uid="{00000000-0005-0000-0000-000098520000}"/>
    <cellStyle name="Обычный 53 2 2 2 3 10 2" xfId="21185" xr:uid="{00000000-0005-0000-0000-000099520000}"/>
    <cellStyle name="Обычный 53 2 2 2 3 11" xfId="21186" xr:uid="{00000000-0005-0000-0000-00009A520000}"/>
    <cellStyle name="Обычный 53 2 2 2 3 2" xfId="21187" xr:uid="{00000000-0005-0000-0000-00009B520000}"/>
    <cellStyle name="Обычный 53 2 2 2 3 2 2" xfId="21188" xr:uid="{00000000-0005-0000-0000-00009C520000}"/>
    <cellStyle name="Обычный 53 2 2 2 3 2 2 2" xfId="21189" xr:uid="{00000000-0005-0000-0000-00009D520000}"/>
    <cellStyle name="Обычный 53 2 2 2 3 2 2 2 2" xfId="21190" xr:uid="{00000000-0005-0000-0000-00009E520000}"/>
    <cellStyle name="Обычный 53 2 2 2 3 2 2 2 2 2" xfId="21191" xr:uid="{00000000-0005-0000-0000-00009F520000}"/>
    <cellStyle name="Обычный 53 2 2 2 3 2 2 2 3" xfId="21192" xr:uid="{00000000-0005-0000-0000-0000A0520000}"/>
    <cellStyle name="Обычный 53 2 2 2 3 2 2 3" xfId="21193" xr:uid="{00000000-0005-0000-0000-0000A1520000}"/>
    <cellStyle name="Обычный 53 2 2 2 3 2 2 3 2" xfId="21194" xr:uid="{00000000-0005-0000-0000-0000A2520000}"/>
    <cellStyle name="Обычный 53 2 2 2 3 2 2 3 2 2" xfId="21195" xr:uid="{00000000-0005-0000-0000-0000A3520000}"/>
    <cellStyle name="Обычный 53 2 2 2 3 2 2 3 3" xfId="21196" xr:uid="{00000000-0005-0000-0000-0000A4520000}"/>
    <cellStyle name="Обычный 53 2 2 2 3 2 2 4" xfId="21197" xr:uid="{00000000-0005-0000-0000-0000A5520000}"/>
    <cellStyle name="Обычный 53 2 2 2 3 2 2 4 2" xfId="21198" xr:uid="{00000000-0005-0000-0000-0000A6520000}"/>
    <cellStyle name="Обычный 53 2 2 2 3 2 2 4 2 2" xfId="21199" xr:uid="{00000000-0005-0000-0000-0000A7520000}"/>
    <cellStyle name="Обычный 53 2 2 2 3 2 2 4 3" xfId="21200" xr:uid="{00000000-0005-0000-0000-0000A8520000}"/>
    <cellStyle name="Обычный 53 2 2 2 3 2 2 5" xfId="21201" xr:uid="{00000000-0005-0000-0000-0000A9520000}"/>
    <cellStyle name="Обычный 53 2 2 2 3 2 2 5 2" xfId="21202" xr:uid="{00000000-0005-0000-0000-0000AA520000}"/>
    <cellStyle name="Обычный 53 2 2 2 3 2 2 6" xfId="21203" xr:uid="{00000000-0005-0000-0000-0000AB520000}"/>
    <cellStyle name="Обычный 53 2 2 2 3 2 3" xfId="21204" xr:uid="{00000000-0005-0000-0000-0000AC520000}"/>
    <cellStyle name="Обычный 53 2 2 2 3 2 3 2" xfId="21205" xr:uid="{00000000-0005-0000-0000-0000AD520000}"/>
    <cellStyle name="Обычный 53 2 2 2 3 2 3 2 2" xfId="21206" xr:uid="{00000000-0005-0000-0000-0000AE520000}"/>
    <cellStyle name="Обычный 53 2 2 2 3 2 3 2 2 2" xfId="21207" xr:uid="{00000000-0005-0000-0000-0000AF520000}"/>
    <cellStyle name="Обычный 53 2 2 2 3 2 3 2 3" xfId="21208" xr:uid="{00000000-0005-0000-0000-0000B0520000}"/>
    <cellStyle name="Обычный 53 2 2 2 3 2 3 3" xfId="21209" xr:uid="{00000000-0005-0000-0000-0000B1520000}"/>
    <cellStyle name="Обычный 53 2 2 2 3 2 3 3 2" xfId="21210" xr:uid="{00000000-0005-0000-0000-0000B2520000}"/>
    <cellStyle name="Обычный 53 2 2 2 3 2 3 4" xfId="21211" xr:uid="{00000000-0005-0000-0000-0000B3520000}"/>
    <cellStyle name="Обычный 53 2 2 2 3 2 4" xfId="21212" xr:uid="{00000000-0005-0000-0000-0000B4520000}"/>
    <cellStyle name="Обычный 53 2 2 2 3 2 4 2" xfId="21213" xr:uid="{00000000-0005-0000-0000-0000B5520000}"/>
    <cellStyle name="Обычный 53 2 2 2 3 2 4 2 2" xfId="21214" xr:uid="{00000000-0005-0000-0000-0000B6520000}"/>
    <cellStyle name="Обычный 53 2 2 2 3 2 4 3" xfId="21215" xr:uid="{00000000-0005-0000-0000-0000B7520000}"/>
    <cellStyle name="Обычный 53 2 2 2 3 2 5" xfId="21216" xr:uid="{00000000-0005-0000-0000-0000B8520000}"/>
    <cellStyle name="Обычный 53 2 2 2 3 2 5 2" xfId="21217" xr:uid="{00000000-0005-0000-0000-0000B9520000}"/>
    <cellStyle name="Обычный 53 2 2 2 3 2 5 2 2" xfId="21218" xr:uid="{00000000-0005-0000-0000-0000BA520000}"/>
    <cellStyle name="Обычный 53 2 2 2 3 2 5 3" xfId="21219" xr:uid="{00000000-0005-0000-0000-0000BB520000}"/>
    <cellStyle name="Обычный 53 2 2 2 3 2 6" xfId="21220" xr:uid="{00000000-0005-0000-0000-0000BC520000}"/>
    <cellStyle name="Обычный 53 2 2 2 3 2 6 2" xfId="21221" xr:uid="{00000000-0005-0000-0000-0000BD520000}"/>
    <cellStyle name="Обычный 53 2 2 2 3 2 6 2 2" xfId="21222" xr:uid="{00000000-0005-0000-0000-0000BE520000}"/>
    <cellStyle name="Обычный 53 2 2 2 3 2 6 3" xfId="21223" xr:uid="{00000000-0005-0000-0000-0000BF520000}"/>
    <cellStyle name="Обычный 53 2 2 2 3 2 7" xfId="21224" xr:uid="{00000000-0005-0000-0000-0000C0520000}"/>
    <cellStyle name="Обычный 53 2 2 2 3 2 7 2" xfId="21225" xr:uid="{00000000-0005-0000-0000-0000C1520000}"/>
    <cellStyle name="Обычный 53 2 2 2 3 2 7 2 2" xfId="21226" xr:uid="{00000000-0005-0000-0000-0000C2520000}"/>
    <cellStyle name="Обычный 53 2 2 2 3 2 7 3" xfId="21227" xr:uid="{00000000-0005-0000-0000-0000C3520000}"/>
    <cellStyle name="Обычный 53 2 2 2 3 2 8" xfId="21228" xr:uid="{00000000-0005-0000-0000-0000C4520000}"/>
    <cellStyle name="Обычный 53 2 2 2 3 2 8 2" xfId="21229" xr:uid="{00000000-0005-0000-0000-0000C5520000}"/>
    <cellStyle name="Обычный 53 2 2 2 3 2 9" xfId="21230" xr:uid="{00000000-0005-0000-0000-0000C6520000}"/>
    <cellStyle name="Обычный 53 2 2 2 3 3" xfId="21231" xr:uid="{00000000-0005-0000-0000-0000C7520000}"/>
    <cellStyle name="Обычный 53 2 2 2 3 3 2" xfId="21232" xr:uid="{00000000-0005-0000-0000-0000C8520000}"/>
    <cellStyle name="Обычный 53 2 2 2 3 3 2 2" xfId="21233" xr:uid="{00000000-0005-0000-0000-0000C9520000}"/>
    <cellStyle name="Обычный 53 2 2 2 3 3 2 2 2" xfId="21234" xr:uid="{00000000-0005-0000-0000-0000CA520000}"/>
    <cellStyle name="Обычный 53 2 2 2 3 3 2 3" xfId="21235" xr:uid="{00000000-0005-0000-0000-0000CB520000}"/>
    <cellStyle name="Обычный 53 2 2 2 3 3 3" xfId="21236" xr:uid="{00000000-0005-0000-0000-0000CC520000}"/>
    <cellStyle name="Обычный 53 2 2 2 3 3 3 2" xfId="21237" xr:uid="{00000000-0005-0000-0000-0000CD520000}"/>
    <cellStyle name="Обычный 53 2 2 2 3 3 3 2 2" xfId="21238" xr:uid="{00000000-0005-0000-0000-0000CE520000}"/>
    <cellStyle name="Обычный 53 2 2 2 3 3 3 3" xfId="21239" xr:uid="{00000000-0005-0000-0000-0000CF520000}"/>
    <cellStyle name="Обычный 53 2 2 2 3 3 4" xfId="21240" xr:uid="{00000000-0005-0000-0000-0000D0520000}"/>
    <cellStyle name="Обычный 53 2 2 2 3 3 4 2" xfId="21241" xr:uid="{00000000-0005-0000-0000-0000D1520000}"/>
    <cellStyle name="Обычный 53 2 2 2 3 3 4 2 2" xfId="21242" xr:uid="{00000000-0005-0000-0000-0000D2520000}"/>
    <cellStyle name="Обычный 53 2 2 2 3 3 4 3" xfId="21243" xr:uid="{00000000-0005-0000-0000-0000D3520000}"/>
    <cellStyle name="Обычный 53 2 2 2 3 3 5" xfId="21244" xr:uid="{00000000-0005-0000-0000-0000D4520000}"/>
    <cellStyle name="Обычный 53 2 2 2 3 3 5 2" xfId="21245" xr:uid="{00000000-0005-0000-0000-0000D5520000}"/>
    <cellStyle name="Обычный 53 2 2 2 3 3 6" xfId="21246" xr:uid="{00000000-0005-0000-0000-0000D6520000}"/>
    <cellStyle name="Обычный 53 2 2 2 3 4" xfId="21247" xr:uid="{00000000-0005-0000-0000-0000D7520000}"/>
    <cellStyle name="Обычный 53 2 2 2 3 4 2" xfId="21248" xr:uid="{00000000-0005-0000-0000-0000D8520000}"/>
    <cellStyle name="Обычный 53 2 2 2 3 4 2 2" xfId="21249" xr:uid="{00000000-0005-0000-0000-0000D9520000}"/>
    <cellStyle name="Обычный 53 2 2 2 3 4 2 2 2" xfId="21250" xr:uid="{00000000-0005-0000-0000-0000DA520000}"/>
    <cellStyle name="Обычный 53 2 2 2 3 4 2 3" xfId="21251" xr:uid="{00000000-0005-0000-0000-0000DB520000}"/>
    <cellStyle name="Обычный 53 2 2 2 3 4 3" xfId="21252" xr:uid="{00000000-0005-0000-0000-0000DC520000}"/>
    <cellStyle name="Обычный 53 2 2 2 3 4 3 2" xfId="21253" xr:uid="{00000000-0005-0000-0000-0000DD520000}"/>
    <cellStyle name="Обычный 53 2 2 2 3 4 4" xfId="21254" xr:uid="{00000000-0005-0000-0000-0000DE520000}"/>
    <cellStyle name="Обычный 53 2 2 2 3 5" xfId="21255" xr:uid="{00000000-0005-0000-0000-0000DF520000}"/>
    <cellStyle name="Обычный 53 2 2 2 3 5 2" xfId="21256" xr:uid="{00000000-0005-0000-0000-0000E0520000}"/>
    <cellStyle name="Обычный 53 2 2 2 3 5 2 2" xfId="21257" xr:uid="{00000000-0005-0000-0000-0000E1520000}"/>
    <cellStyle name="Обычный 53 2 2 2 3 5 3" xfId="21258" xr:uid="{00000000-0005-0000-0000-0000E2520000}"/>
    <cellStyle name="Обычный 53 2 2 2 3 6" xfId="21259" xr:uid="{00000000-0005-0000-0000-0000E3520000}"/>
    <cellStyle name="Обычный 53 2 2 2 3 6 2" xfId="21260" xr:uid="{00000000-0005-0000-0000-0000E4520000}"/>
    <cellStyle name="Обычный 53 2 2 2 3 6 2 2" xfId="21261" xr:uid="{00000000-0005-0000-0000-0000E5520000}"/>
    <cellStyle name="Обычный 53 2 2 2 3 6 3" xfId="21262" xr:uid="{00000000-0005-0000-0000-0000E6520000}"/>
    <cellStyle name="Обычный 53 2 2 2 3 7" xfId="21263" xr:uid="{00000000-0005-0000-0000-0000E7520000}"/>
    <cellStyle name="Обычный 53 2 2 2 3 7 2" xfId="21264" xr:uid="{00000000-0005-0000-0000-0000E8520000}"/>
    <cellStyle name="Обычный 53 2 2 2 3 7 2 2" xfId="21265" xr:uid="{00000000-0005-0000-0000-0000E9520000}"/>
    <cellStyle name="Обычный 53 2 2 2 3 7 3" xfId="21266" xr:uid="{00000000-0005-0000-0000-0000EA520000}"/>
    <cellStyle name="Обычный 53 2 2 2 3 8" xfId="21267" xr:uid="{00000000-0005-0000-0000-0000EB520000}"/>
    <cellStyle name="Обычный 53 2 2 2 3 8 2" xfId="21268" xr:uid="{00000000-0005-0000-0000-0000EC520000}"/>
    <cellStyle name="Обычный 53 2 2 2 3 8 2 2" xfId="21269" xr:uid="{00000000-0005-0000-0000-0000ED520000}"/>
    <cellStyle name="Обычный 53 2 2 2 3 8 3" xfId="21270" xr:uid="{00000000-0005-0000-0000-0000EE520000}"/>
    <cellStyle name="Обычный 53 2 2 2 3 9" xfId="21271" xr:uid="{00000000-0005-0000-0000-0000EF520000}"/>
    <cellStyle name="Обычный 53 2 2 2 3 9 2" xfId="21272" xr:uid="{00000000-0005-0000-0000-0000F0520000}"/>
    <cellStyle name="Обычный 53 2 2 2 3 9 2 2" xfId="21273" xr:uid="{00000000-0005-0000-0000-0000F1520000}"/>
    <cellStyle name="Обычный 53 2 2 2 3 9 3" xfId="21274" xr:uid="{00000000-0005-0000-0000-0000F2520000}"/>
    <cellStyle name="Обычный 53 2 2 2 4" xfId="21275" xr:uid="{00000000-0005-0000-0000-0000F3520000}"/>
    <cellStyle name="Обычный 53 2 2 2 4 2" xfId="21276" xr:uid="{00000000-0005-0000-0000-0000F4520000}"/>
    <cellStyle name="Обычный 53 2 2 2 4 2 2" xfId="21277" xr:uid="{00000000-0005-0000-0000-0000F5520000}"/>
    <cellStyle name="Обычный 53 2 2 2 4 2 2 2" xfId="21278" xr:uid="{00000000-0005-0000-0000-0000F6520000}"/>
    <cellStyle name="Обычный 53 2 2 2 4 2 2 2 2" xfId="21279" xr:uid="{00000000-0005-0000-0000-0000F7520000}"/>
    <cellStyle name="Обычный 53 2 2 2 4 2 2 3" xfId="21280" xr:uid="{00000000-0005-0000-0000-0000F8520000}"/>
    <cellStyle name="Обычный 53 2 2 2 4 2 3" xfId="21281" xr:uid="{00000000-0005-0000-0000-0000F9520000}"/>
    <cellStyle name="Обычный 53 2 2 2 4 2 3 2" xfId="21282" xr:uid="{00000000-0005-0000-0000-0000FA520000}"/>
    <cellStyle name="Обычный 53 2 2 2 4 2 3 2 2" xfId="21283" xr:uid="{00000000-0005-0000-0000-0000FB520000}"/>
    <cellStyle name="Обычный 53 2 2 2 4 2 3 3" xfId="21284" xr:uid="{00000000-0005-0000-0000-0000FC520000}"/>
    <cellStyle name="Обычный 53 2 2 2 4 2 4" xfId="21285" xr:uid="{00000000-0005-0000-0000-0000FD520000}"/>
    <cellStyle name="Обычный 53 2 2 2 4 2 4 2" xfId="21286" xr:uid="{00000000-0005-0000-0000-0000FE520000}"/>
    <cellStyle name="Обычный 53 2 2 2 4 2 4 2 2" xfId="21287" xr:uid="{00000000-0005-0000-0000-0000FF520000}"/>
    <cellStyle name="Обычный 53 2 2 2 4 2 4 3" xfId="21288" xr:uid="{00000000-0005-0000-0000-000000530000}"/>
    <cellStyle name="Обычный 53 2 2 2 4 2 5" xfId="21289" xr:uid="{00000000-0005-0000-0000-000001530000}"/>
    <cellStyle name="Обычный 53 2 2 2 4 2 5 2" xfId="21290" xr:uid="{00000000-0005-0000-0000-000002530000}"/>
    <cellStyle name="Обычный 53 2 2 2 4 2 6" xfId="21291" xr:uid="{00000000-0005-0000-0000-000003530000}"/>
    <cellStyle name="Обычный 53 2 2 2 4 3" xfId="21292" xr:uid="{00000000-0005-0000-0000-000004530000}"/>
    <cellStyle name="Обычный 53 2 2 2 4 3 2" xfId="21293" xr:uid="{00000000-0005-0000-0000-000005530000}"/>
    <cellStyle name="Обычный 53 2 2 2 4 3 2 2" xfId="21294" xr:uid="{00000000-0005-0000-0000-000006530000}"/>
    <cellStyle name="Обычный 53 2 2 2 4 3 2 2 2" xfId="21295" xr:uid="{00000000-0005-0000-0000-000007530000}"/>
    <cellStyle name="Обычный 53 2 2 2 4 3 2 3" xfId="21296" xr:uid="{00000000-0005-0000-0000-000008530000}"/>
    <cellStyle name="Обычный 53 2 2 2 4 3 3" xfId="21297" xr:uid="{00000000-0005-0000-0000-000009530000}"/>
    <cellStyle name="Обычный 53 2 2 2 4 3 3 2" xfId="21298" xr:uid="{00000000-0005-0000-0000-00000A530000}"/>
    <cellStyle name="Обычный 53 2 2 2 4 3 4" xfId="21299" xr:uid="{00000000-0005-0000-0000-00000B530000}"/>
    <cellStyle name="Обычный 53 2 2 2 4 4" xfId="21300" xr:uid="{00000000-0005-0000-0000-00000C530000}"/>
    <cellStyle name="Обычный 53 2 2 2 4 4 2" xfId="21301" xr:uid="{00000000-0005-0000-0000-00000D530000}"/>
    <cellStyle name="Обычный 53 2 2 2 4 4 2 2" xfId="21302" xr:uid="{00000000-0005-0000-0000-00000E530000}"/>
    <cellStyle name="Обычный 53 2 2 2 4 4 3" xfId="21303" xr:uid="{00000000-0005-0000-0000-00000F530000}"/>
    <cellStyle name="Обычный 53 2 2 2 4 5" xfId="21304" xr:uid="{00000000-0005-0000-0000-000010530000}"/>
    <cellStyle name="Обычный 53 2 2 2 4 5 2" xfId="21305" xr:uid="{00000000-0005-0000-0000-000011530000}"/>
    <cellStyle name="Обычный 53 2 2 2 4 5 2 2" xfId="21306" xr:uid="{00000000-0005-0000-0000-000012530000}"/>
    <cellStyle name="Обычный 53 2 2 2 4 5 3" xfId="21307" xr:uid="{00000000-0005-0000-0000-000013530000}"/>
    <cellStyle name="Обычный 53 2 2 2 4 6" xfId="21308" xr:uid="{00000000-0005-0000-0000-000014530000}"/>
    <cellStyle name="Обычный 53 2 2 2 4 6 2" xfId="21309" xr:uid="{00000000-0005-0000-0000-000015530000}"/>
    <cellStyle name="Обычный 53 2 2 2 4 6 2 2" xfId="21310" xr:uid="{00000000-0005-0000-0000-000016530000}"/>
    <cellStyle name="Обычный 53 2 2 2 4 6 3" xfId="21311" xr:uid="{00000000-0005-0000-0000-000017530000}"/>
    <cellStyle name="Обычный 53 2 2 2 4 7" xfId="21312" xr:uid="{00000000-0005-0000-0000-000018530000}"/>
    <cellStyle name="Обычный 53 2 2 2 4 7 2" xfId="21313" xr:uid="{00000000-0005-0000-0000-000019530000}"/>
    <cellStyle name="Обычный 53 2 2 2 4 7 2 2" xfId="21314" xr:uid="{00000000-0005-0000-0000-00001A530000}"/>
    <cellStyle name="Обычный 53 2 2 2 4 7 3" xfId="21315" xr:uid="{00000000-0005-0000-0000-00001B530000}"/>
    <cellStyle name="Обычный 53 2 2 2 4 8" xfId="21316" xr:uid="{00000000-0005-0000-0000-00001C530000}"/>
    <cellStyle name="Обычный 53 2 2 2 4 8 2" xfId="21317" xr:uid="{00000000-0005-0000-0000-00001D530000}"/>
    <cellStyle name="Обычный 53 2 2 2 4 9" xfId="21318" xr:uid="{00000000-0005-0000-0000-00001E530000}"/>
    <cellStyle name="Обычный 53 2 2 2 5" xfId="21319" xr:uid="{00000000-0005-0000-0000-00001F530000}"/>
    <cellStyle name="Обычный 53 2 2 2 5 2" xfId="21320" xr:uid="{00000000-0005-0000-0000-000020530000}"/>
    <cellStyle name="Обычный 53 2 2 2 5 2 2" xfId="21321" xr:uid="{00000000-0005-0000-0000-000021530000}"/>
    <cellStyle name="Обычный 53 2 2 2 5 2 2 2" xfId="21322" xr:uid="{00000000-0005-0000-0000-000022530000}"/>
    <cellStyle name="Обычный 53 2 2 2 5 2 3" xfId="21323" xr:uid="{00000000-0005-0000-0000-000023530000}"/>
    <cellStyle name="Обычный 53 2 2 2 5 3" xfId="21324" xr:uid="{00000000-0005-0000-0000-000024530000}"/>
    <cellStyle name="Обычный 53 2 2 2 5 3 2" xfId="21325" xr:uid="{00000000-0005-0000-0000-000025530000}"/>
    <cellStyle name="Обычный 53 2 2 2 5 3 2 2" xfId="21326" xr:uid="{00000000-0005-0000-0000-000026530000}"/>
    <cellStyle name="Обычный 53 2 2 2 5 3 3" xfId="21327" xr:uid="{00000000-0005-0000-0000-000027530000}"/>
    <cellStyle name="Обычный 53 2 2 2 5 4" xfId="21328" xr:uid="{00000000-0005-0000-0000-000028530000}"/>
    <cellStyle name="Обычный 53 2 2 2 5 4 2" xfId="21329" xr:uid="{00000000-0005-0000-0000-000029530000}"/>
    <cellStyle name="Обычный 53 2 2 2 5 4 2 2" xfId="21330" xr:uid="{00000000-0005-0000-0000-00002A530000}"/>
    <cellStyle name="Обычный 53 2 2 2 5 4 3" xfId="21331" xr:uid="{00000000-0005-0000-0000-00002B530000}"/>
    <cellStyle name="Обычный 53 2 2 2 5 5" xfId="21332" xr:uid="{00000000-0005-0000-0000-00002C530000}"/>
    <cellStyle name="Обычный 53 2 2 2 5 5 2" xfId="21333" xr:uid="{00000000-0005-0000-0000-00002D530000}"/>
    <cellStyle name="Обычный 53 2 2 2 5 6" xfId="21334" xr:uid="{00000000-0005-0000-0000-00002E530000}"/>
    <cellStyle name="Обычный 53 2 2 2 6" xfId="21335" xr:uid="{00000000-0005-0000-0000-00002F530000}"/>
    <cellStyle name="Обычный 53 2 2 2 6 2" xfId="21336" xr:uid="{00000000-0005-0000-0000-000030530000}"/>
    <cellStyle name="Обычный 53 2 2 2 6 2 2" xfId="21337" xr:uid="{00000000-0005-0000-0000-000031530000}"/>
    <cellStyle name="Обычный 53 2 2 2 6 2 2 2" xfId="21338" xr:uid="{00000000-0005-0000-0000-000032530000}"/>
    <cellStyle name="Обычный 53 2 2 2 6 2 3" xfId="21339" xr:uid="{00000000-0005-0000-0000-000033530000}"/>
    <cellStyle name="Обычный 53 2 2 2 6 3" xfId="21340" xr:uid="{00000000-0005-0000-0000-000034530000}"/>
    <cellStyle name="Обычный 53 2 2 2 6 3 2" xfId="21341" xr:uid="{00000000-0005-0000-0000-000035530000}"/>
    <cellStyle name="Обычный 53 2 2 2 6 4" xfId="21342" xr:uid="{00000000-0005-0000-0000-000036530000}"/>
    <cellStyle name="Обычный 53 2 2 2 7" xfId="21343" xr:uid="{00000000-0005-0000-0000-000037530000}"/>
    <cellStyle name="Обычный 53 2 2 2 7 2" xfId="21344" xr:uid="{00000000-0005-0000-0000-000038530000}"/>
    <cellStyle name="Обычный 53 2 2 2 7 2 2" xfId="21345" xr:uid="{00000000-0005-0000-0000-000039530000}"/>
    <cellStyle name="Обычный 53 2 2 2 7 2 2 2" xfId="21346" xr:uid="{00000000-0005-0000-0000-00003A530000}"/>
    <cellStyle name="Обычный 53 2 2 2 7 2 3" xfId="21347" xr:uid="{00000000-0005-0000-0000-00003B530000}"/>
    <cellStyle name="Обычный 53 2 2 2 7 3" xfId="21348" xr:uid="{00000000-0005-0000-0000-00003C530000}"/>
    <cellStyle name="Обычный 53 2 2 2 7 3 2" xfId="21349" xr:uid="{00000000-0005-0000-0000-00003D530000}"/>
    <cellStyle name="Обычный 53 2 2 2 7 4" xfId="21350" xr:uid="{00000000-0005-0000-0000-00003E530000}"/>
    <cellStyle name="Обычный 53 2 2 2 8" xfId="21351" xr:uid="{00000000-0005-0000-0000-00003F530000}"/>
    <cellStyle name="Обычный 53 2 2 2 8 2" xfId="21352" xr:uid="{00000000-0005-0000-0000-000040530000}"/>
    <cellStyle name="Обычный 53 2 2 2 8 2 2" xfId="21353" xr:uid="{00000000-0005-0000-0000-000041530000}"/>
    <cellStyle name="Обычный 53 2 2 2 8 3" xfId="21354" xr:uid="{00000000-0005-0000-0000-000042530000}"/>
    <cellStyle name="Обычный 53 2 2 2 9" xfId="21355" xr:uid="{00000000-0005-0000-0000-000043530000}"/>
    <cellStyle name="Обычный 53 2 2 2 9 2" xfId="21356" xr:uid="{00000000-0005-0000-0000-000044530000}"/>
    <cellStyle name="Обычный 53 2 2 2 9 2 2" xfId="21357" xr:uid="{00000000-0005-0000-0000-000045530000}"/>
    <cellStyle name="Обычный 53 2 2 2 9 3" xfId="21358" xr:uid="{00000000-0005-0000-0000-000046530000}"/>
    <cellStyle name="Обычный 53 2 2 3" xfId="21359" xr:uid="{00000000-0005-0000-0000-000047530000}"/>
    <cellStyle name="Обычный 53 2 2 3 10" xfId="21360" xr:uid="{00000000-0005-0000-0000-000048530000}"/>
    <cellStyle name="Обычный 53 2 2 3 10 2" xfId="21361" xr:uid="{00000000-0005-0000-0000-000049530000}"/>
    <cellStyle name="Обычный 53 2 2 3 10 2 2" xfId="21362" xr:uid="{00000000-0005-0000-0000-00004A530000}"/>
    <cellStyle name="Обычный 53 2 2 3 10 3" xfId="21363" xr:uid="{00000000-0005-0000-0000-00004B530000}"/>
    <cellStyle name="Обычный 53 2 2 3 11" xfId="21364" xr:uid="{00000000-0005-0000-0000-00004C530000}"/>
    <cellStyle name="Обычный 53 2 2 3 11 2" xfId="21365" xr:uid="{00000000-0005-0000-0000-00004D530000}"/>
    <cellStyle name="Обычный 53 2 2 3 12" xfId="21366" xr:uid="{00000000-0005-0000-0000-00004E530000}"/>
    <cellStyle name="Обычный 53 2 2 3 2" xfId="21367" xr:uid="{00000000-0005-0000-0000-00004F530000}"/>
    <cellStyle name="Обычный 53 2 2 3 2 10" xfId="21368" xr:uid="{00000000-0005-0000-0000-000050530000}"/>
    <cellStyle name="Обычный 53 2 2 3 2 10 2" xfId="21369" xr:uid="{00000000-0005-0000-0000-000051530000}"/>
    <cellStyle name="Обычный 53 2 2 3 2 11" xfId="21370" xr:uid="{00000000-0005-0000-0000-000052530000}"/>
    <cellStyle name="Обычный 53 2 2 3 2 2" xfId="21371" xr:uid="{00000000-0005-0000-0000-000053530000}"/>
    <cellStyle name="Обычный 53 2 2 3 2 2 2" xfId="21372" xr:uid="{00000000-0005-0000-0000-000054530000}"/>
    <cellStyle name="Обычный 53 2 2 3 2 2 2 2" xfId="21373" xr:uid="{00000000-0005-0000-0000-000055530000}"/>
    <cellStyle name="Обычный 53 2 2 3 2 2 2 2 2" xfId="21374" xr:uid="{00000000-0005-0000-0000-000056530000}"/>
    <cellStyle name="Обычный 53 2 2 3 2 2 2 2 2 2" xfId="21375" xr:uid="{00000000-0005-0000-0000-000057530000}"/>
    <cellStyle name="Обычный 53 2 2 3 2 2 2 2 3" xfId="21376" xr:uid="{00000000-0005-0000-0000-000058530000}"/>
    <cellStyle name="Обычный 53 2 2 3 2 2 2 3" xfId="21377" xr:uid="{00000000-0005-0000-0000-000059530000}"/>
    <cellStyle name="Обычный 53 2 2 3 2 2 2 3 2" xfId="21378" xr:uid="{00000000-0005-0000-0000-00005A530000}"/>
    <cellStyle name="Обычный 53 2 2 3 2 2 2 3 2 2" xfId="21379" xr:uid="{00000000-0005-0000-0000-00005B530000}"/>
    <cellStyle name="Обычный 53 2 2 3 2 2 2 3 3" xfId="21380" xr:uid="{00000000-0005-0000-0000-00005C530000}"/>
    <cellStyle name="Обычный 53 2 2 3 2 2 2 4" xfId="21381" xr:uid="{00000000-0005-0000-0000-00005D530000}"/>
    <cellStyle name="Обычный 53 2 2 3 2 2 2 4 2" xfId="21382" xr:uid="{00000000-0005-0000-0000-00005E530000}"/>
    <cellStyle name="Обычный 53 2 2 3 2 2 2 4 2 2" xfId="21383" xr:uid="{00000000-0005-0000-0000-00005F530000}"/>
    <cellStyle name="Обычный 53 2 2 3 2 2 2 4 3" xfId="21384" xr:uid="{00000000-0005-0000-0000-000060530000}"/>
    <cellStyle name="Обычный 53 2 2 3 2 2 2 5" xfId="21385" xr:uid="{00000000-0005-0000-0000-000061530000}"/>
    <cellStyle name="Обычный 53 2 2 3 2 2 2 5 2" xfId="21386" xr:uid="{00000000-0005-0000-0000-000062530000}"/>
    <cellStyle name="Обычный 53 2 2 3 2 2 2 6" xfId="21387" xr:uid="{00000000-0005-0000-0000-000063530000}"/>
    <cellStyle name="Обычный 53 2 2 3 2 2 3" xfId="21388" xr:uid="{00000000-0005-0000-0000-000064530000}"/>
    <cellStyle name="Обычный 53 2 2 3 2 2 3 2" xfId="21389" xr:uid="{00000000-0005-0000-0000-000065530000}"/>
    <cellStyle name="Обычный 53 2 2 3 2 2 3 2 2" xfId="21390" xr:uid="{00000000-0005-0000-0000-000066530000}"/>
    <cellStyle name="Обычный 53 2 2 3 2 2 3 2 2 2" xfId="21391" xr:uid="{00000000-0005-0000-0000-000067530000}"/>
    <cellStyle name="Обычный 53 2 2 3 2 2 3 2 3" xfId="21392" xr:uid="{00000000-0005-0000-0000-000068530000}"/>
    <cellStyle name="Обычный 53 2 2 3 2 2 3 3" xfId="21393" xr:uid="{00000000-0005-0000-0000-000069530000}"/>
    <cellStyle name="Обычный 53 2 2 3 2 2 3 3 2" xfId="21394" xr:uid="{00000000-0005-0000-0000-00006A530000}"/>
    <cellStyle name="Обычный 53 2 2 3 2 2 3 4" xfId="21395" xr:uid="{00000000-0005-0000-0000-00006B530000}"/>
    <cellStyle name="Обычный 53 2 2 3 2 2 4" xfId="21396" xr:uid="{00000000-0005-0000-0000-00006C530000}"/>
    <cellStyle name="Обычный 53 2 2 3 2 2 4 2" xfId="21397" xr:uid="{00000000-0005-0000-0000-00006D530000}"/>
    <cellStyle name="Обычный 53 2 2 3 2 2 4 2 2" xfId="21398" xr:uid="{00000000-0005-0000-0000-00006E530000}"/>
    <cellStyle name="Обычный 53 2 2 3 2 2 4 3" xfId="21399" xr:uid="{00000000-0005-0000-0000-00006F530000}"/>
    <cellStyle name="Обычный 53 2 2 3 2 2 5" xfId="21400" xr:uid="{00000000-0005-0000-0000-000070530000}"/>
    <cellStyle name="Обычный 53 2 2 3 2 2 5 2" xfId="21401" xr:uid="{00000000-0005-0000-0000-000071530000}"/>
    <cellStyle name="Обычный 53 2 2 3 2 2 5 2 2" xfId="21402" xr:uid="{00000000-0005-0000-0000-000072530000}"/>
    <cellStyle name="Обычный 53 2 2 3 2 2 5 3" xfId="21403" xr:uid="{00000000-0005-0000-0000-000073530000}"/>
    <cellStyle name="Обычный 53 2 2 3 2 2 6" xfId="21404" xr:uid="{00000000-0005-0000-0000-000074530000}"/>
    <cellStyle name="Обычный 53 2 2 3 2 2 6 2" xfId="21405" xr:uid="{00000000-0005-0000-0000-000075530000}"/>
    <cellStyle name="Обычный 53 2 2 3 2 2 6 2 2" xfId="21406" xr:uid="{00000000-0005-0000-0000-000076530000}"/>
    <cellStyle name="Обычный 53 2 2 3 2 2 6 3" xfId="21407" xr:uid="{00000000-0005-0000-0000-000077530000}"/>
    <cellStyle name="Обычный 53 2 2 3 2 2 7" xfId="21408" xr:uid="{00000000-0005-0000-0000-000078530000}"/>
    <cellStyle name="Обычный 53 2 2 3 2 2 7 2" xfId="21409" xr:uid="{00000000-0005-0000-0000-000079530000}"/>
    <cellStyle name="Обычный 53 2 2 3 2 2 7 2 2" xfId="21410" xr:uid="{00000000-0005-0000-0000-00007A530000}"/>
    <cellStyle name="Обычный 53 2 2 3 2 2 7 3" xfId="21411" xr:uid="{00000000-0005-0000-0000-00007B530000}"/>
    <cellStyle name="Обычный 53 2 2 3 2 2 8" xfId="21412" xr:uid="{00000000-0005-0000-0000-00007C530000}"/>
    <cellStyle name="Обычный 53 2 2 3 2 2 8 2" xfId="21413" xr:uid="{00000000-0005-0000-0000-00007D530000}"/>
    <cellStyle name="Обычный 53 2 2 3 2 2 9" xfId="21414" xr:uid="{00000000-0005-0000-0000-00007E530000}"/>
    <cellStyle name="Обычный 53 2 2 3 2 3" xfId="21415" xr:uid="{00000000-0005-0000-0000-00007F530000}"/>
    <cellStyle name="Обычный 53 2 2 3 2 3 2" xfId="21416" xr:uid="{00000000-0005-0000-0000-000080530000}"/>
    <cellStyle name="Обычный 53 2 2 3 2 3 2 2" xfId="21417" xr:uid="{00000000-0005-0000-0000-000081530000}"/>
    <cellStyle name="Обычный 53 2 2 3 2 3 2 2 2" xfId="21418" xr:uid="{00000000-0005-0000-0000-000082530000}"/>
    <cellStyle name="Обычный 53 2 2 3 2 3 2 3" xfId="21419" xr:uid="{00000000-0005-0000-0000-000083530000}"/>
    <cellStyle name="Обычный 53 2 2 3 2 3 3" xfId="21420" xr:uid="{00000000-0005-0000-0000-000084530000}"/>
    <cellStyle name="Обычный 53 2 2 3 2 3 3 2" xfId="21421" xr:uid="{00000000-0005-0000-0000-000085530000}"/>
    <cellStyle name="Обычный 53 2 2 3 2 3 3 2 2" xfId="21422" xr:uid="{00000000-0005-0000-0000-000086530000}"/>
    <cellStyle name="Обычный 53 2 2 3 2 3 3 3" xfId="21423" xr:uid="{00000000-0005-0000-0000-000087530000}"/>
    <cellStyle name="Обычный 53 2 2 3 2 3 4" xfId="21424" xr:uid="{00000000-0005-0000-0000-000088530000}"/>
    <cellStyle name="Обычный 53 2 2 3 2 3 4 2" xfId="21425" xr:uid="{00000000-0005-0000-0000-000089530000}"/>
    <cellStyle name="Обычный 53 2 2 3 2 3 4 2 2" xfId="21426" xr:uid="{00000000-0005-0000-0000-00008A530000}"/>
    <cellStyle name="Обычный 53 2 2 3 2 3 4 3" xfId="21427" xr:uid="{00000000-0005-0000-0000-00008B530000}"/>
    <cellStyle name="Обычный 53 2 2 3 2 3 5" xfId="21428" xr:uid="{00000000-0005-0000-0000-00008C530000}"/>
    <cellStyle name="Обычный 53 2 2 3 2 3 5 2" xfId="21429" xr:uid="{00000000-0005-0000-0000-00008D530000}"/>
    <cellStyle name="Обычный 53 2 2 3 2 3 6" xfId="21430" xr:uid="{00000000-0005-0000-0000-00008E530000}"/>
    <cellStyle name="Обычный 53 2 2 3 2 4" xfId="21431" xr:uid="{00000000-0005-0000-0000-00008F530000}"/>
    <cellStyle name="Обычный 53 2 2 3 2 4 2" xfId="21432" xr:uid="{00000000-0005-0000-0000-000090530000}"/>
    <cellStyle name="Обычный 53 2 2 3 2 4 2 2" xfId="21433" xr:uid="{00000000-0005-0000-0000-000091530000}"/>
    <cellStyle name="Обычный 53 2 2 3 2 4 2 2 2" xfId="21434" xr:uid="{00000000-0005-0000-0000-000092530000}"/>
    <cellStyle name="Обычный 53 2 2 3 2 4 2 3" xfId="21435" xr:uid="{00000000-0005-0000-0000-000093530000}"/>
    <cellStyle name="Обычный 53 2 2 3 2 4 3" xfId="21436" xr:uid="{00000000-0005-0000-0000-000094530000}"/>
    <cellStyle name="Обычный 53 2 2 3 2 4 3 2" xfId="21437" xr:uid="{00000000-0005-0000-0000-000095530000}"/>
    <cellStyle name="Обычный 53 2 2 3 2 4 4" xfId="21438" xr:uid="{00000000-0005-0000-0000-000096530000}"/>
    <cellStyle name="Обычный 53 2 2 3 2 5" xfId="21439" xr:uid="{00000000-0005-0000-0000-000097530000}"/>
    <cellStyle name="Обычный 53 2 2 3 2 5 2" xfId="21440" xr:uid="{00000000-0005-0000-0000-000098530000}"/>
    <cellStyle name="Обычный 53 2 2 3 2 5 2 2" xfId="21441" xr:uid="{00000000-0005-0000-0000-000099530000}"/>
    <cellStyle name="Обычный 53 2 2 3 2 5 3" xfId="21442" xr:uid="{00000000-0005-0000-0000-00009A530000}"/>
    <cellStyle name="Обычный 53 2 2 3 2 6" xfId="21443" xr:uid="{00000000-0005-0000-0000-00009B530000}"/>
    <cellStyle name="Обычный 53 2 2 3 2 6 2" xfId="21444" xr:uid="{00000000-0005-0000-0000-00009C530000}"/>
    <cellStyle name="Обычный 53 2 2 3 2 6 2 2" xfId="21445" xr:uid="{00000000-0005-0000-0000-00009D530000}"/>
    <cellStyle name="Обычный 53 2 2 3 2 6 3" xfId="21446" xr:uid="{00000000-0005-0000-0000-00009E530000}"/>
    <cellStyle name="Обычный 53 2 2 3 2 7" xfId="21447" xr:uid="{00000000-0005-0000-0000-00009F530000}"/>
    <cellStyle name="Обычный 53 2 2 3 2 7 2" xfId="21448" xr:uid="{00000000-0005-0000-0000-0000A0530000}"/>
    <cellStyle name="Обычный 53 2 2 3 2 7 2 2" xfId="21449" xr:uid="{00000000-0005-0000-0000-0000A1530000}"/>
    <cellStyle name="Обычный 53 2 2 3 2 7 3" xfId="21450" xr:uid="{00000000-0005-0000-0000-0000A2530000}"/>
    <cellStyle name="Обычный 53 2 2 3 2 8" xfId="21451" xr:uid="{00000000-0005-0000-0000-0000A3530000}"/>
    <cellStyle name="Обычный 53 2 2 3 2 8 2" xfId="21452" xr:uid="{00000000-0005-0000-0000-0000A4530000}"/>
    <cellStyle name="Обычный 53 2 2 3 2 8 2 2" xfId="21453" xr:uid="{00000000-0005-0000-0000-0000A5530000}"/>
    <cellStyle name="Обычный 53 2 2 3 2 8 3" xfId="21454" xr:uid="{00000000-0005-0000-0000-0000A6530000}"/>
    <cellStyle name="Обычный 53 2 2 3 2 9" xfId="21455" xr:uid="{00000000-0005-0000-0000-0000A7530000}"/>
    <cellStyle name="Обычный 53 2 2 3 2 9 2" xfId="21456" xr:uid="{00000000-0005-0000-0000-0000A8530000}"/>
    <cellStyle name="Обычный 53 2 2 3 2 9 2 2" xfId="21457" xr:uid="{00000000-0005-0000-0000-0000A9530000}"/>
    <cellStyle name="Обычный 53 2 2 3 2 9 3" xfId="21458" xr:uid="{00000000-0005-0000-0000-0000AA530000}"/>
    <cellStyle name="Обычный 53 2 2 3 3" xfId="21459" xr:uid="{00000000-0005-0000-0000-0000AB530000}"/>
    <cellStyle name="Обычный 53 2 2 3 3 2" xfId="21460" xr:uid="{00000000-0005-0000-0000-0000AC530000}"/>
    <cellStyle name="Обычный 53 2 2 3 3 2 2" xfId="21461" xr:uid="{00000000-0005-0000-0000-0000AD530000}"/>
    <cellStyle name="Обычный 53 2 2 3 3 2 2 2" xfId="21462" xr:uid="{00000000-0005-0000-0000-0000AE530000}"/>
    <cellStyle name="Обычный 53 2 2 3 3 2 2 2 2" xfId="21463" xr:uid="{00000000-0005-0000-0000-0000AF530000}"/>
    <cellStyle name="Обычный 53 2 2 3 3 2 2 3" xfId="21464" xr:uid="{00000000-0005-0000-0000-0000B0530000}"/>
    <cellStyle name="Обычный 53 2 2 3 3 2 3" xfId="21465" xr:uid="{00000000-0005-0000-0000-0000B1530000}"/>
    <cellStyle name="Обычный 53 2 2 3 3 2 3 2" xfId="21466" xr:uid="{00000000-0005-0000-0000-0000B2530000}"/>
    <cellStyle name="Обычный 53 2 2 3 3 2 3 2 2" xfId="21467" xr:uid="{00000000-0005-0000-0000-0000B3530000}"/>
    <cellStyle name="Обычный 53 2 2 3 3 2 3 3" xfId="21468" xr:uid="{00000000-0005-0000-0000-0000B4530000}"/>
    <cellStyle name="Обычный 53 2 2 3 3 2 4" xfId="21469" xr:uid="{00000000-0005-0000-0000-0000B5530000}"/>
    <cellStyle name="Обычный 53 2 2 3 3 2 4 2" xfId="21470" xr:uid="{00000000-0005-0000-0000-0000B6530000}"/>
    <cellStyle name="Обычный 53 2 2 3 3 2 4 2 2" xfId="21471" xr:uid="{00000000-0005-0000-0000-0000B7530000}"/>
    <cellStyle name="Обычный 53 2 2 3 3 2 4 3" xfId="21472" xr:uid="{00000000-0005-0000-0000-0000B8530000}"/>
    <cellStyle name="Обычный 53 2 2 3 3 2 5" xfId="21473" xr:uid="{00000000-0005-0000-0000-0000B9530000}"/>
    <cellStyle name="Обычный 53 2 2 3 3 2 5 2" xfId="21474" xr:uid="{00000000-0005-0000-0000-0000BA530000}"/>
    <cellStyle name="Обычный 53 2 2 3 3 2 6" xfId="21475" xr:uid="{00000000-0005-0000-0000-0000BB530000}"/>
    <cellStyle name="Обычный 53 2 2 3 3 3" xfId="21476" xr:uid="{00000000-0005-0000-0000-0000BC530000}"/>
    <cellStyle name="Обычный 53 2 2 3 3 3 2" xfId="21477" xr:uid="{00000000-0005-0000-0000-0000BD530000}"/>
    <cellStyle name="Обычный 53 2 2 3 3 3 2 2" xfId="21478" xr:uid="{00000000-0005-0000-0000-0000BE530000}"/>
    <cellStyle name="Обычный 53 2 2 3 3 3 2 2 2" xfId="21479" xr:uid="{00000000-0005-0000-0000-0000BF530000}"/>
    <cellStyle name="Обычный 53 2 2 3 3 3 2 3" xfId="21480" xr:uid="{00000000-0005-0000-0000-0000C0530000}"/>
    <cellStyle name="Обычный 53 2 2 3 3 3 3" xfId="21481" xr:uid="{00000000-0005-0000-0000-0000C1530000}"/>
    <cellStyle name="Обычный 53 2 2 3 3 3 3 2" xfId="21482" xr:uid="{00000000-0005-0000-0000-0000C2530000}"/>
    <cellStyle name="Обычный 53 2 2 3 3 3 4" xfId="21483" xr:uid="{00000000-0005-0000-0000-0000C3530000}"/>
    <cellStyle name="Обычный 53 2 2 3 3 4" xfId="21484" xr:uid="{00000000-0005-0000-0000-0000C4530000}"/>
    <cellStyle name="Обычный 53 2 2 3 3 4 2" xfId="21485" xr:uid="{00000000-0005-0000-0000-0000C5530000}"/>
    <cellStyle name="Обычный 53 2 2 3 3 4 2 2" xfId="21486" xr:uid="{00000000-0005-0000-0000-0000C6530000}"/>
    <cellStyle name="Обычный 53 2 2 3 3 4 3" xfId="21487" xr:uid="{00000000-0005-0000-0000-0000C7530000}"/>
    <cellStyle name="Обычный 53 2 2 3 3 5" xfId="21488" xr:uid="{00000000-0005-0000-0000-0000C8530000}"/>
    <cellStyle name="Обычный 53 2 2 3 3 5 2" xfId="21489" xr:uid="{00000000-0005-0000-0000-0000C9530000}"/>
    <cellStyle name="Обычный 53 2 2 3 3 5 2 2" xfId="21490" xr:uid="{00000000-0005-0000-0000-0000CA530000}"/>
    <cellStyle name="Обычный 53 2 2 3 3 5 3" xfId="21491" xr:uid="{00000000-0005-0000-0000-0000CB530000}"/>
    <cellStyle name="Обычный 53 2 2 3 3 6" xfId="21492" xr:uid="{00000000-0005-0000-0000-0000CC530000}"/>
    <cellStyle name="Обычный 53 2 2 3 3 6 2" xfId="21493" xr:uid="{00000000-0005-0000-0000-0000CD530000}"/>
    <cellStyle name="Обычный 53 2 2 3 3 6 2 2" xfId="21494" xr:uid="{00000000-0005-0000-0000-0000CE530000}"/>
    <cellStyle name="Обычный 53 2 2 3 3 6 3" xfId="21495" xr:uid="{00000000-0005-0000-0000-0000CF530000}"/>
    <cellStyle name="Обычный 53 2 2 3 3 7" xfId="21496" xr:uid="{00000000-0005-0000-0000-0000D0530000}"/>
    <cellStyle name="Обычный 53 2 2 3 3 7 2" xfId="21497" xr:uid="{00000000-0005-0000-0000-0000D1530000}"/>
    <cellStyle name="Обычный 53 2 2 3 3 7 2 2" xfId="21498" xr:uid="{00000000-0005-0000-0000-0000D2530000}"/>
    <cellStyle name="Обычный 53 2 2 3 3 7 3" xfId="21499" xr:uid="{00000000-0005-0000-0000-0000D3530000}"/>
    <cellStyle name="Обычный 53 2 2 3 3 8" xfId="21500" xr:uid="{00000000-0005-0000-0000-0000D4530000}"/>
    <cellStyle name="Обычный 53 2 2 3 3 8 2" xfId="21501" xr:uid="{00000000-0005-0000-0000-0000D5530000}"/>
    <cellStyle name="Обычный 53 2 2 3 3 9" xfId="21502" xr:uid="{00000000-0005-0000-0000-0000D6530000}"/>
    <cellStyle name="Обычный 53 2 2 3 4" xfId="21503" xr:uid="{00000000-0005-0000-0000-0000D7530000}"/>
    <cellStyle name="Обычный 53 2 2 3 4 2" xfId="21504" xr:uid="{00000000-0005-0000-0000-0000D8530000}"/>
    <cellStyle name="Обычный 53 2 2 3 4 2 2" xfId="21505" xr:uid="{00000000-0005-0000-0000-0000D9530000}"/>
    <cellStyle name="Обычный 53 2 2 3 4 2 2 2" xfId="21506" xr:uid="{00000000-0005-0000-0000-0000DA530000}"/>
    <cellStyle name="Обычный 53 2 2 3 4 2 3" xfId="21507" xr:uid="{00000000-0005-0000-0000-0000DB530000}"/>
    <cellStyle name="Обычный 53 2 2 3 4 3" xfId="21508" xr:uid="{00000000-0005-0000-0000-0000DC530000}"/>
    <cellStyle name="Обычный 53 2 2 3 4 3 2" xfId="21509" xr:uid="{00000000-0005-0000-0000-0000DD530000}"/>
    <cellStyle name="Обычный 53 2 2 3 4 3 2 2" xfId="21510" xr:uid="{00000000-0005-0000-0000-0000DE530000}"/>
    <cellStyle name="Обычный 53 2 2 3 4 3 3" xfId="21511" xr:uid="{00000000-0005-0000-0000-0000DF530000}"/>
    <cellStyle name="Обычный 53 2 2 3 4 4" xfId="21512" xr:uid="{00000000-0005-0000-0000-0000E0530000}"/>
    <cellStyle name="Обычный 53 2 2 3 4 4 2" xfId="21513" xr:uid="{00000000-0005-0000-0000-0000E1530000}"/>
    <cellStyle name="Обычный 53 2 2 3 4 4 2 2" xfId="21514" xr:uid="{00000000-0005-0000-0000-0000E2530000}"/>
    <cellStyle name="Обычный 53 2 2 3 4 4 3" xfId="21515" xr:uid="{00000000-0005-0000-0000-0000E3530000}"/>
    <cellStyle name="Обычный 53 2 2 3 4 5" xfId="21516" xr:uid="{00000000-0005-0000-0000-0000E4530000}"/>
    <cellStyle name="Обычный 53 2 2 3 4 5 2" xfId="21517" xr:uid="{00000000-0005-0000-0000-0000E5530000}"/>
    <cellStyle name="Обычный 53 2 2 3 4 6" xfId="21518" xr:uid="{00000000-0005-0000-0000-0000E6530000}"/>
    <cellStyle name="Обычный 53 2 2 3 5" xfId="21519" xr:uid="{00000000-0005-0000-0000-0000E7530000}"/>
    <cellStyle name="Обычный 53 2 2 3 5 2" xfId="21520" xr:uid="{00000000-0005-0000-0000-0000E8530000}"/>
    <cellStyle name="Обычный 53 2 2 3 5 2 2" xfId="21521" xr:uid="{00000000-0005-0000-0000-0000E9530000}"/>
    <cellStyle name="Обычный 53 2 2 3 5 2 2 2" xfId="21522" xr:uid="{00000000-0005-0000-0000-0000EA530000}"/>
    <cellStyle name="Обычный 53 2 2 3 5 2 3" xfId="21523" xr:uid="{00000000-0005-0000-0000-0000EB530000}"/>
    <cellStyle name="Обычный 53 2 2 3 5 3" xfId="21524" xr:uid="{00000000-0005-0000-0000-0000EC530000}"/>
    <cellStyle name="Обычный 53 2 2 3 5 3 2" xfId="21525" xr:uid="{00000000-0005-0000-0000-0000ED530000}"/>
    <cellStyle name="Обычный 53 2 2 3 5 4" xfId="21526" xr:uid="{00000000-0005-0000-0000-0000EE530000}"/>
    <cellStyle name="Обычный 53 2 2 3 6" xfId="21527" xr:uid="{00000000-0005-0000-0000-0000EF530000}"/>
    <cellStyle name="Обычный 53 2 2 3 6 2" xfId="21528" xr:uid="{00000000-0005-0000-0000-0000F0530000}"/>
    <cellStyle name="Обычный 53 2 2 3 6 2 2" xfId="21529" xr:uid="{00000000-0005-0000-0000-0000F1530000}"/>
    <cellStyle name="Обычный 53 2 2 3 6 3" xfId="21530" xr:uid="{00000000-0005-0000-0000-0000F2530000}"/>
    <cellStyle name="Обычный 53 2 2 3 7" xfId="21531" xr:uid="{00000000-0005-0000-0000-0000F3530000}"/>
    <cellStyle name="Обычный 53 2 2 3 7 2" xfId="21532" xr:uid="{00000000-0005-0000-0000-0000F4530000}"/>
    <cellStyle name="Обычный 53 2 2 3 7 2 2" xfId="21533" xr:uid="{00000000-0005-0000-0000-0000F5530000}"/>
    <cellStyle name="Обычный 53 2 2 3 7 3" xfId="21534" xr:uid="{00000000-0005-0000-0000-0000F6530000}"/>
    <cellStyle name="Обычный 53 2 2 3 8" xfId="21535" xr:uid="{00000000-0005-0000-0000-0000F7530000}"/>
    <cellStyle name="Обычный 53 2 2 3 8 2" xfId="21536" xr:uid="{00000000-0005-0000-0000-0000F8530000}"/>
    <cellStyle name="Обычный 53 2 2 3 8 2 2" xfId="21537" xr:uid="{00000000-0005-0000-0000-0000F9530000}"/>
    <cellStyle name="Обычный 53 2 2 3 8 3" xfId="21538" xr:uid="{00000000-0005-0000-0000-0000FA530000}"/>
    <cellStyle name="Обычный 53 2 2 3 9" xfId="21539" xr:uid="{00000000-0005-0000-0000-0000FB530000}"/>
    <cellStyle name="Обычный 53 2 2 3 9 2" xfId="21540" xr:uid="{00000000-0005-0000-0000-0000FC530000}"/>
    <cellStyle name="Обычный 53 2 2 3 9 2 2" xfId="21541" xr:uid="{00000000-0005-0000-0000-0000FD530000}"/>
    <cellStyle name="Обычный 53 2 2 3 9 3" xfId="21542" xr:uid="{00000000-0005-0000-0000-0000FE530000}"/>
    <cellStyle name="Обычный 53 2 2 4" xfId="21543" xr:uid="{00000000-0005-0000-0000-0000FF530000}"/>
    <cellStyle name="Обычный 53 2 2 4 10" xfId="21544" xr:uid="{00000000-0005-0000-0000-000000540000}"/>
    <cellStyle name="Обычный 53 2 2 4 10 2" xfId="21545" xr:uid="{00000000-0005-0000-0000-000001540000}"/>
    <cellStyle name="Обычный 53 2 2 4 11" xfId="21546" xr:uid="{00000000-0005-0000-0000-000002540000}"/>
    <cellStyle name="Обычный 53 2 2 4 2" xfId="21547" xr:uid="{00000000-0005-0000-0000-000003540000}"/>
    <cellStyle name="Обычный 53 2 2 4 2 2" xfId="21548" xr:uid="{00000000-0005-0000-0000-000004540000}"/>
    <cellStyle name="Обычный 53 2 2 4 2 2 2" xfId="21549" xr:uid="{00000000-0005-0000-0000-000005540000}"/>
    <cellStyle name="Обычный 53 2 2 4 2 2 2 2" xfId="21550" xr:uid="{00000000-0005-0000-0000-000006540000}"/>
    <cellStyle name="Обычный 53 2 2 4 2 2 2 2 2" xfId="21551" xr:uid="{00000000-0005-0000-0000-000007540000}"/>
    <cellStyle name="Обычный 53 2 2 4 2 2 2 3" xfId="21552" xr:uid="{00000000-0005-0000-0000-000008540000}"/>
    <cellStyle name="Обычный 53 2 2 4 2 2 3" xfId="21553" xr:uid="{00000000-0005-0000-0000-000009540000}"/>
    <cellStyle name="Обычный 53 2 2 4 2 2 3 2" xfId="21554" xr:uid="{00000000-0005-0000-0000-00000A540000}"/>
    <cellStyle name="Обычный 53 2 2 4 2 2 3 2 2" xfId="21555" xr:uid="{00000000-0005-0000-0000-00000B540000}"/>
    <cellStyle name="Обычный 53 2 2 4 2 2 3 3" xfId="21556" xr:uid="{00000000-0005-0000-0000-00000C540000}"/>
    <cellStyle name="Обычный 53 2 2 4 2 2 4" xfId="21557" xr:uid="{00000000-0005-0000-0000-00000D540000}"/>
    <cellStyle name="Обычный 53 2 2 4 2 2 4 2" xfId="21558" xr:uid="{00000000-0005-0000-0000-00000E540000}"/>
    <cellStyle name="Обычный 53 2 2 4 2 2 4 2 2" xfId="21559" xr:uid="{00000000-0005-0000-0000-00000F540000}"/>
    <cellStyle name="Обычный 53 2 2 4 2 2 4 3" xfId="21560" xr:uid="{00000000-0005-0000-0000-000010540000}"/>
    <cellStyle name="Обычный 53 2 2 4 2 2 5" xfId="21561" xr:uid="{00000000-0005-0000-0000-000011540000}"/>
    <cellStyle name="Обычный 53 2 2 4 2 2 5 2" xfId="21562" xr:uid="{00000000-0005-0000-0000-000012540000}"/>
    <cellStyle name="Обычный 53 2 2 4 2 2 6" xfId="21563" xr:uid="{00000000-0005-0000-0000-000013540000}"/>
    <cellStyle name="Обычный 53 2 2 4 2 3" xfId="21564" xr:uid="{00000000-0005-0000-0000-000014540000}"/>
    <cellStyle name="Обычный 53 2 2 4 2 3 2" xfId="21565" xr:uid="{00000000-0005-0000-0000-000015540000}"/>
    <cellStyle name="Обычный 53 2 2 4 2 3 2 2" xfId="21566" xr:uid="{00000000-0005-0000-0000-000016540000}"/>
    <cellStyle name="Обычный 53 2 2 4 2 3 2 2 2" xfId="21567" xr:uid="{00000000-0005-0000-0000-000017540000}"/>
    <cellStyle name="Обычный 53 2 2 4 2 3 2 3" xfId="21568" xr:uid="{00000000-0005-0000-0000-000018540000}"/>
    <cellStyle name="Обычный 53 2 2 4 2 3 3" xfId="21569" xr:uid="{00000000-0005-0000-0000-000019540000}"/>
    <cellStyle name="Обычный 53 2 2 4 2 3 3 2" xfId="21570" xr:uid="{00000000-0005-0000-0000-00001A540000}"/>
    <cellStyle name="Обычный 53 2 2 4 2 3 4" xfId="21571" xr:uid="{00000000-0005-0000-0000-00001B540000}"/>
    <cellStyle name="Обычный 53 2 2 4 2 4" xfId="21572" xr:uid="{00000000-0005-0000-0000-00001C540000}"/>
    <cellStyle name="Обычный 53 2 2 4 2 4 2" xfId="21573" xr:uid="{00000000-0005-0000-0000-00001D540000}"/>
    <cellStyle name="Обычный 53 2 2 4 2 4 2 2" xfId="21574" xr:uid="{00000000-0005-0000-0000-00001E540000}"/>
    <cellStyle name="Обычный 53 2 2 4 2 4 3" xfId="21575" xr:uid="{00000000-0005-0000-0000-00001F540000}"/>
    <cellStyle name="Обычный 53 2 2 4 2 5" xfId="21576" xr:uid="{00000000-0005-0000-0000-000020540000}"/>
    <cellStyle name="Обычный 53 2 2 4 2 5 2" xfId="21577" xr:uid="{00000000-0005-0000-0000-000021540000}"/>
    <cellStyle name="Обычный 53 2 2 4 2 5 2 2" xfId="21578" xr:uid="{00000000-0005-0000-0000-000022540000}"/>
    <cellStyle name="Обычный 53 2 2 4 2 5 3" xfId="21579" xr:uid="{00000000-0005-0000-0000-000023540000}"/>
    <cellStyle name="Обычный 53 2 2 4 2 6" xfId="21580" xr:uid="{00000000-0005-0000-0000-000024540000}"/>
    <cellStyle name="Обычный 53 2 2 4 2 6 2" xfId="21581" xr:uid="{00000000-0005-0000-0000-000025540000}"/>
    <cellStyle name="Обычный 53 2 2 4 2 6 2 2" xfId="21582" xr:uid="{00000000-0005-0000-0000-000026540000}"/>
    <cellStyle name="Обычный 53 2 2 4 2 6 3" xfId="21583" xr:uid="{00000000-0005-0000-0000-000027540000}"/>
    <cellStyle name="Обычный 53 2 2 4 2 7" xfId="21584" xr:uid="{00000000-0005-0000-0000-000028540000}"/>
    <cellStyle name="Обычный 53 2 2 4 2 7 2" xfId="21585" xr:uid="{00000000-0005-0000-0000-000029540000}"/>
    <cellStyle name="Обычный 53 2 2 4 2 7 2 2" xfId="21586" xr:uid="{00000000-0005-0000-0000-00002A540000}"/>
    <cellStyle name="Обычный 53 2 2 4 2 7 3" xfId="21587" xr:uid="{00000000-0005-0000-0000-00002B540000}"/>
    <cellStyle name="Обычный 53 2 2 4 2 8" xfId="21588" xr:uid="{00000000-0005-0000-0000-00002C540000}"/>
    <cellStyle name="Обычный 53 2 2 4 2 8 2" xfId="21589" xr:uid="{00000000-0005-0000-0000-00002D540000}"/>
    <cellStyle name="Обычный 53 2 2 4 2 9" xfId="21590" xr:uid="{00000000-0005-0000-0000-00002E540000}"/>
    <cellStyle name="Обычный 53 2 2 4 3" xfId="21591" xr:uid="{00000000-0005-0000-0000-00002F540000}"/>
    <cellStyle name="Обычный 53 2 2 4 3 2" xfId="21592" xr:uid="{00000000-0005-0000-0000-000030540000}"/>
    <cellStyle name="Обычный 53 2 2 4 3 2 2" xfId="21593" xr:uid="{00000000-0005-0000-0000-000031540000}"/>
    <cellStyle name="Обычный 53 2 2 4 3 2 2 2" xfId="21594" xr:uid="{00000000-0005-0000-0000-000032540000}"/>
    <cellStyle name="Обычный 53 2 2 4 3 2 3" xfId="21595" xr:uid="{00000000-0005-0000-0000-000033540000}"/>
    <cellStyle name="Обычный 53 2 2 4 3 3" xfId="21596" xr:uid="{00000000-0005-0000-0000-000034540000}"/>
    <cellStyle name="Обычный 53 2 2 4 3 3 2" xfId="21597" xr:uid="{00000000-0005-0000-0000-000035540000}"/>
    <cellStyle name="Обычный 53 2 2 4 3 3 2 2" xfId="21598" xr:uid="{00000000-0005-0000-0000-000036540000}"/>
    <cellStyle name="Обычный 53 2 2 4 3 3 3" xfId="21599" xr:uid="{00000000-0005-0000-0000-000037540000}"/>
    <cellStyle name="Обычный 53 2 2 4 3 4" xfId="21600" xr:uid="{00000000-0005-0000-0000-000038540000}"/>
    <cellStyle name="Обычный 53 2 2 4 3 4 2" xfId="21601" xr:uid="{00000000-0005-0000-0000-000039540000}"/>
    <cellStyle name="Обычный 53 2 2 4 3 4 2 2" xfId="21602" xr:uid="{00000000-0005-0000-0000-00003A540000}"/>
    <cellStyle name="Обычный 53 2 2 4 3 4 3" xfId="21603" xr:uid="{00000000-0005-0000-0000-00003B540000}"/>
    <cellStyle name="Обычный 53 2 2 4 3 5" xfId="21604" xr:uid="{00000000-0005-0000-0000-00003C540000}"/>
    <cellStyle name="Обычный 53 2 2 4 3 5 2" xfId="21605" xr:uid="{00000000-0005-0000-0000-00003D540000}"/>
    <cellStyle name="Обычный 53 2 2 4 3 6" xfId="21606" xr:uid="{00000000-0005-0000-0000-00003E540000}"/>
    <cellStyle name="Обычный 53 2 2 4 4" xfId="21607" xr:uid="{00000000-0005-0000-0000-00003F540000}"/>
    <cellStyle name="Обычный 53 2 2 4 4 2" xfId="21608" xr:uid="{00000000-0005-0000-0000-000040540000}"/>
    <cellStyle name="Обычный 53 2 2 4 4 2 2" xfId="21609" xr:uid="{00000000-0005-0000-0000-000041540000}"/>
    <cellStyle name="Обычный 53 2 2 4 4 2 2 2" xfId="21610" xr:uid="{00000000-0005-0000-0000-000042540000}"/>
    <cellStyle name="Обычный 53 2 2 4 4 2 3" xfId="21611" xr:uid="{00000000-0005-0000-0000-000043540000}"/>
    <cellStyle name="Обычный 53 2 2 4 4 3" xfId="21612" xr:uid="{00000000-0005-0000-0000-000044540000}"/>
    <cellStyle name="Обычный 53 2 2 4 4 3 2" xfId="21613" xr:uid="{00000000-0005-0000-0000-000045540000}"/>
    <cellStyle name="Обычный 53 2 2 4 4 4" xfId="21614" xr:uid="{00000000-0005-0000-0000-000046540000}"/>
    <cellStyle name="Обычный 53 2 2 4 5" xfId="21615" xr:uid="{00000000-0005-0000-0000-000047540000}"/>
    <cellStyle name="Обычный 53 2 2 4 5 2" xfId="21616" xr:uid="{00000000-0005-0000-0000-000048540000}"/>
    <cellStyle name="Обычный 53 2 2 4 5 2 2" xfId="21617" xr:uid="{00000000-0005-0000-0000-000049540000}"/>
    <cellStyle name="Обычный 53 2 2 4 5 3" xfId="21618" xr:uid="{00000000-0005-0000-0000-00004A540000}"/>
    <cellStyle name="Обычный 53 2 2 4 6" xfId="21619" xr:uid="{00000000-0005-0000-0000-00004B540000}"/>
    <cellStyle name="Обычный 53 2 2 4 6 2" xfId="21620" xr:uid="{00000000-0005-0000-0000-00004C540000}"/>
    <cellStyle name="Обычный 53 2 2 4 6 2 2" xfId="21621" xr:uid="{00000000-0005-0000-0000-00004D540000}"/>
    <cellStyle name="Обычный 53 2 2 4 6 3" xfId="21622" xr:uid="{00000000-0005-0000-0000-00004E540000}"/>
    <cellStyle name="Обычный 53 2 2 4 7" xfId="21623" xr:uid="{00000000-0005-0000-0000-00004F540000}"/>
    <cellStyle name="Обычный 53 2 2 4 7 2" xfId="21624" xr:uid="{00000000-0005-0000-0000-000050540000}"/>
    <cellStyle name="Обычный 53 2 2 4 7 2 2" xfId="21625" xr:uid="{00000000-0005-0000-0000-000051540000}"/>
    <cellStyle name="Обычный 53 2 2 4 7 3" xfId="21626" xr:uid="{00000000-0005-0000-0000-000052540000}"/>
    <cellStyle name="Обычный 53 2 2 4 8" xfId="21627" xr:uid="{00000000-0005-0000-0000-000053540000}"/>
    <cellStyle name="Обычный 53 2 2 4 8 2" xfId="21628" xr:uid="{00000000-0005-0000-0000-000054540000}"/>
    <cellStyle name="Обычный 53 2 2 4 8 2 2" xfId="21629" xr:uid="{00000000-0005-0000-0000-000055540000}"/>
    <cellStyle name="Обычный 53 2 2 4 8 3" xfId="21630" xr:uid="{00000000-0005-0000-0000-000056540000}"/>
    <cellStyle name="Обычный 53 2 2 4 9" xfId="21631" xr:uid="{00000000-0005-0000-0000-000057540000}"/>
    <cellStyle name="Обычный 53 2 2 4 9 2" xfId="21632" xr:uid="{00000000-0005-0000-0000-000058540000}"/>
    <cellStyle name="Обычный 53 2 2 4 9 2 2" xfId="21633" xr:uid="{00000000-0005-0000-0000-000059540000}"/>
    <cellStyle name="Обычный 53 2 2 4 9 3" xfId="21634" xr:uid="{00000000-0005-0000-0000-00005A540000}"/>
    <cellStyle name="Обычный 53 2 2 5" xfId="21635" xr:uid="{00000000-0005-0000-0000-00005B540000}"/>
    <cellStyle name="Обычный 53 2 2 5 2" xfId="21636" xr:uid="{00000000-0005-0000-0000-00005C540000}"/>
    <cellStyle name="Обычный 53 2 2 5 2 2" xfId="21637" xr:uid="{00000000-0005-0000-0000-00005D540000}"/>
    <cellStyle name="Обычный 53 2 2 5 2 2 2" xfId="21638" xr:uid="{00000000-0005-0000-0000-00005E540000}"/>
    <cellStyle name="Обычный 53 2 2 5 2 2 2 2" xfId="21639" xr:uid="{00000000-0005-0000-0000-00005F540000}"/>
    <cellStyle name="Обычный 53 2 2 5 2 2 3" xfId="21640" xr:uid="{00000000-0005-0000-0000-000060540000}"/>
    <cellStyle name="Обычный 53 2 2 5 2 3" xfId="21641" xr:uid="{00000000-0005-0000-0000-000061540000}"/>
    <cellStyle name="Обычный 53 2 2 5 2 3 2" xfId="21642" xr:uid="{00000000-0005-0000-0000-000062540000}"/>
    <cellStyle name="Обычный 53 2 2 5 2 3 2 2" xfId="21643" xr:uid="{00000000-0005-0000-0000-000063540000}"/>
    <cellStyle name="Обычный 53 2 2 5 2 3 3" xfId="21644" xr:uid="{00000000-0005-0000-0000-000064540000}"/>
    <cellStyle name="Обычный 53 2 2 5 2 4" xfId="21645" xr:uid="{00000000-0005-0000-0000-000065540000}"/>
    <cellStyle name="Обычный 53 2 2 5 2 4 2" xfId="21646" xr:uid="{00000000-0005-0000-0000-000066540000}"/>
    <cellStyle name="Обычный 53 2 2 5 2 4 2 2" xfId="21647" xr:uid="{00000000-0005-0000-0000-000067540000}"/>
    <cellStyle name="Обычный 53 2 2 5 2 4 3" xfId="21648" xr:uid="{00000000-0005-0000-0000-000068540000}"/>
    <cellStyle name="Обычный 53 2 2 5 2 5" xfId="21649" xr:uid="{00000000-0005-0000-0000-000069540000}"/>
    <cellStyle name="Обычный 53 2 2 5 2 5 2" xfId="21650" xr:uid="{00000000-0005-0000-0000-00006A540000}"/>
    <cellStyle name="Обычный 53 2 2 5 2 6" xfId="21651" xr:uid="{00000000-0005-0000-0000-00006B540000}"/>
    <cellStyle name="Обычный 53 2 2 5 3" xfId="21652" xr:uid="{00000000-0005-0000-0000-00006C540000}"/>
    <cellStyle name="Обычный 53 2 2 5 3 2" xfId="21653" xr:uid="{00000000-0005-0000-0000-00006D540000}"/>
    <cellStyle name="Обычный 53 2 2 5 3 2 2" xfId="21654" xr:uid="{00000000-0005-0000-0000-00006E540000}"/>
    <cellStyle name="Обычный 53 2 2 5 3 2 2 2" xfId="21655" xr:uid="{00000000-0005-0000-0000-00006F540000}"/>
    <cellStyle name="Обычный 53 2 2 5 3 2 3" xfId="21656" xr:uid="{00000000-0005-0000-0000-000070540000}"/>
    <cellStyle name="Обычный 53 2 2 5 3 3" xfId="21657" xr:uid="{00000000-0005-0000-0000-000071540000}"/>
    <cellStyle name="Обычный 53 2 2 5 3 3 2" xfId="21658" xr:uid="{00000000-0005-0000-0000-000072540000}"/>
    <cellStyle name="Обычный 53 2 2 5 3 4" xfId="21659" xr:uid="{00000000-0005-0000-0000-000073540000}"/>
    <cellStyle name="Обычный 53 2 2 5 4" xfId="21660" xr:uid="{00000000-0005-0000-0000-000074540000}"/>
    <cellStyle name="Обычный 53 2 2 5 4 2" xfId="21661" xr:uid="{00000000-0005-0000-0000-000075540000}"/>
    <cellStyle name="Обычный 53 2 2 5 4 2 2" xfId="21662" xr:uid="{00000000-0005-0000-0000-000076540000}"/>
    <cellStyle name="Обычный 53 2 2 5 4 3" xfId="21663" xr:uid="{00000000-0005-0000-0000-000077540000}"/>
    <cellStyle name="Обычный 53 2 2 5 5" xfId="21664" xr:uid="{00000000-0005-0000-0000-000078540000}"/>
    <cellStyle name="Обычный 53 2 2 5 5 2" xfId="21665" xr:uid="{00000000-0005-0000-0000-000079540000}"/>
    <cellStyle name="Обычный 53 2 2 5 5 2 2" xfId="21666" xr:uid="{00000000-0005-0000-0000-00007A540000}"/>
    <cellStyle name="Обычный 53 2 2 5 5 3" xfId="21667" xr:uid="{00000000-0005-0000-0000-00007B540000}"/>
    <cellStyle name="Обычный 53 2 2 5 6" xfId="21668" xr:uid="{00000000-0005-0000-0000-00007C540000}"/>
    <cellStyle name="Обычный 53 2 2 5 6 2" xfId="21669" xr:uid="{00000000-0005-0000-0000-00007D540000}"/>
    <cellStyle name="Обычный 53 2 2 5 6 2 2" xfId="21670" xr:uid="{00000000-0005-0000-0000-00007E540000}"/>
    <cellStyle name="Обычный 53 2 2 5 6 3" xfId="21671" xr:uid="{00000000-0005-0000-0000-00007F540000}"/>
    <cellStyle name="Обычный 53 2 2 5 7" xfId="21672" xr:uid="{00000000-0005-0000-0000-000080540000}"/>
    <cellStyle name="Обычный 53 2 2 5 7 2" xfId="21673" xr:uid="{00000000-0005-0000-0000-000081540000}"/>
    <cellStyle name="Обычный 53 2 2 5 7 2 2" xfId="21674" xr:uid="{00000000-0005-0000-0000-000082540000}"/>
    <cellStyle name="Обычный 53 2 2 5 7 3" xfId="21675" xr:uid="{00000000-0005-0000-0000-000083540000}"/>
    <cellStyle name="Обычный 53 2 2 5 8" xfId="21676" xr:uid="{00000000-0005-0000-0000-000084540000}"/>
    <cellStyle name="Обычный 53 2 2 5 8 2" xfId="21677" xr:uid="{00000000-0005-0000-0000-000085540000}"/>
    <cellStyle name="Обычный 53 2 2 5 9" xfId="21678" xr:uid="{00000000-0005-0000-0000-000086540000}"/>
    <cellStyle name="Обычный 53 2 2 6" xfId="21679" xr:uid="{00000000-0005-0000-0000-000087540000}"/>
    <cellStyle name="Обычный 53 2 2 6 2" xfId="21680" xr:uid="{00000000-0005-0000-0000-000088540000}"/>
    <cellStyle name="Обычный 53 2 2 6 2 2" xfId="21681" xr:uid="{00000000-0005-0000-0000-000089540000}"/>
    <cellStyle name="Обычный 53 2 2 6 2 2 2" xfId="21682" xr:uid="{00000000-0005-0000-0000-00008A540000}"/>
    <cellStyle name="Обычный 53 2 2 6 2 3" xfId="21683" xr:uid="{00000000-0005-0000-0000-00008B540000}"/>
    <cellStyle name="Обычный 53 2 2 6 3" xfId="21684" xr:uid="{00000000-0005-0000-0000-00008C540000}"/>
    <cellStyle name="Обычный 53 2 2 6 3 2" xfId="21685" xr:uid="{00000000-0005-0000-0000-00008D540000}"/>
    <cellStyle name="Обычный 53 2 2 6 3 2 2" xfId="21686" xr:uid="{00000000-0005-0000-0000-00008E540000}"/>
    <cellStyle name="Обычный 53 2 2 6 3 3" xfId="21687" xr:uid="{00000000-0005-0000-0000-00008F540000}"/>
    <cellStyle name="Обычный 53 2 2 6 4" xfId="21688" xr:uid="{00000000-0005-0000-0000-000090540000}"/>
    <cellStyle name="Обычный 53 2 2 6 4 2" xfId="21689" xr:uid="{00000000-0005-0000-0000-000091540000}"/>
    <cellStyle name="Обычный 53 2 2 6 4 2 2" xfId="21690" xr:uid="{00000000-0005-0000-0000-000092540000}"/>
    <cellStyle name="Обычный 53 2 2 6 4 3" xfId="21691" xr:uid="{00000000-0005-0000-0000-000093540000}"/>
    <cellStyle name="Обычный 53 2 2 6 5" xfId="21692" xr:uid="{00000000-0005-0000-0000-000094540000}"/>
    <cellStyle name="Обычный 53 2 2 6 5 2" xfId="21693" xr:uid="{00000000-0005-0000-0000-000095540000}"/>
    <cellStyle name="Обычный 53 2 2 6 6" xfId="21694" xr:uid="{00000000-0005-0000-0000-000096540000}"/>
    <cellStyle name="Обычный 53 2 2 7" xfId="21695" xr:uid="{00000000-0005-0000-0000-000097540000}"/>
    <cellStyle name="Обычный 53 2 2 7 2" xfId="21696" xr:uid="{00000000-0005-0000-0000-000098540000}"/>
    <cellStyle name="Обычный 53 2 2 7 2 2" xfId="21697" xr:uid="{00000000-0005-0000-0000-000099540000}"/>
    <cellStyle name="Обычный 53 2 2 7 2 2 2" xfId="21698" xr:uid="{00000000-0005-0000-0000-00009A540000}"/>
    <cellStyle name="Обычный 53 2 2 7 2 3" xfId="21699" xr:uid="{00000000-0005-0000-0000-00009B540000}"/>
    <cellStyle name="Обычный 53 2 2 7 3" xfId="21700" xr:uid="{00000000-0005-0000-0000-00009C540000}"/>
    <cellStyle name="Обычный 53 2 2 7 3 2" xfId="21701" xr:uid="{00000000-0005-0000-0000-00009D540000}"/>
    <cellStyle name="Обычный 53 2 2 7 4" xfId="21702" xr:uid="{00000000-0005-0000-0000-00009E540000}"/>
    <cellStyle name="Обычный 53 2 2 8" xfId="21703" xr:uid="{00000000-0005-0000-0000-00009F540000}"/>
    <cellStyle name="Обычный 53 2 2 8 2" xfId="21704" xr:uid="{00000000-0005-0000-0000-0000A0540000}"/>
    <cellStyle name="Обычный 53 2 2 8 2 2" xfId="21705" xr:uid="{00000000-0005-0000-0000-0000A1540000}"/>
    <cellStyle name="Обычный 53 2 2 8 2 2 2" xfId="21706" xr:uid="{00000000-0005-0000-0000-0000A2540000}"/>
    <cellStyle name="Обычный 53 2 2 8 2 3" xfId="21707" xr:uid="{00000000-0005-0000-0000-0000A3540000}"/>
    <cellStyle name="Обычный 53 2 2 8 3" xfId="21708" xr:uid="{00000000-0005-0000-0000-0000A4540000}"/>
    <cellStyle name="Обычный 53 2 2 8 3 2" xfId="21709" xr:uid="{00000000-0005-0000-0000-0000A5540000}"/>
    <cellStyle name="Обычный 53 2 2 8 4" xfId="21710" xr:uid="{00000000-0005-0000-0000-0000A6540000}"/>
    <cellStyle name="Обычный 53 2 2 9" xfId="21711" xr:uid="{00000000-0005-0000-0000-0000A7540000}"/>
    <cellStyle name="Обычный 53 2 2 9 2" xfId="21712" xr:uid="{00000000-0005-0000-0000-0000A8540000}"/>
    <cellStyle name="Обычный 53 2 2 9 2 2" xfId="21713" xr:uid="{00000000-0005-0000-0000-0000A9540000}"/>
    <cellStyle name="Обычный 53 2 2 9 3" xfId="21714" xr:uid="{00000000-0005-0000-0000-0000AA540000}"/>
    <cellStyle name="Обычный 53 2 20" xfId="21715" xr:uid="{00000000-0005-0000-0000-0000AB540000}"/>
    <cellStyle name="Обычный 53 2 20 2" xfId="21716" xr:uid="{00000000-0005-0000-0000-0000AC540000}"/>
    <cellStyle name="Обычный 53 2 20 2 2" xfId="21717" xr:uid="{00000000-0005-0000-0000-0000AD540000}"/>
    <cellStyle name="Обычный 53 2 20 2 2 2" xfId="21718" xr:uid="{00000000-0005-0000-0000-0000AE540000}"/>
    <cellStyle name="Обычный 53 2 20 2 2 2 2" xfId="21719" xr:uid="{00000000-0005-0000-0000-0000AF540000}"/>
    <cellStyle name="Обычный 53 2 20 2 2 3" xfId="21720" xr:uid="{00000000-0005-0000-0000-0000B0540000}"/>
    <cellStyle name="Обычный 53 2 20 2 3" xfId="21721" xr:uid="{00000000-0005-0000-0000-0000B1540000}"/>
    <cellStyle name="Обычный 53 2 20 2 3 2" xfId="21722" xr:uid="{00000000-0005-0000-0000-0000B2540000}"/>
    <cellStyle name="Обычный 53 2 20 2 4" xfId="21723" xr:uid="{00000000-0005-0000-0000-0000B3540000}"/>
    <cellStyle name="Обычный 53 2 20 3" xfId="21724" xr:uid="{00000000-0005-0000-0000-0000B4540000}"/>
    <cellStyle name="Обычный 53 2 20 3 2" xfId="21725" xr:uid="{00000000-0005-0000-0000-0000B5540000}"/>
    <cellStyle name="Обычный 53 2 20 3 2 2" xfId="21726" xr:uid="{00000000-0005-0000-0000-0000B6540000}"/>
    <cellStyle name="Обычный 53 2 20 3 3" xfId="21727" xr:uid="{00000000-0005-0000-0000-0000B7540000}"/>
    <cellStyle name="Обычный 53 2 20 4" xfId="21728" xr:uid="{00000000-0005-0000-0000-0000B8540000}"/>
    <cellStyle name="Обычный 53 2 20 4 2" xfId="21729" xr:uid="{00000000-0005-0000-0000-0000B9540000}"/>
    <cellStyle name="Обычный 53 2 20 4 2 2" xfId="21730" xr:uid="{00000000-0005-0000-0000-0000BA540000}"/>
    <cellStyle name="Обычный 53 2 20 4 3" xfId="21731" xr:uid="{00000000-0005-0000-0000-0000BB540000}"/>
    <cellStyle name="Обычный 53 2 20 5" xfId="21732" xr:uid="{00000000-0005-0000-0000-0000BC540000}"/>
    <cellStyle name="Обычный 53 2 20 5 2" xfId="21733" xr:uid="{00000000-0005-0000-0000-0000BD540000}"/>
    <cellStyle name="Обычный 53 2 20 6" xfId="21734" xr:uid="{00000000-0005-0000-0000-0000BE540000}"/>
    <cellStyle name="Обычный 53 2 21" xfId="21735" xr:uid="{00000000-0005-0000-0000-0000BF540000}"/>
    <cellStyle name="Обычный 53 2 21 2" xfId="21736" xr:uid="{00000000-0005-0000-0000-0000C0540000}"/>
    <cellStyle name="Обычный 53 2 21 2 2" xfId="21737" xr:uid="{00000000-0005-0000-0000-0000C1540000}"/>
    <cellStyle name="Обычный 53 2 21 2 2 2" xfId="21738" xr:uid="{00000000-0005-0000-0000-0000C2540000}"/>
    <cellStyle name="Обычный 53 2 21 2 3" xfId="21739" xr:uid="{00000000-0005-0000-0000-0000C3540000}"/>
    <cellStyle name="Обычный 53 2 21 3" xfId="21740" xr:uid="{00000000-0005-0000-0000-0000C4540000}"/>
    <cellStyle name="Обычный 53 2 21 3 2" xfId="21741" xr:uid="{00000000-0005-0000-0000-0000C5540000}"/>
    <cellStyle name="Обычный 53 2 21 3 2 2" xfId="21742" xr:uid="{00000000-0005-0000-0000-0000C6540000}"/>
    <cellStyle name="Обычный 53 2 21 3 3" xfId="21743" xr:uid="{00000000-0005-0000-0000-0000C7540000}"/>
    <cellStyle name="Обычный 53 2 21 4" xfId="21744" xr:uid="{00000000-0005-0000-0000-0000C8540000}"/>
    <cellStyle name="Обычный 53 2 21 4 2" xfId="21745" xr:uid="{00000000-0005-0000-0000-0000C9540000}"/>
    <cellStyle name="Обычный 53 2 21 5" xfId="21746" xr:uid="{00000000-0005-0000-0000-0000CA540000}"/>
    <cellStyle name="Обычный 53 2 22" xfId="21747" xr:uid="{00000000-0005-0000-0000-0000CB540000}"/>
    <cellStyle name="Обычный 53 2 22 2" xfId="21748" xr:uid="{00000000-0005-0000-0000-0000CC540000}"/>
    <cellStyle name="Обычный 53 2 22 2 2" xfId="21749" xr:uid="{00000000-0005-0000-0000-0000CD540000}"/>
    <cellStyle name="Обычный 53 2 22 2 2 2" xfId="21750" xr:uid="{00000000-0005-0000-0000-0000CE540000}"/>
    <cellStyle name="Обычный 53 2 22 2 3" xfId="21751" xr:uid="{00000000-0005-0000-0000-0000CF540000}"/>
    <cellStyle name="Обычный 53 2 22 3" xfId="21752" xr:uid="{00000000-0005-0000-0000-0000D0540000}"/>
    <cellStyle name="Обычный 53 2 22 3 2" xfId="21753" xr:uid="{00000000-0005-0000-0000-0000D1540000}"/>
    <cellStyle name="Обычный 53 2 22 4" xfId="21754" xr:uid="{00000000-0005-0000-0000-0000D2540000}"/>
    <cellStyle name="Обычный 53 2 23" xfId="21755" xr:uid="{00000000-0005-0000-0000-0000D3540000}"/>
    <cellStyle name="Обычный 53 2 23 2" xfId="21756" xr:uid="{00000000-0005-0000-0000-0000D4540000}"/>
    <cellStyle name="Обычный 53 2 23 2 2" xfId="21757" xr:uid="{00000000-0005-0000-0000-0000D5540000}"/>
    <cellStyle name="Обычный 53 2 23 3" xfId="21758" xr:uid="{00000000-0005-0000-0000-0000D6540000}"/>
    <cellStyle name="Обычный 53 2 24" xfId="21759" xr:uid="{00000000-0005-0000-0000-0000D7540000}"/>
    <cellStyle name="Обычный 53 2 24 2" xfId="21760" xr:uid="{00000000-0005-0000-0000-0000D8540000}"/>
    <cellStyle name="Обычный 53 2 24 2 2" xfId="21761" xr:uid="{00000000-0005-0000-0000-0000D9540000}"/>
    <cellStyle name="Обычный 53 2 24 3" xfId="21762" xr:uid="{00000000-0005-0000-0000-0000DA540000}"/>
    <cellStyle name="Обычный 53 2 25" xfId="21763" xr:uid="{00000000-0005-0000-0000-0000DB540000}"/>
    <cellStyle name="Обычный 53 2 25 2" xfId="21764" xr:uid="{00000000-0005-0000-0000-0000DC540000}"/>
    <cellStyle name="Обычный 53 2 25 2 2" xfId="21765" xr:uid="{00000000-0005-0000-0000-0000DD540000}"/>
    <cellStyle name="Обычный 53 2 25 3" xfId="21766" xr:uid="{00000000-0005-0000-0000-0000DE540000}"/>
    <cellStyle name="Обычный 53 2 26" xfId="21767" xr:uid="{00000000-0005-0000-0000-0000DF540000}"/>
    <cellStyle name="Обычный 53 2 26 2" xfId="21768" xr:uid="{00000000-0005-0000-0000-0000E0540000}"/>
    <cellStyle name="Обычный 53 2 26 2 2" xfId="21769" xr:uid="{00000000-0005-0000-0000-0000E1540000}"/>
    <cellStyle name="Обычный 53 2 26 3" xfId="21770" xr:uid="{00000000-0005-0000-0000-0000E2540000}"/>
    <cellStyle name="Обычный 53 2 27" xfId="21771" xr:uid="{00000000-0005-0000-0000-0000E3540000}"/>
    <cellStyle name="Обычный 53 2 27 2" xfId="21772" xr:uid="{00000000-0005-0000-0000-0000E4540000}"/>
    <cellStyle name="Обычный 53 2 27 2 2" xfId="21773" xr:uid="{00000000-0005-0000-0000-0000E5540000}"/>
    <cellStyle name="Обычный 53 2 27 3" xfId="21774" xr:uid="{00000000-0005-0000-0000-0000E6540000}"/>
    <cellStyle name="Обычный 53 2 28" xfId="21775" xr:uid="{00000000-0005-0000-0000-0000E7540000}"/>
    <cellStyle name="Обычный 53 2 28 2" xfId="21776" xr:uid="{00000000-0005-0000-0000-0000E8540000}"/>
    <cellStyle name="Обычный 53 2 29" xfId="21777" xr:uid="{00000000-0005-0000-0000-0000E9540000}"/>
    <cellStyle name="Обычный 53 2 3" xfId="21778" xr:uid="{00000000-0005-0000-0000-0000EA540000}"/>
    <cellStyle name="Обычный 53 2 3 10" xfId="21779" xr:uid="{00000000-0005-0000-0000-0000EB540000}"/>
    <cellStyle name="Обычный 53 2 3 10 2" xfId="21780" xr:uid="{00000000-0005-0000-0000-0000EC540000}"/>
    <cellStyle name="Обычный 53 2 3 10 2 2" xfId="21781" xr:uid="{00000000-0005-0000-0000-0000ED540000}"/>
    <cellStyle name="Обычный 53 2 3 10 3" xfId="21782" xr:uid="{00000000-0005-0000-0000-0000EE540000}"/>
    <cellStyle name="Обычный 53 2 3 11" xfId="21783" xr:uid="{00000000-0005-0000-0000-0000EF540000}"/>
    <cellStyle name="Обычный 53 2 3 11 2" xfId="21784" xr:uid="{00000000-0005-0000-0000-0000F0540000}"/>
    <cellStyle name="Обычный 53 2 3 11 2 2" xfId="21785" xr:uid="{00000000-0005-0000-0000-0000F1540000}"/>
    <cellStyle name="Обычный 53 2 3 11 3" xfId="21786" xr:uid="{00000000-0005-0000-0000-0000F2540000}"/>
    <cellStyle name="Обычный 53 2 3 12" xfId="21787" xr:uid="{00000000-0005-0000-0000-0000F3540000}"/>
    <cellStyle name="Обычный 53 2 3 12 2" xfId="21788" xr:uid="{00000000-0005-0000-0000-0000F4540000}"/>
    <cellStyle name="Обычный 53 2 3 12 2 2" xfId="21789" xr:uid="{00000000-0005-0000-0000-0000F5540000}"/>
    <cellStyle name="Обычный 53 2 3 12 3" xfId="21790" xr:uid="{00000000-0005-0000-0000-0000F6540000}"/>
    <cellStyle name="Обычный 53 2 3 13" xfId="21791" xr:uid="{00000000-0005-0000-0000-0000F7540000}"/>
    <cellStyle name="Обычный 53 2 3 13 2" xfId="21792" xr:uid="{00000000-0005-0000-0000-0000F8540000}"/>
    <cellStyle name="Обычный 53 2 3 14" xfId="21793" xr:uid="{00000000-0005-0000-0000-0000F9540000}"/>
    <cellStyle name="Обычный 53 2 3 2" xfId="21794" xr:uid="{00000000-0005-0000-0000-0000FA540000}"/>
    <cellStyle name="Обычный 53 2 3 2 10" xfId="21795" xr:uid="{00000000-0005-0000-0000-0000FB540000}"/>
    <cellStyle name="Обычный 53 2 3 2 10 2" xfId="21796" xr:uid="{00000000-0005-0000-0000-0000FC540000}"/>
    <cellStyle name="Обычный 53 2 3 2 10 2 2" xfId="21797" xr:uid="{00000000-0005-0000-0000-0000FD540000}"/>
    <cellStyle name="Обычный 53 2 3 2 10 3" xfId="21798" xr:uid="{00000000-0005-0000-0000-0000FE540000}"/>
    <cellStyle name="Обычный 53 2 3 2 11" xfId="21799" xr:uid="{00000000-0005-0000-0000-0000FF540000}"/>
    <cellStyle name="Обычный 53 2 3 2 11 2" xfId="21800" xr:uid="{00000000-0005-0000-0000-000000550000}"/>
    <cellStyle name="Обычный 53 2 3 2 11 2 2" xfId="21801" xr:uid="{00000000-0005-0000-0000-000001550000}"/>
    <cellStyle name="Обычный 53 2 3 2 11 3" xfId="21802" xr:uid="{00000000-0005-0000-0000-000002550000}"/>
    <cellStyle name="Обычный 53 2 3 2 12" xfId="21803" xr:uid="{00000000-0005-0000-0000-000003550000}"/>
    <cellStyle name="Обычный 53 2 3 2 12 2" xfId="21804" xr:uid="{00000000-0005-0000-0000-000004550000}"/>
    <cellStyle name="Обычный 53 2 3 2 13" xfId="21805" xr:uid="{00000000-0005-0000-0000-000005550000}"/>
    <cellStyle name="Обычный 53 2 3 2 2" xfId="21806" xr:uid="{00000000-0005-0000-0000-000006550000}"/>
    <cellStyle name="Обычный 53 2 3 2 2 10" xfId="21807" xr:uid="{00000000-0005-0000-0000-000007550000}"/>
    <cellStyle name="Обычный 53 2 3 2 2 10 2" xfId="21808" xr:uid="{00000000-0005-0000-0000-000008550000}"/>
    <cellStyle name="Обычный 53 2 3 2 2 11" xfId="21809" xr:uid="{00000000-0005-0000-0000-000009550000}"/>
    <cellStyle name="Обычный 53 2 3 2 2 2" xfId="21810" xr:uid="{00000000-0005-0000-0000-00000A550000}"/>
    <cellStyle name="Обычный 53 2 3 2 2 2 10" xfId="21811" xr:uid="{00000000-0005-0000-0000-00000B550000}"/>
    <cellStyle name="Обычный 53 2 3 2 2 2 2" xfId="21812" xr:uid="{00000000-0005-0000-0000-00000C550000}"/>
    <cellStyle name="Обычный 53 2 3 2 2 2 2 2" xfId="21813" xr:uid="{00000000-0005-0000-0000-00000D550000}"/>
    <cellStyle name="Обычный 53 2 3 2 2 2 2 2 2" xfId="21814" xr:uid="{00000000-0005-0000-0000-00000E550000}"/>
    <cellStyle name="Обычный 53 2 3 2 2 2 2 2 2 2" xfId="21815" xr:uid="{00000000-0005-0000-0000-00000F550000}"/>
    <cellStyle name="Обычный 53 2 3 2 2 2 2 2 3" xfId="21816" xr:uid="{00000000-0005-0000-0000-000010550000}"/>
    <cellStyle name="Обычный 53 2 3 2 2 2 2 3" xfId="21817" xr:uid="{00000000-0005-0000-0000-000011550000}"/>
    <cellStyle name="Обычный 53 2 3 2 2 2 2 3 2" xfId="21818" xr:uid="{00000000-0005-0000-0000-000012550000}"/>
    <cellStyle name="Обычный 53 2 3 2 2 2 2 3 2 2" xfId="21819" xr:uid="{00000000-0005-0000-0000-000013550000}"/>
    <cellStyle name="Обычный 53 2 3 2 2 2 2 3 3" xfId="21820" xr:uid="{00000000-0005-0000-0000-000014550000}"/>
    <cellStyle name="Обычный 53 2 3 2 2 2 2 4" xfId="21821" xr:uid="{00000000-0005-0000-0000-000015550000}"/>
    <cellStyle name="Обычный 53 2 3 2 2 2 2 4 2" xfId="21822" xr:uid="{00000000-0005-0000-0000-000016550000}"/>
    <cellStyle name="Обычный 53 2 3 2 2 2 2 4 2 2" xfId="21823" xr:uid="{00000000-0005-0000-0000-000017550000}"/>
    <cellStyle name="Обычный 53 2 3 2 2 2 2 4 3" xfId="21824" xr:uid="{00000000-0005-0000-0000-000018550000}"/>
    <cellStyle name="Обычный 53 2 3 2 2 2 2 5" xfId="21825" xr:uid="{00000000-0005-0000-0000-000019550000}"/>
    <cellStyle name="Обычный 53 2 3 2 2 2 2 5 2" xfId="21826" xr:uid="{00000000-0005-0000-0000-00001A550000}"/>
    <cellStyle name="Обычный 53 2 3 2 2 2 2 6" xfId="21827" xr:uid="{00000000-0005-0000-0000-00001B550000}"/>
    <cellStyle name="Обычный 53 2 3 2 2 2 3" xfId="21828" xr:uid="{00000000-0005-0000-0000-00001C550000}"/>
    <cellStyle name="Обычный 53 2 3 2 2 2 3 2" xfId="21829" xr:uid="{00000000-0005-0000-0000-00001D550000}"/>
    <cellStyle name="Обычный 53 2 3 2 2 2 3 2 2" xfId="21830" xr:uid="{00000000-0005-0000-0000-00001E550000}"/>
    <cellStyle name="Обычный 53 2 3 2 2 2 3 2 2 2" xfId="21831" xr:uid="{00000000-0005-0000-0000-00001F550000}"/>
    <cellStyle name="Обычный 53 2 3 2 2 2 3 2 3" xfId="21832" xr:uid="{00000000-0005-0000-0000-000020550000}"/>
    <cellStyle name="Обычный 53 2 3 2 2 2 3 3" xfId="21833" xr:uid="{00000000-0005-0000-0000-000021550000}"/>
    <cellStyle name="Обычный 53 2 3 2 2 2 3 3 2" xfId="21834" xr:uid="{00000000-0005-0000-0000-000022550000}"/>
    <cellStyle name="Обычный 53 2 3 2 2 2 3 4" xfId="21835" xr:uid="{00000000-0005-0000-0000-000023550000}"/>
    <cellStyle name="Обычный 53 2 3 2 2 2 4" xfId="21836" xr:uid="{00000000-0005-0000-0000-000024550000}"/>
    <cellStyle name="Обычный 53 2 3 2 2 2 4 2" xfId="21837" xr:uid="{00000000-0005-0000-0000-000025550000}"/>
    <cellStyle name="Обычный 53 2 3 2 2 2 4 2 2" xfId="21838" xr:uid="{00000000-0005-0000-0000-000026550000}"/>
    <cellStyle name="Обычный 53 2 3 2 2 2 4 3" xfId="21839" xr:uid="{00000000-0005-0000-0000-000027550000}"/>
    <cellStyle name="Обычный 53 2 3 2 2 2 5" xfId="21840" xr:uid="{00000000-0005-0000-0000-000028550000}"/>
    <cellStyle name="Обычный 53 2 3 2 2 2 5 2" xfId="21841" xr:uid="{00000000-0005-0000-0000-000029550000}"/>
    <cellStyle name="Обычный 53 2 3 2 2 2 5 2 2" xfId="21842" xr:uid="{00000000-0005-0000-0000-00002A550000}"/>
    <cellStyle name="Обычный 53 2 3 2 2 2 5 3" xfId="21843" xr:uid="{00000000-0005-0000-0000-00002B550000}"/>
    <cellStyle name="Обычный 53 2 3 2 2 2 6" xfId="21844" xr:uid="{00000000-0005-0000-0000-00002C550000}"/>
    <cellStyle name="Обычный 53 2 3 2 2 2 6 2" xfId="21845" xr:uid="{00000000-0005-0000-0000-00002D550000}"/>
    <cellStyle name="Обычный 53 2 3 2 2 2 6 2 2" xfId="21846" xr:uid="{00000000-0005-0000-0000-00002E550000}"/>
    <cellStyle name="Обычный 53 2 3 2 2 2 6 3" xfId="21847" xr:uid="{00000000-0005-0000-0000-00002F550000}"/>
    <cellStyle name="Обычный 53 2 3 2 2 2 7" xfId="21848" xr:uid="{00000000-0005-0000-0000-000030550000}"/>
    <cellStyle name="Обычный 53 2 3 2 2 2 7 2" xfId="21849" xr:uid="{00000000-0005-0000-0000-000031550000}"/>
    <cellStyle name="Обычный 53 2 3 2 2 2 7 2 2" xfId="21850" xr:uid="{00000000-0005-0000-0000-000032550000}"/>
    <cellStyle name="Обычный 53 2 3 2 2 2 7 3" xfId="21851" xr:uid="{00000000-0005-0000-0000-000033550000}"/>
    <cellStyle name="Обычный 53 2 3 2 2 2 8" xfId="21852" xr:uid="{00000000-0005-0000-0000-000034550000}"/>
    <cellStyle name="Обычный 53 2 3 2 2 2 8 2" xfId="21853" xr:uid="{00000000-0005-0000-0000-000035550000}"/>
    <cellStyle name="Обычный 53 2 3 2 2 2 8 2 2" xfId="21854" xr:uid="{00000000-0005-0000-0000-000036550000}"/>
    <cellStyle name="Обычный 53 2 3 2 2 2 8 3" xfId="21855" xr:uid="{00000000-0005-0000-0000-000037550000}"/>
    <cellStyle name="Обычный 53 2 3 2 2 2 9" xfId="21856" xr:uid="{00000000-0005-0000-0000-000038550000}"/>
    <cellStyle name="Обычный 53 2 3 2 2 2 9 2" xfId="21857" xr:uid="{00000000-0005-0000-0000-000039550000}"/>
    <cellStyle name="Обычный 53 2 3 2 2 3" xfId="21858" xr:uid="{00000000-0005-0000-0000-00003A550000}"/>
    <cellStyle name="Обычный 53 2 3 2 2 3 2" xfId="21859" xr:uid="{00000000-0005-0000-0000-00003B550000}"/>
    <cellStyle name="Обычный 53 2 3 2 2 3 2 2" xfId="21860" xr:uid="{00000000-0005-0000-0000-00003C550000}"/>
    <cellStyle name="Обычный 53 2 3 2 2 3 2 2 2" xfId="21861" xr:uid="{00000000-0005-0000-0000-00003D550000}"/>
    <cellStyle name="Обычный 53 2 3 2 2 3 2 3" xfId="21862" xr:uid="{00000000-0005-0000-0000-00003E550000}"/>
    <cellStyle name="Обычный 53 2 3 2 2 3 3" xfId="21863" xr:uid="{00000000-0005-0000-0000-00003F550000}"/>
    <cellStyle name="Обычный 53 2 3 2 2 3 3 2" xfId="21864" xr:uid="{00000000-0005-0000-0000-000040550000}"/>
    <cellStyle name="Обычный 53 2 3 2 2 3 3 2 2" xfId="21865" xr:uid="{00000000-0005-0000-0000-000041550000}"/>
    <cellStyle name="Обычный 53 2 3 2 2 3 3 3" xfId="21866" xr:uid="{00000000-0005-0000-0000-000042550000}"/>
    <cellStyle name="Обычный 53 2 3 2 2 3 4" xfId="21867" xr:uid="{00000000-0005-0000-0000-000043550000}"/>
    <cellStyle name="Обычный 53 2 3 2 2 3 4 2" xfId="21868" xr:uid="{00000000-0005-0000-0000-000044550000}"/>
    <cellStyle name="Обычный 53 2 3 2 2 3 4 2 2" xfId="21869" xr:uid="{00000000-0005-0000-0000-000045550000}"/>
    <cellStyle name="Обычный 53 2 3 2 2 3 4 3" xfId="21870" xr:uid="{00000000-0005-0000-0000-000046550000}"/>
    <cellStyle name="Обычный 53 2 3 2 2 3 5" xfId="21871" xr:uid="{00000000-0005-0000-0000-000047550000}"/>
    <cellStyle name="Обычный 53 2 3 2 2 3 5 2" xfId="21872" xr:uid="{00000000-0005-0000-0000-000048550000}"/>
    <cellStyle name="Обычный 53 2 3 2 2 3 6" xfId="21873" xr:uid="{00000000-0005-0000-0000-000049550000}"/>
    <cellStyle name="Обычный 53 2 3 2 2 4" xfId="21874" xr:uid="{00000000-0005-0000-0000-00004A550000}"/>
    <cellStyle name="Обычный 53 2 3 2 2 4 2" xfId="21875" xr:uid="{00000000-0005-0000-0000-00004B550000}"/>
    <cellStyle name="Обычный 53 2 3 2 2 4 2 2" xfId="21876" xr:uid="{00000000-0005-0000-0000-00004C550000}"/>
    <cellStyle name="Обычный 53 2 3 2 2 4 2 2 2" xfId="21877" xr:uid="{00000000-0005-0000-0000-00004D550000}"/>
    <cellStyle name="Обычный 53 2 3 2 2 4 2 3" xfId="21878" xr:uid="{00000000-0005-0000-0000-00004E550000}"/>
    <cellStyle name="Обычный 53 2 3 2 2 4 3" xfId="21879" xr:uid="{00000000-0005-0000-0000-00004F550000}"/>
    <cellStyle name="Обычный 53 2 3 2 2 4 3 2" xfId="21880" xr:uid="{00000000-0005-0000-0000-000050550000}"/>
    <cellStyle name="Обычный 53 2 3 2 2 4 4" xfId="21881" xr:uid="{00000000-0005-0000-0000-000051550000}"/>
    <cellStyle name="Обычный 53 2 3 2 2 5" xfId="21882" xr:uid="{00000000-0005-0000-0000-000052550000}"/>
    <cellStyle name="Обычный 53 2 3 2 2 5 2" xfId="21883" xr:uid="{00000000-0005-0000-0000-000053550000}"/>
    <cellStyle name="Обычный 53 2 3 2 2 5 2 2" xfId="21884" xr:uid="{00000000-0005-0000-0000-000054550000}"/>
    <cellStyle name="Обычный 53 2 3 2 2 5 3" xfId="21885" xr:uid="{00000000-0005-0000-0000-000055550000}"/>
    <cellStyle name="Обычный 53 2 3 2 2 6" xfId="21886" xr:uid="{00000000-0005-0000-0000-000056550000}"/>
    <cellStyle name="Обычный 53 2 3 2 2 6 2" xfId="21887" xr:uid="{00000000-0005-0000-0000-000057550000}"/>
    <cellStyle name="Обычный 53 2 3 2 2 6 2 2" xfId="21888" xr:uid="{00000000-0005-0000-0000-000058550000}"/>
    <cellStyle name="Обычный 53 2 3 2 2 6 3" xfId="21889" xr:uid="{00000000-0005-0000-0000-000059550000}"/>
    <cellStyle name="Обычный 53 2 3 2 2 7" xfId="21890" xr:uid="{00000000-0005-0000-0000-00005A550000}"/>
    <cellStyle name="Обычный 53 2 3 2 2 7 2" xfId="21891" xr:uid="{00000000-0005-0000-0000-00005B550000}"/>
    <cellStyle name="Обычный 53 2 3 2 2 7 2 2" xfId="21892" xr:uid="{00000000-0005-0000-0000-00005C550000}"/>
    <cellStyle name="Обычный 53 2 3 2 2 7 3" xfId="21893" xr:uid="{00000000-0005-0000-0000-00005D550000}"/>
    <cellStyle name="Обычный 53 2 3 2 2 8" xfId="21894" xr:uid="{00000000-0005-0000-0000-00005E550000}"/>
    <cellStyle name="Обычный 53 2 3 2 2 8 2" xfId="21895" xr:uid="{00000000-0005-0000-0000-00005F550000}"/>
    <cellStyle name="Обычный 53 2 3 2 2 8 2 2" xfId="21896" xr:uid="{00000000-0005-0000-0000-000060550000}"/>
    <cellStyle name="Обычный 53 2 3 2 2 8 3" xfId="21897" xr:uid="{00000000-0005-0000-0000-000061550000}"/>
    <cellStyle name="Обычный 53 2 3 2 2 9" xfId="21898" xr:uid="{00000000-0005-0000-0000-000062550000}"/>
    <cellStyle name="Обычный 53 2 3 2 2 9 2" xfId="21899" xr:uid="{00000000-0005-0000-0000-000063550000}"/>
    <cellStyle name="Обычный 53 2 3 2 2 9 2 2" xfId="21900" xr:uid="{00000000-0005-0000-0000-000064550000}"/>
    <cellStyle name="Обычный 53 2 3 2 2 9 3" xfId="21901" xr:uid="{00000000-0005-0000-0000-000065550000}"/>
    <cellStyle name="Обычный 53 2 3 2 3" xfId="21902" xr:uid="{00000000-0005-0000-0000-000066550000}"/>
    <cellStyle name="Обычный 53 2 3 2 3 10" xfId="21903" xr:uid="{00000000-0005-0000-0000-000067550000}"/>
    <cellStyle name="Обычный 53 2 3 2 3 2" xfId="21904" xr:uid="{00000000-0005-0000-0000-000068550000}"/>
    <cellStyle name="Обычный 53 2 3 2 3 2 2" xfId="21905" xr:uid="{00000000-0005-0000-0000-000069550000}"/>
    <cellStyle name="Обычный 53 2 3 2 3 2 2 2" xfId="21906" xr:uid="{00000000-0005-0000-0000-00006A550000}"/>
    <cellStyle name="Обычный 53 2 3 2 3 2 2 2 2" xfId="21907" xr:uid="{00000000-0005-0000-0000-00006B550000}"/>
    <cellStyle name="Обычный 53 2 3 2 3 2 2 3" xfId="21908" xr:uid="{00000000-0005-0000-0000-00006C550000}"/>
    <cellStyle name="Обычный 53 2 3 2 3 2 3" xfId="21909" xr:uid="{00000000-0005-0000-0000-00006D550000}"/>
    <cellStyle name="Обычный 53 2 3 2 3 2 3 2" xfId="21910" xr:uid="{00000000-0005-0000-0000-00006E550000}"/>
    <cellStyle name="Обычный 53 2 3 2 3 2 3 2 2" xfId="21911" xr:uid="{00000000-0005-0000-0000-00006F550000}"/>
    <cellStyle name="Обычный 53 2 3 2 3 2 3 3" xfId="21912" xr:uid="{00000000-0005-0000-0000-000070550000}"/>
    <cellStyle name="Обычный 53 2 3 2 3 2 4" xfId="21913" xr:uid="{00000000-0005-0000-0000-000071550000}"/>
    <cellStyle name="Обычный 53 2 3 2 3 2 4 2" xfId="21914" xr:uid="{00000000-0005-0000-0000-000072550000}"/>
    <cellStyle name="Обычный 53 2 3 2 3 2 4 2 2" xfId="21915" xr:uid="{00000000-0005-0000-0000-000073550000}"/>
    <cellStyle name="Обычный 53 2 3 2 3 2 4 3" xfId="21916" xr:uid="{00000000-0005-0000-0000-000074550000}"/>
    <cellStyle name="Обычный 53 2 3 2 3 2 5" xfId="21917" xr:uid="{00000000-0005-0000-0000-000075550000}"/>
    <cellStyle name="Обычный 53 2 3 2 3 2 5 2" xfId="21918" xr:uid="{00000000-0005-0000-0000-000076550000}"/>
    <cellStyle name="Обычный 53 2 3 2 3 2 6" xfId="21919" xr:uid="{00000000-0005-0000-0000-000077550000}"/>
    <cellStyle name="Обычный 53 2 3 2 3 3" xfId="21920" xr:uid="{00000000-0005-0000-0000-000078550000}"/>
    <cellStyle name="Обычный 53 2 3 2 3 3 2" xfId="21921" xr:uid="{00000000-0005-0000-0000-000079550000}"/>
    <cellStyle name="Обычный 53 2 3 2 3 3 2 2" xfId="21922" xr:uid="{00000000-0005-0000-0000-00007A550000}"/>
    <cellStyle name="Обычный 53 2 3 2 3 3 2 2 2" xfId="21923" xr:uid="{00000000-0005-0000-0000-00007B550000}"/>
    <cellStyle name="Обычный 53 2 3 2 3 3 2 3" xfId="21924" xr:uid="{00000000-0005-0000-0000-00007C550000}"/>
    <cellStyle name="Обычный 53 2 3 2 3 3 3" xfId="21925" xr:uid="{00000000-0005-0000-0000-00007D550000}"/>
    <cellStyle name="Обычный 53 2 3 2 3 3 3 2" xfId="21926" xr:uid="{00000000-0005-0000-0000-00007E550000}"/>
    <cellStyle name="Обычный 53 2 3 2 3 3 4" xfId="21927" xr:uid="{00000000-0005-0000-0000-00007F550000}"/>
    <cellStyle name="Обычный 53 2 3 2 3 4" xfId="21928" xr:uid="{00000000-0005-0000-0000-000080550000}"/>
    <cellStyle name="Обычный 53 2 3 2 3 4 2" xfId="21929" xr:uid="{00000000-0005-0000-0000-000081550000}"/>
    <cellStyle name="Обычный 53 2 3 2 3 4 2 2" xfId="21930" xr:uid="{00000000-0005-0000-0000-000082550000}"/>
    <cellStyle name="Обычный 53 2 3 2 3 4 3" xfId="21931" xr:uid="{00000000-0005-0000-0000-000083550000}"/>
    <cellStyle name="Обычный 53 2 3 2 3 5" xfId="21932" xr:uid="{00000000-0005-0000-0000-000084550000}"/>
    <cellStyle name="Обычный 53 2 3 2 3 5 2" xfId="21933" xr:uid="{00000000-0005-0000-0000-000085550000}"/>
    <cellStyle name="Обычный 53 2 3 2 3 5 2 2" xfId="21934" xr:uid="{00000000-0005-0000-0000-000086550000}"/>
    <cellStyle name="Обычный 53 2 3 2 3 5 3" xfId="21935" xr:uid="{00000000-0005-0000-0000-000087550000}"/>
    <cellStyle name="Обычный 53 2 3 2 3 6" xfId="21936" xr:uid="{00000000-0005-0000-0000-000088550000}"/>
    <cellStyle name="Обычный 53 2 3 2 3 6 2" xfId="21937" xr:uid="{00000000-0005-0000-0000-000089550000}"/>
    <cellStyle name="Обычный 53 2 3 2 3 6 2 2" xfId="21938" xr:uid="{00000000-0005-0000-0000-00008A550000}"/>
    <cellStyle name="Обычный 53 2 3 2 3 6 3" xfId="21939" xr:uid="{00000000-0005-0000-0000-00008B550000}"/>
    <cellStyle name="Обычный 53 2 3 2 3 7" xfId="21940" xr:uid="{00000000-0005-0000-0000-00008C550000}"/>
    <cellStyle name="Обычный 53 2 3 2 3 7 2" xfId="21941" xr:uid="{00000000-0005-0000-0000-00008D550000}"/>
    <cellStyle name="Обычный 53 2 3 2 3 7 2 2" xfId="21942" xr:uid="{00000000-0005-0000-0000-00008E550000}"/>
    <cellStyle name="Обычный 53 2 3 2 3 7 3" xfId="21943" xr:uid="{00000000-0005-0000-0000-00008F550000}"/>
    <cellStyle name="Обычный 53 2 3 2 3 8" xfId="21944" xr:uid="{00000000-0005-0000-0000-000090550000}"/>
    <cellStyle name="Обычный 53 2 3 2 3 8 2" xfId="21945" xr:uid="{00000000-0005-0000-0000-000091550000}"/>
    <cellStyle name="Обычный 53 2 3 2 3 8 2 2" xfId="21946" xr:uid="{00000000-0005-0000-0000-000092550000}"/>
    <cellStyle name="Обычный 53 2 3 2 3 8 3" xfId="21947" xr:uid="{00000000-0005-0000-0000-000093550000}"/>
    <cellStyle name="Обычный 53 2 3 2 3 9" xfId="21948" xr:uid="{00000000-0005-0000-0000-000094550000}"/>
    <cellStyle name="Обычный 53 2 3 2 3 9 2" xfId="21949" xr:uid="{00000000-0005-0000-0000-000095550000}"/>
    <cellStyle name="Обычный 53 2 3 2 4" xfId="21950" xr:uid="{00000000-0005-0000-0000-000096550000}"/>
    <cellStyle name="Обычный 53 2 3 2 4 2" xfId="21951" xr:uid="{00000000-0005-0000-0000-000097550000}"/>
    <cellStyle name="Обычный 53 2 3 2 4 2 2" xfId="21952" xr:uid="{00000000-0005-0000-0000-000098550000}"/>
    <cellStyle name="Обычный 53 2 3 2 4 2 2 2" xfId="21953" xr:uid="{00000000-0005-0000-0000-000099550000}"/>
    <cellStyle name="Обычный 53 2 3 2 4 2 3" xfId="21954" xr:uid="{00000000-0005-0000-0000-00009A550000}"/>
    <cellStyle name="Обычный 53 2 3 2 4 3" xfId="21955" xr:uid="{00000000-0005-0000-0000-00009B550000}"/>
    <cellStyle name="Обычный 53 2 3 2 4 3 2" xfId="21956" xr:uid="{00000000-0005-0000-0000-00009C550000}"/>
    <cellStyle name="Обычный 53 2 3 2 4 3 2 2" xfId="21957" xr:uid="{00000000-0005-0000-0000-00009D550000}"/>
    <cellStyle name="Обычный 53 2 3 2 4 3 3" xfId="21958" xr:uid="{00000000-0005-0000-0000-00009E550000}"/>
    <cellStyle name="Обычный 53 2 3 2 4 4" xfId="21959" xr:uid="{00000000-0005-0000-0000-00009F550000}"/>
    <cellStyle name="Обычный 53 2 3 2 4 4 2" xfId="21960" xr:uid="{00000000-0005-0000-0000-0000A0550000}"/>
    <cellStyle name="Обычный 53 2 3 2 4 4 2 2" xfId="21961" xr:uid="{00000000-0005-0000-0000-0000A1550000}"/>
    <cellStyle name="Обычный 53 2 3 2 4 4 3" xfId="21962" xr:uid="{00000000-0005-0000-0000-0000A2550000}"/>
    <cellStyle name="Обычный 53 2 3 2 4 5" xfId="21963" xr:uid="{00000000-0005-0000-0000-0000A3550000}"/>
    <cellStyle name="Обычный 53 2 3 2 4 5 2" xfId="21964" xr:uid="{00000000-0005-0000-0000-0000A4550000}"/>
    <cellStyle name="Обычный 53 2 3 2 4 6" xfId="21965" xr:uid="{00000000-0005-0000-0000-0000A5550000}"/>
    <cellStyle name="Обычный 53 2 3 2 5" xfId="21966" xr:uid="{00000000-0005-0000-0000-0000A6550000}"/>
    <cellStyle name="Обычный 53 2 3 2 5 2" xfId="21967" xr:uid="{00000000-0005-0000-0000-0000A7550000}"/>
    <cellStyle name="Обычный 53 2 3 2 5 2 2" xfId="21968" xr:uid="{00000000-0005-0000-0000-0000A8550000}"/>
    <cellStyle name="Обычный 53 2 3 2 5 2 2 2" xfId="21969" xr:uid="{00000000-0005-0000-0000-0000A9550000}"/>
    <cellStyle name="Обычный 53 2 3 2 5 2 3" xfId="21970" xr:uid="{00000000-0005-0000-0000-0000AA550000}"/>
    <cellStyle name="Обычный 53 2 3 2 5 3" xfId="21971" xr:uid="{00000000-0005-0000-0000-0000AB550000}"/>
    <cellStyle name="Обычный 53 2 3 2 5 3 2" xfId="21972" xr:uid="{00000000-0005-0000-0000-0000AC550000}"/>
    <cellStyle name="Обычный 53 2 3 2 5 4" xfId="21973" xr:uid="{00000000-0005-0000-0000-0000AD550000}"/>
    <cellStyle name="Обычный 53 2 3 2 6" xfId="21974" xr:uid="{00000000-0005-0000-0000-0000AE550000}"/>
    <cellStyle name="Обычный 53 2 3 2 6 2" xfId="21975" xr:uid="{00000000-0005-0000-0000-0000AF550000}"/>
    <cellStyle name="Обычный 53 2 3 2 6 2 2" xfId="21976" xr:uid="{00000000-0005-0000-0000-0000B0550000}"/>
    <cellStyle name="Обычный 53 2 3 2 6 2 2 2" xfId="21977" xr:uid="{00000000-0005-0000-0000-0000B1550000}"/>
    <cellStyle name="Обычный 53 2 3 2 6 2 3" xfId="21978" xr:uid="{00000000-0005-0000-0000-0000B2550000}"/>
    <cellStyle name="Обычный 53 2 3 2 6 3" xfId="21979" xr:uid="{00000000-0005-0000-0000-0000B3550000}"/>
    <cellStyle name="Обычный 53 2 3 2 6 3 2" xfId="21980" xr:uid="{00000000-0005-0000-0000-0000B4550000}"/>
    <cellStyle name="Обычный 53 2 3 2 6 4" xfId="21981" xr:uid="{00000000-0005-0000-0000-0000B5550000}"/>
    <cellStyle name="Обычный 53 2 3 2 7" xfId="21982" xr:uid="{00000000-0005-0000-0000-0000B6550000}"/>
    <cellStyle name="Обычный 53 2 3 2 7 2" xfId="21983" xr:uid="{00000000-0005-0000-0000-0000B7550000}"/>
    <cellStyle name="Обычный 53 2 3 2 7 2 2" xfId="21984" xr:uid="{00000000-0005-0000-0000-0000B8550000}"/>
    <cellStyle name="Обычный 53 2 3 2 7 3" xfId="21985" xr:uid="{00000000-0005-0000-0000-0000B9550000}"/>
    <cellStyle name="Обычный 53 2 3 2 8" xfId="21986" xr:uid="{00000000-0005-0000-0000-0000BA550000}"/>
    <cellStyle name="Обычный 53 2 3 2 8 2" xfId="21987" xr:uid="{00000000-0005-0000-0000-0000BB550000}"/>
    <cellStyle name="Обычный 53 2 3 2 8 2 2" xfId="21988" xr:uid="{00000000-0005-0000-0000-0000BC550000}"/>
    <cellStyle name="Обычный 53 2 3 2 8 3" xfId="21989" xr:uid="{00000000-0005-0000-0000-0000BD550000}"/>
    <cellStyle name="Обычный 53 2 3 2 9" xfId="21990" xr:uid="{00000000-0005-0000-0000-0000BE550000}"/>
    <cellStyle name="Обычный 53 2 3 2 9 2" xfId="21991" xr:uid="{00000000-0005-0000-0000-0000BF550000}"/>
    <cellStyle name="Обычный 53 2 3 2 9 2 2" xfId="21992" xr:uid="{00000000-0005-0000-0000-0000C0550000}"/>
    <cellStyle name="Обычный 53 2 3 2 9 3" xfId="21993" xr:uid="{00000000-0005-0000-0000-0000C1550000}"/>
    <cellStyle name="Обычный 53 2 3 3" xfId="21994" xr:uid="{00000000-0005-0000-0000-0000C2550000}"/>
    <cellStyle name="Обычный 53 2 3 3 10" xfId="21995" xr:uid="{00000000-0005-0000-0000-0000C3550000}"/>
    <cellStyle name="Обычный 53 2 3 3 10 2" xfId="21996" xr:uid="{00000000-0005-0000-0000-0000C4550000}"/>
    <cellStyle name="Обычный 53 2 3 3 11" xfId="21997" xr:uid="{00000000-0005-0000-0000-0000C5550000}"/>
    <cellStyle name="Обычный 53 2 3 3 2" xfId="21998" xr:uid="{00000000-0005-0000-0000-0000C6550000}"/>
    <cellStyle name="Обычный 53 2 3 3 2 10" xfId="21999" xr:uid="{00000000-0005-0000-0000-0000C7550000}"/>
    <cellStyle name="Обычный 53 2 3 3 2 2" xfId="22000" xr:uid="{00000000-0005-0000-0000-0000C8550000}"/>
    <cellStyle name="Обычный 53 2 3 3 2 2 2" xfId="22001" xr:uid="{00000000-0005-0000-0000-0000C9550000}"/>
    <cellStyle name="Обычный 53 2 3 3 2 2 2 2" xfId="22002" xr:uid="{00000000-0005-0000-0000-0000CA550000}"/>
    <cellStyle name="Обычный 53 2 3 3 2 2 2 2 2" xfId="22003" xr:uid="{00000000-0005-0000-0000-0000CB550000}"/>
    <cellStyle name="Обычный 53 2 3 3 2 2 2 3" xfId="22004" xr:uid="{00000000-0005-0000-0000-0000CC550000}"/>
    <cellStyle name="Обычный 53 2 3 3 2 2 3" xfId="22005" xr:uid="{00000000-0005-0000-0000-0000CD550000}"/>
    <cellStyle name="Обычный 53 2 3 3 2 2 3 2" xfId="22006" xr:uid="{00000000-0005-0000-0000-0000CE550000}"/>
    <cellStyle name="Обычный 53 2 3 3 2 2 3 2 2" xfId="22007" xr:uid="{00000000-0005-0000-0000-0000CF550000}"/>
    <cellStyle name="Обычный 53 2 3 3 2 2 3 3" xfId="22008" xr:uid="{00000000-0005-0000-0000-0000D0550000}"/>
    <cellStyle name="Обычный 53 2 3 3 2 2 4" xfId="22009" xr:uid="{00000000-0005-0000-0000-0000D1550000}"/>
    <cellStyle name="Обычный 53 2 3 3 2 2 4 2" xfId="22010" xr:uid="{00000000-0005-0000-0000-0000D2550000}"/>
    <cellStyle name="Обычный 53 2 3 3 2 2 4 2 2" xfId="22011" xr:uid="{00000000-0005-0000-0000-0000D3550000}"/>
    <cellStyle name="Обычный 53 2 3 3 2 2 4 3" xfId="22012" xr:uid="{00000000-0005-0000-0000-0000D4550000}"/>
    <cellStyle name="Обычный 53 2 3 3 2 2 5" xfId="22013" xr:uid="{00000000-0005-0000-0000-0000D5550000}"/>
    <cellStyle name="Обычный 53 2 3 3 2 2 5 2" xfId="22014" xr:uid="{00000000-0005-0000-0000-0000D6550000}"/>
    <cellStyle name="Обычный 53 2 3 3 2 2 6" xfId="22015" xr:uid="{00000000-0005-0000-0000-0000D7550000}"/>
    <cellStyle name="Обычный 53 2 3 3 2 3" xfId="22016" xr:uid="{00000000-0005-0000-0000-0000D8550000}"/>
    <cellStyle name="Обычный 53 2 3 3 2 3 2" xfId="22017" xr:uid="{00000000-0005-0000-0000-0000D9550000}"/>
    <cellStyle name="Обычный 53 2 3 3 2 3 2 2" xfId="22018" xr:uid="{00000000-0005-0000-0000-0000DA550000}"/>
    <cellStyle name="Обычный 53 2 3 3 2 3 2 2 2" xfId="22019" xr:uid="{00000000-0005-0000-0000-0000DB550000}"/>
    <cellStyle name="Обычный 53 2 3 3 2 3 2 3" xfId="22020" xr:uid="{00000000-0005-0000-0000-0000DC550000}"/>
    <cellStyle name="Обычный 53 2 3 3 2 3 3" xfId="22021" xr:uid="{00000000-0005-0000-0000-0000DD550000}"/>
    <cellStyle name="Обычный 53 2 3 3 2 3 3 2" xfId="22022" xr:uid="{00000000-0005-0000-0000-0000DE550000}"/>
    <cellStyle name="Обычный 53 2 3 3 2 3 4" xfId="22023" xr:uid="{00000000-0005-0000-0000-0000DF550000}"/>
    <cellStyle name="Обычный 53 2 3 3 2 4" xfId="22024" xr:uid="{00000000-0005-0000-0000-0000E0550000}"/>
    <cellStyle name="Обычный 53 2 3 3 2 4 2" xfId="22025" xr:uid="{00000000-0005-0000-0000-0000E1550000}"/>
    <cellStyle name="Обычный 53 2 3 3 2 4 2 2" xfId="22026" xr:uid="{00000000-0005-0000-0000-0000E2550000}"/>
    <cellStyle name="Обычный 53 2 3 3 2 4 3" xfId="22027" xr:uid="{00000000-0005-0000-0000-0000E3550000}"/>
    <cellStyle name="Обычный 53 2 3 3 2 5" xfId="22028" xr:uid="{00000000-0005-0000-0000-0000E4550000}"/>
    <cellStyle name="Обычный 53 2 3 3 2 5 2" xfId="22029" xr:uid="{00000000-0005-0000-0000-0000E5550000}"/>
    <cellStyle name="Обычный 53 2 3 3 2 5 2 2" xfId="22030" xr:uid="{00000000-0005-0000-0000-0000E6550000}"/>
    <cellStyle name="Обычный 53 2 3 3 2 5 3" xfId="22031" xr:uid="{00000000-0005-0000-0000-0000E7550000}"/>
    <cellStyle name="Обычный 53 2 3 3 2 6" xfId="22032" xr:uid="{00000000-0005-0000-0000-0000E8550000}"/>
    <cellStyle name="Обычный 53 2 3 3 2 6 2" xfId="22033" xr:uid="{00000000-0005-0000-0000-0000E9550000}"/>
    <cellStyle name="Обычный 53 2 3 3 2 6 2 2" xfId="22034" xr:uid="{00000000-0005-0000-0000-0000EA550000}"/>
    <cellStyle name="Обычный 53 2 3 3 2 6 3" xfId="22035" xr:uid="{00000000-0005-0000-0000-0000EB550000}"/>
    <cellStyle name="Обычный 53 2 3 3 2 7" xfId="22036" xr:uid="{00000000-0005-0000-0000-0000EC550000}"/>
    <cellStyle name="Обычный 53 2 3 3 2 7 2" xfId="22037" xr:uid="{00000000-0005-0000-0000-0000ED550000}"/>
    <cellStyle name="Обычный 53 2 3 3 2 7 2 2" xfId="22038" xr:uid="{00000000-0005-0000-0000-0000EE550000}"/>
    <cellStyle name="Обычный 53 2 3 3 2 7 3" xfId="22039" xr:uid="{00000000-0005-0000-0000-0000EF550000}"/>
    <cellStyle name="Обычный 53 2 3 3 2 8" xfId="22040" xr:uid="{00000000-0005-0000-0000-0000F0550000}"/>
    <cellStyle name="Обычный 53 2 3 3 2 8 2" xfId="22041" xr:uid="{00000000-0005-0000-0000-0000F1550000}"/>
    <cellStyle name="Обычный 53 2 3 3 2 8 2 2" xfId="22042" xr:uid="{00000000-0005-0000-0000-0000F2550000}"/>
    <cellStyle name="Обычный 53 2 3 3 2 8 3" xfId="22043" xr:uid="{00000000-0005-0000-0000-0000F3550000}"/>
    <cellStyle name="Обычный 53 2 3 3 2 9" xfId="22044" xr:uid="{00000000-0005-0000-0000-0000F4550000}"/>
    <cellStyle name="Обычный 53 2 3 3 2 9 2" xfId="22045" xr:uid="{00000000-0005-0000-0000-0000F5550000}"/>
    <cellStyle name="Обычный 53 2 3 3 3" xfId="22046" xr:uid="{00000000-0005-0000-0000-0000F6550000}"/>
    <cellStyle name="Обычный 53 2 3 3 3 2" xfId="22047" xr:uid="{00000000-0005-0000-0000-0000F7550000}"/>
    <cellStyle name="Обычный 53 2 3 3 3 2 2" xfId="22048" xr:uid="{00000000-0005-0000-0000-0000F8550000}"/>
    <cellStyle name="Обычный 53 2 3 3 3 2 2 2" xfId="22049" xr:uid="{00000000-0005-0000-0000-0000F9550000}"/>
    <cellStyle name="Обычный 53 2 3 3 3 2 3" xfId="22050" xr:uid="{00000000-0005-0000-0000-0000FA550000}"/>
    <cellStyle name="Обычный 53 2 3 3 3 3" xfId="22051" xr:uid="{00000000-0005-0000-0000-0000FB550000}"/>
    <cellStyle name="Обычный 53 2 3 3 3 3 2" xfId="22052" xr:uid="{00000000-0005-0000-0000-0000FC550000}"/>
    <cellStyle name="Обычный 53 2 3 3 3 3 2 2" xfId="22053" xr:uid="{00000000-0005-0000-0000-0000FD550000}"/>
    <cellStyle name="Обычный 53 2 3 3 3 3 3" xfId="22054" xr:uid="{00000000-0005-0000-0000-0000FE550000}"/>
    <cellStyle name="Обычный 53 2 3 3 3 4" xfId="22055" xr:uid="{00000000-0005-0000-0000-0000FF550000}"/>
    <cellStyle name="Обычный 53 2 3 3 3 4 2" xfId="22056" xr:uid="{00000000-0005-0000-0000-000000560000}"/>
    <cellStyle name="Обычный 53 2 3 3 3 4 2 2" xfId="22057" xr:uid="{00000000-0005-0000-0000-000001560000}"/>
    <cellStyle name="Обычный 53 2 3 3 3 4 3" xfId="22058" xr:uid="{00000000-0005-0000-0000-000002560000}"/>
    <cellStyle name="Обычный 53 2 3 3 3 5" xfId="22059" xr:uid="{00000000-0005-0000-0000-000003560000}"/>
    <cellStyle name="Обычный 53 2 3 3 3 5 2" xfId="22060" xr:uid="{00000000-0005-0000-0000-000004560000}"/>
    <cellStyle name="Обычный 53 2 3 3 3 6" xfId="22061" xr:uid="{00000000-0005-0000-0000-000005560000}"/>
    <cellStyle name="Обычный 53 2 3 3 4" xfId="22062" xr:uid="{00000000-0005-0000-0000-000006560000}"/>
    <cellStyle name="Обычный 53 2 3 3 4 2" xfId="22063" xr:uid="{00000000-0005-0000-0000-000007560000}"/>
    <cellStyle name="Обычный 53 2 3 3 4 2 2" xfId="22064" xr:uid="{00000000-0005-0000-0000-000008560000}"/>
    <cellStyle name="Обычный 53 2 3 3 4 2 2 2" xfId="22065" xr:uid="{00000000-0005-0000-0000-000009560000}"/>
    <cellStyle name="Обычный 53 2 3 3 4 2 3" xfId="22066" xr:uid="{00000000-0005-0000-0000-00000A560000}"/>
    <cellStyle name="Обычный 53 2 3 3 4 3" xfId="22067" xr:uid="{00000000-0005-0000-0000-00000B560000}"/>
    <cellStyle name="Обычный 53 2 3 3 4 3 2" xfId="22068" xr:uid="{00000000-0005-0000-0000-00000C560000}"/>
    <cellStyle name="Обычный 53 2 3 3 4 4" xfId="22069" xr:uid="{00000000-0005-0000-0000-00000D560000}"/>
    <cellStyle name="Обычный 53 2 3 3 5" xfId="22070" xr:uid="{00000000-0005-0000-0000-00000E560000}"/>
    <cellStyle name="Обычный 53 2 3 3 5 2" xfId="22071" xr:uid="{00000000-0005-0000-0000-00000F560000}"/>
    <cellStyle name="Обычный 53 2 3 3 5 2 2" xfId="22072" xr:uid="{00000000-0005-0000-0000-000010560000}"/>
    <cellStyle name="Обычный 53 2 3 3 5 3" xfId="22073" xr:uid="{00000000-0005-0000-0000-000011560000}"/>
    <cellStyle name="Обычный 53 2 3 3 6" xfId="22074" xr:uid="{00000000-0005-0000-0000-000012560000}"/>
    <cellStyle name="Обычный 53 2 3 3 6 2" xfId="22075" xr:uid="{00000000-0005-0000-0000-000013560000}"/>
    <cellStyle name="Обычный 53 2 3 3 6 2 2" xfId="22076" xr:uid="{00000000-0005-0000-0000-000014560000}"/>
    <cellStyle name="Обычный 53 2 3 3 6 3" xfId="22077" xr:uid="{00000000-0005-0000-0000-000015560000}"/>
    <cellStyle name="Обычный 53 2 3 3 7" xfId="22078" xr:uid="{00000000-0005-0000-0000-000016560000}"/>
    <cellStyle name="Обычный 53 2 3 3 7 2" xfId="22079" xr:uid="{00000000-0005-0000-0000-000017560000}"/>
    <cellStyle name="Обычный 53 2 3 3 7 2 2" xfId="22080" xr:uid="{00000000-0005-0000-0000-000018560000}"/>
    <cellStyle name="Обычный 53 2 3 3 7 3" xfId="22081" xr:uid="{00000000-0005-0000-0000-000019560000}"/>
    <cellStyle name="Обычный 53 2 3 3 8" xfId="22082" xr:uid="{00000000-0005-0000-0000-00001A560000}"/>
    <cellStyle name="Обычный 53 2 3 3 8 2" xfId="22083" xr:uid="{00000000-0005-0000-0000-00001B560000}"/>
    <cellStyle name="Обычный 53 2 3 3 8 2 2" xfId="22084" xr:uid="{00000000-0005-0000-0000-00001C560000}"/>
    <cellStyle name="Обычный 53 2 3 3 8 3" xfId="22085" xr:uid="{00000000-0005-0000-0000-00001D560000}"/>
    <cellStyle name="Обычный 53 2 3 3 9" xfId="22086" xr:uid="{00000000-0005-0000-0000-00001E560000}"/>
    <cellStyle name="Обычный 53 2 3 3 9 2" xfId="22087" xr:uid="{00000000-0005-0000-0000-00001F560000}"/>
    <cellStyle name="Обычный 53 2 3 3 9 2 2" xfId="22088" xr:uid="{00000000-0005-0000-0000-000020560000}"/>
    <cellStyle name="Обычный 53 2 3 3 9 3" xfId="22089" xr:uid="{00000000-0005-0000-0000-000021560000}"/>
    <cellStyle name="Обычный 53 2 3 4" xfId="22090" xr:uid="{00000000-0005-0000-0000-000022560000}"/>
    <cellStyle name="Обычный 53 2 3 4 10" xfId="22091" xr:uid="{00000000-0005-0000-0000-000023560000}"/>
    <cellStyle name="Обычный 53 2 3 4 2" xfId="22092" xr:uid="{00000000-0005-0000-0000-000024560000}"/>
    <cellStyle name="Обычный 53 2 3 4 2 2" xfId="22093" xr:uid="{00000000-0005-0000-0000-000025560000}"/>
    <cellStyle name="Обычный 53 2 3 4 2 2 2" xfId="22094" xr:uid="{00000000-0005-0000-0000-000026560000}"/>
    <cellStyle name="Обычный 53 2 3 4 2 2 2 2" xfId="22095" xr:uid="{00000000-0005-0000-0000-000027560000}"/>
    <cellStyle name="Обычный 53 2 3 4 2 2 3" xfId="22096" xr:uid="{00000000-0005-0000-0000-000028560000}"/>
    <cellStyle name="Обычный 53 2 3 4 2 3" xfId="22097" xr:uid="{00000000-0005-0000-0000-000029560000}"/>
    <cellStyle name="Обычный 53 2 3 4 2 3 2" xfId="22098" xr:uid="{00000000-0005-0000-0000-00002A560000}"/>
    <cellStyle name="Обычный 53 2 3 4 2 3 2 2" xfId="22099" xr:uid="{00000000-0005-0000-0000-00002B560000}"/>
    <cellStyle name="Обычный 53 2 3 4 2 3 3" xfId="22100" xr:uid="{00000000-0005-0000-0000-00002C560000}"/>
    <cellStyle name="Обычный 53 2 3 4 2 4" xfId="22101" xr:uid="{00000000-0005-0000-0000-00002D560000}"/>
    <cellStyle name="Обычный 53 2 3 4 2 4 2" xfId="22102" xr:uid="{00000000-0005-0000-0000-00002E560000}"/>
    <cellStyle name="Обычный 53 2 3 4 2 4 2 2" xfId="22103" xr:uid="{00000000-0005-0000-0000-00002F560000}"/>
    <cellStyle name="Обычный 53 2 3 4 2 4 3" xfId="22104" xr:uid="{00000000-0005-0000-0000-000030560000}"/>
    <cellStyle name="Обычный 53 2 3 4 2 5" xfId="22105" xr:uid="{00000000-0005-0000-0000-000031560000}"/>
    <cellStyle name="Обычный 53 2 3 4 2 5 2" xfId="22106" xr:uid="{00000000-0005-0000-0000-000032560000}"/>
    <cellStyle name="Обычный 53 2 3 4 2 6" xfId="22107" xr:uid="{00000000-0005-0000-0000-000033560000}"/>
    <cellStyle name="Обычный 53 2 3 4 3" xfId="22108" xr:uid="{00000000-0005-0000-0000-000034560000}"/>
    <cellStyle name="Обычный 53 2 3 4 3 2" xfId="22109" xr:uid="{00000000-0005-0000-0000-000035560000}"/>
    <cellStyle name="Обычный 53 2 3 4 3 2 2" xfId="22110" xr:uid="{00000000-0005-0000-0000-000036560000}"/>
    <cellStyle name="Обычный 53 2 3 4 3 2 2 2" xfId="22111" xr:uid="{00000000-0005-0000-0000-000037560000}"/>
    <cellStyle name="Обычный 53 2 3 4 3 2 3" xfId="22112" xr:uid="{00000000-0005-0000-0000-000038560000}"/>
    <cellStyle name="Обычный 53 2 3 4 3 3" xfId="22113" xr:uid="{00000000-0005-0000-0000-000039560000}"/>
    <cellStyle name="Обычный 53 2 3 4 3 3 2" xfId="22114" xr:uid="{00000000-0005-0000-0000-00003A560000}"/>
    <cellStyle name="Обычный 53 2 3 4 3 4" xfId="22115" xr:uid="{00000000-0005-0000-0000-00003B560000}"/>
    <cellStyle name="Обычный 53 2 3 4 4" xfId="22116" xr:uid="{00000000-0005-0000-0000-00003C560000}"/>
    <cellStyle name="Обычный 53 2 3 4 4 2" xfId="22117" xr:uid="{00000000-0005-0000-0000-00003D560000}"/>
    <cellStyle name="Обычный 53 2 3 4 4 2 2" xfId="22118" xr:uid="{00000000-0005-0000-0000-00003E560000}"/>
    <cellStyle name="Обычный 53 2 3 4 4 3" xfId="22119" xr:uid="{00000000-0005-0000-0000-00003F560000}"/>
    <cellStyle name="Обычный 53 2 3 4 5" xfId="22120" xr:uid="{00000000-0005-0000-0000-000040560000}"/>
    <cellStyle name="Обычный 53 2 3 4 5 2" xfId="22121" xr:uid="{00000000-0005-0000-0000-000041560000}"/>
    <cellStyle name="Обычный 53 2 3 4 5 2 2" xfId="22122" xr:uid="{00000000-0005-0000-0000-000042560000}"/>
    <cellStyle name="Обычный 53 2 3 4 5 3" xfId="22123" xr:uid="{00000000-0005-0000-0000-000043560000}"/>
    <cellStyle name="Обычный 53 2 3 4 6" xfId="22124" xr:uid="{00000000-0005-0000-0000-000044560000}"/>
    <cellStyle name="Обычный 53 2 3 4 6 2" xfId="22125" xr:uid="{00000000-0005-0000-0000-000045560000}"/>
    <cellStyle name="Обычный 53 2 3 4 6 2 2" xfId="22126" xr:uid="{00000000-0005-0000-0000-000046560000}"/>
    <cellStyle name="Обычный 53 2 3 4 6 3" xfId="22127" xr:uid="{00000000-0005-0000-0000-000047560000}"/>
    <cellStyle name="Обычный 53 2 3 4 7" xfId="22128" xr:uid="{00000000-0005-0000-0000-000048560000}"/>
    <cellStyle name="Обычный 53 2 3 4 7 2" xfId="22129" xr:uid="{00000000-0005-0000-0000-000049560000}"/>
    <cellStyle name="Обычный 53 2 3 4 7 2 2" xfId="22130" xr:uid="{00000000-0005-0000-0000-00004A560000}"/>
    <cellStyle name="Обычный 53 2 3 4 7 3" xfId="22131" xr:uid="{00000000-0005-0000-0000-00004B560000}"/>
    <cellStyle name="Обычный 53 2 3 4 8" xfId="22132" xr:uid="{00000000-0005-0000-0000-00004C560000}"/>
    <cellStyle name="Обычный 53 2 3 4 8 2" xfId="22133" xr:uid="{00000000-0005-0000-0000-00004D560000}"/>
    <cellStyle name="Обычный 53 2 3 4 8 2 2" xfId="22134" xr:uid="{00000000-0005-0000-0000-00004E560000}"/>
    <cellStyle name="Обычный 53 2 3 4 8 3" xfId="22135" xr:uid="{00000000-0005-0000-0000-00004F560000}"/>
    <cellStyle name="Обычный 53 2 3 4 9" xfId="22136" xr:uid="{00000000-0005-0000-0000-000050560000}"/>
    <cellStyle name="Обычный 53 2 3 4 9 2" xfId="22137" xr:uid="{00000000-0005-0000-0000-000051560000}"/>
    <cellStyle name="Обычный 53 2 3 5" xfId="22138" xr:uid="{00000000-0005-0000-0000-000052560000}"/>
    <cellStyle name="Обычный 53 2 3 5 2" xfId="22139" xr:uid="{00000000-0005-0000-0000-000053560000}"/>
    <cellStyle name="Обычный 53 2 3 5 2 2" xfId="22140" xr:uid="{00000000-0005-0000-0000-000054560000}"/>
    <cellStyle name="Обычный 53 2 3 5 2 2 2" xfId="22141" xr:uid="{00000000-0005-0000-0000-000055560000}"/>
    <cellStyle name="Обычный 53 2 3 5 2 3" xfId="22142" xr:uid="{00000000-0005-0000-0000-000056560000}"/>
    <cellStyle name="Обычный 53 2 3 5 3" xfId="22143" xr:uid="{00000000-0005-0000-0000-000057560000}"/>
    <cellStyle name="Обычный 53 2 3 5 3 2" xfId="22144" xr:uid="{00000000-0005-0000-0000-000058560000}"/>
    <cellStyle name="Обычный 53 2 3 5 3 2 2" xfId="22145" xr:uid="{00000000-0005-0000-0000-000059560000}"/>
    <cellStyle name="Обычный 53 2 3 5 3 3" xfId="22146" xr:uid="{00000000-0005-0000-0000-00005A560000}"/>
    <cellStyle name="Обычный 53 2 3 5 4" xfId="22147" xr:uid="{00000000-0005-0000-0000-00005B560000}"/>
    <cellStyle name="Обычный 53 2 3 5 4 2" xfId="22148" xr:uid="{00000000-0005-0000-0000-00005C560000}"/>
    <cellStyle name="Обычный 53 2 3 5 4 2 2" xfId="22149" xr:uid="{00000000-0005-0000-0000-00005D560000}"/>
    <cellStyle name="Обычный 53 2 3 5 4 3" xfId="22150" xr:uid="{00000000-0005-0000-0000-00005E560000}"/>
    <cellStyle name="Обычный 53 2 3 5 5" xfId="22151" xr:uid="{00000000-0005-0000-0000-00005F560000}"/>
    <cellStyle name="Обычный 53 2 3 5 5 2" xfId="22152" xr:uid="{00000000-0005-0000-0000-000060560000}"/>
    <cellStyle name="Обычный 53 2 3 5 6" xfId="22153" xr:uid="{00000000-0005-0000-0000-000061560000}"/>
    <cellStyle name="Обычный 53 2 3 6" xfId="22154" xr:uid="{00000000-0005-0000-0000-000062560000}"/>
    <cellStyle name="Обычный 53 2 3 6 2" xfId="22155" xr:uid="{00000000-0005-0000-0000-000063560000}"/>
    <cellStyle name="Обычный 53 2 3 6 2 2" xfId="22156" xr:uid="{00000000-0005-0000-0000-000064560000}"/>
    <cellStyle name="Обычный 53 2 3 6 2 2 2" xfId="22157" xr:uid="{00000000-0005-0000-0000-000065560000}"/>
    <cellStyle name="Обычный 53 2 3 6 2 3" xfId="22158" xr:uid="{00000000-0005-0000-0000-000066560000}"/>
    <cellStyle name="Обычный 53 2 3 6 3" xfId="22159" xr:uid="{00000000-0005-0000-0000-000067560000}"/>
    <cellStyle name="Обычный 53 2 3 6 3 2" xfId="22160" xr:uid="{00000000-0005-0000-0000-000068560000}"/>
    <cellStyle name="Обычный 53 2 3 6 4" xfId="22161" xr:uid="{00000000-0005-0000-0000-000069560000}"/>
    <cellStyle name="Обычный 53 2 3 7" xfId="22162" xr:uid="{00000000-0005-0000-0000-00006A560000}"/>
    <cellStyle name="Обычный 53 2 3 7 2" xfId="22163" xr:uid="{00000000-0005-0000-0000-00006B560000}"/>
    <cellStyle name="Обычный 53 2 3 7 2 2" xfId="22164" xr:uid="{00000000-0005-0000-0000-00006C560000}"/>
    <cellStyle name="Обычный 53 2 3 7 2 2 2" xfId="22165" xr:uid="{00000000-0005-0000-0000-00006D560000}"/>
    <cellStyle name="Обычный 53 2 3 7 2 3" xfId="22166" xr:uid="{00000000-0005-0000-0000-00006E560000}"/>
    <cellStyle name="Обычный 53 2 3 7 3" xfId="22167" xr:uid="{00000000-0005-0000-0000-00006F560000}"/>
    <cellStyle name="Обычный 53 2 3 7 3 2" xfId="22168" xr:uid="{00000000-0005-0000-0000-000070560000}"/>
    <cellStyle name="Обычный 53 2 3 7 4" xfId="22169" xr:uid="{00000000-0005-0000-0000-000071560000}"/>
    <cellStyle name="Обычный 53 2 3 8" xfId="22170" xr:uid="{00000000-0005-0000-0000-000072560000}"/>
    <cellStyle name="Обычный 53 2 3 8 2" xfId="22171" xr:uid="{00000000-0005-0000-0000-000073560000}"/>
    <cellStyle name="Обычный 53 2 3 8 2 2" xfId="22172" xr:uid="{00000000-0005-0000-0000-000074560000}"/>
    <cellStyle name="Обычный 53 2 3 8 3" xfId="22173" xr:uid="{00000000-0005-0000-0000-000075560000}"/>
    <cellStyle name="Обычный 53 2 3 9" xfId="22174" xr:uid="{00000000-0005-0000-0000-000076560000}"/>
    <cellStyle name="Обычный 53 2 3 9 2" xfId="22175" xr:uid="{00000000-0005-0000-0000-000077560000}"/>
    <cellStyle name="Обычный 53 2 3 9 2 2" xfId="22176" xr:uid="{00000000-0005-0000-0000-000078560000}"/>
    <cellStyle name="Обычный 53 2 3 9 3" xfId="22177" xr:uid="{00000000-0005-0000-0000-000079560000}"/>
    <cellStyle name="Обычный 53 2 4" xfId="22178" xr:uid="{00000000-0005-0000-0000-00007A560000}"/>
    <cellStyle name="Обычный 53 2 4 10" xfId="22179" xr:uid="{00000000-0005-0000-0000-00007B560000}"/>
    <cellStyle name="Обычный 53 2 4 10 2" xfId="22180" xr:uid="{00000000-0005-0000-0000-00007C560000}"/>
    <cellStyle name="Обычный 53 2 4 10 2 2" xfId="22181" xr:uid="{00000000-0005-0000-0000-00007D560000}"/>
    <cellStyle name="Обычный 53 2 4 10 3" xfId="22182" xr:uid="{00000000-0005-0000-0000-00007E560000}"/>
    <cellStyle name="Обычный 53 2 4 11" xfId="22183" xr:uid="{00000000-0005-0000-0000-00007F560000}"/>
    <cellStyle name="Обычный 53 2 4 11 2" xfId="22184" xr:uid="{00000000-0005-0000-0000-000080560000}"/>
    <cellStyle name="Обычный 53 2 4 11 2 2" xfId="22185" xr:uid="{00000000-0005-0000-0000-000081560000}"/>
    <cellStyle name="Обычный 53 2 4 11 3" xfId="22186" xr:uid="{00000000-0005-0000-0000-000082560000}"/>
    <cellStyle name="Обычный 53 2 4 12" xfId="22187" xr:uid="{00000000-0005-0000-0000-000083560000}"/>
    <cellStyle name="Обычный 53 2 4 12 2" xfId="22188" xr:uid="{00000000-0005-0000-0000-000084560000}"/>
    <cellStyle name="Обычный 53 2 4 13" xfId="22189" xr:uid="{00000000-0005-0000-0000-000085560000}"/>
    <cellStyle name="Обычный 53 2 4 2" xfId="22190" xr:uid="{00000000-0005-0000-0000-000086560000}"/>
    <cellStyle name="Обычный 53 2 4 2 10" xfId="22191" xr:uid="{00000000-0005-0000-0000-000087560000}"/>
    <cellStyle name="Обычный 53 2 4 2 10 2" xfId="22192" xr:uid="{00000000-0005-0000-0000-000088560000}"/>
    <cellStyle name="Обычный 53 2 4 2 10 2 2" xfId="22193" xr:uid="{00000000-0005-0000-0000-000089560000}"/>
    <cellStyle name="Обычный 53 2 4 2 10 3" xfId="22194" xr:uid="{00000000-0005-0000-0000-00008A560000}"/>
    <cellStyle name="Обычный 53 2 4 2 11" xfId="22195" xr:uid="{00000000-0005-0000-0000-00008B560000}"/>
    <cellStyle name="Обычный 53 2 4 2 11 2" xfId="22196" xr:uid="{00000000-0005-0000-0000-00008C560000}"/>
    <cellStyle name="Обычный 53 2 4 2 12" xfId="22197" xr:uid="{00000000-0005-0000-0000-00008D560000}"/>
    <cellStyle name="Обычный 53 2 4 2 2" xfId="22198" xr:uid="{00000000-0005-0000-0000-00008E560000}"/>
    <cellStyle name="Обычный 53 2 4 2 2 10" xfId="22199" xr:uid="{00000000-0005-0000-0000-00008F560000}"/>
    <cellStyle name="Обычный 53 2 4 2 2 2" xfId="22200" xr:uid="{00000000-0005-0000-0000-000090560000}"/>
    <cellStyle name="Обычный 53 2 4 2 2 2 2" xfId="22201" xr:uid="{00000000-0005-0000-0000-000091560000}"/>
    <cellStyle name="Обычный 53 2 4 2 2 2 2 2" xfId="22202" xr:uid="{00000000-0005-0000-0000-000092560000}"/>
    <cellStyle name="Обычный 53 2 4 2 2 2 2 2 2" xfId="22203" xr:uid="{00000000-0005-0000-0000-000093560000}"/>
    <cellStyle name="Обычный 53 2 4 2 2 2 2 3" xfId="22204" xr:uid="{00000000-0005-0000-0000-000094560000}"/>
    <cellStyle name="Обычный 53 2 4 2 2 2 3" xfId="22205" xr:uid="{00000000-0005-0000-0000-000095560000}"/>
    <cellStyle name="Обычный 53 2 4 2 2 2 3 2" xfId="22206" xr:uid="{00000000-0005-0000-0000-000096560000}"/>
    <cellStyle name="Обычный 53 2 4 2 2 2 3 2 2" xfId="22207" xr:uid="{00000000-0005-0000-0000-000097560000}"/>
    <cellStyle name="Обычный 53 2 4 2 2 2 3 3" xfId="22208" xr:uid="{00000000-0005-0000-0000-000098560000}"/>
    <cellStyle name="Обычный 53 2 4 2 2 2 4" xfId="22209" xr:uid="{00000000-0005-0000-0000-000099560000}"/>
    <cellStyle name="Обычный 53 2 4 2 2 2 4 2" xfId="22210" xr:uid="{00000000-0005-0000-0000-00009A560000}"/>
    <cellStyle name="Обычный 53 2 4 2 2 2 4 2 2" xfId="22211" xr:uid="{00000000-0005-0000-0000-00009B560000}"/>
    <cellStyle name="Обычный 53 2 4 2 2 2 4 3" xfId="22212" xr:uid="{00000000-0005-0000-0000-00009C560000}"/>
    <cellStyle name="Обычный 53 2 4 2 2 2 5" xfId="22213" xr:uid="{00000000-0005-0000-0000-00009D560000}"/>
    <cellStyle name="Обычный 53 2 4 2 2 2 5 2" xfId="22214" xr:uid="{00000000-0005-0000-0000-00009E560000}"/>
    <cellStyle name="Обычный 53 2 4 2 2 2 5 2 2" xfId="22215" xr:uid="{00000000-0005-0000-0000-00009F560000}"/>
    <cellStyle name="Обычный 53 2 4 2 2 2 5 3" xfId="22216" xr:uid="{00000000-0005-0000-0000-0000A0560000}"/>
    <cellStyle name="Обычный 53 2 4 2 2 2 6" xfId="22217" xr:uid="{00000000-0005-0000-0000-0000A1560000}"/>
    <cellStyle name="Обычный 53 2 4 2 2 2 6 2" xfId="22218" xr:uid="{00000000-0005-0000-0000-0000A2560000}"/>
    <cellStyle name="Обычный 53 2 4 2 2 2 7" xfId="22219" xr:uid="{00000000-0005-0000-0000-0000A3560000}"/>
    <cellStyle name="Обычный 53 2 4 2 2 3" xfId="22220" xr:uid="{00000000-0005-0000-0000-0000A4560000}"/>
    <cellStyle name="Обычный 53 2 4 2 2 3 2" xfId="22221" xr:uid="{00000000-0005-0000-0000-0000A5560000}"/>
    <cellStyle name="Обычный 53 2 4 2 2 3 2 2" xfId="22222" xr:uid="{00000000-0005-0000-0000-0000A6560000}"/>
    <cellStyle name="Обычный 53 2 4 2 2 3 2 2 2" xfId="22223" xr:uid="{00000000-0005-0000-0000-0000A7560000}"/>
    <cellStyle name="Обычный 53 2 4 2 2 3 2 3" xfId="22224" xr:uid="{00000000-0005-0000-0000-0000A8560000}"/>
    <cellStyle name="Обычный 53 2 4 2 2 3 3" xfId="22225" xr:uid="{00000000-0005-0000-0000-0000A9560000}"/>
    <cellStyle name="Обычный 53 2 4 2 2 3 3 2" xfId="22226" xr:uid="{00000000-0005-0000-0000-0000AA560000}"/>
    <cellStyle name="Обычный 53 2 4 2 2 3 4" xfId="22227" xr:uid="{00000000-0005-0000-0000-0000AB560000}"/>
    <cellStyle name="Обычный 53 2 4 2 2 4" xfId="22228" xr:uid="{00000000-0005-0000-0000-0000AC560000}"/>
    <cellStyle name="Обычный 53 2 4 2 2 4 2" xfId="22229" xr:uid="{00000000-0005-0000-0000-0000AD560000}"/>
    <cellStyle name="Обычный 53 2 4 2 2 4 2 2" xfId="22230" xr:uid="{00000000-0005-0000-0000-0000AE560000}"/>
    <cellStyle name="Обычный 53 2 4 2 2 4 3" xfId="22231" xr:uid="{00000000-0005-0000-0000-0000AF560000}"/>
    <cellStyle name="Обычный 53 2 4 2 2 5" xfId="22232" xr:uid="{00000000-0005-0000-0000-0000B0560000}"/>
    <cellStyle name="Обычный 53 2 4 2 2 5 2" xfId="22233" xr:uid="{00000000-0005-0000-0000-0000B1560000}"/>
    <cellStyle name="Обычный 53 2 4 2 2 5 2 2" xfId="22234" xr:uid="{00000000-0005-0000-0000-0000B2560000}"/>
    <cellStyle name="Обычный 53 2 4 2 2 5 3" xfId="22235" xr:uid="{00000000-0005-0000-0000-0000B3560000}"/>
    <cellStyle name="Обычный 53 2 4 2 2 6" xfId="22236" xr:uid="{00000000-0005-0000-0000-0000B4560000}"/>
    <cellStyle name="Обычный 53 2 4 2 2 6 2" xfId="22237" xr:uid="{00000000-0005-0000-0000-0000B5560000}"/>
    <cellStyle name="Обычный 53 2 4 2 2 6 2 2" xfId="22238" xr:uid="{00000000-0005-0000-0000-0000B6560000}"/>
    <cellStyle name="Обычный 53 2 4 2 2 6 3" xfId="22239" xr:uid="{00000000-0005-0000-0000-0000B7560000}"/>
    <cellStyle name="Обычный 53 2 4 2 2 7" xfId="22240" xr:uid="{00000000-0005-0000-0000-0000B8560000}"/>
    <cellStyle name="Обычный 53 2 4 2 2 7 2" xfId="22241" xr:uid="{00000000-0005-0000-0000-0000B9560000}"/>
    <cellStyle name="Обычный 53 2 4 2 2 7 2 2" xfId="22242" xr:uid="{00000000-0005-0000-0000-0000BA560000}"/>
    <cellStyle name="Обычный 53 2 4 2 2 7 3" xfId="22243" xr:uid="{00000000-0005-0000-0000-0000BB560000}"/>
    <cellStyle name="Обычный 53 2 4 2 2 8" xfId="22244" xr:uid="{00000000-0005-0000-0000-0000BC560000}"/>
    <cellStyle name="Обычный 53 2 4 2 2 8 2" xfId="22245" xr:uid="{00000000-0005-0000-0000-0000BD560000}"/>
    <cellStyle name="Обычный 53 2 4 2 2 8 2 2" xfId="22246" xr:uid="{00000000-0005-0000-0000-0000BE560000}"/>
    <cellStyle name="Обычный 53 2 4 2 2 8 3" xfId="22247" xr:uid="{00000000-0005-0000-0000-0000BF560000}"/>
    <cellStyle name="Обычный 53 2 4 2 2 9" xfId="22248" xr:uid="{00000000-0005-0000-0000-0000C0560000}"/>
    <cellStyle name="Обычный 53 2 4 2 2 9 2" xfId="22249" xr:uid="{00000000-0005-0000-0000-0000C1560000}"/>
    <cellStyle name="Обычный 53 2 4 2 3" xfId="22250" xr:uid="{00000000-0005-0000-0000-0000C2560000}"/>
    <cellStyle name="Обычный 53 2 4 2 3 2" xfId="22251" xr:uid="{00000000-0005-0000-0000-0000C3560000}"/>
    <cellStyle name="Обычный 53 2 4 2 3 2 2" xfId="22252" xr:uid="{00000000-0005-0000-0000-0000C4560000}"/>
    <cellStyle name="Обычный 53 2 4 2 3 2 2 2" xfId="22253" xr:uid="{00000000-0005-0000-0000-0000C5560000}"/>
    <cellStyle name="Обычный 53 2 4 2 3 2 3" xfId="22254" xr:uid="{00000000-0005-0000-0000-0000C6560000}"/>
    <cellStyle name="Обычный 53 2 4 2 3 3" xfId="22255" xr:uid="{00000000-0005-0000-0000-0000C7560000}"/>
    <cellStyle name="Обычный 53 2 4 2 3 3 2" xfId="22256" xr:uid="{00000000-0005-0000-0000-0000C8560000}"/>
    <cellStyle name="Обычный 53 2 4 2 3 3 2 2" xfId="22257" xr:uid="{00000000-0005-0000-0000-0000C9560000}"/>
    <cellStyle name="Обычный 53 2 4 2 3 3 3" xfId="22258" xr:uid="{00000000-0005-0000-0000-0000CA560000}"/>
    <cellStyle name="Обычный 53 2 4 2 3 4" xfId="22259" xr:uid="{00000000-0005-0000-0000-0000CB560000}"/>
    <cellStyle name="Обычный 53 2 4 2 3 4 2" xfId="22260" xr:uid="{00000000-0005-0000-0000-0000CC560000}"/>
    <cellStyle name="Обычный 53 2 4 2 3 4 2 2" xfId="22261" xr:uid="{00000000-0005-0000-0000-0000CD560000}"/>
    <cellStyle name="Обычный 53 2 4 2 3 4 3" xfId="22262" xr:uid="{00000000-0005-0000-0000-0000CE560000}"/>
    <cellStyle name="Обычный 53 2 4 2 3 5" xfId="22263" xr:uid="{00000000-0005-0000-0000-0000CF560000}"/>
    <cellStyle name="Обычный 53 2 4 2 3 5 2" xfId="22264" xr:uid="{00000000-0005-0000-0000-0000D0560000}"/>
    <cellStyle name="Обычный 53 2 4 2 3 5 2 2" xfId="22265" xr:uid="{00000000-0005-0000-0000-0000D1560000}"/>
    <cellStyle name="Обычный 53 2 4 2 3 5 3" xfId="22266" xr:uid="{00000000-0005-0000-0000-0000D2560000}"/>
    <cellStyle name="Обычный 53 2 4 2 3 6" xfId="22267" xr:uid="{00000000-0005-0000-0000-0000D3560000}"/>
    <cellStyle name="Обычный 53 2 4 2 3 6 2" xfId="22268" xr:uid="{00000000-0005-0000-0000-0000D4560000}"/>
    <cellStyle name="Обычный 53 2 4 2 3 7" xfId="22269" xr:uid="{00000000-0005-0000-0000-0000D5560000}"/>
    <cellStyle name="Обычный 53 2 4 2 4" xfId="22270" xr:uid="{00000000-0005-0000-0000-0000D6560000}"/>
    <cellStyle name="Обычный 53 2 4 2 4 2" xfId="22271" xr:uid="{00000000-0005-0000-0000-0000D7560000}"/>
    <cellStyle name="Обычный 53 2 4 2 4 2 2" xfId="22272" xr:uid="{00000000-0005-0000-0000-0000D8560000}"/>
    <cellStyle name="Обычный 53 2 4 2 4 2 2 2" xfId="22273" xr:uid="{00000000-0005-0000-0000-0000D9560000}"/>
    <cellStyle name="Обычный 53 2 4 2 4 2 3" xfId="22274" xr:uid="{00000000-0005-0000-0000-0000DA560000}"/>
    <cellStyle name="Обычный 53 2 4 2 4 3" xfId="22275" xr:uid="{00000000-0005-0000-0000-0000DB560000}"/>
    <cellStyle name="Обычный 53 2 4 2 4 3 2" xfId="22276" xr:uid="{00000000-0005-0000-0000-0000DC560000}"/>
    <cellStyle name="Обычный 53 2 4 2 4 4" xfId="22277" xr:uid="{00000000-0005-0000-0000-0000DD560000}"/>
    <cellStyle name="Обычный 53 2 4 2 5" xfId="22278" xr:uid="{00000000-0005-0000-0000-0000DE560000}"/>
    <cellStyle name="Обычный 53 2 4 2 5 2" xfId="22279" xr:uid="{00000000-0005-0000-0000-0000DF560000}"/>
    <cellStyle name="Обычный 53 2 4 2 5 2 2" xfId="22280" xr:uid="{00000000-0005-0000-0000-0000E0560000}"/>
    <cellStyle name="Обычный 53 2 4 2 5 2 2 2" xfId="22281" xr:uid="{00000000-0005-0000-0000-0000E1560000}"/>
    <cellStyle name="Обычный 53 2 4 2 5 2 3" xfId="22282" xr:uid="{00000000-0005-0000-0000-0000E2560000}"/>
    <cellStyle name="Обычный 53 2 4 2 5 3" xfId="22283" xr:uid="{00000000-0005-0000-0000-0000E3560000}"/>
    <cellStyle name="Обычный 53 2 4 2 5 3 2" xfId="22284" xr:uid="{00000000-0005-0000-0000-0000E4560000}"/>
    <cellStyle name="Обычный 53 2 4 2 5 4" xfId="22285" xr:uid="{00000000-0005-0000-0000-0000E5560000}"/>
    <cellStyle name="Обычный 53 2 4 2 6" xfId="22286" xr:uid="{00000000-0005-0000-0000-0000E6560000}"/>
    <cellStyle name="Обычный 53 2 4 2 6 2" xfId="22287" xr:uid="{00000000-0005-0000-0000-0000E7560000}"/>
    <cellStyle name="Обычный 53 2 4 2 6 2 2" xfId="22288" xr:uid="{00000000-0005-0000-0000-0000E8560000}"/>
    <cellStyle name="Обычный 53 2 4 2 6 3" xfId="22289" xr:uid="{00000000-0005-0000-0000-0000E9560000}"/>
    <cellStyle name="Обычный 53 2 4 2 7" xfId="22290" xr:uid="{00000000-0005-0000-0000-0000EA560000}"/>
    <cellStyle name="Обычный 53 2 4 2 7 2" xfId="22291" xr:uid="{00000000-0005-0000-0000-0000EB560000}"/>
    <cellStyle name="Обычный 53 2 4 2 7 2 2" xfId="22292" xr:uid="{00000000-0005-0000-0000-0000EC560000}"/>
    <cellStyle name="Обычный 53 2 4 2 7 3" xfId="22293" xr:uid="{00000000-0005-0000-0000-0000ED560000}"/>
    <cellStyle name="Обычный 53 2 4 2 8" xfId="22294" xr:uid="{00000000-0005-0000-0000-0000EE560000}"/>
    <cellStyle name="Обычный 53 2 4 2 8 2" xfId="22295" xr:uid="{00000000-0005-0000-0000-0000EF560000}"/>
    <cellStyle name="Обычный 53 2 4 2 8 2 2" xfId="22296" xr:uid="{00000000-0005-0000-0000-0000F0560000}"/>
    <cellStyle name="Обычный 53 2 4 2 8 3" xfId="22297" xr:uid="{00000000-0005-0000-0000-0000F1560000}"/>
    <cellStyle name="Обычный 53 2 4 2 9" xfId="22298" xr:uid="{00000000-0005-0000-0000-0000F2560000}"/>
    <cellStyle name="Обычный 53 2 4 2 9 2" xfId="22299" xr:uid="{00000000-0005-0000-0000-0000F3560000}"/>
    <cellStyle name="Обычный 53 2 4 2 9 2 2" xfId="22300" xr:uid="{00000000-0005-0000-0000-0000F4560000}"/>
    <cellStyle name="Обычный 53 2 4 2 9 3" xfId="22301" xr:uid="{00000000-0005-0000-0000-0000F5560000}"/>
    <cellStyle name="Обычный 53 2 4 3" xfId="22302" xr:uid="{00000000-0005-0000-0000-0000F6560000}"/>
    <cellStyle name="Обычный 53 2 4 3 10" xfId="22303" xr:uid="{00000000-0005-0000-0000-0000F7560000}"/>
    <cellStyle name="Обычный 53 2 4 3 2" xfId="22304" xr:uid="{00000000-0005-0000-0000-0000F8560000}"/>
    <cellStyle name="Обычный 53 2 4 3 2 2" xfId="22305" xr:uid="{00000000-0005-0000-0000-0000F9560000}"/>
    <cellStyle name="Обычный 53 2 4 3 2 2 2" xfId="22306" xr:uid="{00000000-0005-0000-0000-0000FA560000}"/>
    <cellStyle name="Обычный 53 2 4 3 2 2 2 2" xfId="22307" xr:uid="{00000000-0005-0000-0000-0000FB560000}"/>
    <cellStyle name="Обычный 53 2 4 3 2 2 3" xfId="22308" xr:uid="{00000000-0005-0000-0000-0000FC560000}"/>
    <cellStyle name="Обычный 53 2 4 3 2 3" xfId="22309" xr:uid="{00000000-0005-0000-0000-0000FD560000}"/>
    <cellStyle name="Обычный 53 2 4 3 2 3 2" xfId="22310" xr:uid="{00000000-0005-0000-0000-0000FE560000}"/>
    <cellStyle name="Обычный 53 2 4 3 2 3 2 2" xfId="22311" xr:uid="{00000000-0005-0000-0000-0000FF560000}"/>
    <cellStyle name="Обычный 53 2 4 3 2 3 3" xfId="22312" xr:uid="{00000000-0005-0000-0000-000000570000}"/>
    <cellStyle name="Обычный 53 2 4 3 2 4" xfId="22313" xr:uid="{00000000-0005-0000-0000-000001570000}"/>
    <cellStyle name="Обычный 53 2 4 3 2 4 2" xfId="22314" xr:uid="{00000000-0005-0000-0000-000002570000}"/>
    <cellStyle name="Обычный 53 2 4 3 2 4 2 2" xfId="22315" xr:uid="{00000000-0005-0000-0000-000003570000}"/>
    <cellStyle name="Обычный 53 2 4 3 2 4 3" xfId="22316" xr:uid="{00000000-0005-0000-0000-000004570000}"/>
    <cellStyle name="Обычный 53 2 4 3 2 5" xfId="22317" xr:uid="{00000000-0005-0000-0000-000005570000}"/>
    <cellStyle name="Обычный 53 2 4 3 2 5 2" xfId="22318" xr:uid="{00000000-0005-0000-0000-000006570000}"/>
    <cellStyle name="Обычный 53 2 4 3 2 5 2 2" xfId="22319" xr:uid="{00000000-0005-0000-0000-000007570000}"/>
    <cellStyle name="Обычный 53 2 4 3 2 5 3" xfId="22320" xr:uid="{00000000-0005-0000-0000-000008570000}"/>
    <cellStyle name="Обычный 53 2 4 3 2 6" xfId="22321" xr:uid="{00000000-0005-0000-0000-000009570000}"/>
    <cellStyle name="Обычный 53 2 4 3 2 6 2" xfId="22322" xr:uid="{00000000-0005-0000-0000-00000A570000}"/>
    <cellStyle name="Обычный 53 2 4 3 2 7" xfId="22323" xr:uid="{00000000-0005-0000-0000-00000B570000}"/>
    <cellStyle name="Обычный 53 2 4 3 3" xfId="22324" xr:uid="{00000000-0005-0000-0000-00000C570000}"/>
    <cellStyle name="Обычный 53 2 4 3 3 2" xfId="22325" xr:uid="{00000000-0005-0000-0000-00000D570000}"/>
    <cellStyle name="Обычный 53 2 4 3 3 2 2" xfId="22326" xr:uid="{00000000-0005-0000-0000-00000E570000}"/>
    <cellStyle name="Обычный 53 2 4 3 3 2 2 2" xfId="22327" xr:uid="{00000000-0005-0000-0000-00000F570000}"/>
    <cellStyle name="Обычный 53 2 4 3 3 2 3" xfId="22328" xr:uid="{00000000-0005-0000-0000-000010570000}"/>
    <cellStyle name="Обычный 53 2 4 3 3 3" xfId="22329" xr:uid="{00000000-0005-0000-0000-000011570000}"/>
    <cellStyle name="Обычный 53 2 4 3 3 3 2" xfId="22330" xr:uid="{00000000-0005-0000-0000-000012570000}"/>
    <cellStyle name="Обычный 53 2 4 3 3 4" xfId="22331" xr:uid="{00000000-0005-0000-0000-000013570000}"/>
    <cellStyle name="Обычный 53 2 4 3 4" xfId="22332" xr:uid="{00000000-0005-0000-0000-000014570000}"/>
    <cellStyle name="Обычный 53 2 4 3 4 2" xfId="22333" xr:uid="{00000000-0005-0000-0000-000015570000}"/>
    <cellStyle name="Обычный 53 2 4 3 4 2 2" xfId="22334" xr:uid="{00000000-0005-0000-0000-000016570000}"/>
    <cellStyle name="Обычный 53 2 4 3 4 3" xfId="22335" xr:uid="{00000000-0005-0000-0000-000017570000}"/>
    <cellStyle name="Обычный 53 2 4 3 5" xfId="22336" xr:uid="{00000000-0005-0000-0000-000018570000}"/>
    <cellStyle name="Обычный 53 2 4 3 5 2" xfId="22337" xr:uid="{00000000-0005-0000-0000-000019570000}"/>
    <cellStyle name="Обычный 53 2 4 3 5 2 2" xfId="22338" xr:uid="{00000000-0005-0000-0000-00001A570000}"/>
    <cellStyle name="Обычный 53 2 4 3 5 3" xfId="22339" xr:uid="{00000000-0005-0000-0000-00001B570000}"/>
    <cellStyle name="Обычный 53 2 4 3 6" xfId="22340" xr:uid="{00000000-0005-0000-0000-00001C570000}"/>
    <cellStyle name="Обычный 53 2 4 3 6 2" xfId="22341" xr:uid="{00000000-0005-0000-0000-00001D570000}"/>
    <cellStyle name="Обычный 53 2 4 3 6 2 2" xfId="22342" xr:uid="{00000000-0005-0000-0000-00001E570000}"/>
    <cellStyle name="Обычный 53 2 4 3 6 3" xfId="22343" xr:uid="{00000000-0005-0000-0000-00001F570000}"/>
    <cellStyle name="Обычный 53 2 4 3 7" xfId="22344" xr:uid="{00000000-0005-0000-0000-000020570000}"/>
    <cellStyle name="Обычный 53 2 4 3 7 2" xfId="22345" xr:uid="{00000000-0005-0000-0000-000021570000}"/>
    <cellStyle name="Обычный 53 2 4 3 7 2 2" xfId="22346" xr:uid="{00000000-0005-0000-0000-000022570000}"/>
    <cellStyle name="Обычный 53 2 4 3 7 3" xfId="22347" xr:uid="{00000000-0005-0000-0000-000023570000}"/>
    <cellStyle name="Обычный 53 2 4 3 8" xfId="22348" xr:uid="{00000000-0005-0000-0000-000024570000}"/>
    <cellStyle name="Обычный 53 2 4 3 8 2" xfId="22349" xr:uid="{00000000-0005-0000-0000-000025570000}"/>
    <cellStyle name="Обычный 53 2 4 3 8 2 2" xfId="22350" xr:uid="{00000000-0005-0000-0000-000026570000}"/>
    <cellStyle name="Обычный 53 2 4 3 8 3" xfId="22351" xr:uid="{00000000-0005-0000-0000-000027570000}"/>
    <cellStyle name="Обычный 53 2 4 3 9" xfId="22352" xr:uid="{00000000-0005-0000-0000-000028570000}"/>
    <cellStyle name="Обычный 53 2 4 3 9 2" xfId="22353" xr:uid="{00000000-0005-0000-0000-000029570000}"/>
    <cellStyle name="Обычный 53 2 4 4" xfId="22354" xr:uid="{00000000-0005-0000-0000-00002A570000}"/>
    <cellStyle name="Обычный 53 2 4 4 2" xfId="22355" xr:uid="{00000000-0005-0000-0000-00002B570000}"/>
    <cellStyle name="Обычный 53 2 4 4 2 2" xfId="22356" xr:uid="{00000000-0005-0000-0000-00002C570000}"/>
    <cellStyle name="Обычный 53 2 4 4 2 2 2" xfId="22357" xr:uid="{00000000-0005-0000-0000-00002D570000}"/>
    <cellStyle name="Обычный 53 2 4 4 2 3" xfId="22358" xr:uid="{00000000-0005-0000-0000-00002E570000}"/>
    <cellStyle name="Обычный 53 2 4 4 3" xfId="22359" xr:uid="{00000000-0005-0000-0000-00002F570000}"/>
    <cellStyle name="Обычный 53 2 4 4 3 2" xfId="22360" xr:uid="{00000000-0005-0000-0000-000030570000}"/>
    <cellStyle name="Обычный 53 2 4 4 3 2 2" xfId="22361" xr:uid="{00000000-0005-0000-0000-000031570000}"/>
    <cellStyle name="Обычный 53 2 4 4 3 3" xfId="22362" xr:uid="{00000000-0005-0000-0000-000032570000}"/>
    <cellStyle name="Обычный 53 2 4 4 4" xfId="22363" xr:uid="{00000000-0005-0000-0000-000033570000}"/>
    <cellStyle name="Обычный 53 2 4 4 4 2" xfId="22364" xr:uid="{00000000-0005-0000-0000-000034570000}"/>
    <cellStyle name="Обычный 53 2 4 4 4 2 2" xfId="22365" xr:uid="{00000000-0005-0000-0000-000035570000}"/>
    <cellStyle name="Обычный 53 2 4 4 4 3" xfId="22366" xr:uid="{00000000-0005-0000-0000-000036570000}"/>
    <cellStyle name="Обычный 53 2 4 4 5" xfId="22367" xr:uid="{00000000-0005-0000-0000-000037570000}"/>
    <cellStyle name="Обычный 53 2 4 4 5 2" xfId="22368" xr:uid="{00000000-0005-0000-0000-000038570000}"/>
    <cellStyle name="Обычный 53 2 4 4 5 2 2" xfId="22369" xr:uid="{00000000-0005-0000-0000-000039570000}"/>
    <cellStyle name="Обычный 53 2 4 4 5 3" xfId="22370" xr:uid="{00000000-0005-0000-0000-00003A570000}"/>
    <cellStyle name="Обычный 53 2 4 4 6" xfId="22371" xr:uid="{00000000-0005-0000-0000-00003B570000}"/>
    <cellStyle name="Обычный 53 2 4 4 6 2" xfId="22372" xr:uid="{00000000-0005-0000-0000-00003C570000}"/>
    <cellStyle name="Обычный 53 2 4 4 7" xfId="22373" xr:uid="{00000000-0005-0000-0000-00003D570000}"/>
    <cellStyle name="Обычный 53 2 4 5" xfId="22374" xr:uid="{00000000-0005-0000-0000-00003E570000}"/>
    <cellStyle name="Обычный 53 2 4 5 2" xfId="22375" xr:uid="{00000000-0005-0000-0000-00003F570000}"/>
    <cellStyle name="Обычный 53 2 4 5 2 2" xfId="22376" xr:uid="{00000000-0005-0000-0000-000040570000}"/>
    <cellStyle name="Обычный 53 2 4 5 2 2 2" xfId="22377" xr:uid="{00000000-0005-0000-0000-000041570000}"/>
    <cellStyle name="Обычный 53 2 4 5 2 3" xfId="22378" xr:uid="{00000000-0005-0000-0000-000042570000}"/>
    <cellStyle name="Обычный 53 2 4 5 3" xfId="22379" xr:uid="{00000000-0005-0000-0000-000043570000}"/>
    <cellStyle name="Обычный 53 2 4 5 3 2" xfId="22380" xr:uid="{00000000-0005-0000-0000-000044570000}"/>
    <cellStyle name="Обычный 53 2 4 5 4" xfId="22381" xr:uid="{00000000-0005-0000-0000-000045570000}"/>
    <cellStyle name="Обычный 53 2 4 6" xfId="22382" xr:uid="{00000000-0005-0000-0000-000046570000}"/>
    <cellStyle name="Обычный 53 2 4 6 2" xfId="22383" xr:uid="{00000000-0005-0000-0000-000047570000}"/>
    <cellStyle name="Обычный 53 2 4 6 2 2" xfId="22384" xr:uid="{00000000-0005-0000-0000-000048570000}"/>
    <cellStyle name="Обычный 53 2 4 6 2 2 2" xfId="22385" xr:uid="{00000000-0005-0000-0000-000049570000}"/>
    <cellStyle name="Обычный 53 2 4 6 2 3" xfId="22386" xr:uid="{00000000-0005-0000-0000-00004A570000}"/>
    <cellStyle name="Обычный 53 2 4 6 3" xfId="22387" xr:uid="{00000000-0005-0000-0000-00004B570000}"/>
    <cellStyle name="Обычный 53 2 4 6 3 2" xfId="22388" xr:uid="{00000000-0005-0000-0000-00004C570000}"/>
    <cellStyle name="Обычный 53 2 4 6 4" xfId="22389" xr:uid="{00000000-0005-0000-0000-00004D570000}"/>
    <cellStyle name="Обычный 53 2 4 7" xfId="22390" xr:uid="{00000000-0005-0000-0000-00004E570000}"/>
    <cellStyle name="Обычный 53 2 4 7 2" xfId="22391" xr:uid="{00000000-0005-0000-0000-00004F570000}"/>
    <cellStyle name="Обычный 53 2 4 7 2 2" xfId="22392" xr:uid="{00000000-0005-0000-0000-000050570000}"/>
    <cellStyle name="Обычный 53 2 4 7 3" xfId="22393" xr:uid="{00000000-0005-0000-0000-000051570000}"/>
    <cellStyle name="Обычный 53 2 4 8" xfId="22394" xr:uid="{00000000-0005-0000-0000-000052570000}"/>
    <cellStyle name="Обычный 53 2 4 8 2" xfId="22395" xr:uid="{00000000-0005-0000-0000-000053570000}"/>
    <cellStyle name="Обычный 53 2 4 8 2 2" xfId="22396" xr:uid="{00000000-0005-0000-0000-000054570000}"/>
    <cellStyle name="Обычный 53 2 4 8 3" xfId="22397" xr:uid="{00000000-0005-0000-0000-000055570000}"/>
    <cellStyle name="Обычный 53 2 4 9" xfId="22398" xr:uid="{00000000-0005-0000-0000-000056570000}"/>
    <cellStyle name="Обычный 53 2 4 9 2" xfId="22399" xr:uid="{00000000-0005-0000-0000-000057570000}"/>
    <cellStyle name="Обычный 53 2 4 9 2 2" xfId="22400" xr:uid="{00000000-0005-0000-0000-000058570000}"/>
    <cellStyle name="Обычный 53 2 4 9 3" xfId="22401" xr:uid="{00000000-0005-0000-0000-000059570000}"/>
    <cellStyle name="Обычный 53 2 5" xfId="22402" xr:uid="{00000000-0005-0000-0000-00005A570000}"/>
    <cellStyle name="Обычный 53 2 5 10" xfId="22403" xr:uid="{00000000-0005-0000-0000-00005B570000}"/>
    <cellStyle name="Обычный 53 2 5 10 2" xfId="22404" xr:uid="{00000000-0005-0000-0000-00005C570000}"/>
    <cellStyle name="Обычный 53 2 5 10 2 2" xfId="22405" xr:uid="{00000000-0005-0000-0000-00005D570000}"/>
    <cellStyle name="Обычный 53 2 5 10 3" xfId="22406" xr:uid="{00000000-0005-0000-0000-00005E570000}"/>
    <cellStyle name="Обычный 53 2 5 11" xfId="22407" xr:uid="{00000000-0005-0000-0000-00005F570000}"/>
    <cellStyle name="Обычный 53 2 5 11 2" xfId="22408" xr:uid="{00000000-0005-0000-0000-000060570000}"/>
    <cellStyle name="Обычный 53 2 5 12" xfId="22409" xr:uid="{00000000-0005-0000-0000-000061570000}"/>
    <cellStyle name="Обычный 53 2 5 2" xfId="22410" xr:uid="{00000000-0005-0000-0000-000062570000}"/>
    <cellStyle name="Обычный 53 2 5 2 10" xfId="22411" xr:uid="{00000000-0005-0000-0000-000063570000}"/>
    <cellStyle name="Обычный 53 2 5 2 10 2" xfId="22412" xr:uid="{00000000-0005-0000-0000-000064570000}"/>
    <cellStyle name="Обычный 53 2 5 2 11" xfId="22413" xr:uid="{00000000-0005-0000-0000-000065570000}"/>
    <cellStyle name="Обычный 53 2 5 2 2" xfId="22414" xr:uid="{00000000-0005-0000-0000-000066570000}"/>
    <cellStyle name="Обычный 53 2 5 2 2 2" xfId="22415" xr:uid="{00000000-0005-0000-0000-000067570000}"/>
    <cellStyle name="Обычный 53 2 5 2 2 2 2" xfId="22416" xr:uid="{00000000-0005-0000-0000-000068570000}"/>
    <cellStyle name="Обычный 53 2 5 2 2 2 2 2" xfId="22417" xr:uid="{00000000-0005-0000-0000-000069570000}"/>
    <cellStyle name="Обычный 53 2 5 2 2 2 2 2 2" xfId="22418" xr:uid="{00000000-0005-0000-0000-00006A570000}"/>
    <cellStyle name="Обычный 53 2 5 2 2 2 2 3" xfId="22419" xr:uid="{00000000-0005-0000-0000-00006B570000}"/>
    <cellStyle name="Обычный 53 2 5 2 2 2 3" xfId="22420" xr:uid="{00000000-0005-0000-0000-00006C570000}"/>
    <cellStyle name="Обычный 53 2 5 2 2 2 3 2" xfId="22421" xr:uid="{00000000-0005-0000-0000-00006D570000}"/>
    <cellStyle name="Обычный 53 2 5 2 2 2 4" xfId="22422" xr:uid="{00000000-0005-0000-0000-00006E570000}"/>
    <cellStyle name="Обычный 53 2 5 2 2 3" xfId="22423" xr:uid="{00000000-0005-0000-0000-00006F570000}"/>
    <cellStyle name="Обычный 53 2 5 2 2 3 2" xfId="22424" xr:uid="{00000000-0005-0000-0000-000070570000}"/>
    <cellStyle name="Обычный 53 2 5 2 2 3 2 2" xfId="22425" xr:uid="{00000000-0005-0000-0000-000071570000}"/>
    <cellStyle name="Обычный 53 2 5 2 2 3 3" xfId="22426" xr:uid="{00000000-0005-0000-0000-000072570000}"/>
    <cellStyle name="Обычный 53 2 5 2 2 4" xfId="22427" xr:uid="{00000000-0005-0000-0000-000073570000}"/>
    <cellStyle name="Обычный 53 2 5 2 2 4 2" xfId="22428" xr:uid="{00000000-0005-0000-0000-000074570000}"/>
    <cellStyle name="Обычный 53 2 5 2 2 4 2 2" xfId="22429" xr:uid="{00000000-0005-0000-0000-000075570000}"/>
    <cellStyle name="Обычный 53 2 5 2 2 4 3" xfId="22430" xr:uid="{00000000-0005-0000-0000-000076570000}"/>
    <cellStyle name="Обычный 53 2 5 2 2 5" xfId="22431" xr:uid="{00000000-0005-0000-0000-000077570000}"/>
    <cellStyle name="Обычный 53 2 5 2 2 5 2" xfId="22432" xr:uid="{00000000-0005-0000-0000-000078570000}"/>
    <cellStyle name="Обычный 53 2 5 2 2 5 2 2" xfId="22433" xr:uid="{00000000-0005-0000-0000-000079570000}"/>
    <cellStyle name="Обычный 53 2 5 2 2 5 3" xfId="22434" xr:uid="{00000000-0005-0000-0000-00007A570000}"/>
    <cellStyle name="Обычный 53 2 5 2 2 6" xfId="22435" xr:uid="{00000000-0005-0000-0000-00007B570000}"/>
    <cellStyle name="Обычный 53 2 5 2 2 6 2" xfId="22436" xr:uid="{00000000-0005-0000-0000-00007C570000}"/>
    <cellStyle name="Обычный 53 2 5 2 2 6 2 2" xfId="22437" xr:uid="{00000000-0005-0000-0000-00007D570000}"/>
    <cellStyle name="Обычный 53 2 5 2 2 6 3" xfId="22438" xr:uid="{00000000-0005-0000-0000-00007E570000}"/>
    <cellStyle name="Обычный 53 2 5 2 2 7" xfId="22439" xr:uid="{00000000-0005-0000-0000-00007F570000}"/>
    <cellStyle name="Обычный 53 2 5 2 2 7 2" xfId="22440" xr:uid="{00000000-0005-0000-0000-000080570000}"/>
    <cellStyle name="Обычный 53 2 5 2 2 8" xfId="22441" xr:uid="{00000000-0005-0000-0000-000081570000}"/>
    <cellStyle name="Обычный 53 2 5 2 3" xfId="22442" xr:uid="{00000000-0005-0000-0000-000082570000}"/>
    <cellStyle name="Обычный 53 2 5 2 3 2" xfId="22443" xr:uid="{00000000-0005-0000-0000-000083570000}"/>
    <cellStyle name="Обычный 53 2 5 2 3 2 2" xfId="22444" xr:uid="{00000000-0005-0000-0000-000084570000}"/>
    <cellStyle name="Обычный 53 2 5 2 3 2 2 2" xfId="22445" xr:uid="{00000000-0005-0000-0000-000085570000}"/>
    <cellStyle name="Обычный 53 2 5 2 3 2 3" xfId="22446" xr:uid="{00000000-0005-0000-0000-000086570000}"/>
    <cellStyle name="Обычный 53 2 5 2 3 3" xfId="22447" xr:uid="{00000000-0005-0000-0000-000087570000}"/>
    <cellStyle name="Обычный 53 2 5 2 3 3 2" xfId="22448" xr:uid="{00000000-0005-0000-0000-000088570000}"/>
    <cellStyle name="Обычный 53 2 5 2 3 3 2 2" xfId="22449" xr:uid="{00000000-0005-0000-0000-000089570000}"/>
    <cellStyle name="Обычный 53 2 5 2 3 3 3" xfId="22450" xr:uid="{00000000-0005-0000-0000-00008A570000}"/>
    <cellStyle name="Обычный 53 2 5 2 3 4" xfId="22451" xr:uid="{00000000-0005-0000-0000-00008B570000}"/>
    <cellStyle name="Обычный 53 2 5 2 3 4 2" xfId="22452" xr:uid="{00000000-0005-0000-0000-00008C570000}"/>
    <cellStyle name="Обычный 53 2 5 2 3 5" xfId="22453" xr:uid="{00000000-0005-0000-0000-00008D570000}"/>
    <cellStyle name="Обычный 53 2 5 2 4" xfId="22454" xr:uid="{00000000-0005-0000-0000-00008E570000}"/>
    <cellStyle name="Обычный 53 2 5 2 4 2" xfId="22455" xr:uid="{00000000-0005-0000-0000-00008F570000}"/>
    <cellStyle name="Обычный 53 2 5 2 4 2 2" xfId="22456" xr:uid="{00000000-0005-0000-0000-000090570000}"/>
    <cellStyle name="Обычный 53 2 5 2 4 2 2 2" xfId="22457" xr:uid="{00000000-0005-0000-0000-000091570000}"/>
    <cellStyle name="Обычный 53 2 5 2 4 2 3" xfId="22458" xr:uid="{00000000-0005-0000-0000-000092570000}"/>
    <cellStyle name="Обычный 53 2 5 2 4 3" xfId="22459" xr:uid="{00000000-0005-0000-0000-000093570000}"/>
    <cellStyle name="Обычный 53 2 5 2 4 3 2" xfId="22460" xr:uid="{00000000-0005-0000-0000-000094570000}"/>
    <cellStyle name="Обычный 53 2 5 2 4 4" xfId="22461" xr:uid="{00000000-0005-0000-0000-000095570000}"/>
    <cellStyle name="Обычный 53 2 5 2 5" xfId="22462" xr:uid="{00000000-0005-0000-0000-000096570000}"/>
    <cellStyle name="Обычный 53 2 5 2 5 2" xfId="22463" xr:uid="{00000000-0005-0000-0000-000097570000}"/>
    <cellStyle name="Обычный 53 2 5 2 5 2 2" xfId="22464" xr:uid="{00000000-0005-0000-0000-000098570000}"/>
    <cellStyle name="Обычный 53 2 5 2 5 3" xfId="22465" xr:uid="{00000000-0005-0000-0000-000099570000}"/>
    <cellStyle name="Обычный 53 2 5 2 6" xfId="22466" xr:uid="{00000000-0005-0000-0000-00009A570000}"/>
    <cellStyle name="Обычный 53 2 5 2 6 2" xfId="22467" xr:uid="{00000000-0005-0000-0000-00009B570000}"/>
    <cellStyle name="Обычный 53 2 5 2 6 2 2" xfId="22468" xr:uid="{00000000-0005-0000-0000-00009C570000}"/>
    <cellStyle name="Обычный 53 2 5 2 6 3" xfId="22469" xr:uid="{00000000-0005-0000-0000-00009D570000}"/>
    <cellStyle name="Обычный 53 2 5 2 7" xfId="22470" xr:uid="{00000000-0005-0000-0000-00009E570000}"/>
    <cellStyle name="Обычный 53 2 5 2 7 2" xfId="22471" xr:uid="{00000000-0005-0000-0000-00009F570000}"/>
    <cellStyle name="Обычный 53 2 5 2 7 2 2" xfId="22472" xr:uid="{00000000-0005-0000-0000-0000A0570000}"/>
    <cellStyle name="Обычный 53 2 5 2 7 3" xfId="22473" xr:uid="{00000000-0005-0000-0000-0000A1570000}"/>
    <cellStyle name="Обычный 53 2 5 2 8" xfId="22474" xr:uid="{00000000-0005-0000-0000-0000A2570000}"/>
    <cellStyle name="Обычный 53 2 5 2 8 2" xfId="22475" xr:uid="{00000000-0005-0000-0000-0000A3570000}"/>
    <cellStyle name="Обычный 53 2 5 2 8 2 2" xfId="22476" xr:uid="{00000000-0005-0000-0000-0000A4570000}"/>
    <cellStyle name="Обычный 53 2 5 2 8 3" xfId="22477" xr:uid="{00000000-0005-0000-0000-0000A5570000}"/>
    <cellStyle name="Обычный 53 2 5 2 9" xfId="22478" xr:uid="{00000000-0005-0000-0000-0000A6570000}"/>
    <cellStyle name="Обычный 53 2 5 2 9 2" xfId="22479" xr:uid="{00000000-0005-0000-0000-0000A7570000}"/>
    <cellStyle name="Обычный 53 2 5 2 9 2 2" xfId="22480" xr:uid="{00000000-0005-0000-0000-0000A8570000}"/>
    <cellStyle name="Обычный 53 2 5 2 9 3" xfId="22481" xr:uid="{00000000-0005-0000-0000-0000A9570000}"/>
    <cellStyle name="Обычный 53 2 5 3" xfId="22482" xr:uid="{00000000-0005-0000-0000-0000AA570000}"/>
    <cellStyle name="Обычный 53 2 5 3 2" xfId="22483" xr:uid="{00000000-0005-0000-0000-0000AB570000}"/>
    <cellStyle name="Обычный 53 2 5 3 2 2" xfId="22484" xr:uid="{00000000-0005-0000-0000-0000AC570000}"/>
    <cellStyle name="Обычный 53 2 5 3 2 2 2" xfId="22485" xr:uid="{00000000-0005-0000-0000-0000AD570000}"/>
    <cellStyle name="Обычный 53 2 5 3 2 2 2 2" xfId="22486" xr:uid="{00000000-0005-0000-0000-0000AE570000}"/>
    <cellStyle name="Обычный 53 2 5 3 2 2 3" xfId="22487" xr:uid="{00000000-0005-0000-0000-0000AF570000}"/>
    <cellStyle name="Обычный 53 2 5 3 2 3" xfId="22488" xr:uid="{00000000-0005-0000-0000-0000B0570000}"/>
    <cellStyle name="Обычный 53 2 5 3 2 3 2" xfId="22489" xr:uid="{00000000-0005-0000-0000-0000B1570000}"/>
    <cellStyle name="Обычный 53 2 5 3 2 4" xfId="22490" xr:uid="{00000000-0005-0000-0000-0000B2570000}"/>
    <cellStyle name="Обычный 53 2 5 3 3" xfId="22491" xr:uid="{00000000-0005-0000-0000-0000B3570000}"/>
    <cellStyle name="Обычный 53 2 5 3 3 2" xfId="22492" xr:uid="{00000000-0005-0000-0000-0000B4570000}"/>
    <cellStyle name="Обычный 53 2 5 3 3 2 2" xfId="22493" xr:uid="{00000000-0005-0000-0000-0000B5570000}"/>
    <cellStyle name="Обычный 53 2 5 3 3 3" xfId="22494" xr:uid="{00000000-0005-0000-0000-0000B6570000}"/>
    <cellStyle name="Обычный 53 2 5 3 4" xfId="22495" xr:uid="{00000000-0005-0000-0000-0000B7570000}"/>
    <cellStyle name="Обычный 53 2 5 3 4 2" xfId="22496" xr:uid="{00000000-0005-0000-0000-0000B8570000}"/>
    <cellStyle name="Обычный 53 2 5 3 4 2 2" xfId="22497" xr:uid="{00000000-0005-0000-0000-0000B9570000}"/>
    <cellStyle name="Обычный 53 2 5 3 4 3" xfId="22498" xr:uid="{00000000-0005-0000-0000-0000BA570000}"/>
    <cellStyle name="Обычный 53 2 5 3 5" xfId="22499" xr:uid="{00000000-0005-0000-0000-0000BB570000}"/>
    <cellStyle name="Обычный 53 2 5 3 5 2" xfId="22500" xr:uid="{00000000-0005-0000-0000-0000BC570000}"/>
    <cellStyle name="Обычный 53 2 5 3 5 2 2" xfId="22501" xr:uid="{00000000-0005-0000-0000-0000BD570000}"/>
    <cellStyle name="Обычный 53 2 5 3 5 3" xfId="22502" xr:uid="{00000000-0005-0000-0000-0000BE570000}"/>
    <cellStyle name="Обычный 53 2 5 3 6" xfId="22503" xr:uid="{00000000-0005-0000-0000-0000BF570000}"/>
    <cellStyle name="Обычный 53 2 5 3 6 2" xfId="22504" xr:uid="{00000000-0005-0000-0000-0000C0570000}"/>
    <cellStyle name="Обычный 53 2 5 3 6 2 2" xfId="22505" xr:uid="{00000000-0005-0000-0000-0000C1570000}"/>
    <cellStyle name="Обычный 53 2 5 3 6 3" xfId="22506" xr:uid="{00000000-0005-0000-0000-0000C2570000}"/>
    <cellStyle name="Обычный 53 2 5 3 7" xfId="22507" xr:uid="{00000000-0005-0000-0000-0000C3570000}"/>
    <cellStyle name="Обычный 53 2 5 3 7 2" xfId="22508" xr:uid="{00000000-0005-0000-0000-0000C4570000}"/>
    <cellStyle name="Обычный 53 2 5 3 8" xfId="22509" xr:uid="{00000000-0005-0000-0000-0000C5570000}"/>
    <cellStyle name="Обычный 53 2 5 4" xfId="22510" xr:uid="{00000000-0005-0000-0000-0000C6570000}"/>
    <cellStyle name="Обычный 53 2 5 4 2" xfId="22511" xr:uid="{00000000-0005-0000-0000-0000C7570000}"/>
    <cellStyle name="Обычный 53 2 5 4 2 2" xfId="22512" xr:uid="{00000000-0005-0000-0000-0000C8570000}"/>
    <cellStyle name="Обычный 53 2 5 4 2 2 2" xfId="22513" xr:uid="{00000000-0005-0000-0000-0000C9570000}"/>
    <cellStyle name="Обычный 53 2 5 4 2 3" xfId="22514" xr:uid="{00000000-0005-0000-0000-0000CA570000}"/>
    <cellStyle name="Обычный 53 2 5 4 3" xfId="22515" xr:uid="{00000000-0005-0000-0000-0000CB570000}"/>
    <cellStyle name="Обычный 53 2 5 4 3 2" xfId="22516" xr:uid="{00000000-0005-0000-0000-0000CC570000}"/>
    <cellStyle name="Обычный 53 2 5 4 3 2 2" xfId="22517" xr:uid="{00000000-0005-0000-0000-0000CD570000}"/>
    <cellStyle name="Обычный 53 2 5 4 3 3" xfId="22518" xr:uid="{00000000-0005-0000-0000-0000CE570000}"/>
    <cellStyle name="Обычный 53 2 5 4 4" xfId="22519" xr:uid="{00000000-0005-0000-0000-0000CF570000}"/>
    <cellStyle name="Обычный 53 2 5 4 4 2" xfId="22520" xr:uid="{00000000-0005-0000-0000-0000D0570000}"/>
    <cellStyle name="Обычный 53 2 5 4 5" xfId="22521" xr:uid="{00000000-0005-0000-0000-0000D1570000}"/>
    <cellStyle name="Обычный 53 2 5 5" xfId="22522" xr:uid="{00000000-0005-0000-0000-0000D2570000}"/>
    <cellStyle name="Обычный 53 2 5 5 2" xfId="22523" xr:uid="{00000000-0005-0000-0000-0000D3570000}"/>
    <cellStyle name="Обычный 53 2 5 5 2 2" xfId="22524" xr:uid="{00000000-0005-0000-0000-0000D4570000}"/>
    <cellStyle name="Обычный 53 2 5 5 2 2 2" xfId="22525" xr:uid="{00000000-0005-0000-0000-0000D5570000}"/>
    <cellStyle name="Обычный 53 2 5 5 2 3" xfId="22526" xr:uid="{00000000-0005-0000-0000-0000D6570000}"/>
    <cellStyle name="Обычный 53 2 5 5 3" xfId="22527" xr:uid="{00000000-0005-0000-0000-0000D7570000}"/>
    <cellStyle name="Обычный 53 2 5 5 3 2" xfId="22528" xr:uid="{00000000-0005-0000-0000-0000D8570000}"/>
    <cellStyle name="Обычный 53 2 5 5 4" xfId="22529" xr:uid="{00000000-0005-0000-0000-0000D9570000}"/>
    <cellStyle name="Обычный 53 2 5 6" xfId="22530" xr:uid="{00000000-0005-0000-0000-0000DA570000}"/>
    <cellStyle name="Обычный 53 2 5 6 2" xfId="22531" xr:uid="{00000000-0005-0000-0000-0000DB570000}"/>
    <cellStyle name="Обычный 53 2 5 6 2 2" xfId="22532" xr:uid="{00000000-0005-0000-0000-0000DC570000}"/>
    <cellStyle name="Обычный 53 2 5 6 3" xfId="22533" xr:uid="{00000000-0005-0000-0000-0000DD570000}"/>
    <cellStyle name="Обычный 53 2 5 7" xfId="22534" xr:uid="{00000000-0005-0000-0000-0000DE570000}"/>
    <cellStyle name="Обычный 53 2 5 7 2" xfId="22535" xr:uid="{00000000-0005-0000-0000-0000DF570000}"/>
    <cellStyle name="Обычный 53 2 5 7 2 2" xfId="22536" xr:uid="{00000000-0005-0000-0000-0000E0570000}"/>
    <cellStyle name="Обычный 53 2 5 7 3" xfId="22537" xr:uid="{00000000-0005-0000-0000-0000E1570000}"/>
    <cellStyle name="Обычный 53 2 5 8" xfId="22538" xr:uid="{00000000-0005-0000-0000-0000E2570000}"/>
    <cellStyle name="Обычный 53 2 5 8 2" xfId="22539" xr:uid="{00000000-0005-0000-0000-0000E3570000}"/>
    <cellStyle name="Обычный 53 2 5 8 2 2" xfId="22540" xr:uid="{00000000-0005-0000-0000-0000E4570000}"/>
    <cellStyle name="Обычный 53 2 5 8 3" xfId="22541" xr:uid="{00000000-0005-0000-0000-0000E5570000}"/>
    <cellStyle name="Обычный 53 2 5 9" xfId="22542" xr:uid="{00000000-0005-0000-0000-0000E6570000}"/>
    <cellStyle name="Обычный 53 2 5 9 2" xfId="22543" xr:uid="{00000000-0005-0000-0000-0000E7570000}"/>
    <cellStyle name="Обычный 53 2 5 9 2 2" xfId="22544" xr:uid="{00000000-0005-0000-0000-0000E8570000}"/>
    <cellStyle name="Обычный 53 2 5 9 3" xfId="22545" xr:uid="{00000000-0005-0000-0000-0000E9570000}"/>
    <cellStyle name="Обычный 53 2 6" xfId="22546" xr:uid="{00000000-0005-0000-0000-0000EA570000}"/>
    <cellStyle name="Обычный 53 2 6 10" xfId="22547" xr:uid="{00000000-0005-0000-0000-0000EB570000}"/>
    <cellStyle name="Обычный 53 2 6 10 2" xfId="22548" xr:uid="{00000000-0005-0000-0000-0000EC570000}"/>
    <cellStyle name="Обычный 53 2 6 10 2 2" xfId="22549" xr:uid="{00000000-0005-0000-0000-0000ED570000}"/>
    <cellStyle name="Обычный 53 2 6 10 3" xfId="22550" xr:uid="{00000000-0005-0000-0000-0000EE570000}"/>
    <cellStyle name="Обычный 53 2 6 11" xfId="22551" xr:uid="{00000000-0005-0000-0000-0000EF570000}"/>
    <cellStyle name="Обычный 53 2 6 11 2" xfId="22552" xr:uid="{00000000-0005-0000-0000-0000F0570000}"/>
    <cellStyle name="Обычный 53 2 6 12" xfId="22553" xr:uid="{00000000-0005-0000-0000-0000F1570000}"/>
    <cellStyle name="Обычный 53 2 6 2" xfId="22554" xr:uid="{00000000-0005-0000-0000-0000F2570000}"/>
    <cellStyle name="Обычный 53 2 6 2 2" xfId="22555" xr:uid="{00000000-0005-0000-0000-0000F3570000}"/>
    <cellStyle name="Обычный 53 2 6 2 2 2" xfId="22556" xr:uid="{00000000-0005-0000-0000-0000F4570000}"/>
    <cellStyle name="Обычный 53 2 6 2 2 2 2" xfId="22557" xr:uid="{00000000-0005-0000-0000-0000F5570000}"/>
    <cellStyle name="Обычный 53 2 6 2 2 2 2 2" xfId="22558" xr:uid="{00000000-0005-0000-0000-0000F6570000}"/>
    <cellStyle name="Обычный 53 2 6 2 2 2 3" xfId="22559" xr:uid="{00000000-0005-0000-0000-0000F7570000}"/>
    <cellStyle name="Обычный 53 2 6 2 2 3" xfId="22560" xr:uid="{00000000-0005-0000-0000-0000F8570000}"/>
    <cellStyle name="Обычный 53 2 6 2 2 3 2" xfId="22561" xr:uid="{00000000-0005-0000-0000-0000F9570000}"/>
    <cellStyle name="Обычный 53 2 6 2 2 3 2 2" xfId="22562" xr:uid="{00000000-0005-0000-0000-0000FA570000}"/>
    <cellStyle name="Обычный 53 2 6 2 2 3 3" xfId="22563" xr:uid="{00000000-0005-0000-0000-0000FB570000}"/>
    <cellStyle name="Обычный 53 2 6 2 2 4" xfId="22564" xr:uid="{00000000-0005-0000-0000-0000FC570000}"/>
    <cellStyle name="Обычный 53 2 6 2 2 4 2" xfId="22565" xr:uid="{00000000-0005-0000-0000-0000FD570000}"/>
    <cellStyle name="Обычный 53 2 6 2 2 5" xfId="22566" xr:uid="{00000000-0005-0000-0000-0000FE570000}"/>
    <cellStyle name="Обычный 53 2 6 2 3" xfId="22567" xr:uid="{00000000-0005-0000-0000-0000FF570000}"/>
    <cellStyle name="Обычный 53 2 6 2 3 2" xfId="22568" xr:uid="{00000000-0005-0000-0000-000000580000}"/>
    <cellStyle name="Обычный 53 2 6 2 3 2 2" xfId="22569" xr:uid="{00000000-0005-0000-0000-000001580000}"/>
    <cellStyle name="Обычный 53 2 6 2 3 2 2 2" xfId="22570" xr:uid="{00000000-0005-0000-0000-000002580000}"/>
    <cellStyle name="Обычный 53 2 6 2 3 2 3" xfId="22571" xr:uid="{00000000-0005-0000-0000-000003580000}"/>
    <cellStyle name="Обычный 53 2 6 2 3 3" xfId="22572" xr:uid="{00000000-0005-0000-0000-000004580000}"/>
    <cellStyle name="Обычный 53 2 6 2 3 3 2" xfId="22573" xr:uid="{00000000-0005-0000-0000-000005580000}"/>
    <cellStyle name="Обычный 53 2 6 2 3 4" xfId="22574" xr:uid="{00000000-0005-0000-0000-000006580000}"/>
    <cellStyle name="Обычный 53 2 6 2 4" xfId="22575" xr:uid="{00000000-0005-0000-0000-000007580000}"/>
    <cellStyle name="Обычный 53 2 6 2 4 2" xfId="22576" xr:uid="{00000000-0005-0000-0000-000008580000}"/>
    <cellStyle name="Обычный 53 2 6 2 4 2 2" xfId="22577" xr:uid="{00000000-0005-0000-0000-000009580000}"/>
    <cellStyle name="Обычный 53 2 6 2 4 3" xfId="22578" xr:uid="{00000000-0005-0000-0000-00000A580000}"/>
    <cellStyle name="Обычный 53 2 6 2 5" xfId="22579" xr:uid="{00000000-0005-0000-0000-00000B580000}"/>
    <cellStyle name="Обычный 53 2 6 2 5 2" xfId="22580" xr:uid="{00000000-0005-0000-0000-00000C580000}"/>
    <cellStyle name="Обычный 53 2 6 2 5 2 2" xfId="22581" xr:uid="{00000000-0005-0000-0000-00000D580000}"/>
    <cellStyle name="Обычный 53 2 6 2 5 3" xfId="22582" xr:uid="{00000000-0005-0000-0000-00000E580000}"/>
    <cellStyle name="Обычный 53 2 6 2 6" xfId="22583" xr:uid="{00000000-0005-0000-0000-00000F580000}"/>
    <cellStyle name="Обычный 53 2 6 2 6 2" xfId="22584" xr:uid="{00000000-0005-0000-0000-000010580000}"/>
    <cellStyle name="Обычный 53 2 6 2 6 2 2" xfId="22585" xr:uid="{00000000-0005-0000-0000-000011580000}"/>
    <cellStyle name="Обычный 53 2 6 2 6 3" xfId="22586" xr:uid="{00000000-0005-0000-0000-000012580000}"/>
    <cellStyle name="Обычный 53 2 6 2 7" xfId="22587" xr:uid="{00000000-0005-0000-0000-000013580000}"/>
    <cellStyle name="Обычный 53 2 6 2 7 2" xfId="22588" xr:uid="{00000000-0005-0000-0000-000014580000}"/>
    <cellStyle name="Обычный 53 2 6 2 7 2 2" xfId="22589" xr:uid="{00000000-0005-0000-0000-000015580000}"/>
    <cellStyle name="Обычный 53 2 6 2 7 3" xfId="22590" xr:uid="{00000000-0005-0000-0000-000016580000}"/>
    <cellStyle name="Обычный 53 2 6 2 8" xfId="22591" xr:uid="{00000000-0005-0000-0000-000017580000}"/>
    <cellStyle name="Обычный 53 2 6 2 8 2" xfId="22592" xr:uid="{00000000-0005-0000-0000-000018580000}"/>
    <cellStyle name="Обычный 53 2 6 2 9" xfId="22593" xr:uid="{00000000-0005-0000-0000-000019580000}"/>
    <cellStyle name="Обычный 53 2 6 3" xfId="22594" xr:uid="{00000000-0005-0000-0000-00001A580000}"/>
    <cellStyle name="Обычный 53 2 6 3 2" xfId="22595" xr:uid="{00000000-0005-0000-0000-00001B580000}"/>
    <cellStyle name="Обычный 53 2 6 3 2 2" xfId="22596" xr:uid="{00000000-0005-0000-0000-00001C580000}"/>
    <cellStyle name="Обычный 53 2 6 3 2 2 2" xfId="22597" xr:uid="{00000000-0005-0000-0000-00001D580000}"/>
    <cellStyle name="Обычный 53 2 6 3 2 2 2 2" xfId="22598" xr:uid="{00000000-0005-0000-0000-00001E580000}"/>
    <cellStyle name="Обычный 53 2 6 3 2 2 3" xfId="22599" xr:uid="{00000000-0005-0000-0000-00001F580000}"/>
    <cellStyle name="Обычный 53 2 6 3 2 3" xfId="22600" xr:uid="{00000000-0005-0000-0000-000020580000}"/>
    <cellStyle name="Обычный 53 2 6 3 2 3 2" xfId="22601" xr:uid="{00000000-0005-0000-0000-000021580000}"/>
    <cellStyle name="Обычный 53 2 6 3 2 4" xfId="22602" xr:uid="{00000000-0005-0000-0000-000022580000}"/>
    <cellStyle name="Обычный 53 2 6 3 3" xfId="22603" xr:uid="{00000000-0005-0000-0000-000023580000}"/>
    <cellStyle name="Обычный 53 2 6 3 3 2" xfId="22604" xr:uid="{00000000-0005-0000-0000-000024580000}"/>
    <cellStyle name="Обычный 53 2 6 3 3 2 2" xfId="22605" xr:uid="{00000000-0005-0000-0000-000025580000}"/>
    <cellStyle name="Обычный 53 2 6 3 3 3" xfId="22606" xr:uid="{00000000-0005-0000-0000-000026580000}"/>
    <cellStyle name="Обычный 53 2 6 3 4" xfId="22607" xr:uid="{00000000-0005-0000-0000-000027580000}"/>
    <cellStyle name="Обычный 53 2 6 3 4 2" xfId="22608" xr:uid="{00000000-0005-0000-0000-000028580000}"/>
    <cellStyle name="Обычный 53 2 6 3 4 2 2" xfId="22609" xr:uid="{00000000-0005-0000-0000-000029580000}"/>
    <cellStyle name="Обычный 53 2 6 3 4 3" xfId="22610" xr:uid="{00000000-0005-0000-0000-00002A580000}"/>
    <cellStyle name="Обычный 53 2 6 3 5" xfId="22611" xr:uid="{00000000-0005-0000-0000-00002B580000}"/>
    <cellStyle name="Обычный 53 2 6 3 5 2" xfId="22612" xr:uid="{00000000-0005-0000-0000-00002C580000}"/>
    <cellStyle name="Обычный 53 2 6 3 6" xfId="22613" xr:uid="{00000000-0005-0000-0000-00002D580000}"/>
    <cellStyle name="Обычный 53 2 6 4" xfId="22614" xr:uid="{00000000-0005-0000-0000-00002E580000}"/>
    <cellStyle name="Обычный 53 2 6 4 2" xfId="22615" xr:uid="{00000000-0005-0000-0000-00002F580000}"/>
    <cellStyle name="Обычный 53 2 6 4 2 2" xfId="22616" xr:uid="{00000000-0005-0000-0000-000030580000}"/>
    <cellStyle name="Обычный 53 2 6 4 2 2 2" xfId="22617" xr:uid="{00000000-0005-0000-0000-000031580000}"/>
    <cellStyle name="Обычный 53 2 6 4 2 3" xfId="22618" xr:uid="{00000000-0005-0000-0000-000032580000}"/>
    <cellStyle name="Обычный 53 2 6 4 3" xfId="22619" xr:uid="{00000000-0005-0000-0000-000033580000}"/>
    <cellStyle name="Обычный 53 2 6 4 3 2" xfId="22620" xr:uid="{00000000-0005-0000-0000-000034580000}"/>
    <cellStyle name="Обычный 53 2 6 4 3 2 2" xfId="22621" xr:uid="{00000000-0005-0000-0000-000035580000}"/>
    <cellStyle name="Обычный 53 2 6 4 3 3" xfId="22622" xr:uid="{00000000-0005-0000-0000-000036580000}"/>
    <cellStyle name="Обычный 53 2 6 4 4" xfId="22623" xr:uid="{00000000-0005-0000-0000-000037580000}"/>
    <cellStyle name="Обычный 53 2 6 4 4 2" xfId="22624" xr:uid="{00000000-0005-0000-0000-000038580000}"/>
    <cellStyle name="Обычный 53 2 6 4 5" xfId="22625" xr:uid="{00000000-0005-0000-0000-000039580000}"/>
    <cellStyle name="Обычный 53 2 6 5" xfId="22626" xr:uid="{00000000-0005-0000-0000-00003A580000}"/>
    <cellStyle name="Обычный 53 2 6 5 2" xfId="22627" xr:uid="{00000000-0005-0000-0000-00003B580000}"/>
    <cellStyle name="Обычный 53 2 6 5 2 2" xfId="22628" xr:uid="{00000000-0005-0000-0000-00003C580000}"/>
    <cellStyle name="Обычный 53 2 6 5 2 2 2" xfId="22629" xr:uid="{00000000-0005-0000-0000-00003D580000}"/>
    <cellStyle name="Обычный 53 2 6 5 2 3" xfId="22630" xr:uid="{00000000-0005-0000-0000-00003E580000}"/>
    <cellStyle name="Обычный 53 2 6 5 3" xfId="22631" xr:uid="{00000000-0005-0000-0000-00003F580000}"/>
    <cellStyle name="Обычный 53 2 6 5 3 2" xfId="22632" xr:uid="{00000000-0005-0000-0000-000040580000}"/>
    <cellStyle name="Обычный 53 2 6 5 4" xfId="22633" xr:uid="{00000000-0005-0000-0000-000041580000}"/>
    <cellStyle name="Обычный 53 2 6 6" xfId="22634" xr:uid="{00000000-0005-0000-0000-000042580000}"/>
    <cellStyle name="Обычный 53 2 6 6 2" xfId="22635" xr:uid="{00000000-0005-0000-0000-000043580000}"/>
    <cellStyle name="Обычный 53 2 6 6 2 2" xfId="22636" xr:uid="{00000000-0005-0000-0000-000044580000}"/>
    <cellStyle name="Обычный 53 2 6 6 3" xfId="22637" xr:uid="{00000000-0005-0000-0000-000045580000}"/>
    <cellStyle name="Обычный 53 2 6 7" xfId="22638" xr:uid="{00000000-0005-0000-0000-000046580000}"/>
    <cellStyle name="Обычный 53 2 6 7 2" xfId="22639" xr:uid="{00000000-0005-0000-0000-000047580000}"/>
    <cellStyle name="Обычный 53 2 6 7 2 2" xfId="22640" xr:uid="{00000000-0005-0000-0000-000048580000}"/>
    <cellStyle name="Обычный 53 2 6 7 3" xfId="22641" xr:uid="{00000000-0005-0000-0000-000049580000}"/>
    <cellStyle name="Обычный 53 2 6 8" xfId="22642" xr:uid="{00000000-0005-0000-0000-00004A580000}"/>
    <cellStyle name="Обычный 53 2 6 8 2" xfId="22643" xr:uid="{00000000-0005-0000-0000-00004B580000}"/>
    <cellStyle name="Обычный 53 2 6 8 2 2" xfId="22644" xr:uid="{00000000-0005-0000-0000-00004C580000}"/>
    <cellStyle name="Обычный 53 2 6 8 3" xfId="22645" xr:uid="{00000000-0005-0000-0000-00004D580000}"/>
    <cellStyle name="Обычный 53 2 6 9" xfId="22646" xr:uid="{00000000-0005-0000-0000-00004E580000}"/>
    <cellStyle name="Обычный 53 2 6 9 2" xfId="22647" xr:uid="{00000000-0005-0000-0000-00004F580000}"/>
    <cellStyle name="Обычный 53 2 6 9 2 2" xfId="22648" xr:uid="{00000000-0005-0000-0000-000050580000}"/>
    <cellStyle name="Обычный 53 2 6 9 3" xfId="22649" xr:uid="{00000000-0005-0000-0000-000051580000}"/>
    <cellStyle name="Обычный 53 2 7" xfId="22650" xr:uid="{00000000-0005-0000-0000-000052580000}"/>
    <cellStyle name="Обычный 53 2 7 10" xfId="22651" xr:uid="{00000000-0005-0000-0000-000053580000}"/>
    <cellStyle name="Обычный 53 2 7 2" xfId="22652" xr:uid="{00000000-0005-0000-0000-000054580000}"/>
    <cellStyle name="Обычный 53 2 7 2 2" xfId="22653" xr:uid="{00000000-0005-0000-0000-000055580000}"/>
    <cellStyle name="Обычный 53 2 7 2 2 2" xfId="22654" xr:uid="{00000000-0005-0000-0000-000056580000}"/>
    <cellStyle name="Обычный 53 2 7 2 2 2 2" xfId="22655" xr:uid="{00000000-0005-0000-0000-000057580000}"/>
    <cellStyle name="Обычный 53 2 7 2 2 2 2 2" xfId="22656" xr:uid="{00000000-0005-0000-0000-000058580000}"/>
    <cellStyle name="Обычный 53 2 7 2 2 2 3" xfId="22657" xr:uid="{00000000-0005-0000-0000-000059580000}"/>
    <cellStyle name="Обычный 53 2 7 2 2 3" xfId="22658" xr:uid="{00000000-0005-0000-0000-00005A580000}"/>
    <cellStyle name="Обычный 53 2 7 2 2 3 2" xfId="22659" xr:uid="{00000000-0005-0000-0000-00005B580000}"/>
    <cellStyle name="Обычный 53 2 7 2 2 3 2 2" xfId="22660" xr:uid="{00000000-0005-0000-0000-00005C580000}"/>
    <cellStyle name="Обычный 53 2 7 2 2 3 3" xfId="22661" xr:uid="{00000000-0005-0000-0000-00005D580000}"/>
    <cellStyle name="Обычный 53 2 7 2 2 4" xfId="22662" xr:uid="{00000000-0005-0000-0000-00005E580000}"/>
    <cellStyle name="Обычный 53 2 7 2 2 4 2" xfId="22663" xr:uid="{00000000-0005-0000-0000-00005F580000}"/>
    <cellStyle name="Обычный 53 2 7 2 2 5" xfId="22664" xr:uid="{00000000-0005-0000-0000-000060580000}"/>
    <cellStyle name="Обычный 53 2 7 2 3" xfId="22665" xr:uid="{00000000-0005-0000-0000-000061580000}"/>
    <cellStyle name="Обычный 53 2 7 2 3 2" xfId="22666" xr:uid="{00000000-0005-0000-0000-000062580000}"/>
    <cellStyle name="Обычный 53 2 7 2 3 2 2" xfId="22667" xr:uid="{00000000-0005-0000-0000-000063580000}"/>
    <cellStyle name="Обычный 53 2 7 2 3 2 2 2" xfId="22668" xr:uid="{00000000-0005-0000-0000-000064580000}"/>
    <cellStyle name="Обычный 53 2 7 2 3 2 3" xfId="22669" xr:uid="{00000000-0005-0000-0000-000065580000}"/>
    <cellStyle name="Обычный 53 2 7 2 3 3" xfId="22670" xr:uid="{00000000-0005-0000-0000-000066580000}"/>
    <cellStyle name="Обычный 53 2 7 2 3 3 2" xfId="22671" xr:uid="{00000000-0005-0000-0000-000067580000}"/>
    <cellStyle name="Обычный 53 2 7 2 3 4" xfId="22672" xr:uid="{00000000-0005-0000-0000-000068580000}"/>
    <cellStyle name="Обычный 53 2 7 2 4" xfId="22673" xr:uid="{00000000-0005-0000-0000-000069580000}"/>
    <cellStyle name="Обычный 53 2 7 2 4 2" xfId="22674" xr:uid="{00000000-0005-0000-0000-00006A580000}"/>
    <cellStyle name="Обычный 53 2 7 2 4 2 2" xfId="22675" xr:uid="{00000000-0005-0000-0000-00006B580000}"/>
    <cellStyle name="Обычный 53 2 7 2 4 3" xfId="22676" xr:uid="{00000000-0005-0000-0000-00006C580000}"/>
    <cellStyle name="Обычный 53 2 7 2 5" xfId="22677" xr:uid="{00000000-0005-0000-0000-00006D580000}"/>
    <cellStyle name="Обычный 53 2 7 2 5 2" xfId="22678" xr:uid="{00000000-0005-0000-0000-00006E580000}"/>
    <cellStyle name="Обычный 53 2 7 2 5 2 2" xfId="22679" xr:uid="{00000000-0005-0000-0000-00006F580000}"/>
    <cellStyle name="Обычный 53 2 7 2 5 3" xfId="22680" xr:uid="{00000000-0005-0000-0000-000070580000}"/>
    <cellStyle name="Обычный 53 2 7 2 6" xfId="22681" xr:uid="{00000000-0005-0000-0000-000071580000}"/>
    <cellStyle name="Обычный 53 2 7 2 6 2" xfId="22682" xr:uid="{00000000-0005-0000-0000-000072580000}"/>
    <cellStyle name="Обычный 53 2 7 2 7" xfId="22683" xr:uid="{00000000-0005-0000-0000-000073580000}"/>
    <cellStyle name="Обычный 53 2 7 3" xfId="22684" xr:uid="{00000000-0005-0000-0000-000074580000}"/>
    <cellStyle name="Обычный 53 2 7 3 2" xfId="22685" xr:uid="{00000000-0005-0000-0000-000075580000}"/>
    <cellStyle name="Обычный 53 2 7 3 2 2" xfId="22686" xr:uid="{00000000-0005-0000-0000-000076580000}"/>
    <cellStyle name="Обычный 53 2 7 3 2 2 2" xfId="22687" xr:uid="{00000000-0005-0000-0000-000077580000}"/>
    <cellStyle name="Обычный 53 2 7 3 2 3" xfId="22688" xr:uid="{00000000-0005-0000-0000-000078580000}"/>
    <cellStyle name="Обычный 53 2 7 3 3" xfId="22689" xr:uid="{00000000-0005-0000-0000-000079580000}"/>
    <cellStyle name="Обычный 53 2 7 3 3 2" xfId="22690" xr:uid="{00000000-0005-0000-0000-00007A580000}"/>
    <cellStyle name="Обычный 53 2 7 3 3 2 2" xfId="22691" xr:uid="{00000000-0005-0000-0000-00007B580000}"/>
    <cellStyle name="Обычный 53 2 7 3 3 3" xfId="22692" xr:uid="{00000000-0005-0000-0000-00007C580000}"/>
    <cellStyle name="Обычный 53 2 7 3 4" xfId="22693" xr:uid="{00000000-0005-0000-0000-00007D580000}"/>
    <cellStyle name="Обычный 53 2 7 3 4 2" xfId="22694" xr:uid="{00000000-0005-0000-0000-00007E580000}"/>
    <cellStyle name="Обычный 53 2 7 3 5" xfId="22695" xr:uid="{00000000-0005-0000-0000-00007F580000}"/>
    <cellStyle name="Обычный 53 2 7 4" xfId="22696" xr:uid="{00000000-0005-0000-0000-000080580000}"/>
    <cellStyle name="Обычный 53 2 7 4 2" xfId="22697" xr:uid="{00000000-0005-0000-0000-000081580000}"/>
    <cellStyle name="Обычный 53 2 7 4 2 2" xfId="22698" xr:uid="{00000000-0005-0000-0000-000082580000}"/>
    <cellStyle name="Обычный 53 2 7 4 2 2 2" xfId="22699" xr:uid="{00000000-0005-0000-0000-000083580000}"/>
    <cellStyle name="Обычный 53 2 7 4 2 3" xfId="22700" xr:uid="{00000000-0005-0000-0000-000084580000}"/>
    <cellStyle name="Обычный 53 2 7 4 3" xfId="22701" xr:uid="{00000000-0005-0000-0000-000085580000}"/>
    <cellStyle name="Обычный 53 2 7 4 3 2" xfId="22702" xr:uid="{00000000-0005-0000-0000-000086580000}"/>
    <cellStyle name="Обычный 53 2 7 4 4" xfId="22703" xr:uid="{00000000-0005-0000-0000-000087580000}"/>
    <cellStyle name="Обычный 53 2 7 5" xfId="22704" xr:uid="{00000000-0005-0000-0000-000088580000}"/>
    <cellStyle name="Обычный 53 2 7 5 2" xfId="22705" xr:uid="{00000000-0005-0000-0000-000089580000}"/>
    <cellStyle name="Обычный 53 2 7 5 2 2" xfId="22706" xr:uid="{00000000-0005-0000-0000-00008A580000}"/>
    <cellStyle name="Обычный 53 2 7 5 3" xfId="22707" xr:uid="{00000000-0005-0000-0000-00008B580000}"/>
    <cellStyle name="Обычный 53 2 7 6" xfId="22708" xr:uid="{00000000-0005-0000-0000-00008C580000}"/>
    <cellStyle name="Обычный 53 2 7 6 2" xfId="22709" xr:uid="{00000000-0005-0000-0000-00008D580000}"/>
    <cellStyle name="Обычный 53 2 7 6 2 2" xfId="22710" xr:uid="{00000000-0005-0000-0000-00008E580000}"/>
    <cellStyle name="Обычный 53 2 7 6 3" xfId="22711" xr:uid="{00000000-0005-0000-0000-00008F580000}"/>
    <cellStyle name="Обычный 53 2 7 7" xfId="22712" xr:uid="{00000000-0005-0000-0000-000090580000}"/>
    <cellStyle name="Обычный 53 2 7 7 2" xfId="22713" xr:uid="{00000000-0005-0000-0000-000091580000}"/>
    <cellStyle name="Обычный 53 2 7 7 2 2" xfId="22714" xr:uid="{00000000-0005-0000-0000-000092580000}"/>
    <cellStyle name="Обычный 53 2 7 7 3" xfId="22715" xr:uid="{00000000-0005-0000-0000-000093580000}"/>
    <cellStyle name="Обычный 53 2 7 8" xfId="22716" xr:uid="{00000000-0005-0000-0000-000094580000}"/>
    <cellStyle name="Обычный 53 2 7 8 2" xfId="22717" xr:uid="{00000000-0005-0000-0000-000095580000}"/>
    <cellStyle name="Обычный 53 2 7 8 2 2" xfId="22718" xr:uid="{00000000-0005-0000-0000-000096580000}"/>
    <cellStyle name="Обычный 53 2 7 8 3" xfId="22719" xr:uid="{00000000-0005-0000-0000-000097580000}"/>
    <cellStyle name="Обычный 53 2 7 9" xfId="22720" xr:uid="{00000000-0005-0000-0000-000098580000}"/>
    <cellStyle name="Обычный 53 2 7 9 2" xfId="22721" xr:uid="{00000000-0005-0000-0000-000099580000}"/>
    <cellStyle name="Обычный 53 2 8" xfId="22722" xr:uid="{00000000-0005-0000-0000-00009A580000}"/>
    <cellStyle name="Обычный 53 2 8 2" xfId="22723" xr:uid="{00000000-0005-0000-0000-00009B580000}"/>
    <cellStyle name="Обычный 53 2 8 2 2" xfId="22724" xr:uid="{00000000-0005-0000-0000-00009C580000}"/>
    <cellStyle name="Обычный 53 2 8 2 2 2" xfId="22725" xr:uid="{00000000-0005-0000-0000-00009D580000}"/>
    <cellStyle name="Обычный 53 2 8 2 2 2 2" xfId="22726" xr:uid="{00000000-0005-0000-0000-00009E580000}"/>
    <cellStyle name="Обычный 53 2 8 2 2 2 2 2" xfId="22727" xr:uid="{00000000-0005-0000-0000-00009F580000}"/>
    <cellStyle name="Обычный 53 2 8 2 2 2 3" xfId="22728" xr:uid="{00000000-0005-0000-0000-0000A0580000}"/>
    <cellStyle name="Обычный 53 2 8 2 2 3" xfId="22729" xr:uid="{00000000-0005-0000-0000-0000A1580000}"/>
    <cellStyle name="Обычный 53 2 8 2 2 3 2" xfId="22730" xr:uid="{00000000-0005-0000-0000-0000A2580000}"/>
    <cellStyle name="Обычный 53 2 8 2 2 3 2 2" xfId="22731" xr:uid="{00000000-0005-0000-0000-0000A3580000}"/>
    <cellStyle name="Обычный 53 2 8 2 2 3 3" xfId="22732" xr:uid="{00000000-0005-0000-0000-0000A4580000}"/>
    <cellStyle name="Обычный 53 2 8 2 2 4" xfId="22733" xr:uid="{00000000-0005-0000-0000-0000A5580000}"/>
    <cellStyle name="Обычный 53 2 8 2 2 4 2" xfId="22734" xr:uid="{00000000-0005-0000-0000-0000A6580000}"/>
    <cellStyle name="Обычный 53 2 8 2 2 5" xfId="22735" xr:uid="{00000000-0005-0000-0000-0000A7580000}"/>
    <cellStyle name="Обычный 53 2 8 2 3" xfId="22736" xr:uid="{00000000-0005-0000-0000-0000A8580000}"/>
    <cellStyle name="Обычный 53 2 8 2 3 2" xfId="22737" xr:uid="{00000000-0005-0000-0000-0000A9580000}"/>
    <cellStyle name="Обычный 53 2 8 2 3 2 2" xfId="22738" xr:uid="{00000000-0005-0000-0000-0000AA580000}"/>
    <cellStyle name="Обычный 53 2 8 2 3 2 2 2" xfId="22739" xr:uid="{00000000-0005-0000-0000-0000AB580000}"/>
    <cellStyle name="Обычный 53 2 8 2 3 2 3" xfId="22740" xr:uid="{00000000-0005-0000-0000-0000AC580000}"/>
    <cellStyle name="Обычный 53 2 8 2 3 3" xfId="22741" xr:uid="{00000000-0005-0000-0000-0000AD580000}"/>
    <cellStyle name="Обычный 53 2 8 2 3 3 2" xfId="22742" xr:uid="{00000000-0005-0000-0000-0000AE580000}"/>
    <cellStyle name="Обычный 53 2 8 2 3 4" xfId="22743" xr:uid="{00000000-0005-0000-0000-0000AF580000}"/>
    <cellStyle name="Обычный 53 2 8 2 4" xfId="22744" xr:uid="{00000000-0005-0000-0000-0000B0580000}"/>
    <cellStyle name="Обычный 53 2 8 2 4 2" xfId="22745" xr:uid="{00000000-0005-0000-0000-0000B1580000}"/>
    <cellStyle name="Обычный 53 2 8 2 4 2 2" xfId="22746" xr:uid="{00000000-0005-0000-0000-0000B2580000}"/>
    <cellStyle name="Обычный 53 2 8 2 4 3" xfId="22747" xr:uid="{00000000-0005-0000-0000-0000B3580000}"/>
    <cellStyle name="Обычный 53 2 8 2 5" xfId="22748" xr:uid="{00000000-0005-0000-0000-0000B4580000}"/>
    <cellStyle name="Обычный 53 2 8 2 5 2" xfId="22749" xr:uid="{00000000-0005-0000-0000-0000B5580000}"/>
    <cellStyle name="Обычный 53 2 8 2 5 2 2" xfId="22750" xr:uid="{00000000-0005-0000-0000-0000B6580000}"/>
    <cellStyle name="Обычный 53 2 8 2 5 3" xfId="22751" xr:uid="{00000000-0005-0000-0000-0000B7580000}"/>
    <cellStyle name="Обычный 53 2 8 2 6" xfId="22752" xr:uid="{00000000-0005-0000-0000-0000B8580000}"/>
    <cellStyle name="Обычный 53 2 8 2 6 2" xfId="22753" xr:uid="{00000000-0005-0000-0000-0000B9580000}"/>
    <cellStyle name="Обычный 53 2 8 2 7" xfId="22754" xr:uid="{00000000-0005-0000-0000-0000BA580000}"/>
    <cellStyle name="Обычный 53 2 8 3" xfId="22755" xr:uid="{00000000-0005-0000-0000-0000BB580000}"/>
    <cellStyle name="Обычный 53 2 8 3 2" xfId="22756" xr:uid="{00000000-0005-0000-0000-0000BC580000}"/>
    <cellStyle name="Обычный 53 2 8 3 2 2" xfId="22757" xr:uid="{00000000-0005-0000-0000-0000BD580000}"/>
    <cellStyle name="Обычный 53 2 8 3 2 2 2" xfId="22758" xr:uid="{00000000-0005-0000-0000-0000BE580000}"/>
    <cellStyle name="Обычный 53 2 8 3 2 3" xfId="22759" xr:uid="{00000000-0005-0000-0000-0000BF580000}"/>
    <cellStyle name="Обычный 53 2 8 3 3" xfId="22760" xr:uid="{00000000-0005-0000-0000-0000C0580000}"/>
    <cellStyle name="Обычный 53 2 8 3 3 2" xfId="22761" xr:uid="{00000000-0005-0000-0000-0000C1580000}"/>
    <cellStyle name="Обычный 53 2 8 3 3 2 2" xfId="22762" xr:uid="{00000000-0005-0000-0000-0000C2580000}"/>
    <cellStyle name="Обычный 53 2 8 3 3 3" xfId="22763" xr:uid="{00000000-0005-0000-0000-0000C3580000}"/>
    <cellStyle name="Обычный 53 2 8 3 4" xfId="22764" xr:uid="{00000000-0005-0000-0000-0000C4580000}"/>
    <cellStyle name="Обычный 53 2 8 3 4 2" xfId="22765" xr:uid="{00000000-0005-0000-0000-0000C5580000}"/>
    <cellStyle name="Обычный 53 2 8 3 5" xfId="22766" xr:uid="{00000000-0005-0000-0000-0000C6580000}"/>
    <cellStyle name="Обычный 53 2 8 4" xfId="22767" xr:uid="{00000000-0005-0000-0000-0000C7580000}"/>
    <cellStyle name="Обычный 53 2 8 4 2" xfId="22768" xr:uid="{00000000-0005-0000-0000-0000C8580000}"/>
    <cellStyle name="Обычный 53 2 8 4 2 2" xfId="22769" xr:uid="{00000000-0005-0000-0000-0000C9580000}"/>
    <cellStyle name="Обычный 53 2 8 4 2 2 2" xfId="22770" xr:uid="{00000000-0005-0000-0000-0000CA580000}"/>
    <cellStyle name="Обычный 53 2 8 4 2 3" xfId="22771" xr:uid="{00000000-0005-0000-0000-0000CB580000}"/>
    <cellStyle name="Обычный 53 2 8 4 3" xfId="22772" xr:uid="{00000000-0005-0000-0000-0000CC580000}"/>
    <cellStyle name="Обычный 53 2 8 4 3 2" xfId="22773" xr:uid="{00000000-0005-0000-0000-0000CD580000}"/>
    <cellStyle name="Обычный 53 2 8 4 4" xfId="22774" xr:uid="{00000000-0005-0000-0000-0000CE580000}"/>
    <cellStyle name="Обычный 53 2 8 5" xfId="22775" xr:uid="{00000000-0005-0000-0000-0000CF580000}"/>
    <cellStyle name="Обычный 53 2 8 5 2" xfId="22776" xr:uid="{00000000-0005-0000-0000-0000D0580000}"/>
    <cellStyle name="Обычный 53 2 8 5 2 2" xfId="22777" xr:uid="{00000000-0005-0000-0000-0000D1580000}"/>
    <cellStyle name="Обычный 53 2 8 5 3" xfId="22778" xr:uid="{00000000-0005-0000-0000-0000D2580000}"/>
    <cellStyle name="Обычный 53 2 8 6" xfId="22779" xr:uid="{00000000-0005-0000-0000-0000D3580000}"/>
    <cellStyle name="Обычный 53 2 8 6 2" xfId="22780" xr:uid="{00000000-0005-0000-0000-0000D4580000}"/>
    <cellStyle name="Обычный 53 2 8 6 2 2" xfId="22781" xr:uid="{00000000-0005-0000-0000-0000D5580000}"/>
    <cellStyle name="Обычный 53 2 8 6 3" xfId="22782" xr:uid="{00000000-0005-0000-0000-0000D6580000}"/>
    <cellStyle name="Обычный 53 2 8 7" xfId="22783" xr:uid="{00000000-0005-0000-0000-0000D7580000}"/>
    <cellStyle name="Обычный 53 2 8 7 2" xfId="22784" xr:uid="{00000000-0005-0000-0000-0000D8580000}"/>
    <cellStyle name="Обычный 53 2 8 8" xfId="22785" xr:uid="{00000000-0005-0000-0000-0000D9580000}"/>
    <cellStyle name="Обычный 53 2 9" xfId="22786" xr:uid="{00000000-0005-0000-0000-0000DA580000}"/>
    <cellStyle name="Обычный 53 2 9 2" xfId="22787" xr:uid="{00000000-0005-0000-0000-0000DB580000}"/>
    <cellStyle name="Обычный 53 2 9 2 2" xfId="22788" xr:uid="{00000000-0005-0000-0000-0000DC580000}"/>
    <cellStyle name="Обычный 53 2 9 2 2 2" xfId="22789" xr:uid="{00000000-0005-0000-0000-0000DD580000}"/>
    <cellStyle name="Обычный 53 2 9 2 2 2 2" xfId="22790" xr:uid="{00000000-0005-0000-0000-0000DE580000}"/>
    <cellStyle name="Обычный 53 2 9 2 2 2 2 2" xfId="22791" xr:uid="{00000000-0005-0000-0000-0000DF580000}"/>
    <cellStyle name="Обычный 53 2 9 2 2 2 3" xfId="22792" xr:uid="{00000000-0005-0000-0000-0000E0580000}"/>
    <cellStyle name="Обычный 53 2 9 2 2 3" xfId="22793" xr:uid="{00000000-0005-0000-0000-0000E1580000}"/>
    <cellStyle name="Обычный 53 2 9 2 2 3 2" xfId="22794" xr:uid="{00000000-0005-0000-0000-0000E2580000}"/>
    <cellStyle name="Обычный 53 2 9 2 2 3 2 2" xfId="22795" xr:uid="{00000000-0005-0000-0000-0000E3580000}"/>
    <cellStyle name="Обычный 53 2 9 2 2 3 3" xfId="22796" xr:uid="{00000000-0005-0000-0000-0000E4580000}"/>
    <cellStyle name="Обычный 53 2 9 2 2 4" xfId="22797" xr:uid="{00000000-0005-0000-0000-0000E5580000}"/>
    <cellStyle name="Обычный 53 2 9 2 2 4 2" xfId="22798" xr:uid="{00000000-0005-0000-0000-0000E6580000}"/>
    <cellStyle name="Обычный 53 2 9 2 2 5" xfId="22799" xr:uid="{00000000-0005-0000-0000-0000E7580000}"/>
    <cellStyle name="Обычный 53 2 9 2 3" xfId="22800" xr:uid="{00000000-0005-0000-0000-0000E8580000}"/>
    <cellStyle name="Обычный 53 2 9 2 3 2" xfId="22801" xr:uid="{00000000-0005-0000-0000-0000E9580000}"/>
    <cellStyle name="Обычный 53 2 9 2 3 2 2" xfId="22802" xr:uid="{00000000-0005-0000-0000-0000EA580000}"/>
    <cellStyle name="Обычный 53 2 9 2 3 2 2 2" xfId="22803" xr:uid="{00000000-0005-0000-0000-0000EB580000}"/>
    <cellStyle name="Обычный 53 2 9 2 3 2 3" xfId="22804" xr:uid="{00000000-0005-0000-0000-0000EC580000}"/>
    <cellStyle name="Обычный 53 2 9 2 3 3" xfId="22805" xr:uid="{00000000-0005-0000-0000-0000ED580000}"/>
    <cellStyle name="Обычный 53 2 9 2 3 3 2" xfId="22806" xr:uid="{00000000-0005-0000-0000-0000EE580000}"/>
    <cellStyle name="Обычный 53 2 9 2 3 4" xfId="22807" xr:uid="{00000000-0005-0000-0000-0000EF580000}"/>
    <cellStyle name="Обычный 53 2 9 2 4" xfId="22808" xr:uid="{00000000-0005-0000-0000-0000F0580000}"/>
    <cellStyle name="Обычный 53 2 9 2 4 2" xfId="22809" xr:uid="{00000000-0005-0000-0000-0000F1580000}"/>
    <cellStyle name="Обычный 53 2 9 2 4 2 2" xfId="22810" xr:uid="{00000000-0005-0000-0000-0000F2580000}"/>
    <cellStyle name="Обычный 53 2 9 2 4 3" xfId="22811" xr:uid="{00000000-0005-0000-0000-0000F3580000}"/>
    <cellStyle name="Обычный 53 2 9 2 5" xfId="22812" xr:uid="{00000000-0005-0000-0000-0000F4580000}"/>
    <cellStyle name="Обычный 53 2 9 2 5 2" xfId="22813" xr:uid="{00000000-0005-0000-0000-0000F5580000}"/>
    <cellStyle name="Обычный 53 2 9 2 5 2 2" xfId="22814" xr:uid="{00000000-0005-0000-0000-0000F6580000}"/>
    <cellStyle name="Обычный 53 2 9 2 5 3" xfId="22815" xr:uid="{00000000-0005-0000-0000-0000F7580000}"/>
    <cellStyle name="Обычный 53 2 9 2 6" xfId="22816" xr:uid="{00000000-0005-0000-0000-0000F8580000}"/>
    <cellStyle name="Обычный 53 2 9 2 6 2" xfId="22817" xr:uid="{00000000-0005-0000-0000-0000F9580000}"/>
    <cellStyle name="Обычный 53 2 9 2 7" xfId="22818" xr:uid="{00000000-0005-0000-0000-0000FA580000}"/>
    <cellStyle name="Обычный 53 2 9 3" xfId="22819" xr:uid="{00000000-0005-0000-0000-0000FB580000}"/>
    <cellStyle name="Обычный 53 2 9 3 2" xfId="22820" xr:uid="{00000000-0005-0000-0000-0000FC580000}"/>
    <cellStyle name="Обычный 53 2 9 3 2 2" xfId="22821" xr:uid="{00000000-0005-0000-0000-0000FD580000}"/>
    <cellStyle name="Обычный 53 2 9 3 2 2 2" xfId="22822" xr:uid="{00000000-0005-0000-0000-0000FE580000}"/>
    <cellStyle name="Обычный 53 2 9 3 2 3" xfId="22823" xr:uid="{00000000-0005-0000-0000-0000FF580000}"/>
    <cellStyle name="Обычный 53 2 9 3 3" xfId="22824" xr:uid="{00000000-0005-0000-0000-000000590000}"/>
    <cellStyle name="Обычный 53 2 9 3 3 2" xfId="22825" xr:uid="{00000000-0005-0000-0000-000001590000}"/>
    <cellStyle name="Обычный 53 2 9 3 3 2 2" xfId="22826" xr:uid="{00000000-0005-0000-0000-000002590000}"/>
    <cellStyle name="Обычный 53 2 9 3 3 3" xfId="22827" xr:uid="{00000000-0005-0000-0000-000003590000}"/>
    <cellStyle name="Обычный 53 2 9 3 4" xfId="22828" xr:uid="{00000000-0005-0000-0000-000004590000}"/>
    <cellStyle name="Обычный 53 2 9 3 4 2" xfId="22829" xr:uid="{00000000-0005-0000-0000-000005590000}"/>
    <cellStyle name="Обычный 53 2 9 3 5" xfId="22830" xr:uid="{00000000-0005-0000-0000-000006590000}"/>
    <cellStyle name="Обычный 53 2 9 4" xfId="22831" xr:uid="{00000000-0005-0000-0000-000007590000}"/>
    <cellStyle name="Обычный 53 2 9 4 2" xfId="22832" xr:uid="{00000000-0005-0000-0000-000008590000}"/>
    <cellStyle name="Обычный 53 2 9 4 2 2" xfId="22833" xr:uid="{00000000-0005-0000-0000-000009590000}"/>
    <cellStyle name="Обычный 53 2 9 4 2 2 2" xfId="22834" xr:uid="{00000000-0005-0000-0000-00000A590000}"/>
    <cellStyle name="Обычный 53 2 9 4 2 3" xfId="22835" xr:uid="{00000000-0005-0000-0000-00000B590000}"/>
    <cellStyle name="Обычный 53 2 9 4 3" xfId="22836" xr:uid="{00000000-0005-0000-0000-00000C590000}"/>
    <cellStyle name="Обычный 53 2 9 4 3 2" xfId="22837" xr:uid="{00000000-0005-0000-0000-00000D590000}"/>
    <cellStyle name="Обычный 53 2 9 4 4" xfId="22838" xr:uid="{00000000-0005-0000-0000-00000E590000}"/>
    <cellStyle name="Обычный 53 2 9 5" xfId="22839" xr:uid="{00000000-0005-0000-0000-00000F590000}"/>
    <cellStyle name="Обычный 53 2 9 5 2" xfId="22840" xr:uid="{00000000-0005-0000-0000-000010590000}"/>
    <cellStyle name="Обычный 53 2 9 5 2 2" xfId="22841" xr:uid="{00000000-0005-0000-0000-000011590000}"/>
    <cellStyle name="Обычный 53 2 9 5 3" xfId="22842" xr:uid="{00000000-0005-0000-0000-000012590000}"/>
    <cellStyle name="Обычный 53 2 9 6" xfId="22843" xr:uid="{00000000-0005-0000-0000-000013590000}"/>
    <cellStyle name="Обычный 53 2 9 6 2" xfId="22844" xr:uid="{00000000-0005-0000-0000-000014590000}"/>
    <cellStyle name="Обычный 53 2 9 6 2 2" xfId="22845" xr:uid="{00000000-0005-0000-0000-000015590000}"/>
    <cellStyle name="Обычный 53 2 9 6 3" xfId="22846" xr:uid="{00000000-0005-0000-0000-000016590000}"/>
    <cellStyle name="Обычный 53 2 9 7" xfId="22847" xr:uid="{00000000-0005-0000-0000-000017590000}"/>
    <cellStyle name="Обычный 53 2 9 7 2" xfId="22848" xr:uid="{00000000-0005-0000-0000-000018590000}"/>
    <cellStyle name="Обычный 53 2 9 8" xfId="22849" xr:uid="{00000000-0005-0000-0000-000019590000}"/>
    <cellStyle name="Обычный 53 20" xfId="22850" xr:uid="{00000000-0005-0000-0000-00001A590000}"/>
    <cellStyle name="Обычный 53 21" xfId="22851" xr:uid="{00000000-0005-0000-0000-00001B590000}"/>
    <cellStyle name="Обычный 53 21 2" xfId="22852" xr:uid="{00000000-0005-0000-0000-00001C590000}"/>
    <cellStyle name="Обычный 53 21 2 2" xfId="22853" xr:uid="{00000000-0005-0000-0000-00001D590000}"/>
    <cellStyle name="Обычный 53 21 3" xfId="22854" xr:uid="{00000000-0005-0000-0000-00001E590000}"/>
    <cellStyle name="Обычный 53 22" xfId="22855" xr:uid="{00000000-0005-0000-0000-00001F590000}"/>
    <cellStyle name="Обычный 53 22 2" xfId="22856" xr:uid="{00000000-0005-0000-0000-000020590000}"/>
    <cellStyle name="Обычный 53 22 2 2" xfId="22857" xr:uid="{00000000-0005-0000-0000-000021590000}"/>
    <cellStyle name="Обычный 53 22 3" xfId="22858" xr:uid="{00000000-0005-0000-0000-000022590000}"/>
    <cellStyle name="Обычный 53 23" xfId="22859" xr:uid="{00000000-0005-0000-0000-000023590000}"/>
    <cellStyle name="Обычный 53 23 2" xfId="22860" xr:uid="{00000000-0005-0000-0000-000024590000}"/>
    <cellStyle name="Обычный 53 23 2 2" xfId="22861" xr:uid="{00000000-0005-0000-0000-000025590000}"/>
    <cellStyle name="Обычный 53 23 3" xfId="22862" xr:uid="{00000000-0005-0000-0000-000026590000}"/>
    <cellStyle name="Обычный 53 24" xfId="22863" xr:uid="{00000000-0005-0000-0000-000027590000}"/>
    <cellStyle name="Обычный 53 24 2" xfId="22864" xr:uid="{00000000-0005-0000-0000-000028590000}"/>
    <cellStyle name="Обычный 53 24 2 2" xfId="22865" xr:uid="{00000000-0005-0000-0000-000029590000}"/>
    <cellStyle name="Обычный 53 24 3" xfId="22866" xr:uid="{00000000-0005-0000-0000-00002A590000}"/>
    <cellStyle name="Обычный 53 25" xfId="22867" xr:uid="{00000000-0005-0000-0000-00002B590000}"/>
    <cellStyle name="Обычный 53 25 2" xfId="22868" xr:uid="{00000000-0005-0000-0000-00002C590000}"/>
    <cellStyle name="Обычный 53 25 2 2" xfId="22869" xr:uid="{00000000-0005-0000-0000-00002D590000}"/>
    <cellStyle name="Обычный 53 25 3" xfId="22870" xr:uid="{00000000-0005-0000-0000-00002E590000}"/>
    <cellStyle name="Обычный 53 26" xfId="22871" xr:uid="{00000000-0005-0000-0000-00002F590000}"/>
    <cellStyle name="Обычный 53 26 2" xfId="22872" xr:uid="{00000000-0005-0000-0000-000030590000}"/>
    <cellStyle name="Обычный 53 26 2 2" xfId="22873" xr:uid="{00000000-0005-0000-0000-000031590000}"/>
    <cellStyle name="Обычный 53 26 3" xfId="22874" xr:uid="{00000000-0005-0000-0000-000032590000}"/>
    <cellStyle name="Обычный 53 27" xfId="22875" xr:uid="{00000000-0005-0000-0000-000033590000}"/>
    <cellStyle name="Обычный 53 27 2" xfId="22876" xr:uid="{00000000-0005-0000-0000-000034590000}"/>
    <cellStyle name="Обычный 53 27 2 2" xfId="22877" xr:uid="{00000000-0005-0000-0000-000035590000}"/>
    <cellStyle name="Обычный 53 27 3" xfId="22878" xr:uid="{00000000-0005-0000-0000-000036590000}"/>
    <cellStyle name="Обычный 53 28" xfId="22879" xr:uid="{00000000-0005-0000-0000-000037590000}"/>
    <cellStyle name="Обычный 53 28 2" xfId="22880" xr:uid="{00000000-0005-0000-0000-000038590000}"/>
    <cellStyle name="Обычный 53 28 2 2" xfId="22881" xr:uid="{00000000-0005-0000-0000-000039590000}"/>
    <cellStyle name="Обычный 53 28 3" xfId="22882" xr:uid="{00000000-0005-0000-0000-00003A590000}"/>
    <cellStyle name="Обычный 53 29" xfId="22883" xr:uid="{00000000-0005-0000-0000-00003B590000}"/>
    <cellStyle name="Обычный 53 29 2" xfId="22884" xr:uid="{00000000-0005-0000-0000-00003C590000}"/>
    <cellStyle name="Обычный 53 29 2 2" xfId="22885" xr:uid="{00000000-0005-0000-0000-00003D590000}"/>
    <cellStyle name="Обычный 53 29 3" xfId="22886" xr:uid="{00000000-0005-0000-0000-00003E590000}"/>
    <cellStyle name="Обычный 53 3" xfId="22887" xr:uid="{00000000-0005-0000-0000-00003F590000}"/>
    <cellStyle name="Обычный 53 3 10" xfId="22888" xr:uid="{00000000-0005-0000-0000-000040590000}"/>
    <cellStyle name="Обычный 53 3 10 2" xfId="22889" xr:uid="{00000000-0005-0000-0000-000041590000}"/>
    <cellStyle name="Обычный 53 3 10 2 2" xfId="22890" xr:uid="{00000000-0005-0000-0000-000042590000}"/>
    <cellStyle name="Обычный 53 3 10 3" xfId="22891" xr:uid="{00000000-0005-0000-0000-000043590000}"/>
    <cellStyle name="Обычный 53 3 11" xfId="22892" xr:uid="{00000000-0005-0000-0000-000044590000}"/>
    <cellStyle name="Обычный 53 3 11 2" xfId="22893" xr:uid="{00000000-0005-0000-0000-000045590000}"/>
    <cellStyle name="Обычный 53 3 11 2 2" xfId="22894" xr:uid="{00000000-0005-0000-0000-000046590000}"/>
    <cellStyle name="Обычный 53 3 11 3" xfId="22895" xr:uid="{00000000-0005-0000-0000-000047590000}"/>
    <cellStyle name="Обычный 53 3 12" xfId="22896" xr:uid="{00000000-0005-0000-0000-000048590000}"/>
    <cellStyle name="Обычный 53 3 12 2" xfId="22897" xr:uid="{00000000-0005-0000-0000-000049590000}"/>
    <cellStyle name="Обычный 53 3 12 2 2" xfId="22898" xr:uid="{00000000-0005-0000-0000-00004A590000}"/>
    <cellStyle name="Обычный 53 3 12 3" xfId="22899" xr:uid="{00000000-0005-0000-0000-00004B590000}"/>
    <cellStyle name="Обычный 53 3 13" xfId="22900" xr:uid="{00000000-0005-0000-0000-00004C590000}"/>
    <cellStyle name="Обычный 53 3 13 2" xfId="22901" xr:uid="{00000000-0005-0000-0000-00004D590000}"/>
    <cellStyle name="Обычный 53 3 13 2 2" xfId="22902" xr:uid="{00000000-0005-0000-0000-00004E590000}"/>
    <cellStyle name="Обычный 53 3 13 3" xfId="22903" xr:uid="{00000000-0005-0000-0000-00004F590000}"/>
    <cellStyle name="Обычный 53 3 14" xfId="22904" xr:uid="{00000000-0005-0000-0000-000050590000}"/>
    <cellStyle name="Обычный 53 3 14 2" xfId="22905" xr:uid="{00000000-0005-0000-0000-000051590000}"/>
    <cellStyle name="Обычный 53 3 14 2 2" xfId="22906" xr:uid="{00000000-0005-0000-0000-000052590000}"/>
    <cellStyle name="Обычный 53 3 14 3" xfId="22907" xr:uid="{00000000-0005-0000-0000-000053590000}"/>
    <cellStyle name="Обычный 53 3 15" xfId="22908" xr:uid="{00000000-0005-0000-0000-000054590000}"/>
    <cellStyle name="Обычный 53 3 15 2" xfId="22909" xr:uid="{00000000-0005-0000-0000-000055590000}"/>
    <cellStyle name="Обычный 53 3 16" xfId="22910" xr:uid="{00000000-0005-0000-0000-000056590000}"/>
    <cellStyle name="Обычный 53 3 2" xfId="22911" xr:uid="{00000000-0005-0000-0000-000057590000}"/>
    <cellStyle name="Обычный 53 3 2 10" xfId="22912" xr:uid="{00000000-0005-0000-0000-000058590000}"/>
    <cellStyle name="Обычный 53 3 2 10 2" xfId="22913" xr:uid="{00000000-0005-0000-0000-000059590000}"/>
    <cellStyle name="Обычный 53 3 2 10 2 2" xfId="22914" xr:uid="{00000000-0005-0000-0000-00005A590000}"/>
    <cellStyle name="Обычный 53 3 2 10 3" xfId="22915" xr:uid="{00000000-0005-0000-0000-00005B590000}"/>
    <cellStyle name="Обычный 53 3 2 11" xfId="22916" xr:uid="{00000000-0005-0000-0000-00005C590000}"/>
    <cellStyle name="Обычный 53 3 2 11 2" xfId="22917" xr:uid="{00000000-0005-0000-0000-00005D590000}"/>
    <cellStyle name="Обычный 53 3 2 11 2 2" xfId="22918" xr:uid="{00000000-0005-0000-0000-00005E590000}"/>
    <cellStyle name="Обычный 53 3 2 11 3" xfId="22919" xr:uid="{00000000-0005-0000-0000-00005F590000}"/>
    <cellStyle name="Обычный 53 3 2 12" xfId="22920" xr:uid="{00000000-0005-0000-0000-000060590000}"/>
    <cellStyle name="Обычный 53 3 2 12 2" xfId="22921" xr:uid="{00000000-0005-0000-0000-000061590000}"/>
    <cellStyle name="Обычный 53 3 2 12 2 2" xfId="22922" xr:uid="{00000000-0005-0000-0000-000062590000}"/>
    <cellStyle name="Обычный 53 3 2 12 3" xfId="22923" xr:uid="{00000000-0005-0000-0000-000063590000}"/>
    <cellStyle name="Обычный 53 3 2 13" xfId="22924" xr:uid="{00000000-0005-0000-0000-000064590000}"/>
    <cellStyle name="Обычный 53 3 2 13 2" xfId="22925" xr:uid="{00000000-0005-0000-0000-000065590000}"/>
    <cellStyle name="Обычный 53 3 2 13 2 2" xfId="22926" xr:uid="{00000000-0005-0000-0000-000066590000}"/>
    <cellStyle name="Обычный 53 3 2 13 3" xfId="22927" xr:uid="{00000000-0005-0000-0000-000067590000}"/>
    <cellStyle name="Обычный 53 3 2 14" xfId="22928" xr:uid="{00000000-0005-0000-0000-000068590000}"/>
    <cellStyle name="Обычный 53 3 2 14 2" xfId="22929" xr:uid="{00000000-0005-0000-0000-000069590000}"/>
    <cellStyle name="Обычный 53 3 2 15" xfId="22930" xr:uid="{00000000-0005-0000-0000-00006A590000}"/>
    <cellStyle name="Обычный 53 3 2 2" xfId="22931" xr:uid="{00000000-0005-0000-0000-00006B590000}"/>
    <cellStyle name="Обычный 53 3 2 2 10" xfId="22932" xr:uid="{00000000-0005-0000-0000-00006C590000}"/>
    <cellStyle name="Обычный 53 3 2 2 10 2" xfId="22933" xr:uid="{00000000-0005-0000-0000-00006D590000}"/>
    <cellStyle name="Обычный 53 3 2 2 10 2 2" xfId="22934" xr:uid="{00000000-0005-0000-0000-00006E590000}"/>
    <cellStyle name="Обычный 53 3 2 2 10 3" xfId="22935" xr:uid="{00000000-0005-0000-0000-00006F590000}"/>
    <cellStyle name="Обычный 53 3 2 2 11" xfId="22936" xr:uid="{00000000-0005-0000-0000-000070590000}"/>
    <cellStyle name="Обычный 53 3 2 2 11 2" xfId="22937" xr:uid="{00000000-0005-0000-0000-000071590000}"/>
    <cellStyle name="Обычный 53 3 2 2 11 2 2" xfId="22938" xr:uid="{00000000-0005-0000-0000-000072590000}"/>
    <cellStyle name="Обычный 53 3 2 2 11 3" xfId="22939" xr:uid="{00000000-0005-0000-0000-000073590000}"/>
    <cellStyle name="Обычный 53 3 2 2 12" xfId="22940" xr:uid="{00000000-0005-0000-0000-000074590000}"/>
    <cellStyle name="Обычный 53 3 2 2 12 2" xfId="22941" xr:uid="{00000000-0005-0000-0000-000075590000}"/>
    <cellStyle name="Обычный 53 3 2 2 13" xfId="22942" xr:uid="{00000000-0005-0000-0000-000076590000}"/>
    <cellStyle name="Обычный 53 3 2 2 2" xfId="22943" xr:uid="{00000000-0005-0000-0000-000077590000}"/>
    <cellStyle name="Обычный 53 3 2 2 2 10" xfId="22944" xr:uid="{00000000-0005-0000-0000-000078590000}"/>
    <cellStyle name="Обычный 53 3 2 2 2 10 2" xfId="22945" xr:uid="{00000000-0005-0000-0000-000079590000}"/>
    <cellStyle name="Обычный 53 3 2 2 2 10 2 2" xfId="22946" xr:uid="{00000000-0005-0000-0000-00007A590000}"/>
    <cellStyle name="Обычный 53 3 2 2 2 10 3" xfId="22947" xr:uid="{00000000-0005-0000-0000-00007B590000}"/>
    <cellStyle name="Обычный 53 3 2 2 2 11" xfId="22948" xr:uid="{00000000-0005-0000-0000-00007C590000}"/>
    <cellStyle name="Обычный 53 3 2 2 2 11 2" xfId="22949" xr:uid="{00000000-0005-0000-0000-00007D590000}"/>
    <cellStyle name="Обычный 53 3 2 2 2 12" xfId="22950" xr:uid="{00000000-0005-0000-0000-00007E590000}"/>
    <cellStyle name="Обычный 53 3 2 2 2 2" xfId="22951" xr:uid="{00000000-0005-0000-0000-00007F590000}"/>
    <cellStyle name="Обычный 53 3 2 2 2 2 10" xfId="22952" xr:uid="{00000000-0005-0000-0000-000080590000}"/>
    <cellStyle name="Обычный 53 3 2 2 2 2 2" xfId="22953" xr:uid="{00000000-0005-0000-0000-000081590000}"/>
    <cellStyle name="Обычный 53 3 2 2 2 2 2 2" xfId="22954" xr:uid="{00000000-0005-0000-0000-000082590000}"/>
    <cellStyle name="Обычный 53 3 2 2 2 2 2 2 2" xfId="22955" xr:uid="{00000000-0005-0000-0000-000083590000}"/>
    <cellStyle name="Обычный 53 3 2 2 2 2 2 2 2 2" xfId="22956" xr:uid="{00000000-0005-0000-0000-000084590000}"/>
    <cellStyle name="Обычный 53 3 2 2 2 2 2 2 2 2 2" xfId="22957" xr:uid="{00000000-0005-0000-0000-000085590000}"/>
    <cellStyle name="Обычный 53 3 2 2 2 2 2 2 2 3" xfId="22958" xr:uid="{00000000-0005-0000-0000-000086590000}"/>
    <cellStyle name="Обычный 53 3 2 2 2 2 2 2 3" xfId="22959" xr:uid="{00000000-0005-0000-0000-000087590000}"/>
    <cellStyle name="Обычный 53 3 2 2 2 2 2 2 3 2" xfId="22960" xr:uid="{00000000-0005-0000-0000-000088590000}"/>
    <cellStyle name="Обычный 53 3 2 2 2 2 2 2 3 2 2" xfId="22961" xr:uid="{00000000-0005-0000-0000-000089590000}"/>
    <cellStyle name="Обычный 53 3 2 2 2 2 2 2 3 3" xfId="22962" xr:uid="{00000000-0005-0000-0000-00008A590000}"/>
    <cellStyle name="Обычный 53 3 2 2 2 2 2 2 4" xfId="22963" xr:uid="{00000000-0005-0000-0000-00008B590000}"/>
    <cellStyle name="Обычный 53 3 2 2 2 2 2 2 4 2" xfId="22964" xr:uid="{00000000-0005-0000-0000-00008C590000}"/>
    <cellStyle name="Обычный 53 3 2 2 2 2 2 2 4 2 2" xfId="22965" xr:uid="{00000000-0005-0000-0000-00008D590000}"/>
    <cellStyle name="Обычный 53 3 2 2 2 2 2 2 4 3" xfId="22966" xr:uid="{00000000-0005-0000-0000-00008E590000}"/>
    <cellStyle name="Обычный 53 3 2 2 2 2 2 2 5" xfId="22967" xr:uid="{00000000-0005-0000-0000-00008F590000}"/>
    <cellStyle name="Обычный 53 3 2 2 2 2 2 2 5 2" xfId="22968" xr:uid="{00000000-0005-0000-0000-000090590000}"/>
    <cellStyle name="Обычный 53 3 2 2 2 2 2 2 6" xfId="22969" xr:uid="{00000000-0005-0000-0000-000091590000}"/>
    <cellStyle name="Обычный 53 3 2 2 2 2 2 3" xfId="22970" xr:uid="{00000000-0005-0000-0000-000092590000}"/>
    <cellStyle name="Обычный 53 3 2 2 2 2 2 3 2" xfId="22971" xr:uid="{00000000-0005-0000-0000-000093590000}"/>
    <cellStyle name="Обычный 53 3 2 2 2 2 2 3 2 2" xfId="22972" xr:uid="{00000000-0005-0000-0000-000094590000}"/>
    <cellStyle name="Обычный 53 3 2 2 2 2 2 3 2 2 2" xfId="22973" xr:uid="{00000000-0005-0000-0000-000095590000}"/>
    <cellStyle name="Обычный 53 3 2 2 2 2 2 3 2 3" xfId="22974" xr:uid="{00000000-0005-0000-0000-000096590000}"/>
    <cellStyle name="Обычный 53 3 2 2 2 2 2 3 3" xfId="22975" xr:uid="{00000000-0005-0000-0000-000097590000}"/>
    <cellStyle name="Обычный 53 3 2 2 2 2 2 3 3 2" xfId="22976" xr:uid="{00000000-0005-0000-0000-000098590000}"/>
    <cellStyle name="Обычный 53 3 2 2 2 2 2 3 4" xfId="22977" xr:uid="{00000000-0005-0000-0000-000099590000}"/>
    <cellStyle name="Обычный 53 3 2 2 2 2 2 4" xfId="22978" xr:uid="{00000000-0005-0000-0000-00009A590000}"/>
    <cellStyle name="Обычный 53 3 2 2 2 2 2 4 2" xfId="22979" xr:uid="{00000000-0005-0000-0000-00009B590000}"/>
    <cellStyle name="Обычный 53 3 2 2 2 2 2 4 2 2" xfId="22980" xr:uid="{00000000-0005-0000-0000-00009C590000}"/>
    <cellStyle name="Обычный 53 3 2 2 2 2 2 4 3" xfId="22981" xr:uid="{00000000-0005-0000-0000-00009D590000}"/>
    <cellStyle name="Обычный 53 3 2 2 2 2 2 5" xfId="22982" xr:uid="{00000000-0005-0000-0000-00009E590000}"/>
    <cellStyle name="Обычный 53 3 2 2 2 2 2 5 2" xfId="22983" xr:uid="{00000000-0005-0000-0000-00009F590000}"/>
    <cellStyle name="Обычный 53 3 2 2 2 2 2 5 2 2" xfId="22984" xr:uid="{00000000-0005-0000-0000-0000A0590000}"/>
    <cellStyle name="Обычный 53 3 2 2 2 2 2 5 3" xfId="22985" xr:uid="{00000000-0005-0000-0000-0000A1590000}"/>
    <cellStyle name="Обычный 53 3 2 2 2 2 2 6" xfId="22986" xr:uid="{00000000-0005-0000-0000-0000A2590000}"/>
    <cellStyle name="Обычный 53 3 2 2 2 2 2 6 2" xfId="22987" xr:uid="{00000000-0005-0000-0000-0000A3590000}"/>
    <cellStyle name="Обычный 53 3 2 2 2 2 2 6 2 2" xfId="22988" xr:uid="{00000000-0005-0000-0000-0000A4590000}"/>
    <cellStyle name="Обычный 53 3 2 2 2 2 2 6 3" xfId="22989" xr:uid="{00000000-0005-0000-0000-0000A5590000}"/>
    <cellStyle name="Обычный 53 3 2 2 2 2 2 7" xfId="22990" xr:uid="{00000000-0005-0000-0000-0000A6590000}"/>
    <cellStyle name="Обычный 53 3 2 2 2 2 2 7 2" xfId="22991" xr:uid="{00000000-0005-0000-0000-0000A7590000}"/>
    <cellStyle name="Обычный 53 3 2 2 2 2 2 7 2 2" xfId="22992" xr:uid="{00000000-0005-0000-0000-0000A8590000}"/>
    <cellStyle name="Обычный 53 3 2 2 2 2 2 7 3" xfId="22993" xr:uid="{00000000-0005-0000-0000-0000A9590000}"/>
    <cellStyle name="Обычный 53 3 2 2 2 2 2 8" xfId="22994" xr:uid="{00000000-0005-0000-0000-0000AA590000}"/>
    <cellStyle name="Обычный 53 3 2 2 2 2 2 8 2" xfId="22995" xr:uid="{00000000-0005-0000-0000-0000AB590000}"/>
    <cellStyle name="Обычный 53 3 2 2 2 2 2 9" xfId="22996" xr:uid="{00000000-0005-0000-0000-0000AC590000}"/>
    <cellStyle name="Обычный 53 3 2 2 2 2 3" xfId="22997" xr:uid="{00000000-0005-0000-0000-0000AD590000}"/>
    <cellStyle name="Обычный 53 3 2 2 2 2 3 2" xfId="22998" xr:uid="{00000000-0005-0000-0000-0000AE590000}"/>
    <cellStyle name="Обычный 53 3 2 2 2 2 3 2 2" xfId="22999" xr:uid="{00000000-0005-0000-0000-0000AF590000}"/>
    <cellStyle name="Обычный 53 3 2 2 2 2 3 2 2 2" xfId="23000" xr:uid="{00000000-0005-0000-0000-0000B0590000}"/>
    <cellStyle name="Обычный 53 3 2 2 2 2 3 2 3" xfId="23001" xr:uid="{00000000-0005-0000-0000-0000B1590000}"/>
    <cellStyle name="Обычный 53 3 2 2 2 2 3 3" xfId="23002" xr:uid="{00000000-0005-0000-0000-0000B2590000}"/>
    <cellStyle name="Обычный 53 3 2 2 2 2 3 3 2" xfId="23003" xr:uid="{00000000-0005-0000-0000-0000B3590000}"/>
    <cellStyle name="Обычный 53 3 2 2 2 2 3 3 2 2" xfId="23004" xr:uid="{00000000-0005-0000-0000-0000B4590000}"/>
    <cellStyle name="Обычный 53 3 2 2 2 2 3 3 3" xfId="23005" xr:uid="{00000000-0005-0000-0000-0000B5590000}"/>
    <cellStyle name="Обычный 53 3 2 2 2 2 3 4" xfId="23006" xr:uid="{00000000-0005-0000-0000-0000B6590000}"/>
    <cellStyle name="Обычный 53 3 2 2 2 2 3 4 2" xfId="23007" xr:uid="{00000000-0005-0000-0000-0000B7590000}"/>
    <cellStyle name="Обычный 53 3 2 2 2 2 3 4 2 2" xfId="23008" xr:uid="{00000000-0005-0000-0000-0000B8590000}"/>
    <cellStyle name="Обычный 53 3 2 2 2 2 3 4 3" xfId="23009" xr:uid="{00000000-0005-0000-0000-0000B9590000}"/>
    <cellStyle name="Обычный 53 3 2 2 2 2 3 5" xfId="23010" xr:uid="{00000000-0005-0000-0000-0000BA590000}"/>
    <cellStyle name="Обычный 53 3 2 2 2 2 3 5 2" xfId="23011" xr:uid="{00000000-0005-0000-0000-0000BB590000}"/>
    <cellStyle name="Обычный 53 3 2 2 2 2 3 6" xfId="23012" xr:uid="{00000000-0005-0000-0000-0000BC590000}"/>
    <cellStyle name="Обычный 53 3 2 2 2 2 4" xfId="23013" xr:uid="{00000000-0005-0000-0000-0000BD590000}"/>
    <cellStyle name="Обычный 53 3 2 2 2 2 4 2" xfId="23014" xr:uid="{00000000-0005-0000-0000-0000BE590000}"/>
    <cellStyle name="Обычный 53 3 2 2 2 2 4 2 2" xfId="23015" xr:uid="{00000000-0005-0000-0000-0000BF590000}"/>
    <cellStyle name="Обычный 53 3 2 2 2 2 4 2 2 2" xfId="23016" xr:uid="{00000000-0005-0000-0000-0000C0590000}"/>
    <cellStyle name="Обычный 53 3 2 2 2 2 4 2 3" xfId="23017" xr:uid="{00000000-0005-0000-0000-0000C1590000}"/>
    <cellStyle name="Обычный 53 3 2 2 2 2 4 3" xfId="23018" xr:uid="{00000000-0005-0000-0000-0000C2590000}"/>
    <cellStyle name="Обычный 53 3 2 2 2 2 4 3 2" xfId="23019" xr:uid="{00000000-0005-0000-0000-0000C3590000}"/>
    <cellStyle name="Обычный 53 3 2 2 2 2 4 4" xfId="23020" xr:uid="{00000000-0005-0000-0000-0000C4590000}"/>
    <cellStyle name="Обычный 53 3 2 2 2 2 5" xfId="23021" xr:uid="{00000000-0005-0000-0000-0000C5590000}"/>
    <cellStyle name="Обычный 53 3 2 2 2 2 5 2" xfId="23022" xr:uid="{00000000-0005-0000-0000-0000C6590000}"/>
    <cellStyle name="Обычный 53 3 2 2 2 2 5 2 2" xfId="23023" xr:uid="{00000000-0005-0000-0000-0000C7590000}"/>
    <cellStyle name="Обычный 53 3 2 2 2 2 5 3" xfId="23024" xr:uid="{00000000-0005-0000-0000-0000C8590000}"/>
    <cellStyle name="Обычный 53 3 2 2 2 2 6" xfId="23025" xr:uid="{00000000-0005-0000-0000-0000C9590000}"/>
    <cellStyle name="Обычный 53 3 2 2 2 2 6 2" xfId="23026" xr:uid="{00000000-0005-0000-0000-0000CA590000}"/>
    <cellStyle name="Обычный 53 3 2 2 2 2 6 2 2" xfId="23027" xr:uid="{00000000-0005-0000-0000-0000CB590000}"/>
    <cellStyle name="Обычный 53 3 2 2 2 2 6 3" xfId="23028" xr:uid="{00000000-0005-0000-0000-0000CC590000}"/>
    <cellStyle name="Обычный 53 3 2 2 2 2 7" xfId="23029" xr:uid="{00000000-0005-0000-0000-0000CD590000}"/>
    <cellStyle name="Обычный 53 3 2 2 2 2 7 2" xfId="23030" xr:uid="{00000000-0005-0000-0000-0000CE590000}"/>
    <cellStyle name="Обычный 53 3 2 2 2 2 7 2 2" xfId="23031" xr:uid="{00000000-0005-0000-0000-0000CF590000}"/>
    <cellStyle name="Обычный 53 3 2 2 2 2 7 3" xfId="23032" xr:uid="{00000000-0005-0000-0000-0000D0590000}"/>
    <cellStyle name="Обычный 53 3 2 2 2 2 8" xfId="23033" xr:uid="{00000000-0005-0000-0000-0000D1590000}"/>
    <cellStyle name="Обычный 53 3 2 2 2 2 8 2" xfId="23034" xr:uid="{00000000-0005-0000-0000-0000D2590000}"/>
    <cellStyle name="Обычный 53 3 2 2 2 2 8 2 2" xfId="23035" xr:uid="{00000000-0005-0000-0000-0000D3590000}"/>
    <cellStyle name="Обычный 53 3 2 2 2 2 8 3" xfId="23036" xr:uid="{00000000-0005-0000-0000-0000D4590000}"/>
    <cellStyle name="Обычный 53 3 2 2 2 2 9" xfId="23037" xr:uid="{00000000-0005-0000-0000-0000D5590000}"/>
    <cellStyle name="Обычный 53 3 2 2 2 2 9 2" xfId="23038" xr:uid="{00000000-0005-0000-0000-0000D6590000}"/>
    <cellStyle name="Обычный 53 3 2 2 2 3" xfId="23039" xr:uid="{00000000-0005-0000-0000-0000D7590000}"/>
    <cellStyle name="Обычный 53 3 2 2 2 3 2" xfId="23040" xr:uid="{00000000-0005-0000-0000-0000D8590000}"/>
    <cellStyle name="Обычный 53 3 2 2 2 3 2 2" xfId="23041" xr:uid="{00000000-0005-0000-0000-0000D9590000}"/>
    <cellStyle name="Обычный 53 3 2 2 2 3 2 2 2" xfId="23042" xr:uid="{00000000-0005-0000-0000-0000DA590000}"/>
    <cellStyle name="Обычный 53 3 2 2 2 3 2 2 2 2" xfId="23043" xr:uid="{00000000-0005-0000-0000-0000DB590000}"/>
    <cellStyle name="Обычный 53 3 2 2 2 3 2 2 3" xfId="23044" xr:uid="{00000000-0005-0000-0000-0000DC590000}"/>
    <cellStyle name="Обычный 53 3 2 2 2 3 2 3" xfId="23045" xr:uid="{00000000-0005-0000-0000-0000DD590000}"/>
    <cellStyle name="Обычный 53 3 2 2 2 3 2 3 2" xfId="23046" xr:uid="{00000000-0005-0000-0000-0000DE590000}"/>
    <cellStyle name="Обычный 53 3 2 2 2 3 2 3 2 2" xfId="23047" xr:uid="{00000000-0005-0000-0000-0000DF590000}"/>
    <cellStyle name="Обычный 53 3 2 2 2 3 2 3 3" xfId="23048" xr:uid="{00000000-0005-0000-0000-0000E0590000}"/>
    <cellStyle name="Обычный 53 3 2 2 2 3 2 4" xfId="23049" xr:uid="{00000000-0005-0000-0000-0000E1590000}"/>
    <cellStyle name="Обычный 53 3 2 2 2 3 2 4 2" xfId="23050" xr:uid="{00000000-0005-0000-0000-0000E2590000}"/>
    <cellStyle name="Обычный 53 3 2 2 2 3 2 4 2 2" xfId="23051" xr:uid="{00000000-0005-0000-0000-0000E3590000}"/>
    <cellStyle name="Обычный 53 3 2 2 2 3 2 4 3" xfId="23052" xr:uid="{00000000-0005-0000-0000-0000E4590000}"/>
    <cellStyle name="Обычный 53 3 2 2 2 3 2 5" xfId="23053" xr:uid="{00000000-0005-0000-0000-0000E5590000}"/>
    <cellStyle name="Обычный 53 3 2 2 2 3 2 5 2" xfId="23054" xr:uid="{00000000-0005-0000-0000-0000E6590000}"/>
    <cellStyle name="Обычный 53 3 2 2 2 3 2 6" xfId="23055" xr:uid="{00000000-0005-0000-0000-0000E7590000}"/>
    <cellStyle name="Обычный 53 3 2 2 2 3 3" xfId="23056" xr:uid="{00000000-0005-0000-0000-0000E8590000}"/>
    <cellStyle name="Обычный 53 3 2 2 2 3 3 2" xfId="23057" xr:uid="{00000000-0005-0000-0000-0000E9590000}"/>
    <cellStyle name="Обычный 53 3 2 2 2 3 3 2 2" xfId="23058" xr:uid="{00000000-0005-0000-0000-0000EA590000}"/>
    <cellStyle name="Обычный 53 3 2 2 2 3 3 2 2 2" xfId="23059" xr:uid="{00000000-0005-0000-0000-0000EB590000}"/>
    <cellStyle name="Обычный 53 3 2 2 2 3 3 2 3" xfId="23060" xr:uid="{00000000-0005-0000-0000-0000EC590000}"/>
    <cellStyle name="Обычный 53 3 2 2 2 3 3 3" xfId="23061" xr:uid="{00000000-0005-0000-0000-0000ED590000}"/>
    <cellStyle name="Обычный 53 3 2 2 2 3 3 3 2" xfId="23062" xr:uid="{00000000-0005-0000-0000-0000EE590000}"/>
    <cellStyle name="Обычный 53 3 2 2 2 3 3 4" xfId="23063" xr:uid="{00000000-0005-0000-0000-0000EF590000}"/>
    <cellStyle name="Обычный 53 3 2 2 2 3 4" xfId="23064" xr:uid="{00000000-0005-0000-0000-0000F0590000}"/>
    <cellStyle name="Обычный 53 3 2 2 2 3 4 2" xfId="23065" xr:uid="{00000000-0005-0000-0000-0000F1590000}"/>
    <cellStyle name="Обычный 53 3 2 2 2 3 4 2 2" xfId="23066" xr:uid="{00000000-0005-0000-0000-0000F2590000}"/>
    <cellStyle name="Обычный 53 3 2 2 2 3 4 3" xfId="23067" xr:uid="{00000000-0005-0000-0000-0000F3590000}"/>
    <cellStyle name="Обычный 53 3 2 2 2 3 5" xfId="23068" xr:uid="{00000000-0005-0000-0000-0000F4590000}"/>
    <cellStyle name="Обычный 53 3 2 2 2 3 5 2" xfId="23069" xr:uid="{00000000-0005-0000-0000-0000F5590000}"/>
    <cellStyle name="Обычный 53 3 2 2 2 3 5 2 2" xfId="23070" xr:uid="{00000000-0005-0000-0000-0000F6590000}"/>
    <cellStyle name="Обычный 53 3 2 2 2 3 5 3" xfId="23071" xr:uid="{00000000-0005-0000-0000-0000F7590000}"/>
    <cellStyle name="Обычный 53 3 2 2 2 3 6" xfId="23072" xr:uid="{00000000-0005-0000-0000-0000F8590000}"/>
    <cellStyle name="Обычный 53 3 2 2 2 3 6 2" xfId="23073" xr:uid="{00000000-0005-0000-0000-0000F9590000}"/>
    <cellStyle name="Обычный 53 3 2 2 2 3 6 2 2" xfId="23074" xr:uid="{00000000-0005-0000-0000-0000FA590000}"/>
    <cellStyle name="Обычный 53 3 2 2 2 3 6 3" xfId="23075" xr:uid="{00000000-0005-0000-0000-0000FB590000}"/>
    <cellStyle name="Обычный 53 3 2 2 2 3 7" xfId="23076" xr:uid="{00000000-0005-0000-0000-0000FC590000}"/>
    <cellStyle name="Обычный 53 3 2 2 2 3 7 2" xfId="23077" xr:uid="{00000000-0005-0000-0000-0000FD590000}"/>
    <cellStyle name="Обычный 53 3 2 2 2 3 7 2 2" xfId="23078" xr:uid="{00000000-0005-0000-0000-0000FE590000}"/>
    <cellStyle name="Обычный 53 3 2 2 2 3 7 3" xfId="23079" xr:uid="{00000000-0005-0000-0000-0000FF590000}"/>
    <cellStyle name="Обычный 53 3 2 2 2 3 8" xfId="23080" xr:uid="{00000000-0005-0000-0000-0000005A0000}"/>
    <cellStyle name="Обычный 53 3 2 2 2 3 8 2" xfId="23081" xr:uid="{00000000-0005-0000-0000-0000015A0000}"/>
    <cellStyle name="Обычный 53 3 2 2 2 3 9" xfId="23082" xr:uid="{00000000-0005-0000-0000-0000025A0000}"/>
    <cellStyle name="Обычный 53 3 2 2 2 4" xfId="23083" xr:uid="{00000000-0005-0000-0000-0000035A0000}"/>
    <cellStyle name="Обычный 53 3 2 2 2 4 2" xfId="23084" xr:uid="{00000000-0005-0000-0000-0000045A0000}"/>
    <cellStyle name="Обычный 53 3 2 2 2 4 2 2" xfId="23085" xr:uid="{00000000-0005-0000-0000-0000055A0000}"/>
    <cellStyle name="Обычный 53 3 2 2 2 4 2 2 2" xfId="23086" xr:uid="{00000000-0005-0000-0000-0000065A0000}"/>
    <cellStyle name="Обычный 53 3 2 2 2 4 2 3" xfId="23087" xr:uid="{00000000-0005-0000-0000-0000075A0000}"/>
    <cellStyle name="Обычный 53 3 2 2 2 4 3" xfId="23088" xr:uid="{00000000-0005-0000-0000-0000085A0000}"/>
    <cellStyle name="Обычный 53 3 2 2 2 4 3 2" xfId="23089" xr:uid="{00000000-0005-0000-0000-0000095A0000}"/>
    <cellStyle name="Обычный 53 3 2 2 2 4 3 2 2" xfId="23090" xr:uid="{00000000-0005-0000-0000-00000A5A0000}"/>
    <cellStyle name="Обычный 53 3 2 2 2 4 3 3" xfId="23091" xr:uid="{00000000-0005-0000-0000-00000B5A0000}"/>
    <cellStyle name="Обычный 53 3 2 2 2 4 4" xfId="23092" xr:uid="{00000000-0005-0000-0000-00000C5A0000}"/>
    <cellStyle name="Обычный 53 3 2 2 2 4 4 2" xfId="23093" xr:uid="{00000000-0005-0000-0000-00000D5A0000}"/>
    <cellStyle name="Обычный 53 3 2 2 2 4 4 2 2" xfId="23094" xr:uid="{00000000-0005-0000-0000-00000E5A0000}"/>
    <cellStyle name="Обычный 53 3 2 2 2 4 4 3" xfId="23095" xr:uid="{00000000-0005-0000-0000-00000F5A0000}"/>
    <cellStyle name="Обычный 53 3 2 2 2 4 5" xfId="23096" xr:uid="{00000000-0005-0000-0000-0000105A0000}"/>
    <cellStyle name="Обычный 53 3 2 2 2 4 5 2" xfId="23097" xr:uid="{00000000-0005-0000-0000-0000115A0000}"/>
    <cellStyle name="Обычный 53 3 2 2 2 4 6" xfId="23098" xr:uid="{00000000-0005-0000-0000-0000125A0000}"/>
    <cellStyle name="Обычный 53 3 2 2 2 5" xfId="23099" xr:uid="{00000000-0005-0000-0000-0000135A0000}"/>
    <cellStyle name="Обычный 53 3 2 2 2 5 2" xfId="23100" xr:uid="{00000000-0005-0000-0000-0000145A0000}"/>
    <cellStyle name="Обычный 53 3 2 2 2 5 2 2" xfId="23101" xr:uid="{00000000-0005-0000-0000-0000155A0000}"/>
    <cellStyle name="Обычный 53 3 2 2 2 5 2 2 2" xfId="23102" xr:uid="{00000000-0005-0000-0000-0000165A0000}"/>
    <cellStyle name="Обычный 53 3 2 2 2 5 2 3" xfId="23103" xr:uid="{00000000-0005-0000-0000-0000175A0000}"/>
    <cellStyle name="Обычный 53 3 2 2 2 5 3" xfId="23104" xr:uid="{00000000-0005-0000-0000-0000185A0000}"/>
    <cellStyle name="Обычный 53 3 2 2 2 5 3 2" xfId="23105" xr:uid="{00000000-0005-0000-0000-0000195A0000}"/>
    <cellStyle name="Обычный 53 3 2 2 2 5 4" xfId="23106" xr:uid="{00000000-0005-0000-0000-00001A5A0000}"/>
    <cellStyle name="Обычный 53 3 2 2 2 6" xfId="23107" xr:uid="{00000000-0005-0000-0000-00001B5A0000}"/>
    <cellStyle name="Обычный 53 3 2 2 2 6 2" xfId="23108" xr:uid="{00000000-0005-0000-0000-00001C5A0000}"/>
    <cellStyle name="Обычный 53 3 2 2 2 6 2 2" xfId="23109" xr:uid="{00000000-0005-0000-0000-00001D5A0000}"/>
    <cellStyle name="Обычный 53 3 2 2 2 6 3" xfId="23110" xr:uid="{00000000-0005-0000-0000-00001E5A0000}"/>
    <cellStyle name="Обычный 53 3 2 2 2 7" xfId="23111" xr:uid="{00000000-0005-0000-0000-00001F5A0000}"/>
    <cellStyle name="Обычный 53 3 2 2 2 7 2" xfId="23112" xr:uid="{00000000-0005-0000-0000-0000205A0000}"/>
    <cellStyle name="Обычный 53 3 2 2 2 7 2 2" xfId="23113" xr:uid="{00000000-0005-0000-0000-0000215A0000}"/>
    <cellStyle name="Обычный 53 3 2 2 2 7 3" xfId="23114" xr:uid="{00000000-0005-0000-0000-0000225A0000}"/>
    <cellStyle name="Обычный 53 3 2 2 2 8" xfId="23115" xr:uid="{00000000-0005-0000-0000-0000235A0000}"/>
    <cellStyle name="Обычный 53 3 2 2 2 8 2" xfId="23116" xr:uid="{00000000-0005-0000-0000-0000245A0000}"/>
    <cellStyle name="Обычный 53 3 2 2 2 8 2 2" xfId="23117" xr:uid="{00000000-0005-0000-0000-0000255A0000}"/>
    <cellStyle name="Обычный 53 3 2 2 2 8 3" xfId="23118" xr:uid="{00000000-0005-0000-0000-0000265A0000}"/>
    <cellStyle name="Обычный 53 3 2 2 2 9" xfId="23119" xr:uid="{00000000-0005-0000-0000-0000275A0000}"/>
    <cellStyle name="Обычный 53 3 2 2 2 9 2" xfId="23120" xr:uid="{00000000-0005-0000-0000-0000285A0000}"/>
    <cellStyle name="Обычный 53 3 2 2 2 9 2 2" xfId="23121" xr:uid="{00000000-0005-0000-0000-0000295A0000}"/>
    <cellStyle name="Обычный 53 3 2 2 2 9 3" xfId="23122" xr:uid="{00000000-0005-0000-0000-00002A5A0000}"/>
    <cellStyle name="Обычный 53 3 2 2 3" xfId="23123" xr:uid="{00000000-0005-0000-0000-00002B5A0000}"/>
    <cellStyle name="Обычный 53 3 2 2 3 10" xfId="23124" xr:uid="{00000000-0005-0000-0000-00002C5A0000}"/>
    <cellStyle name="Обычный 53 3 2 2 3 2" xfId="23125" xr:uid="{00000000-0005-0000-0000-00002D5A0000}"/>
    <cellStyle name="Обычный 53 3 2 2 3 2 2" xfId="23126" xr:uid="{00000000-0005-0000-0000-00002E5A0000}"/>
    <cellStyle name="Обычный 53 3 2 2 3 2 2 2" xfId="23127" xr:uid="{00000000-0005-0000-0000-00002F5A0000}"/>
    <cellStyle name="Обычный 53 3 2 2 3 2 2 2 2" xfId="23128" xr:uid="{00000000-0005-0000-0000-0000305A0000}"/>
    <cellStyle name="Обычный 53 3 2 2 3 2 2 2 2 2" xfId="23129" xr:uid="{00000000-0005-0000-0000-0000315A0000}"/>
    <cellStyle name="Обычный 53 3 2 2 3 2 2 2 3" xfId="23130" xr:uid="{00000000-0005-0000-0000-0000325A0000}"/>
    <cellStyle name="Обычный 53 3 2 2 3 2 2 3" xfId="23131" xr:uid="{00000000-0005-0000-0000-0000335A0000}"/>
    <cellStyle name="Обычный 53 3 2 2 3 2 2 3 2" xfId="23132" xr:uid="{00000000-0005-0000-0000-0000345A0000}"/>
    <cellStyle name="Обычный 53 3 2 2 3 2 2 3 2 2" xfId="23133" xr:uid="{00000000-0005-0000-0000-0000355A0000}"/>
    <cellStyle name="Обычный 53 3 2 2 3 2 2 3 3" xfId="23134" xr:uid="{00000000-0005-0000-0000-0000365A0000}"/>
    <cellStyle name="Обычный 53 3 2 2 3 2 2 4" xfId="23135" xr:uid="{00000000-0005-0000-0000-0000375A0000}"/>
    <cellStyle name="Обычный 53 3 2 2 3 2 2 4 2" xfId="23136" xr:uid="{00000000-0005-0000-0000-0000385A0000}"/>
    <cellStyle name="Обычный 53 3 2 2 3 2 2 4 2 2" xfId="23137" xr:uid="{00000000-0005-0000-0000-0000395A0000}"/>
    <cellStyle name="Обычный 53 3 2 2 3 2 2 4 3" xfId="23138" xr:uid="{00000000-0005-0000-0000-00003A5A0000}"/>
    <cellStyle name="Обычный 53 3 2 2 3 2 2 5" xfId="23139" xr:uid="{00000000-0005-0000-0000-00003B5A0000}"/>
    <cellStyle name="Обычный 53 3 2 2 3 2 2 5 2" xfId="23140" xr:uid="{00000000-0005-0000-0000-00003C5A0000}"/>
    <cellStyle name="Обычный 53 3 2 2 3 2 2 6" xfId="23141" xr:uid="{00000000-0005-0000-0000-00003D5A0000}"/>
    <cellStyle name="Обычный 53 3 2 2 3 2 3" xfId="23142" xr:uid="{00000000-0005-0000-0000-00003E5A0000}"/>
    <cellStyle name="Обычный 53 3 2 2 3 2 3 2" xfId="23143" xr:uid="{00000000-0005-0000-0000-00003F5A0000}"/>
    <cellStyle name="Обычный 53 3 2 2 3 2 3 2 2" xfId="23144" xr:uid="{00000000-0005-0000-0000-0000405A0000}"/>
    <cellStyle name="Обычный 53 3 2 2 3 2 3 2 2 2" xfId="23145" xr:uid="{00000000-0005-0000-0000-0000415A0000}"/>
    <cellStyle name="Обычный 53 3 2 2 3 2 3 2 3" xfId="23146" xr:uid="{00000000-0005-0000-0000-0000425A0000}"/>
    <cellStyle name="Обычный 53 3 2 2 3 2 3 3" xfId="23147" xr:uid="{00000000-0005-0000-0000-0000435A0000}"/>
    <cellStyle name="Обычный 53 3 2 2 3 2 3 3 2" xfId="23148" xr:uid="{00000000-0005-0000-0000-0000445A0000}"/>
    <cellStyle name="Обычный 53 3 2 2 3 2 3 4" xfId="23149" xr:uid="{00000000-0005-0000-0000-0000455A0000}"/>
    <cellStyle name="Обычный 53 3 2 2 3 2 4" xfId="23150" xr:uid="{00000000-0005-0000-0000-0000465A0000}"/>
    <cellStyle name="Обычный 53 3 2 2 3 2 4 2" xfId="23151" xr:uid="{00000000-0005-0000-0000-0000475A0000}"/>
    <cellStyle name="Обычный 53 3 2 2 3 2 4 2 2" xfId="23152" xr:uid="{00000000-0005-0000-0000-0000485A0000}"/>
    <cellStyle name="Обычный 53 3 2 2 3 2 4 3" xfId="23153" xr:uid="{00000000-0005-0000-0000-0000495A0000}"/>
    <cellStyle name="Обычный 53 3 2 2 3 2 5" xfId="23154" xr:uid="{00000000-0005-0000-0000-00004A5A0000}"/>
    <cellStyle name="Обычный 53 3 2 2 3 2 5 2" xfId="23155" xr:uid="{00000000-0005-0000-0000-00004B5A0000}"/>
    <cellStyle name="Обычный 53 3 2 2 3 2 5 2 2" xfId="23156" xr:uid="{00000000-0005-0000-0000-00004C5A0000}"/>
    <cellStyle name="Обычный 53 3 2 2 3 2 5 3" xfId="23157" xr:uid="{00000000-0005-0000-0000-00004D5A0000}"/>
    <cellStyle name="Обычный 53 3 2 2 3 2 6" xfId="23158" xr:uid="{00000000-0005-0000-0000-00004E5A0000}"/>
    <cellStyle name="Обычный 53 3 2 2 3 2 6 2" xfId="23159" xr:uid="{00000000-0005-0000-0000-00004F5A0000}"/>
    <cellStyle name="Обычный 53 3 2 2 3 2 6 2 2" xfId="23160" xr:uid="{00000000-0005-0000-0000-0000505A0000}"/>
    <cellStyle name="Обычный 53 3 2 2 3 2 6 3" xfId="23161" xr:uid="{00000000-0005-0000-0000-0000515A0000}"/>
    <cellStyle name="Обычный 53 3 2 2 3 2 7" xfId="23162" xr:uid="{00000000-0005-0000-0000-0000525A0000}"/>
    <cellStyle name="Обычный 53 3 2 2 3 2 7 2" xfId="23163" xr:uid="{00000000-0005-0000-0000-0000535A0000}"/>
    <cellStyle name="Обычный 53 3 2 2 3 2 7 2 2" xfId="23164" xr:uid="{00000000-0005-0000-0000-0000545A0000}"/>
    <cellStyle name="Обычный 53 3 2 2 3 2 7 3" xfId="23165" xr:uid="{00000000-0005-0000-0000-0000555A0000}"/>
    <cellStyle name="Обычный 53 3 2 2 3 2 8" xfId="23166" xr:uid="{00000000-0005-0000-0000-0000565A0000}"/>
    <cellStyle name="Обычный 53 3 2 2 3 2 8 2" xfId="23167" xr:uid="{00000000-0005-0000-0000-0000575A0000}"/>
    <cellStyle name="Обычный 53 3 2 2 3 2 9" xfId="23168" xr:uid="{00000000-0005-0000-0000-0000585A0000}"/>
    <cellStyle name="Обычный 53 3 2 2 3 3" xfId="23169" xr:uid="{00000000-0005-0000-0000-0000595A0000}"/>
    <cellStyle name="Обычный 53 3 2 2 3 3 2" xfId="23170" xr:uid="{00000000-0005-0000-0000-00005A5A0000}"/>
    <cellStyle name="Обычный 53 3 2 2 3 3 2 2" xfId="23171" xr:uid="{00000000-0005-0000-0000-00005B5A0000}"/>
    <cellStyle name="Обычный 53 3 2 2 3 3 2 2 2" xfId="23172" xr:uid="{00000000-0005-0000-0000-00005C5A0000}"/>
    <cellStyle name="Обычный 53 3 2 2 3 3 2 3" xfId="23173" xr:uid="{00000000-0005-0000-0000-00005D5A0000}"/>
    <cellStyle name="Обычный 53 3 2 2 3 3 3" xfId="23174" xr:uid="{00000000-0005-0000-0000-00005E5A0000}"/>
    <cellStyle name="Обычный 53 3 2 2 3 3 3 2" xfId="23175" xr:uid="{00000000-0005-0000-0000-00005F5A0000}"/>
    <cellStyle name="Обычный 53 3 2 2 3 3 3 2 2" xfId="23176" xr:uid="{00000000-0005-0000-0000-0000605A0000}"/>
    <cellStyle name="Обычный 53 3 2 2 3 3 3 3" xfId="23177" xr:uid="{00000000-0005-0000-0000-0000615A0000}"/>
    <cellStyle name="Обычный 53 3 2 2 3 3 4" xfId="23178" xr:uid="{00000000-0005-0000-0000-0000625A0000}"/>
    <cellStyle name="Обычный 53 3 2 2 3 3 4 2" xfId="23179" xr:uid="{00000000-0005-0000-0000-0000635A0000}"/>
    <cellStyle name="Обычный 53 3 2 2 3 3 4 2 2" xfId="23180" xr:uid="{00000000-0005-0000-0000-0000645A0000}"/>
    <cellStyle name="Обычный 53 3 2 2 3 3 4 3" xfId="23181" xr:uid="{00000000-0005-0000-0000-0000655A0000}"/>
    <cellStyle name="Обычный 53 3 2 2 3 3 5" xfId="23182" xr:uid="{00000000-0005-0000-0000-0000665A0000}"/>
    <cellStyle name="Обычный 53 3 2 2 3 3 5 2" xfId="23183" xr:uid="{00000000-0005-0000-0000-0000675A0000}"/>
    <cellStyle name="Обычный 53 3 2 2 3 3 6" xfId="23184" xr:uid="{00000000-0005-0000-0000-0000685A0000}"/>
    <cellStyle name="Обычный 53 3 2 2 3 4" xfId="23185" xr:uid="{00000000-0005-0000-0000-0000695A0000}"/>
    <cellStyle name="Обычный 53 3 2 2 3 4 2" xfId="23186" xr:uid="{00000000-0005-0000-0000-00006A5A0000}"/>
    <cellStyle name="Обычный 53 3 2 2 3 4 2 2" xfId="23187" xr:uid="{00000000-0005-0000-0000-00006B5A0000}"/>
    <cellStyle name="Обычный 53 3 2 2 3 4 2 2 2" xfId="23188" xr:uid="{00000000-0005-0000-0000-00006C5A0000}"/>
    <cellStyle name="Обычный 53 3 2 2 3 4 2 3" xfId="23189" xr:uid="{00000000-0005-0000-0000-00006D5A0000}"/>
    <cellStyle name="Обычный 53 3 2 2 3 4 3" xfId="23190" xr:uid="{00000000-0005-0000-0000-00006E5A0000}"/>
    <cellStyle name="Обычный 53 3 2 2 3 4 3 2" xfId="23191" xr:uid="{00000000-0005-0000-0000-00006F5A0000}"/>
    <cellStyle name="Обычный 53 3 2 2 3 4 4" xfId="23192" xr:uid="{00000000-0005-0000-0000-0000705A0000}"/>
    <cellStyle name="Обычный 53 3 2 2 3 5" xfId="23193" xr:uid="{00000000-0005-0000-0000-0000715A0000}"/>
    <cellStyle name="Обычный 53 3 2 2 3 5 2" xfId="23194" xr:uid="{00000000-0005-0000-0000-0000725A0000}"/>
    <cellStyle name="Обычный 53 3 2 2 3 5 2 2" xfId="23195" xr:uid="{00000000-0005-0000-0000-0000735A0000}"/>
    <cellStyle name="Обычный 53 3 2 2 3 5 3" xfId="23196" xr:uid="{00000000-0005-0000-0000-0000745A0000}"/>
    <cellStyle name="Обычный 53 3 2 2 3 6" xfId="23197" xr:uid="{00000000-0005-0000-0000-0000755A0000}"/>
    <cellStyle name="Обычный 53 3 2 2 3 6 2" xfId="23198" xr:uid="{00000000-0005-0000-0000-0000765A0000}"/>
    <cellStyle name="Обычный 53 3 2 2 3 6 2 2" xfId="23199" xr:uid="{00000000-0005-0000-0000-0000775A0000}"/>
    <cellStyle name="Обычный 53 3 2 2 3 6 3" xfId="23200" xr:uid="{00000000-0005-0000-0000-0000785A0000}"/>
    <cellStyle name="Обычный 53 3 2 2 3 7" xfId="23201" xr:uid="{00000000-0005-0000-0000-0000795A0000}"/>
    <cellStyle name="Обычный 53 3 2 2 3 7 2" xfId="23202" xr:uid="{00000000-0005-0000-0000-00007A5A0000}"/>
    <cellStyle name="Обычный 53 3 2 2 3 7 2 2" xfId="23203" xr:uid="{00000000-0005-0000-0000-00007B5A0000}"/>
    <cellStyle name="Обычный 53 3 2 2 3 7 3" xfId="23204" xr:uid="{00000000-0005-0000-0000-00007C5A0000}"/>
    <cellStyle name="Обычный 53 3 2 2 3 8" xfId="23205" xr:uid="{00000000-0005-0000-0000-00007D5A0000}"/>
    <cellStyle name="Обычный 53 3 2 2 3 8 2" xfId="23206" xr:uid="{00000000-0005-0000-0000-00007E5A0000}"/>
    <cellStyle name="Обычный 53 3 2 2 3 8 2 2" xfId="23207" xr:uid="{00000000-0005-0000-0000-00007F5A0000}"/>
    <cellStyle name="Обычный 53 3 2 2 3 8 3" xfId="23208" xr:uid="{00000000-0005-0000-0000-0000805A0000}"/>
    <cellStyle name="Обычный 53 3 2 2 3 9" xfId="23209" xr:uid="{00000000-0005-0000-0000-0000815A0000}"/>
    <cellStyle name="Обычный 53 3 2 2 3 9 2" xfId="23210" xr:uid="{00000000-0005-0000-0000-0000825A0000}"/>
    <cellStyle name="Обычный 53 3 2 2 4" xfId="23211" xr:uid="{00000000-0005-0000-0000-0000835A0000}"/>
    <cellStyle name="Обычный 53 3 2 2 4 2" xfId="23212" xr:uid="{00000000-0005-0000-0000-0000845A0000}"/>
    <cellStyle name="Обычный 53 3 2 2 4 2 2" xfId="23213" xr:uid="{00000000-0005-0000-0000-0000855A0000}"/>
    <cellStyle name="Обычный 53 3 2 2 4 2 2 2" xfId="23214" xr:uid="{00000000-0005-0000-0000-0000865A0000}"/>
    <cellStyle name="Обычный 53 3 2 2 4 2 2 2 2" xfId="23215" xr:uid="{00000000-0005-0000-0000-0000875A0000}"/>
    <cellStyle name="Обычный 53 3 2 2 4 2 2 3" xfId="23216" xr:uid="{00000000-0005-0000-0000-0000885A0000}"/>
    <cellStyle name="Обычный 53 3 2 2 4 2 3" xfId="23217" xr:uid="{00000000-0005-0000-0000-0000895A0000}"/>
    <cellStyle name="Обычный 53 3 2 2 4 2 3 2" xfId="23218" xr:uid="{00000000-0005-0000-0000-00008A5A0000}"/>
    <cellStyle name="Обычный 53 3 2 2 4 2 3 2 2" xfId="23219" xr:uid="{00000000-0005-0000-0000-00008B5A0000}"/>
    <cellStyle name="Обычный 53 3 2 2 4 2 3 3" xfId="23220" xr:uid="{00000000-0005-0000-0000-00008C5A0000}"/>
    <cellStyle name="Обычный 53 3 2 2 4 2 4" xfId="23221" xr:uid="{00000000-0005-0000-0000-00008D5A0000}"/>
    <cellStyle name="Обычный 53 3 2 2 4 2 4 2" xfId="23222" xr:uid="{00000000-0005-0000-0000-00008E5A0000}"/>
    <cellStyle name="Обычный 53 3 2 2 4 2 4 2 2" xfId="23223" xr:uid="{00000000-0005-0000-0000-00008F5A0000}"/>
    <cellStyle name="Обычный 53 3 2 2 4 2 4 3" xfId="23224" xr:uid="{00000000-0005-0000-0000-0000905A0000}"/>
    <cellStyle name="Обычный 53 3 2 2 4 2 5" xfId="23225" xr:uid="{00000000-0005-0000-0000-0000915A0000}"/>
    <cellStyle name="Обычный 53 3 2 2 4 2 5 2" xfId="23226" xr:uid="{00000000-0005-0000-0000-0000925A0000}"/>
    <cellStyle name="Обычный 53 3 2 2 4 2 6" xfId="23227" xr:uid="{00000000-0005-0000-0000-0000935A0000}"/>
    <cellStyle name="Обычный 53 3 2 2 4 3" xfId="23228" xr:uid="{00000000-0005-0000-0000-0000945A0000}"/>
    <cellStyle name="Обычный 53 3 2 2 4 3 2" xfId="23229" xr:uid="{00000000-0005-0000-0000-0000955A0000}"/>
    <cellStyle name="Обычный 53 3 2 2 4 3 2 2" xfId="23230" xr:uid="{00000000-0005-0000-0000-0000965A0000}"/>
    <cellStyle name="Обычный 53 3 2 2 4 3 2 2 2" xfId="23231" xr:uid="{00000000-0005-0000-0000-0000975A0000}"/>
    <cellStyle name="Обычный 53 3 2 2 4 3 2 3" xfId="23232" xr:uid="{00000000-0005-0000-0000-0000985A0000}"/>
    <cellStyle name="Обычный 53 3 2 2 4 3 3" xfId="23233" xr:uid="{00000000-0005-0000-0000-0000995A0000}"/>
    <cellStyle name="Обычный 53 3 2 2 4 3 3 2" xfId="23234" xr:uid="{00000000-0005-0000-0000-00009A5A0000}"/>
    <cellStyle name="Обычный 53 3 2 2 4 3 4" xfId="23235" xr:uid="{00000000-0005-0000-0000-00009B5A0000}"/>
    <cellStyle name="Обычный 53 3 2 2 4 4" xfId="23236" xr:uid="{00000000-0005-0000-0000-00009C5A0000}"/>
    <cellStyle name="Обычный 53 3 2 2 4 4 2" xfId="23237" xr:uid="{00000000-0005-0000-0000-00009D5A0000}"/>
    <cellStyle name="Обычный 53 3 2 2 4 4 2 2" xfId="23238" xr:uid="{00000000-0005-0000-0000-00009E5A0000}"/>
    <cellStyle name="Обычный 53 3 2 2 4 4 3" xfId="23239" xr:uid="{00000000-0005-0000-0000-00009F5A0000}"/>
    <cellStyle name="Обычный 53 3 2 2 4 5" xfId="23240" xr:uid="{00000000-0005-0000-0000-0000A05A0000}"/>
    <cellStyle name="Обычный 53 3 2 2 4 5 2" xfId="23241" xr:uid="{00000000-0005-0000-0000-0000A15A0000}"/>
    <cellStyle name="Обычный 53 3 2 2 4 5 2 2" xfId="23242" xr:uid="{00000000-0005-0000-0000-0000A25A0000}"/>
    <cellStyle name="Обычный 53 3 2 2 4 5 3" xfId="23243" xr:uid="{00000000-0005-0000-0000-0000A35A0000}"/>
    <cellStyle name="Обычный 53 3 2 2 4 6" xfId="23244" xr:uid="{00000000-0005-0000-0000-0000A45A0000}"/>
    <cellStyle name="Обычный 53 3 2 2 4 6 2" xfId="23245" xr:uid="{00000000-0005-0000-0000-0000A55A0000}"/>
    <cellStyle name="Обычный 53 3 2 2 4 6 2 2" xfId="23246" xr:uid="{00000000-0005-0000-0000-0000A65A0000}"/>
    <cellStyle name="Обычный 53 3 2 2 4 6 3" xfId="23247" xr:uid="{00000000-0005-0000-0000-0000A75A0000}"/>
    <cellStyle name="Обычный 53 3 2 2 4 7" xfId="23248" xr:uid="{00000000-0005-0000-0000-0000A85A0000}"/>
    <cellStyle name="Обычный 53 3 2 2 4 7 2" xfId="23249" xr:uid="{00000000-0005-0000-0000-0000A95A0000}"/>
    <cellStyle name="Обычный 53 3 2 2 4 7 2 2" xfId="23250" xr:uid="{00000000-0005-0000-0000-0000AA5A0000}"/>
    <cellStyle name="Обычный 53 3 2 2 4 7 3" xfId="23251" xr:uid="{00000000-0005-0000-0000-0000AB5A0000}"/>
    <cellStyle name="Обычный 53 3 2 2 4 8" xfId="23252" xr:uid="{00000000-0005-0000-0000-0000AC5A0000}"/>
    <cellStyle name="Обычный 53 3 2 2 4 8 2" xfId="23253" xr:uid="{00000000-0005-0000-0000-0000AD5A0000}"/>
    <cellStyle name="Обычный 53 3 2 2 4 9" xfId="23254" xr:uid="{00000000-0005-0000-0000-0000AE5A0000}"/>
    <cellStyle name="Обычный 53 3 2 2 5" xfId="23255" xr:uid="{00000000-0005-0000-0000-0000AF5A0000}"/>
    <cellStyle name="Обычный 53 3 2 2 5 2" xfId="23256" xr:uid="{00000000-0005-0000-0000-0000B05A0000}"/>
    <cellStyle name="Обычный 53 3 2 2 5 2 2" xfId="23257" xr:uid="{00000000-0005-0000-0000-0000B15A0000}"/>
    <cellStyle name="Обычный 53 3 2 2 5 2 2 2" xfId="23258" xr:uid="{00000000-0005-0000-0000-0000B25A0000}"/>
    <cellStyle name="Обычный 53 3 2 2 5 2 3" xfId="23259" xr:uid="{00000000-0005-0000-0000-0000B35A0000}"/>
    <cellStyle name="Обычный 53 3 2 2 5 3" xfId="23260" xr:uid="{00000000-0005-0000-0000-0000B45A0000}"/>
    <cellStyle name="Обычный 53 3 2 2 5 3 2" xfId="23261" xr:uid="{00000000-0005-0000-0000-0000B55A0000}"/>
    <cellStyle name="Обычный 53 3 2 2 5 3 2 2" xfId="23262" xr:uid="{00000000-0005-0000-0000-0000B65A0000}"/>
    <cellStyle name="Обычный 53 3 2 2 5 3 3" xfId="23263" xr:uid="{00000000-0005-0000-0000-0000B75A0000}"/>
    <cellStyle name="Обычный 53 3 2 2 5 4" xfId="23264" xr:uid="{00000000-0005-0000-0000-0000B85A0000}"/>
    <cellStyle name="Обычный 53 3 2 2 5 4 2" xfId="23265" xr:uid="{00000000-0005-0000-0000-0000B95A0000}"/>
    <cellStyle name="Обычный 53 3 2 2 5 4 2 2" xfId="23266" xr:uid="{00000000-0005-0000-0000-0000BA5A0000}"/>
    <cellStyle name="Обычный 53 3 2 2 5 4 3" xfId="23267" xr:uid="{00000000-0005-0000-0000-0000BB5A0000}"/>
    <cellStyle name="Обычный 53 3 2 2 5 5" xfId="23268" xr:uid="{00000000-0005-0000-0000-0000BC5A0000}"/>
    <cellStyle name="Обычный 53 3 2 2 5 5 2" xfId="23269" xr:uid="{00000000-0005-0000-0000-0000BD5A0000}"/>
    <cellStyle name="Обычный 53 3 2 2 5 6" xfId="23270" xr:uid="{00000000-0005-0000-0000-0000BE5A0000}"/>
    <cellStyle name="Обычный 53 3 2 2 6" xfId="23271" xr:uid="{00000000-0005-0000-0000-0000BF5A0000}"/>
    <cellStyle name="Обычный 53 3 2 2 6 2" xfId="23272" xr:uid="{00000000-0005-0000-0000-0000C05A0000}"/>
    <cellStyle name="Обычный 53 3 2 2 6 2 2" xfId="23273" xr:uid="{00000000-0005-0000-0000-0000C15A0000}"/>
    <cellStyle name="Обычный 53 3 2 2 6 2 2 2" xfId="23274" xr:uid="{00000000-0005-0000-0000-0000C25A0000}"/>
    <cellStyle name="Обычный 53 3 2 2 6 2 3" xfId="23275" xr:uid="{00000000-0005-0000-0000-0000C35A0000}"/>
    <cellStyle name="Обычный 53 3 2 2 6 3" xfId="23276" xr:uid="{00000000-0005-0000-0000-0000C45A0000}"/>
    <cellStyle name="Обычный 53 3 2 2 6 3 2" xfId="23277" xr:uid="{00000000-0005-0000-0000-0000C55A0000}"/>
    <cellStyle name="Обычный 53 3 2 2 6 4" xfId="23278" xr:uid="{00000000-0005-0000-0000-0000C65A0000}"/>
    <cellStyle name="Обычный 53 3 2 2 7" xfId="23279" xr:uid="{00000000-0005-0000-0000-0000C75A0000}"/>
    <cellStyle name="Обычный 53 3 2 2 7 2" xfId="23280" xr:uid="{00000000-0005-0000-0000-0000C85A0000}"/>
    <cellStyle name="Обычный 53 3 2 2 7 2 2" xfId="23281" xr:uid="{00000000-0005-0000-0000-0000C95A0000}"/>
    <cellStyle name="Обычный 53 3 2 2 7 3" xfId="23282" xr:uid="{00000000-0005-0000-0000-0000CA5A0000}"/>
    <cellStyle name="Обычный 53 3 2 2 8" xfId="23283" xr:uid="{00000000-0005-0000-0000-0000CB5A0000}"/>
    <cellStyle name="Обычный 53 3 2 2 8 2" xfId="23284" xr:uid="{00000000-0005-0000-0000-0000CC5A0000}"/>
    <cellStyle name="Обычный 53 3 2 2 8 2 2" xfId="23285" xr:uid="{00000000-0005-0000-0000-0000CD5A0000}"/>
    <cellStyle name="Обычный 53 3 2 2 8 3" xfId="23286" xr:uid="{00000000-0005-0000-0000-0000CE5A0000}"/>
    <cellStyle name="Обычный 53 3 2 2 9" xfId="23287" xr:uid="{00000000-0005-0000-0000-0000CF5A0000}"/>
    <cellStyle name="Обычный 53 3 2 2 9 2" xfId="23288" xr:uid="{00000000-0005-0000-0000-0000D05A0000}"/>
    <cellStyle name="Обычный 53 3 2 2 9 2 2" xfId="23289" xr:uid="{00000000-0005-0000-0000-0000D15A0000}"/>
    <cellStyle name="Обычный 53 3 2 2 9 3" xfId="23290" xr:uid="{00000000-0005-0000-0000-0000D25A0000}"/>
    <cellStyle name="Обычный 53 3 2 3" xfId="23291" xr:uid="{00000000-0005-0000-0000-0000D35A0000}"/>
    <cellStyle name="Обычный 53 3 2 3 10" xfId="23292" xr:uid="{00000000-0005-0000-0000-0000D45A0000}"/>
    <cellStyle name="Обычный 53 3 2 3 10 2" xfId="23293" xr:uid="{00000000-0005-0000-0000-0000D55A0000}"/>
    <cellStyle name="Обычный 53 3 2 3 10 2 2" xfId="23294" xr:uid="{00000000-0005-0000-0000-0000D65A0000}"/>
    <cellStyle name="Обычный 53 3 2 3 10 3" xfId="23295" xr:uid="{00000000-0005-0000-0000-0000D75A0000}"/>
    <cellStyle name="Обычный 53 3 2 3 11" xfId="23296" xr:uid="{00000000-0005-0000-0000-0000D85A0000}"/>
    <cellStyle name="Обычный 53 3 2 3 11 2" xfId="23297" xr:uid="{00000000-0005-0000-0000-0000D95A0000}"/>
    <cellStyle name="Обычный 53 3 2 3 12" xfId="23298" xr:uid="{00000000-0005-0000-0000-0000DA5A0000}"/>
    <cellStyle name="Обычный 53 3 2 3 2" xfId="23299" xr:uid="{00000000-0005-0000-0000-0000DB5A0000}"/>
    <cellStyle name="Обычный 53 3 2 3 2 10" xfId="23300" xr:uid="{00000000-0005-0000-0000-0000DC5A0000}"/>
    <cellStyle name="Обычный 53 3 2 3 2 2" xfId="23301" xr:uid="{00000000-0005-0000-0000-0000DD5A0000}"/>
    <cellStyle name="Обычный 53 3 2 3 2 2 2" xfId="23302" xr:uid="{00000000-0005-0000-0000-0000DE5A0000}"/>
    <cellStyle name="Обычный 53 3 2 3 2 2 2 2" xfId="23303" xr:uid="{00000000-0005-0000-0000-0000DF5A0000}"/>
    <cellStyle name="Обычный 53 3 2 3 2 2 2 2 2" xfId="23304" xr:uid="{00000000-0005-0000-0000-0000E05A0000}"/>
    <cellStyle name="Обычный 53 3 2 3 2 2 2 2 2 2" xfId="23305" xr:uid="{00000000-0005-0000-0000-0000E15A0000}"/>
    <cellStyle name="Обычный 53 3 2 3 2 2 2 2 3" xfId="23306" xr:uid="{00000000-0005-0000-0000-0000E25A0000}"/>
    <cellStyle name="Обычный 53 3 2 3 2 2 2 3" xfId="23307" xr:uid="{00000000-0005-0000-0000-0000E35A0000}"/>
    <cellStyle name="Обычный 53 3 2 3 2 2 2 3 2" xfId="23308" xr:uid="{00000000-0005-0000-0000-0000E45A0000}"/>
    <cellStyle name="Обычный 53 3 2 3 2 2 2 3 2 2" xfId="23309" xr:uid="{00000000-0005-0000-0000-0000E55A0000}"/>
    <cellStyle name="Обычный 53 3 2 3 2 2 2 3 3" xfId="23310" xr:uid="{00000000-0005-0000-0000-0000E65A0000}"/>
    <cellStyle name="Обычный 53 3 2 3 2 2 2 4" xfId="23311" xr:uid="{00000000-0005-0000-0000-0000E75A0000}"/>
    <cellStyle name="Обычный 53 3 2 3 2 2 2 4 2" xfId="23312" xr:uid="{00000000-0005-0000-0000-0000E85A0000}"/>
    <cellStyle name="Обычный 53 3 2 3 2 2 2 4 2 2" xfId="23313" xr:uid="{00000000-0005-0000-0000-0000E95A0000}"/>
    <cellStyle name="Обычный 53 3 2 3 2 2 2 4 3" xfId="23314" xr:uid="{00000000-0005-0000-0000-0000EA5A0000}"/>
    <cellStyle name="Обычный 53 3 2 3 2 2 2 5" xfId="23315" xr:uid="{00000000-0005-0000-0000-0000EB5A0000}"/>
    <cellStyle name="Обычный 53 3 2 3 2 2 2 5 2" xfId="23316" xr:uid="{00000000-0005-0000-0000-0000EC5A0000}"/>
    <cellStyle name="Обычный 53 3 2 3 2 2 2 6" xfId="23317" xr:uid="{00000000-0005-0000-0000-0000ED5A0000}"/>
    <cellStyle name="Обычный 53 3 2 3 2 2 3" xfId="23318" xr:uid="{00000000-0005-0000-0000-0000EE5A0000}"/>
    <cellStyle name="Обычный 53 3 2 3 2 2 3 2" xfId="23319" xr:uid="{00000000-0005-0000-0000-0000EF5A0000}"/>
    <cellStyle name="Обычный 53 3 2 3 2 2 3 2 2" xfId="23320" xr:uid="{00000000-0005-0000-0000-0000F05A0000}"/>
    <cellStyle name="Обычный 53 3 2 3 2 2 3 2 2 2" xfId="23321" xr:uid="{00000000-0005-0000-0000-0000F15A0000}"/>
    <cellStyle name="Обычный 53 3 2 3 2 2 3 2 3" xfId="23322" xr:uid="{00000000-0005-0000-0000-0000F25A0000}"/>
    <cellStyle name="Обычный 53 3 2 3 2 2 3 3" xfId="23323" xr:uid="{00000000-0005-0000-0000-0000F35A0000}"/>
    <cellStyle name="Обычный 53 3 2 3 2 2 3 3 2" xfId="23324" xr:uid="{00000000-0005-0000-0000-0000F45A0000}"/>
    <cellStyle name="Обычный 53 3 2 3 2 2 3 4" xfId="23325" xr:uid="{00000000-0005-0000-0000-0000F55A0000}"/>
    <cellStyle name="Обычный 53 3 2 3 2 2 4" xfId="23326" xr:uid="{00000000-0005-0000-0000-0000F65A0000}"/>
    <cellStyle name="Обычный 53 3 2 3 2 2 4 2" xfId="23327" xr:uid="{00000000-0005-0000-0000-0000F75A0000}"/>
    <cellStyle name="Обычный 53 3 2 3 2 2 4 2 2" xfId="23328" xr:uid="{00000000-0005-0000-0000-0000F85A0000}"/>
    <cellStyle name="Обычный 53 3 2 3 2 2 4 3" xfId="23329" xr:uid="{00000000-0005-0000-0000-0000F95A0000}"/>
    <cellStyle name="Обычный 53 3 2 3 2 2 5" xfId="23330" xr:uid="{00000000-0005-0000-0000-0000FA5A0000}"/>
    <cellStyle name="Обычный 53 3 2 3 2 2 5 2" xfId="23331" xr:uid="{00000000-0005-0000-0000-0000FB5A0000}"/>
    <cellStyle name="Обычный 53 3 2 3 2 2 5 2 2" xfId="23332" xr:uid="{00000000-0005-0000-0000-0000FC5A0000}"/>
    <cellStyle name="Обычный 53 3 2 3 2 2 5 3" xfId="23333" xr:uid="{00000000-0005-0000-0000-0000FD5A0000}"/>
    <cellStyle name="Обычный 53 3 2 3 2 2 6" xfId="23334" xr:uid="{00000000-0005-0000-0000-0000FE5A0000}"/>
    <cellStyle name="Обычный 53 3 2 3 2 2 6 2" xfId="23335" xr:uid="{00000000-0005-0000-0000-0000FF5A0000}"/>
    <cellStyle name="Обычный 53 3 2 3 2 2 6 2 2" xfId="23336" xr:uid="{00000000-0005-0000-0000-0000005B0000}"/>
    <cellStyle name="Обычный 53 3 2 3 2 2 6 3" xfId="23337" xr:uid="{00000000-0005-0000-0000-0000015B0000}"/>
    <cellStyle name="Обычный 53 3 2 3 2 2 7" xfId="23338" xr:uid="{00000000-0005-0000-0000-0000025B0000}"/>
    <cellStyle name="Обычный 53 3 2 3 2 2 7 2" xfId="23339" xr:uid="{00000000-0005-0000-0000-0000035B0000}"/>
    <cellStyle name="Обычный 53 3 2 3 2 2 7 2 2" xfId="23340" xr:uid="{00000000-0005-0000-0000-0000045B0000}"/>
    <cellStyle name="Обычный 53 3 2 3 2 2 7 3" xfId="23341" xr:uid="{00000000-0005-0000-0000-0000055B0000}"/>
    <cellStyle name="Обычный 53 3 2 3 2 2 8" xfId="23342" xr:uid="{00000000-0005-0000-0000-0000065B0000}"/>
    <cellStyle name="Обычный 53 3 2 3 2 2 8 2" xfId="23343" xr:uid="{00000000-0005-0000-0000-0000075B0000}"/>
    <cellStyle name="Обычный 53 3 2 3 2 2 9" xfId="23344" xr:uid="{00000000-0005-0000-0000-0000085B0000}"/>
    <cellStyle name="Обычный 53 3 2 3 2 3" xfId="23345" xr:uid="{00000000-0005-0000-0000-0000095B0000}"/>
    <cellStyle name="Обычный 53 3 2 3 2 3 2" xfId="23346" xr:uid="{00000000-0005-0000-0000-00000A5B0000}"/>
    <cellStyle name="Обычный 53 3 2 3 2 3 2 2" xfId="23347" xr:uid="{00000000-0005-0000-0000-00000B5B0000}"/>
    <cellStyle name="Обычный 53 3 2 3 2 3 2 2 2" xfId="23348" xr:uid="{00000000-0005-0000-0000-00000C5B0000}"/>
    <cellStyle name="Обычный 53 3 2 3 2 3 2 3" xfId="23349" xr:uid="{00000000-0005-0000-0000-00000D5B0000}"/>
    <cellStyle name="Обычный 53 3 2 3 2 3 3" xfId="23350" xr:uid="{00000000-0005-0000-0000-00000E5B0000}"/>
    <cellStyle name="Обычный 53 3 2 3 2 3 3 2" xfId="23351" xr:uid="{00000000-0005-0000-0000-00000F5B0000}"/>
    <cellStyle name="Обычный 53 3 2 3 2 3 3 2 2" xfId="23352" xr:uid="{00000000-0005-0000-0000-0000105B0000}"/>
    <cellStyle name="Обычный 53 3 2 3 2 3 3 3" xfId="23353" xr:uid="{00000000-0005-0000-0000-0000115B0000}"/>
    <cellStyle name="Обычный 53 3 2 3 2 3 4" xfId="23354" xr:uid="{00000000-0005-0000-0000-0000125B0000}"/>
    <cellStyle name="Обычный 53 3 2 3 2 3 4 2" xfId="23355" xr:uid="{00000000-0005-0000-0000-0000135B0000}"/>
    <cellStyle name="Обычный 53 3 2 3 2 3 4 2 2" xfId="23356" xr:uid="{00000000-0005-0000-0000-0000145B0000}"/>
    <cellStyle name="Обычный 53 3 2 3 2 3 4 3" xfId="23357" xr:uid="{00000000-0005-0000-0000-0000155B0000}"/>
    <cellStyle name="Обычный 53 3 2 3 2 3 5" xfId="23358" xr:uid="{00000000-0005-0000-0000-0000165B0000}"/>
    <cellStyle name="Обычный 53 3 2 3 2 3 5 2" xfId="23359" xr:uid="{00000000-0005-0000-0000-0000175B0000}"/>
    <cellStyle name="Обычный 53 3 2 3 2 3 6" xfId="23360" xr:uid="{00000000-0005-0000-0000-0000185B0000}"/>
    <cellStyle name="Обычный 53 3 2 3 2 4" xfId="23361" xr:uid="{00000000-0005-0000-0000-0000195B0000}"/>
    <cellStyle name="Обычный 53 3 2 3 2 4 2" xfId="23362" xr:uid="{00000000-0005-0000-0000-00001A5B0000}"/>
    <cellStyle name="Обычный 53 3 2 3 2 4 2 2" xfId="23363" xr:uid="{00000000-0005-0000-0000-00001B5B0000}"/>
    <cellStyle name="Обычный 53 3 2 3 2 4 2 2 2" xfId="23364" xr:uid="{00000000-0005-0000-0000-00001C5B0000}"/>
    <cellStyle name="Обычный 53 3 2 3 2 4 2 3" xfId="23365" xr:uid="{00000000-0005-0000-0000-00001D5B0000}"/>
    <cellStyle name="Обычный 53 3 2 3 2 4 3" xfId="23366" xr:uid="{00000000-0005-0000-0000-00001E5B0000}"/>
    <cellStyle name="Обычный 53 3 2 3 2 4 3 2" xfId="23367" xr:uid="{00000000-0005-0000-0000-00001F5B0000}"/>
    <cellStyle name="Обычный 53 3 2 3 2 4 4" xfId="23368" xr:uid="{00000000-0005-0000-0000-0000205B0000}"/>
    <cellStyle name="Обычный 53 3 2 3 2 5" xfId="23369" xr:uid="{00000000-0005-0000-0000-0000215B0000}"/>
    <cellStyle name="Обычный 53 3 2 3 2 5 2" xfId="23370" xr:uid="{00000000-0005-0000-0000-0000225B0000}"/>
    <cellStyle name="Обычный 53 3 2 3 2 5 2 2" xfId="23371" xr:uid="{00000000-0005-0000-0000-0000235B0000}"/>
    <cellStyle name="Обычный 53 3 2 3 2 5 3" xfId="23372" xr:uid="{00000000-0005-0000-0000-0000245B0000}"/>
    <cellStyle name="Обычный 53 3 2 3 2 6" xfId="23373" xr:uid="{00000000-0005-0000-0000-0000255B0000}"/>
    <cellStyle name="Обычный 53 3 2 3 2 6 2" xfId="23374" xr:uid="{00000000-0005-0000-0000-0000265B0000}"/>
    <cellStyle name="Обычный 53 3 2 3 2 6 2 2" xfId="23375" xr:uid="{00000000-0005-0000-0000-0000275B0000}"/>
    <cellStyle name="Обычный 53 3 2 3 2 6 3" xfId="23376" xr:uid="{00000000-0005-0000-0000-0000285B0000}"/>
    <cellStyle name="Обычный 53 3 2 3 2 7" xfId="23377" xr:uid="{00000000-0005-0000-0000-0000295B0000}"/>
    <cellStyle name="Обычный 53 3 2 3 2 7 2" xfId="23378" xr:uid="{00000000-0005-0000-0000-00002A5B0000}"/>
    <cellStyle name="Обычный 53 3 2 3 2 7 2 2" xfId="23379" xr:uid="{00000000-0005-0000-0000-00002B5B0000}"/>
    <cellStyle name="Обычный 53 3 2 3 2 7 3" xfId="23380" xr:uid="{00000000-0005-0000-0000-00002C5B0000}"/>
    <cellStyle name="Обычный 53 3 2 3 2 8" xfId="23381" xr:uid="{00000000-0005-0000-0000-00002D5B0000}"/>
    <cellStyle name="Обычный 53 3 2 3 2 8 2" xfId="23382" xr:uid="{00000000-0005-0000-0000-00002E5B0000}"/>
    <cellStyle name="Обычный 53 3 2 3 2 8 2 2" xfId="23383" xr:uid="{00000000-0005-0000-0000-00002F5B0000}"/>
    <cellStyle name="Обычный 53 3 2 3 2 8 3" xfId="23384" xr:uid="{00000000-0005-0000-0000-0000305B0000}"/>
    <cellStyle name="Обычный 53 3 2 3 2 9" xfId="23385" xr:uid="{00000000-0005-0000-0000-0000315B0000}"/>
    <cellStyle name="Обычный 53 3 2 3 2 9 2" xfId="23386" xr:uid="{00000000-0005-0000-0000-0000325B0000}"/>
    <cellStyle name="Обычный 53 3 2 3 3" xfId="23387" xr:uid="{00000000-0005-0000-0000-0000335B0000}"/>
    <cellStyle name="Обычный 53 3 2 3 3 2" xfId="23388" xr:uid="{00000000-0005-0000-0000-0000345B0000}"/>
    <cellStyle name="Обычный 53 3 2 3 3 2 2" xfId="23389" xr:uid="{00000000-0005-0000-0000-0000355B0000}"/>
    <cellStyle name="Обычный 53 3 2 3 3 2 2 2" xfId="23390" xr:uid="{00000000-0005-0000-0000-0000365B0000}"/>
    <cellStyle name="Обычный 53 3 2 3 3 2 2 2 2" xfId="23391" xr:uid="{00000000-0005-0000-0000-0000375B0000}"/>
    <cellStyle name="Обычный 53 3 2 3 3 2 2 3" xfId="23392" xr:uid="{00000000-0005-0000-0000-0000385B0000}"/>
    <cellStyle name="Обычный 53 3 2 3 3 2 3" xfId="23393" xr:uid="{00000000-0005-0000-0000-0000395B0000}"/>
    <cellStyle name="Обычный 53 3 2 3 3 2 3 2" xfId="23394" xr:uid="{00000000-0005-0000-0000-00003A5B0000}"/>
    <cellStyle name="Обычный 53 3 2 3 3 2 3 2 2" xfId="23395" xr:uid="{00000000-0005-0000-0000-00003B5B0000}"/>
    <cellStyle name="Обычный 53 3 2 3 3 2 3 3" xfId="23396" xr:uid="{00000000-0005-0000-0000-00003C5B0000}"/>
    <cellStyle name="Обычный 53 3 2 3 3 2 4" xfId="23397" xr:uid="{00000000-0005-0000-0000-00003D5B0000}"/>
    <cellStyle name="Обычный 53 3 2 3 3 2 4 2" xfId="23398" xr:uid="{00000000-0005-0000-0000-00003E5B0000}"/>
    <cellStyle name="Обычный 53 3 2 3 3 2 4 2 2" xfId="23399" xr:uid="{00000000-0005-0000-0000-00003F5B0000}"/>
    <cellStyle name="Обычный 53 3 2 3 3 2 4 3" xfId="23400" xr:uid="{00000000-0005-0000-0000-0000405B0000}"/>
    <cellStyle name="Обычный 53 3 2 3 3 2 5" xfId="23401" xr:uid="{00000000-0005-0000-0000-0000415B0000}"/>
    <cellStyle name="Обычный 53 3 2 3 3 2 5 2" xfId="23402" xr:uid="{00000000-0005-0000-0000-0000425B0000}"/>
    <cellStyle name="Обычный 53 3 2 3 3 2 6" xfId="23403" xr:uid="{00000000-0005-0000-0000-0000435B0000}"/>
    <cellStyle name="Обычный 53 3 2 3 3 3" xfId="23404" xr:uid="{00000000-0005-0000-0000-0000445B0000}"/>
    <cellStyle name="Обычный 53 3 2 3 3 3 2" xfId="23405" xr:uid="{00000000-0005-0000-0000-0000455B0000}"/>
    <cellStyle name="Обычный 53 3 2 3 3 3 2 2" xfId="23406" xr:uid="{00000000-0005-0000-0000-0000465B0000}"/>
    <cellStyle name="Обычный 53 3 2 3 3 3 2 2 2" xfId="23407" xr:uid="{00000000-0005-0000-0000-0000475B0000}"/>
    <cellStyle name="Обычный 53 3 2 3 3 3 2 3" xfId="23408" xr:uid="{00000000-0005-0000-0000-0000485B0000}"/>
    <cellStyle name="Обычный 53 3 2 3 3 3 3" xfId="23409" xr:uid="{00000000-0005-0000-0000-0000495B0000}"/>
    <cellStyle name="Обычный 53 3 2 3 3 3 3 2" xfId="23410" xr:uid="{00000000-0005-0000-0000-00004A5B0000}"/>
    <cellStyle name="Обычный 53 3 2 3 3 3 4" xfId="23411" xr:uid="{00000000-0005-0000-0000-00004B5B0000}"/>
    <cellStyle name="Обычный 53 3 2 3 3 4" xfId="23412" xr:uid="{00000000-0005-0000-0000-00004C5B0000}"/>
    <cellStyle name="Обычный 53 3 2 3 3 4 2" xfId="23413" xr:uid="{00000000-0005-0000-0000-00004D5B0000}"/>
    <cellStyle name="Обычный 53 3 2 3 3 4 2 2" xfId="23414" xr:uid="{00000000-0005-0000-0000-00004E5B0000}"/>
    <cellStyle name="Обычный 53 3 2 3 3 4 3" xfId="23415" xr:uid="{00000000-0005-0000-0000-00004F5B0000}"/>
    <cellStyle name="Обычный 53 3 2 3 3 5" xfId="23416" xr:uid="{00000000-0005-0000-0000-0000505B0000}"/>
    <cellStyle name="Обычный 53 3 2 3 3 5 2" xfId="23417" xr:uid="{00000000-0005-0000-0000-0000515B0000}"/>
    <cellStyle name="Обычный 53 3 2 3 3 5 2 2" xfId="23418" xr:uid="{00000000-0005-0000-0000-0000525B0000}"/>
    <cellStyle name="Обычный 53 3 2 3 3 5 3" xfId="23419" xr:uid="{00000000-0005-0000-0000-0000535B0000}"/>
    <cellStyle name="Обычный 53 3 2 3 3 6" xfId="23420" xr:uid="{00000000-0005-0000-0000-0000545B0000}"/>
    <cellStyle name="Обычный 53 3 2 3 3 6 2" xfId="23421" xr:uid="{00000000-0005-0000-0000-0000555B0000}"/>
    <cellStyle name="Обычный 53 3 2 3 3 6 2 2" xfId="23422" xr:uid="{00000000-0005-0000-0000-0000565B0000}"/>
    <cellStyle name="Обычный 53 3 2 3 3 6 3" xfId="23423" xr:uid="{00000000-0005-0000-0000-0000575B0000}"/>
    <cellStyle name="Обычный 53 3 2 3 3 7" xfId="23424" xr:uid="{00000000-0005-0000-0000-0000585B0000}"/>
    <cellStyle name="Обычный 53 3 2 3 3 7 2" xfId="23425" xr:uid="{00000000-0005-0000-0000-0000595B0000}"/>
    <cellStyle name="Обычный 53 3 2 3 3 7 2 2" xfId="23426" xr:uid="{00000000-0005-0000-0000-00005A5B0000}"/>
    <cellStyle name="Обычный 53 3 2 3 3 7 3" xfId="23427" xr:uid="{00000000-0005-0000-0000-00005B5B0000}"/>
    <cellStyle name="Обычный 53 3 2 3 3 8" xfId="23428" xr:uid="{00000000-0005-0000-0000-00005C5B0000}"/>
    <cellStyle name="Обычный 53 3 2 3 3 8 2" xfId="23429" xr:uid="{00000000-0005-0000-0000-00005D5B0000}"/>
    <cellStyle name="Обычный 53 3 2 3 3 9" xfId="23430" xr:uid="{00000000-0005-0000-0000-00005E5B0000}"/>
    <cellStyle name="Обычный 53 3 2 3 4" xfId="23431" xr:uid="{00000000-0005-0000-0000-00005F5B0000}"/>
    <cellStyle name="Обычный 53 3 2 3 4 2" xfId="23432" xr:uid="{00000000-0005-0000-0000-0000605B0000}"/>
    <cellStyle name="Обычный 53 3 2 3 4 2 2" xfId="23433" xr:uid="{00000000-0005-0000-0000-0000615B0000}"/>
    <cellStyle name="Обычный 53 3 2 3 4 2 2 2" xfId="23434" xr:uid="{00000000-0005-0000-0000-0000625B0000}"/>
    <cellStyle name="Обычный 53 3 2 3 4 2 3" xfId="23435" xr:uid="{00000000-0005-0000-0000-0000635B0000}"/>
    <cellStyle name="Обычный 53 3 2 3 4 3" xfId="23436" xr:uid="{00000000-0005-0000-0000-0000645B0000}"/>
    <cellStyle name="Обычный 53 3 2 3 4 3 2" xfId="23437" xr:uid="{00000000-0005-0000-0000-0000655B0000}"/>
    <cellStyle name="Обычный 53 3 2 3 4 3 2 2" xfId="23438" xr:uid="{00000000-0005-0000-0000-0000665B0000}"/>
    <cellStyle name="Обычный 53 3 2 3 4 3 3" xfId="23439" xr:uid="{00000000-0005-0000-0000-0000675B0000}"/>
    <cellStyle name="Обычный 53 3 2 3 4 4" xfId="23440" xr:uid="{00000000-0005-0000-0000-0000685B0000}"/>
    <cellStyle name="Обычный 53 3 2 3 4 4 2" xfId="23441" xr:uid="{00000000-0005-0000-0000-0000695B0000}"/>
    <cellStyle name="Обычный 53 3 2 3 4 4 2 2" xfId="23442" xr:uid="{00000000-0005-0000-0000-00006A5B0000}"/>
    <cellStyle name="Обычный 53 3 2 3 4 4 3" xfId="23443" xr:uid="{00000000-0005-0000-0000-00006B5B0000}"/>
    <cellStyle name="Обычный 53 3 2 3 4 5" xfId="23444" xr:uid="{00000000-0005-0000-0000-00006C5B0000}"/>
    <cellStyle name="Обычный 53 3 2 3 4 5 2" xfId="23445" xr:uid="{00000000-0005-0000-0000-00006D5B0000}"/>
    <cellStyle name="Обычный 53 3 2 3 4 6" xfId="23446" xr:uid="{00000000-0005-0000-0000-00006E5B0000}"/>
    <cellStyle name="Обычный 53 3 2 3 5" xfId="23447" xr:uid="{00000000-0005-0000-0000-00006F5B0000}"/>
    <cellStyle name="Обычный 53 3 2 3 5 2" xfId="23448" xr:uid="{00000000-0005-0000-0000-0000705B0000}"/>
    <cellStyle name="Обычный 53 3 2 3 5 2 2" xfId="23449" xr:uid="{00000000-0005-0000-0000-0000715B0000}"/>
    <cellStyle name="Обычный 53 3 2 3 5 2 2 2" xfId="23450" xr:uid="{00000000-0005-0000-0000-0000725B0000}"/>
    <cellStyle name="Обычный 53 3 2 3 5 2 3" xfId="23451" xr:uid="{00000000-0005-0000-0000-0000735B0000}"/>
    <cellStyle name="Обычный 53 3 2 3 5 3" xfId="23452" xr:uid="{00000000-0005-0000-0000-0000745B0000}"/>
    <cellStyle name="Обычный 53 3 2 3 5 3 2" xfId="23453" xr:uid="{00000000-0005-0000-0000-0000755B0000}"/>
    <cellStyle name="Обычный 53 3 2 3 5 4" xfId="23454" xr:uid="{00000000-0005-0000-0000-0000765B0000}"/>
    <cellStyle name="Обычный 53 3 2 3 6" xfId="23455" xr:uid="{00000000-0005-0000-0000-0000775B0000}"/>
    <cellStyle name="Обычный 53 3 2 3 6 2" xfId="23456" xr:uid="{00000000-0005-0000-0000-0000785B0000}"/>
    <cellStyle name="Обычный 53 3 2 3 6 2 2" xfId="23457" xr:uid="{00000000-0005-0000-0000-0000795B0000}"/>
    <cellStyle name="Обычный 53 3 2 3 6 3" xfId="23458" xr:uid="{00000000-0005-0000-0000-00007A5B0000}"/>
    <cellStyle name="Обычный 53 3 2 3 7" xfId="23459" xr:uid="{00000000-0005-0000-0000-00007B5B0000}"/>
    <cellStyle name="Обычный 53 3 2 3 7 2" xfId="23460" xr:uid="{00000000-0005-0000-0000-00007C5B0000}"/>
    <cellStyle name="Обычный 53 3 2 3 7 2 2" xfId="23461" xr:uid="{00000000-0005-0000-0000-00007D5B0000}"/>
    <cellStyle name="Обычный 53 3 2 3 7 3" xfId="23462" xr:uid="{00000000-0005-0000-0000-00007E5B0000}"/>
    <cellStyle name="Обычный 53 3 2 3 8" xfId="23463" xr:uid="{00000000-0005-0000-0000-00007F5B0000}"/>
    <cellStyle name="Обычный 53 3 2 3 8 2" xfId="23464" xr:uid="{00000000-0005-0000-0000-0000805B0000}"/>
    <cellStyle name="Обычный 53 3 2 3 8 2 2" xfId="23465" xr:uid="{00000000-0005-0000-0000-0000815B0000}"/>
    <cellStyle name="Обычный 53 3 2 3 8 3" xfId="23466" xr:uid="{00000000-0005-0000-0000-0000825B0000}"/>
    <cellStyle name="Обычный 53 3 2 3 9" xfId="23467" xr:uid="{00000000-0005-0000-0000-0000835B0000}"/>
    <cellStyle name="Обычный 53 3 2 3 9 2" xfId="23468" xr:uid="{00000000-0005-0000-0000-0000845B0000}"/>
    <cellStyle name="Обычный 53 3 2 3 9 2 2" xfId="23469" xr:uid="{00000000-0005-0000-0000-0000855B0000}"/>
    <cellStyle name="Обычный 53 3 2 3 9 3" xfId="23470" xr:uid="{00000000-0005-0000-0000-0000865B0000}"/>
    <cellStyle name="Обычный 53 3 2 4" xfId="23471" xr:uid="{00000000-0005-0000-0000-0000875B0000}"/>
    <cellStyle name="Обычный 53 3 2 4 10" xfId="23472" xr:uid="{00000000-0005-0000-0000-0000885B0000}"/>
    <cellStyle name="Обычный 53 3 2 4 2" xfId="23473" xr:uid="{00000000-0005-0000-0000-0000895B0000}"/>
    <cellStyle name="Обычный 53 3 2 4 2 2" xfId="23474" xr:uid="{00000000-0005-0000-0000-00008A5B0000}"/>
    <cellStyle name="Обычный 53 3 2 4 2 2 2" xfId="23475" xr:uid="{00000000-0005-0000-0000-00008B5B0000}"/>
    <cellStyle name="Обычный 53 3 2 4 2 2 2 2" xfId="23476" xr:uid="{00000000-0005-0000-0000-00008C5B0000}"/>
    <cellStyle name="Обычный 53 3 2 4 2 2 2 2 2" xfId="23477" xr:uid="{00000000-0005-0000-0000-00008D5B0000}"/>
    <cellStyle name="Обычный 53 3 2 4 2 2 2 3" xfId="23478" xr:uid="{00000000-0005-0000-0000-00008E5B0000}"/>
    <cellStyle name="Обычный 53 3 2 4 2 2 3" xfId="23479" xr:uid="{00000000-0005-0000-0000-00008F5B0000}"/>
    <cellStyle name="Обычный 53 3 2 4 2 2 3 2" xfId="23480" xr:uid="{00000000-0005-0000-0000-0000905B0000}"/>
    <cellStyle name="Обычный 53 3 2 4 2 2 3 2 2" xfId="23481" xr:uid="{00000000-0005-0000-0000-0000915B0000}"/>
    <cellStyle name="Обычный 53 3 2 4 2 2 3 3" xfId="23482" xr:uid="{00000000-0005-0000-0000-0000925B0000}"/>
    <cellStyle name="Обычный 53 3 2 4 2 2 4" xfId="23483" xr:uid="{00000000-0005-0000-0000-0000935B0000}"/>
    <cellStyle name="Обычный 53 3 2 4 2 2 4 2" xfId="23484" xr:uid="{00000000-0005-0000-0000-0000945B0000}"/>
    <cellStyle name="Обычный 53 3 2 4 2 2 4 2 2" xfId="23485" xr:uid="{00000000-0005-0000-0000-0000955B0000}"/>
    <cellStyle name="Обычный 53 3 2 4 2 2 4 3" xfId="23486" xr:uid="{00000000-0005-0000-0000-0000965B0000}"/>
    <cellStyle name="Обычный 53 3 2 4 2 2 5" xfId="23487" xr:uid="{00000000-0005-0000-0000-0000975B0000}"/>
    <cellStyle name="Обычный 53 3 2 4 2 2 5 2" xfId="23488" xr:uid="{00000000-0005-0000-0000-0000985B0000}"/>
    <cellStyle name="Обычный 53 3 2 4 2 2 6" xfId="23489" xr:uid="{00000000-0005-0000-0000-0000995B0000}"/>
    <cellStyle name="Обычный 53 3 2 4 2 3" xfId="23490" xr:uid="{00000000-0005-0000-0000-00009A5B0000}"/>
    <cellStyle name="Обычный 53 3 2 4 2 3 2" xfId="23491" xr:uid="{00000000-0005-0000-0000-00009B5B0000}"/>
    <cellStyle name="Обычный 53 3 2 4 2 3 2 2" xfId="23492" xr:uid="{00000000-0005-0000-0000-00009C5B0000}"/>
    <cellStyle name="Обычный 53 3 2 4 2 3 2 2 2" xfId="23493" xr:uid="{00000000-0005-0000-0000-00009D5B0000}"/>
    <cellStyle name="Обычный 53 3 2 4 2 3 2 3" xfId="23494" xr:uid="{00000000-0005-0000-0000-00009E5B0000}"/>
    <cellStyle name="Обычный 53 3 2 4 2 3 3" xfId="23495" xr:uid="{00000000-0005-0000-0000-00009F5B0000}"/>
    <cellStyle name="Обычный 53 3 2 4 2 3 3 2" xfId="23496" xr:uid="{00000000-0005-0000-0000-0000A05B0000}"/>
    <cellStyle name="Обычный 53 3 2 4 2 3 4" xfId="23497" xr:uid="{00000000-0005-0000-0000-0000A15B0000}"/>
    <cellStyle name="Обычный 53 3 2 4 2 4" xfId="23498" xr:uid="{00000000-0005-0000-0000-0000A25B0000}"/>
    <cellStyle name="Обычный 53 3 2 4 2 4 2" xfId="23499" xr:uid="{00000000-0005-0000-0000-0000A35B0000}"/>
    <cellStyle name="Обычный 53 3 2 4 2 4 2 2" xfId="23500" xr:uid="{00000000-0005-0000-0000-0000A45B0000}"/>
    <cellStyle name="Обычный 53 3 2 4 2 4 3" xfId="23501" xr:uid="{00000000-0005-0000-0000-0000A55B0000}"/>
    <cellStyle name="Обычный 53 3 2 4 2 5" xfId="23502" xr:uid="{00000000-0005-0000-0000-0000A65B0000}"/>
    <cellStyle name="Обычный 53 3 2 4 2 5 2" xfId="23503" xr:uid="{00000000-0005-0000-0000-0000A75B0000}"/>
    <cellStyle name="Обычный 53 3 2 4 2 5 2 2" xfId="23504" xr:uid="{00000000-0005-0000-0000-0000A85B0000}"/>
    <cellStyle name="Обычный 53 3 2 4 2 5 3" xfId="23505" xr:uid="{00000000-0005-0000-0000-0000A95B0000}"/>
    <cellStyle name="Обычный 53 3 2 4 2 6" xfId="23506" xr:uid="{00000000-0005-0000-0000-0000AA5B0000}"/>
    <cellStyle name="Обычный 53 3 2 4 2 6 2" xfId="23507" xr:uid="{00000000-0005-0000-0000-0000AB5B0000}"/>
    <cellStyle name="Обычный 53 3 2 4 2 6 2 2" xfId="23508" xr:uid="{00000000-0005-0000-0000-0000AC5B0000}"/>
    <cellStyle name="Обычный 53 3 2 4 2 6 3" xfId="23509" xr:uid="{00000000-0005-0000-0000-0000AD5B0000}"/>
    <cellStyle name="Обычный 53 3 2 4 2 7" xfId="23510" xr:uid="{00000000-0005-0000-0000-0000AE5B0000}"/>
    <cellStyle name="Обычный 53 3 2 4 2 7 2" xfId="23511" xr:uid="{00000000-0005-0000-0000-0000AF5B0000}"/>
    <cellStyle name="Обычный 53 3 2 4 2 7 2 2" xfId="23512" xr:uid="{00000000-0005-0000-0000-0000B05B0000}"/>
    <cellStyle name="Обычный 53 3 2 4 2 7 3" xfId="23513" xr:uid="{00000000-0005-0000-0000-0000B15B0000}"/>
    <cellStyle name="Обычный 53 3 2 4 2 8" xfId="23514" xr:uid="{00000000-0005-0000-0000-0000B25B0000}"/>
    <cellStyle name="Обычный 53 3 2 4 2 8 2" xfId="23515" xr:uid="{00000000-0005-0000-0000-0000B35B0000}"/>
    <cellStyle name="Обычный 53 3 2 4 2 9" xfId="23516" xr:uid="{00000000-0005-0000-0000-0000B45B0000}"/>
    <cellStyle name="Обычный 53 3 2 4 3" xfId="23517" xr:uid="{00000000-0005-0000-0000-0000B55B0000}"/>
    <cellStyle name="Обычный 53 3 2 4 3 2" xfId="23518" xr:uid="{00000000-0005-0000-0000-0000B65B0000}"/>
    <cellStyle name="Обычный 53 3 2 4 3 2 2" xfId="23519" xr:uid="{00000000-0005-0000-0000-0000B75B0000}"/>
    <cellStyle name="Обычный 53 3 2 4 3 2 2 2" xfId="23520" xr:uid="{00000000-0005-0000-0000-0000B85B0000}"/>
    <cellStyle name="Обычный 53 3 2 4 3 2 3" xfId="23521" xr:uid="{00000000-0005-0000-0000-0000B95B0000}"/>
    <cellStyle name="Обычный 53 3 2 4 3 3" xfId="23522" xr:uid="{00000000-0005-0000-0000-0000BA5B0000}"/>
    <cellStyle name="Обычный 53 3 2 4 3 3 2" xfId="23523" xr:uid="{00000000-0005-0000-0000-0000BB5B0000}"/>
    <cellStyle name="Обычный 53 3 2 4 3 3 2 2" xfId="23524" xr:uid="{00000000-0005-0000-0000-0000BC5B0000}"/>
    <cellStyle name="Обычный 53 3 2 4 3 3 3" xfId="23525" xr:uid="{00000000-0005-0000-0000-0000BD5B0000}"/>
    <cellStyle name="Обычный 53 3 2 4 3 4" xfId="23526" xr:uid="{00000000-0005-0000-0000-0000BE5B0000}"/>
    <cellStyle name="Обычный 53 3 2 4 3 4 2" xfId="23527" xr:uid="{00000000-0005-0000-0000-0000BF5B0000}"/>
    <cellStyle name="Обычный 53 3 2 4 3 4 2 2" xfId="23528" xr:uid="{00000000-0005-0000-0000-0000C05B0000}"/>
    <cellStyle name="Обычный 53 3 2 4 3 4 3" xfId="23529" xr:uid="{00000000-0005-0000-0000-0000C15B0000}"/>
    <cellStyle name="Обычный 53 3 2 4 3 5" xfId="23530" xr:uid="{00000000-0005-0000-0000-0000C25B0000}"/>
    <cellStyle name="Обычный 53 3 2 4 3 5 2" xfId="23531" xr:uid="{00000000-0005-0000-0000-0000C35B0000}"/>
    <cellStyle name="Обычный 53 3 2 4 3 6" xfId="23532" xr:uid="{00000000-0005-0000-0000-0000C45B0000}"/>
    <cellStyle name="Обычный 53 3 2 4 4" xfId="23533" xr:uid="{00000000-0005-0000-0000-0000C55B0000}"/>
    <cellStyle name="Обычный 53 3 2 4 4 2" xfId="23534" xr:uid="{00000000-0005-0000-0000-0000C65B0000}"/>
    <cellStyle name="Обычный 53 3 2 4 4 2 2" xfId="23535" xr:uid="{00000000-0005-0000-0000-0000C75B0000}"/>
    <cellStyle name="Обычный 53 3 2 4 4 2 2 2" xfId="23536" xr:uid="{00000000-0005-0000-0000-0000C85B0000}"/>
    <cellStyle name="Обычный 53 3 2 4 4 2 3" xfId="23537" xr:uid="{00000000-0005-0000-0000-0000C95B0000}"/>
    <cellStyle name="Обычный 53 3 2 4 4 3" xfId="23538" xr:uid="{00000000-0005-0000-0000-0000CA5B0000}"/>
    <cellStyle name="Обычный 53 3 2 4 4 3 2" xfId="23539" xr:uid="{00000000-0005-0000-0000-0000CB5B0000}"/>
    <cellStyle name="Обычный 53 3 2 4 4 4" xfId="23540" xr:uid="{00000000-0005-0000-0000-0000CC5B0000}"/>
    <cellStyle name="Обычный 53 3 2 4 5" xfId="23541" xr:uid="{00000000-0005-0000-0000-0000CD5B0000}"/>
    <cellStyle name="Обычный 53 3 2 4 5 2" xfId="23542" xr:uid="{00000000-0005-0000-0000-0000CE5B0000}"/>
    <cellStyle name="Обычный 53 3 2 4 5 2 2" xfId="23543" xr:uid="{00000000-0005-0000-0000-0000CF5B0000}"/>
    <cellStyle name="Обычный 53 3 2 4 5 3" xfId="23544" xr:uid="{00000000-0005-0000-0000-0000D05B0000}"/>
    <cellStyle name="Обычный 53 3 2 4 6" xfId="23545" xr:uid="{00000000-0005-0000-0000-0000D15B0000}"/>
    <cellStyle name="Обычный 53 3 2 4 6 2" xfId="23546" xr:uid="{00000000-0005-0000-0000-0000D25B0000}"/>
    <cellStyle name="Обычный 53 3 2 4 6 2 2" xfId="23547" xr:uid="{00000000-0005-0000-0000-0000D35B0000}"/>
    <cellStyle name="Обычный 53 3 2 4 6 3" xfId="23548" xr:uid="{00000000-0005-0000-0000-0000D45B0000}"/>
    <cellStyle name="Обычный 53 3 2 4 7" xfId="23549" xr:uid="{00000000-0005-0000-0000-0000D55B0000}"/>
    <cellStyle name="Обычный 53 3 2 4 7 2" xfId="23550" xr:uid="{00000000-0005-0000-0000-0000D65B0000}"/>
    <cellStyle name="Обычный 53 3 2 4 7 2 2" xfId="23551" xr:uid="{00000000-0005-0000-0000-0000D75B0000}"/>
    <cellStyle name="Обычный 53 3 2 4 7 3" xfId="23552" xr:uid="{00000000-0005-0000-0000-0000D85B0000}"/>
    <cellStyle name="Обычный 53 3 2 4 8" xfId="23553" xr:uid="{00000000-0005-0000-0000-0000D95B0000}"/>
    <cellStyle name="Обычный 53 3 2 4 8 2" xfId="23554" xr:uid="{00000000-0005-0000-0000-0000DA5B0000}"/>
    <cellStyle name="Обычный 53 3 2 4 8 2 2" xfId="23555" xr:uid="{00000000-0005-0000-0000-0000DB5B0000}"/>
    <cellStyle name="Обычный 53 3 2 4 8 3" xfId="23556" xr:uid="{00000000-0005-0000-0000-0000DC5B0000}"/>
    <cellStyle name="Обычный 53 3 2 4 9" xfId="23557" xr:uid="{00000000-0005-0000-0000-0000DD5B0000}"/>
    <cellStyle name="Обычный 53 3 2 4 9 2" xfId="23558" xr:uid="{00000000-0005-0000-0000-0000DE5B0000}"/>
    <cellStyle name="Обычный 53 3 2 5" xfId="23559" xr:uid="{00000000-0005-0000-0000-0000DF5B0000}"/>
    <cellStyle name="Обычный 53 3 2 5 2" xfId="23560" xr:uid="{00000000-0005-0000-0000-0000E05B0000}"/>
    <cellStyle name="Обычный 53 3 2 5 2 2" xfId="23561" xr:uid="{00000000-0005-0000-0000-0000E15B0000}"/>
    <cellStyle name="Обычный 53 3 2 5 2 2 2" xfId="23562" xr:uid="{00000000-0005-0000-0000-0000E25B0000}"/>
    <cellStyle name="Обычный 53 3 2 5 2 2 2 2" xfId="23563" xr:uid="{00000000-0005-0000-0000-0000E35B0000}"/>
    <cellStyle name="Обычный 53 3 2 5 2 2 3" xfId="23564" xr:uid="{00000000-0005-0000-0000-0000E45B0000}"/>
    <cellStyle name="Обычный 53 3 2 5 2 3" xfId="23565" xr:uid="{00000000-0005-0000-0000-0000E55B0000}"/>
    <cellStyle name="Обычный 53 3 2 5 2 3 2" xfId="23566" xr:uid="{00000000-0005-0000-0000-0000E65B0000}"/>
    <cellStyle name="Обычный 53 3 2 5 2 3 2 2" xfId="23567" xr:uid="{00000000-0005-0000-0000-0000E75B0000}"/>
    <cellStyle name="Обычный 53 3 2 5 2 3 3" xfId="23568" xr:uid="{00000000-0005-0000-0000-0000E85B0000}"/>
    <cellStyle name="Обычный 53 3 2 5 2 4" xfId="23569" xr:uid="{00000000-0005-0000-0000-0000E95B0000}"/>
    <cellStyle name="Обычный 53 3 2 5 2 4 2" xfId="23570" xr:uid="{00000000-0005-0000-0000-0000EA5B0000}"/>
    <cellStyle name="Обычный 53 3 2 5 2 4 2 2" xfId="23571" xr:uid="{00000000-0005-0000-0000-0000EB5B0000}"/>
    <cellStyle name="Обычный 53 3 2 5 2 4 3" xfId="23572" xr:uid="{00000000-0005-0000-0000-0000EC5B0000}"/>
    <cellStyle name="Обычный 53 3 2 5 2 5" xfId="23573" xr:uid="{00000000-0005-0000-0000-0000ED5B0000}"/>
    <cellStyle name="Обычный 53 3 2 5 2 5 2" xfId="23574" xr:uid="{00000000-0005-0000-0000-0000EE5B0000}"/>
    <cellStyle name="Обычный 53 3 2 5 2 6" xfId="23575" xr:uid="{00000000-0005-0000-0000-0000EF5B0000}"/>
    <cellStyle name="Обычный 53 3 2 5 3" xfId="23576" xr:uid="{00000000-0005-0000-0000-0000F05B0000}"/>
    <cellStyle name="Обычный 53 3 2 5 3 2" xfId="23577" xr:uid="{00000000-0005-0000-0000-0000F15B0000}"/>
    <cellStyle name="Обычный 53 3 2 5 3 2 2" xfId="23578" xr:uid="{00000000-0005-0000-0000-0000F25B0000}"/>
    <cellStyle name="Обычный 53 3 2 5 3 2 2 2" xfId="23579" xr:uid="{00000000-0005-0000-0000-0000F35B0000}"/>
    <cellStyle name="Обычный 53 3 2 5 3 2 3" xfId="23580" xr:uid="{00000000-0005-0000-0000-0000F45B0000}"/>
    <cellStyle name="Обычный 53 3 2 5 3 3" xfId="23581" xr:uid="{00000000-0005-0000-0000-0000F55B0000}"/>
    <cellStyle name="Обычный 53 3 2 5 3 3 2" xfId="23582" xr:uid="{00000000-0005-0000-0000-0000F65B0000}"/>
    <cellStyle name="Обычный 53 3 2 5 3 4" xfId="23583" xr:uid="{00000000-0005-0000-0000-0000F75B0000}"/>
    <cellStyle name="Обычный 53 3 2 5 4" xfId="23584" xr:uid="{00000000-0005-0000-0000-0000F85B0000}"/>
    <cellStyle name="Обычный 53 3 2 5 4 2" xfId="23585" xr:uid="{00000000-0005-0000-0000-0000F95B0000}"/>
    <cellStyle name="Обычный 53 3 2 5 4 2 2" xfId="23586" xr:uid="{00000000-0005-0000-0000-0000FA5B0000}"/>
    <cellStyle name="Обычный 53 3 2 5 4 3" xfId="23587" xr:uid="{00000000-0005-0000-0000-0000FB5B0000}"/>
    <cellStyle name="Обычный 53 3 2 5 5" xfId="23588" xr:uid="{00000000-0005-0000-0000-0000FC5B0000}"/>
    <cellStyle name="Обычный 53 3 2 5 5 2" xfId="23589" xr:uid="{00000000-0005-0000-0000-0000FD5B0000}"/>
    <cellStyle name="Обычный 53 3 2 5 5 2 2" xfId="23590" xr:uid="{00000000-0005-0000-0000-0000FE5B0000}"/>
    <cellStyle name="Обычный 53 3 2 5 5 3" xfId="23591" xr:uid="{00000000-0005-0000-0000-0000FF5B0000}"/>
    <cellStyle name="Обычный 53 3 2 5 6" xfId="23592" xr:uid="{00000000-0005-0000-0000-0000005C0000}"/>
    <cellStyle name="Обычный 53 3 2 5 6 2" xfId="23593" xr:uid="{00000000-0005-0000-0000-0000015C0000}"/>
    <cellStyle name="Обычный 53 3 2 5 6 2 2" xfId="23594" xr:uid="{00000000-0005-0000-0000-0000025C0000}"/>
    <cellStyle name="Обычный 53 3 2 5 6 3" xfId="23595" xr:uid="{00000000-0005-0000-0000-0000035C0000}"/>
    <cellStyle name="Обычный 53 3 2 5 7" xfId="23596" xr:uid="{00000000-0005-0000-0000-0000045C0000}"/>
    <cellStyle name="Обычный 53 3 2 5 7 2" xfId="23597" xr:uid="{00000000-0005-0000-0000-0000055C0000}"/>
    <cellStyle name="Обычный 53 3 2 5 7 2 2" xfId="23598" xr:uid="{00000000-0005-0000-0000-0000065C0000}"/>
    <cellStyle name="Обычный 53 3 2 5 7 3" xfId="23599" xr:uid="{00000000-0005-0000-0000-0000075C0000}"/>
    <cellStyle name="Обычный 53 3 2 5 8" xfId="23600" xr:uid="{00000000-0005-0000-0000-0000085C0000}"/>
    <cellStyle name="Обычный 53 3 2 5 8 2" xfId="23601" xr:uid="{00000000-0005-0000-0000-0000095C0000}"/>
    <cellStyle name="Обычный 53 3 2 5 9" xfId="23602" xr:uid="{00000000-0005-0000-0000-00000A5C0000}"/>
    <cellStyle name="Обычный 53 3 2 6" xfId="23603" xr:uid="{00000000-0005-0000-0000-00000B5C0000}"/>
    <cellStyle name="Обычный 53 3 2 6 2" xfId="23604" xr:uid="{00000000-0005-0000-0000-00000C5C0000}"/>
    <cellStyle name="Обычный 53 3 2 6 2 2" xfId="23605" xr:uid="{00000000-0005-0000-0000-00000D5C0000}"/>
    <cellStyle name="Обычный 53 3 2 6 2 2 2" xfId="23606" xr:uid="{00000000-0005-0000-0000-00000E5C0000}"/>
    <cellStyle name="Обычный 53 3 2 6 2 3" xfId="23607" xr:uid="{00000000-0005-0000-0000-00000F5C0000}"/>
    <cellStyle name="Обычный 53 3 2 6 3" xfId="23608" xr:uid="{00000000-0005-0000-0000-0000105C0000}"/>
    <cellStyle name="Обычный 53 3 2 6 3 2" xfId="23609" xr:uid="{00000000-0005-0000-0000-0000115C0000}"/>
    <cellStyle name="Обычный 53 3 2 6 3 2 2" xfId="23610" xr:uid="{00000000-0005-0000-0000-0000125C0000}"/>
    <cellStyle name="Обычный 53 3 2 6 3 3" xfId="23611" xr:uid="{00000000-0005-0000-0000-0000135C0000}"/>
    <cellStyle name="Обычный 53 3 2 6 4" xfId="23612" xr:uid="{00000000-0005-0000-0000-0000145C0000}"/>
    <cellStyle name="Обычный 53 3 2 6 4 2" xfId="23613" xr:uid="{00000000-0005-0000-0000-0000155C0000}"/>
    <cellStyle name="Обычный 53 3 2 6 4 2 2" xfId="23614" xr:uid="{00000000-0005-0000-0000-0000165C0000}"/>
    <cellStyle name="Обычный 53 3 2 6 4 3" xfId="23615" xr:uid="{00000000-0005-0000-0000-0000175C0000}"/>
    <cellStyle name="Обычный 53 3 2 6 5" xfId="23616" xr:uid="{00000000-0005-0000-0000-0000185C0000}"/>
    <cellStyle name="Обычный 53 3 2 6 5 2" xfId="23617" xr:uid="{00000000-0005-0000-0000-0000195C0000}"/>
    <cellStyle name="Обычный 53 3 2 6 6" xfId="23618" xr:uid="{00000000-0005-0000-0000-00001A5C0000}"/>
    <cellStyle name="Обычный 53 3 2 7" xfId="23619" xr:uid="{00000000-0005-0000-0000-00001B5C0000}"/>
    <cellStyle name="Обычный 53 3 2 7 2" xfId="23620" xr:uid="{00000000-0005-0000-0000-00001C5C0000}"/>
    <cellStyle name="Обычный 53 3 2 7 2 2" xfId="23621" xr:uid="{00000000-0005-0000-0000-00001D5C0000}"/>
    <cellStyle name="Обычный 53 3 2 7 2 2 2" xfId="23622" xr:uid="{00000000-0005-0000-0000-00001E5C0000}"/>
    <cellStyle name="Обычный 53 3 2 7 2 3" xfId="23623" xr:uid="{00000000-0005-0000-0000-00001F5C0000}"/>
    <cellStyle name="Обычный 53 3 2 7 3" xfId="23624" xr:uid="{00000000-0005-0000-0000-0000205C0000}"/>
    <cellStyle name="Обычный 53 3 2 7 3 2" xfId="23625" xr:uid="{00000000-0005-0000-0000-0000215C0000}"/>
    <cellStyle name="Обычный 53 3 2 7 4" xfId="23626" xr:uid="{00000000-0005-0000-0000-0000225C0000}"/>
    <cellStyle name="Обычный 53 3 2 8" xfId="23627" xr:uid="{00000000-0005-0000-0000-0000235C0000}"/>
    <cellStyle name="Обычный 53 3 2 8 2" xfId="23628" xr:uid="{00000000-0005-0000-0000-0000245C0000}"/>
    <cellStyle name="Обычный 53 3 2 8 2 2" xfId="23629" xr:uid="{00000000-0005-0000-0000-0000255C0000}"/>
    <cellStyle name="Обычный 53 3 2 8 2 2 2" xfId="23630" xr:uid="{00000000-0005-0000-0000-0000265C0000}"/>
    <cellStyle name="Обычный 53 3 2 8 2 3" xfId="23631" xr:uid="{00000000-0005-0000-0000-0000275C0000}"/>
    <cellStyle name="Обычный 53 3 2 8 3" xfId="23632" xr:uid="{00000000-0005-0000-0000-0000285C0000}"/>
    <cellStyle name="Обычный 53 3 2 8 3 2" xfId="23633" xr:uid="{00000000-0005-0000-0000-0000295C0000}"/>
    <cellStyle name="Обычный 53 3 2 8 4" xfId="23634" xr:uid="{00000000-0005-0000-0000-00002A5C0000}"/>
    <cellStyle name="Обычный 53 3 2 9" xfId="23635" xr:uid="{00000000-0005-0000-0000-00002B5C0000}"/>
    <cellStyle name="Обычный 53 3 2 9 2" xfId="23636" xr:uid="{00000000-0005-0000-0000-00002C5C0000}"/>
    <cellStyle name="Обычный 53 3 2 9 2 2" xfId="23637" xr:uid="{00000000-0005-0000-0000-00002D5C0000}"/>
    <cellStyle name="Обычный 53 3 2 9 3" xfId="23638" xr:uid="{00000000-0005-0000-0000-00002E5C0000}"/>
    <cellStyle name="Обычный 53 3 3" xfId="23639" xr:uid="{00000000-0005-0000-0000-00002F5C0000}"/>
    <cellStyle name="Обычный 53 3 3 10" xfId="23640" xr:uid="{00000000-0005-0000-0000-0000305C0000}"/>
    <cellStyle name="Обычный 53 3 3 10 2" xfId="23641" xr:uid="{00000000-0005-0000-0000-0000315C0000}"/>
    <cellStyle name="Обычный 53 3 3 10 2 2" xfId="23642" xr:uid="{00000000-0005-0000-0000-0000325C0000}"/>
    <cellStyle name="Обычный 53 3 3 10 3" xfId="23643" xr:uid="{00000000-0005-0000-0000-0000335C0000}"/>
    <cellStyle name="Обычный 53 3 3 11" xfId="23644" xr:uid="{00000000-0005-0000-0000-0000345C0000}"/>
    <cellStyle name="Обычный 53 3 3 11 2" xfId="23645" xr:uid="{00000000-0005-0000-0000-0000355C0000}"/>
    <cellStyle name="Обычный 53 3 3 11 2 2" xfId="23646" xr:uid="{00000000-0005-0000-0000-0000365C0000}"/>
    <cellStyle name="Обычный 53 3 3 11 3" xfId="23647" xr:uid="{00000000-0005-0000-0000-0000375C0000}"/>
    <cellStyle name="Обычный 53 3 3 12" xfId="23648" xr:uid="{00000000-0005-0000-0000-0000385C0000}"/>
    <cellStyle name="Обычный 53 3 3 12 2" xfId="23649" xr:uid="{00000000-0005-0000-0000-0000395C0000}"/>
    <cellStyle name="Обычный 53 3 3 13" xfId="23650" xr:uid="{00000000-0005-0000-0000-00003A5C0000}"/>
    <cellStyle name="Обычный 53 3 3 2" xfId="23651" xr:uid="{00000000-0005-0000-0000-00003B5C0000}"/>
    <cellStyle name="Обычный 53 3 3 2 10" xfId="23652" xr:uid="{00000000-0005-0000-0000-00003C5C0000}"/>
    <cellStyle name="Обычный 53 3 3 2 10 2" xfId="23653" xr:uid="{00000000-0005-0000-0000-00003D5C0000}"/>
    <cellStyle name="Обычный 53 3 3 2 10 2 2" xfId="23654" xr:uid="{00000000-0005-0000-0000-00003E5C0000}"/>
    <cellStyle name="Обычный 53 3 3 2 10 3" xfId="23655" xr:uid="{00000000-0005-0000-0000-00003F5C0000}"/>
    <cellStyle name="Обычный 53 3 3 2 11" xfId="23656" xr:uid="{00000000-0005-0000-0000-0000405C0000}"/>
    <cellStyle name="Обычный 53 3 3 2 11 2" xfId="23657" xr:uid="{00000000-0005-0000-0000-0000415C0000}"/>
    <cellStyle name="Обычный 53 3 3 2 12" xfId="23658" xr:uid="{00000000-0005-0000-0000-0000425C0000}"/>
    <cellStyle name="Обычный 53 3 3 2 2" xfId="23659" xr:uid="{00000000-0005-0000-0000-0000435C0000}"/>
    <cellStyle name="Обычный 53 3 3 2 2 10" xfId="23660" xr:uid="{00000000-0005-0000-0000-0000445C0000}"/>
    <cellStyle name="Обычный 53 3 3 2 2 2" xfId="23661" xr:uid="{00000000-0005-0000-0000-0000455C0000}"/>
    <cellStyle name="Обычный 53 3 3 2 2 2 2" xfId="23662" xr:uid="{00000000-0005-0000-0000-0000465C0000}"/>
    <cellStyle name="Обычный 53 3 3 2 2 2 2 2" xfId="23663" xr:uid="{00000000-0005-0000-0000-0000475C0000}"/>
    <cellStyle name="Обычный 53 3 3 2 2 2 2 2 2" xfId="23664" xr:uid="{00000000-0005-0000-0000-0000485C0000}"/>
    <cellStyle name="Обычный 53 3 3 2 2 2 2 2 2 2" xfId="23665" xr:uid="{00000000-0005-0000-0000-0000495C0000}"/>
    <cellStyle name="Обычный 53 3 3 2 2 2 2 2 3" xfId="23666" xr:uid="{00000000-0005-0000-0000-00004A5C0000}"/>
    <cellStyle name="Обычный 53 3 3 2 2 2 2 3" xfId="23667" xr:uid="{00000000-0005-0000-0000-00004B5C0000}"/>
    <cellStyle name="Обычный 53 3 3 2 2 2 2 3 2" xfId="23668" xr:uid="{00000000-0005-0000-0000-00004C5C0000}"/>
    <cellStyle name="Обычный 53 3 3 2 2 2 2 3 2 2" xfId="23669" xr:uid="{00000000-0005-0000-0000-00004D5C0000}"/>
    <cellStyle name="Обычный 53 3 3 2 2 2 2 3 3" xfId="23670" xr:uid="{00000000-0005-0000-0000-00004E5C0000}"/>
    <cellStyle name="Обычный 53 3 3 2 2 2 2 4" xfId="23671" xr:uid="{00000000-0005-0000-0000-00004F5C0000}"/>
    <cellStyle name="Обычный 53 3 3 2 2 2 2 4 2" xfId="23672" xr:uid="{00000000-0005-0000-0000-0000505C0000}"/>
    <cellStyle name="Обычный 53 3 3 2 2 2 2 4 2 2" xfId="23673" xr:uid="{00000000-0005-0000-0000-0000515C0000}"/>
    <cellStyle name="Обычный 53 3 3 2 2 2 2 4 3" xfId="23674" xr:uid="{00000000-0005-0000-0000-0000525C0000}"/>
    <cellStyle name="Обычный 53 3 3 2 2 2 2 5" xfId="23675" xr:uid="{00000000-0005-0000-0000-0000535C0000}"/>
    <cellStyle name="Обычный 53 3 3 2 2 2 2 5 2" xfId="23676" xr:uid="{00000000-0005-0000-0000-0000545C0000}"/>
    <cellStyle name="Обычный 53 3 3 2 2 2 2 6" xfId="23677" xr:uid="{00000000-0005-0000-0000-0000555C0000}"/>
    <cellStyle name="Обычный 53 3 3 2 2 2 3" xfId="23678" xr:uid="{00000000-0005-0000-0000-0000565C0000}"/>
    <cellStyle name="Обычный 53 3 3 2 2 2 3 2" xfId="23679" xr:uid="{00000000-0005-0000-0000-0000575C0000}"/>
    <cellStyle name="Обычный 53 3 3 2 2 2 3 2 2" xfId="23680" xr:uid="{00000000-0005-0000-0000-0000585C0000}"/>
    <cellStyle name="Обычный 53 3 3 2 2 2 3 2 2 2" xfId="23681" xr:uid="{00000000-0005-0000-0000-0000595C0000}"/>
    <cellStyle name="Обычный 53 3 3 2 2 2 3 2 3" xfId="23682" xr:uid="{00000000-0005-0000-0000-00005A5C0000}"/>
    <cellStyle name="Обычный 53 3 3 2 2 2 3 3" xfId="23683" xr:uid="{00000000-0005-0000-0000-00005B5C0000}"/>
    <cellStyle name="Обычный 53 3 3 2 2 2 3 3 2" xfId="23684" xr:uid="{00000000-0005-0000-0000-00005C5C0000}"/>
    <cellStyle name="Обычный 53 3 3 2 2 2 3 4" xfId="23685" xr:uid="{00000000-0005-0000-0000-00005D5C0000}"/>
    <cellStyle name="Обычный 53 3 3 2 2 2 4" xfId="23686" xr:uid="{00000000-0005-0000-0000-00005E5C0000}"/>
    <cellStyle name="Обычный 53 3 3 2 2 2 4 2" xfId="23687" xr:uid="{00000000-0005-0000-0000-00005F5C0000}"/>
    <cellStyle name="Обычный 53 3 3 2 2 2 4 2 2" xfId="23688" xr:uid="{00000000-0005-0000-0000-0000605C0000}"/>
    <cellStyle name="Обычный 53 3 3 2 2 2 4 3" xfId="23689" xr:uid="{00000000-0005-0000-0000-0000615C0000}"/>
    <cellStyle name="Обычный 53 3 3 2 2 2 5" xfId="23690" xr:uid="{00000000-0005-0000-0000-0000625C0000}"/>
    <cellStyle name="Обычный 53 3 3 2 2 2 5 2" xfId="23691" xr:uid="{00000000-0005-0000-0000-0000635C0000}"/>
    <cellStyle name="Обычный 53 3 3 2 2 2 5 2 2" xfId="23692" xr:uid="{00000000-0005-0000-0000-0000645C0000}"/>
    <cellStyle name="Обычный 53 3 3 2 2 2 5 3" xfId="23693" xr:uid="{00000000-0005-0000-0000-0000655C0000}"/>
    <cellStyle name="Обычный 53 3 3 2 2 2 6" xfId="23694" xr:uid="{00000000-0005-0000-0000-0000665C0000}"/>
    <cellStyle name="Обычный 53 3 3 2 2 2 6 2" xfId="23695" xr:uid="{00000000-0005-0000-0000-0000675C0000}"/>
    <cellStyle name="Обычный 53 3 3 2 2 2 6 2 2" xfId="23696" xr:uid="{00000000-0005-0000-0000-0000685C0000}"/>
    <cellStyle name="Обычный 53 3 3 2 2 2 6 3" xfId="23697" xr:uid="{00000000-0005-0000-0000-0000695C0000}"/>
    <cellStyle name="Обычный 53 3 3 2 2 2 7" xfId="23698" xr:uid="{00000000-0005-0000-0000-00006A5C0000}"/>
    <cellStyle name="Обычный 53 3 3 2 2 2 7 2" xfId="23699" xr:uid="{00000000-0005-0000-0000-00006B5C0000}"/>
    <cellStyle name="Обычный 53 3 3 2 2 2 7 2 2" xfId="23700" xr:uid="{00000000-0005-0000-0000-00006C5C0000}"/>
    <cellStyle name="Обычный 53 3 3 2 2 2 7 3" xfId="23701" xr:uid="{00000000-0005-0000-0000-00006D5C0000}"/>
    <cellStyle name="Обычный 53 3 3 2 2 2 8" xfId="23702" xr:uid="{00000000-0005-0000-0000-00006E5C0000}"/>
    <cellStyle name="Обычный 53 3 3 2 2 2 8 2" xfId="23703" xr:uid="{00000000-0005-0000-0000-00006F5C0000}"/>
    <cellStyle name="Обычный 53 3 3 2 2 2 9" xfId="23704" xr:uid="{00000000-0005-0000-0000-0000705C0000}"/>
    <cellStyle name="Обычный 53 3 3 2 2 3" xfId="23705" xr:uid="{00000000-0005-0000-0000-0000715C0000}"/>
    <cellStyle name="Обычный 53 3 3 2 2 3 2" xfId="23706" xr:uid="{00000000-0005-0000-0000-0000725C0000}"/>
    <cellStyle name="Обычный 53 3 3 2 2 3 2 2" xfId="23707" xr:uid="{00000000-0005-0000-0000-0000735C0000}"/>
    <cellStyle name="Обычный 53 3 3 2 2 3 2 2 2" xfId="23708" xr:uid="{00000000-0005-0000-0000-0000745C0000}"/>
    <cellStyle name="Обычный 53 3 3 2 2 3 2 3" xfId="23709" xr:uid="{00000000-0005-0000-0000-0000755C0000}"/>
    <cellStyle name="Обычный 53 3 3 2 2 3 3" xfId="23710" xr:uid="{00000000-0005-0000-0000-0000765C0000}"/>
    <cellStyle name="Обычный 53 3 3 2 2 3 3 2" xfId="23711" xr:uid="{00000000-0005-0000-0000-0000775C0000}"/>
    <cellStyle name="Обычный 53 3 3 2 2 3 3 2 2" xfId="23712" xr:uid="{00000000-0005-0000-0000-0000785C0000}"/>
    <cellStyle name="Обычный 53 3 3 2 2 3 3 3" xfId="23713" xr:uid="{00000000-0005-0000-0000-0000795C0000}"/>
    <cellStyle name="Обычный 53 3 3 2 2 3 4" xfId="23714" xr:uid="{00000000-0005-0000-0000-00007A5C0000}"/>
    <cellStyle name="Обычный 53 3 3 2 2 3 4 2" xfId="23715" xr:uid="{00000000-0005-0000-0000-00007B5C0000}"/>
    <cellStyle name="Обычный 53 3 3 2 2 3 4 2 2" xfId="23716" xr:uid="{00000000-0005-0000-0000-00007C5C0000}"/>
    <cellStyle name="Обычный 53 3 3 2 2 3 4 3" xfId="23717" xr:uid="{00000000-0005-0000-0000-00007D5C0000}"/>
    <cellStyle name="Обычный 53 3 3 2 2 3 5" xfId="23718" xr:uid="{00000000-0005-0000-0000-00007E5C0000}"/>
    <cellStyle name="Обычный 53 3 3 2 2 3 5 2" xfId="23719" xr:uid="{00000000-0005-0000-0000-00007F5C0000}"/>
    <cellStyle name="Обычный 53 3 3 2 2 3 6" xfId="23720" xr:uid="{00000000-0005-0000-0000-0000805C0000}"/>
    <cellStyle name="Обычный 53 3 3 2 2 4" xfId="23721" xr:uid="{00000000-0005-0000-0000-0000815C0000}"/>
    <cellStyle name="Обычный 53 3 3 2 2 4 2" xfId="23722" xr:uid="{00000000-0005-0000-0000-0000825C0000}"/>
    <cellStyle name="Обычный 53 3 3 2 2 4 2 2" xfId="23723" xr:uid="{00000000-0005-0000-0000-0000835C0000}"/>
    <cellStyle name="Обычный 53 3 3 2 2 4 2 2 2" xfId="23724" xr:uid="{00000000-0005-0000-0000-0000845C0000}"/>
    <cellStyle name="Обычный 53 3 3 2 2 4 2 3" xfId="23725" xr:uid="{00000000-0005-0000-0000-0000855C0000}"/>
    <cellStyle name="Обычный 53 3 3 2 2 4 3" xfId="23726" xr:uid="{00000000-0005-0000-0000-0000865C0000}"/>
    <cellStyle name="Обычный 53 3 3 2 2 4 3 2" xfId="23727" xr:uid="{00000000-0005-0000-0000-0000875C0000}"/>
    <cellStyle name="Обычный 53 3 3 2 2 4 4" xfId="23728" xr:uid="{00000000-0005-0000-0000-0000885C0000}"/>
    <cellStyle name="Обычный 53 3 3 2 2 5" xfId="23729" xr:uid="{00000000-0005-0000-0000-0000895C0000}"/>
    <cellStyle name="Обычный 53 3 3 2 2 5 2" xfId="23730" xr:uid="{00000000-0005-0000-0000-00008A5C0000}"/>
    <cellStyle name="Обычный 53 3 3 2 2 5 2 2" xfId="23731" xr:uid="{00000000-0005-0000-0000-00008B5C0000}"/>
    <cellStyle name="Обычный 53 3 3 2 2 5 3" xfId="23732" xr:uid="{00000000-0005-0000-0000-00008C5C0000}"/>
    <cellStyle name="Обычный 53 3 3 2 2 6" xfId="23733" xr:uid="{00000000-0005-0000-0000-00008D5C0000}"/>
    <cellStyle name="Обычный 53 3 3 2 2 6 2" xfId="23734" xr:uid="{00000000-0005-0000-0000-00008E5C0000}"/>
    <cellStyle name="Обычный 53 3 3 2 2 6 2 2" xfId="23735" xr:uid="{00000000-0005-0000-0000-00008F5C0000}"/>
    <cellStyle name="Обычный 53 3 3 2 2 6 3" xfId="23736" xr:uid="{00000000-0005-0000-0000-0000905C0000}"/>
    <cellStyle name="Обычный 53 3 3 2 2 7" xfId="23737" xr:uid="{00000000-0005-0000-0000-0000915C0000}"/>
    <cellStyle name="Обычный 53 3 3 2 2 7 2" xfId="23738" xr:uid="{00000000-0005-0000-0000-0000925C0000}"/>
    <cellStyle name="Обычный 53 3 3 2 2 7 2 2" xfId="23739" xr:uid="{00000000-0005-0000-0000-0000935C0000}"/>
    <cellStyle name="Обычный 53 3 3 2 2 7 3" xfId="23740" xr:uid="{00000000-0005-0000-0000-0000945C0000}"/>
    <cellStyle name="Обычный 53 3 3 2 2 8" xfId="23741" xr:uid="{00000000-0005-0000-0000-0000955C0000}"/>
    <cellStyle name="Обычный 53 3 3 2 2 8 2" xfId="23742" xr:uid="{00000000-0005-0000-0000-0000965C0000}"/>
    <cellStyle name="Обычный 53 3 3 2 2 8 2 2" xfId="23743" xr:uid="{00000000-0005-0000-0000-0000975C0000}"/>
    <cellStyle name="Обычный 53 3 3 2 2 8 3" xfId="23744" xr:uid="{00000000-0005-0000-0000-0000985C0000}"/>
    <cellStyle name="Обычный 53 3 3 2 2 9" xfId="23745" xr:uid="{00000000-0005-0000-0000-0000995C0000}"/>
    <cellStyle name="Обычный 53 3 3 2 2 9 2" xfId="23746" xr:uid="{00000000-0005-0000-0000-00009A5C0000}"/>
    <cellStyle name="Обычный 53 3 3 2 3" xfId="23747" xr:uid="{00000000-0005-0000-0000-00009B5C0000}"/>
    <cellStyle name="Обычный 53 3 3 2 3 2" xfId="23748" xr:uid="{00000000-0005-0000-0000-00009C5C0000}"/>
    <cellStyle name="Обычный 53 3 3 2 3 2 2" xfId="23749" xr:uid="{00000000-0005-0000-0000-00009D5C0000}"/>
    <cellStyle name="Обычный 53 3 3 2 3 2 2 2" xfId="23750" xr:uid="{00000000-0005-0000-0000-00009E5C0000}"/>
    <cellStyle name="Обычный 53 3 3 2 3 2 2 2 2" xfId="23751" xr:uid="{00000000-0005-0000-0000-00009F5C0000}"/>
    <cellStyle name="Обычный 53 3 3 2 3 2 2 3" xfId="23752" xr:uid="{00000000-0005-0000-0000-0000A05C0000}"/>
    <cellStyle name="Обычный 53 3 3 2 3 2 3" xfId="23753" xr:uid="{00000000-0005-0000-0000-0000A15C0000}"/>
    <cellStyle name="Обычный 53 3 3 2 3 2 3 2" xfId="23754" xr:uid="{00000000-0005-0000-0000-0000A25C0000}"/>
    <cellStyle name="Обычный 53 3 3 2 3 2 3 2 2" xfId="23755" xr:uid="{00000000-0005-0000-0000-0000A35C0000}"/>
    <cellStyle name="Обычный 53 3 3 2 3 2 3 3" xfId="23756" xr:uid="{00000000-0005-0000-0000-0000A45C0000}"/>
    <cellStyle name="Обычный 53 3 3 2 3 2 4" xfId="23757" xr:uid="{00000000-0005-0000-0000-0000A55C0000}"/>
    <cellStyle name="Обычный 53 3 3 2 3 2 4 2" xfId="23758" xr:uid="{00000000-0005-0000-0000-0000A65C0000}"/>
    <cellStyle name="Обычный 53 3 3 2 3 2 4 2 2" xfId="23759" xr:uid="{00000000-0005-0000-0000-0000A75C0000}"/>
    <cellStyle name="Обычный 53 3 3 2 3 2 4 3" xfId="23760" xr:uid="{00000000-0005-0000-0000-0000A85C0000}"/>
    <cellStyle name="Обычный 53 3 3 2 3 2 5" xfId="23761" xr:uid="{00000000-0005-0000-0000-0000A95C0000}"/>
    <cellStyle name="Обычный 53 3 3 2 3 2 5 2" xfId="23762" xr:uid="{00000000-0005-0000-0000-0000AA5C0000}"/>
    <cellStyle name="Обычный 53 3 3 2 3 2 6" xfId="23763" xr:uid="{00000000-0005-0000-0000-0000AB5C0000}"/>
    <cellStyle name="Обычный 53 3 3 2 3 3" xfId="23764" xr:uid="{00000000-0005-0000-0000-0000AC5C0000}"/>
    <cellStyle name="Обычный 53 3 3 2 3 3 2" xfId="23765" xr:uid="{00000000-0005-0000-0000-0000AD5C0000}"/>
    <cellStyle name="Обычный 53 3 3 2 3 3 2 2" xfId="23766" xr:uid="{00000000-0005-0000-0000-0000AE5C0000}"/>
    <cellStyle name="Обычный 53 3 3 2 3 3 2 2 2" xfId="23767" xr:uid="{00000000-0005-0000-0000-0000AF5C0000}"/>
    <cellStyle name="Обычный 53 3 3 2 3 3 2 3" xfId="23768" xr:uid="{00000000-0005-0000-0000-0000B05C0000}"/>
    <cellStyle name="Обычный 53 3 3 2 3 3 3" xfId="23769" xr:uid="{00000000-0005-0000-0000-0000B15C0000}"/>
    <cellStyle name="Обычный 53 3 3 2 3 3 3 2" xfId="23770" xr:uid="{00000000-0005-0000-0000-0000B25C0000}"/>
    <cellStyle name="Обычный 53 3 3 2 3 3 4" xfId="23771" xr:uid="{00000000-0005-0000-0000-0000B35C0000}"/>
    <cellStyle name="Обычный 53 3 3 2 3 4" xfId="23772" xr:uid="{00000000-0005-0000-0000-0000B45C0000}"/>
    <cellStyle name="Обычный 53 3 3 2 3 4 2" xfId="23773" xr:uid="{00000000-0005-0000-0000-0000B55C0000}"/>
    <cellStyle name="Обычный 53 3 3 2 3 4 2 2" xfId="23774" xr:uid="{00000000-0005-0000-0000-0000B65C0000}"/>
    <cellStyle name="Обычный 53 3 3 2 3 4 3" xfId="23775" xr:uid="{00000000-0005-0000-0000-0000B75C0000}"/>
    <cellStyle name="Обычный 53 3 3 2 3 5" xfId="23776" xr:uid="{00000000-0005-0000-0000-0000B85C0000}"/>
    <cellStyle name="Обычный 53 3 3 2 3 5 2" xfId="23777" xr:uid="{00000000-0005-0000-0000-0000B95C0000}"/>
    <cellStyle name="Обычный 53 3 3 2 3 5 2 2" xfId="23778" xr:uid="{00000000-0005-0000-0000-0000BA5C0000}"/>
    <cellStyle name="Обычный 53 3 3 2 3 5 3" xfId="23779" xr:uid="{00000000-0005-0000-0000-0000BB5C0000}"/>
    <cellStyle name="Обычный 53 3 3 2 3 6" xfId="23780" xr:uid="{00000000-0005-0000-0000-0000BC5C0000}"/>
    <cellStyle name="Обычный 53 3 3 2 3 6 2" xfId="23781" xr:uid="{00000000-0005-0000-0000-0000BD5C0000}"/>
    <cellStyle name="Обычный 53 3 3 2 3 6 2 2" xfId="23782" xr:uid="{00000000-0005-0000-0000-0000BE5C0000}"/>
    <cellStyle name="Обычный 53 3 3 2 3 6 3" xfId="23783" xr:uid="{00000000-0005-0000-0000-0000BF5C0000}"/>
    <cellStyle name="Обычный 53 3 3 2 3 7" xfId="23784" xr:uid="{00000000-0005-0000-0000-0000C05C0000}"/>
    <cellStyle name="Обычный 53 3 3 2 3 7 2" xfId="23785" xr:uid="{00000000-0005-0000-0000-0000C15C0000}"/>
    <cellStyle name="Обычный 53 3 3 2 3 7 2 2" xfId="23786" xr:uid="{00000000-0005-0000-0000-0000C25C0000}"/>
    <cellStyle name="Обычный 53 3 3 2 3 7 3" xfId="23787" xr:uid="{00000000-0005-0000-0000-0000C35C0000}"/>
    <cellStyle name="Обычный 53 3 3 2 3 8" xfId="23788" xr:uid="{00000000-0005-0000-0000-0000C45C0000}"/>
    <cellStyle name="Обычный 53 3 3 2 3 8 2" xfId="23789" xr:uid="{00000000-0005-0000-0000-0000C55C0000}"/>
    <cellStyle name="Обычный 53 3 3 2 3 9" xfId="23790" xr:uid="{00000000-0005-0000-0000-0000C65C0000}"/>
    <cellStyle name="Обычный 53 3 3 2 4" xfId="23791" xr:uid="{00000000-0005-0000-0000-0000C75C0000}"/>
    <cellStyle name="Обычный 53 3 3 2 4 2" xfId="23792" xr:uid="{00000000-0005-0000-0000-0000C85C0000}"/>
    <cellStyle name="Обычный 53 3 3 2 4 2 2" xfId="23793" xr:uid="{00000000-0005-0000-0000-0000C95C0000}"/>
    <cellStyle name="Обычный 53 3 3 2 4 2 2 2" xfId="23794" xr:uid="{00000000-0005-0000-0000-0000CA5C0000}"/>
    <cellStyle name="Обычный 53 3 3 2 4 2 3" xfId="23795" xr:uid="{00000000-0005-0000-0000-0000CB5C0000}"/>
    <cellStyle name="Обычный 53 3 3 2 4 3" xfId="23796" xr:uid="{00000000-0005-0000-0000-0000CC5C0000}"/>
    <cellStyle name="Обычный 53 3 3 2 4 3 2" xfId="23797" xr:uid="{00000000-0005-0000-0000-0000CD5C0000}"/>
    <cellStyle name="Обычный 53 3 3 2 4 3 2 2" xfId="23798" xr:uid="{00000000-0005-0000-0000-0000CE5C0000}"/>
    <cellStyle name="Обычный 53 3 3 2 4 3 3" xfId="23799" xr:uid="{00000000-0005-0000-0000-0000CF5C0000}"/>
    <cellStyle name="Обычный 53 3 3 2 4 4" xfId="23800" xr:uid="{00000000-0005-0000-0000-0000D05C0000}"/>
    <cellStyle name="Обычный 53 3 3 2 4 4 2" xfId="23801" xr:uid="{00000000-0005-0000-0000-0000D15C0000}"/>
    <cellStyle name="Обычный 53 3 3 2 4 4 2 2" xfId="23802" xr:uid="{00000000-0005-0000-0000-0000D25C0000}"/>
    <cellStyle name="Обычный 53 3 3 2 4 4 3" xfId="23803" xr:uid="{00000000-0005-0000-0000-0000D35C0000}"/>
    <cellStyle name="Обычный 53 3 3 2 4 5" xfId="23804" xr:uid="{00000000-0005-0000-0000-0000D45C0000}"/>
    <cellStyle name="Обычный 53 3 3 2 4 5 2" xfId="23805" xr:uid="{00000000-0005-0000-0000-0000D55C0000}"/>
    <cellStyle name="Обычный 53 3 3 2 4 6" xfId="23806" xr:uid="{00000000-0005-0000-0000-0000D65C0000}"/>
    <cellStyle name="Обычный 53 3 3 2 5" xfId="23807" xr:uid="{00000000-0005-0000-0000-0000D75C0000}"/>
    <cellStyle name="Обычный 53 3 3 2 5 2" xfId="23808" xr:uid="{00000000-0005-0000-0000-0000D85C0000}"/>
    <cellStyle name="Обычный 53 3 3 2 5 2 2" xfId="23809" xr:uid="{00000000-0005-0000-0000-0000D95C0000}"/>
    <cellStyle name="Обычный 53 3 3 2 5 2 2 2" xfId="23810" xr:uid="{00000000-0005-0000-0000-0000DA5C0000}"/>
    <cellStyle name="Обычный 53 3 3 2 5 2 3" xfId="23811" xr:uid="{00000000-0005-0000-0000-0000DB5C0000}"/>
    <cellStyle name="Обычный 53 3 3 2 5 3" xfId="23812" xr:uid="{00000000-0005-0000-0000-0000DC5C0000}"/>
    <cellStyle name="Обычный 53 3 3 2 5 3 2" xfId="23813" xr:uid="{00000000-0005-0000-0000-0000DD5C0000}"/>
    <cellStyle name="Обычный 53 3 3 2 5 4" xfId="23814" xr:uid="{00000000-0005-0000-0000-0000DE5C0000}"/>
    <cellStyle name="Обычный 53 3 3 2 6" xfId="23815" xr:uid="{00000000-0005-0000-0000-0000DF5C0000}"/>
    <cellStyle name="Обычный 53 3 3 2 6 2" xfId="23816" xr:uid="{00000000-0005-0000-0000-0000E05C0000}"/>
    <cellStyle name="Обычный 53 3 3 2 6 2 2" xfId="23817" xr:uid="{00000000-0005-0000-0000-0000E15C0000}"/>
    <cellStyle name="Обычный 53 3 3 2 6 3" xfId="23818" xr:uid="{00000000-0005-0000-0000-0000E25C0000}"/>
    <cellStyle name="Обычный 53 3 3 2 7" xfId="23819" xr:uid="{00000000-0005-0000-0000-0000E35C0000}"/>
    <cellStyle name="Обычный 53 3 3 2 7 2" xfId="23820" xr:uid="{00000000-0005-0000-0000-0000E45C0000}"/>
    <cellStyle name="Обычный 53 3 3 2 7 2 2" xfId="23821" xr:uid="{00000000-0005-0000-0000-0000E55C0000}"/>
    <cellStyle name="Обычный 53 3 3 2 7 3" xfId="23822" xr:uid="{00000000-0005-0000-0000-0000E65C0000}"/>
    <cellStyle name="Обычный 53 3 3 2 8" xfId="23823" xr:uid="{00000000-0005-0000-0000-0000E75C0000}"/>
    <cellStyle name="Обычный 53 3 3 2 8 2" xfId="23824" xr:uid="{00000000-0005-0000-0000-0000E85C0000}"/>
    <cellStyle name="Обычный 53 3 3 2 8 2 2" xfId="23825" xr:uid="{00000000-0005-0000-0000-0000E95C0000}"/>
    <cellStyle name="Обычный 53 3 3 2 8 3" xfId="23826" xr:uid="{00000000-0005-0000-0000-0000EA5C0000}"/>
    <cellStyle name="Обычный 53 3 3 2 9" xfId="23827" xr:uid="{00000000-0005-0000-0000-0000EB5C0000}"/>
    <cellStyle name="Обычный 53 3 3 2 9 2" xfId="23828" xr:uid="{00000000-0005-0000-0000-0000EC5C0000}"/>
    <cellStyle name="Обычный 53 3 3 2 9 2 2" xfId="23829" xr:uid="{00000000-0005-0000-0000-0000ED5C0000}"/>
    <cellStyle name="Обычный 53 3 3 2 9 3" xfId="23830" xr:uid="{00000000-0005-0000-0000-0000EE5C0000}"/>
    <cellStyle name="Обычный 53 3 3 3" xfId="23831" xr:uid="{00000000-0005-0000-0000-0000EF5C0000}"/>
    <cellStyle name="Обычный 53 3 3 3 10" xfId="23832" xr:uid="{00000000-0005-0000-0000-0000F05C0000}"/>
    <cellStyle name="Обычный 53 3 3 3 2" xfId="23833" xr:uid="{00000000-0005-0000-0000-0000F15C0000}"/>
    <cellStyle name="Обычный 53 3 3 3 2 2" xfId="23834" xr:uid="{00000000-0005-0000-0000-0000F25C0000}"/>
    <cellStyle name="Обычный 53 3 3 3 2 2 2" xfId="23835" xr:uid="{00000000-0005-0000-0000-0000F35C0000}"/>
    <cellStyle name="Обычный 53 3 3 3 2 2 2 2" xfId="23836" xr:uid="{00000000-0005-0000-0000-0000F45C0000}"/>
    <cellStyle name="Обычный 53 3 3 3 2 2 2 2 2" xfId="23837" xr:uid="{00000000-0005-0000-0000-0000F55C0000}"/>
    <cellStyle name="Обычный 53 3 3 3 2 2 2 3" xfId="23838" xr:uid="{00000000-0005-0000-0000-0000F65C0000}"/>
    <cellStyle name="Обычный 53 3 3 3 2 2 3" xfId="23839" xr:uid="{00000000-0005-0000-0000-0000F75C0000}"/>
    <cellStyle name="Обычный 53 3 3 3 2 2 3 2" xfId="23840" xr:uid="{00000000-0005-0000-0000-0000F85C0000}"/>
    <cellStyle name="Обычный 53 3 3 3 2 2 3 2 2" xfId="23841" xr:uid="{00000000-0005-0000-0000-0000F95C0000}"/>
    <cellStyle name="Обычный 53 3 3 3 2 2 3 3" xfId="23842" xr:uid="{00000000-0005-0000-0000-0000FA5C0000}"/>
    <cellStyle name="Обычный 53 3 3 3 2 2 4" xfId="23843" xr:uid="{00000000-0005-0000-0000-0000FB5C0000}"/>
    <cellStyle name="Обычный 53 3 3 3 2 2 4 2" xfId="23844" xr:uid="{00000000-0005-0000-0000-0000FC5C0000}"/>
    <cellStyle name="Обычный 53 3 3 3 2 2 4 2 2" xfId="23845" xr:uid="{00000000-0005-0000-0000-0000FD5C0000}"/>
    <cellStyle name="Обычный 53 3 3 3 2 2 4 3" xfId="23846" xr:uid="{00000000-0005-0000-0000-0000FE5C0000}"/>
    <cellStyle name="Обычный 53 3 3 3 2 2 5" xfId="23847" xr:uid="{00000000-0005-0000-0000-0000FF5C0000}"/>
    <cellStyle name="Обычный 53 3 3 3 2 2 5 2" xfId="23848" xr:uid="{00000000-0005-0000-0000-0000005D0000}"/>
    <cellStyle name="Обычный 53 3 3 3 2 2 6" xfId="23849" xr:uid="{00000000-0005-0000-0000-0000015D0000}"/>
    <cellStyle name="Обычный 53 3 3 3 2 3" xfId="23850" xr:uid="{00000000-0005-0000-0000-0000025D0000}"/>
    <cellStyle name="Обычный 53 3 3 3 2 3 2" xfId="23851" xr:uid="{00000000-0005-0000-0000-0000035D0000}"/>
    <cellStyle name="Обычный 53 3 3 3 2 3 2 2" xfId="23852" xr:uid="{00000000-0005-0000-0000-0000045D0000}"/>
    <cellStyle name="Обычный 53 3 3 3 2 3 2 2 2" xfId="23853" xr:uid="{00000000-0005-0000-0000-0000055D0000}"/>
    <cellStyle name="Обычный 53 3 3 3 2 3 2 3" xfId="23854" xr:uid="{00000000-0005-0000-0000-0000065D0000}"/>
    <cellStyle name="Обычный 53 3 3 3 2 3 3" xfId="23855" xr:uid="{00000000-0005-0000-0000-0000075D0000}"/>
    <cellStyle name="Обычный 53 3 3 3 2 3 3 2" xfId="23856" xr:uid="{00000000-0005-0000-0000-0000085D0000}"/>
    <cellStyle name="Обычный 53 3 3 3 2 3 4" xfId="23857" xr:uid="{00000000-0005-0000-0000-0000095D0000}"/>
    <cellStyle name="Обычный 53 3 3 3 2 4" xfId="23858" xr:uid="{00000000-0005-0000-0000-00000A5D0000}"/>
    <cellStyle name="Обычный 53 3 3 3 2 4 2" xfId="23859" xr:uid="{00000000-0005-0000-0000-00000B5D0000}"/>
    <cellStyle name="Обычный 53 3 3 3 2 4 2 2" xfId="23860" xr:uid="{00000000-0005-0000-0000-00000C5D0000}"/>
    <cellStyle name="Обычный 53 3 3 3 2 4 3" xfId="23861" xr:uid="{00000000-0005-0000-0000-00000D5D0000}"/>
    <cellStyle name="Обычный 53 3 3 3 2 5" xfId="23862" xr:uid="{00000000-0005-0000-0000-00000E5D0000}"/>
    <cellStyle name="Обычный 53 3 3 3 2 5 2" xfId="23863" xr:uid="{00000000-0005-0000-0000-00000F5D0000}"/>
    <cellStyle name="Обычный 53 3 3 3 2 5 2 2" xfId="23864" xr:uid="{00000000-0005-0000-0000-0000105D0000}"/>
    <cellStyle name="Обычный 53 3 3 3 2 5 3" xfId="23865" xr:uid="{00000000-0005-0000-0000-0000115D0000}"/>
    <cellStyle name="Обычный 53 3 3 3 2 6" xfId="23866" xr:uid="{00000000-0005-0000-0000-0000125D0000}"/>
    <cellStyle name="Обычный 53 3 3 3 2 6 2" xfId="23867" xr:uid="{00000000-0005-0000-0000-0000135D0000}"/>
    <cellStyle name="Обычный 53 3 3 3 2 6 2 2" xfId="23868" xr:uid="{00000000-0005-0000-0000-0000145D0000}"/>
    <cellStyle name="Обычный 53 3 3 3 2 6 3" xfId="23869" xr:uid="{00000000-0005-0000-0000-0000155D0000}"/>
    <cellStyle name="Обычный 53 3 3 3 2 7" xfId="23870" xr:uid="{00000000-0005-0000-0000-0000165D0000}"/>
    <cellStyle name="Обычный 53 3 3 3 2 7 2" xfId="23871" xr:uid="{00000000-0005-0000-0000-0000175D0000}"/>
    <cellStyle name="Обычный 53 3 3 3 2 7 2 2" xfId="23872" xr:uid="{00000000-0005-0000-0000-0000185D0000}"/>
    <cellStyle name="Обычный 53 3 3 3 2 7 3" xfId="23873" xr:uid="{00000000-0005-0000-0000-0000195D0000}"/>
    <cellStyle name="Обычный 53 3 3 3 2 8" xfId="23874" xr:uid="{00000000-0005-0000-0000-00001A5D0000}"/>
    <cellStyle name="Обычный 53 3 3 3 2 8 2" xfId="23875" xr:uid="{00000000-0005-0000-0000-00001B5D0000}"/>
    <cellStyle name="Обычный 53 3 3 3 2 9" xfId="23876" xr:uid="{00000000-0005-0000-0000-00001C5D0000}"/>
    <cellStyle name="Обычный 53 3 3 3 3" xfId="23877" xr:uid="{00000000-0005-0000-0000-00001D5D0000}"/>
    <cellStyle name="Обычный 53 3 3 3 3 2" xfId="23878" xr:uid="{00000000-0005-0000-0000-00001E5D0000}"/>
    <cellStyle name="Обычный 53 3 3 3 3 2 2" xfId="23879" xr:uid="{00000000-0005-0000-0000-00001F5D0000}"/>
    <cellStyle name="Обычный 53 3 3 3 3 2 2 2" xfId="23880" xr:uid="{00000000-0005-0000-0000-0000205D0000}"/>
    <cellStyle name="Обычный 53 3 3 3 3 2 3" xfId="23881" xr:uid="{00000000-0005-0000-0000-0000215D0000}"/>
    <cellStyle name="Обычный 53 3 3 3 3 3" xfId="23882" xr:uid="{00000000-0005-0000-0000-0000225D0000}"/>
    <cellStyle name="Обычный 53 3 3 3 3 3 2" xfId="23883" xr:uid="{00000000-0005-0000-0000-0000235D0000}"/>
    <cellStyle name="Обычный 53 3 3 3 3 3 2 2" xfId="23884" xr:uid="{00000000-0005-0000-0000-0000245D0000}"/>
    <cellStyle name="Обычный 53 3 3 3 3 3 3" xfId="23885" xr:uid="{00000000-0005-0000-0000-0000255D0000}"/>
    <cellStyle name="Обычный 53 3 3 3 3 4" xfId="23886" xr:uid="{00000000-0005-0000-0000-0000265D0000}"/>
    <cellStyle name="Обычный 53 3 3 3 3 4 2" xfId="23887" xr:uid="{00000000-0005-0000-0000-0000275D0000}"/>
    <cellStyle name="Обычный 53 3 3 3 3 4 2 2" xfId="23888" xr:uid="{00000000-0005-0000-0000-0000285D0000}"/>
    <cellStyle name="Обычный 53 3 3 3 3 4 3" xfId="23889" xr:uid="{00000000-0005-0000-0000-0000295D0000}"/>
    <cellStyle name="Обычный 53 3 3 3 3 5" xfId="23890" xr:uid="{00000000-0005-0000-0000-00002A5D0000}"/>
    <cellStyle name="Обычный 53 3 3 3 3 5 2" xfId="23891" xr:uid="{00000000-0005-0000-0000-00002B5D0000}"/>
    <cellStyle name="Обычный 53 3 3 3 3 6" xfId="23892" xr:uid="{00000000-0005-0000-0000-00002C5D0000}"/>
    <cellStyle name="Обычный 53 3 3 3 4" xfId="23893" xr:uid="{00000000-0005-0000-0000-00002D5D0000}"/>
    <cellStyle name="Обычный 53 3 3 3 4 2" xfId="23894" xr:uid="{00000000-0005-0000-0000-00002E5D0000}"/>
    <cellStyle name="Обычный 53 3 3 3 4 2 2" xfId="23895" xr:uid="{00000000-0005-0000-0000-00002F5D0000}"/>
    <cellStyle name="Обычный 53 3 3 3 4 2 2 2" xfId="23896" xr:uid="{00000000-0005-0000-0000-0000305D0000}"/>
    <cellStyle name="Обычный 53 3 3 3 4 2 3" xfId="23897" xr:uid="{00000000-0005-0000-0000-0000315D0000}"/>
    <cellStyle name="Обычный 53 3 3 3 4 3" xfId="23898" xr:uid="{00000000-0005-0000-0000-0000325D0000}"/>
    <cellStyle name="Обычный 53 3 3 3 4 3 2" xfId="23899" xr:uid="{00000000-0005-0000-0000-0000335D0000}"/>
    <cellStyle name="Обычный 53 3 3 3 4 4" xfId="23900" xr:uid="{00000000-0005-0000-0000-0000345D0000}"/>
    <cellStyle name="Обычный 53 3 3 3 5" xfId="23901" xr:uid="{00000000-0005-0000-0000-0000355D0000}"/>
    <cellStyle name="Обычный 53 3 3 3 5 2" xfId="23902" xr:uid="{00000000-0005-0000-0000-0000365D0000}"/>
    <cellStyle name="Обычный 53 3 3 3 5 2 2" xfId="23903" xr:uid="{00000000-0005-0000-0000-0000375D0000}"/>
    <cellStyle name="Обычный 53 3 3 3 5 3" xfId="23904" xr:uid="{00000000-0005-0000-0000-0000385D0000}"/>
    <cellStyle name="Обычный 53 3 3 3 6" xfId="23905" xr:uid="{00000000-0005-0000-0000-0000395D0000}"/>
    <cellStyle name="Обычный 53 3 3 3 6 2" xfId="23906" xr:uid="{00000000-0005-0000-0000-00003A5D0000}"/>
    <cellStyle name="Обычный 53 3 3 3 6 2 2" xfId="23907" xr:uid="{00000000-0005-0000-0000-00003B5D0000}"/>
    <cellStyle name="Обычный 53 3 3 3 6 3" xfId="23908" xr:uid="{00000000-0005-0000-0000-00003C5D0000}"/>
    <cellStyle name="Обычный 53 3 3 3 7" xfId="23909" xr:uid="{00000000-0005-0000-0000-00003D5D0000}"/>
    <cellStyle name="Обычный 53 3 3 3 7 2" xfId="23910" xr:uid="{00000000-0005-0000-0000-00003E5D0000}"/>
    <cellStyle name="Обычный 53 3 3 3 7 2 2" xfId="23911" xr:uid="{00000000-0005-0000-0000-00003F5D0000}"/>
    <cellStyle name="Обычный 53 3 3 3 7 3" xfId="23912" xr:uid="{00000000-0005-0000-0000-0000405D0000}"/>
    <cellStyle name="Обычный 53 3 3 3 8" xfId="23913" xr:uid="{00000000-0005-0000-0000-0000415D0000}"/>
    <cellStyle name="Обычный 53 3 3 3 8 2" xfId="23914" xr:uid="{00000000-0005-0000-0000-0000425D0000}"/>
    <cellStyle name="Обычный 53 3 3 3 8 2 2" xfId="23915" xr:uid="{00000000-0005-0000-0000-0000435D0000}"/>
    <cellStyle name="Обычный 53 3 3 3 8 3" xfId="23916" xr:uid="{00000000-0005-0000-0000-0000445D0000}"/>
    <cellStyle name="Обычный 53 3 3 3 9" xfId="23917" xr:uid="{00000000-0005-0000-0000-0000455D0000}"/>
    <cellStyle name="Обычный 53 3 3 3 9 2" xfId="23918" xr:uid="{00000000-0005-0000-0000-0000465D0000}"/>
    <cellStyle name="Обычный 53 3 3 4" xfId="23919" xr:uid="{00000000-0005-0000-0000-0000475D0000}"/>
    <cellStyle name="Обычный 53 3 3 4 2" xfId="23920" xr:uid="{00000000-0005-0000-0000-0000485D0000}"/>
    <cellStyle name="Обычный 53 3 3 4 2 2" xfId="23921" xr:uid="{00000000-0005-0000-0000-0000495D0000}"/>
    <cellStyle name="Обычный 53 3 3 4 2 2 2" xfId="23922" xr:uid="{00000000-0005-0000-0000-00004A5D0000}"/>
    <cellStyle name="Обычный 53 3 3 4 2 2 2 2" xfId="23923" xr:uid="{00000000-0005-0000-0000-00004B5D0000}"/>
    <cellStyle name="Обычный 53 3 3 4 2 2 3" xfId="23924" xr:uid="{00000000-0005-0000-0000-00004C5D0000}"/>
    <cellStyle name="Обычный 53 3 3 4 2 3" xfId="23925" xr:uid="{00000000-0005-0000-0000-00004D5D0000}"/>
    <cellStyle name="Обычный 53 3 3 4 2 3 2" xfId="23926" xr:uid="{00000000-0005-0000-0000-00004E5D0000}"/>
    <cellStyle name="Обычный 53 3 3 4 2 3 2 2" xfId="23927" xr:uid="{00000000-0005-0000-0000-00004F5D0000}"/>
    <cellStyle name="Обычный 53 3 3 4 2 3 3" xfId="23928" xr:uid="{00000000-0005-0000-0000-0000505D0000}"/>
    <cellStyle name="Обычный 53 3 3 4 2 4" xfId="23929" xr:uid="{00000000-0005-0000-0000-0000515D0000}"/>
    <cellStyle name="Обычный 53 3 3 4 2 4 2" xfId="23930" xr:uid="{00000000-0005-0000-0000-0000525D0000}"/>
    <cellStyle name="Обычный 53 3 3 4 2 4 2 2" xfId="23931" xr:uid="{00000000-0005-0000-0000-0000535D0000}"/>
    <cellStyle name="Обычный 53 3 3 4 2 4 3" xfId="23932" xr:uid="{00000000-0005-0000-0000-0000545D0000}"/>
    <cellStyle name="Обычный 53 3 3 4 2 5" xfId="23933" xr:uid="{00000000-0005-0000-0000-0000555D0000}"/>
    <cellStyle name="Обычный 53 3 3 4 2 5 2" xfId="23934" xr:uid="{00000000-0005-0000-0000-0000565D0000}"/>
    <cellStyle name="Обычный 53 3 3 4 2 6" xfId="23935" xr:uid="{00000000-0005-0000-0000-0000575D0000}"/>
    <cellStyle name="Обычный 53 3 3 4 3" xfId="23936" xr:uid="{00000000-0005-0000-0000-0000585D0000}"/>
    <cellStyle name="Обычный 53 3 3 4 3 2" xfId="23937" xr:uid="{00000000-0005-0000-0000-0000595D0000}"/>
    <cellStyle name="Обычный 53 3 3 4 3 2 2" xfId="23938" xr:uid="{00000000-0005-0000-0000-00005A5D0000}"/>
    <cellStyle name="Обычный 53 3 3 4 3 2 2 2" xfId="23939" xr:uid="{00000000-0005-0000-0000-00005B5D0000}"/>
    <cellStyle name="Обычный 53 3 3 4 3 2 3" xfId="23940" xr:uid="{00000000-0005-0000-0000-00005C5D0000}"/>
    <cellStyle name="Обычный 53 3 3 4 3 3" xfId="23941" xr:uid="{00000000-0005-0000-0000-00005D5D0000}"/>
    <cellStyle name="Обычный 53 3 3 4 3 3 2" xfId="23942" xr:uid="{00000000-0005-0000-0000-00005E5D0000}"/>
    <cellStyle name="Обычный 53 3 3 4 3 4" xfId="23943" xr:uid="{00000000-0005-0000-0000-00005F5D0000}"/>
    <cellStyle name="Обычный 53 3 3 4 4" xfId="23944" xr:uid="{00000000-0005-0000-0000-0000605D0000}"/>
    <cellStyle name="Обычный 53 3 3 4 4 2" xfId="23945" xr:uid="{00000000-0005-0000-0000-0000615D0000}"/>
    <cellStyle name="Обычный 53 3 3 4 4 2 2" xfId="23946" xr:uid="{00000000-0005-0000-0000-0000625D0000}"/>
    <cellStyle name="Обычный 53 3 3 4 4 3" xfId="23947" xr:uid="{00000000-0005-0000-0000-0000635D0000}"/>
    <cellStyle name="Обычный 53 3 3 4 5" xfId="23948" xr:uid="{00000000-0005-0000-0000-0000645D0000}"/>
    <cellStyle name="Обычный 53 3 3 4 5 2" xfId="23949" xr:uid="{00000000-0005-0000-0000-0000655D0000}"/>
    <cellStyle name="Обычный 53 3 3 4 5 2 2" xfId="23950" xr:uid="{00000000-0005-0000-0000-0000665D0000}"/>
    <cellStyle name="Обычный 53 3 3 4 5 3" xfId="23951" xr:uid="{00000000-0005-0000-0000-0000675D0000}"/>
    <cellStyle name="Обычный 53 3 3 4 6" xfId="23952" xr:uid="{00000000-0005-0000-0000-0000685D0000}"/>
    <cellStyle name="Обычный 53 3 3 4 6 2" xfId="23953" xr:uid="{00000000-0005-0000-0000-0000695D0000}"/>
    <cellStyle name="Обычный 53 3 3 4 6 2 2" xfId="23954" xr:uid="{00000000-0005-0000-0000-00006A5D0000}"/>
    <cellStyle name="Обычный 53 3 3 4 6 3" xfId="23955" xr:uid="{00000000-0005-0000-0000-00006B5D0000}"/>
    <cellStyle name="Обычный 53 3 3 4 7" xfId="23956" xr:uid="{00000000-0005-0000-0000-00006C5D0000}"/>
    <cellStyle name="Обычный 53 3 3 4 7 2" xfId="23957" xr:uid="{00000000-0005-0000-0000-00006D5D0000}"/>
    <cellStyle name="Обычный 53 3 3 4 7 2 2" xfId="23958" xr:uid="{00000000-0005-0000-0000-00006E5D0000}"/>
    <cellStyle name="Обычный 53 3 3 4 7 3" xfId="23959" xr:uid="{00000000-0005-0000-0000-00006F5D0000}"/>
    <cellStyle name="Обычный 53 3 3 4 8" xfId="23960" xr:uid="{00000000-0005-0000-0000-0000705D0000}"/>
    <cellStyle name="Обычный 53 3 3 4 8 2" xfId="23961" xr:uid="{00000000-0005-0000-0000-0000715D0000}"/>
    <cellStyle name="Обычный 53 3 3 4 9" xfId="23962" xr:uid="{00000000-0005-0000-0000-0000725D0000}"/>
    <cellStyle name="Обычный 53 3 3 5" xfId="23963" xr:uid="{00000000-0005-0000-0000-0000735D0000}"/>
    <cellStyle name="Обычный 53 3 3 5 2" xfId="23964" xr:uid="{00000000-0005-0000-0000-0000745D0000}"/>
    <cellStyle name="Обычный 53 3 3 5 2 2" xfId="23965" xr:uid="{00000000-0005-0000-0000-0000755D0000}"/>
    <cellStyle name="Обычный 53 3 3 5 2 2 2" xfId="23966" xr:uid="{00000000-0005-0000-0000-0000765D0000}"/>
    <cellStyle name="Обычный 53 3 3 5 2 3" xfId="23967" xr:uid="{00000000-0005-0000-0000-0000775D0000}"/>
    <cellStyle name="Обычный 53 3 3 5 3" xfId="23968" xr:uid="{00000000-0005-0000-0000-0000785D0000}"/>
    <cellStyle name="Обычный 53 3 3 5 3 2" xfId="23969" xr:uid="{00000000-0005-0000-0000-0000795D0000}"/>
    <cellStyle name="Обычный 53 3 3 5 3 2 2" xfId="23970" xr:uid="{00000000-0005-0000-0000-00007A5D0000}"/>
    <cellStyle name="Обычный 53 3 3 5 3 3" xfId="23971" xr:uid="{00000000-0005-0000-0000-00007B5D0000}"/>
    <cellStyle name="Обычный 53 3 3 5 4" xfId="23972" xr:uid="{00000000-0005-0000-0000-00007C5D0000}"/>
    <cellStyle name="Обычный 53 3 3 5 4 2" xfId="23973" xr:uid="{00000000-0005-0000-0000-00007D5D0000}"/>
    <cellStyle name="Обычный 53 3 3 5 4 2 2" xfId="23974" xr:uid="{00000000-0005-0000-0000-00007E5D0000}"/>
    <cellStyle name="Обычный 53 3 3 5 4 3" xfId="23975" xr:uid="{00000000-0005-0000-0000-00007F5D0000}"/>
    <cellStyle name="Обычный 53 3 3 5 5" xfId="23976" xr:uid="{00000000-0005-0000-0000-0000805D0000}"/>
    <cellStyle name="Обычный 53 3 3 5 5 2" xfId="23977" xr:uid="{00000000-0005-0000-0000-0000815D0000}"/>
    <cellStyle name="Обычный 53 3 3 5 6" xfId="23978" xr:uid="{00000000-0005-0000-0000-0000825D0000}"/>
    <cellStyle name="Обычный 53 3 3 6" xfId="23979" xr:uid="{00000000-0005-0000-0000-0000835D0000}"/>
    <cellStyle name="Обычный 53 3 3 6 2" xfId="23980" xr:uid="{00000000-0005-0000-0000-0000845D0000}"/>
    <cellStyle name="Обычный 53 3 3 6 2 2" xfId="23981" xr:uid="{00000000-0005-0000-0000-0000855D0000}"/>
    <cellStyle name="Обычный 53 3 3 6 2 2 2" xfId="23982" xr:uid="{00000000-0005-0000-0000-0000865D0000}"/>
    <cellStyle name="Обычный 53 3 3 6 2 3" xfId="23983" xr:uid="{00000000-0005-0000-0000-0000875D0000}"/>
    <cellStyle name="Обычный 53 3 3 6 3" xfId="23984" xr:uid="{00000000-0005-0000-0000-0000885D0000}"/>
    <cellStyle name="Обычный 53 3 3 6 3 2" xfId="23985" xr:uid="{00000000-0005-0000-0000-0000895D0000}"/>
    <cellStyle name="Обычный 53 3 3 6 4" xfId="23986" xr:uid="{00000000-0005-0000-0000-00008A5D0000}"/>
    <cellStyle name="Обычный 53 3 3 7" xfId="23987" xr:uid="{00000000-0005-0000-0000-00008B5D0000}"/>
    <cellStyle name="Обычный 53 3 3 7 2" xfId="23988" xr:uid="{00000000-0005-0000-0000-00008C5D0000}"/>
    <cellStyle name="Обычный 53 3 3 7 2 2" xfId="23989" xr:uid="{00000000-0005-0000-0000-00008D5D0000}"/>
    <cellStyle name="Обычный 53 3 3 7 3" xfId="23990" xr:uid="{00000000-0005-0000-0000-00008E5D0000}"/>
    <cellStyle name="Обычный 53 3 3 8" xfId="23991" xr:uid="{00000000-0005-0000-0000-00008F5D0000}"/>
    <cellStyle name="Обычный 53 3 3 8 2" xfId="23992" xr:uid="{00000000-0005-0000-0000-0000905D0000}"/>
    <cellStyle name="Обычный 53 3 3 8 2 2" xfId="23993" xr:uid="{00000000-0005-0000-0000-0000915D0000}"/>
    <cellStyle name="Обычный 53 3 3 8 3" xfId="23994" xr:uid="{00000000-0005-0000-0000-0000925D0000}"/>
    <cellStyle name="Обычный 53 3 3 9" xfId="23995" xr:uid="{00000000-0005-0000-0000-0000935D0000}"/>
    <cellStyle name="Обычный 53 3 3 9 2" xfId="23996" xr:uid="{00000000-0005-0000-0000-0000945D0000}"/>
    <cellStyle name="Обычный 53 3 3 9 2 2" xfId="23997" xr:uid="{00000000-0005-0000-0000-0000955D0000}"/>
    <cellStyle name="Обычный 53 3 3 9 3" xfId="23998" xr:uid="{00000000-0005-0000-0000-0000965D0000}"/>
    <cellStyle name="Обычный 53 3 4" xfId="23999" xr:uid="{00000000-0005-0000-0000-0000975D0000}"/>
    <cellStyle name="Обычный 53 3 4 10" xfId="24000" xr:uid="{00000000-0005-0000-0000-0000985D0000}"/>
    <cellStyle name="Обычный 53 3 4 10 2" xfId="24001" xr:uid="{00000000-0005-0000-0000-0000995D0000}"/>
    <cellStyle name="Обычный 53 3 4 10 2 2" xfId="24002" xr:uid="{00000000-0005-0000-0000-00009A5D0000}"/>
    <cellStyle name="Обычный 53 3 4 10 3" xfId="24003" xr:uid="{00000000-0005-0000-0000-00009B5D0000}"/>
    <cellStyle name="Обычный 53 3 4 11" xfId="24004" xr:uid="{00000000-0005-0000-0000-00009C5D0000}"/>
    <cellStyle name="Обычный 53 3 4 11 2" xfId="24005" xr:uid="{00000000-0005-0000-0000-00009D5D0000}"/>
    <cellStyle name="Обычный 53 3 4 12" xfId="24006" xr:uid="{00000000-0005-0000-0000-00009E5D0000}"/>
    <cellStyle name="Обычный 53 3 4 2" xfId="24007" xr:uid="{00000000-0005-0000-0000-00009F5D0000}"/>
    <cellStyle name="Обычный 53 3 4 2 10" xfId="24008" xr:uid="{00000000-0005-0000-0000-0000A05D0000}"/>
    <cellStyle name="Обычный 53 3 4 2 2" xfId="24009" xr:uid="{00000000-0005-0000-0000-0000A15D0000}"/>
    <cellStyle name="Обычный 53 3 4 2 2 2" xfId="24010" xr:uid="{00000000-0005-0000-0000-0000A25D0000}"/>
    <cellStyle name="Обычный 53 3 4 2 2 2 2" xfId="24011" xr:uid="{00000000-0005-0000-0000-0000A35D0000}"/>
    <cellStyle name="Обычный 53 3 4 2 2 2 2 2" xfId="24012" xr:uid="{00000000-0005-0000-0000-0000A45D0000}"/>
    <cellStyle name="Обычный 53 3 4 2 2 2 2 2 2" xfId="24013" xr:uid="{00000000-0005-0000-0000-0000A55D0000}"/>
    <cellStyle name="Обычный 53 3 4 2 2 2 2 3" xfId="24014" xr:uid="{00000000-0005-0000-0000-0000A65D0000}"/>
    <cellStyle name="Обычный 53 3 4 2 2 2 3" xfId="24015" xr:uid="{00000000-0005-0000-0000-0000A75D0000}"/>
    <cellStyle name="Обычный 53 3 4 2 2 2 3 2" xfId="24016" xr:uid="{00000000-0005-0000-0000-0000A85D0000}"/>
    <cellStyle name="Обычный 53 3 4 2 2 2 3 2 2" xfId="24017" xr:uid="{00000000-0005-0000-0000-0000A95D0000}"/>
    <cellStyle name="Обычный 53 3 4 2 2 2 3 3" xfId="24018" xr:uid="{00000000-0005-0000-0000-0000AA5D0000}"/>
    <cellStyle name="Обычный 53 3 4 2 2 2 4" xfId="24019" xr:uid="{00000000-0005-0000-0000-0000AB5D0000}"/>
    <cellStyle name="Обычный 53 3 4 2 2 2 4 2" xfId="24020" xr:uid="{00000000-0005-0000-0000-0000AC5D0000}"/>
    <cellStyle name="Обычный 53 3 4 2 2 2 4 2 2" xfId="24021" xr:uid="{00000000-0005-0000-0000-0000AD5D0000}"/>
    <cellStyle name="Обычный 53 3 4 2 2 2 4 3" xfId="24022" xr:uid="{00000000-0005-0000-0000-0000AE5D0000}"/>
    <cellStyle name="Обычный 53 3 4 2 2 2 5" xfId="24023" xr:uid="{00000000-0005-0000-0000-0000AF5D0000}"/>
    <cellStyle name="Обычный 53 3 4 2 2 2 5 2" xfId="24024" xr:uid="{00000000-0005-0000-0000-0000B05D0000}"/>
    <cellStyle name="Обычный 53 3 4 2 2 2 6" xfId="24025" xr:uid="{00000000-0005-0000-0000-0000B15D0000}"/>
    <cellStyle name="Обычный 53 3 4 2 2 3" xfId="24026" xr:uid="{00000000-0005-0000-0000-0000B25D0000}"/>
    <cellStyle name="Обычный 53 3 4 2 2 3 2" xfId="24027" xr:uid="{00000000-0005-0000-0000-0000B35D0000}"/>
    <cellStyle name="Обычный 53 3 4 2 2 3 2 2" xfId="24028" xr:uid="{00000000-0005-0000-0000-0000B45D0000}"/>
    <cellStyle name="Обычный 53 3 4 2 2 3 2 2 2" xfId="24029" xr:uid="{00000000-0005-0000-0000-0000B55D0000}"/>
    <cellStyle name="Обычный 53 3 4 2 2 3 2 3" xfId="24030" xr:uid="{00000000-0005-0000-0000-0000B65D0000}"/>
    <cellStyle name="Обычный 53 3 4 2 2 3 3" xfId="24031" xr:uid="{00000000-0005-0000-0000-0000B75D0000}"/>
    <cellStyle name="Обычный 53 3 4 2 2 3 3 2" xfId="24032" xr:uid="{00000000-0005-0000-0000-0000B85D0000}"/>
    <cellStyle name="Обычный 53 3 4 2 2 3 4" xfId="24033" xr:uid="{00000000-0005-0000-0000-0000B95D0000}"/>
    <cellStyle name="Обычный 53 3 4 2 2 4" xfId="24034" xr:uid="{00000000-0005-0000-0000-0000BA5D0000}"/>
    <cellStyle name="Обычный 53 3 4 2 2 4 2" xfId="24035" xr:uid="{00000000-0005-0000-0000-0000BB5D0000}"/>
    <cellStyle name="Обычный 53 3 4 2 2 4 2 2" xfId="24036" xr:uid="{00000000-0005-0000-0000-0000BC5D0000}"/>
    <cellStyle name="Обычный 53 3 4 2 2 4 3" xfId="24037" xr:uid="{00000000-0005-0000-0000-0000BD5D0000}"/>
    <cellStyle name="Обычный 53 3 4 2 2 5" xfId="24038" xr:uid="{00000000-0005-0000-0000-0000BE5D0000}"/>
    <cellStyle name="Обычный 53 3 4 2 2 5 2" xfId="24039" xr:uid="{00000000-0005-0000-0000-0000BF5D0000}"/>
    <cellStyle name="Обычный 53 3 4 2 2 5 2 2" xfId="24040" xr:uid="{00000000-0005-0000-0000-0000C05D0000}"/>
    <cellStyle name="Обычный 53 3 4 2 2 5 3" xfId="24041" xr:uid="{00000000-0005-0000-0000-0000C15D0000}"/>
    <cellStyle name="Обычный 53 3 4 2 2 6" xfId="24042" xr:uid="{00000000-0005-0000-0000-0000C25D0000}"/>
    <cellStyle name="Обычный 53 3 4 2 2 6 2" xfId="24043" xr:uid="{00000000-0005-0000-0000-0000C35D0000}"/>
    <cellStyle name="Обычный 53 3 4 2 2 6 2 2" xfId="24044" xr:uid="{00000000-0005-0000-0000-0000C45D0000}"/>
    <cellStyle name="Обычный 53 3 4 2 2 6 3" xfId="24045" xr:uid="{00000000-0005-0000-0000-0000C55D0000}"/>
    <cellStyle name="Обычный 53 3 4 2 2 7" xfId="24046" xr:uid="{00000000-0005-0000-0000-0000C65D0000}"/>
    <cellStyle name="Обычный 53 3 4 2 2 7 2" xfId="24047" xr:uid="{00000000-0005-0000-0000-0000C75D0000}"/>
    <cellStyle name="Обычный 53 3 4 2 2 7 2 2" xfId="24048" xr:uid="{00000000-0005-0000-0000-0000C85D0000}"/>
    <cellStyle name="Обычный 53 3 4 2 2 7 3" xfId="24049" xr:uid="{00000000-0005-0000-0000-0000C95D0000}"/>
    <cellStyle name="Обычный 53 3 4 2 2 8" xfId="24050" xr:uid="{00000000-0005-0000-0000-0000CA5D0000}"/>
    <cellStyle name="Обычный 53 3 4 2 2 8 2" xfId="24051" xr:uid="{00000000-0005-0000-0000-0000CB5D0000}"/>
    <cellStyle name="Обычный 53 3 4 2 2 9" xfId="24052" xr:uid="{00000000-0005-0000-0000-0000CC5D0000}"/>
    <cellStyle name="Обычный 53 3 4 2 3" xfId="24053" xr:uid="{00000000-0005-0000-0000-0000CD5D0000}"/>
    <cellStyle name="Обычный 53 3 4 2 3 2" xfId="24054" xr:uid="{00000000-0005-0000-0000-0000CE5D0000}"/>
    <cellStyle name="Обычный 53 3 4 2 3 2 2" xfId="24055" xr:uid="{00000000-0005-0000-0000-0000CF5D0000}"/>
    <cellStyle name="Обычный 53 3 4 2 3 2 2 2" xfId="24056" xr:uid="{00000000-0005-0000-0000-0000D05D0000}"/>
    <cellStyle name="Обычный 53 3 4 2 3 2 3" xfId="24057" xr:uid="{00000000-0005-0000-0000-0000D15D0000}"/>
    <cellStyle name="Обычный 53 3 4 2 3 3" xfId="24058" xr:uid="{00000000-0005-0000-0000-0000D25D0000}"/>
    <cellStyle name="Обычный 53 3 4 2 3 3 2" xfId="24059" xr:uid="{00000000-0005-0000-0000-0000D35D0000}"/>
    <cellStyle name="Обычный 53 3 4 2 3 3 2 2" xfId="24060" xr:uid="{00000000-0005-0000-0000-0000D45D0000}"/>
    <cellStyle name="Обычный 53 3 4 2 3 3 3" xfId="24061" xr:uid="{00000000-0005-0000-0000-0000D55D0000}"/>
    <cellStyle name="Обычный 53 3 4 2 3 4" xfId="24062" xr:uid="{00000000-0005-0000-0000-0000D65D0000}"/>
    <cellStyle name="Обычный 53 3 4 2 3 4 2" xfId="24063" xr:uid="{00000000-0005-0000-0000-0000D75D0000}"/>
    <cellStyle name="Обычный 53 3 4 2 3 4 2 2" xfId="24064" xr:uid="{00000000-0005-0000-0000-0000D85D0000}"/>
    <cellStyle name="Обычный 53 3 4 2 3 4 3" xfId="24065" xr:uid="{00000000-0005-0000-0000-0000D95D0000}"/>
    <cellStyle name="Обычный 53 3 4 2 3 5" xfId="24066" xr:uid="{00000000-0005-0000-0000-0000DA5D0000}"/>
    <cellStyle name="Обычный 53 3 4 2 3 5 2" xfId="24067" xr:uid="{00000000-0005-0000-0000-0000DB5D0000}"/>
    <cellStyle name="Обычный 53 3 4 2 3 6" xfId="24068" xr:uid="{00000000-0005-0000-0000-0000DC5D0000}"/>
    <cellStyle name="Обычный 53 3 4 2 4" xfId="24069" xr:uid="{00000000-0005-0000-0000-0000DD5D0000}"/>
    <cellStyle name="Обычный 53 3 4 2 4 2" xfId="24070" xr:uid="{00000000-0005-0000-0000-0000DE5D0000}"/>
    <cellStyle name="Обычный 53 3 4 2 4 2 2" xfId="24071" xr:uid="{00000000-0005-0000-0000-0000DF5D0000}"/>
    <cellStyle name="Обычный 53 3 4 2 4 2 2 2" xfId="24072" xr:uid="{00000000-0005-0000-0000-0000E05D0000}"/>
    <cellStyle name="Обычный 53 3 4 2 4 2 3" xfId="24073" xr:uid="{00000000-0005-0000-0000-0000E15D0000}"/>
    <cellStyle name="Обычный 53 3 4 2 4 3" xfId="24074" xr:uid="{00000000-0005-0000-0000-0000E25D0000}"/>
    <cellStyle name="Обычный 53 3 4 2 4 3 2" xfId="24075" xr:uid="{00000000-0005-0000-0000-0000E35D0000}"/>
    <cellStyle name="Обычный 53 3 4 2 4 4" xfId="24076" xr:uid="{00000000-0005-0000-0000-0000E45D0000}"/>
    <cellStyle name="Обычный 53 3 4 2 5" xfId="24077" xr:uid="{00000000-0005-0000-0000-0000E55D0000}"/>
    <cellStyle name="Обычный 53 3 4 2 5 2" xfId="24078" xr:uid="{00000000-0005-0000-0000-0000E65D0000}"/>
    <cellStyle name="Обычный 53 3 4 2 5 2 2" xfId="24079" xr:uid="{00000000-0005-0000-0000-0000E75D0000}"/>
    <cellStyle name="Обычный 53 3 4 2 5 3" xfId="24080" xr:uid="{00000000-0005-0000-0000-0000E85D0000}"/>
    <cellStyle name="Обычный 53 3 4 2 6" xfId="24081" xr:uid="{00000000-0005-0000-0000-0000E95D0000}"/>
    <cellStyle name="Обычный 53 3 4 2 6 2" xfId="24082" xr:uid="{00000000-0005-0000-0000-0000EA5D0000}"/>
    <cellStyle name="Обычный 53 3 4 2 6 2 2" xfId="24083" xr:uid="{00000000-0005-0000-0000-0000EB5D0000}"/>
    <cellStyle name="Обычный 53 3 4 2 6 3" xfId="24084" xr:uid="{00000000-0005-0000-0000-0000EC5D0000}"/>
    <cellStyle name="Обычный 53 3 4 2 7" xfId="24085" xr:uid="{00000000-0005-0000-0000-0000ED5D0000}"/>
    <cellStyle name="Обычный 53 3 4 2 7 2" xfId="24086" xr:uid="{00000000-0005-0000-0000-0000EE5D0000}"/>
    <cellStyle name="Обычный 53 3 4 2 7 2 2" xfId="24087" xr:uid="{00000000-0005-0000-0000-0000EF5D0000}"/>
    <cellStyle name="Обычный 53 3 4 2 7 3" xfId="24088" xr:uid="{00000000-0005-0000-0000-0000F05D0000}"/>
    <cellStyle name="Обычный 53 3 4 2 8" xfId="24089" xr:uid="{00000000-0005-0000-0000-0000F15D0000}"/>
    <cellStyle name="Обычный 53 3 4 2 8 2" xfId="24090" xr:uid="{00000000-0005-0000-0000-0000F25D0000}"/>
    <cellStyle name="Обычный 53 3 4 2 8 2 2" xfId="24091" xr:uid="{00000000-0005-0000-0000-0000F35D0000}"/>
    <cellStyle name="Обычный 53 3 4 2 8 3" xfId="24092" xr:uid="{00000000-0005-0000-0000-0000F45D0000}"/>
    <cellStyle name="Обычный 53 3 4 2 9" xfId="24093" xr:uid="{00000000-0005-0000-0000-0000F55D0000}"/>
    <cellStyle name="Обычный 53 3 4 2 9 2" xfId="24094" xr:uid="{00000000-0005-0000-0000-0000F65D0000}"/>
    <cellStyle name="Обычный 53 3 4 3" xfId="24095" xr:uid="{00000000-0005-0000-0000-0000F75D0000}"/>
    <cellStyle name="Обычный 53 3 4 3 2" xfId="24096" xr:uid="{00000000-0005-0000-0000-0000F85D0000}"/>
    <cellStyle name="Обычный 53 3 4 3 2 2" xfId="24097" xr:uid="{00000000-0005-0000-0000-0000F95D0000}"/>
    <cellStyle name="Обычный 53 3 4 3 2 2 2" xfId="24098" xr:uid="{00000000-0005-0000-0000-0000FA5D0000}"/>
    <cellStyle name="Обычный 53 3 4 3 2 2 2 2" xfId="24099" xr:uid="{00000000-0005-0000-0000-0000FB5D0000}"/>
    <cellStyle name="Обычный 53 3 4 3 2 2 3" xfId="24100" xr:uid="{00000000-0005-0000-0000-0000FC5D0000}"/>
    <cellStyle name="Обычный 53 3 4 3 2 3" xfId="24101" xr:uid="{00000000-0005-0000-0000-0000FD5D0000}"/>
    <cellStyle name="Обычный 53 3 4 3 2 3 2" xfId="24102" xr:uid="{00000000-0005-0000-0000-0000FE5D0000}"/>
    <cellStyle name="Обычный 53 3 4 3 2 3 2 2" xfId="24103" xr:uid="{00000000-0005-0000-0000-0000FF5D0000}"/>
    <cellStyle name="Обычный 53 3 4 3 2 3 3" xfId="24104" xr:uid="{00000000-0005-0000-0000-0000005E0000}"/>
    <cellStyle name="Обычный 53 3 4 3 2 4" xfId="24105" xr:uid="{00000000-0005-0000-0000-0000015E0000}"/>
    <cellStyle name="Обычный 53 3 4 3 2 4 2" xfId="24106" xr:uid="{00000000-0005-0000-0000-0000025E0000}"/>
    <cellStyle name="Обычный 53 3 4 3 2 4 2 2" xfId="24107" xr:uid="{00000000-0005-0000-0000-0000035E0000}"/>
    <cellStyle name="Обычный 53 3 4 3 2 4 3" xfId="24108" xr:uid="{00000000-0005-0000-0000-0000045E0000}"/>
    <cellStyle name="Обычный 53 3 4 3 2 5" xfId="24109" xr:uid="{00000000-0005-0000-0000-0000055E0000}"/>
    <cellStyle name="Обычный 53 3 4 3 2 5 2" xfId="24110" xr:uid="{00000000-0005-0000-0000-0000065E0000}"/>
    <cellStyle name="Обычный 53 3 4 3 2 6" xfId="24111" xr:uid="{00000000-0005-0000-0000-0000075E0000}"/>
    <cellStyle name="Обычный 53 3 4 3 3" xfId="24112" xr:uid="{00000000-0005-0000-0000-0000085E0000}"/>
    <cellStyle name="Обычный 53 3 4 3 3 2" xfId="24113" xr:uid="{00000000-0005-0000-0000-0000095E0000}"/>
    <cellStyle name="Обычный 53 3 4 3 3 2 2" xfId="24114" xr:uid="{00000000-0005-0000-0000-00000A5E0000}"/>
    <cellStyle name="Обычный 53 3 4 3 3 2 2 2" xfId="24115" xr:uid="{00000000-0005-0000-0000-00000B5E0000}"/>
    <cellStyle name="Обычный 53 3 4 3 3 2 3" xfId="24116" xr:uid="{00000000-0005-0000-0000-00000C5E0000}"/>
    <cellStyle name="Обычный 53 3 4 3 3 3" xfId="24117" xr:uid="{00000000-0005-0000-0000-00000D5E0000}"/>
    <cellStyle name="Обычный 53 3 4 3 3 3 2" xfId="24118" xr:uid="{00000000-0005-0000-0000-00000E5E0000}"/>
    <cellStyle name="Обычный 53 3 4 3 3 4" xfId="24119" xr:uid="{00000000-0005-0000-0000-00000F5E0000}"/>
    <cellStyle name="Обычный 53 3 4 3 4" xfId="24120" xr:uid="{00000000-0005-0000-0000-0000105E0000}"/>
    <cellStyle name="Обычный 53 3 4 3 4 2" xfId="24121" xr:uid="{00000000-0005-0000-0000-0000115E0000}"/>
    <cellStyle name="Обычный 53 3 4 3 4 2 2" xfId="24122" xr:uid="{00000000-0005-0000-0000-0000125E0000}"/>
    <cellStyle name="Обычный 53 3 4 3 4 3" xfId="24123" xr:uid="{00000000-0005-0000-0000-0000135E0000}"/>
    <cellStyle name="Обычный 53 3 4 3 5" xfId="24124" xr:uid="{00000000-0005-0000-0000-0000145E0000}"/>
    <cellStyle name="Обычный 53 3 4 3 5 2" xfId="24125" xr:uid="{00000000-0005-0000-0000-0000155E0000}"/>
    <cellStyle name="Обычный 53 3 4 3 5 2 2" xfId="24126" xr:uid="{00000000-0005-0000-0000-0000165E0000}"/>
    <cellStyle name="Обычный 53 3 4 3 5 3" xfId="24127" xr:uid="{00000000-0005-0000-0000-0000175E0000}"/>
    <cellStyle name="Обычный 53 3 4 3 6" xfId="24128" xr:uid="{00000000-0005-0000-0000-0000185E0000}"/>
    <cellStyle name="Обычный 53 3 4 3 6 2" xfId="24129" xr:uid="{00000000-0005-0000-0000-0000195E0000}"/>
    <cellStyle name="Обычный 53 3 4 3 6 2 2" xfId="24130" xr:uid="{00000000-0005-0000-0000-00001A5E0000}"/>
    <cellStyle name="Обычный 53 3 4 3 6 3" xfId="24131" xr:uid="{00000000-0005-0000-0000-00001B5E0000}"/>
    <cellStyle name="Обычный 53 3 4 3 7" xfId="24132" xr:uid="{00000000-0005-0000-0000-00001C5E0000}"/>
    <cellStyle name="Обычный 53 3 4 3 7 2" xfId="24133" xr:uid="{00000000-0005-0000-0000-00001D5E0000}"/>
    <cellStyle name="Обычный 53 3 4 3 7 2 2" xfId="24134" xr:uid="{00000000-0005-0000-0000-00001E5E0000}"/>
    <cellStyle name="Обычный 53 3 4 3 7 3" xfId="24135" xr:uid="{00000000-0005-0000-0000-00001F5E0000}"/>
    <cellStyle name="Обычный 53 3 4 3 8" xfId="24136" xr:uid="{00000000-0005-0000-0000-0000205E0000}"/>
    <cellStyle name="Обычный 53 3 4 3 8 2" xfId="24137" xr:uid="{00000000-0005-0000-0000-0000215E0000}"/>
    <cellStyle name="Обычный 53 3 4 3 9" xfId="24138" xr:uid="{00000000-0005-0000-0000-0000225E0000}"/>
    <cellStyle name="Обычный 53 3 4 4" xfId="24139" xr:uid="{00000000-0005-0000-0000-0000235E0000}"/>
    <cellStyle name="Обычный 53 3 4 4 2" xfId="24140" xr:uid="{00000000-0005-0000-0000-0000245E0000}"/>
    <cellStyle name="Обычный 53 3 4 4 2 2" xfId="24141" xr:uid="{00000000-0005-0000-0000-0000255E0000}"/>
    <cellStyle name="Обычный 53 3 4 4 2 2 2" xfId="24142" xr:uid="{00000000-0005-0000-0000-0000265E0000}"/>
    <cellStyle name="Обычный 53 3 4 4 2 3" xfId="24143" xr:uid="{00000000-0005-0000-0000-0000275E0000}"/>
    <cellStyle name="Обычный 53 3 4 4 3" xfId="24144" xr:uid="{00000000-0005-0000-0000-0000285E0000}"/>
    <cellStyle name="Обычный 53 3 4 4 3 2" xfId="24145" xr:uid="{00000000-0005-0000-0000-0000295E0000}"/>
    <cellStyle name="Обычный 53 3 4 4 3 2 2" xfId="24146" xr:uid="{00000000-0005-0000-0000-00002A5E0000}"/>
    <cellStyle name="Обычный 53 3 4 4 3 3" xfId="24147" xr:uid="{00000000-0005-0000-0000-00002B5E0000}"/>
    <cellStyle name="Обычный 53 3 4 4 4" xfId="24148" xr:uid="{00000000-0005-0000-0000-00002C5E0000}"/>
    <cellStyle name="Обычный 53 3 4 4 4 2" xfId="24149" xr:uid="{00000000-0005-0000-0000-00002D5E0000}"/>
    <cellStyle name="Обычный 53 3 4 4 4 2 2" xfId="24150" xr:uid="{00000000-0005-0000-0000-00002E5E0000}"/>
    <cellStyle name="Обычный 53 3 4 4 4 3" xfId="24151" xr:uid="{00000000-0005-0000-0000-00002F5E0000}"/>
    <cellStyle name="Обычный 53 3 4 4 5" xfId="24152" xr:uid="{00000000-0005-0000-0000-0000305E0000}"/>
    <cellStyle name="Обычный 53 3 4 4 5 2" xfId="24153" xr:uid="{00000000-0005-0000-0000-0000315E0000}"/>
    <cellStyle name="Обычный 53 3 4 4 6" xfId="24154" xr:uid="{00000000-0005-0000-0000-0000325E0000}"/>
    <cellStyle name="Обычный 53 3 4 5" xfId="24155" xr:uid="{00000000-0005-0000-0000-0000335E0000}"/>
    <cellStyle name="Обычный 53 3 4 5 2" xfId="24156" xr:uid="{00000000-0005-0000-0000-0000345E0000}"/>
    <cellStyle name="Обычный 53 3 4 5 2 2" xfId="24157" xr:uid="{00000000-0005-0000-0000-0000355E0000}"/>
    <cellStyle name="Обычный 53 3 4 5 2 2 2" xfId="24158" xr:uid="{00000000-0005-0000-0000-0000365E0000}"/>
    <cellStyle name="Обычный 53 3 4 5 2 3" xfId="24159" xr:uid="{00000000-0005-0000-0000-0000375E0000}"/>
    <cellStyle name="Обычный 53 3 4 5 3" xfId="24160" xr:uid="{00000000-0005-0000-0000-0000385E0000}"/>
    <cellStyle name="Обычный 53 3 4 5 3 2" xfId="24161" xr:uid="{00000000-0005-0000-0000-0000395E0000}"/>
    <cellStyle name="Обычный 53 3 4 5 4" xfId="24162" xr:uid="{00000000-0005-0000-0000-00003A5E0000}"/>
    <cellStyle name="Обычный 53 3 4 6" xfId="24163" xr:uid="{00000000-0005-0000-0000-00003B5E0000}"/>
    <cellStyle name="Обычный 53 3 4 6 2" xfId="24164" xr:uid="{00000000-0005-0000-0000-00003C5E0000}"/>
    <cellStyle name="Обычный 53 3 4 6 2 2" xfId="24165" xr:uid="{00000000-0005-0000-0000-00003D5E0000}"/>
    <cellStyle name="Обычный 53 3 4 6 3" xfId="24166" xr:uid="{00000000-0005-0000-0000-00003E5E0000}"/>
    <cellStyle name="Обычный 53 3 4 7" xfId="24167" xr:uid="{00000000-0005-0000-0000-00003F5E0000}"/>
    <cellStyle name="Обычный 53 3 4 7 2" xfId="24168" xr:uid="{00000000-0005-0000-0000-0000405E0000}"/>
    <cellStyle name="Обычный 53 3 4 7 2 2" xfId="24169" xr:uid="{00000000-0005-0000-0000-0000415E0000}"/>
    <cellStyle name="Обычный 53 3 4 7 3" xfId="24170" xr:uid="{00000000-0005-0000-0000-0000425E0000}"/>
    <cellStyle name="Обычный 53 3 4 8" xfId="24171" xr:uid="{00000000-0005-0000-0000-0000435E0000}"/>
    <cellStyle name="Обычный 53 3 4 8 2" xfId="24172" xr:uid="{00000000-0005-0000-0000-0000445E0000}"/>
    <cellStyle name="Обычный 53 3 4 8 2 2" xfId="24173" xr:uid="{00000000-0005-0000-0000-0000455E0000}"/>
    <cellStyle name="Обычный 53 3 4 8 3" xfId="24174" xr:uid="{00000000-0005-0000-0000-0000465E0000}"/>
    <cellStyle name="Обычный 53 3 4 9" xfId="24175" xr:uid="{00000000-0005-0000-0000-0000475E0000}"/>
    <cellStyle name="Обычный 53 3 4 9 2" xfId="24176" xr:uid="{00000000-0005-0000-0000-0000485E0000}"/>
    <cellStyle name="Обычный 53 3 4 9 2 2" xfId="24177" xr:uid="{00000000-0005-0000-0000-0000495E0000}"/>
    <cellStyle name="Обычный 53 3 4 9 3" xfId="24178" xr:uid="{00000000-0005-0000-0000-00004A5E0000}"/>
    <cellStyle name="Обычный 53 3 5" xfId="24179" xr:uid="{00000000-0005-0000-0000-00004B5E0000}"/>
    <cellStyle name="Обычный 53 3 5 10" xfId="24180" xr:uid="{00000000-0005-0000-0000-00004C5E0000}"/>
    <cellStyle name="Обычный 53 3 5 2" xfId="24181" xr:uid="{00000000-0005-0000-0000-00004D5E0000}"/>
    <cellStyle name="Обычный 53 3 5 2 2" xfId="24182" xr:uid="{00000000-0005-0000-0000-00004E5E0000}"/>
    <cellStyle name="Обычный 53 3 5 2 2 2" xfId="24183" xr:uid="{00000000-0005-0000-0000-00004F5E0000}"/>
    <cellStyle name="Обычный 53 3 5 2 2 2 2" xfId="24184" xr:uid="{00000000-0005-0000-0000-0000505E0000}"/>
    <cellStyle name="Обычный 53 3 5 2 2 2 2 2" xfId="24185" xr:uid="{00000000-0005-0000-0000-0000515E0000}"/>
    <cellStyle name="Обычный 53 3 5 2 2 2 3" xfId="24186" xr:uid="{00000000-0005-0000-0000-0000525E0000}"/>
    <cellStyle name="Обычный 53 3 5 2 2 3" xfId="24187" xr:uid="{00000000-0005-0000-0000-0000535E0000}"/>
    <cellStyle name="Обычный 53 3 5 2 2 3 2" xfId="24188" xr:uid="{00000000-0005-0000-0000-0000545E0000}"/>
    <cellStyle name="Обычный 53 3 5 2 2 3 2 2" xfId="24189" xr:uid="{00000000-0005-0000-0000-0000555E0000}"/>
    <cellStyle name="Обычный 53 3 5 2 2 3 3" xfId="24190" xr:uid="{00000000-0005-0000-0000-0000565E0000}"/>
    <cellStyle name="Обычный 53 3 5 2 2 4" xfId="24191" xr:uid="{00000000-0005-0000-0000-0000575E0000}"/>
    <cellStyle name="Обычный 53 3 5 2 2 4 2" xfId="24192" xr:uid="{00000000-0005-0000-0000-0000585E0000}"/>
    <cellStyle name="Обычный 53 3 5 2 2 4 2 2" xfId="24193" xr:uid="{00000000-0005-0000-0000-0000595E0000}"/>
    <cellStyle name="Обычный 53 3 5 2 2 4 3" xfId="24194" xr:uid="{00000000-0005-0000-0000-00005A5E0000}"/>
    <cellStyle name="Обычный 53 3 5 2 2 5" xfId="24195" xr:uid="{00000000-0005-0000-0000-00005B5E0000}"/>
    <cellStyle name="Обычный 53 3 5 2 2 5 2" xfId="24196" xr:uid="{00000000-0005-0000-0000-00005C5E0000}"/>
    <cellStyle name="Обычный 53 3 5 2 2 6" xfId="24197" xr:uid="{00000000-0005-0000-0000-00005D5E0000}"/>
    <cellStyle name="Обычный 53 3 5 2 3" xfId="24198" xr:uid="{00000000-0005-0000-0000-00005E5E0000}"/>
    <cellStyle name="Обычный 53 3 5 2 3 2" xfId="24199" xr:uid="{00000000-0005-0000-0000-00005F5E0000}"/>
    <cellStyle name="Обычный 53 3 5 2 3 2 2" xfId="24200" xr:uid="{00000000-0005-0000-0000-0000605E0000}"/>
    <cellStyle name="Обычный 53 3 5 2 3 2 2 2" xfId="24201" xr:uid="{00000000-0005-0000-0000-0000615E0000}"/>
    <cellStyle name="Обычный 53 3 5 2 3 2 3" xfId="24202" xr:uid="{00000000-0005-0000-0000-0000625E0000}"/>
    <cellStyle name="Обычный 53 3 5 2 3 3" xfId="24203" xr:uid="{00000000-0005-0000-0000-0000635E0000}"/>
    <cellStyle name="Обычный 53 3 5 2 3 3 2" xfId="24204" xr:uid="{00000000-0005-0000-0000-0000645E0000}"/>
    <cellStyle name="Обычный 53 3 5 2 3 4" xfId="24205" xr:uid="{00000000-0005-0000-0000-0000655E0000}"/>
    <cellStyle name="Обычный 53 3 5 2 4" xfId="24206" xr:uid="{00000000-0005-0000-0000-0000665E0000}"/>
    <cellStyle name="Обычный 53 3 5 2 4 2" xfId="24207" xr:uid="{00000000-0005-0000-0000-0000675E0000}"/>
    <cellStyle name="Обычный 53 3 5 2 4 2 2" xfId="24208" xr:uid="{00000000-0005-0000-0000-0000685E0000}"/>
    <cellStyle name="Обычный 53 3 5 2 4 3" xfId="24209" xr:uid="{00000000-0005-0000-0000-0000695E0000}"/>
    <cellStyle name="Обычный 53 3 5 2 5" xfId="24210" xr:uid="{00000000-0005-0000-0000-00006A5E0000}"/>
    <cellStyle name="Обычный 53 3 5 2 5 2" xfId="24211" xr:uid="{00000000-0005-0000-0000-00006B5E0000}"/>
    <cellStyle name="Обычный 53 3 5 2 5 2 2" xfId="24212" xr:uid="{00000000-0005-0000-0000-00006C5E0000}"/>
    <cellStyle name="Обычный 53 3 5 2 5 3" xfId="24213" xr:uid="{00000000-0005-0000-0000-00006D5E0000}"/>
    <cellStyle name="Обычный 53 3 5 2 6" xfId="24214" xr:uid="{00000000-0005-0000-0000-00006E5E0000}"/>
    <cellStyle name="Обычный 53 3 5 2 6 2" xfId="24215" xr:uid="{00000000-0005-0000-0000-00006F5E0000}"/>
    <cellStyle name="Обычный 53 3 5 2 6 2 2" xfId="24216" xr:uid="{00000000-0005-0000-0000-0000705E0000}"/>
    <cellStyle name="Обычный 53 3 5 2 6 3" xfId="24217" xr:uid="{00000000-0005-0000-0000-0000715E0000}"/>
    <cellStyle name="Обычный 53 3 5 2 7" xfId="24218" xr:uid="{00000000-0005-0000-0000-0000725E0000}"/>
    <cellStyle name="Обычный 53 3 5 2 7 2" xfId="24219" xr:uid="{00000000-0005-0000-0000-0000735E0000}"/>
    <cellStyle name="Обычный 53 3 5 2 7 2 2" xfId="24220" xr:uid="{00000000-0005-0000-0000-0000745E0000}"/>
    <cellStyle name="Обычный 53 3 5 2 7 3" xfId="24221" xr:uid="{00000000-0005-0000-0000-0000755E0000}"/>
    <cellStyle name="Обычный 53 3 5 2 8" xfId="24222" xr:uid="{00000000-0005-0000-0000-0000765E0000}"/>
    <cellStyle name="Обычный 53 3 5 2 8 2" xfId="24223" xr:uid="{00000000-0005-0000-0000-0000775E0000}"/>
    <cellStyle name="Обычный 53 3 5 2 9" xfId="24224" xr:uid="{00000000-0005-0000-0000-0000785E0000}"/>
    <cellStyle name="Обычный 53 3 5 3" xfId="24225" xr:uid="{00000000-0005-0000-0000-0000795E0000}"/>
    <cellStyle name="Обычный 53 3 5 3 2" xfId="24226" xr:uid="{00000000-0005-0000-0000-00007A5E0000}"/>
    <cellStyle name="Обычный 53 3 5 3 2 2" xfId="24227" xr:uid="{00000000-0005-0000-0000-00007B5E0000}"/>
    <cellStyle name="Обычный 53 3 5 3 2 2 2" xfId="24228" xr:uid="{00000000-0005-0000-0000-00007C5E0000}"/>
    <cellStyle name="Обычный 53 3 5 3 2 3" xfId="24229" xr:uid="{00000000-0005-0000-0000-00007D5E0000}"/>
    <cellStyle name="Обычный 53 3 5 3 3" xfId="24230" xr:uid="{00000000-0005-0000-0000-00007E5E0000}"/>
    <cellStyle name="Обычный 53 3 5 3 3 2" xfId="24231" xr:uid="{00000000-0005-0000-0000-00007F5E0000}"/>
    <cellStyle name="Обычный 53 3 5 3 3 2 2" xfId="24232" xr:uid="{00000000-0005-0000-0000-0000805E0000}"/>
    <cellStyle name="Обычный 53 3 5 3 3 3" xfId="24233" xr:uid="{00000000-0005-0000-0000-0000815E0000}"/>
    <cellStyle name="Обычный 53 3 5 3 4" xfId="24234" xr:uid="{00000000-0005-0000-0000-0000825E0000}"/>
    <cellStyle name="Обычный 53 3 5 3 4 2" xfId="24235" xr:uid="{00000000-0005-0000-0000-0000835E0000}"/>
    <cellStyle name="Обычный 53 3 5 3 4 2 2" xfId="24236" xr:uid="{00000000-0005-0000-0000-0000845E0000}"/>
    <cellStyle name="Обычный 53 3 5 3 4 3" xfId="24237" xr:uid="{00000000-0005-0000-0000-0000855E0000}"/>
    <cellStyle name="Обычный 53 3 5 3 5" xfId="24238" xr:uid="{00000000-0005-0000-0000-0000865E0000}"/>
    <cellStyle name="Обычный 53 3 5 3 5 2" xfId="24239" xr:uid="{00000000-0005-0000-0000-0000875E0000}"/>
    <cellStyle name="Обычный 53 3 5 3 6" xfId="24240" xr:uid="{00000000-0005-0000-0000-0000885E0000}"/>
    <cellStyle name="Обычный 53 3 5 4" xfId="24241" xr:uid="{00000000-0005-0000-0000-0000895E0000}"/>
    <cellStyle name="Обычный 53 3 5 4 2" xfId="24242" xr:uid="{00000000-0005-0000-0000-00008A5E0000}"/>
    <cellStyle name="Обычный 53 3 5 4 2 2" xfId="24243" xr:uid="{00000000-0005-0000-0000-00008B5E0000}"/>
    <cellStyle name="Обычный 53 3 5 4 2 2 2" xfId="24244" xr:uid="{00000000-0005-0000-0000-00008C5E0000}"/>
    <cellStyle name="Обычный 53 3 5 4 2 3" xfId="24245" xr:uid="{00000000-0005-0000-0000-00008D5E0000}"/>
    <cellStyle name="Обычный 53 3 5 4 3" xfId="24246" xr:uid="{00000000-0005-0000-0000-00008E5E0000}"/>
    <cellStyle name="Обычный 53 3 5 4 3 2" xfId="24247" xr:uid="{00000000-0005-0000-0000-00008F5E0000}"/>
    <cellStyle name="Обычный 53 3 5 4 4" xfId="24248" xr:uid="{00000000-0005-0000-0000-0000905E0000}"/>
    <cellStyle name="Обычный 53 3 5 5" xfId="24249" xr:uid="{00000000-0005-0000-0000-0000915E0000}"/>
    <cellStyle name="Обычный 53 3 5 5 2" xfId="24250" xr:uid="{00000000-0005-0000-0000-0000925E0000}"/>
    <cellStyle name="Обычный 53 3 5 5 2 2" xfId="24251" xr:uid="{00000000-0005-0000-0000-0000935E0000}"/>
    <cellStyle name="Обычный 53 3 5 5 3" xfId="24252" xr:uid="{00000000-0005-0000-0000-0000945E0000}"/>
    <cellStyle name="Обычный 53 3 5 6" xfId="24253" xr:uid="{00000000-0005-0000-0000-0000955E0000}"/>
    <cellStyle name="Обычный 53 3 5 6 2" xfId="24254" xr:uid="{00000000-0005-0000-0000-0000965E0000}"/>
    <cellStyle name="Обычный 53 3 5 6 2 2" xfId="24255" xr:uid="{00000000-0005-0000-0000-0000975E0000}"/>
    <cellStyle name="Обычный 53 3 5 6 3" xfId="24256" xr:uid="{00000000-0005-0000-0000-0000985E0000}"/>
    <cellStyle name="Обычный 53 3 5 7" xfId="24257" xr:uid="{00000000-0005-0000-0000-0000995E0000}"/>
    <cellStyle name="Обычный 53 3 5 7 2" xfId="24258" xr:uid="{00000000-0005-0000-0000-00009A5E0000}"/>
    <cellStyle name="Обычный 53 3 5 7 2 2" xfId="24259" xr:uid="{00000000-0005-0000-0000-00009B5E0000}"/>
    <cellStyle name="Обычный 53 3 5 7 3" xfId="24260" xr:uid="{00000000-0005-0000-0000-00009C5E0000}"/>
    <cellStyle name="Обычный 53 3 5 8" xfId="24261" xr:uid="{00000000-0005-0000-0000-00009D5E0000}"/>
    <cellStyle name="Обычный 53 3 5 8 2" xfId="24262" xr:uid="{00000000-0005-0000-0000-00009E5E0000}"/>
    <cellStyle name="Обычный 53 3 5 8 2 2" xfId="24263" xr:uid="{00000000-0005-0000-0000-00009F5E0000}"/>
    <cellStyle name="Обычный 53 3 5 8 3" xfId="24264" xr:uid="{00000000-0005-0000-0000-0000A05E0000}"/>
    <cellStyle name="Обычный 53 3 5 9" xfId="24265" xr:uid="{00000000-0005-0000-0000-0000A15E0000}"/>
    <cellStyle name="Обычный 53 3 5 9 2" xfId="24266" xr:uid="{00000000-0005-0000-0000-0000A25E0000}"/>
    <cellStyle name="Обычный 53 3 6" xfId="24267" xr:uid="{00000000-0005-0000-0000-0000A35E0000}"/>
    <cellStyle name="Обычный 53 3 6 2" xfId="24268" xr:uid="{00000000-0005-0000-0000-0000A45E0000}"/>
    <cellStyle name="Обычный 53 3 6 2 2" xfId="24269" xr:uid="{00000000-0005-0000-0000-0000A55E0000}"/>
    <cellStyle name="Обычный 53 3 6 2 2 2" xfId="24270" xr:uid="{00000000-0005-0000-0000-0000A65E0000}"/>
    <cellStyle name="Обычный 53 3 6 2 2 2 2" xfId="24271" xr:uid="{00000000-0005-0000-0000-0000A75E0000}"/>
    <cellStyle name="Обычный 53 3 6 2 2 3" xfId="24272" xr:uid="{00000000-0005-0000-0000-0000A85E0000}"/>
    <cellStyle name="Обычный 53 3 6 2 3" xfId="24273" xr:uid="{00000000-0005-0000-0000-0000A95E0000}"/>
    <cellStyle name="Обычный 53 3 6 2 3 2" xfId="24274" xr:uid="{00000000-0005-0000-0000-0000AA5E0000}"/>
    <cellStyle name="Обычный 53 3 6 2 3 2 2" xfId="24275" xr:uid="{00000000-0005-0000-0000-0000AB5E0000}"/>
    <cellStyle name="Обычный 53 3 6 2 3 3" xfId="24276" xr:uid="{00000000-0005-0000-0000-0000AC5E0000}"/>
    <cellStyle name="Обычный 53 3 6 2 4" xfId="24277" xr:uid="{00000000-0005-0000-0000-0000AD5E0000}"/>
    <cellStyle name="Обычный 53 3 6 2 4 2" xfId="24278" xr:uid="{00000000-0005-0000-0000-0000AE5E0000}"/>
    <cellStyle name="Обычный 53 3 6 2 4 2 2" xfId="24279" xr:uid="{00000000-0005-0000-0000-0000AF5E0000}"/>
    <cellStyle name="Обычный 53 3 6 2 4 3" xfId="24280" xr:uid="{00000000-0005-0000-0000-0000B05E0000}"/>
    <cellStyle name="Обычный 53 3 6 2 5" xfId="24281" xr:uid="{00000000-0005-0000-0000-0000B15E0000}"/>
    <cellStyle name="Обычный 53 3 6 2 5 2" xfId="24282" xr:uid="{00000000-0005-0000-0000-0000B25E0000}"/>
    <cellStyle name="Обычный 53 3 6 2 6" xfId="24283" xr:uid="{00000000-0005-0000-0000-0000B35E0000}"/>
    <cellStyle name="Обычный 53 3 6 3" xfId="24284" xr:uid="{00000000-0005-0000-0000-0000B45E0000}"/>
    <cellStyle name="Обычный 53 3 6 3 2" xfId="24285" xr:uid="{00000000-0005-0000-0000-0000B55E0000}"/>
    <cellStyle name="Обычный 53 3 6 3 2 2" xfId="24286" xr:uid="{00000000-0005-0000-0000-0000B65E0000}"/>
    <cellStyle name="Обычный 53 3 6 3 2 2 2" xfId="24287" xr:uid="{00000000-0005-0000-0000-0000B75E0000}"/>
    <cellStyle name="Обычный 53 3 6 3 2 3" xfId="24288" xr:uid="{00000000-0005-0000-0000-0000B85E0000}"/>
    <cellStyle name="Обычный 53 3 6 3 3" xfId="24289" xr:uid="{00000000-0005-0000-0000-0000B95E0000}"/>
    <cellStyle name="Обычный 53 3 6 3 3 2" xfId="24290" xr:uid="{00000000-0005-0000-0000-0000BA5E0000}"/>
    <cellStyle name="Обычный 53 3 6 3 4" xfId="24291" xr:uid="{00000000-0005-0000-0000-0000BB5E0000}"/>
    <cellStyle name="Обычный 53 3 6 4" xfId="24292" xr:uid="{00000000-0005-0000-0000-0000BC5E0000}"/>
    <cellStyle name="Обычный 53 3 6 4 2" xfId="24293" xr:uid="{00000000-0005-0000-0000-0000BD5E0000}"/>
    <cellStyle name="Обычный 53 3 6 4 2 2" xfId="24294" xr:uid="{00000000-0005-0000-0000-0000BE5E0000}"/>
    <cellStyle name="Обычный 53 3 6 4 3" xfId="24295" xr:uid="{00000000-0005-0000-0000-0000BF5E0000}"/>
    <cellStyle name="Обычный 53 3 6 5" xfId="24296" xr:uid="{00000000-0005-0000-0000-0000C05E0000}"/>
    <cellStyle name="Обычный 53 3 6 5 2" xfId="24297" xr:uid="{00000000-0005-0000-0000-0000C15E0000}"/>
    <cellStyle name="Обычный 53 3 6 5 2 2" xfId="24298" xr:uid="{00000000-0005-0000-0000-0000C25E0000}"/>
    <cellStyle name="Обычный 53 3 6 5 3" xfId="24299" xr:uid="{00000000-0005-0000-0000-0000C35E0000}"/>
    <cellStyle name="Обычный 53 3 6 6" xfId="24300" xr:uid="{00000000-0005-0000-0000-0000C45E0000}"/>
    <cellStyle name="Обычный 53 3 6 6 2" xfId="24301" xr:uid="{00000000-0005-0000-0000-0000C55E0000}"/>
    <cellStyle name="Обычный 53 3 6 6 2 2" xfId="24302" xr:uid="{00000000-0005-0000-0000-0000C65E0000}"/>
    <cellStyle name="Обычный 53 3 6 6 3" xfId="24303" xr:uid="{00000000-0005-0000-0000-0000C75E0000}"/>
    <cellStyle name="Обычный 53 3 6 7" xfId="24304" xr:uid="{00000000-0005-0000-0000-0000C85E0000}"/>
    <cellStyle name="Обычный 53 3 6 7 2" xfId="24305" xr:uid="{00000000-0005-0000-0000-0000C95E0000}"/>
    <cellStyle name="Обычный 53 3 6 7 2 2" xfId="24306" xr:uid="{00000000-0005-0000-0000-0000CA5E0000}"/>
    <cellStyle name="Обычный 53 3 6 7 3" xfId="24307" xr:uid="{00000000-0005-0000-0000-0000CB5E0000}"/>
    <cellStyle name="Обычный 53 3 6 8" xfId="24308" xr:uid="{00000000-0005-0000-0000-0000CC5E0000}"/>
    <cellStyle name="Обычный 53 3 6 8 2" xfId="24309" xr:uid="{00000000-0005-0000-0000-0000CD5E0000}"/>
    <cellStyle name="Обычный 53 3 6 9" xfId="24310" xr:uid="{00000000-0005-0000-0000-0000CE5E0000}"/>
    <cellStyle name="Обычный 53 3 7" xfId="24311" xr:uid="{00000000-0005-0000-0000-0000CF5E0000}"/>
    <cellStyle name="Обычный 53 3 7 2" xfId="24312" xr:uid="{00000000-0005-0000-0000-0000D05E0000}"/>
    <cellStyle name="Обычный 53 3 7 2 2" xfId="24313" xr:uid="{00000000-0005-0000-0000-0000D15E0000}"/>
    <cellStyle name="Обычный 53 3 7 2 2 2" xfId="24314" xr:uid="{00000000-0005-0000-0000-0000D25E0000}"/>
    <cellStyle name="Обычный 53 3 7 2 3" xfId="24315" xr:uid="{00000000-0005-0000-0000-0000D35E0000}"/>
    <cellStyle name="Обычный 53 3 7 3" xfId="24316" xr:uid="{00000000-0005-0000-0000-0000D45E0000}"/>
    <cellStyle name="Обычный 53 3 7 3 2" xfId="24317" xr:uid="{00000000-0005-0000-0000-0000D55E0000}"/>
    <cellStyle name="Обычный 53 3 7 3 2 2" xfId="24318" xr:uid="{00000000-0005-0000-0000-0000D65E0000}"/>
    <cellStyle name="Обычный 53 3 7 3 3" xfId="24319" xr:uid="{00000000-0005-0000-0000-0000D75E0000}"/>
    <cellStyle name="Обычный 53 3 7 4" xfId="24320" xr:uid="{00000000-0005-0000-0000-0000D85E0000}"/>
    <cellStyle name="Обычный 53 3 7 4 2" xfId="24321" xr:uid="{00000000-0005-0000-0000-0000D95E0000}"/>
    <cellStyle name="Обычный 53 3 7 4 2 2" xfId="24322" xr:uid="{00000000-0005-0000-0000-0000DA5E0000}"/>
    <cellStyle name="Обычный 53 3 7 4 3" xfId="24323" xr:uid="{00000000-0005-0000-0000-0000DB5E0000}"/>
    <cellStyle name="Обычный 53 3 7 5" xfId="24324" xr:uid="{00000000-0005-0000-0000-0000DC5E0000}"/>
    <cellStyle name="Обычный 53 3 7 5 2" xfId="24325" xr:uid="{00000000-0005-0000-0000-0000DD5E0000}"/>
    <cellStyle name="Обычный 53 3 7 6" xfId="24326" xr:uid="{00000000-0005-0000-0000-0000DE5E0000}"/>
    <cellStyle name="Обычный 53 3 8" xfId="24327" xr:uid="{00000000-0005-0000-0000-0000DF5E0000}"/>
    <cellStyle name="Обычный 53 3 8 2" xfId="24328" xr:uid="{00000000-0005-0000-0000-0000E05E0000}"/>
    <cellStyle name="Обычный 53 3 8 2 2" xfId="24329" xr:uid="{00000000-0005-0000-0000-0000E15E0000}"/>
    <cellStyle name="Обычный 53 3 8 2 2 2" xfId="24330" xr:uid="{00000000-0005-0000-0000-0000E25E0000}"/>
    <cellStyle name="Обычный 53 3 8 2 3" xfId="24331" xr:uid="{00000000-0005-0000-0000-0000E35E0000}"/>
    <cellStyle name="Обычный 53 3 8 3" xfId="24332" xr:uid="{00000000-0005-0000-0000-0000E45E0000}"/>
    <cellStyle name="Обычный 53 3 8 3 2" xfId="24333" xr:uid="{00000000-0005-0000-0000-0000E55E0000}"/>
    <cellStyle name="Обычный 53 3 8 4" xfId="24334" xr:uid="{00000000-0005-0000-0000-0000E65E0000}"/>
    <cellStyle name="Обычный 53 3 9" xfId="24335" xr:uid="{00000000-0005-0000-0000-0000E75E0000}"/>
    <cellStyle name="Обычный 53 3 9 2" xfId="24336" xr:uid="{00000000-0005-0000-0000-0000E85E0000}"/>
    <cellStyle name="Обычный 53 3 9 2 2" xfId="24337" xr:uid="{00000000-0005-0000-0000-0000E95E0000}"/>
    <cellStyle name="Обычный 53 3 9 2 2 2" xfId="24338" xr:uid="{00000000-0005-0000-0000-0000EA5E0000}"/>
    <cellStyle name="Обычный 53 3 9 2 3" xfId="24339" xr:uid="{00000000-0005-0000-0000-0000EB5E0000}"/>
    <cellStyle name="Обычный 53 3 9 3" xfId="24340" xr:uid="{00000000-0005-0000-0000-0000EC5E0000}"/>
    <cellStyle name="Обычный 53 3 9 3 2" xfId="24341" xr:uid="{00000000-0005-0000-0000-0000ED5E0000}"/>
    <cellStyle name="Обычный 53 3 9 4" xfId="24342" xr:uid="{00000000-0005-0000-0000-0000EE5E0000}"/>
    <cellStyle name="Обычный 53 30" xfId="24343" xr:uid="{00000000-0005-0000-0000-0000EF5E0000}"/>
    <cellStyle name="Обычный 53 30 2" xfId="24344" xr:uid="{00000000-0005-0000-0000-0000F05E0000}"/>
    <cellStyle name="Обычный 53 30 2 2" xfId="24345" xr:uid="{00000000-0005-0000-0000-0000F15E0000}"/>
    <cellStyle name="Обычный 53 30 3" xfId="24346" xr:uid="{00000000-0005-0000-0000-0000F25E0000}"/>
    <cellStyle name="Обычный 53 31" xfId="24347" xr:uid="{00000000-0005-0000-0000-0000F35E0000}"/>
    <cellStyle name="Обычный 53 31 2" xfId="24348" xr:uid="{00000000-0005-0000-0000-0000F45E0000}"/>
    <cellStyle name="Обычный 53 31 2 2" xfId="24349" xr:uid="{00000000-0005-0000-0000-0000F55E0000}"/>
    <cellStyle name="Обычный 53 31 3" xfId="24350" xr:uid="{00000000-0005-0000-0000-0000F65E0000}"/>
    <cellStyle name="Обычный 53 32" xfId="24351" xr:uid="{00000000-0005-0000-0000-0000F75E0000}"/>
    <cellStyle name="Обычный 53 32 2" xfId="24352" xr:uid="{00000000-0005-0000-0000-0000F85E0000}"/>
    <cellStyle name="Обычный 53 32 2 2" xfId="24353" xr:uid="{00000000-0005-0000-0000-0000F95E0000}"/>
    <cellStyle name="Обычный 53 32 3" xfId="24354" xr:uid="{00000000-0005-0000-0000-0000FA5E0000}"/>
    <cellStyle name="Обычный 53 4" xfId="24355" xr:uid="{00000000-0005-0000-0000-0000FB5E0000}"/>
    <cellStyle name="Обычный 53 4 10" xfId="24356" xr:uid="{00000000-0005-0000-0000-0000FC5E0000}"/>
    <cellStyle name="Обычный 53 4 10 2" xfId="24357" xr:uid="{00000000-0005-0000-0000-0000FD5E0000}"/>
    <cellStyle name="Обычный 53 4 10 2 2" xfId="24358" xr:uid="{00000000-0005-0000-0000-0000FE5E0000}"/>
    <cellStyle name="Обычный 53 4 10 3" xfId="24359" xr:uid="{00000000-0005-0000-0000-0000FF5E0000}"/>
    <cellStyle name="Обычный 53 4 11" xfId="24360" xr:uid="{00000000-0005-0000-0000-0000005F0000}"/>
    <cellStyle name="Обычный 53 4 11 2" xfId="24361" xr:uid="{00000000-0005-0000-0000-0000015F0000}"/>
    <cellStyle name="Обычный 53 4 11 2 2" xfId="24362" xr:uid="{00000000-0005-0000-0000-0000025F0000}"/>
    <cellStyle name="Обычный 53 4 11 3" xfId="24363" xr:uid="{00000000-0005-0000-0000-0000035F0000}"/>
    <cellStyle name="Обычный 53 4 12" xfId="24364" xr:uid="{00000000-0005-0000-0000-0000045F0000}"/>
    <cellStyle name="Обычный 53 4 12 2" xfId="24365" xr:uid="{00000000-0005-0000-0000-0000055F0000}"/>
    <cellStyle name="Обычный 53 4 12 2 2" xfId="24366" xr:uid="{00000000-0005-0000-0000-0000065F0000}"/>
    <cellStyle name="Обычный 53 4 12 3" xfId="24367" xr:uid="{00000000-0005-0000-0000-0000075F0000}"/>
    <cellStyle name="Обычный 53 4 13" xfId="24368" xr:uid="{00000000-0005-0000-0000-0000085F0000}"/>
    <cellStyle name="Обычный 53 4 13 2" xfId="24369" xr:uid="{00000000-0005-0000-0000-0000095F0000}"/>
    <cellStyle name="Обычный 53 4 13 2 2" xfId="24370" xr:uid="{00000000-0005-0000-0000-00000A5F0000}"/>
    <cellStyle name="Обычный 53 4 13 3" xfId="24371" xr:uid="{00000000-0005-0000-0000-00000B5F0000}"/>
    <cellStyle name="Обычный 53 4 14" xfId="24372" xr:uid="{00000000-0005-0000-0000-00000C5F0000}"/>
    <cellStyle name="Обычный 53 4 14 2" xfId="24373" xr:uid="{00000000-0005-0000-0000-00000D5F0000}"/>
    <cellStyle name="Обычный 53 4 15" xfId="24374" xr:uid="{00000000-0005-0000-0000-00000E5F0000}"/>
    <cellStyle name="Обычный 53 4 2" xfId="24375" xr:uid="{00000000-0005-0000-0000-00000F5F0000}"/>
    <cellStyle name="Обычный 53 4 2 10" xfId="24376" xr:uid="{00000000-0005-0000-0000-0000105F0000}"/>
    <cellStyle name="Обычный 53 4 2 10 2" xfId="24377" xr:uid="{00000000-0005-0000-0000-0000115F0000}"/>
    <cellStyle name="Обычный 53 4 2 10 2 2" xfId="24378" xr:uid="{00000000-0005-0000-0000-0000125F0000}"/>
    <cellStyle name="Обычный 53 4 2 10 3" xfId="24379" xr:uid="{00000000-0005-0000-0000-0000135F0000}"/>
    <cellStyle name="Обычный 53 4 2 11" xfId="24380" xr:uid="{00000000-0005-0000-0000-0000145F0000}"/>
    <cellStyle name="Обычный 53 4 2 11 2" xfId="24381" xr:uid="{00000000-0005-0000-0000-0000155F0000}"/>
    <cellStyle name="Обычный 53 4 2 11 2 2" xfId="24382" xr:uid="{00000000-0005-0000-0000-0000165F0000}"/>
    <cellStyle name="Обычный 53 4 2 11 3" xfId="24383" xr:uid="{00000000-0005-0000-0000-0000175F0000}"/>
    <cellStyle name="Обычный 53 4 2 12" xfId="24384" xr:uid="{00000000-0005-0000-0000-0000185F0000}"/>
    <cellStyle name="Обычный 53 4 2 12 2" xfId="24385" xr:uid="{00000000-0005-0000-0000-0000195F0000}"/>
    <cellStyle name="Обычный 53 4 2 12 2 2" xfId="24386" xr:uid="{00000000-0005-0000-0000-00001A5F0000}"/>
    <cellStyle name="Обычный 53 4 2 12 3" xfId="24387" xr:uid="{00000000-0005-0000-0000-00001B5F0000}"/>
    <cellStyle name="Обычный 53 4 2 13" xfId="24388" xr:uid="{00000000-0005-0000-0000-00001C5F0000}"/>
    <cellStyle name="Обычный 53 4 2 13 2" xfId="24389" xr:uid="{00000000-0005-0000-0000-00001D5F0000}"/>
    <cellStyle name="Обычный 53 4 2 14" xfId="24390" xr:uid="{00000000-0005-0000-0000-00001E5F0000}"/>
    <cellStyle name="Обычный 53 4 2 2" xfId="24391" xr:uid="{00000000-0005-0000-0000-00001F5F0000}"/>
    <cellStyle name="Обычный 53 4 2 2 10" xfId="24392" xr:uid="{00000000-0005-0000-0000-0000205F0000}"/>
    <cellStyle name="Обычный 53 4 2 2 10 2" xfId="24393" xr:uid="{00000000-0005-0000-0000-0000215F0000}"/>
    <cellStyle name="Обычный 53 4 2 2 10 2 2" xfId="24394" xr:uid="{00000000-0005-0000-0000-0000225F0000}"/>
    <cellStyle name="Обычный 53 4 2 2 10 3" xfId="24395" xr:uid="{00000000-0005-0000-0000-0000235F0000}"/>
    <cellStyle name="Обычный 53 4 2 2 11" xfId="24396" xr:uid="{00000000-0005-0000-0000-0000245F0000}"/>
    <cellStyle name="Обычный 53 4 2 2 11 2" xfId="24397" xr:uid="{00000000-0005-0000-0000-0000255F0000}"/>
    <cellStyle name="Обычный 53 4 2 2 12" xfId="24398" xr:uid="{00000000-0005-0000-0000-0000265F0000}"/>
    <cellStyle name="Обычный 53 4 2 2 2" xfId="24399" xr:uid="{00000000-0005-0000-0000-0000275F0000}"/>
    <cellStyle name="Обычный 53 4 2 2 2 10" xfId="24400" xr:uid="{00000000-0005-0000-0000-0000285F0000}"/>
    <cellStyle name="Обычный 53 4 2 2 2 10 2" xfId="24401" xr:uid="{00000000-0005-0000-0000-0000295F0000}"/>
    <cellStyle name="Обычный 53 4 2 2 2 11" xfId="24402" xr:uid="{00000000-0005-0000-0000-00002A5F0000}"/>
    <cellStyle name="Обычный 53 4 2 2 2 2" xfId="24403" xr:uid="{00000000-0005-0000-0000-00002B5F0000}"/>
    <cellStyle name="Обычный 53 4 2 2 2 2 2" xfId="24404" xr:uid="{00000000-0005-0000-0000-00002C5F0000}"/>
    <cellStyle name="Обычный 53 4 2 2 2 2 2 2" xfId="24405" xr:uid="{00000000-0005-0000-0000-00002D5F0000}"/>
    <cellStyle name="Обычный 53 4 2 2 2 2 2 2 2" xfId="24406" xr:uid="{00000000-0005-0000-0000-00002E5F0000}"/>
    <cellStyle name="Обычный 53 4 2 2 2 2 2 2 2 2" xfId="24407" xr:uid="{00000000-0005-0000-0000-00002F5F0000}"/>
    <cellStyle name="Обычный 53 4 2 2 2 2 2 2 3" xfId="24408" xr:uid="{00000000-0005-0000-0000-0000305F0000}"/>
    <cellStyle name="Обычный 53 4 2 2 2 2 2 3" xfId="24409" xr:uid="{00000000-0005-0000-0000-0000315F0000}"/>
    <cellStyle name="Обычный 53 4 2 2 2 2 2 3 2" xfId="24410" xr:uid="{00000000-0005-0000-0000-0000325F0000}"/>
    <cellStyle name="Обычный 53 4 2 2 2 2 2 3 2 2" xfId="24411" xr:uid="{00000000-0005-0000-0000-0000335F0000}"/>
    <cellStyle name="Обычный 53 4 2 2 2 2 2 3 3" xfId="24412" xr:uid="{00000000-0005-0000-0000-0000345F0000}"/>
    <cellStyle name="Обычный 53 4 2 2 2 2 2 4" xfId="24413" xr:uid="{00000000-0005-0000-0000-0000355F0000}"/>
    <cellStyle name="Обычный 53 4 2 2 2 2 2 4 2" xfId="24414" xr:uid="{00000000-0005-0000-0000-0000365F0000}"/>
    <cellStyle name="Обычный 53 4 2 2 2 2 2 4 2 2" xfId="24415" xr:uid="{00000000-0005-0000-0000-0000375F0000}"/>
    <cellStyle name="Обычный 53 4 2 2 2 2 2 4 3" xfId="24416" xr:uid="{00000000-0005-0000-0000-0000385F0000}"/>
    <cellStyle name="Обычный 53 4 2 2 2 2 2 5" xfId="24417" xr:uid="{00000000-0005-0000-0000-0000395F0000}"/>
    <cellStyle name="Обычный 53 4 2 2 2 2 2 5 2" xfId="24418" xr:uid="{00000000-0005-0000-0000-00003A5F0000}"/>
    <cellStyle name="Обычный 53 4 2 2 2 2 2 6" xfId="24419" xr:uid="{00000000-0005-0000-0000-00003B5F0000}"/>
    <cellStyle name="Обычный 53 4 2 2 2 2 3" xfId="24420" xr:uid="{00000000-0005-0000-0000-00003C5F0000}"/>
    <cellStyle name="Обычный 53 4 2 2 2 2 3 2" xfId="24421" xr:uid="{00000000-0005-0000-0000-00003D5F0000}"/>
    <cellStyle name="Обычный 53 4 2 2 2 2 3 2 2" xfId="24422" xr:uid="{00000000-0005-0000-0000-00003E5F0000}"/>
    <cellStyle name="Обычный 53 4 2 2 2 2 3 2 2 2" xfId="24423" xr:uid="{00000000-0005-0000-0000-00003F5F0000}"/>
    <cellStyle name="Обычный 53 4 2 2 2 2 3 2 3" xfId="24424" xr:uid="{00000000-0005-0000-0000-0000405F0000}"/>
    <cellStyle name="Обычный 53 4 2 2 2 2 3 3" xfId="24425" xr:uid="{00000000-0005-0000-0000-0000415F0000}"/>
    <cellStyle name="Обычный 53 4 2 2 2 2 3 3 2" xfId="24426" xr:uid="{00000000-0005-0000-0000-0000425F0000}"/>
    <cellStyle name="Обычный 53 4 2 2 2 2 3 4" xfId="24427" xr:uid="{00000000-0005-0000-0000-0000435F0000}"/>
    <cellStyle name="Обычный 53 4 2 2 2 2 4" xfId="24428" xr:uid="{00000000-0005-0000-0000-0000445F0000}"/>
    <cellStyle name="Обычный 53 4 2 2 2 2 4 2" xfId="24429" xr:uid="{00000000-0005-0000-0000-0000455F0000}"/>
    <cellStyle name="Обычный 53 4 2 2 2 2 4 2 2" xfId="24430" xr:uid="{00000000-0005-0000-0000-0000465F0000}"/>
    <cellStyle name="Обычный 53 4 2 2 2 2 4 3" xfId="24431" xr:uid="{00000000-0005-0000-0000-0000475F0000}"/>
    <cellStyle name="Обычный 53 4 2 2 2 2 5" xfId="24432" xr:uid="{00000000-0005-0000-0000-0000485F0000}"/>
    <cellStyle name="Обычный 53 4 2 2 2 2 5 2" xfId="24433" xr:uid="{00000000-0005-0000-0000-0000495F0000}"/>
    <cellStyle name="Обычный 53 4 2 2 2 2 5 2 2" xfId="24434" xr:uid="{00000000-0005-0000-0000-00004A5F0000}"/>
    <cellStyle name="Обычный 53 4 2 2 2 2 5 3" xfId="24435" xr:uid="{00000000-0005-0000-0000-00004B5F0000}"/>
    <cellStyle name="Обычный 53 4 2 2 2 2 6" xfId="24436" xr:uid="{00000000-0005-0000-0000-00004C5F0000}"/>
    <cellStyle name="Обычный 53 4 2 2 2 2 6 2" xfId="24437" xr:uid="{00000000-0005-0000-0000-00004D5F0000}"/>
    <cellStyle name="Обычный 53 4 2 2 2 2 6 2 2" xfId="24438" xr:uid="{00000000-0005-0000-0000-00004E5F0000}"/>
    <cellStyle name="Обычный 53 4 2 2 2 2 6 3" xfId="24439" xr:uid="{00000000-0005-0000-0000-00004F5F0000}"/>
    <cellStyle name="Обычный 53 4 2 2 2 2 7" xfId="24440" xr:uid="{00000000-0005-0000-0000-0000505F0000}"/>
    <cellStyle name="Обычный 53 4 2 2 2 2 7 2" xfId="24441" xr:uid="{00000000-0005-0000-0000-0000515F0000}"/>
    <cellStyle name="Обычный 53 4 2 2 2 2 7 2 2" xfId="24442" xr:uid="{00000000-0005-0000-0000-0000525F0000}"/>
    <cellStyle name="Обычный 53 4 2 2 2 2 7 3" xfId="24443" xr:uid="{00000000-0005-0000-0000-0000535F0000}"/>
    <cellStyle name="Обычный 53 4 2 2 2 2 8" xfId="24444" xr:uid="{00000000-0005-0000-0000-0000545F0000}"/>
    <cellStyle name="Обычный 53 4 2 2 2 2 8 2" xfId="24445" xr:uid="{00000000-0005-0000-0000-0000555F0000}"/>
    <cellStyle name="Обычный 53 4 2 2 2 2 9" xfId="24446" xr:uid="{00000000-0005-0000-0000-0000565F0000}"/>
    <cellStyle name="Обычный 53 4 2 2 2 3" xfId="24447" xr:uid="{00000000-0005-0000-0000-0000575F0000}"/>
    <cellStyle name="Обычный 53 4 2 2 2 3 2" xfId="24448" xr:uid="{00000000-0005-0000-0000-0000585F0000}"/>
    <cellStyle name="Обычный 53 4 2 2 2 3 2 2" xfId="24449" xr:uid="{00000000-0005-0000-0000-0000595F0000}"/>
    <cellStyle name="Обычный 53 4 2 2 2 3 2 2 2" xfId="24450" xr:uid="{00000000-0005-0000-0000-00005A5F0000}"/>
    <cellStyle name="Обычный 53 4 2 2 2 3 2 3" xfId="24451" xr:uid="{00000000-0005-0000-0000-00005B5F0000}"/>
    <cellStyle name="Обычный 53 4 2 2 2 3 3" xfId="24452" xr:uid="{00000000-0005-0000-0000-00005C5F0000}"/>
    <cellStyle name="Обычный 53 4 2 2 2 3 3 2" xfId="24453" xr:uid="{00000000-0005-0000-0000-00005D5F0000}"/>
    <cellStyle name="Обычный 53 4 2 2 2 3 3 2 2" xfId="24454" xr:uid="{00000000-0005-0000-0000-00005E5F0000}"/>
    <cellStyle name="Обычный 53 4 2 2 2 3 3 3" xfId="24455" xr:uid="{00000000-0005-0000-0000-00005F5F0000}"/>
    <cellStyle name="Обычный 53 4 2 2 2 3 4" xfId="24456" xr:uid="{00000000-0005-0000-0000-0000605F0000}"/>
    <cellStyle name="Обычный 53 4 2 2 2 3 4 2" xfId="24457" xr:uid="{00000000-0005-0000-0000-0000615F0000}"/>
    <cellStyle name="Обычный 53 4 2 2 2 3 4 2 2" xfId="24458" xr:uid="{00000000-0005-0000-0000-0000625F0000}"/>
    <cellStyle name="Обычный 53 4 2 2 2 3 4 3" xfId="24459" xr:uid="{00000000-0005-0000-0000-0000635F0000}"/>
    <cellStyle name="Обычный 53 4 2 2 2 3 5" xfId="24460" xr:uid="{00000000-0005-0000-0000-0000645F0000}"/>
    <cellStyle name="Обычный 53 4 2 2 2 3 5 2" xfId="24461" xr:uid="{00000000-0005-0000-0000-0000655F0000}"/>
    <cellStyle name="Обычный 53 4 2 2 2 3 6" xfId="24462" xr:uid="{00000000-0005-0000-0000-0000665F0000}"/>
    <cellStyle name="Обычный 53 4 2 2 2 4" xfId="24463" xr:uid="{00000000-0005-0000-0000-0000675F0000}"/>
    <cellStyle name="Обычный 53 4 2 2 2 4 2" xfId="24464" xr:uid="{00000000-0005-0000-0000-0000685F0000}"/>
    <cellStyle name="Обычный 53 4 2 2 2 4 2 2" xfId="24465" xr:uid="{00000000-0005-0000-0000-0000695F0000}"/>
    <cellStyle name="Обычный 53 4 2 2 2 4 2 2 2" xfId="24466" xr:uid="{00000000-0005-0000-0000-00006A5F0000}"/>
    <cellStyle name="Обычный 53 4 2 2 2 4 2 3" xfId="24467" xr:uid="{00000000-0005-0000-0000-00006B5F0000}"/>
    <cellStyle name="Обычный 53 4 2 2 2 4 3" xfId="24468" xr:uid="{00000000-0005-0000-0000-00006C5F0000}"/>
    <cellStyle name="Обычный 53 4 2 2 2 4 3 2" xfId="24469" xr:uid="{00000000-0005-0000-0000-00006D5F0000}"/>
    <cellStyle name="Обычный 53 4 2 2 2 4 4" xfId="24470" xr:uid="{00000000-0005-0000-0000-00006E5F0000}"/>
    <cellStyle name="Обычный 53 4 2 2 2 5" xfId="24471" xr:uid="{00000000-0005-0000-0000-00006F5F0000}"/>
    <cellStyle name="Обычный 53 4 2 2 2 5 2" xfId="24472" xr:uid="{00000000-0005-0000-0000-0000705F0000}"/>
    <cellStyle name="Обычный 53 4 2 2 2 5 2 2" xfId="24473" xr:uid="{00000000-0005-0000-0000-0000715F0000}"/>
    <cellStyle name="Обычный 53 4 2 2 2 5 3" xfId="24474" xr:uid="{00000000-0005-0000-0000-0000725F0000}"/>
    <cellStyle name="Обычный 53 4 2 2 2 6" xfId="24475" xr:uid="{00000000-0005-0000-0000-0000735F0000}"/>
    <cellStyle name="Обычный 53 4 2 2 2 6 2" xfId="24476" xr:uid="{00000000-0005-0000-0000-0000745F0000}"/>
    <cellStyle name="Обычный 53 4 2 2 2 6 2 2" xfId="24477" xr:uid="{00000000-0005-0000-0000-0000755F0000}"/>
    <cellStyle name="Обычный 53 4 2 2 2 6 3" xfId="24478" xr:uid="{00000000-0005-0000-0000-0000765F0000}"/>
    <cellStyle name="Обычный 53 4 2 2 2 7" xfId="24479" xr:uid="{00000000-0005-0000-0000-0000775F0000}"/>
    <cellStyle name="Обычный 53 4 2 2 2 7 2" xfId="24480" xr:uid="{00000000-0005-0000-0000-0000785F0000}"/>
    <cellStyle name="Обычный 53 4 2 2 2 7 2 2" xfId="24481" xr:uid="{00000000-0005-0000-0000-0000795F0000}"/>
    <cellStyle name="Обычный 53 4 2 2 2 7 3" xfId="24482" xr:uid="{00000000-0005-0000-0000-00007A5F0000}"/>
    <cellStyle name="Обычный 53 4 2 2 2 8" xfId="24483" xr:uid="{00000000-0005-0000-0000-00007B5F0000}"/>
    <cellStyle name="Обычный 53 4 2 2 2 8 2" xfId="24484" xr:uid="{00000000-0005-0000-0000-00007C5F0000}"/>
    <cellStyle name="Обычный 53 4 2 2 2 8 2 2" xfId="24485" xr:uid="{00000000-0005-0000-0000-00007D5F0000}"/>
    <cellStyle name="Обычный 53 4 2 2 2 8 3" xfId="24486" xr:uid="{00000000-0005-0000-0000-00007E5F0000}"/>
    <cellStyle name="Обычный 53 4 2 2 2 9" xfId="24487" xr:uid="{00000000-0005-0000-0000-00007F5F0000}"/>
    <cellStyle name="Обычный 53 4 2 2 2 9 2" xfId="24488" xr:uid="{00000000-0005-0000-0000-0000805F0000}"/>
    <cellStyle name="Обычный 53 4 2 2 2 9 2 2" xfId="24489" xr:uid="{00000000-0005-0000-0000-0000815F0000}"/>
    <cellStyle name="Обычный 53 4 2 2 2 9 3" xfId="24490" xr:uid="{00000000-0005-0000-0000-0000825F0000}"/>
    <cellStyle name="Обычный 53 4 2 2 3" xfId="24491" xr:uid="{00000000-0005-0000-0000-0000835F0000}"/>
    <cellStyle name="Обычный 53 4 2 2 3 2" xfId="24492" xr:uid="{00000000-0005-0000-0000-0000845F0000}"/>
    <cellStyle name="Обычный 53 4 2 2 3 2 2" xfId="24493" xr:uid="{00000000-0005-0000-0000-0000855F0000}"/>
    <cellStyle name="Обычный 53 4 2 2 3 2 2 2" xfId="24494" xr:uid="{00000000-0005-0000-0000-0000865F0000}"/>
    <cellStyle name="Обычный 53 4 2 2 3 2 2 2 2" xfId="24495" xr:uid="{00000000-0005-0000-0000-0000875F0000}"/>
    <cellStyle name="Обычный 53 4 2 2 3 2 2 3" xfId="24496" xr:uid="{00000000-0005-0000-0000-0000885F0000}"/>
    <cellStyle name="Обычный 53 4 2 2 3 2 3" xfId="24497" xr:uid="{00000000-0005-0000-0000-0000895F0000}"/>
    <cellStyle name="Обычный 53 4 2 2 3 2 3 2" xfId="24498" xr:uid="{00000000-0005-0000-0000-00008A5F0000}"/>
    <cellStyle name="Обычный 53 4 2 2 3 2 3 2 2" xfId="24499" xr:uid="{00000000-0005-0000-0000-00008B5F0000}"/>
    <cellStyle name="Обычный 53 4 2 2 3 2 3 3" xfId="24500" xr:uid="{00000000-0005-0000-0000-00008C5F0000}"/>
    <cellStyle name="Обычный 53 4 2 2 3 2 4" xfId="24501" xr:uid="{00000000-0005-0000-0000-00008D5F0000}"/>
    <cellStyle name="Обычный 53 4 2 2 3 2 4 2" xfId="24502" xr:uid="{00000000-0005-0000-0000-00008E5F0000}"/>
    <cellStyle name="Обычный 53 4 2 2 3 2 4 2 2" xfId="24503" xr:uid="{00000000-0005-0000-0000-00008F5F0000}"/>
    <cellStyle name="Обычный 53 4 2 2 3 2 4 3" xfId="24504" xr:uid="{00000000-0005-0000-0000-0000905F0000}"/>
    <cellStyle name="Обычный 53 4 2 2 3 2 5" xfId="24505" xr:uid="{00000000-0005-0000-0000-0000915F0000}"/>
    <cellStyle name="Обычный 53 4 2 2 3 2 5 2" xfId="24506" xr:uid="{00000000-0005-0000-0000-0000925F0000}"/>
    <cellStyle name="Обычный 53 4 2 2 3 2 6" xfId="24507" xr:uid="{00000000-0005-0000-0000-0000935F0000}"/>
    <cellStyle name="Обычный 53 4 2 2 3 3" xfId="24508" xr:uid="{00000000-0005-0000-0000-0000945F0000}"/>
    <cellStyle name="Обычный 53 4 2 2 3 3 2" xfId="24509" xr:uid="{00000000-0005-0000-0000-0000955F0000}"/>
    <cellStyle name="Обычный 53 4 2 2 3 3 2 2" xfId="24510" xr:uid="{00000000-0005-0000-0000-0000965F0000}"/>
    <cellStyle name="Обычный 53 4 2 2 3 3 2 2 2" xfId="24511" xr:uid="{00000000-0005-0000-0000-0000975F0000}"/>
    <cellStyle name="Обычный 53 4 2 2 3 3 2 3" xfId="24512" xr:uid="{00000000-0005-0000-0000-0000985F0000}"/>
    <cellStyle name="Обычный 53 4 2 2 3 3 3" xfId="24513" xr:uid="{00000000-0005-0000-0000-0000995F0000}"/>
    <cellStyle name="Обычный 53 4 2 2 3 3 3 2" xfId="24514" xr:uid="{00000000-0005-0000-0000-00009A5F0000}"/>
    <cellStyle name="Обычный 53 4 2 2 3 3 4" xfId="24515" xr:uid="{00000000-0005-0000-0000-00009B5F0000}"/>
    <cellStyle name="Обычный 53 4 2 2 3 4" xfId="24516" xr:uid="{00000000-0005-0000-0000-00009C5F0000}"/>
    <cellStyle name="Обычный 53 4 2 2 3 4 2" xfId="24517" xr:uid="{00000000-0005-0000-0000-00009D5F0000}"/>
    <cellStyle name="Обычный 53 4 2 2 3 4 2 2" xfId="24518" xr:uid="{00000000-0005-0000-0000-00009E5F0000}"/>
    <cellStyle name="Обычный 53 4 2 2 3 4 3" xfId="24519" xr:uid="{00000000-0005-0000-0000-00009F5F0000}"/>
    <cellStyle name="Обычный 53 4 2 2 3 5" xfId="24520" xr:uid="{00000000-0005-0000-0000-0000A05F0000}"/>
    <cellStyle name="Обычный 53 4 2 2 3 5 2" xfId="24521" xr:uid="{00000000-0005-0000-0000-0000A15F0000}"/>
    <cellStyle name="Обычный 53 4 2 2 3 5 2 2" xfId="24522" xr:uid="{00000000-0005-0000-0000-0000A25F0000}"/>
    <cellStyle name="Обычный 53 4 2 2 3 5 3" xfId="24523" xr:uid="{00000000-0005-0000-0000-0000A35F0000}"/>
    <cellStyle name="Обычный 53 4 2 2 3 6" xfId="24524" xr:uid="{00000000-0005-0000-0000-0000A45F0000}"/>
    <cellStyle name="Обычный 53 4 2 2 3 6 2" xfId="24525" xr:uid="{00000000-0005-0000-0000-0000A55F0000}"/>
    <cellStyle name="Обычный 53 4 2 2 3 6 2 2" xfId="24526" xr:uid="{00000000-0005-0000-0000-0000A65F0000}"/>
    <cellStyle name="Обычный 53 4 2 2 3 6 3" xfId="24527" xr:uid="{00000000-0005-0000-0000-0000A75F0000}"/>
    <cellStyle name="Обычный 53 4 2 2 3 7" xfId="24528" xr:uid="{00000000-0005-0000-0000-0000A85F0000}"/>
    <cellStyle name="Обычный 53 4 2 2 3 7 2" xfId="24529" xr:uid="{00000000-0005-0000-0000-0000A95F0000}"/>
    <cellStyle name="Обычный 53 4 2 2 3 7 2 2" xfId="24530" xr:uid="{00000000-0005-0000-0000-0000AA5F0000}"/>
    <cellStyle name="Обычный 53 4 2 2 3 7 3" xfId="24531" xr:uid="{00000000-0005-0000-0000-0000AB5F0000}"/>
    <cellStyle name="Обычный 53 4 2 2 3 8" xfId="24532" xr:uid="{00000000-0005-0000-0000-0000AC5F0000}"/>
    <cellStyle name="Обычный 53 4 2 2 3 8 2" xfId="24533" xr:uid="{00000000-0005-0000-0000-0000AD5F0000}"/>
    <cellStyle name="Обычный 53 4 2 2 3 9" xfId="24534" xr:uid="{00000000-0005-0000-0000-0000AE5F0000}"/>
    <cellStyle name="Обычный 53 4 2 2 4" xfId="24535" xr:uid="{00000000-0005-0000-0000-0000AF5F0000}"/>
    <cellStyle name="Обычный 53 4 2 2 4 2" xfId="24536" xr:uid="{00000000-0005-0000-0000-0000B05F0000}"/>
    <cellStyle name="Обычный 53 4 2 2 4 2 2" xfId="24537" xr:uid="{00000000-0005-0000-0000-0000B15F0000}"/>
    <cellStyle name="Обычный 53 4 2 2 4 2 2 2" xfId="24538" xr:uid="{00000000-0005-0000-0000-0000B25F0000}"/>
    <cellStyle name="Обычный 53 4 2 2 4 2 3" xfId="24539" xr:uid="{00000000-0005-0000-0000-0000B35F0000}"/>
    <cellStyle name="Обычный 53 4 2 2 4 3" xfId="24540" xr:uid="{00000000-0005-0000-0000-0000B45F0000}"/>
    <cellStyle name="Обычный 53 4 2 2 4 3 2" xfId="24541" xr:uid="{00000000-0005-0000-0000-0000B55F0000}"/>
    <cellStyle name="Обычный 53 4 2 2 4 3 2 2" xfId="24542" xr:uid="{00000000-0005-0000-0000-0000B65F0000}"/>
    <cellStyle name="Обычный 53 4 2 2 4 3 3" xfId="24543" xr:uid="{00000000-0005-0000-0000-0000B75F0000}"/>
    <cellStyle name="Обычный 53 4 2 2 4 4" xfId="24544" xr:uid="{00000000-0005-0000-0000-0000B85F0000}"/>
    <cellStyle name="Обычный 53 4 2 2 4 4 2" xfId="24545" xr:uid="{00000000-0005-0000-0000-0000B95F0000}"/>
    <cellStyle name="Обычный 53 4 2 2 4 4 2 2" xfId="24546" xr:uid="{00000000-0005-0000-0000-0000BA5F0000}"/>
    <cellStyle name="Обычный 53 4 2 2 4 4 3" xfId="24547" xr:uid="{00000000-0005-0000-0000-0000BB5F0000}"/>
    <cellStyle name="Обычный 53 4 2 2 4 5" xfId="24548" xr:uid="{00000000-0005-0000-0000-0000BC5F0000}"/>
    <cellStyle name="Обычный 53 4 2 2 4 5 2" xfId="24549" xr:uid="{00000000-0005-0000-0000-0000BD5F0000}"/>
    <cellStyle name="Обычный 53 4 2 2 4 6" xfId="24550" xr:uid="{00000000-0005-0000-0000-0000BE5F0000}"/>
    <cellStyle name="Обычный 53 4 2 2 5" xfId="24551" xr:uid="{00000000-0005-0000-0000-0000BF5F0000}"/>
    <cellStyle name="Обычный 53 4 2 2 5 2" xfId="24552" xr:uid="{00000000-0005-0000-0000-0000C05F0000}"/>
    <cellStyle name="Обычный 53 4 2 2 5 2 2" xfId="24553" xr:uid="{00000000-0005-0000-0000-0000C15F0000}"/>
    <cellStyle name="Обычный 53 4 2 2 5 2 2 2" xfId="24554" xr:uid="{00000000-0005-0000-0000-0000C25F0000}"/>
    <cellStyle name="Обычный 53 4 2 2 5 2 3" xfId="24555" xr:uid="{00000000-0005-0000-0000-0000C35F0000}"/>
    <cellStyle name="Обычный 53 4 2 2 5 3" xfId="24556" xr:uid="{00000000-0005-0000-0000-0000C45F0000}"/>
    <cellStyle name="Обычный 53 4 2 2 5 3 2" xfId="24557" xr:uid="{00000000-0005-0000-0000-0000C55F0000}"/>
    <cellStyle name="Обычный 53 4 2 2 5 4" xfId="24558" xr:uid="{00000000-0005-0000-0000-0000C65F0000}"/>
    <cellStyle name="Обычный 53 4 2 2 6" xfId="24559" xr:uid="{00000000-0005-0000-0000-0000C75F0000}"/>
    <cellStyle name="Обычный 53 4 2 2 6 2" xfId="24560" xr:uid="{00000000-0005-0000-0000-0000C85F0000}"/>
    <cellStyle name="Обычный 53 4 2 2 6 2 2" xfId="24561" xr:uid="{00000000-0005-0000-0000-0000C95F0000}"/>
    <cellStyle name="Обычный 53 4 2 2 6 3" xfId="24562" xr:uid="{00000000-0005-0000-0000-0000CA5F0000}"/>
    <cellStyle name="Обычный 53 4 2 2 7" xfId="24563" xr:uid="{00000000-0005-0000-0000-0000CB5F0000}"/>
    <cellStyle name="Обычный 53 4 2 2 7 2" xfId="24564" xr:uid="{00000000-0005-0000-0000-0000CC5F0000}"/>
    <cellStyle name="Обычный 53 4 2 2 7 2 2" xfId="24565" xr:uid="{00000000-0005-0000-0000-0000CD5F0000}"/>
    <cellStyle name="Обычный 53 4 2 2 7 3" xfId="24566" xr:uid="{00000000-0005-0000-0000-0000CE5F0000}"/>
    <cellStyle name="Обычный 53 4 2 2 8" xfId="24567" xr:uid="{00000000-0005-0000-0000-0000CF5F0000}"/>
    <cellStyle name="Обычный 53 4 2 2 8 2" xfId="24568" xr:uid="{00000000-0005-0000-0000-0000D05F0000}"/>
    <cellStyle name="Обычный 53 4 2 2 8 2 2" xfId="24569" xr:uid="{00000000-0005-0000-0000-0000D15F0000}"/>
    <cellStyle name="Обычный 53 4 2 2 8 3" xfId="24570" xr:uid="{00000000-0005-0000-0000-0000D25F0000}"/>
    <cellStyle name="Обычный 53 4 2 2 9" xfId="24571" xr:uid="{00000000-0005-0000-0000-0000D35F0000}"/>
    <cellStyle name="Обычный 53 4 2 2 9 2" xfId="24572" xr:uid="{00000000-0005-0000-0000-0000D45F0000}"/>
    <cellStyle name="Обычный 53 4 2 2 9 2 2" xfId="24573" xr:uid="{00000000-0005-0000-0000-0000D55F0000}"/>
    <cellStyle name="Обычный 53 4 2 2 9 3" xfId="24574" xr:uid="{00000000-0005-0000-0000-0000D65F0000}"/>
    <cellStyle name="Обычный 53 4 2 3" xfId="24575" xr:uid="{00000000-0005-0000-0000-0000D75F0000}"/>
    <cellStyle name="Обычный 53 4 2 3 10" xfId="24576" xr:uid="{00000000-0005-0000-0000-0000D85F0000}"/>
    <cellStyle name="Обычный 53 4 2 3 10 2" xfId="24577" xr:uid="{00000000-0005-0000-0000-0000D95F0000}"/>
    <cellStyle name="Обычный 53 4 2 3 11" xfId="24578" xr:uid="{00000000-0005-0000-0000-0000DA5F0000}"/>
    <cellStyle name="Обычный 53 4 2 3 2" xfId="24579" xr:uid="{00000000-0005-0000-0000-0000DB5F0000}"/>
    <cellStyle name="Обычный 53 4 2 3 2 2" xfId="24580" xr:uid="{00000000-0005-0000-0000-0000DC5F0000}"/>
    <cellStyle name="Обычный 53 4 2 3 2 2 2" xfId="24581" xr:uid="{00000000-0005-0000-0000-0000DD5F0000}"/>
    <cellStyle name="Обычный 53 4 2 3 2 2 2 2" xfId="24582" xr:uid="{00000000-0005-0000-0000-0000DE5F0000}"/>
    <cellStyle name="Обычный 53 4 2 3 2 2 2 2 2" xfId="24583" xr:uid="{00000000-0005-0000-0000-0000DF5F0000}"/>
    <cellStyle name="Обычный 53 4 2 3 2 2 2 3" xfId="24584" xr:uid="{00000000-0005-0000-0000-0000E05F0000}"/>
    <cellStyle name="Обычный 53 4 2 3 2 2 3" xfId="24585" xr:uid="{00000000-0005-0000-0000-0000E15F0000}"/>
    <cellStyle name="Обычный 53 4 2 3 2 2 3 2" xfId="24586" xr:uid="{00000000-0005-0000-0000-0000E25F0000}"/>
    <cellStyle name="Обычный 53 4 2 3 2 2 3 2 2" xfId="24587" xr:uid="{00000000-0005-0000-0000-0000E35F0000}"/>
    <cellStyle name="Обычный 53 4 2 3 2 2 3 3" xfId="24588" xr:uid="{00000000-0005-0000-0000-0000E45F0000}"/>
    <cellStyle name="Обычный 53 4 2 3 2 2 4" xfId="24589" xr:uid="{00000000-0005-0000-0000-0000E55F0000}"/>
    <cellStyle name="Обычный 53 4 2 3 2 2 4 2" xfId="24590" xr:uid="{00000000-0005-0000-0000-0000E65F0000}"/>
    <cellStyle name="Обычный 53 4 2 3 2 2 4 2 2" xfId="24591" xr:uid="{00000000-0005-0000-0000-0000E75F0000}"/>
    <cellStyle name="Обычный 53 4 2 3 2 2 4 3" xfId="24592" xr:uid="{00000000-0005-0000-0000-0000E85F0000}"/>
    <cellStyle name="Обычный 53 4 2 3 2 2 5" xfId="24593" xr:uid="{00000000-0005-0000-0000-0000E95F0000}"/>
    <cellStyle name="Обычный 53 4 2 3 2 2 5 2" xfId="24594" xr:uid="{00000000-0005-0000-0000-0000EA5F0000}"/>
    <cellStyle name="Обычный 53 4 2 3 2 2 6" xfId="24595" xr:uid="{00000000-0005-0000-0000-0000EB5F0000}"/>
    <cellStyle name="Обычный 53 4 2 3 2 3" xfId="24596" xr:uid="{00000000-0005-0000-0000-0000EC5F0000}"/>
    <cellStyle name="Обычный 53 4 2 3 2 3 2" xfId="24597" xr:uid="{00000000-0005-0000-0000-0000ED5F0000}"/>
    <cellStyle name="Обычный 53 4 2 3 2 3 2 2" xfId="24598" xr:uid="{00000000-0005-0000-0000-0000EE5F0000}"/>
    <cellStyle name="Обычный 53 4 2 3 2 3 2 2 2" xfId="24599" xr:uid="{00000000-0005-0000-0000-0000EF5F0000}"/>
    <cellStyle name="Обычный 53 4 2 3 2 3 2 3" xfId="24600" xr:uid="{00000000-0005-0000-0000-0000F05F0000}"/>
    <cellStyle name="Обычный 53 4 2 3 2 3 3" xfId="24601" xr:uid="{00000000-0005-0000-0000-0000F15F0000}"/>
    <cellStyle name="Обычный 53 4 2 3 2 3 3 2" xfId="24602" xr:uid="{00000000-0005-0000-0000-0000F25F0000}"/>
    <cellStyle name="Обычный 53 4 2 3 2 3 4" xfId="24603" xr:uid="{00000000-0005-0000-0000-0000F35F0000}"/>
    <cellStyle name="Обычный 53 4 2 3 2 4" xfId="24604" xr:uid="{00000000-0005-0000-0000-0000F45F0000}"/>
    <cellStyle name="Обычный 53 4 2 3 2 4 2" xfId="24605" xr:uid="{00000000-0005-0000-0000-0000F55F0000}"/>
    <cellStyle name="Обычный 53 4 2 3 2 4 2 2" xfId="24606" xr:uid="{00000000-0005-0000-0000-0000F65F0000}"/>
    <cellStyle name="Обычный 53 4 2 3 2 4 3" xfId="24607" xr:uid="{00000000-0005-0000-0000-0000F75F0000}"/>
    <cellStyle name="Обычный 53 4 2 3 2 5" xfId="24608" xr:uid="{00000000-0005-0000-0000-0000F85F0000}"/>
    <cellStyle name="Обычный 53 4 2 3 2 5 2" xfId="24609" xr:uid="{00000000-0005-0000-0000-0000F95F0000}"/>
    <cellStyle name="Обычный 53 4 2 3 2 5 2 2" xfId="24610" xr:uid="{00000000-0005-0000-0000-0000FA5F0000}"/>
    <cellStyle name="Обычный 53 4 2 3 2 5 3" xfId="24611" xr:uid="{00000000-0005-0000-0000-0000FB5F0000}"/>
    <cellStyle name="Обычный 53 4 2 3 2 6" xfId="24612" xr:uid="{00000000-0005-0000-0000-0000FC5F0000}"/>
    <cellStyle name="Обычный 53 4 2 3 2 6 2" xfId="24613" xr:uid="{00000000-0005-0000-0000-0000FD5F0000}"/>
    <cellStyle name="Обычный 53 4 2 3 2 6 2 2" xfId="24614" xr:uid="{00000000-0005-0000-0000-0000FE5F0000}"/>
    <cellStyle name="Обычный 53 4 2 3 2 6 3" xfId="24615" xr:uid="{00000000-0005-0000-0000-0000FF5F0000}"/>
    <cellStyle name="Обычный 53 4 2 3 2 7" xfId="24616" xr:uid="{00000000-0005-0000-0000-000000600000}"/>
    <cellStyle name="Обычный 53 4 2 3 2 7 2" xfId="24617" xr:uid="{00000000-0005-0000-0000-000001600000}"/>
    <cellStyle name="Обычный 53 4 2 3 2 7 2 2" xfId="24618" xr:uid="{00000000-0005-0000-0000-000002600000}"/>
    <cellStyle name="Обычный 53 4 2 3 2 7 3" xfId="24619" xr:uid="{00000000-0005-0000-0000-000003600000}"/>
    <cellStyle name="Обычный 53 4 2 3 2 8" xfId="24620" xr:uid="{00000000-0005-0000-0000-000004600000}"/>
    <cellStyle name="Обычный 53 4 2 3 2 8 2" xfId="24621" xr:uid="{00000000-0005-0000-0000-000005600000}"/>
    <cellStyle name="Обычный 53 4 2 3 2 9" xfId="24622" xr:uid="{00000000-0005-0000-0000-000006600000}"/>
    <cellStyle name="Обычный 53 4 2 3 3" xfId="24623" xr:uid="{00000000-0005-0000-0000-000007600000}"/>
    <cellStyle name="Обычный 53 4 2 3 3 2" xfId="24624" xr:uid="{00000000-0005-0000-0000-000008600000}"/>
    <cellStyle name="Обычный 53 4 2 3 3 2 2" xfId="24625" xr:uid="{00000000-0005-0000-0000-000009600000}"/>
    <cellStyle name="Обычный 53 4 2 3 3 2 2 2" xfId="24626" xr:uid="{00000000-0005-0000-0000-00000A600000}"/>
    <cellStyle name="Обычный 53 4 2 3 3 2 3" xfId="24627" xr:uid="{00000000-0005-0000-0000-00000B600000}"/>
    <cellStyle name="Обычный 53 4 2 3 3 3" xfId="24628" xr:uid="{00000000-0005-0000-0000-00000C600000}"/>
    <cellStyle name="Обычный 53 4 2 3 3 3 2" xfId="24629" xr:uid="{00000000-0005-0000-0000-00000D600000}"/>
    <cellStyle name="Обычный 53 4 2 3 3 3 2 2" xfId="24630" xr:uid="{00000000-0005-0000-0000-00000E600000}"/>
    <cellStyle name="Обычный 53 4 2 3 3 3 3" xfId="24631" xr:uid="{00000000-0005-0000-0000-00000F600000}"/>
    <cellStyle name="Обычный 53 4 2 3 3 4" xfId="24632" xr:uid="{00000000-0005-0000-0000-000010600000}"/>
    <cellStyle name="Обычный 53 4 2 3 3 4 2" xfId="24633" xr:uid="{00000000-0005-0000-0000-000011600000}"/>
    <cellStyle name="Обычный 53 4 2 3 3 4 2 2" xfId="24634" xr:uid="{00000000-0005-0000-0000-000012600000}"/>
    <cellStyle name="Обычный 53 4 2 3 3 4 3" xfId="24635" xr:uid="{00000000-0005-0000-0000-000013600000}"/>
    <cellStyle name="Обычный 53 4 2 3 3 5" xfId="24636" xr:uid="{00000000-0005-0000-0000-000014600000}"/>
    <cellStyle name="Обычный 53 4 2 3 3 5 2" xfId="24637" xr:uid="{00000000-0005-0000-0000-000015600000}"/>
    <cellStyle name="Обычный 53 4 2 3 3 6" xfId="24638" xr:uid="{00000000-0005-0000-0000-000016600000}"/>
    <cellStyle name="Обычный 53 4 2 3 4" xfId="24639" xr:uid="{00000000-0005-0000-0000-000017600000}"/>
    <cellStyle name="Обычный 53 4 2 3 4 2" xfId="24640" xr:uid="{00000000-0005-0000-0000-000018600000}"/>
    <cellStyle name="Обычный 53 4 2 3 4 2 2" xfId="24641" xr:uid="{00000000-0005-0000-0000-000019600000}"/>
    <cellStyle name="Обычный 53 4 2 3 4 2 2 2" xfId="24642" xr:uid="{00000000-0005-0000-0000-00001A600000}"/>
    <cellStyle name="Обычный 53 4 2 3 4 2 3" xfId="24643" xr:uid="{00000000-0005-0000-0000-00001B600000}"/>
    <cellStyle name="Обычный 53 4 2 3 4 3" xfId="24644" xr:uid="{00000000-0005-0000-0000-00001C600000}"/>
    <cellStyle name="Обычный 53 4 2 3 4 3 2" xfId="24645" xr:uid="{00000000-0005-0000-0000-00001D600000}"/>
    <cellStyle name="Обычный 53 4 2 3 4 4" xfId="24646" xr:uid="{00000000-0005-0000-0000-00001E600000}"/>
    <cellStyle name="Обычный 53 4 2 3 5" xfId="24647" xr:uid="{00000000-0005-0000-0000-00001F600000}"/>
    <cellStyle name="Обычный 53 4 2 3 5 2" xfId="24648" xr:uid="{00000000-0005-0000-0000-000020600000}"/>
    <cellStyle name="Обычный 53 4 2 3 5 2 2" xfId="24649" xr:uid="{00000000-0005-0000-0000-000021600000}"/>
    <cellStyle name="Обычный 53 4 2 3 5 3" xfId="24650" xr:uid="{00000000-0005-0000-0000-000022600000}"/>
    <cellStyle name="Обычный 53 4 2 3 6" xfId="24651" xr:uid="{00000000-0005-0000-0000-000023600000}"/>
    <cellStyle name="Обычный 53 4 2 3 6 2" xfId="24652" xr:uid="{00000000-0005-0000-0000-000024600000}"/>
    <cellStyle name="Обычный 53 4 2 3 6 2 2" xfId="24653" xr:uid="{00000000-0005-0000-0000-000025600000}"/>
    <cellStyle name="Обычный 53 4 2 3 6 3" xfId="24654" xr:uid="{00000000-0005-0000-0000-000026600000}"/>
    <cellStyle name="Обычный 53 4 2 3 7" xfId="24655" xr:uid="{00000000-0005-0000-0000-000027600000}"/>
    <cellStyle name="Обычный 53 4 2 3 7 2" xfId="24656" xr:uid="{00000000-0005-0000-0000-000028600000}"/>
    <cellStyle name="Обычный 53 4 2 3 7 2 2" xfId="24657" xr:uid="{00000000-0005-0000-0000-000029600000}"/>
    <cellStyle name="Обычный 53 4 2 3 7 3" xfId="24658" xr:uid="{00000000-0005-0000-0000-00002A600000}"/>
    <cellStyle name="Обычный 53 4 2 3 8" xfId="24659" xr:uid="{00000000-0005-0000-0000-00002B600000}"/>
    <cellStyle name="Обычный 53 4 2 3 8 2" xfId="24660" xr:uid="{00000000-0005-0000-0000-00002C600000}"/>
    <cellStyle name="Обычный 53 4 2 3 8 2 2" xfId="24661" xr:uid="{00000000-0005-0000-0000-00002D600000}"/>
    <cellStyle name="Обычный 53 4 2 3 8 3" xfId="24662" xr:uid="{00000000-0005-0000-0000-00002E600000}"/>
    <cellStyle name="Обычный 53 4 2 3 9" xfId="24663" xr:uid="{00000000-0005-0000-0000-00002F600000}"/>
    <cellStyle name="Обычный 53 4 2 3 9 2" xfId="24664" xr:uid="{00000000-0005-0000-0000-000030600000}"/>
    <cellStyle name="Обычный 53 4 2 3 9 2 2" xfId="24665" xr:uid="{00000000-0005-0000-0000-000031600000}"/>
    <cellStyle name="Обычный 53 4 2 3 9 3" xfId="24666" xr:uid="{00000000-0005-0000-0000-000032600000}"/>
    <cellStyle name="Обычный 53 4 2 4" xfId="24667" xr:uid="{00000000-0005-0000-0000-000033600000}"/>
    <cellStyle name="Обычный 53 4 2 4 2" xfId="24668" xr:uid="{00000000-0005-0000-0000-000034600000}"/>
    <cellStyle name="Обычный 53 4 2 4 2 2" xfId="24669" xr:uid="{00000000-0005-0000-0000-000035600000}"/>
    <cellStyle name="Обычный 53 4 2 4 2 2 2" xfId="24670" xr:uid="{00000000-0005-0000-0000-000036600000}"/>
    <cellStyle name="Обычный 53 4 2 4 2 2 2 2" xfId="24671" xr:uid="{00000000-0005-0000-0000-000037600000}"/>
    <cellStyle name="Обычный 53 4 2 4 2 2 3" xfId="24672" xr:uid="{00000000-0005-0000-0000-000038600000}"/>
    <cellStyle name="Обычный 53 4 2 4 2 3" xfId="24673" xr:uid="{00000000-0005-0000-0000-000039600000}"/>
    <cellStyle name="Обычный 53 4 2 4 2 3 2" xfId="24674" xr:uid="{00000000-0005-0000-0000-00003A600000}"/>
    <cellStyle name="Обычный 53 4 2 4 2 3 2 2" xfId="24675" xr:uid="{00000000-0005-0000-0000-00003B600000}"/>
    <cellStyle name="Обычный 53 4 2 4 2 3 3" xfId="24676" xr:uid="{00000000-0005-0000-0000-00003C600000}"/>
    <cellStyle name="Обычный 53 4 2 4 2 4" xfId="24677" xr:uid="{00000000-0005-0000-0000-00003D600000}"/>
    <cellStyle name="Обычный 53 4 2 4 2 4 2" xfId="24678" xr:uid="{00000000-0005-0000-0000-00003E600000}"/>
    <cellStyle name="Обычный 53 4 2 4 2 4 2 2" xfId="24679" xr:uid="{00000000-0005-0000-0000-00003F600000}"/>
    <cellStyle name="Обычный 53 4 2 4 2 4 3" xfId="24680" xr:uid="{00000000-0005-0000-0000-000040600000}"/>
    <cellStyle name="Обычный 53 4 2 4 2 5" xfId="24681" xr:uid="{00000000-0005-0000-0000-000041600000}"/>
    <cellStyle name="Обычный 53 4 2 4 2 5 2" xfId="24682" xr:uid="{00000000-0005-0000-0000-000042600000}"/>
    <cellStyle name="Обычный 53 4 2 4 2 6" xfId="24683" xr:uid="{00000000-0005-0000-0000-000043600000}"/>
    <cellStyle name="Обычный 53 4 2 4 3" xfId="24684" xr:uid="{00000000-0005-0000-0000-000044600000}"/>
    <cellStyle name="Обычный 53 4 2 4 3 2" xfId="24685" xr:uid="{00000000-0005-0000-0000-000045600000}"/>
    <cellStyle name="Обычный 53 4 2 4 3 2 2" xfId="24686" xr:uid="{00000000-0005-0000-0000-000046600000}"/>
    <cellStyle name="Обычный 53 4 2 4 3 2 2 2" xfId="24687" xr:uid="{00000000-0005-0000-0000-000047600000}"/>
    <cellStyle name="Обычный 53 4 2 4 3 2 3" xfId="24688" xr:uid="{00000000-0005-0000-0000-000048600000}"/>
    <cellStyle name="Обычный 53 4 2 4 3 3" xfId="24689" xr:uid="{00000000-0005-0000-0000-000049600000}"/>
    <cellStyle name="Обычный 53 4 2 4 3 3 2" xfId="24690" xr:uid="{00000000-0005-0000-0000-00004A600000}"/>
    <cellStyle name="Обычный 53 4 2 4 3 4" xfId="24691" xr:uid="{00000000-0005-0000-0000-00004B600000}"/>
    <cellStyle name="Обычный 53 4 2 4 4" xfId="24692" xr:uid="{00000000-0005-0000-0000-00004C600000}"/>
    <cellStyle name="Обычный 53 4 2 4 4 2" xfId="24693" xr:uid="{00000000-0005-0000-0000-00004D600000}"/>
    <cellStyle name="Обычный 53 4 2 4 4 2 2" xfId="24694" xr:uid="{00000000-0005-0000-0000-00004E600000}"/>
    <cellStyle name="Обычный 53 4 2 4 4 3" xfId="24695" xr:uid="{00000000-0005-0000-0000-00004F600000}"/>
    <cellStyle name="Обычный 53 4 2 4 5" xfId="24696" xr:uid="{00000000-0005-0000-0000-000050600000}"/>
    <cellStyle name="Обычный 53 4 2 4 5 2" xfId="24697" xr:uid="{00000000-0005-0000-0000-000051600000}"/>
    <cellStyle name="Обычный 53 4 2 4 5 2 2" xfId="24698" xr:uid="{00000000-0005-0000-0000-000052600000}"/>
    <cellStyle name="Обычный 53 4 2 4 5 3" xfId="24699" xr:uid="{00000000-0005-0000-0000-000053600000}"/>
    <cellStyle name="Обычный 53 4 2 4 6" xfId="24700" xr:uid="{00000000-0005-0000-0000-000054600000}"/>
    <cellStyle name="Обычный 53 4 2 4 6 2" xfId="24701" xr:uid="{00000000-0005-0000-0000-000055600000}"/>
    <cellStyle name="Обычный 53 4 2 4 6 2 2" xfId="24702" xr:uid="{00000000-0005-0000-0000-000056600000}"/>
    <cellStyle name="Обычный 53 4 2 4 6 3" xfId="24703" xr:uid="{00000000-0005-0000-0000-000057600000}"/>
    <cellStyle name="Обычный 53 4 2 4 7" xfId="24704" xr:uid="{00000000-0005-0000-0000-000058600000}"/>
    <cellStyle name="Обычный 53 4 2 4 7 2" xfId="24705" xr:uid="{00000000-0005-0000-0000-000059600000}"/>
    <cellStyle name="Обычный 53 4 2 4 7 2 2" xfId="24706" xr:uid="{00000000-0005-0000-0000-00005A600000}"/>
    <cellStyle name="Обычный 53 4 2 4 7 3" xfId="24707" xr:uid="{00000000-0005-0000-0000-00005B600000}"/>
    <cellStyle name="Обычный 53 4 2 4 8" xfId="24708" xr:uid="{00000000-0005-0000-0000-00005C600000}"/>
    <cellStyle name="Обычный 53 4 2 4 8 2" xfId="24709" xr:uid="{00000000-0005-0000-0000-00005D600000}"/>
    <cellStyle name="Обычный 53 4 2 4 9" xfId="24710" xr:uid="{00000000-0005-0000-0000-00005E600000}"/>
    <cellStyle name="Обычный 53 4 2 5" xfId="24711" xr:uid="{00000000-0005-0000-0000-00005F600000}"/>
    <cellStyle name="Обычный 53 4 2 5 2" xfId="24712" xr:uid="{00000000-0005-0000-0000-000060600000}"/>
    <cellStyle name="Обычный 53 4 2 5 2 2" xfId="24713" xr:uid="{00000000-0005-0000-0000-000061600000}"/>
    <cellStyle name="Обычный 53 4 2 5 2 2 2" xfId="24714" xr:uid="{00000000-0005-0000-0000-000062600000}"/>
    <cellStyle name="Обычный 53 4 2 5 2 3" xfId="24715" xr:uid="{00000000-0005-0000-0000-000063600000}"/>
    <cellStyle name="Обычный 53 4 2 5 3" xfId="24716" xr:uid="{00000000-0005-0000-0000-000064600000}"/>
    <cellStyle name="Обычный 53 4 2 5 3 2" xfId="24717" xr:uid="{00000000-0005-0000-0000-000065600000}"/>
    <cellStyle name="Обычный 53 4 2 5 3 2 2" xfId="24718" xr:uid="{00000000-0005-0000-0000-000066600000}"/>
    <cellStyle name="Обычный 53 4 2 5 3 3" xfId="24719" xr:uid="{00000000-0005-0000-0000-000067600000}"/>
    <cellStyle name="Обычный 53 4 2 5 4" xfId="24720" xr:uid="{00000000-0005-0000-0000-000068600000}"/>
    <cellStyle name="Обычный 53 4 2 5 4 2" xfId="24721" xr:uid="{00000000-0005-0000-0000-000069600000}"/>
    <cellStyle name="Обычный 53 4 2 5 4 2 2" xfId="24722" xr:uid="{00000000-0005-0000-0000-00006A600000}"/>
    <cellStyle name="Обычный 53 4 2 5 4 3" xfId="24723" xr:uid="{00000000-0005-0000-0000-00006B600000}"/>
    <cellStyle name="Обычный 53 4 2 5 5" xfId="24724" xr:uid="{00000000-0005-0000-0000-00006C600000}"/>
    <cellStyle name="Обычный 53 4 2 5 5 2" xfId="24725" xr:uid="{00000000-0005-0000-0000-00006D600000}"/>
    <cellStyle name="Обычный 53 4 2 5 6" xfId="24726" xr:uid="{00000000-0005-0000-0000-00006E600000}"/>
    <cellStyle name="Обычный 53 4 2 6" xfId="24727" xr:uid="{00000000-0005-0000-0000-00006F600000}"/>
    <cellStyle name="Обычный 53 4 2 6 2" xfId="24728" xr:uid="{00000000-0005-0000-0000-000070600000}"/>
    <cellStyle name="Обычный 53 4 2 6 2 2" xfId="24729" xr:uid="{00000000-0005-0000-0000-000071600000}"/>
    <cellStyle name="Обычный 53 4 2 6 2 2 2" xfId="24730" xr:uid="{00000000-0005-0000-0000-000072600000}"/>
    <cellStyle name="Обычный 53 4 2 6 2 3" xfId="24731" xr:uid="{00000000-0005-0000-0000-000073600000}"/>
    <cellStyle name="Обычный 53 4 2 6 3" xfId="24732" xr:uid="{00000000-0005-0000-0000-000074600000}"/>
    <cellStyle name="Обычный 53 4 2 6 3 2" xfId="24733" xr:uid="{00000000-0005-0000-0000-000075600000}"/>
    <cellStyle name="Обычный 53 4 2 6 4" xfId="24734" xr:uid="{00000000-0005-0000-0000-000076600000}"/>
    <cellStyle name="Обычный 53 4 2 7" xfId="24735" xr:uid="{00000000-0005-0000-0000-000077600000}"/>
    <cellStyle name="Обычный 53 4 2 7 2" xfId="24736" xr:uid="{00000000-0005-0000-0000-000078600000}"/>
    <cellStyle name="Обычный 53 4 2 7 2 2" xfId="24737" xr:uid="{00000000-0005-0000-0000-000079600000}"/>
    <cellStyle name="Обычный 53 4 2 7 2 2 2" xfId="24738" xr:uid="{00000000-0005-0000-0000-00007A600000}"/>
    <cellStyle name="Обычный 53 4 2 7 2 3" xfId="24739" xr:uid="{00000000-0005-0000-0000-00007B600000}"/>
    <cellStyle name="Обычный 53 4 2 7 3" xfId="24740" xr:uid="{00000000-0005-0000-0000-00007C600000}"/>
    <cellStyle name="Обычный 53 4 2 7 3 2" xfId="24741" xr:uid="{00000000-0005-0000-0000-00007D600000}"/>
    <cellStyle name="Обычный 53 4 2 7 4" xfId="24742" xr:uid="{00000000-0005-0000-0000-00007E600000}"/>
    <cellStyle name="Обычный 53 4 2 8" xfId="24743" xr:uid="{00000000-0005-0000-0000-00007F600000}"/>
    <cellStyle name="Обычный 53 4 2 8 2" xfId="24744" xr:uid="{00000000-0005-0000-0000-000080600000}"/>
    <cellStyle name="Обычный 53 4 2 8 2 2" xfId="24745" xr:uid="{00000000-0005-0000-0000-000081600000}"/>
    <cellStyle name="Обычный 53 4 2 8 3" xfId="24746" xr:uid="{00000000-0005-0000-0000-000082600000}"/>
    <cellStyle name="Обычный 53 4 2 9" xfId="24747" xr:uid="{00000000-0005-0000-0000-000083600000}"/>
    <cellStyle name="Обычный 53 4 2 9 2" xfId="24748" xr:uid="{00000000-0005-0000-0000-000084600000}"/>
    <cellStyle name="Обычный 53 4 2 9 2 2" xfId="24749" xr:uid="{00000000-0005-0000-0000-000085600000}"/>
    <cellStyle name="Обычный 53 4 2 9 3" xfId="24750" xr:uid="{00000000-0005-0000-0000-000086600000}"/>
    <cellStyle name="Обычный 53 4 3" xfId="24751" xr:uid="{00000000-0005-0000-0000-000087600000}"/>
    <cellStyle name="Обычный 53 4 3 10" xfId="24752" xr:uid="{00000000-0005-0000-0000-000088600000}"/>
    <cellStyle name="Обычный 53 4 3 10 2" xfId="24753" xr:uid="{00000000-0005-0000-0000-000089600000}"/>
    <cellStyle name="Обычный 53 4 3 10 2 2" xfId="24754" xr:uid="{00000000-0005-0000-0000-00008A600000}"/>
    <cellStyle name="Обычный 53 4 3 10 3" xfId="24755" xr:uid="{00000000-0005-0000-0000-00008B600000}"/>
    <cellStyle name="Обычный 53 4 3 11" xfId="24756" xr:uid="{00000000-0005-0000-0000-00008C600000}"/>
    <cellStyle name="Обычный 53 4 3 11 2" xfId="24757" xr:uid="{00000000-0005-0000-0000-00008D600000}"/>
    <cellStyle name="Обычный 53 4 3 12" xfId="24758" xr:uid="{00000000-0005-0000-0000-00008E600000}"/>
    <cellStyle name="Обычный 53 4 3 2" xfId="24759" xr:uid="{00000000-0005-0000-0000-00008F600000}"/>
    <cellStyle name="Обычный 53 4 3 2 10" xfId="24760" xr:uid="{00000000-0005-0000-0000-000090600000}"/>
    <cellStyle name="Обычный 53 4 3 2 10 2" xfId="24761" xr:uid="{00000000-0005-0000-0000-000091600000}"/>
    <cellStyle name="Обычный 53 4 3 2 11" xfId="24762" xr:uid="{00000000-0005-0000-0000-000092600000}"/>
    <cellStyle name="Обычный 53 4 3 2 2" xfId="24763" xr:uid="{00000000-0005-0000-0000-000093600000}"/>
    <cellStyle name="Обычный 53 4 3 2 2 2" xfId="24764" xr:uid="{00000000-0005-0000-0000-000094600000}"/>
    <cellStyle name="Обычный 53 4 3 2 2 2 2" xfId="24765" xr:uid="{00000000-0005-0000-0000-000095600000}"/>
    <cellStyle name="Обычный 53 4 3 2 2 2 2 2" xfId="24766" xr:uid="{00000000-0005-0000-0000-000096600000}"/>
    <cellStyle name="Обычный 53 4 3 2 2 2 2 2 2" xfId="24767" xr:uid="{00000000-0005-0000-0000-000097600000}"/>
    <cellStyle name="Обычный 53 4 3 2 2 2 2 3" xfId="24768" xr:uid="{00000000-0005-0000-0000-000098600000}"/>
    <cellStyle name="Обычный 53 4 3 2 2 2 3" xfId="24769" xr:uid="{00000000-0005-0000-0000-000099600000}"/>
    <cellStyle name="Обычный 53 4 3 2 2 2 3 2" xfId="24770" xr:uid="{00000000-0005-0000-0000-00009A600000}"/>
    <cellStyle name="Обычный 53 4 3 2 2 2 3 2 2" xfId="24771" xr:uid="{00000000-0005-0000-0000-00009B600000}"/>
    <cellStyle name="Обычный 53 4 3 2 2 2 3 3" xfId="24772" xr:uid="{00000000-0005-0000-0000-00009C600000}"/>
    <cellStyle name="Обычный 53 4 3 2 2 2 4" xfId="24773" xr:uid="{00000000-0005-0000-0000-00009D600000}"/>
    <cellStyle name="Обычный 53 4 3 2 2 2 4 2" xfId="24774" xr:uid="{00000000-0005-0000-0000-00009E600000}"/>
    <cellStyle name="Обычный 53 4 3 2 2 2 4 2 2" xfId="24775" xr:uid="{00000000-0005-0000-0000-00009F600000}"/>
    <cellStyle name="Обычный 53 4 3 2 2 2 4 3" xfId="24776" xr:uid="{00000000-0005-0000-0000-0000A0600000}"/>
    <cellStyle name="Обычный 53 4 3 2 2 2 5" xfId="24777" xr:uid="{00000000-0005-0000-0000-0000A1600000}"/>
    <cellStyle name="Обычный 53 4 3 2 2 2 5 2" xfId="24778" xr:uid="{00000000-0005-0000-0000-0000A2600000}"/>
    <cellStyle name="Обычный 53 4 3 2 2 2 6" xfId="24779" xr:uid="{00000000-0005-0000-0000-0000A3600000}"/>
    <cellStyle name="Обычный 53 4 3 2 2 3" xfId="24780" xr:uid="{00000000-0005-0000-0000-0000A4600000}"/>
    <cellStyle name="Обычный 53 4 3 2 2 3 2" xfId="24781" xr:uid="{00000000-0005-0000-0000-0000A5600000}"/>
    <cellStyle name="Обычный 53 4 3 2 2 3 2 2" xfId="24782" xr:uid="{00000000-0005-0000-0000-0000A6600000}"/>
    <cellStyle name="Обычный 53 4 3 2 2 3 2 2 2" xfId="24783" xr:uid="{00000000-0005-0000-0000-0000A7600000}"/>
    <cellStyle name="Обычный 53 4 3 2 2 3 2 3" xfId="24784" xr:uid="{00000000-0005-0000-0000-0000A8600000}"/>
    <cellStyle name="Обычный 53 4 3 2 2 3 3" xfId="24785" xr:uid="{00000000-0005-0000-0000-0000A9600000}"/>
    <cellStyle name="Обычный 53 4 3 2 2 3 3 2" xfId="24786" xr:uid="{00000000-0005-0000-0000-0000AA600000}"/>
    <cellStyle name="Обычный 53 4 3 2 2 3 4" xfId="24787" xr:uid="{00000000-0005-0000-0000-0000AB600000}"/>
    <cellStyle name="Обычный 53 4 3 2 2 4" xfId="24788" xr:uid="{00000000-0005-0000-0000-0000AC600000}"/>
    <cellStyle name="Обычный 53 4 3 2 2 4 2" xfId="24789" xr:uid="{00000000-0005-0000-0000-0000AD600000}"/>
    <cellStyle name="Обычный 53 4 3 2 2 4 2 2" xfId="24790" xr:uid="{00000000-0005-0000-0000-0000AE600000}"/>
    <cellStyle name="Обычный 53 4 3 2 2 4 3" xfId="24791" xr:uid="{00000000-0005-0000-0000-0000AF600000}"/>
    <cellStyle name="Обычный 53 4 3 2 2 5" xfId="24792" xr:uid="{00000000-0005-0000-0000-0000B0600000}"/>
    <cellStyle name="Обычный 53 4 3 2 2 5 2" xfId="24793" xr:uid="{00000000-0005-0000-0000-0000B1600000}"/>
    <cellStyle name="Обычный 53 4 3 2 2 5 2 2" xfId="24794" xr:uid="{00000000-0005-0000-0000-0000B2600000}"/>
    <cellStyle name="Обычный 53 4 3 2 2 5 3" xfId="24795" xr:uid="{00000000-0005-0000-0000-0000B3600000}"/>
    <cellStyle name="Обычный 53 4 3 2 2 6" xfId="24796" xr:uid="{00000000-0005-0000-0000-0000B4600000}"/>
    <cellStyle name="Обычный 53 4 3 2 2 6 2" xfId="24797" xr:uid="{00000000-0005-0000-0000-0000B5600000}"/>
    <cellStyle name="Обычный 53 4 3 2 2 6 2 2" xfId="24798" xr:uid="{00000000-0005-0000-0000-0000B6600000}"/>
    <cellStyle name="Обычный 53 4 3 2 2 6 3" xfId="24799" xr:uid="{00000000-0005-0000-0000-0000B7600000}"/>
    <cellStyle name="Обычный 53 4 3 2 2 7" xfId="24800" xr:uid="{00000000-0005-0000-0000-0000B8600000}"/>
    <cellStyle name="Обычный 53 4 3 2 2 7 2" xfId="24801" xr:uid="{00000000-0005-0000-0000-0000B9600000}"/>
    <cellStyle name="Обычный 53 4 3 2 2 7 2 2" xfId="24802" xr:uid="{00000000-0005-0000-0000-0000BA600000}"/>
    <cellStyle name="Обычный 53 4 3 2 2 7 3" xfId="24803" xr:uid="{00000000-0005-0000-0000-0000BB600000}"/>
    <cellStyle name="Обычный 53 4 3 2 2 8" xfId="24804" xr:uid="{00000000-0005-0000-0000-0000BC600000}"/>
    <cellStyle name="Обычный 53 4 3 2 2 8 2" xfId="24805" xr:uid="{00000000-0005-0000-0000-0000BD600000}"/>
    <cellStyle name="Обычный 53 4 3 2 2 9" xfId="24806" xr:uid="{00000000-0005-0000-0000-0000BE600000}"/>
    <cellStyle name="Обычный 53 4 3 2 3" xfId="24807" xr:uid="{00000000-0005-0000-0000-0000BF600000}"/>
    <cellStyle name="Обычный 53 4 3 2 3 2" xfId="24808" xr:uid="{00000000-0005-0000-0000-0000C0600000}"/>
    <cellStyle name="Обычный 53 4 3 2 3 2 2" xfId="24809" xr:uid="{00000000-0005-0000-0000-0000C1600000}"/>
    <cellStyle name="Обычный 53 4 3 2 3 2 2 2" xfId="24810" xr:uid="{00000000-0005-0000-0000-0000C2600000}"/>
    <cellStyle name="Обычный 53 4 3 2 3 2 3" xfId="24811" xr:uid="{00000000-0005-0000-0000-0000C3600000}"/>
    <cellStyle name="Обычный 53 4 3 2 3 3" xfId="24812" xr:uid="{00000000-0005-0000-0000-0000C4600000}"/>
    <cellStyle name="Обычный 53 4 3 2 3 3 2" xfId="24813" xr:uid="{00000000-0005-0000-0000-0000C5600000}"/>
    <cellStyle name="Обычный 53 4 3 2 3 3 2 2" xfId="24814" xr:uid="{00000000-0005-0000-0000-0000C6600000}"/>
    <cellStyle name="Обычный 53 4 3 2 3 3 3" xfId="24815" xr:uid="{00000000-0005-0000-0000-0000C7600000}"/>
    <cellStyle name="Обычный 53 4 3 2 3 4" xfId="24816" xr:uid="{00000000-0005-0000-0000-0000C8600000}"/>
    <cellStyle name="Обычный 53 4 3 2 3 4 2" xfId="24817" xr:uid="{00000000-0005-0000-0000-0000C9600000}"/>
    <cellStyle name="Обычный 53 4 3 2 3 4 2 2" xfId="24818" xr:uid="{00000000-0005-0000-0000-0000CA600000}"/>
    <cellStyle name="Обычный 53 4 3 2 3 4 3" xfId="24819" xr:uid="{00000000-0005-0000-0000-0000CB600000}"/>
    <cellStyle name="Обычный 53 4 3 2 3 5" xfId="24820" xr:uid="{00000000-0005-0000-0000-0000CC600000}"/>
    <cellStyle name="Обычный 53 4 3 2 3 5 2" xfId="24821" xr:uid="{00000000-0005-0000-0000-0000CD600000}"/>
    <cellStyle name="Обычный 53 4 3 2 3 6" xfId="24822" xr:uid="{00000000-0005-0000-0000-0000CE600000}"/>
    <cellStyle name="Обычный 53 4 3 2 4" xfId="24823" xr:uid="{00000000-0005-0000-0000-0000CF600000}"/>
    <cellStyle name="Обычный 53 4 3 2 4 2" xfId="24824" xr:uid="{00000000-0005-0000-0000-0000D0600000}"/>
    <cellStyle name="Обычный 53 4 3 2 4 2 2" xfId="24825" xr:uid="{00000000-0005-0000-0000-0000D1600000}"/>
    <cellStyle name="Обычный 53 4 3 2 4 2 2 2" xfId="24826" xr:uid="{00000000-0005-0000-0000-0000D2600000}"/>
    <cellStyle name="Обычный 53 4 3 2 4 2 3" xfId="24827" xr:uid="{00000000-0005-0000-0000-0000D3600000}"/>
    <cellStyle name="Обычный 53 4 3 2 4 3" xfId="24828" xr:uid="{00000000-0005-0000-0000-0000D4600000}"/>
    <cellStyle name="Обычный 53 4 3 2 4 3 2" xfId="24829" xr:uid="{00000000-0005-0000-0000-0000D5600000}"/>
    <cellStyle name="Обычный 53 4 3 2 4 4" xfId="24830" xr:uid="{00000000-0005-0000-0000-0000D6600000}"/>
    <cellStyle name="Обычный 53 4 3 2 5" xfId="24831" xr:uid="{00000000-0005-0000-0000-0000D7600000}"/>
    <cellStyle name="Обычный 53 4 3 2 5 2" xfId="24832" xr:uid="{00000000-0005-0000-0000-0000D8600000}"/>
    <cellStyle name="Обычный 53 4 3 2 5 2 2" xfId="24833" xr:uid="{00000000-0005-0000-0000-0000D9600000}"/>
    <cellStyle name="Обычный 53 4 3 2 5 3" xfId="24834" xr:uid="{00000000-0005-0000-0000-0000DA600000}"/>
    <cellStyle name="Обычный 53 4 3 2 6" xfId="24835" xr:uid="{00000000-0005-0000-0000-0000DB600000}"/>
    <cellStyle name="Обычный 53 4 3 2 6 2" xfId="24836" xr:uid="{00000000-0005-0000-0000-0000DC600000}"/>
    <cellStyle name="Обычный 53 4 3 2 6 2 2" xfId="24837" xr:uid="{00000000-0005-0000-0000-0000DD600000}"/>
    <cellStyle name="Обычный 53 4 3 2 6 3" xfId="24838" xr:uid="{00000000-0005-0000-0000-0000DE600000}"/>
    <cellStyle name="Обычный 53 4 3 2 7" xfId="24839" xr:uid="{00000000-0005-0000-0000-0000DF600000}"/>
    <cellStyle name="Обычный 53 4 3 2 7 2" xfId="24840" xr:uid="{00000000-0005-0000-0000-0000E0600000}"/>
    <cellStyle name="Обычный 53 4 3 2 7 2 2" xfId="24841" xr:uid="{00000000-0005-0000-0000-0000E1600000}"/>
    <cellStyle name="Обычный 53 4 3 2 7 3" xfId="24842" xr:uid="{00000000-0005-0000-0000-0000E2600000}"/>
    <cellStyle name="Обычный 53 4 3 2 8" xfId="24843" xr:uid="{00000000-0005-0000-0000-0000E3600000}"/>
    <cellStyle name="Обычный 53 4 3 2 8 2" xfId="24844" xr:uid="{00000000-0005-0000-0000-0000E4600000}"/>
    <cellStyle name="Обычный 53 4 3 2 8 2 2" xfId="24845" xr:uid="{00000000-0005-0000-0000-0000E5600000}"/>
    <cellStyle name="Обычный 53 4 3 2 8 3" xfId="24846" xr:uid="{00000000-0005-0000-0000-0000E6600000}"/>
    <cellStyle name="Обычный 53 4 3 2 9" xfId="24847" xr:uid="{00000000-0005-0000-0000-0000E7600000}"/>
    <cellStyle name="Обычный 53 4 3 2 9 2" xfId="24848" xr:uid="{00000000-0005-0000-0000-0000E8600000}"/>
    <cellStyle name="Обычный 53 4 3 2 9 2 2" xfId="24849" xr:uid="{00000000-0005-0000-0000-0000E9600000}"/>
    <cellStyle name="Обычный 53 4 3 2 9 3" xfId="24850" xr:uid="{00000000-0005-0000-0000-0000EA600000}"/>
    <cellStyle name="Обычный 53 4 3 3" xfId="24851" xr:uid="{00000000-0005-0000-0000-0000EB600000}"/>
    <cellStyle name="Обычный 53 4 3 3 2" xfId="24852" xr:uid="{00000000-0005-0000-0000-0000EC600000}"/>
    <cellStyle name="Обычный 53 4 3 3 2 2" xfId="24853" xr:uid="{00000000-0005-0000-0000-0000ED600000}"/>
    <cellStyle name="Обычный 53 4 3 3 2 2 2" xfId="24854" xr:uid="{00000000-0005-0000-0000-0000EE600000}"/>
    <cellStyle name="Обычный 53 4 3 3 2 2 2 2" xfId="24855" xr:uid="{00000000-0005-0000-0000-0000EF600000}"/>
    <cellStyle name="Обычный 53 4 3 3 2 2 3" xfId="24856" xr:uid="{00000000-0005-0000-0000-0000F0600000}"/>
    <cellStyle name="Обычный 53 4 3 3 2 3" xfId="24857" xr:uid="{00000000-0005-0000-0000-0000F1600000}"/>
    <cellStyle name="Обычный 53 4 3 3 2 3 2" xfId="24858" xr:uid="{00000000-0005-0000-0000-0000F2600000}"/>
    <cellStyle name="Обычный 53 4 3 3 2 3 2 2" xfId="24859" xr:uid="{00000000-0005-0000-0000-0000F3600000}"/>
    <cellStyle name="Обычный 53 4 3 3 2 3 3" xfId="24860" xr:uid="{00000000-0005-0000-0000-0000F4600000}"/>
    <cellStyle name="Обычный 53 4 3 3 2 4" xfId="24861" xr:uid="{00000000-0005-0000-0000-0000F5600000}"/>
    <cellStyle name="Обычный 53 4 3 3 2 4 2" xfId="24862" xr:uid="{00000000-0005-0000-0000-0000F6600000}"/>
    <cellStyle name="Обычный 53 4 3 3 2 4 2 2" xfId="24863" xr:uid="{00000000-0005-0000-0000-0000F7600000}"/>
    <cellStyle name="Обычный 53 4 3 3 2 4 3" xfId="24864" xr:uid="{00000000-0005-0000-0000-0000F8600000}"/>
    <cellStyle name="Обычный 53 4 3 3 2 5" xfId="24865" xr:uid="{00000000-0005-0000-0000-0000F9600000}"/>
    <cellStyle name="Обычный 53 4 3 3 2 5 2" xfId="24866" xr:uid="{00000000-0005-0000-0000-0000FA600000}"/>
    <cellStyle name="Обычный 53 4 3 3 2 6" xfId="24867" xr:uid="{00000000-0005-0000-0000-0000FB600000}"/>
    <cellStyle name="Обычный 53 4 3 3 3" xfId="24868" xr:uid="{00000000-0005-0000-0000-0000FC600000}"/>
    <cellStyle name="Обычный 53 4 3 3 3 2" xfId="24869" xr:uid="{00000000-0005-0000-0000-0000FD600000}"/>
    <cellStyle name="Обычный 53 4 3 3 3 2 2" xfId="24870" xr:uid="{00000000-0005-0000-0000-0000FE600000}"/>
    <cellStyle name="Обычный 53 4 3 3 3 2 2 2" xfId="24871" xr:uid="{00000000-0005-0000-0000-0000FF600000}"/>
    <cellStyle name="Обычный 53 4 3 3 3 2 3" xfId="24872" xr:uid="{00000000-0005-0000-0000-000000610000}"/>
    <cellStyle name="Обычный 53 4 3 3 3 3" xfId="24873" xr:uid="{00000000-0005-0000-0000-000001610000}"/>
    <cellStyle name="Обычный 53 4 3 3 3 3 2" xfId="24874" xr:uid="{00000000-0005-0000-0000-000002610000}"/>
    <cellStyle name="Обычный 53 4 3 3 3 4" xfId="24875" xr:uid="{00000000-0005-0000-0000-000003610000}"/>
    <cellStyle name="Обычный 53 4 3 3 4" xfId="24876" xr:uid="{00000000-0005-0000-0000-000004610000}"/>
    <cellStyle name="Обычный 53 4 3 3 4 2" xfId="24877" xr:uid="{00000000-0005-0000-0000-000005610000}"/>
    <cellStyle name="Обычный 53 4 3 3 4 2 2" xfId="24878" xr:uid="{00000000-0005-0000-0000-000006610000}"/>
    <cellStyle name="Обычный 53 4 3 3 4 3" xfId="24879" xr:uid="{00000000-0005-0000-0000-000007610000}"/>
    <cellStyle name="Обычный 53 4 3 3 5" xfId="24880" xr:uid="{00000000-0005-0000-0000-000008610000}"/>
    <cellStyle name="Обычный 53 4 3 3 5 2" xfId="24881" xr:uid="{00000000-0005-0000-0000-000009610000}"/>
    <cellStyle name="Обычный 53 4 3 3 5 2 2" xfId="24882" xr:uid="{00000000-0005-0000-0000-00000A610000}"/>
    <cellStyle name="Обычный 53 4 3 3 5 3" xfId="24883" xr:uid="{00000000-0005-0000-0000-00000B610000}"/>
    <cellStyle name="Обычный 53 4 3 3 6" xfId="24884" xr:uid="{00000000-0005-0000-0000-00000C610000}"/>
    <cellStyle name="Обычный 53 4 3 3 6 2" xfId="24885" xr:uid="{00000000-0005-0000-0000-00000D610000}"/>
    <cellStyle name="Обычный 53 4 3 3 6 2 2" xfId="24886" xr:uid="{00000000-0005-0000-0000-00000E610000}"/>
    <cellStyle name="Обычный 53 4 3 3 6 3" xfId="24887" xr:uid="{00000000-0005-0000-0000-00000F610000}"/>
    <cellStyle name="Обычный 53 4 3 3 7" xfId="24888" xr:uid="{00000000-0005-0000-0000-000010610000}"/>
    <cellStyle name="Обычный 53 4 3 3 7 2" xfId="24889" xr:uid="{00000000-0005-0000-0000-000011610000}"/>
    <cellStyle name="Обычный 53 4 3 3 7 2 2" xfId="24890" xr:uid="{00000000-0005-0000-0000-000012610000}"/>
    <cellStyle name="Обычный 53 4 3 3 7 3" xfId="24891" xr:uid="{00000000-0005-0000-0000-000013610000}"/>
    <cellStyle name="Обычный 53 4 3 3 8" xfId="24892" xr:uid="{00000000-0005-0000-0000-000014610000}"/>
    <cellStyle name="Обычный 53 4 3 3 8 2" xfId="24893" xr:uid="{00000000-0005-0000-0000-000015610000}"/>
    <cellStyle name="Обычный 53 4 3 3 9" xfId="24894" xr:uid="{00000000-0005-0000-0000-000016610000}"/>
    <cellStyle name="Обычный 53 4 3 4" xfId="24895" xr:uid="{00000000-0005-0000-0000-000017610000}"/>
    <cellStyle name="Обычный 53 4 3 4 2" xfId="24896" xr:uid="{00000000-0005-0000-0000-000018610000}"/>
    <cellStyle name="Обычный 53 4 3 4 2 2" xfId="24897" xr:uid="{00000000-0005-0000-0000-000019610000}"/>
    <cellStyle name="Обычный 53 4 3 4 2 2 2" xfId="24898" xr:uid="{00000000-0005-0000-0000-00001A610000}"/>
    <cellStyle name="Обычный 53 4 3 4 2 3" xfId="24899" xr:uid="{00000000-0005-0000-0000-00001B610000}"/>
    <cellStyle name="Обычный 53 4 3 4 3" xfId="24900" xr:uid="{00000000-0005-0000-0000-00001C610000}"/>
    <cellStyle name="Обычный 53 4 3 4 3 2" xfId="24901" xr:uid="{00000000-0005-0000-0000-00001D610000}"/>
    <cellStyle name="Обычный 53 4 3 4 3 2 2" xfId="24902" xr:uid="{00000000-0005-0000-0000-00001E610000}"/>
    <cellStyle name="Обычный 53 4 3 4 3 3" xfId="24903" xr:uid="{00000000-0005-0000-0000-00001F610000}"/>
    <cellStyle name="Обычный 53 4 3 4 4" xfId="24904" xr:uid="{00000000-0005-0000-0000-000020610000}"/>
    <cellStyle name="Обычный 53 4 3 4 4 2" xfId="24905" xr:uid="{00000000-0005-0000-0000-000021610000}"/>
    <cellStyle name="Обычный 53 4 3 4 4 2 2" xfId="24906" xr:uid="{00000000-0005-0000-0000-000022610000}"/>
    <cellStyle name="Обычный 53 4 3 4 4 3" xfId="24907" xr:uid="{00000000-0005-0000-0000-000023610000}"/>
    <cellStyle name="Обычный 53 4 3 4 5" xfId="24908" xr:uid="{00000000-0005-0000-0000-000024610000}"/>
    <cellStyle name="Обычный 53 4 3 4 5 2" xfId="24909" xr:uid="{00000000-0005-0000-0000-000025610000}"/>
    <cellStyle name="Обычный 53 4 3 4 6" xfId="24910" xr:uid="{00000000-0005-0000-0000-000026610000}"/>
    <cellStyle name="Обычный 53 4 3 5" xfId="24911" xr:uid="{00000000-0005-0000-0000-000027610000}"/>
    <cellStyle name="Обычный 53 4 3 5 2" xfId="24912" xr:uid="{00000000-0005-0000-0000-000028610000}"/>
    <cellStyle name="Обычный 53 4 3 5 2 2" xfId="24913" xr:uid="{00000000-0005-0000-0000-000029610000}"/>
    <cellStyle name="Обычный 53 4 3 5 2 2 2" xfId="24914" xr:uid="{00000000-0005-0000-0000-00002A610000}"/>
    <cellStyle name="Обычный 53 4 3 5 2 3" xfId="24915" xr:uid="{00000000-0005-0000-0000-00002B610000}"/>
    <cellStyle name="Обычный 53 4 3 5 3" xfId="24916" xr:uid="{00000000-0005-0000-0000-00002C610000}"/>
    <cellStyle name="Обычный 53 4 3 5 3 2" xfId="24917" xr:uid="{00000000-0005-0000-0000-00002D610000}"/>
    <cellStyle name="Обычный 53 4 3 5 4" xfId="24918" xr:uid="{00000000-0005-0000-0000-00002E610000}"/>
    <cellStyle name="Обычный 53 4 3 6" xfId="24919" xr:uid="{00000000-0005-0000-0000-00002F610000}"/>
    <cellStyle name="Обычный 53 4 3 6 2" xfId="24920" xr:uid="{00000000-0005-0000-0000-000030610000}"/>
    <cellStyle name="Обычный 53 4 3 6 2 2" xfId="24921" xr:uid="{00000000-0005-0000-0000-000031610000}"/>
    <cellStyle name="Обычный 53 4 3 6 3" xfId="24922" xr:uid="{00000000-0005-0000-0000-000032610000}"/>
    <cellStyle name="Обычный 53 4 3 7" xfId="24923" xr:uid="{00000000-0005-0000-0000-000033610000}"/>
    <cellStyle name="Обычный 53 4 3 7 2" xfId="24924" xr:uid="{00000000-0005-0000-0000-000034610000}"/>
    <cellStyle name="Обычный 53 4 3 7 2 2" xfId="24925" xr:uid="{00000000-0005-0000-0000-000035610000}"/>
    <cellStyle name="Обычный 53 4 3 7 3" xfId="24926" xr:uid="{00000000-0005-0000-0000-000036610000}"/>
    <cellStyle name="Обычный 53 4 3 8" xfId="24927" xr:uid="{00000000-0005-0000-0000-000037610000}"/>
    <cellStyle name="Обычный 53 4 3 8 2" xfId="24928" xr:uid="{00000000-0005-0000-0000-000038610000}"/>
    <cellStyle name="Обычный 53 4 3 8 2 2" xfId="24929" xr:uid="{00000000-0005-0000-0000-000039610000}"/>
    <cellStyle name="Обычный 53 4 3 8 3" xfId="24930" xr:uid="{00000000-0005-0000-0000-00003A610000}"/>
    <cellStyle name="Обычный 53 4 3 9" xfId="24931" xr:uid="{00000000-0005-0000-0000-00003B610000}"/>
    <cellStyle name="Обычный 53 4 3 9 2" xfId="24932" xr:uid="{00000000-0005-0000-0000-00003C610000}"/>
    <cellStyle name="Обычный 53 4 3 9 2 2" xfId="24933" xr:uid="{00000000-0005-0000-0000-00003D610000}"/>
    <cellStyle name="Обычный 53 4 3 9 3" xfId="24934" xr:uid="{00000000-0005-0000-0000-00003E610000}"/>
    <cellStyle name="Обычный 53 4 4" xfId="24935" xr:uid="{00000000-0005-0000-0000-00003F610000}"/>
    <cellStyle name="Обычный 53 4 4 10" xfId="24936" xr:uid="{00000000-0005-0000-0000-000040610000}"/>
    <cellStyle name="Обычный 53 4 4 10 2" xfId="24937" xr:uid="{00000000-0005-0000-0000-000041610000}"/>
    <cellStyle name="Обычный 53 4 4 11" xfId="24938" xr:uid="{00000000-0005-0000-0000-000042610000}"/>
    <cellStyle name="Обычный 53 4 4 2" xfId="24939" xr:uid="{00000000-0005-0000-0000-000043610000}"/>
    <cellStyle name="Обычный 53 4 4 2 2" xfId="24940" xr:uid="{00000000-0005-0000-0000-000044610000}"/>
    <cellStyle name="Обычный 53 4 4 2 2 2" xfId="24941" xr:uid="{00000000-0005-0000-0000-000045610000}"/>
    <cellStyle name="Обычный 53 4 4 2 2 2 2" xfId="24942" xr:uid="{00000000-0005-0000-0000-000046610000}"/>
    <cellStyle name="Обычный 53 4 4 2 2 2 2 2" xfId="24943" xr:uid="{00000000-0005-0000-0000-000047610000}"/>
    <cellStyle name="Обычный 53 4 4 2 2 2 3" xfId="24944" xr:uid="{00000000-0005-0000-0000-000048610000}"/>
    <cellStyle name="Обычный 53 4 4 2 2 3" xfId="24945" xr:uid="{00000000-0005-0000-0000-000049610000}"/>
    <cellStyle name="Обычный 53 4 4 2 2 3 2" xfId="24946" xr:uid="{00000000-0005-0000-0000-00004A610000}"/>
    <cellStyle name="Обычный 53 4 4 2 2 3 2 2" xfId="24947" xr:uid="{00000000-0005-0000-0000-00004B610000}"/>
    <cellStyle name="Обычный 53 4 4 2 2 3 3" xfId="24948" xr:uid="{00000000-0005-0000-0000-00004C610000}"/>
    <cellStyle name="Обычный 53 4 4 2 2 4" xfId="24949" xr:uid="{00000000-0005-0000-0000-00004D610000}"/>
    <cellStyle name="Обычный 53 4 4 2 2 4 2" xfId="24950" xr:uid="{00000000-0005-0000-0000-00004E610000}"/>
    <cellStyle name="Обычный 53 4 4 2 2 4 2 2" xfId="24951" xr:uid="{00000000-0005-0000-0000-00004F610000}"/>
    <cellStyle name="Обычный 53 4 4 2 2 4 3" xfId="24952" xr:uid="{00000000-0005-0000-0000-000050610000}"/>
    <cellStyle name="Обычный 53 4 4 2 2 5" xfId="24953" xr:uid="{00000000-0005-0000-0000-000051610000}"/>
    <cellStyle name="Обычный 53 4 4 2 2 5 2" xfId="24954" xr:uid="{00000000-0005-0000-0000-000052610000}"/>
    <cellStyle name="Обычный 53 4 4 2 2 6" xfId="24955" xr:uid="{00000000-0005-0000-0000-000053610000}"/>
    <cellStyle name="Обычный 53 4 4 2 3" xfId="24956" xr:uid="{00000000-0005-0000-0000-000054610000}"/>
    <cellStyle name="Обычный 53 4 4 2 3 2" xfId="24957" xr:uid="{00000000-0005-0000-0000-000055610000}"/>
    <cellStyle name="Обычный 53 4 4 2 3 2 2" xfId="24958" xr:uid="{00000000-0005-0000-0000-000056610000}"/>
    <cellStyle name="Обычный 53 4 4 2 3 2 2 2" xfId="24959" xr:uid="{00000000-0005-0000-0000-000057610000}"/>
    <cellStyle name="Обычный 53 4 4 2 3 2 3" xfId="24960" xr:uid="{00000000-0005-0000-0000-000058610000}"/>
    <cellStyle name="Обычный 53 4 4 2 3 3" xfId="24961" xr:uid="{00000000-0005-0000-0000-000059610000}"/>
    <cellStyle name="Обычный 53 4 4 2 3 3 2" xfId="24962" xr:uid="{00000000-0005-0000-0000-00005A610000}"/>
    <cellStyle name="Обычный 53 4 4 2 3 4" xfId="24963" xr:uid="{00000000-0005-0000-0000-00005B610000}"/>
    <cellStyle name="Обычный 53 4 4 2 4" xfId="24964" xr:uid="{00000000-0005-0000-0000-00005C610000}"/>
    <cellStyle name="Обычный 53 4 4 2 4 2" xfId="24965" xr:uid="{00000000-0005-0000-0000-00005D610000}"/>
    <cellStyle name="Обычный 53 4 4 2 4 2 2" xfId="24966" xr:uid="{00000000-0005-0000-0000-00005E610000}"/>
    <cellStyle name="Обычный 53 4 4 2 4 3" xfId="24967" xr:uid="{00000000-0005-0000-0000-00005F610000}"/>
    <cellStyle name="Обычный 53 4 4 2 5" xfId="24968" xr:uid="{00000000-0005-0000-0000-000060610000}"/>
    <cellStyle name="Обычный 53 4 4 2 5 2" xfId="24969" xr:uid="{00000000-0005-0000-0000-000061610000}"/>
    <cellStyle name="Обычный 53 4 4 2 5 2 2" xfId="24970" xr:uid="{00000000-0005-0000-0000-000062610000}"/>
    <cellStyle name="Обычный 53 4 4 2 5 3" xfId="24971" xr:uid="{00000000-0005-0000-0000-000063610000}"/>
    <cellStyle name="Обычный 53 4 4 2 6" xfId="24972" xr:uid="{00000000-0005-0000-0000-000064610000}"/>
    <cellStyle name="Обычный 53 4 4 2 6 2" xfId="24973" xr:uid="{00000000-0005-0000-0000-000065610000}"/>
    <cellStyle name="Обычный 53 4 4 2 6 2 2" xfId="24974" xr:uid="{00000000-0005-0000-0000-000066610000}"/>
    <cellStyle name="Обычный 53 4 4 2 6 3" xfId="24975" xr:uid="{00000000-0005-0000-0000-000067610000}"/>
    <cellStyle name="Обычный 53 4 4 2 7" xfId="24976" xr:uid="{00000000-0005-0000-0000-000068610000}"/>
    <cellStyle name="Обычный 53 4 4 2 7 2" xfId="24977" xr:uid="{00000000-0005-0000-0000-000069610000}"/>
    <cellStyle name="Обычный 53 4 4 2 7 2 2" xfId="24978" xr:uid="{00000000-0005-0000-0000-00006A610000}"/>
    <cellStyle name="Обычный 53 4 4 2 7 3" xfId="24979" xr:uid="{00000000-0005-0000-0000-00006B610000}"/>
    <cellStyle name="Обычный 53 4 4 2 8" xfId="24980" xr:uid="{00000000-0005-0000-0000-00006C610000}"/>
    <cellStyle name="Обычный 53 4 4 2 8 2" xfId="24981" xr:uid="{00000000-0005-0000-0000-00006D610000}"/>
    <cellStyle name="Обычный 53 4 4 2 9" xfId="24982" xr:uid="{00000000-0005-0000-0000-00006E610000}"/>
    <cellStyle name="Обычный 53 4 4 3" xfId="24983" xr:uid="{00000000-0005-0000-0000-00006F610000}"/>
    <cellStyle name="Обычный 53 4 4 3 2" xfId="24984" xr:uid="{00000000-0005-0000-0000-000070610000}"/>
    <cellStyle name="Обычный 53 4 4 3 2 2" xfId="24985" xr:uid="{00000000-0005-0000-0000-000071610000}"/>
    <cellStyle name="Обычный 53 4 4 3 2 2 2" xfId="24986" xr:uid="{00000000-0005-0000-0000-000072610000}"/>
    <cellStyle name="Обычный 53 4 4 3 2 3" xfId="24987" xr:uid="{00000000-0005-0000-0000-000073610000}"/>
    <cellStyle name="Обычный 53 4 4 3 3" xfId="24988" xr:uid="{00000000-0005-0000-0000-000074610000}"/>
    <cellStyle name="Обычный 53 4 4 3 3 2" xfId="24989" xr:uid="{00000000-0005-0000-0000-000075610000}"/>
    <cellStyle name="Обычный 53 4 4 3 3 2 2" xfId="24990" xr:uid="{00000000-0005-0000-0000-000076610000}"/>
    <cellStyle name="Обычный 53 4 4 3 3 3" xfId="24991" xr:uid="{00000000-0005-0000-0000-000077610000}"/>
    <cellStyle name="Обычный 53 4 4 3 4" xfId="24992" xr:uid="{00000000-0005-0000-0000-000078610000}"/>
    <cellStyle name="Обычный 53 4 4 3 4 2" xfId="24993" xr:uid="{00000000-0005-0000-0000-000079610000}"/>
    <cellStyle name="Обычный 53 4 4 3 4 2 2" xfId="24994" xr:uid="{00000000-0005-0000-0000-00007A610000}"/>
    <cellStyle name="Обычный 53 4 4 3 4 3" xfId="24995" xr:uid="{00000000-0005-0000-0000-00007B610000}"/>
    <cellStyle name="Обычный 53 4 4 3 5" xfId="24996" xr:uid="{00000000-0005-0000-0000-00007C610000}"/>
    <cellStyle name="Обычный 53 4 4 3 5 2" xfId="24997" xr:uid="{00000000-0005-0000-0000-00007D610000}"/>
    <cellStyle name="Обычный 53 4 4 3 6" xfId="24998" xr:uid="{00000000-0005-0000-0000-00007E610000}"/>
    <cellStyle name="Обычный 53 4 4 4" xfId="24999" xr:uid="{00000000-0005-0000-0000-00007F610000}"/>
    <cellStyle name="Обычный 53 4 4 4 2" xfId="25000" xr:uid="{00000000-0005-0000-0000-000080610000}"/>
    <cellStyle name="Обычный 53 4 4 4 2 2" xfId="25001" xr:uid="{00000000-0005-0000-0000-000081610000}"/>
    <cellStyle name="Обычный 53 4 4 4 2 2 2" xfId="25002" xr:uid="{00000000-0005-0000-0000-000082610000}"/>
    <cellStyle name="Обычный 53 4 4 4 2 3" xfId="25003" xr:uid="{00000000-0005-0000-0000-000083610000}"/>
    <cellStyle name="Обычный 53 4 4 4 3" xfId="25004" xr:uid="{00000000-0005-0000-0000-000084610000}"/>
    <cellStyle name="Обычный 53 4 4 4 3 2" xfId="25005" xr:uid="{00000000-0005-0000-0000-000085610000}"/>
    <cellStyle name="Обычный 53 4 4 4 4" xfId="25006" xr:uid="{00000000-0005-0000-0000-000086610000}"/>
    <cellStyle name="Обычный 53 4 4 5" xfId="25007" xr:uid="{00000000-0005-0000-0000-000087610000}"/>
    <cellStyle name="Обычный 53 4 4 5 2" xfId="25008" xr:uid="{00000000-0005-0000-0000-000088610000}"/>
    <cellStyle name="Обычный 53 4 4 5 2 2" xfId="25009" xr:uid="{00000000-0005-0000-0000-000089610000}"/>
    <cellStyle name="Обычный 53 4 4 5 3" xfId="25010" xr:uid="{00000000-0005-0000-0000-00008A610000}"/>
    <cellStyle name="Обычный 53 4 4 6" xfId="25011" xr:uid="{00000000-0005-0000-0000-00008B610000}"/>
    <cellStyle name="Обычный 53 4 4 6 2" xfId="25012" xr:uid="{00000000-0005-0000-0000-00008C610000}"/>
    <cellStyle name="Обычный 53 4 4 6 2 2" xfId="25013" xr:uid="{00000000-0005-0000-0000-00008D610000}"/>
    <cellStyle name="Обычный 53 4 4 6 3" xfId="25014" xr:uid="{00000000-0005-0000-0000-00008E610000}"/>
    <cellStyle name="Обычный 53 4 4 7" xfId="25015" xr:uid="{00000000-0005-0000-0000-00008F610000}"/>
    <cellStyle name="Обычный 53 4 4 7 2" xfId="25016" xr:uid="{00000000-0005-0000-0000-000090610000}"/>
    <cellStyle name="Обычный 53 4 4 7 2 2" xfId="25017" xr:uid="{00000000-0005-0000-0000-000091610000}"/>
    <cellStyle name="Обычный 53 4 4 7 3" xfId="25018" xr:uid="{00000000-0005-0000-0000-000092610000}"/>
    <cellStyle name="Обычный 53 4 4 8" xfId="25019" xr:uid="{00000000-0005-0000-0000-000093610000}"/>
    <cellStyle name="Обычный 53 4 4 8 2" xfId="25020" xr:uid="{00000000-0005-0000-0000-000094610000}"/>
    <cellStyle name="Обычный 53 4 4 8 2 2" xfId="25021" xr:uid="{00000000-0005-0000-0000-000095610000}"/>
    <cellStyle name="Обычный 53 4 4 8 3" xfId="25022" xr:uid="{00000000-0005-0000-0000-000096610000}"/>
    <cellStyle name="Обычный 53 4 4 9" xfId="25023" xr:uid="{00000000-0005-0000-0000-000097610000}"/>
    <cellStyle name="Обычный 53 4 4 9 2" xfId="25024" xr:uid="{00000000-0005-0000-0000-000098610000}"/>
    <cellStyle name="Обычный 53 4 4 9 2 2" xfId="25025" xr:uid="{00000000-0005-0000-0000-000099610000}"/>
    <cellStyle name="Обычный 53 4 4 9 3" xfId="25026" xr:uid="{00000000-0005-0000-0000-00009A610000}"/>
    <cellStyle name="Обычный 53 4 5" xfId="25027" xr:uid="{00000000-0005-0000-0000-00009B610000}"/>
    <cellStyle name="Обычный 53 4 5 2" xfId="25028" xr:uid="{00000000-0005-0000-0000-00009C610000}"/>
    <cellStyle name="Обычный 53 4 5 2 2" xfId="25029" xr:uid="{00000000-0005-0000-0000-00009D610000}"/>
    <cellStyle name="Обычный 53 4 5 2 2 2" xfId="25030" xr:uid="{00000000-0005-0000-0000-00009E610000}"/>
    <cellStyle name="Обычный 53 4 5 2 2 2 2" xfId="25031" xr:uid="{00000000-0005-0000-0000-00009F610000}"/>
    <cellStyle name="Обычный 53 4 5 2 2 3" xfId="25032" xr:uid="{00000000-0005-0000-0000-0000A0610000}"/>
    <cellStyle name="Обычный 53 4 5 2 3" xfId="25033" xr:uid="{00000000-0005-0000-0000-0000A1610000}"/>
    <cellStyle name="Обычный 53 4 5 2 3 2" xfId="25034" xr:uid="{00000000-0005-0000-0000-0000A2610000}"/>
    <cellStyle name="Обычный 53 4 5 2 3 2 2" xfId="25035" xr:uid="{00000000-0005-0000-0000-0000A3610000}"/>
    <cellStyle name="Обычный 53 4 5 2 3 3" xfId="25036" xr:uid="{00000000-0005-0000-0000-0000A4610000}"/>
    <cellStyle name="Обычный 53 4 5 2 4" xfId="25037" xr:uid="{00000000-0005-0000-0000-0000A5610000}"/>
    <cellStyle name="Обычный 53 4 5 2 4 2" xfId="25038" xr:uid="{00000000-0005-0000-0000-0000A6610000}"/>
    <cellStyle name="Обычный 53 4 5 2 4 2 2" xfId="25039" xr:uid="{00000000-0005-0000-0000-0000A7610000}"/>
    <cellStyle name="Обычный 53 4 5 2 4 3" xfId="25040" xr:uid="{00000000-0005-0000-0000-0000A8610000}"/>
    <cellStyle name="Обычный 53 4 5 2 5" xfId="25041" xr:uid="{00000000-0005-0000-0000-0000A9610000}"/>
    <cellStyle name="Обычный 53 4 5 2 5 2" xfId="25042" xr:uid="{00000000-0005-0000-0000-0000AA610000}"/>
    <cellStyle name="Обычный 53 4 5 2 6" xfId="25043" xr:uid="{00000000-0005-0000-0000-0000AB610000}"/>
    <cellStyle name="Обычный 53 4 5 3" xfId="25044" xr:uid="{00000000-0005-0000-0000-0000AC610000}"/>
    <cellStyle name="Обычный 53 4 5 3 2" xfId="25045" xr:uid="{00000000-0005-0000-0000-0000AD610000}"/>
    <cellStyle name="Обычный 53 4 5 3 2 2" xfId="25046" xr:uid="{00000000-0005-0000-0000-0000AE610000}"/>
    <cellStyle name="Обычный 53 4 5 3 2 2 2" xfId="25047" xr:uid="{00000000-0005-0000-0000-0000AF610000}"/>
    <cellStyle name="Обычный 53 4 5 3 2 3" xfId="25048" xr:uid="{00000000-0005-0000-0000-0000B0610000}"/>
    <cellStyle name="Обычный 53 4 5 3 3" xfId="25049" xr:uid="{00000000-0005-0000-0000-0000B1610000}"/>
    <cellStyle name="Обычный 53 4 5 3 3 2" xfId="25050" xr:uid="{00000000-0005-0000-0000-0000B2610000}"/>
    <cellStyle name="Обычный 53 4 5 3 4" xfId="25051" xr:uid="{00000000-0005-0000-0000-0000B3610000}"/>
    <cellStyle name="Обычный 53 4 5 4" xfId="25052" xr:uid="{00000000-0005-0000-0000-0000B4610000}"/>
    <cellStyle name="Обычный 53 4 5 4 2" xfId="25053" xr:uid="{00000000-0005-0000-0000-0000B5610000}"/>
    <cellStyle name="Обычный 53 4 5 4 2 2" xfId="25054" xr:uid="{00000000-0005-0000-0000-0000B6610000}"/>
    <cellStyle name="Обычный 53 4 5 4 3" xfId="25055" xr:uid="{00000000-0005-0000-0000-0000B7610000}"/>
    <cellStyle name="Обычный 53 4 5 5" xfId="25056" xr:uid="{00000000-0005-0000-0000-0000B8610000}"/>
    <cellStyle name="Обычный 53 4 5 5 2" xfId="25057" xr:uid="{00000000-0005-0000-0000-0000B9610000}"/>
    <cellStyle name="Обычный 53 4 5 5 2 2" xfId="25058" xr:uid="{00000000-0005-0000-0000-0000BA610000}"/>
    <cellStyle name="Обычный 53 4 5 5 3" xfId="25059" xr:uid="{00000000-0005-0000-0000-0000BB610000}"/>
    <cellStyle name="Обычный 53 4 5 6" xfId="25060" xr:uid="{00000000-0005-0000-0000-0000BC610000}"/>
    <cellStyle name="Обычный 53 4 5 6 2" xfId="25061" xr:uid="{00000000-0005-0000-0000-0000BD610000}"/>
    <cellStyle name="Обычный 53 4 5 6 2 2" xfId="25062" xr:uid="{00000000-0005-0000-0000-0000BE610000}"/>
    <cellStyle name="Обычный 53 4 5 6 3" xfId="25063" xr:uid="{00000000-0005-0000-0000-0000BF610000}"/>
    <cellStyle name="Обычный 53 4 5 7" xfId="25064" xr:uid="{00000000-0005-0000-0000-0000C0610000}"/>
    <cellStyle name="Обычный 53 4 5 7 2" xfId="25065" xr:uid="{00000000-0005-0000-0000-0000C1610000}"/>
    <cellStyle name="Обычный 53 4 5 7 2 2" xfId="25066" xr:uid="{00000000-0005-0000-0000-0000C2610000}"/>
    <cellStyle name="Обычный 53 4 5 7 3" xfId="25067" xr:uid="{00000000-0005-0000-0000-0000C3610000}"/>
    <cellStyle name="Обычный 53 4 5 8" xfId="25068" xr:uid="{00000000-0005-0000-0000-0000C4610000}"/>
    <cellStyle name="Обычный 53 4 5 8 2" xfId="25069" xr:uid="{00000000-0005-0000-0000-0000C5610000}"/>
    <cellStyle name="Обычный 53 4 5 9" xfId="25070" xr:uid="{00000000-0005-0000-0000-0000C6610000}"/>
    <cellStyle name="Обычный 53 4 6" xfId="25071" xr:uid="{00000000-0005-0000-0000-0000C7610000}"/>
    <cellStyle name="Обычный 53 4 6 2" xfId="25072" xr:uid="{00000000-0005-0000-0000-0000C8610000}"/>
    <cellStyle name="Обычный 53 4 6 2 2" xfId="25073" xr:uid="{00000000-0005-0000-0000-0000C9610000}"/>
    <cellStyle name="Обычный 53 4 6 2 2 2" xfId="25074" xr:uid="{00000000-0005-0000-0000-0000CA610000}"/>
    <cellStyle name="Обычный 53 4 6 2 3" xfId="25075" xr:uid="{00000000-0005-0000-0000-0000CB610000}"/>
    <cellStyle name="Обычный 53 4 6 3" xfId="25076" xr:uid="{00000000-0005-0000-0000-0000CC610000}"/>
    <cellStyle name="Обычный 53 4 6 3 2" xfId="25077" xr:uid="{00000000-0005-0000-0000-0000CD610000}"/>
    <cellStyle name="Обычный 53 4 6 3 2 2" xfId="25078" xr:uid="{00000000-0005-0000-0000-0000CE610000}"/>
    <cellStyle name="Обычный 53 4 6 3 3" xfId="25079" xr:uid="{00000000-0005-0000-0000-0000CF610000}"/>
    <cellStyle name="Обычный 53 4 6 4" xfId="25080" xr:uid="{00000000-0005-0000-0000-0000D0610000}"/>
    <cellStyle name="Обычный 53 4 6 4 2" xfId="25081" xr:uid="{00000000-0005-0000-0000-0000D1610000}"/>
    <cellStyle name="Обычный 53 4 6 4 2 2" xfId="25082" xr:uid="{00000000-0005-0000-0000-0000D2610000}"/>
    <cellStyle name="Обычный 53 4 6 4 3" xfId="25083" xr:uid="{00000000-0005-0000-0000-0000D3610000}"/>
    <cellStyle name="Обычный 53 4 6 5" xfId="25084" xr:uid="{00000000-0005-0000-0000-0000D4610000}"/>
    <cellStyle name="Обычный 53 4 6 5 2" xfId="25085" xr:uid="{00000000-0005-0000-0000-0000D5610000}"/>
    <cellStyle name="Обычный 53 4 6 6" xfId="25086" xr:uid="{00000000-0005-0000-0000-0000D6610000}"/>
    <cellStyle name="Обычный 53 4 7" xfId="25087" xr:uid="{00000000-0005-0000-0000-0000D7610000}"/>
    <cellStyle name="Обычный 53 4 7 2" xfId="25088" xr:uid="{00000000-0005-0000-0000-0000D8610000}"/>
    <cellStyle name="Обычный 53 4 7 2 2" xfId="25089" xr:uid="{00000000-0005-0000-0000-0000D9610000}"/>
    <cellStyle name="Обычный 53 4 7 2 2 2" xfId="25090" xr:uid="{00000000-0005-0000-0000-0000DA610000}"/>
    <cellStyle name="Обычный 53 4 7 2 3" xfId="25091" xr:uid="{00000000-0005-0000-0000-0000DB610000}"/>
    <cellStyle name="Обычный 53 4 7 3" xfId="25092" xr:uid="{00000000-0005-0000-0000-0000DC610000}"/>
    <cellStyle name="Обычный 53 4 7 3 2" xfId="25093" xr:uid="{00000000-0005-0000-0000-0000DD610000}"/>
    <cellStyle name="Обычный 53 4 7 4" xfId="25094" xr:uid="{00000000-0005-0000-0000-0000DE610000}"/>
    <cellStyle name="Обычный 53 4 8" xfId="25095" xr:uid="{00000000-0005-0000-0000-0000DF610000}"/>
    <cellStyle name="Обычный 53 4 8 2" xfId="25096" xr:uid="{00000000-0005-0000-0000-0000E0610000}"/>
    <cellStyle name="Обычный 53 4 8 2 2" xfId="25097" xr:uid="{00000000-0005-0000-0000-0000E1610000}"/>
    <cellStyle name="Обычный 53 4 8 2 2 2" xfId="25098" xr:uid="{00000000-0005-0000-0000-0000E2610000}"/>
    <cellStyle name="Обычный 53 4 8 2 3" xfId="25099" xr:uid="{00000000-0005-0000-0000-0000E3610000}"/>
    <cellStyle name="Обычный 53 4 8 3" xfId="25100" xr:uid="{00000000-0005-0000-0000-0000E4610000}"/>
    <cellStyle name="Обычный 53 4 8 3 2" xfId="25101" xr:uid="{00000000-0005-0000-0000-0000E5610000}"/>
    <cellStyle name="Обычный 53 4 8 4" xfId="25102" xr:uid="{00000000-0005-0000-0000-0000E6610000}"/>
    <cellStyle name="Обычный 53 4 9" xfId="25103" xr:uid="{00000000-0005-0000-0000-0000E7610000}"/>
    <cellStyle name="Обычный 53 4 9 2" xfId="25104" xr:uid="{00000000-0005-0000-0000-0000E8610000}"/>
    <cellStyle name="Обычный 53 4 9 2 2" xfId="25105" xr:uid="{00000000-0005-0000-0000-0000E9610000}"/>
    <cellStyle name="Обычный 53 4 9 3" xfId="25106" xr:uid="{00000000-0005-0000-0000-0000EA610000}"/>
    <cellStyle name="Обычный 53 5" xfId="25107" xr:uid="{00000000-0005-0000-0000-0000EB610000}"/>
    <cellStyle name="Обычный 53 5 10" xfId="25108" xr:uid="{00000000-0005-0000-0000-0000EC610000}"/>
    <cellStyle name="Обычный 53 5 10 2" xfId="25109" xr:uid="{00000000-0005-0000-0000-0000ED610000}"/>
    <cellStyle name="Обычный 53 5 10 2 2" xfId="25110" xr:uid="{00000000-0005-0000-0000-0000EE610000}"/>
    <cellStyle name="Обычный 53 5 10 3" xfId="25111" xr:uid="{00000000-0005-0000-0000-0000EF610000}"/>
    <cellStyle name="Обычный 53 5 11" xfId="25112" xr:uid="{00000000-0005-0000-0000-0000F0610000}"/>
    <cellStyle name="Обычный 53 5 11 2" xfId="25113" xr:uid="{00000000-0005-0000-0000-0000F1610000}"/>
    <cellStyle name="Обычный 53 5 11 2 2" xfId="25114" xr:uid="{00000000-0005-0000-0000-0000F2610000}"/>
    <cellStyle name="Обычный 53 5 11 3" xfId="25115" xr:uid="{00000000-0005-0000-0000-0000F3610000}"/>
    <cellStyle name="Обычный 53 5 12" xfId="25116" xr:uid="{00000000-0005-0000-0000-0000F4610000}"/>
    <cellStyle name="Обычный 53 5 12 2" xfId="25117" xr:uid="{00000000-0005-0000-0000-0000F5610000}"/>
    <cellStyle name="Обычный 53 5 12 2 2" xfId="25118" xr:uid="{00000000-0005-0000-0000-0000F6610000}"/>
    <cellStyle name="Обычный 53 5 12 3" xfId="25119" xr:uid="{00000000-0005-0000-0000-0000F7610000}"/>
    <cellStyle name="Обычный 53 5 13" xfId="25120" xr:uid="{00000000-0005-0000-0000-0000F8610000}"/>
    <cellStyle name="Обычный 53 5 13 2" xfId="25121" xr:uid="{00000000-0005-0000-0000-0000F9610000}"/>
    <cellStyle name="Обычный 53 5 14" xfId="25122" xr:uid="{00000000-0005-0000-0000-0000FA610000}"/>
    <cellStyle name="Обычный 53 5 2" xfId="25123" xr:uid="{00000000-0005-0000-0000-0000FB610000}"/>
    <cellStyle name="Обычный 53 5 2 10" xfId="25124" xr:uid="{00000000-0005-0000-0000-0000FC610000}"/>
    <cellStyle name="Обычный 53 5 2 10 2" xfId="25125" xr:uid="{00000000-0005-0000-0000-0000FD610000}"/>
    <cellStyle name="Обычный 53 5 2 10 2 2" xfId="25126" xr:uid="{00000000-0005-0000-0000-0000FE610000}"/>
    <cellStyle name="Обычный 53 5 2 10 3" xfId="25127" xr:uid="{00000000-0005-0000-0000-0000FF610000}"/>
    <cellStyle name="Обычный 53 5 2 11" xfId="25128" xr:uid="{00000000-0005-0000-0000-000000620000}"/>
    <cellStyle name="Обычный 53 5 2 11 2" xfId="25129" xr:uid="{00000000-0005-0000-0000-000001620000}"/>
    <cellStyle name="Обычный 53 5 2 11 2 2" xfId="25130" xr:uid="{00000000-0005-0000-0000-000002620000}"/>
    <cellStyle name="Обычный 53 5 2 11 3" xfId="25131" xr:uid="{00000000-0005-0000-0000-000003620000}"/>
    <cellStyle name="Обычный 53 5 2 12" xfId="25132" xr:uid="{00000000-0005-0000-0000-000004620000}"/>
    <cellStyle name="Обычный 53 5 2 12 2" xfId="25133" xr:uid="{00000000-0005-0000-0000-000005620000}"/>
    <cellStyle name="Обычный 53 5 2 13" xfId="25134" xr:uid="{00000000-0005-0000-0000-000006620000}"/>
    <cellStyle name="Обычный 53 5 2 2" xfId="25135" xr:uid="{00000000-0005-0000-0000-000007620000}"/>
    <cellStyle name="Обычный 53 5 2 2 10" xfId="25136" xr:uid="{00000000-0005-0000-0000-000008620000}"/>
    <cellStyle name="Обычный 53 5 2 2 10 2" xfId="25137" xr:uid="{00000000-0005-0000-0000-000009620000}"/>
    <cellStyle name="Обычный 53 5 2 2 11" xfId="25138" xr:uid="{00000000-0005-0000-0000-00000A620000}"/>
    <cellStyle name="Обычный 53 5 2 2 2" xfId="25139" xr:uid="{00000000-0005-0000-0000-00000B620000}"/>
    <cellStyle name="Обычный 53 5 2 2 2 10" xfId="25140" xr:uid="{00000000-0005-0000-0000-00000C620000}"/>
    <cellStyle name="Обычный 53 5 2 2 2 2" xfId="25141" xr:uid="{00000000-0005-0000-0000-00000D620000}"/>
    <cellStyle name="Обычный 53 5 2 2 2 2 2" xfId="25142" xr:uid="{00000000-0005-0000-0000-00000E620000}"/>
    <cellStyle name="Обычный 53 5 2 2 2 2 2 2" xfId="25143" xr:uid="{00000000-0005-0000-0000-00000F620000}"/>
    <cellStyle name="Обычный 53 5 2 2 2 2 2 2 2" xfId="25144" xr:uid="{00000000-0005-0000-0000-000010620000}"/>
    <cellStyle name="Обычный 53 5 2 2 2 2 2 3" xfId="25145" xr:uid="{00000000-0005-0000-0000-000011620000}"/>
    <cellStyle name="Обычный 53 5 2 2 2 2 3" xfId="25146" xr:uid="{00000000-0005-0000-0000-000012620000}"/>
    <cellStyle name="Обычный 53 5 2 2 2 2 3 2" xfId="25147" xr:uid="{00000000-0005-0000-0000-000013620000}"/>
    <cellStyle name="Обычный 53 5 2 2 2 2 3 2 2" xfId="25148" xr:uid="{00000000-0005-0000-0000-000014620000}"/>
    <cellStyle name="Обычный 53 5 2 2 2 2 3 3" xfId="25149" xr:uid="{00000000-0005-0000-0000-000015620000}"/>
    <cellStyle name="Обычный 53 5 2 2 2 2 4" xfId="25150" xr:uid="{00000000-0005-0000-0000-000016620000}"/>
    <cellStyle name="Обычный 53 5 2 2 2 2 4 2" xfId="25151" xr:uid="{00000000-0005-0000-0000-000017620000}"/>
    <cellStyle name="Обычный 53 5 2 2 2 2 4 2 2" xfId="25152" xr:uid="{00000000-0005-0000-0000-000018620000}"/>
    <cellStyle name="Обычный 53 5 2 2 2 2 4 3" xfId="25153" xr:uid="{00000000-0005-0000-0000-000019620000}"/>
    <cellStyle name="Обычный 53 5 2 2 2 2 5" xfId="25154" xr:uid="{00000000-0005-0000-0000-00001A620000}"/>
    <cellStyle name="Обычный 53 5 2 2 2 2 5 2" xfId="25155" xr:uid="{00000000-0005-0000-0000-00001B620000}"/>
    <cellStyle name="Обычный 53 5 2 2 2 2 6" xfId="25156" xr:uid="{00000000-0005-0000-0000-00001C620000}"/>
    <cellStyle name="Обычный 53 5 2 2 2 3" xfId="25157" xr:uid="{00000000-0005-0000-0000-00001D620000}"/>
    <cellStyle name="Обычный 53 5 2 2 2 3 2" xfId="25158" xr:uid="{00000000-0005-0000-0000-00001E620000}"/>
    <cellStyle name="Обычный 53 5 2 2 2 3 2 2" xfId="25159" xr:uid="{00000000-0005-0000-0000-00001F620000}"/>
    <cellStyle name="Обычный 53 5 2 2 2 3 2 2 2" xfId="25160" xr:uid="{00000000-0005-0000-0000-000020620000}"/>
    <cellStyle name="Обычный 53 5 2 2 2 3 2 3" xfId="25161" xr:uid="{00000000-0005-0000-0000-000021620000}"/>
    <cellStyle name="Обычный 53 5 2 2 2 3 3" xfId="25162" xr:uid="{00000000-0005-0000-0000-000022620000}"/>
    <cellStyle name="Обычный 53 5 2 2 2 3 3 2" xfId="25163" xr:uid="{00000000-0005-0000-0000-000023620000}"/>
    <cellStyle name="Обычный 53 5 2 2 2 3 4" xfId="25164" xr:uid="{00000000-0005-0000-0000-000024620000}"/>
    <cellStyle name="Обычный 53 5 2 2 2 4" xfId="25165" xr:uid="{00000000-0005-0000-0000-000025620000}"/>
    <cellStyle name="Обычный 53 5 2 2 2 4 2" xfId="25166" xr:uid="{00000000-0005-0000-0000-000026620000}"/>
    <cellStyle name="Обычный 53 5 2 2 2 4 2 2" xfId="25167" xr:uid="{00000000-0005-0000-0000-000027620000}"/>
    <cellStyle name="Обычный 53 5 2 2 2 4 3" xfId="25168" xr:uid="{00000000-0005-0000-0000-000028620000}"/>
    <cellStyle name="Обычный 53 5 2 2 2 5" xfId="25169" xr:uid="{00000000-0005-0000-0000-000029620000}"/>
    <cellStyle name="Обычный 53 5 2 2 2 5 2" xfId="25170" xr:uid="{00000000-0005-0000-0000-00002A620000}"/>
    <cellStyle name="Обычный 53 5 2 2 2 5 2 2" xfId="25171" xr:uid="{00000000-0005-0000-0000-00002B620000}"/>
    <cellStyle name="Обычный 53 5 2 2 2 5 3" xfId="25172" xr:uid="{00000000-0005-0000-0000-00002C620000}"/>
    <cellStyle name="Обычный 53 5 2 2 2 6" xfId="25173" xr:uid="{00000000-0005-0000-0000-00002D620000}"/>
    <cellStyle name="Обычный 53 5 2 2 2 6 2" xfId="25174" xr:uid="{00000000-0005-0000-0000-00002E620000}"/>
    <cellStyle name="Обычный 53 5 2 2 2 6 2 2" xfId="25175" xr:uid="{00000000-0005-0000-0000-00002F620000}"/>
    <cellStyle name="Обычный 53 5 2 2 2 6 3" xfId="25176" xr:uid="{00000000-0005-0000-0000-000030620000}"/>
    <cellStyle name="Обычный 53 5 2 2 2 7" xfId="25177" xr:uid="{00000000-0005-0000-0000-000031620000}"/>
    <cellStyle name="Обычный 53 5 2 2 2 7 2" xfId="25178" xr:uid="{00000000-0005-0000-0000-000032620000}"/>
    <cellStyle name="Обычный 53 5 2 2 2 7 2 2" xfId="25179" xr:uid="{00000000-0005-0000-0000-000033620000}"/>
    <cellStyle name="Обычный 53 5 2 2 2 7 3" xfId="25180" xr:uid="{00000000-0005-0000-0000-000034620000}"/>
    <cellStyle name="Обычный 53 5 2 2 2 8" xfId="25181" xr:uid="{00000000-0005-0000-0000-000035620000}"/>
    <cellStyle name="Обычный 53 5 2 2 2 8 2" xfId="25182" xr:uid="{00000000-0005-0000-0000-000036620000}"/>
    <cellStyle name="Обычный 53 5 2 2 2 8 2 2" xfId="25183" xr:uid="{00000000-0005-0000-0000-000037620000}"/>
    <cellStyle name="Обычный 53 5 2 2 2 8 3" xfId="25184" xr:uid="{00000000-0005-0000-0000-000038620000}"/>
    <cellStyle name="Обычный 53 5 2 2 2 9" xfId="25185" xr:uid="{00000000-0005-0000-0000-000039620000}"/>
    <cellStyle name="Обычный 53 5 2 2 2 9 2" xfId="25186" xr:uid="{00000000-0005-0000-0000-00003A620000}"/>
    <cellStyle name="Обычный 53 5 2 2 3" xfId="25187" xr:uid="{00000000-0005-0000-0000-00003B620000}"/>
    <cellStyle name="Обычный 53 5 2 2 3 2" xfId="25188" xr:uid="{00000000-0005-0000-0000-00003C620000}"/>
    <cellStyle name="Обычный 53 5 2 2 3 2 2" xfId="25189" xr:uid="{00000000-0005-0000-0000-00003D620000}"/>
    <cellStyle name="Обычный 53 5 2 2 3 2 2 2" xfId="25190" xr:uid="{00000000-0005-0000-0000-00003E620000}"/>
    <cellStyle name="Обычный 53 5 2 2 3 2 3" xfId="25191" xr:uid="{00000000-0005-0000-0000-00003F620000}"/>
    <cellStyle name="Обычный 53 5 2 2 3 3" xfId="25192" xr:uid="{00000000-0005-0000-0000-000040620000}"/>
    <cellStyle name="Обычный 53 5 2 2 3 3 2" xfId="25193" xr:uid="{00000000-0005-0000-0000-000041620000}"/>
    <cellStyle name="Обычный 53 5 2 2 3 3 2 2" xfId="25194" xr:uid="{00000000-0005-0000-0000-000042620000}"/>
    <cellStyle name="Обычный 53 5 2 2 3 3 3" xfId="25195" xr:uid="{00000000-0005-0000-0000-000043620000}"/>
    <cellStyle name="Обычный 53 5 2 2 3 4" xfId="25196" xr:uid="{00000000-0005-0000-0000-000044620000}"/>
    <cellStyle name="Обычный 53 5 2 2 3 4 2" xfId="25197" xr:uid="{00000000-0005-0000-0000-000045620000}"/>
    <cellStyle name="Обычный 53 5 2 2 3 4 2 2" xfId="25198" xr:uid="{00000000-0005-0000-0000-000046620000}"/>
    <cellStyle name="Обычный 53 5 2 2 3 4 3" xfId="25199" xr:uid="{00000000-0005-0000-0000-000047620000}"/>
    <cellStyle name="Обычный 53 5 2 2 3 5" xfId="25200" xr:uid="{00000000-0005-0000-0000-000048620000}"/>
    <cellStyle name="Обычный 53 5 2 2 3 5 2" xfId="25201" xr:uid="{00000000-0005-0000-0000-000049620000}"/>
    <cellStyle name="Обычный 53 5 2 2 3 6" xfId="25202" xr:uid="{00000000-0005-0000-0000-00004A620000}"/>
    <cellStyle name="Обычный 53 5 2 2 4" xfId="25203" xr:uid="{00000000-0005-0000-0000-00004B620000}"/>
    <cellStyle name="Обычный 53 5 2 2 4 2" xfId="25204" xr:uid="{00000000-0005-0000-0000-00004C620000}"/>
    <cellStyle name="Обычный 53 5 2 2 4 2 2" xfId="25205" xr:uid="{00000000-0005-0000-0000-00004D620000}"/>
    <cellStyle name="Обычный 53 5 2 2 4 2 2 2" xfId="25206" xr:uid="{00000000-0005-0000-0000-00004E620000}"/>
    <cellStyle name="Обычный 53 5 2 2 4 2 3" xfId="25207" xr:uid="{00000000-0005-0000-0000-00004F620000}"/>
    <cellStyle name="Обычный 53 5 2 2 4 3" xfId="25208" xr:uid="{00000000-0005-0000-0000-000050620000}"/>
    <cellStyle name="Обычный 53 5 2 2 4 3 2" xfId="25209" xr:uid="{00000000-0005-0000-0000-000051620000}"/>
    <cellStyle name="Обычный 53 5 2 2 4 4" xfId="25210" xr:uid="{00000000-0005-0000-0000-000052620000}"/>
    <cellStyle name="Обычный 53 5 2 2 5" xfId="25211" xr:uid="{00000000-0005-0000-0000-000053620000}"/>
    <cellStyle name="Обычный 53 5 2 2 5 2" xfId="25212" xr:uid="{00000000-0005-0000-0000-000054620000}"/>
    <cellStyle name="Обычный 53 5 2 2 5 2 2" xfId="25213" xr:uid="{00000000-0005-0000-0000-000055620000}"/>
    <cellStyle name="Обычный 53 5 2 2 5 3" xfId="25214" xr:uid="{00000000-0005-0000-0000-000056620000}"/>
    <cellStyle name="Обычный 53 5 2 2 6" xfId="25215" xr:uid="{00000000-0005-0000-0000-000057620000}"/>
    <cellStyle name="Обычный 53 5 2 2 6 2" xfId="25216" xr:uid="{00000000-0005-0000-0000-000058620000}"/>
    <cellStyle name="Обычный 53 5 2 2 6 2 2" xfId="25217" xr:uid="{00000000-0005-0000-0000-000059620000}"/>
    <cellStyle name="Обычный 53 5 2 2 6 3" xfId="25218" xr:uid="{00000000-0005-0000-0000-00005A620000}"/>
    <cellStyle name="Обычный 53 5 2 2 7" xfId="25219" xr:uid="{00000000-0005-0000-0000-00005B620000}"/>
    <cellStyle name="Обычный 53 5 2 2 7 2" xfId="25220" xr:uid="{00000000-0005-0000-0000-00005C620000}"/>
    <cellStyle name="Обычный 53 5 2 2 7 2 2" xfId="25221" xr:uid="{00000000-0005-0000-0000-00005D620000}"/>
    <cellStyle name="Обычный 53 5 2 2 7 3" xfId="25222" xr:uid="{00000000-0005-0000-0000-00005E620000}"/>
    <cellStyle name="Обычный 53 5 2 2 8" xfId="25223" xr:uid="{00000000-0005-0000-0000-00005F620000}"/>
    <cellStyle name="Обычный 53 5 2 2 8 2" xfId="25224" xr:uid="{00000000-0005-0000-0000-000060620000}"/>
    <cellStyle name="Обычный 53 5 2 2 8 2 2" xfId="25225" xr:uid="{00000000-0005-0000-0000-000061620000}"/>
    <cellStyle name="Обычный 53 5 2 2 8 3" xfId="25226" xr:uid="{00000000-0005-0000-0000-000062620000}"/>
    <cellStyle name="Обычный 53 5 2 2 9" xfId="25227" xr:uid="{00000000-0005-0000-0000-000063620000}"/>
    <cellStyle name="Обычный 53 5 2 2 9 2" xfId="25228" xr:uid="{00000000-0005-0000-0000-000064620000}"/>
    <cellStyle name="Обычный 53 5 2 2 9 2 2" xfId="25229" xr:uid="{00000000-0005-0000-0000-000065620000}"/>
    <cellStyle name="Обычный 53 5 2 2 9 3" xfId="25230" xr:uid="{00000000-0005-0000-0000-000066620000}"/>
    <cellStyle name="Обычный 53 5 2 3" xfId="25231" xr:uid="{00000000-0005-0000-0000-000067620000}"/>
    <cellStyle name="Обычный 53 5 2 3 10" xfId="25232" xr:uid="{00000000-0005-0000-0000-000068620000}"/>
    <cellStyle name="Обычный 53 5 2 3 2" xfId="25233" xr:uid="{00000000-0005-0000-0000-000069620000}"/>
    <cellStyle name="Обычный 53 5 2 3 2 2" xfId="25234" xr:uid="{00000000-0005-0000-0000-00006A620000}"/>
    <cellStyle name="Обычный 53 5 2 3 2 2 2" xfId="25235" xr:uid="{00000000-0005-0000-0000-00006B620000}"/>
    <cellStyle name="Обычный 53 5 2 3 2 2 2 2" xfId="25236" xr:uid="{00000000-0005-0000-0000-00006C620000}"/>
    <cellStyle name="Обычный 53 5 2 3 2 2 3" xfId="25237" xr:uid="{00000000-0005-0000-0000-00006D620000}"/>
    <cellStyle name="Обычный 53 5 2 3 2 3" xfId="25238" xr:uid="{00000000-0005-0000-0000-00006E620000}"/>
    <cellStyle name="Обычный 53 5 2 3 2 3 2" xfId="25239" xr:uid="{00000000-0005-0000-0000-00006F620000}"/>
    <cellStyle name="Обычный 53 5 2 3 2 3 2 2" xfId="25240" xr:uid="{00000000-0005-0000-0000-000070620000}"/>
    <cellStyle name="Обычный 53 5 2 3 2 3 3" xfId="25241" xr:uid="{00000000-0005-0000-0000-000071620000}"/>
    <cellStyle name="Обычный 53 5 2 3 2 4" xfId="25242" xr:uid="{00000000-0005-0000-0000-000072620000}"/>
    <cellStyle name="Обычный 53 5 2 3 2 4 2" xfId="25243" xr:uid="{00000000-0005-0000-0000-000073620000}"/>
    <cellStyle name="Обычный 53 5 2 3 2 4 2 2" xfId="25244" xr:uid="{00000000-0005-0000-0000-000074620000}"/>
    <cellStyle name="Обычный 53 5 2 3 2 4 3" xfId="25245" xr:uid="{00000000-0005-0000-0000-000075620000}"/>
    <cellStyle name="Обычный 53 5 2 3 2 5" xfId="25246" xr:uid="{00000000-0005-0000-0000-000076620000}"/>
    <cellStyle name="Обычный 53 5 2 3 2 5 2" xfId="25247" xr:uid="{00000000-0005-0000-0000-000077620000}"/>
    <cellStyle name="Обычный 53 5 2 3 2 6" xfId="25248" xr:uid="{00000000-0005-0000-0000-000078620000}"/>
    <cellStyle name="Обычный 53 5 2 3 3" xfId="25249" xr:uid="{00000000-0005-0000-0000-000079620000}"/>
    <cellStyle name="Обычный 53 5 2 3 3 2" xfId="25250" xr:uid="{00000000-0005-0000-0000-00007A620000}"/>
    <cellStyle name="Обычный 53 5 2 3 3 2 2" xfId="25251" xr:uid="{00000000-0005-0000-0000-00007B620000}"/>
    <cellStyle name="Обычный 53 5 2 3 3 2 2 2" xfId="25252" xr:uid="{00000000-0005-0000-0000-00007C620000}"/>
    <cellStyle name="Обычный 53 5 2 3 3 2 3" xfId="25253" xr:uid="{00000000-0005-0000-0000-00007D620000}"/>
    <cellStyle name="Обычный 53 5 2 3 3 3" xfId="25254" xr:uid="{00000000-0005-0000-0000-00007E620000}"/>
    <cellStyle name="Обычный 53 5 2 3 3 3 2" xfId="25255" xr:uid="{00000000-0005-0000-0000-00007F620000}"/>
    <cellStyle name="Обычный 53 5 2 3 3 4" xfId="25256" xr:uid="{00000000-0005-0000-0000-000080620000}"/>
    <cellStyle name="Обычный 53 5 2 3 4" xfId="25257" xr:uid="{00000000-0005-0000-0000-000081620000}"/>
    <cellStyle name="Обычный 53 5 2 3 4 2" xfId="25258" xr:uid="{00000000-0005-0000-0000-000082620000}"/>
    <cellStyle name="Обычный 53 5 2 3 4 2 2" xfId="25259" xr:uid="{00000000-0005-0000-0000-000083620000}"/>
    <cellStyle name="Обычный 53 5 2 3 4 3" xfId="25260" xr:uid="{00000000-0005-0000-0000-000084620000}"/>
    <cellStyle name="Обычный 53 5 2 3 5" xfId="25261" xr:uid="{00000000-0005-0000-0000-000085620000}"/>
    <cellStyle name="Обычный 53 5 2 3 5 2" xfId="25262" xr:uid="{00000000-0005-0000-0000-000086620000}"/>
    <cellStyle name="Обычный 53 5 2 3 5 2 2" xfId="25263" xr:uid="{00000000-0005-0000-0000-000087620000}"/>
    <cellStyle name="Обычный 53 5 2 3 5 3" xfId="25264" xr:uid="{00000000-0005-0000-0000-000088620000}"/>
    <cellStyle name="Обычный 53 5 2 3 6" xfId="25265" xr:uid="{00000000-0005-0000-0000-000089620000}"/>
    <cellStyle name="Обычный 53 5 2 3 6 2" xfId="25266" xr:uid="{00000000-0005-0000-0000-00008A620000}"/>
    <cellStyle name="Обычный 53 5 2 3 6 2 2" xfId="25267" xr:uid="{00000000-0005-0000-0000-00008B620000}"/>
    <cellStyle name="Обычный 53 5 2 3 6 3" xfId="25268" xr:uid="{00000000-0005-0000-0000-00008C620000}"/>
    <cellStyle name="Обычный 53 5 2 3 7" xfId="25269" xr:uid="{00000000-0005-0000-0000-00008D620000}"/>
    <cellStyle name="Обычный 53 5 2 3 7 2" xfId="25270" xr:uid="{00000000-0005-0000-0000-00008E620000}"/>
    <cellStyle name="Обычный 53 5 2 3 7 2 2" xfId="25271" xr:uid="{00000000-0005-0000-0000-00008F620000}"/>
    <cellStyle name="Обычный 53 5 2 3 7 3" xfId="25272" xr:uid="{00000000-0005-0000-0000-000090620000}"/>
    <cellStyle name="Обычный 53 5 2 3 8" xfId="25273" xr:uid="{00000000-0005-0000-0000-000091620000}"/>
    <cellStyle name="Обычный 53 5 2 3 8 2" xfId="25274" xr:uid="{00000000-0005-0000-0000-000092620000}"/>
    <cellStyle name="Обычный 53 5 2 3 8 2 2" xfId="25275" xr:uid="{00000000-0005-0000-0000-000093620000}"/>
    <cellStyle name="Обычный 53 5 2 3 8 3" xfId="25276" xr:uid="{00000000-0005-0000-0000-000094620000}"/>
    <cellStyle name="Обычный 53 5 2 3 9" xfId="25277" xr:uid="{00000000-0005-0000-0000-000095620000}"/>
    <cellStyle name="Обычный 53 5 2 3 9 2" xfId="25278" xr:uid="{00000000-0005-0000-0000-000096620000}"/>
    <cellStyle name="Обычный 53 5 2 4" xfId="25279" xr:uid="{00000000-0005-0000-0000-000097620000}"/>
    <cellStyle name="Обычный 53 5 2 4 2" xfId="25280" xr:uid="{00000000-0005-0000-0000-000098620000}"/>
    <cellStyle name="Обычный 53 5 2 4 2 2" xfId="25281" xr:uid="{00000000-0005-0000-0000-000099620000}"/>
    <cellStyle name="Обычный 53 5 2 4 2 2 2" xfId="25282" xr:uid="{00000000-0005-0000-0000-00009A620000}"/>
    <cellStyle name="Обычный 53 5 2 4 2 3" xfId="25283" xr:uid="{00000000-0005-0000-0000-00009B620000}"/>
    <cellStyle name="Обычный 53 5 2 4 3" xfId="25284" xr:uid="{00000000-0005-0000-0000-00009C620000}"/>
    <cellStyle name="Обычный 53 5 2 4 3 2" xfId="25285" xr:uid="{00000000-0005-0000-0000-00009D620000}"/>
    <cellStyle name="Обычный 53 5 2 4 3 2 2" xfId="25286" xr:uid="{00000000-0005-0000-0000-00009E620000}"/>
    <cellStyle name="Обычный 53 5 2 4 3 3" xfId="25287" xr:uid="{00000000-0005-0000-0000-00009F620000}"/>
    <cellStyle name="Обычный 53 5 2 4 4" xfId="25288" xr:uid="{00000000-0005-0000-0000-0000A0620000}"/>
    <cellStyle name="Обычный 53 5 2 4 4 2" xfId="25289" xr:uid="{00000000-0005-0000-0000-0000A1620000}"/>
    <cellStyle name="Обычный 53 5 2 4 4 2 2" xfId="25290" xr:uid="{00000000-0005-0000-0000-0000A2620000}"/>
    <cellStyle name="Обычный 53 5 2 4 4 3" xfId="25291" xr:uid="{00000000-0005-0000-0000-0000A3620000}"/>
    <cellStyle name="Обычный 53 5 2 4 5" xfId="25292" xr:uid="{00000000-0005-0000-0000-0000A4620000}"/>
    <cellStyle name="Обычный 53 5 2 4 5 2" xfId="25293" xr:uid="{00000000-0005-0000-0000-0000A5620000}"/>
    <cellStyle name="Обычный 53 5 2 4 6" xfId="25294" xr:uid="{00000000-0005-0000-0000-0000A6620000}"/>
    <cellStyle name="Обычный 53 5 2 5" xfId="25295" xr:uid="{00000000-0005-0000-0000-0000A7620000}"/>
    <cellStyle name="Обычный 53 5 2 5 2" xfId="25296" xr:uid="{00000000-0005-0000-0000-0000A8620000}"/>
    <cellStyle name="Обычный 53 5 2 5 2 2" xfId="25297" xr:uid="{00000000-0005-0000-0000-0000A9620000}"/>
    <cellStyle name="Обычный 53 5 2 5 2 2 2" xfId="25298" xr:uid="{00000000-0005-0000-0000-0000AA620000}"/>
    <cellStyle name="Обычный 53 5 2 5 2 3" xfId="25299" xr:uid="{00000000-0005-0000-0000-0000AB620000}"/>
    <cellStyle name="Обычный 53 5 2 5 3" xfId="25300" xr:uid="{00000000-0005-0000-0000-0000AC620000}"/>
    <cellStyle name="Обычный 53 5 2 5 3 2" xfId="25301" xr:uid="{00000000-0005-0000-0000-0000AD620000}"/>
    <cellStyle name="Обычный 53 5 2 5 4" xfId="25302" xr:uid="{00000000-0005-0000-0000-0000AE620000}"/>
    <cellStyle name="Обычный 53 5 2 6" xfId="25303" xr:uid="{00000000-0005-0000-0000-0000AF620000}"/>
    <cellStyle name="Обычный 53 5 2 6 2" xfId="25304" xr:uid="{00000000-0005-0000-0000-0000B0620000}"/>
    <cellStyle name="Обычный 53 5 2 6 2 2" xfId="25305" xr:uid="{00000000-0005-0000-0000-0000B1620000}"/>
    <cellStyle name="Обычный 53 5 2 6 2 2 2" xfId="25306" xr:uid="{00000000-0005-0000-0000-0000B2620000}"/>
    <cellStyle name="Обычный 53 5 2 6 2 3" xfId="25307" xr:uid="{00000000-0005-0000-0000-0000B3620000}"/>
    <cellStyle name="Обычный 53 5 2 6 3" xfId="25308" xr:uid="{00000000-0005-0000-0000-0000B4620000}"/>
    <cellStyle name="Обычный 53 5 2 6 3 2" xfId="25309" xr:uid="{00000000-0005-0000-0000-0000B5620000}"/>
    <cellStyle name="Обычный 53 5 2 6 4" xfId="25310" xr:uid="{00000000-0005-0000-0000-0000B6620000}"/>
    <cellStyle name="Обычный 53 5 2 7" xfId="25311" xr:uid="{00000000-0005-0000-0000-0000B7620000}"/>
    <cellStyle name="Обычный 53 5 2 7 2" xfId="25312" xr:uid="{00000000-0005-0000-0000-0000B8620000}"/>
    <cellStyle name="Обычный 53 5 2 7 2 2" xfId="25313" xr:uid="{00000000-0005-0000-0000-0000B9620000}"/>
    <cellStyle name="Обычный 53 5 2 7 3" xfId="25314" xr:uid="{00000000-0005-0000-0000-0000BA620000}"/>
    <cellStyle name="Обычный 53 5 2 8" xfId="25315" xr:uid="{00000000-0005-0000-0000-0000BB620000}"/>
    <cellStyle name="Обычный 53 5 2 8 2" xfId="25316" xr:uid="{00000000-0005-0000-0000-0000BC620000}"/>
    <cellStyle name="Обычный 53 5 2 8 2 2" xfId="25317" xr:uid="{00000000-0005-0000-0000-0000BD620000}"/>
    <cellStyle name="Обычный 53 5 2 8 3" xfId="25318" xr:uid="{00000000-0005-0000-0000-0000BE620000}"/>
    <cellStyle name="Обычный 53 5 2 9" xfId="25319" xr:uid="{00000000-0005-0000-0000-0000BF620000}"/>
    <cellStyle name="Обычный 53 5 2 9 2" xfId="25320" xr:uid="{00000000-0005-0000-0000-0000C0620000}"/>
    <cellStyle name="Обычный 53 5 2 9 2 2" xfId="25321" xr:uid="{00000000-0005-0000-0000-0000C1620000}"/>
    <cellStyle name="Обычный 53 5 2 9 3" xfId="25322" xr:uid="{00000000-0005-0000-0000-0000C2620000}"/>
    <cellStyle name="Обычный 53 5 3" xfId="25323" xr:uid="{00000000-0005-0000-0000-0000C3620000}"/>
    <cellStyle name="Обычный 53 5 3 10" xfId="25324" xr:uid="{00000000-0005-0000-0000-0000C4620000}"/>
    <cellStyle name="Обычный 53 5 3 10 2" xfId="25325" xr:uid="{00000000-0005-0000-0000-0000C5620000}"/>
    <cellStyle name="Обычный 53 5 3 11" xfId="25326" xr:uid="{00000000-0005-0000-0000-0000C6620000}"/>
    <cellStyle name="Обычный 53 5 3 2" xfId="25327" xr:uid="{00000000-0005-0000-0000-0000C7620000}"/>
    <cellStyle name="Обычный 53 5 3 2 10" xfId="25328" xr:uid="{00000000-0005-0000-0000-0000C8620000}"/>
    <cellStyle name="Обычный 53 5 3 2 2" xfId="25329" xr:uid="{00000000-0005-0000-0000-0000C9620000}"/>
    <cellStyle name="Обычный 53 5 3 2 2 2" xfId="25330" xr:uid="{00000000-0005-0000-0000-0000CA620000}"/>
    <cellStyle name="Обычный 53 5 3 2 2 2 2" xfId="25331" xr:uid="{00000000-0005-0000-0000-0000CB620000}"/>
    <cellStyle name="Обычный 53 5 3 2 2 2 2 2" xfId="25332" xr:uid="{00000000-0005-0000-0000-0000CC620000}"/>
    <cellStyle name="Обычный 53 5 3 2 2 2 3" xfId="25333" xr:uid="{00000000-0005-0000-0000-0000CD620000}"/>
    <cellStyle name="Обычный 53 5 3 2 2 3" xfId="25334" xr:uid="{00000000-0005-0000-0000-0000CE620000}"/>
    <cellStyle name="Обычный 53 5 3 2 2 3 2" xfId="25335" xr:uid="{00000000-0005-0000-0000-0000CF620000}"/>
    <cellStyle name="Обычный 53 5 3 2 2 3 2 2" xfId="25336" xr:uid="{00000000-0005-0000-0000-0000D0620000}"/>
    <cellStyle name="Обычный 53 5 3 2 2 3 3" xfId="25337" xr:uid="{00000000-0005-0000-0000-0000D1620000}"/>
    <cellStyle name="Обычный 53 5 3 2 2 4" xfId="25338" xr:uid="{00000000-0005-0000-0000-0000D2620000}"/>
    <cellStyle name="Обычный 53 5 3 2 2 4 2" xfId="25339" xr:uid="{00000000-0005-0000-0000-0000D3620000}"/>
    <cellStyle name="Обычный 53 5 3 2 2 4 2 2" xfId="25340" xr:uid="{00000000-0005-0000-0000-0000D4620000}"/>
    <cellStyle name="Обычный 53 5 3 2 2 4 3" xfId="25341" xr:uid="{00000000-0005-0000-0000-0000D5620000}"/>
    <cellStyle name="Обычный 53 5 3 2 2 5" xfId="25342" xr:uid="{00000000-0005-0000-0000-0000D6620000}"/>
    <cellStyle name="Обычный 53 5 3 2 2 5 2" xfId="25343" xr:uid="{00000000-0005-0000-0000-0000D7620000}"/>
    <cellStyle name="Обычный 53 5 3 2 2 6" xfId="25344" xr:uid="{00000000-0005-0000-0000-0000D8620000}"/>
    <cellStyle name="Обычный 53 5 3 2 3" xfId="25345" xr:uid="{00000000-0005-0000-0000-0000D9620000}"/>
    <cellStyle name="Обычный 53 5 3 2 3 2" xfId="25346" xr:uid="{00000000-0005-0000-0000-0000DA620000}"/>
    <cellStyle name="Обычный 53 5 3 2 3 2 2" xfId="25347" xr:uid="{00000000-0005-0000-0000-0000DB620000}"/>
    <cellStyle name="Обычный 53 5 3 2 3 2 2 2" xfId="25348" xr:uid="{00000000-0005-0000-0000-0000DC620000}"/>
    <cellStyle name="Обычный 53 5 3 2 3 2 3" xfId="25349" xr:uid="{00000000-0005-0000-0000-0000DD620000}"/>
    <cellStyle name="Обычный 53 5 3 2 3 3" xfId="25350" xr:uid="{00000000-0005-0000-0000-0000DE620000}"/>
    <cellStyle name="Обычный 53 5 3 2 3 3 2" xfId="25351" xr:uid="{00000000-0005-0000-0000-0000DF620000}"/>
    <cellStyle name="Обычный 53 5 3 2 3 4" xfId="25352" xr:uid="{00000000-0005-0000-0000-0000E0620000}"/>
    <cellStyle name="Обычный 53 5 3 2 4" xfId="25353" xr:uid="{00000000-0005-0000-0000-0000E1620000}"/>
    <cellStyle name="Обычный 53 5 3 2 4 2" xfId="25354" xr:uid="{00000000-0005-0000-0000-0000E2620000}"/>
    <cellStyle name="Обычный 53 5 3 2 4 2 2" xfId="25355" xr:uid="{00000000-0005-0000-0000-0000E3620000}"/>
    <cellStyle name="Обычный 53 5 3 2 4 3" xfId="25356" xr:uid="{00000000-0005-0000-0000-0000E4620000}"/>
    <cellStyle name="Обычный 53 5 3 2 5" xfId="25357" xr:uid="{00000000-0005-0000-0000-0000E5620000}"/>
    <cellStyle name="Обычный 53 5 3 2 5 2" xfId="25358" xr:uid="{00000000-0005-0000-0000-0000E6620000}"/>
    <cellStyle name="Обычный 53 5 3 2 5 2 2" xfId="25359" xr:uid="{00000000-0005-0000-0000-0000E7620000}"/>
    <cellStyle name="Обычный 53 5 3 2 5 3" xfId="25360" xr:uid="{00000000-0005-0000-0000-0000E8620000}"/>
    <cellStyle name="Обычный 53 5 3 2 6" xfId="25361" xr:uid="{00000000-0005-0000-0000-0000E9620000}"/>
    <cellStyle name="Обычный 53 5 3 2 6 2" xfId="25362" xr:uid="{00000000-0005-0000-0000-0000EA620000}"/>
    <cellStyle name="Обычный 53 5 3 2 6 2 2" xfId="25363" xr:uid="{00000000-0005-0000-0000-0000EB620000}"/>
    <cellStyle name="Обычный 53 5 3 2 6 3" xfId="25364" xr:uid="{00000000-0005-0000-0000-0000EC620000}"/>
    <cellStyle name="Обычный 53 5 3 2 7" xfId="25365" xr:uid="{00000000-0005-0000-0000-0000ED620000}"/>
    <cellStyle name="Обычный 53 5 3 2 7 2" xfId="25366" xr:uid="{00000000-0005-0000-0000-0000EE620000}"/>
    <cellStyle name="Обычный 53 5 3 2 7 2 2" xfId="25367" xr:uid="{00000000-0005-0000-0000-0000EF620000}"/>
    <cellStyle name="Обычный 53 5 3 2 7 3" xfId="25368" xr:uid="{00000000-0005-0000-0000-0000F0620000}"/>
    <cellStyle name="Обычный 53 5 3 2 8" xfId="25369" xr:uid="{00000000-0005-0000-0000-0000F1620000}"/>
    <cellStyle name="Обычный 53 5 3 2 8 2" xfId="25370" xr:uid="{00000000-0005-0000-0000-0000F2620000}"/>
    <cellStyle name="Обычный 53 5 3 2 8 2 2" xfId="25371" xr:uid="{00000000-0005-0000-0000-0000F3620000}"/>
    <cellStyle name="Обычный 53 5 3 2 8 3" xfId="25372" xr:uid="{00000000-0005-0000-0000-0000F4620000}"/>
    <cellStyle name="Обычный 53 5 3 2 9" xfId="25373" xr:uid="{00000000-0005-0000-0000-0000F5620000}"/>
    <cellStyle name="Обычный 53 5 3 2 9 2" xfId="25374" xr:uid="{00000000-0005-0000-0000-0000F6620000}"/>
    <cellStyle name="Обычный 53 5 3 3" xfId="25375" xr:uid="{00000000-0005-0000-0000-0000F7620000}"/>
    <cellStyle name="Обычный 53 5 3 3 2" xfId="25376" xr:uid="{00000000-0005-0000-0000-0000F8620000}"/>
    <cellStyle name="Обычный 53 5 3 3 2 2" xfId="25377" xr:uid="{00000000-0005-0000-0000-0000F9620000}"/>
    <cellStyle name="Обычный 53 5 3 3 2 2 2" xfId="25378" xr:uid="{00000000-0005-0000-0000-0000FA620000}"/>
    <cellStyle name="Обычный 53 5 3 3 2 3" xfId="25379" xr:uid="{00000000-0005-0000-0000-0000FB620000}"/>
    <cellStyle name="Обычный 53 5 3 3 3" xfId="25380" xr:uid="{00000000-0005-0000-0000-0000FC620000}"/>
    <cellStyle name="Обычный 53 5 3 3 3 2" xfId="25381" xr:uid="{00000000-0005-0000-0000-0000FD620000}"/>
    <cellStyle name="Обычный 53 5 3 3 3 2 2" xfId="25382" xr:uid="{00000000-0005-0000-0000-0000FE620000}"/>
    <cellStyle name="Обычный 53 5 3 3 3 3" xfId="25383" xr:uid="{00000000-0005-0000-0000-0000FF620000}"/>
    <cellStyle name="Обычный 53 5 3 3 4" xfId="25384" xr:uid="{00000000-0005-0000-0000-000000630000}"/>
    <cellStyle name="Обычный 53 5 3 3 4 2" xfId="25385" xr:uid="{00000000-0005-0000-0000-000001630000}"/>
    <cellStyle name="Обычный 53 5 3 3 4 2 2" xfId="25386" xr:uid="{00000000-0005-0000-0000-000002630000}"/>
    <cellStyle name="Обычный 53 5 3 3 4 3" xfId="25387" xr:uid="{00000000-0005-0000-0000-000003630000}"/>
    <cellStyle name="Обычный 53 5 3 3 5" xfId="25388" xr:uid="{00000000-0005-0000-0000-000004630000}"/>
    <cellStyle name="Обычный 53 5 3 3 5 2" xfId="25389" xr:uid="{00000000-0005-0000-0000-000005630000}"/>
    <cellStyle name="Обычный 53 5 3 3 6" xfId="25390" xr:uid="{00000000-0005-0000-0000-000006630000}"/>
    <cellStyle name="Обычный 53 5 3 4" xfId="25391" xr:uid="{00000000-0005-0000-0000-000007630000}"/>
    <cellStyle name="Обычный 53 5 3 4 2" xfId="25392" xr:uid="{00000000-0005-0000-0000-000008630000}"/>
    <cellStyle name="Обычный 53 5 3 4 2 2" xfId="25393" xr:uid="{00000000-0005-0000-0000-000009630000}"/>
    <cellStyle name="Обычный 53 5 3 4 2 2 2" xfId="25394" xr:uid="{00000000-0005-0000-0000-00000A630000}"/>
    <cellStyle name="Обычный 53 5 3 4 2 3" xfId="25395" xr:uid="{00000000-0005-0000-0000-00000B630000}"/>
    <cellStyle name="Обычный 53 5 3 4 3" xfId="25396" xr:uid="{00000000-0005-0000-0000-00000C630000}"/>
    <cellStyle name="Обычный 53 5 3 4 3 2" xfId="25397" xr:uid="{00000000-0005-0000-0000-00000D630000}"/>
    <cellStyle name="Обычный 53 5 3 4 4" xfId="25398" xr:uid="{00000000-0005-0000-0000-00000E630000}"/>
    <cellStyle name="Обычный 53 5 3 5" xfId="25399" xr:uid="{00000000-0005-0000-0000-00000F630000}"/>
    <cellStyle name="Обычный 53 5 3 5 2" xfId="25400" xr:uid="{00000000-0005-0000-0000-000010630000}"/>
    <cellStyle name="Обычный 53 5 3 5 2 2" xfId="25401" xr:uid="{00000000-0005-0000-0000-000011630000}"/>
    <cellStyle name="Обычный 53 5 3 5 3" xfId="25402" xr:uid="{00000000-0005-0000-0000-000012630000}"/>
    <cellStyle name="Обычный 53 5 3 6" xfId="25403" xr:uid="{00000000-0005-0000-0000-000013630000}"/>
    <cellStyle name="Обычный 53 5 3 6 2" xfId="25404" xr:uid="{00000000-0005-0000-0000-000014630000}"/>
    <cellStyle name="Обычный 53 5 3 6 2 2" xfId="25405" xr:uid="{00000000-0005-0000-0000-000015630000}"/>
    <cellStyle name="Обычный 53 5 3 6 3" xfId="25406" xr:uid="{00000000-0005-0000-0000-000016630000}"/>
    <cellStyle name="Обычный 53 5 3 7" xfId="25407" xr:uid="{00000000-0005-0000-0000-000017630000}"/>
    <cellStyle name="Обычный 53 5 3 7 2" xfId="25408" xr:uid="{00000000-0005-0000-0000-000018630000}"/>
    <cellStyle name="Обычный 53 5 3 7 2 2" xfId="25409" xr:uid="{00000000-0005-0000-0000-000019630000}"/>
    <cellStyle name="Обычный 53 5 3 7 3" xfId="25410" xr:uid="{00000000-0005-0000-0000-00001A630000}"/>
    <cellStyle name="Обычный 53 5 3 8" xfId="25411" xr:uid="{00000000-0005-0000-0000-00001B630000}"/>
    <cellStyle name="Обычный 53 5 3 8 2" xfId="25412" xr:uid="{00000000-0005-0000-0000-00001C630000}"/>
    <cellStyle name="Обычный 53 5 3 8 2 2" xfId="25413" xr:uid="{00000000-0005-0000-0000-00001D630000}"/>
    <cellStyle name="Обычный 53 5 3 8 3" xfId="25414" xr:uid="{00000000-0005-0000-0000-00001E630000}"/>
    <cellStyle name="Обычный 53 5 3 9" xfId="25415" xr:uid="{00000000-0005-0000-0000-00001F630000}"/>
    <cellStyle name="Обычный 53 5 3 9 2" xfId="25416" xr:uid="{00000000-0005-0000-0000-000020630000}"/>
    <cellStyle name="Обычный 53 5 3 9 2 2" xfId="25417" xr:uid="{00000000-0005-0000-0000-000021630000}"/>
    <cellStyle name="Обычный 53 5 3 9 3" xfId="25418" xr:uid="{00000000-0005-0000-0000-000022630000}"/>
    <cellStyle name="Обычный 53 5 4" xfId="25419" xr:uid="{00000000-0005-0000-0000-000023630000}"/>
    <cellStyle name="Обычный 53 5 4 10" xfId="25420" xr:uid="{00000000-0005-0000-0000-000024630000}"/>
    <cellStyle name="Обычный 53 5 4 2" xfId="25421" xr:uid="{00000000-0005-0000-0000-000025630000}"/>
    <cellStyle name="Обычный 53 5 4 2 2" xfId="25422" xr:uid="{00000000-0005-0000-0000-000026630000}"/>
    <cellStyle name="Обычный 53 5 4 2 2 2" xfId="25423" xr:uid="{00000000-0005-0000-0000-000027630000}"/>
    <cellStyle name="Обычный 53 5 4 2 2 2 2" xfId="25424" xr:uid="{00000000-0005-0000-0000-000028630000}"/>
    <cellStyle name="Обычный 53 5 4 2 2 3" xfId="25425" xr:uid="{00000000-0005-0000-0000-000029630000}"/>
    <cellStyle name="Обычный 53 5 4 2 3" xfId="25426" xr:uid="{00000000-0005-0000-0000-00002A630000}"/>
    <cellStyle name="Обычный 53 5 4 2 3 2" xfId="25427" xr:uid="{00000000-0005-0000-0000-00002B630000}"/>
    <cellStyle name="Обычный 53 5 4 2 3 2 2" xfId="25428" xr:uid="{00000000-0005-0000-0000-00002C630000}"/>
    <cellStyle name="Обычный 53 5 4 2 3 3" xfId="25429" xr:uid="{00000000-0005-0000-0000-00002D630000}"/>
    <cellStyle name="Обычный 53 5 4 2 4" xfId="25430" xr:uid="{00000000-0005-0000-0000-00002E630000}"/>
    <cellStyle name="Обычный 53 5 4 2 4 2" xfId="25431" xr:uid="{00000000-0005-0000-0000-00002F630000}"/>
    <cellStyle name="Обычный 53 5 4 2 4 2 2" xfId="25432" xr:uid="{00000000-0005-0000-0000-000030630000}"/>
    <cellStyle name="Обычный 53 5 4 2 4 3" xfId="25433" xr:uid="{00000000-0005-0000-0000-000031630000}"/>
    <cellStyle name="Обычный 53 5 4 2 5" xfId="25434" xr:uid="{00000000-0005-0000-0000-000032630000}"/>
    <cellStyle name="Обычный 53 5 4 2 5 2" xfId="25435" xr:uid="{00000000-0005-0000-0000-000033630000}"/>
    <cellStyle name="Обычный 53 5 4 2 6" xfId="25436" xr:uid="{00000000-0005-0000-0000-000034630000}"/>
    <cellStyle name="Обычный 53 5 4 3" xfId="25437" xr:uid="{00000000-0005-0000-0000-000035630000}"/>
    <cellStyle name="Обычный 53 5 4 3 2" xfId="25438" xr:uid="{00000000-0005-0000-0000-000036630000}"/>
    <cellStyle name="Обычный 53 5 4 3 2 2" xfId="25439" xr:uid="{00000000-0005-0000-0000-000037630000}"/>
    <cellStyle name="Обычный 53 5 4 3 2 2 2" xfId="25440" xr:uid="{00000000-0005-0000-0000-000038630000}"/>
    <cellStyle name="Обычный 53 5 4 3 2 3" xfId="25441" xr:uid="{00000000-0005-0000-0000-000039630000}"/>
    <cellStyle name="Обычный 53 5 4 3 3" xfId="25442" xr:uid="{00000000-0005-0000-0000-00003A630000}"/>
    <cellStyle name="Обычный 53 5 4 3 3 2" xfId="25443" xr:uid="{00000000-0005-0000-0000-00003B630000}"/>
    <cellStyle name="Обычный 53 5 4 3 4" xfId="25444" xr:uid="{00000000-0005-0000-0000-00003C630000}"/>
    <cellStyle name="Обычный 53 5 4 4" xfId="25445" xr:uid="{00000000-0005-0000-0000-00003D630000}"/>
    <cellStyle name="Обычный 53 5 4 4 2" xfId="25446" xr:uid="{00000000-0005-0000-0000-00003E630000}"/>
    <cellStyle name="Обычный 53 5 4 4 2 2" xfId="25447" xr:uid="{00000000-0005-0000-0000-00003F630000}"/>
    <cellStyle name="Обычный 53 5 4 4 3" xfId="25448" xr:uid="{00000000-0005-0000-0000-000040630000}"/>
    <cellStyle name="Обычный 53 5 4 5" xfId="25449" xr:uid="{00000000-0005-0000-0000-000041630000}"/>
    <cellStyle name="Обычный 53 5 4 5 2" xfId="25450" xr:uid="{00000000-0005-0000-0000-000042630000}"/>
    <cellStyle name="Обычный 53 5 4 5 2 2" xfId="25451" xr:uid="{00000000-0005-0000-0000-000043630000}"/>
    <cellStyle name="Обычный 53 5 4 5 3" xfId="25452" xr:uid="{00000000-0005-0000-0000-000044630000}"/>
    <cellStyle name="Обычный 53 5 4 6" xfId="25453" xr:uid="{00000000-0005-0000-0000-000045630000}"/>
    <cellStyle name="Обычный 53 5 4 6 2" xfId="25454" xr:uid="{00000000-0005-0000-0000-000046630000}"/>
    <cellStyle name="Обычный 53 5 4 6 2 2" xfId="25455" xr:uid="{00000000-0005-0000-0000-000047630000}"/>
    <cellStyle name="Обычный 53 5 4 6 3" xfId="25456" xr:uid="{00000000-0005-0000-0000-000048630000}"/>
    <cellStyle name="Обычный 53 5 4 7" xfId="25457" xr:uid="{00000000-0005-0000-0000-000049630000}"/>
    <cellStyle name="Обычный 53 5 4 7 2" xfId="25458" xr:uid="{00000000-0005-0000-0000-00004A630000}"/>
    <cellStyle name="Обычный 53 5 4 7 2 2" xfId="25459" xr:uid="{00000000-0005-0000-0000-00004B630000}"/>
    <cellStyle name="Обычный 53 5 4 7 3" xfId="25460" xr:uid="{00000000-0005-0000-0000-00004C630000}"/>
    <cellStyle name="Обычный 53 5 4 8" xfId="25461" xr:uid="{00000000-0005-0000-0000-00004D630000}"/>
    <cellStyle name="Обычный 53 5 4 8 2" xfId="25462" xr:uid="{00000000-0005-0000-0000-00004E630000}"/>
    <cellStyle name="Обычный 53 5 4 8 2 2" xfId="25463" xr:uid="{00000000-0005-0000-0000-00004F630000}"/>
    <cellStyle name="Обычный 53 5 4 8 3" xfId="25464" xr:uid="{00000000-0005-0000-0000-000050630000}"/>
    <cellStyle name="Обычный 53 5 4 9" xfId="25465" xr:uid="{00000000-0005-0000-0000-000051630000}"/>
    <cellStyle name="Обычный 53 5 4 9 2" xfId="25466" xr:uid="{00000000-0005-0000-0000-000052630000}"/>
    <cellStyle name="Обычный 53 5 5" xfId="25467" xr:uid="{00000000-0005-0000-0000-000053630000}"/>
    <cellStyle name="Обычный 53 5 5 2" xfId="25468" xr:uid="{00000000-0005-0000-0000-000054630000}"/>
    <cellStyle name="Обычный 53 5 5 2 2" xfId="25469" xr:uid="{00000000-0005-0000-0000-000055630000}"/>
    <cellStyle name="Обычный 53 5 5 2 2 2" xfId="25470" xr:uid="{00000000-0005-0000-0000-000056630000}"/>
    <cellStyle name="Обычный 53 5 5 2 3" xfId="25471" xr:uid="{00000000-0005-0000-0000-000057630000}"/>
    <cellStyle name="Обычный 53 5 5 3" xfId="25472" xr:uid="{00000000-0005-0000-0000-000058630000}"/>
    <cellStyle name="Обычный 53 5 5 3 2" xfId="25473" xr:uid="{00000000-0005-0000-0000-000059630000}"/>
    <cellStyle name="Обычный 53 5 5 3 2 2" xfId="25474" xr:uid="{00000000-0005-0000-0000-00005A630000}"/>
    <cellStyle name="Обычный 53 5 5 3 3" xfId="25475" xr:uid="{00000000-0005-0000-0000-00005B630000}"/>
    <cellStyle name="Обычный 53 5 5 4" xfId="25476" xr:uid="{00000000-0005-0000-0000-00005C630000}"/>
    <cellStyle name="Обычный 53 5 5 4 2" xfId="25477" xr:uid="{00000000-0005-0000-0000-00005D630000}"/>
    <cellStyle name="Обычный 53 5 5 4 2 2" xfId="25478" xr:uid="{00000000-0005-0000-0000-00005E630000}"/>
    <cellStyle name="Обычный 53 5 5 4 3" xfId="25479" xr:uid="{00000000-0005-0000-0000-00005F630000}"/>
    <cellStyle name="Обычный 53 5 5 5" xfId="25480" xr:uid="{00000000-0005-0000-0000-000060630000}"/>
    <cellStyle name="Обычный 53 5 5 5 2" xfId="25481" xr:uid="{00000000-0005-0000-0000-000061630000}"/>
    <cellStyle name="Обычный 53 5 5 6" xfId="25482" xr:uid="{00000000-0005-0000-0000-000062630000}"/>
    <cellStyle name="Обычный 53 5 6" xfId="25483" xr:uid="{00000000-0005-0000-0000-000063630000}"/>
    <cellStyle name="Обычный 53 5 6 2" xfId="25484" xr:uid="{00000000-0005-0000-0000-000064630000}"/>
    <cellStyle name="Обычный 53 5 6 2 2" xfId="25485" xr:uid="{00000000-0005-0000-0000-000065630000}"/>
    <cellStyle name="Обычный 53 5 6 2 2 2" xfId="25486" xr:uid="{00000000-0005-0000-0000-000066630000}"/>
    <cellStyle name="Обычный 53 5 6 2 3" xfId="25487" xr:uid="{00000000-0005-0000-0000-000067630000}"/>
    <cellStyle name="Обычный 53 5 6 3" xfId="25488" xr:uid="{00000000-0005-0000-0000-000068630000}"/>
    <cellStyle name="Обычный 53 5 6 3 2" xfId="25489" xr:uid="{00000000-0005-0000-0000-000069630000}"/>
    <cellStyle name="Обычный 53 5 6 4" xfId="25490" xr:uid="{00000000-0005-0000-0000-00006A630000}"/>
    <cellStyle name="Обычный 53 5 7" xfId="25491" xr:uid="{00000000-0005-0000-0000-00006B630000}"/>
    <cellStyle name="Обычный 53 5 7 2" xfId="25492" xr:uid="{00000000-0005-0000-0000-00006C630000}"/>
    <cellStyle name="Обычный 53 5 7 2 2" xfId="25493" xr:uid="{00000000-0005-0000-0000-00006D630000}"/>
    <cellStyle name="Обычный 53 5 7 2 2 2" xfId="25494" xr:uid="{00000000-0005-0000-0000-00006E630000}"/>
    <cellStyle name="Обычный 53 5 7 2 3" xfId="25495" xr:uid="{00000000-0005-0000-0000-00006F630000}"/>
    <cellStyle name="Обычный 53 5 7 3" xfId="25496" xr:uid="{00000000-0005-0000-0000-000070630000}"/>
    <cellStyle name="Обычный 53 5 7 3 2" xfId="25497" xr:uid="{00000000-0005-0000-0000-000071630000}"/>
    <cellStyle name="Обычный 53 5 7 4" xfId="25498" xr:uid="{00000000-0005-0000-0000-000072630000}"/>
    <cellStyle name="Обычный 53 5 8" xfId="25499" xr:uid="{00000000-0005-0000-0000-000073630000}"/>
    <cellStyle name="Обычный 53 5 8 2" xfId="25500" xr:uid="{00000000-0005-0000-0000-000074630000}"/>
    <cellStyle name="Обычный 53 5 8 2 2" xfId="25501" xr:uid="{00000000-0005-0000-0000-000075630000}"/>
    <cellStyle name="Обычный 53 5 8 3" xfId="25502" xr:uid="{00000000-0005-0000-0000-000076630000}"/>
    <cellStyle name="Обычный 53 5 9" xfId="25503" xr:uid="{00000000-0005-0000-0000-000077630000}"/>
    <cellStyle name="Обычный 53 5 9 2" xfId="25504" xr:uid="{00000000-0005-0000-0000-000078630000}"/>
    <cellStyle name="Обычный 53 5 9 2 2" xfId="25505" xr:uid="{00000000-0005-0000-0000-000079630000}"/>
    <cellStyle name="Обычный 53 5 9 3" xfId="25506" xr:uid="{00000000-0005-0000-0000-00007A630000}"/>
    <cellStyle name="Обычный 53 6" xfId="25507" xr:uid="{00000000-0005-0000-0000-00007B630000}"/>
    <cellStyle name="Обычный 53 6 10" xfId="25508" xr:uid="{00000000-0005-0000-0000-00007C630000}"/>
    <cellStyle name="Обычный 53 6 10 2" xfId="25509" xr:uid="{00000000-0005-0000-0000-00007D630000}"/>
    <cellStyle name="Обычный 53 6 10 2 2" xfId="25510" xr:uid="{00000000-0005-0000-0000-00007E630000}"/>
    <cellStyle name="Обычный 53 6 10 3" xfId="25511" xr:uid="{00000000-0005-0000-0000-00007F630000}"/>
    <cellStyle name="Обычный 53 6 11" xfId="25512" xr:uid="{00000000-0005-0000-0000-000080630000}"/>
    <cellStyle name="Обычный 53 6 11 2" xfId="25513" xr:uid="{00000000-0005-0000-0000-000081630000}"/>
    <cellStyle name="Обычный 53 6 11 2 2" xfId="25514" xr:uid="{00000000-0005-0000-0000-000082630000}"/>
    <cellStyle name="Обычный 53 6 11 3" xfId="25515" xr:uid="{00000000-0005-0000-0000-000083630000}"/>
    <cellStyle name="Обычный 53 6 12" xfId="25516" xr:uid="{00000000-0005-0000-0000-000084630000}"/>
    <cellStyle name="Обычный 53 6 12 2" xfId="25517" xr:uid="{00000000-0005-0000-0000-000085630000}"/>
    <cellStyle name="Обычный 53 6 13" xfId="25518" xr:uid="{00000000-0005-0000-0000-000086630000}"/>
    <cellStyle name="Обычный 53 6 2" xfId="25519" xr:uid="{00000000-0005-0000-0000-000087630000}"/>
    <cellStyle name="Обычный 53 6 2 10" xfId="25520" xr:uid="{00000000-0005-0000-0000-000088630000}"/>
    <cellStyle name="Обычный 53 6 2 10 2" xfId="25521" xr:uid="{00000000-0005-0000-0000-000089630000}"/>
    <cellStyle name="Обычный 53 6 2 10 2 2" xfId="25522" xr:uid="{00000000-0005-0000-0000-00008A630000}"/>
    <cellStyle name="Обычный 53 6 2 10 3" xfId="25523" xr:uid="{00000000-0005-0000-0000-00008B630000}"/>
    <cellStyle name="Обычный 53 6 2 11" xfId="25524" xr:uid="{00000000-0005-0000-0000-00008C630000}"/>
    <cellStyle name="Обычный 53 6 2 11 2" xfId="25525" xr:uid="{00000000-0005-0000-0000-00008D630000}"/>
    <cellStyle name="Обычный 53 6 2 12" xfId="25526" xr:uid="{00000000-0005-0000-0000-00008E630000}"/>
    <cellStyle name="Обычный 53 6 2 2" xfId="25527" xr:uid="{00000000-0005-0000-0000-00008F630000}"/>
    <cellStyle name="Обычный 53 6 2 2 10" xfId="25528" xr:uid="{00000000-0005-0000-0000-000090630000}"/>
    <cellStyle name="Обычный 53 6 2 2 2" xfId="25529" xr:uid="{00000000-0005-0000-0000-000091630000}"/>
    <cellStyle name="Обычный 53 6 2 2 2 2" xfId="25530" xr:uid="{00000000-0005-0000-0000-000092630000}"/>
    <cellStyle name="Обычный 53 6 2 2 2 2 2" xfId="25531" xr:uid="{00000000-0005-0000-0000-000093630000}"/>
    <cellStyle name="Обычный 53 6 2 2 2 2 2 2" xfId="25532" xr:uid="{00000000-0005-0000-0000-000094630000}"/>
    <cellStyle name="Обычный 53 6 2 2 2 2 3" xfId="25533" xr:uid="{00000000-0005-0000-0000-000095630000}"/>
    <cellStyle name="Обычный 53 6 2 2 2 3" xfId="25534" xr:uid="{00000000-0005-0000-0000-000096630000}"/>
    <cellStyle name="Обычный 53 6 2 2 2 3 2" xfId="25535" xr:uid="{00000000-0005-0000-0000-000097630000}"/>
    <cellStyle name="Обычный 53 6 2 2 2 3 2 2" xfId="25536" xr:uid="{00000000-0005-0000-0000-000098630000}"/>
    <cellStyle name="Обычный 53 6 2 2 2 3 3" xfId="25537" xr:uid="{00000000-0005-0000-0000-000099630000}"/>
    <cellStyle name="Обычный 53 6 2 2 2 4" xfId="25538" xr:uid="{00000000-0005-0000-0000-00009A630000}"/>
    <cellStyle name="Обычный 53 6 2 2 2 4 2" xfId="25539" xr:uid="{00000000-0005-0000-0000-00009B630000}"/>
    <cellStyle name="Обычный 53 6 2 2 2 4 2 2" xfId="25540" xr:uid="{00000000-0005-0000-0000-00009C630000}"/>
    <cellStyle name="Обычный 53 6 2 2 2 4 3" xfId="25541" xr:uid="{00000000-0005-0000-0000-00009D630000}"/>
    <cellStyle name="Обычный 53 6 2 2 2 5" xfId="25542" xr:uid="{00000000-0005-0000-0000-00009E630000}"/>
    <cellStyle name="Обычный 53 6 2 2 2 5 2" xfId="25543" xr:uid="{00000000-0005-0000-0000-00009F630000}"/>
    <cellStyle name="Обычный 53 6 2 2 2 5 2 2" xfId="25544" xr:uid="{00000000-0005-0000-0000-0000A0630000}"/>
    <cellStyle name="Обычный 53 6 2 2 2 5 3" xfId="25545" xr:uid="{00000000-0005-0000-0000-0000A1630000}"/>
    <cellStyle name="Обычный 53 6 2 2 2 6" xfId="25546" xr:uid="{00000000-0005-0000-0000-0000A2630000}"/>
    <cellStyle name="Обычный 53 6 2 2 2 6 2" xfId="25547" xr:uid="{00000000-0005-0000-0000-0000A3630000}"/>
    <cellStyle name="Обычный 53 6 2 2 2 7" xfId="25548" xr:uid="{00000000-0005-0000-0000-0000A4630000}"/>
    <cellStyle name="Обычный 53 6 2 2 3" xfId="25549" xr:uid="{00000000-0005-0000-0000-0000A5630000}"/>
    <cellStyle name="Обычный 53 6 2 2 3 2" xfId="25550" xr:uid="{00000000-0005-0000-0000-0000A6630000}"/>
    <cellStyle name="Обычный 53 6 2 2 3 2 2" xfId="25551" xr:uid="{00000000-0005-0000-0000-0000A7630000}"/>
    <cellStyle name="Обычный 53 6 2 2 3 2 2 2" xfId="25552" xr:uid="{00000000-0005-0000-0000-0000A8630000}"/>
    <cellStyle name="Обычный 53 6 2 2 3 2 3" xfId="25553" xr:uid="{00000000-0005-0000-0000-0000A9630000}"/>
    <cellStyle name="Обычный 53 6 2 2 3 3" xfId="25554" xr:uid="{00000000-0005-0000-0000-0000AA630000}"/>
    <cellStyle name="Обычный 53 6 2 2 3 3 2" xfId="25555" xr:uid="{00000000-0005-0000-0000-0000AB630000}"/>
    <cellStyle name="Обычный 53 6 2 2 3 4" xfId="25556" xr:uid="{00000000-0005-0000-0000-0000AC630000}"/>
    <cellStyle name="Обычный 53 6 2 2 4" xfId="25557" xr:uid="{00000000-0005-0000-0000-0000AD630000}"/>
    <cellStyle name="Обычный 53 6 2 2 4 2" xfId="25558" xr:uid="{00000000-0005-0000-0000-0000AE630000}"/>
    <cellStyle name="Обычный 53 6 2 2 4 2 2" xfId="25559" xr:uid="{00000000-0005-0000-0000-0000AF630000}"/>
    <cellStyle name="Обычный 53 6 2 2 4 3" xfId="25560" xr:uid="{00000000-0005-0000-0000-0000B0630000}"/>
    <cellStyle name="Обычный 53 6 2 2 5" xfId="25561" xr:uid="{00000000-0005-0000-0000-0000B1630000}"/>
    <cellStyle name="Обычный 53 6 2 2 5 2" xfId="25562" xr:uid="{00000000-0005-0000-0000-0000B2630000}"/>
    <cellStyle name="Обычный 53 6 2 2 5 2 2" xfId="25563" xr:uid="{00000000-0005-0000-0000-0000B3630000}"/>
    <cellStyle name="Обычный 53 6 2 2 5 3" xfId="25564" xr:uid="{00000000-0005-0000-0000-0000B4630000}"/>
    <cellStyle name="Обычный 53 6 2 2 6" xfId="25565" xr:uid="{00000000-0005-0000-0000-0000B5630000}"/>
    <cellStyle name="Обычный 53 6 2 2 6 2" xfId="25566" xr:uid="{00000000-0005-0000-0000-0000B6630000}"/>
    <cellStyle name="Обычный 53 6 2 2 6 2 2" xfId="25567" xr:uid="{00000000-0005-0000-0000-0000B7630000}"/>
    <cellStyle name="Обычный 53 6 2 2 6 3" xfId="25568" xr:uid="{00000000-0005-0000-0000-0000B8630000}"/>
    <cellStyle name="Обычный 53 6 2 2 7" xfId="25569" xr:uid="{00000000-0005-0000-0000-0000B9630000}"/>
    <cellStyle name="Обычный 53 6 2 2 7 2" xfId="25570" xr:uid="{00000000-0005-0000-0000-0000BA630000}"/>
    <cellStyle name="Обычный 53 6 2 2 7 2 2" xfId="25571" xr:uid="{00000000-0005-0000-0000-0000BB630000}"/>
    <cellStyle name="Обычный 53 6 2 2 7 3" xfId="25572" xr:uid="{00000000-0005-0000-0000-0000BC630000}"/>
    <cellStyle name="Обычный 53 6 2 2 8" xfId="25573" xr:uid="{00000000-0005-0000-0000-0000BD630000}"/>
    <cellStyle name="Обычный 53 6 2 2 8 2" xfId="25574" xr:uid="{00000000-0005-0000-0000-0000BE630000}"/>
    <cellStyle name="Обычный 53 6 2 2 8 2 2" xfId="25575" xr:uid="{00000000-0005-0000-0000-0000BF630000}"/>
    <cellStyle name="Обычный 53 6 2 2 8 3" xfId="25576" xr:uid="{00000000-0005-0000-0000-0000C0630000}"/>
    <cellStyle name="Обычный 53 6 2 2 9" xfId="25577" xr:uid="{00000000-0005-0000-0000-0000C1630000}"/>
    <cellStyle name="Обычный 53 6 2 2 9 2" xfId="25578" xr:uid="{00000000-0005-0000-0000-0000C2630000}"/>
    <cellStyle name="Обычный 53 6 2 3" xfId="25579" xr:uid="{00000000-0005-0000-0000-0000C3630000}"/>
    <cellStyle name="Обычный 53 6 2 3 2" xfId="25580" xr:uid="{00000000-0005-0000-0000-0000C4630000}"/>
    <cellStyle name="Обычный 53 6 2 3 2 2" xfId="25581" xr:uid="{00000000-0005-0000-0000-0000C5630000}"/>
    <cellStyle name="Обычный 53 6 2 3 2 2 2" xfId="25582" xr:uid="{00000000-0005-0000-0000-0000C6630000}"/>
    <cellStyle name="Обычный 53 6 2 3 2 3" xfId="25583" xr:uid="{00000000-0005-0000-0000-0000C7630000}"/>
    <cellStyle name="Обычный 53 6 2 3 3" xfId="25584" xr:uid="{00000000-0005-0000-0000-0000C8630000}"/>
    <cellStyle name="Обычный 53 6 2 3 3 2" xfId="25585" xr:uid="{00000000-0005-0000-0000-0000C9630000}"/>
    <cellStyle name="Обычный 53 6 2 3 3 2 2" xfId="25586" xr:uid="{00000000-0005-0000-0000-0000CA630000}"/>
    <cellStyle name="Обычный 53 6 2 3 3 3" xfId="25587" xr:uid="{00000000-0005-0000-0000-0000CB630000}"/>
    <cellStyle name="Обычный 53 6 2 3 4" xfId="25588" xr:uid="{00000000-0005-0000-0000-0000CC630000}"/>
    <cellStyle name="Обычный 53 6 2 3 4 2" xfId="25589" xr:uid="{00000000-0005-0000-0000-0000CD630000}"/>
    <cellStyle name="Обычный 53 6 2 3 4 2 2" xfId="25590" xr:uid="{00000000-0005-0000-0000-0000CE630000}"/>
    <cellStyle name="Обычный 53 6 2 3 4 3" xfId="25591" xr:uid="{00000000-0005-0000-0000-0000CF630000}"/>
    <cellStyle name="Обычный 53 6 2 3 5" xfId="25592" xr:uid="{00000000-0005-0000-0000-0000D0630000}"/>
    <cellStyle name="Обычный 53 6 2 3 5 2" xfId="25593" xr:uid="{00000000-0005-0000-0000-0000D1630000}"/>
    <cellStyle name="Обычный 53 6 2 3 5 2 2" xfId="25594" xr:uid="{00000000-0005-0000-0000-0000D2630000}"/>
    <cellStyle name="Обычный 53 6 2 3 5 3" xfId="25595" xr:uid="{00000000-0005-0000-0000-0000D3630000}"/>
    <cellStyle name="Обычный 53 6 2 3 6" xfId="25596" xr:uid="{00000000-0005-0000-0000-0000D4630000}"/>
    <cellStyle name="Обычный 53 6 2 3 6 2" xfId="25597" xr:uid="{00000000-0005-0000-0000-0000D5630000}"/>
    <cellStyle name="Обычный 53 6 2 3 7" xfId="25598" xr:uid="{00000000-0005-0000-0000-0000D6630000}"/>
    <cellStyle name="Обычный 53 6 2 4" xfId="25599" xr:uid="{00000000-0005-0000-0000-0000D7630000}"/>
    <cellStyle name="Обычный 53 6 2 4 2" xfId="25600" xr:uid="{00000000-0005-0000-0000-0000D8630000}"/>
    <cellStyle name="Обычный 53 6 2 4 2 2" xfId="25601" xr:uid="{00000000-0005-0000-0000-0000D9630000}"/>
    <cellStyle name="Обычный 53 6 2 4 2 2 2" xfId="25602" xr:uid="{00000000-0005-0000-0000-0000DA630000}"/>
    <cellStyle name="Обычный 53 6 2 4 2 3" xfId="25603" xr:uid="{00000000-0005-0000-0000-0000DB630000}"/>
    <cellStyle name="Обычный 53 6 2 4 3" xfId="25604" xr:uid="{00000000-0005-0000-0000-0000DC630000}"/>
    <cellStyle name="Обычный 53 6 2 4 3 2" xfId="25605" xr:uid="{00000000-0005-0000-0000-0000DD630000}"/>
    <cellStyle name="Обычный 53 6 2 4 4" xfId="25606" xr:uid="{00000000-0005-0000-0000-0000DE630000}"/>
    <cellStyle name="Обычный 53 6 2 5" xfId="25607" xr:uid="{00000000-0005-0000-0000-0000DF630000}"/>
    <cellStyle name="Обычный 53 6 2 5 2" xfId="25608" xr:uid="{00000000-0005-0000-0000-0000E0630000}"/>
    <cellStyle name="Обычный 53 6 2 5 2 2" xfId="25609" xr:uid="{00000000-0005-0000-0000-0000E1630000}"/>
    <cellStyle name="Обычный 53 6 2 5 2 2 2" xfId="25610" xr:uid="{00000000-0005-0000-0000-0000E2630000}"/>
    <cellStyle name="Обычный 53 6 2 5 2 3" xfId="25611" xr:uid="{00000000-0005-0000-0000-0000E3630000}"/>
    <cellStyle name="Обычный 53 6 2 5 3" xfId="25612" xr:uid="{00000000-0005-0000-0000-0000E4630000}"/>
    <cellStyle name="Обычный 53 6 2 5 3 2" xfId="25613" xr:uid="{00000000-0005-0000-0000-0000E5630000}"/>
    <cellStyle name="Обычный 53 6 2 5 4" xfId="25614" xr:uid="{00000000-0005-0000-0000-0000E6630000}"/>
    <cellStyle name="Обычный 53 6 2 6" xfId="25615" xr:uid="{00000000-0005-0000-0000-0000E7630000}"/>
    <cellStyle name="Обычный 53 6 2 6 2" xfId="25616" xr:uid="{00000000-0005-0000-0000-0000E8630000}"/>
    <cellStyle name="Обычный 53 6 2 6 2 2" xfId="25617" xr:uid="{00000000-0005-0000-0000-0000E9630000}"/>
    <cellStyle name="Обычный 53 6 2 6 3" xfId="25618" xr:uid="{00000000-0005-0000-0000-0000EA630000}"/>
    <cellStyle name="Обычный 53 6 2 7" xfId="25619" xr:uid="{00000000-0005-0000-0000-0000EB630000}"/>
    <cellStyle name="Обычный 53 6 2 7 2" xfId="25620" xr:uid="{00000000-0005-0000-0000-0000EC630000}"/>
    <cellStyle name="Обычный 53 6 2 7 2 2" xfId="25621" xr:uid="{00000000-0005-0000-0000-0000ED630000}"/>
    <cellStyle name="Обычный 53 6 2 7 3" xfId="25622" xr:uid="{00000000-0005-0000-0000-0000EE630000}"/>
    <cellStyle name="Обычный 53 6 2 8" xfId="25623" xr:uid="{00000000-0005-0000-0000-0000EF630000}"/>
    <cellStyle name="Обычный 53 6 2 8 2" xfId="25624" xr:uid="{00000000-0005-0000-0000-0000F0630000}"/>
    <cellStyle name="Обычный 53 6 2 8 2 2" xfId="25625" xr:uid="{00000000-0005-0000-0000-0000F1630000}"/>
    <cellStyle name="Обычный 53 6 2 8 3" xfId="25626" xr:uid="{00000000-0005-0000-0000-0000F2630000}"/>
    <cellStyle name="Обычный 53 6 2 9" xfId="25627" xr:uid="{00000000-0005-0000-0000-0000F3630000}"/>
    <cellStyle name="Обычный 53 6 2 9 2" xfId="25628" xr:uid="{00000000-0005-0000-0000-0000F4630000}"/>
    <cellStyle name="Обычный 53 6 2 9 2 2" xfId="25629" xr:uid="{00000000-0005-0000-0000-0000F5630000}"/>
    <cellStyle name="Обычный 53 6 2 9 3" xfId="25630" xr:uid="{00000000-0005-0000-0000-0000F6630000}"/>
    <cellStyle name="Обычный 53 6 3" xfId="25631" xr:uid="{00000000-0005-0000-0000-0000F7630000}"/>
    <cellStyle name="Обычный 53 6 3 10" xfId="25632" xr:uid="{00000000-0005-0000-0000-0000F8630000}"/>
    <cellStyle name="Обычный 53 6 3 2" xfId="25633" xr:uid="{00000000-0005-0000-0000-0000F9630000}"/>
    <cellStyle name="Обычный 53 6 3 2 2" xfId="25634" xr:uid="{00000000-0005-0000-0000-0000FA630000}"/>
    <cellStyle name="Обычный 53 6 3 2 2 2" xfId="25635" xr:uid="{00000000-0005-0000-0000-0000FB630000}"/>
    <cellStyle name="Обычный 53 6 3 2 2 2 2" xfId="25636" xr:uid="{00000000-0005-0000-0000-0000FC630000}"/>
    <cellStyle name="Обычный 53 6 3 2 2 3" xfId="25637" xr:uid="{00000000-0005-0000-0000-0000FD630000}"/>
    <cellStyle name="Обычный 53 6 3 2 3" xfId="25638" xr:uid="{00000000-0005-0000-0000-0000FE630000}"/>
    <cellStyle name="Обычный 53 6 3 2 3 2" xfId="25639" xr:uid="{00000000-0005-0000-0000-0000FF630000}"/>
    <cellStyle name="Обычный 53 6 3 2 3 2 2" xfId="25640" xr:uid="{00000000-0005-0000-0000-000000640000}"/>
    <cellStyle name="Обычный 53 6 3 2 3 3" xfId="25641" xr:uid="{00000000-0005-0000-0000-000001640000}"/>
    <cellStyle name="Обычный 53 6 3 2 4" xfId="25642" xr:uid="{00000000-0005-0000-0000-000002640000}"/>
    <cellStyle name="Обычный 53 6 3 2 4 2" xfId="25643" xr:uid="{00000000-0005-0000-0000-000003640000}"/>
    <cellStyle name="Обычный 53 6 3 2 4 2 2" xfId="25644" xr:uid="{00000000-0005-0000-0000-000004640000}"/>
    <cellStyle name="Обычный 53 6 3 2 4 3" xfId="25645" xr:uid="{00000000-0005-0000-0000-000005640000}"/>
    <cellStyle name="Обычный 53 6 3 2 5" xfId="25646" xr:uid="{00000000-0005-0000-0000-000006640000}"/>
    <cellStyle name="Обычный 53 6 3 2 5 2" xfId="25647" xr:uid="{00000000-0005-0000-0000-000007640000}"/>
    <cellStyle name="Обычный 53 6 3 2 5 2 2" xfId="25648" xr:uid="{00000000-0005-0000-0000-000008640000}"/>
    <cellStyle name="Обычный 53 6 3 2 5 3" xfId="25649" xr:uid="{00000000-0005-0000-0000-000009640000}"/>
    <cellStyle name="Обычный 53 6 3 2 6" xfId="25650" xr:uid="{00000000-0005-0000-0000-00000A640000}"/>
    <cellStyle name="Обычный 53 6 3 2 6 2" xfId="25651" xr:uid="{00000000-0005-0000-0000-00000B640000}"/>
    <cellStyle name="Обычный 53 6 3 2 7" xfId="25652" xr:uid="{00000000-0005-0000-0000-00000C640000}"/>
    <cellStyle name="Обычный 53 6 3 3" xfId="25653" xr:uid="{00000000-0005-0000-0000-00000D640000}"/>
    <cellStyle name="Обычный 53 6 3 3 2" xfId="25654" xr:uid="{00000000-0005-0000-0000-00000E640000}"/>
    <cellStyle name="Обычный 53 6 3 3 2 2" xfId="25655" xr:uid="{00000000-0005-0000-0000-00000F640000}"/>
    <cellStyle name="Обычный 53 6 3 3 2 2 2" xfId="25656" xr:uid="{00000000-0005-0000-0000-000010640000}"/>
    <cellStyle name="Обычный 53 6 3 3 2 3" xfId="25657" xr:uid="{00000000-0005-0000-0000-000011640000}"/>
    <cellStyle name="Обычный 53 6 3 3 3" xfId="25658" xr:uid="{00000000-0005-0000-0000-000012640000}"/>
    <cellStyle name="Обычный 53 6 3 3 3 2" xfId="25659" xr:uid="{00000000-0005-0000-0000-000013640000}"/>
    <cellStyle name="Обычный 53 6 3 3 4" xfId="25660" xr:uid="{00000000-0005-0000-0000-000014640000}"/>
    <cellStyle name="Обычный 53 6 3 4" xfId="25661" xr:uid="{00000000-0005-0000-0000-000015640000}"/>
    <cellStyle name="Обычный 53 6 3 4 2" xfId="25662" xr:uid="{00000000-0005-0000-0000-000016640000}"/>
    <cellStyle name="Обычный 53 6 3 4 2 2" xfId="25663" xr:uid="{00000000-0005-0000-0000-000017640000}"/>
    <cellStyle name="Обычный 53 6 3 4 3" xfId="25664" xr:uid="{00000000-0005-0000-0000-000018640000}"/>
    <cellStyle name="Обычный 53 6 3 5" xfId="25665" xr:uid="{00000000-0005-0000-0000-000019640000}"/>
    <cellStyle name="Обычный 53 6 3 5 2" xfId="25666" xr:uid="{00000000-0005-0000-0000-00001A640000}"/>
    <cellStyle name="Обычный 53 6 3 5 2 2" xfId="25667" xr:uid="{00000000-0005-0000-0000-00001B640000}"/>
    <cellStyle name="Обычный 53 6 3 5 3" xfId="25668" xr:uid="{00000000-0005-0000-0000-00001C640000}"/>
    <cellStyle name="Обычный 53 6 3 6" xfId="25669" xr:uid="{00000000-0005-0000-0000-00001D640000}"/>
    <cellStyle name="Обычный 53 6 3 6 2" xfId="25670" xr:uid="{00000000-0005-0000-0000-00001E640000}"/>
    <cellStyle name="Обычный 53 6 3 6 2 2" xfId="25671" xr:uid="{00000000-0005-0000-0000-00001F640000}"/>
    <cellStyle name="Обычный 53 6 3 6 3" xfId="25672" xr:uid="{00000000-0005-0000-0000-000020640000}"/>
    <cellStyle name="Обычный 53 6 3 7" xfId="25673" xr:uid="{00000000-0005-0000-0000-000021640000}"/>
    <cellStyle name="Обычный 53 6 3 7 2" xfId="25674" xr:uid="{00000000-0005-0000-0000-000022640000}"/>
    <cellStyle name="Обычный 53 6 3 7 2 2" xfId="25675" xr:uid="{00000000-0005-0000-0000-000023640000}"/>
    <cellStyle name="Обычный 53 6 3 7 3" xfId="25676" xr:uid="{00000000-0005-0000-0000-000024640000}"/>
    <cellStyle name="Обычный 53 6 3 8" xfId="25677" xr:uid="{00000000-0005-0000-0000-000025640000}"/>
    <cellStyle name="Обычный 53 6 3 8 2" xfId="25678" xr:uid="{00000000-0005-0000-0000-000026640000}"/>
    <cellStyle name="Обычный 53 6 3 8 2 2" xfId="25679" xr:uid="{00000000-0005-0000-0000-000027640000}"/>
    <cellStyle name="Обычный 53 6 3 8 3" xfId="25680" xr:uid="{00000000-0005-0000-0000-000028640000}"/>
    <cellStyle name="Обычный 53 6 3 9" xfId="25681" xr:uid="{00000000-0005-0000-0000-000029640000}"/>
    <cellStyle name="Обычный 53 6 3 9 2" xfId="25682" xr:uid="{00000000-0005-0000-0000-00002A640000}"/>
    <cellStyle name="Обычный 53 6 4" xfId="25683" xr:uid="{00000000-0005-0000-0000-00002B640000}"/>
    <cellStyle name="Обычный 53 6 4 2" xfId="25684" xr:uid="{00000000-0005-0000-0000-00002C640000}"/>
    <cellStyle name="Обычный 53 6 4 2 2" xfId="25685" xr:uid="{00000000-0005-0000-0000-00002D640000}"/>
    <cellStyle name="Обычный 53 6 4 2 2 2" xfId="25686" xr:uid="{00000000-0005-0000-0000-00002E640000}"/>
    <cellStyle name="Обычный 53 6 4 2 3" xfId="25687" xr:uid="{00000000-0005-0000-0000-00002F640000}"/>
    <cellStyle name="Обычный 53 6 4 3" xfId="25688" xr:uid="{00000000-0005-0000-0000-000030640000}"/>
    <cellStyle name="Обычный 53 6 4 3 2" xfId="25689" xr:uid="{00000000-0005-0000-0000-000031640000}"/>
    <cellStyle name="Обычный 53 6 4 3 2 2" xfId="25690" xr:uid="{00000000-0005-0000-0000-000032640000}"/>
    <cellStyle name="Обычный 53 6 4 3 3" xfId="25691" xr:uid="{00000000-0005-0000-0000-000033640000}"/>
    <cellStyle name="Обычный 53 6 4 4" xfId="25692" xr:uid="{00000000-0005-0000-0000-000034640000}"/>
    <cellStyle name="Обычный 53 6 4 4 2" xfId="25693" xr:uid="{00000000-0005-0000-0000-000035640000}"/>
    <cellStyle name="Обычный 53 6 4 4 2 2" xfId="25694" xr:uid="{00000000-0005-0000-0000-000036640000}"/>
    <cellStyle name="Обычный 53 6 4 4 3" xfId="25695" xr:uid="{00000000-0005-0000-0000-000037640000}"/>
    <cellStyle name="Обычный 53 6 4 5" xfId="25696" xr:uid="{00000000-0005-0000-0000-000038640000}"/>
    <cellStyle name="Обычный 53 6 4 5 2" xfId="25697" xr:uid="{00000000-0005-0000-0000-000039640000}"/>
    <cellStyle name="Обычный 53 6 4 5 2 2" xfId="25698" xr:uid="{00000000-0005-0000-0000-00003A640000}"/>
    <cellStyle name="Обычный 53 6 4 5 3" xfId="25699" xr:uid="{00000000-0005-0000-0000-00003B640000}"/>
    <cellStyle name="Обычный 53 6 4 6" xfId="25700" xr:uid="{00000000-0005-0000-0000-00003C640000}"/>
    <cellStyle name="Обычный 53 6 4 6 2" xfId="25701" xr:uid="{00000000-0005-0000-0000-00003D640000}"/>
    <cellStyle name="Обычный 53 6 4 7" xfId="25702" xr:uid="{00000000-0005-0000-0000-00003E640000}"/>
    <cellStyle name="Обычный 53 6 5" xfId="25703" xr:uid="{00000000-0005-0000-0000-00003F640000}"/>
    <cellStyle name="Обычный 53 6 5 2" xfId="25704" xr:uid="{00000000-0005-0000-0000-000040640000}"/>
    <cellStyle name="Обычный 53 6 5 2 2" xfId="25705" xr:uid="{00000000-0005-0000-0000-000041640000}"/>
    <cellStyle name="Обычный 53 6 5 2 2 2" xfId="25706" xr:uid="{00000000-0005-0000-0000-000042640000}"/>
    <cellStyle name="Обычный 53 6 5 2 3" xfId="25707" xr:uid="{00000000-0005-0000-0000-000043640000}"/>
    <cellStyle name="Обычный 53 6 5 3" xfId="25708" xr:uid="{00000000-0005-0000-0000-000044640000}"/>
    <cellStyle name="Обычный 53 6 5 3 2" xfId="25709" xr:uid="{00000000-0005-0000-0000-000045640000}"/>
    <cellStyle name="Обычный 53 6 5 4" xfId="25710" xr:uid="{00000000-0005-0000-0000-000046640000}"/>
    <cellStyle name="Обычный 53 6 6" xfId="25711" xr:uid="{00000000-0005-0000-0000-000047640000}"/>
    <cellStyle name="Обычный 53 6 6 2" xfId="25712" xr:uid="{00000000-0005-0000-0000-000048640000}"/>
    <cellStyle name="Обычный 53 6 6 2 2" xfId="25713" xr:uid="{00000000-0005-0000-0000-000049640000}"/>
    <cellStyle name="Обычный 53 6 6 2 2 2" xfId="25714" xr:uid="{00000000-0005-0000-0000-00004A640000}"/>
    <cellStyle name="Обычный 53 6 6 2 3" xfId="25715" xr:uid="{00000000-0005-0000-0000-00004B640000}"/>
    <cellStyle name="Обычный 53 6 6 3" xfId="25716" xr:uid="{00000000-0005-0000-0000-00004C640000}"/>
    <cellStyle name="Обычный 53 6 6 3 2" xfId="25717" xr:uid="{00000000-0005-0000-0000-00004D640000}"/>
    <cellStyle name="Обычный 53 6 6 4" xfId="25718" xr:uid="{00000000-0005-0000-0000-00004E640000}"/>
    <cellStyle name="Обычный 53 6 7" xfId="25719" xr:uid="{00000000-0005-0000-0000-00004F640000}"/>
    <cellStyle name="Обычный 53 6 7 2" xfId="25720" xr:uid="{00000000-0005-0000-0000-000050640000}"/>
    <cellStyle name="Обычный 53 6 7 2 2" xfId="25721" xr:uid="{00000000-0005-0000-0000-000051640000}"/>
    <cellStyle name="Обычный 53 6 7 3" xfId="25722" xr:uid="{00000000-0005-0000-0000-000052640000}"/>
    <cellStyle name="Обычный 53 6 8" xfId="25723" xr:uid="{00000000-0005-0000-0000-000053640000}"/>
    <cellStyle name="Обычный 53 6 8 2" xfId="25724" xr:uid="{00000000-0005-0000-0000-000054640000}"/>
    <cellStyle name="Обычный 53 6 8 2 2" xfId="25725" xr:uid="{00000000-0005-0000-0000-000055640000}"/>
    <cellStyle name="Обычный 53 6 8 3" xfId="25726" xr:uid="{00000000-0005-0000-0000-000056640000}"/>
    <cellStyle name="Обычный 53 6 9" xfId="25727" xr:uid="{00000000-0005-0000-0000-000057640000}"/>
    <cellStyle name="Обычный 53 6 9 2" xfId="25728" xr:uid="{00000000-0005-0000-0000-000058640000}"/>
    <cellStyle name="Обычный 53 6 9 2 2" xfId="25729" xr:uid="{00000000-0005-0000-0000-000059640000}"/>
    <cellStyle name="Обычный 53 6 9 3" xfId="25730" xr:uid="{00000000-0005-0000-0000-00005A640000}"/>
    <cellStyle name="Обычный 53 7" xfId="25731" xr:uid="{00000000-0005-0000-0000-00005B640000}"/>
    <cellStyle name="Обычный 53 7 10" xfId="25732" xr:uid="{00000000-0005-0000-0000-00005C640000}"/>
    <cellStyle name="Обычный 53 7 10 2" xfId="25733" xr:uid="{00000000-0005-0000-0000-00005D640000}"/>
    <cellStyle name="Обычный 53 7 10 2 2" xfId="25734" xr:uid="{00000000-0005-0000-0000-00005E640000}"/>
    <cellStyle name="Обычный 53 7 10 3" xfId="25735" xr:uid="{00000000-0005-0000-0000-00005F640000}"/>
    <cellStyle name="Обычный 53 7 11" xfId="25736" xr:uid="{00000000-0005-0000-0000-000060640000}"/>
    <cellStyle name="Обычный 53 7 11 2" xfId="25737" xr:uid="{00000000-0005-0000-0000-000061640000}"/>
    <cellStyle name="Обычный 53 7 12" xfId="25738" xr:uid="{00000000-0005-0000-0000-000062640000}"/>
    <cellStyle name="Обычный 53 7 2" xfId="25739" xr:uid="{00000000-0005-0000-0000-000063640000}"/>
    <cellStyle name="Обычный 53 7 2 10" xfId="25740" xr:uid="{00000000-0005-0000-0000-000064640000}"/>
    <cellStyle name="Обычный 53 7 2 10 2" xfId="25741" xr:uid="{00000000-0005-0000-0000-000065640000}"/>
    <cellStyle name="Обычный 53 7 2 11" xfId="25742" xr:uid="{00000000-0005-0000-0000-000066640000}"/>
    <cellStyle name="Обычный 53 7 2 2" xfId="25743" xr:uid="{00000000-0005-0000-0000-000067640000}"/>
    <cellStyle name="Обычный 53 7 2 2 2" xfId="25744" xr:uid="{00000000-0005-0000-0000-000068640000}"/>
    <cellStyle name="Обычный 53 7 2 2 2 2" xfId="25745" xr:uid="{00000000-0005-0000-0000-000069640000}"/>
    <cellStyle name="Обычный 53 7 2 2 2 2 2" xfId="25746" xr:uid="{00000000-0005-0000-0000-00006A640000}"/>
    <cellStyle name="Обычный 53 7 2 2 2 2 2 2" xfId="25747" xr:uid="{00000000-0005-0000-0000-00006B640000}"/>
    <cellStyle name="Обычный 53 7 2 2 2 2 3" xfId="25748" xr:uid="{00000000-0005-0000-0000-00006C640000}"/>
    <cellStyle name="Обычный 53 7 2 2 2 3" xfId="25749" xr:uid="{00000000-0005-0000-0000-00006D640000}"/>
    <cellStyle name="Обычный 53 7 2 2 2 3 2" xfId="25750" xr:uid="{00000000-0005-0000-0000-00006E640000}"/>
    <cellStyle name="Обычный 53 7 2 2 2 4" xfId="25751" xr:uid="{00000000-0005-0000-0000-00006F640000}"/>
    <cellStyle name="Обычный 53 7 2 2 3" xfId="25752" xr:uid="{00000000-0005-0000-0000-000070640000}"/>
    <cellStyle name="Обычный 53 7 2 2 3 2" xfId="25753" xr:uid="{00000000-0005-0000-0000-000071640000}"/>
    <cellStyle name="Обычный 53 7 2 2 3 2 2" xfId="25754" xr:uid="{00000000-0005-0000-0000-000072640000}"/>
    <cellStyle name="Обычный 53 7 2 2 3 3" xfId="25755" xr:uid="{00000000-0005-0000-0000-000073640000}"/>
    <cellStyle name="Обычный 53 7 2 2 4" xfId="25756" xr:uid="{00000000-0005-0000-0000-000074640000}"/>
    <cellStyle name="Обычный 53 7 2 2 4 2" xfId="25757" xr:uid="{00000000-0005-0000-0000-000075640000}"/>
    <cellStyle name="Обычный 53 7 2 2 4 2 2" xfId="25758" xr:uid="{00000000-0005-0000-0000-000076640000}"/>
    <cellStyle name="Обычный 53 7 2 2 4 3" xfId="25759" xr:uid="{00000000-0005-0000-0000-000077640000}"/>
    <cellStyle name="Обычный 53 7 2 2 5" xfId="25760" xr:uid="{00000000-0005-0000-0000-000078640000}"/>
    <cellStyle name="Обычный 53 7 2 2 5 2" xfId="25761" xr:uid="{00000000-0005-0000-0000-000079640000}"/>
    <cellStyle name="Обычный 53 7 2 2 5 2 2" xfId="25762" xr:uid="{00000000-0005-0000-0000-00007A640000}"/>
    <cellStyle name="Обычный 53 7 2 2 5 3" xfId="25763" xr:uid="{00000000-0005-0000-0000-00007B640000}"/>
    <cellStyle name="Обычный 53 7 2 2 6" xfId="25764" xr:uid="{00000000-0005-0000-0000-00007C640000}"/>
    <cellStyle name="Обычный 53 7 2 2 6 2" xfId="25765" xr:uid="{00000000-0005-0000-0000-00007D640000}"/>
    <cellStyle name="Обычный 53 7 2 2 6 2 2" xfId="25766" xr:uid="{00000000-0005-0000-0000-00007E640000}"/>
    <cellStyle name="Обычный 53 7 2 2 6 3" xfId="25767" xr:uid="{00000000-0005-0000-0000-00007F640000}"/>
    <cellStyle name="Обычный 53 7 2 2 7" xfId="25768" xr:uid="{00000000-0005-0000-0000-000080640000}"/>
    <cellStyle name="Обычный 53 7 2 2 7 2" xfId="25769" xr:uid="{00000000-0005-0000-0000-000081640000}"/>
    <cellStyle name="Обычный 53 7 2 2 8" xfId="25770" xr:uid="{00000000-0005-0000-0000-000082640000}"/>
    <cellStyle name="Обычный 53 7 2 3" xfId="25771" xr:uid="{00000000-0005-0000-0000-000083640000}"/>
    <cellStyle name="Обычный 53 7 2 3 2" xfId="25772" xr:uid="{00000000-0005-0000-0000-000084640000}"/>
    <cellStyle name="Обычный 53 7 2 3 2 2" xfId="25773" xr:uid="{00000000-0005-0000-0000-000085640000}"/>
    <cellStyle name="Обычный 53 7 2 3 2 2 2" xfId="25774" xr:uid="{00000000-0005-0000-0000-000086640000}"/>
    <cellStyle name="Обычный 53 7 2 3 2 3" xfId="25775" xr:uid="{00000000-0005-0000-0000-000087640000}"/>
    <cellStyle name="Обычный 53 7 2 3 3" xfId="25776" xr:uid="{00000000-0005-0000-0000-000088640000}"/>
    <cellStyle name="Обычный 53 7 2 3 3 2" xfId="25777" xr:uid="{00000000-0005-0000-0000-000089640000}"/>
    <cellStyle name="Обычный 53 7 2 3 3 2 2" xfId="25778" xr:uid="{00000000-0005-0000-0000-00008A640000}"/>
    <cellStyle name="Обычный 53 7 2 3 3 3" xfId="25779" xr:uid="{00000000-0005-0000-0000-00008B640000}"/>
    <cellStyle name="Обычный 53 7 2 3 4" xfId="25780" xr:uid="{00000000-0005-0000-0000-00008C640000}"/>
    <cellStyle name="Обычный 53 7 2 3 4 2" xfId="25781" xr:uid="{00000000-0005-0000-0000-00008D640000}"/>
    <cellStyle name="Обычный 53 7 2 3 5" xfId="25782" xr:uid="{00000000-0005-0000-0000-00008E640000}"/>
    <cellStyle name="Обычный 53 7 2 4" xfId="25783" xr:uid="{00000000-0005-0000-0000-00008F640000}"/>
    <cellStyle name="Обычный 53 7 2 4 2" xfId="25784" xr:uid="{00000000-0005-0000-0000-000090640000}"/>
    <cellStyle name="Обычный 53 7 2 4 2 2" xfId="25785" xr:uid="{00000000-0005-0000-0000-000091640000}"/>
    <cellStyle name="Обычный 53 7 2 4 2 2 2" xfId="25786" xr:uid="{00000000-0005-0000-0000-000092640000}"/>
    <cellStyle name="Обычный 53 7 2 4 2 3" xfId="25787" xr:uid="{00000000-0005-0000-0000-000093640000}"/>
    <cellStyle name="Обычный 53 7 2 4 3" xfId="25788" xr:uid="{00000000-0005-0000-0000-000094640000}"/>
    <cellStyle name="Обычный 53 7 2 4 3 2" xfId="25789" xr:uid="{00000000-0005-0000-0000-000095640000}"/>
    <cellStyle name="Обычный 53 7 2 4 4" xfId="25790" xr:uid="{00000000-0005-0000-0000-000096640000}"/>
    <cellStyle name="Обычный 53 7 2 5" xfId="25791" xr:uid="{00000000-0005-0000-0000-000097640000}"/>
    <cellStyle name="Обычный 53 7 2 5 2" xfId="25792" xr:uid="{00000000-0005-0000-0000-000098640000}"/>
    <cellStyle name="Обычный 53 7 2 5 2 2" xfId="25793" xr:uid="{00000000-0005-0000-0000-000099640000}"/>
    <cellStyle name="Обычный 53 7 2 5 3" xfId="25794" xr:uid="{00000000-0005-0000-0000-00009A640000}"/>
    <cellStyle name="Обычный 53 7 2 6" xfId="25795" xr:uid="{00000000-0005-0000-0000-00009B640000}"/>
    <cellStyle name="Обычный 53 7 2 6 2" xfId="25796" xr:uid="{00000000-0005-0000-0000-00009C640000}"/>
    <cellStyle name="Обычный 53 7 2 6 2 2" xfId="25797" xr:uid="{00000000-0005-0000-0000-00009D640000}"/>
    <cellStyle name="Обычный 53 7 2 6 3" xfId="25798" xr:uid="{00000000-0005-0000-0000-00009E640000}"/>
    <cellStyle name="Обычный 53 7 2 7" xfId="25799" xr:uid="{00000000-0005-0000-0000-00009F640000}"/>
    <cellStyle name="Обычный 53 7 2 7 2" xfId="25800" xr:uid="{00000000-0005-0000-0000-0000A0640000}"/>
    <cellStyle name="Обычный 53 7 2 7 2 2" xfId="25801" xr:uid="{00000000-0005-0000-0000-0000A1640000}"/>
    <cellStyle name="Обычный 53 7 2 7 3" xfId="25802" xr:uid="{00000000-0005-0000-0000-0000A2640000}"/>
    <cellStyle name="Обычный 53 7 2 8" xfId="25803" xr:uid="{00000000-0005-0000-0000-0000A3640000}"/>
    <cellStyle name="Обычный 53 7 2 8 2" xfId="25804" xr:uid="{00000000-0005-0000-0000-0000A4640000}"/>
    <cellStyle name="Обычный 53 7 2 8 2 2" xfId="25805" xr:uid="{00000000-0005-0000-0000-0000A5640000}"/>
    <cellStyle name="Обычный 53 7 2 8 3" xfId="25806" xr:uid="{00000000-0005-0000-0000-0000A6640000}"/>
    <cellStyle name="Обычный 53 7 2 9" xfId="25807" xr:uid="{00000000-0005-0000-0000-0000A7640000}"/>
    <cellStyle name="Обычный 53 7 2 9 2" xfId="25808" xr:uid="{00000000-0005-0000-0000-0000A8640000}"/>
    <cellStyle name="Обычный 53 7 2 9 2 2" xfId="25809" xr:uid="{00000000-0005-0000-0000-0000A9640000}"/>
    <cellStyle name="Обычный 53 7 2 9 3" xfId="25810" xr:uid="{00000000-0005-0000-0000-0000AA640000}"/>
    <cellStyle name="Обычный 53 7 3" xfId="25811" xr:uid="{00000000-0005-0000-0000-0000AB640000}"/>
    <cellStyle name="Обычный 53 7 3 2" xfId="25812" xr:uid="{00000000-0005-0000-0000-0000AC640000}"/>
    <cellStyle name="Обычный 53 7 3 2 2" xfId="25813" xr:uid="{00000000-0005-0000-0000-0000AD640000}"/>
    <cellStyle name="Обычный 53 7 3 2 2 2" xfId="25814" xr:uid="{00000000-0005-0000-0000-0000AE640000}"/>
    <cellStyle name="Обычный 53 7 3 2 2 2 2" xfId="25815" xr:uid="{00000000-0005-0000-0000-0000AF640000}"/>
    <cellStyle name="Обычный 53 7 3 2 2 3" xfId="25816" xr:uid="{00000000-0005-0000-0000-0000B0640000}"/>
    <cellStyle name="Обычный 53 7 3 2 3" xfId="25817" xr:uid="{00000000-0005-0000-0000-0000B1640000}"/>
    <cellStyle name="Обычный 53 7 3 2 3 2" xfId="25818" xr:uid="{00000000-0005-0000-0000-0000B2640000}"/>
    <cellStyle name="Обычный 53 7 3 2 4" xfId="25819" xr:uid="{00000000-0005-0000-0000-0000B3640000}"/>
    <cellStyle name="Обычный 53 7 3 3" xfId="25820" xr:uid="{00000000-0005-0000-0000-0000B4640000}"/>
    <cellStyle name="Обычный 53 7 3 3 2" xfId="25821" xr:uid="{00000000-0005-0000-0000-0000B5640000}"/>
    <cellStyle name="Обычный 53 7 3 3 2 2" xfId="25822" xr:uid="{00000000-0005-0000-0000-0000B6640000}"/>
    <cellStyle name="Обычный 53 7 3 3 3" xfId="25823" xr:uid="{00000000-0005-0000-0000-0000B7640000}"/>
    <cellStyle name="Обычный 53 7 3 4" xfId="25824" xr:uid="{00000000-0005-0000-0000-0000B8640000}"/>
    <cellStyle name="Обычный 53 7 3 4 2" xfId="25825" xr:uid="{00000000-0005-0000-0000-0000B9640000}"/>
    <cellStyle name="Обычный 53 7 3 4 2 2" xfId="25826" xr:uid="{00000000-0005-0000-0000-0000BA640000}"/>
    <cellStyle name="Обычный 53 7 3 4 3" xfId="25827" xr:uid="{00000000-0005-0000-0000-0000BB640000}"/>
    <cellStyle name="Обычный 53 7 3 5" xfId="25828" xr:uid="{00000000-0005-0000-0000-0000BC640000}"/>
    <cellStyle name="Обычный 53 7 3 5 2" xfId="25829" xr:uid="{00000000-0005-0000-0000-0000BD640000}"/>
    <cellStyle name="Обычный 53 7 3 5 2 2" xfId="25830" xr:uid="{00000000-0005-0000-0000-0000BE640000}"/>
    <cellStyle name="Обычный 53 7 3 5 3" xfId="25831" xr:uid="{00000000-0005-0000-0000-0000BF640000}"/>
    <cellStyle name="Обычный 53 7 3 6" xfId="25832" xr:uid="{00000000-0005-0000-0000-0000C0640000}"/>
    <cellStyle name="Обычный 53 7 3 6 2" xfId="25833" xr:uid="{00000000-0005-0000-0000-0000C1640000}"/>
    <cellStyle name="Обычный 53 7 3 6 2 2" xfId="25834" xr:uid="{00000000-0005-0000-0000-0000C2640000}"/>
    <cellStyle name="Обычный 53 7 3 6 3" xfId="25835" xr:uid="{00000000-0005-0000-0000-0000C3640000}"/>
    <cellStyle name="Обычный 53 7 3 7" xfId="25836" xr:uid="{00000000-0005-0000-0000-0000C4640000}"/>
    <cellStyle name="Обычный 53 7 3 7 2" xfId="25837" xr:uid="{00000000-0005-0000-0000-0000C5640000}"/>
    <cellStyle name="Обычный 53 7 3 8" xfId="25838" xr:uid="{00000000-0005-0000-0000-0000C6640000}"/>
    <cellStyle name="Обычный 53 7 4" xfId="25839" xr:uid="{00000000-0005-0000-0000-0000C7640000}"/>
    <cellStyle name="Обычный 53 7 4 2" xfId="25840" xr:uid="{00000000-0005-0000-0000-0000C8640000}"/>
    <cellStyle name="Обычный 53 7 4 2 2" xfId="25841" xr:uid="{00000000-0005-0000-0000-0000C9640000}"/>
    <cellStyle name="Обычный 53 7 4 2 2 2" xfId="25842" xr:uid="{00000000-0005-0000-0000-0000CA640000}"/>
    <cellStyle name="Обычный 53 7 4 2 3" xfId="25843" xr:uid="{00000000-0005-0000-0000-0000CB640000}"/>
    <cellStyle name="Обычный 53 7 4 3" xfId="25844" xr:uid="{00000000-0005-0000-0000-0000CC640000}"/>
    <cellStyle name="Обычный 53 7 4 3 2" xfId="25845" xr:uid="{00000000-0005-0000-0000-0000CD640000}"/>
    <cellStyle name="Обычный 53 7 4 3 2 2" xfId="25846" xr:uid="{00000000-0005-0000-0000-0000CE640000}"/>
    <cellStyle name="Обычный 53 7 4 3 3" xfId="25847" xr:uid="{00000000-0005-0000-0000-0000CF640000}"/>
    <cellStyle name="Обычный 53 7 4 4" xfId="25848" xr:uid="{00000000-0005-0000-0000-0000D0640000}"/>
    <cellStyle name="Обычный 53 7 4 4 2" xfId="25849" xr:uid="{00000000-0005-0000-0000-0000D1640000}"/>
    <cellStyle name="Обычный 53 7 4 5" xfId="25850" xr:uid="{00000000-0005-0000-0000-0000D2640000}"/>
    <cellStyle name="Обычный 53 7 5" xfId="25851" xr:uid="{00000000-0005-0000-0000-0000D3640000}"/>
    <cellStyle name="Обычный 53 7 5 2" xfId="25852" xr:uid="{00000000-0005-0000-0000-0000D4640000}"/>
    <cellStyle name="Обычный 53 7 5 2 2" xfId="25853" xr:uid="{00000000-0005-0000-0000-0000D5640000}"/>
    <cellStyle name="Обычный 53 7 5 2 2 2" xfId="25854" xr:uid="{00000000-0005-0000-0000-0000D6640000}"/>
    <cellStyle name="Обычный 53 7 5 2 3" xfId="25855" xr:uid="{00000000-0005-0000-0000-0000D7640000}"/>
    <cellStyle name="Обычный 53 7 5 3" xfId="25856" xr:uid="{00000000-0005-0000-0000-0000D8640000}"/>
    <cellStyle name="Обычный 53 7 5 3 2" xfId="25857" xr:uid="{00000000-0005-0000-0000-0000D9640000}"/>
    <cellStyle name="Обычный 53 7 5 4" xfId="25858" xr:uid="{00000000-0005-0000-0000-0000DA640000}"/>
    <cellStyle name="Обычный 53 7 6" xfId="25859" xr:uid="{00000000-0005-0000-0000-0000DB640000}"/>
    <cellStyle name="Обычный 53 7 6 2" xfId="25860" xr:uid="{00000000-0005-0000-0000-0000DC640000}"/>
    <cellStyle name="Обычный 53 7 6 2 2" xfId="25861" xr:uid="{00000000-0005-0000-0000-0000DD640000}"/>
    <cellStyle name="Обычный 53 7 6 3" xfId="25862" xr:uid="{00000000-0005-0000-0000-0000DE640000}"/>
    <cellStyle name="Обычный 53 7 7" xfId="25863" xr:uid="{00000000-0005-0000-0000-0000DF640000}"/>
    <cellStyle name="Обычный 53 7 7 2" xfId="25864" xr:uid="{00000000-0005-0000-0000-0000E0640000}"/>
    <cellStyle name="Обычный 53 7 7 2 2" xfId="25865" xr:uid="{00000000-0005-0000-0000-0000E1640000}"/>
    <cellStyle name="Обычный 53 7 7 3" xfId="25866" xr:uid="{00000000-0005-0000-0000-0000E2640000}"/>
    <cellStyle name="Обычный 53 7 8" xfId="25867" xr:uid="{00000000-0005-0000-0000-0000E3640000}"/>
    <cellStyle name="Обычный 53 7 8 2" xfId="25868" xr:uid="{00000000-0005-0000-0000-0000E4640000}"/>
    <cellStyle name="Обычный 53 7 8 2 2" xfId="25869" xr:uid="{00000000-0005-0000-0000-0000E5640000}"/>
    <cellStyle name="Обычный 53 7 8 3" xfId="25870" xr:uid="{00000000-0005-0000-0000-0000E6640000}"/>
    <cellStyle name="Обычный 53 7 9" xfId="25871" xr:uid="{00000000-0005-0000-0000-0000E7640000}"/>
    <cellStyle name="Обычный 53 7 9 2" xfId="25872" xr:uid="{00000000-0005-0000-0000-0000E8640000}"/>
    <cellStyle name="Обычный 53 7 9 2 2" xfId="25873" xr:uid="{00000000-0005-0000-0000-0000E9640000}"/>
    <cellStyle name="Обычный 53 7 9 3" xfId="25874" xr:uid="{00000000-0005-0000-0000-0000EA640000}"/>
    <cellStyle name="Обычный 53 8" xfId="25875" xr:uid="{00000000-0005-0000-0000-0000EB640000}"/>
    <cellStyle name="Обычный 53 8 10" xfId="25876" xr:uid="{00000000-0005-0000-0000-0000EC640000}"/>
    <cellStyle name="Обычный 53 8 10 2" xfId="25877" xr:uid="{00000000-0005-0000-0000-0000ED640000}"/>
    <cellStyle name="Обычный 53 8 10 2 2" xfId="25878" xr:uid="{00000000-0005-0000-0000-0000EE640000}"/>
    <cellStyle name="Обычный 53 8 10 3" xfId="25879" xr:uid="{00000000-0005-0000-0000-0000EF640000}"/>
    <cellStyle name="Обычный 53 8 11" xfId="25880" xr:uid="{00000000-0005-0000-0000-0000F0640000}"/>
    <cellStyle name="Обычный 53 8 11 2" xfId="25881" xr:uid="{00000000-0005-0000-0000-0000F1640000}"/>
    <cellStyle name="Обычный 53 8 12" xfId="25882" xr:uid="{00000000-0005-0000-0000-0000F2640000}"/>
    <cellStyle name="Обычный 53 8 2" xfId="25883" xr:uid="{00000000-0005-0000-0000-0000F3640000}"/>
    <cellStyle name="Обычный 53 8 2 2" xfId="25884" xr:uid="{00000000-0005-0000-0000-0000F4640000}"/>
    <cellStyle name="Обычный 53 8 2 2 2" xfId="25885" xr:uid="{00000000-0005-0000-0000-0000F5640000}"/>
    <cellStyle name="Обычный 53 8 2 2 2 2" xfId="25886" xr:uid="{00000000-0005-0000-0000-0000F6640000}"/>
    <cellStyle name="Обычный 53 8 2 2 2 2 2" xfId="25887" xr:uid="{00000000-0005-0000-0000-0000F7640000}"/>
    <cellStyle name="Обычный 53 8 2 2 2 3" xfId="25888" xr:uid="{00000000-0005-0000-0000-0000F8640000}"/>
    <cellStyle name="Обычный 53 8 2 2 3" xfId="25889" xr:uid="{00000000-0005-0000-0000-0000F9640000}"/>
    <cellStyle name="Обычный 53 8 2 2 3 2" xfId="25890" xr:uid="{00000000-0005-0000-0000-0000FA640000}"/>
    <cellStyle name="Обычный 53 8 2 2 4" xfId="25891" xr:uid="{00000000-0005-0000-0000-0000FB640000}"/>
    <cellStyle name="Обычный 53 8 2 3" xfId="25892" xr:uid="{00000000-0005-0000-0000-0000FC640000}"/>
    <cellStyle name="Обычный 53 8 2 3 2" xfId="25893" xr:uid="{00000000-0005-0000-0000-0000FD640000}"/>
    <cellStyle name="Обычный 53 8 2 3 2 2" xfId="25894" xr:uid="{00000000-0005-0000-0000-0000FE640000}"/>
    <cellStyle name="Обычный 53 8 2 3 3" xfId="25895" xr:uid="{00000000-0005-0000-0000-0000FF640000}"/>
    <cellStyle name="Обычный 53 8 2 4" xfId="25896" xr:uid="{00000000-0005-0000-0000-000000650000}"/>
    <cellStyle name="Обычный 53 8 2 4 2" xfId="25897" xr:uid="{00000000-0005-0000-0000-000001650000}"/>
    <cellStyle name="Обычный 53 8 2 4 2 2" xfId="25898" xr:uid="{00000000-0005-0000-0000-000002650000}"/>
    <cellStyle name="Обычный 53 8 2 4 3" xfId="25899" xr:uid="{00000000-0005-0000-0000-000003650000}"/>
    <cellStyle name="Обычный 53 8 2 5" xfId="25900" xr:uid="{00000000-0005-0000-0000-000004650000}"/>
    <cellStyle name="Обычный 53 8 2 5 2" xfId="25901" xr:uid="{00000000-0005-0000-0000-000005650000}"/>
    <cellStyle name="Обычный 53 8 2 5 2 2" xfId="25902" xr:uid="{00000000-0005-0000-0000-000006650000}"/>
    <cellStyle name="Обычный 53 8 2 5 3" xfId="25903" xr:uid="{00000000-0005-0000-0000-000007650000}"/>
    <cellStyle name="Обычный 53 8 2 6" xfId="25904" xr:uid="{00000000-0005-0000-0000-000008650000}"/>
    <cellStyle name="Обычный 53 8 2 6 2" xfId="25905" xr:uid="{00000000-0005-0000-0000-000009650000}"/>
    <cellStyle name="Обычный 53 8 2 6 2 2" xfId="25906" xr:uid="{00000000-0005-0000-0000-00000A650000}"/>
    <cellStyle name="Обычный 53 8 2 6 3" xfId="25907" xr:uid="{00000000-0005-0000-0000-00000B650000}"/>
    <cellStyle name="Обычный 53 8 2 7" xfId="25908" xr:uid="{00000000-0005-0000-0000-00000C650000}"/>
    <cellStyle name="Обычный 53 8 2 7 2" xfId="25909" xr:uid="{00000000-0005-0000-0000-00000D650000}"/>
    <cellStyle name="Обычный 53 8 2 8" xfId="25910" xr:uid="{00000000-0005-0000-0000-00000E650000}"/>
    <cellStyle name="Обычный 53 8 3" xfId="25911" xr:uid="{00000000-0005-0000-0000-00000F650000}"/>
    <cellStyle name="Обычный 53 8 3 2" xfId="25912" xr:uid="{00000000-0005-0000-0000-000010650000}"/>
    <cellStyle name="Обычный 53 8 3 2 2" xfId="25913" xr:uid="{00000000-0005-0000-0000-000011650000}"/>
    <cellStyle name="Обычный 53 8 3 2 2 2" xfId="25914" xr:uid="{00000000-0005-0000-0000-000012650000}"/>
    <cellStyle name="Обычный 53 8 3 2 3" xfId="25915" xr:uid="{00000000-0005-0000-0000-000013650000}"/>
    <cellStyle name="Обычный 53 8 3 3" xfId="25916" xr:uid="{00000000-0005-0000-0000-000014650000}"/>
    <cellStyle name="Обычный 53 8 3 3 2" xfId="25917" xr:uid="{00000000-0005-0000-0000-000015650000}"/>
    <cellStyle name="Обычный 53 8 3 3 2 2" xfId="25918" xr:uid="{00000000-0005-0000-0000-000016650000}"/>
    <cellStyle name="Обычный 53 8 3 3 3" xfId="25919" xr:uid="{00000000-0005-0000-0000-000017650000}"/>
    <cellStyle name="Обычный 53 8 3 4" xfId="25920" xr:uid="{00000000-0005-0000-0000-000018650000}"/>
    <cellStyle name="Обычный 53 8 3 4 2" xfId="25921" xr:uid="{00000000-0005-0000-0000-000019650000}"/>
    <cellStyle name="Обычный 53 8 3 5" xfId="25922" xr:uid="{00000000-0005-0000-0000-00001A650000}"/>
    <cellStyle name="Обычный 53 8 4" xfId="25923" xr:uid="{00000000-0005-0000-0000-00001B650000}"/>
    <cellStyle name="Обычный 53 8 4 2" xfId="25924" xr:uid="{00000000-0005-0000-0000-00001C650000}"/>
    <cellStyle name="Обычный 53 8 4 2 2" xfId="25925" xr:uid="{00000000-0005-0000-0000-00001D650000}"/>
    <cellStyle name="Обычный 53 8 4 2 2 2" xfId="25926" xr:uid="{00000000-0005-0000-0000-00001E650000}"/>
    <cellStyle name="Обычный 53 8 4 2 3" xfId="25927" xr:uid="{00000000-0005-0000-0000-00001F650000}"/>
    <cellStyle name="Обычный 53 8 4 3" xfId="25928" xr:uid="{00000000-0005-0000-0000-000020650000}"/>
    <cellStyle name="Обычный 53 8 4 3 2" xfId="25929" xr:uid="{00000000-0005-0000-0000-000021650000}"/>
    <cellStyle name="Обычный 53 8 4 4" xfId="25930" xr:uid="{00000000-0005-0000-0000-000022650000}"/>
    <cellStyle name="Обычный 53 8 5" xfId="25931" xr:uid="{00000000-0005-0000-0000-000023650000}"/>
    <cellStyle name="Обычный 53 8 5 2" xfId="25932" xr:uid="{00000000-0005-0000-0000-000024650000}"/>
    <cellStyle name="Обычный 53 8 5 2 2" xfId="25933" xr:uid="{00000000-0005-0000-0000-000025650000}"/>
    <cellStyle name="Обычный 53 8 5 2 2 2" xfId="25934" xr:uid="{00000000-0005-0000-0000-000026650000}"/>
    <cellStyle name="Обычный 53 8 5 2 3" xfId="25935" xr:uid="{00000000-0005-0000-0000-000027650000}"/>
    <cellStyle name="Обычный 53 8 5 3" xfId="25936" xr:uid="{00000000-0005-0000-0000-000028650000}"/>
    <cellStyle name="Обычный 53 8 5 3 2" xfId="25937" xr:uid="{00000000-0005-0000-0000-000029650000}"/>
    <cellStyle name="Обычный 53 8 5 4" xfId="25938" xr:uid="{00000000-0005-0000-0000-00002A650000}"/>
    <cellStyle name="Обычный 53 8 6" xfId="25939" xr:uid="{00000000-0005-0000-0000-00002B650000}"/>
    <cellStyle name="Обычный 53 8 6 2" xfId="25940" xr:uid="{00000000-0005-0000-0000-00002C650000}"/>
    <cellStyle name="Обычный 53 8 6 2 2" xfId="25941" xr:uid="{00000000-0005-0000-0000-00002D650000}"/>
    <cellStyle name="Обычный 53 8 6 3" xfId="25942" xr:uid="{00000000-0005-0000-0000-00002E650000}"/>
    <cellStyle name="Обычный 53 8 7" xfId="25943" xr:uid="{00000000-0005-0000-0000-00002F650000}"/>
    <cellStyle name="Обычный 53 8 7 2" xfId="25944" xr:uid="{00000000-0005-0000-0000-000030650000}"/>
    <cellStyle name="Обычный 53 8 7 2 2" xfId="25945" xr:uid="{00000000-0005-0000-0000-000031650000}"/>
    <cellStyle name="Обычный 53 8 7 3" xfId="25946" xr:uid="{00000000-0005-0000-0000-000032650000}"/>
    <cellStyle name="Обычный 53 8 8" xfId="25947" xr:uid="{00000000-0005-0000-0000-000033650000}"/>
    <cellStyle name="Обычный 53 8 8 2" xfId="25948" xr:uid="{00000000-0005-0000-0000-000034650000}"/>
    <cellStyle name="Обычный 53 8 8 2 2" xfId="25949" xr:uid="{00000000-0005-0000-0000-000035650000}"/>
    <cellStyle name="Обычный 53 8 8 3" xfId="25950" xr:uid="{00000000-0005-0000-0000-000036650000}"/>
    <cellStyle name="Обычный 53 8 9" xfId="25951" xr:uid="{00000000-0005-0000-0000-000037650000}"/>
    <cellStyle name="Обычный 53 8 9 2" xfId="25952" xr:uid="{00000000-0005-0000-0000-000038650000}"/>
    <cellStyle name="Обычный 53 8 9 2 2" xfId="25953" xr:uid="{00000000-0005-0000-0000-000039650000}"/>
    <cellStyle name="Обычный 53 8 9 3" xfId="25954" xr:uid="{00000000-0005-0000-0000-00003A650000}"/>
    <cellStyle name="Обычный 53 9" xfId="25955" xr:uid="{00000000-0005-0000-0000-00003B650000}"/>
    <cellStyle name="Обычный 53 9 2" xfId="25956" xr:uid="{00000000-0005-0000-0000-00003C650000}"/>
    <cellStyle name="Обычный 53 9 2 2" xfId="25957" xr:uid="{00000000-0005-0000-0000-00003D650000}"/>
    <cellStyle name="Обычный 53 9 2 2 2" xfId="25958" xr:uid="{00000000-0005-0000-0000-00003E650000}"/>
    <cellStyle name="Обычный 53 9 2 2 2 2" xfId="25959" xr:uid="{00000000-0005-0000-0000-00003F650000}"/>
    <cellStyle name="Обычный 53 9 2 2 2 2 2" xfId="25960" xr:uid="{00000000-0005-0000-0000-000040650000}"/>
    <cellStyle name="Обычный 53 9 2 2 2 3" xfId="25961" xr:uid="{00000000-0005-0000-0000-000041650000}"/>
    <cellStyle name="Обычный 53 9 2 2 3" xfId="25962" xr:uid="{00000000-0005-0000-0000-000042650000}"/>
    <cellStyle name="Обычный 53 9 2 2 3 2" xfId="25963" xr:uid="{00000000-0005-0000-0000-000043650000}"/>
    <cellStyle name="Обычный 53 9 2 2 4" xfId="25964" xr:uid="{00000000-0005-0000-0000-000044650000}"/>
    <cellStyle name="Обычный 53 9 2 3" xfId="25965" xr:uid="{00000000-0005-0000-0000-000045650000}"/>
    <cellStyle name="Обычный 53 9 2 3 2" xfId="25966" xr:uid="{00000000-0005-0000-0000-000046650000}"/>
    <cellStyle name="Обычный 53 9 2 3 2 2" xfId="25967" xr:uid="{00000000-0005-0000-0000-000047650000}"/>
    <cellStyle name="Обычный 53 9 2 3 3" xfId="25968" xr:uid="{00000000-0005-0000-0000-000048650000}"/>
    <cellStyle name="Обычный 53 9 2 4" xfId="25969" xr:uid="{00000000-0005-0000-0000-000049650000}"/>
    <cellStyle name="Обычный 53 9 2 4 2" xfId="25970" xr:uid="{00000000-0005-0000-0000-00004A650000}"/>
    <cellStyle name="Обычный 53 9 2 4 2 2" xfId="25971" xr:uid="{00000000-0005-0000-0000-00004B650000}"/>
    <cellStyle name="Обычный 53 9 2 4 3" xfId="25972" xr:uid="{00000000-0005-0000-0000-00004C650000}"/>
    <cellStyle name="Обычный 53 9 2 5" xfId="25973" xr:uid="{00000000-0005-0000-0000-00004D650000}"/>
    <cellStyle name="Обычный 53 9 2 5 2" xfId="25974" xr:uid="{00000000-0005-0000-0000-00004E650000}"/>
    <cellStyle name="Обычный 53 9 2 6" xfId="25975" xr:uid="{00000000-0005-0000-0000-00004F650000}"/>
    <cellStyle name="Обычный 53 9 3" xfId="25976" xr:uid="{00000000-0005-0000-0000-000050650000}"/>
    <cellStyle name="Обычный 53 9 3 2" xfId="25977" xr:uid="{00000000-0005-0000-0000-000051650000}"/>
    <cellStyle name="Обычный 53 9 3 2 2" xfId="25978" xr:uid="{00000000-0005-0000-0000-000052650000}"/>
    <cellStyle name="Обычный 53 9 3 2 2 2" xfId="25979" xr:uid="{00000000-0005-0000-0000-000053650000}"/>
    <cellStyle name="Обычный 53 9 3 2 3" xfId="25980" xr:uid="{00000000-0005-0000-0000-000054650000}"/>
    <cellStyle name="Обычный 53 9 3 3" xfId="25981" xr:uid="{00000000-0005-0000-0000-000055650000}"/>
    <cellStyle name="Обычный 53 9 3 3 2" xfId="25982" xr:uid="{00000000-0005-0000-0000-000056650000}"/>
    <cellStyle name="Обычный 53 9 3 4" xfId="25983" xr:uid="{00000000-0005-0000-0000-000057650000}"/>
    <cellStyle name="Обычный 53 9 4" xfId="25984" xr:uid="{00000000-0005-0000-0000-000058650000}"/>
    <cellStyle name="Обычный 53 9 4 2" xfId="25985" xr:uid="{00000000-0005-0000-0000-000059650000}"/>
    <cellStyle name="Обычный 53 9 4 2 2" xfId="25986" xr:uid="{00000000-0005-0000-0000-00005A650000}"/>
    <cellStyle name="Обычный 53 9 4 3" xfId="25987" xr:uid="{00000000-0005-0000-0000-00005B650000}"/>
    <cellStyle name="Обычный 53 9 5" xfId="25988" xr:uid="{00000000-0005-0000-0000-00005C650000}"/>
    <cellStyle name="Обычный 53 9 5 2" xfId="25989" xr:uid="{00000000-0005-0000-0000-00005D650000}"/>
    <cellStyle name="Обычный 53 9 5 2 2" xfId="25990" xr:uid="{00000000-0005-0000-0000-00005E650000}"/>
    <cellStyle name="Обычный 53 9 5 3" xfId="25991" xr:uid="{00000000-0005-0000-0000-00005F650000}"/>
    <cellStyle name="Обычный 53 9 6" xfId="25992" xr:uid="{00000000-0005-0000-0000-000060650000}"/>
    <cellStyle name="Обычный 53 9 6 2" xfId="25993" xr:uid="{00000000-0005-0000-0000-000061650000}"/>
    <cellStyle name="Обычный 53 9 6 2 2" xfId="25994" xr:uid="{00000000-0005-0000-0000-000062650000}"/>
    <cellStyle name="Обычный 53 9 6 3" xfId="25995" xr:uid="{00000000-0005-0000-0000-000063650000}"/>
    <cellStyle name="Обычный 53 9 7" xfId="25996" xr:uid="{00000000-0005-0000-0000-000064650000}"/>
    <cellStyle name="Обычный 53 9 7 2" xfId="25997" xr:uid="{00000000-0005-0000-0000-000065650000}"/>
    <cellStyle name="Обычный 53 9 7 2 2" xfId="25998" xr:uid="{00000000-0005-0000-0000-000066650000}"/>
    <cellStyle name="Обычный 53 9 7 3" xfId="25999" xr:uid="{00000000-0005-0000-0000-000067650000}"/>
    <cellStyle name="Обычный 53 9 8" xfId="26000" xr:uid="{00000000-0005-0000-0000-000068650000}"/>
    <cellStyle name="Обычный 53 9 8 2" xfId="26001" xr:uid="{00000000-0005-0000-0000-000069650000}"/>
    <cellStyle name="Обычный 53 9 9" xfId="26002" xr:uid="{00000000-0005-0000-0000-00006A650000}"/>
    <cellStyle name="Обычный 54" xfId="26003" xr:uid="{00000000-0005-0000-0000-00006B650000}"/>
    <cellStyle name="Обычный 54 10" xfId="26004" xr:uid="{00000000-0005-0000-0000-00006C650000}"/>
    <cellStyle name="Обычный 54 10 2" xfId="26005" xr:uid="{00000000-0005-0000-0000-00006D650000}"/>
    <cellStyle name="Обычный 54 10 2 2" xfId="26006" xr:uid="{00000000-0005-0000-0000-00006E650000}"/>
    <cellStyle name="Обычный 54 10 2 2 2" xfId="26007" xr:uid="{00000000-0005-0000-0000-00006F650000}"/>
    <cellStyle name="Обычный 54 10 2 2 2 2" xfId="26008" xr:uid="{00000000-0005-0000-0000-000070650000}"/>
    <cellStyle name="Обычный 54 10 2 2 2 2 2" xfId="26009" xr:uid="{00000000-0005-0000-0000-000071650000}"/>
    <cellStyle name="Обычный 54 10 2 2 2 3" xfId="26010" xr:uid="{00000000-0005-0000-0000-000072650000}"/>
    <cellStyle name="Обычный 54 10 2 2 3" xfId="26011" xr:uid="{00000000-0005-0000-0000-000073650000}"/>
    <cellStyle name="Обычный 54 10 2 2 3 2" xfId="26012" xr:uid="{00000000-0005-0000-0000-000074650000}"/>
    <cellStyle name="Обычный 54 10 2 2 4" xfId="26013" xr:uid="{00000000-0005-0000-0000-000075650000}"/>
    <cellStyle name="Обычный 54 10 2 3" xfId="26014" xr:uid="{00000000-0005-0000-0000-000076650000}"/>
    <cellStyle name="Обычный 54 10 2 3 2" xfId="26015" xr:uid="{00000000-0005-0000-0000-000077650000}"/>
    <cellStyle name="Обычный 54 10 2 3 2 2" xfId="26016" xr:uid="{00000000-0005-0000-0000-000078650000}"/>
    <cellStyle name="Обычный 54 10 2 3 3" xfId="26017" xr:uid="{00000000-0005-0000-0000-000079650000}"/>
    <cellStyle name="Обычный 54 10 2 4" xfId="26018" xr:uid="{00000000-0005-0000-0000-00007A650000}"/>
    <cellStyle name="Обычный 54 10 2 4 2" xfId="26019" xr:uid="{00000000-0005-0000-0000-00007B650000}"/>
    <cellStyle name="Обычный 54 10 2 4 2 2" xfId="26020" xr:uid="{00000000-0005-0000-0000-00007C650000}"/>
    <cellStyle name="Обычный 54 10 2 4 3" xfId="26021" xr:uid="{00000000-0005-0000-0000-00007D650000}"/>
    <cellStyle name="Обычный 54 10 2 5" xfId="26022" xr:uid="{00000000-0005-0000-0000-00007E650000}"/>
    <cellStyle name="Обычный 54 10 2 5 2" xfId="26023" xr:uid="{00000000-0005-0000-0000-00007F650000}"/>
    <cellStyle name="Обычный 54 10 2 6" xfId="26024" xr:uid="{00000000-0005-0000-0000-000080650000}"/>
    <cellStyle name="Обычный 54 10 3" xfId="26025" xr:uid="{00000000-0005-0000-0000-000081650000}"/>
    <cellStyle name="Обычный 54 10 3 2" xfId="26026" xr:uid="{00000000-0005-0000-0000-000082650000}"/>
    <cellStyle name="Обычный 54 10 3 2 2" xfId="26027" xr:uid="{00000000-0005-0000-0000-000083650000}"/>
    <cellStyle name="Обычный 54 10 3 2 2 2" xfId="26028" xr:uid="{00000000-0005-0000-0000-000084650000}"/>
    <cellStyle name="Обычный 54 10 3 2 3" xfId="26029" xr:uid="{00000000-0005-0000-0000-000085650000}"/>
    <cellStyle name="Обычный 54 10 3 3" xfId="26030" xr:uid="{00000000-0005-0000-0000-000086650000}"/>
    <cellStyle name="Обычный 54 10 3 3 2" xfId="26031" xr:uid="{00000000-0005-0000-0000-000087650000}"/>
    <cellStyle name="Обычный 54 10 3 4" xfId="26032" xr:uid="{00000000-0005-0000-0000-000088650000}"/>
    <cellStyle name="Обычный 54 10 4" xfId="26033" xr:uid="{00000000-0005-0000-0000-000089650000}"/>
    <cellStyle name="Обычный 54 10 4 2" xfId="26034" xr:uid="{00000000-0005-0000-0000-00008A650000}"/>
    <cellStyle name="Обычный 54 10 4 2 2" xfId="26035" xr:uid="{00000000-0005-0000-0000-00008B650000}"/>
    <cellStyle name="Обычный 54 10 4 3" xfId="26036" xr:uid="{00000000-0005-0000-0000-00008C650000}"/>
    <cellStyle name="Обычный 54 10 5" xfId="26037" xr:uid="{00000000-0005-0000-0000-00008D650000}"/>
    <cellStyle name="Обычный 54 10 5 2" xfId="26038" xr:uid="{00000000-0005-0000-0000-00008E650000}"/>
    <cellStyle name="Обычный 54 10 5 2 2" xfId="26039" xr:uid="{00000000-0005-0000-0000-00008F650000}"/>
    <cellStyle name="Обычный 54 10 5 3" xfId="26040" xr:uid="{00000000-0005-0000-0000-000090650000}"/>
    <cellStyle name="Обычный 54 10 6" xfId="26041" xr:uid="{00000000-0005-0000-0000-000091650000}"/>
    <cellStyle name="Обычный 54 10 6 2" xfId="26042" xr:uid="{00000000-0005-0000-0000-000092650000}"/>
    <cellStyle name="Обычный 54 10 7" xfId="26043" xr:uid="{00000000-0005-0000-0000-000093650000}"/>
    <cellStyle name="Обычный 54 11" xfId="26044" xr:uid="{00000000-0005-0000-0000-000094650000}"/>
    <cellStyle name="Обычный 54 11 2" xfId="26045" xr:uid="{00000000-0005-0000-0000-000095650000}"/>
    <cellStyle name="Обычный 54 11 2 2" xfId="26046" xr:uid="{00000000-0005-0000-0000-000096650000}"/>
    <cellStyle name="Обычный 54 11 2 2 2" xfId="26047" xr:uid="{00000000-0005-0000-0000-000097650000}"/>
    <cellStyle name="Обычный 54 11 2 2 2 2" xfId="26048" xr:uid="{00000000-0005-0000-0000-000098650000}"/>
    <cellStyle name="Обычный 54 11 2 2 3" xfId="26049" xr:uid="{00000000-0005-0000-0000-000099650000}"/>
    <cellStyle name="Обычный 54 11 2 3" xfId="26050" xr:uid="{00000000-0005-0000-0000-00009A650000}"/>
    <cellStyle name="Обычный 54 11 2 3 2" xfId="26051" xr:uid="{00000000-0005-0000-0000-00009B650000}"/>
    <cellStyle name="Обычный 54 11 2 3 2 2" xfId="26052" xr:uid="{00000000-0005-0000-0000-00009C650000}"/>
    <cellStyle name="Обычный 54 11 2 3 3" xfId="26053" xr:uid="{00000000-0005-0000-0000-00009D650000}"/>
    <cellStyle name="Обычный 54 11 2 4" xfId="26054" xr:uid="{00000000-0005-0000-0000-00009E650000}"/>
    <cellStyle name="Обычный 54 11 2 4 2" xfId="26055" xr:uid="{00000000-0005-0000-0000-00009F650000}"/>
    <cellStyle name="Обычный 54 11 2 5" xfId="26056" xr:uid="{00000000-0005-0000-0000-0000A0650000}"/>
    <cellStyle name="Обычный 54 11 3" xfId="26057" xr:uid="{00000000-0005-0000-0000-0000A1650000}"/>
    <cellStyle name="Обычный 54 11 3 2" xfId="26058" xr:uid="{00000000-0005-0000-0000-0000A2650000}"/>
    <cellStyle name="Обычный 54 11 3 2 2" xfId="26059" xr:uid="{00000000-0005-0000-0000-0000A3650000}"/>
    <cellStyle name="Обычный 54 11 3 2 2 2" xfId="26060" xr:uid="{00000000-0005-0000-0000-0000A4650000}"/>
    <cellStyle name="Обычный 54 11 3 2 3" xfId="26061" xr:uid="{00000000-0005-0000-0000-0000A5650000}"/>
    <cellStyle name="Обычный 54 11 3 3" xfId="26062" xr:uid="{00000000-0005-0000-0000-0000A6650000}"/>
    <cellStyle name="Обычный 54 11 3 3 2" xfId="26063" xr:uid="{00000000-0005-0000-0000-0000A7650000}"/>
    <cellStyle name="Обычный 54 11 3 4" xfId="26064" xr:uid="{00000000-0005-0000-0000-0000A8650000}"/>
    <cellStyle name="Обычный 54 11 4" xfId="26065" xr:uid="{00000000-0005-0000-0000-0000A9650000}"/>
    <cellStyle name="Обычный 54 11 4 2" xfId="26066" xr:uid="{00000000-0005-0000-0000-0000AA650000}"/>
    <cellStyle name="Обычный 54 11 4 2 2" xfId="26067" xr:uid="{00000000-0005-0000-0000-0000AB650000}"/>
    <cellStyle name="Обычный 54 11 4 3" xfId="26068" xr:uid="{00000000-0005-0000-0000-0000AC650000}"/>
    <cellStyle name="Обычный 54 11 5" xfId="26069" xr:uid="{00000000-0005-0000-0000-0000AD650000}"/>
    <cellStyle name="Обычный 54 11 5 2" xfId="26070" xr:uid="{00000000-0005-0000-0000-0000AE650000}"/>
    <cellStyle name="Обычный 54 11 5 2 2" xfId="26071" xr:uid="{00000000-0005-0000-0000-0000AF650000}"/>
    <cellStyle name="Обычный 54 11 5 3" xfId="26072" xr:uid="{00000000-0005-0000-0000-0000B0650000}"/>
    <cellStyle name="Обычный 54 11 6" xfId="26073" xr:uid="{00000000-0005-0000-0000-0000B1650000}"/>
    <cellStyle name="Обычный 54 11 6 2" xfId="26074" xr:uid="{00000000-0005-0000-0000-0000B2650000}"/>
    <cellStyle name="Обычный 54 11 7" xfId="26075" xr:uid="{00000000-0005-0000-0000-0000B3650000}"/>
    <cellStyle name="Обычный 54 12" xfId="26076" xr:uid="{00000000-0005-0000-0000-0000B4650000}"/>
    <cellStyle name="Обычный 54 12 2" xfId="26077" xr:uid="{00000000-0005-0000-0000-0000B5650000}"/>
    <cellStyle name="Обычный 54 12 2 2" xfId="26078" xr:uid="{00000000-0005-0000-0000-0000B6650000}"/>
    <cellStyle name="Обычный 54 12 2 2 2" xfId="26079" xr:uid="{00000000-0005-0000-0000-0000B7650000}"/>
    <cellStyle name="Обычный 54 12 2 2 2 2" xfId="26080" xr:uid="{00000000-0005-0000-0000-0000B8650000}"/>
    <cellStyle name="Обычный 54 12 2 2 3" xfId="26081" xr:uid="{00000000-0005-0000-0000-0000B9650000}"/>
    <cellStyle name="Обычный 54 12 2 3" xfId="26082" xr:uid="{00000000-0005-0000-0000-0000BA650000}"/>
    <cellStyle name="Обычный 54 12 2 3 2" xfId="26083" xr:uid="{00000000-0005-0000-0000-0000BB650000}"/>
    <cellStyle name="Обычный 54 12 2 4" xfId="26084" xr:uid="{00000000-0005-0000-0000-0000BC650000}"/>
    <cellStyle name="Обычный 54 12 3" xfId="26085" xr:uid="{00000000-0005-0000-0000-0000BD650000}"/>
    <cellStyle name="Обычный 54 12 3 2" xfId="26086" xr:uid="{00000000-0005-0000-0000-0000BE650000}"/>
    <cellStyle name="Обычный 54 12 3 2 2" xfId="26087" xr:uid="{00000000-0005-0000-0000-0000BF650000}"/>
    <cellStyle name="Обычный 54 12 3 3" xfId="26088" xr:uid="{00000000-0005-0000-0000-0000C0650000}"/>
    <cellStyle name="Обычный 54 13" xfId="26089" xr:uid="{00000000-0005-0000-0000-0000C1650000}"/>
    <cellStyle name="Обычный 54 13 2" xfId="26090" xr:uid="{00000000-0005-0000-0000-0000C2650000}"/>
    <cellStyle name="Обычный 54 13 2 2" xfId="26091" xr:uid="{00000000-0005-0000-0000-0000C3650000}"/>
    <cellStyle name="Обычный 54 13 2 2 2" xfId="26092" xr:uid="{00000000-0005-0000-0000-0000C4650000}"/>
    <cellStyle name="Обычный 54 13 2 3" xfId="26093" xr:uid="{00000000-0005-0000-0000-0000C5650000}"/>
    <cellStyle name="Обычный 54 13 3" xfId="26094" xr:uid="{00000000-0005-0000-0000-0000C6650000}"/>
    <cellStyle name="Обычный 54 13 3 2" xfId="26095" xr:uid="{00000000-0005-0000-0000-0000C7650000}"/>
    <cellStyle name="Обычный 54 13 4" xfId="26096" xr:uid="{00000000-0005-0000-0000-0000C8650000}"/>
    <cellStyle name="Обычный 54 14" xfId="26097" xr:uid="{00000000-0005-0000-0000-0000C9650000}"/>
    <cellStyle name="Обычный 54 14 2" xfId="26098" xr:uid="{00000000-0005-0000-0000-0000CA650000}"/>
    <cellStyle name="Обычный 54 14 2 2" xfId="26099" xr:uid="{00000000-0005-0000-0000-0000CB650000}"/>
    <cellStyle name="Обычный 54 14 3" xfId="26100" xr:uid="{00000000-0005-0000-0000-0000CC650000}"/>
    <cellStyle name="Обычный 54 15" xfId="26101" xr:uid="{00000000-0005-0000-0000-0000CD650000}"/>
    <cellStyle name="Обычный 54 15 2" xfId="26102" xr:uid="{00000000-0005-0000-0000-0000CE650000}"/>
    <cellStyle name="Обычный 54 15 2 2" xfId="26103" xr:uid="{00000000-0005-0000-0000-0000CF650000}"/>
    <cellStyle name="Обычный 54 15 3" xfId="26104" xr:uid="{00000000-0005-0000-0000-0000D0650000}"/>
    <cellStyle name="Обычный 54 16" xfId="26105" xr:uid="{00000000-0005-0000-0000-0000D1650000}"/>
    <cellStyle name="Обычный 54 17" xfId="26106" xr:uid="{00000000-0005-0000-0000-0000D2650000}"/>
    <cellStyle name="Обычный 54 17 2" xfId="26107" xr:uid="{00000000-0005-0000-0000-0000D3650000}"/>
    <cellStyle name="Обычный 54 18" xfId="26108" xr:uid="{00000000-0005-0000-0000-0000D4650000}"/>
    <cellStyle name="Обычный 54 2" xfId="26109" xr:uid="{00000000-0005-0000-0000-0000D5650000}"/>
    <cellStyle name="Обычный 54 2 10" xfId="26110" xr:uid="{00000000-0005-0000-0000-0000D6650000}"/>
    <cellStyle name="Обычный 54 2 10 2" xfId="26111" xr:uid="{00000000-0005-0000-0000-0000D7650000}"/>
    <cellStyle name="Обычный 54 2 10 2 2" xfId="26112" xr:uid="{00000000-0005-0000-0000-0000D8650000}"/>
    <cellStyle name="Обычный 54 2 10 2 2 2" xfId="26113" xr:uid="{00000000-0005-0000-0000-0000D9650000}"/>
    <cellStyle name="Обычный 54 2 10 2 2 2 2" xfId="26114" xr:uid="{00000000-0005-0000-0000-0000DA650000}"/>
    <cellStyle name="Обычный 54 2 10 2 2 2 2 2" xfId="26115" xr:uid="{00000000-0005-0000-0000-0000DB650000}"/>
    <cellStyle name="Обычный 54 2 10 2 2 2 3" xfId="26116" xr:uid="{00000000-0005-0000-0000-0000DC650000}"/>
    <cellStyle name="Обычный 54 2 10 2 2 3" xfId="26117" xr:uid="{00000000-0005-0000-0000-0000DD650000}"/>
    <cellStyle name="Обычный 54 2 10 2 2 3 2" xfId="26118" xr:uid="{00000000-0005-0000-0000-0000DE650000}"/>
    <cellStyle name="Обычный 54 2 10 2 2 4" xfId="26119" xr:uid="{00000000-0005-0000-0000-0000DF650000}"/>
    <cellStyle name="Обычный 54 2 10 2 3" xfId="26120" xr:uid="{00000000-0005-0000-0000-0000E0650000}"/>
    <cellStyle name="Обычный 54 2 10 2 3 2" xfId="26121" xr:uid="{00000000-0005-0000-0000-0000E1650000}"/>
    <cellStyle name="Обычный 54 2 10 2 3 2 2" xfId="26122" xr:uid="{00000000-0005-0000-0000-0000E2650000}"/>
    <cellStyle name="Обычный 54 2 10 2 3 3" xfId="26123" xr:uid="{00000000-0005-0000-0000-0000E3650000}"/>
    <cellStyle name="Обычный 54 2 10 2 4" xfId="26124" xr:uid="{00000000-0005-0000-0000-0000E4650000}"/>
    <cellStyle name="Обычный 54 2 10 2 4 2" xfId="26125" xr:uid="{00000000-0005-0000-0000-0000E5650000}"/>
    <cellStyle name="Обычный 54 2 10 2 4 2 2" xfId="26126" xr:uid="{00000000-0005-0000-0000-0000E6650000}"/>
    <cellStyle name="Обычный 54 2 10 2 4 3" xfId="26127" xr:uid="{00000000-0005-0000-0000-0000E7650000}"/>
    <cellStyle name="Обычный 54 2 10 2 5" xfId="26128" xr:uid="{00000000-0005-0000-0000-0000E8650000}"/>
    <cellStyle name="Обычный 54 2 10 2 5 2" xfId="26129" xr:uid="{00000000-0005-0000-0000-0000E9650000}"/>
    <cellStyle name="Обычный 54 2 10 2 6" xfId="26130" xr:uid="{00000000-0005-0000-0000-0000EA650000}"/>
    <cellStyle name="Обычный 54 2 10 3" xfId="26131" xr:uid="{00000000-0005-0000-0000-0000EB650000}"/>
    <cellStyle name="Обычный 54 2 10 3 2" xfId="26132" xr:uid="{00000000-0005-0000-0000-0000EC650000}"/>
    <cellStyle name="Обычный 54 2 10 3 2 2" xfId="26133" xr:uid="{00000000-0005-0000-0000-0000ED650000}"/>
    <cellStyle name="Обычный 54 2 10 3 2 2 2" xfId="26134" xr:uid="{00000000-0005-0000-0000-0000EE650000}"/>
    <cellStyle name="Обычный 54 2 10 3 2 3" xfId="26135" xr:uid="{00000000-0005-0000-0000-0000EF650000}"/>
    <cellStyle name="Обычный 54 2 10 3 3" xfId="26136" xr:uid="{00000000-0005-0000-0000-0000F0650000}"/>
    <cellStyle name="Обычный 54 2 10 3 3 2" xfId="26137" xr:uid="{00000000-0005-0000-0000-0000F1650000}"/>
    <cellStyle name="Обычный 54 2 10 3 4" xfId="26138" xr:uid="{00000000-0005-0000-0000-0000F2650000}"/>
    <cellStyle name="Обычный 54 2 10 4" xfId="26139" xr:uid="{00000000-0005-0000-0000-0000F3650000}"/>
    <cellStyle name="Обычный 54 2 10 4 2" xfId="26140" xr:uid="{00000000-0005-0000-0000-0000F4650000}"/>
    <cellStyle name="Обычный 54 2 10 4 2 2" xfId="26141" xr:uid="{00000000-0005-0000-0000-0000F5650000}"/>
    <cellStyle name="Обычный 54 2 10 4 3" xfId="26142" xr:uid="{00000000-0005-0000-0000-0000F6650000}"/>
    <cellStyle name="Обычный 54 2 10 5" xfId="26143" xr:uid="{00000000-0005-0000-0000-0000F7650000}"/>
    <cellStyle name="Обычный 54 2 10 5 2" xfId="26144" xr:uid="{00000000-0005-0000-0000-0000F8650000}"/>
    <cellStyle name="Обычный 54 2 10 5 2 2" xfId="26145" xr:uid="{00000000-0005-0000-0000-0000F9650000}"/>
    <cellStyle name="Обычный 54 2 10 5 3" xfId="26146" xr:uid="{00000000-0005-0000-0000-0000FA650000}"/>
    <cellStyle name="Обычный 54 2 10 6" xfId="26147" xr:uid="{00000000-0005-0000-0000-0000FB650000}"/>
    <cellStyle name="Обычный 54 2 10 6 2" xfId="26148" xr:uid="{00000000-0005-0000-0000-0000FC650000}"/>
    <cellStyle name="Обычный 54 2 10 7" xfId="26149" xr:uid="{00000000-0005-0000-0000-0000FD650000}"/>
    <cellStyle name="Обычный 54 2 11" xfId="26150" xr:uid="{00000000-0005-0000-0000-0000FE650000}"/>
    <cellStyle name="Обычный 54 2 11 2" xfId="26151" xr:uid="{00000000-0005-0000-0000-0000FF650000}"/>
    <cellStyle name="Обычный 54 2 11 2 2" xfId="26152" xr:uid="{00000000-0005-0000-0000-000000660000}"/>
    <cellStyle name="Обычный 54 2 11 2 2 2" xfId="26153" xr:uid="{00000000-0005-0000-0000-000001660000}"/>
    <cellStyle name="Обычный 54 2 11 2 2 2 2" xfId="26154" xr:uid="{00000000-0005-0000-0000-000002660000}"/>
    <cellStyle name="Обычный 54 2 11 2 2 2 2 2" xfId="26155" xr:uid="{00000000-0005-0000-0000-000003660000}"/>
    <cellStyle name="Обычный 54 2 11 2 2 2 3" xfId="26156" xr:uid="{00000000-0005-0000-0000-000004660000}"/>
    <cellStyle name="Обычный 54 2 11 2 2 3" xfId="26157" xr:uid="{00000000-0005-0000-0000-000005660000}"/>
    <cellStyle name="Обычный 54 2 11 2 2 3 2" xfId="26158" xr:uid="{00000000-0005-0000-0000-000006660000}"/>
    <cellStyle name="Обычный 54 2 11 2 2 4" xfId="26159" xr:uid="{00000000-0005-0000-0000-000007660000}"/>
    <cellStyle name="Обычный 54 2 11 2 3" xfId="26160" xr:uid="{00000000-0005-0000-0000-000008660000}"/>
    <cellStyle name="Обычный 54 2 11 2 3 2" xfId="26161" xr:uid="{00000000-0005-0000-0000-000009660000}"/>
    <cellStyle name="Обычный 54 2 11 2 3 2 2" xfId="26162" xr:uid="{00000000-0005-0000-0000-00000A660000}"/>
    <cellStyle name="Обычный 54 2 11 2 3 3" xfId="26163" xr:uid="{00000000-0005-0000-0000-00000B660000}"/>
    <cellStyle name="Обычный 54 2 11 2 4" xfId="26164" xr:uid="{00000000-0005-0000-0000-00000C660000}"/>
    <cellStyle name="Обычный 54 2 11 2 4 2" xfId="26165" xr:uid="{00000000-0005-0000-0000-00000D660000}"/>
    <cellStyle name="Обычный 54 2 11 2 4 2 2" xfId="26166" xr:uid="{00000000-0005-0000-0000-00000E660000}"/>
    <cellStyle name="Обычный 54 2 11 2 4 3" xfId="26167" xr:uid="{00000000-0005-0000-0000-00000F660000}"/>
    <cellStyle name="Обычный 54 2 11 2 5" xfId="26168" xr:uid="{00000000-0005-0000-0000-000010660000}"/>
    <cellStyle name="Обычный 54 2 11 2 5 2" xfId="26169" xr:uid="{00000000-0005-0000-0000-000011660000}"/>
    <cellStyle name="Обычный 54 2 11 2 6" xfId="26170" xr:uid="{00000000-0005-0000-0000-000012660000}"/>
    <cellStyle name="Обычный 54 2 11 3" xfId="26171" xr:uid="{00000000-0005-0000-0000-000013660000}"/>
    <cellStyle name="Обычный 54 2 11 3 2" xfId="26172" xr:uid="{00000000-0005-0000-0000-000014660000}"/>
    <cellStyle name="Обычный 54 2 11 3 2 2" xfId="26173" xr:uid="{00000000-0005-0000-0000-000015660000}"/>
    <cellStyle name="Обычный 54 2 11 3 2 2 2" xfId="26174" xr:uid="{00000000-0005-0000-0000-000016660000}"/>
    <cellStyle name="Обычный 54 2 11 3 2 3" xfId="26175" xr:uid="{00000000-0005-0000-0000-000017660000}"/>
    <cellStyle name="Обычный 54 2 11 3 3" xfId="26176" xr:uid="{00000000-0005-0000-0000-000018660000}"/>
    <cellStyle name="Обычный 54 2 11 3 3 2" xfId="26177" xr:uid="{00000000-0005-0000-0000-000019660000}"/>
    <cellStyle name="Обычный 54 2 11 3 4" xfId="26178" xr:uid="{00000000-0005-0000-0000-00001A660000}"/>
    <cellStyle name="Обычный 54 2 11 4" xfId="26179" xr:uid="{00000000-0005-0000-0000-00001B660000}"/>
    <cellStyle name="Обычный 54 2 11 4 2" xfId="26180" xr:uid="{00000000-0005-0000-0000-00001C660000}"/>
    <cellStyle name="Обычный 54 2 11 4 2 2" xfId="26181" xr:uid="{00000000-0005-0000-0000-00001D660000}"/>
    <cellStyle name="Обычный 54 2 11 4 3" xfId="26182" xr:uid="{00000000-0005-0000-0000-00001E660000}"/>
    <cellStyle name="Обычный 54 2 11 5" xfId="26183" xr:uid="{00000000-0005-0000-0000-00001F660000}"/>
    <cellStyle name="Обычный 54 2 11 5 2" xfId="26184" xr:uid="{00000000-0005-0000-0000-000020660000}"/>
    <cellStyle name="Обычный 54 2 11 5 2 2" xfId="26185" xr:uid="{00000000-0005-0000-0000-000021660000}"/>
    <cellStyle name="Обычный 54 2 11 5 3" xfId="26186" xr:uid="{00000000-0005-0000-0000-000022660000}"/>
    <cellStyle name="Обычный 54 2 11 6" xfId="26187" xr:uid="{00000000-0005-0000-0000-000023660000}"/>
    <cellStyle name="Обычный 54 2 11 6 2" xfId="26188" xr:uid="{00000000-0005-0000-0000-000024660000}"/>
    <cellStyle name="Обычный 54 2 11 7" xfId="26189" xr:uid="{00000000-0005-0000-0000-000025660000}"/>
    <cellStyle name="Обычный 54 2 12" xfId="26190" xr:uid="{00000000-0005-0000-0000-000026660000}"/>
    <cellStyle name="Обычный 54 2 12 2" xfId="26191" xr:uid="{00000000-0005-0000-0000-000027660000}"/>
    <cellStyle name="Обычный 54 2 12 2 2" xfId="26192" xr:uid="{00000000-0005-0000-0000-000028660000}"/>
    <cellStyle name="Обычный 54 2 12 2 2 2" xfId="26193" xr:uid="{00000000-0005-0000-0000-000029660000}"/>
    <cellStyle name="Обычный 54 2 12 2 2 2 2" xfId="26194" xr:uid="{00000000-0005-0000-0000-00002A660000}"/>
    <cellStyle name="Обычный 54 2 12 2 2 2 2 2" xfId="26195" xr:uid="{00000000-0005-0000-0000-00002B660000}"/>
    <cellStyle name="Обычный 54 2 12 2 2 2 3" xfId="26196" xr:uid="{00000000-0005-0000-0000-00002C660000}"/>
    <cellStyle name="Обычный 54 2 12 2 2 3" xfId="26197" xr:uid="{00000000-0005-0000-0000-00002D660000}"/>
    <cellStyle name="Обычный 54 2 12 2 2 3 2" xfId="26198" xr:uid="{00000000-0005-0000-0000-00002E660000}"/>
    <cellStyle name="Обычный 54 2 12 2 2 4" xfId="26199" xr:uid="{00000000-0005-0000-0000-00002F660000}"/>
    <cellStyle name="Обычный 54 2 12 2 3" xfId="26200" xr:uid="{00000000-0005-0000-0000-000030660000}"/>
    <cellStyle name="Обычный 54 2 12 2 3 2" xfId="26201" xr:uid="{00000000-0005-0000-0000-000031660000}"/>
    <cellStyle name="Обычный 54 2 12 2 3 2 2" xfId="26202" xr:uid="{00000000-0005-0000-0000-000032660000}"/>
    <cellStyle name="Обычный 54 2 12 2 3 3" xfId="26203" xr:uid="{00000000-0005-0000-0000-000033660000}"/>
    <cellStyle name="Обычный 54 2 12 2 4" xfId="26204" xr:uid="{00000000-0005-0000-0000-000034660000}"/>
    <cellStyle name="Обычный 54 2 12 2 4 2" xfId="26205" xr:uid="{00000000-0005-0000-0000-000035660000}"/>
    <cellStyle name="Обычный 54 2 12 2 4 2 2" xfId="26206" xr:uid="{00000000-0005-0000-0000-000036660000}"/>
    <cellStyle name="Обычный 54 2 12 2 4 3" xfId="26207" xr:uid="{00000000-0005-0000-0000-000037660000}"/>
    <cellStyle name="Обычный 54 2 12 2 5" xfId="26208" xr:uid="{00000000-0005-0000-0000-000038660000}"/>
    <cellStyle name="Обычный 54 2 12 2 5 2" xfId="26209" xr:uid="{00000000-0005-0000-0000-000039660000}"/>
    <cellStyle name="Обычный 54 2 12 2 6" xfId="26210" xr:uid="{00000000-0005-0000-0000-00003A660000}"/>
    <cellStyle name="Обычный 54 2 12 3" xfId="26211" xr:uid="{00000000-0005-0000-0000-00003B660000}"/>
    <cellStyle name="Обычный 54 2 12 3 2" xfId="26212" xr:uid="{00000000-0005-0000-0000-00003C660000}"/>
    <cellStyle name="Обычный 54 2 12 3 2 2" xfId="26213" xr:uid="{00000000-0005-0000-0000-00003D660000}"/>
    <cellStyle name="Обычный 54 2 12 3 2 2 2" xfId="26214" xr:uid="{00000000-0005-0000-0000-00003E660000}"/>
    <cellStyle name="Обычный 54 2 12 3 2 3" xfId="26215" xr:uid="{00000000-0005-0000-0000-00003F660000}"/>
    <cellStyle name="Обычный 54 2 12 3 3" xfId="26216" xr:uid="{00000000-0005-0000-0000-000040660000}"/>
    <cellStyle name="Обычный 54 2 12 3 3 2" xfId="26217" xr:uid="{00000000-0005-0000-0000-000041660000}"/>
    <cellStyle name="Обычный 54 2 12 3 4" xfId="26218" xr:uid="{00000000-0005-0000-0000-000042660000}"/>
    <cellStyle name="Обычный 54 2 12 4" xfId="26219" xr:uid="{00000000-0005-0000-0000-000043660000}"/>
    <cellStyle name="Обычный 54 2 12 4 2" xfId="26220" xr:uid="{00000000-0005-0000-0000-000044660000}"/>
    <cellStyle name="Обычный 54 2 12 4 2 2" xfId="26221" xr:uid="{00000000-0005-0000-0000-000045660000}"/>
    <cellStyle name="Обычный 54 2 12 4 3" xfId="26222" xr:uid="{00000000-0005-0000-0000-000046660000}"/>
    <cellStyle name="Обычный 54 2 12 5" xfId="26223" xr:uid="{00000000-0005-0000-0000-000047660000}"/>
    <cellStyle name="Обычный 54 2 12 5 2" xfId="26224" xr:uid="{00000000-0005-0000-0000-000048660000}"/>
    <cellStyle name="Обычный 54 2 12 5 2 2" xfId="26225" xr:uid="{00000000-0005-0000-0000-000049660000}"/>
    <cellStyle name="Обычный 54 2 12 5 3" xfId="26226" xr:uid="{00000000-0005-0000-0000-00004A660000}"/>
    <cellStyle name="Обычный 54 2 12 6" xfId="26227" xr:uid="{00000000-0005-0000-0000-00004B660000}"/>
    <cellStyle name="Обычный 54 2 12 6 2" xfId="26228" xr:uid="{00000000-0005-0000-0000-00004C660000}"/>
    <cellStyle name="Обычный 54 2 12 7" xfId="26229" xr:uid="{00000000-0005-0000-0000-00004D660000}"/>
    <cellStyle name="Обычный 54 2 13" xfId="26230" xr:uid="{00000000-0005-0000-0000-00004E660000}"/>
    <cellStyle name="Обычный 54 2 13 2" xfId="26231" xr:uid="{00000000-0005-0000-0000-00004F660000}"/>
    <cellStyle name="Обычный 54 2 13 2 2" xfId="26232" xr:uid="{00000000-0005-0000-0000-000050660000}"/>
    <cellStyle name="Обычный 54 2 13 2 2 2" xfId="26233" xr:uid="{00000000-0005-0000-0000-000051660000}"/>
    <cellStyle name="Обычный 54 2 13 2 2 2 2" xfId="26234" xr:uid="{00000000-0005-0000-0000-000052660000}"/>
    <cellStyle name="Обычный 54 2 13 2 2 2 2 2" xfId="26235" xr:uid="{00000000-0005-0000-0000-000053660000}"/>
    <cellStyle name="Обычный 54 2 13 2 2 2 3" xfId="26236" xr:uid="{00000000-0005-0000-0000-000054660000}"/>
    <cellStyle name="Обычный 54 2 13 2 2 3" xfId="26237" xr:uid="{00000000-0005-0000-0000-000055660000}"/>
    <cellStyle name="Обычный 54 2 13 2 2 3 2" xfId="26238" xr:uid="{00000000-0005-0000-0000-000056660000}"/>
    <cellStyle name="Обычный 54 2 13 2 2 4" xfId="26239" xr:uid="{00000000-0005-0000-0000-000057660000}"/>
    <cellStyle name="Обычный 54 2 13 2 3" xfId="26240" xr:uid="{00000000-0005-0000-0000-000058660000}"/>
    <cellStyle name="Обычный 54 2 13 2 3 2" xfId="26241" xr:uid="{00000000-0005-0000-0000-000059660000}"/>
    <cellStyle name="Обычный 54 2 13 2 3 2 2" xfId="26242" xr:uid="{00000000-0005-0000-0000-00005A660000}"/>
    <cellStyle name="Обычный 54 2 13 2 3 3" xfId="26243" xr:uid="{00000000-0005-0000-0000-00005B660000}"/>
    <cellStyle name="Обычный 54 2 13 2 4" xfId="26244" xr:uid="{00000000-0005-0000-0000-00005C660000}"/>
    <cellStyle name="Обычный 54 2 13 2 4 2" xfId="26245" xr:uid="{00000000-0005-0000-0000-00005D660000}"/>
    <cellStyle name="Обычный 54 2 13 2 4 2 2" xfId="26246" xr:uid="{00000000-0005-0000-0000-00005E660000}"/>
    <cellStyle name="Обычный 54 2 13 2 4 3" xfId="26247" xr:uid="{00000000-0005-0000-0000-00005F660000}"/>
    <cellStyle name="Обычный 54 2 13 2 5" xfId="26248" xr:uid="{00000000-0005-0000-0000-000060660000}"/>
    <cellStyle name="Обычный 54 2 13 2 5 2" xfId="26249" xr:uid="{00000000-0005-0000-0000-000061660000}"/>
    <cellStyle name="Обычный 54 2 13 2 6" xfId="26250" xr:uid="{00000000-0005-0000-0000-000062660000}"/>
    <cellStyle name="Обычный 54 2 13 3" xfId="26251" xr:uid="{00000000-0005-0000-0000-000063660000}"/>
    <cellStyle name="Обычный 54 2 13 3 2" xfId="26252" xr:uid="{00000000-0005-0000-0000-000064660000}"/>
    <cellStyle name="Обычный 54 2 13 3 2 2" xfId="26253" xr:uid="{00000000-0005-0000-0000-000065660000}"/>
    <cellStyle name="Обычный 54 2 13 3 2 2 2" xfId="26254" xr:uid="{00000000-0005-0000-0000-000066660000}"/>
    <cellStyle name="Обычный 54 2 13 3 2 3" xfId="26255" xr:uid="{00000000-0005-0000-0000-000067660000}"/>
    <cellStyle name="Обычный 54 2 13 3 3" xfId="26256" xr:uid="{00000000-0005-0000-0000-000068660000}"/>
    <cellStyle name="Обычный 54 2 13 3 3 2" xfId="26257" xr:uid="{00000000-0005-0000-0000-000069660000}"/>
    <cellStyle name="Обычный 54 2 13 3 4" xfId="26258" xr:uid="{00000000-0005-0000-0000-00006A660000}"/>
    <cellStyle name="Обычный 54 2 13 4" xfId="26259" xr:uid="{00000000-0005-0000-0000-00006B660000}"/>
    <cellStyle name="Обычный 54 2 13 4 2" xfId="26260" xr:uid="{00000000-0005-0000-0000-00006C660000}"/>
    <cellStyle name="Обычный 54 2 13 4 2 2" xfId="26261" xr:uid="{00000000-0005-0000-0000-00006D660000}"/>
    <cellStyle name="Обычный 54 2 13 4 3" xfId="26262" xr:uid="{00000000-0005-0000-0000-00006E660000}"/>
    <cellStyle name="Обычный 54 2 13 5" xfId="26263" xr:uid="{00000000-0005-0000-0000-00006F660000}"/>
    <cellStyle name="Обычный 54 2 13 5 2" xfId="26264" xr:uid="{00000000-0005-0000-0000-000070660000}"/>
    <cellStyle name="Обычный 54 2 13 5 2 2" xfId="26265" xr:uid="{00000000-0005-0000-0000-000071660000}"/>
    <cellStyle name="Обычный 54 2 13 5 3" xfId="26266" xr:uid="{00000000-0005-0000-0000-000072660000}"/>
    <cellStyle name="Обычный 54 2 13 6" xfId="26267" xr:uid="{00000000-0005-0000-0000-000073660000}"/>
    <cellStyle name="Обычный 54 2 13 6 2" xfId="26268" xr:uid="{00000000-0005-0000-0000-000074660000}"/>
    <cellStyle name="Обычный 54 2 13 7" xfId="26269" xr:uid="{00000000-0005-0000-0000-000075660000}"/>
    <cellStyle name="Обычный 54 2 14" xfId="26270" xr:uid="{00000000-0005-0000-0000-000076660000}"/>
    <cellStyle name="Обычный 54 2 14 2" xfId="26271" xr:uid="{00000000-0005-0000-0000-000077660000}"/>
    <cellStyle name="Обычный 54 2 14 2 2" xfId="26272" xr:uid="{00000000-0005-0000-0000-000078660000}"/>
    <cellStyle name="Обычный 54 2 14 2 2 2" xfId="26273" xr:uid="{00000000-0005-0000-0000-000079660000}"/>
    <cellStyle name="Обычный 54 2 14 2 2 2 2" xfId="26274" xr:uid="{00000000-0005-0000-0000-00007A660000}"/>
    <cellStyle name="Обычный 54 2 14 2 2 3" xfId="26275" xr:uid="{00000000-0005-0000-0000-00007B660000}"/>
    <cellStyle name="Обычный 54 2 14 2 3" xfId="26276" xr:uid="{00000000-0005-0000-0000-00007C660000}"/>
    <cellStyle name="Обычный 54 2 14 2 3 2" xfId="26277" xr:uid="{00000000-0005-0000-0000-00007D660000}"/>
    <cellStyle name="Обычный 54 2 14 2 3 2 2" xfId="26278" xr:uid="{00000000-0005-0000-0000-00007E660000}"/>
    <cellStyle name="Обычный 54 2 14 2 3 3" xfId="26279" xr:uid="{00000000-0005-0000-0000-00007F660000}"/>
    <cellStyle name="Обычный 54 2 14 2 4" xfId="26280" xr:uid="{00000000-0005-0000-0000-000080660000}"/>
    <cellStyle name="Обычный 54 2 14 2 4 2" xfId="26281" xr:uid="{00000000-0005-0000-0000-000081660000}"/>
    <cellStyle name="Обычный 54 2 14 2 5" xfId="26282" xr:uid="{00000000-0005-0000-0000-000082660000}"/>
    <cellStyle name="Обычный 54 2 14 3" xfId="26283" xr:uid="{00000000-0005-0000-0000-000083660000}"/>
    <cellStyle name="Обычный 54 2 14 3 2" xfId="26284" xr:uid="{00000000-0005-0000-0000-000084660000}"/>
    <cellStyle name="Обычный 54 2 14 3 2 2" xfId="26285" xr:uid="{00000000-0005-0000-0000-000085660000}"/>
    <cellStyle name="Обычный 54 2 14 3 2 2 2" xfId="26286" xr:uid="{00000000-0005-0000-0000-000086660000}"/>
    <cellStyle name="Обычный 54 2 14 3 2 3" xfId="26287" xr:uid="{00000000-0005-0000-0000-000087660000}"/>
    <cellStyle name="Обычный 54 2 14 3 3" xfId="26288" xr:uid="{00000000-0005-0000-0000-000088660000}"/>
    <cellStyle name="Обычный 54 2 14 3 3 2" xfId="26289" xr:uid="{00000000-0005-0000-0000-000089660000}"/>
    <cellStyle name="Обычный 54 2 14 3 4" xfId="26290" xr:uid="{00000000-0005-0000-0000-00008A660000}"/>
    <cellStyle name="Обычный 54 2 14 4" xfId="26291" xr:uid="{00000000-0005-0000-0000-00008B660000}"/>
    <cellStyle name="Обычный 54 2 14 4 2" xfId="26292" xr:uid="{00000000-0005-0000-0000-00008C660000}"/>
    <cellStyle name="Обычный 54 2 14 4 2 2" xfId="26293" xr:uid="{00000000-0005-0000-0000-00008D660000}"/>
    <cellStyle name="Обычный 54 2 14 4 3" xfId="26294" xr:uid="{00000000-0005-0000-0000-00008E660000}"/>
    <cellStyle name="Обычный 54 2 14 5" xfId="26295" xr:uid="{00000000-0005-0000-0000-00008F660000}"/>
    <cellStyle name="Обычный 54 2 14 5 2" xfId="26296" xr:uid="{00000000-0005-0000-0000-000090660000}"/>
    <cellStyle name="Обычный 54 2 14 5 2 2" xfId="26297" xr:uid="{00000000-0005-0000-0000-000091660000}"/>
    <cellStyle name="Обычный 54 2 14 5 3" xfId="26298" xr:uid="{00000000-0005-0000-0000-000092660000}"/>
    <cellStyle name="Обычный 54 2 14 6" xfId="26299" xr:uid="{00000000-0005-0000-0000-000093660000}"/>
    <cellStyle name="Обычный 54 2 14 6 2" xfId="26300" xr:uid="{00000000-0005-0000-0000-000094660000}"/>
    <cellStyle name="Обычный 54 2 14 7" xfId="26301" xr:uid="{00000000-0005-0000-0000-000095660000}"/>
    <cellStyle name="Обычный 54 2 15" xfId="26302" xr:uid="{00000000-0005-0000-0000-000096660000}"/>
    <cellStyle name="Обычный 54 2 15 2" xfId="26303" xr:uid="{00000000-0005-0000-0000-000097660000}"/>
    <cellStyle name="Обычный 54 2 15 2 2" xfId="26304" xr:uid="{00000000-0005-0000-0000-000098660000}"/>
    <cellStyle name="Обычный 54 2 15 2 2 2" xfId="26305" xr:uid="{00000000-0005-0000-0000-000099660000}"/>
    <cellStyle name="Обычный 54 2 15 2 3" xfId="26306" xr:uid="{00000000-0005-0000-0000-00009A660000}"/>
    <cellStyle name="Обычный 54 2 15 3" xfId="26307" xr:uid="{00000000-0005-0000-0000-00009B660000}"/>
    <cellStyle name="Обычный 54 2 15 3 2" xfId="26308" xr:uid="{00000000-0005-0000-0000-00009C660000}"/>
    <cellStyle name="Обычный 54 2 15 3 2 2" xfId="26309" xr:uid="{00000000-0005-0000-0000-00009D660000}"/>
    <cellStyle name="Обычный 54 2 15 3 3" xfId="26310" xr:uid="{00000000-0005-0000-0000-00009E660000}"/>
    <cellStyle name="Обычный 54 2 15 4" xfId="26311" xr:uid="{00000000-0005-0000-0000-00009F660000}"/>
    <cellStyle name="Обычный 54 2 15 4 2" xfId="26312" xr:uid="{00000000-0005-0000-0000-0000A0660000}"/>
    <cellStyle name="Обычный 54 2 15 5" xfId="26313" xr:uid="{00000000-0005-0000-0000-0000A1660000}"/>
    <cellStyle name="Обычный 54 2 16" xfId="26314" xr:uid="{00000000-0005-0000-0000-0000A2660000}"/>
    <cellStyle name="Обычный 54 2 16 2" xfId="26315" xr:uid="{00000000-0005-0000-0000-0000A3660000}"/>
    <cellStyle name="Обычный 54 2 16 2 2" xfId="26316" xr:uid="{00000000-0005-0000-0000-0000A4660000}"/>
    <cellStyle name="Обычный 54 2 16 2 2 2" xfId="26317" xr:uid="{00000000-0005-0000-0000-0000A5660000}"/>
    <cellStyle name="Обычный 54 2 16 2 3" xfId="26318" xr:uid="{00000000-0005-0000-0000-0000A6660000}"/>
    <cellStyle name="Обычный 54 2 16 3" xfId="26319" xr:uid="{00000000-0005-0000-0000-0000A7660000}"/>
    <cellStyle name="Обычный 54 2 16 3 2" xfId="26320" xr:uid="{00000000-0005-0000-0000-0000A8660000}"/>
    <cellStyle name="Обычный 54 2 16 4" xfId="26321" xr:uid="{00000000-0005-0000-0000-0000A9660000}"/>
    <cellStyle name="Обычный 54 2 17" xfId="26322" xr:uid="{00000000-0005-0000-0000-0000AA660000}"/>
    <cellStyle name="Обычный 54 2 17 2" xfId="26323" xr:uid="{00000000-0005-0000-0000-0000AB660000}"/>
    <cellStyle name="Обычный 54 2 17 2 2" xfId="26324" xr:uid="{00000000-0005-0000-0000-0000AC660000}"/>
    <cellStyle name="Обычный 54 2 17 3" xfId="26325" xr:uid="{00000000-0005-0000-0000-0000AD660000}"/>
    <cellStyle name="Обычный 54 2 18" xfId="26326" xr:uid="{00000000-0005-0000-0000-0000AE660000}"/>
    <cellStyle name="Обычный 54 2 18 2" xfId="26327" xr:uid="{00000000-0005-0000-0000-0000AF660000}"/>
    <cellStyle name="Обычный 54 2 18 2 2" xfId="26328" xr:uid="{00000000-0005-0000-0000-0000B0660000}"/>
    <cellStyle name="Обычный 54 2 18 3" xfId="26329" xr:uid="{00000000-0005-0000-0000-0000B1660000}"/>
    <cellStyle name="Обычный 54 2 19" xfId="26330" xr:uid="{00000000-0005-0000-0000-0000B2660000}"/>
    <cellStyle name="Обычный 54 2 19 2" xfId="26331" xr:uid="{00000000-0005-0000-0000-0000B3660000}"/>
    <cellStyle name="Обычный 54 2 2" xfId="26332" xr:uid="{00000000-0005-0000-0000-0000B4660000}"/>
    <cellStyle name="Обычный 54 2 2 2" xfId="26333" xr:uid="{00000000-0005-0000-0000-0000B5660000}"/>
    <cellStyle name="Обычный 54 2 2 2 2" xfId="26334" xr:uid="{00000000-0005-0000-0000-0000B6660000}"/>
    <cellStyle name="Обычный 54 2 2 2 2 2" xfId="26335" xr:uid="{00000000-0005-0000-0000-0000B7660000}"/>
    <cellStyle name="Обычный 54 2 2 2 2 2 2" xfId="26336" xr:uid="{00000000-0005-0000-0000-0000B8660000}"/>
    <cellStyle name="Обычный 54 2 2 2 2 2 2 2" xfId="26337" xr:uid="{00000000-0005-0000-0000-0000B9660000}"/>
    <cellStyle name="Обычный 54 2 2 2 2 2 3" xfId="26338" xr:uid="{00000000-0005-0000-0000-0000BA660000}"/>
    <cellStyle name="Обычный 54 2 2 2 2 3" xfId="26339" xr:uid="{00000000-0005-0000-0000-0000BB660000}"/>
    <cellStyle name="Обычный 54 2 2 2 2 3 2" xfId="26340" xr:uid="{00000000-0005-0000-0000-0000BC660000}"/>
    <cellStyle name="Обычный 54 2 2 2 2 3 2 2" xfId="26341" xr:uid="{00000000-0005-0000-0000-0000BD660000}"/>
    <cellStyle name="Обычный 54 2 2 2 2 3 3" xfId="26342" xr:uid="{00000000-0005-0000-0000-0000BE660000}"/>
    <cellStyle name="Обычный 54 2 2 2 2 4" xfId="26343" xr:uid="{00000000-0005-0000-0000-0000BF660000}"/>
    <cellStyle name="Обычный 54 2 2 2 2 4 2" xfId="26344" xr:uid="{00000000-0005-0000-0000-0000C0660000}"/>
    <cellStyle name="Обычный 54 2 2 2 2 5" xfId="26345" xr:uid="{00000000-0005-0000-0000-0000C1660000}"/>
    <cellStyle name="Обычный 54 2 2 2 3" xfId="26346" xr:uid="{00000000-0005-0000-0000-0000C2660000}"/>
    <cellStyle name="Обычный 54 2 2 2 3 2" xfId="26347" xr:uid="{00000000-0005-0000-0000-0000C3660000}"/>
    <cellStyle name="Обычный 54 2 2 2 3 2 2" xfId="26348" xr:uid="{00000000-0005-0000-0000-0000C4660000}"/>
    <cellStyle name="Обычный 54 2 2 2 3 2 2 2" xfId="26349" xr:uid="{00000000-0005-0000-0000-0000C5660000}"/>
    <cellStyle name="Обычный 54 2 2 2 3 2 3" xfId="26350" xr:uid="{00000000-0005-0000-0000-0000C6660000}"/>
    <cellStyle name="Обычный 54 2 2 2 3 3" xfId="26351" xr:uid="{00000000-0005-0000-0000-0000C7660000}"/>
    <cellStyle name="Обычный 54 2 2 2 3 3 2" xfId="26352" xr:uid="{00000000-0005-0000-0000-0000C8660000}"/>
    <cellStyle name="Обычный 54 2 2 2 3 4" xfId="26353" xr:uid="{00000000-0005-0000-0000-0000C9660000}"/>
    <cellStyle name="Обычный 54 2 2 2 4" xfId="26354" xr:uid="{00000000-0005-0000-0000-0000CA660000}"/>
    <cellStyle name="Обычный 54 2 2 2 4 2" xfId="26355" xr:uid="{00000000-0005-0000-0000-0000CB660000}"/>
    <cellStyle name="Обычный 54 2 2 2 4 2 2" xfId="26356" xr:uid="{00000000-0005-0000-0000-0000CC660000}"/>
    <cellStyle name="Обычный 54 2 2 2 4 3" xfId="26357" xr:uid="{00000000-0005-0000-0000-0000CD660000}"/>
    <cellStyle name="Обычный 54 2 2 2 5" xfId="26358" xr:uid="{00000000-0005-0000-0000-0000CE660000}"/>
    <cellStyle name="Обычный 54 2 2 2 5 2" xfId="26359" xr:uid="{00000000-0005-0000-0000-0000CF660000}"/>
    <cellStyle name="Обычный 54 2 2 2 5 2 2" xfId="26360" xr:uid="{00000000-0005-0000-0000-0000D0660000}"/>
    <cellStyle name="Обычный 54 2 2 2 5 3" xfId="26361" xr:uid="{00000000-0005-0000-0000-0000D1660000}"/>
    <cellStyle name="Обычный 54 2 2 2 6" xfId="26362" xr:uid="{00000000-0005-0000-0000-0000D2660000}"/>
    <cellStyle name="Обычный 54 2 2 2 6 2" xfId="26363" xr:uid="{00000000-0005-0000-0000-0000D3660000}"/>
    <cellStyle name="Обычный 54 2 2 2 7" xfId="26364" xr:uid="{00000000-0005-0000-0000-0000D4660000}"/>
    <cellStyle name="Обычный 54 2 2 3" xfId="26365" xr:uid="{00000000-0005-0000-0000-0000D5660000}"/>
    <cellStyle name="Обычный 54 2 2 3 2" xfId="26366" xr:uid="{00000000-0005-0000-0000-0000D6660000}"/>
    <cellStyle name="Обычный 54 2 2 3 2 2" xfId="26367" xr:uid="{00000000-0005-0000-0000-0000D7660000}"/>
    <cellStyle name="Обычный 54 2 2 3 2 2 2" xfId="26368" xr:uid="{00000000-0005-0000-0000-0000D8660000}"/>
    <cellStyle name="Обычный 54 2 2 3 2 3" xfId="26369" xr:uid="{00000000-0005-0000-0000-0000D9660000}"/>
    <cellStyle name="Обычный 54 2 2 3 3" xfId="26370" xr:uid="{00000000-0005-0000-0000-0000DA660000}"/>
    <cellStyle name="Обычный 54 2 2 3 3 2" xfId="26371" xr:uid="{00000000-0005-0000-0000-0000DB660000}"/>
    <cellStyle name="Обычный 54 2 2 3 3 2 2" xfId="26372" xr:uid="{00000000-0005-0000-0000-0000DC660000}"/>
    <cellStyle name="Обычный 54 2 2 3 3 3" xfId="26373" xr:uid="{00000000-0005-0000-0000-0000DD660000}"/>
    <cellStyle name="Обычный 54 2 2 3 4" xfId="26374" xr:uid="{00000000-0005-0000-0000-0000DE660000}"/>
    <cellStyle name="Обычный 54 2 2 3 4 2" xfId="26375" xr:uid="{00000000-0005-0000-0000-0000DF660000}"/>
    <cellStyle name="Обычный 54 2 2 3 5" xfId="26376" xr:uid="{00000000-0005-0000-0000-0000E0660000}"/>
    <cellStyle name="Обычный 54 2 2 4" xfId="26377" xr:uid="{00000000-0005-0000-0000-0000E1660000}"/>
    <cellStyle name="Обычный 54 2 2 4 2" xfId="26378" xr:uid="{00000000-0005-0000-0000-0000E2660000}"/>
    <cellStyle name="Обычный 54 2 2 4 2 2" xfId="26379" xr:uid="{00000000-0005-0000-0000-0000E3660000}"/>
    <cellStyle name="Обычный 54 2 2 4 2 2 2" xfId="26380" xr:uid="{00000000-0005-0000-0000-0000E4660000}"/>
    <cellStyle name="Обычный 54 2 2 4 2 3" xfId="26381" xr:uid="{00000000-0005-0000-0000-0000E5660000}"/>
    <cellStyle name="Обычный 54 2 2 4 3" xfId="26382" xr:uid="{00000000-0005-0000-0000-0000E6660000}"/>
    <cellStyle name="Обычный 54 2 2 4 3 2" xfId="26383" xr:uid="{00000000-0005-0000-0000-0000E7660000}"/>
    <cellStyle name="Обычный 54 2 2 4 4" xfId="26384" xr:uid="{00000000-0005-0000-0000-0000E8660000}"/>
    <cellStyle name="Обычный 54 2 2 5" xfId="26385" xr:uid="{00000000-0005-0000-0000-0000E9660000}"/>
    <cellStyle name="Обычный 54 2 2 5 2" xfId="26386" xr:uid="{00000000-0005-0000-0000-0000EA660000}"/>
    <cellStyle name="Обычный 54 2 2 5 2 2" xfId="26387" xr:uid="{00000000-0005-0000-0000-0000EB660000}"/>
    <cellStyle name="Обычный 54 2 2 5 3" xfId="26388" xr:uid="{00000000-0005-0000-0000-0000EC660000}"/>
    <cellStyle name="Обычный 54 2 2 6" xfId="26389" xr:uid="{00000000-0005-0000-0000-0000ED660000}"/>
    <cellStyle name="Обычный 54 2 2 6 2" xfId="26390" xr:uid="{00000000-0005-0000-0000-0000EE660000}"/>
    <cellStyle name="Обычный 54 2 2 6 2 2" xfId="26391" xr:uid="{00000000-0005-0000-0000-0000EF660000}"/>
    <cellStyle name="Обычный 54 2 2 6 3" xfId="26392" xr:uid="{00000000-0005-0000-0000-0000F0660000}"/>
    <cellStyle name="Обычный 54 2 2 7" xfId="26393" xr:uid="{00000000-0005-0000-0000-0000F1660000}"/>
    <cellStyle name="Обычный 54 2 2 7 2" xfId="26394" xr:uid="{00000000-0005-0000-0000-0000F2660000}"/>
    <cellStyle name="Обычный 54 2 2 8" xfId="26395" xr:uid="{00000000-0005-0000-0000-0000F3660000}"/>
    <cellStyle name="Обычный 54 2 20" xfId="26396" xr:uid="{00000000-0005-0000-0000-0000F4660000}"/>
    <cellStyle name="Обычный 54 2 3" xfId="26397" xr:uid="{00000000-0005-0000-0000-0000F5660000}"/>
    <cellStyle name="Обычный 54 2 3 2" xfId="26398" xr:uid="{00000000-0005-0000-0000-0000F6660000}"/>
    <cellStyle name="Обычный 54 2 3 2 2" xfId="26399" xr:uid="{00000000-0005-0000-0000-0000F7660000}"/>
    <cellStyle name="Обычный 54 2 3 2 2 2" xfId="26400" xr:uid="{00000000-0005-0000-0000-0000F8660000}"/>
    <cellStyle name="Обычный 54 2 3 2 2 2 2" xfId="26401" xr:uid="{00000000-0005-0000-0000-0000F9660000}"/>
    <cellStyle name="Обычный 54 2 3 2 2 2 2 2" xfId="26402" xr:uid="{00000000-0005-0000-0000-0000FA660000}"/>
    <cellStyle name="Обычный 54 2 3 2 2 2 3" xfId="26403" xr:uid="{00000000-0005-0000-0000-0000FB660000}"/>
    <cellStyle name="Обычный 54 2 3 2 2 3" xfId="26404" xr:uid="{00000000-0005-0000-0000-0000FC660000}"/>
    <cellStyle name="Обычный 54 2 3 2 2 3 2" xfId="26405" xr:uid="{00000000-0005-0000-0000-0000FD660000}"/>
    <cellStyle name="Обычный 54 2 3 2 2 3 2 2" xfId="26406" xr:uid="{00000000-0005-0000-0000-0000FE660000}"/>
    <cellStyle name="Обычный 54 2 3 2 2 3 3" xfId="26407" xr:uid="{00000000-0005-0000-0000-0000FF660000}"/>
    <cellStyle name="Обычный 54 2 3 2 2 4" xfId="26408" xr:uid="{00000000-0005-0000-0000-000000670000}"/>
    <cellStyle name="Обычный 54 2 3 2 2 4 2" xfId="26409" xr:uid="{00000000-0005-0000-0000-000001670000}"/>
    <cellStyle name="Обычный 54 2 3 2 2 5" xfId="26410" xr:uid="{00000000-0005-0000-0000-000002670000}"/>
    <cellStyle name="Обычный 54 2 3 2 3" xfId="26411" xr:uid="{00000000-0005-0000-0000-000003670000}"/>
    <cellStyle name="Обычный 54 2 3 2 3 2" xfId="26412" xr:uid="{00000000-0005-0000-0000-000004670000}"/>
    <cellStyle name="Обычный 54 2 3 2 3 2 2" xfId="26413" xr:uid="{00000000-0005-0000-0000-000005670000}"/>
    <cellStyle name="Обычный 54 2 3 2 3 2 2 2" xfId="26414" xr:uid="{00000000-0005-0000-0000-000006670000}"/>
    <cellStyle name="Обычный 54 2 3 2 3 2 3" xfId="26415" xr:uid="{00000000-0005-0000-0000-000007670000}"/>
    <cellStyle name="Обычный 54 2 3 2 3 3" xfId="26416" xr:uid="{00000000-0005-0000-0000-000008670000}"/>
    <cellStyle name="Обычный 54 2 3 2 3 3 2" xfId="26417" xr:uid="{00000000-0005-0000-0000-000009670000}"/>
    <cellStyle name="Обычный 54 2 3 2 3 4" xfId="26418" xr:uid="{00000000-0005-0000-0000-00000A670000}"/>
    <cellStyle name="Обычный 54 2 3 2 4" xfId="26419" xr:uid="{00000000-0005-0000-0000-00000B670000}"/>
    <cellStyle name="Обычный 54 2 3 2 4 2" xfId="26420" xr:uid="{00000000-0005-0000-0000-00000C670000}"/>
    <cellStyle name="Обычный 54 2 3 2 4 2 2" xfId="26421" xr:uid="{00000000-0005-0000-0000-00000D670000}"/>
    <cellStyle name="Обычный 54 2 3 2 4 3" xfId="26422" xr:uid="{00000000-0005-0000-0000-00000E670000}"/>
    <cellStyle name="Обычный 54 2 3 2 5" xfId="26423" xr:uid="{00000000-0005-0000-0000-00000F670000}"/>
    <cellStyle name="Обычный 54 2 3 2 5 2" xfId="26424" xr:uid="{00000000-0005-0000-0000-000010670000}"/>
    <cellStyle name="Обычный 54 2 3 2 5 2 2" xfId="26425" xr:uid="{00000000-0005-0000-0000-000011670000}"/>
    <cellStyle name="Обычный 54 2 3 2 5 3" xfId="26426" xr:uid="{00000000-0005-0000-0000-000012670000}"/>
    <cellStyle name="Обычный 54 2 3 2 6" xfId="26427" xr:uid="{00000000-0005-0000-0000-000013670000}"/>
    <cellStyle name="Обычный 54 2 3 2 6 2" xfId="26428" xr:uid="{00000000-0005-0000-0000-000014670000}"/>
    <cellStyle name="Обычный 54 2 3 2 7" xfId="26429" xr:uid="{00000000-0005-0000-0000-000015670000}"/>
    <cellStyle name="Обычный 54 2 3 3" xfId="26430" xr:uid="{00000000-0005-0000-0000-000016670000}"/>
    <cellStyle name="Обычный 54 2 3 3 2" xfId="26431" xr:uid="{00000000-0005-0000-0000-000017670000}"/>
    <cellStyle name="Обычный 54 2 3 3 2 2" xfId="26432" xr:uid="{00000000-0005-0000-0000-000018670000}"/>
    <cellStyle name="Обычный 54 2 3 3 2 2 2" xfId="26433" xr:uid="{00000000-0005-0000-0000-000019670000}"/>
    <cellStyle name="Обычный 54 2 3 3 2 3" xfId="26434" xr:uid="{00000000-0005-0000-0000-00001A670000}"/>
    <cellStyle name="Обычный 54 2 3 3 3" xfId="26435" xr:uid="{00000000-0005-0000-0000-00001B670000}"/>
    <cellStyle name="Обычный 54 2 3 3 3 2" xfId="26436" xr:uid="{00000000-0005-0000-0000-00001C670000}"/>
    <cellStyle name="Обычный 54 2 3 3 3 2 2" xfId="26437" xr:uid="{00000000-0005-0000-0000-00001D670000}"/>
    <cellStyle name="Обычный 54 2 3 3 3 3" xfId="26438" xr:uid="{00000000-0005-0000-0000-00001E670000}"/>
    <cellStyle name="Обычный 54 2 3 3 4" xfId="26439" xr:uid="{00000000-0005-0000-0000-00001F670000}"/>
    <cellStyle name="Обычный 54 2 3 3 4 2" xfId="26440" xr:uid="{00000000-0005-0000-0000-000020670000}"/>
    <cellStyle name="Обычный 54 2 3 3 5" xfId="26441" xr:uid="{00000000-0005-0000-0000-000021670000}"/>
    <cellStyle name="Обычный 54 2 3 4" xfId="26442" xr:uid="{00000000-0005-0000-0000-000022670000}"/>
    <cellStyle name="Обычный 54 2 3 4 2" xfId="26443" xr:uid="{00000000-0005-0000-0000-000023670000}"/>
    <cellStyle name="Обычный 54 2 3 4 2 2" xfId="26444" xr:uid="{00000000-0005-0000-0000-000024670000}"/>
    <cellStyle name="Обычный 54 2 3 4 2 2 2" xfId="26445" xr:uid="{00000000-0005-0000-0000-000025670000}"/>
    <cellStyle name="Обычный 54 2 3 4 2 3" xfId="26446" xr:uid="{00000000-0005-0000-0000-000026670000}"/>
    <cellStyle name="Обычный 54 2 3 4 3" xfId="26447" xr:uid="{00000000-0005-0000-0000-000027670000}"/>
    <cellStyle name="Обычный 54 2 3 4 3 2" xfId="26448" xr:uid="{00000000-0005-0000-0000-000028670000}"/>
    <cellStyle name="Обычный 54 2 3 4 4" xfId="26449" xr:uid="{00000000-0005-0000-0000-000029670000}"/>
    <cellStyle name="Обычный 54 2 3 5" xfId="26450" xr:uid="{00000000-0005-0000-0000-00002A670000}"/>
    <cellStyle name="Обычный 54 2 3 5 2" xfId="26451" xr:uid="{00000000-0005-0000-0000-00002B670000}"/>
    <cellStyle name="Обычный 54 2 3 5 2 2" xfId="26452" xr:uid="{00000000-0005-0000-0000-00002C670000}"/>
    <cellStyle name="Обычный 54 2 3 5 3" xfId="26453" xr:uid="{00000000-0005-0000-0000-00002D670000}"/>
    <cellStyle name="Обычный 54 2 3 6" xfId="26454" xr:uid="{00000000-0005-0000-0000-00002E670000}"/>
    <cellStyle name="Обычный 54 2 3 6 2" xfId="26455" xr:uid="{00000000-0005-0000-0000-00002F670000}"/>
    <cellStyle name="Обычный 54 2 3 6 2 2" xfId="26456" xr:uid="{00000000-0005-0000-0000-000030670000}"/>
    <cellStyle name="Обычный 54 2 3 6 3" xfId="26457" xr:uid="{00000000-0005-0000-0000-000031670000}"/>
    <cellStyle name="Обычный 54 2 3 7" xfId="26458" xr:uid="{00000000-0005-0000-0000-000032670000}"/>
    <cellStyle name="Обычный 54 2 3 7 2" xfId="26459" xr:uid="{00000000-0005-0000-0000-000033670000}"/>
    <cellStyle name="Обычный 54 2 3 8" xfId="26460" xr:uid="{00000000-0005-0000-0000-000034670000}"/>
    <cellStyle name="Обычный 54 2 4" xfId="26461" xr:uid="{00000000-0005-0000-0000-000035670000}"/>
    <cellStyle name="Обычный 54 2 4 2" xfId="26462" xr:uid="{00000000-0005-0000-0000-000036670000}"/>
    <cellStyle name="Обычный 54 2 4 2 2" xfId="26463" xr:uid="{00000000-0005-0000-0000-000037670000}"/>
    <cellStyle name="Обычный 54 2 4 2 2 2" xfId="26464" xr:uid="{00000000-0005-0000-0000-000038670000}"/>
    <cellStyle name="Обычный 54 2 4 2 2 2 2" xfId="26465" xr:uid="{00000000-0005-0000-0000-000039670000}"/>
    <cellStyle name="Обычный 54 2 4 2 2 2 2 2" xfId="26466" xr:uid="{00000000-0005-0000-0000-00003A670000}"/>
    <cellStyle name="Обычный 54 2 4 2 2 2 3" xfId="26467" xr:uid="{00000000-0005-0000-0000-00003B670000}"/>
    <cellStyle name="Обычный 54 2 4 2 2 3" xfId="26468" xr:uid="{00000000-0005-0000-0000-00003C670000}"/>
    <cellStyle name="Обычный 54 2 4 2 2 3 2" xfId="26469" xr:uid="{00000000-0005-0000-0000-00003D670000}"/>
    <cellStyle name="Обычный 54 2 4 2 2 3 2 2" xfId="26470" xr:uid="{00000000-0005-0000-0000-00003E670000}"/>
    <cellStyle name="Обычный 54 2 4 2 2 3 3" xfId="26471" xr:uid="{00000000-0005-0000-0000-00003F670000}"/>
    <cellStyle name="Обычный 54 2 4 2 2 4" xfId="26472" xr:uid="{00000000-0005-0000-0000-000040670000}"/>
    <cellStyle name="Обычный 54 2 4 2 2 4 2" xfId="26473" xr:uid="{00000000-0005-0000-0000-000041670000}"/>
    <cellStyle name="Обычный 54 2 4 2 2 5" xfId="26474" xr:uid="{00000000-0005-0000-0000-000042670000}"/>
    <cellStyle name="Обычный 54 2 4 2 3" xfId="26475" xr:uid="{00000000-0005-0000-0000-000043670000}"/>
    <cellStyle name="Обычный 54 2 4 2 3 2" xfId="26476" xr:uid="{00000000-0005-0000-0000-000044670000}"/>
    <cellStyle name="Обычный 54 2 4 2 3 2 2" xfId="26477" xr:uid="{00000000-0005-0000-0000-000045670000}"/>
    <cellStyle name="Обычный 54 2 4 2 3 2 2 2" xfId="26478" xr:uid="{00000000-0005-0000-0000-000046670000}"/>
    <cellStyle name="Обычный 54 2 4 2 3 2 3" xfId="26479" xr:uid="{00000000-0005-0000-0000-000047670000}"/>
    <cellStyle name="Обычный 54 2 4 2 3 3" xfId="26480" xr:uid="{00000000-0005-0000-0000-000048670000}"/>
    <cellStyle name="Обычный 54 2 4 2 3 3 2" xfId="26481" xr:uid="{00000000-0005-0000-0000-000049670000}"/>
    <cellStyle name="Обычный 54 2 4 2 3 4" xfId="26482" xr:uid="{00000000-0005-0000-0000-00004A670000}"/>
    <cellStyle name="Обычный 54 2 4 2 4" xfId="26483" xr:uid="{00000000-0005-0000-0000-00004B670000}"/>
    <cellStyle name="Обычный 54 2 4 2 4 2" xfId="26484" xr:uid="{00000000-0005-0000-0000-00004C670000}"/>
    <cellStyle name="Обычный 54 2 4 2 4 2 2" xfId="26485" xr:uid="{00000000-0005-0000-0000-00004D670000}"/>
    <cellStyle name="Обычный 54 2 4 2 4 3" xfId="26486" xr:uid="{00000000-0005-0000-0000-00004E670000}"/>
    <cellStyle name="Обычный 54 2 4 2 5" xfId="26487" xr:uid="{00000000-0005-0000-0000-00004F670000}"/>
    <cellStyle name="Обычный 54 2 4 2 5 2" xfId="26488" xr:uid="{00000000-0005-0000-0000-000050670000}"/>
    <cellStyle name="Обычный 54 2 4 2 5 2 2" xfId="26489" xr:uid="{00000000-0005-0000-0000-000051670000}"/>
    <cellStyle name="Обычный 54 2 4 2 5 3" xfId="26490" xr:uid="{00000000-0005-0000-0000-000052670000}"/>
    <cellStyle name="Обычный 54 2 4 2 6" xfId="26491" xr:uid="{00000000-0005-0000-0000-000053670000}"/>
    <cellStyle name="Обычный 54 2 4 2 6 2" xfId="26492" xr:uid="{00000000-0005-0000-0000-000054670000}"/>
    <cellStyle name="Обычный 54 2 4 2 7" xfId="26493" xr:uid="{00000000-0005-0000-0000-000055670000}"/>
    <cellStyle name="Обычный 54 2 4 3" xfId="26494" xr:uid="{00000000-0005-0000-0000-000056670000}"/>
    <cellStyle name="Обычный 54 2 4 3 2" xfId="26495" xr:uid="{00000000-0005-0000-0000-000057670000}"/>
    <cellStyle name="Обычный 54 2 4 3 2 2" xfId="26496" xr:uid="{00000000-0005-0000-0000-000058670000}"/>
    <cellStyle name="Обычный 54 2 4 3 2 2 2" xfId="26497" xr:uid="{00000000-0005-0000-0000-000059670000}"/>
    <cellStyle name="Обычный 54 2 4 3 2 3" xfId="26498" xr:uid="{00000000-0005-0000-0000-00005A670000}"/>
    <cellStyle name="Обычный 54 2 4 3 3" xfId="26499" xr:uid="{00000000-0005-0000-0000-00005B670000}"/>
    <cellStyle name="Обычный 54 2 4 3 3 2" xfId="26500" xr:uid="{00000000-0005-0000-0000-00005C670000}"/>
    <cellStyle name="Обычный 54 2 4 3 3 2 2" xfId="26501" xr:uid="{00000000-0005-0000-0000-00005D670000}"/>
    <cellStyle name="Обычный 54 2 4 3 3 3" xfId="26502" xr:uid="{00000000-0005-0000-0000-00005E670000}"/>
    <cellStyle name="Обычный 54 2 4 3 4" xfId="26503" xr:uid="{00000000-0005-0000-0000-00005F670000}"/>
    <cellStyle name="Обычный 54 2 4 3 4 2" xfId="26504" xr:uid="{00000000-0005-0000-0000-000060670000}"/>
    <cellStyle name="Обычный 54 2 4 3 5" xfId="26505" xr:uid="{00000000-0005-0000-0000-000061670000}"/>
    <cellStyle name="Обычный 54 2 4 4" xfId="26506" xr:uid="{00000000-0005-0000-0000-000062670000}"/>
    <cellStyle name="Обычный 54 2 4 4 2" xfId="26507" xr:uid="{00000000-0005-0000-0000-000063670000}"/>
    <cellStyle name="Обычный 54 2 4 4 2 2" xfId="26508" xr:uid="{00000000-0005-0000-0000-000064670000}"/>
    <cellStyle name="Обычный 54 2 4 4 2 2 2" xfId="26509" xr:uid="{00000000-0005-0000-0000-000065670000}"/>
    <cellStyle name="Обычный 54 2 4 4 2 3" xfId="26510" xr:uid="{00000000-0005-0000-0000-000066670000}"/>
    <cellStyle name="Обычный 54 2 4 4 3" xfId="26511" xr:uid="{00000000-0005-0000-0000-000067670000}"/>
    <cellStyle name="Обычный 54 2 4 4 3 2" xfId="26512" xr:uid="{00000000-0005-0000-0000-000068670000}"/>
    <cellStyle name="Обычный 54 2 4 4 4" xfId="26513" xr:uid="{00000000-0005-0000-0000-000069670000}"/>
    <cellStyle name="Обычный 54 2 4 5" xfId="26514" xr:uid="{00000000-0005-0000-0000-00006A670000}"/>
    <cellStyle name="Обычный 54 2 4 5 2" xfId="26515" xr:uid="{00000000-0005-0000-0000-00006B670000}"/>
    <cellStyle name="Обычный 54 2 4 5 2 2" xfId="26516" xr:uid="{00000000-0005-0000-0000-00006C670000}"/>
    <cellStyle name="Обычный 54 2 4 5 3" xfId="26517" xr:uid="{00000000-0005-0000-0000-00006D670000}"/>
    <cellStyle name="Обычный 54 2 4 6" xfId="26518" xr:uid="{00000000-0005-0000-0000-00006E670000}"/>
    <cellStyle name="Обычный 54 2 4 6 2" xfId="26519" xr:uid="{00000000-0005-0000-0000-00006F670000}"/>
    <cellStyle name="Обычный 54 2 4 6 2 2" xfId="26520" xr:uid="{00000000-0005-0000-0000-000070670000}"/>
    <cellStyle name="Обычный 54 2 4 6 3" xfId="26521" xr:uid="{00000000-0005-0000-0000-000071670000}"/>
    <cellStyle name="Обычный 54 2 4 7" xfId="26522" xr:uid="{00000000-0005-0000-0000-000072670000}"/>
    <cellStyle name="Обычный 54 2 4 7 2" xfId="26523" xr:uid="{00000000-0005-0000-0000-000073670000}"/>
    <cellStyle name="Обычный 54 2 4 8" xfId="26524" xr:uid="{00000000-0005-0000-0000-000074670000}"/>
    <cellStyle name="Обычный 54 2 5" xfId="26525" xr:uid="{00000000-0005-0000-0000-000075670000}"/>
    <cellStyle name="Обычный 54 2 5 2" xfId="26526" xr:uid="{00000000-0005-0000-0000-000076670000}"/>
    <cellStyle name="Обычный 54 2 5 2 2" xfId="26527" xr:uid="{00000000-0005-0000-0000-000077670000}"/>
    <cellStyle name="Обычный 54 2 5 2 2 2" xfId="26528" xr:uid="{00000000-0005-0000-0000-000078670000}"/>
    <cellStyle name="Обычный 54 2 5 2 2 2 2" xfId="26529" xr:uid="{00000000-0005-0000-0000-000079670000}"/>
    <cellStyle name="Обычный 54 2 5 2 2 2 2 2" xfId="26530" xr:uid="{00000000-0005-0000-0000-00007A670000}"/>
    <cellStyle name="Обычный 54 2 5 2 2 2 3" xfId="26531" xr:uid="{00000000-0005-0000-0000-00007B670000}"/>
    <cellStyle name="Обычный 54 2 5 2 2 3" xfId="26532" xr:uid="{00000000-0005-0000-0000-00007C670000}"/>
    <cellStyle name="Обычный 54 2 5 2 2 3 2" xfId="26533" xr:uid="{00000000-0005-0000-0000-00007D670000}"/>
    <cellStyle name="Обычный 54 2 5 2 2 3 2 2" xfId="26534" xr:uid="{00000000-0005-0000-0000-00007E670000}"/>
    <cellStyle name="Обычный 54 2 5 2 2 3 3" xfId="26535" xr:uid="{00000000-0005-0000-0000-00007F670000}"/>
    <cellStyle name="Обычный 54 2 5 2 2 4" xfId="26536" xr:uid="{00000000-0005-0000-0000-000080670000}"/>
    <cellStyle name="Обычный 54 2 5 2 2 4 2" xfId="26537" xr:uid="{00000000-0005-0000-0000-000081670000}"/>
    <cellStyle name="Обычный 54 2 5 2 2 5" xfId="26538" xr:uid="{00000000-0005-0000-0000-000082670000}"/>
    <cellStyle name="Обычный 54 2 5 2 3" xfId="26539" xr:uid="{00000000-0005-0000-0000-000083670000}"/>
    <cellStyle name="Обычный 54 2 5 2 3 2" xfId="26540" xr:uid="{00000000-0005-0000-0000-000084670000}"/>
    <cellStyle name="Обычный 54 2 5 2 3 2 2" xfId="26541" xr:uid="{00000000-0005-0000-0000-000085670000}"/>
    <cellStyle name="Обычный 54 2 5 2 3 2 2 2" xfId="26542" xr:uid="{00000000-0005-0000-0000-000086670000}"/>
    <cellStyle name="Обычный 54 2 5 2 3 2 3" xfId="26543" xr:uid="{00000000-0005-0000-0000-000087670000}"/>
    <cellStyle name="Обычный 54 2 5 2 3 3" xfId="26544" xr:uid="{00000000-0005-0000-0000-000088670000}"/>
    <cellStyle name="Обычный 54 2 5 2 3 3 2" xfId="26545" xr:uid="{00000000-0005-0000-0000-000089670000}"/>
    <cellStyle name="Обычный 54 2 5 2 3 4" xfId="26546" xr:uid="{00000000-0005-0000-0000-00008A670000}"/>
    <cellStyle name="Обычный 54 2 5 2 4" xfId="26547" xr:uid="{00000000-0005-0000-0000-00008B670000}"/>
    <cellStyle name="Обычный 54 2 5 2 4 2" xfId="26548" xr:uid="{00000000-0005-0000-0000-00008C670000}"/>
    <cellStyle name="Обычный 54 2 5 2 4 2 2" xfId="26549" xr:uid="{00000000-0005-0000-0000-00008D670000}"/>
    <cellStyle name="Обычный 54 2 5 2 4 3" xfId="26550" xr:uid="{00000000-0005-0000-0000-00008E670000}"/>
    <cellStyle name="Обычный 54 2 5 2 5" xfId="26551" xr:uid="{00000000-0005-0000-0000-00008F670000}"/>
    <cellStyle name="Обычный 54 2 5 2 5 2" xfId="26552" xr:uid="{00000000-0005-0000-0000-000090670000}"/>
    <cellStyle name="Обычный 54 2 5 2 5 2 2" xfId="26553" xr:uid="{00000000-0005-0000-0000-000091670000}"/>
    <cellStyle name="Обычный 54 2 5 2 5 3" xfId="26554" xr:uid="{00000000-0005-0000-0000-000092670000}"/>
    <cellStyle name="Обычный 54 2 5 2 6" xfId="26555" xr:uid="{00000000-0005-0000-0000-000093670000}"/>
    <cellStyle name="Обычный 54 2 5 2 6 2" xfId="26556" xr:uid="{00000000-0005-0000-0000-000094670000}"/>
    <cellStyle name="Обычный 54 2 5 2 7" xfId="26557" xr:uid="{00000000-0005-0000-0000-000095670000}"/>
    <cellStyle name="Обычный 54 2 5 3" xfId="26558" xr:uid="{00000000-0005-0000-0000-000096670000}"/>
    <cellStyle name="Обычный 54 2 5 3 2" xfId="26559" xr:uid="{00000000-0005-0000-0000-000097670000}"/>
    <cellStyle name="Обычный 54 2 5 3 2 2" xfId="26560" xr:uid="{00000000-0005-0000-0000-000098670000}"/>
    <cellStyle name="Обычный 54 2 5 3 2 2 2" xfId="26561" xr:uid="{00000000-0005-0000-0000-000099670000}"/>
    <cellStyle name="Обычный 54 2 5 3 2 3" xfId="26562" xr:uid="{00000000-0005-0000-0000-00009A670000}"/>
    <cellStyle name="Обычный 54 2 5 3 3" xfId="26563" xr:uid="{00000000-0005-0000-0000-00009B670000}"/>
    <cellStyle name="Обычный 54 2 5 3 3 2" xfId="26564" xr:uid="{00000000-0005-0000-0000-00009C670000}"/>
    <cellStyle name="Обычный 54 2 5 3 3 2 2" xfId="26565" xr:uid="{00000000-0005-0000-0000-00009D670000}"/>
    <cellStyle name="Обычный 54 2 5 3 3 3" xfId="26566" xr:uid="{00000000-0005-0000-0000-00009E670000}"/>
    <cellStyle name="Обычный 54 2 5 3 4" xfId="26567" xr:uid="{00000000-0005-0000-0000-00009F670000}"/>
    <cellStyle name="Обычный 54 2 5 3 4 2" xfId="26568" xr:uid="{00000000-0005-0000-0000-0000A0670000}"/>
    <cellStyle name="Обычный 54 2 5 3 5" xfId="26569" xr:uid="{00000000-0005-0000-0000-0000A1670000}"/>
    <cellStyle name="Обычный 54 2 5 4" xfId="26570" xr:uid="{00000000-0005-0000-0000-0000A2670000}"/>
    <cellStyle name="Обычный 54 2 5 4 2" xfId="26571" xr:uid="{00000000-0005-0000-0000-0000A3670000}"/>
    <cellStyle name="Обычный 54 2 5 4 2 2" xfId="26572" xr:uid="{00000000-0005-0000-0000-0000A4670000}"/>
    <cellStyle name="Обычный 54 2 5 4 2 2 2" xfId="26573" xr:uid="{00000000-0005-0000-0000-0000A5670000}"/>
    <cellStyle name="Обычный 54 2 5 4 2 3" xfId="26574" xr:uid="{00000000-0005-0000-0000-0000A6670000}"/>
    <cellStyle name="Обычный 54 2 5 4 3" xfId="26575" xr:uid="{00000000-0005-0000-0000-0000A7670000}"/>
    <cellStyle name="Обычный 54 2 5 4 3 2" xfId="26576" xr:uid="{00000000-0005-0000-0000-0000A8670000}"/>
    <cellStyle name="Обычный 54 2 5 4 4" xfId="26577" xr:uid="{00000000-0005-0000-0000-0000A9670000}"/>
    <cellStyle name="Обычный 54 2 5 5" xfId="26578" xr:uid="{00000000-0005-0000-0000-0000AA670000}"/>
    <cellStyle name="Обычный 54 2 5 5 2" xfId="26579" xr:uid="{00000000-0005-0000-0000-0000AB670000}"/>
    <cellStyle name="Обычный 54 2 5 5 2 2" xfId="26580" xr:uid="{00000000-0005-0000-0000-0000AC670000}"/>
    <cellStyle name="Обычный 54 2 5 5 3" xfId="26581" xr:uid="{00000000-0005-0000-0000-0000AD670000}"/>
    <cellStyle name="Обычный 54 2 5 6" xfId="26582" xr:uid="{00000000-0005-0000-0000-0000AE670000}"/>
    <cellStyle name="Обычный 54 2 5 6 2" xfId="26583" xr:uid="{00000000-0005-0000-0000-0000AF670000}"/>
    <cellStyle name="Обычный 54 2 5 6 2 2" xfId="26584" xr:uid="{00000000-0005-0000-0000-0000B0670000}"/>
    <cellStyle name="Обычный 54 2 5 6 3" xfId="26585" xr:uid="{00000000-0005-0000-0000-0000B1670000}"/>
    <cellStyle name="Обычный 54 2 5 7" xfId="26586" xr:uid="{00000000-0005-0000-0000-0000B2670000}"/>
    <cellStyle name="Обычный 54 2 5 7 2" xfId="26587" xr:uid="{00000000-0005-0000-0000-0000B3670000}"/>
    <cellStyle name="Обычный 54 2 5 8" xfId="26588" xr:uid="{00000000-0005-0000-0000-0000B4670000}"/>
    <cellStyle name="Обычный 54 2 6" xfId="26589" xr:uid="{00000000-0005-0000-0000-0000B5670000}"/>
    <cellStyle name="Обычный 54 2 6 2" xfId="26590" xr:uid="{00000000-0005-0000-0000-0000B6670000}"/>
    <cellStyle name="Обычный 54 2 6 2 2" xfId="26591" xr:uid="{00000000-0005-0000-0000-0000B7670000}"/>
    <cellStyle name="Обычный 54 2 6 2 2 2" xfId="26592" xr:uid="{00000000-0005-0000-0000-0000B8670000}"/>
    <cellStyle name="Обычный 54 2 6 2 2 2 2" xfId="26593" xr:uid="{00000000-0005-0000-0000-0000B9670000}"/>
    <cellStyle name="Обычный 54 2 6 2 2 2 2 2" xfId="26594" xr:uid="{00000000-0005-0000-0000-0000BA670000}"/>
    <cellStyle name="Обычный 54 2 6 2 2 2 3" xfId="26595" xr:uid="{00000000-0005-0000-0000-0000BB670000}"/>
    <cellStyle name="Обычный 54 2 6 2 2 3" xfId="26596" xr:uid="{00000000-0005-0000-0000-0000BC670000}"/>
    <cellStyle name="Обычный 54 2 6 2 2 3 2" xfId="26597" xr:uid="{00000000-0005-0000-0000-0000BD670000}"/>
    <cellStyle name="Обычный 54 2 6 2 2 4" xfId="26598" xr:uid="{00000000-0005-0000-0000-0000BE670000}"/>
    <cellStyle name="Обычный 54 2 6 2 3" xfId="26599" xr:uid="{00000000-0005-0000-0000-0000BF670000}"/>
    <cellStyle name="Обычный 54 2 6 2 3 2" xfId="26600" xr:uid="{00000000-0005-0000-0000-0000C0670000}"/>
    <cellStyle name="Обычный 54 2 6 2 3 2 2" xfId="26601" xr:uid="{00000000-0005-0000-0000-0000C1670000}"/>
    <cellStyle name="Обычный 54 2 6 2 3 3" xfId="26602" xr:uid="{00000000-0005-0000-0000-0000C2670000}"/>
    <cellStyle name="Обычный 54 2 6 2 4" xfId="26603" xr:uid="{00000000-0005-0000-0000-0000C3670000}"/>
    <cellStyle name="Обычный 54 2 6 2 4 2" xfId="26604" xr:uid="{00000000-0005-0000-0000-0000C4670000}"/>
    <cellStyle name="Обычный 54 2 6 2 4 2 2" xfId="26605" xr:uid="{00000000-0005-0000-0000-0000C5670000}"/>
    <cellStyle name="Обычный 54 2 6 2 4 3" xfId="26606" xr:uid="{00000000-0005-0000-0000-0000C6670000}"/>
    <cellStyle name="Обычный 54 2 6 2 5" xfId="26607" xr:uid="{00000000-0005-0000-0000-0000C7670000}"/>
    <cellStyle name="Обычный 54 2 6 2 5 2" xfId="26608" xr:uid="{00000000-0005-0000-0000-0000C8670000}"/>
    <cellStyle name="Обычный 54 2 6 2 6" xfId="26609" xr:uid="{00000000-0005-0000-0000-0000C9670000}"/>
    <cellStyle name="Обычный 54 2 6 3" xfId="26610" xr:uid="{00000000-0005-0000-0000-0000CA670000}"/>
    <cellStyle name="Обычный 54 2 6 3 2" xfId="26611" xr:uid="{00000000-0005-0000-0000-0000CB670000}"/>
    <cellStyle name="Обычный 54 2 6 3 2 2" xfId="26612" xr:uid="{00000000-0005-0000-0000-0000CC670000}"/>
    <cellStyle name="Обычный 54 2 6 3 2 2 2" xfId="26613" xr:uid="{00000000-0005-0000-0000-0000CD670000}"/>
    <cellStyle name="Обычный 54 2 6 3 2 3" xfId="26614" xr:uid="{00000000-0005-0000-0000-0000CE670000}"/>
    <cellStyle name="Обычный 54 2 6 3 3" xfId="26615" xr:uid="{00000000-0005-0000-0000-0000CF670000}"/>
    <cellStyle name="Обычный 54 2 6 3 3 2" xfId="26616" xr:uid="{00000000-0005-0000-0000-0000D0670000}"/>
    <cellStyle name="Обычный 54 2 6 3 4" xfId="26617" xr:uid="{00000000-0005-0000-0000-0000D1670000}"/>
    <cellStyle name="Обычный 54 2 6 4" xfId="26618" xr:uid="{00000000-0005-0000-0000-0000D2670000}"/>
    <cellStyle name="Обычный 54 2 6 4 2" xfId="26619" xr:uid="{00000000-0005-0000-0000-0000D3670000}"/>
    <cellStyle name="Обычный 54 2 6 4 2 2" xfId="26620" xr:uid="{00000000-0005-0000-0000-0000D4670000}"/>
    <cellStyle name="Обычный 54 2 6 4 3" xfId="26621" xr:uid="{00000000-0005-0000-0000-0000D5670000}"/>
    <cellStyle name="Обычный 54 2 6 5" xfId="26622" xr:uid="{00000000-0005-0000-0000-0000D6670000}"/>
    <cellStyle name="Обычный 54 2 6 5 2" xfId="26623" xr:uid="{00000000-0005-0000-0000-0000D7670000}"/>
    <cellStyle name="Обычный 54 2 6 5 2 2" xfId="26624" xr:uid="{00000000-0005-0000-0000-0000D8670000}"/>
    <cellStyle name="Обычный 54 2 6 5 3" xfId="26625" xr:uid="{00000000-0005-0000-0000-0000D9670000}"/>
    <cellStyle name="Обычный 54 2 6 6" xfId="26626" xr:uid="{00000000-0005-0000-0000-0000DA670000}"/>
    <cellStyle name="Обычный 54 2 6 6 2" xfId="26627" xr:uid="{00000000-0005-0000-0000-0000DB670000}"/>
    <cellStyle name="Обычный 54 2 6 7" xfId="26628" xr:uid="{00000000-0005-0000-0000-0000DC670000}"/>
    <cellStyle name="Обычный 54 2 7" xfId="26629" xr:uid="{00000000-0005-0000-0000-0000DD670000}"/>
    <cellStyle name="Обычный 54 2 7 2" xfId="26630" xr:uid="{00000000-0005-0000-0000-0000DE670000}"/>
    <cellStyle name="Обычный 54 2 7 2 2" xfId="26631" xr:uid="{00000000-0005-0000-0000-0000DF670000}"/>
    <cellStyle name="Обычный 54 2 7 2 2 2" xfId="26632" xr:uid="{00000000-0005-0000-0000-0000E0670000}"/>
    <cellStyle name="Обычный 54 2 7 2 2 2 2" xfId="26633" xr:uid="{00000000-0005-0000-0000-0000E1670000}"/>
    <cellStyle name="Обычный 54 2 7 2 2 2 2 2" xfId="26634" xr:uid="{00000000-0005-0000-0000-0000E2670000}"/>
    <cellStyle name="Обычный 54 2 7 2 2 2 3" xfId="26635" xr:uid="{00000000-0005-0000-0000-0000E3670000}"/>
    <cellStyle name="Обычный 54 2 7 2 2 3" xfId="26636" xr:uid="{00000000-0005-0000-0000-0000E4670000}"/>
    <cellStyle name="Обычный 54 2 7 2 2 3 2" xfId="26637" xr:uid="{00000000-0005-0000-0000-0000E5670000}"/>
    <cellStyle name="Обычный 54 2 7 2 2 4" xfId="26638" xr:uid="{00000000-0005-0000-0000-0000E6670000}"/>
    <cellStyle name="Обычный 54 2 7 2 3" xfId="26639" xr:uid="{00000000-0005-0000-0000-0000E7670000}"/>
    <cellStyle name="Обычный 54 2 7 2 3 2" xfId="26640" xr:uid="{00000000-0005-0000-0000-0000E8670000}"/>
    <cellStyle name="Обычный 54 2 7 2 3 2 2" xfId="26641" xr:uid="{00000000-0005-0000-0000-0000E9670000}"/>
    <cellStyle name="Обычный 54 2 7 2 3 3" xfId="26642" xr:uid="{00000000-0005-0000-0000-0000EA670000}"/>
    <cellStyle name="Обычный 54 2 7 2 4" xfId="26643" xr:uid="{00000000-0005-0000-0000-0000EB670000}"/>
    <cellStyle name="Обычный 54 2 7 2 4 2" xfId="26644" xr:uid="{00000000-0005-0000-0000-0000EC670000}"/>
    <cellStyle name="Обычный 54 2 7 2 4 2 2" xfId="26645" xr:uid="{00000000-0005-0000-0000-0000ED670000}"/>
    <cellStyle name="Обычный 54 2 7 2 4 3" xfId="26646" xr:uid="{00000000-0005-0000-0000-0000EE670000}"/>
    <cellStyle name="Обычный 54 2 7 2 5" xfId="26647" xr:uid="{00000000-0005-0000-0000-0000EF670000}"/>
    <cellStyle name="Обычный 54 2 7 2 5 2" xfId="26648" xr:uid="{00000000-0005-0000-0000-0000F0670000}"/>
    <cellStyle name="Обычный 54 2 7 2 6" xfId="26649" xr:uid="{00000000-0005-0000-0000-0000F1670000}"/>
    <cellStyle name="Обычный 54 2 7 3" xfId="26650" xr:uid="{00000000-0005-0000-0000-0000F2670000}"/>
    <cellStyle name="Обычный 54 2 7 3 2" xfId="26651" xr:uid="{00000000-0005-0000-0000-0000F3670000}"/>
    <cellStyle name="Обычный 54 2 7 3 2 2" xfId="26652" xr:uid="{00000000-0005-0000-0000-0000F4670000}"/>
    <cellStyle name="Обычный 54 2 7 3 2 2 2" xfId="26653" xr:uid="{00000000-0005-0000-0000-0000F5670000}"/>
    <cellStyle name="Обычный 54 2 7 3 2 3" xfId="26654" xr:uid="{00000000-0005-0000-0000-0000F6670000}"/>
    <cellStyle name="Обычный 54 2 7 3 3" xfId="26655" xr:uid="{00000000-0005-0000-0000-0000F7670000}"/>
    <cellStyle name="Обычный 54 2 7 3 3 2" xfId="26656" xr:uid="{00000000-0005-0000-0000-0000F8670000}"/>
    <cellStyle name="Обычный 54 2 7 3 4" xfId="26657" xr:uid="{00000000-0005-0000-0000-0000F9670000}"/>
    <cellStyle name="Обычный 54 2 7 4" xfId="26658" xr:uid="{00000000-0005-0000-0000-0000FA670000}"/>
    <cellStyle name="Обычный 54 2 7 4 2" xfId="26659" xr:uid="{00000000-0005-0000-0000-0000FB670000}"/>
    <cellStyle name="Обычный 54 2 7 4 2 2" xfId="26660" xr:uid="{00000000-0005-0000-0000-0000FC670000}"/>
    <cellStyle name="Обычный 54 2 7 4 3" xfId="26661" xr:uid="{00000000-0005-0000-0000-0000FD670000}"/>
    <cellStyle name="Обычный 54 2 7 5" xfId="26662" xr:uid="{00000000-0005-0000-0000-0000FE670000}"/>
    <cellStyle name="Обычный 54 2 7 5 2" xfId="26663" xr:uid="{00000000-0005-0000-0000-0000FF670000}"/>
    <cellStyle name="Обычный 54 2 7 5 2 2" xfId="26664" xr:uid="{00000000-0005-0000-0000-000000680000}"/>
    <cellStyle name="Обычный 54 2 7 5 3" xfId="26665" xr:uid="{00000000-0005-0000-0000-000001680000}"/>
    <cellStyle name="Обычный 54 2 7 6" xfId="26666" xr:uid="{00000000-0005-0000-0000-000002680000}"/>
    <cellStyle name="Обычный 54 2 7 6 2" xfId="26667" xr:uid="{00000000-0005-0000-0000-000003680000}"/>
    <cellStyle name="Обычный 54 2 7 7" xfId="26668" xr:uid="{00000000-0005-0000-0000-000004680000}"/>
    <cellStyle name="Обычный 54 2 8" xfId="26669" xr:uid="{00000000-0005-0000-0000-000005680000}"/>
    <cellStyle name="Обычный 54 2 8 2" xfId="26670" xr:uid="{00000000-0005-0000-0000-000006680000}"/>
    <cellStyle name="Обычный 54 2 8 2 2" xfId="26671" xr:uid="{00000000-0005-0000-0000-000007680000}"/>
    <cellStyle name="Обычный 54 2 8 2 2 2" xfId="26672" xr:uid="{00000000-0005-0000-0000-000008680000}"/>
    <cellStyle name="Обычный 54 2 8 2 2 2 2" xfId="26673" xr:uid="{00000000-0005-0000-0000-000009680000}"/>
    <cellStyle name="Обычный 54 2 8 2 2 2 2 2" xfId="26674" xr:uid="{00000000-0005-0000-0000-00000A680000}"/>
    <cellStyle name="Обычный 54 2 8 2 2 2 2 2 2" xfId="26675" xr:uid="{00000000-0005-0000-0000-00000B680000}"/>
    <cellStyle name="Обычный 54 2 8 2 2 2 2 3" xfId="26676" xr:uid="{00000000-0005-0000-0000-00000C680000}"/>
    <cellStyle name="Обычный 54 2 8 2 2 2 3" xfId="26677" xr:uid="{00000000-0005-0000-0000-00000D680000}"/>
    <cellStyle name="Обычный 54 2 8 2 2 2 3 2" xfId="26678" xr:uid="{00000000-0005-0000-0000-00000E680000}"/>
    <cellStyle name="Обычный 54 2 8 2 2 2 4" xfId="26679" xr:uid="{00000000-0005-0000-0000-00000F680000}"/>
    <cellStyle name="Обычный 54 2 8 2 2 3" xfId="26680" xr:uid="{00000000-0005-0000-0000-000010680000}"/>
    <cellStyle name="Обычный 54 2 8 2 2 3 2" xfId="26681" xr:uid="{00000000-0005-0000-0000-000011680000}"/>
    <cellStyle name="Обычный 54 2 8 2 2 3 2 2" xfId="26682" xr:uid="{00000000-0005-0000-0000-000012680000}"/>
    <cellStyle name="Обычный 54 2 8 2 2 3 3" xfId="26683" xr:uid="{00000000-0005-0000-0000-000013680000}"/>
    <cellStyle name="Обычный 54 2 8 2 2 4" xfId="26684" xr:uid="{00000000-0005-0000-0000-000014680000}"/>
    <cellStyle name="Обычный 54 2 8 2 2 4 2" xfId="26685" xr:uid="{00000000-0005-0000-0000-000015680000}"/>
    <cellStyle name="Обычный 54 2 8 2 2 4 2 2" xfId="26686" xr:uid="{00000000-0005-0000-0000-000016680000}"/>
    <cellStyle name="Обычный 54 2 8 2 2 4 3" xfId="26687" xr:uid="{00000000-0005-0000-0000-000017680000}"/>
    <cellStyle name="Обычный 54 2 8 2 2 5" xfId="26688" xr:uid="{00000000-0005-0000-0000-000018680000}"/>
    <cellStyle name="Обычный 54 2 8 2 2 5 2" xfId="26689" xr:uid="{00000000-0005-0000-0000-000019680000}"/>
    <cellStyle name="Обычный 54 2 8 2 2 6" xfId="26690" xr:uid="{00000000-0005-0000-0000-00001A680000}"/>
    <cellStyle name="Обычный 54 2 8 2 3" xfId="26691" xr:uid="{00000000-0005-0000-0000-00001B680000}"/>
    <cellStyle name="Обычный 54 2 8 2 3 2" xfId="26692" xr:uid="{00000000-0005-0000-0000-00001C680000}"/>
    <cellStyle name="Обычный 54 2 8 2 3 2 2" xfId="26693" xr:uid="{00000000-0005-0000-0000-00001D680000}"/>
    <cellStyle name="Обычный 54 2 8 2 3 2 2 2" xfId="26694" xr:uid="{00000000-0005-0000-0000-00001E680000}"/>
    <cellStyle name="Обычный 54 2 8 2 3 2 3" xfId="26695" xr:uid="{00000000-0005-0000-0000-00001F680000}"/>
    <cellStyle name="Обычный 54 2 8 2 3 3" xfId="26696" xr:uid="{00000000-0005-0000-0000-000020680000}"/>
    <cellStyle name="Обычный 54 2 8 2 3 3 2" xfId="26697" xr:uid="{00000000-0005-0000-0000-000021680000}"/>
    <cellStyle name="Обычный 54 2 8 2 3 4" xfId="26698" xr:uid="{00000000-0005-0000-0000-000022680000}"/>
    <cellStyle name="Обычный 54 2 8 2 4" xfId="26699" xr:uid="{00000000-0005-0000-0000-000023680000}"/>
    <cellStyle name="Обычный 54 2 8 2 4 2" xfId="26700" xr:uid="{00000000-0005-0000-0000-000024680000}"/>
    <cellStyle name="Обычный 54 2 8 2 4 2 2" xfId="26701" xr:uid="{00000000-0005-0000-0000-000025680000}"/>
    <cellStyle name="Обычный 54 2 8 2 4 3" xfId="26702" xr:uid="{00000000-0005-0000-0000-000026680000}"/>
    <cellStyle name="Обычный 54 2 8 2 5" xfId="26703" xr:uid="{00000000-0005-0000-0000-000027680000}"/>
    <cellStyle name="Обычный 54 2 8 2 5 2" xfId="26704" xr:uid="{00000000-0005-0000-0000-000028680000}"/>
    <cellStyle name="Обычный 54 2 8 2 5 2 2" xfId="26705" xr:uid="{00000000-0005-0000-0000-000029680000}"/>
    <cellStyle name="Обычный 54 2 8 2 5 3" xfId="26706" xr:uid="{00000000-0005-0000-0000-00002A680000}"/>
    <cellStyle name="Обычный 54 2 8 2 6" xfId="26707" xr:uid="{00000000-0005-0000-0000-00002B680000}"/>
    <cellStyle name="Обычный 54 2 8 2 6 2" xfId="26708" xr:uid="{00000000-0005-0000-0000-00002C680000}"/>
    <cellStyle name="Обычный 54 2 8 2 7" xfId="26709" xr:uid="{00000000-0005-0000-0000-00002D680000}"/>
    <cellStyle name="Обычный 54 2 8 3" xfId="26710" xr:uid="{00000000-0005-0000-0000-00002E680000}"/>
    <cellStyle name="Обычный 54 2 8 3 2" xfId="26711" xr:uid="{00000000-0005-0000-0000-00002F680000}"/>
    <cellStyle name="Обычный 54 2 8 3 2 2" xfId="26712" xr:uid="{00000000-0005-0000-0000-000030680000}"/>
    <cellStyle name="Обычный 54 2 8 3 2 2 2" xfId="26713" xr:uid="{00000000-0005-0000-0000-000031680000}"/>
    <cellStyle name="Обычный 54 2 8 3 2 2 2 2" xfId="26714" xr:uid="{00000000-0005-0000-0000-000032680000}"/>
    <cellStyle name="Обычный 54 2 8 3 2 2 3" xfId="26715" xr:uid="{00000000-0005-0000-0000-000033680000}"/>
    <cellStyle name="Обычный 54 2 8 3 2 3" xfId="26716" xr:uid="{00000000-0005-0000-0000-000034680000}"/>
    <cellStyle name="Обычный 54 2 8 3 2 3 2" xfId="26717" xr:uid="{00000000-0005-0000-0000-000035680000}"/>
    <cellStyle name="Обычный 54 2 8 3 2 4" xfId="26718" xr:uid="{00000000-0005-0000-0000-000036680000}"/>
    <cellStyle name="Обычный 54 2 8 3 3" xfId="26719" xr:uid="{00000000-0005-0000-0000-000037680000}"/>
    <cellStyle name="Обычный 54 2 8 3 3 2" xfId="26720" xr:uid="{00000000-0005-0000-0000-000038680000}"/>
    <cellStyle name="Обычный 54 2 8 3 3 2 2" xfId="26721" xr:uid="{00000000-0005-0000-0000-000039680000}"/>
    <cellStyle name="Обычный 54 2 8 3 3 3" xfId="26722" xr:uid="{00000000-0005-0000-0000-00003A680000}"/>
    <cellStyle name="Обычный 54 2 8 3 4" xfId="26723" xr:uid="{00000000-0005-0000-0000-00003B680000}"/>
    <cellStyle name="Обычный 54 2 8 3 4 2" xfId="26724" xr:uid="{00000000-0005-0000-0000-00003C680000}"/>
    <cellStyle name="Обычный 54 2 8 3 4 2 2" xfId="26725" xr:uid="{00000000-0005-0000-0000-00003D680000}"/>
    <cellStyle name="Обычный 54 2 8 3 4 3" xfId="26726" xr:uid="{00000000-0005-0000-0000-00003E680000}"/>
    <cellStyle name="Обычный 54 2 8 3 5" xfId="26727" xr:uid="{00000000-0005-0000-0000-00003F680000}"/>
    <cellStyle name="Обычный 54 2 8 3 5 2" xfId="26728" xr:uid="{00000000-0005-0000-0000-000040680000}"/>
    <cellStyle name="Обычный 54 2 8 3 6" xfId="26729" xr:uid="{00000000-0005-0000-0000-000041680000}"/>
    <cellStyle name="Обычный 54 2 8 4" xfId="26730" xr:uid="{00000000-0005-0000-0000-000042680000}"/>
    <cellStyle name="Обычный 54 2 8 4 2" xfId="26731" xr:uid="{00000000-0005-0000-0000-000043680000}"/>
    <cellStyle name="Обычный 54 2 8 4 2 2" xfId="26732" xr:uid="{00000000-0005-0000-0000-000044680000}"/>
    <cellStyle name="Обычный 54 2 8 4 2 2 2" xfId="26733" xr:uid="{00000000-0005-0000-0000-000045680000}"/>
    <cellStyle name="Обычный 54 2 8 4 2 3" xfId="26734" xr:uid="{00000000-0005-0000-0000-000046680000}"/>
    <cellStyle name="Обычный 54 2 8 4 3" xfId="26735" xr:uid="{00000000-0005-0000-0000-000047680000}"/>
    <cellStyle name="Обычный 54 2 8 4 3 2" xfId="26736" xr:uid="{00000000-0005-0000-0000-000048680000}"/>
    <cellStyle name="Обычный 54 2 8 4 4" xfId="26737" xr:uid="{00000000-0005-0000-0000-000049680000}"/>
    <cellStyle name="Обычный 54 2 8 5" xfId="26738" xr:uid="{00000000-0005-0000-0000-00004A680000}"/>
    <cellStyle name="Обычный 54 2 8 5 2" xfId="26739" xr:uid="{00000000-0005-0000-0000-00004B680000}"/>
    <cellStyle name="Обычный 54 2 8 5 2 2" xfId="26740" xr:uid="{00000000-0005-0000-0000-00004C680000}"/>
    <cellStyle name="Обычный 54 2 8 5 3" xfId="26741" xr:uid="{00000000-0005-0000-0000-00004D680000}"/>
    <cellStyle name="Обычный 54 2 8 6" xfId="26742" xr:uid="{00000000-0005-0000-0000-00004E680000}"/>
    <cellStyle name="Обычный 54 2 8 6 2" xfId="26743" xr:uid="{00000000-0005-0000-0000-00004F680000}"/>
    <cellStyle name="Обычный 54 2 8 6 2 2" xfId="26744" xr:uid="{00000000-0005-0000-0000-000050680000}"/>
    <cellStyle name="Обычный 54 2 8 6 3" xfId="26745" xr:uid="{00000000-0005-0000-0000-000051680000}"/>
    <cellStyle name="Обычный 54 2 8 7" xfId="26746" xr:uid="{00000000-0005-0000-0000-000052680000}"/>
    <cellStyle name="Обычный 54 2 8 7 2" xfId="26747" xr:uid="{00000000-0005-0000-0000-000053680000}"/>
    <cellStyle name="Обычный 54 2 8 8" xfId="26748" xr:uid="{00000000-0005-0000-0000-000054680000}"/>
    <cellStyle name="Обычный 54 2 9" xfId="26749" xr:uid="{00000000-0005-0000-0000-000055680000}"/>
    <cellStyle name="Обычный 54 2 9 2" xfId="26750" xr:uid="{00000000-0005-0000-0000-000056680000}"/>
    <cellStyle name="Обычный 54 2 9 2 2" xfId="26751" xr:uid="{00000000-0005-0000-0000-000057680000}"/>
    <cellStyle name="Обычный 54 2 9 2 2 2" xfId="26752" xr:uid="{00000000-0005-0000-0000-000058680000}"/>
    <cellStyle name="Обычный 54 2 9 2 2 2 2" xfId="26753" xr:uid="{00000000-0005-0000-0000-000059680000}"/>
    <cellStyle name="Обычный 54 2 9 2 2 2 2 2" xfId="26754" xr:uid="{00000000-0005-0000-0000-00005A680000}"/>
    <cellStyle name="Обычный 54 2 9 2 2 2 3" xfId="26755" xr:uid="{00000000-0005-0000-0000-00005B680000}"/>
    <cellStyle name="Обычный 54 2 9 2 2 3" xfId="26756" xr:uid="{00000000-0005-0000-0000-00005C680000}"/>
    <cellStyle name="Обычный 54 2 9 2 2 3 2" xfId="26757" xr:uid="{00000000-0005-0000-0000-00005D680000}"/>
    <cellStyle name="Обычный 54 2 9 2 2 4" xfId="26758" xr:uid="{00000000-0005-0000-0000-00005E680000}"/>
    <cellStyle name="Обычный 54 2 9 2 3" xfId="26759" xr:uid="{00000000-0005-0000-0000-00005F680000}"/>
    <cellStyle name="Обычный 54 2 9 2 3 2" xfId="26760" xr:uid="{00000000-0005-0000-0000-000060680000}"/>
    <cellStyle name="Обычный 54 2 9 2 3 2 2" xfId="26761" xr:uid="{00000000-0005-0000-0000-000061680000}"/>
    <cellStyle name="Обычный 54 2 9 2 3 3" xfId="26762" xr:uid="{00000000-0005-0000-0000-000062680000}"/>
    <cellStyle name="Обычный 54 2 9 2 4" xfId="26763" xr:uid="{00000000-0005-0000-0000-000063680000}"/>
    <cellStyle name="Обычный 54 2 9 2 4 2" xfId="26764" xr:uid="{00000000-0005-0000-0000-000064680000}"/>
    <cellStyle name="Обычный 54 2 9 2 4 2 2" xfId="26765" xr:uid="{00000000-0005-0000-0000-000065680000}"/>
    <cellStyle name="Обычный 54 2 9 2 4 3" xfId="26766" xr:uid="{00000000-0005-0000-0000-000066680000}"/>
    <cellStyle name="Обычный 54 2 9 2 5" xfId="26767" xr:uid="{00000000-0005-0000-0000-000067680000}"/>
    <cellStyle name="Обычный 54 2 9 2 5 2" xfId="26768" xr:uid="{00000000-0005-0000-0000-000068680000}"/>
    <cellStyle name="Обычный 54 2 9 2 6" xfId="26769" xr:uid="{00000000-0005-0000-0000-000069680000}"/>
    <cellStyle name="Обычный 54 2 9 3" xfId="26770" xr:uid="{00000000-0005-0000-0000-00006A680000}"/>
    <cellStyle name="Обычный 54 2 9 3 2" xfId="26771" xr:uid="{00000000-0005-0000-0000-00006B680000}"/>
    <cellStyle name="Обычный 54 2 9 3 2 2" xfId="26772" xr:uid="{00000000-0005-0000-0000-00006C680000}"/>
    <cellStyle name="Обычный 54 2 9 3 2 2 2" xfId="26773" xr:uid="{00000000-0005-0000-0000-00006D680000}"/>
    <cellStyle name="Обычный 54 2 9 3 2 3" xfId="26774" xr:uid="{00000000-0005-0000-0000-00006E680000}"/>
    <cellStyle name="Обычный 54 2 9 3 3" xfId="26775" xr:uid="{00000000-0005-0000-0000-00006F680000}"/>
    <cellStyle name="Обычный 54 2 9 3 3 2" xfId="26776" xr:uid="{00000000-0005-0000-0000-000070680000}"/>
    <cellStyle name="Обычный 54 2 9 3 4" xfId="26777" xr:uid="{00000000-0005-0000-0000-000071680000}"/>
    <cellStyle name="Обычный 54 2 9 4" xfId="26778" xr:uid="{00000000-0005-0000-0000-000072680000}"/>
    <cellStyle name="Обычный 54 2 9 4 2" xfId="26779" xr:uid="{00000000-0005-0000-0000-000073680000}"/>
    <cellStyle name="Обычный 54 2 9 4 2 2" xfId="26780" xr:uid="{00000000-0005-0000-0000-000074680000}"/>
    <cellStyle name="Обычный 54 2 9 4 3" xfId="26781" xr:uid="{00000000-0005-0000-0000-000075680000}"/>
    <cellStyle name="Обычный 54 2 9 5" xfId="26782" xr:uid="{00000000-0005-0000-0000-000076680000}"/>
    <cellStyle name="Обычный 54 2 9 5 2" xfId="26783" xr:uid="{00000000-0005-0000-0000-000077680000}"/>
    <cellStyle name="Обычный 54 2 9 5 2 2" xfId="26784" xr:uid="{00000000-0005-0000-0000-000078680000}"/>
    <cellStyle name="Обычный 54 2 9 5 3" xfId="26785" xr:uid="{00000000-0005-0000-0000-000079680000}"/>
    <cellStyle name="Обычный 54 2 9 6" xfId="26786" xr:uid="{00000000-0005-0000-0000-00007A680000}"/>
    <cellStyle name="Обычный 54 2 9 6 2" xfId="26787" xr:uid="{00000000-0005-0000-0000-00007B680000}"/>
    <cellStyle name="Обычный 54 2 9 7" xfId="26788" xr:uid="{00000000-0005-0000-0000-00007C680000}"/>
    <cellStyle name="Обычный 54 3" xfId="26789" xr:uid="{00000000-0005-0000-0000-00007D680000}"/>
    <cellStyle name="Обычный 54 3 2" xfId="26790" xr:uid="{00000000-0005-0000-0000-00007E680000}"/>
    <cellStyle name="Обычный 54 3 2 2" xfId="26791" xr:uid="{00000000-0005-0000-0000-00007F680000}"/>
    <cellStyle name="Обычный 54 3 2 2 2" xfId="26792" xr:uid="{00000000-0005-0000-0000-000080680000}"/>
    <cellStyle name="Обычный 54 3 2 2 2 2" xfId="26793" xr:uid="{00000000-0005-0000-0000-000081680000}"/>
    <cellStyle name="Обычный 54 3 2 2 2 2 2" xfId="26794" xr:uid="{00000000-0005-0000-0000-000082680000}"/>
    <cellStyle name="Обычный 54 3 2 2 2 3" xfId="26795" xr:uid="{00000000-0005-0000-0000-000083680000}"/>
    <cellStyle name="Обычный 54 3 2 2 3" xfId="26796" xr:uid="{00000000-0005-0000-0000-000084680000}"/>
    <cellStyle name="Обычный 54 3 2 2 3 2" xfId="26797" xr:uid="{00000000-0005-0000-0000-000085680000}"/>
    <cellStyle name="Обычный 54 3 2 2 3 2 2" xfId="26798" xr:uid="{00000000-0005-0000-0000-000086680000}"/>
    <cellStyle name="Обычный 54 3 2 2 3 3" xfId="26799" xr:uid="{00000000-0005-0000-0000-000087680000}"/>
    <cellStyle name="Обычный 54 3 2 2 4" xfId="26800" xr:uid="{00000000-0005-0000-0000-000088680000}"/>
    <cellStyle name="Обычный 54 3 2 2 4 2" xfId="26801" xr:uid="{00000000-0005-0000-0000-000089680000}"/>
    <cellStyle name="Обычный 54 3 2 2 5" xfId="26802" xr:uid="{00000000-0005-0000-0000-00008A680000}"/>
    <cellStyle name="Обычный 54 3 2 3" xfId="26803" xr:uid="{00000000-0005-0000-0000-00008B680000}"/>
    <cellStyle name="Обычный 54 3 2 3 2" xfId="26804" xr:uid="{00000000-0005-0000-0000-00008C680000}"/>
    <cellStyle name="Обычный 54 3 2 3 2 2" xfId="26805" xr:uid="{00000000-0005-0000-0000-00008D680000}"/>
    <cellStyle name="Обычный 54 3 2 3 2 2 2" xfId="26806" xr:uid="{00000000-0005-0000-0000-00008E680000}"/>
    <cellStyle name="Обычный 54 3 2 3 2 3" xfId="26807" xr:uid="{00000000-0005-0000-0000-00008F680000}"/>
    <cellStyle name="Обычный 54 3 2 3 3" xfId="26808" xr:uid="{00000000-0005-0000-0000-000090680000}"/>
    <cellStyle name="Обычный 54 3 2 3 3 2" xfId="26809" xr:uid="{00000000-0005-0000-0000-000091680000}"/>
    <cellStyle name="Обычный 54 3 2 3 4" xfId="26810" xr:uid="{00000000-0005-0000-0000-000092680000}"/>
    <cellStyle name="Обычный 54 3 2 4" xfId="26811" xr:uid="{00000000-0005-0000-0000-000093680000}"/>
    <cellStyle name="Обычный 54 3 2 4 2" xfId="26812" xr:uid="{00000000-0005-0000-0000-000094680000}"/>
    <cellStyle name="Обычный 54 3 2 4 2 2" xfId="26813" xr:uid="{00000000-0005-0000-0000-000095680000}"/>
    <cellStyle name="Обычный 54 3 2 4 3" xfId="26814" xr:uid="{00000000-0005-0000-0000-000096680000}"/>
    <cellStyle name="Обычный 54 3 2 5" xfId="26815" xr:uid="{00000000-0005-0000-0000-000097680000}"/>
    <cellStyle name="Обычный 54 3 2 5 2" xfId="26816" xr:uid="{00000000-0005-0000-0000-000098680000}"/>
    <cellStyle name="Обычный 54 3 2 5 2 2" xfId="26817" xr:uid="{00000000-0005-0000-0000-000099680000}"/>
    <cellStyle name="Обычный 54 3 2 5 3" xfId="26818" xr:uid="{00000000-0005-0000-0000-00009A680000}"/>
    <cellStyle name="Обычный 54 3 2 6" xfId="26819" xr:uid="{00000000-0005-0000-0000-00009B680000}"/>
    <cellStyle name="Обычный 54 3 2 6 2" xfId="26820" xr:uid="{00000000-0005-0000-0000-00009C680000}"/>
    <cellStyle name="Обычный 54 3 2 7" xfId="26821" xr:uid="{00000000-0005-0000-0000-00009D680000}"/>
    <cellStyle name="Обычный 54 3 3" xfId="26822" xr:uid="{00000000-0005-0000-0000-00009E680000}"/>
    <cellStyle name="Обычный 54 3 3 2" xfId="26823" xr:uid="{00000000-0005-0000-0000-00009F680000}"/>
    <cellStyle name="Обычный 54 3 3 2 2" xfId="26824" xr:uid="{00000000-0005-0000-0000-0000A0680000}"/>
    <cellStyle name="Обычный 54 3 3 2 2 2" xfId="26825" xr:uid="{00000000-0005-0000-0000-0000A1680000}"/>
    <cellStyle name="Обычный 54 3 3 2 3" xfId="26826" xr:uid="{00000000-0005-0000-0000-0000A2680000}"/>
    <cellStyle name="Обычный 54 3 3 3" xfId="26827" xr:uid="{00000000-0005-0000-0000-0000A3680000}"/>
    <cellStyle name="Обычный 54 3 3 3 2" xfId="26828" xr:uid="{00000000-0005-0000-0000-0000A4680000}"/>
    <cellStyle name="Обычный 54 3 3 3 2 2" xfId="26829" xr:uid="{00000000-0005-0000-0000-0000A5680000}"/>
    <cellStyle name="Обычный 54 3 3 3 3" xfId="26830" xr:uid="{00000000-0005-0000-0000-0000A6680000}"/>
    <cellStyle name="Обычный 54 3 3 4" xfId="26831" xr:uid="{00000000-0005-0000-0000-0000A7680000}"/>
    <cellStyle name="Обычный 54 3 3 4 2" xfId="26832" xr:uid="{00000000-0005-0000-0000-0000A8680000}"/>
    <cellStyle name="Обычный 54 3 3 5" xfId="26833" xr:uid="{00000000-0005-0000-0000-0000A9680000}"/>
    <cellStyle name="Обычный 54 3 4" xfId="26834" xr:uid="{00000000-0005-0000-0000-0000AA680000}"/>
    <cellStyle name="Обычный 54 3 4 2" xfId="26835" xr:uid="{00000000-0005-0000-0000-0000AB680000}"/>
    <cellStyle name="Обычный 54 3 4 2 2" xfId="26836" xr:uid="{00000000-0005-0000-0000-0000AC680000}"/>
    <cellStyle name="Обычный 54 3 4 2 2 2" xfId="26837" xr:uid="{00000000-0005-0000-0000-0000AD680000}"/>
    <cellStyle name="Обычный 54 3 4 2 3" xfId="26838" xr:uid="{00000000-0005-0000-0000-0000AE680000}"/>
    <cellStyle name="Обычный 54 3 4 3" xfId="26839" xr:uid="{00000000-0005-0000-0000-0000AF680000}"/>
    <cellStyle name="Обычный 54 3 4 3 2" xfId="26840" xr:uid="{00000000-0005-0000-0000-0000B0680000}"/>
    <cellStyle name="Обычный 54 3 4 4" xfId="26841" xr:uid="{00000000-0005-0000-0000-0000B1680000}"/>
    <cellStyle name="Обычный 54 3 5" xfId="26842" xr:uid="{00000000-0005-0000-0000-0000B2680000}"/>
    <cellStyle name="Обычный 54 3 5 2" xfId="26843" xr:uid="{00000000-0005-0000-0000-0000B3680000}"/>
    <cellStyle name="Обычный 54 3 5 2 2" xfId="26844" xr:uid="{00000000-0005-0000-0000-0000B4680000}"/>
    <cellStyle name="Обычный 54 3 5 3" xfId="26845" xr:uid="{00000000-0005-0000-0000-0000B5680000}"/>
    <cellStyle name="Обычный 54 3 6" xfId="26846" xr:uid="{00000000-0005-0000-0000-0000B6680000}"/>
    <cellStyle name="Обычный 54 3 6 2" xfId="26847" xr:uid="{00000000-0005-0000-0000-0000B7680000}"/>
    <cellStyle name="Обычный 54 3 6 2 2" xfId="26848" xr:uid="{00000000-0005-0000-0000-0000B8680000}"/>
    <cellStyle name="Обычный 54 3 6 3" xfId="26849" xr:uid="{00000000-0005-0000-0000-0000B9680000}"/>
    <cellStyle name="Обычный 54 3 7" xfId="26850" xr:uid="{00000000-0005-0000-0000-0000BA680000}"/>
    <cellStyle name="Обычный 54 3 7 2" xfId="26851" xr:uid="{00000000-0005-0000-0000-0000BB680000}"/>
    <cellStyle name="Обычный 54 3 8" xfId="26852" xr:uid="{00000000-0005-0000-0000-0000BC680000}"/>
    <cellStyle name="Обычный 54 4" xfId="26853" xr:uid="{00000000-0005-0000-0000-0000BD680000}"/>
    <cellStyle name="Обычный 54 4 2" xfId="26854" xr:uid="{00000000-0005-0000-0000-0000BE680000}"/>
    <cellStyle name="Обычный 54 4 2 2" xfId="26855" xr:uid="{00000000-0005-0000-0000-0000BF680000}"/>
    <cellStyle name="Обычный 54 4 2 2 2" xfId="26856" xr:uid="{00000000-0005-0000-0000-0000C0680000}"/>
    <cellStyle name="Обычный 54 4 2 2 2 2" xfId="26857" xr:uid="{00000000-0005-0000-0000-0000C1680000}"/>
    <cellStyle name="Обычный 54 4 2 2 2 2 2" xfId="26858" xr:uid="{00000000-0005-0000-0000-0000C2680000}"/>
    <cellStyle name="Обычный 54 4 2 2 2 3" xfId="26859" xr:uid="{00000000-0005-0000-0000-0000C3680000}"/>
    <cellStyle name="Обычный 54 4 2 2 3" xfId="26860" xr:uid="{00000000-0005-0000-0000-0000C4680000}"/>
    <cellStyle name="Обычный 54 4 2 2 3 2" xfId="26861" xr:uid="{00000000-0005-0000-0000-0000C5680000}"/>
    <cellStyle name="Обычный 54 4 2 2 3 2 2" xfId="26862" xr:uid="{00000000-0005-0000-0000-0000C6680000}"/>
    <cellStyle name="Обычный 54 4 2 2 3 3" xfId="26863" xr:uid="{00000000-0005-0000-0000-0000C7680000}"/>
    <cellStyle name="Обычный 54 4 2 2 4" xfId="26864" xr:uid="{00000000-0005-0000-0000-0000C8680000}"/>
    <cellStyle name="Обычный 54 4 2 2 4 2" xfId="26865" xr:uid="{00000000-0005-0000-0000-0000C9680000}"/>
    <cellStyle name="Обычный 54 4 2 2 5" xfId="26866" xr:uid="{00000000-0005-0000-0000-0000CA680000}"/>
    <cellStyle name="Обычный 54 4 2 3" xfId="26867" xr:uid="{00000000-0005-0000-0000-0000CB680000}"/>
    <cellStyle name="Обычный 54 4 2 3 2" xfId="26868" xr:uid="{00000000-0005-0000-0000-0000CC680000}"/>
    <cellStyle name="Обычный 54 4 2 3 2 2" xfId="26869" xr:uid="{00000000-0005-0000-0000-0000CD680000}"/>
    <cellStyle name="Обычный 54 4 2 3 2 2 2" xfId="26870" xr:uid="{00000000-0005-0000-0000-0000CE680000}"/>
    <cellStyle name="Обычный 54 4 2 3 2 3" xfId="26871" xr:uid="{00000000-0005-0000-0000-0000CF680000}"/>
    <cellStyle name="Обычный 54 4 2 3 3" xfId="26872" xr:uid="{00000000-0005-0000-0000-0000D0680000}"/>
    <cellStyle name="Обычный 54 4 2 3 3 2" xfId="26873" xr:uid="{00000000-0005-0000-0000-0000D1680000}"/>
    <cellStyle name="Обычный 54 4 2 3 4" xfId="26874" xr:uid="{00000000-0005-0000-0000-0000D2680000}"/>
    <cellStyle name="Обычный 54 4 2 4" xfId="26875" xr:uid="{00000000-0005-0000-0000-0000D3680000}"/>
    <cellStyle name="Обычный 54 4 2 4 2" xfId="26876" xr:uid="{00000000-0005-0000-0000-0000D4680000}"/>
    <cellStyle name="Обычный 54 4 2 4 2 2" xfId="26877" xr:uid="{00000000-0005-0000-0000-0000D5680000}"/>
    <cellStyle name="Обычный 54 4 2 4 3" xfId="26878" xr:uid="{00000000-0005-0000-0000-0000D6680000}"/>
    <cellStyle name="Обычный 54 4 2 5" xfId="26879" xr:uid="{00000000-0005-0000-0000-0000D7680000}"/>
    <cellStyle name="Обычный 54 4 2 5 2" xfId="26880" xr:uid="{00000000-0005-0000-0000-0000D8680000}"/>
    <cellStyle name="Обычный 54 4 2 5 2 2" xfId="26881" xr:uid="{00000000-0005-0000-0000-0000D9680000}"/>
    <cellStyle name="Обычный 54 4 2 5 3" xfId="26882" xr:uid="{00000000-0005-0000-0000-0000DA680000}"/>
    <cellStyle name="Обычный 54 4 2 6" xfId="26883" xr:uid="{00000000-0005-0000-0000-0000DB680000}"/>
    <cellStyle name="Обычный 54 4 2 6 2" xfId="26884" xr:uid="{00000000-0005-0000-0000-0000DC680000}"/>
    <cellStyle name="Обычный 54 4 2 7" xfId="26885" xr:uid="{00000000-0005-0000-0000-0000DD680000}"/>
    <cellStyle name="Обычный 54 4 3" xfId="26886" xr:uid="{00000000-0005-0000-0000-0000DE680000}"/>
    <cellStyle name="Обычный 54 4 3 2" xfId="26887" xr:uid="{00000000-0005-0000-0000-0000DF680000}"/>
    <cellStyle name="Обычный 54 4 3 2 2" xfId="26888" xr:uid="{00000000-0005-0000-0000-0000E0680000}"/>
    <cellStyle name="Обычный 54 4 3 2 2 2" xfId="26889" xr:uid="{00000000-0005-0000-0000-0000E1680000}"/>
    <cellStyle name="Обычный 54 4 3 2 3" xfId="26890" xr:uid="{00000000-0005-0000-0000-0000E2680000}"/>
    <cellStyle name="Обычный 54 4 3 3" xfId="26891" xr:uid="{00000000-0005-0000-0000-0000E3680000}"/>
    <cellStyle name="Обычный 54 4 3 3 2" xfId="26892" xr:uid="{00000000-0005-0000-0000-0000E4680000}"/>
    <cellStyle name="Обычный 54 4 3 3 2 2" xfId="26893" xr:uid="{00000000-0005-0000-0000-0000E5680000}"/>
    <cellStyle name="Обычный 54 4 3 3 3" xfId="26894" xr:uid="{00000000-0005-0000-0000-0000E6680000}"/>
    <cellStyle name="Обычный 54 4 3 4" xfId="26895" xr:uid="{00000000-0005-0000-0000-0000E7680000}"/>
    <cellStyle name="Обычный 54 4 3 4 2" xfId="26896" xr:uid="{00000000-0005-0000-0000-0000E8680000}"/>
    <cellStyle name="Обычный 54 4 3 5" xfId="26897" xr:uid="{00000000-0005-0000-0000-0000E9680000}"/>
    <cellStyle name="Обычный 54 4 4" xfId="26898" xr:uid="{00000000-0005-0000-0000-0000EA680000}"/>
    <cellStyle name="Обычный 54 4 4 2" xfId="26899" xr:uid="{00000000-0005-0000-0000-0000EB680000}"/>
    <cellStyle name="Обычный 54 4 4 2 2" xfId="26900" xr:uid="{00000000-0005-0000-0000-0000EC680000}"/>
    <cellStyle name="Обычный 54 4 4 2 2 2" xfId="26901" xr:uid="{00000000-0005-0000-0000-0000ED680000}"/>
    <cellStyle name="Обычный 54 4 4 2 3" xfId="26902" xr:uid="{00000000-0005-0000-0000-0000EE680000}"/>
    <cellStyle name="Обычный 54 4 4 3" xfId="26903" xr:uid="{00000000-0005-0000-0000-0000EF680000}"/>
    <cellStyle name="Обычный 54 4 4 3 2" xfId="26904" xr:uid="{00000000-0005-0000-0000-0000F0680000}"/>
    <cellStyle name="Обычный 54 4 4 4" xfId="26905" xr:uid="{00000000-0005-0000-0000-0000F1680000}"/>
    <cellStyle name="Обычный 54 4 5" xfId="26906" xr:uid="{00000000-0005-0000-0000-0000F2680000}"/>
    <cellStyle name="Обычный 54 4 5 2" xfId="26907" xr:uid="{00000000-0005-0000-0000-0000F3680000}"/>
    <cellStyle name="Обычный 54 4 5 2 2" xfId="26908" xr:uid="{00000000-0005-0000-0000-0000F4680000}"/>
    <cellStyle name="Обычный 54 4 5 3" xfId="26909" xr:uid="{00000000-0005-0000-0000-0000F5680000}"/>
    <cellStyle name="Обычный 54 4 6" xfId="26910" xr:uid="{00000000-0005-0000-0000-0000F6680000}"/>
    <cellStyle name="Обычный 54 4 6 2" xfId="26911" xr:uid="{00000000-0005-0000-0000-0000F7680000}"/>
    <cellStyle name="Обычный 54 4 6 2 2" xfId="26912" xr:uid="{00000000-0005-0000-0000-0000F8680000}"/>
    <cellStyle name="Обычный 54 4 6 3" xfId="26913" xr:uid="{00000000-0005-0000-0000-0000F9680000}"/>
    <cellStyle name="Обычный 54 4 7" xfId="26914" xr:uid="{00000000-0005-0000-0000-0000FA680000}"/>
    <cellStyle name="Обычный 54 4 7 2" xfId="26915" xr:uid="{00000000-0005-0000-0000-0000FB680000}"/>
    <cellStyle name="Обычный 54 4 8" xfId="26916" xr:uid="{00000000-0005-0000-0000-0000FC680000}"/>
    <cellStyle name="Обычный 54 5" xfId="26917" xr:uid="{00000000-0005-0000-0000-0000FD680000}"/>
    <cellStyle name="Обычный 54 5 2" xfId="26918" xr:uid="{00000000-0005-0000-0000-0000FE680000}"/>
    <cellStyle name="Обычный 54 5 2 2" xfId="26919" xr:uid="{00000000-0005-0000-0000-0000FF680000}"/>
    <cellStyle name="Обычный 54 5 2 2 2" xfId="26920" xr:uid="{00000000-0005-0000-0000-000000690000}"/>
    <cellStyle name="Обычный 54 5 2 2 2 2" xfId="26921" xr:uid="{00000000-0005-0000-0000-000001690000}"/>
    <cellStyle name="Обычный 54 5 2 2 2 2 2" xfId="26922" xr:uid="{00000000-0005-0000-0000-000002690000}"/>
    <cellStyle name="Обычный 54 5 2 2 2 3" xfId="26923" xr:uid="{00000000-0005-0000-0000-000003690000}"/>
    <cellStyle name="Обычный 54 5 2 2 3" xfId="26924" xr:uid="{00000000-0005-0000-0000-000004690000}"/>
    <cellStyle name="Обычный 54 5 2 2 3 2" xfId="26925" xr:uid="{00000000-0005-0000-0000-000005690000}"/>
    <cellStyle name="Обычный 54 5 2 2 3 2 2" xfId="26926" xr:uid="{00000000-0005-0000-0000-000006690000}"/>
    <cellStyle name="Обычный 54 5 2 2 3 3" xfId="26927" xr:uid="{00000000-0005-0000-0000-000007690000}"/>
    <cellStyle name="Обычный 54 5 2 2 4" xfId="26928" xr:uid="{00000000-0005-0000-0000-000008690000}"/>
    <cellStyle name="Обычный 54 5 2 2 4 2" xfId="26929" xr:uid="{00000000-0005-0000-0000-000009690000}"/>
    <cellStyle name="Обычный 54 5 2 2 5" xfId="26930" xr:uid="{00000000-0005-0000-0000-00000A690000}"/>
    <cellStyle name="Обычный 54 5 2 3" xfId="26931" xr:uid="{00000000-0005-0000-0000-00000B690000}"/>
    <cellStyle name="Обычный 54 5 2 3 2" xfId="26932" xr:uid="{00000000-0005-0000-0000-00000C690000}"/>
    <cellStyle name="Обычный 54 5 2 3 2 2" xfId="26933" xr:uid="{00000000-0005-0000-0000-00000D690000}"/>
    <cellStyle name="Обычный 54 5 2 3 2 2 2" xfId="26934" xr:uid="{00000000-0005-0000-0000-00000E690000}"/>
    <cellStyle name="Обычный 54 5 2 3 2 3" xfId="26935" xr:uid="{00000000-0005-0000-0000-00000F690000}"/>
    <cellStyle name="Обычный 54 5 2 3 3" xfId="26936" xr:uid="{00000000-0005-0000-0000-000010690000}"/>
    <cellStyle name="Обычный 54 5 2 3 3 2" xfId="26937" xr:uid="{00000000-0005-0000-0000-000011690000}"/>
    <cellStyle name="Обычный 54 5 2 3 4" xfId="26938" xr:uid="{00000000-0005-0000-0000-000012690000}"/>
    <cellStyle name="Обычный 54 5 2 4" xfId="26939" xr:uid="{00000000-0005-0000-0000-000013690000}"/>
    <cellStyle name="Обычный 54 5 2 4 2" xfId="26940" xr:uid="{00000000-0005-0000-0000-000014690000}"/>
    <cellStyle name="Обычный 54 5 2 4 2 2" xfId="26941" xr:uid="{00000000-0005-0000-0000-000015690000}"/>
    <cellStyle name="Обычный 54 5 2 4 3" xfId="26942" xr:uid="{00000000-0005-0000-0000-000016690000}"/>
    <cellStyle name="Обычный 54 5 2 5" xfId="26943" xr:uid="{00000000-0005-0000-0000-000017690000}"/>
    <cellStyle name="Обычный 54 5 2 5 2" xfId="26944" xr:uid="{00000000-0005-0000-0000-000018690000}"/>
    <cellStyle name="Обычный 54 5 2 5 2 2" xfId="26945" xr:uid="{00000000-0005-0000-0000-000019690000}"/>
    <cellStyle name="Обычный 54 5 2 5 3" xfId="26946" xr:uid="{00000000-0005-0000-0000-00001A690000}"/>
    <cellStyle name="Обычный 54 5 2 6" xfId="26947" xr:uid="{00000000-0005-0000-0000-00001B690000}"/>
    <cellStyle name="Обычный 54 5 2 6 2" xfId="26948" xr:uid="{00000000-0005-0000-0000-00001C690000}"/>
    <cellStyle name="Обычный 54 5 2 7" xfId="26949" xr:uid="{00000000-0005-0000-0000-00001D690000}"/>
    <cellStyle name="Обычный 54 5 3" xfId="26950" xr:uid="{00000000-0005-0000-0000-00001E690000}"/>
    <cellStyle name="Обычный 54 5 3 2" xfId="26951" xr:uid="{00000000-0005-0000-0000-00001F690000}"/>
    <cellStyle name="Обычный 54 5 3 2 2" xfId="26952" xr:uid="{00000000-0005-0000-0000-000020690000}"/>
    <cellStyle name="Обычный 54 5 3 2 2 2" xfId="26953" xr:uid="{00000000-0005-0000-0000-000021690000}"/>
    <cellStyle name="Обычный 54 5 3 2 3" xfId="26954" xr:uid="{00000000-0005-0000-0000-000022690000}"/>
    <cellStyle name="Обычный 54 5 3 3" xfId="26955" xr:uid="{00000000-0005-0000-0000-000023690000}"/>
    <cellStyle name="Обычный 54 5 3 3 2" xfId="26956" xr:uid="{00000000-0005-0000-0000-000024690000}"/>
    <cellStyle name="Обычный 54 5 3 3 2 2" xfId="26957" xr:uid="{00000000-0005-0000-0000-000025690000}"/>
    <cellStyle name="Обычный 54 5 3 3 3" xfId="26958" xr:uid="{00000000-0005-0000-0000-000026690000}"/>
    <cellStyle name="Обычный 54 5 3 4" xfId="26959" xr:uid="{00000000-0005-0000-0000-000027690000}"/>
    <cellStyle name="Обычный 54 5 3 4 2" xfId="26960" xr:uid="{00000000-0005-0000-0000-000028690000}"/>
    <cellStyle name="Обычный 54 5 3 5" xfId="26961" xr:uid="{00000000-0005-0000-0000-000029690000}"/>
    <cellStyle name="Обычный 54 5 4" xfId="26962" xr:uid="{00000000-0005-0000-0000-00002A690000}"/>
    <cellStyle name="Обычный 54 5 4 2" xfId="26963" xr:uid="{00000000-0005-0000-0000-00002B690000}"/>
    <cellStyle name="Обычный 54 5 4 2 2" xfId="26964" xr:uid="{00000000-0005-0000-0000-00002C690000}"/>
    <cellStyle name="Обычный 54 5 4 2 2 2" xfId="26965" xr:uid="{00000000-0005-0000-0000-00002D690000}"/>
    <cellStyle name="Обычный 54 5 4 2 3" xfId="26966" xr:uid="{00000000-0005-0000-0000-00002E690000}"/>
    <cellStyle name="Обычный 54 5 4 3" xfId="26967" xr:uid="{00000000-0005-0000-0000-00002F690000}"/>
    <cellStyle name="Обычный 54 5 4 3 2" xfId="26968" xr:uid="{00000000-0005-0000-0000-000030690000}"/>
    <cellStyle name="Обычный 54 5 4 4" xfId="26969" xr:uid="{00000000-0005-0000-0000-000031690000}"/>
    <cellStyle name="Обычный 54 5 5" xfId="26970" xr:uid="{00000000-0005-0000-0000-000032690000}"/>
    <cellStyle name="Обычный 54 5 5 2" xfId="26971" xr:uid="{00000000-0005-0000-0000-000033690000}"/>
    <cellStyle name="Обычный 54 5 5 2 2" xfId="26972" xr:uid="{00000000-0005-0000-0000-000034690000}"/>
    <cellStyle name="Обычный 54 5 5 3" xfId="26973" xr:uid="{00000000-0005-0000-0000-000035690000}"/>
    <cellStyle name="Обычный 54 5 6" xfId="26974" xr:uid="{00000000-0005-0000-0000-000036690000}"/>
    <cellStyle name="Обычный 54 5 6 2" xfId="26975" xr:uid="{00000000-0005-0000-0000-000037690000}"/>
    <cellStyle name="Обычный 54 5 6 2 2" xfId="26976" xr:uid="{00000000-0005-0000-0000-000038690000}"/>
    <cellStyle name="Обычный 54 5 6 3" xfId="26977" xr:uid="{00000000-0005-0000-0000-000039690000}"/>
    <cellStyle name="Обычный 54 5 7" xfId="26978" xr:uid="{00000000-0005-0000-0000-00003A690000}"/>
    <cellStyle name="Обычный 54 5 7 2" xfId="26979" xr:uid="{00000000-0005-0000-0000-00003B690000}"/>
    <cellStyle name="Обычный 54 5 8" xfId="26980" xr:uid="{00000000-0005-0000-0000-00003C690000}"/>
    <cellStyle name="Обычный 54 6" xfId="26981" xr:uid="{00000000-0005-0000-0000-00003D690000}"/>
    <cellStyle name="Обычный 54 6 2" xfId="26982" xr:uid="{00000000-0005-0000-0000-00003E690000}"/>
    <cellStyle name="Обычный 54 6 2 2" xfId="26983" xr:uid="{00000000-0005-0000-0000-00003F690000}"/>
    <cellStyle name="Обычный 54 6 2 2 2" xfId="26984" xr:uid="{00000000-0005-0000-0000-000040690000}"/>
    <cellStyle name="Обычный 54 6 2 2 2 2" xfId="26985" xr:uid="{00000000-0005-0000-0000-000041690000}"/>
    <cellStyle name="Обычный 54 6 2 2 2 2 2" xfId="26986" xr:uid="{00000000-0005-0000-0000-000042690000}"/>
    <cellStyle name="Обычный 54 6 2 2 2 3" xfId="26987" xr:uid="{00000000-0005-0000-0000-000043690000}"/>
    <cellStyle name="Обычный 54 6 2 2 3" xfId="26988" xr:uid="{00000000-0005-0000-0000-000044690000}"/>
    <cellStyle name="Обычный 54 6 2 2 3 2" xfId="26989" xr:uid="{00000000-0005-0000-0000-000045690000}"/>
    <cellStyle name="Обычный 54 6 2 2 3 2 2" xfId="26990" xr:uid="{00000000-0005-0000-0000-000046690000}"/>
    <cellStyle name="Обычный 54 6 2 2 3 3" xfId="26991" xr:uid="{00000000-0005-0000-0000-000047690000}"/>
    <cellStyle name="Обычный 54 6 2 2 4" xfId="26992" xr:uid="{00000000-0005-0000-0000-000048690000}"/>
    <cellStyle name="Обычный 54 6 2 2 4 2" xfId="26993" xr:uid="{00000000-0005-0000-0000-000049690000}"/>
    <cellStyle name="Обычный 54 6 2 2 5" xfId="26994" xr:uid="{00000000-0005-0000-0000-00004A690000}"/>
    <cellStyle name="Обычный 54 6 2 3" xfId="26995" xr:uid="{00000000-0005-0000-0000-00004B690000}"/>
    <cellStyle name="Обычный 54 6 2 3 2" xfId="26996" xr:uid="{00000000-0005-0000-0000-00004C690000}"/>
    <cellStyle name="Обычный 54 6 2 3 2 2" xfId="26997" xr:uid="{00000000-0005-0000-0000-00004D690000}"/>
    <cellStyle name="Обычный 54 6 2 3 2 2 2" xfId="26998" xr:uid="{00000000-0005-0000-0000-00004E690000}"/>
    <cellStyle name="Обычный 54 6 2 3 2 3" xfId="26999" xr:uid="{00000000-0005-0000-0000-00004F690000}"/>
    <cellStyle name="Обычный 54 6 2 3 3" xfId="27000" xr:uid="{00000000-0005-0000-0000-000050690000}"/>
    <cellStyle name="Обычный 54 6 2 3 3 2" xfId="27001" xr:uid="{00000000-0005-0000-0000-000051690000}"/>
    <cellStyle name="Обычный 54 6 2 3 4" xfId="27002" xr:uid="{00000000-0005-0000-0000-000052690000}"/>
    <cellStyle name="Обычный 54 6 2 4" xfId="27003" xr:uid="{00000000-0005-0000-0000-000053690000}"/>
    <cellStyle name="Обычный 54 6 2 4 2" xfId="27004" xr:uid="{00000000-0005-0000-0000-000054690000}"/>
    <cellStyle name="Обычный 54 6 2 4 2 2" xfId="27005" xr:uid="{00000000-0005-0000-0000-000055690000}"/>
    <cellStyle name="Обычный 54 6 2 4 3" xfId="27006" xr:uid="{00000000-0005-0000-0000-000056690000}"/>
    <cellStyle name="Обычный 54 6 2 5" xfId="27007" xr:uid="{00000000-0005-0000-0000-000057690000}"/>
    <cellStyle name="Обычный 54 6 2 5 2" xfId="27008" xr:uid="{00000000-0005-0000-0000-000058690000}"/>
    <cellStyle name="Обычный 54 6 2 5 2 2" xfId="27009" xr:uid="{00000000-0005-0000-0000-000059690000}"/>
    <cellStyle name="Обычный 54 6 2 5 3" xfId="27010" xr:uid="{00000000-0005-0000-0000-00005A690000}"/>
    <cellStyle name="Обычный 54 6 2 6" xfId="27011" xr:uid="{00000000-0005-0000-0000-00005B690000}"/>
    <cellStyle name="Обычный 54 6 2 6 2" xfId="27012" xr:uid="{00000000-0005-0000-0000-00005C690000}"/>
    <cellStyle name="Обычный 54 6 2 7" xfId="27013" xr:uid="{00000000-0005-0000-0000-00005D690000}"/>
    <cellStyle name="Обычный 54 6 3" xfId="27014" xr:uid="{00000000-0005-0000-0000-00005E690000}"/>
    <cellStyle name="Обычный 54 6 3 2" xfId="27015" xr:uid="{00000000-0005-0000-0000-00005F690000}"/>
    <cellStyle name="Обычный 54 6 3 2 2" xfId="27016" xr:uid="{00000000-0005-0000-0000-000060690000}"/>
    <cellStyle name="Обычный 54 6 3 2 2 2" xfId="27017" xr:uid="{00000000-0005-0000-0000-000061690000}"/>
    <cellStyle name="Обычный 54 6 3 2 3" xfId="27018" xr:uid="{00000000-0005-0000-0000-000062690000}"/>
    <cellStyle name="Обычный 54 6 3 3" xfId="27019" xr:uid="{00000000-0005-0000-0000-000063690000}"/>
    <cellStyle name="Обычный 54 6 3 3 2" xfId="27020" xr:uid="{00000000-0005-0000-0000-000064690000}"/>
    <cellStyle name="Обычный 54 6 3 3 2 2" xfId="27021" xr:uid="{00000000-0005-0000-0000-000065690000}"/>
    <cellStyle name="Обычный 54 6 3 3 3" xfId="27022" xr:uid="{00000000-0005-0000-0000-000066690000}"/>
    <cellStyle name="Обычный 54 6 3 4" xfId="27023" xr:uid="{00000000-0005-0000-0000-000067690000}"/>
    <cellStyle name="Обычный 54 6 3 4 2" xfId="27024" xr:uid="{00000000-0005-0000-0000-000068690000}"/>
    <cellStyle name="Обычный 54 6 3 5" xfId="27025" xr:uid="{00000000-0005-0000-0000-000069690000}"/>
    <cellStyle name="Обычный 54 6 4" xfId="27026" xr:uid="{00000000-0005-0000-0000-00006A690000}"/>
    <cellStyle name="Обычный 54 6 4 2" xfId="27027" xr:uid="{00000000-0005-0000-0000-00006B690000}"/>
    <cellStyle name="Обычный 54 6 4 2 2" xfId="27028" xr:uid="{00000000-0005-0000-0000-00006C690000}"/>
    <cellStyle name="Обычный 54 6 4 2 2 2" xfId="27029" xr:uid="{00000000-0005-0000-0000-00006D690000}"/>
    <cellStyle name="Обычный 54 6 4 2 3" xfId="27030" xr:uid="{00000000-0005-0000-0000-00006E690000}"/>
    <cellStyle name="Обычный 54 6 4 3" xfId="27031" xr:uid="{00000000-0005-0000-0000-00006F690000}"/>
    <cellStyle name="Обычный 54 6 4 3 2" xfId="27032" xr:uid="{00000000-0005-0000-0000-000070690000}"/>
    <cellStyle name="Обычный 54 6 4 4" xfId="27033" xr:uid="{00000000-0005-0000-0000-000071690000}"/>
    <cellStyle name="Обычный 54 6 5" xfId="27034" xr:uid="{00000000-0005-0000-0000-000072690000}"/>
    <cellStyle name="Обычный 54 6 5 2" xfId="27035" xr:uid="{00000000-0005-0000-0000-000073690000}"/>
    <cellStyle name="Обычный 54 6 5 2 2" xfId="27036" xr:uid="{00000000-0005-0000-0000-000074690000}"/>
    <cellStyle name="Обычный 54 6 5 3" xfId="27037" xr:uid="{00000000-0005-0000-0000-000075690000}"/>
    <cellStyle name="Обычный 54 6 6" xfId="27038" xr:uid="{00000000-0005-0000-0000-000076690000}"/>
    <cellStyle name="Обычный 54 6 6 2" xfId="27039" xr:uid="{00000000-0005-0000-0000-000077690000}"/>
    <cellStyle name="Обычный 54 6 6 2 2" xfId="27040" xr:uid="{00000000-0005-0000-0000-000078690000}"/>
    <cellStyle name="Обычный 54 6 6 3" xfId="27041" xr:uid="{00000000-0005-0000-0000-000079690000}"/>
    <cellStyle name="Обычный 54 6 7" xfId="27042" xr:uid="{00000000-0005-0000-0000-00007A690000}"/>
    <cellStyle name="Обычный 54 6 7 2" xfId="27043" xr:uid="{00000000-0005-0000-0000-00007B690000}"/>
    <cellStyle name="Обычный 54 6 8" xfId="27044" xr:uid="{00000000-0005-0000-0000-00007C690000}"/>
    <cellStyle name="Обычный 54 7" xfId="27045" xr:uid="{00000000-0005-0000-0000-00007D690000}"/>
    <cellStyle name="Обычный 54 7 2" xfId="27046" xr:uid="{00000000-0005-0000-0000-00007E690000}"/>
    <cellStyle name="Обычный 54 7 2 2" xfId="27047" xr:uid="{00000000-0005-0000-0000-00007F690000}"/>
    <cellStyle name="Обычный 54 7 2 2 2" xfId="27048" xr:uid="{00000000-0005-0000-0000-000080690000}"/>
    <cellStyle name="Обычный 54 7 2 2 2 2" xfId="27049" xr:uid="{00000000-0005-0000-0000-000081690000}"/>
    <cellStyle name="Обычный 54 7 2 2 2 2 2" xfId="27050" xr:uid="{00000000-0005-0000-0000-000082690000}"/>
    <cellStyle name="Обычный 54 7 2 2 2 3" xfId="27051" xr:uid="{00000000-0005-0000-0000-000083690000}"/>
    <cellStyle name="Обычный 54 7 2 2 3" xfId="27052" xr:uid="{00000000-0005-0000-0000-000084690000}"/>
    <cellStyle name="Обычный 54 7 2 2 3 2" xfId="27053" xr:uid="{00000000-0005-0000-0000-000085690000}"/>
    <cellStyle name="Обычный 54 7 2 2 3 2 2" xfId="27054" xr:uid="{00000000-0005-0000-0000-000086690000}"/>
    <cellStyle name="Обычный 54 7 2 2 3 3" xfId="27055" xr:uid="{00000000-0005-0000-0000-000087690000}"/>
    <cellStyle name="Обычный 54 7 2 2 4" xfId="27056" xr:uid="{00000000-0005-0000-0000-000088690000}"/>
    <cellStyle name="Обычный 54 7 2 2 4 2" xfId="27057" xr:uid="{00000000-0005-0000-0000-000089690000}"/>
    <cellStyle name="Обычный 54 7 2 2 5" xfId="27058" xr:uid="{00000000-0005-0000-0000-00008A690000}"/>
    <cellStyle name="Обычный 54 7 2 3" xfId="27059" xr:uid="{00000000-0005-0000-0000-00008B690000}"/>
    <cellStyle name="Обычный 54 7 2 3 2" xfId="27060" xr:uid="{00000000-0005-0000-0000-00008C690000}"/>
    <cellStyle name="Обычный 54 7 2 3 2 2" xfId="27061" xr:uid="{00000000-0005-0000-0000-00008D690000}"/>
    <cellStyle name="Обычный 54 7 2 3 2 2 2" xfId="27062" xr:uid="{00000000-0005-0000-0000-00008E690000}"/>
    <cellStyle name="Обычный 54 7 2 3 2 3" xfId="27063" xr:uid="{00000000-0005-0000-0000-00008F690000}"/>
    <cellStyle name="Обычный 54 7 2 3 3" xfId="27064" xr:uid="{00000000-0005-0000-0000-000090690000}"/>
    <cellStyle name="Обычный 54 7 2 3 3 2" xfId="27065" xr:uid="{00000000-0005-0000-0000-000091690000}"/>
    <cellStyle name="Обычный 54 7 2 3 4" xfId="27066" xr:uid="{00000000-0005-0000-0000-000092690000}"/>
    <cellStyle name="Обычный 54 7 2 4" xfId="27067" xr:uid="{00000000-0005-0000-0000-000093690000}"/>
    <cellStyle name="Обычный 54 7 2 4 2" xfId="27068" xr:uid="{00000000-0005-0000-0000-000094690000}"/>
    <cellStyle name="Обычный 54 7 2 4 2 2" xfId="27069" xr:uid="{00000000-0005-0000-0000-000095690000}"/>
    <cellStyle name="Обычный 54 7 2 4 3" xfId="27070" xr:uid="{00000000-0005-0000-0000-000096690000}"/>
    <cellStyle name="Обычный 54 7 2 5" xfId="27071" xr:uid="{00000000-0005-0000-0000-000097690000}"/>
    <cellStyle name="Обычный 54 7 2 5 2" xfId="27072" xr:uid="{00000000-0005-0000-0000-000098690000}"/>
    <cellStyle name="Обычный 54 7 2 5 2 2" xfId="27073" xr:uid="{00000000-0005-0000-0000-000099690000}"/>
    <cellStyle name="Обычный 54 7 2 5 3" xfId="27074" xr:uid="{00000000-0005-0000-0000-00009A690000}"/>
    <cellStyle name="Обычный 54 7 2 6" xfId="27075" xr:uid="{00000000-0005-0000-0000-00009B690000}"/>
    <cellStyle name="Обычный 54 7 2 6 2" xfId="27076" xr:uid="{00000000-0005-0000-0000-00009C690000}"/>
    <cellStyle name="Обычный 54 7 2 7" xfId="27077" xr:uid="{00000000-0005-0000-0000-00009D690000}"/>
    <cellStyle name="Обычный 54 7 3" xfId="27078" xr:uid="{00000000-0005-0000-0000-00009E690000}"/>
    <cellStyle name="Обычный 54 7 3 2" xfId="27079" xr:uid="{00000000-0005-0000-0000-00009F690000}"/>
    <cellStyle name="Обычный 54 7 3 2 2" xfId="27080" xr:uid="{00000000-0005-0000-0000-0000A0690000}"/>
    <cellStyle name="Обычный 54 7 3 2 2 2" xfId="27081" xr:uid="{00000000-0005-0000-0000-0000A1690000}"/>
    <cellStyle name="Обычный 54 7 3 2 3" xfId="27082" xr:uid="{00000000-0005-0000-0000-0000A2690000}"/>
    <cellStyle name="Обычный 54 7 3 3" xfId="27083" xr:uid="{00000000-0005-0000-0000-0000A3690000}"/>
    <cellStyle name="Обычный 54 7 3 3 2" xfId="27084" xr:uid="{00000000-0005-0000-0000-0000A4690000}"/>
    <cellStyle name="Обычный 54 7 3 3 2 2" xfId="27085" xr:uid="{00000000-0005-0000-0000-0000A5690000}"/>
    <cellStyle name="Обычный 54 7 3 3 3" xfId="27086" xr:uid="{00000000-0005-0000-0000-0000A6690000}"/>
    <cellStyle name="Обычный 54 7 3 4" xfId="27087" xr:uid="{00000000-0005-0000-0000-0000A7690000}"/>
    <cellStyle name="Обычный 54 7 3 4 2" xfId="27088" xr:uid="{00000000-0005-0000-0000-0000A8690000}"/>
    <cellStyle name="Обычный 54 7 3 5" xfId="27089" xr:uid="{00000000-0005-0000-0000-0000A9690000}"/>
    <cellStyle name="Обычный 54 7 4" xfId="27090" xr:uid="{00000000-0005-0000-0000-0000AA690000}"/>
    <cellStyle name="Обычный 54 7 4 2" xfId="27091" xr:uid="{00000000-0005-0000-0000-0000AB690000}"/>
    <cellStyle name="Обычный 54 7 4 2 2" xfId="27092" xr:uid="{00000000-0005-0000-0000-0000AC690000}"/>
    <cellStyle name="Обычный 54 7 4 2 2 2" xfId="27093" xr:uid="{00000000-0005-0000-0000-0000AD690000}"/>
    <cellStyle name="Обычный 54 7 4 2 3" xfId="27094" xr:uid="{00000000-0005-0000-0000-0000AE690000}"/>
    <cellStyle name="Обычный 54 7 4 3" xfId="27095" xr:uid="{00000000-0005-0000-0000-0000AF690000}"/>
    <cellStyle name="Обычный 54 7 4 3 2" xfId="27096" xr:uid="{00000000-0005-0000-0000-0000B0690000}"/>
    <cellStyle name="Обычный 54 7 4 4" xfId="27097" xr:uid="{00000000-0005-0000-0000-0000B1690000}"/>
    <cellStyle name="Обычный 54 7 5" xfId="27098" xr:uid="{00000000-0005-0000-0000-0000B2690000}"/>
    <cellStyle name="Обычный 54 7 5 2" xfId="27099" xr:uid="{00000000-0005-0000-0000-0000B3690000}"/>
    <cellStyle name="Обычный 54 7 5 2 2" xfId="27100" xr:uid="{00000000-0005-0000-0000-0000B4690000}"/>
    <cellStyle name="Обычный 54 7 5 3" xfId="27101" xr:uid="{00000000-0005-0000-0000-0000B5690000}"/>
    <cellStyle name="Обычный 54 7 6" xfId="27102" xr:uid="{00000000-0005-0000-0000-0000B6690000}"/>
    <cellStyle name="Обычный 54 7 6 2" xfId="27103" xr:uid="{00000000-0005-0000-0000-0000B7690000}"/>
    <cellStyle name="Обычный 54 7 6 2 2" xfId="27104" xr:uid="{00000000-0005-0000-0000-0000B8690000}"/>
    <cellStyle name="Обычный 54 7 6 3" xfId="27105" xr:uid="{00000000-0005-0000-0000-0000B9690000}"/>
    <cellStyle name="Обычный 54 7 7" xfId="27106" xr:uid="{00000000-0005-0000-0000-0000BA690000}"/>
    <cellStyle name="Обычный 54 7 7 2" xfId="27107" xr:uid="{00000000-0005-0000-0000-0000BB690000}"/>
    <cellStyle name="Обычный 54 7 8" xfId="27108" xr:uid="{00000000-0005-0000-0000-0000BC690000}"/>
    <cellStyle name="Обычный 54 8" xfId="27109" xr:uid="{00000000-0005-0000-0000-0000BD690000}"/>
    <cellStyle name="Обычный 54 8 2" xfId="27110" xr:uid="{00000000-0005-0000-0000-0000BE690000}"/>
    <cellStyle name="Обычный 54 8 2 2" xfId="27111" xr:uid="{00000000-0005-0000-0000-0000BF690000}"/>
    <cellStyle name="Обычный 54 8 2 2 2" xfId="27112" xr:uid="{00000000-0005-0000-0000-0000C0690000}"/>
    <cellStyle name="Обычный 54 8 2 2 2 2" xfId="27113" xr:uid="{00000000-0005-0000-0000-0000C1690000}"/>
    <cellStyle name="Обычный 54 8 2 2 2 2 2" xfId="27114" xr:uid="{00000000-0005-0000-0000-0000C2690000}"/>
    <cellStyle name="Обычный 54 8 2 2 2 3" xfId="27115" xr:uid="{00000000-0005-0000-0000-0000C3690000}"/>
    <cellStyle name="Обычный 54 8 2 2 3" xfId="27116" xr:uid="{00000000-0005-0000-0000-0000C4690000}"/>
    <cellStyle name="Обычный 54 8 2 2 3 2" xfId="27117" xr:uid="{00000000-0005-0000-0000-0000C5690000}"/>
    <cellStyle name="Обычный 54 8 2 2 3 2 2" xfId="27118" xr:uid="{00000000-0005-0000-0000-0000C6690000}"/>
    <cellStyle name="Обычный 54 8 2 2 3 3" xfId="27119" xr:uid="{00000000-0005-0000-0000-0000C7690000}"/>
    <cellStyle name="Обычный 54 8 2 2 4" xfId="27120" xr:uid="{00000000-0005-0000-0000-0000C8690000}"/>
    <cellStyle name="Обычный 54 8 2 2 4 2" xfId="27121" xr:uid="{00000000-0005-0000-0000-0000C9690000}"/>
    <cellStyle name="Обычный 54 8 2 2 5" xfId="27122" xr:uid="{00000000-0005-0000-0000-0000CA690000}"/>
    <cellStyle name="Обычный 54 8 2 3" xfId="27123" xr:uid="{00000000-0005-0000-0000-0000CB690000}"/>
    <cellStyle name="Обычный 54 8 2 3 2" xfId="27124" xr:uid="{00000000-0005-0000-0000-0000CC690000}"/>
    <cellStyle name="Обычный 54 8 2 3 2 2" xfId="27125" xr:uid="{00000000-0005-0000-0000-0000CD690000}"/>
    <cellStyle name="Обычный 54 8 2 3 2 2 2" xfId="27126" xr:uid="{00000000-0005-0000-0000-0000CE690000}"/>
    <cellStyle name="Обычный 54 8 2 3 2 3" xfId="27127" xr:uid="{00000000-0005-0000-0000-0000CF690000}"/>
    <cellStyle name="Обычный 54 8 2 3 3" xfId="27128" xr:uid="{00000000-0005-0000-0000-0000D0690000}"/>
    <cellStyle name="Обычный 54 8 2 3 3 2" xfId="27129" xr:uid="{00000000-0005-0000-0000-0000D1690000}"/>
    <cellStyle name="Обычный 54 8 2 3 4" xfId="27130" xr:uid="{00000000-0005-0000-0000-0000D2690000}"/>
    <cellStyle name="Обычный 54 8 2 4" xfId="27131" xr:uid="{00000000-0005-0000-0000-0000D3690000}"/>
    <cellStyle name="Обычный 54 8 2 4 2" xfId="27132" xr:uid="{00000000-0005-0000-0000-0000D4690000}"/>
    <cellStyle name="Обычный 54 8 2 4 2 2" xfId="27133" xr:uid="{00000000-0005-0000-0000-0000D5690000}"/>
    <cellStyle name="Обычный 54 8 2 4 3" xfId="27134" xr:uid="{00000000-0005-0000-0000-0000D6690000}"/>
    <cellStyle name="Обычный 54 8 2 5" xfId="27135" xr:uid="{00000000-0005-0000-0000-0000D7690000}"/>
    <cellStyle name="Обычный 54 8 2 5 2" xfId="27136" xr:uid="{00000000-0005-0000-0000-0000D8690000}"/>
    <cellStyle name="Обычный 54 8 2 5 2 2" xfId="27137" xr:uid="{00000000-0005-0000-0000-0000D9690000}"/>
    <cellStyle name="Обычный 54 8 2 5 3" xfId="27138" xr:uid="{00000000-0005-0000-0000-0000DA690000}"/>
    <cellStyle name="Обычный 54 8 2 6" xfId="27139" xr:uid="{00000000-0005-0000-0000-0000DB690000}"/>
    <cellStyle name="Обычный 54 8 2 6 2" xfId="27140" xr:uid="{00000000-0005-0000-0000-0000DC690000}"/>
    <cellStyle name="Обычный 54 8 2 7" xfId="27141" xr:uid="{00000000-0005-0000-0000-0000DD690000}"/>
    <cellStyle name="Обычный 54 8 3" xfId="27142" xr:uid="{00000000-0005-0000-0000-0000DE690000}"/>
    <cellStyle name="Обычный 54 8 3 2" xfId="27143" xr:uid="{00000000-0005-0000-0000-0000DF690000}"/>
    <cellStyle name="Обычный 54 8 3 2 2" xfId="27144" xr:uid="{00000000-0005-0000-0000-0000E0690000}"/>
    <cellStyle name="Обычный 54 8 3 2 2 2" xfId="27145" xr:uid="{00000000-0005-0000-0000-0000E1690000}"/>
    <cellStyle name="Обычный 54 8 3 2 3" xfId="27146" xr:uid="{00000000-0005-0000-0000-0000E2690000}"/>
    <cellStyle name="Обычный 54 8 3 3" xfId="27147" xr:uid="{00000000-0005-0000-0000-0000E3690000}"/>
    <cellStyle name="Обычный 54 8 3 3 2" xfId="27148" xr:uid="{00000000-0005-0000-0000-0000E4690000}"/>
    <cellStyle name="Обычный 54 8 3 3 2 2" xfId="27149" xr:uid="{00000000-0005-0000-0000-0000E5690000}"/>
    <cellStyle name="Обычный 54 8 3 3 3" xfId="27150" xr:uid="{00000000-0005-0000-0000-0000E6690000}"/>
    <cellStyle name="Обычный 54 8 3 4" xfId="27151" xr:uid="{00000000-0005-0000-0000-0000E7690000}"/>
    <cellStyle name="Обычный 54 8 3 4 2" xfId="27152" xr:uid="{00000000-0005-0000-0000-0000E8690000}"/>
    <cellStyle name="Обычный 54 8 3 5" xfId="27153" xr:uid="{00000000-0005-0000-0000-0000E9690000}"/>
    <cellStyle name="Обычный 54 8 4" xfId="27154" xr:uid="{00000000-0005-0000-0000-0000EA690000}"/>
    <cellStyle name="Обычный 54 8 4 2" xfId="27155" xr:uid="{00000000-0005-0000-0000-0000EB690000}"/>
    <cellStyle name="Обычный 54 8 4 2 2" xfId="27156" xr:uid="{00000000-0005-0000-0000-0000EC690000}"/>
    <cellStyle name="Обычный 54 8 4 2 2 2" xfId="27157" xr:uid="{00000000-0005-0000-0000-0000ED690000}"/>
    <cellStyle name="Обычный 54 8 4 2 3" xfId="27158" xr:uid="{00000000-0005-0000-0000-0000EE690000}"/>
    <cellStyle name="Обычный 54 8 4 3" xfId="27159" xr:uid="{00000000-0005-0000-0000-0000EF690000}"/>
    <cellStyle name="Обычный 54 8 4 3 2" xfId="27160" xr:uid="{00000000-0005-0000-0000-0000F0690000}"/>
    <cellStyle name="Обычный 54 8 4 4" xfId="27161" xr:uid="{00000000-0005-0000-0000-0000F1690000}"/>
    <cellStyle name="Обычный 54 8 5" xfId="27162" xr:uid="{00000000-0005-0000-0000-0000F2690000}"/>
    <cellStyle name="Обычный 54 8 5 2" xfId="27163" xr:uid="{00000000-0005-0000-0000-0000F3690000}"/>
    <cellStyle name="Обычный 54 8 5 2 2" xfId="27164" xr:uid="{00000000-0005-0000-0000-0000F4690000}"/>
    <cellStyle name="Обычный 54 8 5 3" xfId="27165" xr:uid="{00000000-0005-0000-0000-0000F5690000}"/>
    <cellStyle name="Обычный 54 8 6" xfId="27166" xr:uid="{00000000-0005-0000-0000-0000F6690000}"/>
    <cellStyle name="Обычный 54 8 6 2" xfId="27167" xr:uid="{00000000-0005-0000-0000-0000F7690000}"/>
    <cellStyle name="Обычный 54 8 6 2 2" xfId="27168" xr:uid="{00000000-0005-0000-0000-0000F8690000}"/>
    <cellStyle name="Обычный 54 8 6 3" xfId="27169" xr:uid="{00000000-0005-0000-0000-0000F9690000}"/>
    <cellStyle name="Обычный 54 8 7" xfId="27170" xr:uid="{00000000-0005-0000-0000-0000FA690000}"/>
    <cellStyle name="Обычный 54 8 7 2" xfId="27171" xr:uid="{00000000-0005-0000-0000-0000FB690000}"/>
    <cellStyle name="Обычный 54 8 8" xfId="27172" xr:uid="{00000000-0005-0000-0000-0000FC690000}"/>
    <cellStyle name="Обычный 54 9" xfId="27173" xr:uid="{00000000-0005-0000-0000-0000FD690000}"/>
    <cellStyle name="Обычный 54 9 2" xfId="27174" xr:uid="{00000000-0005-0000-0000-0000FE690000}"/>
    <cellStyle name="Обычный 54 9 2 2" xfId="27175" xr:uid="{00000000-0005-0000-0000-0000FF690000}"/>
    <cellStyle name="Обычный 54 9 2 2 2" xfId="27176" xr:uid="{00000000-0005-0000-0000-0000006A0000}"/>
    <cellStyle name="Обычный 54 9 2 2 2 2" xfId="27177" xr:uid="{00000000-0005-0000-0000-0000016A0000}"/>
    <cellStyle name="Обычный 54 9 2 2 2 2 2" xfId="27178" xr:uid="{00000000-0005-0000-0000-0000026A0000}"/>
    <cellStyle name="Обычный 54 9 2 2 2 3" xfId="27179" xr:uid="{00000000-0005-0000-0000-0000036A0000}"/>
    <cellStyle name="Обычный 54 9 2 2 3" xfId="27180" xr:uid="{00000000-0005-0000-0000-0000046A0000}"/>
    <cellStyle name="Обычный 54 9 2 2 3 2" xfId="27181" xr:uid="{00000000-0005-0000-0000-0000056A0000}"/>
    <cellStyle name="Обычный 54 9 2 2 3 2 2" xfId="27182" xr:uid="{00000000-0005-0000-0000-0000066A0000}"/>
    <cellStyle name="Обычный 54 9 2 2 3 3" xfId="27183" xr:uid="{00000000-0005-0000-0000-0000076A0000}"/>
    <cellStyle name="Обычный 54 9 2 2 4" xfId="27184" xr:uid="{00000000-0005-0000-0000-0000086A0000}"/>
    <cellStyle name="Обычный 54 9 2 2 4 2" xfId="27185" xr:uid="{00000000-0005-0000-0000-0000096A0000}"/>
    <cellStyle name="Обычный 54 9 2 2 5" xfId="27186" xr:uid="{00000000-0005-0000-0000-00000A6A0000}"/>
    <cellStyle name="Обычный 54 9 2 3" xfId="27187" xr:uid="{00000000-0005-0000-0000-00000B6A0000}"/>
    <cellStyle name="Обычный 54 9 2 3 2" xfId="27188" xr:uid="{00000000-0005-0000-0000-00000C6A0000}"/>
    <cellStyle name="Обычный 54 9 2 3 2 2" xfId="27189" xr:uid="{00000000-0005-0000-0000-00000D6A0000}"/>
    <cellStyle name="Обычный 54 9 2 3 2 2 2" xfId="27190" xr:uid="{00000000-0005-0000-0000-00000E6A0000}"/>
    <cellStyle name="Обычный 54 9 2 3 2 3" xfId="27191" xr:uid="{00000000-0005-0000-0000-00000F6A0000}"/>
    <cellStyle name="Обычный 54 9 2 3 3" xfId="27192" xr:uid="{00000000-0005-0000-0000-0000106A0000}"/>
    <cellStyle name="Обычный 54 9 2 3 3 2" xfId="27193" xr:uid="{00000000-0005-0000-0000-0000116A0000}"/>
    <cellStyle name="Обычный 54 9 2 3 4" xfId="27194" xr:uid="{00000000-0005-0000-0000-0000126A0000}"/>
    <cellStyle name="Обычный 54 9 2 4" xfId="27195" xr:uid="{00000000-0005-0000-0000-0000136A0000}"/>
    <cellStyle name="Обычный 54 9 2 4 2" xfId="27196" xr:uid="{00000000-0005-0000-0000-0000146A0000}"/>
    <cellStyle name="Обычный 54 9 2 4 2 2" xfId="27197" xr:uid="{00000000-0005-0000-0000-0000156A0000}"/>
    <cellStyle name="Обычный 54 9 2 4 3" xfId="27198" xr:uid="{00000000-0005-0000-0000-0000166A0000}"/>
    <cellStyle name="Обычный 54 9 2 5" xfId="27199" xr:uid="{00000000-0005-0000-0000-0000176A0000}"/>
    <cellStyle name="Обычный 54 9 2 5 2" xfId="27200" xr:uid="{00000000-0005-0000-0000-0000186A0000}"/>
    <cellStyle name="Обычный 54 9 2 5 2 2" xfId="27201" xr:uid="{00000000-0005-0000-0000-0000196A0000}"/>
    <cellStyle name="Обычный 54 9 2 5 3" xfId="27202" xr:uid="{00000000-0005-0000-0000-00001A6A0000}"/>
    <cellStyle name="Обычный 54 9 2 6" xfId="27203" xr:uid="{00000000-0005-0000-0000-00001B6A0000}"/>
    <cellStyle name="Обычный 54 9 2 6 2" xfId="27204" xr:uid="{00000000-0005-0000-0000-00001C6A0000}"/>
    <cellStyle name="Обычный 54 9 2 7" xfId="27205" xr:uid="{00000000-0005-0000-0000-00001D6A0000}"/>
    <cellStyle name="Обычный 54 9 3" xfId="27206" xr:uid="{00000000-0005-0000-0000-00001E6A0000}"/>
    <cellStyle name="Обычный 54 9 3 2" xfId="27207" xr:uid="{00000000-0005-0000-0000-00001F6A0000}"/>
    <cellStyle name="Обычный 54 9 3 2 2" xfId="27208" xr:uid="{00000000-0005-0000-0000-0000206A0000}"/>
    <cellStyle name="Обычный 54 9 3 2 2 2" xfId="27209" xr:uid="{00000000-0005-0000-0000-0000216A0000}"/>
    <cellStyle name="Обычный 54 9 3 2 3" xfId="27210" xr:uid="{00000000-0005-0000-0000-0000226A0000}"/>
    <cellStyle name="Обычный 54 9 3 3" xfId="27211" xr:uid="{00000000-0005-0000-0000-0000236A0000}"/>
    <cellStyle name="Обычный 54 9 3 3 2" xfId="27212" xr:uid="{00000000-0005-0000-0000-0000246A0000}"/>
    <cellStyle name="Обычный 54 9 3 3 2 2" xfId="27213" xr:uid="{00000000-0005-0000-0000-0000256A0000}"/>
    <cellStyle name="Обычный 54 9 3 3 3" xfId="27214" xr:uid="{00000000-0005-0000-0000-0000266A0000}"/>
    <cellStyle name="Обычный 54 9 3 4" xfId="27215" xr:uid="{00000000-0005-0000-0000-0000276A0000}"/>
    <cellStyle name="Обычный 54 9 3 4 2" xfId="27216" xr:uid="{00000000-0005-0000-0000-0000286A0000}"/>
    <cellStyle name="Обычный 54 9 3 5" xfId="27217" xr:uid="{00000000-0005-0000-0000-0000296A0000}"/>
    <cellStyle name="Обычный 54 9 4" xfId="27218" xr:uid="{00000000-0005-0000-0000-00002A6A0000}"/>
    <cellStyle name="Обычный 54 9 4 2" xfId="27219" xr:uid="{00000000-0005-0000-0000-00002B6A0000}"/>
    <cellStyle name="Обычный 54 9 4 2 2" xfId="27220" xr:uid="{00000000-0005-0000-0000-00002C6A0000}"/>
    <cellStyle name="Обычный 54 9 4 2 2 2" xfId="27221" xr:uid="{00000000-0005-0000-0000-00002D6A0000}"/>
    <cellStyle name="Обычный 54 9 4 2 3" xfId="27222" xr:uid="{00000000-0005-0000-0000-00002E6A0000}"/>
    <cellStyle name="Обычный 54 9 4 3" xfId="27223" xr:uid="{00000000-0005-0000-0000-00002F6A0000}"/>
    <cellStyle name="Обычный 54 9 4 3 2" xfId="27224" xr:uid="{00000000-0005-0000-0000-0000306A0000}"/>
    <cellStyle name="Обычный 54 9 4 4" xfId="27225" xr:uid="{00000000-0005-0000-0000-0000316A0000}"/>
    <cellStyle name="Обычный 54 9 5" xfId="27226" xr:uid="{00000000-0005-0000-0000-0000326A0000}"/>
    <cellStyle name="Обычный 54 9 5 2" xfId="27227" xr:uid="{00000000-0005-0000-0000-0000336A0000}"/>
    <cellStyle name="Обычный 54 9 5 2 2" xfId="27228" xr:uid="{00000000-0005-0000-0000-0000346A0000}"/>
    <cellStyle name="Обычный 54 9 5 3" xfId="27229" xr:uid="{00000000-0005-0000-0000-0000356A0000}"/>
    <cellStyle name="Обычный 54 9 6" xfId="27230" xr:uid="{00000000-0005-0000-0000-0000366A0000}"/>
    <cellStyle name="Обычный 54 9 6 2" xfId="27231" xr:uid="{00000000-0005-0000-0000-0000376A0000}"/>
    <cellStyle name="Обычный 54 9 6 2 2" xfId="27232" xr:uid="{00000000-0005-0000-0000-0000386A0000}"/>
    <cellStyle name="Обычный 54 9 6 3" xfId="27233" xr:uid="{00000000-0005-0000-0000-0000396A0000}"/>
    <cellStyle name="Обычный 54 9 7" xfId="27234" xr:uid="{00000000-0005-0000-0000-00003A6A0000}"/>
    <cellStyle name="Обычный 54 9 7 2" xfId="27235" xr:uid="{00000000-0005-0000-0000-00003B6A0000}"/>
    <cellStyle name="Обычный 54 9 8" xfId="27236" xr:uid="{00000000-0005-0000-0000-00003C6A0000}"/>
    <cellStyle name="Обычный 55" xfId="27237" xr:uid="{00000000-0005-0000-0000-00003D6A0000}"/>
    <cellStyle name="Обычный 55 2" xfId="27238" xr:uid="{00000000-0005-0000-0000-00003E6A0000}"/>
    <cellStyle name="Обычный 55 3" xfId="27239" xr:uid="{00000000-0005-0000-0000-00003F6A0000}"/>
    <cellStyle name="Обычный 554" xfId="27240" xr:uid="{00000000-0005-0000-0000-0000406A0000}"/>
    <cellStyle name="Обычный 555" xfId="27241" xr:uid="{00000000-0005-0000-0000-0000416A0000}"/>
    <cellStyle name="Обычный 556" xfId="27242" xr:uid="{00000000-0005-0000-0000-0000426A0000}"/>
    <cellStyle name="Обычный 557" xfId="27243" xr:uid="{00000000-0005-0000-0000-0000436A0000}"/>
    <cellStyle name="Обычный 56" xfId="27244" xr:uid="{00000000-0005-0000-0000-0000446A0000}"/>
    <cellStyle name="Обычный 56 10" xfId="27245" xr:uid="{00000000-0005-0000-0000-0000456A0000}"/>
    <cellStyle name="Обычный 56 10 2" xfId="27246" xr:uid="{00000000-0005-0000-0000-0000466A0000}"/>
    <cellStyle name="Обычный 56 10 2 2" xfId="27247" xr:uid="{00000000-0005-0000-0000-0000476A0000}"/>
    <cellStyle name="Обычный 56 10 2 2 2" xfId="27248" xr:uid="{00000000-0005-0000-0000-0000486A0000}"/>
    <cellStyle name="Обычный 56 10 2 2 2 2" xfId="27249" xr:uid="{00000000-0005-0000-0000-0000496A0000}"/>
    <cellStyle name="Обычный 56 10 2 2 2 2 2" xfId="27250" xr:uid="{00000000-0005-0000-0000-00004A6A0000}"/>
    <cellStyle name="Обычный 56 10 2 2 2 3" xfId="27251" xr:uid="{00000000-0005-0000-0000-00004B6A0000}"/>
    <cellStyle name="Обычный 56 10 2 2 3" xfId="27252" xr:uid="{00000000-0005-0000-0000-00004C6A0000}"/>
    <cellStyle name="Обычный 56 10 2 2 3 2" xfId="27253" xr:uid="{00000000-0005-0000-0000-00004D6A0000}"/>
    <cellStyle name="Обычный 56 10 2 2 3 2 2" xfId="27254" xr:uid="{00000000-0005-0000-0000-00004E6A0000}"/>
    <cellStyle name="Обычный 56 10 2 2 3 3" xfId="27255" xr:uid="{00000000-0005-0000-0000-00004F6A0000}"/>
    <cellStyle name="Обычный 56 10 2 2 4" xfId="27256" xr:uid="{00000000-0005-0000-0000-0000506A0000}"/>
    <cellStyle name="Обычный 56 10 2 2 4 2" xfId="27257" xr:uid="{00000000-0005-0000-0000-0000516A0000}"/>
    <cellStyle name="Обычный 56 10 2 2 5" xfId="27258" xr:uid="{00000000-0005-0000-0000-0000526A0000}"/>
    <cellStyle name="Обычный 56 10 2 3" xfId="27259" xr:uid="{00000000-0005-0000-0000-0000536A0000}"/>
    <cellStyle name="Обычный 56 10 2 3 2" xfId="27260" xr:uid="{00000000-0005-0000-0000-0000546A0000}"/>
    <cellStyle name="Обычный 56 10 2 3 2 2" xfId="27261" xr:uid="{00000000-0005-0000-0000-0000556A0000}"/>
    <cellStyle name="Обычный 56 10 2 3 2 2 2" xfId="27262" xr:uid="{00000000-0005-0000-0000-0000566A0000}"/>
    <cellStyle name="Обычный 56 10 2 3 2 3" xfId="27263" xr:uid="{00000000-0005-0000-0000-0000576A0000}"/>
    <cellStyle name="Обычный 56 10 2 3 3" xfId="27264" xr:uid="{00000000-0005-0000-0000-0000586A0000}"/>
    <cellStyle name="Обычный 56 10 2 3 3 2" xfId="27265" xr:uid="{00000000-0005-0000-0000-0000596A0000}"/>
    <cellStyle name="Обычный 56 10 2 3 4" xfId="27266" xr:uid="{00000000-0005-0000-0000-00005A6A0000}"/>
    <cellStyle name="Обычный 56 10 2 4" xfId="27267" xr:uid="{00000000-0005-0000-0000-00005B6A0000}"/>
    <cellStyle name="Обычный 56 10 2 4 2" xfId="27268" xr:uid="{00000000-0005-0000-0000-00005C6A0000}"/>
    <cellStyle name="Обычный 56 10 2 4 2 2" xfId="27269" xr:uid="{00000000-0005-0000-0000-00005D6A0000}"/>
    <cellStyle name="Обычный 56 10 2 4 3" xfId="27270" xr:uid="{00000000-0005-0000-0000-00005E6A0000}"/>
    <cellStyle name="Обычный 56 10 2 5" xfId="27271" xr:uid="{00000000-0005-0000-0000-00005F6A0000}"/>
    <cellStyle name="Обычный 56 10 2 5 2" xfId="27272" xr:uid="{00000000-0005-0000-0000-0000606A0000}"/>
    <cellStyle name="Обычный 56 10 2 5 2 2" xfId="27273" xr:uid="{00000000-0005-0000-0000-0000616A0000}"/>
    <cellStyle name="Обычный 56 10 2 5 3" xfId="27274" xr:uid="{00000000-0005-0000-0000-0000626A0000}"/>
    <cellStyle name="Обычный 56 10 2 6" xfId="27275" xr:uid="{00000000-0005-0000-0000-0000636A0000}"/>
    <cellStyle name="Обычный 56 10 2 6 2" xfId="27276" xr:uid="{00000000-0005-0000-0000-0000646A0000}"/>
    <cellStyle name="Обычный 56 10 2 7" xfId="27277" xr:uid="{00000000-0005-0000-0000-0000656A0000}"/>
    <cellStyle name="Обычный 56 10 3" xfId="27278" xr:uid="{00000000-0005-0000-0000-0000666A0000}"/>
    <cellStyle name="Обычный 56 10 3 2" xfId="27279" xr:uid="{00000000-0005-0000-0000-0000676A0000}"/>
    <cellStyle name="Обычный 56 10 3 2 2" xfId="27280" xr:uid="{00000000-0005-0000-0000-0000686A0000}"/>
    <cellStyle name="Обычный 56 10 3 2 2 2" xfId="27281" xr:uid="{00000000-0005-0000-0000-0000696A0000}"/>
    <cellStyle name="Обычный 56 10 3 2 3" xfId="27282" xr:uid="{00000000-0005-0000-0000-00006A6A0000}"/>
    <cellStyle name="Обычный 56 10 3 3" xfId="27283" xr:uid="{00000000-0005-0000-0000-00006B6A0000}"/>
    <cellStyle name="Обычный 56 10 3 3 2" xfId="27284" xr:uid="{00000000-0005-0000-0000-00006C6A0000}"/>
    <cellStyle name="Обычный 56 10 3 3 2 2" xfId="27285" xr:uid="{00000000-0005-0000-0000-00006D6A0000}"/>
    <cellStyle name="Обычный 56 10 3 3 3" xfId="27286" xr:uid="{00000000-0005-0000-0000-00006E6A0000}"/>
    <cellStyle name="Обычный 56 10 3 4" xfId="27287" xr:uid="{00000000-0005-0000-0000-00006F6A0000}"/>
    <cellStyle name="Обычный 56 10 3 4 2" xfId="27288" xr:uid="{00000000-0005-0000-0000-0000706A0000}"/>
    <cellStyle name="Обычный 56 10 3 5" xfId="27289" xr:uid="{00000000-0005-0000-0000-0000716A0000}"/>
    <cellStyle name="Обычный 56 10 4" xfId="27290" xr:uid="{00000000-0005-0000-0000-0000726A0000}"/>
    <cellStyle name="Обычный 56 10 4 2" xfId="27291" xr:uid="{00000000-0005-0000-0000-0000736A0000}"/>
    <cellStyle name="Обычный 56 10 4 2 2" xfId="27292" xr:uid="{00000000-0005-0000-0000-0000746A0000}"/>
    <cellStyle name="Обычный 56 10 4 2 2 2" xfId="27293" xr:uid="{00000000-0005-0000-0000-0000756A0000}"/>
    <cellStyle name="Обычный 56 10 4 2 3" xfId="27294" xr:uid="{00000000-0005-0000-0000-0000766A0000}"/>
    <cellStyle name="Обычный 56 10 4 3" xfId="27295" xr:uid="{00000000-0005-0000-0000-0000776A0000}"/>
    <cellStyle name="Обычный 56 10 4 3 2" xfId="27296" xr:uid="{00000000-0005-0000-0000-0000786A0000}"/>
    <cellStyle name="Обычный 56 10 4 4" xfId="27297" xr:uid="{00000000-0005-0000-0000-0000796A0000}"/>
    <cellStyle name="Обычный 56 10 5" xfId="27298" xr:uid="{00000000-0005-0000-0000-00007A6A0000}"/>
    <cellStyle name="Обычный 56 10 5 2" xfId="27299" xr:uid="{00000000-0005-0000-0000-00007B6A0000}"/>
    <cellStyle name="Обычный 56 10 5 2 2" xfId="27300" xr:uid="{00000000-0005-0000-0000-00007C6A0000}"/>
    <cellStyle name="Обычный 56 10 5 3" xfId="27301" xr:uid="{00000000-0005-0000-0000-00007D6A0000}"/>
    <cellStyle name="Обычный 56 10 6" xfId="27302" xr:uid="{00000000-0005-0000-0000-00007E6A0000}"/>
    <cellStyle name="Обычный 56 10 6 2" xfId="27303" xr:uid="{00000000-0005-0000-0000-00007F6A0000}"/>
    <cellStyle name="Обычный 56 10 6 2 2" xfId="27304" xr:uid="{00000000-0005-0000-0000-0000806A0000}"/>
    <cellStyle name="Обычный 56 10 6 3" xfId="27305" xr:uid="{00000000-0005-0000-0000-0000816A0000}"/>
    <cellStyle name="Обычный 56 10 7" xfId="27306" xr:uid="{00000000-0005-0000-0000-0000826A0000}"/>
    <cellStyle name="Обычный 56 10 7 2" xfId="27307" xr:uid="{00000000-0005-0000-0000-0000836A0000}"/>
    <cellStyle name="Обычный 56 10 8" xfId="27308" xr:uid="{00000000-0005-0000-0000-0000846A0000}"/>
    <cellStyle name="Обычный 56 11" xfId="27309" xr:uid="{00000000-0005-0000-0000-0000856A0000}"/>
    <cellStyle name="Обычный 56 11 2" xfId="27310" xr:uid="{00000000-0005-0000-0000-0000866A0000}"/>
    <cellStyle name="Обычный 56 11 2 2" xfId="27311" xr:uid="{00000000-0005-0000-0000-0000876A0000}"/>
    <cellStyle name="Обычный 56 11 2 2 2" xfId="27312" xr:uid="{00000000-0005-0000-0000-0000886A0000}"/>
    <cellStyle name="Обычный 56 11 2 2 2 2" xfId="27313" xr:uid="{00000000-0005-0000-0000-0000896A0000}"/>
    <cellStyle name="Обычный 56 11 2 2 2 2 2" xfId="27314" xr:uid="{00000000-0005-0000-0000-00008A6A0000}"/>
    <cellStyle name="Обычный 56 11 2 2 2 3" xfId="27315" xr:uid="{00000000-0005-0000-0000-00008B6A0000}"/>
    <cellStyle name="Обычный 56 11 2 2 3" xfId="27316" xr:uid="{00000000-0005-0000-0000-00008C6A0000}"/>
    <cellStyle name="Обычный 56 11 2 2 3 2" xfId="27317" xr:uid="{00000000-0005-0000-0000-00008D6A0000}"/>
    <cellStyle name="Обычный 56 11 2 2 3 2 2" xfId="27318" xr:uid="{00000000-0005-0000-0000-00008E6A0000}"/>
    <cellStyle name="Обычный 56 11 2 2 3 3" xfId="27319" xr:uid="{00000000-0005-0000-0000-00008F6A0000}"/>
    <cellStyle name="Обычный 56 11 2 2 4" xfId="27320" xr:uid="{00000000-0005-0000-0000-0000906A0000}"/>
    <cellStyle name="Обычный 56 11 2 2 4 2" xfId="27321" xr:uid="{00000000-0005-0000-0000-0000916A0000}"/>
    <cellStyle name="Обычный 56 11 2 2 5" xfId="27322" xr:uid="{00000000-0005-0000-0000-0000926A0000}"/>
    <cellStyle name="Обычный 56 11 2 3" xfId="27323" xr:uid="{00000000-0005-0000-0000-0000936A0000}"/>
    <cellStyle name="Обычный 56 11 2 3 2" xfId="27324" xr:uid="{00000000-0005-0000-0000-0000946A0000}"/>
    <cellStyle name="Обычный 56 11 2 3 2 2" xfId="27325" xr:uid="{00000000-0005-0000-0000-0000956A0000}"/>
    <cellStyle name="Обычный 56 11 2 3 2 2 2" xfId="27326" xr:uid="{00000000-0005-0000-0000-0000966A0000}"/>
    <cellStyle name="Обычный 56 11 2 3 2 3" xfId="27327" xr:uid="{00000000-0005-0000-0000-0000976A0000}"/>
    <cellStyle name="Обычный 56 11 2 3 3" xfId="27328" xr:uid="{00000000-0005-0000-0000-0000986A0000}"/>
    <cellStyle name="Обычный 56 11 2 3 3 2" xfId="27329" xr:uid="{00000000-0005-0000-0000-0000996A0000}"/>
    <cellStyle name="Обычный 56 11 2 3 4" xfId="27330" xr:uid="{00000000-0005-0000-0000-00009A6A0000}"/>
    <cellStyle name="Обычный 56 11 2 4" xfId="27331" xr:uid="{00000000-0005-0000-0000-00009B6A0000}"/>
    <cellStyle name="Обычный 56 11 2 4 2" xfId="27332" xr:uid="{00000000-0005-0000-0000-00009C6A0000}"/>
    <cellStyle name="Обычный 56 11 2 4 2 2" xfId="27333" xr:uid="{00000000-0005-0000-0000-00009D6A0000}"/>
    <cellStyle name="Обычный 56 11 2 4 3" xfId="27334" xr:uid="{00000000-0005-0000-0000-00009E6A0000}"/>
    <cellStyle name="Обычный 56 11 2 5" xfId="27335" xr:uid="{00000000-0005-0000-0000-00009F6A0000}"/>
    <cellStyle name="Обычный 56 11 2 5 2" xfId="27336" xr:uid="{00000000-0005-0000-0000-0000A06A0000}"/>
    <cellStyle name="Обычный 56 11 2 5 2 2" xfId="27337" xr:uid="{00000000-0005-0000-0000-0000A16A0000}"/>
    <cellStyle name="Обычный 56 11 2 5 3" xfId="27338" xr:uid="{00000000-0005-0000-0000-0000A26A0000}"/>
    <cellStyle name="Обычный 56 11 2 6" xfId="27339" xr:uid="{00000000-0005-0000-0000-0000A36A0000}"/>
    <cellStyle name="Обычный 56 11 2 6 2" xfId="27340" xr:uid="{00000000-0005-0000-0000-0000A46A0000}"/>
    <cellStyle name="Обычный 56 11 2 7" xfId="27341" xr:uid="{00000000-0005-0000-0000-0000A56A0000}"/>
    <cellStyle name="Обычный 56 11 3" xfId="27342" xr:uid="{00000000-0005-0000-0000-0000A66A0000}"/>
    <cellStyle name="Обычный 56 11 3 2" xfId="27343" xr:uid="{00000000-0005-0000-0000-0000A76A0000}"/>
    <cellStyle name="Обычный 56 11 3 2 2" xfId="27344" xr:uid="{00000000-0005-0000-0000-0000A86A0000}"/>
    <cellStyle name="Обычный 56 11 3 2 2 2" xfId="27345" xr:uid="{00000000-0005-0000-0000-0000A96A0000}"/>
    <cellStyle name="Обычный 56 11 3 2 3" xfId="27346" xr:uid="{00000000-0005-0000-0000-0000AA6A0000}"/>
    <cellStyle name="Обычный 56 11 3 3" xfId="27347" xr:uid="{00000000-0005-0000-0000-0000AB6A0000}"/>
    <cellStyle name="Обычный 56 11 3 3 2" xfId="27348" xr:uid="{00000000-0005-0000-0000-0000AC6A0000}"/>
    <cellStyle name="Обычный 56 11 3 3 2 2" xfId="27349" xr:uid="{00000000-0005-0000-0000-0000AD6A0000}"/>
    <cellStyle name="Обычный 56 11 3 3 3" xfId="27350" xr:uid="{00000000-0005-0000-0000-0000AE6A0000}"/>
    <cellStyle name="Обычный 56 11 3 4" xfId="27351" xr:uid="{00000000-0005-0000-0000-0000AF6A0000}"/>
    <cellStyle name="Обычный 56 11 3 4 2" xfId="27352" xr:uid="{00000000-0005-0000-0000-0000B06A0000}"/>
    <cellStyle name="Обычный 56 11 3 5" xfId="27353" xr:uid="{00000000-0005-0000-0000-0000B16A0000}"/>
    <cellStyle name="Обычный 56 11 4" xfId="27354" xr:uid="{00000000-0005-0000-0000-0000B26A0000}"/>
    <cellStyle name="Обычный 56 11 4 2" xfId="27355" xr:uid="{00000000-0005-0000-0000-0000B36A0000}"/>
    <cellStyle name="Обычный 56 11 4 2 2" xfId="27356" xr:uid="{00000000-0005-0000-0000-0000B46A0000}"/>
    <cellStyle name="Обычный 56 11 4 2 2 2" xfId="27357" xr:uid="{00000000-0005-0000-0000-0000B56A0000}"/>
    <cellStyle name="Обычный 56 11 4 2 3" xfId="27358" xr:uid="{00000000-0005-0000-0000-0000B66A0000}"/>
    <cellStyle name="Обычный 56 11 4 3" xfId="27359" xr:uid="{00000000-0005-0000-0000-0000B76A0000}"/>
    <cellStyle name="Обычный 56 11 4 3 2" xfId="27360" xr:uid="{00000000-0005-0000-0000-0000B86A0000}"/>
    <cellStyle name="Обычный 56 11 4 4" xfId="27361" xr:uid="{00000000-0005-0000-0000-0000B96A0000}"/>
    <cellStyle name="Обычный 56 11 5" xfId="27362" xr:uid="{00000000-0005-0000-0000-0000BA6A0000}"/>
    <cellStyle name="Обычный 56 11 5 2" xfId="27363" xr:uid="{00000000-0005-0000-0000-0000BB6A0000}"/>
    <cellStyle name="Обычный 56 11 5 2 2" xfId="27364" xr:uid="{00000000-0005-0000-0000-0000BC6A0000}"/>
    <cellStyle name="Обычный 56 11 5 3" xfId="27365" xr:uid="{00000000-0005-0000-0000-0000BD6A0000}"/>
    <cellStyle name="Обычный 56 11 6" xfId="27366" xr:uid="{00000000-0005-0000-0000-0000BE6A0000}"/>
    <cellStyle name="Обычный 56 11 6 2" xfId="27367" xr:uid="{00000000-0005-0000-0000-0000BF6A0000}"/>
    <cellStyle name="Обычный 56 11 6 2 2" xfId="27368" xr:uid="{00000000-0005-0000-0000-0000C06A0000}"/>
    <cellStyle name="Обычный 56 11 6 3" xfId="27369" xr:uid="{00000000-0005-0000-0000-0000C16A0000}"/>
    <cellStyle name="Обычный 56 11 7" xfId="27370" xr:uid="{00000000-0005-0000-0000-0000C26A0000}"/>
    <cellStyle name="Обычный 56 11 7 2" xfId="27371" xr:uid="{00000000-0005-0000-0000-0000C36A0000}"/>
    <cellStyle name="Обычный 56 11 8" xfId="27372" xr:uid="{00000000-0005-0000-0000-0000C46A0000}"/>
    <cellStyle name="Обычный 56 12" xfId="27373" xr:uid="{00000000-0005-0000-0000-0000C56A0000}"/>
    <cellStyle name="Обычный 56 12 2" xfId="27374" xr:uid="{00000000-0005-0000-0000-0000C66A0000}"/>
    <cellStyle name="Обычный 56 12 2 2" xfId="27375" xr:uid="{00000000-0005-0000-0000-0000C76A0000}"/>
    <cellStyle name="Обычный 56 12 2 2 2" xfId="27376" xr:uid="{00000000-0005-0000-0000-0000C86A0000}"/>
    <cellStyle name="Обычный 56 12 2 2 2 2" xfId="27377" xr:uid="{00000000-0005-0000-0000-0000C96A0000}"/>
    <cellStyle name="Обычный 56 12 2 2 2 2 2" xfId="27378" xr:uid="{00000000-0005-0000-0000-0000CA6A0000}"/>
    <cellStyle name="Обычный 56 12 2 2 2 3" xfId="27379" xr:uid="{00000000-0005-0000-0000-0000CB6A0000}"/>
    <cellStyle name="Обычный 56 12 2 2 3" xfId="27380" xr:uid="{00000000-0005-0000-0000-0000CC6A0000}"/>
    <cellStyle name="Обычный 56 12 2 2 3 2" xfId="27381" xr:uid="{00000000-0005-0000-0000-0000CD6A0000}"/>
    <cellStyle name="Обычный 56 12 2 2 4" xfId="27382" xr:uid="{00000000-0005-0000-0000-0000CE6A0000}"/>
    <cellStyle name="Обычный 56 12 2 3" xfId="27383" xr:uid="{00000000-0005-0000-0000-0000CF6A0000}"/>
    <cellStyle name="Обычный 56 12 2 3 2" xfId="27384" xr:uid="{00000000-0005-0000-0000-0000D06A0000}"/>
    <cellStyle name="Обычный 56 12 2 3 2 2" xfId="27385" xr:uid="{00000000-0005-0000-0000-0000D16A0000}"/>
    <cellStyle name="Обычный 56 12 2 3 3" xfId="27386" xr:uid="{00000000-0005-0000-0000-0000D26A0000}"/>
    <cellStyle name="Обычный 56 12 2 4" xfId="27387" xr:uid="{00000000-0005-0000-0000-0000D36A0000}"/>
    <cellStyle name="Обычный 56 12 2 4 2" xfId="27388" xr:uid="{00000000-0005-0000-0000-0000D46A0000}"/>
    <cellStyle name="Обычный 56 12 2 4 2 2" xfId="27389" xr:uid="{00000000-0005-0000-0000-0000D56A0000}"/>
    <cellStyle name="Обычный 56 12 2 4 3" xfId="27390" xr:uid="{00000000-0005-0000-0000-0000D66A0000}"/>
    <cellStyle name="Обычный 56 12 2 5" xfId="27391" xr:uid="{00000000-0005-0000-0000-0000D76A0000}"/>
    <cellStyle name="Обычный 56 12 2 5 2" xfId="27392" xr:uid="{00000000-0005-0000-0000-0000D86A0000}"/>
    <cellStyle name="Обычный 56 12 2 6" xfId="27393" xr:uid="{00000000-0005-0000-0000-0000D96A0000}"/>
    <cellStyle name="Обычный 56 12 3" xfId="27394" xr:uid="{00000000-0005-0000-0000-0000DA6A0000}"/>
    <cellStyle name="Обычный 56 12 3 2" xfId="27395" xr:uid="{00000000-0005-0000-0000-0000DB6A0000}"/>
    <cellStyle name="Обычный 56 12 3 2 2" xfId="27396" xr:uid="{00000000-0005-0000-0000-0000DC6A0000}"/>
    <cellStyle name="Обычный 56 12 3 2 2 2" xfId="27397" xr:uid="{00000000-0005-0000-0000-0000DD6A0000}"/>
    <cellStyle name="Обычный 56 12 3 2 3" xfId="27398" xr:uid="{00000000-0005-0000-0000-0000DE6A0000}"/>
    <cellStyle name="Обычный 56 12 3 3" xfId="27399" xr:uid="{00000000-0005-0000-0000-0000DF6A0000}"/>
    <cellStyle name="Обычный 56 12 3 3 2" xfId="27400" xr:uid="{00000000-0005-0000-0000-0000E06A0000}"/>
    <cellStyle name="Обычный 56 12 3 4" xfId="27401" xr:uid="{00000000-0005-0000-0000-0000E16A0000}"/>
    <cellStyle name="Обычный 56 12 4" xfId="27402" xr:uid="{00000000-0005-0000-0000-0000E26A0000}"/>
    <cellStyle name="Обычный 56 12 4 2" xfId="27403" xr:uid="{00000000-0005-0000-0000-0000E36A0000}"/>
    <cellStyle name="Обычный 56 12 4 2 2" xfId="27404" xr:uid="{00000000-0005-0000-0000-0000E46A0000}"/>
    <cellStyle name="Обычный 56 12 4 3" xfId="27405" xr:uid="{00000000-0005-0000-0000-0000E56A0000}"/>
    <cellStyle name="Обычный 56 12 5" xfId="27406" xr:uid="{00000000-0005-0000-0000-0000E66A0000}"/>
    <cellStyle name="Обычный 56 12 5 2" xfId="27407" xr:uid="{00000000-0005-0000-0000-0000E76A0000}"/>
    <cellStyle name="Обычный 56 12 5 2 2" xfId="27408" xr:uid="{00000000-0005-0000-0000-0000E86A0000}"/>
    <cellStyle name="Обычный 56 12 5 3" xfId="27409" xr:uid="{00000000-0005-0000-0000-0000E96A0000}"/>
    <cellStyle name="Обычный 56 12 6" xfId="27410" xr:uid="{00000000-0005-0000-0000-0000EA6A0000}"/>
    <cellStyle name="Обычный 56 12 6 2" xfId="27411" xr:uid="{00000000-0005-0000-0000-0000EB6A0000}"/>
    <cellStyle name="Обычный 56 12 7" xfId="27412" xr:uid="{00000000-0005-0000-0000-0000EC6A0000}"/>
    <cellStyle name="Обычный 56 13" xfId="27413" xr:uid="{00000000-0005-0000-0000-0000ED6A0000}"/>
    <cellStyle name="Обычный 56 13 2" xfId="27414" xr:uid="{00000000-0005-0000-0000-0000EE6A0000}"/>
    <cellStyle name="Обычный 56 13 2 2" xfId="27415" xr:uid="{00000000-0005-0000-0000-0000EF6A0000}"/>
    <cellStyle name="Обычный 56 13 2 2 2" xfId="27416" xr:uid="{00000000-0005-0000-0000-0000F06A0000}"/>
    <cellStyle name="Обычный 56 13 2 2 2 2" xfId="27417" xr:uid="{00000000-0005-0000-0000-0000F16A0000}"/>
    <cellStyle name="Обычный 56 13 2 2 2 2 2" xfId="27418" xr:uid="{00000000-0005-0000-0000-0000F26A0000}"/>
    <cellStyle name="Обычный 56 13 2 2 2 3" xfId="27419" xr:uid="{00000000-0005-0000-0000-0000F36A0000}"/>
    <cellStyle name="Обычный 56 13 2 2 3" xfId="27420" xr:uid="{00000000-0005-0000-0000-0000F46A0000}"/>
    <cellStyle name="Обычный 56 13 2 2 3 2" xfId="27421" xr:uid="{00000000-0005-0000-0000-0000F56A0000}"/>
    <cellStyle name="Обычный 56 13 2 2 4" xfId="27422" xr:uid="{00000000-0005-0000-0000-0000F66A0000}"/>
    <cellStyle name="Обычный 56 13 2 3" xfId="27423" xr:uid="{00000000-0005-0000-0000-0000F76A0000}"/>
    <cellStyle name="Обычный 56 13 2 3 2" xfId="27424" xr:uid="{00000000-0005-0000-0000-0000F86A0000}"/>
    <cellStyle name="Обычный 56 13 2 3 2 2" xfId="27425" xr:uid="{00000000-0005-0000-0000-0000F96A0000}"/>
    <cellStyle name="Обычный 56 13 2 3 3" xfId="27426" xr:uid="{00000000-0005-0000-0000-0000FA6A0000}"/>
    <cellStyle name="Обычный 56 13 2 4" xfId="27427" xr:uid="{00000000-0005-0000-0000-0000FB6A0000}"/>
    <cellStyle name="Обычный 56 13 2 4 2" xfId="27428" xr:uid="{00000000-0005-0000-0000-0000FC6A0000}"/>
    <cellStyle name="Обычный 56 13 2 4 2 2" xfId="27429" xr:uid="{00000000-0005-0000-0000-0000FD6A0000}"/>
    <cellStyle name="Обычный 56 13 2 4 3" xfId="27430" xr:uid="{00000000-0005-0000-0000-0000FE6A0000}"/>
    <cellStyle name="Обычный 56 13 2 5" xfId="27431" xr:uid="{00000000-0005-0000-0000-0000FF6A0000}"/>
    <cellStyle name="Обычный 56 13 2 5 2" xfId="27432" xr:uid="{00000000-0005-0000-0000-0000006B0000}"/>
    <cellStyle name="Обычный 56 13 2 6" xfId="27433" xr:uid="{00000000-0005-0000-0000-0000016B0000}"/>
    <cellStyle name="Обычный 56 13 3" xfId="27434" xr:uid="{00000000-0005-0000-0000-0000026B0000}"/>
    <cellStyle name="Обычный 56 13 3 2" xfId="27435" xr:uid="{00000000-0005-0000-0000-0000036B0000}"/>
    <cellStyle name="Обычный 56 13 3 2 2" xfId="27436" xr:uid="{00000000-0005-0000-0000-0000046B0000}"/>
    <cellStyle name="Обычный 56 13 3 2 2 2" xfId="27437" xr:uid="{00000000-0005-0000-0000-0000056B0000}"/>
    <cellStyle name="Обычный 56 13 3 2 3" xfId="27438" xr:uid="{00000000-0005-0000-0000-0000066B0000}"/>
    <cellStyle name="Обычный 56 13 3 3" xfId="27439" xr:uid="{00000000-0005-0000-0000-0000076B0000}"/>
    <cellStyle name="Обычный 56 13 3 3 2" xfId="27440" xr:uid="{00000000-0005-0000-0000-0000086B0000}"/>
    <cellStyle name="Обычный 56 13 3 4" xfId="27441" xr:uid="{00000000-0005-0000-0000-0000096B0000}"/>
    <cellStyle name="Обычный 56 13 4" xfId="27442" xr:uid="{00000000-0005-0000-0000-00000A6B0000}"/>
    <cellStyle name="Обычный 56 13 4 2" xfId="27443" xr:uid="{00000000-0005-0000-0000-00000B6B0000}"/>
    <cellStyle name="Обычный 56 13 4 2 2" xfId="27444" xr:uid="{00000000-0005-0000-0000-00000C6B0000}"/>
    <cellStyle name="Обычный 56 13 4 3" xfId="27445" xr:uid="{00000000-0005-0000-0000-00000D6B0000}"/>
    <cellStyle name="Обычный 56 13 5" xfId="27446" xr:uid="{00000000-0005-0000-0000-00000E6B0000}"/>
    <cellStyle name="Обычный 56 13 5 2" xfId="27447" xr:uid="{00000000-0005-0000-0000-00000F6B0000}"/>
    <cellStyle name="Обычный 56 13 5 2 2" xfId="27448" xr:uid="{00000000-0005-0000-0000-0000106B0000}"/>
    <cellStyle name="Обычный 56 13 5 3" xfId="27449" xr:uid="{00000000-0005-0000-0000-0000116B0000}"/>
    <cellStyle name="Обычный 56 13 6" xfId="27450" xr:uid="{00000000-0005-0000-0000-0000126B0000}"/>
    <cellStyle name="Обычный 56 13 6 2" xfId="27451" xr:uid="{00000000-0005-0000-0000-0000136B0000}"/>
    <cellStyle name="Обычный 56 13 7" xfId="27452" xr:uid="{00000000-0005-0000-0000-0000146B0000}"/>
    <cellStyle name="Обычный 56 14" xfId="27453" xr:uid="{00000000-0005-0000-0000-0000156B0000}"/>
    <cellStyle name="Обычный 56 14 2" xfId="27454" xr:uid="{00000000-0005-0000-0000-0000166B0000}"/>
    <cellStyle name="Обычный 56 14 2 2" xfId="27455" xr:uid="{00000000-0005-0000-0000-0000176B0000}"/>
    <cellStyle name="Обычный 56 14 2 2 2" xfId="27456" xr:uid="{00000000-0005-0000-0000-0000186B0000}"/>
    <cellStyle name="Обычный 56 14 2 2 2 2" xfId="27457" xr:uid="{00000000-0005-0000-0000-0000196B0000}"/>
    <cellStyle name="Обычный 56 14 2 2 2 2 2" xfId="27458" xr:uid="{00000000-0005-0000-0000-00001A6B0000}"/>
    <cellStyle name="Обычный 56 14 2 2 2 2 2 2" xfId="27459" xr:uid="{00000000-0005-0000-0000-00001B6B0000}"/>
    <cellStyle name="Обычный 56 14 2 2 2 2 3" xfId="27460" xr:uid="{00000000-0005-0000-0000-00001C6B0000}"/>
    <cellStyle name="Обычный 56 14 2 2 2 3" xfId="27461" xr:uid="{00000000-0005-0000-0000-00001D6B0000}"/>
    <cellStyle name="Обычный 56 14 2 2 2 3 2" xfId="27462" xr:uid="{00000000-0005-0000-0000-00001E6B0000}"/>
    <cellStyle name="Обычный 56 14 2 2 2 4" xfId="27463" xr:uid="{00000000-0005-0000-0000-00001F6B0000}"/>
    <cellStyle name="Обычный 56 14 2 2 3" xfId="27464" xr:uid="{00000000-0005-0000-0000-0000206B0000}"/>
    <cellStyle name="Обычный 56 14 2 2 3 2" xfId="27465" xr:uid="{00000000-0005-0000-0000-0000216B0000}"/>
    <cellStyle name="Обычный 56 14 2 2 3 2 2" xfId="27466" xr:uid="{00000000-0005-0000-0000-0000226B0000}"/>
    <cellStyle name="Обычный 56 14 2 2 3 3" xfId="27467" xr:uid="{00000000-0005-0000-0000-0000236B0000}"/>
    <cellStyle name="Обычный 56 14 2 2 4" xfId="27468" xr:uid="{00000000-0005-0000-0000-0000246B0000}"/>
    <cellStyle name="Обычный 56 14 2 2 4 2" xfId="27469" xr:uid="{00000000-0005-0000-0000-0000256B0000}"/>
    <cellStyle name="Обычный 56 14 2 2 4 2 2" xfId="27470" xr:uid="{00000000-0005-0000-0000-0000266B0000}"/>
    <cellStyle name="Обычный 56 14 2 2 4 3" xfId="27471" xr:uid="{00000000-0005-0000-0000-0000276B0000}"/>
    <cellStyle name="Обычный 56 14 2 2 5" xfId="27472" xr:uid="{00000000-0005-0000-0000-0000286B0000}"/>
    <cellStyle name="Обычный 56 14 2 2 5 2" xfId="27473" xr:uid="{00000000-0005-0000-0000-0000296B0000}"/>
    <cellStyle name="Обычный 56 14 2 2 6" xfId="27474" xr:uid="{00000000-0005-0000-0000-00002A6B0000}"/>
    <cellStyle name="Обычный 56 14 2 3" xfId="27475" xr:uid="{00000000-0005-0000-0000-00002B6B0000}"/>
    <cellStyle name="Обычный 56 14 2 3 2" xfId="27476" xr:uid="{00000000-0005-0000-0000-00002C6B0000}"/>
    <cellStyle name="Обычный 56 14 2 3 2 2" xfId="27477" xr:uid="{00000000-0005-0000-0000-00002D6B0000}"/>
    <cellStyle name="Обычный 56 14 2 3 2 2 2" xfId="27478" xr:uid="{00000000-0005-0000-0000-00002E6B0000}"/>
    <cellStyle name="Обычный 56 14 2 3 2 3" xfId="27479" xr:uid="{00000000-0005-0000-0000-00002F6B0000}"/>
    <cellStyle name="Обычный 56 14 2 3 3" xfId="27480" xr:uid="{00000000-0005-0000-0000-0000306B0000}"/>
    <cellStyle name="Обычный 56 14 2 3 3 2" xfId="27481" xr:uid="{00000000-0005-0000-0000-0000316B0000}"/>
    <cellStyle name="Обычный 56 14 2 3 4" xfId="27482" xr:uid="{00000000-0005-0000-0000-0000326B0000}"/>
    <cellStyle name="Обычный 56 14 2 4" xfId="27483" xr:uid="{00000000-0005-0000-0000-0000336B0000}"/>
    <cellStyle name="Обычный 56 14 2 4 2" xfId="27484" xr:uid="{00000000-0005-0000-0000-0000346B0000}"/>
    <cellStyle name="Обычный 56 14 2 4 2 2" xfId="27485" xr:uid="{00000000-0005-0000-0000-0000356B0000}"/>
    <cellStyle name="Обычный 56 14 2 4 3" xfId="27486" xr:uid="{00000000-0005-0000-0000-0000366B0000}"/>
    <cellStyle name="Обычный 56 14 2 5" xfId="27487" xr:uid="{00000000-0005-0000-0000-0000376B0000}"/>
    <cellStyle name="Обычный 56 14 2 5 2" xfId="27488" xr:uid="{00000000-0005-0000-0000-0000386B0000}"/>
    <cellStyle name="Обычный 56 14 2 5 2 2" xfId="27489" xr:uid="{00000000-0005-0000-0000-0000396B0000}"/>
    <cellStyle name="Обычный 56 14 2 5 3" xfId="27490" xr:uid="{00000000-0005-0000-0000-00003A6B0000}"/>
    <cellStyle name="Обычный 56 14 2 6" xfId="27491" xr:uid="{00000000-0005-0000-0000-00003B6B0000}"/>
    <cellStyle name="Обычный 56 14 2 6 2" xfId="27492" xr:uid="{00000000-0005-0000-0000-00003C6B0000}"/>
    <cellStyle name="Обычный 56 14 2 7" xfId="27493" xr:uid="{00000000-0005-0000-0000-00003D6B0000}"/>
    <cellStyle name="Обычный 56 14 3" xfId="27494" xr:uid="{00000000-0005-0000-0000-00003E6B0000}"/>
    <cellStyle name="Обычный 56 14 3 2" xfId="27495" xr:uid="{00000000-0005-0000-0000-00003F6B0000}"/>
    <cellStyle name="Обычный 56 14 3 2 2" xfId="27496" xr:uid="{00000000-0005-0000-0000-0000406B0000}"/>
    <cellStyle name="Обычный 56 14 3 2 2 2" xfId="27497" xr:uid="{00000000-0005-0000-0000-0000416B0000}"/>
    <cellStyle name="Обычный 56 14 3 2 2 2 2" xfId="27498" xr:uid="{00000000-0005-0000-0000-0000426B0000}"/>
    <cellStyle name="Обычный 56 14 3 2 2 3" xfId="27499" xr:uid="{00000000-0005-0000-0000-0000436B0000}"/>
    <cellStyle name="Обычный 56 14 3 2 3" xfId="27500" xr:uid="{00000000-0005-0000-0000-0000446B0000}"/>
    <cellStyle name="Обычный 56 14 3 2 3 2" xfId="27501" xr:uid="{00000000-0005-0000-0000-0000456B0000}"/>
    <cellStyle name="Обычный 56 14 3 2 4" xfId="27502" xr:uid="{00000000-0005-0000-0000-0000466B0000}"/>
    <cellStyle name="Обычный 56 14 3 3" xfId="27503" xr:uid="{00000000-0005-0000-0000-0000476B0000}"/>
    <cellStyle name="Обычный 56 14 3 3 2" xfId="27504" xr:uid="{00000000-0005-0000-0000-0000486B0000}"/>
    <cellStyle name="Обычный 56 14 3 3 2 2" xfId="27505" xr:uid="{00000000-0005-0000-0000-0000496B0000}"/>
    <cellStyle name="Обычный 56 14 3 3 3" xfId="27506" xr:uid="{00000000-0005-0000-0000-00004A6B0000}"/>
    <cellStyle name="Обычный 56 14 3 4" xfId="27507" xr:uid="{00000000-0005-0000-0000-00004B6B0000}"/>
    <cellStyle name="Обычный 56 14 3 4 2" xfId="27508" xr:uid="{00000000-0005-0000-0000-00004C6B0000}"/>
    <cellStyle name="Обычный 56 14 3 4 2 2" xfId="27509" xr:uid="{00000000-0005-0000-0000-00004D6B0000}"/>
    <cellStyle name="Обычный 56 14 3 4 3" xfId="27510" xr:uid="{00000000-0005-0000-0000-00004E6B0000}"/>
    <cellStyle name="Обычный 56 14 3 5" xfId="27511" xr:uid="{00000000-0005-0000-0000-00004F6B0000}"/>
    <cellStyle name="Обычный 56 14 3 5 2" xfId="27512" xr:uid="{00000000-0005-0000-0000-0000506B0000}"/>
    <cellStyle name="Обычный 56 14 3 6" xfId="27513" xr:uid="{00000000-0005-0000-0000-0000516B0000}"/>
    <cellStyle name="Обычный 56 14 4" xfId="27514" xr:uid="{00000000-0005-0000-0000-0000526B0000}"/>
    <cellStyle name="Обычный 56 14 4 2" xfId="27515" xr:uid="{00000000-0005-0000-0000-0000536B0000}"/>
    <cellStyle name="Обычный 56 14 4 2 2" xfId="27516" xr:uid="{00000000-0005-0000-0000-0000546B0000}"/>
    <cellStyle name="Обычный 56 14 4 2 2 2" xfId="27517" xr:uid="{00000000-0005-0000-0000-0000556B0000}"/>
    <cellStyle name="Обычный 56 14 4 2 3" xfId="27518" xr:uid="{00000000-0005-0000-0000-0000566B0000}"/>
    <cellStyle name="Обычный 56 14 4 3" xfId="27519" xr:uid="{00000000-0005-0000-0000-0000576B0000}"/>
    <cellStyle name="Обычный 56 14 4 3 2" xfId="27520" xr:uid="{00000000-0005-0000-0000-0000586B0000}"/>
    <cellStyle name="Обычный 56 14 4 4" xfId="27521" xr:uid="{00000000-0005-0000-0000-0000596B0000}"/>
    <cellStyle name="Обычный 56 14 5" xfId="27522" xr:uid="{00000000-0005-0000-0000-00005A6B0000}"/>
    <cellStyle name="Обычный 56 14 5 2" xfId="27523" xr:uid="{00000000-0005-0000-0000-00005B6B0000}"/>
    <cellStyle name="Обычный 56 14 5 2 2" xfId="27524" xr:uid="{00000000-0005-0000-0000-00005C6B0000}"/>
    <cellStyle name="Обычный 56 14 5 3" xfId="27525" xr:uid="{00000000-0005-0000-0000-00005D6B0000}"/>
    <cellStyle name="Обычный 56 14 6" xfId="27526" xr:uid="{00000000-0005-0000-0000-00005E6B0000}"/>
    <cellStyle name="Обычный 56 14 6 2" xfId="27527" xr:uid="{00000000-0005-0000-0000-00005F6B0000}"/>
    <cellStyle name="Обычный 56 14 6 2 2" xfId="27528" xr:uid="{00000000-0005-0000-0000-0000606B0000}"/>
    <cellStyle name="Обычный 56 14 6 3" xfId="27529" xr:uid="{00000000-0005-0000-0000-0000616B0000}"/>
    <cellStyle name="Обычный 56 14 7" xfId="27530" xr:uid="{00000000-0005-0000-0000-0000626B0000}"/>
    <cellStyle name="Обычный 56 14 7 2" xfId="27531" xr:uid="{00000000-0005-0000-0000-0000636B0000}"/>
    <cellStyle name="Обычный 56 14 8" xfId="27532" xr:uid="{00000000-0005-0000-0000-0000646B0000}"/>
    <cellStyle name="Обычный 56 15" xfId="27533" xr:uid="{00000000-0005-0000-0000-0000656B0000}"/>
    <cellStyle name="Обычный 56 15 2" xfId="27534" xr:uid="{00000000-0005-0000-0000-0000666B0000}"/>
    <cellStyle name="Обычный 56 15 2 2" xfId="27535" xr:uid="{00000000-0005-0000-0000-0000676B0000}"/>
    <cellStyle name="Обычный 56 15 2 2 2" xfId="27536" xr:uid="{00000000-0005-0000-0000-0000686B0000}"/>
    <cellStyle name="Обычный 56 15 2 2 2 2" xfId="27537" xr:uid="{00000000-0005-0000-0000-0000696B0000}"/>
    <cellStyle name="Обычный 56 15 2 2 2 2 2" xfId="27538" xr:uid="{00000000-0005-0000-0000-00006A6B0000}"/>
    <cellStyle name="Обычный 56 15 2 2 2 3" xfId="27539" xr:uid="{00000000-0005-0000-0000-00006B6B0000}"/>
    <cellStyle name="Обычный 56 15 2 2 3" xfId="27540" xr:uid="{00000000-0005-0000-0000-00006C6B0000}"/>
    <cellStyle name="Обычный 56 15 2 2 3 2" xfId="27541" xr:uid="{00000000-0005-0000-0000-00006D6B0000}"/>
    <cellStyle name="Обычный 56 15 2 2 4" xfId="27542" xr:uid="{00000000-0005-0000-0000-00006E6B0000}"/>
    <cellStyle name="Обычный 56 15 2 3" xfId="27543" xr:uid="{00000000-0005-0000-0000-00006F6B0000}"/>
    <cellStyle name="Обычный 56 15 2 3 2" xfId="27544" xr:uid="{00000000-0005-0000-0000-0000706B0000}"/>
    <cellStyle name="Обычный 56 15 2 3 2 2" xfId="27545" xr:uid="{00000000-0005-0000-0000-0000716B0000}"/>
    <cellStyle name="Обычный 56 15 2 3 3" xfId="27546" xr:uid="{00000000-0005-0000-0000-0000726B0000}"/>
    <cellStyle name="Обычный 56 15 2 4" xfId="27547" xr:uid="{00000000-0005-0000-0000-0000736B0000}"/>
    <cellStyle name="Обычный 56 15 2 4 2" xfId="27548" xr:uid="{00000000-0005-0000-0000-0000746B0000}"/>
    <cellStyle name="Обычный 56 15 2 4 2 2" xfId="27549" xr:uid="{00000000-0005-0000-0000-0000756B0000}"/>
    <cellStyle name="Обычный 56 15 2 4 3" xfId="27550" xr:uid="{00000000-0005-0000-0000-0000766B0000}"/>
    <cellStyle name="Обычный 56 15 2 5" xfId="27551" xr:uid="{00000000-0005-0000-0000-0000776B0000}"/>
    <cellStyle name="Обычный 56 15 2 5 2" xfId="27552" xr:uid="{00000000-0005-0000-0000-0000786B0000}"/>
    <cellStyle name="Обычный 56 15 2 6" xfId="27553" xr:uid="{00000000-0005-0000-0000-0000796B0000}"/>
    <cellStyle name="Обычный 56 15 3" xfId="27554" xr:uid="{00000000-0005-0000-0000-00007A6B0000}"/>
    <cellStyle name="Обычный 56 15 3 2" xfId="27555" xr:uid="{00000000-0005-0000-0000-00007B6B0000}"/>
    <cellStyle name="Обычный 56 15 3 2 2" xfId="27556" xr:uid="{00000000-0005-0000-0000-00007C6B0000}"/>
    <cellStyle name="Обычный 56 15 3 2 2 2" xfId="27557" xr:uid="{00000000-0005-0000-0000-00007D6B0000}"/>
    <cellStyle name="Обычный 56 15 3 2 3" xfId="27558" xr:uid="{00000000-0005-0000-0000-00007E6B0000}"/>
    <cellStyle name="Обычный 56 15 3 3" xfId="27559" xr:uid="{00000000-0005-0000-0000-00007F6B0000}"/>
    <cellStyle name="Обычный 56 15 3 3 2" xfId="27560" xr:uid="{00000000-0005-0000-0000-0000806B0000}"/>
    <cellStyle name="Обычный 56 15 3 4" xfId="27561" xr:uid="{00000000-0005-0000-0000-0000816B0000}"/>
    <cellStyle name="Обычный 56 15 4" xfId="27562" xr:uid="{00000000-0005-0000-0000-0000826B0000}"/>
    <cellStyle name="Обычный 56 15 4 2" xfId="27563" xr:uid="{00000000-0005-0000-0000-0000836B0000}"/>
    <cellStyle name="Обычный 56 15 4 2 2" xfId="27564" xr:uid="{00000000-0005-0000-0000-0000846B0000}"/>
    <cellStyle name="Обычный 56 15 4 3" xfId="27565" xr:uid="{00000000-0005-0000-0000-0000856B0000}"/>
    <cellStyle name="Обычный 56 15 5" xfId="27566" xr:uid="{00000000-0005-0000-0000-0000866B0000}"/>
    <cellStyle name="Обычный 56 15 5 2" xfId="27567" xr:uid="{00000000-0005-0000-0000-0000876B0000}"/>
    <cellStyle name="Обычный 56 15 5 2 2" xfId="27568" xr:uid="{00000000-0005-0000-0000-0000886B0000}"/>
    <cellStyle name="Обычный 56 15 5 3" xfId="27569" xr:uid="{00000000-0005-0000-0000-0000896B0000}"/>
    <cellStyle name="Обычный 56 15 6" xfId="27570" xr:uid="{00000000-0005-0000-0000-00008A6B0000}"/>
    <cellStyle name="Обычный 56 15 6 2" xfId="27571" xr:uid="{00000000-0005-0000-0000-00008B6B0000}"/>
    <cellStyle name="Обычный 56 15 7" xfId="27572" xr:uid="{00000000-0005-0000-0000-00008C6B0000}"/>
    <cellStyle name="Обычный 56 16" xfId="27573" xr:uid="{00000000-0005-0000-0000-00008D6B0000}"/>
    <cellStyle name="Обычный 56 16 2" xfId="27574" xr:uid="{00000000-0005-0000-0000-00008E6B0000}"/>
    <cellStyle name="Обычный 56 16 2 2" xfId="27575" xr:uid="{00000000-0005-0000-0000-00008F6B0000}"/>
    <cellStyle name="Обычный 56 16 2 2 2" xfId="27576" xr:uid="{00000000-0005-0000-0000-0000906B0000}"/>
    <cellStyle name="Обычный 56 16 2 2 2 2" xfId="27577" xr:uid="{00000000-0005-0000-0000-0000916B0000}"/>
    <cellStyle name="Обычный 56 16 2 2 2 2 2" xfId="27578" xr:uid="{00000000-0005-0000-0000-0000926B0000}"/>
    <cellStyle name="Обычный 56 16 2 2 2 3" xfId="27579" xr:uid="{00000000-0005-0000-0000-0000936B0000}"/>
    <cellStyle name="Обычный 56 16 2 2 3" xfId="27580" xr:uid="{00000000-0005-0000-0000-0000946B0000}"/>
    <cellStyle name="Обычный 56 16 2 2 3 2" xfId="27581" xr:uid="{00000000-0005-0000-0000-0000956B0000}"/>
    <cellStyle name="Обычный 56 16 2 2 4" xfId="27582" xr:uid="{00000000-0005-0000-0000-0000966B0000}"/>
    <cellStyle name="Обычный 56 16 2 3" xfId="27583" xr:uid="{00000000-0005-0000-0000-0000976B0000}"/>
    <cellStyle name="Обычный 56 16 2 3 2" xfId="27584" xr:uid="{00000000-0005-0000-0000-0000986B0000}"/>
    <cellStyle name="Обычный 56 16 2 3 2 2" xfId="27585" xr:uid="{00000000-0005-0000-0000-0000996B0000}"/>
    <cellStyle name="Обычный 56 16 2 3 3" xfId="27586" xr:uid="{00000000-0005-0000-0000-00009A6B0000}"/>
    <cellStyle name="Обычный 56 16 2 4" xfId="27587" xr:uid="{00000000-0005-0000-0000-00009B6B0000}"/>
    <cellStyle name="Обычный 56 16 2 4 2" xfId="27588" xr:uid="{00000000-0005-0000-0000-00009C6B0000}"/>
    <cellStyle name="Обычный 56 16 2 4 2 2" xfId="27589" xr:uid="{00000000-0005-0000-0000-00009D6B0000}"/>
    <cellStyle name="Обычный 56 16 2 4 3" xfId="27590" xr:uid="{00000000-0005-0000-0000-00009E6B0000}"/>
    <cellStyle name="Обычный 56 16 2 5" xfId="27591" xr:uid="{00000000-0005-0000-0000-00009F6B0000}"/>
    <cellStyle name="Обычный 56 16 2 5 2" xfId="27592" xr:uid="{00000000-0005-0000-0000-0000A06B0000}"/>
    <cellStyle name="Обычный 56 16 2 6" xfId="27593" xr:uid="{00000000-0005-0000-0000-0000A16B0000}"/>
    <cellStyle name="Обычный 56 16 3" xfId="27594" xr:uid="{00000000-0005-0000-0000-0000A26B0000}"/>
    <cellStyle name="Обычный 56 16 3 2" xfId="27595" xr:uid="{00000000-0005-0000-0000-0000A36B0000}"/>
    <cellStyle name="Обычный 56 16 3 2 2" xfId="27596" xr:uid="{00000000-0005-0000-0000-0000A46B0000}"/>
    <cellStyle name="Обычный 56 16 3 2 2 2" xfId="27597" xr:uid="{00000000-0005-0000-0000-0000A56B0000}"/>
    <cellStyle name="Обычный 56 16 3 2 3" xfId="27598" xr:uid="{00000000-0005-0000-0000-0000A66B0000}"/>
    <cellStyle name="Обычный 56 16 3 3" xfId="27599" xr:uid="{00000000-0005-0000-0000-0000A76B0000}"/>
    <cellStyle name="Обычный 56 16 3 3 2" xfId="27600" xr:uid="{00000000-0005-0000-0000-0000A86B0000}"/>
    <cellStyle name="Обычный 56 16 3 4" xfId="27601" xr:uid="{00000000-0005-0000-0000-0000A96B0000}"/>
    <cellStyle name="Обычный 56 16 4" xfId="27602" xr:uid="{00000000-0005-0000-0000-0000AA6B0000}"/>
    <cellStyle name="Обычный 56 16 4 2" xfId="27603" xr:uid="{00000000-0005-0000-0000-0000AB6B0000}"/>
    <cellStyle name="Обычный 56 16 4 2 2" xfId="27604" xr:uid="{00000000-0005-0000-0000-0000AC6B0000}"/>
    <cellStyle name="Обычный 56 16 4 3" xfId="27605" xr:uid="{00000000-0005-0000-0000-0000AD6B0000}"/>
    <cellStyle name="Обычный 56 16 5" xfId="27606" xr:uid="{00000000-0005-0000-0000-0000AE6B0000}"/>
    <cellStyle name="Обычный 56 16 5 2" xfId="27607" xr:uid="{00000000-0005-0000-0000-0000AF6B0000}"/>
    <cellStyle name="Обычный 56 16 5 2 2" xfId="27608" xr:uid="{00000000-0005-0000-0000-0000B06B0000}"/>
    <cellStyle name="Обычный 56 16 5 3" xfId="27609" xr:uid="{00000000-0005-0000-0000-0000B16B0000}"/>
    <cellStyle name="Обычный 56 16 6" xfId="27610" xr:uid="{00000000-0005-0000-0000-0000B26B0000}"/>
    <cellStyle name="Обычный 56 16 6 2" xfId="27611" xr:uid="{00000000-0005-0000-0000-0000B36B0000}"/>
    <cellStyle name="Обычный 56 16 7" xfId="27612" xr:uid="{00000000-0005-0000-0000-0000B46B0000}"/>
    <cellStyle name="Обычный 56 17" xfId="27613" xr:uid="{00000000-0005-0000-0000-0000B56B0000}"/>
    <cellStyle name="Обычный 56 17 2" xfId="27614" xr:uid="{00000000-0005-0000-0000-0000B66B0000}"/>
    <cellStyle name="Обычный 56 17 2 2" xfId="27615" xr:uid="{00000000-0005-0000-0000-0000B76B0000}"/>
    <cellStyle name="Обычный 56 17 2 2 2" xfId="27616" xr:uid="{00000000-0005-0000-0000-0000B86B0000}"/>
    <cellStyle name="Обычный 56 17 2 2 2 2" xfId="27617" xr:uid="{00000000-0005-0000-0000-0000B96B0000}"/>
    <cellStyle name="Обычный 56 17 2 2 2 2 2" xfId="27618" xr:uid="{00000000-0005-0000-0000-0000BA6B0000}"/>
    <cellStyle name="Обычный 56 17 2 2 2 3" xfId="27619" xr:uid="{00000000-0005-0000-0000-0000BB6B0000}"/>
    <cellStyle name="Обычный 56 17 2 2 3" xfId="27620" xr:uid="{00000000-0005-0000-0000-0000BC6B0000}"/>
    <cellStyle name="Обычный 56 17 2 2 3 2" xfId="27621" xr:uid="{00000000-0005-0000-0000-0000BD6B0000}"/>
    <cellStyle name="Обычный 56 17 2 2 4" xfId="27622" xr:uid="{00000000-0005-0000-0000-0000BE6B0000}"/>
    <cellStyle name="Обычный 56 17 2 3" xfId="27623" xr:uid="{00000000-0005-0000-0000-0000BF6B0000}"/>
    <cellStyle name="Обычный 56 17 2 3 2" xfId="27624" xr:uid="{00000000-0005-0000-0000-0000C06B0000}"/>
    <cellStyle name="Обычный 56 17 2 3 2 2" xfId="27625" xr:uid="{00000000-0005-0000-0000-0000C16B0000}"/>
    <cellStyle name="Обычный 56 17 2 3 3" xfId="27626" xr:uid="{00000000-0005-0000-0000-0000C26B0000}"/>
    <cellStyle name="Обычный 56 17 2 4" xfId="27627" xr:uid="{00000000-0005-0000-0000-0000C36B0000}"/>
    <cellStyle name="Обычный 56 17 2 4 2" xfId="27628" xr:uid="{00000000-0005-0000-0000-0000C46B0000}"/>
    <cellStyle name="Обычный 56 17 2 4 2 2" xfId="27629" xr:uid="{00000000-0005-0000-0000-0000C56B0000}"/>
    <cellStyle name="Обычный 56 17 2 4 3" xfId="27630" xr:uid="{00000000-0005-0000-0000-0000C66B0000}"/>
    <cellStyle name="Обычный 56 17 2 5" xfId="27631" xr:uid="{00000000-0005-0000-0000-0000C76B0000}"/>
    <cellStyle name="Обычный 56 17 2 5 2" xfId="27632" xr:uid="{00000000-0005-0000-0000-0000C86B0000}"/>
    <cellStyle name="Обычный 56 17 2 6" xfId="27633" xr:uid="{00000000-0005-0000-0000-0000C96B0000}"/>
    <cellStyle name="Обычный 56 17 3" xfId="27634" xr:uid="{00000000-0005-0000-0000-0000CA6B0000}"/>
    <cellStyle name="Обычный 56 17 3 2" xfId="27635" xr:uid="{00000000-0005-0000-0000-0000CB6B0000}"/>
    <cellStyle name="Обычный 56 17 3 2 2" xfId="27636" xr:uid="{00000000-0005-0000-0000-0000CC6B0000}"/>
    <cellStyle name="Обычный 56 17 3 2 2 2" xfId="27637" xr:uid="{00000000-0005-0000-0000-0000CD6B0000}"/>
    <cellStyle name="Обычный 56 17 3 2 3" xfId="27638" xr:uid="{00000000-0005-0000-0000-0000CE6B0000}"/>
    <cellStyle name="Обычный 56 17 3 3" xfId="27639" xr:uid="{00000000-0005-0000-0000-0000CF6B0000}"/>
    <cellStyle name="Обычный 56 17 3 3 2" xfId="27640" xr:uid="{00000000-0005-0000-0000-0000D06B0000}"/>
    <cellStyle name="Обычный 56 17 3 4" xfId="27641" xr:uid="{00000000-0005-0000-0000-0000D16B0000}"/>
    <cellStyle name="Обычный 56 17 4" xfId="27642" xr:uid="{00000000-0005-0000-0000-0000D26B0000}"/>
    <cellStyle name="Обычный 56 17 4 2" xfId="27643" xr:uid="{00000000-0005-0000-0000-0000D36B0000}"/>
    <cellStyle name="Обычный 56 17 4 2 2" xfId="27644" xr:uid="{00000000-0005-0000-0000-0000D46B0000}"/>
    <cellStyle name="Обычный 56 17 4 3" xfId="27645" xr:uid="{00000000-0005-0000-0000-0000D56B0000}"/>
    <cellStyle name="Обычный 56 17 5" xfId="27646" xr:uid="{00000000-0005-0000-0000-0000D66B0000}"/>
    <cellStyle name="Обычный 56 17 5 2" xfId="27647" xr:uid="{00000000-0005-0000-0000-0000D76B0000}"/>
    <cellStyle name="Обычный 56 17 5 2 2" xfId="27648" xr:uid="{00000000-0005-0000-0000-0000D86B0000}"/>
    <cellStyle name="Обычный 56 17 5 3" xfId="27649" xr:uid="{00000000-0005-0000-0000-0000D96B0000}"/>
    <cellStyle name="Обычный 56 17 6" xfId="27650" xr:uid="{00000000-0005-0000-0000-0000DA6B0000}"/>
    <cellStyle name="Обычный 56 17 6 2" xfId="27651" xr:uid="{00000000-0005-0000-0000-0000DB6B0000}"/>
    <cellStyle name="Обычный 56 17 7" xfId="27652" xr:uid="{00000000-0005-0000-0000-0000DC6B0000}"/>
    <cellStyle name="Обычный 56 18" xfId="27653" xr:uid="{00000000-0005-0000-0000-0000DD6B0000}"/>
    <cellStyle name="Обычный 56 18 2" xfId="27654" xr:uid="{00000000-0005-0000-0000-0000DE6B0000}"/>
    <cellStyle name="Обычный 56 18 2 2" xfId="27655" xr:uid="{00000000-0005-0000-0000-0000DF6B0000}"/>
    <cellStyle name="Обычный 56 18 2 2 2" xfId="27656" xr:uid="{00000000-0005-0000-0000-0000E06B0000}"/>
    <cellStyle name="Обычный 56 18 2 2 2 2" xfId="27657" xr:uid="{00000000-0005-0000-0000-0000E16B0000}"/>
    <cellStyle name="Обычный 56 18 2 2 2 2 2" xfId="27658" xr:uid="{00000000-0005-0000-0000-0000E26B0000}"/>
    <cellStyle name="Обычный 56 18 2 2 2 3" xfId="27659" xr:uid="{00000000-0005-0000-0000-0000E36B0000}"/>
    <cellStyle name="Обычный 56 18 2 2 3" xfId="27660" xr:uid="{00000000-0005-0000-0000-0000E46B0000}"/>
    <cellStyle name="Обычный 56 18 2 2 3 2" xfId="27661" xr:uid="{00000000-0005-0000-0000-0000E56B0000}"/>
    <cellStyle name="Обычный 56 18 2 2 4" xfId="27662" xr:uid="{00000000-0005-0000-0000-0000E66B0000}"/>
    <cellStyle name="Обычный 56 18 2 3" xfId="27663" xr:uid="{00000000-0005-0000-0000-0000E76B0000}"/>
    <cellStyle name="Обычный 56 18 2 3 2" xfId="27664" xr:uid="{00000000-0005-0000-0000-0000E86B0000}"/>
    <cellStyle name="Обычный 56 18 2 3 2 2" xfId="27665" xr:uid="{00000000-0005-0000-0000-0000E96B0000}"/>
    <cellStyle name="Обычный 56 18 2 3 3" xfId="27666" xr:uid="{00000000-0005-0000-0000-0000EA6B0000}"/>
    <cellStyle name="Обычный 56 18 2 4" xfId="27667" xr:uid="{00000000-0005-0000-0000-0000EB6B0000}"/>
    <cellStyle name="Обычный 56 18 2 4 2" xfId="27668" xr:uid="{00000000-0005-0000-0000-0000EC6B0000}"/>
    <cellStyle name="Обычный 56 18 2 4 2 2" xfId="27669" xr:uid="{00000000-0005-0000-0000-0000ED6B0000}"/>
    <cellStyle name="Обычный 56 18 2 4 3" xfId="27670" xr:uid="{00000000-0005-0000-0000-0000EE6B0000}"/>
    <cellStyle name="Обычный 56 18 2 5" xfId="27671" xr:uid="{00000000-0005-0000-0000-0000EF6B0000}"/>
    <cellStyle name="Обычный 56 18 2 5 2" xfId="27672" xr:uid="{00000000-0005-0000-0000-0000F06B0000}"/>
    <cellStyle name="Обычный 56 18 2 6" xfId="27673" xr:uid="{00000000-0005-0000-0000-0000F16B0000}"/>
    <cellStyle name="Обычный 56 18 3" xfId="27674" xr:uid="{00000000-0005-0000-0000-0000F26B0000}"/>
    <cellStyle name="Обычный 56 18 3 2" xfId="27675" xr:uid="{00000000-0005-0000-0000-0000F36B0000}"/>
    <cellStyle name="Обычный 56 18 3 2 2" xfId="27676" xr:uid="{00000000-0005-0000-0000-0000F46B0000}"/>
    <cellStyle name="Обычный 56 18 3 2 2 2" xfId="27677" xr:uid="{00000000-0005-0000-0000-0000F56B0000}"/>
    <cellStyle name="Обычный 56 18 3 2 3" xfId="27678" xr:uid="{00000000-0005-0000-0000-0000F66B0000}"/>
    <cellStyle name="Обычный 56 18 3 3" xfId="27679" xr:uid="{00000000-0005-0000-0000-0000F76B0000}"/>
    <cellStyle name="Обычный 56 18 3 3 2" xfId="27680" xr:uid="{00000000-0005-0000-0000-0000F86B0000}"/>
    <cellStyle name="Обычный 56 18 3 4" xfId="27681" xr:uid="{00000000-0005-0000-0000-0000F96B0000}"/>
    <cellStyle name="Обычный 56 18 4" xfId="27682" xr:uid="{00000000-0005-0000-0000-0000FA6B0000}"/>
    <cellStyle name="Обычный 56 18 4 2" xfId="27683" xr:uid="{00000000-0005-0000-0000-0000FB6B0000}"/>
    <cellStyle name="Обычный 56 18 4 2 2" xfId="27684" xr:uid="{00000000-0005-0000-0000-0000FC6B0000}"/>
    <cellStyle name="Обычный 56 18 4 3" xfId="27685" xr:uid="{00000000-0005-0000-0000-0000FD6B0000}"/>
    <cellStyle name="Обычный 56 18 5" xfId="27686" xr:uid="{00000000-0005-0000-0000-0000FE6B0000}"/>
    <cellStyle name="Обычный 56 18 5 2" xfId="27687" xr:uid="{00000000-0005-0000-0000-0000FF6B0000}"/>
    <cellStyle name="Обычный 56 18 5 2 2" xfId="27688" xr:uid="{00000000-0005-0000-0000-0000006C0000}"/>
    <cellStyle name="Обычный 56 18 5 3" xfId="27689" xr:uid="{00000000-0005-0000-0000-0000016C0000}"/>
    <cellStyle name="Обычный 56 18 6" xfId="27690" xr:uid="{00000000-0005-0000-0000-0000026C0000}"/>
    <cellStyle name="Обычный 56 18 6 2" xfId="27691" xr:uid="{00000000-0005-0000-0000-0000036C0000}"/>
    <cellStyle name="Обычный 56 18 7" xfId="27692" xr:uid="{00000000-0005-0000-0000-0000046C0000}"/>
    <cellStyle name="Обычный 56 19" xfId="27693" xr:uid="{00000000-0005-0000-0000-0000056C0000}"/>
    <cellStyle name="Обычный 56 19 2" xfId="27694" xr:uid="{00000000-0005-0000-0000-0000066C0000}"/>
    <cellStyle name="Обычный 56 19 2 2" xfId="27695" xr:uid="{00000000-0005-0000-0000-0000076C0000}"/>
    <cellStyle name="Обычный 56 19 2 2 2" xfId="27696" xr:uid="{00000000-0005-0000-0000-0000086C0000}"/>
    <cellStyle name="Обычный 56 19 2 2 2 2" xfId="27697" xr:uid="{00000000-0005-0000-0000-0000096C0000}"/>
    <cellStyle name="Обычный 56 19 2 2 2 2 2" xfId="27698" xr:uid="{00000000-0005-0000-0000-00000A6C0000}"/>
    <cellStyle name="Обычный 56 19 2 2 2 3" xfId="27699" xr:uid="{00000000-0005-0000-0000-00000B6C0000}"/>
    <cellStyle name="Обычный 56 19 2 2 3" xfId="27700" xr:uid="{00000000-0005-0000-0000-00000C6C0000}"/>
    <cellStyle name="Обычный 56 19 2 2 3 2" xfId="27701" xr:uid="{00000000-0005-0000-0000-00000D6C0000}"/>
    <cellStyle name="Обычный 56 19 2 2 4" xfId="27702" xr:uid="{00000000-0005-0000-0000-00000E6C0000}"/>
    <cellStyle name="Обычный 56 19 2 3" xfId="27703" xr:uid="{00000000-0005-0000-0000-00000F6C0000}"/>
    <cellStyle name="Обычный 56 19 2 3 2" xfId="27704" xr:uid="{00000000-0005-0000-0000-0000106C0000}"/>
    <cellStyle name="Обычный 56 19 2 3 2 2" xfId="27705" xr:uid="{00000000-0005-0000-0000-0000116C0000}"/>
    <cellStyle name="Обычный 56 19 2 3 3" xfId="27706" xr:uid="{00000000-0005-0000-0000-0000126C0000}"/>
    <cellStyle name="Обычный 56 19 2 4" xfId="27707" xr:uid="{00000000-0005-0000-0000-0000136C0000}"/>
    <cellStyle name="Обычный 56 19 2 4 2" xfId="27708" xr:uid="{00000000-0005-0000-0000-0000146C0000}"/>
    <cellStyle name="Обычный 56 19 2 4 2 2" xfId="27709" xr:uid="{00000000-0005-0000-0000-0000156C0000}"/>
    <cellStyle name="Обычный 56 19 2 4 3" xfId="27710" xr:uid="{00000000-0005-0000-0000-0000166C0000}"/>
    <cellStyle name="Обычный 56 19 2 5" xfId="27711" xr:uid="{00000000-0005-0000-0000-0000176C0000}"/>
    <cellStyle name="Обычный 56 19 2 5 2" xfId="27712" xr:uid="{00000000-0005-0000-0000-0000186C0000}"/>
    <cellStyle name="Обычный 56 19 2 6" xfId="27713" xr:uid="{00000000-0005-0000-0000-0000196C0000}"/>
    <cellStyle name="Обычный 56 19 3" xfId="27714" xr:uid="{00000000-0005-0000-0000-00001A6C0000}"/>
    <cellStyle name="Обычный 56 19 3 2" xfId="27715" xr:uid="{00000000-0005-0000-0000-00001B6C0000}"/>
    <cellStyle name="Обычный 56 19 3 2 2" xfId="27716" xr:uid="{00000000-0005-0000-0000-00001C6C0000}"/>
    <cellStyle name="Обычный 56 19 3 2 2 2" xfId="27717" xr:uid="{00000000-0005-0000-0000-00001D6C0000}"/>
    <cellStyle name="Обычный 56 19 3 2 3" xfId="27718" xr:uid="{00000000-0005-0000-0000-00001E6C0000}"/>
    <cellStyle name="Обычный 56 19 3 3" xfId="27719" xr:uid="{00000000-0005-0000-0000-00001F6C0000}"/>
    <cellStyle name="Обычный 56 19 3 3 2" xfId="27720" xr:uid="{00000000-0005-0000-0000-0000206C0000}"/>
    <cellStyle name="Обычный 56 19 3 4" xfId="27721" xr:uid="{00000000-0005-0000-0000-0000216C0000}"/>
    <cellStyle name="Обычный 56 19 4" xfId="27722" xr:uid="{00000000-0005-0000-0000-0000226C0000}"/>
    <cellStyle name="Обычный 56 19 4 2" xfId="27723" xr:uid="{00000000-0005-0000-0000-0000236C0000}"/>
    <cellStyle name="Обычный 56 19 4 2 2" xfId="27724" xr:uid="{00000000-0005-0000-0000-0000246C0000}"/>
    <cellStyle name="Обычный 56 19 4 3" xfId="27725" xr:uid="{00000000-0005-0000-0000-0000256C0000}"/>
    <cellStyle name="Обычный 56 19 5" xfId="27726" xr:uid="{00000000-0005-0000-0000-0000266C0000}"/>
    <cellStyle name="Обычный 56 19 5 2" xfId="27727" xr:uid="{00000000-0005-0000-0000-0000276C0000}"/>
    <cellStyle name="Обычный 56 19 5 2 2" xfId="27728" xr:uid="{00000000-0005-0000-0000-0000286C0000}"/>
    <cellStyle name="Обычный 56 19 5 3" xfId="27729" xr:uid="{00000000-0005-0000-0000-0000296C0000}"/>
    <cellStyle name="Обычный 56 19 6" xfId="27730" xr:uid="{00000000-0005-0000-0000-00002A6C0000}"/>
    <cellStyle name="Обычный 56 19 6 2" xfId="27731" xr:uid="{00000000-0005-0000-0000-00002B6C0000}"/>
    <cellStyle name="Обычный 56 19 7" xfId="27732" xr:uid="{00000000-0005-0000-0000-00002C6C0000}"/>
    <cellStyle name="Обычный 56 2" xfId="27733" xr:uid="{00000000-0005-0000-0000-00002D6C0000}"/>
    <cellStyle name="Обычный 56 2 10" xfId="27734" xr:uid="{00000000-0005-0000-0000-00002E6C0000}"/>
    <cellStyle name="Обычный 56 2 10 2" xfId="27735" xr:uid="{00000000-0005-0000-0000-00002F6C0000}"/>
    <cellStyle name="Обычный 56 2 11" xfId="27736" xr:uid="{00000000-0005-0000-0000-0000306C0000}"/>
    <cellStyle name="Обычный 56 2 2" xfId="27737" xr:uid="{00000000-0005-0000-0000-0000316C0000}"/>
    <cellStyle name="Обычный 56 2 2 2" xfId="27738" xr:uid="{00000000-0005-0000-0000-0000326C0000}"/>
    <cellStyle name="Обычный 56 2 2 2 2" xfId="27739" xr:uid="{00000000-0005-0000-0000-0000336C0000}"/>
    <cellStyle name="Обычный 56 2 2 2 2 2" xfId="27740" xr:uid="{00000000-0005-0000-0000-0000346C0000}"/>
    <cellStyle name="Обычный 56 2 2 2 2 2 2" xfId="27741" xr:uid="{00000000-0005-0000-0000-0000356C0000}"/>
    <cellStyle name="Обычный 56 2 2 2 2 2 2 2" xfId="27742" xr:uid="{00000000-0005-0000-0000-0000366C0000}"/>
    <cellStyle name="Обычный 56 2 2 2 2 2 3" xfId="27743" xr:uid="{00000000-0005-0000-0000-0000376C0000}"/>
    <cellStyle name="Обычный 56 2 2 2 2 3" xfId="27744" xr:uid="{00000000-0005-0000-0000-0000386C0000}"/>
    <cellStyle name="Обычный 56 2 2 2 2 3 2" xfId="27745" xr:uid="{00000000-0005-0000-0000-0000396C0000}"/>
    <cellStyle name="Обычный 56 2 2 2 2 3 2 2" xfId="27746" xr:uid="{00000000-0005-0000-0000-00003A6C0000}"/>
    <cellStyle name="Обычный 56 2 2 2 2 3 3" xfId="27747" xr:uid="{00000000-0005-0000-0000-00003B6C0000}"/>
    <cellStyle name="Обычный 56 2 2 2 2 4" xfId="27748" xr:uid="{00000000-0005-0000-0000-00003C6C0000}"/>
    <cellStyle name="Обычный 56 2 2 2 2 4 2" xfId="27749" xr:uid="{00000000-0005-0000-0000-00003D6C0000}"/>
    <cellStyle name="Обычный 56 2 2 2 2 5" xfId="27750" xr:uid="{00000000-0005-0000-0000-00003E6C0000}"/>
    <cellStyle name="Обычный 56 2 2 2 3" xfId="27751" xr:uid="{00000000-0005-0000-0000-00003F6C0000}"/>
    <cellStyle name="Обычный 56 2 2 2 3 2" xfId="27752" xr:uid="{00000000-0005-0000-0000-0000406C0000}"/>
    <cellStyle name="Обычный 56 2 2 2 3 2 2" xfId="27753" xr:uid="{00000000-0005-0000-0000-0000416C0000}"/>
    <cellStyle name="Обычный 56 2 2 2 3 2 2 2" xfId="27754" xr:uid="{00000000-0005-0000-0000-0000426C0000}"/>
    <cellStyle name="Обычный 56 2 2 2 3 2 3" xfId="27755" xr:uid="{00000000-0005-0000-0000-0000436C0000}"/>
    <cellStyle name="Обычный 56 2 2 2 3 3" xfId="27756" xr:uid="{00000000-0005-0000-0000-0000446C0000}"/>
    <cellStyle name="Обычный 56 2 2 2 3 3 2" xfId="27757" xr:uid="{00000000-0005-0000-0000-0000456C0000}"/>
    <cellStyle name="Обычный 56 2 2 2 3 4" xfId="27758" xr:uid="{00000000-0005-0000-0000-0000466C0000}"/>
    <cellStyle name="Обычный 56 2 2 2 4" xfId="27759" xr:uid="{00000000-0005-0000-0000-0000476C0000}"/>
    <cellStyle name="Обычный 56 2 2 2 4 2" xfId="27760" xr:uid="{00000000-0005-0000-0000-0000486C0000}"/>
    <cellStyle name="Обычный 56 2 2 2 4 2 2" xfId="27761" xr:uid="{00000000-0005-0000-0000-0000496C0000}"/>
    <cellStyle name="Обычный 56 2 2 2 4 3" xfId="27762" xr:uid="{00000000-0005-0000-0000-00004A6C0000}"/>
    <cellStyle name="Обычный 56 2 2 2 5" xfId="27763" xr:uid="{00000000-0005-0000-0000-00004B6C0000}"/>
    <cellStyle name="Обычный 56 2 2 2 5 2" xfId="27764" xr:uid="{00000000-0005-0000-0000-00004C6C0000}"/>
    <cellStyle name="Обычный 56 2 2 2 5 2 2" xfId="27765" xr:uid="{00000000-0005-0000-0000-00004D6C0000}"/>
    <cellStyle name="Обычный 56 2 2 2 5 3" xfId="27766" xr:uid="{00000000-0005-0000-0000-00004E6C0000}"/>
    <cellStyle name="Обычный 56 2 2 2 6" xfId="27767" xr:uid="{00000000-0005-0000-0000-00004F6C0000}"/>
    <cellStyle name="Обычный 56 2 2 2 6 2" xfId="27768" xr:uid="{00000000-0005-0000-0000-0000506C0000}"/>
    <cellStyle name="Обычный 56 2 2 2 7" xfId="27769" xr:uid="{00000000-0005-0000-0000-0000516C0000}"/>
    <cellStyle name="Обычный 56 2 2 3" xfId="27770" xr:uid="{00000000-0005-0000-0000-0000526C0000}"/>
    <cellStyle name="Обычный 56 2 2 3 2" xfId="27771" xr:uid="{00000000-0005-0000-0000-0000536C0000}"/>
    <cellStyle name="Обычный 56 2 2 3 2 2" xfId="27772" xr:uid="{00000000-0005-0000-0000-0000546C0000}"/>
    <cellStyle name="Обычный 56 2 2 3 2 2 2" xfId="27773" xr:uid="{00000000-0005-0000-0000-0000556C0000}"/>
    <cellStyle name="Обычный 56 2 2 3 2 3" xfId="27774" xr:uid="{00000000-0005-0000-0000-0000566C0000}"/>
    <cellStyle name="Обычный 56 2 2 3 3" xfId="27775" xr:uid="{00000000-0005-0000-0000-0000576C0000}"/>
    <cellStyle name="Обычный 56 2 2 3 3 2" xfId="27776" xr:uid="{00000000-0005-0000-0000-0000586C0000}"/>
    <cellStyle name="Обычный 56 2 2 3 3 2 2" xfId="27777" xr:uid="{00000000-0005-0000-0000-0000596C0000}"/>
    <cellStyle name="Обычный 56 2 2 3 3 3" xfId="27778" xr:uid="{00000000-0005-0000-0000-00005A6C0000}"/>
    <cellStyle name="Обычный 56 2 2 3 4" xfId="27779" xr:uid="{00000000-0005-0000-0000-00005B6C0000}"/>
    <cellStyle name="Обычный 56 2 2 3 4 2" xfId="27780" xr:uid="{00000000-0005-0000-0000-00005C6C0000}"/>
    <cellStyle name="Обычный 56 2 2 3 5" xfId="27781" xr:uid="{00000000-0005-0000-0000-00005D6C0000}"/>
    <cellStyle name="Обычный 56 2 2 4" xfId="27782" xr:uid="{00000000-0005-0000-0000-00005E6C0000}"/>
    <cellStyle name="Обычный 56 2 2 4 2" xfId="27783" xr:uid="{00000000-0005-0000-0000-00005F6C0000}"/>
    <cellStyle name="Обычный 56 2 2 4 2 2" xfId="27784" xr:uid="{00000000-0005-0000-0000-0000606C0000}"/>
    <cellStyle name="Обычный 56 2 2 4 2 2 2" xfId="27785" xr:uid="{00000000-0005-0000-0000-0000616C0000}"/>
    <cellStyle name="Обычный 56 2 2 4 2 3" xfId="27786" xr:uid="{00000000-0005-0000-0000-0000626C0000}"/>
    <cellStyle name="Обычный 56 2 2 4 3" xfId="27787" xr:uid="{00000000-0005-0000-0000-0000636C0000}"/>
    <cellStyle name="Обычный 56 2 2 4 3 2" xfId="27788" xr:uid="{00000000-0005-0000-0000-0000646C0000}"/>
    <cellStyle name="Обычный 56 2 2 4 4" xfId="27789" xr:uid="{00000000-0005-0000-0000-0000656C0000}"/>
    <cellStyle name="Обычный 56 2 2 5" xfId="27790" xr:uid="{00000000-0005-0000-0000-0000666C0000}"/>
    <cellStyle name="Обычный 56 2 2 5 2" xfId="27791" xr:uid="{00000000-0005-0000-0000-0000676C0000}"/>
    <cellStyle name="Обычный 56 2 2 5 2 2" xfId="27792" xr:uid="{00000000-0005-0000-0000-0000686C0000}"/>
    <cellStyle name="Обычный 56 2 2 5 3" xfId="27793" xr:uid="{00000000-0005-0000-0000-0000696C0000}"/>
    <cellStyle name="Обычный 56 2 2 6" xfId="27794" xr:uid="{00000000-0005-0000-0000-00006A6C0000}"/>
    <cellStyle name="Обычный 56 2 2 6 2" xfId="27795" xr:uid="{00000000-0005-0000-0000-00006B6C0000}"/>
    <cellStyle name="Обычный 56 2 2 6 2 2" xfId="27796" xr:uid="{00000000-0005-0000-0000-00006C6C0000}"/>
    <cellStyle name="Обычный 56 2 2 6 3" xfId="27797" xr:uid="{00000000-0005-0000-0000-00006D6C0000}"/>
    <cellStyle name="Обычный 56 2 2 7" xfId="27798" xr:uid="{00000000-0005-0000-0000-00006E6C0000}"/>
    <cellStyle name="Обычный 56 2 2 7 2" xfId="27799" xr:uid="{00000000-0005-0000-0000-00006F6C0000}"/>
    <cellStyle name="Обычный 56 2 2 8" xfId="27800" xr:uid="{00000000-0005-0000-0000-0000706C0000}"/>
    <cellStyle name="Обычный 56 2 3" xfId="27801" xr:uid="{00000000-0005-0000-0000-0000716C0000}"/>
    <cellStyle name="Обычный 56 2 3 2" xfId="27802" xr:uid="{00000000-0005-0000-0000-0000726C0000}"/>
    <cellStyle name="Обычный 56 2 3 2 2" xfId="27803" xr:uid="{00000000-0005-0000-0000-0000736C0000}"/>
    <cellStyle name="Обычный 56 2 3 2 2 2" xfId="27804" xr:uid="{00000000-0005-0000-0000-0000746C0000}"/>
    <cellStyle name="Обычный 56 2 3 2 2 2 2" xfId="27805" xr:uid="{00000000-0005-0000-0000-0000756C0000}"/>
    <cellStyle name="Обычный 56 2 3 2 2 2 2 2" xfId="27806" xr:uid="{00000000-0005-0000-0000-0000766C0000}"/>
    <cellStyle name="Обычный 56 2 3 2 2 2 3" xfId="27807" xr:uid="{00000000-0005-0000-0000-0000776C0000}"/>
    <cellStyle name="Обычный 56 2 3 2 2 3" xfId="27808" xr:uid="{00000000-0005-0000-0000-0000786C0000}"/>
    <cellStyle name="Обычный 56 2 3 2 2 3 2" xfId="27809" xr:uid="{00000000-0005-0000-0000-0000796C0000}"/>
    <cellStyle name="Обычный 56 2 3 2 2 3 2 2" xfId="27810" xr:uid="{00000000-0005-0000-0000-00007A6C0000}"/>
    <cellStyle name="Обычный 56 2 3 2 2 3 3" xfId="27811" xr:uid="{00000000-0005-0000-0000-00007B6C0000}"/>
    <cellStyle name="Обычный 56 2 3 2 2 4" xfId="27812" xr:uid="{00000000-0005-0000-0000-00007C6C0000}"/>
    <cellStyle name="Обычный 56 2 3 2 2 4 2" xfId="27813" xr:uid="{00000000-0005-0000-0000-00007D6C0000}"/>
    <cellStyle name="Обычный 56 2 3 2 2 5" xfId="27814" xr:uid="{00000000-0005-0000-0000-00007E6C0000}"/>
    <cellStyle name="Обычный 56 2 3 2 3" xfId="27815" xr:uid="{00000000-0005-0000-0000-00007F6C0000}"/>
    <cellStyle name="Обычный 56 2 3 2 3 2" xfId="27816" xr:uid="{00000000-0005-0000-0000-0000806C0000}"/>
    <cellStyle name="Обычный 56 2 3 2 3 2 2" xfId="27817" xr:uid="{00000000-0005-0000-0000-0000816C0000}"/>
    <cellStyle name="Обычный 56 2 3 2 3 2 2 2" xfId="27818" xr:uid="{00000000-0005-0000-0000-0000826C0000}"/>
    <cellStyle name="Обычный 56 2 3 2 3 2 3" xfId="27819" xr:uid="{00000000-0005-0000-0000-0000836C0000}"/>
    <cellStyle name="Обычный 56 2 3 2 3 3" xfId="27820" xr:uid="{00000000-0005-0000-0000-0000846C0000}"/>
    <cellStyle name="Обычный 56 2 3 2 3 3 2" xfId="27821" xr:uid="{00000000-0005-0000-0000-0000856C0000}"/>
    <cellStyle name="Обычный 56 2 3 2 3 4" xfId="27822" xr:uid="{00000000-0005-0000-0000-0000866C0000}"/>
    <cellStyle name="Обычный 56 2 3 2 4" xfId="27823" xr:uid="{00000000-0005-0000-0000-0000876C0000}"/>
    <cellStyle name="Обычный 56 2 3 2 4 2" xfId="27824" xr:uid="{00000000-0005-0000-0000-0000886C0000}"/>
    <cellStyle name="Обычный 56 2 3 2 4 2 2" xfId="27825" xr:uid="{00000000-0005-0000-0000-0000896C0000}"/>
    <cellStyle name="Обычный 56 2 3 2 4 3" xfId="27826" xr:uid="{00000000-0005-0000-0000-00008A6C0000}"/>
    <cellStyle name="Обычный 56 2 3 2 5" xfId="27827" xr:uid="{00000000-0005-0000-0000-00008B6C0000}"/>
    <cellStyle name="Обычный 56 2 3 2 5 2" xfId="27828" xr:uid="{00000000-0005-0000-0000-00008C6C0000}"/>
    <cellStyle name="Обычный 56 2 3 2 5 2 2" xfId="27829" xr:uid="{00000000-0005-0000-0000-00008D6C0000}"/>
    <cellStyle name="Обычный 56 2 3 2 5 3" xfId="27830" xr:uid="{00000000-0005-0000-0000-00008E6C0000}"/>
    <cellStyle name="Обычный 56 2 3 2 6" xfId="27831" xr:uid="{00000000-0005-0000-0000-00008F6C0000}"/>
    <cellStyle name="Обычный 56 2 3 2 6 2" xfId="27832" xr:uid="{00000000-0005-0000-0000-0000906C0000}"/>
    <cellStyle name="Обычный 56 2 3 2 7" xfId="27833" xr:uid="{00000000-0005-0000-0000-0000916C0000}"/>
    <cellStyle name="Обычный 56 2 3 3" xfId="27834" xr:uid="{00000000-0005-0000-0000-0000926C0000}"/>
    <cellStyle name="Обычный 56 2 3 3 2" xfId="27835" xr:uid="{00000000-0005-0000-0000-0000936C0000}"/>
    <cellStyle name="Обычный 56 2 3 3 2 2" xfId="27836" xr:uid="{00000000-0005-0000-0000-0000946C0000}"/>
    <cellStyle name="Обычный 56 2 3 3 2 2 2" xfId="27837" xr:uid="{00000000-0005-0000-0000-0000956C0000}"/>
    <cellStyle name="Обычный 56 2 3 3 2 3" xfId="27838" xr:uid="{00000000-0005-0000-0000-0000966C0000}"/>
    <cellStyle name="Обычный 56 2 3 3 3" xfId="27839" xr:uid="{00000000-0005-0000-0000-0000976C0000}"/>
    <cellStyle name="Обычный 56 2 3 3 3 2" xfId="27840" xr:uid="{00000000-0005-0000-0000-0000986C0000}"/>
    <cellStyle name="Обычный 56 2 3 3 3 2 2" xfId="27841" xr:uid="{00000000-0005-0000-0000-0000996C0000}"/>
    <cellStyle name="Обычный 56 2 3 3 3 3" xfId="27842" xr:uid="{00000000-0005-0000-0000-00009A6C0000}"/>
    <cellStyle name="Обычный 56 2 3 3 4" xfId="27843" xr:uid="{00000000-0005-0000-0000-00009B6C0000}"/>
    <cellStyle name="Обычный 56 2 3 3 4 2" xfId="27844" xr:uid="{00000000-0005-0000-0000-00009C6C0000}"/>
    <cellStyle name="Обычный 56 2 3 3 5" xfId="27845" xr:uid="{00000000-0005-0000-0000-00009D6C0000}"/>
    <cellStyle name="Обычный 56 2 3 4" xfId="27846" xr:uid="{00000000-0005-0000-0000-00009E6C0000}"/>
    <cellStyle name="Обычный 56 2 3 4 2" xfId="27847" xr:uid="{00000000-0005-0000-0000-00009F6C0000}"/>
    <cellStyle name="Обычный 56 2 3 4 2 2" xfId="27848" xr:uid="{00000000-0005-0000-0000-0000A06C0000}"/>
    <cellStyle name="Обычный 56 2 3 4 2 2 2" xfId="27849" xr:uid="{00000000-0005-0000-0000-0000A16C0000}"/>
    <cellStyle name="Обычный 56 2 3 4 2 3" xfId="27850" xr:uid="{00000000-0005-0000-0000-0000A26C0000}"/>
    <cellStyle name="Обычный 56 2 3 4 3" xfId="27851" xr:uid="{00000000-0005-0000-0000-0000A36C0000}"/>
    <cellStyle name="Обычный 56 2 3 4 3 2" xfId="27852" xr:uid="{00000000-0005-0000-0000-0000A46C0000}"/>
    <cellStyle name="Обычный 56 2 3 4 4" xfId="27853" xr:uid="{00000000-0005-0000-0000-0000A56C0000}"/>
    <cellStyle name="Обычный 56 2 3 5" xfId="27854" xr:uid="{00000000-0005-0000-0000-0000A66C0000}"/>
    <cellStyle name="Обычный 56 2 3 5 2" xfId="27855" xr:uid="{00000000-0005-0000-0000-0000A76C0000}"/>
    <cellStyle name="Обычный 56 2 3 5 2 2" xfId="27856" xr:uid="{00000000-0005-0000-0000-0000A86C0000}"/>
    <cellStyle name="Обычный 56 2 3 5 3" xfId="27857" xr:uid="{00000000-0005-0000-0000-0000A96C0000}"/>
    <cellStyle name="Обычный 56 2 3 6" xfId="27858" xr:uid="{00000000-0005-0000-0000-0000AA6C0000}"/>
    <cellStyle name="Обычный 56 2 3 6 2" xfId="27859" xr:uid="{00000000-0005-0000-0000-0000AB6C0000}"/>
    <cellStyle name="Обычный 56 2 3 6 2 2" xfId="27860" xr:uid="{00000000-0005-0000-0000-0000AC6C0000}"/>
    <cellStyle name="Обычный 56 2 3 6 3" xfId="27861" xr:uid="{00000000-0005-0000-0000-0000AD6C0000}"/>
    <cellStyle name="Обычный 56 2 3 7" xfId="27862" xr:uid="{00000000-0005-0000-0000-0000AE6C0000}"/>
    <cellStyle name="Обычный 56 2 3 7 2" xfId="27863" xr:uid="{00000000-0005-0000-0000-0000AF6C0000}"/>
    <cellStyle name="Обычный 56 2 3 8" xfId="27864" xr:uid="{00000000-0005-0000-0000-0000B06C0000}"/>
    <cellStyle name="Обычный 56 2 4" xfId="27865" xr:uid="{00000000-0005-0000-0000-0000B16C0000}"/>
    <cellStyle name="Обычный 56 2 4 2" xfId="27866" xr:uid="{00000000-0005-0000-0000-0000B26C0000}"/>
    <cellStyle name="Обычный 56 2 4 2 2" xfId="27867" xr:uid="{00000000-0005-0000-0000-0000B36C0000}"/>
    <cellStyle name="Обычный 56 2 4 2 2 2" xfId="27868" xr:uid="{00000000-0005-0000-0000-0000B46C0000}"/>
    <cellStyle name="Обычный 56 2 4 2 2 2 2" xfId="27869" xr:uid="{00000000-0005-0000-0000-0000B56C0000}"/>
    <cellStyle name="Обычный 56 2 4 2 2 2 2 2" xfId="27870" xr:uid="{00000000-0005-0000-0000-0000B66C0000}"/>
    <cellStyle name="Обычный 56 2 4 2 2 2 3" xfId="27871" xr:uid="{00000000-0005-0000-0000-0000B76C0000}"/>
    <cellStyle name="Обычный 56 2 4 2 2 3" xfId="27872" xr:uid="{00000000-0005-0000-0000-0000B86C0000}"/>
    <cellStyle name="Обычный 56 2 4 2 2 3 2" xfId="27873" xr:uid="{00000000-0005-0000-0000-0000B96C0000}"/>
    <cellStyle name="Обычный 56 2 4 2 2 4" xfId="27874" xr:uid="{00000000-0005-0000-0000-0000BA6C0000}"/>
    <cellStyle name="Обычный 56 2 4 2 3" xfId="27875" xr:uid="{00000000-0005-0000-0000-0000BB6C0000}"/>
    <cellStyle name="Обычный 56 2 4 2 3 2" xfId="27876" xr:uid="{00000000-0005-0000-0000-0000BC6C0000}"/>
    <cellStyle name="Обычный 56 2 4 2 3 2 2" xfId="27877" xr:uid="{00000000-0005-0000-0000-0000BD6C0000}"/>
    <cellStyle name="Обычный 56 2 4 2 3 3" xfId="27878" xr:uid="{00000000-0005-0000-0000-0000BE6C0000}"/>
    <cellStyle name="Обычный 56 2 4 2 4" xfId="27879" xr:uid="{00000000-0005-0000-0000-0000BF6C0000}"/>
    <cellStyle name="Обычный 56 2 4 2 4 2" xfId="27880" xr:uid="{00000000-0005-0000-0000-0000C06C0000}"/>
    <cellStyle name="Обычный 56 2 4 2 4 2 2" xfId="27881" xr:uid="{00000000-0005-0000-0000-0000C16C0000}"/>
    <cellStyle name="Обычный 56 2 4 2 4 3" xfId="27882" xr:uid="{00000000-0005-0000-0000-0000C26C0000}"/>
    <cellStyle name="Обычный 56 2 4 2 5" xfId="27883" xr:uid="{00000000-0005-0000-0000-0000C36C0000}"/>
    <cellStyle name="Обычный 56 2 4 2 5 2" xfId="27884" xr:uid="{00000000-0005-0000-0000-0000C46C0000}"/>
    <cellStyle name="Обычный 56 2 4 2 6" xfId="27885" xr:uid="{00000000-0005-0000-0000-0000C56C0000}"/>
    <cellStyle name="Обычный 56 2 4 3" xfId="27886" xr:uid="{00000000-0005-0000-0000-0000C66C0000}"/>
    <cellStyle name="Обычный 56 2 4 3 2" xfId="27887" xr:uid="{00000000-0005-0000-0000-0000C76C0000}"/>
    <cellStyle name="Обычный 56 2 4 3 2 2" xfId="27888" xr:uid="{00000000-0005-0000-0000-0000C86C0000}"/>
    <cellStyle name="Обычный 56 2 4 3 2 2 2" xfId="27889" xr:uid="{00000000-0005-0000-0000-0000C96C0000}"/>
    <cellStyle name="Обычный 56 2 4 3 2 3" xfId="27890" xr:uid="{00000000-0005-0000-0000-0000CA6C0000}"/>
    <cellStyle name="Обычный 56 2 4 3 3" xfId="27891" xr:uid="{00000000-0005-0000-0000-0000CB6C0000}"/>
    <cellStyle name="Обычный 56 2 4 3 3 2" xfId="27892" xr:uid="{00000000-0005-0000-0000-0000CC6C0000}"/>
    <cellStyle name="Обычный 56 2 4 3 4" xfId="27893" xr:uid="{00000000-0005-0000-0000-0000CD6C0000}"/>
    <cellStyle name="Обычный 56 2 4 4" xfId="27894" xr:uid="{00000000-0005-0000-0000-0000CE6C0000}"/>
    <cellStyle name="Обычный 56 2 4 4 2" xfId="27895" xr:uid="{00000000-0005-0000-0000-0000CF6C0000}"/>
    <cellStyle name="Обычный 56 2 4 4 2 2" xfId="27896" xr:uid="{00000000-0005-0000-0000-0000D06C0000}"/>
    <cellStyle name="Обычный 56 2 4 4 3" xfId="27897" xr:uid="{00000000-0005-0000-0000-0000D16C0000}"/>
    <cellStyle name="Обычный 56 2 4 5" xfId="27898" xr:uid="{00000000-0005-0000-0000-0000D26C0000}"/>
    <cellStyle name="Обычный 56 2 4 5 2" xfId="27899" xr:uid="{00000000-0005-0000-0000-0000D36C0000}"/>
    <cellStyle name="Обычный 56 2 4 5 2 2" xfId="27900" xr:uid="{00000000-0005-0000-0000-0000D46C0000}"/>
    <cellStyle name="Обычный 56 2 4 5 3" xfId="27901" xr:uid="{00000000-0005-0000-0000-0000D56C0000}"/>
    <cellStyle name="Обычный 56 2 4 6" xfId="27902" xr:uid="{00000000-0005-0000-0000-0000D66C0000}"/>
    <cellStyle name="Обычный 56 2 4 6 2" xfId="27903" xr:uid="{00000000-0005-0000-0000-0000D76C0000}"/>
    <cellStyle name="Обычный 56 2 4 7" xfId="27904" xr:uid="{00000000-0005-0000-0000-0000D86C0000}"/>
    <cellStyle name="Обычный 56 2 5" xfId="27905" xr:uid="{00000000-0005-0000-0000-0000D96C0000}"/>
    <cellStyle name="Обычный 56 2 5 2" xfId="27906" xr:uid="{00000000-0005-0000-0000-0000DA6C0000}"/>
    <cellStyle name="Обычный 56 2 5 2 2" xfId="27907" xr:uid="{00000000-0005-0000-0000-0000DB6C0000}"/>
    <cellStyle name="Обычный 56 2 5 2 2 2" xfId="27908" xr:uid="{00000000-0005-0000-0000-0000DC6C0000}"/>
    <cellStyle name="Обычный 56 2 5 2 2 2 2" xfId="27909" xr:uid="{00000000-0005-0000-0000-0000DD6C0000}"/>
    <cellStyle name="Обычный 56 2 5 2 2 3" xfId="27910" xr:uid="{00000000-0005-0000-0000-0000DE6C0000}"/>
    <cellStyle name="Обычный 56 2 5 2 3" xfId="27911" xr:uid="{00000000-0005-0000-0000-0000DF6C0000}"/>
    <cellStyle name="Обычный 56 2 5 2 3 2" xfId="27912" xr:uid="{00000000-0005-0000-0000-0000E06C0000}"/>
    <cellStyle name="Обычный 56 2 5 2 3 2 2" xfId="27913" xr:uid="{00000000-0005-0000-0000-0000E16C0000}"/>
    <cellStyle name="Обычный 56 2 5 2 3 3" xfId="27914" xr:uid="{00000000-0005-0000-0000-0000E26C0000}"/>
    <cellStyle name="Обычный 56 2 5 2 4" xfId="27915" xr:uid="{00000000-0005-0000-0000-0000E36C0000}"/>
    <cellStyle name="Обычный 56 2 5 2 4 2" xfId="27916" xr:uid="{00000000-0005-0000-0000-0000E46C0000}"/>
    <cellStyle name="Обычный 56 2 5 2 5" xfId="27917" xr:uid="{00000000-0005-0000-0000-0000E56C0000}"/>
    <cellStyle name="Обычный 56 2 5 3" xfId="27918" xr:uid="{00000000-0005-0000-0000-0000E66C0000}"/>
    <cellStyle name="Обычный 56 2 5 3 2" xfId="27919" xr:uid="{00000000-0005-0000-0000-0000E76C0000}"/>
    <cellStyle name="Обычный 56 2 5 3 2 2" xfId="27920" xr:uid="{00000000-0005-0000-0000-0000E86C0000}"/>
    <cellStyle name="Обычный 56 2 5 3 2 2 2" xfId="27921" xr:uid="{00000000-0005-0000-0000-0000E96C0000}"/>
    <cellStyle name="Обычный 56 2 5 3 2 3" xfId="27922" xr:uid="{00000000-0005-0000-0000-0000EA6C0000}"/>
    <cellStyle name="Обычный 56 2 5 3 3" xfId="27923" xr:uid="{00000000-0005-0000-0000-0000EB6C0000}"/>
    <cellStyle name="Обычный 56 2 5 3 3 2" xfId="27924" xr:uid="{00000000-0005-0000-0000-0000EC6C0000}"/>
    <cellStyle name="Обычный 56 2 5 3 4" xfId="27925" xr:uid="{00000000-0005-0000-0000-0000ED6C0000}"/>
    <cellStyle name="Обычный 56 2 5 4" xfId="27926" xr:uid="{00000000-0005-0000-0000-0000EE6C0000}"/>
    <cellStyle name="Обычный 56 2 5 4 2" xfId="27927" xr:uid="{00000000-0005-0000-0000-0000EF6C0000}"/>
    <cellStyle name="Обычный 56 2 5 4 2 2" xfId="27928" xr:uid="{00000000-0005-0000-0000-0000F06C0000}"/>
    <cellStyle name="Обычный 56 2 5 4 3" xfId="27929" xr:uid="{00000000-0005-0000-0000-0000F16C0000}"/>
    <cellStyle name="Обычный 56 2 5 5" xfId="27930" xr:uid="{00000000-0005-0000-0000-0000F26C0000}"/>
    <cellStyle name="Обычный 56 2 5 5 2" xfId="27931" xr:uid="{00000000-0005-0000-0000-0000F36C0000}"/>
    <cellStyle name="Обычный 56 2 5 5 2 2" xfId="27932" xr:uid="{00000000-0005-0000-0000-0000F46C0000}"/>
    <cellStyle name="Обычный 56 2 5 5 3" xfId="27933" xr:uid="{00000000-0005-0000-0000-0000F56C0000}"/>
    <cellStyle name="Обычный 56 2 5 6" xfId="27934" xr:uid="{00000000-0005-0000-0000-0000F66C0000}"/>
    <cellStyle name="Обычный 56 2 5 6 2" xfId="27935" xr:uid="{00000000-0005-0000-0000-0000F76C0000}"/>
    <cellStyle name="Обычный 56 2 5 7" xfId="27936" xr:uid="{00000000-0005-0000-0000-0000F86C0000}"/>
    <cellStyle name="Обычный 56 2 6" xfId="27937" xr:uid="{00000000-0005-0000-0000-0000F96C0000}"/>
    <cellStyle name="Обычный 56 2 6 2" xfId="27938" xr:uid="{00000000-0005-0000-0000-0000FA6C0000}"/>
    <cellStyle name="Обычный 56 2 6 2 2" xfId="27939" xr:uid="{00000000-0005-0000-0000-0000FB6C0000}"/>
    <cellStyle name="Обычный 56 2 6 2 2 2" xfId="27940" xr:uid="{00000000-0005-0000-0000-0000FC6C0000}"/>
    <cellStyle name="Обычный 56 2 6 2 3" xfId="27941" xr:uid="{00000000-0005-0000-0000-0000FD6C0000}"/>
    <cellStyle name="Обычный 56 2 6 3" xfId="27942" xr:uid="{00000000-0005-0000-0000-0000FE6C0000}"/>
    <cellStyle name="Обычный 56 2 6 3 2" xfId="27943" xr:uid="{00000000-0005-0000-0000-0000FF6C0000}"/>
    <cellStyle name="Обычный 56 2 6 3 2 2" xfId="27944" xr:uid="{00000000-0005-0000-0000-0000006D0000}"/>
    <cellStyle name="Обычный 56 2 6 3 3" xfId="27945" xr:uid="{00000000-0005-0000-0000-0000016D0000}"/>
    <cellStyle name="Обычный 56 2 6 4" xfId="27946" xr:uid="{00000000-0005-0000-0000-0000026D0000}"/>
    <cellStyle name="Обычный 56 2 6 4 2" xfId="27947" xr:uid="{00000000-0005-0000-0000-0000036D0000}"/>
    <cellStyle name="Обычный 56 2 6 5" xfId="27948" xr:uid="{00000000-0005-0000-0000-0000046D0000}"/>
    <cellStyle name="Обычный 56 2 7" xfId="27949" xr:uid="{00000000-0005-0000-0000-0000056D0000}"/>
    <cellStyle name="Обычный 56 2 7 2" xfId="27950" xr:uid="{00000000-0005-0000-0000-0000066D0000}"/>
    <cellStyle name="Обычный 56 2 7 2 2" xfId="27951" xr:uid="{00000000-0005-0000-0000-0000076D0000}"/>
    <cellStyle name="Обычный 56 2 7 2 2 2" xfId="27952" xr:uid="{00000000-0005-0000-0000-0000086D0000}"/>
    <cellStyle name="Обычный 56 2 7 2 3" xfId="27953" xr:uid="{00000000-0005-0000-0000-0000096D0000}"/>
    <cellStyle name="Обычный 56 2 7 3" xfId="27954" xr:uid="{00000000-0005-0000-0000-00000A6D0000}"/>
    <cellStyle name="Обычный 56 2 7 3 2" xfId="27955" xr:uid="{00000000-0005-0000-0000-00000B6D0000}"/>
    <cellStyle name="Обычный 56 2 7 4" xfId="27956" xr:uid="{00000000-0005-0000-0000-00000C6D0000}"/>
    <cellStyle name="Обычный 56 2 8" xfId="27957" xr:uid="{00000000-0005-0000-0000-00000D6D0000}"/>
    <cellStyle name="Обычный 56 2 8 2" xfId="27958" xr:uid="{00000000-0005-0000-0000-00000E6D0000}"/>
    <cellStyle name="Обычный 56 2 8 2 2" xfId="27959" xr:uid="{00000000-0005-0000-0000-00000F6D0000}"/>
    <cellStyle name="Обычный 56 2 8 3" xfId="27960" xr:uid="{00000000-0005-0000-0000-0000106D0000}"/>
    <cellStyle name="Обычный 56 2 9" xfId="27961" xr:uid="{00000000-0005-0000-0000-0000116D0000}"/>
    <cellStyle name="Обычный 56 2 9 2" xfId="27962" xr:uid="{00000000-0005-0000-0000-0000126D0000}"/>
    <cellStyle name="Обычный 56 2 9 2 2" xfId="27963" xr:uid="{00000000-0005-0000-0000-0000136D0000}"/>
    <cellStyle name="Обычный 56 2 9 3" xfId="27964" xr:uid="{00000000-0005-0000-0000-0000146D0000}"/>
    <cellStyle name="Обычный 56 20" xfId="27965" xr:uid="{00000000-0005-0000-0000-0000156D0000}"/>
    <cellStyle name="Обычный 56 20 2" xfId="27966" xr:uid="{00000000-0005-0000-0000-0000166D0000}"/>
    <cellStyle name="Обычный 56 20 2 2" xfId="27967" xr:uid="{00000000-0005-0000-0000-0000176D0000}"/>
    <cellStyle name="Обычный 56 20 2 2 2" xfId="27968" xr:uid="{00000000-0005-0000-0000-0000186D0000}"/>
    <cellStyle name="Обычный 56 20 2 2 2 2" xfId="27969" xr:uid="{00000000-0005-0000-0000-0000196D0000}"/>
    <cellStyle name="Обычный 56 20 2 2 3" xfId="27970" xr:uid="{00000000-0005-0000-0000-00001A6D0000}"/>
    <cellStyle name="Обычный 56 20 2 3" xfId="27971" xr:uid="{00000000-0005-0000-0000-00001B6D0000}"/>
    <cellStyle name="Обычный 56 20 2 3 2" xfId="27972" xr:uid="{00000000-0005-0000-0000-00001C6D0000}"/>
    <cellStyle name="Обычный 56 20 2 3 2 2" xfId="27973" xr:uid="{00000000-0005-0000-0000-00001D6D0000}"/>
    <cellStyle name="Обычный 56 20 2 3 3" xfId="27974" xr:uid="{00000000-0005-0000-0000-00001E6D0000}"/>
    <cellStyle name="Обычный 56 20 2 4" xfId="27975" xr:uid="{00000000-0005-0000-0000-00001F6D0000}"/>
    <cellStyle name="Обычный 56 20 2 4 2" xfId="27976" xr:uid="{00000000-0005-0000-0000-0000206D0000}"/>
    <cellStyle name="Обычный 56 20 2 5" xfId="27977" xr:uid="{00000000-0005-0000-0000-0000216D0000}"/>
    <cellStyle name="Обычный 56 20 3" xfId="27978" xr:uid="{00000000-0005-0000-0000-0000226D0000}"/>
    <cellStyle name="Обычный 56 20 3 2" xfId="27979" xr:uid="{00000000-0005-0000-0000-0000236D0000}"/>
    <cellStyle name="Обычный 56 20 3 2 2" xfId="27980" xr:uid="{00000000-0005-0000-0000-0000246D0000}"/>
    <cellStyle name="Обычный 56 20 3 2 2 2" xfId="27981" xr:uid="{00000000-0005-0000-0000-0000256D0000}"/>
    <cellStyle name="Обычный 56 20 3 2 3" xfId="27982" xr:uid="{00000000-0005-0000-0000-0000266D0000}"/>
    <cellStyle name="Обычный 56 20 3 3" xfId="27983" xr:uid="{00000000-0005-0000-0000-0000276D0000}"/>
    <cellStyle name="Обычный 56 20 3 3 2" xfId="27984" xr:uid="{00000000-0005-0000-0000-0000286D0000}"/>
    <cellStyle name="Обычный 56 20 3 4" xfId="27985" xr:uid="{00000000-0005-0000-0000-0000296D0000}"/>
    <cellStyle name="Обычный 56 20 4" xfId="27986" xr:uid="{00000000-0005-0000-0000-00002A6D0000}"/>
    <cellStyle name="Обычный 56 20 4 2" xfId="27987" xr:uid="{00000000-0005-0000-0000-00002B6D0000}"/>
    <cellStyle name="Обычный 56 20 4 2 2" xfId="27988" xr:uid="{00000000-0005-0000-0000-00002C6D0000}"/>
    <cellStyle name="Обычный 56 20 4 3" xfId="27989" xr:uid="{00000000-0005-0000-0000-00002D6D0000}"/>
    <cellStyle name="Обычный 56 20 5" xfId="27990" xr:uid="{00000000-0005-0000-0000-00002E6D0000}"/>
    <cellStyle name="Обычный 56 20 5 2" xfId="27991" xr:uid="{00000000-0005-0000-0000-00002F6D0000}"/>
    <cellStyle name="Обычный 56 20 5 2 2" xfId="27992" xr:uid="{00000000-0005-0000-0000-0000306D0000}"/>
    <cellStyle name="Обычный 56 20 5 3" xfId="27993" xr:uid="{00000000-0005-0000-0000-0000316D0000}"/>
    <cellStyle name="Обычный 56 20 6" xfId="27994" xr:uid="{00000000-0005-0000-0000-0000326D0000}"/>
    <cellStyle name="Обычный 56 20 6 2" xfId="27995" xr:uid="{00000000-0005-0000-0000-0000336D0000}"/>
    <cellStyle name="Обычный 56 20 7" xfId="27996" xr:uid="{00000000-0005-0000-0000-0000346D0000}"/>
    <cellStyle name="Обычный 56 21" xfId="27997" xr:uid="{00000000-0005-0000-0000-0000356D0000}"/>
    <cellStyle name="Обычный 56 21 2" xfId="27998" xr:uid="{00000000-0005-0000-0000-0000366D0000}"/>
    <cellStyle name="Обычный 56 21 2 2" xfId="27999" xr:uid="{00000000-0005-0000-0000-0000376D0000}"/>
    <cellStyle name="Обычный 56 21 2 2 2" xfId="28000" xr:uid="{00000000-0005-0000-0000-0000386D0000}"/>
    <cellStyle name="Обычный 56 21 2 2 2 2" xfId="28001" xr:uid="{00000000-0005-0000-0000-0000396D0000}"/>
    <cellStyle name="Обычный 56 21 2 2 3" xfId="28002" xr:uid="{00000000-0005-0000-0000-00003A6D0000}"/>
    <cellStyle name="Обычный 56 21 2 3" xfId="28003" xr:uid="{00000000-0005-0000-0000-00003B6D0000}"/>
    <cellStyle name="Обычный 56 21 2 3 2" xfId="28004" xr:uid="{00000000-0005-0000-0000-00003C6D0000}"/>
    <cellStyle name="Обычный 56 21 2 4" xfId="28005" xr:uid="{00000000-0005-0000-0000-00003D6D0000}"/>
    <cellStyle name="Обычный 56 21 3" xfId="28006" xr:uid="{00000000-0005-0000-0000-00003E6D0000}"/>
    <cellStyle name="Обычный 56 21 3 2" xfId="28007" xr:uid="{00000000-0005-0000-0000-00003F6D0000}"/>
    <cellStyle name="Обычный 56 21 3 2 2" xfId="28008" xr:uid="{00000000-0005-0000-0000-0000406D0000}"/>
    <cellStyle name="Обычный 56 21 3 3" xfId="28009" xr:uid="{00000000-0005-0000-0000-0000416D0000}"/>
    <cellStyle name="Обычный 56 22" xfId="28010" xr:uid="{00000000-0005-0000-0000-0000426D0000}"/>
    <cellStyle name="Обычный 56 22 2" xfId="28011" xr:uid="{00000000-0005-0000-0000-0000436D0000}"/>
    <cellStyle name="Обычный 56 22 2 2" xfId="28012" xr:uid="{00000000-0005-0000-0000-0000446D0000}"/>
    <cellStyle name="Обычный 56 22 2 2 2" xfId="28013" xr:uid="{00000000-0005-0000-0000-0000456D0000}"/>
    <cellStyle name="Обычный 56 22 2 3" xfId="28014" xr:uid="{00000000-0005-0000-0000-0000466D0000}"/>
    <cellStyle name="Обычный 56 22 3" xfId="28015" xr:uid="{00000000-0005-0000-0000-0000476D0000}"/>
    <cellStyle name="Обычный 56 22 3 2" xfId="28016" xr:uid="{00000000-0005-0000-0000-0000486D0000}"/>
    <cellStyle name="Обычный 56 22 4" xfId="28017" xr:uid="{00000000-0005-0000-0000-0000496D0000}"/>
    <cellStyle name="Обычный 56 23" xfId="28018" xr:uid="{00000000-0005-0000-0000-00004A6D0000}"/>
    <cellStyle name="Обычный 56 23 2" xfId="28019" xr:uid="{00000000-0005-0000-0000-00004B6D0000}"/>
    <cellStyle name="Обычный 56 23 2 2" xfId="28020" xr:uid="{00000000-0005-0000-0000-00004C6D0000}"/>
    <cellStyle name="Обычный 56 23 3" xfId="28021" xr:uid="{00000000-0005-0000-0000-00004D6D0000}"/>
    <cellStyle name="Обычный 56 24" xfId="28022" xr:uid="{00000000-0005-0000-0000-00004E6D0000}"/>
    <cellStyle name="Обычный 56 24 2" xfId="28023" xr:uid="{00000000-0005-0000-0000-00004F6D0000}"/>
    <cellStyle name="Обычный 56 24 2 2" xfId="28024" xr:uid="{00000000-0005-0000-0000-0000506D0000}"/>
    <cellStyle name="Обычный 56 24 3" xfId="28025" xr:uid="{00000000-0005-0000-0000-0000516D0000}"/>
    <cellStyle name="Обычный 56 25" xfId="28026" xr:uid="{00000000-0005-0000-0000-0000526D0000}"/>
    <cellStyle name="Обычный 56 26" xfId="28027" xr:uid="{00000000-0005-0000-0000-0000536D0000}"/>
    <cellStyle name="Обычный 56 26 2" xfId="28028" xr:uid="{00000000-0005-0000-0000-0000546D0000}"/>
    <cellStyle name="Обычный 56 27" xfId="28029" xr:uid="{00000000-0005-0000-0000-0000556D0000}"/>
    <cellStyle name="Обычный 56 3" xfId="28030" xr:uid="{00000000-0005-0000-0000-0000566D0000}"/>
    <cellStyle name="Обычный 56 3 2" xfId="28031" xr:uid="{00000000-0005-0000-0000-0000576D0000}"/>
    <cellStyle name="Обычный 56 3 2 2" xfId="28032" xr:uid="{00000000-0005-0000-0000-0000586D0000}"/>
    <cellStyle name="Обычный 56 3 2 2 2" xfId="28033" xr:uid="{00000000-0005-0000-0000-0000596D0000}"/>
    <cellStyle name="Обычный 56 3 2 2 2 2" xfId="28034" xr:uid="{00000000-0005-0000-0000-00005A6D0000}"/>
    <cellStyle name="Обычный 56 3 2 2 2 2 2" xfId="28035" xr:uid="{00000000-0005-0000-0000-00005B6D0000}"/>
    <cellStyle name="Обычный 56 3 2 2 2 3" xfId="28036" xr:uid="{00000000-0005-0000-0000-00005C6D0000}"/>
    <cellStyle name="Обычный 56 3 2 2 3" xfId="28037" xr:uid="{00000000-0005-0000-0000-00005D6D0000}"/>
    <cellStyle name="Обычный 56 3 2 2 3 2" xfId="28038" xr:uid="{00000000-0005-0000-0000-00005E6D0000}"/>
    <cellStyle name="Обычный 56 3 2 2 3 2 2" xfId="28039" xr:uid="{00000000-0005-0000-0000-00005F6D0000}"/>
    <cellStyle name="Обычный 56 3 2 2 3 3" xfId="28040" xr:uid="{00000000-0005-0000-0000-0000606D0000}"/>
    <cellStyle name="Обычный 56 3 2 2 4" xfId="28041" xr:uid="{00000000-0005-0000-0000-0000616D0000}"/>
    <cellStyle name="Обычный 56 3 2 2 4 2" xfId="28042" xr:uid="{00000000-0005-0000-0000-0000626D0000}"/>
    <cellStyle name="Обычный 56 3 2 2 5" xfId="28043" xr:uid="{00000000-0005-0000-0000-0000636D0000}"/>
    <cellStyle name="Обычный 56 3 2 3" xfId="28044" xr:uid="{00000000-0005-0000-0000-0000646D0000}"/>
    <cellStyle name="Обычный 56 3 2 3 2" xfId="28045" xr:uid="{00000000-0005-0000-0000-0000656D0000}"/>
    <cellStyle name="Обычный 56 3 2 3 2 2" xfId="28046" xr:uid="{00000000-0005-0000-0000-0000666D0000}"/>
    <cellStyle name="Обычный 56 3 2 3 2 2 2" xfId="28047" xr:uid="{00000000-0005-0000-0000-0000676D0000}"/>
    <cellStyle name="Обычный 56 3 2 3 2 3" xfId="28048" xr:uid="{00000000-0005-0000-0000-0000686D0000}"/>
    <cellStyle name="Обычный 56 3 2 3 3" xfId="28049" xr:uid="{00000000-0005-0000-0000-0000696D0000}"/>
    <cellStyle name="Обычный 56 3 2 3 3 2" xfId="28050" xr:uid="{00000000-0005-0000-0000-00006A6D0000}"/>
    <cellStyle name="Обычный 56 3 2 3 4" xfId="28051" xr:uid="{00000000-0005-0000-0000-00006B6D0000}"/>
    <cellStyle name="Обычный 56 3 2 4" xfId="28052" xr:uid="{00000000-0005-0000-0000-00006C6D0000}"/>
    <cellStyle name="Обычный 56 3 2 4 2" xfId="28053" xr:uid="{00000000-0005-0000-0000-00006D6D0000}"/>
    <cellStyle name="Обычный 56 3 2 4 2 2" xfId="28054" xr:uid="{00000000-0005-0000-0000-00006E6D0000}"/>
    <cellStyle name="Обычный 56 3 2 4 3" xfId="28055" xr:uid="{00000000-0005-0000-0000-00006F6D0000}"/>
    <cellStyle name="Обычный 56 3 2 5" xfId="28056" xr:uid="{00000000-0005-0000-0000-0000706D0000}"/>
    <cellStyle name="Обычный 56 3 2 5 2" xfId="28057" xr:uid="{00000000-0005-0000-0000-0000716D0000}"/>
    <cellStyle name="Обычный 56 3 2 5 2 2" xfId="28058" xr:uid="{00000000-0005-0000-0000-0000726D0000}"/>
    <cellStyle name="Обычный 56 3 2 5 3" xfId="28059" xr:uid="{00000000-0005-0000-0000-0000736D0000}"/>
    <cellStyle name="Обычный 56 3 2 6" xfId="28060" xr:uid="{00000000-0005-0000-0000-0000746D0000}"/>
    <cellStyle name="Обычный 56 3 2 6 2" xfId="28061" xr:uid="{00000000-0005-0000-0000-0000756D0000}"/>
    <cellStyle name="Обычный 56 3 2 7" xfId="28062" xr:uid="{00000000-0005-0000-0000-0000766D0000}"/>
    <cellStyle name="Обычный 56 3 3" xfId="28063" xr:uid="{00000000-0005-0000-0000-0000776D0000}"/>
    <cellStyle name="Обычный 56 3 3 2" xfId="28064" xr:uid="{00000000-0005-0000-0000-0000786D0000}"/>
    <cellStyle name="Обычный 56 3 3 2 2" xfId="28065" xr:uid="{00000000-0005-0000-0000-0000796D0000}"/>
    <cellStyle name="Обычный 56 3 3 2 2 2" xfId="28066" xr:uid="{00000000-0005-0000-0000-00007A6D0000}"/>
    <cellStyle name="Обычный 56 3 3 2 3" xfId="28067" xr:uid="{00000000-0005-0000-0000-00007B6D0000}"/>
    <cellStyle name="Обычный 56 3 3 3" xfId="28068" xr:uid="{00000000-0005-0000-0000-00007C6D0000}"/>
    <cellStyle name="Обычный 56 3 3 3 2" xfId="28069" xr:uid="{00000000-0005-0000-0000-00007D6D0000}"/>
    <cellStyle name="Обычный 56 3 3 3 2 2" xfId="28070" xr:uid="{00000000-0005-0000-0000-00007E6D0000}"/>
    <cellStyle name="Обычный 56 3 3 3 3" xfId="28071" xr:uid="{00000000-0005-0000-0000-00007F6D0000}"/>
    <cellStyle name="Обычный 56 3 3 4" xfId="28072" xr:uid="{00000000-0005-0000-0000-0000806D0000}"/>
    <cellStyle name="Обычный 56 3 3 4 2" xfId="28073" xr:uid="{00000000-0005-0000-0000-0000816D0000}"/>
    <cellStyle name="Обычный 56 3 3 5" xfId="28074" xr:uid="{00000000-0005-0000-0000-0000826D0000}"/>
    <cellStyle name="Обычный 56 3 4" xfId="28075" xr:uid="{00000000-0005-0000-0000-0000836D0000}"/>
    <cellStyle name="Обычный 56 3 4 2" xfId="28076" xr:uid="{00000000-0005-0000-0000-0000846D0000}"/>
    <cellStyle name="Обычный 56 3 4 2 2" xfId="28077" xr:uid="{00000000-0005-0000-0000-0000856D0000}"/>
    <cellStyle name="Обычный 56 3 4 2 2 2" xfId="28078" xr:uid="{00000000-0005-0000-0000-0000866D0000}"/>
    <cellStyle name="Обычный 56 3 4 2 3" xfId="28079" xr:uid="{00000000-0005-0000-0000-0000876D0000}"/>
    <cellStyle name="Обычный 56 3 4 3" xfId="28080" xr:uid="{00000000-0005-0000-0000-0000886D0000}"/>
    <cellStyle name="Обычный 56 3 4 3 2" xfId="28081" xr:uid="{00000000-0005-0000-0000-0000896D0000}"/>
    <cellStyle name="Обычный 56 3 4 4" xfId="28082" xr:uid="{00000000-0005-0000-0000-00008A6D0000}"/>
    <cellStyle name="Обычный 56 3 5" xfId="28083" xr:uid="{00000000-0005-0000-0000-00008B6D0000}"/>
    <cellStyle name="Обычный 56 3 5 2" xfId="28084" xr:uid="{00000000-0005-0000-0000-00008C6D0000}"/>
    <cellStyle name="Обычный 56 3 5 2 2" xfId="28085" xr:uid="{00000000-0005-0000-0000-00008D6D0000}"/>
    <cellStyle name="Обычный 56 3 5 3" xfId="28086" xr:uid="{00000000-0005-0000-0000-00008E6D0000}"/>
    <cellStyle name="Обычный 56 3 6" xfId="28087" xr:uid="{00000000-0005-0000-0000-00008F6D0000}"/>
    <cellStyle name="Обычный 56 3 6 2" xfId="28088" xr:uid="{00000000-0005-0000-0000-0000906D0000}"/>
    <cellStyle name="Обычный 56 3 6 2 2" xfId="28089" xr:uid="{00000000-0005-0000-0000-0000916D0000}"/>
    <cellStyle name="Обычный 56 3 6 3" xfId="28090" xr:uid="{00000000-0005-0000-0000-0000926D0000}"/>
    <cellStyle name="Обычный 56 3 7" xfId="28091" xr:uid="{00000000-0005-0000-0000-0000936D0000}"/>
    <cellStyle name="Обычный 56 3 7 2" xfId="28092" xr:uid="{00000000-0005-0000-0000-0000946D0000}"/>
    <cellStyle name="Обычный 56 3 8" xfId="28093" xr:uid="{00000000-0005-0000-0000-0000956D0000}"/>
    <cellStyle name="Обычный 56 4" xfId="28094" xr:uid="{00000000-0005-0000-0000-0000966D0000}"/>
    <cellStyle name="Обычный 56 4 2" xfId="28095" xr:uid="{00000000-0005-0000-0000-0000976D0000}"/>
    <cellStyle name="Обычный 56 4 2 2" xfId="28096" xr:uid="{00000000-0005-0000-0000-0000986D0000}"/>
    <cellStyle name="Обычный 56 4 2 2 2" xfId="28097" xr:uid="{00000000-0005-0000-0000-0000996D0000}"/>
    <cellStyle name="Обычный 56 4 2 2 2 2" xfId="28098" xr:uid="{00000000-0005-0000-0000-00009A6D0000}"/>
    <cellStyle name="Обычный 56 4 2 2 2 2 2" xfId="28099" xr:uid="{00000000-0005-0000-0000-00009B6D0000}"/>
    <cellStyle name="Обычный 56 4 2 2 2 3" xfId="28100" xr:uid="{00000000-0005-0000-0000-00009C6D0000}"/>
    <cellStyle name="Обычный 56 4 2 2 3" xfId="28101" xr:uid="{00000000-0005-0000-0000-00009D6D0000}"/>
    <cellStyle name="Обычный 56 4 2 2 3 2" xfId="28102" xr:uid="{00000000-0005-0000-0000-00009E6D0000}"/>
    <cellStyle name="Обычный 56 4 2 2 3 2 2" xfId="28103" xr:uid="{00000000-0005-0000-0000-00009F6D0000}"/>
    <cellStyle name="Обычный 56 4 2 2 3 3" xfId="28104" xr:uid="{00000000-0005-0000-0000-0000A06D0000}"/>
    <cellStyle name="Обычный 56 4 2 2 4" xfId="28105" xr:uid="{00000000-0005-0000-0000-0000A16D0000}"/>
    <cellStyle name="Обычный 56 4 2 2 4 2" xfId="28106" xr:uid="{00000000-0005-0000-0000-0000A26D0000}"/>
    <cellStyle name="Обычный 56 4 2 2 5" xfId="28107" xr:uid="{00000000-0005-0000-0000-0000A36D0000}"/>
    <cellStyle name="Обычный 56 4 2 3" xfId="28108" xr:uid="{00000000-0005-0000-0000-0000A46D0000}"/>
    <cellStyle name="Обычный 56 4 2 3 2" xfId="28109" xr:uid="{00000000-0005-0000-0000-0000A56D0000}"/>
    <cellStyle name="Обычный 56 4 2 3 2 2" xfId="28110" xr:uid="{00000000-0005-0000-0000-0000A66D0000}"/>
    <cellStyle name="Обычный 56 4 2 3 2 2 2" xfId="28111" xr:uid="{00000000-0005-0000-0000-0000A76D0000}"/>
    <cellStyle name="Обычный 56 4 2 3 2 3" xfId="28112" xr:uid="{00000000-0005-0000-0000-0000A86D0000}"/>
    <cellStyle name="Обычный 56 4 2 3 3" xfId="28113" xr:uid="{00000000-0005-0000-0000-0000A96D0000}"/>
    <cellStyle name="Обычный 56 4 2 3 3 2" xfId="28114" xr:uid="{00000000-0005-0000-0000-0000AA6D0000}"/>
    <cellStyle name="Обычный 56 4 2 3 4" xfId="28115" xr:uid="{00000000-0005-0000-0000-0000AB6D0000}"/>
    <cellStyle name="Обычный 56 4 2 4" xfId="28116" xr:uid="{00000000-0005-0000-0000-0000AC6D0000}"/>
    <cellStyle name="Обычный 56 4 2 4 2" xfId="28117" xr:uid="{00000000-0005-0000-0000-0000AD6D0000}"/>
    <cellStyle name="Обычный 56 4 2 4 2 2" xfId="28118" xr:uid="{00000000-0005-0000-0000-0000AE6D0000}"/>
    <cellStyle name="Обычный 56 4 2 4 3" xfId="28119" xr:uid="{00000000-0005-0000-0000-0000AF6D0000}"/>
    <cellStyle name="Обычный 56 4 2 5" xfId="28120" xr:uid="{00000000-0005-0000-0000-0000B06D0000}"/>
    <cellStyle name="Обычный 56 4 2 5 2" xfId="28121" xr:uid="{00000000-0005-0000-0000-0000B16D0000}"/>
    <cellStyle name="Обычный 56 4 2 5 2 2" xfId="28122" xr:uid="{00000000-0005-0000-0000-0000B26D0000}"/>
    <cellStyle name="Обычный 56 4 2 5 3" xfId="28123" xr:uid="{00000000-0005-0000-0000-0000B36D0000}"/>
    <cellStyle name="Обычный 56 4 2 6" xfId="28124" xr:uid="{00000000-0005-0000-0000-0000B46D0000}"/>
    <cellStyle name="Обычный 56 4 2 6 2" xfId="28125" xr:uid="{00000000-0005-0000-0000-0000B56D0000}"/>
    <cellStyle name="Обычный 56 4 2 7" xfId="28126" xr:uid="{00000000-0005-0000-0000-0000B66D0000}"/>
    <cellStyle name="Обычный 56 4 3" xfId="28127" xr:uid="{00000000-0005-0000-0000-0000B76D0000}"/>
    <cellStyle name="Обычный 56 4 3 2" xfId="28128" xr:uid="{00000000-0005-0000-0000-0000B86D0000}"/>
    <cellStyle name="Обычный 56 4 3 2 2" xfId="28129" xr:uid="{00000000-0005-0000-0000-0000B96D0000}"/>
    <cellStyle name="Обычный 56 4 3 2 2 2" xfId="28130" xr:uid="{00000000-0005-0000-0000-0000BA6D0000}"/>
    <cellStyle name="Обычный 56 4 3 2 3" xfId="28131" xr:uid="{00000000-0005-0000-0000-0000BB6D0000}"/>
    <cellStyle name="Обычный 56 4 3 3" xfId="28132" xr:uid="{00000000-0005-0000-0000-0000BC6D0000}"/>
    <cellStyle name="Обычный 56 4 3 3 2" xfId="28133" xr:uid="{00000000-0005-0000-0000-0000BD6D0000}"/>
    <cellStyle name="Обычный 56 4 3 3 2 2" xfId="28134" xr:uid="{00000000-0005-0000-0000-0000BE6D0000}"/>
    <cellStyle name="Обычный 56 4 3 3 3" xfId="28135" xr:uid="{00000000-0005-0000-0000-0000BF6D0000}"/>
    <cellStyle name="Обычный 56 4 3 4" xfId="28136" xr:uid="{00000000-0005-0000-0000-0000C06D0000}"/>
    <cellStyle name="Обычный 56 4 3 4 2" xfId="28137" xr:uid="{00000000-0005-0000-0000-0000C16D0000}"/>
    <cellStyle name="Обычный 56 4 3 5" xfId="28138" xr:uid="{00000000-0005-0000-0000-0000C26D0000}"/>
    <cellStyle name="Обычный 56 4 4" xfId="28139" xr:uid="{00000000-0005-0000-0000-0000C36D0000}"/>
    <cellStyle name="Обычный 56 4 4 2" xfId="28140" xr:uid="{00000000-0005-0000-0000-0000C46D0000}"/>
    <cellStyle name="Обычный 56 4 4 2 2" xfId="28141" xr:uid="{00000000-0005-0000-0000-0000C56D0000}"/>
    <cellStyle name="Обычный 56 4 4 2 2 2" xfId="28142" xr:uid="{00000000-0005-0000-0000-0000C66D0000}"/>
    <cellStyle name="Обычный 56 4 4 2 3" xfId="28143" xr:uid="{00000000-0005-0000-0000-0000C76D0000}"/>
    <cellStyle name="Обычный 56 4 4 3" xfId="28144" xr:uid="{00000000-0005-0000-0000-0000C86D0000}"/>
    <cellStyle name="Обычный 56 4 4 3 2" xfId="28145" xr:uid="{00000000-0005-0000-0000-0000C96D0000}"/>
    <cellStyle name="Обычный 56 4 4 4" xfId="28146" xr:uid="{00000000-0005-0000-0000-0000CA6D0000}"/>
    <cellStyle name="Обычный 56 4 5" xfId="28147" xr:uid="{00000000-0005-0000-0000-0000CB6D0000}"/>
    <cellStyle name="Обычный 56 4 5 2" xfId="28148" xr:uid="{00000000-0005-0000-0000-0000CC6D0000}"/>
    <cellStyle name="Обычный 56 4 5 2 2" xfId="28149" xr:uid="{00000000-0005-0000-0000-0000CD6D0000}"/>
    <cellStyle name="Обычный 56 4 5 3" xfId="28150" xr:uid="{00000000-0005-0000-0000-0000CE6D0000}"/>
    <cellStyle name="Обычный 56 4 6" xfId="28151" xr:uid="{00000000-0005-0000-0000-0000CF6D0000}"/>
    <cellStyle name="Обычный 56 4 6 2" xfId="28152" xr:uid="{00000000-0005-0000-0000-0000D06D0000}"/>
    <cellStyle name="Обычный 56 4 6 2 2" xfId="28153" xr:uid="{00000000-0005-0000-0000-0000D16D0000}"/>
    <cellStyle name="Обычный 56 4 6 3" xfId="28154" xr:uid="{00000000-0005-0000-0000-0000D26D0000}"/>
    <cellStyle name="Обычный 56 4 7" xfId="28155" xr:uid="{00000000-0005-0000-0000-0000D36D0000}"/>
    <cellStyle name="Обычный 56 4 7 2" xfId="28156" xr:uid="{00000000-0005-0000-0000-0000D46D0000}"/>
    <cellStyle name="Обычный 56 4 8" xfId="28157" xr:uid="{00000000-0005-0000-0000-0000D56D0000}"/>
    <cellStyle name="Обычный 56 5" xfId="28158" xr:uid="{00000000-0005-0000-0000-0000D66D0000}"/>
    <cellStyle name="Обычный 56 5 2" xfId="28159" xr:uid="{00000000-0005-0000-0000-0000D76D0000}"/>
    <cellStyle name="Обычный 56 5 2 2" xfId="28160" xr:uid="{00000000-0005-0000-0000-0000D86D0000}"/>
    <cellStyle name="Обычный 56 5 2 2 2" xfId="28161" xr:uid="{00000000-0005-0000-0000-0000D96D0000}"/>
    <cellStyle name="Обычный 56 5 2 2 2 2" xfId="28162" xr:uid="{00000000-0005-0000-0000-0000DA6D0000}"/>
    <cellStyle name="Обычный 56 5 2 2 2 2 2" xfId="28163" xr:uid="{00000000-0005-0000-0000-0000DB6D0000}"/>
    <cellStyle name="Обычный 56 5 2 2 2 3" xfId="28164" xr:uid="{00000000-0005-0000-0000-0000DC6D0000}"/>
    <cellStyle name="Обычный 56 5 2 2 3" xfId="28165" xr:uid="{00000000-0005-0000-0000-0000DD6D0000}"/>
    <cellStyle name="Обычный 56 5 2 2 3 2" xfId="28166" xr:uid="{00000000-0005-0000-0000-0000DE6D0000}"/>
    <cellStyle name="Обычный 56 5 2 2 3 2 2" xfId="28167" xr:uid="{00000000-0005-0000-0000-0000DF6D0000}"/>
    <cellStyle name="Обычный 56 5 2 2 3 3" xfId="28168" xr:uid="{00000000-0005-0000-0000-0000E06D0000}"/>
    <cellStyle name="Обычный 56 5 2 2 4" xfId="28169" xr:uid="{00000000-0005-0000-0000-0000E16D0000}"/>
    <cellStyle name="Обычный 56 5 2 2 4 2" xfId="28170" xr:uid="{00000000-0005-0000-0000-0000E26D0000}"/>
    <cellStyle name="Обычный 56 5 2 2 5" xfId="28171" xr:uid="{00000000-0005-0000-0000-0000E36D0000}"/>
    <cellStyle name="Обычный 56 5 2 3" xfId="28172" xr:uid="{00000000-0005-0000-0000-0000E46D0000}"/>
    <cellStyle name="Обычный 56 5 2 3 2" xfId="28173" xr:uid="{00000000-0005-0000-0000-0000E56D0000}"/>
    <cellStyle name="Обычный 56 5 2 3 2 2" xfId="28174" xr:uid="{00000000-0005-0000-0000-0000E66D0000}"/>
    <cellStyle name="Обычный 56 5 2 3 2 2 2" xfId="28175" xr:uid="{00000000-0005-0000-0000-0000E76D0000}"/>
    <cellStyle name="Обычный 56 5 2 3 2 3" xfId="28176" xr:uid="{00000000-0005-0000-0000-0000E86D0000}"/>
    <cellStyle name="Обычный 56 5 2 3 3" xfId="28177" xr:uid="{00000000-0005-0000-0000-0000E96D0000}"/>
    <cellStyle name="Обычный 56 5 2 3 3 2" xfId="28178" xr:uid="{00000000-0005-0000-0000-0000EA6D0000}"/>
    <cellStyle name="Обычный 56 5 2 3 4" xfId="28179" xr:uid="{00000000-0005-0000-0000-0000EB6D0000}"/>
    <cellStyle name="Обычный 56 5 2 4" xfId="28180" xr:uid="{00000000-0005-0000-0000-0000EC6D0000}"/>
    <cellStyle name="Обычный 56 5 2 4 2" xfId="28181" xr:uid="{00000000-0005-0000-0000-0000ED6D0000}"/>
    <cellStyle name="Обычный 56 5 2 4 2 2" xfId="28182" xr:uid="{00000000-0005-0000-0000-0000EE6D0000}"/>
    <cellStyle name="Обычный 56 5 2 4 3" xfId="28183" xr:uid="{00000000-0005-0000-0000-0000EF6D0000}"/>
    <cellStyle name="Обычный 56 5 2 5" xfId="28184" xr:uid="{00000000-0005-0000-0000-0000F06D0000}"/>
    <cellStyle name="Обычный 56 5 2 5 2" xfId="28185" xr:uid="{00000000-0005-0000-0000-0000F16D0000}"/>
    <cellStyle name="Обычный 56 5 2 5 2 2" xfId="28186" xr:uid="{00000000-0005-0000-0000-0000F26D0000}"/>
    <cellStyle name="Обычный 56 5 2 5 3" xfId="28187" xr:uid="{00000000-0005-0000-0000-0000F36D0000}"/>
    <cellStyle name="Обычный 56 5 2 6" xfId="28188" xr:uid="{00000000-0005-0000-0000-0000F46D0000}"/>
    <cellStyle name="Обычный 56 5 2 6 2" xfId="28189" xr:uid="{00000000-0005-0000-0000-0000F56D0000}"/>
    <cellStyle name="Обычный 56 5 2 7" xfId="28190" xr:uid="{00000000-0005-0000-0000-0000F66D0000}"/>
    <cellStyle name="Обычный 56 5 3" xfId="28191" xr:uid="{00000000-0005-0000-0000-0000F76D0000}"/>
    <cellStyle name="Обычный 56 5 3 2" xfId="28192" xr:uid="{00000000-0005-0000-0000-0000F86D0000}"/>
    <cellStyle name="Обычный 56 5 3 2 2" xfId="28193" xr:uid="{00000000-0005-0000-0000-0000F96D0000}"/>
    <cellStyle name="Обычный 56 5 3 2 2 2" xfId="28194" xr:uid="{00000000-0005-0000-0000-0000FA6D0000}"/>
    <cellStyle name="Обычный 56 5 3 2 3" xfId="28195" xr:uid="{00000000-0005-0000-0000-0000FB6D0000}"/>
    <cellStyle name="Обычный 56 5 3 3" xfId="28196" xr:uid="{00000000-0005-0000-0000-0000FC6D0000}"/>
    <cellStyle name="Обычный 56 5 3 3 2" xfId="28197" xr:uid="{00000000-0005-0000-0000-0000FD6D0000}"/>
    <cellStyle name="Обычный 56 5 3 3 2 2" xfId="28198" xr:uid="{00000000-0005-0000-0000-0000FE6D0000}"/>
    <cellStyle name="Обычный 56 5 3 3 3" xfId="28199" xr:uid="{00000000-0005-0000-0000-0000FF6D0000}"/>
    <cellStyle name="Обычный 56 5 3 4" xfId="28200" xr:uid="{00000000-0005-0000-0000-0000006E0000}"/>
    <cellStyle name="Обычный 56 5 3 4 2" xfId="28201" xr:uid="{00000000-0005-0000-0000-0000016E0000}"/>
    <cellStyle name="Обычный 56 5 3 5" xfId="28202" xr:uid="{00000000-0005-0000-0000-0000026E0000}"/>
    <cellStyle name="Обычный 56 5 4" xfId="28203" xr:uid="{00000000-0005-0000-0000-0000036E0000}"/>
    <cellStyle name="Обычный 56 5 4 2" xfId="28204" xr:uid="{00000000-0005-0000-0000-0000046E0000}"/>
    <cellStyle name="Обычный 56 5 4 2 2" xfId="28205" xr:uid="{00000000-0005-0000-0000-0000056E0000}"/>
    <cellStyle name="Обычный 56 5 4 2 2 2" xfId="28206" xr:uid="{00000000-0005-0000-0000-0000066E0000}"/>
    <cellStyle name="Обычный 56 5 4 2 3" xfId="28207" xr:uid="{00000000-0005-0000-0000-0000076E0000}"/>
    <cellStyle name="Обычный 56 5 4 3" xfId="28208" xr:uid="{00000000-0005-0000-0000-0000086E0000}"/>
    <cellStyle name="Обычный 56 5 4 3 2" xfId="28209" xr:uid="{00000000-0005-0000-0000-0000096E0000}"/>
    <cellStyle name="Обычный 56 5 4 4" xfId="28210" xr:uid="{00000000-0005-0000-0000-00000A6E0000}"/>
    <cellStyle name="Обычный 56 5 5" xfId="28211" xr:uid="{00000000-0005-0000-0000-00000B6E0000}"/>
    <cellStyle name="Обычный 56 5 5 2" xfId="28212" xr:uid="{00000000-0005-0000-0000-00000C6E0000}"/>
    <cellStyle name="Обычный 56 5 5 2 2" xfId="28213" xr:uid="{00000000-0005-0000-0000-00000D6E0000}"/>
    <cellStyle name="Обычный 56 5 5 3" xfId="28214" xr:uid="{00000000-0005-0000-0000-00000E6E0000}"/>
    <cellStyle name="Обычный 56 5 6" xfId="28215" xr:uid="{00000000-0005-0000-0000-00000F6E0000}"/>
    <cellStyle name="Обычный 56 5 6 2" xfId="28216" xr:uid="{00000000-0005-0000-0000-0000106E0000}"/>
    <cellStyle name="Обычный 56 5 6 2 2" xfId="28217" xr:uid="{00000000-0005-0000-0000-0000116E0000}"/>
    <cellStyle name="Обычный 56 5 6 3" xfId="28218" xr:uid="{00000000-0005-0000-0000-0000126E0000}"/>
    <cellStyle name="Обычный 56 5 7" xfId="28219" xr:uid="{00000000-0005-0000-0000-0000136E0000}"/>
    <cellStyle name="Обычный 56 5 7 2" xfId="28220" xr:uid="{00000000-0005-0000-0000-0000146E0000}"/>
    <cellStyle name="Обычный 56 5 8" xfId="28221" xr:uid="{00000000-0005-0000-0000-0000156E0000}"/>
    <cellStyle name="Обычный 56 6" xfId="28222" xr:uid="{00000000-0005-0000-0000-0000166E0000}"/>
    <cellStyle name="Обычный 56 6 2" xfId="28223" xr:uid="{00000000-0005-0000-0000-0000176E0000}"/>
    <cellStyle name="Обычный 56 6 2 2" xfId="28224" xr:uid="{00000000-0005-0000-0000-0000186E0000}"/>
    <cellStyle name="Обычный 56 6 2 2 2" xfId="28225" xr:uid="{00000000-0005-0000-0000-0000196E0000}"/>
    <cellStyle name="Обычный 56 6 2 2 2 2" xfId="28226" xr:uid="{00000000-0005-0000-0000-00001A6E0000}"/>
    <cellStyle name="Обычный 56 6 2 2 2 2 2" xfId="28227" xr:uid="{00000000-0005-0000-0000-00001B6E0000}"/>
    <cellStyle name="Обычный 56 6 2 2 2 3" xfId="28228" xr:uid="{00000000-0005-0000-0000-00001C6E0000}"/>
    <cellStyle name="Обычный 56 6 2 2 3" xfId="28229" xr:uid="{00000000-0005-0000-0000-00001D6E0000}"/>
    <cellStyle name="Обычный 56 6 2 2 3 2" xfId="28230" xr:uid="{00000000-0005-0000-0000-00001E6E0000}"/>
    <cellStyle name="Обычный 56 6 2 2 3 2 2" xfId="28231" xr:uid="{00000000-0005-0000-0000-00001F6E0000}"/>
    <cellStyle name="Обычный 56 6 2 2 3 3" xfId="28232" xr:uid="{00000000-0005-0000-0000-0000206E0000}"/>
    <cellStyle name="Обычный 56 6 2 2 4" xfId="28233" xr:uid="{00000000-0005-0000-0000-0000216E0000}"/>
    <cellStyle name="Обычный 56 6 2 2 4 2" xfId="28234" xr:uid="{00000000-0005-0000-0000-0000226E0000}"/>
    <cellStyle name="Обычный 56 6 2 2 5" xfId="28235" xr:uid="{00000000-0005-0000-0000-0000236E0000}"/>
    <cellStyle name="Обычный 56 6 2 3" xfId="28236" xr:uid="{00000000-0005-0000-0000-0000246E0000}"/>
    <cellStyle name="Обычный 56 6 2 3 2" xfId="28237" xr:uid="{00000000-0005-0000-0000-0000256E0000}"/>
    <cellStyle name="Обычный 56 6 2 3 2 2" xfId="28238" xr:uid="{00000000-0005-0000-0000-0000266E0000}"/>
    <cellStyle name="Обычный 56 6 2 3 2 2 2" xfId="28239" xr:uid="{00000000-0005-0000-0000-0000276E0000}"/>
    <cellStyle name="Обычный 56 6 2 3 2 3" xfId="28240" xr:uid="{00000000-0005-0000-0000-0000286E0000}"/>
    <cellStyle name="Обычный 56 6 2 3 3" xfId="28241" xr:uid="{00000000-0005-0000-0000-0000296E0000}"/>
    <cellStyle name="Обычный 56 6 2 3 3 2" xfId="28242" xr:uid="{00000000-0005-0000-0000-00002A6E0000}"/>
    <cellStyle name="Обычный 56 6 2 3 4" xfId="28243" xr:uid="{00000000-0005-0000-0000-00002B6E0000}"/>
    <cellStyle name="Обычный 56 6 2 4" xfId="28244" xr:uid="{00000000-0005-0000-0000-00002C6E0000}"/>
    <cellStyle name="Обычный 56 6 2 4 2" xfId="28245" xr:uid="{00000000-0005-0000-0000-00002D6E0000}"/>
    <cellStyle name="Обычный 56 6 2 4 2 2" xfId="28246" xr:uid="{00000000-0005-0000-0000-00002E6E0000}"/>
    <cellStyle name="Обычный 56 6 2 4 3" xfId="28247" xr:uid="{00000000-0005-0000-0000-00002F6E0000}"/>
    <cellStyle name="Обычный 56 6 2 5" xfId="28248" xr:uid="{00000000-0005-0000-0000-0000306E0000}"/>
    <cellStyle name="Обычный 56 6 2 5 2" xfId="28249" xr:uid="{00000000-0005-0000-0000-0000316E0000}"/>
    <cellStyle name="Обычный 56 6 2 5 2 2" xfId="28250" xr:uid="{00000000-0005-0000-0000-0000326E0000}"/>
    <cellStyle name="Обычный 56 6 2 5 3" xfId="28251" xr:uid="{00000000-0005-0000-0000-0000336E0000}"/>
    <cellStyle name="Обычный 56 6 2 6" xfId="28252" xr:uid="{00000000-0005-0000-0000-0000346E0000}"/>
    <cellStyle name="Обычный 56 6 2 6 2" xfId="28253" xr:uid="{00000000-0005-0000-0000-0000356E0000}"/>
    <cellStyle name="Обычный 56 6 2 7" xfId="28254" xr:uid="{00000000-0005-0000-0000-0000366E0000}"/>
    <cellStyle name="Обычный 56 6 3" xfId="28255" xr:uid="{00000000-0005-0000-0000-0000376E0000}"/>
    <cellStyle name="Обычный 56 6 3 2" xfId="28256" xr:uid="{00000000-0005-0000-0000-0000386E0000}"/>
    <cellStyle name="Обычный 56 6 3 2 2" xfId="28257" xr:uid="{00000000-0005-0000-0000-0000396E0000}"/>
    <cellStyle name="Обычный 56 6 3 2 2 2" xfId="28258" xr:uid="{00000000-0005-0000-0000-00003A6E0000}"/>
    <cellStyle name="Обычный 56 6 3 2 3" xfId="28259" xr:uid="{00000000-0005-0000-0000-00003B6E0000}"/>
    <cellStyle name="Обычный 56 6 3 3" xfId="28260" xr:uid="{00000000-0005-0000-0000-00003C6E0000}"/>
    <cellStyle name="Обычный 56 6 3 3 2" xfId="28261" xr:uid="{00000000-0005-0000-0000-00003D6E0000}"/>
    <cellStyle name="Обычный 56 6 3 3 2 2" xfId="28262" xr:uid="{00000000-0005-0000-0000-00003E6E0000}"/>
    <cellStyle name="Обычный 56 6 3 3 3" xfId="28263" xr:uid="{00000000-0005-0000-0000-00003F6E0000}"/>
    <cellStyle name="Обычный 56 6 3 4" xfId="28264" xr:uid="{00000000-0005-0000-0000-0000406E0000}"/>
    <cellStyle name="Обычный 56 6 3 4 2" xfId="28265" xr:uid="{00000000-0005-0000-0000-0000416E0000}"/>
    <cellStyle name="Обычный 56 6 3 5" xfId="28266" xr:uid="{00000000-0005-0000-0000-0000426E0000}"/>
    <cellStyle name="Обычный 56 6 4" xfId="28267" xr:uid="{00000000-0005-0000-0000-0000436E0000}"/>
    <cellStyle name="Обычный 56 6 4 2" xfId="28268" xr:uid="{00000000-0005-0000-0000-0000446E0000}"/>
    <cellStyle name="Обычный 56 6 4 2 2" xfId="28269" xr:uid="{00000000-0005-0000-0000-0000456E0000}"/>
    <cellStyle name="Обычный 56 6 4 2 2 2" xfId="28270" xr:uid="{00000000-0005-0000-0000-0000466E0000}"/>
    <cellStyle name="Обычный 56 6 4 2 3" xfId="28271" xr:uid="{00000000-0005-0000-0000-0000476E0000}"/>
    <cellStyle name="Обычный 56 6 4 3" xfId="28272" xr:uid="{00000000-0005-0000-0000-0000486E0000}"/>
    <cellStyle name="Обычный 56 6 4 3 2" xfId="28273" xr:uid="{00000000-0005-0000-0000-0000496E0000}"/>
    <cellStyle name="Обычный 56 6 4 4" xfId="28274" xr:uid="{00000000-0005-0000-0000-00004A6E0000}"/>
    <cellStyle name="Обычный 56 6 5" xfId="28275" xr:uid="{00000000-0005-0000-0000-00004B6E0000}"/>
    <cellStyle name="Обычный 56 6 5 2" xfId="28276" xr:uid="{00000000-0005-0000-0000-00004C6E0000}"/>
    <cellStyle name="Обычный 56 6 5 2 2" xfId="28277" xr:uid="{00000000-0005-0000-0000-00004D6E0000}"/>
    <cellStyle name="Обычный 56 6 5 3" xfId="28278" xr:uid="{00000000-0005-0000-0000-00004E6E0000}"/>
    <cellStyle name="Обычный 56 6 6" xfId="28279" xr:uid="{00000000-0005-0000-0000-00004F6E0000}"/>
    <cellStyle name="Обычный 56 6 6 2" xfId="28280" xr:uid="{00000000-0005-0000-0000-0000506E0000}"/>
    <cellStyle name="Обычный 56 6 6 2 2" xfId="28281" xr:uid="{00000000-0005-0000-0000-0000516E0000}"/>
    <cellStyle name="Обычный 56 6 6 3" xfId="28282" xr:uid="{00000000-0005-0000-0000-0000526E0000}"/>
    <cellStyle name="Обычный 56 6 7" xfId="28283" xr:uid="{00000000-0005-0000-0000-0000536E0000}"/>
    <cellStyle name="Обычный 56 6 7 2" xfId="28284" xr:uid="{00000000-0005-0000-0000-0000546E0000}"/>
    <cellStyle name="Обычный 56 6 8" xfId="28285" xr:uid="{00000000-0005-0000-0000-0000556E0000}"/>
    <cellStyle name="Обычный 56 7" xfId="28286" xr:uid="{00000000-0005-0000-0000-0000566E0000}"/>
    <cellStyle name="Обычный 56 7 2" xfId="28287" xr:uid="{00000000-0005-0000-0000-0000576E0000}"/>
    <cellStyle name="Обычный 56 7 2 2" xfId="28288" xr:uid="{00000000-0005-0000-0000-0000586E0000}"/>
    <cellStyle name="Обычный 56 7 2 2 2" xfId="28289" xr:uid="{00000000-0005-0000-0000-0000596E0000}"/>
    <cellStyle name="Обычный 56 7 2 2 2 2" xfId="28290" xr:uid="{00000000-0005-0000-0000-00005A6E0000}"/>
    <cellStyle name="Обычный 56 7 2 2 2 2 2" xfId="28291" xr:uid="{00000000-0005-0000-0000-00005B6E0000}"/>
    <cellStyle name="Обычный 56 7 2 2 2 3" xfId="28292" xr:uid="{00000000-0005-0000-0000-00005C6E0000}"/>
    <cellStyle name="Обычный 56 7 2 2 3" xfId="28293" xr:uid="{00000000-0005-0000-0000-00005D6E0000}"/>
    <cellStyle name="Обычный 56 7 2 2 3 2" xfId="28294" xr:uid="{00000000-0005-0000-0000-00005E6E0000}"/>
    <cellStyle name="Обычный 56 7 2 2 3 2 2" xfId="28295" xr:uid="{00000000-0005-0000-0000-00005F6E0000}"/>
    <cellStyle name="Обычный 56 7 2 2 3 3" xfId="28296" xr:uid="{00000000-0005-0000-0000-0000606E0000}"/>
    <cellStyle name="Обычный 56 7 2 2 4" xfId="28297" xr:uid="{00000000-0005-0000-0000-0000616E0000}"/>
    <cellStyle name="Обычный 56 7 2 2 4 2" xfId="28298" xr:uid="{00000000-0005-0000-0000-0000626E0000}"/>
    <cellStyle name="Обычный 56 7 2 2 5" xfId="28299" xr:uid="{00000000-0005-0000-0000-0000636E0000}"/>
    <cellStyle name="Обычный 56 7 2 3" xfId="28300" xr:uid="{00000000-0005-0000-0000-0000646E0000}"/>
    <cellStyle name="Обычный 56 7 2 3 2" xfId="28301" xr:uid="{00000000-0005-0000-0000-0000656E0000}"/>
    <cellStyle name="Обычный 56 7 2 3 2 2" xfId="28302" xr:uid="{00000000-0005-0000-0000-0000666E0000}"/>
    <cellStyle name="Обычный 56 7 2 3 2 2 2" xfId="28303" xr:uid="{00000000-0005-0000-0000-0000676E0000}"/>
    <cellStyle name="Обычный 56 7 2 3 2 3" xfId="28304" xr:uid="{00000000-0005-0000-0000-0000686E0000}"/>
    <cellStyle name="Обычный 56 7 2 3 3" xfId="28305" xr:uid="{00000000-0005-0000-0000-0000696E0000}"/>
    <cellStyle name="Обычный 56 7 2 3 3 2" xfId="28306" xr:uid="{00000000-0005-0000-0000-00006A6E0000}"/>
    <cellStyle name="Обычный 56 7 2 3 4" xfId="28307" xr:uid="{00000000-0005-0000-0000-00006B6E0000}"/>
    <cellStyle name="Обычный 56 7 2 4" xfId="28308" xr:uid="{00000000-0005-0000-0000-00006C6E0000}"/>
    <cellStyle name="Обычный 56 7 2 4 2" xfId="28309" xr:uid="{00000000-0005-0000-0000-00006D6E0000}"/>
    <cellStyle name="Обычный 56 7 2 4 2 2" xfId="28310" xr:uid="{00000000-0005-0000-0000-00006E6E0000}"/>
    <cellStyle name="Обычный 56 7 2 4 3" xfId="28311" xr:uid="{00000000-0005-0000-0000-00006F6E0000}"/>
    <cellStyle name="Обычный 56 7 2 5" xfId="28312" xr:uid="{00000000-0005-0000-0000-0000706E0000}"/>
    <cellStyle name="Обычный 56 7 2 5 2" xfId="28313" xr:uid="{00000000-0005-0000-0000-0000716E0000}"/>
    <cellStyle name="Обычный 56 7 2 5 2 2" xfId="28314" xr:uid="{00000000-0005-0000-0000-0000726E0000}"/>
    <cellStyle name="Обычный 56 7 2 5 3" xfId="28315" xr:uid="{00000000-0005-0000-0000-0000736E0000}"/>
    <cellStyle name="Обычный 56 7 2 6" xfId="28316" xr:uid="{00000000-0005-0000-0000-0000746E0000}"/>
    <cellStyle name="Обычный 56 7 2 6 2" xfId="28317" xr:uid="{00000000-0005-0000-0000-0000756E0000}"/>
    <cellStyle name="Обычный 56 7 2 7" xfId="28318" xr:uid="{00000000-0005-0000-0000-0000766E0000}"/>
    <cellStyle name="Обычный 56 7 3" xfId="28319" xr:uid="{00000000-0005-0000-0000-0000776E0000}"/>
    <cellStyle name="Обычный 56 7 3 2" xfId="28320" xr:uid="{00000000-0005-0000-0000-0000786E0000}"/>
    <cellStyle name="Обычный 56 7 3 2 2" xfId="28321" xr:uid="{00000000-0005-0000-0000-0000796E0000}"/>
    <cellStyle name="Обычный 56 7 3 2 2 2" xfId="28322" xr:uid="{00000000-0005-0000-0000-00007A6E0000}"/>
    <cellStyle name="Обычный 56 7 3 2 3" xfId="28323" xr:uid="{00000000-0005-0000-0000-00007B6E0000}"/>
    <cellStyle name="Обычный 56 7 3 3" xfId="28324" xr:uid="{00000000-0005-0000-0000-00007C6E0000}"/>
    <cellStyle name="Обычный 56 7 3 3 2" xfId="28325" xr:uid="{00000000-0005-0000-0000-00007D6E0000}"/>
    <cellStyle name="Обычный 56 7 3 3 2 2" xfId="28326" xr:uid="{00000000-0005-0000-0000-00007E6E0000}"/>
    <cellStyle name="Обычный 56 7 3 3 3" xfId="28327" xr:uid="{00000000-0005-0000-0000-00007F6E0000}"/>
    <cellStyle name="Обычный 56 7 3 4" xfId="28328" xr:uid="{00000000-0005-0000-0000-0000806E0000}"/>
    <cellStyle name="Обычный 56 7 3 4 2" xfId="28329" xr:uid="{00000000-0005-0000-0000-0000816E0000}"/>
    <cellStyle name="Обычный 56 7 3 5" xfId="28330" xr:uid="{00000000-0005-0000-0000-0000826E0000}"/>
    <cellStyle name="Обычный 56 7 4" xfId="28331" xr:uid="{00000000-0005-0000-0000-0000836E0000}"/>
    <cellStyle name="Обычный 56 7 4 2" xfId="28332" xr:uid="{00000000-0005-0000-0000-0000846E0000}"/>
    <cellStyle name="Обычный 56 7 4 2 2" xfId="28333" xr:uid="{00000000-0005-0000-0000-0000856E0000}"/>
    <cellStyle name="Обычный 56 7 4 2 2 2" xfId="28334" xr:uid="{00000000-0005-0000-0000-0000866E0000}"/>
    <cellStyle name="Обычный 56 7 4 2 3" xfId="28335" xr:uid="{00000000-0005-0000-0000-0000876E0000}"/>
    <cellStyle name="Обычный 56 7 4 3" xfId="28336" xr:uid="{00000000-0005-0000-0000-0000886E0000}"/>
    <cellStyle name="Обычный 56 7 4 3 2" xfId="28337" xr:uid="{00000000-0005-0000-0000-0000896E0000}"/>
    <cellStyle name="Обычный 56 7 4 4" xfId="28338" xr:uid="{00000000-0005-0000-0000-00008A6E0000}"/>
    <cellStyle name="Обычный 56 7 5" xfId="28339" xr:uid="{00000000-0005-0000-0000-00008B6E0000}"/>
    <cellStyle name="Обычный 56 7 5 2" xfId="28340" xr:uid="{00000000-0005-0000-0000-00008C6E0000}"/>
    <cellStyle name="Обычный 56 7 5 2 2" xfId="28341" xr:uid="{00000000-0005-0000-0000-00008D6E0000}"/>
    <cellStyle name="Обычный 56 7 5 3" xfId="28342" xr:uid="{00000000-0005-0000-0000-00008E6E0000}"/>
    <cellStyle name="Обычный 56 7 6" xfId="28343" xr:uid="{00000000-0005-0000-0000-00008F6E0000}"/>
    <cellStyle name="Обычный 56 7 6 2" xfId="28344" xr:uid="{00000000-0005-0000-0000-0000906E0000}"/>
    <cellStyle name="Обычный 56 7 6 2 2" xfId="28345" xr:uid="{00000000-0005-0000-0000-0000916E0000}"/>
    <cellStyle name="Обычный 56 7 6 3" xfId="28346" xr:uid="{00000000-0005-0000-0000-0000926E0000}"/>
    <cellStyle name="Обычный 56 7 7" xfId="28347" xr:uid="{00000000-0005-0000-0000-0000936E0000}"/>
    <cellStyle name="Обычный 56 7 7 2" xfId="28348" xr:uid="{00000000-0005-0000-0000-0000946E0000}"/>
    <cellStyle name="Обычный 56 7 8" xfId="28349" xr:uid="{00000000-0005-0000-0000-0000956E0000}"/>
    <cellStyle name="Обычный 56 8" xfId="28350" xr:uid="{00000000-0005-0000-0000-0000966E0000}"/>
    <cellStyle name="Обычный 56 8 2" xfId="28351" xr:uid="{00000000-0005-0000-0000-0000976E0000}"/>
    <cellStyle name="Обычный 56 8 2 2" xfId="28352" xr:uid="{00000000-0005-0000-0000-0000986E0000}"/>
    <cellStyle name="Обычный 56 8 2 2 2" xfId="28353" xr:uid="{00000000-0005-0000-0000-0000996E0000}"/>
    <cellStyle name="Обычный 56 8 2 2 2 2" xfId="28354" xr:uid="{00000000-0005-0000-0000-00009A6E0000}"/>
    <cellStyle name="Обычный 56 8 2 2 2 2 2" xfId="28355" xr:uid="{00000000-0005-0000-0000-00009B6E0000}"/>
    <cellStyle name="Обычный 56 8 2 2 2 3" xfId="28356" xr:uid="{00000000-0005-0000-0000-00009C6E0000}"/>
    <cellStyle name="Обычный 56 8 2 2 3" xfId="28357" xr:uid="{00000000-0005-0000-0000-00009D6E0000}"/>
    <cellStyle name="Обычный 56 8 2 2 3 2" xfId="28358" xr:uid="{00000000-0005-0000-0000-00009E6E0000}"/>
    <cellStyle name="Обычный 56 8 2 2 3 2 2" xfId="28359" xr:uid="{00000000-0005-0000-0000-00009F6E0000}"/>
    <cellStyle name="Обычный 56 8 2 2 3 3" xfId="28360" xr:uid="{00000000-0005-0000-0000-0000A06E0000}"/>
    <cellStyle name="Обычный 56 8 2 2 4" xfId="28361" xr:uid="{00000000-0005-0000-0000-0000A16E0000}"/>
    <cellStyle name="Обычный 56 8 2 2 4 2" xfId="28362" xr:uid="{00000000-0005-0000-0000-0000A26E0000}"/>
    <cellStyle name="Обычный 56 8 2 2 5" xfId="28363" xr:uid="{00000000-0005-0000-0000-0000A36E0000}"/>
    <cellStyle name="Обычный 56 8 2 3" xfId="28364" xr:uid="{00000000-0005-0000-0000-0000A46E0000}"/>
    <cellStyle name="Обычный 56 8 2 3 2" xfId="28365" xr:uid="{00000000-0005-0000-0000-0000A56E0000}"/>
    <cellStyle name="Обычный 56 8 2 3 2 2" xfId="28366" xr:uid="{00000000-0005-0000-0000-0000A66E0000}"/>
    <cellStyle name="Обычный 56 8 2 3 2 2 2" xfId="28367" xr:uid="{00000000-0005-0000-0000-0000A76E0000}"/>
    <cellStyle name="Обычный 56 8 2 3 2 3" xfId="28368" xr:uid="{00000000-0005-0000-0000-0000A86E0000}"/>
    <cellStyle name="Обычный 56 8 2 3 3" xfId="28369" xr:uid="{00000000-0005-0000-0000-0000A96E0000}"/>
    <cellStyle name="Обычный 56 8 2 3 3 2" xfId="28370" xr:uid="{00000000-0005-0000-0000-0000AA6E0000}"/>
    <cellStyle name="Обычный 56 8 2 3 4" xfId="28371" xr:uid="{00000000-0005-0000-0000-0000AB6E0000}"/>
    <cellStyle name="Обычный 56 8 2 4" xfId="28372" xr:uid="{00000000-0005-0000-0000-0000AC6E0000}"/>
    <cellStyle name="Обычный 56 8 2 4 2" xfId="28373" xr:uid="{00000000-0005-0000-0000-0000AD6E0000}"/>
    <cellStyle name="Обычный 56 8 2 4 2 2" xfId="28374" xr:uid="{00000000-0005-0000-0000-0000AE6E0000}"/>
    <cellStyle name="Обычный 56 8 2 4 3" xfId="28375" xr:uid="{00000000-0005-0000-0000-0000AF6E0000}"/>
    <cellStyle name="Обычный 56 8 2 5" xfId="28376" xr:uid="{00000000-0005-0000-0000-0000B06E0000}"/>
    <cellStyle name="Обычный 56 8 2 5 2" xfId="28377" xr:uid="{00000000-0005-0000-0000-0000B16E0000}"/>
    <cellStyle name="Обычный 56 8 2 5 2 2" xfId="28378" xr:uid="{00000000-0005-0000-0000-0000B26E0000}"/>
    <cellStyle name="Обычный 56 8 2 5 3" xfId="28379" xr:uid="{00000000-0005-0000-0000-0000B36E0000}"/>
    <cellStyle name="Обычный 56 8 2 6" xfId="28380" xr:uid="{00000000-0005-0000-0000-0000B46E0000}"/>
    <cellStyle name="Обычный 56 8 2 6 2" xfId="28381" xr:uid="{00000000-0005-0000-0000-0000B56E0000}"/>
    <cellStyle name="Обычный 56 8 2 7" xfId="28382" xr:uid="{00000000-0005-0000-0000-0000B66E0000}"/>
    <cellStyle name="Обычный 56 8 3" xfId="28383" xr:uid="{00000000-0005-0000-0000-0000B76E0000}"/>
    <cellStyle name="Обычный 56 8 3 2" xfId="28384" xr:uid="{00000000-0005-0000-0000-0000B86E0000}"/>
    <cellStyle name="Обычный 56 8 3 2 2" xfId="28385" xr:uid="{00000000-0005-0000-0000-0000B96E0000}"/>
    <cellStyle name="Обычный 56 8 3 2 2 2" xfId="28386" xr:uid="{00000000-0005-0000-0000-0000BA6E0000}"/>
    <cellStyle name="Обычный 56 8 3 2 3" xfId="28387" xr:uid="{00000000-0005-0000-0000-0000BB6E0000}"/>
    <cellStyle name="Обычный 56 8 3 3" xfId="28388" xr:uid="{00000000-0005-0000-0000-0000BC6E0000}"/>
    <cellStyle name="Обычный 56 8 3 3 2" xfId="28389" xr:uid="{00000000-0005-0000-0000-0000BD6E0000}"/>
    <cellStyle name="Обычный 56 8 3 3 2 2" xfId="28390" xr:uid="{00000000-0005-0000-0000-0000BE6E0000}"/>
    <cellStyle name="Обычный 56 8 3 3 3" xfId="28391" xr:uid="{00000000-0005-0000-0000-0000BF6E0000}"/>
    <cellStyle name="Обычный 56 8 3 4" xfId="28392" xr:uid="{00000000-0005-0000-0000-0000C06E0000}"/>
    <cellStyle name="Обычный 56 8 3 4 2" xfId="28393" xr:uid="{00000000-0005-0000-0000-0000C16E0000}"/>
    <cellStyle name="Обычный 56 8 3 5" xfId="28394" xr:uid="{00000000-0005-0000-0000-0000C26E0000}"/>
    <cellStyle name="Обычный 56 8 4" xfId="28395" xr:uid="{00000000-0005-0000-0000-0000C36E0000}"/>
    <cellStyle name="Обычный 56 8 4 2" xfId="28396" xr:uid="{00000000-0005-0000-0000-0000C46E0000}"/>
    <cellStyle name="Обычный 56 8 4 2 2" xfId="28397" xr:uid="{00000000-0005-0000-0000-0000C56E0000}"/>
    <cellStyle name="Обычный 56 8 4 2 2 2" xfId="28398" xr:uid="{00000000-0005-0000-0000-0000C66E0000}"/>
    <cellStyle name="Обычный 56 8 4 2 3" xfId="28399" xr:uid="{00000000-0005-0000-0000-0000C76E0000}"/>
    <cellStyle name="Обычный 56 8 4 3" xfId="28400" xr:uid="{00000000-0005-0000-0000-0000C86E0000}"/>
    <cellStyle name="Обычный 56 8 4 3 2" xfId="28401" xr:uid="{00000000-0005-0000-0000-0000C96E0000}"/>
    <cellStyle name="Обычный 56 8 4 4" xfId="28402" xr:uid="{00000000-0005-0000-0000-0000CA6E0000}"/>
    <cellStyle name="Обычный 56 8 5" xfId="28403" xr:uid="{00000000-0005-0000-0000-0000CB6E0000}"/>
    <cellStyle name="Обычный 56 8 5 2" xfId="28404" xr:uid="{00000000-0005-0000-0000-0000CC6E0000}"/>
    <cellStyle name="Обычный 56 8 5 2 2" xfId="28405" xr:uid="{00000000-0005-0000-0000-0000CD6E0000}"/>
    <cellStyle name="Обычный 56 8 5 3" xfId="28406" xr:uid="{00000000-0005-0000-0000-0000CE6E0000}"/>
    <cellStyle name="Обычный 56 8 6" xfId="28407" xr:uid="{00000000-0005-0000-0000-0000CF6E0000}"/>
    <cellStyle name="Обычный 56 8 6 2" xfId="28408" xr:uid="{00000000-0005-0000-0000-0000D06E0000}"/>
    <cellStyle name="Обычный 56 8 6 2 2" xfId="28409" xr:uid="{00000000-0005-0000-0000-0000D16E0000}"/>
    <cellStyle name="Обычный 56 8 6 3" xfId="28410" xr:uid="{00000000-0005-0000-0000-0000D26E0000}"/>
    <cellStyle name="Обычный 56 8 7" xfId="28411" xr:uid="{00000000-0005-0000-0000-0000D36E0000}"/>
    <cellStyle name="Обычный 56 8 7 2" xfId="28412" xr:uid="{00000000-0005-0000-0000-0000D46E0000}"/>
    <cellStyle name="Обычный 56 8 8" xfId="28413" xr:uid="{00000000-0005-0000-0000-0000D56E0000}"/>
    <cellStyle name="Обычный 56 9" xfId="28414" xr:uid="{00000000-0005-0000-0000-0000D66E0000}"/>
    <cellStyle name="Обычный 56 9 2" xfId="28415" xr:uid="{00000000-0005-0000-0000-0000D76E0000}"/>
    <cellStyle name="Обычный 56 9 2 2" xfId="28416" xr:uid="{00000000-0005-0000-0000-0000D86E0000}"/>
    <cellStyle name="Обычный 56 9 2 2 2" xfId="28417" xr:uid="{00000000-0005-0000-0000-0000D96E0000}"/>
    <cellStyle name="Обычный 56 9 2 2 2 2" xfId="28418" xr:uid="{00000000-0005-0000-0000-0000DA6E0000}"/>
    <cellStyle name="Обычный 56 9 2 2 2 2 2" xfId="28419" xr:uid="{00000000-0005-0000-0000-0000DB6E0000}"/>
    <cellStyle name="Обычный 56 9 2 2 2 3" xfId="28420" xr:uid="{00000000-0005-0000-0000-0000DC6E0000}"/>
    <cellStyle name="Обычный 56 9 2 2 3" xfId="28421" xr:uid="{00000000-0005-0000-0000-0000DD6E0000}"/>
    <cellStyle name="Обычный 56 9 2 2 3 2" xfId="28422" xr:uid="{00000000-0005-0000-0000-0000DE6E0000}"/>
    <cellStyle name="Обычный 56 9 2 2 3 2 2" xfId="28423" xr:uid="{00000000-0005-0000-0000-0000DF6E0000}"/>
    <cellStyle name="Обычный 56 9 2 2 3 3" xfId="28424" xr:uid="{00000000-0005-0000-0000-0000E06E0000}"/>
    <cellStyle name="Обычный 56 9 2 2 4" xfId="28425" xr:uid="{00000000-0005-0000-0000-0000E16E0000}"/>
    <cellStyle name="Обычный 56 9 2 2 4 2" xfId="28426" xr:uid="{00000000-0005-0000-0000-0000E26E0000}"/>
    <cellStyle name="Обычный 56 9 2 2 5" xfId="28427" xr:uid="{00000000-0005-0000-0000-0000E36E0000}"/>
    <cellStyle name="Обычный 56 9 2 3" xfId="28428" xr:uid="{00000000-0005-0000-0000-0000E46E0000}"/>
    <cellStyle name="Обычный 56 9 2 3 2" xfId="28429" xr:uid="{00000000-0005-0000-0000-0000E56E0000}"/>
    <cellStyle name="Обычный 56 9 2 3 2 2" xfId="28430" xr:uid="{00000000-0005-0000-0000-0000E66E0000}"/>
    <cellStyle name="Обычный 56 9 2 3 2 2 2" xfId="28431" xr:uid="{00000000-0005-0000-0000-0000E76E0000}"/>
    <cellStyle name="Обычный 56 9 2 3 2 3" xfId="28432" xr:uid="{00000000-0005-0000-0000-0000E86E0000}"/>
    <cellStyle name="Обычный 56 9 2 3 3" xfId="28433" xr:uid="{00000000-0005-0000-0000-0000E96E0000}"/>
    <cellStyle name="Обычный 56 9 2 3 3 2" xfId="28434" xr:uid="{00000000-0005-0000-0000-0000EA6E0000}"/>
    <cellStyle name="Обычный 56 9 2 3 4" xfId="28435" xr:uid="{00000000-0005-0000-0000-0000EB6E0000}"/>
    <cellStyle name="Обычный 56 9 2 4" xfId="28436" xr:uid="{00000000-0005-0000-0000-0000EC6E0000}"/>
    <cellStyle name="Обычный 56 9 2 4 2" xfId="28437" xr:uid="{00000000-0005-0000-0000-0000ED6E0000}"/>
    <cellStyle name="Обычный 56 9 2 4 2 2" xfId="28438" xr:uid="{00000000-0005-0000-0000-0000EE6E0000}"/>
    <cellStyle name="Обычный 56 9 2 4 3" xfId="28439" xr:uid="{00000000-0005-0000-0000-0000EF6E0000}"/>
    <cellStyle name="Обычный 56 9 2 5" xfId="28440" xr:uid="{00000000-0005-0000-0000-0000F06E0000}"/>
    <cellStyle name="Обычный 56 9 2 5 2" xfId="28441" xr:uid="{00000000-0005-0000-0000-0000F16E0000}"/>
    <cellStyle name="Обычный 56 9 2 5 2 2" xfId="28442" xr:uid="{00000000-0005-0000-0000-0000F26E0000}"/>
    <cellStyle name="Обычный 56 9 2 5 3" xfId="28443" xr:uid="{00000000-0005-0000-0000-0000F36E0000}"/>
    <cellStyle name="Обычный 56 9 2 6" xfId="28444" xr:uid="{00000000-0005-0000-0000-0000F46E0000}"/>
    <cellStyle name="Обычный 56 9 2 6 2" xfId="28445" xr:uid="{00000000-0005-0000-0000-0000F56E0000}"/>
    <cellStyle name="Обычный 56 9 2 7" xfId="28446" xr:uid="{00000000-0005-0000-0000-0000F66E0000}"/>
    <cellStyle name="Обычный 56 9 3" xfId="28447" xr:uid="{00000000-0005-0000-0000-0000F76E0000}"/>
    <cellStyle name="Обычный 56 9 3 2" xfId="28448" xr:uid="{00000000-0005-0000-0000-0000F86E0000}"/>
    <cellStyle name="Обычный 56 9 3 2 2" xfId="28449" xr:uid="{00000000-0005-0000-0000-0000F96E0000}"/>
    <cellStyle name="Обычный 56 9 3 2 2 2" xfId="28450" xr:uid="{00000000-0005-0000-0000-0000FA6E0000}"/>
    <cellStyle name="Обычный 56 9 3 2 3" xfId="28451" xr:uid="{00000000-0005-0000-0000-0000FB6E0000}"/>
    <cellStyle name="Обычный 56 9 3 3" xfId="28452" xr:uid="{00000000-0005-0000-0000-0000FC6E0000}"/>
    <cellStyle name="Обычный 56 9 3 3 2" xfId="28453" xr:uid="{00000000-0005-0000-0000-0000FD6E0000}"/>
    <cellStyle name="Обычный 56 9 3 3 2 2" xfId="28454" xr:uid="{00000000-0005-0000-0000-0000FE6E0000}"/>
    <cellStyle name="Обычный 56 9 3 3 3" xfId="28455" xr:uid="{00000000-0005-0000-0000-0000FF6E0000}"/>
    <cellStyle name="Обычный 56 9 3 4" xfId="28456" xr:uid="{00000000-0005-0000-0000-0000006F0000}"/>
    <cellStyle name="Обычный 56 9 3 4 2" xfId="28457" xr:uid="{00000000-0005-0000-0000-0000016F0000}"/>
    <cellStyle name="Обычный 56 9 3 5" xfId="28458" xr:uid="{00000000-0005-0000-0000-0000026F0000}"/>
    <cellStyle name="Обычный 56 9 4" xfId="28459" xr:uid="{00000000-0005-0000-0000-0000036F0000}"/>
    <cellStyle name="Обычный 56 9 4 2" xfId="28460" xr:uid="{00000000-0005-0000-0000-0000046F0000}"/>
    <cellStyle name="Обычный 56 9 4 2 2" xfId="28461" xr:uid="{00000000-0005-0000-0000-0000056F0000}"/>
    <cellStyle name="Обычный 56 9 4 2 2 2" xfId="28462" xr:uid="{00000000-0005-0000-0000-0000066F0000}"/>
    <cellStyle name="Обычный 56 9 4 2 3" xfId="28463" xr:uid="{00000000-0005-0000-0000-0000076F0000}"/>
    <cellStyle name="Обычный 56 9 4 3" xfId="28464" xr:uid="{00000000-0005-0000-0000-0000086F0000}"/>
    <cellStyle name="Обычный 56 9 4 3 2" xfId="28465" xr:uid="{00000000-0005-0000-0000-0000096F0000}"/>
    <cellStyle name="Обычный 56 9 4 4" xfId="28466" xr:uid="{00000000-0005-0000-0000-00000A6F0000}"/>
    <cellStyle name="Обычный 56 9 5" xfId="28467" xr:uid="{00000000-0005-0000-0000-00000B6F0000}"/>
    <cellStyle name="Обычный 56 9 5 2" xfId="28468" xr:uid="{00000000-0005-0000-0000-00000C6F0000}"/>
    <cellStyle name="Обычный 56 9 5 2 2" xfId="28469" xr:uid="{00000000-0005-0000-0000-00000D6F0000}"/>
    <cellStyle name="Обычный 56 9 5 3" xfId="28470" xr:uid="{00000000-0005-0000-0000-00000E6F0000}"/>
    <cellStyle name="Обычный 56 9 6" xfId="28471" xr:uid="{00000000-0005-0000-0000-00000F6F0000}"/>
    <cellStyle name="Обычный 56 9 6 2" xfId="28472" xr:uid="{00000000-0005-0000-0000-0000106F0000}"/>
    <cellStyle name="Обычный 56 9 6 2 2" xfId="28473" xr:uid="{00000000-0005-0000-0000-0000116F0000}"/>
    <cellStyle name="Обычный 56 9 6 3" xfId="28474" xr:uid="{00000000-0005-0000-0000-0000126F0000}"/>
    <cellStyle name="Обычный 56 9 7" xfId="28475" xr:uid="{00000000-0005-0000-0000-0000136F0000}"/>
    <cellStyle name="Обычный 56 9 7 2" xfId="28476" xr:uid="{00000000-0005-0000-0000-0000146F0000}"/>
    <cellStyle name="Обычный 56 9 8" xfId="28477" xr:uid="{00000000-0005-0000-0000-0000156F0000}"/>
    <cellStyle name="Обычный 57" xfId="28478" xr:uid="{00000000-0005-0000-0000-0000166F0000}"/>
    <cellStyle name="Обычный 57 2" xfId="28479" xr:uid="{00000000-0005-0000-0000-0000176F0000}"/>
    <cellStyle name="Обычный 57 3" xfId="28480" xr:uid="{00000000-0005-0000-0000-0000186F0000}"/>
    <cellStyle name="Обычный 58" xfId="28481" xr:uid="{00000000-0005-0000-0000-0000196F0000}"/>
    <cellStyle name="Обычный 58 10" xfId="28482" xr:uid="{00000000-0005-0000-0000-00001A6F0000}"/>
    <cellStyle name="Обычный 58 10 2" xfId="28483" xr:uid="{00000000-0005-0000-0000-00001B6F0000}"/>
    <cellStyle name="Обычный 58 10 2 2" xfId="28484" xr:uid="{00000000-0005-0000-0000-00001C6F0000}"/>
    <cellStyle name="Обычный 58 10 3" xfId="28485" xr:uid="{00000000-0005-0000-0000-00001D6F0000}"/>
    <cellStyle name="Обычный 58 11" xfId="28486" xr:uid="{00000000-0005-0000-0000-00001E6F0000}"/>
    <cellStyle name="Обычный 58 11 2" xfId="28487" xr:uid="{00000000-0005-0000-0000-00001F6F0000}"/>
    <cellStyle name="Обычный 58 11 2 2" xfId="28488" xr:uid="{00000000-0005-0000-0000-0000206F0000}"/>
    <cellStyle name="Обычный 58 11 3" xfId="28489" xr:uid="{00000000-0005-0000-0000-0000216F0000}"/>
    <cellStyle name="Обычный 58 12" xfId="28490" xr:uid="{00000000-0005-0000-0000-0000226F0000}"/>
    <cellStyle name="Обычный 58 12 2" xfId="28491" xr:uid="{00000000-0005-0000-0000-0000236F0000}"/>
    <cellStyle name="Обычный 58 12 2 2" xfId="28492" xr:uid="{00000000-0005-0000-0000-0000246F0000}"/>
    <cellStyle name="Обычный 58 12 3" xfId="28493" xr:uid="{00000000-0005-0000-0000-0000256F0000}"/>
    <cellStyle name="Обычный 58 13" xfId="28494" xr:uid="{00000000-0005-0000-0000-0000266F0000}"/>
    <cellStyle name="Обычный 58 13 2" xfId="28495" xr:uid="{00000000-0005-0000-0000-0000276F0000}"/>
    <cellStyle name="Обычный 58 13 2 2" xfId="28496" xr:uid="{00000000-0005-0000-0000-0000286F0000}"/>
    <cellStyle name="Обычный 58 13 3" xfId="28497" xr:uid="{00000000-0005-0000-0000-0000296F0000}"/>
    <cellStyle name="Обычный 58 14" xfId="28498" xr:uid="{00000000-0005-0000-0000-00002A6F0000}"/>
    <cellStyle name="Обычный 58 14 2" xfId="28499" xr:uid="{00000000-0005-0000-0000-00002B6F0000}"/>
    <cellStyle name="Обычный 58 14 2 2" xfId="28500" xr:uid="{00000000-0005-0000-0000-00002C6F0000}"/>
    <cellStyle name="Обычный 58 14 3" xfId="28501" xr:uid="{00000000-0005-0000-0000-00002D6F0000}"/>
    <cellStyle name="Обычный 58 15" xfId="28502" xr:uid="{00000000-0005-0000-0000-00002E6F0000}"/>
    <cellStyle name="Обычный 58 15 2" xfId="28503" xr:uid="{00000000-0005-0000-0000-00002F6F0000}"/>
    <cellStyle name="Обычный 58 15 2 2" xfId="28504" xr:uid="{00000000-0005-0000-0000-0000306F0000}"/>
    <cellStyle name="Обычный 58 15 3" xfId="28505" xr:uid="{00000000-0005-0000-0000-0000316F0000}"/>
    <cellStyle name="Обычный 58 16" xfId="28506" xr:uid="{00000000-0005-0000-0000-0000326F0000}"/>
    <cellStyle name="Обычный 58 16 2" xfId="28507" xr:uid="{00000000-0005-0000-0000-0000336F0000}"/>
    <cellStyle name="Обычный 58 17" xfId="28508" xr:uid="{00000000-0005-0000-0000-0000346F0000}"/>
    <cellStyle name="Обычный 58 2" xfId="28509" xr:uid="{00000000-0005-0000-0000-0000356F0000}"/>
    <cellStyle name="Обычный 58 2 2" xfId="28510" xr:uid="{00000000-0005-0000-0000-0000366F0000}"/>
    <cellStyle name="Обычный 58 2 2 2" xfId="28511" xr:uid="{00000000-0005-0000-0000-0000376F0000}"/>
    <cellStyle name="Обычный 58 2 2 2 2" xfId="28512" xr:uid="{00000000-0005-0000-0000-0000386F0000}"/>
    <cellStyle name="Обычный 58 2 2 2 2 2" xfId="28513" xr:uid="{00000000-0005-0000-0000-0000396F0000}"/>
    <cellStyle name="Обычный 58 2 2 2 2 2 2" xfId="28514" xr:uid="{00000000-0005-0000-0000-00003A6F0000}"/>
    <cellStyle name="Обычный 58 2 2 2 2 3" xfId="28515" xr:uid="{00000000-0005-0000-0000-00003B6F0000}"/>
    <cellStyle name="Обычный 58 2 2 2 3" xfId="28516" xr:uid="{00000000-0005-0000-0000-00003C6F0000}"/>
    <cellStyle name="Обычный 58 2 2 2 3 2" xfId="28517" xr:uid="{00000000-0005-0000-0000-00003D6F0000}"/>
    <cellStyle name="Обычный 58 2 2 2 4" xfId="28518" xr:uid="{00000000-0005-0000-0000-00003E6F0000}"/>
    <cellStyle name="Обычный 58 2 2 3" xfId="28519" xr:uid="{00000000-0005-0000-0000-00003F6F0000}"/>
    <cellStyle name="Обычный 58 2 2 3 2" xfId="28520" xr:uid="{00000000-0005-0000-0000-0000406F0000}"/>
    <cellStyle name="Обычный 58 2 2 3 2 2" xfId="28521" xr:uid="{00000000-0005-0000-0000-0000416F0000}"/>
    <cellStyle name="Обычный 58 2 2 3 3" xfId="28522" xr:uid="{00000000-0005-0000-0000-0000426F0000}"/>
    <cellStyle name="Обычный 58 2 3" xfId="28523" xr:uid="{00000000-0005-0000-0000-0000436F0000}"/>
    <cellStyle name="Обычный 58 2 3 2" xfId="28524" xr:uid="{00000000-0005-0000-0000-0000446F0000}"/>
    <cellStyle name="Обычный 58 2 3 2 2" xfId="28525" xr:uid="{00000000-0005-0000-0000-0000456F0000}"/>
    <cellStyle name="Обычный 58 2 3 2 2 2" xfId="28526" xr:uid="{00000000-0005-0000-0000-0000466F0000}"/>
    <cellStyle name="Обычный 58 2 3 2 3" xfId="28527" xr:uid="{00000000-0005-0000-0000-0000476F0000}"/>
    <cellStyle name="Обычный 58 2 3 3" xfId="28528" xr:uid="{00000000-0005-0000-0000-0000486F0000}"/>
    <cellStyle name="Обычный 58 2 3 3 2" xfId="28529" xr:uid="{00000000-0005-0000-0000-0000496F0000}"/>
    <cellStyle name="Обычный 58 2 3 4" xfId="28530" xr:uid="{00000000-0005-0000-0000-00004A6F0000}"/>
    <cellStyle name="Обычный 58 2 4" xfId="28531" xr:uid="{00000000-0005-0000-0000-00004B6F0000}"/>
    <cellStyle name="Обычный 58 2 4 2" xfId="28532" xr:uid="{00000000-0005-0000-0000-00004C6F0000}"/>
    <cellStyle name="Обычный 58 2 4 2 2" xfId="28533" xr:uid="{00000000-0005-0000-0000-00004D6F0000}"/>
    <cellStyle name="Обычный 58 2 4 3" xfId="28534" xr:uid="{00000000-0005-0000-0000-00004E6F0000}"/>
    <cellStyle name="Обычный 58 2 5" xfId="28535" xr:uid="{00000000-0005-0000-0000-00004F6F0000}"/>
    <cellStyle name="Обычный 58 2 5 2" xfId="28536" xr:uid="{00000000-0005-0000-0000-0000506F0000}"/>
    <cellStyle name="Обычный 58 2 5 2 2" xfId="28537" xr:uid="{00000000-0005-0000-0000-0000516F0000}"/>
    <cellStyle name="Обычный 58 2 5 3" xfId="28538" xr:uid="{00000000-0005-0000-0000-0000526F0000}"/>
    <cellStyle name="Обычный 58 2 6" xfId="28539" xr:uid="{00000000-0005-0000-0000-0000536F0000}"/>
    <cellStyle name="Обычный 58 2 6 2" xfId="28540" xr:uid="{00000000-0005-0000-0000-0000546F0000}"/>
    <cellStyle name="Обычный 58 2 7" xfId="28541" xr:uid="{00000000-0005-0000-0000-0000556F0000}"/>
    <cellStyle name="Обычный 58 3" xfId="28542" xr:uid="{00000000-0005-0000-0000-0000566F0000}"/>
    <cellStyle name="Обычный 58 3 2" xfId="28543" xr:uid="{00000000-0005-0000-0000-0000576F0000}"/>
    <cellStyle name="Обычный 58 3 2 2" xfId="28544" xr:uid="{00000000-0005-0000-0000-0000586F0000}"/>
    <cellStyle name="Обычный 58 3 2 2 2" xfId="28545" xr:uid="{00000000-0005-0000-0000-0000596F0000}"/>
    <cellStyle name="Обычный 58 3 2 2 2 2" xfId="28546" xr:uid="{00000000-0005-0000-0000-00005A6F0000}"/>
    <cellStyle name="Обычный 58 3 2 2 3" xfId="28547" xr:uid="{00000000-0005-0000-0000-00005B6F0000}"/>
    <cellStyle name="Обычный 58 3 2 3" xfId="28548" xr:uid="{00000000-0005-0000-0000-00005C6F0000}"/>
    <cellStyle name="Обычный 58 3 2 3 2" xfId="28549" xr:uid="{00000000-0005-0000-0000-00005D6F0000}"/>
    <cellStyle name="Обычный 58 3 2 4" xfId="28550" xr:uid="{00000000-0005-0000-0000-00005E6F0000}"/>
    <cellStyle name="Обычный 58 3 3" xfId="28551" xr:uid="{00000000-0005-0000-0000-00005F6F0000}"/>
    <cellStyle name="Обычный 58 3 3 2" xfId="28552" xr:uid="{00000000-0005-0000-0000-0000606F0000}"/>
    <cellStyle name="Обычный 58 3 3 2 2" xfId="28553" xr:uid="{00000000-0005-0000-0000-0000616F0000}"/>
    <cellStyle name="Обычный 58 3 3 3" xfId="28554" xr:uid="{00000000-0005-0000-0000-0000626F0000}"/>
    <cellStyle name="Обычный 58 4" xfId="28555" xr:uid="{00000000-0005-0000-0000-0000636F0000}"/>
    <cellStyle name="Обычный 58 4 2" xfId="28556" xr:uid="{00000000-0005-0000-0000-0000646F0000}"/>
    <cellStyle name="Обычный 58 4 2 2" xfId="28557" xr:uid="{00000000-0005-0000-0000-0000656F0000}"/>
    <cellStyle name="Обычный 58 4 2 2 2" xfId="28558" xr:uid="{00000000-0005-0000-0000-0000666F0000}"/>
    <cellStyle name="Обычный 58 4 2 3" xfId="28559" xr:uid="{00000000-0005-0000-0000-0000676F0000}"/>
    <cellStyle name="Обычный 58 4 3" xfId="28560" xr:uid="{00000000-0005-0000-0000-0000686F0000}"/>
    <cellStyle name="Обычный 58 4 3 2" xfId="28561" xr:uid="{00000000-0005-0000-0000-0000696F0000}"/>
    <cellStyle name="Обычный 58 4 4" xfId="28562" xr:uid="{00000000-0005-0000-0000-00006A6F0000}"/>
    <cellStyle name="Обычный 58 5" xfId="28563" xr:uid="{00000000-0005-0000-0000-00006B6F0000}"/>
    <cellStyle name="Обычный 58 5 2" xfId="28564" xr:uid="{00000000-0005-0000-0000-00006C6F0000}"/>
    <cellStyle name="Обычный 58 5 2 2" xfId="28565" xr:uid="{00000000-0005-0000-0000-00006D6F0000}"/>
    <cellStyle name="Обычный 58 5 3" xfId="28566" xr:uid="{00000000-0005-0000-0000-00006E6F0000}"/>
    <cellStyle name="Обычный 58 6" xfId="28567" xr:uid="{00000000-0005-0000-0000-00006F6F0000}"/>
    <cellStyle name="Обычный 58 6 2" xfId="28568" xr:uid="{00000000-0005-0000-0000-0000706F0000}"/>
    <cellStyle name="Обычный 58 6 2 2" xfId="28569" xr:uid="{00000000-0005-0000-0000-0000716F0000}"/>
    <cellStyle name="Обычный 58 6 3" xfId="28570" xr:uid="{00000000-0005-0000-0000-0000726F0000}"/>
    <cellStyle name="Обычный 58 7" xfId="28571" xr:uid="{00000000-0005-0000-0000-0000736F0000}"/>
    <cellStyle name="Обычный 58 7 2" xfId="28572" xr:uid="{00000000-0005-0000-0000-0000746F0000}"/>
    <cellStyle name="Обычный 58 7 2 2" xfId="28573" xr:uid="{00000000-0005-0000-0000-0000756F0000}"/>
    <cellStyle name="Обычный 58 7 3" xfId="28574" xr:uid="{00000000-0005-0000-0000-0000766F0000}"/>
    <cellStyle name="Обычный 58 8" xfId="28575" xr:uid="{00000000-0005-0000-0000-0000776F0000}"/>
    <cellStyle name="Обычный 58 8 2" xfId="28576" xr:uid="{00000000-0005-0000-0000-0000786F0000}"/>
    <cellStyle name="Обычный 58 8 2 2" xfId="28577" xr:uid="{00000000-0005-0000-0000-0000796F0000}"/>
    <cellStyle name="Обычный 58 8 3" xfId="28578" xr:uid="{00000000-0005-0000-0000-00007A6F0000}"/>
    <cellStyle name="Обычный 58 9" xfId="28579" xr:uid="{00000000-0005-0000-0000-00007B6F0000}"/>
    <cellStyle name="Обычный 58 9 2" xfId="28580" xr:uid="{00000000-0005-0000-0000-00007C6F0000}"/>
    <cellStyle name="Обычный 58 9 2 2" xfId="28581" xr:uid="{00000000-0005-0000-0000-00007D6F0000}"/>
    <cellStyle name="Обычный 58 9 3" xfId="28582" xr:uid="{00000000-0005-0000-0000-00007E6F0000}"/>
    <cellStyle name="Обычный 59" xfId="28583" xr:uid="{00000000-0005-0000-0000-00007F6F0000}"/>
    <cellStyle name="Обычный 59 10" xfId="28584" xr:uid="{00000000-0005-0000-0000-0000806F0000}"/>
    <cellStyle name="Обычный 59 10 2" xfId="28585" xr:uid="{00000000-0005-0000-0000-0000816F0000}"/>
    <cellStyle name="Обычный 59 10 2 2" xfId="28586" xr:uid="{00000000-0005-0000-0000-0000826F0000}"/>
    <cellStyle name="Обычный 59 10 3" xfId="28587" xr:uid="{00000000-0005-0000-0000-0000836F0000}"/>
    <cellStyle name="Обычный 59 11" xfId="28588" xr:uid="{00000000-0005-0000-0000-0000846F0000}"/>
    <cellStyle name="Обычный 59 11 2" xfId="28589" xr:uid="{00000000-0005-0000-0000-0000856F0000}"/>
    <cellStyle name="Обычный 59 11 2 2" xfId="28590" xr:uid="{00000000-0005-0000-0000-0000866F0000}"/>
    <cellStyle name="Обычный 59 11 3" xfId="28591" xr:uid="{00000000-0005-0000-0000-0000876F0000}"/>
    <cellStyle name="Обычный 59 12" xfId="28592" xr:uid="{00000000-0005-0000-0000-0000886F0000}"/>
    <cellStyle name="Обычный 59 12 2" xfId="28593" xr:uid="{00000000-0005-0000-0000-0000896F0000}"/>
    <cellStyle name="Обычный 59 12 2 2" xfId="28594" xr:uid="{00000000-0005-0000-0000-00008A6F0000}"/>
    <cellStyle name="Обычный 59 12 3" xfId="28595" xr:uid="{00000000-0005-0000-0000-00008B6F0000}"/>
    <cellStyle name="Обычный 59 13" xfId="28596" xr:uid="{00000000-0005-0000-0000-00008C6F0000}"/>
    <cellStyle name="Обычный 59 13 2" xfId="28597" xr:uid="{00000000-0005-0000-0000-00008D6F0000}"/>
    <cellStyle name="Обычный 59 13 2 2" xfId="28598" xr:uid="{00000000-0005-0000-0000-00008E6F0000}"/>
    <cellStyle name="Обычный 59 13 3" xfId="28599" xr:uid="{00000000-0005-0000-0000-00008F6F0000}"/>
    <cellStyle name="Обычный 59 14" xfId="28600" xr:uid="{00000000-0005-0000-0000-0000906F0000}"/>
    <cellStyle name="Обычный 59 14 2" xfId="28601" xr:uid="{00000000-0005-0000-0000-0000916F0000}"/>
    <cellStyle name="Обычный 59 14 2 2" xfId="28602" xr:uid="{00000000-0005-0000-0000-0000926F0000}"/>
    <cellStyle name="Обычный 59 14 3" xfId="28603" xr:uid="{00000000-0005-0000-0000-0000936F0000}"/>
    <cellStyle name="Обычный 59 15" xfId="28604" xr:uid="{00000000-0005-0000-0000-0000946F0000}"/>
    <cellStyle name="Обычный 59 15 2" xfId="28605" xr:uid="{00000000-0005-0000-0000-0000956F0000}"/>
    <cellStyle name="Обычный 59 15 2 2" xfId="28606" xr:uid="{00000000-0005-0000-0000-0000966F0000}"/>
    <cellStyle name="Обычный 59 15 3" xfId="28607" xr:uid="{00000000-0005-0000-0000-0000976F0000}"/>
    <cellStyle name="Обычный 59 16" xfId="28608" xr:uid="{00000000-0005-0000-0000-0000986F0000}"/>
    <cellStyle name="Обычный 59 16 2" xfId="28609" xr:uid="{00000000-0005-0000-0000-0000996F0000}"/>
    <cellStyle name="Обычный 59 17" xfId="28610" xr:uid="{00000000-0005-0000-0000-00009A6F0000}"/>
    <cellStyle name="Обычный 59 2" xfId="28611" xr:uid="{00000000-0005-0000-0000-00009B6F0000}"/>
    <cellStyle name="Обычный 59 2 2" xfId="28612" xr:uid="{00000000-0005-0000-0000-00009C6F0000}"/>
    <cellStyle name="Обычный 59 2 2 2" xfId="28613" xr:uid="{00000000-0005-0000-0000-00009D6F0000}"/>
    <cellStyle name="Обычный 59 2 2 2 2" xfId="28614" xr:uid="{00000000-0005-0000-0000-00009E6F0000}"/>
    <cellStyle name="Обычный 59 2 2 2 2 2" xfId="28615" xr:uid="{00000000-0005-0000-0000-00009F6F0000}"/>
    <cellStyle name="Обычный 59 2 2 2 2 2 2" xfId="28616" xr:uid="{00000000-0005-0000-0000-0000A06F0000}"/>
    <cellStyle name="Обычный 59 2 2 2 2 3" xfId="28617" xr:uid="{00000000-0005-0000-0000-0000A16F0000}"/>
    <cellStyle name="Обычный 59 2 2 2 3" xfId="28618" xr:uid="{00000000-0005-0000-0000-0000A26F0000}"/>
    <cellStyle name="Обычный 59 2 2 2 3 2" xfId="28619" xr:uid="{00000000-0005-0000-0000-0000A36F0000}"/>
    <cellStyle name="Обычный 59 2 2 2 4" xfId="28620" xr:uid="{00000000-0005-0000-0000-0000A46F0000}"/>
    <cellStyle name="Обычный 59 2 2 3" xfId="28621" xr:uid="{00000000-0005-0000-0000-0000A56F0000}"/>
    <cellStyle name="Обычный 59 2 2 3 2" xfId="28622" xr:uid="{00000000-0005-0000-0000-0000A66F0000}"/>
    <cellStyle name="Обычный 59 2 2 3 2 2" xfId="28623" xr:uid="{00000000-0005-0000-0000-0000A76F0000}"/>
    <cellStyle name="Обычный 59 2 2 3 3" xfId="28624" xr:uid="{00000000-0005-0000-0000-0000A86F0000}"/>
    <cellStyle name="Обычный 59 2 3" xfId="28625" xr:uid="{00000000-0005-0000-0000-0000A96F0000}"/>
    <cellStyle name="Обычный 59 2 3 2" xfId="28626" xr:uid="{00000000-0005-0000-0000-0000AA6F0000}"/>
    <cellStyle name="Обычный 59 2 3 2 2" xfId="28627" xr:uid="{00000000-0005-0000-0000-0000AB6F0000}"/>
    <cellStyle name="Обычный 59 2 3 2 2 2" xfId="28628" xr:uid="{00000000-0005-0000-0000-0000AC6F0000}"/>
    <cellStyle name="Обычный 59 2 3 2 3" xfId="28629" xr:uid="{00000000-0005-0000-0000-0000AD6F0000}"/>
    <cellStyle name="Обычный 59 2 3 3" xfId="28630" xr:uid="{00000000-0005-0000-0000-0000AE6F0000}"/>
    <cellStyle name="Обычный 59 2 3 3 2" xfId="28631" xr:uid="{00000000-0005-0000-0000-0000AF6F0000}"/>
    <cellStyle name="Обычный 59 2 3 4" xfId="28632" xr:uid="{00000000-0005-0000-0000-0000B06F0000}"/>
    <cellStyle name="Обычный 59 2 4" xfId="28633" xr:uid="{00000000-0005-0000-0000-0000B16F0000}"/>
    <cellStyle name="Обычный 59 2 4 2" xfId="28634" xr:uid="{00000000-0005-0000-0000-0000B26F0000}"/>
    <cellStyle name="Обычный 59 2 4 2 2" xfId="28635" xr:uid="{00000000-0005-0000-0000-0000B36F0000}"/>
    <cellStyle name="Обычный 59 2 4 3" xfId="28636" xr:uid="{00000000-0005-0000-0000-0000B46F0000}"/>
    <cellStyle name="Обычный 59 2 5" xfId="28637" xr:uid="{00000000-0005-0000-0000-0000B56F0000}"/>
    <cellStyle name="Обычный 59 2 5 2" xfId="28638" xr:uid="{00000000-0005-0000-0000-0000B66F0000}"/>
    <cellStyle name="Обычный 59 2 5 2 2" xfId="28639" xr:uid="{00000000-0005-0000-0000-0000B76F0000}"/>
    <cellStyle name="Обычный 59 2 5 3" xfId="28640" xr:uid="{00000000-0005-0000-0000-0000B86F0000}"/>
    <cellStyle name="Обычный 59 2 6" xfId="28641" xr:uid="{00000000-0005-0000-0000-0000B96F0000}"/>
    <cellStyle name="Обычный 59 2 6 2" xfId="28642" xr:uid="{00000000-0005-0000-0000-0000BA6F0000}"/>
    <cellStyle name="Обычный 59 2 7" xfId="28643" xr:uid="{00000000-0005-0000-0000-0000BB6F0000}"/>
    <cellStyle name="Обычный 59 3" xfId="28644" xr:uid="{00000000-0005-0000-0000-0000BC6F0000}"/>
    <cellStyle name="Обычный 59 3 2" xfId="28645" xr:uid="{00000000-0005-0000-0000-0000BD6F0000}"/>
    <cellStyle name="Обычный 59 3 2 2" xfId="28646" xr:uid="{00000000-0005-0000-0000-0000BE6F0000}"/>
    <cellStyle name="Обычный 59 3 2 2 2" xfId="28647" xr:uid="{00000000-0005-0000-0000-0000BF6F0000}"/>
    <cellStyle name="Обычный 59 3 2 2 2 2" xfId="28648" xr:uid="{00000000-0005-0000-0000-0000C06F0000}"/>
    <cellStyle name="Обычный 59 3 2 2 3" xfId="28649" xr:uid="{00000000-0005-0000-0000-0000C16F0000}"/>
    <cellStyle name="Обычный 59 3 2 3" xfId="28650" xr:uid="{00000000-0005-0000-0000-0000C26F0000}"/>
    <cellStyle name="Обычный 59 3 2 3 2" xfId="28651" xr:uid="{00000000-0005-0000-0000-0000C36F0000}"/>
    <cellStyle name="Обычный 59 3 2 4" xfId="28652" xr:uid="{00000000-0005-0000-0000-0000C46F0000}"/>
    <cellStyle name="Обычный 59 3 3" xfId="28653" xr:uid="{00000000-0005-0000-0000-0000C56F0000}"/>
    <cellStyle name="Обычный 59 3 3 2" xfId="28654" xr:uid="{00000000-0005-0000-0000-0000C66F0000}"/>
    <cellStyle name="Обычный 59 3 3 2 2" xfId="28655" xr:uid="{00000000-0005-0000-0000-0000C76F0000}"/>
    <cellStyle name="Обычный 59 3 3 3" xfId="28656" xr:uid="{00000000-0005-0000-0000-0000C86F0000}"/>
    <cellStyle name="Обычный 59 4" xfId="28657" xr:uid="{00000000-0005-0000-0000-0000C96F0000}"/>
    <cellStyle name="Обычный 59 4 2" xfId="28658" xr:uid="{00000000-0005-0000-0000-0000CA6F0000}"/>
    <cellStyle name="Обычный 59 4 2 2" xfId="28659" xr:uid="{00000000-0005-0000-0000-0000CB6F0000}"/>
    <cellStyle name="Обычный 59 4 2 2 2" xfId="28660" xr:uid="{00000000-0005-0000-0000-0000CC6F0000}"/>
    <cellStyle name="Обычный 59 4 2 3" xfId="28661" xr:uid="{00000000-0005-0000-0000-0000CD6F0000}"/>
    <cellStyle name="Обычный 59 4 3" xfId="28662" xr:uid="{00000000-0005-0000-0000-0000CE6F0000}"/>
    <cellStyle name="Обычный 59 4 3 2" xfId="28663" xr:uid="{00000000-0005-0000-0000-0000CF6F0000}"/>
    <cellStyle name="Обычный 59 4 4" xfId="28664" xr:uid="{00000000-0005-0000-0000-0000D06F0000}"/>
    <cellStyle name="Обычный 59 5" xfId="28665" xr:uid="{00000000-0005-0000-0000-0000D16F0000}"/>
    <cellStyle name="Обычный 59 5 2" xfId="28666" xr:uid="{00000000-0005-0000-0000-0000D26F0000}"/>
    <cellStyle name="Обычный 59 5 2 2" xfId="28667" xr:uid="{00000000-0005-0000-0000-0000D36F0000}"/>
    <cellStyle name="Обычный 59 5 3" xfId="28668" xr:uid="{00000000-0005-0000-0000-0000D46F0000}"/>
    <cellStyle name="Обычный 59 6" xfId="28669" xr:uid="{00000000-0005-0000-0000-0000D56F0000}"/>
    <cellStyle name="Обычный 59 6 2" xfId="28670" xr:uid="{00000000-0005-0000-0000-0000D66F0000}"/>
    <cellStyle name="Обычный 59 6 2 2" xfId="28671" xr:uid="{00000000-0005-0000-0000-0000D76F0000}"/>
    <cellStyle name="Обычный 59 6 3" xfId="28672" xr:uid="{00000000-0005-0000-0000-0000D86F0000}"/>
    <cellStyle name="Обычный 59 7" xfId="28673" xr:uid="{00000000-0005-0000-0000-0000D96F0000}"/>
    <cellStyle name="Обычный 59 7 2" xfId="28674" xr:uid="{00000000-0005-0000-0000-0000DA6F0000}"/>
    <cellStyle name="Обычный 59 7 2 2" xfId="28675" xr:uid="{00000000-0005-0000-0000-0000DB6F0000}"/>
    <cellStyle name="Обычный 59 7 3" xfId="28676" xr:uid="{00000000-0005-0000-0000-0000DC6F0000}"/>
    <cellStyle name="Обычный 59 8" xfId="28677" xr:uid="{00000000-0005-0000-0000-0000DD6F0000}"/>
    <cellStyle name="Обычный 59 8 2" xfId="28678" xr:uid="{00000000-0005-0000-0000-0000DE6F0000}"/>
    <cellStyle name="Обычный 59 8 2 2" xfId="28679" xr:uid="{00000000-0005-0000-0000-0000DF6F0000}"/>
    <cellStyle name="Обычный 59 8 3" xfId="28680" xr:uid="{00000000-0005-0000-0000-0000E06F0000}"/>
    <cellStyle name="Обычный 59 9" xfId="28681" xr:uid="{00000000-0005-0000-0000-0000E16F0000}"/>
    <cellStyle name="Обычный 59 9 2" xfId="28682" xr:uid="{00000000-0005-0000-0000-0000E26F0000}"/>
    <cellStyle name="Обычный 59 9 2 2" xfId="28683" xr:uid="{00000000-0005-0000-0000-0000E36F0000}"/>
    <cellStyle name="Обычный 59 9 3" xfId="28684" xr:uid="{00000000-0005-0000-0000-0000E46F0000}"/>
    <cellStyle name="Обычный 6" xfId="6" xr:uid="{00000000-0005-0000-0000-0000E56F0000}"/>
    <cellStyle name="Обычный 6 10" xfId="28685" xr:uid="{00000000-0005-0000-0000-0000E66F0000}"/>
    <cellStyle name="Обычный 6 10 2" xfId="28686" xr:uid="{00000000-0005-0000-0000-0000E76F0000}"/>
    <cellStyle name="Обычный 6 10 2 2" xfId="28687" xr:uid="{00000000-0005-0000-0000-0000E86F0000}"/>
    <cellStyle name="Обычный 6 10 2 2 2" xfId="28688" xr:uid="{00000000-0005-0000-0000-0000E96F0000}"/>
    <cellStyle name="Обычный 6 10 2 3" xfId="28689" xr:uid="{00000000-0005-0000-0000-0000EA6F0000}"/>
    <cellStyle name="Обычный 6 10 3" xfId="28690" xr:uid="{00000000-0005-0000-0000-0000EB6F0000}"/>
    <cellStyle name="Обычный 6 10 3 2" xfId="28691" xr:uid="{00000000-0005-0000-0000-0000EC6F0000}"/>
    <cellStyle name="Обычный 6 10 4" xfId="28692" xr:uid="{00000000-0005-0000-0000-0000ED6F0000}"/>
    <cellStyle name="Обычный 6 11" xfId="28693" xr:uid="{00000000-0005-0000-0000-0000EE6F0000}"/>
    <cellStyle name="Обычный 6 11 2" xfId="28694" xr:uid="{00000000-0005-0000-0000-0000EF6F0000}"/>
    <cellStyle name="Обычный 6 11 2 2" xfId="28695" xr:uid="{00000000-0005-0000-0000-0000F06F0000}"/>
    <cellStyle name="Обычный 6 11 3" xfId="28696" xr:uid="{00000000-0005-0000-0000-0000F16F0000}"/>
    <cellStyle name="Обычный 6 12" xfId="28697" xr:uid="{00000000-0005-0000-0000-0000F26F0000}"/>
    <cellStyle name="Обычный 6 13" xfId="28698" xr:uid="{00000000-0005-0000-0000-0000F36F0000}"/>
    <cellStyle name="Обычный 6 13 2" xfId="28699" xr:uid="{00000000-0005-0000-0000-0000F46F0000}"/>
    <cellStyle name="Обычный 6 13 2 2" xfId="28700" xr:uid="{00000000-0005-0000-0000-0000F56F0000}"/>
    <cellStyle name="Обычный 6 13 3" xfId="28701" xr:uid="{00000000-0005-0000-0000-0000F66F0000}"/>
    <cellStyle name="Обычный 6 14" xfId="28702" xr:uid="{00000000-0005-0000-0000-0000F76F0000}"/>
    <cellStyle name="Обычный 6 15" xfId="133" xr:uid="{00000000-0005-0000-0000-0000F86F0000}"/>
    <cellStyle name="Обычный 6 2" xfId="99" xr:uid="{00000000-0005-0000-0000-0000F96F0000}"/>
    <cellStyle name="Обычный 6 2 2" xfId="28703" xr:uid="{00000000-0005-0000-0000-0000FA6F0000}"/>
    <cellStyle name="Обычный 6 2 3" xfId="28704" xr:uid="{00000000-0005-0000-0000-0000FB6F0000}"/>
    <cellStyle name="Обычный 6 2 4" xfId="28705" xr:uid="{00000000-0005-0000-0000-0000FC6F0000}"/>
    <cellStyle name="Обычный 6 2 4 2" xfId="28706" xr:uid="{00000000-0005-0000-0000-0000FD6F0000}"/>
    <cellStyle name="Обычный 6 2 5" xfId="28707" xr:uid="{00000000-0005-0000-0000-0000FE6F0000}"/>
    <cellStyle name="Обычный 6 2 5 2" xfId="28708" xr:uid="{00000000-0005-0000-0000-0000FF6F0000}"/>
    <cellStyle name="Обычный 6 2 6" xfId="28709" xr:uid="{00000000-0005-0000-0000-000000700000}"/>
    <cellStyle name="Обычный 6 2_Р-52" xfId="28710" xr:uid="{00000000-0005-0000-0000-000001700000}"/>
    <cellStyle name="Обычный 6 3" xfId="90" xr:uid="{00000000-0005-0000-0000-000002700000}"/>
    <cellStyle name="Обычный 6 3 10" xfId="28712" xr:uid="{00000000-0005-0000-0000-000003700000}"/>
    <cellStyle name="Обычный 6 3 10 2" xfId="28713" xr:uid="{00000000-0005-0000-0000-000004700000}"/>
    <cellStyle name="Обычный 6 3 11" xfId="28714" xr:uid="{00000000-0005-0000-0000-000005700000}"/>
    <cellStyle name="Обычный 6 3 12" xfId="28711" xr:uid="{00000000-0005-0000-0000-000006700000}"/>
    <cellStyle name="Обычный 6 3 2" xfId="28715" xr:uid="{00000000-0005-0000-0000-000007700000}"/>
    <cellStyle name="Обычный 6 3 2 2" xfId="28716" xr:uid="{00000000-0005-0000-0000-000008700000}"/>
    <cellStyle name="Обычный 6 3 2 2 2" xfId="28717" xr:uid="{00000000-0005-0000-0000-000009700000}"/>
    <cellStyle name="Обычный 6 3 2 2 2 2" xfId="28718" xr:uid="{00000000-0005-0000-0000-00000A700000}"/>
    <cellStyle name="Обычный 6 3 2 2 2 2 2" xfId="28719" xr:uid="{00000000-0005-0000-0000-00000B700000}"/>
    <cellStyle name="Обычный 6 3 2 2 2 2 2 2" xfId="28720" xr:uid="{00000000-0005-0000-0000-00000C700000}"/>
    <cellStyle name="Обычный 6 3 2 2 2 2 3" xfId="28721" xr:uid="{00000000-0005-0000-0000-00000D700000}"/>
    <cellStyle name="Обычный 6 3 2 2 2 3" xfId="28722" xr:uid="{00000000-0005-0000-0000-00000E700000}"/>
    <cellStyle name="Обычный 6 3 2 2 2 3 2" xfId="28723" xr:uid="{00000000-0005-0000-0000-00000F700000}"/>
    <cellStyle name="Обычный 6 3 2 2 2 3 2 2" xfId="28724" xr:uid="{00000000-0005-0000-0000-000010700000}"/>
    <cellStyle name="Обычный 6 3 2 2 2 3 3" xfId="28725" xr:uid="{00000000-0005-0000-0000-000011700000}"/>
    <cellStyle name="Обычный 6 3 2 2 2 4" xfId="28726" xr:uid="{00000000-0005-0000-0000-000012700000}"/>
    <cellStyle name="Обычный 6 3 2 2 2 4 2" xfId="28727" xr:uid="{00000000-0005-0000-0000-000013700000}"/>
    <cellStyle name="Обычный 6 3 2 2 2 5" xfId="28728" xr:uid="{00000000-0005-0000-0000-000014700000}"/>
    <cellStyle name="Обычный 6 3 2 2 3" xfId="28729" xr:uid="{00000000-0005-0000-0000-000015700000}"/>
    <cellStyle name="Обычный 6 3 2 2 3 2" xfId="28730" xr:uid="{00000000-0005-0000-0000-000016700000}"/>
    <cellStyle name="Обычный 6 3 2 2 3 2 2" xfId="28731" xr:uid="{00000000-0005-0000-0000-000017700000}"/>
    <cellStyle name="Обычный 6 3 2 2 3 2 2 2" xfId="28732" xr:uid="{00000000-0005-0000-0000-000018700000}"/>
    <cellStyle name="Обычный 6 3 2 2 3 2 3" xfId="28733" xr:uid="{00000000-0005-0000-0000-000019700000}"/>
    <cellStyle name="Обычный 6 3 2 2 3 3" xfId="28734" xr:uid="{00000000-0005-0000-0000-00001A700000}"/>
    <cellStyle name="Обычный 6 3 2 2 3 3 2" xfId="28735" xr:uid="{00000000-0005-0000-0000-00001B700000}"/>
    <cellStyle name="Обычный 6 3 2 2 3 4" xfId="28736" xr:uid="{00000000-0005-0000-0000-00001C700000}"/>
    <cellStyle name="Обычный 6 3 2 2 4" xfId="28737" xr:uid="{00000000-0005-0000-0000-00001D700000}"/>
    <cellStyle name="Обычный 6 3 2 2 4 2" xfId="28738" xr:uid="{00000000-0005-0000-0000-00001E700000}"/>
    <cellStyle name="Обычный 6 3 2 2 4 2 2" xfId="28739" xr:uid="{00000000-0005-0000-0000-00001F700000}"/>
    <cellStyle name="Обычный 6 3 2 2 4 3" xfId="28740" xr:uid="{00000000-0005-0000-0000-000020700000}"/>
    <cellStyle name="Обычный 6 3 2 2 5" xfId="28741" xr:uid="{00000000-0005-0000-0000-000021700000}"/>
    <cellStyle name="Обычный 6 3 2 2 5 2" xfId="28742" xr:uid="{00000000-0005-0000-0000-000022700000}"/>
    <cellStyle name="Обычный 6 3 2 2 5 2 2" xfId="28743" xr:uid="{00000000-0005-0000-0000-000023700000}"/>
    <cellStyle name="Обычный 6 3 2 2 5 3" xfId="28744" xr:uid="{00000000-0005-0000-0000-000024700000}"/>
    <cellStyle name="Обычный 6 3 2 2 6" xfId="28745" xr:uid="{00000000-0005-0000-0000-000025700000}"/>
    <cellStyle name="Обычный 6 3 2 2 6 2" xfId="28746" xr:uid="{00000000-0005-0000-0000-000026700000}"/>
    <cellStyle name="Обычный 6 3 2 2 7" xfId="28747" xr:uid="{00000000-0005-0000-0000-000027700000}"/>
    <cellStyle name="Обычный 6 3 2 3" xfId="28748" xr:uid="{00000000-0005-0000-0000-000028700000}"/>
    <cellStyle name="Обычный 6 3 2 3 2" xfId="28749" xr:uid="{00000000-0005-0000-0000-000029700000}"/>
    <cellStyle name="Обычный 6 3 2 3 2 2" xfId="28750" xr:uid="{00000000-0005-0000-0000-00002A700000}"/>
    <cellStyle name="Обычный 6 3 2 3 2 2 2" xfId="28751" xr:uid="{00000000-0005-0000-0000-00002B700000}"/>
    <cellStyle name="Обычный 6 3 2 3 2 3" xfId="28752" xr:uid="{00000000-0005-0000-0000-00002C700000}"/>
    <cellStyle name="Обычный 6 3 2 3 3" xfId="28753" xr:uid="{00000000-0005-0000-0000-00002D700000}"/>
    <cellStyle name="Обычный 6 3 2 3 3 2" xfId="28754" xr:uid="{00000000-0005-0000-0000-00002E700000}"/>
    <cellStyle name="Обычный 6 3 2 3 3 2 2" xfId="28755" xr:uid="{00000000-0005-0000-0000-00002F700000}"/>
    <cellStyle name="Обычный 6 3 2 3 3 3" xfId="28756" xr:uid="{00000000-0005-0000-0000-000030700000}"/>
    <cellStyle name="Обычный 6 3 2 3 4" xfId="28757" xr:uid="{00000000-0005-0000-0000-000031700000}"/>
    <cellStyle name="Обычный 6 3 2 3 4 2" xfId="28758" xr:uid="{00000000-0005-0000-0000-000032700000}"/>
    <cellStyle name="Обычный 6 3 2 3 5" xfId="28759" xr:uid="{00000000-0005-0000-0000-000033700000}"/>
    <cellStyle name="Обычный 6 3 2 4" xfId="28760" xr:uid="{00000000-0005-0000-0000-000034700000}"/>
    <cellStyle name="Обычный 6 3 2 4 2" xfId="28761" xr:uid="{00000000-0005-0000-0000-000035700000}"/>
    <cellStyle name="Обычный 6 3 2 4 2 2" xfId="28762" xr:uid="{00000000-0005-0000-0000-000036700000}"/>
    <cellStyle name="Обычный 6 3 2 4 2 2 2" xfId="28763" xr:uid="{00000000-0005-0000-0000-000037700000}"/>
    <cellStyle name="Обычный 6 3 2 4 2 3" xfId="28764" xr:uid="{00000000-0005-0000-0000-000038700000}"/>
    <cellStyle name="Обычный 6 3 2 4 3" xfId="28765" xr:uid="{00000000-0005-0000-0000-000039700000}"/>
    <cellStyle name="Обычный 6 3 2 4 3 2" xfId="28766" xr:uid="{00000000-0005-0000-0000-00003A700000}"/>
    <cellStyle name="Обычный 6 3 2 4 4" xfId="28767" xr:uid="{00000000-0005-0000-0000-00003B700000}"/>
    <cellStyle name="Обычный 6 3 2 5" xfId="28768" xr:uid="{00000000-0005-0000-0000-00003C700000}"/>
    <cellStyle name="Обычный 6 3 2 5 2" xfId="28769" xr:uid="{00000000-0005-0000-0000-00003D700000}"/>
    <cellStyle name="Обычный 6 3 2 5 2 2" xfId="28770" xr:uid="{00000000-0005-0000-0000-00003E700000}"/>
    <cellStyle name="Обычный 6 3 2 5 3" xfId="28771" xr:uid="{00000000-0005-0000-0000-00003F700000}"/>
    <cellStyle name="Обычный 6 3 2 6" xfId="28772" xr:uid="{00000000-0005-0000-0000-000040700000}"/>
    <cellStyle name="Обычный 6 3 2 6 2" xfId="28773" xr:uid="{00000000-0005-0000-0000-000041700000}"/>
    <cellStyle name="Обычный 6 3 2 6 2 2" xfId="28774" xr:uid="{00000000-0005-0000-0000-000042700000}"/>
    <cellStyle name="Обычный 6 3 2 6 3" xfId="28775" xr:uid="{00000000-0005-0000-0000-000043700000}"/>
    <cellStyle name="Обычный 6 3 2 7" xfId="28776" xr:uid="{00000000-0005-0000-0000-000044700000}"/>
    <cellStyle name="Обычный 6 3 2 7 2" xfId="28777" xr:uid="{00000000-0005-0000-0000-000045700000}"/>
    <cellStyle name="Обычный 6 3 2 8" xfId="28778" xr:uid="{00000000-0005-0000-0000-000046700000}"/>
    <cellStyle name="Обычный 6 3 3" xfId="28779" xr:uid="{00000000-0005-0000-0000-000047700000}"/>
    <cellStyle name="Обычный 6 3 3 2" xfId="28780" xr:uid="{00000000-0005-0000-0000-000048700000}"/>
    <cellStyle name="Обычный 6 3 3 2 2" xfId="28781" xr:uid="{00000000-0005-0000-0000-000049700000}"/>
    <cellStyle name="Обычный 6 3 3 2 2 2" xfId="28782" xr:uid="{00000000-0005-0000-0000-00004A700000}"/>
    <cellStyle name="Обычный 6 3 3 2 2 2 2" xfId="28783" xr:uid="{00000000-0005-0000-0000-00004B700000}"/>
    <cellStyle name="Обычный 6 3 3 2 2 2 2 2" xfId="28784" xr:uid="{00000000-0005-0000-0000-00004C700000}"/>
    <cellStyle name="Обычный 6 3 3 2 2 2 3" xfId="28785" xr:uid="{00000000-0005-0000-0000-00004D700000}"/>
    <cellStyle name="Обычный 6 3 3 2 2 3" xfId="28786" xr:uid="{00000000-0005-0000-0000-00004E700000}"/>
    <cellStyle name="Обычный 6 3 3 2 2 3 2" xfId="28787" xr:uid="{00000000-0005-0000-0000-00004F700000}"/>
    <cellStyle name="Обычный 6 3 3 2 2 3 2 2" xfId="28788" xr:uid="{00000000-0005-0000-0000-000050700000}"/>
    <cellStyle name="Обычный 6 3 3 2 2 3 3" xfId="28789" xr:uid="{00000000-0005-0000-0000-000051700000}"/>
    <cellStyle name="Обычный 6 3 3 2 2 4" xfId="28790" xr:uid="{00000000-0005-0000-0000-000052700000}"/>
    <cellStyle name="Обычный 6 3 3 2 2 4 2" xfId="28791" xr:uid="{00000000-0005-0000-0000-000053700000}"/>
    <cellStyle name="Обычный 6 3 3 2 2 5" xfId="28792" xr:uid="{00000000-0005-0000-0000-000054700000}"/>
    <cellStyle name="Обычный 6 3 3 2 3" xfId="28793" xr:uid="{00000000-0005-0000-0000-000055700000}"/>
    <cellStyle name="Обычный 6 3 3 2 3 2" xfId="28794" xr:uid="{00000000-0005-0000-0000-000056700000}"/>
    <cellStyle name="Обычный 6 3 3 2 3 2 2" xfId="28795" xr:uid="{00000000-0005-0000-0000-000057700000}"/>
    <cellStyle name="Обычный 6 3 3 2 3 2 2 2" xfId="28796" xr:uid="{00000000-0005-0000-0000-000058700000}"/>
    <cellStyle name="Обычный 6 3 3 2 3 2 3" xfId="28797" xr:uid="{00000000-0005-0000-0000-000059700000}"/>
    <cellStyle name="Обычный 6 3 3 2 3 3" xfId="28798" xr:uid="{00000000-0005-0000-0000-00005A700000}"/>
    <cellStyle name="Обычный 6 3 3 2 3 3 2" xfId="28799" xr:uid="{00000000-0005-0000-0000-00005B700000}"/>
    <cellStyle name="Обычный 6 3 3 2 3 4" xfId="28800" xr:uid="{00000000-0005-0000-0000-00005C700000}"/>
    <cellStyle name="Обычный 6 3 3 2 4" xfId="28801" xr:uid="{00000000-0005-0000-0000-00005D700000}"/>
    <cellStyle name="Обычный 6 3 3 2 4 2" xfId="28802" xr:uid="{00000000-0005-0000-0000-00005E700000}"/>
    <cellStyle name="Обычный 6 3 3 2 4 2 2" xfId="28803" xr:uid="{00000000-0005-0000-0000-00005F700000}"/>
    <cellStyle name="Обычный 6 3 3 2 4 3" xfId="28804" xr:uid="{00000000-0005-0000-0000-000060700000}"/>
    <cellStyle name="Обычный 6 3 3 2 5" xfId="28805" xr:uid="{00000000-0005-0000-0000-000061700000}"/>
    <cellStyle name="Обычный 6 3 3 2 5 2" xfId="28806" xr:uid="{00000000-0005-0000-0000-000062700000}"/>
    <cellStyle name="Обычный 6 3 3 2 5 2 2" xfId="28807" xr:uid="{00000000-0005-0000-0000-000063700000}"/>
    <cellStyle name="Обычный 6 3 3 2 5 3" xfId="28808" xr:uid="{00000000-0005-0000-0000-000064700000}"/>
    <cellStyle name="Обычный 6 3 3 2 6" xfId="28809" xr:uid="{00000000-0005-0000-0000-000065700000}"/>
    <cellStyle name="Обычный 6 3 3 2 6 2" xfId="28810" xr:uid="{00000000-0005-0000-0000-000066700000}"/>
    <cellStyle name="Обычный 6 3 3 2 7" xfId="28811" xr:uid="{00000000-0005-0000-0000-000067700000}"/>
    <cellStyle name="Обычный 6 3 3 3" xfId="28812" xr:uid="{00000000-0005-0000-0000-000068700000}"/>
    <cellStyle name="Обычный 6 3 3 3 2" xfId="28813" xr:uid="{00000000-0005-0000-0000-000069700000}"/>
    <cellStyle name="Обычный 6 3 3 3 2 2" xfId="28814" xr:uid="{00000000-0005-0000-0000-00006A700000}"/>
    <cellStyle name="Обычный 6 3 3 3 2 2 2" xfId="28815" xr:uid="{00000000-0005-0000-0000-00006B700000}"/>
    <cellStyle name="Обычный 6 3 3 3 2 3" xfId="28816" xr:uid="{00000000-0005-0000-0000-00006C700000}"/>
    <cellStyle name="Обычный 6 3 3 3 3" xfId="28817" xr:uid="{00000000-0005-0000-0000-00006D700000}"/>
    <cellStyle name="Обычный 6 3 3 3 3 2" xfId="28818" xr:uid="{00000000-0005-0000-0000-00006E700000}"/>
    <cellStyle name="Обычный 6 3 3 3 3 2 2" xfId="28819" xr:uid="{00000000-0005-0000-0000-00006F700000}"/>
    <cellStyle name="Обычный 6 3 3 3 3 3" xfId="28820" xr:uid="{00000000-0005-0000-0000-000070700000}"/>
    <cellStyle name="Обычный 6 3 3 3 4" xfId="28821" xr:uid="{00000000-0005-0000-0000-000071700000}"/>
    <cellStyle name="Обычный 6 3 3 3 4 2" xfId="28822" xr:uid="{00000000-0005-0000-0000-000072700000}"/>
    <cellStyle name="Обычный 6 3 3 3 5" xfId="28823" xr:uid="{00000000-0005-0000-0000-000073700000}"/>
    <cellStyle name="Обычный 6 3 3 4" xfId="28824" xr:uid="{00000000-0005-0000-0000-000074700000}"/>
    <cellStyle name="Обычный 6 3 3 4 2" xfId="28825" xr:uid="{00000000-0005-0000-0000-000075700000}"/>
    <cellStyle name="Обычный 6 3 3 4 2 2" xfId="28826" xr:uid="{00000000-0005-0000-0000-000076700000}"/>
    <cellStyle name="Обычный 6 3 3 4 2 2 2" xfId="28827" xr:uid="{00000000-0005-0000-0000-000077700000}"/>
    <cellStyle name="Обычный 6 3 3 4 2 3" xfId="28828" xr:uid="{00000000-0005-0000-0000-000078700000}"/>
    <cellStyle name="Обычный 6 3 3 4 3" xfId="28829" xr:uid="{00000000-0005-0000-0000-000079700000}"/>
    <cellStyle name="Обычный 6 3 3 4 3 2" xfId="28830" xr:uid="{00000000-0005-0000-0000-00007A700000}"/>
    <cellStyle name="Обычный 6 3 3 4 4" xfId="28831" xr:uid="{00000000-0005-0000-0000-00007B700000}"/>
    <cellStyle name="Обычный 6 3 3 5" xfId="28832" xr:uid="{00000000-0005-0000-0000-00007C700000}"/>
    <cellStyle name="Обычный 6 3 3 5 2" xfId="28833" xr:uid="{00000000-0005-0000-0000-00007D700000}"/>
    <cellStyle name="Обычный 6 3 3 5 2 2" xfId="28834" xr:uid="{00000000-0005-0000-0000-00007E700000}"/>
    <cellStyle name="Обычный 6 3 3 5 3" xfId="28835" xr:uid="{00000000-0005-0000-0000-00007F700000}"/>
    <cellStyle name="Обычный 6 3 3 6" xfId="28836" xr:uid="{00000000-0005-0000-0000-000080700000}"/>
    <cellStyle name="Обычный 6 3 3 6 2" xfId="28837" xr:uid="{00000000-0005-0000-0000-000081700000}"/>
    <cellStyle name="Обычный 6 3 3 6 2 2" xfId="28838" xr:uid="{00000000-0005-0000-0000-000082700000}"/>
    <cellStyle name="Обычный 6 3 3 6 3" xfId="28839" xr:uid="{00000000-0005-0000-0000-000083700000}"/>
    <cellStyle name="Обычный 6 3 3 7" xfId="28840" xr:uid="{00000000-0005-0000-0000-000084700000}"/>
    <cellStyle name="Обычный 6 3 3 7 2" xfId="28841" xr:uid="{00000000-0005-0000-0000-000085700000}"/>
    <cellStyle name="Обычный 6 3 3 8" xfId="28842" xr:uid="{00000000-0005-0000-0000-000086700000}"/>
    <cellStyle name="Обычный 6 3 4" xfId="28843" xr:uid="{00000000-0005-0000-0000-000087700000}"/>
    <cellStyle name="Обычный 6 3 4 2" xfId="28844" xr:uid="{00000000-0005-0000-0000-000088700000}"/>
    <cellStyle name="Обычный 6 3 4 2 2" xfId="28845" xr:uid="{00000000-0005-0000-0000-000089700000}"/>
    <cellStyle name="Обычный 6 3 4 2 3" xfId="28846" xr:uid="{00000000-0005-0000-0000-00008A700000}"/>
    <cellStyle name="Обычный 6 3 4 2 3 2" xfId="28847" xr:uid="{00000000-0005-0000-0000-00008B700000}"/>
    <cellStyle name="Обычный 6 3 4 2 3 2 2" xfId="28848" xr:uid="{00000000-0005-0000-0000-00008C700000}"/>
    <cellStyle name="Обычный 6 3 4 2 3 3" xfId="28849" xr:uid="{00000000-0005-0000-0000-00008D700000}"/>
    <cellStyle name="Обычный 6 3 4 2 4" xfId="28850" xr:uid="{00000000-0005-0000-0000-00008E700000}"/>
    <cellStyle name="Обычный 6 3 4 2 4 2" xfId="28851" xr:uid="{00000000-0005-0000-0000-00008F700000}"/>
    <cellStyle name="Обычный 6 3 4 2 5" xfId="28852" xr:uid="{00000000-0005-0000-0000-000090700000}"/>
    <cellStyle name="Обычный 6 3 4 3" xfId="28853" xr:uid="{00000000-0005-0000-0000-000091700000}"/>
    <cellStyle name="Обычный 6 3 4 3 2" xfId="28854" xr:uid="{00000000-0005-0000-0000-000092700000}"/>
    <cellStyle name="Обычный 6 3 4 3 2 2" xfId="28855" xr:uid="{00000000-0005-0000-0000-000093700000}"/>
    <cellStyle name="Обычный 6 3 4 3 2 2 2" xfId="28856" xr:uid="{00000000-0005-0000-0000-000094700000}"/>
    <cellStyle name="Обычный 6 3 4 3 2 3" xfId="28857" xr:uid="{00000000-0005-0000-0000-000095700000}"/>
    <cellStyle name="Обычный 6 3 4 3 3" xfId="28858" xr:uid="{00000000-0005-0000-0000-000096700000}"/>
    <cellStyle name="Обычный 6 3 4 3 3 2" xfId="28859" xr:uid="{00000000-0005-0000-0000-000097700000}"/>
    <cellStyle name="Обычный 6 3 4 3 4" xfId="28860" xr:uid="{00000000-0005-0000-0000-000098700000}"/>
    <cellStyle name="Обычный 6 3 4 4" xfId="28861" xr:uid="{00000000-0005-0000-0000-000099700000}"/>
    <cellStyle name="Обычный 6 3 4 4 2" xfId="28862" xr:uid="{00000000-0005-0000-0000-00009A700000}"/>
    <cellStyle name="Обычный 6 3 4 4 2 2" xfId="28863" xr:uid="{00000000-0005-0000-0000-00009B700000}"/>
    <cellStyle name="Обычный 6 3 4 4 3" xfId="28864" xr:uid="{00000000-0005-0000-0000-00009C700000}"/>
    <cellStyle name="Обычный 6 3 4 5" xfId="28865" xr:uid="{00000000-0005-0000-0000-00009D700000}"/>
    <cellStyle name="Обычный 6 3 4 5 2" xfId="28866" xr:uid="{00000000-0005-0000-0000-00009E700000}"/>
    <cellStyle name="Обычный 6 3 4 5 2 2" xfId="28867" xr:uid="{00000000-0005-0000-0000-00009F700000}"/>
    <cellStyle name="Обычный 6 3 4 5 3" xfId="28868" xr:uid="{00000000-0005-0000-0000-0000A0700000}"/>
    <cellStyle name="Обычный 6 3 4 6" xfId="28869" xr:uid="{00000000-0005-0000-0000-0000A1700000}"/>
    <cellStyle name="Обычный 6 3 4 6 2" xfId="28870" xr:uid="{00000000-0005-0000-0000-0000A2700000}"/>
    <cellStyle name="Обычный 6 3 4 7" xfId="28871" xr:uid="{00000000-0005-0000-0000-0000A3700000}"/>
    <cellStyle name="Обычный 6 3 5" xfId="28872" xr:uid="{00000000-0005-0000-0000-0000A4700000}"/>
    <cellStyle name="Обычный 6 3 5 2" xfId="28873" xr:uid="{00000000-0005-0000-0000-0000A5700000}"/>
    <cellStyle name="Обычный 6 3 5 2 2" xfId="28874" xr:uid="{00000000-0005-0000-0000-0000A6700000}"/>
    <cellStyle name="Обычный 6 3 5 2 2 2" xfId="28875" xr:uid="{00000000-0005-0000-0000-0000A7700000}"/>
    <cellStyle name="Обычный 6 3 5 2 2 2 2" xfId="28876" xr:uid="{00000000-0005-0000-0000-0000A8700000}"/>
    <cellStyle name="Обычный 6 3 5 2 2 3" xfId="28877" xr:uid="{00000000-0005-0000-0000-0000A9700000}"/>
    <cellStyle name="Обычный 6 3 5 2 3" xfId="28878" xr:uid="{00000000-0005-0000-0000-0000AA700000}"/>
    <cellStyle name="Обычный 6 3 5 2 3 2" xfId="28879" xr:uid="{00000000-0005-0000-0000-0000AB700000}"/>
    <cellStyle name="Обычный 6 3 5 2 3 2 2" xfId="28880" xr:uid="{00000000-0005-0000-0000-0000AC700000}"/>
    <cellStyle name="Обычный 6 3 5 2 3 3" xfId="28881" xr:uid="{00000000-0005-0000-0000-0000AD700000}"/>
    <cellStyle name="Обычный 6 3 5 2 4" xfId="28882" xr:uid="{00000000-0005-0000-0000-0000AE700000}"/>
    <cellStyle name="Обычный 6 3 5 2 4 2" xfId="28883" xr:uid="{00000000-0005-0000-0000-0000AF700000}"/>
    <cellStyle name="Обычный 6 3 5 2 5" xfId="28884" xr:uid="{00000000-0005-0000-0000-0000B0700000}"/>
    <cellStyle name="Обычный 6 3 5 3" xfId="28885" xr:uid="{00000000-0005-0000-0000-0000B1700000}"/>
    <cellStyle name="Обычный 6 3 5 3 2" xfId="28886" xr:uid="{00000000-0005-0000-0000-0000B2700000}"/>
    <cellStyle name="Обычный 6 3 5 3 2 2" xfId="28887" xr:uid="{00000000-0005-0000-0000-0000B3700000}"/>
    <cellStyle name="Обычный 6 3 5 3 2 2 2" xfId="28888" xr:uid="{00000000-0005-0000-0000-0000B4700000}"/>
    <cellStyle name="Обычный 6 3 5 3 2 3" xfId="28889" xr:uid="{00000000-0005-0000-0000-0000B5700000}"/>
    <cellStyle name="Обычный 6 3 5 3 3" xfId="28890" xr:uid="{00000000-0005-0000-0000-0000B6700000}"/>
    <cellStyle name="Обычный 6 3 5 3 3 2" xfId="28891" xr:uid="{00000000-0005-0000-0000-0000B7700000}"/>
    <cellStyle name="Обычный 6 3 5 3 4" xfId="28892" xr:uid="{00000000-0005-0000-0000-0000B8700000}"/>
    <cellStyle name="Обычный 6 3 5 4" xfId="28893" xr:uid="{00000000-0005-0000-0000-0000B9700000}"/>
    <cellStyle name="Обычный 6 3 5 4 2" xfId="28894" xr:uid="{00000000-0005-0000-0000-0000BA700000}"/>
    <cellStyle name="Обычный 6 3 5 4 2 2" xfId="28895" xr:uid="{00000000-0005-0000-0000-0000BB700000}"/>
    <cellStyle name="Обычный 6 3 5 4 3" xfId="28896" xr:uid="{00000000-0005-0000-0000-0000BC700000}"/>
    <cellStyle name="Обычный 6 3 5 5" xfId="28897" xr:uid="{00000000-0005-0000-0000-0000BD700000}"/>
    <cellStyle name="Обычный 6 3 5 5 2" xfId="28898" xr:uid="{00000000-0005-0000-0000-0000BE700000}"/>
    <cellStyle name="Обычный 6 3 5 5 2 2" xfId="28899" xr:uid="{00000000-0005-0000-0000-0000BF700000}"/>
    <cellStyle name="Обычный 6 3 5 5 3" xfId="28900" xr:uid="{00000000-0005-0000-0000-0000C0700000}"/>
    <cellStyle name="Обычный 6 3 5 6" xfId="28901" xr:uid="{00000000-0005-0000-0000-0000C1700000}"/>
    <cellStyle name="Обычный 6 3 5 6 2" xfId="28902" xr:uid="{00000000-0005-0000-0000-0000C2700000}"/>
    <cellStyle name="Обычный 6 3 5 7" xfId="28903" xr:uid="{00000000-0005-0000-0000-0000C3700000}"/>
    <cellStyle name="Обычный 6 3 6" xfId="28904" xr:uid="{00000000-0005-0000-0000-0000C4700000}"/>
    <cellStyle name="Обычный 6 3 6 2" xfId="28905" xr:uid="{00000000-0005-0000-0000-0000C5700000}"/>
    <cellStyle name="Обычный 6 3 6 2 2" xfId="28906" xr:uid="{00000000-0005-0000-0000-0000C6700000}"/>
    <cellStyle name="Обычный 6 3 6 2 2 2" xfId="28907" xr:uid="{00000000-0005-0000-0000-0000C7700000}"/>
    <cellStyle name="Обычный 6 3 6 2 3" xfId="28908" xr:uid="{00000000-0005-0000-0000-0000C8700000}"/>
    <cellStyle name="Обычный 6 3 6 3" xfId="28909" xr:uid="{00000000-0005-0000-0000-0000C9700000}"/>
    <cellStyle name="Обычный 6 3 6 3 2" xfId="28910" xr:uid="{00000000-0005-0000-0000-0000CA700000}"/>
    <cellStyle name="Обычный 6 3 6 3 2 2" xfId="28911" xr:uid="{00000000-0005-0000-0000-0000CB700000}"/>
    <cellStyle name="Обычный 6 3 6 3 3" xfId="28912" xr:uid="{00000000-0005-0000-0000-0000CC700000}"/>
    <cellStyle name="Обычный 6 3 6 4" xfId="28913" xr:uid="{00000000-0005-0000-0000-0000CD700000}"/>
    <cellStyle name="Обычный 6 3 6 4 2" xfId="28914" xr:uid="{00000000-0005-0000-0000-0000CE700000}"/>
    <cellStyle name="Обычный 6 3 6 5" xfId="28915" xr:uid="{00000000-0005-0000-0000-0000CF700000}"/>
    <cellStyle name="Обычный 6 3 7" xfId="28916" xr:uid="{00000000-0005-0000-0000-0000D0700000}"/>
    <cellStyle name="Обычный 6 3 7 2" xfId="28917" xr:uid="{00000000-0005-0000-0000-0000D1700000}"/>
    <cellStyle name="Обычный 6 3 7 2 2" xfId="28918" xr:uid="{00000000-0005-0000-0000-0000D2700000}"/>
    <cellStyle name="Обычный 6 3 7 2 2 2" xfId="28919" xr:uid="{00000000-0005-0000-0000-0000D3700000}"/>
    <cellStyle name="Обычный 6 3 7 2 3" xfId="28920" xr:uid="{00000000-0005-0000-0000-0000D4700000}"/>
    <cellStyle name="Обычный 6 3 7 3" xfId="28921" xr:uid="{00000000-0005-0000-0000-0000D5700000}"/>
    <cellStyle name="Обычный 6 3 7 3 2" xfId="28922" xr:uid="{00000000-0005-0000-0000-0000D6700000}"/>
    <cellStyle name="Обычный 6 3 7 4" xfId="28923" xr:uid="{00000000-0005-0000-0000-0000D7700000}"/>
    <cellStyle name="Обычный 6 3 8" xfId="28924" xr:uid="{00000000-0005-0000-0000-0000D8700000}"/>
    <cellStyle name="Обычный 6 3 8 2" xfId="28925" xr:uid="{00000000-0005-0000-0000-0000D9700000}"/>
    <cellStyle name="Обычный 6 3 8 2 2" xfId="28926" xr:uid="{00000000-0005-0000-0000-0000DA700000}"/>
    <cellStyle name="Обычный 6 3 8 3" xfId="28927" xr:uid="{00000000-0005-0000-0000-0000DB700000}"/>
    <cellStyle name="Обычный 6 3 9" xfId="28928" xr:uid="{00000000-0005-0000-0000-0000DC700000}"/>
    <cellStyle name="Обычный 6 3 9 2" xfId="28929" xr:uid="{00000000-0005-0000-0000-0000DD700000}"/>
    <cellStyle name="Обычный 6 3 9 2 2" xfId="28930" xr:uid="{00000000-0005-0000-0000-0000DE700000}"/>
    <cellStyle name="Обычный 6 3 9 3" xfId="28931" xr:uid="{00000000-0005-0000-0000-0000DF700000}"/>
    <cellStyle name="Обычный 6 4" xfId="28932" xr:uid="{00000000-0005-0000-0000-0000E0700000}"/>
    <cellStyle name="Обычный 6 4 2" xfId="28933" xr:uid="{00000000-0005-0000-0000-0000E1700000}"/>
    <cellStyle name="Обычный 6 4 2 2" xfId="28934" xr:uid="{00000000-0005-0000-0000-0000E2700000}"/>
    <cellStyle name="Обычный 6 4 2 2 2" xfId="28935" xr:uid="{00000000-0005-0000-0000-0000E3700000}"/>
    <cellStyle name="Обычный 6 4 2 2 2 2" xfId="28936" xr:uid="{00000000-0005-0000-0000-0000E4700000}"/>
    <cellStyle name="Обычный 6 4 2 2 2 2 2" xfId="28937" xr:uid="{00000000-0005-0000-0000-0000E5700000}"/>
    <cellStyle name="Обычный 6 4 2 2 2 3" xfId="28938" xr:uid="{00000000-0005-0000-0000-0000E6700000}"/>
    <cellStyle name="Обычный 6 4 2 2 3" xfId="28939" xr:uid="{00000000-0005-0000-0000-0000E7700000}"/>
    <cellStyle name="Обычный 6 4 2 2 3 2" xfId="28940" xr:uid="{00000000-0005-0000-0000-0000E8700000}"/>
    <cellStyle name="Обычный 6 4 2 2 3 2 2" xfId="28941" xr:uid="{00000000-0005-0000-0000-0000E9700000}"/>
    <cellStyle name="Обычный 6 4 2 2 3 3" xfId="28942" xr:uid="{00000000-0005-0000-0000-0000EA700000}"/>
    <cellStyle name="Обычный 6 4 2 2 4" xfId="28943" xr:uid="{00000000-0005-0000-0000-0000EB700000}"/>
    <cellStyle name="Обычный 6 4 2 2 4 2" xfId="28944" xr:uid="{00000000-0005-0000-0000-0000EC700000}"/>
    <cellStyle name="Обычный 6 4 2 2 5" xfId="28945" xr:uid="{00000000-0005-0000-0000-0000ED700000}"/>
    <cellStyle name="Обычный 6 4 2 3" xfId="28946" xr:uid="{00000000-0005-0000-0000-0000EE700000}"/>
    <cellStyle name="Обычный 6 4 2 3 2" xfId="28947" xr:uid="{00000000-0005-0000-0000-0000EF700000}"/>
    <cellStyle name="Обычный 6 4 2 3 2 2" xfId="28948" xr:uid="{00000000-0005-0000-0000-0000F0700000}"/>
    <cellStyle name="Обычный 6 4 2 3 2 2 2" xfId="28949" xr:uid="{00000000-0005-0000-0000-0000F1700000}"/>
    <cellStyle name="Обычный 6 4 2 3 2 3" xfId="28950" xr:uid="{00000000-0005-0000-0000-0000F2700000}"/>
    <cellStyle name="Обычный 6 4 2 3 3" xfId="28951" xr:uid="{00000000-0005-0000-0000-0000F3700000}"/>
    <cellStyle name="Обычный 6 4 2 3 3 2" xfId="28952" xr:uid="{00000000-0005-0000-0000-0000F4700000}"/>
    <cellStyle name="Обычный 6 4 2 3 4" xfId="28953" xr:uid="{00000000-0005-0000-0000-0000F5700000}"/>
    <cellStyle name="Обычный 6 4 2 4" xfId="28954" xr:uid="{00000000-0005-0000-0000-0000F6700000}"/>
    <cellStyle name="Обычный 6 4 2 4 2" xfId="28955" xr:uid="{00000000-0005-0000-0000-0000F7700000}"/>
    <cellStyle name="Обычный 6 4 2 4 2 2" xfId="28956" xr:uid="{00000000-0005-0000-0000-0000F8700000}"/>
    <cellStyle name="Обычный 6 4 2 4 3" xfId="28957" xr:uid="{00000000-0005-0000-0000-0000F9700000}"/>
    <cellStyle name="Обычный 6 4 2 5" xfId="28958" xr:uid="{00000000-0005-0000-0000-0000FA700000}"/>
    <cellStyle name="Обычный 6 4 2 5 2" xfId="28959" xr:uid="{00000000-0005-0000-0000-0000FB700000}"/>
    <cellStyle name="Обычный 6 4 2 5 2 2" xfId="28960" xr:uid="{00000000-0005-0000-0000-0000FC700000}"/>
    <cellStyle name="Обычный 6 4 2 5 3" xfId="28961" xr:uid="{00000000-0005-0000-0000-0000FD700000}"/>
    <cellStyle name="Обычный 6 4 2 6" xfId="28962" xr:uid="{00000000-0005-0000-0000-0000FE700000}"/>
    <cellStyle name="Обычный 6 4 2 6 2" xfId="28963" xr:uid="{00000000-0005-0000-0000-0000FF700000}"/>
    <cellStyle name="Обычный 6 4 2 7" xfId="28964" xr:uid="{00000000-0005-0000-0000-000000710000}"/>
    <cellStyle name="Обычный 6 4 3" xfId="28965" xr:uid="{00000000-0005-0000-0000-000001710000}"/>
    <cellStyle name="Обычный 6 4 3 2" xfId="28966" xr:uid="{00000000-0005-0000-0000-000002710000}"/>
    <cellStyle name="Обычный 6 4 3 2 2" xfId="28967" xr:uid="{00000000-0005-0000-0000-000003710000}"/>
    <cellStyle name="Обычный 6 4 3 2 2 2" xfId="28968" xr:uid="{00000000-0005-0000-0000-000004710000}"/>
    <cellStyle name="Обычный 6 4 3 2 3" xfId="28969" xr:uid="{00000000-0005-0000-0000-000005710000}"/>
    <cellStyle name="Обычный 6 4 3 3" xfId="28970" xr:uid="{00000000-0005-0000-0000-000006710000}"/>
    <cellStyle name="Обычный 6 4 3 3 2" xfId="28971" xr:uid="{00000000-0005-0000-0000-000007710000}"/>
    <cellStyle name="Обычный 6 4 3 3 2 2" xfId="28972" xr:uid="{00000000-0005-0000-0000-000008710000}"/>
    <cellStyle name="Обычный 6 4 3 3 3" xfId="28973" xr:uid="{00000000-0005-0000-0000-000009710000}"/>
    <cellStyle name="Обычный 6 4 3 4" xfId="28974" xr:uid="{00000000-0005-0000-0000-00000A710000}"/>
    <cellStyle name="Обычный 6 4 3 4 2" xfId="28975" xr:uid="{00000000-0005-0000-0000-00000B710000}"/>
    <cellStyle name="Обычный 6 4 3 5" xfId="28976" xr:uid="{00000000-0005-0000-0000-00000C710000}"/>
    <cellStyle name="Обычный 6 4 4" xfId="28977" xr:uid="{00000000-0005-0000-0000-00000D710000}"/>
    <cellStyle name="Обычный 6 4 4 2" xfId="28978" xr:uid="{00000000-0005-0000-0000-00000E710000}"/>
    <cellStyle name="Обычный 6 4 4 2 2" xfId="28979" xr:uid="{00000000-0005-0000-0000-00000F710000}"/>
    <cellStyle name="Обычный 6 4 4 2 2 2" xfId="28980" xr:uid="{00000000-0005-0000-0000-000010710000}"/>
    <cellStyle name="Обычный 6 4 4 2 3" xfId="28981" xr:uid="{00000000-0005-0000-0000-000011710000}"/>
    <cellStyle name="Обычный 6 4 4 3" xfId="28982" xr:uid="{00000000-0005-0000-0000-000012710000}"/>
    <cellStyle name="Обычный 6 4 4 3 2" xfId="28983" xr:uid="{00000000-0005-0000-0000-000013710000}"/>
    <cellStyle name="Обычный 6 4 4 4" xfId="28984" xr:uid="{00000000-0005-0000-0000-000014710000}"/>
    <cellStyle name="Обычный 6 4 5" xfId="28985" xr:uid="{00000000-0005-0000-0000-000015710000}"/>
    <cellStyle name="Обычный 6 4 5 2" xfId="28986" xr:uid="{00000000-0005-0000-0000-000016710000}"/>
    <cellStyle name="Обычный 6 4 5 2 2" xfId="28987" xr:uid="{00000000-0005-0000-0000-000017710000}"/>
    <cellStyle name="Обычный 6 4 5 3" xfId="28988" xr:uid="{00000000-0005-0000-0000-000018710000}"/>
    <cellStyle name="Обычный 6 4 6" xfId="28989" xr:uid="{00000000-0005-0000-0000-000019710000}"/>
    <cellStyle name="Обычный 6 4 6 2" xfId="28990" xr:uid="{00000000-0005-0000-0000-00001A710000}"/>
    <cellStyle name="Обычный 6 4 6 2 2" xfId="28991" xr:uid="{00000000-0005-0000-0000-00001B710000}"/>
    <cellStyle name="Обычный 6 4 6 3" xfId="28992" xr:uid="{00000000-0005-0000-0000-00001C710000}"/>
    <cellStyle name="Обычный 6 4 7" xfId="28993" xr:uid="{00000000-0005-0000-0000-00001D710000}"/>
    <cellStyle name="Обычный 6 4 8" xfId="28994" xr:uid="{00000000-0005-0000-0000-00001E710000}"/>
    <cellStyle name="Обычный 6 4 8 2" xfId="28995" xr:uid="{00000000-0005-0000-0000-00001F710000}"/>
    <cellStyle name="Обычный 6 4 9" xfId="28996" xr:uid="{00000000-0005-0000-0000-000020710000}"/>
    <cellStyle name="Обычный 6 5" xfId="28997" xr:uid="{00000000-0005-0000-0000-000021710000}"/>
    <cellStyle name="Обычный 6 5 2" xfId="28998" xr:uid="{00000000-0005-0000-0000-000022710000}"/>
    <cellStyle name="Обычный 6 5 2 2" xfId="28999" xr:uid="{00000000-0005-0000-0000-000023710000}"/>
    <cellStyle name="Обычный 6 5 2 2 2" xfId="29000" xr:uid="{00000000-0005-0000-0000-000024710000}"/>
    <cellStyle name="Обычный 6 5 2 2 2 2" xfId="29001" xr:uid="{00000000-0005-0000-0000-000025710000}"/>
    <cellStyle name="Обычный 6 5 2 2 2 2 2" xfId="29002" xr:uid="{00000000-0005-0000-0000-000026710000}"/>
    <cellStyle name="Обычный 6 5 2 2 2 3" xfId="29003" xr:uid="{00000000-0005-0000-0000-000027710000}"/>
    <cellStyle name="Обычный 6 5 2 2 3" xfId="29004" xr:uid="{00000000-0005-0000-0000-000028710000}"/>
    <cellStyle name="Обычный 6 5 2 2 3 2" xfId="29005" xr:uid="{00000000-0005-0000-0000-000029710000}"/>
    <cellStyle name="Обычный 6 5 2 2 3 2 2" xfId="29006" xr:uid="{00000000-0005-0000-0000-00002A710000}"/>
    <cellStyle name="Обычный 6 5 2 2 3 3" xfId="29007" xr:uid="{00000000-0005-0000-0000-00002B710000}"/>
    <cellStyle name="Обычный 6 5 2 2 4" xfId="29008" xr:uid="{00000000-0005-0000-0000-00002C710000}"/>
    <cellStyle name="Обычный 6 5 2 2 4 2" xfId="29009" xr:uid="{00000000-0005-0000-0000-00002D710000}"/>
    <cellStyle name="Обычный 6 5 2 2 5" xfId="29010" xr:uid="{00000000-0005-0000-0000-00002E710000}"/>
    <cellStyle name="Обычный 6 5 2 3" xfId="29011" xr:uid="{00000000-0005-0000-0000-00002F710000}"/>
    <cellStyle name="Обычный 6 5 2 3 2" xfId="29012" xr:uid="{00000000-0005-0000-0000-000030710000}"/>
    <cellStyle name="Обычный 6 5 2 3 2 2" xfId="29013" xr:uid="{00000000-0005-0000-0000-000031710000}"/>
    <cellStyle name="Обычный 6 5 2 3 2 2 2" xfId="29014" xr:uid="{00000000-0005-0000-0000-000032710000}"/>
    <cellStyle name="Обычный 6 5 2 3 2 3" xfId="29015" xr:uid="{00000000-0005-0000-0000-000033710000}"/>
    <cellStyle name="Обычный 6 5 2 3 3" xfId="29016" xr:uid="{00000000-0005-0000-0000-000034710000}"/>
    <cellStyle name="Обычный 6 5 2 3 3 2" xfId="29017" xr:uid="{00000000-0005-0000-0000-000035710000}"/>
    <cellStyle name="Обычный 6 5 2 3 4" xfId="29018" xr:uid="{00000000-0005-0000-0000-000036710000}"/>
    <cellStyle name="Обычный 6 5 2 4" xfId="29019" xr:uid="{00000000-0005-0000-0000-000037710000}"/>
    <cellStyle name="Обычный 6 5 2 4 2" xfId="29020" xr:uid="{00000000-0005-0000-0000-000038710000}"/>
    <cellStyle name="Обычный 6 5 2 4 2 2" xfId="29021" xr:uid="{00000000-0005-0000-0000-000039710000}"/>
    <cellStyle name="Обычный 6 5 2 4 3" xfId="29022" xr:uid="{00000000-0005-0000-0000-00003A710000}"/>
    <cellStyle name="Обычный 6 5 2 5" xfId="29023" xr:uid="{00000000-0005-0000-0000-00003B710000}"/>
    <cellStyle name="Обычный 6 5 2 5 2" xfId="29024" xr:uid="{00000000-0005-0000-0000-00003C710000}"/>
    <cellStyle name="Обычный 6 5 2 5 2 2" xfId="29025" xr:uid="{00000000-0005-0000-0000-00003D710000}"/>
    <cellStyle name="Обычный 6 5 2 5 3" xfId="29026" xr:uid="{00000000-0005-0000-0000-00003E710000}"/>
    <cellStyle name="Обычный 6 5 2 6" xfId="29027" xr:uid="{00000000-0005-0000-0000-00003F710000}"/>
    <cellStyle name="Обычный 6 5 2 6 2" xfId="29028" xr:uid="{00000000-0005-0000-0000-000040710000}"/>
    <cellStyle name="Обычный 6 5 2 7" xfId="29029" xr:uid="{00000000-0005-0000-0000-000041710000}"/>
    <cellStyle name="Обычный 6 5 3" xfId="29030" xr:uid="{00000000-0005-0000-0000-000042710000}"/>
    <cellStyle name="Обычный 6 5 3 2" xfId="29031" xr:uid="{00000000-0005-0000-0000-000043710000}"/>
    <cellStyle name="Обычный 6 5 3 2 2" xfId="29032" xr:uid="{00000000-0005-0000-0000-000044710000}"/>
    <cellStyle name="Обычный 6 5 3 2 2 2" xfId="29033" xr:uid="{00000000-0005-0000-0000-000045710000}"/>
    <cellStyle name="Обычный 6 5 3 2 3" xfId="29034" xr:uid="{00000000-0005-0000-0000-000046710000}"/>
    <cellStyle name="Обычный 6 5 3 3" xfId="29035" xr:uid="{00000000-0005-0000-0000-000047710000}"/>
    <cellStyle name="Обычный 6 5 3 3 2" xfId="29036" xr:uid="{00000000-0005-0000-0000-000048710000}"/>
    <cellStyle name="Обычный 6 5 3 3 2 2" xfId="29037" xr:uid="{00000000-0005-0000-0000-000049710000}"/>
    <cellStyle name="Обычный 6 5 3 3 3" xfId="29038" xr:uid="{00000000-0005-0000-0000-00004A710000}"/>
    <cellStyle name="Обычный 6 5 3 4" xfId="29039" xr:uid="{00000000-0005-0000-0000-00004B710000}"/>
    <cellStyle name="Обычный 6 5 3 4 2" xfId="29040" xr:uid="{00000000-0005-0000-0000-00004C710000}"/>
    <cellStyle name="Обычный 6 5 3 5" xfId="29041" xr:uid="{00000000-0005-0000-0000-00004D710000}"/>
    <cellStyle name="Обычный 6 5 4" xfId="29042" xr:uid="{00000000-0005-0000-0000-00004E710000}"/>
    <cellStyle name="Обычный 6 5 4 2" xfId="29043" xr:uid="{00000000-0005-0000-0000-00004F710000}"/>
    <cellStyle name="Обычный 6 5 4 2 2" xfId="29044" xr:uid="{00000000-0005-0000-0000-000050710000}"/>
    <cellStyle name="Обычный 6 5 4 2 2 2" xfId="29045" xr:uid="{00000000-0005-0000-0000-000051710000}"/>
    <cellStyle name="Обычный 6 5 4 2 3" xfId="29046" xr:uid="{00000000-0005-0000-0000-000052710000}"/>
    <cellStyle name="Обычный 6 5 4 3" xfId="29047" xr:uid="{00000000-0005-0000-0000-000053710000}"/>
    <cellStyle name="Обычный 6 5 4 3 2" xfId="29048" xr:uid="{00000000-0005-0000-0000-000054710000}"/>
    <cellStyle name="Обычный 6 5 4 4" xfId="29049" xr:uid="{00000000-0005-0000-0000-000055710000}"/>
    <cellStyle name="Обычный 6 5 5" xfId="29050" xr:uid="{00000000-0005-0000-0000-000056710000}"/>
    <cellStyle name="Обычный 6 5 5 2" xfId="29051" xr:uid="{00000000-0005-0000-0000-000057710000}"/>
    <cellStyle name="Обычный 6 5 5 2 2" xfId="29052" xr:uid="{00000000-0005-0000-0000-000058710000}"/>
    <cellStyle name="Обычный 6 5 5 3" xfId="29053" xr:uid="{00000000-0005-0000-0000-000059710000}"/>
    <cellStyle name="Обычный 6 5 6" xfId="29054" xr:uid="{00000000-0005-0000-0000-00005A710000}"/>
    <cellStyle name="Обычный 6 5 6 2" xfId="29055" xr:uid="{00000000-0005-0000-0000-00005B710000}"/>
    <cellStyle name="Обычный 6 5 6 2 2" xfId="29056" xr:uid="{00000000-0005-0000-0000-00005C710000}"/>
    <cellStyle name="Обычный 6 5 6 3" xfId="29057" xr:uid="{00000000-0005-0000-0000-00005D710000}"/>
    <cellStyle name="Обычный 6 5 7" xfId="29058" xr:uid="{00000000-0005-0000-0000-00005E710000}"/>
    <cellStyle name="Обычный 6 5 7 2" xfId="29059" xr:uid="{00000000-0005-0000-0000-00005F710000}"/>
    <cellStyle name="Обычный 6 5 8" xfId="29060" xr:uid="{00000000-0005-0000-0000-000060710000}"/>
    <cellStyle name="Обычный 6 6" xfId="29061" xr:uid="{00000000-0005-0000-0000-000061710000}"/>
    <cellStyle name="Обычный 6 6 2" xfId="29062" xr:uid="{00000000-0005-0000-0000-000062710000}"/>
    <cellStyle name="Обычный 6 6 2 2" xfId="29063" xr:uid="{00000000-0005-0000-0000-000063710000}"/>
    <cellStyle name="Обычный 6 6 2 3" xfId="29064" xr:uid="{00000000-0005-0000-0000-000064710000}"/>
    <cellStyle name="Обычный 6 6 2 3 2" xfId="29065" xr:uid="{00000000-0005-0000-0000-000065710000}"/>
    <cellStyle name="Обычный 6 6 2 3 2 2" xfId="29066" xr:uid="{00000000-0005-0000-0000-000066710000}"/>
    <cellStyle name="Обычный 6 6 2 3 3" xfId="29067" xr:uid="{00000000-0005-0000-0000-000067710000}"/>
    <cellStyle name="Обычный 6 6 2 4" xfId="29068" xr:uid="{00000000-0005-0000-0000-000068710000}"/>
    <cellStyle name="Обычный 6 6 2 4 2" xfId="29069" xr:uid="{00000000-0005-0000-0000-000069710000}"/>
    <cellStyle name="Обычный 6 6 2 5" xfId="29070" xr:uid="{00000000-0005-0000-0000-00006A710000}"/>
    <cellStyle name="Обычный 6 6 3" xfId="29071" xr:uid="{00000000-0005-0000-0000-00006B710000}"/>
    <cellStyle name="Обычный 6 6 3 2" xfId="29072" xr:uid="{00000000-0005-0000-0000-00006C710000}"/>
    <cellStyle name="Обычный 6 6 3 2 2" xfId="29073" xr:uid="{00000000-0005-0000-0000-00006D710000}"/>
    <cellStyle name="Обычный 6 6 3 2 2 2" xfId="29074" xr:uid="{00000000-0005-0000-0000-00006E710000}"/>
    <cellStyle name="Обычный 6 6 3 2 3" xfId="29075" xr:uid="{00000000-0005-0000-0000-00006F710000}"/>
    <cellStyle name="Обычный 6 6 3 3" xfId="29076" xr:uid="{00000000-0005-0000-0000-000070710000}"/>
    <cellStyle name="Обычный 6 6 3 3 2" xfId="29077" xr:uid="{00000000-0005-0000-0000-000071710000}"/>
    <cellStyle name="Обычный 6 6 3 4" xfId="29078" xr:uid="{00000000-0005-0000-0000-000072710000}"/>
    <cellStyle name="Обычный 6 6 4" xfId="29079" xr:uid="{00000000-0005-0000-0000-000073710000}"/>
    <cellStyle name="Обычный 6 6 4 2" xfId="29080" xr:uid="{00000000-0005-0000-0000-000074710000}"/>
    <cellStyle name="Обычный 6 6 4 2 2" xfId="29081" xr:uid="{00000000-0005-0000-0000-000075710000}"/>
    <cellStyle name="Обычный 6 6 4 3" xfId="29082" xr:uid="{00000000-0005-0000-0000-000076710000}"/>
    <cellStyle name="Обычный 6 6 5" xfId="29083" xr:uid="{00000000-0005-0000-0000-000077710000}"/>
    <cellStyle name="Обычный 6 6 5 2" xfId="29084" xr:uid="{00000000-0005-0000-0000-000078710000}"/>
    <cellStyle name="Обычный 6 6 5 2 2" xfId="29085" xr:uid="{00000000-0005-0000-0000-000079710000}"/>
    <cellStyle name="Обычный 6 6 5 3" xfId="29086" xr:uid="{00000000-0005-0000-0000-00007A710000}"/>
    <cellStyle name="Обычный 6 6 6" xfId="29087" xr:uid="{00000000-0005-0000-0000-00007B710000}"/>
    <cellStyle name="Обычный 6 6 6 2" xfId="29088" xr:uid="{00000000-0005-0000-0000-00007C710000}"/>
    <cellStyle name="Обычный 6 6 7" xfId="29089" xr:uid="{00000000-0005-0000-0000-00007D710000}"/>
    <cellStyle name="Обычный 6 7" xfId="29090" xr:uid="{00000000-0005-0000-0000-00007E710000}"/>
    <cellStyle name="Обычный 6 7 2" xfId="29091" xr:uid="{00000000-0005-0000-0000-00007F710000}"/>
    <cellStyle name="Обычный 6 7 2 2" xfId="29092" xr:uid="{00000000-0005-0000-0000-000080710000}"/>
    <cellStyle name="Обычный 6 7 2 2 2" xfId="29093" xr:uid="{00000000-0005-0000-0000-000081710000}"/>
    <cellStyle name="Обычный 6 7 2 3" xfId="29094" xr:uid="{00000000-0005-0000-0000-000082710000}"/>
    <cellStyle name="Обычный 6 7 3" xfId="29095" xr:uid="{00000000-0005-0000-0000-000083710000}"/>
    <cellStyle name="Обычный 6 7 3 2" xfId="29096" xr:uid="{00000000-0005-0000-0000-000084710000}"/>
    <cellStyle name="Обычный 6 7 3 2 2" xfId="29097" xr:uid="{00000000-0005-0000-0000-000085710000}"/>
    <cellStyle name="Обычный 6 7 3 3" xfId="29098" xr:uid="{00000000-0005-0000-0000-000086710000}"/>
    <cellStyle name="Обычный 6 7 4" xfId="29099" xr:uid="{00000000-0005-0000-0000-000087710000}"/>
    <cellStyle name="Обычный 6 7 4 2" xfId="29100" xr:uid="{00000000-0005-0000-0000-000088710000}"/>
    <cellStyle name="Обычный 6 7 5" xfId="29101" xr:uid="{00000000-0005-0000-0000-000089710000}"/>
    <cellStyle name="Обычный 6 8" xfId="29102" xr:uid="{00000000-0005-0000-0000-00008A710000}"/>
    <cellStyle name="Обычный 6 8 2" xfId="29103" xr:uid="{00000000-0005-0000-0000-00008B710000}"/>
    <cellStyle name="Обычный 6 8 2 2" xfId="29104" xr:uid="{00000000-0005-0000-0000-00008C710000}"/>
    <cellStyle name="Обычный 6 8 2 2 2" xfId="29105" xr:uid="{00000000-0005-0000-0000-00008D710000}"/>
    <cellStyle name="Обычный 6 8 2 3" xfId="29106" xr:uid="{00000000-0005-0000-0000-00008E710000}"/>
    <cellStyle name="Обычный 6 8 3" xfId="29107" xr:uid="{00000000-0005-0000-0000-00008F710000}"/>
    <cellStyle name="Обычный 6 8 3 2" xfId="29108" xr:uid="{00000000-0005-0000-0000-000090710000}"/>
    <cellStyle name="Обычный 6 8 4" xfId="29109" xr:uid="{00000000-0005-0000-0000-000091710000}"/>
    <cellStyle name="Обычный 6 9" xfId="29110" xr:uid="{00000000-0005-0000-0000-000092710000}"/>
    <cellStyle name="Обычный 6 9 2" xfId="29111" xr:uid="{00000000-0005-0000-0000-000093710000}"/>
    <cellStyle name="Обычный 6 9 2 2" xfId="29112" xr:uid="{00000000-0005-0000-0000-000094710000}"/>
    <cellStyle name="Обычный 6 9 2 2 2" xfId="29113" xr:uid="{00000000-0005-0000-0000-000095710000}"/>
    <cellStyle name="Обычный 6 9 2 3" xfId="29114" xr:uid="{00000000-0005-0000-0000-000096710000}"/>
    <cellStyle name="Обычный 6 9 3" xfId="29115" xr:uid="{00000000-0005-0000-0000-000097710000}"/>
    <cellStyle name="Обычный 6 9 3 2" xfId="29116" xr:uid="{00000000-0005-0000-0000-000098710000}"/>
    <cellStyle name="Обычный 6 9 4" xfId="29117" xr:uid="{00000000-0005-0000-0000-000099710000}"/>
    <cellStyle name="Обычный 6_2012" xfId="29118" xr:uid="{00000000-0005-0000-0000-00009A710000}"/>
    <cellStyle name="Обычный 60" xfId="29119" xr:uid="{00000000-0005-0000-0000-00009B710000}"/>
    <cellStyle name="Обычный 60 10" xfId="29120" xr:uid="{00000000-0005-0000-0000-00009C710000}"/>
    <cellStyle name="Обычный 60 10 2" xfId="29121" xr:uid="{00000000-0005-0000-0000-00009D710000}"/>
    <cellStyle name="Обычный 60 10 2 2" xfId="29122" xr:uid="{00000000-0005-0000-0000-00009E710000}"/>
    <cellStyle name="Обычный 60 10 3" xfId="29123" xr:uid="{00000000-0005-0000-0000-00009F710000}"/>
    <cellStyle name="Обычный 60 11" xfId="29124" xr:uid="{00000000-0005-0000-0000-0000A0710000}"/>
    <cellStyle name="Обычный 60 11 2" xfId="29125" xr:uid="{00000000-0005-0000-0000-0000A1710000}"/>
    <cellStyle name="Обычный 60 11 2 2" xfId="29126" xr:uid="{00000000-0005-0000-0000-0000A2710000}"/>
    <cellStyle name="Обычный 60 11 3" xfId="29127" xr:uid="{00000000-0005-0000-0000-0000A3710000}"/>
    <cellStyle name="Обычный 60 12" xfId="29128" xr:uid="{00000000-0005-0000-0000-0000A4710000}"/>
    <cellStyle name="Обычный 60 12 2" xfId="29129" xr:uid="{00000000-0005-0000-0000-0000A5710000}"/>
    <cellStyle name="Обычный 60 12 2 2" xfId="29130" xr:uid="{00000000-0005-0000-0000-0000A6710000}"/>
    <cellStyle name="Обычный 60 12 3" xfId="29131" xr:uid="{00000000-0005-0000-0000-0000A7710000}"/>
    <cellStyle name="Обычный 60 13" xfId="29132" xr:uid="{00000000-0005-0000-0000-0000A8710000}"/>
    <cellStyle name="Обычный 60 13 2" xfId="29133" xr:uid="{00000000-0005-0000-0000-0000A9710000}"/>
    <cellStyle name="Обычный 60 13 2 2" xfId="29134" xr:uid="{00000000-0005-0000-0000-0000AA710000}"/>
    <cellStyle name="Обычный 60 13 3" xfId="29135" xr:uid="{00000000-0005-0000-0000-0000AB710000}"/>
    <cellStyle name="Обычный 60 14" xfId="29136" xr:uid="{00000000-0005-0000-0000-0000AC710000}"/>
    <cellStyle name="Обычный 60 14 2" xfId="29137" xr:uid="{00000000-0005-0000-0000-0000AD710000}"/>
    <cellStyle name="Обычный 60 14 2 2" xfId="29138" xr:uid="{00000000-0005-0000-0000-0000AE710000}"/>
    <cellStyle name="Обычный 60 14 3" xfId="29139" xr:uid="{00000000-0005-0000-0000-0000AF710000}"/>
    <cellStyle name="Обычный 60 15" xfId="29140" xr:uid="{00000000-0005-0000-0000-0000B0710000}"/>
    <cellStyle name="Обычный 60 15 2" xfId="29141" xr:uid="{00000000-0005-0000-0000-0000B1710000}"/>
    <cellStyle name="Обычный 60 15 2 2" xfId="29142" xr:uid="{00000000-0005-0000-0000-0000B2710000}"/>
    <cellStyle name="Обычный 60 15 3" xfId="29143" xr:uid="{00000000-0005-0000-0000-0000B3710000}"/>
    <cellStyle name="Обычный 60 16" xfId="29144" xr:uid="{00000000-0005-0000-0000-0000B4710000}"/>
    <cellStyle name="Обычный 60 16 2" xfId="29145" xr:uid="{00000000-0005-0000-0000-0000B5710000}"/>
    <cellStyle name="Обычный 60 17" xfId="29146" xr:uid="{00000000-0005-0000-0000-0000B6710000}"/>
    <cellStyle name="Обычный 60 2" xfId="29147" xr:uid="{00000000-0005-0000-0000-0000B7710000}"/>
    <cellStyle name="Обычный 60 2 2" xfId="29148" xr:uid="{00000000-0005-0000-0000-0000B8710000}"/>
    <cellStyle name="Обычный 60 2 2 2" xfId="29149" xr:uid="{00000000-0005-0000-0000-0000B9710000}"/>
    <cellStyle name="Обычный 60 2 2 2 2" xfId="29150" xr:uid="{00000000-0005-0000-0000-0000BA710000}"/>
    <cellStyle name="Обычный 60 2 2 2 2 2" xfId="29151" xr:uid="{00000000-0005-0000-0000-0000BB710000}"/>
    <cellStyle name="Обычный 60 2 2 2 3" xfId="29152" xr:uid="{00000000-0005-0000-0000-0000BC710000}"/>
    <cellStyle name="Обычный 60 2 2 3" xfId="29153" xr:uid="{00000000-0005-0000-0000-0000BD710000}"/>
    <cellStyle name="Обычный 60 2 2 3 2" xfId="29154" xr:uid="{00000000-0005-0000-0000-0000BE710000}"/>
    <cellStyle name="Обычный 60 2 2 3 2 2" xfId="29155" xr:uid="{00000000-0005-0000-0000-0000BF710000}"/>
    <cellStyle name="Обычный 60 2 2 3 3" xfId="29156" xr:uid="{00000000-0005-0000-0000-0000C0710000}"/>
    <cellStyle name="Обычный 60 2 2 4" xfId="29157" xr:uid="{00000000-0005-0000-0000-0000C1710000}"/>
    <cellStyle name="Обычный 60 2 2 4 2" xfId="29158" xr:uid="{00000000-0005-0000-0000-0000C2710000}"/>
    <cellStyle name="Обычный 60 2 2 5" xfId="29159" xr:uid="{00000000-0005-0000-0000-0000C3710000}"/>
    <cellStyle name="Обычный 60 2 3" xfId="29160" xr:uid="{00000000-0005-0000-0000-0000C4710000}"/>
    <cellStyle name="Обычный 60 2 3 2" xfId="29161" xr:uid="{00000000-0005-0000-0000-0000C5710000}"/>
    <cellStyle name="Обычный 60 2 3 2 2" xfId="29162" xr:uid="{00000000-0005-0000-0000-0000C6710000}"/>
    <cellStyle name="Обычный 60 2 3 2 2 2" xfId="29163" xr:uid="{00000000-0005-0000-0000-0000C7710000}"/>
    <cellStyle name="Обычный 60 2 3 2 3" xfId="29164" xr:uid="{00000000-0005-0000-0000-0000C8710000}"/>
    <cellStyle name="Обычный 60 2 3 3" xfId="29165" xr:uid="{00000000-0005-0000-0000-0000C9710000}"/>
    <cellStyle name="Обычный 60 2 3 3 2" xfId="29166" xr:uid="{00000000-0005-0000-0000-0000CA710000}"/>
    <cellStyle name="Обычный 60 2 3 4" xfId="29167" xr:uid="{00000000-0005-0000-0000-0000CB710000}"/>
    <cellStyle name="Обычный 60 2 4" xfId="29168" xr:uid="{00000000-0005-0000-0000-0000CC710000}"/>
    <cellStyle name="Обычный 60 2 4 2" xfId="29169" xr:uid="{00000000-0005-0000-0000-0000CD710000}"/>
    <cellStyle name="Обычный 60 2 4 2 2" xfId="29170" xr:uid="{00000000-0005-0000-0000-0000CE710000}"/>
    <cellStyle name="Обычный 60 2 4 3" xfId="29171" xr:uid="{00000000-0005-0000-0000-0000CF710000}"/>
    <cellStyle name="Обычный 60 2 5" xfId="29172" xr:uid="{00000000-0005-0000-0000-0000D0710000}"/>
    <cellStyle name="Обычный 60 2 5 2" xfId="29173" xr:uid="{00000000-0005-0000-0000-0000D1710000}"/>
    <cellStyle name="Обычный 60 2 5 2 2" xfId="29174" xr:uid="{00000000-0005-0000-0000-0000D2710000}"/>
    <cellStyle name="Обычный 60 2 5 3" xfId="29175" xr:uid="{00000000-0005-0000-0000-0000D3710000}"/>
    <cellStyle name="Обычный 60 2 6" xfId="29176" xr:uid="{00000000-0005-0000-0000-0000D4710000}"/>
    <cellStyle name="Обычный 60 2 6 2" xfId="29177" xr:uid="{00000000-0005-0000-0000-0000D5710000}"/>
    <cellStyle name="Обычный 60 2 7" xfId="29178" xr:uid="{00000000-0005-0000-0000-0000D6710000}"/>
    <cellStyle name="Обычный 60 3" xfId="29179" xr:uid="{00000000-0005-0000-0000-0000D7710000}"/>
    <cellStyle name="Обычный 60 3 2" xfId="29180" xr:uid="{00000000-0005-0000-0000-0000D8710000}"/>
    <cellStyle name="Обычный 60 3 2 2" xfId="29181" xr:uid="{00000000-0005-0000-0000-0000D9710000}"/>
    <cellStyle name="Обычный 60 3 2 2 2" xfId="29182" xr:uid="{00000000-0005-0000-0000-0000DA710000}"/>
    <cellStyle name="Обычный 60 3 2 2 2 2" xfId="29183" xr:uid="{00000000-0005-0000-0000-0000DB710000}"/>
    <cellStyle name="Обычный 60 3 2 2 3" xfId="29184" xr:uid="{00000000-0005-0000-0000-0000DC710000}"/>
    <cellStyle name="Обычный 60 3 2 3" xfId="29185" xr:uid="{00000000-0005-0000-0000-0000DD710000}"/>
    <cellStyle name="Обычный 60 3 2 3 2" xfId="29186" xr:uid="{00000000-0005-0000-0000-0000DE710000}"/>
    <cellStyle name="Обычный 60 3 2 4" xfId="29187" xr:uid="{00000000-0005-0000-0000-0000DF710000}"/>
    <cellStyle name="Обычный 60 3 3" xfId="29188" xr:uid="{00000000-0005-0000-0000-0000E0710000}"/>
    <cellStyle name="Обычный 60 3 3 2" xfId="29189" xr:uid="{00000000-0005-0000-0000-0000E1710000}"/>
    <cellStyle name="Обычный 60 3 3 2 2" xfId="29190" xr:uid="{00000000-0005-0000-0000-0000E2710000}"/>
    <cellStyle name="Обычный 60 3 3 3" xfId="29191" xr:uid="{00000000-0005-0000-0000-0000E3710000}"/>
    <cellStyle name="Обычный 60 4" xfId="29192" xr:uid="{00000000-0005-0000-0000-0000E4710000}"/>
    <cellStyle name="Обычный 60 4 2" xfId="29193" xr:uid="{00000000-0005-0000-0000-0000E5710000}"/>
    <cellStyle name="Обычный 60 4 2 2" xfId="29194" xr:uid="{00000000-0005-0000-0000-0000E6710000}"/>
    <cellStyle name="Обычный 60 4 2 2 2" xfId="29195" xr:uid="{00000000-0005-0000-0000-0000E7710000}"/>
    <cellStyle name="Обычный 60 4 2 3" xfId="29196" xr:uid="{00000000-0005-0000-0000-0000E8710000}"/>
    <cellStyle name="Обычный 60 4 3" xfId="29197" xr:uid="{00000000-0005-0000-0000-0000E9710000}"/>
    <cellStyle name="Обычный 60 4 3 2" xfId="29198" xr:uid="{00000000-0005-0000-0000-0000EA710000}"/>
    <cellStyle name="Обычный 60 4 4" xfId="29199" xr:uid="{00000000-0005-0000-0000-0000EB710000}"/>
    <cellStyle name="Обычный 60 5" xfId="29200" xr:uid="{00000000-0005-0000-0000-0000EC710000}"/>
    <cellStyle name="Обычный 60 5 2" xfId="29201" xr:uid="{00000000-0005-0000-0000-0000ED710000}"/>
    <cellStyle name="Обычный 60 5 2 2" xfId="29202" xr:uid="{00000000-0005-0000-0000-0000EE710000}"/>
    <cellStyle name="Обычный 60 5 3" xfId="29203" xr:uid="{00000000-0005-0000-0000-0000EF710000}"/>
    <cellStyle name="Обычный 60 6" xfId="29204" xr:uid="{00000000-0005-0000-0000-0000F0710000}"/>
    <cellStyle name="Обычный 60 6 2" xfId="29205" xr:uid="{00000000-0005-0000-0000-0000F1710000}"/>
    <cellStyle name="Обычный 60 6 2 2" xfId="29206" xr:uid="{00000000-0005-0000-0000-0000F2710000}"/>
    <cellStyle name="Обычный 60 6 3" xfId="29207" xr:uid="{00000000-0005-0000-0000-0000F3710000}"/>
    <cellStyle name="Обычный 60 7" xfId="29208" xr:uid="{00000000-0005-0000-0000-0000F4710000}"/>
    <cellStyle name="Обычный 60 7 2" xfId="29209" xr:uid="{00000000-0005-0000-0000-0000F5710000}"/>
    <cellStyle name="Обычный 60 7 2 2" xfId="29210" xr:uid="{00000000-0005-0000-0000-0000F6710000}"/>
    <cellStyle name="Обычный 60 7 3" xfId="29211" xr:uid="{00000000-0005-0000-0000-0000F7710000}"/>
    <cellStyle name="Обычный 60 8" xfId="29212" xr:uid="{00000000-0005-0000-0000-0000F8710000}"/>
    <cellStyle name="Обычный 60 8 2" xfId="29213" xr:uid="{00000000-0005-0000-0000-0000F9710000}"/>
    <cellStyle name="Обычный 60 8 2 2" xfId="29214" xr:uid="{00000000-0005-0000-0000-0000FA710000}"/>
    <cellStyle name="Обычный 60 8 3" xfId="29215" xr:uid="{00000000-0005-0000-0000-0000FB710000}"/>
    <cellStyle name="Обычный 60 9" xfId="29216" xr:uid="{00000000-0005-0000-0000-0000FC710000}"/>
    <cellStyle name="Обычный 60 9 2" xfId="29217" xr:uid="{00000000-0005-0000-0000-0000FD710000}"/>
    <cellStyle name="Обычный 60 9 2 2" xfId="29218" xr:uid="{00000000-0005-0000-0000-0000FE710000}"/>
    <cellStyle name="Обычный 60 9 3" xfId="29219" xr:uid="{00000000-0005-0000-0000-0000FF710000}"/>
    <cellStyle name="Обычный 61" xfId="29220" xr:uid="{00000000-0005-0000-0000-000000720000}"/>
    <cellStyle name="Обычный 61 10" xfId="29221" xr:uid="{00000000-0005-0000-0000-000001720000}"/>
    <cellStyle name="Обычный 61 10 2" xfId="29222" xr:uid="{00000000-0005-0000-0000-000002720000}"/>
    <cellStyle name="Обычный 61 10 2 2" xfId="29223" xr:uid="{00000000-0005-0000-0000-000003720000}"/>
    <cellStyle name="Обычный 61 10 3" xfId="29224" xr:uid="{00000000-0005-0000-0000-000004720000}"/>
    <cellStyle name="Обычный 61 11" xfId="29225" xr:uid="{00000000-0005-0000-0000-000005720000}"/>
    <cellStyle name="Обычный 61 11 2" xfId="29226" xr:uid="{00000000-0005-0000-0000-000006720000}"/>
    <cellStyle name="Обычный 61 11 2 2" xfId="29227" xr:uid="{00000000-0005-0000-0000-000007720000}"/>
    <cellStyle name="Обычный 61 11 3" xfId="29228" xr:uid="{00000000-0005-0000-0000-000008720000}"/>
    <cellStyle name="Обычный 61 2" xfId="29229" xr:uid="{00000000-0005-0000-0000-000009720000}"/>
    <cellStyle name="Обычный 61 3" xfId="29230" xr:uid="{00000000-0005-0000-0000-00000A720000}"/>
    <cellStyle name="Обычный 61 3 2" xfId="29231" xr:uid="{00000000-0005-0000-0000-00000B720000}"/>
    <cellStyle name="Обычный 61 3 2 2" xfId="29232" xr:uid="{00000000-0005-0000-0000-00000C720000}"/>
    <cellStyle name="Обычный 61 3 3" xfId="29233" xr:uid="{00000000-0005-0000-0000-00000D720000}"/>
    <cellStyle name="Обычный 61 4" xfId="29234" xr:uid="{00000000-0005-0000-0000-00000E720000}"/>
    <cellStyle name="Обычный 61 4 2" xfId="29235" xr:uid="{00000000-0005-0000-0000-00000F720000}"/>
    <cellStyle name="Обычный 61 4 2 2" xfId="29236" xr:uid="{00000000-0005-0000-0000-000010720000}"/>
    <cellStyle name="Обычный 61 4 3" xfId="29237" xr:uid="{00000000-0005-0000-0000-000011720000}"/>
    <cellStyle name="Обычный 61 5" xfId="29238" xr:uid="{00000000-0005-0000-0000-000012720000}"/>
    <cellStyle name="Обычный 61 5 2" xfId="29239" xr:uid="{00000000-0005-0000-0000-000013720000}"/>
    <cellStyle name="Обычный 61 5 2 2" xfId="29240" xr:uid="{00000000-0005-0000-0000-000014720000}"/>
    <cellStyle name="Обычный 61 5 3" xfId="29241" xr:uid="{00000000-0005-0000-0000-000015720000}"/>
    <cellStyle name="Обычный 61 6" xfId="29242" xr:uid="{00000000-0005-0000-0000-000016720000}"/>
    <cellStyle name="Обычный 61 6 2" xfId="29243" xr:uid="{00000000-0005-0000-0000-000017720000}"/>
    <cellStyle name="Обычный 61 6 2 2" xfId="29244" xr:uid="{00000000-0005-0000-0000-000018720000}"/>
    <cellStyle name="Обычный 61 6 3" xfId="29245" xr:uid="{00000000-0005-0000-0000-000019720000}"/>
    <cellStyle name="Обычный 61 7" xfId="29246" xr:uid="{00000000-0005-0000-0000-00001A720000}"/>
    <cellStyle name="Обычный 61 7 2" xfId="29247" xr:uid="{00000000-0005-0000-0000-00001B720000}"/>
    <cellStyle name="Обычный 61 7 2 2" xfId="29248" xr:uid="{00000000-0005-0000-0000-00001C720000}"/>
    <cellStyle name="Обычный 61 7 3" xfId="29249" xr:uid="{00000000-0005-0000-0000-00001D720000}"/>
    <cellStyle name="Обычный 61 8" xfId="29250" xr:uid="{00000000-0005-0000-0000-00001E720000}"/>
    <cellStyle name="Обычный 61 8 2" xfId="29251" xr:uid="{00000000-0005-0000-0000-00001F720000}"/>
    <cellStyle name="Обычный 61 8 2 2" xfId="29252" xr:uid="{00000000-0005-0000-0000-000020720000}"/>
    <cellStyle name="Обычный 61 8 3" xfId="29253" xr:uid="{00000000-0005-0000-0000-000021720000}"/>
    <cellStyle name="Обычный 61 9" xfId="29254" xr:uid="{00000000-0005-0000-0000-000022720000}"/>
    <cellStyle name="Обычный 61 9 2" xfId="29255" xr:uid="{00000000-0005-0000-0000-000023720000}"/>
    <cellStyle name="Обычный 61 9 2 2" xfId="29256" xr:uid="{00000000-0005-0000-0000-000024720000}"/>
    <cellStyle name="Обычный 61 9 3" xfId="29257" xr:uid="{00000000-0005-0000-0000-000025720000}"/>
    <cellStyle name="Обычный 62" xfId="29258" xr:uid="{00000000-0005-0000-0000-000026720000}"/>
    <cellStyle name="Обычный 62 10" xfId="29259" xr:uid="{00000000-0005-0000-0000-000027720000}"/>
    <cellStyle name="Обычный 62 10 2" xfId="29260" xr:uid="{00000000-0005-0000-0000-000028720000}"/>
    <cellStyle name="Обычный 62 10 2 2" xfId="29261" xr:uid="{00000000-0005-0000-0000-000029720000}"/>
    <cellStyle name="Обычный 62 10 3" xfId="29262" xr:uid="{00000000-0005-0000-0000-00002A720000}"/>
    <cellStyle name="Обычный 62 11" xfId="29263" xr:uid="{00000000-0005-0000-0000-00002B720000}"/>
    <cellStyle name="Обычный 62 11 2" xfId="29264" xr:uid="{00000000-0005-0000-0000-00002C720000}"/>
    <cellStyle name="Обычный 62 11 2 2" xfId="29265" xr:uid="{00000000-0005-0000-0000-00002D720000}"/>
    <cellStyle name="Обычный 62 11 3" xfId="29266" xr:uid="{00000000-0005-0000-0000-00002E720000}"/>
    <cellStyle name="Обычный 62 12" xfId="29267" xr:uid="{00000000-0005-0000-0000-00002F720000}"/>
    <cellStyle name="Обычный 62 12 2" xfId="29268" xr:uid="{00000000-0005-0000-0000-000030720000}"/>
    <cellStyle name="Обычный 62 12 2 2" xfId="29269" xr:uid="{00000000-0005-0000-0000-000031720000}"/>
    <cellStyle name="Обычный 62 12 3" xfId="29270" xr:uid="{00000000-0005-0000-0000-000032720000}"/>
    <cellStyle name="Обычный 62 13" xfId="29271" xr:uid="{00000000-0005-0000-0000-000033720000}"/>
    <cellStyle name="Обычный 62 13 2" xfId="29272" xr:uid="{00000000-0005-0000-0000-000034720000}"/>
    <cellStyle name="Обычный 62 13 2 2" xfId="29273" xr:uid="{00000000-0005-0000-0000-000035720000}"/>
    <cellStyle name="Обычный 62 13 3" xfId="29274" xr:uid="{00000000-0005-0000-0000-000036720000}"/>
    <cellStyle name="Обычный 62 14" xfId="29275" xr:uid="{00000000-0005-0000-0000-000037720000}"/>
    <cellStyle name="Обычный 62 14 2" xfId="29276" xr:uid="{00000000-0005-0000-0000-000038720000}"/>
    <cellStyle name="Обычный 62 14 2 2" xfId="29277" xr:uid="{00000000-0005-0000-0000-000039720000}"/>
    <cellStyle name="Обычный 62 14 3" xfId="29278" xr:uid="{00000000-0005-0000-0000-00003A720000}"/>
    <cellStyle name="Обычный 62 15" xfId="29279" xr:uid="{00000000-0005-0000-0000-00003B720000}"/>
    <cellStyle name="Обычный 62 15 2" xfId="29280" xr:uid="{00000000-0005-0000-0000-00003C720000}"/>
    <cellStyle name="Обычный 62 15 2 2" xfId="29281" xr:uid="{00000000-0005-0000-0000-00003D720000}"/>
    <cellStyle name="Обычный 62 15 3" xfId="29282" xr:uid="{00000000-0005-0000-0000-00003E720000}"/>
    <cellStyle name="Обычный 62 16" xfId="29283" xr:uid="{00000000-0005-0000-0000-00003F720000}"/>
    <cellStyle name="Обычный 62 16 2" xfId="29284" xr:uid="{00000000-0005-0000-0000-000040720000}"/>
    <cellStyle name="Обычный 62 17" xfId="29285" xr:uid="{00000000-0005-0000-0000-000041720000}"/>
    <cellStyle name="Обычный 62 2" xfId="29286" xr:uid="{00000000-0005-0000-0000-000042720000}"/>
    <cellStyle name="Обычный 62 2 2" xfId="29287" xr:uid="{00000000-0005-0000-0000-000043720000}"/>
    <cellStyle name="Обычный 62 2 2 2" xfId="29288" xr:uid="{00000000-0005-0000-0000-000044720000}"/>
    <cellStyle name="Обычный 62 2 2 2 2" xfId="29289" xr:uid="{00000000-0005-0000-0000-000045720000}"/>
    <cellStyle name="Обычный 62 2 2 2 2 2" xfId="29290" xr:uid="{00000000-0005-0000-0000-000046720000}"/>
    <cellStyle name="Обычный 62 2 2 2 3" xfId="29291" xr:uid="{00000000-0005-0000-0000-000047720000}"/>
    <cellStyle name="Обычный 62 2 2 3" xfId="29292" xr:uid="{00000000-0005-0000-0000-000048720000}"/>
    <cellStyle name="Обычный 62 2 2 3 2" xfId="29293" xr:uid="{00000000-0005-0000-0000-000049720000}"/>
    <cellStyle name="Обычный 62 2 2 3 2 2" xfId="29294" xr:uid="{00000000-0005-0000-0000-00004A720000}"/>
    <cellStyle name="Обычный 62 2 2 3 3" xfId="29295" xr:uid="{00000000-0005-0000-0000-00004B720000}"/>
    <cellStyle name="Обычный 62 2 2 4" xfId="29296" xr:uid="{00000000-0005-0000-0000-00004C720000}"/>
    <cellStyle name="Обычный 62 2 2 4 2" xfId="29297" xr:uid="{00000000-0005-0000-0000-00004D720000}"/>
    <cellStyle name="Обычный 62 2 2 5" xfId="29298" xr:uid="{00000000-0005-0000-0000-00004E720000}"/>
    <cellStyle name="Обычный 62 2 3" xfId="29299" xr:uid="{00000000-0005-0000-0000-00004F720000}"/>
    <cellStyle name="Обычный 62 2 3 2" xfId="29300" xr:uid="{00000000-0005-0000-0000-000050720000}"/>
    <cellStyle name="Обычный 62 2 3 2 2" xfId="29301" xr:uid="{00000000-0005-0000-0000-000051720000}"/>
    <cellStyle name="Обычный 62 2 3 2 2 2" xfId="29302" xr:uid="{00000000-0005-0000-0000-000052720000}"/>
    <cellStyle name="Обычный 62 2 3 2 3" xfId="29303" xr:uid="{00000000-0005-0000-0000-000053720000}"/>
    <cellStyle name="Обычный 62 2 3 3" xfId="29304" xr:uid="{00000000-0005-0000-0000-000054720000}"/>
    <cellStyle name="Обычный 62 2 3 3 2" xfId="29305" xr:uid="{00000000-0005-0000-0000-000055720000}"/>
    <cellStyle name="Обычный 62 2 3 4" xfId="29306" xr:uid="{00000000-0005-0000-0000-000056720000}"/>
    <cellStyle name="Обычный 62 2 4" xfId="29307" xr:uid="{00000000-0005-0000-0000-000057720000}"/>
    <cellStyle name="Обычный 62 2 4 2" xfId="29308" xr:uid="{00000000-0005-0000-0000-000058720000}"/>
    <cellStyle name="Обычный 62 2 4 2 2" xfId="29309" xr:uid="{00000000-0005-0000-0000-000059720000}"/>
    <cellStyle name="Обычный 62 2 4 3" xfId="29310" xr:uid="{00000000-0005-0000-0000-00005A720000}"/>
    <cellStyle name="Обычный 62 2 5" xfId="29311" xr:uid="{00000000-0005-0000-0000-00005B720000}"/>
    <cellStyle name="Обычный 62 2 5 2" xfId="29312" xr:uid="{00000000-0005-0000-0000-00005C720000}"/>
    <cellStyle name="Обычный 62 2 5 2 2" xfId="29313" xr:uid="{00000000-0005-0000-0000-00005D720000}"/>
    <cellStyle name="Обычный 62 2 5 3" xfId="29314" xr:uid="{00000000-0005-0000-0000-00005E720000}"/>
    <cellStyle name="Обычный 62 2 6" xfId="29315" xr:uid="{00000000-0005-0000-0000-00005F720000}"/>
    <cellStyle name="Обычный 62 2 6 2" xfId="29316" xr:uid="{00000000-0005-0000-0000-000060720000}"/>
    <cellStyle name="Обычный 62 2 7" xfId="29317" xr:uid="{00000000-0005-0000-0000-000061720000}"/>
    <cellStyle name="Обычный 62 3" xfId="29318" xr:uid="{00000000-0005-0000-0000-000062720000}"/>
    <cellStyle name="Обычный 62 3 2" xfId="29319" xr:uid="{00000000-0005-0000-0000-000063720000}"/>
    <cellStyle name="Обычный 62 3 2 2" xfId="29320" xr:uid="{00000000-0005-0000-0000-000064720000}"/>
    <cellStyle name="Обычный 62 3 2 2 2" xfId="29321" xr:uid="{00000000-0005-0000-0000-000065720000}"/>
    <cellStyle name="Обычный 62 3 2 2 2 2" xfId="29322" xr:uid="{00000000-0005-0000-0000-000066720000}"/>
    <cellStyle name="Обычный 62 3 2 2 3" xfId="29323" xr:uid="{00000000-0005-0000-0000-000067720000}"/>
    <cellStyle name="Обычный 62 3 2 3" xfId="29324" xr:uid="{00000000-0005-0000-0000-000068720000}"/>
    <cellStyle name="Обычный 62 3 2 3 2" xfId="29325" xr:uid="{00000000-0005-0000-0000-000069720000}"/>
    <cellStyle name="Обычный 62 3 2 4" xfId="29326" xr:uid="{00000000-0005-0000-0000-00006A720000}"/>
    <cellStyle name="Обычный 62 3 3" xfId="29327" xr:uid="{00000000-0005-0000-0000-00006B720000}"/>
    <cellStyle name="Обычный 62 3 3 2" xfId="29328" xr:uid="{00000000-0005-0000-0000-00006C720000}"/>
    <cellStyle name="Обычный 62 3 3 2 2" xfId="29329" xr:uid="{00000000-0005-0000-0000-00006D720000}"/>
    <cellStyle name="Обычный 62 3 3 3" xfId="29330" xr:uid="{00000000-0005-0000-0000-00006E720000}"/>
    <cellStyle name="Обычный 62 4" xfId="29331" xr:uid="{00000000-0005-0000-0000-00006F720000}"/>
    <cellStyle name="Обычный 62 4 2" xfId="29332" xr:uid="{00000000-0005-0000-0000-000070720000}"/>
    <cellStyle name="Обычный 62 4 2 2" xfId="29333" xr:uid="{00000000-0005-0000-0000-000071720000}"/>
    <cellStyle name="Обычный 62 4 2 2 2" xfId="29334" xr:uid="{00000000-0005-0000-0000-000072720000}"/>
    <cellStyle name="Обычный 62 4 2 3" xfId="29335" xr:uid="{00000000-0005-0000-0000-000073720000}"/>
    <cellStyle name="Обычный 62 4 3" xfId="29336" xr:uid="{00000000-0005-0000-0000-000074720000}"/>
    <cellStyle name="Обычный 62 4 3 2" xfId="29337" xr:uid="{00000000-0005-0000-0000-000075720000}"/>
    <cellStyle name="Обычный 62 4 4" xfId="29338" xr:uid="{00000000-0005-0000-0000-000076720000}"/>
    <cellStyle name="Обычный 62 5" xfId="29339" xr:uid="{00000000-0005-0000-0000-000077720000}"/>
    <cellStyle name="Обычный 62 5 2" xfId="29340" xr:uid="{00000000-0005-0000-0000-000078720000}"/>
    <cellStyle name="Обычный 62 5 2 2" xfId="29341" xr:uid="{00000000-0005-0000-0000-000079720000}"/>
    <cellStyle name="Обычный 62 5 3" xfId="29342" xr:uid="{00000000-0005-0000-0000-00007A720000}"/>
    <cellStyle name="Обычный 62 6" xfId="29343" xr:uid="{00000000-0005-0000-0000-00007B720000}"/>
    <cellStyle name="Обычный 62 6 2" xfId="29344" xr:uid="{00000000-0005-0000-0000-00007C720000}"/>
    <cellStyle name="Обычный 62 6 2 2" xfId="29345" xr:uid="{00000000-0005-0000-0000-00007D720000}"/>
    <cellStyle name="Обычный 62 6 3" xfId="29346" xr:uid="{00000000-0005-0000-0000-00007E720000}"/>
    <cellStyle name="Обычный 62 7" xfId="29347" xr:uid="{00000000-0005-0000-0000-00007F720000}"/>
    <cellStyle name="Обычный 62 7 2" xfId="29348" xr:uid="{00000000-0005-0000-0000-000080720000}"/>
    <cellStyle name="Обычный 62 7 2 2" xfId="29349" xr:uid="{00000000-0005-0000-0000-000081720000}"/>
    <cellStyle name="Обычный 62 7 3" xfId="29350" xr:uid="{00000000-0005-0000-0000-000082720000}"/>
    <cellStyle name="Обычный 62 8" xfId="29351" xr:uid="{00000000-0005-0000-0000-000083720000}"/>
    <cellStyle name="Обычный 62 8 2" xfId="29352" xr:uid="{00000000-0005-0000-0000-000084720000}"/>
    <cellStyle name="Обычный 62 8 2 2" xfId="29353" xr:uid="{00000000-0005-0000-0000-000085720000}"/>
    <cellStyle name="Обычный 62 8 3" xfId="29354" xr:uid="{00000000-0005-0000-0000-000086720000}"/>
    <cellStyle name="Обычный 62 9" xfId="29355" xr:uid="{00000000-0005-0000-0000-000087720000}"/>
    <cellStyle name="Обычный 62 9 2" xfId="29356" xr:uid="{00000000-0005-0000-0000-000088720000}"/>
    <cellStyle name="Обычный 62 9 2 2" xfId="29357" xr:uid="{00000000-0005-0000-0000-000089720000}"/>
    <cellStyle name="Обычный 62 9 3" xfId="29358" xr:uid="{00000000-0005-0000-0000-00008A720000}"/>
    <cellStyle name="Обычный 63" xfId="29359" xr:uid="{00000000-0005-0000-0000-00008B720000}"/>
    <cellStyle name="Обычный 63 10" xfId="29360" xr:uid="{00000000-0005-0000-0000-00008C720000}"/>
    <cellStyle name="Обычный 63 10 2" xfId="29361" xr:uid="{00000000-0005-0000-0000-00008D720000}"/>
    <cellStyle name="Обычный 63 10 2 2" xfId="29362" xr:uid="{00000000-0005-0000-0000-00008E720000}"/>
    <cellStyle name="Обычный 63 10 3" xfId="29363" xr:uid="{00000000-0005-0000-0000-00008F720000}"/>
    <cellStyle name="Обычный 63 11" xfId="29364" xr:uid="{00000000-0005-0000-0000-000090720000}"/>
    <cellStyle name="Обычный 63 11 2" xfId="29365" xr:uid="{00000000-0005-0000-0000-000091720000}"/>
    <cellStyle name="Обычный 63 11 2 2" xfId="29366" xr:uid="{00000000-0005-0000-0000-000092720000}"/>
    <cellStyle name="Обычный 63 11 3" xfId="29367" xr:uid="{00000000-0005-0000-0000-000093720000}"/>
    <cellStyle name="Обычный 63 12" xfId="29368" xr:uid="{00000000-0005-0000-0000-000094720000}"/>
    <cellStyle name="Обычный 63 12 2" xfId="29369" xr:uid="{00000000-0005-0000-0000-000095720000}"/>
    <cellStyle name="Обычный 63 12 2 2" xfId="29370" xr:uid="{00000000-0005-0000-0000-000096720000}"/>
    <cellStyle name="Обычный 63 12 3" xfId="29371" xr:uid="{00000000-0005-0000-0000-000097720000}"/>
    <cellStyle name="Обычный 63 13" xfId="29372" xr:uid="{00000000-0005-0000-0000-000098720000}"/>
    <cellStyle name="Обычный 63 13 2" xfId="29373" xr:uid="{00000000-0005-0000-0000-000099720000}"/>
    <cellStyle name="Обычный 63 13 2 2" xfId="29374" xr:uid="{00000000-0005-0000-0000-00009A720000}"/>
    <cellStyle name="Обычный 63 13 3" xfId="29375" xr:uid="{00000000-0005-0000-0000-00009B720000}"/>
    <cellStyle name="Обычный 63 14" xfId="29376" xr:uid="{00000000-0005-0000-0000-00009C720000}"/>
    <cellStyle name="Обычный 63 14 2" xfId="29377" xr:uid="{00000000-0005-0000-0000-00009D720000}"/>
    <cellStyle name="Обычный 63 14 2 2" xfId="29378" xr:uid="{00000000-0005-0000-0000-00009E720000}"/>
    <cellStyle name="Обычный 63 14 3" xfId="29379" xr:uid="{00000000-0005-0000-0000-00009F720000}"/>
    <cellStyle name="Обычный 63 15" xfId="29380" xr:uid="{00000000-0005-0000-0000-0000A0720000}"/>
    <cellStyle name="Обычный 63 15 2" xfId="29381" xr:uid="{00000000-0005-0000-0000-0000A1720000}"/>
    <cellStyle name="Обычный 63 15 2 2" xfId="29382" xr:uid="{00000000-0005-0000-0000-0000A2720000}"/>
    <cellStyle name="Обычный 63 15 3" xfId="29383" xr:uid="{00000000-0005-0000-0000-0000A3720000}"/>
    <cellStyle name="Обычный 63 16" xfId="29384" xr:uid="{00000000-0005-0000-0000-0000A4720000}"/>
    <cellStyle name="Обычный 63 16 2" xfId="29385" xr:uid="{00000000-0005-0000-0000-0000A5720000}"/>
    <cellStyle name="Обычный 63 16 2 2" xfId="29386" xr:uid="{00000000-0005-0000-0000-0000A6720000}"/>
    <cellStyle name="Обычный 63 16 3" xfId="29387" xr:uid="{00000000-0005-0000-0000-0000A7720000}"/>
    <cellStyle name="Обычный 63 17" xfId="29388" xr:uid="{00000000-0005-0000-0000-0000A8720000}"/>
    <cellStyle name="Обычный 63 17 2" xfId="29389" xr:uid="{00000000-0005-0000-0000-0000A9720000}"/>
    <cellStyle name="Обычный 63 18" xfId="29390" xr:uid="{00000000-0005-0000-0000-0000AA720000}"/>
    <cellStyle name="Обычный 63 2" xfId="29391" xr:uid="{00000000-0005-0000-0000-0000AB720000}"/>
    <cellStyle name="Обычный 63 2 2" xfId="29392" xr:uid="{00000000-0005-0000-0000-0000AC720000}"/>
    <cellStyle name="Обычный 63 2 2 2" xfId="29393" xr:uid="{00000000-0005-0000-0000-0000AD720000}"/>
    <cellStyle name="Обычный 63 2 2 2 2" xfId="29394" xr:uid="{00000000-0005-0000-0000-0000AE720000}"/>
    <cellStyle name="Обычный 63 2 2 2 2 2" xfId="29395" xr:uid="{00000000-0005-0000-0000-0000AF720000}"/>
    <cellStyle name="Обычный 63 2 2 2 3" xfId="29396" xr:uid="{00000000-0005-0000-0000-0000B0720000}"/>
    <cellStyle name="Обычный 63 2 2 3" xfId="29397" xr:uid="{00000000-0005-0000-0000-0000B1720000}"/>
    <cellStyle name="Обычный 63 2 2 3 2" xfId="29398" xr:uid="{00000000-0005-0000-0000-0000B2720000}"/>
    <cellStyle name="Обычный 63 2 2 3 2 2" xfId="29399" xr:uid="{00000000-0005-0000-0000-0000B3720000}"/>
    <cellStyle name="Обычный 63 2 2 3 3" xfId="29400" xr:uid="{00000000-0005-0000-0000-0000B4720000}"/>
    <cellStyle name="Обычный 63 2 2 4" xfId="29401" xr:uid="{00000000-0005-0000-0000-0000B5720000}"/>
    <cellStyle name="Обычный 63 2 2 4 2" xfId="29402" xr:uid="{00000000-0005-0000-0000-0000B6720000}"/>
    <cellStyle name="Обычный 63 2 2 5" xfId="29403" xr:uid="{00000000-0005-0000-0000-0000B7720000}"/>
    <cellStyle name="Обычный 63 2 3" xfId="29404" xr:uid="{00000000-0005-0000-0000-0000B8720000}"/>
    <cellStyle name="Обычный 63 2 3 2" xfId="29405" xr:uid="{00000000-0005-0000-0000-0000B9720000}"/>
    <cellStyle name="Обычный 63 2 3 2 2" xfId="29406" xr:uid="{00000000-0005-0000-0000-0000BA720000}"/>
    <cellStyle name="Обычный 63 2 3 2 2 2" xfId="29407" xr:uid="{00000000-0005-0000-0000-0000BB720000}"/>
    <cellStyle name="Обычный 63 2 3 2 3" xfId="29408" xr:uid="{00000000-0005-0000-0000-0000BC720000}"/>
    <cellStyle name="Обычный 63 2 3 3" xfId="29409" xr:uid="{00000000-0005-0000-0000-0000BD720000}"/>
    <cellStyle name="Обычный 63 2 3 3 2" xfId="29410" xr:uid="{00000000-0005-0000-0000-0000BE720000}"/>
    <cellStyle name="Обычный 63 2 3 4" xfId="29411" xr:uid="{00000000-0005-0000-0000-0000BF720000}"/>
    <cellStyle name="Обычный 63 2 4" xfId="29412" xr:uid="{00000000-0005-0000-0000-0000C0720000}"/>
    <cellStyle name="Обычный 63 2 4 2" xfId="29413" xr:uid="{00000000-0005-0000-0000-0000C1720000}"/>
    <cellStyle name="Обычный 63 2 4 2 2" xfId="29414" xr:uid="{00000000-0005-0000-0000-0000C2720000}"/>
    <cellStyle name="Обычный 63 2 4 3" xfId="29415" xr:uid="{00000000-0005-0000-0000-0000C3720000}"/>
    <cellStyle name="Обычный 63 2 5" xfId="29416" xr:uid="{00000000-0005-0000-0000-0000C4720000}"/>
    <cellStyle name="Обычный 63 2 5 2" xfId="29417" xr:uid="{00000000-0005-0000-0000-0000C5720000}"/>
    <cellStyle name="Обычный 63 2 5 2 2" xfId="29418" xr:uid="{00000000-0005-0000-0000-0000C6720000}"/>
    <cellStyle name="Обычный 63 2 5 3" xfId="29419" xr:uid="{00000000-0005-0000-0000-0000C7720000}"/>
    <cellStyle name="Обычный 63 2 6" xfId="29420" xr:uid="{00000000-0005-0000-0000-0000C8720000}"/>
    <cellStyle name="Обычный 63 2 6 2" xfId="29421" xr:uid="{00000000-0005-0000-0000-0000C9720000}"/>
    <cellStyle name="Обычный 63 2 7" xfId="29422" xr:uid="{00000000-0005-0000-0000-0000CA720000}"/>
    <cellStyle name="Обычный 63 3" xfId="29423" xr:uid="{00000000-0005-0000-0000-0000CB720000}"/>
    <cellStyle name="Обычный 63 3 2" xfId="29424" xr:uid="{00000000-0005-0000-0000-0000CC720000}"/>
    <cellStyle name="Обычный 63 3 2 2" xfId="29425" xr:uid="{00000000-0005-0000-0000-0000CD720000}"/>
    <cellStyle name="Обычный 63 3 2 2 2" xfId="29426" xr:uid="{00000000-0005-0000-0000-0000CE720000}"/>
    <cellStyle name="Обычный 63 3 2 3" xfId="29427" xr:uid="{00000000-0005-0000-0000-0000CF720000}"/>
    <cellStyle name="Обычный 63 3 3" xfId="29428" xr:uid="{00000000-0005-0000-0000-0000D0720000}"/>
    <cellStyle name="Обычный 63 3 3 2" xfId="29429" xr:uid="{00000000-0005-0000-0000-0000D1720000}"/>
    <cellStyle name="Обычный 63 3 3 2 2" xfId="29430" xr:uid="{00000000-0005-0000-0000-0000D2720000}"/>
    <cellStyle name="Обычный 63 3 3 3" xfId="29431" xr:uid="{00000000-0005-0000-0000-0000D3720000}"/>
    <cellStyle name="Обычный 63 3 4" xfId="29432" xr:uid="{00000000-0005-0000-0000-0000D4720000}"/>
    <cellStyle name="Обычный 63 3 4 2" xfId="29433" xr:uid="{00000000-0005-0000-0000-0000D5720000}"/>
    <cellStyle name="Обычный 63 3 5" xfId="29434" xr:uid="{00000000-0005-0000-0000-0000D6720000}"/>
    <cellStyle name="Обычный 63 4" xfId="29435" xr:uid="{00000000-0005-0000-0000-0000D7720000}"/>
    <cellStyle name="Обычный 63 4 2" xfId="29436" xr:uid="{00000000-0005-0000-0000-0000D8720000}"/>
    <cellStyle name="Обычный 63 4 2 2" xfId="29437" xr:uid="{00000000-0005-0000-0000-0000D9720000}"/>
    <cellStyle name="Обычный 63 4 2 2 2" xfId="29438" xr:uid="{00000000-0005-0000-0000-0000DA720000}"/>
    <cellStyle name="Обычный 63 4 2 3" xfId="29439" xr:uid="{00000000-0005-0000-0000-0000DB720000}"/>
    <cellStyle name="Обычный 63 4 3" xfId="29440" xr:uid="{00000000-0005-0000-0000-0000DC720000}"/>
    <cellStyle name="Обычный 63 4 3 2" xfId="29441" xr:uid="{00000000-0005-0000-0000-0000DD720000}"/>
    <cellStyle name="Обычный 63 4 4" xfId="29442" xr:uid="{00000000-0005-0000-0000-0000DE720000}"/>
    <cellStyle name="Обычный 63 5" xfId="29443" xr:uid="{00000000-0005-0000-0000-0000DF720000}"/>
    <cellStyle name="Обычный 63 5 2" xfId="29444" xr:uid="{00000000-0005-0000-0000-0000E0720000}"/>
    <cellStyle name="Обычный 63 5 2 2" xfId="29445" xr:uid="{00000000-0005-0000-0000-0000E1720000}"/>
    <cellStyle name="Обычный 63 5 3" xfId="29446" xr:uid="{00000000-0005-0000-0000-0000E2720000}"/>
    <cellStyle name="Обычный 63 6" xfId="29447" xr:uid="{00000000-0005-0000-0000-0000E3720000}"/>
    <cellStyle name="Обычный 63 6 2" xfId="29448" xr:uid="{00000000-0005-0000-0000-0000E4720000}"/>
    <cellStyle name="Обычный 63 6 2 2" xfId="29449" xr:uid="{00000000-0005-0000-0000-0000E5720000}"/>
    <cellStyle name="Обычный 63 6 3" xfId="29450" xr:uid="{00000000-0005-0000-0000-0000E6720000}"/>
    <cellStyle name="Обычный 63 7" xfId="29451" xr:uid="{00000000-0005-0000-0000-0000E7720000}"/>
    <cellStyle name="Обычный 63 7 2" xfId="29452" xr:uid="{00000000-0005-0000-0000-0000E8720000}"/>
    <cellStyle name="Обычный 63 7 2 2" xfId="29453" xr:uid="{00000000-0005-0000-0000-0000E9720000}"/>
    <cellStyle name="Обычный 63 7 3" xfId="29454" xr:uid="{00000000-0005-0000-0000-0000EA720000}"/>
    <cellStyle name="Обычный 63 8" xfId="29455" xr:uid="{00000000-0005-0000-0000-0000EB720000}"/>
    <cellStyle name="Обычный 63 9" xfId="29456" xr:uid="{00000000-0005-0000-0000-0000EC720000}"/>
    <cellStyle name="Обычный 63 9 2" xfId="29457" xr:uid="{00000000-0005-0000-0000-0000ED720000}"/>
    <cellStyle name="Обычный 63 9 2 2" xfId="29458" xr:uid="{00000000-0005-0000-0000-0000EE720000}"/>
    <cellStyle name="Обычный 63 9 3" xfId="29459" xr:uid="{00000000-0005-0000-0000-0000EF720000}"/>
    <cellStyle name="Обычный 64" xfId="29460" xr:uid="{00000000-0005-0000-0000-0000F0720000}"/>
    <cellStyle name="Обычный 64 10" xfId="29461" xr:uid="{00000000-0005-0000-0000-0000F1720000}"/>
    <cellStyle name="Обычный 64 10 2" xfId="29462" xr:uid="{00000000-0005-0000-0000-0000F2720000}"/>
    <cellStyle name="Обычный 64 10 2 2" xfId="29463" xr:uid="{00000000-0005-0000-0000-0000F3720000}"/>
    <cellStyle name="Обычный 64 10 3" xfId="29464" xr:uid="{00000000-0005-0000-0000-0000F4720000}"/>
    <cellStyle name="Обычный 64 11" xfId="29465" xr:uid="{00000000-0005-0000-0000-0000F5720000}"/>
    <cellStyle name="Обычный 64 11 2" xfId="29466" xr:uid="{00000000-0005-0000-0000-0000F6720000}"/>
    <cellStyle name="Обычный 64 11 2 2" xfId="29467" xr:uid="{00000000-0005-0000-0000-0000F7720000}"/>
    <cellStyle name="Обычный 64 11 3" xfId="29468" xr:uid="{00000000-0005-0000-0000-0000F8720000}"/>
    <cellStyle name="Обычный 64 12" xfId="29469" xr:uid="{00000000-0005-0000-0000-0000F9720000}"/>
    <cellStyle name="Обычный 64 12 2" xfId="29470" xr:uid="{00000000-0005-0000-0000-0000FA720000}"/>
    <cellStyle name="Обычный 64 12 2 2" xfId="29471" xr:uid="{00000000-0005-0000-0000-0000FB720000}"/>
    <cellStyle name="Обычный 64 12 3" xfId="29472" xr:uid="{00000000-0005-0000-0000-0000FC720000}"/>
    <cellStyle name="Обычный 64 13" xfId="29473" xr:uid="{00000000-0005-0000-0000-0000FD720000}"/>
    <cellStyle name="Обычный 64 13 2" xfId="29474" xr:uid="{00000000-0005-0000-0000-0000FE720000}"/>
    <cellStyle name="Обычный 64 13 2 2" xfId="29475" xr:uid="{00000000-0005-0000-0000-0000FF720000}"/>
    <cellStyle name="Обычный 64 13 3" xfId="29476" xr:uid="{00000000-0005-0000-0000-000000730000}"/>
    <cellStyle name="Обычный 64 14" xfId="29477" xr:uid="{00000000-0005-0000-0000-000001730000}"/>
    <cellStyle name="Обычный 64 14 2" xfId="29478" xr:uid="{00000000-0005-0000-0000-000002730000}"/>
    <cellStyle name="Обычный 64 14 2 2" xfId="29479" xr:uid="{00000000-0005-0000-0000-000003730000}"/>
    <cellStyle name="Обычный 64 14 3" xfId="29480" xr:uid="{00000000-0005-0000-0000-000004730000}"/>
    <cellStyle name="Обычный 64 15" xfId="29481" xr:uid="{00000000-0005-0000-0000-000005730000}"/>
    <cellStyle name="Обычный 64 15 2" xfId="29482" xr:uid="{00000000-0005-0000-0000-000006730000}"/>
    <cellStyle name="Обычный 64 15 2 2" xfId="29483" xr:uid="{00000000-0005-0000-0000-000007730000}"/>
    <cellStyle name="Обычный 64 15 3" xfId="29484" xr:uid="{00000000-0005-0000-0000-000008730000}"/>
    <cellStyle name="Обычный 64 16" xfId="29485" xr:uid="{00000000-0005-0000-0000-000009730000}"/>
    <cellStyle name="Обычный 64 16 2" xfId="29486" xr:uid="{00000000-0005-0000-0000-00000A730000}"/>
    <cellStyle name="Обычный 64 17" xfId="29487" xr:uid="{00000000-0005-0000-0000-00000B730000}"/>
    <cellStyle name="Обычный 64 2" xfId="29488" xr:uid="{00000000-0005-0000-0000-00000C730000}"/>
    <cellStyle name="Обычный 64 2 2" xfId="29489" xr:uid="{00000000-0005-0000-0000-00000D730000}"/>
    <cellStyle name="Обычный 64 2 2 2" xfId="29490" xr:uid="{00000000-0005-0000-0000-00000E730000}"/>
    <cellStyle name="Обычный 64 2 2 2 2" xfId="29491" xr:uid="{00000000-0005-0000-0000-00000F730000}"/>
    <cellStyle name="Обычный 64 2 2 2 2 2" xfId="29492" xr:uid="{00000000-0005-0000-0000-000010730000}"/>
    <cellStyle name="Обычный 64 2 2 2 3" xfId="29493" xr:uid="{00000000-0005-0000-0000-000011730000}"/>
    <cellStyle name="Обычный 64 2 2 3" xfId="29494" xr:uid="{00000000-0005-0000-0000-000012730000}"/>
    <cellStyle name="Обычный 64 2 2 3 2" xfId="29495" xr:uid="{00000000-0005-0000-0000-000013730000}"/>
    <cellStyle name="Обычный 64 2 2 3 2 2" xfId="29496" xr:uid="{00000000-0005-0000-0000-000014730000}"/>
    <cellStyle name="Обычный 64 2 2 3 3" xfId="29497" xr:uid="{00000000-0005-0000-0000-000015730000}"/>
    <cellStyle name="Обычный 64 2 2 4" xfId="29498" xr:uid="{00000000-0005-0000-0000-000016730000}"/>
    <cellStyle name="Обычный 64 2 2 4 2" xfId="29499" xr:uid="{00000000-0005-0000-0000-000017730000}"/>
    <cellStyle name="Обычный 64 2 2 5" xfId="29500" xr:uid="{00000000-0005-0000-0000-000018730000}"/>
    <cellStyle name="Обычный 64 2 3" xfId="29501" xr:uid="{00000000-0005-0000-0000-000019730000}"/>
    <cellStyle name="Обычный 64 2 3 2" xfId="29502" xr:uid="{00000000-0005-0000-0000-00001A730000}"/>
    <cellStyle name="Обычный 64 2 3 2 2" xfId="29503" xr:uid="{00000000-0005-0000-0000-00001B730000}"/>
    <cellStyle name="Обычный 64 2 3 2 2 2" xfId="29504" xr:uid="{00000000-0005-0000-0000-00001C730000}"/>
    <cellStyle name="Обычный 64 2 3 2 3" xfId="29505" xr:uid="{00000000-0005-0000-0000-00001D730000}"/>
    <cellStyle name="Обычный 64 2 3 3" xfId="29506" xr:uid="{00000000-0005-0000-0000-00001E730000}"/>
    <cellStyle name="Обычный 64 2 3 3 2" xfId="29507" xr:uid="{00000000-0005-0000-0000-00001F730000}"/>
    <cellStyle name="Обычный 64 2 3 4" xfId="29508" xr:uid="{00000000-0005-0000-0000-000020730000}"/>
    <cellStyle name="Обычный 64 2 4" xfId="29509" xr:uid="{00000000-0005-0000-0000-000021730000}"/>
    <cellStyle name="Обычный 64 2 4 2" xfId="29510" xr:uid="{00000000-0005-0000-0000-000022730000}"/>
    <cellStyle name="Обычный 64 2 4 2 2" xfId="29511" xr:uid="{00000000-0005-0000-0000-000023730000}"/>
    <cellStyle name="Обычный 64 2 4 3" xfId="29512" xr:uid="{00000000-0005-0000-0000-000024730000}"/>
    <cellStyle name="Обычный 64 2 5" xfId="29513" xr:uid="{00000000-0005-0000-0000-000025730000}"/>
    <cellStyle name="Обычный 64 2 5 2" xfId="29514" xr:uid="{00000000-0005-0000-0000-000026730000}"/>
    <cellStyle name="Обычный 64 2 5 2 2" xfId="29515" xr:uid="{00000000-0005-0000-0000-000027730000}"/>
    <cellStyle name="Обычный 64 2 5 3" xfId="29516" xr:uid="{00000000-0005-0000-0000-000028730000}"/>
    <cellStyle name="Обычный 64 2 6" xfId="29517" xr:uid="{00000000-0005-0000-0000-000029730000}"/>
    <cellStyle name="Обычный 64 2 6 2" xfId="29518" xr:uid="{00000000-0005-0000-0000-00002A730000}"/>
    <cellStyle name="Обычный 64 2 7" xfId="29519" xr:uid="{00000000-0005-0000-0000-00002B730000}"/>
    <cellStyle name="Обычный 64 3" xfId="29520" xr:uid="{00000000-0005-0000-0000-00002C730000}"/>
    <cellStyle name="Обычный 64 3 2" xfId="29521" xr:uid="{00000000-0005-0000-0000-00002D730000}"/>
    <cellStyle name="Обычный 64 3 2 2" xfId="29522" xr:uid="{00000000-0005-0000-0000-00002E730000}"/>
    <cellStyle name="Обычный 64 3 2 2 2" xfId="29523" xr:uid="{00000000-0005-0000-0000-00002F730000}"/>
    <cellStyle name="Обычный 64 3 2 3" xfId="29524" xr:uid="{00000000-0005-0000-0000-000030730000}"/>
    <cellStyle name="Обычный 64 3 3" xfId="29525" xr:uid="{00000000-0005-0000-0000-000031730000}"/>
    <cellStyle name="Обычный 64 3 3 2" xfId="29526" xr:uid="{00000000-0005-0000-0000-000032730000}"/>
    <cellStyle name="Обычный 64 3 3 2 2" xfId="29527" xr:uid="{00000000-0005-0000-0000-000033730000}"/>
    <cellStyle name="Обычный 64 3 3 3" xfId="29528" xr:uid="{00000000-0005-0000-0000-000034730000}"/>
    <cellStyle name="Обычный 64 3 4" xfId="29529" xr:uid="{00000000-0005-0000-0000-000035730000}"/>
    <cellStyle name="Обычный 64 3 4 2" xfId="29530" xr:uid="{00000000-0005-0000-0000-000036730000}"/>
    <cellStyle name="Обычный 64 3 5" xfId="29531" xr:uid="{00000000-0005-0000-0000-000037730000}"/>
    <cellStyle name="Обычный 64 4" xfId="29532" xr:uid="{00000000-0005-0000-0000-000038730000}"/>
    <cellStyle name="Обычный 64 4 2" xfId="29533" xr:uid="{00000000-0005-0000-0000-000039730000}"/>
    <cellStyle name="Обычный 64 4 2 2" xfId="29534" xr:uid="{00000000-0005-0000-0000-00003A730000}"/>
    <cellStyle name="Обычный 64 4 2 2 2" xfId="29535" xr:uid="{00000000-0005-0000-0000-00003B730000}"/>
    <cellStyle name="Обычный 64 4 2 3" xfId="29536" xr:uid="{00000000-0005-0000-0000-00003C730000}"/>
    <cellStyle name="Обычный 64 4 3" xfId="29537" xr:uid="{00000000-0005-0000-0000-00003D730000}"/>
    <cellStyle name="Обычный 64 4 3 2" xfId="29538" xr:uid="{00000000-0005-0000-0000-00003E730000}"/>
    <cellStyle name="Обычный 64 4 4" xfId="29539" xr:uid="{00000000-0005-0000-0000-00003F730000}"/>
    <cellStyle name="Обычный 64 5" xfId="29540" xr:uid="{00000000-0005-0000-0000-000040730000}"/>
    <cellStyle name="Обычный 64 5 2" xfId="29541" xr:uid="{00000000-0005-0000-0000-000041730000}"/>
    <cellStyle name="Обычный 64 5 2 2" xfId="29542" xr:uid="{00000000-0005-0000-0000-000042730000}"/>
    <cellStyle name="Обычный 64 5 3" xfId="29543" xr:uid="{00000000-0005-0000-0000-000043730000}"/>
    <cellStyle name="Обычный 64 6" xfId="29544" xr:uid="{00000000-0005-0000-0000-000044730000}"/>
    <cellStyle name="Обычный 64 6 2" xfId="29545" xr:uid="{00000000-0005-0000-0000-000045730000}"/>
    <cellStyle name="Обычный 64 6 2 2" xfId="29546" xr:uid="{00000000-0005-0000-0000-000046730000}"/>
    <cellStyle name="Обычный 64 6 3" xfId="29547" xr:uid="{00000000-0005-0000-0000-000047730000}"/>
    <cellStyle name="Обычный 64 7" xfId="29548" xr:uid="{00000000-0005-0000-0000-000048730000}"/>
    <cellStyle name="Обычный 64 7 2" xfId="29549" xr:uid="{00000000-0005-0000-0000-000049730000}"/>
    <cellStyle name="Обычный 64 7 2 2" xfId="29550" xr:uid="{00000000-0005-0000-0000-00004A730000}"/>
    <cellStyle name="Обычный 64 7 3" xfId="29551" xr:uid="{00000000-0005-0000-0000-00004B730000}"/>
    <cellStyle name="Обычный 64 8" xfId="29552" xr:uid="{00000000-0005-0000-0000-00004C730000}"/>
    <cellStyle name="Обычный 64 8 2" xfId="29553" xr:uid="{00000000-0005-0000-0000-00004D730000}"/>
    <cellStyle name="Обычный 64 8 2 2" xfId="29554" xr:uid="{00000000-0005-0000-0000-00004E730000}"/>
    <cellStyle name="Обычный 64 8 3" xfId="29555" xr:uid="{00000000-0005-0000-0000-00004F730000}"/>
    <cellStyle name="Обычный 64 9" xfId="29556" xr:uid="{00000000-0005-0000-0000-000050730000}"/>
    <cellStyle name="Обычный 64 9 2" xfId="29557" xr:uid="{00000000-0005-0000-0000-000051730000}"/>
    <cellStyle name="Обычный 64 9 2 2" xfId="29558" xr:uid="{00000000-0005-0000-0000-000052730000}"/>
    <cellStyle name="Обычный 64 9 3" xfId="29559" xr:uid="{00000000-0005-0000-0000-000053730000}"/>
    <cellStyle name="Обычный 65" xfId="29560" xr:uid="{00000000-0005-0000-0000-000054730000}"/>
    <cellStyle name="Обычный 65 10" xfId="29561" xr:uid="{00000000-0005-0000-0000-000055730000}"/>
    <cellStyle name="Обычный 65 10 2" xfId="29562" xr:uid="{00000000-0005-0000-0000-000056730000}"/>
    <cellStyle name="Обычный 65 10 2 2" xfId="29563" xr:uid="{00000000-0005-0000-0000-000057730000}"/>
    <cellStyle name="Обычный 65 10 3" xfId="29564" xr:uid="{00000000-0005-0000-0000-000058730000}"/>
    <cellStyle name="Обычный 65 11" xfId="29565" xr:uid="{00000000-0005-0000-0000-000059730000}"/>
    <cellStyle name="Обычный 65 11 2" xfId="29566" xr:uid="{00000000-0005-0000-0000-00005A730000}"/>
    <cellStyle name="Обычный 65 11 2 2" xfId="29567" xr:uid="{00000000-0005-0000-0000-00005B730000}"/>
    <cellStyle name="Обычный 65 11 3" xfId="29568" xr:uid="{00000000-0005-0000-0000-00005C730000}"/>
    <cellStyle name="Обычный 65 2" xfId="29569" xr:uid="{00000000-0005-0000-0000-00005D730000}"/>
    <cellStyle name="Обычный 65 3" xfId="29570" xr:uid="{00000000-0005-0000-0000-00005E730000}"/>
    <cellStyle name="Обычный 65 3 2" xfId="29571" xr:uid="{00000000-0005-0000-0000-00005F730000}"/>
    <cellStyle name="Обычный 65 3 2 2" xfId="29572" xr:uid="{00000000-0005-0000-0000-000060730000}"/>
    <cellStyle name="Обычный 65 3 3" xfId="29573" xr:uid="{00000000-0005-0000-0000-000061730000}"/>
    <cellStyle name="Обычный 65 4" xfId="29574" xr:uid="{00000000-0005-0000-0000-000062730000}"/>
    <cellStyle name="Обычный 65 4 2" xfId="29575" xr:uid="{00000000-0005-0000-0000-000063730000}"/>
    <cellStyle name="Обычный 65 4 2 2" xfId="29576" xr:uid="{00000000-0005-0000-0000-000064730000}"/>
    <cellStyle name="Обычный 65 4 3" xfId="29577" xr:uid="{00000000-0005-0000-0000-000065730000}"/>
    <cellStyle name="Обычный 65 5" xfId="29578" xr:uid="{00000000-0005-0000-0000-000066730000}"/>
    <cellStyle name="Обычный 65 5 2" xfId="29579" xr:uid="{00000000-0005-0000-0000-000067730000}"/>
    <cellStyle name="Обычный 65 5 2 2" xfId="29580" xr:uid="{00000000-0005-0000-0000-000068730000}"/>
    <cellStyle name="Обычный 65 5 3" xfId="29581" xr:uid="{00000000-0005-0000-0000-000069730000}"/>
    <cellStyle name="Обычный 65 6" xfId="29582" xr:uid="{00000000-0005-0000-0000-00006A730000}"/>
    <cellStyle name="Обычный 65 6 2" xfId="29583" xr:uid="{00000000-0005-0000-0000-00006B730000}"/>
    <cellStyle name="Обычный 65 6 2 2" xfId="29584" xr:uid="{00000000-0005-0000-0000-00006C730000}"/>
    <cellStyle name="Обычный 65 6 3" xfId="29585" xr:uid="{00000000-0005-0000-0000-00006D730000}"/>
    <cellStyle name="Обычный 65 7" xfId="29586" xr:uid="{00000000-0005-0000-0000-00006E730000}"/>
    <cellStyle name="Обычный 65 7 2" xfId="29587" xr:uid="{00000000-0005-0000-0000-00006F730000}"/>
    <cellStyle name="Обычный 65 7 2 2" xfId="29588" xr:uid="{00000000-0005-0000-0000-000070730000}"/>
    <cellStyle name="Обычный 65 7 3" xfId="29589" xr:uid="{00000000-0005-0000-0000-000071730000}"/>
    <cellStyle name="Обычный 65 8" xfId="29590" xr:uid="{00000000-0005-0000-0000-000072730000}"/>
    <cellStyle name="Обычный 65 8 2" xfId="29591" xr:uid="{00000000-0005-0000-0000-000073730000}"/>
    <cellStyle name="Обычный 65 8 2 2" xfId="29592" xr:uid="{00000000-0005-0000-0000-000074730000}"/>
    <cellStyle name="Обычный 65 8 3" xfId="29593" xr:uid="{00000000-0005-0000-0000-000075730000}"/>
    <cellStyle name="Обычный 65 9" xfId="29594" xr:uid="{00000000-0005-0000-0000-000076730000}"/>
    <cellStyle name="Обычный 65 9 2" xfId="29595" xr:uid="{00000000-0005-0000-0000-000077730000}"/>
    <cellStyle name="Обычный 65 9 2 2" xfId="29596" xr:uid="{00000000-0005-0000-0000-000078730000}"/>
    <cellStyle name="Обычный 65 9 3" xfId="29597" xr:uid="{00000000-0005-0000-0000-000079730000}"/>
    <cellStyle name="Обычный 66" xfId="29598" xr:uid="{00000000-0005-0000-0000-00007A730000}"/>
    <cellStyle name="Обычный 66 10" xfId="29599" xr:uid="{00000000-0005-0000-0000-00007B730000}"/>
    <cellStyle name="Обычный 66 10 2" xfId="29600" xr:uid="{00000000-0005-0000-0000-00007C730000}"/>
    <cellStyle name="Обычный 66 10 2 2" xfId="29601" xr:uid="{00000000-0005-0000-0000-00007D730000}"/>
    <cellStyle name="Обычный 66 10 3" xfId="29602" xr:uid="{00000000-0005-0000-0000-00007E730000}"/>
    <cellStyle name="Обычный 66 11" xfId="29603" xr:uid="{00000000-0005-0000-0000-00007F730000}"/>
    <cellStyle name="Обычный 66 11 2" xfId="29604" xr:uid="{00000000-0005-0000-0000-000080730000}"/>
    <cellStyle name="Обычный 66 11 2 2" xfId="29605" xr:uid="{00000000-0005-0000-0000-000081730000}"/>
    <cellStyle name="Обычный 66 11 3" xfId="29606" xr:uid="{00000000-0005-0000-0000-000082730000}"/>
    <cellStyle name="Обычный 66 12" xfId="29607" xr:uid="{00000000-0005-0000-0000-000083730000}"/>
    <cellStyle name="Обычный 66 12 2" xfId="29608" xr:uid="{00000000-0005-0000-0000-000084730000}"/>
    <cellStyle name="Обычный 66 12 2 2" xfId="29609" xr:uid="{00000000-0005-0000-0000-000085730000}"/>
    <cellStyle name="Обычный 66 12 3" xfId="29610" xr:uid="{00000000-0005-0000-0000-000086730000}"/>
    <cellStyle name="Обычный 66 13" xfId="29611" xr:uid="{00000000-0005-0000-0000-000087730000}"/>
    <cellStyle name="Обычный 66 13 2" xfId="29612" xr:uid="{00000000-0005-0000-0000-000088730000}"/>
    <cellStyle name="Обычный 66 13 2 2" xfId="29613" xr:uid="{00000000-0005-0000-0000-000089730000}"/>
    <cellStyle name="Обычный 66 13 3" xfId="29614" xr:uid="{00000000-0005-0000-0000-00008A730000}"/>
    <cellStyle name="Обычный 66 14" xfId="29615" xr:uid="{00000000-0005-0000-0000-00008B730000}"/>
    <cellStyle name="Обычный 66 14 2" xfId="29616" xr:uid="{00000000-0005-0000-0000-00008C730000}"/>
    <cellStyle name="Обычный 66 14 2 2" xfId="29617" xr:uid="{00000000-0005-0000-0000-00008D730000}"/>
    <cellStyle name="Обычный 66 14 3" xfId="29618" xr:uid="{00000000-0005-0000-0000-00008E730000}"/>
    <cellStyle name="Обычный 66 15" xfId="29619" xr:uid="{00000000-0005-0000-0000-00008F730000}"/>
    <cellStyle name="Обычный 66 15 2" xfId="29620" xr:uid="{00000000-0005-0000-0000-000090730000}"/>
    <cellStyle name="Обычный 66 15 2 2" xfId="29621" xr:uid="{00000000-0005-0000-0000-000091730000}"/>
    <cellStyle name="Обычный 66 15 3" xfId="29622" xr:uid="{00000000-0005-0000-0000-000092730000}"/>
    <cellStyle name="Обычный 66 16" xfId="29623" xr:uid="{00000000-0005-0000-0000-000093730000}"/>
    <cellStyle name="Обычный 66 16 2" xfId="29624" xr:uid="{00000000-0005-0000-0000-000094730000}"/>
    <cellStyle name="Обычный 66 17" xfId="29625" xr:uid="{00000000-0005-0000-0000-000095730000}"/>
    <cellStyle name="Обычный 66 2" xfId="29626" xr:uid="{00000000-0005-0000-0000-000096730000}"/>
    <cellStyle name="Обычный 66 2 2" xfId="29627" xr:uid="{00000000-0005-0000-0000-000097730000}"/>
    <cellStyle name="Обычный 66 2 2 2" xfId="29628" xr:uid="{00000000-0005-0000-0000-000098730000}"/>
    <cellStyle name="Обычный 66 2 2 2 2" xfId="29629" xr:uid="{00000000-0005-0000-0000-000099730000}"/>
    <cellStyle name="Обычный 66 2 2 2 2 2" xfId="29630" xr:uid="{00000000-0005-0000-0000-00009A730000}"/>
    <cellStyle name="Обычный 66 2 2 2 3" xfId="29631" xr:uid="{00000000-0005-0000-0000-00009B730000}"/>
    <cellStyle name="Обычный 66 2 2 3" xfId="29632" xr:uid="{00000000-0005-0000-0000-00009C730000}"/>
    <cellStyle name="Обычный 66 2 2 3 2" xfId="29633" xr:uid="{00000000-0005-0000-0000-00009D730000}"/>
    <cellStyle name="Обычный 66 2 2 3 2 2" xfId="29634" xr:uid="{00000000-0005-0000-0000-00009E730000}"/>
    <cellStyle name="Обычный 66 2 2 3 3" xfId="29635" xr:uid="{00000000-0005-0000-0000-00009F730000}"/>
    <cellStyle name="Обычный 66 2 2 4" xfId="29636" xr:uid="{00000000-0005-0000-0000-0000A0730000}"/>
    <cellStyle name="Обычный 66 2 2 4 2" xfId="29637" xr:uid="{00000000-0005-0000-0000-0000A1730000}"/>
    <cellStyle name="Обычный 66 2 2 5" xfId="29638" xr:uid="{00000000-0005-0000-0000-0000A2730000}"/>
    <cellStyle name="Обычный 66 2 3" xfId="29639" xr:uid="{00000000-0005-0000-0000-0000A3730000}"/>
    <cellStyle name="Обычный 66 2 3 2" xfId="29640" xr:uid="{00000000-0005-0000-0000-0000A4730000}"/>
    <cellStyle name="Обычный 66 2 3 2 2" xfId="29641" xr:uid="{00000000-0005-0000-0000-0000A5730000}"/>
    <cellStyle name="Обычный 66 2 3 2 2 2" xfId="29642" xr:uid="{00000000-0005-0000-0000-0000A6730000}"/>
    <cellStyle name="Обычный 66 2 3 2 3" xfId="29643" xr:uid="{00000000-0005-0000-0000-0000A7730000}"/>
    <cellStyle name="Обычный 66 2 3 3" xfId="29644" xr:uid="{00000000-0005-0000-0000-0000A8730000}"/>
    <cellStyle name="Обычный 66 2 3 3 2" xfId="29645" xr:uid="{00000000-0005-0000-0000-0000A9730000}"/>
    <cellStyle name="Обычный 66 2 3 4" xfId="29646" xr:uid="{00000000-0005-0000-0000-0000AA730000}"/>
    <cellStyle name="Обычный 66 2 4" xfId="29647" xr:uid="{00000000-0005-0000-0000-0000AB730000}"/>
    <cellStyle name="Обычный 66 2 4 2" xfId="29648" xr:uid="{00000000-0005-0000-0000-0000AC730000}"/>
    <cellStyle name="Обычный 66 2 4 2 2" xfId="29649" xr:uid="{00000000-0005-0000-0000-0000AD730000}"/>
    <cellStyle name="Обычный 66 2 4 3" xfId="29650" xr:uid="{00000000-0005-0000-0000-0000AE730000}"/>
    <cellStyle name="Обычный 66 2 5" xfId="29651" xr:uid="{00000000-0005-0000-0000-0000AF730000}"/>
    <cellStyle name="Обычный 66 2 5 2" xfId="29652" xr:uid="{00000000-0005-0000-0000-0000B0730000}"/>
    <cellStyle name="Обычный 66 2 5 2 2" xfId="29653" xr:uid="{00000000-0005-0000-0000-0000B1730000}"/>
    <cellStyle name="Обычный 66 2 5 3" xfId="29654" xr:uid="{00000000-0005-0000-0000-0000B2730000}"/>
    <cellStyle name="Обычный 66 2 6" xfId="29655" xr:uid="{00000000-0005-0000-0000-0000B3730000}"/>
    <cellStyle name="Обычный 66 2 6 2" xfId="29656" xr:uid="{00000000-0005-0000-0000-0000B4730000}"/>
    <cellStyle name="Обычный 66 2 7" xfId="29657" xr:uid="{00000000-0005-0000-0000-0000B5730000}"/>
    <cellStyle name="Обычный 66 3" xfId="29658" xr:uid="{00000000-0005-0000-0000-0000B6730000}"/>
    <cellStyle name="Обычный 66 3 2" xfId="29659" xr:uid="{00000000-0005-0000-0000-0000B7730000}"/>
    <cellStyle name="Обычный 66 3 2 2" xfId="29660" xr:uid="{00000000-0005-0000-0000-0000B8730000}"/>
    <cellStyle name="Обычный 66 3 2 2 2" xfId="29661" xr:uid="{00000000-0005-0000-0000-0000B9730000}"/>
    <cellStyle name="Обычный 66 3 2 3" xfId="29662" xr:uid="{00000000-0005-0000-0000-0000BA730000}"/>
    <cellStyle name="Обычный 66 3 3" xfId="29663" xr:uid="{00000000-0005-0000-0000-0000BB730000}"/>
    <cellStyle name="Обычный 66 3 3 2" xfId="29664" xr:uid="{00000000-0005-0000-0000-0000BC730000}"/>
    <cellStyle name="Обычный 66 3 3 2 2" xfId="29665" xr:uid="{00000000-0005-0000-0000-0000BD730000}"/>
    <cellStyle name="Обычный 66 3 3 3" xfId="29666" xr:uid="{00000000-0005-0000-0000-0000BE730000}"/>
    <cellStyle name="Обычный 66 3 4" xfId="29667" xr:uid="{00000000-0005-0000-0000-0000BF730000}"/>
    <cellStyle name="Обычный 66 3 4 2" xfId="29668" xr:uid="{00000000-0005-0000-0000-0000C0730000}"/>
    <cellStyle name="Обычный 66 3 5" xfId="29669" xr:uid="{00000000-0005-0000-0000-0000C1730000}"/>
    <cellStyle name="Обычный 66 4" xfId="29670" xr:uid="{00000000-0005-0000-0000-0000C2730000}"/>
    <cellStyle name="Обычный 66 4 2" xfId="29671" xr:uid="{00000000-0005-0000-0000-0000C3730000}"/>
    <cellStyle name="Обычный 66 4 2 2" xfId="29672" xr:uid="{00000000-0005-0000-0000-0000C4730000}"/>
    <cellStyle name="Обычный 66 4 2 2 2" xfId="29673" xr:uid="{00000000-0005-0000-0000-0000C5730000}"/>
    <cellStyle name="Обычный 66 4 2 3" xfId="29674" xr:uid="{00000000-0005-0000-0000-0000C6730000}"/>
    <cellStyle name="Обычный 66 4 3" xfId="29675" xr:uid="{00000000-0005-0000-0000-0000C7730000}"/>
    <cellStyle name="Обычный 66 4 3 2" xfId="29676" xr:uid="{00000000-0005-0000-0000-0000C8730000}"/>
    <cellStyle name="Обычный 66 4 4" xfId="29677" xr:uid="{00000000-0005-0000-0000-0000C9730000}"/>
    <cellStyle name="Обычный 66 5" xfId="29678" xr:uid="{00000000-0005-0000-0000-0000CA730000}"/>
    <cellStyle name="Обычный 66 5 2" xfId="29679" xr:uid="{00000000-0005-0000-0000-0000CB730000}"/>
    <cellStyle name="Обычный 66 5 2 2" xfId="29680" xr:uid="{00000000-0005-0000-0000-0000CC730000}"/>
    <cellStyle name="Обычный 66 5 3" xfId="29681" xr:uid="{00000000-0005-0000-0000-0000CD730000}"/>
    <cellStyle name="Обычный 66 6" xfId="29682" xr:uid="{00000000-0005-0000-0000-0000CE730000}"/>
    <cellStyle name="Обычный 66 6 2" xfId="29683" xr:uid="{00000000-0005-0000-0000-0000CF730000}"/>
    <cellStyle name="Обычный 66 6 2 2" xfId="29684" xr:uid="{00000000-0005-0000-0000-0000D0730000}"/>
    <cellStyle name="Обычный 66 6 3" xfId="29685" xr:uid="{00000000-0005-0000-0000-0000D1730000}"/>
    <cellStyle name="Обычный 66 7" xfId="29686" xr:uid="{00000000-0005-0000-0000-0000D2730000}"/>
    <cellStyle name="Обычный 66 7 2" xfId="29687" xr:uid="{00000000-0005-0000-0000-0000D3730000}"/>
    <cellStyle name="Обычный 66 7 2 2" xfId="29688" xr:uid="{00000000-0005-0000-0000-0000D4730000}"/>
    <cellStyle name="Обычный 66 7 3" xfId="29689" xr:uid="{00000000-0005-0000-0000-0000D5730000}"/>
    <cellStyle name="Обычный 66 8" xfId="29690" xr:uid="{00000000-0005-0000-0000-0000D6730000}"/>
    <cellStyle name="Обычный 66 8 2" xfId="29691" xr:uid="{00000000-0005-0000-0000-0000D7730000}"/>
    <cellStyle name="Обычный 66 8 2 2" xfId="29692" xr:uid="{00000000-0005-0000-0000-0000D8730000}"/>
    <cellStyle name="Обычный 66 8 3" xfId="29693" xr:uid="{00000000-0005-0000-0000-0000D9730000}"/>
    <cellStyle name="Обычный 66 9" xfId="29694" xr:uid="{00000000-0005-0000-0000-0000DA730000}"/>
    <cellStyle name="Обычный 66 9 2" xfId="29695" xr:uid="{00000000-0005-0000-0000-0000DB730000}"/>
    <cellStyle name="Обычный 66 9 2 2" xfId="29696" xr:uid="{00000000-0005-0000-0000-0000DC730000}"/>
    <cellStyle name="Обычный 66 9 3" xfId="29697" xr:uid="{00000000-0005-0000-0000-0000DD730000}"/>
    <cellStyle name="Обычный 67" xfId="29698" xr:uid="{00000000-0005-0000-0000-0000DE730000}"/>
    <cellStyle name="Обычный 67 10" xfId="29699" xr:uid="{00000000-0005-0000-0000-0000DF730000}"/>
    <cellStyle name="Обычный 67 10 2" xfId="29700" xr:uid="{00000000-0005-0000-0000-0000E0730000}"/>
    <cellStyle name="Обычный 67 10 2 2" xfId="29701" xr:uid="{00000000-0005-0000-0000-0000E1730000}"/>
    <cellStyle name="Обычный 67 10 3" xfId="29702" xr:uid="{00000000-0005-0000-0000-0000E2730000}"/>
    <cellStyle name="Обычный 67 2" xfId="29703" xr:uid="{00000000-0005-0000-0000-0000E3730000}"/>
    <cellStyle name="Обычный 67 2 2" xfId="29704" xr:uid="{00000000-0005-0000-0000-0000E4730000}"/>
    <cellStyle name="Обычный 67 2 2 2" xfId="29705" xr:uid="{00000000-0005-0000-0000-0000E5730000}"/>
    <cellStyle name="Обычный 67 2 3" xfId="29706" xr:uid="{00000000-0005-0000-0000-0000E6730000}"/>
    <cellStyle name="Обычный 67 3" xfId="29707" xr:uid="{00000000-0005-0000-0000-0000E7730000}"/>
    <cellStyle name="Обычный 67 3 2" xfId="29708" xr:uid="{00000000-0005-0000-0000-0000E8730000}"/>
    <cellStyle name="Обычный 67 3 2 2" xfId="29709" xr:uid="{00000000-0005-0000-0000-0000E9730000}"/>
    <cellStyle name="Обычный 67 3 3" xfId="29710" xr:uid="{00000000-0005-0000-0000-0000EA730000}"/>
    <cellStyle name="Обычный 67 4" xfId="29711" xr:uid="{00000000-0005-0000-0000-0000EB730000}"/>
    <cellStyle name="Обычный 67 4 2" xfId="29712" xr:uid="{00000000-0005-0000-0000-0000EC730000}"/>
    <cellStyle name="Обычный 67 4 2 2" xfId="29713" xr:uid="{00000000-0005-0000-0000-0000ED730000}"/>
    <cellStyle name="Обычный 67 4 3" xfId="29714" xr:uid="{00000000-0005-0000-0000-0000EE730000}"/>
    <cellStyle name="Обычный 67 5" xfId="29715" xr:uid="{00000000-0005-0000-0000-0000EF730000}"/>
    <cellStyle name="Обычный 67 5 2" xfId="29716" xr:uid="{00000000-0005-0000-0000-0000F0730000}"/>
    <cellStyle name="Обычный 67 5 2 2" xfId="29717" xr:uid="{00000000-0005-0000-0000-0000F1730000}"/>
    <cellStyle name="Обычный 67 5 3" xfId="29718" xr:uid="{00000000-0005-0000-0000-0000F2730000}"/>
    <cellStyle name="Обычный 67 6" xfId="29719" xr:uid="{00000000-0005-0000-0000-0000F3730000}"/>
    <cellStyle name="Обычный 67 6 2" xfId="29720" xr:uid="{00000000-0005-0000-0000-0000F4730000}"/>
    <cellStyle name="Обычный 67 6 2 2" xfId="29721" xr:uid="{00000000-0005-0000-0000-0000F5730000}"/>
    <cellStyle name="Обычный 67 6 3" xfId="29722" xr:uid="{00000000-0005-0000-0000-0000F6730000}"/>
    <cellStyle name="Обычный 67 7" xfId="29723" xr:uid="{00000000-0005-0000-0000-0000F7730000}"/>
    <cellStyle name="Обычный 67 7 2" xfId="29724" xr:uid="{00000000-0005-0000-0000-0000F8730000}"/>
    <cellStyle name="Обычный 67 7 2 2" xfId="29725" xr:uid="{00000000-0005-0000-0000-0000F9730000}"/>
    <cellStyle name="Обычный 67 7 3" xfId="29726" xr:uid="{00000000-0005-0000-0000-0000FA730000}"/>
    <cellStyle name="Обычный 67 8" xfId="29727" xr:uid="{00000000-0005-0000-0000-0000FB730000}"/>
    <cellStyle name="Обычный 67 8 2" xfId="29728" xr:uid="{00000000-0005-0000-0000-0000FC730000}"/>
    <cellStyle name="Обычный 67 8 2 2" xfId="29729" xr:uid="{00000000-0005-0000-0000-0000FD730000}"/>
    <cellStyle name="Обычный 67 8 3" xfId="29730" xr:uid="{00000000-0005-0000-0000-0000FE730000}"/>
    <cellStyle name="Обычный 67 9" xfId="29731" xr:uid="{00000000-0005-0000-0000-0000FF730000}"/>
    <cellStyle name="Обычный 67 9 2" xfId="29732" xr:uid="{00000000-0005-0000-0000-000000740000}"/>
    <cellStyle name="Обычный 67 9 2 2" xfId="29733" xr:uid="{00000000-0005-0000-0000-000001740000}"/>
    <cellStyle name="Обычный 67 9 3" xfId="29734" xr:uid="{00000000-0005-0000-0000-000002740000}"/>
    <cellStyle name="Обычный 68" xfId="29735" xr:uid="{00000000-0005-0000-0000-000003740000}"/>
    <cellStyle name="Обычный 68 10" xfId="29736" xr:uid="{00000000-0005-0000-0000-000004740000}"/>
    <cellStyle name="Обычный 68 10 2" xfId="29737" xr:uid="{00000000-0005-0000-0000-000005740000}"/>
    <cellStyle name="Обычный 68 10 2 2" xfId="29738" xr:uid="{00000000-0005-0000-0000-000006740000}"/>
    <cellStyle name="Обычный 68 10 3" xfId="29739" xr:uid="{00000000-0005-0000-0000-000007740000}"/>
    <cellStyle name="Обычный 68 11" xfId="29740" xr:uid="{00000000-0005-0000-0000-000008740000}"/>
    <cellStyle name="Обычный 68 11 2" xfId="29741" xr:uid="{00000000-0005-0000-0000-000009740000}"/>
    <cellStyle name="Обычный 68 11 2 2" xfId="29742" xr:uid="{00000000-0005-0000-0000-00000A740000}"/>
    <cellStyle name="Обычный 68 11 3" xfId="29743" xr:uid="{00000000-0005-0000-0000-00000B740000}"/>
    <cellStyle name="Обычный 68 2" xfId="29744" xr:uid="{00000000-0005-0000-0000-00000C740000}"/>
    <cellStyle name="Обычный 68 3" xfId="29745" xr:uid="{00000000-0005-0000-0000-00000D740000}"/>
    <cellStyle name="Обычный 68 3 2" xfId="29746" xr:uid="{00000000-0005-0000-0000-00000E740000}"/>
    <cellStyle name="Обычный 68 3 2 2" xfId="29747" xr:uid="{00000000-0005-0000-0000-00000F740000}"/>
    <cellStyle name="Обычный 68 3 3" xfId="29748" xr:uid="{00000000-0005-0000-0000-000010740000}"/>
    <cellStyle name="Обычный 68 4" xfId="29749" xr:uid="{00000000-0005-0000-0000-000011740000}"/>
    <cellStyle name="Обычный 68 4 2" xfId="29750" xr:uid="{00000000-0005-0000-0000-000012740000}"/>
    <cellStyle name="Обычный 68 4 2 2" xfId="29751" xr:uid="{00000000-0005-0000-0000-000013740000}"/>
    <cellStyle name="Обычный 68 4 3" xfId="29752" xr:uid="{00000000-0005-0000-0000-000014740000}"/>
    <cellStyle name="Обычный 68 5" xfId="29753" xr:uid="{00000000-0005-0000-0000-000015740000}"/>
    <cellStyle name="Обычный 68 5 2" xfId="29754" xr:uid="{00000000-0005-0000-0000-000016740000}"/>
    <cellStyle name="Обычный 68 5 2 2" xfId="29755" xr:uid="{00000000-0005-0000-0000-000017740000}"/>
    <cellStyle name="Обычный 68 5 3" xfId="29756" xr:uid="{00000000-0005-0000-0000-000018740000}"/>
    <cellStyle name="Обычный 68 6" xfId="29757" xr:uid="{00000000-0005-0000-0000-000019740000}"/>
    <cellStyle name="Обычный 68 6 2" xfId="29758" xr:uid="{00000000-0005-0000-0000-00001A740000}"/>
    <cellStyle name="Обычный 68 6 2 2" xfId="29759" xr:uid="{00000000-0005-0000-0000-00001B740000}"/>
    <cellStyle name="Обычный 68 6 3" xfId="29760" xr:uid="{00000000-0005-0000-0000-00001C740000}"/>
    <cellStyle name="Обычный 68 7" xfId="29761" xr:uid="{00000000-0005-0000-0000-00001D740000}"/>
    <cellStyle name="Обычный 68 7 2" xfId="29762" xr:uid="{00000000-0005-0000-0000-00001E740000}"/>
    <cellStyle name="Обычный 68 7 2 2" xfId="29763" xr:uid="{00000000-0005-0000-0000-00001F740000}"/>
    <cellStyle name="Обычный 68 7 3" xfId="29764" xr:uid="{00000000-0005-0000-0000-000020740000}"/>
    <cellStyle name="Обычный 68 8" xfId="29765" xr:uid="{00000000-0005-0000-0000-000021740000}"/>
    <cellStyle name="Обычный 68 8 2" xfId="29766" xr:uid="{00000000-0005-0000-0000-000022740000}"/>
    <cellStyle name="Обычный 68 8 2 2" xfId="29767" xr:uid="{00000000-0005-0000-0000-000023740000}"/>
    <cellStyle name="Обычный 68 8 3" xfId="29768" xr:uid="{00000000-0005-0000-0000-000024740000}"/>
    <cellStyle name="Обычный 68 9" xfId="29769" xr:uid="{00000000-0005-0000-0000-000025740000}"/>
    <cellStyle name="Обычный 68 9 2" xfId="29770" xr:uid="{00000000-0005-0000-0000-000026740000}"/>
    <cellStyle name="Обычный 68 9 2 2" xfId="29771" xr:uid="{00000000-0005-0000-0000-000027740000}"/>
    <cellStyle name="Обычный 68 9 3" xfId="29772" xr:uid="{00000000-0005-0000-0000-000028740000}"/>
    <cellStyle name="Обычный 69" xfId="29773" xr:uid="{00000000-0005-0000-0000-000029740000}"/>
    <cellStyle name="Обычный 69 10" xfId="29774" xr:uid="{00000000-0005-0000-0000-00002A740000}"/>
    <cellStyle name="Обычный 69 10 2" xfId="29775" xr:uid="{00000000-0005-0000-0000-00002B740000}"/>
    <cellStyle name="Обычный 69 10 2 2" xfId="29776" xr:uid="{00000000-0005-0000-0000-00002C740000}"/>
    <cellStyle name="Обычный 69 10 3" xfId="29777" xr:uid="{00000000-0005-0000-0000-00002D740000}"/>
    <cellStyle name="Обычный 69 11" xfId="29778" xr:uid="{00000000-0005-0000-0000-00002E740000}"/>
    <cellStyle name="Обычный 69 11 2" xfId="29779" xr:uid="{00000000-0005-0000-0000-00002F740000}"/>
    <cellStyle name="Обычный 69 11 2 2" xfId="29780" xr:uid="{00000000-0005-0000-0000-000030740000}"/>
    <cellStyle name="Обычный 69 11 3" xfId="29781" xr:uid="{00000000-0005-0000-0000-000031740000}"/>
    <cellStyle name="Обычный 69 12" xfId="29782" xr:uid="{00000000-0005-0000-0000-000032740000}"/>
    <cellStyle name="Обычный 69 12 2" xfId="29783" xr:uid="{00000000-0005-0000-0000-000033740000}"/>
    <cellStyle name="Обычный 69 12 2 2" xfId="29784" xr:uid="{00000000-0005-0000-0000-000034740000}"/>
    <cellStyle name="Обычный 69 12 3" xfId="29785" xr:uid="{00000000-0005-0000-0000-000035740000}"/>
    <cellStyle name="Обычный 69 13" xfId="29786" xr:uid="{00000000-0005-0000-0000-000036740000}"/>
    <cellStyle name="Обычный 69 13 2" xfId="29787" xr:uid="{00000000-0005-0000-0000-000037740000}"/>
    <cellStyle name="Обычный 69 13 2 2" xfId="29788" xr:uid="{00000000-0005-0000-0000-000038740000}"/>
    <cellStyle name="Обычный 69 13 3" xfId="29789" xr:uid="{00000000-0005-0000-0000-000039740000}"/>
    <cellStyle name="Обычный 69 14" xfId="29790" xr:uid="{00000000-0005-0000-0000-00003A740000}"/>
    <cellStyle name="Обычный 69 14 2" xfId="29791" xr:uid="{00000000-0005-0000-0000-00003B740000}"/>
    <cellStyle name="Обычный 69 14 2 2" xfId="29792" xr:uid="{00000000-0005-0000-0000-00003C740000}"/>
    <cellStyle name="Обычный 69 14 3" xfId="29793" xr:uid="{00000000-0005-0000-0000-00003D740000}"/>
    <cellStyle name="Обычный 69 15" xfId="29794" xr:uid="{00000000-0005-0000-0000-00003E740000}"/>
    <cellStyle name="Обычный 69 15 2" xfId="29795" xr:uid="{00000000-0005-0000-0000-00003F740000}"/>
    <cellStyle name="Обычный 69 15 2 2" xfId="29796" xr:uid="{00000000-0005-0000-0000-000040740000}"/>
    <cellStyle name="Обычный 69 15 3" xfId="29797" xr:uid="{00000000-0005-0000-0000-000041740000}"/>
    <cellStyle name="Обычный 69 16" xfId="29798" xr:uid="{00000000-0005-0000-0000-000042740000}"/>
    <cellStyle name="Обычный 69 16 2" xfId="29799" xr:uid="{00000000-0005-0000-0000-000043740000}"/>
    <cellStyle name="Обычный 69 17" xfId="29800" xr:uid="{00000000-0005-0000-0000-000044740000}"/>
    <cellStyle name="Обычный 69 2" xfId="29801" xr:uid="{00000000-0005-0000-0000-000045740000}"/>
    <cellStyle name="Обычный 69 2 2" xfId="29802" xr:uid="{00000000-0005-0000-0000-000046740000}"/>
    <cellStyle name="Обычный 69 2 2 2" xfId="29803" xr:uid="{00000000-0005-0000-0000-000047740000}"/>
    <cellStyle name="Обычный 69 2 2 2 2" xfId="29804" xr:uid="{00000000-0005-0000-0000-000048740000}"/>
    <cellStyle name="Обычный 69 2 2 2 2 2" xfId="29805" xr:uid="{00000000-0005-0000-0000-000049740000}"/>
    <cellStyle name="Обычный 69 2 2 2 3" xfId="29806" xr:uid="{00000000-0005-0000-0000-00004A740000}"/>
    <cellStyle name="Обычный 69 2 2 3" xfId="29807" xr:uid="{00000000-0005-0000-0000-00004B740000}"/>
    <cellStyle name="Обычный 69 2 2 3 2" xfId="29808" xr:uid="{00000000-0005-0000-0000-00004C740000}"/>
    <cellStyle name="Обычный 69 2 2 3 2 2" xfId="29809" xr:uid="{00000000-0005-0000-0000-00004D740000}"/>
    <cellStyle name="Обычный 69 2 2 3 3" xfId="29810" xr:uid="{00000000-0005-0000-0000-00004E740000}"/>
    <cellStyle name="Обычный 69 2 2 4" xfId="29811" xr:uid="{00000000-0005-0000-0000-00004F740000}"/>
    <cellStyle name="Обычный 69 2 2 4 2" xfId="29812" xr:uid="{00000000-0005-0000-0000-000050740000}"/>
    <cellStyle name="Обычный 69 2 2 5" xfId="29813" xr:uid="{00000000-0005-0000-0000-000051740000}"/>
    <cellStyle name="Обычный 69 2 3" xfId="29814" xr:uid="{00000000-0005-0000-0000-000052740000}"/>
    <cellStyle name="Обычный 69 2 3 2" xfId="29815" xr:uid="{00000000-0005-0000-0000-000053740000}"/>
    <cellStyle name="Обычный 69 2 3 2 2" xfId="29816" xr:uid="{00000000-0005-0000-0000-000054740000}"/>
    <cellStyle name="Обычный 69 2 3 2 2 2" xfId="29817" xr:uid="{00000000-0005-0000-0000-000055740000}"/>
    <cellStyle name="Обычный 69 2 3 2 3" xfId="29818" xr:uid="{00000000-0005-0000-0000-000056740000}"/>
    <cellStyle name="Обычный 69 2 3 3" xfId="29819" xr:uid="{00000000-0005-0000-0000-000057740000}"/>
    <cellStyle name="Обычный 69 2 3 3 2" xfId="29820" xr:uid="{00000000-0005-0000-0000-000058740000}"/>
    <cellStyle name="Обычный 69 2 3 4" xfId="29821" xr:uid="{00000000-0005-0000-0000-000059740000}"/>
    <cellStyle name="Обычный 69 2 4" xfId="29822" xr:uid="{00000000-0005-0000-0000-00005A740000}"/>
    <cellStyle name="Обычный 69 2 4 2" xfId="29823" xr:uid="{00000000-0005-0000-0000-00005B740000}"/>
    <cellStyle name="Обычный 69 2 4 2 2" xfId="29824" xr:uid="{00000000-0005-0000-0000-00005C740000}"/>
    <cellStyle name="Обычный 69 2 4 3" xfId="29825" xr:uid="{00000000-0005-0000-0000-00005D740000}"/>
    <cellStyle name="Обычный 69 2 5" xfId="29826" xr:uid="{00000000-0005-0000-0000-00005E740000}"/>
    <cellStyle name="Обычный 69 2 5 2" xfId="29827" xr:uid="{00000000-0005-0000-0000-00005F740000}"/>
    <cellStyle name="Обычный 69 2 5 2 2" xfId="29828" xr:uid="{00000000-0005-0000-0000-000060740000}"/>
    <cellStyle name="Обычный 69 2 5 3" xfId="29829" xr:uid="{00000000-0005-0000-0000-000061740000}"/>
    <cellStyle name="Обычный 69 2 6" xfId="29830" xr:uid="{00000000-0005-0000-0000-000062740000}"/>
    <cellStyle name="Обычный 69 2 6 2" xfId="29831" xr:uid="{00000000-0005-0000-0000-000063740000}"/>
    <cellStyle name="Обычный 69 2 7" xfId="29832" xr:uid="{00000000-0005-0000-0000-000064740000}"/>
    <cellStyle name="Обычный 69 3" xfId="29833" xr:uid="{00000000-0005-0000-0000-000065740000}"/>
    <cellStyle name="Обычный 69 3 2" xfId="29834" xr:uid="{00000000-0005-0000-0000-000066740000}"/>
    <cellStyle name="Обычный 69 3 2 2" xfId="29835" xr:uid="{00000000-0005-0000-0000-000067740000}"/>
    <cellStyle name="Обычный 69 3 2 2 2" xfId="29836" xr:uid="{00000000-0005-0000-0000-000068740000}"/>
    <cellStyle name="Обычный 69 3 2 3" xfId="29837" xr:uid="{00000000-0005-0000-0000-000069740000}"/>
    <cellStyle name="Обычный 69 3 3" xfId="29838" xr:uid="{00000000-0005-0000-0000-00006A740000}"/>
    <cellStyle name="Обычный 69 3 3 2" xfId="29839" xr:uid="{00000000-0005-0000-0000-00006B740000}"/>
    <cellStyle name="Обычный 69 3 3 2 2" xfId="29840" xr:uid="{00000000-0005-0000-0000-00006C740000}"/>
    <cellStyle name="Обычный 69 3 3 3" xfId="29841" xr:uid="{00000000-0005-0000-0000-00006D740000}"/>
    <cellStyle name="Обычный 69 3 4" xfId="29842" xr:uid="{00000000-0005-0000-0000-00006E740000}"/>
    <cellStyle name="Обычный 69 3 4 2" xfId="29843" xr:uid="{00000000-0005-0000-0000-00006F740000}"/>
    <cellStyle name="Обычный 69 3 5" xfId="29844" xr:uid="{00000000-0005-0000-0000-000070740000}"/>
    <cellStyle name="Обычный 69 4" xfId="29845" xr:uid="{00000000-0005-0000-0000-000071740000}"/>
    <cellStyle name="Обычный 69 4 2" xfId="29846" xr:uid="{00000000-0005-0000-0000-000072740000}"/>
    <cellStyle name="Обычный 69 4 2 2" xfId="29847" xr:uid="{00000000-0005-0000-0000-000073740000}"/>
    <cellStyle name="Обычный 69 4 2 2 2" xfId="29848" xr:uid="{00000000-0005-0000-0000-000074740000}"/>
    <cellStyle name="Обычный 69 4 2 3" xfId="29849" xr:uid="{00000000-0005-0000-0000-000075740000}"/>
    <cellStyle name="Обычный 69 4 3" xfId="29850" xr:uid="{00000000-0005-0000-0000-000076740000}"/>
    <cellStyle name="Обычный 69 4 3 2" xfId="29851" xr:uid="{00000000-0005-0000-0000-000077740000}"/>
    <cellStyle name="Обычный 69 4 4" xfId="29852" xr:uid="{00000000-0005-0000-0000-000078740000}"/>
    <cellStyle name="Обычный 69 5" xfId="29853" xr:uid="{00000000-0005-0000-0000-000079740000}"/>
    <cellStyle name="Обычный 69 5 2" xfId="29854" xr:uid="{00000000-0005-0000-0000-00007A740000}"/>
    <cellStyle name="Обычный 69 5 2 2" xfId="29855" xr:uid="{00000000-0005-0000-0000-00007B740000}"/>
    <cellStyle name="Обычный 69 5 3" xfId="29856" xr:uid="{00000000-0005-0000-0000-00007C740000}"/>
    <cellStyle name="Обычный 69 6" xfId="29857" xr:uid="{00000000-0005-0000-0000-00007D740000}"/>
    <cellStyle name="Обычный 69 6 2" xfId="29858" xr:uid="{00000000-0005-0000-0000-00007E740000}"/>
    <cellStyle name="Обычный 69 6 2 2" xfId="29859" xr:uid="{00000000-0005-0000-0000-00007F740000}"/>
    <cellStyle name="Обычный 69 6 3" xfId="29860" xr:uid="{00000000-0005-0000-0000-000080740000}"/>
    <cellStyle name="Обычный 69 7" xfId="29861" xr:uid="{00000000-0005-0000-0000-000081740000}"/>
    <cellStyle name="Обычный 69 7 2" xfId="29862" xr:uid="{00000000-0005-0000-0000-000082740000}"/>
    <cellStyle name="Обычный 69 7 2 2" xfId="29863" xr:uid="{00000000-0005-0000-0000-000083740000}"/>
    <cellStyle name="Обычный 69 7 3" xfId="29864" xr:uid="{00000000-0005-0000-0000-000084740000}"/>
    <cellStyle name="Обычный 69 8" xfId="29865" xr:uid="{00000000-0005-0000-0000-000085740000}"/>
    <cellStyle name="Обычный 69 8 2" xfId="29866" xr:uid="{00000000-0005-0000-0000-000086740000}"/>
    <cellStyle name="Обычный 69 8 2 2" xfId="29867" xr:uid="{00000000-0005-0000-0000-000087740000}"/>
    <cellStyle name="Обычный 69 8 3" xfId="29868" xr:uid="{00000000-0005-0000-0000-000088740000}"/>
    <cellStyle name="Обычный 69 9" xfId="29869" xr:uid="{00000000-0005-0000-0000-000089740000}"/>
    <cellStyle name="Обычный 69 9 2" xfId="29870" xr:uid="{00000000-0005-0000-0000-00008A740000}"/>
    <cellStyle name="Обычный 69 9 2 2" xfId="29871" xr:uid="{00000000-0005-0000-0000-00008B740000}"/>
    <cellStyle name="Обычный 69 9 3" xfId="29872" xr:uid="{00000000-0005-0000-0000-00008C740000}"/>
    <cellStyle name="Обычный 7" xfId="8" xr:uid="{00000000-0005-0000-0000-00008D740000}"/>
    <cellStyle name="Обычный 7 10" xfId="29873" xr:uid="{00000000-0005-0000-0000-00008E740000}"/>
    <cellStyle name="Обычный 7 10 2" xfId="29874" xr:uid="{00000000-0005-0000-0000-00008F740000}"/>
    <cellStyle name="Обычный 7 10 2 2" xfId="29875" xr:uid="{00000000-0005-0000-0000-000090740000}"/>
    <cellStyle name="Обычный 7 10 2 2 2" xfId="29876" xr:uid="{00000000-0005-0000-0000-000091740000}"/>
    <cellStyle name="Обычный 7 10 2 3" xfId="29877" xr:uid="{00000000-0005-0000-0000-000092740000}"/>
    <cellStyle name="Обычный 7 10 3" xfId="29878" xr:uid="{00000000-0005-0000-0000-000093740000}"/>
    <cellStyle name="Обычный 7 10 3 2" xfId="29879" xr:uid="{00000000-0005-0000-0000-000094740000}"/>
    <cellStyle name="Обычный 7 10 4" xfId="29880" xr:uid="{00000000-0005-0000-0000-000095740000}"/>
    <cellStyle name="Обычный 7 11" xfId="29881" xr:uid="{00000000-0005-0000-0000-000096740000}"/>
    <cellStyle name="Обычный 7 11 2" xfId="29882" xr:uid="{00000000-0005-0000-0000-000097740000}"/>
    <cellStyle name="Обычный 7 11 2 2" xfId="29883" xr:uid="{00000000-0005-0000-0000-000098740000}"/>
    <cellStyle name="Обычный 7 11 3" xfId="29884" xr:uid="{00000000-0005-0000-0000-000099740000}"/>
    <cellStyle name="Обычный 7 12" xfId="29885" xr:uid="{00000000-0005-0000-0000-00009A740000}"/>
    <cellStyle name="Обычный 7 12 2" xfId="29886" xr:uid="{00000000-0005-0000-0000-00009B740000}"/>
    <cellStyle name="Обычный 7 12 2 2" xfId="29887" xr:uid="{00000000-0005-0000-0000-00009C740000}"/>
    <cellStyle name="Обычный 7 12 3" xfId="29888" xr:uid="{00000000-0005-0000-0000-00009D740000}"/>
    <cellStyle name="Обычный 7 13" xfId="29889" xr:uid="{00000000-0005-0000-0000-00009E740000}"/>
    <cellStyle name="Обычный 7 2" xfId="100" xr:uid="{00000000-0005-0000-0000-00009F740000}"/>
    <cellStyle name="Обычный 7 2 2" xfId="29890" xr:uid="{00000000-0005-0000-0000-0000A0740000}"/>
    <cellStyle name="Обычный 7 2 3" xfId="29891" xr:uid="{00000000-0005-0000-0000-0000A1740000}"/>
    <cellStyle name="Обычный 7 2 4" xfId="29892" xr:uid="{00000000-0005-0000-0000-0000A2740000}"/>
    <cellStyle name="Обычный 7 2 4 2" xfId="29893" xr:uid="{00000000-0005-0000-0000-0000A3740000}"/>
    <cellStyle name="Обычный 7 2 5" xfId="29894" xr:uid="{00000000-0005-0000-0000-0000A4740000}"/>
    <cellStyle name="Обычный 7 2 5 2" xfId="29895" xr:uid="{00000000-0005-0000-0000-0000A5740000}"/>
    <cellStyle name="Обычный 7 2 6" xfId="29896" xr:uid="{00000000-0005-0000-0000-0000A6740000}"/>
    <cellStyle name="Обычный 7 2_Р-52" xfId="29897" xr:uid="{00000000-0005-0000-0000-0000A7740000}"/>
    <cellStyle name="Обычный 7 3" xfId="29898" xr:uid="{00000000-0005-0000-0000-0000A8740000}"/>
    <cellStyle name="Обычный 7 3 10" xfId="29899" xr:uid="{00000000-0005-0000-0000-0000A9740000}"/>
    <cellStyle name="Обычный 7 3 10 2" xfId="29900" xr:uid="{00000000-0005-0000-0000-0000AA740000}"/>
    <cellStyle name="Обычный 7 3 11" xfId="29901" xr:uid="{00000000-0005-0000-0000-0000AB740000}"/>
    <cellStyle name="Обычный 7 3 2" xfId="29902" xr:uid="{00000000-0005-0000-0000-0000AC740000}"/>
    <cellStyle name="Обычный 7 3 2 2" xfId="29903" xr:uid="{00000000-0005-0000-0000-0000AD740000}"/>
    <cellStyle name="Обычный 7 3 2 2 2" xfId="29904" xr:uid="{00000000-0005-0000-0000-0000AE740000}"/>
    <cellStyle name="Обычный 7 3 2 2 2 2" xfId="29905" xr:uid="{00000000-0005-0000-0000-0000AF740000}"/>
    <cellStyle name="Обычный 7 3 2 2 2 2 2" xfId="29906" xr:uid="{00000000-0005-0000-0000-0000B0740000}"/>
    <cellStyle name="Обычный 7 3 2 2 2 2 2 2" xfId="29907" xr:uid="{00000000-0005-0000-0000-0000B1740000}"/>
    <cellStyle name="Обычный 7 3 2 2 2 2 3" xfId="29908" xr:uid="{00000000-0005-0000-0000-0000B2740000}"/>
    <cellStyle name="Обычный 7 3 2 2 2 3" xfId="29909" xr:uid="{00000000-0005-0000-0000-0000B3740000}"/>
    <cellStyle name="Обычный 7 3 2 2 2 3 2" xfId="29910" xr:uid="{00000000-0005-0000-0000-0000B4740000}"/>
    <cellStyle name="Обычный 7 3 2 2 2 3 2 2" xfId="29911" xr:uid="{00000000-0005-0000-0000-0000B5740000}"/>
    <cellStyle name="Обычный 7 3 2 2 2 3 3" xfId="29912" xr:uid="{00000000-0005-0000-0000-0000B6740000}"/>
    <cellStyle name="Обычный 7 3 2 2 2 4" xfId="29913" xr:uid="{00000000-0005-0000-0000-0000B7740000}"/>
    <cellStyle name="Обычный 7 3 2 2 2 4 2" xfId="29914" xr:uid="{00000000-0005-0000-0000-0000B8740000}"/>
    <cellStyle name="Обычный 7 3 2 2 2 5" xfId="29915" xr:uid="{00000000-0005-0000-0000-0000B9740000}"/>
    <cellStyle name="Обычный 7 3 2 2 3" xfId="29916" xr:uid="{00000000-0005-0000-0000-0000BA740000}"/>
    <cellStyle name="Обычный 7 3 2 2 3 2" xfId="29917" xr:uid="{00000000-0005-0000-0000-0000BB740000}"/>
    <cellStyle name="Обычный 7 3 2 2 3 2 2" xfId="29918" xr:uid="{00000000-0005-0000-0000-0000BC740000}"/>
    <cellStyle name="Обычный 7 3 2 2 3 2 2 2" xfId="29919" xr:uid="{00000000-0005-0000-0000-0000BD740000}"/>
    <cellStyle name="Обычный 7 3 2 2 3 2 3" xfId="29920" xr:uid="{00000000-0005-0000-0000-0000BE740000}"/>
    <cellStyle name="Обычный 7 3 2 2 3 3" xfId="29921" xr:uid="{00000000-0005-0000-0000-0000BF740000}"/>
    <cellStyle name="Обычный 7 3 2 2 3 3 2" xfId="29922" xr:uid="{00000000-0005-0000-0000-0000C0740000}"/>
    <cellStyle name="Обычный 7 3 2 2 3 4" xfId="29923" xr:uid="{00000000-0005-0000-0000-0000C1740000}"/>
    <cellStyle name="Обычный 7 3 2 2 4" xfId="29924" xr:uid="{00000000-0005-0000-0000-0000C2740000}"/>
    <cellStyle name="Обычный 7 3 2 2 4 2" xfId="29925" xr:uid="{00000000-0005-0000-0000-0000C3740000}"/>
    <cellStyle name="Обычный 7 3 2 2 4 2 2" xfId="29926" xr:uid="{00000000-0005-0000-0000-0000C4740000}"/>
    <cellStyle name="Обычный 7 3 2 2 4 3" xfId="29927" xr:uid="{00000000-0005-0000-0000-0000C5740000}"/>
    <cellStyle name="Обычный 7 3 2 2 5" xfId="29928" xr:uid="{00000000-0005-0000-0000-0000C6740000}"/>
    <cellStyle name="Обычный 7 3 2 2 5 2" xfId="29929" xr:uid="{00000000-0005-0000-0000-0000C7740000}"/>
    <cellStyle name="Обычный 7 3 2 2 5 2 2" xfId="29930" xr:uid="{00000000-0005-0000-0000-0000C8740000}"/>
    <cellStyle name="Обычный 7 3 2 2 5 3" xfId="29931" xr:uid="{00000000-0005-0000-0000-0000C9740000}"/>
    <cellStyle name="Обычный 7 3 2 2 6" xfId="29932" xr:uid="{00000000-0005-0000-0000-0000CA740000}"/>
    <cellStyle name="Обычный 7 3 2 2 6 2" xfId="29933" xr:uid="{00000000-0005-0000-0000-0000CB740000}"/>
    <cellStyle name="Обычный 7 3 2 2 7" xfId="29934" xr:uid="{00000000-0005-0000-0000-0000CC740000}"/>
    <cellStyle name="Обычный 7 3 2 3" xfId="29935" xr:uid="{00000000-0005-0000-0000-0000CD740000}"/>
    <cellStyle name="Обычный 7 3 2 3 2" xfId="29936" xr:uid="{00000000-0005-0000-0000-0000CE740000}"/>
    <cellStyle name="Обычный 7 3 2 3 2 2" xfId="29937" xr:uid="{00000000-0005-0000-0000-0000CF740000}"/>
    <cellStyle name="Обычный 7 3 2 3 2 2 2" xfId="29938" xr:uid="{00000000-0005-0000-0000-0000D0740000}"/>
    <cellStyle name="Обычный 7 3 2 3 2 3" xfId="29939" xr:uid="{00000000-0005-0000-0000-0000D1740000}"/>
    <cellStyle name="Обычный 7 3 2 3 3" xfId="29940" xr:uid="{00000000-0005-0000-0000-0000D2740000}"/>
    <cellStyle name="Обычный 7 3 2 3 3 2" xfId="29941" xr:uid="{00000000-0005-0000-0000-0000D3740000}"/>
    <cellStyle name="Обычный 7 3 2 3 3 2 2" xfId="29942" xr:uid="{00000000-0005-0000-0000-0000D4740000}"/>
    <cellStyle name="Обычный 7 3 2 3 3 3" xfId="29943" xr:uid="{00000000-0005-0000-0000-0000D5740000}"/>
    <cellStyle name="Обычный 7 3 2 3 4" xfId="29944" xr:uid="{00000000-0005-0000-0000-0000D6740000}"/>
    <cellStyle name="Обычный 7 3 2 3 4 2" xfId="29945" xr:uid="{00000000-0005-0000-0000-0000D7740000}"/>
    <cellStyle name="Обычный 7 3 2 3 5" xfId="29946" xr:uid="{00000000-0005-0000-0000-0000D8740000}"/>
    <cellStyle name="Обычный 7 3 2 4" xfId="29947" xr:uid="{00000000-0005-0000-0000-0000D9740000}"/>
    <cellStyle name="Обычный 7 3 2 4 2" xfId="29948" xr:uid="{00000000-0005-0000-0000-0000DA740000}"/>
    <cellStyle name="Обычный 7 3 2 4 2 2" xfId="29949" xr:uid="{00000000-0005-0000-0000-0000DB740000}"/>
    <cellStyle name="Обычный 7 3 2 4 2 2 2" xfId="29950" xr:uid="{00000000-0005-0000-0000-0000DC740000}"/>
    <cellStyle name="Обычный 7 3 2 4 2 3" xfId="29951" xr:uid="{00000000-0005-0000-0000-0000DD740000}"/>
    <cellStyle name="Обычный 7 3 2 4 3" xfId="29952" xr:uid="{00000000-0005-0000-0000-0000DE740000}"/>
    <cellStyle name="Обычный 7 3 2 4 3 2" xfId="29953" xr:uid="{00000000-0005-0000-0000-0000DF740000}"/>
    <cellStyle name="Обычный 7 3 2 4 4" xfId="29954" xr:uid="{00000000-0005-0000-0000-0000E0740000}"/>
    <cellStyle name="Обычный 7 3 2 5" xfId="29955" xr:uid="{00000000-0005-0000-0000-0000E1740000}"/>
    <cellStyle name="Обычный 7 3 2 5 2" xfId="29956" xr:uid="{00000000-0005-0000-0000-0000E2740000}"/>
    <cellStyle name="Обычный 7 3 2 5 2 2" xfId="29957" xr:uid="{00000000-0005-0000-0000-0000E3740000}"/>
    <cellStyle name="Обычный 7 3 2 5 3" xfId="29958" xr:uid="{00000000-0005-0000-0000-0000E4740000}"/>
    <cellStyle name="Обычный 7 3 2 6" xfId="29959" xr:uid="{00000000-0005-0000-0000-0000E5740000}"/>
    <cellStyle name="Обычный 7 3 2 6 2" xfId="29960" xr:uid="{00000000-0005-0000-0000-0000E6740000}"/>
    <cellStyle name="Обычный 7 3 2 6 2 2" xfId="29961" xr:uid="{00000000-0005-0000-0000-0000E7740000}"/>
    <cellStyle name="Обычный 7 3 2 6 3" xfId="29962" xr:uid="{00000000-0005-0000-0000-0000E8740000}"/>
    <cellStyle name="Обычный 7 3 2 7" xfId="29963" xr:uid="{00000000-0005-0000-0000-0000E9740000}"/>
    <cellStyle name="Обычный 7 3 2 7 2" xfId="29964" xr:uid="{00000000-0005-0000-0000-0000EA740000}"/>
    <cellStyle name="Обычный 7 3 2 8" xfId="29965" xr:uid="{00000000-0005-0000-0000-0000EB740000}"/>
    <cellStyle name="Обычный 7 3 3" xfId="29966" xr:uid="{00000000-0005-0000-0000-0000EC740000}"/>
    <cellStyle name="Обычный 7 3 3 2" xfId="29967" xr:uid="{00000000-0005-0000-0000-0000ED740000}"/>
    <cellStyle name="Обычный 7 3 3 2 2" xfId="29968" xr:uid="{00000000-0005-0000-0000-0000EE740000}"/>
    <cellStyle name="Обычный 7 3 3 2 2 2" xfId="29969" xr:uid="{00000000-0005-0000-0000-0000EF740000}"/>
    <cellStyle name="Обычный 7 3 3 2 2 2 2" xfId="29970" xr:uid="{00000000-0005-0000-0000-0000F0740000}"/>
    <cellStyle name="Обычный 7 3 3 2 2 2 2 2" xfId="29971" xr:uid="{00000000-0005-0000-0000-0000F1740000}"/>
    <cellStyle name="Обычный 7 3 3 2 2 2 3" xfId="29972" xr:uid="{00000000-0005-0000-0000-0000F2740000}"/>
    <cellStyle name="Обычный 7 3 3 2 2 3" xfId="29973" xr:uid="{00000000-0005-0000-0000-0000F3740000}"/>
    <cellStyle name="Обычный 7 3 3 2 2 3 2" xfId="29974" xr:uid="{00000000-0005-0000-0000-0000F4740000}"/>
    <cellStyle name="Обычный 7 3 3 2 2 3 2 2" xfId="29975" xr:uid="{00000000-0005-0000-0000-0000F5740000}"/>
    <cellStyle name="Обычный 7 3 3 2 2 3 3" xfId="29976" xr:uid="{00000000-0005-0000-0000-0000F6740000}"/>
    <cellStyle name="Обычный 7 3 3 2 2 4" xfId="29977" xr:uid="{00000000-0005-0000-0000-0000F7740000}"/>
    <cellStyle name="Обычный 7 3 3 2 2 4 2" xfId="29978" xr:uid="{00000000-0005-0000-0000-0000F8740000}"/>
    <cellStyle name="Обычный 7 3 3 2 2 5" xfId="29979" xr:uid="{00000000-0005-0000-0000-0000F9740000}"/>
    <cellStyle name="Обычный 7 3 3 2 3" xfId="29980" xr:uid="{00000000-0005-0000-0000-0000FA740000}"/>
    <cellStyle name="Обычный 7 3 3 2 3 2" xfId="29981" xr:uid="{00000000-0005-0000-0000-0000FB740000}"/>
    <cellStyle name="Обычный 7 3 3 2 3 2 2" xfId="29982" xr:uid="{00000000-0005-0000-0000-0000FC740000}"/>
    <cellStyle name="Обычный 7 3 3 2 3 2 2 2" xfId="29983" xr:uid="{00000000-0005-0000-0000-0000FD740000}"/>
    <cellStyle name="Обычный 7 3 3 2 3 2 3" xfId="29984" xr:uid="{00000000-0005-0000-0000-0000FE740000}"/>
    <cellStyle name="Обычный 7 3 3 2 3 3" xfId="29985" xr:uid="{00000000-0005-0000-0000-0000FF740000}"/>
    <cellStyle name="Обычный 7 3 3 2 3 3 2" xfId="29986" xr:uid="{00000000-0005-0000-0000-000000750000}"/>
    <cellStyle name="Обычный 7 3 3 2 3 4" xfId="29987" xr:uid="{00000000-0005-0000-0000-000001750000}"/>
    <cellStyle name="Обычный 7 3 3 2 4" xfId="29988" xr:uid="{00000000-0005-0000-0000-000002750000}"/>
    <cellStyle name="Обычный 7 3 3 2 4 2" xfId="29989" xr:uid="{00000000-0005-0000-0000-000003750000}"/>
    <cellStyle name="Обычный 7 3 3 2 4 2 2" xfId="29990" xr:uid="{00000000-0005-0000-0000-000004750000}"/>
    <cellStyle name="Обычный 7 3 3 2 4 3" xfId="29991" xr:uid="{00000000-0005-0000-0000-000005750000}"/>
    <cellStyle name="Обычный 7 3 3 2 5" xfId="29992" xr:uid="{00000000-0005-0000-0000-000006750000}"/>
    <cellStyle name="Обычный 7 3 3 2 5 2" xfId="29993" xr:uid="{00000000-0005-0000-0000-000007750000}"/>
    <cellStyle name="Обычный 7 3 3 2 5 2 2" xfId="29994" xr:uid="{00000000-0005-0000-0000-000008750000}"/>
    <cellStyle name="Обычный 7 3 3 2 5 3" xfId="29995" xr:uid="{00000000-0005-0000-0000-000009750000}"/>
    <cellStyle name="Обычный 7 3 3 2 6" xfId="29996" xr:uid="{00000000-0005-0000-0000-00000A750000}"/>
    <cellStyle name="Обычный 7 3 3 2 6 2" xfId="29997" xr:uid="{00000000-0005-0000-0000-00000B750000}"/>
    <cellStyle name="Обычный 7 3 3 2 7" xfId="29998" xr:uid="{00000000-0005-0000-0000-00000C750000}"/>
    <cellStyle name="Обычный 7 3 3 3" xfId="29999" xr:uid="{00000000-0005-0000-0000-00000D750000}"/>
    <cellStyle name="Обычный 7 3 3 3 2" xfId="30000" xr:uid="{00000000-0005-0000-0000-00000E750000}"/>
    <cellStyle name="Обычный 7 3 3 3 2 2" xfId="30001" xr:uid="{00000000-0005-0000-0000-00000F750000}"/>
    <cellStyle name="Обычный 7 3 3 3 2 2 2" xfId="30002" xr:uid="{00000000-0005-0000-0000-000010750000}"/>
    <cellStyle name="Обычный 7 3 3 3 2 3" xfId="30003" xr:uid="{00000000-0005-0000-0000-000011750000}"/>
    <cellStyle name="Обычный 7 3 3 3 3" xfId="30004" xr:uid="{00000000-0005-0000-0000-000012750000}"/>
    <cellStyle name="Обычный 7 3 3 3 3 2" xfId="30005" xr:uid="{00000000-0005-0000-0000-000013750000}"/>
    <cellStyle name="Обычный 7 3 3 3 3 2 2" xfId="30006" xr:uid="{00000000-0005-0000-0000-000014750000}"/>
    <cellStyle name="Обычный 7 3 3 3 3 3" xfId="30007" xr:uid="{00000000-0005-0000-0000-000015750000}"/>
    <cellStyle name="Обычный 7 3 3 3 4" xfId="30008" xr:uid="{00000000-0005-0000-0000-000016750000}"/>
    <cellStyle name="Обычный 7 3 3 3 4 2" xfId="30009" xr:uid="{00000000-0005-0000-0000-000017750000}"/>
    <cellStyle name="Обычный 7 3 3 3 5" xfId="30010" xr:uid="{00000000-0005-0000-0000-000018750000}"/>
    <cellStyle name="Обычный 7 3 3 4" xfId="30011" xr:uid="{00000000-0005-0000-0000-000019750000}"/>
    <cellStyle name="Обычный 7 3 3 4 2" xfId="30012" xr:uid="{00000000-0005-0000-0000-00001A750000}"/>
    <cellStyle name="Обычный 7 3 3 4 2 2" xfId="30013" xr:uid="{00000000-0005-0000-0000-00001B750000}"/>
    <cellStyle name="Обычный 7 3 3 4 2 2 2" xfId="30014" xr:uid="{00000000-0005-0000-0000-00001C750000}"/>
    <cellStyle name="Обычный 7 3 3 4 2 3" xfId="30015" xr:uid="{00000000-0005-0000-0000-00001D750000}"/>
    <cellStyle name="Обычный 7 3 3 4 3" xfId="30016" xr:uid="{00000000-0005-0000-0000-00001E750000}"/>
    <cellStyle name="Обычный 7 3 3 4 3 2" xfId="30017" xr:uid="{00000000-0005-0000-0000-00001F750000}"/>
    <cellStyle name="Обычный 7 3 3 4 4" xfId="30018" xr:uid="{00000000-0005-0000-0000-000020750000}"/>
    <cellStyle name="Обычный 7 3 3 5" xfId="30019" xr:uid="{00000000-0005-0000-0000-000021750000}"/>
    <cellStyle name="Обычный 7 3 3 5 2" xfId="30020" xr:uid="{00000000-0005-0000-0000-000022750000}"/>
    <cellStyle name="Обычный 7 3 3 5 2 2" xfId="30021" xr:uid="{00000000-0005-0000-0000-000023750000}"/>
    <cellStyle name="Обычный 7 3 3 5 3" xfId="30022" xr:uid="{00000000-0005-0000-0000-000024750000}"/>
    <cellStyle name="Обычный 7 3 3 6" xfId="30023" xr:uid="{00000000-0005-0000-0000-000025750000}"/>
    <cellStyle name="Обычный 7 3 3 6 2" xfId="30024" xr:uid="{00000000-0005-0000-0000-000026750000}"/>
    <cellStyle name="Обычный 7 3 3 6 2 2" xfId="30025" xr:uid="{00000000-0005-0000-0000-000027750000}"/>
    <cellStyle name="Обычный 7 3 3 6 3" xfId="30026" xr:uid="{00000000-0005-0000-0000-000028750000}"/>
    <cellStyle name="Обычный 7 3 3 7" xfId="30027" xr:uid="{00000000-0005-0000-0000-000029750000}"/>
    <cellStyle name="Обычный 7 3 3 7 2" xfId="30028" xr:uid="{00000000-0005-0000-0000-00002A750000}"/>
    <cellStyle name="Обычный 7 3 3 8" xfId="30029" xr:uid="{00000000-0005-0000-0000-00002B750000}"/>
    <cellStyle name="Обычный 7 3 4" xfId="30030" xr:uid="{00000000-0005-0000-0000-00002C750000}"/>
    <cellStyle name="Обычный 7 3 4 2" xfId="30031" xr:uid="{00000000-0005-0000-0000-00002D750000}"/>
    <cellStyle name="Обычный 7 3 4 2 2" xfId="30032" xr:uid="{00000000-0005-0000-0000-00002E750000}"/>
    <cellStyle name="Обычный 7 3 4 2 3" xfId="30033" xr:uid="{00000000-0005-0000-0000-00002F750000}"/>
    <cellStyle name="Обычный 7 3 4 2 3 2" xfId="30034" xr:uid="{00000000-0005-0000-0000-000030750000}"/>
    <cellStyle name="Обычный 7 3 4 2 3 2 2" xfId="30035" xr:uid="{00000000-0005-0000-0000-000031750000}"/>
    <cellStyle name="Обычный 7 3 4 2 3 3" xfId="30036" xr:uid="{00000000-0005-0000-0000-000032750000}"/>
    <cellStyle name="Обычный 7 3 4 2 4" xfId="30037" xr:uid="{00000000-0005-0000-0000-000033750000}"/>
    <cellStyle name="Обычный 7 3 4 2 4 2" xfId="30038" xr:uid="{00000000-0005-0000-0000-000034750000}"/>
    <cellStyle name="Обычный 7 3 4 2 5" xfId="30039" xr:uid="{00000000-0005-0000-0000-000035750000}"/>
    <cellStyle name="Обычный 7 3 4 3" xfId="30040" xr:uid="{00000000-0005-0000-0000-000036750000}"/>
    <cellStyle name="Обычный 7 3 4 3 2" xfId="30041" xr:uid="{00000000-0005-0000-0000-000037750000}"/>
    <cellStyle name="Обычный 7 3 4 3 2 2" xfId="30042" xr:uid="{00000000-0005-0000-0000-000038750000}"/>
    <cellStyle name="Обычный 7 3 4 3 2 2 2" xfId="30043" xr:uid="{00000000-0005-0000-0000-000039750000}"/>
    <cellStyle name="Обычный 7 3 4 3 2 3" xfId="30044" xr:uid="{00000000-0005-0000-0000-00003A750000}"/>
    <cellStyle name="Обычный 7 3 4 3 3" xfId="30045" xr:uid="{00000000-0005-0000-0000-00003B750000}"/>
    <cellStyle name="Обычный 7 3 4 3 3 2" xfId="30046" xr:uid="{00000000-0005-0000-0000-00003C750000}"/>
    <cellStyle name="Обычный 7 3 4 3 4" xfId="30047" xr:uid="{00000000-0005-0000-0000-00003D750000}"/>
    <cellStyle name="Обычный 7 3 4 4" xfId="30048" xr:uid="{00000000-0005-0000-0000-00003E750000}"/>
    <cellStyle name="Обычный 7 3 4 4 2" xfId="30049" xr:uid="{00000000-0005-0000-0000-00003F750000}"/>
    <cellStyle name="Обычный 7 3 4 4 2 2" xfId="30050" xr:uid="{00000000-0005-0000-0000-000040750000}"/>
    <cellStyle name="Обычный 7 3 4 4 3" xfId="30051" xr:uid="{00000000-0005-0000-0000-000041750000}"/>
    <cellStyle name="Обычный 7 3 4 5" xfId="30052" xr:uid="{00000000-0005-0000-0000-000042750000}"/>
    <cellStyle name="Обычный 7 3 4 5 2" xfId="30053" xr:uid="{00000000-0005-0000-0000-000043750000}"/>
    <cellStyle name="Обычный 7 3 4 5 2 2" xfId="30054" xr:uid="{00000000-0005-0000-0000-000044750000}"/>
    <cellStyle name="Обычный 7 3 4 5 3" xfId="30055" xr:uid="{00000000-0005-0000-0000-000045750000}"/>
    <cellStyle name="Обычный 7 3 4 6" xfId="30056" xr:uid="{00000000-0005-0000-0000-000046750000}"/>
    <cellStyle name="Обычный 7 3 4 6 2" xfId="30057" xr:uid="{00000000-0005-0000-0000-000047750000}"/>
    <cellStyle name="Обычный 7 3 4 7" xfId="30058" xr:uid="{00000000-0005-0000-0000-000048750000}"/>
    <cellStyle name="Обычный 7 3 5" xfId="30059" xr:uid="{00000000-0005-0000-0000-000049750000}"/>
    <cellStyle name="Обычный 7 3 5 2" xfId="30060" xr:uid="{00000000-0005-0000-0000-00004A750000}"/>
    <cellStyle name="Обычный 7 3 5 2 2" xfId="30061" xr:uid="{00000000-0005-0000-0000-00004B750000}"/>
    <cellStyle name="Обычный 7 3 5 2 2 2" xfId="30062" xr:uid="{00000000-0005-0000-0000-00004C750000}"/>
    <cellStyle name="Обычный 7 3 5 2 2 2 2" xfId="30063" xr:uid="{00000000-0005-0000-0000-00004D750000}"/>
    <cellStyle name="Обычный 7 3 5 2 2 3" xfId="30064" xr:uid="{00000000-0005-0000-0000-00004E750000}"/>
    <cellStyle name="Обычный 7 3 5 2 3" xfId="30065" xr:uid="{00000000-0005-0000-0000-00004F750000}"/>
    <cellStyle name="Обычный 7 3 5 2 3 2" xfId="30066" xr:uid="{00000000-0005-0000-0000-000050750000}"/>
    <cellStyle name="Обычный 7 3 5 2 3 2 2" xfId="30067" xr:uid="{00000000-0005-0000-0000-000051750000}"/>
    <cellStyle name="Обычный 7 3 5 2 3 3" xfId="30068" xr:uid="{00000000-0005-0000-0000-000052750000}"/>
    <cellStyle name="Обычный 7 3 5 2 4" xfId="30069" xr:uid="{00000000-0005-0000-0000-000053750000}"/>
    <cellStyle name="Обычный 7 3 5 2 4 2" xfId="30070" xr:uid="{00000000-0005-0000-0000-000054750000}"/>
    <cellStyle name="Обычный 7 3 5 2 5" xfId="30071" xr:uid="{00000000-0005-0000-0000-000055750000}"/>
    <cellStyle name="Обычный 7 3 5 3" xfId="30072" xr:uid="{00000000-0005-0000-0000-000056750000}"/>
    <cellStyle name="Обычный 7 3 5 3 2" xfId="30073" xr:uid="{00000000-0005-0000-0000-000057750000}"/>
    <cellStyle name="Обычный 7 3 5 3 2 2" xfId="30074" xr:uid="{00000000-0005-0000-0000-000058750000}"/>
    <cellStyle name="Обычный 7 3 5 3 2 2 2" xfId="30075" xr:uid="{00000000-0005-0000-0000-000059750000}"/>
    <cellStyle name="Обычный 7 3 5 3 2 3" xfId="30076" xr:uid="{00000000-0005-0000-0000-00005A750000}"/>
    <cellStyle name="Обычный 7 3 5 3 3" xfId="30077" xr:uid="{00000000-0005-0000-0000-00005B750000}"/>
    <cellStyle name="Обычный 7 3 5 3 3 2" xfId="30078" xr:uid="{00000000-0005-0000-0000-00005C750000}"/>
    <cellStyle name="Обычный 7 3 5 3 4" xfId="30079" xr:uid="{00000000-0005-0000-0000-00005D750000}"/>
    <cellStyle name="Обычный 7 3 5 4" xfId="30080" xr:uid="{00000000-0005-0000-0000-00005E750000}"/>
    <cellStyle name="Обычный 7 3 5 4 2" xfId="30081" xr:uid="{00000000-0005-0000-0000-00005F750000}"/>
    <cellStyle name="Обычный 7 3 5 4 2 2" xfId="30082" xr:uid="{00000000-0005-0000-0000-000060750000}"/>
    <cellStyle name="Обычный 7 3 5 4 3" xfId="30083" xr:uid="{00000000-0005-0000-0000-000061750000}"/>
    <cellStyle name="Обычный 7 3 5 5" xfId="30084" xr:uid="{00000000-0005-0000-0000-000062750000}"/>
    <cellStyle name="Обычный 7 3 5 5 2" xfId="30085" xr:uid="{00000000-0005-0000-0000-000063750000}"/>
    <cellStyle name="Обычный 7 3 5 5 2 2" xfId="30086" xr:uid="{00000000-0005-0000-0000-000064750000}"/>
    <cellStyle name="Обычный 7 3 5 5 3" xfId="30087" xr:uid="{00000000-0005-0000-0000-000065750000}"/>
    <cellStyle name="Обычный 7 3 5 6" xfId="30088" xr:uid="{00000000-0005-0000-0000-000066750000}"/>
    <cellStyle name="Обычный 7 3 5 6 2" xfId="30089" xr:uid="{00000000-0005-0000-0000-000067750000}"/>
    <cellStyle name="Обычный 7 3 5 7" xfId="30090" xr:uid="{00000000-0005-0000-0000-000068750000}"/>
    <cellStyle name="Обычный 7 3 6" xfId="30091" xr:uid="{00000000-0005-0000-0000-000069750000}"/>
    <cellStyle name="Обычный 7 3 6 2" xfId="30092" xr:uid="{00000000-0005-0000-0000-00006A750000}"/>
    <cellStyle name="Обычный 7 3 6 2 2" xfId="30093" xr:uid="{00000000-0005-0000-0000-00006B750000}"/>
    <cellStyle name="Обычный 7 3 6 2 2 2" xfId="30094" xr:uid="{00000000-0005-0000-0000-00006C750000}"/>
    <cellStyle name="Обычный 7 3 6 2 3" xfId="30095" xr:uid="{00000000-0005-0000-0000-00006D750000}"/>
    <cellStyle name="Обычный 7 3 6 3" xfId="30096" xr:uid="{00000000-0005-0000-0000-00006E750000}"/>
    <cellStyle name="Обычный 7 3 6 3 2" xfId="30097" xr:uid="{00000000-0005-0000-0000-00006F750000}"/>
    <cellStyle name="Обычный 7 3 6 3 2 2" xfId="30098" xr:uid="{00000000-0005-0000-0000-000070750000}"/>
    <cellStyle name="Обычный 7 3 6 3 3" xfId="30099" xr:uid="{00000000-0005-0000-0000-000071750000}"/>
    <cellStyle name="Обычный 7 3 6 4" xfId="30100" xr:uid="{00000000-0005-0000-0000-000072750000}"/>
    <cellStyle name="Обычный 7 3 6 4 2" xfId="30101" xr:uid="{00000000-0005-0000-0000-000073750000}"/>
    <cellStyle name="Обычный 7 3 6 5" xfId="30102" xr:uid="{00000000-0005-0000-0000-000074750000}"/>
    <cellStyle name="Обычный 7 3 7" xfId="30103" xr:uid="{00000000-0005-0000-0000-000075750000}"/>
    <cellStyle name="Обычный 7 3 7 2" xfId="30104" xr:uid="{00000000-0005-0000-0000-000076750000}"/>
    <cellStyle name="Обычный 7 3 7 2 2" xfId="30105" xr:uid="{00000000-0005-0000-0000-000077750000}"/>
    <cellStyle name="Обычный 7 3 7 2 2 2" xfId="30106" xr:uid="{00000000-0005-0000-0000-000078750000}"/>
    <cellStyle name="Обычный 7 3 7 2 3" xfId="30107" xr:uid="{00000000-0005-0000-0000-000079750000}"/>
    <cellStyle name="Обычный 7 3 7 3" xfId="30108" xr:uid="{00000000-0005-0000-0000-00007A750000}"/>
    <cellStyle name="Обычный 7 3 7 3 2" xfId="30109" xr:uid="{00000000-0005-0000-0000-00007B750000}"/>
    <cellStyle name="Обычный 7 3 7 4" xfId="30110" xr:uid="{00000000-0005-0000-0000-00007C750000}"/>
    <cellStyle name="Обычный 7 3 8" xfId="30111" xr:uid="{00000000-0005-0000-0000-00007D750000}"/>
    <cellStyle name="Обычный 7 3 8 2" xfId="30112" xr:uid="{00000000-0005-0000-0000-00007E750000}"/>
    <cellStyle name="Обычный 7 3 8 2 2" xfId="30113" xr:uid="{00000000-0005-0000-0000-00007F750000}"/>
    <cellStyle name="Обычный 7 3 8 3" xfId="30114" xr:uid="{00000000-0005-0000-0000-000080750000}"/>
    <cellStyle name="Обычный 7 3 9" xfId="30115" xr:uid="{00000000-0005-0000-0000-000081750000}"/>
    <cellStyle name="Обычный 7 3 9 2" xfId="30116" xr:uid="{00000000-0005-0000-0000-000082750000}"/>
    <cellStyle name="Обычный 7 3 9 2 2" xfId="30117" xr:uid="{00000000-0005-0000-0000-000083750000}"/>
    <cellStyle name="Обычный 7 3 9 3" xfId="30118" xr:uid="{00000000-0005-0000-0000-000084750000}"/>
    <cellStyle name="Обычный 7 4" xfId="30119" xr:uid="{00000000-0005-0000-0000-000085750000}"/>
    <cellStyle name="Обычный 7 4 2" xfId="30120" xr:uid="{00000000-0005-0000-0000-000086750000}"/>
    <cellStyle name="Обычный 7 4 2 2" xfId="30121" xr:uid="{00000000-0005-0000-0000-000087750000}"/>
    <cellStyle name="Обычный 7 4 2 2 2" xfId="30122" xr:uid="{00000000-0005-0000-0000-000088750000}"/>
    <cellStyle name="Обычный 7 4 2 2 2 2" xfId="30123" xr:uid="{00000000-0005-0000-0000-000089750000}"/>
    <cellStyle name="Обычный 7 4 2 2 2 2 2" xfId="30124" xr:uid="{00000000-0005-0000-0000-00008A750000}"/>
    <cellStyle name="Обычный 7 4 2 2 2 3" xfId="30125" xr:uid="{00000000-0005-0000-0000-00008B750000}"/>
    <cellStyle name="Обычный 7 4 2 2 3" xfId="30126" xr:uid="{00000000-0005-0000-0000-00008C750000}"/>
    <cellStyle name="Обычный 7 4 2 2 3 2" xfId="30127" xr:uid="{00000000-0005-0000-0000-00008D750000}"/>
    <cellStyle name="Обычный 7 4 2 2 3 2 2" xfId="30128" xr:uid="{00000000-0005-0000-0000-00008E750000}"/>
    <cellStyle name="Обычный 7 4 2 2 3 3" xfId="30129" xr:uid="{00000000-0005-0000-0000-00008F750000}"/>
    <cellStyle name="Обычный 7 4 2 2 4" xfId="30130" xr:uid="{00000000-0005-0000-0000-000090750000}"/>
    <cellStyle name="Обычный 7 4 2 2 4 2" xfId="30131" xr:uid="{00000000-0005-0000-0000-000091750000}"/>
    <cellStyle name="Обычный 7 4 2 2 5" xfId="30132" xr:uid="{00000000-0005-0000-0000-000092750000}"/>
    <cellStyle name="Обычный 7 4 2 3" xfId="30133" xr:uid="{00000000-0005-0000-0000-000093750000}"/>
    <cellStyle name="Обычный 7 4 2 3 2" xfId="30134" xr:uid="{00000000-0005-0000-0000-000094750000}"/>
    <cellStyle name="Обычный 7 4 2 3 2 2" xfId="30135" xr:uid="{00000000-0005-0000-0000-000095750000}"/>
    <cellStyle name="Обычный 7 4 2 3 2 2 2" xfId="30136" xr:uid="{00000000-0005-0000-0000-000096750000}"/>
    <cellStyle name="Обычный 7 4 2 3 2 3" xfId="30137" xr:uid="{00000000-0005-0000-0000-000097750000}"/>
    <cellStyle name="Обычный 7 4 2 3 3" xfId="30138" xr:uid="{00000000-0005-0000-0000-000098750000}"/>
    <cellStyle name="Обычный 7 4 2 3 3 2" xfId="30139" xr:uid="{00000000-0005-0000-0000-000099750000}"/>
    <cellStyle name="Обычный 7 4 2 3 4" xfId="30140" xr:uid="{00000000-0005-0000-0000-00009A750000}"/>
    <cellStyle name="Обычный 7 4 2 4" xfId="30141" xr:uid="{00000000-0005-0000-0000-00009B750000}"/>
    <cellStyle name="Обычный 7 4 2 4 2" xfId="30142" xr:uid="{00000000-0005-0000-0000-00009C750000}"/>
    <cellStyle name="Обычный 7 4 2 4 2 2" xfId="30143" xr:uid="{00000000-0005-0000-0000-00009D750000}"/>
    <cellStyle name="Обычный 7 4 2 4 3" xfId="30144" xr:uid="{00000000-0005-0000-0000-00009E750000}"/>
    <cellStyle name="Обычный 7 4 2 5" xfId="30145" xr:uid="{00000000-0005-0000-0000-00009F750000}"/>
    <cellStyle name="Обычный 7 4 2 5 2" xfId="30146" xr:uid="{00000000-0005-0000-0000-0000A0750000}"/>
    <cellStyle name="Обычный 7 4 2 5 2 2" xfId="30147" xr:uid="{00000000-0005-0000-0000-0000A1750000}"/>
    <cellStyle name="Обычный 7 4 2 5 3" xfId="30148" xr:uid="{00000000-0005-0000-0000-0000A2750000}"/>
    <cellStyle name="Обычный 7 4 2 6" xfId="30149" xr:uid="{00000000-0005-0000-0000-0000A3750000}"/>
    <cellStyle name="Обычный 7 4 2 6 2" xfId="30150" xr:uid="{00000000-0005-0000-0000-0000A4750000}"/>
    <cellStyle name="Обычный 7 4 2 7" xfId="30151" xr:uid="{00000000-0005-0000-0000-0000A5750000}"/>
    <cellStyle name="Обычный 7 4 3" xfId="30152" xr:uid="{00000000-0005-0000-0000-0000A6750000}"/>
    <cellStyle name="Обычный 7 4 3 2" xfId="30153" xr:uid="{00000000-0005-0000-0000-0000A7750000}"/>
    <cellStyle name="Обычный 7 4 3 2 2" xfId="30154" xr:uid="{00000000-0005-0000-0000-0000A8750000}"/>
    <cellStyle name="Обычный 7 4 3 2 2 2" xfId="30155" xr:uid="{00000000-0005-0000-0000-0000A9750000}"/>
    <cellStyle name="Обычный 7 4 3 2 3" xfId="30156" xr:uid="{00000000-0005-0000-0000-0000AA750000}"/>
    <cellStyle name="Обычный 7 4 3 3" xfId="30157" xr:uid="{00000000-0005-0000-0000-0000AB750000}"/>
    <cellStyle name="Обычный 7 4 3 3 2" xfId="30158" xr:uid="{00000000-0005-0000-0000-0000AC750000}"/>
    <cellStyle name="Обычный 7 4 3 3 2 2" xfId="30159" xr:uid="{00000000-0005-0000-0000-0000AD750000}"/>
    <cellStyle name="Обычный 7 4 3 3 3" xfId="30160" xr:uid="{00000000-0005-0000-0000-0000AE750000}"/>
    <cellStyle name="Обычный 7 4 3 4" xfId="30161" xr:uid="{00000000-0005-0000-0000-0000AF750000}"/>
    <cellStyle name="Обычный 7 4 3 4 2" xfId="30162" xr:uid="{00000000-0005-0000-0000-0000B0750000}"/>
    <cellStyle name="Обычный 7 4 3 5" xfId="30163" xr:uid="{00000000-0005-0000-0000-0000B1750000}"/>
    <cellStyle name="Обычный 7 4 4" xfId="30164" xr:uid="{00000000-0005-0000-0000-0000B2750000}"/>
    <cellStyle name="Обычный 7 4 4 2" xfId="30165" xr:uid="{00000000-0005-0000-0000-0000B3750000}"/>
    <cellStyle name="Обычный 7 4 4 2 2" xfId="30166" xr:uid="{00000000-0005-0000-0000-0000B4750000}"/>
    <cellStyle name="Обычный 7 4 4 2 2 2" xfId="30167" xr:uid="{00000000-0005-0000-0000-0000B5750000}"/>
    <cellStyle name="Обычный 7 4 4 2 3" xfId="30168" xr:uid="{00000000-0005-0000-0000-0000B6750000}"/>
    <cellStyle name="Обычный 7 4 4 3" xfId="30169" xr:uid="{00000000-0005-0000-0000-0000B7750000}"/>
    <cellStyle name="Обычный 7 4 4 3 2" xfId="30170" xr:uid="{00000000-0005-0000-0000-0000B8750000}"/>
    <cellStyle name="Обычный 7 4 4 4" xfId="30171" xr:uid="{00000000-0005-0000-0000-0000B9750000}"/>
    <cellStyle name="Обычный 7 4 5" xfId="30172" xr:uid="{00000000-0005-0000-0000-0000BA750000}"/>
    <cellStyle name="Обычный 7 4 5 2" xfId="30173" xr:uid="{00000000-0005-0000-0000-0000BB750000}"/>
    <cellStyle name="Обычный 7 4 5 2 2" xfId="30174" xr:uid="{00000000-0005-0000-0000-0000BC750000}"/>
    <cellStyle name="Обычный 7 4 5 3" xfId="30175" xr:uid="{00000000-0005-0000-0000-0000BD750000}"/>
    <cellStyle name="Обычный 7 4 6" xfId="30176" xr:uid="{00000000-0005-0000-0000-0000BE750000}"/>
    <cellStyle name="Обычный 7 4 6 2" xfId="30177" xr:uid="{00000000-0005-0000-0000-0000BF750000}"/>
    <cellStyle name="Обычный 7 4 6 2 2" xfId="30178" xr:uid="{00000000-0005-0000-0000-0000C0750000}"/>
    <cellStyle name="Обычный 7 4 6 3" xfId="30179" xr:uid="{00000000-0005-0000-0000-0000C1750000}"/>
    <cellStyle name="Обычный 7 4 7" xfId="30180" xr:uid="{00000000-0005-0000-0000-0000C2750000}"/>
    <cellStyle name="Обычный 7 4 8" xfId="30181" xr:uid="{00000000-0005-0000-0000-0000C3750000}"/>
    <cellStyle name="Обычный 7 4 8 2" xfId="30182" xr:uid="{00000000-0005-0000-0000-0000C4750000}"/>
    <cellStyle name="Обычный 7 4 9" xfId="30183" xr:uid="{00000000-0005-0000-0000-0000C5750000}"/>
    <cellStyle name="Обычный 7 5" xfId="30184" xr:uid="{00000000-0005-0000-0000-0000C6750000}"/>
    <cellStyle name="Обычный 7 5 2" xfId="30185" xr:uid="{00000000-0005-0000-0000-0000C7750000}"/>
    <cellStyle name="Обычный 7 5 2 2" xfId="30186" xr:uid="{00000000-0005-0000-0000-0000C8750000}"/>
    <cellStyle name="Обычный 7 5 2 2 2" xfId="30187" xr:uid="{00000000-0005-0000-0000-0000C9750000}"/>
    <cellStyle name="Обычный 7 5 2 2 2 2" xfId="30188" xr:uid="{00000000-0005-0000-0000-0000CA750000}"/>
    <cellStyle name="Обычный 7 5 2 2 2 2 2" xfId="30189" xr:uid="{00000000-0005-0000-0000-0000CB750000}"/>
    <cellStyle name="Обычный 7 5 2 2 2 3" xfId="30190" xr:uid="{00000000-0005-0000-0000-0000CC750000}"/>
    <cellStyle name="Обычный 7 5 2 2 3" xfId="30191" xr:uid="{00000000-0005-0000-0000-0000CD750000}"/>
    <cellStyle name="Обычный 7 5 2 2 3 2" xfId="30192" xr:uid="{00000000-0005-0000-0000-0000CE750000}"/>
    <cellStyle name="Обычный 7 5 2 2 3 2 2" xfId="30193" xr:uid="{00000000-0005-0000-0000-0000CF750000}"/>
    <cellStyle name="Обычный 7 5 2 2 3 3" xfId="30194" xr:uid="{00000000-0005-0000-0000-0000D0750000}"/>
    <cellStyle name="Обычный 7 5 2 2 4" xfId="30195" xr:uid="{00000000-0005-0000-0000-0000D1750000}"/>
    <cellStyle name="Обычный 7 5 2 2 4 2" xfId="30196" xr:uid="{00000000-0005-0000-0000-0000D2750000}"/>
    <cellStyle name="Обычный 7 5 2 2 5" xfId="30197" xr:uid="{00000000-0005-0000-0000-0000D3750000}"/>
    <cellStyle name="Обычный 7 5 2 3" xfId="30198" xr:uid="{00000000-0005-0000-0000-0000D4750000}"/>
    <cellStyle name="Обычный 7 5 2 3 2" xfId="30199" xr:uid="{00000000-0005-0000-0000-0000D5750000}"/>
    <cellStyle name="Обычный 7 5 2 3 2 2" xfId="30200" xr:uid="{00000000-0005-0000-0000-0000D6750000}"/>
    <cellStyle name="Обычный 7 5 2 3 2 2 2" xfId="30201" xr:uid="{00000000-0005-0000-0000-0000D7750000}"/>
    <cellStyle name="Обычный 7 5 2 3 2 3" xfId="30202" xr:uid="{00000000-0005-0000-0000-0000D8750000}"/>
    <cellStyle name="Обычный 7 5 2 3 3" xfId="30203" xr:uid="{00000000-0005-0000-0000-0000D9750000}"/>
    <cellStyle name="Обычный 7 5 2 3 3 2" xfId="30204" xr:uid="{00000000-0005-0000-0000-0000DA750000}"/>
    <cellStyle name="Обычный 7 5 2 3 4" xfId="30205" xr:uid="{00000000-0005-0000-0000-0000DB750000}"/>
    <cellStyle name="Обычный 7 5 2 4" xfId="30206" xr:uid="{00000000-0005-0000-0000-0000DC750000}"/>
    <cellStyle name="Обычный 7 5 2 4 2" xfId="30207" xr:uid="{00000000-0005-0000-0000-0000DD750000}"/>
    <cellStyle name="Обычный 7 5 2 4 2 2" xfId="30208" xr:uid="{00000000-0005-0000-0000-0000DE750000}"/>
    <cellStyle name="Обычный 7 5 2 4 3" xfId="30209" xr:uid="{00000000-0005-0000-0000-0000DF750000}"/>
    <cellStyle name="Обычный 7 5 2 5" xfId="30210" xr:uid="{00000000-0005-0000-0000-0000E0750000}"/>
    <cellStyle name="Обычный 7 5 2 5 2" xfId="30211" xr:uid="{00000000-0005-0000-0000-0000E1750000}"/>
    <cellStyle name="Обычный 7 5 2 5 2 2" xfId="30212" xr:uid="{00000000-0005-0000-0000-0000E2750000}"/>
    <cellStyle name="Обычный 7 5 2 5 3" xfId="30213" xr:uid="{00000000-0005-0000-0000-0000E3750000}"/>
    <cellStyle name="Обычный 7 5 2 6" xfId="30214" xr:uid="{00000000-0005-0000-0000-0000E4750000}"/>
    <cellStyle name="Обычный 7 5 2 6 2" xfId="30215" xr:uid="{00000000-0005-0000-0000-0000E5750000}"/>
    <cellStyle name="Обычный 7 5 2 7" xfId="30216" xr:uid="{00000000-0005-0000-0000-0000E6750000}"/>
    <cellStyle name="Обычный 7 5 3" xfId="30217" xr:uid="{00000000-0005-0000-0000-0000E7750000}"/>
    <cellStyle name="Обычный 7 5 3 2" xfId="30218" xr:uid="{00000000-0005-0000-0000-0000E8750000}"/>
    <cellStyle name="Обычный 7 5 3 2 2" xfId="30219" xr:uid="{00000000-0005-0000-0000-0000E9750000}"/>
    <cellStyle name="Обычный 7 5 3 2 2 2" xfId="30220" xr:uid="{00000000-0005-0000-0000-0000EA750000}"/>
    <cellStyle name="Обычный 7 5 3 2 3" xfId="30221" xr:uid="{00000000-0005-0000-0000-0000EB750000}"/>
    <cellStyle name="Обычный 7 5 3 3" xfId="30222" xr:uid="{00000000-0005-0000-0000-0000EC750000}"/>
    <cellStyle name="Обычный 7 5 3 3 2" xfId="30223" xr:uid="{00000000-0005-0000-0000-0000ED750000}"/>
    <cellStyle name="Обычный 7 5 3 3 2 2" xfId="30224" xr:uid="{00000000-0005-0000-0000-0000EE750000}"/>
    <cellStyle name="Обычный 7 5 3 3 3" xfId="30225" xr:uid="{00000000-0005-0000-0000-0000EF750000}"/>
    <cellStyle name="Обычный 7 5 3 4" xfId="30226" xr:uid="{00000000-0005-0000-0000-0000F0750000}"/>
    <cellStyle name="Обычный 7 5 3 4 2" xfId="30227" xr:uid="{00000000-0005-0000-0000-0000F1750000}"/>
    <cellStyle name="Обычный 7 5 3 5" xfId="30228" xr:uid="{00000000-0005-0000-0000-0000F2750000}"/>
    <cellStyle name="Обычный 7 5 4" xfId="30229" xr:uid="{00000000-0005-0000-0000-0000F3750000}"/>
    <cellStyle name="Обычный 7 5 4 2" xfId="30230" xr:uid="{00000000-0005-0000-0000-0000F4750000}"/>
    <cellStyle name="Обычный 7 5 4 2 2" xfId="30231" xr:uid="{00000000-0005-0000-0000-0000F5750000}"/>
    <cellStyle name="Обычный 7 5 4 2 2 2" xfId="30232" xr:uid="{00000000-0005-0000-0000-0000F6750000}"/>
    <cellStyle name="Обычный 7 5 4 2 3" xfId="30233" xr:uid="{00000000-0005-0000-0000-0000F7750000}"/>
    <cellStyle name="Обычный 7 5 4 3" xfId="30234" xr:uid="{00000000-0005-0000-0000-0000F8750000}"/>
    <cellStyle name="Обычный 7 5 4 3 2" xfId="30235" xr:uid="{00000000-0005-0000-0000-0000F9750000}"/>
    <cellStyle name="Обычный 7 5 4 4" xfId="30236" xr:uid="{00000000-0005-0000-0000-0000FA750000}"/>
    <cellStyle name="Обычный 7 5 5" xfId="30237" xr:uid="{00000000-0005-0000-0000-0000FB750000}"/>
    <cellStyle name="Обычный 7 5 5 2" xfId="30238" xr:uid="{00000000-0005-0000-0000-0000FC750000}"/>
    <cellStyle name="Обычный 7 5 5 2 2" xfId="30239" xr:uid="{00000000-0005-0000-0000-0000FD750000}"/>
    <cellStyle name="Обычный 7 5 5 3" xfId="30240" xr:uid="{00000000-0005-0000-0000-0000FE750000}"/>
    <cellStyle name="Обычный 7 5 6" xfId="30241" xr:uid="{00000000-0005-0000-0000-0000FF750000}"/>
    <cellStyle name="Обычный 7 5 6 2" xfId="30242" xr:uid="{00000000-0005-0000-0000-000000760000}"/>
    <cellStyle name="Обычный 7 5 6 2 2" xfId="30243" xr:uid="{00000000-0005-0000-0000-000001760000}"/>
    <cellStyle name="Обычный 7 5 6 3" xfId="30244" xr:uid="{00000000-0005-0000-0000-000002760000}"/>
    <cellStyle name="Обычный 7 5 7" xfId="30245" xr:uid="{00000000-0005-0000-0000-000003760000}"/>
    <cellStyle name="Обычный 7 5 7 2" xfId="30246" xr:uid="{00000000-0005-0000-0000-000004760000}"/>
    <cellStyle name="Обычный 7 5 8" xfId="30247" xr:uid="{00000000-0005-0000-0000-000005760000}"/>
    <cellStyle name="Обычный 7 6" xfId="30248" xr:uid="{00000000-0005-0000-0000-000006760000}"/>
    <cellStyle name="Обычный 7 6 2" xfId="30249" xr:uid="{00000000-0005-0000-0000-000007760000}"/>
    <cellStyle name="Обычный 7 6 2 2" xfId="30250" xr:uid="{00000000-0005-0000-0000-000008760000}"/>
    <cellStyle name="Обычный 7 6 2 3" xfId="30251" xr:uid="{00000000-0005-0000-0000-000009760000}"/>
    <cellStyle name="Обычный 7 6 2 3 2" xfId="30252" xr:uid="{00000000-0005-0000-0000-00000A760000}"/>
    <cellStyle name="Обычный 7 6 2 3 2 2" xfId="30253" xr:uid="{00000000-0005-0000-0000-00000B760000}"/>
    <cellStyle name="Обычный 7 6 2 3 3" xfId="30254" xr:uid="{00000000-0005-0000-0000-00000C760000}"/>
    <cellStyle name="Обычный 7 6 2 4" xfId="30255" xr:uid="{00000000-0005-0000-0000-00000D760000}"/>
    <cellStyle name="Обычный 7 6 2 4 2" xfId="30256" xr:uid="{00000000-0005-0000-0000-00000E760000}"/>
    <cellStyle name="Обычный 7 6 2 5" xfId="30257" xr:uid="{00000000-0005-0000-0000-00000F760000}"/>
    <cellStyle name="Обычный 7 6 3" xfId="30258" xr:uid="{00000000-0005-0000-0000-000010760000}"/>
    <cellStyle name="Обычный 7 6 3 2" xfId="30259" xr:uid="{00000000-0005-0000-0000-000011760000}"/>
    <cellStyle name="Обычный 7 6 3 2 2" xfId="30260" xr:uid="{00000000-0005-0000-0000-000012760000}"/>
    <cellStyle name="Обычный 7 6 3 2 2 2" xfId="30261" xr:uid="{00000000-0005-0000-0000-000013760000}"/>
    <cellStyle name="Обычный 7 6 3 2 3" xfId="30262" xr:uid="{00000000-0005-0000-0000-000014760000}"/>
    <cellStyle name="Обычный 7 6 3 3" xfId="30263" xr:uid="{00000000-0005-0000-0000-000015760000}"/>
    <cellStyle name="Обычный 7 6 3 3 2" xfId="30264" xr:uid="{00000000-0005-0000-0000-000016760000}"/>
    <cellStyle name="Обычный 7 6 3 4" xfId="30265" xr:uid="{00000000-0005-0000-0000-000017760000}"/>
    <cellStyle name="Обычный 7 6 4" xfId="30266" xr:uid="{00000000-0005-0000-0000-000018760000}"/>
    <cellStyle name="Обычный 7 6 4 2" xfId="30267" xr:uid="{00000000-0005-0000-0000-000019760000}"/>
    <cellStyle name="Обычный 7 6 4 2 2" xfId="30268" xr:uid="{00000000-0005-0000-0000-00001A760000}"/>
    <cellStyle name="Обычный 7 6 4 3" xfId="30269" xr:uid="{00000000-0005-0000-0000-00001B760000}"/>
    <cellStyle name="Обычный 7 6 5" xfId="30270" xr:uid="{00000000-0005-0000-0000-00001C760000}"/>
    <cellStyle name="Обычный 7 6 5 2" xfId="30271" xr:uid="{00000000-0005-0000-0000-00001D760000}"/>
    <cellStyle name="Обычный 7 6 5 2 2" xfId="30272" xr:uid="{00000000-0005-0000-0000-00001E760000}"/>
    <cellStyle name="Обычный 7 6 5 3" xfId="30273" xr:uid="{00000000-0005-0000-0000-00001F760000}"/>
    <cellStyle name="Обычный 7 6 6" xfId="30274" xr:uid="{00000000-0005-0000-0000-000020760000}"/>
    <cellStyle name="Обычный 7 6 6 2" xfId="30275" xr:uid="{00000000-0005-0000-0000-000021760000}"/>
    <cellStyle name="Обычный 7 6 7" xfId="30276" xr:uid="{00000000-0005-0000-0000-000022760000}"/>
    <cellStyle name="Обычный 7 7" xfId="30277" xr:uid="{00000000-0005-0000-0000-000023760000}"/>
    <cellStyle name="Обычный 7 7 2" xfId="30278" xr:uid="{00000000-0005-0000-0000-000024760000}"/>
    <cellStyle name="Обычный 7 7 2 2" xfId="30279" xr:uid="{00000000-0005-0000-0000-000025760000}"/>
    <cellStyle name="Обычный 7 7 2 2 2" xfId="30280" xr:uid="{00000000-0005-0000-0000-000026760000}"/>
    <cellStyle name="Обычный 7 7 2 3" xfId="30281" xr:uid="{00000000-0005-0000-0000-000027760000}"/>
    <cellStyle name="Обычный 7 7 3" xfId="30282" xr:uid="{00000000-0005-0000-0000-000028760000}"/>
    <cellStyle name="Обычный 7 7 3 2" xfId="30283" xr:uid="{00000000-0005-0000-0000-000029760000}"/>
    <cellStyle name="Обычный 7 7 3 2 2" xfId="30284" xr:uid="{00000000-0005-0000-0000-00002A760000}"/>
    <cellStyle name="Обычный 7 7 3 3" xfId="30285" xr:uid="{00000000-0005-0000-0000-00002B760000}"/>
    <cellStyle name="Обычный 7 7 4" xfId="30286" xr:uid="{00000000-0005-0000-0000-00002C760000}"/>
    <cellStyle name="Обычный 7 7 4 2" xfId="30287" xr:uid="{00000000-0005-0000-0000-00002D760000}"/>
    <cellStyle name="Обычный 7 7 5" xfId="30288" xr:uid="{00000000-0005-0000-0000-00002E760000}"/>
    <cellStyle name="Обычный 7 8" xfId="30289" xr:uid="{00000000-0005-0000-0000-00002F760000}"/>
    <cellStyle name="Обычный 7 8 2" xfId="30290" xr:uid="{00000000-0005-0000-0000-000030760000}"/>
    <cellStyle name="Обычный 7 8 2 2" xfId="30291" xr:uid="{00000000-0005-0000-0000-000031760000}"/>
    <cellStyle name="Обычный 7 8 2 2 2" xfId="30292" xr:uid="{00000000-0005-0000-0000-000032760000}"/>
    <cellStyle name="Обычный 7 8 2 3" xfId="30293" xr:uid="{00000000-0005-0000-0000-000033760000}"/>
    <cellStyle name="Обычный 7 8 3" xfId="30294" xr:uid="{00000000-0005-0000-0000-000034760000}"/>
    <cellStyle name="Обычный 7 8 3 2" xfId="30295" xr:uid="{00000000-0005-0000-0000-000035760000}"/>
    <cellStyle name="Обычный 7 8 4" xfId="30296" xr:uid="{00000000-0005-0000-0000-000036760000}"/>
    <cellStyle name="Обычный 7 9" xfId="30297" xr:uid="{00000000-0005-0000-0000-000037760000}"/>
    <cellStyle name="Обычный 7 9 2" xfId="30298" xr:uid="{00000000-0005-0000-0000-000038760000}"/>
    <cellStyle name="Обычный 7 9 2 2" xfId="30299" xr:uid="{00000000-0005-0000-0000-000039760000}"/>
    <cellStyle name="Обычный 7 9 2 2 2" xfId="30300" xr:uid="{00000000-0005-0000-0000-00003A760000}"/>
    <cellStyle name="Обычный 7 9 2 3" xfId="30301" xr:uid="{00000000-0005-0000-0000-00003B760000}"/>
    <cellStyle name="Обычный 7 9 3" xfId="30302" xr:uid="{00000000-0005-0000-0000-00003C760000}"/>
    <cellStyle name="Обычный 7 9 3 2" xfId="30303" xr:uid="{00000000-0005-0000-0000-00003D760000}"/>
    <cellStyle name="Обычный 7 9 4" xfId="30304" xr:uid="{00000000-0005-0000-0000-00003E760000}"/>
    <cellStyle name="Обычный 7_724" xfId="30305" xr:uid="{00000000-0005-0000-0000-00003F760000}"/>
    <cellStyle name="Обычный 70" xfId="30306" xr:uid="{00000000-0005-0000-0000-000040760000}"/>
    <cellStyle name="Обычный 70 10" xfId="30307" xr:uid="{00000000-0005-0000-0000-000041760000}"/>
    <cellStyle name="Обычный 70 10 2" xfId="30308" xr:uid="{00000000-0005-0000-0000-000042760000}"/>
    <cellStyle name="Обычный 70 10 2 2" xfId="30309" xr:uid="{00000000-0005-0000-0000-000043760000}"/>
    <cellStyle name="Обычный 70 10 3" xfId="30310" xr:uid="{00000000-0005-0000-0000-000044760000}"/>
    <cellStyle name="Обычный 70 11" xfId="30311" xr:uid="{00000000-0005-0000-0000-000045760000}"/>
    <cellStyle name="Обычный 70 11 2" xfId="30312" xr:uid="{00000000-0005-0000-0000-000046760000}"/>
    <cellStyle name="Обычный 70 11 2 2" xfId="30313" xr:uid="{00000000-0005-0000-0000-000047760000}"/>
    <cellStyle name="Обычный 70 11 3" xfId="30314" xr:uid="{00000000-0005-0000-0000-000048760000}"/>
    <cellStyle name="Обычный 70 12" xfId="30315" xr:uid="{00000000-0005-0000-0000-000049760000}"/>
    <cellStyle name="Обычный 70 12 2" xfId="30316" xr:uid="{00000000-0005-0000-0000-00004A760000}"/>
    <cellStyle name="Обычный 70 12 2 2" xfId="30317" xr:uid="{00000000-0005-0000-0000-00004B760000}"/>
    <cellStyle name="Обычный 70 12 3" xfId="30318" xr:uid="{00000000-0005-0000-0000-00004C760000}"/>
    <cellStyle name="Обычный 70 13" xfId="30319" xr:uid="{00000000-0005-0000-0000-00004D760000}"/>
    <cellStyle name="Обычный 70 13 2" xfId="30320" xr:uid="{00000000-0005-0000-0000-00004E760000}"/>
    <cellStyle name="Обычный 70 13 2 2" xfId="30321" xr:uid="{00000000-0005-0000-0000-00004F760000}"/>
    <cellStyle name="Обычный 70 13 3" xfId="30322" xr:uid="{00000000-0005-0000-0000-000050760000}"/>
    <cellStyle name="Обычный 70 14" xfId="30323" xr:uid="{00000000-0005-0000-0000-000051760000}"/>
    <cellStyle name="Обычный 70 14 2" xfId="30324" xr:uid="{00000000-0005-0000-0000-000052760000}"/>
    <cellStyle name="Обычный 70 14 2 2" xfId="30325" xr:uid="{00000000-0005-0000-0000-000053760000}"/>
    <cellStyle name="Обычный 70 14 3" xfId="30326" xr:uid="{00000000-0005-0000-0000-000054760000}"/>
    <cellStyle name="Обычный 70 15" xfId="30327" xr:uid="{00000000-0005-0000-0000-000055760000}"/>
    <cellStyle name="Обычный 70 15 2" xfId="30328" xr:uid="{00000000-0005-0000-0000-000056760000}"/>
    <cellStyle name="Обычный 70 15 2 2" xfId="30329" xr:uid="{00000000-0005-0000-0000-000057760000}"/>
    <cellStyle name="Обычный 70 15 3" xfId="30330" xr:uid="{00000000-0005-0000-0000-000058760000}"/>
    <cellStyle name="Обычный 70 16" xfId="30331" xr:uid="{00000000-0005-0000-0000-000059760000}"/>
    <cellStyle name="Обычный 70 16 2" xfId="30332" xr:uid="{00000000-0005-0000-0000-00005A760000}"/>
    <cellStyle name="Обычный 70 17" xfId="30333" xr:uid="{00000000-0005-0000-0000-00005B760000}"/>
    <cellStyle name="Обычный 70 2" xfId="30334" xr:uid="{00000000-0005-0000-0000-00005C760000}"/>
    <cellStyle name="Обычный 70 2 2" xfId="30335" xr:uid="{00000000-0005-0000-0000-00005D760000}"/>
    <cellStyle name="Обычный 70 2 2 2" xfId="30336" xr:uid="{00000000-0005-0000-0000-00005E760000}"/>
    <cellStyle name="Обычный 70 2 2 2 2" xfId="30337" xr:uid="{00000000-0005-0000-0000-00005F760000}"/>
    <cellStyle name="Обычный 70 2 2 2 2 2" xfId="30338" xr:uid="{00000000-0005-0000-0000-000060760000}"/>
    <cellStyle name="Обычный 70 2 2 2 3" xfId="30339" xr:uid="{00000000-0005-0000-0000-000061760000}"/>
    <cellStyle name="Обычный 70 2 2 3" xfId="30340" xr:uid="{00000000-0005-0000-0000-000062760000}"/>
    <cellStyle name="Обычный 70 2 2 3 2" xfId="30341" xr:uid="{00000000-0005-0000-0000-000063760000}"/>
    <cellStyle name="Обычный 70 2 2 3 2 2" xfId="30342" xr:uid="{00000000-0005-0000-0000-000064760000}"/>
    <cellStyle name="Обычный 70 2 2 3 3" xfId="30343" xr:uid="{00000000-0005-0000-0000-000065760000}"/>
    <cellStyle name="Обычный 70 2 2 4" xfId="30344" xr:uid="{00000000-0005-0000-0000-000066760000}"/>
    <cellStyle name="Обычный 70 2 2 4 2" xfId="30345" xr:uid="{00000000-0005-0000-0000-000067760000}"/>
    <cellStyle name="Обычный 70 2 2 5" xfId="30346" xr:uid="{00000000-0005-0000-0000-000068760000}"/>
    <cellStyle name="Обычный 70 2 3" xfId="30347" xr:uid="{00000000-0005-0000-0000-000069760000}"/>
    <cellStyle name="Обычный 70 2 3 2" xfId="30348" xr:uid="{00000000-0005-0000-0000-00006A760000}"/>
    <cellStyle name="Обычный 70 2 3 2 2" xfId="30349" xr:uid="{00000000-0005-0000-0000-00006B760000}"/>
    <cellStyle name="Обычный 70 2 3 2 2 2" xfId="30350" xr:uid="{00000000-0005-0000-0000-00006C760000}"/>
    <cellStyle name="Обычный 70 2 3 2 3" xfId="30351" xr:uid="{00000000-0005-0000-0000-00006D760000}"/>
    <cellStyle name="Обычный 70 2 3 3" xfId="30352" xr:uid="{00000000-0005-0000-0000-00006E760000}"/>
    <cellStyle name="Обычный 70 2 3 3 2" xfId="30353" xr:uid="{00000000-0005-0000-0000-00006F760000}"/>
    <cellStyle name="Обычный 70 2 3 4" xfId="30354" xr:uid="{00000000-0005-0000-0000-000070760000}"/>
    <cellStyle name="Обычный 70 2 4" xfId="30355" xr:uid="{00000000-0005-0000-0000-000071760000}"/>
    <cellStyle name="Обычный 70 2 4 2" xfId="30356" xr:uid="{00000000-0005-0000-0000-000072760000}"/>
    <cellStyle name="Обычный 70 2 4 2 2" xfId="30357" xr:uid="{00000000-0005-0000-0000-000073760000}"/>
    <cellStyle name="Обычный 70 2 4 3" xfId="30358" xr:uid="{00000000-0005-0000-0000-000074760000}"/>
    <cellStyle name="Обычный 70 2 5" xfId="30359" xr:uid="{00000000-0005-0000-0000-000075760000}"/>
    <cellStyle name="Обычный 70 2 5 2" xfId="30360" xr:uid="{00000000-0005-0000-0000-000076760000}"/>
    <cellStyle name="Обычный 70 2 5 2 2" xfId="30361" xr:uid="{00000000-0005-0000-0000-000077760000}"/>
    <cellStyle name="Обычный 70 2 5 3" xfId="30362" xr:uid="{00000000-0005-0000-0000-000078760000}"/>
    <cellStyle name="Обычный 70 2 6" xfId="30363" xr:uid="{00000000-0005-0000-0000-000079760000}"/>
    <cellStyle name="Обычный 70 2 6 2" xfId="30364" xr:uid="{00000000-0005-0000-0000-00007A760000}"/>
    <cellStyle name="Обычный 70 2 7" xfId="30365" xr:uid="{00000000-0005-0000-0000-00007B760000}"/>
    <cellStyle name="Обычный 70 3" xfId="30366" xr:uid="{00000000-0005-0000-0000-00007C760000}"/>
    <cellStyle name="Обычный 70 3 2" xfId="30367" xr:uid="{00000000-0005-0000-0000-00007D760000}"/>
    <cellStyle name="Обычный 70 3 2 2" xfId="30368" xr:uid="{00000000-0005-0000-0000-00007E760000}"/>
    <cellStyle name="Обычный 70 3 2 2 2" xfId="30369" xr:uid="{00000000-0005-0000-0000-00007F760000}"/>
    <cellStyle name="Обычный 70 3 2 3" xfId="30370" xr:uid="{00000000-0005-0000-0000-000080760000}"/>
    <cellStyle name="Обычный 70 3 3" xfId="30371" xr:uid="{00000000-0005-0000-0000-000081760000}"/>
    <cellStyle name="Обычный 70 3 3 2" xfId="30372" xr:uid="{00000000-0005-0000-0000-000082760000}"/>
    <cellStyle name="Обычный 70 3 3 2 2" xfId="30373" xr:uid="{00000000-0005-0000-0000-000083760000}"/>
    <cellStyle name="Обычный 70 3 3 3" xfId="30374" xr:uid="{00000000-0005-0000-0000-000084760000}"/>
    <cellStyle name="Обычный 70 3 4" xfId="30375" xr:uid="{00000000-0005-0000-0000-000085760000}"/>
    <cellStyle name="Обычный 70 3 4 2" xfId="30376" xr:uid="{00000000-0005-0000-0000-000086760000}"/>
    <cellStyle name="Обычный 70 3 5" xfId="30377" xr:uid="{00000000-0005-0000-0000-000087760000}"/>
    <cellStyle name="Обычный 70 4" xfId="30378" xr:uid="{00000000-0005-0000-0000-000088760000}"/>
    <cellStyle name="Обычный 70 4 2" xfId="30379" xr:uid="{00000000-0005-0000-0000-000089760000}"/>
    <cellStyle name="Обычный 70 4 2 2" xfId="30380" xr:uid="{00000000-0005-0000-0000-00008A760000}"/>
    <cellStyle name="Обычный 70 4 2 2 2" xfId="30381" xr:uid="{00000000-0005-0000-0000-00008B760000}"/>
    <cellStyle name="Обычный 70 4 2 3" xfId="30382" xr:uid="{00000000-0005-0000-0000-00008C760000}"/>
    <cellStyle name="Обычный 70 4 3" xfId="30383" xr:uid="{00000000-0005-0000-0000-00008D760000}"/>
    <cellStyle name="Обычный 70 4 3 2" xfId="30384" xr:uid="{00000000-0005-0000-0000-00008E760000}"/>
    <cellStyle name="Обычный 70 4 4" xfId="30385" xr:uid="{00000000-0005-0000-0000-00008F760000}"/>
    <cellStyle name="Обычный 70 5" xfId="30386" xr:uid="{00000000-0005-0000-0000-000090760000}"/>
    <cellStyle name="Обычный 70 5 2" xfId="30387" xr:uid="{00000000-0005-0000-0000-000091760000}"/>
    <cellStyle name="Обычный 70 5 2 2" xfId="30388" xr:uid="{00000000-0005-0000-0000-000092760000}"/>
    <cellStyle name="Обычный 70 5 3" xfId="30389" xr:uid="{00000000-0005-0000-0000-000093760000}"/>
    <cellStyle name="Обычный 70 6" xfId="30390" xr:uid="{00000000-0005-0000-0000-000094760000}"/>
    <cellStyle name="Обычный 70 6 2" xfId="30391" xr:uid="{00000000-0005-0000-0000-000095760000}"/>
    <cellStyle name="Обычный 70 6 2 2" xfId="30392" xr:uid="{00000000-0005-0000-0000-000096760000}"/>
    <cellStyle name="Обычный 70 6 3" xfId="30393" xr:uid="{00000000-0005-0000-0000-000097760000}"/>
    <cellStyle name="Обычный 70 7" xfId="30394" xr:uid="{00000000-0005-0000-0000-000098760000}"/>
    <cellStyle name="Обычный 70 7 2" xfId="30395" xr:uid="{00000000-0005-0000-0000-000099760000}"/>
    <cellStyle name="Обычный 70 7 2 2" xfId="30396" xr:uid="{00000000-0005-0000-0000-00009A760000}"/>
    <cellStyle name="Обычный 70 7 3" xfId="30397" xr:uid="{00000000-0005-0000-0000-00009B760000}"/>
    <cellStyle name="Обычный 70 8" xfId="30398" xr:uid="{00000000-0005-0000-0000-00009C760000}"/>
    <cellStyle name="Обычный 70 8 2" xfId="30399" xr:uid="{00000000-0005-0000-0000-00009D760000}"/>
    <cellStyle name="Обычный 70 8 2 2" xfId="30400" xr:uid="{00000000-0005-0000-0000-00009E760000}"/>
    <cellStyle name="Обычный 70 8 3" xfId="30401" xr:uid="{00000000-0005-0000-0000-00009F760000}"/>
    <cellStyle name="Обычный 70 9" xfId="30402" xr:uid="{00000000-0005-0000-0000-0000A0760000}"/>
    <cellStyle name="Обычный 70 9 2" xfId="30403" xr:uid="{00000000-0005-0000-0000-0000A1760000}"/>
    <cellStyle name="Обычный 70 9 2 2" xfId="30404" xr:uid="{00000000-0005-0000-0000-0000A2760000}"/>
    <cellStyle name="Обычный 70 9 3" xfId="30405" xr:uid="{00000000-0005-0000-0000-0000A3760000}"/>
    <cellStyle name="Обычный 71" xfId="30406" xr:uid="{00000000-0005-0000-0000-0000A4760000}"/>
    <cellStyle name="Обычный 71 10" xfId="30407" xr:uid="{00000000-0005-0000-0000-0000A5760000}"/>
    <cellStyle name="Обычный 71 10 2" xfId="30408" xr:uid="{00000000-0005-0000-0000-0000A6760000}"/>
    <cellStyle name="Обычный 71 10 2 2" xfId="30409" xr:uid="{00000000-0005-0000-0000-0000A7760000}"/>
    <cellStyle name="Обычный 71 10 3" xfId="30410" xr:uid="{00000000-0005-0000-0000-0000A8760000}"/>
    <cellStyle name="Обычный 71 11" xfId="30411" xr:uid="{00000000-0005-0000-0000-0000A9760000}"/>
    <cellStyle name="Обычный 71 11 2" xfId="30412" xr:uid="{00000000-0005-0000-0000-0000AA760000}"/>
    <cellStyle name="Обычный 71 11 2 2" xfId="30413" xr:uid="{00000000-0005-0000-0000-0000AB760000}"/>
    <cellStyle name="Обычный 71 11 3" xfId="30414" xr:uid="{00000000-0005-0000-0000-0000AC760000}"/>
    <cellStyle name="Обычный 71 12" xfId="30415" xr:uid="{00000000-0005-0000-0000-0000AD760000}"/>
    <cellStyle name="Обычный 71 12 2" xfId="30416" xr:uid="{00000000-0005-0000-0000-0000AE760000}"/>
    <cellStyle name="Обычный 71 12 2 2" xfId="30417" xr:uid="{00000000-0005-0000-0000-0000AF760000}"/>
    <cellStyle name="Обычный 71 12 3" xfId="30418" xr:uid="{00000000-0005-0000-0000-0000B0760000}"/>
    <cellStyle name="Обычный 71 13" xfId="30419" xr:uid="{00000000-0005-0000-0000-0000B1760000}"/>
    <cellStyle name="Обычный 71 13 2" xfId="30420" xr:uid="{00000000-0005-0000-0000-0000B2760000}"/>
    <cellStyle name="Обычный 71 13 2 2" xfId="30421" xr:uid="{00000000-0005-0000-0000-0000B3760000}"/>
    <cellStyle name="Обычный 71 13 3" xfId="30422" xr:uid="{00000000-0005-0000-0000-0000B4760000}"/>
    <cellStyle name="Обычный 71 14" xfId="30423" xr:uid="{00000000-0005-0000-0000-0000B5760000}"/>
    <cellStyle name="Обычный 71 14 2" xfId="30424" xr:uid="{00000000-0005-0000-0000-0000B6760000}"/>
    <cellStyle name="Обычный 71 14 2 2" xfId="30425" xr:uid="{00000000-0005-0000-0000-0000B7760000}"/>
    <cellStyle name="Обычный 71 14 3" xfId="30426" xr:uid="{00000000-0005-0000-0000-0000B8760000}"/>
    <cellStyle name="Обычный 71 15" xfId="30427" xr:uid="{00000000-0005-0000-0000-0000B9760000}"/>
    <cellStyle name="Обычный 71 15 2" xfId="30428" xr:uid="{00000000-0005-0000-0000-0000BA760000}"/>
    <cellStyle name="Обычный 71 15 2 2" xfId="30429" xr:uid="{00000000-0005-0000-0000-0000BB760000}"/>
    <cellStyle name="Обычный 71 15 3" xfId="30430" xr:uid="{00000000-0005-0000-0000-0000BC760000}"/>
    <cellStyle name="Обычный 71 16" xfId="30431" xr:uid="{00000000-0005-0000-0000-0000BD760000}"/>
    <cellStyle name="Обычный 71 16 2" xfId="30432" xr:uid="{00000000-0005-0000-0000-0000BE760000}"/>
    <cellStyle name="Обычный 71 17" xfId="30433" xr:uid="{00000000-0005-0000-0000-0000BF760000}"/>
    <cellStyle name="Обычный 71 2" xfId="30434" xr:uid="{00000000-0005-0000-0000-0000C0760000}"/>
    <cellStyle name="Обычный 71 2 2" xfId="30435" xr:uid="{00000000-0005-0000-0000-0000C1760000}"/>
    <cellStyle name="Обычный 71 2 2 2" xfId="30436" xr:uid="{00000000-0005-0000-0000-0000C2760000}"/>
    <cellStyle name="Обычный 71 2 2 2 2" xfId="30437" xr:uid="{00000000-0005-0000-0000-0000C3760000}"/>
    <cellStyle name="Обычный 71 2 2 2 2 2" xfId="30438" xr:uid="{00000000-0005-0000-0000-0000C4760000}"/>
    <cellStyle name="Обычный 71 2 2 2 3" xfId="30439" xr:uid="{00000000-0005-0000-0000-0000C5760000}"/>
    <cellStyle name="Обычный 71 2 2 3" xfId="30440" xr:uid="{00000000-0005-0000-0000-0000C6760000}"/>
    <cellStyle name="Обычный 71 2 2 3 2" xfId="30441" xr:uid="{00000000-0005-0000-0000-0000C7760000}"/>
    <cellStyle name="Обычный 71 2 2 3 2 2" xfId="30442" xr:uid="{00000000-0005-0000-0000-0000C8760000}"/>
    <cellStyle name="Обычный 71 2 2 3 3" xfId="30443" xr:uid="{00000000-0005-0000-0000-0000C9760000}"/>
    <cellStyle name="Обычный 71 2 2 4" xfId="30444" xr:uid="{00000000-0005-0000-0000-0000CA760000}"/>
    <cellStyle name="Обычный 71 2 2 4 2" xfId="30445" xr:uid="{00000000-0005-0000-0000-0000CB760000}"/>
    <cellStyle name="Обычный 71 2 2 5" xfId="30446" xr:uid="{00000000-0005-0000-0000-0000CC760000}"/>
    <cellStyle name="Обычный 71 2 3" xfId="30447" xr:uid="{00000000-0005-0000-0000-0000CD760000}"/>
    <cellStyle name="Обычный 71 2 3 2" xfId="30448" xr:uid="{00000000-0005-0000-0000-0000CE760000}"/>
    <cellStyle name="Обычный 71 2 3 2 2" xfId="30449" xr:uid="{00000000-0005-0000-0000-0000CF760000}"/>
    <cellStyle name="Обычный 71 2 3 2 2 2" xfId="30450" xr:uid="{00000000-0005-0000-0000-0000D0760000}"/>
    <cellStyle name="Обычный 71 2 3 2 3" xfId="30451" xr:uid="{00000000-0005-0000-0000-0000D1760000}"/>
    <cellStyle name="Обычный 71 2 3 3" xfId="30452" xr:uid="{00000000-0005-0000-0000-0000D2760000}"/>
    <cellStyle name="Обычный 71 2 3 3 2" xfId="30453" xr:uid="{00000000-0005-0000-0000-0000D3760000}"/>
    <cellStyle name="Обычный 71 2 3 4" xfId="30454" xr:uid="{00000000-0005-0000-0000-0000D4760000}"/>
    <cellStyle name="Обычный 71 2 4" xfId="30455" xr:uid="{00000000-0005-0000-0000-0000D5760000}"/>
    <cellStyle name="Обычный 71 2 4 2" xfId="30456" xr:uid="{00000000-0005-0000-0000-0000D6760000}"/>
    <cellStyle name="Обычный 71 2 4 2 2" xfId="30457" xr:uid="{00000000-0005-0000-0000-0000D7760000}"/>
    <cellStyle name="Обычный 71 2 4 3" xfId="30458" xr:uid="{00000000-0005-0000-0000-0000D8760000}"/>
    <cellStyle name="Обычный 71 2 5" xfId="30459" xr:uid="{00000000-0005-0000-0000-0000D9760000}"/>
    <cellStyle name="Обычный 71 2 5 2" xfId="30460" xr:uid="{00000000-0005-0000-0000-0000DA760000}"/>
    <cellStyle name="Обычный 71 2 5 2 2" xfId="30461" xr:uid="{00000000-0005-0000-0000-0000DB760000}"/>
    <cellStyle name="Обычный 71 2 5 3" xfId="30462" xr:uid="{00000000-0005-0000-0000-0000DC760000}"/>
    <cellStyle name="Обычный 71 2 6" xfId="30463" xr:uid="{00000000-0005-0000-0000-0000DD760000}"/>
    <cellStyle name="Обычный 71 2 6 2" xfId="30464" xr:uid="{00000000-0005-0000-0000-0000DE760000}"/>
    <cellStyle name="Обычный 71 2 7" xfId="30465" xr:uid="{00000000-0005-0000-0000-0000DF760000}"/>
    <cellStyle name="Обычный 71 3" xfId="30466" xr:uid="{00000000-0005-0000-0000-0000E0760000}"/>
    <cellStyle name="Обычный 71 3 2" xfId="30467" xr:uid="{00000000-0005-0000-0000-0000E1760000}"/>
    <cellStyle name="Обычный 71 3 2 2" xfId="30468" xr:uid="{00000000-0005-0000-0000-0000E2760000}"/>
    <cellStyle name="Обычный 71 3 2 2 2" xfId="30469" xr:uid="{00000000-0005-0000-0000-0000E3760000}"/>
    <cellStyle name="Обычный 71 3 2 3" xfId="30470" xr:uid="{00000000-0005-0000-0000-0000E4760000}"/>
    <cellStyle name="Обычный 71 3 3" xfId="30471" xr:uid="{00000000-0005-0000-0000-0000E5760000}"/>
    <cellStyle name="Обычный 71 3 3 2" xfId="30472" xr:uid="{00000000-0005-0000-0000-0000E6760000}"/>
    <cellStyle name="Обычный 71 3 3 2 2" xfId="30473" xr:uid="{00000000-0005-0000-0000-0000E7760000}"/>
    <cellStyle name="Обычный 71 3 3 3" xfId="30474" xr:uid="{00000000-0005-0000-0000-0000E8760000}"/>
    <cellStyle name="Обычный 71 3 4" xfId="30475" xr:uid="{00000000-0005-0000-0000-0000E9760000}"/>
    <cellStyle name="Обычный 71 3 4 2" xfId="30476" xr:uid="{00000000-0005-0000-0000-0000EA760000}"/>
    <cellStyle name="Обычный 71 3 5" xfId="30477" xr:uid="{00000000-0005-0000-0000-0000EB760000}"/>
    <cellStyle name="Обычный 71 4" xfId="30478" xr:uid="{00000000-0005-0000-0000-0000EC760000}"/>
    <cellStyle name="Обычный 71 4 2" xfId="30479" xr:uid="{00000000-0005-0000-0000-0000ED760000}"/>
    <cellStyle name="Обычный 71 4 2 2" xfId="30480" xr:uid="{00000000-0005-0000-0000-0000EE760000}"/>
    <cellStyle name="Обычный 71 4 2 2 2" xfId="30481" xr:uid="{00000000-0005-0000-0000-0000EF760000}"/>
    <cellStyle name="Обычный 71 4 2 3" xfId="30482" xr:uid="{00000000-0005-0000-0000-0000F0760000}"/>
    <cellStyle name="Обычный 71 4 3" xfId="30483" xr:uid="{00000000-0005-0000-0000-0000F1760000}"/>
    <cellStyle name="Обычный 71 4 3 2" xfId="30484" xr:uid="{00000000-0005-0000-0000-0000F2760000}"/>
    <cellStyle name="Обычный 71 4 4" xfId="30485" xr:uid="{00000000-0005-0000-0000-0000F3760000}"/>
    <cellStyle name="Обычный 71 5" xfId="30486" xr:uid="{00000000-0005-0000-0000-0000F4760000}"/>
    <cellStyle name="Обычный 71 5 2" xfId="30487" xr:uid="{00000000-0005-0000-0000-0000F5760000}"/>
    <cellStyle name="Обычный 71 5 2 2" xfId="30488" xr:uid="{00000000-0005-0000-0000-0000F6760000}"/>
    <cellStyle name="Обычный 71 5 3" xfId="30489" xr:uid="{00000000-0005-0000-0000-0000F7760000}"/>
    <cellStyle name="Обычный 71 6" xfId="30490" xr:uid="{00000000-0005-0000-0000-0000F8760000}"/>
    <cellStyle name="Обычный 71 6 2" xfId="30491" xr:uid="{00000000-0005-0000-0000-0000F9760000}"/>
    <cellStyle name="Обычный 71 6 2 2" xfId="30492" xr:uid="{00000000-0005-0000-0000-0000FA760000}"/>
    <cellStyle name="Обычный 71 6 3" xfId="30493" xr:uid="{00000000-0005-0000-0000-0000FB760000}"/>
    <cellStyle name="Обычный 71 7" xfId="30494" xr:uid="{00000000-0005-0000-0000-0000FC760000}"/>
    <cellStyle name="Обычный 71 7 2" xfId="30495" xr:uid="{00000000-0005-0000-0000-0000FD760000}"/>
    <cellStyle name="Обычный 71 7 2 2" xfId="30496" xr:uid="{00000000-0005-0000-0000-0000FE760000}"/>
    <cellStyle name="Обычный 71 7 3" xfId="30497" xr:uid="{00000000-0005-0000-0000-0000FF760000}"/>
    <cellStyle name="Обычный 71 8" xfId="30498" xr:uid="{00000000-0005-0000-0000-000000770000}"/>
    <cellStyle name="Обычный 71 8 2" xfId="30499" xr:uid="{00000000-0005-0000-0000-000001770000}"/>
    <cellStyle name="Обычный 71 8 2 2" xfId="30500" xr:uid="{00000000-0005-0000-0000-000002770000}"/>
    <cellStyle name="Обычный 71 8 3" xfId="30501" xr:uid="{00000000-0005-0000-0000-000003770000}"/>
    <cellStyle name="Обычный 71 9" xfId="30502" xr:uid="{00000000-0005-0000-0000-000004770000}"/>
    <cellStyle name="Обычный 71 9 2" xfId="30503" xr:uid="{00000000-0005-0000-0000-000005770000}"/>
    <cellStyle name="Обычный 71 9 2 2" xfId="30504" xr:uid="{00000000-0005-0000-0000-000006770000}"/>
    <cellStyle name="Обычный 71 9 3" xfId="30505" xr:uid="{00000000-0005-0000-0000-000007770000}"/>
    <cellStyle name="Обычный 72" xfId="30506" xr:uid="{00000000-0005-0000-0000-000008770000}"/>
    <cellStyle name="Обычный 72 10" xfId="30507" xr:uid="{00000000-0005-0000-0000-000009770000}"/>
    <cellStyle name="Обычный 72 10 2" xfId="30508" xr:uid="{00000000-0005-0000-0000-00000A770000}"/>
    <cellStyle name="Обычный 72 10 2 2" xfId="30509" xr:uid="{00000000-0005-0000-0000-00000B770000}"/>
    <cellStyle name="Обычный 72 10 3" xfId="30510" xr:uid="{00000000-0005-0000-0000-00000C770000}"/>
    <cellStyle name="Обычный 72 11" xfId="30511" xr:uid="{00000000-0005-0000-0000-00000D770000}"/>
    <cellStyle name="Обычный 72 11 2" xfId="30512" xr:uid="{00000000-0005-0000-0000-00000E770000}"/>
    <cellStyle name="Обычный 72 11 2 2" xfId="30513" xr:uid="{00000000-0005-0000-0000-00000F770000}"/>
    <cellStyle name="Обычный 72 11 3" xfId="30514" xr:uid="{00000000-0005-0000-0000-000010770000}"/>
    <cellStyle name="Обычный 72 12" xfId="30515" xr:uid="{00000000-0005-0000-0000-000011770000}"/>
    <cellStyle name="Обычный 72 12 2" xfId="30516" xr:uid="{00000000-0005-0000-0000-000012770000}"/>
    <cellStyle name="Обычный 72 12 2 2" xfId="30517" xr:uid="{00000000-0005-0000-0000-000013770000}"/>
    <cellStyle name="Обычный 72 12 3" xfId="30518" xr:uid="{00000000-0005-0000-0000-000014770000}"/>
    <cellStyle name="Обычный 72 13" xfId="30519" xr:uid="{00000000-0005-0000-0000-000015770000}"/>
    <cellStyle name="Обычный 72 13 2" xfId="30520" xr:uid="{00000000-0005-0000-0000-000016770000}"/>
    <cellStyle name="Обычный 72 13 2 2" xfId="30521" xr:uid="{00000000-0005-0000-0000-000017770000}"/>
    <cellStyle name="Обычный 72 13 3" xfId="30522" xr:uid="{00000000-0005-0000-0000-000018770000}"/>
    <cellStyle name="Обычный 72 14" xfId="30523" xr:uid="{00000000-0005-0000-0000-000019770000}"/>
    <cellStyle name="Обычный 72 14 2" xfId="30524" xr:uid="{00000000-0005-0000-0000-00001A770000}"/>
    <cellStyle name="Обычный 72 14 2 2" xfId="30525" xr:uid="{00000000-0005-0000-0000-00001B770000}"/>
    <cellStyle name="Обычный 72 14 3" xfId="30526" xr:uid="{00000000-0005-0000-0000-00001C770000}"/>
    <cellStyle name="Обычный 72 15" xfId="30527" xr:uid="{00000000-0005-0000-0000-00001D770000}"/>
    <cellStyle name="Обычный 72 15 2" xfId="30528" xr:uid="{00000000-0005-0000-0000-00001E770000}"/>
    <cellStyle name="Обычный 72 15 2 2" xfId="30529" xr:uid="{00000000-0005-0000-0000-00001F770000}"/>
    <cellStyle name="Обычный 72 15 3" xfId="30530" xr:uid="{00000000-0005-0000-0000-000020770000}"/>
    <cellStyle name="Обычный 72 16" xfId="30531" xr:uid="{00000000-0005-0000-0000-000021770000}"/>
    <cellStyle name="Обычный 72 16 2" xfId="30532" xr:uid="{00000000-0005-0000-0000-000022770000}"/>
    <cellStyle name="Обычный 72 17" xfId="30533" xr:uid="{00000000-0005-0000-0000-000023770000}"/>
    <cellStyle name="Обычный 72 2" xfId="30534" xr:uid="{00000000-0005-0000-0000-000024770000}"/>
    <cellStyle name="Обычный 72 2 2" xfId="30535" xr:uid="{00000000-0005-0000-0000-000025770000}"/>
    <cellStyle name="Обычный 72 2 2 2" xfId="30536" xr:uid="{00000000-0005-0000-0000-000026770000}"/>
    <cellStyle name="Обычный 72 2 2 2 2" xfId="30537" xr:uid="{00000000-0005-0000-0000-000027770000}"/>
    <cellStyle name="Обычный 72 2 2 2 2 2" xfId="30538" xr:uid="{00000000-0005-0000-0000-000028770000}"/>
    <cellStyle name="Обычный 72 2 2 2 3" xfId="30539" xr:uid="{00000000-0005-0000-0000-000029770000}"/>
    <cellStyle name="Обычный 72 2 2 3" xfId="30540" xr:uid="{00000000-0005-0000-0000-00002A770000}"/>
    <cellStyle name="Обычный 72 2 2 3 2" xfId="30541" xr:uid="{00000000-0005-0000-0000-00002B770000}"/>
    <cellStyle name="Обычный 72 2 2 3 2 2" xfId="30542" xr:uid="{00000000-0005-0000-0000-00002C770000}"/>
    <cellStyle name="Обычный 72 2 2 3 3" xfId="30543" xr:uid="{00000000-0005-0000-0000-00002D770000}"/>
    <cellStyle name="Обычный 72 2 2 4" xfId="30544" xr:uid="{00000000-0005-0000-0000-00002E770000}"/>
    <cellStyle name="Обычный 72 2 2 4 2" xfId="30545" xr:uid="{00000000-0005-0000-0000-00002F770000}"/>
    <cellStyle name="Обычный 72 2 2 5" xfId="30546" xr:uid="{00000000-0005-0000-0000-000030770000}"/>
    <cellStyle name="Обычный 72 2 3" xfId="30547" xr:uid="{00000000-0005-0000-0000-000031770000}"/>
    <cellStyle name="Обычный 72 2 3 2" xfId="30548" xr:uid="{00000000-0005-0000-0000-000032770000}"/>
    <cellStyle name="Обычный 72 2 3 2 2" xfId="30549" xr:uid="{00000000-0005-0000-0000-000033770000}"/>
    <cellStyle name="Обычный 72 2 3 2 2 2" xfId="30550" xr:uid="{00000000-0005-0000-0000-000034770000}"/>
    <cellStyle name="Обычный 72 2 3 2 3" xfId="30551" xr:uid="{00000000-0005-0000-0000-000035770000}"/>
    <cellStyle name="Обычный 72 2 3 3" xfId="30552" xr:uid="{00000000-0005-0000-0000-000036770000}"/>
    <cellStyle name="Обычный 72 2 3 3 2" xfId="30553" xr:uid="{00000000-0005-0000-0000-000037770000}"/>
    <cellStyle name="Обычный 72 2 3 4" xfId="30554" xr:uid="{00000000-0005-0000-0000-000038770000}"/>
    <cellStyle name="Обычный 72 2 4" xfId="30555" xr:uid="{00000000-0005-0000-0000-000039770000}"/>
    <cellStyle name="Обычный 72 2 4 2" xfId="30556" xr:uid="{00000000-0005-0000-0000-00003A770000}"/>
    <cellStyle name="Обычный 72 2 4 2 2" xfId="30557" xr:uid="{00000000-0005-0000-0000-00003B770000}"/>
    <cellStyle name="Обычный 72 2 4 3" xfId="30558" xr:uid="{00000000-0005-0000-0000-00003C770000}"/>
    <cellStyle name="Обычный 72 2 5" xfId="30559" xr:uid="{00000000-0005-0000-0000-00003D770000}"/>
    <cellStyle name="Обычный 72 2 5 2" xfId="30560" xr:uid="{00000000-0005-0000-0000-00003E770000}"/>
    <cellStyle name="Обычный 72 2 5 2 2" xfId="30561" xr:uid="{00000000-0005-0000-0000-00003F770000}"/>
    <cellStyle name="Обычный 72 2 5 3" xfId="30562" xr:uid="{00000000-0005-0000-0000-000040770000}"/>
    <cellStyle name="Обычный 72 2 6" xfId="30563" xr:uid="{00000000-0005-0000-0000-000041770000}"/>
    <cellStyle name="Обычный 72 2 6 2" xfId="30564" xr:uid="{00000000-0005-0000-0000-000042770000}"/>
    <cellStyle name="Обычный 72 2 7" xfId="30565" xr:uid="{00000000-0005-0000-0000-000043770000}"/>
    <cellStyle name="Обычный 72 3" xfId="30566" xr:uid="{00000000-0005-0000-0000-000044770000}"/>
    <cellStyle name="Обычный 72 3 2" xfId="30567" xr:uid="{00000000-0005-0000-0000-000045770000}"/>
    <cellStyle name="Обычный 72 3 2 2" xfId="30568" xr:uid="{00000000-0005-0000-0000-000046770000}"/>
    <cellStyle name="Обычный 72 3 2 2 2" xfId="30569" xr:uid="{00000000-0005-0000-0000-000047770000}"/>
    <cellStyle name="Обычный 72 3 2 3" xfId="30570" xr:uid="{00000000-0005-0000-0000-000048770000}"/>
    <cellStyle name="Обычный 72 3 3" xfId="30571" xr:uid="{00000000-0005-0000-0000-000049770000}"/>
    <cellStyle name="Обычный 72 3 3 2" xfId="30572" xr:uid="{00000000-0005-0000-0000-00004A770000}"/>
    <cellStyle name="Обычный 72 3 3 2 2" xfId="30573" xr:uid="{00000000-0005-0000-0000-00004B770000}"/>
    <cellStyle name="Обычный 72 3 3 3" xfId="30574" xr:uid="{00000000-0005-0000-0000-00004C770000}"/>
    <cellStyle name="Обычный 72 3 4" xfId="30575" xr:uid="{00000000-0005-0000-0000-00004D770000}"/>
    <cellStyle name="Обычный 72 3 4 2" xfId="30576" xr:uid="{00000000-0005-0000-0000-00004E770000}"/>
    <cellStyle name="Обычный 72 3 5" xfId="30577" xr:uid="{00000000-0005-0000-0000-00004F770000}"/>
    <cellStyle name="Обычный 72 4" xfId="30578" xr:uid="{00000000-0005-0000-0000-000050770000}"/>
    <cellStyle name="Обычный 72 4 2" xfId="30579" xr:uid="{00000000-0005-0000-0000-000051770000}"/>
    <cellStyle name="Обычный 72 4 2 2" xfId="30580" xr:uid="{00000000-0005-0000-0000-000052770000}"/>
    <cellStyle name="Обычный 72 4 2 2 2" xfId="30581" xr:uid="{00000000-0005-0000-0000-000053770000}"/>
    <cellStyle name="Обычный 72 4 2 3" xfId="30582" xr:uid="{00000000-0005-0000-0000-000054770000}"/>
    <cellStyle name="Обычный 72 4 3" xfId="30583" xr:uid="{00000000-0005-0000-0000-000055770000}"/>
    <cellStyle name="Обычный 72 4 3 2" xfId="30584" xr:uid="{00000000-0005-0000-0000-000056770000}"/>
    <cellStyle name="Обычный 72 4 4" xfId="30585" xr:uid="{00000000-0005-0000-0000-000057770000}"/>
    <cellStyle name="Обычный 72 5" xfId="30586" xr:uid="{00000000-0005-0000-0000-000058770000}"/>
    <cellStyle name="Обычный 72 5 2" xfId="30587" xr:uid="{00000000-0005-0000-0000-000059770000}"/>
    <cellStyle name="Обычный 72 5 2 2" xfId="30588" xr:uid="{00000000-0005-0000-0000-00005A770000}"/>
    <cellStyle name="Обычный 72 5 3" xfId="30589" xr:uid="{00000000-0005-0000-0000-00005B770000}"/>
    <cellStyle name="Обычный 72 6" xfId="30590" xr:uid="{00000000-0005-0000-0000-00005C770000}"/>
    <cellStyle name="Обычный 72 6 2" xfId="30591" xr:uid="{00000000-0005-0000-0000-00005D770000}"/>
    <cellStyle name="Обычный 72 6 2 2" xfId="30592" xr:uid="{00000000-0005-0000-0000-00005E770000}"/>
    <cellStyle name="Обычный 72 6 3" xfId="30593" xr:uid="{00000000-0005-0000-0000-00005F770000}"/>
    <cellStyle name="Обычный 72 7" xfId="30594" xr:uid="{00000000-0005-0000-0000-000060770000}"/>
    <cellStyle name="Обычный 72 7 2" xfId="30595" xr:uid="{00000000-0005-0000-0000-000061770000}"/>
    <cellStyle name="Обычный 72 7 2 2" xfId="30596" xr:uid="{00000000-0005-0000-0000-000062770000}"/>
    <cellStyle name="Обычный 72 7 3" xfId="30597" xr:uid="{00000000-0005-0000-0000-000063770000}"/>
    <cellStyle name="Обычный 72 8" xfId="30598" xr:uid="{00000000-0005-0000-0000-000064770000}"/>
    <cellStyle name="Обычный 72 8 2" xfId="30599" xr:uid="{00000000-0005-0000-0000-000065770000}"/>
    <cellStyle name="Обычный 72 8 2 2" xfId="30600" xr:uid="{00000000-0005-0000-0000-000066770000}"/>
    <cellStyle name="Обычный 72 8 3" xfId="30601" xr:uid="{00000000-0005-0000-0000-000067770000}"/>
    <cellStyle name="Обычный 72 9" xfId="30602" xr:uid="{00000000-0005-0000-0000-000068770000}"/>
    <cellStyle name="Обычный 72 9 2" xfId="30603" xr:uid="{00000000-0005-0000-0000-000069770000}"/>
    <cellStyle name="Обычный 72 9 2 2" xfId="30604" xr:uid="{00000000-0005-0000-0000-00006A770000}"/>
    <cellStyle name="Обычный 72 9 3" xfId="30605" xr:uid="{00000000-0005-0000-0000-00006B770000}"/>
    <cellStyle name="Обычный 73" xfId="30606" xr:uid="{00000000-0005-0000-0000-00006C770000}"/>
    <cellStyle name="Обычный 73 10" xfId="30607" xr:uid="{00000000-0005-0000-0000-00006D770000}"/>
    <cellStyle name="Обычный 73 10 2" xfId="30608" xr:uid="{00000000-0005-0000-0000-00006E770000}"/>
    <cellStyle name="Обычный 73 10 2 2" xfId="30609" xr:uid="{00000000-0005-0000-0000-00006F770000}"/>
    <cellStyle name="Обычный 73 10 3" xfId="30610" xr:uid="{00000000-0005-0000-0000-000070770000}"/>
    <cellStyle name="Обычный 73 11" xfId="30611" xr:uid="{00000000-0005-0000-0000-000071770000}"/>
    <cellStyle name="Обычный 73 11 2" xfId="30612" xr:uid="{00000000-0005-0000-0000-000072770000}"/>
    <cellStyle name="Обычный 73 11 2 2" xfId="30613" xr:uid="{00000000-0005-0000-0000-000073770000}"/>
    <cellStyle name="Обычный 73 11 3" xfId="30614" xr:uid="{00000000-0005-0000-0000-000074770000}"/>
    <cellStyle name="Обычный 73 2" xfId="30615" xr:uid="{00000000-0005-0000-0000-000075770000}"/>
    <cellStyle name="Обычный 73 3" xfId="30616" xr:uid="{00000000-0005-0000-0000-000076770000}"/>
    <cellStyle name="Обычный 73 3 2" xfId="30617" xr:uid="{00000000-0005-0000-0000-000077770000}"/>
    <cellStyle name="Обычный 73 3 2 2" xfId="30618" xr:uid="{00000000-0005-0000-0000-000078770000}"/>
    <cellStyle name="Обычный 73 3 3" xfId="30619" xr:uid="{00000000-0005-0000-0000-000079770000}"/>
    <cellStyle name="Обычный 73 4" xfId="30620" xr:uid="{00000000-0005-0000-0000-00007A770000}"/>
    <cellStyle name="Обычный 73 4 2" xfId="30621" xr:uid="{00000000-0005-0000-0000-00007B770000}"/>
    <cellStyle name="Обычный 73 4 2 2" xfId="30622" xr:uid="{00000000-0005-0000-0000-00007C770000}"/>
    <cellStyle name="Обычный 73 4 3" xfId="30623" xr:uid="{00000000-0005-0000-0000-00007D770000}"/>
    <cellStyle name="Обычный 73 5" xfId="30624" xr:uid="{00000000-0005-0000-0000-00007E770000}"/>
    <cellStyle name="Обычный 73 5 2" xfId="30625" xr:uid="{00000000-0005-0000-0000-00007F770000}"/>
    <cellStyle name="Обычный 73 5 2 2" xfId="30626" xr:uid="{00000000-0005-0000-0000-000080770000}"/>
    <cellStyle name="Обычный 73 5 3" xfId="30627" xr:uid="{00000000-0005-0000-0000-000081770000}"/>
    <cellStyle name="Обычный 73 6" xfId="30628" xr:uid="{00000000-0005-0000-0000-000082770000}"/>
    <cellStyle name="Обычный 73 6 2" xfId="30629" xr:uid="{00000000-0005-0000-0000-000083770000}"/>
    <cellStyle name="Обычный 73 6 2 2" xfId="30630" xr:uid="{00000000-0005-0000-0000-000084770000}"/>
    <cellStyle name="Обычный 73 6 3" xfId="30631" xr:uid="{00000000-0005-0000-0000-000085770000}"/>
    <cellStyle name="Обычный 73 7" xfId="30632" xr:uid="{00000000-0005-0000-0000-000086770000}"/>
    <cellStyle name="Обычный 73 7 2" xfId="30633" xr:uid="{00000000-0005-0000-0000-000087770000}"/>
    <cellStyle name="Обычный 73 7 2 2" xfId="30634" xr:uid="{00000000-0005-0000-0000-000088770000}"/>
    <cellStyle name="Обычный 73 7 3" xfId="30635" xr:uid="{00000000-0005-0000-0000-000089770000}"/>
    <cellStyle name="Обычный 73 8" xfId="30636" xr:uid="{00000000-0005-0000-0000-00008A770000}"/>
    <cellStyle name="Обычный 73 8 2" xfId="30637" xr:uid="{00000000-0005-0000-0000-00008B770000}"/>
    <cellStyle name="Обычный 73 8 2 2" xfId="30638" xr:uid="{00000000-0005-0000-0000-00008C770000}"/>
    <cellStyle name="Обычный 73 8 3" xfId="30639" xr:uid="{00000000-0005-0000-0000-00008D770000}"/>
    <cellStyle name="Обычный 73 9" xfId="30640" xr:uid="{00000000-0005-0000-0000-00008E770000}"/>
    <cellStyle name="Обычный 73 9 2" xfId="30641" xr:uid="{00000000-0005-0000-0000-00008F770000}"/>
    <cellStyle name="Обычный 73 9 2 2" xfId="30642" xr:uid="{00000000-0005-0000-0000-000090770000}"/>
    <cellStyle name="Обычный 73 9 3" xfId="30643" xr:uid="{00000000-0005-0000-0000-000091770000}"/>
    <cellStyle name="Обычный 74" xfId="30644" xr:uid="{00000000-0005-0000-0000-000092770000}"/>
    <cellStyle name="Обычный 74 10" xfId="30645" xr:uid="{00000000-0005-0000-0000-000093770000}"/>
    <cellStyle name="Обычный 74 10 2" xfId="30646" xr:uid="{00000000-0005-0000-0000-000094770000}"/>
    <cellStyle name="Обычный 74 10 2 2" xfId="30647" xr:uid="{00000000-0005-0000-0000-000095770000}"/>
    <cellStyle name="Обычный 74 10 3" xfId="30648" xr:uid="{00000000-0005-0000-0000-000096770000}"/>
    <cellStyle name="Обычный 74 11" xfId="30649" xr:uid="{00000000-0005-0000-0000-000097770000}"/>
    <cellStyle name="Обычный 74 11 2" xfId="30650" xr:uid="{00000000-0005-0000-0000-000098770000}"/>
    <cellStyle name="Обычный 74 11 2 2" xfId="30651" xr:uid="{00000000-0005-0000-0000-000099770000}"/>
    <cellStyle name="Обычный 74 11 3" xfId="30652" xr:uid="{00000000-0005-0000-0000-00009A770000}"/>
    <cellStyle name="Обычный 74 2" xfId="30653" xr:uid="{00000000-0005-0000-0000-00009B770000}"/>
    <cellStyle name="Обычный 74 3" xfId="30654" xr:uid="{00000000-0005-0000-0000-00009C770000}"/>
    <cellStyle name="Обычный 74 3 2" xfId="30655" xr:uid="{00000000-0005-0000-0000-00009D770000}"/>
    <cellStyle name="Обычный 74 3 2 2" xfId="30656" xr:uid="{00000000-0005-0000-0000-00009E770000}"/>
    <cellStyle name="Обычный 74 3 3" xfId="30657" xr:uid="{00000000-0005-0000-0000-00009F770000}"/>
    <cellStyle name="Обычный 74 4" xfId="30658" xr:uid="{00000000-0005-0000-0000-0000A0770000}"/>
    <cellStyle name="Обычный 74 4 2" xfId="30659" xr:uid="{00000000-0005-0000-0000-0000A1770000}"/>
    <cellStyle name="Обычный 74 4 2 2" xfId="30660" xr:uid="{00000000-0005-0000-0000-0000A2770000}"/>
    <cellStyle name="Обычный 74 4 3" xfId="30661" xr:uid="{00000000-0005-0000-0000-0000A3770000}"/>
    <cellStyle name="Обычный 74 5" xfId="30662" xr:uid="{00000000-0005-0000-0000-0000A4770000}"/>
    <cellStyle name="Обычный 74 5 2" xfId="30663" xr:uid="{00000000-0005-0000-0000-0000A5770000}"/>
    <cellStyle name="Обычный 74 5 2 2" xfId="30664" xr:uid="{00000000-0005-0000-0000-0000A6770000}"/>
    <cellStyle name="Обычный 74 5 3" xfId="30665" xr:uid="{00000000-0005-0000-0000-0000A7770000}"/>
    <cellStyle name="Обычный 74 6" xfId="30666" xr:uid="{00000000-0005-0000-0000-0000A8770000}"/>
    <cellStyle name="Обычный 74 6 2" xfId="30667" xr:uid="{00000000-0005-0000-0000-0000A9770000}"/>
    <cellStyle name="Обычный 74 6 2 2" xfId="30668" xr:uid="{00000000-0005-0000-0000-0000AA770000}"/>
    <cellStyle name="Обычный 74 6 3" xfId="30669" xr:uid="{00000000-0005-0000-0000-0000AB770000}"/>
    <cellStyle name="Обычный 74 7" xfId="30670" xr:uid="{00000000-0005-0000-0000-0000AC770000}"/>
    <cellStyle name="Обычный 74 7 2" xfId="30671" xr:uid="{00000000-0005-0000-0000-0000AD770000}"/>
    <cellStyle name="Обычный 74 7 2 2" xfId="30672" xr:uid="{00000000-0005-0000-0000-0000AE770000}"/>
    <cellStyle name="Обычный 74 7 3" xfId="30673" xr:uid="{00000000-0005-0000-0000-0000AF770000}"/>
    <cellStyle name="Обычный 74 8" xfId="30674" xr:uid="{00000000-0005-0000-0000-0000B0770000}"/>
    <cellStyle name="Обычный 74 8 2" xfId="30675" xr:uid="{00000000-0005-0000-0000-0000B1770000}"/>
    <cellStyle name="Обычный 74 8 2 2" xfId="30676" xr:uid="{00000000-0005-0000-0000-0000B2770000}"/>
    <cellStyle name="Обычный 74 8 3" xfId="30677" xr:uid="{00000000-0005-0000-0000-0000B3770000}"/>
    <cellStyle name="Обычный 74 9" xfId="30678" xr:uid="{00000000-0005-0000-0000-0000B4770000}"/>
    <cellStyle name="Обычный 74 9 2" xfId="30679" xr:uid="{00000000-0005-0000-0000-0000B5770000}"/>
    <cellStyle name="Обычный 74 9 2 2" xfId="30680" xr:uid="{00000000-0005-0000-0000-0000B6770000}"/>
    <cellStyle name="Обычный 74 9 3" xfId="30681" xr:uid="{00000000-0005-0000-0000-0000B7770000}"/>
    <cellStyle name="Обычный 75" xfId="30682" xr:uid="{00000000-0005-0000-0000-0000B8770000}"/>
    <cellStyle name="Обычный 75 2" xfId="30683" xr:uid="{00000000-0005-0000-0000-0000B9770000}"/>
    <cellStyle name="Обычный 75 2 2" xfId="30684" xr:uid="{00000000-0005-0000-0000-0000BA770000}"/>
    <cellStyle name="Обычный 75 2 2 2" xfId="30685" xr:uid="{00000000-0005-0000-0000-0000BB770000}"/>
    <cellStyle name="Обычный 75 2 2 2 2" xfId="30686" xr:uid="{00000000-0005-0000-0000-0000BC770000}"/>
    <cellStyle name="Обычный 75 2 2 2 2 2" xfId="30687" xr:uid="{00000000-0005-0000-0000-0000BD770000}"/>
    <cellStyle name="Обычный 75 2 2 2 3" xfId="30688" xr:uid="{00000000-0005-0000-0000-0000BE770000}"/>
    <cellStyle name="Обычный 75 2 2 3" xfId="30689" xr:uid="{00000000-0005-0000-0000-0000BF770000}"/>
    <cellStyle name="Обычный 75 2 2 3 2" xfId="30690" xr:uid="{00000000-0005-0000-0000-0000C0770000}"/>
    <cellStyle name="Обычный 75 2 2 3 2 2" xfId="30691" xr:uid="{00000000-0005-0000-0000-0000C1770000}"/>
    <cellStyle name="Обычный 75 2 2 3 3" xfId="30692" xr:uid="{00000000-0005-0000-0000-0000C2770000}"/>
    <cellStyle name="Обычный 75 2 2 4" xfId="30693" xr:uid="{00000000-0005-0000-0000-0000C3770000}"/>
    <cellStyle name="Обычный 75 2 2 4 2" xfId="30694" xr:uid="{00000000-0005-0000-0000-0000C4770000}"/>
    <cellStyle name="Обычный 75 2 2 5" xfId="30695" xr:uid="{00000000-0005-0000-0000-0000C5770000}"/>
    <cellStyle name="Обычный 75 2 3" xfId="30696" xr:uid="{00000000-0005-0000-0000-0000C6770000}"/>
    <cellStyle name="Обычный 75 2 3 2" xfId="30697" xr:uid="{00000000-0005-0000-0000-0000C7770000}"/>
    <cellStyle name="Обычный 75 2 3 2 2" xfId="30698" xr:uid="{00000000-0005-0000-0000-0000C8770000}"/>
    <cellStyle name="Обычный 75 2 3 2 2 2" xfId="30699" xr:uid="{00000000-0005-0000-0000-0000C9770000}"/>
    <cellStyle name="Обычный 75 2 3 2 3" xfId="30700" xr:uid="{00000000-0005-0000-0000-0000CA770000}"/>
    <cellStyle name="Обычный 75 2 3 3" xfId="30701" xr:uid="{00000000-0005-0000-0000-0000CB770000}"/>
    <cellStyle name="Обычный 75 2 3 3 2" xfId="30702" xr:uid="{00000000-0005-0000-0000-0000CC770000}"/>
    <cellStyle name="Обычный 75 2 3 4" xfId="30703" xr:uid="{00000000-0005-0000-0000-0000CD770000}"/>
    <cellStyle name="Обычный 75 2 4" xfId="30704" xr:uid="{00000000-0005-0000-0000-0000CE770000}"/>
    <cellStyle name="Обычный 75 2 4 2" xfId="30705" xr:uid="{00000000-0005-0000-0000-0000CF770000}"/>
    <cellStyle name="Обычный 75 2 4 2 2" xfId="30706" xr:uid="{00000000-0005-0000-0000-0000D0770000}"/>
    <cellStyle name="Обычный 75 2 4 3" xfId="30707" xr:uid="{00000000-0005-0000-0000-0000D1770000}"/>
    <cellStyle name="Обычный 75 2 5" xfId="30708" xr:uid="{00000000-0005-0000-0000-0000D2770000}"/>
    <cellStyle name="Обычный 75 2 5 2" xfId="30709" xr:uid="{00000000-0005-0000-0000-0000D3770000}"/>
    <cellStyle name="Обычный 75 2 5 2 2" xfId="30710" xr:uid="{00000000-0005-0000-0000-0000D4770000}"/>
    <cellStyle name="Обычный 75 2 5 3" xfId="30711" xr:uid="{00000000-0005-0000-0000-0000D5770000}"/>
    <cellStyle name="Обычный 75 2 6" xfId="30712" xr:uid="{00000000-0005-0000-0000-0000D6770000}"/>
    <cellStyle name="Обычный 75 2 6 2" xfId="30713" xr:uid="{00000000-0005-0000-0000-0000D7770000}"/>
    <cellStyle name="Обычный 75 2 7" xfId="30714" xr:uid="{00000000-0005-0000-0000-0000D8770000}"/>
    <cellStyle name="Обычный 75 3" xfId="30715" xr:uid="{00000000-0005-0000-0000-0000D9770000}"/>
    <cellStyle name="Обычный 75 3 2" xfId="30716" xr:uid="{00000000-0005-0000-0000-0000DA770000}"/>
    <cellStyle name="Обычный 75 3 2 2" xfId="30717" xr:uid="{00000000-0005-0000-0000-0000DB770000}"/>
    <cellStyle name="Обычный 75 3 2 2 2" xfId="30718" xr:uid="{00000000-0005-0000-0000-0000DC770000}"/>
    <cellStyle name="Обычный 75 3 2 3" xfId="30719" xr:uid="{00000000-0005-0000-0000-0000DD770000}"/>
    <cellStyle name="Обычный 75 3 3" xfId="30720" xr:uid="{00000000-0005-0000-0000-0000DE770000}"/>
    <cellStyle name="Обычный 75 3 3 2" xfId="30721" xr:uid="{00000000-0005-0000-0000-0000DF770000}"/>
    <cellStyle name="Обычный 75 3 3 2 2" xfId="30722" xr:uid="{00000000-0005-0000-0000-0000E0770000}"/>
    <cellStyle name="Обычный 75 3 3 3" xfId="30723" xr:uid="{00000000-0005-0000-0000-0000E1770000}"/>
    <cellStyle name="Обычный 75 3 4" xfId="30724" xr:uid="{00000000-0005-0000-0000-0000E2770000}"/>
    <cellStyle name="Обычный 75 3 4 2" xfId="30725" xr:uid="{00000000-0005-0000-0000-0000E3770000}"/>
    <cellStyle name="Обычный 75 3 5" xfId="30726" xr:uid="{00000000-0005-0000-0000-0000E4770000}"/>
    <cellStyle name="Обычный 75 4" xfId="30727" xr:uid="{00000000-0005-0000-0000-0000E5770000}"/>
    <cellStyle name="Обычный 75 4 2" xfId="30728" xr:uid="{00000000-0005-0000-0000-0000E6770000}"/>
    <cellStyle name="Обычный 75 4 2 2" xfId="30729" xr:uid="{00000000-0005-0000-0000-0000E7770000}"/>
    <cellStyle name="Обычный 75 4 2 2 2" xfId="30730" xr:uid="{00000000-0005-0000-0000-0000E8770000}"/>
    <cellStyle name="Обычный 75 4 2 3" xfId="30731" xr:uid="{00000000-0005-0000-0000-0000E9770000}"/>
    <cellStyle name="Обычный 75 4 3" xfId="30732" xr:uid="{00000000-0005-0000-0000-0000EA770000}"/>
    <cellStyle name="Обычный 75 4 3 2" xfId="30733" xr:uid="{00000000-0005-0000-0000-0000EB770000}"/>
    <cellStyle name="Обычный 75 4 4" xfId="30734" xr:uid="{00000000-0005-0000-0000-0000EC770000}"/>
    <cellStyle name="Обычный 75 5" xfId="30735" xr:uid="{00000000-0005-0000-0000-0000ED770000}"/>
    <cellStyle name="Обычный 75 5 2" xfId="30736" xr:uid="{00000000-0005-0000-0000-0000EE770000}"/>
    <cellStyle name="Обычный 75 5 2 2" xfId="30737" xr:uid="{00000000-0005-0000-0000-0000EF770000}"/>
    <cellStyle name="Обычный 75 5 3" xfId="30738" xr:uid="{00000000-0005-0000-0000-0000F0770000}"/>
    <cellStyle name="Обычный 75 6" xfId="30739" xr:uid="{00000000-0005-0000-0000-0000F1770000}"/>
    <cellStyle name="Обычный 75 6 2" xfId="30740" xr:uid="{00000000-0005-0000-0000-0000F2770000}"/>
    <cellStyle name="Обычный 75 6 2 2" xfId="30741" xr:uid="{00000000-0005-0000-0000-0000F3770000}"/>
    <cellStyle name="Обычный 75 6 3" xfId="30742" xr:uid="{00000000-0005-0000-0000-0000F4770000}"/>
    <cellStyle name="Обычный 75 7" xfId="30743" xr:uid="{00000000-0005-0000-0000-0000F5770000}"/>
    <cellStyle name="Обычный 75 8" xfId="30744" xr:uid="{00000000-0005-0000-0000-0000F6770000}"/>
    <cellStyle name="Обычный 75 8 2" xfId="30745" xr:uid="{00000000-0005-0000-0000-0000F7770000}"/>
    <cellStyle name="Обычный 75 9" xfId="30746" xr:uid="{00000000-0005-0000-0000-0000F8770000}"/>
    <cellStyle name="Обычный 76" xfId="30747" xr:uid="{00000000-0005-0000-0000-0000F9770000}"/>
    <cellStyle name="Обычный 76 2" xfId="30748" xr:uid="{00000000-0005-0000-0000-0000FA770000}"/>
    <cellStyle name="Обычный 76 2 2" xfId="30749" xr:uid="{00000000-0005-0000-0000-0000FB770000}"/>
    <cellStyle name="Обычный 76 2 2 2" xfId="30750" xr:uid="{00000000-0005-0000-0000-0000FC770000}"/>
    <cellStyle name="Обычный 76 2 2 2 2" xfId="30751" xr:uid="{00000000-0005-0000-0000-0000FD770000}"/>
    <cellStyle name="Обычный 76 2 2 2 2 2" xfId="30752" xr:uid="{00000000-0005-0000-0000-0000FE770000}"/>
    <cellStyle name="Обычный 76 2 2 2 3" xfId="30753" xr:uid="{00000000-0005-0000-0000-0000FF770000}"/>
    <cellStyle name="Обычный 76 2 2 3" xfId="30754" xr:uid="{00000000-0005-0000-0000-000000780000}"/>
    <cellStyle name="Обычный 76 2 2 3 2" xfId="30755" xr:uid="{00000000-0005-0000-0000-000001780000}"/>
    <cellStyle name="Обычный 76 2 2 3 2 2" xfId="30756" xr:uid="{00000000-0005-0000-0000-000002780000}"/>
    <cellStyle name="Обычный 76 2 2 3 3" xfId="30757" xr:uid="{00000000-0005-0000-0000-000003780000}"/>
    <cellStyle name="Обычный 76 2 2 4" xfId="30758" xr:uid="{00000000-0005-0000-0000-000004780000}"/>
    <cellStyle name="Обычный 76 2 2 4 2" xfId="30759" xr:uid="{00000000-0005-0000-0000-000005780000}"/>
    <cellStyle name="Обычный 76 2 2 5" xfId="30760" xr:uid="{00000000-0005-0000-0000-000006780000}"/>
    <cellStyle name="Обычный 76 2 3" xfId="30761" xr:uid="{00000000-0005-0000-0000-000007780000}"/>
    <cellStyle name="Обычный 76 2 3 2" xfId="30762" xr:uid="{00000000-0005-0000-0000-000008780000}"/>
    <cellStyle name="Обычный 76 2 3 2 2" xfId="30763" xr:uid="{00000000-0005-0000-0000-000009780000}"/>
    <cellStyle name="Обычный 76 2 3 2 2 2" xfId="30764" xr:uid="{00000000-0005-0000-0000-00000A780000}"/>
    <cellStyle name="Обычный 76 2 3 2 3" xfId="30765" xr:uid="{00000000-0005-0000-0000-00000B780000}"/>
    <cellStyle name="Обычный 76 2 3 3" xfId="30766" xr:uid="{00000000-0005-0000-0000-00000C780000}"/>
    <cellStyle name="Обычный 76 2 3 3 2" xfId="30767" xr:uid="{00000000-0005-0000-0000-00000D780000}"/>
    <cellStyle name="Обычный 76 2 3 4" xfId="30768" xr:uid="{00000000-0005-0000-0000-00000E780000}"/>
    <cellStyle name="Обычный 76 2 4" xfId="30769" xr:uid="{00000000-0005-0000-0000-00000F780000}"/>
    <cellStyle name="Обычный 76 2 4 2" xfId="30770" xr:uid="{00000000-0005-0000-0000-000010780000}"/>
    <cellStyle name="Обычный 76 2 4 2 2" xfId="30771" xr:uid="{00000000-0005-0000-0000-000011780000}"/>
    <cellStyle name="Обычный 76 2 4 3" xfId="30772" xr:uid="{00000000-0005-0000-0000-000012780000}"/>
    <cellStyle name="Обычный 76 2 5" xfId="30773" xr:uid="{00000000-0005-0000-0000-000013780000}"/>
    <cellStyle name="Обычный 76 2 5 2" xfId="30774" xr:uid="{00000000-0005-0000-0000-000014780000}"/>
    <cellStyle name="Обычный 76 2 5 2 2" xfId="30775" xr:uid="{00000000-0005-0000-0000-000015780000}"/>
    <cellStyle name="Обычный 76 2 5 3" xfId="30776" xr:uid="{00000000-0005-0000-0000-000016780000}"/>
    <cellStyle name="Обычный 76 2 6" xfId="30777" xr:uid="{00000000-0005-0000-0000-000017780000}"/>
    <cellStyle name="Обычный 76 2 6 2" xfId="30778" xr:uid="{00000000-0005-0000-0000-000018780000}"/>
    <cellStyle name="Обычный 76 2 7" xfId="30779" xr:uid="{00000000-0005-0000-0000-000019780000}"/>
    <cellStyle name="Обычный 76 3" xfId="30780" xr:uid="{00000000-0005-0000-0000-00001A780000}"/>
    <cellStyle name="Обычный 76 3 2" xfId="30781" xr:uid="{00000000-0005-0000-0000-00001B780000}"/>
    <cellStyle name="Обычный 76 3 2 2" xfId="30782" xr:uid="{00000000-0005-0000-0000-00001C780000}"/>
    <cellStyle name="Обычный 76 3 2 2 2" xfId="30783" xr:uid="{00000000-0005-0000-0000-00001D780000}"/>
    <cellStyle name="Обычный 76 3 2 3" xfId="30784" xr:uid="{00000000-0005-0000-0000-00001E780000}"/>
    <cellStyle name="Обычный 76 3 3" xfId="30785" xr:uid="{00000000-0005-0000-0000-00001F780000}"/>
    <cellStyle name="Обычный 76 3 3 2" xfId="30786" xr:uid="{00000000-0005-0000-0000-000020780000}"/>
    <cellStyle name="Обычный 76 3 3 2 2" xfId="30787" xr:uid="{00000000-0005-0000-0000-000021780000}"/>
    <cellStyle name="Обычный 76 3 3 3" xfId="30788" xr:uid="{00000000-0005-0000-0000-000022780000}"/>
    <cellStyle name="Обычный 76 3 4" xfId="30789" xr:uid="{00000000-0005-0000-0000-000023780000}"/>
    <cellStyle name="Обычный 76 3 4 2" xfId="30790" xr:uid="{00000000-0005-0000-0000-000024780000}"/>
    <cellStyle name="Обычный 76 3 5" xfId="30791" xr:uid="{00000000-0005-0000-0000-000025780000}"/>
    <cellStyle name="Обычный 76 4" xfId="30792" xr:uid="{00000000-0005-0000-0000-000026780000}"/>
    <cellStyle name="Обычный 76 4 2" xfId="30793" xr:uid="{00000000-0005-0000-0000-000027780000}"/>
    <cellStyle name="Обычный 76 4 2 2" xfId="30794" xr:uid="{00000000-0005-0000-0000-000028780000}"/>
    <cellStyle name="Обычный 76 4 2 2 2" xfId="30795" xr:uid="{00000000-0005-0000-0000-000029780000}"/>
    <cellStyle name="Обычный 76 4 2 3" xfId="30796" xr:uid="{00000000-0005-0000-0000-00002A780000}"/>
    <cellStyle name="Обычный 76 4 3" xfId="30797" xr:uid="{00000000-0005-0000-0000-00002B780000}"/>
    <cellStyle name="Обычный 76 4 3 2" xfId="30798" xr:uid="{00000000-0005-0000-0000-00002C780000}"/>
    <cellStyle name="Обычный 76 4 4" xfId="30799" xr:uid="{00000000-0005-0000-0000-00002D780000}"/>
    <cellStyle name="Обычный 76 5" xfId="30800" xr:uid="{00000000-0005-0000-0000-00002E780000}"/>
    <cellStyle name="Обычный 76 5 2" xfId="30801" xr:uid="{00000000-0005-0000-0000-00002F780000}"/>
    <cellStyle name="Обычный 76 5 2 2" xfId="30802" xr:uid="{00000000-0005-0000-0000-000030780000}"/>
    <cellStyle name="Обычный 76 5 3" xfId="30803" xr:uid="{00000000-0005-0000-0000-000031780000}"/>
    <cellStyle name="Обычный 76 6" xfId="30804" xr:uid="{00000000-0005-0000-0000-000032780000}"/>
    <cellStyle name="Обычный 76 6 2" xfId="30805" xr:uid="{00000000-0005-0000-0000-000033780000}"/>
    <cellStyle name="Обычный 76 6 2 2" xfId="30806" xr:uid="{00000000-0005-0000-0000-000034780000}"/>
    <cellStyle name="Обычный 76 6 3" xfId="30807" xr:uid="{00000000-0005-0000-0000-000035780000}"/>
    <cellStyle name="Обычный 76 7" xfId="30808" xr:uid="{00000000-0005-0000-0000-000036780000}"/>
    <cellStyle name="Обычный 76 8" xfId="30809" xr:uid="{00000000-0005-0000-0000-000037780000}"/>
    <cellStyle name="Обычный 76 8 2" xfId="30810" xr:uid="{00000000-0005-0000-0000-000038780000}"/>
    <cellStyle name="Обычный 76 9" xfId="30811" xr:uid="{00000000-0005-0000-0000-000039780000}"/>
    <cellStyle name="Обычный 77" xfId="30812" xr:uid="{00000000-0005-0000-0000-00003A780000}"/>
    <cellStyle name="Обычный 77 2" xfId="30813" xr:uid="{00000000-0005-0000-0000-00003B780000}"/>
    <cellStyle name="Обычный 78" xfId="30814" xr:uid="{00000000-0005-0000-0000-00003C780000}"/>
    <cellStyle name="Обычный 78 2" xfId="30815" xr:uid="{00000000-0005-0000-0000-00003D780000}"/>
    <cellStyle name="Обычный 78 2 2" xfId="30816" xr:uid="{00000000-0005-0000-0000-00003E780000}"/>
    <cellStyle name="Обычный 78 2 2 2" xfId="30817" xr:uid="{00000000-0005-0000-0000-00003F780000}"/>
    <cellStyle name="Обычный 78 2 2 2 2" xfId="30818" xr:uid="{00000000-0005-0000-0000-000040780000}"/>
    <cellStyle name="Обычный 78 2 2 2 2 2" xfId="30819" xr:uid="{00000000-0005-0000-0000-000041780000}"/>
    <cellStyle name="Обычный 78 2 2 2 3" xfId="30820" xr:uid="{00000000-0005-0000-0000-000042780000}"/>
    <cellStyle name="Обычный 78 2 2 3" xfId="30821" xr:uid="{00000000-0005-0000-0000-000043780000}"/>
    <cellStyle name="Обычный 78 2 2 3 2" xfId="30822" xr:uid="{00000000-0005-0000-0000-000044780000}"/>
    <cellStyle name="Обычный 78 2 2 3 2 2" xfId="30823" xr:uid="{00000000-0005-0000-0000-000045780000}"/>
    <cellStyle name="Обычный 78 2 2 3 3" xfId="30824" xr:uid="{00000000-0005-0000-0000-000046780000}"/>
    <cellStyle name="Обычный 78 2 2 4" xfId="30825" xr:uid="{00000000-0005-0000-0000-000047780000}"/>
    <cellStyle name="Обычный 78 2 2 4 2" xfId="30826" xr:uid="{00000000-0005-0000-0000-000048780000}"/>
    <cellStyle name="Обычный 78 2 2 5" xfId="30827" xr:uid="{00000000-0005-0000-0000-000049780000}"/>
    <cellStyle name="Обычный 78 2 3" xfId="30828" xr:uid="{00000000-0005-0000-0000-00004A780000}"/>
    <cellStyle name="Обычный 78 2 3 2" xfId="30829" xr:uid="{00000000-0005-0000-0000-00004B780000}"/>
    <cellStyle name="Обычный 78 2 3 2 2" xfId="30830" xr:uid="{00000000-0005-0000-0000-00004C780000}"/>
    <cellStyle name="Обычный 78 2 3 2 2 2" xfId="30831" xr:uid="{00000000-0005-0000-0000-00004D780000}"/>
    <cellStyle name="Обычный 78 2 3 2 3" xfId="30832" xr:uid="{00000000-0005-0000-0000-00004E780000}"/>
    <cellStyle name="Обычный 78 2 3 3" xfId="30833" xr:uid="{00000000-0005-0000-0000-00004F780000}"/>
    <cellStyle name="Обычный 78 2 3 3 2" xfId="30834" xr:uid="{00000000-0005-0000-0000-000050780000}"/>
    <cellStyle name="Обычный 78 2 3 4" xfId="30835" xr:uid="{00000000-0005-0000-0000-000051780000}"/>
    <cellStyle name="Обычный 78 2 4" xfId="30836" xr:uid="{00000000-0005-0000-0000-000052780000}"/>
    <cellStyle name="Обычный 78 2 4 2" xfId="30837" xr:uid="{00000000-0005-0000-0000-000053780000}"/>
    <cellStyle name="Обычный 78 2 4 2 2" xfId="30838" xr:uid="{00000000-0005-0000-0000-000054780000}"/>
    <cellStyle name="Обычный 78 2 4 3" xfId="30839" xr:uid="{00000000-0005-0000-0000-000055780000}"/>
    <cellStyle name="Обычный 78 2 5" xfId="30840" xr:uid="{00000000-0005-0000-0000-000056780000}"/>
    <cellStyle name="Обычный 78 2 5 2" xfId="30841" xr:uid="{00000000-0005-0000-0000-000057780000}"/>
    <cellStyle name="Обычный 78 2 5 2 2" xfId="30842" xr:uid="{00000000-0005-0000-0000-000058780000}"/>
    <cellStyle name="Обычный 78 2 5 3" xfId="30843" xr:uid="{00000000-0005-0000-0000-000059780000}"/>
    <cellStyle name="Обычный 78 2 6" xfId="30844" xr:uid="{00000000-0005-0000-0000-00005A780000}"/>
    <cellStyle name="Обычный 78 2 6 2" xfId="30845" xr:uid="{00000000-0005-0000-0000-00005B780000}"/>
    <cellStyle name="Обычный 78 2 7" xfId="30846" xr:uid="{00000000-0005-0000-0000-00005C780000}"/>
    <cellStyle name="Обычный 78 3" xfId="30847" xr:uid="{00000000-0005-0000-0000-00005D780000}"/>
    <cellStyle name="Обычный 78 3 2" xfId="30848" xr:uid="{00000000-0005-0000-0000-00005E780000}"/>
    <cellStyle name="Обычный 78 3 2 2" xfId="30849" xr:uid="{00000000-0005-0000-0000-00005F780000}"/>
    <cellStyle name="Обычный 78 3 2 2 2" xfId="30850" xr:uid="{00000000-0005-0000-0000-000060780000}"/>
    <cellStyle name="Обычный 78 3 2 3" xfId="30851" xr:uid="{00000000-0005-0000-0000-000061780000}"/>
    <cellStyle name="Обычный 78 3 3" xfId="30852" xr:uid="{00000000-0005-0000-0000-000062780000}"/>
    <cellStyle name="Обычный 78 3 3 2" xfId="30853" xr:uid="{00000000-0005-0000-0000-000063780000}"/>
    <cellStyle name="Обычный 78 3 3 2 2" xfId="30854" xr:uid="{00000000-0005-0000-0000-000064780000}"/>
    <cellStyle name="Обычный 78 3 3 3" xfId="30855" xr:uid="{00000000-0005-0000-0000-000065780000}"/>
    <cellStyle name="Обычный 78 3 4" xfId="30856" xr:uid="{00000000-0005-0000-0000-000066780000}"/>
    <cellStyle name="Обычный 78 3 4 2" xfId="30857" xr:uid="{00000000-0005-0000-0000-000067780000}"/>
    <cellStyle name="Обычный 78 3 5" xfId="30858" xr:uid="{00000000-0005-0000-0000-000068780000}"/>
    <cellStyle name="Обычный 78 4" xfId="30859" xr:uid="{00000000-0005-0000-0000-000069780000}"/>
    <cellStyle name="Обычный 78 4 2" xfId="30860" xr:uid="{00000000-0005-0000-0000-00006A780000}"/>
    <cellStyle name="Обычный 78 4 2 2" xfId="30861" xr:uid="{00000000-0005-0000-0000-00006B780000}"/>
    <cellStyle name="Обычный 78 4 2 2 2" xfId="30862" xr:uid="{00000000-0005-0000-0000-00006C780000}"/>
    <cellStyle name="Обычный 78 4 2 3" xfId="30863" xr:uid="{00000000-0005-0000-0000-00006D780000}"/>
    <cellStyle name="Обычный 78 4 3" xfId="30864" xr:uid="{00000000-0005-0000-0000-00006E780000}"/>
    <cellStyle name="Обычный 78 4 3 2" xfId="30865" xr:uid="{00000000-0005-0000-0000-00006F780000}"/>
    <cellStyle name="Обычный 78 4 4" xfId="30866" xr:uid="{00000000-0005-0000-0000-000070780000}"/>
    <cellStyle name="Обычный 78 5" xfId="30867" xr:uid="{00000000-0005-0000-0000-000071780000}"/>
    <cellStyle name="Обычный 78 5 2" xfId="30868" xr:uid="{00000000-0005-0000-0000-000072780000}"/>
    <cellStyle name="Обычный 78 5 2 2" xfId="30869" xr:uid="{00000000-0005-0000-0000-000073780000}"/>
    <cellStyle name="Обычный 78 5 3" xfId="30870" xr:uid="{00000000-0005-0000-0000-000074780000}"/>
    <cellStyle name="Обычный 78 6" xfId="30871" xr:uid="{00000000-0005-0000-0000-000075780000}"/>
    <cellStyle name="Обычный 78 6 2" xfId="30872" xr:uid="{00000000-0005-0000-0000-000076780000}"/>
    <cellStyle name="Обычный 78 6 2 2" xfId="30873" xr:uid="{00000000-0005-0000-0000-000077780000}"/>
    <cellStyle name="Обычный 78 6 3" xfId="30874" xr:uid="{00000000-0005-0000-0000-000078780000}"/>
    <cellStyle name="Обычный 78 7" xfId="30875" xr:uid="{00000000-0005-0000-0000-000079780000}"/>
    <cellStyle name="Обычный 78 7 2" xfId="30876" xr:uid="{00000000-0005-0000-0000-00007A780000}"/>
    <cellStyle name="Обычный 78 8" xfId="30877" xr:uid="{00000000-0005-0000-0000-00007B780000}"/>
    <cellStyle name="Обычный 79" xfId="30878" xr:uid="{00000000-0005-0000-0000-00007C780000}"/>
    <cellStyle name="Обычный 79 2" xfId="30879" xr:uid="{00000000-0005-0000-0000-00007D780000}"/>
    <cellStyle name="Обычный 79 2 2" xfId="30880" xr:uid="{00000000-0005-0000-0000-00007E780000}"/>
    <cellStyle name="Обычный 79 2 2 2" xfId="30881" xr:uid="{00000000-0005-0000-0000-00007F780000}"/>
    <cellStyle name="Обычный 79 2 2 2 2" xfId="30882" xr:uid="{00000000-0005-0000-0000-000080780000}"/>
    <cellStyle name="Обычный 79 2 2 2 2 2" xfId="30883" xr:uid="{00000000-0005-0000-0000-000081780000}"/>
    <cellStyle name="Обычный 79 2 2 2 3" xfId="30884" xr:uid="{00000000-0005-0000-0000-000082780000}"/>
    <cellStyle name="Обычный 79 2 2 3" xfId="30885" xr:uid="{00000000-0005-0000-0000-000083780000}"/>
    <cellStyle name="Обычный 79 2 2 3 2" xfId="30886" xr:uid="{00000000-0005-0000-0000-000084780000}"/>
    <cellStyle name="Обычный 79 2 2 3 2 2" xfId="30887" xr:uid="{00000000-0005-0000-0000-000085780000}"/>
    <cellStyle name="Обычный 79 2 2 3 3" xfId="30888" xr:uid="{00000000-0005-0000-0000-000086780000}"/>
    <cellStyle name="Обычный 79 2 2 4" xfId="30889" xr:uid="{00000000-0005-0000-0000-000087780000}"/>
    <cellStyle name="Обычный 79 2 2 4 2" xfId="30890" xr:uid="{00000000-0005-0000-0000-000088780000}"/>
    <cellStyle name="Обычный 79 2 2 5" xfId="30891" xr:uid="{00000000-0005-0000-0000-000089780000}"/>
    <cellStyle name="Обычный 79 2 3" xfId="30892" xr:uid="{00000000-0005-0000-0000-00008A780000}"/>
    <cellStyle name="Обычный 79 2 3 2" xfId="30893" xr:uid="{00000000-0005-0000-0000-00008B780000}"/>
    <cellStyle name="Обычный 79 2 3 2 2" xfId="30894" xr:uid="{00000000-0005-0000-0000-00008C780000}"/>
    <cellStyle name="Обычный 79 2 3 2 2 2" xfId="30895" xr:uid="{00000000-0005-0000-0000-00008D780000}"/>
    <cellStyle name="Обычный 79 2 3 2 3" xfId="30896" xr:uid="{00000000-0005-0000-0000-00008E780000}"/>
    <cellStyle name="Обычный 79 2 3 3" xfId="30897" xr:uid="{00000000-0005-0000-0000-00008F780000}"/>
    <cellStyle name="Обычный 79 2 3 3 2" xfId="30898" xr:uid="{00000000-0005-0000-0000-000090780000}"/>
    <cellStyle name="Обычный 79 2 3 4" xfId="30899" xr:uid="{00000000-0005-0000-0000-000091780000}"/>
    <cellStyle name="Обычный 79 2 4" xfId="30900" xr:uid="{00000000-0005-0000-0000-000092780000}"/>
    <cellStyle name="Обычный 79 2 4 2" xfId="30901" xr:uid="{00000000-0005-0000-0000-000093780000}"/>
    <cellStyle name="Обычный 79 2 4 2 2" xfId="30902" xr:uid="{00000000-0005-0000-0000-000094780000}"/>
    <cellStyle name="Обычный 79 2 4 3" xfId="30903" xr:uid="{00000000-0005-0000-0000-000095780000}"/>
    <cellStyle name="Обычный 79 2 5" xfId="30904" xr:uid="{00000000-0005-0000-0000-000096780000}"/>
    <cellStyle name="Обычный 79 2 5 2" xfId="30905" xr:uid="{00000000-0005-0000-0000-000097780000}"/>
    <cellStyle name="Обычный 79 2 5 2 2" xfId="30906" xr:uid="{00000000-0005-0000-0000-000098780000}"/>
    <cellStyle name="Обычный 79 2 5 3" xfId="30907" xr:uid="{00000000-0005-0000-0000-000099780000}"/>
    <cellStyle name="Обычный 79 2 6" xfId="30908" xr:uid="{00000000-0005-0000-0000-00009A780000}"/>
    <cellStyle name="Обычный 79 2 6 2" xfId="30909" xr:uid="{00000000-0005-0000-0000-00009B780000}"/>
    <cellStyle name="Обычный 79 2 7" xfId="30910" xr:uid="{00000000-0005-0000-0000-00009C780000}"/>
    <cellStyle name="Обычный 79 3" xfId="30911" xr:uid="{00000000-0005-0000-0000-00009D780000}"/>
    <cellStyle name="Обычный 79 3 2" xfId="30912" xr:uid="{00000000-0005-0000-0000-00009E780000}"/>
    <cellStyle name="Обычный 79 3 2 2" xfId="30913" xr:uid="{00000000-0005-0000-0000-00009F780000}"/>
    <cellStyle name="Обычный 79 3 2 2 2" xfId="30914" xr:uid="{00000000-0005-0000-0000-0000A0780000}"/>
    <cellStyle name="Обычный 79 3 2 3" xfId="30915" xr:uid="{00000000-0005-0000-0000-0000A1780000}"/>
    <cellStyle name="Обычный 79 3 3" xfId="30916" xr:uid="{00000000-0005-0000-0000-0000A2780000}"/>
    <cellStyle name="Обычный 79 3 3 2" xfId="30917" xr:uid="{00000000-0005-0000-0000-0000A3780000}"/>
    <cellStyle name="Обычный 79 3 3 2 2" xfId="30918" xr:uid="{00000000-0005-0000-0000-0000A4780000}"/>
    <cellStyle name="Обычный 79 3 3 3" xfId="30919" xr:uid="{00000000-0005-0000-0000-0000A5780000}"/>
    <cellStyle name="Обычный 79 3 4" xfId="30920" xr:uid="{00000000-0005-0000-0000-0000A6780000}"/>
    <cellStyle name="Обычный 79 3 4 2" xfId="30921" xr:uid="{00000000-0005-0000-0000-0000A7780000}"/>
    <cellStyle name="Обычный 79 3 5" xfId="30922" xr:uid="{00000000-0005-0000-0000-0000A8780000}"/>
    <cellStyle name="Обычный 79 4" xfId="30923" xr:uid="{00000000-0005-0000-0000-0000A9780000}"/>
    <cellStyle name="Обычный 79 4 2" xfId="30924" xr:uid="{00000000-0005-0000-0000-0000AA780000}"/>
    <cellStyle name="Обычный 79 4 2 2" xfId="30925" xr:uid="{00000000-0005-0000-0000-0000AB780000}"/>
    <cellStyle name="Обычный 79 4 2 2 2" xfId="30926" xr:uid="{00000000-0005-0000-0000-0000AC780000}"/>
    <cellStyle name="Обычный 79 4 2 3" xfId="30927" xr:uid="{00000000-0005-0000-0000-0000AD780000}"/>
    <cellStyle name="Обычный 79 4 3" xfId="30928" xr:uid="{00000000-0005-0000-0000-0000AE780000}"/>
    <cellStyle name="Обычный 79 4 3 2" xfId="30929" xr:uid="{00000000-0005-0000-0000-0000AF780000}"/>
    <cellStyle name="Обычный 79 4 4" xfId="30930" xr:uid="{00000000-0005-0000-0000-0000B0780000}"/>
    <cellStyle name="Обычный 79 5" xfId="30931" xr:uid="{00000000-0005-0000-0000-0000B1780000}"/>
    <cellStyle name="Обычный 79 5 2" xfId="30932" xr:uid="{00000000-0005-0000-0000-0000B2780000}"/>
    <cellStyle name="Обычный 79 5 2 2" xfId="30933" xr:uid="{00000000-0005-0000-0000-0000B3780000}"/>
    <cellStyle name="Обычный 79 5 3" xfId="30934" xr:uid="{00000000-0005-0000-0000-0000B4780000}"/>
    <cellStyle name="Обычный 79 6" xfId="30935" xr:uid="{00000000-0005-0000-0000-0000B5780000}"/>
    <cellStyle name="Обычный 79 6 2" xfId="30936" xr:uid="{00000000-0005-0000-0000-0000B6780000}"/>
    <cellStyle name="Обычный 79 6 2 2" xfId="30937" xr:uid="{00000000-0005-0000-0000-0000B7780000}"/>
    <cellStyle name="Обычный 79 6 3" xfId="30938" xr:uid="{00000000-0005-0000-0000-0000B8780000}"/>
    <cellStyle name="Обычный 79 7" xfId="30939" xr:uid="{00000000-0005-0000-0000-0000B9780000}"/>
    <cellStyle name="Обычный 79 7 2" xfId="30940" xr:uid="{00000000-0005-0000-0000-0000BA780000}"/>
    <cellStyle name="Обычный 79 8" xfId="30941" xr:uid="{00000000-0005-0000-0000-0000BB780000}"/>
    <cellStyle name="Обычный 8" xfId="5" xr:uid="{00000000-0005-0000-0000-0000BC780000}"/>
    <cellStyle name="Обычный 8 2" xfId="111" xr:uid="{00000000-0005-0000-0000-0000BD780000}"/>
    <cellStyle name="Обычный 8 2 2" xfId="30943" xr:uid="{00000000-0005-0000-0000-0000BE780000}"/>
    <cellStyle name="Обычный 8 2 2 2" xfId="30944" xr:uid="{00000000-0005-0000-0000-0000BF780000}"/>
    <cellStyle name="Обычный 8 2 3" xfId="30945" xr:uid="{00000000-0005-0000-0000-0000C0780000}"/>
    <cellStyle name="Обычный 8 2 3 2" xfId="30946" xr:uid="{00000000-0005-0000-0000-0000C1780000}"/>
    <cellStyle name="Обычный 8 2 4" xfId="30947" xr:uid="{00000000-0005-0000-0000-0000C2780000}"/>
    <cellStyle name="Обычный 8 2 5" xfId="30942" xr:uid="{00000000-0005-0000-0000-0000C3780000}"/>
    <cellStyle name="Обычный 8 3" xfId="30948" xr:uid="{00000000-0005-0000-0000-0000C4780000}"/>
    <cellStyle name="Обычный 8 4" xfId="30949" xr:uid="{00000000-0005-0000-0000-0000C5780000}"/>
    <cellStyle name="Обычный 8_724" xfId="30950" xr:uid="{00000000-0005-0000-0000-0000C6780000}"/>
    <cellStyle name="Обычный 80" xfId="30951" xr:uid="{00000000-0005-0000-0000-0000C7780000}"/>
    <cellStyle name="Обычный 80 2" xfId="30952" xr:uid="{00000000-0005-0000-0000-0000C8780000}"/>
    <cellStyle name="Обычный 81" xfId="30953" xr:uid="{00000000-0005-0000-0000-0000C9780000}"/>
    <cellStyle name="Обычный 81 2" xfId="30954" xr:uid="{00000000-0005-0000-0000-0000CA780000}"/>
    <cellStyle name="Обычный 81 2 2" xfId="30955" xr:uid="{00000000-0005-0000-0000-0000CB780000}"/>
    <cellStyle name="Обычный 81 2 2 2" xfId="30956" xr:uid="{00000000-0005-0000-0000-0000CC780000}"/>
    <cellStyle name="Обычный 81 2 2 2 2" xfId="30957" xr:uid="{00000000-0005-0000-0000-0000CD780000}"/>
    <cellStyle name="Обычный 81 2 2 2 2 2" xfId="30958" xr:uid="{00000000-0005-0000-0000-0000CE780000}"/>
    <cellStyle name="Обычный 81 2 2 2 3" xfId="30959" xr:uid="{00000000-0005-0000-0000-0000CF780000}"/>
    <cellStyle name="Обычный 81 2 2 3" xfId="30960" xr:uid="{00000000-0005-0000-0000-0000D0780000}"/>
    <cellStyle name="Обычный 81 2 2 3 2" xfId="30961" xr:uid="{00000000-0005-0000-0000-0000D1780000}"/>
    <cellStyle name="Обычный 81 2 2 3 2 2" xfId="30962" xr:uid="{00000000-0005-0000-0000-0000D2780000}"/>
    <cellStyle name="Обычный 81 2 2 3 3" xfId="30963" xr:uid="{00000000-0005-0000-0000-0000D3780000}"/>
    <cellStyle name="Обычный 81 2 2 4" xfId="30964" xr:uid="{00000000-0005-0000-0000-0000D4780000}"/>
    <cellStyle name="Обычный 81 2 2 4 2" xfId="30965" xr:uid="{00000000-0005-0000-0000-0000D5780000}"/>
    <cellStyle name="Обычный 81 2 2 5" xfId="30966" xr:uid="{00000000-0005-0000-0000-0000D6780000}"/>
    <cellStyle name="Обычный 81 2 3" xfId="30967" xr:uid="{00000000-0005-0000-0000-0000D7780000}"/>
    <cellStyle name="Обычный 81 2 3 2" xfId="30968" xr:uid="{00000000-0005-0000-0000-0000D8780000}"/>
    <cellStyle name="Обычный 81 2 3 2 2" xfId="30969" xr:uid="{00000000-0005-0000-0000-0000D9780000}"/>
    <cellStyle name="Обычный 81 2 3 2 2 2" xfId="30970" xr:uid="{00000000-0005-0000-0000-0000DA780000}"/>
    <cellStyle name="Обычный 81 2 3 2 3" xfId="30971" xr:uid="{00000000-0005-0000-0000-0000DB780000}"/>
    <cellStyle name="Обычный 81 2 3 3" xfId="30972" xr:uid="{00000000-0005-0000-0000-0000DC780000}"/>
    <cellStyle name="Обычный 81 2 3 3 2" xfId="30973" xr:uid="{00000000-0005-0000-0000-0000DD780000}"/>
    <cellStyle name="Обычный 81 2 3 4" xfId="30974" xr:uid="{00000000-0005-0000-0000-0000DE780000}"/>
    <cellStyle name="Обычный 81 2 4" xfId="30975" xr:uid="{00000000-0005-0000-0000-0000DF780000}"/>
    <cellStyle name="Обычный 81 2 4 2" xfId="30976" xr:uid="{00000000-0005-0000-0000-0000E0780000}"/>
    <cellStyle name="Обычный 81 2 4 2 2" xfId="30977" xr:uid="{00000000-0005-0000-0000-0000E1780000}"/>
    <cellStyle name="Обычный 81 2 4 3" xfId="30978" xr:uid="{00000000-0005-0000-0000-0000E2780000}"/>
    <cellStyle name="Обычный 81 2 5" xfId="30979" xr:uid="{00000000-0005-0000-0000-0000E3780000}"/>
    <cellStyle name="Обычный 81 2 5 2" xfId="30980" xr:uid="{00000000-0005-0000-0000-0000E4780000}"/>
    <cellStyle name="Обычный 81 2 5 2 2" xfId="30981" xr:uid="{00000000-0005-0000-0000-0000E5780000}"/>
    <cellStyle name="Обычный 81 2 5 3" xfId="30982" xr:uid="{00000000-0005-0000-0000-0000E6780000}"/>
    <cellStyle name="Обычный 81 2 6" xfId="30983" xr:uid="{00000000-0005-0000-0000-0000E7780000}"/>
    <cellStyle name="Обычный 81 2 6 2" xfId="30984" xr:uid="{00000000-0005-0000-0000-0000E8780000}"/>
    <cellStyle name="Обычный 81 2 7" xfId="30985" xr:uid="{00000000-0005-0000-0000-0000E9780000}"/>
    <cellStyle name="Обычный 81 3" xfId="30986" xr:uid="{00000000-0005-0000-0000-0000EA780000}"/>
    <cellStyle name="Обычный 81 3 2" xfId="30987" xr:uid="{00000000-0005-0000-0000-0000EB780000}"/>
    <cellStyle name="Обычный 81 3 2 2" xfId="30988" xr:uid="{00000000-0005-0000-0000-0000EC780000}"/>
    <cellStyle name="Обычный 81 3 2 2 2" xfId="30989" xr:uid="{00000000-0005-0000-0000-0000ED780000}"/>
    <cellStyle name="Обычный 81 3 2 3" xfId="30990" xr:uid="{00000000-0005-0000-0000-0000EE780000}"/>
    <cellStyle name="Обычный 81 3 3" xfId="30991" xr:uid="{00000000-0005-0000-0000-0000EF780000}"/>
    <cellStyle name="Обычный 81 3 3 2" xfId="30992" xr:uid="{00000000-0005-0000-0000-0000F0780000}"/>
    <cellStyle name="Обычный 81 3 3 2 2" xfId="30993" xr:uid="{00000000-0005-0000-0000-0000F1780000}"/>
    <cellStyle name="Обычный 81 3 3 3" xfId="30994" xr:uid="{00000000-0005-0000-0000-0000F2780000}"/>
    <cellStyle name="Обычный 81 3 4" xfId="30995" xr:uid="{00000000-0005-0000-0000-0000F3780000}"/>
    <cellStyle name="Обычный 81 3 4 2" xfId="30996" xr:uid="{00000000-0005-0000-0000-0000F4780000}"/>
    <cellStyle name="Обычный 81 3 5" xfId="30997" xr:uid="{00000000-0005-0000-0000-0000F5780000}"/>
    <cellStyle name="Обычный 81 4" xfId="30998" xr:uid="{00000000-0005-0000-0000-0000F6780000}"/>
    <cellStyle name="Обычный 81 4 2" xfId="30999" xr:uid="{00000000-0005-0000-0000-0000F7780000}"/>
    <cellStyle name="Обычный 81 4 2 2" xfId="31000" xr:uid="{00000000-0005-0000-0000-0000F8780000}"/>
    <cellStyle name="Обычный 81 4 2 2 2" xfId="31001" xr:uid="{00000000-0005-0000-0000-0000F9780000}"/>
    <cellStyle name="Обычный 81 4 2 3" xfId="31002" xr:uid="{00000000-0005-0000-0000-0000FA780000}"/>
    <cellStyle name="Обычный 81 4 3" xfId="31003" xr:uid="{00000000-0005-0000-0000-0000FB780000}"/>
    <cellStyle name="Обычный 81 4 3 2" xfId="31004" xr:uid="{00000000-0005-0000-0000-0000FC780000}"/>
    <cellStyle name="Обычный 81 4 4" xfId="31005" xr:uid="{00000000-0005-0000-0000-0000FD780000}"/>
    <cellStyle name="Обычный 81 5" xfId="31006" xr:uid="{00000000-0005-0000-0000-0000FE780000}"/>
    <cellStyle name="Обычный 81 5 2" xfId="31007" xr:uid="{00000000-0005-0000-0000-0000FF780000}"/>
    <cellStyle name="Обычный 81 5 2 2" xfId="31008" xr:uid="{00000000-0005-0000-0000-000000790000}"/>
    <cellStyle name="Обычный 81 5 3" xfId="31009" xr:uid="{00000000-0005-0000-0000-000001790000}"/>
    <cellStyle name="Обычный 81 6" xfId="31010" xr:uid="{00000000-0005-0000-0000-000002790000}"/>
    <cellStyle name="Обычный 81 6 2" xfId="31011" xr:uid="{00000000-0005-0000-0000-000003790000}"/>
    <cellStyle name="Обычный 81 6 2 2" xfId="31012" xr:uid="{00000000-0005-0000-0000-000004790000}"/>
    <cellStyle name="Обычный 81 6 3" xfId="31013" xr:uid="{00000000-0005-0000-0000-000005790000}"/>
    <cellStyle name="Обычный 81 7" xfId="31014" xr:uid="{00000000-0005-0000-0000-000006790000}"/>
    <cellStyle name="Обычный 81 7 2" xfId="31015" xr:uid="{00000000-0005-0000-0000-000007790000}"/>
    <cellStyle name="Обычный 81 8" xfId="31016" xr:uid="{00000000-0005-0000-0000-000008790000}"/>
    <cellStyle name="Обычный 82" xfId="31017" xr:uid="{00000000-0005-0000-0000-000009790000}"/>
    <cellStyle name="Обычный 82 2" xfId="31018" xr:uid="{00000000-0005-0000-0000-00000A790000}"/>
    <cellStyle name="Обычный 83" xfId="31019" xr:uid="{00000000-0005-0000-0000-00000B790000}"/>
    <cellStyle name="Обычный 83 2" xfId="31020" xr:uid="{00000000-0005-0000-0000-00000C790000}"/>
    <cellStyle name="Обычный 84" xfId="31021" xr:uid="{00000000-0005-0000-0000-00000D790000}"/>
    <cellStyle name="Обычный 84 2" xfId="31022" xr:uid="{00000000-0005-0000-0000-00000E790000}"/>
    <cellStyle name="Обычный 84 2 2" xfId="31023" xr:uid="{00000000-0005-0000-0000-00000F790000}"/>
    <cellStyle name="Обычный 84 2 2 2" xfId="31024" xr:uid="{00000000-0005-0000-0000-000010790000}"/>
    <cellStyle name="Обычный 84 2 2 2 2" xfId="31025" xr:uid="{00000000-0005-0000-0000-000011790000}"/>
    <cellStyle name="Обычный 84 2 2 2 2 2" xfId="31026" xr:uid="{00000000-0005-0000-0000-000012790000}"/>
    <cellStyle name="Обычный 84 2 2 2 3" xfId="31027" xr:uid="{00000000-0005-0000-0000-000013790000}"/>
    <cellStyle name="Обычный 84 2 2 3" xfId="31028" xr:uid="{00000000-0005-0000-0000-000014790000}"/>
    <cellStyle name="Обычный 84 2 2 3 2" xfId="31029" xr:uid="{00000000-0005-0000-0000-000015790000}"/>
    <cellStyle name="Обычный 84 2 2 3 2 2" xfId="31030" xr:uid="{00000000-0005-0000-0000-000016790000}"/>
    <cellStyle name="Обычный 84 2 2 3 3" xfId="31031" xr:uid="{00000000-0005-0000-0000-000017790000}"/>
    <cellStyle name="Обычный 84 2 2 4" xfId="31032" xr:uid="{00000000-0005-0000-0000-000018790000}"/>
    <cellStyle name="Обычный 84 2 2 4 2" xfId="31033" xr:uid="{00000000-0005-0000-0000-000019790000}"/>
    <cellStyle name="Обычный 84 2 2 5" xfId="31034" xr:uid="{00000000-0005-0000-0000-00001A790000}"/>
    <cellStyle name="Обычный 84 2 3" xfId="31035" xr:uid="{00000000-0005-0000-0000-00001B790000}"/>
    <cellStyle name="Обычный 84 2 3 2" xfId="31036" xr:uid="{00000000-0005-0000-0000-00001C790000}"/>
    <cellStyle name="Обычный 84 2 3 2 2" xfId="31037" xr:uid="{00000000-0005-0000-0000-00001D790000}"/>
    <cellStyle name="Обычный 84 2 3 2 2 2" xfId="31038" xr:uid="{00000000-0005-0000-0000-00001E790000}"/>
    <cellStyle name="Обычный 84 2 3 2 3" xfId="31039" xr:uid="{00000000-0005-0000-0000-00001F790000}"/>
    <cellStyle name="Обычный 84 2 3 3" xfId="31040" xr:uid="{00000000-0005-0000-0000-000020790000}"/>
    <cellStyle name="Обычный 84 2 3 3 2" xfId="31041" xr:uid="{00000000-0005-0000-0000-000021790000}"/>
    <cellStyle name="Обычный 84 2 3 4" xfId="31042" xr:uid="{00000000-0005-0000-0000-000022790000}"/>
    <cellStyle name="Обычный 84 2 4" xfId="31043" xr:uid="{00000000-0005-0000-0000-000023790000}"/>
    <cellStyle name="Обычный 84 2 4 2" xfId="31044" xr:uid="{00000000-0005-0000-0000-000024790000}"/>
    <cellStyle name="Обычный 84 2 4 2 2" xfId="31045" xr:uid="{00000000-0005-0000-0000-000025790000}"/>
    <cellStyle name="Обычный 84 2 4 3" xfId="31046" xr:uid="{00000000-0005-0000-0000-000026790000}"/>
    <cellStyle name="Обычный 84 2 5" xfId="31047" xr:uid="{00000000-0005-0000-0000-000027790000}"/>
    <cellStyle name="Обычный 84 2 5 2" xfId="31048" xr:uid="{00000000-0005-0000-0000-000028790000}"/>
    <cellStyle name="Обычный 84 2 5 2 2" xfId="31049" xr:uid="{00000000-0005-0000-0000-000029790000}"/>
    <cellStyle name="Обычный 84 2 5 3" xfId="31050" xr:uid="{00000000-0005-0000-0000-00002A790000}"/>
    <cellStyle name="Обычный 84 2 6" xfId="31051" xr:uid="{00000000-0005-0000-0000-00002B790000}"/>
    <cellStyle name="Обычный 84 2 6 2" xfId="31052" xr:uid="{00000000-0005-0000-0000-00002C790000}"/>
    <cellStyle name="Обычный 84 2 7" xfId="31053" xr:uid="{00000000-0005-0000-0000-00002D790000}"/>
    <cellStyle name="Обычный 84 3" xfId="31054" xr:uid="{00000000-0005-0000-0000-00002E790000}"/>
    <cellStyle name="Обычный 84 3 2" xfId="31055" xr:uid="{00000000-0005-0000-0000-00002F790000}"/>
    <cellStyle name="Обычный 84 3 2 2" xfId="31056" xr:uid="{00000000-0005-0000-0000-000030790000}"/>
    <cellStyle name="Обычный 84 3 2 2 2" xfId="31057" xr:uid="{00000000-0005-0000-0000-000031790000}"/>
    <cellStyle name="Обычный 84 3 2 3" xfId="31058" xr:uid="{00000000-0005-0000-0000-000032790000}"/>
    <cellStyle name="Обычный 84 3 3" xfId="31059" xr:uid="{00000000-0005-0000-0000-000033790000}"/>
    <cellStyle name="Обычный 84 3 3 2" xfId="31060" xr:uid="{00000000-0005-0000-0000-000034790000}"/>
    <cellStyle name="Обычный 84 3 3 2 2" xfId="31061" xr:uid="{00000000-0005-0000-0000-000035790000}"/>
    <cellStyle name="Обычный 84 3 3 3" xfId="31062" xr:uid="{00000000-0005-0000-0000-000036790000}"/>
    <cellStyle name="Обычный 84 3 4" xfId="31063" xr:uid="{00000000-0005-0000-0000-000037790000}"/>
    <cellStyle name="Обычный 84 3 4 2" xfId="31064" xr:uid="{00000000-0005-0000-0000-000038790000}"/>
    <cellStyle name="Обычный 84 3 5" xfId="31065" xr:uid="{00000000-0005-0000-0000-000039790000}"/>
    <cellStyle name="Обычный 84 4" xfId="31066" xr:uid="{00000000-0005-0000-0000-00003A790000}"/>
    <cellStyle name="Обычный 84 4 2" xfId="31067" xr:uid="{00000000-0005-0000-0000-00003B790000}"/>
    <cellStyle name="Обычный 84 4 2 2" xfId="31068" xr:uid="{00000000-0005-0000-0000-00003C790000}"/>
    <cellStyle name="Обычный 84 4 2 2 2" xfId="31069" xr:uid="{00000000-0005-0000-0000-00003D790000}"/>
    <cellStyle name="Обычный 84 4 2 3" xfId="31070" xr:uid="{00000000-0005-0000-0000-00003E790000}"/>
    <cellStyle name="Обычный 84 4 3" xfId="31071" xr:uid="{00000000-0005-0000-0000-00003F790000}"/>
    <cellStyle name="Обычный 84 4 3 2" xfId="31072" xr:uid="{00000000-0005-0000-0000-000040790000}"/>
    <cellStyle name="Обычный 84 4 4" xfId="31073" xr:uid="{00000000-0005-0000-0000-000041790000}"/>
    <cellStyle name="Обычный 84 5" xfId="31074" xr:uid="{00000000-0005-0000-0000-000042790000}"/>
    <cellStyle name="Обычный 84 5 2" xfId="31075" xr:uid="{00000000-0005-0000-0000-000043790000}"/>
    <cellStyle name="Обычный 84 5 2 2" xfId="31076" xr:uid="{00000000-0005-0000-0000-000044790000}"/>
    <cellStyle name="Обычный 84 5 3" xfId="31077" xr:uid="{00000000-0005-0000-0000-000045790000}"/>
    <cellStyle name="Обычный 84 6" xfId="31078" xr:uid="{00000000-0005-0000-0000-000046790000}"/>
    <cellStyle name="Обычный 84 6 2" xfId="31079" xr:uid="{00000000-0005-0000-0000-000047790000}"/>
    <cellStyle name="Обычный 84 6 2 2" xfId="31080" xr:uid="{00000000-0005-0000-0000-000048790000}"/>
    <cellStyle name="Обычный 84 6 3" xfId="31081" xr:uid="{00000000-0005-0000-0000-000049790000}"/>
    <cellStyle name="Обычный 84 7" xfId="31082" xr:uid="{00000000-0005-0000-0000-00004A790000}"/>
    <cellStyle name="Обычный 84 7 2" xfId="31083" xr:uid="{00000000-0005-0000-0000-00004B790000}"/>
    <cellStyle name="Обычный 84 8" xfId="31084" xr:uid="{00000000-0005-0000-0000-00004C790000}"/>
    <cellStyle name="Обычный 85" xfId="31085" xr:uid="{00000000-0005-0000-0000-00004D790000}"/>
    <cellStyle name="Обычный 85 2" xfId="31086" xr:uid="{00000000-0005-0000-0000-00004E790000}"/>
    <cellStyle name="Обычный 86" xfId="31087" xr:uid="{00000000-0005-0000-0000-00004F790000}"/>
    <cellStyle name="Обычный 86 2" xfId="31088" xr:uid="{00000000-0005-0000-0000-000050790000}"/>
    <cellStyle name="Обычный 86 2 2" xfId="31089" xr:uid="{00000000-0005-0000-0000-000051790000}"/>
    <cellStyle name="Обычный 86 2 2 2" xfId="31090" xr:uid="{00000000-0005-0000-0000-000052790000}"/>
    <cellStyle name="Обычный 86 2 2 2 2" xfId="31091" xr:uid="{00000000-0005-0000-0000-000053790000}"/>
    <cellStyle name="Обычный 86 2 2 2 2 2" xfId="31092" xr:uid="{00000000-0005-0000-0000-000054790000}"/>
    <cellStyle name="Обычный 86 2 2 2 3" xfId="31093" xr:uid="{00000000-0005-0000-0000-000055790000}"/>
    <cellStyle name="Обычный 86 2 2 3" xfId="31094" xr:uid="{00000000-0005-0000-0000-000056790000}"/>
    <cellStyle name="Обычный 86 2 2 3 2" xfId="31095" xr:uid="{00000000-0005-0000-0000-000057790000}"/>
    <cellStyle name="Обычный 86 2 2 3 2 2" xfId="31096" xr:uid="{00000000-0005-0000-0000-000058790000}"/>
    <cellStyle name="Обычный 86 2 2 3 3" xfId="31097" xr:uid="{00000000-0005-0000-0000-000059790000}"/>
    <cellStyle name="Обычный 86 2 2 4" xfId="31098" xr:uid="{00000000-0005-0000-0000-00005A790000}"/>
    <cellStyle name="Обычный 86 2 2 4 2" xfId="31099" xr:uid="{00000000-0005-0000-0000-00005B790000}"/>
    <cellStyle name="Обычный 86 2 2 5" xfId="31100" xr:uid="{00000000-0005-0000-0000-00005C790000}"/>
    <cellStyle name="Обычный 86 2 3" xfId="31101" xr:uid="{00000000-0005-0000-0000-00005D790000}"/>
    <cellStyle name="Обычный 86 2 3 2" xfId="31102" xr:uid="{00000000-0005-0000-0000-00005E790000}"/>
    <cellStyle name="Обычный 86 2 3 2 2" xfId="31103" xr:uid="{00000000-0005-0000-0000-00005F790000}"/>
    <cellStyle name="Обычный 86 2 3 2 2 2" xfId="31104" xr:uid="{00000000-0005-0000-0000-000060790000}"/>
    <cellStyle name="Обычный 86 2 3 2 3" xfId="31105" xr:uid="{00000000-0005-0000-0000-000061790000}"/>
    <cellStyle name="Обычный 86 2 3 3" xfId="31106" xr:uid="{00000000-0005-0000-0000-000062790000}"/>
    <cellStyle name="Обычный 86 2 3 3 2" xfId="31107" xr:uid="{00000000-0005-0000-0000-000063790000}"/>
    <cellStyle name="Обычный 86 2 3 4" xfId="31108" xr:uid="{00000000-0005-0000-0000-000064790000}"/>
    <cellStyle name="Обычный 86 2 4" xfId="31109" xr:uid="{00000000-0005-0000-0000-000065790000}"/>
    <cellStyle name="Обычный 86 2 4 2" xfId="31110" xr:uid="{00000000-0005-0000-0000-000066790000}"/>
    <cellStyle name="Обычный 86 2 4 2 2" xfId="31111" xr:uid="{00000000-0005-0000-0000-000067790000}"/>
    <cellStyle name="Обычный 86 2 4 3" xfId="31112" xr:uid="{00000000-0005-0000-0000-000068790000}"/>
    <cellStyle name="Обычный 86 2 5" xfId="31113" xr:uid="{00000000-0005-0000-0000-000069790000}"/>
    <cellStyle name="Обычный 86 2 5 2" xfId="31114" xr:uid="{00000000-0005-0000-0000-00006A790000}"/>
    <cellStyle name="Обычный 86 2 5 2 2" xfId="31115" xr:uid="{00000000-0005-0000-0000-00006B790000}"/>
    <cellStyle name="Обычный 86 2 5 3" xfId="31116" xr:uid="{00000000-0005-0000-0000-00006C790000}"/>
    <cellStyle name="Обычный 86 2 6" xfId="31117" xr:uid="{00000000-0005-0000-0000-00006D790000}"/>
    <cellStyle name="Обычный 86 2 6 2" xfId="31118" xr:uid="{00000000-0005-0000-0000-00006E790000}"/>
    <cellStyle name="Обычный 86 2 7" xfId="31119" xr:uid="{00000000-0005-0000-0000-00006F790000}"/>
    <cellStyle name="Обычный 86 3" xfId="31120" xr:uid="{00000000-0005-0000-0000-000070790000}"/>
    <cellStyle name="Обычный 86 3 2" xfId="31121" xr:uid="{00000000-0005-0000-0000-000071790000}"/>
    <cellStyle name="Обычный 86 3 2 2" xfId="31122" xr:uid="{00000000-0005-0000-0000-000072790000}"/>
    <cellStyle name="Обычный 86 3 2 2 2" xfId="31123" xr:uid="{00000000-0005-0000-0000-000073790000}"/>
    <cellStyle name="Обычный 86 3 2 3" xfId="31124" xr:uid="{00000000-0005-0000-0000-000074790000}"/>
    <cellStyle name="Обычный 86 3 3" xfId="31125" xr:uid="{00000000-0005-0000-0000-000075790000}"/>
    <cellStyle name="Обычный 86 3 3 2" xfId="31126" xr:uid="{00000000-0005-0000-0000-000076790000}"/>
    <cellStyle name="Обычный 86 3 3 2 2" xfId="31127" xr:uid="{00000000-0005-0000-0000-000077790000}"/>
    <cellStyle name="Обычный 86 3 3 3" xfId="31128" xr:uid="{00000000-0005-0000-0000-000078790000}"/>
    <cellStyle name="Обычный 86 3 4" xfId="31129" xr:uid="{00000000-0005-0000-0000-000079790000}"/>
    <cellStyle name="Обычный 86 3 4 2" xfId="31130" xr:uid="{00000000-0005-0000-0000-00007A790000}"/>
    <cellStyle name="Обычный 86 3 5" xfId="31131" xr:uid="{00000000-0005-0000-0000-00007B790000}"/>
    <cellStyle name="Обычный 86 4" xfId="31132" xr:uid="{00000000-0005-0000-0000-00007C790000}"/>
    <cellStyle name="Обычный 86 4 2" xfId="31133" xr:uid="{00000000-0005-0000-0000-00007D790000}"/>
    <cellStyle name="Обычный 86 4 2 2" xfId="31134" xr:uid="{00000000-0005-0000-0000-00007E790000}"/>
    <cellStyle name="Обычный 86 4 2 2 2" xfId="31135" xr:uid="{00000000-0005-0000-0000-00007F790000}"/>
    <cellStyle name="Обычный 86 4 2 3" xfId="31136" xr:uid="{00000000-0005-0000-0000-000080790000}"/>
    <cellStyle name="Обычный 86 4 3" xfId="31137" xr:uid="{00000000-0005-0000-0000-000081790000}"/>
    <cellStyle name="Обычный 86 4 3 2" xfId="31138" xr:uid="{00000000-0005-0000-0000-000082790000}"/>
    <cellStyle name="Обычный 86 4 4" xfId="31139" xr:uid="{00000000-0005-0000-0000-000083790000}"/>
    <cellStyle name="Обычный 86 5" xfId="31140" xr:uid="{00000000-0005-0000-0000-000084790000}"/>
    <cellStyle name="Обычный 86 5 2" xfId="31141" xr:uid="{00000000-0005-0000-0000-000085790000}"/>
    <cellStyle name="Обычный 86 5 2 2" xfId="31142" xr:uid="{00000000-0005-0000-0000-000086790000}"/>
    <cellStyle name="Обычный 86 5 3" xfId="31143" xr:uid="{00000000-0005-0000-0000-000087790000}"/>
    <cellStyle name="Обычный 86 6" xfId="31144" xr:uid="{00000000-0005-0000-0000-000088790000}"/>
    <cellStyle name="Обычный 86 6 2" xfId="31145" xr:uid="{00000000-0005-0000-0000-000089790000}"/>
    <cellStyle name="Обычный 86 6 2 2" xfId="31146" xr:uid="{00000000-0005-0000-0000-00008A790000}"/>
    <cellStyle name="Обычный 86 6 3" xfId="31147" xr:uid="{00000000-0005-0000-0000-00008B790000}"/>
    <cellStyle name="Обычный 86 7" xfId="31148" xr:uid="{00000000-0005-0000-0000-00008C790000}"/>
    <cellStyle name="Обычный 86 7 2" xfId="31149" xr:uid="{00000000-0005-0000-0000-00008D790000}"/>
    <cellStyle name="Обычный 86 8" xfId="31150" xr:uid="{00000000-0005-0000-0000-00008E790000}"/>
    <cellStyle name="Обычный 87" xfId="31151" xr:uid="{00000000-0005-0000-0000-00008F790000}"/>
    <cellStyle name="Обычный 87 2" xfId="31152" xr:uid="{00000000-0005-0000-0000-000090790000}"/>
    <cellStyle name="Обычный 88" xfId="31153" xr:uid="{00000000-0005-0000-0000-000091790000}"/>
    <cellStyle name="Обычный 88 2" xfId="31154" xr:uid="{00000000-0005-0000-0000-000092790000}"/>
    <cellStyle name="Обычный 88 2 2" xfId="31155" xr:uid="{00000000-0005-0000-0000-000093790000}"/>
    <cellStyle name="Обычный 88 2 2 2" xfId="31156" xr:uid="{00000000-0005-0000-0000-000094790000}"/>
    <cellStyle name="Обычный 88 2 2 2 2" xfId="31157" xr:uid="{00000000-0005-0000-0000-000095790000}"/>
    <cellStyle name="Обычный 88 2 2 2 2 2" xfId="31158" xr:uid="{00000000-0005-0000-0000-000096790000}"/>
    <cellStyle name="Обычный 88 2 2 2 3" xfId="31159" xr:uid="{00000000-0005-0000-0000-000097790000}"/>
    <cellStyle name="Обычный 88 2 2 3" xfId="31160" xr:uid="{00000000-0005-0000-0000-000098790000}"/>
    <cellStyle name="Обычный 88 2 2 3 2" xfId="31161" xr:uid="{00000000-0005-0000-0000-000099790000}"/>
    <cellStyle name="Обычный 88 2 2 3 2 2" xfId="31162" xr:uid="{00000000-0005-0000-0000-00009A790000}"/>
    <cellStyle name="Обычный 88 2 2 3 3" xfId="31163" xr:uid="{00000000-0005-0000-0000-00009B790000}"/>
    <cellStyle name="Обычный 88 2 2 4" xfId="31164" xr:uid="{00000000-0005-0000-0000-00009C790000}"/>
    <cellStyle name="Обычный 88 2 2 4 2" xfId="31165" xr:uid="{00000000-0005-0000-0000-00009D790000}"/>
    <cellStyle name="Обычный 88 2 2 5" xfId="31166" xr:uid="{00000000-0005-0000-0000-00009E790000}"/>
    <cellStyle name="Обычный 88 2 3" xfId="31167" xr:uid="{00000000-0005-0000-0000-00009F790000}"/>
    <cellStyle name="Обычный 88 2 3 2" xfId="31168" xr:uid="{00000000-0005-0000-0000-0000A0790000}"/>
    <cellStyle name="Обычный 88 2 3 2 2" xfId="31169" xr:uid="{00000000-0005-0000-0000-0000A1790000}"/>
    <cellStyle name="Обычный 88 2 3 2 2 2" xfId="31170" xr:uid="{00000000-0005-0000-0000-0000A2790000}"/>
    <cellStyle name="Обычный 88 2 3 2 3" xfId="31171" xr:uid="{00000000-0005-0000-0000-0000A3790000}"/>
    <cellStyle name="Обычный 88 2 3 3" xfId="31172" xr:uid="{00000000-0005-0000-0000-0000A4790000}"/>
    <cellStyle name="Обычный 88 2 3 3 2" xfId="31173" xr:uid="{00000000-0005-0000-0000-0000A5790000}"/>
    <cellStyle name="Обычный 88 2 3 4" xfId="31174" xr:uid="{00000000-0005-0000-0000-0000A6790000}"/>
    <cellStyle name="Обычный 88 2 4" xfId="31175" xr:uid="{00000000-0005-0000-0000-0000A7790000}"/>
    <cellStyle name="Обычный 88 2 4 2" xfId="31176" xr:uid="{00000000-0005-0000-0000-0000A8790000}"/>
    <cellStyle name="Обычный 88 2 4 2 2" xfId="31177" xr:uid="{00000000-0005-0000-0000-0000A9790000}"/>
    <cellStyle name="Обычный 88 2 4 3" xfId="31178" xr:uid="{00000000-0005-0000-0000-0000AA790000}"/>
    <cellStyle name="Обычный 88 2 5" xfId="31179" xr:uid="{00000000-0005-0000-0000-0000AB790000}"/>
    <cellStyle name="Обычный 88 2 5 2" xfId="31180" xr:uid="{00000000-0005-0000-0000-0000AC790000}"/>
    <cellStyle name="Обычный 88 2 5 2 2" xfId="31181" xr:uid="{00000000-0005-0000-0000-0000AD790000}"/>
    <cellStyle name="Обычный 88 2 5 3" xfId="31182" xr:uid="{00000000-0005-0000-0000-0000AE790000}"/>
    <cellStyle name="Обычный 88 2 6" xfId="31183" xr:uid="{00000000-0005-0000-0000-0000AF790000}"/>
    <cellStyle name="Обычный 88 2 6 2" xfId="31184" xr:uid="{00000000-0005-0000-0000-0000B0790000}"/>
    <cellStyle name="Обычный 88 2 7" xfId="31185" xr:uid="{00000000-0005-0000-0000-0000B1790000}"/>
    <cellStyle name="Обычный 88 3" xfId="31186" xr:uid="{00000000-0005-0000-0000-0000B2790000}"/>
    <cellStyle name="Обычный 88 3 2" xfId="31187" xr:uid="{00000000-0005-0000-0000-0000B3790000}"/>
    <cellStyle name="Обычный 88 3 2 2" xfId="31188" xr:uid="{00000000-0005-0000-0000-0000B4790000}"/>
    <cellStyle name="Обычный 88 3 2 2 2" xfId="31189" xr:uid="{00000000-0005-0000-0000-0000B5790000}"/>
    <cellStyle name="Обычный 88 3 2 3" xfId="31190" xr:uid="{00000000-0005-0000-0000-0000B6790000}"/>
    <cellStyle name="Обычный 88 3 3" xfId="31191" xr:uid="{00000000-0005-0000-0000-0000B7790000}"/>
    <cellStyle name="Обычный 88 3 3 2" xfId="31192" xr:uid="{00000000-0005-0000-0000-0000B8790000}"/>
    <cellStyle name="Обычный 88 3 3 2 2" xfId="31193" xr:uid="{00000000-0005-0000-0000-0000B9790000}"/>
    <cellStyle name="Обычный 88 3 3 3" xfId="31194" xr:uid="{00000000-0005-0000-0000-0000BA790000}"/>
    <cellStyle name="Обычный 88 3 4" xfId="31195" xr:uid="{00000000-0005-0000-0000-0000BB790000}"/>
    <cellStyle name="Обычный 88 3 4 2" xfId="31196" xr:uid="{00000000-0005-0000-0000-0000BC790000}"/>
    <cellStyle name="Обычный 88 3 5" xfId="31197" xr:uid="{00000000-0005-0000-0000-0000BD790000}"/>
    <cellStyle name="Обычный 88 4" xfId="31198" xr:uid="{00000000-0005-0000-0000-0000BE790000}"/>
    <cellStyle name="Обычный 88 4 2" xfId="31199" xr:uid="{00000000-0005-0000-0000-0000BF790000}"/>
    <cellStyle name="Обычный 88 4 2 2" xfId="31200" xr:uid="{00000000-0005-0000-0000-0000C0790000}"/>
    <cellStyle name="Обычный 88 4 2 2 2" xfId="31201" xr:uid="{00000000-0005-0000-0000-0000C1790000}"/>
    <cellStyle name="Обычный 88 4 2 3" xfId="31202" xr:uid="{00000000-0005-0000-0000-0000C2790000}"/>
    <cellStyle name="Обычный 88 4 3" xfId="31203" xr:uid="{00000000-0005-0000-0000-0000C3790000}"/>
    <cellStyle name="Обычный 88 4 3 2" xfId="31204" xr:uid="{00000000-0005-0000-0000-0000C4790000}"/>
    <cellStyle name="Обычный 88 4 4" xfId="31205" xr:uid="{00000000-0005-0000-0000-0000C5790000}"/>
    <cellStyle name="Обычный 88 5" xfId="31206" xr:uid="{00000000-0005-0000-0000-0000C6790000}"/>
    <cellStyle name="Обычный 88 5 2" xfId="31207" xr:uid="{00000000-0005-0000-0000-0000C7790000}"/>
    <cellStyle name="Обычный 88 5 2 2" xfId="31208" xr:uid="{00000000-0005-0000-0000-0000C8790000}"/>
    <cellStyle name="Обычный 88 5 3" xfId="31209" xr:uid="{00000000-0005-0000-0000-0000C9790000}"/>
    <cellStyle name="Обычный 88 6" xfId="31210" xr:uid="{00000000-0005-0000-0000-0000CA790000}"/>
    <cellStyle name="Обычный 88 6 2" xfId="31211" xr:uid="{00000000-0005-0000-0000-0000CB790000}"/>
    <cellStyle name="Обычный 88 6 2 2" xfId="31212" xr:uid="{00000000-0005-0000-0000-0000CC790000}"/>
    <cellStyle name="Обычный 88 6 3" xfId="31213" xr:uid="{00000000-0005-0000-0000-0000CD790000}"/>
    <cellStyle name="Обычный 88 7" xfId="31214" xr:uid="{00000000-0005-0000-0000-0000CE790000}"/>
    <cellStyle name="Обычный 88 7 2" xfId="31215" xr:uid="{00000000-0005-0000-0000-0000CF790000}"/>
    <cellStyle name="Обычный 88 8" xfId="31216" xr:uid="{00000000-0005-0000-0000-0000D0790000}"/>
    <cellStyle name="Обычный 89" xfId="31217" xr:uid="{00000000-0005-0000-0000-0000D1790000}"/>
    <cellStyle name="Обычный 89 2" xfId="31218" xr:uid="{00000000-0005-0000-0000-0000D2790000}"/>
    <cellStyle name="Обычный 9" xfId="14" xr:uid="{00000000-0005-0000-0000-0000D3790000}"/>
    <cellStyle name="Обычный 9 10" xfId="31220" xr:uid="{00000000-0005-0000-0000-0000D4790000}"/>
    <cellStyle name="Обычный 9 10 2" xfId="31221" xr:uid="{00000000-0005-0000-0000-0000D5790000}"/>
    <cellStyle name="Обычный 9 10 2 2" xfId="31222" xr:uid="{00000000-0005-0000-0000-0000D6790000}"/>
    <cellStyle name="Обычный 9 10 3" xfId="31223" xr:uid="{00000000-0005-0000-0000-0000D7790000}"/>
    <cellStyle name="Обычный 9 11" xfId="31224" xr:uid="{00000000-0005-0000-0000-0000D8790000}"/>
    <cellStyle name="Обычный 9 12" xfId="31219" xr:uid="{00000000-0005-0000-0000-0000D9790000}"/>
    <cellStyle name="Обычный 9 2" xfId="31225" xr:uid="{00000000-0005-0000-0000-0000DA790000}"/>
    <cellStyle name="Обычный 9 2 2" xfId="31226" xr:uid="{00000000-0005-0000-0000-0000DB790000}"/>
    <cellStyle name="Обычный 9 2 3" xfId="31227" xr:uid="{00000000-0005-0000-0000-0000DC790000}"/>
    <cellStyle name="Обычный 9 3" xfId="31228" xr:uid="{00000000-0005-0000-0000-0000DD790000}"/>
    <cellStyle name="Обычный 9 3 10" xfId="31229" xr:uid="{00000000-0005-0000-0000-0000DE790000}"/>
    <cellStyle name="Обычный 9 3 11" xfId="31230" xr:uid="{00000000-0005-0000-0000-0000DF790000}"/>
    <cellStyle name="Обычный 9 3 11 2" xfId="31231" xr:uid="{00000000-0005-0000-0000-0000E0790000}"/>
    <cellStyle name="Обычный 9 3 12" xfId="31232" xr:uid="{00000000-0005-0000-0000-0000E1790000}"/>
    <cellStyle name="Обычный 9 3 2" xfId="31233" xr:uid="{00000000-0005-0000-0000-0000E2790000}"/>
    <cellStyle name="Обычный 9 3 2 2" xfId="31234" xr:uid="{00000000-0005-0000-0000-0000E3790000}"/>
    <cellStyle name="Обычный 9 3 2 2 2" xfId="31235" xr:uid="{00000000-0005-0000-0000-0000E4790000}"/>
    <cellStyle name="Обычный 9 3 2 2 2 2" xfId="31236" xr:uid="{00000000-0005-0000-0000-0000E5790000}"/>
    <cellStyle name="Обычный 9 3 2 2 2 2 2" xfId="31237" xr:uid="{00000000-0005-0000-0000-0000E6790000}"/>
    <cellStyle name="Обычный 9 3 2 2 2 2 2 2" xfId="31238" xr:uid="{00000000-0005-0000-0000-0000E7790000}"/>
    <cellStyle name="Обычный 9 3 2 2 2 2 3" xfId="31239" xr:uid="{00000000-0005-0000-0000-0000E8790000}"/>
    <cellStyle name="Обычный 9 3 2 2 2 3" xfId="31240" xr:uid="{00000000-0005-0000-0000-0000E9790000}"/>
    <cellStyle name="Обычный 9 3 2 2 2 3 2" xfId="31241" xr:uid="{00000000-0005-0000-0000-0000EA790000}"/>
    <cellStyle name="Обычный 9 3 2 2 2 3 2 2" xfId="31242" xr:uid="{00000000-0005-0000-0000-0000EB790000}"/>
    <cellStyle name="Обычный 9 3 2 2 2 3 3" xfId="31243" xr:uid="{00000000-0005-0000-0000-0000EC790000}"/>
    <cellStyle name="Обычный 9 3 2 2 2 4" xfId="31244" xr:uid="{00000000-0005-0000-0000-0000ED790000}"/>
    <cellStyle name="Обычный 9 3 2 2 2 4 2" xfId="31245" xr:uid="{00000000-0005-0000-0000-0000EE790000}"/>
    <cellStyle name="Обычный 9 3 2 2 2 5" xfId="31246" xr:uid="{00000000-0005-0000-0000-0000EF790000}"/>
    <cellStyle name="Обычный 9 3 2 2 3" xfId="31247" xr:uid="{00000000-0005-0000-0000-0000F0790000}"/>
    <cellStyle name="Обычный 9 3 2 2 3 2" xfId="31248" xr:uid="{00000000-0005-0000-0000-0000F1790000}"/>
    <cellStyle name="Обычный 9 3 2 2 3 2 2" xfId="31249" xr:uid="{00000000-0005-0000-0000-0000F2790000}"/>
    <cellStyle name="Обычный 9 3 2 2 3 2 2 2" xfId="31250" xr:uid="{00000000-0005-0000-0000-0000F3790000}"/>
    <cellStyle name="Обычный 9 3 2 2 3 2 3" xfId="31251" xr:uid="{00000000-0005-0000-0000-0000F4790000}"/>
    <cellStyle name="Обычный 9 3 2 2 3 3" xfId="31252" xr:uid="{00000000-0005-0000-0000-0000F5790000}"/>
    <cellStyle name="Обычный 9 3 2 2 3 3 2" xfId="31253" xr:uid="{00000000-0005-0000-0000-0000F6790000}"/>
    <cellStyle name="Обычный 9 3 2 2 3 4" xfId="31254" xr:uid="{00000000-0005-0000-0000-0000F7790000}"/>
    <cellStyle name="Обычный 9 3 2 2 4" xfId="31255" xr:uid="{00000000-0005-0000-0000-0000F8790000}"/>
    <cellStyle name="Обычный 9 3 2 2 4 2" xfId="31256" xr:uid="{00000000-0005-0000-0000-0000F9790000}"/>
    <cellStyle name="Обычный 9 3 2 2 4 2 2" xfId="31257" xr:uid="{00000000-0005-0000-0000-0000FA790000}"/>
    <cellStyle name="Обычный 9 3 2 2 4 3" xfId="31258" xr:uid="{00000000-0005-0000-0000-0000FB790000}"/>
    <cellStyle name="Обычный 9 3 2 2 5" xfId="31259" xr:uid="{00000000-0005-0000-0000-0000FC790000}"/>
    <cellStyle name="Обычный 9 3 2 2 5 2" xfId="31260" xr:uid="{00000000-0005-0000-0000-0000FD790000}"/>
    <cellStyle name="Обычный 9 3 2 2 5 2 2" xfId="31261" xr:uid="{00000000-0005-0000-0000-0000FE790000}"/>
    <cellStyle name="Обычный 9 3 2 2 5 3" xfId="31262" xr:uid="{00000000-0005-0000-0000-0000FF790000}"/>
    <cellStyle name="Обычный 9 3 2 2 6" xfId="31263" xr:uid="{00000000-0005-0000-0000-0000007A0000}"/>
    <cellStyle name="Обычный 9 3 2 2 6 2" xfId="31264" xr:uid="{00000000-0005-0000-0000-0000017A0000}"/>
    <cellStyle name="Обычный 9 3 2 2 7" xfId="31265" xr:uid="{00000000-0005-0000-0000-0000027A0000}"/>
    <cellStyle name="Обычный 9 3 2 3" xfId="31266" xr:uid="{00000000-0005-0000-0000-0000037A0000}"/>
    <cellStyle name="Обычный 9 3 2 3 2" xfId="31267" xr:uid="{00000000-0005-0000-0000-0000047A0000}"/>
    <cellStyle name="Обычный 9 3 2 3 2 2" xfId="31268" xr:uid="{00000000-0005-0000-0000-0000057A0000}"/>
    <cellStyle name="Обычный 9 3 2 3 2 2 2" xfId="31269" xr:uid="{00000000-0005-0000-0000-0000067A0000}"/>
    <cellStyle name="Обычный 9 3 2 3 2 3" xfId="31270" xr:uid="{00000000-0005-0000-0000-0000077A0000}"/>
    <cellStyle name="Обычный 9 3 2 3 3" xfId="31271" xr:uid="{00000000-0005-0000-0000-0000087A0000}"/>
    <cellStyle name="Обычный 9 3 2 3 3 2" xfId="31272" xr:uid="{00000000-0005-0000-0000-0000097A0000}"/>
    <cellStyle name="Обычный 9 3 2 3 3 2 2" xfId="31273" xr:uid="{00000000-0005-0000-0000-00000A7A0000}"/>
    <cellStyle name="Обычный 9 3 2 3 3 3" xfId="31274" xr:uid="{00000000-0005-0000-0000-00000B7A0000}"/>
    <cellStyle name="Обычный 9 3 2 3 4" xfId="31275" xr:uid="{00000000-0005-0000-0000-00000C7A0000}"/>
    <cellStyle name="Обычный 9 3 2 3 4 2" xfId="31276" xr:uid="{00000000-0005-0000-0000-00000D7A0000}"/>
    <cellStyle name="Обычный 9 3 2 3 5" xfId="31277" xr:uid="{00000000-0005-0000-0000-00000E7A0000}"/>
    <cellStyle name="Обычный 9 3 2 4" xfId="31278" xr:uid="{00000000-0005-0000-0000-00000F7A0000}"/>
    <cellStyle name="Обычный 9 3 2 4 2" xfId="31279" xr:uid="{00000000-0005-0000-0000-0000107A0000}"/>
    <cellStyle name="Обычный 9 3 2 4 2 2" xfId="31280" xr:uid="{00000000-0005-0000-0000-0000117A0000}"/>
    <cellStyle name="Обычный 9 3 2 4 2 2 2" xfId="31281" xr:uid="{00000000-0005-0000-0000-0000127A0000}"/>
    <cellStyle name="Обычный 9 3 2 4 2 3" xfId="31282" xr:uid="{00000000-0005-0000-0000-0000137A0000}"/>
    <cellStyle name="Обычный 9 3 2 4 3" xfId="31283" xr:uid="{00000000-0005-0000-0000-0000147A0000}"/>
    <cellStyle name="Обычный 9 3 2 4 3 2" xfId="31284" xr:uid="{00000000-0005-0000-0000-0000157A0000}"/>
    <cellStyle name="Обычный 9 3 2 4 4" xfId="31285" xr:uid="{00000000-0005-0000-0000-0000167A0000}"/>
    <cellStyle name="Обычный 9 3 2 5" xfId="31286" xr:uid="{00000000-0005-0000-0000-0000177A0000}"/>
    <cellStyle name="Обычный 9 3 2 5 2" xfId="31287" xr:uid="{00000000-0005-0000-0000-0000187A0000}"/>
    <cellStyle name="Обычный 9 3 2 5 2 2" xfId="31288" xr:uid="{00000000-0005-0000-0000-0000197A0000}"/>
    <cellStyle name="Обычный 9 3 2 5 3" xfId="31289" xr:uid="{00000000-0005-0000-0000-00001A7A0000}"/>
    <cellStyle name="Обычный 9 3 2 6" xfId="31290" xr:uid="{00000000-0005-0000-0000-00001B7A0000}"/>
    <cellStyle name="Обычный 9 3 2 6 2" xfId="31291" xr:uid="{00000000-0005-0000-0000-00001C7A0000}"/>
    <cellStyle name="Обычный 9 3 2 6 2 2" xfId="31292" xr:uid="{00000000-0005-0000-0000-00001D7A0000}"/>
    <cellStyle name="Обычный 9 3 2 6 3" xfId="31293" xr:uid="{00000000-0005-0000-0000-00001E7A0000}"/>
    <cellStyle name="Обычный 9 3 2 7" xfId="31294" xr:uid="{00000000-0005-0000-0000-00001F7A0000}"/>
    <cellStyle name="Обычный 9 3 2 7 2" xfId="31295" xr:uid="{00000000-0005-0000-0000-0000207A0000}"/>
    <cellStyle name="Обычный 9 3 2 8" xfId="31296" xr:uid="{00000000-0005-0000-0000-0000217A0000}"/>
    <cellStyle name="Обычный 9 3 3" xfId="31297" xr:uid="{00000000-0005-0000-0000-0000227A0000}"/>
    <cellStyle name="Обычный 9 3 3 2" xfId="31298" xr:uid="{00000000-0005-0000-0000-0000237A0000}"/>
    <cellStyle name="Обычный 9 3 3 2 2" xfId="31299" xr:uid="{00000000-0005-0000-0000-0000247A0000}"/>
    <cellStyle name="Обычный 9 3 3 2 2 2" xfId="31300" xr:uid="{00000000-0005-0000-0000-0000257A0000}"/>
    <cellStyle name="Обычный 9 3 3 2 2 2 2" xfId="31301" xr:uid="{00000000-0005-0000-0000-0000267A0000}"/>
    <cellStyle name="Обычный 9 3 3 2 2 2 2 2" xfId="31302" xr:uid="{00000000-0005-0000-0000-0000277A0000}"/>
    <cellStyle name="Обычный 9 3 3 2 2 2 3" xfId="31303" xr:uid="{00000000-0005-0000-0000-0000287A0000}"/>
    <cellStyle name="Обычный 9 3 3 2 2 3" xfId="31304" xr:uid="{00000000-0005-0000-0000-0000297A0000}"/>
    <cellStyle name="Обычный 9 3 3 2 2 3 2" xfId="31305" xr:uid="{00000000-0005-0000-0000-00002A7A0000}"/>
    <cellStyle name="Обычный 9 3 3 2 2 3 2 2" xfId="31306" xr:uid="{00000000-0005-0000-0000-00002B7A0000}"/>
    <cellStyle name="Обычный 9 3 3 2 2 3 3" xfId="31307" xr:uid="{00000000-0005-0000-0000-00002C7A0000}"/>
    <cellStyle name="Обычный 9 3 3 2 2 4" xfId="31308" xr:uid="{00000000-0005-0000-0000-00002D7A0000}"/>
    <cellStyle name="Обычный 9 3 3 2 2 4 2" xfId="31309" xr:uid="{00000000-0005-0000-0000-00002E7A0000}"/>
    <cellStyle name="Обычный 9 3 3 2 2 5" xfId="31310" xr:uid="{00000000-0005-0000-0000-00002F7A0000}"/>
    <cellStyle name="Обычный 9 3 3 2 3" xfId="31311" xr:uid="{00000000-0005-0000-0000-0000307A0000}"/>
    <cellStyle name="Обычный 9 3 3 2 3 2" xfId="31312" xr:uid="{00000000-0005-0000-0000-0000317A0000}"/>
    <cellStyle name="Обычный 9 3 3 2 3 2 2" xfId="31313" xr:uid="{00000000-0005-0000-0000-0000327A0000}"/>
    <cellStyle name="Обычный 9 3 3 2 3 2 2 2" xfId="31314" xr:uid="{00000000-0005-0000-0000-0000337A0000}"/>
    <cellStyle name="Обычный 9 3 3 2 3 2 3" xfId="31315" xr:uid="{00000000-0005-0000-0000-0000347A0000}"/>
    <cellStyle name="Обычный 9 3 3 2 3 3" xfId="31316" xr:uid="{00000000-0005-0000-0000-0000357A0000}"/>
    <cellStyle name="Обычный 9 3 3 2 3 3 2" xfId="31317" xr:uid="{00000000-0005-0000-0000-0000367A0000}"/>
    <cellStyle name="Обычный 9 3 3 2 3 4" xfId="31318" xr:uid="{00000000-0005-0000-0000-0000377A0000}"/>
    <cellStyle name="Обычный 9 3 3 2 4" xfId="31319" xr:uid="{00000000-0005-0000-0000-0000387A0000}"/>
    <cellStyle name="Обычный 9 3 3 2 4 2" xfId="31320" xr:uid="{00000000-0005-0000-0000-0000397A0000}"/>
    <cellStyle name="Обычный 9 3 3 2 4 2 2" xfId="31321" xr:uid="{00000000-0005-0000-0000-00003A7A0000}"/>
    <cellStyle name="Обычный 9 3 3 2 4 3" xfId="31322" xr:uid="{00000000-0005-0000-0000-00003B7A0000}"/>
    <cellStyle name="Обычный 9 3 3 2 5" xfId="31323" xr:uid="{00000000-0005-0000-0000-00003C7A0000}"/>
    <cellStyle name="Обычный 9 3 3 2 5 2" xfId="31324" xr:uid="{00000000-0005-0000-0000-00003D7A0000}"/>
    <cellStyle name="Обычный 9 3 3 2 5 2 2" xfId="31325" xr:uid="{00000000-0005-0000-0000-00003E7A0000}"/>
    <cellStyle name="Обычный 9 3 3 2 5 3" xfId="31326" xr:uid="{00000000-0005-0000-0000-00003F7A0000}"/>
    <cellStyle name="Обычный 9 3 3 2 6" xfId="31327" xr:uid="{00000000-0005-0000-0000-0000407A0000}"/>
    <cellStyle name="Обычный 9 3 3 2 6 2" xfId="31328" xr:uid="{00000000-0005-0000-0000-0000417A0000}"/>
    <cellStyle name="Обычный 9 3 3 2 7" xfId="31329" xr:uid="{00000000-0005-0000-0000-0000427A0000}"/>
    <cellStyle name="Обычный 9 3 3 3" xfId="31330" xr:uid="{00000000-0005-0000-0000-0000437A0000}"/>
    <cellStyle name="Обычный 9 3 3 3 2" xfId="31331" xr:uid="{00000000-0005-0000-0000-0000447A0000}"/>
    <cellStyle name="Обычный 9 3 3 3 2 2" xfId="31332" xr:uid="{00000000-0005-0000-0000-0000457A0000}"/>
    <cellStyle name="Обычный 9 3 3 3 2 2 2" xfId="31333" xr:uid="{00000000-0005-0000-0000-0000467A0000}"/>
    <cellStyle name="Обычный 9 3 3 3 2 3" xfId="31334" xr:uid="{00000000-0005-0000-0000-0000477A0000}"/>
    <cellStyle name="Обычный 9 3 3 3 3" xfId="31335" xr:uid="{00000000-0005-0000-0000-0000487A0000}"/>
    <cellStyle name="Обычный 9 3 3 3 3 2" xfId="31336" xr:uid="{00000000-0005-0000-0000-0000497A0000}"/>
    <cellStyle name="Обычный 9 3 3 3 3 2 2" xfId="31337" xr:uid="{00000000-0005-0000-0000-00004A7A0000}"/>
    <cellStyle name="Обычный 9 3 3 3 3 3" xfId="31338" xr:uid="{00000000-0005-0000-0000-00004B7A0000}"/>
    <cellStyle name="Обычный 9 3 3 3 4" xfId="31339" xr:uid="{00000000-0005-0000-0000-00004C7A0000}"/>
    <cellStyle name="Обычный 9 3 3 3 4 2" xfId="31340" xr:uid="{00000000-0005-0000-0000-00004D7A0000}"/>
    <cellStyle name="Обычный 9 3 3 3 5" xfId="31341" xr:uid="{00000000-0005-0000-0000-00004E7A0000}"/>
    <cellStyle name="Обычный 9 3 3 4" xfId="31342" xr:uid="{00000000-0005-0000-0000-00004F7A0000}"/>
    <cellStyle name="Обычный 9 3 3 4 2" xfId="31343" xr:uid="{00000000-0005-0000-0000-0000507A0000}"/>
    <cellStyle name="Обычный 9 3 3 4 2 2" xfId="31344" xr:uid="{00000000-0005-0000-0000-0000517A0000}"/>
    <cellStyle name="Обычный 9 3 3 4 2 2 2" xfId="31345" xr:uid="{00000000-0005-0000-0000-0000527A0000}"/>
    <cellStyle name="Обычный 9 3 3 4 2 3" xfId="31346" xr:uid="{00000000-0005-0000-0000-0000537A0000}"/>
    <cellStyle name="Обычный 9 3 3 4 3" xfId="31347" xr:uid="{00000000-0005-0000-0000-0000547A0000}"/>
    <cellStyle name="Обычный 9 3 3 4 3 2" xfId="31348" xr:uid="{00000000-0005-0000-0000-0000557A0000}"/>
    <cellStyle name="Обычный 9 3 3 4 4" xfId="31349" xr:uid="{00000000-0005-0000-0000-0000567A0000}"/>
    <cellStyle name="Обычный 9 3 3 5" xfId="31350" xr:uid="{00000000-0005-0000-0000-0000577A0000}"/>
    <cellStyle name="Обычный 9 3 3 5 2" xfId="31351" xr:uid="{00000000-0005-0000-0000-0000587A0000}"/>
    <cellStyle name="Обычный 9 3 3 5 2 2" xfId="31352" xr:uid="{00000000-0005-0000-0000-0000597A0000}"/>
    <cellStyle name="Обычный 9 3 3 5 3" xfId="31353" xr:uid="{00000000-0005-0000-0000-00005A7A0000}"/>
    <cellStyle name="Обычный 9 3 3 6" xfId="31354" xr:uid="{00000000-0005-0000-0000-00005B7A0000}"/>
    <cellStyle name="Обычный 9 3 3 6 2" xfId="31355" xr:uid="{00000000-0005-0000-0000-00005C7A0000}"/>
    <cellStyle name="Обычный 9 3 3 6 2 2" xfId="31356" xr:uid="{00000000-0005-0000-0000-00005D7A0000}"/>
    <cellStyle name="Обычный 9 3 3 6 3" xfId="31357" xr:uid="{00000000-0005-0000-0000-00005E7A0000}"/>
    <cellStyle name="Обычный 9 3 3 7" xfId="31358" xr:uid="{00000000-0005-0000-0000-00005F7A0000}"/>
    <cellStyle name="Обычный 9 3 3 7 2" xfId="31359" xr:uid="{00000000-0005-0000-0000-0000607A0000}"/>
    <cellStyle name="Обычный 9 3 3 8" xfId="31360" xr:uid="{00000000-0005-0000-0000-0000617A0000}"/>
    <cellStyle name="Обычный 9 3 4" xfId="31361" xr:uid="{00000000-0005-0000-0000-0000627A0000}"/>
    <cellStyle name="Обычный 9 3 4 2" xfId="31362" xr:uid="{00000000-0005-0000-0000-0000637A0000}"/>
    <cellStyle name="Обычный 9 3 4 2 2" xfId="31363" xr:uid="{00000000-0005-0000-0000-0000647A0000}"/>
    <cellStyle name="Обычный 9 3 4 2 2 2" xfId="31364" xr:uid="{00000000-0005-0000-0000-0000657A0000}"/>
    <cellStyle name="Обычный 9 3 4 2 2 2 2" xfId="31365" xr:uid="{00000000-0005-0000-0000-0000667A0000}"/>
    <cellStyle name="Обычный 9 3 4 2 2 2 2 2" xfId="31366" xr:uid="{00000000-0005-0000-0000-0000677A0000}"/>
    <cellStyle name="Обычный 9 3 4 2 2 2 3" xfId="31367" xr:uid="{00000000-0005-0000-0000-0000687A0000}"/>
    <cellStyle name="Обычный 9 3 4 2 2 3" xfId="31368" xr:uid="{00000000-0005-0000-0000-0000697A0000}"/>
    <cellStyle name="Обычный 9 3 4 2 2 3 2" xfId="31369" xr:uid="{00000000-0005-0000-0000-00006A7A0000}"/>
    <cellStyle name="Обычный 9 3 4 2 2 4" xfId="31370" xr:uid="{00000000-0005-0000-0000-00006B7A0000}"/>
    <cellStyle name="Обычный 9 3 4 2 3" xfId="31371" xr:uid="{00000000-0005-0000-0000-00006C7A0000}"/>
    <cellStyle name="Обычный 9 3 4 2 3 2" xfId="31372" xr:uid="{00000000-0005-0000-0000-00006D7A0000}"/>
    <cellStyle name="Обычный 9 3 4 2 3 2 2" xfId="31373" xr:uid="{00000000-0005-0000-0000-00006E7A0000}"/>
    <cellStyle name="Обычный 9 3 4 2 3 3" xfId="31374" xr:uid="{00000000-0005-0000-0000-00006F7A0000}"/>
    <cellStyle name="Обычный 9 3 4 2 4" xfId="31375" xr:uid="{00000000-0005-0000-0000-0000707A0000}"/>
    <cellStyle name="Обычный 9 3 4 2 4 2" xfId="31376" xr:uid="{00000000-0005-0000-0000-0000717A0000}"/>
    <cellStyle name="Обычный 9 3 4 2 4 2 2" xfId="31377" xr:uid="{00000000-0005-0000-0000-0000727A0000}"/>
    <cellStyle name="Обычный 9 3 4 2 4 3" xfId="31378" xr:uid="{00000000-0005-0000-0000-0000737A0000}"/>
    <cellStyle name="Обычный 9 3 4 2 5" xfId="31379" xr:uid="{00000000-0005-0000-0000-0000747A0000}"/>
    <cellStyle name="Обычный 9 3 4 2 5 2" xfId="31380" xr:uid="{00000000-0005-0000-0000-0000757A0000}"/>
    <cellStyle name="Обычный 9 3 4 2 6" xfId="31381" xr:uid="{00000000-0005-0000-0000-0000767A0000}"/>
    <cellStyle name="Обычный 9 3 4 3" xfId="31382" xr:uid="{00000000-0005-0000-0000-0000777A0000}"/>
    <cellStyle name="Обычный 9 3 4 3 2" xfId="31383" xr:uid="{00000000-0005-0000-0000-0000787A0000}"/>
    <cellStyle name="Обычный 9 3 4 3 2 2" xfId="31384" xr:uid="{00000000-0005-0000-0000-0000797A0000}"/>
    <cellStyle name="Обычный 9 3 4 3 2 2 2" xfId="31385" xr:uid="{00000000-0005-0000-0000-00007A7A0000}"/>
    <cellStyle name="Обычный 9 3 4 3 2 3" xfId="31386" xr:uid="{00000000-0005-0000-0000-00007B7A0000}"/>
    <cellStyle name="Обычный 9 3 4 3 3" xfId="31387" xr:uid="{00000000-0005-0000-0000-00007C7A0000}"/>
    <cellStyle name="Обычный 9 3 4 3 3 2" xfId="31388" xr:uid="{00000000-0005-0000-0000-00007D7A0000}"/>
    <cellStyle name="Обычный 9 3 4 3 4" xfId="31389" xr:uid="{00000000-0005-0000-0000-00007E7A0000}"/>
    <cellStyle name="Обычный 9 3 4 4" xfId="31390" xr:uid="{00000000-0005-0000-0000-00007F7A0000}"/>
    <cellStyle name="Обычный 9 3 4 4 2" xfId="31391" xr:uid="{00000000-0005-0000-0000-0000807A0000}"/>
    <cellStyle name="Обычный 9 3 4 4 2 2" xfId="31392" xr:uid="{00000000-0005-0000-0000-0000817A0000}"/>
    <cellStyle name="Обычный 9 3 4 4 3" xfId="31393" xr:uid="{00000000-0005-0000-0000-0000827A0000}"/>
    <cellStyle name="Обычный 9 3 4 5" xfId="31394" xr:uid="{00000000-0005-0000-0000-0000837A0000}"/>
    <cellStyle name="Обычный 9 3 4 5 2" xfId="31395" xr:uid="{00000000-0005-0000-0000-0000847A0000}"/>
    <cellStyle name="Обычный 9 3 4 5 2 2" xfId="31396" xr:uid="{00000000-0005-0000-0000-0000857A0000}"/>
    <cellStyle name="Обычный 9 3 4 5 3" xfId="31397" xr:uid="{00000000-0005-0000-0000-0000867A0000}"/>
    <cellStyle name="Обычный 9 3 4 6" xfId="31398" xr:uid="{00000000-0005-0000-0000-0000877A0000}"/>
    <cellStyle name="Обычный 9 3 4 6 2" xfId="31399" xr:uid="{00000000-0005-0000-0000-0000887A0000}"/>
    <cellStyle name="Обычный 9 3 4 7" xfId="31400" xr:uid="{00000000-0005-0000-0000-0000897A0000}"/>
    <cellStyle name="Обычный 9 3 5" xfId="31401" xr:uid="{00000000-0005-0000-0000-00008A7A0000}"/>
    <cellStyle name="Обычный 9 3 5 2" xfId="31402" xr:uid="{00000000-0005-0000-0000-00008B7A0000}"/>
    <cellStyle name="Обычный 9 3 5 2 2" xfId="31403" xr:uid="{00000000-0005-0000-0000-00008C7A0000}"/>
    <cellStyle name="Обычный 9 3 5 2 2 2" xfId="31404" xr:uid="{00000000-0005-0000-0000-00008D7A0000}"/>
    <cellStyle name="Обычный 9 3 5 2 2 2 2" xfId="31405" xr:uid="{00000000-0005-0000-0000-00008E7A0000}"/>
    <cellStyle name="Обычный 9 3 5 2 2 3" xfId="31406" xr:uid="{00000000-0005-0000-0000-00008F7A0000}"/>
    <cellStyle name="Обычный 9 3 5 2 3" xfId="31407" xr:uid="{00000000-0005-0000-0000-0000907A0000}"/>
    <cellStyle name="Обычный 9 3 5 2 3 2" xfId="31408" xr:uid="{00000000-0005-0000-0000-0000917A0000}"/>
    <cellStyle name="Обычный 9 3 5 2 3 2 2" xfId="31409" xr:uid="{00000000-0005-0000-0000-0000927A0000}"/>
    <cellStyle name="Обычный 9 3 5 2 3 3" xfId="31410" xr:uid="{00000000-0005-0000-0000-0000937A0000}"/>
    <cellStyle name="Обычный 9 3 5 2 4" xfId="31411" xr:uid="{00000000-0005-0000-0000-0000947A0000}"/>
    <cellStyle name="Обычный 9 3 5 2 4 2" xfId="31412" xr:uid="{00000000-0005-0000-0000-0000957A0000}"/>
    <cellStyle name="Обычный 9 3 5 2 5" xfId="31413" xr:uid="{00000000-0005-0000-0000-0000967A0000}"/>
    <cellStyle name="Обычный 9 3 5 3" xfId="31414" xr:uid="{00000000-0005-0000-0000-0000977A0000}"/>
    <cellStyle name="Обычный 9 3 5 3 2" xfId="31415" xr:uid="{00000000-0005-0000-0000-0000987A0000}"/>
    <cellStyle name="Обычный 9 3 5 3 2 2" xfId="31416" xr:uid="{00000000-0005-0000-0000-0000997A0000}"/>
    <cellStyle name="Обычный 9 3 5 3 2 2 2" xfId="31417" xr:uid="{00000000-0005-0000-0000-00009A7A0000}"/>
    <cellStyle name="Обычный 9 3 5 3 2 3" xfId="31418" xr:uid="{00000000-0005-0000-0000-00009B7A0000}"/>
    <cellStyle name="Обычный 9 3 5 3 3" xfId="31419" xr:uid="{00000000-0005-0000-0000-00009C7A0000}"/>
    <cellStyle name="Обычный 9 3 5 3 3 2" xfId="31420" xr:uid="{00000000-0005-0000-0000-00009D7A0000}"/>
    <cellStyle name="Обычный 9 3 5 3 4" xfId="31421" xr:uid="{00000000-0005-0000-0000-00009E7A0000}"/>
    <cellStyle name="Обычный 9 3 5 4" xfId="31422" xr:uid="{00000000-0005-0000-0000-00009F7A0000}"/>
    <cellStyle name="Обычный 9 3 5 4 2" xfId="31423" xr:uid="{00000000-0005-0000-0000-0000A07A0000}"/>
    <cellStyle name="Обычный 9 3 5 4 2 2" xfId="31424" xr:uid="{00000000-0005-0000-0000-0000A17A0000}"/>
    <cellStyle name="Обычный 9 3 5 4 3" xfId="31425" xr:uid="{00000000-0005-0000-0000-0000A27A0000}"/>
    <cellStyle name="Обычный 9 3 5 5" xfId="31426" xr:uid="{00000000-0005-0000-0000-0000A37A0000}"/>
    <cellStyle name="Обычный 9 3 5 5 2" xfId="31427" xr:uid="{00000000-0005-0000-0000-0000A47A0000}"/>
    <cellStyle name="Обычный 9 3 5 5 2 2" xfId="31428" xr:uid="{00000000-0005-0000-0000-0000A57A0000}"/>
    <cellStyle name="Обычный 9 3 5 5 3" xfId="31429" xr:uid="{00000000-0005-0000-0000-0000A67A0000}"/>
    <cellStyle name="Обычный 9 3 5 6" xfId="31430" xr:uid="{00000000-0005-0000-0000-0000A77A0000}"/>
    <cellStyle name="Обычный 9 3 5 6 2" xfId="31431" xr:uid="{00000000-0005-0000-0000-0000A87A0000}"/>
    <cellStyle name="Обычный 9 3 5 7" xfId="31432" xr:uid="{00000000-0005-0000-0000-0000A97A0000}"/>
    <cellStyle name="Обычный 9 3 6" xfId="31433" xr:uid="{00000000-0005-0000-0000-0000AA7A0000}"/>
    <cellStyle name="Обычный 9 3 6 2" xfId="31434" xr:uid="{00000000-0005-0000-0000-0000AB7A0000}"/>
    <cellStyle name="Обычный 9 3 6 2 2" xfId="31435" xr:uid="{00000000-0005-0000-0000-0000AC7A0000}"/>
    <cellStyle name="Обычный 9 3 6 2 2 2" xfId="31436" xr:uid="{00000000-0005-0000-0000-0000AD7A0000}"/>
    <cellStyle name="Обычный 9 3 6 2 3" xfId="31437" xr:uid="{00000000-0005-0000-0000-0000AE7A0000}"/>
    <cellStyle name="Обычный 9 3 6 3" xfId="31438" xr:uid="{00000000-0005-0000-0000-0000AF7A0000}"/>
    <cellStyle name="Обычный 9 3 6 3 2" xfId="31439" xr:uid="{00000000-0005-0000-0000-0000B07A0000}"/>
    <cellStyle name="Обычный 9 3 6 3 2 2" xfId="31440" xr:uid="{00000000-0005-0000-0000-0000B17A0000}"/>
    <cellStyle name="Обычный 9 3 6 3 3" xfId="31441" xr:uid="{00000000-0005-0000-0000-0000B27A0000}"/>
    <cellStyle name="Обычный 9 3 6 4" xfId="31442" xr:uid="{00000000-0005-0000-0000-0000B37A0000}"/>
    <cellStyle name="Обычный 9 3 6 4 2" xfId="31443" xr:uid="{00000000-0005-0000-0000-0000B47A0000}"/>
    <cellStyle name="Обычный 9 3 6 5" xfId="31444" xr:uid="{00000000-0005-0000-0000-0000B57A0000}"/>
    <cellStyle name="Обычный 9 3 7" xfId="31445" xr:uid="{00000000-0005-0000-0000-0000B67A0000}"/>
    <cellStyle name="Обычный 9 3 7 2" xfId="31446" xr:uid="{00000000-0005-0000-0000-0000B77A0000}"/>
    <cellStyle name="Обычный 9 3 7 2 2" xfId="31447" xr:uid="{00000000-0005-0000-0000-0000B87A0000}"/>
    <cellStyle name="Обычный 9 3 7 2 2 2" xfId="31448" xr:uid="{00000000-0005-0000-0000-0000B97A0000}"/>
    <cellStyle name="Обычный 9 3 7 2 3" xfId="31449" xr:uid="{00000000-0005-0000-0000-0000BA7A0000}"/>
    <cellStyle name="Обычный 9 3 7 3" xfId="31450" xr:uid="{00000000-0005-0000-0000-0000BB7A0000}"/>
    <cellStyle name="Обычный 9 3 7 3 2" xfId="31451" xr:uid="{00000000-0005-0000-0000-0000BC7A0000}"/>
    <cellStyle name="Обычный 9 3 7 4" xfId="31452" xr:uid="{00000000-0005-0000-0000-0000BD7A0000}"/>
    <cellStyle name="Обычный 9 3 8" xfId="31453" xr:uid="{00000000-0005-0000-0000-0000BE7A0000}"/>
    <cellStyle name="Обычный 9 3 8 2" xfId="31454" xr:uid="{00000000-0005-0000-0000-0000BF7A0000}"/>
    <cellStyle name="Обычный 9 3 8 2 2" xfId="31455" xr:uid="{00000000-0005-0000-0000-0000C07A0000}"/>
    <cellStyle name="Обычный 9 3 8 3" xfId="31456" xr:uid="{00000000-0005-0000-0000-0000C17A0000}"/>
    <cellStyle name="Обычный 9 3 9" xfId="31457" xr:uid="{00000000-0005-0000-0000-0000C27A0000}"/>
    <cellStyle name="Обычный 9 3 9 2" xfId="31458" xr:uid="{00000000-0005-0000-0000-0000C37A0000}"/>
    <cellStyle name="Обычный 9 3 9 2 2" xfId="31459" xr:uid="{00000000-0005-0000-0000-0000C47A0000}"/>
    <cellStyle name="Обычный 9 3 9 3" xfId="31460" xr:uid="{00000000-0005-0000-0000-0000C57A0000}"/>
    <cellStyle name="Обычный 9 4" xfId="31461" xr:uid="{00000000-0005-0000-0000-0000C67A0000}"/>
    <cellStyle name="Обычный 9 4 10" xfId="31462" xr:uid="{00000000-0005-0000-0000-0000C77A0000}"/>
    <cellStyle name="Обычный 9 4 10 2" xfId="31463" xr:uid="{00000000-0005-0000-0000-0000C87A0000}"/>
    <cellStyle name="Обычный 9 4 10 2 2" xfId="31464" xr:uid="{00000000-0005-0000-0000-0000C97A0000}"/>
    <cellStyle name="Обычный 9 4 10 3" xfId="31465" xr:uid="{00000000-0005-0000-0000-0000CA7A0000}"/>
    <cellStyle name="Обычный 9 4 11" xfId="31466" xr:uid="{00000000-0005-0000-0000-0000CB7A0000}"/>
    <cellStyle name="Обычный 9 4 11 2" xfId="31467" xr:uid="{00000000-0005-0000-0000-0000CC7A0000}"/>
    <cellStyle name="Обычный 9 4 11 2 2" xfId="31468" xr:uid="{00000000-0005-0000-0000-0000CD7A0000}"/>
    <cellStyle name="Обычный 9 4 11 3" xfId="31469" xr:uid="{00000000-0005-0000-0000-0000CE7A0000}"/>
    <cellStyle name="Обычный 9 4 12" xfId="31470" xr:uid="{00000000-0005-0000-0000-0000CF7A0000}"/>
    <cellStyle name="Обычный 9 4 12 2" xfId="31471" xr:uid="{00000000-0005-0000-0000-0000D07A0000}"/>
    <cellStyle name="Обычный 9 4 12 2 2" xfId="31472" xr:uid="{00000000-0005-0000-0000-0000D17A0000}"/>
    <cellStyle name="Обычный 9 4 12 3" xfId="31473" xr:uid="{00000000-0005-0000-0000-0000D27A0000}"/>
    <cellStyle name="Обычный 9 4 13" xfId="31474" xr:uid="{00000000-0005-0000-0000-0000D37A0000}"/>
    <cellStyle name="Обычный 9 4 13 2" xfId="31475" xr:uid="{00000000-0005-0000-0000-0000D47A0000}"/>
    <cellStyle name="Обычный 9 4 13 2 2" xfId="31476" xr:uid="{00000000-0005-0000-0000-0000D57A0000}"/>
    <cellStyle name="Обычный 9 4 13 3" xfId="31477" xr:uid="{00000000-0005-0000-0000-0000D67A0000}"/>
    <cellStyle name="Обычный 9 4 14" xfId="31478" xr:uid="{00000000-0005-0000-0000-0000D77A0000}"/>
    <cellStyle name="Обычный 9 4 14 2" xfId="31479" xr:uid="{00000000-0005-0000-0000-0000D87A0000}"/>
    <cellStyle name="Обычный 9 4 14 2 2" xfId="31480" xr:uid="{00000000-0005-0000-0000-0000D97A0000}"/>
    <cellStyle name="Обычный 9 4 14 3" xfId="31481" xr:uid="{00000000-0005-0000-0000-0000DA7A0000}"/>
    <cellStyle name="Обычный 9 4 15" xfId="31482" xr:uid="{00000000-0005-0000-0000-0000DB7A0000}"/>
    <cellStyle name="Обычный 9 4 15 2" xfId="31483" xr:uid="{00000000-0005-0000-0000-0000DC7A0000}"/>
    <cellStyle name="Обычный 9 4 15 2 2" xfId="31484" xr:uid="{00000000-0005-0000-0000-0000DD7A0000}"/>
    <cellStyle name="Обычный 9 4 15 3" xfId="31485" xr:uid="{00000000-0005-0000-0000-0000DE7A0000}"/>
    <cellStyle name="Обычный 9 4 16" xfId="31486" xr:uid="{00000000-0005-0000-0000-0000DF7A0000}"/>
    <cellStyle name="Обычный 9 4 16 2" xfId="31487" xr:uid="{00000000-0005-0000-0000-0000E07A0000}"/>
    <cellStyle name="Обычный 9 4 17" xfId="31488" xr:uid="{00000000-0005-0000-0000-0000E17A0000}"/>
    <cellStyle name="Обычный 9 4 2" xfId="31489" xr:uid="{00000000-0005-0000-0000-0000E27A0000}"/>
    <cellStyle name="Обычный 9 4 2 2" xfId="31490" xr:uid="{00000000-0005-0000-0000-0000E37A0000}"/>
    <cellStyle name="Обычный 9 4 2 2 2" xfId="31491" xr:uid="{00000000-0005-0000-0000-0000E47A0000}"/>
    <cellStyle name="Обычный 9 4 2 2 2 2" xfId="31492" xr:uid="{00000000-0005-0000-0000-0000E57A0000}"/>
    <cellStyle name="Обычный 9 4 2 2 2 2 2" xfId="31493" xr:uid="{00000000-0005-0000-0000-0000E67A0000}"/>
    <cellStyle name="Обычный 9 4 2 2 2 3" xfId="31494" xr:uid="{00000000-0005-0000-0000-0000E77A0000}"/>
    <cellStyle name="Обычный 9 4 2 2 3" xfId="31495" xr:uid="{00000000-0005-0000-0000-0000E87A0000}"/>
    <cellStyle name="Обычный 9 4 2 2 3 2" xfId="31496" xr:uid="{00000000-0005-0000-0000-0000E97A0000}"/>
    <cellStyle name="Обычный 9 4 2 2 3 2 2" xfId="31497" xr:uid="{00000000-0005-0000-0000-0000EA7A0000}"/>
    <cellStyle name="Обычный 9 4 2 2 3 3" xfId="31498" xr:uid="{00000000-0005-0000-0000-0000EB7A0000}"/>
    <cellStyle name="Обычный 9 4 2 2 4" xfId="31499" xr:uid="{00000000-0005-0000-0000-0000EC7A0000}"/>
    <cellStyle name="Обычный 9 4 2 2 4 2" xfId="31500" xr:uid="{00000000-0005-0000-0000-0000ED7A0000}"/>
    <cellStyle name="Обычный 9 4 2 2 5" xfId="31501" xr:uid="{00000000-0005-0000-0000-0000EE7A0000}"/>
    <cellStyle name="Обычный 9 4 2 3" xfId="31502" xr:uid="{00000000-0005-0000-0000-0000EF7A0000}"/>
    <cellStyle name="Обычный 9 4 2 3 2" xfId="31503" xr:uid="{00000000-0005-0000-0000-0000F07A0000}"/>
    <cellStyle name="Обычный 9 4 2 3 2 2" xfId="31504" xr:uid="{00000000-0005-0000-0000-0000F17A0000}"/>
    <cellStyle name="Обычный 9 4 2 3 2 2 2" xfId="31505" xr:uid="{00000000-0005-0000-0000-0000F27A0000}"/>
    <cellStyle name="Обычный 9 4 2 3 2 3" xfId="31506" xr:uid="{00000000-0005-0000-0000-0000F37A0000}"/>
    <cellStyle name="Обычный 9 4 2 3 3" xfId="31507" xr:uid="{00000000-0005-0000-0000-0000F47A0000}"/>
    <cellStyle name="Обычный 9 4 2 3 3 2" xfId="31508" xr:uid="{00000000-0005-0000-0000-0000F57A0000}"/>
    <cellStyle name="Обычный 9 4 2 3 4" xfId="31509" xr:uid="{00000000-0005-0000-0000-0000F67A0000}"/>
    <cellStyle name="Обычный 9 4 2 4" xfId="31510" xr:uid="{00000000-0005-0000-0000-0000F77A0000}"/>
    <cellStyle name="Обычный 9 4 2 4 2" xfId="31511" xr:uid="{00000000-0005-0000-0000-0000F87A0000}"/>
    <cellStyle name="Обычный 9 4 2 4 2 2" xfId="31512" xr:uid="{00000000-0005-0000-0000-0000F97A0000}"/>
    <cellStyle name="Обычный 9 4 2 4 3" xfId="31513" xr:uid="{00000000-0005-0000-0000-0000FA7A0000}"/>
    <cellStyle name="Обычный 9 4 2 5" xfId="31514" xr:uid="{00000000-0005-0000-0000-0000FB7A0000}"/>
    <cellStyle name="Обычный 9 4 2 5 2" xfId="31515" xr:uid="{00000000-0005-0000-0000-0000FC7A0000}"/>
    <cellStyle name="Обычный 9 4 2 5 2 2" xfId="31516" xr:uid="{00000000-0005-0000-0000-0000FD7A0000}"/>
    <cellStyle name="Обычный 9 4 2 5 3" xfId="31517" xr:uid="{00000000-0005-0000-0000-0000FE7A0000}"/>
    <cellStyle name="Обычный 9 4 2 6" xfId="31518" xr:uid="{00000000-0005-0000-0000-0000FF7A0000}"/>
    <cellStyle name="Обычный 9 4 2 6 2" xfId="31519" xr:uid="{00000000-0005-0000-0000-0000007B0000}"/>
    <cellStyle name="Обычный 9 4 2 7" xfId="31520" xr:uid="{00000000-0005-0000-0000-0000017B0000}"/>
    <cellStyle name="Обычный 9 4 3" xfId="31521" xr:uid="{00000000-0005-0000-0000-0000027B0000}"/>
    <cellStyle name="Обычный 9 4 3 2" xfId="31522" xr:uid="{00000000-0005-0000-0000-0000037B0000}"/>
    <cellStyle name="Обычный 9 4 3 2 2" xfId="31523" xr:uid="{00000000-0005-0000-0000-0000047B0000}"/>
    <cellStyle name="Обычный 9 4 3 2 2 2" xfId="31524" xr:uid="{00000000-0005-0000-0000-0000057B0000}"/>
    <cellStyle name="Обычный 9 4 3 2 3" xfId="31525" xr:uid="{00000000-0005-0000-0000-0000067B0000}"/>
    <cellStyle name="Обычный 9 4 3 3" xfId="31526" xr:uid="{00000000-0005-0000-0000-0000077B0000}"/>
    <cellStyle name="Обычный 9 4 3 3 2" xfId="31527" xr:uid="{00000000-0005-0000-0000-0000087B0000}"/>
    <cellStyle name="Обычный 9 4 3 3 2 2" xfId="31528" xr:uid="{00000000-0005-0000-0000-0000097B0000}"/>
    <cellStyle name="Обычный 9 4 3 3 3" xfId="31529" xr:uid="{00000000-0005-0000-0000-00000A7B0000}"/>
    <cellStyle name="Обычный 9 4 3 4" xfId="31530" xr:uid="{00000000-0005-0000-0000-00000B7B0000}"/>
    <cellStyle name="Обычный 9 4 3 4 2" xfId="31531" xr:uid="{00000000-0005-0000-0000-00000C7B0000}"/>
    <cellStyle name="Обычный 9 4 3 5" xfId="31532" xr:uid="{00000000-0005-0000-0000-00000D7B0000}"/>
    <cellStyle name="Обычный 9 4 4" xfId="31533" xr:uid="{00000000-0005-0000-0000-00000E7B0000}"/>
    <cellStyle name="Обычный 9 4 4 2" xfId="31534" xr:uid="{00000000-0005-0000-0000-00000F7B0000}"/>
    <cellStyle name="Обычный 9 4 4 2 2" xfId="31535" xr:uid="{00000000-0005-0000-0000-0000107B0000}"/>
    <cellStyle name="Обычный 9 4 4 2 2 2" xfId="31536" xr:uid="{00000000-0005-0000-0000-0000117B0000}"/>
    <cellStyle name="Обычный 9 4 4 2 3" xfId="31537" xr:uid="{00000000-0005-0000-0000-0000127B0000}"/>
    <cellStyle name="Обычный 9 4 4 3" xfId="31538" xr:uid="{00000000-0005-0000-0000-0000137B0000}"/>
    <cellStyle name="Обычный 9 4 4 3 2" xfId="31539" xr:uid="{00000000-0005-0000-0000-0000147B0000}"/>
    <cellStyle name="Обычный 9 4 4 4" xfId="31540" xr:uid="{00000000-0005-0000-0000-0000157B0000}"/>
    <cellStyle name="Обычный 9 4 5" xfId="31541" xr:uid="{00000000-0005-0000-0000-0000167B0000}"/>
    <cellStyle name="Обычный 9 4 5 2" xfId="31542" xr:uid="{00000000-0005-0000-0000-0000177B0000}"/>
    <cellStyle name="Обычный 9 4 5 2 2" xfId="31543" xr:uid="{00000000-0005-0000-0000-0000187B0000}"/>
    <cellStyle name="Обычный 9 4 5 3" xfId="31544" xr:uid="{00000000-0005-0000-0000-0000197B0000}"/>
    <cellStyle name="Обычный 9 4 6" xfId="31545" xr:uid="{00000000-0005-0000-0000-00001A7B0000}"/>
    <cellStyle name="Обычный 9 4 6 2" xfId="31546" xr:uid="{00000000-0005-0000-0000-00001B7B0000}"/>
    <cellStyle name="Обычный 9 4 6 2 2" xfId="31547" xr:uid="{00000000-0005-0000-0000-00001C7B0000}"/>
    <cellStyle name="Обычный 9 4 6 3" xfId="31548" xr:uid="{00000000-0005-0000-0000-00001D7B0000}"/>
    <cellStyle name="Обычный 9 4 7" xfId="31549" xr:uid="{00000000-0005-0000-0000-00001E7B0000}"/>
    <cellStyle name="Обычный 9 4 7 2" xfId="31550" xr:uid="{00000000-0005-0000-0000-00001F7B0000}"/>
    <cellStyle name="Обычный 9 4 7 2 2" xfId="31551" xr:uid="{00000000-0005-0000-0000-0000207B0000}"/>
    <cellStyle name="Обычный 9 4 7 3" xfId="31552" xr:uid="{00000000-0005-0000-0000-0000217B0000}"/>
    <cellStyle name="Обычный 9 4 8" xfId="31553" xr:uid="{00000000-0005-0000-0000-0000227B0000}"/>
    <cellStyle name="Обычный 9 4 8 2" xfId="31554" xr:uid="{00000000-0005-0000-0000-0000237B0000}"/>
    <cellStyle name="Обычный 9 4 8 2 2" xfId="31555" xr:uid="{00000000-0005-0000-0000-0000247B0000}"/>
    <cellStyle name="Обычный 9 4 8 3" xfId="31556" xr:uid="{00000000-0005-0000-0000-0000257B0000}"/>
    <cellStyle name="Обычный 9 4 9" xfId="31557" xr:uid="{00000000-0005-0000-0000-0000267B0000}"/>
    <cellStyle name="Обычный 9 4 9 2" xfId="31558" xr:uid="{00000000-0005-0000-0000-0000277B0000}"/>
    <cellStyle name="Обычный 9 4 9 2 2" xfId="31559" xr:uid="{00000000-0005-0000-0000-0000287B0000}"/>
    <cellStyle name="Обычный 9 4 9 3" xfId="31560" xr:uid="{00000000-0005-0000-0000-0000297B0000}"/>
    <cellStyle name="Обычный 9 5" xfId="31561" xr:uid="{00000000-0005-0000-0000-00002A7B0000}"/>
    <cellStyle name="Обычный 9 5 2" xfId="31562" xr:uid="{00000000-0005-0000-0000-00002B7B0000}"/>
    <cellStyle name="Обычный 9 5 2 2" xfId="31563" xr:uid="{00000000-0005-0000-0000-00002C7B0000}"/>
    <cellStyle name="Обычный 9 5 2 2 2" xfId="31564" xr:uid="{00000000-0005-0000-0000-00002D7B0000}"/>
    <cellStyle name="Обычный 9 5 2 2 2 2" xfId="31565" xr:uid="{00000000-0005-0000-0000-00002E7B0000}"/>
    <cellStyle name="Обычный 9 5 2 2 2 2 2" xfId="31566" xr:uid="{00000000-0005-0000-0000-00002F7B0000}"/>
    <cellStyle name="Обычный 9 5 2 2 2 3" xfId="31567" xr:uid="{00000000-0005-0000-0000-0000307B0000}"/>
    <cellStyle name="Обычный 9 5 2 2 3" xfId="31568" xr:uid="{00000000-0005-0000-0000-0000317B0000}"/>
    <cellStyle name="Обычный 9 5 2 2 3 2" xfId="31569" xr:uid="{00000000-0005-0000-0000-0000327B0000}"/>
    <cellStyle name="Обычный 9 5 2 2 3 2 2" xfId="31570" xr:uid="{00000000-0005-0000-0000-0000337B0000}"/>
    <cellStyle name="Обычный 9 5 2 2 3 3" xfId="31571" xr:uid="{00000000-0005-0000-0000-0000347B0000}"/>
    <cellStyle name="Обычный 9 5 2 2 4" xfId="31572" xr:uid="{00000000-0005-0000-0000-0000357B0000}"/>
    <cellStyle name="Обычный 9 5 2 2 4 2" xfId="31573" xr:uid="{00000000-0005-0000-0000-0000367B0000}"/>
    <cellStyle name="Обычный 9 5 2 2 5" xfId="31574" xr:uid="{00000000-0005-0000-0000-0000377B0000}"/>
    <cellStyle name="Обычный 9 5 2 3" xfId="31575" xr:uid="{00000000-0005-0000-0000-0000387B0000}"/>
    <cellStyle name="Обычный 9 5 2 3 2" xfId="31576" xr:uid="{00000000-0005-0000-0000-0000397B0000}"/>
    <cellStyle name="Обычный 9 5 2 3 2 2" xfId="31577" xr:uid="{00000000-0005-0000-0000-00003A7B0000}"/>
    <cellStyle name="Обычный 9 5 2 3 2 2 2" xfId="31578" xr:uid="{00000000-0005-0000-0000-00003B7B0000}"/>
    <cellStyle name="Обычный 9 5 2 3 2 3" xfId="31579" xr:uid="{00000000-0005-0000-0000-00003C7B0000}"/>
    <cellStyle name="Обычный 9 5 2 3 3" xfId="31580" xr:uid="{00000000-0005-0000-0000-00003D7B0000}"/>
    <cellStyle name="Обычный 9 5 2 3 3 2" xfId="31581" xr:uid="{00000000-0005-0000-0000-00003E7B0000}"/>
    <cellStyle name="Обычный 9 5 2 3 4" xfId="31582" xr:uid="{00000000-0005-0000-0000-00003F7B0000}"/>
    <cellStyle name="Обычный 9 5 2 4" xfId="31583" xr:uid="{00000000-0005-0000-0000-0000407B0000}"/>
    <cellStyle name="Обычный 9 5 2 4 2" xfId="31584" xr:uid="{00000000-0005-0000-0000-0000417B0000}"/>
    <cellStyle name="Обычный 9 5 2 4 2 2" xfId="31585" xr:uid="{00000000-0005-0000-0000-0000427B0000}"/>
    <cellStyle name="Обычный 9 5 2 4 3" xfId="31586" xr:uid="{00000000-0005-0000-0000-0000437B0000}"/>
    <cellStyle name="Обычный 9 5 2 5" xfId="31587" xr:uid="{00000000-0005-0000-0000-0000447B0000}"/>
    <cellStyle name="Обычный 9 5 2 5 2" xfId="31588" xr:uid="{00000000-0005-0000-0000-0000457B0000}"/>
    <cellStyle name="Обычный 9 5 2 5 2 2" xfId="31589" xr:uid="{00000000-0005-0000-0000-0000467B0000}"/>
    <cellStyle name="Обычный 9 5 2 5 3" xfId="31590" xr:uid="{00000000-0005-0000-0000-0000477B0000}"/>
    <cellStyle name="Обычный 9 5 2 6" xfId="31591" xr:uid="{00000000-0005-0000-0000-0000487B0000}"/>
    <cellStyle name="Обычный 9 5 2 6 2" xfId="31592" xr:uid="{00000000-0005-0000-0000-0000497B0000}"/>
    <cellStyle name="Обычный 9 5 2 7" xfId="31593" xr:uid="{00000000-0005-0000-0000-00004A7B0000}"/>
    <cellStyle name="Обычный 9 5 3" xfId="31594" xr:uid="{00000000-0005-0000-0000-00004B7B0000}"/>
    <cellStyle name="Обычный 9 5 3 2" xfId="31595" xr:uid="{00000000-0005-0000-0000-00004C7B0000}"/>
    <cellStyle name="Обычный 9 5 3 2 2" xfId="31596" xr:uid="{00000000-0005-0000-0000-00004D7B0000}"/>
    <cellStyle name="Обычный 9 5 3 2 2 2" xfId="31597" xr:uid="{00000000-0005-0000-0000-00004E7B0000}"/>
    <cellStyle name="Обычный 9 5 3 2 3" xfId="31598" xr:uid="{00000000-0005-0000-0000-00004F7B0000}"/>
    <cellStyle name="Обычный 9 5 3 3" xfId="31599" xr:uid="{00000000-0005-0000-0000-0000507B0000}"/>
    <cellStyle name="Обычный 9 5 3 3 2" xfId="31600" xr:uid="{00000000-0005-0000-0000-0000517B0000}"/>
    <cellStyle name="Обычный 9 5 3 3 2 2" xfId="31601" xr:uid="{00000000-0005-0000-0000-0000527B0000}"/>
    <cellStyle name="Обычный 9 5 3 3 3" xfId="31602" xr:uid="{00000000-0005-0000-0000-0000537B0000}"/>
    <cellStyle name="Обычный 9 5 3 4" xfId="31603" xr:uid="{00000000-0005-0000-0000-0000547B0000}"/>
    <cellStyle name="Обычный 9 5 3 4 2" xfId="31604" xr:uid="{00000000-0005-0000-0000-0000557B0000}"/>
    <cellStyle name="Обычный 9 5 3 5" xfId="31605" xr:uid="{00000000-0005-0000-0000-0000567B0000}"/>
    <cellStyle name="Обычный 9 5 4" xfId="31606" xr:uid="{00000000-0005-0000-0000-0000577B0000}"/>
    <cellStyle name="Обычный 9 5 4 2" xfId="31607" xr:uid="{00000000-0005-0000-0000-0000587B0000}"/>
    <cellStyle name="Обычный 9 5 4 2 2" xfId="31608" xr:uid="{00000000-0005-0000-0000-0000597B0000}"/>
    <cellStyle name="Обычный 9 5 4 2 2 2" xfId="31609" xr:uid="{00000000-0005-0000-0000-00005A7B0000}"/>
    <cellStyle name="Обычный 9 5 4 2 3" xfId="31610" xr:uid="{00000000-0005-0000-0000-00005B7B0000}"/>
    <cellStyle name="Обычный 9 5 4 3" xfId="31611" xr:uid="{00000000-0005-0000-0000-00005C7B0000}"/>
    <cellStyle name="Обычный 9 5 4 3 2" xfId="31612" xr:uid="{00000000-0005-0000-0000-00005D7B0000}"/>
    <cellStyle name="Обычный 9 5 4 4" xfId="31613" xr:uid="{00000000-0005-0000-0000-00005E7B0000}"/>
    <cellStyle name="Обычный 9 5 5" xfId="31614" xr:uid="{00000000-0005-0000-0000-00005F7B0000}"/>
    <cellStyle name="Обычный 9 5 5 2" xfId="31615" xr:uid="{00000000-0005-0000-0000-0000607B0000}"/>
    <cellStyle name="Обычный 9 5 5 2 2" xfId="31616" xr:uid="{00000000-0005-0000-0000-0000617B0000}"/>
    <cellStyle name="Обычный 9 5 5 3" xfId="31617" xr:uid="{00000000-0005-0000-0000-0000627B0000}"/>
    <cellStyle name="Обычный 9 5 6" xfId="31618" xr:uid="{00000000-0005-0000-0000-0000637B0000}"/>
    <cellStyle name="Обычный 9 5 6 2" xfId="31619" xr:uid="{00000000-0005-0000-0000-0000647B0000}"/>
    <cellStyle name="Обычный 9 5 6 2 2" xfId="31620" xr:uid="{00000000-0005-0000-0000-0000657B0000}"/>
    <cellStyle name="Обычный 9 5 6 3" xfId="31621" xr:uid="{00000000-0005-0000-0000-0000667B0000}"/>
    <cellStyle name="Обычный 9 5 7" xfId="31622" xr:uid="{00000000-0005-0000-0000-0000677B0000}"/>
    <cellStyle name="Обычный 9 5 7 2" xfId="31623" xr:uid="{00000000-0005-0000-0000-0000687B0000}"/>
    <cellStyle name="Обычный 9 5 8" xfId="31624" xr:uid="{00000000-0005-0000-0000-0000697B0000}"/>
    <cellStyle name="Обычный 9 6" xfId="31625" xr:uid="{00000000-0005-0000-0000-00006A7B0000}"/>
    <cellStyle name="Обычный 9 6 2" xfId="31626" xr:uid="{00000000-0005-0000-0000-00006B7B0000}"/>
    <cellStyle name="Обычный 9 6 2 2" xfId="31627" xr:uid="{00000000-0005-0000-0000-00006C7B0000}"/>
    <cellStyle name="Обычный 9 6 2 3" xfId="31628" xr:uid="{00000000-0005-0000-0000-00006D7B0000}"/>
    <cellStyle name="Обычный 9 6 2 3 2" xfId="31629" xr:uid="{00000000-0005-0000-0000-00006E7B0000}"/>
    <cellStyle name="Обычный 9 6 2 3 2 2" xfId="31630" xr:uid="{00000000-0005-0000-0000-00006F7B0000}"/>
    <cellStyle name="Обычный 9 6 2 3 3" xfId="31631" xr:uid="{00000000-0005-0000-0000-0000707B0000}"/>
    <cellStyle name="Обычный 9 6 2 4" xfId="31632" xr:uid="{00000000-0005-0000-0000-0000717B0000}"/>
    <cellStyle name="Обычный 9 6 2 4 2" xfId="31633" xr:uid="{00000000-0005-0000-0000-0000727B0000}"/>
    <cellStyle name="Обычный 9 6 2 5" xfId="31634" xr:uid="{00000000-0005-0000-0000-0000737B0000}"/>
    <cellStyle name="Обычный 9 6 3" xfId="31635" xr:uid="{00000000-0005-0000-0000-0000747B0000}"/>
    <cellStyle name="Обычный 9 6 3 2" xfId="31636" xr:uid="{00000000-0005-0000-0000-0000757B0000}"/>
    <cellStyle name="Обычный 9 6 3 2 2" xfId="31637" xr:uid="{00000000-0005-0000-0000-0000767B0000}"/>
    <cellStyle name="Обычный 9 6 3 2 2 2" xfId="31638" xr:uid="{00000000-0005-0000-0000-0000777B0000}"/>
    <cellStyle name="Обычный 9 6 3 2 3" xfId="31639" xr:uid="{00000000-0005-0000-0000-0000787B0000}"/>
    <cellStyle name="Обычный 9 6 3 3" xfId="31640" xr:uid="{00000000-0005-0000-0000-0000797B0000}"/>
    <cellStyle name="Обычный 9 6 3 3 2" xfId="31641" xr:uid="{00000000-0005-0000-0000-00007A7B0000}"/>
    <cellStyle name="Обычный 9 6 3 4" xfId="31642" xr:uid="{00000000-0005-0000-0000-00007B7B0000}"/>
    <cellStyle name="Обычный 9 6 4" xfId="31643" xr:uid="{00000000-0005-0000-0000-00007C7B0000}"/>
    <cellStyle name="Обычный 9 6 4 2" xfId="31644" xr:uid="{00000000-0005-0000-0000-00007D7B0000}"/>
    <cellStyle name="Обычный 9 6 4 2 2" xfId="31645" xr:uid="{00000000-0005-0000-0000-00007E7B0000}"/>
    <cellStyle name="Обычный 9 6 4 3" xfId="31646" xr:uid="{00000000-0005-0000-0000-00007F7B0000}"/>
    <cellStyle name="Обычный 9 6 5" xfId="31647" xr:uid="{00000000-0005-0000-0000-0000807B0000}"/>
    <cellStyle name="Обычный 9 6 5 2" xfId="31648" xr:uid="{00000000-0005-0000-0000-0000817B0000}"/>
    <cellStyle name="Обычный 9 6 5 2 2" xfId="31649" xr:uid="{00000000-0005-0000-0000-0000827B0000}"/>
    <cellStyle name="Обычный 9 6 5 3" xfId="31650" xr:uid="{00000000-0005-0000-0000-0000837B0000}"/>
    <cellStyle name="Обычный 9 6 6" xfId="31651" xr:uid="{00000000-0005-0000-0000-0000847B0000}"/>
    <cellStyle name="Обычный 9 6 6 2" xfId="31652" xr:uid="{00000000-0005-0000-0000-0000857B0000}"/>
    <cellStyle name="Обычный 9 6 7" xfId="31653" xr:uid="{00000000-0005-0000-0000-0000867B0000}"/>
    <cellStyle name="Обычный 9 7" xfId="31654" xr:uid="{00000000-0005-0000-0000-0000877B0000}"/>
    <cellStyle name="Обычный 9 7 2" xfId="31655" xr:uid="{00000000-0005-0000-0000-0000887B0000}"/>
    <cellStyle name="Обычный 9 7 3" xfId="31656" xr:uid="{00000000-0005-0000-0000-0000897B0000}"/>
    <cellStyle name="Обычный 9 7 3 2" xfId="31657" xr:uid="{00000000-0005-0000-0000-00008A7B0000}"/>
    <cellStyle name="Обычный 9 7 3 2 2" xfId="31658" xr:uid="{00000000-0005-0000-0000-00008B7B0000}"/>
    <cellStyle name="Обычный 9 7 3 3" xfId="31659" xr:uid="{00000000-0005-0000-0000-00008C7B0000}"/>
    <cellStyle name="Обычный 9 7 4" xfId="31660" xr:uid="{00000000-0005-0000-0000-00008D7B0000}"/>
    <cellStyle name="Обычный 9 7 4 2" xfId="31661" xr:uid="{00000000-0005-0000-0000-00008E7B0000}"/>
    <cellStyle name="Обычный 9 7 5" xfId="31662" xr:uid="{00000000-0005-0000-0000-00008F7B0000}"/>
    <cellStyle name="Обычный 9 8" xfId="31663" xr:uid="{00000000-0005-0000-0000-0000907B0000}"/>
    <cellStyle name="Обычный 9 8 2" xfId="31664" xr:uid="{00000000-0005-0000-0000-0000917B0000}"/>
    <cellStyle name="Обычный 9 8 2 2" xfId="31665" xr:uid="{00000000-0005-0000-0000-0000927B0000}"/>
    <cellStyle name="Обычный 9 8 2 2 2" xfId="31666" xr:uid="{00000000-0005-0000-0000-0000937B0000}"/>
    <cellStyle name="Обычный 9 8 2 3" xfId="31667" xr:uid="{00000000-0005-0000-0000-0000947B0000}"/>
    <cellStyle name="Обычный 9 8 3" xfId="31668" xr:uid="{00000000-0005-0000-0000-0000957B0000}"/>
    <cellStyle name="Обычный 9 8 3 2" xfId="31669" xr:uid="{00000000-0005-0000-0000-0000967B0000}"/>
    <cellStyle name="Обычный 9 8 3 2 2" xfId="31670" xr:uid="{00000000-0005-0000-0000-0000977B0000}"/>
    <cellStyle name="Обычный 9 8 3 3" xfId="31671" xr:uid="{00000000-0005-0000-0000-0000987B0000}"/>
    <cellStyle name="Обычный 9 8 4" xfId="31672" xr:uid="{00000000-0005-0000-0000-0000997B0000}"/>
    <cellStyle name="Обычный 9 8 4 2" xfId="31673" xr:uid="{00000000-0005-0000-0000-00009A7B0000}"/>
    <cellStyle name="Обычный 9 8 5" xfId="31674" xr:uid="{00000000-0005-0000-0000-00009B7B0000}"/>
    <cellStyle name="Обычный 9 9" xfId="31675" xr:uid="{00000000-0005-0000-0000-00009C7B0000}"/>
    <cellStyle name="Обычный 9 9 2" xfId="31676" xr:uid="{00000000-0005-0000-0000-00009D7B0000}"/>
    <cellStyle name="Обычный 9 9 2 2" xfId="31677" xr:uid="{00000000-0005-0000-0000-00009E7B0000}"/>
    <cellStyle name="Обычный 9 9 3" xfId="31678" xr:uid="{00000000-0005-0000-0000-00009F7B0000}"/>
    <cellStyle name="Обычный 9_724" xfId="31679" xr:uid="{00000000-0005-0000-0000-0000A07B0000}"/>
    <cellStyle name="Обычный 90" xfId="31680" xr:uid="{00000000-0005-0000-0000-0000A17B0000}"/>
    <cellStyle name="Обычный 90 2" xfId="31681" xr:uid="{00000000-0005-0000-0000-0000A27B0000}"/>
    <cellStyle name="Обычный 90 2 2" xfId="31682" xr:uid="{00000000-0005-0000-0000-0000A37B0000}"/>
    <cellStyle name="Обычный 90 2 2 2" xfId="31683" xr:uid="{00000000-0005-0000-0000-0000A47B0000}"/>
    <cellStyle name="Обычный 90 2 2 2 2" xfId="31684" xr:uid="{00000000-0005-0000-0000-0000A57B0000}"/>
    <cellStyle name="Обычный 90 2 2 2 2 2" xfId="31685" xr:uid="{00000000-0005-0000-0000-0000A67B0000}"/>
    <cellStyle name="Обычный 90 2 2 2 3" xfId="31686" xr:uid="{00000000-0005-0000-0000-0000A77B0000}"/>
    <cellStyle name="Обычный 90 2 2 3" xfId="31687" xr:uid="{00000000-0005-0000-0000-0000A87B0000}"/>
    <cellStyle name="Обычный 90 2 2 3 2" xfId="31688" xr:uid="{00000000-0005-0000-0000-0000A97B0000}"/>
    <cellStyle name="Обычный 90 2 2 3 2 2" xfId="31689" xr:uid="{00000000-0005-0000-0000-0000AA7B0000}"/>
    <cellStyle name="Обычный 90 2 2 3 3" xfId="31690" xr:uid="{00000000-0005-0000-0000-0000AB7B0000}"/>
    <cellStyle name="Обычный 90 2 2 4" xfId="31691" xr:uid="{00000000-0005-0000-0000-0000AC7B0000}"/>
    <cellStyle name="Обычный 90 2 2 4 2" xfId="31692" xr:uid="{00000000-0005-0000-0000-0000AD7B0000}"/>
    <cellStyle name="Обычный 90 2 2 5" xfId="31693" xr:uid="{00000000-0005-0000-0000-0000AE7B0000}"/>
    <cellStyle name="Обычный 90 2 3" xfId="31694" xr:uid="{00000000-0005-0000-0000-0000AF7B0000}"/>
    <cellStyle name="Обычный 90 2 3 2" xfId="31695" xr:uid="{00000000-0005-0000-0000-0000B07B0000}"/>
    <cellStyle name="Обычный 90 2 3 2 2" xfId="31696" xr:uid="{00000000-0005-0000-0000-0000B17B0000}"/>
    <cellStyle name="Обычный 90 2 3 2 2 2" xfId="31697" xr:uid="{00000000-0005-0000-0000-0000B27B0000}"/>
    <cellStyle name="Обычный 90 2 3 2 3" xfId="31698" xr:uid="{00000000-0005-0000-0000-0000B37B0000}"/>
    <cellStyle name="Обычный 90 2 3 3" xfId="31699" xr:uid="{00000000-0005-0000-0000-0000B47B0000}"/>
    <cellStyle name="Обычный 90 2 3 3 2" xfId="31700" xr:uid="{00000000-0005-0000-0000-0000B57B0000}"/>
    <cellStyle name="Обычный 90 2 3 4" xfId="31701" xr:uid="{00000000-0005-0000-0000-0000B67B0000}"/>
    <cellStyle name="Обычный 90 2 4" xfId="31702" xr:uid="{00000000-0005-0000-0000-0000B77B0000}"/>
    <cellStyle name="Обычный 90 2 4 2" xfId="31703" xr:uid="{00000000-0005-0000-0000-0000B87B0000}"/>
    <cellStyle name="Обычный 90 2 4 2 2" xfId="31704" xr:uid="{00000000-0005-0000-0000-0000B97B0000}"/>
    <cellStyle name="Обычный 90 2 4 3" xfId="31705" xr:uid="{00000000-0005-0000-0000-0000BA7B0000}"/>
    <cellStyle name="Обычный 90 2 5" xfId="31706" xr:uid="{00000000-0005-0000-0000-0000BB7B0000}"/>
    <cellStyle name="Обычный 90 2 5 2" xfId="31707" xr:uid="{00000000-0005-0000-0000-0000BC7B0000}"/>
    <cellStyle name="Обычный 90 2 5 2 2" xfId="31708" xr:uid="{00000000-0005-0000-0000-0000BD7B0000}"/>
    <cellStyle name="Обычный 90 2 5 3" xfId="31709" xr:uid="{00000000-0005-0000-0000-0000BE7B0000}"/>
    <cellStyle name="Обычный 90 2 6" xfId="31710" xr:uid="{00000000-0005-0000-0000-0000BF7B0000}"/>
    <cellStyle name="Обычный 90 2 6 2" xfId="31711" xr:uid="{00000000-0005-0000-0000-0000C07B0000}"/>
    <cellStyle name="Обычный 90 2 7" xfId="31712" xr:uid="{00000000-0005-0000-0000-0000C17B0000}"/>
    <cellStyle name="Обычный 90 3" xfId="31713" xr:uid="{00000000-0005-0000-0000-0000C27B0000}"/>
    <cellStyle name="Обычный 90 3 2" xfId="31714" xr:uid="{00000000-0005-0000-0000-0000C37B0000}"/>
    <cellStyle name="Обычный 90 3 2 2" xfId="31715" xr:uid="{00000000-0005-0000-0000-0000C47B0000}"/>
    <cellStyle name="Обычный 90 3 2 2 2" xfId="31716" xr:uid="{00000000-0005-0000-0000-0000C57B0000}"/>
    <cellStyle name="Обычный 90 3 2 3" xfId="31717" xr:uid="{00000000-0005-0000-0000-0000C67B0000}"/>
    <cellStyle name="Обычный 90 3 3" xfId="31718" xr:uid="{00000000-0005-0000-0000-0000C77B0000}"/>
    <cellStyle name="Обычный 90 3 3 2" xfId="31719" xr:uid="{00000000-0005-0000-0000-0000C87B0000}"/>
    <cellStyle name="Обычный 90 3 3 2 2" xfId="31720" xr:uid="{00000000-0005-0000-0000-0000C97B0000}"/>
    <cellStyle name="Обычный 90 3 3 3" xfId="31721" xr:uid="{00000000-0005-0000-0000-0000CA7B0000}"/>
    <cellStyle name="Обычный 90 3 4" xfId="31722" xr:uid="{00000000-0005-0000-0000-0000CB7B0000}"/>
    <cellStyle name="Обычный 90 3 4 2" xfId="31723" xr:uid="{00000000-0005-0000-0000-0000CC7B0000}"/>
    <cellStyle name="Обычный 90 3 5" xfId="31724" xr:uid="{00000000-0005-0000-0000-0000CD7B0000}"/>
    <cellStyle name="Обычный 90 4" xfId="31725" xr:uid="{00000000-0005-0000-0000-0000CE7B0000}"/>
    <cellStyle name="Обычный 90 4 2" xfId="31726" xr:uid="{00000000-0005-0000-0000-0000CF7B0000}"/>
    <cellStyle name="Обычный 90 4 2 2" xfId="31727" xr:uid="{00000000-0005-0000-0000-0000D07B0000}"/>
    <cellStyle name="Обычный 90 4 2 2 2" xfId="31728" xr:uid="{00000000-0005-0000-0000-0000D17B0000}"/>
    <cellStyle name="Обычный 90 4 2 3" xfId="31729" xr:uid="{00000000-0005-0000-0000-0000D27B0000}"/>
    <cellStyle name="Обычный 90 4 3" xfId="31730" xr:uid="{00000000-0005-0000-0000-0000D37B0000}"/>
    <cellStyle name="Обычный 90 4 3 2" xfId="31731" xr:uid="{00000000-0005-0000-0000-0000D47B0000}"/>
    <cellStyle name="Обычный 90 4 4" xfId="31732" xr:uid="{00000000-0005-0000-0000-0000D57B0000}"/>
    <cellStyle name="Обычный 90 5" xfId="31733" xr:uid="{00000000-0005-0000-0000-0000D67B0000}"/>
    <cellStyle name="Обычный 90 5 2" xfId="31734" xr:uid="{00000000-0005-0000-0000-0000D77B0000}"/>
    <cellStyle name="Обычный 90 5 2 2" xfId="31735" xr:uid="{00000000-0005-0000-0000-0000D87B0000}"/>
    <cellStyle name="Обычный 90 5 3" xfId="31736" xr:uid="{00000000-0005-0000-0000-0000D97B0000}"/>
    <cellStyle name="Обычный 90 6" xfId="31737" xr:uid="{00000000-0005-0000-0000-0000DA7B0000}"/>
    <cellStyle name="Обычный 90 6 2" xfId="31738" xr:uid="{00000000-0005-0000-0000-0000DB7B0000}"/>
    <cellStyle name="Обычный 90 6 2 2" xfId="31739" xr:uid="{00000000-0005-0000-0000-0000DC7B0000}"/>
    <cellStyle name="Обычный 90 6 3" xfId="31740" xr:uid="{00000000-0005-0000-0000-0000DD7B0000}"/>
    <cellStyle name="Обычный 90 7" xfId="31741" xr:uid="{00000000-0005-0000-0000-0000DE7B0000}"/>
    <cellStyle name="Обычный 90 7 2" xfId="31742" xr:uid="{00000000-0005-0000-0000-0000DF7B0000}"/>
    <cellStyle name="Обычный 90 8" xfId="31743" xr:uid="{00000000-0005-0000-0000-0000E07B0000}"/>
    <cellStyle name="Обычный 91" xfId="31744" xr:uid="{00000000-0005-0000-0000-0000E17B0000}"/>
    <cellStyle name="Обычный 91 2" xfId="31745" xr:uid="{00000000-0005-0000-0000-0000E27B0000}"/>
    <cellStyle name="Обычный 91 2 2" xfId="31746" xr:uid="{00000000-0005-0000-0000-0000E37B0000}"/>
    <cellStyle name="Обычный 91 2 2 2" xfId="31747" xr:uid="{00000000-0005-0000-0000-0000E47B0000}"/>
    <cellStyle name="Обычный 91 2 2 2 2" xfId="31748" xr:uid="{00000000-0005-0000-0000-0000E57B0000}"/>
    <cellStyle name="Обычный 91 2 2 2 2 2" xfId="31749" xr:uid="{00000000-0005-0000-0000-0000E67B0000}"/>
    <cellStyle name="Обычный 91 2 2 2 3" xfId="31750" xr:uid="{00000000-0005-0000-0000-0000E77B0000}"/>
    <cellStyle name="Обычный 91 2 2 3" xfId="31751" xr:uid="{00000000-0005-0000-0000-0000E87B0000}"/>
    <cellStyle name="Обычный 91 2 2 3 2" xfId="31752" xr:uid="{00000000-0005-0000-0000-0000E97B0000}"/>
    <cellStyle name="Обычный 91 2 2 3 2 2" xfId="31753" xr:uid="{00000000-0005-0000-0000-0000EA7B0000}"/>
    <cellStyle name="Обычный 91 2 2 3 3" xfId="31754" xr:uid="{00000000-0005-0000-0000-0000EB7B0000}"/>
    <cellStyle name="Обычный 91 2 2 4" xfId="31755" xr:uid="{00000000-0005-0000-0000-0000EC7B0000}"/>
    <cellStyle name="Обычный 91 2 2 4 2" xfId="31756" xr:uid="{00000000-0005-0000-0000-0000ED7B0000}"/>
    <cellStyle name="Обычный 91 2 2 5" xfId="31757" xr:uid="{00000000-0005-0000-0000-0000EE7B0000}"/>
    <cellStyle name="Обычный 91 2 3" xfId="31758" xr:uid="{00000000-0005-0000-0000-0000EF7B0000}"/>
    <cellStyle name="Обычный 91 2 3 2" xfId="31759" xr:uid="{00000000-0005-0000-0000-0000F07B0000}"/>
    <cellStyle name="Обычный 91 2 3 2 2" xfId="31760" xr:uid="{00000000-0005-0000-0000-0000F17B0000}"/>
    <cellStyle name="Обычный 91 2 3 2 2 2" xfId="31761" xr:uid="{00000000-0005-0000-0000-0000F27B0000}"/>
    <cellStyle name="Обычный 91 2 3 2 3" xfId="31762" xr:uid="{00000000-0005-0000-0000-0000F37B0000}"/>
    <cellStyle name="Обычный 91 2 3 3" xfId="31763" xr:uid="{00000000-0005-0000-0000-0000F47B0000}"/>
    <cellStyle name="Обычный 91 2 3 3 2" xfId="31764" xr:uid="{00000000-0005-0000-0000-0000F57B0000}"/>
    <cellStyle name="Обычный 91 2 3 4" xfId="31765" xr:uid="{00000000-0005-0000-0000-0000F67B0000}"/>
    <cellStyle name="Обычный 91 2 4" xfId="31766" xr:uid="{00000000-0005-0000-0000-0000F77B0000}"/>
    <cellStyle name="Обычный 91 2 4 2" xfId="31767" xr:uid="{00000000-0005-0000-0000-0000F87B0000}"/>
    <cellStyle name="Обычный 91 2 4 2 2" xfId="31768" xr:uid="{00000000-0005-0000-0000-0000F97B0000}"/>
    <cellStyle name="Обычный 91 2 4 3" xfId="31769" xr:uid="{00000000-0005-0000-0000-0000FA7B0000}"/>
    <cellStyle name="Обычный 91 2 5" xfId="31770" xr:uid="{00000000-0005-0000-0000-0000FB7B0000}"/>
    <cellStyle name="Обычный 91 2 5 2" xfId="31771" xr:uid="{00000000-0005-0000-0000-0000FC7B0000}"/>
    <cellStyle name="Обычный 91 2 5 2 2" xfId="31772" xr:uid="{00000000-0005-0000-0000-0000FD7B0000}"/>
    <cellStyle name="Обычный 91 2 5 3" xfId="31773" xr:uid="{00000000-0005-0000-0000-0000FE7B0000}"/>
    <cellStyle name="Обычный 91 2 6" xfId="31774" xr:uid="{00000000-0005-0000-0000-0000FF7B0000}"/>
    <cellStyle name="Обычный 91 2 6 2" xfId="31775" xr:uid="{00000000-0005-0000-0000-0000007C0000}"/>
    <cellStyle name="Обычный 91 2 7" xfId="31776" xr:uid="{00000000-0005-0000-0000-0000017C0000}"/>
    <cellStyle name="Обычный 91 3" xfId="31777" xr:uid="{00000000-0005-0000-0000-0000027C0000}"/>
    <cellStyle name="Обычный 91 3 2" xfId="31778" xr:uid="{00000000-0005-0000-0000-0000037C0000}"/>
    <cellStyle name="Обычный 91 3 2 2" xfId="31779" xr:uid="{00000000-0005-0000-0000-0000047C0000}"/>
    <cellStyle name="Обычный 91 3 2 2 2" xfId="31780" xr:uid="{00000000-0005-0000-0000-0000057C0000}"/>
    <cellStyle name="Обычный 91 3 2 3" xfId="31781" xr:uid="{00000000-0005-0000-0000-0000067C0000}"/>
    <cellStyle name="Обычный 91 3 3" xfId="31782" xr:uid="{00000000-0005-0000-0000-0000077C0000}"/>
    <cellStyle name="Обычный 91 3 3 2" xfId="31783" xr:uid="{00000000-0005-0000-0000-0000087C0000}"/>
    <cellStyle name="Обычный 91 3 3 2 2" xfId="31784" xr:uid="{00000000-0005-0000-0000-0000097C0000}"/>
    <cellStyle name="Обычный 91 3 3 3" xfId="31785" xr:uid="{00000000-0005-0000-0000-00000A7C0000}"/>
    <cellStyle name="Обычный 91 3 4" xfId="31786" xr:uid="{00000000-0005-0000-0000-00000B7C0000}"/>
    <cellStyle name="Обычный 91 3 4 2" xfId="31787" xr:uid="{00000000-0005-0000-0000-00000C7C0000}"/>
    <cellStyle name="Обычный 91 3 5" xfId="31788" xr:uid="{00000000-0005-0000-0000-00000D7C0000}"/>
    <cellStyle name="Обычный 91 4" xfId="31789" xr:uid="{00000000-0005-0000-0000-00000E7C0000}"/>
    <cellStyle name="Обычный 91 4 2" xfId="31790" xr:uid="{00000000-0005-0000-0000-00000F7C0000}"/>
    <cellStyle name="Обычный 91 4 2 2" xfId="31791" xr:uid="{00000000-0005-0000-0000-0000107C0000}"/>
    <cellStyle name="Обычный 91 4 2 2 2" xfId="31792" xr:uid="{00000000-0005-0000-0000-0000117C0000}"/>
    <cellStyle name="Обычный 91 4 2 3" xfId="31793" xr:uid="{00000000-0005-0000-0000-0000127C0000}"/>
    <cellStyle name="Обычный 91 4 3" xfId="31794" xr:uid="{00000000-0005-0000-0000-0000137C0000}"/>
    <cellStyle name="Обычный 91 4 3 2" xfId="31795" xr:uid="{00000000-0005-0000-0000-0000147C0000}"/>
    <cellStyle name="Обычный 91 4 4" xfId="31796" xr:uid="{00000000-0005-0000-0000-0000157C0000}"/>
    <cellStyle name="Обычный 91 5" xfId="31797" xr:uid="{00000000-0005-0000-0000-0000167C0000}"/>
    <cellStyle name="Обычный 91 5 2" xfId="31798" xr:uid="{00000000-0005-0000-0000-0000177C0000}"/>
    <cellStyle name="Обычный 91 5 2 2" xfId="31799" xr:uid="{00000000-0005-0000-0000-0000187C0000}"/>
    <cellStyle name="Обычный 91 5 3" xfId="31800" xr:uid="{00000000-0005-0000-0000-0000197C0000}"/>
    <cellStyle name="Обычный 91 6" xfId="31801" xr:uid="{00000000-0005-0000-0000-00001A7C0000}"/>
    <cellStyle name="Обычный 91 6 2" xfId="31802" xr:uid="{00000000-0005-0000-0000-00001B7C0000}"/>
    <cellStyle name="Обычный 91 6 2 2" xfId="31803" xr:uid="{00000000-0005-0000-0000-00001C7C0000}"/>
    <cellStyle name="Обычный 91 6 3" xfId="31804" xr:uid="{00000000-0005-0000-0000-00001D7C0000}"/>
    <cellStyle name="Обычный 91 7" xfId="31805" xr:uid="{00000000-0005-0000-0000-00001E7C0000}"/>
    <cellStyle name="Обычный 91 7 2" xfId="31806" xr:uid="{00000000-0005-0000-0000-00001F7C0000}"/>
    <cellStyle name="Обычный 91 8" xfId="31807" xr:uid="{00000000-0005-0000-0000-0000207C0000}"/>
    <cellStyle name="Обычный 92" xfId="31808" xr:uid="{00000000-0005-0000-0000-0000217C0000}"/>
    <cellStyle name="Обычный 92 2" xfId="31809" xr:uid="{00000000-0005-0000-0000-0000227C0000}"/>
    <cellStyle name="Обычный 93" xfId="31810" xr:uid="{00000000-0005-0000-0000-0000237C0000}"/>
    <cellStyle name="Обычный 93 2" xfId="31811" xr:uid="{00000000-0005-0000-0000-0000247C0000}"/>
    <cellStyle name="Обычный 94" xfId="31812" xr:uid="{00000000-0005-0000-0000-0000257C0000}"/>
    <cellStyle name="Обычный 95" xfId="31813" xr:uid="{00000000-0005-0000-0000-0000267C0000}"/>
    <cellStyle name="Обычный 96" xfId="31814" xr:uid="{00000000-0005-0000-0000-0000277C0000}"/>
    <cellStyle name="Обычный 97" xfId="31815" xr:uid="{00000000-0005-0000-0000-0000287C0000}"/>
    <cellStyle name="Обычный 98" xfId="31816" xr:uid="{00000000-0005-0000-0000-0000297C0000}"/>
    <cellStyle name="Обычный 99" xfId="31817" xr:uid="{00000000-0005-0000-0000-00002A7C0000}"/>
    <cellStyle name="Обычный 99 2" xfId="31818" xr:uid="{00000000-0005-0000-0000-00002B7C0000}"/>
    <cellStyle name="Обычный_Новый формат Откл ОЭН за 26.04.11г " xfId="12" xr:uid="{00000000-0005-0000-0000-00002C7C0000}"/>
    <cellStyle name="Обычный_Таблица учета" xfId="32304" xr:uid="{00000000-0005-0000-0000-00002D7C0000}"/>
    <cellStyle name="Обычный_Формы ежедневной отчетности 2010" xfId="118" xr:uid="{00000000-0005-0000-0000-00002E7C0000}"/>
    <cellStyle name="Плохой 10" xfId="31819" xr:uid="{00000000-0005-0000-0000-00002F7C0000}"/>
    <cellStyle name="Плохой 2" xfId="64" xr:uid="{00000000-0005-0000-0000-0000307C0000}"/>
    <cellStyle name="Плохой 2 2" xfId="31820" xr:uid="{00000000-0005-0000-0000-0000317C0000}"/>
    <cellStyle name="Плохой 2 2 2" xfId="31821" xr:uid="{00000000-0005-0000-0000-0000327C0000}"/>
    <cellStyle name="Плохой 2 2 2 2" xfId="31822" xr:uid="{00000000-0005-0000-0000-0000337C0000}"/>
    <cellStyle name="Плохой 2 2 3" xfId="31823" xr:uid="{00000000-0005-0000-0000-0000347C0000}"/>
    <cellStyle name="Плохой 2 2 4" xfId="31824" xr:uid="{00000000-0005-0000-0000-0000357C0000}"/>
    <cellStyle name="Плохой 2 2_замерная" xfId="31825" xr:uid="{00000000-0005-0000-0000-0000367C0000}"/>
    <cellStyle name="Плохой 2 3" xfId="31826" xr:uid="{00000000-0005-0000-0000-0000377C0000}"/>
    <cellStyle name="Плохой 2 3 2" xfId="31827" xr:uid="{00000000-0005-0000-0000-0000387C0000}"/>
    <cellStyle name="Плохой 2 3 2 2" xfId="31828" xr:uid="{00000000-0005-0000-0000-0000397C0000}"/>
    <cellStyle name="Плохой 2 4" xfId="31829" xr:uid="{00000000-0005-0000-0000-00003A7C0000}"/>
    <cellStyle name="Плохой 2 4 2" xfId="31830" xr:uid="{00000000-0005-0000-0000-00003B7C0000}"/>
    <cellStyle name="Плохой 2 5" xfId="31831" xr:uid="{00000000-0005-0000-0000-00003C7C0000}"/>
    <cellStyle name="Плохой 2 6" xfId="31832" xr:uid="{00000000-0005-0000-0000-00003D7C0000}"/>
    <cellStyle name="Плохой 2 6 2" xfId="31833" xr:uid="{00000000-0005-0000-0000-00003E7C0000}"/>
    <cellStyle name="Плохой 2 7" xfId="31834" xr:uid="{00000000-0005-0000-0000-00003F7C0000}"/>
    <cellStyle name="Плохой 2 8" xfId="31835" xr:uid="{00000000-0005-0000-0000-0000407C0000}"/>
    <cellStyle name="Плохой 2 9" xfId="31836" xr:uid="{00000000-0005-0000-0000-0000417C0000}"/>
    <cellStyle name="Плохой 2_2012" xfId="31837" xr:uid="{00000000-0005-0000-0000-0000427C0000}"/>
    <cellStyle name="Плохой 3" xfId="31838" xr:uid="{00000000-0005-0000-0000-0000437C0000}"/>
    <cellStyle name="Плохой 3 2" xfId="31839" xr:uid="{00000000-0005-0000-0000-0000447C0000}"/>
    <cellStyle name="Плохой 3 3" xfId="31840" xr:uid="{00000000-0005-0000-0000-0000457C0000}"/>
    <cellStyle name="Плохой 3 4" xfId="31841" xr:uid="{00000000-0005-0000-0000-0000467C0000}"/>
    <cellStyle name="Плохой 3 4 2" xfId="31842" xr:uid="{00000000-0005-0000-0000-0000477C0000}"/>
    <cellStyle name="Плохой 3 5" xfId="31843" xr:uid="{00000000-0005-0000-0000-0000487C0000}"/>
    <cellStyle name="Плохой 3_Р-52" xfId="31844" xr:uid="{00000000-0005-0000-0000-0000497C0000}"/>
    <cellStyle name="Плохой 4" xfId="31845" xr:uid="{00000000-0005-0000-0000-00004A7C0000}"/>
    <cellStyle name="Плохой 4 2" xfId="31846" xr:uid="{00000000-0005-0000-0000-00004B7C0000}"/>
    <cellStyle name="Плохой 4 2 2" xfId="31847" xr:uid="{00000000-0005-0000-0000-00004C7C0000}"/>
    <cellStyle name="Плохой 5" xfId="31848" xr:uid="{00000000-0005-0000-0000-00004D7C0000}"/>
    <cellStyle name="Плохой 5 2" xfId="31849" xr:uid="{00000000-0005-0000-0000-00004E7C0000}"/>
    <cellStyle name="Плохой 5 2 2" xfId="31850" xr:uid="{00000000-0005-0000-0000-00004F7C0000}"/>
    <cellStyle name="Плохой 6" xfId="31851" xr:uid="{00000000-0005-0000-0000-0000507C0000}"/>
    <cellStyle name="Плохой 6 2" xfId="31852" xr:uid="{00000000-0005-0000-0000-0000517C0000}"/>
    <cellStyle name="Плохой 7" xfId="31853" xr:uid="{00000000-0005-0000-0000-0000527C0000}"/>
    <cellStyle name="Плохой 7 2" xfId="31854" xr:uid="{00000000-0005-0000-0000-0000537C0000}"/>
    <cellStyle name="Плохой 8" xfId="31855" xr:uid="{00000000-0005-0000-0000-0000547C0000}"/>
    <cellStyle name="Плохой 8 2" xfId="31856" xr:uid="{00000000-0005-0000-0000-0000557C0000}"/>
    <cellStyle name="Плохой 9" xfId="31857" xr:uid="{00000000-0005-0000-0000-0000567C0000}"/>
    <cellStyle name="Пояснение 10" xfId="31858" xr:uid="{00000000-0005-0000-0000-0000577C0000}"/>
    <cellStyle name="Пояснение 2" xfId="65" xr:uid="{00000000-0005-0000-0000-0000587C0000}"/>
    <cellStyle name="Пояснение 2 2" xfId="31859" xr:uid="{00000000-0005-0000-0000-0000597C0000}"/>
    <cellStyle name="Пояснение 2 2 2" xfId="31860" xr:uid="{00000000-0005-0000-0000-00005A7C0000}"/>
    <cellStyle name="Пояснение 2 2 2 2" xfId="31861" xr:uid="{00000000-0005-0000-0000-00005B7C0000}"/>
    <cellStyle name="Пояснение 2 2 3" xfId="31862" xr:uid="{00000000-0005-0000-0000-00005C7C0000}"/>
    <cellStyle name="Пояснение 2 2 4" xfId="31863" xr:uid="{00000000-0005-0000-0000-00005D7C0000}"/>
    <cellStyle name="Пояснение 2 2_замерная" xfId="31864" xr:uid="{00000000-0005-0000-0000-00005E7C0000}"/>
    <cellStyle name="Пояснение 2 3" xfId="31865" xr:uid="{00000000-0005-0000-0000-00005F7C0000}"/>
    <cellStyle name="Пояснение 2 3 2" xfId="31866" xr:uid="{00000000-0005-0000-0000-0000607C0000}"/>
    <cellStyle name="Пояснение 2 3 2 2" xfId="31867" xr:uid="{00000000-0005-0000-0000-0000617C0000}"/>
    <cellStyle name="Пояснение 2 4" xfId="31868" xr:uid="{00000000-0005-0000-0000-0000627C0000}"/>
    <cellStyle name="Пояснение 2 4 2" xfId="31869" xr:uid="{00000000-0005-0000-0000-0000637C0000}"/>
    <cellStyle name="Пояснение 2 5" xfId="31870" xr:uid="{00000000-0005-0000-0000-0000647C0000}"/>
    <cellStyle name="Пояснение 2 6" xfId="31871" xr:uid="{00000000-0005-0000-0000-0000657C0000}"/>
    <cellStyle name="Пояснение 2 6 2" xfId="31872" xr:uid="{00000000-0005-0000-0000-0000667C0000}"/>
    <cellStyle name="Пояснение 2 7" xfId="31873" xr:uid="{00000000-0005-0000-0000-0000677C0000}"/>
    <cellStyle name="Пояснение 2 8" xfId="31874" xr:uid="{00000000-0005-0000-0000-0000687C0000}"/>
    <cellStyle name="Пояснение 2 9" xfId="31875" xr:uid="{00000000-0005-0000-0000-0000697C0000}"/>
    <cellStyle name="Пояснение 2_2012" xfId="31876" xr:uid="{00000000-0005-0000-0000-00006A7C0000}"/>
    <cellStyle name="Пояснение 3" xfId="31877" xr:uid="{00000000-0005-0000-0000-00006B7C0000}"/>
    <cellStyle name="Пояснение 3 2" xfId="31878" xr:uid="{00000000-0005-0000-0000-00006C7C0000}"/>
    <cellStyle name="Пояснение 3 3" xfId="31879" xr:uid="{00000000-0005-0000-0000-00006D7C0000}"/>
    <cellStyle name="Пояснение 3 4" xfId="31880" xr:uid="{00000000-0005-0000-0000-00006E7C0000}"/>
    <cellStyle name="Пояснение 4" xfId="31881" xr:uid="{00000000-0005-0000-0000-00006F7C0000}"/>
    <cellStyle name="Пояснение 5" xfId="31882" xr:uid="{00000000-0005-0000-0000-0000707C0000}"/>
    <cellStyle name="Пояснение 6" xfId="31883" xr:uid="{00000000-0005-0000-0000-0000717C0000}"/>
    <cellStyle name="Пояснение 7" xfId="31884" xr:uid="{00000000-0005-0000-0000-0000727C0000}"/>
    <cellStyle name="Пояснение 8" xfId="31885" xr:uid="{00000000-0005-0000-0000-0000737C0000}"/>
    <cellStyle name="Пояснение 9" xfId="31886" xr:uid="{00000000-0005-0000-0000-0000747C0000}"/>
    <cellStyle name="Примечание 10" xfId="31887" xr:uid="{00000000-0005-0000-0000-0000757C0000}"/>
    <cellStyle name="Примечание 10 2" xfId="31888" xr:uid="{00000000-0005-0000-0000-0000767C0000}"/>
    <cellStyle name="Примечание 10 2 2" xfId="31889" xr:uid="{00000000-0005-0000-0000-0000777C0000}"/>
    <cellStyle name="Примечание 10 3" xfId="31890" xr:uid="{00000000-0005-0000-0000-0000787C0000}"/>
    <cellStyle name="Примечание 11" xfId="31891" xr:uid="{00000000-0005-0000-0000-0000797C0000}"/>
    <cellStyle name="Примечание 11 2" xfId="31892" xr:uid="{00000000-0005-0000-0000-00007A7C0000}"/>
    <cellStyle name="Примечание 11 2 2" xfId="31893" xr:uid="{00000000-0005-0000-0000-00007B7C0000}"/>
    <cellStyle name="Примечание 11 2 2 2" xfId="31894" xr:uid="{00000000-0005-0000-0000-00007C7C0000}"/>
    <cellStyle name="Примечание 11 2 3" xfId="31895" xr:uid="{00000000-0005-0000-0000-00007D7C0000}"/>
    <cellStyle name="Примечание 11 3" xfId="31896" xr:uid="{00000000-0005-0000-0000-00007E7C0000}"/>
    <cellStyle name="Примечание 11 3 2" xfId="31897" xr:uid="{00000000-0005-0000-0000-00007F7C0000}"/>
    <cellStyle name="Примечание 11 4" xfId="31898" xr:uid="{00000000-0005-0000-0000-0000807C0000}"/>
    <cellStyle name="Примечание 2" xfId="66" xr:uid="{00000000-0005-0000-0000-0000817C0000}"/>
    <cellStyle name="Примечание 2 10" xfId="31899" xr:uid="{00000000-0005-0000-0000-0000827C0000}"/>
    <cellStyle name="Примечание 2 11" xfId="32296" xr:uid="{00000000-0005-0000-0000-0000837C0000}"/>
    <cellStyle name="Примечание 2 12" xfId="32294" xr:uid="{00000000-0005-0000-0000-0000847C0000}"/>
    <cellStyle name="Примечание 2 13" xfId="130" xr:uid="{00000000-0005-0000-0000-0000857C0000}"/>
    <cellStyle name="Примечание 2 2" xfId="101" xr:uid="{00000000-0005-0000-0000-0000867C0000}"/>
    <cellStyle name="Примечание 2 2 10" xfId="135" xr:uid="{00000000-0005-0000-0000-0000877C0000}"/>
    <cellStyle name="Примечание 2 2 2" xfId="31900" xr:uid="{00000000-0005-0000-0000-0000887C0000}"/>
    <cellStyle name="Примечание 2 2 2 2" xfId="31901" xr:uid="{00000000-0005-0000-0000-0000897C0000}"/>
    <cellStyle name="Примечание 2 2 2 2 2" xfId="31902" xr:uid="{00000000-0005-0000-0000-00008A7C0000}"/>
    <cellStyle name="Примечание 2 2 2 2 2 2" xfId="31903" xr:uid="{00000000-0005-0000-0000-00008B7C0000}"/>
    <cellStyle name="Примечание 2 2 2 2 3" xfId="31904" xr:uid="{00000000-0005-0000-0000-00008C7C0000}"/>
    <cellStyle name="Примечание 2 2 2 2 4" xfId="31905" xr:uid="{00000000-0005-0000-0000-00008D7C0000}"/>
    <cellStyle name="Примечание 2 2 2 3" xfId="31906" xr:uid="{00000000-0005-0000-0000-00008E7C0000}"/>
    <cellStyle name="Примечание 2 2 2 3 2" xfId="31907" xr:uid="{00000000-0005-0000-0000-00008F7C0000}"/>
    <cellStyle name="Примечание 2 2 2 3 2 2" xfId="31908" xr:uid="{00000000-0005-0000-0000-0000907C0000}"/>
    <cellStyle name="Примечание 2 2 2 3 3" xfId="31909" xr:uid="{00000000-0005-0000-0000-0000917C0000}"/>
    <cellStyle name="Примечание 2 2 2 3 4" xfId="31910" xr:uid="{00000000-0005-0000-0000-0000927C0000}"/>
    <cellStyle name="Примечание 2 2 2 4" xfId="31911" xr:uid="{00000000-0005-0000-0000-0000937C0000}"/>
    <cellStyle name="Примечание 2 2 2 4 2" xfId="31912" xr:uid="{00000000-0005-0000-0000-0000947C0000}"/>
    <cellStyle name="Примечание 2 2 2 4 3" xfId="31913" xr:uid="{00000000-0005-0000-0000-0000957C0000}"/>
    <cellStyle name="Примечание 2 2 2 4 4" xfId="31914" xr:uid="{00000000-0005-0000-0000-0000967C0000}"/>
    <cellStyle name="Примечание 2 2 2 5" xfId="31915" xr:uid="{00000000-0005-0000-0000-0000977C0000}"/>
    <cellStyle name="Примечание 2 2 2 5 2" xfId="31916" xr:uid="{00000000-0005-0000-0000-0000987C0000}"/>
    <cellStyle name="Примечание 2 2 2 6" xfId="31917" xr:uid="{00000000-0005-0000-0000-0000997C0000}"/>
    <cellStyle name="Примечание 2 2 3" xfId="31918" xr:uid="{00000000-0005-0000-0000-00009A7C0000}"/>
    <cellStyle name="Примечание 2 2 3 2" xfId="31919" xr:uid="{00000000-0005-0000-0000-00009B7C0000}"/>
    <cellStyle name="Примечание 2 2 3 2 2" xfId="31920" xr:uid="{00000000-0005-0000-0000-00009C7C0000}"/>
    <cellStyle name="Примечание 2 2 3 3" xfId="31921" xr:uid="{00000000-0005-0000-0000-00009D7C0000}"/>
    <cellStyle name="Примечание 2 2 3 4" xfId="31922" xr:uid="{00000000-0005-0000-0000-00009E7C0000}"/>
    <cellStyle name="Примечание 2 2 3 5" xfId="31923" xr:uid="{00000000-0005-0000-0000-00009F7C0000}"/>
    <cellStyle name="Примечание 2 2 4" xfId="31924" xr:uid="{00000000-0005-0000-0000-0000A07C0000}"/>
    <cellStyle name="Примечание 2 2 4 2" xfId="31925" xr:uid="{00000000-0005-0000-0000-0000A17C0000}"/>
    <cellStyle name="Примечание 2 2 4 2 2" xfId="31926" xr:uid="{00000000-0005-0000-0000-0000A27C0000}"/>
    <cellStyle name="Примечание 2 2 4 3" xfId="31927" xr:uid="{00000000-0005-0000-0000-0000A37C0000}"/>
    <cellStyle name="Примечание 2 2 4 4" xfId="31928" xr:uid="{00000000-0005-0000-0000-0000A47C0000}"/>
    <cellStyle name="Примечание 2 2 4 5" xfId="31929" xr:uid="{00000000-0005-0000-0000-0000A57C0000}"/>
    <cellStyle name="Примечание 2 2 4 6" xfId="31930" xr:uid="{00000000-0005-0000-0000-0000A67C0000}"/>
    <cellStyle name="Примечание 2 2 5" xfId="31931" xr:uid="{00000000-0005-0000-0000-0000A77C0000}"/>
    <cellStyle name="Примечание 2 2 5 2" xfId="31932" xr:uid="{00000000-0005-0000-0000-0000A87C0000}"/>
    <cellStyle name="Примечание 2 2 5 3" xfId="31933" xr:uid="{00000000-0005-0000-0000-0000A97C0000}"/>
    <cellStyle name="Примечание 2 2 6" xfId="31934" xr:uid="{00000000-0005-0000-0000-0000AA7C0000}"/>
    <cellStyle name="Примечание 2 2 6 2" xfId="31935" xr:uid="{00000000-0005-0000-0000-0000AB7C0000}"/>
    <cellStyle name="Примечание 2 2 6 3" xfId="31936" xr:uid="{00000000-0005-0000-0000-0000AC7C0000}"/>
    <cellStyle name="Примечание 2 2 6 4" xfId="31937" xr:uid="{00000000-0005-0000-0000-0000AD7C0000}"/>
    <cellStyle name="Примечание 2 2 7" xfId="31938" xr:uid="{00000000-0005-0000-0000-0000AE7C0000}"/>
    <cellStyle name="Примечание 2 2 7 2" xfId="31939" xr:uid="{00000000-0005-0000-0000-0000AF7C0000}"/>
    <cellStyle name="Примечание 2 2 8" xfId="31940" xr:uid="{00000000-0005-0000-0000-0000B07C0000}"/>
    <cellStyle name="Примечание 2 2 9" xfId="32297" xr:uid="{00000000-0005-0000-0000-0000B17C0000}"/>
    <cellStyle name="Примечание 2 2_сводка по работе" xfId="31941" xr:uid="{00000000-0005-0000-0000-0000B27C0000}"/>
    <cellStyle name="Примечание 2 3" xfId="31942" xr:uid="{00000000-0005-0000-0000-0000B37C0000}"/>
    <cellStyle name="Примечание 2 3 2" xfId="31943" xr:uid="{00000000-0005-0000-0000-0000B47C0000}"/>
    <cellStyle name="Примечание 2 3 2 2" xfId="31944" xr:uid="{00000000-0005-0000-0000-0000B57C0000}"/>
    <cellStyle name="Примечание 2 3 2 2 2" xfId="31945" xr:uid="{00000000-0005-0000-0000-0000B67C0000}"/>
    <cellStyle name="Примечание 2 3 2 3" xfId="31946" xr:uid="{00000000-0005-0000-0000-0000B77C0000}"/>
    <cellStyle name="Примечание 2 3 2 4" xfId="31947" xr:uid="{00000000-0005-0000-0000-0000B87C0000}"/>
    <cellStyle name="Примечание 2 3 2 5" xfId="31948" xr:uid="{00000000-0005-0000-0000-0000B97C0000}"/>
    <cellStyle name="Примечание 2 3 2 6" xfId="31949" xr:uid="{00000000-0005-0000-0000-0000BA7C0000}"/>
    <cellStyle name="Примечание 2 3 3" xfId="31950" xr:uid="{00000000-0005-0000-0000-0000BB7C0000}"/>
    <cellStyle name="Примечание 2 3 3 2" xfId="31951" xr:uid="{00000000-0005-0000-0000-0000BC7C0000}"/>
    <cellStyle name="Примечание 2 3 3 2 2" xfId="31952" xr:uid="{00000000-0005-0000-0000-0000BD7C0000}"/>
    <cellStyle name="Примечание 2 3 3 3" xfId="31953" xr:uid="{00000000-0005-0000-0000-0000BE7C0000}"/>
    <cellStyle name="Примечание 2 3 3 4" xfId="31954" xr:uid="{00000000-0005-0000-0000-0000BF7C0000}"/>
    <cellStyle name="Примечание 2 3 4" xfId="31955" xr:uid="{00000000-0005-0000-0000-0000C07C0000}"/>
    <cellStyle name="Примечание 2 3 4 2" xfId="31956" xr:uid="{00000000-0005-0000-0000-0000C17C0000}"/>
    <cellStyle name="Примечание 2 3 4 3" xfId="31957" xr:uid="{00000000-0005-0000-0000-0000C27C0000}"/>
    <cellStyle name="Примечание 2 3 5" xfId="31958" xr:uid="{00000000-0005-0000-0000-0000C37C0000}"/>
    <cellStyle name="Примечание 2 3 5 2" xfId="31959" xr:uid="{00000000-0005-0000-0000-0000C47C0000}"/>
    <cellStyle name="Примечание 2 3 6" xfId="31960" xr:uid="{00000000-0005-0000-0000-0000C57C0000}"/>
    <cellStyle name="Примечание 2 3 6 2" xfId="31961" xr:uid="{00000000-0005-0000-0000-0000C67C0000}"/>
    <cellStyle name="Примечание 2 3 7" xfId="31962" xr:uid="{00000000-0005-0000-0000-0000C77C0000}"/>
    <cellStyle name="Примечание 2 3 8" xfId="31963" xr:uid="{00000000-0005-0000-0000-0000C87C0000}"/>
    <cellStyle name="Примечание 2 3 9" xfId="31964" xr:uid="{00000000-0005-0000-0000-0000C97C0000}"/>
    <cellStyle name="Примечание 2 4" xfId="31965" xr:uid="{00000000-0005-0000-0000-0000CA7C0000}"/>
    <cellStyle name="Примечание 2 4 2" xfId="31966" xr:uid="{00000000-0005-0000-0000-0000CB7C0000}"/>
    <cellStyle name="Примечание 2 4 2 2" xfId="31967" xr:uid="{00000000-0005-0000-0000-0000CC7C0000}"/>
    <cellStyle name="Примечание 2 4 2 3" xfId="31968" xr:uid="{00000000-0005-0000-0000-0000CD7C0000}"/>
    <cellStyle name="Примечание 2 4 3" xfId="31969" xr:uid="{00000000-0005-0000-0000-0000CE7C0000}"/>
    <cellStyle name="Примечание 2 4 3 2" xfId="31970" xr:uid="{00000000-0005-0000-0000-0000CF7C0000}"/>
    <cellStyle name="Примечание 2 4 3 3" xfId="31971" xr:uid="{00000000-0005-0000-0000-0000D07C0000}"/>
    <cellStyle name="Примечание 2 4 4" xfId="31972" xr:uid="{00000000-0005-0000-0000-0000D17C0000}"/>
    <cellStyle name="Примечание 2 4 4 2" xfId="31973" xr:uid="{00000000-0005-0000-0000-0000D27C0000}"/>
    <cellStyle name="Примечание 2 4 4 3" xfId="31974" xr:uid="{00000000-0005-0000-0000-0000D37C0000}"/>
    <cellStyle name="Примечание 2 4 5" xfId="31975" xr:uid="{00000000-0005-0000-0000-0000D47C0000}"/>
    <cellStyle name="Примечание 2 4 5 2" xfId="31976" xr:uid="{00000000-0005-0000-0000-0000D57C0000}"/>
    <cellStyle name="Примечание 2 4 6" xfId="31977" xr:uid="{00000000-0005-0000-0000-0000D67C0000}"/>
    <cellStyle name="Примечание 2 5" xfId="31978" xr:uid="{00000000-0005-0000-0000-0000D77C0000}"/>
    <cellStyle name="Примечание 2 5 2" xfId="31979" xr:uid="{00000000-0005-0000-0000-0000D87C0000}"/>
    <cellStyle name="Примечание 2 5 2 2" xfId="31980" xr:uid="{00000000-0005-0000-0000-0000D97C0000}"/>
    <cellStyle name="Примечание 2 5 2 3" xfId="31981" xr:uid="{00000000-0005-0000-0000-0000DA7C0000}"/>
    <cellStyle name="Примечание 2 5 3" xfId="31982" xr:uid="{00000000-0005-0000-0000-0000DB7C0000}"/>
    <cellStyle name="Примечание 2 5 3 2" xfId="31983" xr:uid="{00000000-0005-0000-0000-0000DC7C0000}"/>
    <cellStyle name="Примечание 2 5 3 3" xfId="31984" xr:uid="{00000000-0005-0000-0000-0000DD7C0000}"/>
    <cellStyle name="Примечание 2 5 4" xfId="31985" xr:uid="{00000000-0005-0000-0000-0000DE7C0000}"/>
    <cellStyle name="Примечание 2 5 4 2" xfId="31986" xr:uid="{00000000-0005-0000-0000-0000DF7C0000}"/>
    <cellStyle name="Примечание 2 5 5" xfId="31987" xr:uid="{00000000-0005-0000-0000-0000E07C0000}"/>
    <cellStyle name="Примечание 2 6" xfId="31988" xr:uid="{00000000-0005-0000-0000-0000E17C0000}"/>
    <cellStyle name="Примечание 2 6 2" xfId="31989" xr:uid="{00000000-0005-0000-0000-0000E27C0000}"/>
    <cellStyle name="Примечание 2 6 2 2" xfId="31990" xr:uid="{00000000-0005-0000-0000-0000E37C0000}"/>
    <cellStyle name="Примечание 2 6 2 3" xfId="31991" xr:uid="{00000000-0005-0000-0000-0000E47C0000}"/>
    <cellStyle name="Примечание 2 6 3" xfId="31992" xr:uid="{00000000-0005-0000-0000-0000E57C0000}"/>
    <cellStyle name="Примечание 2 6 3 2" xfId="31993" xr:uid="{00000000-0005-0000-0000-0000E67C0000}"/>
    <cellStyle name="Примечание 2 6 4" xfId="31994" xr:uid="{00000000-0005-0000-0000-0000E77C0000}"/>
    <cellStyle name="Примечание 2 6 5" xfId="31995" xr:uid="{00000000-0005-0000-0000-0000E87C0000}"/>
    <cellStyle name="Примечание 2 7" xfId="31996" xr:uid="{00000000-0005-0000-0000-0000E97C0000}"/>
    <cellStyle name="Примечание 2 7 2" xfId="31997" xr:uid="{00000000-0005-0000-0000-0000EA7C0000}"/>
    <cellStyle name="Примечание 2 7 3" xfId="31998" xr:uid="{00000000-0005-0000-0000-0000EB7C0000}"/>
    <cellStyle name="Примечание 2 8" xfId="31999" xr:uid="{00000000-0005-0000-0000-0000EC7C0000}"/>
    <cellStyle name="Примечание 2 8 2" xfId="32000" xr:uid="{00000000-0005-0000-0000-0000ED7C0000}"/>
    <cellStyle name="Примечание 2 9" xfId="32001" xr:uid="{00000000-0005-0000-0000-0000EE7C0000}"/>
    <cellStyle name="Примечание 2_2012" xfId="32002" xr:uid="{00000000-0005-0000-0000-0000EF7C0000}"/>
    <cellStyle name="Примечание 3" xfId="102" xr:uid="{00000000-0005-0000-0000-0000F07C0000}"/>
    <cellStyle name="Примечание 3 10" xfId="32298" xr:uid="{00000000-0005-0000-0000-0000F17C0000}"/>
    <cellStyle name="Примечание 3 11" xfId="136" xr:uid="{00000000-0005-0000-0000-0000F27C0000}"/>
    <cellStyle name="Примечание 3 2" xfId="32003" xr:uid="{00000000-0005-0000-0000-0000F37C0000}"/>
    <cellStyle name="Примечание 3 2 2" xfId="32004" xr:uid="{00000000-0005-0000-0000-0000F47C0000}"/>
    <cellStyle name="Примечание 3 2 2 2" xfId="32005" xr:uid="{00000000-0005-0000-0000-0000F57C0000}"/>
    <cellStyle name="Примечание 3 2 2 2 2" xfId="32006" xr:uid="{00000000-0005-0000-0000-0000F67C0000}"/>
    <cellStyle name="Примечание 3 2 2 3" xfId="32007" xr:uid="{00000000-0005-0000-0000-0000F77C0000}"/>
    <cellStyle name="Примечание 3 2 2 4" xfId="32008" xr:uid="{00000000-0005-0000-0000-0000F87C0000}"/>
    <cellStyle name="Примечание 3 2 2 5" xfId="32009" xr:uid="{00000000-0005-0000-0000-0000F97C0000}"/>
    <cellStyle name="Примечание 3 2 2 6" xfId="32010" xr:uid="{00000000-0005-0000-0000-0000FA7C0000}"/>
    <cellStyle name="Примечание 3 2 3" xfId="32011" xr:uid="{00000000-0005-0000-0000-0000FB7C0000}"/>
    <cellStyle name="Примечание 3 2 3 2" xfId="32012" xr:uid="{00000000-0005-0000-0000-0000FC7C0000}"/>
    <cellStyle name="Примечание 3 2 3 2 2" xfId="32013" xr:uid="{00000000-0005-0000-0000-0000FD7C0000}"/>
    <cellStyle name="Примечание 3 2 3 3" xfId="32014" xr:uid="{00000000-0005-0000-0000-0000FE7C0000}"/>
    <cellStyle name="Примечание 3 2 3 4" xfId="32015" xr:uid="{00000000-0005-0000-0000-0000FF7C0000}"/>
    <cellStyle name="Примечание 3 2 3 5" xfId="32016" xr:uid="{00000000-0005-0000-0000-0000007D0000}"/>
    <cellStyle name="Примечание 3 2 4" xfId="32017" xr:uid="{00000000-0005-0000-0000-0000017D0000}"/>
    <cellStyle name="Примечание 3 2 4 2" xfId="32018" xr:uid="{00000000-0005-0000-0000-0000027D0000}"/>
    <cellStyle name="Примечание 3 2 4 3" xfId="32019" xr:uid="{00000000-0005-0000-0000-0000037D0000}"/>
    <cellStyle name="Примечание 3 2 5" xfId="32020" xr:uid="{00000000-0005-0000-0000-0000047D0000}"/>
    <cellStyle name="Примечание 3 2 5 2" xfId="32021" xr:uid="{00000000-0005-0000-0000-0000057D0000}"/>
    <cellStyle name="Примечание 3 2 6" xfId="32022" xr:uid="{00000000-0005-0000-0000-0000067D0000}"/>
    <cellStyle name="Примечание 3 2 6 2" xfId="32023" xr:uid="{00000000-0005-0000-0000-0000077D0000}"/>
    <cellStyle name="Примечание 3 2 7" xfId="32024" xr:uid="{00000000-0005-0000-0000-0000087D0000}"/>
    <cellStyle name="Примечание 3 2 8" xfId="32025" xr:uid="{00000000-0005-0000-0000-0000097D0000}"/>
    <cellStyle name="Примечание 3 3" xfId="32026" xr:uid="{00000000-0005-0000-0000-00000A7D0000}"/>
    <cellStyle name="Примечание 3 3 2" xfId="32027" xr:uid="{00000000-0005-0000-0000-00000B7D0000}"/>
    <cellStyle name="Примечание 3 3 2 2" xfId="32028" xr:uid="{00000000-0005-0000-0000-00000C7D0000}"/>
    <cellStyle name="Примечание 3 3 2 3" xfId="32029" xr:uid="{00000000-0005-0000-0000-00000D7D0000}"/>
    <cellStyle name="Примечание 3 3 3" xfId="32030" xr:uid="{00000000-0005-0000-0000-00000E7D0000}"/>
    <cellStyle name="Примечание 3 3 4" xfId="32031" xr:uid="{00000000-0005-0000-0000-00000F7D0000}"/>
    <cellStyle name="Примечание 3 3 5" xfId="32032" xr:uid="{00000000-0005-0000-0000-0000107D0000}"/>
    <cellStyle name="Примечание 3 4" xfId="32033" xr:uid="{00000000-0005-0000-0000-0000117D0000}"/>
    <cellStyle name="Примечание 3 4 2" xfId="32034" xr:uid="{00000000-0005-0000-0000-0000127D0000}"/>
    <cellStyle name="Примечание 3 4 2 2" xfId="32035" xr:uid="{00000000-0005-0000-0000-0000137D0000}"/>
    <cellStyle name="Примечание 3 4 2 3" xfId="32036" xr:uid="{00000000-0005-0000-0000-0000147D0000}"/>
    <cellStyle name="Примечание 3 4 3" xfId="32037" xr:uid="{00000000-0005-0000-0000-0000157D0000}"/>
    <cellStyle name="Примечание 3 4 3 2" xfId="32038" xr:uid="{00000000-0005-0000-0000-0000167D0000}"/>
    <cellStyle name="Примечание 3 4 4" xfId="32039" xr:uid="{00000000-0005-0000-0000-0000177D0000}"/>
    <cellStyle name="Примечание 3 4 5" xfId="32040" xr:uid="{00000000-0005-0000-0000-0000187D0000}"/>
    <cellStyle name="Примечание 3 5" xfId="32041" xr:uid="{00000000-0005-0000-0000-0000197D0000}"/>
    <cellStyle name="Примечание 3 5 2" xfId="32042" xr:uid="{00000000-0005-0000-0000-00001A7D0000}"/>
    <cellStyle name="Примечание 3 5 3" xfId="32043" xr:uid="{00000000-0005-0000-0000-00001B7D0000}"/>
    <cellStyle name="Примечание 3 6" xfId="32044" xr:uid="{00000000-0005-0000-0000-00001C7D0000}"/>
    <cellStyle name="Примечание 3 6 2" xfId="32045" xr:uid="{00000000-0005-0000-0000-00001D7D0000}"/>
    <cellStyle name="Примечание 3 6 3" xfId="32046" xr:uid="{00000000-0005-0000-0000-00001E7D0000}"/>
    <cellStyle name="Примечание 3 7" xfId="32047" xr:uid="{00000000-0005-0000-0000-00001F7D0000}"/>
    <cellStyle name="Примечание 3 7 2" xfId="32048" xr:uid="{00000000-0005-0000-0000-0000207D0000}"/>
    <cellStyle name="Примечание 3 8" xfId="32049" xr:uid="{00000000-0005-0000-0000-0000217D0000}"/>
    <cellStyle name="Примечание 3 9" xfId="32050" xr:uid="{00000000-0005-0000-0000-0000227D0000}"/>
    <cellStyle name="Примечание 3_Параметры" xfId="32051" xr:uid="{00000000-0005-0000-0000-0000237D0000}"/>
    <cellStyle name="Примечание 4" xfId="103" xr:uid="{00000000-0005-0000-0000-0000247D0000}"/>
    <cellStyle name="Примечание 4 10" xfId="137" xr:uid="{00000000-0005-0000-0000-0000257D0000}"/>
    <cellStyle name="Примечание 4 2" xfId="32052" xr:uid="{00000000-0005-0000-0000-0000267D0000}"/>
    <cellStyle name="Примечание 4 2 2" xfId="32053" xr:uid="{00000000-0005-0000-0000-0000277D0000}"/>
    <cellStyle name="Примечание 4 2 3" xfId="32054" xr:uid="{00000000-0005-0000-0000-0000287D0000}"/>
    <cellStyle name="Примечание 4 2 4" xfId="32055" xr:uid="{00000000-0005-0000-0000-0000297D0000}"/>
    <cellStyle name="Примечание 4 2 5" xfId="32056" xr:uid="{00000000-0005-0000-0000-00002A7D0000}"/>
    <cellStyle name="Примечание 4 2 6" xfId="32057" xr:uid="{00000000-0005-0000-0000-00002B7D0000}"/>
    <cellStyle name="Примечание 4 3" xfId="32058" xr:uid="{00000000-0005-0000-0000-00002C7D0000}"/>
    <cellStyle name="Примечание 4 3 2" xfId="32059" xr:uid="{00000000-0005-0000-0000-00002D7D0000}"/>
    <cellStyle name="Примечание 4 3 3" xfId="32060" xr:uid="{00000000-0005-0000-0000-00002E7D0000}"/>
    <cellStyle name="Примечание 4 4" xfId="32061" xr:uid="{00000000-0005-0000-0000-00002F7D0000}"/>
    <cellStyle name="Примечание 4 4 2" xfId="32062" xr:uid="{00000000-0005-0000-0000-0000307D0000}"/>
    <cellStyle name="Примечание 4 4 3" xfId="32063" xr:uid="{00000000-0005-0000-0000-0000317D0000}"/>
    <cellStyle name="Примечание 4 5" xfId="32064" xr:uid="{00000000-0005-0000-0000-0000327D0000}"/>
    <cellStyle name="Примечание 4 5 2" xfId="32065" xr:uid="{00000000-0005-0000-0000-0000337D0000}"/>
    <cellStyle name="Примечание 4 5 3" xfId="32066" xr:uid="{00000000-0005-0000-0000-0000347D0000}"/>
    <cellStyle name="Примечание 4 6" xfId="32067" xr:uid="{00000000-0005-0000-0000-0000357D0000}"/>
    <cellStyle name="Примечание 4 7" xfId="32068" xr:uid="{00000000-0005-0000-0000-0000367D0000}"/>
    <cellStyle name="Примечание 4 8" xfId="32069" xr:uid="{00000000-0005-0000-0000-0000377D0000}"/>
    <cellStyle name="Примечание 4 9" xfId="32300" xr:uid="{00000000-0005-0000-0000-0000387D0000}"/>
    <cellStyle name="Примечание 5" xfId="115" xr:uid="{00000000-0005-0000-0000-0000397D0000}"/>
    <cellStyle name="Примечание 5 2" xfId="32070" xr:uid="{00000000-0005-0000-0000-00003A7D0000}"/>
    <cellStyle name="Примечание 5 2 2" xfId="32071" xr:uid="{00000000-0005-0000-0000-00003B7D0000}"/>
    <cellStyle name="Примечание 5 3" xfId="32072" xr:uid="{00000000-0005-0000-0000-00003C7D0000}"/>
    <cellStyle name="Примечание 5 3 2" xfId="32073" xr:uid="{00000000-0005-0000-0000-00003D7D0000}"/>
    <cellStyle name="Примечание 5 4" xfId="32074" xr:uid="{00000000-0005-0000-0000-00003E7D0000}"/>
    <cellStyle name="Примечание 5 4 2" xfId="32075" xr:uid="{00000000-0005-0000-0000-00003F7D0000}"/>
    <cellStyle name="Примечание 5 5" xfId="32076" xr:uid="{00000000-0005-0000-0000-0000407D0000}"/>
    <cellStyle name="Примечание 5 6" xfId="32077" xr:uid="{00000000-0005-0000-0000-0000417D0000}"/>
    <cellStyle name="Примечание 5 7" xfId="140" xr:uid="{00000000-0005-0000-0000-0000427D0000}"/>
    <cellStyle name="Примечание 6" xfId="32078" xr:uid="{00000000-0005-0000-0000-0000437D0000}"/>
    <cellStyle name="Примечание 6 2" xfId="32079" xr:uid="{00000000-0005-0000-0000-0000447D0000}"/>
    <cellStyle name="Примечание 6 2 2" xfId="32080" xr:uid="{00000000-0005-0000-0000-0000457D0000}"/>
    <cellStyle name="Примечание 6 3" xfId="32081" xr:uid="{00000000-0005-0000-0000-0000467D0000}"/>
    <cellStyle name="Примечание 6 3 2" xfId="32082" xr:uid="{00000000-0005-0000-0000-0000477D0000}"/>
    <cellStyle name="Примечание 6 4" xfId="32083" xr:uid="{00000000-0005-0000-0000-0000487D0000}"/>
    <cellStyle name="Примечание 6 4 2" xfId="32084" xr:uid="{00000000-0005-0000-0000-0000497D0000}"/>
    <cellStyle name="Примечание 6 5" xfId="32085" xr:uid="{00000000-0005-0000-0000-00004A7D0000}"/>
    <cellStyle name="Примечание 6 6" xfId="32086" xr:uid="{00000000-0005-0000-0000-00004B7D0000}"/>
    <cellStyle name="Примечание 7" xfId="32087" xr:uid="{00000000-0005-0000-0000-00004C7D0000}"/>
    <cellStyle name="Примечание 7 2" xfId="32088" xr:uid="{00000000-0005-0000-0000-00004D7D0000}"/>
    <cellStyle name="Примечание 7 2 2" xfId="32089" xr:uid="{00000000-0005-0000-0000-00004E7D0000}"/>
    <cellStyle name="Примечание 7 2 3" xfId="32090" xr:uid="{00000000-0005-0000-0000-00004F7D0000}"/>
    <cellStyle name="Примечание 7 3" xfId="32091" xr:uid="{00000000-0005-0000-0000-0000507D0000}"/>
    <cellStyle name="Примечание 7 3 2" xfId="32092" xr:uid="{00000000-0005-0000-0000-0000517D0000}"/>
    <cellStyle name="Примечание 7 4" xfId="32093" xr:uid="{00000000-0005-0000-0000-0000527D0000}"/>
    <cellStyle name="Примечание 8" xfId="32094" xr:uid="{00000000-0005-0000-0000-0000537D0000}"/>
    <cellStyle name="Примечание 8 2" xfId="32095" xr:uid="{00000000-0005-0000-0000-0000547D0000}"/>
    <cellStyle name="Примечание 8 2 2" xfId="32096" xr:uid="{00000000-0005-0000-0000-0000557D0000}"/>
    <cellStyle name="Примечание 8 3" xfId="32097" xr:uid="{00000000-0005-0000-0000-0000567D0000}"/>
    <cellStyle name="Примечание 8 3 2" xfId="32098" xr:uid="{00000000-0005-0000-0000-0000577D0000}"/>
    <cellStyle name="Примечание 8 4" xfId="32099" xr:uid="{00000000-0005-0000-0000-0000587D0000}"/>
    <cellStyle name="Примечание 9" xfId="32100" xr:uid="{00000000-0005-0000-0000-0000597D0000}"/>
    <cellStyle name="Примечание 9 2" xfId="32101" xr:uid="{00000000-0005-0000-0000-00005A7D0000}"/>
    <cellStyle name="Примечание 9 2 2" xfId="32102" xr:uid="{00000000-0005-0000-0000-00005B7D0000}"/>
    <cellStyle name="Примечание 9 3" xfId="32103" xr:uid="{00000000-0005-0000-0000-00005C7D0000}"/>
    <cellStyle name="Процентный 2" xfId="67" xr:uid="{00000000-0005-0000-0000-00005D7D0000}"/>
    <cellStyle name="Процентный 2 2" xfId="68" xr:uid="{00000000-0005-0000-0000-00005E7D0000}"/>
    <cellStyle name="Процентный 2 2 2" xfId="69" xr:uid="{00000000-0005-0000-0000-00005F7D0000}"/>
    <cellStyle name="Процентный 2 2 2 2" xfId="32104" xr:uid="{00000000-0005-0000-0000-0000607D0000}"/>
    <cellStyle name="Процентный 2 2 2 3" xfId="32105" xr:uid="{00000000-0005-0000-0000-0000617D0000}"/>
    <cellStyle name="Процентный 2 2 3" xfId="32106" xr:uid="{00000000-0005-0000-0000-0000627D0000}"/>
    <cellStyle name="Процентный 2 3" xfId="70" xr:uid="{00000000-0005-0000-0000-0000637D0000}"/>
    <cellStyle name="Процентный 2 3 2" xfId="32107" xr:uid="{00000000-0005-0000-0000-0000647D0000}"/>
    <cellStyle name="Процентный 2 4" xfId="32108" xr:uid="{00000000-0005-0000-0000-0000657D0000}"/>
    <cellStyle name="Процентный 2 5" xfId="32109" xr:uid="{00000000-0005-0000-0000-0000667D0000}"/>
    <cellStyle name="Процентный 2 6" xfId="32110" xr:uid="{00000000-0005-0000-0000-0000677D0000}"/>
    <cellStyle name="Процентный 3" xfId="71" xr:uid="{00000000-0005-0000-0000-0000687D0000}"/>
    <cellStyle name="Процентный 3 2" xfId="72" xr:uid="{00000000-0005-0000-0000-0000697D0000}"/>
    <cellStyle name="Процентный 3 2 2" xfId="73" xr:uid="{00000000-0005-0000-0000-00006A7D0000}"/>
    <cellStyle name="Процентный 3 2 3" xfId="32111" xr:uid="{00000000-0005-0000-0000-00006B7D0000}"/>
    <cellStyle name="Процентный 3 3" xfId="74" xr:uid="{00000000-0005-0000-0000-00006C7D0000}"/>
    <cellStyle name="Процентный 3 3 2" xfId="32112" xr:uid="{00000000-0005-0000-0000-00006D7D0000}"/>
    <cellStyle name="Процентный 3 4" xfId="32113" xr:uid="{00000000-0005-0000-0000-00006E7D0000}"/>
    <cellStyle name="Процентный 3 5" xfId="32114" xr:uid="{00000000-0005-0000-0000-00006F7D0000}"/>
    <cellStyle name="Процентный 3 6" xfId="32115" xr:uid="{00000000-0005-0000-0000-0000707D0000}"/>
    <cellStyle name="Процентный 4" xfId="75" xr:uid="{00000000-0005-0000-0000-0000717D0000}"/>
    <cellStyle name="Процентный 4 2" xfId="76" xr:uid="{00000000-0005-0000-0000-0000727D0000}"/>
    <cellStyle name="Процентный 4 2 2" xfId="32116" xr:uid="{00000000-0005-0000-0000-0000737D0000}"/>
    <cellStyle name="Процентный 4 3" xfId="32117" xr:uid="{00000000-0005-0000-0000-0000747D0000}"/>
    <cellStyle name="Процентный 5" xfId="87" xr:uid="{00000000-0005-0000-0000-0000757D0000}"/>
    <cellStyle name="Процентный 5 2" xfId="32119" xr:uid="{00000000-0005-0000-0000-0000767D0000}"/>
    <cellStyle name="Процентный 5 3" xfId="32118" xr:uid="{00000000-0005-0000-0000-0000777D0000}"/>
    <cellStyle name="Процентный 6" xfId="32120" xr:uid="{00000000-0005-0000-0000-0000787D0000}"/>
    <cellStyle name="Процентный 7" xfId="131" xr:uid="{00000000-0005-0000-0000-0000797D0000}"/>
    <cellStyle name="Связанная ячейка 10" xfId="32121" xr:uid="{00000000-0005-0000-0000-00007A7D0000}"/>
    <cellStyle name="Связанная ячейка 2" xfId="77" xr:uid="{00000000-0005-0000-0000-00007B7D0000}"/>
    <cellStyle name="Связанная ячейка 2 2" xfId="32122" xr:uid="{00000000-0005-0000-0000-00007C7D0000}"/>
    <cellStyle name="Связанная ячейка 2 2 2" xfId="32123" xr:uid="{00000000-0005-0000-0000-00007D7D0000}"/>
    <cellStyle name="Связанная ячейка 2 2 2 2" xfId="32124" xr:uid="{00000000-0005-0000-0000-00007E7D0000}"/>
    <cellStyle name="Связанная ячейка 2 2 3" xfId="32125" xr:uid="{00000000-0005-0000-0000-00007F7D0000}"/>
    <cellStyle name="Связанная ячейка 2 2 4" xfId="32126" xr:uid="{00000000-0005-0000-0000-0000807D0000}"/>
    <cellStyle name="Связанная ячейка 2 2_замерная" xfId="32127" xr:uid="{00000000-0005-0000-0000-0000817D0000}"/>
    <cellStyle name="Связанная ячейка 2 3" xfId="32128" xr:uid="{00000000-0005-0000-0000-0000827D0000}"/>
    <cellStyle name="Связанная ячейка 2 3 2" xfId="32129" xr:uid="{00000000-0005-0000-0000-0000837D0000}"/>
    <cellStyle name="Связанная ячейка 2 3 2 2" xfId="32130" xr:uid="{00000000-0005-0000-0000-0000847D0000}"/>
    <cellStyle name="Связанная ячейка 2 4" xfId="32131" xr:uid="{00000000-0005-0000-0000-0000857D0000}"/>
    <cellStyle name="Связанная ячейка 2 4 2" xfId="32132" xr:uid="{00000000-0005-0000-0000-0000867D0000}"/>
    <cellStyle name="Связанная ячейка 2 5" xfId="32133" xr:uid="{00000000-0005-0000-0000-0000877D0000}"/>
    <cellStyle name="Связанная ячейка 2 6" xfId="32134" xr:uid="{00000000-0005-0000-0000-0000887D0000}"/>
    <cellStyle name="Связанная ячейка 2 6 2" xfId="32135" xr:uid="{00000000-0005-0000-0000-0000897D0000}"/>
    <cellStyle name="Связанная ячейка 2 7" xfId="32136" xr:uid="{00000000-0005-0000-0000-00008A7D0000}"/>
    <cellStyle name="Связанная ячейка 2 8" xfId="32137" xr:uid="{00000000-0005-0000-0000-00008B7D0000}"/>
    <cellStyle name="Связанная ячейка 2 9" xfId="32138" xr:uid="{00000000-0005-0000-0000-00008C7D0000}"/>
    <cellStyle name="Связанная ячейка 2_2012" xfId="32139" xr:uid="{00000000-0005-0000-0000-00008D7D0000}"/>
    <cellStyle name="Связанная ячейка 3" xfId="32140" xr:uid="{00000000-0005-0000-0000-00008E7D0000}"/>
    <cellStyle name="Связанная ячейка 3 2" xfId="32141" xr:uid="{00000000-0005-0000-0000-00008F7D0000}"/>
    <cellStyle name="Связанная ячейка 3 3" xfId="32142" xr:uid="{00000000-0005-0000-0000-0000907D0000}"/>
    <cellStyle name="Связанная ячейка 4" xfId="32143" xr:uid="{00000000-0005-0000-0000-0000917D0000}"/>
    <cellStyle name="Связанная ячейка 5" xfId="32144" xr:uid="{00000000-0005-0000-0000-0000927D0000}"/>
    <cellStyle name="Связанная ячейка 6" xfId="32145" xr:uid="{00000000-0005-0000-0000-0000937D0000}"/>
    <cellStyle name="Связанная ячейка 7" xfId="32146" xr:uid="{00000000-0005-0000-0000-0000947D0000}"/>
    <cellStyle name="Связанная ячейка 8" xfId="32147" xr:uid="{00000000-0005-0000-0000-0000957D0000}"/>
    <cellStyle name="Связанная ячейка 9" xfId="32148" xr:uid="{00000000-0005-0000-0000-0000967D0000}"/>
    <cellStyle name="Стиль 1" xfId="2" xr:uid="{00000000-0005-0000-0000-0000977D0000}"/>
    <cellStyle name="Стиль 1 10" xfId="32149" xr:uid="{00000000-0005-0000-0000-0000987D0000}"/>
    <cellStyle name="Стиль 1 2" xfId="79" xr:uid="{00000000-0005-0000-0000-0000997D0000}"/>
    <cellStyle name="Стиль 1 2 2" xfId="116" xr:uid="{00000000-0005-0000-0000-00009A7D0000}"/>
    <cellStyle name="Стиль 1 2 2 2" xfId="32150" xr:uid="{00000000-0005-0000-0000-00009B7D0000}"/>
    <cellStyle name="Стиль 1 2 2 3" xfId="32151" xr:uid="{00000000-0005-0000-0000-00009C7D0000}"/>
    <cellStyle name="Стиль 1 2 2_724" xfId="32152" xr:uid="{00000000-0005-0000-0000-00009D7D0000}"/>
    <cellStyle name="Стиль 1 2 3" xfId="32153" xr:uid="{00000000-0005-0000-0000-00009E7D0000}"/>
    <cellStyle name="Стиль 1 2 4" xfId="32154" xr:uid="{00000000-0005-0000-0000-00009F7D0000}"/>
    <cellStyle name="Стиль 1 2_724" xfId="32155" xr:uid="{00000000-0005-0000-0000-0000A07D0000}"/>
    <cellStyle name="Стиль 1 3" xfId="84" xr:uid="{00000000-0005-0000-0000-0000A17D0000}"/>
    <cellStyle name="Стиль 1 4" xfId="10" xr:uid="{00000000-0005-0000-0000-0000A27D0000}"/>
    <cellStyle name="Стиль 1 4 2" xfId="32156" xr:uid="{00000000-0005-0000-0000-0000A37D0000}"/>
    <cellStyle name="Стиль 1 4 2 2" xfId="32157" xr:uid="{00000000-0005-0000-0000-0000A47D0000}"/>
    <cellStyle name="Стиль 1 4 2_724" xfId="32158" xr:uid="{00000000-0005-0000-0000-0000A57D0000}"/>
    <cellStyle name="Стиль 1 4 3" xfId="32159" xr:uid="{00000000-0005-0000-0000-0000A67D0000}"/>
    <cellStyle name="Стиль 1 4 4" xfId="32160" xr:uid="{00000000-0005-0000-0000-0000A77D0000}"/>
    <cellStyle name="Стиль 1 4_724" xfId="32161" xr:uid="{00000000-0005-0000-0000-0000A87D0000}"/>
    <cellStyle name="Стиль 1 5" xfId="78" xr:uid="{00000000-0005-0000-0000-0000A97D0000}"/>
    <cellStyle name="Стиль 1 5 2" xfId="32162" xr:uid="{00000000-0005-0000-0000-0000AA7D0000}"/>
    <cellStyle name="Стиль 1 6" xfId="32163" xr:uid="{00000000-0005-0000-0000-0000AB7D0000}"/>
    <cellStyle name="Стиль 1 7" xfId="32164" xr:uid="{00000000-0005-0000-0000-0000AC7D0000}"/>
    <cellStyle name="Стиль 1 8" xfId="32165" xr:uid="{00000000-0005-0000-0000-0000AD7D0000}"/>
    <cellStyle name="Стиль 1 8 2" xfId="32166" xr:uid="{00000000-0005-0000-0000-0000AE7D0000}"/>
    <cellStyle name="Стиль 1 9" xfId="32167" xr:uid="{00000000-0005-0000-0000-0000AF7D0000}"/>
    <cellStyle name="Стиль 1_1001 " xfId="32168" xr:uid="{00000000-0005-0000-0000-0000B07D0000}"/>
    <cellStyle name="Текст предупреждения 10" xfId="32169" xr:uid="{00000000-0005-0000-0000-0000B17D0000}"/>
    <cellStyle name="Текст предупреждения 2" xfId="80" xr:uid="{00000000-0005-0000-0000-0000B27D0000}"/>
    <cellStyle name="Текст предупреждения 2 2" xfId="32170" xr:uid="{00000000-0005-0000-0000-0000B37D0000}"/>
    <cellStyle name="Текст предупреждения 2 2 2" xfId="32171" xr:uid="{00000000-0005-0000-0000-0000B47D0000}"/>
    <cellStyle name="Текст предупреждения 2 2 2 2" xfId="32172" xr:uid="{00000000-0005-0000-0000-0000B57D0000}"/>
    <cellStyle name="Текст предупреждения 2 2 3" xfId="32173" xr:uid="{00000000-0005-0000-0000-0000B67D0000}"/>
    <cellStyle name="Текст предупреждения 2 2 4" xfId="32174" xr:uid="{00000000-0005-0000-0000-0000B77D0000}"/>
    <cellStyle name="Текст предупреждения 2 2_замерная" xfId="32175" xr:uid="{00000000-0005-0000-0000-0000B87D0000}"/>
    <cellStyle name="Текст предупреждения 2 3" xfId="32176" xr:uid="{00000000-0005-0000-0000-0000B97D0000}"/>
    <cellStyle name="Текст предупреждения 2 3 2" xfId="32177" xr:uid="{00000000-0005-0000-0000-0000BA7D0000}"/>
    <cellStyle name="Текст предупреждения 2 3 2 2" xfId="32178" xr:uid="{00000000-0005-0000-0000-0000BB7D0000}"/>
    <cellStyle name="Текст предупреждения 2 4" xfId="32179" xr:uid="{00000000-0005-0000-0000-0000BC7D0000}"/>
    <cellStyle name="Текст предупреждения 2 4 2" xfId="32180" xr:uid="{00000000-0005-0000-0000-0000BD7D0000}"/>
    <cellStyle name="Текст предупреждения 2 5" xfId="32181" xr:uid="{00000000-0005-0000-0000-0000BE7D0000}"/>
    <cellStyle name="Текст предупреждения 2 6" xfId="32182" xr:uid="{00000000-0005-0000-0000-0000BF7D0000}"/>
    <cellStyle name="Текст предупреждения 2 6 2" xfId="32183" xr:uid="{00000000-0005-0000-0000-0000C07D0000}"/>
    <cellStyle name="Текст предупреждения 2 7" xfId="32184" xr:uid="{00000000-0005-0000-0000-0000C17D0000}"/>
    <cellStyle name="Текст предупреждения 2 8" xfId="32185" xr:uid="{00000000-0005-0000-0000-0000C27D0000}"/>
    <cellStyle name="Текст предупреждения 2 9" xfId="32186" xr:uid="{00000000-0005-0000-0000-0000C37D0000}"/>
    <cellStyle name="Текст предупреждения 2_2012" xfId="32187" xr:uid="{00000000-0005-0000-0000-0000C47D0000}"/>
    <cellStyle name="Текст предупреждения 3" xfId="32188" xr:uid="{00000000-0005-0000-0000-0000C57D0000}"/>
    <cellStyle name="Текст предупреждения 3 2" xfId="32189" xr:uid="{00000000-0005-0000-0000-0000C67D0000}"/>
    <cellStyle name="Текст предупреждения 3 3" xfId="32190" xr:uid="{00000000-0005-0000-0000-0000C77D0000}"/>
    <cellStyle name="Текст предупреждения 3 4" xfId="32191" xr:uid="{00000000-0005-0000-0000-0000C87D0000}"/>
    <cellStyle name="Текст предупреждения 4" xfId="32192" xr:uid="{00000000-0005-0000-0000-0000C97D0000}"/>
    <cellStyle name="Текст предупреждения 5" xfId="32193" xr:uid="{00000000-0005-0000-0000-0000CA7D0000}"/>
    <cellStyle name="Текст предупреждения 6" xfId="32194" xr:uid="{00000000-0005-0000-0000-0000CB7D0000}"/>
    <cellStyle name="Текст предупреждения 7" xfId="32195" xr:uid="{00000000-0005-0000-0000-0000CC7D0000}"/>
    <cellStyle name="Текст предупреждения 8" xfId="32196" xr:uid="{00000000-0005-0000-0000-0000CD7D0000}"/>
    <cellStyle name="Текст предупреждения 9" xfId="32197" xr:uid="{00000000-0005-0000-0000-0000CE7D0000}"/>
    <cellStyle name="Тысячи [0]_laroux" xfId="32198" xr:uid="{00000000-0005-0000-0000-0000CF7D0000}"/>
    <cellStyle name="Тысячи [а]" xfId="32199" xr:uid="{00000000-0005-0000-0000-0000D07D0000}"/>
    <cellStyle name="Тысячи_laroux" xfId="32200" xr:uid="{00000000-0005-0000-0000-0000D17D0000}"/>
    <cellStyle name="Финансовый 10" xfId="32201" xr:uid="{00000000-0005-0000-0000-0000D27D0000}"/>
    <cellStyle name="Финансовый 10 2" xfId="32202" xr:uid="{00000000-0005-0000-0000-0000D37D0000}"/>
    <cellStyle name="Финансовый 11" xfId="32203" xr:uid="{00000000-0005-0000-0000-0000D47D0000}"/>
    <cellStyle name="Финансовый 11 2" xfId="32204" xr:uid="{00000000-0005-0000-0000-0000D57D0000}"/>
    <cellStyle name="Финансовый 11 3" xfId="32205" xr:uid="{00000000-0005-0000-0000-0000D67D0000}"/>
    <cellStyle name="Финансовый 12" xfId="32206" xr:uid="{00000000-0005-0000-0000-0000D77D0000}"/>
    <cellStyle name="Финансовый 12 2" xfId="32207" xr:uid="{00000000-0005-0000-0000-0000D87D0000}"/>
    <cellStyle name="Финансовый 12 3" xfId="32208" xr:uid="{00000000-0005-0000-0000-0000D97D0000}"/>
    <cellStyle name="Финансовый 13" xfId="32209" xr:uid="{00000000-0005-0000-0000-0000DA7D0000}"/>
    <cellStyle name="Финансовый 13 2" xfId="32210" xr:uid="{00000000-0005-0000-0000-0000DB7D0000}"/>
    <cellStyle name="Финансовый 14" xfId="32211" xr:uid="{00000000-0005-0000-0000-0000DC7D0000}"/>
    <cellStyle name="Финансовый 14 2" xfId="32212" xr:uid="{00000000-0005-0000-0000-0000DD7D0000}"/>
    <cellStyle name="Финансовый 15" xfId="32213" xr:uid="{00000000-0005-0000-0000-0000DE7D0000}"/>
    <cellStyle name="Финансовый 16" xfId="32214" xr:uid="{00000000-0005-0000-0000-0000DF7D0000}"/>
    <cellStyle name="Финансовый 17" xfId="32215" xr:uid="{00000000-0005-0000-0000-0000E07D0000}"/>
    <cellStyle name="Финансовый 18" xfId="32216" xr:uid="{00000000-0005-0000-0000-0000E17D0000}"/>
    <cellStyle name="Финансовый 19" xfId="32217" xr:uid="{00000000-0005-0000-0000-0000E27D0000}"/>
    <cellStyle name="Финансовый 2" xfId="82" xr:uid="{00000000-0005-0000-0000-0000E37D0000}"/>
    <cellStyle name="Финансовый 2 2" xfId="104" xr:uid="{00000000-0005-0000-0000-0000E47D0000}"/>
    <cellStyle name="Финансовый 2 2 2" xfId="117" xr:uid="{00000000-0005-0000-0000-0000E57D0000}"/>
    <cellStyle name="Финансовый 2 2 2 2" xfId="32218" xr:uid="{00000000-0005-0000-0000-0000E67D0000}"/>
    <cellStyle name="Финансовый 2 3" xfId="13" xr:uid="{00000000-0005-0000-0000-0000E77D0000}"/>
    <cellStyle name="Финансовый 2 3 2" xfId="32219" xr:uid="{00000000-0005-0000-0000-0000E87D0000}"/>
    <cellStyle name="Финансовый 2_сводка" xfId="32220" xr:uid="{00000000-0005-0000-0000-0000E97D0000}"/>
    <cellStyle name="Финансовый 20" xfId="32221" xr:uid="{00000000-0005-0000-0000-0000EA7D0000}"/>
    <cellStyle name="Финансовый 21" xfId="32222" xr:uid="{00000000-0005-0000-0000-0000EB7D0000}"/>
    <cellStyle name="Финансовый 22" xfId="32223" xr:uid="{00000000-0005-0000-0000-0000EC7D0000}"/>
    <cellStyle name="Финансовый 23" xfId="32224" xr:uid="{00000000-0005-0000-0000-0000ED7D0000}"/>
    <cellStyle name="Финансовый 23 2" xfId="32225" xr:uid="{00000000-0005-0000-0000-0000EE7D0000}"/>
    <cellStyle name="Финансовый 24" xfId="32226" xr:uid="{00000000-0005-0000-0000-0000EF7D0000}"/>
    <cellStyle name="Финансовый 24 2" xfId="32227" xr:uid="{00000000-0005-0000-0000-0000F07D0000}"/>
    <cellStyle name="Финансовый 25" xfId="32228" xr:uid="{00000000-0005-0000-0000-0000F17D0000}"/>
    <cellStyle name="Финансовый 25 2" xfId="32229" xr:uid="{00000000-0005-0000-0000-0000F27D0000}"/>
    <cellStyle name="Финансовый 26" xfId="32230" xr:uid="{00000000-0005-0000-0000-0000F37D0000}"/>
    <cellStyle name="Финансовый 3" xfId="105" xr:uid="{00000000-0005-0000-0000-0000F47D0000}"/>
    <cellStyle name="Финансовый 3 2" xfId="32231" xr:uid="{00000000-0005-0000-0000-0000F57D0000}"/>
    <cellStyle name="Финансовый 3 2 2" xfId="32232" xr:uid="{00000000-0005-0000-0000-0000F67D0000}"/>
    <cellStyle name="Финансовый 3 3" xfId="32233" xr:uid="{00000000-0005-0000-0000-0000F77D0000}"/>
    <cellStyle name="Финансовый 3 4" xfId="32234" xr:uid="{00000000-0005-0000-0000-0000F87D0000}"/>
    <cellStyle name="Финансовый 4" xfId="32235" xr:uid="{00000000-0005-0000-0000-0000F97D0000}"/>
    <cellStyle name="Финансовый 4 2" xfId="32236" xr:uid="{00000000-0005-0000-0000-0000FA7D0000}"/>
    <cellStyle name="Финансовый 4 2 2" xfId="32237" xr:uid="{00000000-0005-0000-0000-0000FB7D0000}"/>
    <cellStyle name="Финансовый 4 3" xfId="32238" xr:uid="{00000000-0005-0000-0000-0000FC7D0000}"/>
    <cellStyle name="Финансовый 4_1011" xfId="32239" xr:uid="{00000000-0005-0000-0000-0000FD7D0000}"/>
    <cellStyle name="Финансовый 5" xfId="32240" xr:uid="{00000000-0005-0000-0000-0000FE7D0000}"/>
    <cellStyle name="Финансовый 5 2" xfId="32241" xr:uid="{00000000-0005-0000-0000-0000FF7D0000}"/>
    <cellStyle name="Финансовый 5_1011" xfId="32242" xr:uid="{00000000-0005-0000-0000-0000007E0000}"/>
    <cellStyle name="Финансовый 6" xfId="32243" xr:uid="{00000000-0005-0000-0000-0000017E0000}"/>
    <cellStyle name="Финансовый 6 2" xfId="32244" xr:uid="{00000000-0005-0000-0000-0000027E0000}"/>
    <cellStyle name="Финансовый 6 3" xfId="32245" xr:uid="{00000000-0005-0000-0000-0000037E0000}"/>
    <cellStyle name="Финансовый 6_1011" xfId="32246" xr:uid="{00000000-0005-0000-0000-0000047E0000}"/>
    <cellStyle name="Финансовый 7" xfId="32247" xr:uid="{00000000-0005-0000-0000-0000057E0000}"/>
    <cellStyle name="Финансовый 7 2" xfId="32248" xr:uid="{00000000-0005-0000-0000-0000067E0000}"/>
    <cellStyle name="Финансовый 7 3" xfId="32249" xr:uid="{00000000-0005-0000-0000-0000077E0000}"/>
    <cellStyle name="Финансовый 8" xfId="32250" xr:uid="{00000000-0005-0000-0000-0000087E0000}"/>
    <cellStyle name="Финансовый 8 2" xfId="32251" xr:uid="{00000000-0005-0000-0000-0000097E0000}"/>
    <cellStyle name="Финансовый 9" xfId="32252" xr:uid="{00000000-0005-0000-0000-00000A7E0000}"/>
    <cellStyle name="Финансовый 9 2" xfId="32253" xr:uid="{00000000-0005-0000-0000-00000B7E0000}"/>
    <cellStyle name="Хороший 10" xfId="32254" xr:uid="{00000000-0005-0000-0000-00000C7E0000}"/>
    <cellStyle name="Хороший 2" xfId="81" xr:uid="{00000000-0005-0000-0000-00000D7E0000}"/>
    <cellStyle name="Хороший 2 2" xfId="32255" xr:uid="{00000000-0005-0000-0000-00000E7E0000}"/>
    <cellStyle name="Хороший 2 2 2" xfId="32256" xr:uid="{00000000-0005-0000-0000-00000F7E0000}"/>
    <cellStyle name="Хороший 2 2 2 2" xfId="32257" xr:uid="{00000000-0005-0000-0000-0000107E0000}"/>
    <cellStyle name="Хороший 2 2 3" xfId="32258" xr:uid="{00000000-0005-0000-0000-0000117E0000}"/>
    <cellStyle name="Хороший 2 2 4" xfId="32259" xr:uid="{00000000-0005-0000-0000-0000127E0000}"/>
    <cellStyle name="Хороший 2 2_замерная" xfId="32260" xr:uid="{00000000-0005-0000-0000-0000137E0000}"/>
    <cellStyle name="Хороший 2 3" xfId="32261" xr:uid="{00000000-0005-0000-0000-0000147E0000}"/>
    <cellStyle name="Хороший 2 3 2" xfId="32262" xr:uid="{00000000-0005-0000-0000-0000157E0000}"/>
    <cellStyle name="Хороший 2 3 2 2" xfId="32263" xr:uid="{00000000-0005-0000-0000-0000167E0000}"/>
    <cellStyle name="Хороший 2 4" xfId="32264" xr:uid="{00000000-0005-0000-0000-0000177E0000}"/>
    <cellStyle name="Хороший 2 4 2" xfId="32265" xr:uid="{00000000-0005-0000-0000-0000187E0000}"/>
    <cellStyle name="Хороший 2 5" xfId="32266" xr:uid="{00000000-0005-0000-0000-0000197E0000}"/>
    <cellStyle name="Хороший 2 6" xfId="32267" xr:uid="{00000000-0005-0000-0000-00001A7E0000}"/>
    <cellStyle name="Хороший 2 6 2" xfId="32268" xr:uid="{00000000-0005-0000-0000-00001B7E0000}"/>
    <cellStyle name="Хороший 2 7" xfId="32269" xr:uid="{00000000-0005-0000-0000-00001C7E0000}"/>
    <cellStyle name="Хороший 2 8" xfId="32270" xr:uid="{00000000-0005-0000-0000-00001D7E0000}"/>
    <cellStyle name="Хороший 2 9" xfId="32271" xr:uid="{00000000-0005-0000-0000-00001E7E0000}"/>
    <cellStyle name="Хороший 2_2012" xfId="32272" xr:uid="{00000000-0005-0000-0000-00001F7E0000}"/>
    <cellStyle name="Хороший 3" xfId="32273" xr:uid="{00000000-0005-0000-0000-0000207E0000}"/>
    <cellStyle name="Хороший 3 2" xfId="32274" xr:uid="{00000000-0005-0000-0000-0000217E0000}"/>
    <cellStyle name="Хороший 3 3" xfId="32275" xr:uid="{00000000-0005-0000-0000-0000227E0000}"/>
    <cellStyle name="Хороший 3 4" xfId="32276" xr:uid="{00000000-0005-0000-0000-0000237E0000}"/>
    <cellStyle name="Хороший 3 4 2" xfId="32277" xr:uid="{00000000-0005-0000-0000-0000247E0000}"/>
    <cellStyle name="Хороший 3 5" xfId="32278" xr:uid="{00000000-0005-0000-0000-0000257E0000}"/>
    <cellStyle name="Хороший 3_Р-52" xfId="32279" xr:uid="{00000000-0005-0000-0000-0000267E0000}"/>
    <cellStyle name="Хороший 4" xfId="32280" xr:uid="{00000000-0005-0000-0000-0000277E0000}"/>
    <cellStyle name="Хороший 4 2" xfId="32281" xr:uid="{00000000-0005-0000-0000-0000287E0000}"/>
    <cellStyle name="Хороший 4 2 2" xfId="32282" xr:uid="{00000000-0005-0000-0000-0000297E0000}"/>
    <cellStyle name="Хороший 5" xfId="32283" xr:uid="{00000000-0005-0000-0000-00002A7E0000}"/>
    <cellStyle name="Хороший 5 2" xfId="32284" xr:uid="{00000000-0005-0000-0000-00002B7E0000}"/>
    <cellStyle name="Хороший 5 2 2" xfId="32285" xr:uid="{00000000-0005-0000-0000-00002C7E0000}"/>
    <cellStyle name="Хороший 6" xfId="32286" xr:uid="{00000000-0005-0000-0000-00002D7E0000}"/>
    <cellStyle name="Хороший 6 2" xfId="32287" xr:uid="{00000000-0005-0000-0000-00002E7E0000}"/>
    <cellStyle name="Хороший 7" xfId="32288" xr:uid="{00000000-0005-0000-0000-00002F7E0000}"/>
    <cellStyle name="Хороший 7 2" xfId="32289" xr:uid="{00000000-0005-0000-0000-0000307E0000}"/>
    <cellStyle name="Хороший 8" xfId="32290" xr:uid="{00000000-0005-0000-0000-0000317E0000}"/>
    <cellStyle name="Хороший 8 2" xfId="32291" xr:uid="{00000000-0005-0000-0000-0000327E0000}"/>
    <cellStyle name="Хороший 9" xfId="32292" xr:uid="{00000000-0005-0000-0000-0000337E0000}"/>
  </cellStyles>
  <dxfs count="6">
    <dxf>
      <fill>
        <patternFill>
          <bgColor indexed="10"/>
        </patternFill>
      </fill>
    </dxf>
    <dxf>
      <fill>
        <patternFill>
          <bgColor indexed="47"/>
        </patternFill>
      </fill>
    </dxf>
    <dxf>
      <fill>
        <patternFill>
          <bgColor indexed="47"/>
        </patternFill>
      </fill>
    </dxf>
    <dxf>
      <fill>
        <patternFill>
          <bgColor rgb="FFFF0000"/>
        </patternFill>
      </fill>
    </dxf>
    <dxf>
      <fill>
        <patternFill>
          <bgColor theme="9" tint="0.79998168889431442"/>
        </patternFill>
      </fill>
    </dxf>
    <dxf>
      <fill>
        <patternFill>
          <bgColor theme="9"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41;&#1083;&#1086;&#1082;%20&#1059;&#1043;&#1040;%20&#1080;%20&#1059;&#1057;&#1040;/5-&#1040;&#1053;&#1040;&#1051;&#1048;&#1047;%20&#1040;&#1042;&#1040;&#1056;&#1048;&#1049;&#1053;&#1054;&#1057;&#1058;&#1048;/2015%201%20&#1082;&#1074;&#1072;&#1088;&#1090;&#1072;&#1083;/5_&#1054;&#1088;&#1077;&#1085;&#1073;&#1091;&#1088;&#1075;&#1085;&#1077;&#1092;&#1090;&#1100;/&#1057;&#1074;&#1086;&#1076;&#1082;&#1072;%20&#1085;&#1072;&#1088;&#1091;&#1096;&#1077;&#1085;&#1080;&#1103;%20&#1101;&#1083;&#1077;&#1082;&#1090;&#1088;&#1086;&#1089;&#1085;&#1072;&#1073;&#1078;&#1077;&#1085;&#1080;&#1103;%20&#1079;&#1072;%201&#1082;&#1074;.%202015&#107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40;&#1053;&#1040;&#1051;&#1048;&#1047;%20&#1040;&#1042;&#1040;&#1056;&#1048;&#1049;&#1053;&#1054;&#1057;&#1058;&#1048;/&#1040;&#1053;&#1040;&#1051;&#1048;&#1047;%202014%202%20&#1082;&#1074;/&#1054;&#1088;&#1077;&#1085;&#1073;&#1091;&#1088;&#1075;&#1085;&#1077;&#1092;&#1090;&#1100;/4%20&#1054;&#1090;&#1095;&#1077;&#1090;&#1072;%20&#1086;%20&#1085;&#1072;&#1088;&#1091;&#1096;&#1077;&#1085;&#1080;&#1103;&#1093;%20&#1101;&#1083;&#1077;&#1082;&#1090;&#1088;&#1086;&#1089;&#1085;&#1072;&#1073;&#1078;&#1077;&#1085;&#1080;&#1103;%20&#1079;&#1072;%202&#1082;&#1074;%202014%20(10.07.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vbereberdin/AppData/Local/Microsoft/Windows/Temporary%20Internet%20Files/Content.Outlook/07F2M1X3/&#1057;&#1074;&#1086;&#1076;&#1082;&#1072;%20&#1085;&#1072;&#1088;&#1091;&#1096;&#1077;&#1085;&#1080;&#1081;%20&#1101;&#1083;&#1077;&#1082;&#1090;&#1088;&#1086;&#1089;&#1085;&#1072;&#1073;&#1078;&#1077;&#1085;&#1080;&#1103;%20&#1087;&#1086;%20&#1055;&#1040;&#1054;%20&#1054;&#1088;&#1077;&#1085;&#1073;&#1091;&#1088;&#1075;&#1085;&#1077;&#1092;&#1090;&#1100;%20&#1079;&#1072;%209%20&#1084;&#1077;&#1089;&#1103;&#1094;&#1077;&#1074;%202015&#107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Аварийные отключения"/>
    </sheetNames>
    <sheetDataSet>
      <sheetData sheetId="0">
        <row r="3">
          <cell r="C3" t="str">
            <v>Оренбургнефть</v>
          </cell>
          <cell r="K3" t="str">
            <v>АПВУ</v>
          </cell>
          <cell r="L3" t="str">
            <v>Внешние сети</v>
          </cell>
          <cell r="M3" t="str">
            <v>110/10кВ "Абдулино-тяговая" (КбшЖД)</v>
          </cell>
          <cell r="N3">
            <v>0.4</v>
          </cell>
          <cell r="O3" t="str">
            <v>ПС</v>
          </cell>
          <cell r="AE3" t="str">
            <v>ПУ1</v>
          </cell>
        </row>
        <row r="4">
          <cell r="C4" t="str">
            <v xml:space="preserve">МЭС Урала </v>
          </cell>
          <cell r="K4" t="str">
            <v>АПВН, РПВУ</v>
          </cell>
          <cell r="L4" t="str">
            <v>Собств. сети без внешн. возд.</v>
          </cell>
          <cell r="M4" t="str">
            <v>110/10кВ "Заглядино-тяга" (КбшЖД)</v>
          </cell>
          <cell r="N4" t="str">
            <v>6(10)</v>
          </cell>
          <cell r="O4" t="str">
            <v>КТП</v>
          </cell>
          <cell r="AE4" t="str">
            <v>ПУ2</v>
          </cell>
        </row>
        <row r="5">
          <cell r="C5" t="str">
            <v>МРСК ЦЭС</v>
          </cell>
          <cell r="K5" t="str">
            <v>АПВН, РПВН</v>
          </cell>
          <cell r="L5" t="str">
            <v>Атм., прир. и техн.</v>
          </cell>
          <cell r="M5" t="str">
            <v>110/10кВ "Полевая" (СЭС)</v>
          </cell>
          <cell r="N5">
            <v>20</v>
          </cell>
          <cell r="O5" t="str">
            <v>РП</v>
          </cell>
          <cell r="AE5" t="str">
            <v>ПУ3</v>
          </cell>
        </row>
        <row r="6">
          <cell r="C6" t="str">
            <v>МРСК ЗЭС</v>
          </cell>
          <cell r="K6" t="str">
            <v>РПВУ (АПВ-нет)</v>
          </cell>
          <cell r="L6" t="str">
            <v>Технология</v>
          </cell>
          <cell r="M6" t="str">
            <v>110/10кВ "Сарай-Гир-тяга" (КбшЖД)</v>
          </cell>
          <cell r="N6">
            <v>35</v>
          </cell>
          <cell r="O6" t="str">
            <v>ВЛ</v>
          </cell>
          <cell r="AE6" t="str">
            <v>ПУ4</v>
          </cell>
        </row>
        <row r="7">
          <cell r="C7" t="str">
            <v>МРСК СЭС</v>
          </cell>
          <cell r="K7" t="str">
            <v>РПВН (АПВ-нет)</v>
          </cell>
          <cell r="L7" t="str">
            <v>Компания "Энергия"</v>
          </cell>
          <cell r="M7" t="str">
            <v>110/10кВ "Тирис-тяга" (КбшЖД)</v>
          </cell>
          <cell r="N7">
            <v>110</v>
          </cell>
          <cell r="O7" t="str">
            <v>КЛ</v>
          </cell>
          <cell r="AE7" t="str">
            <v>ПУ5</v>
          </cell>
        </row>
        <row r="8">
          <cell r="L8" t="str">
            <v>Сторонние</v>
          </cell>
          <cell r="M8" t="str">
            <v>110/35/10/6кВ "Ленинская"</v>
          </cell>
          <cell r="N8">
            <v>220</v>
          </cell>
          <cell r="O8" t="str">
            <v>ГТЭС</v>
          </cell>
          <cell r="AE8" t="str">
            <v>ПУ6</v>
          </cell>
        </row>
        <row r="9">
          <cell r="C9" t="str">
            <v xml:space="preserve">МЭС Волги </v>
          </cell>
          <cell r="M9" t="str">
            <v>110/35/10кВ "Александровская" (ЗЭС)</v>
          </cell>
          <cell r="N9">
            <v>500</v>
          </cell>
          <cell r="O9" t="str">
            <v>ГПЭС</v>
          </cell>
          <cell r="AE9" t="str">
            <v>ПУ7</v>
          </cell>
        </row>
        <row r="10">
          <cell r="C10" t="str">
            <v>МРСК ВЭС</v>
          </cell>
          <cell r="M10" t="str">
            <v>110/35/10кВ "Алексеевская" (ВЭС)</v>
          </cell>
          <cell r="O10" t="str">
            <v>ТЭЦ</v>
          </cell>
          <cell r="AE10" t="str">
            <v>ПУ8</v>
          </cell>
        </row>
        <row r="11">
          <cell r="C11" t="str">
            <v>МРСК ЧЭС</v>
          </cell>
          <cell r="M11" t="str">
            <v>110/35/10кВ "Асекеево-тяга" (КбшЖД)</v>
          </cell>
          <cell r="O11" t="str">
            <v>ДЭС</v>
          </cell>
          <cell r="AE11" t="str">
            <v>ПУ9</v>
          </cell>
        </row>
        <row r="12">
          <cell r="C12" t="str">
            <v>КбшЖД</v>
          </cell>
          <cell r="M12" t="str">
            <v>110/35/10кВ "Емонтаево" (СЭС)</v>
          </cell>
          <cell r="O12" t="str">
            <v>ПО</v>
          </cell>
        </row>
        <row r="13">
          <cell r="C13" t="str">
            <v>БашЭнерго</v>
          </cell>
          <cell r="M13" t="str">
            <v>110/35/10кВ "Каликино" (ЦЭС)</v>
          </cell>
        </row>
        <row r="14">
          <cell r="M14" t="str">
            <v>110/35/10кВ "Курманаевская" (ЗЭС)</v>
          </cell>
        </row>
        <row r="15">
          <cell r="M15" t="str">
            <v>110/35/10кВ "Мансуровская" (ЗЭС)</v>
          </cell>
        </row>
        <row r="16">
          <cell r="M16" t="str">
            <v>110/35/10кВ "Ново-Сергиевская" (ЗЭС)</v>
          </cell>
        </row>
        <row r="17">
          <cell r="M17" t="str">
            <v>110/35/10кВ "Ново-Тепловская" (ЗЭС)</v>
          </cell>
        </row>
        <row r="18">
          <cell r="M18" t="str">
            <v>110/35/10кВ "НПС" (СЭС)</v>
          </cell>
        </row>
        <row r="19">
          <cell r="M19" t="str">
            <v>110/35/10кВ "Первомайская" (ЗЭС)</v>
          </cell>
        </row>
        <row r="20">
          <cell r="M20" t="str">
            <v>110/35/10кВ "Переволоцкая" (ЦЭС)</v>
          </cell>
        </row>
        <row r="21">
          <cell r="M21" t="str">
            <v>110/35/10кВ "Платовская" (ЗЭС)</v>
          </cell>
        </row>
        <row r="22">
          <cell r="M22" t="str">
            <v>110/35/10кВ "Погроминская" (ЗЭС)</v>
          </cell>
        </row>
        <row r="23">
          <cell r="M23" t="str">
            <v>110/35/10кВ "Пономаревка" (СЭС)</v>
          </cell>
        </row>
        <row r="24">
          <cell r="M24" t="str">
            <v>110/35/10кВ "Сакмарская" (ЦЭС)</v>
          </cell>
        </row>
        <row r="25">
          <cell r="M25" t="str">
            <v>110/35/10кВ "Твердиловская" (ЗЭС)</v>
          </cell>
        </row>
        <row r="26">
          <cell r="M26" t="str">
            <v>110/35/6кВ "7а микрорайон"</v>
          </cell>
        </row>
        <row r="27">
          <cell r="M27" t="str">
            <v>110/35/6кВ "Андреевская" (ЗЭС)</v>
          </cell>
        </row>
        <row r="28">
          <cell r="M28" t="str">
            <v>110/35/6кВ "Вахитовка"</v>
          </cell>
        </row>
        <row r="29">
          <cell r="M29" t="str">
            <v>110/35/6кВ "Гаршинская-1"</v>
          </cell>
        </row>
        <row r="30">
          <cell r="M30" t="str">
            <v>110/35/6кВ "Герасимовская"</v>
          </cell>
        </row>
        <row r="31">
          <cell r="M31" t="str">
            <v>110/35/6кВ "Нефтегорская-1" (ВЭС)</v>
          </cell>
        </row>
        <row r="32">
          <cell r="M32" t="str">
            <v>110/35/6кВ "Нефтегорская-2" (ВЭС)</v>
          </cell>
        </row>
        <row r="33">
          <cell r="M33" t="str">
            <v>110/35/6кВ "Никольская"</v>
          </cell>
        </row>
        <row r="34">
          <cell r="M34" t="str">
            <v>110/35/6кВ "Ново-Медведкинская"</v>
          </cell>
        </row>
        <row r="35">
          <cell r="M35" t="str">
            <v>110/35/6кВ "Промысловая"</v>
          </cell>
        </row>
        <row r="36">
          <cell r="M36" t="str">
            <v>110/35/6кВ "Родинская"</v>
          </cell>
        </row>
        <row r="37">
          <cell r="M37" t="str">
            <v>110/35/6кВ "Росташинская"</v>
          </cell>
        </row>
        <row r="38">
          <cell r="M38" t="str">
            <v>110/35/6кВ "Савельевская"</v>
          </cell>
        </row>
        <row r="39">
          <cell r="M39" t="str">
            <v>110/6кВ "Вахитовская" ММПС</v>
          </cell>
        </row>
        <row r="40">
          <cell r="M40" t="str">
            <v>110/6кВ "Гаршинская УПСВ"</v>
          </cell>
        </row>
        <row r="41">
          <cell r="M41" t="str">
            <v>110/6кВ "Гаршинская-2"</v>
          </cell>
        </row>
        <row r="42">
          <cell r="M42" t="str">
            <v>110/6кВ "Донецко-Сыртовская"</v>
          </cell>
        </row>
        <row r="43">
          <cell r="M43" t="str">
            <v>110/6кВ "Ново-Елшанская"</v>
          </cell>
        </row>
        <row r="44">
          <cell r="M44" t="str">
            <v>110/6кВ "Толкаевская"</v>
          </cell>
        </row>
        <row r="45">
          <cell r="M45" t="str">
            <v>110/6кВ "Широкодольская"</v>
          </cell>
        </row>
        <row r="46">
          <cell r="M46" t="str">
            <v>20/6кВ "Сырт-2"</v>
          </cell>
        </row>
        <row r="47">
          <cell r="M47" t="str">
            <v>220/110/35/10/6кВ "Бузулукская" (МЭС)</v>
          </cell>
        </row>
        <row r="48">
          <cell r="M48" t="str">
            <v>220/110/35/10кВ "Каргалинская" (МЭС)</v>
          </cell>
        </row>
        <row r="49">
          <cell r="M49" t="str">
            <v>220/110/35/10кВ "Михайловская" (МЭС)</v>
          </cell>
        </row>
        <row r="50">
          <cell r="M50" t="str">
            <v>220/110/35/10кВ "Сорочинская" (МЭС)</v>
          </cell>
        </row>
        <row r="51">
          <cell r="M51" t="str">
            <v>220/35/10кВ "Северная" (МЭС)</v>
          </cell>
        </row>
        <row r="52">
          <cell r="M52" t="str">
            <v xml:space="preserve">35/10кВ "Азаматово" РП-10кВ "Жедрино" (СЭС) </v>
          </cell>
        </row>
        <row r="53">
          <cell r="M53" t="str">
            <v>35/10кВ "Беседино" (СЭС)</v>
          </cell>
        </row>
        <row r="54">
          <cell r="M54" t="str">
            <v>35/10кВ "Большедорожная"</v>
          </cell>
        </row>
        <row r="55">
          <cell r="M55" t="str">
            <v>35/10кВ "Воздвиженская" (СЭС)</v>
          </cell>
        </row>
        <row r="56">
          <cell r="M56" t="str">
            <v>35/10кВ "Ефремо-Зыково" (СЭС)</v>
          </cell>
        </row>
        <row r="57">
          <cell r="M57" t="str">
            <v>35/10кВ "Жилинская" (ЗЭС)</v>
          </cell>
        </row>
        <row r="58">
          <cell r="M58" t="str">
            <v>35/10кВ "Загорская" (ЗАО Терминал)</v>
          </cell>
        </row>
        <row r="59">
          <cell r="M59" t="str">
            <v>35/10кВ "Кзыл-Мечеть" (ЗЭС)</v>
          </cell>
        </row>
        <row r="60">
          <cell r="M60" t="str">
            <v>35/10кВ "Кичкас" (ЦЭС)</v>
          </cell>
        </row>
        <row r="61">
          <cell r="M61" t="str">
            <v>35/10кВ "Ключевская" (ЦЭС)</v>
          </cell>
        </row>
        <row r="62">
          <cell r="M62" t="str">
            <v>35/10кВ "Лабазинская" (ЗЭС)</v>
          </cell>
        </row>
        <row r="63">
          <cell r="M63" t="str">
            <v>35/10кВ "Мало-Зайкинская" (ЗЭС)</v>
          </cell>
        </row>
        <row r="64">
          <cell r="M64" t="str">
            <v>35/10кВ "Матвеевка" (СЭС)</v>
          </cell>
        </row>
        <row r="65">
          <cell r="M65" t="str">
            <v>35/10кВ "Мирошкинская" (ЗЭС)</v>
          </cell>
        </row>
        <row r="66">
          <cell r="M66" t="str">
            <v>35/10кВ "Покровская" (ЦЭС)</v>
          </cell>
        </row>
        <row r="67">
          <cell r="M67" t="str">
            <v>35/10кВ "Промбаза"</v>
          </cell>
        </row>
        <row r="68">
          <cell r="M68" t="str">
            <v>35/10кВ "Рязановка" (СЭС)</v>
          </cell>
        </row>
        <row r="69">
          <cell r="M69" t="str">
            <v>35/10кВ "Свердлова" (ЗЭС)</v>
          </cell>
        </row>
        <row r="70">
          <cell r="M70" t="str">
            <v>35/10кВ "Совхозная" (СЭС)</v>
          </cell>
        </row>
        <row r="71">
          <cell r="M71" t="str">
            <v>35/10кВ "Сыртинская" (ЦЭС)</v>
          </cell>
        </row>
        <row r="72">
          <cell r="M72" t="str">
            <v xml:space="preserve">35/10кВ "Чкаловская" (СЭС) </v>
          </cell>
        </row>
        <row r="73">
          <cell r="M73" t="str">
            <v>35/10кВ "Яшкинская" (ЗЭС)</v>
          </cell>
        </row>
        <row r="74">
          <cell r="M74" t="str">
            <v>35/6кВ "№5 Яшкинская"</v>
          </cell>
        </row>
        <row r="75">
          <cell r="M75" t="str">
            <v>35/6кВ "Аксютино"</v>
          </cell>
        </row>
        <row r="76">
          <cell r="M76" t="str">
            <v>35/6кВ "Березовка"</v>
          </cell>
        </row>
        <row r="77">
          <cell r="M77" t="str">
            <v>35/6кВ "БКНС"</v>
          </cell>
        </row>
        <row r="78">
          <cell r="M78" t="str">
            <v>35/6кВ "Боголюбовская"</v>
          </cell>
        </row>
        <row r="79">
          <cell r="M79" t="str">
            <v>35/6кВ "Варшава-2"</v>
          </cell>
        </row>
        <row r="80">
          <cell r="M80" t="str">
            <v>35/6кВ "Варшава-3"</v>
          </cell>
        </row>
        <row r="81">
          <cell r="M81" t="str">
            <v>35/6кВ "Вахитовская"</v>
          </cell>
        </row>
        <row r="82">
          <cell r="M82" t="str">
            <v>35/6кВ "Восточная Покровка"</v>
          </cell>
        </row>
        <row r="83">
          <cell r="M83" t="str">
            <v>35/6кВ "Врезовка"</v>
          </cell>
        </row>
        <row r="84">
          <cell r="M84" t="str">
            <v>35/6кВ "Гаршинская"</v>
          </cell>
        </row>
        <row r="85">
          <cell r="M85" t="str">
            <v>35/6кВ "Городская" (СЭС)</v>
          </cell>
        </row>
        <row r="86">
          <cell r="M86" t="str">
            <v>35/6кВ "Графская"</v>
          </cell>
        </row>
        <row r="87">
          <cell r="M87" t="str">
            <v>35/6кВ "Грачевская"</v>
          </cell>
        </row>
        <row r="88">
          <cell r="M88" t="str">
            <v>35/6кВ "ГТЭС Загорская"</v>
          </cell>
        </row>
        <row r="89">
          <cell r="M89" t="str">
            <v>35/6кВ "Давыдовская"</v>
          </cell>
        </row>
        <row r="90">
          <cell r="M90" t="str">
            <v>35/6кВ "Долговская"</v>
          </cell>
        </row>
        <row r="91">
          <cell r="M91" t="str">
            <v>35/6кВ "Елатомка" (СЭС)</v>
          </cell>
        </row>
        <row r="92">
          <cell r="M92" t="str">
            <v>35/6кВ "Завьяловская"</v>
          </cell>
        </row>
        <row r="93">
          <cell r="M93" t="str">
            <v xml:space="preserve">35/6кВ "Заглядино" </v>
          </cell>
        </row>
        <row r="94">
          <cell r="M94" t="str">
            <v>35/6кВ "Зайкинская"</v>
          </cell>
        </row>
        <row r="95">
          <cell r="M95" t="str">
            <v>35/6кВ "Западно-Степановская"</v>
          </cell>
        </row>
        <row r="96">
          <cell r="M96" t="str">
            <v>35/6кВ "Ибряевка-1"</v>
          </cell>
        </row>
        <row r="97">
          <cell r="M97" t="str">
            <v>35/6кВ "Ибряевка-2"</v>
          </cell>
        </row>
        <row r="98">
          <cell r="M98" t="str">
            <v>35/6кВ "Ишуевская"</v>
          </cell>
        </row>
        <row r="99">
          <cell r="M99" t="str">
            <v>35/6кВ "КНС"</v>
          </cell>
        </row>
        <row r="100">
          <cell r="M100" t="str">
            <v>35/6кВ "КНС-1"</v>
          </cell>
        </row>
        <row r="101">
          <cell r="M101" t="str">
            <v>35/6кВ "КНС-2" (БугПЭС)</v>
          </cell>
        </row>
        <row r="102">
          <cell r="M102" t="str">
            <v>35/6кВ "КНС-2" (БузПЭС)</v>
          </cell>
        </row>
        <row r="103">
          <cell r="M103" t="str">
            <v>35/6кВ "КНС-3"</v>
          </cell>
        </row>
        <row r="104">
          <cell r="M104" t="str">
            <v>35/6кВ "КНС-6"</v>
          </cell>
        </row>
        <row r="105">
          <cell r="M105" t="str">
            <v>35/6кВ "Кодяковская"</v>
          </cell>
        </row>
        <row r="106">
          <cell r="M106" t="str">
            <v>35/6кВ "Конновская"</v>
          </cell>
        </row>
        <row r="107">
          <cell r="M107" t="str">
            <v>35/6кВ "Краснояровская"</v>
          </cell>
        </row>
        <row r="108">
          <cell r="M108" t="str">
            <v>35/6кВ "Курманаевская"</v>
          </cell>
        </row>
        <row r="109">
          <cell r="M109" t="str">
            <v>35/6кВ "Ленинградская"</v>
          </cell>
        </row>
        <row r="110">
          <cell r="M110" t="str">
            <v>35/6кВ "Львовская"</v>
          </cell>
        </row>
        <row r="111">
          <cell r="M111" t="str">
            <v>35/6кВ "Майский купол"</v>
          </cell>
        </row>
        <row r="112">
          <cell r="M112" t="str">
            <v>35/6кВ "Моргуновская"</v>
          </cell>
        </row>
        <row r="113">
          <cell r="M113" t="str">
            <v>35/6кВ "Ново-Кудринская"</v>
          </cell>
        </row>
        <row r="114">
          <cell r="M114" t="str">
            <v>35/6кВ "Ново-Львовская"</v>
          </cell>
        </row>
        <row r="115">
          <cell r="M115" t="str">
            <v>35/6кВ "Ново-Медведкинская"</v>
          </cell>
        </row>
        <row r="116">
          <cell r="M116" t="str">
            <v>35/6кВ "НПС"</v>
          </cell>
        </row>
        <row r="117">
          <cell r="M117" t="str">
            <v>35/6кВ "Ольховская"</v>
          </cell>
        </row>
        <row r="118">
          <cell r="M118" t="str">
            <v>35/6кВ "Первомайская"</v>
          </cell>
        </row>
        <row r="119">
          <cell r="M119" t="str">
            <v>35/6кВ "Подгорная"</v>
          </cell>
        </row>
        <row r="120">
          <cell r="M120" t="str">
            <v>35/6кВ "Подольская"</v>
          </cell>
        </row>
        <row r="121">
          <cell r="M121" t="str">
            <v>35/6кВ "Промбаза"</v>
          </cell>
        </row>
        <row r="122">
          <cell r="M122" t="str">
            <v>35/6кВ "Промысловая" (ВЭС)</v>
          </cell>
        </row>
        <row r="123">
          <cell r="M123" t="str">
            <v>35/6кВ "Пронькинская"</v>
          </cell>
        </row>
        <row r="124">
          <cell r="M124" t="str">
            <v>35/6кВ "Проскуринская"</v>
          </cell>
        </row>
        <row r="125">
          <cell r="M125" t="str">
            <v>35/6кВ "Родниковская"</v>
          </cell>
        </row>
        <row r="126">
          <cell r="M126" t="str">
            <v>35/6кВ "Савельевский купол" (новая)</v>
          </cell>
        </row>
        <row r="127">
          <cell r="M127" t="str">
            <v>35/6кВ "Савельевский купол" (старая)</v>
          </cell>
        </row>
        <row r="128">
          <cell r="M128" t="str">
            <v>35/6кВ "Самодуровская"</v>
          </cell>
        </row>
        <row r="129">
          <cell r="M129" t="str">
            <v>35/6кВ "Северо-Максимовка" (Эн.Самара)</v>
          </cell>
        </row>
        <row r="130">
          <cell r="M130" t="str">
            <v>35/6кВ "Скворцовская"</v>
          </cell>
        </row>
        <row r="131">
          <cell r="M131" t="str">
            <v>35/6кВ "Субботинская" (Эн.Самара)</v>
          </cell>
        </row>
        <row r="132">
          <cell r="M132" t="str">
            <v>35/6кВ "Султангуловская"</v>
          </cell>
        </row>
        <row r="133">
          <cell r="M133" t="str">
            <v>35/6кВ "Тананыкская"</v>
          </cell>
        </row>
        <row r="134">
          <cell r="M134" t="str">
            <v>35/6кВ "Тарханы"</v>
          </cell>
        </row>
        <row r="135">
          <cell r="M135" t="str">
            <v>35/6кВ "Токская"</v>
          </cell>
        </row>
        <row r="136">
          <cell r="M136" t="str">
            <v>35/6кВ "Тоцкий водозабор"</v>
          </cell>
        </row>
        <row r="137">
          <cell r="M137" t="str">
            <v>35/6кВ "УПСВ Самодуровская "</v>
          </cell>
        </row>
        <row r="138">
          <cell r="M138" t="str">
            <v>35/6кВ "Школьная"</v>
          </cell>
        </row>
        <row r="139">
          <cell r="M139" t="str">
            <v xml:space="preserve">35/6кВ "Шулаевская" </v>
          </cell>
        </row>
        <row r="140">
          <cell r="M140" t="str">
            <v>35/6кВ "Юлия" (ВЭС)</v>
          </cell>
        </row>
        <row r="141">
          <cell r="M141" t="str">
            <v>6/20кВ "Сырт-1"</v>
          </cell>
        </row>
        <row r="142">
          <cell r="M142" t="str">
            <v>ГТЭС-1 "Вахитовская"</v>
          </cell>
        </row>
        <row r="143">
          <cell r="M143" t="str">
            <v>ГТЭС-1 "Родниковская"</v>
          </cell>
        </row>
        <row r="144">
          <cell r="M144" t="str">
            <v>ГТЭС-2 "Вахитовская"</v>
          </cell>
        </row>
        <row r="145">
          <cell r="M145" t="str">
            <v>ГТЭС-3 "Вахитовская"</v>
          </cell>
        </row>
        <row r="146">
          <cell r="M146" t="str">
            <v>ГТЭС-3 "Родниковская"</v>
          </cell>
        </row>
        <row r="147">
          <cell r="M147" t="str">
            <v>ГТЭС-4 "Вахитовская"</v>
          </cell>
        </row>
        <row r="148">
          <cell r="M148" t="str">
            <v>ГТЭС-5 "Вахитовская"</v>
          </cell>
        </row>
        <row r="149">
          <cell r="M149" t="str">
            <v>ГТЭС-6 "Вахитовская"</v>
          </cell>
        </row>
        <row r="150">
          <cell r="M150" t="str">
            <v>З5/10кВ "Фрунзе" (СЭС)</v>
          </cell>
        </row>
        <row r="151">
          <cell r="M151" t="str">
            <v>ЗРУ 6кВ НПС "Шкапово" (БашЭнерго)</v>
          </cell>
        </row>
        <row r="152">
          <cell r="M152" t="str">
            <v>ПАЭС-6кВ "Вахитовская"</v>
          </cell>
        </row>
        <row r="153">
          <cell r="M153" t="str">
            <v>ПАЭС-6кВ "Загорская"</v>
          </cell>
        </row>
        <row r="154">
          <cell r="M154" t="str">
            <v>РУ-6кВ "РП-1" (ЗАО НПП Энергоаудит)</v>
          </cell>
        </row>
        <row r="155">
          <cell r="M155" t="str">
            <v>ДЭС</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Аварийные отключения"/>
    </sheetNames>
    <sheetDataSet>
      <sheetData sheetId="0">
        <row r="3">
          <cell r="AC3" t="str">
            <v>В</v>
          </cell>
          <cell r="AL3" t="str">
            <v>КП1</v>
          </cell>
        </row>
        <row r="4">
          <cell r="AC4" t="str">
            <v>Р</v>
          </cell>
          <cell r="AL4" t="str">
            <v>КП2</v>
          </cell>
        </row>
        <row r="5">
          <cell r="AC5" t="str">
            <v>ТЧ</v>
          </cell>
          <cell r="AL5" t="str">
            <v>КП3</v>
          </cell>
        </row>
        <row r="6">
          <cell r="AC6" t="str">
            <v>КС</v>
          </cell>
          <cell r="AL6" t="str">
            <v>КП4</v>
          </cell>
        </row>
        <row r="7">
          <cell r="AC7" t="str">
            <v>ЗА</v>
          </cell>
          <cell r="AL7" t="str">
            <v>КП5</v>
          </cell>
        </row>
        <row r="8">
          <cell r="AC8" t="str">
            <v>РЗА</v>
          </cell>
          <cell r="AL8" t="str">
            <v>КП6</v>
          </cell>
        </row>
        <row r="9">
          <cell r="AC9" t="str">
            <v>КУ</v>
          </cell>
          <cell r="AL9" t="str">
            <v>КП7</v>
          </cell>
        </row>
        <row r="10">
          <cell r="AC10" t="str">
            <v>РТ</v>
          </cell>
          <cell r="AL10" t="str">
            <v>КП8</v>
          </cell>
        </row>
        <row r="11">
          <cell r="AC11" t="str">
            <v>ИЭ</v>
          </cell>
          <cell r="AL11" t="str">
            <v>КП9</v>
          </cell>
        </row>
        <row r="12">
          <cell r="AC12" t="str">
            <v>СК</v>
          </cell>
          <cell r="AL12" t="str">
            <v>КП10</v>
          </cell>
        </row>
        <row r="13">
          <cell r="AC13" t="str">
            <v>КМ</v>
          </cell>
          <cell r="AL13" t="str">
            <v>КП11</v>
          </cell>
        </row>
        <row r="14">
          <cell r="AC14" t="str">
            <v>И</v>
          </cell>
          <cell r="AL14" t="str">
            <v>КП12</v>
          </cell>
        </row>
        <row r="15">
          <cell r="AC15" t="str">
            <v>Г</v>
          </cell>
          <cell r="AL15" t="str">
            <v>КП13</v>
          </cell>
        </row>
        <row r="16">
          <cell r="AC16" t="str">
            <v>ПЭ</v>
          </cell>
          <cell r="AL16" t="str">
            <v>КП14</v>
          </cell>
        </row>
        <row r="17">
          <cell r="AC17" t="str">
            <v>Т</v>
          </cell>
          <cell r="AL17" t="str">
            <v>КП15</v>
          </cell>
        </row>
        <row r="18">
          <cell r="AC18" t="str">
            <v>ДУ</v>
          </cell>
          <cell r="AL18" t="str">
            <v>КП16</v>
          </cell>
        </row>
        <row r="19">
          <cell r="AC19" t="str">
            <v>ГТУ</v>
          </cell>
          <cell r="AL19" t="str">
            <v>КП17</v>
          </cell>
        </row>
        <row r="20">
          <cell r="AC20" t="str">
            <v>ГПУ</v>
          </cell>
          <cell r="AL20" t="str">
            <v>КП18</v>
          </cell>
        </row>
        <row r="21">
          <cell r="AC21" t="str">
            <v>КО</v>
          </cell>
          <cell r="AL21" t="str">
            <v>КП19</v>
          </cell>
        </row>
        <row r="22">
          <cell r="AC22" t="str">
            <v>ВО</v>
          </cell>
          <cell r="AL22" t="str">
            <v>КП20</v>
          </cell>
        </row>
        <row r="23">
          <cell r="AC23" t="str">
            <v>ТСН</v>
          </cell>
          <cell r="AL23" t="str">
            <v>КП21</v>
          </cell>
        </row>
        <row r="24">
          <cell r="AC24">
            <v>0</v>
          </cell>
          <cell r="AL24" t="str">
            <v>КП22</v>
          </cell>
        </row>
        <row r="25">
          <cell r="AL25" t="str">
            <v>КП23</v>
          </cell>
        </row>
        <row r="26">
          <cell r="AL26" t="str">
            <v>КП24</v>
          </cell>
        </row>
        <row r="27">
          <cell r="AL27" t="str">
            <v>КП25</v>
          </cell>
        </row>
        <row r="28">
          <cell r="AL28">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Аварийные отключения"/>
    </sheetNames>
    <sheetDataSet>
      <sheetData sheetId="0">
        <row r="3">
          <cell r="B3" t="str">
            <v>Юганскнефтегаз</v>
          </cell>
        </row>
        <row r="4">
          <cell r="B4" t="str">
            <v>Оренбургнефть</v>
          </cell>
        </row>
        <row r="5">
          <cell r="B5" t="str">
            <v>Самаранефтегаз</v>
          </cell>
        </row>
        <row r="6">
          <cell r="B6" t="str">
            <v>Сахалинморнефтегаз</v>
          </cell>
        </row>
        <row r="7">
          <cell r="B7" t="str">
            <v>Самотлорнефтегаз</v>
          </cell>
        </row>
        <row r="8">
          <cell r="B8" t="str">
            <v>ТНК-Нижневартовск</v>
          </cell>
        </row>
        <row r="9">
          <cell r="B9" t="str">
            <v>ТНК-Нягань</v>
          </cell>
        </row>
        <row r="10">
          <cell r="B10" t="str">
            <v>Варьеганнефтегаз</v>
          </cell>
        </row>
        <row r="11">
          <cell r="B11" t="str">
            <v>Пурнефтегаз</v>
          </cell>
        </row>
        <row r="12">
          <cell r="B12" t="str">
            <v>Удмуртнефть</v>
          </cell>
        </row>
        <row r="13">
          <cell r="B13" t="str">
            <v>Ванкорнефть</v>
          </cell>
        </row>
        <row r="14">
          <cell r="B14" t="str">
            <v>Северная нефть</v>
          </cell>
        </row>
        <row r="15">
          <cell r="B15" t="str">
            <v>Томскнефть</v>
          </cell>
        </row>
        <row r="16">
          <cell r="B16" t="str">
            <v>Ставропольнефтегаз</v>
          </cell>
        </row>
        <row r="17">
          <cell r="B17" t="str">
            <v>Краснодарнефтегаз</v>
          </cell>
        </row>
        <row r="18">
          <cell r="B18" t="str">
            <v>ТНК-Уват</v>
          </cell>
        </row>
        <row r="19">
          <cell r="B19" t="str">
            <v>ВЧНГ</v>
          </cell>
        </row>
        <row r="20">
          <cell r="B20" t="str">
            <v>РОСПАН</v>
          </cell>
        </row>
        <row r="21">
          <cell r="B21" t="str">
            <v>ВСНК</v>
          </cell>
        </row>
        <row r="22">
          <cell r="B22" t="str">
            <v>Дагнефть</v>
          </cell>
        </row>
        <row r="23">
          <cell r="B23" t="str">
            <v>Дагнефтегаз</v>
          </cell>
        </row>
        <row r="24">
          <cell r="B24" t="str">
            <v>Грознефтегаз</v>
          </cell>
        </row>
        <row r="25">
          <cell r="B25" t="str">
            <v>Ингушнефть</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3">
    <tabColor indexed="11"/>
    <pageSetUpPr fitToPage="1"/>
  </sheetPr>
  <dimension ref="A1:XEQ4893"/>
  <sheetViews>
    <sheetView tabSelected="1" topLeftCell="A2" zoomScale="55" zoomScaleNormal="55" workbookViewId="0">
      <pane ySplit="1" topLeftCell="A3" activePane="bottomLeft" state="frozen"/>
      <selection activeCell="F7" sqref="F7"/>
      <selection pane="bottomLeft" activeCell="A2" sqref="A2:XFD2"/>
    </sheetView>
  </sheetViews>
  <sheetFormatPr defaultColWidth="9.140625" defaultRowHeight="15.75" outlineLevelRow="1"/>
  <cols>
    <col min="1" max="1" width="14.42578125" style="3" customWidth="1"/>
    <col min="2" max="2" width="29.42578125" style="1" customWidth="1"/>
    <col min="3" max="3" width="26.140625" style="3" customWidth="1"/>
    <col min="4" max="4" width="19.5703125" style="1" bestFit="1" customWidth="1"/>
    <col min="5" max="5" width="13" style="1" customWidth="1"/>
    <col min="6" max="6" width="17.42578125" style="1" customWidth="1"/>
    <col min="7" max="7" width="13" style="1" customWidth="1"/>
    <col min="8" max="8" width="13.5703125" style="1" customWidth="1"/>
    <col min="9" max="9" width="16" style="3" customWidth="1"/>
    <col min="10" max="10" width="49" style="3" bestFit="1" customWidth="1"/>
    <col min="11" max="11" width="14.85546875" style="3" customWidth="1"/>
    <col min="12" max="12" width="21.5703125" style="3" customWidth="1"/>
    <col min="13" max="13" width="20.28515625" style="1" customWidth="1"/>
    <col min="14" max="14" width="18.28515625" style="1" customWidth="1"/>
    <col min="15" max="15" width="16" style="1" customWidth="1"/>
    <col min="16" max="16" width="17.140625" style="1" customWidth="1"/>
    <col min="17" max="17" width="39.140625" style="4" customWidth="1"/>
    <col min="18" max="19" width="12.28515625" style="5" customWidth="1"/>
    <col min="20" max="20" width="15.28515625" style="5" customWidth="1"/>
    <col min="21" max="24" width="17" style="3" customWidth="1"/>
    <col min="25" max="25" width="21.7109375" style="3" customWidth="1"/>
    <col min="26" max="26" width="24.5703125" style="3" customWidth="1"/>
    <col min="27" max="27" width="23.28515625" style="3" customWidth="1"/>
    <col min="28" max="28" width="20.7109375" style="3" customWidth="1"/>
    <col min="29" max="29" width="18.28515625" style="3" customWidth="1"/>
    <col min="30" max="30" width="15.28515625" style="4" customWidth="1"/>
    <col min="31" max="32" width="17" style="3" customWidth="1"/>
    <col min="33" max="33" width="33.5703125" style="2" customWidth="1"/>
    <col min="34" max="35" width="9.140625" style="1" customWidth="1"/>
    <col min="36" max="36" width="13.85546875" style="1" customWidth="1"/>
    <col min="37" max="38" width="9.140625" style="1" customWidth="1"/>
    <col min="39" max="16384" width="9.140625" style="1"/>
  </cols>
  <sheetData>
    <row r="1" spans="1:42" s="6" customFormat="1" hidden="1" outlineLevel="1">
      <c r="A1" s="4"/>
      <c r="C1" s="4"/>
      <c r="D1" s="4"/>
      <c r="E1" s="4"/>
      <c r="F1" s="4"/>
      <c r="G1" s="4"/>
      <c r="H1" s="4"/>
      <c r="I1" s="4"/>
      <c r="J1" s="4"/>
      <c r="K1" s="4"/>
      <c r="L1" s="4"/>
      <c r="M1" s="4"/>
      <c r="N1" s="4"/>
      <c r="O1" s="4"/>
      <c r="Q1" s="4"/>
      <c r="R1" s="9"/>
      <c r="S1" s="9"/>
      <c r="T1" s="9"/>
      <c r="U1" s="4"/>
      <c r="V1" s="4"/>
      <c r="W1" s="4"/>
      <c r="X1" s="4"/>
      <c r="Y1" s="4"/>
      <c r="Z1" s="4"/>
      <c r="AA1" s="4"/>
      <c r="AB1" s="4"/>
      <c r="AC1" s="4"/>
      <c r="AD1" s="4"/>
      <c r="AE1" s="4"/>
      <c r="AF1" s="4"/>
      <c r="AG1" s="10"/>
    </row>
    <row r="2" spans="1:42" ht="99.75" customHeight="1" collapsed="1">
      <c r="A2" s="24" t="s">
        <v>118</v>
      </c>
      <c r="B2" s="24" t="s">
        <v>117</v>
      </c>
      <c r="C2" s="24" t="s">
        <v>116</v>
      </c>
      <c r="D2" s="24" t="s">
        <v>115</v>
      </c>
      <c r="E2" s="24" t="s">
        <v>114</v>
      </c>
      <c r="F2" s="24" t="s">
        <v>113</v>
      </c>
      <c r="G2" s="24" t="s">
        <v>112</v>
      </c>
      <c r="H2" s="24" t="s">
        <v>111</v>
      </c>
      <c r="I2" s="24" t="s">
        <v>110</v>
      </c>
      <c r="J2" s="24" t="s">
        <v>109</v>
      </c>
      <c r="K2" s="24" t="s">
        <v>108</v>
      </c>
      <c r="L2" s="24" t="s">
        <v>107</v>
      </c>
      <c r="M2" s="25" t="s">
        <v>106</v>
      </c>
      <c r="N2" s="24" t="s">
        <v>105</v>
      </c>
      <c r="O2" s="24" t="s">
        <v>104</v>
      </c>
      <c r="P2" s="24" t="s">
        <v>103</v>
      </c>
      <c r="Q2" s="24" t="s">
        <v>102</v>
      </c>
      <c r="R2" s="26" t="s">
        <v>101</v>
      </c>
      <c r="S2" s="26" t="s">
        <v>100</v>
      </c>
      <c r="T2" s="24" t="s">
        <v>99</v>
      </c>
      <c r="U2" s="27" t="s">
        <v>98</v>
      </c>
      <c r="V2" s="27" t="s">
        <v>97</v>
      </c>
      <c r="W2" s="27" t="s">
        <v>96</v>
      </c>
      <c r="X2" s="27" t="s">
        <v>95</v>
      </c>
      <c r="Y2" s="27" t="s">
        <v>94</v>
      </c>
      <c r="Z2" s="27" t="s">
        <v>93</v>
      </c>
      <c r="AA2" s="27" t="s">
        <v>92</v>
      </c>
      <c r="AB2" s="27" t="s">
        <v>91</v>
      </c>
      <c r="AC2" s="27" t="s">
        <v>90</v>
      </c>
      <c r="AD2" s="28" t="s">
        <v>89</v>
      </c>
      <c r="AE2" s="27" t="s">
        <v>88</v>
      </c>
      <c r="AF2" s="27" t="s">
        <v>87</v>
      </c>
      <c r="AG2" s="24" t="s">
        <v>86</v>
      </c>
      <c r="AH2" s="24" t="s">
        <v>139</v>
      </c>
      <c r="AI2" s="24" t="s">
        <v>140</v>
      </c>
    </row>
    <row r="3" spans="1:42" s="29" customFormat="1" ht="77.45" customHeight="1">
      <c r="A3" s="13" t="s">
        <v>122</v>
      </c>
      <c r="B3" s="23" t="s">
        <v>19</v>
      </c>
      <c r="C3" s="23" t="s">
        <v>19</v>
      </c>
      <c r="D3" s="368">
        <v>42005</v>
      </c>
      <c r="E3" s="382">
        <v>0.63958333333333328</v>
      </c>
      <c r="F3" s="368">
        <v>42005</v>
      </c>
      <c r="G3" s="382">
        <v>0.65069444444444446</v>
      </c>
      <c r="H3" s="382">
        <f>F3-D3+G3-E3</f>
        <v>1.1111111111111183E-2</v>
      </c>
      <c r="I3" s="23">
        <v>5</v>
      </c>
      <c r="J3" s="23" t="s">
        <v>136</v>
      </c>
      <c r="K3" s="23" t="s">
        <v>178</v>
      </c>
      <c r="L3" s="23" t="s">
        <v>4</v>
      </c>
      <c r="M3" s="23" t="s">
        <v>137</v>
      </c>
      <c r="N3" s="31" t="s">
        <v>3</v>
      </c>
      <c r="O3" s="23" t="s">
        <v>7</v>
      </c>
      <c r="P3" s="23" t="s">
        <v>1702</v>
      </c>
      <c r="Q3" s="23" t="s">
        <v>1703</v>
      </c>
      <c r="R3" s="23">
        <v>8</v>
      </c>
      <c r="S3" s="23"/>
      <c r="T3" s="23">
        <f>R3+S3</f>
        <v>8</v>
      </c>
      <c r="U3" s="362" t="s">
        <v>28</v>
      </c>
      <c r="V3" s="362">
        <v>2008</v>
      </c>
      <c r="W3" s="362" t="s">
        <v>1364</v>
      </c>
      <c r="X3" s="362">
        <v>0</v>
      </c>
      <c r="Y3" s="362">
        <v>41030</v>
      </c>
      <c r="Z3" s="362">
        <v>100</v>
      </c>
      <c r="AA3" s="362">
        <v>0</v>
      </c>
      <c r="AB3" s="362">
        <v>0</v>
      </c>
      <c r="AC3" s="362">
        <v>41813</v>
      </c>
      <c r="AD3" s="362" t="s">
        <v>24</v>
      </c>
      <c r="AE3" s="362"/>
      <c r="AF3" s="362"/>
      <c r="AG3" s="362"/>
      <c r="AH3" s="8"/>
      <c r="AI3" s="8"/>
      <c r="AJ3" s="43"/>
      <c r="AK3" s="33"/>
      <c r="AL3" s="33"/>
      <c r="AM3" s="33"/>
      <c r="AN3" s="33"/>
      <c r="AO3" s="33"/>
      <c r="AP3" s="40"/>
    </row>
    <row r="4" spans="1:42" ht="124.9" customHeight="1">
      <c r="A4" s="13" t="s">
        <v>1580</v>
      </c>
      <c r="B4" s="23" t="s">
        <v>19</v>
      </c>
      <c r="C4" s="23" t="s">
        <v>19</v>
      </c>
      <c r="D4" s="368">
        <v>42111</v>
      </c>
      <c r="E4" s="382">
        <v>0.625</v>
      </c>
      <c r="F4" s="368">
        <v>42111</v>
      </c>
      <c r="G4" s="382">
        <v>0.65208333333333335</v>
      </c>
      <c r="H4" s="382">
        <v>2.7083333333333348E-2</v>
      </c>
      <c r="I4" s="23">
        <v>79</v>
      </c>
      <c r="J4" s="23" t="s">
        <v>180</v>
      </c>
      <c r="K4" s="23" t="s">
        <v>178</v>
      </c>
      <c r="L4" s="23" t="s">
        <v>9</v>
      </c>
      <c r="M4" s="23" t="s">
        <v>1850</v>
      </c>
      <c r="N4" s="31">
        <v>35</v>
      </c>
      <c r="O4" s="23" t="s">
        <v>7</v>
      </c>
      <c r="P4" s="23" t="s">
        <v>5512</v>
      </c>
      <c r="Q4" s="23" t="s">
        <v>5513</v>
      </c>
      <c r="R4" s="23">
        <v>51</v>
      </c>
      <c r="S4" s="23">
        <v>5</v>
      </c>
      <c r="T4" s="23">
        <v>56</v>
      </c>
      <c r="U4" s="362" t="s">
        <v>28</v>
      </c>
      <c r="V4" s="362">
        <v>1978</v>
      </c>
      <c r="W4" s="362" t="s">
        <v>1364</v>
      </c>
      <c r="X4" s="362">
        <v>0</v>
      </c>
      <c r="Y4" s="362">
        <v>42115</v>
      </c>
      <c r="Z4" s="362">
        <v>100</v>
      </c>
      <c r="AA4" s="362"/>
      <c r="AB4" s="362">
        <v>0</v>
      </c>
      <c r="AC4" s="362">
        <v>42061</v>
      </c>
      <c r="AD4" s="362" t="s">
        <v>42</v>
      </c>
      <c r="AE4" s="362"/>
      <c r="AF4" s="362"/>
      <c r="AG4" s="362"/>
      <c r="AH4" s="8"/>
      <c r="AI4" s="8"/>
      <c r="AM4" s="33"/>
      <c r="AN4" s="33"/>
    </row>
    <row r="5" spans="1:42" ht="241.15" customHeight="1">
      <c r="A5" s="13" t="s">
        <v>122</v>
      </c>
      <c r="B5" s="23" t="s">
        <v>15</v>
      </c>
      <c r="C5" s="23" t="s">
        <v>15</v>
      </c>
      <c r="D5" s="368">
        <v>42005</v>
      </c>
      <c r="E5" s="382">
        <v>6.9444444444444434E-2</v>
      </c>
      <c r="F5" s="368">
        <v>42005</v>
      </c>
      <c r="G5" s="382">
        <v>0.40902777777777777</v>
      </c>
      <c r="H5" s="382">
        <f>(F5+G5)-(D5+E5)</f>
        <v>0.33958333333430346</v>
      </c>
      <c r="I5" s="23">
        <v>3</v>
      </c>
      <c r="J5" s="23" t="s">
        <v>123</v>
      </c>
      <c r="K5" s="23" t="s">
        <v>14</v>
      </c>
      <c r="L5" s="23" t="s">
        <v>4</v>
      </c>
      <c r="M5" s="23" t="s">
        <v>124</v>
      </c>
      <c r="N5" s="31" t="s">
        <v>3</v>
      </c>
      <c r="O5" s="23" t="s">
        <v>7</v>
      </c>
      <c r="P5" s="23" t="s">
        <v>125</v>
      </c>
      <c r="Q5" s="23" t="s">
        <v>126</v>
      </c>
      <c r="R5" s="23">
        <v>22.05</v>
      </c>
      <c r="S5" s="23"/>
      <c r="T5" s="23">
        <f>SUM(R5:S5)</f>
        <v>22.05</v>
      </c>
      <c r="U5" s="362" t="s">
        <v>28</v>
      </c>
      <c r="V5" s="362">
        <v>1970</v>
      </c>
      <c r="W5" s="362" t="s">
        <v>587</v>
      </c>
      <c r="X5" s="362"/>
      <c r="Y5" s="362" t="s">
        <v>1901</v>
      </c>
      <c r="Z5" s="362">
        <v>100</v>
      </c>
      <c r="AA5" s="362" t="s">
        <v>1902</v>
      </c>
      <c r="AB5" s="362">
        <v>0</v>
      </c>
      <c r="AC5" s="362"/>
      <c r="AD5" s="362" t="s">
        <v>0</v>
      </c>
      <c r="AE5" s="362" t="s">
        <v>57</v>
      </c>
      <c r="AF5" s="362" t="s">
        <v>53</v>
      </c>
      <c r="AG5" s="362" t="s">
        <v>1903</v>
      </c>
      <c r="AH5" s="8"/>
      <c r="AI5" s="8"/>
    </row>
    <row r="6" spans="1:42" s="22" customFormat="1" ht="80.45" customHeight="1">
      <c r="A6" s="356" t="s">
        <v>640</v>
      </c>
      <c r="B6" s="356" t="s">
        <v>83</v>
      </c>
      <c r="C6" s="13" t="s">
        <v>26</v>
      </c>
      <c r="D6" s="580">
        <v>42042</v>
      </c>
      <c r="E6" s="583">
        <v>0.18055555555555555</v>
      </c>
      <c r="F6" s="580">
        <v>42042</v>
      </c>
      <c r="G6" s="583">
        <v>0.2986111111111111</v>
      </c>
      <c r="H6" s="583">
        <v>0.11805555555555557</v>
      </c>
      <c r="I6" s="356">
        <v>227</v>
      </c>
      <c r="J6" s="356"/>
      <c r="K6" s="356"/>
      <c r="L6" s="13" t="s">
        <v>11</v>
      </c>
      <c r="M6" s="356" t="s">
        <v>766</v>
      </c>
      <c r="N6" s="356" t="s">
        <v>3</v>
      </c>
      <c r="O6" s="356" t="s">
        <v>32</v>
      </c>
      <c r="P6" s="356" t="s">
        <v>1694</v>
      </c>
      <c r="Q6" s="356" t="s">
        <v>1695</v>
      </c>
      <c r="R6" s="356">
        <v>2450</v>
      </c>
      <c r="S6" s="356"/>
      <c r="T6" s="356">
        <v>2450</v>
      </c>
      <c r="U6" s="356" t="s">
        <v>38</v>
      </c>
      <c r="V6" s="30" t="s">
        <v>1696</v>
      </c>
      <c r="W6" s="30" t="s">
        <v>1697</v>
      </c>
      <c r="X6" s="30" t="s">
        <v>1698</v>
      </c>
      <c r="Y6" s="265" t="s">
        <v>1699</v>
      </c>
      <c r="Z6" s="30">
        <v>100</v>
      </c>
      <c r="AA6" s="265" t="s">
        <v>1700</v>
      </c>
      <c r="AB6" s="30" t="s">
        <v>586</v>
      </c>
      <c r="AC6" s="265" t="s">
        <v>1700</v>
      </c>
      <c r="AD6" s="356" t="s">
        <v>22</v>
      </c>
      <c r="AE6" s="356"/>
      <c r="AF6" s="356"/>
      <c r="AG6" s="356"/>
      <c r="AH6" s="356"/>
      <c r="AI6" s="356"/>
      <c r="AM6" s="33"/>
      <c r="AN6" s="33"/>
    </row>
    <row r="7" spans="1:42" s="22" customFormat="1" ht="223.9" customHeight="1">
      <c r="A7" s="13" t="s">
        <v>122</v>
      </c>
      <c r="B7" s="23" t="s">
        <v>12</v>
      </c>
      <c r="C7" s="23" t="s">
        <v>127</v>
      </c>
      <c r="D7" s="368">
        <v>42005</v>
      </c>
      <c r="E7" s="382">
        <v>0.73472222222222217</v>
      </c>
      <c r="F7" s="368">
        <v>42005</v>
      </c>
      <c r="G7" s="382">
        <v>1.125</v>
      </c>
      <c r="H7" s="382">
        <f>G7-E7</f>
        <v>0.39027777777777783</v>
      </c>
      <c r="I7" s="23">
        <v>1</v>
      </c>
      <c r="J7" s="23"/>
      <c r="K7" s="23"/>
      <c r="L7" s="23" t="s">
        <v>11</v>
      </c>
      <c r="M7" s="23" t="s">
        <v>129</v>
      </c>
      <c r="N7" s="31">
        <v>0.4</v>
      </c>
      <c r="O7" s="23" t="s">
        <v>2</v>
      </c>
      <c r="P7" s="23" t="s">
        <v>130</v>
      </c>
      <c r="Q7" s="23" t="s">
        <v>2121</v>
      </c>
      <c r="R7" s="23"/>
      <c r="S7" s="23">
        <v>3.03</v>
      </c>
      <c r="T7" s="23">
        <f>R7+S7</f>
        <v>3.03</v>
      </c>
      <c r="U7" s="362" t="s">
        <v>1</v>
      </c>
      <c r="V7" s="362" t="s">
        <v>128</v>
      </c>
      <c r="W7" s="362" t="s">
        <v>128</v>
      </c>
      <c r="X7" s="362" t="s">
        <v>128</v>
      </c>
      <c r="Y7" s="362" t="s">
        <v>128</v>
      </c>
      <c r="Z7" s="362" t="s">
        <v>128</v>
      </c>
      <c r="AA7" s="362" t="s">
        <v>128</v>
      </c>
      <c r="AB7" s="362" t="s">
        <v>128</v>
      </c>
      <c r="AC7" s="362" t="s">
        <v>128</v>
      </c>
      <c r="AD7" s="362" t="s">
        <v>0</v>
      </c>
      <c r="AE7" s="362" t="s">
        <v>128</v>
      </c>
      <c r="AF7" s="362" t="s">
        <v>128</v>
      </c>
      <c r="AG7" s="362" t="s">
        <v>131</v>
      </c>
      <c r="AH7" s="8"/>
      <c r="AI7" s="8"/>
      <c r="AM7" s="33"/>
      <c r="AN7" s="33"/>
    </row>
    <row r="8" spans="1:42" s="22" customFormat="1" ht="77.45" customHeight="1">
      <c r="A8" s="129" t="s">
        <v>122</v>
      </c>
      <c r="B8" s="354" t="s">
        <v>5</v>
      </c>
      <c r="C8" s="354" t="s">
        <v>3626</v>
      </c>
      <c r="D8" s="367">
        <v>42005</v>
      </c>
      <c r="E8" s="401">
        <v>0.84444444444444444</v>
      </c>
      <c r="F8" s="367">
        <v>42005</v>
      </c>
      <c r="G8" s="401">
        <v>0.84444444444444444</v>
      </c>
      <c r="H8" s="401">
        <v>0</v>
      </c>
      <c r="I8" s="354">
        <v>123</v>
      </c>
      <c r="J8" s="354" t="s">
        <v>119</v>
      </c>
      <c r="K8" s="354" t="s">
        <v>8</v>
      </c>
      <c r="L8" s="354" t="s">
        <v>16</v>
      </c>
      <c r="M8" s="354" t="s">
        <v>120</v>
      </c>
      <c r="N8" s="415">
        <v>110</v>
      </c>
      <c r="O8" s="354" t="s">
        <v>7</v>
      </c>
      <c r="P8" s="354" t="s">
        <v>120</v>
      </c>
      <c r="Q8" s="354" t="s">
        <v>121</v>
      </c>
      <c r="R8" s="354"/>
      <c r="S8" s="354">
        <v>63</v>
      </c>
      <c r="T8" s="354">
        <v>63</v>
      </c>
      <c r="U8" s="500" t="s">
        <v>47</v>
      </c>
      <c r="V8" s="500"/>
      <c r="W8" s="500"/>
      <c r="X8" s="500"/>
      <c r="Y8" s="500"/>
      <c r="Z8" s="500"/>
      <c r="AA8" s="500"/>
      <c r="AB8" s="500"/>
      <c r="AC8" s="500"/>
      <c r="AD8" s="500" t="s">
        <v>37</v>
      </c>
      <c r="AE8" s="500"/>
      <c r="AF8" s="500"/>
      <c r="AG8" s="500"/>
      <c r="AH8" s="123"/>
      <c r="AI8" s="123"/>
      <c r="AM8" s="33"/>
      <c r="AN8" s="33"/>
    </row>
    <row r="9" spans="1:42" s="22" customFormat="1" ht="83.25" customHeight="1">
      <c r="A9" s="70" t="s">
        <v>4982</v>
      </c>
      <c r="B9" s="74" t="s">
        <v>138</v>
      </c>
      <c r="C9" s="74" t="s">
        <v>138</v>
      </c>
      <c r="D9" s="75">
        <v>42200</v>
      </c>
      <c r="E9" s="76">
        <v>0.8666666666666667</v>
      </c>
      <c r="F9" s="75">
        <v>42200</v>
      </c>
      <c r="G9" s="76">
        <v>0.97152777777777777</v>
      </c>
      <c r="H9" s="76">
        <f>G9-E9</f>
        <v>0.10486111111111107</v>
      </c>
      <c r="I9" s="74">
        <v>180</v>
      </c>
      <c r="J9" s="74" t="s">
        <v>10122</v>
      </c>
      <c r="K9" s="74"/>
      <c r="L9" s="74" t="s">
        <v>29</v>
      </c>
      <c r="M9" s="74" t="s">
        <v>7562</v>
      </c>
      <c r="N9" s="77" t="s">
        <v>3</v>
      </c>
      <c r="O9" s="74" t="s">
        <v>32</v>
      </c>
      <c r="P9" s="74" t="s">
        <v>7563</v>
      </c>
      <c r="Q9" s="74" t="s">
        <v>10123</v>
      </c>
      <c r="R9" s="74">
        <v>1183</v>
      </c>
      <c r="S9" s="74"/>
      <c r="T9" s="74">
        <f>R9+S9</f>
        <v>1183</v>
      </c>
      <c r="U9" s="112" t="s">
        <v>47</v>
      </c>
      <c r="V9" s="112">
        <v>2009</v>
      </c>
      <c r="W9" s="112" t="s">
        <v>10124</v>
      </c>
      <c r="X9" s="112" t="s">
        <v>10125</v>
      </c>
      <c r="Y9" s="112">
        <v>2014</v>
      </c>
      <c r="Z9" s="112">
        <v>100</v>
      </c>
      <c r="AA9" s="112">
        <v>2016</v>
      </c>
      <c r="AB9" s="112">
        <v>0</v>
      </c>
      <c r="AC9" s="112">
        <v>2014</v>
      </c>
      <c r="AD9" s="112" t="s">
        <v>22</v>
      </c>
      <c r="AE9" s="112"/>
      <c r="AF9" s="112"/>
      <c r="AG9" s="112"/>
      <c r="AH9" s="73" t="s">
        <v>13984</v>
      </c>
      <c r="AI9" s="73"/>
      <c r="AM9" s="33"/>
      <c r="AN9" s="33"/>
    </row>
    <row r="10" spans="1:42" s="22" customFormat="1" ht="46.9" customHeight="1">
      <c r="A10" s="70" t="s">
        <v>122</v>
      </c>
      <c r="B10" s="74" t="s">
        <v>12</v>
      </c>
      <c r="C10" s="74" t="s">
        <v>127</v>
      </c>
      <c r="D10" s="75">
        <v>42006</v>
      </c>
      <c r="E10" s="76">
        <v>0.61597222222222225</v>
      </c>
      <c r="F10" s="75">
        <v>42006</v>
      </c>
      <c r="G10" s="76">
        <v>0.74861111111111101</v>
      </c>
      <c r="H10" s="76">
        <f>G10-E10</f>
        <v>0.13263888888888875</v>
      </c>
      <c r="I10" s="74">
        <v>4</v>
      </c>
      <c r="J10" s="74"/>
      <c r="K10" s="74"/>
      <c r="L10" s="74" t="s">
        <v>4</v>
      </c>
      <c r="M10" s="74" t="s">
        <v>146</v>
      </c>
      <c r="N10" s="77">
        <v>0.4</v>
      </c>
      <c r="O10" s="74" t="s">
        <v>2</v>
      </c>
      <c r="P10" s="74" t="s">
        <v>147</v>
      </c>
      <c r="Q10" s="74" t="s">
        <v>2122</v>
      </c>
      <c r="R10" s="74"/>
      <c r="S10" s="74">
        <v>3.1</v>
      </c>
      <c r="T10" s="74">
        <f>R10+S10</f>
        <v>3.1</v>
      </c>
      <c r="U10" s="112" t="s">
        <v>1</v>
      </c>
      <c r="V10" s="112" t="s">
        <v>128</v>
      </c>
      <c r="W10" s="112" t="s">
        <v>128</v>
      </c>
      <c r="X10" s="112" t="s">
        <v>128</v>
      </c>
      <c r="Y10" s="112" t="s">
        <v>128</v>
      </c>
      <c r="Z10" s="112" t="s">
        <v>128</v>
      </c>
      <c r="AA10" s="112" t="s">
        <v>128</v>
      </c>
      <c r="AB10" s="112" t="s">
        <v>128</v>
      </c>
      <c r="AC10" s="112" t="s">
        <v>128</v>
      </c>
      <c r="AD10" s="112" t="s">
        <v>0</v>
      </c>
      <c r="AE10" s="112" t="s">
        <v>128</v>
      </c>
      <c r="AF10" s="112" t="s">
        <v>128</v>
      </c>
      <c r="AG10" s="112" t="s">
        <v>131</v>
      </c>
      <c r="AH10" s="73"/>
      <c r="AI10" s="73"/>
      <c r="AM10" s="33"/>
      <c r="AN10" s="33"/>
    </row>
    <row r="11" spans="1:42" s="22" customFormat="1" ht="90" customHeight="1">
      <c r="A11" s="70" t="s">
        <v>3570</v>
      </c>
      <c r="B11" s="74" t="s">
        <v>5</v>
      </c>
      <c r="C11" s="74" t="s">
        <v>5</v>
      </c>
      <c r="D11" s="75">
        <v>42178</v>
      </c>
      <c r="E11" s="76">
        <v>0.84027777777777779</v>
      </c>
      <c r="F11" s="75">
        <v>42179</v>
      </c>
      <c r="G11" s="76">
        <v>0.375</v>
      </c>
      <c r="H11" s="76">
        <v>0.53472222222222221</v>
      </c>
      <c r="I11" s="74">
        <v>18</v>
      </c>
      <c r="J11" s="74" t="s">
        <v>4531</v>
      </c>
      <c r="K11" s="74"/>
      <c r="L11" s="74" t="s">
        <v>4</v>
      </c>
      <c r="M11" s="74" t="s">
        <v>5932</v>
      </c>
      <c r="N11" s="77">
        <v>35</v>
      </c>
      <c r="O11" s="74" t="s">
        <v>13</v>
      </c>
      <c r="P11" s="74" t="s">
        <v>5933</v>
      </c>
      <c r="Q11" s="74" t="s">
        <v>5934</v>
      </c>
      <c r="R11" s="74"/>
      <c r="S11" s="74">
        <v>721</v>
      </c>
      <c r="T11" s="74">
        <v>721</v>
      </c>
      <c r="U11" s="112" t="s">
        <v>33</v>
      </c>
      <c r="V11" s="112">
        <v>2012</v>
      </c>
      <c r="W11" s="112" t="s">
        <v>5678</v>
      </c>
      <c r="X11" s="112" t="s">
        <v>1383</v>
      </c>
      <c r="Y11" s="112" t="s">
        <v>5679</v>
      </c>
      <c r="Z11" s="112">
        <v>100</v>
      </c>
      <c r="AA11" s="112" t="s">
        <v>5680</v>
      </c>
      <c r="AB11" s="112">
        <v>0</v>
      </c>
      <c r="AC11" s="112"/>
      <c r="AD11" s="112" t="s">
        <v>22</v>
      </c>
      <c r="AE11" s="112"/>
      <c r="AF11" s="112"/>
      <c r="AG11" s="112"/>
      <c r="AH11" s="73"/>
      <c r="AI11" s="73"/>
      <c r="AM11" s="33"/>
      <c r="AN11" s="33"/>
    </row>
    <row r="12" spans="1:42" s="22" customFormat="1" ht="90" customHeight="1">
      <c r="A12" s="70" t="s">
        <v>122</v>
      </c>
      <c r="B12" s="74" t="s">
        <v>5</v>
      </c>
      <c r="C12" s="74" t="s">
        <v>5</v>
      </c>
      <c r="D12" s="75">
        <v>42006</v>
      </c>
      <c r="E12" s="76">
        <v>0.2673611111111111</v>
      </c>
      <c r="F12" s="75">
        <v>42006</v>
      </c>
      <c r="G12" s="76">
        <v>0.28819444444444448</v>
      </c>
      <c r="H12" s="76">
        <f>G12-E12</f>
        <v>2.083333333333337E-2</v>
      </c>
      <c r="I12" s="74">
        <v>15</v>
      </c>
      <c r="J12" s="74" t="s">
        <v>143</v>
      </c>
      <c r="K12" s="74" t="s">
        <v>20</v>
      </c>
      <c r="L12" s="74" t="s">
        <v>9</v>
      </c>
      <c r="M12" s="74" t="s">
        <v>376</v>
      </c>
      <c r="N12" s="77" t="s">
        <v>3</v>
      </c>
      <c r="O12" s="74" t="s">
        <v>7</v>
      </c>
      <c r="P12" s="74" t="s">
        <v>377</v>
      </c>
      <c r="Q12" s="74" t="s">
        <v>144</v>
      </c>
      <c r="R12" s="74">
        <v>20.5</v>
      </c>
      <c r="S12" s="74">
        <v>1</v>
      </c>
      <c r="T12" s="74">
        <f>R12+S12</f>
        <v>21.5</v>
      </c>
      <c r="U12" s="112" t="s">
        <v>6</v>
      </c>
      <c r="V12" s="112">
        <v>1991</v>
      </c>
      <c r="W12" s="112" t="s">
        <v>577</v>
      </c>
      <c r="X12" s="112" t="s">
        <v>411</v>
      </c>
      <c r="Y12" s="112" t="s">
        <v>578</v>
      </c>
      <c r="Z12" s="112">
        <v>100</v>
      </c>
      <c r="AA12" s="112">
        <v>42278</v>
      </c>
      <c r="AB12" s="112"/>
      <c r="AC12" s="112" t="s">
        <v>579</v>
      </c>
      <c r="AD12" s="112" t="s">
        <v>72</v>
      </c>
      <c r="AE12" s="112"/>
      <c r="AF12" s="112"/>
      <c r="AG12" s="112"/>
      <c r="AH12" s="73"/>
      <c r="AI12" s="73"/>
      <c r="AM12" s="33"/>
      <c r="AN12" s="33"/>
    </row>
    <row r="13" spans="1:42" s="22" customFormat="1" ht="409.6" customHeight="1">
      <c r="A13" s="73" t="s">
        <v>122</v>
      </c>
      <c r="B13" s="74" t="s">
        <v>132</v>
      </c>
      <c r="C13" s="74" t="s">
        <v>26</v>
      </c>
      <c r="D13" s="75">
        <v>42007</v>
      </c>
      <c r="E13" s="76">
        <v>0.34722222222222227</v>
      </c>
      <c r="F13" s="75">
        <v>42007</v>
      </c>
      <c r="G13" s="76">
        <v>0.44444444444444442</v>
      </c>
      <c r="H13" s="76">
        <f>G13-E13</f>
        <v>9.7222222222222154E-2</v>
      </c>
      <c r="I13" s="77">
        <v>26</v>
      </c>
      <c r="J13" s="79"/>
      <c r="K13" s="77"/>
      <c r="L13" s="80" t="s">
        <v>9</v>
      </c>
      <c r="M13" s="81" t="s">
        <v>148</v>
      </c>
      <c r="N13" s="77" t="s">
        <v>3</v>
      </c>
      <c r="O13" s="79" t="s">
        <v>7</v>
      </c>
      <c r="P13" s="81" t="s">
        <v>149</v>
      </c>
      <c r="Q13" s="80" t="s">
        <v>1637</v>
      </c>
      <c r="R13" s="91">
        <v>23.96</v>
      </c>
      <c r="S13" s="91">
        <v>0.09</v>
      </c>
      <c r="T13" s="91">
        <f>R13+S13</f>
        <v>24.05</v>
      </c>
      <c r="U13" s="70" t="s">
        <v>6</v>
      </c>
      <c r="V13" s="122">
        <v>2009</v>
      </c>
      <c r="W13" s="70" t="s">
        <v>7</v>
      </c>
      <c r="X13" s="70"/>
      <c r="Y13" s="86">
        <v>41325</v>
      </c>
      <c r="Z13" s="86"/>
      <c r="AA13" s="86"/>
      <c r="AB13" s="86"/>
      <c r="AC13" s="86"/>
      <c r="AD13" s="70" t="s">
        <v>0</v>
      </c>
      <c r="AE13" s="70"/>
      <c r="AF13" s="70"/>
      <c r="AG13" s="121"/>
      <c r="AH13" s="73"/>
      <c r="AI13" s="73"/>
      <c r="AM13" s="33"/>
      <c r="AN13" s="33"/>
    </row>
    <row r="14" spans="1:42" s="22" customFormat="1" ht="90" customHeight="1">
      <c r="A14" s="70" t="s">
        <v>1580</v>
      </c>
      <c r="B14" s="74" t="s">
        <v>19</v>
      </c>
      <c r="C14" s="74" t="s">
        <v>19</v>
      </c>
      <c r="D14" s="75">
        <v>42116</v>
      </c>
      <c r="E14" s="76">
        <v>0.69930555555555562</v>
      </c>
      <c r="F14" s="75">
        <v>42116</v>
      </c>
      <c r="G14" s="76">
        <v>0.69930555555555562</v>
      </c>
      <c r="H14" s="76">
        <v>0</v>
      </c>
      <c r="I14" s="74">
        <v>18</v>
      </c>
      <c r="J14" s="74" t="s">
        <v>2602</v>
      </c>
      <c r="K14" s="74" t="s">
        <v>8</v>
      </c>
      <c r="L14" s="74" t="s">
        <v>9</v>
      </c>
      <c r="M14" s="74" t="s">
        <v>171</v>
      </c>
      <c r="N14" s="77" t="s">
        <v>3</v>
      </c>
      <c r="O14" s="74" t="s">
        <v>7</v>
      </c>
      <c r="P14" s="74" t="s">
        <v>2603</v>
      </c>
      <c r="Q14" s="74" t="s">
        <v>2604</v>
      </c>
      <c r="R14" s="74">
        <v>12</v>
      </c>
      <c r="S14" s="74">
        <v>3</v>
      </c>
      <c r="T14" s="74">
        <v>15</v>
      </c>
      <c r="U14" s="112" t="s">
        <v>28</v>
      </c>
      <c r="V14" s="112">
        <v>0</v>
      </c>
      <c r="W14" s="112" t="s">
        <v>5444</v>
      </c>
      <c r="X14" s="112">
        <v>0</v>
      </c>
      <c r="Y14" s="112">
        <v>41906</v>
      </c>
      <c r="Z14" s="112">
        <v>100</v>
      </c>
      <c r="AA14" s="112"/>
      <c r="AB14" s="112">
        <v>0</v>
      </c>
      <c r="AC14" s="112"/>
      <c r="AD14" s="112" t="s">
        <v>42</v>
      </c>
      <c r="AE14" s="112"/>
      <c r="AF14" s="112"/>
      <c r="AG14" s="112"/>
      <c r="AH14" s="73"/>
      <c r="AI14" s="73"/>
      <c r="AM14" s="33"/>
      <c r="AN14" s="33"/>
    </row>
    <row r="15" spans="1:42" s="41" customFormat="1" ht="78" customHeight="1">
      <c r="A15" s="70" t="s">
        <v>122</v>
      </c>
      <c r="B15" s="74" t="s">
        <v>19</v>
      </c>
      <c r="C15" s="74" t="s">
        <v>19</v>
      </c>
      <c r="D15" s="75">
        <v>42007</v>
      </c>
      <c r="E15" s="76">
        <v>0.6694444444444444</v>
      </c>
      <c r="F15" s="75">
        <v>42007</v>
      </c>
      <c r="G15" s="76">
        <v>0.6694444444444444</v>
      </c>
      <c r="H15" s="76">
        <f>F15-D15+G15-E15</f>
        <v>0</v>
      </c>
      <c r="I15" s="74"/>
      <c r="J15" s="74"/>
      <c r="K15" s="74"/>
      <c r="L15" s="74" t="s">
        <v>11</v>
      </c>
      <c r="M15" s="74" t="s">
        <v>159</v>
      </c>
      <c r="N15" s="77">
        <v>0.4</v>
      </c>
      <c r="O15" s="74" t="s">
        <v>2</v>
      </c>
      <c r="P15" s="74" t="s">
        <v>160</v>
      </c>
      <c r="Q15" s="74" t="s">
        <v>161</v>
      </c>
      <c r="R15" s="74">
        <v>2</v>
      </c>
      <c r="S15" s="74"/>
      <c r="T15" s="74">
        <f>R15+S15</f>
        <v>2</v>
      </c>
      <c r="U15" s="112" t="s">
        <v>1</v>
      </c>
      <c r="V15" s="112">
        <v>1978</v>
      </c>
      <c r="W15" s="112" t="s">
        <v>1706</v>
      </c>
      <c r="X15" s="112">
        <v>0</v>
      </c>
      <c r="Y15" s="112">
        <v>41656</v>
      </c>
      <c r="Z15" s="112">
        <v>100</v>
      </c>
      <c r="AA15" s="112">
        <v>0</v>
      </c>
      <c r="AB15" s="112">
        <v>0</v>
      </c>
      <c r="AC15" s="112">
        <v>41656</v>
      </c>
      <c r="AD15" s="112" t="s">
        <v>17</v>
      </c>
      <c r="AE15" s="112"/>
      <c r="AF15" s="112"/>
      <c r="AG15" s="112"/>
      <c r="AH15" s="73"/>
      <c r="AI15" s="73"/>
    </row>
    <row r="16" spans="1:42" s="48" customFormat="1" ht="61.15" customHeight="1">
      <c r="A16" s="70" t="s">
        <v>122</v>
      </c>
      <c r="B16" s="74" t="s">
        <v>15</v>
      </c>
      <c r="C16" s="74" t="s">
        <v>15</v>
      </c>
      <c r="D16" s="75">
        <v>42007</v>
      </c>
      <c r="E16" s="76">
        <v>6.458333333333334E-2</v>
      </c>
      <c r="F16" s="75">
        <v>42007</v>
      </c>
      <c r="G16" s="76">
        <v>8.1944444444444445E-2</v>
      </c>
      <c r="H16" s="76">
        <f>(F16+G16)-(D16+E16)</f>
        <v>1.7361111109494232E-2</v>
      </c>
      <c r="I16" s="74">
        <v>2</v>
      </c>
      <c r="J16" s="74" t="s">
        <v>150</v>
      </c>
      <c r="K16" s="74" t="s">
        <v>178</v>
      </c>
      <c r="L16" s="74" t="s">
        <v>4</v>
      </c>
      <c r="M16" s="74" t="s">
        <v>151</v>
      </c>
      <c r="N16" s="77" t="s">
        <v>3</v>
      </c>
      <c r="O16" s="74" t="s">
        <v>7</v>
      </c>
      <c r="P16" s="74" t="s">
        <v>152</v>
      </c>
      <c r="Q16" s="74" t="s">
        <v>314</v>
      </c>
      <c r="R16" s="74"/>
      <c r="S16" s="74"/>
      <c r="T16" s="74"/>
      <c r="U16" s="112" t="s">
        <v>28</v>
      </c>
      <c r="V16" s="112">
        <v>1955</v>
      </c>
      <c r="W16" s="112" t="s">
        <v>1364</v>
      </c>
      <c r="X16" s="112"/>
      <c r="Y16" s="112" t="s">
        <v>1904</v>
      </c>
      <c r="Z16" s="112">
        <v>100</v>
      </c>
      <c r="AA16" s="112" t="s">
        <v>1905</v>
      </c>
      <c r="AB16" s="112">
        <v>2</v>
      </c>
      <c r="AC16" s="112"/>
      <c r="AD16" s="112" t="s">
        <v>30</v>
      </c>
      <c r="AE16" s="112" t="s">
        <v>76</v>
      </c>
      <c r="AF16" s="112"/>
      <c r="AG16" s="112" t="s">
        <v>1906</v>
      </c>
      <c r="AH16" s="73"/>
      <c r="AI16" s="73"/>
    </row>
    <row r="17" spans="1:36" s="48" customFormat="1" ht="62.45" customHeight="1">
      <c r="A17" s="70" t="s">
        <v>122</v>
      </c>
      <c r="B17" s="74" t="s">
        <v>15</v>
      </c>
      <c r="C17" s="74" t="s">
        <v>15</v>
      </c>
      <c r="D17" s="75">
        <v>42007</v>
      </c>
      <c r="E17" s="76">
        <v>0.34722222222222227</v>
      </c>
      <c r="F17" s="75">
        <v>42007</v>
      </c>
      <c r="G17" s="76">
        <v>0.70486111111111116</v>
      </c>
      <c r="H17" s="76">
        <f>(F17+G17)-(D17+E17)</f>
        <v>0.35763888889050577</v>
      </c>
      <c r="I17" s="74">
        <v>2</v>
      </c>
      <c r="J17" s="74" t="s">
        <v>150</v>
      </c>
      <c r="K17" s="74" t="s">
        <v>178</v>
      </c>
      <c r="L17" s="74" t="s">
        <v>4</v>
      </c>
      <c r="M17" s="74" t="s">
        <v>151</v>
      </c>
      <c r="N17" s="77" t="s">
        <v>3</v>
      </c>
      <c r="O17" s="74" t="s">
        <v>7</v>
      </c>
      <c r="P17" s="74" t="s">
        <v>152</v>
      </c>
      <c r="Q17" s="74" t="s">
        <v>315</v>
      </c>
      <c r="R17" s="74">
        <v>0.37</v>
      </c>
      <c r="S17" s="74"/>
      <c r="T17" s="74">
        <f>SUM(R17:S17)</f>
        <v>0.37</v>
      </c>
      <c r="U17" s="112" t="s">
        <v>28</v>
      </c>
      <c r="V17" s="112">
        <v>1955</v>
      </c>
      <c r="W17" s="112" t="s">
        <v>1364</v>
      </c>
      <c r="X17" s="112"/>
      <c r="Y17" s="112" t="s">
        <v>1904</v>
      </c>
      <c r="Z17" s="112">
        <v>100</v>
      </c>
      <c r="AA17" s="112" t="s">
        <v>1905</v>
      </c>
      <c r="AB17" s="112">
        <v>2</v>
      </c>
      <c r="AC17" s="112"/>
      <c r="AD17" s="112" t="s">
        <v>30</v>
      </c>
      <c r="AE17" s="112" t="s">
        <v>57</v>
      </c>
      <c r="AF17" s="112"/>
      <c r="AG17" s="112" t="s">
        <v>1907</v>
      </c>
      <c r="AH17" s="73"/>
      <c r="AI17" s="73"/>
    </row>
    <row r="18" spans="1:36" s="48" customFormat="1" ht="62.45" customHeight="1">
      <c r="A18" s="70" t="s">
        <v>122</v>
      </c>
      <c r="B18" s="74" t="s">
        <v>18</v>
      </c>
      <c r="C18" s="74" t="s">
        <v>18</v>
      </c>
      <c r="D18" s="75">
        <v>42007</v>
      </c>
      <c r="E18" s="76">
        <v>42007.458333333336</v>
      </c>
      <c r="F18" s="75">
        <v>42007</v>
      </c>
      <c r="G18" s="76">
        <v>42007.541666666664</v>
      </c>
      <c r="H18" s="76">
        <f>G18-E18</f>
        <v>8.3333333328482695E-2</v>
      </c>
      <c r="I18" s="74">
        <v>1</v>
      </c>
      <c r="J18" s="74"/>
      <c r="K18" s="74"/>
      <c r="L18" s="74" t="s">
        <v>11</v>
      </c>
      <c r="M18" s="74" t="s">
        <v>337</v>
      </c>
      <c r="N18" s="77">
        <v>0.4</v>
      </c>
      <c r="O18" s="74" t="s">
        <v>2</v>
      </c>
      <c r="P18" s="74" t="s">
        <v>340</v>
      </c>
      <c r="Q18" s="74" t="s">
        <v>341</v>
      </c>
      <c r="R18" s="74">
        <v>0.1</v>
      </c>
      <c r="S18" s="74"/>
      <c r="T18" s="74">
        <f>R18+S18</f>
        <v>0.1</v>
      </c>
      <c r="U18" s="112"/>
      <c r="V18" s="112"/>
      <c r="W18" s="112"/>
      <c r="X18" s="112"/>
      <c r="Y18" s="112"/>
      <c r="Z18" s="112"/>
      <c r="AA18" s="112"/>
      <c r="AB18" s="112"/>
      <c r="AC18" s="112"/>
      <c r="AD18" s="112" t="s">
        <v>0</v>
      </c>
      <c r="AE18" s="112"/>
      <c r="AF18" s="112"/>
      <c r="AG18" s="112"/>
      <c r="AH18" s="73"/>
      <c r="AI18" s="73"/>
    </row>
    <row r="19" spans="1:36" s="48" customFormat="1" ht="62.45" customHeight="1">
      <c r="A19" s="70" t="s">
        <v>122</v>
      </c>
      <c r="B19" s="74" t="s">
        <v>71</v>
      </c>
      <c r="C19" s="74" t="s">
        <v>18</v>
      </c>
      <c r="D19" s="75">
        <v>42007</v>
      </c>
      <c r="E19" s="76">
        <v>0.85763888888888884</v>
      </c>
      <c r="F19" s="75">
        <v>42007</v>
      </c>
      <c r="G19" s="76">
        <v>0.9194444444444444</v>
      </c>
      <c r="H19" s="76">
        <f>G19-E19</f>
        <v>6.1805555555555558E-2</v>
      </c>
      <c r="I19" s="74">
        <v>5</v>
      </c>
      <c r="J19" s="74" t="s">
        <v>153</v>
      </c>
      <c r="K19" s="74" t="s">
        <v>14</v>
      </c>
      <c r="L19" s="74" t="s">
        <v>4</v>
      </c>
      <c r="M19" s="74" t="s">
        <v>154</v>
      </c>
      <c r="N19" s="77" t="s">
        <v>3</v>
      </c>
      <c r="O19" s="74" t="s">
        <v>7</v>
      </c>
      <c r="P19" s="74" t="s">
        <v>155</v>
      </c>
      <c r="Q19" s="74" t="s">
        <v>156</v>
      </c>
      <c r="R19" s="74">
        <v>19.817</v>
      </c>
      <c r="S19" s="74">
        <v>0.22500000000000001</v>
      </c>
      <c r="T19" s="74">
        <f>S19+R19</f>
        <v>20.042000000000002</v>
      </c>
      <c r="U19" s="112" t="s">
        <v>28</v>
      </c>
      <c r="V19" s="112"/>
      <c r="W19" s="112"/>
      <c r="X19" s="112"/>
      <c r="Y19" s="112"/>
      <c r="Z19" s="112"/>
      <c r="AA19" s="112"/>
      <c r="AB19" s="112"/>
      <c r="AC19" s="112"/>
      <c r="AD19" s="112" t="s">
        <v>0</v>
      </c>
      <c r="AE19" s="112" t="s">
        <v>57</v>
      </c>
      <c r="AF19" s="112" t="s">
        <v>52</v>
      </c>
      <c r="AG19" s="112"/>
      <c r="AH19" s="73"/>
      <c r="AI19" s="73"/>
    </row>
    <row r="20" spans="1:36" s="48" customFormat="1" ht="46.9" customHeight="1">
      <c r="A20" s="69" t="s">
        <v>122</v>
      </c>
      <c r="B20" s="74" t="s">
        <v>1412</v>
      </c>
      <c r="C20" s="74" t="s">
        <v>378</v>
      </c>
      <c r="D20" s="75">
        <v>42008</v>
      </c>
      <c r="E20" s="76">
        <v>0.3840277777777778</v>
      </c>
      <c r="F20" s="75">
        <v>42008</v>
      </c>
      <c r="G20" s="76">
        <v>0.3840277777777778</v>
      </c>
      <c r="H20" s="76">
        <v>0</v>
      </c>
      <c r="I20" s="77">
        <v>14</v>
      </c>
      <c r="J20" s="79"/>
      <c r="K20" s="77"/>
      <c r="L20" s="80" t="s">
        <v>16</v>
      </c>
      <c r="M20" s="81" t="s">
        <v>1413</v>
      </c>
      <c r="N20" s="77">
        <v>110</v>
      </c>
      <c r="O20" s="79" t="s">
        <v>7</v>
      </c>
      <c r="P20" s="81" t="s">
        <v>1414</v>
      </c>
      <c r="Q20" s="80" t="s">
        <v>1446</v>
      </c>
      <c r="R20" s="91"/>
      <c r="S20" s="91">
        <v>10</v>
      </c>
      <c r="T20" s="91">
        <v>10</v>
      </c>
      <c r="U20" s="73"/>
      <c r="V20" s="73"/>
      <c r="W20" s="73"/>
      <c r="X20" s="73"/>
      <c r="Y20" s="73"/>
      <c r="Z20" s="73"/>
      <c r="AA20" s="73"/>
      <c r="AB20" s="73"/>
      <c r="AC20" s="73"/>
      <c r="AD20" s="72" t="s">
        <v>37</v>
      </c>
      <c r="AE20" s="73"/>
      <c r="AF20" s="73"/>
      <c r="AG20" s="73"/>
      <c r="AH20" s="73"/>
      <c r="AI20" s="73"/>
    </row>
    <row r="21" spans="1:36" s="48" customFormat="1" ht="90" customHeight="1">
      <c r="A21" s="70" t="s">
        <v>12463</v>
      </c>
      <c r="B21" s="354" t="s">
        <v>81</v>
      </c>
      <c r="C21" s="354" t="s">
        <v>81</v>
      </c>
      <c r="D21" s="367">
        <v>42359</v>
      </c>
      <c r="E21" s="401">
        <v>0.21805555555555556</v>
      </c>
      <c r="F21" s="367">
        <v>42359</v>
      </c>
      <c r="G21" s="401">
        <v>0.36527777777777781</v>
      </c>
      <c r="H21" s="401">
        <v>0.14722222222222223</v>
      </c>
      <c r="I21" s="354">
        <v>296</v>
      </c>
      <c r="J21" s="354" t="s">
        <v>143</v>
      </c>
      <c r="K21" s="354" t="s">
        <v>20</v>
      </c>
      <c r="L21" s="354" t="s">
        <v>11</v>
      </c>
      <c r="M21" s="354" t="s">
        <v>12725</v>
      </c>
      <c r="N21" s="415">
        <v>35</v>
      </c>
      <c r="O21" s="354" t="s">
        <v>7</v>
      </c>
      <c r="P21" s="354" t="s">
        <v>12725</v>
      </c>
      <c r="Q21" s="354" t="s">
        <v>12726</v>
      </c>
      <c r="R21" s="354">
        <v>440.1</v>
      </c>
      <c r="S21" s="354"/>
      <c r="T21" s="354">
        <v>440.1</v>
      </c>
      <c r="U21" s="500" t="s">
        <v>28</v>
      </c>
      <c r="V21" s="500"/>
      <c r="W21" s="500"/>
      <c r="X21" s="500"/>
      <c r="Y21" s="500"/>
      <c r="Z21" s="500"/>
      <c r="AA21" s="500"/>
      <c r="AB21" s="500"/>
      <c r="AC21" s="500"/>
      <c r="AD21" s="500" t="s">
        <v>22</v>
      </c>
      <c r="AE21" s="500"/>
      <c r="AF21" s="500"/>
      <c r="AG21" s="500"/>
      <c r="AH21" s="73"/>
      <c r="AI21" s="73"/>
    </row>
    <row r="22" spans="1:36" s="48" customFormat="1" ht="141.75" customHeight="1">
      <c r="A22" s="64" t="s">
        <v>122</v>
      </c>
      <c r="B22" s="74" t="s">
        <v>81</v>
      </c>
      <c r="C22" s="74" t="s">
        <v>162</v>
      </c>
      <c r="D22" s="75">
        <v>42008</v>
      </c>
      <c r="E22" s="76">
        <v>0.3833333333333333</v>
      </c>
      <c r="F22" s="75">
        <v>42008</v>
      </c>
      <c r="G22" s="76">
        <v>0.3833333333333333</v>
      </c>
      <c r="H22" s="76">
        <v>0</v>
      </c>
      <c r="I22" s="74">
        <v>3</v>
      </c>
      <c r="J22" s="74" t="s">
        <v>163</v>
      </c>
      <c r="K22" s="74"/>
      <c r="L22" s="74" t="s">
        <v>16</v>
      </c>
      <c r="M22" s="74" t="s">
        <v>162</v>
      </c>
      <c r="N22" s="77">
        <v>500</v>
      </c>
      <c r="O22" s="74" t="s">
        <v>2</v>
      </c>
      <c r="P22" s="74" t="s">
        <v>162</v>
      </c>
      <c r="Q22" s="74" t="s">
        <v>164</v>
      </c>
      <c r="R22" s="74"/>
      <c r="S22" s="74">
        <v>0.5</v>
      </c>
      <c r="T22" s="74">
        <v>0.5</v>
      </c>
      <c r="U22" s="112"/>
      <c r="V22" s="112"/>
      <c r="W22" s="112"/>
      <c r="X22" s="112"/>
      <c r="Y22" s="112"/>
      <c r="Z22" s="112"/>
      <c r="AA22" s="112"/>
      <c r="AB22" s="112"/>
      <c r="AC22" s="112"/>
      <c r="AD22" s="112" t="s">
        <v>37</v>
      </c>
      <c r="AE22" s="112"/>
      <c r="AF22" s="112"/>
      <c r="AG22" s="112"/>
      <c r="AH22" s="1"/>
      <c r="AI22" s="1"/>
    </row>
    <row r="23" spans="1:36" s="48" customFormat="1" ht="108" customHeight="1">
      <c r="A23" s="13" t="s">
        <v>122</v>
      </c>
      <c r="B23" s="74" t="s">
        <v>81</v>
      </c>
      <c r="C23" s="74" t="s">
        <v>81</v>
      </c>
      <c r="D23" s="75">
        <v>42008</v>
      </c>
      <c r="E23" s="76">
        <v>0.49791666666666662</v>
      </c>
      <c r="F23" s="75">
        <v>42008</v>
      </c>
      <c r="G23" s="76">
        <v>0.49791666666666662</v>
      </c>
      <c r="H23" s="76">
        <v>0</v>
      </c>
      <c r="I23" s="74">
        <v>23</v>
      </c>
      <c r="J23" s="74" t="s">
        <v>143</v>
      </c>
      <c r="K23" s="74" t="s">
        <v>8</v>
      </c>
      <c r="L23" s="74" t="s">
        <v>4</v>
      </c>
      <c r="M23" s="74" t="s">
        <v>165</v>
      </c>
      <c r="N23" s="77" t="s">
        <v>3</v>
      </c>
      <c r="O23" s="74" t="s">
        <v>25</v>
      </c>
      <c r="P23" s="74" t="s">
        <v>166</v>
      </c>
      <c r="Q23" s="74" t="s">
        <v>167</v>
      </c>
      <c r="R23" s="74"/>
      <c r="S23" s="74">
        <v>7.9</v>
      </c>
      <c r="T23" s="74">
        <v>7.9</v>
      </c>
      <c r="U23" s="112"/>
      <c r="V23" s="112"/>
      <c r="W23" s="112"/>
      <c r="X23" s="112"/>
      <c r="Y23" s="112"/>
      <c r="Z23" s="112"/>
      <c r="AA23" s="112"/>
      <c r="AB23" s="112"/>
      <c r="AC23" s="112"/>
      <c r="AD23" s="112" t="s">
        <v>0</v>
      </c>
      <c r="AE23" s="112"/>
      <c r="AF23" s="112"/>
      <c r="AG23" s="112"/>
      <c r="AH23" s="1"/>
      <c r="AI23" s="1"/>
    </row>
    <row r="24" spans="1:36" s="48" customFormat="1" ht="126" customHeight="1">
      <c r="A24" s="13" t="s">
        <v>122</v>
      </c>
      <c r="B24" s="74" t="s">
        <v>15</v>
      </c>
      <c r="C24" s="74" t="s">
        <v>15</v>
      </c>
      <c r="D24" s="75">
        <v>42008</v>
      </c>
      <c r="E24" s="76">
        <v>0.84027777777777779</v>
      </c>
      <c r="F24" s="75">
        <v>42008</v>
      </c>
      <c r="G24" s="76">
        <v>0.84027777777777779</v>
      </c>
      <c r="H24" s="76">
        <f>(F24+G24)-(D24+E24)</f>
        <v>0</v>
      </c>
      <c r="I24" s="74">
        <v>5</v>
      </c>
      <c r="J24" s="74" t="s">
        <v>150</v>
      </c>
      <c r="K24" s="74" t="s">
        <v>8</v>
      </c>
      <c r="L24" s="74" t="s">
        <v>4</v>
      </c>
      <c r="M24" s="74" t="s">
        <v>168</v>
      </c>
      <c r="N24" s="77" t="s">
        <v>3</v>
      </c>
      <c r="O24" s="74" t="s">
        <v>7</v>
      </c>
      <c r="P24" s="74" t="s">
        <v>169</v>
      </c>
      <c r="Q24" s="74" t="s">
        <v>316</v>
      </c>
      <c r="R24" s="74">
        <v>2.5099999999999998</v>
      </c>
      <c r="S24" s="74"/>
      <c r="T24" s="74">
        <f>SUM(R24:S24)</f>
        <v>2.5099999999999998</v>
      </c>
      <c r="U24" s="112" t="s">
        <v>28</v>
      </c>
      <c r="V24" s="112">
        <v>1978</v>
      </c>
      <c r="W24" s="112" t="s">
        <v>1908</v>
      </c>
      <c r="X24" s="112"/>
      <c r="Y24" s="112" t="s">
        <v>1909</v>
      </c>
      <c r="Z24" s="112">
        <v>100</v>
      </c>
      <c r="AA24" s="112" t="s">
        <v>1902</v>
      </c>
      <c r="AB24" s="112">
        <v>0</v>
      </c>
      <c r="AC24" s="112"/>
      <c r="AD24" s="112" t="s">
        <v>24</v>
      </c>
      <c r="AE24" s="112" t="s">
        <v>53</v>
      </c>
      <c r="AF24" s="112"/>
      <c r="AG24" s="112" t="s">
        <v>1910</v>
      </c>
      <c r="AH24" s="1"/>
      <c r="AI24" s="1"/>
    </row>
    <row r="25" spans="1:36" s="48" customFormat="1" ht="126" customHeight="1">
      <c r="A25" s="13" t="s">
        <v>122</v>
      </c>
      <c r="B25" s="74" t="s">
        <v>18</v>
      </c>
      <c r="C25" s="74" t="s">
        <v>18</v>
      </c>
      <c r="D25" s="75">
        <v>42008</v>
      </c>
      <c r="E25" s="76">
        <v>42008.454861111109</v>
      </c>
      <c r="F25" s="75">
        <v>42008</v>
      </c>
      <c r="G25" s="76">
        <v>42008.520833333336</v>
      </c>
      <c r="H25" s="76">
        <f>G25-E25</f>
        <v>6.5972222226264421E-2</v>
      </c>
      <c r="I25" s="74">
        <v>4</v>
      </c>
      <c r="J25" s="74"/>
      <c r="K25" s="74"/>
      <c r="L25" s="74" t="s">
        <v>4</v>
      </c>
      <c r="M25" s="74" t="s">
        <v>342</v>
      </c>
      <c r="N25" s="77">
        <v>0.4</v>
      </c>
      <c r="O25" s="74" t="s">
        <v>25</v>
      </c>
      <c r="P25" s="74" t="s">
        <v>343</v>
      </c>
      <c r="Q25" s="74" t="s">
        <v>344</v>
      </c>
      <c r="R25" s="74">
        <v>0.5</v>
      </c>
      <c r="S25" s="74"/>
      <c r="T25" s="74">
        <f>R25+S25</f>
        <v>0.5</v>
      </c>
      <c r="U25" s="112"/>
      <c r="V25" s="112"/>
      <c r="W25" s="112"/>
      <c r="X25" s="112"/>
      <c r="Y25" s="112"/>
      <c r="Z25" s="112"/>
      <c r="AA25" s="112"/>
      <c r="AB25" s="112"/>
      <c r="AC25" s="112"/>
      <c r="AD25" s="112" t="s">
        <v>24</v>
      </c>
      <c r="AE25" s="112"/>
      <c r="AF25" s="112"/>
      <c r="AG25" s="112"/>
      <c r="AH25" s="1"/>
      <c r="AI25" s="1"/>
    </row>
    <row r="26" spans="1:36" s="48" customFormat="1" ht="408.75" customHeight="1">
      <c r="A26" s="13" t="s">
        <v>122</v>
      </c>
      <c r="B26" s="74" t="s">
        <v>5</v>
      </c>
      <c r="C26" s="74" t="s">
        <v>378</v>
      </c>
      <c r="D26" s="75">
        <v>42008</v>
      </c>
      <c r="E26" s="76">
        <v>0.3840277777777778</v>
      </c>
      <c r="F26" s="75">
        <v>42008</v>
      </c>
      <c r="G26" s="76">
        <v>0.3840277777777778</v>
      </c>
      <c r="H26" s="76">
        <v>0</v>
      </c>
      <c r="I26" s="74">
        <v>7</v>
      </c>
      <c r="J26" s="74"/>
      <c r="K26" s="74"/>
      <c r="L26" s="74" t="s">
        <v>16</v>
      </c>
      <c r="M26" s="74" t="s">
        <v>379</v>
      </c>
      <c r="N26" s="77">
        <v>500</v>
      </c>
      <c r="O26" s="74" t="s">
        <v>2</v>
      </c>
      <c r="P26" s="74" t="s">
        <v>380</v>
      </c>
      <c r="Q26" s="74" t="s">
        <v>381</v>
      </c>
      <c r="R26" s="74"/>
      <c r="S26" s="74">
        <v>2.6</v>
      </c>
      <c r="T26" s="74">
        <v>2.6</v>
      </c>
      <c r="U26" s="112"/>
      <c r="V26" s="112"/>
      <c r="W26" s="112"/>
      <c r="X26" s="112"/>
      <c r="Y26" s="112"/>
      <c r="Z26" s="112"/>
      <c r="AA26" s="112"/>
      <c r="AB26" s="112"/>
      <c r="AC26" s="112"/>
      <c r="AD26" s="112" t="s">
        <v>37</v>
      </c>
      <c r="AE26" s="112"/>
      <c r="AF26" s="112"/>
      <c r="AG26" s="112"/>
      <c r="AH26" s="1"/>
      <c r="AI26" s="1"/>
    </row>
    <row r="27" spans="1:36" s="48" customFormat="1" ht="187.15" customHeight="1">
      <c r="A27" s="13" t="s">
        <v>122</v>
      </c>
      <c r="B27" s="74" t="s">
        <v>5</v>
      </c>
      <c r="C27" s="74" t="s">
        <v>5</v>
      </c>
      <c r="D27" s="75">
        <v>42008</v>
      </c>
      <c r="E27" s="76">
        <v>0.4513888888888889</v>
      </c>
      <c r="F27" s="75">
        <v>42008</v>
      </c>
      <c r="G27" s="76">
        <v>0.4513888888888889</v>
      </c>
      <c r="H27" s="76">
        <v>0</v>
      </c>
      <c r="I27" s="74">
        <v>10</v>
      </c>
      <c r="J27" s="74" t="s">
        <v>143</v>
      </c>
      <c r="K27" s="74" t="s">
        <v>8</v>
      </c>
      <c r="L27" s="74" t="s">
        <v>9</v>
      </c>
      <c r="M27" s="74" t="s">
        <v>382</v>
      </c>
      <c r="N27" s="77" t="s">
        <v>3</v>
      </c>
      <c r="O27" s="74" t="s">
        <v>7</v>
      </c>
      <c r="P27" s="74" t="s">
        <v>383</v>
      </c>
      <c r="Q27" s="74" t="s">
        <v>2146</v>
      </c>
      <c r="R27" s="74"/>
      <c r="S27" s="74">
        <v>3.4</v>
      </c>
      <c r="T27" s="74">
        <v>3.4</v>
      </c>
      <c r="U27" s="112" t="s">
        <v>28</v>
      </c>
      <c r="V27" s="112">
        <v>1981</v>
      </c>
      <c r="W27" s="112" t="s">
        <v>587</v>
      </c>
      <c r="X27" s="112" t="s">
        <v>411</v>
      </c>
      <c r="Y27" s="112" t="s">
        <v>588</v>
      </c>
      <c r="Z27" s="112">
        <v>1</v>
      </c>
      <c r="AA27" s="112" t="s">
        <v>589</v>
      </c>
      <c r="AB27" s="112" t="s">
        <v>590</v>
      </c>
      <c r="AC27" s="112">
        <v>41886</v>
      </c>
      <c r="AD27" s="112" t="s">
        <v>40</v>
      </c>
      <c r="AE27" s="112"/>
      <c r="AF27" s="112"/>
      <c r="AG27" s="112"/>
      <c r="AH27" s="1"/>
      <c r="AI27" s="1"/>
    </row>
    <row r="28" spans="1:36" s="48" customFormat="1" ht="109.15" customHeight="1">
      <c r="A28" s="330" t="s">
        <v>1580</v>
      </c>
      <c r="B28" s="334" t="s">
        <v>15</v>
      </c>
      <c r="C28" s="334" t="s">
        <v>15</v>
      </c>
      <c r="D28" s="339">
        <v>42118</v>
      </c>
      <c r="E28" s="340">
        <v>0.5805555555555556</v>
      </c>
      <c r="F28" s="339">
        <v>42118</v>
      </c>
      <c r="G28" s="340">
        <v>0.60069444444444442</v>
      </c>
      <c r="H28" s="340">
        <f>(F28+G28)-(D28+E28)</f>
        <v>2.0138888889050577E-2</v>
      </c>
      <c r="I28" s="334">
        <v>32</v>
      </c>
      <c r="J28" s="334" t="s">
        <v>180</v>
      </c>
      <c r="K28" s="334" t="s">
        <v>20</v>
      </c>
      <c r="L28" s="334" t="s">
        <v>9</v>
      </c>
      <c r="M28" s="334" t="s">
        <v>2695</v>
      </c>
      <c r="N28" s="341">
        <v>35</v>
      </c>
      <c r="O28" s="334" t="s">
        <v>7</v>
      </c>
      <c r="P28" s="334" t="s">
        <v>2696</v>
      </c>
      <c r="Q28" s="334" t="s">
        <v>6412</v>
      </c>
      <c r="R28" s="334">
        <v>8.33</v>
      </c>
      <c r="S28" s="334"/>
      <c r="T28" s="334">
        <f>SUM(R28:S28)</f>
        <v>8.33</v>
      </c>
      <c r="U28" s="337" t="s">
        <v>28</v>
      </c>
      <c r="V28" s="337">
        <v>1966</v>
      </c>
      <c r="W28" s="337" t="s">
        <v>1955</v>
      </c>
      <c r="X28" s="337"/>
      <c r="Y28" s="337">
        <v>41884</v>
      </c>
      <c r="Z28" s="337">
        <v>100</v>
      </c>
      <c r="AA28" s="337" t="s">
        <v>2660</v>
      </c>
      <c r="AB28" s="337">
        <v>0</v>
      </c>
      <c r="AC28" s="337"/>
      <c r="AD28" s="337" t="s">
        <v>42</v>
      </c>
      <c r="AE28" s="337" t="s">
        <v>57</v>
      </c>
      <c r="AF28" s="337"/>
      <c r="AG28" s="337" t="s">
        <v>6413</v>
      </c>
      <c r="AH28" s="1"/>
      <c r="AI28" s="1"/>
    </row>
    <row r="29" spans="1:36" s="48" customFormat="1" ht="78" customHeight="1">
      <c r="A29" s="274" t="s">
        <v>1580</v>
      </c>
      <c r="B29" s="284" t="s">
        <v>1412</v>
      </c>
      <c r="C29" s="284" t="s">
        <v>1423</v>
      </c>
      <c r="D29" s="271">
        <v>42119</v>
      </c>
      <c r="E29" s="272">
        <v>0.67847222222222225</v>
      </c>
      <c r="F29" s="271">
        <v>42119</v>
      </c>
      <c r="G29" s="272">
        <v>0.67847222222222225</v>
      </c>
      <c r="H29" s="272">
        <v>0</v>
      </c>
      <c r="I29" s="268">
        <v>33</v>
      </c>
      <c r="J29" s="269" t="s">
        <v>180</v>
      </c>
      <c r="K29" s="268"/>
      <c r="L29" s="267" t="s">
        <v>9</v>
      </c>
      <c r="M29" s="285" t="s">
        <v>2707</v>
      </c>
      <c r="N29" s="268" t="s">
        <v>3</v>
      </c>
      <c r="O29" s="269" t="s">
        <v>7</v>
      </c>
      <c r="P29" s="285" t="s">
        <v>2707</v>
      </c>
      <c r="Q29" s="267" t="s">
        <v>2708</v>
      </c>
      <c r="R29" s="270">
        <v>6</v>
      </c>
      <c r="S29" s="270">
        <v>1</v>
      </c>
      <c r="T29" s="270">
        <v>7</v>
      </c>
      <c r="U29" s="489"/>
      <c r="V29" s="489"/>
      <c r="W29" s="489"/>
      <c r="X29" s="489"/>
      <c r="Y29" s="489"/>
      <c r="Z29" s="489"/>
      <c r="AA29" s="489"/>
      <c r="AB29" s="489"/>
      <c r="AC29" s="489"/>
      <c r="AD29" s="489" t="s">
        <v>42</v>
      </c>
      <c r="AE29" s="489"/>
      <c r="AF29" s="489"/>
      <c r="AG29" s="489"/>
      <c r="AH29" s="489"/>
      <c r="AI29" s="489"/>
      <c r="AJ29" s="342"/>
    </row>
    <row r="30" spans="1:36" s="48" customFormat="1" ht="93.6" customHeight="1">
      <c r="A30" s="279" t="s">
        <v>640</v>
      </c>
      <c r="B30" s="284" t="s">
        <v>5</v>
      </c>
      <c r="C30" s="284" t="s">
        <v>5</v>
      </c>
      <c r="D30" s="271">
        <v>42060</v>
      </c>
      <c r="E30" s="272">
        <v>0.46180555555555558</v>
      </c>
      <c r="F30" s="271">
        <v>42060</v>
      </c>
      <c r="G30" s="272">
        <v>0.4826388888888889</v>
      </c>
      <c r="H30" s="272">
        <v>2.0833333333333332E-2</v>
      </c>
      <c r="I30" s="284">
        <v>143</v>
      </c>
      <c r="J30" s="284" t="s">
        <v>1006</v>
      </c>
      <c r="K30" s="284"/>
      <c r="L30" s="284" t="s">
        <v>4</v>
      </c>
      <c r="M30" s="284" t="s">
        <v>1007</v>
      </c>
      <c r="N30" s="268">
        <v>35</v>
      </c>
      <c r="O30" s="284" t="s">
        <v>13</v>
      </c>
      <c r="P30" s="284" t="s">
        <v>1008</v>
      </c>
      <c r="Q30" s="284" t="s">
        <v>1045</v>
      </c>
      <c r="R30" s="284"/>
      <c r="S30" s="284">
        <v>182.4</v>
      </c>
      <c r="T30" s="284">
        <v>182.4</v>
      </c>
      <c r="U30" s="302" t="s">
        <v>36</v>
      </c>
      <c r="V30" s="302">
        <v>1992</v>
      </c>
      <c r="W30" s="302" t="s">
        <v>1046</v>
      </c>
      <c r="X30" s="302" t="s">
        <v>411</v>
      </c>
      <c r="Y30" s="302" t="s">
        <v>1047</v>
      </c>
      <c r="Z30" s="302">
        <v>0.8</v>
      </c>
      <c r="AA30" s="302" t="s">
        <v>1048</v>
      </c>
      <c r="AB30" s="302" t="s">
        <v>586</v>
      </c>
      <c r="AC30" s="302" t="s">
        <v>1049</v>
      </c>
      <c r="AD30" s="302" t="s">
        <v>22</v>
      </c>
      <c r="AE30" s="302"/>
      <c r="AF30" s="302"/>
      <c r="AG30" s="302"/>
      <c r="AH30" s="286"/>
      <c r="AI30" s="286"/>
      <c r="AJ30" s="342"/>
    </row>
    <row r="31" spans="1:36" s="48" customFormat="1" ht="93.6" customHeight="1">
      <c r="A31" s="279" t="s">
        <v>1018</v>
      </c>
      <c r="B31" s="284" t="s">
        <v>5</v>
      </c>
      <c r="C31" s="284" t="s">
        <v>5</v>
      </c>
      <c r="D31" s="271">
        <v>42078</v>
      </c>
      <c r="E31" s="272">
        <v>0.90972222222222221</v>
      </c>
      <c r="F31" s="271">
        <v>42078</v>
      </c>
      <c r="G31" s="272">
        <v>0.90972222222222221</v>
      </c>
      <c r="H31" s="272">
        <v>0</v>
      </c>
      <c r="I31" s="284">
        <v>114</v>
      </c>
      <c r="J31" s="284" t="s">
        <v>1369</v>
      </c>
      <c r="K31" s="284" t="s">
        <v>14</v>
      </c>
      <c r="L31" s="284" t="s">
        <v>9</v>
      </c>
      <c r="M31" s="284" t="s">
        <v>1370</v>
      </c>
      <c r="N31" s="268">
        <v>35</v>
      </c>
      <c r="O31" s="284" t="s">
        <v>7</v>
      </c>
      <c r="P31" s="284" t="s">
        <v>1371</v>
      </c>
      <c r="Q31" s="284" t="s">
        <v>2237</v>
      </c>
      <c r="R31" s="284"/>
      <c r="S31" s="284">
        <v>147.1</v>
      </c>
      <c r="T31" s="284">
        <v>147.1</v>
      </c>
      <c r="U31" s="302" t="s">
        <v>33</v>
      </c>
      <c r="V31" s="302">
        <v>2012</v>
      </c>
      <c r="W31" s="302" t="s">
        <v>1372</v>
      </c>
      <c r="X31" s="302" t="s">
        <v>1373</v>
      </c>
      <c r="Y31" s="302" t="s">
        <v>1374</v>
      </c>
      <c r="Z31" s="302">
        <v>100</v>
      </c>
      <c r="AA31" s="302">
        <v>4.2015000000000002</v>
      </c>
      <c r="AB31" s="302"/>
      <c r="AC31" s="302"/>
      <c r="AD31" s="302" t="s">
        <v>22</v>
      </c>
      <c r="AE31" s="302"/>
      <c r="AF31" s="302"/>
      <c r="AG31" s="302"/>
      <c r="AH31" s="286"/>
      <c r="AI31" s="286"/>
      <c r="AJ31" s="342"/>
    </row>
    <row r="32" spans="1:36" s="48" customFormat="1" ht="78" customHeight="1">
      <c r="A32" s="279" t="s">
        <v>122</v>
      </c>
      <c r="B32" s="284" t="s">
        <v>19</v>
      </c>
      <c r="C32" s="284" t="s">
        <v>19</v>
      </c>
      <c r="D32" s="271">
        <v>42023</v>
      </c>
      <c r="E32" s="272">
        <v>0.76249999999999996</v>
      </c>
      <c r="F32" s="271">
        <v>42023</v>
      </c>
      <c r="G32" s="272">
        <v>0.76666666666666661</v>
      </c>
      <c r="H32" s="272">
        <f>F32-D32+G32-E32</f>
        <v>4.1666666666666519E-3</v>
      </c>
      <c r="I32" s="284">
        <v>47</v>
      </c>
      <c r="J32" s="284"/>
      <c r="K32" s="284"/>
      <c r="L32" s="284" t="s">
        <v>4</v>
      </c>
      <c r="M32" s="284" t="s">
        <v>1798</v>
      </c>
      <c r="N32" s="268" t="s">
        <v>3</v>
      </c>
      <c r="O32" s="284" t="s">
        <v>7</v>
      </c>
      <c r="P32" s="284" t="s">
        <v>448</v>
      </c>
      <c r="Q32" s="284" t="s">
        <v>1799</v>
      </c>
      <c r="R32" s="284">
        <v>134</v>
      </c>
      <c r="S32" s="284"/>
      <c r="T32" s="284">
        <f>R32+S32</f>
        <v>134</v>
      </c>
      <c r="U32" s="302" t="s">
        <v>28</v>
      </c>
      <c r="V32" s="302" t="s">
        <v>1800</v>
      </c>
      <c r="W32" s="302">
        <v>0</v>
      </c>
      <c r="X32" s="302">
        <v>0</v>
      </c>
      <c r="Y32" s="302">
        <v>0</v>
      </c>
      <c r="Z32" s="302">
        <v>100</v>
      </c>
      <c r="AA32" s="302">
        <v>0</v>
      </c>
      <c r="AB32" s="302">
        <v>0</v>
      </c>
      <c r="AC32" s="302">
        <v>0</v>
      </c>
      <c r="AD32" s="302" t="s">
        <v>22</v>
      </c>
      <c r="AE32" s="302"/>
      <c r="AF32" s="302"/>
      <c r="AG32" s="302"/>
      <c r="AH32" s="286"/>
      <c r="AI32" s="286"/>
      <c r="AJ32" s="342"/>
    </row>
    <row r="33" spans="1:36" s="48" customFormat="1" ht="110.25">
      <c r="A33" s="346" t="s">
        <v>122</v>
      </c>
      <c r="B33" s="300" t="s">
        <v>21</v>
      </c>
      <c r="C33" s="274" t="s">
        <v>2844</v>
      </c>
      <c r="D33" s="275">
        <v>42010</v>
      </c>
      <c r="E33" s="278">
        <v>0.67708333333333337</v>
      </c>
      <c r="F33" s="275">
        <v>42010</v>
      </c>
      <c r="G33" s="278">
        <v>0.73263888888888884</v>
      </c>
      <c r="H33" s="278">
        <v>5.5555555555555552E-2</v>
      </c>
      <c r="I33" s="274">
        <v>5</v>
      </c>
      <c r="J33" s="274" t="s">
        <v>150</v>
      </c>
      <c r="K33" s="300" t="s">
        <v>20</v>
      </c>
      <c r="L33" s="343" t="s">
        <v>16</v>
      </c>
      <c r="M33" s="300" t="s">
        <v>247</v>
      </c>
      <c r="N33" s="274" t="s">
        <v>3</v>
      </c>
      <c r="O33" s="274" t="s">
        <v>7</v>
      </c>
      <c r="P33" s="300" t="s">
        <v>170</v>
      </c>
      <c r="Q33" s="274" t="s">
        <v>2289</v>
      </c>
      <c r="R33" s="274">
        <v>0.106</v>
      </c>
      <c r="S33" s="274">
        <v>5.1999999999999998E-2</v>
      </c>
      <c r="T33" s="274">
        <v>0.158</v>
      </c>
      <c r="U33" s="300" t="s">
        <v>28</v>
      </c>
      <c r="V33" s="274">
        <v>1952</v>
      </c>
      <c r="W33" s="300" t="s">
        <v>2290</v>
      </c>
      <c r="X33" s="300" t="s">
        <v>762</v>
      </c>
      <c r="Y33" s="515">
        <v>2014</v>
      </c>
      <c r="Z33" s="527" t="s">
        <v>128</v>
      </c>
      <c r="AA33" s="515">
        <v>2015</v>
      </c>
      <c r="AB33" s="300" t="s">
        <v>128</v>
      </c>
      <c r="AC33" s="515">
        <v>2014</v>
      </c>
      <c r="AD33" s="539" t="s">
        <v>37</v>
      </c>
      <c r="AE33" s="300" t="s">
        <v>57</v>
      </c>
      <c r="AF33" s="300"/>
      <c r="AG33" s="527"/>
      <c r="AH33" s="300"/>
      <c r="AI33" s="300"/>
      <c r="AJ33" s="342"/>
    </row>
    <row r="34" spans="1:36" s="48" customFormat="1" ht="76.150000000000006" customHeight="1">
      <c r="A34" s="274" t="s">
        <v>1580</v>
      </c>
      <c r="B34" s="284" t="s">
        <v>1412</v>
      </c>
      <c r="C34" s="284" t="s">
        <v>1423</v>
      </c>
      <c r="D34" s="271">
        <v>42119</v>
      </c>
      <c r="E34" s="272">
        <v>0.67847222222222225</v>
      </c>
      <c r="F34" s="271">
        <v>42119</v>
      </c>
      <c r="G34" s="272">
        <v>0.67847222222222225</v>
      </c>
      <c r="H34" s="272">
        <v>0</v>
      </c>
      <c r="I34" s="268">
        <v>18</v>
      </c>
      <c r="J34" s="269" t="s">
        <v>180</v>
      </c>
      <c r="K34" s="268"/>
      <c r="L34" s="267" t="s">
        <v>9</v>
      </c>
      <c r="M34" s="285" t="s">
        <v>2705</v>
      </c>
      <c r="N34" s="268" t="s">
        <v>3</v>
      </c>
      <c r="O34" s="269" t="s">
        <v>7</v>
      </c>
      <c r="P34" s="285" t="s">
        <v>2705</v>
      </c>
      <c r="Q34" s="267" t="s">
        <v>2706</v>
      </c>
      <c r="R34" s="270">
        <v>4</v>
      </c>
      <c r="S34" s="270"/>
      <c r="T34" s="270">
        <v>4</v>
      </c>
      <c r="U34" s="489"/>
      <c r="V34" s="489"/>
      <c r="W34" s="489"/>
      <c r="X34" s="489"/>
      <c r="Y34" s="489"/>
      <c r="Z34" s="489"/>
      <c r="AA34" s="489"/>
      <c r="AB34" s="489"/>
      <c r="AC34" s="489"/>
      <c r="AD34" s="489" t="s">
        <v>42</v>
      </c>
      <c r="AE34" s="489"/>
      <c r="AF34" s="489"/>
      <c r="AG34" s="489"/>
      <c r="AH34" s="489"/>
      <c r="AI34" s="489"/>
      <c r="AJ34" s="342"/>
    </row>
    <row r="35" spans="1:36" s="48" customFormat="1" ht="93.6" customHeight="1">
      <c r="A35" s="274" t="s">
        <v>1580</v>
      </c>
      <c r="B35" s="284" t="s">
        <v>1412</v>
      </c>
      <c r="C35" s="284" t="s">
        <v>1423</v>
      </c>
      <c r="D35" s="271">
        <v>42119</v>
      </c>
      <c r="E35" s="272">
        <v>0.68263888888888891</v>
      </c>
      <c r="F35" s="271">
        <v>42119</v>
      </c>
      <c r="G35" s="272">
        <v>0.68263888888888891</v>
      </c>
      <c r="H35" s="272">
        <v>0</v>
      </c>
      <c r="I35" s="268">
        <v>14</v>
      </c>
      <c r="J35" s="269" t="s">
        <v>150</v>
      </c>
      <c r="K35" s="268"/>
      <c r="L35" s="267" t="s">
        <v>9</v>
      </c>
      <c r="M35" s="285" t="s">
        <v>2709</v>
      </c>
      <c r="N35" s="268" t="s">
        <v>3</v>
      </c>
      <c r="O35" s="269" t="s">
        <v>7</v>
      </c>
      <c r="P35" s="285" t="s">
        <v>2709</v>
      </c>
      <c r="Q35" s="267" t="s">
        <v>2710</v>
      </c>
      <c r="R35" s="270">
        <v>4</v>
      </c>
      <c r="S35" s="270"/>
      <c r="T35" s="270">
        <v>4</v>
      </c>
      <c r="U35" s="489"/>
      <c r="V35" s="489"/>
      <c r="W35" s="489"/>
      <c r="X35" s="489"/>
      <c r="Y35" s="489"/>
      <c r="Z35" s="489"/>
      <c r="AA35" s="489"/>
      <c r="AB35" s="489"/>
      <c r="AC35" s="489"/>
      <c r="AD35" s="489" t="s">
        <v>42</v>
      </c>
      <c r="AE35" s="489"/>
      <c r="AF35" s="489"/>
      <c r="AG35" s="489"/>
      <c r="AH35" s="489"/>
      <c r="AI35" s="489"/>
      <c r="AJ35" s="342"/>
    </row>
    <row r="36" spans="1:36" s="48" customFormat="1" ht="62.45" customHeight="1">
      <c r="A36" s="279" t="s">
        <v>1580</v>
      </c>
      <c r="B36" s="284" t="s">
        <v>138</v>
      </c>
      <c r="C36" s="284" t="s">
        <v>138</v>
      </c>
      <c r="D36" s="271">
        <v>42119</v>
      </c>
      <c r="E36" s="272">
        <v>0.71875</v>
      </c>
      <c r="F36" s="271">
        <v>42119</v>
      </c>
      <c r="G36" s="272">
        <v>0.82013888888888886</v>
      </c>
      <c r="H36" s="272">
        <f>G36-E36</f>
        <v>0.10138888888888886</v>
      </c>
      <c r="I36" s="284">
        <v>81</v>
      </c>
      <c r="J36" s="284" t="s">
        <v>2711</v>
      </c>
      <c r="K36" s="284"/>
      <c r="L36" s="284" t="s">
        <v>9</v>
      </c>
      <c r="M36" s="284" t="s">
        <v>2712</v>
      </c>
      <c r="N36" s="268">
        <v>35</v>
      </c>
      <c r="O36" s="284" t="s">
        <v>7</v>
      </c>
      <c r="P36" s="284" t="s">
        <v>2712</v>
      </c>
      <c r="Q36" s="284" t="s">
        <v>2713</v>
      </c>
      <c r="R36" s="284">
        <v>439</v>
      </c>
      <c r="S36" s="284"/>
      <c r="T36" s="284">
        <f>R36+S36</f>
        <v>439</v>
      </c>
      <c r="U36" s="302" t="s">
        <v>28</v>
      </c>
      <c r="V36" s="302" t="s">
        <v>5181</v>
      </c>
      <c r="W36" s="302" t="s">
        <v>5182</v>
      </c>
      <c r="X36" s="302" t="s">
        <v>5183</v>
      </c>
      <c r="Y36" s="302">
        <v>42010</v>
      </c>
      <c r="Z36" s="302">
        <v>100</v>
      </c>
      <c r="AA36" s="302">
        <v>42195</v>
      </c>
      <c r="AB36" s="302">
        <v>0</v>
      </c>
      <c r="AC36" s="302">
        <v>42010</v>
      </c>
      <c r="AD36" s="302" t="s">
        <v>42</v>
      </c>
      <c r="AE36" s="302"/>
      <c r="AF36" s="302"/>
      <c r="AG36" s="302"/>
      <c r="AH36" s="286"/>
      <c r="AI36" s="286"/>
      <c r="AJ36" s="342"/>
    </row>
    <row r="37" spans="1:36" s="48" customFormat="1" ht="178.5">
      <c r="A37" s="279" t="s">
        <v>1580</v>
      </c>
      <c r="B37" s="284" t="s">
        <v>12</v>
      </c>
      <c r="C37" s="284" t="s">
        <v>127</v>
      </c>
      <c r="D37" s="271">
        <v>42119</v>
      </c>
      <c r="E37" s="272">
        <v>0.76458333333333339</v>
      </c>
      <c r="F37" s="271">
        <v>42119</v>
      </c>
      <c r="G37" s="272">
        <v>0.76458333333333339</v>
      </c>
      <c r="H37" s="272">
        <f>G37-E37</f>
        <v>0</v>
      </c>
      <c r="I37" s="284">
        <v>23</v>
      </c>
      <c r="J37" s="284" t="s">
        <v>233</v>
      </c>
      <c r="K37" s="284" t="s">
        <v>8</v>
      </c>
      <c r="L37" s="284" t="s">
        <v>9</v>
      </c>
      <c r="M37" s="284" t="s">
        <v>2714</v>
      </c>
      <c r="N37" s="268">
        <v>35</v>
      </c>
      <c r="O37" s="284" t="s">
        <v>7</v>
      </c>
      <c r="P37" s="284" t="s">
        <v>2715</v>
      </c>
      <c r="Q37" s="284" t="s">
        <v>2997</v>
      </c>
      <c r="R37" s="284">
        <v>2.35</v>
      </c>
      <c r="S37" s="284">
        <v>4.45</v>
      </c>
      <c r="T37" s="284">
        <f>R37+S37</f>
        <v>6.8000000000000007</v>
      </c>
      <c r="U37" s="302" t="s">
        <v>28</v>
      </c>
      <c r="V37" s="302" t="s">
        <v>5273</v>
      </c>
      <c r="W37" s="302" t="s">
        <v>606</v>
      </c>
      <c r="X37" s="302" t="s">
        <v>128</v>
      </c>
      <c r="Y37" s="302" t="s">
        <v>5274</v>
      </c>
      <c r="Z37" s="302">
        <v>1</v>
      </c>
      <c r="AA37" s="302" t="s">
        <v>5275</v>
      </c>
      <c r="AB37" s="302" t="s">
        <v>128</v>
      </c>
      <c r="AC37" s="302" t="s">
        <v>128</v>
      </c>
      <c r="AD37" s="302" t="s">
        <v>42</v>
      </c>
      <c r="AE37" s="302" t="s">
        <v>128</v>
      </c>
      <c r="AF37" s="302" t="s">
        <v>128</v>
      </c>
      <c r="AG37" s="302"/>
      <c r="AH37" s="286"/>
      <c r="AI37" s="286"/>
      <c r="AJ37" s="342"/>
    </row>
    <row r="38" spans="1:36" s="48" customFormat="1" ht="78" customHeight="1">
      <c r="A38" s="279" t="s">
        <v>1580</v>
      </c>
      <c r="B38" s="284" t="s">
        <v>19</v>
      </c>
      <c r="C38" s="284" t="s">
        <v>19</v>
      </c>
      <c r="D38" s="271">
        <v>42122</v>
      </c>
      <c r="E38" s="272">
        <v>0.89583333333333337</v>
      </c>
      <c r="F38" s="271">
        <v>42122</v>
      </c>
      <c r="G38" s="272">
        <v>0.9770833333333333</v>
      </c>
      <c r="H38" s="272">
        <v>8.1249999999999933E-2</v>
      </c>
      <c r="I38" s="284">
        <v>34</v>
      </c>
      <c r="J38" s="284" t="s">
        <v>150</v>
      </c>
      <c r="K38" s="284" t="s">
        <v>14</v>
      </c>
      <c r="L38" s="284" t="s">
        <v>9</v>
      </c>
      <c r="M38" s="284" t="s">
        <v>159</v>
      </c>
      <c r="N38" s="268">
        <v>35</v>
      </c>
      <c r="O38" s="284" t="s">
        <v>7</v>
      </c>
      <c r="P38" s="284" t="s">
        <v>5547</v>
      </c>
      <c r="Q38" s="284" t="s">
        <v>5548</v>
      </c>
      <c r="R38" s="284">
        <v>72</v>
      </c>
      <c r="S38" s="284">
        <v>6</v>
      </c>
      <c r="T38" s="284">
        <v>78</v>
      </c>
      <c r="U38" s="302" t="s">
        <v>36</v>
      </c>
      <c r="V38" s="302">
        <v>2011</v>
      </c>
      <c r="W38" s="302" t="s">
        <v>5545</v>
      </c>
      <c r="X38" s="302" t="s">
        <v>5546</v>
      </c>
      <c r="Y38" s="302">
        <v>42064</v>
      </c>
      <c r="Z38" s="302">
        <v>100</v>
      </c>
      <c r="AA38" s="302">
        <v>42217</v>
      </c>
      <c r="AB38" s="302">
        <v>0</v>
      </c>
      <c r="AC38" s="302"/>
      <c r="AD38" s="302" t="s">
        <v>42</v>
      </c>
      <c r="AE38" s="302"/>
      <c r="AF38" s="302"/>
      <c r="AG38" s="302"/>
      <c r="AH38" s="286"/>
      <c r="AI38" s="286"/>
      <c r="AJ38" s="342"/>
    </row>
    <row r="39" spans="1:36" s="48" customFormat="1" ht="62.45" customHeight="1">
      <c r="A39" s="279" t="s">
        <v>1580</v>
      </c>
      <c r="B39" s="284" t="s">
        <v>19</v>
      </c>
      <c r="C39" s="284" t="s">
        <v>19</v>
      </c>
      <c r="D39" s="271">
        <v>42122</v>
      </c>
      <c r="E39" s="272">
        <v>0.89583333333333337</v>
      </c>
      <c r="F39" s="271">
        <v>42122</v>
      </c>
      <c r="G39" s="272">
        <v>0.93055555555555547</v>
      </c>
      <c r="H39" s="272">
        <v>3.4722222222222099E-2</v>
      </c>
      <c r="I39" s="284">
        <v>44</v>
      </c>
      <c r="J39" s="284" t="s">
        <v>150</v>
      </c>
      <c r="K39" s="284" t="s">
        <v>14</v>
      </c>
      <c r="L39" s="284" t="s">
        <v>9</v>
      </c>
      <c r="M39" s="284" t="s">
        <v>159</v>
      </c>
      <c r="N39" s="268">
        <v>35</v>
      </c>
      <c r="O39" s="284" t="s">
        <v>7</v>
      </c>
      <c r="P39" s="284" t="s">
        <v>2736</v>
      </c>
      <c r="Q39" s="284" t="s">
        <v>5544</v>
      </c>
      <c r="R39" s="284">
        <v>19</v>
      </c>
      <c r="S39" s="284">
        <v>1</v>
      </c>
      <c r="T39" s="284">
        <v>20</v>
      </c>
      <c r="U39" s="302" t="s">
        <v>36</v>
      </c>
      <c r="V39" s="302">
        <v>2011</v>
      </c>
      <c r="W39" s="302" t="s">
        <v>5545</v>
      </c>
      <c r="X39" s="302" t="s">
        <v>5546</v>
      </c>
      <c r="Y39" s="302">
        <v>42064</v>
      </c>
      <c r="Z39" s="302">
        <v>0</v>
      </c>
      <c r="AA39" s="302">
        <v>42217</v>
      </c>
      <c r="AB39" s="302">
        <v>0</v>
      </c>
      <c r="AC39" s="302"/>
      <c r="AD39" s="302" t="s">
        <v>42</v>
      </c>
      <c r="AE39" s="302"/>
      <c r="AF39" s="302"/>
      <c r="AG39" s="302"/>
      <c r="AH39" s="286"/>
      <c r="AI39" s="286"/>
      <c r="AJ39" s="342"/>
    </row>
    <row r="40" spans="1:36" s="48" customFormat="1" ht="64.5" customHeight="1">
      <c r="A40" s="279" t="s">
        <v>1580</v>
      </c>
      <c r="B40" s="284" t="s">
        <v>19</v>
      </c>
      <c r="C40" s="284" t="s">
        <v>19</v>
      </c>
      <c r="D40" s="271">
        <v>42124</v>
      </c>
      <c r="E40" s="272">
        <v>0.7104166666666667</v>
      </c>
      <c r="F40" s="271">
        <v>42124</v>
      </c>
      <c r="G40" s="272">
        <v>0.7104166666666667</v>
      </c>
      <c r="H40" s="272">
        <v>0</v>
      </c>
      <c r="I40" s="284">
        <v>4</v>
      </c>
      <c r="J40" s="284" t="s">
        <v>243</v>
      </c>
      <c r="K40" s="284" t="s">
        <v>8</v>
      </c>
      <c r="L40" s="284" t="s">
        <v>9</v>
      </c>
      <c r="M40" s="284" t="s">
        <v>137</v>
      </c>
      <c r="N40" s="268" t="s">
        <v>3</v>
      </c>
      <c r="O40" s="284" t="s">
        <v>7</v>
      </c>
      <c r="P40" s="284" t="s">
        <v>5550</v>
      </c>
      <c r="Q40" s="284" t="s">
        <v>5551</v>
      </c>
      <c r="R40" s="284">
        <v>4</v>
      </c>
      <c r="S40" s="284"/>
      <c r="T40" s="284">
        <v>4</v>
      </c>
      <c r="U40" s="302" t="s">
        <v>28</v>
      </c>
      <c r="V40" s="302">
        <v>2010</v>
      </c>
      <c r="W40" s="302" t="s">
        <v>5552</v>
      </c>
      <c r="X40" s="302" t="s">
        <v>5553</v>
      </c>
      <c r="Y40" s="302">
        <v>41456</v>
      </c>
      <c r="Z40" s="302">
        <v>100</v>
      </c>
      <c r="AA40" s="302">
        <v>42186</v>
      </c>
      <c r="AB40" s="302">
        <v>0</v>
      </c>
      <c r="AC40" s="302">
        <v>42292</v>
      </c>
      <c r="AD40" s="302" t="s">
        <v>42</v>
      </c>
      <c r="AE40" s="302"/>
      <c r="AF40" s="302"/>
      <c r="AG40" s="302"/>
      <c r="AH40" s="286"/>
      <c r="AI40" s="286"/>
      <c r="AJ40" s="342"/>
    </row>
    <row r="41" spans="1:36" s="48" customFormat="1" ht="31.15" customHeight="1">
      <c r="A41" s="279" t="s">
        <v>2819</v>
      </c>
      <c r="B41" s="284" t="s">
        <v>5</v>
      </c>
      <c r="C41" s="284" t="s">
        <v>5</v>
      </c>
      <c r="D41" s="271">
        <v>42125</v>
      </c>
      <c r="E41" s="272">
        <v>0.4145833333333333</v>
      </c>
      <c r="F41" s="271">
        <v>42125</v>
      </c>
      <c r="G41" s="272">
        <v>0.4145833333333333</v>
      </c>
      <c r="H41" s="272">
        <v>0</v>
      </c>
      <c r="I41" s="284">
        <v>39</v>
      </c>
      <c r="J41" s="284" t="s">
        <v>143</v>
      </c>
      <c r="K41" s="284" t="s">
        <v>8</v>
      </c>
      <c r="L41" s="284" t="s">
        <v>9</v>
      </c>
      <c r="M41" s="284" t="s">
        <v>6168</v>
      </c>
      <c r="N41" s="268" t="s">
        <v>3</v>
      </c>
      <c r="O41" s="284" t="s">
        <v>7</v>
      </c>
      <c r="P41" s="284" t="s">
        <v>2811</v>
      </c>
      <c r="Q41" s="284" t="s">
        <v>6169</v>
      </c>
      <c r="R41" s="284"/>
      <c r="S41" s="284">
        <v>24.5</v>
      </c>
      <c r="T41" s="284">
        <v>24.5</v>
      </c>
      <c r="U41" s="302" t="s">
        <v>6</v>
      </c>
      <c r="V41" s="302">
        <v>1989</v>
      </c>
      <c r="W41" s="302" t="s">
        <v>6170</v>
      </c>
      <c r="X41" s="302" t="s">
        <v>6171</v>
      </c>
      <c r="Y41" s="302" t="s">
        <v>6172</v>
      </c>
      <c r="Z41" s="302">
        <v>1</v>
      </c>
      <c r="AA41" s="302" t="s">
        <v>6173</v>
      </c>
      <c r="AB41" s="302">
        <v>0</v>
      </c>
      <c r="AC41" s="302">
        <v>41888</v>
      </c>
      <c r="AD41" s="302" t="s">
        <v>42</v>
      </c>
      <c r="AE41" s="302"/>
      <c r="AF41" s="302"/>
      <c r="AG41" s="302"/>
      <c r="AH41" s="286"/>
      <c r="AI41" s="286"/>
      <c r="AJ41" s="342"/>
    </row>
    <row r="42" spans="1:36" s="48" customFormat="1" ht="31.15" customHeight="1">
      <c r="A42" s="70" t="s">
        <v>2819</v>
      </c>
      <c r="B42" s="74" t="s">
        <v>5</v>
      </c>
      <c r="C42" s="74" t="s">
        <v>5</v>
      </c>
      <c r="D42" s="75">
        <v>42125</v>
      </c>
      <c r="E42" s="76">
        <v>0.42222222222222222</v>
      </c>
      <c r="F42" s="75">
        <v>42125</v>
      </c>
      <c r="G42" s="76">
        <v>0.62152777777777779</v>
      </c>
      <c r="H42" s="76">
        <v>0.21041666666666667</v>
      </c>
      <c r="I42" s="74">
        <v>22</v>
      </c>
      <c r="J42" s="74" t="s">
        <v>150</v>
      </c>
      <c r="K42" s="74" t="s">
        <v>14</v>
      </c>
      <c r="L42" s="74" t="s">
        <v>9</v>
      </c>
      <c r="M42" s="74" t="s">
        <v>6174</v>
      </c>
      <c r="N42" s="77" t="s">
        <v>3</v>
      </c>
      <c r="O42" s="74" t="s">
        <v>7</v>
      </c>
      <c r="P42" s="74" t="s">
        <v>2812</v>
      </c>
      <c r="Q42" s="74" t="s">
        <v>6175</v>
      </c>
      <c r="R42" s="74">
        <v>121.6</v>
      </c>
      <c r="S42" s="62"/>
      <c r="T42" s="62">
        <v>121.6</v>
      </c>
      <c r="U42" s="492" t="s">
        <v>6</v>
      </c>
      <c r="V42" s="492">
        <v>1991</v>
      </c>
      <c r="W42" s="492" t="s">
        <v>6170</v>
      </c>
      <c r="X42" s="492" t="s">
        <v>6171</v>
      </c>
      <c r="Y42" s="492" t="s">
        <v>6176</v>
      </c>
      <c r="Z42" s="492">
        <v>100</v>
      </c>
      <c r="AA42" s="492" t="s">
        <v>6177</v>
      </c>
      <c r="AB42" s="492">
        <v>0</v>
      </c>
      <c r="AC42" s="492">
        <v>41900</v>
      </c>
      <c r="AD42" s="492" t="s">
        <v>42</v>
      </c>
      <c r="AE42" s="492"/>
      <c r="AF42" s="492"/>
      <c r="AG42" s="492"/>
      <c r="AH42" s="63"/>
      <c r="AI42" s="63"/>
    </row>
    <row r="43" spans="1:36" s="48" customFormat="1" ht="62.45" customHeight="1">
      <c r="A43" s="70" t="s">
        <v>2819</v>
      </c>
      <c r="B43" s="74" t="s">
        <v>5</v>
      </c>
      <c r="C43" s="74" t="s">
        <v>5</v>
      </c>
      <c r="D43" s="75">
        <v>42125</v>
      </c>
      <c r="E43" s="76">
        <v>0.6777777777777777</v>
      </c>
      <c r="F43" s="75">
        <v>42125</v>
      </c>
      <c r="G43" s="76">
        <v>0.6777777777777777</v>
      </c>
      <c r="H43" s="76">
        <v>0</v>
      </c>
      <c r="I43" s="74">
        <v>289</v>
      </c>
      <c r="J43" s="74" t="s">
        <v>143</v>
      </c>
      <c r="K43" s="74" t="s">
        <v>8</v>
      </c>
      <c r="L43" s="74" t="s">
        <v>9</v>
      </c>
      <c r="M43" s="74" t="s">
        <v>2935</v>
      </c>
      <c r="N43" s="77">
        <v>35</v>
      </c>
      <c r="O43" s="74" t="s">
        <v>7</v>
      </c>
      <c r="P43" s="74" t="s">
        <v>2936</v>
      </c>
      <c r="Q43" s="74" t="s">
        <v>6178</v>
      </c>
      <c r="R43" s="74"/>
      <c r="S43" s="74">
        <v>554.1</v>
      </c>
      <c r="T43" s="74">
        <v>554.1</v>
      </c>
      <c r="U43" s="112" t="s">
        <v>28</v>
      </c>
      <c r="V43" s="112">
        <v>2011</v>
      </c>
      <c r="W43" s="112" t="s">
        <v>1378</v>
      </c>
      <c r="X43" s="112" t="s">
        <v>6171</v>
      </c>
      <c r="Y43" s="112" t="s">
        <v>6179</v>
      </c>
      <c r="Z43" s="112">
        <v>100</v>
      </c>
      <c r="AA43" s="112">
        <v>43788</v>
      </c>
      <c r="AB43" s="112"/>
      <c r="AC43" s="112"/>
      <c r="AD43" s="112" t="s">
        <v>42</v>
      </c>
      <c r="AE43" s="112"/>
      <c r="AF43" s="112"/>
      <c r="AG43" s="112"/>
      <c r="AH43" s="73"/>
      <c r="AI43" s="73"/>
    </row>
    <row r="44" spans="1:36" s="48" customFormat="1" ht="46.9" customHeight="1">
      <c r="A44" s="70" t="s">
        <v>2819</v>
      </c>
      <c r="B44" s="74" t="s">
        <v>5</v>
      </c>
      <c r="C44" s="74" t="s">
        <v>5</v>
      </c>
      <c r="D44" s="75">
        <v>42125</v>
      </c>
      <c r="E44" s="76">
        <v>0.69027777777777777</v>
      </c>
      <c r="F44" s="75">
        <v>42125</v>
      </c>
      <c r="G44" s="76">
        <v>0.69027777777777777</v>
      </c>
      <c r="H44" s="76">
        <v>0</v>
      </c>
      <c r="I44" s="74">
        <v>5</v>
      </c>
      <c r="J44" s="74" t="s">
        <v>143</v>
      </c>
      <c r="K44" s="74" t="s">
        <v>8</v>
      </c>
      <c r="L44" s="74" t="s">
        <v>9</v>
      </c>
      <c r="M44" s="74" t="s">
        <v>6180</v>
      </c>
      <c r="N44" s="77" t="s">
        <v>3</v>
      </c>
      <c r="O44" s="74" t="s">
        <v>7</v>
      </c>
      <c r="P44" s="74" t="s">
        <v>2813</v>
      </c>
      <c r="Q44" s="74" t="s">
        <v>6181</v>
      </c>
      <c r="R44" s="74"/>
      <c r="S44" s="74">
        <v>2.4</v>
      </c>
      <c r="T44" s="74">
        <v>2.4</v>
      </c>
      <c r="U44" s="112" t="s">
        <v>28</v>
      </c>
      <c r="V44" s="112">
        <v>1981</v>
      </c>
      <c r="W44" s="112" t="s">
        <v>1382</v>
      </c>
      <c r="X44" s="112" t="s">
        <v>1383</v>
      </c>
      <c r="Y44" s="112" t="s">
        <v>6182</v>
      </c>
      <c r="Z44" s="112">
        <v>100</v>
      </c>
      <c r="AA44" s="112">
        <v>42461</v>
      </c>
      <c r="AB44" s="112"/>
      <c r="AC44" s="112"/>
      <c r="AD44" s="112" t="s">
        <v>42</v>
      </c>
      <c r="AE44" s="112"/>
      <c r="AF44" s="112"/>
      <c r="AG44" s="112"/>
      <c r="AH44" s="73"/>
      <c r="AI44" s="73"/>
    </row>
    <row r="45" spans="1:36" s="48" customFormat="1" ht="62.45" customHeight="1">
      <c r="A45" s="70" t="s">
        <v>2819</v>
      </c>
      <c r="B45" s="74" t="s">
        <v>5</v>
      </c>
      <c r="C45" s="74" t="s">
        <v>5</v>
      </c>
      <c r="D45" s="75">
        <v>42125</v>
      </c>
      <c r="E45" s="76">
        <v>0.72638888888888886</v>
      </c>
      <c r="F45" s="75">
        <v>42125</v>
      </c>
      <c r="G45" s="76">
        <v>0.72638888888888886</v>
      </c>
      <c r="H45" s="76">
        <v>0</v>
      </c>
      <c r="I45" s="74">
        <v>135</v>
      </c>
      <c r="J45" s="74" t="s">
        <v>150</v>
      </c>
      <c r="K45" s="74" t="s">
        <v>8</v>
      </c>
      <c r="L45" s="74" t="s">
        <v>9</v>
      </c>
      <c r="M45" s="74" t="s">
        <v>6186</v>
      </c>
      <c r="N45" s="77">
        <v>35</v>
      </c>
      <c r="O45" s="74" t="s">
        <v>7</v>
      </c>
      <c r="P45" s="74" t="s">
        <v>2938</v>
      </c>
      <c r="Q45" s="74" t="s">
        <v>6187</v>
      </c>
      <c r="R45" s="74"/>
      <c r="S45" s="74">
        <v>136.4</v>
      </c>
      <c r="T45" s="74">
        <v>136.4</v>
      </c>
      <c r="U45" s="112" t="s">
        <v>28</v>
      </c>
      <c r="V45" s="112">
        <v>2009</v>
      </c>
      <c r="W45" s="112" t="s">
        <v>6188</v>
      </c>
      <c r="X45" s="112" t="s">
        <v>128</v>
      </c>
      <c r="Y45" s="112" t="s">
        <v>6189</v>
      </c>
      <c r="Z45" s="112">
        <v>1</v>
      </c>
      <c r="AA45" s="112" t="s">
        <v>6190</v>
      </c>
      <c r="AB45" s="112" t="s">
        <v>586</v>
      </c>
      <c r="AC45" s="112">
        <v>41869</v>
      </c>
      <c r="AD45" s="112" t="s">
        <v>42</v>
      </c>
      <c r="AE45" s="112"/>
      <c r="AF45" s="112"/>
      <c r="AG45" s="112"/>
      <c r="AH45" s="73"/>
      <c r="AI45" s="73"/>
    </row>
    <row r="46" spans="1:36" s="48" customFormat="1" ht="31.15" customHeight="1">
      <c r="A46" s="70" t="s">
        <v>2819</v>
      </c>
      <c r="B46" s="74" t="s">
        <v>5</v>
      </c>
      <c r="C46" s="74" t="s">
        <v>5</v>
      </c>
      <c r="D46" s="75">
        <v>42125</v>
      </c>
      <c r="E46" s="76">
        <v>0.73333333333333339</v>
      </c>
      <c r="F46" s="75">
        <v>42125</v>
      </c>
      <c r="G46" s="76">
        <v>0.73333333333333339</v>
      </c>
      <c r="H46" s="76">
        <v>0</v>
      </c>
      <c r="I46" s="74">
        <v>21</v>
      </c>
      <c r="J46" s="74" t="s">
        <v>150</v>
      </c>
      <c r="K46" s="74" t="s">
        <v>8</v>
      </c>
      <c r="L46" s="74" t="s">
        <v>9</v>
      </c>
      <c r="M46" s="74" t="s">
        <v>2814</v>
      </c>
      <c r="N46" s="77" t="s">
        <v>3</v>
      </c>
      <c r="O46" s="74" t="s">
        <v>7</v>
      </c>
      <c r="P46" s="74" t="s">
        <v>2815</v>
      </c>
      <c r="Q46" s="74" t="s">
        <v>6191</v>
      </c>
      <c r="R46" s="74"/>
      <c r="S46" s="74">
        <v>5.4</v>
      </c>
      <c r="T46" s="74">
        <v>5.4</v>
      </c>
      <c r="U46" s="112" t="s">
        <v>28</v>
      </c>
      <c r="V46" s="112">
        <v>1991</v>
      </c>
      <c r="W46" s="112" t="s">
        <v>6192</v>
      </c>
      <c r="X46" s="112" t="s">
        <v>411</v>
      </c>
      <c r="Y46" s="112" t="s">
        <v>6193</v>
      </c>
      <c r="Z46" s="112">
        <v>0.3</v>
      </c>
      <c r="AA46" s="112">
        <v>42278</v>
      </c>
      <c r="AB46" s="112" t="s">
        <v>6194</v>
      </c>
      <c r="AC46" s="112" t="s">
        <v>586</v>
      </c>
      <c r="AD46" s="112" t="s">
        <v>42</v>
      </c>
      <c r="AE46" s="112"/>
      <c r="AF46" s="112"/>
      <c r="AG46" s="112"/>
      <c r="AH46" s="73"/>
      <c r="AI46" s="73"/>
    </row>
    <row r="47" spans="1:36" s="48" customFormat="1" ht="62.45" customHeight="1">
      <c r="A47" s="70" t="s">
        <v>2819</v>
      </c>
      <c r="B47" s="74" t="s">
        <v>5</v>
      </c>
      <c r="C47" s="74" t="s">
        <v>5</v>
      </c>
      <c r="D47" s="75">
        <v>42125</v>
      </c>
      <c r="E47" s="76">
        <v>0.75555555555555554</v>
      </c>
      <c r="F47" s="75">
        <v>42125</v>
      </c>
      <c r="G47" s="76">
        <v>0.75555555555555554</v>
      </c>
      <c r="H47" s="76">
        <v>0</v>
      </c>
      <c r="I47" s="74">
        <v>61</v>
      </c>
      <c r="J47" s="74" t="s">
        <v>143</v>
      </c>
      <c r="K47" s="74" t="s">
        <v>8</v>
      </c>
      <c r="L47" s="74" t="s">
        <v>9</v>
      </c>
      <c r="M47" s="74" t="s">
        <v>6183</v>
      </c>
      <c r="N47" s="77">
        <v>35</v>
      </c>
      <c r="O47" s="74" t="s">
        <v>7</v>
      </c>
      <c r="P47" s="74" t="s">
        <v>2937</v>
      </c>
      <c r="Q47" s="74" t="s">
        <v>6184</v>
      </c>
      <c r="R47" s="74"/>
      <c r="S47" s="74">
        <v>190.6</v>
      </c>
      <c r="T47" s="74">
        <v>190.6</v>
      </c>
      <c r="U47" s="112" t="s">
        <v>28</v>
      </c>
      <c r="V47" s="112">
        <v>1989</v>
      </c>
      <c r="W47" s="112" t="s">
        <v>606</v>
      </c>
      <c r="X47" s="112" t="s">
        <v>1383</v>
      </c>
      <c r="Y47" s="112" t="s">
        <v>6185</v>
      </c>
      <c r="Z47" s="112">
        <v>1</v>
      </c>
      <c r="AA47" s="112">
        <v>42233</v>
      </c>
      <c r="AB47" s="112">
        <v>0</v>
      </c>
      <c r="AC47" s="112"/>
      <c r="AD47" s="112" t="s">
        <v>42</v>
      </c>
      <c r="AE47" s="112"/>
      <c r="AF47" s="112"/>
      <c r="AG47" s="112"/>
      <c r="AH47" s="73"/>
      <c r="AI47" s="73"/>
    </row>
    <row r="48" spans="1:36" s="48" customFormat="1" ht="46.9" customHeight="1">
      <c r="A48" s="70" t="s">
        <v>2819</v>
      </c>
      <c r="B48" s="74" t="s">
        <v>5</v>
      </c>
      <c r="C48" s="74" t="s">
        <v>5</v>
      </c>
      <c r="D48" s="75">
        <v>42125</v>
      </c>
      <c r="E48" s="76">
        <v>0.77430555555555547</v>
      </c>
      <c r="F48" s="75">
        <v>42125</v>
      </c>
      <c r="G48" s="76">
        <v>0.77430555555555547</v>
      </c>
      <c r="H48" s="76">
        <v>0</v>
      </c>
      <c r="I48" s="74">
        <v>77</v>
      </c>
      <c r="J48" s="74" t="s">
        <v>143</v>
      </c>
      <c r="K48" s="74" t="s">
        <v>8</v>
      </c>
      <c r="L48" s="74" t="s">
        <v>9</v>
      </c>
      <c r="M48" s="74" t="s">
        <v>6195</v>
      </c>
      <c r="N48" s="77">
        <v>35</v>
      </c>
      <c r="O48" s="74" t="s">
        <v>7</v>
      </c>
      <c r="P48" s="74" t="s">
        <v>2816</v>
      </c>
      <c r="Q48" s="74" t="s">
        <v>6196</v>
      </c>
      <c r="R48" s="74"/>
      <c r="S48" s="74">
        <v>72.5</v>
      </c>
      <c r="T48" s="74">
        <v>72.5</v>
      </c>
      <c r="U48" s="112" t="s">
        <v>28</v>
      </c>
      <c r="V48" s="112">
        <v>1991</v>
      </c>
      <c r="W48" s="112" t="s">
        <v>6197</v>
      </c>
      <c r="X48" s="112" t="s">
        <v>411</v>
      </c>
      <c r="Y48" s="112" t="s">
        <v>6198</v>
      </c>
      <c r="Z48" s="112">
        <v>1</v>
      </c>
      <c r="AA48" s="112" t="s">
        <v>6199</v>
      </c>
      <c r="AB48" s="112" t="s">
        <v>586</v>
      </c>
      <c r="AC48" s="112">
        <v>41792</v>
      </c>
      <c r="AD48" s="112" t="s">
        <v>42</v>
      </c>
      <c r="AE48" s="112"/>
      <c r="AF48" s="112"/>
      <c r="AG48" s="112"/>
      <c r="AH48" s="73"/>
      <c r="AI48" s="73"/>
    </row>
    <row r="49" spans="1:35" s="48" customFormat="1" ht="78" customHeight="1">
      <c r="A49" s="70" t="s">
        <v>2819</v>
      </c>
      <c r="B49" s="74" t="s">
        <v>19</v>
      </c>
      <c r="C49" s="74" t="s">
        <v>19</v>
      </c>
      <c r="D49" s="75">
        <v>42129</v>
      </c>
      <c r="E49" s="76">
        <v>0.76666666666666661</v>
      </c>
      <c r="F49" s="75">
        <v>42129</v>
      </c>
      <c r="G49" s="76">
        <v>0.76666666666666661</v>
      </c>
      <c r="H49" s="76">
        <f>G49-E49</f>
        <v>0</v>
      </c>
      <c r="I49" s="74">
        <v>1</v>
      </c>
      <c r="J49" s="74"/>
      <c r="K49" s="74"/>
      <c r="L49" s="74" t="s">
        <v>9</v>
      </c>
      <c r="M49" s="74" t="s">
        <v>2690</v>
      </c>
      <c r="N49" s="77" t="s">
        <v>3</v>
      </c>
      <c r="O49" s="74" t="s">
        <v>7</v>
      </c>
      <c r="P49" s="74" t="s">
        <v>2863</v>
      </c>
      <c r="Q49" s="74" t="s">
        <v>2864</v>
      </c>
      <c r="R49" s="74">
        <v>1</v>
      </c>
      <c r="S49" s="74"/>
      <c r="T49" s="74">
        <f>R49+S49</f>
        <v>1</v>
      </c>
      <c r="U49" s="112" t="s">
        <v>28</v>
      </c>
      <c r="V49" s="112">
        <v>1978</v>
      </c>
      <c r="W49" s="112" t="s">
        <v>1709</v>
      </c>
      <c r="X49" s="112">
        <v>0</v>
      </c>
      <c r="Y49" s="112">
        <v>0</v>
      </c>
      <c r="Z49" s="112">
        <v>0</v>
      </c>
      <c r="AA49" s="112">
        <v>0</v>
      </c>
      <c r="AB49" s="112">
        <v>0</v>
      </c>
      <c r="AC49" s="112">
        <v>0</v>
      </c>
      <c r="AD49" s="112" t="s">
        <v>42</v>
      </c>
      <c r="AE49" s="112"/>
      <c r="AF49" s="112"/>
      <c r="AG49" s="112"/>
      <c r="AH49" s="73"/>
      <c r="AI49" s="73"/>
    </row>
    <row r="50" spans="1:35" s="48" customFormat="1" ht="46.9" customHeight="1">
      <c r="A50" s="70" t="s">
        <v>2819</v>
      </c>
      <c r="B50" s="74" t="s">
        <v>15</v>
      </c>
      <c r="C50" s="74" t="s">
        <v>15</v>
      </c>
      <c r="D50" s="75">
        <v>42129</v>
      </c>
      <c r="E50" s="76">
        <v>0.68055555555555547</v>
      </c>
      <c r="F50" s="75">
        <v>42129</v>
      </c>
      <c r="G50" s="76">
        <v>0.68055555555555547</v>
      </c>
      <c r="H50" s="76">
        <f>(F50+G50)-(D50+E50)</f>
        <v>0</v>
      </c>
      <c r="I50" s="74">
        <v>3</v>
      </c>
      <c r="J50" s="74" t="s">
        <v>672</v>
      </c>
      <c r="K50" s="74" t="s">
        <v>8</v>
      </c>
      <c r="L50" s="74" t="s">
        <v>9</v>
      </c>
      <c r="M50" s="74" t="s">
        <v>2870</v>
      </c>
      <c r="N50" s="77" t="s">
        <v>3</v>
      </c>
      <c r="O50" s="74" t="s">
        <v>7</v>
      </c>
      <c r="P50" s="74" t="s">
        <v>2871</v>
      </c>
      <c r="Q50" s="74" t="s">
        <v>2872</v>
      </c>
      <c r="R50" s="74"/>
      <c r="S50" s="74">
        <v>0.69</v>
      </c>
      <c r="T50" s="74">
        <f>SUM(R50:S50)</f>
        <v>0.69</v>
      </c>
      <c r="U50" s="112" t="s">
        <v>28</v>
      </c>
      <c r="V50" s="112">
        <v>1967</v>
      </c>
      <c r="W50" s="112" t="s">
        <v>587</v>
      </c>
      <c r="X50" s="112"/>
      <c r="Y50" s="112">
        <v>41683</v>
      </c>
      <c r="Z50" s="112">
        <v>100</v>
      </c>
      <c r="AA50" s="112" t="s">
        <v>2660</v>
      </c>
      <c r="AB50" s="112">
        <v>0</v>
      </c>
      <c r="AC50" s="112"/>
      <c r="AD50" s="112" t="s">
        <v>42</v>
      </c>
      <c r="AE50" s="112" t="s">
        <v>53</v>
      </c>
      <c r="AF50" s="112"/>
      <c r="AG50" s="112" t="s">
        <v>6431</v>
      </c>
      <c r="AH50" s="73"/>
      <c r="AI50" s="73"/>
    </row>
    <row r="51" spans="1:35" s="48" customFormat="1" ht="46.9" customHeight="1">
      <c r="A51" s="70" t="s">
        <v>2819</v>
      </c>
      <c r="B51" s="74" t="s">
        <v>5</v>
      </c>
      <c r="C51" s="74" t="s">
        <v>5</v>
      </c>
      <c r="D51" s="75">
        <v>42129</v>
      </c>
      <c r="E51" s="76">
        <v>0.73958333333333337</v>
      </c>
      <c r="F51" s="75">
        <v>42129</v>
      </c>
      <c r="G51" s="76">
        <v>0.73958333333333337</v>
      </c>
      <c r="H51" s="76">
        <v>0</v>
      </c>
      <c r="I51" s="74">
        <v>13</v>
      </c>
      <c r="J51" s="74" t="s">
        <v>150</v>
      </c>
      <c r="K51" s="74" t="s">
        <v>51</v>
      </c>
      <c r="L51" s="74" t="s">
        <v>9</v>
      </c>
      <c r="M51" s="74" t="s">
        <v>2939</v>
      </c>
      <c r="N51" s="77" t="s">
        <v>3</v>
      </c>
      <c r="O51" s="74" t="s">
        <v>7</v>
      </c>
      <c r="P51" s="74" t="s">
        <v>2940</v>
      </c>
      <c r="Q51" s="74" t="s">
        <v>2941</v>
      </c>
      <c r="R51" s="74"/>
      <c r="S51" s="74">
        <v>4.9000000000000004</v>
      </c>
      <c r="T51" s="74">
        <v>4.9000000000000004</v>
      </c>
      <c r="U51" s="112" t="s">
        <v>6</v>
      </c>
      <c r="V51" s="112">
        <v>1990</v>
      </c>
      <c r="W51" s="112" t="s">
        <v>6200</v>
      </c>
      <c r="X51" s="112" t="s">
        <v>6171</v>
      </c>
      <c r="Y51" s="112" t="s">
        <v>6201</v>
      </c>
      <c r="Z51" s="112">
        <v>100</v>
      </c>
      <c r="AA51" s="112">
        <v>42156</v>
      </c>
      <c r="AB51" s="112"/>
      <c r="AC51" s="112"/>
      <c r="AD51" s="112" t="s">
        <v>42</v>
      </c>
      <c r="AE51" s="112"/>
      <c r="AF51" s="112"/>
      <c r="AG51" s="112"/>
      <c r="AH51" s="73"/>
      <c r="AI51" s="73"/>
    </row>
    <row r="52" spans="1:35" s="48" customFormat="1" ht="46.9" customHeight="1">
      <c r="A52" s="70" t="s">
        <v>2819</v>
      </c>
      <c r="B52" s="74" t="s">
        <v>19</v>
      </c>
      <c r="C52" s="74" t="s">
        <v>19</v>
      </c>
      <c r="D52" s="75">
        <v>42131</v>
      </c>
      <c r="E52" s="76">
        <v>8.3333333333333329E-2</v>
      </c>
      <c r="F52" s="75">
        <v>42131</v>
      </c>
      <c r="G52" s="76">
        <v>0.30555555555555552</v>
      </c>
      <c r="H52" s="76">
        <v>0.22222222222222221</v>
      </c>
      <c r="I52" s="74">
        <v>6</v>
      </c>
      <c r="J52" s="74"/>
      <c r="K52" s="74"/>
      <c r="L52" s="74" t="s">
        <v>9</v>
      </c>
      <c r="M52" s="74" t="s">
        <v>175</v>
      </c>
      <c r="N52" s="77" t="s">
        <v>3</v>
      </c>
      <c r="O52" s="74" t="s">
        <v>7</v>
      </c>
      <c r="P52" s="74" t="s">
        <v>2949</v>
      </c>
      <c r="Q52" s="74" t="s">
        <v>2950</v>
      </c>
      <c r="R52" s="74">
        <v>66</v>
      </c>
      <c r="S52" s="74">
        <v>14</v>
      </c>
      <c r="T52" s="74">
        <v>80</v>
      </c>
      <c r="U52" s="112" t="s">
        <v>1</v>
      </c>
      <c r="V52" s="112">
        <v>2014</v>
      </c>
      <c r="W52" s="112" t="s">
        <v>5360</v>
      </c>
      <c r="X52" s="112">
        <v>0</v>
      </c>
      <c r="Y52" s="112">
        <v>42017</v>
      </c>
      <c r="Z52" s="112">
        <v>90</v>
      </c>
      <c r="AA52" s="112">
        <v>42125</v>
      </c>
      <c r="AB52" s="112">
        <v>0</v>
      </c>
      <c r="AC52" s="112">
        <v>0</v>
      </c>
      <c r="AD52" s="112" t="s">
        <v>42</v>
      </c>
      <c r="AE52" s="112"/>
      <c r="AF52" s="112"/>
      <c r="AG52" s="112"/>
      <c r="AH52" s="73"/>
      <c r="AI52" s="73"/>
    </row>
    <row r="53" spans="1:35" s="48" customFormat="1" ht="46.9" customHeight="1">
      <c r="A53" s="70" t="s">
        <v>2819</v>
      </c>
      <c r="B53" s="74" t="s">
        <v>69</v>
      </c>
      <c r="C53" s="74" t="s">
        <v>69</v>
      </c>
      <c r="D53" s="75">
        <v>42138</v>
      </c>
      <c r="E53" s="76">
        <v>0.77916666666666667</v>
      </c>
      <c r="F53" s="75">
        <v>42138</v>
      </c>
      <c r="G53" s="76">
        <v>0.78263888888888899</v>
      </c>
      <c r="H53" s="76">
        <f>G53-E53</f>
        <v>3.4722222222223209E-3</v>
      </c>
      <c r="I53" s="74">
        <v>2</v>
      </c>
      <c r="J53" s="74" t="s">
        <v>143</v>
      </c>
      <c r="K53" s="74" t="s">
        <v>178</v>
      </c>
      <c r="L53" s="74" t="s">
        <v>9</v>
      </c>
      <c r="M53" s="74" t="s">
        <v>3056</v>
      </c>
      <c r="N53" s="77" t="s">
        <v>3</v>
      </c>
      <c r="O53" s="74" t="s">
        <v>7</v>
      </c>
      <c r="P53" s="74" t="s">
        <v>3057</v>
      </c>
      <c r="Q53" s="74" t="s">
        <v>3058</v>
      </c>
      <c r="R53" s="74">
        <v>0.54500000000000004</v>
      </c>
      <c r="S53" s="74"/>
      <c r="T53" s="74">
        <f>R53+S53</f>
        <v>0.54500000000000004</v>
      </c>
      <c r="U53" s="112" t="s">
        <v>28</v>
      </c>
      <c r="V53" s="112" t="s">
        <v>724</v>
      </c>
      <c r="W53" s="112" t="s">
        <v>1709</v>
      </c>
      <c r="X53" s="112" t="s">
        <v>724</v>
      </c>
      <c r="Y53" s="112" t="s">
        <v>5200</v>
      </c>
      <c r="Z53" s="112">
        <v>100</v>
      </c>
      <c r="AA53" s="112" t="s">
        <v>2034</v>
      </c>
      <c r="AB53" s="112">
        <v>0</v>
      </c>
      <c r="AC53" s="112" t="s">
        <v>5200</v>
      </c>
      <c r="AD53" s="112" t="s">
        <v>42</v>
      </c>
      <c r="AE53" s="112"/>
      <c r="AF53" s="112"/>
      <c r="AG53" s="112" t="s">
        <v>3058</v>
      </c>
      <c r="AH53" s="73"/>
      <c r="AI53" s="73"/>
    </row>
    <row r="54" spans="1:35" s="48" customFormat="1" ht="46.9" customHeight="1">
      <c r="A54" s="70" t="s">
        <v>2819</v>
      </c>
      <c r="B54" s="74" t="s">
        <v>19</v>
      </c>
      <c r="C54" s="74" t="s">
        <v>19</v>
      </c>
      <c r="D54" s="75">
        <v>42139</v>
      </c>
      <c r="E54" s="76">
        <v>0.4548611111111111</v>
      </c>
      <c r="F54" s="75">
        <v>42139</v>
      </c>
      <c r="G54" s="76">
        <v>0.4548611111111111</v>
      </c>
      <c r="H54" s="76">
        <v>0</v>
      </c>
      <c r="I54" s="74">
        <v>252</v>
      </c>
      <c r="J54" s="74"/>
      <c r="K54" s="74" t="s">
        <v>8</v>
      </c>
      <c r="L54" s="74" t="s">
        <v>9</v>
      </c>
      <c r="M54" s="74" t="s">
        <v>3086</v>
      </c>
      <c r="N54" s="77">
        <v>110</v>
      </c>
      <c r="O54" s="74" t="s">
        <v>7</v>
      </c>
      <c r="P54" s="74" t="s">
        <v>3087</v>
      </c>
      <c r="Q54" s="74" t="s">
        <v>5347</v>
      </c>
      <c r="R54" s="74">
        <v>78</v>
      </c>
      <c r="S54" s="74">
        <v>71</v>
      </c>
      <c r="T54" s="74">
        <f>R54+S54</f>
        <v>149</v>
      </c>
      <c r="U54" s="112" t="s">
        <v>28</v>
      </c>
      <c r="V54" s="112">
        <v>1985</v>
      </c>
      <c r="W54" s="112" t="s">
        <v>606</v>
      </c>
      <c r="X54" s="112">
        <v>0</v>
      </c>
      <c r="Y54" s="112">
        <v>41899</v>
      </c>
      <c r="Z54" s="112">
        <v>100</v>
      </c>
      <c r="AA54" s="112">
        <v>42217</v>
      </c>
      <c r="AB54" s="112">
        <v>0</v>
      </c>
      <c r="AC54" s="112">
        <v>41796</v>
      </c>
      <c r="AD54" s="112" t="s">
        <v>42</v>
      </c>
      <c r="AE54" s="112"/>
      <c r="AF54" s="112"/>
      <c r="AG54" s="112"/>
      <c r="AH54" s="73"/>
      <c r="AI54" s="73"/>
    </row>
    <row r="55" spans="1:35" s="48" customFormat="1" ht="46.9" customHeight="1">
      <c r="A55" s="70" t="s">
        <v>2819</v>
      </c>
      <c r="B55" s="74" t="s">
        <v>19</v>
      </c>
      <c r="C55" s="74" t="s">
        <v>19</v>
      </c>
      <c r="D55" s="75">
        <v>42139</v>
      </c>
      <c r="E55" s="76">
        <v>0.49444444444444446</v>
      </c>
      <c r="F55" s="75">
        <v>42139</v>
      </c>
      <c r="G55" s="76">
        <v>0.49583333333333335</v>
      </c>
      <c r="H55" s="76">
        <v>1.388888888888884E-3</v>
      </c>
      <c r="I55" s="74">
        <v>4</v>
      </c>
      <c r="J55" s="74" t="s">
        <v>150</v>
      </c>
      <c r="K55" s="74" t="s">
        <v>20</v>
      </c>
      <c r="L55" s="74" t="s">
        <v>9</v>
      </c>
      <c r="M55" s="74" t="s">
        <v>3088</v>
      </c>
      <c r="N55" s="77" t="s">
        <v>3</v>
      </c>
      <c r="O55" s="74" t="s">
        <v>7</v>
      </c>
      <c r="P55" s="74" t="s">
        <v>3088</v>
      </c>
      <c r="Q55" s="74" t="s">
        <v>3089</v>
      </c>
      <c r="R55" s="74">
        <v>17</v>
      </c>
      <c r="S55" s="74">
        <v>15</v>
      </c>
      <c r="T55" s="74">
        <v>32</v>
      </c>
      <c r="U55" s="112" t="s">
        <v>28</v>
      </c>
      <c r="V55" s="112" t="s">
        <v>1800</v>
      </c>
      <c r="W55" s="112">
        <v>0</v>
      </c>
      <c r="X55" s="112">
        <v>0</v>
      </c>
      <c r="Y55" s="112">
        <v>0</v>
      </c>
      <c r="Z55" s="112">
        <v>100</v>
      </c>
      <c r="AA55" s="112">
        <v>0</v>
      </c>
      <c r="AB55" s="112">
        <v>0</v>
      </c>
      <c r="AC55" s="112">
        <v>0</v>
      </c>
      <c r="AD55" s="112" t="s">
        <v>42</v>
      </c>
      <c r="AE55" s="112"/>
      <c r="AF55" s="112"/>
      <c r="AG55" s="112"/>
      <c r="AH55" s="73"/>
      <c r="AI55" s="73"/>
    </row>
    <row r="56" spans="1:35" s="48" customFormat="1" ht="46.9" customHeight="1">
      <c r="A56" s="70" t="s">
        <v>122</v>
      </c>
      <c r="B56" s="74" t="s">
        <v>19</v>
      </c>
      <c r="C56" s="74" t="s">
        <v>19</v>
      </c>
      <c r="D56" s="75">
        <v>42010</v>
      </c>
      <c r="E56" s="76">
        <v>0.41111111111111115</v>
      </c>
      <c r="F56" s="75">
        <v>42010</v>
      </c>
      <c r="G56" s="76">
        <v>0.44722222222222219</v>
      </c>
      <c r="H56" s="76">
        <f>F56-D56+G56-E56</f>
        <v>3.6111111111111038E-2</v>
      </c>
      <c r="I56" s="74">
        <v>2</v>
      </c>
      <c r="J56" s="74"/>
      <c r="K56" s="74"/>
      <c r="L56" s="74" t="s">
        <v>4</v>
      </c>
      <c r="M56" s="74" t="s">
        <v>186</v>
      </c>
      <c r="N56" s="77" t="s">
        <v>3</v>
      </c>
      <c r="O56" s="74" t="s">
        <v>7</v>
      </c>
      <c r="P56" s="74" t="s">
        <v>1746</v>
      </c>
      <c r="Q56" s="74" t="s">
        <v>187</v>
      </c>
      <c r="R56" s="74">
        <v>3</v>
      </c>
      <c r="S56" s="74"/>
      <c r="T56" s="74">
        <f>R56+S56</f>
        <v>3</v>
      </c>
      <c r="U56" s="112" t="s">
        <v>28</v>
      </c>
      <c r="V56" s="112">
        <v>2006</v>
      </c>
      <c r="W56" s="112" t="s">
        <v>1364</v>
      </c>
      <c r="X56" s="112">
        <v>0</v>
      </c>
      <c r="Y56" s="112">
        <v>41156</v>
      </c>
      <c r="Z56" s="112">
        <v>50</v>
      </c>
      <c r="AA56" s="112">
        <v>0</v>
      </c>
      <c r="AB56" s="112">
        <v>0</v>
      </c>
      <c r="AC56" s="112">
        <v>41905</v>
      </c>
      <c r="AD56" s="112" t="s">
        <v>0</v>
      </c>
      <c r="AE56" s="112"/>
      <c r="AF56" s="112"/>
      <c r="AG56" s="112"/>
      <c r="AH56" s="73"/>
      <c r="AI56" s="73"/>
    </row>
    <row r="57" spans="1:35" s="48" customFormat="1" ht="46.9" customHeight="1">
      <c r="A57" s="70" t="s">
        <v>2819</v>
      </c>
      <c r="B57" s="74" t="s">
        <v>19</v>
      </c>
      <c r="C57" s="74" t="s">
        <v>19</v>
      </c>
      <c r="D57" s="75">
        <v>42139</v>
      </c>
      <c r="E57" s="76">
        <v>0.53125</v>
      </c>
      <c r="F57" s="75">
        <v>42139</v>
      </c>
      <c r="G57" s="76">
        <v>0.56736111111111109</v>
      </c>
      <c r="H57" s="76">
        <v>3.6111111111111094E-2</v>
      </c>
      <c r="I57" s="74">
        <v>7</v>
      </c>
      <c r="J57" s="74" t="s">
        <v>150</v>
      </c>
      <c r="K57" s="74" t="s">
        <v>8</v>
      </c>
      <c r="L57" s="74" t="s">
        <v>9</v>
      </c>
      <c r="M57" s="74" t="s">
        <v>3092</v>
      </c>
      <c r="N57" s="77" t="s">
        <v>3</v>
      </c>
      <c r="O57" s="74" t="s">
        <v>7</v>
      </c>
      <c r="P57" s="74" t="s">
        <v>3092</v>
      </c>
      <c r="Q57" s="74" t="s">
        <v>3093</v>
      </c>
      <c r="R57" s="74">
        <v>8</v>
      </c>
      <c r="S57" s="74">
        <v>10</v>
      </c>
      <c r="T57" s="74">
        <v>18</v>
      </c>
      <c r="U57" s="112" t="s">
        <v>28</v>
      </c>
      <c r="V57" s="112">
        <v>2012</v>
      </c>
      <c r="W57" s="112" t="s">
        <v>1364</v>
      </c>
      <c r="X57" s="112">
        <v>0</v>
      </c>
      <c r="Y57" s="112">
        <v>41944</v>
      </c>
      <c r="Z57" s="112">
        <v>100</v>
      </c>
      <c r="AA57" s="112">
        <v>42309</v>
      </c>
      <c r="AB57" s="112">
        <v>0</v>
      </c>
      <c r="AC57" s="112">
        <v>42119</v>
      </c>
      <c r="AD57" s="112" t="s">
        <v>42</v>
      </c>
      <c r="AE57" s="112"/>
      <c r="AF57" s="112"/>
      <c r="AG57" s="112"/>
      <c r="AH57" s="73"/>
      <c r="AI57" s="73"/>
    </row>
    <row r="58" spans="1:35" s="48" customFormat="1" ht="62.45" customHeight="1">
      <c r="A58" s="70" t="s">
        <v>2819</v>
      </c>
      <c r="B58" s="74" t="s">
        <v>19</v>
      </c>
      <c r="C58" s="74" t="s">
        <v>19</v>
      </c>
      <c r="D58" s="75">
        <v>42139</v>
      </c>
      <c r="E58" s="76">
        <v>0.56041666666666667</v>
      </c>
      <c r="F58" s="75">
        <v>42139</v>
      </c>
      <c r="G58" s="76">
        <v>0.59097222222222223</v>
      </c>
      <c r="H58" s="76">
        <v>3.0555555555555558E-2</v>
      </c>
      <c r="I58" s="74">
        <v>13</v>
      </c>
      <c r="J58" s="74"/>
      <c r="K58" s="74"/>
      <c r="L58" s="74" t="s">
        <v>9</v>
      </c>
      <c r="M58" s="74" t="s">
        <v>3094</v>
      </c>
      <c r="N58" s="77">
        <v>35</v>
      </c>
      <c r="O58" s="74" t="s">
        <v>13</v>
      </c>
      <c r="P58" s="74" t="s">
        <v>3094</v>
      </c>
      <c r="Q58" s="74" t="s">
        <v>5357</v>
      </c>
      <c r="R58" s="74">
        <v>9</v>
      </c>
      <c r="S58" s="74"/>
      <c r="T58" s="74">
        <v>9</v>
      </c>
      <c r="U58" s="112" t="s">
        <v>6</v>
      </c>
      <c r="V58" s="112">
        <v>1998</v>
      </c>
      <c r="W58" s="112" t="s">
        <v>1977</v>
      </c>
      <c r="X58" s="112">
        <v>0</v>
      </c>
      <c r="Y58" s="112">
        <v>42095</v>
      </c>
      <c r="Z58" s="112">
        <v>100</v>
      </c>
      <c r="AA58" s="112">
        <v>42156</v>
      </c>
      <c r="AB58" s="112">
        <v>0</v>
      </c>
      <c r="AC58" s="112">
        <v>0</v>
      </c>
      <c r="AD58" s="112" t="s">
        <v>42</v>
      </c>
      <c r="AE58" s="112"/>
      <c r="AF58" s="112"/>
      <c r="AG58" s="112"/>
      <c r="AH58" s="73"/>
      <c r="AI58" s="73"/>
    </row>
    <row r="59" spans="1:35" s="48" customFormat="1" ht="46.9" customHeight="1">
      <c r="A59" s="70" t="s">
        <v>2819</v>
      </c>
      <c r="B59" s="74" t="s">
        <v>19</v>
      </c>
      <c r="C59" s="74" t="s">
        <v>19</v>
      </c>
      <c r="D59" s="75">
        <v>42139</v>
      </c>
      <c r="E59" s="76">
        <v>0.65625</v>
      </c>
      <c r="F59" s="75">
        <v>42139</v>
      </c>
      <c r="G59" s="76">
        <v>0.67708333333333337</v>
      </c>
      <c r="H59" s="76">
        <v>2.083333333333337E-2</v>
      </c>
      <c r="I59" s="74">
        <v>18</v>
      </c>
      <c r="J59" s="74"/>
      <c r="K59" s="74"/>
      <c r="L59" s="74" t="s">
        <v>9</v>
      </c>
      <c r="M59" s="74" t="s">
        <v>3095</v>
      </c>
      <c r="N59" s="77" t="s">
        <v>3</v>
      </c>
      <c r="O59" s="74" t="s">
        <v>7</v>
      </c>
      <c r="P59" s="74" t="s">
        <v>3095</v>
      </c>
      <c r="Q59" s="74" t="s">
        <v>3096</v>
      </c>
      <c r="R59" s="74">
        <v>18</v>
      </c>
      <c r="S59" s="74">
        <v>12</v>
      </c>
      <c r="T59" s="74">
        <v>30</v>
      </c>
      <c r="U59" s="112"/>
      <c r="V59" s="112">
        <v>2013</v>
      </c>
      <c r="W59" s="112" t="s">
        <v>5361</v>
      </c>
      <c r="X59" s="112">
        <v>0</v>
      </c>
      <c r="Y59" s="112">
        <v>0</v>
      </c>
      <c r="Z59" s="112">
        <v>0</v>
      </c>
      <c r="AA59" s="112">
        <v>0</v>
      </c>
      <c r="AB59" s="112">
        <v>0</v>
      </c>
      <c r="AC59" s="112">
        <v>0</v>
      </c>
      <c r="AD59" s="112" t="s">
        <v>42</v>
      </c>
      <c r="AE59" s="112"/>
      <c r="AF59" s="112"/>
      <c r="AG59" s="112"/>
      <c r="AH59" s="73"/>
      <c r="AI59" s="73"/>
    </row>
    <row r="60" spans="1:35" s="48" customFormat="1" ht="46.9" customHeight="1">
      <c r="A60" s="70" t="s">
        <v>122</v>
      </c>
      <c r="B60" s="74" t="s">
        <v>81</v>
      </c>
      <c r="C60" s="74" t="s">
        <v>81</v>
      </c>
      <c r="D60" s="75">
        <v>42010</v>
      </c>
      <c r="E60" s="76">
        <v>0.64375000000000004</v>
      </c>
      <c r="F60" s="75">
        <v>42010</v>
      </c>
      <c r="G60" s="76">
        <v>0.68125000000000002</v>
      </c>
      <c r="H60" s="76">
        <v>3.7499999999999999E-2</v>
      </c>
      <c r="I60" s="74">
        <v>21</v>
      </c>
      <c r="J60" s="74" t="s">
        <v>143</v>
      </c>
      <c r="K60" s="74" t="s">
        <v>20</v>
      </c>
      <c r="L60" s="74" t="s">
        <v>29</v>
      </c>
      <c r="M60" s="74" t="s">
        <v>191</v>
      </c>
      <c r="N60" s="77" t="s">
        <v>3</v>
      </c>
      <c r="O60" s="74" t="s">
        <v>7</v>
      </c>
      <c r="P60" s="74" t="s">
        <v>192</v>
      </c>
      <c r="Q60" s="74" t="s">
        <v>193</v>
      </c>
      <c r="R60" s="74">
        <v>15.4</v>
      </c>
      <c r="S60" s="74"/>
      <c r="T60" s="74">
        <v>15.4</v>
      </c>
      <c r="U60" s="112"/>
      <c r="V60" s="112"/>
      <c r="W60" s="112"/>
      <c r="X60" s="112"/>
      <c r="Y60" s="112"/>
      <c r="Z60" s="112"/>
      <c r="AA60" s="112"/>
      <c r="AB60" s="112"/>
      <c r="AC60" s="112"/>
      <c r="AD60" s="112" t="s">
        <v>27</v>
      </c>
      <c r="AE60" s="112"/>
      <c r="AF60" s="112"/>
      <c r="AG60" s="112"/>
      <c r="AH60" s="73"/>
      <c r="AI60" s="73"/>
    </row>
    <row r="61" spans="1:35" s="48" customFormat="1" ht="46.9" customHeight="1">
      <c r="A61" s="70" t="s">
        <v>122</v>
      </c>
      <c r="B61" s="74" t="s">
        <v>5</v>
      </c>
      <c r="C61" s="74" t="s">
        <v>5</v>
      </c>
      <c r="D61" s="75">
        <v>42020</v>
      </c>
      <c r="E61" s="76">
        <v>0.37222222222222223</v>
      </c>
      <c r="F61" s="75">
        <v>42020</v>
      </c>
      <c r="G61" s="76">
        <v>0.62152777777777779</v>
      </c>
      <c r="H61" s="76">
        <v>0.24930555555555556</v>
      </c>
      <c r="I61" s="74">
        <v>75</v>
      </c>
      <c r="J61" s="74" t="s">
        <v>414</v>
      </c>
      <c r="K61" s="74" t="s">
        <v>14</v>
      </c>
      <c r="L61" s="74" t="s">
        <v>11</v>
      </c>
      <c r="M61" s="74" t="s">
        <v>415</v>
      </c>
      <c r="N61" s="77">
        <v>35</v>
      </c>
      <c r="O61" s="74" t="s">
        <v>7</v>
      </c>
      <c r="P61" s="74" t="s">
        <v>416</v>
      </c>
      <c r="Q61" s="74" t="s">
        <v>410</v>
      </c>
      <c r="R61" s="74"/>
      <c r="S61" s="74">
        <v>133.4</v>
      </c>
      <c r="T61" s="74">
        <v>133.4</v>
      </c>
      <c r="U61" s="112" t="s">
        <v>28</v>
      </c>
      <c r="V61" s="112">
        <v>1974</v>
      </c>
      <c r="W61" s="112" t="s">
        <v>606</v>
      </c>
      <c r="X61" s="112" t="s">
        <v>411</v>
      </c>
      <c r="Y61" s="112" t="s">
        <v>412</v>
      </c>
      <c r="Z61" s="112">
        <v>100</v>
      </c>
      <c r="AA61" s="112" t="s">
        <v>413</v>
      </c>
      <c r="AB61" s="112" t="s">
        <v>2151</v>
      </c>
      <c r="AC61" s="112" t="s">
        <v>1386</v>
      </c>
      <c r="AD61" s="112" t="s">
        <v>22</v>
      </c>
      <c r="AE61" s="112"/>
      <c r="AF61" s="112"/>
      <c r="AG61" s="112"/>
      <c r="AH61" s="73"/>
      <c r="AI61" s="73"/>
    </row>
    <row r="62" spans="1:35" s="48" customFormat="1" ht="124.9" customHeight="1">
      <c r="A62" s="164" t="s">
        <v>122</v>
      </c>
      <c r="B62" s="94" t="s">
        <v>21</v>
      </c>
      <c r="C62" s="69" t="s">
        <v>2288</v>
      </c>
      <c r="D62" s="93">
        <v>42011</v>
      </c>
      <c r="E62" s="104">
        <v>0.75694444444444453</v>
      </c>
      <c r="F62" s="93">
        <v>42011</v>
      </c>
      <c r="G62" s="104">
        <v>0.81944444444444453</v>
      </c>
      <c r="H62" s="104">
        <v>6.25E-2</v>
      </c>
      <c r="I62" s="69">
        <v>40</v>
      </c>
      <c r="J62" s="69" t="s">
        <v>194</v>
      </c>
      <c r="K62" s="94"/>
      <c r="L62" s="69" t="s">
        <v>9</v>
      </c>
      <c r="M62" s="94" t="s">
        <v>195</v>
      </c>
      <c r="N62" s="69">
        <v>35</v>
      </c>
      <c r="O62" s="69" t="s">
        <v>13</v>
      </c>
      <c r="P62" s="94" t="s">
        <v>195</v>
      </c>
      <c r="Q62" s="69" t="s">
        <v>2291</v>
      </c>
      <c r="R62" s="69">
        <v>9.8309999999999995</v>
      </c>
      <c r="S62" s="69">
        <v>4.915</v>
      </c>
      <c r="T62" s="69">
        <v>14.746</v>
      </c>
      <c r="U62" s="94" t="s">
        <v>33</v>
      </c>
      <c r="V62" s="69">
        <v>1981</v>
      </c>
      <c r="W62" s="94" t="s">
        <v>2292</v>
      </c>
      <c r="X62" s="94" t="s">
        <v>2293</v>
      </c>
      <c r="Y62" s="108">
        <v>2014</v>
      </c>
      <c r="Z62" s="166" t="s">
        <v>128</v>
      </c>
      <c r="AA62" s="108">
        <v>2015</v>
      </c>
      <c r="AB62" s="94"/>
      <c r="AC62" s="108">
        <v>2014</v>
      </c>
      <c r="AD62" s="94" t="s">
        <v>0</v>
      </c>
      <c r="AE62" s="94" t="s">
        <v>53</v>
      </c>
      <c r="AF62" s="94"/>
      <c r="AG62" s="166"/>
      <c r="AH62" s="94"/>
      <c r="AI62" s="94"/>
    </row>
    <row r="63" spans="1:35" s="48" customFormat="1" ht="31.15" customHeight="1">
      <c r="A63" s="64" t="s">
        <v>122</v>
      </c>
      <c r="B63" s="62" t="s">
        <v>19</v>
      </c>
      <c r="C63" s="62" t="s">
        <v>19</v>
      </c>
      <c r="D63" s="377">
        <v>42011</v>
      </c>
      <c r="E63" s="398">
        <v>0.67222222222222217</v>
      </c>
      <c r="F63" s="377">
        <v>42011</v>
      </c>
      <c r="G63" s="398">
        <v>0.70625000000000004</v>
      </c>
      <c r="H63" s="398">
        <f>F63-D63+G63-E63</f>
        <v>3.4027777777777879E-2</v>
      </c>
      <c r="I63" s="62">
        <v>3</v>
      </c>
      <c r="J63" s="62"/>
      <c r="K63" s="62"/>
      <c r="L63" s="62" t="s">
        <v>4</v>
      </c>
      <c r="M63" s="62" t="s">
        <v>174</v>
      </c>
      <c r="N63" s="440" t="s">
        <v>3</v>
      </c>
      <c r="O63" s="62" t="s">
        <v>7</v>
      </c>
      <c r="P63" s="62" t="s">
        <v>1753</v>
      </c>
      <c r="Q63" s="62" t="s">
        <v>1754</v>
      </c>
      <c r="R63" s="62">
        <v>11</v>
      </c>
      <c r="S63" s="62"/>
      <c r="T63" s="62">
        <f>R63+S63</f>
        <v>11</v>
      </c>
      <c r="U63" s="492" t="s">
        <v>28</v>
      </c>
      <c r="V63" s="492">
        <v>1984</v>
      </c>
      <c r="W63" s="492" t="s">
        <v>1709</v>
      </c>
      <c r="X63" s="492">
        <v>0</v>
      </c>
      <c r="Y63" s="492">
        <v>41820</v>
      </c>
      <c r="Z63" s="492">
        <v>100</v>
      </c>
      <c r="AA63" s="492">
        <v>42011</v>
      </c>
      <c r="AB63" s="492">
        <v>0</v>
      </c>
      <c r="AC63" s="492">
        <v>41820</v>
      </c>
      <c r="AD63" s="492" t="s">
        <v>0</v>
      </c>
      <c r="AE63" s="492"/>
      <c r="AF63" s="492"/>
      <c r="AG63" s="492"/>
      <c r="AH63" s="1"/>
      <c r="AI63" s="1"/>
    </row>
    <row r="64" spans="1:35" s="48" customFormat="1" ht="62.45" customHeight="1">
      <c r="A64" s="13" t="s">
        <v>122</v>
      </c>
      <c r="B64" s="23" t="s">
        <v>19</v>
      </c>
      <c r="C64" s="23" t="s">
        <v>209</v>
      </c>
      <c r="D64" s="368">
        <v>42011</v>
      </c>
      <c r="E64" s="382">
        <v>0.76180555555555562</v>
      </c>
      <c r="F64" s="368">
        <v>42011</v>
      </c>
      <c r="G64" s="382">
        <v>0.98472222222222217</v>
      </c>
      <c r="H64" s="382">
        <f>F64-D64+G64-E64</f>
        <v>0.22291666666666654</v>
      </c>
      <c r="I64" s="23">
        <v>6</v>
      </c>
      <c r="J64" s="23" t="s">
        <v>150</v>
      </c>
      <c r="K64" s="23" t="s">
        <v>14</v>
      </c>
      <c r="L64" s="23" t="s">
        <v>16</v>
      </c>
      <c r="M64" s="23" t="s">
        <v>175</v>
      </c>
      <c r="N64" s="31" t="s">
        <v>3</v>
      </c>
      <c r="O64" s="23" t="s">
        <v>7</v>
      </c>
      <c r="P64" s="23" t="s">
        <v>1757</v>
      </c>
      <c r="Q64" s="23" t="s">
        <v>1758</v>
      </c>
      <c r="R64" s="23">
        <v>118</v>
      </c>
      <c r="S64" s="23"/>
      <c r="T64" s="23">
        <f>R64+S64</f>
        <v>118</v>
      </c>
      <c r="U64" s="362"/>
      <c r="V64" s="362"/>
      <c r="W64" s="362"/>
      <c r="X64" s="362"/>
      <c r="Y64" s="362"/>
      <c r="Z64" s="362"/>
      <c r="AA64" s="362"/>
      <c r="AB64" s="362"/>
      <c r="AC64" s="362"/>
      <c r="AD64" s="362" t="s">
        <v>37</v>
      </c>
      <c r="AE64" s="362"/>
      <c r="AF64" s="362"/>
      <c r="AG64" s="362"/>
      <c r="AH64" s="1"/>
      <c r="AI64" s="1"/>
    </row>
    <row r="65" spans="1:35" s="48" customFormat="1" ht="46.9" customHeight="1">
      <c r="A65" s="13" t="s">
        <v>2819</v>
      </c>
      <c r="B65" s="23" t="s">
        <v>19</v>
      </c>
      <c r="C65" s="23" t="s">
        <v>19</v>
      </c>
      <c r="D65" s="368">
        <v>42139</v>
      </c>
      <c r="E65" s="382">
        <v>0.6791666666666667</v>
      </c>
      <c r="F65" s="368">
        <v>42139</v>
      </c>
      <c r="G65" s="382">
        <v>0.69791666666666663</v>
      </c>
      <c r="H65" s="382">
        <v>1.8749999999999933E-2</v>
      </c>
      <c r="I65" s="23">
        <v>13</v>
      </c>
      <c r="J65" s="23" t="s">
        <v>180</v>
      </c>
      <c r="K65" s="23" t="s">
        <v>20</v>
      </c>
      <c r="L65" s="23" t="s">
        <v>9</v>
      </c>
      <c r="M65" s="23" t="s">
        <v>3100</v>
      </c>
      <c r="N65" s="31" t="s">
        <v>3</v>
      </c>
      <c r="O65" s="23" t="s">
        <v>7</v>
      </c>
      <c r="P65" s="23" t="s">
        <v>3100</v>
      </c>
      <c r="Q65" s="23" t="s">
        <v>3091</v>
      </c>
      <c r="R65" s="23">
        <v>20</v>
      </c>
      <c r="S65" s="23">
        <v>9</v>
      </c>
      <c r="T65" s="23">
        <v>29</v>
      </c>
      <c r="U65" s="362" t="s">
        <v>28</v>
      </c>
      <c r="V65" s="362">
        <v>1982</v>
      </c>
      <c r="W65" s="362" t="s">
        <v>1709</v>
      </c>
      <c r="X65" s="362">
        <v>0</v>
      </c>
      <c r="Y65" s="362">
        <v>42039</v>
      </c>
      <c r="Z65" s="362">
        <v>100</v>
      </c>
      <c r="AA65" s="362">
        <v>42275</v>
      </c>
      <c r="AB65" s="362">
        <v>0</v>
      </c>
      <c r="AC65" s="362">
        <v>42145</v>
      </c>
      <c r="AD65" s="362" t="s">
        <v>42</v>
      </c>
      <c r="AE65" s="362"/>
      <c r="AF65" s="362"/>
      <c r="AG65" s="362"/>
      <c r="AH65" s="1"/>
      <c r="AI65" s="1"/>
    </row>
    <row r="66" spans="1:35" s="48" customFormat="1" ht="62.45" customHeight="1">
      <c r="A66" s="13" t="s">
        <v>122</v>
      </c>
      <c r="B66" s="23" t="s">
        <v>15</v>
      </c>
      <c r="C66" s="23" t="s">
        <v>15</v>
      </c>
      <c r="D66" s="368">
        <v>42011</v>
      </c>
      <c r="E66" s="382">
        <v>0.64930555555555558</v>
      </c>
      <c r="F66" s="368">
        <v>42011</v>
      </c>
      <c r="G66" s="382">
        <v>0.64930555555555558</v>
      </c>
      <c r="H66" s="382">
        <f>(F66+G66)-(D66+E66)</f>
        <v>0</v>
      </c>
      <c r="I66" s="23">
        <v>28</v>
      </c>
      <c r="J66" s="23" t="s">
        <v>150</v>
      </c>
      <c r="K66" s="23" t="s">
        <v>8</v>
      </c>
      <c r="L66" s="23" t="s">
        <v>4</v>
      </c>
      <c r="M66" s="23" t="s">
        <v>196</v>
      </c>
      <c r="N66" s="31">
        <v>35</v>
      </c>
      <c r="O66" s="23" t="s">
        <v>7</v>
      </c>
      <c r="P66" s="23" t="s">
        <v>320</v>
      </c>
      <c r="Q66" s="23" t="s">
        <v>321</v>
      </c>
      <c r="R66" s="23"/>
      <c r="S66" s="23">
        <v>6.74</v>
      </c>
      <c r="T66" s="23">
        <f>SUM(R66:S66)</f>
        <v>6.74</v>
      </c>
      <c r="U66" s="362" t="s">
        <v>6</v>
      </c>
      <c r="V66" s="362">
        <v>1982</v>
      </c>
      <c r="W66" s="362" t="s">
        <v>1915</v>
      </c>
      <c r="X66" s="362"/>
      <c r="Y66" s="362">
        <v>41915</v>
      </c>
      <c r="Z66" s="362">
        <v>100</v>
      </c>
      <c r="AA66" s="362" t="s">
        <v>1478</v>
      </c>
      <c r="AB66" s="362">
        <v>0</v>
      </c>
      <c r="AC66" s="362"/>
      <c r="AD66" s="362" t="s">
        <v>0</v>
      </c>
      <c r="AE66" s="362" t="s">
        <v>53</v>
      </c>
      <c r="AF66" s="362"/>
      <c r="AG66" s="362" t="s">
        <v>1916</v>
      </c>
      <c r="AH66" s="1"/>
      <c r="AI66" s="1"/>
    </row>
    <row r="67" spans="1:35" s="48" customFormat="1" ht="31.15" customHeight="1">
      <c r="A67" s="13" t="s">
        <v>122</v>
      </c>
      <c r="B67" s="23" t="s">
        <v>69</v>
      </c>
      <c r="C67" s="23" t="s">
        <v>18</v>
      </c>
      <c r="D67" s="368">
        <v>42011</v>
      </c>
      <c r="E67" s="382">
        <v>0.12847222222222224</v>
      </c>
      <c r="F67" s="368">
        <v>42011</v>
      </c>
      <c r="G67" s="382">
        <v>0.49583333333333335</v>
      </c>
      <c r="H67" s="382">
        <v>0.36736111111111114</v>
      </c>
      <c r="I67" s="23">
        <v>0</v>
      </c>
      <c r="J67" s="23" t="s">
        <v>150</v>
      </c>
      <c r="K67" s="23" t="s">
        <v>14</v>
      </c>
      <c r="L67" s="23" t="s">
        <v>9</v>
      </c>
      <c r="M67" s="23" t="s">
        <v>240</v>
      </c>
      <c r="N67" s="31" t="s">
        <v>3</v>
      </c>
      <c r="O67" s="23" t="s">
        <v>7</v>
      </c>
      <c r="P67" s="23" t="s">
        <v>241</v>
      </c>
      <c r="Q67" s="23" t="s">
        <v>242</v>
      </c>
      <c r="R67" s="23"/>
      <c r="S67" s="23"/>
      <c r="T67" s="23"/>
      <c r="U67" s="362" t="s">
        <v>28</v>
      </c>
      <c r="V67" s="362">
        <v>2001</v>
      </c>
      <c r="W67" s="362" t="s">
        <v>1358</v>
      </c>
      <c r="X67" s="362" t="s">
        <v>724</v>
      </c>
      <c r="Y67" s="362" t="s">
        <v>2026</v>
      </c>
      <c r="Z67" s="362">
        <v>100</v>
      </c>
      <c r="AA67" s="362" t="s">
        <v>1593</v>
      </c>
      <c r="AB67" s="362">
        <v>0</v>
      </c>
      <c r="AC67" s="362" t="s">
        <v>1593</v>
      </c>
      <c r="AD67" s="362" t="s">
        <v>0</v>
      </c>
      <c r="AE67" s="362" t="s">
        <v>57</v>
      </c>
      <c r="AF67" s="362"/>
      <c r="AG67" s="362" t="s">
        <v>242</v>
      </c>
      <c r="AH67" s="1"/>
      <c r="AI67" s="1"/>
    </row>
    <row r="68" spans="1:35" s="48" customFormat="1" ht="62.45" customHeight="1">
      <c r="A68" s="13" t="s">
        <v>122</v>
      </c>
      <c r="B68" s="74" t="s">
        <v>69</v>
      </c>
      <c r="C68" s="74" t="s">
        <v>18</v>
      </c>
      <c r="D68" s="75">
        <v>42011</v>
      </c>
      <c r="E68" s="76">
        <v>0.67847222222222225</v>
      </c>
      <c r="F68" s="75">
        <v>42012</v>
      </c>
      <c r="G68" s="76">
        <v>9.0277777777777787E-3</v>
      </c>
      <c r="H68" s="76">
        <v>0.33055555555555555</v>
      </c>
      <c r="I68" s="74">
        <v>19</v>
      </c>
      <c r="J68" s="74" t="s">
        <v>150</v>
      </c>
      <c r="K68" s="74" t="s">
        <v>14</v>
      </c>
      <c r="L68" s="74" t="s">
        <v>9</v>
      </c>
      <c r="M68" s="74" t="s">
        <v>2027</v>
      </c>
      <c r="N68" s="77" t="s">
        <v>3</v>
      </c>
      <c r="O68" s="74" t="s">
        <v>7</v>
      </c>
      <c r="P68" s="74" t="s">
        <v>2028</v>
      </c>
      <c r="Q68" s="74" t="s">
        <v>2029</v>
      </c>
      <c r="R68" s="74">
        <v>35.039000000000001</v>
      </c>
      <c r="S68" s="74">
        <v>0.38300000000000001</v>
      </c>
      <c r="T68" s="74">
        <v>35.422000000000004</v>
      </c>
      <c r="U68" s="112" t="s">
        <v>28</v>
      </c>
      <c r="V68" s="112">
        <v>2006</v>
      </c>
      <c r="W68" s="112" t="s">
        <v>1477</v>
      </c>
      <c r="X68" s="112" t="s">
        <v>724</v>
      </c>
      <c r="Y68" s="112" t="s">
        <v>2026</v>
      </c>
      <c r="Z68" s="112">
        <v>100</v>
      </c>
      <c r="AA68" s="112" t="s">
        <v>1593</v>
      </c>
      <c r="AB68" s="112">
        <v>0</v>
      </c>
      <c r="AC68" s="112" t="s">
        <v>1593</v>
      </c>
      <c r="AD68" s="112" t="s">
        <v>72</v>
      </c>
      <c r="AE68" s="112" t="s">
        <v>53</v>
      </c>
      <c r="AF68" s="112"/>
      <c r="AG68" s="112" t="s">
        <v>2029</v>
      </c>
      <c r="AH68" s="1"/>
      <c r="AI68" s="1"/>
    </row>
    <row r="69" spans="1:35" s="48" customFormat="1" ht="78" customHeight="1">
      <c r="A69" s="13" t="s">
        <v>122</v>
      </c>
      <c r="B69" s="74" t="s">
        <v>69</v>
      </c>
      <c r="C69" s="74" t="s">
        <v>69</v>
      </c>
      <c r="D69" s="75">
        <v>42011</v>
      </c>
      <c r="E69" s="76">
        <v>0.8354166666666667</v>
      </c>
      <c r="F69" s="75">
        <v>42011</v>
      </c>
      <c r="G69" s="76">
        <v>0.85902777777777783</v>
      </c>
      <c r="H69" s="76">
        <v>2.3611111111111138E-2</v>
      </c>
      <c r="I69" s="74">
        <v>7</v>
      </c>
      <c r="J69" s="74" t="s">
        <v>143</v>
      </c>
      <c r="K69" s="74" t="s">
        <v>14</v>
      </c>
      <c r="L69" s="74" t="s">
        <v>9</v>
      </c>
      <c r="M69" s="74" t="s">
        <v>2030</v>
      </c>
      <c r="N69" s="77" t="s">
        <v>3</v>
      </c>
      <c r="O69" s="74" t="s">
        <v>7</v>
      </c>
      <c r="P69" s="74" t="s">
        <v>2031</v>
      </c>
      <c r="Q69" s="74" t="s">
        <v>2032</v>
      </c>
      <c r="R69" s="74">
        <v>2.5179999999999998</v>
      </c>
      <c r="S69" s="74">
        <v>1.9039999999999999</v>
      </c>
      <c r="T69" s="74">
        <v>4.4219999999999997</v>
      </c>
      <c r="U69" s="112" t="s">
        <v>28</v>
      </c>
      <c r="V69" s="112">
        <v>2006</v>
      </c>
      <c r="W69" s="112" t="s">
        <v>1358</v>
      </c>
      <c r="X69" s="112" t="s">
        <v>724</v>
      </c>
      <c r="Y69" s="112" t="s">
        <v>1480</v>
      </c>
      <c r="Z69" s="112">
        <v>100</v>
      </c>
      <c r="AA69" s="112" t="s">
        <v>1481</v>
      </c>
      <c r="AB69" s="112">
        <v>0</v>
      </c>
      <c r="AC69" s="112" t="s">
        <v>1481</v>
      </c>
      <c r="AD69" s="112" t="s">
        <v>72</v>
      </c>
      <c r="AE69" s="112" t="s">
        <v>53</v>
      </c>
      <c r="AF69" s="112"/>
      <c r="AG69" s="112" t="s">
        <v>2032</v>
      </c>
      <c r="AH69" s="1"/>
      <c r="AI69" s="1"/>
    </row>
    <row r="70" spans="1:35" s="48" customFormat="1" ht="46.9" customHeight="1">
      <c r="A70" s="8" t="s">
        <v>122</v>
      </c>
      <c r="B70" s="74" t="s">
        <v>132</v>
      </c>
      <c r="C70" s="74" t="s">
        <v>26</v>
      </c>
      <c r="D70" s="75">
        <v>42012</v>
      </c>
      <c r="E70" s="76">
        <v>0.97638888888888886</v>
      </c>
      <c r="F70" s="75">
        <v>42013</v>
      </c>
      <c r="G70" s="76">
        <v>0.11041666666666666</v>
      </c>
      <c r="H70" s="76">
        <v>0.13402777777777777</v>
      </c>
      <c r="I70" s="77">
        <v>20</v>
      </c>
      <c r="J70" s="79" t="s">
        <v>1638</v>
      </c>
      <c r="K70" s="77" t="s">
        <v>14</v>
      </c>
      <c r="L70" s="80" t="s">
        <v>9</v>
      </c>
      <c r="M70" s="81" t="s">
        <v>206</v>
      </c>
      <c r="N70" s="77" t="s">
        <v>3</v>
      </c>
      <c r="O70" s="79" t="s">
        <v>7</v>
      </c>
      <c r="P70" s="81" t="s">
        <v>207</v>
      </c>
      <c r="Q70" s="80" t="s">
        <v>1639</v>
      </c>
      <c r="R70" s="91">
        <v>9.4700000000000006</v>
      </c>
      <c r="S70" s="91">
        <v>2.8</v>
      </c>
      <c r="T70" s="91">
        <v>12.27</v>
      </c>
      <c r="U70" s="70" t="s">
        <v>6</v>
      </c>
      <c r="V70" s="122">
        <v>1988</v>
      </c>
      <c r="W70" s="70" t="s">
        <v>7</v>
      </c>
      <c r="X70" s="70"/>
      <c r="Y70" s="86">
        <v>41349</v>
      </c>
      <c r="Z70" s="86"/>
      <c r="AA70" s="86"/>
      <c r="AB70" s="86"/>
      <c r="AC70" s="86"/>
      <c r="AD70" s="70" t="s">
        <v>0</v>
      </c>
      <c r="AE70" s="70"/>
      <c r="AF70" s="70"/>
      <c r="AG70" s="121"/>
      <c r="AH70" s="1"/>
      <c r="AI70" s="1"/>
    </row>
    <row r="71" spans="1:35" s="48" customFormat="1" ht="62.45" customHeight="1">
      <c r="A71" s="13" t="s">
        <v>122</v>
      </c>
      <c r="B71" s="74" t="s">
        <v>19</v>
      </c>
      <c r="C71" s="74" t="s">
        <v>19</v>
      </c>
      <c r="D71" s="75">
        <v>42012</v>
      </c>
      <c r="E71" s="76">
        <v>0.20694444444444446</v>
      </c>
      <c r="F71" s="75">
        <v>42012</v>
      </c>
      <c r="G71" s="76">
        <v>0.21875</v>
      </c>
      <c r="H71" s="76">
        <f t="shared" ref="H71:H77" si="0">F71-D71+G71-E71</f>
        <v>1.1805555555555541E-2</v>
      </c>
      <c r="I71" s="74">
        <v>9</v>
      </c>
      <c r="J71" s="74" t="s">
        <v>150</v>
      </c>
      <c r="K71" s="74" t="s">
        <v>20</v>
      </c>
      <c r="L71" s="74" t="s">
        <v>4</v>
      </c>
      <c r="M71" s="74" t="s">
        <v>457</v>
      </c>
      <c r="N71" s="77" t="s">
        <v>3</v>
      </c>
      <c r="O71" s="74" t="s">
        <v>7</v>
      </c>
      <c r="P71" s="74" t="s">
        <v>1760</v>
      </c>
      <c r="Q71" s="74" t="s">
        <v>458</v>
      </c>
      <c r="R71" s="74">
        <v>32</v>
      </c>
      <c r="S71" s="74"/>
      <c r="T71" s="74">
        <f t="shared" ref="T71:T77" si="1">R71+S71</f>
        <v>32</v>
      </c>
      <c r="U71" s="112" t="s">
        <v>28</v>
      </c>
      <c r="V71" s="112">
        <v>2012</v>
      </c>
      <c r="W71" s="112" t="s">
        <v>1705</v>
      </c>
      <c r="X71" s="112">
        <v>0</v>
      </c>
      <c r="Y71" s="112">
        <v>41982</v>
      </c>
      <c r="Z71" s="112">
        <v>90</v>
      </c>
      <c r="AA71" s="112">
        <v>42199</v>
      </c>
      <c r="AB71" s="112">
        <v>0</v>
      </c>
      <c r="AC71" s="112">
        <v>41982</v>
      </c>
      <c r="AD71" s="112" t="s">
        <v>75</v>
      </c>
      <c r="AE71" s="112"/>
      <c r="AF71" s="112"/>
      <c r="AG71" s="112"/>
      <c r="AH71" s="1"/>
      <c r="AI71" s="1"/>
    </row>
    <row r="72" spans="1:35" s="48" customFormat="1" ht="156" customHeight="1">
      <c r="A72" s="13" t="s">
        <v>122</v>
      </c>
      <c r="B72" s="74" t="s">
        <v>19</v>
      </c>
      <c r="C72" s="74" t="s">
        <v>19</v>
      </c>
      <c r="D72" s="75">
        <v>42012</v>
      </c>
      <c r="E72" s="76">
        <v>0.25</v>
      </c>
      <c r="F72" s="75">
        <v>42012</v>
      </c>
      <c r="G72" s="76">
        <v>0.25624999999999998</v>
      </c>
      <c r="H72" s="76">
        <f t="shared" si="0"/>
        <v>6.2499999999999778E-3</v>
      </c>
      <c r="I72" s="74">
        <v>9</v>
      </c>
      <c r="J72" s="74" t="s">
        <v>150</v>
      </c>
      <c r="K72" s="74" t="s">
        <v>20</v>
      </c>
      <c r="L72" s="74" t="s">
        <v>4</v>
      </c>
      <c r="M72" s="74" t="s">
        <v>457</v>
      </c>
      <c r="N72" s="77" t="s">
        <v>3</v>
      </c>
      <c r="O72" s="74" t="s">
        <v>7</v>
      </c>
      <c r="P72" s="74" t="s">
        <v>1760</v>
      </c>
      <c r="Q72" s="74" t="s">
        <v>458</v>
      </c>
      <c r="R72" s="74">
        <v>14</v>
      </c>
      <c r="S72" s="74"/>
      <c r="T72" s="74">
        <f t="shared" si="1"/>
        <v>14</v>
      </c>
      <c r="U72" s="112" t="s">
        <v>28</v>
      </c>
      <c r="V72" s="112">
        <v>2012</v>
      </c>
      <c r="W72" s="112" t="s">
        <v>1705</v>
      </c>
      <c r="X72" s="112">
        <v>0</v>
      </c>
      <c r="Y72" s="112">
        <v>41982</v>
      </c>
      <c r="Z72" s="112">
        <v>90</v>
      </c>
      <c r="AA72" s="112">
        <v>42199</v>
      </c>
      <c r="AB72" s="112">
        <v>0</v>
      </c>
      <c r="AC72" s="112">
        <v>41982</v>
      </c>
      <c r="AD72" s="112" t="s">
        <v>75</v>
      </c>
      <c r="AE72" s="112"/>
      <c r="AF72" s="112"/>
      <c r="AG72" s="112"/>
      <c r="AH72" s="1"/>
      <c r="AI72" s="1"/>
    </row>
    <row r="73" spans="1:35" s="48" customFormat="1" ht="62.45" customHeight="1">
      <c r="A73" s="13" t="s">
        <v>122</v>
      </c>
      <c r="B73" s="74" t="s">
        <v>19</v>
      </c>
      <c r="C73" s="74" t="s">
        <v>19</v>
      </c>
      <c r="D73" s="75">
        <v>42012</v>
      </c>
      <c r="E73" s="76">
        <v>0.28541666666666665</v>
      </c>
      <c r="F73" s="75">
        <v>42012</v>
      </c>
      <c r="G73" s="76">
        <v>0.29097222222222224</v>
      </c>
      <c r="H73" s="76">
        <f t="shared" si="0"/>
        <v>5.5555555555555913E-3</v>
      </c>
      <c r="I73" s="74">
        <v>9</v>
      </c>
      <c r="J73" s="74" t="s">
        <v>150</v>
      </c>
      <c r="K73" s="74" t="s">
        <v>20</v>
      </c>
      <c r="L73" s="74" t="s">
        <v>4</v>
      </c>
      <c r="M73" s="74" t="s">
        <v>457</v>
      </c>
      <c r="N73" s="77" t="s">
        <v>3</v>
      </c>
      <c r="O73" s="74" t="s">
        <v>7</v>
      </c>
      <c r="P73" s="74" t="s">
        <v>459</v>
      </c>
      <c r="Q73" s="74" t="s">
        <v>460</v>
      </c>
      <c r="R73" s="74">
        <v>14</v>
      </c>
      <c r="S73" s="74"/>
      <c r="T73" s="74">
        <f t="shared" si="1"/>
        <v>14</v>
      </c>
      <c r="U73" s="112" t="s">
        <v>28</v>
      </c>
      <c r="V73" s="112">
        <v>2012</v>
      </c>
      <c r="W73" s="112" t="s">
        <v>1705</v>
      </c>
      <c r="X73" s="112">
        <v>0</v>
      </c>
      <c r="Y73" s="112">
        <v>41982</v>
      </c>
      <c r="Z73" s="112">
        <v>90</v>
      </c>
      <c r="AA73" s="112">
        <v>42199</v>
      </c>
      <c r="AB73" s="112">
        <v>0</v>
      </c>
      <c r="AC73" s="112">
        <v>41982</v>
      </c>
      <c r="AD73" s="112" t="s">
        <v>75</v>
      </c>
      <c r="AE73" s="112"/>
      <c r="AF73" s="112"/>
      <c r="AG73" s="112"/>
      <c r="AH73" s="1"/>
      <c r="AI73" s="1"/>
    </row>
    <row r="74" spans="1:35" s="48" customFormat="1" ht="62.45" customHeight="1">
      <c r="A74" s="13" t="s">
        <v>122</v>
      </c>
      <c r="B74" s="74" t="s">
        <v>19</v>
      </c>
      <c r="C74" s="74" t="s">
        <v>209</v>
      </c>
      <c r="D74" s="75">
        <v>42012</v>
      </c>
      <c r="E74" s="76">
        <v>0.2902777777777778</v>
      </c>
      <c r="F74" s="75">
        <v>42012</v>
      </c>
      <c r="G74" s="76">
        <v>0.29097222222222224</v>
      </c>
      <c r="H74" s="76">
        <f t="shared" si="0"/>
        <v>6.9444444444444198E-4</v>
      </c>
      <c r="I74" s="74">
        <v>6</v>
      </c>
      <c r="J74" s="74" t="s">
        <v>150</v>
      </c>
      <c r="K74" s="74" t="s">
        <v>14</v>
      </c>
      <c r="L74" s="74" t="s">
        <v>16</v>
      </c>
      <c r="M74" s="74" t="s">
        <v>175</v>
      </c>
      <c r="N74" s="77" t="s">
        <v>3</v>
      </c>
      <c r="O74" s="74" t="s">
        <v>7</v>
      </c>
      <c r="P74" s="74" t="s">
        <v>1757</v>
      </c>
      <c r="Q74" s="74" t="s">
        <v>461</v>
      </c>
      <c r="R74" s="74">
        <v>15</v>
      </c>
      <c r="S74" s="74"/>
      <c r="T74" s="74">
        <f t="shared" si="1"/>
        <v>15</v>
      </c>
      <c r="U74" s="112"/>
      <c r="V74" s="112"/>
      <c r="W74" s="112"/>
      <c r="X74" s="112"/>
      <c r="Y74" s="112"/>
      <c r="Z74" s="112"/>
      <c r="AA74" s="112"/>
      <c r="AB74" s="112"/>
      <c r="AC74" s="112"/>
      <c r="AD74" s="112" t="s">
        <v>37</v>
      </c>
      <c r="AE74" s="112"/>
      <c r="AF74" s="112"/>
      <c r="AG74" s="112"/>
      <c r="AH74" s="1"/>
      <c r="AI74" s="1"/>
    </row>
    <row r="75" spans="1:35" s="48" customFormat="1" ht="46.9" customHeight="1">
      <c r="A75" s="13" t="s">
        <v>122</v>
      </c>
      <c r="B75" s="74" t="s">
        <v>19</v>
      </c>
      <c r="C75" s="74" t="s">
        <v>19</v>
      </c>
      <c r="D75" s="75">
        <v>42012</v>
      </c>
      <c r="E75" s="76">
        <v>0.30763888888888891</v>
      </c>
      <c r="F75" s="75">
        <v>42012</v>
      </c>
      <c r="G75" s="76">
        <v>0.3125</v>
      </c>
      <c r="H75" s="76">
        <f t="shared" si="0"/>
        <v>4.8611111111110938E-3</v>
      </c>
      <c r="I75" s="74">
        <v>9</v>
      </c>
      <c r="J75" s="74" t="s">
        <v>150</v>
      </c>
      <c r="K75" s="74" t="s">
        <v>20</v>
      </c>
      <c r="L75" s="74" t="s">
        <v>4</v>
      </c>
      <c r="M75" s="74" t="s">
        <v>457</v>
      </c>
      <c r="N75" s="77" t="s">
        <v>3</v>
      </c>
      <c r="O75" s="74" t="s">
        <v>7</v>
      </c>
      <c r="P75" s="74" t="s">
        <v>1760</v>
      </c>
      <c r="Q75" s="74" t="s">
        <v>458</v>
      </c>
      <c r="R75" s="74">
        <v>16</v>
      </c>
      <c r="S75" s="74"/>
      <c r="T75" s="74">
        <f t="shared" si="1"/>
        <v>16</v>
      </c>
      <c r="U75" s="112" t="s">
        <v>28</v>
      </c>
      <c r="V75" s="112">
        <v>2012</v>
      </c>
      <c r="W75" s="112" t="s">
        <v>1705</v>
      </c>
      <c r="X75" s="112">
        <v>0</v>
      </c>
      <c r="Y75" s="112">
        <v>41982</v>
      </c>
      <c r="Z75" s="112">
        <v>90</v>
      </c>
      <c r="AA75" s="112">
        <v>42199</v>
      </c>
      <c r="AB75" s="112">
        <v>0</v>
      </c>
      <c r="AC75" s="112">
        <v>41982</v>
      </c>
      <c r="AD75" s="112" t="s">
        <v>75</v>
      </c>
      <c r="AE75" s="112"/>
      <c r="AF75" s="112"/>
      <c r="AG75" s="112"/>
      <c r="AH75" s="1"/>
      <c r="AI75" s="1"/>
    </row>
    <row r="76" spans="1:35" s="48" customFormat="1" ht="46.9" customHeight="1">
      <c r="A76" s="13" t="s">
        <v>122</v>
      </c>
      <c r="B76" s="74" t="s">
        <v>19</v>
      </c>
      <c r="C76" s="74" t="s">
        <v>19</v>
      </c>
      <c r="D76" s="75">
        <v>42012</v>
      </c>
      <c r="E76" s="76">
        <v>0.35138888888888892</v>
      </c>
      <c r="F76" s="75">
        <v>42012</v>
      </c>
      <c r="G76" s="76">
        <v>0.4236111111111111</v>
      </c>
      <c r="H76" s="76">
        <f t="shared" si="0"/>
        <v>7.2222222222222188E-2</v>
      </c>
      <c r="I76" s="74">
        <v>9</v>
      </c>
      <c r="J76" s="74" t="s">
        <v>150</v>
      </c>
      <c r="K76" s="74" t="s">
        <v>20</v>
      </c>
      <c r="L76" s="74" t="s">
        <v>4</v>
      </c>
      <c r="M76" s="74" t="s">
        <v>457</v>
      </c>
      <c r="N76" s="77" t="s">
        <v>3</v>
      </c>
      <c r="O76" s="74" t="s">
        <v>7</v>
      </c>
      <c r="P76" s="74" t="s">
        <v>1760</v>
      </c>
      <c r="Q76" s="74" t="s">
        <v>462</v>
      </c>
      <c r="R76" s="74">
        <v>70</v>
      </c>
      <c r="S76" s="74"/>
      <c r="T76" s="74">
        <f t="shared" si="1"/>
        <v>70</v>
      </c>
      <c r="U76" s="112" t="s">
        <v>28</v>
      </c>
      <c r="V76" s="112">
        <v>2012</v>
      </c>
      <c r="W76" s="112" t="s">
        <v>1705</v>
      </c>
      <c r="X76" s="112">
        <v>0</v>
      </c>
      <c r="Y76" s="112">
        <v>41982</v>
      </c>
      <c r="Z76" s="112">
        <v>90</v>
      </c>
      <c r="AA76" s="112">
        <v>42199</v>
      </c>
      <c r="AB76" s="112">
        <v>0</v>
      </c>
      <c r="AC76" s="112">
        <v>41982</v>
      </c>
      <c r="AD76" s="112" t="s">
        <v>75</v>
      </c>
      <c r="AE76" s="112"/>
      <c r="AF76" s="112"/>
      <c r="AG76" s="112"/>
      <c r="AH76" s="1"/>
      <c r="AI76" s="1"/>
    </row>
    <row r="77" spans="1:35" s="48" customFormat="1" ht="46.9" customHeight="1">
      <c r="A77" s="13" t="s">
        <v>122</v>
      </c>
      <c r="B77" s="74" t="s">
        <v>19</v>
      </c>
      <c r="C77" s="74" t="s">
        <v>209</v>
      </c>
      <c r="D77" s="75">
        <v>42012</v>
      </c>
      <c r="E77" s="76">
        <v>0.3576388888888889</v>
      </c>
      <c r="F77" s="75">
        <v>42012</v>
      </c>
      <c r="G77" s="76">
        <v>0.49652777777777773</v>
      </c>
      <c r="H77" s="76">
        <f t="shared" si="0"/>
        <v>0.13888888888888884</v>
      </c>
      <c r="I77" s="74">
        <v>6</v>
      </c>
      <c r="J77" s="74"/>
      <c r="K77" s="74"/>
      <c r="L77" s="74" t="s">
        <v>16</v>
      </c>
      <c r="M77" s="74" t="s">
        <v>175</v>
      </c>
      <c r="N77" s="77" t="s">
        <v>3</v>
      </c>
      <c r="O77" s="74" t="s">
        <v>7</v>
      </c>
      <c r="P77" s="74" t="s">
        <v>1757</v>
      </c>
      <c r="Q77" s="74" t="s">
        <v>463</v>
      </c>
      <c r="R77" s="74">
        <v>72</v>
      </c>
      <c r="S77" s="74"/>
      <c r="T77" s="74">
        <f t="shared" si="1"/>
        <v>72</v>
      </c>
      <c r="U77" s="112"/>
      <c r="V77" s="112"/>
      <c r="W77" s="112"/>
      <c r="X77" s="112"/>
      <c r="Y77" s="112"/>
      <c r="Z77" s="112"/>
      <c r="AA77" s="112"/>
      <c r="AB77" s="112"/>
      <c r="AC77" s="112"/>
      <c r="AD77" s="112" t="s">
        <v>37</v>
      </c>
      <c r="AE77" s="112"/>
      <c r="AF77" s="112"/>
      <c r="AG77" s="112"/>
      <c r="AH77" s="1"/>
      <c r="AI77" s="1"/>
    </row>
    <row r="78" spans="1:35" s="48" customFormat="1" ht="109.15" customHeight="1">
      <c r="A78" s="13" t="s">
        <v>2819</v>
      </c>
      <c r="B78" s="74" t="s">
        <v>19</v>
      </c>
      <c r="C78" s="74" t="s">
        <v>19</v>
      </c>
      <c r="D78" s="75">
        <v>42139</v>
      </c>
      <c r="E78" s="76">
        <v>0.71666666666666667</v>
      </c>
      <c r="F78" s="75">
        <v>42139</v>
      </c>
      <c r="G78" s="76">
        <v>0.71666666666666667</v>
      </c>
      <c r="H78" s="76">
        <v>0</v>
      </c>
      <c r="I78" s="74">
        <v>160</v>
      </c>
      <c r="J78" s="74"/>
      <c r="K78" s="74" t="s">
        <v>8</v>
      </c>
      <c r="L78" s="74" t="s">
        <v>9</v>
      </c>
      <c r="M78" s="74" t="s">
        <v>3097</v>
      </c>
      <c r="N78" s="77">
        <v>110</v>
      </c>
      <c r="O78" s="74" t="s">
        <v>7</v>
      </c>
      <c r="P78" s="74" t="s">
        <v>3098</v>
      </c>
      <c r="Q78" s="74" t="s">
        <v>3099</v>
      </c>
      <c r="R78" s="354">
        <v>68</v>
      </c>
      <c r="S78" s="74">
        <v>80</v>
      </c>
      <c r="T78" s="354">
        <v>148</v>
      </c>
      <c r="U78" s="112" t="s">
        <v>28</v>
      </c>
      <c r="V78" s="112">
        <v>2007</v>
      </c>
      <c r="W78" s="112" t="s">
        <v>606</v>
      </c>
      <c r="X78" s="112">
        <v>0</v>
      </c>
      <c r="Y78" s="112">
        <v>42095</v>
      </c>
      <c r="Z78" s="112">
        <v>90</v>
      </c>
      <c r="AA78" s="112">
        <v>42461</v>
      </c>
      <c r="AB78" s="112">
        <v>0</v>
      </c>
      <c r="AC78" s="112">
        <v>41753</v>
      </c>
      <c r="AD78" s="112" t="s">
        <v>42</v>
      </c>
      <c r="AE78" s="112"/>
      <c r="AF78" s="112"/>
      <c r="AG78" s="112"/>
      <c r="AH78" s="1"/>
      <c r="AI78" s="1"/>
    </row>
    <row r="79" spans="1:35" s="48" customFormat="1" ht="46.9" customHeight="1">
      <c r="A79" s="13" t="s">
        <v>122</v>
      </c>
      <c r="B79" s="74" t="s">
        <v>19</v>
      </c>
      <c r="C79" s="74" t="s">
        <v>19</v>
      </c>
      <c r="D79" s="75">
        <v>42012</v>
      </c>
      <c r="E79" s="76">
        <v>0.44027777777777777</v>
      </c>
      <c r="F79" s="75">
        <v>42013</v>
      </c>
      <c r="G79" s="76">
        <v>8.3333333333333329E-2</v>
      </c>
      <c r="H79" s="76">
        <f>F79-D79+G79-E79</f>
        <v>0.64305555555555549</v>
      </c>
      <c r="I79" s="74">
        <v>9</v>
      </c>
      <c r="J79" s="74"/>
      <c r="K79" s="74" t="s">
        <v>20</v>
      </c>
      <c r="L79" s="74" t="s">
        <v>4</v>
      </c>
      <c r="M79" s="74" t="s">
        <v>457</v>
      </c>
      <c r="N79" s="77" t="s">
        <v>3</v>
      </c>
      <c r="O79" s="74" t="s">
        <v>7</v>
      </c>
      <c r="P79" s="74" t="s">
        <v>203</v>
      </c>
      <c r="Q79" s="74" t="s">
        <v>465</v>
      </c>
      <c r="R79" s="74">
        <v>345</v>
      </c>
      <c r="S79" s="74">
        <v>5</v>
      </c>
      <c r="T79" s="74">
        <f>R79+S79</f>
        <v>350</v>
      </c>
      <c r="U79" s="112" t="s">
        <v>28</v>
      </c>
      <c r="V79" s="112">
        <v>2012</v>
      </c>
      <c r="W79" s="112" t="s">
        <v>1705</v>
      </c>
      <c r="X79" s="112">
        <v>0</v>
      </c>
      <c r="Y79" s="112">
        <v>41982</v>
      </c>
      <c r="Z79" s="112">
        <v>90</v>
      </c>
      <c r="AA79" s="112">
        <v>42199</v>
      </c>
      <c r="AB79" s="112">
        <v>0</v>
      </c>
      <c r="AC79" s="112">
        <v>41982</v>
      </c>
      <c r="AD79" s="112" t="s">
        <v>75</v>
      </c>
      <c r="AE79" s="112"/>
      <c r="AF79" s="112"/>
      <c r="AG79" s="112"/>
      <c r="AH79" s="1"/>
      <c r="AI79" s="1"/>
    </row>
    <row r="80" spans="1:35" s="48" customFormat="1" ht="93.6" customHeight="1">
      <c r="A80" s="13" t="s">
        <v>122</v>
      </c>
      <c r="B80" s="74" t="s">
        <v>19</v>
      </c>
      <c r="C80" s="74" t="s">
        <v>19</v>
      </c>
      <c r="D80" s="75">
        <v>42012</v>
      </c>
      <c r="E80" s="76">
        <v>0.56597222222222221</v>
      </c>
      <c r="F80" s="75">
        <v>42013</v>
      </c>
      <c r="G80" s="76">
        <v>8.3333333333333329E-2</v>
      </c>
      <c r="H80" s="76">
        <f>F80-D80+G80-E80</f>
        <v>0.51736111111111105</v>
      </c>
      <c r="I80" s="74">
        <v>5</v>
      </c>
      <c r="J80" s="74"/>
      <c r="K80" s="74"/>
      <c r="L80" s="74" t="s">
        <v>4</v>
      </c>
      <c r="M80" s="74" t="s">
        <v>55</v>
      </c>
      <c r="N80" s="77" t="s">
        <v>3</v>
      </c>
      <c r="O80" s="74" t="s">
        <v>55</v>
      </c>
      <c r="P80" s="74" t="s">
        <v>204</v>
      </c>
      <c r="Q80" s="74" t="s">
        <v>205</v>
      </c>
      <c r="R80" s="74">
        <v>61</v>
      </c>
      <c r="S80" s="74"/>
      <c r="T80" s="74">
        <f>R80+S80</f>
        <v>61</v>
      </c>
      <c r="U80" s="112" t="s">
        <v>60</v>
      </c>
      <c r="V80" s="112">
        <v>0</v>
      </c>
      <c r="W80" s="112">
        <v>0</v>
      </c>
      <c r="X80" s="112">
        <v>0</v>
      </c>
      <c r="Y80" s="112">
        <v>0</v>
      </c>
      <c r="Z80" s="112">
        <v>0</v>
      </c>
      <c r="AA80" s="112">
        <v>0</v>
      </c>
      <c r="AB80" s="112">
        <v>0</v>
      </c>
      <c r="AC80" s="112">
        <v>0</v>
      </c>
      <c r="AD80" s="112" t="s">
        <v>17</v>
      </c>
      <c r="AE80" s="112"/>
      <c r="AF80" s="112"/>
      <c r="AG80" s="112"/>
      <c r="AH80" s="1"/>
      <c r="AI80" s="1"/>
    </row>
    <row r="81" spans="1:35" s="48" customFormat="1" ht="31.15" customHeight="1">
      <c r="A81" s="13" t="s">
        <v>2819</v>
      </c>
      <c r="B81" s="74" t="s">
        <v>19</v>
      </c>
      <c r="C81" s="74" t="s">
        <v>19</v>
      </c>
      <c r="D81" s="75">
        <v>42139</v>
      </c>
      <c r="E81" s="76">
        <v>0.72152777777777777</v>
      </c>
      <c r="F81" s="75">
        <v>42139</v>
      </c>
      <c r="G81" s="76">
        <v>0.72152777777777777</v>
      </c>
      <c r="H81" s="76">
        <v>0</v>
      </c>
      <c r="I81" s="74">
        <v>33</v>
      </c>
      <c r="J81" s="74"/>
      <c r="K81" s="74" t="s">
        <v>8</v>
      </c>
      <c r="L81" s="74" t="s">
        <v>9</v>
      </c>
      <c r="M81" s="74" t="s">
        <v>3101</v>
      </c>
      <c r="N81" s="77" t="s">
        <v>3</v>
      </c>
      <c r="O81" s="74" t="s">
        <v>7</v>
      </c>
      <c r="P81" s="74" t="s">
        <v>3102</v>
      </c>
      <c r="Q81" s="74" t="s">
        <v>3091</v>
      </c>
      <c r="R81" s="74">
        <v>5</v>
      </c>
      <c r="S81" s="74">
        <v>5</v>
      </c>
      <c r="T81" s="74">
        <v>10</v>
      </c>
      <c r="U81" s="112" t="s">
        <v>28</v>
      </c>
      <c r="V81" s="112">
        <v>1972</v>
      </c>
      <c r="W81" s="112" t="s">
        <v>1709</v>
      </c>
      <c r="X81" s="112">
        <v>0</v>
      </c>
      <c r="Y81" s="112">
        <v>41609</v>
      </c>
      <c r="Z81" s="112">
        <v>100</v>
      </c>
      <c r="AA81" s="112">
        <v>0</v>
      </c>
      <c r="AB81" s="112">
        <v>0</v>
      </c>
      <c r="AC81" s="112">
        <v>0</v>
      </c>
      <c r="AD81" s="112" t="s">
        <v>42</v>
      </c>
      <c r="AE81" s="112"/>
      <c r="AF81" s="112"/>
      <c r="AG81" s="112"/>
      <c r="AH81" s="1"/>
      <c r="AI81" s="1"/>
    </row>
    <row r="82" spans="1:35" s="48" customFormat="1" ht="31.15" customHeight="1">
      <c r="A82" s="13" t="s">
        <v>122</v>
      </c>
      <c r="B82" s="74" t="s">
        <v>15</v>
      </c>
      <c r="C82" s="74" t="s">
        <v>15</v>
      </c>
      <c r="D82" s="75">
        <v>42012</v>
      </c>
      <c r="E82" s="76">
        <v>0.47916666666666669</v>
      </c>
      <c r="F82" s="75">
        <v>42012</v>
      </c>
      <c r="G82" s="76">
        <v>0.75555555555555554</v>
      </c>
      <c r="H82" s="76">
        <f>(F82+G82)-(D82+E82)</f>
        <v>0.27638888889487134</v>
      </c>
      <c r="I82" s="74">
        <v>4</v>
      </c>
      <c r="J82" s="74" t="s">
        <v>180</v>
      </c>
      <c r="K82" s="74" t="s">
        <v>14</v>
      </c>
      <c r="L82" s="74" t="s">
        <v>9</v>
      </c>
      <c r="M82" s="74" t="s">
        <v>200</v>
      </c>
      <c r="N82" s="77" t="s">
        <v>3</v>
      </c>
      <c r="O82" s="74" t="s">
        <v>7</v>
      </c>
      <c r="P82" s="74" t="s">
        <v>322</v>
      </c>
      <c r="Q82" s="74" t="s">
        <v>323</v>
      </c>
      <c r="R82" s="74">
        <v>3.58</v>
      </c>
      <c r="S82" s="74"/>
      <c r="T82" s="74">
        <f>SUM(R82:S82)</f>
        <v>3.58</v>
      </c>
      <c r="U82" s="112" t="s">
        <v>6</v>
      </c>
      <c r="V82" s="112">
        <v>1949</v>
      </c>
      <c r="W82" s="112" t="s">
        <v>1358</v>
      </c>
      <c r="X82" s="112"/>
      <c r="Y82" s="112" t="s">
        <v>1917</v>
      </c>
      <c r="Z82" s="112">
        <v>100</v>
      </c>
      <c r="AA82" s="112" t="s">
        <v>1478</v>
      </c>
      <c r="AB82" s="112">
        <v>0</v>
      </c>
      <c r="AC82" s="112"/>
      <c r="AD82" s="112" t="s">
        <v>30</v>
      </c>
      <c r="AE82" s="112" t="s">
        <v>57</v>
      </c>
      <c r="AF82" s="112"/>
      <c r="AG82" s="112" t="s">
        <v>1918</v>
      </c>
      <c r="AH82" s="1"/>
      <c r="AI82" s="1"/>
    </row>
    <row r="83" spans="1:35" s="48" customFormat="1" ht="31.15" customHeight="1">
      <c r="A83" s="13" t="s">
        <v>2819</v>
      </c>
      <c r="B83" s="74" t="s">
        <v>15</v>
      </c>
      <c r="C83" s="74" t="s">
        <v>15</v>
      </c>
      <c r="D83" s="75">
        <v>42139</v>
      </c>
      <c r="E83" s="76">
        <v>0.54861111111111105</v>
      </c>
      <c r="F83" s="75">
        <v>42139</v>
      </c>
      <c r="G83" s="76">
        <v>0.54861111111111105</v>
      </c>
      <c r="H83" s="76">
        <f>(F83+G83)-(D83+E83)</f>
        <v>0</v>
      </c>
      <c r="I83" s="74">
        <v>8</v>
      </c>
      <c r="J83" s="74" t="s">
        <v>150</v>
      </c>
      <c r="K83" s="74" t="s">
        <v>8</v>
      </c>
      <c r="L83" s="74" t="s">
        <v>9</v>
      </c>
      <c r="M83" s="74" t="s">
        <v>496</v>
      </c>
      <c r="N83" s="77" t="s">
        <v>3</v>
      </c>
      <c r="O83" s="74" t="s">
        <v>7</v>
      </c>
      <c r="P83" s="74" t="s">
        <v>2420</v>
      </c>
      <c r="Q83" s="74" t="s">
        <v>6452</v>
      </c>
      <c r="R83" s="74"/>
      <c r="S83" s="74">
        <v>0.57999999999999996</v>
      </c>
      <c r="T83" s="74">
        <f>SUM(R83:S83)</f>
        <v>0.57999999999999996</v>
      </c>
      <c r="U83" s="112" t="s">
        <v>28</v>
      </c>
      <c r="V83" s="112">
        <v>2011</v>
      </c>
      <c r="W83" s="112" t="s">
        <v>1709</v>
      </c>
      <c r="X83" s="112"/>
      <c r="Y83" s="112" t="s">
        <v>6453</v>
      </c>
      <c r="Z83" s="112">
        <v>100</v>
      </c>
      <c r="AA83" s="112" t="s">
        <v>2660</v>
      </c>
      <c r="AB83" s="112" t="s">
        <v>6454</v>
      </c>
      <c r="AC83" s="112"/>
      <c r="AD83" s="112" t="s">
        <v>42</v>
      </c>
      <c r="AE83" s="112" t="s">
        <v>53</v>
      </c>
      <c r="AF83" s="112"/>
      <c r="AG83" s="112" t="s">
        <v>6455</v>
      </c>
      <c r="AH83" s="1"/>
      <c r="AI83" s="1"/>
    </row>
    <row r="84" spans="1:35" s="48" customFormat="1" ht="46.9" customHeight="1">
      <c r="A84" s="13" t="s">
        <v>3570</v>
      </c>
      <c r="B84" s="74" t="s">
        <v>5</v>
      </c>
      <c r="C84" s="74" t="s">
        <v>5</v>
      </c>
      <c r="D84" s="75">
        <v>42157</v>
      </c>
      <c r="E84" s="76">
        <v>0.43402777777777773</v>
      </c>
      <c r="F84" s="75">
        <v>42157</v>
      </c>
      <c r="G84" s="76">
        <v>0.43402777777777773</v>
      </c>
      <c r="H84" s="76">
        <v>0</v>
      </c>
      <c r="I84" s="74">
        <v>114</v>
      </c>
      <c r="J84" s="74" t="s">
        <v>973</v>
      </c>
      <c r="K84" s="74"/>
      <c r="L84" s="74" t="s">
        <v>4</v>
      </c>
      <c r="M84" s="74" t="s">
        <v>3541</v>
      </c>
      <c r="N84" s="77">
        <v>35</v>
      </c>
      <c r="O84" s="74" t="s">
        <v>13</v>
      </c>
      <c r="P84" s="74" t="s">
        <v>3542</v>
      </c>
      <c r="Q84" s="74" t="s">
        <v>5580</v>
      </c>
      <c r="R84" s="74"/>
      <c r="S84" s="74">
        <v>127.6</v>
      </c>
      <c r="T84" s="74">
        <v>127.6</v>
      </c>
      <c r="U84" s="112" t="s">
        <v>45</v>
      </c>
      <c r="V84" s="112">
        <v>2005</v>
      </c>
      <c r="W84" s="112" t="s">
        <v>5581</v>
      </c>
      <c r="X84" s="112" t="s">
        <v>411</v>
      </c>
      <c r="Y84" s="112" t="s">
        <v>5582</v>
      </c>
      <c r="Z84" s="112">
        <v>100</v>
      </c>
      <c r="AA84" s="112"/>
      <c r="AB84" s="112"/>
      <c r="AC84" s="112"/>
      <c r="AD84" s="112" t="s">
        <v>22</v>
      </c>
      <c r="AE84" s="112"/>
      <c r="AF84" s="112"/>
      <c r="AG84" s="112"/>
      <c r="AH84" s="1"/>
      <c r="AI84" s="1"/>
    </row>
    <row r="85" spans="1:35" s="48" customFormat="1" ht="46.9" customHeight="1">
      <c r="A85" s="13" t="s">
        <v>122</v>
      </c>
      <c r="B85" s="74" t="s">
        <v>18</v>
      </c>
      <c r="C85" s="74" t="s">
        <v>18</v>
      </c>
      <c r="D85" s="75">
        <v>42012</v>
      </c>
      <c r="E85" s="76">
        <v>42012.333333333336</v>
      </c>
      <c r="F85" s="75">
        <v>42012</v>
      </c>
      <c r="G85" s="76">
        <v>42012.708333333336</v>
      </c>
      <c r="H85" s="76">
        <f>G85-E85</f>
        <v>0.375</v>
      </c>
      <c r="I85" s="74">
        <v>1</v>
      </c>
      <c r="J85" s="74"/>
      <c r="K85" s="74"/>
      <c r="L85" s="74" t="s">
        <v>11</v>
      </c>
      <c r="M85" s="74" t="s">
        <v>337</v>
      </c>
      <c r="N85" s="77">
        <v>0.4</v>
      </c>
      <c r="O85" s="74" t="s">
        <v>2</v>
      </c>
      <c r="P85" s="74" t="s">
        <v>338</v>
      </c>
      <c r="Q85" s="74" t="s">
        <v>345</v>
      </c>
      <c r="R85" s="74">
        <v>0.1</v>
      </c>
      <c r="S85" s="74"/>
      <c r="T85" s="74">
        <f>R85+S85</f>
        <v>0.1</v>
      </c>
      <c r="U85" s="112"/>
      <c r="V85" s="112"/>
      <c r="W85" s="112"/>
      <c r="X85" s="112"/>
      <c r="Y85" s="112"/>
      <c r="Z85" s="112"/>
      <c r="AA85" s="112"/>
      <c r="AB85" s="112"/>
      <c r="AC85" s="112"/>
      <c r="AD85" s="112" t="s">
        <v>17</v>
      </c>
      <c r="AE85" s="112"/>
      <c r="AF85" s="112"/>
      <c r="AG85" s="112"/>
      <c r="AH85" s="1"/>
      <c r="AI85" s="1"/>
    </row>
    <row r="86" spans="1:35" s="48" customFormat="1" ht="62.45" customHeight="1">
      <c r="A86" s="574" t="s">
        <v>8946</v>
      </c>
      <c r="B86" s="188" t="s">
        <v>1412</v>
      </c>
      <c r="C86" s="186" t="s">
        <v>1427</v>
      </c>
      <c r="D86" s="184">
        <v>42274</v>
      </c>
      <c r="E86" s="185">
        <v>0.78888888888888886</v>
      </c>
      <c r="F86" s="184">
        <v>42274</v>
      </c>
      <c r="G86" s="185">
        <v>0.85</v>
      </c>
      <c r="H86" s="185">
        <v>6.1111111111111116E-2</v>
      </c>
      <c r="I86" s="186">
        <v>84</v>
      </c>
      <c r="J86" s="186" t="s">
        <v>9269</v>
      </c>
      <c r="K86" s="186"/>
      <c r="L86" s="260" t="s">
        <v>4</v>
      </c>
      <c r="M86" s="186" t="s">
        <v>9231</v>
      </c>
      <c r="N86" s="186" t="s">
        <v>3</v>
      </c>
      <c r="O86" s="186" t="s">
        <v>32</v>
      </c>
      <c r="P86" s="186" t="s">
        <v>9231</v>
      </c>
      <c r="Q86" s="260" t="s">
        <v>9268</v>
      </c>
      <c r="R86" s="593">
        <v>90</v>
      </c>
      <c r="S86" s="593">
        <v>14</v>
      </c>
      <c r="T86" s="593">
        <v>104</v>
      </c>
      <c r="U86" s="70"/>
      <c r="V86" s="70"/>
      <c r="W86" s="70"/>
      <c r="X86" s="70"/>
      <c r="Y86" s="70"/>
      <c r="Z86" s="70"/>
      <c r="AA86" s="70"/>
      <c r="AB86" s="70"/>
      <c r="AC86" s="70"/>
      <c r="AD86" s="68" t="s">
        <v>22</v>
      </c>
      <c r="AE86" s="70"/>
      <c r="AF86" s="70"/>
      <c r="AG86" s="82"/>
      <c r="AH86" s="1"/>
      <c r="AI86" s="1"/>
    </row>
    <row r="87" spans="1:35" s="48" customFormat="1" ht="46.9" customHeight="1">
      <c r="A87" s="13" t="s">
        <v>2819</v>
      </c>
      <c r="B87" s="74" t="s">
        <v>19</v>
      </c>
      <c r="C87" s="74" t="s">
        <v>19</v>
      </c>
      <c r="D87" s="75">
        <v>42140</v>
      </c>
      <c r="E87" s="76">
        <v>0.61041666666666672</v>
      </c>
      <c r="F87" s="75">
        <v>42140</v>
      </c>
      <c r="G87" s="76">
        <v>0.61111111111111105</v>
      </c>
      <c r="H87" s="76">
        <v>6.9444444444433095E-4</v>
      </c>
      <c r="I87" s="74">
        <v>8</v>
      </c>
      <c r="J87" s="74" t="s">
        <v>180</v>
      </c>
      <c r="K87" s="74" t="s">
        <v>8</v>
      </c>
      <c r="L87" s="74" t="s">
        <v>9</v>
      </c>
      <c r="M87" s="74" t="s">
        <v>3108</v>
      </c>
      <c r="N87" s="77" t="s">
        <v>3</v>
      </c>
      <c r="O87" s="74" t="s">
        <v>7</v>
      </c>
      <c r="P87" s="74" t="s">
        <v>3108</v>
      </c>
      <c r="Q87" s="74" t="s">
        <v>3091</v>
      </c>
      <c r="R87" s="74">
        <v>1</v>
      </c>
      <c r="S87" s="74">
        <v>1</v>
      </c>
      <c r="T87" s="74">
        <v>2</v>
      </c>
      <c r="U87" s="112" t="s">
        <v>28</v>
      </c>
      <c r="V87" s="112">
        <v>1985</v>
      </c>
      <c r="W87" s="112" t="s">
        <v>1709</v>
      </c>
      <c r="X87" s="112">
        <v>0</v>
      </c>
      <c r="Y87" s="112">
        <v>41992</v>
      </c>
      <c r="Z87" s="112">
        <v>100</v>
      </c>
      <c r="AA87" s="112">
        <v>42156</v>
      </c>
      <c r="AB87" s="112">
        <v>0</v>
      </c>
      <c r="AC87" s="112">
        <v>41986</v>
      </c>
      <c r="AD87" s="112" t="s">
        <v>42</v>
      </c>
      <c r="AE87" s="112"/>
      <c r="AF87" s="112"/>
      <c r="AG87" s="112"/>
      <c r="AH87" s="1"/>
      <c r="AI87" s="1"/>
    </row>
    <row r="88" spans="1:35" ht="85.5" customHeight="1">
      <c r="A88" s="13" t="s">
        <v>122</v>
      </c>
      <c r="B88" s="74" t="s">
        <v>58</v>
      </c>
      <c r="C88" s="74" t="s">
        <v>197</v>
      </c>
      <c r="D88" s="75">
        <v>42012</v>
      </c>
      <c r="E88" s="76">
        <v>4.5138888888888888E-2</v>
      </c>
      <c r="F88" s="75">
        <v>42012</v>
      </c>
      <c r="G88" s="76">
        <v>0.18541666666666667</v>
      </c>
      <c r="H88" s="76">
        <f>G88-E88</f>
        <v>0.14027777777777778</v>
      </c>
      <c r="I88" s="74">
        <v>7</v>
      </c>
      <c r="J88" s="74" t="s">
        <v>198</v>
      </c>
      <c r="K88" s="74" t="s">
        <v>199</v>
      </c>
      <c r="L88" s="74" t="s">
        <v>9</v>
      </c>
      <c r="M88" s="74" t="s">
        <v>2123</v>
      </c>
      <c r="N88" s="77" t="s">
        <v>3</v>
      </c>
      <c r="O88" s="74" t="s">
        <v>7</v>
      </c>
      <c r="P88" s="74" t="s">
        <v>2124</v>
      </c>
      <c r="Q88" s="74" t="s">
        <v>2125</v>
      </c>
      <c r="R88" s="74">
        <v>8.6</v>
      </c>
      <c r="S88" s="74">
        <v>2.2999999999999998</v>
      </c>
      <c r="T88" s="74">
        <v>10.9</v>
      </c>
      <c r="U88" s="112" t="s">
        <v>28</v>
      </c>
      <c r="V88" s="112">
        <v>1982</v>
      </c>
      <c r="W88" s="112" t="s">
        <v>1709</v>
      </c>
      <c r="X88" s="112"/>
      <c r="Y88" s="112">
        <v>41716</v>
      </c>
      <c r="Z88" s="112">
        <v>100</v>
      </c>
      <c r="AA88" s="112">
        <v>42444</v>
      </c>
      <c r="AB88" s="112">
        <v>0</v>
      </c>
      <c r="AC88" s="112">
        <v>42078</v>
      </c>
      <c r="AD88" s="112" t="s">
        <v>30</v>
      </c>
      <c r="AE88" s="112"/>
      <c r="AF88" s="112"/>
      <c r="AG88" s="112"/>
      <c r="AH88" s="8"/>
      <c r="AI88" s="8"/>
    </row>
    <row r="89" spans="1:35" ht="31.15" customHeight="1">
      <c r="A89" s="13" t="s">
        <v>122</v>
      </c>
      <c r="B89" s="74" t="s">
        <v>5</v>
      </c>
      <c r="C89" s="74" t="s">
        <v>5</v>
      </c>
      <c r="D89" s="75">
        <v>42012</v>
      </c>
      <c r="E89" s="76">
        <v>0.4909722222222222</v>
      </c>
      <c r="F89" s="75">
        <v>42012</v>
      </c>
      <c r="G89" s="76">
        <v>0.54652777777777783</v>
      </c>
      <c r="H89" s="76">
        <v>5.5555555555555552E-2</v>
      </c>
      <c r="I89" s="74">
        <v>4</v>
      </c>
      <c r="J89" s="74" t="s">
        <v>150</v>
      </c>
      <c r="K89" s="74" t="s">
        <v>20</v>
      </c>
      <c r="L89" s="74" t="s">
        <v>9</v>
      </c>
      <c r="M89" s="74" t="s">
        <v>384</v>
      </c>
      <c r="N89" s="77" t="s">
        <v>3</v>
      </c>
      <c r="O89" s="74" t="s">
        <v>7</v>
      </c>
      <c r="P89" s="74" t="s">
        <v>385</v>
      </c>
      <c r="Q89" s="74" t="s">
        <v>386</v>
      </c>
      <c r="R89" s="74"/>
      <c r="S89" s="74">
        <v>4.2</v>
      </c>
      <c r="T89" s="74">
        <v>4.2</v>
      </c>
      <c r="U89" s="112" t="s">
        <v>6</v>
      </c>
      <c r="V89" s="112">
        <v>1980</v>
      </c>
      <c r="W89" s="112" t="s">
        <v>591</v>
      </c>
      <c r="X89" s="112" t="s">
        <v>411</v>
      </c>
      <c r="Y89" s="112" t="s">
        <v>592</v>
      </c>
      <c r="Z89" s="112">
        <v>100</v>
      </c>
      <c r="AA89" s="112" t="s">
        <v>593</v>
      </c>
      <c r="AB89" s="112" t="s">
        <v>594</v>
      </c>
      <c r="AC89" s="112" t="s">
        <v>1386</v>
      </c>
      <c r="AD89" s="112" t="s">
        <v>0</v>
      </c>
      <c r="AE89" s="112"/>
      <c r="AF89" s="112"/>
      <c r="AG89" s="112"/>
      <c r="AH89" s="8"/>
      <c r="AI89" s="8"/>
    </row>
    <row r="90" spans="1:35" ht="31.15" customHeight="1">
      <c r="A90" s="345" t="s">
        <v>122</v>
      </c>
      <c r="B90" s="94" t="s">
        <v>21</v>
      </c>
      <c r="C90" s="69" t="s">
        <v>2288</v>
      </c>
      <c r="D90" s="93">
        <v>42013</v>
      </c>
      <c r="E90" s="104">
        <v>0</v>
      </c>
      <c r="F90" s="93">
        <v>42013</v>
      </c>
      <c r="G90" s="104">
        <v>0.56597222222222221</v>
      </c>
      <c r="H90" s="104">
        <v>0.56597222222222221</v>
      </c>
      <c r="I90" s="69">
        <v>5</v>
      </c>
      <c r="J90" s="69"/>
      <c r="K90" s="94"/>
      <c r="L90" s="69" t="s">
        <v>9</v>
      </c>
      <c r="M90" s="94" t="s">
        <v>2297</v>
      </c>
      <c r="N90" s="69" t="s">
        <v>3</v>
      </c>
      <c r="O90" s="69" t="s">
        <v>7</v>
      </c>
      <c r="P90" s="94" t="s">
        <v>248</v>
      </c>
      <c r="Q90" s="69" t="s">
        <v>2298</v>
      </c>
      <c r="R90" s="69">
        <v>5.0330000000000004</v>
      </c>
      <c r="S90" s="69">
        <v>2.157</v>
      </c>
      <c r="T90" s="69">
        <v>7.19</v>
      </c>
      <c r="U90" s="94" t="s">
        <v>28</v>
      </c>
      <c r="V90" s="69">
        <v>1955</v>
      </c>
      <c r="W90" s="94" t="s">
        <v>2299</v>
      </c>
      <c r="X90" s="94" t="s">
        <v>762</v>
      </c>
      <c r="Y90" s="108">
        <v>2014</v>
      </c>
      <c r="Z90" s="166" t="s">
        <v>128</v>
      </c>
      <c r="AA90" s="108">
        <v>2015</v>
      </c>
      <c r="AB90" s="94" t="s">
        <v>128</v>
      </c>
      <c r="AC90" s="108">
        <v>2005</v>
      </c>
      <c r="AD90" s="94" t="s">
        <v>30</v>
      </c>
      <c r="AE90" s="94" t="s">
        <v>57</v>
      </c>
      <c r="AF90" s="94"/>
      <c r="AG90" s="166"/>
      <c r="AH90" s="218"/>
      <c r="AI90" s="218"/>
    </row>
    <row r="91" spans="1:35" ht="46.9" customHeight="1">
      <c r="A91" s="345" t="s">
        <v>122</v>
      </c>
      <c r="B91" s="94" t="s">
        <v>21</v>
      </c>
      <c r="C91" s="69" t="s">
        <v>2288</v>
      </c>
      <c r="D91" s="93">
        <v>42013</v>
      </c>
      <c r="E91" s="104">
        <v>0.65694444444444444</v>
      </c>
      <c r="F91" s="93">
        <v>42013</v>
      </c>
      <c r="G91" s="104">
        <v>0.68611111111111101</v>
      </c>
      <c r="H91" s="104">
        <v>2.9166666666666664E-2</v>
      </c>
      <c r="I91" s="69">
        <v>1</v>
      </c>
      <c r="J91" s="69" t="s">
        <v>2294</v>
      </c>
      <c r="K91" s="94" t="s">
        <v>20</v>
      </c>
      <c r="L91" s="69" t="s">
        <v>9</v>
      </c>
      <c r="M91" s="94" t="s">
        <v>210</v>
      </c>
      <c r="N91" s="69">
        <v>35</v>
      </c>
      <c r="O91" s="69" t="s">
        <v>7</v>
      </c>
      <c r="P91" s="94" t="s">
        <v>210</v>
      </c>
      <c r="Q91" s="69" t="s">
        <v>2295</v>
      </c>
      <c r="R91" s="69">
        <v>7.8E-2</v>
      </c>
      <c r="S91" s="69">
        <v>3.4000000000000002E-2</v>
      </c>
      <c r="T91" s="69">
        <v>0.112</v>
      </c>
      <c r="U91" s="94" t="s">
        <v>28</v>
      </c>
      <c r="V91" s="69">
        <v>1962</v>
      </c>
      <c r="W91" s="94" t="s">
        <v>2296</v>
      </c>
      <c r="X91" s="94" t="s">
        <v>762</v>
      </c>
      <c r="Y91" s="108">
        <v>2014</v>
      </c>
      <c r="Z91" s="166" t="s">
        <v>128</v>
      </c>
      <c r="AA91" s="108">
        <v>2015</v>
      </c>
      <c r="AB91" s="94" t="s">
        <v>128</v>
      </c>
      <c r="AC91" s="108">
        <v>2007</v>
      </c>
      <c r="AD91" s="94" t="s">
        <v>30</v>
      </c>
      <c r="AE91" s="94" t="s">
        <v>57</v>
      </c>
      <c r="AF91" s="94"/>
      <c r="AG91" s="166"/>
      <c r="AH91" s="218"/>
      <c r="AI91" s="218"/>
    </row>
    <row r="92" spans="1:35" ht="46.9" customHeight="1">
      <c r="A92" s="13" t="s">
        <v>122</v>
      </c>
      <c r="B92" s="74" t="s">
        <v>19</v>
      </c>
      <c r="C92" s="74" t="s">
        <v>19</v>
      </c>
      <c r="D92" s="75">
        <v>42013</v>
      </c>
      <c r="E92" s="76">
        <v>8.3333333333333329E-2</v>
      </c>
      <c r="F92" s="75">
        <v>42013</v>
      </c>
      <c r="G92" s="76">
        <v>0.61944444444444446</v>
      </c>
      <c r="H92" s="76">
        <f>F92-D92+G92-E92</f>
        <v>0.53611111111111109</v>
      </c>
      <c r="I92" s="74">
        <v>14</v>
      </c>
      <c r="J92" s="74" t="s">
        <v>150</v>
      </c>
      <c r="K92" s="74" t="s">
        <v>14</v>
      </c>
      <c r="L92" s="74" t="s">
        <v>4</v>
      </c>
      <c r="M92" s="74" t="s">
        <v>457</v>
      </c>
      <c r="N92" s="77" t="s">
        <v>3</v>
      </c>
      <c r="O92" s="74" t="s">
        <v>7</v>
      </c>
      <c r="P92" s="74" t="s">
        <v>203</v>
      </c>
      <c r="Q92" s="74" t="s">
        <v>1762</v>
      </c>
      <c r="R92" s="74">
        <v>389</v>
      </c>
      <c r="S92" s="74"/>
      <c r="T92" s="74">
        <f>R92+S92</f>
        <v>389</v>
      </c>
      <c r="U92" s="112" t="s">
        <v>28</v>
      </c>
      <c r="V92" s="112">
        <v>2012</v>
      </c>
      <c r="W92" s="112" t="s">
        <v>1705</v>
      </c>
      <c r="X92" s="112">
        <v>0</v>
      </c>
      <c r="Y92" s="112">
        <v>41982</v>
      </c>
      <c r="Z92" s="112">
        <v>90</v>
      </c>
      <c r="AA92" s="112">
        <v>42199</v>
      </c>
      <c r="AB92" s="112">
        <v>0</v>
      </c>
      <c r="AC92" s="112">
        <v>41982</v>
      </c>
      <c r="AD92" s="112" t="s">
        <v>75</v>
      </c>
      <c r="AE92" s="112"/>
      <c r="AF92" s="112"/>
      <c r="AG92" s="112"/>
      <c r="AH92" s="8"/>
      <c r="AI92" s="8"/>
    </row>
    <row r="93" spans="1:35" ht="46.9" customHeight="1">
      <c r="A93" s="13" t="s">
        <v>122</v>
      </c>
      <c r="B93" s="74" t="s">
        <v>19</v>
      </c>
      <c r="C93" s="74" t="s">
        <v>209</v>
      </c>
      <c r="D93" s="75">
        <v>42013</v>
      </c>
      <c r="E93" s="76">
        <v>0.4291666666666667</v>
      </c>
      <c r="F93" s="75">
        <v>42013</v>
      </c>
      <c r="G93" s="76">
        <v>0.44791666666666669</v>
      </c>
      <c r="H93" s="76">
        <f>F93-D93+G93-E93</f>
        <v>1.8749999999999989E-2</v>
      </c>
      <c r="I93" s="74">
        <v>2</v>
      </c>
      <c r="J93" s="74"/>
      <c r="K93" s="74"/>
      <c r="L93" s="74" t="s">
        <v>16</v>
      </c>
      <c r="M93" s="74" t="s">
        <v>270</v>
      </c>
      <c r="N93" s="77" t="s">
        <v>3</v>
      </c>
      <c r="O93" s="74" t="s">
        <v>7</v>
      </c>
      <c r="P93" s="74" t="s">
        <v>1764</v>
      </c>
      <c r="Q93" s="74" t="s">
        <v>1765</v>
      </c>
      <c r="R93" s="74">
        <v>1</v>
      </c>
      <c r="S93" s="74"/>
      <c r="T93" s="74">
        <f>R93+S93</f>
        <v>1</v>
      </c>
      <c r="U93" s="112"/>
      <c r="V93" s="112"/>
      <c r="W93" s="112"/>
      <c r="X93" s="112"/>
      <c r="Y93" s="112"/>
      <c r="Z93" s="112"/>
      <c r="AA93" s="112"/>
      <c r="AB93" s="112"/>
      <c r="AC93" s="112"/>
      <c r="AD93" s="112" t="s">
        <v>37</v>
      </c>
      <c r="AE93" s="112"/>
      <c r="AF93" s="112"/>
      <c r="AG93" s="112"/>
      <c r="AH93" s="8"/>
      <c r="AI93" s="8"/>
    </row>
    <row r="94" spans="1:35" ht="102" customHeight="1">
      <c r="A94" s="13" t="s">
        <v>2819</v>
      </c>
      <c r="B94" s="74" t="s">
        <v>19</v>
      </c>
      <c r="C94" s="74" t="s">
        <v>19</v>
      </c>
      <c r="D94" s="75">
        <v>42141</v>
      </c>
      <c r="E94" s="76">
        <v>8.4722222222222213E-2</v>
      </c>
      <c r="F94" s="75">
        <v>42141</v>
      </c>
      <c r="G94" s="76">
        <v>8.5416666666666655E-2</v>
      </c>
      <c r="H94" s="76">
        <v>6.9444444444444198E-4</v>
      </c>
      <c r="I94" s="74">
        <v>7</v>
      </c>
      <c r="J94" s="74" t="s">
        <v>445</v>
      </c>
      <c r="K94" s="74" t="s">
        <v>8</v>
      </c>
      <c r="L94" s="74" t="s">
        <v>9</v>
      </c>
      <c r="M94" s="74" t="s">
        <v>3116</v>
      </c>
      <c r="N94" s="77">
        <v>20</v>
      </c>
      <c r="O94" s="74" t="s">
        <v>7</v>
      </c>
      <c r="P94" s="74" t="s">
        <v>3116</v>
      </c>
      <c r="Q94" s="74" t="s">
        <v>3117</v>
      </c>
      <c r="R94" s="74">
        <v>8</v>
      </c>
      <c r="S94" s="74">
        <v>19</v>
      </c>
      <c r="T94" s="74">
        <v>27</v>
      </c>
      <c r="U94" s="112" t="s">
        <v>28</v>
      </c>
      <c r="V94" s="112">
        <v>2012</v>
      </c>
      <c r="W94" s="112" t="s">
        <v>1705</v>
      </c>
      <c r="X94" s="112">
        <v>0</v>
      </c>
      <c r="Y94" s="112">
        <v>41982</v>
      </c>
      <c r="Z94" s="112">
        <v>90</v>
      </c>
      <c r="AA94" s="112">
        <v>42199</v>
      </c>
      <c r="AB94" s="112">
        <v>0</v>
      </c>
      <c r="AC94" s="112">
        <v>41982</v>
      </c>
      <c r="AD94" s="112" t="s">
        <v>42</v>
      </c>
      <c r="AE94" s="112"/>
      <c r="AF94" s="112"/>
      <c r="AG94" s="112"/>
      <c r="AH94" s="8"/>
      <c r="AI94" s="8"/>
    </row>
    <row r="95" spans="1:35" ht="46.9" customHeight="1">
      <c r="A95" s="13" t="s">
        <v>1580</v>
      </c>
      <c r="B95" s="74" t="s">
        <v>1452</v>
      </c>
      <c r="C95" s="74" t="s">
        <v>1452</v>
      </c>
      <c r="D95" s="75">
        <v>42110</v>
      </c>
      <c r="E95" s="76">
        <v>0.31458333333333333</v>
      </c>
      <c r="F95" s="75">
        <v>42110</v>
      </c>
      <c r="G95" s="76">
        <v>0.35416666666666669</v>
      </c>
      <c r="H95" s="76">
        <v>3.9583333333333331E-2</v>
      </c>
      <c r="I95" s="74">
        <v>47</v>
      </c>
      <c r="J95" s="74" t="s">
        <v>1455</v>
      </c>
      <c r="K95" s="74" t="s">
        <v>178</v>
      </c>
      <c r="L95" s="74" t="s">
        <v>11</v>
      </c>
      <c r="M95" s="74" t="s">
        <v>2546</v>
      </c>
      <c r="N95" s="77" t="s">
        <v>3</v>
      </c>
      <c r="O95" s="74" t="s">
        <v>32</v>
      </c>
      <c r="P95" s="74" t="s">
        <v>2547</v>
      </c>
      <c r="Q95" s="74" t="s">
        <v>1458</v>
      </c>
      <c r="R95" s="74">
        <v>103.5</v>
      </c>
      <c r="S95" s="74"/>
      <c r="T95" s="74">
        <v>103.5</v>
      </c>
      <c r="U95" s="112" t="s">
        <v>7214</v>
      </c>
      <c r="V95" s="112">
        <v>2013</v>
      </c>
      <c r="W95" s="112" t="s">
        <v>7214</v>
      </c>
      <c r="X95" s="112" t="s">
        <v>7215</v>
      </c>
      <c r="Y95" s="112" t="s">
        <v>7216</v>
      </c>
      <c r="Z95" s="112"/>
      <c r="AA95" s="112"/>
      <c r="AB95" s="112"/>
      <c r="AC95" s="112"/>
      <c r="AD95" s="112" t="s">
        <v>22</v>
      </c>
      <c r="AE95" s="112" t="s">
        <v>70</v>
      </c>
      <c r="AF95" s="112"/>
      <c r="AG95" s="112"/>
      <c r="AH95" s="8"/>
      <c r="AI95" s="8"/>
    </row>
    <row r="96" spans="1:35" ht="72" customHeight="1">
      <c r="A96" s="13" t="s">
        <v>122</v>
      </c>
      <c r="B96" s="74" t="s">
        <v>15</v>
      </c>
      <c r="C96" s="74" t="s">
        <v>15</v>
      </c>
      <c r="D96" s="75">
        <v>42013</v>
      </c>
      <c r="E96" s="76">
        <v>0.40972222222222227</v>
      </c>
      <c r="F96" s="75">
        <v>42013</v>
      </c>
      <c r="G96" s="76">
        <v>0.4284722222222222</v>
      </c>
      <c r="H96" s="76">
        <f>(F96+G96)-(D96+E96)</f>
        <v>1.8750000002910383E-2</v>
      </c>
      <c r="I96" s="74">
        <v>11</v>
      </c>
      <c r="J96" s="74" t="s">
        <v>150</v>
      </c>
      <c r="K96" s="74" t="s">
        <v>20</v>
      </c>
      <c r="L96" s="74" t="s">
        <v>9</v>
      </c>
      <c r="M96" s="74" t="s">
        <v>325</v>
      </c>
      <c r="N96" s="77" t="s">
        <v>3</v>
      </c>
      <c r="O96" s="74" t="s">
        <v>7</v>
      </c>
      <c r="P96" s="74" t="s">
        <v>214</v>
      </c>
      <c r="Q96" s="74" t="s">
        <v>326</v>
      </c>
      <c r="R96" s="74">
        <v>1.04</v>
      </c>
      <c r="S96" s="74"/>
      <c r="T96" s="74">
        <f>SUM(R96:S96)</f>
        <v>1.04</v>
      </c>
      <c r="U96" s="112" t="s">
        <v>28</v>
      </c>
      <c r="V96" s="112">
        <v>1954</v>
      </c>
      <c r="W96" s="112" t="s">
        <v>587</v>
      </c>
      <c r="X96" s="112"/>
      <c r="Y96" s="112">
        <v>41883</v>
      </c>
      <c r="Z96" s="112">
        <v>100</v>
      </c>
      <c r="AA96" s="112" t="s">
        <v>1921</v>
      </c>
      <c r="AB96" s="112">
        <v>0</v>
      </c>
      <c r="AC96" s="112"/>
      <c r="AD96" s="112" t="s">
        <v>30</v>
      </c>
      <c r="AE96" s="112" t="s">
        <v>76</v>
      </c>
      <c r="AF96" s="112"/>
      <c r="AG96" s="112" t="s">
        <v>1922</v>
      </c>
      <c r="AH96" s="8"/>
      <c r="AI96" s="8"/>
    </row>
    <row r="97" spans="1:41" ht="46.9" customHeight="1">
      <c r="A97" s="13" t="s">
        <v>122</v>
      </c>
      <c r="B97" s="74" t="s">
        <v>15</v>
      </c>
      <c r="C97" s="74" t="s">
        <v>209</v>
      </c>
      <c r="D97" s="75">
        <v>42013</v>
      </c>
      <c r="E97" s="76">
        <v>0.53819444444444442</v>
      </c>
      <c r="F97" s="75">
        <v>42013</v>
      </c>
      <c r="G97" s="76">
        <v>0.53819444444444442</v>
      </c>
      <c r="H97" s="76">
        <f>(F97+G97)-(D97+E97)</f>
        <v>0</v>
      </c>
      <c r="I97" s="74">
        <v>1</v>
      </c>
      <c r="J97" s="74"/>
      <c r="K97" s="74"/>
      <c r="L97" s="74" t="s">
        <v>16</v>
      </c>
      <c r="M97" s="74" t="s">
        <v>327</v>
      </c>
      <c r="N97" s="77">
        <v>35</v>
      </c>
      <c r="O97" s="74" t="s">
        <v>7</v>
      </c>
      <c r="P97" s="74" t="s">
        <v>328</v>
      </c>
      <c r="Q97" s="74" t="s">
        <v>329</v>
      </c>
      <c r="R97" s="74"/>
      <c r="S97" s="74">
        <v>0.16</v>
      </c>
      <c r="T97" s="74">
        <f>SUM(R97:S97)</f>
        <v>0.16</v>
      </c>
      <c r="U97" s="112" t="s">
        <v>28</v>
      </c>
      <c r="V97" s="112">
        <v>2008</v>
      </c>
      <c r="W97" s="112" t="s">
        <v>1364</v>
      </c>
      <c r="X97" s="112"/>
      <c r="Y97" s="112" t="s">
        <v>1923</v>
      </c>
      <c r="Z97" s="112">
        <v>100</v>
      </c>
      <c r="AA97" s="112" t="s">
        <v>1478</v>
      </c>
      <c r="AB97" s="112">
        <v>0</v>
      </c>
      <c r="AC97" s="112"/>
      <c r="AD97" s="112" t="s">
        <v>37</v>
      </c>
      <c r="AE97" s="112" t="s">
        <v>53</v>
      </c>
      <c r="AF97" s="112"/>
      <c r="AG97" s="112"/>
      <c r="AH97" s="8"/>
      <c r="AI97" s="8"/>
    </row>
    <row r="98" spans="1:41" ht="46.9" customHeight="1">
      <c r="A98" s="577" t="s">
        <v>12042</v>
      </c>
      <c r="B98" s="161" t="s">
        <v>84</v>
      </c>
      <c r="C98" s="69" t="s">
        <v>8748</v>
      </c>
      <c r="D98" s="163">
        <v>42324</v>
      </c>
      <c r="E98" s="117">
        <v>0.3215277777777778</v>
      </c>
      <c r="F98" s="163">
        <v>42324</v>
      </c>
      <c r="G98" s="117">
        <v>0.64236111111111105</v>
      </c>
      <c r="H98" s="158">
        <f>G98-E98</f>
        <v>0.32083333333333325</v>
      </c>
      <c r="I98" s="70">
        <v>217</v>
      </c>
      <c r="J98" s="73"/>
      <c r="K98" s="94"/>
      <c r="L98" s="73" t="s">
        <v>4</v>
      </c>
      <c r="M98" s="73" t="s">
        <v>32</v>
      </c>
      <c r="N98" s="69" t="s">
        <v>3</v>
      </c>
      <c r="O98" s="590" t="s">
        <v>32</v>
      </c>
      <c r="P98" s="73" t="s">
        <v>32</v>
      </c>
      <c r="Q98" s="141" t="s">
        <v>12945</v>
      </c>
      <c r="R98" s="121">
        <v>98.8</v>
      </c>
      <c r="S98" s="121"/>
      <c r="T98" s="121">
        <v>98.8</v>
      </c>
      <c r="U98" s="596" t="s">
        <v>80</v>
      </c>
      <c r="V98" s="70"/>
      <c r="W98" s="70"/>
      <c r="X98" s="70"/>
      <c r="Y98" s="70"/>
      <c r="Z98" s="70"/>
      <c r="AA98" s="70"/>
      <c r="AB98" s="70"/>
      <c r="AC98" s="70"/>
      <c r="AD98" s="69" t="s">
        <v>22</v>
      </c>
      <c r="AE98" s="70"/>
      <c r="AF98" s="70"/>
      <c r="AG98" s="68" t="s">
        <v>5167</v>
      </c>
      <c r="AH98" s="8"/>
      <c r="AI98" s="8"/>
    </row>
    <row r="99" spans="1:41" ht="67.150000000000006" customHeight="1">
      <c r="A99" s="348" t="s">
        <v>122</v>
      </c>
      <c r="B99" s="138" t="s">
        <v>84</v>
      </c>
      <c r="C99" s="70" t="s">
        <v>2587</v>
      </c>
      <c r="D99" s="86">
        <v>42014</v>
      </c>
      <c r="E99" s="118">
        <v>0.87361111111111101</v>
      </c>
      <c r="F99" s="86">
        <v>42014</v>
      </c>
      <c r="G99" s="118">
        <v>0.91388888888888886</v>
      </c>
      <c r="H99" s="104">
        <f>G99-E99</f>
        <v>4.0277777777777857E-2</v>
      </c>
      <c r="I99" s="70">
        <v>96</v>
      </c>
      <c r="J99" s="70"/>
      <c r="K99" s="70" t="s">
        <v>14</v>
      </c>
      <c r="L99" s="70" t="s">
        <v>16</v>
      </c>
      <c r="M99" s="70" t="s">
        <v>860</v>
      </c>
      <c r="N99" s="70">
        <v>110</v>
      </c>
      <c r="O99" s="70" t="s">
        <v>7</v>
      </c>
      <c r="P99" s="70" t="s">
        <v>440</v>
      </c>
      <c r="Q99" s="68" t="s">
        <v>861</v>
      </c>
      <c r="R99" s="121">
        <v>12.75</v>
      </c>
      <c r="S99" s="121">
        <v>34.65</v>
      </c>
      <c r="T99" s="121">
        <f>R99+S99</f>
        <v>47.4</v>
      </c>
      <c r="U99" s="69" t="s">
        <v>1</v>
      </c>
      <c r="V99" s="69"/>
      <c r="W99" s="69"/>
      <c r="X99" s="69"/>
      <c r="Y99" s="69"/>
      <c r="Z99" s="69"/>
      <c r="AA99" s="69"/>
      <c r="AB99" s="69"/>
      <c r="AC99" s="69"/>
      <c r="AD99" s="69" t="s">
        <v>37</v>
      </c>
      <c r="AE99" s="69"/>
      <c r="AF99" s="69"/>
      <c r="AG99" s="69" t="s">
        <v>862</v>
      </c>
      <c r="AH99" s="8"/>
      <c r="AI99" s="8"/>
    </row>
    <row r="100" spans="1:41" ht="53.45" customHeight="1">
      <c r="A100" s="23" t="s">
        <v>2819</v>
      </c>
      <c r="B100" s="74" t="s">
        <v>132</v>
      </c>
      <c r="C100" s="74" t="s">
        <v>26</v>
      </c>
      <c r="D100" s="75">
        <v>42143</v>
      </c>
      <c r="E100" s="76">
        <v>0.63055555555555554</v>
      </c>
      <c r="F100" s="75">
        <v>42143</v>
      </c>
      <c r="G100" s="76">
        <v>0.63055555555555554</v>
      </c>
      <c r="H100" s="76">
        <v>0</v>
      </c>
      <c r="I100" s="77">
        <v>78</v>
      </c>
      <c r="J100" s="79" t="s">
        <v>143</v>
      </c>
      <c r="K100" s="77" t="s">
        <v>8</v>
      </c>
      <c r="L100" s="80" t="s">
        <v>9</v>
      </c>
      <c r="M100" s="81" t="s">
        <v>3143</v>
      </c>
      <c r="N100" s="77">
        <v>35</v>
      </c>
      <c r="O100" s="79" t="s">
        <v>7</v>
      </c>
      <c r="P100" s="81" t="s">
        <v>3144</v>
      </c>
      <c r="Q100" s="80" t="s">
        <v>3145</v>
      </c>
      <c r="R100" s="91">
        <v>0.4</v>
      </c>
      <c r="S100" s="91">
        <v>2.2999999999999998</v>
      </c>
      <c r="T100" s="91">
        <v>2.7</v>
      </c>
      <c r="U100" s="70" t="s">
        <v>28</v>
      </c>
      <c r="V100" s="70">
        <v>1989</v>
      </c>
      <c r="W100" s="70" t="s">
        <v>7</v>
      </c>
      <c r="X100" s="70"/>
      <c r="Y100" s="86">
        <v>41839</v>
      </c>
      <c r="Z100" s="70">
        <v>100</v>
      </c>
      <c r="AA100" s="70">
        <v>2016</v>
      </c>
      <c r="AB100" s="70">
        <v>0</v>
      </c>
      <c r="AC100" s="126">
        <v>41730</v>
      </c>
      <c r="AD100" s="70" t="s">
        <v>42</v>
      </c>
      <c r="AE100" s="70"/>
      <c r="AF100" s="70"/>
      <c r="AG100" s="121"/>
      <c r="AH100" s="8"/>
      <c r="AI100" s="8"/>
    </row>
    <row r="101" spans="1:41" ht="54" customHeight="1">
      <c r="A101" s="574" t="s">
        <v>7992</v>
      </c>
      <c r="B101" s="188" t="s">
        <v>1412</v>
      </c>
      <c r="C101" s="188" t="s">
        <v>1427</v>
      </c>
      <c r="D101" s="189">
        <v>42239</v>
      </c>
      <c r="E101" s="190">
        <v>0.97083333333333333</v>
      </c>
      <c r="F101" s="189">
        <v>42239</v>
      </c>
      <c r="G101" s="190">
        <v>0.9916666666666667</v>
      </c>
      <c r="H101" s="190">
        <v>2.0833333333333332E-2</v>
      </c>
      <c r="I101" s="188">
        <v>79</v>
      </c>
      <c r="J101" s="188" t="s">
        <v>8783</v>
      </c>
      <c r="K101" s="188"/>
      <c r="L101" s="188" t="s">
        <v>4</v>
      </c>
      <c r="M101" s="188" t="s">
        <v>2847</v>
      </c>
      <c r="N101" s="183" t="s">
        <v>3</v>
      </c>
      <c r="O101" s="188" t="s">
        <v>32</v>
      </c>
      <c r="P101" s="188" t="s">
        <v>2847</v>
      </c>
      <c r="Q101" s="188" t="s">
        <v>8784</v>
      </c>
      <c r="R101" s="595">
        <v>96</v>
      </c>
      <c r="S101" s="595">
        <v>2</v>
      </c>
      <c r="T101" s="595">
        <v>98</v>
      </c>
      <c r="U101" s="70"/>
      <c r="V101" s="70"/>
      <c r="W101" s="70"/>
      <c r="X101" s="70"/>
      <c r="Y101" s="70"/>
      <c r="Z101" s="70"/>
      <c r="AA101" s="70"/>
      <c r="AB101" s="70"/>
      <c r="AC101" s="70"/>
      <c r="AD101" s="68" t="s">
        <v>22</v>
      </c>
      <c r="AE101" s="70"/>
      <c r="AF101" s="70"/>
      <c r="AG101" s="82"/>
      <c r="AH101" s="8"/>
      <c r="AI101" s="8"/>
    </row>
    <row r="102" spans="1:41" ht="66" customHeight="1">
      <c r="A102" s="30" t="s">
        <v>2819</v>
      </c>
      <c r="B102" s="74" t="s">
        <v>1412</v>
      </c>
      <c r="C102" s="74" t="s">
        <v>1559</v>
      </c>
      <c r="D102" s="75">
        <v>42143</v>
      </c>
      <c r="E102" s="76">
        <v>0.74930555555555556</v>
      </c>
      <c r="F102" s="75">
        <v>42143</v>
      </c>
      <c r="G102" s="76">
        <v>0.75416666666666676</v>
      </c>
      <c r="H102" s="76">
        <v>4.8611111111111112E-3</v>
      </c>
      <c r="I102" s="77">
        <v>49</v>
      </c>
      <c r="J102" s="79" t="s">
        <v>180</v>
      </c>
      <c r="K102" s="77"/>
      <c r="L102" s="80" t="s">
        <v>9</v>
      </c>
      <c r="M102" s="81" t="s">
        <v>3149</v>
      </c>
      <c r="N102" s="77">
        <v>0.4</v>
      </c>
      <c r="O102" s="79" t="s">
        <v>55</v>
      </c>
      <c r="P102" s="81" t="s">
        <v>1560</v>
      </c>
      <c r="Q102" s="80" t="s">
        <v>3154</v>
      </c>
      <c r="R102" s="91">
        <v>23</v>
      </c>
      <c r="S102" s="91">
        <v>18</v>
      </c>
      <c r="T102" s="91">
        <v>41</v>
      </c>
      <c r="U102" s="73"/>
      <c r="V102" s="73"/>
      <c r="W102" s="73"/>
      <c r="X102" s="73"/>
      <c r="Y102" s="73"/>
      <c r="Z102" s="73"/>
      <c r="AA102" s="73"/>
      <c r="AB102" s="73"/>
      <c r="AC102" s="73"/>
      <c r="AD102" s="87" t="s">
        <v>42</v>
      </c>
      <c r="AE102" s="73"/>
      <c r="AF102" s="73"/>
      <c r="AG102" s="73"/>
      <c r="AH102" s="8"/>
      <c r="AI102" s="8"/>
    </row>
    <row r="103" spans="1:41" s="6" customFormat="1" ht="62.45" customHeight="1">
      <c r="A103" s="13" t="s">
        <v>2819</v>
      </c>
      <c r="B103" s="74" t="s">
        <v>5</v>
      </c>
      <c r="C103" s="74" t="s">
        <v>5</v>
      </c>
      <c r="D103" s="75">
        <v>42150</v>
      </c>
      <c r="E103" s="76">
        <v>0.46875</v>
      </c>
      <c r="F103" s="75">
        <v>42150</v>
      </c>
      <c r="G103" s="76">
        <v>0.61111111111111105</v>
      </c>
      <c r="H103" s="76">
        <v>0.1423611111111111</v>
      </c>
      <c r="I103" s="74">
        <v>11</v>
      </c>
      <c r="J103" s="74"/>
      <c r="K103" s="74"/>
      <c r="L103" s="74" t="s">
        <v>11</v>
      </c>
      <c r="M103" s="74" t="s">
        <v>3616</v>
      </c>
      <c r="N103" s="77" t="s">
        <v>3</v>
      </c>
      <c r="O103" s="74" t="s">
        <v>25</v>
      </c>
      <c r="P103" s="74" t="s">
        <v>25</v>
      </c>
      <c r="Q103" s="74" t="s">
        <v>3617</v>
      </c>
      <c r="R103" s="74">
        <v>97.9</v>
      </c>
      <c r="S103" s="74"/>
      <c r="T103" s="74">
        <v>97.9</v>
      </c>
      <c r="U103" s="112" t="s">
        <v>60</v>
      </c>
      <c r="V103" s="112"/>
      <c r="W103" s="112"/>
      <c r="X103" s="112"/>
      <c r="Y103" s="112"/>
      <c r="Z103" s="112"/>
      <c r="AA103" s="112"/>
      <c r="AB103" s="112"/>
      <c r="AC103" s="112"/>
      <c r="AD103" s="112" t="s">
        <v>22</v>
      </c>
      <c r="AE103" s="112"/>
      <c r="AF103" s="112"/>
      <c r="AG103" s="112"/>
      <c r="AH103" s="8"/>
      <c r="AI103" s="8"/>
      <c r="AM103" s="33"/>
      <c r="AN103" s="33"/>
    </row>
    <row r="104" spans="1:41" s="6" customFormat="1" ht="72" customHeight="1">
      <c r="A104" s="30" t="s">
        <v>2819</v>
      </c>
      <c r="B104" s="74" t="s">
        <v>1412</v>
      </c>
      <c r="C104" s="74" t="s">
        <v>1423</v>
      </c>
      <c r="D104" s="75">
        <v>42143</v>
      </c>
      <c r="E104" s="76">
        <v>0.74930555555555556</v>
      </c>
      <c r="F104" s="75">
        <v>42143</v>
      </c>
      <c r="G104" s="76">
        <v>0.74930555555555556</v>
      </c>
      <c r="H104" s="76">
        <v>0</v>
      </c>
      <c r="I104" s="77">
        <v>2</v>
      </c>
      <c r="J104" s="79" t="s">
        <v>180</v>
      </c>
      <c r="K104" s="77"/>
      <c r="L104" s="80" t="s">
        <v>9</v>
      </c>
      <c r="M104" s="81" t="s">
        <v>3155</v>
      </c>
      <c r="N104" s="77" t="s">
        <v>3</v>
      </c>
      <c r="O104" s="79" t="s">
        <v>7</v>
      </c>
      <c r="P104" s="81" t="s">
        <v>3156</v>
      </c>
      <c r="Q104" s="80" t="s">
        <v>3157</v>
      </c>
      <c r="R104" s="91">
        <v>1</v>
      </c>
      <c r="S104" s="91"/>
      <c r="T104" s="91">
        <v>1</v>
      </c>
      <c r="U104" s="73"/>
      <c r="V104" s="73"/>
      <c r="W104" s="73"/>
      <c r="X104" s="73"/>
      <c r="Y104" s="73"/>
      <c r="Z104" s="73"/>
      <c r="AA104" s="73"/>
      <c r="AB104" s="73"/>
      <c r="AC104" s="73"/>
      <c r="AD104" s="87" t="s">
        <v>42</v>
      </c>
      <c r="AE104" s="73"/>
      <c r="AF104" s="73"/>
      <c r="AG104" s="73"/>
      <c r="AH104" s="8"/>
      <c r="AI104" s="8"/>
      <c r="AM104" s="33"/>
      <c r="AN104" s="33"/>
    </row>
    <row r="105" spans="1:41" s="6" customFormat="1" ht="36" customHeight="1">
      <c r="A105" s="13" t="s">
        <v>2819</v>
      </c>
      <c r="B105" s="74" t="s">
        <v>12</v>
      </c>
      <c r="C105" s="74" t="s">
        <v>127</v>
      </c>
      <c r="D105" s="75">
        <v>42143</v>
      </c>
      <c r="E105" s="76">
        <v>0.83194444444444438</v>
      </c>
      <c r="F105" s="75">
        <v>42143</v>
      </c>
      <c r="G105" s="76">
        <v>0.92152777777777783</v>
      </c>
      <c r="H105" s="76">
        <v>8.9583333333333459E-2</v>
      </c>
      <c r="I105" s="74">
        <v>19</v>
      </c>
      <c r="J105" s="74" t="s">
        <v>368</v>
      </c>
      <c r="K105" s="74" t="s">
        <v>20</v>
      </c>
      <c r="L105" s="74" t="s">
        <v>9</v>
      </c>
      <c r="M105" s="74" t="s">
        <v>3209</v>
      </c>
      <c r="N105" s="77" t="s">
        <v>3</v>
      </c>
      <c r="O105" s="74" t="s">
        <v>7</v>
      </c>
      <c r="P105" s="74" t="s">
        <v>3209</v>
      </c>
      <c r="Q105" s="74" t="s">
        <v>3210</v>
      </c>
      <c r="R105" s="74">
        <v>0.28999999999999998</v>
      </c>
      <c r="S105" s="74">
        <v>15.54</v>
      </c>
      <c r="T105" s="74">
        <f>R105+S105</f>
        <v>15.829999999999998</v>
      </c>
      <c r="U105" s="112" t="s">
        <v>28</v>
      </c>
      <c r="V105" s="112">
        <v>1977</v>
      </c>
      <c r="W105" s="112" t="s">
        <v>606</v>
      </c>
      <c r="X105" s="112" t="s">
        <v>762</v>
      </c>
      <c r="Y105" s="112" t="s">
        <v>5307</v>
      </c>
      <c r="Z105" s="112">
        <v>1</v>
      </c>
      <c r="AA105" s="112" t="s">
        <v>5308</v>
      </c>
      <c r="AB105" s="112">
        <v>1</v>
      </c>
      <c r="AC105" s="112" t="s">
        <v>128</v>
      </c>
      <c r="AD105" s="112" t="s">
        <v>42</v>
      </c>
      <c r="AE105" s="112" t="s">
        <v>57</v>
      </c>
      <c r="AF105" s="112" t="s">
        <v>128</v>
      </c>
      <c r="AG105" s="112"/>
      <c r="AH105" s="8"/>
      <c r="AI105" s="8"/>
      <c r="AM105" s="33"/>
      <c r="AN105" s="33"/>
    </row>
    <row r="106" spans="1:41" s="6" customFormat="1" ht="185.45" customHeight="1">
      <c r="A106" s="13" t="s">
        <v>2819</v>
      </c>
      <c r="B106" s="74" t="s">
        <v>12</v>
      </c>
      <c r="C106" s="74" t="s">
        <v>127</v>
      </c>
      <c r="D106" s="75">
        <v>42143</v>
      </c>
      <c r="E106" s="76">
        <v>0.85416666666666663</v>
      </c>
      <c r="F106" s="75">
        <v>42143</v>
      </c>
      <c r="G106" s="76">
        <v>0.90555555555555556</v>
      </c>
      <c r="H106" s="76">
        <v>5.1388888888888928E-2</v>
      </c>
      <c r="I106" s="74">
        <v>21</v>
      </c>
      <c r="J106" s="74" t="s">
        <v>143</v>
      </c>
      <c r="K106" s="74" t="s">
        <v>3211</v>
      </c>
      <c r="L106" s="74" t="s">
        <v>9</v>
      </c>
      <c r="M106" s="74" t="s">
        <v>3212</v>
      </c>
      <c r="N106" s="77" t="s">
        <v>3</v>
      </c>
      <c r="O106" s="74" t="s">
        <v>7</v>
      </c>
      <c r="P106" s="74" t="s">
        <v>3212</v>
      </c>
      <c r="Q106" s="74" t="s">
        <v>3213</v>
      </c>
      <c r="R106" s="74">
        <v>0.59</v>
      </c>
      <c r="S106" s="74">
        <v>11.16</v>
      </c>
      <c r="T106" s="74">
        <f>R106+S106</f>
        <v>11.75</v>
      </c>
      <c r="U106" s="112" t="s">
        <v>128</v>
      </c>
      <c r="V106" s="112" t="s">
        <v>128</v>
      </c>
      <c r="W106" s="112" t="s">
        <v>128</v>
      </c>
      <c r="X106" s="112" t="s">
        <v>128</v>
      </c>
      <c r="Y106" s="112" t="s">
        <v>128</v>
      </c>
      <c r="Z106" s="112" t="s">
        <v>128</v>
      </c>
      <c r="AA106" s="112" t="s">
        <v>128</v>
      </c>
      <c r="AB106" s="112" t="s">
        <v>128</v>
      </c>
      <c r="AC106" s="112" t="s">
        <v>128</v>
      </c>
      <c r="AD106" s="112" t="s">
        <v>42</v>
      </c>
      <c r="AE106" s="112" t="s">
        <v>128</v>
      </c>
      <c r="AF106" s="112" t="s">
        <v>128</v>
      </c>
      <c r="AG106" s="112"/>
      <c r="AH106" s="8"/>
      <c r="AI106" s="8"/>
      <c r="AM106" s="33"/>
      <c r="AN106" s="33"/>
    </row>
    <row r="107" spans="1:41" ht="392.45" customHeight="1">
      <c r="A107" s="13" t="s">
        <v>122</v>
      </c>
      <c r="B107" s="74" t="s">
        <v>19</v>
      </c>
      <c r="C107" s="74" t="s">
        <v>19</v>
      </c>
      <c r="D107" s="75">
        <v>42014</v>
      </c>
      <c r="E107" s="76">
        <v>0.70277777777777783</v>
      </c>
      <c r="F107" s="75">
        <v>42014</v>
      </c>
      <c r="G107" s="76">
        <v>0.74305555555555547</v>
      </c>
      <c r="H107" s="76">
        <f>F107-D107+G107-E107</f>
        <v>4.0277777777777635E-2</v>
      </c>
      <c r="I107" s="74">
        <v>8</v>
      </c>
      <c r="J107" s="74"/>
      <c r="K107" s="74"/>
      <c r="L107" s="74" t="s">
        <v>4</v>
      </c>
      <c r="M107" s="74" t="s">
        <v>1740</v>
      </c>
      <c r="N107" s="77" t="s">
        <v>3</v>
      </c>
      <c r="O107" s="74" t="s">
        <v>7</v>
      </c>
      <c r="P107" s="74" t="s">
        <v>215</v>
      </c>
      <c r="Q107" s="74" t="s">
        <v>1770</v>
      </c>
      <c r="R107" s="74">
        <v>12</v>
      </c>
      <c r="S107" s="74"/>
      <c r="T107" s="74">
        <f>R107+S107</f>
        <v>12</v>
      </c>
      <c r="U107" s="112" t="s">
        <v>28</v>
      </c>
      <c r="V107" s="112">
        <v>1969</v>
      </c>
      <c r="W107" s="112" t="s">
        <v>1709</v>
      </c>
      <c r="X107" s="112">
        <v>0</v>
      </c>
      <c r="Y107" s="112">
        <v>41446</v>
      </c>
      <c r="Z107" s="112">
        <v>50</v>
      </c>
      <c r="AA107" s="112">
        <v>0</v>
      </c>
      <c r="AB107" s="112">
        <v>2</v>
      </c>
      <c r="AC107" s="112">
        <v>41862</v>
      </c>
      <c r="AD107" s="112" t="s">
        <v>0</v>
      </c>
      <c r="AE107" s="112"/>
      <c r="AF107" s="112"/>
      <c r="AG107" s="112"/>
      <c r="AH107" s="8"/>
      <c r="AI107" s="8"/>
      <c r="AM107" s="33"/>
      <c r="AN107" s="33"/>
    </row>
    <row r="108" spans="1:41" s="21" customFormat="1" ht="54" customHeight="1">
      <c r="A108" s="13" t="s">
        <v>2819</v>
      </c>
      <c r="B108" s="74" t="s">
        <v>5</v>
      </c>
      <c r="C108" s="74" t="s">
        <v>5</v>
      </c>
      <c r="D108" s="75">
        <v>42144</v>
      </c>
      <c r="E108" s="76">
        <v>0.73402777777777783</v>
      </c>
      <c r="F108" s="75">
        <v>42144</v>
      </c>
      <c r="G108" s="76">
        <v>0.73402777777777783</v>
      </c>
      <c r="H108" s="76">
        <v>0</v>
      </c>
      <c r="I108" s="74">
        <v>3</v>
      </c>
      <c r="J108" s="74"/>
      <c r="K108" s="74"/>
      <c r="L108" s="74" t="s">
        <v>9</v>
      </c>
      <c r="M108" s="74" t="s">
        <v>3242</v>
      </c>
      <c r="N108" s="77" t="s">
        <v>3</v>
      </c>
      <c r="O108" s="74" t="s">
        <v>2</v>
      </c>
      <c r="P108" s="74" t="s">
        <v>3243</v>
      </c>
      <c r="Q108" s="74" t="s">
        <v>6266</v>
      </c>
      <c r="R108" s="74"/>
      <c r="S108" s="74">
        <v>1</v>
      </c>
      <c r="T108" s="74">
        <v>1</v>
      </c>
      <c r="U108" s="112" t="s">
        <v>28</v>
      </c>
      <c r="V108" s="112">
        <v>1990</v>
      </c>
      <c r="W108" s="112" t="s">
        <v>587</v>
      </c>
      <c r="X108" s="112" t="s">
        <v>1383</v>
      </c>
      <c r="Y108" s="112" t="s">
        <v>6267</v>
      </c>
      <c r="Z108" s="112">
        <v>100</v>
      </c>
      <c r="AA108" s="112" t="s">
        <v>6268</v>
      </c>
      <c r="AB108" s="112">
        <v>0</v>
      </c>
      <c r="AC108" s="112"/>
      <c r="AD108" s="112" t="s">
        <v>42</v>
      </c>
      <c r="AE108" s="112"/>
      <c r="AF108" s="112"/>
      <c r="AG108" s="112"/>
      <c r="AH108" s="8"/>
      <c r="AI108" s="8"/>
      <c r="AK108" s="22"/>
      <c r="AL108" s="22"/>
      <c r="AM108" s="33"/>
      <c r="AN108" s="33"/>
      <c r="AO108" s="22"/>
    </row>
    <row r="109" spans="1:41" s="21" customFormat="1" ht="72" customHeight="1">
      <c r="A109" s="13" t="s">
        <v>122</v>
      </c>
      <c r="B109" s="74" t="s">
        <v>138</v>
      </c>
      <c r="C109" s="74" t="s">
        <v>219</v>
      </c>
      <c r="D109" s="75">
        <v>42014</v>
      </c>
      <c r="E109" s="76">
        <v>0.12847222222222224</v>
      </c>
      <c r="F109" s="75">
        <v>42014</v>
      </c>
      <c r="G109" s="76">
        <v>0.48194444444444445</v>
      </c>
      <c r="H109" s="76">
        <f>G109-E109</f>
        <v>0.35347222222222219</v>
      </c>
      <c r="I109" s="74">
        <v>2</v>
      </c>
      <c r="J109" s="74" t="s">
        <v>1868</v>
      </c>
      <c r="K109" s="74"/>
      <c r="L109" s="74" t="s">
        <v>4</v>
      </c>
      <c r="M109" s="74" t="s">
        <v>220</v>
      </c>
      <c r="N109" s="77">
        <v>0.4</v>
      </c>
      <c r="O109" s="74" t="s">
        <v>55</v>
      </c>
      <c r="P109" s="74" t="s">
        <v>221</v>
      </c>
      <c r="Q109" s="74" t="s">
        <v>1869</v>
      </c>
      <c r="R109" s="74">
        <v>70</v>
      </c>
      <c r="S109" s="74"/>
      <c r="T109" s="74">
        <f>R109+S109</f>
        <v>70</v>
      </c>
      <c r="U109" s="112" t="s">
        <v>60</v>
      </c>
      <c r="V109" s="112">
        <v>2012</v>
      </c>
      <c r="W109" s="112" t="s">
        <v>1870</v>
      </c>
      <c r="X109" s="112" t="s">
        <v>1871</v>
      </c>
      <c r="Y109" s="112">
        <v>42013</v>
      </c>
      <c r="Z109" s="112">
        <v>100</v>
      </c>
      <c r="AA109" s="112">
        <v>42023</v>
      </c>
      <c r="AB109" s="112">
        <v>0</v>
      </c>
      <c r="AC109" s="112">
        <v>42013</v>
      </c>
      <c r="AD109" s="112" t="s">
        <v>68</v>
      </c>
      <c r="AE109" s="112"/>
      <c r="AF109" s="112"/>
      <c r="AG109" s="112"/>
      <c r="AH109" s="8"/>
      <c r="AI109" s="8"/>
      <c r="AK109" s="22"/>
      <c r="AL109" s="22"/>
      <c r="AM109" s="33"/>
      <c r="AN109" s="33"/>
      <c r="AO109" s="22"/>
    </row>
    <row r="110" spans="1:41" s="22" customFormat="1" ht="54" customHeight="1">
      <c r="A110" s="13" t="s">
        <v>122</v>
      </c>
      <c r="B110" s="74" t="s">
        <v>15</v>
      </c>
      <c r="C110" s="74" t="s">
        <v>15</v>
      </c>
      <c r="D110" s="75">
        <v>42014</v>
      </c>
      <c r="E110" s="76">
        <v>0.4513888888888889</v>
      </c>
      <c r="F110" s="75">
        <v>42014</v>
      </c>
      <c r="G110" s="76">
        <v>0.63194444444444442</v>
      </c>
      <c r="H110" s="76">
        <f>(F110+G110)-(D110+E110)</f>
        <v>0.18055555555474712</v>
      </c>
      <c r="I110" s="74">
        <v>11</v>
      </c>
      <c r="J110" s="74" t="s">
        <v>150</v>
      </c>
      <c r="K110" s="74" t="s">
        <v>51</v>
      </c>
      <c r="L110" s="74" t="s">
        <v>9</v>
      </c>
      <c r="M110" s="74" t="s">
        <v>325</v>
      </c>
      <c r="N110" s="77" t="s">
        <v>3</v>
      </c>
      <c r="O110" s="74" t="s">
        <v>7</v>
      </c>
      <c r="P110" s="74" t="s">
        <v>214</v>
      </c>
      <c r="Q110" s="74" t="s">
        <v>330</v>
      </c>
      <c r="R110" s="74">
        <v>10.59</v>
      </c>
      <c r="S110" s="74">
        <v>2.59</v>
      </c>
      <c r="T110" s="74">
        <f>SUM(R110:S110)</f>
        <v>13.18</v>
      </c>
      <c r="U110" s="112" t="s">
        <v>28</v>
      </c>
      <c r="V110" s="112">
        <v>1954</v>
      </c>
      <c r="W110" s="112" t="s">
        <v>587</v>
      </c>
      <c r="X110" s="112"/>
      <c r="Y110" s="112">
        <v>41883</v>
      </c>
      <c r="Z110" s="112">
        <v>100</v>
      </c>
      <c r="AA110" s="112" t="s">
        <v>1921</v>
      </c>
      <c r="AB110" s="112">
        <v>0</v>
      </c>
      <c r="AC110" s="112"/>
      <c r="AD110" s="112" t="s">
        <v>30</v>
      </c>
      <c r="AE110" s="112" t="s">
        <v>57</v>
      </c>
      <c r="AF110" s="112"/>
      <c r="AG110" s="112" t="s">
        <v>1924</v>
      </c>
      <c r="AH110" s="8"/>
      <c r="AI110" s="8"/>
      <c r="AM110" s="33"/>
      <c r="AN110" s="33"/>
    </row>
    <row r="111" spans="1:41" ht="265.14999999999998" customHeight="1">
      <c r="A111" s="345" t="s">
        <v>122</v>
      </c>
      <c r="B111" s="94" t="s">
        <v>21</v>
      </c>
      <c r="C111" s="134" t="s">
        <v>21</v>
      </c>
      <c r="D111" s="93">
        <v>42015</v>
      </c>
      <c r="E111" s="104">
        <v>0.90208333333333324</v>
      </c>
      <c r="F111" s="93">
        <v>42016</v>
      </c>
      <c r="G111" s="104">
        <v>0.63541666666666663</v>
      </c>
      <c r="H111" s="104">
        <v>0.73333333333333339</v>
      </c>
      <c r="I111" s="69">
        <v>2</v>
      </c>
      <c r="J111" s="69" t="s">
        <v>249</v>
      </c>
      <c r="K111" s="94" t="s">
        <v>14</v>
      </c>
      <c r="L111" s="69" t="s">
        <v>9</v>
      </c>
      <c r="M111" s="94" t="s">
        <v>253</v>
      </c>
      <c r="N111" s="69" t="s">
        <v>3</v>
      </c>
      <c r="O111" s="69" t="s">
        <v>7</v>
      </c>
      <c r="P111" s="94" t="s">
        <v>251</v>
      </c>
      <c r="Q111" s="69" t="s">
        <v>2302</v>
      </c>
      <c r="R111" s="69">
        <v>3.5659999999999998</v>
      </c>
      <c r="S111" s="69">
        <v>1.78</v>
      </c>
      <c r="T111" s="69">
        <v>5.3460000000000001</v>
      </c>
      <c r="U111" s="94" t="s">
        <v>28</v>
      </c>
      <c r="V111" s="69">
        <v>1992</v>
      </c>
      <c r="W111" s="94" t="s">
        <v>2303</v>
      </c>
      <c r="X111" s="94" t="s">
        <v>762</v>
      </c>
      <c r="Y111" s="108">
        <v>2014</v>
      </c>
      <c r="Z111" s="166" t="s">
        <v>128</v>
      </c>
      <c r="AA111" s="108">
        <v>2015</v>
      </c>
      <c r="AB111" s="94" t="s">
        <v>128</v>
      </c>
      <c r="AC111" s="108">
        <v>2005</v>
      </c>
      <c r="AD111" s="94" t="s">
        <v>30</v>
      </c>
      <c r="AE111" s="94" t="s">
        <v>57</v>
      </c>
      <c r="AF111" s="94"/>
      <c r="AG111" s="166"/>
      <c r="AH111" s="218"/>
      <c r="AI111" s="218"/>
      <c r="AM111" s="33"/>
      <c r="AN111" s="33"/>
    </row>
    <row r="112" spans="1:41" s="6" customFormat="1" ht="72" customHeight="1">
      <c r="A112" s="345" t="s">
        <v>122</v>
      </c>
      <c r="B112" s="94" t="s">
        <v>21</v>
      </c>
      <c r="C112" s="134" t="s">
        <v>21</v>
      </c>
      <c r="D112" s="93">
        <v>42015</v>
      </c>
      <c r="E112" s="104">
        <v>0.98541666666666661</v>
      </c>
      <c r="F112" s="93">
        <v>42016</v>
      </c>
      <c r="G112" s="104">
        <v>0.31597222222222221</v>
      </c>
      <c r="H112" s="104">
        <v>0.33055555555555555</v>
      </c>
      <c r="I112" s="69">
        <v>17</v>
      </c>
      <c r="J112" s="69" t="s">
        <v>249</v>
      </c>
      <c r="K112" s="94" t="s">
        <v>14</v>
      </c>
      <c r="L112" s="69" t="s">
        <v>9</v>
      </c>
      <c r="M112" s="94" t="s">
        <v>252</v>
      </c>
      <c r="N112" s="69" t="s">
        <v>3</v>
      </c>
      <c r="O112" s="69" t="s">
        <v>7</v>
      </c>
      <c r="P112" s="94" t="s">
        <v>250</v>
      </c>
      <c r="Q112" s="69" t="s">
        <v>2300</v>
      </c>
      <c r="R112" s="69">
        <v>34.621000000000002</v>
      </c>
      <c r="S112" s="69">
        <v>17.306999999999999</v>
      </c>
      <c r="T112" s="69">
        <v>51.927999999999997</v>
      </c>
      <c r="U112" s="94" t="s">
        <v>28</v>
      </c>
      <c r="V112" s="69">
        <v>2003</v>
      </c>
      <c r="W112" s="94" t="s">
        <v>2301</v>
      </c>
      <c r="X112" s="94" t="s">
        <v>762</v>
      </c>
      <c r="Y112" s="108">
        <v>2014</v>
      </c>
      <c r="Z112" s="166" t="s">
        <v>128</v>
      </c>
      <c r="AA112" s="108">
        <v>2015</v>
      </c>
      <c r="AB112" s="94" t="s">
        <v>128</v>
      </c>
      <c r="AC112" s="108">
        <v>2003</v>
      </c>
      <c r="AD112" s="94" t="s">
        <v>30</v>
      </c>
      <c r="AE112" s="94" t="s">
        <v>57</v>
      </c>
      <c r="AF112" s="94"/>
      <c r="AG112" s="166"/>
      <c r="AH112" s="218"/>
      <c r="AI112" s="218"/>
      <c r="AM112" s="33"/>
      <c r="AN112" s="33"/>
    </row>
    <row r="113" spans="1:40" s="6" customFormat="1" ht="54" customHeight="1">
      <c r="A113" s="8" t="s">
        <v>122</v>
      </c>
      <c r="B113" s="74" t="s">
        <v>132</v>
      </c>
      <c r="C113" s="74" t="s">
        <v>26</v>
      </c>
      <c r="D113" s="75">
        <v>42015</v>
      </c>
      <c r="E113" s="76">
        <v>0.87083333333333324</v>
      </c>
      <c r="F113" s="75">
        <v>42015</v>
      </c>
      <c r="G113" s="76">
        <v>0.96180555555555547</v>
      </c>
      <c r="H113" s="76">
        <f>G113-E113</f>
        <v>9.0972222222222232E-2</v>
      </c>
      <c r="I113" s="77">
        <v>14</v>
      </c>
      <c r="J113" s="79" t="s">
        <v>232</v>
      </c>
      <c r="K113" s="77" t="s">
        <v>14</v>
      </c>
      <c r="L113" s="80" t="s">
        <v>9</v>
      </c>
      <c r="M113" s="81" t="s">
        <v>1640</v>
      </c>
      <c r="N113" s="77" t="s">
        <v>3</v>
      </c>
      <c r="O113" s="79" t="s">
        <v>7</v>
      </c>
      <c r="P113" s="81" t="s">
        <v>1641</v>
      </c>
      <c r="Q113" s="80" t="s">
        <v>1642</v>
      </c>
      <c r="R113" s="91">
        <v>4.22</v>
      </c>
      <c r="S113" s="91">
        <v>0.09</v>
      </c>
      <c r="T113" s="91">
        <f>R113+S113</f>
        <v>4.3099999999999996</v>
      </c>
      <c r="U113" s="70" t="s">
        <v>6</v>
      </c>
      <c r="V113" s="122">
        <v>1990</v>
      </c>
      <c r="W113" s="70" t="s">
        <v>7</v>
      </c>
      <c r="X113" s="70"/>
      <c r="Y113" s="86">
        <v>41722</v>
      </c>
      <c r="Z113" s="86"/>
      <c r="AA113" s="86"/>
      <c r="AB113" s="86"/>
      <c r="AC113" s="86"/>
      <c r="AD113" s="70" t="s">
        <v>0</v>
      </c>
      <c r="AE113" s="70"/>
      <c r="AF113" s="70"/>
      <c r="AG113" s="121"/>
      <c r="AH113" s="8"/>
      <c r="AI113" s="8"/>
      <c r="AM113" s="33"/>
      <c r="AN113" s="33"/>
    </row>
    <row r="114" spans="1:40" s="6" customFormat="1" ht="36" customHeight="1">
      <c r="A114" s="13" t="s">
        <v>2819</v>
      </c>
      <c r="B114" s="74" t="s">
        <v>5</v>
      </c>
      <c r="C114" s="74" t="s">
        <v>5</v>
      </c>
      <c r="D114" s="75">
        <v>42144</v>
      </c>
      <c r="E114" s="76">
        <v>0.74305555555555547</v>
      </c>
      <c r="F114" s="75">
        <v>42144</v>
      </c>
      <c r="G114" s="76">
        <v>0.74305555555555547</v>
      </c>
      <c r="H114" s="76">
        <v>0</v>
      </c>
      <c r="I114" s="74">
        <v>68</v>
      </c>
      <c r="J114" s="74" t="s">
        <v>143</v>
      </c>
      <c r="K114" s="74" t="s">
        <v>8</v>
      </c>
      <c r="L114" s="74" t="s">
        <v>9</v>
      </c>
      <c r="M114" s="74" t="s">
        <v>6270</v>
      </c>
      <c r="N114" s="77">
        <v>35</v>
      </c>
      <c r="O114" s="74" t="s">
        <v>7</v>
      </c>
      <c r="P114" s="74" t="s">
        <v>6271</v>
      </c>
      <c r="Q114" s="74" t="s">
        <v>6272</v>
      </c>
      <c r="R114" s="74"/>
      <c r="S114" s="74">
        <v>142.1</v>
      </c>
      <c r="T114" s="74">
        <v>142.1</v>
      </c>
      <c r="U114" s="112" t="s">
        <v>28</v>
      </c>
      <c r="V114" s="112" t="s">
        <v>6273</v>
      </c>
      <c r="W114" s="112" t="s">
        <v>1686</v>
      </c>
      <c r="X114" s="112" t="s">
        <v>411</v>
      </c>
      <c r="Y114" s="112" t="s">
        <v>6274</v>
      </c>
      <c r="Z114" s="112"/>
      <c r="AA114" s="112" t="s">
        <v>6275</v>
      </c>
      <c r="AB114" s="112"/>
      <c r="AC114" s="112"/>
      <c r="AD114" s="112" t="s">
        <v>42</v>
      </c>
      <c r="AE114" s="112"/>
      <c r="AF114" s="112"/>
      <c r="AG114" s="112"/>
      <c r="AH114" s="8"/>
      <c r="AI114" s="8"/>
      <c r="AM114" s="33"/>
      <c r="AN114" s="33"/>
    </row>
    <row r="115" spans="1:40" s="6" customFormat="1" ht="107.45" customHeight="1">
      <c r="A115" s="13" t="s">
        <v>122</v>
      </c>
      <c r="B115" s="74" t="s">
        <v>19</v>
      </c>
      <c r="C115" s="74" t="s">
        <v>19</v>
      </c>
      <c r="D115" s="75">
        <v>42015</v>
      </c>
      <c r="E115" s="76">
        <v>0.62986111111111109</v>
      </c>
      <c r="F115" s="75">
        <v>42015</v>
      </c>
      <c r="G115" s="76">
        <v>0.73819444444444438</v>
      </c>
      <c r="H115" s="76">
        <f>F115-D115+G115-E115</f>
        <v>0.10833333333333328</v>
      </c>
      <c r="I115" s="74"/>
      <c r="J115" s="74"/>
      <c r="K115" s="74"/>
      <c r="L115" s="74" t="s">
        <v>4</v>
      </c>
      <c r="M115" s="74" t="s">
        <v>231</v>
      </c>
      <c r="N115" s="77" t="s">
        <v>3</v>
      </c>
      <c r="O115" s="74" t="s">
        <v>7</v>
      </c>
      <c r="P115" s="74" t="s">
        <v>1782</v>
      </c>
      <c r="Q115" s="74" t="s">
        <v>1783</v>
      </c>
      <c r="R115" s="74">
        <v>5</v>
      </c>
      <c r="S115" s="74"/>
      <c r="T115" s="74">
        <f>R115+S115</f>
        <v>5</v>
      </c>
      <c r="U115" s="112" t="s">
        <v>44</v>
      </c>
      <c r="V115" s="112">
        <v>1988</v>
      </c>
      <c r="W115" s="112" t="s">
        <v>1709</v>
      </c>
      <c r="X115" s="112">
        <v>0</v>
      </c>
      <c r="Y115" s="112">
        <v>39951</v>
      </c>
      <c r="Z115" s="112">
        <v>25</v>
      </c>
      <c r="AA115" s="112">
        <v>42217</v>
      </c>
      <c r="AB115" s="112">
        <v>0</v>
      </c>
      <c r="AC115" s="112">
        <v>41894</v>
      </c>
      <c r="AD115" s="112" t="s">
        <v>0</v>
      </c>
      <c r="AE115" s="112"/>
      <c r="AF115" s="112"/>
      <c r="AG115" s="112"/>
      <c r="AH115" s="8"/>
      <c r="AI115" s="8"/>
      <c r="AM115" s="33"/>
      <c r="AN115" s="33"/>
    </row>
    <row r="116" spans="1:40" s="6" customFormat="1" ht="54" customHeight="1">
      <c r="A116" s="30" t="s">
        <v>640</v>
      </c>
      <c r="B116" s="74" t="s">
        <v>1412</v>
      </c>
      <c r="C116" s="74" t="s">
        <v>1427</v>
      </c>
      <c r="D116" s="75">
        <v>42052</v>
      </c>
      <c r="E116" s="76">
        <v>0.3979166666666667</v>
      </c>
      <c r="F116" s="75">
        <v>42052</v>
      </c>
      <c r="G116" s="76">
        <v>0.41805555555555557</v>
      </c>
      <c r="H116" s="76">
        <v>2.013888888888889E-2</v>
      </c>
      <c r="I116" s="77">
        <v>86</v>
      </c>
      <c r="J116" s="79" t="s">
        <v>1553</v>
      </c>
      <c r="K116" s="77"/>
      <c r="L116" s="80" t="s">
        <v>11</v>
      </c>
      <c r="M116" s="81" t="s">
        <v>1554</v>
      </c>
      <c r="N116" s="77" t="s">
        <v>3</v>
      </c>
      <c r="O116" s="79" t="s">
        <v>32</v>
      </c>
      <c r="P116" s="81" t="s">
        <v>1554</v>
      </c>
      <c r="Q116" s="80" t="s">
        <v>1555</v>
      </c>
      <c r="R116" s="91">
        <v>69</v>
      </c>
      <c r="S116" s="91">
        <v>28</v>
      </c>
      <c r="T116" s="91">
        <v>97</v>
      </c>
      <c r="U116" s="73"/>
      <c r="V116" s="73"/>
      <c r="W116" s="73"/>
      <c r="X116" s="73"/>
      <c r="Y116" s="73"/>
      <c r="Z116" s="73"/>
      <c r="AA116" s="73"/>
      <c r="AB116" s="73"/>
      <c r="AC116" s="73"/>
      <c r="AD116" s="70" t="s">
        <v>22</v>
      </c>
      <c r="AE116" s="73"/>
      <c r="AF116" s="73"/>
      <c r="AG116" s="73"/>
      <c r="AH116" s="8"/>
      <c r="AI116" s="8"/>
      <c r="AM116" s="33"/>
      <c r="AN116" s="33"/>
    </row>
    <row r="117" spans="1:40" s="12" customFormat="1" ht="36" customHeight="1">
      <c r="A117" s="13" t="s">
        <v>122</v>
      </c>
      <c r="B117" s="74" t="s">
        <v>15</v>
      </c>
      <c r="C117" s="74" t="s">
        <v>209</v>
      </c>
      <c r="D117" s="75">
        <v>42015</v>
      </c>
      <c r="E117" s="76">
        <v>0.36805555555555558</v>
      </c>
      <c r="F117" s="75">
        <v>42015</v>
      </c>
      <c r="G117" s="76">
        <v>0.36805555555555558</v>
      </c>
      <c r="H117" s="76">
        <f>(F117+G117)-(D117+E117)</f>
        <v>0</v>
      </c>
      <c r="I117" s="74">
        <v>16</v>
      </c>
      <c r="J117" s="74" t="s">
        <v>332</v>
      </c>
      <c r="K117" s="74"/>
      <c r="L117" s="74" t="s">
        <v>16</v>
      </c>
      <c r="M117" s="74" t="s">
        <v>222</v>
      </c>
      <c r="N117" s="77">
        <v>35</v>
      </c>
      <c r="O117" s="74" t="s">
        <v>7</v>
      </c>
      <c r="P117" s="74" t="s">
        <v>223</v>
      </c>
      <c r="Q117" s="74" t="s">
        <v>333</v>
      </c>
      <c r="R117" s="74"/>
      <c r="S117" s="74">
        <v>3.74</v>
      </c>
      <c r="T117" s="74">
        <f>SUM(R117:S117)</f>
        <v>3.74</v>
      </c>
      <c r="U117" s="112" t="s">
        <v>28</v>
      </c>
      <c r="V117" s="112"/>
      <c r="W117" s="112"/>
      <c r="X117" s="112"/>
      <c r="Y117" s="112"/>
      <c r="Z117" s="112"/>
      <c r="AA117" s="112"/>
      <c r="AB117" s="112"/>
      <c r="AC117" s="112"/>
      <c r="AD117" s="112" t="s">
        <v>37</v>
      </c>
      <c r="AE117" s="112" t="s">
        <v>53</v>
      </c>
      <c r="AF117" s="112"/>
      <c r="AG117" s="112"/>
      <c r="AH117" s="8"/>
      <c r="AI117" s="8"/>
      <c r="AM117" s="33"/>
      <c r="AN117" s="33"/>
    </row>
    <row r="118" spans="1:40" s="12" customFormat="1" ht="74.25" customHeight="1">
      <c r="A118" s="13" t="s">
        <v>122</v>
      </c>
      <c r="B118" s="74" t="s">
        <v>15</v>
      </c>
      <c r="C118" s="74" t="s">
        <v>15</v>
      </c>
      <c r="D118" s="75">
        <v>42015</v>
      </c>
      <c r="E118" s="76">
        <v>0.64444444444444449</v>
      </c>
      <c r="F118" s="75">
        <v>42015</v>
      </c>
      <c r="G118" s="76">
        <v>0.64444444444444449</v>
      </c>
      <c r="H118" s="76">
        <f>(F118+G118)-(D118+E118)</f>
        <v>0</v>
      </c>
      <c r="I118" s="74">
        <v>6</v>
      </c>
      <c r="J118" s="74" t="s">
        <v>143</v>
      </c>
      <c r="K118" s="74" t="s">
        <v>8</v>
      </c>
      <c r="L118" s="74" t="s">
        <v>4</v>
      </c>
      <c r="M118" s="74" t="s">
        <v>227</v>
      </c>
      <c r="N118" s="77" t="s">
        <v>3</v>
      </c>
      <c r="O118" s="74" t="s">
        <v>7</v>
      </c>
      <c r="P118" s="74" t="s">
        <v>228</v>
      </c>
      <c r="Q118" s="74" t="s">
        <v>334</v>
      </c>
      <c r="R118" s="74"/>
      <c r="S118" s="74">
        <v>1.21</v>
      </c>
      <c r="T118" s="74">
        <f>SUM(R118:S118)</f>
        <v>1.21</v>
      </c>
      <c r="U118" s="112" t="s">
        <v>28</v>
      </c>
      <c r="V118" s="112" t="s">
        <v>1926</v>
      </c>
      <c r="W118" s="112" t="s">
        <v>587</v>
      </c>
      <c r="X118" s="112"/>
      <c r="Y118" s="112" t="s">
        <v>1927</v>
      </c>
      <c r="Z118" s="112">
        <v>100</v>
      </c>
      <c r="AA118" s="112" t="s">
        <v>1928</v>
      </c>
      <c r="AB118" s="112">
        <v>0</v>
      </c>
      <c r="AC118" s="112"/>
      <c r="AD118" s="112" t="s">
        <v>74</v>
      </c>
      <c r="AE118" s="112" t="s">
        <v>53</v>
      </c>
      <c r="AF118" s="112"/>
      <c r="AG118" s="112" t="s">
        <v>1929</v>
      </c>
      <c r="AH118" s="8"/>
      <c r="AI118" s="8"/>
      <c r="AM118" s="33"/>
      <c r="AN118" s="33"/>
    </row>
    <row r="119" spans="1:40" s="12" customFormat="1" ht="77.25" customHeight="1">
      <c r="A119" s="13" t="s">
        <v>122</v>
      </c>
      <c r="B119" s="74" t="s">
        <v>15</v>
      </c>
      <c r="C119" s="74" t="s">
        <v>209</v>
      </c>
      <c r="D119" s="75">
        <v>42015</v>
      </c>
      <c r="E119" s="76">
        <v>0.70833333333333337</v>
      </c>
      <c r="F119" s="75">
        <v>42015</v>
      </c>
      <c r="G119" s="76">
        <v>0.70833333333333337</v>
      </c>
      <c r="H119" s="76">
        <f>(F119+G119)-(D119+E119)</f>
        <v>0</v>
      </c>
      <c r="I119" s="74">
        <v>14</v>
      </c>
      <c r="J119" s="74" t="s">
        <v>332</v>
      </c>
      <c r="K119" s="74"/>
      <c r="L119" s="74" t="s">
        <v>16</v>
      </c>
      <c r="M119" s="74" t="s">
        <v>222</v>
      </c>
      <c r="N119" s="77">
        <v>35</v>
      </c>
      <c r="O119" s="74" t="s">
        <v>7</v>
      </c>
      <c r="P119" s="74" t="s">
        <v>224</v>
      </c>
      <c r="Q119" s="74" t="s">
        <v>335</v>
      </c>
      <c r="R119" s="74"/>
      <c r="S119" s="74">
        <v>2.57</v>
      </c>
      <c r="T119" s="74">
        <f>SUM(R119:S119)</f>
        <v>2.57</v>
      </c>
      <c r="U119" s="112" t="s">
        <v>28</v>
      </c>
      <c r="V119" s="112"/>
      <c r="W119" s="112"/>
      <c r="X119" s="112"/>
      <c r="Y119" s="112"/>
      <c r="Z119" s="112"/>
      <c r="AA119" s="112"/>
      <c r="AB119" s="112"/>
      <c r="AC119" s="112"/>
      <c r="AD119" s="112" t="s">
        <v>37</v>
      </c>
      <c r="AE119" s="112" t="s">
        <v>53</v>
      </c>
      <c r="AF119" s="112"/>
      <c r="AG119" s="112"/>
      <c r="AH119" s="8"/>
      <c r="AI119" s="8"/>
      <c r="AM119" s="33"/>
      <c r="AN119" s="33"/>
    </row>
    <row r="120" spans="1:40" s="12" customFormat="1" ht="44.25" customHeight="1">
      <c r="A120" s="13" t="s">
        <v>2819</v>
      </c>
      <c r="B120" s="74" t="s">
        <v>5</v>
      </c>
      <c r="C120" s="74" t="s">
        <v>5</v>
      </c>
      <c r="D120" s="75">
        <v>42144</v>
      </c>
      <c r="E120" s="76">
        <v>0.75347222222222221</v>
      </c>
      <c r="F120" s="75">
        <v>42144</v>
      </c>
      <c r="G120" s="76">
        <v>0.75347222222222221</v>
      </c>
      <c r="H120" s="76">
        <v>0</v>
      </c>
      <c r="I120" s="74">
        <v>67</v>
      </c>
      <c r="J120" s="74" t="s">
        <v>2556</v>
      </c>
      <c r="K120" s="74" t="s">
        <v>8</v>
      </c>
      <c r="L120" s="74" t="s">
        <v>9</v>
      </c>
      <c r="M120" s="74" t="s">
        <v>3244</v>
      </c>
      <c r="N120" s="77">
        <v>35</v>
      </c>
      <c r="O120" s="74" t="s">
        <v>7</v>
      </c>
      <c r="P120" s="74" t="s">
        <v>396</v>
      </c>
      <c r="Q120" s="74" t="s">
        <v>6269</v>
      </c>
      <c r="R120" s="74"/>
      <c r="S120" s="74">
        <v>83.5</v>
      </c>
      <c r="T120" s="74">
        <v>83.5</v>
      </c>
      <c r="U120" s="112" t="s">
        <v>28</v>
      </c>
      <c r="V120" s="112">
        <v>1974</v>
      </c>
      <c r="W120" s="112" t="s">
        <v>606</v>
      </c>
      <c r="X120" s="112" t="s">
        <v>411</v>
      </c>
      <c r="Y120" s="112" t="s">
        <v>412</v>
      </c>
      <c r="Z120" s="112">
        <v>100</v>
      </c>
      <c r="AA120" s="112" t="s">
        <v>413</v>
      </c>
      <c r="AB120" s="112" t="s">
        <v>5892</v>
      </c>
      <c r="AC120" s="112"/>
      <c r="AD120" s="112" t="s">
        <v>42</v>
      </c>
      <c r="AE120" s="112"/>
      <c r="AF120" s="112"/>
      <c r="AG120" s="112"/>
      <c r="AH120" s="8"/>
      <c r="AI120" s="8"/>
      <c r="AM120" s="33"/>
      <c r="AN120" s="33"/>
    </row>
    <row r="121" spans="1:40" s="12" customFormat="1" ht="54" customHeight="1">
      <c r="A121" s="13" t="s">
        <v>2819</v>
      </c>
      <c r="B121" s="74" t="s">
        <v>18</v>
      </c>
      <c r="C121" s="74" t="s">
        <v>18</v>
      </c>
      <c r="D121" s="75">
        <v>42137</v>
      </c>
      <c r="E121" s="76">
        <v>42137.291666666664</v>
      </c>
      <c r="F121" s="75">
        <v>42143</v>
      </c>
      <c r="G121" s="76">
        <v>42143.791666666664</v>
      </c>
      <c r="H121" s="76">
        <f>G121-E121</f>
        <v>6.5</v>
      </c>
      <c r="I121" s="74">
        <v>7</v>
      </c>
      <c r="J121" s="74"/>
      <c r="K121" s="74"/>
      <c r="L121" s="74" t="s">
        <v>4</v>
      </c>
      <c r="M121" s="74" t="s">
        <v>55</v>
      </c>
      <c r="N121" s="77">
        <v>0.4</v>
      </c>
      <c r="O121" s="74" t="s">
        <v>55</v>
      </c>
      <c r="P121" s="74" t="s">
        <v>234</v>
      </c>
      <c r="Q121" s="74" t="s">
        <v>3050</v>
      </c>
      <c r="R121" s="74">
        <f>14+14+14+14+14+14+7</f>
        <v>91</v>
      </c>
      <c r="S121" s="74"/>
      <c r="T121" s="74">
        <f>R121+S121</f>
        <v>91</v>
      </c>
      <c r="U121" s="112"/>
      <c r="V121" s="112"/>
      <c r="W121" s="112"/>
      <c r="X121" s="112"/>
      <c r="Y121" s="112"/>
      <c r="Z121" s="112"/>
      <c r="AA121" s="112"/>
      <c r="AB121" s="112"/>
      <c r="AC121" s="112"/>
      <c r="AD121" s="112" t="s">
        <v>22</v>
      </c>
      <c r="AE121" s="112"/>
      <c r="AF121" s="112"/>
      <c r="AG121" s="112"/>
      <c r="AH121" s="8"/>
      <c r="AI121" s="8"/>
      <c r="AM121" s="33"/>
      <c r="AN121" s="33"/>
    </row>
    <row r="122" spans="1:40" s="12" customFormat="1" ht="141" customHeight="1">
      <c r="A122" s="13" t="s">
        <v>122</v>
      </c>
      <c r="B122" s="74" t="s">
        <v>10</v>
      </c>
      <c r="C122" s="74" t="s">
        <v>10</v>
      </c>
      <c r="D122" s="75">
        <v>42015</v>
      </c>
      <c r="E122" s="76">
        <v>0.56944444444444442</v>
      </c>
      <c r="F122" s="75">
        <v>42015</v>
      </c>
      <c r="G122" s="76">
        <v>0.65972222222222221</v>
      </c>
      <c r="H122" s="76">
        <v>9.0277777777777776E-2</v>
      </c>
      <c r="I122" s="74"/>
      <c r="J122" s="74" t="s">
        <v>180</v>
      </c>
      <c r="K122" s="74" t="s">
        <v>14</v>
      </c>
      <c r="L122" s="74" t="s">
        <v>4</v>
      </c>
      <c r="M122" s="74" t="s">
        <v>283</v>
      </c>
      <c r="N122" s="77" t="s">
        <v>3</v>
      </c>
      <c r="O122" s="74" t="s">
        <v>25</v>
      </c>
      <c r="P122" s="74" t="s">
        <v>284</v>
      </c>
      <c r="Q122" s="74" t="s">
        <v>285</v>
      </c>
      <c r="R122" s="74">
        <v>40</v>
      </c>
      <c r="S122" s="74">
        <v>26</v>
      </c>
      <c r="T122" s="74">
        <v>66</v>
      </c>
      <c r="U122" s="112" t="s">
        <v>33</v>
      </c>
      <c r="V122" s="112">
        <v>2008</v>
      </c>
      <c r="W122" s="112" t="s">
        <v>286</v>
      </c>
      <c r="X122" s="112" t="s">
        <v>1989</v>
      </c>
      <c r="Y122" s="112" t="s">
        <v>1990</v>
      </c>
      <c r="Z122" s="112">
        <v>100</v>
      </c>
      <c r="AA122" s="112">
        <v>42202</v>
      </c>
      <c r="AB122" s="112">
        <v>0</v>
      </c>
      <c r="AC122" s="112">
        <v>41939</v>
      </c>
      <c r="AD122" s="112" t="s">
        <v>0</v>
      </c>
      <c r="AE122" s="112"/>
      <c r="AF122" s="112"/>
      <c r="AG122" s="112"/>
      <c r="AH122" s="8"/>
      <c r="AI122" s="8"/>
      <c r="AM122" s="33"/>
      <c r="AN122" s="33"/>
    </row>
    <row r="123" spans="1:40" s="6" customFormat="1" ht="171" customHeight="1">
      <c r="A123" s="13" t="s">
        <v>122</v>
      </c>
      <c r="B123" s="74" t="s">
        <v>12</v>
      </c>
      <c r="C123" s="74" t="s">
        <v>127</v>
      </c>
      <c r="D123" s="75">
        <v>42015</v>
      </c>
      <c r="E123" s="76">
        <v>0.54791666666666672</v>
      </c>
      <c r="F123" s="75">
        <v>42015</v>
      </c>
      <c r="G123" s="76">
        <v>0.54791666666666672</v>
      </c>
      <c r="H123" s="76">
        <v>0</v>
      </c>
      <c r="I123" s="74">
        <v>16</v>
      </c>
      <c r="J123" s="74" t="s">
        <v>233</v>
      </c>
      <c r="K123" s="74" t="s">
        <v>8</v>
      </c>
      <c r="L123" s="74" t="s">
        <v>4</v>
      </c>
      <c r="M123" s="74" t="s">
        <v>359</v>
      </c>
      <c r="N123" s="77" t="s">
        <v>3</v>
      </c>
      <c r="O123" s="74" t="s">
        <v>7</v>
      </c>
      <c r="P123" s="74" t="s">
        <v>359</v>
      </c>
      <c r="Q123" s="74" t="s">
        <v>508</v>
      </c>
      <c r="R123" s="74">
        <v>0.16</v>
      </c>
      <c r="S123" s="74">
        <v>0.47</v>
      </c>
      <c r="T123" s="74">
        <f>R123+S123</f>
        <v>0.63</v>
      </c>
      <c r="U123" s="112" t="s">
        <v>28</v>
      </c>
      <c r="V123" s="112"/>
      <c r="W123" s="112"/>
      <c r="X123" s="112"/>
      <c r="Y123" s="112"/>
      <c r="Z123" s="112"/>
      <c r="AA123" s="112"/>
      <c r="AB123" s="112"/>
      <c r="AC123" s="112"/>
      <c r="AD123" s="112" t="s">
        <v>24</v>
      </c>
      <c r="AE123" s="112"/>
      <c r="AF123" s="112"/>
      <c r="AG123" s="112"/>
      <c r="AH123" s="8"/>
      <c r="AI123" s="8"/>
      <c r="AJ123" s="44"/>
      <c r="AK123" s="18"/>
      <c r="AL123" s="19"/>
      <c r="AM123" s="33"/>
      <c r="AN123" s="33"/>
    </row>
    <row r="124" spans="1:40" s="6" customFormat="1" ht="50.1" customHeight="1">
      <c r="A124" s="345" t="s">
        <v>122</v>
      </c>
      <c r="B124" s="94" t="s">
        <v>21</v>
      </c>
      <c r="C124" s="69" t="s">
        <v>742</v>
      </c>
      <c r="D124" s="93">
        <v>42016</v>
      </c>
      <c r="E124" s="104">
        <v>0.2673611111111111</v>
      </c>
      <c r="F124" s="93">
        <v>42016</v>
      </c>
      <c r="G124" s="104">
        <v>0.2951388888888889</v>
      </c>
      <c r="H124" s="104">
        <v>2.7777777777777776E-2</v>
      </c>
      <c r="I124" s="69">
        <v>2</v>
      </c>
      <c r="J124" s="69"/>
      <c r="K124" s="94"/>
      <c r="L124" s="69" t="s">
        <v>16</v>
      </c>
      <c r="M124" s="94" t="s">
        <v>256</v>
      </c>
      <c r="N124" s="69" t="s">
        <v>3</v>
      </c>
      <c r="O124" s="69" t="s">
        <v>7</v>
      </c>
      <c r="P124" s="94" t="s">
        <v>256</v>
      </c>
      <c r="Q124" s="69" t="s">
        <v>257</v>
      </c>
      <c r="R124" s="69">
        <v>0.51200000000000001</v>
      </c>
      <c r="S124" s="69">
        <v>0.25700000000000001</v>
      </c>
      <c r="T124" s="69">
        <v>0.76900000000000002</v>
      </c>
      <c r="U124" s="94" t="s">
        <v>28</v>
      </c>
      <c r="V124" s="69" t="s">
        <v>128</v>
      </c>
      <c r="W124" s="94" t="s">
        <v>128</v>
      </c>
      <c r="X124" s="94" t="s">
        <v>128</v>
      </c>
      <c r="Y124" s="108" t="s">
        <v>128</v>
      </c>
      <c r="Z124" s="166" t="s">
        <v>128</v>
      </c>
      <c r="AA124" s="108" t="s">
        <v>128</v>
      </c>
      <c r="AB124" s="94" t="s">
        <v>128</v>
      </c>
      <c r="AC124" s="108" t="s">
        <v>128</v>
      </c>
      <c r="AD124" s="94" t="s">
        <v>37</v>
      </c>
      <c r="AE124" s="94" t="s">
        <v>52</v>
      </c>
      <c r="AF124" s="94"/>
      <c r="AG124" s="166"/>
      <c r="AH124" s="218"/>
      <c r="AI124" s="218"/>
      <c r="AJ124" s="44"/>
      <c r="AK124" s="18"/>
      <c r="AL124" s="19"/>
      <c r="AM124" s="33"/>
      <c r="AN124" s="33"/>
    </row>
    <row r="125" spans="1:40" s="6" customFormat="1" ht="108" customHeight="1">
      <c r="A125" s="345" t="s">
        <v>122</v>
      </c>
      <c r="B125" s="94" t="s">
        <v>21</v>
      </c>
      <c r="C125" s="69" t="s">
        <v>2288</v>
      </c>
      <c r="D125" s="93">
        <v>42016</v>
      </c>
      <c r="E125" s="104">
        <v>0.51736111111111105</v>
      </c>
      <c r="F125" s="93">
        <v>42016</v>
      </c>
      <c r="G125" s="104">
        <v>0.56944444444444442</v>
      </c>
      <c r="H125" s="104">
        <v>5.2083333333333336E-2</v>
      </c>
      <c r="I125" s="69">
        <v>25</v>
      </c>
      <c r="J125" s="69" t="s">
        <v>249</v>
      </c>
      <c r="K125" s="94" t="s">
        <v>20</v>
      </c>
      <c r="L125" s="69" t="s">
        <v>9</v>
      </c>
      <c r="M125" s="94" t="s">
        <v>254</v>
      </c>
      <c r="N125" s="69">
        <v>35</v>
      </c>
      <c r="O125" s="69" t="s">
        <v>7</v>
      </c>
      <c r="P125" s="94" t="s">
        <v>255</v>
      </c>
      <c r="Q125" s="69" t="s">
        <v>2304</v>
      </c>
      <c r="R125" s="69">
        <v>8.3510000000000009</v>
      </c>
      <c r="S125" s="69">
        <v>4.1760000000000002</v>
      </c>
      <c r="T125" s="69">
        <v>12.526999999999999</v>
      </c>
      <c r="U125" s="94" t="s">
        <v>28</v>
      </c>
      <c r="V125" s="69">
        <v>1954</v>
      </c>
      <c r="W125" s="94" t="s">
        <v>2305</v>
      </c>
      <c r="X125" s="94" t="s">
        <v>762</v>
      </c>
      <c r="Y125" s="108">
        <v>2014</v>
      </c>
      <c r="Z125" s="166" t="s">
        <v>128</v>
      </c>
      <c r="AA125" s="108">
        <v>2015</v>
      </c>
      <c r="AB125" s="94" t="s">
        <v>128</v>
      </c>
      <c r="AC125" s="108">
        <v>2011</v>
      </c>
      <c r="AD125" s="94" t="s">
        <v>30</v>
      </c>
      <c r="AE125" s="94" t="s">
        <v>52</v>
      </c>
      <c r="AF125" s="94"/>
      <c r="AG125" s="166"/>
      <c r="AH125" s="218"/>
      <c r="AI125" s="218"/>
      <c r="AJ125" s="44"/>
      <c r="AK125" s="18"/>
      <c r="AL125" s="19"/>
      <c r="AM125" s="33"/>
      <c r="AN125" s="33"/>
    </row>
    <row r="126" spans="1:40" s="6" customFormat="1" ht="148.15" customHeight="1">
      <c r="A126" s="345" t="s">
        <v>122</v>
      </c>
      <c r="B126" s="94" t="s">
        <v>21</v>
      </c>
      <c r="C126" s="134" t="s">
        <v>21</v>
      </c>
      <c r="D126" s="93">
        <v>42016</v>
      </c>
      <c r="E126" s="104">
        <v>0.52777777777777779</v>
      </c>
      <c r="F126" s="93">
        <v>42016</v>
      </c>
      <c r="G126" s="104">
        <v>0.56944444444444442</v>
      </c>
      <c r="H126" s="104">
        <v>4.1666666666666664E-2</v>
      </c>
      <c r="I126" s="69">
        <v>6</v>
      </c>
      <c r="J126" s="69" t="s">
        <v>249</v>
      </c>
      <c r="K126" s="94"/>
      <c r="L126" s="69" t="s">
        <v>4</v>
      </c>
      <c r="M126" s="94" t="s">
        <v>258</v>
      </c>
      <c r="N126" s="69" t="s">
        <v>3</v>
      </c>
      <c r="O126" s="69" t="s">
        <v>39</v>
      </c>
      <c r="P126" s="94" t="s">
        <v>259</v>
      </c>
      <c r="Q126" s="69" t="s">
        <v>2306</v>
      </c>
      <c r="R126" s="69">
        <v>1.56</v>
      </c>
      <c r="S126" s="69">
        <v>0.78</v>
      </c>
      <c r="T126" s="69">
        <v>2.34</v>
      </c>
      <c r="U126" s="94" t="s">
        <v>36</v>
      </c>
      <c r="V126" s="69">
        <v>2014</v>
      </c>
      <c r="W126" s="94" t="s">
        <v>2307</v>
      </c>
      <c r="X126" s="94" t="s">
        <v>2308</v>
      </c>
      <c r="Y126" s="108">
        <v>2014</v>
      </c>
      <c r="Z126" s="166" t="s">
        <v>128</v>
      </c>
      <c r="AA126" s="108">
        <v>2015</v>
      </c>
      <c r="AB126" s="94" t="s">
        <v>128</v>
      </c>
      <c r="AC126" s="108">
        <v>2014</v>
      </c>
      <c r="AD126" s="94" t="s">
        <v>24</v>
      </c>
      <c r="AE126" s="94" t="s">
        <v>57</v>
      </c>
      <c r="AF126" s="94"/>
      <c r="AG126" s="166"/>
      <c r="AH126" s="218"/>
      <c r="AI126" s="218"/>
      <c r="AJ126" s="44"/>
      <c r="AK126" s="18"/>
      <c r="AL126" s="19"/>
      <c r="AM126" s="33"/>
      <c r="AN126" s="33"/>
    </row>
    <row r="127" spans="1:40" s="6" customFormat="1" ht="57.6" customHeight="1">
      <c r="A127" s="13" t="s">
        <v>2819</v>
      </c>
      <c r="B127" s="74" t="s">
        <v>12</v>
      </c>
      <c r="C127" s="74" t="s">
        <v>127</v>
      </c>
      <c r="D127" s="75">
        <v>42145</v>
      </c>
      <c r="E127" s="76">
        <v>0.59791666666666665</v>
      </c>
      <c r="F127" s="75">
        <v>42145</v>
      </c>
      <c r="G127" s="76">
        <v>0.78055555555555556</v>
      </c>
      <c r="H127" s="76">
        <v>0.18263888888888891</v>
      </c>
      <c r="I127" s="74">
        <v>17</v>
      </c>
      <c r="J127" s="74" t="s">
        <v>368</v>
      </c>
      <c r="K127" s="74" t="s">
        <v>20</v>
      </c>
      <c r="L127" s="74" t="s">
        <v>9</v>
      </c>
      <c r="M127" s="74" t="s">
        <v>3209</v>
      </c>
      <c r="N127" s="77" t="s">
        <v>3</v>
      </c>
      <c r="O127" s="74" t="s">
        <v>7</v>
      </c>
      <c r="P127" s="74" t="s">
        <v>3209</v>
      </c>
      <c r="Q127" s="74" t="s">
        <v>3224</v>
      </c>
      <c r="R127" s="74">
        <v>7.85</v>
      </c>
      <c r="S127" s="74">
        <v>16.12</v>
      </c>
      <c r="T127" s="74">
        <f>R127+S127</f>
        <v>23.97</v>
      </c>
      <c r="U127" s="112" t="s">
        <v>6</v>
      </c>
      <c r="V127" s="112">
        <v>1977</v>
      </c>
      <c r="W127" s="112" t="s">
        <v>591</v>
      </c>
      <c r="X127" s="112" t="s">
        <v>762</v>
      </c>
      <c r="Y127" s="112" t="s">
        <v>5307</v>
      </c>
      <c r="Z127" s="112">
        <v>1</v>
      </c>
      <c r="AA127" s="112" t="s">
        <v>5308</v>
      </c>
      <c r="AB127" s="112">
        <v>1</v>
      </c>
      <c r="AC127" s="112" t="s">
        <v>128</v>
      </c>
      <c r="AD127" s="112" t="s">
        <v>42</v>
      </c>
      <c r="AE127" s="112" t="s">
        <v>57</v>
      </c>
      <c r="AF127" s="112" t="s">
        <v>128</v>
      </c>
      <c r="AG127" s="112"/>
      <c r="AH127" s="8"/>
      <c r="AI127" s="8"/>
      <c r="AJ127" s="44"/>
      <c r="AK127" s="18"/>
      <c r="AL127" s="19"/>
      <c r="AM127" s="33"/>
      <c r="AN127" s="33"/>
    </row>
    <row r="128" spans="1:40" s="6" customFormat="1" ht="88.9" customHeight="1">
      <c r="A128" s="13" t="s">
        <v>12463</v>
      </c>
      <c r="B128" s="74" t="s">
        <v>5</v>
      </c>
      <c r="C128" s="74" t="s">
        <v>5</v>
      </c>
      <c r="D128" s="75">
        <v>42360</v>
      </c>
      <c r="E128" s="76">
        <v>0.4861111111111111</v>
      </c>
      <c r="F128" s="75">
        <v>42360</v>
      </c>
      <c r="G128" s="76">
        <v>0.4861111111111111</v>
      </c>
      <c r="H128" s="76">
        <f>G128-E128</f>
        <v>0</v>
      </c>
      <c r="I128" s="74">
        <v>78</v>
      </c>
      <c r="J128" s="74" t="s">
        <v>143</v>
      </c>
      <c r="K128" s="74" t="s">
        <v>8</v>
      </c>
      <c r="L128" s="74" t="s">
        <v>4</v>
      </c>
      <c r="M128" s="74" t="s">
        <v>12811</v>
      </c>
      <c r="N128" s="77">
        <v>35</v>
      </c>
      <c r="O128" s="74" t="s">
        <v>7</v>
      </c>
      <c r="P128" s="74" t="s">
        <v>12812</v>
      </c>
      <c r="Q128" s="74" t="s">
        <v>13912</v>
      </c>
      <c r="R128" s="74"/>
      <c r="S128" s="74">
        <v>88.4</v>
      </c>
      <c r="T128" s="74">
        <v>88.4</v>
      </c>
      <c r="U128" s="112" t="s">
        <v>49</v>
      </c>
      <c r="V128" s="112">
        <v>39722</v>
      </c>
      <c r="W128" s="112" t="s">
        <v>13913</v>
      </c>
      <c r="X128" s="112" t="s">
        <v>13914</v>
      </c>
      <c r="Y128" s="112">
        <v>41732</v>
      </c>
      <c r="Z128" s="112">
        <v>100</v>
      </c>
      <c r="AA128" s="112">
        <v>42461</v>
      </c>
      <c r="AB128" s="112" t="s">
        <v>586</v>
      </c>
      <c r="AC128" s="112" t="s">
        <v>13915</v>
      </c>
      <c r="AD128" s="112" t="s">
        <v>22</v>
      </c>
      <c r="AE128" s="112"/>
      <c r="AF128" s="112"/>
      <c r="AG128" s="112"/>
      <c r="AH128" s="8"/>
      <c r="AI128" s="8"/>
      <c r="AJ128" s="44"/>
      <c r="AK128" s="18"/>
      <c r="AL128" s="19"/>
      <c r="AM128" s="33"/>
      <c r="AN128" s="33"/>
    </row>
    <row r="129" spans="1:40" s="6" customFormat="1" ht="108" customHeight="1">
      <c r="A129" s="13" t="s">
        <v>122</v>
      </c>
      <c r="B129" s="74" t="s">
        <v>19</v>
      </c>
      <c r="C129" s="74" t="s">
        <v>209</v>
      </c>
      <c r="D129" s="75">
        <v>42016</v>
      </c>
      <c r="E129" s="76">
        <v>0.14861111111111111</v>
      </c>
      <c r="F129" s="75">
        <v>42016</v>
      </c>
      <c r="G129" s="76">
        <v>0.14861111111111111</v>
      </c>
      <c r="H129" s="76">
        <f>F129-D129+G129-E129</f>
        <v>0</v>
      </c>
      <c r="I129" s="74">
        <v>7</v>
      </c>
      <c r="J129" s="74"/>
      <c r="K129" s="74" t="s">
        <v>8</v>
      </c>
      <c r="L129" s="74" t="s">
        <v>16</v>
      </c>
      <c r="M129" s="74" t="s">
        <v>264</v>
      </c>
      <c r="N129" s="77" t="s">
        <v>3</v>
      </c>
      <c r="O129" s="74" t="s">
        <v>7</v>
      </c>
      <c r="P129" s="74" t="s">
        <v>1785</v>
      </c>
      <c r="Q129" s="74" t="s">
        <v>265</v>
      </c>
      <c r="R129" s="74">
        <v>14</v>
      </c>
      <c r="S129" s="74"/>
      <c r="T129" s="74">
        <f>R129+S129</f>
        <v>14</v>
      </c>
      <c r="U129" s="112"/>
      <c r="V129" s="112"/>
      <c r="W129" s="112"/>
      <c r="X129" s="112"/>
      <c r="Y129" s="112"/>
      <c r="Z129" s="112"/>
      <c r="AA129" s="112"/>
      <c r="AB129" s="112"/>
      <c r="AC129" s="112"/>
      <c r="AD129" s="112" t="s">
        <v>37</v>
      </c>
      <c r="AE129" s="112"/>
      <c r="AF129" s="112"/>
      <c r="AG129" s="112"/>
      <c r="AH129" s="8"/>
      <c r="AI129" s="8"/>
      <c r="AJ129" s="44"/>
      <c r="AK129" s="18"/>
      <c r="AL129" s="19"/>
      <c r="AM129" s="33"/>
      <c r="AN129" s="33"/>
    </row>
    <row r="130" spans="1:40" s="6" customFormat="1" ht="76.150000000000006" customHeight="1">
      <c r="A130" s="13" t="s">
        <v>122</v>
      </c>
      <c r="B130" s="74" t="s">
        <v>19</v>
      </c>
      <c r="C130" s="74" t="s">
        <v>209</v>
      </c>
      <c r="D130" s="75">
        <v>42016</v>
      </c>
      <c r="E130" s="76">
        <v>0.19166666666666665</v>
      </c>
      <c r="F130" s="75">
        <v>42016</v>
      </c>
      <c r="G130" s="76">
        <v>0.19166666666666665</v>
      </c>
      <c r="H130" s="76">
        <f>F130-D130+G130-E130</f>
        <v>0</v>
      </c>
      <c r="I130" s="74">
        <v>106</v>
      </c>
      <c r="J130" s="74" t="s">
        <v>266</v>
      </c>
      <c r="K130" s="74" t="s">
        <v>8</v>
      </c>
      <c r="L130" s="74" t="s">
        <v>16</v>
      </c>
      <c r="M130" s="74" t="s">
        <v>267</v>
      </c>
      <c r="N130" s="77">
        <v>110</v>
      </c>
      <c r="O130" s="74" t="s">
        <v>7</v>
      </c>
      <c r="P130" s="74" t="s">
        <v>268</v>
      </c>
      <c r="Q130" s="74" t="s">
        <v>269</v>
      </c>
      <c r="R130" s="74">
        <v>24</v>
      </c>
      <c r="S130" s="74">
        <v>92</v>
      </c>
      <c r="T130" s="74">
        <f>R130+S130</f>
        <v>116</v>
      </c>
      <c r="U130" s="112"/>
      <c r="V130" s="112"/>
      <c r="W130" s="112"/>
      <c r="X130" s="112"/>
      <c r="Y130" s="112"/>
      <c r="Z130" s="112"/>
      <c r="AA130" s="112"/>
      <c r="AB130" s="112"/>
      <c r="AC130" s="112"/>
      <c r="AD130" s="112" t="s">
        <v>37</v>
      </c>
      <c r="AE130" s="112"/>
      <c r="AF130" s="112"/>
      <c r="AG130" s="112"/>
      <c r="AH130" s="8"/>
      <c r="AI130" s="8"/>
      <c r="AJ130" s="44"/>
      <c r="AK130" s="18"/>
      <c r="AL130" s="19"/>
      <c r="AM130" s="33"/>
      <c r="AN130" s="33"/>
    </row>
    <row r="131" spans="1:40" s="6" customFormat="1" ht="54" customHeight="1">
      <c r="A131" s="13" t="s">
        <v>122</v>
      </c>
      <c r="B131" s="74" t="s">
        <v>19</v>
      </c>
      <c r="C131" s="74" t="s">
        <v>209</v>
      </c>
      <c r="D131" s="75">
        <v>42016</v>
      </c>
      <c r="E131" s="76">
        <v>0.27500000000000002</v>
      </c>
      <c r="F131" s="75">
        <v>42016</v>
      </c>
      <c r="G131" s="76">
        <v>0.28819444444444448</v>
      </c>
      <c r="H131" s="76">
        <f>F131-D131+G131-E131</f>
        <v>1.3194444444444453E-2</v>
      </c>
      <c r="I131" s="74">
        <v>1</v>
      </c>
      <c r="J131" s="74" t="s">
        <v>150</v>
      </c>
      <c r="K131" s="74" t="s">
        <v>20</v>
      </c>
      <c r="L131" s="74" t="s">
        <v>16</v>
      </c>
      <c r="M131" s="74" t="s">
        <v>270</v>
      </c>
      <c r="N131" s="77" t="s">
        <v>3</v>
      </c>
      <c r="O131" s="74" t="s">
        <v>7</v>
      </c>
      <c r="P131" s="74" t="s">
        <v>1786</v>
      </c>
      <c r="Q131" s="74" t="s">
        <v>271</v>
      </c>
      <c r="R131" s="74"/>
      <c r="S131" s="74"/>
      <c r="T131" s="74"/>
      <c r="U131" s="112"/>
      <c r="V131" s="112"/>
      <c r="W131" s="112"/>
      <c r="X131" s="112"/>
      <c r="Y131" s="112"/>
      <c r="Z131" s="112"/>
      <c r="AA131" s="112"/>
      <c r="AB131" s="112"/>
      <c r="AC131" s="112"/>
      <c r="AD131" s="112" t="s">
        <v>37</v>
      </c>
      <c r="AE131" s="112"/>
      <c r="AF131" s="112"/>
      <c r="AG131" s="112"/>
      <c r="AH131" s="8"/>
      <c r="AI131" s="8"/>
      <c r="AJ131" s="44"/>
      <c r="AK131" s="18"/>
      <c r="AL131" s="19"/>
      <c r="AM131" s="33"/>
      <c r="AN131" s="33"/>
    </row>
    <row r="132" spans="1:40" s="6" customFormat="1" ht="59.25" customHeight="1">
      <c r="A132" s="13" t="s">
        <v>122</v>
      </c>
      <c r="B132" s="74" t="s">
        <v>19</v>
      </c>
      <c r="C132" s="74" t="s">
        <v>209</v>
      </c>
      <c r="D132" s="75">
        <v>42016</v>
      </c>
      <c r="E132" s="76">
        <v>0.30555555555555552</v>
      </c>
      <c r="F132" s="75">
        <v>42016</v>
      </c>
      <c r="G132" s="76">
        <v>0.31458333333333333</v>
      </c>
      <c r="H132" s="76">
        <f>F132-D132+G132-E132</f>
        <v>9.0277777777778012E-3</v>
      </c>
      <c r="I132" s="74"/>
      <c r="J132" s="74" t="s">
        <v>150</v>
      </c>
      <c r="K132" s="74" t="s">
        <v>20</v>
      </c>
      <c r="L132" s="74" t="s">
        <v>16</v>
      </c>
      <c r="M132" s="74" t="s">
        <v>270</v>
      </c>
      <c r="N132" s="77" t="s">
        <v>3</v>
      </c>
      <c r="O132" s="74" t="s">
        <v>7</v>
      </c>
      <c r="P132" s="74" t="s">
        <v>1786</v>
      </c>
      <c r="Q132" s="74" t="s">
        <v>271</v>
      </c>
      <c r="R132" s="74"/>
      <c r="S132" s="74"/>
      <c r="T132" s="74"/>
      <c r="U132" s="112"/>
      <c r="V132" s="112"/>
      <c r="W132" s="112"/>
      <c r="X132" s="112"/>
      <c r="Y132" s="112"/>
      <c r="Z132" s="112"/>
      <c r="AA132" s="112"/>
      <c r="AB132" s="112"/>
      <c r="AC132" s="112"/>
      <c r="AD132" s="112" t="s">
        <v>37</v>
      </c>
      <c r="AE132" s="112"/>
      <c r="AF132" s="112"/>
      <c r="AG132" s="112"/>
      <c r="AH132" s="8"/>
      <c r="AI132" s="8"/>
      <c r="AJ132" s="44"/>
      <c r="AK132" s="18"/>
      <c r="AL132" s="19"/>
      <c r="AM132" s="33"/>
      <c r="AN132" s="33"/>
    </row>
    <row r="133" spans="1:40" s="6" customFormat="1" ht="50.1" customHeight="1">
      <c r="A133" s="13" t="s">
        <v>640</v>
      </c>
      <c r="B133" s="74" t="s">
        <v>12</v>
      </c>
      <c r="C133" s="74" t="s">
        <v>360</v>
      </c>
      <c r="D133" s="75">
        <v>42051</v>
      </c>
      <c r="E133" s="76">
        <v>0.56041666666666667</v>
      </c>
      <c r="F133" s="75">
        <v>42051</v>
      </c>
      <c r="G133" s="76">
        <v>0.69097222222222221</v>
      </c>
      <c r="H133" s="76">
        <f>G133-E133</f>
        <v>0.13055555555555554</v>
      </c>
      <c r="I133" s="74">
        <v>10</v>
      </c>
      <c r="J133" s="74"/>
      <c r="K133" s="74"/>
      <c r="L133" s="74" t="s">
        <v>11</v>
      </c>
      <c r="M133" s="74" t="s">
        <v>363</v>
      </c>
      <c r="N133" s="77">
        <v>0.4</v>
      </c>
      <c r="O133" s="74" t="s">
        <v>55</v>
      </c>
      <c r="P133" s="74" t="s">
        <v>55</v>
      </c>
      <c r="Q133" s="74" t="s">
        <v>891</v>
      </c>
      <c r="R133" s="74">
        <v>36.74</v>
      </c>
      <c r="S133" s="74">
        <v>48.04</v>
      </c>
      <c r="T133" s="74">
        <v>84.78</v>
      </c>
      <c r="U133" s="112" t="s">
        <v>60</v>
      </c>
      <c r="V133" s="112" t="s">
        <v>128</v>
      </c>
      <c r="W133" s="112" t="s">
        <v>128</v>
      </c>
      <c r="X133" s="112" t="s">
        <v>128</v>
      </c>
      <c r="Y133" s="112" t="s">
        <v>128</v>
      </c>
      <c r="Z133" s="112" t="s">
        <v>128</v>
      </c>
      <c r="AA133" s="112" t="s">
        <v>128</v>
      </c>
      <c r="AB133" s="112" t="s">
        <v>128</v>
      </c>
      <c r="AC133" s="112" t="s">
        <v>128</v>
      </c>
      <c r="AD133" s="112" t="s">
        <v>22</v>
      </c>
      <c r="AE133" s="112" t="s">
        <v>128</v>
      </c>
      <c r="AF133" s="112" t="s">
        <v>128</v>
      </c>
      <c r="AG133" s="112"/>
      <c r="AH133" s="8"/>
      <c r="AI133" s="8"/>
      <c r="AJ133" s="44"/>
      <c r="AK133" s="18"/>
      <c r="AL133" s="19"/>
      <c r="AM133" s="33"/>
      <c r="AN133" s="33"/>
    </row>
    <row r="134" spans="1:40" s="6" customFormat="1" ht="334.15" customHeight="1">
      <c r="A134" s="13" t="s">
        <v>8946</v>
      </c>
      <c r="B134" s="74" t="s">
        <v>138</v>
      </c>
      <c r="C134" s="74" t="s">
        <v>138</v>
      </c>
      <c r="D134" s="75">
        <v>42273</v>
      </c>
      <c r="E134" s="76">
        <v>0.23958333333333334</v>
      </c>
      <c r="F134" s="75">
        <v>42273</v>
      </c>
      <c r="G134" s="76">
        <v>0.32013888888888892</v>
      </c>
      <c r="H134" s="76">
        <f>G134-E134</f>
        <v>8.0555555555555575E-2</v>
      </c>
      <c r="I134" s="74">
        <v>32</v>
      </c>
      <c r="J134" s="74" t="s">
        <v>9222</v>
      </c>
      <c r="K134" s="74"/>
      <c r="L134" s="74" t="s">
        <v>11</v>
      </c>
      <c r="M134" s="74" t="s">
        <v>9223</v>
      </c>
      <c r="N134" s="77" t="s">
        <v>3</v>
      </c>
      <c r="O134" s="74" t="s">
        <v>32</v>
      </c>
      <c r="P134" s="74" t="s">
        <v>9223</v>
      </c>
      <c r="Q134" s="74" t="s">
        <v>9224</v>
      </c>
      <c r="R134" s="74">
        <v>84</v>
      </c>
      <c r="S134" s="74"/>
      <c r="T134" s="74">
        <f t="shared" ref="T134:T139" si="2">R134+S134</f>
        <v>84</v>
      </c>
      <c r="U134" s="112"/>
      <c r="V134" s="112"/>
      <c r="W134" s="112"/>
      <c r="X134" s="112"/>
      <c r="Y134" s="112"/>
      <c r="Z134" s="112"/>
      <c r="AA134" s="112"/>
      <c r="AB134" s="112"/>
      <c r="AC134" s="112"/>
      <c r="AD134" s="112" t="s">
        <v>22</v>
      </c>
      <c r="AE134" s="112"/>
      <c r="AF134" s="112"/>
      <c r="AG134" s="112"/>
      <c r="AH134" s="8"/>
      <c r="AI134" s="8"/>
      <c r="AJ134" s="44"/>
      <c r="AK134" s="18"/>
      <c r="AL134" s="19"/>
      <c r="AM134" s="33"/>
      <c r="AN134" s="33"/>
    </row>
    <row r="135" spans="1:40" s="6" customFormat="1" ht="95.25" customHeight="1">
      <c r="A135" s="13" t="s">
        <v>122</v>
      </c>
      <c r="B135" s="74" t="s">
        <v>138</v>
      </c>
      <c r="C135" s="74" t="s">
        <v>138</v>
      </c>
      <c r="D135" s="75">
        <v>42016</v>
      </c>
      <c r="E135" s="76">
        <v>0.84583333333333333</v>
      </c>
      <c r="F135" s="75">
        <v>42016</v>
      </c>
      <c r="G135" s="76">
        <v>0.84583333333333333</v>
      </c>
      <c r="H135" s="76">
        <f>G135-E135</f>
        <v>0</v>
      </c>
      <c r="I135" s="74">
        <v>28</v>
      </c>
      <c r="J135" s="74" t="s">
        <v>1872</v>
      </c>
      <c r="K135" s="74"/>
      <c r="L135" s="74" t="s">
        <v>29</v>
      </c>
      <c r="M135" s="74" t="s">
        <v>298</v>
      </c>
      <c r="N135" s="77" t="s">
        <v>3</v>
      </c>
      <c r="O135" s="74" t="s">
        <v>7</v>
      </c>
      <c r="P135" s="432" t="s">
        <v>298</v>
      </c>
      <c r="Q135" s="74" t="s">
        <v>1873</v>
      </c>
      <c r="R135" s="74"/>
      <c r="S135" s="74">
        <v>28</v>
      </c>
      <c r="T135" s="74">
        <f t="shared" si="2"/>
        <v>28</v>
      </c>
      <c r="U135" s="112" t="s">
        <v>28</v>
      </c>
      <c r="V135" s="112">
        <v>2012</v>
      </c>
      <c r="W135" s="112" t="s">
        <v>606</v>
      </c>
      <c r="X135" s="112" t="s">
        <v>411</v>
      </c>
      <c r="Y135" s="112">
        <v>41742</v>
      </c>
      <c r="Z135" s="112">
        <v>100</v>
      </c>
      <c r="AA135" s="112">
        <v>42287</v>
      </c>
      <c r="AB135" s="112">
        <v>0</v>
      </c>
      <c r="AC135" s="112">
        <v>41742</v>
      </c>
      <c r="AD135" s="112" t="s">
        <v>27</v>
      </c>
      <c r="AE135" s="112"/>
      <c r="AF135" s="112"/>
      <c r="AG135" s="112"/>
      <c r="AH135" s="8"/>
      <c r="AI135" s="8"/>
      <c r="AJ135" s="44"/>
      <c r="AK135" s="18"/>
      <c r="AL135" s="19"/>
      <c r="AM135" s="33"/>
      <c r="AN135" s="33"/>
    </row>
    <row r="136" spans="1:40" s="6" customFormat="1" ht="106.5" customHeight="1">
      <c r="A136" s="13" t="s">
        <v>2819</v>
      </c>
      <c r="B136" s="74" t="s">
        <v>12</v>
      </c>
      <c r="C136" s="74" t="s">
        <v>127</v>
      </c>
      <c r="D136" s="75">
        <v>42145</v>
      </c>
      <c r="E136" s="76">
        <v>0.59791666666666665</v>
      </c>
      <c r="F136" s="75">
        <v>42145</v>
      </c>
      <c r="G136" s="76">
        <v>0.75138888888888899</v>
      </c>
      <c r="H136" s="76">
        <v>0.15347222222222234</v>
      </c>
      <c r="I136" s="74">
        <v>20</v>
      </c>
      <c r="J136" s="74" t="s">
        <v>368</v>
      </c>
      <c r="K136" s="74" t="s">
        <v>20</v>
      </c>
      <c r="L136" s="74" t="s">
        <v>9</v>
      </c>
      <c r="M136" s="432" t="s">
        <v>3222</v>
      </c>
      <c r="N136" s="77" t="s">
        <v>3</v>
      </c>
      <c r="O136" s="74" t="s">
        <v>7</v>
      </c>
      <c r="P136" s="74" t="s">
        <v>3222</v>
      </c>
      <c r="Q136" s="432" t="s">
        <v>3223</v>
      </c>
      <c r="R136" s="74">
        <v>7.22</v>
      </c>
      <c r="S136" s="74">
        <v>14.53</v>
      </c>
      <c r="T136" s="74">
        <f t="shared" si="2"/>
        <v>21.75</v>
      </c>
      <c r="U136" s="112" t="s">
        <v>6</v>
      </c>
      <c r="V136" s="112">
        <v>1991</v>
      </c>
      <c r="W136" s="112" t="s">
        <v>591</v>
      </c>
      <c r="X136" s="112" t="s">
        <v>762</v>
      </c>
      <c r="Y136" s="112" t="s">
        <v>5311</v>
      </c>
      <c r="Z136" s="112">
        <v>1</v>
      </c>
      <c r="AA136" s="112" t="s">
        <v>5312</v>
      </c>
      <c r="AB136" s="112">
        <v>4</v>
      </c>
      <c r="AC136" s="112" t="s">
        <v>128</v>
      </c>
      <c r="AD136" s="112" t="s">
        <v>42</v>
      </c>
      <c r="AE136" s="112" t="s">
        <v>57</v>
      </c>
      <c r="AF136" s="112" t="s">
        <v>128</v>
      </c>
      <c r="AG136" s="112"/>
      <c r="AH136" s="8"/>
      <c r="AI136" s="8"/>
      <c r="AJ136" s="44"/>
      <c r="AK136" s="18"/>
      <c r="AL136" s="19"/>
      <c r="AM136" s="33"/>
      <c r="AN136" s="33"/>
    </row>
    <row r="137" spans="1:40" ht="188.45" customHeight="1">
      <c r="A137" s="13" t="s">
        <v>122</v>
      </c>
      <c r="B137" s="74" t="s">
        <v>15</v>
      </c>
      <c r="C137" s="74" t="s">
        <v>15</v>
      </c>
      <c r="D137" s="75">
        <v>42016</v>
      </c>
      <c r="E137" s="76">
        <v>0.22569444444444445</v>
      </c>
      <c r="F137" s="75">
        <v>42016</v>
      </c>
      <c r="G137" s="76">
        <v>0.23750000000000002</v>
      </c>
      <c r="H137" s="76">
        <f>(F137+G137)-(D137+E137)</f>
        <v>1.1805555557657499E-2</v>
      </c>
      <c r="I137" s="74">
        <v>21</v>
      </c>
      <c r="J137" s="74" t="s">
        <v>143</v>
      </c>
      <c r="K137" s="74" t="s">
        <v>20</v>
      </c>
      <c r="L137" s="74" t="s">
        <v>9</v>
      </c>
      <c r="M137" s="74" t="s">
        <v>300</v>
      </c>
      <c r="N137" s="77">
        <v>35</v>
      </c>
      <c r="O137" s="74" t="s">
        <v>7</v>
      </c>
      <c r="P137" s="74" t="s">
        <v>301</v>
      </c>
      <c r="Q137" s="74" t="s">
        <v>302</v>
      </c>
      <c r="R137" s="74">
        <v>1.86</v>
      </c>
      <c r="S137" s="74"/>
      <c r="T137" s="74">
        <f t="shared" si="2"/>
        <v>1.86</v>
      </c>
      <c r="U137" s="112" t="s">
        <v>28</v>
      </c>
      <c r="V137" s="112">
        <v>1987</v>
      </c>
      <c r="W137" s="112" t="s">
        <v>1364</v>
      </c>
      <c r="X137" s="112"/>
      <c r="Y137" s="112" t="s">
        <v>1901</v>
      </c>
      <c r="Z137" s="112">
        <v>100</v>
      </c>
      <c r="AA137" s="112" t="s">
        <v>1481</v>
      </c>
      <c r="AB137" s="112">
        <v>0</v>
      </c>
      <c r="AC137" s="112"/>
      <c r="AD137" s="112" t="s">
        <v>24</v>
      </c>
      <c r="AE137" s="112" t="s">
        <v>57</v>
      </c>
      <c r="AF137" s="112"/>
      <c r="AG137" s="112" t="s">
        <v>1932</v>
      </c>
      <c r="AH137" s="8"/>
      <c r="AI137" s="8"/>
      <c r="AM137" s="33"/>
      <c r="AN137" s="33"/>
    </row>
    <row r="138" spans="1:40" ht="229.5" customHeight="1">
      <c r="A138" s="13" t="s">
        <v>122</v>
      </c>
      <c r="B138" s="74" t="s">
        <v>15</v>
      </c>
      <c r="C138" s="74" t="s">
        <v>209</v>
      </c>
      <c r="D138" s="75">
        <v>42016</v>
      </c>
      <c r="E138" s="76">
        <v>0.28055555555555556</v>
      </c>
      <c r="F138" s="75">
        <v>42016</v>
      </c>
      <c r="G138" s="76">
        <v>0.34027777777777773</v>
      </c>
      <c r="H138" s="76">
        <f>(F138+G138)-(D138+E138)</f>
        <v>5.9722222227719612E-2</v>
      </c>
      <c r="I138" s="74">
        <v>15</v>
      </c>
      <c r="J138" s="74"/>
      <c r="K138" s="74"/>
      <c r="L138" s="74" t="s">
        <v>16</v>
      </c>
      <c r="M138" s="74" t="s">
        <v>303</v>
      </c>
      <c r="N138" s="77">
        <v>35</v>
      </c>
      <c r="O138" s="74" t="s">
        <v>13</v>
      </c>
      <c r="P138" s="74" t="s">
        <v>304</v>
      </c>
      <c r="Q138" s="74" t="s">
        <v>305</v>
      </c>
      <c r="R138" s="74">
        <v>45.28</v>
      </c>
      <c r="S138" s="74"/>
      <c r="T138" s="74">
        <f t="shared" si="2"/>
        <v>45.28</v>
      </c>
      <c r="U138" s="112" t="s">
        <v>28</v>
      </c>
      <c r="V138" s="112"/>
      <c r="W138" s="112"/>
      <c r="X138" s="112"/>
      <c r="Y138" s="112"/>
      <c r="Z138" s="112"/>
      <c r="AA138" s="112"/>
      <c r="AB138" s="112"/>
      <c r="AC138" s="112"/>
      <c r="AD138" s="112" t="s">
        <v>37</v>
      </c>
      <c r="AE138" s="112" t="s">
        <v>53</v>
      </c>
      <c r="AF138" s="112"/>
      <c r="AG138" s="112"/>
      <c r="AH138" s="8"/>
      <c r="AI138" s="8"/>
      <c r="AM138" s="33"/>
      <c r="AN138" s="33"/>
    </row>
    <row r="139" spans="1:40" s="16" customFormat="1" ht="31.15" customHeight="1">
      <c r="A139" s="13" t="s">
        <v>122</v>
      </c>
      <c r="B139" s="74" t="s">
        <v>10</v>
      </c>
      <c r="C139" s="74" t="s">
        <v>10</v>
      </c>
      <c r="D139" s="75">
        <v>42016</v>
      </c>
      <c r="E139" s="76">
        <v>0.44791666666666669</v>
      </c>
      <c r="F139" s="75">
        <v>42016</v>
      </c>
      <c r="G139" s="76">
        <v>0.47152777777777777</v>
      </c>
      <c r="H139" s="76">
        <v>2.361111111111111E-2</v>
      </c>
      <c r="I139" s="74">
        <v>13</v>
      </c>
      <c r="J139" s="74"/>
      <c r="K139" s="74"/>
      <c r="L139" s="74" t="s">
        <v>4</v>
      </c>
      <c r="M139" s="74" t="s">
        <v>292</v>
      </c>
      <c r="N139" s="77" t="s">
        <v>3</v>
      </c>
      <c r="O139" s="74" t="s">
        <v>7</v>
      </c>
      <c r="P139" s="74" t="s">
        <v>292</v>
      </c>
      <c r="Q139" s="74" t="s">
        <v>293</v>
      </c>
      <c r="R139" s="74">
        <v>8</v>
      </c>
      <c r="S139" s="74">
        <v>16</v>
      </c>
      <c r="T139" s="74">
        <f t="shared" si="2"/>
        <v>24</v>
      </c>
      <c r="U139" s="112" t="s">
        <v>44</v>
      </c>
      <c r="V139" s="112"/>
      <c r="W139" s="112"/>
      <c r="X139" s="112"/>
      <c r="Y139" s="112"/>
      <c r="Z139" s="112"/>
      <c r="AA139" s="112"/>
      <c r="AB139" s="112"/>
      <c r="AC139" s="112"/>
      <c r="AD139" s="112" t="s">
        <v>0</v>
      </c>
      <c r="AE139" s="112"/>
      <c r="AF139" s="112"/>
      <c r="AG139" s="112"/>
      <c r="AH139" s="8"/>
      <c r="AI139" s="8"/>
      <c r="AJ139" s="45"/>
      <c r="AK139" s="15"/>
      <c r="AM139" s="33"/>
      <c r="AN139" s="33"/>
    </row>
    <row r="140" spans="1:40" s="16" customFormat="1" ht="360" customHeight="1">
      <c r="A140" s="13" t="s">
        <v>11517</v>
      </c>
      <c r="B140" s="74" t="s">
        <v>10</v>
      </c>
      <c r="C140" s="74" t="s">
        <v>287</v>
      </c>
      <c r="D140" s="75">
        <v>42290</v>
      </c>
      <c r="E140" s="76">
        <v>0.13541666666666666</v>
      </c>
      <c r="F140" s="75">
        <v>42290</v>
      </c>
      <c r="G140" s="76">
        <v>0.25555555555555559</v>
      </c>
      <c r="H140" s="76">
        <v>0.12013888888888889</v>
      </c>
      <c r="I140" s="74">
        <v>88</v>
      </c>
      <c r="J140" s="74"/>
      <c r="K140" s="74"/>
      <c r="L140" s="74" t="s">
        <v>4</v>
      </c>
      <c r="M140" s="74" t="s">
        <v>11872</v>
      </c>
      <c r="N140" s="77" t="s">
        <v>3</v>
      </c>
      <c r="O140" s="74" t="s">
        <v>7</v>
      </c>
      <c r="P140" s="74" t="s">
        <v>11872</v>
      </c>
      <c r="Q140" s="74" t="s">
        <v>11873</v>
      </c>
      <c r="R140" s="74">
        <v>52</v>
      </c>
      <c r="S140" s="74">
        <v>26</v>
      </c>
      <c r="T140" s="74">
        <v>78</v>
      </c>
      <c r="U140" s="112"/>
      <c r="V140" s="112"/>
      <c r="W140" s="112"/>
      <c r="X140" s="112"/>
      <c r="Y140" s="112"/>
      <c r="Z140" s="112"/>
      <c r="AA140" s="112"/>
      <c r="AB140" s="112"/>
      <c r="AC140" s="112"/>
      <c r="AD140" s="112" t="s">
        <v>22</v>
      </c>
      <c r="AE140" s="112"/>
      <c r="AF140" s="112"/>
      <c r="AG140" s="112" t="s">
        <v>10956</v>
      </c>
      <c r="AH140" s="8"/>
      <c r="AI140" s="8"/>
      <c r="AJ140" s="45"/>
      <c r="AK140" s="15"/>
      <c r="AM140" s="33"/>
      <c r="AN140" s="33"/>
    </row>
    <row r="141" spans="1:40" s="16" customFormat="1" ht="46.9" customHeight="1">
      <c r="A141" s="13" t="s">
        <v>12463</v>
      </c>
      <c r="B141" s="74" t="s">
        <v>5</v>
      </c>
      <c r="C141" s="74" t="s">
        <v>5</v>
      </c>
      <c r="D141" s="75">
        <v>42347</v>
      </c>
      <c r="E141" s="76">
        <v>6.9444444444444441E-3</v>
      </c>
      <c r="F141" s="75">
        <v>42348</v>
      </c>
      <c r="G141" s="76">
        <v>0.51180555555555551</v>
      </c>
      <c r="H141" s="76">
        <v>0.50486111111111109</v>
      </c>
      <c r="I141" s="74">
        <v>8</v>
      </c>
      <c r="J141" s="74" t="s">
        <v>1635</v>
      </c>
      <c r="K141" s="74" t="s">
        <v>14</v>
      </c>
      <c r="L141" s="74" t="s">
        <v>11</v>
      </c>
      <c r="M141" s="74" t="s">
        <v>12563</v>
      </c>
      <c r="N141" s="77" t="s">
        <v>3</v>
      </c>
      <c r="O141" s="74" t="s">
        <v>7</v>
      </c>
      <c r="P141" s="74" t="s">
        <v>12172</v>
      </c>
      <c r="Q141" s="74" t="s">
        <v>12822</v>
      </c>
      <c r="R141" s="74"/>
      <c r="S141" s="74">
        <v>74</v>
      </c>
      <c r="T141" s="74">
        <v>74</v>
      </c>
      <c r="U141" s="112" t="s">
        <v>28</v>
      </c>
      <c r="V141" s="112" t="s">
        <v>13819</v>
      </c>
      <c r="W141" s="112" t="s">
        <v>587</v>
      </c>
      <c r="X141" s="112" t="s">
        <v>411</v>
      </c>
      <c r="Y141" s="112" t="s">
        <v>13820</v>
      </c>
      <c r="Z141" s="112">
        <v>100</v>
      </c>
      <c r="AA141" s="112" t="s">
        <v>13821</v>
      </c>
      <c r="AB141" s="112" t="s">
        <v>13822</v>
      </c>
      <c r="AC141" s="112"/>
      <c r="AD141" s="112" t="s">
        <v>22</v>
      </c>
      <c r="AE141" s="112"/>
      <c r="AF141" s="112"/>
      <c r="AG141" s="112"/>
      <c r="AH141" s="8"/>
      <c r="AI141" s="8"/>
      <c r="AJ141" s="45"/>
      <c r="AK141" s="15"/>
      <c r="AM141" s="33"/>
      <c r="AN141" s="33"/>
    </row>
    <row r="142" spans="1:40" s="16" customFormat="1" ht="31.15" customHeight="1">
      <c r="A142" s="13" t="s">
        <v>122</v>
      </c>
      <c r="B142" s="74" t="s">
        <v>5</v>
      </c>
      <c r="C142" s="74" t="s">
        <v>5</v>
      </c>
      <c r="D142" s="75">
        <v>42016</v>
      </c>
      <c r="E142" s="76">
        <v>0.65069444444444446</v>
      </c>
      <c r="F142" s="75">
        <v>42016</v>
      </c>
      <c r="G142" s="76">
        <v>0.72569444444444453</v>
      </c>
      <c r="H142" s="76">
        <v>9.1666666666666674E-2</v>
      </c>
      <c r="I142" s="74">
        <v>39</v>
      </c>
      <c r="J142" s="74" t="s">
        <v>2147</v>
      </c>
      <c r="K142" s="74" t="s">
        <v>51</v>
      </c>
      <c r="L142" s="74" t="s">
        <v>4</v>
      </c>
      <c r="M142" s="74" t="s">
        <v>387</v>
      </c>
      <c r="N142" s="77">
        <v>35</v>
      </c>
      <c r="O142" s="74" t="s">
        <v>13</v>
      </c>
      <c r="P142" s="74" t="s">
        <v>2148</v>
      </c>
      <c r="Q142" s="74" t="s">
        <v>2149</v>
      </c>
      <c r="R142" s="74">
        <v>7.1</v>
      </c>
      <c r="S142" s="74">
        <v>6.9</v>
      </c>
      <c r="T142" s="74">
        <v>14</v>
      </c>
      <c r="U142" s="112" t="s">
        <v>28</v>
      </c>
      <c r="V142" s="112">
        <v>1989</v>
      </c>
      <c r="W142" s="112" t="s">
        <v>595</v>
      </c>
      <c r="X142" s="112" t="s">
        <v>596</v>
      </c>
      <c r="Y142" s="112" t="s">
        <v>597</v>
      </c>
      <c r="Z142" s="112">
        <v>1</v>
      </c>
      <c r="AA142" s="112" t="s">
        <v>598</v>
      </c>
      <c r="AB142" s="112" t="s">
        <v>586</v>
      </c>
      <c r="AC142" s="112" t="s">
        <v>599</v>
      </c>
      <c r="AD142" s="112" t="s">
        <v>75</v>
      </c>
      <c r="AE142" s="112"/>
      <c r="AF142" s="112"/>
      <c r="AG142" s="112"/>
      <c r="AH142" s="8"/>
      <c r="AI142" s="8"/>
      <c r="AJ142" s="45"/>
      <c r="AK142" s="15"/>
      <c r="AM142" s="33"/>
      <c r="AN142" s="33"/>
    </row>
    <row r="143" spans="1:40" s="16" customFormat="1" ht="216" customHeight="1">
      <c r="A143" s="71" t="s">
        <v>122</v>
      </c>
      <c r="B143" s="205" t="s">
        <v>85</v>
      </c>
      <c r="C143" s="205" t="s">
        <v>85</v>
      </c>
      <c r="D143" s="207">
        <v>42017</v>
      </c>
      <c r="E143" s="209">
        <v>0.54861111111111105</v>
      </c>
      <c r="F143" s="207">
        <v>42017</v>
      </c>
      <c r="G143" s="209">
        <v>0.71805555555555556</v>
      </c>
      <c r="H143" s="209">
        <v>0.16944444444444443</v>
      </c>
      <c r="I143" s="205">
        <v>2</v>
      </c>
      <c r="J143" s="215" t="s">
        <v>243</v>
      </c>
      <c r="K143" s="211" t="s">
        <v>51</v>
      </c>
      <c r="L143" s="211" t="s">
        <v>29</v>
      </c>
      <c r="M143" s="205" t="s">
        <v>244</v>
      </c>
      <c r="N143" s="205" t="s">
        <v>3</v>
      </c>
      <c r="O143" s="211" t="s">
        <v>48</v>
      </c>
      <c r="P143" s="205" t="s">
        <v>245</v>
      </c>
      <c r="Q143" s="205" t="s">
        <v>246</v>
      </c>
      <c r="R143" s="455">
        <v>52.8</v>
      </c>
      <c r="S143" s="455">
        <v>8.1229999999999993</v>
      </c>
      <c r="T143" s="211">
        <v>60.923000000000002</v>
      </c>
      <c r="U143" s="205" t="s">
        <v>47</v>
      </c>
      <c r="V143" s="205">
        <v>2013</v>
      </c>
      <c r="W143" s="508" t="s">
        <v>1672</v>
      </c>
      <c r="X143" s="205" t="s">
        <v>411</v>
      </c>
      <c r="Y143" s="216">
        <v>41883</v>
      </c>
      <c r="Z143" s="205">
        <v>100</v>
      </c>
      <c r="AA143" s="216">
        <v>42064</v>
      </c>
      <c r="AB143" s="211">
        <v>0</v>
      </c>
      <c r="AC143" s="216">
        <v>41883</v>
      </c>
      <c r="AD143" s="205" t="s">
        <v>59</v>
      </c>
      <c r="AE143" s="205" t="s">
        <v>586</v>
      </c>
      <c r="AF143" s="205" t="s">
        <v>586</v>
      </c>
      <c r="AG143" s="217"/>
      <c r="AH143" s="32"/>
      <c r="AI143" s="32"/>
      <c r="AJ143" s="45"/>
      <c r="AK143" s="15"/>
      <c r="AM143" s="33"/>
      <c r="AN143" s="33"/>
    </row>
    <row r="144" spans="1:40" s="6" customFormat="1" ht="225.6" customHeight="1">
      <c r="A144" s="164" t="s">
        <v>122</v>
      </c>
      <c r="B144" s="94" t="s">
        <v>21</v>
      </c>
      <c r="C144" s="134" t="s">
        <v>21</v>
      </c>
      <c r="D144" s="93">
        <v>42017</v>
      </c>
      <c r="E144" s="104">
        <v>0</v>
      </c>
      <c r="F144" s="93">
        <v>42017</v>
      </c>
      <c r="G144" s="104">
        <v>0.60416666666666663</v>
      </c>
      <c r="H144" s="104">
        <v>0.73333333333333339</v>
      </c>
      <c r="I144" s="69">
        <v>3</v>
      </c>
      <c r="J144" s="69" t="s">
        <v>249</v>
      </c>
      <c r="K144" s="94" t="s">
        <v>14</v>
      </c>
      <c r="L144" s="69" t="s">
        <v>9</v>
      </c>
      <c r="M144" s="94" t="s">
        <v>253</v>
      </c>
      <c r="N144" s="69" t="s">
        <v>3</v>
      </c>
      <c r="O144" s="69" t="s">
        <v>7</v>
      </c>
      <c r="P144" s="94" t="s">
        <v>251</v>
      </c>
      <c r="Q144" s="69" t="s">
        <v>2309</v>
      </c>
      <c r="R144" s="69">
        <v>2.9</v>
      </c>
      <c r="S144" s="69">
        <v>1.248</v>
      </c>
      <c r="T144" s="69">
        <v>4.1479999999999997</v>
      </c>
      <c r="U144" s="94" t="s">
        <v>28</v>
      </c>
      <c r="V144" s="69">
        <v>1992</v>
      </c>
      <c r="W144" s="94" t="s">
        <v>2303</v>
      </c>
      <c r="X144" s="94" t="s">
        <v>762</v>
      </c>
      <c r="Y144" s="108">
        <v>2014</v>
      </c>
      <c r="Z144" s="166" t="s">
        <v>128</v>
      </c>
      <c r="AA144" s="108">
        <v>2015</v>
      </c>
      <c r="AB144" s="94" t="s">
        <v>128</v>
      </c>
      <c r="AC144" s="108">
        <v>2005</v>
      </c>
      <c r="AD144" s="94" t="s">
        <v>30</v>
      </c>
      <c r="AE144" s="94" t="s">
        <v>57</v>
      </c>
      <c r="AF144" s="94"/>
      <c r="AG144" s="166"/>
      <c r="AH144" s="218"/>
      <c r="AI144" s="218"/>
      <c r="AM144" s="33"/>
      <c r="AN144" s="33"/>
    </row>
    <row r="145" spans="1:40" ht="169.5" customHeight="1">
      <c r="A145" s="70" t="s">
        <v>11517</v>
      </c>
      <c r="B145" s="74" t="s">
        <v>10</v>
      </c>
      <c r="C145" s="74" t="s">
        <v>287</v>
      </c>
      <c r="D145" s="75">
        <v>42295</v>
      </c>
      <c r="E145" s="76">
        <v>0.49583333333333335</v>
      </c>
      <c r="F145" s="75">
        <v>42295</v>
      </c>
      <c r="G145" s="76">
        <v>0.57361111111111118</v>
      </c>
      <c r="H145" s="76">
        <v>7.7777777777777779E-2</v>
      </c>
      <c r="I145" s="74">
        <v>133</v>
      </c>
      <c r="J145" s="74" t="s">
        <v>180</v>
      </c>
      <c r="K145" s="74" t="s">
        <v>199</v>
      </c>
      <c r="L145" s="74" t="s">
        <v>11</v>
      </c>
      <c r="M145" s="74" t="s">
        <v>13133</v>
      </c>
      <c r="N145" s="77">
        <v>35</v>
      </c>
      <c r="O145" s="74" t="s">
        <v>7</v>
      </c>
      <c r="P145" s="74" t="s">
        <v>13133</v>
      </c>
      <c r="Q145" s="74" t="s">
        <v>13134</v>
      </c>
      <c r="R145" s="74">
        <v>47</v>
      </c>
      <c r="S145" s="74">
        <v>26</v>
      </c>
      <c r="T145" s="74">
        <v>73</v>
      </c>
      <c r="U145" s="112"/>
      <c r="V145" s="112"/>
      <c r="W145" s="112"/>
      <c r="X145" s="112"/>
      <c r="Y145" s="112"/>
      <c r="Z145" s="112"/>
      <c r="AA145" s="112"/>
      <c r="AB145" s="112"/>
      <c r="AC145" s="112"/>
      <c r="AD145" s="112" t="s">
        <v>22</v>
      </c>
      <c r="AE145" s="112"/>
      <c r="AF145" s="112"/>
      <c r="AG145" s="112" t="s">
        <v>13135</v>
      </c>
      <c r="AH145" s="123"/>
      <c r="AI145" s="123"/>
      <c r="AM145" s="33"/>
      <c r="AN145" s="33"/>
    </row>
    <row r="146" spans="1:40" s="6" customFormat="1" ht="62.45" customHeight="1">
      <c r="A146" s="196" t="s">
        <v>122</v>
      </c>
      <c r="B146" s="253" t="s">
        <v>15</v>
      </c>
      <c r="C146" s="253" t="s">
        <v>209</v>
      </c>
      <c r="D146" s="251">
        <v>42017</v>
      </c>
      <c r="E146" s="252">
        <v>0.5708333333333333</v>
      </c>
      <c r="F146" s="251">
        <v>42017</v>
      </c>
      <c r="G146" s="252">
        <v>0.57430555555555551</v>
      </c>
      <c r="H146" s="252">
        <f>(F146+G146)-(D146+E146)</f>
        <v>3.4722222262644209E-3</v>
      </c>
      <c r="I146" s="253">
        <v>48</v>
      </c>
      <c r="J146" s="253" t="s">
        <v>310</v>
      </c>
      <c r="K146" s="253" t="s">
        <v>20</v>
      </c>
      <c r="L146" s="253" t="s">
        <v>16</v>
      </c>
      <c r="M146" s="253" t="s">
        <v>311</v>
      </c>
      <c r="N146" s="266">
        <v>110</v>
      </c>
      <c r="O146" s="253" t="s">
        <v>7</v>
      </c>
      <c r="P146" s="253" t="s">
        <v>312</v>
      </c>
      <c r="Q146" s="253" t="s">
        <v>313</v>
      </c>
      <c r="R146" s="253"/>
      <c r="S146" s="253">
        <v>6.93</v>
      </c>
      <c r="T146" s="253">
        <f>R146+S146</f>
        <v>6.93</v>
      </c>
      <c r="U146" s="491" t="s">
        <v>28</v>
      </c>
      <c r="V146" s="491"/>
      <c r="W146" s="491"/>
      <c r="X146" s="491"/>
      <c r="Y146" s="491"/>
      <c r="Z146" s="491"/>
      <c r="AA146" s="491"/>
      <c r="AB146" s="491"/>
      <c r="AC146" s="491"/>
      <c r="AD146" s="491" t="s">
        <v>37</v>
      </c>
      <c r="AE146" s="491" t="s">
        <v>53</v>
      </c>
      <c r="AF146" s="491"/>
      <c r="AG146" s="491" t="s">
        <v>1937</v>
      </c>
      <c r="AH146" s="73"/>
      <c r="AI146" s="73"/>
      <c r="AM146" s="33"/>
      <c r="AN146" s="33"/>
    </row>
    <row r="147" spans="1:40" s="6" customFormat="1" ht="62.45" customHeight="1">
      <c r="A147" s="70" t="s">
        <v>122</v>
      </c>
      <c r="B147" s="74" t="s">
        <v>10</v>
      </c>
      <c r="C147" s="74" t="s">
        <v>10</v>
      </c>
      <c r="D147" s="75">
        <v>42017</v>
      </c>
      <c r="E147" s="76">
        <v>0.6875</v>
      </c>
      <c r="F147" s="75">
        <v>42016</v>
      </c>
      <c r="G147" s="76">
        <v>0.73611111111111116</v>
      </c>
      <c r="H147" s="76">
        <v>4.8611111111111112E-2</v>
      </c>
      <c r="I147" s="74"/>
      <c r="J147" s="74"/>
      <c r="K147" s="74"/>
      <c r="L147" s="74" t="s">
        <v>29</v>
      </c>
      <c r="M147" s="74" t="s">
        <v>294</v>
      </c>
      <c r="N147" s="77" t="s">
        <v>3</v>
      </c>
      <c r="O147" s="74" t="s">
        <v>7</v>
      </c>
      <c r="P147" s="74" t="s">
        <v>295</v>
      </c>
      <c r="Q147" s="74" t="s">
        <v>296</v>
      </c>
      <c r="R147" s="74">
        <v>9</v>
      </c>
      <c r="S147" s="74"/>
      <c r="T147" s="74">
        <f>R147+S147</f>
        <v>9</v>
      </c>
      <c r="U147" s="112" t="s">
        <v>28</v>
      </c>
      <c r="V147" s="112"/>
      <c r="W147" s="112"/>
      <c r="X147" s="112"/>
      <c r="Y147" s="112"/>
      <c r="Z147" s="112"/>
      <c r="AA147" s="112"/>
      <c r="AB147" s="112"/>
      <c r="AC147" s="112"/>
      <c r="AD147" s="112" t="s">
        <v>27</v>
      </c>
      <c r="AE147" s="112"/>
      <c r="AF147" s="112"/>
      <c r="AG147" s="112" t="s">
        <v>297</v>
      </c>
      <c r="AH147" s="73"/>
      <c r="AI147" s="73"/>
      <c r="AM147" s="33"/>
      <c r="AN147" s="33"/>
    </row>
    <row r="148" spans="1:40" ht="46.9" customHeight="1">
      <c r="A148" s="70" t="s">
        <v>11517</v>
      </c>
      <c r="B148" s="74" t="s">
        <v>5</v>
      </c>
      <c r="C148" s="74" t="s">
        <v>5</v>
      </c>
      <c r="D148" s="75">
        <v>42297</v>
      </c>
      <c r="E148" s="76">
        <v>0.51111111111111118</v>
      </c>
      <c r="F148" s="75">
        <v>42297</v>
      </c>
      <c r="G148" s="76">
        <v>0.66666666666666663</v>
      </c>
      <c r="H148" s="76">
        <v>0.15555555555555545</v>
      </c>
      <c r="I148" s="74">
        <v>28</v>
      </c>
      <c r="J148" s="74"/>
      <c r="K148" s="74"/>
      <c r="L148" s="74" t="s">
        <v>4</v>
      </c>
      <c r="M148" s="74"/>
      <c r="N148" s="77" t="s">
        <v>3</v>
      </c>
      <c r="O148" s="74" t="s">
        <v>7</v>
      </c>
      <c r="P148" s="74"/>
      <c r="Q148" s="74" t="s">
        <v>13683</v>
      </c>
      <c r="R148" s="74">
        <v>72.8</v>
      </c>
      <c r="S148" s="74"/>
      <c r="T148" s="74">
        <v>72.8</v>
      </c>
      <c r="U148" s="112"/>
      <c r="V148" s="112"/>
      <c r="W148" s="112"/>
      <c r="X148" s="112"/>
      <c r="Y148" s="112"/>
      <c r="Z148" s="112"/>
      <c r="AA148" s="112"/>
      <c r="AB148" s="112"/>
      <c r="AC148" s="112"/>
      <c r="AD148" s="112" t="s">
        <v>22</v>
      </c>
      <c r="AE148" s="112"/>
      <c r="AF148" s="112"/>
      <c r="AG148" s="112"/>
      <c r="AH148" s="73"/>
      <c r="AI148" s="73"/>
    </row>
    <row r="149" spans="1:40" ht="31.15" customHeight="1">
      <c r="A149" s="70" t="s">
        <v>122</v>
      </c>
      <c r="B149" s="74" t="s">
        <v>5</v>
      </c>
      <c r="C149" s="74" t="s">
        <v>5</v>
      </c>
      <c r="D149" s="75">
        <v>42017</v>
      </c>
      <c r="E149" s="76">
        <v>0.20277777777777781</v>
      </c>
      <c r="F149" s="75">
        <v>42017</v>
      </c>
      <c r="G149" s="76">
        <v>0.48819444444444443</v>
      </c>
      <c r="H149" s="76">
        <v>0.28541666666666665</v>
      </c>
      <c r="I149" s="74">
        <v>3</v>
      </c>
      <c r="J149" s="74"/>
      <c r="K149" s="74"/>
      <c r="L149" s="74" t="s">
        <v>4</v>
      </c>
      <c r="M149" s="74" t="s">
        <v>600</v>
      </c>
      <c r="N149" s="77" t="s">
        <v>3</v>
      </c>
      <c r="O149" s="74" t="s">
        <v>25</v>
      </c>
      <c r="P149" s="74" t="s">
        <v>388</v>
      </c>
      <c r="Q149" s="74" t="s">
        <v>389</v>
      </c>
      <c r="R149" s="74">
        <v>12.3</v>
      </c>
      <c r="S149" s="74"/>
      <c r="T149" s="74">
        <v>12.3</v>
      </c>
      <c r="U149" s="112" t="s">
        <v>33</v>
      </c>
      <c r="V149" s="112" t="s">
        <v>2150</v>
      </c>
      <c r="W149" s="112" t="s">
        <v>601</v>
      </c>
      <c r="X149" s="112" t="s">
        <v>602</v>
      </c>
      <c r="Y149" s="112" t="s">
        <v>603</v>
      </c>
      <c r="Z149" s="112">
        <v>1</v>
      </c>
      <c r="AA149" s="112" t="s">
        <v>604</v>
      </c>
      <c r="AB149" s="112" t="s">
        <v>605</v>
      </c>
      <c r="AC149" s="112" t="s">
        <v>586</v>
      </c>
      <c r="AD149" s="112" t="s">
        <v>0</v>
      </c>
      <c r="AE149" s="112"/>
      <c r="AF149" s="112"/>
      <c r="AG149" s="112"/>
      <c r="AH149" s="73"/>
      <c r="AI149" s="73"/>
    </row>
    <row r="150" spans="1:40" ht="54" customHeight="1">
      <c r="A150" s="220" t="s">
        <v>3570</v>
      </c>
      <c r="B150" s="225" t="s">
        <v>5</v>
      </c>
      <c r="C150" s="225" t="s">
        <v>5</v>
      </c>
      <c r="D150" s="581">
        <v>42180</v>
      </c>
      <c r="E150" s="584">
        <v>8.6805555555555566E-2</v>
      </c>
      <c r="F150" s="581">
        <v>42180</v>
      </c>
      <c r="G150" s="584">
        <v>0.1277777777777778</v>
      </c>
      <c r="H150" s="584">
        <f>G150-E150</f>
        <v>4.0972222222222229E-2</v>
      </c>
      <c r="I150" s="225">
        <v>38</v>
      </c>
      <c r="J150" s="225"/>
      <c r="K150" s="225"/>
      <c r="L150" s="225" t="s">
        <v>4</v>
      </c>
      <c r="M150" s="225" t="s">
        <v>5996</v>
      </c>
      <c r="N150" s="226">
        <v>35</v>
      </c>
      <c r="O150" s="225" t="s">
        <v>13</v>
      </c>
      <c r="P150" s="225"/>
      <c r="Q150" s="225" t="s">
        <v>5997</v>
      </c>
      <c r="R150" s="225"/>
      <c r="S150" s="225">
        <v>72.599999999999994</v>
      </c>
      <c r="T150" s="225">
        <v>72.599999999999994</v>
      </c>
      <c r="U150" s="112" t="s">
        <v>38</v>
      </c>
      <c r="V150" s="112">
        <v>2011</v>
      </c>
      <c r="W150" s="112" t="s">
        <v>5998</v>
      </c>
      <c r="X150" s="112" t="s">
        <v>5999</v>
      </c>
      <c r="Y150" s="112">
        <v>41518</v>
      </c>
      <c r="Z150" s="112">
        <v>100</v>
      </c>
      <c r="AA150" s="112" t="s">
        <v>5586</v>
      </c>
      <c r="AB150" s="112">
        <v>0</v>
      </c>
      <c r="AC150" s="112" t="s">
        <v>586</v>
      </c>
      <c r="AD150" s="112" t="s">
        <v>22</v>
      </c>
      <c r="AE150" s="112"/>
      <c r="AF150" s="112"/>
      <c r="AG150" s="112"/>
      <c r="AH150" s="73"/>
      <c r="AI150" s="73"/>
    </row>
    <row r="151" spans="1:40" ht="72" customHeight="1">
      <c r="A151" s="196" t="s">
        <v>122</v>
      </c>
      <c r="B151" s="253" t="s">
        <v>19</v>
      </c>
      <c r="C151" s="253" t="s">
        <v>1867</v>
      </c>
      <c r="D151" s="251">
        <v>42018</v>
      </c>
      <c r="E151" s="252">
        <v>0.5</v>
      </c>
      <c r="F151" s="251">
        <v>42018</v>
      </c>
      <c r="G151" s="252">
        <v>0.59722222222222221</v>
      </c>
      <c r="H151" s="252">
        <f>F151-D151+G151-E151</f>
        <v>9.722222222222221E-2</v>
      </c>
      <c r="I151" s="253">
        <v>3</v>
      </c>
      <c r="J151" s="253"/>
      <c r="K151" s="253"/>
      <c r="L151" s="253" t="s">
        <v>16</v>
      </c>
      <c r="M151" s="253" t="s">
        <v>55</v>
      </c>
      <c r="N151" s="266">
        <v>0.4</v>
      </c>
      <c r="O151" s="253" t="s">
        <v>55</v>
      </c>
      <c r="P151" s="253" t="s">
        <v>276</v>
      </c>
      <c r="Q151" s="253" t="s">
        <v>277</v>
      </c>
      <c r="R151" s="253">
        <v>22</v>
      </c>
      <c r="S151" s="253">
        <v>10</v>
      </c>
      <c r="T151" s="253">
        <f>R151+S151</f>
        <v>32</v>
      </c>
      <c r="U151" s="112" t="s">
        <v>60</v>
      </c>
      <c r="V151" s="112">
        <v>0</v>
      </c>
      <c r="W151" s="112">
        <v>0</v>
      </c>
      <c r="X151" s="112">
        <v>0</v>
      </c>
      <c r="Y151" s="112">
        <v>0</v>
      </c>
      <c r="Z151" s="112">
        <v>0</v>
      </c>
      <c r="AA151" s="112">
        <v>0</v>
      </c>
      <c r="AB151" s="112">
        <v>0</v>
      </c>
      <c r="AC151" s="112">
        <v>0</v>
      </c>
      <c r="AD151" s="112" t="s">
        <v>37</v>
      </c>
      <c r="AE151" s="112"/>
      <c r="AF151" s="112"/>
      <c r="AG151" s="112"/>
      <c r="AH151" s="73"/>
      <c r="AI151" s="73"/>
    </row>
    <row r="152" spans="1:40" ht="36" customHeight="1">
      <c r="A152" s="70" t="s">
        <v>2819</v>
      </c>
      <c r="B152" s="74" t="s">
        <v>12</v>
      </c>
      <c r="C152" s="74" t="s">
        <v>127</v>
      </c>
      <c r="D152" s="75">
        <v>42145</v>
      </c>
      <c r="E152" s="76">
        <v>0.59791666666666665</v>
      </c>
      <c r="F152" s="75">
        <v>42145</v>
      </c>
      <c r="G152" s="76">
        <v>0.6118055555555556</v>
      </c>
      <c r="H152" s="76">
        <v>1.3888888888888951E-2</v>
      </c>
      <c r="I152" s="74">
        <v>40</v>
      </c>
      <c r="J152" s="74" t="s">
        <v>150</v>
      </c>
      <c r="K152" s="74" t="s">
        <v>3211</v>
      </c>
      <c r="L152" s="74" t="s">
        <v>9</v>
      </c>
      <c r="M152" s="74" t="s">
        <v>3212</v>
      </c>
      <c r="N152" s="77" t="s">
        <v>3</v>
      </c>
      <c r="O152" s="74" t="s">
        <v>7</v>
      </c>
      <c r="P152" s="74" t="s">
        <v>3212</v>
      </c>
      <c r="Q152" s="74" t="s">
        <v>3225</v>
      </c>
      <c r="R152" s="74">
        <v>3.62</v>
      </c>
      <c r="S152" s="74">
        <v>7.45</v>
      </c>
      <c r="T152" s="74">
        <f>R152+S152</f>
        <v>11.07</v>
      </c>
      <c r="U152" s="112" t="s">
        <v>128</v>
      </c>
      <c r="V152" s="112" t="s">
        <v>128</v>
      </c>
      <c r="W152" s="112" t="s">
        <v>128</v>
      </c>
      <c r="X152" s="112" t="s">
        <v>128</v>
      </c>
      <c r="Y152" s="112" t="s">
        <v>128</v>
      </c>
      <c r="Z152" s="112" t="s">
        <v>128</v>
      </c>
      <c r="AA152" s="112" t="s">
        <v>128</v>
      </c>
      <c r="AB152" s="112" t="s">
        <v>128</v>
      </c>
      <c r="AC152" s="112" t="s">
        <v>128</v>
      </c>
      <c r="AD152" s="112" t="s">
        <v>42</v>
      </c>
      <c r="AE152" s="112" t="s">
        <v>128</v>
      </c>
      <c r="AF152" s="112" t="s">
        <v>128</v>
      </c>
      <c r="AG152" s="112"/>
      <c r="AH152" s="73"/>
      <c r="AI152" s="73"/>
    </row>
    <row r="153" spans="1:40" ht="36" customHeight="1">
      <c r="A153" s="70" t="s">
        <v>122</v>
      </c>
      <c r="B153" s="74" t="s">
        <v>12</v>
      </c>
      <c r="C153" s="74" t="s">
        <v>127</v>
      </c>
      <c r="D153" s="75">
        <v>42018</v>
      </c>
      <c r="E153" s="76">
        <v>0.5</v>
      </c>
      <c r="F153" s="75">
        <v>42018</v>
      </c>
      <c r="G153" s="76">
        <v>0.56736111111111109</v>
      </c>
      <c r="H153" s="76">
        <f>G153-E153</f>
        <v>6.7361111111111094E-2</v>
      </c>
      <c r="I153" s="74">
        <v>1</v>
      </c>
      <c r="J153" s="74"/>
      <c r="K153" s="74"/>
      <c r="L153" s="74" t="s">
        <v>11</v>
      </c>
      <c r="M153" s="74" t="s">
        <v>371</v>
      </c>
      <c r="N153" s="77">
        <v>0.4</v>
      </c>
      <c r="O153" s="74" t="s">
        <v>2</v>
      </c>
      <c r="P153" s="74" t="s">
        <v>147</v>
      </c>
      <c r="Q153" s="74" t="s">
        <v>372</v>
      </c>
      <c r="R153" s="74"/>
      <c r="S153" s="74">
        <v>0.47</v>
      </c>
      <c r="T153" s="74">
        <v>0.5</v>
      </c>
      <c r="U153" s="112" t="s">
        <v>1</v>
      </c>
      <c r="V153" s="112" t="s">
        <v>128</v>
      </c>
      <c r="W153" s="112" t="s">
        <v>128</v>
      </c>
      <c r="X153" s="112" t="s">
        <v>128</v>
      </c>
      <c r="Y153" s="112" t="s">
        <v>128</v>
      </c>
      <c r="Z153" s="112" t="s">
        <v>128</v>
      </c>
      <c r="AA153" s="112" t="s">
        <v>128</v>
      </c>
      <c r="AB153" s="112" t="s">
        <v>128</v>
      </c>
      <c r="AC153" s="112" t="s">
        <v>128</v>
      </c>
      <c r="AD153" s="112" t="s">
        <v>24</v>
      </c>
      <c r="AE153" s="112" t="s">
        <v>128</v>
      </c>
      <c r="AF153" s="112" t="s">
        <v>128</v>
      </c>
      <c r="AG153" s="112"/>
      <c r="AH153" s="73"/>
      <c r="AI153" s="73"/>
    </row>
    <row r="154" spans="1:40" ht="54" customHeight="1">
      <c r="A154" s="70" t="s">
        <v>122</v>
      </c>
      <c r="B154" s="74" t="s">
        <v>12</v>
      </c>
      <c r="C154" s="74" t="s">
        <v>127</v>
      </c>
      <c r="D154" s="75">
        <v>42018</v>
      </c>
      <c r="E154" s="76">
        <v>0.65833333333333333</v>
      </c>
      <c r="F154" s="75">
        <v>42018</v>
      </c>
      <c r="G154" s="76">
        <v>0.66180555555555554</v>
      </c>
      <c r="H154" s="76">
        <f>G154-E154</f>
        <v>3.4722222222222099E-3</v>
      </c>
      <c r="I154" s="74">
        <v>7</v>
      </c>
      <c r="J154" s="74" t="s">
        <v>373</v>
      </c>
      <c r="K154" s="74" t="s">
        <v>20</v>
      </c>
      <c r="L154" s="74" t="s">
        <v>29</v>
      </c>
      <c r="M154" s="74" t="s">
        <v>374</v>
      </c>
      <c r="N154" s="77" t="s">
        <v>3</v>
      </c>
      <c r="O154" s="74" t="s">
        <v>7</v>
      </c>
      <c r="P154" s="74" t="s">
        <v>374</v>
      </c>
      <c r="Q154" s="74" t="s">
        <v>754</v>
      </c>
      <c r="R154" s="74">
        <v>0.1</v>
      </c>
      <c r="S154" s="74"/>
      <c r="T154" s="74">
        <v>0.1</v>
      </c>
      <c r="U154" s="112" t="s">
        <v>28</v>
      </c>
      <c r="V154" s="112"/>
      <c r="W154" s="112"/>
      <c r="X154" s="112"/>
      <c r="Y154" s="112"/>
      <c r="Z154" s="112"/>
      <c r="AA154" s="112"/>
      <c r="AB154" s="112"/>
      <c r="AC154" s="112"/>
      <c r="AD154" s="112" t="s">
        <v>27</v>
      </c>
      <c r="AE154" s="112"/>
      <c r="AF154" s="112"/>
      <c r="AG154" s="112"/>
      <c r="AH154" s="73"/>
      <c r="AI154" s="73"/>
    </row>
    <row r="155" spans="1:40" ht="54" customHeight="1">
      <c r="A155" s="70" t="s">
        <v>122</v>
      </c>
      <c r="B155" s="74" t="s">
        <v>12</v>
      </c>
      <c r="C155" s="74" t="s">
        <v>127</v>
      </c>
      <c r="D155" s="75">
        <v>42018</v>
      </c>
      <c r="E155" s="76">
        <v>0.87847222222222221</v>
      </c>
      <c r="F155" s="75">
        <v>42018</v>
      </c>
      <c r="G155" s="76">
        <v>0.87847222222222221</v>
      </c>
      <c r="H155" s="76">
        <f>G155-E155</f>
        <v>0</v>
      </c>
      <c r="I155" s="74">
        <v>20</v>
      </c>
      <c r="J155" s="74" t="s">
        <v>368</v>
      </c>
      <c r="K155" s="74" t="s">
        <v>8</v>
      </c>
      <c r="L155" s="74" t="s">
        <v>4</v>
      </c>
      <c r="M155" s="74" t="s">
        <v>369</v>
      </c>
      <c r="N155" s="77" t="s">
        <v>3</v>
      </c>
      <c r="O155" s="74" t="s">
        <v>7</v>
      </c>
      <c r="P155" s="74" t="s">
        <v>369</v>
      </c>
      <c r="Q155" s="74" t="s">
        <v>370</v>
      </c>
      <c r="R155" s="74">
        <v>2.0299999999999998</v>
      </c>
      <c r="S155" s="74">
        <v>0.64</v>
      </c>
      <c r="T155" s="74">
        <v>2.7</v>
      </c>
      <c r="U155" s="112"/>
      <c r="V155" s="112"/>
      <c r="W155" s="112"/>
      <c r="X155" s="112"/>
      <c r="Y155" s="112"/>
      <c r="Z155" s="112"/>
      <c r="AA155" s="112"/>
      <c r="AB155" s="112"/>
      <c r="AC155" s="112"/>
      <c r="AD155" s="112" t="s">
        <v>24</v>
      </c>
      <c r="AE155" s="112"/>
      <c r="AF155" s="112"/>
      <c r="AG155" s="112"/>
      <c r="AH155" s="73"/>
      <c r="AI155" s="73"/>
    </row>
    <row r="156" spans="1:40" ht="63" customHeight="1">
      <c r="A156" s="70" t="s">
        <v>3570</v>
      </c>
      <c r="B156" s="74" t="s">
        <v>5</v>
      </c>
      <c r="C156" s="74" t="s">
        <v>5</v>
      </c>
      <c r="D156" s="75">
        <v>42180</v>
      </c>
      <c r="E156" s="76">
        <v>0.60625000000000007</v>
      </c>
      <c r="F156" s="75">
        <v>42180</v>
      </c>
      <c r="G156" s="76">
        <v>0.60625000000000007</v>
      </c>
      <c r="H156" s="76">
        <v>0</v>
      </c>
      <c r="I156" s="74">
        <v>97</v>
      </c>
      <c r="J156" s="74" t="s">
        <v>6000</v>
      </c>
      <c r="K156" s="74"/>
      <c r="L156" s="74" t="s">
        <v>4</v>
      </c>
      <c r="M156" s="74" t="s">
        <v>6001</v>
      </c>
      <c r="N156" s="77">
        <v>35</v>
      </c>
      <c r="O156" s="74" t="s">
        <v>13</v>
      </c>
      <c r="P156" s="74" t="s">
        <v>4736</v>
      </c>
      <c r="Q156" s="74" t="s">
        <v>6002</v>
      </c>
      <c r="R156" s="74"/>
      <c r="S156" s="74">
        <v>68.8</v>
      </c>
      <c r="T156" s="74">
        <v>68.8</v>
      </c>
      <c r="U156" s="112" t="s">
        <v>36</v>
      </c>
      <c r="V156" s="112">
        <v>41534</v>
      </c>
      <c r="W156" s="112" t="s">
        <v>6003</v>
      </c>
      <c r="X156" s="112" t="s">
        <v>6004</v>
      </c>
      <c r="Y156" s="112">
        <v>41534</v>
      </c>
      <c r="Z156" s="112">
        <v>1</v>
      </c>
      <c r="AA156" s="112" t="s">
        <v>6005</v>
      </c>
      <c r="AB156" s="112"/>
      <c r="AC156" s="112">
        <v>41534</v>
      </c>
      <c r="AD156" s="112" t="s">
        <v>22</v>
      </c>
      <c r="AE156" s="112"/>
      <c r="AF156" s="112"/>
      <c r="AG156" s="112"/>
      <c r="AH156" s="73"/>
      <c r="AI156" s="73"/>
    </row>
    <row r="157" spans="1:40" ht="54" customHeight="1">
      <c r="A157" s="70" t="s">
        <v>2819</v>
      </c>
      <c r="B157" s="74" t="s">
        <v>19</v>
      </c>
      <c r="C157" s="74" t="s">
        <v>19</v>
      </c>
      <c r="D157" s="75">
        <v>42147</v>
      </c>
      <c r="E157" s="76">
        <v>0.72291666666666676</v>
      </c>
      <c r="F157" s="75">
        <v>42147</v>
      </c>
      <c r="G157" s="76">
        <v>0.72361111111111109</v>
      </c>
      <c r="H157" s="76">
        <v>6.9444444444433095E-4</v>
      </c>
      <c r="I157" s="74">
        <v>11</v>
      </c>
      <c r="J157" s="74" t="s">
        <v>150</v>
      </c>
      <c r="K157" s="74" t="s">
        <v>8</v>
      </c>
      <c r="L157" s="74" t="s">
        <v>9</v>
      </c>
      <c r="M157" s="74" t="s">
        <v>3286</v>
      </c>
      <c r="N157" s="77" t="s">
        <v>3</v>
      </c>
      <c r="O157" s="74" t="s">
        <v>7</v>
      </c>
      <c r="P157" s="74" t="s">
        <v>3286</v>
      </c>
      <c r="Q157" s="74" t="s">
        <v>3287</v>
      </c>
      <c r="R157" s="74">
        <v>2</v>
      </c>
      <c r="S157" s="74"/>
      <c r="T157" s="74">
        <v>2</v>
      </c>
      <c r="U157" s="112" t="s">
        <v>28</v>
      </c>
      <c r="V157" s="112">
        <v>1999</v>
      </c>
      <c r="W157" s="112" t="s">
        <v>1477</v>
      </c>
      <c r="X157" s="112">
        <v>0</v>
      </c>
      <c r="Y157" s="112">
        <v>42178</v>
      </c>
      <c r="Z157" s="112">
        <v>100</v>
      </c>
      <c r="AA157" s="112">
        <v>0</v>
      </c>
      <c r="AB157" s="112">
        <v>0</v>
      </c>
      <c r="AC157" s="112">
        <v>0</v>
      </c>
      <c r="AD157" s="112" t="s">
        <v>42</v>
      </c>
      <c r="AE157" s="112"/>
      <c r="AF157" s="112"/>
      <c r="AG157" s="112"/>
      <c r="AH157" s="73"/>
      <c r="AI157" s="73"/>
    </row>
    <row r="158" spans="1:40" ht="36" customHeight="1">
      <c r="A158" s="70" t="s">
        <v>12042</v>
      </c>
      <c r="B158" s="74" t="s">
        <v>5</v>
      </c>
      <c r="C158" s="74" t="s">
        <v>5</v>
      </c>
      <c r="D158" s="75">
        <v>42316</v>
      </c>
      <c r="E158" s="76">
        <v>0.80208333333333337</v>
      </c>
      <c r="F158" s="75">
        <v>42316</v>
      </c>
      <c r="G158" s="76">
        <v>0.92361111111111116</v>
      </c>
      <c r="H158" s="76">
        <f>G158-E158</f>
        <v>0.12152777777777779</v>
      </c>
      <c r="I158" s="74">
        <v>7</v>
      </c>
      <c r="J158" s="74" t="s">
        <v>150</v>
      </c>
      <c r="K158" s="74"/>
      <c r="L158" s="74" t="s">
        <v>4</v>
      </c>
      <c r="M158" s="74" t="s">
        <v>12170</v>
      </c>
      <c r="N158" s="77" t="s">
        <v>3</v>
      </c>
      <c r="O158" s="74" t="s">
        <v>2</v>
      </c>
      <c r="P158" s="74" t="s">
        <v>12117</v>
      </c>
      <c r="Q158" s="74" t="s">
        <v>13746</v>
      </c>
      <c r="R158" s="74">
        <v>66</v>
      </c>
      <c r="S158" s="74"/>
      <c r="T158" s="74">
        <v>66</v>
      </c>
      <c r="U158" s="112" t="s">
        <v>28</v>
      </c>
      <c r="V158" s="112">
        <v>42109</v>
      </c>
      <c r="W158" s="112" t="s">
        <v>13747</v>
      </c>
      <c r="X158" s="112" t="s">
        <v>13748</v>
      </c>
      <c r="Y158" s="112"/>
      <c r="Z158" s="112"/>
      <c r="AA158" s="112">
        <v>2016</v>
      </c>
      <c r="AB158" s="112"/>
      <c r="AC158" s="112">
        <v>42109</v>
      </c>
      <c r="AD158" s="112" t="s">
        <v>22</v>
      </c>
      <c r="AE158" s="112" t="s">
        <v>52</v>
      </c>
      <c r="AF158" s="112"/>
      <c r="AG158" s="112"/>
      <c r="AH158" s="73"/>
      <c r="AI158" s="73"/>
    </row>
    <row r="159" spans="1:40" ht="72" customHeight="1">
      <c r="A159" s="70" t="s">
        <v>122</v>
      </c>
      <c r="B159" s="74" t="s">
        <v>19</v>
      </c>
      <c r="C159" s="74" t="s">
        <v>209</v>
      </c>
      <c r="D159" s="75">
        <v>42019</v>
      </c>
      <c r="E159" s="76">
        <v>0.1388888888888889</v>
      </c>
      <c r="F159" s="75">
        <v>42019</v>
      </c>
      <c r="G159" s="76">
        <v>0.18055555555555555</v>
      </c>
      <c r="H159" s="76">
        <f>F159-D159+G159-E159</f>
        <v>4.1666666666666657E-2</v>
      </c>
      <c r="I159" s="74">
        <v>6</v>
      </c>
      <c r="J159" s="74" t="s">
        <v>133</v>
      </c>
      <c r="K159" s="74"/>
      <c r="L159" s="74" t="s">
        <v>16</v>
      </c>
      <c r="M159" s="74" t="s">
        <v>175</v>
      </c>
      <c r="N159" s="77" t="s">
        <v>3</v>
      </c>
      <c r="O159" s="74" t="s">
        <v>7</v>
      </c>
      <c r="P159" s="74" t="s">
        <v>1757</v>
      </c>
      <c r="Q159" s="74" t="s">
        <v>279</v>
      </c>
      <c r="R159" s="74">
        <v>23</v>
      </c>
      <c r="S159" s="74">
        <v>6</v>
      </c>
      <c r="T159" s="74">
        <f t="shared" ref="T159:T165" si="3">R159+S159</f>
        <v>29</v>
      </c>
      <c r="U159" s="112"/>
      <c r="V159" s="112"/>
      <c r="W159" s="112"/>
      <c r="X159" s="112"/>
      <c r="Y159" s="112"/>
      <c r="Z159" s="112"/>
      <c r="AA159" s="112"/>
      <c r="AB159" s="112"/>
      <c r="AC159" s="112"/>
      <c r="AD159" s="112" t="s">
        <v>37</v>
      </c>
      <c r="AE159" s="112"/>
      <c r="AF159" s="112"/>
      <c r="AG159" s="112"/>
      <c r="AH159" s="73"/>
      <c r="AI159" s="73"/>
    </row>
    <row r="160" spans="1:40" ht="202.9" customHeight="1">
      <c r="A160" s="70" t="s">
        <v>122</v>
      </c>
      <c r="B160" s="74" t="s">
        <v>19</v>
      </c>
      <c r="C160" s="74" t="s">
        <v>209</v>
      </c>
      <c r="D160" s="75">
        <v>42019</v>
      </c>
      <c r="E160" s="76">
        <v>0.50486111111111109</v>
      </c>
      <c r="F160" s="75">
        <v>42019</v>
      </c>
      <c r="G160" s="76">
        <v>0.50555555555555554</v>
      </c>
      <c r="H160" s="76">
        <f>F160-D160+G160-E160</f>
        <v>6.9444444444444198E-4</v>
      </c>
      <c r="I160" s="74">
        <v>6</v>
      </c>
      <c r="J160" s="74"/>
      <c r="K160" s="74"/>
      <c r="L160" s="74" t="s">
        <v>16</v>
      </c>
      <c r="M160" s="74" t="s">
        <v>175</v>
      </c>
      <c r="N160" s="77" t="s">
        <v>3</v>
      </c>
      <c r="O160" s="74" t="s">
        <v>7</v>
      </c>
      <c r="P160" s="74" t="s">
        <v>1757</v>
      </c>
      <c r="Q160" s="74" t="s">
        <v>280</v>
      </c>
      <c r="R160" s="74">
        <v>6</v>
      </c>
      <c r="S160" s="74"/>
      <c r="T160" s="74">
        <f t="shared" si="3"/>
        <v>6</v>
      </c>
      <c r="U160" s="112"/>
      <c r="V160" s="112"/>
      <c r="W160" s="112"/>
      <c r="X160" s="112"/>
      <c r="Y160" s="112"/>
      <c r="Z160" s="112"/>
      <c r="AA160" s="112"/>
      <c r="AB160" s="112"/>
      <c r="AC160" s="112"/>
      <c r="AD160" s="112" t="s">
        <v>37</v>
      </c>
      <c r="AE160" s="112"/>
      <c r="AF160" s="112"/>
      <c r="AG160" s="112"/>
      <c r="AH160" s="73"/>
      <c r="AI160" s="73"/>
    </row>
    <row r="161" spans="1:36" ht="31.15" customHeight="1">
      <c r="A161" s="330" t="s">
        <v>122</v>
      </c>
      <c r="B161" s="334" t="s">
        <v>19</v>
      </c>
      <c r="C161" s="334" t="s">
        <v>209</v>
      </c>
      <c r="D161" s="339">
        <v>42019</v>
      </c>
      <c r="E161" s="340">
        <v>0.59236111111111112</v>
      </c>
      <c r="F161" s="339">
        <v>42019</v>
      </c>
      <c r="G161" s="340">
        <v>0.59305555555555556</v>
      </c>
      <c r="H161" s="340">
        <f>F161-D161+G161-E161</f>
        <v>6.9444444444444198E-4</v>
      </c>
      <c r="I161" s="334">
        <v>6</v>
      </c>
      <c r="J161" s="334"/>
      <c r="K161" s="334"/>
      <c r="L161" s="334" t="s">
        <v>16</v>
      </c>
      <c r="M161" s="334" t="s">
        <v>175</v>
      </c>
      <c r="N161" s="341" t="s">
        <v>3</v>
      </c>
      <c r="O161" s="334" t="s">
        <v>7</v>
      </c>
      <c r="P161" s="334" t="s">
        <v>1757</v>
      </c>
      <c r="Q161" s="334" t="s">
        <v>281</v>
      </c>
      <c r="R161" s="334">
        <v>6</v>
      </c>
      <c r="S161" s="334"/>
      <c r="T161" s="334">
        <f t="shared" si="3"/>
        <v>6</v>
      </c>
      <c r="U161" s="337"/>
      <c r="V161" s="337"/>
      <c r="W161" s="337"/>
      <c r="X161" s="337"/>
      <c r="Y161" s="337"/>
      <c r="Z161" s="337"/>
      <c r="AA161" s="337"/>
      <c r="AB161" s="337"/>
      <c r="AC161" s="337"/>
      <c r="AD161" s="337" t="s">
        <v>37</v>
      </c>
      <c r="AE161" s="337"/>
      <c r="AF161" s="337"/>
      <c r="AG161" s="337"/>
      <c r="AH161" s="332"/>
      <c r="AI161" s="332"/>
    </row>
    <row r="162" spans="1:36" ht="56.25">
      <c r="A162" s="279" t="s">
        <v>122</v>
      </c>
      <c r="B162" s="284" t="s">
        <v>19</v>
      </c>
      <c r="C162" s="284" t="s">
        <v>209</v>
      </c>
      <c r="D162" s="271">
        <v>42019</v>
      </c>
      <c r="E162" s="272">
        <v>0.72777777777777775</v>
      </c>
      <c r="F162" s="271">
        <v>42019</v>
      </c>
      <c r="G162" s="272">
        <v>0.7284722222222223</v>
      </c>
      <c r="H162" s="272">
        <f>F162-D162+G162-E162</f>
        <v>6.94444444444553E-4</v>
      </c>
      <c r="I162" s="284">
        <v>2</v>
      </c>
      <c r="J162" s="284" t="s">
        <v>150</v>
      </c>
      <c r="K162" s="284" t="s">
        <v>8</v>
      </c>
      <c r="L162" s="284" t="s">
        <v>16</v>
      </c>
      <c r="M162" s="284" t="s">
        <v>270</v>
      </c>
      <c r="N162" s="268" t="s">
        <v>3</v>
      </c>
      <c r="O162" s="284" t="s">
        <v>7</v>
      </c>
      <c r="P162" s="284" t="s">
        <v>1764</v>
      </c>
      <c r="Q162" s="284" t="s">
        <v>282</v>
      </c>
      <c r="R162" s="284">
        <v>4</v>
      </c>
      <c r="S162" s="284"/>
      <c r="T162" s="284">
        <f t="shared" si="3"/>
        <v>4</v>
      </c>
      <c r="U162" s="302"/>
      <c r="V162" s="302"/>
      <c r="W162" s="302"/>
      <c r="X162" s="302"/>
      <c r="Y162" s="302"/>
      <c r="Z162" s="302"/>
      <c r="AA162" s="302"/>
      <c r="AB162" s="302"/>
      <c r="AC162" s="302"/>
      <c r="AD162" s="302" t="s">
        <v>37</v>
      </c>
      <c r="AE162" s="302"/>
      <c r="AF162" s="302"/>
      <c r="AG162" s="302"/>
      <c r="AH162" s="286"/>
      <c r="AI162" s="286"/>
      <c r="AJ162" s="342"/>
    </row>
    <row r="163" spans="1:36" ht="37.5">
      <c r="A163" s="279" t="s">
        <v>122</v>
      </c>
      <c r="B163" s="284" t="s">
        <v>18</v>
      </c>
      <c r="C163" s="284" t="s">
        <v>18</v>
      </c>
      <c r="D163" s="271">
        <v>42019</v>
      </c>
      <c r="E163" s="272">
        <v>42019.541666666664</v>
      </c>
      <c r="F163" s="271">
        <v>42019</v>
      </c>
      <c r="G163" s="272">
        <v>42019.645833333336</v>
      </c>
      <c r="H163" s="272">
        <f t="shared" ref="H163:H173" si="4">G163-E163</f>
        <v>0.10416666667151731</v>
      </c>
      <c r="I163" s="284">
        <v>1</v>
      </c>
      <c r="J163" s="284"/>
      <c r="K163" s="284"/>
      <c r="L163" s="284" t="s">
        <v>11</v>
      </c>
      <c r="M163" s="284" t="s">
        <v>337</v>
      </c>
      <c r="N163" s="268">
        <v>0.4</v>
      </c>
      <c r="O163" s="284" t="s">
        <v>2</v>
      </c>
      <c r="P163" s="284" t="s">
        <v>351</v>
      </c>
      <c r="Q163" s="284" t="s">
        <v>352</v>
      </c>
      <c r="R163" s="284">
        <v>0.2</v>
      </c>
      <c r="S163" s="284"/>
      <c r="T163" s="284">
        <f t="shared" si="3"/>
        <v>0.2</v>
      </c>
      <c r="U163" s="302"/>
      <c r="V163" s="302"/>
      <c r="W163" s="302"/>
      <c r="X163" s="302"/>
      <c r="Y163" s="302"/>
      <c r="Z163" s="302"/>
      <c r="AA163" s="302"/>
      <c r="AB163" s="302"/>
      <c r="AC163" s="302"/>
      <c r="AD163" s="302" t="s">
        <v>17</v>
      </c>
      <c r="AE163" s="302"/>
      <c r="AF163" s="302"/>
      <c r="AG163" s="302"/>
      <c r="AH163" s="286"/>
      <c r="AI163" s="286"/>
      <c r="AJ163" s="342"/>
    </row>
    <row r="164" spans="1:36" ht="37.5">
      <c r="A164" s="279" t="s">
        <v>122</v>
      </c>
      <c r="B164" s="284" t="s">
        <v>18</v>
      </c>
      <c r="C164" s="284" t="s">
        <v>18</v>
      </c>
      <c r="D164" s="271">
        <v>42019</v>
      </c>
      <c r="E164" s="272">
        <v>42019.854178240741</v>
      </c>
      <c r="F164" s="271">
        <v>42019</v>
      </c>
      <c r="G164" s="272">
        <v>42019.993055555555</v>
      </c>
      <c r="H164" s="272">
        <f t="shared" si="4"/>
        <v>0.13887731481372612</v>
      </c>
      <c r="I164" s="284">
        <v>1</v>
      </c>
      <c r="J164" s="284"/>
      <c r="K164" s="284"/>
      <c r="L164" s="284" t="s">
        <v>11</v>
      </c>
      <c r="M164" s="284" t="s">
        <v>25</v>
      </c>
      <c r="N164" s="268">
        <v>0.4</v>
      </c>
      <c r="O164" s="284" t="s">
        <v>25</v>
      </c>
      <c r="P164" s="284" t="s">
        <v>353</v>
      </c>
      <c r="Q164" s="284" t="s">
        <v>354</v>
      </c>
      <c r="R164" s="284">
        <v>0.9</v>
      </c>
      <c r="S164" s="284"/>
      <c r="T164" s="284">
        <f t="shared" si="3"/>
        <v>0.9</v>
      </c>
      <c r="U164" s="302"/>
      <c r="V164" s="302"/>
      <c r="W164" s="302"/>
      <c r="X164" s="302"/>
      <c r="Y164" s="302"/>
      <c r="Z164" s="302"/>
      <c r="AA164" s="302"/>
      <c r="AB164" s="302"/>
      <c r="AC164" s="302"/>
      <c r="AD164" s="302" t="s">
        <v>17</v>
      </c>
      <c r="AE164" s="302"/>
      <c r="AF164" s="302"/>
      <c r="AG164" s="302"/>
      <c r="AH164" s="286"/>
      <c r="AI164" s="286"/>
      <c r="AJ164" s="342"/>
    </row>
    <row r="165" spans="1:36" ht="37.5">
      <c r="A165" s="279" t="s">
        <v>122</v>
      </c>
      <c r="B165" s="284" t="s">
        <v>18</v>
      </c>
      <c r="C165" s="284" t="s">
        <v>18</v>
      </c>
      <c r="D165" s="271">
        <v>42019</v>
      </c>
      <c r="E165" s="272">
        <v>42019.993055555555</v>
      </c>
      <c r="F165" s="271">
        <v>42019</v>
      </c>
      <c r="G165" s="272">
        <v>42020.055555555555</v>
      </c>
      <c r="H165" s="272">
        <f t="shared" si="4"/>
        <v>6.25E-2</v>
      </c>
      <c r="I165" s="284">
        <v>6</v>
      </c>
      <c r="J165" s="284"/>
      <c r="K165" s="284"/>
      <c r="L165" s="284" t="s">
        <v>4</v>
      </c>
      <c r="M165" s="284" t="s">
        <v>355</v>
      </c>
      <c r="N165" s="268" t="s">
        <v>3</v>
      </c>
      <c r="O165" s="284" t="s">
        <v>7</v>
      </c>
      <c r="P165" s="284" t="s">
        <v>353</v>
      </c>
      <c r="Q165" s="284" t="s">
        <v>356</v>
      </c>
      <c r="R165" s="284">
        <v>4.5999999999999996</v>
      </c>
      <c r="S165" s="284">
        <v>1.4</v>
      </c>
      <c r="T165" s="284">
        <f t="shared" si="3"/>
        <v>6</v>
      </c>
      <c r="U165" s="302"/>
      <c r="V165" s="302"/>
      <c r="W165" s="302"/>
      <c r="X165" s="302"/>
      <c r="Y165" s="302"/>
      <c r="Z165" s="302"/>
      <c r="AA165" s="302"/>
      <c r="AB165" s="302"/>
      <c r="AC165" s="302"/>
      <c r="AD165" s="302" t="s">
        <v>24</v>
      </c>
      <c r="AE165" s="302"/>
      <c r="AF165" s="302"/>
      <c r="AG165" s="302"/>
      <c r="AH165" s="286"/>
      <c r="AI165" s="286"/>
      <c r="AJ165" s="342"/>
    </row>
    <row r="166" spans="1:36" ht="47.25">
      <c r="A166" s="274" t="s">
        <v>7992</v>
      </c>
      <c r="B166" s="358" t="s">
        <v>84</v>
      </c>
      <c r="C166" s="273" t="s">
        <v>8748</v>
      </c>
      <c r="D166" s="371">
        <v>42238</v>
      </c>
      <c r="E166" s="386">
        <v>0.625</v>
      </c>
      <c r="F166" s="371">
        <v>42238</v>
      </c>
      <c r="G166" s="386">
        <v>0.62569444444444444</v>
      </c>
      <c r="H166" s="406">
        <f t="shared" si="4"/>
        <v>6.9444444444444198E-4</v>
      </c>
      <c r="I166" s="273">
        <v>214</v>
      </c>
      <c r="J166" s="293"/>
      <c r="K166" s="293"/>
      <c r="L166" s="293" t="s">
        <v>11</v>
      </c>
      <c r="M166" s="293" t="s">
        <v>32</v>
      </c>
      <c r="N166" s="293" t="s">
        <v>3</v>
      </c>
      <c r="O166" s="293" t="s">
        <v>32</v>
      </c>
      <c r="P166" s="293"/>
      <c r="Q166" s="445" t="s">
        <v>10914</v>
      </c>
      <c r="R166" s="464">
        <v>62.7</v>
      </c>
      <c r="S166" s="464"/>
      <c r="T166" s="464">
        <v>62.7</v>
      </c>
      <c r="U166" s="273" t="s">
        <v>80</v>
      </c>
      <c r="V166" s="273"/>
      <c r="W166" s="273"/>
      <c r="X166" s="273"/>
      <c r="Y166" s="273"/>
      <c r="Z166" s="273"/>
      <c r="AA166" s="273"/>
      <c r="AB166" s="273"/>
      <c r="AC166" s="273"/>
      <c r="AD166" s="273" t="s">
        <v>22</v>
      </c>
      <c r="AE166" s="273"/>
      <c r="AF166" s="273"/>
      <c r="AG166" s="273" t="s">
        <v>953</v>
      </c>
      <c r="AH166" s="286"/>
      <c r="AI166" s="286"/>
      <c r="AJ166" s="342"/>
    </row>
    <row r="167" spans="1:36" ht="31.5">
      <c r="A167" s="576" t="s">
        <v>11517</v>
      </c>
      <c r="B167" s="294" t="s">
        <v>84</v>
      </c>
      <c r="C167" s="274" t="s">
        <v>8748</v>
      </c>
      <c r="D167" s="297">
        <v>42286</v>
      </c>
      <c r="E167" s="298">
        <v>0.89236111111111116</v>
      </c>
      <c r="F167" s="297">
        <v>42286</v>
      </c>
      <c r="G167" s="298">
        <v>0.91666666666666663</v>
      </c>
      <c r="H167" s="299">
        <f t="shared" si="4"/>
        <v>2.4305555555555469E-2</v>
      </c>
      <c r="I167" s="279">
        <v>213</v>
      </c>
      <c r="J167" s="286"/>
      <c r="K167" s="300"/>
      <c r="L167" s="286" t="s">
        <v>4</v>
      </c>
      <c r="M167" s="286" t="s">
        <v>32</v>
      </c>
      <c r="N167" s="274" t="s">
        <v>3</v>
      </c>
      <c r="O167" s="280" t="s">
        <v>32</v>
      </c>
      <c r="P167" s="286" t="s">
        <v>32</v>
      </c>
      <c r="Q167" s="301" t="s">
        <v>12943</v>
      </c>
      <c r="R167" s="303">
        <v>60.6</v>
      </c>
      <c r="S167" s="303"/>
      <c r="T167" s="303">
        <v>60.6</v>
      </c>
      <c r="U167" s="304" t="s">
        <v>80</v>
      </c>
      <c r="V167" s="279"/>
      <c r="W167" s="279"/>
      <c r="X167" s="279"/>
      <c r="Y167" s="279"/>
      <c r="Z167" s="279"/>
      <c r="AA167" s="279"/>
      <c r="AB167" s="279"/>
      <c r="AC167" s="279"/>
      <c r="AD167" s="274" t="s">
        <v>22</v>
      </c>
      <c r="AE167" s="279"/>
      <c r="AF167" s="279"/>
      <c r="AG167" s="273" t="s">
        <v>5167</v>
      </c>
      <c r="AH167" s="286"/>
      <c r="AI167" s="286"/>
      <c r="AJ167" s="342"/>
    </row>
    <row r="168" spans="1:36" ht="37.5">
      <c r="A168" s="279" t="s">
        <v>122</v>
      </c>
      <c r="B168" s="284" t="s">
        <v>18</v>
      </c>
      <c r="C168" s="284" t="s">
        <v>18</v>
      </c>
      <c r="D168" s="271">
        <v>42020</v>
      </c>
      <c r="E168" s="272">
        <v>42020.291666666664</v>
      </c>
      <c r="F168" s="271">
        <v>42020</v>
      </c>
      <c r="G168" s="272">
        <v>42020.541666666664</v>
      </c>
      <c r="H168" s="272">
        <f t="shared" si="4"/>
        <v>0.25</v>
      </c>
      <c r="I168" s="284">
        <v>1</v>
      </c>
      <c r="J168" s="284"/>
      <c r="K168" s="284"/>
      <c r="L168" s="284" t="s">
        <v>11</v>
      </c>
      <c r="M168" s="284" t="s">
        <v>427</v>
      </c>
      <c r="N168" s="268">
        <v>0.4</v>
      </c>
      <c r="O168" s="284" t="s">
        <v>25</v>
      </c>
      <c r="P168" s="284" t="s">
        <v>428</v>
      </c>
      <c r="Q168" s="284" t="s">
        <v>429</v>
      </c>
      <c r="R168" s="284">
        <v>1.6</v>
      </c>
      <c r="S168" s="284"/>
      <c r="T168" s="284">
        <f>R168+S168</f>
        <v>1.6</v>
      </c>
      <c r="U168" s="302"/>
      <c r="V168" s="302"/>
      <c r="W168" s="302"/>
      <c r="X168" s="302"/>
      <c r="Y168" s="302"/>
      <c r="Z168" s="302"/>
      <c r="AA168" s="302"/>
      <c r="AB168" s="302"/>
      <c r="AC168" s="302"/>
      <c r="AD168" s="302" t="s">
        <v>17</v>
      </c>
      <c r="AE168" s="302"/>
      <c r="AF168" s="302"/>
      <c r="AG168" s="302"/>
      <c r="AH168" s="286"/>
      <c r="AI168" s="286"/>
      <c r="AJ168" s="342"/>
    </row>
    <row r="169" spans="1:36" ht="37.5">
      <c r="A169" s="279" t="s">
        <v>122</v>
      </c>
      <c r="B169" s="284" t="s">
        <v>18</v>
      </c>
      <c r="C169" s="284" t="s">
        <v>18</v>
      </c>
      <c r="D169" s="271">
        <v>42020</v>
      </c>
      <c r="E169" s="272">
        <v>42020.477083333331</v>
      </c>
      <c r="F169" s="271">
        <v>42020</v>
      </c>
      <c r="G169" s="272">
        <v>42020.6875</v>
      </c>
      <c r="H169" s="272">
        <f t="shared" si="4"/>
        <v>0.21041666666860692</v>
      </c>
      <c r="I169" s="284">
        <v>25</v>
      </c>
      <c r="J169" s="284"/>
      <c r="K169" s="284"/>
      <c r="L169" s="284" t="s">
        <v>9</v>
      </c>
      <c r="M169" s="284" t="s">
        <v>7</v>
      </c>
      <c r="N169" s="268" t="s">
        <v>3</v>
      </c>
      <c r="O169" s="284" t="s">
        <v>7</v>
      </c>
      <c r="P169" s="284" t="s">
        <v>340</v>
      </c>
      <c r="Q169" s="284" t="s">
        <v>425</v>
      </c>
      <c r="R169" s="284">
        <v>5.6</v>
      </c>
      <c r="S169" s="284"/>
      <c r="T169" s="284">
        <f>R169+S169</f>
        <v>5.6</v>
      </c>
      <c r="U169" s="302"/>
      <c r="V169" s="302"/>
      <c r="W169" s="302"/>
      <c r="X169" s="302"/>
      <c r="Y169" s="302"/>
      <c r="Z169" s="302"/>
      <c r="AA169" s="302"/>
      <c r="AB169" s="302"/>
      <c r="AC169" s="302"/>
      <c r="AD169" s="302" t="s">
        <v>54</v>
      </c>
      <c r="AE169" s="302"/>
      <c r="AF169" s="302"/>
      <c r="AG169" s="302"/>
      <c r="AH169" s="286"/>
      <c r="AI169" s="286"/>
      <c r="AJ169" s="342"/>
    </row>
    <row r="170" spans="1:36" ht="37.5">
      <c r="A170" s="279" t="s">
        <v>122</v>
      </c>
      <c r="B170" s="284" t="s">
        <v>18</v>
      </c>
      <c r="C170" s="284" t="s">
        <v>18</v>
      </c>
      <c r="D170" s="271">
        <v>42020</v>
      </c>
      <c r="E170" s="272">
        <v>42020.583333333336</v>
      </c>
      <c r="F170" s="271">
        <v>42020</v>
      </c>
      <c r="G170" s="272">
        <v>42020.625</v>
      </c>
      <c r="H170" s="272">
        <f t="shared" si="4"/>
        <v>4.1666666664241347E-2</v>
      </c>
      <c r="I170" s="284">
        <v>6</v>
      </c>
      <c r="J170" s="284"/>
      <c r="K170" s="284"/>
      <c r="L170" s="284" t="s">
        <v>9</v>
      </c>
      <c r="M170" s="284" t="s">
        <v>7</v>
      </c>
      <c r="N170" s="268" t="s">
        <v>3</v>
      </c>
      <c r="O170" s="284" t="s">
        <v>7</v>
      </c>
      <c r="P170" s="284" t="s">
        <v>343</v>
      </c>
      <c r="Q170" s="284" t="s">
        <v>426</v>
      </c>
      <c r="R170" s="284">
        <v>0.2</v>
      </c>
      <c r="S170" s="284"/>
      <c r="T170" s="284">
        <f>R170+S170</f>
        <v>0.2</v>
      </c>
      <c r="U170" s="302"/>
      <c r="V170" s="302"/>
      <c r="W170" s="302"/>
      <c r="X170" s="302"/>
      <c r="Y170" s="302"/>
      <c r="Z170" s="302"/>
      <c r="AA170" s="302"/>
      <c r="AB170" s="302"/>
      <c r="AC170" s="302"/>
      <c r="AD170" s="302" t="s">
        <v>54</v>
      </c>
      <c r="AE170" s="302"/>
      <c r="AF170" s="302"/>
      <c r="AG170" s="302"/>
      <c r="AH170" s="286"/>
      <c r="AI170" s="286"/>
      <c r="AJ170" s="342"/>
    </row>
    <row r="171" spans="1:36" ht="56.25">
      <c r="A171" s="279" t="s">
        <v>122</v>
      </c>
      <c r="B171" s="284" t="s">
        <v>18</v>
      </c>
      <c r="C171" s="284" t="s">
        <v>18</v>
      </c>
      <c r="D171" s="271">
        <v>42020</v>
      </c>
      <c r="E171" s="272">
        <v>42020.75</v>
      </c>
      <c r="F171" s="271">
        <v>42020</v>
      </c>
      <c r="G171" s="272">
        <v>42020.916666666664</v>
      </c>
      <c r="H171" s="272">
        <f t="shared" si="4"/>
        <v>0.16666666666424135</v>
      </c>
      <c r="I171" s="284">
        <v>1</v>
      </c>
      <c r="J171" s="284"/>
      <c r="K171" s="284"/>
      <c r="L171" s="284" t="s">
        <v>11</v>
      </c>
      <c r="M171" s="284" t="s">
        <v>337</v>
      </c>
      <c r="N171" s="268">
        <v>0.4</v>
      </c>
      <c r="O171" s="284" t="s">
        <v>2</v>
      </c>
      <c r="P171" s="284" t="s">
        <v>423</v>
      </c>
      <c r="Q171" s="284" t="s">
        <v>424</v>
      </c>
      <c r="R171" s="284">
        <v>0.1</v>
      </c>
      <c r="S171" s="284"/>
      <c r="T171" s="284">
        <f>R171+S171</f>
        <v>0.1</v>
      </c>
      <c r="U171" s="302"/>
      <c r="V171" s="302"/>
      <c r="W171" s="302"/>
      <c r="X171" s="302"/>
      <c r="Y171" s="302"/>
      <c r="Z171" s="302"/>
      <c r="AA171" s="302"/>
      <c r="AB171" s="302"/>
      <c r="AC171" s="302"/>
      <c r="AD171" s="302" t="s">
        <v>17</v>
      </c>
      <c r="AE171" s="302"/>
      <c r="AF171" s="302"/>
      <c r="AG171" s="302"/>
      <c r="AH171" s="286"/>
      <c r="AI171" s="286"/>
      <c r="AJ171" s="342"/>
    </row>
    <row r="172" spans="1:36" s="54" customFormat="1" ht="93.75">
      <c r="A172" s="279" t="s">
        <v>122</v>
      </c>
      <c r="B172" s="284" t="s">
        <v>12</v>
      </c>
      <c r="C172" s="284" t="s">
        <v>127</v>
      </c>
      <c r="D172" s="271">
        <v>42020</v>
      </c>
      <c r="E172" s="272">
        <v>0.30694444444444441</v>
      </c>
      <c r="F172" s="271">
        <v>42020</v>
      </c>
      <c r="G172" s="272">
        <v>0.3576388888888889</v>
      </c>
      <c r="H172" s="272">
        <f t="shared" si="4"/>
        <v>5.0694444444444486E-2</v>
      </c>
      <c r="I172" s="284">
        <v>1</v>
      </c>
      <c r="J172" s="284"/>
      <c r="K172" s="284"/>
      <c r="L172" s="284" t="s">
        <v>11</v>
      </c>
      <c r="M172" s="284" t="s">
        <v>399</v>
      </c>
      <c r="N172" s="268">
        <v>0.4</v>
      </c>
      <c r="O172" s="284" t="s">
        <v>2</v>
      </c>
      <c r="P172" s="284" t="s">
        <v>147</v>
      </c>
      <c r="Q172" s="284" t="s">
        <v>400</v>
      </c>
      <c r="R172" s="284">
        <v>0.63</v>
      </c>
      <c r="S172" s="284">
        <v>1.9</v>
      </c>
      <c r="T172" s="284">
        <v>2.5299999999999998</v>
      </c>
      <c r="U172" s="302" t="s">
        <v>1</v>
      </c>
      <c r="V172" s="302">
        <v>2006</v>
      </c>
      <c r="W172" s="302" t="s">
        <v>2070</v>
      </c>
      <c r="X172" s="302" t="s">
        <v>724</v>
      </c>
      <c r="Y172" s="302" t="s">
        <v>2071</v>
      </c>
      <c r="Z172" s="302">
        <v>0.03</v>
      </c>
      <c r="AA172" s="302">
        <v>42005</v>
      </c>
      <c r="AB172" s="302" t="s">
        <v>2072</v>
      </c>
      <c r="AC172" s="302" t="s">
        <v>724</v>
      </c>
      <c r="AD172" s="302" t="s">
        <v>0</v>
      </c>
      <c r="AE172" s="302" t="s">
        <v>128</v>
      </c>
      <c r="AF172" s="302" t="s">
        <v>128</v>
      </c>
      <c r="AG172" s="302"/>
      <c r="AH172" s="286"/>
      <c r="AI172" s="286"/>
      <c r="AJ172" s="342"/>
    </row>
    <row r="173" spans="1:36" s="6" customFormat="1" ht="131.25">
      <c r="A173" s="279" t="s">
        <v>1580</v>
      </c>
      <c r="B173" s="284" t="s">
        <v>5</v>
      </c>
      <c r="C173" s="284" t="s">
        <v>5</v>
      </c>
      <c r="D173" s="271">
        <v>42116</v>
      </c>
      <c r="E173" s="272">
        <v>8.4027777777777771E-2</v>
      </c>
      <c r="F173" s="271">
        <v>42116</v>
      </c>
      <c r="G173" s="272">
        <v>0.41597222222222219</v>
      </c>
      <c r="H173" s="272">
        <f t="shared" si="4"/>
        <v>0.33194444444444443</v>
      </c>
      <c r="I173" s="284">
        <v>17</v>
      </c>
      <c r="J173" s="284" t="s">
        <v>150</v>
      </c>
      <c r="K173" s="284" t="s">
        <v>8</v>
      </c>
      <c r="L173" s="284" t="s">
        <v>4</v>
      </c>
      <c r="M173" s="284" t="s">
        <v>6147</v>
      </c>
      <c r="N173" s="268" t="s">
        <v>3</v>
      </c>
      <c r="O173" s="284" t="s">
        <v>7</v>
      </c>
      <c r="P173" s="284" t="s">
        <v>2670</v>
      </c>
      <c r="Q173" s="284" t="s">
        <v>3003</v>
      </c>
      <c r="R173" s="284">
        <v>60.5</v>
      </c>
      <c r="S173" s="284"/>
      <c r="T173" s="284">
        <v>60.5</v>
      </c>
      <c r="U173" s="302" t="s">
        <v>28</v>
      </c>
      <c r="V173" s="302">
        <v>1986</v>
      </c>
      <c r="W173" s="302" t="s">
        <v>5848</v>
      </c>
      <c r="X173" s="302" t="s">
        <v>1383</v>
      </c>
      <c r="Y173" s="302" t="s">
        <v>6148</v>
      </c>
      <c r="Z173" s="302" t="s">
        <v>6149</v>
      </c>
      <c r="AA173" s="302" t="s">
        <v>6150</v>
      </c>
      <c r="AB173" s="302" t="s">
        <v>6151</v>
      </c>
      <c r="AC173" s="302" t="s">
        <v>586</v>
      </c>
      <c r="AD173" s="302" t="s">
        <v>22</v>
      </c>
      <c r="AE173" s="302"/>
      <c r="AF173" s="302"/>
      <c r="AG173" s="302"/>
      <c r="AH173" s="286"/>
      <c r="AI173" s="286"/>
      <c r="AJ173" s="342"/>
    </row>
    <row r="174" spans="1:36" ht="409.5">
      <c r="A174" s="274" t="s">
        <v>640</v>
      </c>
      <c r="B174" s="284" t="s">
        <v>1412</v>
      </c>
      <c r="C174" s="284" t="s">
        <v>1559</v>
      </c>
      <c r="D174" s="271">
        <v>42053</v>
      </c>
      <c r="E174" s="272">
        <v>0.7680555555555556</v>
      </c>
      <c r="F174" s="271">
        <v>42053</v>
      </c>
      <c r="G174" s="272">
        <v>0.79305555555555562</v>
      </c>
      <c r="H174" s="272">
        <v>2.4999999999999998E-2</v>
      </c>
      <c r="I174" s="268">
        <v>48</v>
      </c>
      <c r="J174" s="269" t="s">
        <v>1556</v>
      </c>
      <c r="K174" s="268"/>
      <c r="L174" s="267" t="s">
        <v>11</v>
      </c>
      <c r="M174" s="285" t="s">
        <v>1560</v>
      </c>
      <c r="N174" s="268" t="s">
        <v>3</v>
      </c>
      <c r="O174" s="269" t="s">
        <v>23</v>
      </c>
      <c r="P174" s="285" t="s">
        <v>1560</v>
      </c>
      <c r="Q174" s="267" t="s">
        <v>1561</v>
      </c>
      <c r="R174" s="270">
        <v>57</v>
      </c>
      <c r="S174" s="270">
        <v>1</v>
      </c>
      <c r="T174" s="270">
        <v>58</v>
      </c>
      <c r="U174" s="286"/>
      <c r="V174" s="286"/>
      <c r="W174" s="286"/>
      <c r="X174" s="286"/>
      <c r="Y174" s="286"/>
      <c r="Z174" s="286"/>
      <c r="AA174" s="286"/>
      <c r="AB174" s="286"/>
      <c r="AC174" s="286"/>
      <c r="AD174" s="279" t="s">
        <v>22</v>
      </c>
      <c r="AE174" s="286"/>
      <c r="AF174" s="286"/>
      <c r="AG174" s="286"/>
      <c r="AH174" s="286"/>
      <c r="AI174" s="286"/>
      <c r="AJ174" s="342"/>
    </row>
    <row r="175" spans="1:36" ht="75">
      <c r="A175" s="279" t="s">
        <v>122</v>
      </c>
      <c r="B175" s="284" t="s">
        <v>5</v>
      </c>
      <c r="C175" s="284" t="s">
        <v>5</v>
      </c>
      <c r="D175" s="271">
        <v>42020</v>
      </c>
      <c r="E175" s="272">
        <v>0.40138888888888885</v>
      </c>
      <c r="F175" s="271">
        <v>42020</v>
      </c>
      <c r="G175" s="272">
        <v>0.40138888888888885</v>
      </c>
      <c r="H175" s="272">
        <v>0</v>
      </c>
      <c r="I175" s="284">
        <v>19</v>
      </c>
      <c r="J175" s="284" t="s">
        <v>143</v>
      </c>
      <c r="K175" s="284" t="s">
        <v>8</v>
      </c>
      <c r="L175" s="284" t="s">
        <v>29</v>
      </c>
      <c r="M175" s="284" t="s">
        <v>417</v>
      </c>
      <c r="N175" s="268" t="s">
        <v>3</v>
      </c>
      <c r="O175" s="284" t="s">
        <v>7</v>
      </c>
      <c r="P175" s="284" t="s">
        <v>418</v>
      </c>
      <c r="Q175" s="284" t="s">
        <v>419</v>
      </c>
      <c r="R175" s="284"/>
      <c r="S175" s="284">
        <v>8.9</v>
      </c>
      <c r="T175" s="284">
        <v>8.9</v>
      </c>
      <c r="U175" s="302" t="s">
        <v>28</v>
      </c>
      <c r="V175" s="302">
        <v>1991</v>
      </c>
      <c r="W175" s="302" t="s">
        <v>420</v>
      </c>
      <c r="X175" s="302" t="s">
        <v>411</v>
      </c>
      <c r="Y175" s="302" t="s">
        <v>421</v>
      </c>
      <c r="Z175" s="302">
        <v>100</v>
      </c>
      <c r="AA175" s="302">
        <v>42095</v>
      </c>
      <c r="AB175" s="302"/>
      <c r="AC175" s="302" t="s">
        <v>422</v>
      </c>
      <c r="AD175" s="302" t="s">
        <v>27</v>
      </c>
      <c r="AE175" s="302"/>
      <c r="AF175" s="302"/>
      <c r="AG175" s="302"/>
      <c r="AH175" s="286"/>
      <c r="AI175" s="286"/>
      <c r="AJ175" s="342"/>
    </row>
    <row r="176" spans="1:36" ht="109.15" customHeight="1">
      <c r="A176" s="164" t="s">
        <v>122</v>
      </c>
      <c r="B176" s="94" t="s">
        <v>21</v>
      </c>
      <c r="C176" s="69" t="s">
        <v>2288</v>
      </c>
      <c r="D176" s="93">
        <v>42021</v>
      </c>
      <c r="E176" s="104">
        <v>0.44791666666666669</v>
      </c>
      <c r="F176" s="93">
        <v>42021</v>
      </c>
      <c r="G176" s="104">
        <v>0.45416666666666666</v>
      </c>
      <c r="H176" s="104">
        <v>6.2500000000000003E-3</v>
      </c>
      <c r="I176" s="69">
        <v>51</v>
      </c>
      <c r="J176" s="69" t="s">
        <v>249</v>
      </c>
      <c r="K176" s="94" t="s">
        <v>20</v>
      </c>
      <c r="L176" s="69" t="s">
        <v>9</v>
      </c>
      <c r="M176" s="94" t="s">
        <v>2311</v>
      </c>
      <c r="N176" s="69">
        <v>35</v>
      </c>
      <c r="O176" s="69" t="s">
        <v>7</v>
      </c>
      <c r="P176" s="94" t="s">
        <v>2312</v>
      </c>
      <c r="Q176" s="69" t="s">
        <v>2313</v>
      </c>
      <c r="R176" s="69">
        <v>4.0810000000000004</v>
      </c>
      <c r="S176" s="69">
        <v>1.7490000000000001</v>
      </c>
      <c r="T176" s="69">
        <v>5.83</v>
      </c>
      <c r="U176" s="94" t="s">
        <v>28</v>
      </c>
      <c r="V176" s="69">
        <v>1993</v>
      </c>
      <c r="W176" s="94" t="s">
        <v>2305</v>
      </c>
      <c r="X176" s="94" t="s">
        <v>762</v>
      </c>
      <c r="Y176" s="108">
        <v>2014</v>
      </c>
      <c r="Z176" s="166" t="s">
        <v>128</v>
      </c>
      <c r="AA176" s="108">
        <v>2015</v>
      </c>
      <c r="AB176" s="94" t="s">
        <v>128</v>
      </c>
      <c r="AC176" s="108">
        <v>2014</v>
      </c>
      <c r="AD176" s="94" t="s">
        <v>30</v>
      </c>
      <c r="AE176" s="94" t="s">
        <v>57</v>
      </c>
      <c r="AF176" s="94"/>
      <c r="AG176" s="166"/>
      <c r="AH176" s="94"/>
      <c r="AI176" s="94"/>
    </row>
    <row r="177" spans="1:35" ht="47.25" customHeight="1">
      <c r="A177" s="70" t="s">
        <v>122</v>
      </c>
      <c r="B177" s="74" t="s">
        <v>19</v>
      </c>
      <c r="C177" s="74" t="s">
        <v>209</v>
      </c>
      <c r="D177" s="75">
        <v>42021</v>
      </c>
      <c r="E177" s="76">
        <v>0.41666666666666669</v>
      </c>
      <c r="F177" s="75">
        <v>42021</v>
      </c>
      <c r="G177" s="76">
        <v>0.41736111111111113</v>
      </c>
      <c r="H177" s="76">
        <f>F177-D177+G177-E177</f>
        <v>6.9444444444444198E-4</v>
      </c>
      <c r="I177" s="74">
        <v>6</v>
      </c>
      <c r="J177" s="74" t="s">
        <v>133</v>
      </c>
      <c r="K177" s="74"/>
      <c r="L177" s="74" t="s">
        <v>16</v>
      </c>
      <c r="M177" s="74" t="s">
        <v>175</v>
      </c>
      <c r="N177" s="77" t="s">
        <v>3</v>
      </c>
      <c r="O177" s="74" t="s">
        <v>7</v>
      </c>
      <c r="P177" s="74" t="s">
        <v>1789</v>
      </c>
      <c r="Q177" s="74" t="s">
        <v>1790</v>
      </c>
      <c r="R177" s="74">
        <v>6</v>
      </c>
      <c r="S177" s="74"/>
      <c r="T177" s="74">
        <f>R177+S177</f>
        <v>6</v>
      </c>
      <c r="U177" s="112"/>
      <c r="V177" s="112"/>
      <c r="W177" s="112"/>
      <c r="X177" s="112"/>
      <c r="Y177" s="112"/>
      <c r="Z177" s="112"/>
      <c r="AA177" s="112"/>
      <c r="AB177" s="112"/>
      <c r="AC177" s="112"/>
      <c r="AD177" s="112" t="s">
        <v>37</v>
      </c>
      <c r="AE177" s="112"/>
      <c r="AF177" s="112"/>
      <c r="AG177" s="112"/>
      <c r="AH177" s="73"/>
      <c r="AI177" s="73"/>
    </row>
    <row r="178" spans="1:35" ht="47.25" customHeight="1">
      <c r="A178" s="70" t="s">
        <v>122</v>
      </c>
      <c r="B178" s="74" t="s">
        <v>19</v>
      </c>
      <c r="C178" s="74" t="s">
        <v>209</v>
      </c>
      <c r="D178" s="75">
        <v>42021</v>
      </c>
      <c r="E178" s="76">
        <v>0.45763888888888887</v>
      </c>
      <c r="F178" s="75">
        <v>42021</v>
      </c>
      <c r="G178" s="76">
        <v>0.46111111111111108</v>
      </c>
      <c r="H178" s="76">
        <f>F178-D178+G178-E178</f>
        <v>3.4722222222222099E-3</v>
      </c>
      <c r="I178" s="74">
        <v>6</v>
      </c>
      <c r="J178" s="74" t="s">
        <v>133</v>
      </c>
      <c r="K178" s="74"/>
      <c r="L178" s="74" t="s">
        <v>16</v>
      </c>
      <c r="M178" s="74" t="s">
        <v>175</v>
      </c>
      <c r="N178" s="77" t="s">
        <v>3</v>
      </c>
      <c r="O178" s="74" t="s">
        <v>7</v>
      </c>
      <c r="P178" s="74" t="s">
        <v>1789</v>
      </c>
      <c r="Q178" s="74" t="s">
        <v>1791</v>
      </c>
      <c r="R178" s="74">
        <v>7</v>
      </c>
      <c r="S178" s="74"/>
      <c r="T178" s="74">
        <f>R178+S178</f>
        <v>7</v>
      </c>
      <c r="U178" s="112"/>
      <c r="V178" s="112"/>
      <c r="W178" s="112"/>
      <c r="X178" s="112"/>
      <c r="Y178" s="112"/>
      <c r="Z178" s="112"/>
      <c r="AA178" s="112"/>
      <c r="AB178" s="112"/>
      <c r="AC178" s="112"/>
      <c r="AD178" s="112" t="s">
        <v>37</v>
      </c>
      <c r="AE178" s="112"/>
      <c r="AF178" s="112"/>
      <c r="AG178" s="112"/>
      <c r="AH178" s="73"/>
      <c r="AI178" s="73"/>
    </row>
    <row r="179" spans="1:35" ht="234" customHeight="1">
      <c r="A179" s="70" t="s">
        <v>122</v>
      </c>
      <c r="B179" s="74" t="s">
        <v>19</v>
      </c>
      <c r="C179" s="74" t="s">
        <v>209</v>
      </c>
      <c r="D179" s="75">
        <v>42021</v>
      </c>
      <c r="E179" s="76">
        <v>0.4826388888888889</v>
      </c>
      <c r="F179" s="75">
        <v>42021</v>
      </c>
      <c r="G179" s="76">
        <v>0.48888888888888887</v>
      </c>
      <c r="H179" s="76">
        <f>F179-D179+G179-E179</f>
        <v>6.2499999999999778E-3</v>
      </c>
      <c r="I179" s="74">
        <v>6</v>
      </c>
      <c r="J179" s="74" t="s">
        <v>133</v>
      </c>
      <c r="K179" s="74"/>
      <c r="L179" s="74" t="s">
        <v>16</v>
      </c>
      <c r="M179" s="74" t="s">
        <v>175</v>
      </c>
      <c r="N179" s="77" t="s">
        <v>3</v>
      </c>
      <c r="O179" s="74" t="s">
        <v>7</v>
      </c>
      <c r="P179" s="74" t="s">
        <v>1789</v>
      </c>
      <c r="Q179" s="74" t="s">
        <v>397</v>
      </c>
      <c r="R179" s="74">
        <v>9</v>
      </c>
      <c r="S179" s="74"/>
      <c r="T179" s="74">
        <f>R179+S179</f>
        <v>9</v>
      </c>
      <c r="U179" s="112"/>
      <c r="V179" s="112"/>
      <c r="W179" s="112"/>
      <c r="X179" s="112"/>
      <c r="Y179" s="112"/>
      <c r="Z179" s="112"/>
      <c r="AA179" s="112"/>
      <c r="AB179" s="112"/>
      <c r="AC179" s="112"/>
      <c r="AD179" s="112" t="s">
        <v>37</v>
      </c>
      <c r="AE179" s="112"/>
      <c r="AF179" s="112"/>
      <c r="AG179" s="112"/>
      <c r="AH179" s="73"/>
      <c r="AI179" s="73"/>
    </row>
    <row r="180" spans="1:35" ht="234" customHeight="1">
      <c r="A180" s="70" t="s">
        <v>122</v>
      </c>
      <c r="B180" s="74" t="s">
        <v>19</v>
      </c>
      <c r="C180" s="74" t="s">
        <v>19</v>
      </c>
      <c r="D180" s="75">
        <v>42021</v>
      </c>
      <c r="E180" s="76">
        <v>0.56597222222222221</v>
      </c>
      <c r="F180" s="75">
        <v>42021</v>
      </c>
      <c r="G180" s="76">
        <v>0.59027777777777779</v>
      </c>
      <c r="H180" s="76">
        <f>F180-D180+G180-E180</f>
        <v>2.430555555555558E-2</v>
      </c>
      <c r="I180" s="74">
        <v>1</v>
      </c>
      <c r="J180" s="74"/>
      <c r="K180" s="74"/>
      <c r="L180" s="74" t="s">
        <v>4</v>
      </c>
      <c r="M180" s="74" t="s">
        <v>176</v>
      </c>
      <c r="N180" s="77" t="s">
        <v>3</v>
      </c>
      <c r="O180" s="74" t="s">
        <v>7</v>
      </c>
      <c r="P180" s="74" t="s">
        <v>1792</v>
      </c>
      <c r="Q180" s="74" t="s">
        <v>1793</v>
      </c>
      <c r="R180" s="74">
        <v>12</v>
      </c>
      <c r="S180" s="74"/>
      <c r="T180" s="74">
        <f>R180+S180</f>
        <v>12</v>
      </c>
      <c r="U180" s="112" t="s">
        <v>28</v>
      </c>
      <c r="V180" s="112">
        <v>1980</v>
      </c>
      <c r="W180" s="112">
        <v>0</v>
      </c>
      <c r="X180" s="112">
        <v>0</v>
      </c>
      <c r="Y180" s="112">
        <v>0</v>
      </c>
      <c r="Z180" s="112">
        <v>100</v>
      </c>
      <c r="AA180" s="112">
        <v>42177</v>
      </c>
      <c r="AB180" s="112">
        <v>0</v>
      </c>
      <c r="AC180" s="112">
        <v>0</v>
      </c>
      <c r="AD180" s="112" t="s">
        <v>17</v>
      </c>
      <c r="AE180" s="112"/>
      <c r="AF180" s="112"/>
      <c r="AG180" s="112"/>
      <c r="AH180" s="73"/>
      <c r="AI180" s="73"/>
    </row>
    <row r="181" spans="1:35" ht="47.25" customHeight="1">
      <c r="A181" s="70" t="s">
        <v>2819</v>
      </c>
      <c r="B181" s="74" t="s">
        <v>15</v>
      </c>
      <c r="C181" s="74" t="s">
        <v>15</v>
      </c>
      <c r="D181" s="75">
        <v>42150</v>
      </c>
      <c r="E181" s="76">
        <v>0.6020833333333333</v>
      </c>
      <c r="F181" s="75">
        <v>42150</v>
      </c>
      <c r="G181" s="76">
        <v>0.6020833333333333</v>
      </c>
      <c r="H181" s="76">
        <f>(F181+G181)-(D181+E181)</f>
        <v>0</v>
      </c>
      <c r="I181" s="74">
        <v>34</v>
      </c>
      <c r="J181" s="74" t="s">
        <v>150</v>
      </c>
      <c r="K181" s="74" t="s">
        <v>8</v>
      </c>
      <c r="L181" s="74" t="s">
        <v>9</v>
      </c>
      <c r="M181" s="74" t="s">
        <v>3359</v>
      </c>
      <c r="N181" s="77">
        <v>35</v>
      </c>
      <c r="O181" s="74" t="s">
        <v>7</v>
      </c>
      <c r="P181" s="74" t="s">
        <v>3360</v>
      </c>
      <c r="Q181" s="74" t="s">
        <v>3361</v>
      </c>
      <c r="R181" s="74"/>
      <c r="S181" s="74">
        <v>5.78</v>
      </c>
      <c r="T181" s="74">
        <f>SUM(R181:S181)</f>
        <v>5.78</v>
      </c>
      <c r="U181" s="112" t="s">
        <v>28</v>
      </c>
      <c r="V181" s="112">
        <v>1962</v>
      </c>
      <c r="W181" s="112" t="s">
        <v>1955</v>
      </c>
      <c r="X181" s="112"/>
      <c r="Y181" s="112" t="s">
        <v>6466</v>
      </c>
      <c r="Z181" s="112" t="s">
        <v>6467</v>
      </c>
      <c r="AA181" s="112" t="s">
        <v>1612</v>
      </c>
      <c r="AB181" s="112" t="s">
        <v>6454</v>
      </c>
      <c r="AC181" s="112"/>
      <c r="AD181" s="112" t="s">
        <v>42</v>
      </c>
      <c r="AE181" s="112" t="s">
        <v>53</v>
      </c>
      <c r="AF181" s="112"/>
      <c r="AG181" s="112" t="s">
        <v>6431</v>
      </c>
      <c r="AH181" s="73"/>
      <c r="AI181" s="73"/>
    </row>
    <row r="182" spans="1:35" ht="31.5" customHeight="1">
      <c r="A182" s="69" t="s">
        <v>1018</v>
      </c>
      <c r="B182" s="74" t="s">
        <v>1412</v>
      </c>
      <c r="C182" s="74" t="s">
        <v>1427</v>
      </c>
      <c r="D182" s="75">
        <v>42084</v>
      </c>
      <c r="E182" s="76">
        <v>0.54027777777777775</v>
      </c>
      <c r="F182" s="75">
        <v>42084</v>
      </c>
      <c r="G182" s="76">
        <v>0.54375000000000007</v>
      </c>
      <c r="H182" s="76">
        <v>3.472222222222222E-3</v>
      </c>
      <c r="I182" s="77">
        <v>88</v>
      </c>
      <c r="J182" s="79" t="s">
        <v>1442</v>
      </c>
      <c r="K182" s="77"/>
      <c r="L182" s="80" t="s">
        <v>4</v>
      </c>
      <c r="M182" s="81" t="s">
        <v>1443</v>
      </c>
      <c r="N182" s="77" t="s">
        <v>3</v>
      </c>
      <c r="O182" s="79" t="s">
        <v>32</v>
      </c>
      <c r="P182" s="81" t="s">
        <v>1443</v>
      </c>
      <c r="Q182" s="80" t="s">
        <v>1501</v>
      </c>
      <c r="R182" s="91">
        <v>50</v>
      </c>
      <c r="S182" s="91">
        <v>7</v>
      </c>
      <c r="T182" s="91">
        <v>57</v>
      </c>
      <c r="U182" s="73"/>
      <c r="V182" s="73"/>
      <c r="W182" s="73"/>
      <c r="X182" s="73"/>
      <c r="Y182" s="73"/>
      <c r="Z182" s="73"/>
      <c r="AA182" s="73"/>
      <c r="AB182" s="73"/>
      <c r="AC182" s="73"/>
      <c r="AD182" s="70" t="s">
        <v>22</v>
      </c>
      <c r="AE182" s="73"/>
      <c r="AF182" s="73"/>
      <c r="AG182" s="73"/>
      <c r="AH182" s="73"/>
      <c r="AI182" s="73"/>
    </row>
    <row r="183" spans="1:35" ht="47.25" customHeight="1">
      <c r="A183" s="70" t="s">
        <v>122</v>
      </c>
      <c r="B183" s="74" t="s">
        <v>18</v>
      </c>
      <c r="C183" s="74" t="s">
        <v>18</v>
      </c>
      <c r="D183" s="75">
        <v>42021</v>
      </c>
      <c r="E183" s="76">
        <v>42021.354166666664</v>
      </c>
      <c r="F183" s="75">
        <v>42021</v>
      </c>
      <c r="G183" s="76">
        <v>42021.479166666664</v>
      </c>
      <c r="H183" s="76">
        <f>G183-E183</f>
        <v>0.125</v>
      </c>
      <c r="I183" s="74">
        <v>26</v>
      </c>
      <c r="J183" s="74"/>
      <c r="K183" s="74"/>
      <c r="L183" s="74" t="s">
        <v>4</v>
      </c>
      <c r="M183" s="74" t="s">
        <v>434</v>
      </c>
      <c r="N183" s="77" t="s">
        <v>3</v>
      </c>
      <c r="O183" s="74" t="s">
        <v>7</v>
      </c>
      <c r="P183" s="74" t="s">
        <v>435</v>
      </c>
      <c r="Q183" s="74" t="s">
        <v>436</v>
      </c>
      <c r="R183" s="74">
        <v>21.6</v>
      </c>
      <c r="S183" s="74"/>
      <c r="T183" s="74">
        <f>R183+S183</f>
        <v>21.6</v>
      </c>
      <c r="U183" s="112"/>
      <c r="V183" s="112"/>
      <c r="W183" s="112"/>
      <c r="X183" s="112"/>
      <c r="Y183" s="112"/>
      <c r="Z183" s="112"/>
      <c r="AA183" s="112"/>
      <c r="AB183" s="112"/>
      <c r="AC183" s="112"/>
      <c r="AD183" s="112" t="s">
        <v>0</v>
      </c>
      <c r="AE183" s="112"/>
      <c r="AF183" s="112"/>
      <c r="AG183" s="112"/>
      <c r="AH183" s="73"/>
      <c r="AI183" s="73"/>
    </row>
    <row r="184" spans="1:35" ht="47.25" customHeight="1">
      <c r="A184" s="70" t="s">
        <v>122</v>
      </c>
      <c r="B184" s="74" t="s">
        <v>18</v>
      </c>
      <c r="C184" s="74" t="s">
        <v>18</v>
      </c>
      <c r="D184" s="75">
        <v>42021</v>
      </c>
      <c r="E184" s="76">
        <v>42021.395833333336</v>
      </c>
      <c r="F184" s="75">
        <v>42021</v>
      </c>
      <c r="G184" s="76">
        <v>42021.479166666664</v>
      </c>
      <c r="H184" s="76">
        <f>G184-E184</f>
        <v>8.3333333328482695E-2</v>
      </c>
      <c r="I184" s="74">
        <v>1</v>
      </c>
      <c r="J184" s="74"/>
      <c r="K184" s="74"/>
      <c r="L184" s="74" t="s">
        <v>11</v>
      </c>
      <c r="M184" s="74" t="s">
        <v>337</v>
      </c>
      <c r="N184" s="77">
        <v>0.4</v>
      </c>
      <c r="O184" s="74" t="s">
        <v>2</v>
      </c>
      <c r="P184" s="74" t="s">
        <v>430</v>
      </c>
      <c r="Q184" s="74" t="s">
        <v>431</v>
      </c>
      <c r="R184" s="74">
        <v>0.1</v>
      </c>
      <c r="S184" s="74"/>
      <c r="T184" s="74">
        <f>R184+S184</f>
        <v>0.1</v>
      </c>
      <c r="U184" s="112"/>
      <c r="V184" s="112"/>
      <c r="W184" s="112"/>
      <c r="X184" s="112"/>
      <c r="Y184" s="112"/>
      <c r="Z184" s="112"/>
      <c r="AA184" s="112"/>
      <c r="AB184" s="112"/>
      <c r="AC184" s="112"/>
      <c r="AD184" s="112" t="s">
        <v>17</v>
      </c>
      <c r="AE184" s="112"/>
      <c r="AF184" s="112"/>
      <c r="AG184" s="112"/>
      <c r="AH184" s="73"/>
      <c r="AI184" s="73"/>
    </row>
    <row r="185" spans="1:35" ht="63" customHeight="1">
      <c r="A185" s="70" t="s">
        <v>122</v>
      </c>
      <c r="B185" s="74" t="s">
        <v>18</v>
      </c>
      <c r="C185" s="74" t="s">
        <v>18</v>
      </c>
      <c r="D185" s="75">
        <v>42021</v>
      </c>
      <c r="E185" s="76">
        <v>42021.395833333336</v>
      </c>
      <c r="F185" s="75">
        <v>42021</v>
      </c>
      <c r="G185" s="76">
        <v>42021.479166666664</v>
      </c>
      <c r="H185" s="76">
        <f>G185-E185</f>
        <v>8.3333333328482695E-2</v>
      </c>
      <c r="I185" s="74">
        <v>1</v>
      </c>
      <c r="J185" s="74"/>
      <c r="K185" s="74"/>
      <c r="L185" s="74" t="s">
        <v>11</v>
      </c>
      <c r="M185" s="74" t="s">
        <v>337</v>
      </c>
      <c r="N185" s="77">
        <v>0.4</v>
      </c>
      <c r="O185" s="74" t="s">
        <v>2</v>
      </c>
      <c r="P185" s="74" t="s">
        <v>432</v>
      </c>
      <c r="Q185" s="74" t="s">
        <v>433</v>
      </c>
      <c r="R185" s="74">
        <v>0.1</v>
      </c>
      <c r="S185" s="74"/>
      <c r="T185" s="74">
        <f>R185+S185</f>
        <v>0.1</v>
      </c>
      <c r="U185" s="112"/>
      <c r="V185" s="112"/>
      <c r="W185" s="112"/>
      <c r="X185" s="112"/>
      <c r="Y185" s="112"/>
      <c r="Z185" s="112"/>
      <c r="AA185" s="112"/>
      <c r="AB185" s="112"/>
      <c r="AC185" s="112"/>
      <c r="AD185" s="112" t="s">
        <v>0</v>
      </c>
      <c r="AE185" s="112"/>
      <c r="AF185" s="112"/>
      <c r="AG185" s="112"/>
      <c r="AH185" s="73"/>
      <c r="AI185" s="73"/>
    </row>
    <row r="186" spans="1:35" ht="63" customHeight="1">
      <c r="A186" s="69" t="s">
        <v>1580</v>
      </c>
      <c r="B186" s="74" t="s">
        <v>1412</v>
      </c>
      <c r="C186" s="74" t="s">
        <v>1417</v>
      </c>
      <c r="D186" s="75">
        <v>42115</v>
      </c>
      <c r="E186" s="76">
        <v>0.3347222222222222</v>
      </c>
      <c r="F186" s="75">
        <v>42115</v>
      </c>
      <c r="G186" s="76">
        <v>0.36944444444444446</v>
      </c>
      <c r="H186" s="76">
        <v>3.4722222222222224E-2</v>
      </c>
      <c r="I186" s="77">
        <v>16</v>
      </c>
      <c r="J186" s="79" t="s">
        <v>150</v>
      </c>
      <c r="K186" s="77"/>
      <c r="L186" s="80" t="s">
        <v>4</v>
      </c>
      <c r="M186" s="81" t="s">
        <v>2572</v>
      </c>
      <c r="N186" s="77" t="s">
        <v>3</v>
      </c>
      <c r="O186" s="79" t="s">
        <v>55</v>
      </c>
      <c r="P186" s="81" t="s">
        <v>2572</v>
      </c>
      <c r="Q186" s="80" t="s">
        <v>2573</v>
      </c>
      <c r="R186" s="91">
        <v>38</v>
      </c>
      <c r="S186" s="91">
        <v>12</v>
      </c>
      <c r="T186" s="91">
        <v>50</v>
      </c>
      <c r="U186" s="100"/>
      <c r="V186" s="100"/>
      <c r="W186" s="100"/>
      <c r="X186" s="100"/>
      <c r="Y186" s="100"/>
      <c r="Z186" s="100"/>
      <c r="AA186" s="100"/>
      <c r="AB186" s="100"/>
      <c r="AC186" s="100"/>
      <c r="AD186" s="100" t="s">
        <v>22</v>
      </c>
      <c r="AE186" s="100"/>
      <c r="AF186" s="100"/>
      <c r="AG186" s="100"/>
      <c r="AH186" s="100"/>
      <c r="AI186" s="100"/>
    </row>
    <row r="187" spans="1:35" ht="31.5" customHeight="1">
      <c r="A187" s="69" t="s">
        <v>122</v>
      </c>
      <c r="B187" s="74" t="s">
        <v>1412</v>
      </c>
      <c r="C187" s="74" t="s">
        <v>1423</v>
      </c>
      <c r="D187" s="75">
        <v>42022</v>
      </c>
      <c r="E187" s="76">
        <v>0.37847222222222227</v>
      </c>
      <c r="F187" s="75">
        <v>42022</v>
      </c>
      <c r="G187" s="76">
        <v>0.37986111111111115</v>
      </c>
      <c r="H187" s="76">
        <v>1.3888888888888889E-3</v>
      </c>
      <c r="I187" s="77">
        <v>7</v>
      </c>
      <c r="J187" s="79" t="s">
        <v>1421</v>
      </c>
      <c r="K187" s="77"/>
      <c r="L187" s="80" t="s">
        <v>29</v>
      </c>
      <c r="M187" s="81" t="s">
        <v>1546</v>
      </c>
      <c r="N187" s="77" t="s">
        <v>3</v>
      </c>
      <c r="O187" s="79" t="s">
        <v>7</v>
      </c>
      <c r="P187" s="81" t="s">
        <v>1547</v>
      </c>
      <c r="Q187" s="80" t="s">
        <v>1548</v>
      </c>
      <c r="R187" s="91">
        <v>1</v>
      </c>
      <c r="S187" s="91"/>
      <c r="T187" s="91">
        <v>1</v>
      </c>
      <c r="U187" s="73"/>
      <c r="V187" s="73"/>
      <c r="W187" s="73"/>
      <c r="X187" s="73"/>
      <c r="Y187" s="73"/>
      <c r="Z187" s="73"/>
      <c r="AA187" s="73"/>
      <c r="AB187" s="73"/>
      <c r="AC187" s="73"/>
      <c r="AD187" s="70" t="s">
        <v>59</v>
      </c>
      <c r="AE187" s="73"/>
      <c r="AF187" s="73"/>
      <c r="AG187" s="73"/>
      <c r="AH187" s="73"/>
      <c r="AI187" s="73"/>
    </row>
    <row r="188" spans="1:35" ht="63" customHeight="1">
      <c r="A188" s="69" t="s">
        <v>2819</v>
      </c>
      <c r="B188" s="74" t="s">
        <v>1412</v>
      </c>
      <c r="C188" s="74" t="s">
        <v>1423</v>
      </c>
      <c r="D188" s="75">
        <v>42151</v>
      </c>
      <c r="E188" s="76">
        <v>0.66736111111111107</v>
      </c>
      <c r="F188" s="75">
        <v>42151</v>
      </c>
      <c r="G188" s="76">
        <v>0.66736111111111107</v>
      </c>
      <c r="H188" s="76">
        <v>0</v>
      </c>
      <c r="I188" s="77">
        <v>15</v>
      </c>
      <c r="J188" s="79" t="s">
        <v>3318</v>
      </c>
      <c r="K188" s="77"/>
      <c r="L188" s="80" t="s">
        <v>9</v>
      </c>
      <c r="M188" s="81" t="s">
        <v>3319</v>
      </c>
      <c r="N188" s="77">
        <v>35</v>
      </c>
      <c r="O188" s="79" t="s">
        <v>13</v>
      </c>
      <c r="P188" s="81" t="s">
        <v>3320</v>
      </c>
      <c r="Q188" s="80" t="s">
        <v>3578</v>
      </c>
      <c r="R188" s="91">
        <v>1</v>
      </c>
      <c r="S188" s="91">
        <v>1</v>
      </c>
      <c r="T188" s="91">
        <v>2</v>
      </c>
      <c r="U188" s="73"/>
      <c r="V188" s="73"/>
      <c r="W188" s="73"/>
      <c r="X188" s="73"/>
      <c r="Y188" s="73"/>
      <c r="Z188" s="73"/>
      <c r="AA188" s="73"/>
      <c r="AB188" s="73"/>
      <c r="AC188" s="73"/>
      <c r="AD188" s="87" t="s">
        <v>42</v>
      </c>
      <c r="AE188" s="73"/>
      <c r="AF188" s="73"/>
      <c r="AG188" s="73"/>
      <c r="AH188" s="73"/>
      <c r="AI188" s="73"/>
    </row>
    <row r="189" spans="1:35" ht="47.25" customHeight="1">
      <c r="A189" s="69" t="s">
        <v>2819</v>
      </c>
      <c r="B189" s="74" t="s">
        <v>1412</v>
      </c>
      <c r="C189" s="74" t="s">
        <v>1423</v>
      </c>
      <c r="D189" s="75">
        <v>42151</v>
      </c>
      <c r="E189" s="76">
        <v>0.68680555555555556</v>
      </c>
      <c r="F189" s="75">
        <v>42151</v>
      </c>
      <c r="G189" s="76">
        <v>0.68819444444444444</v>
      </c>
      <c r="H189" s="76">
        <v>1.3888888888888889E-3</v>
      </c>
      <c r="I189" s="77">
        <v>7</v>
      </c>
      <c r="J189" s="79" t="s">
        <v>180</v>
      </c>
      <c r="K189" s="77"/>
      <c r="L189" s="80" t="s">
        <v>9</v>
      </c>
      <c r="M189" s="81" t="s">
        <v>3321</v>
      </c>
      <c r="N189" s="77" t="s">
        <v>3</v>
      </c>
      <c r="O189" s="79" t="s">
        <v>7</v>
      </c>
      <c r="P189" s="81" t="s">
        <v>3321</v>
      </c>
      <c r="Q189" s="80" t="s">
        <v>3322</v>
      </c>
      <c r="R189" s="91">
        <v>2</v>
      </c>
      <c r="S189" s="91">
        <v>1</v>
      </c>
      <c r="T189" s="91">
        <f>R189+S189</f>
        <v>3</v>
      </c>
      <c r="U189" s="73"/>
      <c r="V189" s="73"/>
      <c r="W189" s="73"/>
      <c r="X189" s="73"/>
      <c r="Y189" s="73"/>
      <c r="Z189" s="73"/>
      <c r="AA189" s="73"/>
      <c r="AB189" s="73"/>
      <c r="AC189" s="73"/>
      <c r="AD189" s="87" t="s">
        <v>42</v>
      </c>
      <c r="AE189" s="73"/>
      <c r="AF189" s="73"/>
      <c r="AG189" s="73"/>
      <c r="AH189" s="73"/>
      <c r="AI189" s="73"/>
    </row>
    <row r="190" spans="1:35" ht="94.5" customHeight="1">
      <c r="A190" s="69" t="s">
        <v>2819</v>
      </c>
      <c r="B190" s="74" t="s">
        <v>1412</v>
      </c>
      <c r="C190" s="74" t="s">
        <v>1423</v>
      </c>
      <c r="D190" s="75">
        <v>42151</v>
      </c>
      <c r="E190" s="76">
        <v>0.70486111111111116</v>
      </c>
      <c r="F190" s="75">
        <v>42151</v>
      </c>
      <c r="G190" s="76">
        <v>0.70486111111111116</v>
      </c>
      <c r="H190" s="76">
        <v>0</v>
      </c>
      <c r="I190" s="77">
        <v>76</v>
      </c>
      <c r="J190" s="79" t="s">
        <v>3323</v>
      </c>
      <c r="K190" s="77"/>
      <c r="L190" s="80" t="s">
        <v>9</v>
      </c>
      <c r="M190" s="81" t="s">
        <v>3324</v>
      </c>
      <c r="N190" s="77">
        <v>35</v>
      </c>
      <c r="O190" s="79" t="s">
        <v>7</v>
      </c>
      <c r="P190" s="81" t="s">
        <v>3324</v>
      </c>
      <c r="Q190" s="80" t="s">
        <v>3330</v>
      </c>
      <c r="R190" s="91">
        <v>2</v>
      </c>
      <c r="S190" s="91">
        <v>15</v>
      </c>
      <c r="T190" s="91">
        <v>17</v>
      </c>
      <c r="U190" s="73"/>
      <c r="V190" s="73"/>
      <c r="W190" s="73"/>
      <c r="X190" s="73"/>
      <c r="Y190" s="73"/>
      <c r="Z190" s="73"/>
      <c r="AA190" s="73"/>
      <c r="AB190" s="73"/>
      <c r="AC190" s="73"/>
      <c r="AD190" s="87" t="s">
        <v>42</v>
      </c>
      <c r="AE190" s="73"/>
      <c r="AF190" s="73"/>
      <c r="AG190" s="73"/>
      <c r="AH190" s="73"/>
      <c r="AI190" s="73"/>
    </row>
    <row r="191" spans="1:35" ht="47.25" customHeight="1">
      <c r="A191" s="69" t="s">
        <v>2819</v>
      </c>
      <c r="B191" s="74" t="s">
        <v>1412</v>
      </c>
      <c r="C191" s="74" t="s">
        <v>1423</v>
      </c>
      <c r="D191" s="75">
        <v>42151</v>
      </c>
      <c r="E191" s="76">
        <v>0.71805555555555556</v>
      </c>
      <c r="F191" s="75">
        <v>42151</v>
      </c>
      <c r="G191" s="76">
        <v>0.71805555555555556</v>
      </c>
      <c r="H191" s="76">
        <v>0</v>
      </c>
      <c r="I191" s="77">
        <v>2</v>
      </c>
      <c r="J191" s="79" t="s">
        <v>1437</v>
      </c>
      <c r="K191" s="77"/>
      <c r="L191" s="80" t="s">
        <v>9</v>
      </c>
      <c r="M191" s="81" t="s">
        <v>4125</v>
      </c>
      <c r="N191" s="77" t="s">
        <v>3</v>
      </c>
      <c r="O191" s="79" t="s">
        <v>7</v>
      </c>
      <c r="P191" s="81" t="s">
        <v>4125</v>
      </c>
      <c r="Q191" s="80" t="s">
        <v>4124</v>
      </c>
      <c r="R191" s="91">
        <v>1</v>
      </c>
      <c r="S191" s="91"/>
      <c r="T191" s="91">
        <v>1</v>
      </c>
      <c r="U191" s="73"/>
      <c r="V191" s="73"/>
      <c r="W191" s="73"/>
      <c r="X191" s="73"/>
      <c r="Y191" s="73"/>
      <c r="Z191" s="73"/>
      <c r="AA191" s="73"/>
      <c r="AB191" s="73"/>
      <c r="AC191" s="73"/>
      <c r="AD191" s="87" t="s">
        <v>42</v>
      </c>
      <c r="AE191" s="73"/>
      <c r="AF191" s="73"/>
      <c r="AG191" s="73"/>
      <c r="AH191" s="73"/>
      <c r="AI191" s="73"/>
    </row>
    <row r="192" spans="1:35" ht="63" customHeight="1">
      <c r="A192" s="70" t="s">
        <v>122</v>
      </c>
      <c r="B192" s="74" t="s">
        <v>12</v>
      </c>
      <c r="C192" s="74" t="s">
        <v>765</v>
      </c>
      <c r="D192" s="75">
        <v>42022</v>
      </c>
      <c r="E192" s="76">
        <v>7.9166666666666663E-2</v>
      </c>
      <c r="F192" s="75">
        <v>42022</v>
      </c>
      <c r="G192" s="76">
        <v>0.13055555555555556</v>
      </c>
      <c r="H192" s="76">
        <f>G192-E192</f>
        <v>5.1388888888888901E-2</v>
      </c>
      <c r="I192" s="74">
        <v>2</v>
      </c>
      <c r="J192" s="74" t="s">
        <v>233</v>
      </c>
      <c r="K192" s="74" t="s">
        <v>20</v>
      </c>
      <c r="L192" s="74" t="s">
        <v>16</v>
      </c>
      <c r="M192" s="74" t="s">
        <v>402</v>
      </c>
      <c r="N192" s="77" t="s">
        <v>3</v>
      </c>
      <c r="O192" s="74" t="s">
        <v>7</v>
      </c>
      <c r="P192" s="74" t="s">
        <v>402</v>
      </c>
      <c r="Q192" s="74" t="s">
        <v>403</v>
      </c>
      <c r="R192" s="74">
        <v>0.52</v>
      </c>
      <c r="S192" s="74">
        <v>0.1</v>
      </c>
      <c r="T192" s="74">
        <v>0.62</v>
      </c>
      <c r="U192" s="112" t="s">
        <v>128</v>
      </c>
      <c r="V192" s="112" t="s">
        <v>128</v>
      </c>
      <c r="W192" s="112" t="s">
        <v>128</v>
      </c>
      <c r="X192" s="112" t="s">
        <v>128</v>
      </c>
      <c r="Y192" s="112" t="s">
        <v>128</v>
      </c>
      <c r="Z192" s="112" t="s">
        <v>128</v>
      </c>
      <c r="AA192" s="112" t="s">
        <v>128</v>
      </c>
      <c r="AB192" s="112" t="s">
        <v>128</v>
      </c>
      <c r="AC192" s="112" t="s">
        <v>128</v>
      </c>
      <c r="AD192" s="112" t="s">
        <v>37</v>
      </c>
      <c r="AE192" s="112" t="s">
        <v>128</v>
      </c>
      <c r="AF192" s="112" t="s">
        <v>128</v>
      </c>
      <c r="AG192" s="112"/>
      <c r="AH192" s="73"/>
      <c r="AI192" s="73"/>
    </row>
    <row r="193" spans="1:35" ht="126" customHeight="1">
      <c r="A193" s="70" t="s">
        <v>122</v>
      </c>
      <c r="B193" s="74" t="s">
        <v>12</v>
      </c>
      <c r="C193" s="74" t="s">
        <v>127</v>
      </c>
      <c r="D193" s="75">
        <v>42022</v>
      </c>
      <c r="E193" s="76">
        <v>0.4916666666666667</v>
      </c>
      <c r="F193" s="75">
        <v>42022</v>
      </c>
      <c r="G193" s="76">
        <v>0.4916666666666667</v>
      </c>
      <c r="H193" s="76">
        <f>G193-E193</f>
        <v>0</v>
      </c>
      <c r="I193" s="74">
        <v>7</v>
      </c>
      <c r="J193" s="74" t="s">
        <v>404</v>
      </c>
      <c r="K193" s="74" t="s">
        <v>405</v>
      </c>
      <c r="L193" s="74" t="s">
        <v>4</v>
      </c>
      <c r="M193" s="74" t="s">
        <v>406</v>
      </c>
      <c r="N193" s="77">
        <v>35</v>
      </c>
      <c r="O193" s="74" t="s">
        <v>13</v>
      </c>
      <c r="P193" s="74" t="s">
        <v>407</v>
      </c>
      <c r="Q193" s="74" t="s">
        <v>408</v>
      </c>
      <c r="R193" s="74">
        <v>0.05</v>
      </c>
      <c r="S193" s="74">
        <v>1.74</v>
      </c>
      <c r="T193" s="74">
        <v>1.79</v>
      </c>
      <c r="U193" s="112" t="s">
        <v>43</v>
      </c>
      <c r="V193" s="112"/>
      <c r="W193" s="112"/>
      <c r="X193" s="112"/>
      <c r="Y193" s="112"/>
      <c r="Z193" s="112"/>
      <c r="AA193" s="112"/>
      <c r="AB193" s="112"/>
      <c r="AC193" s="112"/>
      <c r="AD193" s="112" t="s">
        <v>0</v>
      </c>
      <c r="AE193" s="112"/>
      <c r="AF193" s="112"/>
      <c r="AG193" s="112"/>
      <c r="AH193" s="73"/>
      <c r="AI193" s="73"/>
    </row>
    <row r="194" spans="1:35" ht="78" customHeight="1">
      <c r="A194" s="70" t="s">
        <v>122</v>
      </c>
      <c r="B194" s="74" t="s">
        <v>81</v>
      </c>
      <c r="C194" s="74" t="s">
        <v>81</v>
      </c>
      <c r="D194" s="75">
        <v>42032</v>
      </c>
      <c r="E194" s="76">
        <v>0.78819444444444453</v>
      </c>
      <c r="F194" s="75">
        <v>42033</v>
      </c>
      <c r="G194" s="76">
        <v>4.6527777777777779E-2</v>
      </c>
      <c r="H194" s="76">
        <v>0.25833333333333336</v>
      </c>
      <c r="I194" s="74">
        <v>5</v>
      </c>
      <c r="J194" s="74" t="s">
        <v>143</v>
      </c>
      <c r="K194" s="74"/>
      <c r="L194" s="74" t="s">
        <v>4</v>
      </c>
      <c r="M194" s="74" t="s">
        <v>558</v>
      </c>
      <c r="N194" s="77">
        <v>0.4</v>
      </c>
      <c r="O194" s="74" t="s">
        <v>25</v>
      </c>
      <c r="P194" s="74" t="s">
        <v>558</v>
      </c>
      <c r="Q194" s="74" t="s">
        <v>559</v>
      </c>
      <c r="R194" s="74">
        <v>48.2</v>
      </c>
      <c r="S194" s="74"/>
      <c r="T194" s="74">
        <v>48.2</v>
      </c>
      <c r="U194" s="112"/>
      <c r="V194" s="112"/>
      <c r="W194" s="112"/>
      <c r="X194" s="112"/>
      <c r="Y194" s="112"/>
      <c r="Z194" s="112"/>
      <c r="AA194" s="112"/>
      <c r="AB194" s="112"/>
      <c r="AC194" s="112"/>
      <c r="AD194" s="112" t="s">
        <v>22</v>
      </c>
      <c r="AE194" s="112"/>
      <c r="AF194" s="112"/>
      <c r="AG194" s="112" t="s">
        <v>488</v>
      </c>
      <c r="AH194" s="73"/>
      <c r="AI194" s="73"/>
    </row>
    <row r="195" spans="1:35" ht="138" customHeight="1">
      <c r="A195" s="69" t="s">
        <v>2819</v>
      </c>
      <c r="B195" s="74" t="s">
        <v>1412</v>
      </c>
      <c r="C195" s="74" t="s">
        <v>1420</v>
      </c>
      <c r="D195" s="75">
        <v>42151</v>
      </c>
      <c r="E195" s="76">
        <v>0.76250000000000007</v>
      </c>
      <c r="F195" s="75">
        <v>42151</v>
      </c>
      <c r="G195" s="76">
        <v>0.76250000000000007</v>
      </c>
      <c r="H195" s="76">
        <v>0</v>
      </c>
      <c r="I195" s="77">
        <v>44</v>
      </c>
      <c r="J195" s="79" t="s">
        <v>2959</v>
      </c>
      <c r="K195" s="77"/>
      <c r="L195" s="80" t="s">
        <v>9</v>
      </c>
      <c r="M195" s="81" t="s">
        <v>3325</v>
      </c>
      <c r="N195" s="77">
        <v>35</v>
      </c>
      <c r="O195" s="79" t="s">
        <v>7</v>
      </c>
      <c r="P195" s="81" t="s">
        <v>3325</v>
      </c>
      <c r="Q195" s="80" t="s">
        <v>3326</v>
      </c>
      <c r="R195" s="91">
        <v>3</v>
      </c>
      <c r="S195" s="91">
        <v>46</v>
      </c>
      <c r="T195" s="91">
        <v>49</v>
      </c>
      <c r="U195" s="73"/>
      <c r="V195" s="73"/>
      <c r="W195" s="73"/>
      <c r="X195" s="73"/>
      <c r="Y195" s="73"/>
      <c r="Z195" s="73"/>
      <c r="AA195" s="73"/>
      <c r="AB195" s="73"/>
      <c r="AC195" s="73"/>
      <c r="AD195" s="87" t="s">
        <v>42</v>
      </c>
      <c r="AE195" s="73"/>
      <c r="AF195" s="73"/>
      <c r="AG195" s="73"/>
      <c r="AH195" s="73"/>
      <c r="AI195" s="73"/>
    </row>
    <row r="196" spans="1:35" ht="180" customHeight="1">
      <c r="A196" s="69" t="s">
        <v>2819</v>
      </c>
      <c r="B196" s="74" t="s">
        <v>1412</v>
      </c>
      <c r="C196" s="74" t="s">
        <v>1420</v>
      </c>
      <c r="D196" s="75">
        <v>42151</v>
      </c>
      <c r="E196" s="76">
        <v>0.76250000000000007</v>
      </c>
      <c r="F196" s="75">
        <v>42151</v>
      </c>
      <c r="G196" s="76">
        <v>0.76250000000000007</v>
      </c>
      <c r="H196" s="76">
        <v>0</v>
      </c>
      <c r="I196" s="77">
        <v>39</v>
      </c>
      <c r="J196" s="79" t="s">
        <v>2959</v>
      </c>
      <c r="K196" s="77"/>
      <c r="L196" s="80" t="s">
        <v>9</v>
      </c>
      <c r="M196" s="81" t="s">
        <v>3327</v>
      </c>
      <c r="N196" s="77">
        <v>35</v>
      </c>
      <c r="O196" s="79" t="s">
        <v>7</v>
      </c>
      <c r="P196" s="81" t="s">
        <v>3327</v>
      </c>
      <c r="Q196" s="80" t="s">
        <v>3328</v>
      </c>
      <c r="R196" s="91">
        <v>2</v>
      </c>
      <c r="S196" s="91">
        <v>19</v>
      </c>
      <c r="T196" s="91">
        <v>21</v>
      </c>
      <c r="U196" s="73"/>
      <c r="V196" s="73"/>
      <c r="W196" s="73"/>
      <c r="X196" s="73"/>
      <c r="Y196" s="73"/>
      <c r="Z196" s="73"/>
      <c r="AA196" s="73"/>
      <c r="AB196" s="73"/>
      <c r="AC196" s="73"/>
      <c r="AD196" s="87" t="s">
        <v>42</v>
      </c>
      <c r="AE196" s="73"/>
      <c r="AF196" s="73"/>
      <c r="AG196" s="73"/>
      <c r="AH196" s="73"/>
      <c r="AI196" s="73"/>
    </row>
    <row r="197" spans="1:35" ht="205.5" customHeight="1">
      <c r="A197" s="70" t="s">
        <v>640</v>
      </c>
      <c r="B197" s="74" t="s">
        <v>1452</v>
      </c>
      <c r="C197" s="74" t="s">
        <v>1452</v>
      </c>
      <c r="D197" s="75">
        <v>42063</v>
      </c>
      <c r="E197" s="76">
        <v>0.87847222222222221</v>
      </c>
      <c r="F197" s="75">
        <v>42063</v>
      </c>
      <c r="G197" s="76">
        <v>0.91319444444444453</v>
      </c>
      <c r="H197" s="76">
        <f>G197-E197</f>
        <v>3.4722222222222321E-2</v>
      </c>
      <c r="I197" s="74">
        <v>48</v>
      </c>
      <c r="J197" s="74" t="s">
        <v>1455</v>
      </c>
      <c r="K197" s="74" t="s">
        <v>178</v>
      </c>
      <c r="L197" s="74" t="s">
        <v>11</v>
      </c>
      <c r="M197" s="74" t="s">
        <v>1456</v>
      </c>
      <c r="N197" s="77" t="s">
        <v>3</v>
      </c>
      <c r="O197" s="74" t="s">
        <v>32</v>
      </c>
      <c r="P197" s="74" t="s">
        <v>1457</v>
      </c>
      <c r="Q197" s="74" t="s">
        <v>1458</v>
      </c>
      <c r="R197" s="74"/>
      <c r="S197" s="74"/>
      <c r="T197" s="74">
        <v>48.2</v>
      </c>
      <c r="U197" s="112" t="s">
        <v>80</v>
      </c>
      <c r="V197" s="112">
        <v>2013</v>
      </c>
      <c r="W197" s="112" t="s">
        <v>1459</v>
      </c>
      <c r="X197" s="112"/>
      <c r="Y197" s="112"/>
      <c r="Z197" s="112"/>
      <c r="AA197" s="112"/>
      <c r="AB197" s="112"/>
      <c r="AC197" s="112"/>
      <c r="AD197" s="112" t="s">
        <v>22</v>
      </c>
      <c r="AE197" s="112" t="s">
        <v>70</v>
      </c>
      <c r="AF197" s="112"/>
      <c r="AG197" s="112"/>
      <c r="AH197" s="73"/>
      <c r="AI197" s="73"/>
    </row>
    <row r="198" spans="1:35" ht="90" customHeight="1">
      <c r="A198" s="70" t="s">
        <v>2819</v>
      </c>
      <c r="B198" s="74" t="s">
        <v>10</v>
      </c>
      <c r="C198" s="74" t="s">
        <v>10</v>
      </c>
      <c r="D198" s="75">
        <v>42151</v>
      </c>
      <c r="E198" s="76">
        <v>0.71875</v>
      </c>
      <c r="F198" s="75">
        <v>42151</v>
      </c>
      <c r="G198" s="76">
        <v>0.71875</v>
      </c>
      <c r="H198" s="76">
        <v>0</v>
      </c>
      <c r="I198" s="74">
        <v>25</v>
      </c>
      <c r="J198" s="74" t="s">
        <v>2719</v>
      </c>
      <c r="K198" s="74" t="s">
        <v>8</v>
      </c>
      <c r="L198" s="74" t="s">
        <v>9</v>
      </c>
      <c r="M198" s="74" t="s">
        <v>3391</v>
      </c>
      <c r="N198" s="77" t="s">
        <v>3</v>
      </c>
      <c r="O198" s="74" t="s">
        <v>7</v>
      </c>
      <c r="P198" s="74" t="s">
        <v>3391</v>
      </c>
      <c r="Q198" s="74" t="s">
        <v>901</v>
      </c>
      <c r="R198" s="74">
        <v>5</v>
      </c>
      <c r="S198" s="74">
        <v>2</v>
      </c>
      <c r="T198" s="74">
        <v>7</v>
      </c>
      <c r="U198" s="112"/>
      <c r="V198" s="112"/>
      <c r="W198" s="112"/>
      <c r="X198" s="112"/>
      <c r="Y198" s="112"/>
      <c r="Z198" s="112"/>
      <c r="AA198" s="112"/>
      <c r="AB198" s="112"/>
      <c r="AC198" s="112"/>
      <c r="AD198" s="112" t="s">
        <v>42</v>
      </c>
      <c r="AE198" s="112"/>
      <c r="AF198" s="112"/>
      <c r="AG198" s="112"/>
      <c r="AH198" s="73"/>
      <c r="AI198" s="73"/>
    </row>
    <row r="199" spans="1:35" ht="288" customHeight="1">
      <c r="A199" s="70" t="s">
        <v>2819</v>
      </c>
      <c r="B199" s="74" t="s">
        <v>5</v>
      </c>
      <c r="C199" s="74" t="s">
        <v>5</v>
      </c>
      <c r="D199" s="75">
        <v>42151</v>
      </c>
      <c r="E199" s="76">
        <v>0.6381944444444444</v>
      </c>
      <c r="F199" s="75">
        <v>42151</v>
      </c>
      <c r="G199" s="76">
        <v>0.7909722222222223</v>
      </c>
      <c r="H199" s="76">
        <v>0.1527777777777779</v>
      </c>
      <c r="I199" s="74">
        <v>11</v>
      </c>
      <c r="J199" s="74" t="s">
        <v>150</v>
      </c>
      <c r="K199" s="74" t="s">
        <v>8</v>
      </c>
      <c r="L199" s="74" t="s">
        <v>9</v>
      </c>
      <c r="M199" s="74" t="s">
        <v>3403</v>
      </c>
      <c r="N199" s="77" t="s">
        <v>3</v>
      </c>
      <c r="O199" s="74" t="s">
        <v>7</v>
      </c>
      <c r="P199" s="74" t="s">
        <v>6330</v>
      </c>
      <c r="Q199" s="74" t="s">
        <v>3404</v>
      </c>
      <c r="R199" s="74">
        <v>13.1</v>
      </c>
      <c r="S199" s="74"/>
      <c r="T199" s="74">
        <v>13.1</v>
      </c>
      <c r="U199" s="112" t="s">
        <v>28</v>
      </c>
      <c r="V199" s="112" t="s">
        <v>5704</v>
      </c>
      <c r="W199" s="112" t="s">
        <v>6331</v>
      </c>
      <c r="X199" s="112" t="s">
        <v>411</v>
      </c>
      <c r="Y199" s="112" t="s">
        <v>6332</v>
      </c>
      <c r="Z199" s="112">
        <v>1</v>
      </c>
      <c r="AA199" s="112" t="s">
        <v>6333</v>
      </c>
      <c r="AB199" s="112" t="s">
        <v>6334</v>
      </c>
      <c r="AC199" s="112"/>
      <c r="AD199" s="112" t="s">
        <v>42</v>
      </c>
      <c r="AE199" s="112"/>
      <c r="AF199" s="112"/>
      <c r="AG199" s="112"/>
      <c r="AH199" s="73"/>
      <c r="AI199" s="73"/>
    </row>
    <row r="200" spans="1:35" ht="216" customHeight="1">
      <c r="A200" s="70" t="s">
        <v>122</v>
      </c>
      <c r="B200" s="74" t="s">
        <v>18</v>
      </c>
      <c r="C200" s="74" t="s">
        <v>18</v>
      </c>
      <c r="D200" s="75">
        <v>42023</v>
      </c>
      <c r="E200" s="76">
        <v>42023.291666666664</v>
      </c>
      <c r="F200" s="75">
        <v>42024</v>
      </c>
      <c r="G200" s="76">
        <v>42024.708333333336</v>
      </c>
      <c r="H200" s="76">
        <f>G200-E200</f>
        <v>1.4166666666715173</v>
      </c>
      <c r="I200" s="74">
        <v>4</v>
      </c>
      <c r="J200" s="74"/>
      <c r="K200" s="74"/>
      <c r="L200" s="74" t="s">
        <v>4</v>
      </c>
      <c r="M200" s="74" t="s">
        <v>48</v>
      </c>
      <c r="N200" s="77">
        <v>0.4</v>
      </c>
      <c r="O200" s="74" t="s">
        <v>48</v>
      </c>
      <c r="P200" s="74" t="s">
        <v>466</v>
      </c>
      <c r="Q200" s="74" t="s">
        <v>467</v>
      </c>
      <c r="R200" s="74">
        <f>2.8+1.2</f>
        <v>4</v>
      </c>
      <c r="S200" s="74"/>
      <c r="T200" s="74">
        <f>R200+S200</f>
        <v>4</v>
      </c>
      <c r="U200" s="112"/>
      <c r="V200" s="112"/>
      <c r="W200" s="112"/>
      <c r="X200" s="112"/>
      <c r="Y200" s="112"/>
      <c r="Z200" s="112"/>
      <c r="AA200" s="112"/>
      <c r="AB200" s="112"/>
      <c r="AC200" s="112"/>
      <c r="AD200" s="112" t="s">
        <v>17</v>
      </c>
      <c r="AE200" s="112"/>
      <c r="AF200" s="112"/>
      <c r="AG200" s="112" t="s">
        <v>468</v>
      </c>
      <c r="AH200" s="73"/>
      <c r="AI200" s="73"/>
    </row>
    <row r="201" spans="1:35" ht="144" customHeight="1">
      <c r="A201" s="70" t="s">
        <v>122</v>
      </c>
      <c r="B201" s="74" t="s">
        <v>12</v>
      </c>
      <c r="C201" s="74" t="s">
        <v>127</v>
      </c>
      <c r="D201" s="75">
        <v>42023</v>
      </c>
      <c r="E201" s="76">
        <v>0.12569444444444444</v>
      </c>
      <c r="F201" s="75">
        <v>42018</v>
      </c>
      <c r="G201" s="76">
        <v>0.14930555555555555</v>
      </c>
      <c r="H201" s="76">
        <f>G201-E201</f>
        <v>2.361111111111111E-2</v>
      </c>
      <c r="I201" s="74">
        <v>1</v>
      </c>
      <c r="J201" s="74"/>
      <c r="K201" s="74"/>
      <c r="L201" s="74" t="s">
        <v>11</v>
      </c>
      <c r="M201" s="74" t="s">
        <v>473</v>
      </c>
      <c r="N201" s="77">
        <v>0.4</v>
      </c>
      <c r="O201" s="74" t="s">
        <v>2</v>
      </c>
      <c r="P201" s="74" t="s">
        <v>147</v>
      </c>
      <c r="Q201" s="74" t="s">
        <v>474</v>
      </c>
      <c r="R201" s="74">
        <v>0.15</v>
      </c>
      <c r="S201" s="74">
        <v>0.2</v>
      </c>
      <c r="T201" s="74">
        <v>0.35</v>
      </c>
      <c r="U201" s="112" t="s">
        <v>1</v>
      </c>
      <c r="V201" s="112" t="s">
        <v>128</v>
      </c>
      <c r="W201" s="112" t="s">
        <v>128</v>
      </c>
      <c r="X201" s="112" t="s">
        <v>128</v>
      </c>
      <c r="Y201" s="112" t="s">
        <v>128</v>
      </c>
      <c r="Z201" s="112" t="s">
        <v>128</v>
      </c>
      <c r="AA201" s="112" t="s">
        <v>128</v>
      </c>
      <c r="AB201" s="112" t="s">
        <v>128</v>
      </c>
      <c r="AC201" s="112" t="s">
        <v>128</v>
      </c>
      <c r="AD201" s="112" t="s">
        <v>0</v>
      </c>
      <c r="AE201" s="112" t="s">
        <v>128</v>
      </c>
      <c r="AF201" s="112" t="s">
        <v>128</v>
      </c>
      <c r="AG201" s="112"/>
      <c r="AH201" s="73"/>
      <c r="AI201" s="73"/>
    </row>
    <row r="202" spans="1:35" ht="54" customHeight="1">
      <c r="A202" s="70" t="s">
        <v>122</v>
      </c>
      <c r="B202" s="74" t="s">
        <v>5</v>
      </c>
      <c r="C202" s="74" t="s">
        <v>1054</v>
      </c>
      <c r="D202" s="75">
        <v>42023</v>
      </c>
      <c r="E202" s="76">
        <v>1.1111111111111112E-2</v>
      </c>
      <c r="F202" s="75">
        <v>42023</v>
      </c>
      <c r="G202" s="76">
        <v>1.1111111111111112E-2</v>
      </c>
      <c r="H202" s="76">
        <v>0</v>
      </c>
      <c r="I202" s="74">
        <v>4</v>
      </c>
      <c r="J202" s="74" t="s">
        <v>143</v>
      </c>
      <c r="K202" s="74" t="s">
        <v>14</v>
      </c>
      <c r="L202" s="74" t="s">
        <v>16</v>
      </c>
      <c r="M202" s="74" t="s">
        <v>485</v>
      </c>
      <c r="N202" s="77" t="s">
        <v>3</v>
      </c>
      <c r="O202" s="74" t="s">
        <v>7</v>
      </c>
      <c r="P202" s="74" t="s">
        <v>614</v>
      </c>
      <c r="Q202" s="74" t="s">
        <v>2153</v>
      </c>
      <c r="R202" s="74"/>
      <c r="S202" s="74">
        <v>2</v>
      </c>
      <c r="T202" s="74">
        <v>2</v>
      </c>
      <c r="U202" s="112" t="s">
        <v>6</v>
      </c>
      <c r="V202" s="112"/>
      <c r="W202" s="112" t="s">
        <v>591</v>
      </c>
      <c r="X202" s="112" t="s">
        <v>411</v>
      </c>
      <c r="Y202" s="112"/>
      <c r="Z202" s="112"/>
      <c r="AA202" s="112"/>
      <c r="AB202" s="112"/>
      <c r="AC202" s="112"/>
      <c r="AD202" s="112" t="s">
        <v>37</v>
      </c>
      <c r="AE202" s="112"/>
      <c r="AF202" s="112"/>
      <c r="AG202" s="112"/>
      <c r="AH202" s="73"/>
      <c r="AI202" s="73"/>
    </row>
    <row r="203" spans="1:35" ht="54" customHeight="1">
      <c r="A203" s="70" t="s">
        <v>2819</v>
      </c>
      <c r="B203" s="74" t="s">
        <v>5</v>
      </c>
      <c r="C203" s="74" t="s">
        <v>5</v>
      </c>
      <c r="D203" s="75">
        <v>42151</v>
      </c>
      <c r="E203" s="76">
        <v>0.96527777777777779</v>
      </c>
      <c r="F203" s="75">
        <v>42151</v>
      </c>
      <c r="G203" s="76">
        <v>0.96527777777777779</v>
      </c>
      <c r="H203" s="76">
        <v>0</v>
      </c>
      <c r="I203" s="74">
        <v>7</v>
      </c>
      <c r="J203" s="74" t="s">
        <v>143</v>
      </c>
      <c r="K203" s="74" t="s">
        <v>20</v>
      </c>
      <c r="L203" s="74" t="s">
        <v>9</v>
      </c>
      <c r="M203" s="74" t="s">
        <v>3405</v>
      </c>
      <c r="N203" s="77">
        <v>35</v>
      </c>
      <c r="O203" s="74" t="s">
        <v>7</v>
      </c>
      <c r="P203" s="74" t="s">
        <v>3406</v>
      </c>
      <c r="Q203" s="74" t="s">
        <v>3619</v>
      </c>
      <c r="R203" s="74"/>
      <c r="S203" s="74">
        <v>11.7</v>
      </c>
      <c r="T203" s="74">
        <v>11.7</v>
      </c>
      <c r="U203" s="112" t="s">
        <v>28</v>
      </c>
      <c r="V203" s="112" t="s">
        <v>5815</v>
      </c>
      <c r="W203" s="112" t="s">
        <v>1686</v>
      </c>
      <c r="X203" s="112" t="s">
        <v>411</v>
      </c>
      <c r="Y203" s="112" t="s">
        <v>5816</v>
      </c>
      <c r="Z203" s="112"/>
      <c r="AA203" s="112" t="s">
        <v>5817</v>
      </c>
      <c r="AB203" s="112"/>
      <c r="AC203" s="112"/>
      <c r="AD203" s="112" t="s">
        <v>42</v>
      </c>
      <c r="AE203" s="112"/>
      <c r="AF203" s="112"/>
      <c r="AG203" s="112"/>
      <c r="AH203" s="73"/>
      <c r="AI203" s="73"/>
    </row>
    <row r="204" spans="1:35" ht="108" customHeight="1">
      <c r="A204" s="70" t="s">
        <v>2819</v>
      </c>
      <c r="B204" s="74" t="s">
        <v>19</v>
      </c>
      <c r="C204" s="74" t="s">
        <v>19</v>
      </c>
      <c r="D204" s="75">
        <v>42152</v>
      </c>
      <c r="E204" s="76">
        <v>0.69791666666666663</v>
      </c>
      <c r="F204" s="75">
        <v>42152</v>
      </c>
      <c r="G204" s="76">
        <v>0.72916666666666663</v>
      </c>
      <c r="H204" s="76">
        <v>3.125E-2</v>
      </c>
      <c r="I204" s="74">
        <v>2</v>
      </c>
      <c r="J204" s="74" t="s">
        <v>180</v>
      </c>
      <c r="K204" s="74" t="s">
        <v>178</v>
      </c>
      <c r="L204" s="74" t="s">
        <v>9</v>
      </c>
      <c r="M204" s="74" t="s">
        <v>869</v>
      </c>
      <c r="N204" s="77" t="s">
        <v>3</v>
      </c>
      <c r="O204" s="74" t="s">
        <v>7</v>
      </c>
      <c r="P204" s="74" t="s">
        <v>3355</v>
      </c>
      <c r="Q204" s="74" t="s">
        <v>3356</v>
      </c>
      <c r="R204" s="74">
        <v>3</v>
      </c>
      <c r="S204" s="74">
        <v>1</v>
      </c>
      <c r="T204" s="74">
        <f>R204+S204</f>
        <v>4</v>
      </c>
      <c r="U204" s="112" t="s">
        <v>28</v>
      </c>
      <c r="V204" s="112">
        <v>1968</v>
      </c>
      <c r="W204" s="112" t="s">
        <v>1709</v>
      </c>
      <c r="X204" s="112">
        <v>0</v>
      </c>
      <c r="Y204" s="112">
        <v>0</v>
      </c>
      <c r="Z204" s="112">
        <v>0</v>
      </c>
      <c r="AA204" s="112">
        <v>0</v>
      </c>
      <c r="AB204" s="112">
        <v>0</v>
      </c>
      <c r="AC204" s="112">
        <v>0</v>
      </c>
      <c r="AD204" s="112" t="s">
        <v>42</v>
      </c>
      <c r="AE204" s="112"/>
      <c r="AF204" s="112"/>
      <c r="AG204" s="112"/>
      <c r="AH204" s="73"/>
      <c r="AI204" s="73"/>
    </row>
    <row r="205" spans="1:35" ht="126" customHeight="1">
      <c r="A205" s="70" t="s">
        <v>2819</v>
      </c>
      <c r="B205" s="74" t="s">
        <v>15</v>
      </c>
      <c r="C205" s="74" t="s">
        <v>15</v>
      </c>
      <c r="D205" s="75">
        <v>42152</v>
      </c>
      <c r="E205" s="76">
        <v>0.62986111111111109</v>
      </c>
      <c r="F205" s="75">
        <v>42152</v>
      </c>
      <c r="G205" s="76">
        <v>0.62986111111111109</v>
      </c>
      <c r="H205" s="76">
        <f>(F205+G205)-(D205+E205)</f>
        <v>0</v>
      </c>
      <c r="I205" s="74">
        <v>11</v>
      </c>
      <c r="J205" s="74" t="s">
        <v>150</v>
      </c>
      <c r="K205" s="74" t="s">
        <v>8</v>
      </c>
      <c r="L205" s="74" t="s">
        <v>9</v>
      </c>
      <c r="M205" s="74" t="s">
        <v>690</v>
      </c>
      <c r="N205" s="77" t="s">
        <v>3</v>
      </c>
      <c r="O205" s="74" t="s">
        <v>7</v>
      </c>
      <c r="P205" s="74" t="s">
        <v>3363</v>
      </c>
      <c r="Q205" s="74" t="s">
        <v>3364</v>
      </c>
      <c r="R205" s="74"/>
      <c r="S205" s="74">
        <v>4.3899999999999997</v>
      </c>
      <c r="T205" s="74">
        <f>SUM(R205:S205)</f>
        <v>4.3899999999999997</v>
      </c>
      <c r="U205" s="112" t="s">
        <v>6</v>
      </c>
      <c r="V205" s="112">
        <v>1980</v>
      </c>
      <c r="W205" s="112" t="s">
        <v>6470</v>
      </c>
      <c r="X205" s="112"/>
      <c r="Y205" s="112">
        <v>41908</v>
      </c>
      <c r="Z205" s="112">
        <v>100</v>
      </c>
      <c r="AA205" s="112" t="s">
        <v>2660</v>
      </c>
      <c r="AB205" s="112">
        <v>0</v>
      </c>
      <c r="AC205" s="112"/>
      <c r="AD205" s="112" t="s">
        <v>42</v>
      </c>
      <c r="AE205" s="112" t="s">
        <v>53</v>
      </c>
      <c r="AF205" s="112"/>
      <c r="AG205" s="112" t="s">
        <v>6471</v>
      </c>
      <c r="AH205" s="73"/>
      <c r="AI205" s="73"/>
    </row>
    <row r="206" spans="1:35" ht="180" customHeight="1">
      <c r="A206" s="114" t="s">
        <v>122</v>
      </c>
      <c r="B206" s="114" t="s">
        <v>85</v>
      </c>
      <c r="C206" s="114" t="s">
        <v>437</v>
      </c>
      <c r="D206" s="116">
        <v>42024</v>
      </c>
      <c r="E206" s="119">
        <v>0.15972222222222224</v>
      </c>
      <c r="F206" s="116">
        <v>42024</v>
      </c>
      <c r="G206" s="119">
        <v>0.25138888888888888</v>
      </c>
      <c r="H206" s="119">
        <v>9.1666666666666674E-2</v>
      </c>
      <c r="I206" s="114">
        <v>1</v>
      </c>
      <c r="J206" s="120"/>
      <c r="K206" s="114"/>
      <c r="L206" s="114" t="s">
        <v>29</v>
      </c>
      <c r="M206" s="113"/>
      <c r="N206" s="113">
        <v>0.4</v>
      </c>
      <c r="O206" s="113" t="s">
        <v>2</v>
      </c>
      <c r="P206" s="114" t="s">
        <v>438</v>
      </c>
      <c r="Q206" s="114" t="s">
        <v>439</v>
      </c>
      <c r="R206" s="469"/>
      <c r="S206" s="469">
        <v>14.4</v>
      </c>
      <c r="T206" s="113">
        <v>14.4</v>
      </c>
      <c r="U206" s="114" t="s">
        <v>43</v>
      </c>
      <c r="V206" s="113" t="s">
        <v>128</v>
      </c>
      <c r="W206" s="113" t="s">
        <v>128</v>
      </c>
      <c r="X206" s="113" t="s">
        <v>128</v>
      </c>
      <c r="Y206" s="113" t="s">
        <v>128</v>
      </c>
      <c r="Z206" s="113" t="s">
        <v>128</v>
      </c>
      <c r="AA206" s="113" t="s">
        <v>128</v>
      </c>
      <c r="AB206" s="113" t="s">
        <v>128</v>
      </c>
      <c r="AC206" s="113" t="s">
        <v>128</v>
      </c>
      <c r="AD206" s="114" t="s">
        <v>24</v>
      </c>
      <c r="AE206" s="114" t="s">
        <v>586</v>
      </c>
      <c r="AF206" s="114" t="s">
        <v>586</v>
      </c>
      <c r="AG206" s="152" t="s">
        <v>1673</v>
      </c>
      <c r="AH206" s="113"/>
      <c r="AI206" s="113"/>
    </row>
    <row r="207" spans="1:35" ht="156" customHeight="1">
      <c r="A207" s="69" t="s">
        <v>2819</v>
      </c>
      <c r="B207" s="74" t="s">
        <v>1412</v>
      </c>
      <c r="C207" s="74" t="s">
        <v>1427</v>
      </c>
      <c r="D207" s="75">
        <v>42129</v>
      </c>
      <c r="E207" s="76">
        <v>0.27638888888888885</v>
      </c>
      <c r="F207" s="75">
        <v>42129</v>
      </c>
      <c r="G207" s="76">
        <v>0.30902777777777779</v>
      </c>
      <c r="H207" s="76">
        <v>3.2638888888888891E-2</v>
      </c>
      <c r="I207" s="77">
        <v>88</v>
      </c>
      <c r="J207" s="79" t="s">
        <v>2846</v>
      </c>
      <c r="K207" s="77"/>
      <c r="L207" s="80" t="s">
        <v>4</v>
      </c>
      <c r="M207" s="81" t="s">
        <v>2851</v>
      </c>
      <c r="N207" s="77" t="s">
        <v>3</v>
      </c>
      <c r="O207" s="79" t="s">
        <v>32</v>
      </c>
      <c r="P207" s="81" t="s">
        <v>2847</v>
      </c>
      <c r="Q207" s="80" t="s">
        <v>2848</v>
      </c>
      <c r="R207" s="91">
        <v>41</v>
      </c>
      <c r="S207" s="91">
        <v>7</v>
      </c>
      <c r="T207" s="91">
        <v>48</v>
      </c>
      <c r="U207" s="73"/>
      <c r="V207" s="73"/>
      <c r="W207" s="73"/>
      <c r="X207" s="73"/>
      <c r="Y207" s="73"/>
      <c r="Z207" s="73"/>
      <c r="AA207" s="73"/>
      <c r="AB207" s="73"/>
      <c r="AC207" s="73"/>
      <c r="AD207" s="70" t="s">
        <v>22</v>
      </c>
      <c r="AE207" s="73"/>
      <c r="AF207" s="73"/>
      <c r="AG207" s="73"/>
      <c r="AH207" s="73"/>
      <c r="AI207" s="73"/>
    </row>
    <row r="208" spans="1:35" ht="156" customHeight="1">
      <c r="A208" s="70" t="s">
        <v>122</v>
      </c>
      <c r="B208" s="74" t="s">
        <v>19</v>
      </c>
      <c r="C208" s="74" t="s">
        <v>209</v>
      </c>
      <c r="D208" s="75">
        <v>42024</v>
      </c>
      <c r="E208" s="76">
        <v>0.52083333333333337</v>
      </c>
      <c r="F208" s="75">
        <v>42024</v>
      </c>
      <c r="G208" s="76">
        <v>0.53541666666666665</v>
      </c>
      <c r="H208" s="76">
        <f>F208-D208+G208-E208</f>
        <v>1.4583333333333282E-2</v>
      </c>
      <c r="I208" s="74">
        <v>6</v>
      </c>
      <c r="J208" s="74"/>
      <c r="K208" s="74"/>
      <c r="L208" s="74" t="s">
        <v>16</v>
      </c>
      <c r="M208" s="74" t="s">
        <v>452</v>
      </c>
      <c r="N208" s="77" t="s">
        <v>3</v>
      </c>
      <c r="O208" s="74" t="s">
        <v>7</v>
      </c>
      <c r="P208" s="74" t="s">
        <v>453</v>
      </c>
      <c r="Q208" s="74" t="s">
        <v>454</v>
      </c>
      <c r="R208" s="74">
        <v>20</v>
      </c>
      <c r="S208" s="74"/>
      <c r="T208" s="74">
        <f>R208+S208</f>
        <v>20</v>
      </c>
      <c r="U208" s="112"/>
      <c r="V208" s="112"/>
      <c r="W208" s="112"/>
      <c r="X208" s="112"/>
      <c r="Y208" s="112"/>
      <c r="Z208" s="112"/>
      <c r="AA208" s="112"/>
      <c r="AB208" s="112"/>
      <c r="AC208" s="112"/>
      <c r="AD208" s="112" t="s">
        <v>37</v>
      </c>
      <c r="AE208" s="112"/>
      <c r="AF208" s="112"/>
      <c r="AG208" s="112"/>
      <c r="AH208" s="73"/>
      <c r="AI208" s="73"/>
    </row>
    <row r="209" spans="1:35" ht="140.44999999999999" customHeight="1">
      <c r="A209" s="70" t="s">
        <v>122</v>
      </c>
      <c r="B209" s="74" t="s">
        <v>19</v>
      </c>
      <c r="C209" s="74" t="s">
        <v>209</v>
      </c>
      <c r="D209" s="75">
        <v>42024</v>
      </c>
      <c r="E209" s="76">
        <v>0.61736111111111114</v>
      </c>
      <c r="F209" s="75">
        <v>42024</v>
      </c>
      <c r="G209" s="76">
        <v>0.62569444444444444</v>
      </c>
      <c r="H209" s="76">
        <f>F209-D209+G209-E209</f>
        <v>8.3333333333333037E-3</v>
      </c>
      <c r="I209" s="74">
        <v>6</v>
      </c>
      <c r="J209" s="74"/>
      <c r="K209" s="74"/>
      <c r="L209" s="74" t="s">
        <v>16</v>
      </c>
      <c r="M209" s="74" t="s">
        <v>452</v>
      </c>
      <c r="N209" s="77" t="s">
        <v>3</v>
      </c>
      <c r="O209" s="74" t="s">
        <v>7</v>
      </c>
      <c r="P209" s="74" t="s">
        <v>453</v>
      </c>
      <c r="Q209" s="74" t="s">
        <v>455</v>
      </c>
      <c r="R209" s="74">
        <v>16</v>
      </c>
      <c r="S209" s="74"/>
      <c r="T209" s="74">
        <f>R209+S209</f>
        <v>16</v>
      </c>
      <c r="U209" s="112"/>
      <c r="V209" s="112"/>
      <c r="W209" s="112"/>
      <c r="X209" s="112"/>
      <c r="Y209" s="112"/>
      <c r="Z209" s="112"/>
      <c r="AA209" s="112"/>
      <c r="AB209" s="112"/>
      <c r="AC209" s="112"/>
      <c r="AD209" s="112" t="s">
        <v>37</v>
      </c>
      <c r="AE209" s="112"/>
      <c r="AF209" s="112"/>
      <c r="AG209" s="112"/>
      <c r="AH209" s="73"/>
      <c r="AI209" s="73"/>
    </row>
    <row r="210" spans="1:35" ht="109.15" customHeight="1">
      <c r="A210" s="70" t="s">
        <v>122</v>
      </c>
      <c r="B210" s="74" t="s">
        <v>18</v>
      </c>
      <c r="C210" s="74" t="s">
        <v>18</v>
      </c>
      <c r="D210" s="75">
        <v>42024</v>
      </c>
      <c r="E210" s="76">
        <v>42024.416666666664</v>
      </c>
      <c r="F210" s="75">
        <v>42024</v>
      </c>
      <c r="G210" s="76">
        <v>42024.5</v>
      </c>
      <c r="H210" s="76">
        <f>G210-E210</f>
        <v>8.3333333335758653E-2</v>
      </c>
      <c r="I210" s="74">
        <v>1</v>
      </c>
      <c r="J210" s="74"/>
      <c r="K210" s="74"/>
      <c r="L210" s="74" t="s">
        <v>11</v>
      </c>
      <c r="M210" s="74" t="s">
        <v>337</v>
      </c>
      <c r="N210" s="77">
        <v>0.4</v>
      </c>
      <c r="O210" s="74" t="s">
        <v>2</v>
      </c>
      <c r="P210" s="74" t="s">
        <v>469</v>
      </c>
      <c r="Q210" s="74" t="s">
        <v>470</v>
      </c>
      <c r="R210" s="74">
        <v>0.4</v>
      </c>
      <c r="S210" s="74"/>
      <c r="T210" s="74">
        <f>R210+S210</f>
        <v>0.4</v>
      </c>
      <c r="U210" s="112"/>
      <c r="V210" s="112"/>
      <c r="W210" s="112"/>
      <c r="X210" s="112"/>
      <c r="Y210" s="112"/>
      <c r="Z210" s="112"/>
      <c r="AA210" s="112"/>
      <c r="AB210" s="112"/>
      <c r="AC210" s="112"/>
      <c r="AD210" s="112" t="s">
        <v>17</v>
      </c>
      <c r="AE210" s="112"/>
      <c r="AF210" s="112"/>
      <c r="AG210" s="112"/>
      <c r="AH210" s="73"/>
      <c r="AI210" s="73"/>
    </row>
    <row r="211" spans="1:35" ht="126" customHeight="1">
      <c r="A211" s="70" t="s">
        <v>122</v>
      </c>
      <c r="B211" s="74" t="s">
        <v>81</v>
      </c>
      <c r="C211" s="74" t="s">
        <v>81</v>
      </c>
      <c r="D211" s="75">
        <v>42030</v>
      </c>
      <c r="E211" s="76">
        <v>0.4201388888888889</v>
      </c>
      <c r="F211" s="75">
        <v>42030</v>
      </c>
      <c r="G211" s="76">
        <v>0.61805555555555558</v>
      </c>
      <c r="H211" s="76">
        <v>0.19791666666666666</v>
      </c>
      <c r="I211" s="74">
        <v>24</v>
      </c>
      <c r="J211" s="74" t="s">
        <v>143</v>
      </c>
      <c r="K211" s="74" t="s">
        <v>20</v>
      </c>
      <c r="L211" s="74" t="s">
        <v>11</v>
      </c>
      <c r="M211" s="74" t="s">
        <v>528</v>
      </c>
      <c r="N211" s="77" t="s">
        <v>3</v>
      </c>
      <c r="O211" s="74" t="s">
        <v>7</v>
      </c>
      <c r="P211" s="74" t="s">
        <v>529</v>
      </c>
      <c r="Q211" s="74" t="s">
        <v>530</v>
      </c>
      <c r="R211" s="74">
        <v>38.9</v>
      </c>
      <c r="S211" s="74">
        <v>7.9</v>
      </c>
      <c r="T211" s="74">
        <v>46.8</v>
      </c>
      <c r="U211" s="112"/>
      <c r="V211" s="112"/>
      <c r="W211" s="112"/>
      <c r="X211" s="112"/>
      <c r="Y211" s="112"/>
      <c r="Z211" s="112"/>
      <c r="AA211" s="112"/>
      <c r="AB211" s="112"/>
      <c r="AC211" s="112"/>
      <c r="AD211" s="112" t="s">
        <v>22</v>
      </c>
      <c r="AE211" s="112"/>
      <c r="AF211" s="112"/>
      <c r="AG211" s="112"/>
      <c r="AH211" s="73"/>
      <c r="AI211" s="73"/>
    </row>
    <row r="212" spans="1:35" ht="108" customHeight="1">
      <c r="A212" s="70" t="s">
        <v>122</v>
      </c>
      <c r="B212" s="74" t="s">
        <v>12</v>
      </c>
      <c r="C212" s="74" t="s">
        <v>475</v>
      </c>
      <c r="D212" s="75">
        <v>42024</v>
      </c>
      <c r="E212" s="76">
        <v>0.64236111111111105</v>
      </c>
      <c r="F212" s="75">
        <v>42024</v>
      </c>
      <c r="G212" s="76">
        <v>0.64236111111111105</v>
      </c>
      <c r="H212" s="76">
        <f>G212-E212</f>
        <v>0</v>
      </c>
      <c r="I212" s="74">
        <v>4</v>
      </c>
      <c r="J212" s="74" t="s">
        <v>233</v>
      </c>
      <c r="K212" s="74" t="s">
        <v>8</v>
      </c>
      <c r="L212" s="74" t="s">
        <v>16</v>
      </c>
      <c r="M212" s="74" t="s">
        <v>476</v>
      </c>
      <c r="N212" s="77" t="s">
        <v>3</v>
      </c>
      <c r="O212" s="74" t="s">
        <v>7</v>
      </c>
      <c r="P212" s="74" t="s">
        <v>476</v>
      </c>
      <c r="Q212" s="74" t="s">
        <v>477</v>
      </c>
      <c r="R212" s="74">
        <v>0.6</v>
      </c>
      <c r="S212" s="74">
        <v>0.24</v>
      </c>
      <c r="T212" s="74">
        <f>S212+R212</f>
        <v>0.84</v>
      </c>
      <c r="U212" s="112"/>
      <c r="V212" s="112"/>
      <c r="W212" s="112"/>
      <c r="X212" s="112"/>
      <c r="Y212" s="112"/>
      <c r="Z212" s="112"/>
      <c r="AA212" s="112"/>
      <c r="AB212" s="112"/>
      <c r="AC212" s="112"/>
      <c r="AD212" s="112" t="s">
        <v>37</v>
      </c>
      <c r="AE212" s="112"/>
      <c r="AF212" s="112"/>
      <c r="AG212" s="112"/>
      <c r="AH212" s="73"/>
      <c r="AI212" s="73"/>
    </row>
    <row r="213" spans="1:35" ht="270" customHeight="1">
      <c r="A213" s="70" t="s">
        <v>640</v>
      </c>
      <c r="B213" s="74" t="s">
        <v>5</v>
      </c>
      <c r="C213" s="74" t="s">
        <v>5</v>
      </c>
      <c r="D213" s="75">
        <v>42063</v>
      </c>
      <c r="E213" s="76">
        <v>0.20833333333333334</v>
      </c>
      <c r="F213" s="75">
        <v>42063</v>
      </c>
      <c r="G213" s="76">
        <v>0.20833333333333334</v>
      </c>
      <c r="H213" s="76">
        <v>0</v>
      </c>
      <c r="I213" s="74">
        <v>89</v>
      </c>
      <c r="J213" s="74" t="s">
        <v>243</v>
      </c>
      <c r="K213" s="74" t="s">
        <v>8</v>
      </c>
      <c r="L213" s="74" t="s">
        <v>11</v>
      </c>
      <c r="M213" s="74" t="s">
        <v>2228</v>
      </c>
      <c r="N213" s="77">
        <v>35</v>
      </c>
      <c r="O213" s="74" t="s">
        <v>7</v>
      </c>
      <c r="P213" s="74" t="s">
        <v>2229</v>
      </c>
      <c r="Q213" s="74" t="s">
        <v>2230</v>
      </c>
      <c r="R213" s="74"/>
      <c r="S213" s="74">
        <v>46.7</v>
      </c>
      <c r="T213" s="74">
        <v>46.7</v>
      </c>
      <c r="U213" s="112" t="s">
        <v>28</v>
      </c>
      <c r="V213" s="112" t="s">
        <v>2231</v>
      </c>
      <c r="W213" s="112" t="s">
        <v>2232</v>
      </c>
      <c r="X213" s="112" t="s">
        <v>1324</v>
      </c>
      <c r="Y213" s="112" t="s">
        <v>2233</v>
      </c>
      <c r="Z213" s="112"/>
      <c r="AA213" s="112" t="s">
        <v>2234</v>
      </c>
      <c r="AB213" s="112" t="s">
        <v>128</v>
      </c>
      <c r="AC213" s="112"/>
      <c r="AD213" s="112" t="s">
        <v>22</v>
      </c>
      <c r="AE213" s="112"/>
      <c r="AF213" s="112"/>
      <c r="AG213" s="112"/>
      <c r="AH213" s="73"/>
      <c r="AI213" s="73"/>
    </row>
    <row r="214" spans="1:35" ht="288" customHeight="1">
      <c r="A214" s="70" t="s">
        <v>640</v>
      </c>
      <c r="B214" s="363" t="s">
        <v>85</v>
      </c>
      <c r="C214" s="363" t="s">
        <v>85</v>
      </c>
      <c r="D214" s="378">
        <v>42047</v>
      </c>
      <c r="E214" s="399">
        <v>0.43263888888888885</v>
      </c>
      <c r="F214" s="379">
        <v>42047</v>
      </c>
      <c r="G214" s="400">
        <v>0.46388888888888885</v>
      </c>
      <c r="H214" s="400">
        <f>G214-E214</f>
        <v>3.125E-2</v>
      </c>
      <c r="I214" s="414">
        <v>327</v>
      </c>
      <c r="J214" s="416" t="s">
        <v>780</v>
      </c>
      <c r="K214" s="414"/>
      <c r="L214" s="423" t="s">
        <v>4</v>
      </c>
      <c r="M214" s="423" t="s">
        <v>781</v>
      </c>
      <c r="N214" s="423" t="s">
        <v>3</v>
      </c>
      <c r="O214" s="423" t="s">
        <v>32</v>
      </c>
      <c r="P214" s="423" t="s">
        <v>782</v>
      </c>
      <c r="Q214" s="363" t="s">
        <v>12508</v>
      </c>
      <c r="R214" s="414">
        <v>3279</v>
      </c>
      <c r="S214" s="414">
        <v>2127</v>
      </c>
      <c r="T214" s="488">
        <f>R214+S214</f>
        <v>5406</v>
      </c>
      <c r="U214" s="113" t="s">
        <v>38</v>
      </c>
      <c r="V214" s="113">
        <v>2011</v>
      </c>
      <c r="W214" s="113" t="s">
        <v>1674</v>
      </c>
      <c r="X214" s="113" t="s">
        <v>1675</v>
      </c>
      <c r="Y214" s="520">
        <v>41791</v>
      </c>
      <c r="Z214" s="113">
        <v>100</v>
      </c>
      <c r="AA214" s="520">
        <v>42156</v>
      </c>
      <c r="AB214" s="113">
        <v>0</v>
      </c>
      <c r="AC214" s="523">
        <v>41791</v>
      </c>
      <c r="AD214" s="114" t="s">
        <v>41</v>
      </c>
      <c r="AE214" s="114" t="s">
        <v>586</v>
      </c>
      <c r="AF214" s="114" t="s">
        <v>586</v>
      </c>
      <c r="AG214" s="152"/>
      <c r="AH214" s="73" t="s">
        <v>13984</v>
      </c>
      <c r="AI214" s="73"/>
    </row>
    <row r="215" spans="1:35" ht="409.6" customHeight="1">
      <c r="A215" s="70" t="s">
        <v>122</v>
      </c>
      <c r="B215" s="74" t="s">
        <v>15</v>
      </c>
      <c r="C215" s="74" t="s">
        <v>15</v>
      </c>
      <c r="D215" s="75">
        <v>42025</v>
      </c>
      <c r="E215" s="76">
        <v>0.77500000000000002</v>
      </c>
      <c r="F215" s="75">
        <v>42026</v>
      </c>
      <c r="G215" s="76">
        <v>0.52777777777777779</v>
      </c>
      <c r="H215" s="76">
        <f>(F215+G215)-(D215+E215)</f>
        <v>0.75277777777955635</v>
      </c>
      <c r="I215" s="74">
        <v>1</v>
      </c>
      <c r="J215" s="74" t="s">
        <v>123</v>
      </c>
      <c r="K215" s="74" t="s">
        <v>14</v>
      </c>
      <c r="L215" s="74" t="s">
        <v>4</v>
      </c>
      <c r="M215" s="74" t="s">
        <v>493</v>
      </c>
      <c r="N215" s="77" t="s">
        <v>3</v>
      </c>
      <c r="O215" s="74" t="s">
        <v>7</v>
      </c>
      <c r="P215" s="74" t="s">
        <v>494</v>
      </c>
      <c r="Q215" s="74" t="s">
        <v>495</v>
      </c>
      <c r="R215" s="74">
        <v>6.8</v>
      </c>
      <c r="S215" s="74"/>
      <c r="T215" s="74">
        <f>SUM(R215:S215)</f>
        <v>6.8</v>
      </c>
      <c r="U215" s="112" t="s">
        <v>45</v>
      </c>
      <c r="V215" s="112">
        <v>2015</v>
      </c>
      <c r="W215" s="112" t="s">
        <v>1938</v>
      </c>
      <c r="X215" s="112" t="s">
        <v>1939</v>
      </c>
      <c r="Y215" s="112">
        <v>42009</v>
      </c>
      <c r="Z215" s="112">
        <v>100</v>
      </c>
      <c r="AA215" s="112" t="s">
        <v>1593</v>
      </c>
      <c r="AB215" s="112"/>
      <c r="AC215" s="112"/>
      <c r="AD215" s="112" t="s">
        <v>67</v>
      </c>
      <c r="AE215" s="112" t="s">
        <v>57</v>
      </c>
      <c r="AF215" s="112"/>
      <c r="AG215" s="112" t="s">
        <v>1940</v>
      </c>
      <c r="AH215" s="73"/>
      <c r="AI215" s="73"/>
    </row>
    <row r="216" spans="1:35" ht="47.25" customHeight="1">
      <c r="A216" s="70" t="s">
        <v>122</v>
      </c>
      <c r="B216" s="74" t="s">
        <v>18</v>
      </c>
      <c r="C216" s="74" t="s">
        <v>18</v>
      </c>
      <c r="D216" s="75">
        <v>42025</v>
      </c>
      <c r="E216" s="76">
        <v>42025.416666666664</v>
      </c>
      <c r="F216" s="75">
        <v>42025</v>
      </c>
      <c r="G216" s="76">
        <v>42025.458333333336</v>
      </c>
      <c r="H216" s="76">
        <f>G216-E216</f>
        <v>4.1666666671517305E-2</v>
      </c>
      <c r="I216" s="74">
        <v>1</v>
      </c>
      <c r="J216" s="74"/>
      <c r="K216" s="74"/>
      <c r="L216" s="74" t="s">
        <v>11</v>
      </c>
      <c r="M216" s="74" t="s">
        <v>337</v>
      </c>
      <c r="N216" s="77">
        <v>0.4</v>
      </c>
      <c r="O216" s="74" t="s">
        <v>2</v>
      </c>
      <c r="P216" s="74" t="s">
        <v>499</v>
      </c>
      <c r="Q216" s="74" t="s">
        <v>500</v>
      </c>
      <c r="R216" s="74">
        <v>0.1</v>
      </c>
      <c r="S216" s="74"/>
      <c r="T216" s="74">
        <f>R216+S216</f>
        <v>0.1</v>
      </c>
      <c r="U216" s="112"/>
      <c r="V216" s="112"/>
      <c r="W216" s="112"/>
      <c r="X216" s="112"/>
      <c r="Y216" s="112"/>
      <c r="Z216" s="112"/>
      <c r="AA216" s="112"/>
      <c r="AB216" s="112"/>
      <c r="AC216" s="112"/>
      <c r="AD216" s="112" t="s">
        <v>0</v>
      </c>
      <c r="AE216" s="112"/>
      <c r="AF216" s="112"/>
      <c r="AG216" s="112"/>
      <c r="AH216" s="73"/>
      <c r="AI216" s="73"/>
    </row>
    <row r="217" spans="1:35" ht="47.25" customHeight="1">
      <c r="A217" s="70" t="s">
        <v>122</v>
      </c>
      <c r="B217" s="74" t="s">
        <v>12</v>
      </c>
      <c r="C217" s="74" t="s">
        <v>127</v>
      </c>
      <c r="D217" s="75">
        <v>42025</v>
      </c>
      <c r="E217" s="76" t="s">
        <v>509</v>
      </c>
      <c r="F217" s="75">
        <v>42026</v>
      </c>
      <c r="G217" s="76">
        <v>1.0895833333333333</v>
      </c>
      <c r="H217" s="76">
        <f>G217-E217</f>
        <v>0.25416666666666665</v>
      </c>
      <c r="I217" s="74">
        <v>1</v>
      </c>
      <c r="J217" s="74"/>
      <c r="K217" s="74"/>
      <c r="L217" s="74" t="s">
        <v>4</v>
      </c>
      <c r="M217" s="74" t="s">
        <v>473</v>
      </c>
      <c r="N217" s="77">
        <v>0.4</v>
      </c>
      <c r="O217" s="74" t="s">
        <v>2</v>
      </c>
      <c r="P217" s="74" t="s">
        <v>147</v>
      </c>
      <c r="Q217" s="74" t="s">
        <v>510</v>
      </c>
      <c r="R217" s="74"/>
      <c r="S217" s="74">
        <v>3.52</v>
      </c>
      <c r="T217" s="74">
        <v>3.52</v>
      </c>
      <c r="U217" s="112" t="s">
        <v>1</v>
      </c>
      <c r="V217" s="112" t="s">
        <v>128</v>
      </c>
      <c r="W217" s="112" t="s">
        <v>128</v>
      </c>
      <c r="X217" s="112" t="s">
        <v>128</v>
      </c>
      <c r="Y217" s="112" t="s">
        <v>128</v>
      </c>
      <c r="Z217" s="112" t="s">
        <v>128</v>
      </c>
      <c r="AA217" s="112" t="s">
        <v>128</v>
      </c>
      <c r="AB217" s="112" t="s">
        <v>128</v>
      </c>
      <c r="AC217" s="112" t="s">
        <v>128</v>
      </c>
      <c r="AD217" s="112" t="s">
        <v>0</v>
      </c>
      <c r="AE217" s="112" t="s">
        <v>128</v>
      </c>
      <c r="AF217" s="112" t="s">
        <v>128</v>
      </c>
      <c r="AG217" s="112"/>
      <c r="AH217" s="73"/>
      <c r="AI217" s="73"/>
    </row>
    <row r="218" spans="1:35" ht="47.25" customHeight="1">
      <c r="A218" s="73" t="s">
        <v>122</v>
      </c>
      <c r="B218" s="74" t="s">
        <v>132</v>
      </c>
      <c r="C218" s="74" t="s">
        <v>26</v>
      </c>
      <c r="D218" s="75">
        <v>42026</v>
      </c>
      <c r="E218" s="76">
        <v>0.5444444444444444</v>
      </c>
      <c r="F218" s="75">
        <v>42026</v>
      </c>
      <c r="G218" s="76">
        <v>0.60138888888888886</v>
      </c>
      <c r="H218" s="76">
        <f>G218-E218</f>
        <v>5.6944444444444464E-2</v>
      </c>
      <c r="I218" s="77">
        <v>9</v>
      </c>
      <c r="J218" s="79"/>
      <c r="K218" s="77"/>
      <c r="L218" s="80" t="s">
        <v>4</v>
      </c>
      <c r="M218" s="81" t="s">
        <v>491</v>
      </c>
      <c r="N218" s="77">
        <v>0.4</v>
      </c>
      <c r="O218" s="79" t="s">
        <v>25</v>
      </c>
      <c r="P218" s="81" t="s">
        <v>492</v>
      </c>
      <c r="Q218" s="80" t="s">
        <v>1643</v>
      </c>
      <c r="R218" s="91">
        <v>0.5</v>
      </c>
      <c r="S218" s="91"/>
      <c r="T218" s="91">
        <v>0.5</v>
      </c>
      <c r="U218" s="70" t="s">
        <v>28</v>
      </c>
      <c r="V218" s="122">
        <v>1986</v>
      </c>
      <c r="W218" s="70" t="s">
        <v>25</v>
      </c>
      <c r="X218" s="70" t="s">
        <v>1053</v>
      </c>
      <c r="Y218" s="86">
        <v>41827</v>
      </c>
      <c r="Z218" s="86"/>
      <c r="AA218" s="86"/>
      <c r="AB218" s="86"/>
      <c r="AC218" s="86"/>
      <c r="AD218" s="70" t="s">
        <v>0</v>
      </c>
      <c r="AE218" s="70"/>
      <c r="AF218" s="70"/>
      <c r="AG218" s="82"/>
      <c r="AH218" s="73"/>
      <c r="AI218" s="73"/>
    </row>
    <row r="219" spans="1:35" ht="31.5" customHeight="1">
      <c r="A219" s="69" t="s">
        <v>122</v>
      </c>
      <c r="B219" s="74" t="s">
        <v>1412</v>
      </c>
      <c r="C219" s="74" t="s">
        <v>2587</v>
      </c>
      <c r="D219" s="75">
        <v>42026</v>
      </c>
      <c r="E219" s="76">
        <v>0.57847222222222217</v>
      </c>
      <c r="F219" s="75">
        <v>42026</v>
      </c>
      <c r="G219" s="76">
        <v>0.57847222222222217</v>
      </c>
      <c r="H219" s="76">
        <v>0</v>
      </c>
      <c r="I219" s="77">
        <v>3</v>
      </c>
      <c r="J219" s="79"/>
      <c r="K219" s="77"/>
      <c r="L219" s="80" t="s">
        <v>16</v>
      </c>
      <c r="M219" s="81" t="s">
        <v>1415</v>
      </c>
      <c r="N219" s="77">
        <v>35</v>
      </c>
      <c r="O219" s="79" t="s">
        <v>13</v>
      </c>
      <c r="P219" s="81" t="s">
        <v>1415</v>
      </c>
      <c r="Q219" s="80" t="s">
        <v>1447</v>
      </c>
      <c r="R219" s="91"/>
      <c r="S219" s="91">
        <v>1</v>
      </c>
      <c r="T219" s="91">
        <v>1</v>
      </c>
      <c r="U219" s="73"/>
      <c r="V219" s="73"/>
      <c r="W219" s="73"/>
      <c r="X219" s="73"/>
      <c r="Y219" s="73"/>
      <c r="Z219" s="73"/>
      <c r="AA219" s="73"/>
      <c r="AB219" s="73"/>
      <c r="AC219" s="73"/>
      <c r="AD219" s="72" t="s">
        <v>37</v>
      </c>
      <c r="AE219" s="73"/>
      <c r="AF219" s="73"/>
      <c r="AG219" s="73"/>
      <c r="AH219" s="73"/>
      <c r="AI219" s="73"/>
    </row>
    <row r="220" spans="1:35" ht="47.25" customHeight="1">
      <c r="A220" s="70" t="s">
        <v>122</v>
      </c>
      <c r="B220" s="74" t="s">
        <v>15</v>
      </c>
      <c r="C220" s="74" t="s">
        <v>15</v>
      </c>
      <c r="D220" s="75">
        <v>42026</v>
      </c>
      <c r="E220" s="76">
        <v>0.71805555555555556</v>
      </c>
      <c r="F220" s="75">
        <v>42026</v>
      </c>
      <c r="G220" s="76">
        <v>0.71805555555555556</v>
      </c>
      <c r="H220" s="76">
        <f>(F220+G220)-(D220+E220)</f>
        <v>0</v>
      </c>
      <c r="I220" s="74">
        <v>10</v>
      </c>
      <c r="J220" s="74" t="s">
        <v>150</v>
      </c>
      <c r="K220" s="74" t="s">
        <v>8</v>
      </c>
      <c r="L220" s="74" t="s">
        <v>4</v>
      </c>
      <c r="M220" s="74" t="s">
        <v>496</v>
      </c>
      <c r="N220" s="77" t="s">
        <v>3</v>
      </c>
      <c r="O220" s="74" t="s">
        <v>7</v>
      </c>
      <c r="P220" s="74" t="s">
        <v>497</v>
      </c>
      <c r="Q220" s="74" t="s">
        <v>498</v>
      </c>
      <c r="R220" s="74"/>
      <c r="S220" s="74">
        <v>0.87</v>
      </c>
      <c r="T220" s="74">
        <f>SUM(R220:S220)</f>
        <v>0.87</v>
      </c>
      <c r="U220" s="112" t="s">
        <v>28</v>
      </c>
      <c r="V220" s="112">
        <v>2011</v>
      </c>
      <c r="W220" s="112" t="s">
        <v>1709</v>
      </c>
      <c r="X220" s="112"/>
      <c r="Y220" s="112">
        <v>41258</v>
      </c>
      <c r="Z220" s="112">
        <v>100</v>
      </c>
      <c r="AA220" s="112" t="s">
        <v>1902</v>
      </c>
      <c r="AB220" s="112">
        <v>0</v>
      </c>
      <c r="AC220" s="112"/>
      <c r="AD220" s="112" t="s">
        <v>30</v>
      </c>
      <c r="AE220" s="112" t="s">
        <v>53</v>
      </c>
      <c r="AF220" s="112"/>
      <c r="AG220" s="112"/>
      <c r="AH220" s="73"/>
      <c r="AI220" s="73"/>
    </row>
    <row r="221" spans="1:35" ht="47.25" customHeight="1">
      <c r="A221" s="70" t="s">
        <v>12042</v>
      </c>
      <c r="B221" s="70" t="s">
        <v>1412</v>
      </c>
      <c r="C221" s="69" t="s">
        <v>1559</v>
      </c>
      <c r="D221" s="93">
        <v>42324</v>
      </c>
      <c r="E221" s="118">
        <v>2.6388888888888889E-2</v>
      </c>
      <c r="F221" s="93">
        <v>42324</v>
      </c>
      <c r="G221" s="118">
        <v>7.8472222222222221E-2</v>
      </c>
      <c r="H221" s="104">
        <v>5.2083333333333336E-2</v>
      </c>
      <c r="I221" s="69">
        <v>87</v>
      </c>
      <c r="J221" s="69" t="s">
        <v>12208</v>
      </c>
      <c r="K221" s="69"/>
      <c r="L221" s="69" t="s">
        <v>11</v>
      </c>
      <c r="M221" s="69" t="s">
        <v>12211</v>
      </c>
      <c r="N221" s="69" t="s">
        <v>3</v>
      </c>
      <c r="O221" s="69" t="s">
        <v>23</v>
      </c>
      <c r="P221" s="69" t="s">
        <v>12211</v>
      </c>
      <c r="Q221" s="69" t="s">
        <v>12212</v>
      </c>
      <c r="R221" s="69">
        <v>40</v>
      </c>
      <c r="S221" s="167">
        <v>6</v>
      </c>
      <c r="T221" s="167">
        <v>46</v>
      </c>
      <c r="U221" s="598"/>
      <c r="V221" s="598" t="s">
        <v>128</v>
      </c>
      <c r="W221" s="598" t="s">
        <v>128</v>
      </c>
      <c r="X221" s="598" t="s">
        <v>128</v>
      </c>
      <c r="Y221" s="598" t="s">
        <v>13959</v>
      </c>
      <c r="Z221" s="598" t="s">
        <v>128</v>
      </c>
      <c r="AA221" s="598" t="s">
        <v>128</v>
      </c>
      <c r="AB221" s="598">
        <v>0</v>
      </c>
      <c r="AC221" s="598" t="s">
        <v>13936</v>
      </c>
      <c r="AD221" s="598" t="s">
        <v>22</v>
      </c>
      <c r="AE221" s="598"/>
      <c r="AF221" s="598" t="s">
        <v>128</v>
      </c>
      <c r="AG221" s="598" t="s">
        <v>128</v>
      </c>
      <c r="AH221" s="73"/>
      <c r="AI221" s="73"/>
    </row>
    <row r="222" spans="1:35" ht="47.25" customHeight="1">
      <c r="A222" s="70" t="s">
        <v>122</v>
      </c>
      <c r="B222" s="74" t="s">
        <v>5</v>
      </c>
      <c r="C222" s="74" t="s">
        <v>2587</v>
      </c>
      <c r="D222" s="75">
        <v>42026</v>
      </c>
      <c r="E222" s="76">
        <v>0.58125000000000004</v>
      </c>
      <c r="F222" s="75">
        <v>42026</v>
      </c>
      <c r="G222" s="76">
        <v>0.58125000000000004</v>
      </c>
      <c r="H222" s="76">
        <v>0</v>
      </c>
      <c r="I222" s="74">
        <v>75</v>
      </c>
      <c r="J222" s="74" t="s">
        <v>2154</v>
      </c>
      <c r="K222" s="74"/>
      <c r="L222" s="74" t="s">
        <v>16</v>
      </c>
      <c r="M222" s="74" t="s">
        <v>511</v>
      </c>
      <c r="N222" s="77">
        <v>35</v>
      </c>
      <c r="O222" s="74" t="s">
        <v>13</v>
      </c>
      <c r="P222" s="74" t="s">
        <v>512</v>
      </c>
      <c r="Q222" s="74" t="s">
        <v>513</v>
      </c>
      <c r="R222" s="74"/>
      <c r="S222" s="74">
        <v>86.2</v>
      </c>
      <c r="T222" s="74">
        <v>86.2</v>
      </c>
      <c r="U222" s="112"/>
      <c r="V222" s="112"/>
      <c r="W222" s="112"/>
      <c r="X222" s="112"/>
      <c r="Y222" s="112"/>
      <c r="Z222" s="112"/>
      <c r="AA222" s="112"/>
      <c r="AB222" s="112"/>
      <c r="AC222" s="112"/>
      <c r="AD222" s="112" t="s">
        <v>37</v>
      </c>
      <c r="AE222" s="112"/>
      <c r="AF222" s="112"/>
      <c r="AG222" s="112"/>
      <c r="AH222" s="73"/>
      <c r="AI222" s="73"/>
    </row>
    <row r="223" spans="1:35" ht="47.25" customHeight="1">
      <c r="A223" s="164" t="s">
        <v>122</v>
      </c>
      <c r="B223" s="94" t="s">
        <v>21</v>
      </c>
      <c r="C223" s="134" t="s">
        <v>21</v>
      </c>
      <c r="D223" s="93">
        <v>42027</v>
      </c>
      <c r="E223" s="104">
        <v>0.4375</v>
      </c>
      <c r="F223" s="93">
        <v>42027</v>
      </c>
      <c r="G223" s="104">
        <v>0.48958333333333331</v>
      </c>
      <c r="H223" s="104">
        <v>5.2083333333333336E-2</v>
      </c>
      <c r="I223" s="69">
        <v>1</v>
      </c>
      <c r="J223" s="69"/>
      <c r="K223" s="94"/>
      <c r="L223" s="69" t="s">
        <v>11</v>
      </c>
      <c r="M223" s="94" t="s">
        <v>2317</v>
      </c>
      <c r="N223" s="69">
        <v>0.4</v>
      </c>
      <c r="O223" s="69" t="s">
        <v>48</v>
      </c>
      <c r="P223" s="94" t="s">
        <v>2317</v>
      </c>
      <c r="Q223" s="69" t="s">
        <v>2318</v>
      </c>
      <c r="R223" s="69">
        <v>3.1E-2</v>
      </c>
      <c r="S223" s="69">
        <v>1.6E-2</v>
      </c>
      <c r="T223" s="69">
        <v>4.7E-2</v>
      </c>
      <c r="U223" s="94" t="s">
        <v>28</v>
      </c>
      <c r="V223" s="69" t="s">
        <v>128</v>
      </c>
      <c r="W223" s="94" t="s">
        <v>128</v>
      </c>
      <c r="X223" s="94" t="s">
        <v>128</v>
      </c>
      <c r="Y223" s="108">
        <v>2014</v>
      </c>
      <c r="Z223" s="166" t="s">
        <v>128</v>
      </c>
      <c r="AA223" s="108">
        <v>2015</v>
      </c>
      <c r="AB223" s="94" t="s">
        <v>128</v>
      </c>
      <c r="AC223" s="108">
        <v>2009</v>
      </c>
      <c r="AD223" s="94" t="s">
        <v>0</v>
      </c>
      <c r="AE223" s="94" t="s">
        <v>52</v>
      </c>
      <c r="AF223" s="94"/>
      <c r="AG223" s="166"/>
      <c r="AH223" s="94"/>
      <c r="AI223" s="94"/>
    </row>
    <row r="224" spans="1:35" ht="63" customHeight="1">
      <c r="A224" s="70" t="s">
        <v>122</v>
      </c>
      <c r="B224" s="74" t="s">
        <v>18</v>
      </c>
      <c r="C224" s="74" t="s">
        <v>18</v>
      </c>
      <c r="D224" s="75">
        <v>42027</v>
      </c>
      <c r="E224" s="76">
        <v>42026.4375</v>
      </c>
      <c r="F224" s="75">
        <v>42027</v>
      </c>
      <c r="G224" s="76">
        <v>42026.541666666664</v>
      </c>
      <c r="H224" s="76">
        <f>G224-E224</f>
        <v>0.10416666666424135</v>
      </c>
      <c r="I224" s="74">
        <v>1</v>
      </c>
      <c r="J224" s="74"/>
      <c r="K224" s="74"/>
      <c r="L224" s="74" t="s">
        <v>4</v>
      </c>
      <c r="M224" s="74" t="s">
        <v>2287</v>
      </c>
      <c r="N224" s="77">
        <v>0.4</v>
      </c>
      <c r="O224" s="74" t="s">
        <v>2</v>
      </c>
      <c r="P224" s="74" t="s">
        <v>506</v>
      </c>
      <c r="Q224" s="74" t="s">
        <v>507</v>
      </c>
      <c r="R224" s="74">
        <v>0.1</v>
      </c>
      <c r="S224" s="74"/>
      <c r="T224" s="74">
        <f>R224+S224</f>
        <v>0.1</v>
      </c>
      <c r="U224" s="112"/>
      <c r="V224" s="112"/>
      <c r="W224" s="112"/>
      <c r="X224" s="112"/>
      <c r="Y224" s="112"/>
      <c r="Z224" s="112"/>
      <c r="AA224" s="112"/>
      <c r="AB224" s="112"/>
      <c r="AC224" s="112"/>
      <c r="AD224" s="112" t="s">
        <v>0</v>
      </c>
      <c r="AE224" s="112"/>
      <c r="AF224" s="112"/>
      <c r="AG224" s="112"/>
      <c r="AH224" s="73"/>
      <c r="AI224" s="73"/>
    </row>
    <row r="225" spans="1:35" ht="31.5" customHeight="1">
      <c r="A225" s="70" t="s">
        <v>8946</v>
      </c>
      <c r="B225" s="74" t="s">
        <v>12</v>
      </c>
      <c r="C225" s="74" t="s">
        <v>127</v>
      </c>
      <c r="D225" s="75">
        <v>42261</v>
      </c>
      <c r="E225" s="76">
        <v>0.30416666666666664</v>
      </c>
      <c r="F225" s="75">
        <v>42261</v>
      </c>
      <c r="G225" s="76">
        <v>0.45208333333333334</v>
      </c>
      <c r="H225" s="76">
        <f>G225-E225</f>
        <v>0.1479166666666667</v>
      </c>
      <c r="I225" s="74">
        <v>13</v>
      </c>
      <c r="J225" s="74" t="s">
        <v>368</v>
      </c>
      <c r="K225" s="74" t="s">
        <v>14</v>
      </c>
      <c r="L225" s="74" t="s">
        <v>4</v>
      </c>
      <c r="M225" s="74" t="s">
        <v>9050</v>
      </c>
      <c r="N225" s="77" t="s">
        <v>3</v>
      </c>
      <c r="O225" s="74" t="s">
        <v>7</v>
      </c>
      <c r="P225" s="74" t="s">
        <v>9051</v>
      </c>
      <c r="Q225" s="74" t="s">
        <v>9864</v>
      </c>
      <c r="R225" s="74">
        <v>21.22</v>
      </c>
      <c r="S225" s="74">
        <v>23.34</v>
      </c>
      <c r="T225" s="74">
        <f>SUM(R225:S225)</f>
        <v>44.56</v>
      </c>
      <c r="U225" s="112" t="s">
        <v>6</v>
      </c>
      <c r="V225" s="112" t="s">
        <v>9744</v>
      </c>
      <c r="W225" s="112" t="s">
        <v>591</v>
      </c>
      <c r="X225" s="112" t="s">
        <v>128</v>
      </c>
      <c r="Y225" s="112" t="s">
        <v>9745</v>
      </c>
      <c r="Z225" s="112">
        <v>100</v>
      </c>
      <c r="AA225" s="112" t="s">
        <v>9746</v>
      </c>
      <c r="AB225" s="112">
        <v>0</v>
      </c>
      <c r="AC225" s="112" t="s">
        <v>128</v>
      </c>
      <c r="AD225" s="112" t="s">
        <v>22</v>
      </c>
      <c r="AE225" s="112"/>
      <c r="AF225" s="112"/>
      <c r="AG225" s="112"/>
      <c r="AH225" s="73"/>
      <c r="AI225" s="73"/>
    </row>
    <row r="226" spans="1:35" ht="72" customHeight="1">
      <c r="A226" s="69" t="s">
        <v>3570</v>
      </c>
      <c r="B226" s="74" t="s">
        <v>1412</v>
      </c>
      <c r="C226" s="74" t="s">
        <v>1427</v>
      </c>
      <c r="D226" s="75">
        <v>42173</v>
      </c>
      <c r="E226" s="76">
        <v>0.54375000000000007</v>
      </c>
      <c r="F226" s="75">
        <v>42173</v>
      </c>
      <c r="G226" s="76">
        <v>0.58958333333333335</v>
      </c>
      <c r="H226" s="76">
        <v>4.5833333333333337E-2</v>
      </c>
      <c r="I226" s="77">
        <v>92</v>
      </c>
      <c r="J226" s="79" t="s">
        <v>7125</v>
      </c>
      <c r="K226" s="77"/>
      <c r="L226" s="80" t="s">
        <v>4</v>
      </c>
      <c r="M226" s="81" t="s">
        <v>488</v>
      </c>
      <c r="N226" s="77" t="s">
        <v>3</v>
      </c>
      <c r="O226" s="79" t="s">
        <v>2</v>
      </c>
      <c r="P226" s="81" t="s">
        <v>1443</v>
      </c>
      <c r="Q226" s="80" t="s">
        <v>7126</v>
      </c>
      <c r="R226" s="91">
        <v>39</v>
      </c>
      <c r="S226" s="91">
        <v>4</v>
      </c>
      <c r="T226" s="91">
        <v>43</v>
      </c>
      <c r="U226" s="70"/>
      <c r="V226" s="70"/>
      <c r="W226" s="70"/>
      <c r="X226" s="70"/>
      <c r="Y226" s="70"/>
      <c r="Z226" s="70"/>
      <c r="AA226" s="70"/>
      <c r="AB226" s="70"/>
      <c r="AC226" s="70"/>
      <c r="AD226" s="68" t="s">
        <v>22</v>
      </c>
      <c r="AE226" s="70"/>
      <c r="AF226" s="70"/>
      <c r="AG226" s="82"/>
      <c r="AH226" s="73"/>
      <c r="AI226" s="73"/>
    </row>
    <row r="227" spans="1:35" ht="47.25" customHeight="1">
      <c r="A227" s="70" t="s">
        <v>2819</v>
      </c>
      <c r="B227" s="74" t="s">
        <v>12</v>
      </c>
      <c r="C227" s="74" t="s">
        <v>360</v>
      </c>
      <c r="D227" s="75">
        <v>42128</v>
      </c>
      <c r="E227" s="76">
        <v>0.40625</v>
      </c>
      <c r="F227" s="75">
        <v>42128</v>
      </c>
      <c r="G227" s="76">
        <v>0.50486111111111109</v>
      </c>
      <c r="H227" s="76">
        <f>G227-E227</f>
        <v>9.8611111111111094E-2</v>
      </c>
      <c r="I227" s="74">
        <v>11</v>
      </c>
      <c r="J227" s="74"/>
      <c r="K227" s="74"/>
      <c r="L227" s="74" t="s">
        <v>11</v>
      </c>
      <c r="M227" s="74" t="s">
        <v>363</v>
      </c>
      <c r="N227" s="77">
        <v>0.4</v>
      </c>
      <c r="O227" s="74" t="s">
        <v>55</v>
      </c>
      <c r="P227" s="74" t="s">
        <v>55</v>
      </c>
      <c r="Q227" s="74" t="s">
        <v>2834</v>
      </c>
      <c r="R227" s="74">
        <v>20.49</v>
      </c>
      <c r="S227" s="74">
        <v>20.67</v>
      </c>
      <c r="T227" s="74">
        <f>R227+S227</f>
        <v>41.16</v>
      </c>
      <c r="U227" s="112" t="s">
        <v>60</v>
      </c>
      <c r="V227" s="112" t="s">
        <v>128</v>
      </c>
      <c r="W227" s="112" t="s">
        <v>128</v>
      </c>
      <c r="X227" s="112" t="s">
        <v>128</v>
      </c>
      <c r="Y227" s="112" t="s">
        <v>128</v>
      </c>
      <c r="Z227" s="112" t="s">
        <v>128</v>
      </c>
      <c r="AA227" s="112" t="s">
        <v>128</v>
      </c>
      <c r="AB227" s="112" t="s">
        <v>128</v>
      </c>
      <c r="AC227" s="112" t="s">
        <v>128</v>
      </c>
      <c r="AD227" s="112" t="s">
        <v>22</v>
      </c>
      <c r="AE227" s="112" t="s">
        <v>128</v>
      </c>
      <c r="AF227" s="112" t="s">
        <v>128</v>
      </c>
      <c r="AG227" s="112"/>
      <c r="AH227" s="73"/>
      <c r="AI227" s="73"/>
    </row>
    <row r="228" spans="1:35" ht="31.5" customHeight="1">
      <c r="A228" s="70" t="s">
        <v>122</v>
      </c>
      <c r="B228" s="74" t="s">
        <v>18</v>
      </c>
      <c r="C228" s="74" t="s">
        <v>18</v>
      </c>
      <c r="D228" s="75">
        <v>42027</v>
      </c>
      <c r="E228" s="76">
        <v>42027.493055555555</v>
      </c>
      <c r="F228" s="75">
        <v>42027</v>
      </c>
      <c r="G228" s="76">
        <v>42027.666666666664</v>
      </c>
      <c r="H228" s="76">
        <f>G228-E228</f>
        <v>0.17361111110949423</v>
      </c>
      <c r="I228" s="74">
        <v>1</v>
      </c>
      <c r="J228" s="74"/>
      <c r="K228" s="74"/>
      <c r="L228" s="74" t="s">
        <v>4</v>
      </c>
      <c r="M228" s="74" t="s">
        <v>517</v>
      </c>
      <c r="N228" s="77">
        <v>0.4</v>
      </c>
      <c r="O228" s="74" t="s">
        <v>2</v>
      </c>
      <c r="P228" s="74" t="s">
        <v>517</v>
      </c>
      <c r="Q228" s="74" t="s">
        <v>518</v>
      </c>
      <c r="R228" s="74">
        <v>0.3</v>
      </c>
      <c r="S228" s="74"/>
      <c r="T228" s="74">
        <f>R228+S228</f>
        <v>0.3</v>
      </c>
      <c r="U228" s="112"/>
      <c r="V228" s="112"/>
      <c r="W228" s="112"/>
      <c r="X228" s="112"/>
      <c r="Y228" s="112"/>
      <c r="Z228" s="112"/>
      <c r="AA228" s="112"/>
      <c r="AB228" s="112"/>
      <c r="AC228" s="112"/>
      <c r="AD228" s="112" t="s">
        <v>17</v>
      </c>
      <c r="AE228" s="112"/>
      <c r="AF228" s="112"/>
      <c r="AG228" s="112"/>
      <c r="AH228" s="73"/>
      <c r="AI228" s="73"/>
    </row>
    <row r="229" spans="1:35" ht="62.45" customHeight="1">
      <c r="A229" s="70" t="s">
        <v>8946</v>
      </c>
      <c r="B229" s="74" t="s">
        <v>71</v>
      </c>
      <c r="C229" s="74" t="s">
        <v>71</v>
      </c>
      <c r="D229" s="75">
        <v>42274</v>
      </c>
      <c r="E229" s="76">
        <v>0.18819444444444444</v>
      </c>
      <c r="F229" s="75">
        <v>42274</v>
      </c>
      <c r="G229" s="76">
        <v>0.3923611111111111</v>
      </c>
      <c r="H229" s="76">
        <v>0.20416666666666666</v>
      </c>
      <c r="I229" s="74">
        <v>1</v>
      </c>
      <c r="J229" s="74" t="s">
        <v>128</v>
      </c>
      <c r="K229" s="74" t="s">
        <v>128</v>
      </c>
      <c r="L229" s="74" t="s">
        <v>4</v>
      </c>
      <c r="M229" s="74" t="s">
        <v>9227</v>
      </c>
      <c r="N229" s="77">
        <v>0.4</v>
      </c>
      <c r="O229" s="74" t="s">
        <v>2</v>
      </c>
      <c r="P229" s="74" t="s">
        <v>9227</v>
      </c>
      <c r="Q229" s="74" t="s">
        <v>9228</v>
      </c>
      <c r="R229" s="74">
        <v>41.078000000000003</v>
      </c>
      <c r="S229" s="74"/>
      <c r="T229" s="74">
        <v>41.078000000000003</v>
      </c>
      <c r="U229" s="112"/>
      <c r="V229" s="112"/>
      <c r="W229" s="112"/>
      <c r="X229" s="112"/>
      <c r="Y229" s="112"/>
      <c r="Z229" s="112"/>
      <c r="AA229" s="112"/>
      <c r="AB229" s="112"/>
      <c r="AC229" s="112"/>
      <c r="AD229" s="112" t="s">
        <v>22</v>
      </c>
      <c r="AE229" s="112"/>
      <c r="AF229" s="112"/>
      <c r="AG229" s="112"/>
      <c r="AH229" s="73"/>
      <c r="AI229" s="73"/>
    </row>
    <row r="230" spans="1:35" ht="62.45" customHeight="1">
      <c r="A230" s="70" t="s">
        <v>122</v>
      </c>
      <c r="B230" s="74" t="s">
        <v>12</v>
      </c>
      <c r="C230" s="74" t="s">
        <v>522</v>
      </c>
      <c r="D230" s="75">
        <v>42027</v>
      </c>
      <c r="E230" s="76">
        <v>0.95416666666666661</v>
      </c>
      <c r="F230" s="75">
        <v>42027</v>
      </c>
      <c r="G230" s="76">
        <v>0.95416666666666661</v>
      </c>
      <c r="H230" s="76">
        <f>G230-E230</f>
        <v>0</v>
      </c>
      <c r="I230" s="74">
        <v>1</v>
      </c>
      <c r="J230" s="74"/>
      <c r="K230" s="74"/>
      <c r="L230" s="74" t="s">
        <v>11</v>
      </c>
      <c r="M230" s="74" t="s">
        <v>541</v>
      </c>
      <c r="N230" s="77">
        <v>0.4</v>
      </c>
      <c r="O230" s="74" t="s">
        <v>2</v>
      </c>
      <c r="P230" s="74" t="s">
        <v>147</v>
      </c>
      <c r="Q230" s="74" t="s">
        <v>542</v>
      </c>
      <c r="R230" s="74">
        <v>0.06</v>
      </c>
      <c r="S230" s="74">
        <v>1.03</v>
      </c>
      <c r="T230" s="74">
        <v>1.0900000000000001</v>
      </c>
      <c r="U230" s="112" t="s">
        <v>1</v>
      </c>
      <c r="V230" s="112" t="s">
        <v>128</v>
      </c>
      <c r="W230" s="112" t="s">
        <v>128</v>
      </c>
      <c r="X230" s="112" t="s">
        <v>128</v>
      </c>
      <c r="Y230" s="112" t="s">
        <v>128</v>
      </c>
      <c r="Z230" s="112" t="s">
        <v>128</v>
      </c>
      <c r="AA230" s="112" t="s">
        <v>128</v>
      </c>
      <c r="AB230" s="112" t="s">
        <v>128</v>
      </c>
      <c r="AC230" s="112" t="s">
        <v>128</v>
      </c>
      <c r="AD230" s="112" t="s">
        <v>0</v>
      </c>
      <c r="AE230" s="112" t="s">
        <v>128</v>
      </c>
      <c r="AF230" s="112" t="s">
        <v>128</v>
      </c>
      <c r="AG230" s="112"/>
      <c r="AH230" s="73"/>
      <c r="AI230" s="73"/>
    </row>
    <row r="231" spans="1:35" ht="93.6" customHeight="1">
      <c r="A231" s="70" t="s">
        <v>12463</v>
      </c>
      <c r="B231" s="74" t="s">
        <v>138</v>
      </c>
      <c r="C231" s="74" t="s">
        <v>138</v>
      </c>
      <c r="D231" s="75">
        <v>42340</v>
      </c>
      <c r="E231" s="76">
        <v>0.85277777777777775</v>
      </c>
      <c r="F231" s="75">
        <v>42341</v>
      </c>
      <c r="G231" s="76">
        <v>5.8333333333333327E-2</v>
      </c>
      <c r="H231" s="76">
        <v>0.22500000000000001</v>
      </c>
      <c r="I231" s="74">
        <v>304</v>
      </c>
      <c r="J231" s="74" t="s">
        <v>12464</v>
      </c>
      <c r="K231" s="74"/>
      <c r="L231" s="74" t="s">
        <v>29</v>
      </c>
      <c r="M231" s="74" t="s">
        <v>12465</v>
      </c>
      <c r="N231" s="77">
        <v>35</v>
      </c>
      <c r="O231" s="74" t="s">
        <v>13</v>
      </c>
      <c r="P231" s="74" t="s">
        <v>12455</v>
      </c>
      <c r="Q231" s="74" t="s">
        <v>12466</v>
      </c>
      <c r="R231" s="74">
        <v>4369</v>
      </c>
      <c r="S231" s="74">
        <v>341</v>
      </c>
      <c r="T231" s="74">
        <v>4710</v>
      </c>
      <c r="U231" s="112" t="s">
        <v>38</v>
      </c>
      <c r="V231" s="112">
        <v>2014</v>
      </c>
      <c r="W231" s="112" t="s">
        <v>13372</v>
      </c>
      <c r="X231" s="112" t="s">
        <v>13373</v>
      </c>
      <c r="Y231" s="112">
        <v>2014</v>
      </c>
      <c r="Z231" s="112">
        <v>100</v>
      </c>
      <c r="AA231" s="112">
        <v>2015</v>
      </c>
      <c r="AB231" s="112">
        <v>0</v>
      </c>
      <c r="AC231" s="112">
        <v>2014</v>
      </c>
      <c r="AD231" s="112" t="s">
        <v>41</v>
      </c>
      <c r="AE231" s="112"/>
      <c r="AF231" s="112"/>
      <c r="AG231" s="112"/>
      <c r="AH231" s="73" t="s">
        <v>13984</v>
      </c>
      <c r="AI231" s="73"/>
    </row>
    <row r="232" spans="1:35" ht="63" customHeight="1">
      <c r="A232" s="70" t="s">
        <v>3570</v>
      </c>
      <c r="B232" s="74" t="s">
        <v>5</v>
      </c>
      <c r="C232" s="74" t="s">
        <v>5</v>
      </c>
      <c r="D232" s="75">
        <v>42162</v>
      </c>
      <c r="E232" s="76">
        <v>0.52222222222222225</v>
      </c>
      <c r="F232" s="75">
        <v>42162</v>
      </c>
      <c r="G232" s="76">
        <v>0.7909722222222223</v>
      </c>
      <c r="H232" s="76">
        <v>0.26874999999999999</v>
      </c>
      <c r="I232" s="74">
        <v>18</v>
      </c>
      <c r="J232" s="74" t="s">
        <v>143</v>
      </c>
      <c r="K232" s="74" t="s">
        <v>20</v>
      </c>
      <c r="L232" s="74" t="s">
        <v>4</v>
      </c>
      <c r="M232" s="74" t="s">
        <v>3955</v>
      </c>
      <c r="N232" s="77">
        <v>35</v>
      </c>
      <c r="O232" s="74" t="s">
        <v>13</v>
      </c>
      <c r="P232" s="74" t="s">
        <v>3956</v>
      </c>
      <c r="Q232" s="74" t="s">
        <v>5750</v>
      </c>
      <c r="R232" s="74">
        <v>38.4</v>
      </c>
      <c r="S232" s="74"/>
      <c r="T232" s="74">
        <v>38.4</v>
      </c>
      <c r="U232" s="112" t="s">
        <v>36</v>
      </c>
      <c r="V232" s="112">
        <v>2010</v>
      </c>
      <c r="W232" s="112" t="s">
        <v>5751</v>
      </c>
      <c r="X232" s="112" t="s">
        <v>411</v>
      </c>
      <c r="Y232" s="112" t="s">
        <v>5752</v>
      </c>
      <c r="Z232" s="112"/>
      <c r="AA232" s="112" t="s">
        <v>5753</v>
      </c>
      <c r="AB232" s="112" t="s">
        <v>5754</v>
      </c>
      <c r="AC232" s="112"/>
      <c r="AD232" s="112" t="s">
        <v>22</v>
      </c>
      <c r="AE232" s="112"/>
      <c r="AF232" s="112"/>
      <c r="AG232" s="112"/>
      <c r="AH232" s="73"/>
      <c r="AI232" s="73"/>
    </row>
    <row r="233" spans="1:35" ht="31.5" customHeight="1">
      <c r="A233" s="70" t="s">
        <v>11517</v>
      </c>
      <c r="B233" s="74" t="s">
        <v>81</v>
      </c>
      <c r="C233" s="74" t="s">
        <v>81</v>
      </c>
      <c r="D233" s="75">
        <v>42279</v>
      </c>
      <c r="E233" s="76">
        <v>0.21736111111111112</v>
      </c>
      <c r="F233" s="75">
        <v>42279</v>
      </c>
      <c r="G233" s="76">
        <v>0.21736111111111112</v>
      </c>
      <c r="H233" s="76">
        <v>0</v>
      </c>
      <c r="I233" s="74">
        <v>21</v>
      </c>
      <c r="J233" s="74" t="s">
        <v>143</v>
      </c>
      <c r="K233" s="74" t="s">
        <v>8</v>
      </c>
      <c r="L233" s="74" t="s">
        <v>4</v>
      </c>
      <c r="M233" s="74" t="s">
        <v>3828</v>
      </c>
      <c r="N233" s="77" t="s">
        <v>3</v>
      </c>
      <c r="O233" s="74" t="s">
        <v>7</v>
      </c>
      <c r="P233" s="74" t="s">
        <v>3828</v>
      </c>
      <c r="Q233" s="74" t="s">
        <v>12969</v>
      </c>
      <c r="R233" s="74">
        <v>38.1</v>
      </c>
      <c r="S233" s="74"/>
      <c r="T233" s="74">
        <v>38.1</v>
      </c>
      <c r="U233" s="112" t="s">
        <v>28</v>
      </c>
      <c r="V233" s="112">
        <v>1996</v>
      </c>
      <c r="W233" s="112" t="s">
        <v>1364</v>
      </c>
      <c r="X233" s="112" t="s">
        <v>10005</v>
      </c>
      <c r="Y233" s="112">
        <v>42162</v>
      </c>
      <c r="Z233" s="112">
        <v>1</v>
      </c>
      <c r="AA233" s="112">
        <v>42345</v>
      </c>
      <c r="AB233" s="112">
        <v>0</v>
      </c>
      <c r="AC233" s="112">
        <v>42279</v>
      </c>
      <c r="AD233" s="112" t="s">
        <v>22</v>
      </c>
      <c r="AE233" s="112"/>
      <c r="AF233" s="112"/>
      <c r="AG233" s="112"/>
      <c r="AH233" s="73"/>
      <c r="AI233" s="73"/>
    </row>
    <row r="234" spans="1:35" ht="31.5" customHeight="1">
      <c r="A234" s="69" t="s">
        <v>8946</v>
      </c>
      <c r="B234" s="162" t="s">
        <v>84</v>
      </c>
      <c r="C234" s="197" t="s">
        <v>2393</v>
      </c>
      <c r="D234" s="198">
        <v>42250</v>
      </c>
      <c r="E234" s="175">
        <v>0.89930555555555547</v>
      </c>
      <c r="F234" s="198">
        <v>42250</v>
      </c>
      <c r="G234" s="175">
        <v>0.91666666666666663</v>
      </c>
      <c r="H234" s="176">
        <f>G234-E234</f>
        <v>1.736111111111116E-2</v>
      </c>
      <c r="I234" s="68">
        <v>281</v>
      </c>
      <c r="J234" s="92"/>
      <c r="K234" s="92"/>
      <c r="L234" s="92" t="s">
        <v>4</v>
      </c>
      <c r="M234" s="92" t="s">
        <v>10929</v>
      </c>
      <c r="N234" s="68">
        <v>35</v>
      </c>
      <c r="O234" s="92" t="s">
        <v>13</v>
      </c>
      <c r="P234" s="92" t="s">
        <v>10929</v>
      </c>
      <c r="Q234" s="592" t="s">
        <v>10930</v>
      </c>
      <c r="R234" s="150">
        <v>37.4</v>
      </c>
      <c r="S234" s="150"/>
      <c r="T234" s="150">
        <v>37.4</v>
      </c>
      <c r="U234" s="597" t="s">
        <v>36</v>
      </c>
      <c r="V234" s="68">
        <v>1984</v>
      </c>
      <c r="W234" s="68" t="s">
        <v>10931</v>
      </c>
      <c r="X234" s="68"/>
      <c r="Y234" s="68"/>
      <c r="Z234" s="68"/>
      <c r="AA234" s="68"/>
      <c r="AB234" s="68"/>
      <c r="AC234" s="68"/>
      <c r="AD234" s="68" t="s">
        <v>22</v>
      </c>
      <c r="AE234" s="68"/>
      <c r="AF234" s="68"/>
      <c r="AG234" s="68" t="s">
        <v>10932</v>
      </c>
      <c r="AH234" s="73"/>
      <c r="AI234" s="73"/>
    </row>
    <row r="235" spans="1:35" ht="78" customHeight="1">
      <c r="A235" s="164" t="s">
        <v>122</v>
      </c>
      <c r="B235" s="94" t="s">
        <v>21</v>
      </c>
      <c r="C235" s="134" t="s">
        <v>21</v>
      </c>
      <c r="D235" s="93">
        <v>42029</v>
      </c>
      <c r="E235" s="104">
        <v>0.41666666666666669</v>
      </c>
      <c r="F235" s="93">
        <v>42029</v>
      </c>
      <c r="G235" s="104">
        <v>0.44444444444444442</v>
      </c>
      <c r="H235" s="104">
        <v>2.7777777777777776E-2</v>
      </c>
      <c r="I235" s="69">
        <v>1</v>
      </c>
      <c r="J235" s="69"/>
      <c r="K235" s="94"/>
      <c r="L235" s="69" t="s">
        <v>11</v>
      </c>
      <c r="M235" s="94" t="s">
        <v>516</v>
      </c>
      <c r="N235" s="69">
        <v>0.4</v>
      </c>
      <c r="O235" s="69" t="s">
        <v>2</v>
      </c>
      <c r="P235" s="94" t="s">
        <v>516</v>
      </c>
      <c r="Q235" s="69" t="s">
        <v>2321</v>
      </c>
      <c r="R235" s="69">
        <v>3.9E-2</v>
      </c>
      <c r="S235" s="69">
        <v>1.7999999999999999E-2</v>
      </c>
      <c r="T235" s="69">
        <v>5.7000000000000002E-2</v>
      </c>
      <c r="U235" s="94" t="s">
        <v>43</v>
      </c>
      <c r="V235" s="69" t="s">
        <v>128</v>
      </c>
      <c r="W235" s="94" t="s">
        <v>128</v>
      </c>
      <c r="X235" s="94" t="s">
        <v>128</v>
      </c>
      <c r="Y235" s="108">
        <v>2014</v>
      </c>
      <c r="Z235" s="166" t="s">
        <v>128</v>
      </c>
      <c r="AA235" s="108">
        <v>2015</v>
      </c>
      <c r="AB235" s="94" t="s">
        <v>128</v>
      </c>
      <c r="AC235" s="108">
        <v>2014</v>
      </c>
      <c r="AD235" s="94" t="s">
        <v>24</v>
      </c>
      <c r="AE235" s="94" t="s">
        <v>52</v>
      </c>
      <c r="AF235" s="94"/>
      <c r="AG235" s="166"/>
      <c r="AH235" s="94"/>
      <c r="AI235" s="94"/>
    </row>
    <row r="236" spans="1:35" ht="46.9" customHeight="1">
      <c r="A236" s="164" t="s">
        <v>122</v>
      </c>
      <c r="B236" s="94" t="s">
        <v>21</v>
      </c>
      <c r="C236" s="134" t="s">
        <v>21</v>
      </c>
      <c r="D236" s="93">
        <v>42029</v>
      </c>
      <c r="E236" s="104">
        <v>0.47222222222222227</v>
      </c>
      <c r="F236" s="93">
        <v>42029</v>
      </c>
      <c r="G236" s="104">
        <v>0.80694444444444446</v>
      </c>
      <c r="H236" s="104">
        <v>0.3347222222222222</v>
      </c>
      <c r="I236" s="69">
        <v>1</v>
      </c>
      <c r="J236" s="69"/>
      <c r="K236" s="94"/>
      <c r="L236" s="69" t="s">
        <v>11</v>
      </c>
      <c r="M236" s="94" t="s">
        <v>514</v>
      </c>
      <c r="N236" s="69">
        <v>0.4</v>
      </c>
      <c r="O236" s="69" t="s">
        <v>2</v>
      </c>
      <c r="P236" s="94" t="s">
        <v>514</v>
      </c>
      <c r="Q236" s="69" t="s">
        <v>2319</v>
      </c>
      <c r="R236" s="69">
        <v>0.25480000000000003</v>
      </c>
      <c r="S236" s="69">
        <v>0.11</v>
      </c>
      <c r="T236" s="69">
        <v>0.36399999999999999</v>
      </c>
      <c r="U236" s="94" t="s">
        <v>1</v>
      </c>
      <c r="V236" s="69" t="s">
        <v>128</v>
      </c>
      <c r="W236" s="94" t="s">
        <v>128</v>
      </c>
      <c r="X236" s="94" t="s">
        <v>128</v>
      </c>
      <c r="Y236" s="108">
        <v>2014</v>
      </c>
      <c r="Z236" s="166" t="s">
        <v>128</v>
      </c>
      <c r="AA236" s="108">
        <v>2015</v>
      </c>
      <c r="AB236" s="94" t="s">
        <v>128</v>
      </c>
      <c r="AC236" s="108">
        <v>2014</v>
      </c>
      <c r="AD236" s="94" t="s">
        <v>17</v>
      </c>
      <c r="AE236" s="94" t="s">
        <v>52</v>
      </c>
      <c r="AF236" s="94"/>
      <c r="AG236" s="166"/>
      <c r="AH236" s="94"/>
      <c r="AI236" s="94"/>
    </row>
    <row r="237" spans="1:35" ht="46.9" customHeight="1">
      <c r="A237" s="164" t="s">
        <v>122</v>
      </c>
      <c r="B237" s="94" t="s">
        <v>21</v>
      </c>
      <c r="C237" s="134" t="s">
        <v>21</v>
      </c>
      <c r="D237" s="93">
        <v>42029</v>
      </c>
      <c r="E237" s="104">
        <v>0.82638888888888884</v>
      </c>
      <c r="F237" s="93">
        <v>42029</v>
      </c>
      <c r="G237" s="104">
        <v>0.84930555555555554</v>
      </c>
      <c r="H237" s="104">
        <v>2.2916666666666669E-2</v>
      </c>
      <c r="I237" s="69">
        <v>1</v>
      </c>
      <c r="J237" s="69"/>
      <c r="K237" s="94"/>
      <c r="L237" s="69" t="s">
        <v>11</v>
      </c>
      <c r="M237" s="94" t="s">
        <v>515</v>
      </c>
      <c r="N237" s="69">
        <v>0.4</v>
      </c>
      <c r="O237" s="69" t="s">
        <v>2</v>
      </c>
      <c r="P237" s="94" t="s">
        <v>515</v>
      </c>
      <c r="Q237" s="69" t="s">
        <v>2320</v>
      </c>
      <c r="R237" s="69">
        <v>0.36199999999999999</v>
      </c>
      <c r="S237" s="69">
        <v>0.155</v>
      </c>
      <c r="T237" s="69">
        <v>0.51700000000000002</v>
      </c>
      <c r="U237" s="94" t="s">
        <v>1</v>
      </c>
      <c r="V237" s="69" t="s">
        <v>128</v>
      </c>
      <c r="W237" s="94" t="s">
        <v>128</v>
      </c>
      <c r="X237" s="94" t="s">
        <v>128</v>
      </c>
      <c r="Y237" s="108">
        <v>2014</v>
      </c>
      <c r="Z237" s="166" t="s">
        <v>128</v>
      </c>
      <c r="AA237" s="108">
        <v>2015</v>
      </c>
      <c r="AB237" s="94" t="s">
        <v>128</v>
      </c>
      <c r="AC237" s="108">
        <v>2014</v>
      </c>
      <c r="AD237" s="94" t="s">
        <v>0</v>
      </c>
      <c r="AE237" s="94" t="s">
        <v>52</v>
      </c>
      <c r="AF237" s="94"/>
      <c r="AG237" s="166"/>
      <c r="AH237" s="94"/>
      <c r="AI237" s="94"/>
    </row>
    <row r="238" spans="1:35" ht="62.45" customHeight="1">
      <c r="A238" s="164" t="s">
        <v>122</v>
      </c>
      <c r="B238" s="94" t="s">
        <v>21</v>
      </c>
      <c r="C238" s="134" t="s">
        <v>21</v>
      </c>
      <c r="D238" s="93">
        <v>42030</v>
      </c>
      <c r="E238" s="104">
        <v>0.41736111111111113</v>
      </c>
      <c r="F238" s="93">
        <v>42030</v>
      </c>
      <c r="G238" s="104">
        <v>0.47916666666666669</v>
      </c>
      <c r="H238" s="104">
        <v>6.1805555555555558E-2</v>
      </c>
      <c r="I238" s="69">
        <v>1</v>
      </c>
      <c r="J238" s="69"/>
      <c r="K238" s="94"/>
      <c r="L238" s="69" t="s">
        <v>4</v>
      </c>
      <c r="M238" s="94" t="s">
        <v>515</v>
      </c>
      <c r="N238" s="69">
        <v>0.4</v>
      </c>
      <c r="O238" s="69" t="s">
        <v>2</v>
      </c>
      <c r="P238" s="94" t="s">
        <v>515</v>
      </c>
      <c r="Q238" s="69" t="s">
        <v>527</v>
      </c>
      <c r="R238" s="69">
        <v>0.92400000000000004</v>
      </c>
      <c r="S238" s="69">
        <v>0.45500000000000002</v>
      </c>
      <c r="T238" s="69">
        <v>1.379</v>
      </c>
      <c r="U238" s="94" t="s">
        <v>28</v>
      </c>
      <c r="V238" s="69" t="s">
        <v>128</v>
      </c>
      <c r="W238" s="94" t="s">
        <v>128</v>
      </c>
      <c r="X238" s="94" t="s">
        <v>128</v>
      </c>
      <c r="Y238" s="108" t="s">
        <v>128</v>
      </c>
      <c r="Z238" s="166" t="s">
        <v>128</v>
      </c>
      <c r="AA238" s="108">
        <v>2015</v>
      </c>
      <c r="AB238" s="94" t="s">
        <v>128</v>
      </c>
      <c r="AC238" s="108" t="s">
        <v>128</v>
      </c>
      <c r="AD238" s="94" t="s">
        <v>0</v>
      </c>
      <c r="AE238" s="94" t="s">
        <v>52</v>
      </c>
      <c r="AF238" s="94"/>
      <c r="AG238" s="166"/>
      <c r="AH238" s="94"/>
      <c r="AI238" s="94"/>
    </row>
    <row r="239" spans="1:35" ht="46.9" customHeight="1">
      <c r="A239" s="70" t="s">
        <v>12042</v>
      </c>
      <c r="B239" s="74" t="s">
        <v>18</v>
      </c>
      <c r="C239" s="74" t="s">
        <v>850</v>
      </c>
      <c r="D239" s="75">
        <v>42332</v>
      </c>
      <c r="E239" s="76">
        <v>42332.447916666664</v>
      </c>
      <c r="F239" s="75">
        <v>42332</v>
      </c>
      <c r="G239" s="76">
        <v>42332.493055555555</v>
      </c>
      <c r="H239" s="76">
        <f>G239-E239</f>
        <v>4.5138888890505768E-2</v>
      </c>
      <c r="I239" s="74">
        <v>599</v>
      </c>
      <c r="J239" s="74"/>
      <c r="K239" s="74"/>
      <c r="L239" s="74" t="s">
        <v>4</v>
      </c>
      <c r="M239" s="74" t="s">
        <v>12438</v>
      </c>
      <c r="N239" s="77">
        <v>35</v>
      </c>
      <c r="O239" s="74" t="s">
        <v>73</v>
      </c>
      <c r="P239" s="74" t="s">
        <v>12439</v>
      </c>
      <c r="Q239" s="74" t="s">
        <v>12440</v>
      </c>
      <c r="R239" s="74">
        <v>37.286999999999999</v>
      </c>
      <c r="S239" s="74"/>
      <c r="T239" s="74">
        <f>R239+S239</f>
        <v>37.286999999999999</v>
      </c>
      <c r="U239" s="112"/>
      <c r="V239" s="112"/>
      <c r="W239" s="112"/>
      <c r="X239" s="112"/>
      <c r="Y239" s="112"/>
      <c r="Z239" s="112"/>
      <c r="AA239" s="112"/>
      <c r="AB239" s="112"/>
      <c r="AC239" s="112"/>
      <c r="AD239" s="112" t="s">
        <v>22</v>
      </c>
      <c r="AE239" s="112"/>
      <c r="AF239" s="112"/>
      <c r="AG239" s="112"/>
      <c r="AH239" s="73"/>
      <c r="AI239" s="73"/>
    </row>
    <row r="240" spans="1:35" ht="31.5" customHeight="1">
      <c r="A240" s="70" t="s">
        <v>122</v>
      </c>
      <c r="B240" s="74" t="s">
        <v>138</v>
      </c>
      <c r="C240" s="74" t="s">
        <v>138</v>
      </c>
      <c r="D240" s="75">
        <v>42030</v>
      </c>
      <c r="E240" s="76">
        <v>0.46875</v>
      </c>
      <c r="F240" s="75">
        <v>42030</v>
      </c>
      <c r="G240" s="76">
        <v>0.46875</v>
      </c>
      <c r="H240" s="76">
        <f>G240-E240</f>
        <v>0</v>
      </c>
      <c r="I240" s="74">
        <v>12</v>
      </c>
      <c r="J240" s="74" t="s">
        <v>531</v>
      </c>
      <c r="K240" s="74"/>
      <c r="L240" s="74" t="s">
        <v>4</v>
      </c>
      <c r="M240" s="74" t="s">
        <v>532</v>
      </c>
      <c r="N240" s="77">
        <v>35</v>
      </c>
      <c r="O240" s="74" t="s">
        <v>13</v>
      </c>
      <c r="P240" s="74" t="s">
        <v>533</v>
      </c>
      <c r="Q240" s="74" t="s">
        <v>534</v>
      </c>
      <c r="R240" s="74">
        <v>7</v>
      </c>
      <c r="S240" s="74">
        <v>53</v>
      </c>
      <c r="T240" s="74">
        <f>R240+S240</f>
        <v>60</v>
      </c>
      <c r="U240" s="112" t="s">
        <v>38</v>
      </c>
      <c r="V240" s="112">
        <v>2012</v>
      </c>
      <c r="W240" s="112" t="s">
        <v>1874</v>
      </c>
      <c r="X240" s="112" t="s">
        <v>1875</v>
      </c>
      <c r="Y240" s="112">
        <v>41812</v>
      </c>
      <c r="Z240" s="112">
        <v>100</v>
      </c>
      <c r="AA240" s="112">
        <v>42177</v>
      </c>
      <c r="AB240" s="112">
        <v>0</v>
      </c>
      <c r="AC240" s="112">
        <v>41812</v>
      </c>
      <c r="AD240" s="112" t="s">
        <v>62</v>
      </c>
      <c r="AE240" s="112"/>
      <c r="AF240" s="112"/>
      <c r="AG240" s="112"/>
      <c r="AH240" s="73"/>
      <c r="AI240" s="73"/>
    </row>
    <row r="241" spans="1:35" ht="47.25" customHeight="1">
      <c r="A241" s="70" t="s">
        <v>122</v>
      </c>
      <c r="B241" s="74" t="s">
        <v>18</v>
      </c>
      <c r="C241" s="74" t="s">
        <v>535</v>
      </c>
      <c r="D241" s="75">
        <v>42030</v>
      </c>
      <c r="E241" s="76">
        <v>0.57708333333333328</v>
      </c>
      <c r="F241" s="75">
        <v>42030</v>
      </c>
      <c r="G241" s="76">
        <v>0.58680555555555558</v>
      </c>
      <c r="H241" s="76">
        <f>G241-E241</f>
        <v>9.7222222222222987E-3</v>
      </c>
      <c r="I241" s="74">
        <v>11</v>
      </c>
      <c r="J241" s="74"/>
      <c r="K241" s="74"/>
      <c r="L241" s="74" t="s">
        <v>4</v>
      </c>
      <c r="M241" s="74" t="s">
        <v>536</v>
      </c>
      <c r="N241" s="77" t="s">
        <v>3</v>
      </c>
      <c r="O241" s="74" t="s">
        <v>7</v>
      </c>
      <c r="P241" s="74" t="s">
        <v>537</v>
      </c>
      <c r="Q241" s="74" t="s">
        <v>538</v>
      </c>
      <c r="R241" s="74">
        <v>2.62</v>
      </c>
      <c r="S241" s="74">
        <v>8.18</v>
      </c>
      <c r="T241" s="74">
        <v>10.8</v>
      </c>
      <c r="U241" s="112"/>
      <c r="V241" s="112"/>
      <c r="W241" s="112"/>
      <c r="X241" s="112"/>
      <c r="Y241" s="112"/>
      <c r="Z241" s="112"/>
      <c r="AA241" s="112"/>
      <c r="AB241" s="112"/>
      <c r="AC241" s="112"/>
      <c r="AD241" s="112" t="s">
        <v>24</v>
      </c>
      <c r="AE241" s="112"/>
      <c r="AF241" s="112"/>
      <c r="AG241" s="112"/>
      <c r="AH241" s="73"/>
      <c r="AI241" s="73"/>
    </row>
    <row r="242" spans="1:35" ht="31.5" customHeight="1">
      <c r="A242" s="70" t="s">
        <v>1580</v>
      </c>
      <c r="B242" s="74" t="s">
        <v>5</v>
      </c>
      <c r="C242" s="74" t="s">
        <v>5</v>
      </c>
      <c r="D242" s="75">
        <v>42105</v>
      </c>
      <c r="E242" s="76">
        <v>0.60486111111111118</v>
      </c>
      <c r="F242" s="75">
        <v>42074</v>
      </c>
      <c r="G242" s="76">
        <v>0.60486111111111118</v>
      </c>
      <c r="H242" s="76">
        <v>0</v>
      </c>
      <c r="I242" s="74">
        <v>36</v>
      </c>
      <c r="J242" s="74" t="s">
        <v>2478</v>
      </c>
      <c r="K242" s="74" t="s">
        <v>8</v>
      </c>
      <c r="L242" s="74" t="s">
        <v>11</v>
      </c>
      <c r="M242" s="74" t="s">
        <v>6091</v>
      </c>
      <c r="N242" s="77">
        <v>35</v>
      </c>
      <c r="O242" s="74" t="s">
        <v>7</v>
      </c>
      <c r="P242" s="74" t="s">
        <v>2479</v>
      </c>
      <c r="Q242" s="74" t="s">
        <v>6092</v>
      </c>
      <c r="R242" s="74"/>
      <c r="S242" s="74">
        <v>37</v>
      </c>
      <c r="T242" s="74">
        <v>37</v>
      </c>
      <c r="U242" s="112" t="s">
        <v>1</v>
      </c>
      <c r="V242" s="112">
        <v>1984</v>
      </c>
      <c r="W242" s="112"/>
      <c r="X242" s="112" t="s">
        <v>411</v>
      </c>
      <c r="Y242" s="112" t="s">
        <v>6093</v>
      </c>
      <c r="Z242" s="112">
        <v>1</v>
      </c>
      <c r="AA242" s="112" t="s">
        <v>6094</v>
      </c>
      <c r="AB242" s="112"/>
      <c r="AC242" s="112"/>
      <c r="AD242" s="112" t="s">
        <v>22</v>
      </c>
      <c r="AE242" s="112"/>
      <c r="AF242" s="112"/>
      <c r="AG242" s="112"/>
      <c r="AH242" s="73"/>
      <c r="AI242" s="73"/>
    </row>
    <row r="243" spans="1:35" ht="94.5" customHeight="1">
      <c r="A243" s="70" t="s">
        <v>122</v>
      </c>
      <c r="B243" s="74" t="s">
        <v>5</v>
      </c>
      <c r="C243" s="74" t="s">
        <v>5</v>
      </c>
      <c r="D243" s="75">
        <v>42030</v>
      </c>
      <c r="E243" s="76">
        <v>0.69305555555555554</v>
      </c>
      <c r="F243" s="75">
        <v>42030</v>
      </c>
      <c r="G243" s="76">
        <v>0.77500000000000002</v>
      </c>
      <c r="H243" s="76">
        <v>8.1944444444444445E-2</v>
      </c>
      <c r="I243" s="74">
        <v>12</v>
      </c>
      <c r="J243" s="74" t="s">
        <v>150</v>
      </c>
      <c r="K243" s="74" t="s">
        <v>14</v>
      </c>
      <c r="L243" s="74" t="s">
        <v>4</v>
      </c>
      <c r="M243" s="74" t="s">
        <v>2156</v>
      </c>
      <c r="N243" s="77" t="s">
        <v>3</v>
      </c>
      <c r="O243" s="74" t="s">
        <v>7</v>
      </c>
      <c r="P243" s="74" t="s">
        <v>619</v>
      </c>
      <c r="Q243" s="74" t="s">
        <v>544</v>
      </c>
      <c r="R243" s="74">
        <v>7</v>
      </c>
      <c r="S243" s="74"/>
      <c r="T243" s="74">
        <v>7</v>
      </c>
      <c r="U243" s="112" t="s">
        <v>1</v>
      </c>
      <c r="V243" s="112">
        <v>2011</v>
      </c>
      <c r="W243" s="112" t="s">
        <v>545</v>
      </c>
      <c r="X243" s="112" t="s">
        <v>546</v>
      </c>
      <c r="Y243" s="112">
        <v>41960</v>
      </c>
      <c r="Z243" s="112">
        <v>100</v>
      </c>
      <c r="AA243" s="112">
        <v>42186</v>
      </c>
      <c r="AB243" s="112">
        <v>0</v>
      </c>
      <c r="AC243" s="112">
        <v>41332</v>
      </c>
      <c r="AD243" s="112" t="s">
        <v>0</v>
      </c>
      <c r="AE243" s="112"/>
      <c r="AF243" s="112"/>
      <c r="AG243" s="112"/>
      <c r="AH243" s="73"/>
      <c r="AI243" s="73"/>
    </row>
    <row r="244" spans="1:35" ht="47.25" customHeight="1">
      <c r="A244" s="164" t="s">
        <v>122</v>
      </c>
      <c r="B244" s="94" t="s">
        <v>21</v>
      </c>
      <c r="C244" s="134" t="s">
        <v>21</v>
      </c>
      <c r="D244" s="93">
        <v>42031</v>
      </c>
      <c r="E244" s="104">
        <v>0.54166666666666663</v>
      </c>
      <c r="F244" s="93">
        <v>42031</v>
      </c>
      <c r="G244" s="104">
        <v>0.57638888888888895</v>
      </c>
      <c r="H244" s="104">
        <v>3.4722222222222224E-2</v>
      </c>
      <c r="I244" s="69">
        <v>1</v>
      </c>
      <c r="J244" s="69"/>
      <c r="K244" s="94"/>
      <c r="L244" s="69" t="s">
        <v>11</v>
      </c>
      <c r="M244" s="94" t="s">
        <v>2322</v>
      </c>
      <c r="N244" s="69">
        <v>0.4</v>
      </c>
      <c r="O244" s="69" t="s">
        <v>2</v>
      </c>
      <c r="P244" s="94" t="s">
        <v>2322</v>
      </c>
      <c r="Q244" s="69" t="s">
        <v>2323</v>
      </c>
      <c r="R244" s="69">
        <v>3.2000000000000001E-2</v>
      </c>
      <c r="S244" s="69">
        <v>1.6E-2</v>
      </c>
      <c r="T244" s="69">
        <v>4.8000000000000001E-2</v>
      </c>
      <c r="U244" s="94" t="s">
        <v>1</v>
      </c>
      <c r="V244" s="69" t="s">
        <v>128</v>
      </c>
      <c r="W244" s="94" t="s">
        <v>128</v>
      </c>
      <c r="X244" s="94" t="s">
        <v>128</v>
      </c>
      <c r="Y244" s="108">
        <v>2014</v>
      </c>
      <c r="Z244" s="166" t="s">
        <v>128</v>
      </c>
      <c r="AA244" s="108">
        <v>2015</v>
      </c>
      <c r="AB244" s="94" t="s">
        <v>128</v>
      </c>
      <c r="AC244" s="108">
        <v>2014</v>
      </c>
      <c r="AD244" s="94" t="s">
        <v>0</v>
      </c>
      <c r="AE244" s="94" t="s">
        <v>52</v>
      </c>
      <c r="AF244" s="94"/>
      <c r="AG244" s="166"/>
      <c r="AH244" s="94"/>
      <c r="AI244" s="94"/>
    </row>
    <row r="245" spans="1:35" ht="56.25" customHeight="1">
      <c r="A245" s="70" t="s">
        <v>12463</v>
      </c>
      <c r="B245" s="74" t="s">
        <v>5</v>
      </c>
      <c r="C245" s="74" t="s">
        <v>5</v>
      </c>
      <c r="D245" s="75">
        <v>42347</v>
      </c>
      <c r="E245" s="76">
        <v>0.91666666666666663</v>
      </c>
      <c r="F245" s="75">
        <v>42348</v>
      </c>
      <c r="G245" s="76">
        <v>0.44791666666666669</v>
      </c>
      <c r="H245" s="76">
        <v>0.53125</v>
      </c>
      <c r="I245" s="74">
        <v>6</v>
      </c>
      <c r="J245" s="74" t="s">
        <v>1635</v>
      </c>
      <c r="K245" s="74" t="s">
        <v>14</v>
      </c>
      <c r="L245" s="74" t="s">
        <v>11</v>
      </c>
      <c r="M245" s="74" t="s">
        <v>12562</v>
      </c>
      <c r="N245" s="77" t="s">
        <v>3</v>
      </c>
      <c r="O245" s="74" t="s">
        <v>7</v>
      </c>
      <c r="P245" s="74" t="s">
        <v>13815</v>
      </c>
      <c r="Q245" s="74" t="s">
        <v>12821</v>
      </c>
      <c r="R245" s="74"/>
      <c r="S245" s="74">
        <v>36.4</v>
      </c>
      <c r="T245" s="74">
        <v>36.4</v>
      </c>
      <c r="U245" s="112" t="s">
        <v>28</v>
      </c>
      <c r="V245" s="112" t="s">
        <v>13816</v>
      </c>
      <c r="W245" s="112" t="s">
        <v>587</v>
      </c>
      <c r="X245" s="112" t="s">
        <v>411</v>
      </c>
      <c r="Y245" s="112" t="s">
        <v>13817</v>
      </c>
      <c r="Z245" s="112">
        <v>100</v>
      </c>
      <c r="AA245" s="112" t="s">
        <v>13818</v>
      </c>
      <c r="AB245" s="112">
        <v>0</v>
      </c>
      <c r="AC245" s="112"/>
      <c r="AD245" s="112" t="s">
        <v>22</v>
      </c>
      <c r="AE245" s="112"/>
      <c r="AF245" s="112"/>
      <c r="AG245" s="112"/>
      <c r="AH245" s="73"/>
      <c r="AI245" s="73"/>
    </row>
    <row r="246" spans="1:35" ht="63" customHeight="1">
      <c r="A246" s="70" t="s">
        <v>122</v>
      </c>
      <c r="B246" s="74" t="s">
        <v>18</v>
      </c>
      <c r="C246" s="74" t="s">
        <v>18</v>
      </c>
      <c r="D246" s="75">
        <v>42031</v>
      </c>
      <c r="E246" s="76">
        <v>42031.90625</v>
      </c>
      <c r="F246" s="75">
        <v>42032</v>
      </c>
      <c r="G246" s="76">
        <v>42032.493055555555</v>
      </c>
      <c r="H246" s="76">
        <f>G246-E246</f>
        <v>0.58680555555474712</v>
      </c>
      <c r="I246" s="74">
        <v>11</v>
      </c>
      <c r="J246" s="74"/>
      <c r="K246" s="74"/>
      <c r="L246" s="74" t="s">
        <v>9</v>
      </c>
      <c r="M246" s="74" t="s">
        <v>7</v>
      </c>
      <c r="N246" s="77" t="s">
        <v>3</v>
      </c>
      <c r="O246" s="74" t="s">
        <v>7</v>
      </c>
      <c r="P246" s="74" t="s">
        <v>560</v>
      </c>
      <c r="Q246" s="74" t="s">
        <v>561</v>
      </c>
      <c r="R246" s="74">
        <f>21.9+11.4</f>
        <v>33.299999999999997</v>
      </c>
      <c r="S246" s="74"/>
      <c r="T246" s="74">
        <f>R246+S246</f>
        <v>33.299999999999997</v>
      </c>
      <c r="U246" s="112"/>
      <c r="V246" s="112"/>
      <c r="W246" s="112"/>
      <c r="X246" s="112"/>
      <c r="Y246" s="112"/>
      <c r="Z246" s="112"/>
      <c r="AA246" s="112"/>
      <c r="AB246" s="112"/>
      <c r="AC246" s="112"/>
      <c r="AD246" s="112" t="s">
        <v>24</v>
      </c>
      <c r="AE246" s="112"/>
      <c r="AF246" s="112"/>
      <c r="AG246" s="112" t="s">
        <v>468</v>
      </c>
      <c r="AH246" s="73"/>
      <c r="AI246" s="73"/>
    </row>
    <row r="247" spans="1:35" ht="112.5" customHeight="1">
      <c r="A247" s="70" t="s">
        <v>122</v>
      </c>
      <c r="B247" s="74" t="s">
        <v>12</v>
      </c>
      <c r="C247" s="74" t="s">
        <v>522</v>
      </c>
      <c r="D247" s="75">
        <v>42031</v>
      </c>
      <c r="E247" s="76">
        <v>0.12569444444444444</v>
      </c>
      <c r="F247" s="75">
        <v>42031</v>
      </c>
      <c r="G247" s="76">
        <v>0.17708333333333334</v>
      </c>
      <c r="H247" s="76">
        <f>G247-E247</f>
        <v>5.1388888888888901E-2</v>
      </c>
      <c r="I247" s="74">
        <v>1</v>
      </c>
      <c r="J247" s="74"/>
      <c r="K247" s="74"/>
      <c r="L247" s="74" t="s">
        <v>11</v>
      </c>
      <c r="M247" s="74" t="s">
        <v>547</v>
      </c>
      <c r="N247" s="77">
        <v>0.4</v>
      </c>
      <c r="O247" s="74" t="s">
        <v>2</v>
      </c>
      <c r="P247" s="74" t="s">
        <v>147</v>
      </c>
      <c r="Q247" s="74" t="s">
        <v>548</v>
      </c>
      <c r="R247" s="74"/>
      <c r="S247" s="74">
        <v>0.81</v>
      </c>
      <c r="T247" s="74">
        <v>0.84</v>
      </c>
      <c r="U247" s="112" t="s">
        <v>1</v>
      </c>
      <c r="V247" s="112" t="s">
        <v>128</v>
      </c>
      <c r="W247" s="112" t="s">
        <v>128</v>
      </c>
      <c r="X247" s="112" t="s">
        <v>128</v>
      </c>
      <c r="Y247" s="112" t="s">
        <v>128</v>
      </c>
      <c r="Z247" s="112" t="s">
        <v>128</v>
      </c>
      <c r="AA247" s="112" t="s">
        <v>128</v>
      </c>
      <c r="AB247" s="112" t="s">
        <v>128</v>
      </c>
      <c r="AC247" s="112" t="s">
        <v>128</v>
      </c>
      <c r="AD247" s="112" t="s">
        <v>24</v>
      </c>
      <c r="AE247" s="112" t="s">
        <v>128</v>
      </c>
      <c r="AF247" s="112" t="s">
        <v>128</v>
      </c>
      <c r="AG247" s="112"/>
      <c r="AH247" s="73"/>
      <c r="AI247" s="73"/>
    </row>
    <row r="248" spans="1:35" ht="109.15" customHeight="1">
      <c r="A248" s="69" t="s">
        <v>3570</v>
      </c>
      <c r="B248" s="74" t="s">
        <v>1412</v>
      </c>
      <c r="C248" s="74" t="s">
        <v>1427</v>
      </c>
      <c r="D248" s="75">
        <v>42165</v>
      </c>
      <c r="E248" s="76">
        <v>0.12013888888888889</v>
      </c>
      <c r="F248" s="75">
        <v>42165</v>
      </c>
      <c r="G248" s="76">
        <v>0.20625000000000002</v>
      </c>
      <c r="H248" s="76">
        <v>8.6111111111111124E-2</v>
      </c>
      <c r="I248" s="77">
        <v>31</v>
      </c>
      <c r="J248" s="79" t="s">
        <v>3985</v>
      </c>
      <c r="K248" s="77"/>
      <c r="L248" s="80" t="s">
        <v>4</v>
      </c>
      <c r="M248" s="81" t="s">
        <v>3986</v>
      </c>
      <c r="N248" s="77" t="s">
        <v>3</v>
      </c>
      <c r="O248" s="79" t="s">
        <v>25</v>
      </c>
      <c r="P248" s="81" t="s">
        <v>3986</v>
      </c>
      <c r="Q248" s="80" t="s">
        <v>3987</v>
      </c>
      <c r="R248" s="91">
        <v>32</v>
      </c>
      <c r="S248" s="91">
        <v>4</v>
      </c>
      <c r="T248" s="91">
        <v>36</v>
      </c>
      <c r="U248" s="70"/>
      <c r="V248" s="70"/>
      <c r="W248" s="70"/>
      <c r="X248" s="70"/>
      <c r="Y248" s="70"/>
      <c r="Z248" s="70"/>
      <c r="AA248" s="70"/>
      <c r="AB248" s="70"/>
      <c r="AC248" s="70"/>
      <c r="AD248" s="68" t="s">
        <v>22</v>
      </c>
      <c r="AE248" s="70"/>
      <c r="AF248" s="70"/>
      <c r="AG248" s="82"/>
      <c r="AH248" s="73"/>
      <c r="AI248" s="73"/>
    </row>
    <row r="249" spans="1:35" ht="225" customHeight="1">
      <c r="A249" s="70" t="s">
        <v>122</v>
      </c>
      <c r="B249" s="74" t="s">
        <v>5</v>
      </c>
      <c r="C249" s="74" t="s">
        <v>5</v>
      </c>
      <c r="D249" s="75">
        <v>42031</v>
      </c>
      <c r="E249" s="76">
        <v>0.63472222222222219</v>
      </c>
      <c r="F249" s="75">
        <v>42031</v>
      </c>
      <c r="G249" s="76">
        <v>0.68541666666666667</v>
      </c>
      <c r="H249" s="76">
        <v>5.0694444444444452E-2</v>
      </c>
      <c r="I249" s="74">
        <v>3</v>
      </c>
      <c r="J249" s="74" t="s">
        <v>143</v>
      </c>
      <c r="K249" s="74" t="s">
        <v>20</v>
      </c>
      <c r="L249" s="74" t="s">
        <v>29</v>
      </c>
      <c r="M249" s="74" t="s">
        <v>554</v>
      </c>
      <c r="N249" s="77" t="s">
        <v>3</v>
      </c>
      <c r="O249" s="74" t="s">
        <v>7</v>
      </c>
      <c r="P249" s="74" t="s">
        <v>620</v>
      </c>
      <c r="Q249" s="74" t="s">
        <v>621</v>
      </c>
      <c r="R249" s="74"/>
      <c r="S249" s="74">
        <v>0.8</v>
      </c>
      <c r="T249" s="74">
        <v>0.8</v>
      </c>
      <c r="U249" s="112" t="s">
        <v>28</v>
      </c>
      <c r="V249" s="112">
        <v>1986</v>
      </c>
      <c r="W249" s="112" t="s">
        <v>555</v>
      </c>
      <c r="X249" s="112" t="s">
        <v>411</v>
      </c>
      <c r="Y249" s="112" t="s">
        <v>556</v>
      </c>
      <c r="Z249" s="112">
        <v>0.5</v>
      </c>
      <c r="AA249" s="112" t="s">
        <v>557</v>
      </c>
      <c r="AB249" s="112">
        <v>3</v>
      </c>
      <c r="AC249" s="112" t="s">
        <v>586</v>
      </c>
      <c r="AD249" s="112" t="s">
        <v>27</v>
      </c>
      <c r="AE249" s="112"/>
      <c r="AF249" s="112"/>
      <c r="AG249" s="112"/>
      <c r="AH249" s="73"/>
      <c r="AI249" s="73"/>
    </row>
    <row r="250" spans="1:35" ht="65.25" customHeight="1">
      <c r="A250" s="70" t="s">
        <v>12463</v>
      </c>
      <c r="B250" s="74" t="s">
        <v>5</v>
      </c>
      <c r="C250" s="74" t="s">
        <v>5</v>
      </c>
      <c r="D250" s="75">
        <v>42348</v>
      </c>
      <c r="E250" s="76">
        <v>0.88958333333333339</v>
      </c>
      <c r="F250" s="75">
        <v>42348</v>
      </c>
      <c r="G250" s="76">
        <v>0.88958333333333339</v>
      </c>
      <c r="H250" s="76">
        <v>0</v>
      </c>
      <c r="I250" s="74">
        <v>31</v>
      </c>
      <c r="J250" s="74" t="s">
        <v>143</v>
      </c>
      <c r="K250" s="74" t="s">
        <v>8</v>
      </c>
      <c r="L250" s="74" t="s">
        <v>11</v>
      </c>
      <c r="M250" s="74" t="s">
        <v>12576</v>
      </c>
      <c r="N250" s="77">
        <v>35</v>
      </c>
      <c r="O250" s="74" t="s">
        <v>7</v>
      </c>
      <c r="P250" s="74" t="s">
        <v>12577</v>
      </c>
      <c r="Q250" s="74" t="s">
        <v>12823</v>
      </c>
      <c r="R250" s="74"/>
      <c r="S250" s="74">
        <v>35.299999999999997</v>
      </c>
      <c r="T250" s="74">
        <v>35.299999999999997</v>
      </c>
      <c r="U250" s="112" t="s">
        <v>28</v>
      </c>
      <c r="V250" s="112">
        <v>1974</v>
      </c>
      <c r="W250" s="112" t="s">
        <v>606</v>
      </c>
      <c r="X250" s="112" t="s">
        <v>411</v>
      </c>
      <c r="Y250" s="112" t="s">
        <v>412</v>
      </c>
      <c r="Z250" s="112">
        <v>100</v>
      </c>
      <c r="AA250" s="112" t="s">
        <v>413</v>
      </c>
      <c r="AB250" s="112" t="s">
        <v>13826</v>
      </c>
      <c r="AC250" s="112"/>
      <c r="AD250" s="112" t="s">
        <v>22</v>
      </c>
      <c r="AE250" s="112"/>
      <c r="AF250" s="112"/>
      <c r="AG250" s="112"/>
      <c r="AH250" s="73"/>
      <c r="AI250" s="73"/>
    </row>
    <row r="251" spans="1:35" ht="374.45" customHeight="1">
      <c r="A251" s="70" t="s">
        <v>122</v>
      </c>
      <c r="B251" s="74" t="s">
        <v>18</v>
      </c>
      <c r="C251" s="74" t="s">
        <v>18</v>
      </c>
      <c r="D251" s="75">
        <v>42032</v>
      </c>
      <c r="E251" s="76">
        <v>42032.256944444445</v>
      </c>
      <c r="F251" s="75">
        <v>42033</v>
      </c>
      <c r="G251" s="76">
        <v>42033.666666666664</v>
      </c>
      <c r="H251" s="76">
        <f t="shared" ref="H251:H260" si="5">G251-E251</f>
        <v>1.4097222222189885</v>
      </c>
      <c r="I251" s="74">
        <v>13</v>
      </c>
      <c r="J251" s="74"/>
      <c r="K251" s="74"/>
      <c r="L251" s="74" t="s">
        <v>9</v>
      </c>
      <c r="M251" s="74" t="s">
        <v>7</v>
      </c>
      <c r="N251" s="77" t="s">
        <v>3</v>
      </c>
      <c r="O251" s="74" t="s">
        <v>7</v>
      </c>
      <c r="P251" s="74" t="s">
        <v>562</v>
      </c>
      <c r="Q251" s="74" t="s">
        <v>563</v>
      </c>
      <c r="R251" s="74">
        <f>2+18.6+3.8+4</f>
        <v>28.400000000000002</v>
      </c>
      <c r="S251" s="74">
        <f>4.3+1.4</f>
        <v>5.6999999999999993</v>
      </c>
      <c r="T251" s="74">
        <f t="shared" ref="T251:T257" si="6">R251+S251</f>
        <v>34.1</v>
      </c>
      <c r="U251" s="112"/>
      <c r="V251" s="112"/>
      <c r="W251" s="112"/>
      <c r="X251" s="112"/>
      <c r="Y251" s="112"/>
      <c r="Z251" s="112"/>
      <c r="AA251" s="112"/>
      <c r="AB251" s="112"/>
      <c r="AC251" s="112"/>
      <c r="AD251" s="112" t="s">
        <v>24</v>
      </c>
      <c r="AE251" s="112"/>
      <c r="AF251" s="112"/>
      <c r="AG251" s="112" t="s">
        <v>468</v>
      </c>
      <c r="AH251" s="73"/>
      <c r="AI251" s="73"/>
    </row>
    <row r="252" spans="1:35" ht="93.6" customHeight="1">
      <c r="A252" s="70" t="s">
        <v>122</v>
      </c>
      <c r="B252" s="74" t="s">
        <v>18</v>
      </c>
      <c r="C252" s="74" t="s">
        <v>18</v>
      </c>
      <c r="D252" s="75">
        <v>42032</v>
      </c>
      <c r="E252" s="76">
        <v>42032.291666666664</v>
      </c>
      <c r="F252" s="75">
        <v>42033</v>
      </c>
      <c r="G252" s="76">
        <v>42033.416666666664</v>
      </c>
      <c r="H252" s="76">
        <f t="shared" si="5"/>
        <v>1.125</v>
      </c>
      <c r="I252" s="74">
        <v>5</v>
      </c>
      <c r="J252" s="74"/>
      <c r="K252" s="74"/>
      <c r="L252" s="74" t="s">
        <v>9</v>
      </c>
      <c r="M252" s="74" t="s">
        <v>572</v>
      </c>
      <c r="N252" s="77" t="s">
        <v>3</v>
      </c>
      <c r="O252" s="74" t="s">
        <v>25</v>
      </c>
      <c r="P252" s="74" t="s">
        <v>340</v>
      </c>
      <c r="Q252" s="74" t="s">
        <v>573</v>
      </c>
      <c r="R252" s="74">
        <f>3.2+0.3</f>
        <v>3.5</v>
      </c>
      <c r="S252" s="74"/>
      <c r="T252" s="74">
        <f t="shared" si="6"/>
        <v>3.5</v>
      </c>
      <c r="U252" s="112"/>
      <c r="V252" s="112"/>
      <c r="W252" s="112"/>
      <c r="X252" s="112"/>
      <c r="Y252" s="112"/>
      <c r="Z252" s="112"/>
      <c r="AA252" s="112"/>
      <c r="AB252" s="112"/>
      <c r="AC252" s="112"/>
      <c r="AD252" s="112" t="s">
        <v>54</v>
      </c>
      <c r="AE252" s="112"/>
      <c r="AF252" s="112"/>
      <c r="AG252" s="112" t="s">
        <v>468</v>
      </c>
      <c r="AH252" s="73"/>
      <c r="AI252" s="73"/>
    </row>
    <row r="253" spans="1:35" ht="93.6" customHeight="1">
      <c r="A253" s="70" t="s">
        <v>122</v>
      </c>
      <c r="B253" s="74" t="s">
        <v>18</v>
      </c>
      <c r="C253" s="74" t="s">
        <v>18</v>
      </c>
      <c r="D253" s="75">
        <v>42032</v>
      </c>
      <c r="E253" s="76">
        <v>42032.291666666664</v>
      </c>
      <c r="F253" s="75">
        <v>42032</v>
      </c>
      <c r="G253" s="76">
        <v>42032.416666666664</v>
      </c>
      <c r="H253" s="76">
        <f t="shared" si="5"/>
        <v>0.125</v>
      </c>
      <c r="I253" s="74">
        <v>8</v>
      </c>
      <c r="J253" s="74"/>
      <c r="K253" s="74"/>
      <c r="L253" s="74" t="s">
        <v>9</v>
      </c>
      <c r="M253" s="74" t="s">
        <v>568</v>
      </c>
      <c r="N253" s="77" t="s">
        <v>3</v>
      </c>
      <c r="O253" s="74" t="s">
        <v>25</v>
      </c>
      <c r="P253" s="74" t="s">
        <v>343</v>
      </c>
      <c r="Q253" s="74" t="s">
        <v>569</v>
      </c>
      <c r="R253" s="74">
        <v>1.1000000000000001</v>
      </c>
      <c r="S253" s="74"/>
      <c r="T253" s="74">
        <f t="shared" si="6"/>
        <v>1.1000000000000001</v>
      </c>
      <c r="U253" s="112"/>
      <c r="V253" s="112"/>
      <c r="W253" s="112"/>
      <c r="X253" s="112"/>
      <c r="Y253" s="112"/>
      <c r="Z253" s="112"/>
      <c r="AA253" s="112"/>
      <c r="AB253" s="112"/>
      <c r="AC253" s="112"/>
      <c r="AD253" s="112" t="s">
        <v>54</v>
      </c>
      <c r="AE253" s="112"/>
      <c r="AF253" s="112"/>
      <c r="AG253" s="112"/>
      <c r="AH253" s="73"/>
      <c r="AI253" s="73"/>
    </row>
    <row r="254" spans="1:35" ht="46.9" customHeight="1">
      <c r="A254" s="70" t="s">
        <v>122</v>
      </c>
      <c r="B254" s="74" t="s">
        <v>18</v>
      </c>
      <c r="C254" s="74" t="s">
        <v>18</v>
      </c>
      <c r="D254" s="75">
        <v>42032</v>
      </c>
      <c r="E254" s="76">
        <v>42032.291666666664</v>
      </c>
      <c r="F254" s="75">
        <v>42032</v>
      </c>
      <c r="G254" s="76">
        <v>42032.583333333336</v>
      </c>
      <c r="H254" s="76">
        <f t="shared" si="5"/>
        <v>0.29166666667151731</v>
      </c>
      <c r="I254" s="74">
        <v>2</v>
      </c>
      <c r="J254" s="74"/>
      <c r="K254" s="74"/>
      <c r="L254" s="74" t="s">
        <v>9</v>
      </c>
      <c r="M254" s="74" t="s">
        <v>570</v>
      </c>
      <c r="N254" s="77" t="s">
        <v>3</v>
      </c>
      <c r="O254" s="74" t="s">
        <v>25</v>
      </c>
      <c r="P254" s="74" t="s">
        <v>340</v>
      </c>
      <c r="Q254" s="74" t="s">
        <v>571</v>
      </c>
      <c r="R254" s="74">
        <v>0.3</v>
      </c>
      <c r="S254" s="74"/>
      <c r="T254" s="74">
        <f t="shared" si="6"/>
        <v>0.3</v>
      </c>
      <c r="U254" s="112"/>
      <c r="V254" s="112"/>
      <c r="W254" s="112"/>
      <c r="X254" s="112"/>
      <c r="Y254" s="112"/>
      <c r="Z254" s="112"/>
      <c r="AA254" s="112"/>
      <c r="AB254" s="112"/>
      <c r="AC254" s="112"/>
      <c r="AD254" s="112" t="s">
        <v>54</v>
      </c>
      <c r="AE254" s="112"/>
      <c r="AF254" s="112"/>
      <c r="AG254" s="112"/>
      <c r="AH254" s="73"/>
      <c r="AI254" s="73"/>
    </row>
    <row r="255" spans="1:35" ht="185.45" customHeight="1">
      <c r="A255" s="70" t="s">
        <v>122</v>
      </c>
      <c r="B255" s="74" t="s">
        <v>18</v>
      </c>
      <c r="C255" s="74" t="s">
        <v>18</v>
      </c>
      <c r="D255" s="75">
        <v>42032</v>
      </c>
      <c r="E255" s="76">
        <v>42032.364583333336</v>
      </c>
      <c r="F255" s="75">
        <v>42032</v>
      </c>
      <c r="G255" s="76">
        <v>42032.447916666664</v>
      </c>
      <c r="H255" s="76">
        <f t="shared" si="5"/>
        <v>8.3333333328482695E-2</v>
      </c>
      <c r="I255" s="74">
        <v>11</v>
      </c>
      <c r="J255" s="74"/>
      <c r="K255" s="74"/>
      <c r="L255" s="74" t="s">
        <v>9</v>
      </c>
      <c r="M255" s="74" t="s">
        <v>7</v>
      </c>
      <c r="N255" s="77" t="s">
        <v>3</v>
      </c>
      <c r="O255" s="74" t="s">
        <v>7</v>
      </c>
      <c r="P255" s="74" t="s">
        <v>353</v>
      </c>
      <c r="Q255" s="74" t="s">
        <v>576</v>
      </c>
      <c r="R255" s="74">
        <v>20.8</v>
      </c>
      <c r="S255" s="74"/>
      <c r="T255" s="74">
        <f t="shared" si="6"/>
        <v>20.8</v>
      </c>
      <c r="U255" s="112"/>
      <c r="V255" s="112"/>
      <c r="W255" s="112"/>
      <c r="X255" s="112"/>
      <c r="Y255" s="112"/>
      <c r="Z255" s="112"/>
      <c r="AA255" s="112"/>
      <c r="AB255" s="112"/>
      <c r="AC255" s="112"/>
      <c r="AD255" s="112" t="s">
        <v>54</v>
      </c>
      <c r="AE255" s="112"/>
      <c r="AF255" s="112"/>
      <c r="AG255" s="112"/>
      <c r="AH255" s="73"/>
      <c r="AI255" s="73"/>
    </row>
    <row r="256" spans="1:35" ht="62.45" customHeight="1">
      <c r="A256" s="70" t="s">
        <v>122</v>
      </c>
      <c r="B256" s="74" t="s">
        <v>18</v>
      </c>
      <c r="C256" s="74" t="s">
        <v>18</v>
      </c>
      <c r="D256" s="75">
        <v>42032</v>
      </c>
      <c r="E256" s="76">
        <v>42032.375</v>
      </c>
      <c r="F256" s="75">
        <v>42032</v>
      </c>
      <c r="G256" s="76">
        <v>42032.583333333336</v>
      </c>
      <c r="H256" s="76">
        <f t="shared" si="5"/>
        <v>0.20833333333575865</v>
      </c>
      <c r="I256" s="74">
        <v>3</v>
      </c>
      <c r="J256" s="74"/>
      <c r="K256" s="74"/>
      <c r="L256" s="74" t="s">
        <v>9</v>
      </c>
      <c r="M256" s="74" t="s">
        <v>574</v>
      </c>
      <c r="N256" s="77" t="s">
        <v>3</v>
      </c>
      <c r="O256" s="74" t="s">
        <v>25</v>
      </c>
      <c r="P256" s="74" t="s">
        <v>351</v>
      </c>
      <c r="Q256" s="74" t="s">
        <v>575</v>
      </c>
      <c r="R256" s="74">
        <v>0.5</v>
      </c>
      <c r="S256" s="74"/>
      <c r="T256" s="74">
        <f t="shared" si="6"/>
        <v>0.5</v>
      </c>
      <c r="U256" s="112"/>
      <c r="V256" s="112"/>
      <c r="W256" s="112"/>
      <c r="X256" s="112"/>
      <c r="Y256" s="112"/>
      <c r="Z256" s="112"/>
      <c r="AA256" s="112"/>
      <c r="AB256" s="112"/>
      <c r="AC256" s="112"/>
      <c r="AD256" s="112" t="s">
        <v>54</v>
      </c>
      <c r="AE256" s="112"/>
      <c r="AF256" s="112"/>
      <c r="AG256" s="112"/>
      <c r="AH256" s="73"/>
      <c r="AI256" s="73"/>
    </row>
    <row r="257" spans="1:35" ht="93.6" customHeight="1">
      <c r="A257" s="70" t="s">
        <v>2819</v>
      </c>
      <c r="B257" s="74" t="s">
        <v>138</v>
      </c>
      <c r="C257" s="74" t="s">
        <v>138</v>
      </c>
      <c r="D257" s="75">
        <v>42144</v>
      </c>
      <c r="E257" s="76">
        <v>0.75763888888888886</v>
      </c>
      <c r="F257" s="75">
        <v>42144</v>
      </c>
      <c r="G257" s="76">
        <v>0.9375</v>
      </c>
      <c r="H257" s="76">
        <f t="shared" si="5"/>
        <v>0.17986111111111114</v>
      </c>
      <c r="I257" s="74">
        <v>319</v>
      </c>
      <c r="J257" s="74" t="s">
        <v>3177</v>
      </c>
      <c r="K257" s="74"/>
      <c r="L257" s="74" t="s">
        <v>4</v>
      </c>
      <c r="M257" s="74" t="s">
        <v>3178</v>
      </c>
      <c r="N257" s="77" t="s">
        <v>3</v>
      </c>
      <c r="O257" s="74" t="s">
        <v>32</v>
      </c>
      <c r="P257" s="74" t="s">
        <v>3179</v>
      </c>
      <c r="Q257" s="74" t="s">
        <v>5199</v>
      </c>
      <c r="R257" s="74">
        <v>4637</v>
      </c>
      <c r="S257" s="74"/>
      <c r="T257" s="74">
        <f t="shared" si="6"/>
        <v>4637</v>
      </c>
      <c r="U257" s="112" t="s">
        <v>43</v>
      </c>
      <c r="V257" s="112" t="s">
        <v>1884</v>
      </c>
      <c r="W257" s="112" t="s">
        <v>5187</v>
      </c>
      <c r="X257" s="112" t="s">
        <v>1698</v>
      </c>
      <c r="Y257" s="112" t="s">
        <v>1884</v>
      </c>
      <c r="Z257" s="112">
        <v>0</v>
      </c>
      <c r="AA257" s="112" t="s">
        <v>1884</v>
      </c>
      <c r="AB257" s="112">
        <v>0</v>
      </c>
      <c r="AC257" s="112" t="s">
        <v>1884</v>
      </c>
      <c r="AD257" s="112" t="s">
        <v>41</v>
      </c>
      <c r="AE257" s="112"/>
      <c r="AF257" s="112"/>
      <c r="AG257" s="112"/>
      <c r="AH257" s="73" t="s">
        <v>13984</v>
      </c>
      <c r="AI257" s="73"/>
    </row>
    <row r="258" spans="1:35" ht="156" customHeight="1">
      <c r="A258" s="70" t="s">
        <v>4982</v>
      </c>
      <c r="B258" s="74" t="s">
        <v>5</v>
      </c>
      <c r="C258" s="74" t="s">
        <v>5</v>
      </c>
      <c r="D258" s="75">
        <v>42205</v>
      </c>
      <c r="E258" s="76">
        <v>2.9861111111111113E-2</v>
      </c>
      <c r="F258" s="75">
        <v>42205</v>
      </c>
      <c r="G258" s="76">
        <v>2.9861111111111113E-2</v>
      </c>
      <c r="H258" s="76">
        <f t="shared" si="5"/>
        <v>0</v>
      </c>
      <c r="I258" s="74">
        <f>67+42</f>
        <v>109</v>
      </c>
      <c r="J258" s="74" t="s">
        <v>3484</v>
      </c>
      <c r="K258" s="74"/>
      <c r="L258" s="74" t="s">
        <v>9</v>
      </c>
      <c r="M258" s="74" t="s">
        <v>7829</v>
      </c>
      <c r="N258" s="77">
        <v>35</v>
      </c>
      <c r="O258" s="74" t="s">
        <v>13</v>
      </c>
      <c r="P258" s="74" t="s">
        <v>7830</v>
      </c>
      <c r="Q258" s="74" t="s">
        <v>10362</v>
      </c>
      <c r="R258" s="74">
        <v>97.3</v>
      </c>
      <c r="S258" s="74">
        <v>99.8</v>
      </c>
      <c r="T258" s="74">
        <v>197.1</v>
      </c>
      <c r="U258" s="112" t="s">
        <v>38</v>
      </c>
      <c r="V258" s="112">
        <v>2009</v>
      </c>
      <c r="W258" s="112" t="s">
        <v>10363</v>
      </c>
      <c r="X258" s="112" t="s">
        <v>411</v>
      </c>
      <c r="Y258" s="112" t="s">
        <v>10364</v>
      </c>
      <c r="Z258" s="112">
        <v>100</v>
      </c>
      <c r="AA258" s="112" t="s">
        <v>5807</v>
      </c>
      <c r="AB258" s="112">
        <v>0</v>
      </c>
      <c r="AC258" s="112" t="s">
        <v>10350</v>
      </c>
      <c r="AD258" s="112" t="s">
        <v>41</v>
      </c>
      <c r="AE258" s="112"/>
      <c r="AF258" s="112"/>
      <c r="AG258" s="112"/>
      <c r="AH258" s="73"/>
      <c r="AI258" s="73"/>
    </row>
    <row r="259" spans="1:35" ht="62.45" customHeight="1">
      <c r="A259" s="70" t="s">
        <v>122</v>
      </c>
      <c r="B259" s="74" t="s">
        <v>18</v>
      </c>
      <c r="C259" s="74" t="s">
        <v>18</v>
      </c>
      <c r="D259" s="75">
        <v>42032</v>
      </c>
      <c r="E259" s="76">
        <v>42032.618055555555</v>
      </c>
      <c r="F259" s="75">
        <v>42032</v>
      </c>
      <c r="G259" s="76">
        <v>42032.694444444445</v>
      </c>
      <c r="H259" s="76">
        <f t="shared" si="5"/>
        <v>7.6388888890505768E-2</v>
      </c>
      <c r="I259" s="74">
        <v>9</v>
      </c>
      <c r="J259" s="74"/>
      <c r="K259" s="74"/>
      <c r="L259" s="74" t="s">
        <v>9</v>
      </c>
      <c r="M259" s="74" t="s">
        <v>7</v>
      </c>
      <c r="N259" s="77" t="s">
        <v>3</v>
      </c>
      <c r="O259" s="74" t="s">
        <v>7</v>
      </c>
      <c r="P259" s="74" t="s">
        <v>353</v>
      </c>
      <c r="Q259" s="74" t="s">
        <v>576</v>
      </c>
      <c r="R259" s="74">
        <v>18.399999999999999</v>
      </c>
      <c r="S259" s="74"/>
      <c r="T259" s="74">
        <f>R259+S259</f>
        <v>18.399999999999999</v>
      </c>
      <c r="U259" s="112"/>
      <c r="V259" s="112"/>
      <c r="W259" s="112"/>
      <c r="X259" s="112"/>
      <c r="Y259" s="112"/>
      <c r="Z259" s="112"/>
      <c r="AA259" s="112"/>
      <c r="AB259" s="112"/>
      <c r="AC259" s="112"/>
      <c r="AD259" s="112" t="s">
        <v>54</v>
      </c>
      <c r="AE259" s="112"/>
      <c r="AF259" s="112"/>
      <c r="AG259" s="112"/>
      <c r="AH259" s="73"/>
      <c r="AI259" s="73"/>
    </row>
    <row r="260" spans="1:35" ht="124.9" customHeight="1">
      <c r="A260" s="70" t="s">
        <v>122</v>
      </c>
      <c r="B260" s="74" t="s">
        <v>12</v>
      </c>
      <c r="C260" s="74" t="s">
        <v>127</v>
      </c>
      <c r="D260" s="75">
        <v>42032</v>
      </c>
      <c r="E260" s="76">
        <v>4.1666666666666666E-3</v>
      </c>
      <c r="F260" s="75">
        <v>42032</v>
      </c>
      <c r="G260" s="76">
        <v>3.125E-2</v>
      </c>
      <c r="H260" s="76">
        <f t="shared" si="5"/>
        <v>2.7083333333333334E-2</v>
      </c>
      <c r="I260" s="74">
        <v>11</v>
      </c>
      <c r="J260" s="74" t="s">
        <v>150</v>
      </c>
      <c r="K260" s="74" t="s">
        <v>178</v>
      </c>
      <c r="L260" s="74" t="s">
        <v>4</v>
      </c>
      <c r="M260" s="74" t="s">
        <v>549</v>
      </c>
      <c r="N260" s="77" t="s">
        <v>3</v>
      </c>
      <c r="O260" s="74" t="s">
        <v>7</v>
      </c>
      <c r="P260" s="74" t="s">
        <v>549</v>
      </c>
      <c r="Q260" s="74" t="s">
        <v>550</v>
      </c>
      <c r="R260" s="74">
        <v>0.33</v>
      </c>
      <c r="S260" s="74">
        <v>5.77</v>
      </c>
      <c r="T260" s="74">
        <v>6.1</v>
      </c>
      <c r="U260" s="112" t="s">
        <v>28</v>
      </c>
      <c r="V260" s="112"/>
      <c r="W260" s="112"/>
      <c r="X260" s="112"/>
      <c r="Y260" s="112" t="s">
        <v>128</v>
      </c>
      <c r="Z260" s="112" t="s">
        <v>128</v>
      </c>
      <c r="AA260" s="112" t="s">
        <v>128</v>
      </c>
      <c r="AB260" s="112" t="s">
        <v>128</v>
      </c>
      <c r="AC260" s="112" t="s">
        <v>128</v>
      </c>
      <c r="AD260" s="112" t="s">
        <v>62</v>
      </c>
      <c r="AE260" s="112" t="s">
        <v>128</v>
      </c>
      <c r="AF260" s="112" t="s">
        <v>128</v>
      </c>
      <c r="AG260" s="112"/>
      <c r="AH260" s="73"/>
      <c r="AI260" s="73"/>
    </row>
    <row r="261" spans="1:35" ht="46.9" customHeight="1">
      <c r="A261" s="64" t="s">
        <v>122</v>
      </c>
      <c r="B261" s="62" t="s">
        <v>5</v>
      </c>
      <c r="C261" s="62" t="s">
        <v>5</v>
      </c>
      <c r="D261" s="377">
        <v>42032</v>
      </c>
      <c r="E261" s="398">
        <v>0.84722222222222221</v>
      </c>
      <c r="F261" s="377">
        <v>42032</v>
      </c>
      <c r="G261" s="398">
        <v>0.94861111111111107</v>
      </c>
      <c r="H261" s="398">
        <v>0.1013888888888889</v>
      </c>
      <c r="I261" s="62">
        <v>7</v>
      </c>
      <c r="J261" s="62" t="s">
        <v>143</v>
      </c>
      <c r="K261" s="62" t="s">
        <v>14</v>
      </c>
      <c r="L261" s="62" t="s">
        <v>4</v>
      </c>
      <c r="M261" s="62" t="s">
        <v>622</v>
      </c>
      <c r="N261" s="440" t="s">
        <v>3</v>
      </c>
      <c r="O261" s="62" t="s">
        <v>7</v>
      </c>
      <c r="P261" s="62" t="s">
        <v>623</v>
      </c>
      <c r="Q261" s="62" t="s">
        <v>2157</v>
      </c>
      <c r="R261" s="62">
        <v>12.8</v>
      </c>
      <c r="S261" s="62"/>
      <c r="T261" s="62">
        <v>12.8</v>
      </c>
      <c r="U261" s="492" t="s">
        <v>44</v>
      </c>
      <c r="V261" s="492">
        <v>2010</v>
      </c>
      <c r="W261" s="492" t="s">
        <v>624</v>
      </c>
      <c r="X261" s="492" t="s">
        <v>411</v>
      </c>
      <c r="Y261" s="492" t="s">
        <v>625</v>
      </c>
      <c r="Z261" s="492">
        <v>100</v>
      </c>
      <c r="AA261" s="492" t="s">
        <v>626</v>
      </c>
      <c r="AB261" s="492" t="s">
        <v>627</v>
      </c>
      <c r="AC261" s="492" t="s">
        <v>628</v>
      </c>
      <c r="AD261" s="492" t="s">
        <v>63</v>
      </c>
      <c r="AE261" s="492"/>
      <c r="AF261" s="492"/>
      <c r="AG261" s="492"/>
      <c r="AH261" s="63"/>
      <c r="AI261" s="63"/>
    </row>
    <row r="262" spans="1:35" ht="46.9" customHeight="1">
      <c r="A262" s="13" t="s">
        <v>11517</v>
      </c>
      <c r="B262" s="23" t="s">
        <v>5</v>
      </c>
      <c r="C262" s="23" t="s">
        <v>5</v>
      </c>
      <c r="D262" s="368">
        <v>42287</v>
      </c>
      <c r="E262" s="382">
        <v>0.49444444444444446</v>
      </c>
      <c r="F262" s="368">
        <v>42287</v>
      </c>
      <c r="G262" s="382">
        <v>0.49444444444444446</v>
      </c>
      <c r="H262" s="382">
        <v>0</v>
      </c>
      <c r="I262" s="23">
        <v>31</v>
      </c>
      <c r="J262" s="23"/>
      <c r="K262" s="23"/>
      <c r="L262" s="23" t="s">
        <v>11</v>
      </c>
      <c r="M262" s="23" t="s">
        <v>11787</v>
      </c>
      <c r="N262" s="31">
        <v>0.4</v>
      </c>
      <c r="O262" s="23" t="s">
        <v>2</v>
      </c>
      <c r="P262" s="23" t="s">
        <v>525</v>
      </c>
      <c r="Q262" s="23" t="s">
        <v>11788</v>
      </c>
      <c r="R262" s="23"/>
      <c r="S262" s="23">
        <v>34</v>
      </c>
      <c r="T262" s="23">
        <v>34</v>
      </c>
      <c r="U262" s="362" t="s">
        <v>1</v>
      </c>
      <c r="V262" s="362"/>
      <c r="W262" s="362"/>
      <c r="X262" s="362"/>
      <c r="Y262" s="362"/>
      <c r="Z262" s="362"/>
      <c r="AA262" s="362"/>
      <c r="AB262" s="362"/>
      <c r="AC262" s="362"/>
      <c r="AD262" s="362" t="s">
        <v>22</v>
      </c>
      <c r="AE262" s="362"/>
      <c r="AF262" s="362"/>
      <c r="AG262" s="362"/>
      <c r="AH262" s="8"/>
      <c r="AI262" s="8"/>
    </row>
    <row r="263" spans="1:35" ht="46.9" customHeight="1">
      <c r="A263" s="345" t="s">
        <v>122</v>
      </c>
      <c r="B263" s="218" t="s">
        <v>21</v>
      </c>
      <c r="C263" s="30" t="s">
        <v>2288</v>
      </c>
      <c r="D263" s="369">
        <v>42034</v>
      </c>
      <c r="E263" s="37">
        <v>0.70833333333333337</v>
      </c>
      <c r="F263" s="369">
        <v>42034</v>
      </c>
      <c r="G263" s="37">
        <v>0.7104166666666667</v>
      </c>
      <c r="H263" s="37">
        <v>2.0833333333333333E-3</v>
      </c>
      <c r="I263" s="30"/>
      <c r="J263" s="30" t="s">
        <v>150</v>
      </c>
      <c r="K263" s="218" t="s">
        <v>14</v>
      </c>
      <c r="L263" s="30" t="s">
        <v>9</v>
      </c>
      <c r="M263" s="218" t="s">
        <v>2326</v>
      </c>
      <c r="N263" s="30" t="s">
        <v>3</v>
      </c>
      <c r="O263" s="30" t="s">
        <v>7</v>
      </c>
      <c r="P263" s="218" t="s">
        <v>2326</v>
      </c>
      <c r="Q263" s="30" t="s">
        <v>2327</v>
      </c>
      <c r="R263" s="30">
        <v>0.44</v>
      </c>
      <c r="S263" s="30">
        <v>0.218</v>
      </c>
      <c r="T263" s="30">
        <v>0.65800000000000003</v>
      </c>
      <c r="U263" s="218" t="s">
        <v>28</v>
      </c>
      <c r="V263" s="30">
        <v>1961</v>
      </c>
      <c r="W263" s="218" t="s">
        <v>2303</v>
      </c>
      <c r="X263" s="218" t="s">
        <v>762</v>
      </c>
      <c r="Y263" s="366">
        <v>2014</v>
      </c>
      <c r="Z263" s="526" t="s">
        <v>128</v>
      </c>
      <c r="AA263" s="366">
        <v>2015</v>
      </c>
      <c r="AB263" s="218" t="s">
        <v>128</v>
      </c>
      <c r="AC263" s="366">
        <v>2013</v>
      </c>
      <c r="AD263" s="218" t="s">
        <v>30</v>
      </c>
      <c r="AE263" s="218" t="s">
        <v>57</v>
      </c>
      <c r="AF263" s="218"/>
      <c r="AG263" s="526"/>
      <c r="AH263" s="218"/>
      <c r="AI263" s="218"/>
    </row>
    <row r="264" spans="1:35" ht="62.45" customHeight="1">
      <c r="A264" s="345" t="s">
        <v>122</v>
      </c>
      <c r="B264" s="218" t="s">
        <v>21</v>
      </c>
      <c r="C264" s="255" t="s">
        <v>21</v>
      </c>
      <c r="D264" s="369">
        <v>42034</v>
      </c>
      <c r="E264" s="37">
        <v>0.89236111111111116</v>
      </c>
      <c r="F264" s="369">
        <v>42034</v>
      </c>
      <c r="G264" s="37">
        <v>0.95138888888888884</v>
      </c>
      <c r="H264" s="37">
        <v>5.9027777777777783E-2</v>
      </c>
      <c r="I264" s="30"/>
      <c r="J264" s="30" t="s">
        <v>2328</v>
      </c>
      <c r="K264" s="218"/>
      <c r="L264" s="30" t="s">
        <v>11</v>
      </c>
      <c r="M264" s="218" t="s">
        <v>2329</v>
      </c>
      <c r="N264" s="30">
        <v>0.4</v>
      </c>
      <c r="O264" s="30" t="s">
        <v>7</v>
      </c>
      <c r="P264" s="218" t="s">
        <v>2329</v>
      </c>
      <c r="Q264" s="30" t="s">
        <v>2330</v>
      </c>
      <c r="R264" s="30">
        <v>0.66</v>
      </c>
      <c r="S264" s="30">
        <v>0.32500000000000001</v>
      </c>
      <c r="T264" s="30">
        <v>0.98499999999999999</v>
      </c>
      <c r="U264" s="218" t="s">
        <v>45</v>
      </c>
      <c r="V264" s="30" t="s">
        <v>128</v>
      </c>
      <c r="W264" s="218" t="s">
        <v>2331</v>
      </c>
      <c r="X264" s="218" t="s">
        <v>128</v>
      </c>
      <c r="Y264" s="366">
        <v>2014</v>
      </c>
      <c r="Z264" s="526" t="s">
        <v>128</v>
      </c>
      <c r="AA264" s="366">
        <v>2015</v>
      </c>
      <c r="AB264" s="218" t="s">
        <v>128</v>
      </c>
      <c r="AC264" s="366">
        <v>2014</v>
      </c>
      <c r="AD264" s="218" t="s">
        <v>17</v>
      </c>
      <c r="AE264" s="218" t="s">
        <v>52</v>
      </c>
      <c r="AF264" s="218"/>
      <c r="AG264" s="526"/>
      <c r="AH264" s="218"/>
      <c r="AI264" s="218"/>
    </row>
    <row r="265" spans="1:35" ht="218.45" customHeight="1">
      <c r="A265" s="8" t="s">
        <v>122</v>
      </c>
      <c r="B265" s="23" t="s">
        <v>132</v>
      </c>
      <c r="C265" s="23" t="s">
        <v>26</v>
      </c>
      <c r="D265" s="368">
        <v>42034</v>
      </c>
      <c r="E265" s="382">
        <v>0.65069444444444446</v>
      </c>
      <c r="F265" s="368">
        <v>42034</v>
      </c>
      <c r="G265" s="382">
        <v>0.65833333333333333</v>
      </c>
      <c r="H265" s="382">
        <f>G265-E265</f>
        <v>7.6388888888888618E-3</v>
      </c>
      <c r="I265" s="31">
        <v>5</v>
      </c>
      <c r="J265" s="11"/>
      <c r="K265" s="31"/>
      <c r="L265" s="417" t="s">
        <v>4</v>
      </c>
      <c r="M265" s="426" t="s">
        <v>1644</v>
      </c>
      <c r="N265" s="31">
        <v>0.4</v>
      </c>
      <c r="O265" s="11" t="s">
        <v>25</v>
      </c>
      <c r="P265" s="426" t="s">
        <v>1645</v>
      </c>
      <c r="Q265" s="417" t="s">
        <v>1646</v>
      </c>
      <c r="R265" s="458">
        <v>0.4</v>
      </c>
      <c r="S265" s="458"/>
      <c r="T265" s="458">
        <v>0.4</v>
      </c>
      <c r="U265" s="13" t="s">
        <v>28</v>
      </c>
      <c r="V265" s="264">
        <v>2013</v>
      </c>
      <c r="W265" s="13" t="s">
        <v>25</v>
      </c>
      <c r="X265" s="13"/>
      <c r="Y265" s="265">
        <v>41327</v>
      </c>
      <c r="Z265" s="13"/>
      <c r="AA265" s="13"/>
      <c r="AB265" s="13"/>
      <c r="AC265" s="13"/>
      <c r="AD265" s="13" t="s">
        <v>0</v>
      </c>
      <c r="AE265" s="13"/>
      <c r="AF265" s="13"/>
      <c r="AG265" s="35"/>
      <c r="AH265" s="8"/>
      <c r="AI265" s="8"/>
    </row>
    <row r="266" spans="1:35" ht="78" customHeight="1">
      <c r="A266" s="13" t="s">
        <v>122</v>
      </c>
      <c r="B266" s="23" t="s">
        <v>19</v>
      </c>
      <c r="C266" s="23" t="s">
        <v>19</v>
      </c>
      <c r="D266" s="368">
        <v>42034</v>
      </c>
      <c r="E266" s="382">
        <v>0.91666666666666663</v>
      </c>
      <c r="F266" s="368">
        <v>42034</v>
      </c>
      <c r="G266" s="382">
        <v>0.91736111111111107</v>
      </c>
      <c r="H266" s="382">
        <f>F266-D266+G266-E266</f>
        <v>6.9444444444444198E-4</v>
      </c>
      <c r="I266" s="23">
        <v>56</v>
      </c>
      <c r="J266" s="23"/>
      <c r="K266" s="23"/>
      <c r="L266" s="23" t="s">
        <v>4</v>
      </c>
      <c r="M266" s="23" t="s">
        <v>1801</v>
      </c>
      <c r="N266" s="31">
        <v>35</v>
      </c>
      <c r="O266" s="23" t="s">
        <v>13</v>
      </c>
      <c r="P266" s="23" t="s">
        <v>1802</v>
      </c>
      <c r="Q266" s="23" t="s">
        <v>1803</v>
      </c>
      <c r="R266" s="23">
        <v>49</v>
      </c>
      <c r="S266" s="23">
        <v>55</v>
      </c>
      <c r="T266" s="23">
        <f>R266+S266</f>
        <v>104</v>
      </c>
      <c r="U266" s="362" t="s">
        <v>36</v>
      </c>
      <c r="V266" s="362">
        <v>2014</v>
      </c>
      <c r="W266" s="362">
        <v>0</v>
      </c>
      <c r="X266" s="362" t="s">
        <v>1804</v>
      </c>
      <c r="Y266" s="362">
        <v>0</v>
      </c>
      <c r="Z266" s="362">
        <v>100</v>
      </c>
      <c r="AA266" s="362">
        <v>0</v>
      </c>
      <c r="AB266" s="362">
        <v>0</v>
      </c>
      <c r="AC266" s="362">
        <v>0</v>
      </c>
      <c r="AD266" s="362" t="s">
        <v>74</v>
      </c>
      <c r="AE266" s="362"/>
      <c r="AF266" s="362"/>
      <c r="AG266" s="362"/>
      <c r="AH266" s="8"/>
      <c r="AI266" s="8"/>
    </row>
    <row r="267" spans="1:35" ht="99.6" customHeight="1">
      <c r="A267" s="13" t="s">
        <v>122</v>
      </c>
      <c r="B267" s="23" t="s">
        <v>10</v>
      </c>
      <c r="C267" s="23" t="s">
        <v>10</v>
      </c>
      <c r="D267" s="368">
        <v>42034</v>
      </c>
      <c r="E267" s="382">
        <v>0.25</v>
      </c>
      <c r="F267" s="368">
        <v>42034</v>
      </c>
      <c r="G267" s="382">
        <v>0.37152777777777773</v>
      </c>
      <c r="H267" s="382">
        <v>0.12152777777777778</v>
      </c>
      <c r="I267" s="23">
        <v>4</v>
      </c>
      <c r="J267" s="23" t="s">
        <v>632</v>
      </c>
      <c r="K267" s="23"/>
      <c r="L267" s="23" t="s">
        <v>11</v>
      </c>
      <c r="M267" s="23" t="s">
        <v>633</v>
      </c>
      <c r="N267" s="31">
        <v>0.4</v>
      </c>
      <c r="O267" s="23" t="s">
        <v>48</v>
      </c>
      <c r="P267" s="23" t="s">
        <v>633</v>
      </c>
      <c r="Q267" s="23" t="s">
        <v>634</v>
      </c>
      <c r="R267" s="23">
        <v>6</v>
      </c>
      <c r="S267" s="23"/>
      <c r="T267" s="23">
        <v>6</v>
      </c>
      <c r="U267" s="362" t="s">
        <v>47</v>
      </c>
      <c r="V267" s="362">
        <v>1984</v>
      </c>
      <c r="W267" s="362" t="s">
        <v>1991</v>
      </c>
      <c r="X267" s="362" t="s">
        <v>1992</v>
      </c>
      <c r="Y267" s="362" t="s">
        <v>1993</v>
      </c>
      <c r="Z267" s="362">
        <v>100</v>
      </c>
      <c r="AA267" s="362" t="s">
        <v>1994</v>
      </c>
      <c r="AB267" s="362">
        <v>0</v>
      </c>
      <c r="AC267" s="362" t="s">
        <v>1995</v>
      </c>
      <c r="AD267" s="362" t="s">
        <v>0</v>
      </c>
      <c r="AE267" s="362"/>
      <c r="AF267" s="362"/>
      <c r="AG267" s="362"/>
      <c r="AH267" s="8"/>
      <c r="AI267" s="8"/>
    </row>
    <row r="268" spans="1:35" ht="78" customHeight="1">
      <c r="A268" s="13" t="s">
        <v>640</v>
      </c>
      <c r="B268" s="23" t="s">
        <v>5</v>
      </c>
      <c r="C268" s="23" t="s">
        <v>5</v>
      </c>
      <c r="D268" s="368">
        <v>42054</v>
      </c>
      <c r="E268" s="382">
        <v>0.27430555555555552</v>
      </c>
      <c r="F268" s="368">
        <v>42054</v>
      </c>
      <c r="G268" s="382">
        <v>0.51736111111111105</v>
      </c>
      <c r="H268" s="382">
        <v>0.24305555555555555</v>
      </c>
      <c r="I268" s="23">
        <v>4</v>
      </c>
      <c r="J268" s="23" t="s">
        <v>758</v>
      </c>
      <c r="K268" s="23"/>
      <c r="L268" s="23" t="s">
        <v>11</v>
      </c>
      <c r="M268" s="23" t="s">
        <v>935</v>
      </c>
      <c r="N268" s="31" t="s">
        <v>3</v>
      </c>
      <c r="O268" s="23" t="s">
        <v>7</v>
      </c>
      <c r="P268" s="23" t="s">
        <v>2210</v>
      </c>
      <c r="Q268" s="23" t="s">
        <v>936</v>
      </c>
      <c r="R268" s="23"/>
      <c r="S268" s="23">
        <v>33.9</v>
      </c>
      <c r="T268" s="23">
        <v>33.9</v>
      </c>
      <c r="U268" s="362" t="s">
        <v>28</v>
      </c>
      <c r="V268" s="362"/>
      <c r="W268" s="362" t="s">
        <v>587</v>
      </c>
      <c r="X268" s="362"/>
      <c r="Y268" s="362" t="s">
        <v>2211</v>
      </c>
      <c r="Z268" s="362">
        <v>100</v>
      </c>
      <c r="AA268" s="362" t="s">
        <v>2212</v>
      </c>
      <c r="AB268" s="362">
        <v>6</v>
      </c>
      <c r="AC268" s="362"/>
      <c r="AD268" s="362" t="s">
        <v>22</v>
      </c>
      <c r="AE268" s="362"/>
      <c r="AF268" s="362"/>
      <c r="AG268" s="362"/>
      <c r="AH268" s="8"/>
      <c r="AI268" s="8"/>
    </row>
    <row r="269" spans="1:35" ht="109.15" customHeight="1">
      <c r="A269" s="13" t="s">
        <v>2819</v>
      </c>
      <c r="B269" s="23" t="s">
        <v>15</v>
      </c>
      <c r="C269" s="23" t="s">
        <v>15</v>
      </c>
      <c r="D269" s="368">
        <v>42152</v>
      </c>
      <c r="E269" s="382">
        <v>0.69027777777777777</v>
      </c>
      <c r="F269" s="368">
        <v>42152</v>
      </c>
      <c r="G269" s="382">
        <v>0.73472222222222217</v>
      </c>
      <c r="H269" s="382">
        <f>(F269+G269)-(D269+E269)</f>
        <v>4.4444444443797693E-2</v>
      </c>
      <c r="I269" s="23">
        <v>3</v>
      </c>
      <c r="J269" s="23"/>
      <c r="K269" s="23" t="s">
        <v>20</v>
      </c>
      <c r="L269" s="23" t="s">
        <v>9</v>
      </c>
      <c r="M269" s="23" t="s">
        <v>3365</v>
      </c>
      <c r="N269" s="31" t="s">
        <v>3</v>
      </c>
      <c r="O269" s="23" t="s">
        <v>7</v>
      </c>
      <c r="P269" s="23" t="s">
        <v>3366</v>
      </c>
      <c r="Q269" s="23" t="s">
        <v>6472</v>
      </c>
      <c r="R269" s="23">
        <v>2.06</v>
      </c>
      <c r="S269" s="23"/>
      <c r="T269" s="23">
        <f>SUM(R269:S269)</f>
        <v>2.06</v>
      </c>
      <c r="U269" s="362" t="s">
        <v>28</v>
      </c>
      <c r="V269" s="362">
        <v>1972</v>
      </c>
      <c r="W269" s="362" t="s">
        <v>1709</v>
      </c>
      <c r="X269" s="362"/>
      <c r="Y269" s="362">
        <v>42026</v>
      </c>
      <c r="Z269" s="362">
        <v>100</v>
      </c>
      <c r="AA269" s="362">
        <v>42339</v>
      </c>
      <c r="AB269" s="362">
        <v>0</v>
      </c>
      <c r="AC269" s="362"/>
      <c r="AD269" s="362" t="s">
        <v>42</v>
      </c>
      <c r="AE269" s="362" t="s">
        <v>53</v>
      </c>
      <c r="AF269" s="362"/>
      <c r="AG269" s="362" t="s">
        <v>6431</v>
      </c>
      <c r="AH269" s="8"/>
      <c r="AI269" s="8"/>
    </row>
    <row r="270" spans="1:35" ht="93.6" customHeight="1">
      <c r="A270" s="345" t="s">
        <v>122</v>
      </c>
      <c r="B270" s="218" t="s">
        <v>21</v>
      </c>
      <c r="C270" s="255" t="s">
        <v>21</v>
      </c>
      <c r="D270" s="369">
        <v>42035</v>
      </c>
      <c r="E270" s="37">
        <v>0.55902777777777779</v>
      </c>
      <c r="F270" s="369">
        <v>42035</v>
      </c>
      <c r="G270" s="37">
        <v>0.58680555555555558</v>
      </c>
      <c r="H270" s="37">
        <v>2.7777777777777776E-2</v>
      </c>
      <c r="I270" s="30">
        <v>4</v>
      </c>
      <c r="J270" s="30" t="s">
        <v>2328</v>
      </c>
      <c r="K270" s="218"/>
      <c r="L270" s="30" t="s">
        <v>9</v>
      </c>
      <c r="M270" s="218" t="s">
        <v>2332</v>
      </c>
      <c r="N270" s="30">
        <v>0.4</v>
      </c>
      <c r="O270" s="30" t="s">
        <v>7</v>
      </c>
      <c r="P270" s="218" t="s">
        <v>645</v>
      </c>
      <c r="Q270" s="30" t="s">
        <v>658</v>
      </c>
      <c r="R270" s="30">
        <v>0.21199999999999999</v>
      </c>
      <c r="S270" s="30">
        <v>0.106</v>
      </c>
      <c r="T270" s="30">
        <v>0.318</v>
      </c>
      <c r="U270" s="218" t="s">
        <v>28</v>
      </c>
      <c r="V270" s="30" t="s">
        <v>128</v>
      </c>
      <c r="W270" s="218" t="s">
        <v>128</v>
      </c>
      <c r="X270" s="218" t="s">
        <v>128</v>
      </c>
      <c r="Y270" s="366">
        <v>2014</v>
      </c>
      <c r="Z270" s="526" t="s">
        <v>128</v>
      </c>
      <c r="AA270" s="366">
        <v>2015</v>
      </c>
      <c r="AB270" s="218" t="s">
        <v>128</v>
      </c>
      <c r="AC270" s="366">
        <v>2014</v>
      </c>
      <c r="AD270" s="218" t="s">
        <v>54</v>
      </c>
      <c r="AE270" s="218" t="s">
        <v>53</v>
      </c>
      <c r="AF270" s="218"/>
      <c r="AG270" s="526"/>
      <c r="AH270" s="218"/>
      <c r="AI270" s="218"/>
    </row>
    <row r="271" spans="1:35" ht="171.6" customHeight="1">
      <c r="A271" s="13" t="s">
        <v>3570</v>
      </c>
      <c r="B271" s="23" t="s">
        <v>1452</v>
      </c>
      <c r="C271" s="23" t="s">
        <v>1452</v>
      </c>
      <c r="D271" s="368">
        <v>42164</v>
      </c>
      <c r="E271" s="382">
        <v>0.39645833333333336</v>
      </c>
      <c r="F271" s="368">
        <v>42164</v>
      </c>
      <c r="G271" s="382">
        <v>0.40902777777777777</v>
      </c>
      <c r="H271" s="382">
        <v>1.3819444444444445E-2</v>
      </c>
      <c r="I271" s="23">
        <v>51</v>
      </c>
      <c r="J271" s="23" t="s">
        <v>7217</v>
      </c>
      <c r="K271" s="23"/>
      <c r="L271" s="23" t="s">
        <v>11</v>
      </c>
      <c r="M271" s="23" t="s">
        <v>7229</v>
      </c>
      <c r="N271" s="31" t="s">
        <v>3</v>
      </c>
      <c r="O271" s="23" t="s">
        <v>2</v>
      </c>
      <c r="P271" s="23" t="s">
        <v>1457</v>
      </c>
      <c r="Q271" s="23" t="s">
        <v>7228</v>
      </c>
      <c r="R271" s="23">
        <v>33.799999999999997</v>
      </c>
      <c r="S271" s="23"/>
      <c r="T271" s="23">
        <v>33.799999999999997</v>
      </c>
      <c r="U271" s="362" t="s">
        <v>7214</v>
      </c>
      <c r="V271" s="362">
        <v>2013</v>
      </c>
      <c r="W271" s="362" t="s">
        <v>7214</v>
      </c>
      <c r="X271" s="362" t="s">
        <v>7215</v>
      </c>
      <c r="Y271" s="362" t="s">
        <v>7216</v>
      </c>
      <c r="Z271" s="362"/>
      <c r="AA271" s="362"/>
      <c r="AB271" s="362">
        <v>0</v>
      </c>
      <c r="AC271" s="362"/>
      <c r="AD271" s="362" t="s">
        <v>22</v>
      </c>
      <c r="AE271" s="362"/>
      <c r="AF271" s="362"/>
      <c r="AG271" s="362"/>
      <c r="AH271" s="8"/>
      <c r="AI271" s="8"/>
    </row>
    <row r="272" spans="1:35" ht="47.25" customHeight="1">
      <c r="A272" s="13" t="s">
        <v>122</v>
      </c>
      <c r="B272" s="23" t="s">
        <v>1452</v>
      </c>
      <c r="C272" s="23" t="s">
        <v>1452</v>
      </c>
      <c r="D272" s="368">
        <v>42035</v>
      </c>
      <c r="E272" s="382">
        <v>16.39</v>
      </c>
      <c r="F272" s="368">
        <v>42035</v>
      </c>
      <c r="G272" s="382">
        <v>0.71875</v>
      </c>
      <c r="H272" s="382">
        <v>2.4999999999999998E-2</v>
      </c>
      <c r="I272" s="23">
        <v>47</v>
      </c>
      <c r="J272" s="23"/>
      <c r="K272" s="23"/>
      <c r="L272" s="23" t="s">
        <v>9</v>
      </c>
      <c r="M272" s="23" t="s">
        <v>1453</v>
      </c>
      <c r="N272" s="31" t="s">
        <v>3</v>
      </c>
      <c r="O272" s="23" t="s">
        <v>7</v>
      </c>
      <c r="P272" s="23" t="s">
        <v>1454</v>
      </c>
      <c r="Q272" s="23" t="s">
        <v>7318</v>
      </c>
      <c r="R272" s="23">
        <v>94.9</v>
      </c>
      <c r="S272" s="23"/>
      <c r="T272" s="23">
        <v>94.9</v>
      </c>
      <c r="U272" s="362"/>
      <c r="V272" s="362"/>
      <c r="W272" s="362"/>
      <c r="X272" s="362"/>
      <c r="Y272" s="362"/>
      <c r="Z272" s="362"/>
      <c r="AA272" s="362"/>
      <c r="AB272" s="362"/>
      <c r="AC272" s="362"/>
      <c r="AD272" s="362" t="s">
        <v>67</v>
      </c>
      <c r="AE272" s="362"/>
      <c r="AF272" s="362"/>
      <c r="AG272" s="362"/>
      <c r="AH272" s="8"/>
      <c r="AI272" s="8"/>
    </row>
    <row r="273" spans="1:113" ht="156" customHeight="1">
      <c r="A273" s="13" t="s">
        <v>640</v>
      </c>
      <c r="B273" s="23" t="s">
        <v>81</v>
      </c>
      <c r="C273" s="23" t="s">
        <v>81</v>
      </c>
      <c r="D273" s="368">
        <v>42048</v>
      </c>
      <c r="E273" s="382">
        <v>0.76111111111111107</v>
      </c>
      <c r="F273" s="368">
        <v>42048</v>
      </c>
      <c r="G273" s="382">
        <v>0.76111111111111107</v>
      </c>
      <c r="H273" s="382">
        <v>0</v>
      </c>
      <c r="I273" s="23">
        <v>41</v>
      </c>
      <c r="J273" s="23"/>
      <c r="K273" s="23"/>
      <c r="L273" s="23" t="s">
        <v>4</v>
      </c>
      <c r="M273" s="23" t="s">
        <v>845</v>
      </c>
      <c r="N273" s="31">
        <v>35</v>
      </c>
      <c r="O273" s="23" t="s">
        <v>13</v>
      </c>
      <c r="P273" s="23" t="s">
        <v>845</v>
      </c>
      <c r="Q273" s="23" t="s">
        <v>846</v>
      </c>
      <c r="R273" s="23"/>
      <c r="S273" s="23">
        <v>33.4</v>
      </c>
      <c r="T273" s="23">
        <v>33.4</v>
      </c>
      <c r="U273" s="362"/>
      <c r="V273" s="362"/>
      <c r="W273" s="362"/>
      <c r="X273" s="362"/>
      <c r="Y273" s="362"/>
      <c r="Z273" s="362"/>
      <c r="AA273" s="362"/>
      <c r="AB273" s="362"/>
      <c r="AC273" s="362"/>
      <c r="AD273" s="362" t="s">
        <v>22</v>
      </c>
      <c r="AE273" s="362"/>
      <c r="AF273" s="362"/>
      <c r="AG273" s="362"/>
      <c r="AH273" s="8"/>
      <c r="AI273" s="8"/>
    </row>
    <row r="274" spans="1:113" ht="46.9" customHeight="1">
      <c r="A274" s="13" t="s">
        <v>122</v>
      </c>
      <c r="B274" s="23" t="s">
        <v>12</v>
      </c>
      <c r="C274" s="23" t="s">
        <v>127</v>
      </c>
      <c r="D274" s="368">
        <v>42035</v>
      </c>
      <c r="E274" s="382">
        <v>0.71111111111111114</v>
      </c>
      <c r="F274" s="368">
        <v>42035</v>
      </c>
      <c r="G274" s="382">
        <v>0.77708333333333324</v>
      </c>
      <c r="H274" s="382">
        <v>6.5972222222222099E-2</v>
      </c>
      <c r="I274" s="23">
        <v>1</v>
      </c>
      <c r="J274" s="23"/>
      <c r="K274" s="23"/>
      <c r="L274" s="23" t="s">
        <v>11</v>
      </c>
      <c r="M274" s="23" t="s">
        <v>708</v>
      </c>
      <c r="N274" s="31">
        <v>0.4</v>
      </c>
      <c r="O274" s="23" t="s">
        <v>2</v>
      </c>
      <c r="P274" s="23" t="s">
        <v>147</v>
      </c>
      <c r="Q274" s="23" t="s">
        <v>709</v>
      </c>
      <c r="R274" s="23">
        <v>0.08</v>
      </c>
      <c r="S274" s="23"/>
      <c r="T274" s="23">
        <v>0.08</v>
      </c>
      <c r="U274" s="362" t="s">
        <v>1</v>
      </c>
      <c r="V274" s="362" t="s">
        <v>128</v>
      </c>
      <c r="W274" s="362" t="s">
        <v>128</v>
      </c>
      <c r="X274" s="362" t="s">
        <v>128</v>
      </c>
      <c r="Y274" s="362" t="s">
        <v>128</v>
      </c>
      <c r="Z274" s="362" t="s">
        <v>128</v>
      </c>
      <c r="AA274" s="362" t="s">
        <v>128</v>
      </c>
      <c r="AB274" s="362" t="s">
        <v>128</v>
      </c>
      <c r="AC274" s="362" t="s">
        <v>128</v>
      </c>
      <c r="AD274" s="362" t="s">
        <v>0</v>
      </c>
      <c r="AE274" s="362" t="s">
        <v>128</v>
      </c>
      <c r="AF274" s="362" t="s">
        <v>128</v>
      </c>
      <c r="AG274" s="362"/>
      <c r="AH274" s="8"/>
      <c r="AI274" s="8"/>
    </row>
    <row r="275" spans="1:113" ht="140.44999999999999" customHeight="1">
      <c r="A275" s="345" t="s">
        <v>640</v>
      </c>
      <c r="B275" s="218" t="s">
        <v>21</v>
      </c>
      <c r="C275" s="255" t="s">
        <v>21</v>
      </c>
      <c r="D275" s="369">
        <v>42036</v>
      </c>
      <c r="E275" s="37">
        <v>1.4583333333333332E-2</v>
      </c>
      <c r="F275" s="369">
        <v>42036</v>
      </c>
      <c r="G275" s="37">
        <v>0.40972222222222227</v>
      </c>
      <c r="H275" s="37">
        <v>0.39513888888888887</v>
      </c>
      <c r="I275" s="30">
        <v>2</v>
      </c>
      <c r="J275" s="30" t="s">
        <v>2328</v>
      </c>
      <c r="K275" s="218"/>
      <c r="L275" s="30" t="s">
        <v>9</v>
      </c>
      <c r="M275" s="218" t="s">
        <v>2333</v>
      </c>
      <c r="N275" s="30">
        <v>0.4</v>
      </c>
      <c r="O275" s="30" t="s">
        <v>7</v>
      </c>
      <c r="P275" s="218" t="s">
        <v>2333</v>
      </c>
      <c r="Q275" s="30" t="s">
        <v>641</v>
      </c>
      <c r="R275" s="30">
        <v>0.46500000000000002</v>
      </c>
      <c r="S275" s="30">
        <v>0.19900000000000001</v>
      </c>
      <c r="T275" s="30">
        <v>0.66400000000000003</v>
      </c>
      <c r="U275" s="218" t="s">
        <v>28</v>
      </c>
      <c r="V275" s="30" t="s">
        <v>128</v>
      </c>
      <c r="W275" s="218" t="s">
        <v>128</v>
      </c>
      <c r="X275" s="218" t="s">
        <v>128</v>
      </c>
      <c r="Y275" s="366">
        <v>2014</v>
      </c>
      <c r="Z275" s="526" t="s">
        <v>128</v>
      </c>
      <c r="AA275" s="366">
        <v>2015</v>
      </c>
      <c r="AB275" s="218" t="s">
        <v>128</v>
      </c>
      <c r="AC275" s="366">
        <v>2014</v>
      </c>
      <c r="AD275" s="218" t="s">
        <v>54</v>
      </c>
      <c r="AE275" s="218" t="s">
        <v>53</v>
      </c>
      <c r="AF275" s="218"/>
      <c r="AG275" s="526"/>
      <c r="AH275" s="218"/>
      <c r="AI275" s="218"/>
    </row>
    <row r="276" spans="1:113" ht="109.15" customHeight="1">
      <c r="A276" s="345" t="s">
        <v>640</v>
      </c>
      <c r="B276" s="218" t="s">
        <v>21</v>
      </c>
      <c r="C276" s="255" t="s">
        <v>21</v>
      </c>
      <c r="D276" s="369">
        <v>42036</v>
      </c>
      <c r="E276" s="37">
        <v>0.42708333333333331</v>
      </c>
      <c r="F276" s="369">
        <v>42036</v>
      </c>
      <c r="G276" s="37">
        <v>0.49652777777777773</v>
      </c>
      <c r="H276" s="37">
        <v>6.9444444444444434E-2</v>
      </c>
      <c r="I276" s="30">
        <v>2</v>
      </c>
      <c r="J276" s="30" t="s">
        <v>2328</v>
      </c>
      <c r="K276" s="218"/>
      <c r="L276" s="30" t="s">
        <v>9</v>
      </c>
      <c r="M276" s="218" t="s">
        <v>2334</v>
      </c>
      <c r="N276" s="30">
        <v>0.4</v>
      </c>
      <c r="O276" s="30" t="s">
        <v>7</v>
      </c>
      <c r="P276" s="218" t="s">
        <v>2334</v>
      </c>
      <c r="Q276" s="30" t="s">
        <v>642</v>
      </c>
      <c r="R276" s="30">
        <v>9.7999999999999997E-3</v>
      </c>
      <c r="S276" s="30">
        <v>4.1999999999999997E-3</v>
      </c>
      <c r="T276" s="30">
        <v>1.4E-2</v>
      </c>
      <c r="U276" s="218" t="s">
        <v>28</v>
      </c>
      <c r="V276" s="30" t="s">
        <v>128</v>
      </c>
      <c r="W276" s="218" t="s">
        <v>128</v>
      </c>
      <c r="X276" s="218" t="s">
        <v>128</v>
      </c>
      <c r="Y276" s="366">
        <v>2014</v>
      </c>
      <c r="Z276" s="526" t="s">
        <v>128</v>
      </c>
      <c r="AA276" s="366">
        <v>2015</v>
      </c>
      <c r="AB276" s="218" t="s">
        <v>128</v>
      </c>
      <c r="AC276" s="366">
        <v>2014</v>
      </c>
      <c r="AD276" s="218" t="s">
        <v>54</v>
      </c>
      <c r="AE276" s="218" t="s">
        <v>52</v>
      </c>
      <c r="AF276" s="218"/>
      <c r="AG276" s="526"/>
      <c r="AH276" s="218"/>
      <c r="AI276" s="218"/>
    </row>
    <row r="277" spans="1:113" ht="78" customHeight="1">
      <c r="A277" s="345" t="s">
        <v>640</v>
      </c>
      <c r="B277" s="218" t="s">
        <v>21</v>
      </c>
      <c r="C277" s="255" t="s">
        <v>21</v>
      </c>
      <c r="D277" s="369">
        <v>42036</v>
      </c>
      <c r="E277" s="37">
        <v>0.54513888888888895</v>
      </c>
      <c r="F277" s="369">
        <v>42036</v>
      </c>
      <c r="G277" s="37">
        <v>0.55902777777777779</v>
      </c>
      <c r="H277" s="37">
        <v>1.3888888888888888E-2</v>
      </c>
      <c r="I277" s="30">
        <v>5</v>
      </c>
      <c r="J277" s="30" t="s">
        <v>2328</v>
      </c>
      <c r="K277" s="218"/>
      <c r="L277" s="30" t="s">
        <v>9</v>
      </c>
      <c r="M277" s="218" t="s">
        <v>2335</v>
      </c>
      <c r="N277" s="30">
        <v>0.4</v>
      </c>
      <c r="O277" s="30" t="s">
        <v>7</v>
      </c>
      <c r="P277" s="218" t="s">
        <v>2335</v>
      </c>
      <c r="Q277" s="30" t="s">
        <v>643</v>
      </c>
      <c r="R277" s="30">
        <v>9.4500000000000001E-2</v>
      </c>
      <c r="S277" s="30">
        <v>0.04</v>
      </c>
      <c r="T277" s="30">
        <v>0.13500000000000001</v>
      </c>
      <c r="U277" s="218" t="s">
        <v>28</v>
      </c>
      <c r="V277" s="30" t="s">
        <v>128</v>
      </c>
      <c r="W277" s="218" t="s">
        <v>128</v>
      </c>
      <c r="X277" s="218" t="s">
        <v>128</v>
      </c>
      <c r="Y277" s="366">
        <v>2014</v>
      </c>
      <c r="Z277" s="526" t="s">
        <v>128</v>
      </c>
      <c r="AA277" s="366">
        <v>2015</v>
      </c>
      <c r="AB277" s="218" t="s">
        <v>128</v>
      </c>
      <c r="AC277" s="366">
        <v>2014</v>
      </c>
      <c r="AD277" s="218" t="s">
        <v>54</v>
      </c>
      <c r="AE277" s="218" t="s">
        <v>52</v>
      </c>
      <c r="AF277" s="218"/>
      <c r="AG277" s="526"/>
      <c r="AH277" s="218"/>
      <c r="AI277" s="218"/>
    </row>
    <row r="278" spans="1:113" ht="46.9" customHeight="1">
      <c r="A278" s="13" t="s">
        <v>2819</v>
      </c>
      <c r="B278" s="23" t="s">
        <v>15</v>
      </c>
      <c r="C278" s="23" t="s">
        <v>15</v>
      </c>
      <c r="D278" s="368">
        <v>42152</v>
      </c>
      <c r="E278" s="382">
        <v>0.77847222222222223</v>
      </c>
      <c r="F278" s="368">
        <v>42152</v>
      </c>
      <c r="G278" s="382">
        <v>0.77847222222222223</v>
      </c>
      <c r="H278" s="382">
        <f>(F278+G278)-(D278+E278)</f>
        <v>0</v>
      </c>
      <c r="I278" s="23">
        <v>7</v>
      </c>
      <c r="J278" s="23" t="s">
        <v>672</v>
      </c>
      <c r="K278" s="23" t="s">
        <v>8</v>
      </c>
      <c r="L278" s="23" t="s">
        <v>9</v>
      </c>
      <c r="M278" s="23" t="s">
        <v>3367</v>
      </c>
      <c r="N278" s="31" t="s">
        <v>3</v>
      </c>
      <c r="O278" s="23" t="s">
        <v>7</v>
      </c>
      <c r="P278" s="23" t="s">
        <v>3368</v>
      </c>
      <c r="Q278" s="23" t="s">
        <v>3369</v>
      </c>
      <c r="R278" s="23"/>
      <c r="S278" s="23">
        <v>1.17</v>
      </c>
      <c r="T278" s="23">
        <f>SUM(R278:S278)</f>
        <v>1.17</v>
      </c>
      <c r="U278" s="362" t="s">
        <v>28</v>
      </c>
      <c r="V278" s="362">
        <v>1988</v>
      </c>
      <c r="W278" s="362" t="s">
        <v>587</v>
      </c>
      <c r="X278" s="362"/>
      <c r="Y278" s="362" t="s">
        <v>6473</v>
      </c>
      <c r="Z278" s="362" t="s">
        <v>6467</v>
      </c>
      <c r="AA278" s="362" t="s">
        <v>5205</v>
      </c>
      <c r="AB278" s="362" t="s">
        <v>6454</v>
      </c>
      <c r="AC278" s="362"/>
      <c r="AD278" s="362" t="s">
        <v>42</v>
      </c>
      <c r="AE278" s="362" t="s">
        <v>53</v>
      </c>
      <c r="AF278" s="362"/>
      <c r="AG278" s="362" t="s">
        <v>6431</v>
      </c>
      <c r="AH278" s="8"/>
      <c r="AI278" s="8"/>
    </row>
    <row r="279" spans="1:113" ht="46.9" customHeight="1">
      <c r="A279" s="345" t="s">
        <v>640</v>
      </c>
      <c r="B279" s="218" t="s">
        <v>21</v>
      </c>
      <c r="C279" s="255" t="s">
        <v>21</v>
      </c>
      <c r="D279" s="369">
        <v>42036</v>
      </c>
      <c r="E279" s="37">
        <v>0.93402777777777779</v>
      </c>
      <c r="F279" s="369">
        <v>42036</v>
      </c>
      <c r="G279" s="37">
        <v>0.95138888888888884</v>
      </c>
      <c r="H279" s="37">
        <v>1.7361111111111112E-2</v>
      </c>
      <c r="I279" s="30">
        <v>1</v>
      </c>
      <c r="J279" s="30" t="s">
        <v>2328</v>
      </c>
      <c r="K279" s="218"/>
      <c r="L279" s="30" t="s">
        <v>29</v>
      </c>
      <c r="M279" s="218" t="s">
        <v>647</v>
      </c>
      <c r="N279" s="30">
        <v>0.4</v>
      </c>
      <c r="O279" s="30" t="s">
        <v>2</v>
      </c>
      <c r="P279" s="218" t="s">
        <v>647</v>
      </c>
      <c r="Q279" s="30" t="s">
        <v>648</v>
      </c>
      <c r="R279" s="30">
        <v>1.4E-3</v>
      </c>
      <c r="S279" s="30">
        <v>5.9999999999999995E-4</v>
      </c>
      <c r="T279" s="30">
        <v>2E-3</v>
      </c>
      <c r="U279" s="218" t="s">
        <v>45</v>
      </c>
      <c r="V279" s="30" t="s">
        <v>128</v>
      </c>
      <c r="W279" s="218" t="s">
        <v>128</v>
      </c>
      <c r="X279" s="218" t="s">
        <v>128</v>
      </c>
      <c r="Y279" s="366">
        <v>2014</v>
      </c>
      <c r="Z279" s="526" t="s">
        <v>128</v>
      </c>
      <c r="AA279" s="366">
        <v>2015</v>
      </c>
      <c r="AB279" s="218" t="s">
        <v>128</v>
      </c>
      <c r="AC279" s="366">
        <v>2014</v>
      </c>
      <c r="AD279" s="218" t="s">
        <v>59</v>
      </c>
      <c r="AE279" s="218" t="s">
        <v>52</v>
      </c>
      <c r="AF279" s="218"/>
      <c r="AG279" s="526"/>
      <c r="AH279" s="218"/>
      <c r="AI279" s="218"/>
    </row>
    <row r="280" spans="1:113" ht="171.6" customHeight="1">
      <c r="A280" s="30" t="s">
        <v>640</v>
      </c>
      <c r="B280" s="23" t="s">
        <v>1412</v>
      </c>
      <c r="C280" s="23" t="s">
        <v>1417</v>
      </c>
      <c r="D280" s="368">
        <v>42036</v>
      </c>
      <c r="E280" s="382">
        <v>0.88055555555555554</v>
      </c>
      <c r="F280" s="368">
        <v>42036</v>
      </c>
      <c r="G280" s="382">
        <v>0.88124999999999998</v>
      </c>
      <c r="H280" s="382">
        <v>6.9444444444444447E-4</v>
      </c>
      <c r="I280" s="31">
        <v>3</v>
      </c>
      <c r="J280" s="11"/>
      <c r="K280" s="31"/>
      <c r="L280" s="417" t="s">
        <v>4</v>
      </c>
      <c r="M280" s="426" t="s">
        <v>1418</v>
      </c>
      <c r="N280" s="31" t="s">
        <v>3</v>
      </c>
      <c r="O280" s="11" t="s">
        <v>2</v>
      </c>
      <c r="P280" s="426" t="s">
        <v>1419</v>
      </c>
      <c r="Q280" s="417" t="s">
        <v>1449</v>
      </c>
      <c r="R280" s="458"/>
      <c r="S280" s="458">
        <v>7</v>
      </c>
      <c r="T280" s="458">
        <v>7</v>
      </c>
      <c r="U280" s="8"/>
      <c r="V280" s="8"/>
      <c r="W280" s="8"/>
      <c r="X280" s="8"/>
      <c r="Y280" s="8"/>
      <c r="Z280" s="8"/>
      <c r="AA280" s="8"/>
      <c r="AB280" s="8"/>
      <c r="AC280" s="8"/>
      <c r="AD280" s="13" t="s">
        <v>74</v>
      </c>
      <c r="AE280" s="8"/>
      <c r="AF280" s="8"/>
      <c r="AG280" s="8"/>
      <c r="AH280" s="8"/>
      <c r="AI280" s="8"/>
    </row>
    <row r="281" spans="1:113" ht="47.25" customHeight="1">
      <c r="A281" s="13" t="s">
        <v>640</v>
      </c>
      <c r="B281" s="23" t="s">
        <v>19</v>
      </c>
      <c r="C281" s="23" t="s">
        <v>19</v>
      </c>
      <c r="D281" s="368">
        <v>42036</v>
      </c>
      <c r="E281" s="382">
        <v>0.1388888888888889</v>
      </c>
      <c r="F281" s="368">
        <v>42036</v>
      </c>
      <c r="G281" s="382">
        <v>0.26597222222222222</v>
      </c>
      <c r="H281" s="382">
        <f>F281-D281+G281-E281</f>
        <v>0.12708333333333333</v>
      </c>
      <c r="I281" s="23"/>
      <c r="J281" s="23" t="s">
        <v>150</v>
      </c>
      <c r="K281" s="23" t="s">
        <v>20</v>
      </c>
      <c r="L281" s="23" t="s">
        <v>4</v>
      </c>
      <c r="M281" s="23" t="s">
        <v>843</v>
      </c>
      <c r="N281" s="31">
        <v>0.4</v>
      </c>
      <c r="O281" s="23" t="s">
        <v>25</v>
      </c>
      <c r="P281" s="23" t="s">
        <v>638</v>
      </c>
      <c r="Q281" s="23" t="s">
        <v>1805</v>
      </c>
      <c r="R281" s="23">
        <v>42</v>
      </c>
      <c r="S281" s="23">
        <v>5</v>
      </c>
      <c r="T281" s="23">
        <f>R281+S281</f>
        <v>47</v>
      </c>
      <c r="U281" s="362" t="s">
        <v>33</v>
      </c>
      <c r="V281" s="362">
        <v>2002</v>
      </c>
      <c r="W281" s="362" t="s">
        <v>1806</v>
      </c>
      <c r="X281" s="362" t="s">
        <v>1807</v>
      </c>
      <c r="Y281" s="362">
        <v>41829</v>
      </c>
      <c r="Z281" s="362">
        <v>100</v>
      </c>
      <c r="AA281" s="362">
        <v>42186</v>
      </c>
      <c r="AB281" s="362">
        <v>0</v>
      </c>
      <c r="AC281" s="362">
        <v>41829</v>
      </c>
      <c r="AD281" s="362" t="s">
        <v>0</v>
      </c>
      <c r="AE281" s="362"/>
      <c r="AF281" s="362"/>
      <c r="AG281" s="362"/>
    </row>
    <row r="282" spans="1:113" ht="101.45" customHeight="1">
      <c r="A282" s="13" t="s">
        <v>640</v>
      </c>
      <c r="B282" s="23" t="s">
        <v>81</v>
      </c>
      <c r="C282" s="23" t="s">
        <v>81</v>
      </c>
      <c r="D282" s="368">
        <v>42036</v>
      </c>
      <c r="E282" s="382">
        <v>0.30416666666666664</v>
      </c>
      <c r="F282" s="368">
        <v>42036</v>
      </c>
      <c r="G282" s="382">
        <v>0.54791666666666672</v>
      </c>
      <c r="H282" s="382">
        <v>0.24374999999999999</v>
      </c>
      <c r="I282" s="23">
        <v>152</v>
      </c>
      <c r="J282" s="23"/>
      <c r="K282" s="23"/>
      <c r="L282" s="23" t="s">
        <v>4</v>
      </c>
      <c r="M282" s="23" t="s">
        <v>664</v>
      </c>
      <c r="N282" s="31">
        <v>35</v>
      </c>
      <c r="O282" s="23" t="s">
        <v>7</v>
      </c>
      <c r="P282" s="23" t="s">
        <v>664</v>
      </c>
      <c r="Q282" s="23" t="s">
        <v>665</v>
      </c>
      <c r="R282" s="23">
        <v>360.6</v>
      </c>
      <c r="S282" s="23"/>
      <c r="T282" s="23">
        <v>360.6</v>
      </c>
      <c r="U282" s="362"/>
      <c r="V282" s="362"/>
      <c r="W282" s="362"/>
      <c r="X282" s="362"/>
      <c r="Y282" s="362"/>
      <c r="Z282" s="362"/>
      <c r="AA282" s="362"/>
      <c r="AB282" s="362"/>
      <c r="AC282" s="362"/>
      <c r="AD282" s="362" t="s">
        <v>17</v>
      </c>
      <c r="AE282" s="362"/>
      <c r="AF282" s="362"/>
      <c r="AG282" s="362" t="s">
        <v>488</v>
      </c>
      <c r="AH282" s="8"/>
      <c r="AI282" s="8"/>
    </row>
    <row r="283" spans="1:113" ht="46.9" customHeight="1">
      <c r="A283" s="30" t="s">
        <v>122</v>
      </c>
      <c r="B283" s="23" t="s">
        <v>1412</v>
      </c>
      <c r="C283" s="23" t="s">
        <v>1417</v>
      </c>
      <c r="D283" s="368">
        <v>42031</v>
      </c>
      <c r="E283" s="382">
        <v>0.52847222222222223</v>
      </c>
      <c r="F283" s="368">
        <v>42031</v>
      </c>
      <c r="G283" s="382">
        <v>0.54027777777777775</v>
      </c>
      <c r="H283" s="382">
        <v>1.1805555555555555E-2</v>
      </c>
      <c r="I283" s="31">
        <v>15</v>
      </c>
      <c r="J283" s="11"/>
      <c r="K283" s="31"/>
      <c r="L283" s="417" t="s">
        <v>4</v>
      </c>
      <c r="M283" s="426" t="s">
        <v>1416</v>
      </c>
      <c r="N283" s="31" t="s">
        <v>3</v>
      </c>
      <c r="O283" s="11" t="s">
        <v>2</v>
      </c>
      <c r="P283" s="426" t="s">
        <v>1416</v>
      </c>
      <c r="Q283" s="417" t="s">
        <v>1448</v>
      </c>
      <c r="R283" s="458">
        <v>16</v>
      </c>
      <c r="S283" s="458">
        <v>17</v>
      </c>
      <c r="T283" s="458">
        <v>33</v>
      </c>
      <c r="U283" s="8"/>
      <c r="V283" s="8"/>
      <c r="W283" s="8"/>
      <c r="X283" s="8"/>
      <c r="Y283" s="8"/>
      <c r="Z283" s="8"/>
      <c r="AA283" s="8"/>
      <c r="AB283" s="8"/>
      <c r="AC283" s="8"/>
      <c r="AD283" s="13" t="s">
        <v>22</v>
      </c>
      <c r="AE283" s="8"/>
      <c r="AF283" s="8"/>
      <c r="AG283" s="8"/>
      <c r="AH283" s="8"/>
      <c r="AI283" s="8"/>
    </row>
    <row r="284" spans="1:113" ht="156" customHeight="1">
      <c r="A284" s="13" t="s">
        <v>1580</v>
      </c>
      <c r="B284" s="23" t="s">
        <v>1452</v>
      </c>
      <c r="C284" s="23" t="s">
        <v>1452</v>
      </c>
      <c r="D284" s="368">
        <v>42121</v>
      </c>
      <c r="E284" s="382">
        <v>0.35416666666666669</v>
      </c>
      <c r="F284" s="368">
        <v>42121</v>
      </c>
      <c r="G284" s="382">
        <v>0.37847222222222227</v>
      </c>
      <c r="H284" s="382">
        <f>G284-E284</f>
        <v>2.430555555555558E-2</v>
      </c>
      <c r="I284" s="23">
        <v>53</v>
      </c>
      <c r="J284" s="23" t="s">
        <v>1455</v>
      </c>
      <c r="K284" s="23" t="s">
        <v>178</v>
      </c>
      <c r="L284" s="23" t="s">
        <v>11</v>
      </c>
      <c r="M284" s="23" t="s">
        <v>2546</v>
      </c>
      <c r="N284" s="31" t="s">
        <v>3</v>
      </c>
      <c r="O284" s="23" t="s">
        <v>32</v>
      </c>
      <c r="P284" s="23" t="s">
        <v>2547</v>
      </c>
      <c r="Q284" s="23" t="s">
        <v>2758</v>
      </c>
      <c r="R284" s="23">
        <v>33</v>
      </c>
      <c r="S284" s="23"/>
      <c r="T284" s="23">
        <v>33</v>
      </c>
      <c r="U284" s="362" t="s">
        <v>7214</v>
      </c>
      <c r="V284" s="362">
        <v>2013</v>
      </c>
      <c r="W284" s="362" t="s">
        <v>7214</v>
      </c>
      <c r="X284" s="362" t="s">
        <v>7215</v>
      </c>
      <c r="Y284" s="362" t="s">
        <v>7216</v>
      </c>
      <c r="Z284" s="362"/>
      <c r="AA284" s="362"/>
      <c r="AB284" s="362"/>
      <c r="AC284" s="362"/>
      <c r="AD284" s="362" t="s">
        <v>22</v>
      </c>
      <c r="AE284" s="362" t="s">
        <v>70</v>
      </c>
      <c r="AF284" s="362"/>
      <c r="AG284" s="362"/>
      <c r="AH284" s="8"/>
      <c r="AI284" s="8"/>
    </row>
    <row r="285" spans="1:113" ht="156" customHeight="1">
      <c r="A285" s="13" t="s">
        <v>1018</v>
      </c>
      <c r="B285" s="23" t="s">
        <v>5</v>
      </c>
      <c r="C285" s="23" t="s">
        <v>5</v>
      </c>
      <c r="D285" s="368">
        <v>42072</v>
      </c>
      <c r="E285" s="382">
        <v>0.89861111111111114</v>
      </c>
      <c r="F285" s="368">
        <v>42073</v>
      </c>
      <c r="G285" s="382">
        <v>8.3333333333333329E-2</v>
      </c>
      <c r="H285" s="382">
        <v>0.19444444444444445</v>
      </c>
      <c r="I285" s="23">
        <v>15</v>
      </c>
      <c r="J285" s="23" t="s">
        <v>150</v>
      </c>
      <c r="K285" s="23" t="s">
        <v>20</v>
      </c>
      <c r="L285" s="23" t="s">
        <v>11</v>
      </c>
      <c r="M285" s="23" t="s">
        <v>1066</v>
      </c>
      <c r="N285" s="31" t="s">
        <v>3</v>
      </c>
      <c r="O285" s="23" t="s">
        <v>7</v>
      </c>
      <c r="P285" s="23" t="s">
        <v>1155</v>
      </c>
      <c r="Q285" s="23" t="s">
        <v>1156</v>
      </c>
      <c r="R285" s="23"/>
      <c r="S285" s="23">
        <v>32.9</v>
      </c>
      <c r="T285" s="23">
        <v>32.9</v>
      </c>
      <c r="U285" s="362" t="s">
        <v>28</v>
      </c>
      <c r="V285" s="362" t="s">
        <v>1157</v>
      </c>
      <c r="W285" s="362" t="s">
        <v>587</v>
      </c>
      <c r="X285" s="362" t="s">
        <v>411</v>
      </c>
      <c r="Y285" s="362" t="s">
        <v>1158</v>
      </c>
      <c r="Z285" s="362">
        <v>1</v>
      </c>
      <c r="AA285" s="362" t="s">
        <v>1159</v>
      </c>
      <c r="AB285" s="362">
        <v>0</v>
      </c>
      <c r="AC285" s="362"/>
      <c r="AD285" s="362" t="s">
        <v>22</v>
      </c>
      <c r="AE285" s="362"/>
      <c r="AF285" s="362"/>
      <c r="AG285" s="362"/>
      <c r="AH285" s="8"/>
      <c r="AI285" s="8"/>
    </row>
    <row r="286" spans="1:113" s="16" customFormat="1" ht="79.5" customHeight="1">
      <c r="A286" s="345" t="s">
        <v>640</v>
      </c>
      <c r="B286" s="94" t="s">
        <v>21</v>
      </c>
      <c r="C286" s="134" t="s">
        <v>21</v>
      </c>
      <c r="D286" s="93">
        <v>42037</v>
      </c>
      <c r="E286" s="104">
        <v>3.4722222222222224E-2</v>
      </c>
      <c r="F286" s="93">
        <v>42037</v>
      </c>
      <c r="G286" s="104">
        <v>0.49652777777777773</v>
      </c>
      <c r="H286" s="104">
        <v>0.46180555555555558</v>
      </c>
      <c r="I286" s="69">
        <v>3</v>
      </c>
      <c r="J286" s="69" t="s">
        <v>2328</v>
      </c>
      <c r="K286" s="94"/>
      <c r="L286" s="69" t="s">
        <v>4</v>
      </c>
      <c r="M286" s="94" t="s">
        <v>2338</v>
      </c>
      <c r="N286" s="69">
        <v>0.4</v>
      </c>
      <c r="O286" s="69" t="s">
        <v>48</v>
      </c>
      <c r="P286" s="94" t="s">
        <v>2339</v>
      </c>
      <c r="Q286" s="69" t="s">
        <v>651</v>
      </c>
      <c r="R286" s="69">
        <v>0.29899999999999999</v>
      </c>
      <c r="S286" s="69">
        <v>0.14799999999999999</v>
      </c>
      <c r="T286" s="69">
        <v>0.44700000000000001</v>
      </c>
      <c r="U286" s="94" t="s">
        <v>28</v>
      </c>
      <c r="V286" s="69" t="s">
        <v>128</v>
      </c>
      <c r="W286" s="94" t="s">
        <v>128</v>
      </c>
      <c r="X286" s="94" t="s">
        <v>128</v>
      </c>
      <c r="Y286" s="108">
        <v>2014</v>
      </c>
      <c r="Z286" s="166" t="s">
        <v>128</v>
      </c>
      <c r="AA286" s="108">
        <v>2015</v>
      </c>
      <c r="AB286" s="94" t="s">
        <v>128</v>
      </c>
      <c r="AC286" s="108">
        <v>2014</v>
      </c>
      <c r="AD286" s="94" t="s">
        <v>0</v>
      </c>
      <c r="AE286" s="94" t="s">
        <v>52</v>
      </c>
      <c r="AF286" s="94"/>
      <c r="AG286" s="166"/>
      <c r="AH286" s="218"/>
      <c r="AI286" s="218"/>
      <c r="AJ286" s="45"/>
      <c r="AK286" s="15"/>
      <c r="AM286" s="33"/>
      <c r="AN286" s="33"/>
    </row>
    <row r="287" spans="1:113" s="16" customFormat="1" ht="93.75" customHeight="1">
      <c r="A287" s="345" t="s">
        <v>640</v>
      </c>
      <c r="B287" s="94" t="s">
        <v>21</v>
      </c>
      <c r="C287" s="134" t="s">
        <v>21</v>
      </c>
      <c r="D287" s="93">
        <v>42037</v>
      </c>
      <c r="E287" s="104">
        <v>0.40972222222222227</v>
      </c>
      <c r="F287" s="93">
        <v>42037</v>
      </c>
      <c r="G287" s="104">
        <v>0.47222222222222227</v>
      </c>
      <c r="H287" s="104">
        <v>6.25E-2</v>
      </c>
      <c r="I287" s="69">
        <v>4</v>
      </c>
      <c r="J287" s="69" t="s">
        <v>2328</v>
      </c>
      <c r="K287" s="94"/>
      <c r="L287" s="69" t="s">
        <v>9</v>
      </c>
      <c r="M287" s="94" t="s">
        <v>2337</v>
      </c>
      <c r="N287" s="69">
        <v>0.4</v>
      </c>
      <c r="O287" s="69" t="s">
        <v>7</v>
      </c>
      <c r="P287" s="94" t="s">
        <v>2337</v>
      </c>
      <c r="Q287" s="69" t="s">
        <v>650</v>
      </c>
      <c r="R287" s="69">
        <v>0.38900000000000001</v>
      </c>
      <c r="S287" s="69">
        <v>0.191</v>
      </c>
      <c r="T287" s="69">
        <v>0.57999999999999996</v>
      </c>
      <c r="U287" s="94" t="s">
        <v>28</v>
      </c>
      <c r="V287" s="69" t="s">
        <v>128</v>
      </c>
      <c r="W287" s="94" t="s">
        <v>128</v>
      </c>
      <c r="X287" s="94" t="s">
        <v>128</v>
      </c>
      <c r="Y287" s="108">
        <v>2014</v>
      </c>
      <c r="Z287" s="166" t="s">
        <v>128</v>
      </c>
      <c r="AA287" s="108">
        <v>2015</v>
      </c>
      <c r="AB287" s="94" t="s">
        <v>128</v>
      </c>
      <c r="AC287" s="108">
        <v>2014</v>
      </c>
      <c r="AD287" s="94" t="s">
        <v>30</v>
      </c>
      <c r="AE287" s="94" t="s">
        <v>52</v>
      </c>
      <c r="AF287" s="94"/>
      <c r="AG287" s="166"/>
      <c r="AH287" s="218"/>
      <c r="AI287" s="218"/>
      <c r="AJ287" s="45"/>
      <c r="AK287" s="15"/>
      <c r="AM287" s="33"/>
      <c r="AN287" s="33"/>
    </row>
    <row r="288" spans="1:113" s="17" customFormat="1" ht="78.75" customHeight="1">
      <c r="A288" s="345" t="s">
        <v>640</v>
      </c>
      <c r="B288" s="94" t="s">
        <v>21</v>
      </c>
      <c r="C288" s="134" t="s">
        <v>21</v>
      </c>
      <c r="D288" s="93">
        <v>42037</v>
      </c>
      <c r="E288" s="104">
        <v>0.41666666666666669</v>
      </c>
      <c r="F288" s="93">
        <v>42037</v>
      </c>
      <c r="G288" s="104">
        <v>0.54166666666666663</v>
      </c>
      <c r="H288" s="104">
        <v>0.125</v>
      </c>
      <c r="I288" s="69">
        <v>1</v>
      </c>
      <c r="J288" s="69" t="s">
        <v>2328</v>
      </c>
      <c r="K288" s="94"/>
      <c r="L288" s="69" t="s">
        <v>9</v>
      </c>
      <c r="M288" s="94" t="s">
        <v>2340</v>
      </c>
      <c r="N288" s="69">
        <v>0.4</v>
      </c>
      <c r="O288" s="69" t="s">
        <v>7</v>
      </c>
      <c r="P288" s="94" t="s">
        <v>2340</v>
      </c>
      <c r="Q288" s="69" t="s">
        <v>652</v>
      </c>
      <c r="R288" s="69">
        <v>6.9679999999999992E-2</v>
      </c>
      <c r="S288" s="69">
        <v>3.4320000000000003E-2</v>
      </c>
      <c r="T288" s="69">
        <v>0.104</v>
      </c>
      <c r="U288" s="94" t="s">
        <v>28</v>
      </c>
      <c r="V288" s="69" t="s">
        <v>128</v>
      </c>
      <c r="W288" s="94" t="s">
        <v>128</v>
      </c>
      <c r="X288" s="94" t="s">
        <v>128</v>
      </c>
      <c r="Y288" s="108">
        <v>2014</v>
      </c>
      <c r="Z288" s="166" t="s">
        <v>128</v>
      </c>
      <c r="AA288" s="108">
        <v>2015</v>
      </c>
      <c r="AB288" s="94" t="s">
        <v>128</v>
      </c>
      <c r="AC288" s="108">
        <v>2014</v>
      </c>
      <c r="AD288" s="94" t="s">
        <v>54</v>
      </c>
      <c r="AE288" s="94" t="s">
        <v>52</v>
      </c>
      <c r="AF288" s="94"/>
      <c r="AG288" s="166"/>
      <c r="AH288" s="218"/>
      <c r="AI288" s="218"/>
      <c r="AJ288" s="45"/>
      <c r="AK288" s="15"/>
      <c r="AL288" s="16"/>
      <c r="AM288" s="33"/>
      <c r="AN288" s="33"/>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row>
    <row r="289" spans="1:113" s="17" customFormat="1" ht="86.25" customHeight="1">
      <c r="A289" s="353" t="s">
        <v>640</v>
      </c>
      <c r="B289" s="248" t="s">
        <v>21</v>
      </c>
      <c r="C289" s="355" t="s">
        <v>21</v>
      </c>
      <c r="D289" s="380">
        <v>42037</v>
      </c>
      <c r="E289" s="402">
        <v>0.42638888888888887</v>
      </c>
      <c r="F289" s="380">
        <v>42037</v>
      </c>
      <c r="G289" s="402">
        <v>0.61805555555555558</v>
      </c>
      <c r="H289" s="402">
        <v>0.19166666666666665</v>
      </c>
      <c r="I289" s="130">
        <v>1</v>
      </c>
      <c r="J289" s="130" t="s">
        <v>2328</v>
      </c>
      <c r="K289" s="248"/>
      <c r="L289" s="130" t="s">
        <v>9</v>
      </c>
      <c r="M289" s="248" t="s">
        <v>2336</v>
      </c>
      <c r="N289" s="130">
        <v>0.4</v>
      </c>
      <c r="O289" s="130" t="s">
        <v>7</v>
      </c>
      <c r="P289" s="248" t="s">
        <v>2336</v>
      </c>
      <c r="Q289" s="130" t="s">
        <v>649</v>
      </c>
      <c r="R289" s="130">
        <v>0.505</v>
      </c>
      <c r="S289" s="130">
        <v>0.216</v>
      </c>
      <c r="T289" s="130">
        <v>0.72099999999999997</v>
      </c>
      <c r="U289" s="248" t="s">
        <v>28</v>
      </c>
      <c r="V289" s="130" t="s">
        <v>128</v>
      </c>
      <c r="W289" s="248" t="s">
        <v>128</v>
      </c>
      <c r="X289" s="248" t="s">
        <v>128</v>
      </c>
      <c r="Y289" s="524">
        <v>2014</v>
      </c>
      <c r="Z289" s="530" t="s">
        <v>128</v>
      </c>
      <c r="AA289" s="524">
        <v>2015</v>
      </c>
      <c r="AB289" s="248" t="s">
        <v>128</v>
      </c>
      <c r="AC289" s="524">
        <v>2014</v>
      </c>
      <c r="AD289" s="248" t="s">
        <v>30</v>
      </c>
      <c r="AE289" s="248" t="s">
        <v>52</v>
      </c>
      <c r="AF289" s="248"/>
      <c r="AG289" s="530"/>
      <c r="AH289" s="248"/>
      <c r="AI289" s="248"/>
      <c r="AJ289" s="45"/>
      <c r="AK289" s="15"/>
      <c r="AL289" s="16"/>
      <c r="AM289" s="33"/>
      <c r="AN289" s="33"/>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row>
    <row r="290" spans="1:113" s="17" customFormat="1" ht="109.15" customHeight="1">
      <c r="A290" s="164" t="s">
        <v>640</v>
      </c>
      <c r="B290" s="94" t="s">
        <v>21</v>
      </c>
      <c r="C290" s="134" t="s">
        <v>21</v>
      </c>
      <c r="D290" s="93">
        <v>42037</v>
      </c>
      <c r="E290" s="104">
        <v>0.56597222222222221</v>
      </c>
      <c r="F290" s="93">
        <v>42037</v>
      </c>
      <c r="G290" s="104">
        <v>0.59375</v>
      </c>
      <c r="H290" s="104">
        <v>2.7777777777777776E-2</v>
      </c>
      <c r="I290" s="69">
        <v>1</v>
      </c>
      <c r="J290" s="69" t="s">
        <v>2328</v>
      </c>
      <c r="K290" s="94"/>
      <c r="L290" s="69" t="s">
        <v>9</v>
      </c>
      <c r="M290" s="94" t="s">
        <v>2341</v>
      </c>
      <c r="N290" s="69">
        <v>0.4</v>
      </c>
      <c r="O290" s="69" t="s">
        <v>7</v>
      </c>
      <c r="P290" s="94" t="s">
        <v>2341</v>
      </c>
      <c r="Q290" s="69" t="s">
        <v>653</v>
      </c>
      <c r="R290" s="69">
        <v>0.11724999999999999</v>
      </c>
      <c r="S290" s="69">
        <v>5.7749999999999996E-2</v>
      </c>
      <c r="T290" s="69">
        <v>0.17499999999999999</v>
      </c>
      <c r="U290" s="94" t="s">
        <v>28</v>
      </c>
      <c r="V290" s="69" t="s">
        <v>128</v>
      </c>
      <c r="W290" s="94" t="s">
        <v>128</v>
      </c>
      <c r="X290" s="94" t="s">
        <v>128</v>
      </c>
      <c r="Y290" s="108">
        <v>2014</v>
      </c>
      <c r="Z290" s="166" t="s">
        <v>128</v>
      </c>
      <c r="AA290" s="108">
        <v>2015</v>
      </c>
      <c r="AB290" s="94" t="s">
        <v>128</v>
      </c>
      <c r="AC290" s="108">
        <v>2014</v>
      </c>
      <c r="AD290" s="94" t="s">
        <v>54</v>
      </c>
      <c r="AE290" s="94" t="s">
        <v>52</v>
      </c>
      <c r="AF290" s="94"/>
      <c r="AG290" s="166"/>
      <c r="AH290" s="94"/>
      <c r="AI290" s="94"/>
      <c r="AJ290" s="45"/>
      <c r="AK290" s="15"/>
      <c r="AL290" s="16"/>
      <c r="AM290" s="33"/>
      <c r="AN290" s="33"/>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row>
    <row r="291" spans="1:113" s="17" customFormat="1" ht="58.5" customHeight="1">
      <c r="A291" s="70" t="s">
        <v>122</v>
      </c>
      <c r="B291" s="74" t="s">
        <v>5</v>
      </c>
      <c r="C291" s="74" t="s">
        <v>5</v>
      </c>
      <c r="D291" s="75">
        <v>42018</v>
      </c>
      <c r="E291" s="76">
        <v>0.6381944444444444</v>
      </c>
      <c r="F291" s="75">
        <v>42018</v>
      </c>
      <c r="G291" s="76">
        <v>0.6381944444444444</v>
      </c>
      <c r="H291" s="76">
        <v>0</v>
      </c>
      <c r="I291" s="74">
        <v>63</v>
      </c>
      <c r="J291" s="74" t="s">
        <v>390</v>
      </c>
      <c r="K291" s="74" t="s">
        <v>8</v>
      </c>
      <c r="L291" s="74" t="s">
        <v>11</v>
      </c>
      <c r="M291" s="74" t="s">
        <v>395</v>
      </c>
      <c r="N291" s="77">
        <v>35</v>
      </c>
      <c r="O291" s="74" t="s">
        <v>7</v>
      </c>
      <c r="P291" s="74" t="s">
        <v>396</v>
      </c>
      <c r="Q291" s="74" t="s">
        <v>410</v>
      </c>
      <c r="R291" s="74"/>
      <c r="S291" s="74">
        <v>32.6</v>
      </c>
      <c r="T291" s="74">
        <f>R291+S291</f>
        <v>32.6</v>
      </c>
      <c r="U291" s="112" t="s">
        <v>28</v>
      </c>
      <c r="V291" s="112">
        <v>1974</v>
      </c>
      <c r="W291" s="112" t="s">
        <v>606</v>
      </c>
      <c r="X291" s="112" t="s">
        <v>411</v>
      </c>
      <c r="Y291" s="112" t="s">
        <v>412</v>
      </c>
      <c r="Z291" s="112">
        <v>100</v>
      </c>
      <c r="AA291" s="112" t="s">
        <v>413</v>
      </c>
      <c r="AB291" s="112" t="s">
        <v>2151</v>
      </c>
      <c r="AC291" s="112" t="s">
        <v>1386</v>
      </c>
      <c r="AD291" s="112" t="s">
        <v>22</v>
      </c>
      <c r="AE291" s="112"/>
      <c r="AF291" s="112"/>
      <c r="AG291" s="112"/>
      <c r="AH291" s="73"/>
      <c r="AI291" s="73"/>
      <c r="AJ291" s="45"/>
      <c r="AK291" s="15"/>
      <c r="AL291" s="16"/>
      <c r="AM291" s="33"/>
      <c r="AN291" s="33"/>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row>
    <row r="292" spans="1:113" s="17" customFormat="1" ht="83.25" customHeight="1">
      <c r="A292" s="70" t="s">
        <v>2819</v>
      </c>
      <c r="B292" s="74" t="s">
        <v>15</v>
      </c>
      <c r="C292" s="74" t="s">
        <v>15</v>
      </c>
      <c r="D292" s="75">
        <v>42152</v>
      </c>
      <c r="E292" s="76">
        <v>0.78680555555555554</v>
      </c>
      <c r="F292" s="75">
        <v>42152</v>
      </c>
      <c r="G292" s="76">
        <v>0.78680555555555554</v>
      </c>
      <c r="H292" s="76">
        <f>(F292+G292)-(D292+E292)</f>
        <v>0</v>
      </c>
      <c r="I292" s="74">
        <v>53</v>
      </c>
      <c r="J292" s="74" t="s">
        <v>3370</v>
      </c>
      <c r="K292" s="74" t="s">
        <v>8</v>
      </c>
      <c r="L292" s="74" t="s">
        <v>9</v>
      </c>
      <c r="M292" s="74" t="s">
        <v>3371</v>
      </c>
      <c r="N292" s="77">
        <v>110</v>
      </c>
      <c r="O292" s="74" t="s">
        <v>7</v>
      </c>
      <c r="P292" s="74" t="s">
        <v>3372</v>
      </c>
      <c r="Q292" s="74" t="s">
        <v>3373</v>
      </c>
      <c r="R292" s="74"/>
      <c r="S292" s="74">
        <v>6</v>
      </c>
      <c r="T292" s="74">
        <f>SUM(R292:S292)</f>
        <v>6</v>
      </c>
      <c r="U292" s="112" t="s">
        <v>28</v>
      </c>
      <c r="V292" s="112">
        <v>1987</v>
      </c>
      <c r="W292" s="112" t="s">
        <v>606</v>
      </c>
      <c r="X292" s="112"/>
      <c r="Y292" s="112" t="s">
        <v>6474</v>
      </c>
      <c r="Z292" s="112">
        <v>100</v>
      </c>
      <c r="AA292" s="112">
        <v>42217</v>
      </c>
      <c r="AB292" s="112">
        <v>0</v>
      </c>
      <c r="AC292" s="112"/>
      <c r="AD292" s="112" t="s">
        <v>42</v>
      </c>
      <c r="AE292" s="112" t="s">
        <v>53</v>
      </c>
      <c r="AF292" s="112"/>
      <c r="AG292" s="112" t="s">
        <v>6431</v>
      </c>
      <c r="AH292" s="73"/>
      <c r="AI292" s="73"/>
      <c r="AJ292" s="45"/>
      <c r="AK292" s="15"/>
      <c r="AL292" s="16"/>
      <c r="AM292" s="33"/>
      <c r="AN292" s="33"/>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row>
    <row r="293" spans="1:113" ht="46.9" customHeight="1">
      <c r="A293" s="70" t="s">
        <v>11517</v>
      </c>
      <c r="B293" s="74" t="s">
        <v>71</v>
      </c>
      <c r="C293" s="74" t="s">
        <v>71</v>
      </c>
      <c r="D293" s="75">
        <v>42298</v>
      </c>
      <c r="E293" s="76">
        <v>0.4291666666666667</v>
      </c>
      <c r="F293" s="75">
        <v>42298</v>
      </c>
      <c r="G293" s="76">
        <v>0.4513888888888889</v>
      </c>
      <c r="H293" s="76">
        <f>G293-E293</f>
        <v>2.2222222222222199E-2</v>
      </c>
      <c r="I293" s="74">
        <v>10</v>
      </c>
      <c r="J293" s="74" t="s">
        <v>128</v>
      </c>
      <c r="K293" s="74" t="s">
        <v>128</v>
      </c>
      <c r="L293" s="74" t="s">
        <v>4</v>
      </c>
      <c r="M293" s="74" t="s">
        <v>55</v>
      </c>
      <c r="N293" s="77">
        <v>0.4</v>
      </c>
      <c r="O293" s="74" t="s">
        <v>55</v>
      </c>
      <c r="P293" s="74" t="s">
        <v>55</v>
      </c>
      <c r="Q293" s="74" t="s">
        <v>11948</v>
      </c>
      <c r="R293" s="74">
        <v>32.106000000000002</v>
      </c>
      <c r="S293" s="74"/>
      <c r="T293" s="74">
        <v>32.106000000000002</v>
      </c>
      <c r="U293" s="112" t="s">
        <v>60</v>
      </c>
      <c r="V293" s="112"/>
      <c r="W293" s="112"/>
      <c r="X293" s="112"/>
      <c r="Y293" s="112"/>
      <c r="Z293" s="112"/>
      <c r="AA293" s="112"/>
      <c r="AB293" s="112"/>
      <c r="AC293" s="112"/>
      <c r="AD293" s="112" t="s">
        <v>22</v>
      </c>
      <c r="AE293" s="112" t="s">
        <v>70</v>
      </c>
      <c r="AF293" s="112" t="s">
        <v>70</v>
      </c>
      <c r="AG293" s="112"/>
      <c r="AH293" s="73"/>
      <c r="AI293" s="73"/>
      <c r="AM293" s="33"/>
      <c r="AN293" s="33"/>
    </row>
    <row r="294" spans="1:113" s="6" customFormat="1" ht="31.15" customHeight="1">
      <c r="A294" s="70" t="s">
        <v>640</v>
      </c>
      <c r="B294" s="354" t="s">
        <v>19</v>
      </c>
      <c r="C294" s="354" t="s">
        <v>209</v>
      </c>
      <c r="D294" s="367">
        <v>42037</v>
      </c>
      <c r="E294" s="401">
        <v>0.67152777777777783</v>
      </c>
      <c r="F294" s="367">
        <v>42037</v>
      </c>
      <c r="G294" s="76">
        <v>0.67222222222222217</v>
      </c>
      <c r="H294" s="76">
        <f>F294-D294+G294-E294</f>
        <v>6.9444444444433095E-4</v>
      </c>
      <c r="I294" s="74">
        <v>107</v>
      </c>
      <c r="J294" s="74" t="s">
        <v>661</v>
      </c>
      <c r="K294" s="74" t="s">
        <v>8</v>
      </c>
      <c r="L294" s="74" t="s">
        <v>16</v>
      </c>
      <c r="M294" s="74" t="s">
        <v>267</v>
      </c>
      <c r="N294" s="415">
        <v>110</v>
      </c>
      <c r="O294" s="354" t="s">
        <v>7</v>
      </c>
      <c r="P294" s="354" t="s">
        <v>662</v>
      </c>
      <c r="Q294" s="74" t="s">
        <v>663</v>
      </c>
      <c r="R294" s="354">
        <v>34</v>
      </c>
      <c r="S294" s="354"/>
      <c r="T294" s="354">
        <f>R294+S294</f>
        <v>34</v>
      </c>
      <c r="U294" s="112"/>
      <c r="V294" s="112"/>
      <c r="W294" s="112"/>
      <c r="X294" s="112"/>
      <c r="Y294" s="112"/>
      <c r="Z294" s="112"/>
      <c r="AA294" s="112"/>
      <c r="AB294" s="112"/>
      <c r="AC294" s="112"/>
      <c r="AD294" s="112" t="s">
        <v>37</v>
      </c>
      <c r="AE294" s="112"/>
      <c r="AF294" s="112"/>
      <c r="AG294" s="112"/>
      <c r="AH294" s="73"/>
      <c r="AI294" s="73"/>
      <c r="AM294" s="33"/>
      <c r="AN294" s="33"/>
    </row>
    <row r="295" spans="1:113" ht="31.15" customHeight="1">
      <c r="A295" s="70" t="s">
        <v>640</v>
      </c>
      <c r="B295" s="354" t="s">
        <v>19</v>
      </c>
      <c r="C295" s="354" t="s">
        <v>209</v>
      </c>
      <c r="D295" s="367">
        <v>42037</v>
      </c>
      <c r="E295" s="401">
        <v>0.68611111111111101</v>
      </c>
      <c r="F295" s="367">
        <v>42037</v>
      </c>
      <c r="G295" s="76">
        <v>0.69166666666666676</v>
      </c>
      <c r="H295" s="76">
        <f>F295-D295+G295-E295</f>
        <v>5.5555555555557579E-3</v>
      </c>
      <c r="I295" s="74">
        <v>107</v>
      </c>
      <c r="J295" s="74" t="s">
        <v>661</v>
      </c>
      <c r="K295" s="74" t="s">
        <v>20</v>
      </c>
      <c r="L295" s="74" t="s">
        <v>16</v>
      </c>
      <c r="M295" s="74" t="s">
        <v>267</v>
      </c>
      <c r="N295" s="77">
        <v>110</v>
      </c>
      <c r="O295" s="354" t="s">
        <v>7</v>
      </c>
      <c r="P295" s="354" t="s">
        <v>662</v>
      </c>
      <c r="Q295" s="74" t="s">
        <v>1808</v>
      </c>
      <c r="R295" s="74">
        <v>45</v>
      </c>
      <c r="S295" s="74">
        <v>22</v>
      </c>
      <c r="T295" s="74">
        <f>R295+S295</f>
        <v>67</v>
      </c>
      <c r="U295" s="112"/>
      <c r="V295" s="112"/>
      <c r="W295" s="112"/>
      <c r="X295" s="112"/>
      <c r="Y295" s="112"/>
      <c r="Z295" s="112"/>
      <c r="AA295" s="112"/>
      <c r="AB295" s="112"/>
      <c r="AC295" s="112"/>
      <c r="AD295" s="112" t="s">
        <v>37</v>
      </c>
      <c r="AE295" s="112"/>
      <c r="AF295" s="112"/>
      <c r="AG295" s="112"/>
      <c r="AH295" s="73"/>
      <c r="AI295" s="73"/>
      <c r="AM295" s="33"/>
      <c r="AN295" s="33"/>
    </row>
    <row r="296" spans="1:113" ht="31.15" customHeight="1">
      <c r="A296" s="70" t="s">
        <v>640</v>
      </c>
      <c r="B296" s="354" t="s">
        <v>15</v>
      </c>
      <c r="C296" s="354" t="s">
        <v>15</v>
      </c>
      <c r="D296" s="75">
        <v>42037</v>
      </c>
      <c r="E296" s="76">
        <v>0.34166666666666662</v>
      </c>
      <c r="F296" s="367">
        <v>42037</v>
      </c>
      <c r="G296" s="76">
        <v>0.4236111111111111</v>
      </c>
      <c r="H296" s="76">
        <f>(F296+G296)-(D296+E296)</f>
        <v>8.1944444442342501E-2</v>
      </c>
      <c r="I296" s="74">
        <v>2</v>
      </c>
      <c r="J296" s="74" t="s">
        <v>150</v>
      </c>
      <c r="K296" s="74" t="s">
        <v>178</v>
      </c>
      <c r="L296" s="74" t="s">
        <v>9</v>
      </c>
      <c r="M296" s="74" t="s">
        <v>666</v>
      </c>
      <c r="N296" s="77" t="s">
        <v>3</v>
      </c>
      <c r="O296" s="74" t="s">
        <v>7</v>
      </c>
      <c r="P296" s="74" t="s">
        <v>667</v>
      </c>
      <c r="Q296" s="74" t="s">
        <v>668</v>
      </c>
      <c r="R296" s="74">
        <v>0.12</v>
      </c>
      <c r="S296" s="74"/>
      <c r="T296" s="74">
        <f>SUM(R296:S296)</f>
        <v>0.12</v>
      </c>
      <c r="U296" s="112" t="s">
        <v>28</v>
      </c>
      <c r="V296" s="112">
        <v>1991</v>
      </c>
      <c r="W296" s="112" t="s">
        <v>1477</v>
      </c>
      <c r="X296" s="112"/>
      <c r="Y296" s="112">
        <v>41872</v>
      </c>
      <c r="Z296" s="112">
        <v>100</v>
      </c>
      <c r="AA296" s="112" t="s">
        <v>1611</v>
      </c>
      <c r="AB296" s="112">
        <v>0</v>
      </c>
      <c r="AC296" s="112"/>
      <c r="AD296" s="112" t="s">
        <v>30</v>
      </c>
      <c r="AE296" s="112" t="s">
        <v>76</v>
      </c>
      <c r="AF296" s="112"/>
      <c r="AG296" s="112" t="s">
        <v>1941</v>
      </c>
      <c r="AH296" s="73"/>
      <c r="AI296" s="73"/>
      <c r="AM296" s="33"/>
      <c r="AN296" s="33"/>
    </row>
    <row r="297" spans="1:113" ht="124.9" customHeight="1">
      <c r="A297" s="70" t="s">
        <v>640</v>
      </c>
      <c r="B297" s="354" t="s">
        <v>15</v>
      </c>
      <c r="C297" s="354" t="s">
        <v>2280</v>
      </c>
      <c r="D297" s="75">
        <v>42037</v>
      </c>
      <c r="E297" s="76">
        <v>0.3611111111111111</v>
      </c>
      <c r="F297" s="367">
        <v>42037</v>
      </c>
      <c r="G297" s="76">
        <v>0.53749999999999998</v>
      </c>
      <c r="H297" s="76">
        <f>(F297+G297)-(D297+E297)</f>
        <v>0.17638888888905058</v>
      </c>
      <c r="I297" s="74">
        <v>10</v>
      </c>
      <c r="J297" s="74" t="s">
        <v>150</v>
      </c>
      <c r="K297" s="74" t="s">
        <v>14</v>
      </c>
      <c r="L297" s="74" t="s">
        <v>16</v>
      </c>
      <c r="M297" s="74" t="s">
        <v>669</v>
      </c>
      <c r="N297" s="77" t="s">
        <v>3</v>
      </c>
      <c r="O297" s="74" t="s">
        <v>7</v>
      </c>
      <c r="P297" s="74" t="s">
        <v>670</v>
      </c>
      <c r="Q297" s="74" t="s">
        <v>671</v>
      </c>
      <c r="R297" s="74">
        <v>0.19</v>
      </c>
      <c r="S297" s="74">
        <v>0.54</v>
      </c>
      <c r="T297" s="74">
        <f>SUM(R297:S297)</f>
        <v>0.73</v>
      </c>
      <c r="U297" s="112" t="s">
        <v>6</v>
      </c>
      <c r="V297" s="112"/>
      <c r="W297" s="112"/>
      <c r="X297" s="112"/>
      <c r="Y297" s="112"/>
      <c r="Z297" s="112"/>
      <c r="AA297" s="112"/>
      <c r="AB297" s="112"/>
      <c r="AC297" s="112"/>
      <c r="AD297" s="112" t="s">
        <v>37</v>
      </c>
      <c r="AE297" s="112" t="s">
        <v>57</v>
      </c>
      <c r="AF297" s="112"/>
      <c r="AG297" s="112" t="s">
        <v>1891</v>
      </c>
      <c r="AH297" s="73"/>
      <c r="AI297" s="73"/>
      <c r="AM297" s="33"/>
      <c r="AN297" s="33"/>
    </row>
    <row r="298" spans="1:113" ht="31.15" customHeight="1">
      <c r="A298" s="128" t="s">
        <v>7992</v>
      </c>
      <c r="B298" s="578" t="s">
        <v>1412</v>
      </c>
      <c r="C298" s="188" t="s">
        <v>1427</v>
      </c>
      <c r="D298" s="189">
        <v>42246</v>
      </c>
      <c r="E298" s="190">
        <v>0.48402777777777778</v>
      </c>
      <c r="F298" s="586">
        <v>42246</v>
      </c>
      <c r="G298" s="190">
        <v>0.5083333333333333</v>
      </c>
      <c r="H298" s="190">
        <v>2.4305555555555556E-2</v>
      </c>
      <c r="I298" s="188">
        <v>63</v>
      </c>
      <c r="J298" s="188" t="s">
        <v>1556</v>
      </c>
      <c r="K298" s="188"/>
      <c r="L298" s="188" t="s">
        <v>11</v>
      </c>
      <c r="M298" s="188" t="s">
        <v>3981</v>
      </c>
      <c r="N298" s="183" t="s">
        <v>3</v>
      </c>
      <c r="O298" s="188" t="s">
        <v>23</v>
      </c>
      <c r="P298" s="188" t="s">
        <v>3981</v>
      </c>
      <c r="Q298" s="188" t="s">
        <v>8799</v>
      </c>
      <c r="R298" s="595">
        <v>24</v>
      </c>
      <c r="S298" s="595">
        <v>8</v>
      </c>
      <c r="T298" s="595">
        <v>32</v>
      </c>
      <c r="U298" s="70"/>
      <c r="V298" s="70"/>
      <c r="W298" s="70"/>
      <c r="X298" s="70"/>
      <c r="Y298" s="70"/>
      <c r="Z298" s="70"/>
      <c r="AA298" s="70"/>
      <c r="AB298" s="70"/>
      <c r="AC298" s="70"/>
      <c r="AD298" s="68" t="s">
        <v>22</v>
      </c>
      <c r="AE298" s="70"/>
      <c r="AF298" s="70"/>
      <c r="AG298" s="82"/>
      <c r="AH298" s="73"/>
      <c r="AI298" s="73"/>
      <c r="AM298" s="33"/>
      <c r="AN298" s="33"/>
    </row>
    <row r="299" spans="1:113" ht="45.75" customHeight="1">
      <c r="A299" s="70" t="s">
        <v>640</v>
      </c>
      <c r="B299" s="354" t="s">
        <v>15</v>
      </c>
      <c r="C299" s="354" t="s">
        <v>15</v>
      </c>
      <c r="D299" s="75">
        <v>42037</v>
      </c>
      <c r="E299" s="76">
        <v>0.57013888888888886</v>
      </c>
      <c r="F299" s="367">
        <v>42037</v>
      </c>
      <c r="G299" s="76">
        <v>0.57013888888888886</v>
      </c>
      <c r="H299" s="76">
        <f>(F299+G299)-(D299+E299)</f>
        <v>0</v>
      </c>
      <c r="I299" s="74">
        <v>7</v>
      </c>
      <c r="J299" s="74" t="s">
        <v>672</v>
      </c>
      <c r="K299" s="74" t="s">
        <v>8</v>
      </c>
      <c r="L299" s="74" t="s">
        <v>9</v>
      </c>
      <c r="M299" s="74" t="s">
        <v>680</v>
      </c>
      <c r="N299" s="77" t="s">
        <v>3</v>
      </c>
      <c r="O299" s="74" t="s">
        <v>7</v>
      </c>
      <c r="P299" s="74" t="s">
        <v>681</v>
      </c>
      <c r="Q299" s="74" t="s">
        <v>682</v>
      </c>
      <c r="R299" s="74"/>
      <c r="S299" s="74">
        <v>1.54</v>
      </c>
      <c r="T299" s="74">
        <f t="shared" ref="T299:T305" si="7">SUM(R299:S299)</f>
        <v>1.54</v>
      </c>
      <c r="U299" s="112" t="s">
        <v>28</v>
      </c>
      <c r="V299" s="112">
        <v>1976</v>
      </c>
      <c r="W299" s="112" t="s">
        <v>1908</v>
      </c>
      <c r="X299" s="112"/>
      <c r="Y299" s="112" t="s">
        <v>1946</v>
      </c>
      <c r="Z299" s="112">
        <v>100</v>
      </c>
      <c r="AA299" s="112" t="s">
        <v>1902</v>
      </c>
      <c r="AB299" s="112">
        <v>0</v>
      </c>
      <c r="AC299" s="112"/>
      <c r="AD299" s="112" t="s">
        <v>24</v>
      </c>
      <c r="AE299" s="112" t="s">
        <v>53</v>
      </c>
      <c r="AF299" s="112"/>
      <c r="AG299" s="112" t="s">
        <v>1947</v>
      </c>
      <c r="AH299" s="73"/>
      <c r="AI299" s="73"/>
      <c r="AM299" s="33"/>
      <c r="AN299" s="33"/>
    </row>
    <row r="300" spans="1:113" s="12" customFormat="1" ht="221.45" customHeight="1">
      <c r="A300" s="70" t="s">
        <v>640</v>
      </c>
      <c r="B300" s="354" t="s">
        <v>15</v>
      </c>
      <c r="C300" s="354" t="s">
        <v>209</v>
      </c>
      <c r="D300" s="75">
        <v>42037</v>
      </c>
      <c r="E300" s="76">
        <v>0.57152777777777775</v>
      </c>
      <c r="F300" s="367">
        <v>42037</v>
      </c>
      <c r="G300" s="76">
        <v>0.57152777777777775</v>
      </c>
      <c r="H300" s="76">
        <v>0</v>
      </c>
      <c r="I300" s="74">
        <v>80</v>
      </c>
      <c r="J300" s="74" t="s">
        <v>676</v>
      </c>
      <c r="K300" s="74" t="s">
        <v>8</v>
      </c>
      <c r="L300" s="74" t="s">
        <v>16</v>
      </c>
      <c r="M300" s="74" t="s">
        <v>677</v>
      </c>
      <c r="N300" s="77">
        <v>110</v>
      </c>
      <c r="O300" s="74" t="s">
        <v>7</v>
      </c>
      <c r="P300" s="74" t="s">
        <v>678</v>
      </c>
      <c r="Q300" s="74" t="s">
        <v>679</v>
      </c>
      <c r="R300" s="74"/>
      <c r="S300" s="74">
        <v>10.51</v>
      </c>
      <c r="T300" s="74">
        <f t="shared" si="7"/>
        <v>10.51</v>
      </c>
      <c r="U300" s="112" t="s">
        <v>28</v>
      </c>
      <c r="V300" s="112"/>
      <c r="W300" s="112"/>
      <c r="X300" s="112"/>
      <c r="Y300" s="112"/>
      <c r="Z300" s="112"/>
      <c r="AA300" s="112"/>
      <c r="AB300" s="112"/>
      <c r="AC300" s="112"/>
      <c r="AD300" s="112" t="s">
        <v>37</v>
      </c>
      <c r="AE300" s="112" t="s">
        <v>53</v>
      </c>
      <c r="AF300" s="112"/>
      <c r="AG300" s="112" t="s">
        <v>1945</v>
      </c>
      <c r="AH300" s="73"/>
      <c r="AI300" s="73"/>
      <c r="AM300" s="33"/>
      <c r="AN300" s="33"/>
    </row>
    <row r="301" spans="1:113" s="22" customFormat="1" ht="73.900000000000006" customHeight="1">
      <c r="A301" s="70" t="s">
        <v>640</v>
      </c>
      <c r="B301" s="354" t="s">
        <v>15</v>
      </c>
      <c r="C301" s="354" t="s">
        <v>2280</v>
      </c>
      <c r="D301" s="75">
        <v>42037</v>
      </c>
      <c r="E301" s="76">
        <v>0.60416666666666663</v>
      </c>
      <c r="F301" s="367">
        <v>42037</v>
      </c>
      <c r="G301" s="76">
        <v>0.73541666666666661</v>
      </c>
      <c r="H301" s="76">
        <f>(F301+G301)-(D301+E301)</f>
        <v>0.13125000000582077</v>
      </c>
      <c r="I301" s="74">
        <v>20</v>
      </c>
      <c r="J301" s="74" t="s">
        <v>150</v>
      </c>
      <c r="K301" s="74" t="s">
        <v>14</v>
      </c>
      <c r="L301" s="74" t="s">
        <v>16</v>
      </c>
      <c r="M301" s="74" t="s">
        <v>683</v>
      </c>
      <c r="N301" s="77" t="s">
        <v>3</v>
      </c>
      <c r="O301" s="74" t="s">
        <v>7</v>
      </c>
      <c r="P301" s="74" t="s">
        <v>684</v>
      </c>
      <c r="Q301" s="74" t="s">
        <v>685</v>
      </c>
      <c r="R301" s="74">
        <v>0.68</v>
      </c>
      <c r="S301" s="74"/>
      <c r="T301" s="74">
        <f t="shared" si="7"/>
        <v>0.68</v>
      </c>
      <c r="U301" s="112" t="s">
        <v>6</v>
      </c>
      <c r="V301" s="112">
        <v>1994</v>
      </c>
      <c r="W301" s="112" t="s">
        <v>1892</v>
      </c>
      <c r="X301" s="112"/>
      <c r="Y301" s="112"/>
      <c r="Z301" s="112"/>
      <c r="AA301" s="112"/>
      <c r="AB301" s="112"/>
      <c r="AC301" s="112"/>
      <c r="AD301" s="112" t="s">
        <v>37</v>
      </c>
      <c r="AE301" s="112" t="s">
        <v>57</v>
      </c>
      <c r="AF301" s="112"/>
      <c r="AG301" s="112" t="s">
        <v>1893</v>
      </c>
      <c r="AH301" s="73"/>
      <c r="AI301" s="73"/>
      <c r="AM301" s="33"/>
      <c r="AN301" s="33"/>
    </row>
    <row r="302" spans="1:113" s="22" customFormat="1" ht="46.9" customHeight="1">
      <c r="A302" s="70" t="s">
        <v>2819</v>
      </c>
      <c r="B302" s="354" t="s">
        <v>15</v>
      </c>
      <c r="C302" s="354" t="s">
        <v>15</v>
      </c>
      <c r="D302" s="75">
        <v>42152</v>
      </c>
      <c r="E302" s="76">
        <v>0.78749999999999998</v>
      </c>
      <c r="F302" s="367">
        <v>42152</v>
      </c>
      <c r="G302" s="76">
        <v>0.86111111111111116</v>
      </c>
      <c r="H302" s="76">
        <f>(F302+G302)-(D302+E302)</f>
        <v>7.3611111110949423E-2</v>
      </c>
      <c r="I302" s="74">
        <v>3</v>
      </c>
      <c r="J302" s="74" t="s">
        <v>150</v>
      </c>
      <c r="K302" s="74" t="s">
        <v>8</v>
      </c>
      <c r="L302" s="74" t="s">
        <v>9</v>
      </c>
      <c r="M302" s="74" t="s">
        <v>3375</v>
      </c>
      <c r="N302" s="77" t="s">
        <v>3</v>
      </c>
      <c r="O302" s="74" t="s">
        <v>7</v>
      </c>
      <c r="P302" s="74" t="s">
        <v>3376</v>
      </c>
      <c r="Q302" s="74" t="s">
        <v>6476</v>
      </c>
      <c r="R302" s="74">
        <v>0.92</v>
      </c>
      <c r="S302" s="74"/>
      <c r="T302" s="74">
        <f t="shared" si="7"/>
        <v>0.92</v>
      </c>
      <c r="U302" s="112" t="s">
        <v>28</v>
      </c>
      <c r="V302" s="112">
        <v>1984</v>
      </c>
      <c r="W302" s="112" t="s">
        <v>587</v>
      </c>
      <c r="X302" s="112"/>
      <c r="Y302" s="112">
        <v>41843</v>
      </c>
      <c r="Z302" s="112" t="s">
        <v>6467</v>
      </c>
      <c r="AA302" s="112" t="s">
        <v>1081</v>
      </c>
      <c r="AB302" s="112" t="s">
        <v>6454</v>
      </c>
      <c r="AC302" s="112"/>
      <c r="AD302" s="112" t="s">
        <v>42</v>
      </c>
      <c r="AE302" s="112" t="s">
        <v>53</v>
      </c>
      <c r="AF302" s="112"/>
      <c r="AG302" s="112" t="s">
        <v>6431</v>
      </c>
      <c r="AH302" s="73"/>
      <c r="AI302" s="73"/>
      <c r="AM302" s="33"/>
      <c r="AN302" s="33"/>
    </row>
    <row r="303" spans="1:113" s="20" customFormat="1" ht="46.9" customHeight="1">
      <c r="A303" s="70" t="s">
        <v>640</v>
      </c>
      <c r="B303" s="354" t="s">
        <v>15</v>
      </c>
      <c r="C303" s="354" t="s">
        <v>15</v>
      </c>
      <c r="D303" s="75">
        <v>42037</v>
      </c>
      <c r="E303" s="76">
        <v>0.63055555555555554</v>
      </c>
      <c r="F303" s="367">
        <v>42037</v>
      </c>
      <c r="G303" s="76">
        <v>0.75</v>
      </c>
      <c r="H303" s="76">
        <f>(F303+G303)-(D303+E303)</f>
        <v>0.11944444444088731</v>
      </c>
      <c r="I303" s="74">
        <v>19</v>
      </c>
      <c r="J303" s="74" t="s">
        <v>672</v>
      </c>
      <c r="K303" s="74" t="s">
        <v>20</v>
      </c>
      <c r="L303" s="74" t="s">
        <v>9</v>
      </c>
      <c r="M303" s="74" t="s">
        <v>687</v>
      </c>
      <c r="N303" s="77" t="s">
        <v>3</v>
      </c>
      <c r="O303" s="74" t="s">
        <v>7</v>
      </c>
      <c r="P303" s="74" t="s">
        <v>688</v>
      </c>
      <c r="Q303" s="74" t="s">
        <v>689</v>
      </c>
      <c r="R303" s="74">
        <v>0.25</v>
      </c>
      <c r="S303" s="74"/>
      <c r="T303" s="74">
        <f t="shared" si="7"/>
        <v>0.25</v>
      </c>
      <c r="U303" s="112" t="s">
        <v>6</v>
      </c>
      <c r="V303" s="112">
        <v>1993</v>
      </c>
      <c r="W303" s="112" t="s">
        <v>1358</v>
      </c>
      <c r="X303" s="112"/>
      <c r="Y303" s="112" t="s">
        <v>1949</v>
      </c>
      <c r="Z303" s="112">
        <v>100</v>
      </c>
      <c r="AA303" s="112" t="s">
        <v>1950</v>
      </c>
      <c r="AB303" s="112">
        <v>1</v>
      </c>
      <c r="AC303" s="112"/>
      <c r="AD303" s="112" t="s">
        <v>63</v>
      </c>
      <c r="AE303" s="112" t="s">
        <v>53</v>
      </c>
      <c r="AF303" s="112"/>
      <c r="AG303" s="112" t="s">
        <v>1951</v>
      </c>
      <c r="AH303" s="73"/>
      <c r="AI303" s="73"/>
      <c r="AM303" s="33"/>
      <c r="AN303" s="33"/>
    </row>
    <row r="304" spans="1:113" s="20" customFormat="1" ht="31.15" customHeight="1">
      <c r="A304" s="70" t="s">
        <v>2819</v>
      </c>
      <c r="B304" s="354" t="s">
        <v>15</v>
      </c>
      <c r="C304" s="354" t="s">
        <v>15</v>
      </c>
      <c r="D304" s="75">
        <v>42152</v>
      </c>
      <c r="E304" s="76">
        <v>0.80625000000000002</v>
      </c>
      <c r="F304" s="367">
        <v>42152</v>
      </c>
      <c r="G304" s="76">
        <v>0.80625000000000002</v>
      </c>
      <c r="H304" s="76">
        <f>(F304+G304)-(D304+E304)</f>
        <v>0</v>
      </c>
      <c r="I304" s="74">
        <v>14</v>
      </c>
      <c r="J304" s="74" t="s">
        <v>150</v>
      </c>
      <c r="K304" s="74" t="s">
        <v>8</v>
      </c>
      <c r="L304" s="74" t="s">
        <v>9</v>
      </c>
      <c r="M304" s="74" t="s">
        <v>2697</v>
      </c>
      <c r="N304" s="77">
        <v>35</v>
      </c>
      <c r="O304" s="74" t="s">
        <v>7</v>
      </c>
      <c r="P304" s="74" t="s">
        <v>3374</v>
      </c>
      <c r="Q304" s="74" t="s">
        <v>3364</v>
      </c>
      <c r="R304" s="74"/>
      <c r="S304" s="74">
        <v>3.09</v>
      </c>
      <c r="T304" s="74">
        <f t="shared" si="7"/>
        <v>3.09</v>
      </c>
      <c r="U304" s="112" t="s">
        <v>28</v>
      </c>
      <c r="V304" s="112">
        <v>1989</v>
      </c>
      <c r="W304" s="112" t="s">
        <v>606</v>
      </c>
      <c r="X304" s="112"/>
      <c r="Y304" s="112" t="s">
        <v>6475</v>
      </c>
      <c r="Z304" s="112">
        <v>100</v>
      </c>
      <c r="AA304" s="112">
        <v>42186</v>
      </c>
      <c r="AB304" s="112">
        <v>0</v>
      </c>
      <c r="AC304" s="112"/>
      <c r="AD304" s="112" t="s">
        <v>42</v>
      </c>
      <c r="AE304" s="112" t="s">
        <v>53</v>
      </c>
      <c r="AF304" s="112"/>
      <c r="AG304" s="112" t="s">
        <v>6431</v>
      </c>
      <c r="AH304" s="73"/>
      <c r="AI304" s="73"/>
      <c r="AM304" s="33"/>
      <c r="AN304" s="33"/>
    </row>
    <row r="305" spans="1:113" s="17" customFormat="1" ht="42" customHeight="1">
      <c r="A305" s="70" t="s">
        <v>2819</v>
      </c>
      <c r="B305" s="354" t="s">
        <v>15</v>
      </c>
      <c r="C305" s="354" t="s">
        <v>15</v>
      </c>
      <c r="D305" s="75">
        <v>42152</v>
      </c>
      <c r="E305" s="76">
        <v>0.83611111111111114</v>
      </c>
      <c r="F305" s="367">
        <v>42152</v>
      </c>
      <c r="G305" s="76">
        <v>0.83611111111111114</v>
      </c>
      <c r="H305" s="76">
        <f>(F305+G305)-(D305+E305)</f>
        <v>0</v>
      </c>
      <c r="I305" s="74">
        <v>9</v>
      </c>
      <c r="J305" s="74"/>
      <c r="K305" s="74" t="s">
        <v>8</v>
      </c>
      <c r="L305" s="74" t="s">
        <v>9</v>
      </c>
      <c r="M305" s="74" t="s">
        <v>3377</v>
      </c>
      <c r="N305" s="77" t="s">
        <v>3</v>
      </c>
      <c r="O305" s="74" t="s">
        <v>7</v>
      </c>
      <c r="P305" s="74" t="s">
        <v>3378</v>
      </c>
      <c r="Q305" s="74" t="s">
        <v>3379</v>
      </c>
      <c r="R305" s="74"/>
      <c r="S305" s="74">
        <v>3.75</v>
      </c>
      <c r="T305" s="74">
        <f t="shared" si="7"/>
        <v>3.75</v>
      </c>
      <c r="U305" s="112" t="s">
        <v>28</v>
      </c>
      <c r="V305" s="112">
        <v>1977</v>
      </c>
      <c r="W305" s="112" t="s">
        <v>587</v>
      </c>
      <c r="X305" s="112"/>
      <c r="Y305" s="112">
        <v>42110</v>
      </c>
      <c r="Z305" s="112">
        <v>100</v>
      </c>
      <c r="AA305" s="112" t="s">
        <v>1081</v>
      </c>
      <c r="AB305" s="112" t="s">
        <v>6454</v>
      </c>
      <c r="AC305" s="112"/>
      <c r="AD305" s="112" t="s">
        <v>42</v>
      </c>
      <c r="AE305" s="112" t="s">
        <v>53</v>
      </c>
      <c r="AF305" s="112"/>
      <c r="AG305" s="112" t="s">
        <v>6431</v>
      </c>
      <c r="AH305" s="73"/>
      <c r="AI305" s="73"/>
      <c r="AJ305" s="45"/>
      <c r="AK305" s="15"/>
      <c r="AL305" s="16"/>
      <c r="AM305" s="33"/>
      <c r="AN305" s="33"/>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row>
    <row r="306" spans="1:113" s="17" customFormat="1" ht="67.5" customHeight="1">
      <c r="A306" s="70" t="s">
        <v>8946</v>
      </c>
      <c r="B306" s="354" t="s">
        <v>18</v>
      </c>
      <c r="C306" s="354" t="s">
        <v>18</v>
      </c>
      <c r="D306" s="75">
        <v>42274</v>
      </c>
      <c r="E306" s="76">
        <v>42274.5625</v>
      </c>
      <c r="F306" s="367">
        <v>42275</v>
      </c>
      <c r="G306" s="76">
        <v>42275.604166666664</v>
      </c>
      <c r="H306" s="76">
        <f>G306-E306</f>
        <v>1.0416666666642413</v>
      </c>
      <c r="I306" s="74">
        <v>23</v>
      </c>
      <c r="J306" s="74"/>
      <c r="K306" s="74"/>
      <c r="L306" s="74" t="s">
        <v>4</v>
      </c>
      <c r="M306" s="74" t="s">
        <v>9556</v>
      </c>
      <c r="N306" s="77" t="s">
        <v>3</v>
      </c>
      <c r="O306" s="74" t="s">
        <v>7</v>
      </c>
      <c r="P306" s="74" t="s">
        <v>343</v>
      </c>
      <c r="Q306" s="74" t="s">
        <v>9559</v>
      </c>
      <c r="R306" s="74">
        <f>22.2+6.6</f>
        <v>28.799999999999997</v>
      </c>
      <c r="S306" s="74"/>
      <c r="T306" s="74">
        <f>R306+S306</f>
        <v>28.799999999999997</v>
      </c>
      <c r="U306" s="112"/>
      <c r="V306" s="112"/>
      <c r="W306" s="112"/>
      <c r="X306" s="112"/>
      <c r="Y306" s="112"/>
      <c r="Z306" s="112"/>
      <c r="AA306" s="112"/>
      <c r="AB306" s="112"/>
      <c r="AC306" s="112"/>
      <c r="AD306" s="112" t="s">
        <v>22</v>
      </c>
      <c r="AE306" s="112"/>
      <c r="AF306" s="112"/>
      <c r="AG306" s="112" t="s">
        <v>468</v>
      </c>
      <c r="AH306" s="73"/>
      <c r="AI306" s="73"/>
      <c r="AJ306" s="45"/>
      <c r="AK306" s="15"/>
      <c r="AL306" s="16"/>
      <c r="AM306" s="33"/>
      <c r="AN306" s="33"/>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c r="DA306" s="16"/>
      <c r="DB306" s="16"/>
      <c r="DC306" s="16"/>
      <c r="DD306" s="16"/>
      <c r="DE306" s="16"/>
      <c r="DF306" s="16"/>
      <c r="DG306" s="16"/>
      <c r="DH306" s="16"/>
      <c r="DI306" s="16"/>
    </row>
    <row r="307" spans="1:113" s="17" customFormat="1" ht="58.5" customHeight="1">
      <c r="A307" s="70" t="s">
        <v>640</v>
      </c>
      <c r="B307" s="354" t="s">
        <v>15</v>
      </c>
      <c r="C307" s="354" t="s">
        <v>15</v>
      </c>
      <c r="D307" s="75">
        <v>42037</v>
      </c>
      <c r="E307" s="76">
        <v>0.93888888888888899</v>
      </c>
      <c r="F307" s="367">
        <v>42037</v>
      </c>
      <c r="G307" s="76">
        <v>0.95416666666666661</v>
      </c>
      <c r="H307" s="76">
        <f>(F307+G307)-(D307+E307)</f>
        <v>1.527777778392192E-2</v>
      </c>
      <c r="I307" s="74">
        <v>11</v>
      </c>
      <c r="J307" s="74" t="s">
        <v>150</v>
      </c>
      <c r="K307" s="74" t="s">
        <v>178</v>
      </c>
      <c r="L307" s="74" t="s">
        <v>9</v>
      </c>
      <c r="M307" s="74" t="s">
        <v>325</v>
      </c>
      <c r="N307" s="77" t="s">
        <v>3</v>
      </c>
      <c r="O307" s="74" t="s">
        <v>7</v>
      </c>
      <c r="P307" s="74" t="s">
        <v>698</v>
      </c>
      <c r="Q307" s="74" t="s">
        <v>699</v>
      </c>
      <c r="R307" s="74">
        <v>1.57</v>
      </c>
      <c r="S307" s="74"/>
      <c r="T307" s="74">
        <f>SUM(R307:S307)</f>
        <v>1.57</v>
      </c>
      <c r="U307" s="112" t="s">
        <v>28</v>
      </c>
      <c r="V307" s="112">
        <v>1954</v>
      </c>
      <c r="W307" s="112" t="s">
        <v>1364</v>
      </c>
      <c r="X307" s="112"/>
      <c r="Y307" s="112" t="s">
        <v>1958</v>
      </c>
      <c r="Z307" s="112">
        <v>100</v>
      </c>
      <c r="AA307" s="112" t="s">
        <v>1921</v>
      </c>
      <c r="AB307" s="112">
        <v>0</v>
      </c>
      <c r="AC307" s="112"/>
      <c r="AD307" s="112" t="s">
        <v>30</v>
      </c>
      <c r="AE307" s="112" t="s">
        <v>57</v>
      </c>
      <c r="AF307" s="112" t="s">
        <v>76</v>
      </c>
      <c r="AG307" s="112" t="s">
        <v>1959</v>
      </c>
      <c r="AH307" s="73"/>
      <c r="AI307" s="73"/>
      <c r="AJ307" s="45"/>
      <c r="AK307" s="15"/>
      <c r="AL307" s="16"/>
      <c r="AM307" s="33"/>
      <c r="AN307" s="33"/>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row>
    <row r="308" spans="1:113" s="17" customFormat="1" ht="102.75" customHeight="1">
      <c r="A308" s="70" t="s">
        <v>640</v>
      </c>
      <c r="B308" s="354" t="s">
        <v>18</v>
      </c>
      <c r="C308" s="74" t="s">
        <v>18</v>
      </c>
      <c r="D308" s="75">
        <v>42037</v>
      </c>
      <c r="E308" s="76">
        <v>42037.333333333336</v>
      </c>
      <c r="F308" s="367">
        <v>42037</v>
      </c>
      <c r="G308" s="76">
        <v>42037.458333333336</v>
      </c>
      <c r="H308" s="76">
        <f>G308-E308</f>
        <v>0.125</v>
      </c>
      <c r="I308" s="74">
        <v>3</v>
      </c>
      <c r="J308" s="74"/>
      <c r="K308" s="74"/>
      <c r="L308" s="74" t="s">
        <v>4</v>
      </c>
      <c r="M308" s="74" t="s">
        <v>7</v>
      </c>
      <c r="N308" s="77">
        <v>0.4</v>
      </c>
      <c r="O308" s="74" t="s">
        <v>7</v>
      </c>
      <c r="P308" s="74" t="s">
        <v>700</v>
      </c>
      <c r="Q308" s="74" t="s">
        <v>701</v>
      </c>
      <c r="R308" s="74">
        <v>0.2</v>
      </c>
      <c r="S308" s="74"/>
      <c r="T308" s="74">
        <f>R308+S308</f>
        <v>0.2</v>
      </c>
      <c r="U308" s="112"/>
      <c r="V308" s="112"/>
      <c r="W308" s="112"/>
      <c r="X308" s="112"/>
      <c r="Y308" s="112"/>
      <c r="Z308" s="112"/>
      <c r="AA308" s="112"/>
      <c r="AB308" s="112"/>
      <c r="AC308" s="112"/>
      <c r="AD308" s="112" t="s">
        <v>0</v>
      </c>
      <c r="AE308" s="112"/>
      <c r="AF308" s="112"/>
      <c r="AG308" s="112"/>
      <c r="AH308" s="73"/>
      <c r="AI308" s="73"/>
      <c r="AJ308" s="45"/>
      <c r="AK308" s="15"/>
      <c r="AL308" s="16"/>
      <c r="AM308" s="33"/>
      <c r="AN308" s="33"/>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row>
    <row r="309" spans="1:113" s="17" customFormat="1" ht="75.75" customHeight="1">
      <c r="A309" s="70" t="s">
        <v>640</v>
      </c>
      <c r="B309" s="354" t="s">
        <v>12</v>
      </c>
      <c r="C309" s="74" t="s">
        <v>127</v>
      </c>
      <c r="D309" s="75">
        <v>42037</v>
      </c>
      <c r="E309" s="76">
        <v>0.77083333333333337</v>
      </c>
      <c r="F309" s="367">
        <v>42037</v>
      </c>
      <c r="G309" s="76">
        <v>0.82986111111111116</v>
      </c>
      <c r="H309" s="76">
        <f>G309-E309</f>
        <v>5.902777777777779E-2</v>
      </c>
      <c r="I309" s="74">
        <v>2</v>
      </c>
      <c r="J309" s="74"/>
      <c r="K309" s="74"/>
      <c r="L309" s="74" t="s">
        <v>4</v>
      </c>
      <c r="M309" s="74" t="s">
        <v>706</v>
      </c>
      <c r="N309" s="77">
        <v>0.4</v>
      </c>
      <c r="O309" s="74" t="s">
        <v>2</v>
      </c>
      <c r="P309" s="74" t="s">
        <v>147</v>
      </c>
      <c r="Q309" s="74" t="s">
        <v>707</v>
      </c>
      <c r="R309" s="74">
        <v>0.4</v>
      </c>
      <c r="S309" s="74"/>
      <c r="T309" s="74">
        <v>0.41</v>
      </c>
      <c r="U309" s="112" t="s">
        <v>1</v>
      </c>
      <c r="V309" s="112" t="s">
        <v>128</v>
      </c>
      <c r="W309" s="112" t="s">
        <v>128</v>
      </c>
      <c r="X309" s="112" t="s">
        <v>128</v>
      </c>
      <c r="Y309" s="112" t="s">
        <v>128</v>
      </c>
      <c r="Z309" s="112" t="s">
        <v>128</v>
      </c>
      <c r="AA309" s="112" t="s">
        <v>128</v>
      </c>
      <c r="AB309" s="112" t="s">
        <v>128</v>
      </c>
      <c r="AC309" s="112" t="s">
        <v>128</v>
      </c>
      <c r="AD309" s="112" t="s">
        <v>0</v>
      </c>
      <c r="AE309" s="112" t="s">
        <v>128</v>
      </c>
      <c r="AF309" s="112" t="s">
        <v>128</v>
      </c>
      <c r="AG309" s="112"/>
      <c r="AH309" s="73"/>
      <c r="AI309" s="73"/>
      <c r="AJ309" s="45"/>
      <c r="AK309" s="15"/>
      <c r="AL309" s="16"/>
      <c r="AM309" s="33"/>
      <c r="AN309" s="33"/>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row>
    <row r="310" spans="1:113" ht="54" customHeight="1">
      <c r="A310" s="70" t="s">
        <v>640</v>
      </c>
      <c r="B310" s="354" t="s">
        <v>58</v>
      </c>
      <c r="C310" s="74" t="s">
        <v>197</v>
      </c>
      <c r="D310" s="75">
        <v>42037</v>
      </c>
      <c r="E310" s="76">
        <v>0.71111111111111114</v>
      </c>
      <c r="F310" s="367">
        <v>42038</v>
      </c>
      <c r="G310" s="76">
        <v>9.930555555555555E-2</v>
      </c>
      <c r="H310" s="76">
        <v>0.38819444444444445</v>
      </c>
      <c r="I310" s="74">
        <v>14</v>
      </c>
      <c r="J310" s="74" t="s">
        <v>198</v>
      </c>
      <c r="K310" s="74" t="s">
        <v>14</v>
      </c>
      <c r="L310" s="74" t="s">
        <v>9</v>
      </c>
      <c r="M310" s="74" t="s">
        <v>710</v>
      </c>
      <c r="N310" s="77" t="s">
        <v>3</v>
      </c>
      <c r="O310" s="74" t="s">
        <v>7</v>
      </c>
      <c r="P310" s="74" t="s">
        <v>710</v>
      </c>
      <c r="Q310" s="74" t="s">
        <v>2130</v>
      </c>
      <c r="R310" s="74">
        <v>75.3</v>
      </c>
      <c r="S310" s="74"/>
      <c r="T310" s="74">
        <f>R310+S310</f>
        <v>75.3</v>
      </c>
      <c r="U310" s="112" t="s">
        <v>28</v>
      </c>
      <c r="V310" s="112">
        <v>1974</v>
      </c>
      <c r="W310" s="112" t="s">
        <v>1709</v>
      </c>
      <c r="X310" s="112"/>
      <c r="Y310" s="112">
        <v>41681</v>
      </c>
      <c r="Z310" s="112">
        <v>90</v>
      </c>
      <c r="AA310" s="112">
        <v>42411</v>
      </c>
      <c r="AB310" s="112">
        <v>0</v>
      </c>
      <c r="AC310" s="112">
        <v>41689</v>
      </c>
      <c r="AD310" s="112" t="s">
        <v>30</v>
      </c>
      <c r="AE310" s="112" t="s">
        <v>53</v>
      </c>
      <c r="AF310" s="112"/>
      <c r="AG310" s="112" t="s">
        <v>2131</v>
      </c>
      <c r="AH310" s="73"/>
      <c r="AI310" s="73"/>
      <c r="AM310" s="33"/>
      <c r="AN310" s="33"/>
    </row>
    <row r="311" spans="1:113" ht="93.6" customHeight="1">
      <c r="A311" s="70" t="s">
        <v>640</v>
      </c>
      <c r="B311" s="354" t="s">
        <v>58</v>
      </c>
      <c r="C311" s="354" t="s">
        <v>197</v>
      </c>
      <c r="D311" s="75">
        <v>42037</v>
      </c>
      <c r="E311" s="76">
        <v>0.74791666666666667</v>
      </c>
      <c r="F311" s="367">
        <v>42037</v>
      </c>
      <c r="G311" s="76">
        <v>0.875</v>
      </c>
      <c r="H311" s="76">
        <f>G311-E311</f>
        <v>0.12708333333333333</v>
      </c>
      <c r="I311" s="74">
        <v>24</v>
      </c>
      <c r="J311" s="74" t="s">
        <v>198</v>
      </c>
      <c r="K311" s="74" t="s">
        <v>14</v>
      </c>
      <c r="L311" s="74" t="s">
        <v>9</v>
      </c>
      <c r="M311" s="74" t="s">
        <v>712</v>
      </c>
      <c r="N311" s="77" t="s">
        <v>3</v>
      </c>
      <c r="O311" s="74" t="s">
        <v>7</v>
      </c>
      <c r="P311" s="74" t="s">
        <v>712</v>
      </c>
      <c r="Q311" s="74" t="s">
        <v>2135</v>
      </c>
      <c r="R311" s="74">
        <v>18.600000000000001</v>
      </c>
      <c r="S311" s="74"/>
      <c r="T311" s="74">
        <f>R311+S311</f>
        <v>18.600000000000001</v>
      </c>
      <c r="U311" s="112" t="s">
        <v>28</v>
      </c>
      <c r="V311" s="112">
        <v>1990</v>
      </c>
      <c r="W311" s="112" t="s">
        <v>1364</v>
      </c>
      <c r="X311" s="112"/>
      <c r="Y311" s="112">
        <v>41444</v>
      </c>
      <c r="Z311" s="112">
        <v>90</v>
      </c>
      <c r="AA311" s="112">
        <v>42173</v>
      </c>
      <c r="AB311" s="112">
        <v>0</v>
      </c>
      <c r="AC311" s="112">
        <v>41689</v>
      </c>
      <c r="AD311" s="112" t="s">
        <v>30</v>
      </c>
      <c r="AE311" s="112"/>
      <c r="AF311" s="112"/>
      <c r="AG311" s="112"/>
      <c r="AH311" s="73"/>
      <c r="AI311" s="73"/>
      <c r="AM311" s="33"/>
      <c r="AN311" s="33"/>
    </row>
    <row r="312" spans="1:113" s="17" customFormat="1" ht="222" customHeight="1">
      <c r="A312" s="70" t="s">
        <v>640</v>
      </c>
      <c r="B312" s="354" t="s">
        <v>58</v>
      </c>
      <c r="C312" s="354" t="s">
        <v>2284</v>
      </c>
      <c r="D312" s="75">
        <v>42037</v>
      </c>
      <c r="E312" s="76">
        <v>0.80972222222222223</v>
      </c>
      <c r="F312" s="367">
        <v>42037</v>
      </c>
      <c r="G312" s="76">
        <v>0.97499999999999998</v>
      </c>
      <c r="H312" s="76">
        <f>G312-E312</f>
        <v>0.16527777777777775</v>
      </c>
      <c r="I312" s="74">
        <v>112</v>
      </c>
      <c r="J312" s="74" t="s">
        <v>2126</v>
      </c>
      <c r="K312" s="74" t="s">
        <v>2127</v>
      </c>
      <c r="L312" s="74" t="s">
        <v>16</v>
      </c>
      <c r="M312" s="74" t="s">
        <v>2128</v>
      </c>
      <c r="N312" s="77" t="s">
        <v>3</v>
      </c>
      <c r="O312" s="74" t="s">
        <v>7</v>
      </c>
      <c r="P312" s="74" t="s">
        <v>741</v>
      </c>
      <c r="Q312" s="74" t="s">
        <v>2129</v>
      </c>
      <c r="R312" s="74">
        <v>343.9</v>
      </c>
      <c r="S312" s="74">
        <v>47.53</v>
      </c>
      <c r="T312" s="74">
        <f>R312+S312</f>
        <v>391.42999999999995</v>
      </c>
      <c r="U312" s="112"/>
      <c r="V312" s="112"/>
      <c r="W312" s="112"/>
      <c r="X312" s="112"/>
      <c r="Y312" s="112"/>
      <c r="Z312" s="112"/>
      <c r="AA312" s="112"/>
      <c r="AB312" s="112"/>
      <c r="AC312" s="112"/>
      <c r="AD312" s="112" t="s">
        <v>37</v>
      </c>
      <c r="AE312" s="112"/>
      <c r="AF312" s="112"/>
      <c r="AG312" s="112"/>
      <c r="AH312" s="73"/>
      <c r="AI312" s="73"/>
    </row>
    <row r="313" spans="1:113" s="17" customFormat="1" ht="171.6" customHeight="1">
      <c r="A313" s="70" t="s">
        <v>640</v>
      </c>
      <c r="B313" s="74" t="s">
        <v>58</v>
      </c>
      <c r="C313" s="74" t="s">
        <v>2284</v>
      </c>
      <c r="D313" s="75">
        <v>42037</v>
      </c>
      <c r="E313" s="76">
        <v>0.80972222222222223</v>
      </c>
      <c r="F313" s="75">
        <v>42037</v>
      </c>
      <c r="G313" s="76">
        <v>0.81944444444444453</v>
      </c>
      <c r="H313" s="76">
        <f>G313-E313</f>
        <v>9.7222222222222987E-3</v>
      </c>
      <c r="I313" s="74">
        <v>37</v>
      </c>
      <c r="J313" s="74" t="s">
        <v>2132</v>
      </c>
      <c r="K313" s="74" t="s">
        <v>20</v>
      </c>
      <c r="L313" s="74" t="s">
        <v>16</v>
      </c>
      <c r="M313" s="74" t="s">
        <v>2133</v>
      </c>
      <c r="N313" s="77">
        <v>110</v>
      </c>
      <c r="O313" s="74" t="s">
        <v>7</v>
      </c>
      <c r="P313" s="74" t="s">
        <v>711</v>
      </c>
      <c r="Q313" s="74" t="s">
        <v>2134</v>
      </c>
      <c r="R313" s="74"/>
      <c r="S313" s="74">
        <v>46.7</v>
      </c>
      <c r="T313" s="74">
        <f>R313+S313</f>
        <v>46.7</v>
      </c>
      <c r="U313" s="112"/>
      <c r="V313" s="112"/>
      <c r="W313" s="112"/>
      <c r="X313" s="112"/>
      <c r="Y313" s="112"/>
      <c r="Z313" s="112"/>
      <c r="AA313" s="112"/>
      <c r="AB313" s="112"/>
      <c r="AC313" s="112"/>
      <c r="AD313" s="112" t="s">
        <v>37</v>
      </c>
      <c r="AE313" s="112"/>
      <c r="AF313" s="112"/>
      <c r="AG313" s="112"/>
      <c r="AH313" s="73"/>
      <c r="AI313" s="73"/>
    </row>
    <row r="314" spans="1:113" s="17" customFormat="1" ht="152.25" customHeight="1">
      <c r="A314" s="70" t="s">
        <v>640</v>
      </c>
      <c r="B314" s="74" t="s">
        <v>58</v>
      </c>
      <c r="C314" s="74" t="s">
        <v>197</v>
      </c>
      <c r="D314" s="75">
        <v>42037</v>
      </c>
      <c r="E314" s="76">
        <v>0.82291666666666663</v>
      </c>
      <c r="F314" s="75">
        <v>42038</v>
      </c>
      <c r="G314" s="76">
        <v>9.8611111111111108E-2</v>
      </c>
      <c r="H314" s="76">
        <v>0.28958333333333336</v>
      </c>
      <c r="I314" s="74">
        <v>17</v>
      </c>
      <c r="J314" s="74" t="s">
        <v>198</v>
      </c>
      <c r="K314" s="74" t="s">
        <v>14</v>
      </c>
      <c r="L314" s="74" t="s">
        <v>9</v>
      </c>
      <c r="M314" s="74" t="s">
        <v>713</v>
      </c>
      <c r="N314" s="77" t="s">
        <v>3</v>
      </c>
      <c r="O314" s="74" t="s">
        <v>7</v>
      </c>
      <c r="P314" s="74" t="s">
        <v>713</v>
      </c>
      <c r="Q314" s="74" t="s">
        <v>2136</v>
      </c>
      <c r="R314" s="74">
        <v>7.7</v>
      </c>
      <c r="S314" s="74"/>
      <c r="T314" s="74">
        <f>R314+S314</f>
        <v>7.7</v>
      </c>
      <c r="U314" s="112" t="s">
        <v>28</v>
      </c>
      <c r="V314" s="112">
        <v>1974</v>
      </c>
      <c r="W314" s="112" t="s">
        <v>1364</v>
      </c>
      <c r="X314" s="112"/>
      <c r="Y314" s="112">
        <v>41995</v>
      </c>
      <c r="Z314" s="112">
        <v>100</v>
      </c>
      <c r="AA314" s="112">
        <v>42726</v>
      </c>
      <c r="AB314" s="112">
        <v>0</v>
      </c>
      <c r="AC314" s="112">
        <v>41992</v>
      </c>
      <c r="AD314" s="112" t="s">
        <v>30</v>
      </c>
      <c r="AE314" s="112" t="s">
        <v>53</v>
      </c>
      <c r="AF314" s="112"/>
      <c r="AG314" s="112" t="s">
        <v>2131</v>
      </c>
      <c r="AH314" s="73"/>
      <c r="AI314" s="73"/>
    </row>
    <row r="315" spans="1:113" s="17" customFormat="1" ht="125.25" customHeight="1">
      <c r="A315" s="70" t="s">
        <v>640</v>
      </c>
      <c r="B315" s="74" t="s">
        <v>5</v>
      </c>
      <c r="C315" s="74" t="s">
        <v>2158</v>
      </c>
      <c r="D315" s="75">
        <v>42037</v>
      </c>
      <c r="E315" s="76">
        <v>0.54791666666666672</v>
      </c>
      <c r="F315" s="75">
        <v>42037</v>
      </c>
      <c r="G315" s="76">
        <v>0.54791666666666672</v>
      </c>
      <c r="H315" s="76">
        <f>G315-E315</f>
        <v>0</v>
      </c>
      <c r="I315" s="74">
        <v>15</v>
      </c>
      <c r="J315" s="74" t="s">
        <v>715</v>
      </c>
      <c r="K315" s="74" t="s">
        <v>8</v>
      </c>
      <c r="L315" s="74" t="s">
        <v>29</v>
      </c>
      <c r="M315" s="74" t="s">
        <v>716</v>
      </c>
      <c r="N315" s="77" t="s">
        <v>3</v>
      </c>
      <c r="O315" s="74" t="s">
        <v>7</v>
      </c>
      <c r="P315" s="74" t="s">
        <v>2159</v>
      </c>
      <c r="Q315" s="74" t="s">
        <v>717</v>
      </c>
      <c r="R315" s="74"/>
      <c r="S315" s="74">
        <v>1.8</v>
      </c>
      <c r="T315" s="74">
        <v>1.8</v>
      </c>
      <c r="U315" s="112" t="s">
        <v>44</v>
      </c>
      <c r="V315" s="112" t="s">
        <v>718</v>
      </c>
      <c r="W315" s="112"/>
      <c r="X315" s="112"/>
      <c r="Y315" s="112" t="s">
        <v>2160</v>
      </c>
      <c r="Z315" s="112">
        <v>100</v>
      </c>
      <c r="AA315" s="112">
        <v>42064</v>
      </c>
      <c r="AB315" s="112" t="s">
        <v>2161</v>
      </c>
      <c r="AC315" s="112"/>
      <c r="AD315" s="112" t="s">
        <v>27</v>
      </c>
      <c r="AE315" s="112"/>
      <c r="AF315" s="112"/>
      <c r="AG315" s="112"/>
      <c r="AH315" s="73"/>
      <c r="AI315" s="73"/>
    </row>
    <row r="316" spans="1:113" s="17" customFormat="1" ht="138.75" customHeight="1">
      <c r="A316" s="70" t="s">
        <v>122</v>
      </c>
      <c r="B316" s="74" t="s">
        <v>19</v>
      </c>
      <c r="C316" s="74" t="s">
        <v>19</v>
      </c>
      <c r="D316" s="75">
        <v>42016</v>
      </c>
      <c r="E316" s="76">
        <v>0.83472222222222225</v>
      </c>
      <c r="F316" s="75">
        <v>42016</v>
      </c>
      <c r="G316" s="76">
        <v>0.87638888888888899</v>
      </c>
      <c r="H316" s="76">
        <f>F316-D316+G316-E316</f>
        <v>4.1666666666666741E-2</v>
      </c>
      <c r="I316" s="74">
        <v>41</v>
      </c>
      <c r="J316" s="74"/>
      <c r="K316" s="74"/>
      <c r="L316" s="74" t="s">
        <v>4</v>
      </c>
      <c r="M316" s="74" t="s">
        <v>272</v>
      </c>
      <c r="N316" s="77">
        <v>35</v>
      </c>
      <c r="O316" s="74" t="s">
        <v>13</v>
      </c>
      <c r="P316" s="74" t="s">
        <v>273</v>
      </c>
      <c r="Q316" s="74" t="s">
        <v>274</v>
      </c>
      <c r="R316" s="74">
        <v>20</v>
      </c>
      <c r="S316" s="74">
        <v>7</v>
      </c>
      <c r="T316" s="74">
        <f>R316+S316</f>
        <v>27</v>
      </c>
      <c r="U316" s="112" t="s">
        <v>28</v>
      </c>
      <c r="V316" s="112">
        <v>1980</v>
      </c>
      <c r="W316" s="112">
        <v>0</v>
      </c>
      <c r="X316" s="112">
        <v>0</v>
      </c>
      <c r="Y316" s="112">
        <v>41841</v>
      </c>
      <c r="Z316" s="112">
        <v>100</v>
      </c>
      <c r="AA316" s="112">
        <v>41975</v>
      </c>
      <c r="AB316" s="112">
        <v>0</v>
      </c>
      <c r="AC316" s="112">
        <v>0</v>
      </c>
      <c r="AD316" s="112" t="s">
        <v>22</v>
      </c>
      <c r="AE316" s="112"/>
      <c r="AF316" s="112"/>
      <c r="AG316" s="112" t="s">
        <v>1721</v>
      </c>
      <c r="AH316" s="73"/>
      <c r="AI316" s="73"/>
    </row>
    <row r="317" spans="1:113" s="17" customFormat="1" ht="63" customHeight="1">
      <c r="A317" s="164" t="s">
        <v>640</v>
      </c>
      <c r="B317" s="94" t="s">
        <v>21</v>
      </c>
      <c r="C317" s="134" t="s">
        <v>21</v>
      </c>
      <c r="D317" s="93">
        <v>42038</v>
      </c>
      <c r="E317" s="104">
        <v>0.61458333333333337</v>
      </c>
      <c r="F317" s="93">
        <v>42038</v>
      </c>
      <c r="G317" s="104">
        <v>0.73263888888888884</v>
      </c>
      <c r="H317" s="104">
        <v>0.11805555555555557</v>
      </c>
      <c r="I317" s="69">
        <v>3</v>
      </c>
      <c r="J317" s="69" t="s">
        <v>150</v>
      </c>
      <c r="K317" s="94" t="s">
        <v>14</v>
      </c>
      <c r="L317" s="69" t="s">
        <v>9</v>
      </c>
      <c r="M317" s="94" t="s">
        <v>2345</v>
      </c>
      <c r="N317" s="69" t="s">
        <v>3</v>
      </c>
      <c r="O317" s="69" t="s">
        <v>7</v>
      </c>
      <c r="P317" s="94" t="s">
        <v>2345</v>
      </c>
      <c r="Q317" s="69" t="s">
        <v>2346</v>
      </c>
      <c r="R317" s="69">
        <v>2.0499999999999998</v>
      </c>
      <c r="S317" s="69">
        <v>1.0109999999999999</v>
      </c>
      <c r="T317" s="69">
        <v>3.0609999999999999</v>
      </c>
      <c r="U317" s="94" t="s">
        <v>28</v>
      </c>
      <c r="V317" s="69">
        <v>1992</v>
      </c>
      <c r="W317" s="94" t="s">
        <v>2303</v>
      </c>
      <c r="X317" s="94" t="s">
        <v>762</v>
      </c>
      <c r="Y317" s="108">
        <v>2014</v>
      </c>
      <c r="Z317" s="166" t="s">
        <v>128</v>
      </c>
      <c r="AA317" s="108">
        <v>2015</v>
      </c>
      <c r="AB317" s="94" t="s">
        <v>128</v>
      </c>
      <c r="AC317" s="108">
        <v>2005</v>
      </c>
      <c r="AD317" s="94" t="s">
        <v>30</v>
      </c>
      <c r="AE317" s="94" t="s">
        <v>57</v>
      </c>
      <c r="AF317" s="94"/>
      <c r="AG317" s="166"/>
      <c r="AH317" s="94"/>
      <c r="AI317" s="94"/>
    </row>
    <row r="318" spans="1:113" s="17" customFormat="1" ht="213.75" customHeight="1">
      <c r="A318" s="73" t="s">
        <v>640</v>
      </c>
      <c r="B318" s="74" t="s">
        <v>132</v>
      </c>
      <c r="C318" s="74" t="s">
        <v>26</v>
      </c>
      <c r="D318" s="75">
        <v>42038</v>
      </c>
      <c r="E318" s="76">
        <v>0.19305555555555554</v>
      </c>
      <c r="F318" s="75">
        <v>42038</v>
      </c>
      <c r="G318" s="76">
        <v>0.375</v>
      </c>
      <c r="H318" s="76">
        <f>G318-E318</f>
        <v>0.18194444444444446</v>
      </c>
      <c r="I318" s="77">
        <v>5</v>
      </c>
      <c r="J318" s="79" t="s">
        <v>232</v>
      </c>
      <c r="K318" s="77" t="s">
        <v>14</v>
      </c>
      <c r="L318" s="80" t="s">
        <v>9</v>
      </c>
      <c r="M318" s="81" t="s">
        <v>1647</v>
      </c>
      <c r="N318" s="77" t="s">
        <v>3</v>
      </c>
      <c r="O318" s="79" t="s">
        <v>7</v>
      </c>
      <c r="P318" s="81" t="s">
        <v>1648</v>
      </c>
      <c r="Q318" s="80" t="s">
        <v>1649</v>
      </c>
      <c r="R318" s="91">
        <v>3.7</v>
      </c>
      <c r="S318" s="91"/>
      <c r="T318" s="91">
        <v>3.7</v>
      </c>
      <c r="U318" s="70" t="s">
        <v>6</v>
      </c>
      <c r="V318" s="122">
        <v>1989</v>
      </c>
      <c r="W318" s="70" t="s">
        <v>7</v>
      </c>
      <c r="X318" s="70"/>
      <c r="Y318" s="86">
        <v>41407</v>
      </c>
      <c r="Z318" s="70"/>
      <c r="AA318" s="70"/>
      <c r="AB318" s="70"/>
      <c r="AC318" s="70"/>
      <c r="AD318" s="70" t="s">
        <v>0</v>
      </c>
      <c r="AE318" s="70"/>
      <c r="AF318" s="70"/>
      <c r="AG318" s="82"/>
      <c r="AH318" s="73"/>
      <c r="AI318" s="73"/>
    </row>
    <row r="319" spans="1:113" s="17" customFormat="1" ht="62.45" customHeight="1">
      <c r="A319" s="73" t="s">
        <v>640</v>
      </c>
      <c r="B319" s="74" t="s">
        <v>132</v>
      </c>
      <c r="C319" s="74" t="s">
        <v>26</v>
      </c>
      <c r="D319" s="75">
        <v>42038</v>
      </c>
      <c r="E319" s="76">
        <v>0.20833333333333334</v>
      </c>
      <c r="F319" s="75">
        <v>42038</v>
      </c>
      <c r="G319" s="76">
        <v>0.3666666666666667</v>
      </c>
      <c r="H319" s="76">
        <f>G319-E319</f>
        <v>0.15833333333333335</v>
      </c>
      <c r="I319" s="77">
        <v>5</v>
      </c>
      <c r="J319" s="79" t="s">
        <v>720</v>
      </c>
      <c r="K319" s="77"/>
      <c r="L319" s="80" t="s">
        <v>9</v>
      </c>
      <c r="M319" s="81" t="s">
        <v>1650</v>
      </c>
      <c r="N319" s="77">
        <v>35</v>
      </c>
      <c r="O319" s="79" t="s">
        <v>13</v>
      </c>
      <c r="P319" s="81" t="s">
        <v>721</v>
      </c>
      <c r="Q319" s="80" t="s">
        <v>1651</v>
      </c>
      <c r="R319" s="91">
        <v>1.5</v>
      </c>
      <c r="S319" s="91"/>
      <c r="T319" s="91">
        <v>1.5</v>
      </c>
      <c r="U319" s="70" t="s">
        <v>6</v>
      </c>
      <c r="V319" s="122">
        <v>1992</v>
      </c>
      <c r="W319" s="70" t="s">
        <v>13</v>
      </c>
      <c r="X319" s="70"/>
      <c r="Y319" s="86">
        <v>41373</v>
      </c>
      <c r="Z319" s="70"/>
      <c r="AA319" s="70"/>
      <c r="AB319" s="70"/>
      <c r="AC319" s="70"/>
      <c r="AD319" s="70" t="s">
        <v>30</v>
      </c>
      <c r="AE319" s="70"/>
      <c r="AF319" s="70"/>
      <c r="AG319" s="82"/>
      <c r="AH319" s="73"/>
      <c r="AI319" s="73"/>
      <c r="AJ319" s="45"/>
      <c r="AK319" s="15"/>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row>
    <row r="320" spans="1:113" s="22" customFormat="1" ht="90" customHeight="1">
      <c r="A320" s="70" t="s">
        <v>640</v>
      </c>
      <c r="B320" s="74" t="s">
        <v>15</v>
      </c>
      <c r="C320" s="74" t="s">
        <v>209</v>
      </c>
      <c r="D320" s="75">
        <v>42038</v>
      </c>
      <c r="E320" s="76">
        <v>0.3263888888888889</v>
      </c>
      <c r="F320" s="75">
        <v>42038</v>
      </c>
      <c r="G320" s="76">
        <v>0.3263888888888889</v>
      </c>
      <c r="H320" s="76">
        <f>(F320+G320)-(D320+E320)</f>
        <v>0</v>
      </c>
      <c r="I320" s="74">
        <v>32</v>
      </c>
      <c r="J320" s="74" t="s">
        <v>332</v>
      </c>
      <c r="K320" s="74"/>
      <c r="L320" s="74" t="s">
        <v>16</v>
      </c>
      <c r="M320" s="74" t="s">
        <v>734</v>
      </c>
      <c r="N320" s="77">
        <v>110</v>
      </c>
      <c r="O320" s="74" t="s">
        <v>13</v>
      </c>
      <c r="P320" s="74" t="s">
        <v>735</v>
      </c>
      <c r="Q320" s="74" t="s">
        <v>736</v>
      </c>
      <c r="R320" s="74"/>
      <c r="S320" s="74">
        <v>2.12</v>
      </c>
      <c r="T320" s="74">
        <f>SUM(R320:S320)</f>
        <v>2.12</v>
      </c>
      <c r="U320" s="112" t="s">
        <v>28</v>
      </c>
      <c r="V320" s="112"/>
      <c r="W320" s="112"/>
      <c r="X320" s="112"/>
      <c r="Y320" s="112"/>
      <c r="Z320" s="112"/>
      <c r="AA320" s="112"/>
      <c r="AB320" s="112"/>
      <c r="AC320" s="112"/>
      <c r="AD320" s="112" t="s">
        <v>37</v>
      </c>
      <c r="AE320" s="112" t="s">
        <v>53</v>
      </c>
      <c r="AF320" s="112"/>
      <c r="AG320" s="112"/>
      <c r="AH320" s="73"/>
      <c r="AI320" s="73"/>
      <c r="AJ320" s="46"/>
    </row>
    <row r="321" spans="1:40" ht="202.9" customHeight="1">
      <c r="A321" s="70" t="s">
        <v>2819</v>
      </c>
      <c r="B321" s="74" t="s">
        <v>15</v>
      </c>
      <c r="C321" s="74" t="s">
        <v>15</v>
      </c>
      <c r="D321" s="75">
        <v>42152</v>
      </c>
      <c r="E321" s="76">
        <v>0.84652777777777777</v>
      </c>
      <c r="F321" s="75">
        <v>42152</v>
      </c>
      <c r="G321" s="76">
        <v>0.84652777777777777</v>
      </c>
      <c r="H321" s="76">
        <f>(F321+G321)-(D321+E321)</f>
        <v>0</v>
      </c>
      <c r="I321" s="74">
        <v>2</v>
      </c>
      <c r="J321" s="74" t="s">
        <v>150</v>
      </c>
      <c r="K321" s="74" t="s">
        <v>8</v>
      </c>
      <c r="L321" s="74" t="s">
        <v>9</v>
      </c>
      <c r="M321" s="74" t="s">
        <v>3385</v>
      </c>
      <c r="N321" s="77" t="s">
        <v>3</v>
      </c>
      <c r="O321" s="74" t="s">
        <v>7</v>
      </c>
      <c r="P321" s="74" t="s">
        <v>3386</v>
      </c>
      <c r="Q321" s="74" t="s">
        <v>3387</v>
      </c>
      <c r="R321" s="74"/>
      <c r="S321" s="74">
        <v>2.13</v>
      </c>
      <c r="T321" s="74">
        <f>SUM(R321:S321)</f>
        <v>2.13</v>
      </c>
      <c r="U321" s="112" t="s">
        <v>28</v>
      </c>
      <c r="V321" s="112">
        <v>1997</v>
      </c>
      <c r="W321" s="112" t="s">
        <v>587</v>
      </c>
      <c r="X321" s="112"/>
      <c r="Y321" s="112" t="s">
        <v>6483</v>
      </c>
      <c r="Z321" s="112" t="s">
        <v>6467</v>
      </c>
      <c r="AA321" s="112" t="s">
        <v>2660</v>
      </c>
      <c r="AB321" s="112" t="s">
        <v>6454</v>
      </c>
      <c r="AC321" s="112"/>
      <c r="AD321" s="112" t="s">
        <v>42</v>
      </c>
      <c r="AE321" s="112" t="s">
        <v>53</v>
      </c>
      <c r="AF321" s="112"/>
      <c r="AG321" s="112" t="s">
        <v>6431</v>
      </c>
      <c r="AH321" s="73"/>
      <c r="AI321" s="73"/>
      <c r="AJ321" s="46"/>
    </row>
    <row r="322" spans="1:40" ht="145.15" customHeight="1">
      <c r="A322" s="70" t="s">
        <v>2819</v>
      </c>
      <c r="B322" s="74" t="s">
        <v>15</v>
      </c>
      <c r="C322" s="74" t="s">
        <v>15</v>
      </c>
      <c r="D322" s="75">
        <v>42152</v>
      </c>
      <c r="E322" s="76">
        <v>0.87222222222222223</v>
      </c>
      <c r="F322" s="75">
        <v>42152</v>
      </c>
      <c r="G322" s="76">
        <v>0.87222222222222223</v>
      </c>
      <c r="H322" s="76">
        <f>(F322+G322)-(D322+E322)</f>
        <v>0</v>
      </c>
      <c r="I322" s="74">
        <v>9</v>
      </c>
      <c r="J322" s="74"/>
      <c r="K322" s="74" t="s">
        <v>8</v>
      </c>
      <c r="L322" s="74" t="s">
        <v>9</v>
      </c>
      <c r="M322" s="74" t="s">
        <v>3388</v>
      </c>
      <c r="N322" s="77" t="s">
        <v>3</v>
      </c>
      <c r="O322" s="74" t="s">
        <v>7</v>
      </c>
      <c r="P322" s="74" t="s">
        <v>3389</v>
      </c>
      <c r="Q322" s="74" t="s">
        <v>3390</v>
      </c>
      <c r="R322" s="74"/>
      <c r="S322" s="74">
        <v>2.8</v>
      </c>
      <c r="T322" s="74">
        <f>SUM(R322:S322)</f>
        <v>2.8</v>
      </c>
      <c r="U322" s="112" t="s">
        <v>28</v>
      </c>
      <c r="V322" s="112">
        <v>1962</v>
      </c>
      <c r="W322" s="112" t="s">
        <v>587</v>
      </c>
      <c r="X322" s="112"/>
      <c r="Y322" s="112">
        <v>41962</v>
      </c>
      <c r="Z322" s="112" t="s">
        <v>6467</v>
      </c>
      <c r="AA322" s="112" t="s">
        <v>1481</v>
      </c>
      <c r="AB322" s="112" t="s">
        <v>6454</v>
      </c>
      <c r="AC322" s="112"/>
      <c r="AD322" s="112" t="s">
        <v>42</v>
      </c>
      <c r="AE322" s="112" t="s">
        <v>53</v>
      </c>
      <c r="AF322" s="112"/>
      <c r="AG322" s="112" t="s">
        <v>6431</v>
      </c>
      <c r="AH322" s="73"/>
      <c r="AI322" s="73"/>
      <c r="AJ322" s="46"/>
    </row>
    <row r="323" spans="1:40" ht="109.15" customHeight="1">
      <c r="A323" s="70" t="s">
        <v>640</v>
      </c>
      <c r="B323" s="74" t="s">
        <v>15</v>
      </c>
      <c r="C323" s="74" t="s">
        <v>209</v>
      </c>
      <c r="D323" s="75">
        <v>42038</v>
      </c>
      <c r="E323" s="76">
        <v>0.70763888888888893</v>
      </c>
      <c r="F323" s="75">
        <v>42038</v>
      </c>
      <c r="G323" s="76">
        <v>0.71180555555555547</v>
      </c>
      <c r="H323" s="76">
        <f>(F323+G323)-(D323+E323)</f>
        <v>4.166666665696539E-3</v>
      </c>
      <c r="I323" s="74">
        <v>42</v>
      </c>
      <c r="J323" s="74"/>
      <c r="K323" s="74"/>
      <c r="L323" s="74" t="s">
        <v>16</v>
      </c>
      <c r="M323" s="74" t="s">
        <v>725</v>
      </c>
      <c r="N323" s="77">
        <v>110</v>
      </c>
      <c r="O323" s="74" t="s">
        <v>13</v>
      </c>
      <c r="P323" s="74" t="s">
        <v>726</v>
      </c>
      <c r="Q323" s="74" t="s">
        <v>727</v>
      </c>
      <c r="R323" s="74">
        <v>1.2</v>
      </c>
      <c r="S323" s="74"/>
      <c r="T323" s="74">
        <f>SUM(R323:S323)</f>
        <v>1.2</v>
      </c>
      <c r="U323" s="112" t="s">
        <v>28</v>
      </c>
      <c r="V323" s="112"/>
      <c r="W323" s="112"/>
      <c r="X323" s="112"/>
      <c r="Y323" s="112"/>
      <c r="Z323" s="112"/>
      <c r="AA323" s="112"/>
      <c r="AB323" s="112"/>
      <c r="AC323" s="112"/>
      <c r="AD323" s="112" t="s">
        <v>37</v>
      </c>
      <c r="AE323" s="112" t="s">
        <v>53</v>
      </c>
      <c r="AF323" s="112"/>
      <c r="AG323" s="112" t="s">
        <v>1961</v>
      </c>
      <c r="AH323" s="73"/>
      <c r="AI323" s="73"/>
      <c r="AJ323" s="46"/>
      <c r="AM323" s="33"/>
      <c r="AN323" s="33"/>
    </row>
    <row r="324" spans="1:40" ht="280.89999999999998" customHeight="1">
      <c r="A324" s="70" t="s">
        <v>640</v>
      </c>
      <c r="B324" s="74" t="s">
        <v>15</v>
      </c>
      <c r="C324" s="74" t="s">
        <v>209</v>
      </c>
      <c r="D324" s="75">
        <v>42038</v>
      </c>
      <c r="E324" s="76">
        <v>0.74375000000000002</v>
      </c>
      <c r="F324" s="75">
        <v>42038</v>
      </c>
      <c r="G324" s="76">
        <v>0.7597222222222223</v>
      </c>
      <c r="H324" s="76">
        <f>(F324+G324)-(D324+E324)</f>
        <v>1.5972222223354038E-2</v>
      </c>
      <c r="I324" s="74">
        <v>2</v>
      </c>
      <c r="J324" s="74"/>
      <c r="K324" s="74"/>
      <c r="L324" s="74" t="s">
        <v>16</v>
      </c>
      <c r="M324" s="74" t="s">
        <v>728</v>
      </c>
      <c r="N324" s="77">
        <v>35</v>
      </c>
      <c r="O324" s="74" t="s">
        <v>13</v>
      </c>
      <c r="P324" s="74" t="s">
        <v>729</v>
      </c>
      <c r="Q324" s="74" t="s">
        <v>730</v>
      </c>
      <c r="R324" s="74">
        <v>0.19</v>
      </c>
      <c r="S324" s="74"/>
      <c r="T324" s="74">
        <f>SUM(R324:S324)</f>
        <v>0.19</v>
      </c>
      <c r="U324" s="112" t="s">
        <v>28</v>
      </c>
      <c r="V324" s="112"/>
      <c r="W324" s="112"/>
      <c r="X324" s="112"/>
      <c r="Y324" s="112"/>
      <c r="Z324" s="112"/>
      <c r="AA324" s="112"/>
      <c r="AB324" s="112"/>
      <c r="AC324" s="112"/>
      <c r="AD324" s="112" t="s">
        <v>37</v>
      </c>
      <c r="AE324" s="112" t="s">
        <v>53</v>
      </c>
      <c r="AF324" s="112"/>
      <c r="AG324" s="112"/>
      <c r="AH324" s="73"/>
      <c r="AI324" s="73"/>
      <c r="AJ324" s="46"/>
      <c r="AM324" s="33"/>
      <c r="AN324" s="33"/>
    </row>
    <row r="325" spans="1:40" ht="171.6" customHeight="1">
      <c r="A325" s="70" t="s">
        <v>4982</v>
      </c>
      <c r="B325" s="74" t="s">
        <v>5</v>
      </c>
      <c r="C325" s="74" t="s">
        <v>5</v>
      </c>
      <c r="D325" s="75">
        <v>42204</v>
      </c>
      <c r="E325" s="76">
        <v>0.81319444444444444</v>
      </c>
      <c r="F325" s="75">
        <v>42204</v>
      </c>
      <c r="G325" s="76">
        <v>0.8979166666666667</v>
      </c>
      <c r="H325" s="76">
        <f>G325-E325</f>
        <v>8.4722222222222254E-2</v>
      </c>
      <c r="I325" s="74">
        <v>5</v>
      </c>
      <c r="J325" s="74"/>
      <c r="K325" s="74"/>
      <c r="L325" s="74" t="s">
        <v>4</v>
      </c>
      <c r="M325" s="74" t="s">
        <v>7824</v>
      </c>
      <c r="N325" s="77">
        <v>0.4</v>
      </c>
      <c r="O325" s="74" t="s">
        <v>25</v>
      </c>
      <c r="P325" s="74" t="s">
        <v>7825</v>
      </c>
      <c r="Q325" s="74" t="s">
        <v>10351</v>
      </c>
      <c r="R325" s="74">
        <v>25.4</v>
      </c>
      <c r="S325" s="74"/>
      <c r="T325" s="74">
        <v>25.4</v>
      </c>
      <c r="U325" s="112"/>
      <c r="V325" s="112"/>
      <c r="W325" s="112"/>
      <c r="X325" s="112"/>
      <c r="Y325" s="112"/>
      <c r="Z325" s="112"/>
      <c r="AA325" s="112"/>
      <c r="AB325" s="112"/>
      <c r="AC325" s="112"/>
      <c r="AD325" s="112" t="s">
        <v>22</v>
      </c>
      <c r="AE325" s="112"/>
      <c r="AF325" s="112"/>
      <c r="AG325" s="112"/>
      <c r="AH325" s="73"/>
      <c r="AI325" s="73"/>
      <c r="AJ325" s="46"/>
      <c r="AM325" s="33"/>
      <c r="AN325" s="33"/>
    </row>
    <row r="326" spans="1:40" ht="109.15" customHeight="1">
      <c r="A326" s="70" t="s">
        <v>640</v>
      </c>
      <c r="B326" s="74" t="s">
        <v>12</v>
      </c>
      <c r="C326" s="74" t="s">
        <v>127</v>
      </c>
      <c r="D326" s="75">
        <v>42038</v>
      </c>
      <c r="E326" s="76">
        <v>0.33888888888888885</v>
      </c>
      <c r="F326" s="75">
        <v>42038</v>
      </c>
      <c r="G326" s="76">
        <v>0.33888888888888885</v>
      </c>
      <c r="H326" s="76">
        <f>G326-E326</f>
        <v>0</v>
      </c>
      <c r="I326" s="74">
        <v>4</v>
      </c>
      <c r="J326" s="74" t="s">
        <v>233</v>
      </c>
      <c r="K326" s="74" t="s">
        <v>8</v>
      </c>
      <c r="L326" s="74" t="s">
        <v>29</v>
      </c>
      <c r="M326" s="74" t="s">
        <v>739</v>
      </c>
      <c r="N326" s="77" t="s">
        <v>3</v>
      </c>
      <c r="O326" s="74" t="s">
        <v>7</v>
      </c>
      <c r="P326" s="74" t="s">
        <v>739</v>
      </c>
      <c r="Q326" s="74" t="s">
        <v>740</v>
      </c>
      <c r="R326" s="74"/>
      <c r="S326" s="74">
        <v>0.11</v>
      </c>
      <c r="T326" s="74">
        <v>0.15</v>
      </c>
      <c r="U326" s="112" t="s">
        <v>28</v>
      </c>
      <c r="V326" s="112">
        <v>1989</v>
      </c>
      <c r="W326" s="112" t="s">
        <v>1364</v>
      </c>
      <c r="X326" s="112"/>
      <c r="Y326" s="112" t="s">
        <v>2081</v>
      </c>
      <c r="Z326" s="112" t="s">
        <v>2082</v>
      </c>
      <c r="AA326" s="112" t="s">
        <v>2083</v>
      </c>
      <c r="AB326" s="112" t="s">
        <v>2084</v>
      </c>
      <c r="AC326" s="112">
        <v>40360</v>
      </c>
      <c r="AD326" s="112" t="s">
        <v>27</v>
      </c>
      <c r="AE326" s="112" t="s">
        <v>128</v>
      </c>
      <c r="AF326" s="112" t="s">
        <v>128</v>
      </c>
      <c r="AG326" s="112"/>
      <c r="AH326" s="73"/>
      <c r="AI326" s="73"/>
      <c r="AJ326" s="46"/>
      <c r="AM326" s="33"/>
      <c r="AN326" s="33"/>
    </row>
    <row r="327" spans="1:40" ht="140.44999999999999" customHeight="1">
      <c r="A327" s="70" t="s">
        <v>640</v>
      </c>
      <c r="B327" s="74" t="s">
        <v>12</v>
      </c>
      <c r="C327" s="74" t="s">
        <v>127</v>
      </c>
      <c r="D327" s="75">
        <v>42038</v>
      </c>
      <c r="E327" s="76">
        <v>0.52986111111111112</v>
      </c>
      <c r="F327" s="75">
        <v>42038</v>
      </c>
      <c r="G327" s="76">
        <v>0.52986111111111112</v>
      </c>
      <c r="H327" s="76">
        <f>G327-E327</f>
        <v>0</v>
      </c>
      <c r="I327" s="74">
        <v>20</v>
      </c>
      <c r="J327" s="74" t="s">
        <v>233</v>
      </c>
      <c r="K327" s="74" t="s">
        <v>8</v>
      </c>
      <c r="L327" s="74" t="s">
        <v>9</v>
      </c>
      <c r="M327" s="74" t="s">
        <v>738</v>
      </c>
      <c r="N327" s="77" t="s">
        <v>3</v>
      </c>
      <c r="O327" s="74" t="s">
        <v>7</v>
      </c>
      <c r="P327" s="74" t="s">
        <v>738</v>
      </c>
      <c r="Q327" s="74" t="s">
        <v>1101</v>
      </c>
      <c r="R327" s="74">
        <v>0.34</v>
      </c>
      <c r="S327" s="74">
        <v>1.56</v>
      </c>
      <c r="T327" s="74">
        <f>R327+S327</f>
        <v>1.9000000000000001</v>
      </c>
      <c r="U327" s="112"/>
      <c r="V327" s="112">
        <v>2012</v>
      </c>
      <c r="W327" s="112" t="s">
        <v>1364</v>
      </c>
      <c r="X327" s="112" t="s">
        <v>2077</v>
      </c>
      <c r="Y327" s="112" t="s">
        <v>2078</v>
      </c>
      <c r="Z327" s="112" t="s">
        <v>2079</v>
      </c>
      <c r="AA327" s="112" t="s">
        <v>2080</v>
      </c>
      <c r="AB327" s="112">
        <v>1</v>
      </c>
      <c r="AC327" s="112" t="s">
        <v>128</v>
      </c>
      <c r="AD327" s="112" t="s">
        <v>40</v>
      </c>
      <c r="AE327" s="112"/>
      <c r="AF327" s="112"/>
      <c r="AG327" s="112"/>
      <c r="AH327" s="73"/>
      <c r="AI327" s="73"/>
      <c r="AJ327" s="46"/>
      <c r="AM327" s="33"/>
      <c r="AN327" s="33"/>
    </row>
    <row r="328" spans="1:40" ht="109.15" customHeight="1">
      <c r="A328" s="159" t="s">
        <v>640</v>
      </c>
      <c r="B328" s="138" t="s">
        <v>84</v>
      </c>
      <c r="C328" s="138" t="s">
        <v>744</v>
      </c>
      <c r="D328" s="249">
        <v>42039</v>
      </c>
      <c r="E328" s="118">
        <v>5.5555555555555558E-3</v>
      </c>
      <c r="F328" s="249">
        <v>42039</v>
      </c>
      <c r="G328" s="118">
        <v>8.2638888888888887E-2</v>
      </c>
      <c r="H328" s="104">
        <f>G328-E328</f>
        <v>7.7083333333333337E-2</v>
      </c>
      <c r="I328" s="70">
        <v>1</v>
      </c>
      <c r="J328" s="70"/>
      <c r="K328" s="70"/>
      <c r="L328" s="70" t="s">
        <v>4</v>
      </c>
      <c r="M328" s="70" t="s">
        <v>745</v>
      </c>
      <c r="N328" s="70" t="s">
        <v>3</v>
      </c>
      <c r="O328" s="70" t="s">
        <v>7</v>
      </c>
      <c r="P328" s="70" t="s">
        <v>746</v>
      </c>
      <c r="Q328" s="68" t="s">
        <v>747</v>
      </c>
      <c r="R328" s="167">
        <v>1.2</v>
      </c>
      <c r="S328" s="167">
        <v>0.1</v>
      </c>
      <c r="T328" s="121">
        <f>R328+S328</f>
        <v>1.3</v>
      </c>
      <c r="U328" s="69" t="s">
        <v>44</v>
      </c>
      <c r="V328" s="69">
        <v>1993</v>
      </c>
      <c r="W328" s="69" t="s">
        <v>1687</v>
      </c>
      <c r="X328" s="69"/>
      <c r="Y328" s="69" t="s">
        <v>1688</v>
      </c>
      <c r="Z328" s="69"/>
      <c r="AA328" s="69"/>
      <c r="AB328" s="69"/>
      <c r="AC328" s="69"/>
      <c r="AD328" s="69" t="s">
        <v>0</v>
      </c>
      <c r="AE328" s="69"/>
      <c r="AF328" s="69"/>
      <c r="AG328" s="69" t="s">
        <v>1689</v>
      </c>
      <c r="AH328" s="73"/>
      <c r="AI328" s="73"/>
      <c r="AJ328" s="46"/>
      <c r="AM328" s="33"/>
      <c r="AN328" s="33"/>
    </row>
    <row r="329" spans="1:40" ht="109.15" customHeight="1">
      <c r="A329" s="164" t="s">
        <v>640</v>
      </c>
      <c r="B329" s="94" t="s">
        <v>21</v>
      </c>
      <c r="C329" s="69" t="s">
        <v>742</v>
      </c>
      <c r="D329" s="93">
        <v>42039</v>
      </c>
      <c r="E329" s="104">
        <v>0.21388888888888891</v>
      </c>
      <c r="F329" s="93">
        <v>42039</v>
      </c>
      <c r="G329" s="104">
        <v>0.27430555555555552</v>
      </c>
      <c r="H329" s="104">
        <v>6.0416666666666667E-2</v>
      </c>
      <c r="I329" s="69">
        <v>1</v>
      </c>
      <c r="J329" s="69" t="s">
        <v>150</v>
      </c>
      <c r="K329" s="94" t="s">
        <v>20</v>
      </c>
      <c r="L329" s="165" t="s">
        <v>16</v>
      </c>
      <c r="M329" s="94" t="s">
        <v>2348</v>
      </c>
      <c r="N329" s="69" t="s">
        <v>3</v>
      </c>
      <c r="O329" s="69" t="s">
        <v>7</v>
      </c>
      <c r="P329" s="94" t="s">
        <v>743</v>
      </c>
      <c r="Q329" s="69" t="s">
        <v>2349</v>
      </c>
      <c r="R329" s="69">
        <v>7.0000000000000001E-3</v>
      </c>
      <c r="S329" s="69">
        <v>4.0000000000000001E-3</v>
      </c>
      <c r="T329" s="69">
        <v>1.0999999999999999E-2</v>
      </c>
      <c r="U329" s="94" t="s">
        <v>28</v>
      </c>
      <c r="V329" s="69" t="s">
        <v>128</v>
      </c>
      <c r="W329" s="94" t="s">
        <v>128</v>
      </c>
      <c r="X329" s="94" t="s">
        <v>128</v>
      </c>
      <c r="Y329" s="108" t="s">
        <v>128</v>
      </c>
      <c r="Z329" s="166" t="s">
        <v>128</v>
      </c>
      <c r="AA329" s="108" t="s">
        <v>128</v>
      </c>
      <c r="AB329" s="94" t="s">
        <v>128</v>
      </c>
      <c r="AC329" s="108" t="s">
        <v>128</v>
      </c>
      <c r="AD329" s="171" t="s">
        <v>37</v>
      </c>
      <c r="AE329" s="94" t="s">
        <v>57</v>
      </c>
      <c r="AF329" s="94"/>
      <c r="AG329" s="166"/>
      <c r="AH329" s="94"/>
      <c r="AI329" s="94"/>
      <c r="AJ329" s="65"/>
      <c r="AM329" s="33"/>
      <c r="AN329" s="33"/>
    </row>
    <row r="330" spans="1:40" ht="29.25" customHeight="1">
      <c r="A330" s="69" t="s">
        <v>640</v>
      </c>
      <c r="B330" s="74" t="s">
        <v>1412</v>
      </c>
      <c r="C330" s="74" t="s">
        <v>1420</v>
      </c>
      <c r="D330" s="75">
        <v>42039</v>
      </c>
      <c r="E330" s="76">
        <v>0.57291666666666663</v>
      </c>
      <c r="F330" s="75">
        <v>42039</v>
      </c>
      <c r="G330" s="76">
        <v>0.62916666666666665</v>
      </c>
      <c r="H330" s="76">
        <v>5.6250000000000001E-2</v>
      </c>
      <c r="I330" s="77">
        <v>48</v>
      </c>
      <c r="J330" s="79" t="s">
        <v>1421</v>
      </c>
      <c r="K330" s="77"/>
      <c r="L330" s="80" t="s">
        <v>16</v>
      </c>
      <c r="M330" s="81" t="s">
        <v>1422</v>
      </c>
      <c r="N330" s="77" t="s">
        <v>3</v>
      </c>
      <c r="O330" s="79" t="s">
        <v>7</v>
      </c>
      <c r="P330" s="81" t="s">
        <v>1422</v>
      </c>
      <c r="Q330" s="80" t="s">
        <v>1450</v>
      </c>
      <c r="R330" s="91">
        <v>5</v>
      </c>
      <c r="S330" s="91">
        <v>45</v>
      </c>
      <c r="T330" s="91">
        <v>50</v>
      </c>
      <c r="U330" s="73"/>
      <c r="V330" s="73"/>
      <c r="W330" s="73"/>
      <c r="X330" s="73"/>
      <c r="Y330" s="73"/>
      <c r="Z330" s="73"/>
      <c r="AA330" s="73"/>
      <c r="AB330" s="73"/>
      <c r="AC330" s="73"/>
      <c r="AD330" s="72" t="s">
        <v>37</v>
      </c>
      <c r="AE330" s="73"/>
      <c r="AF330" s="73"/>
      <c r="AG330" s="73"/>
      <c r="AH330" s="73"/>
      <c r="AI330" s="73"/>
      <c r="AJ330" s="46"/>
    </row>
    <row r="331" spans="1:40" ht="29.25" customHeight="1">
      <c r="A331" s="70" t="s">
        <v>640</v>
      </c>
      <c r="B331" s="74" t="s">
        <v>15</v>
      </c>
      <c r="C331" s="74" t="s">
        <v>15</v>
      </c>
      <c r="D331" s="75">
        <v>42039</v>
      </c>
      <c r="E331" s="76">
        <v>0.75208333333333333</v>
      </c>
      <c r="F331" s="75">
        <v>42039</v>
      </c>
      <c r="G331" s="76">
        <v>0.75208333333333333</v>
      </c>
      <c r="H331" s="76">
        <f>(F331+G331)-(D331+E331)</f>
        <v>0</v>
      </c>
      <c r="I331" s="74">
        <v>6</v>
      </c>
      <c r="J331" s="74" t="s">
        <v>672</v>
      </c>
      <c r="K331" s="74" t="s">
        <v>8</v>
      </c>
      <c r="L331" s="74" t="s">
        <v>4</v>
      </c>
      <c r="M331" s="74" t="s">
        <v>680</v>
      </c>
      <c r="N331" s="77" t="s">
        <v>3</v>
      </c>
      <c r="O331" s="74" t="s">
        <v>7</v>
      </c>
      <c r="P331" s="74" t="s">
        <v>752</v>
      </c>
      <c r="Q331" s="74" t="s">
        <v>753</v>
      </c>
      <c r="R331" s="74"/>
      <c r="S331" s="74">
        <v>1.39</v>
      </c>
      <c r="T331" s="74">
        <f>SUM(R331:S331)</f>
        <v>1.39</v>
      </c>
      <c r="U331" s="112" t="s">
        <v>28</v>
      </c>
      <c r="V331" s="112">
        <v>1997</v>
      </c>
      <c r="W331" s="112" t="s">
        <v>1709</v>
      </c>
      <c r="X331" s="112"/>
      <c r="Y331" s="112">
        <v>41927</v>
      </c>
      <c r="Z331" s="112">
        <v>100</v>
      </c>
      <c r="AA331" s="112" t="s">
        <v>1593</v>
      </c>
      <c r="AB331" s="112">
        <v>0</v>
      </c>
      <c r="AC331" s="112"/>
      <c r="AD331" s="112" t="s">
        <v>17</v>
      </c>
      <c r="AE331" s="112" t="s">
        <v>53</v>
      </c>
      <c r="AF331" s="112"/>
      <c r="AG331" s="112" t="s">
        <v>1965</v>
      </c>
      <c r="AH331" s="73"/>
      <c r="AI331" s="73"/>
      <c r="AJ331" s="46"/>
    </row>
    <row r="332" spans="1:40" ht="29.25" customHeight="1">
      <c r="A332" s="69" t="s">
        <v>122</v>
      </c>
      <c r="B332" s="74" t="s">
        <v>1412</v>
      </c>
      <c r="C332" s="74" t="s">
        <v>1423</v>
      </c>
      <c r="D332" s="75">
        <v>42019</v>
      </c>
      <c r="E332" s="76">
        <v>0.72083333333333333</v>
      </c>
      <c r="F332" s="75">
        <v>42019</v>
      </c>
      <c r="G332" s="76">
        <v>0.74791666666666667</v>
      </c>
      <c r="H332" s="76">
        <v>2.7083333333333334E-2</v>
      </c>
      <c r="I332" s="77">
        <v>1</v>
      </c>
      <c r="J332" s="79"/>
      <c r="K332" s="77"/>
      <c r="L332" s="80" t="s">
        <v>11</v>
      </c>
      <c r="M332" s="81" t="s">
        <v>1544</v>
      </c>
      <c r="N332" s="77" t="s">
        <v>3</v>
      </c>
      <c r="O332" s="79" t="s">
        <v>25</v>
      </c>
      <c r="P332" s="81" t="s">
        <v>1544</v>
      </c>
      <c r="Q332" s="80" t="s">
        <v>1545</v>
      </c>
      <c r="R332" s="91">
        <v>2</v>
      </c>
      <c r="S332" s="91">
        <v>23</v>
      </c>
      <c r="T332" s="91">
        <v>25</v>
      </c>
      <c r="U332" s="73"/>
      <c r="V332" s="73"/>
      <c r="W332" s="73"/>
      <c r="X332" s="73"/>
      <c r="Y332" s="73"/>
      <c r="Z332" s="73"/>
      <c r="AA332" s="73"/>
      <c r="AB332" s="73"/>
      <c r="AC332" s="73"/>
      <c r="AD332" s="70" t="s">
        <v>22</v>
      </c>
      <c r="AE332" s="73"/>
      <c r="AF332" s="73"/>
      <c r="AG332" s="73"/>
      <c r="AH332" s="73"/>
      <c r="AI332" s="73"/>
      <c r="AJ332" s="46"/>
    </row>
    <row r="333" spans="1:40" ht="29.25" customHeight="1">
      <c r="A333" s="70" t="s">
        <v>640</v>
      </c>
      <c r="B333" s="74" t="s">
        <v>18</v>
      </c>
      <c r="C333" s="74" t="s">
        <v>18</v>
      </c>
      <c r="D333" s="75">
        <v>42039</v>
      </c>
      <c r="E333" s="76">
        <v>42039.416666666664</v>
      </c>
      <c r="F333" s="75">
        <v>42039</v>
      </c>
      <c r="G333" s="76">
        <v>42039.59375</v>
      </c>
      <c r="H333" s="76">
        <f>G333-E333</f>
        <v>0.17708333333575865</v>
      </c>
      <c r="I333" s="74">
        <v>1</v>
      </c>
      <c r="J333" s="74"/>
      <c r="K333" s="74"/>
      <c r="L333" s="74" t="s">
        <v>4</v>
      </c>
      <c r="M333" s="74" t="s">
        <v>2286</v>
      </c>
      <c r="N333" s="77">
        <v>0.4</v>
      </c>
      <c r="O333" s="74" t="s">
        <v>2</v>
      </c>
      <c r="P333" s="74" t="s">
        <v>748</v>
      </c>
      <c r="Q333" s="74" t="s">
        <v>749</v>
      </c>
      <c r="R333" s="74">
        <v>0.1</v>
      </c>
      <c r="S333" s="74"/>
      <c r="T333" s="74">
        <f>R333+S333</f>
        <v>0.1</v>
      </c>
      <c r="U333" s="112"/>
      <c r="V333" s="112"/>
      <c r="W333" s="112"/>
      <c r="X333" s="112"/>
      <c r="Y333" s="112"/>
      <c r="Z333" s="112"/>
      <c r="AA333" s="112"/>
      <c r="AB333" s="112"/>
      <c r="AC333" s="112"/>
      <c r="AD333" s="112" t="s">
        <v>0</v>
      </c>
      <c r="AE333" s="112"/>
      <c r="AF333" s="112"/>
      <c r="AG333" s="112"/>
      <c r="AH333" s="73"/>
      <c r="AI333" s="73"/>
      <c r="AJ333" s="46"/>
    </row>
    <row r="334" spans="1:40" ht="78" customHeight="1">
      <c r="A334" s="70" t="s">
        <v>12042</v>
      </c>
      <c r="B334" s="74" t="s">
        <v>81</v>
      </c>
      <c r="C334" s="74" t="s">
        <v>81</v>
      </c>
      <c r="D334" s="75">
        <v>42311</v>
      </c>
      <c r="E334" s="76">
        <v>0.61875000000000002</v>
      </c>
      <c r="F334" s="75">
        <v>42311</v>
      </c>
      <c r="G334" s="76">
        <v>0.98819444444444438</v>
      </c>
      <c r="H334" s="76">
        <v>0.36944444444444446</v>
      </c>
      <c r="I334" s="74">
        <v>8</v>
      </c>
      <c r="J334" s="74" t="s">
        <v>143</v>
      </c>
      <c r="K334" s="74" t="s">
        <v>20</v>
      </c>
      <c r="L334" s="74" t="s">
        <v>9</v>
      </c>
      <c r="M334" s="74" t="s">
        <v>12980</v>
      </c>
      <c r="N334" s="77" t="s">
        <v>3</v>
      </c>
      <c r="O334" s="74" t="s">
        <v>7</v>
      </c>
      <c r="P334" s="74" t="s">
        <v>12980</v>
      </c>
      <c r="Q334" s="74" t="s">
        <v>12063</v>
      </c>
      <c r="R334" s="74">
        <v>6.5</v>
      </c>
      <c r="S334" s="74">
        <v>18.2</v>
      </c>
      <c r="T334" s="74">
        <v>24.7</v>
      </c>
      <c r="U334" s="112" t="s">
        <v>28</v>
      </c>
      <c r="V334" s="112">
        <v>1999</v>
      </c>
      <c r="W334" s="112" t="s">
        <v>12981</v>
      </c>
      <c r="X334" s="112" t="s">
        <v>10005</v>
      </c>
      <c r="Y334" s="112">
        <v>42054</v>
      </c>
      <c r="Z334" s="112">
        <v>1</v>
      </c>
      <c r="AA334" s="112"/>
      <c r="AB334" s="112">
        <v>0</v>
      </c>
      <c r="AC334" s="112">
        <v>42054</v>
      </c>
      <c r="AD334" s="112" t="s">
        <v>22</v>
      </c>
      <c r="AE334" s="112"/>
      <c r="AF334" s="112"/>
      <c r="AG334" s="112"/>
      <c r="AH334" s="73"/>
      <c r="AI334" s="73"/>
      <c r="AJ334" s="46"/>
    </row>
    <row r="335" spans="1:40" ht="29.25" customHeight="1">
      <c r="A335" s="164" t="s">
        <v>640</v>
      </c>
      <c r="B335" s="94" t="s">
        <v>21</v>
      </c>
      <c r="C335" s="134" t="s">
        <v>21</v>
      </c>
      <c r="D335" s="93">
        <v>42040</v>
      </c>
      <c r="E335" s="104">
        <v>0.79374999999999996</v>
      </c>
      <c r="F335" s="93">
        <v>42041</v>
      </c>
      <c r="G335" s="104">
        <v>0.42430555555555555</v>
      </c>
      <c r="H335" s="104">
        <v>0.63055555555555554</v>
      </c>
      <c r="I335" s="69">
        <v>1</v>
      </c>
      <c r="J335" s="69"/>
      <c r="K335" s="94"/>
      <c r="L335" s="69" t="s">
        <v>4</v>
      </c>
      <c r="M335" s="94" t="s">
        <v>2350</v>
      </c>
      <c r="N335" s="69">
        <v>0.4</v>
      </c>
      <c r="O335" s="69" t="s">
        <v>48</v>
      </c>
      <c r="P335" s="94" t="s">
        <v>755</v>
      </c>
      <c r="Q335" s="69" t="s">
        <v>2351</v>
      </c>
      <c r="R335" s="69">
        <v>0.10921</v>
      </c>
      <c r="S335" s="69">
        <v>5.3790000000000004E-2</v>
      </c>
      <c r="T335" s="69">
        <v>0.16300000000000001</v>
      </c>
      <c r="U335" s="94" t="s">
        <v>28</v>
      </c>
      <c r="V335" s="69" t="s">
        <v>128</v>
      </c>
      <c r="W335" s="94" t="s">
        <v>128</v>
      </c>
      <c r="X335" s="94" t="s">
        <v>128</v>
      </c>
      <c r="Y335" s="108">
        <v>2014</v>
      </c>
      <c r="Z335" s="166" t="s">
        <v>128</v>
      </c>
      <c r="AA335" s="108">
        <v>2015</v>
      </c>
      <c r="AB335" s="94" t="s">
        <v>128</v>
      </c>
      <c r="AC335" s="108" t="s">
        <v>128</v>
      </c>
      <c r="AD335" s="94" t="s">
        <v>0</v>
      </c>
      <c r="AE335" s="94" t="s">
        <v>57</v>
      </c>
      <c r="AF335" s="94"/>
      <c r="AG335" s="166"/>
      <c r="AH335" s="94"/>
      <c r="AI335" s="94"/>
      <c r="AJ335" s="46"/>
    </row>
    <row r="336" spans="1:40" ht="109.15" customHeight="1">
      <c r="A336" s="69" t="s">
        <v>640</v>
      </c>
      <c r="B336" s="74" t="s">
        <v>1412</v>
      </c>
      <c r="C336" s="74" t="s">
        <v>1423</v>
      </c>
      <c r="D336" s="75">
        <v>42040</v>
      </c>
      <c r="E336" s="76">
        <v>0.96944444444444444</v>
      </c>
      <c r="F336" s="75">
        <v>42041</v>
      </c>
      <c r="G336" s="76">
        <v>1.3888888888888889E-3</v>
      </c>
      <c r="H336" s="76">
        <v>3.1944444444444449E-2</v>
      </c>
      <c r="I336" s="77">
        <v>3</v>
      </c>
      <c r="J336" s="79"/>
      <c r="K336" s="77"/>
      <c r="L336" s="80" t="s">
        <v>29</v>
      </c>
      <c r="M336" s="81" t="s">
        <v>1551</v>
      </c>
      <c r="N336" s="77" t="s">
        <v>3</v>
      </c>
      <c r="O336" s="79" t="s">
        <v>25</v>
      </c>
      <c r="P336" s="81" t="s">
        <v>1551</v>
      </c>
      <c r="Q336" s="80" t="s">
        <v>1552</v>
      </c>
      <c r="R336" s="91">
        <v>1</v>
      </c>
      <c r="S336" s="91">
        <v>1</v>
      </c>
      <c r="T336" s="91">
        <v>2</v>
      </c>
      <c r="U336" s="73"/>
      <c r="V336" s="73"/>
      <c r="W336" s="73"/>
      <c r="X336" s="73"/>
      <c r="Y336" s="73"/>
      <c r="Z336" s="73"/>
      <c r="AA336" s="73"/>
      <c r="AB336" s="73"/>
      <c r="AC336" s="73"/>
      <c r="AD336" s="70" t="s">
        <v>59</v>
      </c>
      <c r="AE336" s="73"/>
      <c r="AF336" s="73"/>
      <c r="AG336" s="73"/>
      <c r="AH336" s="73"/>
      <c r="AI336" s="73"/>
      <c r="AJ336" s="46"/>
      <c r="AM336" s="33"/>
      <c r="AN336" s="33"/>
    </row>
    <row r="337" spans="1:40" ht="382.9" customHeight="1">
      <c r="A337" s="70" t="s">
        <v>640</v>
      </c>
      <c r="B337" s="74" t="s">
        <v>19</v>
      </c>
      <c r="C337" s="74" t="s">
        <v>19</v>
      </c>
      <c r="D337" s="75">
        <v>42040</v>
      </c>
      <c r="E337" s="76">
        <v>0.67361111111111116</v>
      </c>
      <c r="F337" s="75">
        <v>42040</v>
      </c>
      <c r="G337" s="76">
        <v>0.69097222222222221</v>
      </c>
      <c r="H337" s="76">
        <f>F337-D337+G337-E337</f>
        <v>1.7361111111111049E-2</v>
      </c>
      <c r="I337" s="74">
        <v>3</v>
      </c>
      <c r="J337" s="74"/>
      <c r="K337" s="74"/>
      <c r="L337" s="74" t="s">
        <v>4</v>
      </c>
      <c r="M337" s="74" t="s">
        <v>756</v>
      </c>
      <c r="N337" s="77" t="s">
        <v>3</v>
      </c>
      <c r="O337" s="74" t="s">
        <v>7</v>
      </c>
      <c r="P337" s="74" t="s">
        <v>757</v>
      </c>
      <c r="Q337" s="74" t="s">
        <v>1809</v>
      </c>
      <c r="R337" s="74">
        <v>3</v>
      </c>
      <c r="S337" s="74"/>
      <c r="T337" s="74">
        <f>R337+S337</f>
        <v>3</v>
      </c>
      <c r="U337" s="112" t="s">
        <v>28</v>
      </c>
      <c r="V337" s="112">
        <v>1989</v>
      </c>
      <c r="W337" s="112" t="s">
        <v>1709</v>
      </c>
      <c r="X337" s="112">
        <v>0</v>
      </c>
      <c r="Y337" s="112">
        <v>41781</v>
      </c>
      <c r="Z337" s="112">
        <v>100</v>
      </c>
      <c r="AA337" s="112">
        <v>42156</v>
      </c>
      <c r="AB337" s="112">
        <v>0</v>
      </c>
      <c r="AC337" s="112">
        <v>41922</v>
      </c>
      <c r="AD337" s="112" t="s">
        <v>0</v>
      </c>
      <c r="AE337" s="112"/>
      <c r="AF337" s="112"/>
      <c r="AG337" s="112"/>
      <c r="AI337" s="73"/>
      <c r="AJ337" s="131"/>
      <c r="AM337" s="33"/>
      <c r="AN337" s="33"/>
    </row>
    <row r="338" spans="1:40" ht="62.45" customHeight="1">
      <c r="A338" s="70" t="s">
        <v>1018</v>
      </c>
      <c r="B338" s="74" t="s">
        <v>12</v>
      </c>
      <c r="C338" s="74" t="s">
        <v>127</v>
      </c>
      <c r="D338" s="75">
        <v>42086</v>
      </c>
      <c r="E338" s="76">
        <v>0.86944444444444446</v>
      </c>
      <c r="F338" s="75">
        <v>42086</v>
      </c>
      <c r="G338" s="76">
        <v>4.5138888888888888E-2</v>
      </c>
      <c r="H338" s="76">
        <v>0.17569444444444446</v>
      </c>
      <c r="I338" s="74">
        <v>2</v>
      </c>
      <c r="J338" s="74"/>
      <c r="K338" s="74"/>
      <c r="L338" s="74" t="s">
        <v>11</v>
      </c>
      <c r="M338" s="74" t="s">
        <v>375</v>
      </c>
      <c r="N338" s="77">
        <v>0.4</v>
      </c>
      <c r="O338" s="74" t="s">
        <v>55</v>
      </c>
      <c r="P338" s="74" t="s">
        <v>55</v>
      </c>
      <c r="Q338" s="74" t="s">
        <v>1315</v>
      </c>
      <c r="R338" s="74">
        <v>18.22</v>
      </c>
      <c r="S338" s="74">
        <v>5.68</v>
      </c>
      <c r="T338" s="74">
        <v>23.9</v>
      </c>
      <c r="U338" s="112" t="s">
        <v>128</v>
      </c>
      <c r="V338" s="112" t="s">
        <v>128</v>
      </c>
      <c r="W338" s="112" t="s">
        <v>128</v>
      </c>
      <c r="X338" s="112" t="s">
        <v>128</v>
      </c>
      <c r="Y338" s="112" t="s">
        <v>128</v>
      </c>
      <c r="Z338" s="112" t="s">
        <v>128</v>
      </c>
      <c r="AA338" s="112" t="s">
        <v>128</v>
      </c>
      <c r="AB338" s="112" t="s">
        <v>128</v>
      </c>
      <c r="AC338" s="112" t="s">
        <v>128</v>
      </c>
      <c r="AD338" s="112" t="s">
        <v>22</v>
      </c>
      <c r="AE338" s="112" t="s">
        <v>128</v>
      </c>
      <c r="AF338" s="112" t="s">
        <v>128</v>
      </c>
      <c r="AG338" s="112"/>
      <c r="AI338" s="73"/>
      <c r="AJ338" s="72"/>
      <c r="AM338" s="33"/>
      <c r="AN338" s="33"/>
    </row>
    <row r="339" spans="1:40" ht="29.25" customHeight="1">
      <c r="A339" s="70" t="s">
        <v>640</v>
      </c>
      <c r="B339" s="74" t="s">
        <v>5</v>
      </c>
      <c r="C339" s="74" t="s">
        <v>5</v>
      </c>
      <c r="D339" s="75">
        <v>42040</v>
      </c>
      <c r="E339" s="76">
        <v>0.16250000000000001</v>
      </c>
      <c r="F339" s="75">
        <v>42040</v>
      </c>
      <c r="G339" s="76">
        <v>0.4145833333333333</v>
      </c>
      <c r="H339" s="76">
        <v>0.25208333333333333</v>
      </c>
      <c r="I339" s="74">
        <v>11</v>
      </c>
      <c r="J339" s="74" t="s">
        <v>758</v>
      </c>
      <c r="K339" s="74"/>
      <c r="L339" s="74" t="s">
        <v>4</v>
      </c>
      <c r="M339" s="74" t="s">
        <v>759</v>
      </c>
      <c r="N339" s="77" t="s">
        <v>3</v>
      </c>
      <c r="O339" s="74" t="s">
        <v>7</v>
      </c>
      <c r="P339" s="74" t="s">
        <v>759</v>
      </c>
      <c r="Q339" s="74" t="s">
        <v>760</v>
      </c>
      <c r="R339" s="74">
        <v>19.5</v>
      </c>
      <c r="S339" s="74"/>
      <c r="T339" s="74">
        <v>19.5</v>
      </c>
      <c r="U339" s="112" t="s">
        <v>28</v>
      </c>
      <c r="V339" s="112">
        <v>1985</v>
      </c>
      <c r="W339" s="112" t="s">
        <v>761</v>
      </c>
      <c r="X339" s="112" t="s">
        <v>762</v>
      </c>
      <c r="Y339" s="112" t="s">
        <v>763</v>
      </c>
      <c r="Z339" s="112">
        <v>100</v>
      </c>
      <c r="AA339" s="112" t="s">
        <v>764</v>
      </c>
      <c r="AB339" s="112">
        <v>42024</v>
      </c>
      <c r="AC339" s="112" t="s">
        <v>762</v>
      </c>
      <c r="AD339" s="112" t="s">
        <v>0</v>
      </c>
      <c r="AE339" s="112"/>
      <c r="AF339" s="112"/>
      <c r="AG339" s="112"/>
      <c r="AI339" s="73"/>
      <c r="AJ339" s="132"/>
      <c r="AK339" s="15"/>
    </row>
    <row r="340" spans="1:40" s="6" customFormat="1" ht="141" customHeight="1">
      <c r="A340" s="164" t="s">
        <v>640</v>
      </c>
      <c r="B340" s="94" t="s">
        <v>21</v>
      </c>
      <c r="C340" s="134" t="s">
        <v>21</v>
      </c>
      <c r="D340" s="93">
        <v>42041</v>
      </c>
      <c r="E340" s="104">
        <v>0.39027777777777778</v>
      </c>
      <c r="F340" s="93">
        <v>42041</v>
      </c>
      <c r="G340" s="104">
        <v>0.42430555555555555</v>
      </c>
      <c r="H340" s="104">
        <v>3.4027777777777775E-2</v>
      </c>
      <c r="I340" s="69">
        <v>1</v>
      </c>
      <c r="J340" s="69"/>
      <c r="K340" s="94"/>
      <c r="L340" s="69" t="s">
        <v>4</v>
      </c>
      <c r="M340" s="94" t="s">
        <v>2352</v>
      </c>
      <c r="N340" s="69">
        <v>0.4</v>
      </c>
      <c r="O340" s="69" t="s">
        <v>7</v>
      </c>
      <c r="P340" s="94" t="s">
        <v>2352</v>
      </c>
      <c r="Q340" s="69" t="s">
        <v>2353</v>
      </c>
      <c r="R340" s="69">
        <v>0.19161999999999998</v>
      </c>
      <c r="S340" s="69">
        <v>9.4379999999999992E-2</v>
      </c>
      <c r="T340" s="69">
        <v>0.28599999999999998</v>
      </c>
      <c r="U340" s="94" t="s">
        <v>28</v>
      </c>
      <c r="V340" s="69" t="s">
        <v>128</v>
      </c>
      <c r="W340" s="94" t="s">
        <v>128</v>
      </c>
      <c r="X340" s="94" t="s">
        <v>128</v>
      </c>
      <c r="Y340" s="108">
        <v>2014</v>
      </c>
      <c r="Z340" s="166" t="s">
        <v>128</v>
      </c>
      <c r="AA340" s="108">
        <v>2015</v>
      </c>
      <c r="AB340" s="94" t="s">
        <v>128</v>
      </c>
      <c r="AC340" s="108" t="s">
        <v>128</v>
      </c>
      <c r="AD340" s="94" t="s">
        <v>0</v>
      </c>
      <c r="AE340" s="94" t="s">
        <v>52</v>
      </c>
      <c r="AF340" s="94"/>
      <c r="AG340" s="166"/>
      <c r="AH340" s="48"/>
      <c r="AI340" s="94"/>
      <c r="AJ340" s="46"/>
    </row>
    <row r="341" spans="1:40" ht="221.45" customHeight="1">
      <c r="A341" s="70" t="s">
        <v>640</v>
      </c>
      <c r="B341" s="74" t="s">
        <v>81</v>
      </c>
      <c r="C341" s="74" t="s">
        <v>81</v>
      </c>
      <c r="D341" s="75">
        <v>42041</v>
      </c>
      <c r="E341" s="76">
        <v>0.90972222222222221</v>
      </c>
      <c r="F341" s="75">
        <v>42041</v>
      </c>
      <c r="G341" s="76">
        <v>0.95833333333333337</v>
      </c>
      <c r="H341" s="76">
        <v>4.8611111111111112E-2</v>
      </c>
      <c r="I341" s="74">
        <v>2</v>
      </c>
      <c r="J341" s="74"/>
      <c r="K341" s="74"/>
      <c r="L341" s="74" t="s">
        <v>29</v>
      </c>
      <c r="M341" s="74" t="s">
        <v>769</v>
      </c>
      <c r="N341" s="77">
        <v>0.4</v>
      </c>
      <c r="O341" s="74" t="s">
        <v>25</v>
      </c>
      <c r="P341" s="74" t="s">
        <v>770</v>
      </c>
      <c r="Q341" s="74" t="s">
        <v>771</v>
      </c>
      <c r="R341" s="74">
        <v>1.2</v>
      </c>
      <c r="S341" s="74"/>
      <c r="T341" s="74">
        <v>1.2</v>
      </c>
      <c r="U341" s="112"/>
      <c r="V341" s="112"/>
      <c r="W341" s="112"/>
      <c r="X341" s="112"/>
      <c r="Y341" s="112"/>
      <c r="Z341" s="112"/>
      <c r="AA341" s="112"/>
      <c r="AB341" s="112"/>
      <c r="AC341" s="112"/>
      <c r="AD341" s="112" t="s">
        <v>27</v>
      </c>
      <c r="AE341" s="112"/>
      <c r="AF341" s="112"/>
      <c r="AG341" s="112"/>
      <c r="AI341" s="73"/>
      <c r="AJ341" s="46"/>
      <c r="AM341" s="33"/>
      <c r="AN341" s="33"/>
    </row>
    <row r="342" spans="1:40" ht="124.9" customHeight="1">
      <c r="A342" s="70" t="s">
        <v>8946</v>
      </c>
      <c r="B342" s="74" t="s">
        <v>18</v>
      </c>
      <c r="C342" s="74" t="s">
        <v>18</v>
      </c>
      <c r="D342" s="75">
        <v>42275</v>
      </c>
      <c r="E342" s="76">
        <v>42276.104166666664</v>
      </c>
      <c r="F342" s="75">
        <v>42276</v>
      </c>
      <c r="G342" s="76">
        <v>42276.590277777781</v>
      </c>
      <c r="H342" s="76">
        <f>G342-E342</f>
        <v>0.48611111111677019</v>
      </c>
      <c r="I342" s="74">
        <v>13</v>
      </c>
      <c r="J342" s="74"/>
      <c r="K342" s="74"/>
      <c r="L342" s="74" t="s">
        <v>4</v>
      </c>
      <c r="M342" s="74" t="s">
        <v>9251</v>
      </c>
      <c r="N342" s="77" t="s">
        <v>3</v>
      </c>
      <c r="O342" s="74" t="s">
        <v>7</v>
      </c>
      <c r="P342" s="74" t="s">
        <v>9252</v>
      </c>
      <c r="Q342" s="74" t="s">
        <v>9253</v>
      </c>
      <c r="R342" s="74">
        <f>9+14.4</f>
        <v>23.4</v>
      </c>
      <c r="S342" s="74"/>
      <c r="T342" s="74">
        <f>R342+S342</f>
        <v>23.4</v>
      </c>
      <c r="U342" s="112"/>
      <c r="V342" s="112"/>
      <c r="W342" s="112"/>
      <c r="X342" s="112"/>
      <c r="Y342" s="112"/>
      <c r="Z342" s="112"/>
      <c r="AA342" s="112"/>
      <c r="AB342" s="112"/>
      <c r="AC342" s="112"/>
      <c r="AD342" s="112" t="s">
        <v>22</v>
      </c>
      <c r="AE342" s="112"/>
      <c r="AF342" s="112"/>
      <c r="AG342" s="112" t="s">
        <v>468</v>
      </c>
      <c r="AI342" s="73"/>
      <c r="AJ342" s="46"/>
      <c r="AM342" s="33"/>
      <c r="AN342" s="33"/>
    </row>
    <row r="343" spans="1:40" ht="127.9" customHeight="1">
      <c r="A343" s="70" t="s">
        <v>640</v>
      </c>
      <c r="B343" s="74" t="s">
        <v>18</v>
      </c>
      <c r="C343" s="74" t="s">
        <v>18</v>
      </c>
      <c r="D343" s="75">
        <v>42041</v>
      </c>
      <c r="E343" s="76">
        <v>42041.461111111108</v>
      </c>
      <c r="F343" s="75">
        <v>42041</v>
      </c>
      <c r="G343" s="76">
        <v>42041.465277777781</v>
      </c>
      <c r="H343" s="76">
        <f>G343-E343</f>
        <v>4.1666666729724966E-3</v>
      </c>
      <c r="I343" s="74">
        <v>39</v>
      </c>
      <c r="J343" s="74"/>
      <c r="K343" s="74"/>
      <c r="L343" s="74" t="s">
        <v>4</v>
      </c>
      <c r="M343" s="74" t="s">
        <v>7</v>
      </c>
      <c r="N343" s="77" t="s">
        <v>3</v>
      </c>
      <c r="O343" s="74" t="s">
        <v>7</v>
      </c>
      <c r="P343" s="74" t="s">
        <v>805</v>
      </c>
      <c r="Q343" s="74" t="s">
        <v>806</v>
      </c>
      <c r="R343" s="74"/>
      <c r="S343" s="74">
        <v>0.1</v>
      </c>
      <c r="T343" s="74">
        <f>R343+S343</f>
        <v>0.1</v>
      </c>
      <c r="U343" s="112"/>
      <c r="V343" s="112"/>
      <c r="W343" s="112"/>
      <c r="X343" s="112"/>
      <c r="Y343" s="112"/>
      <c r="Z343" s="112"/>
      <c r="AA343" s="112"/>
      <c r="AB343" s="112"/>
      <c r="AC343" s="112"/>
      <c r="AD343" s="112" t="s">
        <v>24</v>
      </c>
      <c r="AE343" s="112"/>
      <c r="AF343" s="112"/>
      <c r="AG343" s="112"/>
      <c r="AI343" s="73"/>
      <c r="AJ343" s="46"/>
      <c r="AM343" s="33"/>
      <c r="AN343" s="33"/>
    </row>
    <row r="344" spans="1:40" ht="228" customHeight="1">
      <c r="A344" s="70" t="s">
        <v>640</v>
      </c>
      <c r="B344" s="74" t="s">
        <v>18</v>
      </c>
      <c r="C344" s="74" t="s">
        <v>18</v>
      </c>
      <c r="D344" s="75">
        <v>42041</v>
      </c>
      <c r="E344" s="76">
        <v>42041.563194444447</v>
      </c>
      <c r="F344" s="75">
        <v>42041</v>
      </c>
      <c r="G344" s="76">
        <v>42041.683333333334</v>
      </c>
      <c r="H344" s="76">
        <f>G344-E344</f>
        <v>0.12013888888759539</v>
      </c>
      <c r="I344" s="74">
        <v>225</v>
      </c>
      <c r="J344" s="74"/>
      <c r="K344" s="74"/>
      <c r="L344" s="74" t="s">
        <v>4</v>
      </c>
      <c r="M344" s="74" t="s">
        <v>7</v>
      </c>
      <c r="N344" s="77">
        <v>35</v>
      </c>
      <c r="O344" s="74" t="s">
        <v>7</v>
      </c>
      <c r="P344" s="74" t="s">
        <v>803</v>
      </c>
      <c r="Q344" s="74" t="s">
        <v>804</v>
      </c>
      <c r="R344" s="74">
        <f>11.9+11.5</f>
        <v>23.4</v>
      </c>
      <c r="S344" s="74">
        <f>57.7+0.1+27.4+0.2+0.2+0.2+0.2+0.2+0.2+0.2+0.2+0.2+0.1</f>
        <v>87.100000000000023</v>
      </c>
      <c r="T344" s="74">
        <f>R344+S344</f>
        <v>110.50000000000003</v>
      </c>
      <c r="U344" s="112"/>
      <c r="V344" s="112"/>
      <c r="W344" s="112"/>
      <c r="X344" s="112"/>
      <c r="Y344" s="112"/>
      <c r="Z344" s="112"/>
      <c r="AA344" s="112"/>
      <c r="AB344" s="112"/>
      <c r="AC344" s="112"/>
      <c r="AD344" s="112" t="s">
        <v>0</v>
      </c>
      <c r="AE344" s="112"/>
      <c r="AF344" s="112"/>
      <c r="AG344" s="112"/>
      <c r="AI344" s="73"/>
      <c r="AJ344" s="46"/>
      <c r="AM344" s="33"/>
      <c r="AN344" s="33"/>
    </row>
    <row r="345" spans="1:40" s="16" customFormat="1" ht="108" customHeight="1">
      <c r="A345" s="64" t="s">
        <v>640</v>
      </c>
      <c r="B345" s="74" t="s">
        <v>69</v>
      </c>
      <c r="C345" s="74" t="s">
        <v>69</v>
      </c>
      <c r="D345" s="75">
        <v>42041</v>
      </c>
      <c r="E345" s="76">
        <v>0.18402777777777779</v>
      </c>
      <c r="F345" s="75">
        <v>42041</v>
      </c>
      <c r="G345" s="76">
        <v>0.20833333333333334</v>
      </c>
      <c r="H345" s="76">
        <v>2.4305555555555552E-2</v>
      </c>
      <c r="I345" s="74">
        <v>4</v>
      </c>
      <c r="J345" s="74"/>
      <c r="K345" s="74" t="s">
        <v>14</v>
      </c>
      <c r="L345" s="74" t="s">
        <v>4</v>
      </c>
      <c r="M345" s="74" t="s">
        <v>2036</v>
      </c>
      <c r="N345" s="77" t="s">
        <v>3</v>
      </c>
      <c r="O345" s="74" t="s">
        <v>7</v>
      </c>
      <c r="P345" s="74" t="s">
        <v>1033</v>
      </c>
      <c r="Q345" s="74" t="s">
        <v>2037</v>
      </c>
      <c r="R345" s="74">
        <v>1.093</v>
      </c>
      <c r="S345" s="74">
        <v>0.28599999999999998</v>
      </c>
      <c r="T345" s="74">
        <v>1.379</v>
      </c>
      <c r="U345" s="112" t="s">
        <v>28</v>
      </c>
      <c r="V345" s="112">
        <v>1988</v>
      </c>
      <c r="W345" s="112" t="s">
        <v>1477</v>
      </c>
      <c r="X345" s="112" t="s">
        <v>724</v>
      </c>
      <c r="Y345" s="112" t="s">
        <v>1901</v>
      </c>
      <c r="Z345" s="112">
        <v>100</v>
      </c>
      <c r="AA345" s="112" t="s">
        <v>1902</v>
      </c>
      <c r="AB345" s="112">
        <v>0</v>
      </c>
      <c r="AC345" s="112" t="s">
        <v>1901</v>
      </c>
      <c r="AD345" s="112" t="s">
        <v>0</v>
      </c>
      <c r="AE345" s="112" t="s">
        <v>53</v>
      </c>
      <c r="AF345" s="112"/>
      <c r="AG345" s="112" t="s">
        <v>2037</v>
      </c>
      <c r="AH345" s="1"/>
      <c r="AI345" s="63"/>
      <c r="AJ345" s="46"/>
      <c r="AK345" s="15"/>
    </row>
    <row r="346" spans="1:40" ht="237.6" customHeight="1">
      <c r="A346" s="13" t="s">
        <v>640</v>
      </c>
      <c r="B346" s="74" t="s">
        <v>58</v>
      </c>
      <c r="C346" s="74" t="s">
        <v>2284</v>
      </c>
      <c r="D346" s="75">
        <v>42041</v>
      </c>
      <c r="E346" s="76">
        <v>0.1013888888888889</v>
      </c>
      <c r="F346" s="75">
        <v>42041</v>
      </c>
      <c r="G346" s="76">
        <v>0.20833333333333334</v>
      </c>
      <c r="H346" s="76">
        <f>G346-E346</f>
        <v>0.10694444444444444</v>
      </c>
      <c r="I346" s="74">
        <v>93</v>
      </c>
      <c r="J346" s="74" t="s">
        <v>2137</v>
      </c>
      <c r="K346" s="74" t="s">
        <v>14</v>
      </c>
      <c r="L346" s="74" t="s">
        <v>16</v>
      </c>
      <c r="M346" s="74" t="s">
        <v>2138</v>
      </c>
      <c r="N346" s="77">
        <v>110</v>
      </c>
      <c r="O346" s="74" t="s">
        <v>7</v>
      </c>
      <c r="P346" s="74" t="s">
        <v>2139</v>
      </c>
      <c r="Q346" s="74" t="s">
        <v>2140</v>
      </c>
      <c r="R346" s="74">
        <v>63.6</v>
      </c>
      <c r="S346" s="74"/>
      <c r="T346" s="74">
        <f>R346+S346</f>
        <v>63.6</v>
      </c>
      <c r="U346" s="112"/>
      <c r="V346" s="112"/>
      <c r="W346" s="112"/>
      <c r="X346" s="112"/>
      <c r="Y346" s="112"/>
      <c r="Z346" s="112"/>
      <c r="AA346" s="112"/>
      <c r="AB346" s="112"/>
      <c r="AC346" s="112"/>
      <c r="AD346" s="112" t="s">
        <v>37</v>
      </c>
      <c r="AE346" s="112"/>
      <c r="AF346" s="112"/>
      <c r="AG346" s="112"/>
      <c r="AI346" s="8"/>
      <c r="AJ346" s="46"/>
      <c r="AM346" s="33"/>
      <c r="AN346" s="33"/>
    </row>
    <row r="347" spans="1:40" ht="343.15" customHeight="1">
      <c r="A347" s="13" t="s">
        <v>8946</v>
      </c>
      <c r="B347" s="74" t="s">
        <v>18</v>
      </c>
      <c r="C347" s="74" t="s">
        <v>18</v>
      </c>
      <c r="D347" s="75">
        <v>42274</v>
      </c>
      <c r="E347" s="76">
        <v>42274.5625</v>
      </c>
      <c r="F347" s="75">
        <v>42275</v>
      </c>
      <c r="G347" s="76">
        <v>42275.541666666664</v>
      </c>
      <c r="H347" s="76">
        <f>G347-E347</f>
        <v>0.97916666666424135</v>
      </c>
      <c r="I347" s="74">
        <v>19</v>
      </c>
      <c r="J347" s="74"/>
      <c r="K347" s="74"/>
      <c r="L347" s="74" t="s">
        <v>4</v>
      </c>
      <c r="M347" s="74" t="s">
        <v>9558</v>
      </c>
      <c r="N347" s="77" t="s">
        <v>3</v>
      </c>
      <c r="O347" s="74" t="s">
        <v>7</v>
      </c>
      <c r="P347" s="74" t="s">
        <v>343</v>
      </c>
      <c r="Q347" s="74" t="s">
        <v>9559</v>
      </c>
      <c r="R347" s="74">
        <f>16.6+5.7</f>
        <v>22.3</v>
      </c>
      <c r="S347" s="74"/>
      <c r="T347" s="74">
        <f>R347+S347</f>
        <v>22.3</v>
      </c>
      <c r="U347" s="112"/>
      <c r="V347" s="112"/>
      <c r="W347" s="112"/>
      <c r="X347" s="112"/>
      <c r="Y347" s="112"/>
      <c r="Z347" s="112"/>
      <c r="AA347" s="112"/>
      <c r="AB347" s="112"/>
      <c r="AC347" s="112"/>
      <c r="AD347" s="112" t="s">
        <v>22</v>
      </c>
      <c r="AE347" s="112"/>
      <c r="AF347" s="112"/>
      <c r="AG347" s="112" t="s">
        <v>468</v>
      </c>
      <c r="AI347" s="8"/>
      <c r="AJ347" s="46"/>
      <c r="AM347" s="33"/>
      <c r="AN347" s="33"/>
    </row>
    <row r="348" spans="1:40" s="16" customFormat="1" ht="145.9" customHeight="1">
      <c r="A348" s="345" t="s">
        <v>640</v>
      </c>
      <c r="B348" s="94" t="s">
        <v>21</v>
      </c>
      <c r="C348" s="134" t="s">
        <v>21</v>
      </c>
      <c r="D348" s="93">
        <v>42042</v>
      </c>
      <c r="E348" s="104">
        <v>0.77430555555555547</v>
      </c>
      <c r="F348" s="93">
        <v>42042</v>
      </c>
      <c r="G348" s="104">
        <v>0.875</v>
      </c>
      <c r="H348" s="104">
        <v>0.10069444444444443</v>
      </c>
      <c r="I348" s="69">
        <v>1</v>
      </c>
      <c r="J348" s="69"/>
      <c r="K348" s="94"/>
      <c r="L348" s="69" t="s">
        <v>11</v>
      </c>
      <c r="M348" s="94" t="s">
        <v>2354</v>
      </c>
      <c r="N348" s="69">
        <v>0.4</v>
      </c>
      <c r="O348" s="69" t="s">
        <v>2</v>
      </c>
      <c r="P348" s="94" t="s">
        <v>2354</v>
      </c>
      <c r="Q348" s="69" t="s">
        <v>2355</v>
      </c>
      <c r="R348" s="69">
        <v>0.104</v>
      </c>
      <c r="S348" s="69">
        <v>5.1999999999999998E-2</v>
      </c>
      <c r="T348" s="69">
        <v>0.156</v>
      </c>
      <c r="U348" s="94" t="s">
        <v>1</v>
      </c>
      <c r="V348" s="69" t="s">
        <v>128</v>
      </c>
      <c r="W348" s="94" t="s">
        <v>128</v>
      </c>
      <c r="X348" s="94" t="s">
        <v>128</v>
      </c>
      <c r="Y348" s="108">
        <v>2014</v>
      </c>
      <c r="Z348" s="166" t="s">
        <v>128</v>
      </c>
      <c r="AA348" s="108">
        <v>2015</v>
      </c>
      <c r="AB348" s="94" t="s">
        <v>128</v>
      </c>
      <c r="AC348" s="108" t="s">
        <v>128</v>
      </c>
      <c r="AD348" s="94" t="s">
        <v>0</v>
      </c>
      <c r="AE348" s="94" t="s">
        <v>57</v>
      </c>
      <c r="AF348" s="94"/>
      <c r="AG348" s="166"/>
      <c r="AH348" s="48"/>
      <c r="AI348" s="218"/>
      <c r="AJ348" s="46"/>
      <c r="AK348" s="15"/>
    </row>
    <row r="349" spans="1:40" ht="124.9" customHeight="1">
      <c r="A349" s="13" t="s">
        <v>640</v>
      </c>
      <c r="B349" s="74" t="s">
        <v>19</v>
      </c>
      <c r="C349" s="74" t="s">
        <v>19</v>
      </c>
      <c r="D349" s="75">
        <v>42042</v>
      </c>
      <c r="E349" s="76">
        <v>8.7500000000000008E-2</v>
      </c>
      <c r="F349" s="75">
        <v>42042</v>
      </c>
      <c r="G349" s="76">
        <v>0.12222222222222223</v>
      </c>
      <c r="H349" s="76">
        <f>F349-D349+G349-E349</f>
        <v>3.4722222222222224E-2</v>
      </c>
      <c r="I349" s="74">
        <v>6</v>
      </c>
      <c r="J349" s="74" t="s">
        <v>180</v>
      </c>
      <c r="K349" s="74" t="s">
        <v>20</v>
      </c>
      <c r="L349" s="74" t="s">
        <v>4</v>
      </c>
      <c r="M349" s="74" t="s">
        <v>1810</v>
      </c>
      <c r="N349" s="77" t="s">
        <v>3</v>
      </c>
      <c r="O349" s="74" t="s">
        <v>25</v>
      </c>
      <c r="P349" s="74" t="s">
        <v>767</v>
      </c>
      <c r="Q349" s="74" t="s">
        <v>1811</v>
      </c>
      <c r="R349" s="74">
        <v>4</v>
      </c>
      <c r="S349" s="74"/>
      <c r="T349" s="74">
        <f>R349+S349</f>
        <v>4</v>
      </c>
      <c r="U349" s="112" t="s">
        <v>6</v>
      </c>
      <c r="V349" s="112">
        <v>1985</v>
      </c>
      <c r="W349" s="112" t="s">
        <v>1812</v>
      </c>
      <c r="X349" s="112" t="s">
        <v>411</v>
      </c>
      <c r="Y349" s="112" t="s">
        <v>1813</v>
      </c>
      <c r="Z349" s="112">
        <v>100</v>
      </c>
      <c r="AA349" s="112" t="s">
        <v>1814</v>
      </c>
      <c r="AB349" s="112">
        <v>0</v>
      </c>
      <c r="AC349" s="112" t="s">
        <v>1815</v>
      </c>
      <c r="AD349" s="112" t="s">
        <v>0</v>
      </c>
      <c r="AE349" s="112"/>
      <c r="AF349" s="112"/>
      <c r="AG349" s="112"/>
      <c r="AI349" s="8"/>
      <c r="AJ349" s="46"/>
      <c r="AM349" s="33"/>
      <c r="AN349" s="33"/>
    </row>
    <row r="350" spans="1:40" ht="124.9" customHeight="1">
      <c r="A350" s="13" t="s">
        <v>640</v>
      </c>
      <c r="B350" s="74" t="s">
        <v>19</v>
      </c>
      <c r="C350" s="74" t="s">
        <v>19</v>
      </c>
      <c r="D350" s="75">
        <v>42042</v>
      </c>
      <c r="E350" s="76">
        <v>0.24652777777777779</v>
      </c>
      <c r="F350" s="75">
        <v>42042</v>
      </c>
      <c r="G350" s="76">
        <v>0.63263888888888886</v>
      </c>
      <c r="H350" s="76">
        <f>F350-D350+G350-E350</f>
        <v>0.38611111111111107</v>
      </c>
      <c r="I350" s="74">
        <v>2</v>
      </c>
      <c r="J350" s="74" t="s">
        <v>150</v>
      </c>
      <c r="K350" s="74" t="s">
        <v>14</v>
      </c>
      <c r="L350" s="74" t="s">
        <v>4</v>
      </c>
      <c r="M350" s="74" t="s">
        <v>874</v>
      </c>
      <c r="N350" s="77" t="s">
        <v>3</v>
      </c>
      <c r="O350" s="74" t="s">
        <v>7</v>
      </c>
      <c r="P350" s="74" t="s">
        <v>768</v>
      </c>
      <c r="Q350" s="74" t="s">
        <v>1816</v>
      </c>
      <c r="R350" s="74">
        <v>28</v>
      </c>
      <c r="S350" s="74"/>
      <c r="T350" s="74">
        <f>R350+S350</f>
        <v>28</v>
      </c>
      <c r="U350" s="112" t="s">
        <v>28</v>
      </c>
      <c r="V350" s="112">
        <v>2013</v>
      </c>
      <c r="W350" s="112">
        <v>0</v>
      </c>
      <c r="X350" s="112">
        <v>0</v>
      </c>
      <c r="Y350" s="112">
        <v>0</v>
      </c>
      <c r="Z350" s="112">
        <v>100</v>
      </c>
      <c r="AA350" s="112">
        <v>0</v>
      </c>
      <c r="AB350" s="112">
        <v>0</v>
      </c>
      <c r="AC350" s="112">
        <v>0</v>
      </c>
      <c r="AD350" s="112" t="s">
        <v>30</v>
      </c>
      <c r="AE350" s="112"/>
      <c r="AF350" s="112"/>
      <c r="AG350" s="112"/>
      <c r="AI350" s="8"/>
      <c r="AJ350" s="46"/>
    </row>
    <row r="351" spans="1:40" ht="312" customHeight="1">
      <c r="A351" s="13" t="s">
        <v>640</v>
      </c>
      <c r="B351" s="74" t="s">
        <v>18</v>
      </c>
      <c r="C351" s="74" t="s">
        <v>18</v>
      </c>
      <c r="D351" s="75">
        <v>42042</v>
      </c>
      <c r="E351" s="76">
        <v>42042.416666666664</v>
      </c>
      <c r="F351" s="75">
        <v>42042</v>
      </c>
      <c r="G351" s="76">
        <v>42042.625</v>
      </c>
      <c r="H351" s="76">
        <f>G351-E351</f>
        <v>0.20833333333575865</v>
      </c>
      <c r="I351" s="74">
        <v>1</v>
      </c>
      <c r="J351" s="74"/>
      <c r="K351" s="74"/>
      <c r="L351" s="74" t="s">
        <v>11</v>
      </c>
      <c r="M351" s="74" t="s">
        <v>337</v>
      </c>
      <c r="N351" s="77">
        <v>0.4</v>
      </c>
      <c r="O351" s="74" t="s">
        <v>2</v>
      </c>
      <c r="P351" s="74" t="s">
        <v>809</v>
      </c>
      <c r="Q351" s="74" t="s">
        <v>810</v>
      </c>
      <c r="R351" s="74">
        <v>0.3</v>
      </c>
      <c r="S351" s="74"/>
      <c r="T351" s="74">
        <f>R351+S351</f>
        <v>0.3</v>
      </c>
      <c r="U351" s="112"/>
      <c r="V351" s="112"/>
      <c r="W351" s="112"/>
      <c r="X351" s="112"/>
      <c r="Y351" s="112"/>
      <c r="Z351" s="112"/>
      <c r="AA351" s="112"/>
      <c r="AB351" s="112"/>
      <c r="AC351" s="112"/>
      <c r="AD351" s="112" t="s">
        <v>17</v>
      </c>
      <c r="AE351" s="112"/>
      <c r="AF351" s="112"/>
      <c r="AG351" s="112"/>
      <c r="AI351" s="8"/>
      <c r="AJ351" s="46"/>
    </row>
    <row r="352" spans="1:40" ht="202.9" customHeight="1">
      <c r="A352" s="13" t="s">
        <v>640</v>
      </c>
      <c r="B352" s="74" t="s">
        <v>18</v>
      </c>
      <c r="C352" s="74" t="s">
        <v>18</v>
      </c>
      <c r="D352" s="75">
        <v>42042</v>
      </c>
      <c r="E352" s="76">
        <v>42042.916666666664</v>
      </c>
      <c r="F352" s="75">
        <v>42043</v>
      </c>
      <c r="G352" s="76">
        <v>42043.583333333336</v>
      </c>
      <c r="H352" s="76">
        <f>G352-E352</f>
        <v>0.66666666667151731</v>
      </c>
      <c r="I352" s="74">
        <v>2</v>
      </c>
      <c r="J352" s="74"/>
      <c r="K352" s="74"/>
      <c r="L352" s="74" t="s">
        <v>4</v>
      </c>
      <c r="M352" s="74" t="s">
        <v>772</v>
      </c>
      <c r="N352" s="77" t="s">
        <v>3</v>
      </c>
      <c r="O352" s="74" t="s">
        <v>25</v>
      </c>
      <c r="P352" s="74" t="s">
        <v>772</v>
      </c>
      <c r="Q352" s="74" t="s">
        <v>808</v>
      </c>
      <c r="R352" s="74">
        <v>0.3</v>
      </c>
      <c r="S352" s="74"/>
      <c r="T352" s="74">
        <f>R352+S352</f>
        <v>0.3</v>
      </c>
      <c r="U352" s="112"/>
      <c r="V352" s="112"/>
      <c r="W352" s="112"/>
      <c r="X352" s="112"/>
      <c r="Y352" s="112"/>
      <c r="Z352" s="112"/>
      <c r="AA352" s="112"/>
      <c r="AB352" s="112"/>
      <c r="AC352" s="112"/>
      <c r="AD352" s="112" t="s">
        <v>0</v>
      </c>
      <c r="AE352" s="112"/>
      <c r="AF352" s="112"/>
      <c r="AG352" s="112" t="s">
        <v>468</v>
      </c>
      <c r="AI352" s="8"/>
      <c r="AJ352" s="46"/>
    </row>
    <row r="353" spans="1:113" ht="46.9" customHeight="1">
      <c r="A353" s="13" t="s">
        <v>640</v>
      </c>
      <c r="B353" s="74" t="s">
        <v>5</v>
      </c>
      <c r="C353" s="74" t="s">
        <v>5</v>
      </c>
      <c r="D353" s="75">
        <v>42042</v>
      </c>
      <c r="E353" s="76">
        <v>0.52361111111111114</v>
      </c>
      <c r="F353" s="75">
        <v>42042</v>
      </c>
      <c r="G353" s="76">
        <v>0.67013888888888884</v>
      </c>
      <c r="H353" s="76">
        <v>0.14652777777777778</v>
      </c>
      <c r="I353" s="74">
        <v>13</v>
      </c>
      <c r="J353" s="74" t="s">
        <v>143</v>
      </c>
      <c r="K353" s="74" t="s">
        <v>14</v>
      </c>
      <c r="L353" s="74" t="s">
        <v>29</v>
      </c>
      <c r="M353" s="74" t="s">
        <v>779</v>
      </c>
      <c r="N353" s="77" t="s">
        <v>3</v>
      </c>
      <c r="O353" s="74" t="s">
        <v>7</v>
      </c>
      <c r="P353" s="74" t="s">
        <v>2162</v>
      </c>
      <c r="Q353" s="74" t="s">
        <v>2163</v>
      </c>
      <c r="R353" s="74">
        <v>11.2</v>
      </c>
      <c r="S353" s="74"/>
      <c r="T353" s="74">
        <v>11.2</v>
      </c>
      <c r="U353" s="112" t="s">
        <v>28</v>
      </c>
      <c r="V353" s="112">
        <v>1990</v>
      </c>
      <c r="W353" s="112" t="s">
        <v>587</v>
      </c>
      <c r="X353" s="112" t="s">
        <v>411</v>
      </c>
      <c r="Y353" s="112" t="s">
        <v>2164</v>
      </c>
      <c r="Z353" s="112"/>
      <c r="AA353" s="112" t="s">
        <v>2165</v>
      </c>
      <c r="AB353" s="112" t="s">
        <v>2166</v>
      </c>
      <c r="AC353" s="112"/>
      <c r="AD353" s="112" t="s">
        <v>27</v>
      </c>
      <c r="AE353" s="112"/>
      <c r="AF353" s="112"/>
      <c r="AG353" s="112"/>
      <c r="AI353" s="8"/>
      <c r="AJ353" s="46"/>
    </row>
    <row r="354" spans="1:113" ht="140.44999999999999" customHeight="1">
      <c r="A354" s="13" t="s">
        <v>640</v>
      </c>
      <c r="B354" s="74" t="s">
        <v>19</v>
      </c>
      <c r="C354" s="74" t="s">
        <v>19</v>
      </c>
      <c r="D354" s="75">
        <v>42043</v>
      </c>
      <c r="E354" s="76">
        <v>9.1666666666666674E-2</v>
      </c>
      <c r="F354" s="75">
        <v>42043</v>
      </c>
      <c r="G354" s="76">
        <v>9.2361111111111116E-2</v>
      </c>
      <c r="H354" s="76">
        <f>F354-D354+G354-E354</f>
        <v>6.9444444444444198E-4</v>
      </c>
      <c r="I354" s="74">
        <v>56</v>
      </c>
      <c r="J354" s="74" t="s">
        <v>150</v>
      </c>
      <c r="K354" s="74"/>
      <c r="L354" s="74" t="s">
        <v>4</v>
      </c>
      <c r="M354" s="74" t="s">
        <v>134</v>
      </c>
      <c r="N354" s="77">
        <v>35</v>
      </c>
      <c r="O354" s="74" t="s">
        <v>7</v>
      </c>
      <c r="P354" s="74" t="s">
        <v>1817</v>
      </c>
      <c r="Q354" s="74" t="s">
        <v>1818</v>
      </c>
      <c r="R354" s="74">
        <v>12</v>
      </c>
      <c r="S354" s="74">
        <v>3</v>
      </c>
      <c r="T354" s="74">
        <f>R354+S354</f>
        <v>15</v>
      </c>
      <c r="U354" s="112" t="s">
        <v>28</v>
      </c>
      <c r="V354" s="112">
        <v>1971</v>
      </c>
      <c r="W354" s="112" t="s">
        <v>606</v>
      </c>
      <c r="X354" s="112">
        <v>0</v>
      </c>
      <c r="Y354" s="112">
        <v>41549</v>
      </c>
      <c r="Z354" s="112">
        <v>25</v>
      </c>
      <c r="AA354" s="112">
        <v>42309</v>
      </c>
      <c r="AB354" s="112">
        <v>0</v>
      </c>
      <c r="AC354" s="112">
        <v>41817</v>
      </c>
      <c r="AD354" s="112" t="s">
        <v>24</v>
      </c>
      <c r="AE354" s="112"/>
      <c r="AF354" s="112"/>
      <c r="AG354" s="112"/>
      <c r="AI354" s="8"/>
      <c r="AJ354" s="46"/>
    </row>
    <row r="355" spans="1:113" ht="46.9" customHeight="1">
      <c r="A355" s="13" t="s">
        <v>640</v>
      </c>
      <c r="B355" s="74" t="s">
        <v>18</v>
      </c>
      <c r="C355" s="74" t="s">
        <v>18</v>
      </c>
      <c r="D355" s="75">
        <v>42043</v>
      </c>
      <c r="E355" s="76">
        <v>42043.583344907405</v>
      </c>
      <c r="F355" s="75">
        <v>42046</v>
      </c>
      <c r="G355" s="76">
        <v>42046.520833333336</v>
      </c>
      <c r="H355" s="76">
        <f>G355-E355</f>
        <v>2.9374884259304963</v>
      </c>
      <c r="I355" s="74">
        <v>1</v>
      </c>
      <c r="J355" s="74"/>
      <c r="K355" s="74"/>
      <c r="L355" s="74" t="s">
        <v>11</v>
      </c>
      <c r="M355" s="74" t="s">
        <v>337</v>
      </c>
      <c r="N355" s="77">
        <v>0.4</v>
      </c>
      <c r="O355" s="74" t="s">
        <v>2</v>
      </c>
      <c r="P355" s="74" t="s">
        <v>811</v>
      </c>
      <c r="Q355" s="74" t="s">
        <v>812</v>
      </c>
      <c r="R355" s="74">
        <f>1.1+1.5+1.5+0.3</f>
        <v>4.3999999999999995</v>
      </c>
      <c r="S355" s="74"/>
      <c r="T355" s="74">
        <f>R355+S355</f>
        <v>4.3999999999999995</v>
      </c>
      <c r="U355" s="112"/>
      <c r="V355" s="112"/>
      <c r="W355" s="112"/>
      <c r="X355" s="112"/>
      <c r="Y355" s="112"/>
      <c r="Z355" s="112"/>
      <c r="AA355" s="112"/>
      <c r="AB355" s="112"/>
      <c r="AC355" s="112"/>
      <c r="AD355" s="112" t="s">
        <v>17</v>
      </c>
      <c r="AE355" s="112"/>
      <c r="AF355" s="112"/>
      <c r="AG355" s="112" t="s">
        <v>468</v>
      </c>
      <c r="AI355" s="8"/>
      <c r="AJ355" s="46"/>
    </row>
    <row r="356" spans="1:113" ht="156" customHeight="1">
      <c r="A356" s="13" t="s">
        <v>640</v>
      </c>
      <c r="B356" s="74" t="s">
        <v>18</v>
      </c>
      <c r="C356" s="74" t="s">
        <v>18</v>
      </c>
      <c r="D356" s="75">
        <v>42043</v>
      </c>
      <c r="E356" s="76">
        <v>42043.584027777775</v>
      </c>
      <c r="F356" s="75">
        <v>42044</v>
      </c>
      <c r="G356" s="76">
        <v>42044.666666666664</v>
      </c>
      <c r="H356" s="76">
        <f>G356-E356</f>
        <v>1.0826388888890506</v>
      </c>
      <c r="I356" s="74">
        <v>1</v>
      </c>
      <c r="J356" s="74"/>
      <c r="K356" s="74"/>
      <c r="L356" s="74" t="s">
        <v>4</v>
      </c>
      <c r="M356" s="74" t="s">
        <v>7</v>
      </c>
      <c r="N356" s="77">
        <v>0.4</v>
      </c>
      <c r="O356" s="74" t="s">
        <v>7</v>
      </c>
      <c r="P356" s="74" t="s">
        <v>773</v>
      </c>
      <c r="Q356" s="74" t="s">
        <v>813</v>
      </c>
      <c r="R356" s="74">
        <f>0.4+0.2</f>
        <v>0.60000000000000009</v>
      </c>
      <c r="S356" s="74"/>
      <c r="T356" s="74">
        <f>R356+S356</f>
        <v>0.60000000000000009</v>
      </c>
      <c r="U356" s="112"/>
      <c r="V356" s="112"/>
      <c r="W356" s="112"/>
      <c r="X356" s="112"/>
      <c r="Y356" s="112"/>
      <c r="Z356" s="112"/>
      <c r="AA356" s="112"/>
      <c r="AB356" s="112"/>
      <c r="AC356" s="112"/>
      <c r="AD356" s="112" t="s">
        <v>0</v>
      </c>
      <c r="AE356" s="112"/>
      <c r="AF356" s="112"/>
      <c r="AG356" s="112" t="s">
        <v>468</v>
      </c>
      <c r="AI356" s="8"/>
      <c r="AJ356" s="46"/>
    </row>
    <row r="357" spans="1:113" ht="62.45" customHeight="1">
      <c r="A357" s="13" t="s">
        <v>640</v>
      </c>
      <c r="B357" s="74" t="s">
        <v>12</v>
      </c>
      <c r="C357" s="74" t="s">
        <v>127</v>
      </c>
      <c r="D357" s="75">
        <v>42043</v>
      </c>
      <c r="E357" s="76">
        <v>0.23958333333333334</v>
      </c>
      <c r="F357" s="75">
        <v>42043</v>
      </c>
      <c r="G357" s="76">
        <v>0.45833333333333331</v>
      </c>
      <c r="H357" s="76">
        <f>G357-E357</f>
        <v>0.21874999999999997</v>
      </c>
      <c r="I357" s="74">
        <v>9</v>
      </c>
      <c r="J357" s="74" t="s">
        <v>233</v>
      </c>
      <c r="K357" s="74" t="s">
        <v>8</v>
      </c>
      <c r="L357" s="74" t="s">
        <v>29</v>
      </c>
      <c r="M357" s="74" t="s">
        <v>774</v>
      </c>
      <c r="N357" s="77" t="s">
        <v>3</v>
      </c>
      <c r="O357" s="74" t="s">
        <v>7</v>
      </c>
      <c r="P357" s="74" t="s">
        <v>774</v>
      </c>
      <c r="Q357" s="74" t="s">
        <v>775</v>
      </c>
      <c r="R357" s="74">
        <v>19.399999999999999</v>
      </c>
      <c r="S357" s="74">
        <v>13.56</v>
      </c>
      <c r="T357" s="74">
        <v>32.96</v>
      </c>
      <c r="U357" s="112" t="s">
        <v>28</v>
      </c>
      <c r="V357" s="112">
        <v>1990</v>
      </c>
      <c r="W357" s="112" t="s">
        <v>1364</v>
      </c>
      <c r="X357" s="112"/>
      <c r="Y357" s="112" t="s">
        <v>2085</v>
      </c>
      <c r="Z357" s="112" t="s">
        <v>2082</v>
      </c>
      <c r="AA357" s="112" t="s">
        <v>2086</v>
      </c>
      <c r="AB357" s="112" t="s">
        <v>2087</v>
      </c>
      <c r="AC357" s="112">
        <v>40634</v>
      </c>
      <c r="AD357" s="112" t="s">
        <v>27</v>
      </c>
      <c r="AE357" s="112" t="s">
        <v>52</v>
      </c>
      <c r="AF357" s="112"/>
      <c r="AG357" s="112"/>
      <c r="AI357" s="8"/>
      <c r="AJ357" s="46"/>
    </row>
    <row r="358" spans="1:113" s="17" customFormat="1" ht="93.6" customHeight="1">
      <c r="A358" s="13" t="s">
        <v>640</v>
      </c>
      <c r="B358" s="74" t="s">
        <v>12</v>
      </c>
      <c r="C358" s="74" t="s">
        <v>127</v>
      </c>
      <c r="D358" s="75">
        <v>42043</v>
      </c>
      <c r="E358" s="76">
        <v>0.64166666666666672</v>
      </c>
      <c r="F358" s="75">
        <v>42050</v>
      </c>
      <c r="G358" s="76">
        <v>0.75138888888888899</v>
      </c>
      <c r="H358" s="76">
        <f>G358-E358</f>
        <v>0.10972222222222228</v>
      </c>
      <c r="I358" s="74">
        <v>4</v>
      </c>
      <c r="J358" s="74" t="s">
        <v>150</v>
      </c>
      <c r="K358" s="74" t="s">
        <v>51</v>
      </c>
      <c r="L358" s="74" t="s">
        <v>4</v>
      </c>
      <c r="M358" s="74" t="s">
        <v>776</v>
      </c>
      <c r="N358" s="77" t="s">
        <v>3</v>
      </c>
      <c r="O358" s="74" t="s">
        <v>7</v>
      </c>
      <c r="P358" s="74" t="s">
        <v>776</v>
      </c>
      <c r="Q358" s="74" t="s">
        <v>777</v>
      </c>
      <c r="R358" s="74">
        <v>4.29</v>
      </c>
      <c r="S358" s="74">
        <v>4.4800000000000004</v>
      </c>
      <c r="T358" s="74">
        <v>8.77</v>
      </c>
      <c r="U358" s="112" t="s">
        <v>28</v>
      </c>
      <c r="V358" s="112">
        <v>2014</v>
      </c>
      <c r="W358" s="112" t="s">
        <v>606</v>
      </c>
      <c r="X358" s="112"/>
      <c r="Y358" s="112" t="s">
        <v>2077</v>
      </c>
      <c r="Z358" s="112" t="s">
        <v>2077</v>
      </c>
      <c r="AA358" s="112" t="s">
        <v>2088</v>
      </c>
      <c r="AB358" s="112" t="s">
        <v>2089</v>
      </c>
      <c r="AC358" s="112" t="s">
        <v>2077</v>
      </c>
      <c r="AD358" s="112" t="s">
        <v>56</v>
      </c>
      <c r="AE358" s="112" t="s">
        <v>57</v>
      </c>
      <c r="AF358" s="112"/>
      <c r="AG358" s="112"/>
      <c r="AH358" s="1"/>
      <c r="AI358" s="8"/>
      <c r="AJ358" s="46"/>
      <c r="AK358" s="15"/>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row>
    <row r="359" spans="1:113" s="17" customFormat="1" ht="82.9" customHeight="1">
      <c r="A359" s="345" t="s">
        <v>640</v>
      </c>
      <c r="B359" s="94" t="s">
        <v>21</v>
      </c>
      <c r="C359" s="69" t="s">
        <v>742</v>
      </c>
      <c r="D359" s="93">
        <v>42044</v>
      </c>
      <c r="E359" s="104">
        <v>0.26805555555555555</v>
      </c>
      <c r="F359" s="93">
        <v>42044</v>
      </c>
      <c r="G359" s="104">
        <v>0.28749999999999998</v>
      </c>
      <c r="H359" s="104">
        <v>1.9444444444444445E-2</v>
      </c>
      <c r="I359" s="69"/>
      <c r="J359" s="69"/>
      <c r="K359" s="94"/>
      <c r="L359" s="69" t="s">
        <v>16</v>
      </c>
      <c r="M359" s="94" t="s">
        <v>785</v>
      </c>
      <c r="N359" s="69" t="s">
        <v>3</v>
      </c>
      <c r="O359" s="69" t="s">
        <v>7</v>
      </c>
      <c r="P359" s="94" t="s">
        <v>786</v>
      </c>
      <c r="Q359" s="69" t="s">
        <v>787</v>
      </c>
      <c r="R359" s="69">
        <v>0.16309999999999999</v>
      </c>
      <c r="S359" s="69">
        <v>6.9900000000000004E-2</v>
      </c>
      <c r="T359" s="69">
        <v>0.23300000000000001</v>
      </c>
      <c r="U359" s="94" t="s">
        <v>28</v>
      </c>
      <c r="V359" s="69">
        <v>1978</v>
      </c>
      <c r="W359" s="94" t="s">
        <v>2356</v>
      </c>
      <c r="X359" s="94" t="s">
        <v>762</v>
      </c>
      <c r="Y359" s="108">
        <v>2014</v>
      </c>
      <c r="Z359" s="166" t="s">
        <v>128</v>
      </c>
      <c r="AA359" s="108">
        <v>2015</v>
      </c>
      <c r="AB359" s="94" t="s">
        <v>128</v>
      </c>
      <c r="AC359" s="108">
        <v>2010</v>
      </c>
      <c r="AD359" s="94" t="s">
        <v>37</v>
      </c>
      <c r="AE359" s="94" t="s">
        <v>57</v>
      </c>
      <c r="AF359" s="94"/>
      <c r="AG359" s="166"/>
      <c r="AH359" s="48"/>
      <c r="AI359" s="218"/>
      <c r="AJ359" s="46"/>
      <c r="AK359" s="15"/>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row>
    <row r="360" spans="1:113" ht="82.15" customHeight="1">
      <c r="A360" s="13" t="s">
        <v>12042</v>
      </c>
      <c r="B360" s="74" t="s">
        <v>18</v>
      </c>
      <c r="C360" s="74" t="s">
        <v>18</v>
      </c>
      <c r="D360" s="75">
        <v>42327</v>
      </c>
      <c r="E360" s="76">
        <v>42327.805555555555</v>
      </c>
      <c r="F360" s="75">
        <v>42328</v>
      </c>
      <c r="G360" s="76">
        <v>42328.034722222219</v>
      </c>
      <c r="H360" s="76">
        <f>G360-E360</f>
        <v>0.22916666666424135</v>
      </c>
      <c r="I360" s="74">
        <v>1</v>
      </c>
      <c r="J360" s="74"/>
      <c r="K360" s="74"/>
      <c r="L360" s="74" t="s">
        <v>4</v>
      </c>
      <c r="M360" s="74" t="s">
        <v>55</v>
      </c>
      <c r="N360" s="77">
        <v>0.4</v>
      </c>
      <c r="O360" s="74" t="s">
        <v>55</v>
      </c>
      <c r="P360" s="74" t="s">
        <v>12269</v>
      </c>
      <c r="Q360" s="74" t="s">
        <v>12270</v>
      </c>
      <c r="R360" s="74">
        <v>22.231000000000002</v>
      </c>
      <c r="S360" s="74"/>
      <c r="T360" s="74">
        <f>R360+S360</f>
        <v>22.231000000000002</v>
      </c>
      <c r="U360" s="112"/>
      <c r="V360" s="112"/>
      <c r="W360" s="112"/>
      <c r="X360" s="112"/>
      <c r="Y360" s="112"/>
      <c r="Z360" s="112"/>
      <c r="AA360" s="112"/>
      <c r="AB360" s="112"/>
      <c r="AC360" s="112"/>
      <c r="AD360" s="112" t="s">
        <v>22</v>
      </c>
      <c r="AE360" s="112"/>
      <c r="AF360" s="112"/>
      <c r="AG360" s="112"/>
      <c r="AI360" s="8"/>
      <c r="AJ360" s="46"/>
    </row>
    <row r="361" spans="1:113" ht="77.45" customHeight="1">
      <c r="A361" s="30" t="s">
        <v>640</v>
      </c>
      <c r="B361" s="74" t="s">
        <v>1412</v>
      </c>
      <c r="C361" s="74" t="s">
        <v>1423</v>
      </c>
      <c r="D361" s="75">
        <v>42044</v>
      </c>
      <c r="E361" s="76">
        <v>0.98749999999999993</v>
      </c>
      <c r="F361" s="75">
        <v>42045</v>
      </c>
      <c r="G361" s="76">
        <v>4.6527777777777779E-2</v>
      </c>
      <c r="H361" s="76">
        <v>5.9027777777777783E-2</v>
      </c>
      <c r="I361" s="77">
        <v>2</v>
      </c>
      <c r="J361" s="79" t="s">
        <v>1424</v>
      </c>
      <c r="K361" s="77"/>
      <c r="L361" s="80" t="s">
        <v>16</v>
      </c>
      <c r="M361" s="81" t="s">
        <v>1425</v>
      </c>
      <c r="N361" s="77">
        <v>0.4</v>
      </c>
      <c r="O361" s="79" t="s">
        <v>2</v>
      </c>
      <c r="P361" s="81" t="s">
        <v>1425</v>
      </c>
      <c r="Q361" s="80" t="s">
        <v>1426</v>
      </c>
      <c r="R361" s="91">
        <v>2</v>
      </c>
      <c r="S361" s="91"/>
      <c r="T361" s="91">
        <v>2</v>
      </c>
      <c r="U361" s="73"/>
      <c r="V361" s="73"/>
      <c r="W361" s="73"/>
      <c r="X361" s="73"/>
      <c r="Y361" s="73"/>
      <c r="Z361" s="73"/>
      <c r="AA361" s="73"/>
      <c r="AB361" s="73"/>
      <c r="AC361" s="73"/>
      <c r="AD361" s="72" t="s">
        <v>37</v>
      </c>
      <c r="AE361" s="73"/>
      <c r="AF361" s="73"/>
      <c r="AG361" s="73"/>
      <c r="AI361" s="8"/>
      <c r="AJ361" s="46"/>
    </row>
    <row r="362" spans="1:113" s="6" customFormat="1" ht="277.14999999999998" customHeight="1">
      <c r="A362" s="13" t="s">
        <v>640</v>
      </c>
      <c r="B362" s="74" t="s">
        <v>18</v>
      </c>
      <c r="C362" s="74" t="s">
        <v>18</v>
      </c>
      <c r="D362" s="75">
        <v>42044</v>
      </c>
      <c r="E362" s="76">
        <v>42044.395833333336</v>
      </c>
      <c r="F362" s="75">
        <v>42044</v>
      </c>
      <c r="G362" s="76">
        <v>42044.447916666664</v>
      </c>
      <c r="H362" s="76">
        <f>G362-E362</f>
        <v>5.2083333328482695E-2</v>
      </c>
      <c r="I362" s="74">
        <v>2</v>
      </c>
      <c r="J362" s="74"/>
      <c r="K362" s="74"/>
      <c r="L362" s="74" t="s">
        <v>9</v>
      </c>
      <c r="M362" s="74" t="s">
        <v>7</v>
      </c>
      <c r="N362" s="77">
        <v>0.4</v>
      </c>
      <c r="O362" s="74" t="s">
        <v>7</v>
      </c>
      <c r="P362" s="74" t="s">
        <v>824</v>
      </c>
      <c r="Q362" s="74" t="s">
        <v>825</v>
      </c>
      <c r="R362" s="74">
        <v>0.1</v>
      </c>
      <c r="S362" s="74"/>
      <c r="T362" s="74">
        <f>R362+S362</f>
        <v>0.1</v>
      </c>
      <c r="U362" s="112"/>
      <c r="V362" s="112"/>
      <c r="W362" s="112"/>
      <c r="X362" s="112"/>
      <c r="Y362" s="112"/>
      <c r="Z362" s="112"/>
      <c r="AA362" s="112"/>
      <c r="AB362" s="112"/>
      <c r="AC362" s="112"/>
      <c r="AD362" s="112" t="s">
        <v>0</v>
      </c>
      <c r="AE362" s="112"/>
      <c r="AF362" s="112"/>
      <c r="AG362" s="112"/>
      <c r="AH362" s="1"/>
      <c r="AI362" s="8"/>
      <c r="AJ362" s="46"/>
    </row>
    <row r="363" spans="1:113" s="6" customFormat="1" ht="296.45" customHeight="1">
      <c r="A363" s="13" t="s">
        <v>640</v>
      </c>
      <c r="B363" s="74" t="s">
        <v>18</v>
      </c>
      <c r="C363" s="74" t="s">
        <v>18</v>
      </c>
      <c r="D363" s="75">
        <v>42044</v>
      </c>
      <c r="E363" s="76">
        <v>42044.4375</v>
      </c>
      <c r="F363" s="75">
        <v>42044</v>
      </c>
      <c r="G363" s="76">
        <v>42044.625</v>
      </c>
      <c r="H363" s="76">
        <f>G363-E363</f>
        <v>0.1875</v>
      </c>
      <c r="I363" s="74">
        <v>4</v>
      </c>
      <c r="J363" s="74"/>
      <c r="K363" s="74"/>
      <c r="L363" s="74" t="s">
        <v>9</v>
      </c>
      <c r="M363" s="74" t="s">
        <v>816</v>
      </c>
      <c r="N363" s="77" t="s">
        <v>3</v>
      </c>
      <c r="O363" s="74" t="s">
        <v>25</v>
      </c>
      <c r="P363" s="74" t="s">
        <v>817</v>
      </c>
      <c r="Q363" s="74" t="s">
        <v>818</v>
      </c>
      <c r="R363" s="74">
        <v>0.2</v>
      </c>
      <c r="S363" s="74"/>
      <c r="T363" s="74">
        <f>R363+S363</f>
        <v>0.2</v>
      </c>
      <c r="U363" s="112"/>
      <c r="V363" s="112"/>
      <c r="W363" s="112"/>
      <c r="X363" s="112"/>
      <c r="Y363" s="112"/>
      <c r="Z363" s="112"/>
      <c r="AA363" s="112"/>
      <c r="AB363" s="112"/>
      <c r="AC363" s="112"/>
      <c r="AD363" s="112" t="s">
        <v>67</v>
      </c>
      <c r="AE363" s="112"/>
      <c r="AF363" s="112"/>
      <c r="AG363" s="112"/>
      <c r="AH363" s="1"/>
      <c r="AI363" s="8"/>
      <c r="AJ363" s="46"/>
    </row>
    <row r="364" spans="1:113" s="17" customFormat="1" ht="46.9" customHeight="1">
      <c r="A364" s="13" t="s">
        <v>1580</v>
      </c>
      <c r="B364" s="74" t="s">
        <v>5</v>
      </c>
      <c r="C364" s="74" t="s">
        <v>5</v>
      </c>
      <c r="D364" s="75">
        <v>42097</v>
      </c>
      <c r="E364" s="76">
        <v>0.3923611111111111</v>
      </c>
      <c r="F364" s="75">
        <v>42097</v>
      </c>
      <c r="G364" s="76">
        <v>0.5625</v>
      </c>
      <c r="H364" s="76">
        <v>0.17013888888888887</v>
      </c>
      <c r="I364" s="74">
        <v>9</v>
      </c>
      <c r="J364" s="74" t="s">
        <v>6046</v>
      </c>
      <c r="K364" s="74"/>
      <c r="L364" s="74" t="s">
        <v>4</v>
      </c>
      <c r="M364" s="74" t="s">
        <v>6047</v>
      </c>
      <c r="N364" s="77" t="s">
        <v>3</v>
      </c>
      <c r="O364" s="74" t="s">
        <v>7</v>
      </c>
      <c r="P364" s="74" t="s">
        <v>6048</v>
      </c>
      <c r="Q364" s="74" t="s">
        <v>6049</v>
      </c>
      <c r="R364" s="74">
        <v>22.1</v>
      </c>
      <c r="S364" s="74"/>
      <c r="T364" s="74">
        <v>22.1</v>
      </c>
      <c r="U364" s="112" t="s">
        <v>28</v>
      </c>
      <c r="V364" s="112" t="s">
        <v>6050</v>
      </c>
      <c r="W364" s="112" t="s">
        <v>6051</v>
      </c>
      <c r="X364" s="112" t="s">
        <v>1383</v>
      </c>
      <c r="Y364" s="112" t="s">
        <v>6052</v>
      </c>
      <c r="Z364" s="112" t="s">
        <v>6053</v>
      </c>
      <c r="AA364" s="112" t="s">
        <v>6054</v>
      </c>
      <c r="AB364" s="112" t="s">
        <v>6055</v>
      </c>
      <c r="AC364" s="112"/>
      <c r="AD364" s="112" t="s">
        <v>22</v>
      </c>
      <c r="AE364" s="112"/>
      <c r="AF364" s="112"/>
      <c r="AG364" s="112"/>
      <c r="AH364" s="1"/>
      <c r="AI364" s="8"/>
      <c r="AJ364" s="46"/>
      <c r="AK364" s="15"/>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row>
    <row r="365" spans="1:113" ht="124.9" customHeight="1">
      <c r="A365" s="13" t="s">
        <v>640</v>
      </c>
      <c r="B365" s="74" t="s">
        <v>18</v>
      </c>
      <c r="C365" s="74" t="s">
        <v>18</v>
      </c>
      <c r="D365" s="75">
        <v>42044</v>
      </c>
      <c r="E365" s="76">
        <v>42044.527777777781</v>
      </c>
      <c r="F365" s="75">
        <v>42044</v>
      </c>
      <c r="G365" s="76">
        <v>42044.920138888891</v>
      </c>
      <c r="H365" s="76">
        <f>G365-E365</f>
        <v>0.39236111110949423</v>
      </c>
      <c r="I365" s="74">
        <v>8</v>
      </c>
      <c r="J365" s="74"/>
      <c r="K365" s="74"/>
      <c r="L365" s="74" t="s">
        <v>9</v>
      </c>
      <c r="M365" s="74" t="s">
        <v>821</v>
      </c>
      <c r="N365" s="77" t="s">
        <v>3</v>
      </c>
      <c r="O365" s="74" t="s">
        <v>25</v>
      </c>
      <c r="P365" s="74" t="s">
        <v>822</v>
      </c>
      <c r="Q365" s="74" t="s">
        <v>823</v>
      </c>
      <c r="R365" s="74">
        <v>3.6</v>
      </c>
      <c r="S365" s="74"/>
      <c r="T365" s="74">
        <f>R365+S365</f>
        <v>3.6</v>
      </c>
      <c r="U365" s="112"/>
      <c r="V365" s="112"/>
      <c r="W365" s="112"/>
      <c r="X365" s="112"/>
      <c r="Y365" s="112"/>
      <c r="Z365" s="112"/>
      <c r="AA365" s="112"/>
      <c r="AB365" s="112"/>
      <c r="AC365" s="112"/>
      <c r="AD365" s="112" t="s">
        <v>24</v>
      </c>
      <c r="AE365" s="112"/>
      <c r="AF365" s="112"/>
      <c r="AG365" s="112"/>
      <c r="AI365" s="8"/>
      <c r="AJ365" s="46"/>
      <c r="AM365" s="33"/>
      <c r="AN365" s="33"/>
    </row>
    <row r="366" spans="1:113" ht="78" customHeight="1">
      <c r="A366" s="13" t="s">
        <v>640</v>
      </c>
      <c r="B366" s="74" t="s">
        <v>18</v>
      </c>
      <c r="C366" s="74" t="s">
        <v>18</v>
      </c>
      <c r="D366" s="75">
        <v>42044</v>
      </c>
      <c r="E366" s="76">
        <v>42044.583333333336</v>
      </c>
      <c r="F366" s="75">
        <v>42044</v>
      </c>
      <c r="G366" s="76">
        <v>42044.614583333336</v>
      </c>
      <c r="H366" s="76">
        <f>G366-E366</f>
        <v>3.125E-2</v>
      </c>
      <c r="I366" s="74">
        <v>10</v>
      </c>
      <c r="J366" s="74"/>
      <c r="K366" s="74"/>
      <c r="L366" s="74" t="s">
        <v>9</v>
      </c>
      <c r="M366" s="74" t="s">
        <v>826</v>
      </c>
      <c r="N366" s="77" t="s">
        <v>3</v>
      </c>
      <c r="O366" s="74" t="s">
        <v>7</v>
      </c>
      <c r="P366" s="74" t="s">
        <v>827</v>
      </c>
      <c r="Q366" s="74" t="s">
        <v>828</v>
      </c>
      <c r="R366" s="74">
        <v>6.6</v>
      </c>
      <c r="S366" s="74"/>
      <c r="T366" s="74">
        <f>R366+S366</f>
        <v>6.6</v>
      </c>
      <c r="U366" s="112"/>
      <c r="V366" s="112"/>
      <c r="W366" s="112"/>
      <c r="X366" s="112"/>
      <c r="Y366" s="112"/>
      <c r="Z366" s="112"/>
      <c r="AA366" s="112"/>
      <c r="AB366" s="112"/>
      <c r="AC366" s="112"/>
      <c r="AD366" s="112" t="s">
        <v>54</v>
      </c>
      <c r="AE366" s="112"/>
      <c r="AF366" s="112"/>
      <c r="AG366" s="112"/>
      <c r="AI366" s="8"/>
      <c r="AJ366" s="46"/>
      <c r="AM366" s="33"/>
      <c r="AN366" s="33"/>
    </row>
    <row r="367" spans="1:113" ht="133.9" customHeight="1">
      <c r="A367" s="13" t="s">
        <v>640</v>
      </c>
      <c r="B367" s="74" t="s">
        <v>18</v>
      </c>
      <c r="C367" s="74" t="s">
        <v>18</v>
      </c>
      <c r="D367" s="75">
        <v>42044</v>
      </c>
      <c r="E367" s="76">
        <v>42044.708333333336</v>
      </c>
      <c r="F367" s="75">
        <v>42044</v>
      </c>
      <c r="G367" s="76">
        <v>42044.770833333336</v>
      </c>
      <c r="H367" s="76">
        <f>G367-E367</f>
        <v>6.25E-2</v>
      </c>
      <c r="I367" s="74">
        <v>1</v>
      </c>
      <c r="J367" s="74"/>
      <c r="K367" s="74"/>
      <c r="L367" s="74" t="s">
        <v>11</v>
      </c>
      <c r="M367" s="74" t="s">
        <v>337</v>
      </c>
      <c r="N367" s="77">
        <v>0.4</v>
      </c>
      <c r="O367" s="74" t="s">
        <v>2</v>
      </c>
      <c r="P367" s="74" t="s">
        <v>819</v>
      </c>
      <c r="Q367" s="74" t="s">
        <v>820</v>
      </c>
      <c r="R367" s="74">
        <v>0.1</v>
      </c>
      <c r="S367" s="74"/>
      <c r="T367" s="74">
        <f>R367+S367</f>
        <v>0.1</v>
      </c>
      <c r="U367" s="112"/>
      <c r="V367" s="112"/>
      <c r="W367" s="112"/>
      <c r="X367" s="112"/>
      <c r="Y367" s="112"/>
      <c r="Z367" s="112"/>
      <c r="AA367" s="112"/>
      <c r="AB367" s="112"/>
      <c r="AC367" s="112"/>
      <c r="AD367" s="112" t="s">
        <v>17</v>
      </c>
      <c r="AE367" s="112"/>
      <c r="AF367" s="112"/>
      <c r="AG367" s="112"/>
      <c r="AI367" s="8"/>
      <c r="AJ367" s="46"/>
      <c r="AM367" s="33"/>
      <c r="AN367" s="33"/>
    </row>
    <row r="368" spans="1:113" ht="223.9" customHeight="1">
      <c r="A368" s="13" t="s">
        <v>640</v>
      </c>
      <c r="B368" s="74" t="s">
        <v>18</v>
      </c>
      <c r="C368" s="74" t="s">
        <v>18</v>
      </c>
      <c r="D368" s="75">
        <v>42044</v>
      </c>
      <c r="E368" s="76">
        <v>42044.9375</v>
      </c>
      <c r="F368" s="75">
        <v>42044</v>
      </c>
      <c r="G368" s="76">
        <v>42044.979166666664</v>
      </c>
      <c r="H368" s="76">
        <f>G368-E368</f>
        <v>4.1666666664241347E-2</v>
      </c>
      <c r="I368" s="74">
        <v>8</v>
      </c>
      <c r="J368" s="74"/>
      <c r="K368" s="74"/>
      <c r="L368" s="74" t="s">
        <v>9</v>
      </c>
      <c r="M368" s="74" t="s">
        <v>826</v>
      </c>
      <c r="N368" s="77" t="s">
        <v>3</v>
      </c>
      <c r="O368" s="74" t="s">
        <v>7</v>
      </c>
      <c r="P368" s="74" t="s">
        <v>827</v>
      </c>
      <c r="Q368" s="74" t="s">
        <v>828</v>
      </c>
      <c r="R368" s="74">
        <v>5.8</v>
      </c>
      <c r="S368" s="74"/>
      <c r="T368" s="74">
        <f>R368+S368</f>
        <v>5.8</v>
      </c>
      <c r="U368" s="112"/>
      <c r="V368" s="112"/>
      <c r="W368" s="112"/>
      <c r="X368" s="112"/>
      <c r="Y368" s="112"/>
      <c r="Z368" s="112"/>
      <c r="AA368" s="112"/>
      <c r="AB368" s="112"/>
      <c r="AC368" s="112"/>
      <c r="AD368" s="112" t="s">
        <v>54</v>
      </c>
      <c r="AE368" s="112"/>
      <c r="AF368" s="112"/>
      <c r="AG368" s="112"/>
      <c r="AI368" s="8"/>
      <c r="AJ368" s="46"/>
      <c r="AM368" s="33"/>
      <c r="AN368" s="33"/>
    </row>
    <row r="369" spans="1:113" ht="198" customHeight="1">
      <c r="A369" s="13" t="s">
        <v>11517</v>
      </c>
      <c r="B369" s="74" t="s">
        <v>10</v>
      </c>
      <c r="C369" s="74" t="s">
        <v>287</v>
      </c>
      <c r="D369" s="75">
        <v>42297</v>
      </c>
      <c r="E369" s="76">
        <v>0.79861111111111116</v>
      </c>
      <c r="F369" s="75">
        <v>42297</v>
      </c>
      <c r="G369" s="76">
        <v>0.87361111111111101</v>
      </c>
      <c r="H369" s="76">
        <v>7.4999999999999997E-2</v>
      </c>
      <c r="I369" s="74">
        <v>28</v>
      </c>
      <c r="J369" s="74" t="s">
        <v>180</v>
      </c>
      <c r="K369" s="74" t="s">
        <v>20</v>
      </c>
      <c r="L369" s="74" t="s">
        <v>29</v>
      </c>
      <c r="M369" s="74" t="s">
        <v>11919</v>
      </c>
      <c r="N369" s="77" t="s">
        <v>3</v>
      </c>
      <c r="O369" s="74" t="s">
        <v>7</v>
      </c>
      <c r="P369" s="74" t="s">
        <v>11919</v>
      </c>
      <c r="Q369" s="74" t="s">
        <v>11920</v>
      </c>
      <c r="R369" s="74">
        <v>20</v>
      </c>
      <c r="S369" s="74">
        <v>2</v>
      </c>
      <c r="T369" s="74">
        <v>22</v>
      </c>
      <c r="U369" s="112"/>
      <c r="V369" s="112"/>
      <c r="W369" s="112"/>
      <c r="X369" s="112"/>
      <c r="Y369" s="112"/>
      <c r="Z369" s="112"/>
      <c r="AA369" s="112"/>
      <c r="AB369" s="112"/>
      <c r="AC369" s="112"/>
      <c r="AD369" s="112" t="s">
        <v>22</v>
      </c>
      <c r="AE369" s="112"/>
      <c r="AF369" s="112"/>
      <c r="AG369" s="112" t="s">
        <v>13139</v>
      </c>
      <c r="AI369" s="8"/>
      <c r="AJ369" s="46"/>
      <c r="AM369" s="33"/>
      <c r="AN369" s="33"/>
    </row>
    <row r="370" spans="1:113" s="17" customFormat="1" ht="162.6" customHeight="1">
      <c r="A370" s="574" t="s">
        <v>8946</v>
      </c>
      <c r="B370" s="183" t="s">
        <v>1412</v>
      </c>
      <c r="C370" s="186" t="s">
        <v>1427</v>
      </c>
      <c r="D370" s="184">
        <v>42252</v>
      </c>
      <c r="E370" s="185">
        <v>0.13958333333333334</v>
      </c>
      <c r="F370" s="184">
        <v>42252</v>
      </c>
      <c r="G370" s="185">
        <v>0.17152777777777775</v>
      </c>
      <c r="H370" s="185">
        <v>3.1944444444444449E-2</v>
      </c>
      <c r="I370" s="186">
        <v>63</v>
      </c>
      <c r="J370" s="186"/>
      <c r="K370" s="186"/>
      <c r="L370" s="186" t="s">
        <v>11</v>
      </c>
      <c r="M370" s="186" t="s">
        <v>8954</v>
      </c>
      <c r="N370" s="186" t="s">
        <v>3</v>
      </c>
      <c r="O370" s="183" t="s">
        <v>23</v>
      </c>
      <c r="P370" s="186" t="s">
        <v>4511</v>
      </c>
      <c r="Q370" s="183" t="s">
        <v>8955</v>
      </c>
      <c r="R370" s="593">
        <v>21</v>
      </c>
      <c r="S370" s="593"/>
      <c r="T370" s="593">
        <v>21</v>
      </c>
      <c r="U370" s="70"/>
      <c r="V370" s="70"/>
      <c r="W370" s="70"/>
      <c r="X370" s="70"/>
      <c r="Y370" s="70"/>
      <c r="Z370" s="70"/>
      <c r="AA370" s="70"/>
      <c r="AB370" s="70"/>
      <c r="AC370" s="70"/>
      <c r="AD370" s="68" t="s">
        <v>22</v>
      </c>
      <c r="AE370" s="70"/>
      <c r="AF370" s="70"/>
      <c r="AG370" s="82"/>
      <c r="AH370" s="1"/>
      <c r="AI370" s="8"/>
      <c r="AJ370" s="47"/>
      <c r="AK370" s="15"/>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row>
    <row r="371" spans="1:113" ht="31.5" customHeight="1">
      <c r="A371" s="13" t="s">
        <v>2819</v>
      </c>
      <c r="B371" s="74" t="s">
        <v>15</v>
      </c>
      <c r="C371" s="74" t="s">
        <v>15</v>
      </c>
      <c r="D371" s="75">
        <v>42152</v>
      </c>
      <c r="E371" s="76">
        <v>0.89583333333333337</v>
      </c>
      <c r="F371" s="75">
        <v>42152</v>
      </c>
      <c r="G371" s="76">
        <v>0.89583333333333337</v>
      </c>
      <c r="H371" s="76">
        <f>(F371+G371)-(D371+E371)</f>
        <v>0</v>
      </c>
      <c r="I371" s="74">
        <v>8</v>
      </c>
      <c r="J371" s="74" t="s">
        <v>143</v>
      </c>
      <c r="K371" s="74" t="s">
        <v>8</v>
      </c>
      <c r="L371" s="74" t="s">
        <v>9</v>
      </c>
      <c r="M371" s="74" t="s">
        <v>168</v>
      </c>
      <c r="N371" s="77" t="s">
        <v>3</v>
      </c>
      <c r="O371" s="74" t="s">
        <v>7</v>
      </c>
      <c r="P371" s="74" t="s">
        <v>3380</v>
      </c>
      <c r="Q371" s="74" t="s">
        <v>3369</v>
      </c>
      <c r="R371" s="74"/>
      <c r="S371" s="74">
        <v>0.53</v>
      </c>
      <c r="T371" s="74">
        <v>0.53</v>
      </c>
      <c r="U371" s="112" t="s">
        <v>28</v>
      </c>
      <c r="V371" s="112">
        <v>1983</v>
      </c>
      <c r="W371" s="112" t="s">
        <v>6477</v>
      </c>
      <c r="X371" s="112"/>
      <c r="Y371" s="112" t="s">
        <v>6478</v>
      </c>
      <c r="Z371" s="112">
        <v>100</v>
      </c>
      <c r="AA371" s="112">
        <v>42186</v>
      </c>
      <c r="AB371" s="112">
        <v>0</v>
      </c>
      <c r="AC371" s="112"/>
      <c r="AD371" s="112" t="s">
        <v>42</v>
      </c>
      <c r="AE371" s="112" t="s">
        <v>53</v>
      </c>
      <c r="AF371" s="112"/>
      <c r="AG371" s="112" t="s">
        <v>6431</v>
      </c>
      <c r="AI371" s="8"/>
      <c r="AJ371" s="46"/>
      <c r="AM371" s="33"/>
      <c r="AN371" s="33"/>
    </row>
    <row r="372" spans="1:113" ht="47.25" customHeight="1">
      <c r="A372" s="13" t="s">
        <v>640</v>
      </c>
      <c r="B372" s="74" t="s">
        <v>19</v>
      </c>
      <c r="C372" s="74" t="s">
        <v>19</v>
      </c>
      <c r="D372" s="75">
        <v>42045</v>
      </c>
      <c r="E372" s="76">
        <v>0.48402777777777778</v>
      </c>
      <c r="F372" s="75">
        <v>42045</v>
      </c>
      <c r="G372" s="76">
        <v>0.48472222222222222</v>
      </c>
      <c r="H372" s="76">
        <f>F372-D372+G372-E372</f>
        <v>6.9444444444444198E-4</v>
      </c>
      <c r="I372" s="74">
        <v>2</v>
      </c>
      <c r="J372" s="74"/>
      <c r="K372" s="74"/>
      <c r="L372" s="74" t="s">
        <v>4</v>
      </c>
      <c r="M372" s="74" t="s">
        <v>794</v>
      </c>
      <c r="N372" s="77">
        <v>35</v>
      </c>
      <c r="O372" s="74" t="s">
        <v>13</v>
      </c>
      <c r="P372" s="74" t="s">
        <v>795</v>
      </c>
      <c r="Q372" s="74" t="s">
        <v>796</v>
      </c>
      <c r="R372" s="74">
        <v>1</v>
      </c>
      <c r="S372" s="74"/>
      <c r="T372" s="74">
        <f t="shared" ref="T372:T377" si="8">R372+S372</f>
        <v>1</v>
      </c>
      <c r="U372" s="112" t="s">
        <v>33</v>
      </c>
      <c r="V372" s="112">
        <v>0</v>
      </c>
      <c r="W372" s="112">
        <v>0</v>
      </c>
      <c r="X372" s="112">
        <v>0</v>
      </c>
      <c r="Y372" s="112">
        <v>0</v>
      </c>
      <c r="Z372" s="112">
        <v>0</v>
      </c>
      <c r="AA372" s="112">
        <v>0</v>
      </c>
      <c r="AB372" s="112">
        <v>0</v>
      </c>
      <c r="AC372" s="112">
        <v>0</v>
      </c>
      <c r="AD372" s="112" t="s">
        <v>17</v>
      </c>
      <c r="AE372" s="112"/>
      <c r="AF372" s="112"/>
      <c r="AG372" s="112"/>
      <c r="AI372" s="8"/>
      <c r="AJ372" s="47"/>
      <c r="AM372" s="33"/>
      <c r="AN372" s="33"/>
    </row>
    <row r="373" spans="1:113" ht="47.25" customHeight="1">
      <c r="A373" s="13" t="s">
        <v>640</v>
      </c>
      <c r="B373" s="74" t="s">
        <v>19</v>
      </c>
      <c r="C373" s="74" t="s">
        <v>19</v>
      </c>
      <c r="D373" s="75">
        <v>42045</v>
      </c>
      <c r="E373" s="76">
        <v>0.61249999999999993</v>
      </c>
      <c r="F373" s="75">
        <v>42045</v>
      </c>
      <c r="G373" s="76">
        <v>0.61319444444444449</v>
      </c>
      <c r="H373" s="76">
        <f>F373-D373+G373-E373</f>
        <v>6.94444444444553E-4</v>
      </c>
      <c r="I373" s="74">
        <v>22</v>
      </c>
      <c r="J373" s="74"/>
      <c r="K373" s="74"/>
      <c r="L373" s="74" t="s">
        <v>4</v>
      </c>
      <c r="M373" s="74" t="s">
        <v>179</v>
      </c>
      <c r="N373" s="77">
        <v>110</v>
      </c>
      <c r="O373" s="74" t="s">
        <v>13</v>
      </c>
      <c r="P373" s="74" t="s">
        <v>1819</v>
      </c>
      <c r="Q373" s="74" t="s">
        <v>1820</v>
      </c>
      <c r="R373" s="74">
        <v>27</v>
      </c>
      <c r="S373" s="74">
        <v>52</v>
      </c>
      <c r="T373" s="74">
        <f t="shared" si="8"/>
        <v>79</v>
      </c>
      <c r="U373" s="112" t="s">
        <v>47</v>
      </c>
      <c r="V373" s="112">
        <v>1990</v>
      </c>
      <c r="W373" s="112" t="s">
        <v>1821</v>
      </c>
      <c r="X373" s="112">
        <v>0</v>
      </c>
      <c r="Y373" s="112">
        <v>41350</v>
      </c>
      <c r="Z373" s="112">
        <v>100</v>
      </c>
      <c r="AA373" s="112">
        <v>42430</v>
      </c>
      <c r="AB373" s="112">
        <v>0</v>
      </c>
      <c r="AC373" s="112">
        <v>0</v>
      </c>
      <c r="AD373" s="112" t="s">
        <v>74</v>
      </c>
      <c r="AE373" s="112"/>
      <c r="AF373" s="112"/>
      <c r="AG373" s="112"/>
      <c r="AI373" s="8"/>
      <c r="AJ373" s="46"/>
      <c r="AM373" s="33"/>
      <c r="AN373" s="33"/>
    </row>
    <row r="374" spans="1:113" ht="31.5" customHeight="1">
      <c r="A374" s="13" t="s">
        <v>640</v>
      </c>
      <c r="B374" s="74" t="s">
        <v>18</v>
      </c>
      <c r="C374" s="74" t="s">
        <v>18</v>
      </c>
      <c r="D374" s="75">
        <v>42045</v>
      </c>
      <c r="E374" s="76">
        <v>42045.000694444447</v>
      </c>
      <c r="F374" s="75">
        <v>42045</v>
      </c>
      <c r="G374" s="76">
        <v>42045.673611111109</v>
      </c>
      <c r="H374" s="76">
        <f>G374-E374</f>
        <v>0.67291666666278616</v>
      </c>
      <c r="I374" s="74">
        <v>8</v>
      </c>
      <c r="J374" s="74"/>
      <c r="K374" s="74"/>
      <c r="L374" s="74" t="s">
        <v>9</v>
      </c>
      <c r="M374" s="74" t="s">
        <v>829</v>
      </c>
      <c r="N374" s="77" t="s">
        <v>3</v>
      </c>
      <c r="O374" s="74" t="s">
        <v>7</v>
      </c>
      <c r="P374" s="74" t="s">
        <v>829</v>
      </c>
      <c r="Q374" s="74" t="s">
        <v>830</v>
      </c>
      <c r="R374" s="74">
        <f>2.7+3.5</f>
        <v>6.2</v>
      </c>
      <c r="S374" s="74"/>
      <c r="T374" s="74">
        <f t="shared" si="8"/>
        <v>6.2</v>
      </c>
      <c r="U374" s="112"/>
      <c r="V374" s="112"/>
      <c r="W374" s="112"/>
      <c r="X374" s="112"/>
      <c r="Y374" s="112"/>
      <c r="Z374" s="112"/>
      <c r="AA374" s="112"/>
      <c r="AB374" s="112"/>
      <c r="AC374" s="112"/>
      <c r="AD374" s="112" t="s">
        <v>54</v>
      </c>
      <c r="AE374" s="112"/>
      <c r="AF374" s="112"/>
      <c r="AG374" s="112" t="s">
        <v>468</v>
      </c>
      <c r="AI374" s="8"/>
      <c r="AJ374" s="46"/>
      <c r="AM374" s="33"/>
      <c r="AN374" s="33"/>
    </row>
    <row r="375" spans="1:113" ht="396" customHeight="1">
      <c r="A375" s="13" t="s">
        <v>640</v>
      </c>
      <c r="B375" s="74" t="s">
        <v>18</v>
      </c>
      <c r="C375" s="74" t="s">
        <v>18</v>
      </c>
      <c r="D375" s="75">
        <v>42045</v>
      </c>
      <c r="E375" s="76">
        <v>42045.375</v>
      </c>
      <c r="F375" s="75">
        <v>42045</v>
      </c>
      <c r="G375" s="76">
        <v>42045.625</v>
      </c>
      <c r="H375" s="76">
        <f>G375-E375</f>
        <v>0.25</v>
      </c>
      <c r="I375" s="74">
        <v>9</v>
      </c>
      <c r="J375" s="74"/>
      <c r="K375" s="74"/>
      <c r="L375" s="74" t="s">
        <v>9</v>
      </c>
      <c r="M375" s="74" t="s">
        <v>7</v>
      </c>
      <c r="N375" s="77" t="s">
        <v>3</v>
      </c>
      <c r="O375" s="74" t="s">
        <v>7</v>
      </c>
      <c r="P375" s="74" t="s">
        <v>338</v>
      </c>
      <c r="Q375" s="74" t="s">
        <v>831</v>
      </c>
      <c r="R375" s="74">
        <v>0.7</v>
      </c>
      <c r="S375" s="74"/>
      <c r="T375" s="74">
        <f t="shared" si="8"/>
        <v>0.7</v>
      </c>
      <c r="U375" s="112"/>
      <c r="V375" s="112"/>
      <c r="W375" s="112"/>
      <c r="X375" s="112"/>
      <c r="Y375" s="112"/>
      <c r="Z375" s="112"/>
      <c r="AA375" s="112"/>
      <c r="AB375" s="112"/>
      <c r="AC375" s="112"/>
      <c r="AD375" s="112" t="s">
        <v>54</v>
      </c>
      <c r="AE375" s="112"/>
      <c r="AF375" s="112"/>
      <c r="AG375" s="112"/>
      <c r="AI375" s="8"/>
      <c r="AJ375" s="46"/>
      <c r="AM375" s="33"/>
      <c r="AN375" s="33"/>
    </row>
    <row r="376" spans="1:113" ht="47.25" customHeight="1">
      <c r="A376" s="13" t="s">
        <v>640</v>
      </c>
      <c r="B376" s="74" t="s">
        <v>18</v>
      </c>
      <c r="C376" s="74" t="s">
        <v>18</v>
      </c>
      <c r="D376" s="75">
        <v>42045</v>
      </c>
      <c r="E376" s="76">
        <v>42045.625</v>
      </c>
      <c r="F376" s="75">
        <v>42045</v>
      </c>
      <c r="G376" s="76">
        <v>42045.809027777781</v>
      </c>
      <c r="H376" s="76">
        <f>G376-E376</f>
        <v>0.18402777778101154</v>
      </c>
      <c r="I376" s="74">
        <v>2</v>
      </c>
      <c r="J376" s="74"/>
      <c r="K376" s="74"/>
      <c r="L376" s="74" t="s">
        <v>9</v>
      </c>
      <c r="M376" s="74" t="s">
        <v>832</v>
      </c>
      <c r="N376" s="77" t="s">
        <v>3</v>
      </c>
      <c r="O376" s="74" t="s">
        <v>25</v>
      </c>
      <c r="P376" s="74" t="s">
        <v>833</v>
      </c>
      <c r="Q376" s="74" t="s">
        <v>834</v>
      </c>
      <c r="R376" s="74">
        <v>0.1</v>
      </c>
      <c r="S376" s="74"/>
      <c r="T376" s="74">
        <f t="shared" si="8"/>
        <v>0.1</v>
      </c>
      <c r="U376" s="112"/>
      <c r="V376" s="112"/>
      <c r="W376" s="112"/>
      <c r="X376" s="112"/>
      <c r="Y376" s="112"/>
      <c r="Z376" s="112"/>
      <c r="AA376" s="112"/>
      <c r="AB376" s="112"/>
      <c r="AC376" s="112"/>
      <c r="AD376" s="112" t="s">
        <v>54</v>
      </c>
      <c r="AE376" s="112"/>
      <c r="AF376" s="112"/>
      <c r="AG376" s="112"/>
      <c r="AI376" s="8"/>
      <c r="AJ376" s="46"/>
      <c r="AM376" s="33"/>
      <c r="AN376" s="33"/>
    </row>
    <row r="377" spans="1:113" ht="47.25" customHeight="1">
      <c r="A377" s="13" t="s">
        <v>640</v>
      </c>
      <c r="B377" s="74" t="s">
        <v>18</v>
      </c>
      <c r="C377" s="74" t="s">
        <v>18</v>
      </c>
      <c r="D377" s="75">
        <v>42045</v>
      </c>
      <c r="E377" s="76">
        <v>42045.729166666664</v>
      </c>
      <c r="F377" s="75">
        <v>42045</v>
      </c>
      <c r="G377" s="76">
        <v>42046.694444444445</v>
      </c>
      <c r="H377" s="76">
        <f>G377-E377</f>
        <v>0.96527777778101154</v>
      </c>
      <c r="I377" s="74">
        <v>4</v>
      </c>
      <c r="J377" s="74"/>
      <c r="K377" s="74"/>
      <c r="L377" s="74" t="s">
        <v>9</v>
      </c>
      <c r="M377" s="74" t="s">
        <v>7</v>
      </c>
      <c r="N377" s="77" t="s">
        <v>3</v>
      </c>
      <c r="O377" s="74" t="s">
        <v>7</v>
      </c>
      <c r="P377" s="74" t="s">
        <v>817</v>
      </c>
      <c r="Q377" s="74" t="s">
        <v>835</v>
      </c>
      <c r="R377" s="74">
        <f>0.7+0.5</f>
        <v>1.2</v>
      </c>
      <c r="S377" s="74"/>
      <c r="T377" s="74">
        <f t="shared" si="8"/>
        <v>1.2</v>
      </c>
      <c r="U377" s="112"/>
      <c r="V377" s="112"/>
      <c r="W377" s="112"/>
      <c r="X377" s="112"/>
      <c r="Y377" s="112"/>
      <c r="Z377" s="112"/>
      <c r="AA377" s="112"/>
      <c r="AB377" s="112"/>
      <c r="AC377" s="112"/>
      <c r="AD377" s="112" t="s">
        <v>0</v>
      </c>
      <c r="AE377" s="112"/>
      <c r="AF377" s="112"/>
      <c r="AG377" s="112" t="s">
        <v>468</v>
      </c>
      <c r="AI377" s="8"/>
      <c r="AJ377" s="46"/>
      <c r="AM377" s="33"/>
      <c r="AN377" s="33"/>
    </row>
    <row r="378" spans="1:113" ht="47.25" customHeight="1">
      <c r="A378" s="13" t="s">
        <v>640</v>
      </c>
      <c r="B378" s="74" t="s">
        <v>5</v>
      </c>
      <c r="C378" s="74" t="s">
        <v>5</v>
      </c>
      <c r="D378" s="75">
        <v>42045</v>
      </c>
      <c r="E378" s="76">
        <v>0.58819444444444446</v>
      </c>
      <c r="F378" s="75">
        <v>42045</v>
      </c>
      <c r="G378" s="76">
        <v>0.64861111111111114</v>
      </c>
      <c r="H378" s="76">
        <v>6.0416666666666667E-2</v>
      </c>
      <c r="I378" s="74">
        <v>14</v>
      </c>
      <c r="J378" s="74" t="s">
        <v>758</v>
      </c>
      <c r="K378" s="74"/>
      <c r="L378" s="74" t="s">
        <v>29</v>
      </c>
      <c r="M378" s="74" t="s">
        <v>2172</v>
      </c>
      <c r="N378" s="77" t="s">
        <v>3</v>
      </c>
      <c r="O378" s="74" t="s">
        <v>7</v>
      </c>
      <c r="P378" s="74" t="s">
        <v>2173</v>
      </c>
      <c r="Q378" s="74" t="s">
        <v>2174</v>
      </c>
      <c r="R378" s="74"/>
      <c r="S378" s="74">
        <v>15.7</v>
      </c>
      <c r="T378" s="74">
        <v>15.7</v>
      </c>
      <c r="U378" s="112" t="s">
        <v>28</v>
      </c>
      <c r="V378" s="112">
        <v>1986</v>
      </c>
      <c r="W378" s="112" t="s">
        <v>555</v>
      </c>
      <c r="X378" s="112" t="s">
        <v>411</v>
      </c>
      <c r="Y378" s="112" t="s">
        <v>2175</v>
      </c>
      <c r="Z378" s="112"/>
      <c r="AA378" s="112" t="s">
        <v>2176</v>
      </c>
      <c r="AB378" s="112" t="s">
        <v>2177</v>
      </c>
      <c r="AC378" s="112"/>
      <c r="AD378" s="112" t="s">
        <v>27</v>
      </c>
      <c r="AE378" s="112"/>
      <c r="AF378" s="112"/>
      <c r="AG378" s="112"/>
      <c r="AI378" s="8"/>
      <c r="AM378" s="33"/>
      <c r="AN378" s="33"/>
    </row>
    <row r="379" spans="1:113" ht="63" customHeight="1">
      <c r="A379" s="13" t="s">
        <v>640</v>
      </c>
      <c r="B379" s="74" t="s">
        <v>5</v>
      </c>
      <c r="C379" s="74" t="s">
        <v>5</v>
      </c>
      <c r="D379" s="75">
        <v>42045</v>
      </c>
      <c r="E379" s="76">
        <v>8.3333333333333329E-2</v>
      </c>
      <c r="F379" s="75">
        <v>42045</v>
      </c>
      <c r="G379" s="76">
        <v>0.14583333333333334</v>
      </c>
      <c r="H379" s="76">
        <v>6.25E-2</v>
      </c>
      <c r="I379" s="74">
        <v>4</v>
      </c>
      <c r="J379" s="74"/>
      <c r="K379" s="74"/>
      <c r="L379" s="74" t="s">
        <v>4</v>
      </c>
      <c r="M379" s="74" t="s">
        <v>2167</v>
      </c>
      <c r="N379" s="77" t="s">
        <v>3</v>
      </c>
      <c r="O379" s="74" t="s">
        <v>25</v>
      </c>
      <c r="P379" s="74" t="s">
        <v>839</v>
      </c>
      <c r="Q379" s="74" t="s">
        <v>840</v>
      </c>
      <c r="R379" s="74">
        <v>2.8</v>
      </c>
      <c r="S379" s="74"/>
      <c r="T379" s="74">
        <v>2.8</v>
      </c>
      <c r="U379" s="112" t="s">
        <v>33</v>
      </c>
      <c r="V379" s="112">
        <v>1993</v>
      </c>
      <c r="W379" s="112" t="s">
        <v>2168</v>
      </c>
      <c r="X379" s="112" t="s">
        <v>1053</v>
      </c>
      <c r="Y379" s="112" t="s">
        <v>2169</v>
      </c>
      <c r="Z379" s="112">
        <v>100</v>
      </c>
      <c r="AA379" s="112" t="s">
        <v>2170</v>
      </c>
      <c r="AB379" s="112" t="s">
        <v>2171</v>
      </c>
      <c r="AC379" s="112">
        <v>41640</v>
      </c>
      <c r="AD379" s="112" t="s">
        <v>0</v>
      </c>
      <c r="AE379" s="112"/>
      <c r="AF379" s="112"/>
      <c r="AG379" s="112"/>
      <c r="AI379" s="8"/>
    </row>
    <row r="380" spans="1:113" ht="123" customHeight="1">
      <c r="A380" s="13" t="s">
        <v>640</v>
      </c>
      <c r="B380" s="74" t="s">
        <v>19</v>
      </c>
      <c r="C380" s="74" t="s">
        <v>19</v>
      </c>
      <c r="D380" s="75">
        <v>42046</v>
      </c>
      <c r="E380" s="76">
        <v>0.63124999999999998</v>
      </c>
      <c r="F380" s="75">
        <v>42046</v>
      </c>
      <c r="G380" s="76">
        <v>0.78819444444444453</v>
      </c>
      <c r="H380" s="76">
        <f>F380-D380+G380-E380</f>
        <v>0.15694444444444455</v>
      </c>
      <c r="I380" s="74">
        <v>17</v>
      </c>
      <c r="J380" s="74"/>
      <c r="K380" s="74"/>
      <c r="L380" s="74" t="s">
        <v>4</v>
      </c>
      <c r="M380" s="74" t="s">
        <v>797</v>
      </c>
      <c r="N380" s="77">
        <v>35</v>
      </c>
      <c r="O380" s="74" t="s">
        <v>13</v>
      </c>
      <c r="P380" s="74" t="s">
        <v>798</v>
      </c>
      <c r="Q380" s="74" t="s">
        <v>799</v>
      </c>
      <c r="R380" s="74">
        <v>30</v>
      </c>
      <c r="S380" s="74"/>
      <c r="T380" s="74">
        <f>R380+S380</f>
        <v>30</v>
      </c>
      <c r="U380" s="112" t="s">
        <v>36</v>
      </c>
      <c r="V380" s="112">
        <v>1991</v>
      </c>
      <c r="W380" s="112">
        <v>0</v>
      </c>
      <c r="X380" s="112">
        <v>0</v>
      </c>
      <c r="Y380" s="112">
        <v>0</v>
      </c>
      <c r="Z380" s="112">
        <v>0</v>
      </c>
      <c r="AA380" s="112">
        <v>0</v>
      </c>
      <c r="AB380" s="112">
        <v>0</v>
      </c>
      <c r="AC380" s="112">
        <v>0</v>
      </c>
      <c r="AD380" s="112" t="s">
        <v>0</v>
      </c>
      <c r="AE380" s="112"/>
      <c r="AF380" s="112"/>
      <c r="AG380" s="112"/>
      <c r="AI380" s="8"/>
    </row>
    <row r="381" spans="1:113" ht="109.15" customHeight="1">
      <c r="A381" s="13" t="s">
        <v>640</v>
      </c>
      <c r="B381" s="74" t="s">
        <v>19</v>
      </c>
      <c r="C381" s="74" t="s">
        <v>19</v>
      </c>
      <c r="D381" s="75">
        <v>42046</v>
      </c>
      <c r="E381" s="76">
        <v>0.67361111111111116</v>
      </c>
      <c r="F381" s="75">
        <v>42046</v>
      </c>
      <c r="G381" s="76">
        <v>0.69444444444444453</v>
      </c>
      <c r="H381" s="76">
        <f>F381-D381+G381-E381</f>
        <v>2.083333333333337E-2</v>
      </c>
      <c r="I381" s="74">
        <v>18</v>
      </c>
      <c r="J381" s="74"/>
      <c r="K381" s="74"/>
      <c r="L381" s="74" t="s">
        <v>4</v>
      </c>
      <c r="M381" s="74" t="s">
        <v>800</v>
      </c>
      <c r="N381" s="77">
        <v>35</v>
      </c>
      <c r="O381" s="74" t="s">
        <v>13</v>
      </c>
      <c r="P381" s="74" t="s">
        <v>801</v>
      </c>
      <c r="Q381" s="74" t="s">
        <v>1822</v>
      </c>
      <c r="R381" s="74">
        <v>14</v>
      </c>
      <c r="S381" s="74"/>
      <c r="T381" s="74">
        <f>R381+S381</f>
        <v>14</v>
      </c>
      <c r="U381" s="112" t="s">
        <v>44</v>
      </c>
      <c r="V381" s="112">
        <v>1981</v>
      </c>
      <c r="W381" s="112" t="s">
        <v>1823</v>
      </c>
      <c r="X381" s="112">
        <v>0</v>
      </c>
      <c r="Y381" s="112">
        <v>41913</v>
      </c>
      <c r="Z381" s="112">
        <v>100</v>
      </c>
      <c r="AA381" s="112">
        <v>42125</v>
      </c>
      <c r="AB381" s="112">
        <v>0</v>
      </c>
      <c r="AC381" s="112">
        <v>0</v>
      </c>
      <c r="AD381" s="112" t="s">
        <v>0</v>
      </c>
      <c r="AE381" s="112"/>
      <c r="AF381" s="112"/>
      <c r="AG381" s="112"/>
      <c r="AI381" s="8"/>
      <c r="AM381" s="33"/>
      <c r="AN381" s="33"/>
    </row>
    <row r="382" spans="1:113" ht="62.45" customHeight="1">
      <c r="A382" s="13" t="s">
        <v>640</v>
      </c>
      <c r="B382" s="74" t="s">
        <v>12</v>
      </c>
      <c r="C382" s="74" t="s">
        <v>127</v>
      </c>
      <c r="D382" s="75">
        <v>42046</v>
      </c>
      <c r="E382" s="76">
        <v>0.46180555555555558</v>
      </c>
      <c r="F382" s="75">
        <v>42046</v>
      </c>
      <c r="G382" s="76">
        <v>0.53333333333333333</v>
      </c>
      <c r="H382" s="76">
        <f>G382-E382</f>
        <v>7.1527777777777746E-2</v>
      </c>
      <c r="I382" s="74">
        <v>9</v>
      </c>
      <c r="J382" s="74" t="s">
        <v>233</v>
      </c>
      <c r="K382" s="74" t="s">
        <v>20</v>
      </c>
      <c r="L382" s="74" t="s">
        <v>29</v>
      </c>
      <c r="M382" s="74" t="s">
        <v>836</v>
      </c>
      <c r="N382" s="77" t="s">
        <v>3</v>
      </c>
      <c r="O382" s="74" t="s">
        <v>7</v>
      </c>
      <c r="P382" s="74" t="s">
        <v>836</v>
      </c>
      <c r="Q382" s="74" t="s">
        <v>837</v>
      </c>
      <c r="R382" s="74">
        <v>0.08</v>
      </c>
      <c r="S382" s="74">
        <v>2.52</v>
      </c>
      <c r="T382" s="74">
        <v>2.6</v>
      </c>
      <c r="U382" s="112" t="s">
        <v>28</v>
      </c>
      <c r="V382" s="112" t="s">
        <v>128</v>
      </c>
      <c r="W382" s="112" t="s">
        <v>128</v>
      </c>
      <c r="X382" s="112" t="s">
        <v>128</v>
      </c>
      <c r="Y382" s="112" t="s">
        <v>128</v>
      </c>
      <c r="Z382" s="112" t="s">
        <v>128</v>
      </c>
      <c r="AA382" s="112" t="s">
        <v>128</v>
      </c>
      <c r="AB382" s="112" t="s">
        <v>128</v>
      </c>
      <c r="AC382" s="112" t="s">
        <v>128</v>
      </c>
      <c r="AD382" s="112" t="s">
        <v>27</v>
      </c>
      <c r="AE382" s="112" t="s">
        <v>128</v>
      </c>
      <c r="AF382" s="112" t="s">
        <v>128</v>
      </c>
      <c r="AG382" s="112"/>
      <c r="AI382" s="8"/>
      <c r="AM382" s="33"/>
      <c r="AN382" s="33"/>
    </row>
    <row r="383" spans="1:113" ht="31.5" customHeight="1">
      <c r="A383" s="129" t="s">
        <v>12463</v>
      </c>
      <c r="B383" s="74" t="s">
        <v>5</v>
      </c>
      <c r="C383" s="74" t="s">
        <v>5</v>
      </c>
      <c r="D383" s="75">
        <v>42358</v>
      </c>
      <c r="E383" s="76">
        <v>9.9999999999999992E-2</v>
      </c>
      <c r="F383" s="75">
        <v>42358</v>
      </c>
      <c r="G383" s="76">
        <v>9.9999999999999992E-2</v>
      </c>
      <c r="H383" s="76">
        <v>0</v>
      </c>
      <c r="I383" s="74">
        <v>21</v>
      </c>
      <c r="J383" s="74"/>
      <c r="K383" s="74"/>
      <c r="L383" s="74" t="s">
        <v>4</v>
      </c>
      <c r="M383" s="74" t="s">
        <v>13902</v>
      </c>
      <c r="N383" s="77" t="s">
        <v>3</v>
      </c>
      <c r="O383" s="74" t="s">
        <v>2</v>
      </c>
      <c r="P383" s="74" t="s">
        <v>525</v>
      </c>
      <c r="Q383" s="74" t="s">
        <v>13903</v>
      </c>
      <c r="R383" s="74"/>
      <c r="S383" s="74">
        <v>21</v>
      </c>
      <c r="T383" s="74">
        <v>21</v>
      </c>
      <c r="U383" s="112" t="s">
        <v>28</v>
      </c>
      <c r="V383" s="112">
        <v>2010</v>
      </c>
      <c r="W383" s="112" t="s">
        <v>606</v>
      </c>
      <c r="X383" s="112" t="s">
        <v>411</v>
      </c>
      <c r="Y383" s="112" t="s">
        <v>13904</v>
      </c>
      <c r="Z383" s="112">
        <v>1</v>
      </c>
      <c r="AA383" s="112" t="s">
        <v>13905</v>
      </c>
      <c r="AB383" s="112">
        <v>0</v>
      </c>
      <c r="AC383" s="112"/>
      <c r="AD383" s="112" t="s">
        <v>22</v>
      </c>
      <c r="AE383" s="112"/>
      <c r="AF383" s="112"/>
      <c r="AG383" s="112"/>
      <c r="AI383" s="123"/>
      <c r="AM383" s="33"/>
      <c r="AN383" s="33"/>
    </row>
    <row r="384" spans="1:113" ht="47.25" customHeight="1">
      <c r="A384" s="70" t="s">
        <v>4982</v>
      </c>
      <c r="B384" s="74" t="s">
        <v>5</v>
      </c>
      <c r="C384" s="74" t="s">
        <v>5</v>
      </c>
      <c r="D384" s="75">
        <v>42204</v>
      </c>
      <c r="E384" s="76">
        <v>0.79027777777777775</v>
      </c>
      <c r="F384" s="75">
        <v>42204</v>
      </c>
      <c r="G384" s="76">
        <v>0.79027777777777775</v>
      </c>
      <c r="H384" s="76">
        <f>G384-E384</f>
        <v>0</v>
      </c>
      <c r="I384" s="74">
        <v>69</v>
      </c>
      <c r="J384" s="74" t="s">
        <v>7821</v>
      </c>
      <c r="K384" s="74"/>
      <c r="L384" s="74" t="s">
        <v>4</v>
      </c>
      <c r="M384" s="74" t="s">
        <v>7822</v>
      </c>
      <c r="N384" s="77">
        <v>110</v>
      </c>
      <c r="O384" s="74" t="s">
        <v>13</v>
      </c>
      <c r="P384" s="74" t="s">
        <v>7823</v>
      </c>
      <c r="Q384" s="74" t="s">
        <v>10346</v>
      </c>
      <c r="R384" s="74"/>
      <c r="S384" s="74">
        <v>194</v>
      </c>
      <c r="T384" s="74">
        <v>194</v>
      </c>
      <c r="U384" s="112" t="s">
        <v>43</v>
      </c>
      <c r="V384" s="112">
        <v>2009</v>
      </c>
      <c r="W384" s="112" t="s">
        <v>10347</v>
      </c>
      <c r="X384" s="112" t="s">
        <v>1889</v>
      </c>
      <c r="Y384" s="112" t="s">
        <v>10348</v>
      </c>
      <c r="Z384" s="112">
        <v>100</v>
      </c>
      <c r="AA384" s="112" t="s">
        <v>10349</v>
      </c>
      <c r="AB384" s="112">
        <v>0</v>
      </c>
      <c r="AC384" s="112" t="s">
        <v>10350</v>
      </c>
      <c r="AD384" s="112" t="s">
        <v>41</v>
      </c>
      <c r="AE384" s="112"/>
      <c r="AF384" s="112"/>
      <c r="AG384" s="112"/>
      <c r="AI384" s="73"/>
      <c r="AM384" s="33"/>
      <c r="AN384" s="33"/>
    </row>
    <row r="385" spans="1:113" s="6" customFormat="1" ht="47.25" customHeight="1">
      <c r="A385" s="70" t="s">
        <v>640</v>
      </c>
      <c r="B385" s="74" t="s">
        <v>19</v>
      </c>
      <c r="C385" s="74" t="s">
        <v>19</v>
      </c>
      <c r="D385" s="75">
        <v>42047</v>
      </c>
      <c r="E385" s="76">
        <v>0.49652777777777773</v>
      </c>
      <c r="F385" s="75">
        <v>42047</v>
      </c>
      <c r="G385" s="76">
        <v>0.61388888888888882</v>
      </c>
      <c r="H385" s="76">
        <f>F385-D385+G385-E385</f>
        <v>0.11736111111111108</v>
      </c>
      <c r="I385" s="74">
        <v>2</v>
      </c>
      <c r="J385" s="74"/>
      <c r="K385" s="74"/>
      <c r="L385" s="74" t="s">
        <v>4</v>
      </c>
      <c r="M385" s="74" t="s">
        <v>55</v>
      </c>
      <c r="N385" s="77">
        <v>0.4</v>
      </c>
      <c r="O385" s="74" t="s">
        <v>25</v>
      </c>
      <c r="P385" s="74" t="s">
        <v>802</v>
      </c>
      <c r="Q385" s="74" t="s">
        <v>1824</v>
      </c>
      <c r="R385" s="74">
        <v>26</v>
      </c>
      <c r="S385" s="74"/>
      <c r="T385" s="74">
        <f>R385+S385</f>
        <v>26</v>
      </c>
      <c r="U385" s="112" t="s">
        <v>33</v>
      </c>
      <c r="V385" s="112">
        <v>2013</v>
      </c>
      <c r="W385" s="112">
        <v>0</v>
      </c>
      <c r="X385" s="112">
        <v>0</v>
      </c>
      <c r="Y385" s="112">
        <v>0</v>
      </c>
      <c r="Z385" s="112">
        <v>100</v>
      </c>
      <c r="AA385" s="112">
        <v>0</v>
      </c>
      <c r="AB385" s="112">
        <v>0</v>
      </c>
      <c r="AC385" s="112">
        <v>0</v>
      </c>
      <c r="AD385" s="112" t="s">
        <v>17</v>
      </c>
      <c r="AE385" s="112"/>
      <c r="AF385" s="112"/>
      <c r="AG385" s="112"/>
      <c r="AH385" s="1"/>
      <c r="AI385" s="73"/>
    </row>
    <row r="386" spans="1:113" s="22" customFormat="1" ht="114" customHeight="1">
      <c r="A386" s="70" t="s">
        <v>640</v>
      </c>
      <c r="B386" s="74" t="s">
        <v>5</v>
      </c>
      <c r="C386" s="74" t="s">
        <v>5</v>
      </c>
      <c r="D386" s="75">
        <v>42047</v>
      </c>
      <c r="E386" s="76">
        <v>3.125E-2</v>
      </c>
      <c r="F386" s="75">
        <v>42047</v>
      </c>
      <c r="G386" s="76">
        <v>4.5833333333333337E-2</v>
      </c>
      <c r="H386" s="76">
        <v>1.4583333333333332E-2</v>
      </c>
      <c r="I386" s="74">
        <v>2</v>
      </c>
      <c r="J386" s="74" t="s">
        <v>143</v>
      </c>
      <c r="K386" s="74" t="s">
        <v>20</v>
      </c>
      <c r="L386" s="74" t="s">
        <v>29</v>
      </c>
      <c r="M386" s="74" t="s">
        <v>842</v>
      </c>
      <c r="N386" s="77" t="s">
        <v>3</v>
      </c>
      <c r="O386" s="74" t="s">
        <v>7</v>
      </c>
      <c r="P386" s="74" t="s">
        <v>2185</v>
      </c>
      <c r="Q386" s="74" t="s">
        <v>2186</v>
      </c>
      <c r="R386" s="74"/>
      <c r="S386" s="74">
        <v>0.2</v>
      </c>
      <c r="T386" s="74">
        <v>0.2</v>
      </c>
      <c r="U386" s="112" t="s">
        <v>28</v>
      </c>
      <c r="V386" s="112">
        <v>1985</v>
      </c>
      <c r="W386" s="112" t="s">
        <v>2187</v>
      </c>
      <c r="X386" s="112" t="s">
        <v>411</v>
      </c>
      <c r="Y386" s="112" t="s">
        <v>2188</v>
      </c>
      <c r="Z386" s="112">
        <v>0.5</v>
      </c>
      <c r="AA386" s="112" t="s">
        <v>2189</v>
      </c>
      <c r="AB386" s="112" t="s">
        <v>586</v>
      </c>
      <c r="AC386" s="112" t="s">
        <v>586</v>
      </c>
      <c r="AD386" s="112" t="s">
        <v>27</v>
      </c>
      <c r="AE386" s="112"/>
      <c r="AF386" s="112"/>
      <c r="AG386" s="112"/>
      <c r="AH386" s="1"/>
      <c r="AI386" s="73"/>
    </row>
    <row r="387" spans="1:113" ht="47.25" customHeight="1">
      <c r="A387" s="70" t="s">
        <v>3570</v>
      </c>
      <c r="B387" s="74" t="s">
        <v>12</v>
      </c>
      <c r="C387" s="74" t="s">
        <v>360</v>
      </c>
      <c r="D387" s="75">
        <v>42175</v>
      </c>
      <c r="E387" s="76">
        <v>0.55208333333333337</v>
      </c>
      <c r="F387" s="75">
        <v>42175</v>
      </c>
      <c r="G387" s="76">
        <v>0.86111111111111116</v>
      </c>
      <c r="H387" s="76">
        <v>0.30902777777777779</v>
      </c>
      <c r="I387" s="74">
        <v>1</v>
      </c>
      <c r="J387" s="74"/>
      <c r="K387" s="74"/>
      <c r="L387" s="74" t="s">
        <v>11</v>
      </c>
      <c r="M387" s="74" t="s">
        <v>4471</v>
      </c>
      <c r="N387" s="77">
        <v>0.4</v>
      </c>
      <c r="O387" s="74" t="s">
        <v>55</v>
      </c>
      <c r="P387" s="74" t="s">
        <v>55</v>
      </c>
      <c r="Q387" s="74" t="s">
        <v>2834</v>
      </c>
      <c r="R387" s="74">
        <v>15.42</v>
      </c>
      <c r="S387" s="74">
        <v>5.3</v>
      </c>
      <c r="T387" s="74">
        <f>R387+S387</f>
        <v>20.72</v>
      </c>
      <c r="U387" s="112" t="s">
        <v>60</v>
      </c>
      <c r="V387" s="112" t="s">
        <v>128</v>
      </c>
      <c r="W387" s="112" t="s">
        <v>128</v>
      </c>
      <c r="X387" s="112" t="s">
        <v>128</v>
      </c>
      <c r="Y387" s="112" t="s">
        <v>128</v>
      </c>
      <c r="Z387" s="112" t="s">
        <v>128</v>
      </c>
      <c r="AA387" s="112" t="s">
        <v>128</v>
      </c>
      <c r="AB387" s="112" t="s">
        <v>128</v>
      </c>
      <c r="AC387" s="112" t="s">
        <v>128</v>
      </c>
      <c r="AD387" s="112" t="s">
        <v>22</v>
      </c>
      <c r="AE387" s="112" t="s">
        <v>128</v>
      </c>
      <c r="AF387" s="112" t="s">
        <v>128</v>
      </c>
      <c r="AG387" s="112"/>
      <c r="AI387" s="73"/>
      <c r="AM387" s="33"/>
      <c r="AN387" s="33"/>
    </row>
    <row r="388" spans="1:113" ht="47.25" customHeight="1">
      <c r="A388" s="70" t="s">
        <v>640</v>
      </c>
      <c r="B388" s="139" t="s">
        <v>85</v>
      </c>
      <c r="C388" s="139" t="s">
        <v>85</v>
      </c>
      <c r="D388" s="142">
        <v>42048</v>
      </c>
      <c r="E388" s="145">
        <v>0.58402777777777781</v>
      </c>
      <c r="F388" s="142">
        <v>42048</v>
      </c>
      <c r="G388" s="145">
        <v>0.62291666666666667</v>
      </c>
      <c r="H388" s="145">
        <v>3.8888888888888862E-2</v>
      </c>
      <c r="I388" s="77">
        <v>32</v>
      </c>
      <c r="J388" s="148" t="s">
        <v>780</v>
      </c>
      <c r="K388" s="77"/>
      <c r="L388" s="139" t="s">
        <v>4</v>
      </c>
      <c r="M388" s="139" t="s">
        <v>1681</v>
      </c>
      <c r="N388" s="139" t="s">
        <v>3</v>
      </c>
      <c r="O388" s="140" t="s">
        <v>32</v>
      </c>
      <c r="P388" s="140" t="s">
        <v>782</v>
      </c>
      <c r="Q388" s="139" t="s">
        <v>952</v>
      </c>
      <c r="R388" s="77">
        <v>101.25</v>
      </c>
      <c r="S388" s="77"/>
      <c r="T388" s="77">
        <v>101.25</v>
      </c>
      <c r="U388" s="113" t="s">
        <v>80</v>
      </c>
      <c r="V388" s="113" t="s">
        <v>1678</v>
      </c>
      <c r="W388" s="113" t="s">
        <v>1676</v>
      </c>
      <c r="X388" s="113" t="s">
        <v>1677</v>
      </c>
      <c r="Y388" s="520" t="s">
        <v>1679</v>
      </c>
      <c r="Z388" s="113">
        <v>100</v>
      </c>
      <c r="AA388" s="151" t="s">
        <v>1680</v>
      </c>
      <c r="AB388" s="113">
        <v>0</v>
      </c>
      <c r="AC388" s="538" t="s">
        <v>1679</v>
      </c>
      <c r="AD388" s="114" t="s">
        <v>24</v>
      </c>
      <c r="AE388" s="114" t="s">
        <v>586</v>
      </c>
      <c r="AF388" s="114" t="s">
        <v>586</v>
      </c>
      <c r="AG388" s="152"/>
      <c r="AH388" s="1" t="s">
        <v>13984</v>
      </c>
      <c r="AI388" s="73"/>
      <c r="AM388" s="33"/>
      <c r="AN388" s="33"/>
    </row>
    <row r="389" spans="1:113" ht="47.25" customHeight="1">
      <c r="A389" s="70" t="s">
        <v>640</v>
      </c>
      <c r="B389" s="74" t="s">
        <v>19</v>
      </c>
      <c r="C389" s="74" t="s">
        <v>209</v>
      </c>
      <c r="D389" s="75">
        <v>42048</v>
      </c>
      <c r="E389" s="76">
        <v>0.5</v>
      </c>
      <c r="F389" s="75">
        <v>42048</v>
      </c>
      <c r="G389" s="76">
        <v>0.51180555555555551</v>
      </c>
      <c r="H389" s="76">
        <f>F389-D389+G389-E389</f>
        <v>1.1805555555555514E-2</v>
      </c>
      <c r="I389" s="74">
        <v>6</v>
      </c>
      <c r="J389" s="74"/>
      <c r="K389" s="74"/>
      <c r="L389" s="74" t="s">
        <v>16</v>
      </c>
      <c r="M389" s="74" t="s">
        <v>843</v>
      </c>
      <c r="N389" s="77" t="s">
        <v>3</v>
      </c>
      <c r="O389" s="74" t="s">
        <v>7</v>
      </c>
      <c r="P389" s="74" t="s">
        <v>844</v>
      </c>
      <c r="Q389" s="74" t="s">
        <v>1825</v>
      </c>
      <c r="R389" s="74">
        <v>7</v>
      </c>
      <c r="S389" s="74"/>
      <c r="T389" s="74">
        <f>R389+S389</f>
        <v>7</v>
      </c>
      <c r="U389" s="112"/>
      <c r="V389" s="112"/>
      <c r="W389" s="112"/>
      <c r="X389" s="112"/>
      <c r="Y389" s="112"/>
      <c r="Z389" s="112"/>
      <c r="AA389" s="112"/>
      <c r="AB389" s="112"/>
      <c r="AC389" s="112"/>
      <c r="AD389" s="112" t="s">
        <v>37</v>
      </c>
      <c r="AE389" s="112"/>
      <c r="AF389" s="112"/>
      <c r="AG389" s="112"/>
      <c r="AI389" s="73"/>
      <c r="AM389" s="33"/>
      <c r="AN389" s="33"/>
    </row>
    <row r="390" spans="1:113" ht="47.25" customHeight="1">
      <c r="A390" s="70" t="s">
        <v>640</v>
      </c>
      <c r="B390" s="74" t="s">
        <v>19</v>
      </c>
      <c r="C390" s="74" t="s">
        <v>1866</v>
      </c>
      <c r="D390" s="75">
        <v>42048</v>
      </c>
      <c r="E390" s="76">
        <v>0.51736111111111105</v>
      </c>
      <c r="F390" s="75">
        <v>42048</v>
      </c>
      <c r="G390" s="76">
        <v>0.63541666666666663</v>
      </c>
      <c r="H390" s="76">
        <f>F390-D390+G390-E390</f>
        <v>0.11805555555555558</v>
      </c>
      <c r="I390" s="74">
        <v>2</v>
      </c>
      <c r="J390" s="74"/>
      <c r="K390" s="74"/>
      <c r="L390" s="74" t="s">
        <v>16</v>
      </c>
      <c r="M390" s="74" t="s">
        <v>55</v>
      </c>
      <c r="N390" s="77">
        <v>0.4</v>
      </c>
      <c r="O390" s="74" t="s">
        <v>25</v>
      </c>
      <c r="P390" s="74" t="s">
        <v>1826</v>
      </c>
      <c r="Q390" s="74" t="s">
        <v>1827</v>
      </c>
      <c r="R390" s="74">
        <v>17</v>
      </c>
      <c r="S390" s="74"/>
      <c r="T390" s="74">
        <f>R390+S390</f>
        <v>17</v>
      </c>
      <c r="U390" s="112" t="s">
        <v>33</v>
      </c>
      <c r="V390" s="112">
        <v>2013</v>
      </c>
      <c r="W390" s="112">
        <v>0</v>
      </c>
      <c r="X390" s="112">
        <v>0</v>
      </c>
      <c r="Y390" s="112">
        <v>0</v>
      </c>
      <c r="Z390" s="112">
        <v>100</v>
      </c>
      <c r="AA390" s="112">
        <v>0</v>
      </c>
      <c r="AB390" s="112">
        <v>0</v>
      </c>
      <c r="AC390" s="112">
        <v>0</v>
      </c>
      <c r="AD390" s="112" t="s">
        <v>37</v>
      </c>
      <c r="AE390" s="112"/>
      <c r="AF390" s="112"/>
      <c r="AG390" s="112"/>
      <c r="AI390" s="73"/>
      <c r="AM390" s="33"/>
      <c r="AN390" s="33"/>
    </row>
    <row r="391" spans="1:113" ht="110.25" customHeight="1">
      <c r="A391" s="70" t="s">
        <v>2819</v>
      </c>
      <c r="B391" s="74" t="s">
        <v>5</v>
      </c>
      <c r="C391" s="74" t="s">
        <v>5</v>
      </c>
      <c r="D391" s="75">
        <v>42139</v>
      </c>
      <c r="E391" s="76">
        <v>8.3333333333333329E-2</v>
      </c>
      <c r="F391" s="75">
        <v>42109</v>
      </c>
      <c r="G391" s="76">
        <v>0.61944444444444446</v>
      </c>
      <c r="H391" s="76">
        <v>0.53611111111111109</v>
      </c>
      <c r="I391" s="74">
        <v>2</v>
      </c>
      <c r="J391" s="74"/>
      <c r="K391" s="74"/>
      <c r="L391" s="74" t="s">
        <v>11</v>
      </c>
      <c r="M391" s="74" t="s">
        <v>6247</v>
      </c>
      <c r="N391" s="77">
        <v>0.4</v>
      </c>
      <c r="O391" s="74" t="s">
        <v>25</v>
      </c>
      <c r="P391" s="74" t="s">
        <v>6248</v>
      </c>
      <c r="Q391" s="74" t="s">
        <v>6249</v>
      </c>
      <c r="R391" s="74">
        <v>20.399999999999999</v>
      </c>
      <c r="S391" s="74"/>
      <c r="T391" s="74">
        <v>20.399999999999999</v>
      </c>
      <c r="U391" s="112" t="s">
        <v>33</v>
      </c>
      <c r="V391" s="112">
        <v>1978</v>
      </c>
      <c r="W391" s="112" t="s">
        <v>6250</v>
      </c>
      <c r="X391" s="112" t="s">
        <v>411</v>
      </c>
      <c r="Y391" s="112" t="s">
        <v>6251</v>
      </c>
      <c r="Z391" s="112"/>
      <c r="AA391" s="112" t="s">
        <v>6252</v>
      </c>
      <c r="AB391" s="112" t="s">
        <v>6253</v>
      </c>
      <c r="AC391" s="112"/>
      <c r="AD391" s="112" t="s">
        <v>22</v>
      </c>
      <c r="AE391" s="112"/>
      <c r="AF391" s="112"/>
      <c r="AG391" s="112"/>
      <c r="AI391" s="73"/>
      <c r="AM391" s="33"/>
      <c r="AN391" s="33"/>
    </row>
    <row r="392" spans="1:113" ht="47.25" customHeight="1">
      <c r="A392" s="70" t="s">
        <v>640</v>
      </c>
      <c r="B392" s="74" t="s">
        <v>58</v>
      </c>
      <c r="C392" s="74" t="s">
        <v>2284</v>
      </c>
      <c r="D392" s="75">
        <v>42048</v>
      </c>
      <c r="E392" s="76">
        <v>0.40486111111111112</v>
      </c>
      <c r="F392" s="75">
        <v>42048</v>
      </c>
      <c r="G392" s="76">
        <v>0.40486111111111112</v>
      </c>
      <c r="H392" s="76">
        <f>G392-E392</f>
        <v>0</v>
      </c>
      <c r="I392" s="74">
        <v>21</v>
      </c>
      <c r="J392" s="74" t="s">
        <v>778</v>
      </c>
      <c r="K392" s="74" t="s">
        <v>8</v>
      </c>
      <c r="L392" s="74" t="s">
        <v>16</v>
      </c>
      <c r="M392" s="74" t="s">
        <v>2141</v>
      </c>
      <c r="N392" s="77">
        <v>110</v>
      </c>
      <c r="O392" s="74" t="s">
        <v>7</v>
      </c>
      <c r="P392" s="74" t="s">
        <v>2142</v>
      </c>
      <c r="Q392" s="74" t="s">
        <v>2143</v>
      </c>
      <c r="R392" s="74"/>
      <c r="S392" s="74">
        <v>21.1</v>
      </c>
      <c r="T392" s="74">
        <v>21.1</v>
      </c>
      <c r="U392" s="112"/>
      <c r="V392" s="112"/>
      <c r="W392" s="112"/>
      <c r="X392" s="112"/>
      <c r="Y392" s="112"/>
      <c r="Z392" s="112"/>
      <c r="AA392" s="112"/>
      <c r="AB392" s="112"/>
      <c r="AC392" s="112"/>
      <c r="AD392" s="112" t="s">
        <v>37</v>
      </c>
      <c r="AE392" s="112"/>
      <c r="AF392" s="112"/>
      <c r="AG392" s="112"/>
      <c r="AI392" s="73"/>
      <c r="AM392" s="33"/>
      <c r="AN392" s="33"/>
    </row>
    <row r="393" spans="1:113" s="17" customFormat="1" ht="166.9" customHeight="1">
      <c r="A393" s="70" t="s">
        <v>640</v>
      </c>
      <c r="B393" s="74" t="s">
        <v>19</v>
      </c>
      <c r="C393" s="74" t="s">
        <v>19</v>
      </c>
      <c r="D393" s="75">
        <v>42049</v>
      </c>
      <c r="E393" s="76">
        <v>0.1875</v>
      </c>
      <c r="F393" s="75">
        <v>42049</v>
      </c>
      <c r="G393" s="76">
        <v>0.1875</v>
      </c>
      <c r="H393" s="76">
        <f>F393-D393+G393-E393</f>
        <v>0</v>
      </c>
      <c r="I393" s="74">
        <v>10</v>
      </c>
      <c r="J393" s="74" t="s">
        <v>445</v>
      </c>
      <c r="K393" s="74" t="s">
        <v>8</v>
      </c>
      <c r="L393" s="74" t="s">
        <v>4</v>
      </c>
      <c r="M393" s="74" t="s">
        <v>457</v>
      </c>
      <c r="N393" s="77">
        <v>20</v>
      </c>
      <c r="O393" s="74" t="s">
        <v>7</v>
      </c>
      <c r="P393" s="74" t="s">
        <v>1828</v>
      </c>
      <c r="Q393" s="74" t="s">
        <v>1829</v>
      </c>
      <c r="R393" s="74">
        <v>13</v>
      </c>
      <c r="S393" s="74"/>
      <c r="T393" s="74">
        <f>R393+S393</f>
        <v>13</v>
      </c>
      <c r="U393" s="112" t="s">
        <v>28</v>
      </c>
      <c r="V393" s="112">
        <v>2012</v>
      </c>
      <c r="W393" s="112" t="s">
        <v>1705</v>
      </c>
      <c r="X393" s="112">
        <v>0</v>
      </c>
      <c r="Y393" s="112">
        <v>41982</v>
      </c>
      <c r="Z393" s="112">
        <v>90</v>
      </c>
      <c r="AA393" s="112">
        <v>42199</v>
      </c>
      <c r="AB393" s="112">
        <v>0</v>
      </c>
      <c r="AC393" s="112">
        <v>41982</v>
      </c>
      <c r="AD393" s="112" t="s">
        <v>24</v>
      </c>
      <c r="AE393" s="112"/>
      <c r="AF393" s="112"/>
      <c r="AG393" s="112"/>
      <c r="AH393" s="1"/>
      <c r="AI393" s="73"/>
    </row>
    <row r="394" spans="1:113" s="17" customFormat="1" ht="72" customHeight="1">
      <c r="A394" s="70" t="s">
        <v>2819</v>
      </c>
      <c r="B394" s="74" t="s">
        <v>15</v>
      </c>
      <c r="C394" s="74" t="s">
        <v>15</v>
      </c>
      <c r="D394" s="75">
        <v>42152</v>
      </c>
      <c r="E394" s="76">
        <v>0.90902777777777777</v>
      </c>
      <c r="F394" s="75">
        <v>42152</v>
      </c>
      <c r="G394" s="76">
        <v>0.99444444444444446</v>
      </c>
      <c r="H394" s="76">
        <f>(F394+G394)-(D394+E394)</f>
        <v>8.5416666661330964E-2</v>
      </c>
      <c r="I394" s="74">
        <v>58</v>
      </c>
      <c r="J394" s="74"/>
      <c r="K394" s="74" t="s">
        <v>50</v>
      </c>
      <c r="L394" s="74" t="s">
        <v>9</v>
      </c>
      <c r="M394" s="74" t="s">
        <v>3381</v>
      </c>
      <c r="N394" s="77">
        <v>35</v>
      </c>
      <c r="O394" s="74" t="s">
        <v>7</v>
      </c>
      <c r="P394" s="74" t="s">
        <v>3382</v>
      </c>
      <c r="Q394" s="74" t="s">
        <v>6479</v>
      </c>
      <c r="R394" s="74">
        <v>11.52</v>
      </c>
      <c r="S394" s="74"/>
      <c r="T394" s="74">
        <v>11.52</v>
      </c>
      <c r="U394" s="112" t="s">
        <v>28</v>
      </c>
      <c r="V394" s="112">
        <v>1981</v>
      </c>
      <c r="W394" s="112" t="s">
        <v>606</v>
      </c>
      <c r="X394" s="112"/>
      <c r="Y394" s="112" t="s">
        <v>6480</v>
      </c>
      <c r="Z394" s="112">
        <v>100</v>
      </c>
      <c r="AA394" s="112">
        <v>42156</v>
      </c>
      <c r="AB394" s="112">
        <v>0</v>
      </c>
      <c r="AC394" s="112"/>
      <c r="AD394" s="112" t="s">
        <v>42</v>
      </c>
      <c r="AE394" s="112" t="s">
        <v>53</v>
      </c>
      <c r="AF394" s="112"/>
      <c r="AG394" s="112" t="s">
        <v>6481</v>
      </c>
      <c r="AH394" s="1"/>
      <c r="AI394" s="73"/>
    </row>
    <row r="395" spans="1:113" s="6" customFormat="1" ht="142.9" customHeight="1">
      <c r="A395" s="70" t="s">
        <v>2819</v>
      </c>
      <c r="B395" s="74" t="s">
        <v>15</v>
      </c>
      <c r="C395" s="74" t="s">
        <v>15</v>
      </c>
      <c r="D395" s="75">
        <v>42152</v>
      </c>
      <c r="E395" s="76">
        <v>0.93819444444444444</v>
      </c>
      <c r="F395" s="75">
        <v>42152</v>
      </c>
      <c r="G395" s="76">
        <v>0.93819444444444444</v>
      </c>
      <c r="H395" s="76">
        <f>(F395+G395)-(D395+E395)</f>
        <v>0</v>
      </c>
      <c r="I395" s="74">
        <v>18</v>
      </c>
      <c r="J395" s="74" t="s">
        <v>150</v>
      </c>
      <c r="K395" s="74" t="s">
        <v>8</v>
      </c>
      <c r="L395" s="74" t="s">
        <v>9</v>
      </c>
      <c r="M395" s="74" t="s">
        <v>1208</v>
      </c>
      <c r="N395" s="77">
        <v>35</v>
      </c>
      <c r="O395" s="74" t="s">
        <v>7</v>
      </c>
      <c r="P395" s="74" t="s">
        <v>3383</v>
      </c>
      <c r="Q395" s="74" t="s">
        <v>3384</v>
      </c>
      <c r="R395" s="74"/>
      <c r="S395" s="74">
        <v>6.09</v>
      </c>
      <c r="T395" s="74">
        <f>SUM(R395:S395)</f>
        <v>6.09</v>
      </c>
      <c r="U395" s="112" t="s">
        <v>28</v>
      </c>
      <c r="V395" s="112">
        <v>1973</v>
      </c>
      <c r="W395" s="112" t="s">
        <v>606</v>
      </c>
      <c r="X395" s="112"/>
      <c r="Y395" s="112" t="s">
        <v>6482</v>
      </c>
      <c r="Z395" s="112" t="s">
        <v>6467</v>
      </c>
      <c r="AA395" s="112" t="s">
        <v>1612</v>
      </c>
      <c r="AB395" s="112" t="s">
        <v>6454</v>
      </c>
      <c r="AC395" s="112"/>
      <c r="AD395" s="112" t="s">
        <v>42</v>
      </c>
      <c r="AE395" s="112" t="s">
        <v>53</v>
      </c>
      <c r="AF395" s="112"/>
      <c r="AG395" s="112" t="s">
        <v>6431</v>
      </c>
      <c r="AH395" s="1"/>
      <c r="AI395" s="73"/>
      <c r="AJ395" s="44"/>
      <c r="AK395" s="18"/>
      <c r="AL395" s="19"/>
      <c r="AM395" s="33"/>
      <c r="AN395" s="33"/>
    </row>
    <row r="396" spans="1:113" s="6" customFormat="1" ht="96" customHeight="1">
      <c r="A396" s="70" t="s">
        <v>8946</v>
      </c>
      <c r="B396" s="74" t="s">
        <v>1452</v>
      </c>
      <c r="C396" s="74" t="s">
        <v>1452</v>
      </c>
      <c r="D396" s="75">
        <v>42255</v>
      </c>
      <c r="E396" s="76">
        <v>0.58680555555555558</v>
      </c>
      <c r="F396" s="75">
        <v>42255</v>
      </c>
      <c r="G396" s="76">
        <v>0.62083333333333335</v>
      </c>
      <c r="H396" s="76">
        <v>3.4027777777777775E-2</v>
      </c>
      <c r="I396" s="74">
        <v>55</v>
      </c>
      <c r="J396" s="74"/>
      <c r="K396" s="74"/>
      <c r="L396" s="74" t="s">
        <v>4</v>
      </c>
      <c r="M396" s="74" t="s">
        <v>8975</v>
      </c>
      <c r="N396" s="77" t="s">
        <v>3</v>
      </c>
      <c r="O396" s="74" t="s">
        <v>39</v>
      </c>
      <c r="P396" s="74" t="s">
        <v>8976</v>
      </c>
      <c r="Q396" s="74" t="s">
        <v>8977</v>
      </c>
      <c r="R396" s="74">
        <v>20.399999999999999</v>
      </c>
      <c r="S396" s="74"/>
      <c r="T396" s="74">
        <v>20.399999999999999</v>
      </c>
      <c r="U396" s="112"/>
      <c r="V396" s="112"/>
      <c r="W396" s="112"/>
      <c r="X396" s="112"/>
      <c r="Y396" s="112" t="s">
        <v>10095</v>
      </c>
      <c r="Z396" s="112"/>
      <c r="AA396" s="112" t="s">
        <v>11124</v>
      </c>
      <c r="AB396" s="112" t="s">
        <v>6454</v>
      </c>
      <c r="AC396" s="112" t="s">
        <v>11125</v>
      </c>
      <c r="AD396" s="112" t="s">
        <v>22</v>
      </c>
      <c r="AE396" s="112"/>
      <c r="AF396" s="112"/>
      <c r="AG396" s="112"/>
      <c r="AH396" s="1"/>
      <c r="AI396" s="73"/>
      <c r="AJ396" s="44"/>
      <c r="AK396" s="18"/>
      <c r="AL396" s="19"/>
      <c r="AM396" s="33"/>
      <c r="AN396" s="33"/>
    </row>
    <row r="397" spans="1:113" s="22" customFormat="1" ht="78.75" customHeight="1">
      <c r="A397" s="70" t="s">
        <v>640</v>
      </c>
      <c r="B397" s="74" t="s">
        <v>18</v>
      </c>
      <c r="C397" s="74" t="s">
        <v>18</v>
      </c>
      <c r="D397" s="75">
        <v>42049</v>
      </c>
      <c r="E397" s="76">
        <v>42049.375</v>
      </c>
      <c r="F397" s="75">
        <v>42051</v>
      </c>
      <c r="G397" s="76">
        <v>42051.291655092595</v>
      </c>
      <c r="H397" s="76">
        <f>G397-E397</f>
        <v>1.9166550925947377</v>
      </c>
      <c r="I397" s="74">
        <v>1</v>
      </c>
      <c r="J397" s="74"/>
      <c r="K397" s="74"/>
      <c r="L397" s="74" t="s">
        <v>11</v>
      </c>
      <c r="M397" s="74" t="s">
        <v>858</v>
      </c>
      <c r="N397" s="77">
        <v>0.4</v>
      </c>
      <c r="O397" s="74" t="s">
        <v>2</v>
      </c>
      <c r="P397" s="74" t="s">
        <v>858</v>
      </c>
      <c r="Q397" s="74" t="s">
        <v>859</v>
      </c>
      <c r="R397" s="74">
        <f>0.2+0.3</f>
        <v>0.5</v>
      </c>
      <c r="S397" s="74"/>
      <c r="T397" s="74">
        <v>0.6</v>
      </c>
      <c r="U397" s="112"/>
      <c r="V397" s="112"/>
      <c r="W397" s="112"/>
      <c r="X397" s="112"/>
      <c r="Y397" s="112"/>
      <c r="Z397" s="112"/>
      <c r="AA397" s="112"/>
      <c r="AB397" s="112"/>
      <c r="AC397" s="112"/>
      <c r="AD397" s="112" t="s">
        <v>0</v>
      </c>
      <c r="AE397" s="112"/>
      <c r="AF397" s="112"/>
      <c r="AG397" s="112"/>
      <c r="AH397" s="1"/>
      <c r="AI397" s="73"/>
      <c r="AM397" s="33"/>
      <c r="AN397" s="33"/>
    </row>
    <row r="398" spans="1:113" s="17" customFormat="1" ht="31.5" customHeight="1">
      <c r="A398" s="70" t="s">
        <v>640</v>
      </c>
      <c r="B398" s="74" t="s">
        <v>18</v>
      </c>
      <c r="C398" s="74" t="s">
        <v>850</v>
      </c>
      <c r="D398" s="75">
        <v>42049</v>
      </c>
      <c r="E398" s="76">
        <v>42049.579861111109</v>
      </c>
      <c r="F398" s="75">
        <v>42049</v>
      </c>
      <c r="G398" s="76">
        <v>42049.6875</v>
      </c>
      <c r="H398" s="76">
        <f>G398-E398</f>
        <v>0.10763888889050577</v>
      </c>
      <c r="I398" s="74">
        <v>364</v>
      </c>
      <c r="J398" s="74"/>
      <c r="K398" s="74"/>
      <c r="L398" s="74" t="s">
        <v>4</v>
      </c>
      <c r="M398" s="74" t="s">
        <v>851</v>
      </c>
      <c r="N398" s="77">
        <v>35</v>
      </c>
      <c r="O398" s="74" t="s">
        <v>13</v>
      </c>
      <c r="P398" s="74" t="s">
        <v>852</v>
      </c>
      <c r="Q398" s="74" t="s">
        <v>853</v>
      </c>
      <c r="R398" s="74">
        <v>16.100000000000001</v>
      </c>
      <c r="S398" s="74"/>
      <c r="T398" s="74">
        <f t="shared" ref="T398:T403" si="9">R398+S398</f>
        <v>16.100000000000001</v>
      </c>
      <c r="U398" s="112"/>
      <c r="V398" s="112"/>
      <c r="W398" s="112"/>
      <c r="X398" s="112"/>
      <c r="Y398" s="112"/>
      <c r="Z398" s="112"/>
      <c r="AA398" s="112"/>
      <c r="AB398" s="112"/>
      <c r="AC398" s="112"/>
      <c r="AD398" s="112" t="s">
        <v>0</v>
      </c>
      <c r="AE398" s="112"/>
      <c r="AF398" s="112"/>
      <c r="AG398" s="112"/>
      <c r="AH398" s="1"/>
      <c r="AI398" s="73"/>
      <c r="AJ398" s="45"/>
      <c r="AK398" s="15"/>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row>
    <row r="399" spans="1:113" s="17" customFormat="1" ht="31.5" customHeight="1">
      <c r="A399" s="70" t="s">
        <v>640</v>
      </c>
      <c r="B399" s="74" t="s">
        <v>18</v>
      </c>
      <c r="C399" s="74" t="s">
        <v>18</v>
      </c>
      <c r="D399" s="75">
        <v>42049</v>
      </c>
      <c r="E399" s="76">
        <v>42049.625</v>
      </c>
      <c r="F399" s="75">
        <v>42050</v>
      </c>
      <c r="G399" s="76">
        <v>42050.104166666664</v>
      </c>
      <c r="H399" s="76">
        <f>G399-E399</f>
        <v>0.47916666666424135</v>
      </c>
      <c r="I399" s="74">
        <v>1</v>
      </c>
      <c r="J399" s="74"/>
      <c r="K399" s="74"/>
      <c r="L399" s="74" t="s">
        <v>11</v>
      </c>
      <c r="M399" s="74" t="s">
        <v>854</v>
      </c>
      <c r="N399" s="77">
        <v>0.4</v>
      </c>
      <c r="O399" s="74" t="s">
        <v>2</v>
      </c>
      <c r="P399" s="74" t="s">
        <v>854</v>
      </c>
      <c r="Q399" s="74" t="s">
        <v>855</v>
      </c>
      <c r="R399" s="74">
        <v>0.2</v>
      </c>
      <c r="S399" s="74"/>
      <c r="T399" s="74">
        <f t="shared" si="9"/>
        <v>0.2</v>
      </c>
      <c r="U399" s="112"/>
      <c r="V399" s="112"/>
      <c r="W399" s="112"/>
      <c r="X399" s="112"/>
      <c r="Y399" s="112"/>
      <c r="Z399" s="112"/>
      <c r="AA399" s="112"/>
      <c r="AB399" s="112"/>
      <c r="AC399" s="112"/>
      <c r="AD399" s="112" t="s">
        <v>17</v>
      </c>
      <c r="AE399" s="112"/>
      <c r="AF399" s="112"/>
      <c r="AG399" s="112"/>
      <c r="AH399" s="1"/>
      <c r="AI399" s="73"/>
      <c r="AJ399" s="45"/>
      <c r="AK399" s="15"/>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row>
    <row r="400" spans="1:113" s="17" customFormat="1" ht="131.44999999999999" customHeight="1">
      <c r="A400" s="70" t="s">
        <v>640</v>
      </c>
      <c r="B400" s="74" t="s">
        <v>18</v>
      </c>
      <c r="C400" s="74" t="s">
        <v>18</v>
      </c>
      <c r="D400" s="75">
        <v>42049</v>
      </c>
      <c r="E400" s="76">
        <v>42049.833333333336</v>
      </c>
      <c r="F400" s="75">
        <v>42050</v>
      </c>
      <c r="G400" s="76">
        <v>42050.416666666664</v>
      </c>
      <c r="H400" s="76">
        <f>G400-E400</f>
        <v>0.58333333332848269</v>
      </c>
      <c r="I400" s="74">
        <v>3</v>
      </c>
      <c r="J400" s="74"/>
      <c r="K400" s="74"/>
      <c r="L400" s="74" t="s">
        <v>9</v>
      </c>
      <c r="M400" s="74" t="s">
        <v>856</v>
      </c>
      <c r="N400" s="77" t="s">
        <v>3</v>
      </c>
      <c r="O400" s="74" t="s">
        <v>7</v>
      </c>
      <c r="P400" s="74" t="s">
        <v>856</v>
      </c>
      <c r="Q400" s="74" t="s">
        <v>857</v>
      </c>
      <c r="R400" s="74">
        <v>0.6</v>
      </c>
      <c r="S400" s="74"/>
      <c r="T400" s="74">
        <f t="shared" si="9"/>
        <v>0.6</v>
      </c>
      <c r="U400" s="112"/>
      <c r="V400" s="112"/>
      <c r="W400" s="112"/>
      <c r="X400" s="112"/>
      <c r="Y400" s="112"/>
      <c r="Z400" s="112"/>
      <c r="AA400" s="112"/>
      <c r="AB400" s="112"/>
      <c r="AC400" s="112"/>
      <c r="AD400" s="112" t="s">
        <v>54</v>
      </c>
      <c r="AE400" s="112"/>
      <c r="AF400" s="112"/>
      <c r="AG400" s="112"/>
      <c r="AH400" s="1"/>
      <c r="AI400" s="73"/>
      <c r="AJ400" s="45"/>
      <c r="AK400" s="15"/>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row>
    <row r="401" spans="1:113" s="17" customFormat="1" ht="63" customHeight="1">
      <c r="A401" s="70" t="s">
        <v>640</v>
      </c>
      <c r="B401" s="74" t="s">
        <v>19</v>
      </c>
      <c r="C401" s="74" t="s">
        <v>209</v>
      </c>
      <c r="D401" s="75">
        <v>42050</v>
      </c>
      <c r="E401" s="76">
        <v>0.95208333333333339</v>
      </c>
      <c r="F401" s="75">
        <v>42050</v>
      </c>
      <c r="G401" s="76">
        <v>0.95277777777777783</v>
      </c>
      <c r="H401" s="76">
        <f>F401-D401+G401-E401</f>
        <v>6.9444444444444198E-4</v>
      </c>
      <c r="I401" s="74">
        <v>8</v>
      </c>
      <c r="J401" s="74"/>
      <c r="K401" s="74"/>
      <c r="L401" s="74" t="s">
        <v>16</v>
      </c>
      <c r="M401" s="74" t="s">
        <v>175</v>
      </c>
      <c r="N401" s="77" t="s">
        <v>3</v>
      </c>
      <c r="O401" s="74" t="s">
        <v>7</v>
      </c>
      <c r="P401" s="74" t="s">
        <v>1833</v>
      </c>
      <c r="Q401" s="74" t="s">
        <v>1834</v>
      </c>
      <c r="R401" s="74">
        <v>6</v>
      </c>
      <c r="S401" s="74">
        <v>18</v>
      </c>
      <c r="T401" s="74">
        <f t="shared" si="9"/>
        <v>24</v>
      </c>
      <c r="U401" s="112"/>
      <c r="V401" s="112"/>
      <c r="W401" s="112"/>
      <c r="X401" s="112"/>
      <c r="Y401" s="112"/>
      <c r="Z401" s="112"/>
      <c r="AA401" s="112"/>
      <c r="AB401" s="112"/>
      <c r="AC401" s="112"/>
      <c r="AD401" s="112" t="s">
        <v>37</v>
      </c>
      <c r="AE401" s="112"/>
      <c r="AF401" s="112"/>
      <c r="AG401" s="112"/>
      <c r="AH401" s="1"/>
      <c r="AI401" s="73"/>
      <c r="AJ401" s="45"/>
      <c r="AK401" s="15"/>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row>
    <row r="402" spans="1:113" ht="118.15" customHeight="1">
      <c r="A402" s="70" t="s">
        <v>640</v>
      </c>
      <c r="B402" s="74" t="s">
        <v>138</v>
      </c>
      <c r="C402" s="74" t="s">
        <v>138</v>
      </c>
      <c r="D402" s="75">
        <v>42050</v>
      </c>
      <c r="E402" s="76">
        <v>0.69652777777777775</v>
      </c>
      <c r="F402" s="75">
        <v>42050</v>
      </c>
      <c r="G402" s="76">
        <v>0.82638888888888884</v>
      </c>
      <c r="H402" s="76">
        <f>G402-E402</f>
        <v>0.12986111111111109</v>
      </c>
      <c r="I402" s="74">
        <v>315</v>
      </c>
      <c r="J402" s="74" t="s">
        <v>1876</v>
      </c>
      <c r="K402" s="74"/>
      <c r="L402" s="74" t="s">
        <v>4</v>
      </c>
      <c r="M402" s="74" t="s">
        <v>847</v>
      </c>
      <c r="N402" s="77" t="s">
        <v>3</v>
      </c>
      <c r="O402" s="74" t="s">
        <v>32</v>
      </c>
      <c r="P402" s="74" t="s">
        <v>1877</v>
      </c>
      <c r="Q402" s="74" t="s">
        <v>1878</v>
      </c>
      <c r="R402" s="74">
        <v>1879</v>
      </c>
      <c r="S402" s="74">
        <v>628</v>
      </c>
      <c r="T402" s="74">
        <f t="shared" si="9"/>
        <v>2507</v>
      </c>
      <c r="U402" s="112" t="s">
        <v>38</v>
      </c>
      <c r="V402" s="112">
        <v>2014</v>
      </c>
      <c r="W402" s="112" t="s">
        <v>1879</v>
      </c>
      <c r="X402" s="112" t="s">
        <v>1880</v>
      </c>
      <c r="Y402" s="112" t="s">
        <v>1386</v>
      </c>
      <c r="Z402" s="112">
        <v>100</v>
      </c>
      <c r="AA402" s="112" t="s">
        <v>1881</v>
      </c>
      <c r="AB402" s="112">
        <v>0</v>
      </c>
      <c r="AC402" s="112">
        <v>42066</v>
      </c>
      <c r="AD402" s="112" t="s">
        <v>74</v>
      </c>
      <c r="AE402" s="112"/>
      <c r="AF402" s="112"/>
      <c r="AG402" s="112"/>
      <c r="AI402" s="73"/>
    </row>
    <row r="403" spans="1:113" s="17" customFormat="1" ht="47.25" customHeight="1">
      <c r="A403" s="70" t="s">
        <v>640</v>
      </c>
      <c r="B403" s="74" t="s">
        <v>18</v>
      </c>
      <c r="C403" s="74" t="s">
        <v>18</v>
      </c>
      <c r="D403" s="75">
        <v>42050</v>
      </c>
      <c r="E403" s="76">
        <v>42051</v>
      </c>
      <c r="F403" s="75">
        <v>42050</v>
      </c>
      <c r="G403" s="76">
        <v>42051.083333333336</v>
      </c>
      <c r="H403" s="76">
        <f>G403-E403</f>
        <v>8.3333333335758653E-2</v>
      </c>
      <c r="I403" s="74">
        <v>1</v>
      </c>
      <c r="J403" s="74"/>
      <c r="K403" s="74"/>
      <c r="L403" s="74" t="s">
        <v>11</v>
      </c>
      <c r="M403" s="74" t="s">
        <v>337</v>
      </c>
      <c r="N403" s="77">
        <v>0.4</v>
      </c>
      <c r="O403" s="74" t="s">
        <v>2</v>
      </c>
      <c r="P403" s="74" t="s">
        <v>809</v>
      </c>
      <c r="Q403" s="74" t="s">
        <v>983</v>
      </c>
      <c r="R403" s="74">
        <v>0.1</v>
      </c>
      <c r="S403" s="74"/>
      <c r="T403" s="74">
        <f t="shared" si="9"/>
        <v>0.1</v>
      </c>
      <c r="U403" s="112"/>
      <c r="V403" s="112"/>
      <c r="W403" s="112"/>
      <c r="X403" s="112"/>
      <c r="Y403" s="112"/>
      <c r="Z403" s="112"/>
      <c r="AA403" s="112"/>
      <c r="AB403" s="112"/>
      <c r="AC403" s="112"/>
      <c r="AD403" s="112" t="s">
        <v>17</v>
      </c>
      <c r="AE403" s="112"/>
      <c r="AF403" s="112"/>
      <c r="AG403" s="112"/>
      <c r="AH403" s="1"/>
      <c r="AI403" s="73"/>
      <c r="AJ403" s="58"/>
      <c r="AK403" s="15"/>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row>
    <row r="404" spans="1:113" s="17" customFormat="1" ht="78.75" customHeight="1">
      <c r="A404" s="70" t="s">
        <v>640</v>
      </c>
      <c r="B404" s="74" t="s">
        <v>5</v>
      </c>
      <c r="C404" s="74" t="s">
        <v>5</v>
      </c>
      <c r="D404" s="75">
        <v>42050</v>
      </c>
      <c r="E404" s="76">
        <v>0.53749999999999998</v>
      </c>
      <c r="F404" s="75">
        <v>42050</v>
      </c>
      <c r="G404" s="76">
        <v>0.53749999999999998</v>
      </c>
      <c r="H404" s="76">
        <v>0</v>
      </c>
      <c r="I404" s="74">
        <v>4</v>
      </c>
      <c r="J404" s="74" t="s">
        <v>150</v>
      </c>
      <c r="K404" s="74" t="s">
        <v>8</v>
      </c>
      <c r="L404" s="74" t="s">
        <v>29</v>
      </c>
      <c r="M404" s="74" t="s">
        <v>2190</v>
      </c>
      <c r="N404" s="77" t="s">
        <v>3</v>
      </c>
      <c r="O404" s="74" t="s">
        <v>7</v>
      </c>
      <c r="P404" s="74" t="s">
        <v>2191</v>
      </c>
      <c r="Q404" s="74" t="s">
        <v>2192</v>
      </c>
      <c r="R404" s="74"/>
      <c r="S404" s="74">
        <v>3.3</v>
      </c>
      <c r="T404" s="74">
        <v>3.3</v>
      </c>
      <c r="U404" s="112" t="s">
        <v>28</v>
      </c>
      <c r="V404" s="112"/>
      <c r="W404" s="112" t="s">
        <v>2193</v>
      </c>
      <c r="X404" s="112" t="s">
        <v>411</v>
      </c>
      <c r="Y404" s="112" t="s">
        <v>2194</v>
      </c>
      <c r="Z404" s="112"/>
      <c r="AA404" s="112" t="s">
        <v>2195</v>
      </c>
      <c r="AB404" s="112" t="s">
        <v>2196</v>
      </c>
      <c r="AC404" s="112"/>
      <c r="AD404" s="112" t="s">
        <v>27</v>
      </c>
      <c r="AE404" s="112"/>
      <c r="AF404" s="112"/>
      <c r="AG404" s="112"/>
      <c r="AH404" s="1"/>
      <c r="AI404" s="73"/>
      <c r="AJ404" s="58"/>
      <c r="AK404" s="15"/>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row>
    <row r="405" spans="1:113" s="20" customFormat="1" ht="78.75" customHeight="1">
      <c r="A405" s="70" t="s">
        <v>2819</v>
      </c>
      <c r="B405" s="74" t="s">
        <v>12</v>
      </c>
      <c r="C405" s="74" t="s">
        <v>127</v>
      </c>
      <c r="D405" s="75">
        <v>42152</v>
      </c>
      <c r="E405" s="76">
        <v>0.52152777777777781</v>
      </c>
      <c r="F405" s="75">
        <v>42152</v>
      </c>
      <c r="G405" s="76">
        <v>0.52152777777777781</v>
      </c>
      <c r="H405" s="76">
        <f>G405-E405</f>
        <v>0</v>
      </c>
      <c r="I405" s="74">
        <v>138</v>
      </c>
      <c r="J405" s="74" t="s">
        <v>3392</v>
      </c>
      <c r="K405" s="74" t="s">
        <v>8</v>
      </c>
      <c r="L405" s="74" t="s">
        <v>9</v>
      </c>
      <c r="M405" s="74" t="s">
        <v>3393</v>
      </c>
      <c r="N405" s="77">
        <v>35</v>
      </c>
      <c r="O405" s="74" t="s">
        <v>7</v>
      </c>
      <c r="P405" s="74" t="s">
        <v>3393</v>
      </c>
      <c r="Q405" s="74" t="s">
        <v>3614</v>
      </c>
      <c r="R405" s="74">
        <v>8.2200000000000006</v>
      </c>
      <c r="S405" s="74">
        <v>19.690000000000001</v>
      </c>
      <c r="T405" s="74">
        <f>R405+S405</f>
        <v>27.910000000000004</v>
      </c>
      <c r="U405" s="112" t="s">
        <v>5313</v>
      </c>
      <c r="V405" s="112" t="s">
        <v>5314</v>
      </c>
      <c r="W405" s="112" t="s">
        <v>5315</v>
      </c>
      <c r="X405" s="112" t="s">
        <v>762</v>
      </c>
      <c r="Y405" s="112" t="s">
        <v>5316</v>
      </c>
      <c r="Z405" s="112">
        <v>1</v>
      </c>
      <c r="AA405" s="112" t="s">
        <v>5317</v>
      </c>
      <c r="AB405" s="112" t="s">
        <v>128</v>
      </c>
      <c r="AC405" s="112" t="s">
        <v>128</v>
      </c>
      <c r="AD405" s="112" t="s">
        <v>42</v>
      </c>
      <c r="AE405" s="112"/>
      <c r="AF405" s="112"/>
      <c r="AG405" s="112"/>
      <c r="AH405" s="1"/>
      <c r="AI405" s="73"/>
    </row>
    <row r="406" spans="1:113" s="20" customFormat="1" ht="31.15" customHeight="1">
      <c r="A406" s="70" t="s">
        <v>640</v>
      </c>
      <c r="B406" s="74" t="s">
        <v>19</v>
      </c>
      <c r="C406" s="74" t="s">
        <v>209</v>
      </c>
      <c r="D406" s="75">
        <v>42051</v>
      </c>
      <c r="E406" s="76">
        <v>0.43472222222222223</v>
      </c>
      <c r="F406" s="75">
        <v>42051</v>
      </c>
      <c r="G406" s="76">
        <v>0.56944444444444442</v>
      </c>
      <c r="H406" s="76">
        <f>F406-D406+G406-E406</f>
        <v>0.13472222222222219</v>
      </c>
      <c r="I406" s="74">
        <v>6</v>
      </c>
      <c r="J406" s="74"/>
      <c r="K406" s="74"/>
      <c r="L406" s="74" t="s">
        <v>16</v>
      </c>
      <c r="M406" s="74" t="s">
        <v>452</v>
      </c>
      <c r="N406" s="77" t="s">
        <v>3</v>
      </c>
      <c r="O406" s="74" t="s">
        <v>7</v>
      </c>
      <c r="P406" s="74" t="s">
        <v>865</v>
      </c>
      <c r="Q406" s="74" t="s">
        <v>866</v>
      </c>
      <c r="R406" s="74">
        <v>89</v>
      </c>
      <c r="S406" s="74"/>
      <c r="T406" s="74">
        <f>R406+S406</f>
        <v>89</v>
      </c>
      <c r="U406" s="112"/>
      <c r="V406" s="112"/>
      <c r="W406" s="112"/>
      <c r="X406" s="112"/>
      <c r="Y406" s="112"/>
      <c r="Z406" s="112"/>
      <c r="AA406" s="112"/>
      <c r="AB406" s="112"/>
      <c r="AC406" s="112"/>
      <c r="AD406" s="112" t="s">
        <v>37</v>
      </c>
      <c r="AE406" s="112"/>
      <c r="AF406" s="112"/>
      <c r="AG406" s="112"/>
      <c r="AH406" s="1"/>
      <c r="AI406" s="73"/>
    </row>
    <row r="407" spans="1:113" s="6" customFormat="1" ht="47.25" customHeight="1">
      <c r="A407" s="70" t="s">
        <v>2819</v>
      </c>
      <c r="B407" s="74" t="s">
        <v>19</v>
      </c>
      <c r="C407" s="74" t="s">
        <v>19</v>
      </c>
      <c r="D407" s="75">
        <v>42153</v>
      </c>
      <c r="E407" s="76">
        <v>0.63194444444444442</v>
      </c>
      <c r="F407" s="75">
        <v>42153</v>
      </c>
      <c r="G407" s="76">
        <v>0.63263888888888886</v>
      </c>
      <c r="H407" s="76">
        <v>6.9444444444444198E-4</v>
      </c>
      <c r="I407" s="74">
        <v>64</v>
      </c>
      <c r="J407" s="74" t="s">
        <v>790</v>
      </c>
      <c r="K407" s="74" t="s">
        <v>8</v>
      </c>
      <c r="L407" s="74" t="s">
        <v>9</v>
      </c>
      <c r="M407" s="74" t="s">
        <v>3427</v>
      </c>
      <c r="N407" s="77">
        <v>110</v>
      </c>
      <c r="O407" s="74" t="s">
        <v>7</v>
      </c>
      <c r="P407" s="74" t="s">
        <v>3428</v>
      </c>
      <c r="Q407" s="74" t="s">
        <v>3429</v>
      </c>
      <c r="R407" s="74">
        <v>13</v>
      </c>
      <c r="S407" s="74">
        <v>34</v>
      </c>
      <c r="T407" s="74">
        <v>47</v>
      </c>
      <c r="U407" s="112" t="s">
        <v>28</v>
      </c>
      <c r="V407" s="112">
        <v>1985</v>
      </c>
      <c r="W407" s="112" t="s">
        <v>606</v>
      </c>
      <c r="X407" s="112">
        <v>0</v>
      </c>
      <c r="Y407" s="112">
        <v>41899</v>
      </c>
      <c r="Z407" s="112">
        <v>100</v>
      </c>
      <c r="AA407" s="112">
        <v>42172</v>
      </c>
      <c r="AB407" s="112">
        <v>0</v>
      </c>
      <c r="AC407" s="112">
        <v>41796</v>
      </c>
      <c r="AD407" s="112" t="s">
        <v>42</v>
      </c>
      <c r="AE407" s="112"/>
      <c r="AF407" s="112"/>
      <c r="AG407" s="112"/>
      <c r="AH407" s="1"/>
      <c r="AI407" s="73"/>
    </row>
    <row r="408" spans="1:113" s="20" customFormat="1" ht="47.25" customHeight="1">
      <c r="A408" s="70" t="s">
        <v>2819</v>
      </c>
      <c r="B408" s="74" t="s">
        <v>15</v>
      </c>
      <c r="C408" s="74" t="s">
        <v>15</v>
      </c>
      <c r="D408" s="75">
        <v>42153</v>
      </c>
      <c r="E408" s="76">
        <v>0.63194444444444442</v>
      </c>
      <c r="F408" s="75">
        <v>42153</v>
      </c>
      <c r="G408" s="76">
        <v>0.66666666666666663</v>
      </c>
      <c r="H408" s="76">
        <f>(F408+G408)-(D408+E408)</f>
        <v>3.4722222218988463E-2</v>
      </c>
      <c r="I408" s="74">
        <v>20</v>
      </c>
      <c r="J408" s="74" t="s">
        <v>672</v>
      </c>
      <c r="K408" s="74" t="s">
        <v>50</v>
      </c>
      <c r="L408" s="74" t="s">
        <v>9</v>
      </c>
      <c r="M408" s="74" t="s">
        <v>6488</v>
      </c>
      <c r="N408" s="77">
        <v>35</v>
      </c>
      <c r="O408" s="74" t="s">
        <v>7</v>
      </c>
      <c r="P408" s="74" t="s">
        <v>6489</v>
      </c>
      <c r="Q408" s="74" t="s">
        <v>6490</v>
      </c>
      <c r="R408" s="74">
        <v>21.75</v>
      </c>
      <c r="S408" s="74"/>
      <c r="T408" s="74">
        <f>SUM(R408:S408)</f>
        <v>21.75</v>
      </c>
      <c r="U408" s="112" t="s">
        <v>36</v>
      </c>
      <c r="V408" s="112">
        <v>2011</v>
      </c>
      <c r="W408" s="112" t="s">
        <v>6491</v>
      </c>
      <c r="X408" s="112"/>
      <c r="Y408" s="112" t="s">
        <v>6492</v>
      </c>
      <c r="Z408" s="112" t="s">
        <v>6467</v>
      </c>
      <c r="AA408" s="112" t="s">
        <v>1481</v>
      </c>
      <c r="AB408" s="112" t="s">
        <v>6454</v>
      </c>
      <c r="AC408" s="112"/>
      <c r="AD408" s="112" t="s">
        <v>42</v>
      </c>
      <c r="AE408" s="112" t="s">
        <v>53</v>
      </c>
      <c r="AF408" s="112"/>
      <c r="AG408" s="112" t="s">
        <v>6493</v>
      </c>
      <c r="AH408" s="1"/>
      <c r="AI408" s="73"/>
    </row>
    <row r="409" spans="1:113" ht="49.9" customHeight="1">
      <c r="A409" s="70" t="s">
        <v>640</v>
      </c>
      <c r="B409" s="74" t="s">
        <v>19</v>
      </c>
      <c r="C409" s="74" t="s">
        <v>1866</v>
      </c>
      <c r="D409" s="75">
        <v>42051</v>
      </c>
      <c r="E409" s="76">
        <v>0.64583333333333337</v>
      </c>
      <c r="F409" s="75">
        <v>42051</v>
      </c>
      <c r="G409" s="76">
        <v>0.76874999999999993</v>
      </c>
      <c r="H409" s="76">
        <f>F409-D409+G409-E409</f>
        <v>0.12291666666666656</v>
      </c>
      <c r="I409" s="74">
        <v>3</v>
      </c>
      <c r="J409" s="74"/>
      <c r="K409" s="74"/>
      <c r="L409" s="74" t="s">
        <v>16</v>
      </c>
      <c r="M409" s="74" t="s">
        <v>55</v>
      </c>
      <c r="N409" s="77">
        <v>0.4</v>
      </c>
      <c r="O409" s="74" t="s">
        <v>55</v>
      </c>
      <c r="P409" s="74" t="s">
        <v>872</v>
      </c>
      <c r="Q409" s="74" t="s">
        <v>873</v>
      </c>
      <c r="R409" s="74">
        <v>22</v>
      </c>
      <c r="S409" s="74"/>
      <c r="T409" s="74">
        <f>R409+S409</f>
        <v>22</v>
      </c>
      <c r="U409" s="112" t="s">
        <v>60</v>
      </c>
      <c r="V409" s="112">
        <v>0</v>
      </c>
      <c r="W409" s="112">
        <v>0</v>
      </c>
      <c r="X409" s="112">
        <v>0</v>
      </c>
      <c r="Y409" s="112">
        <v>0</v>
      </c>
      <c r="Z409" s="112">
        <v>0</v>
      </c>
      <c r="AA409" s="112">
        <v>0</v>
      </c>
      <c r="AB409" s="112">
        <v>0</v>
      </c>
      <c r="AC409" s="112">
        <v>0</v>
      </c>
      <c r="AD409" s="112" t="s">
        <v>37</v>
      </c>
      <c r="AE409" s="112"/>
      <c r="AF409" s="112"/>
      <c r="AG409" s="112"/>
      <c r="AI409" s="73"/>
    </row>
    <row r="410" spans="1:113" s="20" customFormat="1" ht="47.25" customHeight="1">
      <c r="A410" s="70" t="s">
        <v>640</v>
      </c>
      <c r="B410" s="74" t="s">
        <v>19</v>
      </c>
      <c r="C410" s="74" t="s">
        <v>209</v>
      </c>
      <c r="D410" s="75">
        <v>42051</v>
      </c>
      <c r="E410" s="76">
        <v>0.73402777777777783</v>
      </c>
      <c r="F410" s="75">
        <v>42051</v>
      </c>
      <c r="G410" s="76">
        <v>0.73402777777777783</v>
      </c>
      <c r="H410" s="76">
        <f>F410-D410+G410-E410</f>
        <v>0</v>
      </c>
      <c r="I410" s="74">
        <v>2</v>
      </c>
      <c r="J410" s="74"/>
      <c r="K410" s="74" t="s">
        <v>8</v>
      </c>
      <c r="L410" s="74" t="s">
        <v>16</v>
      </c>
      <c r="M410" s="74" t="s">
        <v>874</v>
      </c>
      <c r="N410" s="77" t="s">
        <v>3</v>
      </c>
      <c r="O410" s="74" t="s">
        <v>7</v>
      </c>
      <c r="P410" s="74" t="s">
        <v>875</v>
      </c>
      <c r="Q410" s="74" t="s">
        <v>876</v>
      </c>
      <c r="R410" s="74">
        <v>2</v>
      </c>
      <c r="S410" s="74"/>
      <c r="T410" s="74">
        <f>R410+S410</f>
        <v>2</v>
      </c>
      <c r="U410" s="112"/>
      <c r="V410" s="112"/>
      <c r="W410" s="112"/>
      <c r="X410" s="112"/>
      <c r="Y410" s="112"/>
      <c r="Z410" s="112"/>
      <c r="AA410" s="112"/>
      <c r="AB410" s="112"/>
      <c r="AC410" s="112"/>
      <c r="AD410" s="112" t="s">
        <v>37</v>
      </c>
      <c r="AE410" s="112"/>
      <c r="AF410" s="112"/>
      <c r="AG410" s="112"/>
      <c r="AH410" s="1"/>
      <c r="AI410" s="73"/>
    </row>
    <row r="411" spans="1:113" ht="47.25" customHeight="1">
      <c r="A411" s="70" t="s">
        <v>2819</v>
      </c>
      <c r="B411" s="74" t="s">
        <v>15</v>
      </c>
      <c r="C411" s="74" t="s">
        <v>15</v>
      </c>
      <c r="D411" s="75">
        <v>42153</v>
      </c>
      <c r="E411" s="76">
        <v>0.64166666666666672</v>
      </c>
      <c r="F411" s="75">
        <v>42153</v>
      </c>
      <c r="G411" s="76">
        <v>0.80069444444444438</v>
      </c>
      <c r="H411" s="76">
        <f>(F411+G411)-(D411+E411)</f>
        <v>0.15902777777228039</v>
      </c>
      <c r="I411" s="74">
        <v>6</v>
      </c>
      <c r="J411" s="74"/>
      <c r="K411" s="74" t="s">
        <v>8</v>
      </c>
      <c r="L411" s="74" t="s">
        <v>9</v>
      </c>
      <c r="M411" s="74" t="s">
        <v>673</v>
      </c>
      <c r="N411" s="77" t="s">
        <v>3</v>
      </c>
      <c r="O411" s="74" t="s">
        <v>7</v>
      </c>
      <c r="P411" s="74" t="s">
        <v>2636</v>
      </c>
      <c r="Q411" s="74" t="s">
        <v>6484</v>
      </c>
      <c r="R411" s="74">
        <v>38.26</v>
      </c>
      <c r="S411" s="74"/>
      <c r="T411" s="74">
        <f>SUM(R411:S411)</f>
        <v>38.26</v>
      </c>
      <c r="U411" s="112" t="s">
        <v>6</v>
      </c>
      <c r="V411" s="112">
        <v>1981</v>
      </c>
      <c r="W411" s="112" t="s">
        <v>6485</v>
      </c>
      <c r="X411" s="112"/>
      <c r="Y411" s="112" t="s">
        <v>6486</v>
      </c>
      <c r="Z411" s="112" t="s">
        <v>6467</v>
      </c>
      <c r="AA411" s="112" t="s">
        <v>1481</v>
      </c>
      <c r="AB411" s="112" t="s">
        <v>6454</v>
      </c>
      <c r="AC411" s="112"/>
      <c r="AD411" s="112" t="s">
        <v>42</v>
      </c>
      <c r="AE411" s="112" t="s">
        <v>53</v>
      </c>
      <c r="AF411" s="112"/>
      <c r="AG411" s="112" t="s">
        <v>6487</v>
      </c>
      <c r="AI411" s="73"/>
    </row>
    <row r="412" spans="1:113" ht="63" customHeight="1">
      <c r="A412" s="70" t="s">
        <v>640</v>
      </c>
      <c r="B412" s="74" t="s">
        <v>15</v>
      </c>
      <c r="C412" s="74" t="s">
        <v>15</v>
      </c>
      <c r="D412" s="75">
        <v>42051</v>
      </c>
      <c r="E412" s="76">
        <v>0.4548611111111111</v>
      </c>
      <c r="F412" s="75">
        <v>42051</v>
      </c>
      <c r="G412" s="76">
        <v>0.6118055555555556</v>
      </c>
      <c r="H412" s="76">
        <v>0.15694444444444444</v>
      </c>
      <c r="I412" s="74">
        <v>3</v>
      </c>
      <c r="J412" s="74" t="s">
        <v>877</v>
      </c>
      <c r="K412" s="74" t="s">
        <v>14</v>
      </c>
      <c r="L412" s="74" t="s">
        <v>9</v>
      </c>
      <c r="M412" s="74" t="s">
        <v>881</v>
      </c>
      <c r="N412" s="77" t="s">
        <v>3</v>
      </c>
      <c r="O412" s="74" t="s">
        <v>7</v>
      </c>
      <c r="P412" s="74" t="s">
        <v>882</v>
      </c>
      <c r="Q412" s="74" t="s">
        <v>883</v>
      </c>
      <c r="R412" s="74">
        <v>5.89</v>
      </c>
      <c r="S412" s="74"/>
      <c r="T412" s="74">
        <f>SUM(R412:S412)</f>
        <v>5.89</v>
      </c>
      <c r="U412" s="112" t="s">
        <v>28</v>
      </c>
      <c r="V412" s="112">
        <v>1989</v>
      </c>
      <c r="W412" s="112" t="s">
        <v>1966</v>
      </c>
      <c r="X412" s="112"/>
      <c r="Y412" s="112" t="s">
        <v>1969</v>
      </c>
      <c r="Z412" s="112">
        <v>100</v>
      </c>
      <c r="AA412" s="112" t="s">
        <v>1611</v>
      </c>
      <c r="AB412" s="112">
        <v>0</v>
      </c>
      <c r="AC412" s="112"/>
      <c r="AD412" s="112" t="s">
        <v>54</v>
      </c>
      <c r="AE412" s="112" t="s">
        <v>53</v>
      </c>
      <c r="AF412" s="112" t="s">
        <v>57</v>
      </c>
      <c r="AG412" s="112" t="s">
        <v>1970</v>
      </c>
      <c r="AI412" s="73"/>
    </row>
    <row r="413" spans="1:113" ht="29.25" customHeight="1">
      <c r="A413" s="70" t="s">
        <v>640</v>
      </c>
      <c r="B413" s="74" t="s">
        <v>15</v>
      </c>
      <c r="C413" s="74" t="s">
        <v>209</v>
      </c>
      <c r="D413" s="75">
        <v>42051</v>
      </c>
      <c r="E413" s="76">
        <v>0.60763888888888895</v>
      </c>
      <c r="F413" s="75">
        <v>42051</v>
      </c>
      <c r="G413" s="76">
        <v>0.62777777777777777</v>
      </c>
      <c r="H413" s="76">
        <f>(F413+G413)-(D413+E413)</f>
        <v>2.0138888889050577E-2</v>
      </c>
      <c r="I413" s="74">
        <v>2</v>
      </c>
      <c r="J413" s="74" t="s">
        <v>150</v>
      </c>
      <c r="K413" s="74" t="s">
        <v>20</v>
      </c>
      <c r="L413" s="74" t="s">
        <v>16</v>
      </c>
      <c r="M413" s="74" t="s">
        <v>884</v>
      </c>
      <c r="N413" s="77" t="s">
        <v>3</v>
      </c>
      <c r="O413" s="74" t="s">
        <v>7</v>
      </c>
      <c r="P413" s="74" t="s">
        <v>885</v>
      </c>
      <c r="Q413" s="74" t="s">
        <v>886</v>
      </c>
      <c r="R413" s="74">
        <v>0.37</v>
      </c>
      <c r="S413" s="74"/>
      <c r="T413" s="74">
        <f>SUM(R413:S413)</f>
        <v>0.37</v>
      </c>
      <c r="U413" s="112" t="s">
        <v>28</v>
      </c>
      <c r="V413" s="112"/>
      <c r="W413" s="112"/>
      <c r="X413" s="112"/>
      <c r="Y413" s="112"/>
      <c r="Z413" s="112"/>
      <c r="AA413" s="112"/>
      <c r="AB413" s="112"/>
      <c r="AC413" s="112"/>
      <c r="AD413" s="112" t="s">
        <v>37</v>
      </c>
      <c r="AE413" s="112" t="s">
        <v>53</v>
      </c>
      <c r="AF413" s="112"/>
      <c r="AG413" s="112" t="s">
        <v>1971</v>
      </c>
      <c r="AI413" s="73"/>
    </row>
    <row r="414" spans="1:113" ht="100.15" customHeight="1">
      <c r="A414" s="70" t="s">
        <v>640</v>
      </c>
      <c r="B414" s="74" t="s">
        <v>15</v>
      </c>
      <c r="C414" s="74" t="s">
        <v>2280</v>
      </c>
      <c r="D414" s="75">
        <v>42051</v>
      </c>
      <c r="E414" s="76">
        <v>0.66180555555555554</v>
      </c>
      <c r="F414" s="75">
        <v>42051</v>
      </c>
      <c r="G414" s="76">
        <v>0.66180555555555554</v>
      </c>
      <c r="H414" s="76">
        <f>(F414+G414)-(D414+E414)</f>
        <v>0</v>
      </c>
      <c r="I414" s="74">
        <v>6</v>
      </c>
      <c r="J414" s="74" t="s">
        <v>150</v>
      </c>
      <c r="K414" s="74" t="s">
        <v>8</v>
      </c>
      <c r="L414" s="74" t="s">
        <v>16</v>
      </c>
      <c r="M414" s="74" t="s">
        <v>887</v>
      </c>
      <c r="N414" s="77" t="s">
        <v>3</v>
      </c>
      <c r="O414" s="74" t="s">
        <v>7</v>
      </c>
      <c r="P414" s="74" t="s">
        <v>888</v>
      </c>
      <c r="Q414" s="74" t="s">
        <v>889</v>
      </c>
      <c r="R414" s="74"/>
      <c r="S414" s="74">
        <v>0.45</v>
      </c>
      <c r="T414" s="74">
        <f>SUM(R414:S414)</f>
        <v>0.45</v>
      </c>
      <c r="U414" s="112" t="s">
        <v>33</v>
      </c>
      <c r="V414" s="112">
        <v>42051</v>
      </c>
      <c r="W414" s="112" t="s">
        <v>1894</v>
      </c>
      <c r="X414" s="112" t="s">
        <v>1895</v>
      </c>
      <c r="Y414" s="112"/>
      <c r="Z414" s="112"/>
      <c r="AA414" s="112"/>
      <c r="AB414" s="112"/>
      <c r="AC414" s="112">
        <v>42027</v>
      </c>
      <c r="AD414" s="112" t="s">
        <v>37</v>
      </c>
      <c r="AE414" s="112" t="s">
        <v>53</v>
      </c>
      <c r="AF414" s="112" t="s">
        <v>52</v>
      </c>
      <c r="AG414" s="112" t="s">
        <v>1896</v>
      </c>
      <c r="AI414" s="73"/>
    </row>
    <row r="415" spans="1:113" s="6" customFormat="1" ht="60" customHeight="1">
      <c r="A415" s="70" t="s">
        <v>640</v>
      </c>
      <c r="B415" s="74" t="s">
        <v>18</v>
      </c>
      <c r="C415" s="74" t="s">
        <v>18</v>
      </c>
      <c r="D415" s="75">
        <v>42051</v>
      </c>
      <c r="E415" s="76">
        <v>42051.75</v>
      </c>
      <c r="F415" s="75">
        <v>42053</v>
      </c>
      <c r="G415" s="76">
        <v>42053.875</v>
      </c>
      <c r="H415" s="76">
        <f>G415-E415</f>
        <v>2.125</v>
      </c>
      <c r="I415" s="74">
        <v>1</v>
      </c>
      <c r="J415" s="74"/>
      <c r="K415" s="74"/>
      <c r="L415" s="74" t="s">
        <v>11</v>
      </c>
      <c r="M415" s="74" t="s">
        <v>337</v>
      </c>
      <c r="N415" s="77">
        <v>0.4</v>
      </c>
      <c r="O415" s="74" t="s">
        <v>2</v>
      </c>
      <c r="P415" s="74" t="s">
        <v>890</v>
      </c>
      <c r="Q415" s="74" t="s">
        <v>922</v>
      </c>
      <c r="R415" s="74">
        <f>0.4+0.7+0.4</f>
        <v>1.5</v>
      </c>
      <c r="S415" s="74"/>
      <c r="T415" s="74">
        <f>R415+S415</f>
        <v>1.5</v>
      </c>
      <c r="U415" s="112"/>
      <c r="V415" s="112"/>
      <c r="W415" s="112"/>
      <c r="X415" s="112"/>
      <c r="Y415" s="112"/>
      <c r="Z415" s="112"/>
      <c r="AA415" s="112"/>
      <c r="AB415" s="112"/>
      <c r="AC415" s="112"/>
      <c r="AD415" s="112" t="s">
        <v>17</v>
      </c>
      <c r="AE415" s="112"/>
      <c r="AF415" s="112"/>
      <c r="AG415" s="112" t="s">
        <v>468</v>
      </c>
      <c r="AH415" s="1"/>
      <c r="AI415" s="73"/>
    </row>
    <row r="416" spans="1:113" s="14" customFormat="1" ht="47.25" customHeight="1">
      <c r="A416" s="70" t="s">
        <v>11517</v>
      </c>
      <c r="B416" s="74" t="s">
        <v>10</v>
      </c>
      <c r="C416" s="74" t="s">
        <v>287</v>
      </c>
      <c r="D416" s="75">
        <v>42289</v>
      </c>
      <c r="E416" s="76">
        <v>0.91875000000000007</v>
      </c>
      <c r="F416" s="75">
        <v>42290</v>
      </c>
      <c r="G416" s="76">
        <v>0.32083333333333336</v>
      </c>
      <c r="H416" s="76">
        <v>0.40208333333333335</v>
      </c>
      <c r="I416" s="74">
        <v>30</v>
      </c>
      <c r="J416" s="74" t="s">
        <v>11921</v>
      </c>
      <c r="K416" s="74"/>
      <c r="L416" s="74" t="s">
        <v>4</v>
      </c>
      <c r="M416" s="74" t="s">
        <v>11922</v>
      </c>
      <c r="N416" s="77" t="s">
        <v>3</v>
      </c>
      <c r="O416" s="74" t="s">
        <v>7</v>
      </c>
      <c r="P416" s="74" t="s">
        <v>11922</v>
      </c>
      <c r="Q416" s="74" t="s">
        <v>11923</v>
      </c>
      <c r="R416" s="74">
        <v>20</v>
      </c>
      <c r="S416" s="74"/>
      <c r="T416" s="74">
        <v>20</v>
      </c>
      <c r="U416" s="112"/>
      <c r="V416" s="112"/>
      <c r="W416" s="112"/>
      <c r="X416" s="112"/>
      <c r="Y416" s="112"/>
      <c r="Z416" s="112"/>
      <c r="AA416" s="112"/>
      <c r="AB416" s="112"/>
      <c r="AC416" s="112"/>
      <c r="AD416" s="112" t="s">
        <v>22</v>
      </c>
      <c r="AE416" s="112"/>
      <c r="AF416" s="112"/>
      <c r="AG416" s="112" t="s">
        <v>13121</v>
      </c>
      <c r="AH416" s="1"/>
      <c r="AI416" s="73"/>
    </row>
    <row r="417" spans="1:40" s="6" customFormat="1" ht="78.75" customHeight="1">
      <c r="A417" s="70" t="s">
        <v>640</v>
      </c>
      <c r="B417" s="74" t="s">
        <v>12</v>
      </c>
      <c r="C417" s="74" t="s">
        <v>892</v>
      </c>
      <c r="D417" s="75">
        <v>42051</v>
      </c>
      <c r="E417" s="76">
        <v>0.62569444444444444</v>
      </c>
      <c r="F417" s="75">
        <v>42051</v>
      </c>
      <c r="G417" s="76">
        <v>0.62569444444444444</v>
      </c>
      <c r="H417" s="76">
        <f>G417-E417</f>
        <v>0</v>
      </c>
      <c r="I417" s="74">
        <v>53</v>
      </c>
      <c r="J417" s="74" t="s">
        <v>893</v>
      </c>
      <c r="K417" s="74" t="s">
        <v>405</v>
      </c>
      <c r="L417" s="74" t="s">
        <v>16</v>
      </c>
      <c r="M417" s="74" t="s">
        <v>894</v>
      </c>
      <c r="N417" s="77">
        <v>110</v>
      </c>
      <c r="O417" s="74" t="s">
        <v>13</v>
      </c>
      <c r="P417" s="74" t="s">
        <v>895</v>
      </c>
      <c r="Q417" s="74" t="s">
        <v>896</v>
      </c>
      <c r="R417" s="74">
        <v>3.1</v>
      </c>
      <c r="S417" s="74">
        <v>1.99</v>
      </c>
      <c r="T417" s="74">
        <v>5.09</v>
      </c>
      <c r="U417" s="112"/>
      <c r="V417" s="112"/>
      <c r="W417" s="112"/>
      <c r="X417" s="112"/>
      <c r="Y417" s="112"/>
      <c r="Z417" s="112"/>
      <c r="AA417" s="112"/>
      <c r="AB417" s="112"/>
      <c r="AC417" s="112"/>
      <c r="AD417" s="112" t="s">
        <v>37</v>
      </c>
      <c r="AE417" s="112"/>
      <c r="AF417" s="112"/>
      <c r="AG417" s="112"/>
      <c r="AH417" s="1"/>
      <c r="AI417" s="73"/>
    </row>
    <row r="418" spans="1:40" s="6" customFormat="1" ht="121.5" customHeight="1">
      <c r="A418" s="70" t="s">
        <v>640</v>
      </c>
      <c r="B418" s="74" t="s">
        <v>5</v>
      </c>
      <c r="C418" s="74" t="s">
        <v>5</v>
      </c>
      <c r="D418" s="75">
        <v>42051</v>
      </c>
      <c r="E418" s="76">
        <v>0.52083333333333337</v>
      </c>
      <c r="F418" s="75">
        <v>42051</v>
      </c>
      <c r="G418" s="76">
        <v>0.57152777777777775</v>
      </c>
      <c r="H418" s="76">
        <v>5.0694444444444452E-2</v>
      </c>
      <c r="I418" s="74">
        <v>7</v>
      </c>
      <c r="J418" s="74" t="s">
        <v>143</v>
      </c>
      <c r="K418" s="74" t="s">
        <v>8</v>
      </c>
      <c r="L418" s="74" t="s">
        <v>29</v>
      </c>
      <c r="M418" s="74" t="s">
        <v>2197</v>
      </c>
      <c r="N418" s="77" t="s">
        <v>3</v>
      </c>
      <c r="O418" s="74" t="s">
        <v>7</v>
      </c>
      <c r="P418" s="74" t="s">
        <v>2198</v>
      </c>
      <c r="Q418" s="74" t="s">
        <v>897</v>
      </c>
      <c r="R418" s="74"/>
      <c r="S418" s="74">
        <v>1.8</v>
      </c>
      <c r="T418" s="74">
        <v>1.8</v>
      </c>
      <c r="U418" s="112" t="s">
        <v>28</v>
      </c>
      <c r="V418" s="112">
        <v>1996</v>
      </c>
      <c r="W418" s="112" t="s">
        <v>587</v>
      </c>
      <c r="X418" s="112"/>
      <c r="Y418" s="112">
        <v>41607</v>
      </c>
      <c r="Z418" s="112"/>
      <c r="AA418" s="112"/>
      <c r="AB418" s="112"/>
      <c r="AC418" s="112"/>
      <c r="AD418" s="112" t="s">
        <v>27</v>
      </c>
      <c r="AE418" s="112"/>
      <c r="AF418" s="112"/>
      <c r="AG418" s="112"/>
      <c r="AH418" s="1"/>
      <c r="AI418" s="73"/>
    </row>
    <row r="419" spans="1:40" s="38" customFormat="1" ht="107.25" customHeight="1">
      <c r="A419" s="164" t="s">
        <v>640</v>
      </c>
      <c r="B419" s="94" t="s">
        <v>21</v>
      </c>
      <c r="C419" s="134" t="s">
        <v>21</v>
      </c>
      <c r="D419" s="93">
        <v>42052</v>
      </c>
      <c r="E419" s="104">
        <v>0.4375</v>
      </c>
      <c r="F419" s="93">
        <v>42052</v>
      </c>
      <c r="G419" s="104">
        <v>0.61111111111111105</v>
      </c>
      <c r="H419" s="104">
        <v>0.17361111111111113</v>
      </c>
      <c r="I419" s="69">
        <v>1</v>
      </c>
      <c r="J419" s="69" t="s">
        <v>150</v>
      </c>
      <c r="K419" s="94"/>
      <c r="L419" s="69" t="s">
        <v>9</v>
      </c>
      <c r="M419" s="94" t="s">
        <v>958</v>
      </c>
      <c r="N419" s="69">
        <v>0.4</v>
      </c>
      <c r="O419" s="69" t="s">
        <v>7</v>
      </c>
      <c r="P419" s="94" t="s">
        <v>958</v>
      </c>
      <c r="Q419" s="69" t="s">
        <v>959</v>
      </c>
      <c r="R419" s="69">
        <v>0.113</v>
      </c>
      <c r="S419" s="69">
        <v>4.8000000000000001E-2</v>
      </c>
      <c r="T419" s="69">
        <v>0.161</v>
      </c>
      <c r="U419" s="94" t="s">
        <v>28</v>
      </c>
      <c r="V419" s="69" t="s">
        <v>128</v>
      </c>
      <c r="W419" s="94" t="s">
        <v>128</v>
      </c>
      <c r="X419" s="94" t="s">
        <v>128</v>
      </c>
      <c r="Y419" s="108">
        <v>2014</v>
      </c>
      <c r="Z419" s="166" t="s">
        <v>128</v>
      </c>
      <c r="AA419" s="108">
        <v>2015</v>
      </c>
      <c r="AB419" s="94" t="s">
        <v>128</v>
      </c>
      <c r="AC419" s="108" t="s">
        <v>128</v>
      </c>
      <c r="AD419" s="94" t="s">
        <v>54</v>
      </c>
      <c r="AE419" s="94" t="s">
        <v>57</v>
      </c>
      <c r="AF419" s="94"/>
      <c r="AG419" s="166"/>
      <c r="AH419" s="48"/>
      <c r="AI419" s="94"/>
    </row>
    <row r="420" spans="1:40" s="6" customFormat="1" ht="88.5" customHeight="1">
      <c r="A420" s="69" t="s">
        <v>122</v>
      </c>
      <c r="B420" s="74" t="s">
        <v>1412</v>
      </c>
      <c r="C420" s="74" t="s">
        <v>1417</v>
      </c>
      <c r="D420" s="75">
        <v>42023</v>
      </c>
      <c r="E420" s="76">
        <v>0.41944444444444445</v>
      </c>
      <c r="F420" s="75">
        <v>42023</v>
      </c>
      <c r="G420" s="76">
        <v>0.44930555555555557</v>
      </c>
      <c r="H420" s="76">
        <v>2.9861111111111113E-2</v>
      </c>
      <c r="I420" s="77">
        <v>21</v>
      </c>
      <c r="J420" s="79" t="s">
        <v>150</v>
      </c>
      <c r="K420" s="77"/>
      <c r="L420" s="80" t="s">
        <v>11</v>
      </c>
      <c r="M420" s="81" t="s">
        <v>1549</v>
      </c>
      <c r="N420" s="77" t="s">
        <v>3</v>
      </c>
      <c r="O420" s="79" t="s">
        <v>55</v>
      </c>
      <c r="P420" s="81" t="s">
        <v>1549</v>
      </c>
      <c r="Q420" s="80" t="s">
        <v>1550</v>
      </c>
      <c r="R420" s="91">
        <v>19</v>
      </c>
      <c r="S420" s="91"/>
      <c r="T420" s="91">
        <v>19</v>
      </c>
      <c r="U420" s="73"/>
      <c r="V420" s="73"/>
      <c r="W420" s="73"/>
      <c r="X420" s="73"/>
      <c r="Y420" s="73"/>
      <c r="Z420" s="73"/>
      <c r="AA420" s="73"/>
      <c r="AB420" s="73"/>
      <c r="AC420" s="73"/>
      <c r="AD420" s="70" t="s">
        <v>22</v>
      </c>
      <c r="AE420" s="73"/>
      <c r="AF420" s="73"/>
      <c r="AG420" s="73"/>
      <c r="AH420" s="1"/>
      <c r="AI420" s="73"/>
    </row>
    <row r="421" spans="1:40" s="22" customFormat="1" ht="171.6" customHeight="1">
      <c r="A421" s="70" t="s">
        <v>7992</v>
      </c>
      <c r="B421" s="74" t="s">
        <v>5</v>
      </c>
      <c r="C421" s="74" t="s">
        <v>5</v>
      </c>
      <c r="D421" s="75">
        <v>42241</v>
      </c>
      <c r="E421" s="76">
        <v>0.47083333333333338</v>
      </c>
      <c r="F421" s="75">
        <v>42241</v>
      </c>
      <c r="G421" s="76">
        <v>0.49374999999999997</v>
      </c>
      <c r="H421" s="76">
        <v>2.2916666666666669E-2</v>
      </c>
      <c r="I421" s="74">
        <v>42</v>
      </c>
      <c r="J421" s="74"/>
      <c r="K421" s="74"/>
      <c r="L421" s="74" t="s">
        <v>4</v>
      </c>
      <c r="M421" s="74" t="s">
        <v>8903</v>
      </c>
      <c r="N421" s="77">
        <v>35</v>
      </c>
      <c r="O421" s="74" t="s">
        <v>2</v>
      </c>
      <c r="P421" s="74" t="s">
        <v>8904</v>
      </c>
      <c r="Q421" s="74" t="s">
        <v>10660</v>
      </c>
      <c r="R421" s="74"/>
      <c r="S421" s="74">
        <v>18.2</v>
      </c>
      <c r="T421" s="74">
        <f>SUM(R421:S421)</f>
        <v>18.2</v>
      </c>
      <c r="U421" s="112" t="s">
        <v>45</v>
      </c>
      <c r="V421" s="112" t="s">
        <v>10661</v>
      </c>
      <c r="W421" s="112" t="s">
        <v>10662</v>
      </c>
      <c r="X421" s="112" t="s">
        <v>10663</v>
      </c>
      <c r="Y421" s="112" t="s">
        <v>10664</v>
      </c>
      <c r="Z421" s="112"/>
      <c r="AA421" s="112" t="s">
        <v>10665</v>
      </c>
      <c r="AB421" s="112"/>
      <c r="AC421" s="112"/>
      <c r="AD421" s="112" t="s">
        <v>22</v>
      </c>
      <c r="AE421" s="112"/>
      <c r="AF421" s="112"/>
      <c r="AG421" s="112"/>
      <c r="AH421" s="1"/>
      <c r="AI421" s="73"/>
    </row>
    <row r="422" spans="1:40" s="20" customFormat="1" ht="18" customHeight="1">
      <c r="A422" s="70" t="s">
        <v>122</v>
      </c>
      <c r="B422" s="74" t="s">
        <v>19</v>
      </c>
      <c r="C422" s="74" t="s">
        <v>19</v>
      </c>
      <c r="D422" s="75">
        <v>42014</v>
      </c>
      <c r="E422" s="76">
        <v>0.32291666666666669</v>
      </c>
      <c r="F422" s="75">
        <v>42014</v>
      </c>
      <c r="G422" s="76">
        <v>0.3298611111111111</v>
      </c>
      <c r="H422" s="76">
        <f>F422-D422+G422-E422</f>
        <v>6.9444444444444198E-3</v>
      </c>
      <c r="I422" s="74">
        <v>11</v>
      </c>
      <c r="J422" s="74"/>
      <c r="K422" s="74"/>
      <c r="L422" s="74" t="s">
        <v>4</v>
      </c>
      <c r="M422" s="74" t="s">
        <v>184</v>
      </c>
      <c r="N422" s="77" t="s">
        <v>3</v>
      </c>
      <c r="O422" s="74" t="s">
        <v>7</v>
      </c>
      <c r="P422" s="74" t="s">
        <v>1766</v>
      </c>
      <c r="Q422" s="74" t="s">
        <v>1769</v>
      </c>
      <c r="R422" s="74">
        <v>7</v>
      </c>
      <c r="S422" s="74">
        <v>11</v>
      </c>
      <c r="T422" s="74">
        <f>R422+S422</f>
        <v>18</v>
      </c>
      <c r="U422" s="112" t="s">
        <v>28</v>
      </c>
      <c r="V422" s="112">
        <v>2004</v>
      </c>
      <c r="W422" s="112" t="s">
        <v>1709</v>
      </c>
      <c r="X422" s="112">
        <v>0</v>
      </c>
      <c r="Y422" s="112">
        <v>0</v>
      </c>
      <c r="Z422" s="112">
        <v>100</v>
      </c>
      <c r="AA422" s="112">
        <v>42206</v>
      </c>
      <c r="AB422" s="112">
        <v>0</v>
      </c>
      <c r="AC422" s="112">
        <v>41648</v>
      </c>
      <c r="AD422" s="112" t="s">
        <v>22</v>
      </c>
      <c r="AE422" s="112"/>
      <c r="AF422" s="112"/>
      <c r="AG422" s="112" t="s">
        <v>1768</v>
      </c>
      <c r="AH422" s="1"/>
      <c r="AI422" s="73"/>
    </row>
    <row r="423" spans="1:40" s="20" customFormat="1" ht="47.25" customHeight="1">
      <c r="A423" s="70" t="s">
        <v>640</v>
      </c>
      <c r="B423" s="74" t="s">
        <v>18</v>
      </c>
      <c r="C423" s="74" t="s">
        <v>18</v>
      </c>
      <c r="D423" s="75">
        <v>42052</v>
      </c>
      <c r="E423" s="76">
        <v>42052.395833333336</v>
      </c>
      <c r="F423" s="75">
        <v>42052</v>
      </c>
      <c r="G423" s="76">
        <v>42052.4375</v>
      </c>
      <c r="H423" s="76">
        <f>G423-E423</f>
        <v>4.1666666664241347E-2</v>
      </c>
      <c r="I423" s="74">
        <v>3</v>
      </c>
      <c r="J423" s="74"/>
      <c r="K423" s="74"/>
      <c r="L423" s="74" t="s">
        <v>4</v>
      </c>
      <c r="M423" s="74" t="s">
        <v>7</v>
      </c>
      <c r="N423" s="77" t="s">
        <v>3</v>
      </c>
      <c r="O423" s="74" t="s">
        <v>7</v>
      </c>
      <c r="P423" s="74" t="s">
        <v>923</v>
      </c>
      <c r="Q423" s="74" t="s">
        <v>924</v>
      </c>
      <c r="R423" s="74">
        <v>0.1</v>
      </c>
      <c r="S423" s="74"/>
      <c r="T423" s="74">
        <f>R423+S423</f>
        <v>0.1</v>
      </c>
      <c r="U423" s="112"/>
      <c r="V423" s="112"/>
      <c r="W423" s="112"/>
      <c r="X423" s="112"/>
      <c r="Y423" s="112"/>
      <c r="Z423" s="112"/>
      <c r="AA423" s="112"/>
      <c r="AB423" s="112"/>
      <c r="AC423" s="112"/>
      <c r="AD423" s="112" t="s">
        <v>0</v>
      </c>
      <c r="AE423" s="112"/>
      <c r="AF423" s="112"/>
      <c r="AG423" s="112"/>
      <c r="AH423" s="1"/>
      <c r="AI423" s="73"/>
    </row>
    <row r="424" spans="1:40" s="20" customFormat="1" ht="47.25" customHeight="1">
      <c r="A424" s="70" t="s">
        <v>11517</v>
      </c>
      <c r="B424" s="74" t="s">
        <v>15</v>
      </c>
      <c r="C424" s="74" t="s">
        <v>11831</v>
      </c>
      <c r="D424" s="75">
        <v>42301</v>
      </c>
      <c r="E424" s="76">
        <v>0.30069444444444443</v>
      </c>
      <c r="F424" s="75">
        <v>42301</v>
      </c>
      <c r="G424" s="76">
        <v>0.47916666666666669</v>
      </c>
      <c r="H424" s="76">
        <f>(F424+G424)-(D424+E424)</f>
        <v>0.17847222222189885</v>
      </c>
      <c r="I424" s="74">
        <v>8</v>
      </c>
      <c r="J424" s="74" t="s">
        <v>180</v>
      </c>
      <c r="K424" s="74" t="s">
        <v>14</v>
      </c>
      <c r="L424" s="74" t="s">
        <v>9</v>
      </c>
      <c r="M424" s="74" t="s">
        <v>6422</v>
      </c>
      <c r="N424" s="77" t="s">
        <v>3</v>
      </c>
      <c r="O424" s="74" t="s">
        <v>7</v>
      </c>
      <c r="P424" s="74" t="s">
        <v>6511</v>
      </c>
      <c r="Q424" s="74" t="s">
        <v>12005</v>
      </c>
      <c r="R424" s="74">
        <v>17.52</v>
      </c>
      <c r="S424" s="74"/>
      <c r="T424" s="74">
        <f>SUM(R424:S424)</f>
        <v>17.52</v>
      </c>
      <c r="U424" s="112" t="s">
        <v>28</v>
      </c>
      <c r="V424" s="112">
        <v>1987</v>
      </c>
      <c r="W424" s="112" t="s">
        <v>1709</v>
      </c>
      <c r="X424" s="112"/>
      <c r="Y424" s="112" t="s">
        <v>13045</v>
      </c>
      <c r="Z424" s="112">
        <v>100</v>
      </c>
      <c r="AA424" s="112">
        <v>42339</v>
      </c>
      <c r="AB424" s="112"/>
      <c r="AC424" s="112"/>
      <c r="AD424" s="112" t="s">
        <v>22</v>
      </c>
      <c r="AE424" s="112" t="s">
        <v>53</v>
      </c>
      <c r="AF424" s="112"/>
      <c r="AG424" s="112" t="s">
        <v>13046</v>
      </c>
      <c r="AH424" s="1"/>
      <c r="AI424" s="73"/>
    </row>
    <row r="425" spans="1:40" s="20" customFormat="1" ht="63" customHeight="1">
      <c r="A425" s="70" t="s">
        <v>640</v>
      </c>
      <c r="B425" s="74" t="s">
        <v>5</v>
      </c>
      <c r="C425" s="74" t="s">
        <v>5</v>
      </c>
      <c r="D425" s="75">
        <v>42052</v>
      </c>
      <c r="E425" s="76">
        <v>0.62986111111111109</v>
      </c>
      <c r="F425" s="75">
        <v>42052</v>
      </c>
      <c r="G425" s="76">
        <v>0.72013888888888899</v>
      </c>
      <c r="H425" s="76">
        <v>9.0277777777777776E-2</v>
      </c>
      <c r="I425" s="74">
        <v>11</v>
      </c>
      <c r="J425" s="74" t="s">
        <v>143</v>
      </c>
      <c r="K425" s="74" t="s">
        <v>20</v>
      </c>
      <c r="L425" s="74" t="s">
        <v>29</v>
      </c>
      <c r="M425" s="74" t="s">
        <v>932</v>
      </c>
      <c r="N425" s="77" t="s">
        <v>3</v>
      </c>
      <c r="O425" s="74" t="s">
        <v>7</v>
      </c>
      <c r="P425" s="74" t="s">
        <v>2199</v>
      </c>
      <c r="Q425" s="74" t="s">
        <v>2200</v>
      </c>
      <c r="R425" s="74"/>
      <c r="S425" s="74">
        <v>10.1</v>
      </c>
      <c r="T425" s="74">
        <v>10.1</v>
      </c>
      <c r="U425" s="112" t="s">
        <v>28</v>
      </c>
      <c r="V425" s="112">
        <v>1991</v>
      </c>
      <c r="W425" s="112" t="s">
        <v>587</v>
      </c>
      <c r="X425" s="112" t="s">
        <v>411</v>
      </c>
      <c r="Y425" s="112" t="s">
        <v>2201</v>
      </c>
      <c r="Z425" s="112" t="s">
        <v>2202</v>
      </c>
      <c r="AA425" s="112" t="s">
        <v>2203</v>
      </c>
      <c r="AB425" s="112" t="s">
        <v>586</v>
      </c>
      <c r="AC425" s="112"/>
      <c r="AD425" s="112" t="s">
        <v>27</v>
      </c>
      <c r="AE425" s="112"/>
      <c r="AF425" s="112"/>
      <c r="AG425" s="112"/>
      <c r="AH425" s="1"/>
      <c r="AI425" s="73"/>
    </row>
    <row r="426" spans="1:40" s="22" customFormat="1" ht="129.6" customHeight="1">
      <c r="A426" s="73" t="s">
        <v>640</v>
      </c>
      <c r="B426" s="74" t="s">
        <v>132</v>
      </c>
      <c r="C426" s="74" t="s">
        <v>26</v>
      </c>
      <c r="D426" s="75">
        <v>42053</v>
      </c>
      <c r="E426" s="76">
        <v>0.70277777777777783</v>
      </c>
      <c r="F426" s="75">
        <v>42053</v>
      </c>
      <c r="G426" s="76">
        <v>0.70624999999999993</v>
      </c>
      <c r="H426" s="76">
        <f>G426-E426</f>
        <v>3.4722222222220989E-3</v>
      </c>
      <c r="I426" s="77">
        <v>281</v>
      </c>
      <c r="J426" s="79" t="s">
        <v>1652</v>
      </c>
      <c r="K426" s="77" t="s">
        <v>178</v>
      </c>
      <c r="L426" s="80" t="s">
        <v>4</v>
      </c>
      <c r="M426" s="81" t="s">
        <v>912</v>
      </c>
      <c r="N426" s="77">
        <v>110</v>
      </c>
      <c r="O426" s="79" t="s">
        <v>13</v>
      </c>
      <c r="P426" s="81" t="s">
        <v>913</v>
      </c>
      <c r="Q426" s="80" t="s">
        <v>1653</v>
      </c>
      <c r="R426" s="91">
        <v>0.6</v>
      </c>
      <c r="S426" s="91">
        <v>52.2</v>
      </c>
      <c r="T426" s="91">
        <v>52.8</v>
      </c>
      <c r="U426" s="70" t="s">
        <v>36</v>
      </c>
      <c r="V426" s="122">
        <v>1991</v>
      </c>
      <c r="W426" s="70" t="s">
        <v>13</v>
      </c>
      <c r="X426" s="70"/>
      <c r="Y426" s="86">
        <v>41518</v>
      </c>
      <c r="Z426" s="70"/>
      <c r="AA426" s="70"/>
      <c r="AB426" s="70"/>
      <c r="AC426" s="70"/>
      <c r="AD426" s="70" t="s">
        <v>62</v>
      </c>
      <c r="AE426" s="70"/>
      <c r="AF426" s="70"/>
      <c r="AG426" s="82"/>
      <c r="AH426" s="1"/>
      <c r="AI426" s="73"/>
    </row>
    <row r="427" spans="1:40" ht="78.75" customHeight="1">
      <c r="A427" s="70" t="s">
        <v>12463</v>
      </c>
      <c r="B427" s="161" t="s">
        <v>84</v>
      </c>
      <c r="C427" s="68" t="s">
        <v>907</v>
      </c>
      <c r="D427" s="163">
        <v>42359</v>
      </c>
      <c r="E427" s="117">
        <v>6.9444444444444447E-4</v>
      </c>
      <c r="F427" s="163">
        <v>42359</v>
      </c>
      <c r="G427" s="117">
        <v>8.2638888888888887E-2</v>
      </c>
      <c r="H427" s="158">
        <f>G427-E427</f>
        <v>8.1944444444444445E-2</v>
      </c>
      <c r="I427" s="70">
        <v>24</v>
      </c>
      <c r="J427" s="73"/>
      <c r="K427" s="94"/>
      <c r="L427" s="73" t="s">
        <v>4</v>
      </c>
      <c r="M427" s="73" t="s">
        <v>12643</v>
      </c>
      <c r="N427" s="69">
        <v>35</v>
      </c>
      <c r="O427" s="590" t="s">
        <v>13</v>
      </c>
      <c r="P427" s="73" t="s">
        <v>12643</v>
      </c>
      <c r="Q427" s="141" t="s">
        <v>12644</v>
      </c>
      <c r="R427" s="121">
        <v>17.3</v>
      </c>
      <c r="S427" s="121"/>
      <c r="T427" s="121">
        <v>17.3</v>
      </c>
      <c r="U427" s="596" t="s">
        <v>33</v>
      </c>
      <c r="V427" s="70"/>
      <c r="W427" s="70"/>
      <c r="X427" s="70"/>
      <c r="Y427" s="70"/>
      <c r="Z427" s="70"/>
      <c r="AA427" s="70"/>
      <c r="AB427" s="70"/>
      <c r="AC427" s="70"/>
      <c r="AD427" s="69" t="s">
        <v>22</v>
      </c>
      <c r="AE427" s="70"/>
      <c r="AF427" s="70"/>
      <c r="AG427" s="68" t="s">
        <v>5167</v>
      </c>
      <c r="AI427" s="73"/>
    </row>
    <row r="428" spans="1:40" s="22" customFormat="1" ht="110.25" customHeight="1">
      <c r="A428" s="70" t="s">
        <v>11517</v>
      </c>
      <c r="B428" s="74" t="s">
        <v>69</v>
      </c>
      <c r="C428" s="74" t="s">
        <v>69</v>
      </c>
      <c r="D428" s="75">
        <v>42305</v>
      </c>
      <c r="E428" s="76">
        <v>0.26111111111111113</v>
      </c>
      <c r="F428" s="75">
        <v>42305</v>
      </c>
      <c r="G428" s="76">
        <v>0.28263888888888888</v>
      </c>
      <c r="H428" s="76">
        <v>2.1527777777777757E-2</v>
      </c>
      <c r="I428" s="74">
        <v>65</v>
      </c>
      <c r="J428" s="74"/>
      <c r="K428" s="74" t="s">
        <v>20</v>
      </c>
      <c r="L428" s="74" t="s">
        <v>4</v>
      </c>
      <c r="M428" s="74" t="s">
        <v>12034</v>
      </c>
      <c r="N428" s="77">
        <v>110</v>
      </c>
      <c r="O428" s="74" t="s">
        <v>7</v>
      </c>
      <c r="P428" s="74" t="s">
        <v>12035</v>
      </c>
      <c r="Q428" s="74" t="s">
        <v>12036</v>
      </c>
      <c r="R428" s="74">
        <v>14.454000000000001</v>
      </c>
      <c r="S428" s="74">
        <v>2.782</v>
      </c>
      <c r="T428" s="74">
        <v>17.236000000000001</v>
      </c>
      <c r="U428" s="112" t="s">
        <v>28</v>
      </c>
      <c r="V428" s="112">
        <v>1987</v>
      </c>
      <c r="W428" s="112" t="s">
        <v>606</v>
      </c>
      <c r="X428" s="112" t="s">
        <v>724</v>
      </c>
      <c r="Y428" s="112" t="s">
        <v>1481</v>
      </c>
      <c r="Z428" s="112">
        <v>100</v>
      </c>
      <c r="AA428" s="112" t="s">
        <v>1967</v>
      </c>
      <c r="AB428" s="112">
        <v>0</v>
      </c>
      <c r="AC428" s="112" t="s">
        <v>1481</v>
      </c>
      <c r="AD428" s="112" t="s">
        <v>22</v>
      </c>
      <c r="AE428" s="112"/>
      <c r="AF428" s="112"/>
      <c r="AG428" s="112" t="s">
        <v>13195</v>
      </c>
      <c r="AH428" s="73"/>
      <c r="AI428" s="73"/>
    </row>
    <row r="429" spans="1:40" s="20" customFormat="1" ht="78.75" customHeight="1">
      <c r="A429" s="70" t="s">
        <v>8946</v>
      </c>
      <c r="B429" s="74" t="s">
        <v>18</v>
      </c>
      <c r="C429" s="74" t="s">
        <v>18</v>
      </c>
      <c r="D429" s="75">
        <v>42274</v>
      </c>
      <c r="E429" s="76">
        <v>42274.5625</v>
      </c>
      <c r="F429" s="75">
        <v>42275</v>
      </c>
      <c r="G429" s="76">
        <v>42275.5625</v>
      </c>
      <c r="H429" s="76">
        <f>G429-E429</f>
        <v>1</v>
      </c>
      <c r="I429" s="74">
        <v>72</v>
      </c>
      <c r="J429" s="74"/>
      <c r="K429" s="74"/>
      <c r="L429" s="74" t="s">
        <v>4</v>
      </c>
      <c r="M429" s="74" t="s">
        <v>9555</v>
      </c>
      <c r="N429" s="77" t="s">
        <v>3</v>
      </c>
      <c r="O429" s="74" t="s">
        <v>7</v>
      </c>
      <c r="P429" s="74" t="s">
        <v>343</v>
      </c>
      <c r="Q429" s="74" t="s">
        <v>9559</v>
      </c>
      <c r="R429" s="74">
        <f>13.8+3.3</f>
        <v>17.100000000000001</v>
      </c>
      <c r="S429" s="74"/>
      <c r="T429" s="74">
        <v>17.100000000000001</v>
      </c>
      <c r="U429" s="112"/>
      <c r="V429" s="112"/>
      <c r="W429" s="112"/>
      <c r="X429" s="112"/>
      <c r="Y429" s="112"/>
      <c r="Z429" s="112"/>
      <c r="AA429" s="112"/>
      <c r="AB429" s="112"/>
      <c r="AC429" s="112"/>
      <c r="AD429" s="112" t="s">
        <v>22</v>
      </c>
      <c r="AE429" s="112"/>
      <c r="AF429" s="112"/>
      <c r="AG429" s="112" t="s">
        <v>468</v>
      </c>
      <c r="AH429" s="73"/>
      <c r="AI429" s="73"/>
    </row>
    <row r="430" spans="1:40" s="22" customFormat="1" ht="56.25" customHeight="1">
      <c r="A430" s="70" t="s">
        <v>640</v>
      </c>
      <c r="B430" s="74" t="s">
        <v>12</v>
      </c>
      <c r="C430" s="74" t="s">
        <v>26</v>
      </c>
      <c r="D430" s="75">
        <v>42053</v>
      </c>
      <c r="E430" s="76">
        <v>0.54236111111111118</v>
      </c>
      <c r="F430" s="75">
        <v>42053</v>
      </c>
      <c r="G430" s="76">
        <v>0.63611111111111118</v>
      </c>
      <c r="H430" s="76">
        <f>G430-E430</f>
        <v>9.375E-2</v>
      </c>
      <c r="I430" s="74">
        <v>1</v>
      </c>
      <c r="J430" s="74"/>
      <c r="K430" s="74"/>
      <c r="L430" s="74" t="s">
        <v>11</v>
      </c>
      <c r="M430" s="74" t="s">
        <v>929</v>
      </c>
      <c r="N430" s="77">
        <v>0.4</v>
      </c>
      <c r="O430" s="74" t="s">
        <v>2</v>
      </c>
      <c r="P430" s="74" t="s">
        <v>147</v>
      </c>
      <c r="Q430" s="74" t="s">
        <v>930</v>
      </c>
      <c r="R430" s="74"/>
      <c r="S430" s="74">
        <v>0.23</v>
      </c>
      <c r="T430" s="74">
        <f>S430+R430</f>
        <v>0.23</v>
      </c>
      <c r="U430" s="112" t="s">
        <v>1</v>
      </c>
      <c r="V430" s="112" t="s">
        <v>128</v>
      </c>
      <c r="W430" s="112" t="s">
        <v>128</v>
      </c>
      <c r="X430" s="112" t="s">
        <v>128</v>
      </c>
      <c r="Y430" s="112" t="s">
        <v>128</v>
      </c>
      <c r="Z430" s="112" t="s">
        <v>128</v>
      </c>
      <c r="AA430" s="112" t="s">
        <v>128</v>
      </c>
      <c r="AB430" s="112" t="s">
        <v>128</v>
      </c>
      <c r="AC430" s="112" t="s">
        <v>128</v>
      </c>
      <c r="AD430" s="112" t="s">
        <v>0</v>
      </c>
      <c r="AE430" s="112"/>
      <c r="AF430" s="112"/>
      <c r="AG430" s="112"/>
      <c r="AH430" s="73"/>
      <c r="AI430" s="73"/>
    </row>
    <row r="431" spans="1:40" ht="56.25" customHeight="1">
      <c r="A431" s="70" t="s">
        <v>12042</v>
      </c>
      <c r="B431" s="74" t="s">
        <v>58</v>
      </c>
      <c r="C431" s="74" t="s">
        <v>197</v>
      </c>
      <c r="D431" s="75">
        <v>42318</v>
      </c>
      <c r="E431" s="76">
        <v>0.65208333333333335</v>
      </c>
      <c r="F431" s="75">
        <v>42318</v>
      </c>
      <c r="G431" s="76">
        <v>0.66388888888888886</v>
      </c>
      <c r="H431" s="76">
        <f>G431-E431</f>
        <v>1.1805555555555514E-2</v>
      </c>
      <c r="I431" s="74">
        <v>18</v>
      </c>
      <c r="J431" s="74" t="s">
        <v>150</v>
      </c>
      <c r="K431" s="74" t="s">
        <v>20</v>
      </c>
      <c r="L431" s="74" t="s">
        <v>11</v>
      </c>
      <c r="M431" s="74" t="s">
        <v>12168</v>
      </c>
      <c r="N431" s="77" t="s">
        <v>3</v>
      </c>
      <c r="O431" s="74" t="s">
        <v>7</v>
      </c>
      <c r="P431" s="74" t="s">
        <v>12168</v>
      </c>
      <c r="Q431" s="74" t="s">
        <v>13536</v>
      </c>
      <c r="R431" s="74">
        <v>1.4</v>
      </c>
      <c r="S431" s="74">
        <v>15.7</v>
      </c>
      <c r="T431" s="74">
        <f>R431+S431</f>
        <v>17.099999999999998</v>
      </c>
      <c r="U431" s="112" t="s">
        <v>45</v>
      </c>
      <c r="V431" s="112">
        <v>1982</v>
      </c>
      <c r="W431" s="112" t="s">
        <v>524</v>
      </c>
      <c r="X431" s="112" t="s">
        <v>13537</v>
      </c>
      <c r="Y431" s="112">
        <v>42354</v>
      </c>
      <c r="Z431" s="112">
        <v>100</v>
      </c>
      <c r="AA431" s="112">
        <v>43085</v>
      </c>
      <c r="AB431" s="112">
        <v>0</v>
      </c>
      <c r="AC431" s="112">
        <v>42354</v>
      </c>
      <c r="AD431" s="112" t="s">
        <v>22</v>
      </c>
      <c r="AE431" s="112"/>
      <c r="AF431" s="112"/>
      <c r="AG431" s="112"/>
      <c r="AH431" s="73"/>
      <c r="AI431" s="73"/>
    </row>
    <row r="432" spans="1:40" ht="75" customHeight="1">
      <c r="A432" s="70" t="s">
        <v>640</v>
      </c>
      <c r="B432" s="74" t="s">
        <v>5</v>
      </c>
      <c r="C432" s="74" t="s">
        <v>5</v>
      </c>
      <c r="D432" s="75">
        <v>42053</v>
      </c>
      <c r="E432" s="76">
        <v>3.4722222222222224E-2</v>
      </c>
      <c r="F432" s="75">
        <v>42053</v>
      </c>
      <c r="G432" s="76">
        <v>0.10277777777777779</v>
      </c>
      <c r="H432" s="76">
        <f>G432-E432</f>
        <v>6.8055555555555564E-2</v>
      </c>
      <c r="I432" s="74">
        <v>10</v>
      </c>
      <c r="J432" s="74" t="s">
        <v>2204</v>
      </c>
      <c r="K432" s="74"/>
      <c r="L432" s="74" t="s">
        <v>4</v>
      </c>
      <c r="M432" s="74" t="s">
        <v>933</v>
      </c>
      <c r="N432" s="77">
        <v>35</v>
      </c>
      <c r="O432" s="74" t="s">
        <v>13</v>
      </c>
      <c r="P432" s="74" t="s">
        <v>934</v>
      </c>
      <c r="Q432" s="74" t="s">
        <v>2205</v>
      </c>
      <c r="R432" s="74">
        <v>5.6</v>
      </c>
      <c r="S432" s="74"/>
      <c r="T432" s="74">
        <v>5.6</v>
      </c>
      <c r="U432" s="112" t="s">
        <v>33</v>
      </c>
      <c r="V432" s="112">
        <v>1989</v>
      </c>
      <c r="W432" s="112" t="s">
        <v>2206</v>
      </c>
      <c r="X432" s="112" t="s">
        <v>1053</v>
      </c>
      <c r="Y432" s="112" t="s">
        <v>2207</v>
      </c>
      <c r="Z432" s="112">
        <v>100</v>
      </c>
      <c r="AA432" s="112" t="s">
        <v>2208</v>
      </c>
      <c r="AB432" s="112" t="s">
        <v>128</v>
      </c>
      <c r="AC432" s="112" t="s">
        <v>2209</v>
      </c>
      <c r="AD432" s="112" t="s">
        <v>0</v>
      </c>
      <c r="AE432" s="112"/>
      <c r="AF432" s="112"/>
      <c r="AG432" s="112"/>
      <c r="AH432" s="73"/>
      <c r="AI432" s="73"/>
      <c r="AM432" s="33"/>
      <c r="AN432" s="33"/>
    </row>
    <row r="433" spans="1:113" ht="112.5" customHeight="1">
      <c r="A433" s="159" t="s">
        <v>640</v>
      </c>
      <c r="B433" s="138" t="s">
        <v>84</v>
      </c>
      <c r="C433" s="69" t="s">
        <v>907</v>
      </c>
      <c r="D433" s="257">
        <v>42054</v>
      </c>
      <c r="E433" s="118">
        <v>0.15972222222222224</v>
      </c>
      <c r="F433" s="257">
        <v>42054</v>
      </c>
      <c r="G433" s="118">
        <v>0.41666666666666669</v>
      </c>
      <c r="H433" s="104">
        <f>G433-E433</f>
        <v>0.25694444444444442</v>
      </c>
      <c r="I433" s="70">
        <v>2</v>
      </c>
      <c r="J433" s="70"/>
      <c r="K433" s="70"/>
      <c r="L433" s="70" t="s">
        <v>29</v>
      </c>
      <c r="M433" s="70" t="s">
        <v>908</v>
      </c>
      <c r="N433" s="70" t="s">
        <v>3</v>
      </c>
      <c r="O433" s="70" t="s">
        <v>7</v>
      </c>
      <c r="P433" s="70" t="s">
        <v>908</v>
      </c>
      <c r="Q433" s="68" t="s">
        <v>909</v>
      </c>
      <c r="R433" s="121">
        <v>8.6</v>
      </c>
      <c r="S433" s="121"/>
      <c r="T433" s="121">
        <v>8.6</v>
      </c>
      <c r="U433" s="69" t="s">
        <v>46</v>
      </c>
      <c r="V433" s="69">
        <v>1996</v>
      </c>
      <c r="W433" s="69" t="s">
        <v>1690</v>
      </c>
      <c r="X433" s="69"/>
      <c r="Y433" s="69" t="s">
        <v>1691</v>
      </c>
      <c r="Z433" s="69"/>
      <c r="AA433" s="69"/>
      <c r="AB433" s="69"/>
      <c r="AC433" s="69"/>
      <c r="AD433" s="69" t="s">
        <v>27</v>
      </c>
      <c r="AE433" s="69"/>
      <c r="AF433" s="69"/>
      <c r="AG433" s="69" t="s">
        <v>953</v>
      </c>
      <c r="AH433" s="87"/>
      <c r="AI433" s="87"/>
    </row>
    <row r="434" spans="1:113" s="3" customFormat="1" ht="109.15" customHeight="1">
      <c r="A434" s="70" t="s">
        <v>2819</v>
      </c>
      <c r="B434" s="74" t="s">
        <v>15</v>
      </c>
      <c r="C434" s="74" t="s">
        <v>15</v>
      </c>
      <c r="D434" s="75">
        <v>42153</v>
      </c>
      <c r="E434" s="76">
        <v>0.64236111111111105</v>
      </c>
      <c r="F434" s="75">
        <v>42153</v>
      </c>
      <c r="G434" s="76">
        <v>0.64236111111111105</v>
      </c>
      <c r="H434" s="76">
        <f>(F434+G434)-(D434+E434)</f>
        <v>0</v>
      </c>
      <c r="I434" s="74">
        <v>7</v>
      </c>
      <c r="J434" s="74" t="s">
        <v>150</v>
      </c>
      <c r="K434" s="74" t="s">
        <v>8</v>
      </c>
      <c r="L434" s="74" t="s">
        <v>9</v>
      </c>
      <c r="M434" s="74" t="s">
        <v>200</v>
      </c>
      <c r="N434" s="77" t="s">
        <v>3</v>
      </c>
      <c r="O434" s="74" t="s">
        <v>7</v>
      </c>
      <c r="P434" s="74" t="s">
        <v>6494</v>
      </c>
      <c r="Q434" s="74" t="s">
        <v>6495</v>
      </c>
      <c r="R434" s="74"/>
      <c r="S434" s="74">
        <v>0.52</v>
      </c>
      <c r="T434" s="74">
        <f>SUM(R434:S434)</f>
        <v>0.52</v>
      </c>
      <c r="U434" s="112" t="s">
        <v>28</v>
      </c>
      <c r="V434" s="112">
        <v>1987</v>
      </c>
      <c r="W434" s="112" t="s">
        <v>1709</v>
      </c>
      <c r="X434" s="112"/>
      <c r="Y434" s="112">
        <v>42074</v>
      </c>
      <c r="Z434" s="112">
        <v>100</v>
      </c>
      <c r="AA434" s="112">
        <v>42248</v>
      </c>
      <c r="AB434" s="112">
        <v>0</v>
      </c>
      <c r="AC434" s="112"/>
      <c r="AD434" s="112" t="s">
        <v>42</v>
      </c>
      <c r="AE434" s="112" t="s">
        <v>53</v>
      </c>
      <c r="AF434" s="112"/>
      <c r="AG434" s="112" t="s">
        <v>6431</v>
      </c>
      <c r="AH434" s="73"/>
      <c r="AI434" s="73"/>
      <c r="AJ434" s="44"/>
      <c r="AK434" s="18"/>
      <c r="AL434" s="19"/>
    </row>
    <row r="435" spans="1:113" s="17" customFormat="1" ht="62.45" customHeight="1">
      <c r="A435" s="164" t="s">
        <v>640</v>
      </c>
      <c r="B435" s="94" t="s">
        <v>21</v>
      </c>
      <c r="C435" s="134" t="s">
        <v>21</v>
      </c>
      <c r="D435" s="93">
        <v>42054</v>
      </c>
      <c r="E435" s="104">
        <v>0.39374999999999999</v>
      </c>
      <c r="F435" s="93">
        <v>42054</v>
      </c>
      <c r="G435" s="104">
        <v>0.4375</v>
      </c>
      <c r="H435" s="104">
        <v>4.3749999999999997E-2</v>
      </c>
      <c r="I435" s="69">
        <v>1</v>
      </c>
      <c r="J435" s="69" t="s">
        <v>2361</v>
      </c>
      <c r="K435" s="94"/>
      <c r="L435" s="69" t="s">
        <v>11</v>
      </c>
      <c r="M435" s="94" t="s">
        <v>910</v>
      </c>
      <c r="N435" s="69">
        <v>0.4</v>
      </c>
      <c r="O435" s="69" t="s">
        <v>2</v>
      </c>
      <c r="P435" s="94" t="s">
        <v>910</v>
      </c>
      <c r="Q435" s="69" t="s">
        <v>2362</v>
      </c>
      <c r="R435" s="69">
        <v>0.02</v>
      </c>
      <c r="S435" s="69">
        <v>8.9999999999999993E-3</v>
      </c>
      <c r="T435" s="69">
        <v>2.9000000000000001E-2</v>
      </c>
      <c r="U435" s="94" t="s">
        <v>1</v>
      </c>
      <c r="V435" s="69" t="s">
        <v>128</v>
      </c>
      <c r="W435" s="94" t="s">
        <v>128</v>
      </c>
      <c r="X435" s="94" t="s">
        <v>128</v>
      </c>
      <c r="Y435" s="108">
        <v>2014</v>
      </c>
      <c r="Z435" s="166" t="s">
        <v>128</v>
      </c>
      <c r="AA435" s="108">
        <v>2015</v>
      </c>
      <c r="AB435" s="94" t="s">
        <v>128</v>
      </c>
      <c r="AC435" s="108" t="s">
        <v>128</v>
      </c>
      <c r="AD435" s="94" t="s">
        <v>17</v>
      </c>
      <c r="AE435" s="94" t="s">
        <v>52</v>
      </c>
      <c r="AF435" s="94"/>
      <c r="AG435" s="166"/>
      <c r="AH435" s="94"/>
      <c r="AI435" s="94"/>
      <c r="AJ435" s="45"/>
      <c r="AK435" s="15"/>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row>
    <row r="436" spans="1:113" s="17" customFormat="1" ht="109.15" customHeight="1">
      <c r="A436" s="164" t="s">
        <v>640</v>
      </c>
      <c r="B436" s="94" t="s">
        <v>21</v>
      </c>
      <c r="C436" s="69" t="s">
        <v>742</v>
      </c>
      <c r="D436" s="93">
        <v>42054</v>
      </c>
      <c r="E436" s="104">
        <v>0.64097222222222217</v>
      </c>
      <c r="F436" s="93">
        <v>42054</v>
      </c>
      <c r="G436" s="104">
        <v>0.64583333333333337</v>
      </c>
      <c r="H436" s="104">
        <v>4.8611111111111112E-3</v>
      </c>
      <c r="I436" s="69">
        <v>52</v>
      </c>
      <c r="J436" s="69"/>
      <c r="K436" s="94"/>
      <c r="L436" s="69" t="s">
        <v>16</v>
      </c>
      <c r="M436" s="94" t="s">
        <v>2363</v>
      </c>
      <c r="N436" s="69">
        <v>35</v>
      </c>
      <c r="O436" s="69" t="s">
        <v>13</v>
      </c>
      <c r="P436" s="94" t="s">
        <v>2364</v>
      </c>
      <c r="Q436" s="69" t="s">
        <v>2365</v>
      </c>
      <c r="R436" s="69">
        <v>4.4779999999999998</v>
      </c>
      <c r="S436" s="69">
        <v>1.919</v>
      </c>
      <c r="T436" s="69">
        <v>6.3970000000000002</v>
      </c>
      <c r="U436" s="94" t="s">
        <v>28</v>
      </c>
      <c r="V436" s="69" t="s">
        <v>128</v>
      </c>
      <c r="W436" s="94" t="s">
        <v>128</v>
      </c>
      <c r="X436" s="94" t="s">
        <v>128</v>
      </c>
      <c r="Y436" s="108" t="s">
        <v>128</v>
      </c>
      <c r="Z436" s="166" t="s">
        <v>128</v>
      </c>
      <c r="AA436" s="108" t="s">
        <v>128</v>
      </c>
      <c r="AB436" s="94" t="s">
        <v>128</v>
      </c>
      <c r="AC436" s="108" t="s">
        <v>128</v>
      </c>
      <c r="AD436" s="94" t="s">
        <v>37</v>
      </c>
      <c r="AE436" s="94" t="s">
        <v>52</v>
      </c>
      <c r="AF436" s="94"/>
      <c r="AG436" s="166"/>
      <c r="AH436" s="94"/>
      <c r="AI436" s="94"/>
      <c r="AJ436" s="45"/>
      <c r="AK436" s="15"/>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row>
    <row r="437" spans="1:113" ht="119.45" customHeight="1">
      <c r="A437" s="69" t="s">
        <v>640</v>
      </c>
      <c r="B437" s="74" t="s">
        <v>1412</v>
      </c>
      <c r="C437" s="74" t="s">
        <v>1423</v>
      </c>
      <c r="D437" s="75">
        <v>42054</v>
      </c>
      <c r="E437" s="76">
        <v>9.4444444444444442E-2</v>
      </c>
      <c r="F437" s="75">
        <v>42054</v>
      </c>
      <c r="G437" s="76">
        <v>0.1986111111111111</v>
      </c>
      <c r="H437" s="76">
        <v>0.10416666666666667</v>
      </c>
      <c r="I437" s="77">
        <v>12</v>
      </c>
      <c r="J437" s="79" t="s">
        <v>1421</v>
      </c>
      <c r="K437" s="77"/>
      <c r="L437" s="80" t="s">
        <v>4</v>
      </c>
      <c r="M437" s="81" t="s">
        <v>1430</v>
      </c>
      <c r="N437" s="77" t="s">
        <v>3</v>
      </c>
      <c r="O437" s="79" t="s">
        <v>2</v>
      </c>
      <c r="P437" s="81" t="s">
        <v>1430</v>
      </c>
      <c r="Q437" s="80" t="s">
        <v>2488</v>
      </c>
      <c r="R437" s="91">
        <v>1</v>
      </c>
      <c r="S437" s="91"/>
      <c r="T437" s="91">
        <v>1</v>
      </c>
      <c r="U437" s="73"/>
      <c r="V437" s="73"/>
      <c r="W437" s="73"/>
      <c r="X437" s="73"/>
      <c r="Y437" s="73"/>
      <c r="Z437" s="73"/>
      <c r="AA437" s="73"/>
      <c r="AB437" s="73"/>
      <c r="AC437" s="73"/>
      <c r="AD437" s="70" t="s">
        <v>0</v>
      </c>
      <c r="AE437" s="73"/>
      <c r="AF437" s="73"/>
      <c r="AG437" s="73"/>
      <c r="AH437" s="73"/>
      <c r="AI437" s="73"/>
    </row>
    <row r="438" spans="1:113" s="12" customFormat="1" ht="57.75" customHeight="1">
      <c r="A438" s="70" t="s">
        <v>122</v>
      </c>
      <c r="B438" s="74" t="s">
        <v>19</v>
      </c>
      <c r="C438" s="74" t="s">
        <v>19</v>
      </c>
      <c r="D438" s="75">
        <v>42016</v>
      </c>
      <c r="E438" s="76">
        <v>0.94652777777777775</v>
      </c>
      <c r="F438" s="75">
        <v>42016</v>
      </c>
      <c r="G438" s="76">
        <v>0.95277777777777783</v>
      </c>
      <c r="H438" s="76">
        <f>F438-D438+G438-E438</f>
        <v>6.2500000000000888E-3</v>
      </c>
      <c r="I438" s="74">
        <v>31</v>
      </c>
      <c r="J438" s="74"/>
      <c r="K438" s="74"/>
      <c r="L438" s="74" t="s">
        <v>4</v>
      </c>
      <c r="M438" s="74" t="s">
        <v>272</v>
      </c>
      <c r="N438" s="77">
        <v>35</v>
      </c>
      <c r="O438" s="74" t="s">
        <v>13</v>
      </c>
      <c r="P438" s="74" t="s">
        <v>273</v>
      </c>
      <c r="Q438" s="74" t="s">
        <v>275</v>
      </c>
      <c r="R438" s="74">
        <v>17</v>
      </c>
      <c r="S438" s="74"/>
      <c r="T438" s="74">
        <f>R438+S438</f>
        <v>17</v>
      </c>
      <c r="U438" s="112" t="s">
        <v>28</v>
      </c>
      <c r="V438" s="112">
        <v>1980</v>
      </c>
      <c r="W438" s="112">
        <v>0</v>
      </c>
      <c r="X438" s="112">
        <v>0</v>
      </c>
      <c r="Y438" s="112">
        <v>41841</v>
      </c>
      <c r="Z438" s="112">
        <v>100</v>
      </c>
      <c r="AA438" s="112">
        <v>41976</v>
      </c>
      <c r="AB438" s="112">
        <v>0</v>
      </c>
      <c r="AC438" s="112">
        <v>0</v>
      </c>
      <c r="AD438" s="112" t="s">
        <v>22</v>
      </c>
      <c r="AE438" s="112"/>
      <c r="AF438" s="112"/>
      <c r="AG438" s="112" t="s">
        <v>1721</v>
      </c>
      <c r="AH438" s="73"/>
      <c r="AI438" s="73"/>
    </row>
    <row r="439" spans="1:113" s="12" customFormat="1" ht="53.25" customHeight="1">
      <c r="A439" s="70" t="s">
        <v>640</v>
      </c>
      <c r="B439" s="74" t="s">
        <v>19</v>
      </c>
      <c r="C439" s="74" t="s">
        <v>19</v>
      </c>
      <c r="D439" s="75">
        <v>42054</v>
      </c>
      <c r="E439" s="76">
        <v>0.59027777777777779</v>
      </c>
      <c r="F439" s="75">
        <v>42054</v>
      </c>
      <c r="G439" s="76">
        <v>0.64374999999999993</v>
      </c>
      <c r="H439" s="76">
        <f>F439-D439+G439-E439</f>
        <v>5.3472222222222143E-2</v>
      </c>
      <c r="I439" s="74">
        <v>2</v>
      </c>
      <c r="J439" s="74"/>
      <c r="K439" s="74"/>
      <c r="L439" s="74" t="s">
        <v>29</v>
      </c>
      <c r="M439" s="74" t="s">
        <v>1836</v>
      </c>
      <c r="N439" s="77" t="s">
        <v>3</v>
      </c>
      <c r="O439" s="74" t="s">
        <v>7</v>
      </c>
      <c r="P439" s="74" t="s">
        <v>1837</v>
      </c>
      <c r="Q439" s="74" t="s">
        <v>1838</v>
      </c>
      <c r="R439" s="74">
        <v>5</v>
      </c>
      <c r="S439" s="74"/>
      <c r="T439" s="74">
        <f>R439+S439</f>
        <v>5</v>
      </c>
      <c r="U439" s="112" t="s">
        <v>46</v>
      </c>
      <c r="V439" s="112">
        <v>0</v>
      </c>
      <c r="W439" s="112">
        <v>0</v>
      </c>
      <c r="X439" s="112">
        <v>0</v>
      </c>
      <c r="Y439" s="112">
        <v>0</v>
      </c>
      <c r="Z439" s="112">
        <v>0</v>
      </c>
      <c r="AA439" s="112">
        <v>0</v>
      </c>
      <c r="AB439" s="112">
        <v>0</v>
      </c>
      <c r="AC439" s="112">
        <v>0</v>
      </c>
      <c r="AD439" s="112" t="s">
        <v>27</v>
      </c>
      <c r="AE439" s="112"/>
      <c r="AF439" s="112"/>
      <c r="AG439" s="112"/>
      <c r="AH439" s="73"/>
      <c r="AI439" s="73"/>
    </row>
    <row r="440" spans="1:113" s="12" customFormat="1" ht="67.5" customHeight="1">
      <c r="A440" s="70" t="s">
        <v>640</v>
      </c>
      <c r="B440" s="74" t="s">
        <v>19</v>
      </c>
      <c r="C440" s="74" t="s">
        <v>19</v>
      </c>
      <c r="D440" s="75">
        <v>42037</v>
      </c>
      <c r="E440" s="76">
        <v>0.57638888888888895</v>
      </c>
      <c r="F440" s="75">
        <v>42037</v>
      </c>
      <c r="G440" s="76">
        <v>0.72499999999999998</v>
      </c>
      <c r="H440" s="76">
        <f>F440-D440+G440-E440</f>
        <v>0.14861111111111103</v>
      </c>
      <c r="I440" s="74">
        <v>1</v>
      </c>
      <c r="J440" s="74"/>
      <c r="K440" s="74"/>
      <c r="L440" s="74" t="s">
        <v>4</v>
      </c>
      <c r="M440" s="74" t="s">
        <v>190</v>
      </c>
      <c r="N440" s="77" t="s">
        <v>3</v>
      </c>
      <c r="O440" s="74" t="s">
        <v>7</v>
      </c>
      <c r="P440" s="74" t="s">
        <v>659</v>
      </c>
      <c r="Q440" s="74" t="s">
        <v>660</v>
      </c>
      <c r="R440" s="74">
        <v>17</v>
      </c>
      <c r="S440" s="74"/>
      <c r="T440" s="74">
        <f>R440+S440</f>
        <v>17</v>
      </c>
      <c r="U440" s="112" t="s">
        <v>28</v>
      </c>
      <c r="V440" s="112">
        <v>2003</v>
      </c>
      <c r="W440" s="112" t="s">
        <v>1709</v>
      </c>
      <c r="X440" s="112">
        <v>0</v>
      </c>
      <c r="Y440" s="112">
        <v>41865</v>
      </c>
      <c r="Z440" s="112">
        <v>100</v>
      </c>
      <c r="AA440" s="112">
        <v>42125</v>
      </c>
      <c r="AB440" s="112">
        <v>0</v>
      </c>
      <c r="AC440" s="112">
        <v>41816</v>
      </c>
      <c r="AD440" s="112" t="s">
        <v>22</v>
      </c>
      <c r="AE440" s="112"/>
      <c r="AF440" s="112"/>
      <c r="AG440" s="112"/>
      <c r="AH440" s="73"/>
      <c r="AI440" s="73"/>
    </row>
    <row r="441" spans="1:113" ht="187.15" customHeight="1">
      <c r="A441" s="70" t="s">
        <v>640</v>
      </c>
      <c r="B441" s="74" t="s">
        <v>10</v>
      </c>
      <c r="C441" s="74" t="s">
        <v>2282</v>
      </c>
      <c r="D441" s="75">
        <v>42054</v>
      </c>
      <c r="E441" s="76">
        <v>0.70763888888888893</v>
      </c>
      <c r="F441" s="75">
        <v>42054</v>
      </c>
      <c r="G441" s="76">
        <v>0.89583333333333337</v>
      </c>
      <c r="H441" s="76">
        <v>0.18819444444444444</v>
      </c>
      <c r="I441" s="74">
        <v>10</v>
      </c>
      <c r="J441" s="74"/>
      <c r="K441" s="74"/>
      <c r="L441" s="74" t="s">
        <v>16</v>
      </c>
      <c r="M441" s="74" t="s">
        <v>918</v>
      </c>
      <c r="N441" s="77" t="s">
        <v>3</v>
      </c>
      <c r="O441" s="74" t="s">
        <v>25</v>
      </c>
      <c r="P441" s="74" t="s">
        <v>919</v>
      </c>
      <c r="Q441" s="74" t="s">
        <v>920</v>
      </c>
      <c r="R441" s="74">
        <v>15.04</v>
      </c>
      <c r="S441" s="74"/>
      <c r="T441" s="74">
        <v>15.04</v>
      </c>
      <c r="U441" s="112" t="s">
        <v>45</v>
      </c>
      <c r="V441" s="112" t="s">
        <v>1998</v>
      </c>
      <c r="W441" s="112" t="s">
        <v>1999</v>
      </c>
      <c r="X441" s="112" t="s">
        <v>1989</v>
      </c>
      <c r="Y441" s="112" t="s">
        <v>2000</v>
      </c>
      <c r="Z441" s="112">
        <v>100</v>
      </c>
      <c r="AA441" s="112" t="s">
        <v>2001</v>
      </c>
      <c r="AB441" s="112">
        <v>0</v>
      </c>
      <c r="AC441" s="112" t="s">
        <v>128</v>
      </c>
      <c r="AD441" s="112" t="s">
        <v>37</v>
      </c>
      <c r="AE441" s="112"/>
      <c r="AF441" s="112"/>
      <c r="AG441" s="112" t="s">
        <v>921</v>
      </c>
      <c r="AH441" s="73"/>
      <c r="AI441" s="73"/>
      <c r="AM441" s="33"/>
      <c r="AN441" s="33"/>
    </row>
    <row r="442" spans="1:113" ht="93.6" customHeight="1">
      <c r="A442" s="70" t="s">
        <v>8946</v>
      </c>
      <c r="B442" s="74" t="s">
        <v>18</v>
      </c>
      <c r="C442" s="74" t="s">
        <v>18</v>
      </c>
      <c r="D442" s="75">
        <v>42274</v>
      </c>
      <c r="E442" s="76">
        <v>42274.5625</v>
      </c>
      <c r="F442" s="75">
        <v>42275</v>
      </c>
      <c r="G442" s="76">
        <v>42275.583333333336</v>
      </c>
      <c r="H442" s="76">
        <f>G442-E442</f>
        <v>1.0208333333357587</v>
      </c>
      <c r="I442" s="74">
        <v>16</v>
      </c>
      <c r="J442" s="74"/>
      <c r="K442" s="74"/>
      <c r="L442" s="74" t="s">
        <v>4</v>
      </c>
      <c r="M442" s="74" t="s">
        <v>9557</v>
      </c>
      <c r="N442" s="77" t="s">
        <v>3</v>
      </c>
      <c r="O442" s="74" t="s">
        <v>7</v>
      </c>
      <c r="P442" s="74" t="s">
        <v>343</v>
      </c>
      <c r="Q442" s="74" t="s">
        <v>9559</v>
      </c>
      <c r="R442" s="74">
        <f>12.5+4.5</f>
        <v>17</v>
      </c>
      <c r="S442" s="74"/>
      <c r="T442" s="74">
        <f>R442+S442</f>
        <v>17</v>
      </c>
      <c r="U442" s="112"/>
      <c r="V442" s="112"/>
      <c r="W442" s="112"/>
      <c r="X442" s="112"/>
      <c r="Y442" s="112"/>
      <c r="Z442" s="112"/>
      <c r="AA442" s="112"/>
      <c r="AB442" s="112"/>
      <c r="AC442" s="112"/>
      <c r="AD442" s="112" t="s">
        <v>22</v>
      </c>
      <c r="AE442" s="112"/>
      <c r="AF442" s="112"/>
      <c r="AG442" s="112" t="s">
        <v>468</v>
      </c>
      <c r="AH442" s="73"/>
      <c r="AI442" s="73"/>
      <c r="AM442" s="33"/>
      <c r="AN442" s="33"/>
    </row>
    <row r="443" spans="1:113" ht="31.15" customHeight="1">
      <c r="A443" s="347" t="s">
        <v>4982</v>
      </c>
      <c r="B443" s="357" t="s">
        <v>5</v>
      </c>
      <c r="C443" s="357" t="s">
        <v>5</v>
      </c>
      <c r="D443" s="370">
        <v>42213</v>
      </c>
      <c r="E443" s="384">
        <v>0.54166666666666663</v>
      </c>
      <c r="F443" s="370">
        <v>42213</v>
      </c>
      <c r="G443" s="384">
        <v>0.54166666666666663</v>
      </c>
      <c r="H443" s="384">
        <v>0</v>
      </c>
      <c r="I443" s="357">
        <v>33</v>
      </c>
      <c r="J443" s="357" t="s">
        <v>143</v>
      </c>
      <c r="K443" s="357"/>
      <c r="L443" s="357" t="s">
        <v>4</v>
      </c>
      <c r="M443" s="357" t="s">
        <v>8241</v>
      </c>
      <c r="N443" s="437">
        <v>35</v>
      </c>
      <c r="O443" s="357" t="s">
        <v>13</v>
      </c>
      <c r="P443" s="357" t="s">
        <v>8242</v>
      </c>
      <c r="Q443" s="357" t="s">
        <v>10448</v>
      </c>
      <c r="R443" s="357"/>
      <c r="S443" s="357">
        <v>16.7</v>
      </c>
      <c r="T443" s="357">
        <v>16.7</v>
      </c>
      <c r="U443" s="490" t="s">
        <v>34</v>
      </c>
      <c r="V443" s="490">
        <v>41314</v>
      </c>
      <c r="W443" s="490" t="s">
        <v>10449</v>
      </c>
      <c r="X443" s="490" t="s">
        <v>10450</v>
      </c>
      <c r="Y443" s="490" t="s">
        <v>10451</v>
      </c>
      <c r="Z443" s="490">
        <v>100</v>
      </c>
      <c r="AA443" s="490" t="s">
        <v>10452</v>
      </c>
      <c r="AB443" s="490">
        <v>0</v>
      </c>
      <c r="AC443" s="490"/>
      <c r="AD443" s="490" t="s">
        <v>22</v>
      </c>
      <c r="AE443" s="490"/>
      <c r="AF443" s="490"/>
      <c r="AG443" s="490"/>
      <c r="AH443" s="90"/>
      <c r="AI443" s="90"/>
      <c r="AM443" s="33"/>
      <c r="AN443" s="33"/>
    </row>
    <row r="444" spans="1:113" ht="132.75" customHeight="1">
      <c r="A444" s="351" t="s">
        <v>640</v>
      </c>
      <c r="B444" s="360" t="s">
        <v>19</v>
      </c>
      <c r="C444" s="360" t="s">
        <v>19</v>
      </c>
      <c r="D444" s="373">
        <v>42055</v>
      </c>
      <c r="E444" s="391">
        <v>0.46180555555555558</v>
      </c>
      <c r="F444" s="373">
        <v>42055</v>
      </c>
      <c r="G444" s="391">
        <v>0.46527777777777773</v>
      </c>
      <c r="H444" s="391">
        <f>F444-D444+G444-E444</f>
        <v>3.4722222222221544E-3</v>
      </c>
      <c r="I444" s="360">
        <v>2</v>
      </c>
      <c r="J444" s="360" t="s">
        <v>180</v>
      </c>
      <c r="K444" s="360" t="s">
        <v>178</v>
      </c>
      <c r="L444" s="360" t="s">
        <v>11</v>
      </c>
      <c r="M444" s="360" t="s">
        <v>189</v>
      </c>
      <c r="N444" s="438" t="s">
        <v>3</v>
      </c>
      <c r="O444" s="360" t="s">
        <v>7</v>
      </c>
      <c r="P444" s="360" t="s">
        <v>1839</v>
      </c>
      <c r="Q444" s="360" t="s">
        <v>1840</v>
      </c>
      <c r="R444" s="360">
        <v>1</v>
      </c>
      <c r="S444" s="360"/>
      <c r="T444" s="360">
        <f>R444+S444</f>
        <v>1</v>
      </c>
      <c r="U444" s="495" t="s">
        <v>1</v>
      </c>
      <c r="V444" s="495">
        <v>0</v>
      </c>
      <c r="W444" s="495">
        <v>0</v>
      </c>
      <c r="X444" s="495">
        <v>0</v>
      </c>
      <c r="Y444" s="495">
        <v>0</v>
      </c>
      <c r="Z444" s="495">
        <v>0</v>
      </c>
      <c r="AA444" s="495">
        <v>0</v>
      </c>
      <c r="AB444" s="495">
        <v>0</v>
      </c>
      <c r="AC444" s="495">
        <v>0</v>
      </c>
      <c r="AD444" s="495" t="s">
        <v>17</v>
      </c>
      <c r="AE444" s="495"/>
      <c r="AF444" s="495"/>
      <c r="AG444" s="495"/>
      <c r="AH444" s="204"/>
      <c r="AI444" s="204"/>
    </row>
    <row r="445" spans="1:113" ht="167.45" customHeight="1">
      <c r="A445" s="196" t="s">
        <v>12463</v>
      </c>
      <c r="B445" s="253" t="s">
        <v>81</v>
      </c>
      <c r="C445" s="253" t="s">
        <v>81</v>
      </c>
      <c r="D445" s="251">
        <v>42366</v>
      </c>
      <c r="E445" s="252">
        <v>0.44027777777777777</v>
      </c>
      <c r="F445" s="251">
        <v>42366</v>
      </c>
      <c r="G445" s="252">
        <v>0.47222222222222227</v>
      </c>
      <c r="H445" s="252">
        <v>0</v>
      </c>
      <c r="I445" s="253">
        <v>21</v>
      </c>
      <c r="J445" s="253" t="s">
        <v>143</v>
      </c>
      <c r="K445" s="253" t="s">
        <v>20</v>
      </c>
      <c r="L445" s="253" t="s">
        <v>9</v>
      </c>
      <c r="M445" s="253" t="s">
        <v>12881</v>
      </c>
      <c r="N445" s="266" t="s">
        <v>3</v>
      </c>
      <c r="O445" s="253" t="s">
        <v>7</v>
      </c>
      <c r="P445" s="253" t="s">
        <v>12881</v>
      </c>
      <c r="Q445" s="253" t="s">
        <v>12882</v>
      </c>
      <c r="R445" s="253">
        <v>16.600000000000001</v>
      </c>
      <c r="S445" s="253"/>
      <c r="T445" s="253">
        <v>16.600000000000001</v>
      </c>
      <c r="U445" s="491" t="s">
        <v>28</v>
      </c>
      <c r="V445" s="491"/>
      <c r="W445" s="491"/>
      <c r="X445" s="491"/>
      <c r="Y445" s="491"/>
      <c r="Z445" s="491"/>
      <c r="AA445" s="491"/>
      <c r="AB445" s="491"/>
      <c r="AC445" s="491"/>
      <c r="AD445" s="491" t="s">
        <v>22</v>
      </c>
      <c r="AE445" s="491"/>
      <c r="AF445" s="491"/>
      <c r="AG445" s="491"/>
      <c r="AH445" s="200"/>
      <c r="AI445" s="200"/>
    </row>
    <row r="446" spans="1:113" ht="168.75">
      <c r="A446" s="68" t="s">
        <v>640</v>
      </c>
      <c r="B446" s="140" t="s">
        <v>85</v>
      </c>
      <c r="C446" s="140" t="s">
        <v>85</v>
      </c>
      <c r="D446" s="379">
        <v>42056</v>
      </c>
      <c r="E446" s="400">
        <v>0.22083333333333333</v>
      </c>
      <c r="F446" s="379">
        <v>42056</v>
      </c>
      <c r="G446" s="400">
        <v>0.24374999999999999</v>
      </c>
      <c r="H446" s="400">
        <v>2.2916666666666669E-2</v>
      </c>
      <c r="I446" s="79">
        <v>88</v>
      </c>
      <c r="J446" s="148" t="s">
        <v>780</v>
      </c>
      <c r="K446" s="79"/>
      <c r="L446" s="140" t="s">
        <v>4</v>
      </c>
      <c r="M446" s="423" t="s">
        <v>937</v>
      </c>
      <c r="N446" s="140" t="s">
        <v>3</v>
      </c>
      <c r="O446" s="140" t="s">
        <v>48</v>
      </c>
      <c r="P446" s="140" t="s">
        <v>938</v>
      </c>
      <c r="Q446" s="140" t="s">
        <v>1685</v>
      </c>
      <c r="R446" s="79">
        <v>411</v>
      </c>
      <c r="S446" s="79"/>
      <c r="T446" s="79">
        <v>411</v>
      </c>
      <c r="U446" s="113" t="s">
        <v>80</v>
      </c>
      <c r="V446" s="113" t="s">
        <v>1682</v>
      </c>
      <c r="W446" s="113" t="s">
        <v>1676</v>
      </c>
      <c r="X446" s="113" t="s">
        <v>1677</v>
      </c>
      <c r="Y446" s="113" t="s">
        <v>1683</v>
      </c>
      <c r="Z446" s="113">
        <v>100</v>
      </c>
      <c r="AA446" s="113" t="s">
        <v>1684</v>
      </c>
      <c r="AB446" s="113">
        <v>0</v>
      </c>
      <c r="AC446" s="537" t="s">
        <v>1683</v>
      </c>
      <c r="AD446" s="114" t="s">
        <v>56</v>
      </c>
      <c r="AE446" s="114" t="s">
        <v>586</v>
      </c>
      <c r="AF446" s="114" t="s">
        <v>586</v>
      </c>
      <c r="AG446" s="103"/>
      <c r="AH446" s="103" t="s">
        <v>13984</v>
      </c>
      <c r="AI446" s="103"/>
    </row>
    <row r="447" spans="1:113" s="6" customFormat="1" ht="140.44999999999999" customHeight="1">
      <c r="A447" s="164" t="s">
        <v>640</v>
      </c>
      <c r="B447" s="94" t="s">
        <v>21</v>
      </c>
      <c r="C447" s="134" t="s">
        <v>21</v>
      </c>
      <c r="D447" s="93">
        <v>42056</v>
      </c>
      <c r="E447" s="104">
        <v>0.45833333333333331</v>
      </c>
      <c r="F447" s="93">
        <v>42037</v>
      </c>
      <c r="G447" s="104">
        <v>0.60416666666666663</v>
      </c>
      <c r="H447" s="104">
        <v>0.14583333333333334</v>
      </c>
      <c r="I447" s="69">
        <v>5</v>
      </c>
      <c r="J447" s="69"/>
      <c r="K447" s="94"/>
      <c r="L447" s="69" t="s">
        <v>4</v>
      </c>
      <c r="M447" s="94" t="s">
        <v>2366</v>
      </c>
      <c r="N447" s="69">
        <v>0.4</v>
      </c>
      <c r="O447" s="69" t="s">
        <v>25</v>
      </c>
      <c r="P447" s="94" t="s">
        <v>2367</v>
      </c>
      <c r="Q447" s="69" t="s">
        <v>2368</v>
      </c>
      <c r="R447" s="69">
        <v>0.8</v>
      </c>
      <c r="S447" s="69">
        <v>0.34399999999999997</v>
      </c>
      <c r="T447" s="69">
        <v>1.1439999999999999</v>
      </c>
      <c r="U447" s="94" t="s">
        <v>45</v>
      </c>
      <c r="V447" s="69" t="s">
        <v>128</v>
      </c>
      <c r="W447" s="94" t="s">
        <v>2369</v>
      </c>
      <c r="X447" s="94" t="s">
        <v>128</v>
      </c>
      <c r="Y447" s="108">
        <v>2014</v>
      </c>
      <c r="Z447" s="166" t="s">
        <v>128</v>
      </c>
      <c r="AA447" s="108">
        <v>2015</v>
      </c>
      <c r="AB447" s="94" t="s">
        <v>128</v>
      </c>
      <c r="AC447" s="108">
        <v>2013</v>
      </c>
      <c r="AD447" s="94" t="s">
        <v>0</v>
      </c>
      <c r="AE447" s="94" t="s">
        <v>52</v>
      </c>
      <c r="AF447" s="94"/>
      <c r="AG447" s="166"/>
      <c r="AH447" s="94"/>
      <c r="AI447" s="94"/>
    </row>
    <row r="448" spans="1:113" s="6" customFormat="1" ht="62.45" customHeight="1">
      <c r="A448" s="70" t="s">
        <v>7992</v>
      </c>
      <c r="B448" s="74" t="s">
        <v>69</v>
      </c>
      <c r="C448" s="74" t="s">
        <v>69</v>
      </c>
      <c r="D448" s="75">
        <v>42220</v>
      </c>
      <c r="E448" s="76">
        <v>0.24513888888888888</v>
      </c>
      <c r="F448" s="75">
        <v>42220</v>
      </c>
      <c r="G448" s="76">
        <v>0.42638888888888887</v>
      </c>
      <c r="H448" s="76">
        <v>0.18124999999999999</v>
      </c>
      <c r="I448" s="74">
        <v>16</v>
      </c>
      <c r="J448" s="74" t="s">
        <v>2661</v>
      </c>
      <c r="K448" s="74" t="s">
        <v>178</v>
      </c>
      <c r="L448" s="74" t="s">
        <v>4</v>
      </c>
      <c r="M448" s="74" t="s">
        <v>4153</v>
      </c>
      <c r="N448" s="77" t="s">
        <v>3</v>
      </c>
      <c r="O448" s="74" t="s">
        <v>7</v>
      </c>
      <c r="P448" s="74" t="s">
        <v>4154</v>
      </c>
      <c r="Q448" s="74" t="s">
        <v>8099</v>
      </c>
      <c r="R448" s="74">
        <v>16.058</v>
      </c>
      <c r="S448" s="74">
        <v>0.307</v>
      </c>
      <c r="T448" s="74">
        <v>16.364999999999998</v>
      </c>
      <c r="U448" s="112" t="s">
        <v>28</v>
      </c>
      <c r="V448" s="112">
        <v>2005</v>
      </c>
      <c r="W448" s="112" t="s">
        <v>1709</v>
      </c>
      <c r="X448" s="112" t="s">
        <v>724</v>
      </c>
      <c r="Y448" s="112" t="s">
        <v>1593</v>
      </c>
      <c r="Z448" s="112">
        <v>100</v>
      </c>
      <c r="AA448" s="112" t="s">
        <v>5202</v>
      </c>
      <c r="AB448" s="112">
        <v>0</v>
      </c>
      <c r="AC448" s="112" t="s">
        <v>1593</v>
      </c>
      <c r="AD448" s="112" t="s">
        <v>22</v>
      </c>
      <c r="AE448" s="112"/>
      <c r="AF448" s="112"/>
      <c r="AG448" s="112" t="s">
        <v>8099</v>
      </c>
      <c r="AH448" s="73"/>
      <c r="AI448" s="73"/>
    </row>
    <row r="449" spans="1:36" s="6" customFormat="1" ht="171.6" customHeight="1">
      <c r="A449" s="68" t="s">
        <v>640</v>
      </c>
      <c r="B449" s="140" t="s">
        <v>85</v>
      </c>
      <c r="C449" s="140" t="s">
        <v>85</v>
      </c>
      <c r="D449" s="143">
        <v>42057</v>
      </c>
      <c r="E449" s="147">
        <v>0.50486111111111109</v>
      </c>
      <c r="F449" s="143">
        <v>42057</v>
      </c>
      <c r="G449" s="147">
        <v>0.76527777777777783</v>
      </c>
      <c r="H449" s="147">
        <v>0.26041666666666669</v>
      </c>
      <c r="I449" s="140">
        <v>60</v>
      </c>
      <c r="J449" s="148" t="s">
        <v>243</v>
      </c>
      <c r="K449" s="140" t="s">
        <v>14</v>
      </c>
      <c r="L449" s="140" t="s">
        <v>29</v>
      </c>
      <c r="M449" s="140" t="s">
        <v>984</v>
      </c>
      <c r="N449" s="140">
        <v>35</v>
      </c>
      <c r="O449" s="140" t="s">
        <v>7</v>
      </c>
      <c r="P449" s="140" t="s">
        <v>782</v>
      </c>
      <c r="Q449" s="140" t="s">
        <v>939</v>
      </c>
      <c r="R449" s="140">
        <v>351</v>
      </c>
      <c r="S449" s="140"/>
      <c r="T449" s="140">
        <v>351</v>
      </c>
      <c r="U449" s="114" t="s">
        <v>28</v>
      </c>
      <c r="V449" s="114">
        <v>2009</v>
      </c>
      <c r="W449" s="114" t="s">
        <v>1686</v>
      </c>
      <c r="X449" s="114" t="s">
        <v>128</v>
      </c>
      <c r="Y449" s="523">
        <v>41974</v>
      </c>
      <c r="Z449" s="114">
        <v>100</v>
      </c>
      <c r="AA449" s="523">
        <v>42125</v>
      </c>
      <c r="AB449" s="113">
        <v>0</v>
      </c>
      <c r="AC449" s="523">
        <v>41974</v>
      </c>
      <c r="AD449" s="114" t="s">
        <v>59</v>
      </c>
      <c r="AE449" s="114" t="s">
        <v>586</v>
      </c>
      <c r="AF449" s="114" t="s">
        <v>586</v>
      </c>
      <c r="AG449" s="152"/>
      <c r="AH449" s="87"/>
      <c r="AI449" s="87"/>
    </row>
    <row r="450" spans="1:36" s="12" customFormat="1" ht="57.75" customHeight="1">
      <c r="A450" s="69" t="s">
        <v>640</v>
      </c>
      <c r="B450" s="74" t="s">
        <v>1412</v>
      </c>
      <c r="C450" s="74" t="s">
        <v>1423</v>
      </c>
      <c r="D450" s="75">
        <v>42057</v>
      </c>
      <c r="E450" s="76">
        <v>0.4513888888888889</v>
      </c>
      <c r="F450" s="75">
        <v>42057</v>
      </c>
      <c r="G450" s="76">
        <v>0.47222222222222227</v>
      </c>
      <c r="H450" s="76">
        <v>2.0833333333333332E-2</v>
      </c>
      <c r="I450" s="77">
        <v>2</v>
      </c>
      <c r="J450" s="79"/>
      <c r="K450" s="77"/>
      <c r="L450" s="80" t="s">
        <v>29</v>
      </c>
      <c r="M450" s="81" t="s">
        <v>488</v>
      </c>
      <c r="N450" s="77" t="s">
        <v>3</v>
      </c>
      <c r="O450" s="79" t="s">
        <v>7</v>
      </c>
      <c r="P450" s="81" t="s">
        <v>1564</v>
      </c>
      <c r="Q450" s="80" t="s">
        <v>1565</v>
      </c>
      <c r="R450" s="91">
        <v>0.6</v>
      </c>
      <c r="S450" s="91"/>
      <c r="T450" s="91">
        <v>0.6</v>
      </c>
      <c r="U450" s="73"/>
      <c r="V450" s="73"/>
      <c r="W450" s="73"/>
      <c r="X450" s="73"/>
      <c r="Y450" s="73"/>
      <c r="Z450" s="73"/>
      <c r="AA450" s="73"/>
      <c r="AB450" s="73"/>
      <c r="AC450" s="73"/>
      <c r="AD450" s="70" t="s">
        <v>59</v>
      </c>
      <c r="AE450" s="73"/>
      <c r="AF450" s="73"/>
      <c r="AG450" s="73"/>
      <c r="AH450" s="73"/>
      <c r="AI450" s="73"/>
    </row>
    <row r="451" spans="1:36" s="12" customFormat="1" ht="114.75" customHeight="1">
      <c r="A451" s="69" t="s">
        <v>8946</v>
      </c>
      <c r="B451" s="114" t="s">
        <v>85</v>
      </c>
      <c r="C451" s="114" t="s">
        <v>85</v>
      </c>
      <c r="D451" s="195">
        <v>42249</v>
      </c>
      <c r="E451" s="193">
        <v>0.95694444444444438</v>
      </c>
      <c r="F451" s="195">
        <v>42249</v>
      </c>
      <c r="G451" s="193">
        <v>0.95694444444444438</v>
      </c>
      <c r="H451" s="114">
        <v>0</v>
      </c>
      <c r="I451" s="114">
        <v>26</v>
      </c>
      <c r="J451" s="114" t="s">
        <v>973</v>
      </c>
      <c r="K451" s="114"/>
      <c r="L451" s="114" t="s">
        <v>4</v>
      </c>
      <c r="M451" s="114" t="s">
        <v>10813</v>
      </c>
      <c r="N451" s="114">
        <v>35</v>
      </c>
      <c r="O451" s="114" t="s">
        <v>13</v>
      </c>
      <c r="P451" s="114" t="s">
        <v>10814</v>
      </c>
      <c r="Q451" s="114" t="s">
        <v>10815</v>
      </c>
      <c r="R451" s="114">
        <v>90.478999999999999</v>
      </c>
      <c r="S451" s="114">
        <v>67.915000000000006</v>
      </c>
      <c r="T451" s="113">
        <v>158.39400000000001</v>
      </c>
      <c r="U451" s="114" t="s">
        <v>43</v>
      </c>
      <c r="V451" s="573" t="s">
        <v>10816</v>
      </c>
      <c r="W451" s="113" t="s">
        <v>10817</v>
      </c>
      <c r="X451" s="113" t="s">
        <v>10818</v>
      </c>
      <c r="Y451" s="151">
        <v>41944</v>
      </c>
      <c r="Z451" s="113">
        <v>100</v>
      </c>
      <c r="AA451" s="113">
        <v>2015</v>
      </c>
      <c r="AB451" s="113">
        <v>0</v>
      </c>
      <c r="AC451" s="151">
        <v>41944</v>
      </c>
      <c r="AD451" s="114" t="s">
        <v>41</v>
      </c>
      <c r="AE451" s="114" t="s">
        <v>586</v>
      </c>
      <c r="AF451" s="114" t="s">
        <v>586</v>
      </c>
      <c r="AG451" s="152"/>
      <c r="AH451" s="73"/>
      <c r="AI451" s="73"/>
    </row>
    <row r="452" spans="1:36" s="12" customFormat="1" ht="168.75" customHeight="1">
      <c r="A452" s="70" t="s">
        <v>640</v>
      </c>
      <c r="B452" s="74" t="s">
        <v>12</v>
      </c>
      <c r="C452" s="74" t="s">
        <v>127</v>
      </c>
      <c r="D452" s="75">
        <v>42058</v>
      </c>
      <c r="E452" s="76">
        <v>0.89930555555555547</v>
      </c>
      <c r="F452" s="75">
        <v>42058</v>
      </c>
      <c r="G452" s="76">
        <v>0.95347222222222217</v>
      </c>
      <c r="H452" s="76">
        <f>G452-E452</f>
        <v>5.4166666666666696E-2</v>
      </c>
      <c r="I452" s="74">
        <v>15</v>
      </c>
      <c r="J452" s="74" t="s">
        <v>233</v>
      </c>
      <c r="K452" s="74" t="s">
        <v>20</v>
      </c>
      <c r="L452" s="74" t="s">
        <v>29</v>
      </c>
      <c r="M452" s="74" t="s">
        <v>972</v>
      </c>
      <c r="N452" s="77" t="s">
        <v>3</v>
      </c>
      <c r="O452" s="74" t="s">
        <v>7</v>
      </c>
      <c r="P452" s="74" t="s">
        <v>972</v>
      </c>
      <c r="Q452" s="74" t="s">
        <v>1092</v>
      </c>
      <c r="R452" s="74">
        <v>4.9400000000000004</v>
      </c>
      <c r="S452" s="74">
        <v>9.99</v>
      </c>
      <c r="T452" s="74">
        <f>R452+S452</f>
        <v>14.93</v>
      </c>
      <c r="U452" s="112"/>
      <c r="V452" s="112"/>
      <c r="W452" s="112"/>
      <c r="X452" s="112"/>
      <c r="Y452" s="112"/>
      <c r="Z452" s="112"/>
      <c r="AA452" s="112"/>
      <c r="AB452" s="112"/>
      <c r="AC452" s="112"/>
      <c r="AD452" s="112" t="s">
        <v>27</v>
      </c>
      <c r="AE452" s="112" t="s">
        <v>57</v>
      </c>
      <c r="AF452" s="112" t="s">
        <v>53</v>
      </c>
      <c r="AG452" s="112"/>
      <c r="AH452" s="73"/>
      <c r="AI452" s="73"/>
    </row>
    <row r="453" spans="1:36" ht="90" customHeight="1">
      <c r="A453" s="70" t="s">
        <v>640</v>
      </c>
      <c r="B453" s="74" t="s">
        <v>5</v>
      </c>
      <c r="C453" s="74" t="s">
        <v>5</v>
      </c>
      <c r="D453" s="75">
        <v>42058</v>
      </c>
      <c r="E453" s="76">
        <v>0.87083333333333324</v>
      </c>
      <c r="F453" s="75">
        <v>42058</v>
      </c>
      <c r="G453" s="76">
        <v>0.87083333333333324</v>
      </c>
      <c r="H453" s="76">
        <f>G453-E453</f>
        <v>0</v>
      </c>
      <c r="I453" s="74">
        <v>5</v>
      </c>
      <c r="J453" s="74" t="s">
        <v>150</v>
      </c>
      <c r="K453" s="74"/>
      <c r="L453" s="74" t="s">
        <v>4</v>
      </c>
      <c r="M453" s="74" t="s">
        <v>1002</v>
      </c>
      <c r="N453" s="77" t="s">
        <v>3</v>
      </c>
      <c r="O453" s="74" t="s">
        <v>48</v>
      </c>
      <c r="P453" s="74" t="s">
        <v>945</v>
      </c>
      <c r="Q453" s="74" t="s">
        <v>1003</v>
      </c>
      <c r="R453" s="74"/>
      <c r="S453" s="74">
        <v>2</v>
      </c>
      <c r="T453" s="74">
        <v>2</v>
      </c>
      <c r="U453" s="112" t="s">
        <v>47</v>
      </c>
      <c r="V453" s="112">
        <v>1978</v>
      </c>
      <c r="W453" s="112" t="s">
        <v>1004</v>
      </c>
      <c r="X453" s="112"/>
      <c r="Y453" s="112" t="s">
        <v>2213</v>
      </c>
      <c r="Z453" s="112">
        <v>1</v>
      </c>
      <c r="AA453" s="112" t="s">
        <v>2214</v>
      </c>
      <c r="AB453" s="112">
        <v>0</v>
      </c>
      <c r="AC453" s="112" t="s">
        <v>2215</v>
      </c>
      <c r="AD453" s="112" t="s">
        <v>0</v>
      </c>
      <c r="AE453" s="112"/>
      <c r="AF453" s="112"/>
      <c r="AG453" s="112"/>
      <c r="AH453" s="73"/>
      <c r="AI453" s="73"/>
    </row>
    <row r="454" spans="1:36" ht="108" customHeight="1">
      <c r="A454" s="70" t="s">
        <v>640</v>
      </c>
      <c r="B454" s="74" t="s">
        <v>5</v>
      </c>
      <c r="C454" s="74" t="s">
        <v>5</v>
      </c>
      <c r="D454" s="75">
        <v>42058</v>
      </c>
      <c r="E454" s="76">
        <v>0.97916666666666663</v>
      </c>
      <c r="F454" s="75">
        <v>42058</v>
      </c>
      <c r="G454" s="76">
        <v>0.97916666666666663</v>
      </c>
      <c r="H454" s="76">
        <v>0</v>
      </c>
      <c r="I454" s="74">
        <v>16</v>
      </c>
      <c r="J454" s="74" t="s">
        <v>143</v>
      </c>
      <c r="K454" s="74"/>
      <c r="L454" s="74" t="s">
        <v>4</v>
      </c>
      <c r="M454" s="74" t="s">
        <v>946</v>
      </c>
      <c r="N454" s="77" t="s">
        <v>3</v>
      </c>
      <c r="O454" s="74" t="s">
        <v>2</v>
      </c>
      <c r="P454" s="74" t="s">
        <v>947</v>
      </c>
      <c r="Q454" s="74" t="s">
        <v>2216</v>
      </c>
      <c r="R454" s="74"/>
      <c r="S454" s="74">
        <v>11.1</v>
      </c>
      <c r="T454" s="74">
        <v>11.1</v>
      </c>
      <c r="U454" s="112" t="s">
        <v>34</v>
      </c>
      <c r="V454" s="112">
        <v>2009</v>
      </c>
      <c r="W454" s="112" t="s">
        <v>2217</v>
      </c>
      <c r="X454" s="112" t="s">
        <v>411</v>
      </c>
      <c r="Y454" s="112" t="s">
        <v>2218</v>
      </c>
      <c r="Z454" s="112">
        <v>0.8</v>
      </c>
      <c r="AA454" s="112" t="s">
        <v>2219</v>
      </c>
      <c r="AB454" s="112" t="s">
        <v>2220</v>
      </c>
      <c r="AC454" s="112" t="s">
        <v>2221</v>
      </c>
      <c r="AD454" s="112" t="s">
        <v>0</v>
      </c>
      <c r="AE454" s="112"/>
      <c r="AF454" s="112"/>
      <c r="AG454" s="112"/>
      <c r="AH454" s="73"/>
      <c r="AI454" s="73"/>
    </row>
    <row r="455" spans="1:36" s="6" customFormat="1" ht="31.15" customHeight="1">
      <c r="A455" s="159" t="s">
        <v>640</v>
      </c>
      <c r="B455" s="138" t="s">
        <v>84</v>
      </c>
      <c r="C455" s="69" t="s">
        <v>907</v>
      </c>
      <c r="D455" s="86">
        <v>42059</v>
      </c>
      <c r="E455" s="118">
        <v>0.96111111111111114</v>
      </c>
      <c r="F455" s="86">
        <v>42059</v>
      </c>
      <c r="G455" s="118">
        <v>0.98125000000000007</v>
      </c>
      <c r="H455" s="104">
        <f>G455-E455</f>
        <v>2.0138888888888928E-2</v>
      </c>
      <c r="I455" s="70">
        <v>7</v>
      </c>
      <c r="J455" s="70"/>
      <c r="K455" s="70" t="s">
        <v>8</v>
      </c>
      <c r="L455" s="70" t="s">
        <v>4</v>
      </c>
      <c r="M455" s="70" t="s">
        <v>954</v>
      </c>
      <c r="N455" s="70" t="s">
        <v>3</v>
      </c>
      <c r="O455" s="70" t="s">
        <v>7</v>
      </c>
      <c r="P455" s="70" t="s">
        <v>954</v>
      </c>
      <c r="Q455" s="68" t="s">
        <v>861</v>
      </c>
      <c r="R455" s="121">
        <v>1.3</v>
      </c>
      <c r="S455" s="121"/>
      <c r="T455" s="121">
        <v>1.3</v>
      </c>
      <c r="U455" s="69"/>
      <c r="V455" s="69"/>
      <c r="W455" s="69"/>
      <c r="X455" s="69"/>
      <c r="Y455" s="69"/>
      <c r="Z455" s="69"/>
      <c r="AA455" s="69"/>
      <c r="AB455" s="69"/>
      <c r="AC455" s="69"/>
      <c r="AD455" s="69" t="s">
        <v>24</v>
      </c>
      <c r="AE455" s="69"/>
      <c r="AF455" s="69"/>
      <c r="AG455" s="69" t="s">
        <v>955</v>
      </c>
      <c r="AH455" s="73"/>
      <c r="AI455" s="73"/>
    </row>
    <row r="456" spans="1:36" s="6" customFormat="1" ht="72" customHeight="1">
      <c r="A456" s="164" t="s">
        <v>640</v>
      </c>
      <c r="B456" s="94" t="s">
        <v>21</v>
      </c>
      <c r="C456" s="69" t="s">
        <v>2288</v>
      </c>
      <c r="D456" s="93">
        <v>42059</v>
      </c>
      <c r="E456" s="104">
        <v>0.68055555555555547</v>
      </c>
      <c r="F456" s="93">
        <v>42059</v>
      </c>
      <c r="G456" s="104">
        <v>0.77500000000000002</v>
      </c>
      <c r="H456" s="104">
        <v>9.4444444444444442E-2</v>
      </c>
      <c r="I456" s="69">
        <v>3</v>
      </c>
      <c r="J456" s="69"/>
      <c r="K456" s="94"/>
      <c r="L456" s="69" t="s">
        <v>9</v>
      </c>
      <c r="M456" s="94" t="s">
        <v>956</v>
      </c>
      <c r="N456" s="69" t="s">
        <v>3</v>
      </c>
      <c r="O456" s="69" t="s">
        <v>7</v>
      </c>
      <c r="P456" s="94" t="s">
        <v>956</v>
      </c>
      <c r="Q456" s="69" t="s">
        <v>957</v>
      </c>
      <c r="R456" s="69">
        <v>0.17699999999999999</v>
      </c>
      <c r="S456" s="69">
        <v>8.7999999999999995E-2</v>
      </c>
      <c r="T456" s="69">
        <v>0.26500000000000001</v>
      </c>
      <c r="U456" s="94" t="s">
        <v>28</v>
      </c>
      <c r="V456" s="69">
        <v>1952</v>
      </c>
      <c r="W456" s="94" t="s">
        <v>2370</v>
      </c>
      <c r="X456" s="94" t="s">
        <v>762</v>
      </c>
      <c r="Y456" s="108">
        <v>2014</v>
      </c>
      <c r="Z456" s="166" t="s">
        <v>128</v>
      </c>
      <c r="AA456" s="108">
        <v>2015</v>
      </c>
      <c r="AB456" s="94" t="s">
        <v>128</v>
      </c>
      <c r="AC456" s="108">
        <v>2014</v>
      </c>
      <c r="AD456" s="94" t="s">
        <v>0</v>
      </c>
      <c r="AE456" s="94" t="s">
        <v>57</v>
      </c>
      <c r="AF456" s="94"/>
      <c r="AG456" s="166"/>
      <c r="AH456" s="94"/>
      <c r="AI456" s="94"/>
    </row>
    <row r="457" spans="1:36" ht="36" customHeight="1">
      <c r="A457" s="70" t="s">
        <v>2819</v>
      </c>
      <c r="B457" s="74" t="s">
        <v>58</v>
      </c>
      <c r="C457" s="74" t="s">
        <v>197</v>
      </c>
      <c r="D457" s="75">
        <v>42153</v>
      </c>
      <c r="E457" s="76">
        <v>0.23125000000000001</v>
      </c>
      <c r="F457" s="75">
        <v>42153</v>
      </c>
      <c r="G457" s="76">
        <v>0.23749999999999999</v>
      </c>
      <c r="H457" s="76">
        <v>6.2499999999999778E-3</v>
      </c>
      <c r="I457" s="74">
        <v>58</v>
      </c>
      <c r="J457" s="74" t="s">
        <v>3436</v>
      </c>
      <c r="K457" s="74" t="s">
        <v>20</v>
      </c>
      <c r="L457" s="74" t="s">
        <v>9</v>
      </c>
      <c r="M457" s="74" t="s">
        <v>3437</v>
      </c>
      <c r="N457" s="77">
        <v>35</v>
      </c>
      <c r="O457" s="74" t="s">
        <v>7</v>
      </c>
      <c r="P457" s="74" t="s">
        <v>3438</v>
      </c>
      <c r="Q457" s="74" t="s">
        <v>3439</v>
      </c>
      <c r="R457" s="74">
        <v>4.2</v>
      </c>
      <c r="S457" s="74">
        <v>10.199999999999999</v>
      </c>
      <c r="T457" s="74">
        <v>14.399999999999999</v>
      </c>
      <c r="U457" s="112" t="s">
        <v>6</v>
      </c>
      <c r="V457" s="112">
        <v>1986</v>
      </c>
      <c r="W457" s="112" t="s">
        <v>1942</v>
      </c>
      <c r="X457" s="112" t="s">
        <v>724</v>
      </c>
      <c r="Y457" s="112">
        <v>41784</v>
      </c>
      <c r="Z457" s="112">
        <v>100</v>
      </c>
      <c r="AA457" s="112">
        <v>42241</v>
      </c>
      <c r="AB457" s="112">
        <v>0</v>
      </c>
      <c r="AC457" s="112">
        <v>41784</v>
      </c>
      <c r="AD457" s="112" t="s">
        <v>42</v>
      </c>
      <c r="AE457" s="112"/>
      <c r="AF457" s="112"/>
      <c r="AG457" s="112"/>
      <c r="AH457" s="73"/>
      <c r="AI457" s="73"/>
    </row>
    <row r="458" spans="1:36" s="12" customFormat="1" ht="126" customHeight="1">
      <c r="A458" s="69" t="s">
        <v>640</v>
      </c>
      <c r="B458" s="74" t="s">
        <v>1412</v>
      </c>
      <c r="C458" s="74" t="s">
        <v>1423</v>
      </c>
      <c r="D458" s="75">
        <v>42059</v>
      </c>
      <c r="E458" s="76">
        <v>0.4055555555555555</v>
      </c>
      <c r="F458" s="75">
        <v>42059</v>
      </c>
      <c r="G458" s="76">
        <v>0.4069444444444445</v>
      </c>
      <c r="H458" s="76">
        <v>1.3888888888888889E-3</v>
      </c>
      <c r="I458" s="77">
        <v>19</v>
      </c>
      <c r="J458" s="79"/>
      <c r="K458" s="77"/>
      <c r="L458" s="80" t="s">
        <v>4</v>
      </c>
      <c r="M458" s="81" t="s">
        <v>1431</v>
      </c>
      <c r="N458" s="77">
        <v>35</v>
      </c>
      <c r="O458" s="79" t="s">
        <v>13</v>
      </c>
      <c r="P458" s="81" t="s">
        <v>1432</v>
      </c>
      <c r="Q458" s="80" t="s">
        <v>1433</v>
      </c>
      <c r="R458" s="91">
        <v>1</v>
      </c>
      <c r="S458" s="91">
        <v>1</v>
      </c>
      <c r="T458" s="91">
        <v>2</v>
      </c>
      <c r="U458" s="73"/>
      <c r="V458" s="73"/>
      <c r="W458" s="73"/>
      <c r="X458" s="73"/>
      <c r="Y458" s="73"/>
      <c r="Z458" s="73"/>
      <c r="AA458" s="73"/>
      <c r="AB458" s="73"/>
      <c r="AC458" s="73"/>
      <c r="AD458" s="70" t="s">
        <v>0</v>
      </c>
      <c r="AE458" s="73"/>
      <c r="AF458" s="73"/>
      <c r="AG458" s="73"/>
      <c r="AH458" s="73"/>
      <c r="AI458" s="73"/>
    </row>
    <row r="459" spans="1:36" ht="90" customHeight="1">
      <c r="A459" s="317" t="s">
        <v>640</v>
      </c>
      <c r="B459" s="334" t="s">
        <v>1412</v>
      </c>
      <c r="C459" s="334" t="s">
        <v>1423</v>
      </c>
      <c r="D459" s="339">
        <v>42059</v>
      </c>
      <c r="E459" s="340">
        <v>0.8125</v>
      </c>
      <c r="F459" s="339">
        <v>42059</v>
      </c>
      <c r="G459" s="340">
        <v>0.94305555555555554</v>
      </c>
      <c r="H459" s="340">
        <v>0.13055555555555556</v>
      </c>
      <c r="I459" s="341">
        <v>3</v>
      </c>
      <c r="J459" s="326" t="s">
        <v>1424</v>
      </c>
      <c r="K459" s="341"/>
      <c r="L459" s="421" t="s">
        <v>4</v>
      </c>
      <c r="M459" s="428" t="s">
        <v>488</v>
      </c>
      <c r="N459" s="341">
        <v>0.4</v>
      </c>
      <c r="O459" s="326" t="s">
        <v>2</v>
      </c>
      <c r="P459" s="428" t="s">
        <v>1434</v>
      </c>
      <c r="Q459" s="421" t="s">
        <v>1435</v>
      </c>
      <c r="R459" s="470">
        <v>3</v>
      </c>
      <c r="S459" s="470"/>
      <c r="T459" s="470">
        <v>3</v>
      </c>
      <c r="U459" s="332"/>
      <c r="V459" s="332"/>
      <c r="W459" s="332"/>
      <c r="X459" s="332"/>
      <c r="Y459" s="332"/>
      <c r="Z459" s="332"/>
      <c r="AA459" s="332"/>
      <c r="AB459" s="332"/>
      <c r="AC459" s="332"/>
      <c r="AD459" s="330" t="s">
        <v>68</v>
      </c>
      <c r="AE459" s="332"/>
      <c r="AF459" s="332"/>
      <c r="AG459" s="332"/>
      <c r="AH459" s="332"/>
      <c r="AI459" s="332"/>
    </row>
    <row r="460" spans="1:36" ht="31.15" customHeight="1">
      <c r="A460" s="279" t="s">
        <v>640</v>
      </c>
      <c r="B460" s="284" t="s">
        <v>19</v>
      </c>
      <c r="C460" s="284" t="s">
        <v>19</v>
      </c>
      <c r="D460" s="271">
        <v>42059</v>
      </c>
      <c r="E460" s="272">
        <v>8.4027777777777771E-2</v>
      </c>
      <c r="F460" s="271">
        <v>42059</v>
      </c>
      <c r="G460" s="272">
        <v>0.14583333333333334</v>
      </c>
      <c r="H460" s="272">
        <f>F460-D460+G460-E460</f>
        <v>6.1805555555555572E-2</v>
      </c>
      <c r="I460" s="284">
        <v>5</v>
      </c>
      <c r="J460" s="284"/>
      <c r="K460" s="284" t="s">
        <v>20</v>
      </c>
      <c r="L460" s="284" t="s">
        <v>11</v>
      </c>
      <c r="M460" s="284" t="s">
        <v>964</v>
      </c>
      <c r="N460" s="268" t="s">
        <v>3</v>
      </c>
      <c r="O460" s="284" t="s">
        <v>7</v>
      </c>
      <c r="P460" s="284" t="s">
        <v>965</v>
      </c>
      <c r="Q460" s="284" t="s">
        <v>1841</v>
      </c>
      <c r="R460" s="284">
        <v>3</v>
      </c>
      <c r="S460" s="284"/>
      <c r="T460" s="284">
        <f>R460+S460</f>
        <v>3</v>
      </c>
      <c r="U460" s="302"/>
      <c r="V460" s="302">
        <v>1968</v>
      </c>
      <c r="W460" s="302" t="s">
        <v>1477</v>
      </c>
      <c r="X460" s="302" t="s">
        <v>1842</v>
      </c>
      <c r="Y460" s="302">
        <v>41649</v>
      </c>
      <c r="Z460" s="302">
        <v>100</v>
      </c>
      <c r="AA460" s="302">
        <v>0</v>
      </c>
      <c r="AB460" s="302">
        <v>0</v>
      </c>
      <c r="AC460" s="302">
        <v>41893</v>
      </c>
      <c r="AD460" s="302" t="s">
        <v>17</v>
      </c>
      <c r="AE460" s="302"/>
      <c r="AF460" s="302"/>
      <c r="AG460" s="302"/>
      <c r="AH460" s="286"/>
      <c r="AI460" s="286"/>
      <c r="AJ460" s="342"/>
    </row>
    <row r="461" spans="1:36" ht="108" customHeight="1">
      <c r="A461" s="279" t="s">
        <v>640</v>
      </c>
      <c r="B461" s="284" t="s">
        <v>15</v>
      </c>
      <c r="C461" s="284" t="s">
        <v>209</v>
      </c>
      <c r="D461" s="271">
        <v>42059</v>
      </c>
      <c r="E461" s="272">
        <v>0.31527777777777777</v>
      </c>
      <c r="F461" s="271">
        <v>42059</v>
      </c>
      <c r="G461" s="272">
        <v>0.31527777777777777</v>
      </c>
      <c r="H461" s="272">
        <f>(F461+G461)-(D461+E461)</f>
        <v>0</v>
      </c>
      <c r="I461" s="284">
        <v>55</v>
      </c>
      <c r="J461" s="284"/>
      <c r="K461" s="284" t="s">
        <v>8</v>
      </c>
      <c r="L461" s="284" t="s">
        <v>16</v>
      </c>
      <c r="M461" s="284" t="s">
        <v>966</v>
      </c>
      <c r="N461" s="268">
        <v>110</v>
      </c>
      <c r="O461" s="284" t="s">
        <v>7</v>
      </c>
      <c r="P461" s="284" t="s">
        <v>967</v>
      </c>
      <c r="Q461" s="284" t="s">
        <v>1083</v>
      </c>
      <c r="R461" s="284"/>
      <c r="S461" s="284">
        <v>21.91</v>
      </c>
      <c r="T461" s="284">
        <f>SUM(R461:S461)</f>
        <v>21.91</v>
      </c>
      <c r="U461" s="302" t="s">
        <v>28</v>
      </c>
      <c r="V461" s="302"/>
      <c r="W461" s="302"/>
      <c r="X461" s="302"/>
      <c r="Y461" s="302"/>
      <c r="Z461" s="302"/>
      <c r="AA461" s="302"/>
      <c r="AB461" s="302"/>
      <c r="AC461" s="302"/>
      <c r="AD461" s="302" t="s">
        <v>37</v>
      </c>
      <c r="AE461" s="302" t="s">
        <v>53</v>
      </c>
      <c r="AF461" s="302"/>
      <c r="AG461" s="302" t="s">
        <v>1084</v>
      </c>
      <c r="AH461" s="286"/>
      <c r="AI461" s="286"/>
      <c r="AJ461" s="342"/>
    </row>
    <row r="462" spans="1:36" ht="83.45" customHeight="1">
      <c r="A462" s="279" t="s">
        <v>640</v>
      </c>
      <c r="B462" s="284" t="s">
        <v>15</v>
      </c>
      <c r="C462" s="284" t="s">
        <v>15</v>
      </c>
      <c r="D462" s="271">
        <v>42059</v>
      </c>
      <c r="E462" s="272">
        <v>0.46736111111111112</v>
      </c>
      <c r="F462" s="271">
        <v>42059</v>
      </c>
      <c r="G462" s="272">
        <v>0.47013888888888888</v>
      </c>
      <c r="H462" s="272">
        <f>(F462+G462)-(D462+E462)</f>
        <v>2.7777777722803876E-3</v>
      </c>
      <c r="I462" s="284">
        <v>32</v>
      </c>
      <c r="J462" s="284"/>
      <c r="K462" s="284" t="s">
        <v>178</v>
      </c>
      <c r="L462" s="284" t="s">
        <v>4</v>
      </c>
      <c r="M462" s="284" t="s">
        <v>968</v>
      </c>
      <c r="N462" s="268">
        <v>35</v>
      </c>
      <c r="O462" s="284" t="s">
        <v>13</v>
      </c>
      <c r="P462" s="284" t="s">
        <v>969</v>
      </c>
      <c r="Q462" s="284" t="s">
        <v>1027</v>
      </c>
      <c r="R462" s="284">
        <v>6.49</v>
      </c>
      <c r="S462" s="284"/>
      <c r="T462" s="284">
        <f>SUM(R462:S462)</f>
        <v>6.49</v>
      </c>
      <c r="U462" s="302" t="s">
        <v>38</v>
      </c>
      <c r="V462" s="302">
        <v>1988</v>
      </c>
      <c r="W462" s="302" t="s">
        <v>1079</v>
      </c>
      <c r="X462" s="302"/>
      <c r="Y462" s="302" t="s">
        <v>1080</v>
      </c>
      <c r="Z462" s="302">
        <v>100</v>
      </c>
      <c r="AA462" s="302" t="s">
        <v>1081</v>
      </c>
      <c r="AB462" s="302">
        <v>0</v>
      </c>
      <c r="AC462" s="302"/>
      <c r="AD462" s="302" t="s">
        <v>74</v>
      </c>
      <c r="AE462" s="302" t="s">
        <v>78</v>
      </c>
      <c r="AF462" s="302"/>
      <c r="AG462" s="302" t="s">
        <v>1082</v>
      </c>
      <c r="AH462" s="286"/>
      <c r="AI462" s="286"/>
      <c r="AJ462" s="342"/>
    </row>
    <row r="463" spans="1:36" ht="78" customHeight="1">
      <c r="A463" s="279" t="s">
        <v>640</v>
      </c>
      <c r="B463" s="284" t="s">
        <v>18</v>
      </c>
      <c r="C463" s="284" t="s">
        <v>18</v>
      </c>
      <c r="D463" s="271">
        <v>42059</v>
      </c>
      <c r="E463" s="272">
        <v>42059.444444444445</v>
      </c>
      <c r="F463" s="271">
        <v>42060</v>
      </c>
      <c r="G463" s="272">
        <v>42060.291655092595</v>
      </c>
      <c r="H463" s="272">
        <f>G463-E463</f>
        <v>0.84721064814948477</v>
      </c>
      <c r="I463" s="284">
        <v>1</v>
      </c>
      <c r="J463" s="284"/>
      <c r="K463" s="284"/>
      <c r="L463" s="284" t="s">
        <v>4</v>
      </c>
      <c r="M463" s="284" t="s">
        <v>7</v>
      </c>
      <c r="N463" s="268">
        <v>0.4</v>
      </c>
      <c r="O463" s="284" t="s">
        <v>7</v>
      </c>
      <c r="P463" s="284" t="s">
        <v>970</v>
      </c>
      <c r="Q463" s="284" t="s">
        <v>971</v>
      </c>
      <c r="R463" s="284">
        <v>0.5</v>
      </c>
      <c r="S463" s="284"/>
      <c r="T463" s="284">
        <f>R463+S463</f>
        <v>0.5</v>
      </c>
      <c r="U463" s="302"/>
      <c r="V463" s="302"/>
      <c r="W463" s="302"/>
      <c r="X463" s="302"/>
      <c r="Y463" s="302"/>
      <c r="Z463" s="302"/>
      <c r="AA463" s="302"/>
      <c r="AB463" s="302"/>
      <c r="AC463" s="302"/>
      <c r="AD463" s="302" t="s">
        <v>0</v>
      </c>
      <c r="AE463" s="302"/>
      <c r="AF463" s="302"/>
      <c r="AG463" s="302" t="s">
        <v>468</v>
      </c>
      <c r="AH463" s="286"/>
      <c r="AI463" s="286"/>
      <c r="AJ463" s="342"/>
    </row>
    <row r="464" spans="1:36" ht="56.25" customHeight="1">
      <c r="A464" s="279" t="s">
        <v>640</v>
      </c>
      <c r="B464" s="284" t="s">
        <v>12</v>
      </c>
      <c r="C464" s="284" t="s">
        <v>127</v>
      </c>
      <c r="D464" s="271">
        <v>42059</v>
      </c>
      <c r="E464" s="272">
        <v>0.54999999999999993</v>
      </c>
      <c r="F464" s="271">
        <v>42059</v>
      </c>
      <c r="G464" s="272">
        <v>0.61736111111111114</v>
      </c>
      <c r="H464" s="272">
        <f>G464-E464</f>
        <v>6.7361111111111205E-2</v>
      </c>
      <c r="I464" s="284">
        <v>1</v>
      </c>
      <c r="J464" s="284"/>
      <c r="K464" s="284"/>
      <c r="L464" s="284" t="s">
        <v>4</v>
      </c>
      <c r="M464" s="284" t="s">
        <v>357</v>
      </c>
      <c r="N464" s="268">
        <v>0.4</v>
      </c>
      <c r="O464" s="284" t="s">
        <v>2</v>
      </c>
      <c r="P464" s="284" t="s">
        <v>147</v>
      </c>
      <c r="Q464" s="284" t="s">
        <v>1091</v>
      </c>
      <c r="R464" s="284">
        <v>0.25</v>
      </c>
      <c r="S464" s="284">
        <v>0.8</v>
      </c>
      <c r="T464" s="284">
        <v>1.05</v>
      </c>
      <c r="U464" s="302"/>
      <c r="V464" s="302"/>
      <c r="W464" s="302"/>
      <c r="X464" s="302"/>
      <c r="Y464" s="302"/>
      <c r="Z464" s="302"/>
      <c r="AA464" s="302"/>
      <c r="AB464" s="302"/>
      <c r="AC464" s="302"/>
      <c r="AD464" s="302" t="s">
        <v>0</v>
      </c>
      <c r="AE464" s="302"/>
      <c r="AF464" s="302"/>
      <c r="AG464" s="302"/>
      <c r="AH464" s="286"/>
      <c r="AI464" s="286"/>
      <c r="AJ464" s="342"/>
    </row>
    <row r="465" spans="1:113" ht="54" customHeight="1">
      <c r="A465" s="279" t="s">
        <v>640</v>
      </c>
      <c r="B465" s="284" t="s">
        <v>12</v>
      </c>
      <c r="C465" s="284" t="s">
        <v>127</v>
      </c>
      <c r="D465" s="271">
        <v>42059</v>
      </c>
      <c r="E465" s="272">
        <v>0.65763888888888888</v>
      </c>
      <c r="F465" s="271">
        <v>42059</v>
      </c>
      <c r="G465" s="272">
        <v>0.67013888888888884</v>
      </c>
      <c r="H465" s="272">
        <f>G465-E465</f>
        <v>1.2499999999999956E-2</v>
      </c>
      <c r="I465" s="284">
        <v>3</v>
      </c>
      <c r="J465" s="284" t="s">
        <v>973</v>
      </c>
      <c r="K465" s="284" t="s">
        <v>20</v>
      </c>
      <c r="L465" s="284" t="s">
        <v>4</v>
      </c>
      <c r="M465" s="284" t="s">
        <v>974</v>
      </c>
      <c r="N465" s="268" t="s">
        <v>3</v>
      </c>
      <c r="O465" s="284" t="s">
        <v>7</v>
      </c>
      <c r="P465" s="284" t="s">
        <v>975</v>
      </c>
      <c r="Q465" s="284" t="s">
        <v>976</v>
      </c>
      <c r="R465" s="284">
        <v>0.12</v>
      </c>
      <c r="S465" s="284">
        <v>0.63</v>
      </c>
      <c r="T465" s="284">
        <v>0.75</v>
      </c>
      <c r="U465" s="302" t="s">
        <v>38</v>
      </c>
      <c r="V465" s="302">
        <v>2012</v>
      </c>
      <c r="W465" s="302" t="s">
        <v>2090</v>
      </c>
      <c r="X465" s="302" t="s">
        <v>2091</v>
      </c>
      <c r="Y465" s="302" t="s">
        <v>2092</v>
      </c>
      <c r="Z465" s="302">
        <v>1</v>
      </c>
      <c r="AA465" s="302" t="s">
        <v>2093</v>
      </c>
      <c r="AB465" s="302" t="s">
        <v>2094</v>
      </c>
      <c r="AC465" s="302" t="s">
        <v>2095</v>
      </c>
      <c r="AD465" s="302" t="s">
        <v>24</v>
      </c>
      <c r="AE465" s="302"/>
      <c r="AF465" s="302"/>
      <c r="AG465" s="302"/>
      <c r="AH465" s="286"/>
      <c r="AI465" s="286"/>
      <c r="AJ465" s="342"/>
    </row>
    <row r="466" spans="1:113" s="6" customFormat="1" ht="54" customHeight="1">
      <c r="A466" s="279" t="s">
        <v>4982</v>
      </c>
      <c r="B466" s="284" t="s">
        <v>15</v>
      </c>
      <c r="C466" s="284" t="s">
        <v>15</v>
      </c>
      <c r="D466" s="271">
        <v>42197</v>
      </c>
      <c r="E466" s="272">
        <v>0.97777777777777775</v>
      </c>
      <c r="F466" s="271">
        <v>42198</v>
      </c>
      <c r="G466" s="272">
        <v>3.4722222222222224E-2</v>
      </c>
      <c r="H466" s="272">
        <f>(F466+G466)-(D466+E466)</f>
        <v>5.694444444088731E-2</v>
      </c>
      <c r="I466" s="284">
        <v>17</v>
      </c>
      <c r="J466" s="284" t="s">
        <v>3268</v>
      </c>
      <c r="K466" s="284"/>
      <c r="L466" s="284" t="s">
        <v>4</v>
      </c>
      <c r="M466" s="284" t="s">
        <v>8506</v>
      </c>
      <c r="N466" s="268">
        <v>35</v>
      </c>
      <c r="O466" s="284" t="s">
        <v>13</v>
      </c>
      <c r="P466" s="284" t="s">
        <v>8507</v>
      </c>
      <c r="Q466" s="284" t="s">
        <v>8508</v>
      </c>
      <c r="R466" s="284">
        <v>15.94</v>
      </c>
      <c r="S466" s="284"/>
      <c r="T466" s="284">
        <f>SUM(R466:S466)</f>
        <v>15.94</v>
      </c>
      <c r="U466" s="302" t="s">
        <v>33</v>
      </c>
      <c r="V466" s="302">
        <v>1984</v>
      </c>
      <c r="W466" s="302" t="s">
        <v>9324</v>
      </c>
      <c r="X466" s="302"/>
      <c r="Y466" s="302" t="s">
        <v>9325</v>
      </c>
      <c r="Z466" s="302">
        <v>100</v>
      </c>
      <c r="AA466" s="302" t="s">
        <v>9326</v>
      </c>
      <c r="AB466" s="302">
        <v>0</v>
      </c>
      <c r="AC466" s="302"/>
      <c r="AD466" s="302" t="s">
        <v>22</v>
      </c>
      <c r="AE466" s="302" t="s">
        <v>53</v>
      </c>
      <c r="AF466" s="302"/>
      <c r="AG466" s="302" t="s">
        <v>9327</v>
      </c>
      <c r="AH466" s="286"/>
      <c r="AI466" s="286"/>
      <c r="AJ466" s="342"/>
    </row>
    <row r="467" spans="1:113" s="6" customFormat="1" ht="126" customHeight="1">
      <c r="A467" s="346" t="s">
        <v>640</v>
      </c>
      <c r="B467" s="300" t="s">
        <v>21</v>
      </c>
      <c r="C467" s="320" t="s">
        <v>21</v>
      </c>
      <c r="D467" s="275">
        <v>42060</v>
      </c>
      <c r="E467" s="278">
        <v>0</v>
      </c>
      <c r="F467" s="275">
        <v>42060</v>
      </c>
      <c r="G467" s="278">
        <v>1.3888888888888888E-2</v>
      </c>
      <c r="H467" s="278">
        <v>1.3888888888888888E-2</v>
      </c>
      <c r="I467" s="274">
        <v>2</v>
      </c>
      <c r="J467" s="274"/>
      <c r="K467" s="300"/>
      <c r="L467" s="274" t="s">
        <v>4</v>
      </c>
      <c r="M467" s="300" t="s">
        <v>985</v>
      </c>
      <c r="N467" s="274">
        <v>0.4</v>
      </c>
      <c r="O467" s="274" t="s">
        <v>25</v>
      </c>
      <c r="P467" s="300" t="s">
        <v>985</v>
      </c>
      <c r="Q467" s="274" t="s">
        <v>986</v>
      </c>
      <c r="R467" s="274">
        <v>0.21</v>
      </c>
      <c r="S467" s="274">
        <v>9.4E-2</v>
      </c>
      <c r="T467" s="274">
        <v>0.30399999999999999</v>
      </c>
      <c r="U467" s="300" t="s">
        <v>1</v>
      </c>
      <c r="V467" s="274" t="s">
        <v>128</v>
      </c>
      <c r="W467" s="300" t="s">
        <v>128</v>
      </c>
      <c r="X467" s="300" t="s">
        <v>128</v>
      </c>
      <c r="Y467" s="515">
        <v>2014</v>
      </c>
      <c r="Z467" s="527" t="s">
        <v>128</v>
      </c>
      <c r="AA467" s="515">
        <v>2015</v>
      </c>
      <c r="AB467" s="300" t="s">
        <v>128</v>
      </c>
      <c r="AC467" s="515">
        <v>2014</v>
      </c>
      <c r="AD467" s="300" t="s">
        <v>0</v>
      </c>
      <c r="AE467" s="300" t="s">
        <v>52</v>
      </c>
      <c r="AF467" s="300"/>
      <c r="AG467" s="527"/>
      <c r="AH467" s="300"/>
      <c r="AI467" s="300"/>
      <c r="AJ467" s="342"/>
    </row>
    <row r="468" spans="1:113" s="12" customFormat="1" ht="73.5" customHeight="1">
      <c r="A468" s="279" t="s">
        <v>7992</v>
      </c>
      <c r="B468" s="284" t="s">
        <v>5</v>
      </c>
      <c r="C468" s="284" t="s">
        <v>5</v>
      </c>
      <c r="D468" s="271">
        <v>42235</v>
      </c>
      <c r="E468" s="272">
        <v>0.58402777777777781</v>
      </c>
      <c r="F468" s="271">
        <v>42204</v>
      </c>
      <c r="G468" s="272">
        <v>0.58402777777777781</v>
      </c>
      <c r="H468" s="272">
        <v>0</v>
      </c>
      <c r="I468" s="284">
        <v>39</v>
      </c>
      <c r="J468" s="284"/>
      <c r="K468" s="284"/>
      <c r="L468" s="284" t="s">
        <v>11</v>
      </c>
      <c r="M468" s="284"/>
      <c r="N468" s="268">
        <v>0.4</v>
      </c>
      <c r="O468" s="284" t="s">
        <v>2</v>
      </c>
      <c r="P468" s="284" t="s">
        <v>525</v>
      </c>
      <c r="Q468" s="284" t="s">
        <v>8715</v>
      </c>
      <c r="R468" s="284"/>
      <c r="S468" s="284">
        <v>15.4</v>
      </c>
      <c r="T468" s="284">
        <f>SUM(R468:S468)</f>
        <v>15.4</v>
      </c>
      <c r="U468" s="302" t="s">
        <v>1</v>
      </c>
      <c r="V468" s="302"/>
      <c r="W468" s="302"/>
      <c r="X468" s="302"/>
      <c r="Y468" s="302"/>
      <c r="Z468" s="302"/>
      <c r="AA468" s="302"/>
      <c r="AB468" s="302"/>
      <c r="AC468" s="302"/>
      <c r="AD468" s="302" t="s">
        <v>22</v>
      </c>
      <c r="AE468" s="302"/>
      <c r="AF468" s="302"/>
      <c r="AG468" s="302"/>
      <c r="AH468" s="286"/>
      <c r="AI468" s="286"/>
      <c r="AJ468" s="342"/>
    </row>
    <row r="469" spans="1:113" s="12" customFormat="1" ht="112.5" customHeight="1">
      <c r="A469" s="279" t="s">
        <v>11517</v>
      </c>
      <c r="B469" s="284" t="s">
        <v>5</v>
      </c>
      <c r="C469" s="284" t="s">
        <v>5</v>
      </c>
      <c r="D469" s="271">
        <v>42293</v>
      </c>
      <c r="E469" s="272">
        <v>0.27638888888888885</v>
      </c>
      <c r="F469" s="271">
        <v>42293</v>
      </c>
      <c r="G469" s="272">
        <v>0.3659722222222222</v>
      </c>
      <c r="H469" s="272">
        <v>8.9583333333333348E-2</v>
      </c>
      <c r="I469" s="284">
        <v>6</v>
      </c>
      <c r="J469" s="284" t="s">
        <v>143</v>
      </c>
      <c r="K469" s="284"/>
      <c r="L469" s="284" t="s">
        <v>11</v>
      </c>
      <c r="M469" s="284" t="s">
        <v>11960</v>
      </c>
      <c r="N469" s="268">
        <v>0.4</v>
      </c>
      <c r="O469" s="284" t="s">
        <v>25</v>
      </c>
      <c r="P469" s="284" t="s">
        <v>11961</v>
      </c>
      <c r="Q469" s="284" t="s">
        <v>13656</v>
      </c>
      <c r="R469" s="284"/>
      <c r="S469" s="284">
        <v>15.2</v>
      </c>
      <c r="T469" s="284">
        <v>15.2</v>
      </c>
      <c r="U469" s="302" t="s">
        <v>45</v>
      </c>
      <c r="V469" s="302">
        <v>42109</v>
      </c>
      <c r="W469" s="302" t="s">
        <v>13657</v>
      </c>
      <c r="X469" s="302" t="s">
        <v>13658</v>
      </c>
      <c r="Y469" s="302" t="s">
        <v>13659</v>
      </c>
      <c r="Z469" s="302" t="s">
        <v>128</v>
      </c>
      <c r="AA469" s="302">
        <v>42475</v>
      </c>
      <c r="AB469" s="302" t="s">
        <v>128</v>
      </c>
      <c r="AC469" s="302" t="s">
        <v>128</v>
      </c>
      <c r="AD469" s="302" t="s">
        <v>22</v>
      </c>
      <c r="AE469" s="302"/>
      <c r="AF469" s="302"/>
      <c r="AG469" s="302"/>
      <c r="AH469" s="286"/>
      <c r="AI469" s="286"/>
      <c r="AJ469" s="342"/>
    </row>
    <row r="470" spans="1:113" s="6" customFormat="1" ht="106.5" customHeight="1">
      <c r="A470" s="279" t="s">
        <v>3570</v>
      </c>
      <c r="B470" s="284" t="s">
        <v>15</v>
      </c>
      <c r="C470" s="284" t="s">
        <v>3186</v>
      </c>
      <c r="D470" s="271">
        <v>42163</v>
      </c>
      <c r="E470" s="272">
        <v>0.70624999999999993</v>
      </c>
      <c r="F470" s="271">
        <v>42163</v>
      </c>
      <c r="G470" s="272">
        <v>0.70624999999999993</v>
      </c>
      <c r="H470" s="272">
        <f>(F470+G470)-(D470+E470)</f>
        <v>0</v>
      </c>
      <c r="I470" s="284">
        <v>111</v>
      </c>
      <c r="J470" s="284" t="s">
        <v>4019</v>
      </c>
      <c r="K470" s="284" t="s">
        <v>8</v>
      </c>
      <c r="L470" s="284" t="s">
        <v>9</v>
      </c>
      <c r="M470" s="284" t="s">
        <v>3371</v>
      </c>
      <c r="N470" s="268">
        <v>110</v>
      </c>
      <c r="O470" s="284" t="s">
        <v>7</v>
      </c>
      <c r="P470" s="284" t="s">
        <v>6587</v>
      </c>
      <c r="Q470" s="284" t="s">
        <v>4020</v>
      </c>
      <c r="R470" s="284"/>
      <c r="S470" s="284">
        <v>15.08</v>
      </c>
      <c r="T470" s="284">
        <f>SUM(R470:S470)</f>
        <v>15.08</v>
      </c>
      <c r="U470" s="302" t="s">
        <v>1</v>
      </c>
      <c r="V470" s="302">
        <v>1987</v>
      </c>
      <c r="W470" s="302" t="s">
        <v>1955</v>
      </c>
      <c r="X470" s="302"/>
      <c r="Y470" s="302" t="s">
        <v>6474</v>
      </c>
      <c r="Z470" s="302">
        <v>100</v>
      </c>
      <c r="AA470" s="302">
        <v>42248</v>
      </c>
      <c r="AB470" s="302">
        <v>0</v>
      </c>
      <c r="AC470" s="302"/>
      <c r="AD470" s="302" t="s">
        <v>22</v>
      </c>
      <c r="AE470" s="302" t="s">
        <v>57</v>
      </c>
      <c r="AF470" s="302"/>
      <c r="AG470" s="302" t="s">
        <v>6588</v>
      </c>
      <c r="AH470" s="286"/>
      <c r="AI470" s="286"/>
      <c r="AJ470" s="342"/>
    </row>
    <row r="471" spans="1:113" s="6" customFormat="1" ht="93.75">
      <c r="A471" s="279" t="s">
        <v>640</v>
      </c>
      <c r="B471" s="284" t="s">
        <v>18</v>
      </c>
      <c r="C471" s="284" t="s">
        <v>18</v>
      </c>
      <c r="D471" s="271">
        <v>42060</v>
      </c>
      <c r="E471" s="272">
        <v>42060.638888888891</v>
      </c>
      <c r="F471" s="271">
        <v>42060</v>
      </c>
      <c r="G471" s="272">
        <v>42060.746527777781</v>
      </c>
      <c r="H471" s="272">
        <f>G471-E471</f>
        <v>0.10763888889050577</v>
      </c>
      <c r="I471" s="284">
        <v>47</v>
      </c>
      <c r="J471" s="284"/>
      <c r="K471" s="284"/>
      <c r="L471" s="284" t="s">
        <v>4</v>
      </c>
      <c r="M471" s="284" t="s">
        <v>994</v>
      </c>
      <c r="N471" s="268" t="s">
        <v>3</v>
      </c>
      <c r="O471" s="284" t="s">
        <v>25</v>
      </c>
      <c r="P471" s="284" t="s">
        <v>995</v>
      </c>
      <c r="Q471" s="284" t="s">
        <v>996</v>
      </c>
      <c r="R471" s="284">
        <v>10.4</v>
      </c>
      <c r="S471" s="284"/>
      <c r="T471" s="284">
        <f>R471+S471</f>
        <v>10.4</v>
      </c>
      <c r="U471" s="302"/>
      <c r="V471" s="302"/>
      <c r="W471" s="302"/>
      <c r="X471" s="302"/>
      <c r="Y471" s="302"/>
      <c r="Z471" s="302"/>
      <c r="AA471" s="302"/>
      <c r="AB471" s="302"/>
      <c r="AC471" s="302"/>
      <c r="AD471" s="302" t="s">
        <v>0</v>
      </c>
      <c r="AE471" s="302"/>
      <c r="AF471" s="302"/>
      <c r="AG471" s="302"/>
      <c r="AH471" s="286"/>
      <c r="AI471" s="286"/>
      <c r="AJ471" s="342"/>
    </row>
    <row r="472" spans="1:113" s="6" customFormat="1" ht="68.25" customHeight="1">
      <c r="A472" s="279" t="s">
        <v>4982</v>
      </c>
      <c r="B472" s="284" t="s">
        <v>10</v>
      </c>
      <c r="C472" s="284" t="s">
        <v>287</v>
      </c>
      <c r="D472" s="271">
        <v>42215</v>
      </c>
      <c r="E472" s="272">
        <v>0.79722222222222217</v>
      </c>
      <c r="F472" s="271">
        <v>42215</v>
      </c>
      <c r="G472" s="272">
        <v>0.81458333333333333</v>
      </c>
      <c r="H472" s="272"/>
      <c r="I472" s="284">
        <v>19</v>
      </c>
      <c r="J472" s="284"/>
      <c r="K472" s="284"/>
      <c r="L472" s="284" t="s">
        <v>4</v>
      </c>
      <c r="M472" s="284" t="s">
        <v>7952</v>
      </c>
      <c r="N472" s="268" t="s">
        <v>3</v>
      </c>
      <c r="O472" s="284" t="s">
        <v>7</v>
      </c>
      <c r="P472" s="284" t="s">
        <v>7952</v>
      </c>
      <c r="Q472" s="284" t="s">
        <v>7953</v>
      </c>
      <c r="R472" s="284">
        <v>14</v>
      </c>
      <c r="S472" s="284">
        <v>1</v>
      </c>
      <c r="T472" s="284">
        <v>15</v>
      </c>
      <c r="U472" s="302"/>
      <c r="V472" s="302"/>
      <c r="W472" s="302"/>
      <c r="X472" s="302"/>
      <c r="Y472" s="302"/>
      <c r="Z472" s="302"/>
      <c r="AA472" s="302"/>
      <c r="AB472" s="302"/>
      <c r="AC472" s="302"/>
      <c r="AD472" s="302" t="s">
        <v>22</v>
      </c>
      <c r="AE472" s="302"/>
      <c r="AF472" s="302"/>
      <c r="AG472" s="302" t="s">
        <v>10956</v>
      </c>
      <c r="AH472" s="286"/>
      <c r="AI472" s="286"/>
      <c r="AJ472" s="342"/>
    </row>
    <row r="473" spans="1:113" s="12" customFormat="1" ht="187.5">
      <c r="A473" s="279" t="s">
        <v>640</v>
      </c>
      <c r="B473" s="284" t="s">
        <v>12</v>
      </c>
      <c r="C473" s="284" t="s">
        <v>127</v>
      </c>
      <c r="D473" s="271">
        <v>42060</v>
      </c>
      <c r="E473" s="272">
        <v>0.72916666666666663</v>
      </c>
      <c r="F473" s="271">
        <v>42060</v>
      </c>
      <c r="G473" s="272">
        <v>0.73472222222222217</v>
      </c>
      <c r="H473" s="272">
        <f>G473-E473</f>
        <v>5.5555555555555358E-3</v>
      </c>
      <c r="I473" s="284">
        <v>1</v>
      </c>
      <c r="J473" s="284" t="s">
        <v>233</v>
      </c>
      <c r="K473" s="284" t="s">
        <v>20</v>
      </c>
      <c r="L473" s="284" t="s">
        <v>29</v>
      </c>
      <c r="M473" s="284" t="s">
        <v>999</v>
      </c>
      <c r="N473" s="268" t="s">
        <v>3</v>
      </c>
      <c r="O473" s="284" t="s">
        <v>7</v>
      </c>
      <c r="P473" s="284" t="s">
        <v>999</v>
      </c>
      <c r="Q473" s="284" t="s">
        <v>1000</v>
      </c>
      <c r="R473" s="284">
        <v>0.45</v>
      </c>
      <c r="S473" s="284">
        <v>0.1</v>
      </c>
      <c r="T473" s="284">
        <v>0.55000000000000004</v>
      </c>
      <c r="U473" s="302" t="s">
        <v>28</v>
      </c>
      <c r="V473" s="302">
        <v>1988</v>
      </c>
      <c r="W473" s="302" t="s">
        <v>2096</v>
      </c>
      <c r="X473" s="302" t="s">
        <v>724</v>
      </c>
      <c r="Y473" s="302" t="s">
        <v>2097</v>
      </c>
      <c r="Z473" s="302">
        <v>0.2</v>
      </c>
      <c r="AA473" s="302">
        <v>42125</v>
      </c>
      <c r="AB473" s="302" t="s">
        <v>128</v>
      </c>
      <c r="AC473" s="302" t="s">
        <v>724</v>
      </c>
      <c r="AD473" s="302" t="s">
        <v>27</v>
      </c>
      <c r="AE473" s="302"/>
      <c r="AF473" s="302"/>
      <c r="AG473" s="302"/>
      <c r="AH473" s="286"/>
      <c r="AI473" s="286"/>
      <c r="AJ473" s="342"/>
    </row>
    <row r="474" spans="1:113" s="12" customFormat="1" ht="131.25">
      <c r="A474" s="279" t="s">
        <v>12463</v>
      </c>
      <c r="B474" s="284" t="s">
        <v>19</v>
      </c>
      <c r="C474" s="284" t="s">
        <v>19</v>
      </c>
      <c r="D474" s="271">
        <v>42345</v>
      </c>
      <c r="E474" s="272">
        <v>0.5854166666666667</v>
      </c>
      <c r="F474" s="271">
        <v>42345</v>
      </c>
      <c r="G474" s="272">
        <v>0.60763888888888895</v>
      </c>
      <c r="H474" s="272">
        <v>2.2222222222222254E-2</v>
      </c>
      <c r="I474" s="284">
        <v>5</v>
      </c>
      <c r="J474" s="284"/>
      <c r="K474" s="284"/>
      <c r="L474" s="284" t="s">
        <v>4</v>
      </c>
      <c r="M474" s="284" t="s">
        <v>2690</v>
      </c>
      <c r="N474" s="268" t="s">
        <v>3</v>
      </c>
      <c r="O474" s="284" t="s">
        <v>7</v>
      </c>
      <c r="P474" s="284" t="s">
        <v>12522</v>
      </c>
      <c r="Q474" s="284" t="s">
        <v>13482</v>
      </c>
      <c r="R474" s="284">
        <v>15</v>
      </c>
      <c r="S474" s="284"/>
      <c r="T474" s="284">
        <v>15</v>
      </c>
      <c r="U474" s="302" t="s">
        <v>28</v>
      </c>
      <c r="V474" s="302">
        <v>1978</v>
      </c>
      <c r="W474" s="302" t="s">
        <v>1709</v>
      </c>
      <c r="X474" s="302">
        <v>0</v>
      </c>
      <c r="Y474" s="302"/>
      <c r="Z474" s="302">
        <v>0</v>
      </c>
      <c r="AA474" s="302"/>
      <c r="AB474" s="302">
        <v>0</v>
      </c>
      <c r="AC474" s="302"/>
      <c r="AD474" s="302" t="s">
        <v>22</v>
      </c>
      <c r="AE474" s="302"/>
      <c r="AF474" s="302"/>
      <c r="AG474" s="302" t="s">
        <v>13483</v>
      </c>
      <c r="AH474" s="286"/>
      <c r="AI474" s="286"/>
      <c r="AJ474" s="342"/>
    </row>
    <row r="475" spans="1:113" s="20" customFormat="1" ht="46.9" customHeight="1">
      <c r="A475" s="279" t="s">
        <v>640</v>
      </c>
      <c r="B475" s="284" t="s">
        <v>5</v>
      </c>
      <c r="C475" s="284" t="s">
        <v>5</v>
      </c>
      <c r="D475" s="271">
        <v>42060</v>
      </c>
      <c r="E475" s="272">
        <v>0.57916666666666672</v>
      </c>
      <c r="F475" s="271">
        <v>42060</v>
      </c>
      <c r="G475" s="272">
        <v>0.60069444444444442</v>
      </c>
      <c r="H475" s="272">
        <f>G475-E475</f>
        <v>2.1527777777777701E-2</v>
      </c>
      <c r="I475" s="284">
        <v>39</v>
      </c>
      <c r="J475" s="284" t="s">
        <v>143</v>
      </c>
      <c r="K475" s="284" t="s">
        <v>14</v>
      </c>
      <c r="L475" s="284" t="s">
        <v>4</v>
      </c>
      <c r="M475" s="284" t="s">
        <v>2224</v>
      </c>
      <c r="N475" s="268" t="s">
        <v>3</v>
      </c>
      <c r="O475" s="284" t="s">
        <v>48</v>
      </c>
      <c r="P475" s="284" t="s">
        <v>1005</v>
      </c>
      <c r="Q475" s="284" t="s">
        <v>2225</v>
      </c>
      <c r="R475" s="284">
        <v>4.0999999999999996</v>
      </c>
      <c r="S475" s="284">
        <v>52.7</v>
      </c>
      <c r="T475" s="284">
        <f>R475+S475</f>
        <v>56.800000000000004</v>
      </c>
      <c r="U475" s="302" t="s">
        <v>47</v>
      </c>
      <c r="V475" s="302">
        <v>1992</v>
      </c>
      <c r="W475" s="302" t="s">
        <v>2226</v>
      </c>
      <c r="X475" s="302"/>
      <c r="Y475" s="302" t="s">
        <v>2227</v>
      </c>
      <c r="Z475" s="302">
        <v>100</v>
      </c>
      <c r="AA475" s="302"/>
      <c r="AB475" s="302"/>
      <c r="AC475" s="302"/>
      <c r="AD475" s="302" t="s">
        <v>0</v>
      </c>
      <c r="AE475" s="302"/>
      <c r="AF475" s="302"/>
      <c r="AG475" s="302"/>
      <c r="AH475" s="286"/>
      <c r="AI475" s="286"/>
      <c r="AJ475" s="342"/>
    </row>
    <row r="476" spans="1:113" s="17" customFormat="1" ht="168.75">
      <c r="A476" s="279" t="s">
        <v>640</v>
      </c>
      <c r="B476" s="284" t="s">
        <v>19</v>
      </c>
      <c r="C476" s="284" t="s">
        <v>209</v>
      </c>
      <c r="D476" s="271">
        <v>42061</v>
      </c>
      <c r="E476" s="272">
        <v>0.4236111111111111</v>
      </c>
      <c r="F476" s="271">
        <v>42061</v>
      </c>
      <c r="G476" s="272">
        <v>0.4284722222222222</v>
      </c>
      <c r="H476" s="272">
        <f>F476-D476+G476-E476</f>
        <v>4.8611111111110938E-3</v>
      </c>
      <c r="I476" s="284">
        <v>75</v>
      </c>
      <c r="J476" s="284" t="s">
        <v>987</v>
      </c>
      <c r="K476" s="284" t="s">
        <v>178</v>
      </c>
      <c r="L476" s="284" t="s">
        <v>16</v>
      </c>
      <c r="M476" s="284" t="s">
        <v>1843</v>
      </c>
      <c r="N476" s="268">
        <v>35</v>
      </c>
      <c r="O476" s="284" t="s">
        <v>7</v>
      </c>
      <c r="P476" s="284" t="s">
        <v>1844</v>
      </c>
      <c r="Q476" s="284" t="s">
        <v>1845</v>
      </c>
      <c r="R476" s="284">
        <v>23</v>
      </c>
      <c r="S476" s="284">
        <v>24</v>
      </c>
      <c r="T476" s="284">
        <f>R476+S476</f>
        <v>47</v>
      </c>
      <c r="U476" s="302"/>
      <c r="V476" s="302"/>
      <c r="W476" s="302"/>
      <c r="X476" s="302"/>
      <c r="Y476" s="302"/>
      <c r="Z476" s="302"/>
      <c r="AA476" s="302"/>
      <c r="AB476" s="302"/>
      <c r="AC476" s="302"/>
      <c r="AD476" s="302" t="s">
        <v>37</v>
      </c>
      <c r="AE476" s="302"/>
      <c r="AF476" s="302"/>
      <c r="AG476" s="302"/>
      <c r="AH476" s="286"/>
      <c r="AI476" s="286"/>
      <c r="AJ476" s="342"/>
      <c r="AK476" s="15"/>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c r="DA476" s="16"/>
      <c r="DB476" s="16"/>
      <c r="DC476" s="16"/>
      <c r="DD476" s="16"/>
      <c r="DE476" s="16"/>
      <c r="DF476" s="16"/>
      <c r="DG476" s="16"/>
      <c r="DH476" s="16"/>
      <c r="DI476" s="16"/>
    </row>
    <row r="477" spans="1:113" ht="81" customHeight="1">
      <c r="A477" s="279" t="s">
        <v>640</v>
      </c>
      <c r="B477" s="284" t="s">
        <v>19</v>
      </c>
      <c r="C477" s="284" t="s">
        <v>19</v>
      </c>
      <c r="D477" s="271">
        <v>42061</v>
      </c>
      <c r="E477" s="272">
        <v>0.50972222222222219</v>
      </c>
      <c r="F477" s="271">
        <v>42061</v>
      </c>
      <c r="G477" s="272">
        <v>0.52013888888888882</v>
      </c>
      <c r="H477" s="272">
        <f>F477-D477+G477-E477</f>
        <v>1.041666666666663E-2</v>
      </c>
      <c r="I477" s="284">
        <v>118</v>
      </c>
      <c r="J477" s="284" t="s">
        <v>720</v>
      </c>
      <c r="K477" s="284"/>
      <c r="L477" s="284" t="s">
        <v>4</v>
      </c>
      <c r="M477" s="284" t="s">
        <v>1846</v>
      </c>
      <c r="N477" s="268">
        <v>110</v>
      </c>
      <c r="O477" s="284" t="s">
        <v>13</v>
      </c>
      <c r="P477" s="284" t="s">
        <v>1847</v>
      </c>
      <c r="Q477" s="284" t="s">
        <v>1848</v>
      </c>
      <c r="R477" s="284">
        <v>62</v>
      </c>
      <c r="S477" s="284">
        <v>58</v>
      </c>
      <c r="T477" s="284">
        <f>R477+S477</f>
        <v>120</v>
      </c>
      <c r="U477" s="302" t="s">
        <v>33</v>
      </c>
      <c r="V477" s="302">
        <v>2006</v>
      </c>
      <c r="W477" s="302" t="s">
        <v>1849</v>
      </c>
      <c r="X477" s="302" t="s">
        <v>1807</v>
      </c>
      <c r="Y477" s="302">
        <v>42005</v>
      </c>
      <c r="Z477" s="302">
        <v>20</v>
      </c>
      <c r="AA477" s="302">
        <v>42134</v>
      </c>
      <c r="AB477" s="302">
        <v>0</v>
      </c>
      <c r="AC477" s="302">
        <v>41913</v>
      </c>
      <c r="AD477" s="302" t="s">
        <v>74</v>
      </c>
      <c r="AE477" s="302"/>
      <c r="AF477" s="302"/>
      <c r="AG477" s="302"/>
      <c r="AH477" s="286"/>
      <c r="AI477" s="286"/>
      <c r="AJ477" s="342"/>
    </row>
    <row r="478" spans="1:113" ht="29.25" customHeight="1">
      <c r="A478" s="279" t="s">
        <v>640</v>
      </c>
      <c r="B478" s="284" t="s">
        <v>12</v>
      </c>
      <c r="C478" s="284" t="s">
        <v>127</v>
      </c>
      <c r="D478" s="271">
        <v>42061</v>
      </c>
      <c r="E478" s="272">
        <v>1.3888888888888889E-3</v>
      </c>
      <c r="F478" s="271">
        <v>42061</v>
      </c>
      <c r="G478" s="272">
        <v>0.10416666666666667</v>
      </c>
      <c r="H478" s="272">
        <f>G478-E478</f>
        <v>0.10277777777777779</v>
      </c>
      <c r="I478" s="284">
        <v>1</v>
      </c>
      <c r="J478" s="284"/>
      <c r="K478" s="284"/>
      <c r="L478" s="284" t="s">
        <v>4</v>
      </c>
      <c r="M478" s="284" t="s">
        <v>997</v>
      </c>
      <c r="N478" s="268">
        <v>0.4</v>
      </c>
      <c r="O478" s="284" t="s">
        <v>2</v>
      </c>
      <c r="P478" s="284" t="s">
        <v>147</v>
      </c>
      <c r="Q478" s="284" t="s">
        <v>998</v>
      </c>
      <c r="R478" s="284">
        <v>1.07</v>
      </c>
      <c r="S478" s="284">
        <v>0.2</v>
      </c>
      <c r="T478" s="284">
        <v>1.27</v>
      </c>
      <c r="U478" s="302" t="s">
        <v>1</v>
      </c>
      <c r="V478" s="302"/>
      <c r="W478" s="302"/>
      <c r="X478" s="302"/>
      <c r="Y478" s="302"/>
      <c r="Z478" s="302"/>
      <c r="AA478" s="302"/>
      <c r="AB478" s="302"/>
      <c r="AC478" s="302"/>
      <c r="AD478" s="302" t="s">
        <v>0</v>
      </c>
      <c r="AE478" s="302"/>
      <c r="AF478" s="302"/>
      <c r="AG478" s="302"/>
      <c r="AH478" s="286"/>
      <c r="AI478" s="286"/>
      <c r="AJ478" s="342"/>
    </row>
    <row r="479" spans="1:113" s="61" customFormat="1" ht="79.150000000000006" customHeight="1">
      <c r="A479" s="279" t="s">
        <v>11517</v>
      </c>
      <c r="B479" s="284" t="s">
        <v>5</v>
      </c>
      <c r="C479" s="284" t="s">
        <v>5</v>
      </c>
      <c r="D479" s="271">
        <v>42290</v>
      </c>
      <c r="E479" s="272">
        <v>0.62361111111111112</v>
      </c>
      <c r="F479" s="271">
        <v>42290</v>
      </c>
      <c r="G479" s="272">
        <v>0.62361111111111112</v>
      </c>
      <c r="H479" s="272">
        <v>0</v>
      </c>
      <c r="I479" s="284">
        <v>29</v>
      </c>
      <c r="J479" s="284"/>
      <c r="K479" s="284"/>
      <c r="L479" s="284" t="s">
        <v>11</v>
      </c>
      <c r="M479" s="284"/>
      <c r="N479" s="268">
        <v>0.4</v>
      </c>
      <c r="O479" s="284" t="s">
        <v>2</v>
      </c>
      <c r="P479" s="284" t="s">
        <v>525</v>
      </c>
      <c r="Q479" s="284" t="s">
        <v>11788</v>
      </c>
      <c r="R479" s="284"/>
      <c r="S479" s="284">
        <v>14.6</v>
      </c>
      <c r="T479" s="284">
        <v>14.6</v>
      </c>
      <c r="U479" s="302" t="s">
        <v>1</v>
      </c>
      <c r="V479" s="302"/>
      <c r="W479" s="302"/>
      <c r="X479" s="302"/>
      <c r="Y479" s="302"/>
      <c r="Z479" s="302"/>
      <c r="AA479" s="302"/>
      <c r="AB479" s="302"/>
      <c r="AC479" s="302"/>
      <c r="AD479" s="302" t="s">
        <v>22</v>
      </c>
      <c r="AE479" s="302"/>
      <c r="AF479" s="302"/>
      <c r="AG479" s="302"/>
      <c r="AH479" s="286"/>
      <c r="AI479" s="286"/>
      <c r="AJ479" s="342"/>
    </row>
    <row r="480" spans="1:113" s="6" customFormat="1" ht="52.5" customHeight="1">
      <c r="A480" s="279" t="s">
        <v>1580</v>
      </c>
      <c r="B480" s="284" t="s">
        <v>15</v>
      </c>
      <c r="C480" s="284" t="s">
        <v>15</v>
      </c>
      <c r="D480" s="271">
        <v>42106</v>
      </c>
      <c r="E480" s="272">
        <v>0.55763888888888891</v>
      </c>
      <c r="F480" s="271">
        <v>42106</v>
      </c>
      <c r="G480" s="272">
        <v>0.59722222222222221</v>
      </c>
      <c r="H480" s="272">
        <f>(F480+G480)-(D480+E480)</f>
        <v>3.9583333331393078E-2</v>
      </c>
      <c r="I480" s="284">
        <v>14</v>
      </c>
      <c r="J480" s="284"/>
      <c r="K480" s="284" t="s">
        <v>20</v>
      </c>
      <c r="L480" s="284" t="s">
        <v>9</v>
      </c>
      <c r="M480" s="284" t="s">
        <v>680</v>
      </c>
      <c r="N480" s="268" t="s">
        <v>3</v>
      </c>
      <c r="O480" s="284" t="s">
        <v>7</v>
      </c>
      <c r="P480" s="284" t="s">
        <v>2473</v>
      </c>
      <c r="Q480" s="284" t="s">
        <v>2523</v>
      </c>
      <c r="R480" s="284">
        <v>14.56</v>
      </c>
      <c r="S480" s="284"/>
      <c r="T480" s="284">
        <f>SUM(R480:S480)</f>
        <v>14.56</v>
      </c>
      <c r="U480" s="302" t="s">
        <v>28</v>
      </c>
      <c r="V480" s="302">
        <v>2010</v>
      </c>
      <c r="W480" s="302" t="s">
        <v>1709</v>
      </c>
      <c r="X480" s="302"/>
      <c r="Y480" s="302" t="s">
        <v>6375</v>
      </c>
      <c r="Z480" s="302">
        <v>100</v>
      </c>
      <c r="AA480" s="302" t="s">
        <v>2660</v>
      </c>
      <c r="AB480" s="302">
        <v>0</v>
      </c>
      <c r="AC480" s="302"/>
      <c r="AD480" s="302" t="s">
        <v>22</v>
      </c>
      <c r="AE480" s="302" t="s">
        <v>57</v>
      </c>
      <c r="AF480" s="302"/>
      <c r="AG480" s="302" t="s">
        <v>6376</v>
      </c>
      <c r="AH480" s="286"/>
      <c r="AI480" s="286"/>
      <c r="AJ480" s="342"/>
    </row>
    <row r="481" spans="1:113" s="6" customFormat="1" ht="337.5">
      <c r="A481" s="279" t="s">
        <v>12042</v>
      </c>
      <c r="B481" s="284" t="s">
        <v>5</v>
      </c>
      <c r="C481" s="284" t="s">
        <v>5</v>
      </c>
      <c r="D481" s="271">
        <v>42317</v>
      </c>
      <c r="E481" s="272">
        <v>0.1875</v>
      </c>
      <c r="F481" s="271">
        <v>42317</v>
      </c>
      <c r="G481" s="272">
        <v>0.27083333333333331</v>
      </c>
      <c r="H481" s="272">
        <f>G481-E481</f>
        <v>8.3333333333333315E-2</v>
      </c>
      <c r="I481" s="284">
        <v>8</v>
      </c>
      <c r="J481" s="284" t="s">
        <v>150</v>
      </c>
      <c r="K481" s="284" t="s">
        <v>14</v>
      </c>
      <c r="L481" s="284" t="s">
        <v>11</v>
      </c>
      <c r="M481" s="284" t="s">
        <v>12171</v>
      </c>
      <c r="N481" s="268" t="s">
        <v>3</v>
      </c>
      <c r="O481" s="284" t="s">
        <v>7</v>
      </c>
      <c r="P481" s="284" t="s">
        <v>12172</v>
      </c>
      <c r="Q481" s="284" t="s">
        <v>13749</v>
      </c>
      <c r="R481" s="284"/>
      <c r="S481" s="284">
        <v>14.5</v>
      </c>
      <c r="T481" s="284">
        <v>14.5</v>
      </c>
      <c r="U481" s="302" t="s">
        <v>28</v>
      </c>
      <c r="V481" s="302">
        <v>1987</v>
      </c>
      <c r="W481" s="302" t="s">
        <v>13750</v>
      </c>
      <c r="X481" s="302" t="s">
        <v>1383</v>
      </c>
      <c r="Y481" s="302" t="s">
        <v>13751</v>
      </c>
      <c r="Z481" s="302">
        <v>100</v>
      </c>
      <c r="AA481" s="302" t="s">
        <v>13752</v>
      </c>
      <c r="AB481" s="302" t="s">
        <v>13753</v>
      </c>
      <c r="AC481" s="302"/>
      <c r="AD481" s="302" t="s">
        <v>22</v>
      </c>
      <c r="AE481" s="302"/>
      <c r="AF481" s="302"/>
      <c r="AG481" s="302" t="s">
        <v>13630</v>
      </c>
      <c r="AH481" s="286"/>
      <c r="AI481" s="286"/>
      <c r="AJ481" s="342"/>
    </row>
    <row r="482" spans="1:113" s="6" customFormat="1" ht="93.6" customHeight="1">
      <c r="A482" s="279" t="s">
        <v>640</v>
      </c>
      <c r="B482" s="284" t="s">
        <v>10</v>
      </c>
      <c r="C482" s="284" t="s">
        <v>287</v>
      </c>
      <c r="D482" s="271">
        <v>42063</v>
      </c>
      <c r="E482" s="272">
        <v>0.76874999999999993</v>
      </c>
      <c r="F482" s="271">
        <v>42063</v>
      </c>
      <c r="G482" s="272">
        <v>0.76874999999999993</v>
      </c>
      <c r="H482" s="272">
        <v>4.1666666666666664E-2</v>
      </c>
      <c r="I482" s="284">
        <v>11</v>
      </c>
      <c r="J482" s="284"/>
      <c r="K482" s="284"/>
      <c r="L482" s="284" t="s">
        <v>4</v>
      </c>
      <c r="M482" s="284" t="s">
        <v>1010</v>
      </c>
      <c r="N482" s="268" t="s">
        <v>3</v>
      </c>
      <c r="O482" s="284" t="s">
        <v>7</v>
      </c>
      <c r="P482" s="284" t="s">
        <v>1011</v>
      </c>
      <c r="Q482" s="284" t="s">
        <v>1012</v>
      </c>
      <c r="R482" s="284">
        <v>5</v>
      </c>
      <c r="S482" s="284"/>
      <c r="T482" s="284">
        <v>5</v>
      </c>
      <c r="U482" s="302" t="s">
        <v>44</v>
      </c>
      <c r="V482" s="302">
        <v>1986</v>
      </c>
      <c r="W482" s="302" t="s">
        <v>2005</v>
      </c>
      <c r="X482" s="302"/>
      <c r="Y482" s="302" t="s">
        <v>2006</v>
      </c>
      <c r="Z482" s="302">
        <v>100</v>
      </c>
      <c r="AA482" s="302"/>
      <c r="AB482" s="302">
        <v>1</v>
      </c>
      <c r="AC482" s="302" t="s">
        <v>2007</v>
      </c>
      <c r="AD482" s="302" t="s">
        <v>0</v>
      </c>
      <c r="AE482" s="302"/>
      <c r="AF482" s="302"/>
      <c r="AG482" s="302" t="s">
        <v>1028</v>
      </c>
      <c r="AH482" s="286"/>
      <c r="AI482" s="286"/>
      <c r="AJ482" s="342"/>
    </row>
    <row r="483" spans="1:113" s="6" customFormat="1" ht="106.5">
      <c r="A483" s="279" t="s">
        <v>7992</v>
      </c>
      <c r="B483" s="284" t="s">
        <v>12</v>
      </c>
      <c r="C483" s="284" t="s">
        <v>127</v>
      </c>
      <c r="D483" s="271">
        <v>42223</v>
      </c>
      <c r="E483" s="272">
        <v>0.47430555555555554</v>
      </c>
      <c r="F483" s="271">
        <v>42223</v>
      </c>
      <c r="G483" s="272">
        <v>0.4916666666666667</v>
      </c>
      <c r="H483" s="272">
        <f>G483-E483</f>
        <v>1.736111111111116E-2</v>
      </c>
      <c r="I483" s="284">
        <v>22</v>
      </c>
      <c r="J483" s="284"/>
      <c r="K483" s="284"/>
      <c r="L483" s="284" t="s">
        <v>4</v>
      </c>
      <c r="M483" s="284" t="s">
        <v>8265</v>
      </c>
      <c r="N483" s="268" t="s">
        <v>3</v>
      </c>
      <c r="O483" s="284" t="s">
        <v>2</v>
      </c>
      <c r="P483" s="284" t="s">
        <v>941</v>
      </c>
      <c r="Q483" s="284" t="s">
        <v>9798</v>
      </c>
      <c r="R483" s="284">
        <v>10.130000000000001</v>
      </c>
      <c r="S483" s="284">
        <v>4.3099999999999996</v>
      </c>
      <c r="T483" s="284">
        <f>R483+S483</f>
        <v>14.440000000000001</v>
      </c>
      <c r="U483" s="302" t="s">
        <v>128</v>
      </c>
      <c r="V483" s="302" t="s">
        <v>128</v>
      </c>
      <c r="W483" s="302" t="s">
        <v>128</v>
      </c>
      <c r="X483" s="302" t="s">
        <v>128</v>
      </c>
      <c r="Y483" s="302" t="s">
        <v>128</v>
      </c>
      <c r="Z483" s="302" t="s">
        <v>128</v>
      </c>
      <c r="AA483" s="302" t="s">
        <v>128</v>
      </c>
      <c r="AB483" s="302" t="s">
        <v>128</v>
      </c>
      <c r="AC483" s="302" t="s">
        <v>128</v>
      </c>
      <c r="AD483" s="302" t="s">
        <v>22</v>
      </c>
      <c r="AE483" s="302" t="s">
        <v>128</v>
      </c>
      <c r="AF483" s="302" t="s">
        <v>128</v>
      </c>
      <c r="AG483" s="302"/>
      <c r="AH483" s="286"/>
      <c r="AI483" s="286"/>
      <c r="AJ483" s="342"/>
    </row>
    <row r="484" spans="1:113" s="20" customFormat="1" ht="18" customHeight="1">
      <c r="A484" s="279" t="s">
        <v>12463</v>
      </c>
      <c r="B484" s="284" t="s">
        <v>5</v>
      </c>
      <c r="C484" s="284" t="s">
        <v>5</v>
      </c>
      <c r="D484" s="271">
        <v>42351</v>
      </c>
      <c r="E484" s="272">
        <v>0.81944444444444453</v>
      </c>
      <c r="F484" s="271">
        <v>42351</v>
      </c>
      <c r="G484" s="272">
        <v>0.97569444444444453</v>
      </c>
      <c r="H484" s="272">
        <v>0.15625</v>
      </c>
      <c r="I484" s="284">
        <v>9</v>
      </c>
      <c r="J484" s="284" t="s">
        <v>150</v>
      </c>
      <c r="K484" s="284" t="s">
        <v>20</v>
      </c>
      <c r="L484" s="284" t="s">
        <v>11</v>
      </c>
      <c r="M484" s="284" t="s">
        <v>13859</v>
      </c>
      <c r="N484" s="268" t="s">
        <v>3</v>
      </c>
      <c r="O484" s="284" t="s">
        <v>7</v>
      </c>
      <c r="P484" s="284" t="s">
        <v>12603</v>
      </c>
      <c r="Q484" s="284" t="s">
        <v>13860</v>
      </c>
      <c r="R484" s="284"/>
      <c r="S484" s="284">
        <v>14.4</v>
      </c>
      <c r="T484" s="284">
        <v>14.4</v>
      </c>
      <c r="U484" s="302" t="s">
        <v>28</v>
      </c>
      <c r="V484" s="302" t="s">
        <v>13861</v>
      </c>
      <c r="W484" s="302"/>
      <c r="X484" s="302" t="s">
        <v>411</v>
      </c>
      <c r="Y484" s="302" t="s">
        <v>13862</v>
      </c>
      <c r="Z484" s="302">
        <v>0.5</v>
      </c>
      <c r="AA484" s="302" t="s">
        <v>13863</v>
      </c>
      <c r="AB484" s="302">
        <v>0</v>
      </c>
      <c r="AC484" s="302"/>
      <c r="AD484" s="302" t="s">
        <v>22</v>
      </c>
      <c r="AE484" s="302"/>
      <c r="AF484" s="302"/>
      <c r="AG484" s="302"/>
      <c r="AH484" s="286"/>
      <c r="AI484" s="286"/>
      <c r="AJ484" s="342"/>
    </row>
    <row r="485" spans="1:113" s="20" customFormat="1" ht="138">
      <c r="A485" s="279" t="s">
        <v>1018</v>
      </c>
      <c r="B485" s="284" t="s">
        <v>12</v>
      </c>
      <c r="C485" s="284" t="s">
        <v>1014</v>
      </c>
      <c r="D485" s="271">
        <v>42064</v>
      </c>
      <c r="E485" s="272">
        <v>0.59513888888888888</v>
      </c>
      <c r="F485" s="271">
        <v>42064</v>
      </c>
      <c r="G485" s="272">
        <v>0.59513888888888888</v>
      </c>
      <c r="H485" s="272">
        <f>G485-E485</f>
        <v>0</v>
      </c>
      <c r="I485" s="284">
        <v>40</v>
      </c>
      <c r="J485" s="284" t="s">
        <v>1015</v>
      </c>
      <c r="K485" s="284"/>
      <c r="L485" s="284" t="s">
        <v>16</v>
      </c>
      <c r="M485" s="284" t="s">
        <v>1016</v>
      </c>
      <c r="N485" s="268">
        <v>220</v>
      </c>
      <c r="O485" s="284" t="s">
        <v>13</v>
      </c>
      <c r="P485" s="284" t="s">
        <v>1016</v>
      </c>
      <c r="Q485" s="284" t="s">
        <v>1036</v>
      </c>
      <c r="R485" s="284">
        <v>5.26</v>
      </c>
      <c r="S485" s="284">
        <v>9.34</v>
      </c>
      <c r="T485" s="284">
        <v>14.6</v>
      </c>
      <c r="U485" s="302" t="s">
        <v>6</v>
      </c>
      <c r="V485" s="302" t="s">
        <v>128</v>
      </c>
      <c r="W485" s="302" t="s">
        <v>128</v>
      </c>
      <c r="X485" s="302" t="s">
        <v>128</v>
      </c>
      <c r="Y485" s="302" t="s">
        <v>128</v>
      </c>
      <c r="Z485" s="302" t="s">
        <v>128</v>
      </c>
      <c r="AA485" s="302" t="s">
        <v>128</v>
      </c>
      <c r="AB485" s="302" t="s">
        <v>128</v>
      </c>
      <c r="AC485" s="302" t="s">
        <v>128</v>
      </c>
      <c r="AD485" s="302" t="s">
        <v>37</v>
      </c>
      <c r="AE485" s="302" t="s">
        <v>128</v>
      </c>
      <c r="AF485" s="302" t="s">
        <v>128</v>
      </c>
      <c r="AG485" s="302"/>
      <c r="AH485" s="286"/>
      <c r="AI485" s="286"/>
      <c r="AJ485" s="342"/>
    </row>
    <row r="486" spans="1:113" s="6" customFormat="1" ht="206.25">
      <c r="A486" s="279" t="s">
        <v>1018</v>
      </c>
      <c r="B486" s="284" t="s">
        <v>5</v>
      </c>
      <c r="C486" s="284" t="s">
        <v>5</v>
      </c>
      <c r="D486" s="271">
        <v>42064</v>
      </c>
      <c r="E486" s="272">
        <v>0.75486111111111109</v>
      </c>
      <c r="F486" s="271">
        <v>42064</v>
      </c>
      <c r="G486" s="272">
        <v>0.75486111111111109</v>
      </c>
      <c r="H486" s="272">
        <v>0</v>
      </c>
      <c r="I486" s="284">
        <v>51</v>
      </c>
      <c r="J486" s="284" t="s">
        <v>143</v>
      </c>
      <c r="K486" s="284" t="s">
        <v>8</v>
      </c>
      <c r="L486" s="284" t="s">
        <v>29</v>
      </c>
      <c r="M486" s="284" t="s">
        <v>1042</v>
      </c>
      <c r="N486" s="268">
        <v>35</v>
      </c>
      <c r="O486" s="284" t="s">
        <v>7</v>
      </c>
      <c r="P486" s="284" t="s">
        <v>1043</v>
      </c>
      <c r="Q486" s="284" t="s">
        <v>1044</v>
      </c>
      <c r="R486" s="284"/>
      <c r="S486" s="284">
        <v>11.1</v>
      </c>
      <c r="T486" s="284">
        <v>11.1</v>
      </c>
      <c r="U486" s="302" t="s">
        <v>28</v>
      </c>
      <c r="V486" s="302">
        <v>41244</v>
      </c>
      <c r="W486" s="302" t="s">
        <v>1318</v>
      </c>
      <c r="X486" s="302"/>
      <c r="Y486" s="302">
        <v>41244</v>
      </c>
      <c r="Z486" s="302">
        <v>100</v>
      </c>
      <c r="AA486" s="302">
        <v>2017</v>
      </c>
      <c r="AB486" s="302">
        <v>0</v>
      </c>
      <c r="AC486" s="302">
        <v>41244</v>
      </c>
      <c r="AD486" s="302" t="s">
        <v>59</v>
      </c>
      <c r="AE486" s="302"/>
      <c r="AF486" s="302"/>
      <c r="AG486" s="302"/>
      <c r="AH486" s="286"/>
      <c r="AI486" s="286"/>
      <c r="AJ486" s="342"/>
    </row>
    <row r="487" spans="1:113" s="6" customFormat="1" ht="93.75">
      <c r="A487" s="279" t="s">
        <v>1018</v>
      </c>
      <c r="B487" s="284" t="s">
        <v>10</v>
      </c>
      <c r="C487" s="284" t="s">
        <v>10</v>
      </c>
      <c r="D487" s="271">
        <v>42074</v>
      </c>
      <c r="E487" s="272">
        <v>0.46875</v>
      </c>
      <c r="F487" s="271">
        <v>42074</v>
      </c>
      <c r="G487" s="272">
        <v>0.87847222222222221</v>
      </c>
      <c r="H487" s="272">
        <v>0.4236111111111111</v>
      </c>
      <c r="I487" s="284">
        <v>6</v>
      </c>
      <c r="J487" s="284"/>
      <c r="K487" s="284"/>
      <c r="L487" s="284" t="s">
        <v>11</v>
      </c>
      <c r="M487" s="284" t="s">
        <v>1120</v>
      </c>
      <c r="N487" s="268" t="s">
        <v>3</v>
      </c>
      <c r="O487" s="284" t="s">
        <v>7</v>
      </c>
      <c r="P487" s="284" t="s">
        <v>1121</v>
      </c>
      <c r="Q487" s="284" t="s">
        <v>1122</v>
      </c>
      <c r="R487" s="284">
        <v>14.333</v>
      </c>
      <c r="S487" s="284"/>
      <c r="T487" s="284">
        <v>14.333</v>
      </c>
      <c r="U487" s="302" t="s">
        <v>28</v>
      </c>
      <c r="V487" s="302" t="s">
        <v>2018</v>
      </c>
      <c r="W487" s="302" t="s">
        <v>2014</v>
      </c>
      <c r="X487" s="302" t="s">
        <v>1842</v>
      </c>
      <c r="Y487" s="302" t="s">
        <v>2019</v>
      </c>
      <c r="Z487" s="302">
        <v>100</v>
      </c>
      <c r="AA487" s="302" t="s">
        <v>2020</v>
      </c>
      <c r="AB487" s="302" t="s">
        <v>128</v>
      </c>
      <c r="AC487" s="302" t="s">
        <v>2021</v>
      </c>
      <c r="AD487" s="302" t="s">
        <v>22</v>
      </c>
      <c r="AE487" s="302"/>
      <c r="AF487" s="302"/>
      <c r="AG487" s="302" t="s">
        <v>1119</v>
      </c>
      <c r="AH487" s="286"/>
      <c r="AI487" s="286"/>
      <c r="AJ487" s="342"/>
    </row>
    <row r="488" spans="1:113" ht="93.75">
      <c r="A488" s="279" t="s">
        <v>1018</v>
      </c>
      <c r="B488" s="284" t="s">
        <v>10</v>
      </c>
      <c r="C488" s="284" t="s">
        <v>10</v>
      </c>
      <c r="D488" s="271">
        <v>42081</v>
      </c>
      <c r="E488" s="272">
        <v>0.79166666666666663</v>
      </c>
      <c r="F488" s="271">
        <v>42081</v>
      </c>
      <c r="G488" s="272">
        <v>0.79166666666666663</v>
      </c>
      <c r="H488" s="272">
        <v>0</v>
      </c>
      <c r="I488" s="284">
        <v>57</v>
      </c>
      <c r="J488" s="284" t="s">
        <v>150</v>
      </c>
      <c r="K488" s="284"/>
      <c r="L488" s="284" t="s">
        <v>11</v>
      </c>
      <c r="M488" s="284" t="s">
        <v>1252</v>
      </c>
      <c r="N488" s="268">
        <v>35</v>
      </c>
      <c r="O488" s="284" t="s">
        <v>7</v>
      </c>
      <c r="P488" s="284" t="s">
        <v>1252</v>
      </c>
      <c r="Q488" s="284" t="s">
        <v>1253</v>
      </c>
      <c r="R488" s="284">
        <v>14.2</v>
      </c>
      <c r="S488" s="284"/>
      <c r="T488" s="284">
        <v>14.2</v>
      </c>
      <c r="U488" s="302" t="s">
        <v>28</v>
      </c>
      <c r="V488" s="302" t="s">
        <v>2022</v>
      </c>
      <c r="W488" s="302" t="s">
        <v>2014</v>
      </c>
      <c r="X488" s="302" t="s">
        <v>1383</v>
      </c>
      <c r="Y488" s="302" t="s">
        <v>2023</v>
      </c>
      <c r="Z488" s="302">
        <v>100</v>
      </c>
      <c r="AA488" s="302" t="s">
        <v>2024</v>
      </c>
      <c r="AB488" s="302">
        <v>0</v>
      </c>
      <c r="AC488" s="302" t="s">
        <v>2025</v>
      </c>
      <c r="AD488" s="302" t="s">
        <v>22</v>
      </c>
      <c r="AE488" s="302"/>
      <c r="AF488" s="302"/>
      <c r="AG488" s="302" t="s">
        <v>1254</v>
      </c>
      <c r="AH488" s="286"/>
      <c r="AI488" s="286"/>
      <c r="AJ488" s="342"/>
    </row>
    <row r="489" spans="1:113" ht="112.5">
      <c r="A489" s="279" t="s">
        <v>640</v>
      </c>
      <c r="B489" s="284" t="s">
        <v>5</v>
      </c>
      <c r="C489" s="284" t="s">
        <v>5</v>
      </c>
      <c r="D489" s="271">
        <v>42061</v>
      </c>
      <c r="E489" s="272">
        <v>0.65277777777777779</v>
      </c>
      <c r="F489" s="271">
        <v>42061</v>
      </c>
      <c r="G489" s="272">
        <v>0.65277777777777779</v>
      </c>
      <c r="H489" s="272">
        <v>0</v>
      </c>
      <c r="I489" s="284">
        <v>19</v>
      </c>
      <c r="J489" s="284" t="s">
        <v>1009</v>
      </c>
      <c r="K489" s="284"/>
      <c r="L489" s="284" t="s">
        <v>4</v>
      </c>
      <c r="M489" s="284" t="s">
        <v>1050</v>
      </c>
      <c r="N489" s="268">
        <v>35</v>
      </c>
      <c r="O489" s="284" t="s">
        <v>13</v>
      </c>
      <c r="P489" s="284" t="s">
        <v>1051</v>
      </c>
      <c r="Q489" s="284" t="s">
        <v>1052</v>
      </c>
      <c r="R489" s="284"/>
      <c r="S489" s="284">
        <v>14.1</v>
      </c>
      <c r="T489" s="284">
        <v>14.1</v>
      </c>
      <c r="U489" s="302" t="s">
        <v>33</v>
      </c>
      <c r="V489" s="302">
        <v>39017</v>
      </c>
      <c r="W489" s="302"/>
      <c r="X489" s="302" t="s">
        <v>1053</v>
      </c>
      <c r="Y489" s="302"/>
      <c r="Z489" s="302"/>
      <c r="AA489" s="302"/>
      <c r="AB489" s="302"/>
      <c r="AC489" s="302"/>
      <c r="AD489" s="302" t="s">
        <v>22</v>
      </c>
      <c r="AE489" s="302"/>
      <c r="AF489" s="302"/>
      <c r="AG489" s="302"/>
      <c r="AH489" s="286"/>
      <c r="AI489" s="286"/>
      <c r="AJ489" s="342"/>
    </row>
    <row r="490" spans="1:113" ht="56.25">
      <c r="A490" s="279" t="s">
        <v>1580</v>
      </c>
      <c r="B490" s="284" t="s">
        <v>12</v>
      </c>
      <c r="C490" s="284" t="s">
        <v>360</v>
      </c>
      <c r="D490" s="271">
        <v>42101</v>
      </c>
      <c r="E490" s="272">
        <v>0.87361111111111101</v>
      </c>
      <c r="F490" s="271">
        <v>42101</v>
      </c>
      <c r="G490" s="272">
        <v>0.91319444444444453</v>
      </c>
      <c r="H490" s="272">
        <f>G490-E490</f>
        <v>3.9583333333333526E-2</v>
      </c>
      <c r="I490" s="284">
        <v>3</v>
      </c>
      <c r="J490" s="284"/>
      <c r="K490" s="284"/>
      <c r="L490" s="284" t="s">
        <v>11</v>
      </c>
      <c r="M490" s="284" t="s">
        <v>2455</v>
      </c>
      <c r="N490" s="268">
        <v>0.4</v>
      </c>
      <c r="O490" s="284" t="s">
        <v>55</v>
      </c>
      <c r="P490" s="284" t="s">
        <v>55</v>
      </c>
      <c r="Q490" s="284" t="s">
        <v>2456</v>
      </c>
      <c r="R490" s="284">
        <v>10.85</v>
      </c>
      <c r="S490" s="284">
        <v>3.2</v>
      </c>
      <c r="T490" s="284">
        <f>R490+S490</f>
        <v>14.05</v>
      </c>
      <c r="U490" s="302" t="s">
        <v>128</v>
      </c>
      <c r="V490" s="302" t="s">
        <v>128</v>
      </c>
      <c r="W490" s="302" t="s">
        <v>128</v>
      </c>
      <c r="X490" s="302" t="s">
        <v>128</v>
      </c>
      <c r="Y490" s="302" t="s">
        <v>128</v>
      </c>
      <c r="Z490" s="302" t="s">
        <v>128</v>
      </c>
      <c r="AA490" s="302" t="s">
        <v>128</v>
      </c>
      <c r="AB490" s="302" t="s">
        <v>128</v>
      </c>
      <c r="AC490" s="302" t="s">
        <v>128</v>
      </c>
      <c r="AD490" s="302" t="s">
        <v>22</v>
      </c>
      <c r="AE490" s="302"/>
      <c r="AF490" s="302"/>
      <c r="AG490" s="302"/>
      <c r="AH490" s="286"/>
      <c r="AI490" s="286"/>
      <c r="AJ490" s="342"/>
    </row>
    <row r="491" spans="1:113" s="17" customFormat="1" ht="75">
      <c r="A491" s="279" t="s">
        <v>1018</v>
      </c>
      <c r="B491" s="284" t="s">
        <v>69</v>
      </c>
      <c r="C491" s="284" t="s">
        <v>69</v>
      </c>
      <c r="D491" s="271">
        <v>42065</v>
      </c>
      <c r="E491" s="272">
        <v>0.40972222222222227</v>
      </c>
      <c r="F491" s="271">
        <v>42065</v>
      </c>
      <c r="G491" s="272">
        <v>0.44861111111111113</v>
      </c>
      <c r="H491" s="272">
        <v>3.8888888888888862E-2</v>
      </c>
      <c r="I491" s="284">
        <v>2</v>
      </c>
      <c r="J491" s="284" t="s">
        <v>143</v>
      </c>
      <c r="K491" s="284" t="s">
        <v>14</v>
      </c>
      <c r="L491" s="284" t="s">
        <v>4</v>
      </c>
      <c r="M491" s="284" t="s">
        <v>2038</v>
      </c>
      <c r="N491" s="268" t="s">
        <v>3</v>
      </c>
      <c r="O491" s="284" t="s">
        <v>7</v>
      </c>
      <c r="P491" s="284" t="s">
        <v>1031</v>
      </c>
      <c r="Q491" s="284" t="s">
        <v>1035</v>
      </c>
      <c r="R491" s="284">
        <v>2.1030000000000002</v>
      </c>
      <c r="S491" s="284">
        <v>0.13800000000000001</v>
      </c>
      <c r="T491" s="284">
        <v>2.2410000000000001</v>
      </c>
      <c r="U491" s="302" t="s">
        <v>28</v>
      </c>
      <c r="V491" s="302">
        <v>1963</v>
      </c>
      <c r="W491" s="302" t="s">
        <v>1477</v>
      </c>
      <c r="X491" s="302" t="s">
        <v>724</v>
      </c>
      <c r="Y491" s="302" t="s">
        <v>1480</v>
      </c>
      <c r="Z491" s="302">
        <v>100</v>
      </c>
      <c r="AA491" s="302" t="s">
        <v>1593</v>
      </c>
      <c r="AB491" s="302">
        <v>0</v>
      </c>
      <c r="AC491" s="302" t="s">
        <v>1480</v>
      </c>
      <c r="AD491" s="302" t="s">
        <v>0</v>
      </c>
      <c r="AE491" s="302"/>
      <c r="AF491" s="302"/>
      <c r="AG491" s="302" t="s">
        <v>1035</v>
      </c>
      <c r="AH491" s="286"/>
      <c r="AI491" s="286"/>
      <c r="AJ491" s="342"/>
      <c r="AK491" s="15"/>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row>
    <row r="492" spans="1:113" ht="70.150000000000006" customHeight="1">
      <c r="A492" s="274" t="s">
        <v>640</v>
      </c>
      <c r="B492" s="284" t="s">
        <v>1412</v>
      </c>
      <c r="C492" s="284" t="s">
        <v>1423</v>
      </c>
      <c r="D492" s="271">
        <v>42054</v>
      </c>
      <c r="E492" s="272">
        <v>0.16597222222222222</v>
      </c>
      <c r="F492" s="271">
        <v>42054</v>
      </c>
      <c r="G492" s="272">
        <v>0.25</v>
      </c>
      <c r="H492" s="272">
        <v>8.4027777777777771E-2</v>
      </c>
      <c r="I492" s="268">
        <v>11</v>
      </c>
      <c r="J492" s="269" t="s">
        <v>1437</v>
      </c>
      <c r="K492" s="268"/>
      <c r="L492" s="267" t="s">
        <v>11</v>
      </c>
      <c r="M492" s="285" t="s">
        <v>1562</v>
      </c>
      <c r="N492" s="268" t="s">
        <v>3</v>
      </c>
      <c r="O492" s="269" t="s">
        <v>7</v>
      </c>
      <c r="P492" s="285" t="s">
        <v>1562</v>
      </c>
      <c r="Q492" s="267" t="s">
        <v>1563</v>
      </c>
      <c r="R492" s="270">
        <v>14</v>
      </c>
      <c r="S492" s="270"/>
      <c r="T492" s="270">
        <v>14</v>
      </c>
      <c r="U492" s="286"/>
      <c r="V492" s="286"/>
      <c r="W492" s="286"/>
      <c r="X492" s="286"/>
      <c r="Y492" s="286"/>
      <c r="Z492" s="286"/>
      <c r="AA492" s="286"/>
      <c r="AB492" s="286"/>
      <c r="AC492" s="286"/>
      <c r="AD492" s="279" t="s">
        <v>22</v>
      </c>
      <c r="AE492" s="286"/>
      <c r="AF492" s="286"/>
      <c r="AG492" s="286"/>
      <c r="AH492" s="286"/>
      <c r="AI492" s="286"/>
      <c r="AJ492" s="342"/>
    </row>
    <row r="493" spans="1:113" s="6" customFormat="1" ht="262.5">
      <c r="A493" s="279" t="s">
        <v>1018</v>
      </c>
      <c r="B493" s="284" t="s">
        <v>5</v>
      </c>
      <c r="C493" s="284" t="s">
        <v>5</v>
      </c>
      <c r="D493" s="271">
        <v>42065</v>
      </c>
      <c r="E493" s="272">
        <v>0.56666666666666665</v>
      </c>
      <c r="F493" s="271">
        <v>42065</v>
      </c>
      <c r="G493" s="272">
        <v>0.56666666666666665</v>
      </c>
      <c r="H493" s="272">
        <v>0</v>
      </c>
      <c r="I493" s="284">
        <v>4</v>
      </c>
      <c r="J493" s="284" t="s">
        <v>150</v>
      </c>
      <c r="K493" s="284"/>
      <c r="L493" s="284" t="s">
        <v>4</v>
      </c>
      <c r="M493" s="284" t="s">
        <v>1320</v>
      </c>
      <c r="N493" s="268" t="s">
        <v>3</v>
      </c>
      <c r="O493" s="284" t="s">
        <v>2</v>
      </c>
      <c r="P493" s="284" t="s">
        <v>1321</v>
      </c>
      <c r="Q493" s="284" t="s">
        <v>1322</v>
      </c>
      <c r="R493" s="284"/>
      <c r="S493" s="284">
        <v>6.6</v>
      </c>
      <c r="T493" s="284">
        <v>6.6</v>
      </c>
      <c r="U493" s="302" t="s">
        <v>28</v>
      </c>
      <c r="V493" s="302">
        <v>1983</v>
      </c>
      <c r="W493" s="302" t="s">
        <v>1323</v>
      </c>
      <c r="X493" s="302" t="s">
        <v>1324</v>
      </c>
      <c r="Y493" s="302" t="s">
        <v>1325</v>
      </c>
      <c r="Z493" s="302">
        <v>100</v>
      </c>
      <c r="AA493" s="302" t="s">
        <v>1326</v>
      </c>
      <c r="AB493" s="302"/>
      <c r="AC493" s="302"/>
      <c r="AD493" s="302" t="s">
        <v>0</v>
      </c>
      <c r="AE493" s="302"/>
      <c r="AF493" s="302"/>
      <c r="AG493" s="302"/>
      <c r="AH493" s="286"/>
      <c r="AI493" s="286"/>
      <c r="AJ493" s="342"/>
    </row>
    <row r="494" spans="1:113" s="12" customFormat="1" ht="37.5" customHeight="1">
      <c r="A494" s="279" t="s">
        <v>1018</v>
      </c>
      <c r="B494" s="284" t="s">
        <v>5</v>
      </c>
      <c r="C494" s="284" t="s">
        <v>1054</v>
      </c>
      <c r="D494" s="271">
        <v>42065</v>
      </c>
      <c r="E494" s="272">
        <v>0.71250000000000002</v>
      </c>
      <c r="F494" s="271">
        <v>42065</v>
      </c>
      <c r="G494" s="272">
        <v>0.95972222222222225</v>
      </c>
      <c r="H494" s="272">
        <v>0.24722222222222223</v>
      </c>
      <c r="I494" s="284">
        <v>7</v>
      </c>
      <c r="J494" s="284" t="s">
        <v>143</v>
      </c>
      <c r="K494" s="284"/>
      <c r="L494" s="284" t="s">
        <v>16</v>
      </c>
      <c r="M494" s="284" t="s">
        <v>1055</v>
      </c>
      <c r="N494" s="268" t="s">
        <v>3</v>
      </c>
      <c r="O494" s="284" t="s">
        <v>7</v>
      </c>
      <c r="P494" s="284" t="s">
        <v>1056</v>
      </c>
      <c r="Q494" s="284" t="s">
        <v>1319</v>
      </c>
      <c r="R494" s="284">
        <v>38.700000000000003</v>
      </c>
      <c r="S494" s="284"/>
      <c r="T494" s="284">
        <v>38.700000000000003</v>
      </c>
      <c r="U494" s="302" t="s">
        <v>47</v>
      </c>
      <c r="V494" s="302"/>
      <c r="W494" s="302"/>
      <c r="X494" s="302"/>
      <c r="Y494" s="302"/>
      <c r="Z494" s="302"/>
      <c r="AA494" s="302"/>
      <c r="AB494" s="302"/>
      <c r="AC494" s="302"/>
      <c r="AD494" s="302" t="s">
        <v>37</v>
      </c>
      <c r="AE494" s="302"/>
      <c r="AF494" s="302"/>
      <c r="AG494" s="302"/>
      <c r="AH494" s="286"/>
      <c r="AI494" s="286"/>
      <c r="AJ494" s="342"/>
    </row>
    <row r="495" spans="1:113" s="3" customFormat="1" ht="112.5">
      <c r="A495" s="279" t="s">
        <v>12042</v>
      </c>
      <c r="B495" s="284" t="s">
        <v>10</v>
      </c>
      <c r="C495" s="284" t="s">
        <v>10</v>
      </c>
      <c r="D495" s="271">
        <v>42337</v>
      </c>
      <c r="E495" s="272">
        <v>0.63611111111111118</v>
      </c>
      <c r="F495" s="271">
        <v>42337</v>
      </c>
      <c r="G495" s="272">
        <v>0.79166666666666663</v>
      </c>
      <c r="H495" s="272">
        <v>0.15555555555555556</v>
      </c>
      <c r="I495" s="284">
        <v>10</v>
      </c>
      <c r="J495" s="284" t="s">
        <v>13156</v>
      </c>
      <c r="K495" s="284" t="s">
        <v>199</v>
      </c>
      <c r="L495" s="284" t="s">
        <v>11</v>
      </c>
      <c r="M495" s="284" t="s">
        <v>13157</v>
      </c>
      <c r="N495" s="268" t="s">
        <v>3</v>
      </c>
      <c r="O495" s="284" t="s">
        <v>7</v>
      </c>
      <c r="P495" s="284" t="s">
        <v>13157</v>
      </c>
      <c r="Q495" s="284" t="s">
        <v>13158</v>
      </c>
      <c r="R495" s="284">
        <v>14</v>
      </c>
      <c r="S495" s="284"/>
      <c r="T495" s="284">
        <v>14</v>
      </c>
      <c r="U495" s="302" t="s">
        <v>28</v>
      </c>
      <c r="V495" s="302">
        <v>1984</v>
      </c>
      <c r="W495" s="302" t="s">
        <v>2193</v>
      </c>
      <c r="X495" s="302" t="s">
        <v>13159</v>
      </c>
      <c r="Y495" s="302">
        <v>41302</v>
      </c>
      <c r="Z495" s="302">
        <v>0.8</v>
      </c>
      <c r="AA495" s="302" t="s">
        <v>9580</v>
      </c>
      <c r="AB495" s="302">
        <v>3</v>
      </c>
      <c r="AC495" s="302">
        <v>42325</v>
      </c>
      <c r="AD495" s="302" t="s">
        <v>22</v>
      </c>
      <c r="AE495" s="302"/>
      <c r="AF495" s="302"/>
      <c r="AG495" s="302" t="s">
        <v>13160</v>
      </c>
      <c r="AH495" s="286"/>
      <c r="AI495" s="286"/>
      <c r="AJ495" s="342"/>
    </row>
    <row r="496" spans="1:113" s="22" customFormat="1" ht="318.75">
      <c r="A496" s="279" t="s">
        <v>1018</v>
      </c>
      <c r="B496" s="284" t="s">
        <v>19</v>
      </c>
      <c r="C496" s="284" t="s">
        <v>209</v>
      </c>
      <c r="D496" s="271">
        <v>42066</v>
      </c>
      <c r="E496" s="272">
        <v>0.80625000000000002</v>
      </c>
      <c r="F496" s="271">
        <v>42066</v>
      </c>
      <c r="G496" s="272">
        <v>0.93333333333333324</v>
      </c>
      <c r="H496" s="272">
        <f>F496-D496+G496-E496</f>
        <v>0.12708333333333321</v>
      </c>
      <c r="I496" s="284">
        <v>12</v>
      </c>
      <c r="J496" s="284"/>
      <c r="K496" s="284"/>
      <c r="L496" s="284" t="s">
        <v>16</v>
      </c>
      <c r="M496" s="284" t="s">
        <v>1850</v>
      </c>
      <c r="N496" s="268">
        <v>35</v>
      </c>
      <c r="O496" s="284" t="s">
        <v>13</v>
      </c>
      <c r="P496" s="284" t="s">
        <v>1019</v>
      </c>
      <c r="Q496" s="284" t="s">
        <v>1020</v>
      </c>
      <c r="R496" s="284">
        <v>15</v>
      </c>
      <c r="S496" s="284"/>
      <c r="T496" s="284">
        <f>R496+S496</f>
        <v>15</v>
      </c>
      <c r="U496" s="302"/>
      <c r="V496" s="302"/>
      <c r="W496" s="302"/>
      <c r="X496" s="302"/>
      <c r="Y496" s="302"/>
      <c r="Z496" s="302"/>
      <c r="AA496" s="302"/>
      <c r="AB496" s="302"/>
      <c r="AC496" s="302"/>
      <c r="AD496" s="302" t="s">
        <v>37</v>
      </c>
      <c r="AE496" s="302"/>
      <c r="AF496" s="302"/>
      <c r="AG496" s="302"/>
      <c r="AH496" s="286"/>
      <c r="AI496" s="286"/>
      <c r="AJ496" s="342"/>
    </row>
    <row r="497" spans="1:113" ht="93.75">
      <c r="A497" s="279" t="s">
        <v>2819</v>
      </c>
      <c r="B497" s="284" t="s">
        <v>12</v>
      </c>
      <c r="C497" s="284" t="s">
        <v>127</v>
      </c>
      <c r="D497" s="271">
        <v>42146</v>
      </c>
      <c r="E497" s="272">
        <v>0.85833333333333339</v>
      </c>
      <c r="F497" s="271">
        <v>42146</v>
      </c>
      <c r="G497" s="272">
        <v>0.92986111111111114</v>
      </c>
      <c r="H497" s="272">
        <v>7.1527777777777746E-2</v>
      </c>
      <c r="I497" s="284">
        <v>4</v>
      </c>
      <c r="J497" s="284"/>
      <c r="K497" s="284"/>
      <c r="L497" s="284" t="s">
        <v>4</v>
      </c>
      <c r="M497" s="284" t="s">
        <v>3271</v>
      </c>
      <c r="N497" s="268">
        <v>0.4</v>
      </c>
      <c r="O497" s="284" t="s">
        <v>25</v>
      </c>
      <c r="P497" s="284" t="s">
        <v>3272</v>
      </c>
      <c r="Q497" s="284" t="s">
        <v>3273</v>
      </c>
      <c r="R497" s="284">
        <v>5.22</v>
      </c>
      <c r="S497" s="284">
        <v>8.64</v>
      </c>
      <c r="T497" s="284">
        <f>R497+S497</f>
        <v>13.86</v>
      </c>
      <c r="U497" s="302" t="s">
        <v>128</v>
      </c>
      <c r="V497" s="302" t="s">
        <v>128</v>
      </c>
      <c r="W497" s="302" t="s">
        <v>128</v>
      </c>
      <c r="X497" s="302" t="s">
        <v>128</v>
      </c>
      <c r="Y497" s="302" t="s">
        <v>128</v>
      </c>
      <c r="Z497" s="302" t="s">
        <v>128</v>
      </c>
      <c r="AA497" s="302" t="s">
        <v>128</v>
      </c>
      <c r="AB497" s="302" t="s">
        <v>128</v>
      </c>
      <c r="AC497" s="302" t="s">
        <v>128</v>
      </c>
      <c r="AD497" s="302" t="s">
        <v>22</v>
      </c>
      <c r="AE497" s="302"/>
      <c r="AF497" s="302"/>
      <c r="AG497" s="302"/>
      <c r="AH497" s="286"/>
      <c r="AI497" s="286"/>
      <c r="AJ497" s="342"/>
    </row>
    <row r="498" spans="1:113" ht="243.75">
      <c r="A498" s="279" t="s">
        <v>1018</v>
      </c>
      <c r="B498" s="284" t="s">
        <v>5</v>
      </c>
      <c r="C498" s="284" t="s">
        <v>5</v>
      </c>
      <c r="D498" s="271">
        <v>42066</v>
      </c>
      <c r="E498" s="272">
        <v>0.8208333333333333</v>
      </c>
      <c r="F498" s="271">
        <v>42066</v>
      </c>
      <c r="G498" s="272">
        <v>0.8208333333333333</v>
      </c>
      <c r="H498" s="272">
        <v>0</v>
      </c>
      <c r="I498" s="284">
        <v>6</v>
      </c>
      <c r="J498" s="284" t="s">
        <v>150</v>
      </c>
      <c r="K498" s="284" t="s">
        <v>8</v>
      </c>
      <c r="L498" s="284" t="s">
        <v>29</v>
      </c>
      <c r="M498" s="284" t="s">
        <v>1058</v>
      </c>
      <c r="N498" s="268" t="s">
        <v>3</v>
      </c>
      <c r="O498" s="284" t="s">
        <v>7</v>
      </c>
      <c r="P498" s="284" t="s">
        <v>1059</v>
      </c>
      <c r="Q498" s="284" t="s">
        <v>1328</v>
      </c>
      <c r="R498" s="284"/>
      <c r="S498" s="284">
        <v>2.5</v>
      </c>
      <c r="T498" s="284">
        <v>2.5</v>
      </c>
      <c r="U498" s="302" t="s">
        <v>28</v>
      </c>
      <c r="V498" s="302">
        <v>1977</v>
      </c>
      <c r="W498" s="302" t="s">
        <v>587</v>
      </c>
      <c r="X498" s="302" t="s">
        <v>1329</v>
      </c>
      <c r="Y498" s="302" t="s">
        <v>1330</v>
      </c>
      <c r="Z498" s="302">
        <v>1</v>
      </c>
      <c r="AA498" s="302" t="s">
        <v>1331</v>
      </c>
      <c r="AB498" s="302"/>
      <c r="AC498" s="302"/>
      <c r="AD498" s="302" t="s">
        <v>27</v>
      </c>
      <c r="AE498" s="302"/>
      <c r="AF498" s="302"/>
      <c r="AG498" s="302"/>
      <c r="AH498" s="286"/>
      <c r="AI498" s="286"/>
      <c r="AJ498" s="342"/>
    </row>
    <row r="499" spans="1:113" ht="56.25">
      <c r="A499" s="279" t="s">
        <v>1018</v>
      </c>
      <c r="B499" s="284" t="s">
        <v>19</v>
      </c>
      <c r="C499" s="284" t="s">
        <v>1866</v>
      </c>
      <c r="D499" s="271">
        <v>42067</v>
      </c>
      <c r="E499" s="272">
        <v>0.5625</v>
      </c>
      <c r="F499" s="271">
        <v>42067</v>
      </c>
      <c r="G499" s="272">
        <v>0.68402777777777779</v>
      </c>
      <c r="H499" s="272">
        <f>F499-D499+G499-E499</f>
        <v>0.12152777777777779</v>
      </c>
      <c r="I499" s="284">
        <v>3</v>
      </c>
      <c r="J499" s="284"/>
      <c r="K499" s="284"/>
      <c r="L499" s="284" t="s">
        <v>16</v>
      </c>
      <c r="M499" s="284" t="s">
        <v>55</v>
      </c>
      <c r="N499" s="268">
        <v>0.4</v>
      </c>
      <c r="O499" s="284" t="s">
        <v>55</v>
      </c>
      <c r="P499" s="284" t="s">
        <v>1021</v>
      </c>
      <c r="Q499" s="284" t="s">
        <v>1022</v>
      </c>
      <c r="R499" s="284">
        <v>4</v>
      </c>
      <c r="S499" s="284"/>
      <c r="T499" s="284">
        <f>R499+S499</f>
        <v>4</v>
      </c>
      <c r="U499" s="302" t="s">
        <v>60</v>
      </c>
      <c r="V499" s="302">
        <v>0</v>
      </c>
      <c r="W499" s="302">
        <v>0</v>
      </c>
      <c r="X499" s="302">
        <v>0</v>
      </c>
      <c r="Y499" s="302">
        <v>0</v>
      </c>
      <c r="Z499" s="302">
        <v>0</v>
      </c>
      <c r="AA499" s="302">
        <v>0</v>
      </c>
      <c r="AB499" s="302">
        <v>0</v>
      </c>
      <c r="AC499" s="302">
        <v>0</v>
      </c>
      <c r="AD499" s="302" t="s">
        <v>37</v>
      </c>
      <c r="AE499" s="302"/>
      <c r="AF499" s="302"/>
      <c r="AG499" s="302"/>
      <c r="AH499" s="286"/>
      <c r="AI499" s="286"/>
      <c r="AJ499" s="342"/>
    </row>
    <row r="500" spans="1:113" s="3" customFormat="1" ht="93.75">
      <c r="A500" s="279" t="s">
        <v>1018</v>
      </c>
      <c r="B500" s="284" t="s">
        <v>12</v>
      </c>
      <c r="C500" s="284" t="s">
        <v>127</v>
      </c>
      <c r="D500" s="271">
        <v>42067</v>
      </c>
      <c r="E500" s="272">
        <v>0.46180555555555558</v>
      </c>
      <c r="F500" s="271">
        <v>42067</v>
      </c>
      <c r="G500" s="272">
        <v>0.68888888888888899</v>
      </c>
      <c r="H500" s="272">
        <f>G500-E500</f>
        <v>0.22708333333333341</v>
      </c>
      <c r="I500" s="284">
        <v>3</v>
      </c>
      <c r="J500" s="284"/>
      <c r="K500" s="284"/>
      <c r="L500" s="284" t="s">
        <v>29</v>
      </c>
      <c r="M500" s="284" t="s">
        <v>1038</v>
      </c>
      <c r="N500" s="268">
        <v>0.4</v>
      </c>
      <c r="O500" s="284" t="s">
        <v>2</v>
      </c>
      <c r="P500" s="284" t="s">
        <v>147</v>
      </c>
      <c r="Q500" s="284" t="s">
        <v>1039</v>
      </c>
      <c r="R500" s="284">
        <v>0.08</v>
      </c>
      <c r="S500" s="284">
        <v>5.19</v>
      </c>
      <c r="T500" s="284">
        <v>5.27</v>
      </c>
      <c r="U500" s="302"/>
      <c r="V500" s="302"/>
      <c r="W500" s="302"/>
      <c r="X500" s="302"/>
      <c r="Y500" s="302"/>
      <c r="Z500" s="302"/>
      <c r="AA500" s="302"/>
      <c r="AB500" s="302"/>
      <c r="AC500" s="302"/>
      <c r="AD500" s="302" t="s">
        <v>59</v>
      </c>
      <c r="AE500" s="302"/>
      <c r="AF500" s="302"/>
      <c r="AG500" s="302"/>
      <c r="AH500" s="286"/>
      <c r="AI500" s="286"/>
      <c r="AJ500" s="342"/>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row>
    <row r="501" spans="1:113" s="3" customFormat="1" ht="131.25">
      <c r="A501" s="279" t="s">
        <v>1018</v>
      </c>
      <c r="B501" s="284" t="s">
        <v>5</v>
      </c>
      <c r="C501" s="284" t="s">
        <v>5</v>
      </c>
      <c r="D501" s="271">
        <v>42067</v>
      </c>
      <c r="E501" s="272">
        <v>0.55486111111111114</v>
      </c>
      <c r="F501" s="271">
        <v>42067</v>
      </c>
      <c r="G501" s="272">
        <v>0.55486111111111114</v>
      </c>
      <c r="H501" s="272">
        <v>0</v>
      </c>
      <c r="I501" s="284">
        <v>15</v>
      </c>
      <c r="J501" s="284" t="s">
        <v>143</v>
      </c>
      <c r="K501" s="284"/>
      <c r="L501" s="284" t="s">
        <v>4</v>
      </c>
      <c r="M501" s="284" t="s">
        <v>1332</v>
      </c>
      <c r="N501" s="268" t="s">
        <v>3</v>
      </c>
      <c r="O501" s="284" t="s">
        <v>2</v>
      </c>
      <c r="P501" s="284" t="s">
        <v>1060</v>
      </c>
      <c r="Q501" s="284" t="s">
        <v>2235</v>
      </c>
      <c r="R501" s="284"/>
      <c r="S501" s="284">
        <v>2.6</v>
      </c>
      <c r="T501" s="284">
        <v>2.6</v>
      </c>
      <c r="U501" s="302" t="s">
        <v>1</v>
      </c>
      <c r="V501" s="302">
        <v>41996</v>
      </c>
      <c r="W501" s="302" t="s">
        <v>1333</v>
      </c>
      <c r="X501" s="302" t="s">
        <v>1334</v>
      </c>
      <c r="Y501" s="302" t="s">
        <v>1335</v>
      </c>
      <c r="Z501" s="302" t="s">
        <v>1336</v>
      </c>
      <c r="AA501" s="302">
        <v>42209</v>
      </c>
      <c r="AB501" s="302" t="s">
        <v>1337</v>
      </c>
      <c r="AC501" s="302" t="s">
        <v>1338</v>
      </c>
      <c r="AD501" s="302" t="s">
        <v>0</v>
      </c>
      <c r="AE501" s="302"/>
      <c r="AF501" s="302"/>
      <c r="AG501" s="302"/>
      <c r="AH501" s="286"/>
      <c r="AI501" s="286"/>
      <c r="AJ501" s="342"/>
    </row>
    <row r="502" spans="1:113" s="6" customFormat="1" ht="31.15" customHeight="1">
      <c r="A502" s="279" t="s">
        <v>1580</v>
      </c>
      <c r="B502" s="284" t="s">
        <v>15</v>
      </c>
      <c r="C502" s="284" t="s">
        <v>3186</v>
      </c>
      <c r="D502" s="271">
        <v>42105</v>
      </c>
      <c r="E502" s="272">
        <v>0.76041666666666663</v>
      </c>
      <c r="F502" s="271">
        <v>42105</v>
      </c>
      <c r="G502" s="272">
        <v>0.81944444444444453</v>
      </c>
      <c r="H502" s="272">
        <f>(F502+G502)-(D502+E502)</f>
        <v>5.9027777781011537E-2</v>
      </c>
      <c r="I502" s="284">
        <v>18</v>
      </c>
      <c r="J502" s="284" t="s">
        <v>150</v>
      </c>
      <c r="K502" s="284" t="s">
        <v>20</v>
      </c>
      <c r="L502" s="284" t="s">
        <v>9</v>
      </c>
      <c r="M502" s="284" t="s">
        <v>2518</v>
      </c>
      <c r="N502" s="268" t="s">
        <v>3</v>
      </c>
      <c r="O502" s="284" t="s">
        <v>7</v>
      </c>
      <c r="P502" s="284" t="s">
        <v>2519</v>
      </c>
      <c r="Q502" s="284" t="s">
        <v>2520</v>
      </c>
      <c r="R502" s="284">
        <v>8.16</v>
      </c>
      <c r="S502" s="284">
        <v>5.47</v>
      </c>
      <c r="T502" s="284">
        <f>SUM(R502:S502)</f>
        <v>13.629999999999999</v>
      </c>
      <c r="U502" s="302" t="s">
        <v>6</v>
      </c>
      <c r="V502" s="302">
        <v>1990</v>
      </c>
      <c r="W502" s="302" t="s">
        <v>6370</v>
      </c>
      <c r="X502" s="302"/>
      <c r="Y502" s="302" t="s">
        <v>6371</v>
      </c>
      <c r="Z502" s="302">
        <v>100</v>
      </c>
      <c r="AA502" s="302" t="s">
        <v>1481</v>
      </c>
      <c r="AB502" s="302">
        <v>0</v>
      </c>
      <c r="AC502" s="302"/>
      <c r="AD502" s="302" t="s">
        <v>22</v>
      </c>
      <c r="AE502" s="302" t="s">
        <v>57</v>
      </c>
      <c r="AF502" s="302"/>
      <c r="AG502" s="302" t="s">
        <v>6372</v>
      </c>
      <c r="AH502" s="286"/>
      <c r="AI502" s="286"/>
      <c r="AJ502" s="342"/>
    </row>
    <row r="503" spans="1:113" s="6" customFormat="1" ht="56.25">
      <c r="A503" s="279" t="s">
        <v>1018</v>
      </c>
      <c r="B503" s="284" t="s">
        <v>18</v>
      </c>
      <c r="C503" s="284" t="s">
        <v>18</v>
      </c>
      <c r="D503" s="271">
        <v>42068</v>
      </c>
      <c r="E503" s="272">
        <v>42068.583333333336</v>
      </c>
      <c r="F503" s="271">
        <v>42068</v>
      </c>
      <c r="G503" s="272">
        <v>42068.6875</v>
      </c>
      <c r="H503" s="272">
        <f>G503-E503</f>
        <v>0.10416666666424135</v>
      </c>
      <c r="I503" s="284">
        <v>1</v>
      </c>
      <c r="J503" s="284"/>
      <c r="K503" s="284"/>
      <c r="L503" s="284" t="s">
        <v>11</v>
      </c>
      <c r="M503" s="284" t="s">
        <v>337</v>
      </c>
      <c r="N503" s="268">
        <v>0.4</v>
      </c>
      <c r="O503" s="284" t="s">
        <v>2</v>
      </c>
      <c r="P503" s="284" t="s">
        <v>1029</v>
      </c>
      <c r="Q503" s="284" t="s">
        <v>1030</v>
      </c>
      <c r="R503" s="284">
        <v>0.1</v>
      </c>
      <c r="S503" s="284"/>
      <c r="T503" s="284">
        <f>R503+S503</f>
        <v>0.1</v>
      </c>
      <c r="U503" s="302"/>
      <c r="V503" s="302"/>
      <c r="W503" s="302"/>
      <c r="X503" s="302"/>
      <c r="Y503" s="302"/>
      <c r="Z503" s="302"/>
      <c r="AA503" s="302"/>
      <c r="AB503" s="302"/>
      <c r="AC503" s="302"/>
      <c r="AD503" s="302" t="s">
        <v>17</v>
      </c>
      <c r="AE503" s="302"/>
      <c r="AF503" s="302"/>
      <c r="AG503" s="302"/>
      <c r="AH503" s="286"/>
      <c r="AI503" s="286"/>
      <c r="AJ503" s="342"/>
    </row>
    <row r="504" spans="1:113" s="6" customFormat="1" ht="37.5" customHeight="1">
      <c r="A504" s="279" t="s">
        <v>1018</v>
      </c>
      <c r="B504" s="284" t="s">
        <v>5</v>
      </c>
      <c r="C504" s="284" t="s">
        <v>5</v>
      </c>
      <c r="D504" s="271">
        <v>42068</v>
      </c>
      <c r="E504" s="272">
        <v>0.93402777777777779</v>
      </c>
      <c r="F504" s="271">
        <v>42068</v>
      </c>
      <c r="G504" s="272">
        <v>0.93402777777777779</v>
      </c>
      <c r="H504" s="272">
        <v>0</v>
      </c>
      <c r="I504" s="284">
        <v>14</v>
      </c>
      <c r="J504" s="284" t="s">
        <v>143</v>
      </c>
      <c r="K504" s="284" t="s">
        <v>8</v>
      </c>
      <c r="L504" s="284" t="s">
        <v>29</v>
      </c>
      <c r="M504" s="284" t="s">
        <v>1063</v>
      </c>
      <c r="N504" s="268" t="s">
        <v>3</v>
      </c>
      <c r="O504" s="284" t="s">
        <v>7</v>
      </c>
      <c r="P504" s="284" t="s">
        <v>1064</v>
      </c>
      <c r="Q504" s="284" t="s">
        <v>1065</v>
      </c>
      <c r="R504" s="284"/>
      <c r="S504" s="284">
        <v>16</v>
      </c>
      <c r="T504" s="284">
        <v>16</v>
      </c>
      <c r="U504" s="302" t="s">
        <v>28</v>
      </c>
      <c r="V504" s="302">
        <v>1994</v>
      </c>
      <c r="W504" s="302" t="s">
        <v>587</v>
      </c>
      <c r="X504" s="302" t="s">
        <v>411</v>
      </c>
      <c r="Y504" s="302" t="s">
        <v>1341</v>
      </c>
      <c r="Z504" s="302"/>
      <c r="AA504" s="302" t="s">
        <v>1342</v>
      </c>
      <c r="AB504" s="302"/>
      <c r="AC504" s="302"/>
      <c r="AD504" s="302" t="s">
        <v>27</v>
      </c>
      <c r="AE504" s="302"/>
      <c r="AF504" s="302"/>
      <c r="AG504" s="302"/>
      <c r="AH504" s="286"/>
      <c r="AI504" s="286"/>
      <c r="AJ504" s="342"/>
    </row>
    <row r="505" spans="1:113" s="6" customFormat="1" ht="168.75">
      <c r="A505" s="279" t="s">
        <v>1018</v>
      </c>
      <c r="B505" s="284" t="s">
        <v>5</v>
      </c>
      <c r="C505" s="284" t="s">
        <v>1339</v>
      </c>
      <c r="D505" s="271">
        <v>42068</v>
      </c>
      <c r="E505" s="272">
        <v>0.39374999999999999</v>
      </c>
      <c r="F505" s="271">
        <v>42068</v>
      </c>
      <c r="G505" s="272">
        <v>0.39374999999999999</v>
      </c>
      <c r="H505" s="272">
        <v>0</v>
      </c>
      <c r="I505" s="284">
        <v>4</v>
      </c>
      <c r="J505" s="284" t="s">
        <v>143</v>
      </c>
      <c r="K505" s="284" t="s">
        <v>8</v>
      </c>
      <c r="L505" s="284" t="s">
        <v>16</v>
      </c>
      <c r="M505" s="284" t="s">
        <v>1061</v>
      </c>
      <c r="N505" s="268" t="s">
        <v>3</v>
      </c>
      <c r="O505" s="284" t="s">
        <v>7</v>
      </c>
      <c r="P505" s="284" t="s">
        <v>1062</v>
      </c>
      <c r="Q505" s="284" t="s">
        <v>1340</v>
      </c>
      <c r="R505" s="284"/>
      <c r="S505" s="284">
        <v>1</v>
      </c>
      <c r="T505" s="284">
        <v>1</v>
      </c>
      <c r="U505" s="302" t="s">
        <v>28</v>
      </c>
      <c r="V505" s="302"/>
      <c r="W505" s="302"/>
      <c r="X505" s="302"/>
      <c r="Y505" s="302"/>
      <c r="Z505" s="302"/>
      <c r="AA505" s="302"/>
      <c r="AB505" s="302"/>
      <c r="AC505" s="302"/>
      <c r="AD505" s="302" t="s">
        <v>37</v>
      </c>
      <c r="AE505" s="302"/>
      <c r="AF505" s="302"/>
      <c r="AG505" s="302"/>
      <c r="AH505" s="286"/>
      <c r="AI505" s="286"/>
      <c r="AJ505" s="342"/>
    </row>
    <row r="506" spans="1:113" s="6" customFormat="1" ht="47.25" customHeight="1">
      <c r="A506" s="346" t="s">
        <v>1018</v>
      </c>
      <c r="B506" s="300" t="s">
        <v>21</v>
      </c>
      <c r="C506" s="320" t="s">
        <v>21</v>
      </c>
      <c r="D506" s="275">
        <v>42069</v>
      </c>
      <c r="E506" s="278">
        <v>0.6972222222222223</v>
      </c>
      <c r="F506" s="275">
        <v>42069</v>
      </c>
      <c r="G506" s="278">
        <v>0.72916666666666663</v>
      </c>
      <c r="H506" s="278">
        <v>3.1944444444444449E-2</v>
      </c>
      <c r="I506" s="274">
        <v>1</v>
      </c>
      <c r="J506" s="274"/>
      <c r="K506" s="300"/>
      <c r="L506" s="274" t="s">
        <v>11</v>
      </c>
      <c r="M506" s="300" t="s">
        <v>2372</v>
      </c>
      <c r="N506" s="274">
        <v>0.4</v>
      </c>
      <c r="O506" s="274" t="s">
        <v>48</v>
      </c>
      <c r="P506" s="300" t="s">
        <v>2372</v>
      </c>
      <c r="Q506" s="274" t="s">
        <v>2373</v>
      </c>
      <c r="R506" s="274">
        <v>0.02</v>
      </c>
      <c r="S506" s="274">
        <v>0.01</v>
      </c>
      <c r="T506" s="274">
        <v>0.03</v>
      </c>
      <c r="U506" s="300" t="s">
        <v>28</v>
      </c>
      <c r="V506" s="274" t="s">
        <v>128</v>
      </c>
      <c r="W506" s="300" t="s">
        <v>128</v>
      </c>
      <c r="X506" s="300" t="s">
        <v>128</v>
      </c>
      <c r="Y506" s="515">
        <v>2014</v>
      </c>
      <c r="Z506" s="527" t="s">
        <v>128</v>
      </c>
      <c r="AA506" s="515">
        <v>2015</v>
      </c>
      <c r="AB506" s="300" t="s">
        <v>128</v>
      </c>
      <c r="AC506" s="515">
        <v>2014</v>
      </c>
      <c r="AD506" s="300" t="s">
        <v>0</v>
      </c>
      <c r="AE506" s="300" t="s">
        <v>52</v>
      </c>
      <c r="AF506" s="300"/>
      <c r="AG506" s="527"/>
      <c r="AH506" s="300"/>
      <c r="AI506" s="300"/>
      <c r="AJ506" s="342"/>
    </row>
    <row r="507" spans="1:113" s="6" customFormat="1" ht="252">
      <c r="A507" s="279" t="s">
        <v>1018</v>
      </c>
      <c r="B507" s="284" t="s">
        <v>15</v>
      </c>
      <c r="C507" s="284" t="s">
        <v>15</v>
      </c>
      <c r="D507" s="271">
        <v>42069</v>
      </c>
      <c r="E507" s="272">
        <v>0.48402777777777778</v>
      </c>
      <c r="F507" s="271">
        <v>42069</v>
      </c>
      <c r="G507" s="272">
        <v>0.49305555555555558</v>
      </c>
      <c r="H507" s="272">
        <f>(F507+G507)-(D507+E507)</f>
        <v>9.0277777781011537E-3</v>
      </c>
      <c r="I507" s="284">
        <v>27</v>
      </c>
      <c r="J507" s="284" t="s">
        <v>306</v>
      </c>
      <c r="K507" s="284" t="s">
        <v>51</v>
      </c>
      <c r="L507" s="284" t="s">
        <v>4</v>
      </c>
      <c r="M507" s="284" t="s">
        <v>968</v>
      </c>
      <c r="N507" s="268">
        <v>35</v>
      </c>
      <c r="O507" s="284" t="s">
        <v>13</v>
      </c>
      <c r="P507" s="284" t="s">
        <v>969</v>
      </c>
      <c r="Q507" s="284" t="s">
        <v>1078</v>
      </c>
      <c r="R507" s="284">
        <v>4.0599999999999996</v>
      </c>
      <c r="S507" s="284">
        <v>5.24</v>
      </c>
      <c r="T507" s="284">
        <f>SUM(R507:S507)</f>
        <v>9.3000000000000007</v>
      </c>
      <c r="U507" s="302" t="s">
        <v>36</v>
      </c>
      <c r="V507" s="302">
        <v>1988</v>
      </c>
      <c r="W507" s="302" t="s">
        <v>1972</v>
      </c>
      <c r="X507" s="302" t="s">
        <v>1973</v>
      </c>
      <c r="Y507" s="302" t="s">
        <v>1974</v>
      </c>
      <c r="Z507" s="302">
        <v>100</v>
      </c>
      <c r="AA507" s="302" t="s">
        <v>1902</v>
      </c>
      <c r="AB507" s="302">
        <v>0</v>
      </c>
      <c r="AC507" s="302">
        <v>41046</v>
      </c>
      <c r="AD507" s="302" t="s">
        <v>0</v>
      </c>
      <c r="AE507" s="302" t="s">
        <v>53</v>
      </c>
      <c r="AF507" s="302"/>
      <c r="AG507" s="302" t="s">
        <v>1975</v>
      </c>
      <c r="AH507" s="286"/>
      <c r="AI507" s="286"/>
      <c r="AJ507" s="342"/>
    </row>
    <row r="508" spans="1:113" s="6" customFormat="1" ht="31.5" customHeight="1">
      <c r="A508" s="279" t="s">
        <v>1018</v>
      </c>
      <c r="B508" s="284" t="s">
        <v>69</v>
      </c>
      <c r="C508" s="284" t="s">
        <v>69</v>
      </c>
      <c r="D508" s="271">
        <v>42069</v>
      </c>
      <c r="E508" s="272">
        <v>0.46180555555555558</v>
      </c>
      <c r="F508" s="271">
        <v>42069</v>
      </c>
      <c r="G508" s="272">
        <v>0.48541666666666666</v>
      </c>
      <c r="H508" s="272">
        <v>2.3611111111111083E-2</v>
      </c>
      <c r="I508" s="284">
        <v>14</v>
      </c>
      <c r="J508" s="284" t="s">
        <v>150</v>
      </c>
      <c r="K508" s="284" t="s">
        <v>14</v>
      </c>
      <c r="L508" s="284" t="s">
        <v>4</v>
      </c>
      <c r="M508" s="284" t="s">
        <v>2043</v>
      </c>
      <c r="N508" s="268" t="s">
        <v>3</v>
      </c>
      <c r="O508" s="284" t="s">
        <v>7</v>
      </c>
      <c r="P508" s="284" t="s">
        <v>2044</v>
      </c>
      <c r="Q508" s="284" t="s">
        <v>2045</v>
      </c>
      <c r="R508" s="284">
        <v>0.90400000000000003</v>
      </c>
      <c r="S508" s="284">
        <v>0.26700000000000002</v>
      </c>
      <c r="T508" s="284">
        <v>1.171</v>
      </c>
      <c r="U508" s="302" t="s">
        <v>28</v>
      </c>
      <c r="V508" s="302">
        <v>2005</v>
      </c>
      <c r="W508" s="302" t="s">
        <v>1477</v>
      </c>
      <c r="X508" s="302" t="s">
        <v>724</v>
      </c>
      <c r="Y508" s="302" t="s">
        <v>2046</v>
      </c>
      <c r="Z508" s="302">
        <v>100</v>
      </c>
      <c r="AA508" s="302" t="s">
        <v>1902</v>
      </c>
      <c r="AB508" s="302">
        <v>0</v>
      </c>
      <c r="AC508" s="302" t="s">
        <v>2046</v>
      </c>
      <c r="AD508" s="302" t="s">
        <v>30</v>
      </c>
      <c r="AE508" s="302" t="s">
        <v>57</v>
      </c>
      <c r="AF508" s="302"/>
      <c r="AG508" s="302" t="s">
        <v>2045</v>
      </c>
      <c r="AH508" s="286"/>
      <c r="AI508" s="286"/>
      <c r="AJ508" s="342"/>
    </row>
    <row r="509" spans="1:113" s="6" customFormat="1" ht="47.25" customHeight="1">
      <c r="A509" s="279" t="s">
        <v>1018</v>
      </c>
      <c r="B509" s="284" t="s">
        <v>12</v>
      </c>
      <c r="C509" s="284" t="s">
        <v>127</v>
      </c>
      <c r="D509" s="271">
        <v>42069</v>
      </c>
      <c r="E509" s="272">
        <v>0.27638888888888885</v>
      </c>
      <c r="F509" s="271">
        <v>42069</v>
      </c>
      <c r="G509" s="272">
        <v>0.60972222222222217</v>
      </c>
      <c r="H509" s="272">
        <f>G509-E509</f>
        <v>0.33333333333333331</v>
      </c>
      <c r="I509" s="284">
        <v>1</v>
      </c>
      <c r="J509" s="284"/>
      <c r="K509" s="284"/>
      <c r="L509" s="284" t="s">
        <v>4</v>
      </c>
      <c r="M509" s="284" t="s">
        <v>1093</v>
      </c>
      <c r="N509" s="268" t="s">
        <v>3</v>
      </c>
      <c r="O509" s="284" t="s">
        <v>25</v>
      </c>
      <c r="P509" s="284" t="s">
        <v>1094</v>
      </c>
      <c r="Q509" s="284" t="s">
        <v>1095</v>
      </c>
      <c r="R509" s="284">
        <v>0.53</v>
      </c>
      <c r="S509" s="284">
        <v>0.13</v>
      </c>
      <c r="T509" s="284">
        <v>0.66</v>
      </c>
      <c r="U509" s="302" t="s">
        <v>33</v>
      </c>
      <c r="V509" s="302">
        <v>1989</v>
      </c>
      <c r="W509" s="302" t="s">
        <v>2098</v>
      </c>
      <c r="X509" s="302" t="s">
        <v>2099</v>
      </c>
      <c r="Y509" s="302">
        <v>41862</v>
      </c>
      <c r="Z509" s="302">
        <v>100</v>
      </c>
      <c r="AA509" s="302">
        <v>42217</v>
      </c>
      <c r="AB509" s="302">
        <v>0</v>
      </c>
      <c r="AC509" s="302">
        <v>41852</v>
      </c>
      <c r="AD509" s="302" t="s">
        <v>0</v>
      </c>
      <c r="AE509" s="302"/>
      <c r="AF509" s="302"/>
      <c r="AG509" s="302"/>
      <c r="AH509" s="286"/>
      <c r="AI509" s="286"/>
      <c r="AJ509" s="342"/>
    </row>
    <row r="510" spans="1:113" s="6" customFormat="1" ht="31.5" customHeight="1">
      <c r="A510" s="279" t="s">
        <v>1018</v>
      </c>
      <c r="B510" s="284" t="s">
        <v>5</v>
      </c>
      <c r="C510" s="284" t="s">
        <v>5</v>
      </c>
      <c r="D510" s="271">
        <v>42069</v>
      </c>
      <c r="E510" s="272">
        <v>0.70972222222222225</v>
      </c>
      <c r="F510" s="271">
        <v>42069</v>
      </c>
      <c r="G510" s="272">
        <v>0.70972222222222225</v>
      </c>
      <c r="H510" s="272">
        <v>0</v>
      </c>
      <c r="I510" s="284">
        <v>15</v>
      </c>
      <c r="J510" s="284" t="s">
        <v>143</v>
      </c>
      <c r="K510" s="284" t="s">
        <v>8</v>
      </c>
      <c r="L510" s="284" t="s">
        <v>29</v>
      </c>
      <c r="M510" s="284" t="s">
        <v>1343</v>
      </c>
      <c r="N510" s="268" t="s">
        <v>3</v>
      </c>
      <c r="O510" s="284" t="s">
        <v>7</v>
      </c>
      <c r="P510" s="284" t="s">
        <v>1344</v>
      </c>
      <c r="Q510" s="284" t="s">
        <v>2236</v>
      </c>
      <c r="R510" s="284"/>
      <c r="S510" s="284">
        <v>16.399999999999999</v>
      </c>
      <c r="T510" s="284">
        <v>16.399999999999999</v>
      </c>
      <c r="U510" s="302" t="s">
        <v>28</v>
      </c>
      <c r="V510" s="302">
        <v>1980</v>
      </c>
      <c r="W510" s="302" t="s">
        <v>1345</v>
      </c>
      <c r="X510" s="302" t="s">
        <v>411</v>
      </c>
      <c r="Y510" s="302" t="s">
        <v>1346</v>
      </c>
      <c r="Z510" s="302">
        <v>30</v>
      </c>
      <c r="AA510" s="302" t="s">
        <v>1347</v>
      </c>
      <c r="AB510" s="302" t="s">
        <v>586</v>
      </c>
      <c r="AC510" s="302" t="s">
        <v>586</v>
      </c>
      <c r="AD510" s="302" t="s">
        <v>27</v>
      </c>
      <c r="AE510" s="302"/>
      <c r="AF510" s="302"/>
      <c r="AG510" s="302"/>
      <c r="AH510" s="286"/>
      <c r="AI510" s="286"/>
      <c r="AJ510" s="342"/>
    </row>
    <row r="511" spans="1:113" s="6" customFormat="1" ht="31.5" customHeight="1">
      <c r="A511" s="279" t="s">
        <v>7992</v>
      </c>
      <c r="B511" s="284" t="s">
        <v>5</v>
      </c>
      <c r="C511" s="284" t="s">
        <v>5</v>
      </c>
      <c r="D511" s="271">
        <v>42226</v>
      </c>
      <c r="E511" s="272">
        <v>0.36458333333333331</v>
      </c>
      <c r="F511" s="271">
        <v>42226</v>
      </c>
      <c r="G511" s="272">
        <v>0.50694444444444442</v>
      </c>
      <c r="H511" s="272">
        <v>0.19444444444444445</v>
      </c>
      <c r="I511" s="284">
        <v>5</v>
      </c>
      <c r="J511" s="284"/>
      <c r="K511" s="284" t="s">
        <v>178</v>
      </c>
      <c r="L511" s="284" t="s">
        <v>11</v>
      </c>
      <c r="M511" s="284" t="s">
        <v>8873</v>
      </c>
      <c r="N511" s="268">
        <v>0.4</v>
      </c>
      <c r="O511" s="284" t="s">
        <v>25</v>
      </c>
      <c r="P511" s="284" t="s">
        <v>8349</v>
      </c>
      <c r="Q511" s="284" t="s">
        <v>8350</v>
      </c>
      <c r="R511" s="284"/>
      <c r="S511" s="284">
        <v>13.2</v>
      </c>
      <c r="T511" s="284">
        <v>13.2</v>
      </c>
      <c r="U511" s="302" t="s">
        <v>28</v>
      </c>
      <c r="V511" s="302">
        <v>33970</v>
      </c>
      <c r="W511" s="302" t="s">
        <v>10567</v>
      </c>
      <c r="X511" s="302" t="s">
        <v>1053</v>
      </c>
      <c r="Y511" s="302" t="s">
        <v>10568</v>
      </c>
      <c r="Z511" s="302">
        <v>0.5</v>
      </c>
      <c r="AA511" s="302" t="s">
        <v>10569</v>
      </c>
      <c r="AB511" s="302">
        <v>5</v>
      </c>
      <c r="AC511" s="302">
        <v>41792</v>
      </c>
      <c r="AD511" s="302" t="s">
        <v>22</v>
      </c>
      <c r="AE511" s="302"/>
      <c r="AF511" s="302"/>
      <c r="AG511" s="302"/>
      <c r="AH511" s="286"/>
      <c r="AI511" s="286"/>
      <c r="AJ511" s="342"/>
    </row>
    <row r="512" spans="1:113" s="6" customFormat="1" ht="31.5" customHeight="1">
      <c r="A512" s="279" t="s">
        <v>1018</v>
      </c>
      <c r="B512" s="284" t="s">
        <v>18</v>
      </c>
      <c r="C512" s="284" t="s">
        <v>18</v>
      </c>
      <c r="D512" s="271">
        <v>42070</v>
      </c>
      <c r="E512" s="272">
        <v>42070.923611111109</v>
      </c>
      <c r="F512" s="271">
        <v>42071</v>
      </c>
      <c r="G512" s="272">
        <v>42071.642361111109</v>
      </c>
      <c r="H512" s="272">
        <f>G512-E512</f>
        <v>0.71875</v>
      </c>
      <c r="I512" s="284">
        <v>31</v>
      </c>
      <c r="J512" s="284"/>
      <c r="K512" s="284"/>
      <c r="L512" s="284" t="s">
        <v>4</v>
      </c>
      <c r="M512" s="284" t="s">
        <v>434</v>
      </c>
      <c r="N512" s="268" t="s">
        <v>3</v>
      </c>
      <c r="O512" s="284" t="s">
        <v>7</v>
      </c>
      <c r="P512" s="284" t="s">
        <v>434</v>
      </c>
      <c r="Q512" s="284" t="s">
        <v>1087</v>
      </c>
      <c r="R512" s="284">
        <f>103.3+75.1</f>
        <v>178.39999999999998</v>
      </c>
      <c r="S512" s="284"/>
      <c r="T512" s="284">
        <f>R512+S512</f>
        <v>178.39999999999998</v>
      </c>
      <c r="U512" s="302"/>
      <c r="V512" s="302"/>
      <c r="W512" s="302"/>
      <c r="X512" s="302"/>
      <c r="Y512" s="302"/>
      <c r="Z512" s="302"/>
      <c r="AA512" s="302"/>
      <c r="AB512" s="302"/>
      <c r="AC512" s="302"/>
      <c r="AD512" s="302" t="s">
        <v>0</v>
      </c>
      <c r="AE512" s="302"/>
      <c r="AF512" s="302"/>
      <c r="AG512" s="302" t="s">
        <v>468</v>
      </c>
      <c r="AH512" s="286"/>
      <c r="AI512" s="286"/>
      <c r="AJ512" s="342"/>
    </row>
    <row r="513" spans="1:36" s="6" customFormat="1" ht="31.5" customHeight="1">
      <c r="A513" s="279" t="s">
        <v>12042</v>
      </c>
      <c r="B513" s="284" t="s">
        <v>5</v>
      </c>
      <c r="C513" s="284" t="s">
        <v>5</v>
      </c>
      <c r="D513" s="271">
        <v>42324</v>
      </c>
      <c r="E513" s="272">
        <v>0.51874999999999993</v>
      </c>
      <c r="F513" s="271">
        <v>42324</v>
      </c>
      <c r="G513" s="272">
        <v>0.55277777777777781</v>
      </c>
      <c r="H513" s="272">
        <v>3.4027777777777879E-2</v>
      </c>
      <c r="I513" s="284">
        <v>14</v>
      </c>
      <c r="J513" s="284"/>
      <c r="K513" s="284"/>
      <c r="L513" s="284" t="s">
        <v>4</v>
      </c>
      <c r="M513" s="284" t="s">
        <v>12265</v>
      </c>
      <c r="N513" s="268" t="s">
        <v>3</v>
      </c>
      <c r="O513" s="284" t="s">
        <v>39</v>
      </c>
      <c r="P513" s="284" t="s">
        <v>12265</v>
      </c>
      <c r="Q513" s="284" t="s">
        <v>13771</v>
      </c>
      <c r="R513" s="284">
        <v>13.2</v>
      </c>
      <c r="S513" s="284"/>
      <c r="T513" s="284">
        <v>13.2</v>
      </c>
      <c r="U513" s="302" t="s">
        <v>36</v>
      </c>
      <c r="V513" s="302">
        <v>42285</v>
      </c>
      <c r="W513" s="302" t="s">
        <v>13772</v>
      </c>
      <c r="X513" s="302" t="s">
        <v>13731</v>
      </c>
      <c r="Y513" s="302" t="s">
        <v>1386</v>
      </c>
      <c r="Z513" s="302"/>
      <c r="AA513" s="302"/>
      <c r="AB513" s="302">
        <v>0</v>
      </c>
      <c r="AC513" s="302"/>
      <c r="AD513" s="302" t="s">
        <v>22</v>
      </c>
      <c r="AE513" s="302"/>
      <c r="AF513" s="302"/>
      <c r="AG513" s="302"/>
      <c r="AH513" s="286"/>
      <c r="AI513" s="286"/>
      <c r="AJ513" s="342"/>
    </row>
    <row r="514" spans="1:36" s="6" customFormat="1" ht="63" customHeight="1">
      <c r="A514" s="279" t="s">
        <v>1018</v>
      </c>
      <c r="B514" s="284" t="s">
        <v>12</v>
      </c>
      <c r="C514" s="284" t="s">
        <v>127</v>
      </c>
      <c r="D514" s="271">
        <v>42070</v>
      </c>
      <c r="E514" s="272">
        <v>0.71597222222222223</v>
      </c>
      <c r="F514" s="271">
        <v>42070</v>
      </c>
      <c r="G514" s="272">
        <v>0.7895833333333333</v>
      </c>
      <c r="H514" s="272">
        <v>7.3611111111111113E-2</v>
      </c>
      <c r="I514" s="284">
        <v>9</v>
      </c>
      <c r="J514" s="284" t="s">
        <v>233</v>
      </c>
      <c r="K514" s="284" t="s">
        <v>20</v>
      </c>
      <c r="L514" s="284" t="s">
        <v>4</v>
      </c>
      <c r="M514" s="284" t="s">
        <v>1096</v>
      </c>
      <c r="N514" s="268" t="s">
        <v>3</v>
      </c>
      <c r="O514" s="284" t="s">
        <v>7</v>
      </c>
      <c r="P514" s="284" t="s">
        <v>1096</v>
      </c>
      <c r="Q514" s="284" t="s">
        <v>1097</v>
      </c>
      <c r="R514" s="284">
        <v>1.57</v>
      </c>
      <c r="S514" s="284">
        <v>2.4700000000000002</v>
      </c>
      <c r="T514" s="284">
        <v>4.04</v>
      </c>
      <c r="U514" s="302" t="s">
        <v>28</v>
      </c>
      <c r="V514" s="302">
        <v>1981</v>
      </c>
      <c r="W514" s="302" t="s">
        <v>1364</v>
      </c>
      <c r="X514" s="302" t="s">
        <v>2077</v>
      </c>
      <c r="Y514" s="302" t="s">
        <v>2100</v>
      </c>
      <c r="Z514" s="302" t="s">
        <v>2101</v>
      </c>
      <c r="AA514" s="302" t="s">
        <v>2102</v>
      </c>
      <c r="AB514" s="302">
        <v>1</v>
      </c>
      <c r="AC514" s="302"/>
      <c r="AD514" s="302" t="s">
        <v>0</v>
      </c>
      <c r="AE514" s="302"/>
      <c r="AF514" s="302"/>
      <c r="AG514" s="302"/>
      <c r="AH514" s="286"/>
      <c r="AI514" s="286"/>
      <c r="AJ514" s="342"/>
    </row>
    <row r="515" spans="1:36" s="6" customFormat="1" ht="31.5" customHeight="1">
      <c r="A515" s="279" t="s">
        <v>1018</v>
      </c>
      <c r="B515" s="284" t="s">
        <v>12</v>
      </c>
      <c r="C515" s="284" t="s">
        <v>127</v>
      </c>
      <c r="D515" s="271">
        <v>42071</v>
      </c>
      <c r="E515" s="272">
        <v>0.85486111111111107</v>
      </c>
      <c r="F515" s="271">
        <v>42071</v>
      </c>
      <c r="G515" s="272">
        <v>0.93611111111111101</v>
      </c>
      <c r="H515" s="272">
        <f>G515-E515</f>
        <v>8.1249999999999933E-2</v>
      </c>
      <c r="I515" s="284">
        <v>1</v>
      </c>
      <c r="J515" s="284"/>
      <c r="K515" s="284"/>
      <c r="L515" s="284" t="s">
        <v>11</v>
      </c>
      <c r="M515" s="284" t="s">
        <v>1098</v>
      </c>
      <c r="N515" s="268">
        <v>0.4</v>
      </c>
      <c r="O515" s="284" t="s">
        <v>2</v>
      </c>
      <c r="P515" s="284" t="s">
        <v>147</v>
      </c>
      <c r="Q515" s="284" t="s">
        <v>1099</v>
      </c>
      <c r="R515" s="284"/>
      <c r="S515" s="284">
        <v>0.98</v>
      </c>
      <c r="T515" s="284">
        <v>1</v>
      </c>
      <c r="U515" s="302" t="s">
        <v>1</v>
      </c>
      <c r="V515" s="302" t="s">
        <v>128</v>
      </c>
      <c r="W515" s="302" t="s">
        <v>128</v>
      </c>
      <c r="X515" s="302" t="s">
        <v>128</v>
      </c>
      <c r="Y515" s="302" t="s">
        <v>128</v>
      </c>
      <c r="Z515" s="302" t="s">
        <v>128</v>
      </c>
      <c r="AA515" s="302" t="s">
        <v>128</v>
      </c>
      <c r="AB515" s="302" t="s">
        <v>128</v>
      </c>
      <c r="AC515" s="302"/>
      <c r="AD515" s="302" t="s">
        <v>24</v>
      </c>
      <c r="AE515" s="302" t="s">
        <v>128</v>
      </c>
      <c r="AF515" s="302" t="s">
        <v>128</v>
      </c>
      <c r="AG515" s="302"/>
      <c r="AH515" s="286"/>
      <c r="AI515" s="286"/>
      <c r="AJ515" s="342"/>
    </row>
    <row r="516" spans="1:36" s="6" customFormat="1" ht="15.75" customHeight="1">
      <c r="A516" s="279" t="s">
        <v>1018</v>
      </c>
      <c r="B516" s="284" t="s">
        <v>5</v>
      </c>
      <c r="C516" s="284" t="s">
        <v>5</v>
      </c>
      <c r="D516" s="271">
        <v>42071</v>
      </c>
      <c r="E516" s="272">
        <v>0.6479166666666667</v>
      </c>
      <c r="F516" s="271">
        <v>42071</v>
      </c>
      <c r="G516" s="272">
        <v>0.68611111111111101</v>
      </c>
      <c r="H516" s="272">
        <v>3.8194444444444441E-2</v>
      </c>
      <c r="I516" s="284">
        <v>10</v>
      </c>
      <c r="J516" s="284" t="s">
        <v>143</v>
      </c>
      <c r="K516" s="284" t="s">
        <v>51</v>
      </c>
      <c r="L516" s="284" t="s">
        <v>29</v>
      </c>
      <c r="M516" s="284" t="s">
        <v>1348</v>
      </c>
      <c r="N516" s="268" t="s">
        <v>3</v>
      </c>
      <c r="O516" s="284" t="s">
        <v>7</v>
      </c>
      <c r="P516" s="284" t="s">
        <v>1349</v>
      </c>
      <c r="Q516" s="284" t="s">
        <v>1350</v>
      </c>
      <c r="R516" s="284">
        <v>8.8000000000000007</v>
      </c>
      <c r="S516" s="284"/>
      <c r="T516" s="284">
        <v>8.8000000000000007</v>
      </c>
      <c r="U516" s="302" t="s">
        <v>28</v>
      </c>
      <c r="V516" s="302">
        <v>41244</v>
      </c>
      <c r="W516" s="302" t="s">
        <v>587</v>
      </c>
      <c r="X516" s="302"/>
      <c r="Y516" s="302">
        <v>42005</v>
      </c>
      <c r="Z516" s="302">
        <v>1</v>
      </c>
      <c r="AA516" s="302">
        <v>2017</v>
      </c>
      <c r="AB516" s="302">
        <v>0</v>
      </c>
      <c r="AC516" s="302">
        <v>42005</v>
      </c>
      <c r="AD516" s="302" t="s">
        <v>27</v>
      </c>
      <c r="AE516" s="302"/>
      <c r="AF516" s="302"/>
      <c r="AG516" s="302"/>
      <c r="AH516" s="286"/>
      <c r="AI516" s="286"/>
      <c r="AJ516" s="342"/>
    </row>
    <row r="517" spans="1:36" s="6" customFormat="1" ht="31.5" customHeight="1">
      <c r="A517" s="279" t="s">
        <v>1018</v>
      </c>
      <c r="B517" s="284" t="s">
        <v>18</v>
      </c>
      <c r="C517" s="284" t="s">
        <v>18</v>
      </c>
      <c r="D517" s="271">
        <v>42072</v>
      </c>
      <c r="E517" s="272">
        <v>42072.486111111109</v>
      </c>
      <c r="F517" s="271">
        <v>42072</v>
      </c>
      <c r="G517" s="272">
        <v>42072.541666666664</v>
      </c>
      <c r="H517" s="272">
        <f>G517-E517</f>
        <v>5.5555555554747116E-2</v>
      </c>
      <c r="I517" s="284">
        <v>8</v>
      </c>
      <c r="J517" s="284"/>
      <c r="K517" s="284"/>
      <c r="L517" s="284" t="s">
        <v>29</v>
      </c>
      <c r="M517" s="284" t="s">
        <v>1088</v>
      </c>
      <c r="N517" s="268" t="s">
        <v>3</v>
      </c>
      <c r="O517" s="284" t="s">
        <v>7</v>
      </c>
      <c r="P517" s="284" t="s">
        <v>1088</v>
      </c>
      <c r="Q517" s="284" t="s">
        <v>1089</v>
      </c>
      <c r="R517" s="284">
        <v>4.3</v>
      </c>
      <c r="S517" s="284"/>
      <c r="T517" s="284">
        <f>R517+S517</f>
        <v>4.3</v>
      </c>
      <c r="U517" s="302"/>
      <c r="V517" s="302"/>
      <c r="W517" s="302"/>
      <c r="X517" s="302"/>
      <c r="Y517" s="302"/>
      <c r="Z517" s="302"/>
      <c r="AA517" s="302"/>
      <c r="AB517" s="302"/>
      <c r="AC517" s="302"/>
      <c r="AD517" s="302" t="s">
        <v>59</v>
      </c>
      <c r="AE517" s="302"/>
      <c r="AF517" s="302"/>
      <c r="AG517" s="302" t="s">
        <v>1090</v>
      </c>
      <c r="AH517" s="286"/>
      <c r="AI517" s="286"/>
      <c r="AJ517" s="342"/>
    </row>
    <row r="518" spans="1:36" s="6" customFormat="1" ht="47.25" customHeight="1">
      <c r="A518" s="279" t="s">
        <v>122</v>
      </c>
      <c r="B518" s="284" t="s">
        <v>15</v>
      </c>
      <c r="C518" s="284" t="s">
        <v>15</v>
      </c>
      <c r="D518" s="271">
        <v>42017</v>
      </c>
      <c r="E518" s="272">
        <v>0.41319444444444442</v>
      </c>
      <c r="F518" s="271">
        <v>42017</v>
      </c>
      <c r="G518" s="272">
        <v>0.6958333333333333</v>
      </c>
      <c r="H518" s="272">
        <f>(F518+G518)-(D518+E518)</f>
        <v>0.28263888888614019</v>
      </c>
      <c r="I518" s="284">
        <v>16</v>
      </c>
      <c r="J518" s="284" t="s">
        <v>306</v>
      </c>
      <c r="K518" s="284" t="s">
        <v>51</v>
      </c>
      <c r="L518" s="284" t="s">
        <v>4</v>
      </c>
      <c r="M518" s="284" t="s">
        <v>307</v>
      </c>
      <c r="N518" s="268">
        <v>35</v>
      </c>
      <c r="O518" s="284" t="s">
        <v>13</v>
      </c>
      <c r="P518" s="284" t="s">
        <v>308</v>
      </c>
      <c r="Q518" s="284" t="s">
        <v>309</v>
      </c>
      <c r="R518" s="284">
        <v>13.14</v>
      </c>
      <c r="S518" s="284"/>
      <c r="T518" s="284">
        <f>R518+S518</f>
        <v>13.14</v>
      </c>
      <c r="U518" s="302" t="s">
        <v>36</v>
      </c>
      <c r="V518" s="302">
        <v>1989</v>
      </c>
      <c r="W518" s="302" t="s">
        <v>1934</v>
      </c>
      <c r="X518" s="302"/>
      <c r="Y518" s="302" t="s">
        <v>1935</v>
      </c>
      <c r="Z518" s="302">
        <v>100</v>
      </c>
      <c r="AA518" s="302" t="s">
        <v>1478</v>
      </c>
      <c r="AB518" s="302">
        <v>0</v>
      </c>
      <c r="AC518" s="302">
        <v>41835</v>
      </c>
      <c r="AD518" s="302" t="s">
        <v>22</v>
      </c>
      <c r="AE518" s="302" t="s">
        <v>53</v>
      </c>
      <c r="AF518" s="302"/>
      <c r="AG518" s="302" t="s">
        <v>1936</v>
      </c>
      <c r="AH518" s="286"/>
      <c r="AI518" s="286"/>
      <c r="AJ518" s="342"/>
    </row>
    <row r="519" spans="1:36" s="6" customFormat="1" ht="15.75" customHeight="1">
      <c r="A519" s="279" t="s">
        <v>122</v>
      </c>
      <c r="B519" s="284" t="s">
        <v>10</v>
      </c>
      <c r="C519" s="284" t="s">
        <v>287</v>
      </c>
      <c r="D519" s="271">
        <v>42015</v>
      </c>
      <c r="E519" s="272">
        <v>0.2638888888888889</v>
      </c>
      <c r="F519" s="271">
        <v>42015</v>
      </c>
      <c r="G519" s="272">
        <v>0.3125</v>
      </c>
      <c r="H519" s="272">
        <v>4.8611111111111112E-2</v>
      </c>
      <c r="I519" s="284">
        <v>10</v>
      </c>
      <c r="J519" s="284" t="s">
        <v>180</v>
      </c>
      <c r="K519" s="284" t="s">
        <v>20</v>
      </c>
      <c r="L519" s="284" t="s">
        <v>4</v>
      </c>
      <c r="M519" s="284" t="s">
        <v>288</v>
      </c>
      <c r="N519" s="268" t="s">
        <v>3</v>
      </c>
      <c r="O519" s="284" t="s">
        <v>7</v>
      </c>
      <c r="P519" s="284" t="s">
        <v>289</v>
      </c>
      <c r="Q519" s="284" t="s">
        <v>290</v>
      </c>
      <c r="R519" s="284">
        <v>13</v>
      </c>
      <c r="S519" s="284"/>
      <c r="T519" s="284">
        <v>13</v>
      </c>
      <c r="U519" s="302"/>
      <c r="V519" s="302"/>
      <c r="W519" s="302"/>
      <c r="X519" s="302"/>
      <c r="Y519" s="302"/>
      <c r="Z519" s="302"/>
      <c r="AA519" s="302"/>
      <c r="AB519" s="302"/>
      <c r="AC519" s="302"/>
      <c r="AD519" s="302" t="s">
        <v>22</v>
      </c>
      <c r="AE519" s="302"/>
      <c r="AF519" s="302"/>
      <c r="AG519" s="302" t="s">
        <v>291</v>
      </c>
      <c r="AH519" s="286"/>
      <c r="AI519" s="286"/>
      <c r="AJ519" s="342"/>
    </row>
    <row r="520" spans="1:36" s="6" customFormat="1" ht="31.5" customHeight="1">
      <c r="A520" s="274" t="s">
        <v>1018</v>
      </c>
      <c r="B520" s="284" t="s">
        <v>1412</v>
      </c>
      <c r="C520" s="284" t="s">
        <v>1420</v>
      </c>
      <c r="D520" s="271">
        <v>42073</v>
      </c>
      <c r="E520" s="272">
        <v>0.625</v>
      </c>
      <c r="F520" s="271">
        <v>42073</v>
      </c>
      <c r="G520" s="272">
        <v>0.625</v>
      </c>
      <c r="H520" s="272">
        <v>0</v>
      </c>
      <c r="I520" s="268">
        <v>6</v>
      </c>
      <c r="J520" s="269" t="s">
        <v>1436</v>
      </c>
      <c r="K520" s="268"/>
      <c r="L520" s="267" t="s">
        <v>16</v>
      </c>
      <c r="M520" s="285" t="s">
        <v>1496</v>
      </c>
      <c r="N520" s="268">
        <v>35</v>
      </c>
      <c r="O520" s="269" t="s">
        <v>13</v>
      </c>
      <c r="P520" s="285" t="s">
        <v>1496</v>
      </c>
      <c r="Q520" s="267" t="s">
        <v>1491</v>
      </c>
      <c r="R520" s="270"/>
      <c r="S520" s="270">
        <v>2</v>
      </c>
      <c r="T520" s="270">
        <v>2</v>
      </c>
      <c r="U520" s="286"/>
      <c r="V520" s="286"/>
      <c r="W520" s="286"/>
      <c r="X520" s="286"/>
      <c r="Y520" s="286"/>
      <c r="Z520" s="286"/>
      <c r="AA520" s="286"/>
      <c r="AB520" s="286"/>
      <c r="AC520" s="286"/>
      <c r="AD520" s="541" t="s">
        <v>37</v>
      </c>
      <c r="AE520" s="286"/>
      <c r="AF520" s="286"/>
      <c r="AG520" s="286"/>
      <c r="AH520" s="286"/>
      <c r="AI520" s="286"/>
      <c r="AJ520" s="342"/>
    </row>
    <row r="521" spans="1:36" s="6" customFormat="1" ht="63" customHeight="1">
      <c r="A521" s="279" t="s">
        <v>1018</v>
      </c>
      <c r="B521" s="284" t="s">
        <v>19</v>
      </c>
      <c r="C521" s="284" t="s">
        <v>19</v>
      </c>
      <c r="D521" s="271">
        <v>42073</v>
      </c>
      <c r="E521" s="272">
        <v>8.3333333333333329E-2</v>
      </c>
      <c r="F521" s="271">
        <v>42073</v>
      </c>
      <c r="G521" s="272">
        <v>0.1111111111111111</v>
      </c>
      <c r="H521" s="272">
        <f>F521-D521+G521-E521</f>
        <v>2.7777777777777776E-2</v>
      </c>
      <c r="I521" s="284">
        <v>75</v>
      </c>
      <c r="J521" s="284"/>
      <c r="K521" s="284"/>
      <c r="L521" s="284" t="s">
        <v>4</v>
      </c>
      <c r="M521" s="284" t="s">
        <v>159</v>
      </c>
      <c r="N521" s="268">
        <v>110</v>
      </c>
      <c r="O521" s="284" t="s">
        <v>13</v>
      </c>
      <c r="P521" s="284" t="s">
        <v>1067</v>
      </c>
      <c r="Q521" s="284" t="s">
        <v>1068</v>
      </c>
      <c r="R521" s="284">
        <v>30</v>
      </c>
      <c r="S521" s="284">
        <v>53</v>
      </c>
      <c r="T521" s="284">
        <f>R521+S521</f>
        <v>83</v>
      </c>
      <c r="U521" s="302" t="s">
        <v>28</v>
      </c>
      <c r="V521" s="302">
        <v>1986</v>
      </c>
      <c r="W521" s="302" t="s">
        <v>1364</v>
      </c>
      <c r="X521" s="302">
        <v>0</v>
      </c>
      <c r="Y521" s="302">
        <v>41856</v>
      </c>
      <c r="Z521" s="302">
        <v>100</v>
      </c>
      <c r="AA521" s="302">
        <v>42160</v>
      </c>
      <c r="AB521" s="302">
        <v>0</v>
      </c>
      <c r="AC521" s="302">
        <v>41975</v>
      </c>
      <c r="AD521" s="302" t="s">
        <v>0</v>
      </c>
      <c r="AE521" s="302"/>
      <c r="AF521" s="302"/>
      <c r="AG521" s="302"/>
      <c r="AH521" s="286"/>
      <c r="AI521" s="286"/>
      <c r="AJ521" s="342"/>
    </row>
    <row r="522" spans="1:36" s="6" customFormat="1" ht="63" customHeight="1">
      <c r="A522" s="279" t="s">
        <v>1018</v>
      </c>
      <c r="B522" s="284" t="s">
        <v>19</v>
      </c>
      <c r="C522" s="284" t="s">
        <v>209</v>
      </c>
      <c r="D522" s="271">
        <v>42073</v>
      </c>
      <c r="E522" s="272">
        <v>9.375E-2</v>
      </c>
      <c r="F522" s="271">
        <v>42073</v>
      </c>
      <c r="G522" s="272">
        <v>9.375E-2</v>
      </c>
      <c r="H522" s="272">
        <f>F522-D522+G522-E522</f>
        <v>0</v>
      </c>
      <c r="I522" s="284">
        <v>8</v>
      </c>
      <c r="J522" s="284"/>
      <c r="K522" s="284" t="s">
        <v>14</v>
      </c>
      <c r="L522" s="284" t="s">
        <v>16</v>
      </c>
      <c r="M522" s="284" t="s">
        <v>1069</v>
      </c>
      <c r="N522" s="268">
        <v>110</v>
      </c>
      <c r="O522" s="284" t="s">
        <v>7</v>
      </c>
      <c r="P522" s="284" t="s">
        <v>1070</v>
      </c>
      <c r="Q522" s="284" t="s">
        <v>1071</v>
      </c>
      <c r="R522" s="284">
        <v>2</v>
      </c>
      <c r="S522" s="284">
        <v>3</v>
      </c>
      <c r="T522" s="284">
        <f>R522+S522</f>
        <v>5</v>
      </c>
      <c r="U522" s="302"/>
      <c r="V522" s="302"/>
      <c r="W522" s="302"/>
      <c r="X522" s="302"/>
      <c r="Y522" s="302"/>
      <c r="Z522" s="302"/>
      <c r="AA522" s="302"/>
      <c r="AB522" s="302"/>
      <c r="AC522" s="302"/>
      <c r="AD522" s="302" t="s">
        <v>37</v>
      </c>
      <c r="AE522" s="302"/>
      <c r="AF522" s="302"/>
      <c r="AG522" s="302"/>
      <c r="AH522" s="286"/>
      <c r="AI522" s="286"/>
      <c r="AJ522" s="342"/>
    </row>
    <row r="523" spans="1:36" s="6" customFormat="1" ht="31.5" customHeight="1">
      <c r="A523" s="279" t="s">
        <v>1018</v>
      </c>
      <c r="B523" s="284" t="s">
        <v>19</v>
      </c>
      <c r="C523" s="284" t="s">
        <v>19</v>
      </c>
      <c r="D523" s="271">
        <v>42073</v>
      </c>
      <c r="E523" s="272">
        <v>0.73263888888888884</v>
      </c>
      <c r="F523" s="271">
        <v>42073</v>
      </c>
      <c r="G523" s="272">
        <v>0.86111111111111116</v>
      </c>
      <c r="H523" s="272">
        <f>F523-D523+G523-E523</f>
        <v>0.12847222222222232</v>
      </c>
      <c r="I523" s="284">
        <v>3</v>
      </c>
      <c r="J523" s="284"/>
      <c r="K523" s="284"/>
      <c r="L523" s="284" t="s">
        <v>9</v>
      </c>
      <c r="M523" s="284" t="s">
        <v>185</v>
      </c>
      <c r="N523" s="268" t="s">
        <v>3</v>
      </c>
      <c r="O523" s="284" t="s">
        <v>7</v>
      </c>
      <c r="P523" s="284" t="s">
        <v>1072</v>
      </c>
      <c r="Q523" s="284" t="s">
        <v>1851</v>
      </c>
      <c r="R523" s="284">
        <v>26</v>
      </c>
      <c r="S523" s="284"/>
      <c r="T523" s="284">
        <f>R523+S523</f>
        <v>26</v>
      </c>
      <c r="U523" s="302" t="s">
        <v>28</v>
      </c>
      <c r="V523" s="302">
        <v>2012</v>
      </c>
      <c r="W523" s="302" t="s">
        <v>606</v>
      </c>
      <c r="X523" s="302">
        <v>0</v>
      </c>
      <c r="Y523" s="302">
        <v>41913</v>
      </c>
      <c r="Z523" s="302">
        <v>30</v>
      </c>
      <c r="AA523" s="302">
        <v>42278</v>
      </c>
      <c r="AB523" s="302">
        <v>0</v>
      </c>
      <c r="AC523" s="302">
        <v>41913</v>
      </c>
      <c r="AD523" s="302" t="s">
        <v>54</v>
      </c>
      <c r="AE523" s="302"/>
      <c r="AF523" s="302"/>
      <c r="AG523" s="302"/>
      <c r="AH523" s="286"/>
      <c r="AI523" s="286"/>
      <c r="AJ523" s="342"/>
    </row>
    <row r="524" spans="1:36" s="12" customFormat="1" ht="105.6" customHeight="1">
      <c r="A524" s="70" t="s">
        <v>1018</v>
      </c>
      <c r="B524" s="74" t="s">
        <v>15</v>
      </c>
      <c r="C524" s="74" t="s">
        <v>209</v>
      </c>
      <c r="D524" s="75">
        <v>42073</v>
      </c>
      <c r="E524" s="76">
        <v>4.8611111111111112E-2</v>
      </c>
      <c r="F524" s="75">
        <v>42073</v>
      </c>
      <c r="G524" s="76">
        <v>4.8611111111111112E-2</v>
      </c>
      <c r="H524" s="76">
        <f>(F524+G524)-(D524+E524)</f>
        <v>0</v>
      </c>
      <c r="I524" s="74">
        <v>10</v>
      </c>
      <c r="J524" s="74" t="s">
        <v>1074</v>
      </c>
      <c r="K524" s="74" t="s">
        <v>8</v>
      </c>
      <c r="L524" s="74" t="s">
        <v>16</v>
      </c>
      <c r="M524" s="74" t="s">
        <v>1075</v>
      </c>
      <c r="N524" s="77">
        <v>110</v>
      </c>
      <c r="O524" s="74" t="s">
        <v>7</v>
      </c>
      <c r="P524" s="74" t="s">
        <v>1076</v>
      </c>
      <c r="Q524" s="74" t="s">
        <v>1077</v>
      </c>
      <c r="R524" s="74"/>
      <c r="S524" s="74">
        <v>1.02</v>
      </c>
      <c r="T524" s="74">
        <f>SUM(R524:S524)</f>
        <v>1.02</v>
      </c>
      <c r="U524" s="112" t="s">
        <v>28</v>
      </c>
      <c r="V524" s="112"/>
      <c r="W524" s="112"/>
      <c r="X524" s="112"/>
      <c r="Y524" s="112"/>
      <c r="Z524" s="112"/>
      <c r="AA524" s="112"/>
      <c r="AB524" s="112"/>
      <c r="AC524" s="112"/>
      <c r="AD524" s="112" t="s">
        <v>37</v>
      </c>
      <c r="AE524" s="112" t="s">
        <v>53</v>
      </c>
      <c r="AF524" s="112"/>
      <c r="AG524" s="112" t="s">
        <v>1976</v>
      </c>
      <c r="AH524" s="73"/>
      <c r="AI524" s="73"/>
    </row>
    <row r="525" spans="1:36" s="6" customFormat="1" ht="117.75" customHeight="1">
      <c r="A525" s="70" t="s">
        <v>1018</v>
      </c>
      <c r="B525" s="74" t="s">
        <v>10</v>
      </c>
      <c r="C525" s="74" t="s">
        <v>10</v>
      </c>
      <c r="D525" s="75">
        <v>42073</v>
      </c>
      <c r="E525" s="76">
        <v>0.59444444444444444</v>
      </c>
      <c r="F525" s="75">
        <v>42073</v>
      </c>
      <c r="G525" s="76">
        <v>0.63541666666666663</v>
      </c>
      <c r="H525" s="76">
        <v>4.0972222222222222E-2</v>
      </c>
      <c r="I525" s="74">
        <v>10</v>
      </c>
      <c r="J525" s="74"/>
      <c r="K525" s="74"/>
      <c r="L525" s="74" t="s">
        <v>9</v>
      </c>
      <c r="M525" s="74" t="s">
        <v>1215</v>
      </c>
      <c r="N525" s="77" t="s">
        <v>3</v>
      </c>
      <c r="O525" s="74" t="s">
        <v>7</v>
      </c>
      <c r="P525" s="74" t="s">
        <v>1215</v>
      </c>
      <c r="Q525" s="74" t="s">
        <v>1216</v>
      </c>
      <c r="R525" s="74">
        <v>5.2389999999999999</v>
      </c>
      <c r="S525" s="74"/>
      <c r="T525" s="74">
        <v>5.2389999999999999</v>
      </c>
      <c r="U525" s="112" t="s">
        <v>46</v>
      </c>
      <c r="V525" s="112" t="s">
        <v>2008</v>
      </c>
      <c r="W525" s="112" t="s">
        <v>46</v>
      </c>
      <c r="X525" s="112" t="s">
        <v>2009</v>
      </c>
      <c r="Y525" s="112" t="s">
        <v>2010</v>
      </c>
      <c r="Z525" s="112">
        <v>100</v>
      </c>
      <c r="AA525" s="112" t="s">
        <v>2011</v>
      </c>
      <c r="AB525" s="112" t="s">
        <v>128</v>
      </c>
      <c r="AC525" s="112" t="s">
        <v>2012</v>
      </c>
      <c r="AD525" s="112" t="s">
        <v>40</v>
      </c>
      <c r="AE525" s="112"/>
      <c r="AF525" s="112"/>
      <c r="AG525" s="112" t="s">
        <v>1119</v>
      </c>
      <c r="AH525" s="73"/>
      <c r="AI525" s="73"/>
    </row>
    <row r="526" spans="1:36" ht="109.15" customHeight="1">
      <c r="A526" s="69" t="s">
        <v>3570</v>
      </c>
      <c r="B526" s="74" t="s">
        <v>1412</v>
      </c>
      <c r="C526" s="74" t="s">
        <v>1427</v>
      </c>
      <c r="D526" s="75">
        <v>42176</v>
      </c>
      <c r="E526" s="76">
        <v>0.71319444444444446</v>
      </c>
      <c r="F526" s="75">
        <v>42176</v>
      </c>
      <c r="G526" s="76">
        <v>0.72291666666666676</v>
      </c>
      <c r="H526" s="76">
        <v>9.7222222222222224E-3</v>
      </c>
      <c r="I526" s="77">
        <v>65</v>
      </c>
      <c r="J526" s="79"/>
      <c r="K526" s="77"/>
      <c r="L526" s="80" t="s">
        <v>4</v>
      </c>
      <c r="M526" s="81" t="s">
        <v>4510</v>
      </c>
      <c r="N526" s="77" t="s">
        <v>3</v>
      </c>
      <c r="O526" s="79" t="s">
        <v>23</v>
      </c>
      <c r="P526" s="81" t="s">
        <v>4511</v>
      </c>
      <c r="Q526" s="80" t="s">
        <v>4512</v>
      </c>
      <c r="R526" s="91">
        <v>10</v>
      </c>
      <c r="S526" s="91">
        <v>3</v>
      </c>
      <c r="T526" s="91">
        <v>13</v>
      </c>
      <c r="U526" s="70"/>
      <c r="V526" s="70"/>
      <c r="W526" s="70"/>
      <c r="X526" s="70"/>
      <c r="Y526" s="70"/>
      <c r="Z526" s="70"/>
      <c r="AA526" s="70"/>
      <c r="AB526" s="70"/>
      <c r="AC526" s="70"/>
      <c r="AD526" s="68" t="s">
        <v>22</v>
      </c>
      <c r="AE526" s="70"/>
      <c r="AF526" s="70"/>
      <c r="AG526" s="82"/>
      <c r="AH526" s="73"/>
      <c r="AI526" s="73"/>
    </row>
    <row r="527" spans="1:36" s="6" customFormat="1" ht="105.6" customHeight="1">
      <c r="A527" s="70" t="s">
        <v>3570</v>
      </c>
      <c r="B527" s="74" t="s">
        <v>69</v>
      </c>
      <c r="C527" s="74" t="s">
        <v>69</v>
      </c>
      <c r="D527" s="75">
        <v>42170</v>
      </c>
      <c r="E527" s="76">
        <v>0.65277777777777779</v>
      </c>
      <c r="F527" s="75">
        <v>42170</v>
      </c>
      <c r="G527" s="76">
        <v>0.77638888888888891</v>
      </c>
      <c r="H527" s="76">
        <f>G527-E527</f>
        <v>0.12361111111111112</v>
      </c>
      <c r="I527" s="74">
        <v>16</v>
      </c>
      <c r="J527" s="74" t="s">
        <v>143</v>
      </c>
      <c r="K527" s="74" t="s">
        <v>178</v>
      </c>
      <c r="L527" s="74" t="s">
        <v>4</v>
      </c>
      <c r="M527" s="74" t="s">
        <v>4153</v>
      </c>
      <c r="N527" s="77" t="s">
        <v>3</v>
      </c>
      <c r="O527" s="74" t="s">
        <v>7</v>
      </c>
      <c r="P527" s="74" t="s">
        <v>4154</v>
      </c>
      <c r="Q527" s="74" t="s">
        <v>4155</v>
      </c>
      <c r="R527" s="74">
        <v>11.335000000000001</v>
      </c>
      <c r="S527" s="74">
        <v>1.196</v>
      </c>
      <c r="T527" s="74">
        <f>R527+S527</f>
        <v>12.531000000000001</v>
      </c>
      <c r="U527" s="112" t="s">
        <v>28</v>
      </c>
      <c r="V527" s="112">
        <v>2005</v>
      </c>
      <c r="W527" s="112" t="s">
        <v>1709</v>
      </c>
      <c r="X527" s="112" t="s">
        <v>724</v>
      </c>
      <c r="Y527" s="112" t="s">
        <v>1593</v>
      </c>
      <c r="Z527" s="112">
        <v>100</v>
      </c>
      <c r="AA527" s="112" t="s">
        <v>5202</v>
      </c>
      <c r="AB527" s="112">
        <v>0</v>
      </c>
      <c r="AC527" s="112" t="s">
        <v>5202</v>
      </c>
      <c r="AD527" s="112" t="s">
        <v>22</v>
      </c>
      <c r="AE527" s="112"/>
      <c r="AF527" s="112"/>
      <c r="AG527" s="112" t="s">
        <v>5209</v>
      </c>
      <c r="AH527" s="73"/>
      <c r="AI527" s="73"/>
    </row>
    <row r="528" spans="1:36" s="6" customFormat="1" ht="112.5" customHeight="1">
      <c r="A528" s="164" t="s">
        <v>1018</v>
      </c>
      <c r="B528" s="94" t="s">
        <v>21</v>
      </c>
      <c r="C528" s="134" t="s">
        <v>21</v>
      </c>
      <c r="D528" s="93">
        <v>42074</v>
      </c>
      <c r="E528" s="104">
        <v>0.59444444444444444</v>
      </c>
      <c r="F528" s="93">
        <v>42074</v>
      </c>
      <c r="G528" s="104">
        <v>0.64027777777777783</v>
      </c>
      <c r="H528" s="104">
        <v>4.5833333333333337E-2</v>
      </c>
      <c r="I528" s="69">
        <v>1</v>
      </c>
      <c r="J528" s="69"/>
      <c r="K528" s="94"/>
      <c r="L528" s="69" t="s">
        <v>11</v>
      </c>
      <c r="M528" s="94" t="s">
        <v>1105</v>
      </c>
      <c r="N528" s="69">
        <v>0.4</v>
      </c>
      <c r="O528" s="69" t="s">
        <v>2</v>
      </c>
      <c r="P528" s="94" t="s">
        <v>1105</v>
      </c>
      <c r="Q528" s="69" t="s">
        <v>1106</v>
      </c>
      <c r="R528" s="69">
        <v>7.0999999999999994E-2</v>
      </c>
      <c r="S528" s="69">
        <v>3.5000000000000003E-2</v>
      </c>
      <c r="T528" s="69">
        <v>0.106</v>
      </c>
      <c r="U528" s="94" t="s">
        <v>1</v>
      </c>
      <c r="V528" s="69" t="s">
        <v>128</v>
      </c>
      <c r="W528" s="94" t="s">
        <v>128</v>
      </c>
      <c r="X528" s="94" t="s">
        <v>128</v>
      </c>
      <c r="Y528" s="108">
        <v>2014</v>
      </c>
      <c r="Z528" s="166" t="s">
        <v>128</v>
      </c>
      <c r="AA528" s="108">
        <v>2015</v>
      </c>
      <c r="AB528" s="94" t="s">
        <v>128</v>
      </c>
      <c r="AC528" s="108">
        <v>2014</v>
      </c>
      <c r="AD528" s="94" t="s">
        <v>17</v>
      </c>
      <c r="AE528" s="94" t="s">
        <v>52</v>
      </c>
      <c r="AF528" s="94"/>
      <c r="AG528" s="166"/>
      <c r="AH528" s="94"/>
      <c r="AI528" s="94"/>
    </row>
    <row r="529" spans="1:35" s="6" customFormat="1" ht="132" customHeight="1">
      <c r="A529" s="70" t="s">
        <v>1018</v>
      </c>
      <c r="B529" s="74" t="s">
        <v>132</v>
      </c>
      <c r="C529" s="74" t="s">
        <v>2587</v>
      </c>
      <c r="D529" s="75">
        <v>42074</v>
      </c>
      <c r="E529" s="76">
        <v>0.53819444444444442</v>
      </c>
      <c r="F529" s="75">
        <v>42074</v>
      </c>
      <c r="G529" s="76">
        <v>0.53819444444444442</v>
      </c>
      <c r="H529" s="76">
        <f>G529-E529</f>
        <v>0</v>
      </c>
      <c r="I529" s="77">
        <v>93</v>
      </c>
      <c r="J529" s="79" t="s">
        <v>1107</v>
      </c>
      <c r="K529" s="77" t="s">
        <v>8</v>
      </c>
      <c r="L529" s="80" t="s">
        <v>16</v>
      </c>
      <c r="M529" s="81" t="s">
        <v>1108</v>
      </c>
      <c r="N529" s="77">
        <v>110</v>
      </c>
      <c r="O529" s="79" t="s">
        <v>7</v>
      </c>
      <c r="P529" s="81" t="s">
        <v>1109</v>
      </c>
      <c r="Q529" s="80" t="s">
        <v>1654</v>
      </c>
      <c r="R529" s="91">
        <v>2.5</v>
      </c>
      <c r="S529" s="91">
        <v>7.9</v>
      </c>
      <c r="T529" s="91">
        <v>10.4</v>
      </c>
      <c r="U529" s="70" t="s">
        <v>28</v>
      </c>
      <c r="V529" s="122"/>
      <c r="W529" s="70" t="s">
        <v>7</v>
      </c>
      <c r="X529" s="70"/>
      <c r="Y529" s="70" t="s">
        <v>724</v>
      </c>
      <c r="Z529" s="70"/>
      <c r="AA529" s="70"/>
      <c r="AB529" s="70"/>
      <c r="AC529" s="70"/>
      <c r="AD529" s="70" t="s">
        <v>37</v>
      </c>
      <c r="AE529" s="70"/>
      <c r="AF529" s="70"/>
      <c r="AG529" s="121"/>
      <c r="AH529" s="73"/>
      <c r="AI529" s="73"/>
    </row>
    <row r="530" spans="1:35" ht="105.6" customHeight="1">
      <c r="A530" s="70" t="s">
        <v>7992</v>
      </c>
      <c r="B530" s="74" t="s">
        <v>138</v>
      </c>
      <c r="C530" s="74" t="s">
        <v>138</v>
      </c>
      <c r="D530" s="75">
        <v>42226</v>
      </c>
      <c r="E530" s="76">
        <v>0.4861111111111111</v>
      </c>
      <c r="F530" s="75">
        <v>42226</v>
      </c>
      <c r="G530" s="76">
        <v>0.75</v>
      </c>
      <c r="H530" s="76">
        <f>G530-E530</f>
        <v>0.2638888888888889</v>
      </c>
      <c r="I530" s="74">
        <v>4</v>
      </c>
      <c r="J530" s="74" t="s">
        <v>8323</v>
      </c>
      <c r="K530" s="74"/>
      <c r="L530" s="74" t="s">
        <v>4</v>
      </c>
      <c r="M530" s="74" t="s">
        <v>8324</v>
      </c>
      <c r="N530" s="77" t="s">
        <v>3</v>
      </c>
      <c r="O530" s="74" t="s">
        <v>25</v>
      </c>
      <c r="P530" s="74" t="s">
        <v>8325</v>
      </c>
      <c r="Q530" s="74" t="s">
        <v>10132</v>
      </c>
      <c r="R530" s="74">
        <v>147.69999999999999</v>
      </c>
      <c r="S530" s="74"/>
      <c r="T530" s="74">
        <f>R530+S530</f>
        <v>147.69999999999999</v>
      </c>
      <c r="U530" s="112" t="s">
        <v>45</v>
      </c>
      <c r="V530" s="112">
        <v>2015</v>
      </c>
      <c r="W530" s="112" t="s">
        <v>10133</v>
      </c>
      <c r="X530" s="112" t="s">
        <v>10134</v>
      </c>
      <c r="Y530" s="112">
        <v>2015</v>
      </c>
      <c r="Z530" s="112">
        <v>100</v>
      </c>
      <c r="AA530" s="112">
        <v>2016</v>
      </c>
      <c r="AB530" s="112">
        <v>0</v>
      </c>
      <c r="AC530" s="112">
        <v>2015</v>
      </c>
      <c r="AD530" s="112" t="s">
        <v>41</v>
      </c>
      <c r="AE530" s="112"/>
      <c r="AF530" s="112"/>
      <c r="AG530" s="112"/>
      <c r="AH530" s="73"/>
      <c r="AI530" s="73"/>
    </row>
    <row r="531" spans="1:35" ht="209.45" customHeight="1">
      <c r="A531" s="70" t="s">
        <v>1018</v>
      </c>
      <c r="B531" s="74" t="s">
        <v>15</v>
      </c>
      <c r="C531" s="74" t="s">
        <v>209</v>
      </c>
      <c r="D531" s="75">
        <v>42074</v>
      </c>
      <c r="E531" s="76">
        <v>0.41319444444444442</v>
      </c>
      <c r="F531" s="75">
        <v>42074</v>
      </c>
      <c r="G531" s="76">
        <v>0.65</v>
      </c>
      <c r="H531" s="76">
        <f>(F531+G531)-(D531+E531)</f>
        <v>0.23680555555620231</v>
      </c>
      <c r="I531" s="74">
        <v>1</v>
      </c>
      <c r="J531" s="74"/>
      <c r="K531" s="74"/>
      <c r="L531" s="74" t="s">
        <v>16</v>
      </c>
      <c r="M531" s="74" t="s">
        <v>200</v>
      </c>
      <c r="N531" s="77" t="s">
        <v>3</v>
      </c>
      <c r="O531" s="74" t="s">
        <v>7</v>
      </c>
      <c r="P531" s="74" t="s">
        <v>1115</v>
      </c>
      <c r="Q531" s="74" t="s">
        <v>1116</v>
      </c>
      <c r="R531" s="74">
        <v>3.46</v>
      </c>
      <c r="S531" s="74"/>
      <c r="T531" s="74">
        <f>SUM(R531:S531)</f>
        <v>3.46</v>
      </c>
      <c r="U531" s="112" t="s">
        <v>6</v>
      </c>
      <c r="V531" s="112">
        <v>1976</v>
      </c>
      <c r="W531" s="112" t="s">
        <v>1977</v>
      </c>
      <c r="X531" s="112"/>
      <c r="Y531" s="112" t="s">
        <v>1978</v>
      </c>
      <c r="Z531" s="112">
        <v>100</v>
      </c>
      <c r="AA531" s="112" t="s">
        <v>1902</v>
      </c>
      <c r="AB531" s="112">
        <v>0</v>
      </c>
      <c r="AC531" s="112"/>
      <c r="AD531" s="112" t="s">
        <v>37</v>
      </c>
      <c r="AE531" s="112" t="s">
        <v>57</v>
      </c>
      <c r="AF531" s="112"/>
      <c r="AG531" s="112" t="s">
        <v>1979</v>
      </c>
      <c r="AH531" s="73"/>
      <c r="AI531" s="73"/>
    </row>
    <row r="532" spans="1:35" ht="202.9" customHeight="1">
      <c r="A532" s="70" t="s">
        <v>3570</v>
      </c>
      <c r="B532" s="74" t="s">
        <v>81</v>
      </c>
      <c r="C532" s="74" t="s">
        <v>81</v>
      </c>
      <c r="D532" s="75">
        <v>42183</v>
      </c>
      <c r="E532" s="76">
        <v>0.28680555555555554</v>
      </c>
      <c r="F532" s="75">
        <v>42183</v>
      </c>
      <c r="G532" s="76">
        <v>0.31458333333333333</v>
      </c>
      <c r="H532" s="76">
        <v>2.7777777777777776E-2</v>
      </c>
      <c r="I532" s="74">
        <v>4</v>
      </c>
      <c r="J532" s="74"/>
      <c r="K532" s="74"/>
      <c r="L532" s="74" t="s">
        <v>11</v>
      </c>
      <c r="M532" s="74" t="s">
        <v>4851</v>
      </c>
      <c r="N532" s="77">
        <v>0.4</v>
      </c>
      <c r="O532" s="74" t="s">
        <v>25</v>
      </c>
      <c r="P532" s="74" t="s">
        <v>4851</v>
      </c>
      <c r="Q532" s="74" t="s">
        <v>4852</v>
      </c>
      <c r="R532" s="74">
        <v>7.5</v>
      </c>
      <c r="S532" s="74">
        <v>4.7</v>
      </c>
      <c r="T532" s="74">
        <v>12.2</v>
      </c>
      <c r="U532" s="112" t="s">
        <v>45</v>
      </c>
      <c r="V532" s="112">
        <v>2001</v>
      </c>
      <c r="W532" s="112" t="s">
        <v>7313</v>
      </c>
      <c r="X532" s="112" t="s">
        <v>7314</v>
      </c>
      <c r="Y532" s="112" t="s">
        <v>1921</v>
      </c>
      <c r="Z532" s="112">
        <v>100</v>
      </c>
      <c r="AA532" s="112" t="s">
        <v>1081</v>
      </c>
      <c r="AB532" s="112">
        <v>0</v>
      </c>
      <c r="AC532" s="112" t="s">
        <v>7315</v>
      </c>
      <c r="AD532" s="112" t="s">
        <v>22</v>
      </c>
      <c r="AE532" s="112"/>
      <c r="AF532" s="112"/>
      <c r="AG532" s="112"/>
      <c r="AH532" s="73"/>
      <c r="AI532" s="73"/>
    </row>
    <row r="533" spans="1:35" ht="140.44999999999999" customHeight="1">
      <c r="A533" s="70" t="s">
        <v>1018</v>
      </c>
      <c r="B533" s="74" t="s">
        <v>10</v>
      </c>
      <c r="C533" s="74" t="s">
        <v>10</v>
      </c>
      <c r="D533" s="75">
        <v>42074</v>
      </c>
      <c r="E533" s="76">
        <v>0.68958333333333333</v>
      </c>
      <c r="F533" s="75">
        <v>42074</v>
      </c>
      <c r="G533" s="76">
        <v>0.71388888888888891</v>
      </c>
      <c r="H533" s="76">
        <v>2.4305555555555556E-2</v>
      </c>
      <c r="I533" s="74">
        <v>23</v>
      </c>
      <c r="J533" s="74"/>
      <c r="K533" s="74"/>
      <c r="L533" s="74" t="s">
        <v>9</v>
      </c>
      <c r="M533" s="74" t="s">
        <v>1117</v>
      </c>
      <c r="N533" s="77" t="s">
        <v>3</v>
      </c>
      <c r="O533" s="74" t="s">
        <v>7</v>
      </c>
      <c r="P533" s="74" t="s">
        <v>1117</v>
      </c>
      <c r="Q533" s="74" t="s">
        <v>1118</v>
      </c>
      <c r="R533" s="74">
        <v>3.5310000000000001</v>
      </c>
      <c r="S533" s="74">
        <v>2.3170000000000002</v>
      </c>
      <c r="T533" s="74">
        <v>5.8479999999999999</v>
      </c>
      <c r="U533" s="112" t="s">
        <v>6</v>
      </c>
      <c r="V533" s="112" t="s">
        <v>2013</v>
      </c>
      <c r="W533" s="112" t="s">
        <v>2014</v>
      </c>
      <c r="X533" s="112" t="s">
        <v>1383</v>
      </c>
      <c r="Y533" s="112" t="s">
        <v>2015</v>
      </c>
      <c r="Z533" s="112">
        <v>20</v>
      </c>
      <c r="AA533" s="112" t="s">
        <v>2016</v>
      </c>
      <c r="AB533" s="112">
        <v>4</v>
      </c>
      <c r="AC533" s="112" t="s">
        <v>2017</v>
      </c>
      <c r="AD533" s="112" t="s">
        <v>0</v>
      </c>
      <c r="AE533" s="112"/>
      <c r="AF533" s="112"/>
      <c r="AG533" s="112" t="s">
        <v>1119</v>
      </c>
      <c r="AH533" s="73"/>
      <c r="AI533" s="73"/>
    </row>
    <row r="534" spans="1:35" ht="202.9" customHeight="1">
      <c r="A534" s="70" t="s">
        <v>1018</v>
      </c>
      <c r="B534" s="74" t="s">
        <v>18</v>
      </c>
      <c r="C534" s="74" t="s">
        <v>18</v>
      </c>
      <c r="D534" s="75">
        <v>42074</v>
      </c>
      <c r="E534" s="76">
        <v>42074.135416666664</v>
      </c>
      <c r="F534" s="75">
        <v>42076</v>
      </c>
      <c r="G534" s="76">
        <v>42076.291655092595</v>
      </c>
      <c r="H534" s="76">
        <f t="shared" ref="H534:H542" si="10">G534-E534</f>
        <v>2.1562384259304963</v>
      </c>
      <c r="I534" s="74">
        <v>8</v>
      </c>
      <c r="J534" s="74"/>
      <c r="K534" s="74"/>
      <c r="L534" s="74" t="s">
        <v>9</v>
      </c>
      <c r="M534" s="74" t="s">
        <v>1085</v>
      </c>
      <c r="N534" s="77" t="s">
        <v>3</v>
      </c>
      <c r="O534" s="74" t="s">
        <v>7</v>
      </c>
      <c r="P534" s="74" t="s">
        <v>1086</v>
      </c>
      <c r="Q534" s="74" t="s">
        <v>1123</v>
      </c>
      <c r="R534" s="74">
        <v>21.2</v>
      </c>
      <c r="S534" s="74"/>
      <c r="T534" s="74">
        <f t="shared" ref="T534:T539" si="11">R534+S534</f>
        <v>21.2</v>
      </c>
      <c r="U534" s="112"/>
      <c r="V534" s="504"/>
      <c r="W534" s="112"/>
      <c r="X534" s="112"/>
      <c r="Y534" s="112"/>
      <c r="Z534" s="112"/>
      <c r="AA534" s="533"/>
      <c r="AB534" s="112"/>
      <c r="AC534" s="112"/>
      <c r="AD534" s="112" t="s">
        <v>24</v>
      </c>
      <c r="AE534" s="112"/>
      <c r="AF534" s="112"/>
      <c r="AG534" s="112" t="s">
        <v>468</v>
      </c>
      <c r="AH534" s="199"/>
      <c r="AI534" s="73"/>
    </row>
    <row r="535" spans="1:35" ht="105.6" customHeight="1">
      <c r="A535" s="196" t="s">
        <v>1018</v>
      </c>
      <c r="B535" s="253" t="s">
        <v>18</v>
      </c>
      <c r="C535" s="253" t="s">
        <v>18</v>
      </c>
      <c r="D535" s="251">
        <v>42074</v>
      </c>
      <c r="E535" s="252">
        <v>42074.291666666664</v>
      </c>
      <c r="F535" s="251">
        <v>42074</v>
      </c>
      <c r="G535" s="252">
        <v>42074.555555555555</v>
      </c>
      <c r="H535" s="252">
        <f t="shared" si="10"/>
        <v>0.26388888889050577</v>
      </c>
      <c r="I535" s="253">
        <v>21</v>
      </c>
      <c r="J535" s="253"/>
      <c r="K535" s="253"/>
      <c r="L535" s="253" t="s">
        <v>9</v>
      </c>
      <c r="M535" s="253" t="s">
        <v>1132</v>
      </c>
      <c r="N535" s="266" t="s">
        <v>3</v>
      </c>
      <c r="O535" s="253" t="s">
        <v>7</v>
      </c>
      <c r="P535" s="253" t="s">
        <v>1133</v>
      </c>
      <c r="Q535" s="253" t="s">
        <v>1134</v>
      </c>
      <c r="R535" s="253">
        <v>68.3</v>
      </c>
      <c r="S535" s="253"/>
      <c r="T535" s="253">
        <f t="shared" si="11"/>
        <v>68.3</v>
      </c>
      <c r="U535" s="491"/>
      <c r="V535" s="112"/>
      <c r="W535" s="112"/>
      <c r="X535" s="112"/>
      <c r="Y535" s="112"/>
      <c r="Z535" s="112"/>
      <c r="AA535" s="112"/>
      <c r="AB535" s="491"/>
      <c r="AC535" s="491"/>
      <c r="AD535" s="491" t="s">
        <v>72</v>
      </c>
      <c r="AE535" s="491"/>
      <c r="AF535" s="491"/>
      <c r="AG535" s="491"/>
      <c r="AH535" s="73"/>
      <c r="AI535" s="73"/>
    </row>
    <row r="536" spans="1:35" ht="158.44999999999999" customHeight="1">
      <c r="A536" s="70" t="s">
        <v>1018</v>
      </c>
      <c r="B536" s="74" t="s">
        <v>18</v>
      </c>
      <c r="C536" s="74" t="s">
        <v>18</v>
      </c>
      <c r="D536" s="75">
        <v>42074</v>
      </c>
      <c r="E536" s="76">
        <v>42074.294444444444</v>
      </c>
      <c r="F536" s="75">
        <v>42074</v>
      </c>
      <c r="G536" s="76">
        <v>42074.604166666664</v>
      </c>
      <c r="H536" s="76">
        <f t="shared" si="10"/>
        <v>0.30972222222044365</v>
      </c>
      <c r="I536" s="74">
        <v>23</v>
      </c>
      <c r="J536" s="74"/>
      <c r="K536" s="74"/>
      <c r="L536" s="74" t="s">
        <v>9</v>
      </c>
      <c r="M536" s="74" t="s">
        <v>7</v>
      </c>
      <c r="N536" s="77" t="s">
        <v>3</v>
      </c>
      <c r="O536" s="74" t="s">
        <v>7</v>
      </c>
      <c r="P536" s="74" t="s">
        <v>1130</v>
      </c>
      <c r="Q536" s="74" t="s">
        <v>1131</v>
      </c>
      <c r="R536" s="74">
        <v>4.9000000000000004</v>
      </c>
      <c r="S536" s="74"/>
      <c r="T536" s="74">
        <f t="shared" si="11"/>
        <v>4.9000000000000004</v>
      </c>
      <c r="U536" s="112"/>
      <c r="V536" s="112"/>
      <c r="W536" s="112"/>
      <c r="X536" s="112"/>
      <c r="Y536" s="112"/>
      <c r="Z536" s="112"/>
      <c r="AA536" s="112"/>
      <c r="AB536" s="112"/>
      <c r="AC536" s="112"/>
      <c r="AD536" s="112" t="s">
        <v>54</v>
      </c>
      <c r="AE536" s="112"/>
      <c r="AF536" s="112"/>
      <c r="AG536" s="112"/>
      <c r="AH536" s="73"/>
      <c r="AI536" s="73"/>
    </row>
    <row r="537" spans="1:35" ht="277.14999999999998" customHeight="1">
      <c r="A537" s="70" t="s">
        <v>1018</v>
      </c>
      <c r="B537" s="74" t="s">
        <v>18</v>
      </c>
      <c r="C537" s="74" t="s">
        <v>18</v>
      </c>
      <c r="D537" s="75">
        <v>42074</v>
      </c>
      <c r="E537" s="76">
        <v>42074.333333333336</v>
      </c>
      <c r="F537" s="75">
        <v>42074</v>
      </c>
      <c r="G537" s="76">
        <v>42074.583333333336</v>
      </c>
      <c r="H537" s="76">
        <f t="shared" si="10"/>
        <v>0.25</v>
      </c>
      <c r="I537" s="74">
        <v>3</v>
      </c>
      <c r="J537" s="74"/>
      <c r="K537" s="74"/>
      <c r="L537" s="74" t="s">
        <v>9</v>
      </c>
      <c r="M537" s="74" t="s">
        <v>7</v>
      </c>
      <c r="N537" s="77">
        <v>0.4</v>
      </c>
      <c r="O537" s="74" t="s">
        <v>7</v>
      </c>
      <c r="P537" s="74" t="s">
        <v>1139</v>
      </c>
      <c r="Q537" s="74" t="s">
        <v>1140</v>
      </c>
      <c r="R537" s="74">
        <v>1.3</v>
      </c>
      <c r="S537" s="74"/>
      <c r="T537" s="74">
        <f t="shared" si="11"/>
        <v>1.3</v>
      </c>
      <c r="U537" s="112"/>
      <c r="V537" s="112"/>
      <c r="W537" s="112"/>
      <c r="X537" s="112"/>
      <c r="Y537" s="112"/>
      <c r="Z537" s="112"/>
      <c r="AA537" s="112"/>
      <c r="AB537" s="112"/>
      <c r="AC537" s="112"/>
      <c r="AD537" s="112" t="s">
        <v>54</v>
      </c>
      <c r="AE537" s="112"/>
      <c r="AF537" s="112"/>
      <c r="AG537" s="112"/>
      <c r="AH537" s="73"/>
      <c r="AI537" s="73"/>
    </row>
    <row r="538" spans="1:35" ht="140.44999999999999" customHeight="1">
      <c r="A538" s="70" t="s">
        <v>1018</v>
      </c>
      <c r="B538" s="74" t="s">
        <v>18</v>
      </c>
      <c r="C538" s="74" t="s">
        <v>18</v>
      </c>
      <c r="D538" s="75">
        <v>42074</v>
      </c>
      <c r="E538" s="76">
        <v>42074.333333333336</v>
      </c>
      <c r="F538" s="75">
        <v>42074</v>
      </c>
      <c r="G538" s="76">
        <v>42074.645833333336</v>
      </c>
      <c r="H538" s="76">
        <f t="shared" si="10"/>
        <v>0.3125</v>
      </c>
      <c r="I538" s="74">
        <v>1</v>
      </c>
      <c r="J538" s="74"/>
      <c r="K538" s="74"/>
      <c r="L538" s="74" t="s">
        <v>11</v>
      </c>
      <c r="M538" s="74" t="s">
        <v>337</v>
      </c>
      <c r="N538" s="77">
        <v>0.4</v>
      </c>
      <c r="O538" s="74" t="s">
        <v>2</v>
      </c>
      <c r="P538" s="74" t="s">
        <v>1135</v>
      </c>
      <c r="Q538" s="74" t="s">
        <v>1136</v>
      </c>
      <c r="R538" s="74">
        <v>0.2</v>
      </c>
      <c r="S538" s="74"/>
      <c r="T538" s="74">
        <f t="shared" si="11"/>
        <v>0.2</v>
      </c>
      <c r="U538" s="112"/>
      <c r="V538" s="112"/>
      <c r="W538" s="112"/>
      <c r="X538" s="112"/>
      <c r="Y538" s="112"/>
      <c r="Z538" s="112"/>
      <c r="AA538" s="112"/>
      <c r="AB538" s="112"/>
      <c r="AC538" s="112"/>
      <c r="AD538" s="112" t="s">
        <v>0</v>
      </c>
      <c r="AE538" s="112"/>
      <c r="AF538" s="112"/>
      <c r="AG538" s="112"/>
      <c r="AH538" s="73"/>
      <c r="AI538" s="73"/>
    </row>
    <row r="539" spans="1:35" s="6" customFormat="1" ht="105.6" customHeight="1">
      <c r="A539" s="70" t="s">
        <v>1018</v>
      </c>
      <c r="B539" s="74" t="s">
        <v>18</v>
      </c>
      <c r="C539" s="74" t="s">
        <v>18</v>
      </c>
      <c r="D539" s="75">
        <v>42074</v>
      </c>
      <c r="E539" s="76">
        <v>42074.333333333336</v>
      </c>
      <c r="F539" s="75">
        <v>42074</v>
      </c>
      <c r="G539" s="76">
        <v>42074.583333333336</v>
      </c>
      <c r="H539" s="76">
        <f t="shared" si="10"/>
        <v>0.25</v>
      </c>
      <c r="I539" s="74">
        <v>1</v>
      </c>
      <c r="J539" s="74"/>
      <c r="K539" s="74"/>
      <c r="L539" s="74" t="s">
        <v>11</v>
      </c>
      <c r="M539" s="74" t="s">
        <v>337</v>
      </c>
      <c r="N539" s="77">
        <v>0.4</v>
      </c>
      <c r="O539" s="74" t="s">
        <v>2</v>
      </c>
      <c r="P539" s="74" t="s">
        <v>1137</v>
      </c>
      <c r="Q539" s="74" t="s">
        <v>1138</v>
      </c>
      <c r="R539" s="74">
        <v>0.2</v>
      </c>
      <c r="S539" s="74"/>
      <c r="T539" s="74">
        <f t="shared" si="11"/>
        <v>0.2</v>
      </c>
      <c r="U539" s="112"/>
      <c r="V539" s="112"/>
      <c r="W539" s="112"/>
      <c r="X539" s="112"/>
      <c r="Y539" s="112"/>
      <c r="Z539" s="112"/>
      <c r="AA539" s="112"/>
      <c r="AB539" s="112"/>
      <c r="AC539" s="112"/>
      <c r="AD539" s="112" t="s">
        <v>17</v>
      </c>
      <c r="AE539" s="112"/>
      <c r="AF539" s="112"/>
      <c r="AG539" s="112"/>
      <c r="AH539" s="73"/>
      <c r="AI539" s="73"/>
    </row>
    <row r="540" spans="1:35" s="6" customFormat="1" ht="296.45" customHeight="1">
      <c r="A540" s="70" t="s">
        <v>1018</v>
      </c>
      <c r="B540" s="74" t="s">
        <v>12</v>
      </c>
      <c r="C540" s="74" t="s">
        <v>127</v>
      </c>
      <c r="D540" s="75">
        <v>42083</v>
      </c>
      <c r="E540" s="76">
        <v>0.15277777777777776</v>
      </c>
      <c r="F540" s="75">
        <v>42083</v>
      </c>
      <c r="G540" s="76">
        <v>0.48749999999999999</v>
      </c>
      <c r="H540" s="76">
        <f t="shared" si="10"/>
        <v>0.33472222222222225</v>
      </c>
      <c r="I540" s="74">
        <v>8</v>
      </c>
      <c r="J540" s="74"/>
      <c r="K540" s="74"/>
      <c r="L540" s="74" t="s">
        <v>11</v>
      </c>
      <c r="M540" s="74" t="s">
        <v>1280</v>
      </c>
      <c r="N540" s="77">
        <v>0.4</v>
      </c>
      <c r="O540" s="74" t="s">
        <v>55</v>
      </c>
      <c r="P540" s="74" t="s">
        <v>55</v>
      </c>
      <c r="Q540" s="74" t="s">
        <v>364</v>
      </c>
      <c r="R540" s="74">
        <v>4.79</v>
      </c>
      <c r="S540" s="74">
        <v>7.4</v>
      </c>
      <c r="T540" s="74">
        <v>12.19</v>
      </c>
      <c r="U540" s="112" t="s">
        <v>60</v>
      </c>
      <c r="V540" s="112"/>
      <c r="W540" s="112"/>
      <c r="X540" s="112"/>
      <c r="Y540" s="112"/>
      <c r="Z540" s="112"/>
      <c r="AA540" s="112"/>
      <c r="AB540" s="112"/>
      <c r="AC540" s="112"/>
      <c r="AD540" s="112" t="s">
        <v>22</v>
      </c>
      <c r="AE540" s="112"/>
      <c r="AF540" s="112"/>
      <c r="AG540" s="112"/>
      <c r="AH540" s="73"/>
      <c r="AI540" s="73"/>
    </row>
    <row r="541" spans="1:35" ht="138" customHeight="1">
      <c r="A541" s="70" t="s">
        <v>1018</v>
      </c>
      <c r="B541" s="74" t="s">
        <v>18</v>
      </c>
      <c r="C541" s="74" t="s">
        <v>18</v>
      </c>
      <c r="D541" s="75">
        <v>42074</v>
      </c>
      <c r="E541" s="76">
        <v>42074.625</v>
      </c>
      <c r="F541" s="75">
        <v>42076</v>
      </c>
      <c r="G541" s="76">
        <v>42076.291655092595</v>
      </c>
      <c r="H541" s="76">
        <f t="shared" si="10"/>
        <v>1.6666550925947377</v>
      </c>
      <c r="I541" s="74">
        <v>1</v>
      </c>
      <c r="J541" s="74"/>
      <c r="K541" s="74"/>
      <c r="L541" s="74" t="s">
        <v>4</v>
      </c>
      <c r="M541" s="74" t="s">
        <v>7</v>
      </c>
      <c r="N541" s="77">
        <v>0.4</v>
      </c>
      <c r="O541" s="74" t="s">
        <v>7</v>
      </c>
      <c r="P541" s="74" t="s">
        <v>1128</v>
      </c>
      <c r="Q541" s="74" t="s">
        <v>1129</v>
      </c>
      <c r="R541" s="74">
        <f>1.6</f>
        <v>1.6</v>
      </c>
      <c r="S541" s="74"/>
      <c r="T541" s="74">
        <f>R541+S541</f>
        <v>1.6</v>
      </c>
      <c r="U541" s="112"/>
      <c r="V541" s="112"/>
      <c r="W541" s="112"/>
      <c r="X541" s="112"/>
      <c r="Y541" s="112"/>
      <c r="Z541" s="112"/>
      <c r="AA541" s="112"/>
      <c r="AB541" s="112"/>
      <c r="AC541" s="112"/>
      <c r="AD541" s="112" t="s">
        <v>0</v>
      </c>
      <c r="AE541" s="112"/>
      <c r="AF541" s="112"/>
      <c r="AG541" s="112" t="s">
        <v>468</v>
      </c>
      <c r="AH541" s="73"/>
      <c r="AI541" s="73"/>
    </row>
    <row r="542" spans="1:35" ht="300" customHeight="1">
      <c r="A542" s="70" t="s">
        <v>1018</v>
      </c>
      <c r="B542" s="74" t="s">
        <v>18</v>
      </c>
      <c r="C542" s="74" t="s">
        <v>18</v>
      </c>
      <c r="D542" s="75">
        <v>42074</v>
      </c>
      <c r="E542" s="76">
        <v>42074.651898148149</v>
      </c>
      <c r="F542" s="75">
        <v>42074</v>
      </c>
      <c r="G542" s="76">
        <v>42074.818564814814</v>
      </c>
      <c r="H542" s="76">
        <f t="shared" si="10"/>
        <v>0.16666666666424135</v>
      </c>
      <c r="I542" s="74">
        <v>1</v>
      </c>
      <c r="J542" s="74"/>
      <c r="K542" s="74"/>
      <c r="L542" s="74" t="s">
        <v>11</v>
      </c>
      <c r="M542" s="74" t="s">
        <v>337</v>
      </c>
      <c r="N542" s="77">
        <v>0.4</v>
      </c>
      <c r="O542" s="74" t="s">
        <v>2</v>
      </c>
      <c r="P542" s="74" t="s">
        <v>1124</v>
      </c>
      <c r="Q542" s="74" t="s">
        <v>1125</v>
      </c>
      <c r="R542" s="74">
        <v>1.9</v>
      </c>
      <c r="S542" s="74"/>
      <c r="T542" s="74">
        <f>R542+S542</f>
        <v>1.9</v>
      </c>
      <c r="U542" s="112"/>
      <c r="V542" s="112"/>
      <c r="W542" s="112"/>
      <c r="X542" s="112"/>
      <c r="Y542" s="112"/>
      <c r="Z542" s="112"/>
      <c r="AA542" s="112"/>
      <c r="AB542" s="112"/>
      <c r="AC542" s="112"/>
      <c r="AD542" s="112" t="s">
        <v>0</v>
      </c>
      <c r="AE542" s="112"/>
      <c r="AF542" s="112"/>
      <c r="AG542" s="112"/>
      <c r="AH542" s="73"/>
      <c r="AI542" s="73"/>
    </row>
    <row r="543" spans="1:35" ht="29.25" customHeight="1">
      <c r="A543" s="70" t="s">
        <v>1018</v>
      </c>
      <c r="B543" s="74" t="s">
        <v>71</v>
      </c>
      <c r="C543" s="74" t="s">
        <v>18</v>
      </c>
      <c r="D543" s="75">
        <v>42074</v>
      </c>
      <c r="E543" s="76">
        <v>0.73263888888888884</v>
      </c>
      <c r="F543" s="75">
        <v>42074</v>
      </c>
      <c r="G543" s="76">
        <v>0.79513888888888884</v>
      </c>
      <c r="H543" s="76">
        <v>6.25E-2</v>
      </c>
      <c r="I543" s="74">
        <v>7</v>
      </c>
      <c r="J543" s="74" t="s">
        <v>153</v>
      </c>
      <c r="K543" s="74" t="s">
        <v>14</v>
      </c>
      <c r="L543" s="74" t="s">
        <v>4</v>
      </c>
      <c r="M543" s="74" t="s">
        <v>1111</v>
      </c>
      <c r="N543" s="77" t="s">
        <v>3</v>
      </c>
      <c r="O543" s="74" t="s">
        <v>7</v>
      </c>
      <c r="P543" s="74" t="s">
        <v>155</v>
      </c>
      <c r="Q543" s="74" t="s">
        <v>1112</v>
      </c>
      <c r="R543" s="74">
        <v>11.083</v>
      </c>
      <c r="S543" s="74">
        <v>0.124</v>
      </c>
      <c r="T543" s="74">
        <v>11.207000000000001</v>
      </c>
      <c r="U543" s="112" t="s">
        <v>28</v>
      </c>
      <c r="V543" s="112"/>
      <c r="W543" s="112"/>
      <c r="X543" s="112"/>
      <c r="Y543" s="112"/>
      <c r="Z543" s="112"/>
      <c r="AA543" s="112"/>
      <c r="AB543" s="112"/>
      <c r="AC543" s="112"/>
      <c r="AD543" s="112" t="s">
        <v>0</v>
      </c>
      <c r="AE543" s="112" t="s">
        <v>57</v>
      </c>
      <c r="AF543" s="112" t="s">
        <v>52</v>
      </c>
      <c r="AG543" s="112"/>
      <c r="AH543" s="73"/>
      <c r="AI543" s="73"/>
    </row>
    <row r="544" spans="1:35" ht="105.6" customHeight="1">
      <c r="A544" s="70" t="s">
        <v>3570</v>
      </c>
      <c r="B544" s="74" t="s">
        <v>12</v>
      </c>
      <c r="C544" s="74" t="s">
        <v>360</v>
      </c>
      <c r="D544" s="75">
        <v>42164</v>
      </c>
      <c r="E544" s="76">
        <v>0.33749999999999997</v>
      </c>
      <c r="F544" s="75">
        <v>42164</v>
      </c>
      <c r="G544" s="76">
        <v>0.35416666666666669</v>
      </c>
      <c r="H544" s="76">
        <f>G544-E544</f>
        <v>1.6666666666666718E-2</v>
      </c>
      <c r="I544" s="74">
        <v>11</v>
      </c>
      <c r="J544" s="74"/>
      <c r="K544" s="74"/>
      <c r="L544" s="74" t="s">
        <v>11</v>
      </c>
      <c r="M544" s="74" t="s">
        <v>363</v>
      </c>
      <c r="N544" s="77">
        <v>0.4</v>
      </c>
      <c r="O544" s="74" t="s">
        <v>55</v>
      </c>
      <c r="P544" s="74" t="s">
        <v>55</v>
      </c>
      <c r="Q544" s="74" t="s">
        <v>5222</v>
      </c>
      <c r="R544" s="74">
        <v>4.47</v>
      </c>
      <c r="S544" s="74">
        <v>7.63</v>
      </c>
      <c r="T544" s="74">
        <f>R544+S544</f>
        <v>12.1</v>
      </c>
      <c r="U544" s="112" t="s">
        <v>60</v>
      </c>
      <c r="V544" s="112" t="s">
        <v>128</v>
      </c>
      <c r="W544" s="112" t="s">
        <v>128</v>
      </c>
      <c r="X544" s="112" t="s">
        <v>128</v>
      </c>
      <c r="Y544" s="112" t="s">
        <v>128</v>
      </c>
      <c r="Z544" s="112" t="s">
        <v>128</v>
      </c>
      <c r="AA544" s="112" t="s">
        <v>128</v>
      </c>
      <c r="AB544" s="112" t="s">
        <v>128</v>
      </c>
      <c r="AC544" s="112" t="s">
        <v>128</v>
      </c>
      <c r="AD544" s="112" t="s">
        <v>22</v>
      </c>
      <c r="AE544" s="112" t="s">
        <v>128</v>
      </c>
      <c r="AF544" s="112" t="s">
        <v>128</v>
      </c>
      <c r="AG544" s="112"/>
      <c r="AH544" s="73"/>
      <c r="AI544" s="73"/>
    </row>
    <row r="545" spans="1:113" ht="105.6" customHeight="1">
      <c r="A545" s="70" t="s">
        <v>1018</v>
      </c>
      <c r="B545" s="74" t="s">
        <v>5</v>
      </c>
      <c r="C545" s="74" t="s">
        <v>378</v>
      </c>
      <c r="D545" s="75">
        <v>42074</v>
      </c>
      <c r="E545" s="76">
        <v>0.67291666666666661</v>
      </c>
      <c r="F545" s="75">
        <v>42074</v>
      </c>
      <c r="G545" s="76">
        <v>0.69374999999999998</v>
      </c>
      <c r="H545" s="76">
        <v>2.0833333333333332E-2</v>
      </c>
      <c r="I545" s="74">
        <v>332</v>
      </c>
      <c r="J545" s="74" t="s">
        <v>1015</v>
      </c>
      <c r="K545" s="74"/>
      <c r="L545" s="74" t="s">
        <v>16</v>
      </c>
      <c r="M545" s="74" t="s">
        <v>1165</v>
      </c>
      <c r="N545" s="77">
        <v>110</v>
      </c>
      <c r="O545" s="74" t="s">
        <v>13</v>
      </c>
      <c r="P545" s="74" t="s">
        <v>1166</v>
      </c>
      <c r="Q545" s="74" t="s">
        <v>1167</v>
      </c>
      <c r="R545" s="74"/>
      <c r="S545" s="74">
        <v>458.4</v>
      </c>
      <c r="T545" s="74">
        <v>458.4</v>
      </c>
      <c r="U545" s="112"/>
      <c r="V545" s="112"/>
      <c r="W545" s="112"/>
      <c r="X545" s="112"/>
      <c r="Y545" s="112"/>
      <c r="Z545" s="112"/>
      <c r="AA545" s="112"/>
      <c r="AB545" s="112"/>
      <c r="AC545" s="112"/>
      <c r="AD545" s="112" t="s">
        <v>37</v>
      </c>
      <c r="AE545" s="112"/>
      <c r="AF545" s="112"/>
      <c r="AG545" s="112"/>
      <c r="AH545" s="73"/>
      <c r="AI545" s="73"/>
    </row>
    <row r="546" spans="1:113" ht="356.25" customHeight="1">
      <c r="A546" s="159" t="s">
        <v>1018</v>
      </c>
      <c r="B546" s="138" t="s">
        <v>84</v>
      </c>
      <c r="C546" s="69" t="s">
        <v>744</v>
      </c>
      <c r="D546" s="115">
        <v>42075</v>
      </c>
      <c r="E546" s="118">
        <v>0.4375</v>
      </c>
      <c r="F546" s="115">
        <v>42075</v>
      </c>
      <c r="G546" s="118">
        <v>0.47916666666666669</v>
      </c>
      <c r="H546" s="104">
        <f>G546-E546</f>
        <v>4.1666666666666685E-2</v>
      </c>
      <c r="I546" s="70">
        <v>2</v>
      </c>
      <c r="J546" s="70"/>
      <c r="K546" s="70"/>
      <c r="L546" s="69" t="s">
        <v>4</v>
      </c>
      <c r="M546" s="69" t="s">
        <v>1102</v>
      </c>
      <c r="N546" s="69" t="s">
        <v>3</v>
      </c>
      <c r="O546" s="69" t="s">
        <v>25</v>
      </c>
      <c r="P546" s="69" t="s">
        <v>1102</v>
      </c>
      <c r="Q546" s="69" t="s">
        <v>1103</v>
      </c>
      <c r="R546" s="121">
        <v>0.8</v>
      </c>
      <c r="S546" s="121">
        <v>0.2</v>
      </c>
      <c r="T546" s="111">
        <f>R546+S546</f>
        <v>1</v>
      </c>
      <c r="U546" s="69" t="s">
        <v>45</v>
      </c>
      <c r="V546" s="69">
        <v>1997</v>
      </c>
      <c r="W546" s="69" t="s">
        <v>1692</v>
      </c>
      <c r="X546" s="69"/>
      <c r="Y546" s="110" t="s">
        <v>1693</v>
      </c>
      <c r="Z546" s="69"/>
      <c r="AA546" s="69"/>
      <c r="AB546" s="69"/>
      <c r="AC546" s="69"/>
      <c r="AD546" s="69" t="s">
        <v>0</v>
      </c>
      <c r="AE546" s="70"/>
      <c r="AF546" s="70"/>
      <c r="AG546" s="68" t="s">
        <v>1104</v>
      </c>
      <c r="AH546" s="70"/>
      <c r="AI546" s="70"/>
    </row>
    <row r="547" spans="1:113" ht="409.6" customHeight="1">
      <c r="A547" s="69" t="s">
        <v>3570</v>
      </c>
      <c r="B547" s="74" t="s">
        <v>1412</v>
      </c>
      <c r="C547" s="74" t="s">
        <v>1423</v>
      </c>
      <c r="D547" s="75">
        <v>42180</v>
      </c>
      <c r="E547" s="76">
        <v>0.79166666666666663</v>
      </c>
      <c r="F547" s="75">
        <v>42180</v>
      </c>
      <c r="G547" s="76">
        <v>0.8041666666666667</v>
      </c>
      <c r="H547" s="76">
        <v>1.2499999999999999E-2</v>
      </c>
      <c r="I547" s="77">
        <v>27</v>
      </c>
      <c r="J547" s="79"/>
      <c r="K547" s="77"/>
      <c r="L547" s="80" t="s">
        <v>4</v>
      </c>
      <c r="M547" s="81" t="s">
        <v>4734</v>
      </c>
      <c r="N547" s="77">
        <v>35</v>
      </c>
      <c r="O547" s="79" t="s">
        <v>13</v>
      </c>
      <c r="P547" s="81" t="s">
        <v>4734</v>
      </c>
      <c r="Q547" s="80" t="s">
        <v>4735</v>
      </c>
      <c r="R547" s="91">
        <v>1</v>
      </c>
      <c r="S547" s="91">
        <v>11</v>
      </c>
      <c r="T547" s="91">
        <v>12</v>
      </c>
      <c r="U547" s="87"/>
      <c r="V547" s="87"/>
      <c r="W547" s="87"/>
      <c r="X547" s="87"/>
      <c r="Y547" s="87"/>
      <c r="Z547" s="87"/>
      <c r="AA547" s="87"/>
      <c r="AB547" s="87"/>
      <c r="AC547" s="87"/>
      <c r="AD547" s="68" t="s">
        <v>22</v>
      </c>
      <c r="AE547" s="87"/>
      <c r="AF547" s="87"/>
      <c r="AG547" s="87"/>
      <c r="AH547" s="87"/>
      <c r="AI547" s="87"/>
    </row>
    <row r="548" spans="1:113" ht="62.45" customHeight="1">
      <c r="A548" s="70" t="s">
        <v>1018</v>
      </c>
      <c r="B548" s="74" t="s">
        <v>81</v>
      </c>
      <c r="C548" s="74" t="s">
        <v>81</v>
      </c>
      <c r="D548" s="75">
        <v>42075</v>
      </c>
      <c r="E548" s="76">
        <v>0.87569444444444444</v>
      </c>
      <c r="F548" s="75">
        <v>42076</v>
      </c>
      <c r="G548" s="76">
        <v>4.7916666666666663E-2</v>
      </c>
      <c r="H548" s="76">
        <v>0.17222222222222225</v>
      </c>
      <c r="I548" s="74">
        <v>9</v>
      </c>
      <c r="J548" s="74" t="s">
        <v>143</v>
      </c>
      <c r="K548" s="74" t="s">
        <v>51</v>
      </c>
      <c r="L548" s="74" t="s">
        <v>29</v>
      </c>
      <c r="M548" s="74" t="s">
        <v>1113</v>
      </c>
      <c r="N548" s="77" t="s">
        <v>3</v>
      </c>
      <c r="O548" s="74" t="s">
        <v>7</v>
      </c>
      <c r="P548" s="74" t="s">
        <v>1113</v>
      </c>
      <c r="Q548" s="74" t="s">
        <v>1114</v>
      </c>
      <c r="R548" s="74">
        <v>11.2</v>
      </c>
      <c r="S548" s="74"/>
      <c r="T548" s="74">
        <v>11.2</v>
      </c>
      <c r="U548" s="112"/>
      <c r="V548" s="112"/>
      <c r="W548" s="112"/>
      <c r="X548" s="112"/>
      <c r="Y548" s="112"/>
      <c r="Z548" s="112"/>
      <c r="AA548" s="112"/>
      <c r="AB548" s="112"/>
      <c r="AC548" s="112"/>
      <c r="AD548" s="112" t="s">
        <v>56</v>
      </c>
      <c r="AE548" s="112"/>
      <c r="AF548" s="112"/>
      <c r="AG548" s="112"/>
      <c r="AH548" s="73"/>
      <c r="AI548" s="73"/>
    </row>
    <row r="549" spans="1:113" ht="393.75" customHeight="1">
      <c r="A549" s="70" t="s">
        <v>1018</v>
      </c>
      <c r="B549" s="74" t="s">
        <v>18</v>
      </c>
      <c r="C549" s="74" t="s">
        <v>18</v>
      </c>
      <c r="D549" s="75">
        <v>42075</v>
      </c>
      <c r="E549" s="76">
        <v>42075.291666666664</v>
      </c>
      <c r="F549" s="75">
        <v>42076</v>
      </c>
      <c r="G549" s="76">
        <v>42076.291655092595</v>
      </c>
      <c r="H549" s="76">
        <f t="shared" ref="H549:H554" si="12">G549-E549</f>
        <v>0.99998842593049631</v>
      </c>
      <c r="I549" s="74">
        <v>5</v>
      </c>
      <c r="J549" s="74"/>
      <c r="K549" s="74"/>
      <c r="L549" s="74" t="s">
        <v>9</v>
      </c>
      <c r="M549" s="74" t="s">
        <v>1141</v>
      </c>
      <c r="N549" s="77" t="s">
        <v>3</v>
      </c>
      <c r="O549" s="74" t="s">
        <v>25</v>
      </c>
      <c r="P549" s="74" t="s">
        <v>340</v>
      </c>
      <c r="Q549" s="74" t="s">
        <v>1142</v>
      </c>
      <c r="R549" s="74">
        <v>3.3</v>
      </c>
      <c r="S549" s="74"/>
      <c r="T549" s="74">
        <f t="shared" ref="T549:T554" si="13">R549+S549</f>
        <v>3.3</v>
      </c>
      <c r="U549" s="112"/>
      <c r="V549" s="112"/>
      <c r="W549" s="112"/>
      <c r="X549" s="112"/>
      <c r="Y549" s="112"/>
      <c r="Z549" s="112"/>
      <c r="AA549" s="112"/>
      <c r="AB549" s="112"/>
      <c r="AC549" s="112"/>
      <c r="AD549" s="112" t="s">
        <v>54</v>
      </c>
      <c r="AE549" s="112"/>
      <c r="AF549" s="112"/>
      <c r="AG549" s="112" t="s">
        <v>468</v>
      </c>
      <c r="AH549" s="73"/>
      <c r="AI549" s="73"/>
    </row>
    <row r="550" spans="1:113" ht="105.6" customHeight="1">
      <c r="A550" s="70" t="s">
        <v>1018</v>
      </c>
      <c r="B550" s="74" t="s">
        <v>18</v>
      </c>
      <c r="C550" s="74" t="s">
        <v>18</v>
      </c>
      <c r="D550" s="75">
        <v>42075</v>
      </c>
      <c r="E550" s="76">
        <v>42075.291666666664</v>
      </c>
      <c r="F550" s="75">
        <v>42076</v>
      </c>
      <c r="G550" s="76">
        <v>42076.291655092595</v>
      </c>
      <c r="H550" s="76">
        <f t="shared" si="12"/>
        <v>0.99998842593049631</v>
      </c>
      <c r="I550" s="74">
        <v>2</v>
      </c>
      <c r="J550" s="74"/>
      <c r="K550" s="74"/>
      <c r="L550" s="74" t="s">
        <v>9</v>
      </c>
      <c r="M550" s="74" t="s">
        <v>7</v>
      </c>
      <c r="N550" s="77">
        <v>0.4</v>
      </c>
      <c r="O550" s="74" t="s">
        <v>7</v>
      </c>
      <c r="P550" s="74" t="s">
        <v>1145</v>
      </c>
      <c r="Q550" s="74" t="s">
        <v>1146</v>
      </c>
      <c r="R550" s="74">
        <v>2.2000000000000002</v>
      </c>
      <c r="S550" s="74"/>
      <c r="T550" s="74">
        <f t="shared" si="13"/>
        <v>2.2000000000000002</v>
      </c>
      <c r="U550" s="112"/>
      <c r="V550" s="112"/>
      <c r="W550" s="112"/>
      <c r="X550" s="112"/>
      <c r="Y550" s="112"/>
      <c r="Z550" s="112"/>
      <c r="AA550" s="112"/>
      <c r="AB550" s="112"/>
      <c r="AC550" s="112"/>
      <c r="AD550" s="112" t="s">
        <v>54</v>
      </c>
      <c r="AE550" s="112"/>
      <c r="AF550" s="112"/>
      <c r="AG550" s="112" t="s">
        <v>468</v>
      </c>
      <c r="AH550" s="73"/>
      <c r="AI550" s="73"/>
    </row>
    <row r="551" spans="1:113" s="12" customFormat="1" ht="67.5" customHeight="1">
      <c r="A551" s="70" t="s">
        <v>1018</v>
      </c>
      <c r="B551" s="74" t="s">
        <v>18</v>
      </c>
      <c r="C551" s="74" t="s">
        <v>18</v>
      </c>
      <c r="D551" s="75">
        <v>42075</v>
      </c>
      <c r="E551" s="76">
        <v>42075.5625</v>
      </c>
      <c r="F551" s="75">
        <v>42075</v>
      </c>
      <c r="G551" s="76">
        <v>42075.645833333336</v>
      </c>
      <c r="H551" s="76">
        <f t="shared" si="12"/>
        <v>8.3333333335758653E-2</v>
      </c>
      <c r="I551" s="74">
        <v>7</v>
      </c>
      <c r="J551" s="74"/>
      <c r="K551" s="74"/>
      <c r="L551" s="74" t="s">
        <v>9</v>
      </c>
      <c r="M551" s="74" t="s">
        <v>1151</v>
      </c>
      <c r="N551" s="77" t="s">
        <v>3</v>
      </c>
      <c r="O551" s="74" t="s">
        <v>7</v>
      </c>
      <c r="P551" s="74" t="s">
        <v>353</v>
      </c>
      <c r="Q551" s="74" t="s">
        <v>1152</v>
      </c>
      <c r="R551" s="74">
        <v>5.9</v>
      </c>
      <c r="S551" s="74"/>
      <c r="T551" s="74">
        <f t="shared" si="13"/>
        <v>5.9</v>
      </c>
      <c r="U551" s="112"/>
      <c r="V551" s="112"/>
      <c r="W551" s="112"/>
      <c r="X551" s="112"/>
      <c r="Y551" s="112"/>
      <c r="Z551" s="112"/>
      <c r="AA551" s="112"/>
      <c r="AB551" s="112"/>
      <c r="AC551" s="112"/>
      <c r="AD551" s="112" t="s">
        <v>54</v>
      </c>
      <c r="AE551" s="112"/>
      <c r="AF551" s="112"/>
      <c r="AG551" s="112"/>
      <c r="AH551" s="73"/>
      <c r="AI551" s="73"/>
    </row>
    <row r="552" spans="1:113" ht="39.6" customHeight="1">
      <c r="A552" s="70" t="s">
        <v>1018</v>
      </c>
      <c r="B552" s="74" t="s">
        <v>18</v>
      </c>
      <c r="C552" s="74" t="s">
        <v>18</v>
      </c>
      <c r="D552" s="75">
        <v>42075</v>
      </c>
      <c r="E552" s="76">
        <v>42075.6875</v>
      </c>
      <c r="F552" s="75">
        <v>42075</v>
      </c>
      <c r="G552" s="76">
        <v>42075.770833333336</v>
      </c>
      <c r="H552" s="76">
        <f t="shared" si="12"/>
        <v>8.3333333335758653E-2</v>
      </c>
      <c r="I552" s="74">
        <v>2</v>
      </c>
      <c r="J552" s="74"/>
      <c r="K552" s="74"/>
      <c r="L552" s="74" t="s">
        <v>9</v>
      </c>
      <c r="M552" s="74" t="s">
        <v>7</v>
      </c>
      <c r="N552" s="77">
        <v>0.4</v>
      </c>
      <c r="O552" s="74" t="s">
        <v>7</v>
      </c>
      <c r="P552" s="74" t="s">
        <v>1149</v>
      </c>
      <c r="Q552" s="74" t="s">
        <v>1150</v>
      </c>
      <c r="R552" s="74">
        <v>0.3</v>
      </c>
      <c r="S552" s="74"/>
      <c r="T552" s="74">
        <f t="shared" si="13"/>
        <v>0.3</v>
      </c>
      <c r="U552" s="112"/>
      <c r="V552" s="112"/>
      <c r="W552" s="112"/>
      <c r="X552" s="112"/>
      <c r="Y552" s="112"/>
      <c r="Z552" s="112"/>
      <c r="AA552" s="112"/>
      <c r="AB552" s="112"/>
      <c r="AC552" s="112"/>
      <c r="AD552" s="112" t="s">
        <v>72</v>
      </c>
      <c r="AE552" s="112"/>
      <c r="AF552" s="112"/>
      <c r="AG552" s="112"/>
      <c r="AH552" s="73"/>
      <c r="AI552" s="73"/>
    </row>
    <row r="553" spans="1:113" ht="52.9" customHeight="1">
      <c r="A553" s="70" t="s">
        <v>1018</v>
      </c>
      <c r="B553" s="74" t="s">
        <v>18</v>
      </c>
      <c r="C553" s="74" t="s">
        <v>18</v>
      </c>
      <c r="D553" s="75">
        <v>42075</v>
      </c>
      <c r="E553" s="76">
        <v>42075.708333333336</v>
      </c>
      <c r="F553" s="75">
        <v>42076</v>
      </c>
      <c r="G553" s="76">
        <v>42076.291655092595</v>
      </c>
      <c r="H553" s="76">
        <f t="shared" si="12"/>
        <v>0.583321759258979</v>
      </c>
      <c r="I553" s="74">
        <v>7</v>
      </c>
      <c r="J553" s="74"/>
      <c r="K553" s="74"/>
      <c r="L553" s="74" t="s">
        <v>9</v>
      </c>
      <c r="M553" s="74" t="s">
        <v>1143</v>
      </c>
      <c r="N553" s="77" t="s">
        <v>3</v>
      </c>
      <c r="O553" s="74" t="s">
        <v>25</v>
      </c>
      <c r="P553" s="74" t="s">
        <v>340</v>
      </c>
      <c r="Q553" s="74" t="s">
        <v>1144</v>
      </c>
      <c r="R553" s="74">
        <v>1</v>
      </c>
      <c r="S553" s="74"/>
      <c r="T553" s="74">
        <f t="shared" si="13"/>
        <v>1</v>
      </c>
      <c r="U553" s="112"/>
      <c r="V553" s="112"/>
      <c r="W553" s="112"/>
      <c r="X553" s="112"/>
      <c r="Y553" s="112"/>
      <c r="Z553" s="112"/>
      <c r="AA553" s="112"/>
      <c r="AB553" s="112"/>
      <c r="AC553" s="112"/>
      <c r="AD553" s="112" t="s">
        <v>0</v>
      </c>
      <c r="AE553" s="112"/>
      <c r="AF553" s="112"/>
      <c r="AG553" s="112" t="s">
        <v>468</v>
      </c>
      <c r="AH553" s="73"/>
      <c r="AI553" s="73"/>
    </row>
    <row r="554" spans="1:113" ht="66" customHeight="1">
      <c r="A554" s="70" t="s">
        <v>1018</v>
      </c>
      <c r="B554" s="74" t="s">
        <v>18</v>
      </c>
      <c r="C554" s="74" t="s">
        <v>18</v>
      </c>
      <c r="D554" s="75">
        <v>42075</v>
      </c>
      <c r="E554" s="76">
        <v>42075.788194444445</v>
      </c>
      <c r="F554" s="75">
        <v>42075</v>
      </c>
      <c r="G554" s="76">
        <v>42075.809027777781</v>
      </c>
      <c r="H554" s="76">
        <f t="shared" si="12"/>
        <v>2.0833333335758653E-2</v>
      </c>
      <c r="I554" s="74">
        <v>2</v>
      </c>
      <c r="J554" s="74"/>
      <c r="K554" s="74"/>
      <c r="L554" s="74" t="s">
        <v>9</v>
      </c>
      <c r="M554" s="74" t="s">
        <v>7</v>
      </c>
      <c r="N554" s="77">
        <v>0.4</v>
      </c>
      <c r="O554" s="74" t="s">
        <v>7</v>
      </c>
      <c r="P554" s="74" t="s">
        <v>1147</v>
      </c>
      <c r="Q554" s="74" t="s">
        <v>1148</v>
      </c>
      <c r="R554" s="74">
        <v>2.9</v>
      </c>
      <c r="S554" s="74"/>
      <c r="T554" s="74">
        <f t="shared" si="13"/>
        <v>2.9</v>
      </c>
      <c r="U554" s="112"/>
      <c r="V554" s="112"/>
      <c r="W554" s="112"/>
      <c r="X554" s="112"/>
      <c r="Y554" s="112"/>
      <c r="Z554" s="112"/>
      <c r="AA554" s="112"/>
      <c r="AB554" s="112"/>
      <c r="AC554" s="112"/>
      <c r="AD554" s="112" t="s">
        <v>54</v>
      </c>
      <c r="AE554" s="112"/>
      <c r="AF554" s="112"/>
      <c r="AG554" s="112"/>
      <c r="AH554" s="73"/>
      <c r="AI554" s="73"/>
    </row>
    <row r="555" spans="1:113" ht="39.6" customHeight="1">
      <c r="A555" s="70" t="s">
        <v>3570</v>
      </c>
      <c r="B555" s="74" t="s">
        <v>81</v>
      </c>
      <c r="C555" s="74" t="s">
        <v>81</v>
      </c>
      <c r="D555" s="75">
        <v>42170</v>
      </c>
      <c r="E555" s="76">
        <v>0.94652777777777775</v>
      </c>
      <c r="F555" s="75">
        <v>42171</v>
      </c>
      <c r="G555" s="76">
        <v>4.5833333333333337E-2</v>
      </c>
      <c r="H555" s="76">
        <v>9.930555555555555E-2</v>
      </c>
      <c r="I555" s="74">
        <v>4</v>
      </c>
      <c r="J555" s="74"/>
      <c r="K555" s="74"/>
      <c r="L555" s="74" t="s">
        <v>4</v>
      </c>
      <c r="M555" s="74" t="s">
        <v>4129</v>
      </c>
      <c r="N555" s="77" t="s">
        <v>3</v>
      </c>
      <c r="O555" s="74" t="s">
        <v>7</v>
      </c>
      <c r="P555" s="74" t="s">
        <v>4129</v>
      </c>
      <c r="Q555" s="74" t="s">
        <v>7175</v>
      </c>
      <c r="R555" s="74">
        <v>11.9</v>
      </c>
      <c r="S555" s="74"/>
      <c r="T555" s="74">
        <v>11.9</v>
      </c>
      <c r="U555" s="112" t="s">
        <v>44</v>
      </c>
      <c r="V555" s="112">
        <v>1991</v>
      </c>
      <c r="W555" s="112" t="s">
        <v>1859</v>
      </c>
      <c r="X555" s="112"/>
      <c r="Y555" s="112" t="s">
        <v>1478</v>
      </c>
      <c r="Z555" s="112">
        <v>100</v>
      </c>
      <c r="AA555" s="112" t="s">
        <v>1081</v>
      </c>
      <c r="AB555" s="112">
        <v>0</v>
      </c>
      <c r="AC555" s="112" t="s">
        <v>7306</v>
      </c>
      <c r="AD555" s="112" t="s">
        <v>22</v>
      </c>
      <c r="AE555" s="112"/>
      <c r="AF555" s="112"/>
      <c r="AG555" s="112"/>
      <c r="AH555" s="73"/>
      <c r="AI555" s="73"/>
    </row>
    <row r="556" spans="1:113" s="17" customFormat="1" ht="66" customHeight="1">
      <c r="A556" s="164" t="s">
        <v>1018</v>
      </c>
      <c r="B556" s="94" t="s">
        <v>21</v>
      </c>
      <c r="C556" s="134" t="s">
        <v>21</v>
      </c>
      <c r="D556" s="93">
        <v>42076</v>
      </c>
      <c r="E556" s="104">
        <v>0.40277777777777773</v>
      </c>
      <c r="F556" s="93">
        <v>42076</v>
      </c>
      <c r="G556" s="104">
        <v>0.43055555555555558</v>
      </c>
      <c r="H556" s="104">
        <v>2.7777777777777776E-2</v>
      </c>
      <c r="I556" s="69">
        <v>1</v>
      </c>
      <c r="J556" s="69" t="s">
        <v>2361</v>
      </c>
      <c r="K556" s="94"/>
      <c r="L556" s="69" t="s">
        <v>11</v>
      </c>
      <c r="M556" s="94" t="s">
        <v>2374</v>
      </c>
      <c r="N556" s="69">
        <v>0.4</v>
      </c>
      <c r="O556" s="69" t="s">
        <v>2</v>
      </c>
      <c r="P556" s="94" t="s">
        <v>2374</v>
      </c>
      <c r="Q556" s="69" t="s">
        <v>1286</v>
      </c>
      <c r="R556" s="69">
        <v>5.0000000000000001E-3</v>
      </c>
      <c r="S556" s="69">
        <v>1.0999999999999999E-2</v>
      </c>
      <c r="T556" s="69">
        <v>1.6E-2</v>
      </c>
      <c r="U556" s="94" t="s">
        <v>1</v>
      </c>
      <c r="V556" s="69" t="s">
        <v>128</v>
      </c>
      <c r="W556" s="94" t="s">
        <v>128</v>
      </c>
      <c r="X556" s="94" t="s">
        <v>128</v>
      </c>
      <c r="Y556" s="108">
        <v>2014</v>
      </c>
      <c r="Z556" s="166" t="s">
        <v>128</v>
      </c>
      <c r="AA556" s="108">
        <v>2015</v>
      </c>
      <c r="AB556" s="94" t="s">
        <v>128</v>
      </c>
      <c r="AC556" s="108">
        <v>2014</v>
      </c>
      <c r="AD556" s="94" t="s">
        <v>17</v>
      </c>
      <c r="AE556" s="94" t="s">
        <v>52</v>
      </c>
      <c r="AF556" s="94"/>
      <c r="AG556" s="166"/>
      <c r="AH556" s="94"/>
      <c r="AI556" s="94"/>
      <c r="AJ556" s="45"/>
      <c r="AK556" s="15"/>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row>
    <row r="557" spans="1:113" ht="356.25" customHeight="1">
      <c r="A557" s="69" t="s">
        <v>1018</v>
      </c>
      <c r="B557" s="74" t="s">
        <v>1412</v>
      </c>
      <c r="C557" s="74" t="s">
        <v>1423</v>
      </c>
      <c r="D557" s="75">
        <v>42076</v>
      </c>
      <c r="E557" s="76">
        <v>0.90833333333333333</v>
      </c>
      <c r="F557" s="75">
        <v>42076</v>
      </c>
      <c r="G557" s="76">
        <v>0.90833333333333333</v>
      </c>
      <c r="H557" s="76">
        <v>0</v>
      </c>
      <c r="I557" s="77">
        <v>5</v>
      </c>
      <c r="J557" s="79" t="s">
        <v>1421</v>
      </c>
      <c r="K557" s="77"/>
      <c r="L557" s="80" t="s">
        <v>29</v>
      </c>
      <c r="M557" s="81" t="s">
        <v>1575</v>
      </c>
      <c r="N557" s="77" t="s">
        <v>3</v>
      </c>
      <c r="O557" s="79" t="s">
        <v>7</v>
      </c>
      <c r="P557" s="81" t="s">
        <v>1575</v>
      </c>
      <c r="Q557" s="80" t="s">
        <v>1576</v>
      </c>
      <c r="R557" s="91"/>
      <c r="S557" s="91">
        <v>1</v>
      </c>
      <c r="T557" s="91">
        <v>1</v>
      </c>
      <c r="U557" s="73"/>
      <c r="V557" s="73"/>
      <c r="W557" s="73"/>
      <c r="X557" s="73"/>
      <c r="Y557" s="73"/>
      <c r="Z557" s="73"/>
      <c r="AA557" s="73"/>
      <c r="AB557" s="73"/>
      <c r="AC557" s="73"/>
      <c r="AD557" s="70" t="s">
        <v>59</v>
      </c>
      <c r="AE557" s="73"/>
      <c r="AF557" s="73"/>
      <c r="AG557" s="73"/>
      <c r="AH557" s="73"/>
      <c r="AI557" s="73"/>
    </row>
    <row r="558" spans="1:113" ht="52.9" customHeight="1">
      <c r="A558" s="70" t="s">
        <v>1018</v>
      </c>
      <c r="B558" s="74" t="s">
        <v>19</v>
      </c>
      <c r="C558" s="74" t="s">
        <v>209</v>
      </c>
      <c r="D558" s="75">
        <v>42076</v>
      </c>
      <c r="E558" s="76">
        <v>0.57916666666666672</v>
      </c>
      <c r="F558" s="75">
        <v>42076</v>
      </c>
      <c r="G558" s="76">
        <v>0.57916666666666672</v>
      </c>
      <c r="H558" s="76">
        <f>G558-E558</f>
        <v>0</v>
      </c>
      <c r="I558" s="74">
        <v>4</v>
      </c>
      <c r="J558" s="74" t="s">
        <v>1170</v>
      </c>
      <c r="K558" s="74" t="s">
        <v>8</v>
      </c>
      <c r="L558" s="74" t="s">
        <v>16</v>
      </c>
      <c r="M558" s="74" t="s">
        <v>179</v>
      </c>
      <c r="N558" s="77">
        <v>110</v>
      </c>
      <c r="O558" s="74" t="s">
        <v>7</v>
      </c>
      <c r="P558" s="74" t="s">
        <v>1852</v>
      </c>
      <c r="Q558" s="74" t="s">
        <v>1853</v>
      </c>
      <c r="R558" s="74">
        <v>4</v>
      </c>
      <c r="S558" s="74">
        <v>10</v>
      </c>
      <c r="T558" s="74">
        <f>R558+S558</f>
        <v>14</v>
      </c>
      <c r="U558" s="112"/>
      <c r="V558" s="112"/>
      <c r="W558" s="112"/>
      <c r="X558" s="112"/>
      <c r="Y558" s="112"/>
      <c r="Z558" s="112"/>
      <c r="AA558" s="112"/>
      <c r="AB558" s="112"/>
      <c r="AC558" s="112"/>
      <c r="AD558" s="112" t="s">
        <v>37</v>
      </c>
      <c r="AE558" s="112"/>
      <c r="AF558" s="112"/>
      <c r="AG558" s="112"/>
      <c r="AH558" s="73"/>
      <c r="AI558" s="73"/>
    </row>
    <row r="559" spans="1:113" ht="161.44999999999999" customHeight="1">
      <c r="A559" s="70" t="s">
        <v>1018</v>
      </c>
      <c r="B559" s="74" t="s">
        <v>81</v>
      </c>
      <c r="C559" s="74" t="s">
        <v>81</v>
      </c>
      <c r="D559" s="75">
        <v>42076</v>
      </c>
      <c r="E559" s="76">
        <v>0.41666666666666669</v>
      </c>
      <c r="F559" s="75">
        <v>42076</v>
      </c>
      <c r="G559" s="76">
        <v>0.41666666666666669</v>
      </c>
      <c r="H559" s="76">
        <v>0</v>
      </c>
      <c r="I559" s="74">
        <v>10</v>
      </c>
      <c r="J559" s="74" t="s">
        <v>143</v>
      </c>
      <c r="K559" s="74" t="s">
        <v>8</v>
      </c>
      <c r="L559" s="74" t="s">
        <v>29</v>
      </c>
      <c r="M559" s="74" t="s">
        <v>1172</v>
      </c>
      <c r="N559" s="77" t="s">
        <v>3</v>
      </c>
      <c r="O559" s="74" t="s">
        <v>7</v>
      </c>
      <c r="P559" s="74" t="s">
        <v>1172</v>
      </c>
      <c r="Q559" s="74" t="s">
        <v>1173</v>
      </c>
      <c r="R559" s="74"/>
      <c r="S559" s="74">
        <v>1.8</v>
      </c>
      <c r="T559" s="74">
        <v>1.8</v>
      </c>
      <c r="U559" s="112"/>
      <c r="V559" s="112"/>
      <c r="W559" s="112"/>
      <c r="X559" s="112"/>
      <c r="Y559" s="112"/>
      <c r="Z559" s="112"/>
      <c r="AA559" s="112"/>
      <c r="AB559" s="112"/>
      <c r="AC559" s="112"/>
      <c r="AD559" s="112" t="s">
        <v>30</v>
      </c>
      <c r="AE559" s="112"/>
      <c r="AF559" s="112"/>
      <c r="AG559" s="112"/>
      <c r="AH559" s="73"/>
      <c r="AI559" s="73"/>
    </row>
    <row r="560" spans="1:113" ht="72" customHeight="1">
      <c r="A560" s="70" t="s">
        <v>8946</v>
      </c>
      <c r="B560" s="74" t="s">
        <v>5</v>
      </c>
      <c r="C560" s="74" t="s">
        <v>5</v>
      </c>
      <c r="D560" s="75">
        <v>42257</v>
      </c>
      <c r="E560" s="76">
        <v>0.9604166666666667</v>
      </c>
      <c r="F560" s="75">
        <v>42258</v>
      </c>
      <c r="G560" s="76">
        <v>0.375</v>
      </c>
      <c r="H560" s="76">
        <v>0.4145833333333333</v>
      </c>
      <c r="I560" s="74">
        <v>4</v>
      </c>
      <c r="J560" s="74" t="s">
        <v>150</v>
      </c>
      <c r="K560" s="74" t="s">
        <v>20</v>
      </c>
      <c r="L560" s="74" t="s">
        <v>4</v>
      </c>
      <c r="M560" s="74" t="s">
        <v>9009</v>
      </c>
      <c r="N560" s="77">
        <v>0.4</v>
      </c>
      <c r="O560" s="74" t="s">
        <v>25</v>
      </c>
      <c r="P560" s="74" t="s">
        <v>9010</v>
      </c>
      <c r="Q560" s="74" t="s">
        <v>10738</v>
      </c>
      <c r="R560" s="74">
        <v>11.9</v>
      </c>
      <c r="S560" s="74"/>
      <c r="T560" s="74">
        <v>11.9</v>
      </c>
      <c r="U560" s="112" t="s">
        <v>28</v>
      </c>
      <c r="V560" s="112">
        <v>41362</v>
      </c>
      <c r="W560" s="112" t="s">
        <v>10739</v>
      </c>
      <c r="X560" s="112" t="s">
        <v>5820</v>
      </c>
      <c r="Y560" s="112" t="s">
        <v>10740</v>
      </c>
      <c r="Z560" s="112">
        <v>0.75</v>
      </c>
      <c r="AA560" s="112" t="s">
        <v>10741</v>
      </c>
      <c r="AB560" s="112" t="s">
        <v>586</v>
      </c>
      <c r="AC560" s="112" t="s">
        <v>586</v>
      </c>
      <c r="AD560" s="112" t="s">
        <v>22</v>
      </c>
      <c r="AE560" s="112"/>
      <c r="AF560" s="112"/>
      <c r="AG560" s="112"/>
      <c r="AH560" s="73"/>
      <c r="AI560" s="73"/>
    </row>
    <row r="561" spans="1:35" s="12" customFormat="1" ht="72" customHeight="1">
      <c r="A561" s="70" t="s">
        <v>1018</v>
      </c>
      <c r="B561" s="74" t="s">
        <v>18</v>
      </c>
      <c r="C561" s="74" t="s">
        <v>18</v>
      </c>
      <c r="D561" s="75">
        <v>42076</v>
      </c>
      <c r="E561" s="76">
        <v>42076.416666666664</v>
      </c>
      <c r="F561" s="75">
        <v>42076</v>
      </c>
      <c r="G561" s="76">
        <v>42076.791666666664</v>
      </c>
      <c r="H561" s="76">
        <f t="shared" ref="H561:H566" si="14">G561-E561</f>
        <v>0.375</v>
      </c>
      <c r="I561" s="74">
        <v>2</v>
      </c>
      <c r="J561" s="74"/>
      <c r="K561" s="74"/>
      <c r="L561" s="74" t="s">
        <v>4</v>
      </c>
      <c r="M561" s="74" t="s">
        <v>1174</v>
      </c>
      <c r="N561" s="77">
        <v>0.4</v>
      </c>
      <c r="O561" s="74" t="s">
        <v>48</v>
      </c>
      <c r="P561" s="74" t="s">
        <v>1174</v>
      </c>
      <c r="Q561" s="74" t="s">
        <v>1175</v>
      </c>
      <c r="R561" s="74">
        <v>1</v>
      </c>
      <c r="S561" s="74">
        <f>1+0.4</f>
        <v>1.4</v>
      </c>
      <c r="T561" s="74">
        <f>R561+S561</f>
        <v>2.4</v>
      </c>
      <c r="U561" s="112"/>
      <c r="V561" s="112"/>
      <c r="W561" s="112"/>
      <c r="X561" s="112"/>
      <c r="Y561" s="112"/>
      <c r="Z561" s="112"/>
      <c r="AA561" s="112"/>
      <c r="AB561" s="112"/>
      <c r="AC561" s="112"/>
      <c r="AD561" s="112" t="s">
        <v>0</v>
      </c>
      <c r="AE561" s="112"/>
      <c r="AF561" s="112"/>
      <c r="AG561" s="112"/>
      <c r="AH561" s="73"/>
      <c r="AI561" s="73"/>
    </row>
    <row r="562" spans="1:35" s="12" customFormat="1" ht="145.15" customHeight="1">
      <c r="A562" s="70" t="s">
        <v>1018</v>
      </c>
      <c r="B562" s="74" t="s">
        <v>18</v>
      </c>
      <c r="C562" s="74" t="s">
        <v>18</v>
      </c>
      <c r="D562" s="75">
        <v>42076</v>
      </c>
      <c r="E562" s="76">
        <v>42076.524305555555</v>
      </c>
      <c r="F562" s="75">
        <v>42076</v>
      </c>
      <c r="G562" s="76">
        <v>42076.746527777781</v>
      </c>
      <c r="H562" s="76">
        <f t="shared" si="14"/>
        <v>0.22222222222626442</v>
      </c>
      <c r="I562" s="74">
        <v>3</v>
      </c>
      <c r="J562" s="74"/>
      <c r="K562" s="74"/>
      <c r="L562" s="74" t="s">
        <v>4</v>
      </c>
      <c r="M562" s="74" t="s">
        <v>1176</v>
      </c>
      <c r="N562" s="77" t="s">
        <v>3</v>
      </c>
      <c r="O562" s="74" t="s">
        <v>7</v>
      </c>
      <c r="P562" s="74" t="s">
        <v>1176</v>
      </c>
      <c r="Q562" s="74" t="s">
        <v>1177</v>
      </c>
      <c r="R562" s="74">
        <v>0.3</v>
      </c>
      <c r="S562" s="74"/>
      <c r="T562" s="74">
        <f>R562+S562</f>
        <v>0.3</v>
      </c>
      <c r="U562" s="112"/>
      <c r="V562" s="112"/>
      <c r="W562" s="112"/>
      <c r="X562" s="112"/>
      <c r="Y562" s="112"/>
      <c r="Z562" s="112"/>
      <c r="AA562" s="112"/>
      <c r="AB562" s="112"/>
      <c r="AC562" s="112"/>
      <c r="AD562" s="112" t="s">
        <v>0</v>
      </c>
      <c r="AE562" s="112"/>
      <c r="AF562" s="112"/>
      <c r="AG562" s="112"/>
      <c r="AH562" s="73"/>
      <c r="AI562" s="73"/>
    </row>
    <row r="563" spans="1:35" s="12" customFormat="1" ht="154.9" customHeight="1">
      <c r="A563" s="70" t="s">
        <v>1018</v>
      </c>
      <c r="B563" s="74" t="s">
        <v>18</v>
      </c>
      <c r="C563" s="74" t="s">
        <v>18</v>
      </c>
      <c r="D563" s="75">
        <v>42076</v>
      </c>
      <c r="E563" s="76">
        <v>42076.583333333336</v>
      </c>
      <c r="F563" s="75">
        <v>42076</v>
      </c>
      <c r="G563" s="76">
        <v>42076.666666666664</v>
      </c>
      <c r="H563" s="76">
        <f t="shared" si="14"/>
        <v>8.3333333328482695E-2</v>
      </c>
      <c r="I563" s="74">
        <v>1</v>
      </c>
      <c r="J563" s="74"/>
      <c r="K563" s="74"/>
      <c r="L563" s="74" t="s">
        <v>11</v>
      </c>
      <c r="M563" s="74" t="s">
        <v>1180</v>
      </c>
      <c r="N563" s="77">
        <v>0.4</v>
      </c>
      <c r="O563" s="74" t="s">
        <v>48</v>
      </c>
      <c r="P563" s="74" t="s">
        <v>1180</v>
      </c>
      <c r="Q563" s="74" t="s">
        <v>1181</v>
      </c>
      <c r="R563" s="74">
        <v>0.1</v>
      </c>
      <c r="S563" s="74"/>
      <c r="T563" s="74">
        <f>R563+S563</f>
        <v>0.1</v>
      </c>
      <c r="U563" s="112"/>
      <c r="V563" s="112"/>
      <c r="W563" s="112"/>
      <c r="X563" s="112"/>
      <c r="Y563" s="112"/>
      <c r="Z563" s="112"/>
      <c r="AA563" s="112"/>
      <c r="AB563" s="112"/>
      <c r="AC563" s="112"/>
      <c r="AD563" s="112" t="s">
        <v>0</v>
      </c>
      <c r="AE563" s="112"/>
      <c r="AF563" s="112"/>
      <c r="AG563" s="112"/>
      <c r="AH563" s="73"/>
      <c r="AI563" s="73"/>
    </row>
    <row r="564" spans="1:35" s="6" customFormat="1" ht="168.6" customHeight="1">
      <c r="A564" s="70" t="s">
        <v>1018</v>
      </c>
      <c r="B564" s="74" t="s">
        <v>12</v>
      </c>
      <c r="C564" s="74" t="s">
        <v>127</v>
      </c>
      <c r="D564" s="75">
        <v>42076</v>
      </c>
      <c r="E564" s="76">
        <v>0.53888888888888886</v>
      </c>
      <c r="F564" s="75">
        <v>42076</v>
      </c>
      <c r="G564" s="76">
        <v>0.6333333333333333</v>
      </c>
      <c r="H564" s="76">
        <f t="shared" si="14"/>
        <v>9.4444444444444442E-2</v>
      </c>
      <c r="I564" s="74">
        <v>6</v>
      </c>
      <c r="J564" s="74" t="s">
        <v>233</v>
      </c>
      <c r="K564" s="74" t="s">
        <v>8</v>
      </c>
      <c r="L564" s="74" t="s">
        <v>9</v>
      </c>
      <c r="M564" s="74" t="s">
        <v>1190</v>
      </c>
      <c r="N564" s="77" t="s">
        <v>3</v>
      </c>
      <c r="O564" s="74" t="s">
        <v>7</v>
      </c>
      <c r="P564" s="74" t="s">
        <v>1190</v>
      </c>
      <c r="Q564" s="74" t="s">
        <v>2120</v>
      </c>
      <c r="R564" s="74">
        <v>0.13</v>
      </c>
      <c r="S564" s="74">
        <v>3.33</v>
      </c>
      <c r="T564" s="74">
        <v>3.46</v>
      </c>
      <c r="U564" s="112" t="s">
        <v>28</v>
      </c>
      <c r="V564" s="112">
        <v>1990</v>
      </c>
      <c r="W564" s="112" t="s">
        <v>591</v>
      </c>
      <c r="X564" s="112" t="s">
        <v>762</v>
      </c>
      <c r="Y564" s="112">
        <v>41699</v>
      </c>
      <c r="Z564" s="112">
        <v>100</v>
      </c>
      <c r="AA564" s="112" t="s">
        <v>128</v>
      </c>
      <c r="AB564" s="112" t="s">
        <v>128</v>
      </c>
      <c r="AC564" s="112"/>
      <c r="AD564" s="112" t="s">
        <v>40</v>
      </c>
      <c r="AE564" s="112"/>
      <c r="AF564" s="112"/>
      <c r="AG564" s="112"/>
      <c r="AH564" s="73"/>
      <c r="AI564" s="73"/>
    </row>
    <row r="565" spans="1:35" s="6" customFormat="1" ht="297" customHeight="1">
      <c r="A565" s="70" t="s">
        <v>1018</v>
      </c>
      <c r="B565" s="74" t="s">
        <v>19</v>
      </c>
      <c r="C565" s="74" t="s">
        <v>209</v>
      </c>
      <c r="D565" s="75">
        <v>42077</v>
      </c>
      <c r="E565" s="76">
        <v>0.18194444444444444</v>
      </c>
      <c r="F565" s="75">
        <v>42077</v>
      </c>
      <c r="G565" s="76">
        <v>0.18194444444444444</v>
      </c>
      <c r="H565" s="76">
        <f t="shared" si="14"/>
        <v>0</v>
      </c>
      <c r="I565" s="74">
        <v>2</v>
      </c>
      <c r="J565" s="74" t="s">
        <v>1171</v>
      </c>
      <c r="K565" s="74"/>
      <c r="L565" s="74" t="s">
        <v>16</v>
      </c>
      <c r="M565" s="74" t="s">
        <v>1854</v>
      </c>
      <c r="N565" s="77">
        <v>110</v>
      </c>
      <c r="O565" s="74" t="s">
        <v>13</v>
      </c>
      <c r="P565" s="74" t="s">
        <v>1855</v>
      </c>
      <c r="Q565" s="74" t="s">
        <v>1856</v>
      </c>
      <c r="R565" s="74">
        <v>2</v>
      </c>
      <c r="S565" s="74">
        <v>4</v>
      </c>
      <c r="T565" s="74">
        <f>R565+S565</f>
        <v>6</v>
      </c>
      <c r="U565" s="112"/>
      <c r="V565" s="112"/>
      <c r="W565" s="112"/>
      <c r="X565" s="112"/>
      <c r="Y565" s="112"/>
      <c r="Z565" s="112"/>
      <c r="AA565" s="112"/>
      <c r="AB565" s="112"/>
      <c r="AC565" s="112"/>
      <c r="AD565" s="112" t="s">
        <v>37</v>
      </c>
      <c r="AE565" s="112"/>
      <c r="AF565" s="112"/>
      <c r="AG565" s="112"/>
      <c r="AH565" s="73"/>
      <c r="AI565" s="73"/>
    </row>
    <row r="566" spans="1:35" s="6" customFormat="1" ht="174.75" customHeight="1">
      <c r="A566" s="70" t="s">
        <v>1018</v>
      </c>
      <c r="B566" s="74" t="s">
        <v>18</v>
      </c>
      <c r="C566" s="74" t="s">
        <v>2283</v>
      </c>
      <c r="D566" s="75">
        <v>42077</v>
      </c>
      <c r="E566" s="76">
        <v>42077.524305555555</v>
      </c>
      <c r="F566" s="75">
        <v>42077</v>
      </c>
      <c r="G566" s="76">
        <v>42077.527777777781</v>
      </c>
      <c r="H566" s="76">
        <f t="shared" si="14"/>
        <v>3.4722222262644209E-3</v>
      </c>
      <c r="I566" s="74">
        <v>66</v>
      </c>
      <c r="J566" s="74"/>
      <c r="K566" s="74"/>
      <c r="L566" s="74" t="s">
        <v>16</v>
      </c>
      <c r="M566" s="74" t="s">
        <v>1182</v>
      </c>
      <c r="N566" s="77">
        <v>35</v>
      </c>
      <c r="O566" s="74" t="s">
        <v>32</v>
      </c>
      <c r="P566" s="74" t="s">
        <v>1183</v>
      </c>
      <c r="Q566" s="74" t="s">
        <v>1184</v>
      </c>
      <c r="R566" s="74">
        <v>16.5</v>
      </c>
      <c r="S566" s="74"/>
      <c r="T566" s="74">
        <f>R566+S566</f>
        <v>16.5</v>
      </c>
      <c r="U566" s="112"/>
      <c r="V566" s="112"/>
      <c r="W566" s="112"/>
      <c r="X566" s="112"/>
      <c r="Y566" s="112"/>
      <c r="Z566" s="112"/>
      <c r="AA566" s="112"/>
      <c r="AB566" s="112"/>
      <c r="AC566" s="112"/>
      <c r="AD566" s="112" t="s">
        <v>37</v>
      </c>
      <c r="AE566" s="112"/>
      <c r="AF566" s="112"/>
      <c r="AG566" s="112"/>
      <c r="AH566" s="73"/>
      <c r="AI566" s="73"/>
    </row>
    <row r="567" spans="1:35" s="12" customFormat="1" ht="222.75" customHeight="1">
      <c r="A567" s="70" t="s">
        <v>1018</v>
      </c>
      <c r="B567" s="74" t="s">
        <v>69</v>
      </c>
      <c r="C567" s="74" t="s">
        <v>69</v>
      </c>
      <c r="D567" s="75">
        <v>42077</v>
      </c>
      <c r="E567" s="76">
        <v>0.97499999999999998</v>
      </c>
      <c r="F567" s="75">
        <v>42077</v>
      </c>
      <c r="G567" s="76">
        <v>0.9902777777777777</v>
      </c>
      <c r="H567" s="76">
        <v>1.5277777777777724E-2</v>
      </c>
      <c r="I567" s="74">
        <v>4</v>
      </c>
      <c r="J567" s="74" t="s">
        <v>150</v>
      </c>
      <c r="K567" s="74" t="s">
        <v>14</v>
      </c>
      <c r="L567" s="74" t="s">
        <v>4</v>
      </c>
      <c r="M567" s="74" t="s">
        <v>2043</v>
      </c>
      <c r="N567" s="77" t="s">
        <v>3</v>
      </c>
      <c r="O567" s="74" t="s">
        <v>7</v>
      </c>
      <c r="P567" s="74" t="s">
        <v>2044</v>
      </c>
      <c r="Q567" s="74" t="s">
        <v>2047</v>
      </c>
      <c r="R567" s="74">
        <v>0.43</v>
      </c>
      <c r="S567" s="74">
        <v>0.114</v>
      </c>
      <c r="T567" s="74">
        <v>0.54400000000000004</v>
      </c>
      <c r="U567" s="492" t="s">
        <v>28</v>
      </c>
      <c r="V567" s="492">
        <v>2005</v>
      </c>
      <c r="W567" s="492" t="s">
        <v>1477</v>
      </c>
      <c r="X567" s="492" t="s">
        <v>724</v>
      </c>
      <c r="Y567" s="492" t="s">
        <v>2046</v>
      </c>
      <c r="Z567" s="492">
        <v>100</v>
      </c>
      <c r="AA567" s="492" t="s">
        <v>1902</v>
      </c>
      <c r="AB567" s="492">
        <v>0</v>
      </c>
      <c r="AC567" s="492" t="s">
        <v>2046</v>
      </c>
      <c r="AD567" s="492" t="s">
        <v>0</v>
      </c>
      <c r="AE567" s="492" t="s">
        <v>53</v>
      </c>
      <c r="AF567" s="492"/>
      <c r="AG567" s="492" t="s">
        <v>2047</v>
      </c>
      <c r="AH567" s="63"/>
      <c r="AI567" s="63"/>
    </row>
    <row r="568" spans="1:35" s="12" customFormat="1" ht="146.25" customHeight="1">
      <c r="A568" s="70" t="s">
        <v>1018</v>
      </c>
      <c r="B568" s="74" t="s">
        <v>5</v>
      </c>
      <c r="C568" s="74" t="s">
        <v>5</v>
      </c>
      <c r="D568" s="75">
        <v>42077</v>
      </c>
      <c r="E568" s="76">
        <v>0.62916666666666665</v>
      </c>
      <c r="F568" s="75">
        <v>42077</v>
      </c>
      <c r="G568" s="76">
        <v>0.67222222222222217</v>
      </c>
      <c r="H568" s="76">
        <v>4.3055555555555562E-2</v>
      </c>
      <c r="I568" s="74">
        <v>4</v>
      </c>
      <c r="J568" s="74" t="s">
        <v>143</v>
      </c>
      <c r="K568" s="74"/>
      <c r="L568" s="74" t="s">
        <v>29</v>
      </c>
      <c r="M568" s="74" t="s">
        <v>1361</v>
      </c>
      <c r="N568" s="77" t="s">
        <v>3</v>
      </c>
      <c r="O568" s="74" t="s">
        <v>7</v>
      </c>
      <c r="P568" s="74" t="s">
        <v>1362</v>
      </c>
      <c r="Q568" s="74" t="s">
        <v>1363</v>
      </c>
      <c r="R568" s="74"/>
      <c r="S568" s="74">
        <v>2.9</v>
      </c>
      <c r="T568" s="74">
        <v>2.9</v>
      </c>
      <c r="U568" s="362" t="s">
        <v>28</v>
      </c>
      <c r="V568" s="362">
        <v>40664</v>
      </c>
      <c r="W568" s="362" t="s">
        <v>1364</v>
      </c>
      <c r="X568" s="362"/>
      <c r="Y568" s="362">
        <v>41699</v>
      </c>
      <c r="Z568" s="362">
        <v>1</v>
      </c>
      <c r="AA568" s="362" t="s">
        <v>1365</v>
      </c>
      <c r="AB568" s="362">
        <v>0</v>
      </c>
      <c r="AC568" s="362">
        <v>41699</v>
      </c>
      <c r="AD568" s="362" t="s">
        <v>27</v>
      </c>
      <c r="AE568" s="362"/>
      <c r="AF568" s="362"/>
      <c r="AG568" s="362"/>
      <c r="AH568" s="8"/>
      <c r="AI568" s="8"/>
    </row>
    <row r="569" spans="1:35" s="12" customFormat="1" ht="93.75" customHeight="1">
      <c r="A569" s="70" t="s">
        <v>1018</v>
      </c>
      <c r="B569" s="74" t="s">
        <v>5</v>
      </c>
      <c r="C569" s="74" t="s">
        <v>5</v>
      </c>
      <c r="D569" s="75">
        <v>42077</v>
      </c>
      <c r="E569" s="76">
        <v>0.55972222222222223</v>
      </c>
      <c r="F569" s="75">
        <v>42077</v>
      </c>
      <c r="G569" s="76">
        <v>0.55972222222222223</v>
      </c>
      <c r="H569" s="76">
        <v>0</v>
      </c>
      <c r="I569" s="74">
        <v>5</v>
      </c>
      <c r="J569" s="74" t="s">
        <v>143</v>
      </c>
      <c r="K569" s="74" t="s">
        <v>8</v>
      </c>
      <c r="L569" s="74" t="s">
        <v>4</v>
      </c>
      <c r="M569" s="74" t="s">
        <v>1355</v>
      </c>
      <c r="N569" s="77" t="s">
        <v>3</v>
      </c>
      <c r="O569" s="74" t="s">
        <v>7</v>
      </c>
      <c r="P569" s="74" t="s">
        <v>1356</v>
      </c>
      <c r="Q569" s="74" t="s">
        <v>1357</v>
      </c>
      <c r="R569" s="74"/>
      <c r="S569" s="74">
        <v>0.4</v>
      </c>
      <c r="T569" s="74">
        <v>0.4</v>
      </c>
      <c r="U569" s="362" t="s">
        <v>6</v>
      </c>
      <c r="V569" s="362">
        <v>1987</v>
      </c>
      <c r="W569" s="362" t="s">
        <v>1358</v>
      </c>
      <c r="X569" s="362" t="s">
        <v>411</v>
      </c>
      <c r="Y569" s="362" t="s">
        <v>1359</v>
      </c>
      <c r="Z569" s="362">
        <v>100</v>
      </c>
      <c r="AA569" s="362" t="s">
        <v>1360</v>
      </c>
      <c r="AB569" s="362"/>
      <c r="AC569" s="362"/>
      <c r="AD569" s="362" t="s">
        <v>0</v>
      </c>
      <c r="AE569" s="362"/>
      <c r="AF569" s="362"/>
      <c r="AG569" s="362"/>
      <c r="AH569" s="8"/>
      <c r="AI569" s="8"/>
    </row>
    <row r="570" spans="1:35" s="12" customFormat="1" ht="318.75" customHeight="1">
      <c r="A570" s="70" t="s">
        <v>640</v>
      </c>
      <c r="B570" s="74" t="s">
        <v>10</v>
      </c>
      <c r="C570" s="74" t="s">
        <v>10</v>
      </c>
      <c r="D570" s="75">
        <v>42054</v>
      </c>
      <c r="E570" s="76">
        <v>0.27430555555555552</v>
      </c>
      <c r="F570" s="75">
        <v>42054</v>
      </c>
      <c r="G570" s="76">
        <v>0.34236111111111112</v>
      </c>
      <c r="H570" s="76">
        <v>6.805555555555555E-2</v>
      </c>
      <c r="I570" s="74">
        <v>16</v>
      </c>
      <c r="J570" s="74" t="s">
        <v>180</v>
      </c>
      <c r="K570" s="74" t="s">
        <v>14</v>
      </c>
      <c r="L570" s="74" t="s">
        <v>11</v>
      </c>
      <c r="M570" s="74" t="s">
        <v>914</v>
      </c>
      <c r="N570" s="77" t="s">
        <v>3</v>
      </c>
      <c r="O570" s="74" t="s">
        <v>7</v>
      </c>
      <c r="P570" s="74" t="s">
        <v>915</v>
      </c>
      <c r="Q570" s="74" t="s">
        <v>916</v>
      </c>
      <c r="R570" s="74">
        <v>11.5</v>
      </c>
      <c r="S570" s="74"/>
      <c r="T570" s="74">
        <v>11.5</v>
      </c>
      <c r="U570" s="362" t="s">
        <v>28</v>
      </c>
      <c r="V570" s="362"/>
      <c r="W570" s="362"/>
      <c r="X570" s="362"/>
      <c r="Y570" s="362"/>
      <c r="Z570" s="362"/>
      <c r="AA570" s="362"/>
      <c r="AB570" s="362"/>
      <c r="AC570" s="362"/>
      <c r="AD570" s="362" t="s">
        <v>22</v>
      </c>
      <c r="AE570" s="362"/>
      <c r="AF570" s="362"/>
      <c r="AG570" s="362" t="s">
        <v>917</v>
      </c>
      <c r="AH570" s="8"/>
      <c r="AI570" s="8"/>
    </row>
    <row r="571" spans="1:35" s="6" customFormat="1" ht="102" customHeight="1">
      <c r="A571" s="70" t="s">
        <v>1018</v>
      </c>
      <c r="B571" s="74" t="s">
        <v>132</v>
      </c>
      <c r="C571" s="74" t="s">
        <v>26</v>
      </c>
      <c r="D571" s="75">
        <v>42078</v>
      </c>
      <c r="E571" s="76">
        <v>0.82986111111111116</v>
      </c>
      <c r="F571" s="75">
        <v>42078</v>
      </c>
      <c r="G571" s="76">
        <v>0.87916666666666676</v>
      </c>
      <c r="H571" s="76">
        <f>G571-E571</f>
        <v>4.9305555555555602E-2</v>
      </c>
      <c r="I571" s="77">
        <v>3</v>
      </c>
      <c r="J571" s="79" t="s">
        <v>232</v>
      </c>
      <c r="K571" s="77" t="s">
        <v>14</v>
      </c>
      <c r="L571" s="80" t="s">
        <v>9</v>
      </c>
      <c r="M571" s="81" t="s">
        <v>1650</v>
      </c>
      <c r="N571" s="77" t="s">
        <v>3</v>
      </c>
      <c r="O571" s="79" t="s">
        <v>7</v>
      </c>
      <c r="P571" s="81" t="s">
        <v>1655</v>
      </c>
      <c r="Q571" s="80" t="s">
        <v>1656</v>
      </c>
      <c r="R571" s="91">
        <v>0.2</v>
      </c>
      <c r="S571" s="91"/>
      <c r="T571" s="91">
        <v>0.2</v>
      </c>
      <c r="U571" s="13" t="s">
        <v>28</v>
      </c>
      <c r="V571" s="264">
        <v>1992</v>
      </c>
      <c r="W571" s="13" t="s">
        <v>7</v>
      </c>
      <c r="X571" s="13"/>
      <c r="Y571" s="265">
        <v>41745</v>
      </c>
      <c r="Z571" s="13"/>
      <c r="AA571" s="13"/>
      <c r="AB571" s="13"/>
      <c r="AC571" s="13"/>
      <c r="AD571" s="13" t="s">
        <v>30</v>
      </c>
      <c r="AE571" s="13"/>
      <c r="AF571" s="13"/>
      <c r="AG571" s="34"/>
      <c r="AH571" s="8"/>
      <c r="AI571" s="8"/>
    </row>
    <row r="572" spans="1:35" s="6" customFormat="1" ht="111.75" customHeight="1">
      <c r="A572" s="70" t="s">
        <v>1018</v>
      </c>
      <c r="B572" s="74" t="s">
        <v>132</v>
      </c>
      <c r="C572" s="74" t="s">
        <v>26</v>
      </c>
      <c r="D572" s="75">
        <v>42078</v>
      </c>
      <c r="E572" s="76">
        <v>0.88680555555555562</v>
      </c>
      <c r="F572" s="75">
        <v>42078</v>
      </c>
      <c r="G572" s="76">
        <v>0.99652777777777779</v>
      </c>
      <c r="H572" s="76">
        <f>G572-E572</f>
        <v>0.10972222222222217</v>
      </c>
      <c r="I572" s="77">
        <v>6</v>
      </c>
      <c r="J572" s="79"/>
      <c r="K572" s="77"/>
      <c r="L572" s="80" t="s">
        <v>9</v>
      </c>
      <c r="M572" s="81" t="s">
        <v>1657</v>
      </c>
      <c r="N572" s="77" t="s">
        <v>3</v>
      </c>
      <c r="O572" s="79" t="s">
        <v>7</v>
      </c>
      <c r="P572" s="81" t="s">
        <v>1658</v>
      </c>
      <c r="Q572" s="80" t="s">
        <v>1659</v>
      </c>
      <c r="R572" s="91">
        <v>4.3</v>
      </c>
      <c r="S572" s="91"/>
      <c r="T572" s="91">
        <v>4.3</v>
      </c>
      <c r="U572" s="13" t="s">
        <v>28</v>
      </c>
      <c r="V572" s="264" t="s">
        <v>1660</v>
      </c>
      <c r="W572" s="13" t="s">
        <v>7</v>
      </c>
      <c r="X572" s="13"/>
      <c r="Y572" s="265">
        <v>40973</v>
      </c>
      <c r="Z572" s="13"/>
      <c r="AA572" s="13"/>
      <c r="AB572" s="13"/>
      <c r="AC572" s="13"/>
      <c r="AD572" s="13" t="s">
        <v>0</v>
      </c>
      <c r="AE572" s="13"/>
      <c r="AF572" s="13"/>
      <c r="AG572" s="34"/>
      <c r="AH572" s="8"/>
      <c r="AI572" s="8"/>
    </row>
    <row r="573" spans="1:35" s="12" customFormat="1" ht="81" customHeight="1">
      <c r="A573" s="70" t="s">
        <v>1018</v>
      </c>
      <c r="B573" s="74" t="s">
        <v>15</v>
      </c>
      <c r="C573" s="74" t="s">
        <v>2281</v>
      </c>
      <c r="D573" s="75">
        <v>42078</v>
      </c>
      <c r="E573" s="76">
        <v>0.35833333333333334</v>
      </c>
      <c r="F573" s="75">
        <v>42078</v>
      </c>
      <c r="G573" s="76">
        <v>0.35833333333333334</v>
      </c>
      <c r="H573" s="76">
        <f>(F573+G573)-(D573+E573)</f>
        <v>0</v>
      </c>
      <c r="I573" s="74">
        <v>8</v>
      </c>
      <c r="J573" s="74" t="s">
        <v>672</v>
      </c>
      <c r="K573" s="74" t="s">
        <v>8</v>
      </c>
      <c r="L573" s="74" t="s">
        <v>16</v>
      </c>
      <c r="M573" s="74" t="s">
        <v>1211</v>
      </c>
      <c r="N573" s="77" t="s">
        <v>3</v>
      </c>
      <c r="O573" s="74" t="s">
        <v>7</v>
      </c>
      <c r="P573" s="74" t="s">
        <v>1212</v>
      </c>
      <c r="Q573" s="74" t="s">
        <v>1897</v>
      </c>
      <c r="R573" s="74"/>
      <c r="S573" s="74">
        <v>3.05</v>
      </c>
      <c r="T573" s="74">
        <f>SUM(R573:S573)</f>
        <v>3.05</v>
      </c>
      <c r="U573" s="362" t="s">
        <v>6</v>
      </c>
      <c r="V573" s="362">
        <v>1978</v>
      </c>
      <c r="W573" s="362" t="s">
        <v>1898</v>
      </c>
      <c r="X573" s="362"/>
      <c r="Y573" s="362" t="s">
        <v>1899</v>
      </c>
      <c r="Z573" s="362">
        <v>100</v>
      </c>
      <c r="AA573" s="362" t="s">
        <v>1481</v>
      </c>
      <c r="AB573" s="362">
        <v>0</v>
      </c>
      <c r="AC573" s="362"/>
      <c r="AD573" s="362" t="s">
        <v>37</v>
      </c>
      <c r="AE573" s="362" t="s">
        <v>53</v>
      </c>
      <c r="AF573" s="362"/>
      <c r="AG573" s="362" t="s">
        <v>1900</v>
      </c>
      <c r="AH573" s="8"/>
      <c r="AI573" s="8"/>
    </row>
    <row r="574" spans="1:35" s="12" customFormat="1" ht="52.9" customHeight="1">
      <c r="A574" s="70" t="s">
        <v>1018</v>
      </c>
      <c r="B574" s="74" t="s">
        <v>18</v>
      </c>
      <c r="C574" s="74" t="s">
        <v>18</v>
      </c>
      <c r="D574" s="75">
        <v>42078</v>
      </c>
      <c r="E574" s="76">
        <v>42078.1875</v>
      </c>
      <c r="F574" s="75">
        <v>42078</v>
      </c>
      <c r="G574" s="76">
        <v>42078.395833333336</v>
      </c>
      <c r="H574" s="76">
        <f>G574-E574</f>
        <v>0.20833333333575865</v>
      </c>
      <c r="I574" s="74">
        <v>1</v>
      </c>
      <c r="J574" s="74"/>
      <c r="K574" s="74"/>
      <c r="L574" s="74" t="s">
        <v>11</v>
      </c>
      <c r="M574" s="74" t="s">
        <v>1185</v>
      </c>
      <c r="N574" s="77">
        <v>0.4</v>
      </c>
      <c r="O574" s="74" t="s">
        <v>2</v>
      </c>
      <c r="P574" s="74" t="s">
        <v>1186</v>
      </c>
      <c r="Q574" s="74" t="s">
        <v>1187</v>
      </c>
      <c r="R574" s="74">
        <v>0.1</v>
      </c>
      <c r="S574" s="74"/>
      <c r="T574" s="74">
        <f>R574+S574</f>
        <v>0.1</v>
      </c>
      <c r="U574" s="362"/>
      <c r="V574" s="362"/>
      <c r="W574" s="362"/>
      <c r="X574" s="362"/>
      <c r="Y574" s="362"/>
      <c r="Z574" s="362"/>
      <c r="AA574" s="362"/>
      <c r="AB574" s="362"/>
      <c r="AC574" s="362"/>
      <c r="AD574" s="362" t="s">
        <v>0</v>
      </c>
      <c r="AE574" s="362"/>
      <c r="AF574" s="362"/>
      <c r="AG574" s="362"/>
      <c r="AH574" s="8"/>
      <c r="AI574" s="8"/>
    </row>
    <row r="575" spans="1:35" s="6" customFormat="1" ht="117.75" customHeight="1">
      <c r="A575" s="70" t="s">
        <v>1018</v>
      </c>
      <c r="B575" s="74" t="s">
        <v>18</v>
      </c>
      <c r="C575" s="74" t="s">
        <v>18</v>
      </c>
      <c r="D575" s="75">
        <v>42078</v>
      </c>
      <c r="E575" s="76">
        <v>42078.375</v>
      </c>
      <c r="F575" s="75">
        <v>42078</v>
      </c>
      <c r="G575" s="76">
        <v>42078.4375</v>
      </c>
      <c r="H575" s="76">
        <f>G575-E575</f>
        <v>6.25E-2</v>
      </c>
      <c r="I575" s="74">
        <v>5</v>
      </c>
      <c r="J575" s="74"/>
      <c r="K575" s="74"/>
      <c r="L575" s="74" t="s">
        <v>4</v>
      </c>
      <c r="M575" s="74" t="s">
        <v>1188</v>
      </c>
      <c r="N575" s="77">
        <v>0.4</v>
      </c>
      <c r="O575" s="74" t="s">
        <v>7</v>
      </c>
      <c r="P575" s="74" t="s">
        <v>1188</v>
      </c>
      <c r="Q575" s="74" t="s">
        <v>1189</v>
      </c>
      <c r="R575" s="74">
        <v>0.1</v>
      </c>
      <c r="S575" s="74"/>
      <c r="T575" s="74">
        <f>R575+S575</f>
        <v>0.1</v>
      </c>
      <c r="U575" s="362"/>
      <c r="V575" s="362"/>
      <c r="W575" s="362"/>
      <c r="X575" s="362"/>
      <c r="Y575" s="362"/>
      <c r="Z575" s="362"/>
      <c r="AA575" s="362"/>
      <c r="AB575" s="362"/>
      <c r="AC575" s="362"/>
      <c r="AD575" s="362" t="s">
        <v>0</v>
      </c>
      <c r="AE575" s="362"/>
      <c r="AF575" s="362"/>
      <c r="AG575" s="362"/>
      <c r="AH575" s="8"/>
      <c r="AI575" s="8"/>
    </row>
    <row r="576" spans="1:35" s="6" customFormat="1" ht="214.5" customHeight="1">
      <c r="A576" s="70" t="s">
        <v>1018</v>
      </c>
      <c r="B576" s="74" t="s">
        <v>12</v>
      </c>
      <c r="C576" s="74" t="s">
        <v>127</v>
      </c>
      <c r="D576" s="75">
        <v>42078</v>
      </c>
      <c r="E576" s="76">
        <v>0.90277777777777779</v>
      </c>
      <c r="F576" s="75">
        <v>42078</v>
      </c>
      <c r="G576" s="76">
        <v>0.97916666666666663</v>
      </c>
      <c r="H576" s="76">
        <f>G576-E576</f>
        <v>7.638888888888884E-2</v>
      </c>
      <c r="I576" s="74">
        <v>1</v>
      </c>
      <c r="J576" s="74"/>
      <c r="K576" s="74"/>
      <c r="L576" s="74" t="s">
        <v>11</v>
      </c>
      <c r="M576" s="74" t="s">
        <v>1219</v>
      </c>
      <c r="N576" s="77">
        <v>0.4</v>
      </c>
      <c r="O576" s="74" t="s">
        <v>2</v>
      </c>
      <c r="P576" s="74" t="s">
        <v>147</v>
      </c>
      <c r="Q576" s="74" t="s">
        <v>1220</v>
      </c>
      <c r="R576" s="74">
        <v>0.46</v>
      </c>
      <c r="S576" s="74">
        <v>0.83</v>
      </c>
      <c r="T576" s="74">
        <v>1.29</v>
      </c>
      <c r="U576" s="362" t="s">
        <v>1</v>
      </c>
      <c r="V576" s="362"/>
      <c r="W576" s="362"/>
      <c r="X576" s="362"/>
      <c r="Y576" s="362"/>
      <c r="Z576" s="362"/>
      <c r="AA576" s="362"/>
      <c r="AB576" s="362"/>
      <c r="AC576" s="362"/>
      <c r="AD576" s="362" t="s">
        <v>24</v>
      </c>
      <c r="AE576" s="362"/>
      <c r="AF576" s="362"/>
      <c r="AG576" s="362"/>
      <c r="AH576" s="8"/>
      <c r="AI576" s="8"/>
    </row>
    <row r="577" spans="1:35" s="12" customFormat="1" ht="86.25" customHeight="1">
      <c r="A577" s="70" t="s">
        <v>2819</v>
      </c>
      <c r="B577" s="74" t="s">
        <v>19</v>
      </c>
      <c r="C577" s="74" t="s">
        <v>19</v>
      </c>
      <c r="D577" s="75">
        <v>42154</v>
      </c>
      <c r="E577" s="76">
        <v>0.58263888888888882</v>
      </c>
      <c r="F577" s="75">
        <v>42154</v>
      </c>
      <c r="G577" s="76">
        <v>0.62638888888888888</v>
      </c>
      <c r="H577" s="76">
        <v>4.3750000000000067E-2</v>
      </c>
      <c r="I577" s="74">
        <v>4</v>
      </c>
      <c r="J577" s="74" t="s">
        <v>150</v>
      </c>
      <c r="K577" s="74" t="s">
        <v>20</v>
      </c>
      <c r="L577" s="74" t="s">
        <v>9</v>
      </c>
      <c r="M577" s="74" t="s">
        <v>3461</v>
      </c>
      <c r="N577" s="77" t="s">
        <v>3</v>
      </c>
      <c r="O577" s="74" t="s">
        <v>7</v>
      </c>
      <c r="P577" s="74" t="s">
        <v>3462</v>
      </c>
      <c r="Q577" s="74" t="s">
        <v>3463</v>
      </c>
      <c r="R577" s="74">
        <v>5</v>
      </c>
      <c r="S577" s="74"/>
      <c r="T577" s="74">
        <v>5</v>
      </c>
      <c r="U577" s="362" t="s">
        <v>28</v>
      </c>
      <c r="V577" s="362">
        <v>1982</v>
      </c>
      <c r="W577" s="362" t="s">
        <v>1709</v>
      </c>
      <c r="X577" s="362">
        <v>0</v>
      </c>
      <c r="Y577" s="362">
        <v>42065</v>
      </c>
      <c r="Z577" s="362">
        <v>100</v>
      </c>
      <c r="AA577" s="362">
        <v>0</v>
      </c>
      <c r="AB577" s="362">
        <v>0</v>
      </c>
      <c r="AC577" s="362">
        <v>0</v>
      </c>
      <c r="AD577" s="362" t="s">
        <v>42</v>
      </c>
      <c r="AE577" s="362"/>
      <c r="AF577" s="362"/>
      <c r="AG577" s="362"/>
      <c r="AH577" s="8"/>
      <c r="AI577" s="8"/>
    </row>
    <row r="578" spans="1:35" s="12" customFormat="1" ht="72" customHeight="1">
      <c r="A578" s="70" t="s">
        <v>2819</v>
      </c>
      <c r="B578" s="74" t="s">
        <v>19</v>
      </c>
      <c r="C578" s="74" t="s">
        <v>19</v>
      </c>
      <c r="D578" s="75">
        <v>42154</v>
      </c>
      <c r="E578" s="76">
        <v>0.60763888888888895</v>
      </c>
      <c r="F578" s="75">
        <v>42154</v>
      </c>
      <c r="G578" s="76">
        <v>0.61111111111111105</v>
      </c>
      <c r="H578" s="76">
        <v>3.4722222222220989E-3</v>
      </c>
      <c r="I578" s="74">
        <v>9</v>
      </c>
      <c r="J578" s="74" t="s">
        <v>150</v>
      </c>
      <c r="K578" s="74" t="s">
        <v>20</v>
      </c>
      <c r="L578" s="74" t="s">
        <v>9</v>
      </c>
      <c r="M578" s="74" t="s">
        <v>3464</v>
      </c>
      <c r="N578" s="77" t="s">
        <v>3</v>
      </c>
      <c r="O578" s="74" t="s">
        <v>7</v>
      </c>
      <c r="P578" s="74" t="s">
        <v>3465</v>
      </c>
      <c r="Q578" s="74" t="s">
        <v>3463</v>
      </c>
      <c r="R578" s="74">
        <v>1</v>
      </c>
      <c r="S578" s="74"/>
      <c r="T578" s="74">
        <v>1</v>
      </c>
      <c r="U578" s="362" t="s">
        <v>28</v>
      </c>
      <c r="V578" s="362">
        <v>1987</v>
      </c>
      <c r="W578" s="362" t="s">
        <v>1709</v>
      </c>
      <c r="X578" s="362">
        <v>0</v>
      </c>
      <c r="Y578" s="362">
        <v>0</v>
      </c>
      <c r="Z578" s="362">
        <v>0</v>
      </c>
      <c r="AA578" s="362">
        <v>0</v>
      </c>
      <c r="AB578" s="362">
        <v>0</v>
      </c>
      <c r="AC578" s="362">
        <v>0</v>
      </c>
      <c r="AD578" s="362" t="s">
        <v>42</v>
      </c>
      <c r="AE578" s="362"/>
      <c r="AF578" s="362"/>
      <c r="AG578" s="362"/>
      <c r="AH578" s="8"/>
      <c r="AI578" s="8"/>
    </row>
    <row r="579" spans="1:35" s="12" customFormat="1" ht="97.5" customHeight="1">
      <c r="A579" s="70" t="s">
        <v>2819</v>
      </c>
      <c r="B579" s="74" t="s">
        <v>19</v>
      </c>
      <c r="C579" s="74" t="s">
        <v>19</v>
      </c>
      <c r="D579" s="75">
        <v>42154</v>
      </c>
      <c r="E579" s="76">
        <v>0.63541666666666663</v>
      </c>
      <c r="F579" s="75">
        <v>42154</v>
      </c>
      <c r="G579" s="76">
        <v>0.63611111111111118</v>
      </c>
      <c r="H579" s="76">
        <v>6.94444444444553E-4</v>
      </c>
      <c r="I579" s="74">
        <v>42</v>
      </c>
      <c r="J579" s="74" t="s">
        <v>3466</v>
      </c>
      <c r="K579" s="74" t="s">
        <v>8</v>
      </c>
      <c r="L579" s="74" t="s">
        <v>9</v>
      </c>
      <c r="M579" s="74" t="s">
        <v>3467</v>
      </c>
      <c r="N579" s="77">
        <v>110</v>
      </c>
      <c r="O579" s="74" t="s">
        <v>7</v>
      </c>
      <c r="P579" s="74" t="s">
        <v>3468</v>
      </c>
      <c r="Q579" s="74" t="s">
        <v>3469</v>
      </c>
      <c r="R579" s="74">
        <v>9</v>
      </c>
      <c r="S579" s="74"/>
      <c r="T579" s="74">
        <v>9</v>
      </c>
      <c r="U579" s="362" t="s">
        <v>28</v>
      </c>
      <c r="V579" s="362">
        <v>1985</v>
      </c>
      <c r="W579" s="362" t="s">
        <v>606</v>
      </c>
      <c r="X579" s="362">
        <v>0</v>
      </c>
      <c r="Y579" s="362">
        <v>41899</v>
      </c>
      <c r="Z579" s="362">
        <v>100</v>
      </c>
      <c r="AA579" s="362">
        <v>42172</v>
      </c>
      <c r="AB579" s="362">
        <v>0</v>
      </c>
      <c r="AC579" s="362">
        <v>41796</v>
      </c>
      <c r="AD579" s="362" t="s">
        <v>42</v>
      </c>
      <c r="AE579" s="362"/>
      <c r="AF579" s="362"/>
      <c r="AG579" s="362"/>
      <c r="AH579" s="8"/>
      <c r="AI579" s="8"/>
    </row>
    <row r="580" spans="1:35" s="12" customFormat="1" ht="126" customHeight="1">
      <c r="A580" s="70" t="s">
        <v>12042</v>
      </c>
      <c r="B580" s="74" t="s">
        <v>69</v>
      </c>
      <c r="C580" s="74" t="s">
        <v>69</v>
      </c>
      <c r="D580" s="75">
        <v>42321</v>
      </c>
      <c r="E580" s="76">
        <v>0.39444444444444443</v>
      </c>
      <c r="F580" s="75">
        <v>42322</v>
      </c>
      <c r="G580" s="76">
        <v>0.44236111111111115</v>
      </c>
      <c r="H580" s="76">
        <v>1.0479166666666666</v>
      </c>
      <c r="I580" s="74">
        <v>2</v>
      </c>
      <c r="J580" s="74" t="s">
        <v>150</v>
      </c>
      <c r="K580" s="74" t="s">
        <v>178</v>
      </c>
      <c r="L580" s="74" t="s">
        <v>29</v>
      </c>
      <c r="M580" s="74" t="s">
        <v>13212</v>
      </c>
      <c r="N580" s="77" t="s">
        <v>3</v>
      </c>
      <c r="O580" s="74" t="s">
        <v>7</v>
      </c>
      <c r="P580" s="74" t="s">
        <v>13213</v>
      </c>
      <c r="Q580" s="74" t="s">
        <v>13214</v>
      </c>
      <c r="R580" s="74">
        <v>11.311999999999999</v>
      </c>
      <c r="S580" s="74">
        <v>3.6999999999999998E-2</v>
      </c>
      <c r="T580" s="74">
        <v>11.349</v>
      </c>
      <c r="U580" s="362" t="s">
        <v>28</v>
      </c>
      <c r="V580" s="362">
        <v>1964</v>
      </c>
      <c r="W580" s="362" t="s">
        <v>1709</v>
      </c>
      <c r="X580" s="362" t="s">
        <v>724</v>
      </c>
      <c r="Y580" s="362" t="s">
        <v>5205</v>
      </c>
      <c r="Z580" s="362">
        <v>100</v>
      </c>
      <c r="AA580" s="362" t="s">
        <v>13197</v>
      </c>
      <c r="AB580" s="362">
        <v>0</v>
      </c>
      <c r="AC580" s="362" t="s">
        <v>5205</v>
      </c>
      <c r="AD580" s="362" t="s">
        <v>22</v>
      </c>
      <c r="AE580" s="362"/>
      <c r="AF580" s="362"/>
      <c r="AG580" s="362" t="s">
        <v>12162</v>
      </c>
      <c r="AH580" s="8"/>
      <c r="AI580" s="8"/>
    </row>
    <row r="581" spans="1:35" s="12" customFormat="1" ht="81" customHeight="1">
      <c r="A581" s="70" t="s">
        <v>1018</v>
      </c>
      <c r="B581" s="74" t="s">
        <v>5</v>
      </c>
      <c r="C581" s="74" t="s">
        <v>5</v>
      </c>
      <c r="D581" s="75">
        <v>42078</v>
      </c>
      <c r="E581" s="76">
        <v>0.90972222222222221</v>
      </c>
      <c r="F581" s="75">
        <v>42078</v>
      </c>
      <c r="G581" s="76">
        <v>0.90972222222222221</v>
      </c>
      <c r="H581" s="76">
        <v>0</v>
      </c>
      <c r="I581" s="74">
        <v>43</v>
      </c>
      <c r="J581" s="74" t="s">
        <v>243</v>
      </c>
      <c r="K581" s="74" t="s">
        <v>8</v>
      </c>
      <c r="L581" s="74" t="s">
        <v>9</v>
      </c>
      <c r="M581" s="74" t="s">
        <v>1375</v>
      </c>
      <c r="N581" s="77">
        <v>35</v>
      </c>
      <c r="O581" s="74" t="s">
        <v>7</v>
      </c>
      <c r="P581" s="74" t="s">
        <v>1376</v>
      </c>
      <c r="Q581" s="74" t="s">
        <v>1377</v>
      </c>
      <c r="R581" s="74"/>
      <c r="S581" s="74">
        <v>62.3</v>
      </c>
      <c r="T581" s="74">
        <v>62.3</v>
      </c>
      <c r="U581" s="362" t="s">
        <v>28</v>
      </c>
      <c r="V581" s="362">
        <v>2011</v>
      </c>
      <c r="W581" s="362" t="s">
        <v>1378</v>
      </c>
      <c r="X581" s="362" t="s">
        <v>411</v>
      </c>
      <c r="Y581" s="362" t="s">
        <v>1379</v>
      </c>
      <c r="Z581" s="362">
        <v>100</v>
      </c>
      <c r="AA581" s="362"/>
      <c r="AB581" s="362"/>
      <c r="AC581" s="362"/>
      <c r="AD581" s="362" t="s">
        <v>30</v>
      </c>
      <c r="AE581" s="362"/>
      <c r="AF581" s="362"/>
      <c r="AG581" s="362"/>
      <c r="AH581" s="8"/>
      <c r="AI581" s="8"/>
    </row>
    <row r="582" spans="1:35" s="12" customFormat="1" ht="109.5" customHeight="1">
      <c r="A582" s="70" t="s">
        <v>2819</v>
      </c>
      <c r="B582" s="74" t="s">
        <v>19</v>
      </c>
      <c r="C582" s="74" t="s">
        <v>19</v>
      </c>
      <c r="D582" s="75">
        <v>42154</v>
      </c>
      <c r="E582" s="76">
        <v>0.63888888888888895</v>
      </c>
      <c r="F582" s="75">
        <v>42154</v>
      </c>
      <c r="G582" s="76">
        <v>0.63958333333333328</v>
      </c>
      <c r="H582" s="76">
        <v>6.9444444444433095E-4</v>
      </c>
      <c r="I582" s="74">
        <v>5</v>
      </c>
      <c r="J582" s="74" t="s">
        <v>150</v>
      </c>
      <c r="K582" s="74" t="s">
        <v>8</v>
      </c>
      <c r="L582" s="74" t="s">
        <v>9</v>
      </c>
      <c r="M582" s="74" t="s">
        <v>3471</v>
      </c>
      <c r="N582" s="77" t="s">
        <v>3</v>
      </c>
      <c r="O582" s="74" t="s">
        <v>7</v>
      </c>
      <c r="P582" s="74" t="s">
        <v>3472</v>
      </c>
      <c r="Q582" s="74" t="s">
        <v>3463</v>
      </c>
      <c r="R582" s="74">
        <v>1</v>
      </c>
      <c r="S582" s="74"/>
      <c r="T582" s="74">
        <v>1</v>
      </c>
      <c r="U582" s="362" t="s">
        <v>28</v>
      </c>
      <c r="V582" s="362">
        <v>1981</v>
      </c>
      <c r="W582" s="362" t="s">
        <v>1709</v>
      </c>
      <c r="X582" s="362">
        <v>0</v>
      </c>
      <c r="Y582" s="362">
        <v>0</v>
      </c>
      <c r="Z582" s="362">
        <v>0</v>
      </c>
      <c r="AA582" s="362">
        <v>0</v>
      </c>
      <c r="AB582" s="362">
        <v>0</v>
      </c>
      <c r="AC582" s="362">
        <v>0</v>
      </c>
      <c r="AD582" s="362" t="s">
        <v>42</v>
      </c>
      <c r="AE582" s="362"/>
      <c r="AF582" s="362"/>
      <c r="AG582" s="362"/>
      <c r="AH582" s="8"/>
      <c r="AI582" s="8"/>
    </row>
    <row r="583" spans="1:35" s="6" customFormat="1" ht="39.6" customHeight="1">
      <c r="A583" s="70" t="s">
        <v>1018</v>
      </c>
      <c r="B583" s="74" t="s">
        <v>19</v>
      </c>
      <c r="C583" s="74" t="s">
        <v>19</v>
      </c>
      <c r="D583" s="75">
        <v>42079</v>
      </c>
      <c r="E583" s="76">
        <v>0.6381944444444444</v>
      </c>
      <c r="F583" s="75">
        <v>42079</v>
      </c>
      <c r="G583" s="76">
        <v>0.65</v>
      </c>
      <c r="H583" s="76">
        <f>G583-E583</f>
        <v>1.1805555555555625E-2</v>
      </c>
      <c r="I583" s="74">
        <v>2</v>
      </c>
      <c r="J583" s="74" t="s">
        <v>180</v>
      </c>
      <c r="K583" s="74" t="s">
        <v>20</v>
      </c>
      <c r="L583" s="74" t="s">
        <v>4</v>
      </c>
      <c r="M583" s="74" t="s">
        <v>1202</v>
      </c>
      <c r="N583" s="77" t="s">
        <v>3</v>
      </c>
      <c r="O583" s="74" t="s">
        <v>7</v>
      </c>
      <c r="P583" s="74" t="s">
        <v>1203</v>
      </c>
      <c r="Q583" s="74" t="s">
        <v>1204</v>
      </c>
      <c r="R583" s="74">
        <v>3</v>
      </c>
      <c r="S583" s="74"/>
      <c r="T583" s="74">
        <f>R583+S583</f>
        <v>3</v>
      </c>
      <c r="U583" s="362" t="s">
        <v>28</v>
      </c>
      <c r="V583" s="362">
        <v>1976</v>
      </c>
      <c r="W583" s="362" t="s">
        <v>1477</v>
      </c>
      <c r="X583" s="362">
        <v>0</v>
      </c>
      <c r="Y583" s="362">
        <v>41940</v>
      </c>
      <c r="Z583" s="362">
        <v>100</v>
      </c>
      <c r="AA583" s="362">
        <v>42079</v>
      </c>
      <c r="AB583" s="362">
        <v>0</v>
      </c>
      <c r="AC583" s="362">
        <v>0</v>
      </c>
      <c r="AD583" s="362" t="s">
        <v>30</v>
      </c>
      <c r="AE583" s="362"/>
      <c r="AF583" s="362"/>
      <c r="AG583" s="362"/>
      <c r="AH583" s="8"/>
      <c r="AI583" s="8"/>
    </row>
    <row r="584" spans="1:35" s="6" customFormat="1" ht="90" customHeight="1">
      <c r="A584" s="70" t="s">
        <v>1018</v>
      </c>
      <c r="B584" s="74" t="s">
        <v>19</v>
      </c>
      <c r="C584" s="74" t="s">
        <v>19</v>
      </c>
      <c r="D584" s="75">
        <v>42079</v>
      </c>
      <c r="E584" s="76">
        <v>0.8340277777777777</v>
      </c>
      <c r="F584" s="75">
        <v>42079</v>
      </c>
      <c r="G584" s="76">
        <v>0.85902777777777783</v>
      </c>
      <c r="H584" s="76">
        <f>G584-E584</f>
        <v>2.5000000000000133E-2</v>
      </c>
      <c r="I584" s="74">
        <v>2</v>
      </c>
      <c r="J584" s="74"/>
      <c r="K584" s="74"/>
      <c r="L584" s="74" t="s">
        <v>4</v>
      </c>
      <c r="M584" s="74" t="s">
        <v>1202</v>
      </c>
      <c r="N584" s="77" t="s">
        <v>3</v>
      </c>
      <c r="O584" s="74" t="s">
        <v>7</v>
      </c>
      <c r="P584" s="74" t="s">
        <v>1203</v>
      </c>
      <c r="Q584" s="74" t="s">
        <v>1205</v>
      </c>
      <c r="R584" s="74">
        <v>2</v>
      </c>
      <c r="S584" s="74"/>
      <c r="T584" s="74">
        <f>R584+S584</f>
        <v>2</v>
      </c>
      <c r="U584" s="362" t="s">
        <v>28</v>
      </c>
      <c r="V584" s="362">
        <v>1976</v>
      </c>
      <c r="W584" s="362" t="s">
        <v>1477</v>
      </c>
      <c r="X584" s="362">
        <v>0</v>
      </c>
      <c r="Y584" s="362">
        <v>41940</v>
      </c>
      <c r="Z584" s="362">
        <v>100</v>
      </c>
      <c r="AA584" s="362">
        <v>42079</v>
      </c>
      <c r="AB584" s="362">
        <v>0</v>
      </c>
      <c r="AC584" s="362">
        <v>0</v>
      </c>
      <c r="AD584" s="362" t="s">
        <v>30</v>
      </c>
      <c r="AE584" s="362"/>
      <c r="AF584" s="362"/>
      <c r="AG584" s="362"/>
      <c r="AH584" s="8"/>
      <c r="AI584" s="8"/>
    </row>
    <row r="585" spans="1:35" s="6" customFormat="1" ht="162.75" customHeight="1">
      <c r="A585" s="70" t="s">
        <v>1018</v>
      </c>
      <c r="B585" s="74" t="s">
        <v>12</v>
      </c>
      <c r="C585" s="74" t="s">
        <v>127</v>
      </c>
      <c r="D585" s="75">
        <v>42079</v>
      </c>
      <c r="E585" s="76">
        <v>0.40625</v>
      </c>
      <c r="F585" s="75">
        <v>42079</v>
      </c>
      <c r="G585" s="76">
        <v>0.40902777777777777</v>
      </c>
      <c r="H585" s="76">
        <v>2.7777777777777779E-3</v>
      </c>
      <c r="I585" s="74">
        <v>9</v>
      </c>
      <c r="J585" s="74"/>
      <c r="K585" s="74"/>
      <c r="L585" s="74" t="s">
        <v>4</v>
      </c>
      <c r="M585" s="74" t="s">
        <v>1221</v>
      </c>
      <c r="N585" s="77">
        <v>35</v>
      </c>
      <c r="O585" s="74" t="s">
        <v>13</v>
      </c>
      <c r="P585" s="74" t="s">
        <v>1222</v>
      </c>
      <c r="Q585" s="74" t="s">
        <v>1223</v>
      </c>
      <c r="R585" s="74">
        <v>0.26</v>
      </c>
      <c r="S585" s="74">
        <v>0.1</v>
      </c>
      <c r="T585" s="74">
        <v>0.36</v>
      </c>
      <c r="U585" s="362" t="s">
        <v>2108</v>
      </c>
      <c r="V585" s="362" t="s">
        <v>2109</v>
      </c>
      <c r="W585" s="362" t="s">
        <v>2110</v>
      </c>
      <c r="X585" s="362" t="s">
        <v>2111</v>
      </c>
      <c r="Y585" s="362" t="s">
        <v>2112</v>
      </c>
      <c r="Z585" s="362" t="s">
        <v>2113</v>
      </c>
      <c r="AA585" s="362" t="s">
        <v>2114</v>
      </c>
      <c r="AB585" s="362" t="s">
        <v>2115</v>
      </c>
      <c r="AC585" s="362" t="s">
        <v>2116</v>
      </c>
      <c r="AD585" s="362" t="s">
        <v>24</v>
      </c>
      <c r="AE585" s="362"/>
      <c r="AF585" s="362"/>
      <c r="AG585" s="362"/>
      <c r="AH585" s="8"/>
      <c r="AI585" s="8"/>
    </row>
    <row r="586" spans="1:35" s="6" customFormat="1" ht="85.5" customHeight="1">
      <c r="A586" s="70" t="s">
        <v>2819</v>
      </c>
      <c r="B586" s="74" t="s">
        <v>19</v>
      </c>
      <c r="C586" s="74" t="s">
        <v>19</v>
      </c>
      <c r="D586" s="75">
        <v>42154</v>
      </c>
      <c r="E586" s="76">
        <v>0.65625</v>
      </c>
      <c r="F586" s="75">
        <v>42154</v>
      </c>
      <c r="G586" s="76">
        <v>0.65694444444444444</v>
      </c>
      <c r="H586" s="76">
        <v>0</v>
      </c>
      <c r="I586" s="74">
        <v>98</v>
      </c>
      <c r="J586" s="74" t="s">
        <v>3466</v>
      </c>
      <c r="K586" s="74" t="s">
        <v>8</v>
      </c>
      <c r="L586" s="74" t="s">
        <v>9</v>
      </c>
      <c r="M586" s="74" t="s">
        <v>3467</v>
      </c>
      <c r="N586" s="77">
        <v>110</v>
      </c>
      <c r="O586" s="74" t="s">
        <v>7</v>
      </c>
      <c r="P586" s="74" t="s">
        <v>3470</v>
      </c>
      <c r="Q586" s="74" t="s">
        <v>3469</v>
      </c>
      <c r="R586" s="74">
        <v>17</v>
      </c>
      <c r="S586" s="74">
        <v>17</v>
      </c>
      <c r="T586" s="74">
        <v>34</v>
      </c>
      <c r="U586" s="362" t="s">
        <v>28</v>
      </c>
      <c r="V586" s="362">
        <v>1985</v>
      </c>
      <c r="W586" s="362" t="s">
        <v>606</v>
      </c>
      <c r="X586" s="362">
        <v>0</v>
      </c>
      <c r="Y586" s="362">
        <v>41899</v>
      </c>
      <c r="Z586" s="362">
        <v>100</v>
      </c>
      <c r="AA586" s="362">
        <v>42172</v>
      </c>
      <c r="AB586" s="362">
        <v>0</v>
      </c>
      <c r="AC586" s="362">
        <v>41796</v>
      </c>
      <c r="AD586" s="362" t="s">
        <v>42</v>
      </c>
      <c r="AE586" s="362"/>
      <c r="AF586" s="362"/>
      <c r="AG586" s="362"/>
      <c r="AH586" s="8"/>
      <c r="AI586" s="8"/>
    </row>
    <row r="587" spans="1:35" s="6" customFormat="1" ht="149.25" customHeight="1">
      <c r="A587" s="164" t="s">
        <v>1018</v>
      </c>
      <c r="B587" s="94" t="s">
        <v>21</v>
      </c>
      <c r="C587" s="134" t="s">
        <v>21</v>
      </c>
      <c r="D587" s="93">
        <v>42080</v>
      </c>
      <c r="E587" s="104">
        <v>0.40347222222222223</v>
      </c>
      <c r="F587" s="93">
        <v>42080</v>
      </c>
      <c r="G587" s="104">
        <v>0.44444444444444442</v>
      </c>
      <c r="H587" s="104">
        <v>4.0972222222222222E-2</v>
      </c>
      <c r="I587" s="69">
        <v>1</v>
      </c>
      <c r="J587" s="69" t="s">
        <v>2328</v>
      </c>
      <c r="K587" s="94"/>
      <c r="L587" s="69" t="s">
        <v>4</v>
      </c>
      <c r="M587" s="94" t="s">
        <v>2376</v>
      </c>
      <c r="N587" s="69">
        <v>0.4</v>
      </c>
      <c r="O587" s="69" t="s">
        <v>7</v>
      </c>
      <c r="P587" s="94" t="s">
        <v>2376</v>
      </c>
      <c r="Q587" s="69" t="s">
        <v>1191</v>
      </c>
      <c r="R587" s="69">
        <v>0.05</v>
      </c>
      <c r="S587" s="69">
        <v>1.4E-2</v>
      </c>
      <c r="T587" s="69">
        <v>6.4000000000000001E-2</v>
      </c>
      <c r="U587" s="218" t="s">
        <v>28</v>
      </c>
      <c r="V587" s="30" t="s">
        <v>128</v>
      </c>
      <c r="W587" s="218" t="s">
        <v>128</v>
      </c>
      <c r="X587" s="218" t="s">
        <v>128</v>
      </c>
      <c r="Y587" s="366">
        <v>2014</v>
      </c>
      <c r="Z587" s="526" t="s">
        <v>128</v>
      </c>
      <c r="AA587" s="366">
        <v>2015</v>
      </c>
      <c r="AB587" s="218" t="s">
        <v>128</v>
      </c>
      <c r="AC587" s="366">
        <v>2014</v>
      </c>
      <c r="AD587" s="218" t="s">
        <v>24</v>
      </c>
      <c r="AE587" s="218" t="s">
        <v>52</v>
      </c>
      <c r="AF587" s="218"/>
      <c r="AG587" s="526"/>
      <c r="AH587" s="218"/>
      <c r="AI587" s="218"/>
    </row>
    <row r="588" spans="1:35" s="6" customFormat="1" ht="126" customHeight="1">
      <c r="A588" s="70" t="s">
        <v>1018</v>
      </c>
      <c r="B588" s="74" t="s">
        <v>132</v>
      </c>
      <c r="C588" s="74" t="s">
        <v>26</v>
      </c>
      <c r="D588" s="75">
        <v>42080</v>
      </c>
      <c r="E588" s="76">
        <v>0.59652777777777777</v>
      </c>
      <c r="F588" s="75">
        <v>42080</v>
      </c>
      <c r="G588" s="76">
        <v>0.59652777777777777</v>
      </c>
      <c r="H588" s="76">
        <f>G588-E588</f>
        <v>0</v>
      </c>
      <c r="I588" s="77">
        <v>11</v>
      </c>
      <c r="J588" s="79" t="s">
        <v>232</v>
      </c>
      <c r="K588" s="77" t="s">
        <v>8</v>
      </c>
      <c r="L588" s="80" t="s">
        <v>9</v>
      </c>
      <c r="M588" s="81" t="s">
        <v>1192</v>
      </c>
      <c r="N588" s="77" t="s">
        <v>3</v>
      </c>
      <c r="O588" s="79" t="s">
        <v>7</v>
      </c>
      <c r="P588" s="81" t="s">
        <v>1193</v>
      </c>
      <c r="Q588" s="80" t="s">
        <v>1194</v>
      </c>
      <c r="R588" s="91">
        <v>0.1</v>
      </c>
      <c r="S588" s="91"/>
      <c r="T588" s="91">
        <v>0.1</v>
      </c>
      <c r="U588" s="13" t="s">
        <v>28</v>
      </c>
      <c r="V588" s="264" t="s">
        <v>1661</v>
      </c>
      <c r="W588" s="13" t="s">
        <v>7</v>
      </c>
      <c r="X588" s="13"/>
      <c r="Y588" s="265">
        <v>41949</v>
      </c>
      <c r="Z588" s="13"/>
      <c r="AA588" s="13"/>
      <c r="AB588" s="13"/>
      <c r="AC588" s="13"/>
      <c r="AD588" s="13" t="s">
        <v>40</v>
      </c>
      <c r="AE588" s="13"/>
      <c r="AF588" s="13"/>
      <c r="AG588" s="34"/>
      <c r="AH588" s="8"/>
      <c r="AI588" s="8"/>
    </row>
    <row r="589" spans="1:35" s="6" customFormat="1" ht="71.25" customHeight="1">
      <c r="A589" s="70" t="s">
        <v>1018</v>
      </c>
      <c r="B589" s="74" t="s">
        <v>132</v>
      </c>
      <c r="C589" s="74" t="s">
        <v>26</v>
      </c>
      <c r="D589" s="75">
        <v>42080</v>
      </c>
      <c r="E589" s="76">
        <v>0.63611111111111118</v>
      </c>
      <c r="F589" s="75">
        <v>42080</v>
      </c>
      <c r="G589" s="76">
        <v>0.65902777777777777</v>
      </c>
      <c r="H589" s="76">
        <f>G589-E589</f>
        <v>2.2916666666666585E-2</v>
      </c>
      <c r="I589" s="77">
        <v>100</v>
      </c>
      <c r="J589" s="79" t="s">
        <v>1195</v>
      </c>
      <c r="K589" s="77" t="s">
        <v>20</v>
      </c>
      <c r="L589" s="80" t="s">
        <v>9</v>
      </c>
      <c r="M589" s="81" t="s">
        <v>1196</v>
      </c>
      <c r="N589" s="77">
        <v>35</v>
      </c>
      <c r="O589" s="79" t="s">
        <v>7</v>
      </c>
      <c r="P589" s="81" t="s">
        <v>1197</v>
      </c>
      <c r="Q589" s="80" t="s">
        <v>1662</v>
      </c>
      <c r="R589" s="91">
        <v>19</v>
      </c>
      <c r="S589" s="91">
        <v>2</v>
      </c>
      <c r="T589" s="91">
        <v>21</v>
      </c>
      <c r="U589" s="13" t="s">
        <v>28</v>
      </c>
      <c r="V589" s="264" t="s">
        <v>1663</v>
      </c>
      <c r="W589" s="13" t="s">
        <v>7</v>
      </c>
      <c r="X589" s="13"/>
      <c r="Y589" s="265">
        <v>40125</v>
      </c>
      <c r="Z589" s="13"/>
      <c r="AA589" s="13"/>
      <c r="AB589" s="13"/>
      <c r="AC589" s="13"/>
      <c r="AD589" s="13" t="s">
        <v>30</v>
      </c>
      <c r="AE589" s="13"/>
      <c r="AF589" s="13"/>
      <c r="AG589" s="34"/>
      <c r="AH589" s="8"/>
      <c r="AI589" s="8"/>
    </row>
    <row r="590" spans="1:35" s="6" customFormat="1" ht="93.75" customHeight="1">
      <c r="A590" s="70" t="s">
        <v>1018</v>
      </c>
      <c r="B590" s="74" t="s">
        <v>132</v>
      </c>
      <c r="C590" s="74" t="s">
        <v>26</v>
      </c>
      <c r="D590" s="75">
        <v>42080</v>
      </c>
      <c r="E590" s="76">
        <v>0.65486111111111112</v>
      </c>
      <c r="F590" s="75">
        <v>42080</v>
      </c>
      <c r="G590" s="76">
        <v>0.65486111111111112</v>
      </c>
      <c r="H590" s="76">
        <f>G590-E590</f>
        <v>0</v>
      </c>
      <c r="I590" s="77">
        <v>17</v>
      </c>
      <c r="J590" s="79" t="s">
        <v>232</v>
      </c>
      <c r="K590" s="77" t="s">
        <v>8</v>
      </c>
      <c r="L590" s="80" t="s">
        <v>9</v>
      </c>
      <c r="M590" s="81" t="s">
        <v>1198</v>
      </c>
      <c r="N590" s="77" t="s">
        <v>3</v>
      </c>
      <c r="O590" s="79" t="s">
        <v>7</v>
      </c>
      <c r="P590" s="81" t="s">
        <v>1199</v>
      </c>
      <c r="Q590" s="80" t="s">
        <v>1664</v>
      </c>
      <c r="R590" s="91">
        <v>5</v>
      </c>
      <c r="S590" s="91"/>
      <c r="T590" s="91">
        <v>5</v>
      </c>
      <c r="U590" s="13" t="s">
        <v>28</v>
      </c>
      <c r="V590" s="264" t="s">
        <v>1663</v>
      </c>
      <c r="W590" s="13" t="s">
        <v>7</v>
      </c>
      <c r="X590" s="13"/>
      <c r="Y590" s="265">
        <v>41582</v>
      </c>
      <c r="Z590" s="13"/>
      <c r="AA590" s="13"/>
      <c r="AB590" s="13"/>
      <c r="AC590" s="13"/>
      <c r="AD590" s="13" t="s">
        <v>40</v>
      </c>
      <c r="AE590" s="13"/>
      <c r="AF590" s="13"/>
      <c r="AG590" s="34"/>
      <c r="AH590" s="8"/>
      <c r="AI590" s="8"/>
    </row>
    <row r="591" spans="1:35" s="6" customFormat="1" ht="78" customHeight="1">
      <c r="A591" s="69" t="s">
        <v>1018</v>
      </c>
      <c r="B591" s="74" t="s">
        <v>1412</v>
      </c>
      <c r="C591" s="74" t="s">
        <v>2587</v>
      </c>
      <c r="D591" s="75">
        <v>42080</v>
      </c>
      <c r="E591" s="76">
        <v>0.62152777777777779</v>
      </c>
      <c r="F591" s="75">
        <v>42080</v>
      </c>
      <c r="G591" s="76">
        <v>0.62152777777777779</v>
      </c>
      <c r="H591" s="76">
        <v>0</v>
      </c>
      <c r="I591" s="77">
        <v>14</v>
      </c>
      <c r="J591" s="79" t="s">
        <v>1439</v>
      </c>
      <c r="K591" s="77"/>
      <c r="L591" s="80" t="s">
        <v>16</v>
      </c>
      <c r="M591" s="81" t="s">
        <v>1493</v>
      </c>
      <c r="N591" s="77">
        <v>110</v>
      </c>
      <c r="O591" s="79" t="s">
        <v>7</v>
      </c>
      <c r="P591" s="81" t="s">
        <v>1493</v>
      </c>
      <c r="Q591" s="80" t="s">
        <v>1492</v>
      </c>
      <c r="R591" s="91">
        <v>2</v>
      </c>
      <c r="S591" s="91">
        <v>2</v>
      </c>
      <c r="T591" s="91">
        <v>4</v>
      </c>
      <c r="U591" s="8"/>
      <c r="V591" s="8"/>
      <c r="W591" s="8"/>
      <c r="X591" s="8"/>
      <c r="Y591" s="8"/>
      <c r="Z591" s="8"/>
      <c r="AA591" s="8"/>
      <c r="AB591" s="8"/>
      <c r="AC591" s="8"/>
      <c r="AD591" s="178" t="s">
        <v>37</v>
      </c>
      <c r="AE591" s="8"/>
      <c r="AF591" s="8"/>
      <c r="AG591" s="8"/>
      <c r="AH591" s="8"/>
      <c r="AI591" s="8"/>
    </row>
    <row r="592" spans="1:35" s="6" customFormat="1" ht="87" customHeight="1">
      <c r="A592" s="69" t="s">
        <v>1018</v>
      </c>
      <c r="B592" s="74" t="s">
        <v>1412</v>
      </c>
      <c r="C592" s="74" t="s">
        <v>1423</v>
      </c>
      <c r="D592" s="75">
        <v>42080</v>
      </c>
      <c r="E592" s="76">
        <v>0.79583333333333339</v>
      </c>
      <c r="F592" s="75">
        <v>42080</v>
      </c>
      <c r="G592" s="76">
        <v>0.79583333333333339</v>
      </c>
      <c r="H592" s="76">
        <v>0</v>
      </c>
      <c r="I592" s="77">
        <v>13</v>
      </c>
      <c r="J592" s="79" t="s">
        <v>150</v>
      </c>
      <c r="K592" s="77"/>
      <c r="L592" s="80" t="s">
        <v>29</v>
      </c>
      <c r="M592" s="81" t="s">
        <v>488</v>
      </c>
      <c r="N592" s="77" t="s">
        <v>3</v>
      </c>
      <c r="O592" s="79" t="s">
        <v>7</v>
      </c>
      <c r="P592" s="81" t="s">
        <v>1577</v>
      </c>
      <c r="Q592" s="80" t="s">
        <v>1578</v>
      </c>
      <c r="R592" s="91"/>
      <c r="S592" s="91">
        <v>4</v>
      </c>
      <c r="T592" s="91">
        <v>4</v>
      </c>
      <c r="U592" s="8"/>
      <c r="V592" s="8"/>
      <c r="W592" s="8"/>
      <c r="X592" s="8"/>
      <c r="Y592" s="8"/>
      <c r="Z592" s="8"/>
      <c r="AA592" s="8"/>
      <c r="AB592" s="8"/>
      <c r="AC592" s="8"/>
      <c r="AD592" s="13" t="s">
        <v>59</v>
      </c>
      <c r="AE592" s="8"/>
      <c r="AF592" s="8"/>
      <c r="AG592" s="8"/>
      <c r="AH592" s="8"/>
      <c r="AI592" s="8"/>
    </row>
    <row r="593" spans="1:35" s="6" customFormat="1" ht="100.5" customHeight="1">
      <c r="A593" s="69" t="s">
        <v>1018</v>
      </c>
      <c r="B593" s="74" t="s">
        <v>1412</v>
      </c>
      <c r="C593" s="74" t="s">
        <v>1423</v>
      </c>
      <c r="D593" s="75">
        <v>42083</v>
      </c>
      <c r="E593" s="76">
        <v>0.71458333333333324</v>
      </c>
      <c r="F593" s="75">
        <v>42083</v>
      </c>
      <c r="G593" s="76">
        <v>0.77013888888888893</v>
      </c>
      <c r="H593" s="76">
        <f>G593-E593</f>
        <v>5.5555555555555691E-2</v>
      </c>
      <c r="I593" s="77">
        <v>1</v>
      </c>
      <c r="J593" s="79"/>
      <c r="K593" s="77"/>
      <c r="L593" s="80" t="s">
        <v>4</v>
      </c>
      <c r="M593" s="81" t="s">
        <v>1441</v>
      </c>
      <c r="N593" s="77">
        <v>0.4</v>
      </c>
      <c r="O593" s="79" t="s">
        <v>2</v>
      </c>
      <c r="P593" s="81" t="s">
        <v>1441</v>
      </c>
      <c r="Q593" s="80" t="s">
        <v>1500</v>
      </c>
      <c r="R593" s="91">
        <v>11</v>
      </c>
      <c r="S593" s="91"/>
      <c r="T593" s="91">
        <v>11</v>
      </c>
      <c r="U593" s="8"/>
      <c r="V593" s="8"/>
      <c r="W593" s="8"/>
      <c r="X593" s="8"/>
      <c r="Y593" s="8"/>
      <c r="Z593" s="8"/>
      <c r="AA593" s="8"/>
      <c r="AB593" s="8"/>
      <c r="AC593" s="8"/>
      <c r="AD593" s="13" t="s">
        <v>22</v>
      </c>
      <c r="AE593" s="8"/>
      <c r="AF593" s="8"/>
      <c r="AG593" s="8"/>
      <c r="AH593" s="8"/>
      <c r="AI593" s="8"/>
    </row>
    <row r="594" spans="1:35" s="6" customFormat="1" ht="108" customHeight="1">
      <c r="A594" s="70" t="s">
        <v>1018</v>
      </c>
      <c r="B594" s="74" t="s">
        <v>15</v>
      </c>
      <c r="C594" s="74" t="s">
        <v>15</v>
      </c>
      <c r="D594" s="75">
        <v>42080</v>
      </c>
      <c r="E594" s="76">
        <v>0.46527777777777773</v>
      </c>
      <c r="F594" s="75">
        <v>42080</v>
      </c>
      <c r="G594" s="76">
        <v>0.46666666666666662</v>
      </c>
      <c r="H594" s="76">
        <f>(F594+G594)-(D594+E594)</f>
        <v>1.3888888861401938E-3</v>
      </c>
      <c r="I594" s="74">
        <v>15</v>
      </c>
      <c r="J594" s="74"/>
      <c r="K594" s="74"/>
      <c r="L594" s="74" t="s">
        <v>4</v>
      </c>
      <c r="M594" s="74" t="s">
        <v>1208</v>
      </c>
      <c r="N594" s="77">
        <v>35</v>
      </c>
      <c r="O594" s="74" t="s">
        <v>13</v>
      </c>
      <c r="P594" s="74" t="s">
        <v>1209</v>
      </c>
      <c r="Q594" s="74" t="s">
        <v>1210</v>
      </c>
      <c r="R594" s="74"/>
      <c r="S594" s="74">
        <v>4.32</v>
      </c>
      <c r="T594" s="74">
        <f>SUM(R594:S594)</f>
        <v>4.32</v>
      </c>
      <c r="U594" s="362" t="s">
        <v>36</v>
      </c>
      <c r="V594" s="362">
        <v>1978</v>
      </c>
      <c r="W594" s="362" t="s">
        <v>1980</v>
      </c>
      <c r="X594" s="362"/>
      <c r="Y594" s="362" t="s">
        <v>1981</v>
      </c>
      <c r="Z594" s="362">
        <v>100</v>
      </c>
      <c r="AA594" s="362" t="s">
        <v>1921</v>
      </c>
      <c r="AB594" s="362">
        <v>0</v>
      </c>
      <c r="AC594" s="362"/>
      <c r="AD594" s="362" t="s">
        <v>0</v>
      </c>
      <c r="AE594" s="362" t="s">
        <v>52</v>
      </c>
      <c r="AF594" s="362"/>
      <c r="AG594" s="362" t="s">
        <v>1982</v>
      </c>
      <c r="AH594" s="8"/>
      <c r="AI594" s="8"/>
    </row>
    <row r="595" spans="1:35" s="6" customFormat="1" ht="75" customHeight="1">
      <c r="A595" s="70" t="s">
        <v>2819</v>
      </c>
      <c r="B595" s="74" t="s">
        <v>19</v>
      </c>
      <c r="C595" s="74" t="s">
        <v>19</v>
      </c>
      <c r="D595" s="75">
        <v>42154</v>
      </c>
      <c r="E595" s="76">
        <v>0.70000000000000007</v>
      </c>
      <c r="F595" s="75">
        <v>42154</v>
      </c>
      <c r="G595" s="76">
        <v>0.72222222222222221</v>
      </c>
      <c r="H595" s="76">
        <v>2.2222222222222143E-2</v>
      </c>
      <c r="I595" s="74">
        <v>6</v>
      </c>
      <c r="J595" s="74" t="s">
        <v>180</v>
      </c>
      <c r="K595" s="74" t="s">
        <v>20</v>
      </c>
      <c r="L595" s="74" t="s">
        <v>9</v>
      </c>
      <c r="M595" s="74" t="s">
        <v>3473</v>
      </c>
      <c r="N595" s="77" t="s">
        <v>3</v>
      </c>
      <c r="O595" s="74" t="s">
        <v>7</v>
      </c>
      <c r="P595" s="74" t="s">
        <v>3474</v>
      </c>
      <c r="Q595" s="74" t="s">
        <v>3463</v>
      </c>
      <c r="R595" s="74">
        <v>2</v>
      </c>
      <c r="S595" s="74"/>
      <c r="T595" s="74">
        <v>2</v>
      </c>
      <c r="U595" s="362" t="s">
        <v>28</v>
      </c>
      <c r="V595" s="362">
        <v>1986</v>
      </c>
      <c r="W595" s="362" t="s">
        <v>1709</v>
      </c>
      <c r="X595" s="362">
        <v>0</v>
      </c>
      <c r="Y595" s="362">
        <v>42158</v>
      </c>
      <c r="Z595" s="362">
        <v>100</v>
      </c>
      <c r="AA595" s="362">
        <v>0</v>
      </c>
      <c r="AB595" s="362">
        <v>0</v>
      </c>
      <c r="AC595" s="362">
        <v>42158</v>
      </c>
      <c r="AD595" s="362" t="s">
        <v>42</v>
      </c>
      <c r="AE595" s="362"/>
      <c r="AF595" s="362"/>
      <c r="AG595" s="362"/>
      <c r="AH595" s="8"/>
      <c r="AI595" s="8"/>
    </row>
    <row r="596" spans="1:35" ht="91.5" customHeight="1">
      <c r="A596" s="70" t="s">
        <v>1018</v>
      </c>
      <c r="B596" s="74" t="s">
        <v>18</v>
      </c>
      <c r="C596" s="74" t="s">
        <v>18</v>
      </c>
      <c r="D596" s="75">
        <v>42080</v>
      </c>
      <c r="E596" s="76">
        <v>42080.375</v>
      </c>
      <c r="F596" s="75">
        <v>42080</v>
      </c>
      <c r="G596" s="76">
        <v>42080.666666666664</v>
      </c>
      <c r="H596" s="76">
        <f>G596-E596</f>
        <v>0.29166666666424135</v>
      </c>
      <c r="I596" s="74">
        <v>1</v>
      </c>
      <c r="J596" s="74"/>
      <c r="K596" s="74"/>
      <c r="L596" s="74" t="s">
        <v>11</v>
      </c>
      <c r="M596" s="74" t="s">
        <v>337</v>
      </c>
      <c r="N596" s="77">
        <v>0.4</v>
      </c>
      <c r="O596" s="74" t="s">
        <v>2</v>
      </c>
      <c r="P596" s="74" t="s">
        <v>1217</v>
      </c>
      <c r="Q596" s="74" t="s">
        <v>1218</v>
      </c>
      <c r="R596" s="74">
        <v>0.1</v>
      </c>
      <c r="S596" s="74"/>
      <c r="T596" s="74">
        <f>R596+S596</f>
        <v>0.1</v>
      </c>
      <c r="U596" s="362"/>
      <c r="V596" s="362"/>
      <c r="W596" s="362"/>
      <c r="X596" s="362"/>
      <c r="Y596" s="362"/>
      <c r="Z596" s="362"/>
      <c r="AA596" s="362"/>
      <c r="AB596" s="362"/>
      <c r="AC596" s="362"/>
      <c r="AD596" s="362" t="s">
        <v>0</v>
      </c>
      <c r="AE596" s="362"/>
      <c r="AF596" s="362"/>
      <c r="AG596" s="362"/>
      <c r="AH596" s="8"/>
      <c r="AI596" s="8"/>
    </row>
    <row r="597" spans="1:35" ht="78" customHeight="1">
      <c r="A597" s="70" t="s">
        <v>2819</v>
      </c>
      <c r="B597" s="74" t="s">
        <v>19</v>
      </c>
      <c r="C597" s="74" t="s">
        <v>19</v>
      </c>
      <c r="D597" s="75">
        <v>42154</v>
      </c>
      <c r="E597" s="76">
        <v>0.72777777777777775</v>
      </c>
      <c r="F597" s="75">
        <v>42154</v>
      </c>
      <c r="G597" s="76">
        <v>0.7284722222222223</v>
      </c>
      <c r="H597" s="76">
        <v>0</v>
      </c>
      <c r="I597" s="74">
        <v>5</v>
      </c>
      <c r="J597" s="74" t="s">
        <v>150</v>
      </c>
      <c r="K597" s="74" t="s">
        <v>8</v>
      </c>
      <c r="L597" s="74" t="s">
        <v>9</v>
      </c>
      <c r="M597" s="74" t="s">
        <v>3477</v>
      </c>
      <c r="N597" s="77" t="s">
        <v>3</v>
      </c>
      <c r="O597" s="74" t="s">
        <v>7</v>
      </c>
      <c r="P597" s="74" t="s">
        <v>3478</v>
      </c>
      <c r="Q597" s="74" t="s">
        <v>2788</v>
      </c>
      <c r="R597" s="74">
        <v>1</v>
      </c>
      <c r="S597" s="74"/>
      <c r="T597" s="74">
        <v>1</v>
      </c>
      <c r="U597" s="362" t="s">
        <v>28</v>
      </c>
      <c r="V597" s="362">
        <v>2003</v>
      </c>
      <c r="W597" s="362" t="s">
        <v>1477</v>
      </c>
      <c r="X597" s="362">
        <v>0</v>
      </c>
      <c r="Y597" s="362">
        <v>42179</v>
      </c>
      <c r="Z597" s="362">
        <v>0</v>
      </c>
      <c r="AA597" s="362">
        <v>0</v>
      </c>
      <c r="AB597" s="362">
        <v>0</v>
      </c>
      <c r="AC597" s="362">
        <v>42179</v>
      </c>
      <c r="AD597" s="362" t="s">
        <v>42</v>
      </c>
      <c r="AE597" s="362"/>
      <c r="AF597" s="362"/>
      <c r="AG597" s="362"/>
      <c r="AH597" s="8"/>
      <c r="AI597" s="8"/>
    </row>
    <row r="598" spans="1:35" ht="62.45" customHeight="1">
      <c r="A598" s="70" t="s">
        <v>2819</v>
      </c>
      <c r="B598" s="74" t="s">
        <v>19</v>
      </c>
      <c r="C598" s="74" t="s">
        <v>19</v>
      </c>
      <c r="D598" s="75">
        <v>42154</v>
      </c>
      <c r="E598" s="76">
        <v>0.77013888888888893</v>
      </c>
      <c r="F598" s="75">
        <v>42154</v>
      </c>
      <c r="G598" s="76">
        <v>0.77083333333333337</v>
      </c>
      <c r="H598" s="76">
        <v>6.9444444444444198E-4</v>
      </c>
      <c r="I598" s="74">
        <v>5</v>
      </c>
      <c r="J598" s="74" t="s">
        <v>180</v>
      </c>
      <c r="K598" s="74" t="s">
        <v>8</v>
      </c>
      <c r="L598" s="74" t="s">
        <v>9</v>
      </c>
      <c r="M598" s="74" t="s">
        <v>3475</v>
      </c>
      <c r="N598" s="77" t="s">
        <v>3</v>
      </c>
      <c r="O598" s="74" t="s">
        <v>7</v>
      </c>
      <c r="P598" s="74" t="s">
        <v>3476</v>
      </c>
      <c r="Q598" s="74" t="s">
        <v>2788</v>
      </c>
      <c r="R598" s="74">
        <v>1</v>
      </c>
      <c r="S598" s="74"/>
      <c r="T598" s="74">
        <v>1</v>
      </c>
      <c r="U598" s="362" t="s">
        <v>6</v>
      </c>
      <c r="V598" s="362">
        <v>1975</v>
      </c>
      <c r="W598" s="362" t="s">
        <v>1709</v>
      </c>
      <c r="X598" s="362">
        <v>0</v>
      </c>
      <c r="Y598" s="362">
        <v>41817</v>
      </c>
      <c r="Z598" s="362">
        <v>100</v>
      </c>
      <c r="AA598" s="362">
        <v>0</v>
      </c>
      <c r="AB598" s="362">
        <v>0</v>
      </c>
      <c r="AC598" s="362">
        <v>0</v>
      </c>
      <c r="AD598" s="362" t="s">
        <v>42</v>
      </c>
      <c r="AE598" s="362"/>
      <c r="AF598" s="362"/>
      <c r="AG598" s="362"/>
      <c r="AH598" s="8"/>
      <c r="AI598" s="8"/>
    </row>
    <row r="599" spans="1:35" ht="78" customHeight="1">
      <c r="A599" s="70" t="s">
        <v>2819</v>
      </c>
      <c r="B599" s="74" t="s">
        <v>19</v>
      </c>
      <c r="C599" s="74" t="s">
        <v>19</v>
      </c>
      <c r="D599" s="75">
        <v>42154</v>
      </c>
      <c r="E599" s="76">
        <v>0.79166666666666663</v>
      </c>
      <c r="F599" s="75">
        <v>42154</v>
      </c>
      <c r="G599" s="76">
        <v>0.84027777777777779</v>
      </c>
      <c r="H599" s="76">
        <v>4.861111111111116E-2</v>
      </c>
      <c r="I599" s="74">
        <v>2</v>
      </c>
      <c r="J599" s="74"/>
      <c r="K599" s="74"/>
      <c r="L599" s="74" t="s">
        <v>9</v>
      </c>
      <c r="M599" s="74" t="s">
        <v>3479</v>
      </c>
      <c r="N599" s="77" t="s">
        <v>3</v>
      </c>
      <c r="O599" s="74" t="s">
        <v>7</v>
      </c>
      <c r="P599" s="74" t="s">
        <v>3480</v>
      </c>
      <c r="Q599" s="74" t="s">
        <v>3481</v>
      </c>
      <c r="R599" s="74">
        <v>1</v>
      </c>
      <c r="S599" s="74"/>
      <c r="T599" s="74">
        <v>1</v>
      </c>
      <c r="U599" s="362" t="s">
        <v>28</v>
      </c>
      <c r="V599" s="362">
        <v>1984</v>
      </c>
      <c r="W599" s="362" t="s">
        <v>1709</v>
      </c>
      <c r="X599" s="362">
        <v>0</v>
      </c>
      <c r="Y599" s="362">
        <v>41649</v>
      </c>
      <c r="Z599" s="362">
        <v>100</v>
      </c>
      <c r="AA599" s="362">
        <v>0</v>
      </c>
      <c r="AB599" s="362">
        <v>0</v>
      </c>
      <c r="AC599" s="362">
        <v>0</v>
      </c>
      <c r="AD599" s="362" t="s">
        <v>42</v>
      </c>
      <c r="AE599" s="362"/>
      <c r="AF599" s="362"/>
      <c r="AG599" s="362"/>
      <c r="AH599" s="8"/>
      <c r="AI599" s="8"/>
    </row>
    <row r="600" spans="1:35" ht="66" customHeight="1">
      <c r="A600" s="70" t="s">
        <v>2819</v>
      </c>
      <c r="B600" s="74" t="s">
        <v>15</v>
      </c>
      <c r="C600" s="74" t="s">
        <v>15</v>
      </c>
      <c r="D600" s="75">
        <v>42154</v>
      </c>
      <c r="E600" s="76">
        <v>0.55208333333333337</v>
      </c>
      <c r="F600" s="75">
        <v>42154</v>
      </c>
      <c r="G600" s="76">
        <v>0.59375</v>
      </c>
      <c r="H600" s="76">
        <f t="shared" ref="H600:H605" si="15">(F600+G600)-(D600+E600)</f>
        <v>4.1666666664241347E-2</v>
      </c>
      <c r="I600" s="74">
        <v>2</v>
      </c>
      <c r="J600" s="74" t="s">
        <v>150</v>
      </c>
      <c r="K600" s="74" t="s">
        <v>50</v>
      </c>
      <c r="L600" s="74" t="s">
        <v>9</v>
      </c>
      <c r="M600" s="74" t="s">
        <v>6496</v>
      </c>
      <c r="N600" s="77">
        <v>35</v>
      </c>
      <c r="O600" s="74" t="s">
        <v>13</v>
      </c>
      <c r="P600" s="74" t="s">
        <v>6497</v>
      </c>
      <c r="Q600" s="74" t="s">
        <v>6498</v>
      </c>
      <c r="R600" s="74"/>
      <c r="S600" s="74">
        <v>0.3</v>
      </c>
      <c r="T600" s="74">
        <f t="shared" ref="T600:T605" si="16">SUM(R600:S600)</f>
        <v>0.3</v>
      </c>
      <c r="U600" s="362" t="s">
        <v>36</v>
      </c>
      <c r="V600" s="362">
        <v>2013</v>
      </c>
      <c r="W600" s="362" t="s">
        <v>6499</v>
      </c>
      <c r="X600" s="362"/>
      <c r="Y600" s="362" t="s">
        <v>6500</v>
      </c>
      <c r="Z600" s="362" t="s">
        <v>6467</v>
      </c>
      <c r="AA600" s="362" t="s">
        <v>1481</v>
      </c>
      <c r="AB600" s="362" t="s">
        <v>6454</v>
      </c>
      <c r="AC600" s="362"/>
      <c r="AD600" s="362" t="s">
        <v>42</v>
      </c>
      <c r="AE600" s="362" t="s">
        <v>53</v>
      </c>
      <c r="AF600" s="362"/>
      <c r="AG600" s="362" t="s">
        <v>6501</v>
      </c>
      <c r="AH600" s="8"/>
      <c r="AI600" s="8"/>
    </row>
    <row r="601" spans="1:35" ht="46.9" customHeight="1">
      <c r="A601" s="70" t="s">
        <v>2819</v>
      </c>
      <c r="B601" s="74" t="s">
        <v>15</v>
      </c>
      <c r="C601" s="74" t="s">
        <v>15</v>
      </c>
      <c r="D601" s="75">
        <v>42154</v>
      </c>
      <c r="E601" s="76">
        <v>0.56041666666666667</v>
      </c>
      <c r="F601" s="75">
        <v>42154</v>
      </c>
      <c r="G601" s="76">
        <v>0.56041666666666667</v>
      </c>
      <c r="H601" s="76">
        <f t="shared" si="15"/>
        <v>0</v>
      </c>
      <c r="I601" s="74">
        <v>4</v>
      </c>
      <c r="J601" s="74" t="s">
        <v>143</v>
      </c>
      <c r="K601" s="74" t="s">
        <v>8</v>
      </c>
      <c r="L601" s="74" t="s">
        <v>9</v>
      </c>
      <c r="M601" s="74" t="s">
        <v>878</v>
      </c>
      <c r="N601" s="77" t="s">
        <v>3</v>
      </c>
      <c r="O601" s="74" t="s">
        <v>7</v>
      </c>
      <c r="P601" s="74" t="s">
        <v>3482</v>
      </c>
      <c r="Q601" s="74" t="s">
        <v>6502</v>
      </c>
      <c r="R601" s="74"/>
      <c r="S601" s="74">
        <v>0.44</v>
      </c>
      <c r="T601" s="74">
        <f t="shared" si="16"/>
        <v>0.44</v>
      </c>
      <c r="U601" s="362" t="s">
        <v>28</v>
      </c>
      <c r="V601" s="362">
        <v>1974</v>
      </c>
      <c r="W601" s="362" t="s">
        <v>587</v>
      </c>
      <c r="X601" s="362"/>
      <c r="Y601" s="362" t="s">
        <v>6503</v>
      </c>
      <c r="Z601" s="362" t="s">
        <v>6467</v>
      </c>
      <c r="AA601" s="362" t="s">
        <v>1967</v>
      </c>
      <c r="AB601" s="362" t="s">
        <v>6454</v>
      </c>
      <c r="AC601" s="362"/>
      <c r="AD601" s="362" t="s">
        <v>42</v>
      </c>
      <c r="AE601" s="362" t="s">
        <v>53</v>
      </c>
      <c r="AF601" s="362"/>
      <c r="AG601" s="362" t="s">
        <v>6431</v>
      </c>
      <c r="AH601" s="8"/>
      <c r="AI601" s="8"/>
    </row>
    <row r="602" spans="1:35" ht="46.9" customHeight="1">
      <c r="A602" s="70" t="s">
        <v>2819</v>
      </c>
      <c r="B602" s="74" t="s">
        <v>15</v>
      </c>
      <c r="C602" s="74" t="s">
        <v>15</v>
      </c>
      <c r="D602" s="75">
        <v>42154</v>
      </c>
      <c r="E602" s="76">
        <v>0.59027777777777779</v>
      </c>
      <c r="F602" s="75">
        <v>42154</v>
      </c>
      <c r="G602" s="76">
        <v>0.61458333333333337</v>
      </c>
      <c r="H602" s="76">
        <f t="shared" si="15"/>
        <v>2.4305555554747116E-2</v>
      </c>
      <c r="I602" s="74">
        <v>66</v>
      </c>
      <c r="J602" s="74" t="s">
        <v>136</v>
      </c>
      <c r="K602" s="74" t="s">
        <v>50</v>
      </c>
      <c r="L602" s="74" t="s">
        <v>9</v>
      </c>
      <c r="M602" s="74" t="s">
        <v>6504</v>
      </c>
      <c r="N602" s="77">
        <v>35</v>
      </c>
      <c r="O602" s="74" t="s">
        <v>13</v>
      </c>
      <c r="P602" s="74" t="s">
        <v>3483</v>
      </c>
      <c r="Q602" s="74" t="s">
        <v>6505</v>
      </c>
      <c r="R602" s="74">
        <v>56.91</v>
      </c>
      <c r="S602" s="74"/>
      <c r="T602" s="74">
        <f t="shared" si="16"/>
        <v>56.91</v>
      </c>
      <c r="U602" s="362" t="s">
        <v>36</v>
      </c>
      <c r="V602" s="362">
        <v>2010</v>
      </c>
      <c r="W602" s="362" t="s">
        <v>6506</v>
      </c>
      <c r="X602" s="362"/>
      <c r="Y602" s="362" t="s">
        <v>6507</v>
      </c>
      <c r="Z602" s="362" t="s">
        <v>6467</v>
      </c>
      <c r="AA602" s="362" t="s">
        <v>1481</v>
      </c>
      <c r="AB602" s="362" t="s">
        <v>6454</v>
      </c>
      <c r="AC602" s="362"/>
      <c r="AD602" s="362" t="s">
        <v>42</v>
      </c>
      <c r="AE602" s="362" t="s">
        <v>53</v>
      </c>
      <c r="AF602" s="362"/>
      <c r="AG602" s="362" t="s">
        <v>6431</v>
      </c>
      <c r="AH602" s="8"/>
      <c r="AI602" s="8"/>
    </row>
    <row r="603" spans="1:35" ht="62.45" customHeight="1">
      <c r="A603" s="70" t="s">
        <v>2819</v>
      </c>
      <c r="B603" s="74" t="s">
        <v>15</v>
      </c>
      <c r="C603" s="74" t="s">
        <v>15</v>
      </c>
      <c r="D603" s="75">
        <v>42154</v>
      </c>
      <c r="E603" s="76">
        <v>0.59652777777777777</v>
      </c>
      <c r="F603" s="75">
        <v>42154</v>
      </c>
      <c r="G603" s="76">
        <v>0.6020833333333333</v>
      </c>
      <c r="H603" s="76">
        <f t="shared" si="15"/>
        <v>5.5555555518367328E-3</v>
      </c>
      <c r="I603" s="74">
        <v>17</v>
      </c>
      <c r="J603" s="74" t="s">
        <v>143</v>
      </c>
      <c r="K603" s="74" t="s">
        <v>50</v>
      </c>
      <c r="L603" s="74" t="s">
        <v>9</v>
      </c>
      <c r="M603" s="74" t="s">
        <v>884</v>
      </c>
      <c r="N603" s="77" t="s">
        <v>3</v>
      </c>
      <c r="O603" s="74" t="s">
        <v>7</v>
      </c>
      <c r="P603" s="74" t="s">
        <v>6508</v>
      </c>
      <c r="Q603" s="74" t="s">
        <v>6509</v>
      </c>
      <c r="R603" s="74">
        <v>1.54</v>
      </c>
      <c r="S603" s="74"/>
      <c r="T603" s="74">
        <f t="shared" si="16"/>
        <v>1.54</v>
      </c>
      <c r="U603" s="362" t="s">
        <v>28</v>
      </c>
      <c r="V603" s="362">
        <v>1968</v>
      </c>
      <c r="W603" s="362" t="s">
        <v>587</v>
      </c>
      <c r="X603" s="362"/>
      <c r="Y603" s="362" t="s">
        <v>6510</v>
      </c>
      <c r="Z603" s="362">
        <v>100</v>
      </c>
      <c r="AA603" s="362" t="s">
        <v>1967</v>
      </c>
      <c r="AB603" s="362" t="s">
        <v>6454</v>
      </c>
      <c r="AC603" s="362"/>
      <c r="AD603" s="362" t="s">
        <v>42</v>
      </c>
      <c r="AE603" s="362" t="s">
        <v>53</v>
      </c>
      <c r="AF603" s="362"/>
      <c r="AG603" s="362" t="s">
        <v>6431</v>
      </c>
      <c r="AH603" s="8"/>
      <c r="AI603" s="8"/>
    </row>
    <row r="604" spans="1:35" ht="46.9" customHeight="1">
      <c r="A604" s="70" t="s">
        <v>2819</v>
      </c>
      <c r="B604" s="74" t="s">
        <v>15</v>
      </c>
      <c r="C604" s="74" t="s">
        <v>15</v>
      </c>
      <c r="D604" s="75">
        <v>42154</v>
      </c>
      <c r="E604" s="76">
        <v>0.61041666666666672</v>
      </c>
      <c r="F604" s="75">
        <v>42154</v>
      </c>
      <c r="G604" s="76">
        <v>0.61041666666666672</v>
      </c>
      <c r="H604" s="76">
        <f t="shared" si="15"/>
        <v>0</v>
      </c>
      <c r="I604" s="74">
        <v>7</v>
      </c>
      <c r="J604" s="74" t="s">
        <v>143</v>
      </c>
      <c r="K604" s="74" t="s">
        <v>8</v>
      </c>
      <c r="L604" s="74" t="s">
        <v>9</v>
      </c>
      <c r="M604" s="74" t="s">
        <v>6422</v>
      </c>
      <c r="N604" s="77" t="s">
        <v>3</v>
      </c>
      <c r="O604" s="74" t="s">
        <v>7</v>
      </c>
      <c r="P604" s="74" t="s">
        <v>6511</v>
      </c>
      <c r="Q604" s="74" t="s">
        <v>6512</v>
      </c>
      <c r="R604" s="74"/>
      <c r="S604" s="74">
        <v>1.02</v>
      </c>
      <c r="T604" s="74">
        <f t="shared" si="16"/>
        <v>1.02</v>
      </c>
      <c r="U604" s="362" t="s">
        <v>28</v>
      </c>
      <c r="V604" s="362">
        <v>1987</v>
      </c>
      <c r="W604" s="362" t="s">
        <v>587</v>
      </c>
      <c r="X604" s="362"/>
      <c r="Y604" s="362" t="s">
        <v>6513</v>
      </c>
      <c r="Z604" s="362" t="s">
        <v>6467</v>
      </c>
      <c r="AA604" s="362" t="s">
        <v>1612</v>
      </c>
      <c r="AB604" s="362" t="s">
        <v>6454</v>
      </c>
      <c r="AC604" s="362"/>
      <c r="AD604" s="362" t="s">
        <v>42</v>
      </c>
      <c r="AE604" s="362" t="s">
        <v>53</v>
      </c>
      <c r="AF604" s="362"/>
      <c r="AG604" s="362" t="s">
        <v>6431</v>
      </c>
      <c r="AH604" s="8"/>
      <c r="AI604" s="8"/>
    </row>
    <row r="605" spans="1:35" ht="62.45" customHeight="1">
      <c r="A605" s="70" t="s">
        <v>2819</v>
      </c>
      <c r="B605" s="74" t="s">
        <v>15</v>
      </c>
      <c r="C605" s="74" t="s">
        <v>15</v>
      </c>
      <c r="D605" s="75">
        <v>42154</v>
      </c>
      <c r="E605" s="76">
        <v>0.64930555555555558</v>
      </c>
      <c r="F605" s="75">
        <v>42154</v>
      </c>
      <c r="G605" s="76">
        <v>0.65208333333333335</v>
      </c>
      <c r="H605" s="76">
        <f t="shared" si="15"/>
        <v>2.7777777795563452E-3</v>
      </c>
      <c r="I605" s="74">
        <v>28</v>
      </c>
      <c r="J605" s="74" t="s">
        <v>150</v>
      </c>
      <c r="K605" s="74" t="s">
        <v>20</v>
      </c>
      <c r="L605" s="74" t="s">
        <v>9</v>
      </c>
      <c r="M605" s="74" t="s">
        <v>6514</v>
      </c>
      <c r="N605" s="77">
        <v>35</v>
      </c>
      <c r="O605" s="74" t="s">
        <v>7</v>
      </c>
      <c r="P605" s="74" t="s">
        <v>6515</v>
      </c>
      <c r="Q605" s="74" t="s">
        <v>6516</v>
      </c>
      <c r="R605" s="74">
        <v>0.3</v>
      </c>
      <c r="S605" s="74"/>
      <c r="T605" s="74">
        <f t="shared" si="16"/>
        <v>0.3</v>
      </c>
      <c r="U605" s="362" t="s">
        <v>28</v>
      </c>
      <c r="V605" s="362">
        <v>1979</v>
      </c>
      <c r="W605" s="362" t="s">
        <v>606</v>
      </c>
      <c r="X605" s="362"/>
      <c r="Y605" s="362" t="s">
        <v>6517</v>
      </c>
      <c r="Z605" s="362">
        <v>100</v>
      </c>
      <c r="AA605" s="362" t="s">
        <v>6518</v>
      </c>
      <c r="AB605" s="362">
        <v>0</v>
      </c>
      <c r="AC605" s="362"/>
      <c r="AD605" s="362" t="s">
        <v>42</v>
      </c>
      <c r="AE605" s="362" t="s">
        <v>53</v>
      </c>
      <c r="AF605" s="362"/>
      <c r="AG605" s="362" t="s">
        <v>6481</v>
      </c>
      <c r="AH605" s="8"/>
      <c r="AI605" s="8"/>
    </row>
    <row r="606" spans="1:35" ht="29.25" customHeight="1">
      <c r="A606" s="70" t="s">
        <v>1018</v>
      </c>
      <c r="B606" s="74" t="s">
        <v>5</v>
      </c>
      <c r="C606" s="74" t="s">
        <v>5</v>
      </c>
      <c r="D606" s="75">
        <v>42080</v>
      </c>
      <c r="E606" s="76">
        <v>0.73402777777777783</v>
      </c>
      <c r="F606" s="75">
        <v>42080</v>
      </c>
      <c r="G606" s="76">
        <v>0.74097222222222225</v>
      </c>
      <c r="H606" s="76">
        <v>6.9444444444444441E-3</v>
      </c>
      <c r="I606" s="74">
        <v>16</v>
      </c>
      <c r="J606" s="74" t="s">
        <v>720</v>
      </c>
      <c r="K606" s="74"/>
      <c r="L606" s="74" t="s">
        <v>4</v>
      </c>
      <c r="M606" s="74" t="s">
        <v>1239</v>
      </c>
      <c r="N606" s="77">
        <v>35</v>
      </c>
      <c r="O606" s="74" t="s">
        <v>13</v>
      </c>
      <c r="P606" s="74" t="s">
        <v>1240</v>
      </c>
      <c r="Q606" s="74" t="s">
        <v>2253</v>
      </c>
      <c r="R606" s="74"/>
      <c r="S606" s="74">
        <v>6.3</v>
      </c>
      <c r="T606" s="74">
        <v>6.3</v>
      </c>
      <c r="U606" s="362" t="s">
        <v>33</v>
      </c>
      <c r="V606" s="362">
        <v>2014</v>
      </c>
      <c r="W606" s="362" t="s">
        <v>2254</v>
      </c>
      <c r="X606" s="362" t="s">
        <v>1884</v>
      </c>
      <c r="Y606" s="362" t="s">
        <v>2255</v>
      </c>
      <c r="Z606" s="362" t="s">
        <v>2256</v>
      </c>
      <c r="AA606" s="362" t="s">
        <v>2257</v>
      </c>
      <c r="AB606" s="362">
        <v>0</v>
      </c>
      <c r="AC606" s="362" t="s">
        <v>1386</v>
      </c>
      <c r="AD606" s="362" t="s">
        <v>0</v>
      </c>
      <c r="AE606" s="362"/>
      <c r="AF606" s="362"/>
      <c r="AG606" s="362"/>
      <c r="AH606" s="8"/>
      <c r="AI606" s="8"/>
    </row>
    <row r="607" spans="1:35" ht="29.25" customHeight="1">
      <c r="A607" s="164" t="s">
        <v>1018</v>
      </c>
      <c r="B607" s="94" t="s">
        <v>21</v>
      </c>
      <c r="C607" s="69" t="s">
        <v>742</v>
      </c>
      <c r="D607" s="93">
        <v>42081</v>
      </c>
      <c r="E607" s="104">
        <v>0.61805555555555558</v>
      </c>
      <c r="F607" s="93">
        <v>42081</v>
      </c>
      <c r="G607" s="104">
        <v>0.70833333333333337</v>
      </c>
      <c r="H607" s="104">
        <v>9.0277777777777776E-2</v>
      </c>
      <c r="I607" s="69">
        <v>2</v>
      </c>
      <c r="J607" s="69"/>
      <c r="K607" s="94"/>
      <c r="L607" s="69" t="s">
        <v>16</v>
      </c>
      <c r="M607" s="94" t="s">
        <v>1241</v>
      </c>
      <c r="N607" s="69">
        <v>110</v>
      </c>
      <c r="O607" s="69" t="s">
        <v>13</v>
      </c>
      <c r="P607" s="94" t="s">
        <v>1242</v>
      </c>
      <c r="Q607" s="69" t="s">
        <v>1243</v>
      </c>
      <c r="R607" s="69">
        <v>0.32200000000000001</v>
      </c>
      <c r="S607" s="69">
        <v>0.159</v>
      </c>
      <c r="T607" s="69">
        <v>0.48099999999999998</v>
      </c>
      <c r="U607" s="218" t="s">
        <v>28</v>
      </c>
      <c r="V607" s="30" t="s">
        <v>128</v>
      </c>
      <c r="W607" s="218" t="s">
        <v>128</v>
      </c>
      <c r="X607" s="218" t="s">
        <v>128</v>
      </c>
      <c r="Y607" s="366" t="s">
        <v>128</v>
      </c>
      <c r="Z607" s="526" t="s">
        <v>128</v>
      </c>
      <c r="AA607" s="366" t="s">
        <v>128</v>
      </c>
      <c r="AB607" s="218" t="s">
        <v>128</v>
      </c>
      <c r="AC607" s="366" t="s">
        <v>128</v>
      </c>
      <c r="AD607" s="218" t="s">
        <v>37</v>
      </c>
      <c r="AE607" s="218" t="s">
        <v>52</v>
      </c>
      <c r="AF607" s="218"/>
      <c r="AG607" s="526"/>
      <c r="AH607" s="218"/>
      <c r="AI607" s="218"/>
    </row>
    <row r="608" spans="1:35" s="6" customFormat="1" ht="62.45" customHeight="1">
      <c r="A608" s="70" t="s">
        <v>1018</v>
      </c>
      <c r="B608" s="74" t="s">
        <v>81</v>
      </c>
      <c r="C608" s="74" t="s">
        <v>81</v>
      </c>
      <c r="D608" s="75">
        <v>42081</v>
      </c>
      <c r="E608" s="76">
        <v>0.40069444444444446</v>
      </c>
      <c r="F608" s="75">
        <v>42081</v>
      </c>
      <c r="G608" s="76">
        <v>0.54236111111111118</v>
      </c>
      <c r="H608" s="76">
        <v>0.14166666666666666</v>
      </c>
      <c r="I608" s="74">
        <v>13</v>
      </c>
      <c r="J608" s="74" t="s">
        <v>143</v>
      </c>
      <c r="K608" s="74" t="s">
        <v>14</v>
      </c>
      <c r="L608" s="74" t="s">
        <v>9</v>
      </c>
      <c r="M608" s="74" t="s">
        <v>1246</v>
      </c>
      <c r="N608" s="77" t="s">
        <v>3</v>
      </c>
      <c r="O608" s="74" t="s">
        <v>7</v>
      </c>
      <c r="P608" s="74" t="s">
        <v>1247</v>
      </c>
      <c r="Q608" s="74" t="s">
        <v>1248</v>
      </c>
      <c r="R608" s="74">
        <v>14.1</v>
      </c>
      <c r="S608" s="74"/>
      <c r="T608" s="74">
        <v>14.1</v>
      </c>
      <c r="U608" s="362"/>
      <c r="V608" s="362"/>
      <c r="W608" s="362"/>
      <c r="X608" s="362"/>
      <c r="Y608" s="362"/>
      <c r="Z608" s="362"/>
      <c r="AA608" s="362"/>
      <c r="AB608" s="362"/>
      <c r="AC608" s="362"/>
      <c r="AD608" s="362" t="s">
        <v>56</v>
      </c>
      <c r="AE608" s="362"/>
      <c r="AF608" s="362"/>
      <c r="AG608" s="362"/>
      <c r="AH608" s="8"/>
      <c r="AI608" s="8"/>
    </row>
    <row r="609" spans="1:35" s="6" customFormat="1" ht="46.9" customHeight="1">
      <c r="A609" s="70" t="s">
        <v>122</v>
      </c>
      <c r="B609" s="74" t="s">
        <v>12</v>
      </c>
      <c r="C609" s="74" t="s">
        <v>360</v>
      </c>
      <c r="D609" s="75">
        <v>42020</v>
      </c>
      <c r="E609" s="76">
        <v>0.37708333333333338</v>
      </c>
      <c r="F609" s="75">
        <v>42020</v>
      </c>
      <c r="G609" s="76">
        <v>0.42638888888888887</v>
      </c>
      <c r="H609" s="76">
        <f>G609-E609</f>
        <v>4.9305555555555491E-2</v>
      </c>
      <c r="I609" s="74">
        <v>5</v>
      </c>
      <c r="J609" s="74"/>
      <c r="K609" s="74"/>
      <c r="L609" s="74" t="s">
        <v>11</v>
      </c>
      <c r="M609" s="74" t="s">
        <v>401</v>
      </c>
      <c r="N609" s="77">
        <v>0.4</v>
      </c>
      <c r="O609" s="74" t="s">
        <v>55</v>
      </c>
      <c r="P609" s="74" t="s">
        <v>55</v>
      </c>
      <c r="Q609" s="74" t="s">
        <v>364</v>
      </c>
      <c r="R609" s="74">
        <v>0.16</v>
      </c>
      <c r="S609" s="74">
        <v>10.7</v>
      </c>
      <c r="T609" s="74">
        <v>10.86</v>
      </c>
      <c r="U609" s="362" t="s">
        <v>60</v>
      </c>
      <c r="V609" s="362" t="s">
        <v>128</v>
      </c>
      <c r="W609" s="362" t="s">
        <v>128</v>
      </c>
      <c r="X609" s="362" t="s">
        <v>128</v>
      </c>
      <c r="Y609" s="362" t="s">
        <v>128</v>
      </c>
      <c r="Z609" s="362" t="s">
        <v>128</v>
      </c>
      <c r="AA609" s="362" t="s">
        <v>128</v>
      </c>
      <c r="AB609" s="362" t="s">
        <v>128</v>
      </c>
      <c r="AC609" s="362" t="s">
        <v>128</v>
      </c>
      <c r="AD609" s="362" t="s">
        <v>22</v>
      </c>
      <c r="AE609" s="362" t="s">
        <v>128</v>
      </c>
      <c r="AF609" s="362" t="s">
        <v>128</v>
      </c>
      <c r="AG609" s="362"/>
      <c r="AH609" s="8"/>
      <c r="AI609" s="8"/>
    </row>
    <row r="610" spans="1:35" s="6" customFormat="1" ht="46.9" customHeight="1">
      <c r="A610" s="70" t="s">
        <v>2819</v>
      </c>
      <c r="B610" s="74" t="s">
        <v>15</v>
      </c>
      <c r="C610" s="74" t="s">
        <v>15</v>
      </c>
      <c r="D610" s="75">
        <v>42154</v>
      </c>
      <c r="E610" s="76">
        <v>0.65277777777777779</v>
      </c>
      <c r="F610" s="75">
        <v>42154</v>
      </c>
      <c r="G610" s="76">
        <v>0.65277777777777779</v>
      </c>
      <c r="H610" s="76">
        <f>(F610+G610)-(D610+E610)</f>
        <v>0</v>
      </c>
      <c r="I610" s="74">
        <v>1</v>
      </c>
      <c r="J610" s="74" t="s">
        <v>143</v>
      </c>
      <c r="K610" s="74" t="s">
        <v>8</v>
      </c>
      <c r="L610" s="74" t="s">
        <v>9</v>
      </c>
      <c r="M610" s="74" t="s">
        <v>680</v>
      </c>
      <c r="N610" s="77" t="s">
        <v>3</v>
      </c>
      <c r="O610" s="74" t="s">
        <v>7</v>
      </c>
      <c r="P610" s="74" t="s">
        <v>6523</v>
      </c>
      <c r="Q610" s="74" t="s">
        <v>6524</v>
      </c>
      <c r="R610" s="74"/>
      <c r="S610" s="74">
        <v>0.06</v>
      </c>
      <c r="T610" s="74">
        <f>SUM(R610:S610)</f>
        <v>0.06</v>
      </c>
      <c r="U610" s="362" t="s">
        <v>28</v>
      </c>
      <c r="V610" s="362">
        <v>1978</v>
      </c>
      <c r="W610" s="362" t="s">
        <v>587</v>
      </c>
      <c r="X610" s="362"/>
      <c r="Y610" s="362" t="s">
        <v>6525</v>
      </c>
      <c r="Z610" s="362">
        <v>100</v>
      </c>
      <c r="AA610" s="362" t="s">
        <v>5202</v>
      </c>
      <c r="AB610" s="362" t="s">
        <v>6454</v>
      </c>
      <c r="AC610" s="362"/>
      <c r="AD610" s="362" t="s">
        <v>42</v>
      </c>
      <c r="AE610" s="362" t="s">
        <v>53</v>
      </c>
      <c r="AF610" s="362"/>
      <c r="AG610" s="362" t="s">
        <v>6431</v>
      </c>
      <c r="AH610" s="8"/>
      <c r="AI610" s="8"/>
    </row>
    <row r="611" spans="1:35" s="6" customFormat="1" ht="54.6" customHeight="1">
      <c r="A611" s="70" t="s">
        <v>1018</v>
      </c>
      <c r="B611" s="74" t="s">
        <v>18</v>
      </c>
      <c r="C611" s="74" t="s">
        <v>18</v>
      </c>
      <c r="D611" s="75">
        <v>42081</v>
      </c>
      <c r="E611" s="76">
        <v>42081.421527777777</v>
      </c>
      <c r="F611" s="75">
        <v>42081</v>
      </c>
      <c r="G611" s="76">
        <v>42081.453472222223</v>
      </c>
      <c r="H611" s="76">
        <f>G611-E611</f>
        <v>3.1944444446708076E-2</v>
      </c>
      <c r="I611" s="74">
        <v>51</v>
      </c>
      <c r="J611" s="74"/>
      <c r="K611" s="74"/>
      <c r="L611" s="74" t="s">
        <v>4</v>
      </c>
      <c r="M611" s="74" t="s">
        <v>1262</v>
      </c>
      <c r="N611" s="77">
        <v>35</v>
      </c>
      <c r="O611" s="74" t="s">
        <v>13</v>
      </c>
      <c r="P611" s="74" t="s">
        <v>1262</v>
      </c>
      <c r="Q611" s="74" t="s">
        <v>1263</v>
      </c>
      <c r="R611" s="74">
        <v>2.7</v>
      </c>
      <c r="S611" s="74"/>
      <c r="T611" s="74">
        <f>R611+S611</f>
        <v>2.7</v>
      </c>
      <c r="U611" s="362"/>
      <c r="V611" s="362"/>
      <c r="W611" s="362"/>
      <c r="X611" s="362"/>
      <c r="Y611" s="362"/>
      <c r="Z611" s="362"/>
      <c r="AA611" s="362"/>
      <c r="AB611" s="362"/>
      <c r="AC611" s="362"/>
      <c r="AD611" s="362" t="s">
        <v>0</v>
      </c>
      <c r="AE611" s="362"/>
      <c r="AF611" s="362"/>
      <c r="AG611" s="362"/>
      <c r="AH611" s="8"/>
      <c r="AI611" s="8"/>
    </row>
    <row r="612" spans="1:35" ht="93" customHeight="1">
      <c r="A612" s="70" t="s">
        <v>1018</v>
      </c>
      <c r="B612" s="74" t="s">
        <v>18</v>
      </c>
      <c r="C612" s="74" t="s">
        <v>18</v>
      </c>
      <c r="D612" s="75">
        <v>42081</v>
      </c>
      <c r="E612" s="76">
        <v>42081.5</v>
      </c>
      <c r="F612" s="75">
        <v>42081</v>
      </c>
      <c r="G612" s="76">
        <v>42081.583333333336</v>
      </c>
      <c r="H612" s="76">
        <f>G612-E612</f>
        <v>8.3333333335758653E-2</v>
      </c>
      <c r="I612" s="74">
        <v>1</v>
      </c>
      <c r="J612" s="74"/>
      <c r="K612" s="74"/>
      <c r="L612" s="74" t="s">
        <v>11</v>
      </c>
      <c r="M612" s="74" t="s">
        <v>337</v>
      </c>
      <c r="N612" s="77">
        <v>0.4</v>
      </c>
      <c r="O612" s="74" t="s">
        <v>2</v>
      </c>
      <c r="P612" s="74" t="s">
        <v>1264</v>
      </c>
      <c r="Q612" s="74" t="s">
        <v>1218</v>
      </c>
      <c r="R612" s="74">
        <v>0.1</v>
      </c>
      <c r="S612" s="74"/>
      <c r="T612" s="74">
        <f>R612+S612</f>
        <v>0.1</v>
      </c>
      <c r="U612" s="362"/>
      <c r="V612" s="362"/>
      <c r="W612" s="362"/>
      <c r="X612" s="362"/>
      <c r="Y612" s="362"/>
      <c r="Z612" s="362"/>
      <c r="AA612" s="362"/>
      <c r="AB612" s="362"/>
      <c r="AC612" s="362"/>
      <c r="AD612" s="362" t="s">
        <v>0</v>
      </c>
      <c r="AE612" s="362"/>
      <c r="AF612" s="362"/>
      <c r="AG612" s="362"/>
      <c r="AH612" s="8"/>
      <c r="AI612" s="8"/>
    </row>
    <row r="613" spans="1:35" ht="101.45" customHeight="1">
      <c r="A613" s="70" t="s">
        <v>1018</v>
      </c>
      <c r="B613" s="74" t="s">
        <v>5</v>
      </c>
      <c r="C613" s="74" t="s">
        <v>5</v>
      </c>
      <c r="D613" s="75">
        <v>42081</v>
      </c>
      <c r="E613" s="76">
        <v>0.55972222222222223</v>
      </c>
      <c r="F613" s="75">
        <v>42081</v>
      </c>
      <c r="G613" s="76">
        <v>0.56041666666666667</v>
      </c>
      <c r="H613" s="76">
        <v>6.9444444444444447E-4</v>
      </c>
      <c r="I613" s="74">
        <v>6</v>
      </c>
      <c r="J613" s="74" t="s">
        <v>143</v>
      </c>
      <c r="K613" s="74" t="s">
        <v>8</v>
      </c>
      <c r="L613" s="74" t="s">
        <v>29</v>
      </c>
      <c r="M613" s="74" t="s">
        <v>1266</v>
      </c>
      <c r="N613" s="77" t="s">
        <v>3</v>
      </c>
      <c r="O613" s="74" t="s">
        <v>7</v>
      </c>
      <c r="P613" s="74" t="s">
        <v>1404</v>
      </c>
      <c r="Q613" s="74" t="s">
        <v>1267</v>
      </c>
      <c r="R613" s="74"/>
      <c r="S613" s="74">
        <v>2.7</v>
      </c>
      <c r="T613" s="74">
        <v>2.7</v>
      </c>
      <c r="U613" s="362" t="s">
        <v>28</v>
      </c>
      <c r="V613" s="362">
        <v>1986</v>
      </c>
      <c r="W613" s="362" t="s">
        <v>587</v>
      </c>
      <c r="X613" s="362" t="s">
        <v>411</v>
      </c>
      <c r="Y613" s="362" t="s">
        <v>1268</v>
      </c>
      <c r="Z613" s="362">
        <v>1</v>
      </c>
      <c r="AA613" s="362" t="s">
        <v>1269</v>
      </c>
      <c r="AB613" s="362">
        <v>1</v>
      </c>
      <c r="AC613" s="362" t="s">
        <v>586</v>
      </c>
      <c r="AD613" s="362" t="s">
        <v>27</v>
      </c>
      <c r="AE613" s="362"/>
      <c r="AF613" s="362"/>
      <c r="AG613" s="362"/>
      <c r="AH613" s="8"/>
      <c r="AI613" s="8"/>
    </row>
    <row r="614" spans="1:35" ht="62.45" customHeight="1">
      <c r="A614" s="70" t="s">
        <v>1018</v>
      </c>
      <c r="B614" s="74" t="s">
        <v>5</v>
      </c>
      <c r="C614" s="74" t="s">
        <v>5</v>
      </c>
      <c r="D614" s="75">
        <v>42081</v>
      </c>
      <c r="E614" s="76">
        <v>0.63888888888888895</v>
      </c>
      <c r="F614" s="75">
        <v>42081</v>
      </c>
      <c r="G614" s="76">
        <v>0.65625</v>
      </c>
      <c r="H614" s="76">
        <f>G614-E614</f>
        <v>1.7361111111111049E-2</v>
      </c>
      <c r="I614" s="74">
        <v>1</v>
      </c>
      <c r="J614" s="74" t="s">
        <v>143</v>
      </c>
      <c r="K614" s="74" t="s">
        <v>20</v>
      </c>
      <c r="L614" s="74" t="s">
        <v>29</v>
      </c>
      <c r="M614" s="74" t="s">
        <v>1265</v>
      </c>
      <c r="N614" s="77" t="s">
        <v>3</v>
      </c>
      <c r="O614" s="74" t="s">
        <v>7</v>
      </c>
      <c r="P614" s="74" t="s">
        <v>1403</v>
      </c>
      <c r="Q614" s="74" t="s">
        <v>2258</v>
      </c>
      <c r="R614" s="74">
        <v>0.6</v>
      </c>
      <c r="S614" s="74"/>
      <c r="T614" s="74">
        <v>0.6</v>
      </c>
      <c r="U614" s="362" t="s">
        <v>28</v>
      </c>
      <c r="V614" s="362">
        <v>1977</v>
      </c>
      <c r="W614" s="362" t="s">
        <v>2259</v>
      </c>
      <c r="X614" s="362" t="s">
        <v>2260</v>
      </c>
      <c r="Y614" s="362" t="s">
        <v>2261</v>
      </c>
      <c r="Z614" s="362">
        <v>1</v>
      </c>
      <c r="AA614" s="362" t="s">
        <v>2262</v>
      </c>
      <c r="AB614" s="362"/>
      <c r="AC614" s="362"/>
      <c r="AD614" s="362" t="s">
        <v>27</v>
      </c>
      <c r="AE614" s="362"/>
      <c r="AF614" s="362"/>
      <c r="AG614" s="362"/>
      <c r="AH614" s="8"/>
      <c r="AI614" s="8"/>
    </row>
    <row r="615" spans="1:35" ht="54" customHeight="1">
      <c r="A615" s="164" t="s">
        <v>1018</v>
      </c>
      <c r="B615" s="94" t="s">
        <v>21</v>
      </c>
      <c r="C615" s="134" t="s">
        <v>21</v>
      </c>
      <c r="D615" s="93">
        <v>42082</v>
      </c>
      <c r="E615" s="104">
        <v>0.4069444444444445</v>
      </c>
      <c r="F615" s="93">
        <v>42082</v>
      </c>
      <c r="G615" s="104">
        <v>0.59305555555555556</v>
      </c>
      <c r="H615" s="104">
        <v>0.18611111111111112</v>
      </c>
      <c r="I615" s="69">
        <v>1</v>
      </c>
      <c r="J615" s="69"/>
      <c r="K615" s="94"/>
      <c r="L615" s="69" t="s">
        <v>11</v>
      </c>
      <c r="M615" s="94" t="s">
        <v>1244</v>
      </c>
      <c r="N615" s="69">
        <v>0.4</v>
      </c>
      <c r="O615" s="69" t="s">
        <v>2</v>
      </c>
      <c r="P615" s="94" t="s">
        <v>1244</v>
      </c>
      <c r="Q615" s="69" t="s">
        <v>1245</v>
      </c>
      <c r="R615" s="69">
        <v>9.7000000000000003E-2</v>
      </c>
      <c r="S615" s="69">
        <v>4.8000000000000001E-2</v>
      </c>
      <c r="T615" s="69">
        <v>0.14499999999999999</v>
      </c>
      <c r="U615" s="218" t="s">
        <v>28</v>
      </c>
      <c r="V615" s="30" t="s">
        <v>128</v>
      </c>
      <c r="W615" s="218" t="s">
        <v>128</v>
      </c>
      <c r="X615" s="218" t="s">
        <v>128</v>
      </c>
      <c r="Y615" s="366">
        <v>2014</v>
      </c>
      <c r="Z615" s="526" t="s">
        <v>128</v>
      </c>
      <c r="AA615" s="366">
        <v>2015</v>
      </c>
      <c r="AB615" s="218" t="s">
        <v>128</v>
      </c>
      <c r="AC615" s="366">
        <v>2014</v>
      </c>
      <c r="AD615" s="218" t="s">
        <v>0</v>
      </c>
      <c r="AE615" s="218" t="s">
        <v>52</v>
      </c>
      <c r="AF615" s="218"/>
      <c r="AG615" s="526"/>
      <c r="AH615" s="218"/>
      <c r="AI615" s="218"/>
    </row>
    <row r="616" spans="1:35" ht="152.44999999999999" customHeight="1">
      <c r="A616" s="69" t="s">
        <v>1018</v>
      </c>
      <c r="B616" s="74" t="s">
        <v>1412</v>
      </c>
      <c r="C616" s="74" t="s">
        <v>1423</v>
      </c>
      <c r="D616" s="75">
        <v>42082</v>
      </c>
      <c r="E616" s="76">
        <v>0.41319444444444442</v>
      </c>
      <c r="F616" s="75">
        <v>42082</v>
      </c>
      <c r="G616" s="76">
        <v>0.4145833333333333</v>
      </c>
      <c r="H616" s="76">
        <v>1.3888888888888889E-3</v>
      </c>
      <c r="I616" s="77">
        <v>88</v>
      </c>
      <c r="J616" s="79" t="s">
        <v>1437</v>
      </c>
      <c r="K616" s="77"/>
      <c r="L616" s="80" t="s">
        <v>4</v>
      </c>
      <c r="M616" s="81" t="s">
        <v>1440</v>
      </c>
      <c r="N616" s="77" t="s">
        <v>3</v>
      </c>
      <c r="O616" s="79" t="s">
        <v>2</v>
      </c>
      <c r="P616" s="81" t="s">
        <v>1440</v>
      </c>
      <c r="Q616" s="80" t="s">
        <v>1499</v>
      </c>
      <c r="R616" s="91">
        <v>68</v>
      </c>
      <c r="S616" s="91">
        <v>46</v>
      </c>
      <c r="T616" s="91">
        <v>114</v>
      </c>
      <c r="U616" s="8"/>
      <c r="V616" s="8"/>
      <c r="W616" s="8"/>
      <c r="X616" s="8"/>
      <c r="Y616" s="8"/>
      <c r="Z616" s="8"/>
      <c r="AA616" s="8"/>
      <c r="AB616" s="8"/>
      <c r="AC616" s="8"/>
      <c r="AD616" s="13" t="s">
        <v>74</v>
      </c>
      <c r="AE616" s="8"/>
      <c r="AF616" s="8"/>
      <c r="AG616" s="8"/>
      <c r="AH616" s="8"/>
      <c r="AI616" s="8"/>
    </row>
    <row r="617" spans="1:35" ht="168" customHeight="1">
      <c r="A617" s="70" t="s">
        <v>1018</v>
      </c>
      <c r="B617" s="74" t="s">
        <v>15</v>
      </c>
      <c r="C617" s="74" t="s">
        <v>15</v>
      </c>
      <c r="D617" s="75">
        <v>42082</v>
      </c>
      <c r="E617" s="76">
        <v>0.68402777777777779</v>
      </c>
      <c r="F617" s="75">
        <v>42082</v>
      </c>
      <c r="G617" s="76">
        <v>0.75</v>
      </c>
      <c r="H617" s="76">
        <f>(F617+G617)-(D617+E617)</f>
        <v>6.5972222218988463E-2</v>
      </c>
      <c r="I617" s="74">
        <v>12</v>
      </c>
      <c r="J617" s="74" t="s">
        <v>150</v>
      </c>
      <c r="K617" s="74" t="s">
        <v>14</v>
      </c>
      <c r="L617" s="74" t="s">
        <v>29</v>
      </c>
      <c r="M617" s="74" t="s">
        <v>1249</v>
      </c>
      <c r="N617" s="77" t="s">
        <v>3</v>
      </c>
      <c r="O617" s="74" t="s">
        <v>7</v>
      </c>
      <c r="P617" s="74" t="s">
        <v>1250</v>
      </c>
      <c r="Q617" s="74" t="s">
        <v>1251</v>
      </c>
      <c r="R617" s="74">
        <v>7.69</v>
      </c>
      <c r="S617" s="74"/>
      <c r="T617" s="74">
        <f>SUM(R617:S617)</f>
        <v>7.69</v>
      </c>
      <c r="U617" s="362" t="s">
        <v>46</v>
      </c>
      <c r="V617" s="362">
        <v>1992</v>
      </c>
      <c r="W617" s="362" t="s">
        <v>1983</v>
      </c>
      <c r="X617" s="362"/>
      <c r="Y617" s="362" t="s">
        <v>1984</v>
      </c>
      <c r="Z617" s="362">
        <v>100</v>
      </c>
      <c r="AA617" s="362" t="s">
        <v>1921</v>
      </c>
      <c r="AB617" s="362">
        <v>0</v>
      </c>
      <c r="AC617" s="362"/>
      <c r="AD617" s="362" t="s">
        <v>27</v>
      </c>
      <c r="AE617" s="362" t="s">
        <v>57</v>
      </c>
      <c r="AF617" s="362"/>
      <c r="AG617" s="362" t="s">
        <v>1985</v>
      </c>
      <c r="AH617" s="8"/>
      <c r="AI617" s="8"/>
    </row>
    <row r="618" spans="1:35" ht="46.9" customHeight="1">
      <c r="A618" s="70" t="s">
        <v>1018</v>
      </c>
      <c r="B618" s="74" t="s">
        <v>10</v>
      </c>
      <c r="C618" s="74" t="s">
        <v>10</v>
      </c>
      <c r="D618" s="75">
        <v>42082</v>
      </c>
      <c r="E618" s="76">
        <v>0.64444444444444449</v>
      </c>
      <c r="F618" s="75">
        <v>42082</v>
      </c>
      <c r="G618" s="76">
        <v>0.66319444444444442</v>
      </c>
      <c r="H618" s="76">
        <v>1.8749999999999999E-2</v>
      </c>
      <c r="I618" s="74">
        <v>10</v>
      </c>
      <c r="J618" s="74"/>
      <c r="K618" s="74"/>
      <c r="L618" s="74" t="s">
        <v>9</v>
      </c>
      <c r="M618" s="74" t="s">
        <v>1257</v>
      </c>
      <c r="N618" s="77" t="s">
        <v>3</v>
      </c>
      <c r="O618" s="74" t="s">
        <v>7</v>
      </c>
      <c r="P618" s="74" t="s">
        <v>1257</v>
      </c>
      <c r="Q618" s="74" t="s">
        <v>1258</v>
      </c>
      <c r="R618" s="74">
        <v>3.6230000000000002</v>
      </c>
      <c r="S618" s="74">
        <v>0.54700000000000004</v>
      </c>
      <c r="T618" s="74">
        <v>4.17</v>
      </c>
      <c r="U618" s="362" t="s">
        <v>44</v>
      </c>
      <c r="V618" s="362"/>
      <c r="W618" s="362"/>
      <c r="X618" s="362"/>
      <c r="Y618" s="362"/>
      <c r="Z618" s="362"/>
      <c r="AA618" s="362"/>
      <c r="AB618" s="362"/>
      <c r="AC618" s="362"/>
      <c r="AD618" s="362" t="s">
        <v>0</v>
      </c>
      <c r="AE618" s="362"/>
      <c r="AF618" s="362"/>
      <c r="AG618" s="362" t="s">
        <v>1119</v>
      </c>
      <c r="AH618" s="8"/>
      <c r="AI618" s="8"/>
    </row>
    <row r="619" spans="1:35" ht="62.45" customHeight="1">
      <c r="A619" s="70" t="s">
        <v>1018</v>
      </c>
      <c r="B619" s="74" t="s">
        <v>10</v>
      </c>
      <c r="C619" s="74" t="s">
        <v>2587</v>
      </c>
      <c r="D619" s="75">
        <v>42082</v>
      </c>
      <c r="E619" s="76">
        <v>0.72222222222222221</v>
      </c>
      <c r="F619" s="75">
        <v>42082</v>
      </c>
      <c r="G619" s="76">
        <v>0.72222222222222221</v>
      </c>
      <c r="H619" s="76">
        <f>G619-E619</f>
        <v>0</v>
      </c>
      <c r="I619" s="74">
        <v>143</v>
      </c>
      <c r="J619" s="74"/>
      <c r="K619" s="74"/>
      <c r="L619" s="74" t="s">
        <v>16</v>
      </c>
      <c r="M619" s="74" t="s">
        <v>1259</v>
      </c>
      <c r="N619" s="77">
        <v>35</v>
      </c>
      <c r="O619" s="74" t="s">
        <v>13</v>
      </c>
      <c r="P619" s="74" t="s">
        <v>1259</v>
      </c>
      <c r="Q619" s="74" t="s">
        <v>1260</v>
      </c>
      <c r="R619" s="74">
        <v>8.0500000000000007</v>
      </c>
      <c r="S619" s="74">
        <v>6.51</v>
      </c>
      <c r="T619" s="74">
        <v>14.56</v>
      </c>
      <c r="U619" s="362"/>
      <c r="V619" s="362"/>
      <c r="W619" s="362"/>
      <c r="X619" s="362"/>
      <c r="Y619" s="362"/>
      <c r="Z619" s="362"/>
      <c r="AA619" s="362"/>
      <c r="AB619" s="362"/>
      <c r="AC619" s="362"/>
      <c r="AD619" s="362" t="s">
        <v>37</v>
      </c>
      <c r="AE619" s="362"/>
      <c r="AF619" s="362"/>
      <c r="AG619" s="362" t="s">
        <v>1261</v>
      </c>
      <c r="AH619" s="8"/>
      <c r="AI619" s="8"/>
    </row>
    <row r="620" spans="1:35" ht="144.6" customHeight="1">
      <c r="A620" s="70" t="s">
        <v>1018</v>
      </c>
      <c r="B620" s="74" t="s">
        <v>5</v>
      </c>
      <c r="C620" s="74" t="s">
        <v>5</v>
      </c>
      <c r="D620" s="75">
        <v>42082</v>
      </c>
      <c r="E620" s="76">
        <v>0.88958333333333339</v>
      </c>
      <c r="F620" s="75">
        <v>42082</v>
      </c>
      <c r="G620" s="76">
        <v>0.91666666666666663</v>
      </c>
      <c r="H620" s="76">
        <v>2.7083333333333334E-2</v>
      </c>
      <c r="I620" s="74">
        <v>16</v>
      </c>
      <c r="J620" s="74" t="s">
        <v>150</v>
      </c>
      <c r="K620" s="74" t="s">
        <v>20</v>
      </c>
      <c r="L620" s="74" t="s">
        <v>29</v>
      </c>
      <c r="M620" s="74" t="s">
        <v>1270</v>
      </c>
      <c r="N620" s="77" t="s">
        <v>3</v>
      </c>
      <c r="O620" s="74" t="s">
        <v>7</v>
      </c>
      <c r="P620" s="74" t="s">
        <v>1271</v>
      </c>
      <c r="Q620" s="74" t="s">
        <v>2263</v>
      </c>
      <c r="R620" s="74">
        <v>11.2</v>
      </c>
      <c r="S620" s="74"/>
      <c r="T620" s="74">
        <v>11.2</v>
      </c>
      <c r="U620" s="362" t="s">
        <v>28</v>
      </c>
      <c r="V620" s="362">
        <v>1987</v>
      </c>
      <c r="W620" s="362" t="s">
        <v>1382</v>
      </c>
      <c r="X620" s="362" t="s">
        <v>1383</v>
      </c>
      <c r="Y620" s="362" t="s">
        <v>2264</v>
      </c>
      <c r="Z620" s="362" t="s">
        <v>2256</v>
      </c>
      <c r="AA620" s="362" t="s">
        <v>2265</v>
      </c>
      <c r="AB620" s="362">
        <v>0</v>
      </c>
      <c r="AC620" s="362" t="s">
        <v>1386</v>
      </c>
      <c r="AD620" s="362" t="s">
        <v>27</v>
      </c>
      <c r="AE620" s="362"/>
      <c r="AF620" s="362"/>
      <c r="AG620" s="362"/>
      <c r="AH620" s="8"/>
      <c r="AI620" s="8"/>
    </row>
    <row r="621" spans="1:35" ht="62.45" customHeight="1">
      <c r="A621" s="70" t="s">
        <v>4982</v>
      </c>
      <c r="B621" s="74" t="s">
        <v>5</v>
      </c>
      <c r="C621" s="74" t="s">
        <v>5</v>
      </c>
      <c r="D621" s="75">
        <v>42188</v>
      </c>
      <c r="E621" s="76">
        <v>0.20555555555555557</v>
      </c>
      <c r="F621" s="75">
        <v>42188</v>
      </c>
      <c r="G621" s="76">
        <v>0.20555555555555557</v>
      </c>
      <c r="H621" s="76">
        <v>0</v>
      </c>
      <c r="I621" s="74">
        <v>9</v>
      </c>
      <c r="J621" s="74"/>
      <c r="K621" s="74" t="s">
        <v>8</v>
      </c>
      <c r="L621" s="74" t="s">
        <v>4</v>
      </c>
      <c r="M621" s="74" t="s">
        <v>10160</v>
      </c>
      <c r="N621" s="77">
        <v>35</v>
      </c>
      <c r="O621" s="74" t="s">
        <v>13</v>
      </c>
      <c r="P621" s="74" t="s">
        <v>7911</v>
      </c>
      <c r="Q621" s="74" t="s">
        <v>10161</v>
      </c>
      <c r="R621" s="74"/>
      <c r="S621" s="74">
        <v>10.5</v>
      </c>
      <c r="T621" s="74">
        <v>10.5</v>
      </c>
      <c r="U621" s="362" t="s">
        <v>43</v>
      </c>
      <c r="V621" s="362">
        <v>2009</v>
      </c>
      <c r="W621" s="362" t="s">
        <v>10162</v>
      </c>
      <c r="X621" s="362" t="s">
        <v>5999</v>
      </c>
      <c r="Y621" s="362" t="s">
        <v>10163</v>
      </c>
      <c r="Z621" s="362">
        <v>1</v>
      </c>
      <c r="AA621" s="362" t="s">
        <v>10164</v>
      </c>
      <c r="AB621" s="362">
        <v>0</v>
      </c>
      <c r="AC621" s="362" t="s">
        <v>10165</v>
      </c>
      <c r="AD621" s="362" t="s">
        <v>22</v>
      </c>
      <c r="AE621" s="362"/>
      <c r="AF621" s="362"/>
      <c r="AG621" s="362"/>
      <c r="AH621" s="8"/>
      <c r="AI621" s="8"/>
    </row>
    <row r="622" spans="1:35" ht="46.9" customHeight="1">
      <c r="A622" s="70" t="s">
        <v>122</v>
      </c>
      <c r="B622" s="74" t="s">
        <v>12</v>
      </c>
      <c r="C622" s="74" t="s">
        <v>360</v>
      </c>
      <c r="D622" s="75">
        <v>42027</v>
      </c>
      <c r="E622" s="76">
        <v>0.60763888888888895</v>
      </c>
      <c r="F622" s="75">
        <v>42027</v>
      </c>
      <c r="G622" s="76">
        <v>0.62847222222222221</v>
      </c>
      <c r="H622" s="76">
        <f>G622-E622</f>
        <v>2.0833333333333259E-2</v>
      </c>
      <c r="I622" s="74">
        <v>5</v>
      </c>
      <c r="J622" s="74"/>
      <c r="K622" s="74"/>
      <c r="L622" s="74" t="s">
        <v>11</v>
      </c>
      <c r="M622" s="74" t="s">
        <v>401</v>
      </c>
      <c r="N622" s="77">
        <v>0.4</v>
      </c>
      <c r="O622" s="74" t="s">
        <v>55</v>
      </c>
      <c r="P622" s="74" t="s">
        <v>55</v>
      </c>
      <c r="Q622" s="74" t="s">
        <v>364</v>
      </c>
      <c r="R622" s="74">
        <v>0.36</v>
      </c>
      <c r="S622" s="74">
        <v>10.039999999999999</v>
      </c>
      <c r="T622" s="74">
        <v>10.4</v>
      </c>
      <c r="U622" s="362" t="s">
        <v>60</v>
      </c>
      <c r="V622" s="362" t="s">
        <v>128</v>
      </c>
      <c r="W622" s="362" t="s">
        <v>128</v>
      </c>
      <c r="X622" s="362" t="s">
        <v>128</v>
      </c>
      <c r="Y622" s="362" t="s">
        <v>128</v>
      </c>
      <c r="Z622" s="362" t="s">
        <v>128</v>
      </c>
      <c r="AA622" s="362" t="s">
        <v>128</v>
      </c>
      <c r="AB622" s="362" t="s">
        <v>128</v>
      </c>
      <c r="AC622" s="362" t="s">
        <v>128</v>
      </c>
      <c r="AD622" s="362" t="s">
        <v>22</v>
      </c>
      <c r="AE622" s="362" t="s">
        <v>128</v>
      </c>
      <c r="AF622" s="362" t="s">
        <v>128</v>
      </c>
      <c r="AG622" s="362"/>
      <c r="AH622" s="8"/>
      <c r="AI622" s="8"/>
    </row>
    <row r="623" spans="1:35" ht="72" customHeight="1">
      <c r="A623" s="70" t="s">
        <v>7992</v>
      </c>
      <c r="B623" s="74" t="s">
        <v>12</v>
      </c>
      <c r="C623" s="74" t="s">
        <v>360</v>
      </c>
      <c r="D623" s="75">
        <v>42221</v>
      </c>
      <c r="E623" s="76">
        <v>0.57222222222222219</v>
      </c>
      <c r="F623" s="75">
        <v>42221</v>
      </c>
      <c r="G623" s="76">
        <v>0.57638888888888895</v>
      </c>
      <c r="H623" s="76">
        <f>G623-E623</f>
        <v>4.1666666666667629E-3</v>
      </c>
      <c r="I623" s="74">
        <v>11</v>
      </c>
      <c r="J623" s="74"/>
      <c r="K623" s="74"/>
      <c r="L623" s="74" t="s">
        <v>11</v>
      </c>
      <c r="M623" s="74" t="s">
        <v>363</v>
      </c>
      <c r="N623" s="77">
        <v>0.4</v>
      </c>
      <c r="O623" s="74" t="s">
        <v>55</v>
      </c>
      <c r="P623" s="74" t="s">
        <v>55</v>
      </c>
      <c r="Q623" s="74" t="s">
        <v>8688</v>
      </c>
      <c r="R623" s="74">
        <v>4.4000000000000004</v>
      </c>
      <c r="S623" s="74">
        <v>5.97</v>
      </c>
      <c r="T623" s="74">
        <f>R623+S623</f>
        <v>10.370000000000001</v>
      </c>
      <c r="U623" s="362" t="s">
        <v>60</v>
      </c>
      <c r="V623" s="362" t="s">
        <v>128</v>
      </c>
      <c r="W623" s="362" t="s">
        <v>128</v>
      </c>
      <c r="X623" s="362" t="s">
        <v>128</v>
      </c>
      <c r="Y623" s="362" t="s">
        <v>128</v>
      </c>
      <c r="Z623" s="362" t="s">
        <v>128</v>
      </c>
      <c r="AA623" s="362" t="s">
        <v>128</v>
      </c>
      <c r="AB623" s="362" t="s">
        <v>128</v>
      </c>
      <c r="AC623" s="362" t="s">
        <v>128</v>
      </c>
      <c r="AD623" s="362" t="s">
        <v>22</v>
      </c>
      <c r="AE623" s="362" t="s">
        <v>128</v>
      </c>
      <c r="AF623" s="362" t="s">
        <v>128</v>
      </c>
      <c r="AG623" s="362"/>
      <c r="AH623" s="8"/>
      <c r="AI623" s="8"/>
    </row>
    <row r="624" spans="1:35" ht="156" customHeight="1">
      <c r="A624" s="70" t="s">
        <v>1018</v>
      </c>
      <c r="B624" s="74" t="s">
        <v>12</v>
      </c>
      <c r="C624" s="74" t="s">
        <v>127</v>
      </c>
      <c r="D624" s="75">
        <v>42083</v>
      </c>
      <c r="E624" s="76">
        <v>0.51111111111111118</v>
      </c>
      <c r="F624" s="75">
        <v>42083</v>
      </c>
      <c r="G624" s="76">
        <v>0.51111111111111118</v>
      </c>
      <c r="H624" s="76">
        <f>G624-E624</f>
        <v>0</v>
      </c>
      <c r="I624" s="74">
        <v>9</v>
      </c>
      <c r="J624" s="74" t="s">
        <v>368</v>
      </c>
      <c r="K624" s="74" t="s">
        <v>8</v>
      </c>
      <c r="L624" s="74" t="s">
        <v>4</v>
      </c>
      <c r="M624" s="74" t="s">
        <v>1307</v>
      </c>
      <c r="N624" s="77" t="s">
        <v>3</v>
      </c>
      <c r="O624" s="74" t="s">
        <v>7</v>
      </c>
      <c r="P624" s="74" t="s">
        <v>1307</v>
      </c>
      <c r="Q624" s="74" t="s">
        <v>1308</v>
      </c>
      <c r="R624" s="74">
        <v>0.31</v>
      </c>
      <c r="S624" s="74">
        <v>0.13</v>
      </c>
      <c r="T624" s="74">
        <v>0.44</v>
      </c>
      <c r="U624" s="362" t="s">
        <v>28</v>
      </c>
      <c r="V624" s="362">
        <v>1974</v>
      </c>
      <c r="W624" s="362" t="s">
        <v>1364</v>
      </c>
      <c r="X624" s="362" t="s">
        <v>2077</v>
      </c>
      <c r="Y624" s="362" t="s">
        <v>2117</v>
      </c>
      <c r="Z624" s="362">
        <v>0</v>
      </c>
      <c r="AA624" s="362" t="s">
        <v>2118</v>
      </c>
      <c r="AB624" s="362">
        <v>2</v>
      </c>
      <c r="AC624" s="362" t="s">
        <v>2119</v>
      </c>
      <c r="AD624" s="362" t="s">
        <v>30</v>
      </c>
      <c r="AE624" s="362"/>
      <c r="AF624" s="362"/>
      <c r="AG624" s="362"/>
      <c r="AH624" s="8"/>
      <c r="AI624" s="8"/>
    </row>
    <row r="625" spans="1:36" ht="172.15" customHeight="1">
      <c r="A625" s="70" t="s">
        <v>1018</v>
      </c>
      <c r="B625" s="74" t="s">
        <v>5</v>
      </c>
      <c r="C625" s="74" t="s">
        <v>5</v>
      </c>
      <c r="D625" s="75">
        <v>42083</v>
      </c>
      <c r="E625" s="76">
        <v>0.22013888888888888</v>
      </c>
      <c r="F625" s="75">
        <v>42083</v>
      </c>
      <c r="G625" s="76">
        <v>0.22013888888888888</v>
      </c>
      <c r="H625" s="76">
        <v>0</v>
      </c>
      <c r="I625" s="74">
        <v>12</v>
      </c>
      <c r="J625" s="74" t="s">
        <v>143</v>
      </c>
      <c r="K625" s="74" t="s">
        <v>8</v>
      </c>
      <c r="L625" s="74" t="s">
        <v>4</v>
      </c>
      <c r="M625" s="74" t="s">
        <v>2266</v>
      </c>
      <c r="N625" s="77" t="s">
        <v>3</v>
      </c>
      <c r="O625" s="74" t="s">
        <v>7</v>
      </c>
      <c r="P625" s="74" t="s">
        <v>1405</v>
      </c>
      <c r="Q625" s="74" t="s">
        <v>1406</v>
      </c>
      <c r="R625" s="74"/>
      <c r="S625" s="74">
        <v>5.4</v>
      </c>
      <c r="T625" s="74">
        <v>5.4</v>
      </c>
      <c r="U625" s="362" t="s">
        <v>6</v>
      </c>
      <c r="V625" s="362">
        <v>1984</v>
      </c>
      <c r="W625" s="362" t="s">
        <v>1407</v>
      </c>
      <c r="X625" s="362" t="s">
        <v>1408</v>
      </c>
      <c r="Y625" s="362" t="s">
        <v>1409</v>
      </c>
      <c r="Z625" s="362">
        <v>100</v>
      </c>
      <c r="AA625" s="362">
        <v>42767</v>
      </c>
      <c r="AB625" s="362" t="s">
        <v>1410</v>
      </c>
      <c r="AC625" s="362"/>
      <c r="AD625" s="362" t="s">
        <v>0</v>
      </c>
      <c r="AE625" s="362"/>
      <c r="AF625" s="362"/>
      <c r="AG625" s="362"/>
      <c r="AH625" s="8"/>
      <c r="AI625" s="8"/>
    </row>
    <row r="626" spans="1:36" ht="141" customHeight="1">
      <c r="A626" s="70" t="s">
        <v>12042</v>
      </c>
      <c r="B626" s="74" t="s">
        <v>71</v>
      </c>
      <c r="C626" s="74" t="s">
        <v>71</v>
      </c>
      <c r="D626" s="75">
        <v>42333</v>
      </c>
      <c r="E626" s="76">
        <v>0.66666666666666663</v>
      </c>
      <c r="F626" s="75">
        <v>42333</v>
      </c>
      <c r="G626" s="76">
        <v>0.79166666666666663</v>
      </c>
      <c r="H626" s="76">
        <v>0.125</v>
      </c>
      <c r="I626" s="74">
        <v>1</v>
      </c>
      <c r="J626" s="74" t="s">
        <v>128</v>
      </c>
      <c r="K626" s="74" t="s">
        <v>128</v>
      </c>
      <c r="L626" s="74" t="s">
        <v>4</v>
      </c>
      <c r="M626" s="74" t="s">
        <v>12414</v>
      </c>
      <c r="N626" s="77">
        <v>0.4</v>
      </c>
      <c r="O626" s="74" t="s">
        <v>2</v>
      </c>
      <c r="P626" s="74" t="s">
        <v>48</v>
      </c>
      <c r="Q626" s="74" t="s">
        <v>12415</v>
      </c>
      <c r="R626" s="74">
        <v>10.327</v>
      </c>
      <c r="S626" s="74"/>
      <c r="T626" s="74">
        <v>10.327</v>
      </c>
      <c r="U626" s="362" t="s">
        <v>47</v>
      </c>
      <c r="V626" s="362"/>
      <c r="W626" s="362"/>
      <c r="X626" s="362"/>
      <c r="Y626" s="362"/>
      <c r="Z626" s="362"/>
      <c r="AA626" s="362"/>
      <c r="AB626" s="362"/>
      <c r="AC626" s="362"/>
      <c r="AD626" s="362" t="s">
        <v>22</v>
      </c>
      <c r="AE626" s="362" t="s">
        <v>52</v>
      </c>
      <c r="AF626" s="362" t="s">
        <v>52</v>
      </c>
      <c r="AG626" s="362"/>
      <c r="AH626" s="8"/>
      <c r="AI626" s="8"/>
    </row>
    <row r="627" spans="1:36" ht="154.9" customHeight="1">
      <c r="A627" s="70" t="s">
        <v>1018</v>
      </c>
      <c r="B627" s="74" t="s">
        <v>19</v>
      </c>
      <c r="C627" s="74" t="s">
        <v>19</v>
      </c>
      <c r="D627" s="75">
        <v>42084</v>
      </c>
      <c r="E627" s="76">
        <v>0.18541666666666667</v>
      </c>
      <c r="F627" s="75">
        <v>42084</v>
      </c>
      <c r="G627" s="76">
        <v>0.18958333333333333</v>
      </c>
      <c r="H627" s="76">
        <f>G627-E627</f>
        <v>4.1666666666666519E-3</v>
      </c>
      <c r="I627" s="74">
        <v>163</v>
      </c>
      <c r="J627" s="74" t="s">
        <v>1272</v>
      </c>
      <c r="K627" s="74" t="s">
        <v>20</v>
      </c>
      <c r="L627" s="74" t="s">
        <v>29</v>
      </c>
      <c r="M627" s="74" t="s">
        <v>1846</v>
      </c>
      <c r="N627" s="77">
        <v>110</v>
      </c>
      <c r="O627" s="74" t="s">
        <v>7</v>
      </c>
      <c r="P627" s="74" t="s">
        <v>1857</v>
      </c>
      <c r="Q627" s="74" t="s">
        <v>2285</v>
      </c>
      <c r="R627" s="74">
        <v>77</v>
      </c>
      <c r="S627" s="74">
        <v>81</v>
      </c>
      <c r="T627" s="74">
        <f>R627+S627</f>
        <v>158</v>
      </c>
      <c r="U627" s="362" t="s">
        <v>28</v>
      </c>
      <c r="V627" s="362">
        <v>2007</v>
      </c>
      <c r="W627" s="362" t="s">
        <v>1709</v>
      </c>
      <c r="X627" s="362">
        <v>0</v>
      </c>
      <c r="Y627" s="362">
        <v>41456</v>
      </c>
      <c r="Z627" s="362">
        <v>80</v>
      </c>
      <c r="AA627" s="362">
        <v>42095</v>
      </c>
      <c r="AB627" s="362">
        <v>0</v>
      </c>
      <c r="AC627" s="362">
        <v>41753</v>
      </c>
      <c r="AD627" s="362" t="s">
        <v>27</v>
      </c>
      <c r="AE627" s="362"/>
      <c r="AF627" s="362"/>
      <c r="AG627" s="362"/>
      <c r="AH627" s="8"/>
      <c r="AI627" s="8"/>
    </row>
    <row r="628" spans="1:36" s="36" customFormat="1" ht="78" customHeight="1">
      <c r="A628" s="70" t="s">
        <v>1018</v>
      </c>
      <c r="B628" s="74" t="s">
        <v>19</v>
      </c>
      <c r="C628" s="74" t="s">
        <v>209</v>
      </c>
      <c r="D628" s="75">
        <v>42084</v>
      </c>
      <c r="E628" s="76">
        <v>0.46527777777777773</v>
      </c>
      <c r="F628" s="75">
        <v>42084</v>
      </c>
      <c r="G628" s="76">
        <v>0.70833333333333337</v>
      </c>
      <c r="H628" s="76">
        <f>G628-E628</f>
        <v>0.24305555555555564</v>
      </c>
      <c r="I628" s="74">
        <v>2</v>
      </c>
      <c r="J628" s="74"/>
      <c r="K628" s="74"/>
      <c r="L628" s="74" t="s">
        <v>16</v>
      </c>
      <c r="M628" s="74" t="s">
        <v>874</v>
      </c>
      <c r="N628" s="77" t="s">
        <v>3</v>
      </c>
      <c r="O628" s="74" t="s">
        <v>7</v>
      </c>
      <c r="P628" s="74" t="s">
        <v>768</v>
      </c>
      <c r="Q628" s="74" t="s">
        <v>1858</v>
      </c>
      <c r="R628" s="74">
        <v>23</v>
      </c>
      <c r="S628" s="74"/>
      <c r="T628" s="74">
        <f>R628+S628</f>
        <v>23</v>
      </c>
      <c r="U628" s="362"/>
      <c r="V628" s="362"/>
      <c r="W628" s="362"/>
      <c r="X628" s="362"/>
      <c r="Y628" s="362"/>
      <c r="Z628" s="362"/>
      <c r="AA628" s="362"/>
      <c r="AB628" s="362"/>
      <c r="AC628" s="362"/>
      <c r="AD628" s="362" t="s">
        <v>37</v>
      </c>
      <c r="AE628" s="362"/>
      <c r="AF628" s="362"/>
      <c r="AG628" s="362"/>
      <c r="AH628" s="8"/>
      <c r="AI628" s="8"/>
    </row>
    <row r="629" spans="1:36" s="3" customFormat="1" ht="36" customHeight="1">
      <c r="A629" s="70" t="s">
        <v>1018</v>
      </c>
      <c r="B629" s="74" t="s">
        <v>138</v>
      </c>
      <c r="C629" s="74" t="s">
        <v>138</v>
      </c>
      <c r="D629" s="75">
        <v>42084</v>
      </c>
      <c r="E629" s="76">
        <v>0.53888888888888886</v>
      </c>
      <c r="F629" s="75">
        <v>42084</v>
      </c>
      <c r="G629" s="76">
        <v>0.64930555555555558</v>
      </c>
      <c r="H629" s="76">
        <f>G629-E629</f>
        <v>0.11041666666666672</v>
      </c>
      <c r="I629" s="74">
        <v>24</v>
      </c>
      <c r="J629" s="74" t="s">
        <v>1275</v>
      </c>
      <c r="K629" s="74"/>
      <c r="L629" s="74" t="s">
        <v>4</v>
      </c>
      <c r="M629" s="74" t="s">
        <v>1883</v>
      </c>
      <c r="N629" s="77" t="s">
        <v>3</v>
      </c>
      <c r="O629" s="74" t="s">
        <v>32</v>
      </c>
      <c r="P629" s="74" t="s">
        <v>1276</v>
      </c>
      <c r="Q629" s="74" t="s">
        <v>1886</v>
      </c>
      <c r="R629" s="74">
        <v>47</v>
      </c>
      <c r="S629" s="74"/>
      <c r="T629" s="74">
        <v>47</v>
      </c>
      <c r="U629" s="362" t="s">
        <v>43</v>
      </c>
      <c r="V629" s="362" t="s">
        <v>1887</v>
      </c>
      <c r="W629" s="362" t="s">
        <v>1888</v>
      </c>
      <c r="X629" s="362" t="s">
        <v>1889</v>
      </c>
      <c r="Y629" s="362" t="s">
        <v>1890</v>
      </c>
      <c r="Z629" s="362">
        <v>100</v>
      </c>
      <c r="AA629" s="362">
        <v>42134</v>
      </c>
      <c r="AB629" s="362">
        <v>0</v>
      </c>
      <c r="AC629" s="362" t="s">
        <v>1884</v>
      </c>
      <c r="AD629" s="362" t="s">
        <v>56</v>
      </c>
      <c r="AE629" s="362"/>
      <c r="AF629" s="362"/>
      <c r="AG629" s="362"/>
      <c r="AH629" s="8"/>
      <c r="AI629" s="8"/>
    </row>
    <row r="630" spans="1:36" ht="102" customHeight="1">
      <c r="A630" s="70" t="s">
        <v>1018</v>
      </c>
      <c r="B630" s="74" t="s">
        <v>10</v>
      </c>
      <c r="C630" s="74" t="s">
        <v>287</v>
      </c>
      <c r="D630" s="75">
        <v>42084</v>
      </c>
      <c r="E630" s="76">
        <v>0.37291666666666662</v>
      </c>
      <c r="F630" s="75">
        <v>42084</v>
      </c>
      <c r="G630" s="76">
        <v>0.37291666666666662</v>
      </c>
      <c r="H630" s="76">
        <v>0</v>
      </c>
      <c r="I630" s="74">
        <v>33</v>
      </c>
      <c r="J630" s="74"/>
      <c r="K630" s="74"/>
      <c r="L630" s="74" t="s">
        <v>16</v>
      </c>
      <c r="M630" s="74" t="s">
        <v>1294</v>
      </c>
      <c r="N630" s="77">
        <v>35</v>
      </c>
      <c r="O630" s="74" t="s">
        <v>13</v>
      </c>
      <c r="P630" s="74" t="s">
        <v>1294</v>
      </c>
      <c r="Q630" s="74" t="s">
        <v>1295</v>
      </c>
      <c r="R630" s="74">
        <v>6</v>
      </c>
      <c r="S630" s="74">
        <v>7</v>
      </c>
      <c r="T630" s="74">
        <v>13</v>
      </c>
      <c r="U630" s="362"/>
      <c r="V630" s="362"/>
      <c r="W630" s="362"/>
      <c r="X630" s="362"/>
      <c r="Y630" s="362"/>
      <c r="Z630" s="362"/>
      <c r="AA630" s="362"/>
      <c r="AB630" s="362"/>
      <c r="AC630" s="362"/>
      <c r="AD630" s="362" t="s">
        <v>37</v>
      </c>
      <c r="AE630" s="362"/>
      <c r="AF630" s="362"/>
      <c r="AG630" s="362" t="s">
        <v>1261</v>
      </c>
      <c r="AH630" s="8"/>
      <c r="AI630" s="8"/>
    </row>
    <row r="631" spans="1:36" ht="36" customHeight="1">
      <c r="A631" s="70" t="s">
        <v>1018</v>
      </c>
      <c r="B631" s="74" t="s">
        <v>12</v>
      </c>
      <c r="C631" s="74" t="s">
        <v>127</v>
      </c>
      <c r="D631" s="75">
        <v>42084</v>
      </c>
      <c r="E631" s="76">
        <v>0.12569444444444444</v>
      </c>
      <c r="F631" s="75">
        <v>42084</v>
      </c>
      <c r="G631" s="76">
        <v>0.24652777777777779</v>
      </c>
      <c r="H631" s="76">
        <f>G631-E631</f>
        <v>0.12083333333333335</v>
      </c>
      <c r="I631" s="74">
        <v>1</v>
      </c>
      <c r="J631" s="74"/>
      <c r="K631" s="74"/>
      <c r="L631" s="74" t="s">
        <v>4</v>
      </c>
      <c r="M631" s="74" t="s">
        <v>1309</v>
      </c>
      <c r="N631" s="77">
        <v>0.4</v>
      </c>
      <c r="O631" s="74" t="s">
        <v>2</v>
      </c>
      <c r="P631" s="74" t="s">
        <v>524</v>
      </c>
      <c r="Q631" s="74" t="s">
        <v>1310</v>
      </c>
      <c r="R631" s="74"/>
      <c r="S631" s="74">
        <v>1.73</v>
      </c>
      <c r="T631" s="74">
        <v>1.73</v>
      </c>
      <c r="U631" s="362" t="s">
        <v>28</v>
      </c>
      <c r="V631" s="362">
        <v>1974</v>
      </c>
      <c r="W631" s="362" t="s">
        <v>1364</v>
      </c>
      <c r="X631" s="362" t="s">
        <v>2077</v>
      </c>
      <c r="Y631" s="362" t="s">
        <v>2117</v>
      </c>
      <c r="Z631" s="362">
        <v>0</v>
      </c>
      <c r="AA631" s="362" t="s">
        <v>2118</v>
      </c>
      <c r="AB631" s="362"/>
      <c r="AC631" s="362" t="s">
        <v>2119</v>
      </c>
      <c r="AD631" s="362" t="s">
        <v>0</v>
      </c>
      <c r="AE631" s="362"/>
      <c r="AF631" s="362"/>
      <c r="AG631" s="362"/>
      <c r="AH631" s="8"/>
      <c r="AI631" s="8"/>
    </row>
    <row r="632" spans="1:36" s="6" customFormat="1" ht="36" customHeight="1">
      <c r="A632" s="70" t="s">
        <v>1018</v>
      </c>
      <c r="B632" s="74" t="s">
        <v>5</v>
      </c>
      <c r="C632" s="74" t="s">
        <v>5</v>
      </c>
      <c r="D632" s="75">
        <v>42084</v>
      </c>
      <c r="E632" s="76">
        <v>0.92222222222222217</v>
      </c>
      <c r="F632" s="75">
        <v>42084</v>
      </c>
      <c r="G632" s="76">
        <v>0.92222222222222217</v>
      </c>
      <c r="H632" s="76">
        <v>0</v>
      </c>
      <c r="I632" s="74">
        <v>6</v>
      </c>
      <c r="J632" s="74" t="s">
        <v>143</v>
      </c>
      <c r="K632" s="74" t="s">
        <v>8</v>
      </c>
      <c r="L632" s="74" t="s">
        <v>9</v>
      </c>
      <c r="M632" s="74" t="s">
        <v>1281</v>
      </c>
      <c r="N632" s="77" t="s">
        <v>3</v>
      </c>
      <c r="O632" s="74" t="s">
        <v>7</v>
      </c>
      <c r="P632" s="74" t="s">
        <v>1411</v>
      </c>
      <c r="Q632" s="74" t="s">
        <v>2267</v>
      </c>
      <c r="R632" s="74"/>
      <c r="S632" s="74">
        <v>2.5</v>
      </c>
      <c r="T632" s="74">
        <v>2.5</v>
      </c>
      <c r="U632" s="362" t="s">
        <v>28</v>
      </c>
      <c r="V632" s="362">
        <v>1995</v>
      </c>
      <c r="W632" s="362" t="s">
        <v>2268</v>
      </c>
      <c r="X632" s="362" t="s">
        <v>411</v>
      </c>
      <c r="Y632" s="362" t="s">
        <v>2269</v>
      </c>
      <c r="Z632" s="362" t="s">
        <v>2270</v>
      </c>
      <c r="AA632" s="362" t="s">
        <v>2271</v>
      </c>
      <c r="AB632" s="362">
        <v>1</v>
      </c>
      <c r="AC632" s="362" t="s">
        <v>2272</v>
      </c>
      <c r="AD632" s="362" t="s">
        <v>30</v>
      </c>
      <c r="AE632" s="362"/>
      <c r="AF632" s="362"/>
      <c r="AG632" s="362"/>
      <c r="AH632" s="8"/>
      <c r="AI632" s="8"/>
    </row>
    <row r="633" spans="1:36" ht="31.15" customHeight="1">
      <c r="A633" s="330" t="s">
        <v>1018</v>
      </c>
      <c r="B633" s="334" t="s">
        <v>15</v>
      </c>
      <c r="C633" s="334" t="s">
        <v>209</v>
      </c>
      <c r="D633" s="339">
        <v>42085</v>
      </c>
      <c r="E633" s="340">
        <v>0.52777777777777779</v>
      </c>
      <c r="F633" s="339">
        <v>42085</v>
      </c>
      <c r="G633" s="340">
        <v>0.52777777777777779</v>
      </c>
      <c r="H633" s="340">
        <f>(F633+G633)-(D633+E633)</f>
        <v>0</v>
      </c>
      <c r="I633" s="334">
        <v>10</v>
      </c>
      <c r="J633" s="334" t="s">
        <v>1277</v>
      </c>
      <c r="K633" s="334" t="s">
        <v>8</v>
      </c>
      <c r="L633" s="334" t="s">
        <v>16</v>
      </c>
      <c r="M633" s="334" t="s">
        <v>1586</v>
      </c>
      <c r="N633" s="341">
        <v>110</v>
      </c>
      <c r="O633" s="334" t="s">
        <v>7</v>
      </c>
      <c r="P633" s="334" t="s">
        <v>1587</v>
      </c>
      <c r="Q633" s="334" t="s">
        <v>1588</v>
      </c>
      <c r="R633" s="334"/>
      <c r="S633" s="334">
        <v>1.18</v>
      </c>
      <c r="T633" s="334">
        <f>SUM(R633:S633)</f>
        <v>1.18</v>
      </c>
      <c r="U633" s="337" t="s">
        <v>28</v>
      </c>
      <c r="V633" s="337"/>
      <c r="W633" s="337"/>
      <c r="X633" s="337"/>
      <c r="Y633" s="337"/>
      <c r="Z633" s="337"/>
      <c r="AA633" s="337"/>
      <c r="AB633" s="337"/>
      <c r="AC633" s="337"/>
      <c r="AD633" s="337" t="s">
        <v>37</v>
      </c>
      <c r="AE633" s="337" t="s">
        <v>53</v>
      </c>
      <c r="AF633" s="337"/>
      <c r="AG633" s="337" t="s">
        <v>1589</v>
      </c>
      <c r="AH633" s="332"/>
      <c r="AI633" s="332"/>
    </row>
    <row r="634" spans="1:36" ht="36" customHeight="1">
      <c r="A634" s="279" t="s">
        <v>1018</v>
      </c>
      <c r="B634" s="284" t="s">
        <v>15</v>
      </c>
      <c r="C634" s="284" t="s">
        <v>15</v>
      </c>
      <c r="D634" s="271">
        <v>42085</v>
      </c>
      <c r="E634" s="272">
        <v>0.61805555555555558</v>
      </c>
      <c r="F634" s="271">
        <v>42085</v>
      </c>
      <c r="G634" s="272">
        <v>0.61805555555555558</v>
      </c>
      <c r="H634" s="272">
        <f>(F634+G634)-(D634+E634)</f>
        <v>0</v>
      </c>
      <c r="I634" s="284">
        <v>9</v>
      </c>
      <c r="J634" s="284" t="s">
        <v>1278</v>
      </c>
      <c r="K634" s="284" t="s">
        <v>8</v>
      </c>
      <c r="L634" s="284" t="s">
        <v>4</v>
      </c>
      <c r="M634" s="284" t="s">
        <v>151</v>
      </c>
      <c r="N634" s="268" t="s">
        <v>3</v>
      </c>
      <c r="O634" s="284" t="s">
        <v>7</v>
      </c>
      <c r="P634" s="284" t="s">
        <v>1279</v>
      </c>
      <c r="Q634" s="284" t="s">
        <v>1590</v>
      </c>
      <c r="R634" s="284"/>
      <c r="S634" s="284">
        <v>1.0900000000000001</v>
      </c>
      <c r="T634" s="284">
        <f>SUM(R634:S634)</f>
        <v>1.0900000000000001</v>
      </c>
      <c r="U634" s="302" t="s">
        <v>6</v>
      </c>
      <c r="V634" s="302">
        <v>1985</v>
      </c>
      <c r="W634" s="302" t="s">
        <v>1591</v>
      </c>
      <c r="X634" s="302"/>
      <c r="Y634" s="302" t="s">
        <v>1592</v>
      </c>
      <c r="Z634" s="302">
        <v>100</v>
      </c>
      <c r="AA634" s="302" t="s">
        <v>1593</v>
      </c>
      <c r="AB634" s="302">
        <v>0</v>
      </c>
      <c r="AC634" s="302"/>
      <c r="AD634" s="302" t="s">
        <v>0</v>
      </c>
      <c r="AE634" s="302" t="s">
        <v>53</v>
      </c>
      <c r="AF634" s="302"/>
      <c r="AG634" s="302" t="s">
        <v>1594</v>
      </c>
      <c r="AH634" s="286"/>
      <c r="AI634" s="286"/>
      <c r="AJ634" s="342"/>
    </row>
    <row r="635" spans="1:36" ht="45.75" customHeight="1">
      <c r="A635" s="279" t="s">
        <v>1018</v>
      </c>
      <c r="B635" s="284" t="s">
        <v>18</v>
      </c>
      <c r="C635" s="284" t="s">
        <v>18</v>
      </c>
      <c r="D635" s="271">
        <v>42085</v>
      </c>
      <c r="E635" s="272">
        <v>0.375</v>
      </c>
      <c r="F635" s="271">
        <v>42085</v>
      </c>
      <c r="G635" s="272">
        <v>0.58333333333333337</v>
      </c>
      <c r="H635" s="272">
        <v>0.20833333333333334</v>
      </c>
      <c r="I635" s="284">
        <v>2</v>
      </c>
      <c r="J635" s="284"/>
      <c r="K635" s="284"/>
      <c r="L635" s="284" t="s">
        <v>4</v>
      </c>
      <c r="M635" s="284" t="s">
        <v>1299</v>
      </c>
      <c r="N635" s="268">
        <v>0.4</v>
      </c>
      <c r="O635" s="284" t="s">
        <v>25</v>
      </c>
      <c r="P635" s="284" t="s">
        <v>1300</v>
      </c>
      <c r="Q635" s="284" t="s">
        <v>1301</v>
      </c>
      <c r="R635" s="284">
        <v>0.2</v>
      </c>
      <c r="S635" s="284"/>
      <c r="T635" s="284">
        <f>R635+S635</f>
        <v>0.2</v>
      </c>
      <c r="U635" s="302"/>
      <c r="V635" s="302"/>
      <c r="W635" s="302"/>
      <c r="X635" s="302"/>
      <c r="Y635" s="302"/>
      <c r="Z635" s="302"/>
      <c r="AA635" s="302"/>
      <c r="AB635" s="302"/>
      <c r="AC635" s="302"/>
      <c r="AD635" s="302" t="s">
        <v>0</v>
      </c>
      <c r="AE635" s="302"/>
      <c r="AF635" s="302"/>
      <c r="AG635" s="302"/>
      <c r="AH635" s="286"/>
      <c r="AI635" s="286"/>
      <c r="AJ635" s="342"/>
    </row>
    <row r="636" spans="1:36" ht="46.9" customHeight="1">
      <c r="A636" s="352" t="s">
        <v>1018</v>
      </c>
      <c r="B636" s="364" t="s">
        <v>84</v>
      </c>
      <c r="C636" s="279" t="s">
        <v>2587</v>
      </c>
      <c r="D636" s="282">
        <v>42086</v>
      </c>
      <c r="E636" s="276">
        <v>8.4027777777777771E-2</v>
      </c>
      <c r="F636" s="282">
        <v>42086</v>
      </c>
      <c r="G636" s="276">
        <v>9.0277777777777776E-2</v>
      </c>
      <c r="H636" s="278">
        <f>G636-E636</f>
        <v>6.2500000000000056E-3</v>
      </c>
      <c r="I636" s="279">
        <v>69</v>
      </c>
      <c r="J636" s="279"/>
      <c r="K636" s="286"/>
      <c r="L636" s="274" t="s">
        <v>16</v>
      </c>
      <c r="M636" s="274" t="s">
        <v>1282</v>
      </c>
      <c r="N636" s="274">
        <v>110</v>
      </c>
      <c r="O636" s="274" t="s">
        <v>7</v>
      </c>
      <c r="P636" s="300" t="s">
        <v>1282</v>
      </c>
      <c r="Q636" s="274" t="s">
        <v>1283</v>
      </c>
      <c r="R636" s="303">
        <v>2.8</v>
      </c>
      <c r="S636" s="303">
        <v>0.2</v>
      </c>
      <c r="T636" s="305">
        <v>3</v>
      </c>
      <c r="U636" s="274" t="s">
        <v>1</v>
      </c>
      <c r="V636" s="279"/>
      <c r="W636" s="279"/>
      <c r="X636" s="279"/>
      <c r="Y636" s="279"/>
      <c r="Z636" s="279"/>
      <c r="AA636" s="279"/>
      <c r="AB636" s="279"/>
      <c r="AC636" s="279"/>
      <c r="AD636" s="274" t="s">
        <v>37</v>
      </c>
      <c r="AE636" s="279"/>
      <c r="AF636" s="279"/>
      <c r="AG636" s="273" t="s">
        <v>1284</v>
      </c>
      <c r="AH636" s="286"/>
      <c r="AI636" s="286"/>
      <c r="AJ636" s="342"/>
    </row>
    <row r="637" spans="1:36" ht="45.75" customHeight="1">
      <c r="A637" s="274" t="s">
        <v>8946</v>
      </c>
      <c r="B637" s="293" t="s">
        <v>21</v>
      </c>
      <c r="C637" s="293" t="s">
        <v>21</v>
      </c>
      <c r="D637" s="287">
        <v>42260</v>
      </c>
      <c r="E637" s="288">
        <v>0.50694444444444442</v>
      </c>
      <c r="F637" s="287">
        <v>42260</v>
      </c>
      <c r="G637" s="288">
        <v>0.60069444444444442</v>
      </c>
      <c r="H637" s="288">
        <v>9.375E-2</v>
      </c>
      <c r="I637" s="273">
        <v>17</v>
      </c>
      <c r="J637" s="273" t="s">
        <v>8255</v>
      </c>
      <c r="K637" s="293"/>
      <c r="L637" s="293" t="s">
        <v>9</v>
      </c>
      <c r="M637" s="293" t="s">
        <v>9043</v>
      </c>
      <c r="N637" s="273">
        <v>35</v>
      </c>
      <c r="O637" s="273" t="s">
        <v>13</v>
      </c>
      <c r="P637" s="293" t="s">
        <v>9043</v>
      </c>
      <c r="Q637" s="273" t="s">
        <v>9044</v>
      </c>
      <c r="R637" s="273">
        <v>6.7380000000000004</v>
      </c>
      <c r="S637" s="273">
        <v>3.3180000000000001</v>
      </c>
      <c r="T637" s="273">
        <v>10.055999999999999</v>
      </c>
      <c r="U637" s="293" t="s">
        <v>33</v>
      </c>
      <c r="V637" s="273" t="s">
        <v>128</v>
      </c>
      <c r="W637" s="293" t="s">
        <v>128</v>
      </c>
      <c r="X637" s="293" t="s">
        <v>128</v>
      </c>
      <c r="Y637" s="269">
        <v>2015</v>
      </c>
      <c r="Z637" s="318" t="s">
        <v>128</v>
      </c>
      <c r="AA637" s="269">
        <v>2016</v>
      </c>
      <c r="AB637" s="293" t="s">
        <v>128</v>
      </c>
      <c r="AC637" s="269">
        <v>2015</v>
      </c>
      <c r="AD637" s="293" t="s">
        <v>22</v>
      </c>
      <c r="AE637" s="293" t="s">
        <v>52</v>
      </c>
      <c r="AF637" s="293"/>
      <c r="AG637" s="318"/>
      <c r="AH637" s="293"/>
      <c r="AI637" s="286"/>
      <c r="AJ637" s="342"/>
    </row>
    <row r="638" spans="1:36" ht="36" customHeight="1">
      <c r="A638" s="274" t="s">
        <v>1018</v>
      </c>
      <c r="B638" s="284" t="s">
        <v>1412</v>
      </c>
      <c r="C638" s="284" t="s">
        <v>1444</v>
      </c>
      <c r="D638" s="271">
        <v>42086</v>
      </c>
      <c r="E638" s="272">
        <v>0.71111111111111114</v>
      </c>
      <c r="F638" s="271">
        <v>42086</v>
      </c>
      <c r="G638" s="272">
        <v>0.72777777777777775</v>
      </c>
      <c r="H638" s="272">
        <v>1.6666666666666666E-2</v>
      </c>
      <c r="I638" s="268">
        <v>52</v>
      </c>
      <c r="J638" s="269" t="s">
        <v>1445</v>
      </c>
      <c r="K638" s="268"/>
      <c r="L638" s="267" t="s">
        <v>16</v>
      </c>
      <c r="M638" s="285" t="s">
        <v>1495</v>
      </c>
      <c r="N638" s="268">
        <v>35</v>
      </c>
      <c r="O638" s="269" t="s">
        <v>13</v>
      </c>
      <c r="P638" s="285" t="s">
        <v>1497</v>
      </c>
      <c r="Q638" s="267" t="s">
        <v>1494</v>
      </c>
      <c r="R638" s="270">
        <v>16</v>
      </c>
      <c r="S638" s="270">
        <v>18</v>
      </c>
      <c r="T638" s="270">
        <v>34</v>
      </c>
      <c r="U638" s="286"/>
      <c r="V638" s="286"/>
      <c r="W638" s="286"/>
      <c r="X638" s="286"/>
      <c r="Y638" s="286"/>
      <c r="Z638" s="286"/>
      <c r="AA638" s="286"/>
      <c r="AB638" s="286"/>
      <c r="AC638" s="286"/>
      <c r="AD638" s="541" t="s">
        <v>37</v>
      </c>
      <c r="AE638" s="286"/>
      <c r="AF638" s="286"/>
      <c r="AG638" s="286"/>
      <c r="AH638" s="286"/>
      <c r="AI638" s="286"/>
      <c r="AJ638" s="342"/>
    </row>
    <row r="639" spans="1:36" ht="54" customHeight="1">
      <c r="A639" s="279" t="s">
        <v>11517</v>
      </c>
      <c r="B639" s="284" t="s">
        <v>138</v>
      </c>
      <c r="C639" s="284" t="s">
        <v>138</v>
      </c>
      <c r="D639" s="271">
        <v>42300</v>
      </c>
      <c r="E639" s="272">
        <v>0.75</v>
      </c>
      <c r="F639" s="271">
        <v>42300</v>
      </c>
      <c r="G639" s="272">
        <v>0.92013888888888884</v>
      </c>
      <c r="H639" s="272">
        <v>0.17013888888888884</v>
      </c>
      <c r="I639" s="284">
        <v>29</v>
      </c>
      <c r="J639" s="284" t="s">
        <v>1275</v>
      </c>
      <c r="K639" s="284"/>
      <c r="L639" s="284" t="s">
        <v>4</v>
      </c>
      <c r="M639" s="284" t="s">
        <v>11993</v>
      </c>
      <c r="N639" s="268" t="s">
        <v>3</v>
      </c>
      <c r="O639" s="284" t="s">
        <v>32</v>
      </c>
      <c r="P639" s="284" t="s">
        <v>11545</v>
      </c>
      <c r="Q639" s="284" t="s">
        <v>11994</v>
      </c>
      <c r="R639" s="284">
        <v>91</v>
      </c>
      <c r="S639" s="284"/>
      <c r="T639" s="284">
        <v>91</v>
      </c>
      <c r="U639" s="302" t="s">
        <v>38</v>
      </c>
      <c r="V639" s="302">
        <v>2015</v>
      </c>
      <c r="W639" s="302" t="s">
        <v>13357</v>
      </c>
      <c r="X639" s="302" t="s">
        <v>13354</v>
      </c>
      <c r="Y639" s="302">
        <v>42276</v>
      </c>
      <c r="Z639" s="302">
        <v>100</v>
      </c>
      <c r="AA639" s="302">
        <v>42379</v>
      </c>
      <c r="AB639" s="302">
        <v>0</v>
      </c>
      <c r="AC639" s="302">
        <v>42276</v>
      </c>
      <c r="AD639" s="302" t="s">
        <v>41</v>
      </c>
      <c r="AE639" s="302"/>
      <c r="AF639" s="302"/>
      <c r="AG639" s="302"/>
      <c r="AH639" s="286"/>
      <c r="AI639" s="286"/>
      <c r="AJ639" s="342"/>
    </row>
    <row r="640" spans="1:36" ht="31.15" customHeight="1">
      <c r="A640" s="279" t="s">
        <v>1018</v>
      </c>
      <c r="B640" s="284" t="s">
        <v>10</v>
      </c>
      <c r="C640" s="284" t="s">
        <v>10</v>
      </c>
      <c r="D640" s="271">
        <v>42086</v>
      </c>
      <c r="E640" s="272">
        <v>0.78333333333333333</v>
      </c>
      <c r="F640" s="271">
        <v>42086</v>
      </c>
      <c r="G640" s="272">
        <v>0.81597222222222221</v>
      </c>
      <c r="H640" s="272">
        <v>3.2638888888888891E-2</v>
      </c>
      <c r="I640" s="284">
        <v>5</v>
      </c>
      <c r="J640" s="284"/>
      <c r="K640" s="284"/>
      <c r="L640" s="284" t="s">
        <v>29</v>
      </c>
      <c r="M640" s="284" t="s">
        <v>1296</v>
      </c>
      <c r="N640" s="268" t="s">
        <v>3</v>
      </c>
      <c r="O640" s="284" t="s">
        <v>7</v>
      </c>
      <c r="P640" s="284" t="s">
        <v>1296</v>
      </c>
      <c r="Q640" s="284" t="s">
        <v>1297</v>
      </c>
      <c r="R640" s="284">
        <v>1</v>
      </c>
      <c r="S640" s="284"/>
      <c r="T640" s="284">
        <v>1</v>
      </c>
      <c r="U640" s="302"/>
      <c r="V640" s="302"/>
      <c r="W640" s="302"/>
      <c r="X640" s="302"/>
      <c r="Y640" s="302"/>
      <c r="Z640" s="302"/>
      <c r="AA640" s="302"/>
      <c r="AB640" s="302"/>
      <c r="AC640" s="302"/>
      <c r="AD640" s="302" t="s">
        <v>27</v>
      </c>
      <c r="AE640" s="302"/>
      <c r="AF640" s="302"/>
      <c r="AG640" s="302" t="s">
        <v>1298</v>
      </c>
      <c r="AH640" s="286"/>
      <c r="AI640" s="286"/>
      <c r="AJ640" s="342"/>
    </row>
    <row r="641" spans="1:36" s="12" customFormat="1" ht="168.75">
      <c r="A641" s="279" t="s">
        <v>4982</v>
      </c>
      <c r="B641" s="284" t="s">
        <v>5</v>
      </c>
      <c r="C641" s="284" t="s">
        <v>5</v>
      </c>
      <c r="D641" s="271">
        <v>42208</v>
      </c>
      <c r="E641" s="272">
        <v>0.77777777777777779</v>
      </c>
      <c r="F641" s="271">
        <v>42208</v>
      </c>
      <c r="G641" s="272">
        <v>0.81944444444444453</v>
      </c>
      <c r="H641" s="272">
        <f>G641-E641</f>
        <v>4.1666666666666741E-2</v>
      </c>
      <c r="I641" s="284">
        <v>5</v>
      </c>
      <c r="J641" s="284" t="s">
        <v>143</v>
      </c>
      <c r="K641" s="284"/>
      <c r="L641" s="284" t="s">
        <v>11</v>
      </c>
      <c r="M641" s="284" t="s">
        <v>10421</v>
      </c>
      <c r="N641" s="268">
        <v>0.4</v>
      </c>
      <c r="O641" s="284" t="s">
        <v>25</v>
      </c>
      <c r="P641" s="284" t="s">
        <v>8220</v>
      </c>
      <c r="Q641" s="284" t="s">
        <v>10422</v>
      </c>
      <c r="R641" s="284">
        <v>10</v>
      </c>
      <c r="S641" s="284"/>
      <c r="T641" s="284">
        <v>10</v>
      </c>
      <c r="U641" s="302" t="s">
        <v>45</v>
      </c>
      <c r="V641" s="302">
        <v>42097</v>
      </c>
      <c r="W641" s="302" t="s">
        <v>10423</v>
      </c>
      <c r="X641" s="302" t="s">
        <v>10199</v>
      </c>
      <c r="Y641" s="302" t="s">
        <v>586</v>
      </c>
      <c r="Z641" s="302" t="s">
        <v>586</v>
      </c>
      <c r="AA641" s="302" t="s">
        <v>10424</v>
      </c>
      <c r="AB641" s="302">
        <v>0</v>
      </c>
      <c r="AC641" s="302" t="s">
        <v>586</v>
      </c>
      <c r="AD641" s="302" t="s">
        <v>22</v>
      </c>
      <c r="AE641" s="302"/>
      <c r="AF641" s="302"/>
      <c r="AG641" s="302"/>
      <c r="AH641" s="286"/>
      <c r="AI641" s="286"/>
      <c r="AJ641" s="342"/>
    </row>
    <row r="642" spans="1:36" s="12" customFormat="1" ht="93.75">
      <c r="A642" s="279" t="s">
        <v>12463</v>
      </c>
      <c r="B642" s="284" t="s">
        <v>10</v>
      </c>
      <c r="C642" s="284" t="s">
        <v>10</v>
      </c>
      <c r="D642" s="271">
        <v>42366</v>
      </c>
      <c r="E642" s="272">
        <v>2.4305555555555556E-2</v>
      </c>
      <c r="F642" s="271">
        <v>42365</v>
      </c>
      <c r="G642" s="272">
        <v>7.6388888888888895E-2</v>
      </c>
      <c r="H642" s="272">
        <v>5.2083333333333336E-2</v>
      </c>
      <c r="I642" s="284">
        <v>16</v>
      </c>
      <c r="J642" s="284" t="s">
        <v>180</v>
      </c>
      <c r="K642" s="284" t="s">
        <v>199</v>
      </c>
      <c r="L642" s="284" t="s">
        <v>11</v>
      </c>
      <c r="M642" s="284" t="s">
        <v>12842</v>
      </c>
      <c r="N642" s="268" t="s">
        <v>3</v>
      </c>
      <c r="O642" s="284" t="s">
        <v>7</v>
      </c>
      <c r="P642" s="284" t="s">
        <v>12842</v>
      </c>
      <c r="Q642" s="284" t="s">
        <v>13192</v>
      </c>
      <c r="R642" s="284">
        <v>9</v>
      </c>
      <c r="S642" s="284">
        <v>1</v>
      </c>
      <c r="T642" s="284">
        <v>10</v>
      </c>
      <c r="U642" s="302"/>
      <c r="V642" s="302"/>
      <c r="W642" s="302"/>
      <c r="X642" s="302"/>
      <c r="Y642" s="302"/>
      <c r="Z642" s="302"/>
      <c r="AA642" s="302"/>
      <c r="AB642" s="302"/>
      <c r="AC642" s="302"/>
      <c r="AD642" s="302" t="s">
        <v>22</v>
      </c>
      <c r="AE642" s="302"/>
      <c r="AF642" s="302"/>
      <c r="AG642" s="302" t="s">
        <v>13171</v>
      </c>
      <c r="AH642" s="286"/>
      <c r="AI642" s="286"/>
      <c r="AJ642" s="342"/>
    </row>
    <row r="643" spans="1:36" s="12" customFormat="1" ht="262.5">
      <c r="A643" s="279" t="s">
        <v>2819</v>
      </c>
      <c r="B643" s="284" t="s">
        <v>15</v>
      </c>
      <c r="C643" s="284" t="s">
        <v>15</v>
      </c>
      <c r="D643" s="271">
        <v>42154</v>
      </c>
      <c r="E643" s="272">
        <v>0.74652777777777779</v>
      </c>
      <c r="F643" s="271">
        <v>42154</v>
      </c>
      <c r="G643" s="272">
        <v>0.74652777777777779</v>
      </c>
      <c r="H643" s="272">
        <f>(F643+G643)-(D643+E643)</f>
        <v>0</v>
      </c>
      <c r="I643" s="284">
        <v>14</v>
      </c>
      <c r="J643" s="284" t="s">
        <v>150</v>
      </c>
      <c r="K643" s="284" t="s">
        <v>8</v>
      </c>
      <c r="L643" s="284" t="s">
        <v>9</v>
      </c>
      <c r="M643" s="284" t="s">
        <v>3486</v>
      </c>
      <c r="N643" s="268">
        <v>35</v>
      </c>
      <c r="O643" s="284" t="s">
        <v>7</v>
      </c>
      <c r="P643" s="284" t="s">
        <v>3487</v>
      </c>
      <c r="Q643" s="284" t="s">
        <v>6531</v>
      </c>
      <c r="R643" s="284"/>
      <c r="S643" s="284">
        <v>2.66</v>
      </c>
      <c r="T643" s="284">
        <f>SUM(R643:S643)</f>
        <v>2.66</v>
      </c>
      <c r="U643" s="302" t="s">
        <v>28</v>
      </c>
      <c r="V643" s="302">
        <v>2008</v>
      </c>
      <c r="W643" s="302" t="s">
        <v>1364</v>
      </c>
      <c r="X643" s="302"/>
      <c r="Y643" s="302">
        <v>42138</v>
      </c>
      <c r="Z643" s="302">
        <v>100</v>
      </c>
      <c r="AA643" s="302">
        <v>42248</v>
      </c>
      <c r="AB643" s="302">
        <v>0</v>
      </c>
      <c r="AC643" s="302"/>
      <c r="AD643" s="302" t="s">
        <v>42</v>
      </c>
      <c r="AE643" s="302" t="s">
        <v>53</v>
      </c>
      <c r="AF643" s="302"/>
      <c r="AG643" s="302" t="s">
        <v>6431</v>
      </c>
      <c r="AH643" s="286"/>
      <c r="AI643" s="286"/>
      <c r="AJ643" s="342"/>
    </row>
    <row r="644" spans="1:36" s="12" customFormat="1" ht="93.75">
      <c r="A644" s="279" t="s">
        <v>1018</v>
      </c>
      <c r="B644" s="284" t="s">
        <v>12</v>
      </c>
      <c r="C644" s="284" t="s">
        <v>127</v>
      </c>
      <c r="D644" s="271">
        <v>42086</v>
      </c>
      <c r="E644" s="272">
        <v>0.93333333333333324</v>
      </c>
      <c r="F644" s="271">
        <v>42086</v>
      </c>
      <c r="G644" s="272">
        <v>0.93333333333333324</v>
      </c>
      <c r="H644" s="272">
        <f>G644-E644</f>
        <v>0</v>
      </c>
      <c r="I644" s="284">
        <v>4</v>
      </c>
      <c r="J644" s="284" t="s">
        <v>368</v>
      </c>
      <c r="K644" s="284" t="s">
        <v>8</v>
      </c>
      <c r="L644" s="284" t="s">
        <v>9</v>
      </c>
      <c r="M644" s="284" t="s">
        <v>1313</v>
      </c>
      <c r="N644" s="268" t="s">
        <v>3</v>
      </c>
      <c r="O644" s="284" t="s">
        <v>7</v>
      </c>
      <c r="P644" s="284" t="s">
        <v>1313</v>
      </c>
      <c r="Q644" s="284" t="s">
        <v>1314</v>
      </c>
      <c r="R644" s="284">
        <v>0.08</v>
      </c>
      <c r="S644" s="284">
        <v>0.15</v>
      </c>
      <c r="T644" s="284">
        <v>0.23</v>
      </c>
      <c r="U644" s="302" t="s">
        <v>28</v>
      </c>
      <c r="V644" s="302">
        <v>1985</v>
      </c>
      <c r="W644" s="302" t="s">
        <v>587</v>
      </c>
      <c r="X644" s="302" t="s">
        <v>762</v>
      </c>
      <c r="Y644" s="302">
        <v>41699</v>
      </c>
      <c r="Z644" s="302">
        <v>100</v>
      </c>
      <c r="AA644" s="302">
        <v>42430</v>
      </c>
      <c r="AB644" s="302"/>
      <c r="AC644" s="302"/>
      <c r="AD644" s="302" t="s">
        <v>40</v>
      </c>
      <c r="AE644" s="302"/>
      <c r="AF644" s="302"/>
      <c r="AG644" s="302"/>
      <c r="AH644" s="286"/>
      <c r="AI644" s="286"/>
      <c r="AJ644" s="342"/>
    </row>
    <row r="645" spans="1:36" s="12" customFormat="1" ht="46.9" customHeight="1">
      <c r="A645" s="346" t="s">
        <v>1018</v>
      </c>
      <c r="B645" s="300" t="s">
        <v>21</v>
      </c>
      <c r="C645" s="320" t="s">
        <v>21</v>
      </c>
      <c r="D645" s="275">
        <v>42087</v>
      </c>
      <c r="E645" s="278">
        <v>0.4201388888888889</v>
      </c>
      <c r="F645" s="275">
        <v>42087</v>
      </c>
      <c r="G645" s="278">
        <v>0.49305555555555558</v>
      </c>
      <c r="H645" s="278">
        <v>7.2916666666666671E-2</v>
      </c>
      <c r="I645" s="274">
        <v>1</v>
      </c>
      <c r="J645" s="274"/>
      <c r="K645" s="300"/>
      <c r="L645" s="274" t="s">
        <v>11</v>
      </c>
      <c r="M645" s="300" t="s">
        <v>1285</v>
      </c>
      <c r="N645" s="274">
        <v>0.4</v>
      </c>
      <c r="O645" s="274" t="s">
        <v>2</v>
      </c>
      <c r="P645" s="300" t="s">
        <v>1285</v>
      </c>
      <c r="Q645" s="274" t="s">
        <v>1286</v>
      </c>
      <c r="R645" s="274">
        <v>0.02</v>
      </c>
      <c r="S645" s="274">
        <v>1.4E-2</v>
      </c>
      <c r="T645" s="274">
        <v>3.4000000000000002E-2</v>
      </c>
      <c r="U645" s="300" t="s">
        <v>1</v>
      </c>
      <c r="V645" s="274" t="s">
        <v>128</v>
      </c>
      <c r="W645" s="300" t="s">
        <v>128</v>
      </c>
      <c r="X645" s="300" t="s">
        <v>128</v>
      </c>
      <c r="Y645" s="515">
        <v>2014</v>
      </c>
      <c r="Z645" s="527" t="s">
        <v>128</v>
      </c>
      <c r="AA645" s="515">
        <v>2015</v>
      </c>
      <c r="AB645" s="300" t="s">
        <v>128</v>
      </c>
      <c r="AC645" s="515">
        <v>2014</v>
      </c>
      <c r="AD645" s="300" t="s">
        <v>17</v>
      </c>
      <c r="AE645" s="300" t="s">
        <v>52</v>
      </c>
      <c r="AF645" s="300"/>
      <c r="AG645" s="527"/>
      <c r="AH645" s="300"/>
      <c r="AI645" s="300"/>
      <c r="AJ645" s="342"/>
    </row>
    <row r="646" spans="1:36" s="12" customFormat="1" ht="31.5">
      <c r="A646" s="346" t="s">
        <v>1018</v>
      </c>
      <c r="B646" s="300" t="s">
        <v>21</v>
      </c>
      <c r="C646" s="320" t="s">
        <v>21</v>
      </c>
      <c r="D646" s="275">
        <v>42087</v>
      </c>
      <c r="E646" s="278">
        <v>0.51458333333333328</v>
      </c>
      <c r="F646" s="275">
        <v>42087</v>
      </c>
      <c r="G646" s="278">
        <v>0.55902777777777779</v>
      </c>
      <c r="H646" s="278">
        <v>4.4444444444444446E-2</v>
      </c>
      <c r="I646" s="274">
        <v>1</v>
      </c>
      <c r="J646" s="274"/>
      <c r="K646" s="300"/>
      <c r="L646" s="274" t="s">
        <v>11</v>
      </c>
      <c r="M646" s="300" t="s">
        <v>1287</v>
      </c>
      <c r="N646" s="274">
        <v>0.4</v>
      </c>
      <c r="O646" s="274" t="s">
        <v>48</v>
      </c>
      <c r="P646" s="300" t="s">
        <v>1287</v>
      </c>
      <c r="Q646" s="274" t="s">
        <v>2373</v>
      </c>
      <c r="R646" s="274">
        <v>0.13300000000000001</v>
      </c>
      <c r="S646" s="274">
        <v>6.6000000000000003E-2</v>
      </c>
      <c r="T646" s="274">
        <v>0.19900000000000001</v>
      </c>
      <c r="U646" s="300" t="s">
        <v>1</v>
      </c>
      <c r="V646" s="274" t="s">
        <v>128</v>
      </c>
      <c r="W646" s="300" t="s">
        <v>128</v>
      </c>
      <c r="X646" s="300" t="s">
        <v>128</v>
      </c>
      <c r="Y646" s="515">
        <v>2014</v>
      </c>
      <c r="Z646" s="527" t="s">
        <v>128</v>
      </c>
      <c r="AA646" s="515">
        <v>2015</v>
      </c>
      <c r="AB646" s="300" t="s">
        <v>128</v>
      </c>
      <c r="AC646" s="515">
        <v>2014</v>
      </c>
      <c r="AD646" s="300" t="s">
        <v>17</v>
      </c>
      <c r="AE646" s="300" t="s">
        <v>52</v>
      </c>
      <c r="AF646" s="300"/>
      <c r="AG646" s="527"/>
      <c r="AH646" s="300"/>
      <c r="AI646" s="300"/>
      <c r="AJ646" s="342"/>
    </row>
    <row r="647" spans="1:36" s="12" customFormat="1" ht="168.75">
      <c r="A647" s="279" t="s">
        <v>1018</v>
      </c>
      <c r="B647" s="284" t="s">
        <v>19</v>
      </c>
      <c r="C647" s="284" t="s">
        <v>1292</v>
      </c>
      <c r="D647" s="271">
        <v>42087</v>
      </c>
      <c r="E647" s="272">
        <v>0.26527777777777778</v>
      </c>
      <c r="F647" s="271">
        <v>42087</v>
      </c>
      <c r="G647" s="272">
        <v>0.26527777777777778</v>
      </c>
      <c r="H647" s="272">
        <f>G647-E647</f>
        <v>0</v>
      </c>
      <c r="I647" s="284">
        <v>75</v>
      </c>
      <c r="J647" s="284"/>
      <c r="K647" s="284"/>
      <c r="L647" s="284" t="s">
        <v>16</v>
      </c>
      <c r="M647" s="284" t="s">
        <v>1069</v>
      </c>
      <c r="N647" s="268">
        <v>220</v>
      </c>
      <c r="O647" s="284" t="s">
        <v>7</v>
      </c>
      <c r="P647" s="284" t="s">
        <v>1861</v>
      </c>
      <c r="Q647" s="284" t="s">
        <v>1293</v>
      </c>
      <c r="R647" s="284">
        <v>21</v>
      </c>
      <c r="S647" s="284">
        <v>10</v>
      </c>
      <c r="T647" s="284">
        <f>R647+S647</f>
        <v>31</v>
      </c>
      <c r="U647" s="302"/>
      <c r="V647" s="302"/>
      <c r="W647" s="302"/>
      <c r="X647" s="302"/>
      <c r="Y647" s="302"/>
      <c r="Z647" s="302"/>
      <c r="AA647" s="302"/>
      <c r="AB647" s="302"/>
      <c r="AC647" s="302"/>
      <c r="AD647" s="302" t="s">
        <v>37</v>
      </c>
      <c r="AE647" s="302"/>
      <c r="AF647" s="302"/>
      <c r="AG647" s="302"/>
      <c r="AH647" s="286"/>
      <c r="AI647" s="286"/>
      <c r="AJ647" s="342"/>
    </row>
    <row r="648" spans="1:36" s="6" customFormat="1" ht="37.5">
      <c r="A648" s="279" t="s">
        <v>1018</v>
      </c>
      <c r="B648" s="284" t="s">
        <v>18</v>
      </c>
      <c r="C648" s="284" t="s">
        <v>18</v>
      </c>
      <c r="D648" s="271">
        <v>42087</v>
      </c>
      <c r="E648" s="272">
        <v>0.29166666666666669</v>
      </c>
      <c r="F648" s="271">
        <v>42087</v>
      </c>
      <c r="G648" s="272">
        <v>0.45833333333333331</v>
      </c>
      <c r="H648" s="272">
        <v>0.16666666666666666</v>
      </c>
      <c r="I648" s="284">
        <v>1</v>
      </c>
      <c r="J648" s="284"/>
      <c r="K648" s="284"/>
      <c r="L648" s="284" t="s">
        <v>11</v>
      </c>
      <c r="M648" s="284" t="s">
        <v>337</v>
      </c>
      <c r="N648" s="268">
        <v>0.4</v>
      </c>
      <c r="O648" s="284" t="s">
        <v>2</v>
      </c>
      <c r="P648" s="284" t="s">
        <v>1305</v>
      </c>
      <c r="Q648" s="284" t="s">
        <v>1306</v>
      </c>
      <c r="R648" s="284">
        <v>1</v>
      </c>
      <c r="S648" s="284"/>
      <c r="T648" s="284">
        <f>R648+S648</f>
        <v>1</v>
      </c>
      <c r="U648" s="302"/>
      <c r="V648" s="302"/>
      <c r="W648" s="302"/>
      <c r="X648" s="302"/>
      <c r="Y648" s="302"/>
      <c r="Z648" s="302"/>
      <c r="AA648" s="302"/>
      <c r="AB648" s="302"/>
      <c r="AC648" s="302"/>
      <c r="AD648" s="302" t="s">
        <v>0</v>
      </c>
      <c r="AE648" s="302"/>
      <c r="AF648" s="302"/>
      <c r="AG648" s="302"/>
      <c r="AH648" s="286"/>
      <c r="AI648" s="286"/>
      <c r="AJ648" s="342"/>
    </row>
    <row r="649" spans="1:36" s="6" customFormat="1" ht="131.25">
      <c r="A649" s="279" t="s">
        <v>3570</v>
      </c>
      <c r="B649" s="284" t="s">
        <v>15</v>
      </c>
      <c r="C649" s="284" t="s">
        <v>15</v>
      </c>
      <c r="D649" s="271">
        <v>42158</v>
      </c>
      <c r="E649" s="272">
        <v>0.45833333333333331</v>
      </c>
      <c r="F649" s="271">
        <v>42158</v>
      </c>
      <c r="G649" s="272">
        <v>0.51388888888888895</v>
      </c>
      <c r="H649" s="272">
        <f>(F649+G649)-(D649+E649)</f>
        <v>5.5555555554747116E-2</v>
      </c>
      <c r="I649" s="284">
        <v>1</v>
      </c>
      <c r="J649" s="284" t="s">
        <v>150</v>
      </c>
      <c r="K649" s="284" t="s">
        <v>20</v>
      </c>
      <c r="L649" s="284" t="s">
        <v>4</v>
      </c>
      <c r="M649" s="284" t="s">
        <v>6559</v>
      </c>
      <c r="N649" s="268" t="s">
        <v>3</v>
      </c>
      <c r="O649" s="284" t="s">
        <v>7</v>
      </c>
      <c r="P649" s="284" t="s">
        <v>6560</v>
      </c>
      <c r="Q649" s="284" t="s">
        <v>6561</v>
      </c>
      <c r="R649" s="284">
        <v>5.81</v>
      </c>
      <c r="S649" s="284">
        <v>4</v>
      </c>
      <c r="T649" s="284">
        <f>SUM(R649:S649)</f>
        <v>9.8099999999999987</v>
      </c>
      <c r="U649" s="302" t="s">
        <v>28</v>
      </c>
      <c r="V649" s="302">
        <v>1982</v>
      </c>
      <c r="W649" s="302" t="s">
        <v>1477</v>
      </c>
      <c r="X649" s="302"/>
      <c r="Y649" s="302">
        <v>41990</v>
      </c>
      <c r="Z649" s="302">
        <v>100</v>
      </c>
      <c r="AA649" s="302">
        <v>42278</v>
      </c>
      <c r="AB649" s="302">
        <v>0</v>
      </c>
      <c r="AC649" s="302"/>
      <c r="AD649" s="302" t="s">
        <v>22</v>
      </c>
      <c r="AE649" s="302" t="s">
        <v>53</v>
      </c>
      <c r="AF649" s="302"/>
      <c r="AG649" s="302" t="s">
        <v>6562</v>
      </c>
      <c r="AH649" s="286"/>
      <c r="AI649" s="286"/>
      <c r="AJ649" s="342"/>
    </row>
    <row r="650" spans="1:36" ht="36" customHeight="1">
      <c r="A650" s="279" t="s">
        <v>1018</v>
      </c>
      <c r="B650" s="284" t="s">
        <v>19</v>
      </c>
      <c r="C650" s="284" t="s">
        <v>19</v>
      </c>
      <c r="D650" s="271">
        <v>42088</v>
      </c>
      <c r="E650" s="272">
        <v>0.71875</v>
      </c>
      <c r="F650" s="271">
        <v>42088</v>
      </c>
      <c r="G650" s="272">
        <v>0.75</v>
      </c>
      <c r="H650" s="272">
        <f>G650-E650</f>
        <v>3.125E-2</v>
      </c>
      <c r="I650" s="284">
        <v>2</v>
      </c>
      <c r="J650" s="284"/>
      <c r="K650" s="284"/>
      <c r="L650" s="284" t="s">
        <v>9</v>
      </c>
      <c r="M650" s="284" t="s">
        <v>185</v>
      </c>
      <c r="N650" s="268">
        <v>35</v>
      </c>
      <c r="O650" s="284" t="s">
        <v>13</v>
      </c>
      <c r="P650" s="284" t="s">
        <v>1072</v>
      </c>
      <c r="Q650" s="284" t="s">
        <v>1862</v>
      </c>
      <c r="R650" s="284">
        <v>5</v>
      </c>
      <c r="S650" s="284"/>
      <c r="T650" s="284">
        <f>R650+S650</f>
        <v>5</v>
      </c>
      <c r="U650" s="302" t="s">
        <v>28</v>
      </c>
      <c r="V650" s="302">
        <v>2012</v>
      </c>
      <c r="W650" s="302" t="s">
        <v>606</v>
      </c>
      <c r="X650" s="302">
        <v>0</v>
      </c>
      <c r="Y650" s="302">
        <v>41913</v>
      </c>
      <c r="Z650" s="302">
        <v>30</v>
      </c>
      <c r="AA650" s="302">
        <v>42278</v>
      </c>
      <c r="AB650" s="302">
        <v>0</v>
      </c>
      <c r="AC650" s="302">
        <v>41913</v>
      </c>
      <c r="AD650" s="302" t="s">
        <v>54</v>
      </c>
      <c r="AE650" s="302"/>
      <c r="AF650" s="302"/>
      <c r="AG650" s="302"/>
      <c r="AH650" s="286"/>
      <c r="AI650" s="286"/>
      <c r="AJ650" s="342"/>
    </row>
    <row r="651" spans="1:36" s="6" customFormat="1" ht="112.5">
      <c r="A651" s="279" t="s">
        <v>1018</v>
      </c>
      <c r="B651" s="284" t="s">
        <v>81</v>
      </c>
      <c r="C651" s="284" t="s">
        <v>81</v>
      </c>
      <c r="D651" s="271">
        <v>42088</v>
      </c>
      <c r="E651" s="272">
        <v>0.35555555555555557</v>
      </c>
      <c r="F651" s="271">
        <v>42088</v>
      </c>
      <c r="G651" s="272">
        <v>0.35555555555555557</v>
      </c>
      <c r="H651" s="272">
        <v>0</v>
      </c>
      <c r="I651" s="284">
        <v>23</v>
      </c>
      <c r="J651" s="284" t="s">
        <v>150</v>
      </c>
      <c r="K651" s="284" t="s">
        <v>8</v>
      </c>
      <c r="L651" s="284" t="s">
        <v>29</v>
      </c>
      <c r="M651" s="284" t="s">
        <v>1460</v>
      </c>
      <c r="N651" s="268" t="s">
        <v>3</v>
      </c>
      <c r="O651" s="284" t="s">
        <v>7</v>
      </c>
      <c r="P651" s="284" t="s">
        <v>1460</v>
      </c>
      <c r="Q651" s="284" t="s">
        <v>1461</v>
      </c>
      <c r="R651" s="284"/>
      <c r="S651" s="284">
        <v>20.5</v>
      </c>
      <c r="T651" s="284">
        <v>20.5</v>
      </c>
      <c r="U651" s="302"/>
      <c r="V651" s="302"/>
      <c r="W651" s="302"/>
      <c r="X651" s="302"/>
      <c r="Y651" s="302"/>
      <c r="Z651" s="302"/>
      <c r="AA651" s="302"/>
      <c r="AB651" s="302"/>
      <c r="AC651" s="302"/>
      <c r="AD651" s="302" t="s">
        <v>27</v>
      </c>
      <c r="AE651" s="302"/>
      <c r="AF651" s="302"/>
      <c r="AG651" s="302"/>
      <c r="AH651" s="286"/>
      <c r="AI651" s="286"/>
      <c r="AJ651" s="342"/>
    </row>
    <row r="652" spans="1:36" s="6" customFormat="1" ht="106.5" customHeight="1">
      <c r="A652" s="68" t="s">
        <v>2819</v>
      </c>
      <c r="B652" s="74" t="s">
        <v>132</v>
      </c>
      <c r="C652" s="74" t="s">
        <v>26</v>
      </c>
      <c r="D652" s="75">
        <v>42155</v>
      </c>
      <c r="E652" s="76">
        <v>0.69097222222222221</v>
      </c>
      <c r="F652" s="75">
        <v>42155</v>
      </c>
      <c r="G652" s="76">
        <v>0.69097222222222221</v>
      </c>
      <c r="H652" s="76">
        <v>0</v>
      </c>
      <c r="I652" s="77">
        <v>14</v>
      </c>
      <c r="J652" s="79" t="s">
        <v>143</v>
      </c>
      <c r="K652" s="77" t="s">
        <v>8</v>
      </c>
      <c r="L652" s="80" t="s">
        <v>9</v>
      </c>
      <c r="M652" s="81" t="s">
        <v>6862</v>
      </c>
      <c r="N652" s="77" t="s">
        <v>3</v>
      </c>
      <c r="O652" s="79" t="s">
        <v>7</v>
      </c>
      <c r="P652" s="81" t="s">
        <v>3577</v>
      </c>
      <c r="Q652" s="80" t="s">
        <v>3505</v>
      </c>
      <c r="R652" s="91"/>
      <c r="S652" s="91">
        <v>10.3</v>
      </c>
      <c r="T652" s="91">
        <v>10.3</v>
      </c>
      <c r="U652" s="13" t="s">
        <v>28</v>
      </c>
      <c r="V652" s="13">
        <v>1988</v>
      </c>
      <c r="W652" s="13" t="s">
        <v>7</v>
      </c>
      <c r="X652" s="13"/>
      <c r="Y652" s="265">
        <v>42045</v>
      </c>
      <c r="Z652" s="13">
        <v>100</v>
      </c>
      <c r="AA652" s="13">
        <v>2016</v>
      </c>
      <c r="AB652" s="13">
        <v>0</v>
      </c>
      <c r="AC652" s="569">
        <v>42005</v>
      </c>
      <c r="AD652" s="13" t="s">
        <v>42</v>
      </c>
      <c r="AE652" s="13"/>
      <c r="AF652" s="13"/>
      <c r="AG652" s="34"/>
      <c r="AH652" s="8"/>
      <c r="AI652" s="8"/>
    </row>
    <row r="653" spans="1:36" s="6" customFormat="1" ht="93.75" customHeight="1">
      <c r="A653" s="70" t="s">
        <v>1018</v>
      </c>
      <c r="B653" s="74" t="s">
        <v>18</v>
      </c>
      <c r="C653" s="74" t="s">
        <v>18</v>
      </c>
      <c r="D653" s="75">
        <v>42088</v>
      </c>
      <c r="E653" s="76">
        <v>0.45833333333333331</v>
      </c>
      <c r="F653" s="75">
        <v>42088</v>
      </c>
      <c r="G653" s="76">
        <v>0.625</v>
      </c>
      <c r="H653" s="76">
        <f>G653-E653</f>
        <v>0.16666666666666669</v>
      </c>
      <c r="I653" s="74">
        <v>2</v>
      </c>
      <c r="J653" s="74"/>
      <c r="K653" s="74"/>
      <c r="L653" s="74" t="s">
        <v>11</v>
      </c>
      <c r="M653" s="74" t="s">
        <v>337</v>
      </c>
      <c r="N653" s="77">
        <v>0.4</v>
      </c>
      <c r="O653" s="74" t="s">
        <v>2</v>
      </c>
      <c r="P653" s="74" t="s">
        <v>1520</v>
      </c>
      <c r="Q653" s="74" t="s">
        <v>1521</v>
      </c>
      <c r="R653" s="74">
        <v>0.2</v>
      </c>
      <c r="S653" s="74"/>
      <c r="T653" s="74">
        <f>R653+S653</f>
        <v>0.2</v>
      </c>
      <c r="U653" s="362"/>
      <c r="V653" s="362"/>
      <c r="W653" s="362"/>
      <c r="X653" s="362"/>
      <c r="Y653" s="362"/>
      <c r="Z653" s="362"/>
      <c r="AA653" s="362"/>
      <c r="AB653" s="362"/>
      <c r="AC653" s="362"/>
      <c r="AD653" s="362" t="s">
        <v>0</v>
      </c>
      <c r="AE653" s="362"/>
      <c r="AF653" s="362"/>
      <c r="AG653" s="362"/>
      <c r="AH653" s="8"/>
      <c r="AI653" s="8"/>
    </row>
    <row r="654" spans="1:36" s="6" customFormat="1" ht="90" customHeight="1">
      <c r="A654" s="70" t="s">
        <v>1018</v>
      </c>
      <c r="B654" s="74" t="s">
        <v>69</v>
      </c>
      <c r="C654" s="74" t="s">
        <v>69</v>
      </c>
      <c r="D654" s="75">
        <v>42088</v>
      </c>
      <c r="E654" s="76">
        <v>0.91666666666666663</v>
      </c>
      <c r="F654" s="75">
        <v>42089</v>
      </c>
      <c r="G654" s="76" t="s">
        <v>1474</v>
      </c>
      <c r="H654" s="76">
        <v>8.4027777777777771E-2</v>
      </c>
      <c r="I654" s="74">
        <v>14</v>
      </c>
      <c r="J654" s="74" t="s">
        <v>150</v>
      </c>
      <c r="K654" s="74" t="s">
        <v>14</v>
      </c>
      <c r="L654" s="74" t="s">
        <v>29</v>
      </c>
      <c r="M654" s="74" t="s">
        <v>2069</v>
      </c>
      <c r="N654" s="77" t="s">
        <v>3</v>
      </c>
      <c r="O654" s="74" t="s">
        <v>7</v>
      </c>
      <c r="P654" s="74" t="s">
        <v>1475</v>
      </c>
      <c r="Q654" s="74" t="s">
        <v>1476</v>
      </c>
      <c r="R654" s="74">
        <v>1.4550000000000001</v>
      </c>
      <c r="S654" s="74">
        <v>1.4430000000000001</v>
      </c>
      <c r="T654" s="74">
        <v>2.8980000000000001</v>
      </c>
      <c r="U654" s="362" t="s">
        <v>28</v>
      </c>
      <c r="V654" s="362">
        <v>2005</v>
      </c>
      <c r="W654" s="362" t="s">
        <v>1477</v>
      </c>
      <c r="X654" s="362" t="s">
        <v>724</v>
      </c>
      <c r="Y654" s="362" t="s">
        <v>1478</v>
      </c>
      <c r="Z654" s="362">
        <v>100</v>
      </c>
      <c r="AA654" s="362" t="s">
        <v>1081</v>
      </c>
      <c r="AB654" s="362">
        <v>0</v>
      </c>
      <c r="AC654" s="362" t="s">
        <v>1478</v>
      </c>
      <c r="AD654" s="362" t="s">
        <v>59</v>
      </c>
      <c r="AE654" s="362" t="s">
        <v>53</v>
      </c>
      <c r="AF654" s="362"/>
      <c r="AG654" s="362" t="s">
        <v>1476</v>
      </c>
      <c r="AH654" s="8"/>
      <c r="AI654" s="8"/>
    </row>
    <row r="655" spans="1:36" s="6" customFormat="1" ht="106.5" customHeight="1">
      <c r="A655" s="70" t="s">
        <v>1018</v>
      </c>
      <c r="B655" s="74" t="s">
        <v>69</v>
      </c>
      <c r="C655" s="74" t="s">
        <v>69</v>
      </c>
      <c r="D655" s="75">
        <v>42088</v>
      </c>
      <c r="E655" s="76">
        <v>0.91666666666666663</v>
      </c>
      <c r="F655" s="75">
        <v>42088</v>
      </c>
      <c r="G655" s="76">
        <v>0.93541666666666667</v>
      </c>
      <c r="H655" s="76">
        <v>1.8750000000000044E-2</v>
      </c>
      <c r="I655" s="74">
        <v>9</v>
      </c>
      <c r="J655" s="74" t="s">
        <v>150</v>
      </c>
      <c r="K655" s="74" t="s">
        <v>14</v>
      </c>
      <c r="L655" s="74" t="s">
        <v>29</v>
      </c>
      <c r="M655" s="74" t="s">
        <v>2068</v>
      </c>
      <c r="N655" s="77" t="s">
        <v>3</v>
      </c>
      <c r="O655" s="74" t="s">
        <v>7</v>
      </c>
      <c r="P655" s="74" t="s">
        <v>1479</v>
      </c>
      <c r="Q655" s="74" t="s">
        <v>1476</v>
      </c>
      <c r="R655" s="74">
        <v>0.98699999999999999</v>
      </c>
      <c r="S655" s="74">
        <v>0.28899999999999998</v>
      </c>
      <c r="T655" s="74">
        <v>1.276</v>
      </c>
      <c r="U655" s="362" t="s">
        <v>28</v>
      </c>
      <c r="V655" s="362">
        <v>2006</v>
      </c>
      <c r="W655" s="362" t="s">
        <v>1477</v>
      </c>
      <c r="X655" s="362" t="s">
        <v>724</v>
      </c>
      <c r="Y655" s="362" t="s">
        <v>1480</v>
      </c>
      <c r="Z655" s="362">
        <v>100</v>
      </c>
      <c r="AA655" s="362" t="s">
        <v>1481</v>
      </c>
      <c r="AB655" s="362">
        <v>0</v>
      </c>
      <c r="AC655" s="362" t="s">
        <v>1480</v>
      </c>
      <c r="AD655" s="362" t="s">
        <v>59</v>
      </c>
      <c r="AE655" s="362" t="s">
        <v>53</v>
      </c>
      <c r="AF655" s="362"/>
      <c r="AG655" s="362" t="s">
        <v>1476</v>
      </c>
      <c r="AH655" s="8"/>
      <c r="AI655" s="8"/>
    </row>
    <row r="656" spans="1:36" s="12" customFormat="1" ht="108" customHeight="1">
      <c r="A656" s="70" t="s">
        <v>1018</v>
      </c>
      <c r="B656" s="74" t="s">
        <v>1452</v>
      </c>
      <c r="C656" s="74" t="s">
        <v>1452</v>
      </c>
      <c r="D656" s="75">
        <v>42088</v>
      </c>
      <c r="E656" s="76">
        <v>0.65069444444444446</v>
      </c>
      <c r="F656" s="75">
        <v>42088</v>
      </c>
      <c r="G656" s="76">
        <v>0.67361111111111116</v>
      </c>
      <c r="H656" s="76">
        <f>G656-E656</f>
        <v>2.2916666666666696E-2</v>
      </c>
      <c r="I656" s="74">
        <v>51</v>
      </c>
      <c r="J656" s="74"/>
      <c r="K656" s="74"/>
      <c r="L656" s="74" t="s">
        <v>9</v>
      </c>
      <c r="M656" s="74" t="s">
        <v>1464</v>
      </c>
      <c r="N656" s="77" t="s">
        <v>3</v>
      </c>
      <c r="O656" s="74" t="s">
        <v>7</v>
      </c>
      <c r="P656" s="74" t="s">
        <v>1464</v>
      </c>
      <c r="Q656" s="74" t="s">
        <v>7319</v>
      </c>
      <c r="R656" s="74">
        <v>20.3</v>
      </c>
      <c r="S656" s="74"/>
      <c r="T656" s="74">
        <v>20.3</v>
      </c>
      <c r="U656" s="362"/>
      <c r="V656" s="362"/>
      <c r="W656" s="362"/>
      <c r="X656" s="362"/>
      <c r="Y656" s="362"/>
      <c r="Z656" s="362"/>
      <c r="AA656" s="362"/>
      <c r="AB656" s="362"/>
      <c r="AC656" s="362"/>
      <c r="AD656" s="362" t="s">
        <v>67</v>
      </c>
      <c r="AE656" s="362"/>
      <c r="AF656" s="362"/>
      <c r="AG656" s="362"/>
      <c r="AH656" s="8"/>
      <c r="AI656" s="8"/>
    </row>
    <row r="657" spans="1:36" s="6" customFormat="1" ht="161.25" customHeight="1">
      <c r="A657" s="70" t="s">
        <v>11517</v>
      </c>
      <c r="B657" s="74" t="s">
        <v>12</v>
      </c>
      <c r="C657" s="74" t="s">
        <v>127</v>
      </c>
      <c r="D657" s="75">
        <v>42291</v>
      </c>
      <c r="E657" s="76">
        <v>0.4909722222222222</v>
      </c>
      <c r="F657" s="75">
        <v>42291</v>
      </c>
      <c r="G657" s="76">
        <v>0.4909722222222222</v>
      </c>
      <c r="H657" s="76">
        <f>G657-E657</f>
        <v>0</v>
      </c>
      <c r="I657" s="74">
        <v>7</v>
      </c>
      <c r="J657" s="74"/>
      <c r="K657" s="74"/>
      <c r="L657" s="74" t="s">
        <v>11</v>
      </c>
      <c r="M657" s="74" t="s">
        <v>11830</v>
      </c>
      <c r="N657" s="77">
        <v>0.4</v>
      </c>
      <c r="O657" s="74" t="s">
        <v>2</v>
      </c>
      <c r="P657" s="74" t="s">
        <v>941</v>
      </c>
      <c r="Q657" s="74" t="s">
        <v>13225</v>
      </c>
      <c r="R657" s="74">
        <v>0.5</v>
      </c>
      <c r="S657" s="74">
        <v>9.24</v>
      </c>
      <c r="T657" s="74">
        <v>9.74</v>
      </c>
      <c r="U657" s="362" t="s">
        <v>128</v>
      </c>
      <c r="V657" s="362" t="s">
        <v>128</v>
      </c>
      <c r="W657" s="362" t="s">
        <v>128</v>
      </c>
      <c r="X657" s="362" t="s">
        <v>128</v>
      </c>
      <c r="Y657" s="362" t="s">
        <v>128</v>
      </c>
      <c r="Z657" s="362" t="s">
        <v>128</v>
      </c>
      <c r="AA657" s="362" t="s">
        <v>128</v>
      </c>
      <c r="AB657" s="362" t="s">
        <v>128</v>
      </c>
      <c r="AC657" s="362" t="s">
        <v>128</v>
      </c>
      <c r="AD657" s="362" t="s">
        <v>22</v>
      </c>
      <c r="AE657" s="362" t="s">
        <v>128</v>
      </c>
      <c r="AF657" s="362" t="s">
        <v>128</v>
      </c>
      <c r="AG657" s="362"/>
      <c r="AH657" s="8"/>
      <c r="AI657" s="8"/>
      <c r="AJ657" s="3"/>
    </row>
    <row r="658" spans="1:36" s="6" customFormat="1" ht="156" customHeight="1">
      <c r="A658" s="70" t="s">
        <v>1018</v>
      </c>
      <c r="B658" s="74" t="s">
        <v>132</v>
      </c>
      <c r="C658" s="74" t="s">
        <v>26</v>
      </c>
      <c r="D658" s="75">
        <v>42089</v>
      </c>
      <c r="E658" s="76">
        <v>0.34097222222222223</v>
      </c>
      <c r="F658" s="75">
        <v>42089</v>
      </c>
      <c r="G658" s="76">
        <v>0.37777777777777777</v>
      </c>
      <c r="H658" s="76">
        <f>G658-E658</f>
        <v>3.6805555555555536E-2</v>
      </c>
      <c r="I658" s="77">
        <v>38</v>
      </c>
      <c r="J658" s="79" t="s">
        <v>232</v>
      </c>
      <c r="K658" s="77" t="s">
        <v>20</v>
      </c>
      <c r="L658" s="80" t="s">
        <v>29</v>
      </c>
      <c r="M658" s="81" t="s">
        <v>1667</v>
      </c>
      <c r="N658" s="77" t="s">
        <v>3</v>
      </c>
      <c r="O658" s="79" t="s">
        <v>7</v>
      </c>
      <c r="P658" s="81" t="s">
        <v>1668</v>
      </c>
      <c r="Q658" s="80" t="s">
        <v>1669</v>
      </c>
      <c r="R658" s="91">
        <v>12.5</v>
      </c>
      <c r="S658" s="91"/>
      <c r="T658" s="91">
        <v>12.5</v>
      </c>
      <c r="U658" s="13" t="s">
        <v>28</v>
      </c>
      <c r="V658" s="264" t="s">
        <v>1663</v>
      </c>
      <c r="W658" s="13" t="s">
        <v>7</v>
      </c>
      <c r="X658" s="13"/>
      <c r="Y658" s="265">
        <v>41344</v>
      </c>
      <c r="Z658" s="13"/>
      <c r="AA658" s="13"/>
      <c r="AB658" s="13"/>
      <c r="AC658" s="13"/>
      <c r="AD658" s="13" t="s">
        <v>27</v>
      </c>
      <c r="AE658" s="13"/>
      <c r="AF658" s="13"/>
      <c r="AG658" s="34"/>
      <c r="AH658" s="8"/>
      <c r="AI658" s="8"/>
    </row>
    <row r="659" spans="1:36" s="6" customFormat="1" ht="102" customHeight="1">
      <c r="A659" s="70" t="s">
        <v>1018</v>
      </c>
      <c r="B659" s="74" t="s">
        <v>19</v>
      </c>
      <c r="C659" s="74" t="s">
        <v>19</v>
      </c>
      <c r="D659" s="75">
        <v>42089</v>
      </c>
      <c r="E659" s="76">
        <v>0.89583333333333337</v>
      </c>
      <c r="F659" s="75">
        <v>42089</v>
      </c>
      <c r="G659" s="76">
        <v>0.9375</v>
      </c>
      <c r="H659" s="76">
        <f>G659-E659</f>
        <v>4.166666666666663E-2</v>
      </c>
      <c r="I659" s="74">
        <v>3</v>
      </c>
      <c r="J659" s="74"/>
      <c r="K659" s="74"/>
      <c r="L659" s="74" t="s">
        <v>4</v>
      </c>
      <c r="M659" s="74" t="s">
        <v>157</v>
      </c>
      <c r="N659" s="77" t="s">
        <v>3</v>
      </c>
      <c r="O659" s="74" t="s">
        <v>25</v>
      </c>
      <c r="P659" s="74" t="s">
        <v>1863</v>
      </c>
      <c r="Q659" s="74" t="s">
        <v>1864</v>
      </c>
      <c r="R659" s="74">
        <v>9</v>
      </c>
      <c r="S659" s="74"/>
      <c r="T659" s="74">
        <f>R659+S659</f>
        <v>9</v>
      </c>
      <c r="U659" s="362" t="s">
        <v>44</v>
      </c>
      <c r="V659" s="362">
        <v>2008</v>
      </c>
      <c r="W659" s="362" t="s">
        <v>1865</v>
      </c>
      <c r="X659" s="362" t="s">
        <v>1807</v>
      </c>
      <c r="Y659" s="362">
        <v>42078</v>
      </c>
      <c r="Z659" s="362">
        <v>100</v>
      </c>
      <c r="AA659" s="362">
        <v>42292</v>
      </c>
      <c r="AB659" s="362">
        <v>0</v>
      </c>
      <c r="AC659" s="362">
        <v>39783</v>
      </c>
      <c r="AD659" s="362" t="s">
        <v>17</v>
      </c>
      <c r="AE659" s="362"/>
      <c r="AF659" s="362"/>
      <c r="AG659" s="362"/>
      <c r="AH659" s="8"/>
      <c r="AI659" s="8"/>
    </row>
    <row r="660" spans="1:36" ht="64.5" customHeight="1">
      <c r="A660" s="70" t="s">
        <v>1018</v>
      </c>
      <c r="B660" s="74" t="s">
        <v>18</v>
      </c>
      <c r="C660" s="74" t="s">
        <v>18</v>
      </c>
      <c r="D660" s="75">
        <v>42089</v>
      </c>
      <c r="E660" s="76">
        <v>0.59722222222222221</v>
      </c>
      <c r="F660" s="75">
        <v>42089</v>
      </c>
      <c r="G660" s="76">
        <v>0.61805555555555558</v>
      </c>
      <c r="H660" s="76">
        <v>2.0833333333333332E-2</v>
      </c>
      <c r="I660" s="74">
        <v>3</v>
      </c>
      <c r="J660" s="74"/>
      <c r="K660" s="74"/>
      <c r="L660" s="74" t="s">
        <v>4</v>
      </c>
      <c r="M660" s="74" t="s">
        <v>1467</v>
      </c>
      <c r="N660" s="77" t="s">
        <v>3</v>
      </c>
      <c r="O660" s="74" t="s">
        <v>25</v>
      </c>
      <c r="P660" s="74" t="s">
        <v>1468</v>
      </c>
      <c r="Q660" s="74" t="s">
        <v>1469</v>
      </c>
      <c r="R660" s="74">
        <v>0.4</v>
      </c>
      <c r="S660" s="74"/>
      <c r="T660" s="74">
        <f>R660+S660</f>
        <v>0.4</v>
      </c>
      <c r="U660" s="362"/>
      <c r="V660" s="362"/>
      <c r="W660" s="362"/>
      <c r="X660" s="362"/>
      <c r="Y660" s="362"/>
      <c r="Z660" s="362"/>
      <c r="AA660" s="362"/>
      <c r="AB660" s="362"/>
      <c r="AC660" s="362"/>
      <c r="AD660" s="362" t="s">
        <v>67</v>
      </c>
      <c r="AE660" s="362"/>
      <c r="AF660" s="362"/>
      <c r="AG660" s="362"/>
      <c r="AH660" s="8"/>
      <c r="AI660" s="8"/>
    </row>
    <row r="661" spans="1:36" s="42" customFormat="1" ht="36" customHeight="1">
      <c r="A661" s="70" t="s">
        <v>1018</v>
      </c>
      <c r="B661" s="74" t="s">
        <v>12</v>
      </c>
      <c r="C661" s="74" t="s">
        <v>127</v>
      </c>
      <c r="D661" s="75">
        <v>42089</v>
      </c>
      <c r="E661" s="76">
        <v>0.5131944444444444</v>
      </c>
      <c r="F661" s="75">
        <v>42089</v>
      </c>
      <c r="G661" s="76">
        <v>0.78125</v>
      </c>
      <c r="H661" s="76">
        <f>G661-E661</f>
        <v>0.2680555555555556</v>
      </c>
      <c r="I661" s="74">
        <v>5</v>
      </c>
      <c r="J661" s="74"/>
      <c r="K661" s="74"/>
      <c r="L661" s="74" t="s">
        <v>11</v>
      </c>
      <c r="M661" s="74" t="s">
        <v>1470</v>
      </c>
      <c r="N661" s="77">
        <v>0.4</v>
      </c>
      <c r="O661" s="74" t="s">
        <v>2</v>
      </c>
      <c r="P661" s="74" t="s">
        <v>147</v>
      </c>
      <c r="Q661" s="74" t="s">
        <v>1471</v>
      </c>
      <c r="R661" s="74">
        <v>8.3000000000000007</v>
      </c>
      <c r="S661" s="74">
        <v>2.5</v>
      </c>
      <c r="T661" s="74">
        <f>S661+R661</f>
        <v>10.8</v>
      </c>
      <c r="U661" s="362"/>
      <c r="V661" s="362"/>
      <c r="W661" s="362"/>
      <c r="X661" s="362"/>
      <c r="Y661" s="362"/>
      <c r="Z661" s="362"/>
      <c r="AA661" s="362"/>
      <c r="AB661" s="362"/>
      <c r="AC661" s="362"/>
      <c r="AD661" s="362" t="s">
        <v>0</v>
      </c>
      <c r="AE661" s="362"/>
      <c r="AF661" s="362"/>
      <c r="AG661" s="362"/>
      <c r="AH661" s="8"/>
      <c r="AI661" s="8"/>
    </row>
    <row r="662" spans="1:36" ht="150.75" customHeight="1">
      <c r="A662" s="70" t="s">
        <v>3570</v>
      </c>
      <c r="B662" s="74" t="s">
        <v>5</v>
      </c>
      <c r="C662" s="74" t="s">
        <v>5</v>
      </c>
      <c r="D662" s="75">
        <v>42172</v>
      </c>
      <c r="E662" s="76">
        <v>0.58333333333333337</v>
      </c>
      <c r="F662" s="75">
        <v>42172</v>
      </c>
      <c r="G662" s="76">
        <v>0.61805555555555558</v>
      </c>
      <c r="H662" s="76">
        <v>3.4722222222222224E-2</v>
      </c>
      <c r="I662" s="74">
        <v>6</v>
      </c>
      <c r="J662" s="74"/>
      <c r="K662" s="74"/>
      <c r="L662" s="74" t="s">
        <v>4</v>
      </c>
      <c r="M662" s="74" t="s">
        <v>5789</v>
      </c>
      <c r="N662" s="77">
        <v>0.4</v>
      </c>
      <c r="O662" s="74" t="s">
        <v>25</v>
      </c>
      <c r="P662" s="74" t="s">
        <v>4296</v>
      </c>
      <c r="Q662" s="74" t="s">
        <v>5790</v>
      </c>
      <c r="R662" s="74">
        <v>9.6</v>
      </c>
      <c r="S662" s="74"/>
      <c r="T662" s="74">
        <v>9.6</v>
      </c>
      <c r="U662" s="362" t="s">
        <v>1</v>
      </c>
      <c r="V662" s="362">
        <v>2015</v>
      </c>
      <c r="W662" s="362" t="s">
        <v>5791</v>
      </c>
      <c r="X662" s="362" t="s">
        <v>411</v>
      </c>
      <c r="Y662" s="362" t="s">
        <v>5792</v>
      </c>
      <c r="Z662" s="362"/>
      <c r="AA662" s="362" t="s">
        <v>5793</v>
      </c>
      <c r="AB662" s="362"/>
      <c r="AC662" s="362"/>
      <c r="AD662" s="362" t="s">
        <v>22</v>
      </c>
      <c r="AE662" s="362"/>
      <c r="AF662" s="362"/>
      <c r="AG662" s="362"/>
      <c r="AH662" s="8"/>
      <c r="AI662" s="8"/>
    </row>
    <row r="663" spans="1:36" s="6" customFormat="1" ht="78.75" customHeight="1">
      <c r="A663" s="164" t="s">
        <v>1018</v>
      </c>
      <c r="B663" s="94" t="s">
        <v>21</v>
      </c>
      <c r="C663" s="134" t="s">
        <v>21</v>
      </c>
      <c r="D663" s="93">
        <v>42090</v>
      </c>
      <c r="E663" s="104">
        <v>0.48125000000000001</v>
      </c>
      <c r="F663" s="93">
        <v>42090</v>
      </c>
      <c r="G663" s="104">
        <v>0.4861111111111111</v>
      </c>
      <c r="H663" s="104">
        <v>4.8611111111111112E-3</v>
      </c>
      <c r="I663" s="69">
        <v>1</v>
      </c>
      <c r="J663" s="69" t="s">
        <v>2361</v>
      </c>
      <c r="K663" s="94"/>
      <c r="L663" s="69" t="s">
        <v>11</v>
      </c>
      <c r="M663" s="94" t="s">
        <v>2381</v>
      </c>
      <c r="N663" s="69">
        <v>0.4</v>
      </c>
      <c r="O663" s="69" t="s">
        <v>2</v>
      </c>
      <c r="P663" s="94" t="s">
        <v>2381</v>
      </c>
      <c r="Q663" s="69" t="s">
        <v>2382</v>
      </c>
      <c r="R663" s="69">
        <v>2.1999999999999999E-2</v>
      </c>
      <c r="S663" s="69">
        <v>1.0999999999999999E-2</v>
      </c>
      <c r="T663" s="69">
        <v>3.3000000000000002E-2</v>
      </c>
      <c r="U663" s="218" t="s">
        <v>1</v>
      </c>
      <c r="V663" s="30" t="s">
        <v>128</v>
      </c>
      <c r="W663" s="218" t="s">
        <v>128</v>
      </c>
      <c r="X663" s="218" t="s">
        <v>128</v>
      </c>
      <c r="Y663" s="366">
        <v>2014</v>
      </c>
      <c r="Z663" s="526" t="s">
        <v>128</v>
      </c>
      <c r="AA663" s="366">
        <v>2015</v>
      </c>
      <c r="AB663" s="218" t="s">
        <v>128</v>
      </c>
      <c r="AC663" s="366">
        <v>2014</v>
      </c>
      <c r="AD663" s="218" t="s">
        <v>17</v>
      </c>
      <c r="AE663" s="218" t="s">
        <v>52</v>
      </c>
      <c r="AF663" s="218"/>
      <c r="AG663" s="526"/>
      <c r="AH663" s="218"/>
      <c r="AI663" s="218"/>
    </row>
    <row r="664" spans="1:36" s="12" customFormat="1" ht="117" customHeight="1">
      <c r="A664" s="164" t="s">
        <v>1018</v>
      </c>
      <c r="B664" s="94" t="s">
        <v>21</v>
      </c>
      <c r="C664" s="134" t="s">
        <v>21</v>
      </c>
      <c r="D664" s="93">
        <v>42090</v>
      </c>
      <c r="E664" s="104">
        <v>0.90972222222222221</v>
      </c>
      <c r="F664" s="93">
        <v>42090</v>
      </c>
      <c r="G664" s="104">
        <v>0.95138888888888884</v>
      </c>
      <c r="H664" s="104">
        <v>4.1666666666666664E-2</v>
      </c>
      <c r="I664" s="69">
        <v>1</v>
      </c>
      <c r="J664" s="69" t="s">
        <v>2361</v>
      </c>
      <c r="K664" s="94"/>
      <c r="L664" s="69" t="s">
        <v>11</v>
      </c>
      <c r="M664" s="94" t="s">
        <v>2383</v>
      </c>
      <c r="N664" s="69">
        <v>0.4</v>
      </c>
      <c r="O664" s="69" t="s">
        <v>2</v>
      </c>
      <c r="P664" s="94" t="s">
        <v>2383</v>
      </c>
      <c r="Q664" s="69" t="s">
        <v>2384</v>
      </c>
      <c r="R664" s="69">
        <v>2.1000000000000001E-2</v>
      </c>
      <c r="S664" s="69">
        <v>0.01</v>
      </c>
      <c r="T664" s="69">
        <v>3.1E-2</v>
      </c>
      <c r="U664" s="218" t="s">
        <v>1</v>
      </c>
      <c r="V664" s="30" t="s">
        <v>128</v>
      </c>
      <c r="W664" s="218" t="s">
        <v>128</v>
      </c>
      <c r="X664" s="218" t="s">
        <v>128</v>
      </c>
      <c r="Y664" s="366">
        <v>2014</v>
      </c>
      <c r="Z664" s="526" t="s">
        <v>128</v>
      </c>
      <c r="AA664" s="366">
        <v>2015</v>
      </c>
      <c r="AB664" s="218" t="s">
        <v>128</v>
      </c>
      <c r="AC664" s="366">
        <v>2014</v>
      </c>
      <c r="AD664" s="218" t="s">
        <v>17</v>
      </c>
      <c r="AE664" s="218" t="s">
        <v>52</v>
      </c>
      <c r="AF664" s="218"/>
      <c r="AG664" s="526"/>
      <c r="AH664" s="218"/>
      <c r="AI664" s="218"/>
    </row>
    <row r="665" spans="1:36" s="6" customFormat="1" ht="73.5" customHeight="1">
      <c r="A665" s="70" t="s">
        <v>3570</v>
      </c>
      <c r="B665" s="74" t="s">
        <v>58</v>
      </c>
      <c r="C665" s="74" t="s">
        <v>197</v>
      </c>
      <c r="D665" s="75">
        <v>42181</v>
      </c>
      <c r="E665" s="76">
        <v>0.125</v>
      </c>
      <c r="F665" s="75">
        <v>42181</v>
      </c>
      <c r="G665" s="76">
        <v>0.19791666666666666</v>
      </c>
      <c r="H665" s="76">
        <v>7.2916666666666657E-2</v>
      </c>
      <c r="I665" s="74">
        <v>97</v>
      </c>
      <c r="J665" s="74" t="s">
        <v>720</v>
      </c>
      <c r="K665" s="74"/>
      <c r="L665" s="74" t="s">
        <v>4</v>
      </c>
      <c r="M665" s="74" t="s">
        <v>4789</v>
      </c>
      <c r="N665" s="77">
        <v>110</v>
      </c>
      <c r="O665" s="74" t="s">
        <v>13</v>
      </c>
      <c r="P665" s="74" t="s">
        <v>4790</v>
      </c>
      <c r="Q665" s="74" t="s">
        <v>4791</v>
      </c>
      <c r="R665" s="74">
        <v>58.3</v>
      </c>
      <c r="S665" s="74">
        <v>11.7</v>
      </c>
      <c r="T665" s="74">
        <f>R665+S665</f>
        <v>70</v>
      </c>
      <c r="U665" s="362" t="s">
        <v>1</v>
      </c>
      <c r="V665" s="362">
        <v>2013</v>
      </c>
      <c r="W665" s="362" t="s">
        <v>5343</v>
      </c>
      <c r="X665" s="362" t="s">
        <v>5344</v>
      </c>
      <c r="Y665" s="362">
        <v>42021</v>
      </c>
      <c r="Z665" s="362">
        <v>100</v>
      </c>
      <c r="AA665" s="362">
        <v>42386</v>
      </c>
      <c r="AB665" s="362">
        <v>0</v>
      </c>
      <c r="AC665" s="362">
        <v>42021</v>
      </c>
      <c r="AD665" s="362" t="s">
        <v>41</v>
      </c>
      <c r="AE665" s="362"/>
      <c r="AF665" s="362"/>
      <c r="AG665" s="362"/>
      <c r="AH665" s="8"/>
      <c r="AI665" s="8"/>
    </row>
    <row r="666" spans="1:36" s="6" customFormat="1" ht="168.6" customHeight="1">
      <c r="A666" s="70" t="s">
        <v>1018</v>
      </c>
      <c r="B666" s="74" t="s">
        <v>81</v>
      </c>
      <c r="C666" s="74" t="s">
        <v>81</v>
      </c>
      <c r="D666" s="75">
        <v>42090</v>
      </c>
      <c r="E666" s="76">
        <v>8.6111111111111124E-2</v>
      </c>
      <c r="F666" s="75">
        <v>42090</v>
      </c>
      <c r="G666" s="76">
        <v>8.6111111111111124E-2</v>
      </c>
      <c r="H666" s="76">
        <v>0</v>
      </c>
      <c r="I666" s="74">
        <v>6</v>
      </c>
      <c r="J666" s="74" t="s">
        <v>143</v>
      </c>
      <c r="K666" s="74" t="s">
        <v>8</v>
      </c>
      <c r="L666" s="74" t="s">
        <v>29</v>
      </c>
      <c r="M666" s="74" t="s">
        <v>1465</v>
      </c>
      <c r="N666" s="77" t="s">
        <v>3</v>
      </c>
      <c r="O666" s="74" t="s">
        <v>7</v>
      </c>
      <c r="P666" s="74" t="s">
        <v>1465</v>
      </c>
      <c r="Q666" s="74" t="s">
        <v>1466</v>
      </c>
      <c r="R666" s="74"/>
      <c r="S666" s="74">
        <v>1.4</v>
      </c>
      <c r="T666" s="74">
        <v>1.4</v>
      </c>
      <c r="U666" s="362"/>
      <c r="V666" s="362"/>
      <c r="W666" s="362"/>
      <c r="X666" s="362"/>
      <c r="Y666" s="362"/>
      <c r="Z666" s="362"/>
      <c r="AA666" s="362"/>
      <c r="AB666" s="362"/>
      <c r="AC666" s="362"/>
      <c r="AD666" s="362" t="s">
        <v>27</v>
      </c>
      <c r="AE666" s="362"/>
      <c r="AF666" s="362"/>
      <c r="AG666" s="362"/>
      <c r="AH666" s="8"/>
      <c r="AI666" s="8"/>
    </row>
    <row r="667" spans="1:36" s="12" customFormat="1" ht="75" customHeight="1">
      <c r="A667" s="70" t="s">
        <v>1018</v>
      </c>
      <c r="B667" s="74" t="s">
        <v>18</v>
      </c>
      <c r="C667" s="74" t="s">
        <v>18</v>
      </c>
      <c r="D667" s="75">
        <v>42090</v>
      </c>
      <c r="E667" s="76">
        <v>42090.444444444445</v>
      </c>
      <c r="F667" s="75">
        <v>42090</v>
      </c>
      <c r="G667" s="76">
        <v>42090.472222222219</v>
      </c>
      <c r="H667" s="76">
        <f>G667-E667</f>
        <v>2.7777777773735579E-2</v>
      </c>
      <c r="I667" s="74">
        <v>13</v>
      </c>
      <c r="J667" s="74"/>
      <c r="K667" s="74"/>
      <c r="L667" s="74" t="s">
        <v>4</v>
      </c>
      <c r="M667" s="74" t="s">
        <v>1513</v>
      </c>
      <c r="N667" s="77" t="s">
        <v>3</v>
      </c>
      <c r="O667" s="74" t="s">
        <v>25</v>
      </c>
      <c r="P667" s="74" t="s">
        <v>1514</v>
      </c>
      <c r="Q667" s="74" t="s">
        <v>1515</v>
      </c>
      <c r="R667" s="74">
        <v>0.2</v>
      </c>
      <c r="S667" s="74"/>
      <c r="T667" s="74">
        <f>R667+S667</f>
        <v>0.2</v>
      </c>
      <c r="U667" s="362"/>
      <c r="V667" s="362"/>
      <c r="W667" s="362"/>
      <c r="X667" s="362"/>
      <c r="Y667" s="362"/>
      <c r="Z667" s="362"/>
      <c r="AA667" s="362"/>
      <c r="AB667" s="362"/>
      <c r="AC667" s="362"/>
      <c r="AD667" s="362" t="s">
        <v>0</v>
      </c>
      <c r="AE667" s="362"/>
      <c r="AF667" s="362"/>
      <c r="AG667" s="362"/>
      <c r="AH667" s="8"/>
      <c r="AI667" s="8"/>
    </row>
    <row r="668" spans="1:36" s="12" customFormat="1" ht="153" customHeight="1">
      <c r="A668" s="70" t="s">
        <v>2819</v>
      </c>
      <c r="B668" s="74" t="s">
        <v>5</v>
      </c>
      <c r="C668" s="74" t="s">
        <v>5</v>
      </c>
      <c r="D668" s="75">
        <v>42138</v>
      </c>
      <c r="E668" s="76">
        <v>0.61805555555555558</v>
      </c>
      <c r="F668" s="75">
        <v>42138</v>
      </c>
      <c r="G668" s="76">
        <v>0.63194444444444442</v>
      </c>
      <c r="H668" s="76">
        <f>G668-E668</f>
        <v>1.388888888888884E-2</v>
      </c>
      <c r="I668" s="74">
        <v>6</v>
      </c>
      <c r="J668" s="74" t="s">
        <v>3234</v>
      </c>
      <c r="K668" s="74" t="s">
        <v>3235</v>
      </c>
      <c r="L668" s="74" t="s">
        <v>4</v>
      </c>
      <c r="M668" s="74" t="s">
        <v>6242</v>
      </c>
      <c r="N668" s="77">
        <v>35</v>
      </c>
      <c r="O668" s="74" t="s">
        <v>13</v>
      </c>
      <c r="P668" s="74" t="s">
        <v>6242</v>
      </c>
      <c r="Q668" s="74" t="s">
        <v>3233</v>
      </c>
      <c r="R668" s="74">
        <v>9.5</v>
      </c>
      <c r="S668" s="74"/>
      <c r="T668" s="74">
        <v>9.5</v>
      </c>
      <c r="U668" s="362" t="s">
        <v>36</v>
      </c>
      <c r="V668" s="362">
        <v>2008</v>
      </c>
      <c r="W668" s="362" t="s">
        <v>6243</v>
      </c>
      <c r="X668" s="362" t="s">
        <v>1889</v>
      </c>
      <c r="Y668" s="362" t="s">
        <v>6244</v>
      </c>
      <c r="Z668" s="362">
        <v>100</v>
      </c>
      <c r="AA668" s="362" t="s">
        <v>6245</v>
      </c>
      <c r="AB668" s="362">
        <v>0</v>
      </c>
      <c r="AC668" s="362" t="s">
        <v>6246</v>
      </c>
      <c r="AD668" s="362" t="s">
        <v>22</v>
      </c>
      <c r="AE668" s="362"/>
      <c r="AF668" s="362"/>
      <c r="AG668" s="362"/>
      <c r="AH668" s="8"/>
      <c r="AI668" s="8"/>
    </row>
    <row r="669" spans="1:36" s="12" customFormat="1" ht="210" customHeight="1">
      <c r="A669" s="70" t="s">
        <v>122</v>
      </c>
      <c r="B669" s="74" t="s">
        <v>18</v>
      </c>
      <c r="C669" s="74" t="s">
        <v>18</v>
      </c>
      <c r="D669" s="75">
        <v>42035</v>
      </c>
      <c r="E669" s="76">
        <v>42036.041666666664</v>
      </c>
      <c r="F669" s="75">
        <v>42035</v>
      </c>
      <c r="G669" s="76">
        <v>42036.145833333336</v>
      </c>
      <c r="H669" s="76">
        <f>G669-E669</f>
        <v>0.10416666667151731</v>
      </c>
      <c r="I669" s="74">
        <v>1</v>
      </c>
      <c r="J669" s="74"/>
      <c r="K669" s="74"/>
      <c r="L669" s="74" t="s">
        <v>4</v>
      </c>
      <c r="M669" s="74" t="s">
        <v>55</v>
      </c>
      <c r="N669" s="77">
        <v>0.4</v>
      </c>
      <c r="O669" s="74" t="s">
        <v>55</v>
      </c>
      <c r="P669" s="74" t="s">
        <v>637</v>
      </c>
      <c r="Q669" s="74" t="s">
        <v>236</v>
      </c>
      <c r="R669" s="74">
        <v>9.3000000000000007</v>
      </c>
      <c r="S669" s="74"/>
      <c r="T669" s="74">
        <f>R669+S669</f>
        <v>9.3000000000000007</v>
      </c>
      <c r="U669" s="362"/>
      <c r="V669" s="362"/>
      <c r="W669" s="362"/>
      <c r="X669" s="362"/>
      <c r="Y669" s="362"/>
      <c r="Z669" s="362"/>
      <c r="AA669" s="362"/>
      <c r="AB669" s="362"/>
      <c r="AC669" s="362"/>
      <c r="AD669" s="362" t="s">
        <v>22</v>
      </c>
      <c r="AE669" s="362"/>
      <c r="AF669" s="362"/>
      <c r="AG669" s="362"/>
      <c r="AH669" s="8"/>
      <c r="AI669" s="8"/>
    </row>
    <row r="670" spans="1:36" s="12" customFormat="1" ht="141" customHeight="1">
      <c r="A670" s="70" t="s">
        <v>1018</v>
      </c>
      <c r="B670" s="74" t="s">
        <v>58</v>
      </c>
      <c r="C670" s="74" t="s">
        <v>197</v>
      </c>
      <c r="D670" s="75">
        <v>42090</v>
      </c>
      <c r="E670" s="76">
        <v>0.62222222222222223</v>
      </c>
      <c r="F670" s="75">
        <v>42090</v>
      </c>
      <c r="G670" s="76">
        <v>0.71458333333333324</v>
      </c>
      <c r="H670" s="76">
        <v>9.2361111111111116E-2</v>
      </c>
      <c r="I670" s="74">
        <v>12</v>
      </c>
      <c r="J670" s="74" t="s">
        <v>198</v>
      </c>
      <c r="K670" s="74" t="s">
        <v>14</v>
      </c>
      <c r="L670" s="74" t="s">
        <v>9</v>
      </c>
      <c r="M670" s="74" t="s">
        <v>2144</v>
      </c>
      <c r="N670" s="77" t="s">
        <v>3</v>
      </c>
      <c r="O670" s="74" t="s">
        <v>7</v>
      </c>
      <c r="P670" s="74" t="s">
        <v>2144</v>
      </c>
      <c r="Q670" s="74" t="s">
        <v>2145</v>
      </c>
      <c r="R670" s="74">
        <v>2.9</v>
      </c>
      <c r="S670" s="74"/>
      <c r="T670" s="74">
        <v>2.9</v>
      </c>
      <c r="U670" s="362" t="s">
        <v>28</v>
      </c>
      <c r="V670" s="362">
        <v>1997</v>
      </c>
      <c r="W670" s="362" t="s">
        <v>1364</v>
      </c>
      <c r="X670" s="362"/>
      <c r="Y670" s="362">
        <v>41737</v>
      </c>
      <c r="Z670" s="362">
        <v>100</v>
      </c>
      <c r="AA670" s="362">
        <v>42468</v>
      </c>
      <c r="AB670" s="362">
        <v>0</v>
      </c>
      <c r="AC670" s="362">
        <v>41934</v>
      </c>
      <c r="AD670" s="362" t="s">
        <v>30</v>
      </c>
      <c r="AE670" s="362"/>
      <c r="AF670" s="362"/>
      <c r="AG670" s="362"/>
      <c r="AH670" s="8"/>
      <c r="AI670" s="8"/>
    </row>
    <row r="671" spans="1:36" s="6" customFormat="1" ht="145.5" customHeight="1">
      <c r="A671" s="164" t="s">
        <v>1018</v>
      </c>
      <c r="B671" s="94" t="s">
        <v>21</v>
      </c>
      <c r="C671" s="134" t="s">
        <v>21</v>
      </c>
      <c r="D671" s="93">
        <v>42091</v>
      </c>
      <c r="E671" s="104">
        <v>0.10416666666666667</v>
      </c>
      <c r="F671" s="93">
        <v>42091</v>
      </c>
      <c r="G671" s="104">
        <v>0.20833333333333334</v>
      </c>
      <c r="H671" s="104">
        <v>0.10416666666666667</v>
      </c>
      <c r="I671" s="69">
        <v>1</v>
      </c>
      <c r="J671" s="69"/>
      <c r="K671" s="94"/>
      <c r="L671" s="165" t="s">
        <v>4</v>
      </c>
      <c r="M671" s="94" t="s">
        <v>2385</v>
      </c>
      <c r="N671" s="69">
        <v>0.4</v>
      </c>
      <c r="O671" s="69" t="s">
        <v>2</v>
      </c>
      <c r="P671" s="94" t="s">
        <v>2385</v>
      </c>
      <c r="Q671" s="69" t="s">
        <v>1482</v>
      </c>
      <c r="R671" s="69">
        <v>0.84099999999999997</v>
      </c>
      <c r="S671" s="69">
        <v>0.42</v>
      </c>
      <c r="T671" s="69">
        <v>1.2609999999999999</v>
      </c>
      <c r="U671" s="218" t="s">
        <v>1</v>
      </c>
      <c r="V671" s="30" t="s">
        <v>128</v>
      </c>
      <c r="W671" s="218" t="s">
        <v>128</v>
      </c>
      <c r="X671" s="218" t="s">
        <v>128</v>
      </c>
      <c r="Y671" s="366">
        <v>2014</v>
      </c>
      <c r="Z671" s="526" t="s">
        <v>128</v>
      </c>
      <c r="AA671" s="366">
        <v>2015</v>
      </c>
      <c r="AB671" s="218" t="s">
        <v>128</v>
      </c>
      <c r="AC671" s="366">
        <v>2014</v>
      </c>
      <c r="AD671" s="218" t="s">
        <v>0</v>
      </c>
      <c r="AE671" s="218" t="s">
        <v>52</v>
      </c>
      <c r="AF671" s="218"/>
      <c r="AG671" s="526"/>
      <c r="AH671" s="218"/>
      <c r="AI671" s="218"/>
    </row>
    <row r="672" spans="1:36" s="12" customFormat="1" ht="138.75" customHeight="1">
      <c r="A672" s="164" t="s">
        <v>1018</v>
      </c>
      <c r="B672" s="94" t="s">
        <v>21</v>
      </c>
      <c r="C672" s="134" t="s">
        <v>21</v>
      </c>
      <c r="D672" s="93">
        <v>42091</v>
      </c>
      <c r="E672" s="104">
        <v>0.95138888888888884</v>
      </c>
      <c r="F672" s="93">
        <v>42091</v>
      </c>
      <c r="G672" s="104">
        <v>1</v>
      </c>
      <c r="H672" s="104">
        <v>4.8611111111111112E-2</v>
      </c>
      <c r="I672" s="69">
        <v>1</v>
      </c>
      <c r="J672" s="69"/>
      <c r="K672" s="94"/>
      <c r="L672" s="69" t="s">
        <v>9</v>
      </c>
      <c r="M672" s="94" t="s">
        <v>2386</v>
      </c>
      <c r="N672" s="69">
        <v>0.4</v>
      </c>
      <c r="O672" s="69" t="s">
        <v>7</v>
      </c>
      <c r="P672" s="94" t="s">
        <v>2386</v>
      </c>
      <c r="Q672" s="69" t="s">
        <v>2387</v>
      </c>
      <c r="R672" s="69">
        <v>2.9000000000000001E-2</v>
      </c>
      <c r="S672" s="69">
        <v>1.4999999999999999E-2</v>
      </c>
      <c r="T672" s="69">
        <v>4.3999999999999997E-2</v>
      </c>
      <c r="U672" s="218" t="s">
        <v>28</v>
      </c>
      <c r="V672" s="30" t="s">
        <v>128</v>
      </c>
      <c r="W672" s="218" t="s">
        <v>128</v>
      </c>
      <c r="X672" s="218" t="s">
        <v>128</v>
      </c>
      <c r="Y672" s="366">
        <v>2014</v>
      </c>
      <c r="Z672" s="526" t="s">
        <v>128</v>
      </c>
      <c r="AA672" s="366">
        <v>2015</v>
      </c>
      <c r="AB672" s="218" t="s">
        <v>128</v>
      </c>
      <c r="AC672" s="366">
        <v>2014</v>
      </c>
      <c r="AD672" s="218" t="s">
        <v>54</v>
      </c>
      <c r="AE672" s="218" t="s">
        <v>52</v>
      </c>
      <c r="AF672" s="218"/>
      <c r="AG672" s="526"/>
      <c r="AH672" s="218"/>
      <c r="AI672" s="218"/>
    </row>
    <row r="673" spans="1:35" s="6" customFormat="1" ht="112.5" customHeight="1">
      <c r="A673" s="70" t="s">
        <v>640</v>
      </c>
      <c r="B673" s="74" t="s">
        <v>81</v>
      </c>
      <c r="C673" s="74" t="s">
        <v>81</v>
      </c>
      <c r="D673" s="75">
        <v>42060</v>
      </c>
      <c r="E673" s="76">
        <v>9.8611111111111108E-2</v>
      </c>
      <c r="F673" s="75">
        <v>42060</v>
      </c>
      <c r="G673" s="76">
        <v>0.24583333333333335</v>
      </c>
      <c r="H673" s="76">
        <v>0.14722222222222223</v>
      </c>
      <c r="I673" s="74">
        <v>15</v>
      </c>
      <c r="J673" s="74" t="s">
        <v>143</v>
      </c>
      <c r="K673" s="74" t="s">
        <v>14</v>
      </c>
      <c r="L673" s="74" t="s">
        <v>4</v>
      </c>
      <c r="M673" s="74" t="s">
        <v>988</v>
      </c>
      <c r="N673" s="77" t="s">
        <v>3</v>
      </c>
      <c r="O673" s="74" t="s">
        <v>7</v>
      </c>
      <c r="P673" s="74" t="s">
        <v>988</v>
      </c>
      <c r="Q673" s="74" t="s">
        <v>989</v>
      </c>
      <c r="R673" s="74">
        <v>5</v>
      </c>
      <c r="S673" s="74">
        <v>4.3</v>
      </c>
      <c r="T673" s="74">
        <v>9.3000000000000007</v>
      </c>
      <c r="U673" s="362"/>
      <c r="V673" s="362"/>
      <c r="W673" s="362"/>
      <c r="X673" s="362"/>
      <c r="Y673" s="362"/>
      <c r="Z673" s="362"/>
      <c r="AA673" s="362"/>
      <c r="AB673" s="362"/>
      <c r="AC673" s="362"/>
      <c r="AD673" s="362" t="s">
        <v>22</v>
      </c>
      <c r="AE673" s="362"/>
      <c r="AF673" s="362"/>
      <c r="AG673" s="362"/>
      <c r="AH673" s="8"/>
      <c r="AI673" s="8"/>
    </row>
    <row r="674" spans="1:35" s="6" customFormat="1" ht="56.25" customHeight="1">
      <c r="A674" s="70" t="s">
        <v>1018</v>
      </c>
      <c r="B674" s="74" t="s">
        <v>81</v>
      </c>
      <c r="C674" s="74" t="s">
        <v>81</v>
      </c>
      <c r="D674" s="75">
        <v>42080</v>
      </c>
      <c r="E674" s="76">
        <v>0.39305555555555555</v>
      </c>
      <c r="F674" s="75">
        <v>42080</v>
      </c>
      <c r="G674" s="76">
        <v>0.63888888888888895</v>
      </c>
      <c r="H674" s="76">
        <v>0.24583333333333335</v>
      </c>
      <c r="I674" s="74">
        <v>7</v>
      </c>
      <c r="J674" s="74" t="s">
        <v>143</v>
      </c>
      <c r="K674" s="74" t="s">
        <v>14</v>
      </c>
      <c r="L674" s="74" t="s">
        <v>11</v>
      </c>
      <c r="M674" s="74" t="s">
        <v>1206</v>
      </c>
      <c r="N674" s="77" t="s">
        <v>3</v>
      </c>
      <c r="O674" s="74" t="s">
        <v>7</v>
      </c>
      <c r="P674" s="74" t="s">
        <v>1206</v>
      </c>
      <c r="Q674" s="74" t="s">
        <v>1207</v>
      </c>
      <c r="R674" s="74">
        <v>9.1</v>
      </c>
      <c r="S674" s="74"/>
      <c r="T674" s="74">
        <v>9.1</v>
      </c>
      <c r="U674" s="362"/>
      <c r="V674" s="362"/>
      <c r="W674" s="362"/>
      <c r="X674" s="362"/>
      <c r="Y674" s="362"/>
      <c r="Z674" s="362"/>
      <c r="AA674" s="362"/>
      <c r="AB674" s="362"/>
      <c r="AC674" s="362"/>
      <c r="AD674" s="362" t="s">
        <v>22</v>
      </c>
      <c r="AE674" s="362"/>
      <c r="AF674" s="362"/>
      <c r="AG674" s="362"/>
      <c r="AH674" s="8"/>
      <c r="AI674" s="8"/>
    </row>
    <row r="675" spans="1:35" s="6" customFormat="1" ht="88.5" customHeight="1">
      <c r="A675" s="164" t="s">
        <v>1018</v>
      </c>
      <c r="B675" s="94" t="s">
        <v>21</v>
      </c>
      <c r="C675" s="134" t="s">
        <v>21</v>
      </c>
      <c r="D675" s="93">
        <v>42092</v>
      </c>
      <c r="E675" s="104">
        <v>0</v>
      </c>
      <c r="F675" s="93">
        <v>42092</v>
      </c>
      <c r="G675" s="104">
        <v>1.0347222222222223</v>
      </c>
      <c r="H675" s="104">
        <v>3.4722222222222224E-2</v>
      </c>
      <c r="I675" s="69">
        <v>1</v>
      </c>
      <c r="J675" s="69"/>
      <c r="K675" s="94"/>
      <c r="L675" s="69" t="s">
        <v>9</v>
      </c>
      <c r="M675" s="94" t="s">
        <v>2386</v>
      </c>
      <c r="N675" s="69">
        <v>0.4</v>
      </c>
      <c r="O675" s="69" t="s">
        <v>7</v>
      </c>
      <c r="P675" s="94" t="s">
        <v>2386</v>
      </c>
      <c r="Q675" s="69" t="s">
        <v>2387</v>
      </c>
      <c r="R675" s="69">
        <v>1E-3</v>
      </c>
      <c r="S675" s="69">
        <v>1.7999999999999999E-2</v>
      </c>
      <c r="T675" s="69">
        <v>1.9E-2</v>
      </c>
      <c r="U675" s="218" t="s">
        <v>28</v>
      </c>
      <c r="V675" s="30" t="s">
        <v>128</v>
      </c>
      <c r="W675" s="218" t="s">
        <v>128</v>
      </c>
      <c r="X675" s="218" t="s">
        <v>128</v>
      </c>
      <c r="Y675" s="366">
        <v>2014</v>
      </c>
      <c r="Z675" s="526" t="s">
        <v>128</v>
      </c>
      <c r="AA675" s="366">
        <v>2015</v>
      </c>
      <c r="AB675" s="218" t="s">
        <v>128</v>
      </c>
      <c r="AC675" s="366">
        <v>2014</v>
      </c>
      <c r="AD675" s="218" t="s">
        <v>54</v>
      </c>
      <c r="AE675" s="218" t="s">
        <v>52</v>
      </c>
      <c r="AF675" s="218"/>
      <c r="AG675" s="526"/>
      <c r="AH675" s="218"/>
      <c r="AI675" s="218"/>
    </row>
    <row r="676" spans="1:35" s="12" customFormat="1" ht="79.5" customHeight="1">
      <c r="A676" s="70" t="s">
        <v>1018</v>
      </c>
      <c r="B676" s="74" t="s">
        <v>18</v>
      </c>
      <c r="C676" s="74" t="s">
        <v>18</v>
      </c>
      <c r="D676" s="75">
        <v>42092</v>
      </c>
      <c r="E676" s="76">
        <v>42092.458333333336</v>
      </c>
      <c r="F676" s="75">
        <v>42093</v>
      </c>
      <c r="G676" s="76">
        <v>42093.625</v>
      </c>
      <c r="H676" s="76">
        <f>G676-E676</f>
        <v>1.1666666666642413</v>
      </c>
      <c r="I676" s="74">
        <v>1</v>
      </c>
      <c r="J676" s="74"/>
      <c r="K676" s="74"/>
      <c r="L676" s="74" t="s">
        <v>11</v>
      </c>
      <c r="M676" s="74" t="s">
        <v>337</v>
      </c>
      <c r="N676" s="77">
        <v>0.4</v>
      </c>
      <c r="O676" s="74" t="s">
        <v>2</v>
      </c>
      <c r="P676" s="74" t="s">
        <v>1518</v>
      </c>
      <c r="Q676" s="74" t="s">
        <v>1519</v>
      </c>
      <c r="R676" s="74">
        <f>0.4+0.1</f>
        <v>0.5</v>
      </c>
      <c r="S676" s="74"/>
      <c r="T676" s="74">
        <f>R676+S676</f>
        <v>0.5</v>
      </c>
      <c r="U676" s="362"/>
      <c r="V676" s="362"/>
      <c r="W676" s="362"/>
      <c r="X676" s="362"/>
      <c r="Y676" s="362"/>
      <c r="Z676" s="362"/>
      <c r="AA676" s="362"/>
      <c r="AB676" s="362"/>
      <c r="AC676" s="362"/>
      <c r="AD676" s="362" t="s">
        <v>0</v>
      </c>
      <c r="AE676" s="362"/>
      <c r="AF676" s="362"/>
      <c r="AG676" s="362"/>
      <c r="AH676" s="8"/>
      <c r="AI676" s="8"/>
    </row>
    <row r="677" spans="1:35" s="12" customFormat="1" ht="112.5" customHeight="1">
      <c r="A677" s="69" t="s">
        <v>640</v>
      </c>
      <c r="B677" s="74" t="s">
        <v>1412</v>
      </c>
      <c r="C677" s="74" t="s">
        <v>1423</v>
      </c>
      <c r="D677" s="75">
        <v>42060</v>
      </c>
      <c r="E677" s="76">
        <v>0.82847222222222217</v>
      </c>
      <c r="F677" s="75">
        <v>42060</v>
      </c>
      <c r="G677" s="76">
        <v>0.89583333333333337</v>
      </c>
      <c r="H677" s="76">
        <v>6.7361111111111108E-2</v>
      </c>
      <c r="I677" s="77">
        <v>9</v>
      </c>
      <c r="J677" s="79" t="s">
        <v>1424</v>
      </c>
      <c r="K677" s="77"/>
      <c r="L677" s="80" t="s">
        <v>11</v>
      </c>
      <c r="M677" s="81" t="s">
        <v>1566</v>
      </c>
      <c r="N677" s="77" t="s">
        <v>3</v>
      </c>
      <c r="O677" s="79" t="s">
        <v>25</v>
      </c>
      <c r="P677" s="81" t="s">
        <v>1566</v>
      </c>
      <c r="Q677" s="80" t="s">
        <v>1567</v>
      </c>
      <c r="R677" s="91">
        <v>9</v>
      </c>
      <c r="S677" s="91"/>
      <c r="T677" s="91">
        <v>9</v>
      </c>
      <c r="U677" s="8"/>
      <c r="V677" s="8"/>
      <c r="W677" s="8"/>
      <c r="X677" s="8"/>
      <c r="Y677" s="8"/>
      <c r="Z677" s="8"/>
      <c r="AA677" s="8"/>
      <c r="AB677" s="8"/>
      <c r="AC677" s="8"/>
      <c r="AD677" s="13" t="s">
        <v>22</v>
      </c>
      <c r="AE677" s="8"/>
      <c r="AF677" s="8"/>
      <c r="AG677" s="8"/>
      <c r="AH677" s="8"/>
      <c r="AI677" s="8"/>
    </row>
    <row r="678" spans="1:35" s="12" customFormat="1" ht="93.75" customHeight="1">
      <c r="A678" s="70" t="s">
        <v>8946</v>
      </c>
      <c r="B678" s="74" t="s">
        <v>10</v>
      </c>
      <c r="C678" s="74" t="s">
        <v>4334</v>
      </c>
      <c r="D678" s="75">
        <v>42261</v>
      </c>
      <c r="E678" s="76" t="s">
        <v>9052</v>
      </c>
      <c r="F678" s="75">
        <v>42261</v>
      </c>
      <c r="G678" s="76" t="s">
        <v>9053</v>
      </c>
      <c r="H678" s="76">
        <v>6.9444444444444447E-4</v>
      </c>
      <c r="I678" s="74">
        <v>39</v>
      </c>
      <c r="J678" s="74"/>
      <c r="K678" s="74" t="s">
        <v>3211</v>
      </c>
      <c r="L678" s="74" t="s">
        <v>4</v>
      </c>
      <c r="M678" s="74" t="s">
        <v>9054</v>
      </c>
      <c r="N678" s="77">
        <v>35</v>
      </c>
      <c r="O678" s="74" t="s">
        <v>11100</v>
      </c>
      <c r="P678" s="74" t="s">
        <v>9054</v>
      </c>
      <c r="Q678" s="74" t="s">
        <v>11101</v>
      </c>
      <c r="R678" s="74">
        <v>8</v>
      </c>
      <c r="S678" s="74">
        <v>1</v>
      </c>
      <c r="T678" s="74">
        <v>9</v>
      </c>
      <c r="U678" s="362"/>
      <c r="V678" s="362"/>
      <c r="W678" s="362"/>
      <c r="X678" s="362"/>
      <c r="Y678" s="362"/>
      <c r="Z678" s="362"/>
      <c r="AA678" s="362"/>
      <c r="AB678" s="362"/>
      <c r="AC678" s="362"/>
      <c r="AD678" s="362" t="s">
        <v>22</v>
      </c>
      <c r="AE678" s="362"/>
      <c r="AF678" s="362"/>
      <c r="AG678" s="362" t="s">
        <v>11102</v>
      </c>
      <c r="AH678" s="8"/>
      <c r="AI678" s="8"/>
    </row>
    <row r="679" spans="1:35" s="12" customFormat="1" ht="75" customHeight="1">
      <c r="A679" s="164" t="s">
        <v>1018</v>
      </c>
      <c r="B679" s="94" t="s">
        <v>21</v>
      </c>
      <c r="C679" s="134" t="s">
        <v>21</v>
      </c>
      <c r="D679" s="93">
        <v>42093</v>
      </c>
      <c r="E679" s="104">
        <v>0.46527777777777773</v>
      </c>
      <c r="F679" s="93">
        <v>42093</v>
      </c>
      <c r="G679" s="104">
        <v>0.51041666666666663</v>
      </c>
      <c r="H679" s="104">
        <v>4.5138888888888888E-2</v>
      </c>
      <c r="I679" s="69">
        <v>1</v>
      </c>
      <c r="J679" s="69"/>
      <c r="K679" s="94"/>
      <c r="L679" s="165" t="s">
        <v>4</v>
      </c>
      <c r="M679" s="94" t="s">
        <v>1502</v>
      </c>
      <c r="N679" s="69">
        <v>0.4</v>
      </c>
      <c r="O679" s="69" t="s">
        <v>2</v>
      </c>
      <c r="P679" s="94" t="s">
        <v>1502</v>
      </c>
      <c r="Q679" s="69" t="s">
        <v>1503</v>
      </c>
      <c r="R679" s="69">
        <v>0.30485000000000001</v>
      </c>
      <c r="S679" s="69">
        <v>0.15015000000000001</v>
      </c>
      <c r="T679" s="69">
        <v>0.45500000000000002</v>
      </c>
      <c r="U679" s="218" t="s">
        <v>1</v>
      </c>
      <c r="V679" s="30" t="s">
        <v>128</v>
      </c>
      <c r="W679" s="218" t="s">
        <v>128</v>
      </c>
      <c r="X679" s="218" t="s">
        <v>128</v>
      </c>
      <c r="Y679" s="366">
        <v>2014</v>
      </c>
      <c r="Z679" s="526" t="s">
        <v>128</v>
      </c>
      <c r="AA679" s="366">
        <v>2015</v>
      </c>
      <c r="AB679" s="218" t="s">
        <v>128</v>
      </c>
      <c r="AC679" s="366">
        <v>2014</v>
      </c>
      <c r="AD679" s="218" t="s">
        <v>17</v>
      </c>
      <c r="AE679" s="218" t="s">
        <v>52</v>
      </c>
      <c r="AF679" s="218"/>
      <c r="AG679" s="526"/>
      <c r="AH679" s="218"/>
      <c r="AI679" s="218"/>
    </row>
    <row r="680" spans="1:35" s="12" customFormat="1" ht="114.75" customHeight="1">
      <c r="A680" s="70" t="s">
        <v>1018</v>
      </c>
      <c r="B680" s="74" t="s">
        <v>5</v>
      </c>
      <c r="C680" s="74" t="s">
        <v>5</v>
      </c>
      <c r="D680" s="75">
        <v>42065</v>
      </c>
      <c r="E680" s="76">
        <v>0.68611111111111101</v>
      </c>
      <c r="F680" s="75">
        <v>42065</v>
      </c>
      <c r="G680" s="76">
        <v>0.68611111111111101</v>
      </c>
      <c r="H680" s="76">
        <v>0</v>
      </c>
      <c r="I680" s="74">
        <v>5</v>
      </c>
      <c r="J680" s="74"/>
      <c r="K680" s="74"/>
      <c r="L680" s="74" t="s">
        <v>11</v>
      </c>
      <c r="M680" s="74" t="s">
        <v>1057</v>
      </c>
      <c r="N680" s="77">
        <v>0.4</v>
      </c>
      <c r="O680" s="74" t="s">
        <v>2</v>
      </c>
      <c r="P680" s="74" t="s">
        <v>525</v>
      </c>
      <c r="Q680" s="74" t="s">
        <v>1327</v>
      </c>
      <c r="R680" s="74"/>
      <c r="S680" s="74">
        <v>8.9</v>
      </c>
      <c r="T680" s="74">
        <v>8.9</v>
      </c>
      <c r="U680" s="362"/>
      <c r="V680" s="362"/>
      <c r="W680" s="362"/>
      <c r="X680" s="362"/>
      <c r="Y680" s="362"/>
      <c r="Z680" s="362"/>
      <c r="AA680" s="362"/>
      <c r="AB680" s="362"/>
      <c r="AC680" s="362"/>
      <c r="AD680" s="362" t="s">
        <v>22</v>
      </c>
      <c r="AE680" s="362"/>
      <c r="AF680" s="362"/>
      <c r="AG680" s="362"/>
      <c r="AH680" s="8"/>
      <c r="AI680" s="8"/>
    </row>
    <row r="681" spans="1:35" s="12" customFormat="1" ht="93.75" customHeight="1">
      <c r="A681" s="70" t="s">
        <v>1018</v>
      </c>
      <c r="B681" s="74" t="s">
        <v>10</v>
      </c>
      <c r="C681" s="74" t="s">
        <v>10</v>
      </c>
      <c r="D681" s="75">
        <v>42093</v>
      </c>
      <c r="E681" s="76">
        <v>0.64583333333333337</v>
      </c>
      <c r="F681" s="75">
        <v>42093</v>
      </c>
      <c r="G681" s="76">
        <v>0.65277777777777779</v>
      </c>
      <c r="H681" s="76">
        <v>6.9444444444444441E-3</v>
      </c>
      <c r="I681" s="74">
        <v>4</v>
      </c>
      <c r="J681" s="74"/>
      <c r="K681" s="74"/>
      <c r="L681" s="74" t="s">
        <v>9</v>
      </c>
      <c r="M681" s="74" t="s">
        <v>1507</v>
      </c>
      <c r="N681" s="77" t="s">
        <v>3</v>
      </c>
      <c r="O681" s="74" t="s">
        <v>2</v>
      </c>
      <c r="P681" s="74" t="s">
        <v>1508</v>
      </c>
      <c r="Q681" s="74" t="s">
        <v>1509</v>
      </c>
      <c r="R681" s="74">
        <v>0.49299999999999999</v>
      </c>
      <c r="S681" s="74"/>
      <c r="T681" s="74">
        <v>0.49299999999999999</v>
      </c>
      <c r="U681" s="362" t="s">
        <v>36</v>
      </c>
      <c r="V681" s="362"/>
      <c r="W681" s="362"/>
      <c r="X681" s="362"/>
      <c r="Y681" s="362"/>
      <c r="Z681" s="362"/>
      <c r="AA681" s="362"/>
      <c r="AB681" s="362"/>
      <c r="AC681" s="362"/>
      <c r="AD681" s="362" t="s">
        <v>0</v>
      </c>
      <c r="AE681" s="362"/>
      <c r="AF681" s="362"/>
      <c r="AG681" s="362"/>
      <c r="AH681" s="8"/>
      <c r="AI681" s="8"/>
    </row>
    <row r="682" spans="1:35" s="12" customFormat="1" ht="131.25" customHeight="1">
      <c r="A682" s="70" t="s">
        <v>1018</v>
      </c>
      <c r="B682" s="74" t="s">
        <v>69</v>
      </c>
      <c r="C682" s="74" t="s">
        <v>1621</v>
      </c>
      <c r="D682" s="75">
        <v>42093</v>
      </c>
      <c r="E682" s="76">
        <v>0.19444444444444445</v>
      </c>
      <c r="F682" s="75">
        <v>42093</v>
      </c>
      <c r="G682" s="76">
        <v>0.24305555555555555</v>
      </c>
      <c r="H682" s="76">
        <v>4.8611111111111105E-2</v>
      </c>
      <c r="I682" s="74">
        <v>91</v>
      </c>
      <c r="J682" s="74" t="s">
        <v>150</v>
      </c>
      <c r="K682" s="74" t="s">
        <v>14</v>
      </c>
      <c r="L682" s="74" t="s">
        <v>16</v>
      </c>
      <c r="M682" s="74" t="s">
        <v>2048</v>
      </c>
      <c r="N682" s="77">
        <v>110</v>
      </c>
      <c r="O682" s="74" t="s">
        <v>7</v>
      </c>
      <c r="P682" s="74" t="s">
        <v>1522</v>
      </c>
      <c r="Q682" s="74" t="s">
        <v>1523</v>
      </c>
      <c r="R682" s="74">
        <v>20.155000000000001</v>
      </c>
      <c r="S682" s="74">
        <v>7.6929999999999996</v>
      </c>
      <c r="T682" s="74">
        <v>27.847999999999999</v>
      </c>
      <c r="U682" s="362" t="s">
        <v>28</v>
      </c>
      <c r="V682" s="362" t="s">
        <v>724</v>
      </c>
      <c r="W682" s="362" t="s">
        <v>724</v>
      </c>
      <c r="X682" s="362" t="s">
        <v>724</v>
      </c>
      <c r="Y682" s="362" t="s">
        <v>724</v>
      </c>
      <c r="Z682" s="362" t="s">
        <v>724</v>
      </c>
      <c r="AA682" s="362" t="s">
        <v>724</v>
      </c>
      <c r="AB682" s="362" t="s">
        <v>724</v>
      </c>
      <c r="AC682" s="362" t="s">
        <v>724</v>
      </c>
      <c r="AD682" s="362" t="s">
        <v>37</v>
      </c>
      <c r="AE682" s="362" t="s">
        <v>53</v>
      </c>
      <c r="AF682" s="362"/>
      <c r="AG682" s="362" t="s">
        <v>1523</v>
      </c>
      <c r="AH682" s="8"/>
      <c r="AI682" s="8"/>
    </row>
    <row r="683" spans="1:35" s="12" customFormat="1" ht="36" customHeight="1">
      <c r="A683" s="68" t="s">
        <v>2819</v>
      </c>
      <c r="B683" s="74" t="s">
        <v>132</v>
      </c>
      <c r="C683" s="74" t="s">
        <v>26</v>
      </c>
      <c r="D683" s="75">
        <v>42155</v>
      </c>
      <c r="E683" s="76">
        <v>0.70347222222222217</v>
      </c>
      <c r="F683" s="75">
        <v>42155</v>
      </c>
      <c r="G683" s="76">
        <v>0.70347222222222217</v>
      </c>
      <c r="H683" s="76">
        <v>0</v>
      </c>
      <c r="I683" s="77">
        <v>62</v>
      </c>
      <c r="J683" s="79" t="s">
        <v>143</v>
      </c>
      <c r="K683" s="77" t="s">
        <v>8</v>
      </c>
      <c r="L683" s="80" t="s">
        <v>9</v>
      </c>
      <c r="M683" s="81" t="s">
        <v>3143</v>
      </c>
      <c r="N683" s="77">
        <v>35</v>
      </c>
      <c r="O683" s="79" t="s">
        <v>7</v>
      </c>
      <c r="P683" s="81" t="s">
        <v>3144</v>
      </c>
      <c r="Q683" s="80" t="s">
        <v>3145</v>
      </c>
      <c r="R683" s="91"/>
      <c r="S683" s="91">
        <v>6.9</v>
      </c>
      <c r="T683" s="91">
        <v>6.9</v>
      </c>
      <c r="U683" s="13" t="s">
        <v>36</v>
      </c>
      <c r="V683" s="13">
        <v>1989</v>
      </c>
      <c r="W683" s="13" t="s">
        <v>7</v>
      </c>
      <c r="X683" s="13"/>
      <c r="Y683" s="265">
        <v>41839</v>
      </c>
      <c r="Z683" s="13">
        <v>100</v>
      </c>
      <c r="AA683" s="13">
        <v>2016</v>
      </c>
      <c r="AB683" s="13">
        <v>0</v>
      </c>
      <c r="AC683" s="569">
        <v>41730</v>
      </c>
      <c r="AD683" s="13" t="s">
        <v>42</v>
      </c>
      <c r="AE683" s="13"/>
      <c r="AF683" s="13"/>
      <c r="AG683" s="34"/>
      <c r="AH683" s="8"/>
      <c r="AI683" s="8"/>
    </row>
    <row r="684" spans="1:35" s="12" customFormat="1" ht="31.15" customHeight="1">
      <c r="A684" s="68" t="s">
        <v>2819</v>
      </c>
      <c r="B684" s="74" t="s">
        <v>132</v>
      </c>
      <c r="C684" s="74" t="s">
        <v>26</v>
      </c>
      <c r="D684" s="75">
        <v>42155</v>
      </c>
      <c r="E684" s="76">
        <v>0.74652777777777779</v>
      </c>
      <c r="F684" s="75">
        <v>42155</v>
      </c>
      <c r="G684" s="76">
        <v>0.74652777777777779</v>
      </c>
      <c r="H684" s="76">
        <v>0</v>
      </c>
      <c r="I684" s="77">
        <v>377</v>
      </c>
      <c r="J684" s="79" t="s">
        <v>143</v>
      </c>
      <c r="K684" s="77" t="s">
        <v>8</v>
      </c>
      <c r="L684" s="80" t="s">
        <v>9</v>
      </c>
      <c r="M684" s="81" t="s">
        <v>3504</v>
      </c>
      <c r="N684" s="77">
        <v>35</v>
      </c>
      <c r="O684" s="79" t="s">
        <v>7</v>
      </c>
      <c r="P684" s="81" t="s">
        <v>3576</v>
      </c>
      <c r="Q684" s="80" t="s">
        <v>3145</v>
      </c>
      <c r="R684" s="91"/>
      <c r="S684" s="91">
        <v>35.799999999999997</v>
      </c>
      <c r="T684" s="91">
        <v>35.799999999999997</v>
      </c>
      <c r="U684" s="13" t="s">
        <v>36</v>
      </c>
      <c r="V684" s="13">
        <v>2009</v>
      </c>
      <c r="W684" s="13" t="s">
        <v>7</v>
      </c>
      <c r="X684" s="13"/>
      <c r="Y684" s="265">
        <v>40569</v>
      </c>
      <c r="Z684" s="13"/>
      <c r="AA684" s="13"/>
      <c r="AB684" s="13"/>
      <c r="AC684" s="569">
        <v>40483</v>
      </c>
      <c r="AD684" s="13" t="s">
        <v>42</v>
      </c>
      <c r="AE684" s="13"/>
      <c r="AF684" s="13"/>
      <c r="AG684" s="34"/>
      <c r="AH684" s="8"/>
      <c r="AI684" s="8"/>
    </row>
    <row r="685" spans="1:35" s="12" customFormat="1" ht="243.75" customHeight="1">
      <c r="A685" s="70" t="s">
        <v>2819</v>
      </c>
      <c r="B685" s="74" t="s">
        <v>19</v>
      </c>
      <c r="C685" s="74" t="s">
        <v>19</v>
      </c>
      <c r="D685" s="75">
        <v>42155</v>
      </c>
      <c r="E685" s="76">
        <v>0.76874999999999993</v>
      </c>
      <c r="F685" s="75">
        <v>42155</v>
      </c>
      <c r="G685" s="76">
        <v>0.76874999999999993</v>
      </c>
      <c r="H685" s="76">
        <v>0</v>
      </c>
      <c r="I685" s="74">
        <v>136</v>
      </c>
      <c r="J685" s="74" t="s">
        <v>243</v>
      </c>
      <c r="K685" s="74" t="s">
        <v>8</v>
      </c>
      <c r="L685" s="74" t="s">
        <v>9</v>
      </c>
      <c r="M685" s="74" t="s">
        <v>171</v>
      </c>
      <c r="N685" s="77">
        <v>35</v>
      </c>
      <c r="O685" s="74" t="s">
        <v>13</v>
      </c>
      <c r="P685" s="74" t="s">
        <v>5358</v>
      </c>
      <c r="Q685" s="74" t="s">
        <v>5359</v>
      </c>
      <c r="R685" s="74">
        <v>49</v>
      </c>
      <c r="S685" s="74">
        <v>13</v>
      </c>
      <c r="T685" s="74">
        <v>62</v>
      </c>
      <c r="U685" s="362" t="s">
        <v>36</v>
      </c>
      <c r="V685" s="362">
        <v>0</v>
      </c>
      <c r="W685" s="362">
        <v>0</v>
      </c>
      <c r="X685" s="362">
        <v>0</v>
      </c>
      <c r="Y685" s="362">
        <v>0</v>
      </c>
      <c r="Z685" s="362">
        <v>0</v>
      </c>
      <c r="AA685" s="362">
        <v>0</v>
      </c>
      <c r="AB685" s="362">
        <v>0</v>
      </c>
      <c r="AC685" s="362">
        <v>0</v>
      </c>
      <c r="AD685" s="362" t="s">
        <v>42</v>
      </c>
      <c r="AE685" s="362"/>
      <c r="AF685" s="362"/>
      <c r="AG685" s="362"/>
      <c r="AH685" s="8"/>
      <c r="AI685" s="8"/>
    </row>
    <row r="686" spans="1:35" s="6" customFormat="1" ht="409.5" customHeight="1">
      <c r="A686" s="70" t="s">
        <v>2819</v>
      </c>
      <c r="B686" s="74" t="s">
        <v>15</v>
      </c>
      <c r="C686" s="74" t="s">
        <v>15</v>
      </c>
      <c r="D686" s="75">
        <v>42155</v>
      </c>
      <c r="E686" s="76">
        <v>0.66319444444444442</v>
      </c>
      <c r="F686" s="75">
        <v>42155</v>
      </c>
      <c r="G686" s="76">
        <v>0.7368055555555556</v>
      </c>
      <c r="H686" s="76">
        <f>(F686+G686)-(D686+E686)</f>
        <v>7.3611111110949423E-2</v>
      </c>
      <c r="I686" s="74">
        <v>6</v>
      </c>
      <c r="J686" s="74"/>
      <c r="K686" s="74" t="s">
        <v>20</v>
      </c>
      <c r="L686" s="74" t="s">
        <v>9</v>
      </c>
      <c r="M686" s="74" t="s">
        <v>673</v>
      </c>
      <c r="N686" s="77" t="s">
        <v>3</v>
      </c>
      <c r="O686" s="74" t="s">
        <v>7</v>
      </c>
      <c r="P686" s="74" t="s">
        <v>3508</v>
      </c>
      <c r="Q686" s="74" t="s">
        <v>6532</v>
      </c>
      <c r="R686" s="74">
        <v>1.52</v>
      </c>
      <c r="S686" s="74"/>
      <c r="T686" s="74">
        <f>SUM(R686:S686)</f>
        <v>1.52</v>
      </c>
      <c r="U686" s="362" t="s">
        <v>28</v>
      </c>
      <c r="V686" s="362" t="s">
        <v>6533</v>
      </c>
      <c r="W686" s="362" t="s">
        <v>587</v>
      </c>
      <c r="X686" s="362"/>
      <c r="Y686" s="362" t="s">
        <v>6534</v>
      </c>
      <c r="Z686" s="362" t="s">
        <v>6467</v>
      </c>
      <c r="AA686" s="362" t="s">
        <v>1081</v>
      </c>
      <c r="AB686" s="362" t="s">
        <v>6454</v>
      </c>
      <c r="AC686" s="362"/>
      <c r="AD686" s="362" t="s">
        <v>42</v>
      </c>
      <c r="AE686" s="362" t="s">
        <v>53</v>
      </c>
      <c r="AF686" s="362"/>
      <c r="AG686" s="362" t="s">
        <v>6431</v>
      </c>
      <c r="AH686" s="8"/>
      <c r="AI686" s="8"/>
    </row>
    <row r="687" spans="1:35" s="6" customFormat="1" ht="112.5" customHeight="1">
      <c r="A687" s="70" t="s">
        <v>1018</v>
      </c>
      <c r="B687" s="74" t="s">
        <v>5</v>
      </c>
      <c r="C687" s="74" t="s">
        <v>5</v>
      </c>
      <c r="D687" s="75">
        <v>42093</v>
      </c>
      <c r="E687" s="76">
        <v>0.72916666666666663</v>
      </c>
      <c r="F687" s="75">
        <v>42093</v>
      </c>
      <c r="G687" s="76">
        <v>0.7402777777777777</v>
      </c>
      <c r="H687" s="76">
        <v>1.1111111111111112E-2</v>
      </c>
      <c r="I687" s="74">
        <v>11</v>
      </c>
      <c r="J687" s="74" t="s">
        <v>143</v>
      </c>
      <c r="K687" s="74" t="s">
        <v>20</v>
      </c>
      <c r="L687" s="74" t="s">
        <v>29</v>
      </c>
      <c r="M687" s="74" t="s">
        <v>1540</v>
      </c>
      <c r="N687" s="77" t="s">
        <v>3</v>
      </c>
      <c r="O687" s="74" t="s">
        <v>7</v>
      </c>
      <c r="P687" s="74" t="s">
        <v>1541</v>
      </c>
      <c r="Q687" s="74" t="s">
        <v>2273</v>
      </c>
      <c r="R687" s="74">
        <v>7.1</v>
      </c>
      <c r="S687" s="74"/>
      <c r="T687" s="74">
        <v>7.1</v>
      </c>
      <c r="U687" s="362" t="s">
        <v>28</v>
      </c>
      <c r="V687" s="362">
        <v>1974</v>
      </c>
      <c r="W687" s="362" t="s">
        <v>587</v>
      </c>
      <c r="X687" s="362" t="s">
        <v>2260</v>
      </c>
      <c r="Y687" s="362" t="s">
        <v>2274</v>
      </c>
      <c r="Z687" s="362"/>
      <c r="AA687" s="362" t="s">
        <v>2275</v>
      </c>
      <c r="AB687" s="362" t="s">
        <v>2276</v>
      </c>
      <c r="AC687" s="362"/>
      <c r="AD687" s="362" t="s">
        <v>27</v>
      </c>
      <c r="AE687" s="362"/>
      <c r="AF687" s="362"/>
      <c r="AG687" s="362"/>
      <c r="AH687" s="8"/>
      <c r="AI687" s="8"/>
    </row>
    <row r="688" spans="1:35" s="6" customFormat="1" ht="150" customHeight="1">
      <c r="A688" s="164" t="s">
        <v>1018</v>
      </c>
      <c r="B688" s="94" t="s">
        <v>21</v>
      </c>
      <c r="C688" s="69" t="s">
        <v>742</v>
      </c>
      <c r="D688" s="93">
        <v>42094</v>
      </c>
      <c r="E688" s="104">
        <v>0.63194444444444442</v>
      </c>
      <c r="F688" s="93">
        <v>42094</v>
      </c>
      <c r="G688" s="104">
        <v>0.63194444444444442</v>
      </c>
      <c r="H688" s="104">
        <v>6.9444444444444447E-4</v>
      </c>
      <c r="I688" s="69">
        <v>18</v>
      </c>
      <c r="J688" s="69"/>
      <c r="K688" s="94"/>
      <c r="L688" s="69" t="s">
        <v>16</v>
      </c>
      <c r="M688" s="94" t="s">
        <v>1506</v>
      </c>
      <c r="N688" s="69">
        <v>35</v>
      </c>
      <c r="O688" s="69" t="s">
        <v>13</v>
      </c>
      <c r="P688" s="94" t="s">
        <v>1506</v>
      </c>
      <c r="Q688" s="69" t="s">
        <v>2388</v>
      </c>
      <c r="R688" s="69">
        <v>1.488</v>
      </c>
      <c r="S688" s="69">
        <v>0.73399999999999999</v>
      </c>
      <c r="T688" s="69">
        <v>2.222</v>
      </c>
      <c r="U688" s="218" t="s">
        <v>28</v>
      </c>
      <c r="V688" s="30" t="s">
        <v>128</v>
      </c>
      <c r="W688" s="218" t="s">
        <v>128</v>
      </c>
      <c r="X688" s="218" t="s">
        <v>128</v>
      </c>
      <c r="Y688" s="366" t="s">
        <v>128</v>
      </c>
      <c r="Z688" s="526" t="s">
        <v>128</v>
      </c>
      <c r="AA688" s="366" t="s">
        <v>128</v>
      </c>
      <c r="AB688" s="218" t="s">
        <v>128</v>
      </c>
      <c r="AC688" s="366" t="s">
        <v>128</v>
      </c>
      <c r="AD688" s="218" t="s">
        <v>37</v>
      </c>
      <c r="AE688" s="218" t="s">
        <v>52</v>
      </c>
      <c r="AF688" s="218"/>
      <c r="AG688" s="526"/>
      <c r="AH688" s="218"/>
      <c r="AI688" s="218"/>
    </row>
    <row r="689" spans="1:35" s="12" customFormat="1" ht="46.9" customHeight="1">
      <c r="A689" s="70" t="s">
        <v>2819</v>
      </c>
      <c r="B689" s="74" t="s">
        <v>15</v>
      </c>
      <c r="C689" s="74" t="s">
        <v>15</v>
      </c>
      <c r="D689" s="75">
        <v>42155</v>
      </c>
      <c r="E689" s="76">
        <v>0.67569444444444438</v>
      </c>
      <c r="F689" s="75">
        <v>42155</v>
      </c>
      <c r="G689" s="76">
        <v>0.67569444444444438</v>
      </c>
      <c r="H689" s="76">
        <f>(F689+G689)-(D689+E689)</f>
        <v>0</v>
      </c>
      <c r="I689" s="74">
        <v>5</v>
      </c>
      <c r="J689" s="74"/>
      <c r="K689" s="74" t="s">
        <v>8</v>
      </c>
      <c r="L689" s="74" t="s">
        <v>9</v>
      </c>
      <c r="M689" s="74" t="s">
        <v>878</v>
      </c>
      <c r="N689" s="77" t="s">
        <v>3</v>
      </c>
      <c r="O689" s="74" t="s">
        <v>7</v>
      </c>
      <c r="P689" s="74" t="s">
        <v>3509</v>
      </c>
      <c r="Q689" s="74" t="s">
        <v>6535</v>
      </c>
      <c r="R689" s="74"/>
      <c r="S689" s="74">
        <v>0.69</v>
      </c>
      <c r="T689" s="74">
        <f>SUM(R689:S689)</f>
        <v>0.69</v>
      </c>
      <c r="U689" s="362" t="s">
        <v>28</v>
      </c>
      <c r="V689" s="362" t="s">
        <v>6536</v>
      </c>
      <c r="W689" s="362" t="s">
        <v>1908</v>
      </c>
      <c r="X689" s="362"/>
      <c r="Y689" s="362" t="s">
        <v>6537</v>
      </c>
      <c r="Z689" s="362" t="s">
        <v>6467</v>
      </c>
      <c r="AA689" s="362" t="s">
        <v>5205</v>
      </c>
      <c r="AB689" s="362" t="s">
        <v>6454</v>
      </c>
      <c r="AC689" s="362"/>
      <c r="AD689" s="362" t="s">
        <v>42</v>
      </c>
      <c r="AE689" s="362" t="s">
        <v>53</v>
      </c>
      <c r="AF689" s="362"/>
      <c r="AG689" s="362" t="s">
        <v>6431</v>
      </c>
      <c r="AH689" s="8"/>
      <c r="AI689" s="8"/>
    </row>
    <row r="690" spans="1:35" s="12" customFormat="1" ht="31.15" customHeight="1">
      <c r="A690" s="70" t="s">
        <v>2819</v>
      </c>
      <c r="B690" s="74" t="s">
        <v>69</v>
      </c>
      <c r="C690" s="74" t="s">
        <v>69</v>
      </c>
      <c r="D690" s="75">
        <v>42155</v>
      </c>
      <c r="E690" s="76">
        <v>0</v>
      </c>
      <c r="F690" s="75">
        <v>42155</v>
      </c>
      <c r="G690" s="76">
        <v>0.26944444444444443</v>
      </c>
      <c r="H690" s="76">
        <v>0.26944444444444443</v>
      </c>
      <c r="I690" s="74">
        <v>6</v>
      </c>
      <c r="J690" s="74" t="s">
        <v>143</v>
      </c>
      <c r="K690" s="74" t="s">
        <v>20</v>
      </c>
      <c r="L690" s="74" t="s">
        <v>9</v>
      </c>
      <c r="M690" s="74" t="s">
        <v>3494</v>
      </c>
      <c r="N690" s="77" t="s">
        <v>3</v>
      </c>
      <c r="O690" s="74" t="s">
        <v>7</v>
      </c>
      <c r="P690" s="74" t="s">
        <v>3495</v>
      </c>
      <c r="Q690" s="74" t="s">
        <v>3603</v>
      </c>
      <c r="R690" s="74">
        <v>9.0329999999999995</v>
      </c>
      <c r="S690" s="74">
        <v>0.157</v>
      </c>
      <c r="T690" s="74">
        <f>R690+S690</f>
        <v>9.19</v>
      </c>
      <c r="U690" s="362" t="s">
        <v>28</v>
      </c>
      <c r="V690" s="362">
        <v>1995</v>
      </c>
      <c r="W690" s="362" t="s">
        <v>1709</v>
      </c>
      <c r="X690" s="362" t="s">
        <v>724</v>
      </c>
      <c r="Y690" s="362" t="s">
        <v>1902</v>
      </c>
      <c r="Z690" s="362">
        <v>100</v>
      </c>
      <c r="AA690" s="362" t="s">
        <v>2660</v>
      </c>
      <c r="AB690" s="362">
        <v>0</v>
      </c>
      <c r="AC690" s="362" t="s">
        <v>2660</v>
      </c>
      <c r="AD690" s="362" t="s">
        <v>42</v>
      </c>
      <c r="AE690" s="362"/>
      <c r="AF690" s="362"/>
      <c r="AG690" s="362" t="s">
        <v>5204</v>
      </c>
      <c r="AH690" s="8"/>
      <c r="AI690" s="8"/>
    </row>
    <row r="691" spans="1:35" s="12" customFormat="1" ht="31.15" customHeight="1">
      <c r="A691" s="70" t="s">
        <v>2819</v>
      </c>
      <c r="B691" s="74" t="s">
        <v>69</v>
      </c>
      <c r="C691" s="74" t="s">
        <v>69</v>
      </c>
      <c r="D691" s="75">
        <v>42155</v>
      </c>
      <c r="E691" s="76">
        <v>0</v>
      </c>
      <c r="F691" s="75">
        <v>42155</v>
      </c>
      <c r="G691" s="76">
        <v>0.27083333333333331</v>
      </c>
      <c r="H691" s="76">
        <v>0.27083333333333331</v>
      </c>
      <c r="I691" s="74">
        <v>5</v>
      </c>
      <c r="J691" s="74" t="s">
        <v>143</v>
      </c>
      <c r="K691" s="74" t="s">
        <v>20</v>
      </c>
      <c r="L691" s="74" t="s">
        <v>9</v>
      </c>
      <c r="M691" s="74" t="s">
        <v>3492</v>
      </c>
      <c r="N691" s="77" t="s">
        <v>3</v>
      </c>
      <c r="O691" s="74" t="s">
        <v>7</v>
      </c>
      <c r="P691" s="74" t="s">
        <v>3493</v>
      </c>
      <c r="Q691" s="74" t="s">
        <v>3602</v>
      </c>
      <c r="R691" s="74">
        <v>4.7389999999999999</v>
      </c>
      <c r="S691" s="74"/>
      <c r="T691" s="74">
        <f>R691+S691</f>
        <v>4.7389999999999999</v>
      </c>
      <c r="U691" s="362" t="s">
        <v>28</v>
      </c>
      <c r="V691" s="362">
        <v>2002</v>
      </c>
      <c r="W691" s="362" t="s">
        <v>1709</v>
      </c>
      <c r="X691" s="362" t="s">
        <v>724</v>
      </c>
      <c r="Y691" s="362" t="s">
        <v>1593</v>
      </c>
      <c r="Z691" s="362">
        <v>100</v>
      </c>
      <c r="AA691" s="362" t="s">
        <v>5202</v>
      </c>
      <c r="AB691" s="362">
        <v>0</v>
      </c>
      <c r="AC691" s="362" t="s">
        <v>5202</v>
      </c>
      <c r="AD691" s="362" t="s">
        <v>42</v>
      </c>
      <c r="AE691" s="362"/>
      <c r="AF691" s="362"/>
      <c r="AG691" s="362" t="s">
        <v>5203</v>
      </c>
      <c r="AH691" s="8"/>
      <c r="AI691" s="8"/>
    </row>
    <row r="692" spans="1:35" s="12" customFormat="1" ht="168.75" customHeight="1">
      <c r="A692" s="70" t="s">
        <v>2819</v>
      </c>
      <c r="B692" s="74" t="s">
        <v>69</v>
      </c>
      <c r="C692" s="74" t="s">
        <v>69</v>
      </c>
      <c r="D692" s="75">
        <v>42155</v>
      </c>
      <c r="E692" s="76">
        <v>5.2777777777777778E-2</v>
      </c>
      <c r="F692" s="75">
        <v>42155</v>
      </c>
      <c r="G692" s="76">
        <v>0.12222222222222223</v>
      </c>
      <c r="H692" s="76">
        <v>6.9444444444444448E-2</v>
      </c>
      <c r="I692" s="74">
        <v>21</v>
      </c>
      <c r="J692" s="74" t="s">
        <v>150</v>
      </c>
      <c r="K692" s="74" t="s">
        <v>20</v>
      </c>
      <c r="L692" s="74" t="s">
        <v>9</v>
      </c>
      <c r="M692" s="74" t="s">
        <v>3496</v>
      </c>
      <c r="N692" s="77">
        <v>35</v>
      </c>
      <c r="O692" s="74" t="s">
        <v>7</v>
      </c>
      <c r="P692" s="74" t="s">
        <v>3497</v>
      </c>
      <c r="Q692" s="74" t="s">
        <v>3604</v>
      </c>
      <c r="R692" s="74">
        <v>6.657</v>
      </c>
      <c r="S692" s="74">
        <v>2.1040000000000001</v>
      </c>
      <c r="T692" s="74">
        <f>R692+S692</f>
        <v>8.7609999999999992</v>
      </c>
      <c r="U692" s="362" t="s">
        <v>36</v>
      </c>
      <c r="V692" s="362">
        <v>1957</v>
      </c>
      <c r="W692" s="362" t="s">
        <v>1364</v>
      </c>
      <c r="X692" s="362" t="s">
        <v>724</v>
      </c>
      <c r="Y692" s="362" t="s">
        <v>1081</v>
      </c>
      <c r="Z692" s="362">
        <v>100</v>
      </c>
      <c r="AA692" s="362" t="s">
        <v>1478</v>
      </c>
      <c r="AB692" s="362">
        <v>0</v>
      </c>
      <c r="AC692" s="362" t="s">
        <v>1593</v>
      </c>
      <c r="AD692" s="362" t="s">
        <v>42</v>
      </c>
      <c r="AE692" s="362"/>
      <c r="AF692" s="362"/>
      <c r="AG692" s="362" t="s">
        <v>3604</v>
      </c>
      <c r="AH692" s="8"/>
      <c r="AI692" s="8"/>
    </row>
    <row r="693" spans="1:35" s="6" customFormat="1" ht="102" customHeight="1">
      <c r="A693" s="70" t="s">
        <v>2819</v>
      </c>
      <c r="B693" s="74" t="s">
        <v>69</v>
      </c>
      <c r="C693" s="74" t="s">
        <v>69</v>
      </c>
      <c r="D693" s="75">
        <v>42155</v>
      </c>
      <c r="E693" s="76">
        <v>0.39999999999999997</v>
      </c>
      <c r="F693" s="75">
        <v>42155</v>
      </c>
      <c r="G693" s="76">
        <v>0.43402777777777773</v>
      </c>
      <c r="H693" s="76">
        <v>3.4027777777777768E-2</v>
      </c>
      <c r="I693" s="74">
        <v>4</v>
      </c>
      <c r="J693" s="74"/>
      <c r="K693" s="74"/>
      <c r="L693" s="74" t="s">
        <v>9</v>
      </c>
      <c r="M693" s="74" t="s">
        <v>3498</v>
      </c>
      <c r="N693" s="77" t="s">
        <v>3</v>
      </c>
      <c r="O693" s="74" t="s">
        <v>7</v>
      </c>
      <c r="P693" s="74" t="s">
        <v>3499</v>
      </c>
      <c r="Q693" s="74" t="s">
        <v>3605</v>
      </c>
      <c r="R693" s="74">
        <v>1.0129999999999999</v>
      </c>
      <c r="S693" s="74">
        <v>0.152</v>
      </c>
      <c r="T693" s="74">
        <f>R693+S693</f>
        <v>1.1649999999999998</v>
      </c>
      <c r="U693" s="362" t="s">
        <v>28</v>
      </c>
      <c r="V693" s="362">
        <v>1964</v>
      </c>
      <c r="W693" s="362" t="s">
        <v>1709</v>
      </c>
      <c r="X693" s="362" t="s">
        <v>724</v>
      </c>
      <c r="Y693" s="362" t="s">
        <v>1921</v>
      </c>
      <c r="Z693" s="362">
        <v>100</v>
      </c>
      <c r="AA693" s="362" t="s">
        <v>5205</v>
      </c>
      <c r="AB693" s="362">
        <v>0</v>
      </c>
      <c r="AC693" s="362" t="s">
        <v>5205</v>
      </c>
      <c r="AD693" s="362" t="s">
        <v>42</v>
      </c>
      <c r="AE693" s="362"/>
      <c r="AF693" s="362"/>
      <c r="AG693" s="362" t="s">
        <v>5206</v>
      </c>
      <c r="AH693" s="8"/>
      <c r="AI693" s="8"/>
    </row>
    <row r="694" spans="1:35" s="6" customFormat="1" ht="111.75" customHeight="1">
      <c r="A694" s="70" t="s">
        <v>2819</v>
      </c>
      <c r="B694" s="74" t="s">
        <v>69</v>
      </c>
      <c r="C694" s="74" t="s">
        <v>69</v>
      </c>
      <c r="D694" s="75">
        <v>42155</v>
      </c>
      <c r="E694" s="76">
        <v>0.61111111111111105</v>
      </c>
      <c r="F694" s="75">
        <v>42155</v>
      </c>
      <c r="G694" s="76">
        <v>0.65277777777777779</v>
      </c>
      <c r="H694" s="76">
        <v>4.1666666666666741E-2</v>
      </c>
      <c r="I694" s="74">
        <v>2</v>
      </c>
      <c r="J694" s="74" t="s">
        <v>143</v>
      </c>
      <c r="K694" s="74" t="s">
        <v>178</v>
      </c>
      <c r="L694" s="74" t="s">
        <v>9</v>
      </c>
      <c r="M694" s="74" t="s">
        <v>3500</v>
      </c>
      <c r="N694" s="77" t="s">
        <v>3</v>
      </c>
      <c r="O694" s="74" t="s">
        <v>7</v>
      </c>
      <c r="P694" s="74" t="s">
        <v>3501</v>
      </c>
      <c r="Q694" s="74" t="s">
        <v>3606</v>
      </c>
      <c r="R694" s="74">
        <v>0.30499999999999999</v>
      </c>
      <c r="S694" s="74"/>
      <c r="T694" s="74">
        <f>R694+S694</f>
        <v>0.30499999999999999</v>
      </c>
      <c r="U694" s="362" t="s">
        <v>28</v>
      </c>
      <c r="V694" s="362">
        <v>2006</v>
      </c>
      <c r="W694" s="362" t="s">
        <v>1709</v>
      </c>
      <c r="X694" s="362" t="s">
        <v>724</v>
      </c>
      <c r="Y694" s="362" t="s">
        <v>1902</v>
      </c>
      <c r="Z694" s="362">
        <v>100</v>
      </c>
      <c r="AA694" s="362" t="s">
        <v>2660</v>
      </c>
      <c r="AB694" s="362">
        <v>0</v>
      </c>
      <c r="AC694" s="362" t="s">
        <v>2660</v>
      </c>
      <c r="AD694" s="362" t="s">
        <v>42</v>
      </c>
      <c r="AE694" s="362"/>
      <c r="AF694" s="362"/>
      <c r="AG694" s="362" t="s">
        <v>3606</v>
      </c>
      <c r="AH694" s="8"/>
      <c r="AI694" s="8"/>
    </row>
    <row r="695" spans="1:35" s="12" customFormat="1" ht="81" customHeight="1" thickBot="1">
      <c r="A695" s="74" t="s">
        <v>3570</v>
      </c>
      <c r="B695" s="92" t="s">
        <v>21</v>
      </c>
      <c r="C695" s="92" t="s">
        <v>21</v>
      </c>
      <c r="D695" s="88">
        <v>42156</v>
      </c>
      <c r="E695" s="89">
        <v>0.4375</v>
      </c>
      <c r="F695" s="88">
        <v>42156</v>
      </c>
      <c r="G695" s="89">
        <v>0.59375</v>
      </c>
      <c r="H695" s="89">
        <v>0.15625</v>
      </c>
      <c r="I695" s="68">
        <v>1</v>
      </c>
      <c r="J695" s="68"/>
      <c r="K695" s="92"/>
      <c r="L695" s="92" t="s">
        <v>9</v>
      </c>
      <c r="M695" s="92" t="s">
        <v>3524</v>
      </c>
      <c r="N695" s="68">
        <v>0.4</v>
      </c>
      <c r="O695" s="68" t="s">
        <v>48</v>
      </c>
      <c r="P695" s="92" t="s">
        <v>3524</v>
      </c>
      <c r="Q695" s="68" t="s">
        <v>6729</v>
      </c>
      <c r="R695" s="68">
        <v>0.14899999999999999</v>
      </c>
      <c r="S695" s="68">
        <v>7.3999999999999996E-2</v>
      </c>
      <c r="T695" s="68">
        <v>0.223</v>
      </c>
      <c r="U695" s="7" t="s">
        <v>28</v>
      </c>
      <c r="V695" s="14" t="s">
        <v>128</v>
      </c>
      <c r="W695" s="7" t="s">
        <v>128</v>
      </c>
      <c r="X695" s="7" t="s">
        <v>128</v>
      </c>
      <c r="Y695" s="11">
        <v>2015</v>
      </c>
      <c r="Z695" s="556" t="s">
        <v>128</v>
      </c>
      <c r="AA695" s="11">
        <v>2016</v>
      </c>
      <c r="AB695" s="7" t="s">
        <v>128</v>
      </c>
      <c r="AC695" s="11">
        <v>2015</v>
      </c>
      <c r="AD695" s="7" t="s">
        <v>42</v>
      </c>
      <c r="AE695" s="7" t="s">
        <v>57</v>
      </c>
      <c r="AF695" s="7"/>
      <c r="AG695" s="556"/>
      <c r="AH695" s="8"/>
      <c r="AI695" s="8"/>
    </row>
    <row r="696" spans="1:35" s="12" customFormat="1" ht="90" customHeight="1">
      <c r="A696" s="70" t="s">
        <v>1018</v>
      </c>
      <c r="B696" s="74" t="s">
        <v>5</v>
      </c>
      <c r="C696" s="74" t="s">
        <v>5</v>
      </c>
      <c r="D696" s="75">
        <v>42094</v>
      </c>
      <c r="E696" s="76">
        <v>0.39513888888888887</v>
      </c>
      <c r="F696" s="75">
        <v>42094</v>
      </c>
      <c r="G696" s="76">
        <v>0.39513888888888887</v>
      </c>
      <c r="H696" s="76">
        <v>0</v>
      </c>
      <c r="I696" s="74">
        <v>20</v>
      </c>
      <c r="J696" s="74" t="s">
        <v>150</v>
      </c>
      <c r="K696" s="74" t="s">
        <v>51</v>
      </c>
      <c r="L696" s="74" t="s">
        <v>4</v>
      </c>
      <c r="M696" s="74" t="s">
        <v>1538</v>
      </c>
      <c r="N696" s="77" t="s">
        <v>3</v>
      </c>
      <c r="O696" s="74" t="s">
        <v>48</v>
      </c>
      <c r="P696" s="74" t="s">
        <v>1539</v>
      </c>
      <c r="Q696" s="74" t="s">
        <v>2277</v>
      </c>
      <c r="R696" s="74"/>
      <c r="S696" s="74">
        <v>17.8</v>
      </c>
      <c r="T696" s="74">
        <v>17.8</v>
      </c>
      <c r="U696" s="496" t="s">
        <v>47</v>
      </c>
      <c r="V696" s="503">
        <v>1979</v>
      </c>
      <c r="W696" s="503" t="s">
        <v>2278</v>
      </c>
      <c r="X696" s="503" t="s">
        <v>1383</v>
      </c>
      <c r="Y696" s="503" t="s">
        <v>2279</v>
      </c>
      <c r="Z696" s="503">
        <v>100</v>
      </c>
      <c r="AA696" s="503">
        <v>42401</v>
      </c>
      <c r="AB696" s="503">
        <v>1</v>
      </c>
      <c r="AC696" s="503"/>
      <c r="AD696" s="496" t="s">
        <v>0</v>
      </c>
      <c r="AE696" s="503"/>
      <c r="AF696" s="542"/>
      <c r="AG696" s="547"/>
      <c r="AH696" s="8"/>
      <c r="AI696" s="8"/>
    </row>
    <row r="697" spans="1:35" s="6" customFormat="1" ht="117.75" customHeight="1">
      <c r="A697" s="70" t="s">
        <v>1580</v>
      </c>
      <c r="B697" s="92" t="s">
        <v>21</v>
      </c>
      <c r="C697" s="92" t="s">
        <v>21</v>
      </c>
      <c r="D697" s="88">
        <v>42095</v>
      </c>
      <c r="E697" s="89">
        <v>0.54861111111111105</v>
      </c>
      <c r="F697" s="88">
        <v>42095</v>
      </c>
      <c r="G697" s="89">
        <v>0.61805555555555558</v>
      </c>
      <c r="H697" s="89">
        <v>6.9444444444444434E-2</v>
      </c>
      <c r="I697" s="68">
        <v>1</v>
      </c>
      <c r="J697" s="68"/>
      <c r="K697" s="92"/>
      <c r="L697" s="92" t="s">
        <v>11</v>
      </c>
      <c r="M697" s="92" t="s">
        <v>1579</v>
      </c>
      <c r="N697" s="68">
        <v>0.4</v>
      </c>
      <c r="O697" s="68" t="s">
        <v>2</v>
      </c>
      <c r="P697" s="92" t="s">
        <v>1579</v>
      </c>
      <c r="Q697" s="68" t="s">
        <v>6667</v>
      </c>
      <c r="R697" s="68">
        <v>0.01</v>
      </c>
      <c r="S697" s="68">
        <v>3.0000000000000001E-3</v>
      </c>
      <c r="T697" s="68">
        <v>1.2999999999999999E-2</v>
      </c>
      <c r="U697" s="501" t="s">
        <v>1</v>
      </c>
      <c r="V697" s="14" t="s">
        <v>128</v>
      </c>
      <c r="W697" s="7" t="s">
        <v>128</v>
      </c>
      <c r="X697" s="7" t="s">
        <v>128</v>
      </c>
      <c r="Y697" s="11">
        <v>2014</v>
      </c>
      <c r="Z697" s="344" t="s">
        <v>128</v>
      </c>
      <c r="AA697" s="11">
        <v>2015</v>
      </c>
      <c r="AB697" s="7" t="s">
        <v>128</v>
      </c>
      <c r="AC697" s="11">
        <v>2014</v>
      </c>
      <c r="AD697" s="501" t="s">
        <v>0</v>
      </c>
      <c r="AE697" s="7" t="s">
        <v>57</v>
      </c>
      <c r="AF697" s="543"/>
      <c r="AG697" s="550"/>
      <c r="AH697" s="8"/>
      <c r="AI697" s="8"/>
    </row>
    <row r="698" spans="1:35" s="6" customFormat="1" ht="94.9" customHeight="1">
      <c r="A698" s="70" t="s">
        <v>12463</v>
      </c>
      <c r="B698" s="74" t="s">
        <v>5</v>
      </c>
      <c r="C698" s="74" t="s">
        <v>5</v>
      </c>
      <c r="D698" s="75">
        <v>42354</v>
      </c>
      <c r="E698" s="76">
        <v>0.99305555555555547</v>
      </c>
      <c r="F698" s="75">
        <v>42355</v>
      </c>
      <c r="G698" s="76">
        <v>2.8472222222222222E-2</v>
      </c>
      <c r="H698" s="76">
        <v>3.5416666666666666E-2</v>
      </c>
      <c r="I698" s="74">
        <v>5</v>
      </c>
      <c r="J698" s="74" t="s">
        <v>150</v>
      </c>
      <c r="K698" s="74" t="s">
        <v>51</v>
      </c>
      <c r="L698" s="74" t="s">
        <v>11</v>
      </c>
      <c r="M698" s="74" t="s">
        <v>12625</v>
      </c>
      <c r="N698" s="77">
        <v>0.4</v>
      </c>
      <c r="O698" s="74" t="s">
        <v>25</v>
      </c>
      <c r="P698" s="74" t="s">
        <v>12626</v>
      </c>
      <c r="Q698" s="74" t="s">
        <v>13875</v>
      </c>
      <c r="R698" s="74"/>
      <c r="S698" s="74">
        <v>8.6999999999999993</v>
      </c>
      <c r="T698" s="74">
        <v>8.6999999999999993</v>
      </c>
      <c r="U698" s="493" t="s">
        <v>45</v>
      </c>
      <c r="V698" s="362">
        <v>42149</v>
      </c>
      <c r="W698" s="362" t="s">
        <v>13876</v>
      </c>
      <c r="X698" s="362" t="s">
        <v>411</v>
      </c>
      <c r="Y698" s="362" t="s">
        <v>13877</v>
      </c>
      <c r="Z698" s="362">
        <v>100</v>
      </c>
      <c r="AA698" s="362" t="s">
        <v>13878</v>
      </c>
      <c r="AB698" s="362" t="s">
        <v>586</v>
      </c>
      <c r="AC698" s="535">
        <v>42149</v>
      </c>
      <c r="AD698" s="493" t="s">
        <v>22</v>
      </c>
      <c r="AE698" s="362"/>
      <c r="AF698" s="535"/>
      <c r="AG698" s="546"/>
      <c r="AH698" s="8"/>
      <c r="AI698" s="8"/>
    </row>
    <row r="699" spans="1:35" s="12" customFormat="1" ht="86.25" customHeight="1">
      <c r="A699" s="70" t="s">
        <v>1580</v>
      </c>
      <c r="B699" s="74" t="s">
        <v>15</v>
      </c>
      <c r="C699" s="74" t="s">
        <v>3422</v>
      </c>
      <c r="D699" s="75">
        <v>42095</v>
      </c>
      <c r="E699" s="76">
        <v>0.30138888888888887</v>
      </c>
      <c r="F699" s="75">
        <v>42095</v>
      </c>
      <c r="G699" s="76">
        <v>0.49444444444444446</v>
      </c>
      <c r="H699" s="76">
        <f>(F699+G699)-(D699+E699)</f>
        <v>0.19305555555183673</v>
      </c>
      <c r="I699" s="74">
        <v>409</v>
      </c>
      <c r="J699" s="74" t="s">
        <v>1015</v>
      </c>
      <c r="K699" s="74" t="s">
        <v>14</v>
      </c>
      <c r="L699" s="74" t="s">
        <v>16</v>
      </c>
      <c r="M699" s="74" t="s">
        <v>1595</v>
      </c>
      <c r="N699" s="77">
        <v>220</v>
      </c>
      <c r="O699" s="74" t="s">
        <v>7</v>
      </c>
      <c r="P699" s="74" t="s">
        <v>1596</v>
      </c>
      <c r="Q699" s="74" t="s">
        <v>6352</v>
      </c>
      <c r="R699" s="74"/>
      <c r="S699" s="74">
        <v>73.099999999999994</v>
      </c>
      <c r="T699" s="74">
        <f>SUM(R699:S699)</f>
        <v>73.099999999999994</v>
      </c>
      <c r="U699" s="493" t="s">
        <v>28</v>
      </c>
      <c r="V699" s="362"/>
      <c r="W699" s="362"/>
      <c r="X699" s="362"/>
      <c r="Y699" s="362"/>
      <c r="Z699" s="362"/>
      <c r="AA699" s="362"/>
      <c r="AB699" s="362"/>
      <c r="AC699" s="362"/>
      <c r="AD699" s="493" t="s">
        <v>37</v>
      </c>
      <c r="AE699" s="362" t="s">
        <v>53</v>
      </c>
      <c r="AF699" s="535"/>
      <c r="AG699" s="546"/>
      <c r="AH699" s="8"/>
      <c r="AI699" s="8"/>
    </row>
    <row r="700" spans="1:35" s="12" customFormat="1" ht="18" customHeight="1">
      <c r="A700" s="70" t="s">
        <v>1580</v>
      </c>
      <c r="B700" s="74" t="s">
        <v>15</v>
      </c>
      <c r="C700" s="74" t="s">
        <v>209</v>
      </c>
      <c r="D700" s="75">
        <v>42095</v>
      </c>
      <c r="E700" s="76">
        <v>0.41041666666666665</v>
      </c>
      <c r="F700" s="75">
        <v>42095</v>
      </c>
      <c r="G700" s="76">
        <v>0.41041666666666665</v>
      </c>
      <c r="H700" s="76">
        <f>(F700+G700)-(D700+E700)</f>
        <v>0</v>
      </c>
      <c r="I700" s="74">
        <v>56</v>
      </c>
      <c r="J700" s="74" t="s">
        <v>1597</v>
      </c>
      <c r="K700" s="74" t="s">
        <v>8</v>
      </c>
      <c r="L700" s="74" t="s">
        <v>16</v>
      </c>
      <c r="M700" s="74" t="s">
        <v>1598</v>
      </c>
      <c r="N700" s="77">
        <v>110</v>
      </c>
      <c r="O700" s="74" t="s">
        <v>13</v>
      </c>
      <c r="P700" s="74" t="s">
        <v>1599</v>
      </c>
      <c r="Q700" s="74" t="s">
        <v>6353</v>
      </c>
      <c r="R700" s="74"/>
      <c r="S700" s="74">
        <v>18.96</v>
      </c>
      <c r="T700" s="74">
        <f>SUM(R700:S700)</f>
        <v>18.96</v>
      </c>
      <c r="U700" s="493" t="s">
        <v>36</v>
      </c>
      <c r="V700" s="362"/>
      <c r="W700" s="362"/>
      <c r="X700" s="362"/>
      <c r="Y700" s="362"/>
      <c r="Z700" s="362"/>
      <c r="AA700" s="362"/>
      <c r="AB700" s="362"/>
      <c r="AC700" s="535"/>
      <c r="AD700" s="493" t="s">
        <v>37</v>
      </c>
      <c r="AE700" s="362" t="s">
        <v>53</v>
      </c>
      <c r="AF700" s="535"/>
      <c r="AG700" s="546" t="s">
        <v>1084</v>
      </c>
      <c r="AH700" s="8"/>
      <c r="AI700" s="8"/>
    </row>
    <row r="701" spans="1:35" s="12" customFormat="1" ht="337.5" customHeight="1">
      <c r="A701" s="70" t="s">
        <v>1580</v>
      </c>
      <c r="B701" s="74" t="s">
        <v>18</v>
      </c>
      <c r="C701" s="74" t="s">
        <v>18</v>
      </c>
      <c r="D701" s="75">
        <v>42095</v>
      </c>
      <c r="E701" s="76">
        <v>42095.291666666664</v>
      </c>
      <c r="F701" s="75">
        <v>42095</v>
      </c>
      <c r="G701" s="76">
        <v>42095.416666666664</v>
      </c>
      <c r="H701" s="76">
        <f>G701-E701</f>
        <v>0.125</v>
      </c>
      <c r="I701" s="74">
        <v>3</v>
      </c>
      <c r="J701" s="74"/>
      <c r="K701" s="74"/>
      <c r="L701" s="74" t="s">
        <v>4</v>
      </c>
      <c r="M701" s="74" t="s">
        <v>1603</v>
      </c>
      <c r="N701" s="77" t="s">
        <v>3</v>
      </c>
      <c r="O701" s="74" t="s">
        <v>25</v>
      </c>
      <c r="P701" s="74" t="s">
        <v>351</v>
      </c>
      <c r="Q701" s="74" t="s">
        <v>1604</v>
      </c>
      <c r="R701" s="74">
        <v>0.2</v>
      </c>
      <c r="S701" s="74"/>
      <c r="T701" s="74">
        <f>R701+S701</f>
        <v>0.2</v>
      </c>
      <c r="U701" s="493"/>
      <c r="V701" s="362"/>
      <c r="W701" s="362"/>
      <c r="X701" s="362"/>
      <c r="Y701" s="362"/>
      <c r="Z701" s="362"/>
      <c r="AA701" s="362"/>
      <c r="AB701" s="362"/>
      <c r="AC701" s="362"/>
      <c r="AD701" s="493" t="s">
        <v>17</v>
      </c>
      <c r="AE701" s="362"/>
      <c r="AF701" s="535"/>
      <c r="AG701" s="546"/>
      <c r="AH701" s="8"/>
      <c r="AI701" s="8"/>
    </row>
    <row r="702" spans="1:35" s="12" customFormat="1" ht="157.5" customHeight="1">
      <c r="A702" s="70" t="s">
        <v>1580</v>
      </c>
      <c r="B702" s="74" t="s">
        <v>18</v>
      </c>
      <c r="C702" s="74" t="s">
        <v>18</v>
      </c>
      <c r="D702" s="75">
        <v>42095</v>
      </c>
      <c r="E702" s="76">
        <v>42095.604166666664</v>
      </c>
      <c r="F702" s="75">
        <v>42095</v>
      </c>
      <c r="G702" s="76">
        <v>42095.666666666664</v>
      </c>
      <c r="H702" s="76">
        <f>G702-E702</f>
        <v>6.25E-2</v>
      </c>
      <c r="I702" s="74">
        <v>1</v>
      </c>
      <c r="J702" s="74"/>
      <c r="K702" s="74"/>
      <c r="L702" s="74" t="s">
        <v>4</v>
      </c>
      <c r="M702" s="74" t="s">
        <v>7</v>
      </c>
      <c r="N702" s="77">
        <v>0.4</v>
      </c>
      <c r="O702" s="74" t="s">
        <v>7</v>
      </c>
      <c r="P702" s="74" t="s">
        <v>351</v>
      </c>
      <c r="Q702" s="74" t="s">
        <v>1605</v>
      </c>
      <c r="R702" s="74">
        <v>0.1</v>
      </c>
      <c r="S702" s="74"/>
      <c r="T702" s="74">
        <f>R702+S702</f>
        <v>0.1</v>
      </c>
      <c r="U702" s="493"/>
      <c r="V702" s="362"/>
      <c r="W702" s="362"/>
      <c r="X702" s="362"/>
      <c r="Y702" s="362"/>
      <c r="Z702" s="362"/>
      <c r="AA702" s="362"/>
      <c r="AB702" s="362"/>
      <c r="AC702" s="535"/>
      <c r="AD702" s="493" t="s">
        <v>0</v>
      </c>
      <c r="AE702" s="362"/>
      <c r="AF702" s="535"/>
      <c r="AG702" s="546"/>
      <c r="AH702" s="8"/>
      <c r="AI702" s="8"/>
    </row>
    <row r="703" spans="1:35" s="12" customFormat="1" ht="225" customHeight="1">
      <c r="A703" s="70" t="s">
        <v>1580</v>
      </c>
      <c r="B703" s="74" t="s">
        <v>18</v>
      </c>
      <c r="C703" s="74" t="s">
        <v>18</v>
      </c>
      <c r="D703" s="75">
        <v>42095</v>
      </c>
      <c r="E703" s="76">
        <v>42095.708333333336</v>
      </c>
      <c r="F703" s="75">
        <v>42095</v>
      </c>
      <c r="G703" s="76">
        <v>42095.784722222219</v>
      </c>
      <c r="H703" s="76">
        <f>G703-E703</f>
        <v>7.6388888883229811E-2</v>
      </c>
      <c r="I703" s="74">
        <v>5</v>
      </c>
      <c r="J703" s="74"/>
      <c r="K703" s="74"/>
      <c r="L703" s="74" t="s">
        <v>4</v>
      </c>
      <c r="M703" s="74" t="s">
        <v>7</v>
      </c>
      <c r="N703" s="77" t="s">
        <v>3</v>
      </c>
      <c r="O703" s="74" t="s">
        <v>7</v>
      </c>
      <c r="P703" s="74" t="s">
        <v>435</v>
      </c>
      <c r="Q703" s="74" t="s">
        <v>1606</v>
      </c>
      <c r="R703" s="74">
        <v>3</v>
      </c>
      <c r="S703" s="74"/>
      <c r="T703" s="74">
        <f>R703+S703</f>
        <v>3</v>
      </c>
      <c r="U703" s="362"/>
      <c r="V703" s="362"/>
      <c r="W703" s="362"/>
      <c r="X703" s="362"/>
      <c r="Y703" s="362"/>
      <c r="Z703" s="362"/>
      <c r="AA703" s="362"/>
      <c r="AB703" s="362"/>
      <c r="AC703" s="362"/>
      <c r="AD703" s="362" t="s">
        <v>0</v>
      </c>
      <c r="AE703" s="362"/>
      <c r="AF703" s="362"/>
      <c r="AG703" s="551"/>
      <c r="AH703" s="8"/>
      <c r="AI703" s="8"/>
    </row>
    <row r="704" spans="1:35" s="12" customFormat="1" ht="281.25" customHeight="1">
      <c r="A704" s="70" t="s">
        <v>1580</v>
      </c>
      <c r="B704" s="74" t="s">
        <v>69</v>
      </c>
      <c r="C704" s="74" t="s">
        <v>69</v>
      </c>
      <c r="D704" s="75">
        <v>42095</v>
      </c>
      <c r="E704" s="76">
        <v>0.56736111111111109</v>
      </c>
      <c r="F704" s="75">
        <v>42095</v>
      </c>
      <c r="G704" s="76">
        <v>0.58333333333333337</v>
      </c>
      <c r="H704" s="76">
        <f>G704-E704</f>
        <v>1.5972222222222276E-2</v>
      </c>
      <c r="I704" s="74">
        <v>42</v>
      </c>
      <c r="J704" s="74" t="s">
        <v>150</v>
      </c>
      <c r="K704" s="74" t="s">
        <v>20</v>
      </c>
      <c r="L704" s="74" t="s">
        <v>4</v>
      </c>
      <c r="M704" s="74" t="s">
        <v>1607</v>
      </c>
      <c r="N704" s="77">
        <v>35</v>
      </c>
      <c r="O704" s="74" t="s">
        <v>13</v>
      </c>
      <c r="P704" s="74" t="s">
        <v>1608</v>
      </c>
      <c r="Q704" s="74" t="s">
        <v>1609</v>
      </c>
      <c r="R704" s="74">
        <v>5.8620000000000001</v>
      </c>
      <c r="S704" s="74">
        <v>2.3250000000000002</v>
      </c>
      <c r="T704" s="74">
        <f>R704+S704</f>
        <v>8.1870000000000012</v>
      </c>
      <c r="U704" s="362" t="s">
        <v>36</v>
      </c>
      <c r="V704" s="362">
        <v>2007</v>
      </c>
      <c r="W704" s="362" t="s">
        <v>1610</v>
      </c>
      <c r="X704" s="362" t="s">
        <v>724</v>
      </c>
      <c r="Y704" s="362" t="s">
        <v>1611</v>
      </c>
      <c r="Z704" s="362">
        <v>100</v>
      </c>
      <c r="AA704" s="362" t="s">
        <v>1612</v>
      </c>
      <c r="AB704" s="362">
        <v>0</v>
      </c>
      <c r="AC704" s="362" t="s">
        <v>1611</v>
      </c>
      <c r="AD704" s="362" t="s">
        <v>30</v>
      </c>
      <c r="AE704" s="362" t="s">
        <v>53</v>
      </c>
      <c r="AF704" s="362"/>
      <c r="AG704" s="549" t="s">
        <v>1609</v>
      </c>
      <c r="AH704" s="8"/>
      <c r="AI704" s="8"/>
    </row>
    <row r="705" spans="1:36" s="12" customFormat="1" ht="109.5" customHeight="1">
      <c r="A705" s="70" t="s">
        <v>1580</v>
      </c>
      <c r="B705" s="74" t="s">
        <v>69</v>
      </c>
      <c r="C705" s="74" t="s">
        <v>69</v>
      </c>
      <c r="D705" s="75">
        <v>42095</v>
      </c>
      <c r="E705" s="76">
        <v>0.94652777777777775</v>
      </c>
      <c r="F705" s="75">
        <v>42096</v>
      </c>
      <c r="G705" s="76">
        <v>1.0680555555555555</v>
      </c>
      <c r="H705" s="76">
        <f>G705-E705</f>
        <v>0.12152777777777779</v>
      </c>
      <c r="I705" s="74">
        <v>14</v>
      </c>
      <c r="J705" s="74" t="s">
        <v>150</v>
      </c>
      <c r="K705" s="74" t="s">
        <v>20</v>
      </c>
      <c r="L705" s="74" t="s">
        <v>29</v>
      </c>
      <c r="M705" s="74" t="s">
        <v>1613</v>
      </c>
      <c r="N705" s="77" t="s">
        <v>3</v>
      </c>
      <c r="O705" s="74" t="s">
        <v>7</v>
      </c>
      <c r="P705" s="74" t="s">
        <v>1475</v>
      </c>
      <c r="Q705" s="74" t="s">
        <v>1614</v>
      </c>
      <c r="R705" s="74">
        <v>16.405999999999999</v>
      </c>
      <c r="S705" s="74">
        <v>1.044</v>
      </c>
      <c r="T705" s="74">
        <f>R705+S705</f>
        <v>17.45</v>
      </c>
      <c r="U705" s="493" t="s">
        <v>28</v>
      </c>
      <c r="V705" s="362">
        <v>2005</v>
      </c>
      <c r="W705" s="362" t="s">
        <v>1477</v>
      </c>
      <c r="X705" s="362" t="s">
        <v>724</v>
      </c>
      <c r="Y705" s="509" t="s">
        <v>1478</v>
      </c>
      <c r="Z705" s="362">
        <v>100</v>
      </c>
      <c r="AA705" s="362" t="s">
        <v>1081</v>
      </c>
      <c r="AB705" s="362">
        <v>0</v>
      </c>
      <c r="AC705" s="509" t="s">
        <v>1478</v>
      </c>
      <c r="AD705" s="493" t="s">
        <v>59</v>
      </c>
      <c r="AE705" s="362" t="s">
        <v>53</v>
      </c>
      <c r="AF705" s="535"/>
      <c r="AG705" s="546" t="s">
        <v>1614</v>
      </c>
      <c r="AH705" s="8"/>
      <c r="AI705" s="8"/>
    </row>
    <row r="706" spans="1:36" s="6" customFormat="1" ht="132" customHeight="1">
      <c r="A706" s="70" t="s">
        <v>1580</v>
      </c>
      <c r="B706" s="74" t="s">
        <v>19</v>
      </c>
      <c r="C706" s="74" t="s">
        <v>19</v>
      </c>
      <c r="D706" s="75">
        <v>42096</v>
      </c>
      <c r="E706" s="76">
        <v>0.7270833333333333</v>
      </c>
      <c r="F706" s="75">
        <v>42096</v>
      </c>
      <c r="G706" s="76">
        <v>0.72986111111111107</v>
      </c>
      <c r="H706" s="76">
        <v>2.7777777777777679E-3</v>
      </c>
      <c r="I706" s="74">
        <v>101</v>
      </c>
      <c r="J706" s="74"/>
      <c r="K706" s="74"/>
      <c r="L706" s="74" t="s">
        <v>4</v>
      </c>
      <c r="M706" s="74" t="s">
        <v>791</v>
      </c>
      <c r="N706" s="77">
        <v>110</v>
      </c>
      <c r="O706" s="74" t="s">
        <v>13</v>
      </c>
      <c r="P706" s="74" t="s">
        <v>1585</v>
      </c>
      <c r="Q706" s="74" t="s">
        <v>5491</v>
      </c>
      <c r="R706" s="74">
        <v>20</v>
      </c>
      <c r="S706" s="74">
        <v>3</v>
      </c>
      <c r="T706" s="74">
        <v>23</v>
      </c>
      <c r="U706" s="493" t="s">
        <v>36</v>
      </c>
      <c r="V706" s="362">
        <v>1991</v>
      </c>
      <c r="W706" s="509" t="s">
        <v>5492</v>
      </c>
      <c r="X706" s="362" t="s">
        <v>5493</v>
      </c>
      <c r="Y706" s="362">
        <v>41604</v>
      </c>
      <c r="Z706" s="362">
        <v>100</v>
      </c>
      <c r="AA706" s="362">
        <v>42186</v>
      </c>
      <c r="AB706" s="362">
        <v>2</v>
      </c>
      <c r="AC706" s="362">
        <v>41604</v>
      </c>
      <c r="AD706" s="493" t="s">
        <v>74</v>
      </c>
      <c r="AE706" s="362"/>
      <c r="AF706" s="535"/>
      <c r="AG706" s="493"/>
      <c r="AH706" s="8"/>
      <c r="AI706" s="214"/>
      <c r="AJ706" s="67"/>
    </row>
    <row r="707" spans="1:36" s="6" customFormat="1" ht="80.25" customHeight="1" thickBot="1">
      <c r="A707" s="70" t="s">
        <v>1580</v>
      </c>
      <c r="B707" s="74" t="s">
        <v>15</v>
      </c>
      <c r="C707" s="74" t="s">
        <v>209</v>
      </c>
      <c r="D707" s="75">
        <v>42096</v>
      </c>
      <c r="E707" s="76">
        <v>0.82291666666666663</v>
      </c>
      <c r="F707" s="75">
        <v>42096</v>
      </c>
      <c r="G707" s="76">
        <v>0.82291666666666663</v>
      </c>
      <c r="H707" s="76">
        <f>(F707+G707)-(D707+E707)</f>
        <v>0</v>
      </c>
      <c r="I707" s="74">
        <v>241</v>
      </c>
      <c r="J707" s="74" t="s">
        <v>1600</v>
      </c>
      <c r="K707" s="74" t="s">
        <v>8</v>
      </c>
      <c r="L707" s="74" t="s">
        <v>16</v>
      </c>
      <c r="M707" s="74" t="s">
        <v>1601</v>
      </c>
      <c r="N707" s="77">
        <v>110</v>
      </c>
      <c r="O707" s="74" t="s">
        <v>7</v>
      </c>
      <c r="P707" s="74" t="s">
        <v>6354</v>
      </c>
      <c r="Q707" s="74" t="s">
        <v>6355</v>
      </c>
      <c r="R707" s="74"/>
      <c r="S707" s="74">
        <v>37.21</v>
      </c>
      <c r="T707" s="74">
        <f>SUM(R707:S707)</f>
        <v>37.21</v>
      </c>
      <c r="U707" s="497" t="s">
        <v>28</v>
      </c>
      <c r="V707" s="505"/>
      <c r="W707" s="505"/>
      <c r="X707" s="505"/>
      <c r="Y707" s="521"/>
      <c r="Z707" s="505"/>
      <c r="AA707" s="505"/>
      <c r="AB707" s="505"/>
      <c r="AC707" s="505"/>
      <c r="AD707" s="497" t="s">
        <v>37</v>
      </c>
      <c r="AE707" s="362" t="s">
        <v>53</v>
      </c>
      <c r="AF707" s="535"/>
      <c r="AG707" s="548" t="s">
        <v>1084</v>
      </c>
      <c r="AH707" s="8"/>
      <c r="AI707" s="8"/>
    </row>
    <row r="708" spans="1:36" s="6" customFormat="1" ht="393.75" customHeight="1">
      <c r="A708" s="135" t="s">
        <v>1580</v>
      </c>
      <c r="B708" s="92" t="s">
        <v>21</v>
      </c>
      <c r="C708" s="92" t="s">
        <v>742</v>
      </c>
      <c r="D708" s="88">
        <v>42097</v>
      </c>
      <c r="E708" s="89">
        <v>0</v>
      </c>
      <c r="F708" s="88">
        <v>42097</v>
      </c>
      <c r="G708" s="89">
        <v>0.4826388888888889</v>
      </c>
      <c r="H708" s="89">
        <v>0.4826388888888889</v>
      </c>
      <c r="I708" s="68">
        <v>1</v>
      </c>
      <c r="J708" s="68"/>
      <c r="K708" s="92"/>
      <c r="L708" s="92" t="s">
        <v>16</v>
      </c>
      <c r="M708" s="92" t="s">
        <v>6668</v>
      </c>
      <c r="N708" s="68">
        <v>0.4</v>
      </c>
      <c r="O708" s="68" t="s">
        <v>2</v>
      </c>
      <c r="P708" s="92" t="s">
        <v>6669</v>
      </c>
      <c r="Q708" s="68" t="s">
        <v>6670</v>
      </c>
      <c r="R708" s="68">
        <v>0.82099999999999995</v>
      </c>
      <c r="S708" s="68">
        <v>0.40400000000000003</v>
      </c>
      <c r="T708" s="68">
        <v>1.2250000000000001</v>
      </c>
      <c r="U708" s="7" t="s">
        <v>1</v>
      </c>
      <c r="V708" s="14" t="s">
        <v>128</v>
      </c>
      <c r="W708" s="7" t="s">
        <v>128</v>
      </c>
      <c r="X708" s="7" t="s">
        <v>128</v>
      </c>
      <c r="Y708" s="11">
        <v>2014</v>
      </c>
      <c r="Z708" s="344" t="s">
        <v>128</v>
      </c>
      <c r="AA708" s="11">
        <v>2015</v>
      </c>
      <c r="AB708" s="7" t="s">
        <v>128</v>
      </c>
      <c r="AC708" s="11">
        <v>2014</v>
      </c>
      <c r="AD708" s="7" t="s">
        <v>37</v>
      </c>
      <c r="AE708" s="7" t="s">
        <v>52</v>
      </c>
      <c r="AF708" s="7"/>
      <c r="AG708" s="344"/>
      <c r="AH708" s="8"/>
      <c r="AI708" s="8"/>
    </row>
    <row r="709" spans="1:36" s="6" customFormat="1" ht="409.5" customHeight="1">
      <c r="A709" s="135" t="s">
        <v>1580</v>
      </c>
      <c r="B709" s="92" t="s">
        <v>21</v>
      </c>
      <c r="C709" s="92" t="s">
        <v>742</v>
      </c>
      <c r="D709" s="88">
        <v>42097</v>
      </c>
      <c r="E709" s="89">
        <v>0.18194444444444444</v>
      </c>
      <c r="F709" s="88">
        <v>42097</v>
      </c>
      <c r="G709" s="89">
        <v>0.29791666666666666</v>
      </c>
      <c r="H709" s="89">
        <v>0.11597222222222221</v>
      </c>
      <c r="I709" s="68">
        <v>1</v>
      </c>
      <c r="J709" s="68"/>
      <c r="K709" s="92"/>
      <c r="L709" s="92" t="s">
        <v>16</v>
      </c>
      <c r="M709" s="92" t="s">
        <v>6668</v>
      </c>
      <c r="N709" s="68">
        <v>0.4</v>
      </c>
      <c r="O709" s="68" t="s">
        <v>2</v>
      </c>
      <c r="P709" s="92" t="s">
        <v>6671</v>
      </c>
      <c r="Q709" s="68" t="s">
        <v>6670</v>
      </c>
      <c r="R709" s="68">
        <v>0.61699999999999999</v>
      </c>
      <c r="S709" s="68">
        <v>0.30399999999999999</v>
      </c>
      <c r="T709" s="68">
        <v>0.92100000000000004</v>
      </c>
      <c r="U709" s="7" t="s">
        <v>1</v>
      </c>
      <c r="V709" s="14" t="s">
        <v>128</v>
      </c>
      <c r="W709" s="7" t="s">
        <v>128</v>
      </c>
      <c r="X709" s="7" t="s">
        <v>128</v>
      </c>
      <c r="Y709" s="11">
        <v>2014</v>
      </c>
      <c r="Z709" s="344" t="s">
        <v>128</v>
      </c>
      <c r="AA709" s="11">
        <v>2015</v>
      </c>
      <c r="AB709" s="7" t="s">
        <v>128</v>
      </c>
      <c r="AC709" s="11">
        <v>2014</v>
      </c>
      <c r="AD709" s="7" t="s">
        <v>37</v>
      </c>
      <c r="AE709" s="7" t="s">
        <v>52</v>
      </c>
      <c r="AF709" s="7"/>
      <c r="AG709" s="344"/>
      <c r="AH709" s="8"/>
      <c r="AI709" s="8"/>
    </row>
    <row r="710" spans="1:36" s="6" customFormat="1" ht="300" customHeight="1">
      <c r="A710" s="135" t="s">
        <v>1580</v>
      </c>
      <c r="B710" s="92" t="s">
        <v>21</v>
      </c>
      <c r="C710" s="92" t="s">
        <v>21</v>
      </c>
      <c r="D710" s="88">
        <v>42097</v>
      </c>
      <c r="E710" s="89">
        <v>0.4548611111111111</v>
      </c>
      <c r="F710" s="88">
        <v>42097</v>
      </c>
      <c r="G710" s="89">
        <v>0.62916666666666665</v>
      </c>
      <c r="H710" s="89">
        <v>0.17430555555555557</v>
      </c>
      <c r="I710" s="68">
        <v>5</v>
      </c>
      <c r="J710" s="68"/>
      <c r="K710" s="92"/>
      <c r="L710" s="92" t="s">
        <v>4</v>
      </c>
      <c r="M710" s="92" t="s">
        <v>6672</v>
      </c>
      <c r="N710" s="68">
        <v>0.4</v>
      </c>
      <c r="O710" s="68" t="s">
        <v>7</v>
      </c>
      <c r="P710" s="92" t="s">
        <v>6673</v>
      </c>
      <c r="Q710" s="68" t="s">
        <v>6674</v>
      </c>
      <c r="R710" s="68">
        <v>0.76700000000000002</v>
      </c>
      <c r="S710" s="68">
        <v>0.378</v>
      </c>
      <c r="T710" s="68">
        <v>1.145</v>
      </c>
      <c r="U710" s="7" t="s">
        <v>28</v>
      </c>
      <c r="V710" s="14" t="s">
        <v>128</v>
      </c>
      <c r="W710" s="7" t="s">
        <v>128</v>
      </c>
      <c r="X710" s="7" t="s">
        <v>128</v>
      </c>
      <c r="Y710" s="11">
        <v>2014</v>
      </c>
      <c r="Z710" s="344" t="s">
        <v>128</v>
      </c>
      <c r="AA710" s="11">
        <v>2015</v>
      </c>
      <c r="AB710" s="7" t="s">
        <v>128</v>
      </c>
      <c r="AC710" s="11">
        <v>2014</v>
      </c>
      <c r="AD710" s="7" t="s">
        <v>0</v>
      </c>
      <c r="AE710" s="7" t="s">
        <v>52</v>
      </c>
      <c r="AF710" s="7"/>
      <c r="AG710" s="344"/>
      <c r="AH710" s="8"/>
      <c r="AI710" s="8"/>
    </row>
    <row r="711" spans="1:36" s="6" customFormat="1" ht="281.25" customHeight="1">
      <c r="A711" s="135" t="s">
        <v>1580</v>
      </c>
      <c r="B711" s="92" t="s">
        <v>21</v>
      </c>
      <c r="C711" s="92" t="s">
        <v>21</v>
      </c>
      <c r="D711" s="88">
        <v>42097</v>
      </c>
      <c r="E711" s="89">
        <v>0.55208333333333337</v>
      </c>
      <c r="F711" s="88">
        <v>42097</v>
      </c>
      <c r="G711" s="89">
        <v>0.56944444444444442</v>
      </c>
      <c r="H711" s="89">
        <v>1.7361111111111112E-2</v>
      </c>
      <c r="I711" s="68">
        <v>1</v>
      </c>
      <c r="J711" s="68"/>
      <c r="K711" s="92"/>
      <c r="L711" s="92" t="s">
        <v>11</v>
      </c>
      <c r="M711" s="92" t="s">
        <v>2397</v>
      </c>
      <c r="N711" s="68">
        <v>0.4</v>
      </c>
      <c r="O711" s="68" t="s">
        <v>2</v>
      </c>
      <c r="P711" s="92" t="s">
        <v>2397</v>
      </c>
      <c r="Q711" s="68" t="s">
        <v>2398</v>
      </c>
      <c r="R711" s="68">
        <v>1.7000000000000001E-2</v>
      </c>
      <c r="S711" s="68">
        <v>8.0000000000000002E-3</v>
      </c>
      <c r="T711" s="68">
        <v>2.5000000000000001E-2</v>
      </c>
      <c r="U711" s="7" t="s">
        <v>1</v>
      </c>
      <c r="V711" s="14" t="s">
        <v>128</v>
      </c>
      <c r="W711" s="7" t="s">
        <v>128</v>
      </c>
      <c r="X711" s="7" t="s">
        <v>128</v>
      </c>
      <c r="Y711" s="11">
        <v>2014</v>
      </c>
      <c r="Z711" s="344" t="s">
        <v>128</v>
      </c>
      <c r="AA711" s="11">
        <v>2015</v>
      </c>
      <c r="AB711" s="7" t="s">
        <v>128</v>
      </c>
      <c r="AC711" s="11">
        <v>2014</v>
      </c>
      <c r="AD711" s="7" t="s">
        <v>59</v>
      </c>
      <c r="AE711" s="7" t="s">
        <v>57</v>
      </c>
      <c r="AF711" s="7"/>
      <c r="AG711" s="344"/>
      <c r="AH711" s="553"/>
      <c r="AI711" s="553"/>
    </row>
    <row r="712" spans="1:36" s="6" customFormat="1" ht="262.5" customHeight="1">
      <c r="A712" s="70" t="s">
        <v>1018</v>
      </c>
      <c r="B712" s="74" t="s">
        <v>5</v>
      </c>
      <c r="C712" s="74" t="s">
        <v>5</v>
      </c>
      <c r="D712" s="75">
        <v>42075</v>
      </c>
      <c r="E712" s="76">
        <v>0.70277777777777783</v>
      </c>
      <c r="F712" s="75">
        <v>42075</v>
      </c>
      <c r="G712" s="76">
        <v>0.70277777777777783</v>
      </c>
      <c r="H712" s="76">
        <v>0</v>
      </c>
      <c r="I712" s="74">
        <v>13</v>
      </c>
      <c r="J712" s="74"/>
      <c r="K712" s="74"/>
      <c r="L712" s="74" t="s">
        <v>11</v>
      </c>
      <c r="M712" s="74"/>
      <c r="N712" s="77">
        <v>0.4</v>
      </c>
      <c r="O712" s="74" t="s">
        <v>2</v>
      </c>
      <c r="P712" s="74" t="s">
        <v>1168</v>
      </c>
      <c r="Q712" s="74" t="s">
        <v>1354</v>
      </c>
      <c r="R712" s="74"/>
      <c r="S712" s="74">
        <v>8.6</v>
      </c>
      <c r="T712" s="74">
        <v>8.6</v>
      </c>
      <c r="U712" s="362"/>
      <c r="V712" s="362"/>
      <c r="W712" s="362"/>
      <c r="X712" s="362"/>
      <c r="Y712" s="362"/>
      <c r="Z712" s="362"/>
      <c r="AA712" s="362"/>
      <c r="AB712" s="362"/>
      <c r="AC712" s="362"/>
      <c r="AD712" s="362" t="s">
        <v>22</v>
      </c>
      <c r="AE712" s="362"/>
      <c r="AF712" s="362"/>
      <c r="AG712" s="362"/>
      <c r="AH712" s="8"/>
      <c r="AI712" s="8"/>
    </row>
    <row r="713" spans="1:36" s="6" customFormat="1" ht="206.25" customHeight="1">
      <c r="A713" s="70" t="s">
        <v>1580</v>
      </c>
      <c r="B713" s="74" t="s">
        <v>10</v>
      </c>
      <c r="C713" s="74" t="s">
        <v>10</v>
      </c>
      <c r="D713" s="75">
        <v>42102</v>
      </c>
      <c r="E713" s="76">
        <v>0.68541666666666667</v>
      </c>
      <c r="F713" s="75">
        <v>42102</v>
      </c>
      <c r="G713" s="76">
        <v>0.68541666666666667</v>
      </c>
      <c r="H713" s="76">
        <f>G713-E713</f>
        <v>0</v>
      </c>
      <c r="I713" s="74">
        <v>14</v>
      </c>
      <c r="J713" s="74" t="s">
        <v>143</v>
      </c>
      <c r="K713" s="74" t="s">
        <v>8</v>
      </c>
      <c r="L713" s="74" t="s">
        <v>11</v>
      </c>
      <c r="M713" s="74" t="s">
        <v>2427</v>
      </c>
      <c r="N713" s="77" t="s">
        <v>3</v>
      </c>
      <c r="O713" s="74" t="s">
        <v>2</v>
      </c>
      <c r="P713" s="74" t="s">
        <v>2427</v>
      </c>
      <c r="Q713" s="74" t="s">
        <v>2428</v>
      </c>
      <c r="R713" s="74">
        <v>4.21</v>
      </c>
      <c r="S713" s="74">
        <v>4.1669999999999998</v>
      </c>
      <c r="T713" s="74">
        <v>8.3770000000000007</v>
      </c>
      <c r="U713" s="362" t="s">
        <v>33</v>
      </c>
      <c r="V713" s="362" t="s">
        <v>6882</v>
      </c>
      <c r="W713" s="362" t="s">
        <v>6326</v>
      </c>
      <c r="X713" s="362" t="s">
        <v>5820</v>
      </c>
      <c r="Y713" s="362" t="s">
        <v>6883</v>
      </c>
      <c r="Z713" s="362">
        <v>1</v>
      </c>
      <c r="AA713" s="362" t="s">
        <v>6884</v>
      </c>
      <c r="AB713" s="362">
        <v>0</v>
      </c>
      <c r="AC713" s="362" t="s">
        <v>128</v>
      </c>
      <c r="AD713" s="362" t="s">
        <v>22</v>
      </c>
      <c r="AE713" s="362"/>
      <c r="AF713" s="362"/>
      <c r="AG713" s="362" t="s">
        <v>2428</v>
      </c>
      <c r="AH713" s="8"/>
      <c r="AI713" s="8"/>
    </row>
    <row r="714" spans="1:36" s="6" customFormat="1" ht="31.15" customHeight="1">
      <c r="A714" s="70" t="s">
        <v>1580</v>
      </c>
      <c r="B714" s="74" t="s">
        <v>81</v>
      </c>
      <c r="C714" s="74" t="s">
        <v>81</v>
      </c>
      <c r="D714" s="75">
        <v>42097</v>
      </c>
      <c r="E714" s="76">
        <v>0.29097222222222224</v>
      </c>
      <c r="F714" s="75">
        <v>42097</v>
      </c>
      <c r="G714" s="76">
        <v>0.35972222222222222</v>
      </c>
      <c r="H714" s="76">
        <v>6.8749999999999992E-2</v>
      </c>
      <c r="I714" s="74">
        <v>3</v>
      </c>
      <c r="J714" s="74" t="s">
        <v>143</v>
      </c>
      <c r="K714" s="74" t="s">
        <v>20</v>
      </c>
      <c r="L714" s="74" t="s">
        <v>29</v>
      </c>
      <c r="M714" s="74" t="s">
        <v>7130</v>
      </c>
      <c r="N714" s="77" t="s">
        <v>3</v>
      </c>
      <c r="O714" s="74" t="s">
        <v>7</v>
      </c>
      <c r="P714" s="74" t="s">
        <v>7130</v>
      </c>
      <c r="Q714" s="74" t="s">
        <v>7131</v>
      </c>
      <c r="R714" s="74">
        <v>2.1</v>
      </c>
      <c r="S714" s="74"/>
      <c r="T714" s="74">
        <f>R714+S714</f>
        <v>2.1</v>
      </c>
      <c r="U714" s="362" t="s">
        <v>28</v>
      </c>
      <c r="V714" s="362">
        <v>2001</v>
      </c>
      <c r="W714" s="362" t="s">
        <v>1364</v>
      </c>
      <c r="X714" s="362"/>
      <c r="Y714" s="362" t="s">
        <v>1478</v>
      </c>
      <c r="Z714" s="362">
        <v>1</v>
      </c>
      <c r="AA714" s="362" t="s">
        <v>1612</v>
      </c>
      <c r="AB714" s="362">
        <v>0</v>
      </c>
      <c r="AC714" s="362" t="s">
        <v>7240</v>
      </c>
      <c r="AD714" s="362" t="s">
        <v>27</v>
      </c>
      <c r="AE714" s="362"/>
      <c r="AF714" s="362"/>
      <c r="AG714" s="362"/>
      <c r="AH714" s="8"/>
      <c r="AI714" s="8"/>
    </row>
    <row r="715" spans="1:36" s="6" customFormat="1" ht="281.25" customHeight="1">
      <c r="A715" s="70" t="s">
        <v>640</v>
      </c>
      <c r="B715" s="74" t="s">
        <v>15</v>
      </c>
      <c r="C715" s="74" t="s">
        <v>15</v>
      </c>
      <c r="D715" s="75">
        <v>42037</v>
      </c>
      <c r="E715" s="76">
        <v>0.45208333333333334</v>
      </c>
      <c r="F715" s="75">
        <v>42037</v>
      </c>
      <c r="G715" s="76">
        <v>0.45208333333333334</v>
      </c>
      <c r="H715" s="76">
        <v>0</v>
      </c>
      <c r="I715" s="74">
        <v>14</v>
      </c>
      <c r="J715" s="74" t="s">
        <v>672</v>
      </c>
      <c r="K715" s="74" t="s">
        <v>8</v>
      </c>
      <c r="L715" s="74" t="s">
        <v>9</v>
      </c>
      <c r="M715" s="74" t="s">
        <v>673</v>
      </c>
      <c r="N715" s="77" t="s">
        <v>3</v>
      </c>
      <c r="O715" s="74" t="s">
        <v>7</v>
      </c>
      <c r="P715" s="74" t="s">
        <v>674</v>
      </c>
      <c r="Q715" s="74" t="s">
        <v>675</v>
      </c>
      <c r="R715" s="74">
        <v>0.9</v>
      </c>
      <c r="S715" s="74">
        <v>7.3</v>
      </c>
      <c r="T715" s="74">
        <f>SUM(R715:S715)</f>
        <v>8.1999999999999993</v>
      </c>
      <c r="U715" s="362" t="s">
        <v>6</v>
      </c>
      <c r="V715" s="362">
        <v>2012</v>
      </c>
      <c r="W715" s="362" t="s">
        <v>1942</v>
      </c>
      <c r="X715" s="362"/>
      <c r="Y715" s="362" t="s">
        <v>1943</v>
      </c>
      <c r="Z715" s="362">
        <v>100</v>
      </c>
      <c r="AA715" s="362" t="s">
        <v>1481</v>
      </c>
      <c r="AB715" s="362">
        <v>0</v>
      </c>
      <c r="AC715" s="362"/>
      <c r="AD715" s="362" t="s">
        <v>22</v>
      </c>
      <c r="AE715" s="362" t="s">
        <v>53</v>
      </c>
      <c r="AF715" s="362"/>
      <c r="AG715" s="362" t="s">
        <v>1944</v>
      </c>
      <c r="AH715" s="8"/>
      <c r="AI715" s="8"/>
    </row>
    <row r="716" spans="1:36" s="6" customFormat="1" ht="225" customHeight="1">
      <c r="A716" s="70" t="s">
        <v>1580</v>
      </c>
      <c r="B716" s="74" t="s">
        <v>10</v>
      </c>
      <c r="C716" s="74" t="s">
        <v>287</v>
      </c>
      <c r="D716" s="75">
        <v>42097</v>
      </c>
      <c r="E716" s="76">
        <v>0.84236111111111101</v>
      </c>
      <c r="F716" s="75">
        <v>42097</v>
      </c>
      <c r="G716" s="76">
        <v>0.99305555555555547</v>
      </c>
      <c r="H716" s="76">
        <v>0.15069444444444444</v>
      </c>
      <c r="I716" s="74">
        <v>6</v>
      </c>
      <c r="J716" s="74"/>
      <c r="K716" s="74"/>
      <c r="L716" s="74" t="s">
        <v>9</v>
      </c>
      <c r="M716" s="74" t="s">
        <v>1986</v>
      </c>
      <c r="N716" s="77" t="s">
        <v>3</v>
      </c>
      <c r="O716" s="74" t="s">
        <v>7</v>
      </c>
      <c r="P716" s="74" t="s">
        <v>1987</v>
      </c>
      <c r="Q716" s="74" t="s">
        <v>1988</v>
      </c>
      <c r="R716" s="74">
        <v>4.2</v>
      </c>
      <c r="S716" s="74"/>
      <c r="T716" s="74">
        <v>4.2</v>
      </c>
      <c r="U716" s="362" t="s">
        <v>44</v>
      </c>
      <c r="V716" s="362"/>
      <c r="W716" s="362"/>
      <c r="X716" s="362"/>
      <c r="Y716" s="362"/>
      <c r="Z716" s="362"/>
      <c r="AA716" s="362"/>
      <c r="AB716" s="362"/>
      <c r="AC716" s="362"/>
      <c r="AD716" s="362" t="s">
        <v>0</v>
      </c>
      <c r="AE716" s="362"/>
      <c r="AF716" s="362"/>
      <c r="AG716" s="362" t="s">
        <v>6881</v>
      </c>
      <c r="AH716" s="8"/>
      <c r="AI716" s="8"/>
    </row>
    <row r="717" spans="1:36" s="6" customFormat="1" ht="131.25" customHeight="1">
      <c r="A717" s="70" t="s">
        <v>1580</v>
      </c>
      <c r="B717" s="74" t="s">
        <v>18</v>
      </c>
      <c r="C717" s="74" t="s">
        <v>18</v>
      </c>
      <c r="D717" s="75">
        <v>42097</v>
      </c>
      <c r="E717" s="76">
        <v>42097.291666666664</v>
      </c>
      <c r="F717" s="75">
        <v>42097</v>
      </c>
      <c r="G717" s="76">
        <v>42097.458333333336</v>
      </c>
      <c r="H717" s="76">
        <f>G717-E717</f>
        <v>0.16666666667151731</v>
      </c>
      <c r="I717" s="74">
        <v>1</v>
      </c>
      <c r="J717" s="74"/>
      <c r="K717" s="74"/>
      <c r="L717" s="74" t="s">
        <v>11</v>
      </c>
      <c r="M717" s="74" t="s">
        <v>337</v>
      </c>
      <c r="N717" s="77">
        <v>0.4</v>
      </c>
      <c r="O717" s="74" t="s">
        <v>2</v>
      </c>
      <c r="P717" s="74" t="s">
        <v>7044</v>
      </c>
      <c r="Q717" s="74" t="s">
        <v>4143</v>
      </c>
      <c r="R717" s="74">
        <v>0.1</v>
      </c>
      <c r="S717" s="74"/>
      <c r="T717" s="74">
        <f>R717+S717</f>
        <v>0.1</v>
      </c>
      <c r="U717" s="362"/>
      <c r="V717" s="362"/>
      <c r="W717" s="362"/>
      <c r="X717" s="362"/>
      <c r="Y717" s="362"/>
      <c r="Z717" s="362"/>
      <c r="AA717" s="362"/>
      <c r="AB717" s="362"/>
      <c r="AC717" s="362"/>
      <c r="AD717" s="362" t="s">
        <v>0</v>
      </c>
      <c r="AE717" s="362"/>
      <c r="AF717" s="362"/>
      <c r="AG717" s="362"/>
      <c r="AH717" s="8"/>
      <c r="AI717" s="8"/>
    </row>
    <row r="718" spans="1:36" s="6" customFormat="1" ht="409.5" customHeight="1">
      <c r="A718" s="70" t="s">
        <v>1580</v>
      </c>
      <c r="B718" s="74" t="s">
        <v>18</v>
      </c>
      <c r="C718" s="74" t="s">
        <v>18</v>
      </c>
      <c r="D718" s="75">
        <v>42097</v>
      </c>
      <c r="E718" s="76">
        <v>42097.291666666664</v>
      </c>
      <c r="F718" s="75">
        <v>42097</v>
      </c>
      <c r="G718" s="76">
        <v>42097.416666666664</v>
      </c>
      <c r="H718" s="76">
        <f>G718-E718</f>
        <v>0.125</v>
      </c>
      <c r="I718" s="74">
        <v>1</v>
      </c>
      <c r="J718" s="74"/>
      <c r="K718" s="74"/>
      <c r="L718" s="74" t="s">
        <v>11</v>
      </c>
      <c r="M718" s="74" t="s">
        <v>337</v>
      </c>
      <c r="N718" s="77">
        <v>0.4</v>
      </c>
      <c r="O718" s="74" t="s">
        <v>2</v>
      </c>
      <c r="P718" s="74" t="s">
        <v>7045</v>
      </c>
      <c r="Q718" s="74" t="s">
        <v>4143</v>
      </c>
      <c r="R718" s="74">
        <v>0.1</v>
      </c>
      <c r="S718" s="74"/>
      <c r="T718" s="74">
        <f>R718+S718</f>
        <v>0.1</v>
      </c>
      <c r="U718" s="362"/>
      <c r="V718" s="362"/>
      <c r="W718" s="362"/>
      <c r="X718" s="362"/>
      <c r="Y718" s="362"/>
      <c r="Z718" s="362"/>
      <c r="AA718" s="362"/>
      <c r="AB718" s="362"/>
      <c r="AC718" s="362"/>
      <c r="AD718" s="362" t="s">
        <v>0</v>
      </c>
      <c r="AE718" s="362"/>
      <c r="AF718" s="362"/>
      <c r="AG718" s="362"/>
      <c r="AH718" s="8"/>
      <c r="AI718" s="8"/>
    </row>
    <row r="719" spans="1:36" s="6" customFormat="1" ht="243.75" customHeight="1">
      <c r="A719" s="70" t="s">
        <v>1580</v>
      </c>
      <c r="B719" s="74" t="s">
        <v>18</v>
      </c>
      <c r="C719" s="74" t="s">
        <v>18</v>
      </c>
      <c r="D719" s="75">
        <v>42097</v>
      </c>
      <c r="E719" s="76">
        <v>42097.291666666664</v>
      </c>
      <c r="F719" s="75">
        <v>42097</v>
      </c>
      <c r="G719" s="76">
        <v>42097.5</v>
      </c>
      <c r="H719" s="76">
        <f>G719-E719</f>
        <v>0.20833333333575865</v>
      </c>
      <c r="I719" s="74">
        <v>1</v>
      </c>
      <c r="J719" s="74"/>
      <c r="K719" s="74"/>
      <c r="L719" s="74" t="s">
        <v>11</v>
      </c>
      <c r="M719" s="74" t="s">
        <v>337</v>
      </c>
      <c r="N719" s="77">
        <v>0.4</v>
      </c>
      <c r="O719" s="74" t="s">
        <v>2</v>
      </c>
      <c r="P719" s="74" t="s">
        <v>2447</v>
      </c>
      <c r="Q719" s="74" t="s">
        <v>4143</v>
      </c>
      <c r="R719" s="74">
        <v>0.1</v>
      </c>
      <c r="S719" s="74"/>
      <c r="T719" s="74">
        <f>R719+S719</f>
        <v>0.1</v>
      </c>
      <c r="U719" s="362"/>
      <c r="V719" s="362"/>
      <c r="W719" s="362"/>
      <c r="X719" s="362"/>
      <c r="Y719" s="362"/>
      <c r="Z719" s="362"/>
      <c r="AA719" s="362"/>
      <c r="AB719" s="362"/>
      <c r="AC719" s="362"/>
      <c r="AD719" s="362" t="s">
        <v>0</v>
      </c>
      <c r="AE719" s="362"/>
      <c r="AF719" s="362"/>
      <c r="AG719" s="362"/>
      <c r="AH719" s="8"/>
      <c r="AI719" s="8"/>
    </row>
    <row r="720" spans="1:36" s="6" customFormat="1" ht="243.75" customHeight="1">
      <c r="A720" s="70" t="s">
        <v>1018</v>
      </c>
      <c r="B720" s="74" t="s">
        <v>5</v>
      </c>
      <c r="C720" s="74" t="s">
        <v>5</v>
      </c>
      <c r="D720" s="75">
        <v>42072</v>
      </c>
      <c r="E720" s="76">
        <v>0.9458333333333333</v>
      </c>
      <c r="F720" s="75">
        <v>42073</v>
      </c>
      <c r="G720" s="76">
        <v>8.3333333333333329E-2</v>
      </c>
      <c r="H720" s="76">
        <v>0.13749999999999998</v>
      </c>
      <c r="I720" s="74">
        <v>5</v>
      </c>
      <c r="J720" s="74" t="s">
        <v>150</v>
      </c>
      <c r="K720" s="74" t="s">
        <v>20</v>
      </c>
      <c r="L720" s="74" t="s">
        <v>11</v>
      </c>
      <c r="M720" s="74" t="s">
        <v>1160</v>
      </c>
      <c r="N720" s="77" t="s">
        <v>3</v>
      </c>
      <c r="O720" s="74" t="s">
        <v>7</v>
      </c>
      <c r="P720" s="74" t="s">
        <v>1161</v>
      </c>
      <c r="Q720" s="74" t="s">
        <v>1162</v>
      </c>
      <c r="R720" s="74"/>
      <c r="S720" s="74">
        <v>8.1999999999999993</v>
      </c>
      <c r="T720" s="74">
        <v>8.1999999999999993</v>
      </c>
      <c r="U720" s="362" t="s">
        <v>28</v>
      </c>
      <c r="V720" s="362" t="s">
        <v>1157</v>
      </c>
      <c r="W720" s="362" t="s">
        <v>587</v>
      </c>
      <c r="X720" s="362" t="s">
        <v>411</v>
      </c>
      <c r="Y720" s="362" t="s">
        <v>1163</v>
      </c>
      <c r="Z720" s="362">
        <v>1</v>
      </c>
      <c r="AA720" s="362" t="s">
        <v>1164</v>
      </c>
      <c r="AB720" s="362">
        <v>0</v>
      </c>
      <c r="AC720" s="362"/>
      <c r="AD720" s="362" t="s">
        <v>22</v>
      </c>
      <c r="AE720" s="362"/>
      <c r="AF720" s="362"/>
      <c r="AG720" s="362"/>
      <c r="AH720" s="8"/>
      <c r="AI720" s="8"/>
    </row>
    <row r="721" spans="1:38" ht="150" customHeight="1">
      <c r="A721" s="70" t="s">
        <v>1580</v>
      </c>
      <c r="B721" s="74" t="s">
        <v>5</v>
      </c>
      <c r="C721" s="74" t="s">
        <v>5</v>
      </c>
      <c r="D721" s="75">
        <v>42097</v>
      </c>
      <c r="E721" s="76">
        <v>0.46875</v>
      </c>
      <c r="F721" s="75">
        <v>42097</v>
      </c>
      <c r="G721" s="76">
        <v>0.46875</v>
      </c>
      <c r="H721" s="76">
        <v>0</v>
      </c>
      <c r="I721" s="74">
        <v>12</v>
      </c>
      <c r="J721" s="74" t="s">
        <v>150</v>
      </c>
      <c r="K721" s="74" t="s">
        <v>8</v>
      </c>
      <c r="L721" s="74" t="s">
        <v>4</v>
      </c>
      <c r="M721" s="74" t="s">
        <v>6056</v>
      </c>
      <c r="N721" s="77">
        <v>35</v>
      </c>
      <c r="O721" s="74" t="s">
        <v>7</v>
      </c>
      <c r="P721" s="74" t="s">
        <v>6057</v>
      </c>
      <c r="Q721" s="74" t="s">
        <v>2998</v>
      </c>
      <c r="R721" s="74">
        <v>44</v>
      </c>
      <c r="S721" s="74">
        <v>10.199999999999999</v>
      </c>
      <c r="T721" s="74">
        <v>54.2</v>
      </c>
      <c r="U721" s="362" t="s">
        <v>28</v>
      </c>
      <c r="V721" s="362" t="s">
        <v>6058</v>
      </c>
      <c r="W721" s="362" t="s">
        <v>1686</v>
      </c>
      <c r="X721" s="362" t="s">
        <v>6059</v>
      </c>
      <c r="Y721" s="362" t="s">
        <v>6060</v>
      </c>
      <c r="Z721" s="362"/>
      <c r="AA721" s="362" t="s">
        <v>6061</v>
      </c>
      <c r="AB721" s="362"/>
      <c r="AC721" s="362"/>
      <c r="AD721" s="362" t="s">
        <v>0</v>
      </c>
      <c r="AE721" s="362"/>
      <c r="AF721" s="362"/>
      <c r="AG721" s="362"/>
      <c r="AH721" s="90"/>
      <c r="AI721" s="90"/>
    </row>
    <row r="722" spans="1:38" ht="66" customHeight="1">
      <c r="A722" s="70" t="s">
        <v>1580</v>
      </c>
      <c r="B722" s="74" t="s">
        <v>18</v>
      </c>
      <c r="C722" s="74" t="s">
        <v>18</v>
      </c>
      <c r="D722" s="75">
        <v>42098</v>
      </c>
      <c r="E722" s="76">
        <v>42098.55</v>
      </c>
      <c r="F722" s="75">
        <v>42098</v>
      </c>
      <c r="G722" s="76">
        <v>42098.576388888891</v>
      </c>
      <c r="H722" s="76">
        <f>G722-E722</f>
        <v>2.6388888887595385E-2</v>
      </c>
      <c r="I722" s="74">
        <v>7</v>
      </c>
      <c r="J722" s="74"/>
      <c r="K722" s="74"/>
      <c r="L722" s="74" t="s">
        <v>9</v>
      </c>
      <c r="M722" s="74" t="s">
        <v>2429</v>
      </c>
      <c r="N722" s="77">
        <v>35</v>
      </c>
      <c r="O722" s="74" t="s">
        <v>13</v>
      </c>
      <c r="P722" s="74" t="s">
        <v>2429</v>
      </c>
      <c r="Q722" s="74" t="s">
        <v>2430</v>
      </c>
      <c r="R722" s="74">
        <v>0.2</v>
      </c>
      <c r="S722" s="74"/>
      <c r="T722" s="74">
        <f>R722+S722</f>
        <v>0.2</v>
      </c>
      <c r="U722" s="362"/>
      <c r="V722" s="362"/>
      <c r="W722" s="362"/>
      <c r="X722" s="362"/>
      <c r="Y722" s="362"/>
      <c r="Z722" s="362"/>
      <c r="AA722" s="362"/>
      <c r="AB722" s="362"/>
      <c r="AC722" s="362"/>
      <c r="AD722" s="362" t="s">
        <v>54</v>
      </c>
      <c r="AE722" s="362"/>
      <c r="AF722" s="362"/>
      <c r="AG722" s="112"/>
      <c r="AJ722" s="6"/>
      <c r="AK722" s="6"/>
      <c r="AL722" s="6"/>
    </row>
    <row r="723" spans="1:38" ht="191.45" customHeight="1">
      <c r="A723" s="70" t="s">
        <v>1580</v>
      </c>
      <c r="B723" s="74" t="s">
        <v>18</v>
      </c>
      <c r="C723" s="74" t="s">
        <v>18</v>
      </c>
      <c r="D723" s="75">
        <v>42098</v>
      </c>
      <c r="E723" s="76">
        <v>42098.593055555553</v>
      </c>
      <c r="F723" s="75">
        <v>42098</v>
      </c>
      <c r="G723" s="76">
        <v>42098.59375</v>
      </c>
      <c r="H723" s="76">
        <f>G723-E723</f>
        <v>6.944444467080757E-4</v>
      </c>
      <c r="I723" s="74">
        <v>19</v>
      </c>
      <c r="J723" s="74"/>
      <c r="K723" s="74"/>
      <c r="L723" s="74" t="s">
        <v>4</v>
      </c>
      <c r="M723" s="74" t="s">
        <v>1627</v>
      </c>
      <c r="N723" s="77">
        <v>35</v>
      </c>
      <c r="O723" s="74" t="s">
        <v>13</v>
      </c>
      <c r="P723" s="74" t="s">
        <v>1628</v>
      </c>
      <c r="Q723" s="74" t="s">
        <v>2431</v>
      </c>
      <c r="R723" s="74">
        <v>0.1</v>
      </c>
      <c r="S723" s="74"/>
      <c r="T723" s="74">
        <f>R723+S723</f>
        <v>0.1</v>
      </c>
      <c r="U723" s="362"/>
      <c r="V723" s="362"/>
      <c r="W723" s="362"/>
      <c r="X723" s="362"/>
      <c r="Y723" s="362"/>
      <c r="Z723" s="362"/>
      <c r="AA723" s="362"/>
      <c r="AB723" s="362"/>
      <c r="AC723" s="362"/>
      <c r="AD723" s="362" t="s">
        <v>0</v>
      </c>
      <c r="AE723" s="362"/>
      <c r="AF723" s="362"/>
      <c r="AG723" s="362"/>
      <c r="AH723" s="63"/>
      <c r="AI723" s="63"/>
    </row>
    <row r="724" spans="1:38" ht="54" customHeight="1">
      <c r="A724" s="70" t="s">
        <v>1580</v>
      </c>
      <c r="B724" s="74" t="s">
        <v>5</v>
      </c>
      <c r="C724" s="74" t="s">
        <v>5</v>
      </c>
      <c r="D724" s="75">
        <v>42121</v>
      </c>
      <c r="E724" s="76">
        <v>0.69444444444444453</v>
      </c>
      <c r="F724" s="75">
        <v>42121</v>
      </c>
      <c r="G724" s="76">
        <v>0.69444444444444453</v>
      </c>
      <c r="H724" s="76">
        <v>0</v>
      </c>
      <c r="I724" s="74">
        <v>9</v>
      </c>
      <c r="J724" s="74"/>
      <c r="K724" s="74"/>
      <c r="L724" s="74" t="s">
        <v>11</v>
      </c>
      <c r="M724" s="74" t="s">
        <v>2772</v>
      </c>
      <c r="N724" s="77">
        <v>0.4</v>
      </c>
      <c r="O724" s="74" t="s">
        <v>2</v>
      </c>
      <c r="P724" s="74" t="s">
        <v>3005</v>
      </c>
      <c r="Q724" s="74" t="s">
        <v>2773</v>
      </c>
      <c r="R724" s="74"/>
      <c r="S724" s="74">
        <v>8.1999999999999993</v>
      </c>
      <c r="T724" s="74">
        <v>8.1999999999999993</v>
      </c>
      <c r="U724" s="362"/>
      <c r="V724" s="362"/>
      <c r="W724" s="362"/>
      <c r="X724" s="362"/>
      <c r="Y724" s="362"/>
      <c r="Z724" s="362"/>
      <c r="AA724" s="362"/>
      <c r="AB724" s="362"/>
      <c r="AC724" s="362"/>
      <c r="AD724" s="362" t="s">
        <v>22</v>
      </c>
      <c r="AE724" s="362"/>
      <c r="AF724" s="362"/>
      <c r="AG724" s="362"/>
      <c r="AH724" s="8"/>
      <c r="AI724" s="8"/>
    </row>
    <row r="725" spans="1:38" ht="72" customHeight="1">
      <c r="A725" s="70" t="s">
        <v>1580</v>
      </c>
      <c r="B725" s="74" t="s">
        <v>12</v>
      </c>
      <c r="C725" s="74" t="s">
        <v>127</v>
      </c>
      <c r="D725" s="75">
        <v>42098</v>
      </c>
      <c r="E725" s="76">
        <v>0.45</v>
      </c>
      <c r="F725" s="75">
        <v>42098</v>
      </c>
      <c r="G725" s="76">
        <v>0.45</v>
      </c>
      <c r="H725" s="76">
        <f>G725-E725</f>
        <v>0</v>
      </c>
      <c r="I725" s="74">
        <v>3</v>
      </c>
      <c r="J725" s="74"/>
      <c r="K725" s="74"/>
      <c r="L725" s="74" t="s">
        <v>4</v>
      </c>
      <c r="M725" s="74" t="s">
        <v>1629</v>
      </c>
      <c r="N725" s="77" t="s">
        <v>3</v>
      </c>
      <c r="O725" s="74" t="s">
        <v>39</v>
      </c>
      <c r="P725" s="74" t="s">
        <v>1629</v>
      </c>
      <c r="Q725" s="74" t="s">
        <v>1630</v>
      </c>
      <c r="R725" s="74">
        <v>0.5</v>
      </c>
      <c r="S725" s="74">
        <v>0.1</v>
      </c>
      <c r="T725" s="74">
        <f>R725+S725</f>
        <v>0.6</v>
      </c>
      <c r="U725" s="500" t="s">
        <v>45</v>
      </c>
      <c r="V725" s="500">
        <v>2007</v>
      </c>
      <c r="W725" s="500" t="s">
        <v>5288</v>
      </c>
      <c r="X725" s="500" t="s">
        <v>5289</v>
      </c>
      <c r="Y725" s="500" t="s">
        <v>5290</v>
      </c>
      <c r="Z725" s="500">
        <v>1</v>
      </c>
      <c r="AA725" s="500" t="s">
        <v>5291</v>
      </c>
      <c r="AB725" s="500">
        <v>2</v>
      </c>
      <c r="AC725" s="500" t="s">
        <v>128</v>
      </c>
      <c r="AD725" s="500" t="s">
        <v>0</v>
      </c>
      <c r="AE725" s="500"/>
      <c r="AF725" s="500"/>
      <c r="AG725" s="500"/>
      <c r="AH725" s="123"/>
      <c r="AI725" s="123"/>
    </row>
    <row r="726" spans="1:38" ht="54" customHeight="1">
      <c r="A726" s="70" t="s">
        <v>1580</v>
      </c>
      <c r="B726" s="74" t="s">
        <v>5</v>
      </c>
      <c r="C726" s="74" t="s">
        <v>5</v>
      </c>
      <c r="D726" s="75">
        <v>42098</v>
      </c>
      <c r="E726" s="76">
        <v>0.18333333333333335</v>
      </c>
      <c r="F726" s="75">
        <v>42098</v>
      </c>
      <c r="G726" s="76">
        <v>0.4291666666666667</v>
      </c>
      <c r="H726" s="76">
        <f>G726-E726</f>
        <v>0.24583333333333335</v>
      </c>
      <c r="I726" s="74">
        <v>11</v>
      </c>
      <c r="J726" s="74" t="s">
        <v>150</v>
      </c>
      <c r="K726" s="74" t="s">
        <v>14</v>
      </c>
      <c r="L726" s="74" t="s">
        <v>4</v>
      </c>
      <c r="M726" s="74" t="s">
        <v>6062</v>
      </c>
      <c r="N726" s="77" t="s">
        <v>3</v>
      </c>
      <c r="O726" s="74" t="s">
        <v>25</v>
      </c>
      <c r="P726" s="74" t="s">
        <v>6063</v>
      </c>
      <c r="Q726" s="74" t="s">
        <v>2999</v>
      </c>
      <c r="R726" s="74">
        <v>16.100000000000001</v>
      </c>
      <c r="S726" s="74"/>
      <c r="T726" s="74">
        <v>16.100000000000001</v>
      </c>
      <c r="U726" s="112" t="s">
        <v>36</v>
      </c>
      <c r="V726" s="112" t="s">
        <v>6064</v>
      </c>
      <c r="W726" s="112" t="s">
        <v>6065</v>
      </c>
      <c r="X726" s="112" t="s">
        <v>6066</v>
      </c>
      <c r="Y726" s="112" t="s">
        <v>6067</v>
      </c>
      <c r="Z726" s="112"/>
      <c r="AA726" s="112" t="s">
        <v>6068</v>
      </c>
      <c r="AB726" s="112" t="s">
        <v>6069</v>
      </c>
      <c r="AC726" s="112"/>
      <c r="AD726" s="112" t="s">
        <v>0</v>
      </c>
      <c r="AE726" s="112"/>
      <c r="AF726" s="112"/>
      <c r="AG726" s="112"/>
      <c r="AH726" s="73"/>
      <c r="AI726" s="73"/>
    </row>
    <row r="727" spans="1:38" ht="54" customHeight="1">
      <c r="A727" s="70" t="s">
        <v>1018</v>
      </c>
      <c r="B727" s="74" t="s">
        <v>12</v>
      </c>
      <c r="C727" s="74" t="s">
        <v>127</v>
      </c>
      <c r="D727" s="75">
        <v>42074</v>
      </c>
      <c r="E727" s="76">
        <v>0.54791666666666672</v>
      </c>
      <c r="F727" s="75">
        <v>42074</v>
      </c>
      <c r="G727" s="76">
        <v>0.60069444444444442</v>
      </c>
      <c r="H727" s="76">
        <f>G727-E727</f>
        <v>5.2777777777777701E-2</v>
      </c>
      <c r="I727" s="74">
        <v>12</v>
      </c>
      <c r="J727" s="74"/>
      <c r="K727" s="74"/>
      <c r="L727" s="74" t="s">
        <v>4</v>
      </c>
      <c r="M727" s="74" t="s">
        <v>1153</v>
      </c>
      <c r="N727" s="77">
        <v>35</v>
      </c>
      <c r="O727" s="74" t="s">
        <v>13</v>
      </c>
      <c r="P727" s="74" t="s">
        <v>1153</v>
      </c>
      <c r="Q727" s="74" t="s">
        <v>1154</v>
      </c>
      <c r="R727" s="74">
        <v>4.8600000000000003</v>
      </c>
      <c r="S727" s="74">
        <v>3.3</v>
      </c>
      <c r="T727" s="74">
        <v>8.17</v>
      </c>
      <c r="U727" s="112" t="s">
        <v>33</v>
      </c>
      <c r="V727" s="112">
        <v>1990</v>
      </c>
      <c r="W727" s="112" t="s">
        <v>2103</v>
      </c>
      <c r="X727" s="112" t="s">
        <v>2104</v>
      </c>
      <c r="Y727" s="112" t="s">
        <v>2105</v>
      </c>
      <c r="Z727" s="112" t="s">
        <v>2082</v>
      </c>
      <c r="AA727" s="112" t="s">
        <v>2106</v>
      </c>
      <c r="AB727" s="112" t="s">
        <v>2107</v>
      </c>
      <c r="AC727" s="112">
        <v>41365</v>
      </c>
      <c r="AD727" s="112" t="s">
        <v>22</v>
      </c>
      <c r="AE727" s="112"/>
      <c r="AF727" s="112"/>
      <c r="AG727" s="112"/>
      <c r="AH727" s="73"/>
      <c r="AI727" s="73"/>
      <c r="AJ727" s="6"/>
      <c r="AK727" s="6"/>
      <c r="AL727" s="6"/>
    </row>
    <row r="728" spans="1:38" ht="72" customHeight="1">
      <c r="A728" s="69" t="s">
        <v>3570</v>
      </c>
      <c r="B728" s="74" t="s">
        <v>1412</v>
      </c>
      <c r="C728" s="74"/>
      <c r="D728" s="75">
        <v>42164</v>
      </c>
      <c r="E728" s="76">
        <v>0.8847222222222223</v>
      </c>
      <c r="F728" s="75">
        <v>42164</v>
      </c>
      <c r="G728" s="76">
        <v>0.89930555555555547</v>
      </c>
      <c r="H728" s="76">
        <v>1.4583333333333332E-2</v>
      </c>
      <c r="I728" s="77">
        <v>31</v>
      </c>
      <c r="J728" s="79" t="s">
        <v>3980</v>
      </c>
      <c r="K728" s="77"/>
      <c r="L728" s="80" t="s">
        <v>4</v>
      </c>
      <c r="M728" s="81" t="s">
        <v>3981</v>
      </c>
      <c r="N728" s="77">
        <v>35</v>
      </c>
      <c r="O728" s="79" t="s">
        <v>13</v>
      </c>
      <c r="P728" s="81" t="s">
        <v>3981</v>
      </c>
      <c r="Q728" s="80" t="s">
        <v>3984</v>
      </c>
      <c r="R728" s="91">
        <v>5</v>
      </c>
      <c r="S728" s="91">
        <v>3</v>
      </c>
      <c r="T728" s="91">
        <v>8</v>
      </c>
      <c r="U728" s="70"/>
      <c r="V728" s="70"/>
      <c r="W728" s="70"/>
      <c r="X728" s="70"/>
      <c r="Y728" s="70"/>
      <c r="Z728" s="70"/>
      <c r="AA728" s="70"/>
      <c r="AB728" s="70"/>
      <c r="AC728" s="70"/>
      <c r="AD728" s="68" t="s">
        <v>22</v>
      </c>
      <c r="AE728" s="70"/>
      <c r="AF728" s="70"/>
      <c r="AG728" s="82"/>
      <c r="AH728" s="73"/>
      <c r="AI728" s="73"/>
    </row>
    <row r="729" spans="1:38" s="49" customFormat="1" ht="72" customHeight="1">
      <c r="A729" s="70" t="s">
        <v>1580</v>
      </c>
      <c r="B729" s="74" t="s">
        <v>19</v>
      </c>
      <c r="C729" s="74" t="s">
        <v>19</v>
      </c>
      <c r="D729" s="75">
        <v>42099</v>
      </c>
      <c r="E729" s="76">
        <v>0.40277777777777773</v>
      </c>
      <c r="F729" s="75">
        <v>42099</v>
      </c>
      <c r="G729" s="76">
        <v>0.43888888888888888</v>
      </c>
      <c r="H729" s="76">
        <v>3.6111111111111149E-2</v>
      </c>
      <c r="I729" s="74">
        <v>5</v>
      </c>
      <c r="J729" s="74" t="s">
        <v>150</v>
      </c>
      <c r="K729" s="74" t="s">
        <v>20</v>
      </c>
      <c r="L729" s="74" t="s">
        <v>4</v>
      </c>
      <c r="M729" s="74" t="s">
        <v>2685</v>
      </c>
      <c r="N729" s="77" t="s">
        <v>3</v>
      </c>
      <c r="O729" s="74" t="s">
        <v>7</v>
      </c>
      <c r="P729" s="74" t="s">
        <v>5494</v>
      </c>
      <c r="Q729" s="74" t="s">
        <v>5495</v>
      </c>
      <c r="R729" s="74">
        <v>2</v>
      </c>
      <c r="S729" s="74"/>
      <c r="T729" s="74">
        <v>2</v>
      </c>
      <c r="U729" s="112" t="s">
        <v>47</v>
      </c>
      <c r="V729" s="112">
        <v>0</v>
      </c>
      <c r="W729" s="112">
        <v>0</v>
      </c>
      <c r="X729" s="112">
        <v>0</v>
      </c>
      <c r="Y729" s="112">
        <v>0</v>
      </c>
      <c r="Z729" s="112">
        <v>0</v>
      </c>
      <c r="AA729" s="112">
        <v>0</v>
      </c>
      <c r="AB729" s="112">
        <v>0</v>
      </c>
      <c r="AC729" s="112">
        <v>0</v>
      </c>
      <c r="AD729" s="112" t="s">
        <v>0</v>
      </c>
      <c r="AE729" s="112"/>
      <c r="AF729" s="112"/>
      <c r="AG729" s="112"/>
      <c r="AH729" s="73"/>
      <c r="AI729" s="73"/>
    </row>
    <row r="730" spans="1:38" s="22" customFormat="1" ht="64.5" customHeight="1">
      <c r="A730" s="70" t="s">
        <v>12463</v>
      </c>
      <c r="B730" s="74" t="s">
        <v>19</v>
      </c>
      <c r="C730" s="74" t="s">
        <v>19</v>
      </c>
      <c r="D730" s="75">
        <v>42345</v>
      </c>
      <c r="E730" s="76">
        <v>0.50347222222222221</v>
      </c>
      <c r="F730" s="75">
        <v>42345</v>
      </c>
      <c r="G730" s="76">
        <v>0.52847222222222223</v>
      </c>
      <c r="H730" s="76">
        <v>2.5000000000000022E-2</v>
      </c>
      <c r="I730" s="74">
        <v>6</v>
      </c>
      <c r="J730" s="74"/>
      <c r="K730" s="74"/>
      <c r="L730" s="74" t="s">
        <v>4</v>
      </c>
      <c r="M730" s="74" t="s">
        <v>2690</v>
      </c>
      <c r="N730" s="77" t="s">
        <v>3</v>
      </c>
      <c r="O730" s="74" t="s">
        <v>7</v>
      </c>
      <c r="P730" s="74" t="s">
        <v>12522</v>
      </c>
      <c r="Q730" s="74" t="s">
        <v>13482</v>
      </c>
      <c r="R730" s="74">
        <v>8</v>
      </c>
      <c r="S730" s="74"/>
      <c r="T730" s="74">
        <v>8</v>
      </c>
      <c r="U730" s="112" t="s">
        <v>28</v>
      </c>
      <c r="V730" s="112">
        <v>1978</v>
      </c>
      <c r="W730" s="112" t="s">
        <v>1709</v>
      </c>
      <c r="X730" s="112">
        <v>0</v>
      </c>
      <c r="Y730" s="112"/>
      <c r="Z730" s="112">
        <v>0</v>
      </c>
      <c r="AA730" s="112"/>
      <c r="AB730" s="112">
        <v>0</v>
      </c>
      <c r="AC730" s="112"/>
      <c r="AD730" s="112" t="s">
        <v>22</v>
      </c>
      <c r="AE730" s="112"/>
      <c r="AF730" s="112"/>
      <c r="AG730" s="112" t="s">
        <v>13483</v>
      </c>
      <c r="AH730" s="73"/>
      <c r="AI730" s="73"/>
    </row>
    <row r="731" spans="1:38" s="22" customFormat="1" ht="89.25" customHeight="1">
      <c r="A731" s="70" t="s">
        <v>8946</v>
      </c>
      <c r="B731" s="114" t="s">
        <v>85</v>
      </c>
      <c r="C731" s="114" t="s">
        <v>85</v>
      </c>
      <c r="D731" s="195">
        <v>42268</v>
      </c>
      <c r="E731" s="193">
        <v>0.47222222222222227</v>
      </c>
      <c r="F731" s="195">
        <v>42268</v>
      </c>
      <c r="G731" s="193">
        <v>0.47222222222222227</v>
      </c>
      <c r="H731" s="410">
        <v>8.1018518518518516E-5</v>
      </c>
      <c r="I731" s="114">
        <v>13</v>
      </c>
      <c r="J731" s="114" t="s">
        <v>2126</v>
      </c>
      <c r="K731" s="114"/>
      <c r="L731" s="114" t="s">
        <v>4</v>
      </c>
      <c r="M731" s="114" t="s">
        <v>10819</v>
      </c>
      <c r="N731" s="114">
        <v>35</v>
      </c>
      <c r="O731" s="114" t="s">
        <v>13</v>
      </c>
      <c r="P731" s="114" t="s">
        <v>10820</v>
      </c>
      <c r="Q731" s="114" t="s">
        <v>9165</v>
      </c>
      <c r="R731" s="114">
        <v>54.082000000000001</v>
      </c>
      <c r="S731" s="114">
        <v>13.795</v>
      </c>
      <c r="T731" s="113">
        <v>67.876999999999995</v>
      </c>
      <c r="U731" s="114" t="s">
        <v>38</v>
      </c>
      <c r="V731" s="114">
        <v>2013</v>
      </c>
      <c r="W731" s="114" t="s">
        <v>10821</v>
      </c>
      <c r="X731" s="114" t="s">
        <v>10822</v>
      </c>
      <c r="Y731" s="523" t="s">
        <v>10823</v>
      </c>
      <c r="Z731" s="114">
        <v>100</v>
      </c>
      <c r="AA731" s="523">
        <v>2015</v>
      </c>
      <c r="AB731" s="114">
        <v>0</v>
      </c>
      <c r="AC731" s="114" t="s">
        <v>10823</v>
      </c>
      <c r="AD731" s="114" t="s">
        <v>41</v>
      </c>
      <c r="AE731" s="114" t="s">
        <v>586</v>
      </c>
      <c r="AF731" s="114" t="s">
        <v>586</v>
      </c>
      <c r="AG731" s="152"/>
      <c r="AH731" s="73"/>
      <c r="AI731" s="73"/>
      <c r="AJ731" s="20"/>
      <c r="AK731" s="20"/>
      <c r="AL731" s="20"/>
    </row>
    <row r="732" spans="1:38" s="22" customFormat="1" ht="64.5" customHeight="1">
      <c r="A732" s="70" t="s">
        <v>1580</v>
      </c>
      <c r="B732" s="74" t="s">
        <v>18</v>
      </c>
      <c r="C732" s="74" t="s">
        <v>18</v>
      </c>
      <c r="D732" s="75">
        <v>42099</v>
      </c>
      <c r="E732" s="76">
        <v>42099.291666666664</v>
      </c>
      <c r="F732" s="75">
        <v>42099</v>
      </c>
      <c r="G732" s="76">
        <v>42099.645833333336</v>
      </c>
      <c r="H732" s="76">
        <f>G732-E732</f>
        <v>0.35416666667151731</v>
      </c>
      <c r="I732" s="74">
        <v>5</v>
      </c>
      <c r="J732" s="74"/>
      <c r="K732" s="74"/>
      <c r="L732" s="74" t="s">
        <v>4</v>
      </c>
      <c r="M732" s="74" t="s">
        <v>2432</v>
      </c>
      <c r="N732" s="77" t="s">
        <v>3</v>
      </c>
      <c r="O732" s="74" t="s">
        <v>7</v>
      </c>
      <c r="P732" s="74" t="s">
        <v>2433</v>
      </c>
      <c r="Q732" s="74" t="s">
        <v>2434</v>
      </c>
      <c r="R732" s="74">
        <v>1.8</v>
      </c>
      <c r="S732" s="74"/>
      <c r="T732" s="74">
        <f>R732+S732</f>
        <v>1.8</v>
      </c>
      <c r="U732" s="112"/>
      <c r="V732" s="112"/>
      <c r="W732" s="112"/>
      <c r="X732" s="112"/>
      <c r="Y732" s="112"/>
      <c r="Z732" s="112"/>
      <c r="AA732" s="112"/>
      <c r="AB732" s="112"/>
      <c r="AC732" s="112"/>
      <c r="AD732" s="112" t="s">
        <v>0</v>
      </c>
      <c r="AE732" s="112"/>
      <c r="AF732" s="112"/>
      <c r="AG732" s="112"/>
      <c r="AH732" s="73"/>
      <c r="AI732" s="73"/>
    </row>
    <row r="733" spans="1:38" s="50" customFormat="1" ht="337.5" customHeight="1">
      <c r="A733" s="70" t="s">
        <v>1580</v>
      </c>
      <c r="B733" s="74" t="s">
        <v>12</v>
      </c>
      <c r="C733" s="74" t="s">
        <v>127</v>
      </c>
      <c r="D733" s="75">
        <v>42099</v>
      </c>
      <c r="E733" s="76">
        <v>0.59652777777777777</v>
      </c>
      <c r="F733" s="75">
        <v>42099</v>
      </c>
      <c r="G733" s="76">
        <v>0.68263888888888891</v>
      </c>
      <c r="H733" s="76">
        <f>G733-E733</f>
        <v>8.6111111111111138E-2</v>
      </c>
      <c r="I733" s="74">
        <v>1</v>
      </c>
      <c r="J733" s="74"/>
      <c r="K733" s="74"/>
      <c r="L733" s="74" t="s">
        <v>4</v>
      </c>
      <c r="M733" s="74" t="s">
        <v>2448</v>
      </c>
      <c r="N733" s="77" t="s">
        <v>3</v>
      </c>
      <c r="O733" s="74" t="s">
        <v>25</v>
      </c>
      <c r="P733" s="74" t="s">
        <v>2449</v>
      </c>
      <c r="Q733" s="74" t="s">
        <v>2450</v>
      </c>
      <c r="R733" s="74">
        <v>0.62</v>
      </c>
      <c r="S733" s="74">
        <v>0.74</v>
      </c>
      <c r="T733" s="74">
        <f>R733+S733</f>
        <v>1.3599999999999999</v>
      </c>
      <c r="U733" s="112" t="s">
        <v>45</v>
      </c>
      <c r="V733" s="112">
        <v>2004</v>
      </c>
      <c r="W733" s="112" t="s">
        <v>5292</v>
      </c>
      <c r="X733" s="112" t="s">
        <v>128</v>
      </c>
      <c r="Y733" s="112" t="s">
        <v>2451</v>
      </c>
      <c r="Z733" s="112">
        <v>1</v>
      </c>
      <c r="AA733" s="112" t="s">
        <v>5293</v>
      </c>
      <c r="AB733" s="112">
        <v>1</v>
      </c>
      <c r="AC733" s="112" t="s">
        <v>128</v>
      </c>
      <c r="AD733" s="112" t="s">
        <v>0</v>
      </c>
      <c r="AE733" s="112"/>
      <c r="AF733" s="112"/>
      <c r="AG733" s="112"/>
      <c r="AH733" s="73"/>
      <c r="AI733" s="73"/>
      <c r="AJ733" s="39"/>
    </row>
    <row r="734" spans="1:38" s="22" customFormat="1" ht="72" customHeight="1">
      <c r="A734" s="159" t="s">
        <v>1580</v>
      </c>
      <c r="B734" s="138" t="s">
        <v>84</v>
      </c>
      <c r="C734" s="69" t="s">
        <v>2389</v>
      </c>
      <c r="D734" s="86">
        <v>42100</v>
      </c>
      <c r="E734" s="118">
        <v>0.39930555555555558</v>
      </c>
      <c r="F734" s="86">
        <v>42100</v>
      </c>
      <c r="G734" s="118">
        <v>0.4368055555555555</v>
      </c>
      <c r="H734" s="104">
        <f>G734-E734</f>
        <v>3.7499999999999922E-2</v>
      </c>
      <c r="I734" s="70">
        <v>95</v>
      </c>
      <c r="J734" s="70"/>
      <c r="K734" s="70"/>
      <c r="L734" s="70" t="s">
        <v>11</v>
      </c>
      <c r="M734" s="70" t="s">
        <v>32</v>
      </c>
      <c r="N734" s="70" t="s">
        <v>3</v>
      </c>
      <c r="O734" s="69" t="s">
        <v>32</v>
      </c>
      <c r="P734" s="69" t="s">
        <v>2390</v>
      </c>
      <c r="Q734" s="68" t="s">
        <v>2391</v>
      </c>
      <c r="R734" s="121">
        <v>36.4</v>
      </c>
      <c r="S734" s="121"/>
      <c r="T734" s="150">
        <f>R734+S734</f>
        <v>36.4</v>
      </c>
      <c r="U734" s="68" t="s">
        <v>80</v>
      </c>
      <c r="V734" s="68"/>
      <c r="W734" s="68"/>
      <c r="X734" s="68"/>
      <c r="Y734" s="68"/>
      <c r="Z734" s="68"/>
      <c r="AA734" s="68"/>
      <c r="AB734" s="68"/>
      <c r="AC734" s="68"/>
      <c r="AD734" s="68" t="s">
        <v>0</v>
      </c>
      <c r="AE734" s="68"/>
      <c r="AF734" s="68"/>
      <c r="AG734" s="68" t="s">
        <v>2392</v>
      </c>
      <c r="AH734" s="73"/>
      <c r="AI734" s="73"/>
    </row>
    <row r="735" spans="1:38" s="22" customFormat="1" ht="69" customHeight="1">
      <c r="A735" s="135" t="s">
        <v>1580</v>
      </c>
      <c r="B735" s="92" t="s">
        <v>21</v>
      </c>
      <c r="C735" s="92" t="s">
        <v>21</v>
      </c>
      <c r="D735" s="88">
        <v>42100</v>
      </c>
      <c r="E735" s="89">
        <v>0.72916666666666663</v>
      </c>
      <c r="F735" s="88">
        <v>42100</v>
      </c>
      <c r="G735" s="89">
        <v>0.79513888888888884</v>
      </c>
      <c r="H735" s="89">
        <v>6.5972222222222224E-2</v>
      </c>
      <c r="I735" s="68">
        <v>1</v>
      </c>
      <c r="J735" s="68"/>
      <c r="K735" s="92"/>
      <c r="L735" s="92" t="s">
        <v>29</v>
      </c>
      <c r="M735" s="92" t="s">
        <v>2399</v>
      </c>
      <c r="N735" s="68">
        <v>0.4</v>
      </c>
      <c r="O735" s="68" t="s">
        <v>7</v>
      </c>
      <c r="P735" s="92" t="s">
        <v>2399</v>
      </c>
      <c r="Q735" s="68" t="s">
        <v>6692</v>
      </c>
      <c r="R735" s="68">
        <v>0.35</v>
      </c>
      <c r="S735" s="68">
        <v>0.14499999999999999</v>
      </c>
      <c r="T735" s="68">
        <v>0.495</v>
      </c>
      <c r="U735" s="92" t="s">
        <v>28</v>
      </c>
      <c r="V735" s="68" t="s">
        <v>128</v>
      </c>
      <c r="W735" s="92" t="s">
        <v>128</v>
      </c>
      <c r="X735" s="92" t="s">
        <v>128</v>
      </c>
      <c r="Y735" s="79">
        <v>2014</v>
      </c>
      <c r="Z735" s="124" t="s">
        <v>128</v>
      </c>
      <c r="AA735" s="79">
        <v>2015</v>
      </c>
      <c r="AB735" s="92" t="s">
        <v>128</v>
      </c>
      <c r="AC735" s="79">
        <v>2014</v>
      </c>
      <c r="AD735" s="92" t="s">
        <v>59</v>
      </c>
      <c r="AE735" s="92" t="s">
        <v>57</v>
      </c>
      <c r="AF735" s="92"/>
      <c r="AG735" s="124"/>
      <c r="AH735" s="103"/>
      <c r="AI735" s="103"/>
      <c r="AJ735" s="20"/>
      <c r="AK735" s="20"/>
      <c r="AL735" s="20"/>
    </row>
    <row r="736" spans="1:38" s="4" customFormat="1" ht="144.6" customHeight="1">
      <c r="A736" s="70" t="s">
        <v>1580</v>
      </c>
      <c r="B736" s="74" t="s">
        <v>15</v>
      </c>
      <c r="C736" s="74" t="s">
        <v>6427</v>
      </c>
      <c r="D736" s="75">
        <v>42100</v>
      </c>
      <c r="E736" s="76">
        <v>8.3333333333333332E-3</v>
      </c>
      <c r="F736" s="75">
        <v>42100</v>
      </c>
      <c r="G736" s="76">
        <v>1.0416666666666666E-2</v>
      </c>
      <c r="H736" s="76">
        <f>(F736+G736)-(D736+E736)</f>
        <v>2.0833333328482695E-3</v>
      </c>
      <c r="I736" s="74">
        <v>14</v>
      </c>
      <c r="J736" s="74" t="s">
        <v>2421</v>
      </c>
      <c r="K736" s="74" t="s">
        <v>20</v>
      </c>
      <c r="L736" s="74" t="s">
        <v>16</v>
      </c>
      <c r="M736" s="74" t="s">
        <v>673</v>
      </c>
      <c r="N736" s="77" t="s">
        <v>3</v>
      </c>
      <c r="O736" s="74" t="s">
        <v>7</v>
      </c>
      <c r="P736" s="74" t="s">
        <v>2422</v>
      </c>
      <c r="Q736" s="74" t="s">
        <v>2423</v>
      </c>
      <c r="R736" s="74">
        <v>1.47</v>
      </c>
      <c r="S736" s="74"/>
      <c r="T736" s="74">
        <f>SUM(R736:S736)</f>
        <v>1.47</v>
      </c>
      <c r="U736" s="112" t="s">
        <v>45</v>
      </c>
      <c r="V736" s="112"/>
      <c r="W736" s="112"/>
      <c r="X736" s="112"/>
      <c r="Y736" s="112"/>
      <c r="Z736" s="112"/>
      <c r="AA736" s="112"/>
      <c r="AB736" s="112"/>
      <c r="AC736" s="112"/>
      <c r="AD736" s="112" t="s">
        <v>37</v>
      </c>
      <c r="AE736" s="112" t="s">
        <v>76</v>
      </c>
      <c r="AF736" s="112"/>
      <c r="AG736" s="112" t="s">
        <v>6356</v>
      </c>
      <c r="AH736" s="73"/>
      <c r="AI736" s="73"/>
      <c r="AJ736" s="18"/>
      <c r="AK736" s="18"/>
      <c r="AL736" s="19"/>
    </row>
    <row r="737" spans="1:113" s="4" customFormat="1" ht="46.9" customHeight="1">
      <c r="A737" s="70" t="s">
        <v>1580</v>
      </c>
      <c r="B737" s="74" t="s">
        <v>15</v>
      </c>
      <c r="C737" s="74" t="s">
        <v>209</v>
      </c>
      <c r="D737" s="75">
        <v>42100</v>
      </c>
      <c r="E737" s="76">
        <v>0.21180555555555555</v>
      </c>
      <c r="F737" s="75">
        <v>42100</v>
      </c>
      <c r="G737" s="76">
        <v>0.21180555555555555</v>
      </c>
      <c r="H737" s="76">
        <f>(F737+G737)-(D737+E737)</f>
        <v>0</v>
      </c>
      <c r="I737" s="74">
        <v>15</v>
      </c>
      <c r="J737" s="74"/>
      <c r="K737" s="74"/>
      <c r="L737" s="74" t="s">
        <v>16</v>
      </c>
      <c r="M737" s="74" t="s">
        <v>2424</v>
      </c>
      <c r="N737" s="77" t="s">
        <v>3</v>
      </c>
      <c r="O737" s="74" t="s">
        <v>7</v>
      </c>
      <c r="P737" s="74" t="s">
        <v>2425</v>
      </c>
      <c r="Q737" s="74" t="s">
        <v>2426</v>
      </c>
      <c r="R737" s="74"/>
      <c r="S737" s="74">
        <v>1.17</v>
      </c>
      <c r="T737" s="74">
        <v>1.17</v>
      </c>
      <c r="U737" s="112" t="s">
        <v>28</v>
      </c>
      <c r="V737" s="112"/>
      <c r="W737" s="112"/>
      <c r="X737" s="112"/>
      <c r="Y737" s="112"/>
      <c r="Z737" s="112"/>
      <c r="AA737" s="112"/>
      <c r="AB737" s="112"/>
      <c r="AC737" s="112"/>
      <c r="AD737" s="112" t="s">
        <v>37</v>
      </c>
      <c r="AE737" s="112" t="s">
        <v>53</v>
      </c>
      <c r="AF737" s="112"/>
      <c r="AG737" s="112"/>
      <c r="AH737" s="73"/>
      <c r="AI737" s="73"/>
      <c r="AJ737" s="105"/>
      <c r="AK737" s="106"/>
      <c r="AL737" s="107"/>
    </row>
    <row r="738" spans="1:113" s="4" customFormat="1" ht="202.15" customHeight="1">
      <c r="A738" s="70" t="s">
        <v>1580</v>
      </c>
      <c r="B738" s="74" t="s">
        <v>18</v>
      </c>
      <c r="C738" s="74" t="s">
        <v>18</v>
      </c>
      <c r="D738" s="75">
        <v>42100</v>
      </c>
      <c r="E738" s="76">
        <v>42100.458333333336</v>
      </c>
      <c r="F738" s="75">
        <v>42100</v>
      </c>
      <c r="G738" s="76">
        <v>42100.625</v>
      </c>
      <c r="H738" s="76">
        <f>G738-E738</f>
        <v>0.16666666666424135</v>
      </c>
      <c r="I738" s="74">
        <v>1</v>
      </c>
      <c r="J738" s="74"/>
      <c r="K738" s="74"/>
      <c r="L738" s="74" t="s">
        <v>11</v>
      </c>
      <c r="M738" s="74" t="s">
        <v>337</v>
      </c>
      <c r="N738" s="77">
        <v>0.4</v>
      </c>
      <c r="O738" s="74" t="s">
        <v>2</v>
      </c>
      <c r="P738" s="74" t="s">
        <v>2435</v>
      </c>
      <c r="Q738" s="74" t="s">
        <v>4143</v>
      </c>
      <c r="R738" s="74">
        <v>0.5</v>
      </c>
      <c r="S738" s="74"/>
      <c r="T738" s="74">
        <f>R738+S738</f>
        <v>0.5</v>
      </c>
      <c r="U738" s="112"/>
      <c r="V738" s="112"/>
      <c r="W738" s="112"/>
      <c r="X738" s="112"/>
      <c r="Y738" s="112"/>
      <c r="Z738" s="112"/>
      <c r="AA738" s="112"/>
      <c r="AB738" s="112"/>
      <c r="AC738" s="112"/>
      <c r="AD738" s="112" t="s">
        <v>0</v>
      </c>
      <c r="AE738" s="112"/>
      <c r="AF738" s="112"/>
      <c r="AG738" s="112"/>
      <c r="AH738" s="73"/>
      <c r="AI738" s="73"/>
      <c r="AJ738" s="51"/>
      <c r="AK738" s="52"/>
      <c r="AL738" s="53"/>
    </row>
    <row r="739" spans="1:113" s="17" customFormat="1" ht="80.25" customHeight="1">
      <c r="A739" s="70" t="s">
        <v>1580</v>
      </c>
      <c r="B739" s="74" t="s">
        <v>18</v>
      </c>
      <c r="C739" s="74" t="s">
        <v>18</v>
      </c>
      <c r="D739" s="75">
        <v>42100</v>
      </c>
      <c r="E739" s="76">
        <v>42100.583333333336</v>
      </c>
      <c r="F739" s="75">
        <v>42100</v>
      </c>
      <c r="G739" s="76">
        <v>42100.652777777781</v>
      </c>
      <c r="H739" s="76">
        <f>G739-E739</f>
        <v>6.9444444445252884E-2</v>
      </c>
      <c r="I739" s="74">
        <v>4</v>
      </c>
      <c r="J739" s="74"/>
      <c r="K739" s="74"/>
      <c r="L739" s="74" t="s">
        <v>9</v>
      </c>
      <c r="M739" s="74" t="s">
        <v>7</v>
      </c>
      <c r="N739" s="77">
        <v>0.4</v>
      </c>
      <c r="O739" s="74" t="s">
        <v>7</v>
      </c>
      <c r="P739" s="74" t="s">
        <v>351</v>
      </c>
      <c r="Q739" s="74" t="s">
        <v>2436</v>
      </c>
      <c r="R739" s="74">
        <v>0.2</v>
      </c>
      <c r="S739" s="74"/>
      <c r="T739" s="74">
        <f>R739+S739</f>
        <v>0.2</v>
      </c>
      <c r="U739" s="112"/>
      <c r="V739" s="112"/>
      <c r="W739" s="112"/>
      <c r="X739" s="112"/>
      <c r="Y739" s="112"/>
      <c r="Z739" s="112"/>
      <c r="AA739" s="112"/>
      <c r="AB739" s="112"/>
      <c r="AC739" s="112"/>
      <c r="AD739" s="112" t="s">
        <v>54</v>
      </c>
      <c r="AE739" s="112"/>
      <c r="AF739" s="112"/>
      <c r="AG739" s="112"/>
      <c r="AH739" s="73"/>
      <c r="AI739" s="73"/>
    </row>
    <row r="740" spans="1:113" s="17" customFormat="1" ht="64.5" customHeight="1">
      <c r="A740" s="70" t="s">
        <v>1580</v>
      </c>
      <c r="B740" s="74" t="s">
        <v>12</v>
      </c>
      <c r="C740" s="74" t="s">
        <v>127</v>
      </c>
      <c r="D740" s="75">
        <v>42100</v>
      </c>
      <c r="E740" s="76">
        <v>0.72291666666666676</v>
      </c>
      <c r="F740" s="75">
        <v>42100</v>
      </c>
      <c r="G740" s="76">
        <v>0.73611111111111116</v>
      </c>
      <c r="H740" s="76">
        <f>G740-E740</f>
        <v>1.3194444444444398E-2</v>
      </c>
      <c r="I740" s="74">
        <v>8</v>
      </c>
      <c r="J740" s="74"/>
      <c r="K740" s="74"/>
      <c r="L740" s="74" t="s">
        <v>4</v>
      </c>
      <c r="M740" s="74" t="s">
        <v>2452</v>
      </c>
      <c r="N740" s="77" t="s">
        <v>3</v>
      </c>
      <c r="O740" s="74" t="s">
        <v>39</v>
      </c>
      <c r="P740" s="74" t="s">
        <v>2453</v>
      </c>
      <c r="Q740" s="74" t="s">
        <v>2454</v>
      </c>
      <c r="R740" s="74">
        <v>2.5</v>
      </c>
      <c r="S740" s="74">
        <v>0.22</v>
      </c>
      <c r="T740" s="74">
        <f>R740+S740</f>
        <v>2.72</v>
      </c>
      <c r="U740" s="112" t="s">
        <v>128</v>
      </c>
      <c r="V740" s="112" t="s">
        <v>128</v>
      </c>
      <c r="W740" s="112" t="s">
        <v>128</v>
      </c>
      <c r="X740" s="112" t="s">
        <v>128</v>
      </c>
      <c r="Y740" s="112" t="s">
        <v>128</v>
      </c>
      <c r="Z740" s="112" t="s">
        <v>128</v>
      </c>
      <c r="AA740" s="112" t="s">
        <v>128</v>
      </c>
      <c r="AB740" s="112" t="s">
        <v>128</v>
      </c>
      <c r="AC740" s="112" t="s">
        <v>128</v>
      </c>
      <c r="AD740" s="112" t="s">
        <v>62</v>
      </c>
      <c r="AE740" s="112"/>
      <c r="AF740" s="112"/>
      <c r="AG740" s="112"/>
      <c r="AH740" s="73"/>
      <c r="AI740" s="73"/>
      <c r="AJ740" s="15"/>
      <c r="AK740" s="15"/>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row>
    <row r="741" spans="1:113" s="17" customFormat="1" ht="85.5" customHeight="1">
      <c r="A741" s="70" t="s">
        <v>1580</v>
      </c>
      <c r="B741" s="74" t="s">
        <v>19</v>
      </c>
      <c r="C741" s="74" t="s">
        <v>19</v>
      </c>
      <c r="D741" s="75">
        <v>42101</v>
      </c>
      <c r="E741" s="76">
        <v>0.30069444444444443</v>
      </c>
      <c r="F741" s="75">
        <v>42101</v>
      </c>
      <c r="G741" s="76">
        <v>0.30069444444444443</v>
      </c>
      <c r="H741" s="76">
        <v>0</v>
      </c>
      <c r="I741" s="74">
        <v>7</v>
      </c>
      <c r="J741" s="74" t="s">
        <v>243</v>
      </c>
      <c r="K741" s="74" t="s">
        <v>8</v>
      </c>
      <c r="L741" s="74" t="s">
        <v>4</v>
      </c>
      <c r="M741" s="74" t="s">
        <v>2410</v>
      </c>
      <c r="N741" s="77" t="s">
        <v>3</v>
      </c>
      <c r="O741" s="74" t="s">
        <v>7</v>
      </c>
      <c r="P741" s="74" t="s">
        <v>2411</v>
      </c>
      <c r="Q741" s="74" t="s">
        <v>5497</v>
      </c>
      <c r="R741" s="74">
        <v>2</v>
      </c>
      <c r="S741" s="74">
        <v>2</v>
      </c>
      <c r="T741" s="74">
        <v>4</v>
      </c>
      <c r="U741" s="112" t="s">
        <v>28</v>
      </c>
      <c r="V741" s="112">
        <v>1981</v>
      </c>
      <c r="W741" s="112" t="s">
        <v>1709</v>
      </c>
      <c r="X741" s="112">
        <v>0</v>
      </c>
      <c r="Y741" s="112">
        <v>0</v>
      </c>
      <c r="Z741" s="112">
        <v>0</v>
      </c>
      <c r="AA741" s="112">
        <v>42164</v>
      </c>
      <c r="AB741" s="112">
        <v>0</v>
      </c>
      <c r="AC741" s="112">
        <v>0</v>
      </c>
      <c r="AD741" s="112" t="s">
        <v>24</v>
      </c>
      <c r="AE741" s="112"/>
      <c r="AF741" s="112"/>
      <c r="AG741" s="112"/>
      <c r="AH741" s="73"/>
      <c r="AI741" s="73"/>
      <c r="AJ741" s="78"/>
      <c r="AK741" s="15"/>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row>
    <row r="742" spans="1:113" s="17" customFormat="1" ht="45" customHeight="1">
      <c r="A742" s="70" t="s">
        <v>1580</v>
      </c>
      <c r="B742" s="74" t="s">
        <v>19</v>
      </c>
      <c r="C742" s="74" t="s">
        <v>5554</v>
      </c>
      <c r="D742" s="75">
        <v>42101</v>
      </c>
      <c r="E742" s="76">
        <v>0.4909722222222222</v>
      </c>
      <c r="F742" s="75">
        <v>42101</v>
      </c>
      <c r="G742" s="76">
        <v>0.4916666666666667</v>
      </c>
      <c r="H742" s="76">
        <v>6.9444444444449749E-4</v>
      </c>
      <c r="I742" s="74">
        <v>2</v>
      </c>
      <c r="J742" s="74"/>
      <c r="K742" s="74"/>
      <c r="L742" s="74" t="s">
        <v>16</v>
      </c>
      <c r="M742" s="74" t="s">
        <v>874</v>
      </c>
      <c r="N742" s="77" t="s">
        <v>3</v>
      </c>
      <c r="O742" s="74" t="s">
        <v>7</v>
      </c>
      <c r="P742" s="74" t="s">
        <v>5498</v>
      </c>
      <c r="Q742" s="74" t="s">
        <v>2412</v>
      </c>
      <c r="R742" s="74">
        <v>1</v>
      </c>
      <c r="S742" s="74"/>
      <c r="T742" s="74">
        <v>1</v>
      </c>
      <c r="U742" s="112" t="s">
        <v>28</v>
      </c>
      <c r="V742" s="112"/>
      <c r="W742" s="112"/>
      <c r="X742" s="112"/>
      <c r="Y742" s="112"/>
      <c r="Z742" s="112"/>
      <c r="AA742" s="112"/>
      <c r="AB742" s="112"/>
      <c r="AC742" s="112"/>
      <c r="AD742" s="112" t="s">
        <v>37</v>
      </c>
      <c r="AE742" s="112"/>
      <c r="AF742" s="112"/>
      <c r="AG742" s="112" t="s">
        <v>5499</v>
      </c>
      <c r="AH742" s="73"/>
      <c r="AI742" s="73"/>
      <c r="AJ742" s="15"/>
      <c r="AK742" s="15"/>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c r="DH742" s="16"/>
      <c r="DI742" s="16"/>
    </row>
    <row r="743" spans="1:113" s="17" customFormat="1" ht="409.5" customHeight="1">
      <c r="A743" s="70" t="s">
        <v>1580</v>
      </c>
      <c r="B743" s="74" t="s">
        <v>138</v>
      </c>
      <c r="C743" s="74" t="s">
        <v>2587</v>
      </c>
      <c r="D743" s="75">
        <v>42101</v>
      </c>
      <c r="E743" s="76">
        <v>0.47361111111111115</v>
      </c>
      <c r="F743" s="75">
        <v>42101</v>
      </c>
      <c r="G743" s="76">
        <v>0.47361111111111115</v>
      </c>
      <c r="H743" s="76">
        <f t="shared" ref="H743:H748" si="17">G743-E743</f>
        <v>0</v>
      </c>
      <c r="I743" s="74">
        <v>4</v>
      </c>
      <c r="J743" s="74" t="s">
        <v>2414</v>
      </c>
      <c r="K743" s="74"/>
      <c r="L743" s="74" t="s">
        <v>16</v>
      </c>
      <c r="M743" s="74" t="s">
        <v>2415</v>
      </c>
      <c r="N743" s="77">
        <v>110</v>
      </c>
      <c r="O743" s="74" t="s">
        <v>2</v>
      </c>
      <c r="P743" s="74" t="s">
        <v>2614</v>
      </c>
      <c r="Q743" s="74" t="s">
        <v>2615</v>
      </c>
      <c r="R743" s="74">
        <v>1.5</v>
      </c>
      <c r="S743" s="74"/>
      <c r="T743" s="74">
        <f>R743+S743</f>
        <v>1.5</v>
      </c>
      <c r="U743" s="112" t="s">
        <v>1</v>
      </c>
      <c r="V743" s="112" t="s">
        <v>2616</v>
      </c>
      <c r="W743" s="112" t="s">
        <v>2617</v>
      </c>
      <c r="X743" s="112" t="s">
        <v>2618</v>
      </c>
      <c r="Y743" s="112" t="s">
        <v>2619</v>
      </c>
      <c r="Z743" s="112">
        <v>100</v>
      </c>
      <c r="AA743" s="112" t="s">
        <v>2620</v>
      </c>
      <c r="AB743" s="112">
        <v>0</v>
      </c>
      <c r="AC743" s="112" t="s">
        <v>2619</v>
      </c>
      <c r="AD743" s="112" t="s">
        <v>37</v>
      </c>
      <c r="AE743" s="112"/>
      <c r="AF743" s="112"/>
      <c r="AG743" s="112"/>
      <c r="AH743" s="73"/>
      <c r="AI743" s="73"/>
      <c r="AJ743" s="15"/>
      <c r="AK743" s="15"/>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6"/>
      <c r="CW743" s="16"/>
      <c r="CX743" s="16"/>
      <c r="CY743" s="16"/>
      <c r="CZ743" s="16"/>
      <c r="DA743" s="16"/>
      <c r="DB743" s="16"/>
      <c r="DC743" s="16"/>
      <c r="DD743" s="16"/>
      <c r="DE743" s="16"/>
      <c r="DF743" s="16"/>
      <c r="DG743" s="16"/>
      <c r="DH743" s="16"/>
      <c r="DI743" s="16"/>
    </row>
    <row r="744" spans="1:113" s="17" customFormat="1" ht="175.9" customHeight="1">
      <c r="A744" s="70" t="s">
        <v>1580</v>
      </c>
      <c r="B744" s="74" t="s">
        <v>18</v>
      </c>
      <c r="C744" s="74" t="s">
        <v>18</v>
      </c>
      <c r="D744" s="75">
        <v>42101</v>
      </c>
      <c r="E744" s="76">
        <v>42101.291666666664</v>
      </c>
      <c r="F744" s="75">
        <v>42101</v>
      </c>
      <c r="G744" s="76">
        <v>42101.436238425929</v>
      </c>
      <c r="H744" s="76">
        <f t="shared" si="17"/>
        <v>0.1445717592650908</v>
      </c>
      <c r="I744" s="74">
        <v>1</v>
      </c>
      <c r="J744" s="74"/>
      <c r="K744" s="74"/>
      <c r="L744" s="74" t="s">
        <v>4</v>
      </c>
      <c r="M744" s="74" t="s">
        <v>7</v>
      </c>
      <c r="N744" s="77">
        <v>0.4</v>
      </c>
      <c r="O744" s="74" t="s">
        <v>7</v>
      </c>
      <c r="P744" s="74" t="s">
        <v>2437</v>
      </c>
      <c r="Q744" s="74" t="s">
        <v>2438</v>
      </c>
      <c r="R744" s="74">
        <v>0.6</v>
      </c>
      <c r="S744" s="74"/>
      <c r="T744" s="74">
        <f>R744+S744</f>
        <v>0.6</v>
      </c>
      <c r="U744" s="112"/>
      <c r="V744" s="112"/>
      <c r="W744" s="112"/>
      <c r="X744" s="112"/>
      <c r="Y744" s="112"/>
      <c r="Z744" s="112"/>
      <c r="AA744" s="112"/>
      <c r="AB744" s="112"/>
      <c r="AC744" s="112"/>
      <c r="AD744" s="112" t="s">
        <v>0</v>
      </c>
      <c r="AE744" s="112"/>
      <c r="AF744" s="112"/>
      <c r="AG744" s="112"/>
      <c r="AH744" s="73"/>
      <c r="AI744" s="73"/>
      <c r="AJ744" s="78"/>
      <c r="AK744" s="15"/>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c r="DI744" s="16"/>
    </row>
    <row r="745" spans="1:113" ht="72" customHeight="1">
      <c r="A745" s="70" t="s">
        <v>1580</v>
      </c>
      <c r="B745" s="74" t="s">
        <v>18</v>
      </c>
      <c r="C745" s="74" t="s">
        <v>18</v>
      </c>
      <c r="D745" s="75">
        <v>42101</v>
      </c>
      <c r="E745" s="76">
        <v>42101.291666666664</v>
      </c>
      <c r="F745" s="75">
        <v>42101</v>
      </c>
      <c r="G745" s="76">
        <v>42101.416666666664</v>
      </c>
      <c r="H745" s="76">
        <f t="shared" si="17"/>
        <v>0.125</v>
      </c>
      <c r="I745" s="74">
        <v>1</v>
      </c>
      <c r="J745" s="74"/>
      <c r="K745" s="74"/>
      <c r="L745" s="74" t="s">
        <v>11</v>
      </c>
      <c r="M745" s="74" t="s">
        <v>337</v>
      </c>
      <c r="N745" s="77">
        <v>0.4</v>
      </c>
      <c r="O745" s="74" t="s">
        <v>2</v>
      </c>
      <c r="P745" s="74" t="s">
        <v>2439</v>
      </c>
      <c r="Q745" s="74" t="s">
        <v>4143</v>
      </c>
      <c r="R745" s="74">
        <v>0.3</v>
      </c>
      <c r="S745" s="74"/>
      <c r="T745" s="74">
        <f>R745+S745</f>
        <v>0.3</v>
      </c>
      <c r="U745" s="112"/>
      <c r="V745" s="112"/>
      <c r="W745" s="112"/>
      <c r="X745" s="112"/>
      <c r="Y745" s="112"/>
      <c r="Z745" s="112"/>
      <c r="AA745" s="112"/>
      <c r="AB745" s="112"/>
      <c r="AC745" s="112"/>
      <c r="AD745" s="112" t="s">
        <v>17</v>
      </c>
      <c r="AE745" s="112"/>
      <c r="AF745" s="112"/>
      <c r="AG745" s="112"/>
      <c r="AH745" s="73"/>
      <c r="AI745" s="73"/>
      <c r="AJ745" s="6"/>
      <c r="AK745" s="6"/>
      <c r="AL745" s="6"/>
    </row>
    <row r="746" spans="1:113" ht="393.75" customHeight="1">
      <c r="A746" s="70" t="s">
        <v>1580</v>
      </c>
      <c r="B746" s="74" t="s">
        <v>18</v>
      </c>
      <c r="C746" s="74" t="s">
        <v>18</v>
      </c>
      <c r="D746" s="75">
        <v>42101</v>
      </c>
      <c r="E746" s="76">
        <v>42101.416666666664</v>
      </c>
      <c r="F746" s="75">
        <v>42101</v>
      </c>
      <c r="G746" s="76">
        <v>42101.458333333336</v>
      </c>
      <c r="H746" s="76">
        <f t="shared" si="17"/>
        <v>4.1666666671517305E-2</v>
      </c>
      <c r="I746" s="74">
        <v>8</v>
      </c>
      <c r="J746" s="74"/>
      <c r="K746" s="74"/>
      <c r="L746" s="74" t="s">
        <v>9</v>
      </c>
      <c r="M746" s="74" t="s">
        <v>7</v>
      </c>
      <c r="N746" s="77" t="s">
        <v>3</v>
      </c>
      <c r="O746" s="74" t="s">
        <v>7</v>
      </c>
      <c r="P746" s="74" t="s">
        <v>351</v>
      </c>
      <c r="Q746" s="74" t="s">
        <v>2442</v>
      </c>
      <c r="R746" s="74">
        <v>0.3</v>
      </c>
      <c r="S746" s="74"/>
      <c r="T746" s="74">
        <f>R746+S746</f>
        <v>0.3</v>
      </c>
      <c r="U746" s="112"/>
      <c r="V746" s="112"/>
      <c r="W746" s="112"/>
      <c r="X746" s="112"/>
      <c r="Y746" s="112"/>
      <c r="Z746" s="112"/>
      <c r="AA746" s="112"/>
      <c r="AB746" s="112"/>
      <c r="AC746" s="112"/>
      <c r="AD746" s="112" t="s">
        <v>54</v>
      </c>
      <c r="AE746" s="112"/>
      <c r="AF746" s="112"/>
      <c r="AG746" s="112"/>
      <c r="AH746" s="73"/>
      <c r="AI746" s="73"/>
    </row>
    <row r="747" spans="1:113" ht="318.75" customHeight="1">
      <c r="A747" s="70" t="s">
        <v>1580</v>
      </c>
      <c r="B747" s="74" t="s">
        <v>18</v>
      </c>
      <c r="C747" s="74" t="s">
        <v>18</v>
      </c>
      <c r="D747" s="75">
        <v>42101</v>
      </c>
      <c r="E747" s="76">
        <v>42101.541666666664</v>
      </c>
      <c r="F747" s="75">
        <v>42101</v>
      </c>
      <c r="G747" s="76">
        <v>42101.666666666664</v>
      </c>
      <c r="H747" s="76">
        <f t="shared" si="17"/>
        <v>0.125</v>
      </c>
      <c r="I747" s="74">
        <v>1</v>
      </c>
      <c r="J747" s="74"/>
      <c r="K747" s="74"/>
      <c r="L747" s="74" t="s">
        <v>11</v>
      </c>
      <c r="M747" s="74" t="s">
        <v>337</v>
      </c>
      <c r="N747" s="77">
        <v>0.4</v>
      </c>
      <c r="O747" s="74" t="s">
        <v>2</v>
      </c>
      <c r="P747" s="74" t="s">
        <v>2440</v>
      </c>
      <c r="Q747" s="74" t="s">
        <v>2441</v>
      </c>
      <c r="R747" s="74">
        <v>0.2</v>
      </c>
      <c r="S747" s="74"/>
      <c r="T747" s="74">
        <f>R747+S747</f>
        <v>0.2</v>
      </c>
      <c r="U747" s="112"/>
      <c r="V747" s="112"/>
      <c r="W747" s="112"/>
      <c r="X747" s="112"/>
      <c r="Y747" s="112"/>
      <c r="Z747" s="112"/>
      <c r="AA747" s="112"/>
      <c r="AB747" s="112"/>
      <c r="AC747" s="112"/>
      <c r="AD747" s="112" t="s">
        <v>17</v>
      </c>
      <c r="AE747" s="112"/>
      <c r="AF747" s="112"/>
      <c r="AG747" s="112"/>
      <c r="AH747" s="73"/>
      <c r="AI747" s="73"/>
    </row>
    <row r="748" spans="1:113" ht="29.25" customHeight="1">
      <c r="A748" s="70" t="s">
        <v>1580</v>
      </c>
      <c r="B748" s="74" t="s">
        <v>71</v>
      </c>
      <c r="C748" s="74" t="s">
        <v>18</v>
      </c>
      <c r="D748" s="75">
        <v>42101</v>
      </c>
      <c r="E748" s="76">
        <v>0.83611111111111114</v>
      </c>
      <c r="F748" s="75">
        <v>42101</v>
      </c>
      <c r="G748" s="76">
        <v>0.91666666666666663</v>
      </c>
      <c r="H748" s="76">
        <f t="shared" si="17"/>
        <v>8.0555555555555491E-2</v>
      </c>
      <c r="I748" s="74">
        <v>1</v>
      </c>
      <c r="J748" s="74"/>
      <c r="K748" s="74"/>
      <c r="L748" s="74" t="s">
        <v>4</v>
      </c>
      <c r="M748" s="74" t="s">
        <v>2405</v>
      </c>
      <c r="N748" s="77">
        <v>0.4</v>
      </c>
      <c r="O748" s="74" t="s">
        <v>2</v>
      </c>
      <c r="P748" s="74" t="s">
        <v>2406</v>
      </c>
      <c r="Q748" s="74" t="s">
        <v>2407</v>
      </c>
      <c r="R748" s="74">
        <v>17.893000000000001</v>
      </c>
      <c r="S748" s="74">
        <v>0.156</v>
      </c>
      <c r="T748" s="74">
        <v>18.048999999999999</v>
      </c>
      <c r="U748" s="112"/>
      <c r="V748" s="112"/>
      <c r="W748" s="112"/>
      <c r="X748" s="112"/>
      <c r="Y748" s="112"/>
      <c r="Z748" s="112"/>
      <c r="AA748" s="112"/>
      <c r="AB748" s="112"/>
      <c r="AC748" s="112"/>
      <c r="AD748" s="112" t="s">
        <v>0</v>
      </c>
      <c r="AE748" s="112"/>
      <c r="AF748" s="112"/>
      <c r="AG748" s="112"/>
      <c r="AH748" s="73"/>
      <c r="AI748" s="73"/>
    </row>
    <row r="749" spans="1:113" ht="29.25" customHeight="1">
      <c r="A749" s="70" t="s">
        <v>12463</v>
      </c>
      <c r="B749" s="74" t="s">
        <v>19</v>
      </c>
      <c r="C749" s="74" t="s">
        <v>19</v>
      </c>
      <c r="D749" s="75">
        <v>42345</v>
      </c>
      <c r="E749" s="76">
        <v>0.66319444444444442</v>
      </c>
      <c r="F749" s="75">
        <v>42345</v>
      </c>
      <c r="G749" s="76">
        <v>0.68958333333333333</v>
      </c>
      <c r="H749" s="76">
        <v>2.6388888888888906E-2</v>
      </c>
      <c r="I749" s="74">
        <v>5</v>
      </c>
      <c r="J749" s="74"/>
      <c r="K749" s="74"/>
      <c r="L749" s="74" t="s">
        <v>4</v>
      </c>
      <c r="M749" s="74" t="s">
        <v>2690</v>
      </c>
      <c r="N749" s="77" t="s">
        <v>3</v>
      </c>
      <c r="O749" s="74" t="s">
        <v>7</v>
      </c>
      <c r="P749" s="74" t="s">
        <v>12522</v>
      </c>
      <c r="Q749" s="74" t="s">
        <v>13482</v>
      </c>
      <c r="R749" s="74">
        <v>8</v>
      </c>
      <c r="S749" s="74"/>
      <c r="T749" s="74">
        <v>8</v>
      </c>
      <c r="U749" s="112" t="s">
        <v>28</v>
      </c>
      <c r="V749" s="112">
        <v>1978</v>
      </c>
      <c r="W749" s="112" t="s">
        <v>1709</v>
      </c>
      <c r="X749" s="112">
        <v>0</v>
      </c>
      <c r="Y749" s="112"/>
      <c r="Z749" s="112">
        <v>0</v>
      </c>
      <c r="AA749" s="112"/>
      <c r="AB749" s="112">
        <v>0</v>
      </c>
      <c r="AC749" s="112"/>
      <c r="AD749" s="112" t="s">
        <v>22</v>
      </c>
      <c r="AE749" s="112"/>
      <c r="AF749" s="112"/>
      <c r="AG749" s="112" t="s">
        <v>13483</v>
      </c>
      <c r="AH749" s="73"/>
      <c r="AI749" s="73"/>
    </row>
    <row r="750" spans="1:113" ht="29.25" customHeight="1">
      <c r="A750" s="70" t="s">
        <v>1580</v>
      </c>
      <c r="B750" s="74" t="s">
        <v>5</v>
      </c>
      <c r="C750" s="74" t="s">
        <v>5</v>
      </c>
      <c r="D750" s="75">
        <v>42101</v>
      </c>
      <c r="E750" s="76">
        <v>0.77361111111111114</v>
      </c>
      <c r="F750" s="75">
        <v>42101</v>
      </c>
      <c r="G750" s="76">
        <v>0.77361111111111114</v>
      </c>
      <c r="H750" s="76">
        <v>0</v>
      </c>
      <c r="I750" s="74">
        <v>7</v>
      </c>
      <c r="J750" s="74" t="s">
        <v>143</v>
      </c>
      <c r="K750" s="74"/>
      <c r="L750" s="74" t="s">
        <v>4</v>
      </c>
      <c r="M750" s="74" t="s">
        <v>6070</v>
      </c>
      <c r="N750" s="77" t="s">
        <v>3</v>
      </c>
      <c r="O750" s="74" t="s">
        <v>2</v>
      </c>
      <c r="P750" s="74" t="s">
        <v>2460</v>
      </c>
      <c r="Q750" s="74" t="s">
        <v>2461</v>
      </c>
      <c r="R750" s="74"/>
      <c r="S750" s="74">
        <v>4.9000000000000004</v>
      </c>
      <c r="T750" s="74">
        <v>4.9000000000000004</v>
      </c>
      <c r="U750" s="112" t="s">
        <v>1</v>
      </c>
      <c r="V750" s="112">
        <v>40232</v>
      </c>
      <c r="W750" s="112" t="s">
        <v>545</v>
      </c>
      <c r="X750" s="112" t="s">
        <v>546</v>
      </c>
      <c r="Y750" s="112">
        <v>42095</v>
      </c>
      <c r="Z750" s="112">
        <v>100</v>
      </c>
      <c r="AA750" s="112">
        <v>42278</v>
      </c>
      <c r="AB750" s="112">
        <v>0</v>
      </c>
      <c r="AC750" s="112">
        <v>42095</v>
      </c>
      <c r="AD750" s="112" t="s">
        <v>0</v>
      </c>
      <c r="AE750" s="112"/>
      <c r="AF750" s="112"/>
      <c r="AG750" s="112"/>
      <c r="AH750" s="73"/>
      <c r="AI750" s="73"/>
    </row>
    <row r="751" spans="1:113" ht="29.25" customHeight="1">
      <c r="A751" s="159" t="s">
        <v>1580</v>
      </c>
      <c r="B751" s="138" t="s">
        <v>84</v>
      </c>
      <c r="C751" s="160" t="s">
        <v>2393</v>
      </c>
      <c r="D751" s="86">
        <v>42102</v>
      </c>
      <c r="E751" s="118">
        <v>0.43263888888888885</v>
      </c>
      <c r="F751" s="86">
        <v>42102</v>
      </c>
      <c r="G751" s="118">
        <v>0.52083333333333337</v>
      </c>
      <c r="H751" s="104">
        <f>G751-E751</f>
        <v>8.819444444444452E-2</v>
      </c>
      <c r="I751" s="70">
        <v>6</v>
      </c>
      <c r="J751" s="70"/>
      <c r="K751" s="69" t="s">
        <v>20</v>
      </c>
      <c r="L751" s="70" t="s">
        <v>4</v>
      </c>
      <c r="M751" s="69" t="s">
        <v>2394</v>
      </c>
      <c r="N751" s="70" t="s">
        <v>3</v>
      </c>
      <c r="O751" s="69" t="s">
        <v>7</v>
      </c>
      <c r="P751" s="69" t="s">
        <v>2394</v>
      </c>
      <c r="Q751" s="68" t="s">
        <v>2395</v>
      </c>
      <c r="R751" s="121">
        <v>0.6</v>
      </c>
      <c r="S751" s="121">
        <v>0.1</v>
      </c>
      <c r="T751" s="150">
        <f>R751+S751</f>
        <v>0.7</v>
      </c>
      <c r="U751" s="68" t="s">
        <v>46</v>
      </c>
      <c r="V751" s="68">
        <v>1988</v>
      </c>
      <c r="W751" s="68" t="s">
        <v>5149</v>
      </c>
      <c r="X751" s="68"/>
      <c r="Y751" s="85" t="s">
        <v>5150</v>
      </c>
      <c r="Z751" s="68"/>
      <c r="AA751" s="68"/>
      <c r="AB751" s="68"/>
      <c r="AC751" s="68"/>
      <c r="AD751" s="68" t="s">
        <v>0</v>
      </c>
      <c r="AE751" s="68"/>
      <c r="AF751" s="68"/>
      <c r="AG751" s="68" t="s">
        <v>2396</v>
      </c>
      <c r="AH751" s="73"/>
      <c r="AI751" s="73"/>
    </row>
    <row r="752" spans="1:113" ht="262.5" customHeight="1">
      <c r="A752" s="135" t="s">
        <v>1580</v>
      </c>
      <c r="B752" s="92" t="s">
        <v>21</v>
      </c>
      <c r="C752" s="92" t="s">
        <v>21</v>
      </c>
      <c r="D752" s="88">
        <v>42102</v>
      </c>
      <c r="E752" s="89">
        <v>0.4375</v>
      </c>
      <c r="F752" s="88">
        <v>42102</v>
      </c>
      <c r="G752" s="89">
        <v>0.52083333333333337</v>
      </c>
      <c r="H752" s="89">
        <v>8.3333333333333329E-2</v>
      </c>
      <c r="I752" s="68">
        <v>1</v>
      </c>
      <c r="J752" s="68"/>
      <c r="K752" s="92"/>
      <c r="L752" s="92" t="s">
        <v>11</v>
      </c>
      <c r="M752" s="92" t="s">
        <v>2400</v>
      </c>
      <c r="N752" s="68">
        <v>0.4</v>
      </c>
      <c r="O752" s="68" t="s">
        <v>2</v>
      </c>
      <c r="P752" s="92" t="s">
        <v>2400</v>
      </c>
      <c r="Q752" s="68" t="s">
        <v>6675</v>
      </c>
      <c r="R752" s="68">
        <v>4.2999999999999997E-2</v>
      </c>
      <c r="S752" s="68">
        <v>2.1000000000000001E-2</v>
      </c>
      <c r="T752" s="68">
        <v>6.4000000000000001E-2</v>
      </c>
      <c r="U752" s="92" t="s">
        <v>1</v>
      </c>
      <c r="V752" s="68" t="s">
        <v>128</v>
      </c>
      <c r="W752" s="92" t="s">
        <v>128</v>
      </c>
      <c r="X752" s="92" t="s">
        <v>128</v>
      </c>
      <c r="Y752" s="79">
        <v>2014</v>
      </c>
      <c r="Z752" s="124" t="s">
        <v>128</v>
      </c>
      <c r="AA752" s="79">
        <v>2015</v>
      </c>
      <c r="AB752" s="92" t="s">
        <v>128</v>
      </c>
      <c r="AC752" s="79">
        <v>2014</v>
      </c>
      <c r="AD752" s="92" t="s">
        <v>0</v>
      </c>
      <c r="AE752" s="92" t="s">
        <v>57</v>
      </c>
      <c r="AF752" s="92"/>
      <c r="AG752" s="124"/>
      <c r="AH752" s="103"/>
      <c r="AI752" s="103"/>
    </row>
    <row r="753" spans="1:35" ht="300" customHeight="1">
      <c r="A753" s="135" t="s">
        <v>1580</v>
      </c>
      <c r="B753" s="92" t="s">
        <v>21</v>
      </c>
      <c r="C753" s="92" t="s">
        <v>21</v>
      </c>
      <c r="D753" s="88">
        <v>42102</v>
      </c>
      <c r="E753" s="89">
        <v>0.61111111111111105</v>
      </c>
      <c r="F753" s="88">
        <v>42102</v>
      </c>
      <c r="G753" s="89">
        <v>0.65972222222222221</v>
      </c>
      <c r="H753" s="89">
        <v>4.8611111111111112E-2</v>
      </c>
      <c r="I753" s="68">
        <v>1</v>
      </c>
      <c r="J753" s="68"/>
      <c r="K753" s="92"/>
      <c r="L753" s="92" t="s">
        <v>11</v>
      </c>
      <c r="M753" s="92" t="s">
        <v>2401</v>
      </c>
      <c r="N753" s="68">
        <v>0.4</v>
      </c>
      <c r="O753" s="68" t="s">
        <v>2</v>
      </c>
      <c r="P753" s="92" t="s">
        <v>2401</v>
      </c>
      <c r="Q753" s="68" t="s">
        <v>2402</v>
      </c>
      <c r="R753" s="68">
        <v>3.4000000000000002E-2</v>
      </c>
      <c r="S753" s="68">
        <v>1.7000000000000001E-2</v>
      </c>
      <c r="T753" s="68">
        <v>5.0999999999999997E-2</v>
      </c>
      <c r="U753" s="92" t="s">
        <v>1</v>
      </c>
      <c r="V753" s="68" t="s">
        <v>128</v>
      </c>
      <c r="W753" s="92" t="s">
        <v>128</v>
      </c>
      <c r="X753" s="92" t="s">
        <v>128</v>
      </c>
      <c r="Y753" s="79">
        <v>2014</v>
      </c>
      <c r="Z753" s="124" t="s">
        <v>128</v>
      </c>
      <c r="AA753" s="79">
        <v>2015</v>
      </c>
      <c r="AB753" s="92" t="s">
        <v>128</v>
      </c>
      <c r="AC753" s="79">
        <v>2014</v>
      </c>
      <c r="AD753" s="92" t="s">
        <v>17</v>
      </c>
      <c r="AE753" s="92" t="s">
        <v>57</v>
      </c>
      <c r="AF753" s="92"/>
      <c r="AG753" s="124"/>
      <c r="AH753" s="103"/>
      <c r="AI753" s="103"/>
    </row>
    <row r="754" spans="1:35" ht="36" customHeight="1">
      <c r="A754" s="69" t="s">
        <v>1580</v>
      </c>
      <c r="B754" s="74" t="s">
        <v>1412</v>
      </c>
      <c r="C754" s="74" t="s">
        <v>2587</v>
      </c>
      <c r="D754" s="75">
        <v>42102</v>
      </c>
      <c r="E754" s="76">
        <v>0.42222222222222222</v>
      </c>
      <c r="F754" s="75">
        <v>42102</v>
      </c>
      <c r="G754" s="76">
        <v>0.42222222222222222</v>
      </c>
      <c r="H754" s="76">
        <v>0</v>
      </c>
      <c r="I754" s="77">
        <v>54</v>
      </c>
      <c r="J754" s="79" t="s">
        <v>119</v>
      </c>
      <c r="K754" s="77"/>
      <c r="L754" s="80" t="s">
        <v>16</v>
      </c>
      <c r="M754" s="81" t="s">
        <v>2403</v>
      </c>
      <c r="N754" s="77">
        <v>110</v>
      </c>
      <c r="O754" s="79" t="s">
        <v>7</v>
      </c>
      <c r="P754" s="81" t="s">
        <v>2403</v>
      </c>
      <c r="Q754" s="80" t="s">
        <v>2404</v>
      </c>
      <c r="R754" s="91">
        <v>4</v>
      </c>
      <c r="S754" s="91">
        <v>21</v>
      </c>
      <c r="T754" s="91">
        <v>25</v>
      </c>
      <c r="U754" s="136"/>
      <c r="V754" s="136"/>
      <c r="W754" s="136"/>
      <c r="X754" s="136"/>
      <c r="Y754" s="136"/>
      <c r="Z754" s="136"/>
      <c r="AA754" s="136"/>
      <c r="AB754" s="136"/>
      <c r="AC754" s="136"/>
      <c r="AD754" s="136" t="s">
        <v>37</v>
      </c>
      <c r="AE754" s="136"/>
      <c r="AF754" s="136"/>
      <c r="AG754" s="136"/>
      <c r="AH754" s="136"/>
      <c r="AI754" s="136"/>
    </row>
    <row r="755" spans="1:35" ht="281.25" customHeight="1">
      <c r="A755" s="70" t="s">
        <v>1580</v>
      </c>
      <c r="B755" s="74" t="s">
        <v>19</v>
      </c>
      <c r="C755" s="74" t="s">
        <v>19</v>
      </c>
      <c r="D755" s="75">
        <v>42102</v>
      </c>
      <c r="E755" s="76">
        <v>0.2722222222222222</v>
      </c>
      <c r="F755" s="75">
        <v>42102</v>
      </c>
      <c r="G755" s="76">
        <v>0.2722222222222222</v>
      </c>
      <c r="H755" s="76">
        <v>0</v>
      </c>
      <c r="I755" s="74">
        <v>152</v>
      </c>
      <c r="J755" s="74" t="s">
        <v>2413</v>
      </c>
      <c r="K755" s="74" t="s">
        <v>8</v>
      </c>
      <c r="L755" s="74" t="s">
        <v>9</v>
      </c>
      <c r="M755" s="74" t="s">
        <v>1846</v>
      </c>
      <c r="N755" s="77">
        <v>110</v>
      </c>
      <c r="O755" s="74" t="s">
        <v>7</v>
      </c>
      <c r="P755" s="74" t="s">
        <v>5500</v>
      </c>
      <c r="Q755" s="74" t="s">
        <v>5501</v>
      </c>
      <c r="R755" s="74">
        <v>114</v>
      </c>
      <c r="S755" s="74">
        <v>64</v>
      </c>
      <c r="T755" s="74">
        <v>178</v>
      </c>
      <c r="U755" s="112" t="s">
        <v>28</v>
      </c>
      <c r="V755" s="112">
        <v>2007</v>
      </c>
      <c r="W755" s="112" t="s">
        <v>1709</v>
      </c>
      <c r="X755" s="112">
        <v>0</v>
      </c>
      <c r="Y755" s="112">
        <v>42089</v>
      </c>
      <c r="Z755" s="112">
        <v>85</v>
      </c>
      <c r="AA755" s="112">
        <v>42455</v>
      </c>
      <c r="AB755" s="112">
        <v>0</v>
      </c>
      <c r="AC755" s="112">
        <v>42089</v>
      </c>
      <c r="AD755" s="112" t="s">
        <v>30</v>
      </c>
      <c r="AE755" s="112"/>
      <c r="AF755" s="112"/>
      <c r="AG755" s="112"/>
      <c r="AH755" s="73"/>
      <c r="AI755" s="73"/>
    </row>
    <row r="756" spans="1:35" ht="375" customHeight="1">
      <c r="A756" s="70" t="s">
        <v>12463</v>
      </c>
      <c r="B756" s="74" t="s">
        <v>10</v>
      </c>
      <c r="C756" s="74" t="s">
        <v>10</v>
      </c>
      <c r="D756" s="75">
        <v>42354</v>
      </c>
      <c r="E756" s="76">
        <v>0.72222222222222221</v>
      </c>
      <c r="F756" s="75">
        <v>42354</v>
      </c>
      <c r="G756" s="76">
        <v>0.80208333333333337</v>
      </c>
      <c r="H756" s="76">
        <v>7.9861111111111105E-2</v>
      </c>
      <c r="I756" s="74">
        <v>4</v>
      </c>
      <c r="J756" s="74" t="s">
        <v>180</v>
      </c>
      <c r="K756" s="74" t="s">
        <v>199</v>
      </c>
      <c r="L756" s="74" t="s">
        <v>11</v>
      </c>
      <c r="M756" s="74" t="s">
        <v>12623</v>
      </c>
      <c r="N756" s="77" t="s">
        <v>3</v>
      </c>
      <c r="O756" s="74" t="s">
        <v>7</v>
      </c>
      <c r="P756" s="74" t="s">
        <v>12623</v>
      </c>
      <c r="Q756" s="74" t="s">
        <v>12624</v>
      </c>
      <c r="R756" s="74">
        <v>8</v>
      </c>
      <c r="S756" s="74"/>
      <c r="T756" s="74">
        <v>8</v>
      </c>
      <c r="U756" s="112"/>
      <c r="V756" s="112"/>
      <c r="W756" s="112"/>
      <c r="X756" s="112"/>
      <c r="Y756" s="112"/>
      <c r="Z756" s="112"/>
      <c r="AA756" s="112"/>
      <c r="AB756" s="112"/>
      <c r="AC756" s="112"/>
      <c r="AD756" s="112" t="s">
        <v>22</v>
      </c>
      <c r="AE756" s="112"/>
      <c r="AF756" s="112"/>
      <c r="AG756" s="112" t="s">
        <v>13170</v>
      </c>
      <c r="AH756" s="73"/>
      <c r="AI756" s="73"/>
    </row>
    <row r="757" spans="1:35" ht="36" customHeight="1">
      <c r="A757" s="70" t="s">
        <v>2819</v>
      </c>
      <c r="B757" s="74" t="s">
        <v>5</v>
      </c>
      <c r="C757" s="74" t="s">
        <v>5</v>
      </c>
      <c r="D757" s="75">
        <v>42146</v>
      </c>
      <c r="E757" s="76">
        <v>0.70208333333333339</v>
      </c>
      <c r="F757" s="75">
        <v>42146</v>
      </c>
      <c r="G757" s="76">
        <v>0.70208333333333339</v>
      </c>
      <c r="H757" s="76">
        <f>G757-E757</f>
        <v>0</v>
      </c>
      <c r="I757" s="74">
        <v>10</v>
      </c>
      <c r="J757" s="74" t="s">
        <v>143</v>
      </c>
      <c r="K757" s="74" t="s">
        <v>14</v>
      </c>
      <c r="L757" s="74" t="s">
        <v>4</v>
      </c>
      <c r="M757" s="74" t="s">
        <v>6312</v>
      </c>
      <c r="N757" s="77" t="s">
        <v>3</v>
      </c>
      <c r="O757" s="74" t="s">
        <v>7</v>
      </c>
      <c r="P757" s="74" t="s">
        <v>6313</v>
      </c>
      <c r="Q757" s="74" t="s">
        <v>6314</v>
      </c>
      <c r="R757" s="74"/>
      <c r="S757" s="74">
        <v>7.8</v>
      </c>
      <c r="T757" s="74">
        <v>7.8</v>
      </c>
      <c r="U757" s="112" t="s">
        <v>45</v>
      </c>
      <c r="V757" s="112">
        <v>2015</v>
      </c>
      <c r="W757" s="112" t="s">
        <v>6315</v>
      </c>
      <c r="X757" s="112" t="s">
        <v>1408</v>
      </c>
      <c r="Y757" s="112">
        <v>42130</v>
      </c>
      <c r="Z757" s="112">
        <v>100</v>
      </c>
      <c r="AA757" s="112">
        <v>42496</v>
      </c>
      <c r="AB757" s="112">
        <v>0</v>
      </c>
      <c r="AC757" s="112">
        <v>42095</v>
      </c>
      <c r="AD757" s="112" t="s">
        <v>22</v>
      </c>
      <c r="AE757" s="112"/>
      <c r="AF757" s="112"/>
      <c r="AG757" s="112"/>
      <c r="AH757" s="73"/>
      <c r="AI757" s="73"/>
    </row>
    <row r="758" spans="1:35" s="6" customFormat="1" ht="93.75" customHeight="1">
      <c r="A758" s="70" t="s">
        <v>1580</v>
      </c>
      <c r="B758" s="74" t="s">
        <v>18</v>
      </c>
      <c r="C758" s="74" t="s">
        <v>18</v>
      </c>
      <c r="D758" s="75">
        <v>42102</v>
      </c>
      <c r="E758" s="76">
        <v>42102.506944444445</v>
      </c>
      <c r="F758" s="75">
        <v>42102</v>
      </c>
      <c r="G758" s="76">
        <v>42102.597222222219</v>
      </c>
      <c r="H758" s="76">
        <f>G758-E758</f>
        <v>9.0277777773735579E-2</v>
      </c>
      <c r="I758" s="74">
        <v>4</v>
      </c>
      <c r="J758" s="74"/>
      <c r="K758" s="74"/>
      <c r="L758" s="74" t="s">
        <v>4</v>
      </c>
      <c r="M758" s="74" t="s">
        <v>7</v>
      </c>
      <c r="N758" s="77">
        <v>0.4</v>
      </c>
      <c r="O758" s="74" t="s">
        <v>7</v>
      </c>
      <c r="P758" s="74" t="s">
        <v>2443</v>
      </c>
      <c r="Q758" s="74" t="s">
        <v>2444</v>
      </c>
      <c r="R758" s="74">
        <v>0.5</v>
      </c>
      <c r="S758" s="74"/>
      <c r="T758" s="74">
        <f>R758+S758</f>
        <v>0.5</v>
      </c>
      <c r="U758" s="112"/>
      <c r="V758" s="112"/>
      <c r="W758" s="112"/>
      <c r="X758" s="112"/>
      <c r="Y758" s="112"/>
      <c r="Z758" s="112"/>
      <c r="AA758" s="112"/>
      <c r="AB758" s="112"/>
      <c r="AC758" s="112"/>
      <c r="AD758" s="112" t="s">
        <v>0</v>
      </c>
      <c r="AE758" s="112"/>
      <c r="AF758" s="112"/>
      <c r="AG758" s="112"/>
      <c r="AH758" s="73"/>
      <c r="AI758" s="73"/>
    </row>
    <row r="759" spans="1:35" s="6" customFormat="1" ht="102" customHeight="1">
      <c r="A759" s="70" t="s">
        <v>1580</v>
      </c>
      <c r="B759" s="74" t="s">
        <v>71</v>
      </c>
      <c r="C759" s="74" t="s">
        <v>18</v>
      </c>
      <c r="D759" s="75">
        <v>42102</v>
      </c>
      <c r="E759" s="76">
        <v>0.44444444444444442</v>
      </c>
      <c r="F759" s="75">
        <v>42102</v>
      </c>
      <c r="G759" s="76">
        <v>0.56736111111111109</v>
      </c>
      <c r="H759" s="76">
        <f>G759-E759</f>
        <v>0.12291666666666667</v>
      </c>
      <c r="I759" s="74">
        <v>1</v>
      </c>
      <c r="J759" s="74"/>
      <c r="K759" s="74"/>
      <c r="L759" s="74" t="s">
        <v>4</v>
      </c>
      <c r="M759" s="74" t="s">
        <v>2408</v>
      </c>
      <c r="N759" s="77">
        <v>0.4</v>
      </c>
      <c r="O759" s="74" t="s">
        <v>2</v>
      </c>
      <c r="P759" s="74" t="s">
        <v>2406</v>
      </c>
      <c r="Q759" s="74" t="s">
        <v>2409</v>
      </c>
      <c r="R759" s="74">
        <v>7.9139999999999997</v>
      </c>
      <c r="S759" s="74"/>
      <c r="T759" s="74">
        <f>S759+R759</f>
        <v>7.9139999999999997</v>
      </c>
      <c r="U759" s="112"/>
      <c r="V759" s="112"/>
      <c r="W759" s="112"/>
      <c r="X759" s="112"/>
      <c r="Y759" s="112"/>
      <c r="Z759" s="112"/>
      <c r="AA759" s="112"/>
      <c r="AB759" s="112"/>
      <c r="AC759" s="112"/>
      <c r="AD759" s="112" t="s">
        <v>0</v>
      </c>
      <c r="AE759" s="112"/>
      <c r="AF759" s="112"/>
      <c r="AG759" s="112"/>
      <c r="AH759" s="73"/>
      <c r="AI759" s="73"/>
    </row>
    <row r="760" spans="1:35" s="20" customFormat="1" ht="243.75" customHeight="1">
      <c r="A760" s="70" t="s">
        <v>1580</v>
      </c>
      <c r="B760" s="74" t="s">
        <v>12</v>
      </c>
      <c r="C760" s="74" t="s">
        <v>522</v>
      </c>
      <c r="D760" s="75">
        <v>42102</v>
      </c>
      <c r="E760" s="76">
        <v>0.80138888888888893</v>
      </c>
      <c r="F760" s="75">
        <v>42102</v>
      </c>
      <c r="G760" s="76">
        <v>0.99722222222222223</v>
      </c>
      <c r="H760" s="76">
        <f>G760-E760</f>
        <v>0.1958333333333333</v>
      </c>
      <c r="I760" s="74">
        <v>1</v>
      </c>
      <c r="J760" s="74"/>
      <c r="K760" s="74"/>
      <c r="L760" s="74" t="s">
        <v>11</v>
      </c>
      <c r="M760" s="74" t="s">
        <v>2457</v>
      </c>
      <c r="N760" s="77">
        <v>0.4</v>
      </c>
      <c r="O760" s="74" t="s">
        <v>2</v>
      </c>
      <c r="P760" s="74" t="s">
        <v>2458</v>
      </c>
      <c r="Q760" s="74" t="s">
        <v>2459</v>
      </c>
      <c r="R760" s="74"/>
      <c r="S760" s="74">
        <v>0.28999999999999998</v>
      </c>
      <c r="T760" s="74">
        <f>R760+S760</f>
        <v>0.28999999999999998</v>
      </c>
      <c r="U760" s="112" t="s">
        <v>128</v>
      </c>
      <c r="V760" s="112" t="s">
        <v>128</v>
      </c>
      <c r="W760" s="112" t="s">
        <v>128</v>
      </c>
      <c r="X760" s="112" t="s">
        <v>128</v>
      </c>
      <c r="Y760" s="112" t="s">
        <v>128</v>
      </c>
      <c r="Z760" s="112" t="s">
        <v>128</v>
      </c>
      <c r="AA760" s="112" t="s">
        <v>128</v>
      </c>
      <c r="AB760" s="112" t="s">
        <v>128</v>
      </c>
      <c r="AC760" s="112" t="s">
        <v>128</v>
      </c>
      <c r="AD760" s="112" t="s">
        <v>0</v>
      </c>
      <c r="AE760" s="112"/>
      <c r="AF760" s="112"/>
      <c r="AG760" s="112"/>
      <c r="AH760" s="73"/>
      <c r="AI760" s="73"/>
    </row>
    <row r="761" spans="1:35" s="20" customFormat="1" ht="409.5" customHeight="1">
      <c r="A761" s="70" t="s">
        <v>1580</v>
      </c>
      <c r="B761" s="74" t="s">
        <v>15</v>
      </c>
      <c r="C761" s="74" t="s">
        <v>15</v>
      </c>
      <c r="D761" s="75">
        <v>42103</v>
      </c>
      <c r="E761" s="76">
        <v>0.3576388888888889</v>
      </c>
      <c r="F761" s="75">
        <v>42103</v>
      </c>
      <c r="G761" s="76">
        <v>0.39097222222222222</v>
      </c>
      <c r="H761" s="76">
        <f>(F761+G761)-(D761+E761)</f>
        <v>3.3333333332848269E-2</v>
      </c>
      <c r="I761" s="74">
        <v>3</v>
      </c>
      <c r="J761" s="74"/>
      <c r="K761" s="74" t="s">
        <v>50</v>
      </c>
      <c r="L761" s="74" t="s">
        <v>4</v>
      </c>
      <c r="M761" s="74" t="s">
        <v>2416</v>
      </c>
      <c r="N761" s="77">
        <v>35</v>
      </c>
      <c r="O761" s="74" t="s">
        <v>13</v>
      </c>
      <c r="P761" s="74" t="s">
        <v>2417</v>
      </c>
      <c r="Q761" s="74" t="s">
        <v>6359</v>
      </c>
      <c r="R761" s="74">
        <v>1.54</v>
      </c>
      <c r="S761" s="74"/>
      <c r="T761" s="74">
        <f>SUM(R761:S761)</f>
        <v>1.54</v>
      </c>
      <c r="U761" s="112" t="s">
        <v>33</v>
      </c>
      <c r="V761" s="112">
        <v>1975</v>
      </c>
      <c r="W761" s="112" t="s">
        <v>6360</v>
      </c>
      <c r="X761" s="112"/>
      <c r="Y761" s="112" t="s">
        <v>6361</v>
      </c>
      <c r="Z761" s="112">
        <v>100</v>
      </c>
      <c r="AA761" s="112" t="s">
        <v>5205</v>
      </c>
      <c r="AB761" s="112">
        <v>0</v>
      </c>
      <c r="AC761" s="112"/>
      <c r="AD761" s="112" t="s">
        <v>0</v>
      </c>
      <c r="AE761" s="112" t="s">
        <v>53</v>
      </c>
      <c r="AF761" s="112"/>
      <c r="AG761" s="112" t="s">
        <v>6362</v>
      </c>
      <c r="AH761" s="73"/>
      <c r="AI761" s="73"/>
    </row>
    <row r="762" spans="1:35" s="20" customFormat="1" ht="356.25" customHeight="1">
      <c r="A762" s="70" t="s">
        <v>1580</v>
      </c>
      <c r="B762" s="74" t="s">
        <v>15</v>
      </c>
      <c r="C762" s="74" t="s">
        <v>15</v>
      </c>
      <c r="D762" s="75">
        <v>42103</v>
      </c>
      <c r="E762" s="76">
        <v>0.40833333333333338</v>
      </c>
      <c r="F762" s="75">
        <v>42103</v>
      </c>
      <c r="G762" s="76">
        <v>0.42569444444444443</v>
      </c>
      <c r="H762" s="76">
        <f>(F762+G762)-(D762+E762)</f>
        <v>1.7361111109494232E-2</v>
      </c>
      <c r="I762" s="74">
        <v>7</v>
      </c>
      <c r="J762" s="74" t="s">
        <v>136</v>
      </c>
      <c r="K762" s="74" t="s">
        <v>14</v>
      </c>
      <c r="L762" s="74" t="s">
        <v>9</v>
      </c>
      <c r="M762" s="74" t="s">
        <v>878</v>
      </c>
      <c r="N762" s="77" t="s">
        <v>3</v>
      </c>
      <c r="O762" s="74" t="s">
        <v>7</v>
      </c>
      <c r="P762" s="74" t="s">
        <v>2418</v>
      </c>
      <c r="Q762" s="74" t="s">
        <v>2419</v>
      </c>
      <c r="R762" s="74">
        <v>0.26</v>
      </c>
      <c r="S762" s="74"/>
      <c r="T762" s="74">
        <f>SUM(R762:S762)</f>
        <v>0.26</v>
      </c>
      <c r="U762" s="112" t="s">
        <v>28</v>
      </c>
      <c r="V762" s="112">
        <v>1990</v>
      </c>
      <c r="W762" s="112" t="s">
        <v>1908</v>
      </c>
      <c r="X762" s="112"/>
      <c r="Y762" s="112" t="s">
        <v>6363</v>
      </c>
      <c r="Z762" s="112">
        <v>100</v>
      </c>
      <c r="AA762" s="112" t="s">
        <v>6364</v>
      </c>
      <c r="AB762" s="112">
        <v>1</v>
      </c>
      <c r="AC762" s="112"/>
      <c r="AD762" s="112" t="s">
        <v>56</v>
      </c>
      <c r="AE762" s="112" t="s">
        <v>53</v>
      </c>
      <c r="AF762" s="112"/>
      <c r="AG762" s="112" t="s">
        <v>6365</v>
      </c>
      <c r="AH762" s="73"/>
      <c r="AI762" s="73"/>
    </row>
    <row r="763" spans="1:35" s="20" customFormat="1" ht="36" customHeight="1">
      <c r="A763" s="70" t="s">
        <v>12463</v>
      </c>
      <c r="B763" s="74" t="s">
        <v>5</v>
      </c>
      <c r="C763" s="74" t="s">
        <v>5</v>
      </c>
      <c r="D763" s="75">
        <v>42358</v>
      </c>
      <c r="E763" s="76">
        <v>0.12361111111111112</v>
      </c>
      <c r="F763" s="75">
        <v>42358</v>
      </c>
      <c r="G763" s="76">
        <v>0.15347222222222223</v>
      </c>
      <c r="H763" s="76">
        <v>2.9861111111111113E-2</v>
      </c>
      <c r="I763" s="74">
        <v>5</v>
      </c>
      <c r="J763" s="74" t="s">
        <v>150</v>
      </c>
      <c r="K763" s="74" t="s">
        <v>178</v>
      </c>
      <c r="L763" s="74" t="s">
        <v>11</v>
      </c>
      <c r="M763" s="74" t="s">
        <v>12640</v>
      </c>
      <c r="N763" s="77">
        <v>0.4</v>
      </c>
      <c r="O763" s="74" t="s">
        <v>25</v>
      </c>
      <c r="P763" s="74" t="s">
        <v>12641</v>
      </c>
      <c r="Q763" s="74" t="s">
        <v>13906</v>
      </c>
      <c r="R763" s="74">
        <v>7.8</v>
      </c>
      <c r="S763" s="74"/>
      <c r="T763" s="74">
        <v>7.8</v>
      </c>
      <c r="U763" s="112" t="s">
        <v>45</v>
      </c>
      <c r="V763" s="112">
        <v>42149</v>
      </c>
      <c r="W763" s="112" t="s">
        <v>13876</v>
      </c>
      <c r="X763" s="112" t="s">
        <v>411</v>
      </c>
      <c r="Y763" s="112" t="s">
        <v>13877</v>
      </c>
      <c r="Z763" s="112">
        <v>100</v>
      </c>
      <c r="AA763" s="112" t="s">
        <v>13907</v>
      </c>
      <c r="AB763" s="112" t="s">
        <v>586</v>
      </c>
      <c r="AC763" s="112">
        <v>42149</v>
      </c>
      <c r="AD763" s="112" t="s">
        <v>22</v>
      </c>
      <c r="AE763" s="112"/>
      <c r="AF763" s="112"/>
      <c r="AG763" s="112"/>
      <c r="AH763" s="73"/>
      <c r="AI763" s="73"/>
    </row>
    <row r="764" spans="1:35" s="20" customFormat="1" ht="36" customHeight="1">
      <c r="A764" s="70" t="s">
        <v>1580</v>
      </c>
      <c r="B764" s="74" t="s">
        <v>18</v>
      </c>
      <c r="C764" s="74" t="s">
        <v>18</v>
      </c>
      <c r="D764" s="75">
        <v>42103</v>
      </c>
      <c r="E764" s="76">
        <v>42103.291666666664</v>
      </c>
      <c r="F764" s="75">
        <v>42103</v>
      </c>
      <c r="G764" s="76">
        <v>42103.458333333336</v>
      </c>
      <c r="H764" s="76">
        <f>G764-E764</f>
        <v>0.16666666667151731</v>
      </c>
      <c r="I764" s="74">
        <v>1</v>
      </c>
      <c r="J764" s="74"/>
      <c r="K764" s="74"/>
      <c r="L764" s="74" t="s">
        <v>11</v>
      </c>
      <c r="M764" s="74" t="s">
        <v>337</v>
      </c>
      <c r="N764" s="77">
        <v>0.4</v>
      </c>
      <c r="O764" s="74" t="s">
        <v>2</v>
      </c>
      <c r="P764" s="74" t="s">
        <v>2447</v>
      </c>
      <c r="Q764" s="74" t="s">
        <v>4143</v>
      </c>
      <c r="R764" s="74">
        <v>0.1</v>
      </c>
      <c r="S764" s="74"/>
      <c r="T764" s="74">
        <f>R764+S764</f>
        <v>0.1</v>
      </c>
      <c r="U764" s="112"/>
      <c r="V764" s="112"/>
      <c r="W764" s="112"/>
      <c r="X764" s="112"/>
      <c r="Y764" s="112"/>
      <c r="Z764" s="112"/>
      <c r="AA764" s="112"/>
      <c r="AB764" s="112"/>
      <c r="AC764" s="112"/>
      <c r="AD764" s="112" t="s">
        <v>0</v>
      </c>
      <c r="AE764" s="112"/>
      <c r="AF764" s="112"/>
      <c r="AG764" s="112"/>
      <c r="AH764" s="73"/>
      <c r="AI764" s="73"/>
    </row>
    <row r="765" spans="1:35" s="20" customFormat="1" ht="36" customHeight="1">
      <c r="A765" s="70" t="s">
        <v>1580</v>
      </c>
      <c r="B765" s="74" t="s">
        <v>18</v>
      </c>
      <c r="C765" s="74" t="s">
        <v>18</v>
      </c>
      <c r="D765" s="75">
        <v>42103</v>
      </c>
      <c r="E765" s="76">
        <v>42103.583333333336</v>
      </c>
      <c r="F765" s="75">
        <v>42103</v>
      </c>
      <c r="G765" s="76">
        <v>42103.625</v>
      </c>
      <c r="H765" s="76">
        <f>G765-E765</f>
        <v>4.1666666664241347E-2</v>
      </c>
      <c r="I765" s="74">
        <v>1</v>
      </c>
      <c r="J765" s="74"/>
      <c r="K765" s="74"/>
      <c r="L765" s="74" t="s">
        <v>11</v>
      </c>
      <c r="M765" s="74" t="s">
        <v>337</v>
      </c>
      <c r="N765" s="77">
        <v>0.4</v>
      </c>
      <c r="O765" s="74" t="s">
        <v>2</v>
      </c>
      <c r="P765" s="74" t="s">
        <v>2445</v>
      </c>
      <c r="Q765" s="74" t="s">
        <v>2446</v>
      </c>
      <c r="R765" s="74">
        <v>0.1</v>
      </c>
      <c r="S765" s="74"/>
      <c r="T765" s="74">
        <f>R765+S765</f>
        <v>0.1</v>
      </c>
      <c r="U765" s="112"/>
      <c r="V765" s="112"/>
      <c r="W765" s="112"/>
      <c r="X765" s="112"/>
      <c r="Y765" s="112"/>
      <c r="Z765" s="112"/>
      <c r="AA765" s="112"/>
      <c r="AB765" s="112"/>
      <c r="AC765" s="112"/>
      <c r="AD765" s="112" t="s">
        <v>17</v>
      </c>
      <c r="AE765" s="112"/>
      <c r="AF765" s="112"/>
      <c r="AG765" s="112"/>
      <c r="AH765" s="73"/>
      <c r="AI765" s="73"/>
    </row>
    <row r="766" spans="1:35" s="20" customFormat="1" ht="131.25" customHeight="1">
      <c r="A766" s="74" t="s">
        <v>1580</v>
      </c>
      <c r="B766" s="139" t="s">
        <v>85</v>
      </c>
      <c r="C766" s="139" t="s">
        <v>2462</v>
      </c>
      <c r="D766" s="142">
        <v>42104</v>
      </c>
      <c r="E766" s="145">
        <v>0.46597222222222223</v>
      </c>
      <c r="F766" s="142">
        <v>42104</v>
      </c>
      <c r="G766" s="145">
        <v>0.81319444444444444</v>
      </c>
      <c r="H766" s="145">
        <v>0.34722222222222227</v>
      </c>
      <c r="I766" s="139">
        <v>9</v>
      </c>
      <c r="J766" s="155" t="s">
        <v>243</v>
      </c>
      <c r="K766" s="156"/>
      <c r="L766" s="139" t="s">
        <v>16</v>
      </c>
      <c r="M766" s="139" t="s">
        <v>2463</v>
      </c>
      <c r="N766" s="139" t="s">
        <v>3</v>
      </c>
      <c r="O766" s="140" t="s">
        <v>7</v>
      </c>
      <c r="P766" s="139" t="s">
        <v>2464</v>
      </c>
      <c r="Q766" s="139" t="s">
        <v>2465</v>
      </c>
      <c r="R766" s="91">
        <v>17.231999999999999</v>
      </c>
      <c r="S766" s="91">
        <v>4.0960000000000001</v>
      </c>
      <c r="T766" s="91">
        <f>R766+S766</f>
        <v>21.327999999999999</v>
      </c>
      <c r="U766" s="114" t="s">
        <v>6</v>
      </c>
      <c r="V766" s="114" t="s">
        <v>128</v>
      </c>
      <c r="W766" s="114" t="s">
        <v>128</v>
      </c>
      <c r="X766" s="114" t="s">
        <v>128</v>
      </c>
      <c r="Y766" s="114" t="s">
        <v>128</v>
      </c>
      <c r="Z766" s="114" t="s">
        <v>128</v>
      </c>
      <c r="AA766" s="114" t="s">
        <v>128</v>
      </c>
      <c r="AB766" s="114" t="s">
        <v>128</v>
      </c>
      <c r="AC766" s="114" t="s">
        <v>128</v>
      </c>
      <c r="AD766" s="114" t="s">
        <v>37</v>
      </c>
      <c r="AE766" s="114" t="s">
        <v>586</v>
      </c>
      <c r="AF766" s="114" t="s">
        <v>586</v>
      </c>
      <c r="AG766" s="152"/>
      <c r="AH766" s="87"/>
      <c r="AI766" s="87"/>
    </row>
    <row r="767" spans="1:35" s="20" customFormat="1" ht="36" customHeight="1">
      <c r="A767" s="134" t="s">
        <v>1580</v>
      </c>
      <c r="B767" s="138" t="s">
        <v>84</v>
      </c>
      <c r="C767" s="69" t="s">
        <v>2468</v>
      </c>
      <c r="D767" s="86">
        <v>42104</v>
      </c>
      <c r="E767" s="118">
        <v>0.75486111111111109</v>
      </c>
      <c r="F767" s="86">
        <v>42104</v>
      </c>
      <c r="G767" s="118">
        <v>0.89166666666666661</v>
      </c>
      <c r="H767" s="104">
        <f>G767-E767</f>
        <v>0.13680555555555551</v>
      </c>
      <c r="I767" s="70">
        <v>9</v>
      </c>
      <c r="J767" s="70"/>
      <c r="K767" s="70"/>
      <c r="L767" s="70" t="s">
        <v>4</v>
      </c>
      <c r="M767" s="149" t="s">
        <v>2469</v>
      </c>
      <c r="N767" s="70" t="s">
        <v>3</v>
      </c>
      <c r="O767" s="69" t="s">
        <v>48</v>
      </c>
      <c r="P767" s="149" t="s">
        <v>2470</v>
      </c>
      <c r="Q767" s="149" t="s">
        <v>2565</v>
      </c>
      <c r="R767" s="121">
        <v>2.8</v>
      </c>
      <c r="S767" s="121"/>
      <c r="T767" s="150">
        <f>R767+S767</f>
        <v>2.8</v>
      </c>
      <c r="U767" s="68" t="s">
        <v>47</v>
      </c>
      <c r="V767" s="68">
        <v>2006</v>
      </c>
      <c r="W767" s="68" t="s">
        <v>5152</v>
      </c>
      <c r="X767" s="68"/>
      <c r="Y767" s="85" t="s">
        <v>5153</v>
      </c>
      <c r="Z767" s="68"/>
      <c r="AA767" s="68"/>
      <c r="AB767" s="68"/>
      <c r="AC767" s="68"/>
      <c r="AD767" s="68" t="s">
        <v>0</v>
      </c>
      <c r="AE767" s="68"/>
      <c r="AF767" s="68"/>
      <c r="AG767" s="68" t="s">
        <v>2979</v>
      </c>
      <c r="AH767" s="87"/>
      <c r="AI767" s="87"/>
    </row>
    <row r="768" spans="1:35" s="20" customFormat="1" ht="78" customHeight="1">
      <c r="A768" s="74" t="s">
        <v>1580</v>
      </c>
      <c r="B768" s="177" t="s">
        <v>84</v>
      </c>
      <c r="C768" s="108" t="s">
        <v>744</v>
      </c>
      <c r="D768" s="179">
        <v>42104</v>
      </c>
      <c r="E768" s="180">
        <v>0.76180555555555562</v>
      </c>
      <c r="F768" s="179">
        <v>42104</v>
      </c>
      <c r="G768" s="180">
        <v>0.91666666666666663</v>
      </c>
      <c r="H768" s="181">
        <f>G768-E768</f>
        <v>0.15486111111111101</v>
      </c>
      <c r="I768" s="77">
        <v>2</v>
      </c>
      <c r="J768" s="77"/>
      <c r="K768" s="108" t="s">
        <v>20</v>
      </c>
      <c r="L768" s="77" t="s">
        <v>4</v>
      </c>
      <c r="M768" s="77" t="s">
        <v>2466</v>
      </c>
      <c r="N768" s="77" t="s">
        <v>3</v>
      </c>
      <c r="O768" s="108" t="s">
        <v>7</v>
      </c>
      <c r="P768" s="77" t="s">
        <v>2466</v>
      </c>
      <c r="Q768" s="79" t="s">
        <v>2467</v>
      </c>
      <c r="R768" s="182">
        <v>3.7</v>
      </c>
      <c r="S768" s="182">
        <v>0.3</v>
      </c>
      <c r="T768" s="150">
        <f>R768+S768</f>
        <v>4</v>
      </c>
      <c r="U768" s="68" t="s">
        <v>46</v>
      </c>
      <c r="V768" s="68">
        <v>1995</v>
      </c>
      <c r="W768" s="68" t="s">
        <v>1690</v>
      </c>
      <c r="X768" s="68"/>
      <c r="Y768" s="85" t="s">
        <v>5151</v>
      </c>
      <c r="Z768" s="68"/>
      <c r="AA768" s="68"/>
      <c r="AB768" s="68"/>
      <c r="AC768" s="68"/>
      <c r="AD768" s="68" t="s">
        <v>30</v>
      </c>
      <c r="AE768" s="68"/>
      <c r="AF768" s="68"/>
      <c r="AG768" s="68" t="s">
        <v>2978</v>
      </c>
      <c r="AH768" s="87"/>
      <c r="AI768" s="87"/>
    </row>
    <row r="769" spans="1:36" s="20" customFormat="1" ht="168.75" customHeight="1">
      <c r="A769" s="69" t="s">
        <v>1580</v>
      </c>
      <c r="B769" s="74" t="s">
        <v>1412</v>
      </c>
      <c r="C769" s="74" t="s">
        <v>1423</v>
      </c>
      <c r="D769" s="75">
        <v>42104</v>
      </c>
      <c r="E769" s="76">
        <v>0.77500000000000002</v>
      </c>
      <c r="F769" s="75">
        <v>42104</v>
      </c>
      <c r="G769" s="76">
        <v>0.77500000000000002</v>
      </c>
      <c r="H769" s="76">
        <v>0</v>
      </c>
      <c r="I769" s="77">
        <v>7</v>
      </c>
      <c r="J769" s="79"/>
      <c r="K769" s="77"/>
      <c r="L769" s="80" t="s">
        <v>4</v>
      </c>
      <c r="M769" s="81" t="s">
        <v>2471</v>
      </c>
      <c r="N769" s="77" t="s">
        <v>3</v>
      </c>
      <c r="O769" s="79" t="s">
        <v>2</v>
      </c>
      <c r="P769" s="81" t="s">
        <v>2471</v>
      </c>
      <c r="Q769" s="80" t="s">
        <v>2472</v>
      </c>
      <c r="R769" s="91"/>
      <c r="S769" s="91">
        <v>3</v>
      </c>
      <c r="T769" s="91">
        <v>3</v>
      </c>
      <c r="U769" s="87"/>
      <c r="V769" s="87"/>
      <c r="W769" s="87"/>
      <c r="X769" s="87"/>
      <c r="Y769" s="87"/>
      <c r="Z769" s="87"/>
      <c r="AA769" s="87"/>
      <c r="AB769" s="87"/>
      <c r="AC769" s="87"/>
      <c r="AD769" s="87" t="s">
        <v>74</v>
      </c>
      <c r="AE769" s="87"/>
      <c r="AF769" s="87"/>
      <c r="AG769" s="87"/>
      <c r="AH769" s="87"/>
      <c r="AI769" s="87"/>
    </row>
    <row r="770" spans="1:36" s="20" customFormat="1" ht="31.15" customHeight="1">
      <c r="A770" s="69" t="s">
        <v>1580</v>
      </c>
      <c r="B770" s="74" t="s">
        <v>1412</v>
      </c>
      <c r="C770" s="74" t="s">
        <v>1427</v>
      </c>
      <c r="D770" s="75">
        <v>42104</v>
      </c>
      <c r="E770" s="76">
        <v>0.77638888888888891</v>
      </c>
      <c r="F770" s="75">
        <v>42104</v>
      </c>
      <c r="G770" s="76">
        <v>0.82916666666666661</v>
      </c>
      <c r="H770" s="76">
        <v>5.2777777777777778E-2</v>
      </c>
      <c r="I770" s="77">
        <v>0</v>
      </c>
      <c r="J770" s="79" t="s">
        <v>2591</v>
      </c>
      <c r="K770" s="77"/>
      <c r="L770" s="80" t="s">
        <v>16</v>
      </c>
      <c r="M770" s="81" t="s">
        <v>2592</v>
      </c>
      <c r="N770" s="77" t="s">
        <v>3</v>
      </c>
      <c r="O770" s="79" t="s">
        <v>32</v>
      </c>
      <c r="P770" s="81" t="s">
        <v>2593</v>
      </c>
      <c r="Q770" s="80" t="s">
        <v>2594</v>
      </c>
      <c r="R770" s="91"/>
      <c r="S770" s="91"/>
      <c r="T770" s="91"/>
      <c r="U770" s="73"/>
      <c r="V770" s="73"/>
      <c r="W770" s="73"/>
      <c r="X770" s="73"/>
      <c r="Y770" s="73"/>
      <c r="Z770" s="73"/>
      <c r="AA770" s="73"/>
      <c r="AB770" s="73"/>
      <c r="AC770" s="73"/>
      <c r="AD770" s="136" t="s">
        <v>37</v>
      </c>
      <c r="AE770" s="73"/>
      <c r="AF770" s="73"/>
      <c r="AG770" s="73"/>
      <c r="AH770" s="73"/>
      <c r="AI770" s="73"/>
    </row>
    <row r="771" spans="1:36" s="20" customFormat="1" ht="90" customHeight="1">
      <c r="A771" s="70" t="s">
        <v>3570</v>
      </c>
      <c r="B771" s="74" t="s">
        <v>138</v>
      </c>
      <c r="C771" s="74" t="s">
        <v>138</v>
      </c>
      <c r="D771" s="75">
        <v>42156</v>
      </c>
      <c r="E771" s="76">
        <v>0.78472222222222221</v>
      </c>
      <c r="F771" s="75">
        <v>42156</v>
      </c>
      <c r="G771" s="76">
        <v>0.93055555555555547</v>
      </c>
      <c r="H771" s="76">
        <v>0.14583333333333326</v>
      </c>
      <c r="I771" s="74">
        <v>8</v>
      </c>
      <c r="J771" s="74"/>
      <c r="K771" s="74"/>
      <c r="L771" s="74" t="s">
        <v>9</v>
      </c>
      <c r="M771" s="74" t="s">
        <v>3529</v>
      </c>
      <c r="N771" s="77" t="s">
        <v>3</v>
      </c>
      <c r="O771" s="74" t="s">
        <v>25</v>
      </c>
      <c r="P771" s="74" t="s">
        <v>3530</v>
      </c>
      <c r="Q771" s="74" t="s">
        <v>3531</v>
      </c>
      <c r="R771" s="74">
        <v>80</v>
      </c>
      <c r="S771" s="74"/>
      <c r="T771" s="74">
        <v>80</v>
      </c>
      <c r="U771" s="112" t="s">
        <v>6</v>
      </c>
      <c r="V771" s="112">
        <v>2013</v>
      </c>
      <c r="W771" s="112" t="s">
        <v>5190</v>
      </c>
      <c r="X771" s="112" t="s">
        <v>5191</v>
      </c>
      <c r="Y771" s="112" t="s">
        <v>5192</v>
      </c>
      <c r="Z771" s="112">
        <v>100</v>
      </c>
      <c r="AA771" s="112" t="s">
        <v>5193</v>
      </c>
      <c r="AB771" s="112">
        <v>0</v>
      </c>
      <c r="AC771" s="112" t="s">
        <v>5192</v>
      </c>
      <c r="AD771" s="112" t="s">
        <v>42</v>
      </c>
      <c r="AE771" s="112"/>
      <c r="AF771" s="112"/>
      <c r="AG771" s="112"/>
      <c r="AH771" s="73"/>
      <c r="AI771" s="73"/>
      <c r="AJ771" s="87"/>
    </row>
    <row r="772" spans="1:36" s="20" customFormat="1" ht="300" customHeight="1">
      <c r="A772" s="70" t="s">
        <v>2819</v>
      </c>
      <c r="B772" s="74" t="s">
        <v>81</v>
      </c>
      <c r="C772" s="74" t="s">
        <v>81</v>
      </c>
      <c r="D772" s="75">
        <v>42139</v>
      </c>
      <c r="E772" s="76">
        <v>0.56388888888888888</v>
      </c>
      <c r="F772" s="75">
        <v>42139</v>
      </c>
      <c r="G772" s="76">
        <v>0.56388888888888888</v>
      </c>
      <c r="H772" s="76">
        <v>0</v>
      </c>
      <c r="I772" s="74">
        <v>2</v>
      </c>
      <c r="J772" s="74"/>
      <c r="K772" s="74"/>
      <c r="L772" s="74" t="s">
        <v>11</v>
      </c>
      <c r="M772" s="74" t="s">
        <v>2830</v>
      </c>
      <c r="N772" s="77" t="s">
        <v>3</v>
      </c>
      <c r="O772" s="74" t="s">
        <v>7</v>
      </c>
      <c r="P772" s="74" t="s">
        <v>2830</v>
      </c>
      <c r="Q772" s="74" t="s">
        <v>7152</v>
      </c>
      <c r="R772" s="74"/>
      <c r="S772" s="74">
        <v>7.7</v>
      </c>
      <c r="T772" s="74">
        <v>7.7</v>
      </c>
      <c r="U772" s="112"/>
      <c r="V772" s="112"/>
      <c r="W772" s="112"/>
      <c r="X772" s="112"/>
      <c r="Y772" s="112"/>
      <c r="Z772" s="112"/>
      <c r="AA772" s="112"/>
      <c r="AB772" s="112"/>
      <c r="AC772" s="112"/>
      <c r="AD772" s="112" t="s">
        <v>22</v>
      </c>
      <c r="AE772" s="112"/>
      <c r="AF772" s="112"/>
      <c r="AG772" s="112"/>
      <c r="AH772" s="73"/>
      <c r="AI772" s="73"/>
      <c r="AJ772" s="87"/>
    </row>
    <row r="773" spans="1:36" s="20" customFormat="1" ht="90" customHeight="1">
      <c r="A773" s="70" t="s">
        <v>3570</v>
      </c>
      <c r="B773" s="74" t="s">
        <v>15</v>
      </c>
      <c r="C773" s="74" t="s">
        <v>3186</v>
      </c>
      <c r="D773" s="75">
        <v>42156</v>
      </c>
      <c r="E773" s="76">
        <v>0.71944444444444444</v>
      </c>
      <c r="F773" s="75">
        <v>42156</v>
      </c>
      <c r="G773" s="76">
        <v>0.71944444444444444</v>
      </c>
      <c r="H773" s="76">
        <f>(F773+G773)-(D773+E773)</f>
        <v>0</v>
      </c>
      <c r="I773" s="74">
        <v>4</v>
      </c>
      <c r="J773" s="74" t="s">
        <v>143</v>
      </c>
      <c r="K773" s="74" t="s">
        <v>8</v>
      </c>
      <c r="L773" s="74" t="s">
        <v>9</v>
      </c>
      <c r="M773" s="74" t="s">
        <v>151</v>
      </c>
      <c r="N773" s="77" t="s">
        <v>3</v>
      </c>
      <c r="O773" s="74" t="s">
        <v>7</v>
      </c>
      <c r="P773" s="74" t="s">
        <v>693</v>
      </c>
      <c r="Q773" s="74" t="s">
        <v>6542</v>
      </c>
      <c r="R773" s="74"/>
      <c r="S773" s="74">
        <v>1.06</v>
      </c>
      <c r="T773" s="74">
        <f>SUM(R773:S773)</f>
        <v>1.06</v>
      </c>
      <c r="U773" s="112" t="s">
        <v>28</v>
      </c>
      <c r="V773" s="112">
        <v>1982</v>
      </c>
      <c r="W773" s="112" t="s">
        <v>587</v>
      </c>
      <c r="X773" s="112"/>
      <c r="Y773" s="112" t="s">
        <v>6543</v>
      </c>
      <c r="Z773" s="112">
        <v>100</v>
      </c>
      <c r="AA773" s="112">
        <v>42309</v>
      </c>
      <c r="AB773" s="112">
        <v>0</v>
      </c>
      <c r="AC773" s="112"/>
      <c r="AD773" s="112" t="s">
        <v>42</v>
      </c>
      <c r="AE773" s="112" t="s">
        <v>53</v>
      </c>
      <c r="AF773" s="112"/>
      <c r="AG773" s="112" t="s">
        <v>6431</v>
      </c>
      <c r="AH773" s="73"/>
      <c r="AI773" s="73"/>
      <c r="AJ773" s="87"/>
    </row>
    <row r="774" spans="1:36" s="20" customFormat="1" ht="90" customHeight="1">
      <c r="A774" s="70" t="s">
        <v>1580</v>
      </c>
      <c r="B774" s="74" t="s">
        <v>12</v>
      </c>
      <c r="C774" s="74" t="s">
        <v>2475</v>
      </c>
      <c r="D774" s="75">
        <v>42104</v>
      </c>
      <c r="E774" s="76">
        <v>0.63402777777777775</v>
      </c>
      <c r="F774" s="75">
        <v>42104</v>
      </c>
      <c r="G774" s="76">
        <v>0.70000000000000007</v>
      </c>
      <c r="H774" s="76">
        <f>G774-E774</f>
        <v>6.5972222222222321E-2</v>
      </c>
      <c r="I774" s="74">
        <v>5</v>
      </c>
      <c r="J774" s="74"/>
      <c r="K774" s="74" t="s">
        <v>178</v>
      </c>
      <c r="L774" s="74" t="s">
        <v>16</v>
      </c>
      <c r="M774" s="74" t="s">
        <v>2476</v>
      </c>
      <c r="N774" s="77" t="s">
        <v>3</v>
      </c>
      <c r="O774" s="74" t="s">
        <v>7</v>
      </c>
      <c r="P774" s="74" t="s">
        <v>2476</v>
      </c>
      <c r="Q774" s="74" t="s">
        <v>2477</v>
      </c>
      <c r="R774" s="74">
        <v>3.43</v>
      </c>
      <c r="S774" s="74">
        <v>0.98</v>
      </c>
      <c r="T774" s="74">
        <f>R774+S774</f>
        <v>4.41</v>
      </c>
      <c r="U774" s="112" t="s">
        <v>128</v>
      </c>
      <c r="V774" s="112" t="s">
        <v>128</v>
      </c>
      <c r="W774" s="112" t="s">
        <v>128</v>
      </c>
      <c r="X774" s="112" t="s">
        <v>128</v>
      </c>
      <c r="Y774" s="112" t="s">
        <v>128</v>
      </c>
      <c r="Z774" s="112" t="s">
        <v>128</v>
      </c>
      <c r="AA774" s="112" t="s">
        <v>128</v>
      </c>
      <c r="AB774" s="112" t="s">
        <v>128</v>
      </c>
      <c r="AC774" s="112" t="s">
        <v>128</v>
      </c>
      <c r="AD774" s="112" t="s">
        <v>37</v>
      </c>
      <c r="AE774" s="112"/>
      <c r="AF774" s="112"/>
      <c r="AG774" s="112"/>
      <c r="AH774" s="73"/>
      <c r="AI774" s="73"/>
      <c r="AJ774" s="87"/>
    </row>
    <row r="775" spans="1:36" ht="47.25" customHeight="1">
      <c r="A775" s="70" t="s">
        <v>3570</v>
      </c>
      <c r="B775" s="74" t="s">
        <v>15</v>
      </c>
      <c r="C775" s="74" t="s">
        <v>3186</v>
      </c>
      <c r="D775" s="75">
        <v>42156</v>
      </c>
      <c r="E775" s="76">
        <v>0.72222222222222221</v>
      </c>
      <c r="F775" s="75">
        <v>42156</v>
      </c>
      <c r="G775" s="76">
        <v>0.72916666666666663</v>
      </c>
      <c r="H775" s="76">
        <f>(F775+G775)-(D775+E775)</f>
        <v>6.9444444452528842E-3</v>
      </c>
      <c r="I775" s="74">
        <v>5</v>
      </c>
      <c r="J775" s="74" t="s">
        <v>143</v>
      </c>
      <c r="K775" s="74" t="s">
        <v>50</v>
      </c>
      <c r="L775" s="74" t="s">
        <v>9</v>
      </c>
      <c r="M775" s="74" t="s">
        <v>6544</v>
      </c>
      <c r="N775" s="77">
        <v>35</v>
      </c>
      <c r="O775" s="74" t="s">
        <v>7</v>
      </c>
      <c r="P775" s="74" t="s">
        <v>6545</v>
      </c>
      <c r="Q775" s="74" t="s">
        <v>6546</v>
      </c>
      <c r="R775" s="74">
        <v>0.14000000000000001</v>
      </c>
      <c r="S775" s="74"/>
      <c r="T775" s="74">
        <f>SUM(R775:S775)</f>
        <v>0.14000000000000001</v>
      </c>
      <c r="U775" s="112" t="s">
        <v>28</v>
      </c>
      <c r="V775" s="112">
        <v>1987</v>
      </c>
      <c r="W775" s="112" t="s">
        <v>1364</v>
      </c>
      <c r="X775" s="112"/>
      <c r="Y775" s="112">
        <v>42016</v>
      </c>
      <c r="Z775" s="112">
        <v>100</v>
      </c>
      <c r="AA775" s="112">
        <v>42156</v>
      </c>
      <c r="AB775" s="112">
        <v>0</v>
      </c>
      <c r="AC775" s="112"/>
      <c r="AD775" s="112" t="s">
        <v>42</v>
      </c>
      <c r="AE775" s="112" t="s">
        <v>53</v>
      </c>
      <c r="AF775" s="112"/>
      <c r="AG775" s="112" t="s">
        <v>6481</v>
      </c>
      <c r="AH775" s="73"/>
      <c r="AI775" s="73"/>
      <c r="AJ775" s="73"/>
    </row>
    <row r="776" spans="1:36" ht="72" customHeight="1">
      <c r="A776" s="70" t="s">
        <v>1580</v>
      </c>
      <c r="B776" s="74" t="s">
        <v>5</v>
      </c>
      <c r="C776" s="74" t="s">
        <v>5</v>
      </c>
      <c r="D776" s="75">
        <v>42104</v>
      </c>
      <c r="E776" s="76">
        <v>0.20833333333333334</v>
      </c>
      <c r="F776" s="75">
        <v>42104</v>
      </c>
      <c r="G776" s="76">
        <v>0.33333333333333331</v>
      </c>
      <c r="H776" s="76">
        <v>0.125</v>
      </c>
      <c r="I776" s="74">
        <v>13</v>
      </c>
      <c r="J776" s="74" t="s">
        <v>143</v>
      </c>
      <c r="K776" s="74" t="s">
        <v>14</v>
      </c>
      <c r="L776" s="74" t="s">
        <v>4</v>
      </c>
      <c r="M776" s="74" t="s">
        <v>6076</v>
      </c>
      <c r="N776" s="77" t="s">
        <v>3</v>
      </c>
      <c r="O776" s="74" t="s">
        <v>48</v>
      </c>
      <c r="P776" s="74" t="s">
        <v>6077</v>
      </c>
      <c r="Q776" s="74" t="s">
        <v>3000</v>
      </c>
      <c r="R776" s="74"/>
      <c r="S776" s="74">
        <v>25</v>
      </c>
      <c r="T776" s="74">
        <v>25</v>
      </c>
      <c r="U776" s="112" t="s">
        <v>47</v>
      </c>
      <c r="V776" s="112" t="s">
        <v>6078</v>
      </c>
      <c r="W776" s="112" t="s">
        <v>6079</v>
      </c>
      <c r="X776" s="112" t="s">
        <v>1383</v>
      </c>
      <c r="Y776" s="112" t="s">
        <v>6080</v>
      </c>
      <c r="Z776" s="112">
        <v>0.8</v>
      </c>
      <c r="AA776" s="112" t="s">
        <v>6081</v>
      </c>
      <c r="AB776" s="112" t="s">
        <v>6082</v>
      </c>
      <c r="AC776" s="112" t="s">
        <v>6083</v>
      </c>
      <c r="AD776" s="112" t="s">
        <v>0</v>
      </c>
      <c r="AE776" s="112"/>
      <c r="AF776" s="112"/>
      <c r="AG776" s="112"/>
      <c r="AH776" s="73"/>
      <c r="AI776" s="73"/>
    </row>
    <row r="777" spans="1:36" ht="72" customHeight="1">
      <c r="A777" s="70" t="s">
        <v>1580</v>
      </c>
      <c r="B777" s="74" t="s">
        <v>5</v>
      </c>
      <c r="C777" s="74" t="s">
        <v>5</v>
      </c>
      <c r="D777" s="75">
        <v>42104</v>
      </c>
      <c r="E777" s="76">
        <v>0.97916666666666663</v>
      </c>
      <c r="F777" s="75">
        <v>42105</v>
      </c>
      <c r="G777" s="76">
        <v>1.7361111111111112E-2</v>
      </c>
      <c r="H777" s="76">
        <v>3.8194444444444441E-2</v>
      </c>
      <c r="I777" s="74">
        <v>2</v>
      </c>
      <c r="J777" s="74" t="s">
        <v>143</v>
      </c>
      <c r="K777" s="74" t="s">
        <v>20</v>
      </c>
      <c r="L777" s="74" t="s">
        <v>9</v>
      </c>
      <c r="M777" s="74" t="s">
        <v>6084</v>
      </c>
      <c r="N777" s="77" t="s">
        <v>3</v>
      </c>
      <c r="O777" s="74" t="s">
        <v>7</v>
      </c>
      <c r="P777" s="74" t="s">
        <v>6085</v>
      </c>
      <c r="Q777" s="74" t="s">
        <v>6086</v>
      </c>
      <c r="R777" s="74">
        <v>0.7</v>
      </c>
      <c r="S777" s="74"/>
      <c r="T777" s="74">
        <v>0.7</v>
      </c>
      <c r="U777" s="112" t="s">
        <v>28</v>
      </c>
      <c r="V777" s="112" t="s">
        <v>6064</v>
      </c>
      <c r="W777" s="112" t="s">
        <v>6087</v>
      </c>
      <c r="X777" s="112" t="s">
        <v>6059</v>
      </c>
      <c r="Y777" s="112" t="s">
        <v>6088</v>
      </c>
      <c r="Z777" s="112"/>
      <c r="AA777" s="112" t="s">
        <v>6089</v>
      </c>
      <c r="AB777" s="112" t="s">
        <v>6090</v>
      </c>
      <c r="AC777" s="112"/>
      <c r="AD777" s="112" t="s">
        <v>40</v>
      </c>
      <c r="AE777" s="112"/>
      <c r="AF777" s="112"/>
      <c r="AG777" s="112"/>
      <c r="AH777" s="73"/>
      <c r="AI777" s="73"/>
      <c r="AJ777" s="73"/>
    </row>
    <row r="778" spans="1:36" ht="78.75" customHeight="1">
      <c r="A778" s="70" t="s">
        <v>1580</v>
      </c>
      <c r="B778" s="74" t="s">
        <v>19</v>
      </c>
      <c r="C778" s="74" t="s">
        <v>19</v>
      </c>
      <c r="D778" s="75">
        <v>42105</v>
      </c>
      <c r="E778" s="76">
        <v>0.82986111111111116</v>
      </c>
      <c r="F778" s="75">
        <v>42105</v>
      </c>
      <c r="G778" s="76">
        <v>0.90833333333333333</v>
      </c>
      <c r="H778" s="76">
        <v>7.8472222222222165E-2</v>
      </c>
      <c r="I778" s="74">
        <v>4</v>
      </c>
      <c r="J778" s="74"/>
      <c r="K778" s="74"/>
      <c r="L778" s="74" t="s">
        <v>29</v>
      </c>
      <c r="M778" s="74" t="s">
        <v>174</v>
      </c>
      <c r="N778" s="77" t="s">
        <v>3</v>
      </c>
      <c r="O778" s="74" t="s">
        <v>7</v>
      </c>
      <c r="P778" s="74" t="s">
        <v>5502</v>
      </c>
      <c r="Q778" s="74" t="s">
        <v>5503</v>
      </c>
      <c r="R778" s="74">
        <v>15</v>
      </c>
      <c r="S778" s="74"/>
      <c r="T778" s="74">
        <v>15</v>
      </c>
      <c r="U778" s="112" t="s">
        <v>46</v>
      </c>
      <c r="V778" s="112">
        <v>1984</v>
      </c>
      <c r="W778" s="112" t="s">
        <v>1709</v>
      </c>
      <c r="X778" s="112">
        <v>0</v>
      </c>
      <c r="Y778" s="112">
        <v>41992</v>
      </c>
      <c r="Z778" s="112">
        <v>100</v>
      </c>
      <c r="AA778" s="112">
        <v>42156</v>
      </c>
      <c r="AB778" s="112">
        <v>0</v>
      </c>
      <c r="AC778" s="112">
        <v>41986</v>
      </c>
      <c r="AD778" s="112" t="s">
        <v>27</v>
      </c>
      <c r="AE778" s="112"/>
      <c r="AF778" s="112"/>
      <c r="AG778" s="112"/>
      <c r="AH778" s="73"/>
      <c r="AI778" s="73"/>
    </row>
    <row r="779" spans="1:36" s="54" customFormat="1" ht="78.75" customHeight="1">
      <c r="A779" s="70" t="s">
        <v>3570</v>
      </c>
      <c r="B779" s="74" t="s">
        <v>5</v>
      </c>
      <c r="C779" s="74" t="s">
        <v>5</v>
      </c>
      <c r="D779" s="75">
        <v>42162</v>
      </c>
      <c r="E779" s="76">
        <v>0.43402777777777773</v>
      </c>
      <c r="F779" s="75">
        <v>42162</v>
      </c>
      <c r="G779" s="76">
        <v>0.43402777777777773</v>
      </c>
      <c r="H779" s="76">
        <f>G779-E779</f>
        <v>0</v>
      </c>
      <c r="I779" s="74">
        <v>6</v>
      </c>
      <c r="J779" s="74" t="s">
        <v>143</v>
      </c>
      <c r="K779" s="74"/>
      <c r="L779" s="74" t="s">
        <v>11</v>
      </c>
      <c r="M779" s="74" t="s">
        <v>5739</v>
      </c>
      <c r="N779" s="77" t="s">
        <v>3</v>
      </c>
      <c r="O779" s="74" t="s">
        <v>2</v>
      </c>
      <c r="P779" s="74" t="s">
        <v>3807</v>
      </c>
      <c r="Q779" s="74" t="s">
        <v>3950</v>
      </c>
      <c r="R779" s="74"/>
      <c r="S779" s="74">
        <v>7.6</v>
      </c>
      <c r="T779" s="74">
        <f>R779+S779</f>
        <v>7.6</v>
      </c>
      <c r="U779" s="112" t="s">
        <v>1</v>
      </c>
      <c r="V779" s="112" t="s">
        <v>5740</v>
      </c>
      <c r="W779" s="112" t="s">
        <v>5741</v>
      </c>
      <c r="X779" s="112" t="s">
        <v>411</v>
      </c>
      <c r="Y779" s="112" t="s">
        <v>5742</v>
      </c>
      <c r="Z779" s="112">
        <v>1</v>
      </c>
      <c r="AA779" s="112">
        <v>42186</v>
      </c>
      <c r="AB779" s="112">
        <v>0</v>
      </c>
      <c r="AC779" s="112"/>
      <c r="AD779" s="112" t="s">
        <v>22</v>
      </c>
      <c r="AE779" s="112"/>
      <c r="AF779" s="112"/>
      <c r="AG779" s="112"/>
      <c r="AH779" s="73"/>
      <c r="AI779" s="73"/>
      <c r="AJ779" s="100"/>
    </row>
    <row r="780" spans="1:36" ht="79.900000000000006" customHeight="1">
      <c r="A780" s="70" t="s">
        <v>1580</v>
      </c>
      <c r="B780" s="74" t="s">
        <v>15</v>
      </c>
      <c r="C780" s="74" t="s">
        <v>3186</v>
      </c>
      <c r="D780" s="75">
        <v>42105</v>
      </c>
      <c r="E780" s="76">
        <v>0.79999999999999993</v>
      </c>
      <c r="F780" s="75">
        <v>42106</v>
      </c>
      <c r="G780" s="76">
        <v>1.7361111111111112E-2</v>
      </c>
      <c r="H780" s="76">
        <f>(F780+G780)-(D780+E780)</f>
        <v>0.21736111110658385</v>
      </c>
      <c r="I780" s="74">
        <v>4</v>
      </c>
      <c r="J780" s="74"/>
      <c r="K780" s="74" t="s">
        <v>14</v>
      </c>
      <c r="L780" s="74" t="s">
        <v>9</v>
      </c>
      <c r="M780" s="74" t="s">
        <v>151</v>
      </c>
      <c r="N780" s="77" t="s">
        <v>3</v>
      </c>
      <c r="O780" s="74" t="s">
        <v>7</v>
      </c>
      <c r="P780" s="74" t="s">
        <v>2521</v>
      </c>
      <c r="Q780" s="74" t="s">
        <v>2522</v>
      </c>
      <c r="R780" s="74">
        <v>3.02</v>
      </c>
      <c r="S780" s="74"/>
      <c r="T780" s="74">
        <f>SUM(R780:S780)</f>
        <v>3.02</v>
      </c>
      <c r="U780" s="112" t="s">
        <v>28</v>
      </c>
      <c r="V780" s="112">
        <v>1990</v>
      </c>
      <c r="W780" s="112" t="s">
        <v>1908</v>
      </c>
      <c r="X780" s="112"/>
      <c r="Y780" s="112" t="s">
        <v>6373</v>
      </c>
      <c r="Z780" s="112">
        <v>100</v>
      </c>
      <c r="AA780" s="112" t="s">
        <v>1481</v>
      </c>
      <c r="AB780" s="112">
        <v>0</v>
      </c>
      <c r="AC780" s="112"/>
      <c r="AD780" s="112" t="s">
        <v>30</v>
      </c>
      <c r="AE780" s="112" t="s">
        <v>57</v>
      </c>
      <c r="AF780" s="112"/>
      <c r="AG780" s="112" t="s">
        <v>6374</v>
      </c>
      <c r="AH780" s="73"/>
      <c r="AI780" s="73"/>
    </row>
    <row r="781" spans="1:36" ht="78" customHeight="1">
      <c r="A781" s="70" t="s">
        <v>8946</v>
      </c>
      <c r="B781" s="74" t="s">
        <v>71</v>
      </c>
      <c r="C781" s="74" t="s">
        <v>71</v>
      </c>
      <c r="D781" s="75">
        <v>42268</v>
      </c>
      <c r="E781" s="76">
        <v>0.25347222222222221</v>
      </c>
      <c r="F781" s="75">
        <v>42268</v>
      </c>
      <c r="G781" s="76">
        <v>0.27430555555555552</v>
      </c>
      <c r="H781" s="76">
        <v>2.0833333333333315E-2</v>
      </c>
      <c r="I781" s="74">
        <v>3</v>
      </c>
      <c r="J781" s="74" t="s">
        <v>128</v>
      </c>
      <c r="K781" s="74" t="s">
        <v>128</v>
      </c>
      <c r="L781" s="74" t="s">
        <v>4</v>
      </c>
      <c r="M781" s="74" t="s">
        <v>9156</v>
      </c>
      <c r="N781" s="77">
        <v>0.4</v>
      </c>
      <c r="O781" s="74" t="s">
        <v>2</v>
      </c>
      <c r="P781" s="74" t="s">
        <v>9157</v>
      </c>
      <c r="Q781" s="74" t="s">
        <v>9158</v>
      </c>
      <c r="R781" s="74">
        <v>7.6</v>
      </c>
      <c r="S781" s="74"/>
      <c r="T781" s="74">
        <v>7.6</v>
      </c>
      <c r="U781" s="112"/>
      <c r="V781" s="112"/>
      <c r="W781" s="112"/>
      <c r="X781" s="112"/>
      <c r="Y781" s="112"/>
      <c r="Z781" s="112"/>
      <c r="AA781" s="112"/>
      <c r="AB781" s="112"/>
      <c r="AC781" s="112"/>
      <c r="AD781" s="112" t="s">
        <v>22</v>
      </c>
      <c r="AE781" s="112"/>
      <c r="AF781" s="112"/>
      <c r="AG781" s="112"/>
      <c r="AH781" s="73"/>
      <c r="AI781" s="73"/>
      <c r="AJ781" s="73"/>
    </row>
    <row r="782" spans="1:36" ht="62.45" customHeight="1">
      <c r="A782" s="70" t="s">
        <v>3570</v>
      </c>
      <c r="B782" s="74" t="s">
        <v>12</v>
      </c>
      <c r="C782" s="74" t="s">
        <v>360</v>
      </c>
      <c r="D782" s="75">
        <v>42174</v>
      </c>
      <c r="E782" s="76">
        <v>0.71180555555555547</v>
      </c>
      <c r="F782" s="75">
        <v>42174</v>
      </c>
      <c r="G782" s="76">
        <v>0.73541666666666661</v>
      </c>
      <c r="H782" s="76">
        <v>2.3611111111111138E-2</v>
      </c>
      <c r="I782" s="74">
        <v>2</v>
      </c>
      <c r="J782" s="74"/>
      <c r="K782" s="74"/>
      <c r="L782" s="74" t="s">
        <v>11</v>
      </c>
      <c r="M782" s="74" t="s">
        <v>4360</v>
      </c>
      <c r="N782" s="77">
        <v>0.4</v>
      </c>
      <c r="O782" s="74" t="s">
        <v>55</v>
      </c>
      <c r="P782" s="74" t="s">
        <v>55</v>
      </c>
      <c r="Q782" s="74" t="s">
        <v>2834</v>
      </c>
      <c r="R782" s="74">
        <v>5.42</v>
      </c>
      <c r="S782" s="74">
        <v>1.73</v>
      </c>
      <c r="T782" s="74">
        <f>R782+S782</f>
        <v>7.15</v>
      </c>
      <c r="U782" s="112" t="s">
        <v>60</v>
      </c>
      <c r="V782" s="112" t="s">
        <v>128</v>
      </c>
      <c r="W782" s="112" t="s">
        <v>128</v>
      </c>
      <c r="X782" s="112" t="s">
        <v>128</v>
      </c>
      <c r="Y782" s="112" t="s">
        <v>128</v>
      </c>
      <c r="Z782" s="112" t="s">
        <v>128</v>
      </c>
      <c r="AA782" s="112" t="s">
        <v>128</v>
      </c>
      <c r="AB782" s="112" t="s">
        <v>128</v>
      </c>
      <c r="AC782" s="112" t="s">
        <v>128</v>
      </c>
      <c r="AD782" s="112" t="s">
        <v>22</v>
      </c>
      <c r="AE782" s="112" t="s">
        <v>128</v>
      </c>
      <c r="AF782" s="112" t="s">
        <v>128</v>
      </c>
      <c r="AG782" s="112"/>
      <c r="AH782" s="73"/>
      <c r="AI782" s="73"/>
      <c r="AJ782" s="73"/>
    </row>
    <row r="783" spans="1:36" ht="78.75" customHeight="1">
      <c r="A783" s="133" t="s">
        <v>1580</v>
      </c>
      <c r="B783" s="74" t="s">
        <v>132</v>
      </c>
      <c r="C783" s="74" t="s">
        <v>26</v>
      </c>
      <c r="D783" s="75">
        <v>42106</v>
      </c>
      <c r="E783" s="76">
        <v>0.4236111111111111</v>
      </c>
      <c r="F783" s="75">
        <v>42106</v>
      </c>
      <c r="G783" s="76">
        <v>0.4236111111111111</v>
      </c>
      <c r="H783" s="76">
        <v>0</v>
      </c>
      <c r="I783" s="77">
        <v>35</v>
      </c>
      <c r="J783" s="79" t="s">
        <v>143</v>
      </c>
      <c r="K783" s="77" t="s">
        <v>8</v>
      </c>
      <c r="L783" s="80" t="s">
        <v>4</v>
      </c>
      <c r="M783" s="81" t="s">
        <v>6839</v>
      </c>
      <c r="N783" s="77" t="s">
        <v>3</v>
      </c>
      <c r="O783" s="79" t="s">
        <v>7</v>
      </c>
      <c r="P783" s="81" t="s">
        <v>6840</v>
      </c>
      <c r="Q783" s="80" t="s">
        <v>6841</v>
      </c>
      <c r="R783" s="91">
        <v>0.8</v>
      </c>
      <c r="S783" s="91"/>
      <c r="T783" s="91">
        <v>0.8</v>
      </c>
      <c r="U783" s="70" t="s">
        <v>28</v>
      </c>
      <c r="V783" s="70">
        <v>1992</v>
      </c>
      <c r="W783" s="70" t="s">
        <v>7</v>
      </c>
      <c r="X783" s="70"/>
      <c r="Y783" s="86">
        <v>41858</v>
      </c>
      <c r="Z783" s="70">
        <v>100</v>
      </c>
      <c r="AA783" s="70">
        <v>2015</v>
      </c>
      <c r="AB783" s="70">
        <v>0</v>
      </c>
      <c r="AC783" s="126">
        <v>41821</v>
      </c>
      <c r="AD783" s="70" t="s">
        <v>30</v>
      </c>
      <c r="AE783" s="70"/>
      <c r="AF783" s="70"/>
      <c r="AG783" s="121"/>
      <c r="AH783" s="87"/>
      <c r="AI783" s="87"/>
    </row>
    <row r="784" spans="1:36" s="6" customFormat="1" ht="137.25" customHeight="1">
      <c r="A784" s="70" t="s">
        <v>1580</v>
      </c>
      <c r="B784" s="74" t="s">
        <v>81</v>
      </c>
      <c r="C784" s="74" t="s">
        <v>81</v>
      </c>
      <c r="D784" s="75">
        <v>42106</v>
      </c>
      <c r="E784" s="76">
        <v>0.76944444444444438</v>
      </c>
      <c r="F784" s="75">
        <v>42106</v>
      </c>
      <c r="G784" s="76">
        <v>0.85277777777777775</v>
      </c>
      <c r="H784" s="76">
        <v>8.3333333333333329E-2</v>
      </c>
      <c r="I784" s="74">
        <v>32</v>
      </c>
      <c r="J784" s="74" t="s">
        <v>143</v>
      </c>
      <c r="K784" s="74" t="s">
        <v>14</v>
      </c>
      <c r="L784" s="74" t="s">
        <v>4</v>
      </c>
      <c r="M784" s="74" t="s">
        <v>7132</v>
      </c>
      <c r="N784" s="77" t="s">
        <v>3</v>
      </c>
      <c r="O784" s="74" t="s">
        <v>7</v>
      </c>
      <c r="P784" s="74" t="s">
        <v>7132</v>
      </c>
      <c r="Q784" s="74" t="s">
        <v>7133</v>
      </c>
      <c r="R784" s="74">
        <v>1.3</v>
      </c>
      <c r="S784" s="74">
        <v>8.4</v>
      </c>
      <c r="T784" s="74">
        <v>9.6999999999999993</v>
      </c>
      <c r="U784" s="112" t="s">
        <v>47</v>
      </c>
      <c r="V784" s="112">
        <v>1998</v>
      </c>
      <c r="W784" s="112" t="s">
        <v>7244</v>
      </c>
      <c r="X784" s="112"/>
      <c r="Y784" s="112">
        <v>41719</v>
      </c>
      <c r="Z784" s="112">
        <v>1</v>
      </c>
      <c r="AA784" s="112">
        <v>42430</v>
      </c>
      <c r="AB784" s="112">
        <v>0</v>
      </c>
      <c r="AC784" s="112">
        <v>41908</v>
      </c>
      <c r="AD784" s="112" t="s">
        <v>0</v>
      </c>
      <c r="AE784" s="112"/>
      <c r="AF784" s="112"/>
      <c r="AG784" s="112"/>
      <c r="AH784" s="73"/>
      <c r="AI784" s="73"/>
      <c r="AJ784" s="92"/>
    </row>
    <row r="785" spans="1:113" s="6" customFormat="1" ht="137.25" customHeight="1">
      <c r="A785" s="70" t="s">
        <v>3570</v>
      </c>
      <c r="B785" s="74" t="s">
        <v>5</v>
      </c>
      <c r="C785" s="74" t="s">
        <v>5</v>
      </c>
      <c r="D785" s="75">
        <v>42172</v>
      </c>
      <c r="E785" s="76">
        <v>0.77083333333333337</v>
      </c>
      <c r="F785" s="75">
        <v>42172</v>
      </c>
      <c r="G785" s="76">
        <v>0.81597222222222221</v>
      </c>
      <c r="H785" s="76">
        <v>4.5138888888888888E-2</v>
      </c>
      <c r="I785" s="74">
        <v>4</v>
      </c>
      <c r="J785" s="74" t="s">
        <v>143</v>
      </c>
      <c r="K785" s="74"/>
      <c r="L785" s="74" t="s">
        <v>4</v>
      </c>
      <c r="M785" s="74" t="s">
        <v>4311</v>
      </c>
      <c r="N785" s="77">
        <v>0.4</v>
      </c>
      <c r="O785" s="74" t="s">
        <v>25</v>
      </c>
      <c r="P785" s="74" t="s">
        <v>4311</v>
      </c>
      <c r="Q785" s="74" t="s">
        <v>5818</v>
      </c>
      <c r="R785" s="74">
        <v>7.1</v>
      </c>
      <c r="S785" s="74"/>
      <c r="T785" s="74">
        <v>7.1</v>
      </c>
      <c r="U785" s="112" t="s">
        <v>1</v>
      </c>
      <c r="V785" s="112">
        <v>41716</v>
      </c>
      <c r="W785" s="112" t="s">
        <v>5819</v>
      </c>
      <c r="X785" s="112" t="s">
        <v>5820</v>
      </c>
      <c r="Y785" s="112" t="s">
        <v>5821</v>
      </c>
      <c r="Z785" s="112">
        <v>100</v>
      </c>
      <c r="AA785" s="112" t="s">
        <v>5822</v>
      </c>
      <c r="AB785" s="112">
        <v>1</v>
      </c>
      <c r="AC785" s="112"/>
      <c r="AD785" s="112" t="s">
        <v>22</v>
      </c>
      <c r="AE785" s="112"/>
      <c r="AF785" s="112"/>
      <c r="AG785" s="112"/>
      <c r="AH785" s="73"/>
      <c r="AI785" s="73"/>
    </row>
    <row r="786" spans="1:113" s="6" customFormat="1" ht="99" customHeight="1">
      <c r="A786" s="70" t="s">
        <v>1580</v>
      </c>
      <c r="B786" s="74" t="s">
        <v>58</v>
      </c>
      <c r="C786" s="74" t="s">
        <v>197</v>
      </c>
      <c r="D786" s="75">
        <v>42106</v>
      </c>
      <c r="E786" s="76">
        <v>0.23402777777777781</v>
      </c>
      <c r="F786" s="75">
        <v>42106</v>
      </c>
      <c r="G786" s="76">
        <v>0.57152777777777775</v>
      </c>
      <c r="H786" s="76">
        <v>0.33750000000000002</v>
      </c>
      <c r="I786" s="74">
        <v>38</v>
      </c>
      <c r="J786" s="74" t="s">
        <v>198</v>
      </c>
      <c r="K786" s="74" t="s">
        <v>14</v>
      </c>
      <c r="L786" s="74" t="s">
        <v>9</v>
      </c>
      <c r="M786" s="74" t="s">
        <v>2480</v>
      </c>
      <c r="N786" s="77" t="s">
        <v>3</v>
      </c>
      <c r="O786" s="74" t="s">
        <v>7</v>
      </c>
      <c r="P786" s="74" t="s">
        <v>2480</v>
      </c>
      <c r="Q786" s="74" t="s">
        <v>2481</v>
      </c>
      <c r="R786" s="74">
        <v>18.3</v>
      </c>
      <c r="S786" s="74"/>
      <c r="T786" s="74">
        <v>18.3</v>
      </c>
      <c r="U786" s="112" t="s">
        <v>28</v>
      </c>
      <c r="V786" s="112">
        <v>1979</v>
      </c>
      <c r="W786" s="112" t="s">
        <v>1364</v>
      </c>
      <c r="X786" s="112" t="s">
        <v>724</v>
      </c>
      <c r="Y786" s="112">
        <v>42122</v>
      </c>
      <c r="Z786" s="112">
        <v>90</v>
      </c>
      <c r="AA786" s="112">
        <v>42475</v>
      </c>
      <c r="AB786" s="112">
        <v>0</v>
      </c>
      <c r="AC786" s="112">
        <v>42122</v>
      </c>
      <c r="AD786" s="112" t="s">
        <v>30</v>
      </c>
      <c r="AE786" s="112"/>
      <c r="AF786" s="112"/>
      <c r="AG786" s="112"/>
      <c r="AH786" s="73"/>
      <c r="AI786" s="73"/>
    </row>
    <row r="787" spans="1:113" s="12" customFormat="1" ht="78.75" customHeight="1">
      <c r="A787" s="69" t="s">
        <v>1580</v>
      </c>
      <c r="B787" s="74" t="s">
        <v>1412</v>
      </c>
      <c r="C787" s="74" t="s">
        <v>1423</v>
      </c>
      <c r="D787" s="75">
        <v>42107</v>
      </c>
      <c r="E787" s="76">
        <v>8.819444444444445E-2</v>
      </c>
      <c r="F787" s="75">
        <v>42107</v>
      </c>
      <c r="G787" s="76">
        <v>0.15486111111111112</v>
      </c>
      <c r="H787" s="76">
        <v>6.6666666666666666E-2</v>
      </c>
      <c r="I787" s="77">
        <v>3</v>
      </c>
      <c r="J787" s="79"/>
      <c r="K787" s="77"/>
      <c r="L787" s="80" t="s">
        <v>16</v>
      </c>
      <c r="M787" s="81" t="s">
        <v>2489</v>
      </c>
      <c r="N787" s="77" t="s">
        <v>3</v>
      </c>
      <c r="O787" s="79" t="s">
        <v>25</v>
      </c>
      <c r="P787" s="81" t="s">
        <v>2489</v>
      </c>
      <c r="Q787" s="80" t="s">
        <v>2490</v>
      </c>
      <c r="R787" s="91"/>
      <c r="S787" s="91">
        <v>10</v>
      </c>
      <c r="T787" s="91">
        <v>10</v>
      </c>
      <c r="U787" s="100"/>
      <c r="V787" s="100"/>
      <c r="W787" s="100"/>
      <c r="X787" s="100"/>
      <c r="Y787" s="100"/>
      <c r="Z787" s="100"/>
      <c r="AA787" s="100"/>
      <c r="AB787" s="100"/>
      <c r="AC787" s="100"/>
      <c r="AD787" s="136" t="s">
        <v>37</v>
      </c>
      <c r="AE787" s="100"/>
      <c r="AF787" s="100"/>
      <c r="AG787" s="100"/>
      <c r="AH787" s="100"/>
      <c r="AI787" s="100"/>
    </row>
    <row r="788" spans="1:113" s="12" customFormat="1" ht="78.75" customHeight="1">
      <c r="A788" s="70" t="s">
        <v>1580</v>
      </c>
      <c r="B788" s="74" t="s">
        <v>19</v>
      </c>
      <c r="C788" s="74" t="s">
        <v>5490</v>
      </c>
      <c r="D788" s="75">
        <v>42107</v>
      </c>
      <c r="E788" s="76">
        <v>0.50555555555555554</v>
      </c>
      <c r="F788" s="75">
        <v>42107</v>
      </c>
      <c r="G788" s="76">
        <v>0.58333333333333337</v>
      </c>
      <c r="H788" s="76">
        <v>7.7777777777777835E-2</v>
      </c>
      <c r="I788" s="74" t="s">
        <v>488</v>
      </c>
      <c r="J788" s="74"/>
      <c r="K788" s="74"/>
      <c r="L788" s="74" t="s">
        <v>16</v>
      </c>
      <c r="M788" s="74" t="s">
        <v>55</v>
      </c>
      <c r="N788" s="77">
        <v>0.4</v>
      </c>
      <c r="O788" s="74" t="s">
        <v>55</v>
      </c>
      <c r="P788" s="74" t="s">
        <v>5504</v>
      </c>
      <c r="Q788" s="74" t="s">
        <v>2491</v>
      </c>
      <c r="R788" s="74">
        <v>5</v>
      </c>
      <c r="S788" s="74"/>
      <c r="T788" s="74">
        <v>5</v>
      </c>
      <c r="U788" s="112" t="s">
        <v>60</v>
      </c>
      <c r="V788" s="112">
        <v>0</v>
      </c>
      <c r="W788" s="112">
        <v>0</v>
      </c>
      <c r="X788" s="112">
        <v>0</v>
      </c>
      <c r="Y788" s="112">
        <v>0</v>
      </c>
      <c r="Z788" s="112">
        <v>0</v>
      </c>
      <c r="AA788" s="112">
        <v>0</v>
      </c>
      <c r="AB788" s="112">
        <v>0</v>
      </c>
      <c r="AC788" s="112">
        <v>0</v>
      </c>
      <c r="AD788" s="112" t="s">
        <v>37</v>
      </c>
      <c r="AE788" s="112"/>
      <c r="AF788" s="112"/>
      <c r="AG788" s="112"/>
      <c r="AH788" s="73"/>
      <c r="AI788" s="73"/>
    </row>
    <row r="789" spans="1:113" s="22" customFormat="1" ht="318.75">
      <c r="A789" s="70" t="s">
        <v>1580</v>
      </c>
      <c r="B789" s="74" t="s">
        <v>5</v>
      </c>
      <c r="C789" s="74" t="s">
        <v>5</v>
      </c>
      <c r="D789" s="75">
        <v>42107</v>
      </c>
      <c r="E789" s="76">
        <v>0.4597222222222222</v>
      </c>
      <c r="F789" s="75">
        <v>42107</v>
      </c>
      <c r="G789" s="76">
        <v>0.55555555555555558</v>
      </c>
      <c r="H789" s="76">
        <v>9.5833333333333326E-2</v>
      </c>
      <c r="I789" s="74">
        <v>1</v>
      </c>
      <c r="J789" s="74" t="s">
        <v>758</v>
      </c>
      <c r="K789" s="74"/>
      <c r="L789" s="74" t="s">
        <v>29</v>
      </c>
      <c r="M789" s="74" t="s">
        <v>6096</v>
      </c>
      <c r="N789" s="77" t="s">
        <v>3</v>
      </c>
      <c r="O789" s="74" t="s">
        <v>7</v>
      </c>
      <c r="P789" s="74" t="s">
        <v>6097</v>
      </c>
      <c r="Q789" s="74" t="s">
        <v>6098</v>
      </c>
      <c r="R789" s="74">
        <v>0.3</v>
      </c>
      <c r="S789" s="74"/>
      <c r="T789" s="74">
        <v>0.3</v>
      </c>
      <c r="U789" s="112" t="s">
        <v>28</v>
      </c>
      <c r="V789" s="112" t="s">
        <v>6099</v>
      </c>
      <c r="W789" s="112" t="s">
        <v>587</v>
      </c>
      <c r="X789" s="112" t="s">
        <v>1324</v>
      </c>
      <c r="Y789" s="112" t="s">
        <v>6100</v>
      </c>
      <c r="Z789" s="112"/>
      <c r="AA789" s="112" t="s">
        <v>6101</v>
      </c>
      <c r="AB789" s="112" t="s">
        <v>128</v>
      </c>
      <c r="AC789" s="112"/>
      <c r="AD789" s="112" t="s">
        <v>27</v>
      </c>
      <c r="AE789" s="112"/>
      <c r="AF789" s="112"/>
      <c r="AG789" s="112"/>
      <c r="AH789" s="73"/>
      <c r="AI789" s="73"/>
      <c r="AJ789" s="103"/>
    </row>
    <row r="790" spans="1:113" s="54" customFormat="1" ht="46.9" customHeight="1">
      <c r="A790" s="70" t="s">
        <v>1580</v>
      </c>
      <c r="B790" s="74" t="s">
        <v>5</v>
      </c>
      <c r="C790" s="74" t="s">
        <v>5</v>
      </c>
      <c r="D790" s="75">
        <v>42107</v>
      </c>
      <c r="E790" s="76">
        <v>0.9</v>
      </c>
      <c r="F790" s="75">
        <v>42108</v>
      </c>
      <c r="G790" s="76">
        <v>0.13263888888888889</v>
      </c>
      <c r="H790" s="76">
        <v>0.23263888888888887</v>
      </c>
      <c r="I790" s="74">
        <v>28</v>
      </c>
      <c r="J790" s="74" t="s">
        <v>150</v>
      </c>
      <c r="K790" s="74" t="s">
        <v>14</v>
      </c>
      <c r="L790" s="74" t="s">
        <v>9</v>
      </c>
      <c r="M790" s="74" t="s">
        <v>6102</v>
      </c>
      <c r="N790" s="77" t="s">
        <v>3</v>
      </c>
      <c r="O790" s="74" t="s">
        <v>7</v>
      </c>
      <c r="P790" s="74" t="s">
        <v>6103</v>
      </c>
      <c r="Q790" s="74" t="s">
        <v>2501</v>
      </c>
      <c r="R790" s="74">
        <v>61.7</v>
      </c>
      <c r="S790" s="74"/>
      <c r="T790" s="74">
        <v>61.7</v>
      </c>
      <c r="U790" s="112" t="s">
        <v>6</v>
      </c>
      <c r="V790" s="112">
        <v>1990</v>
      </c>
      <c r="W790" s="112" t="s">
        <v>6104</v>
      </c>
      <c r="X790" s="112" t="s">
        <v>411</v>
      </c>
      <c r="Y790" s="112" t="s">
        <v>6105</v>
      </c>
      <c r="Z790" s="112">
        <v>1</v>
      </c>
      <c r="AA790" s="112" t="s">
        <v>6106</v>
      </c>
      <c r="AB790" s="112" t="s">
        <v>6107</v>
      </c>
      <c r="AC790" s="112" t="s">
        <v>6108</v>
      </c>
      <c r="AD790" s="112" t="s">
        <v>40</v>
      </c>
      <c r="AE790" s="112"/>
      <c r="AF790" s="112"/>
      <c r="AG790" s="112"/>
      <c r="AH790" s="73"/>
      <c r="AI790" s="73"/>
      <c r="AJ790" s="55"/>
    </row>
    <row r="791" spans="1:113" s="3" customFormat="1" ht="93.6" customHeight="1">
      <c r="A791" s="135" t="s">
        <v>1580</v>
      </c>
      <c r="B791" s="92" t="s">
        <v>21</v>
      </c>
      <c r="C791" s="92" t="s">
        <v>21</v>
      </c>
      <c r="D791" s="88">
        <v>42108</v>
      </c>
      <c r="E791" s="89">
        <v>5.6944444444444443E-2</v>
      </c>
      <c r="F791" s="88">
        <v>42108</v>
      </c>
      <c r="G791" s="89">
        <v>0.19791666666666666</v>
      </c>
      <c r="H791" s="89">
        <v>0.14097222222222222</v>
      </c>
      <c r="I791" s="68">
        <v>1</v>
      </c>
      <c r="J791" s="68"/>
      <c r="K791" s="92"/>
      <c r="L791" s="92" t="s">
        <v>11</v>
      </c>
      <c r="M791" s="92" t="s">
        <v>2484</v>
      </c>
      <c r="N791" s="68">
        <v>0.4</v>
      </c>
      <c r="O791" s="68" t="s">
        <v>2</v>
      </c>
      <c r="P791" s="92" t="s">
        <v>2484</v>
      </c>
      <c r="Q791" s="68" t="s">
        <v>2485</v>
      </c>
      <c r="R791" s="68">
        <v>0.106</v>
      </c>
      <c r="S791" s="68">
        <v>0.04</v>
      </c>
      <c r="T791" s="68">
        <v>0.152</v>
      </c>
      <c r="U791" s="92" t="s">
        <v>1</v>
      </c>
      <c r="V791" s="68" t="s">
        <v>128</v>
      </c>
      <c r="W791" s="92" t="s">
        <v>128</v>
      </c>
      <c r="X791" s="92" t="s">
        <v>128</v>
      </c>
      <c r="Y791" s="79">
        <v>2014</v>
      </c>
      <c r="Z791" s="124" t="s">
        <v>128</v>
      </c>
      <c r="AA791" s="79">
        <v>2015</v>
      </c>
      <c r="AB791" s="92" t="s">
        <v>128</v>
      </c>
      <c r="AC791" s="79">
        <v>2014</v>
      </c>
      <c r="AD791" s="92" t="s">
        <v>0</v>
      </c>
      <c r="AE791" s="92" t="s">
        <v>57</v>
      </c>
      <c r="AF791" s="92"/>
      <c r="AG791" s="124"/>
      <c r="AH791" s="73"/>
      <c r="AI791" s="73"/>
      <c r="AJ791" s="56"/>
      <c r="AK791" s="57"/>
      <c r="AL791" s="53"/>
    </row>
    <row r="792" spans="1:113" s="3" customFormat="1" ht="264" customHeight="1">
      <c r="A792" s="70" t="s">
        <v>122</v>
      </c>
      <c r="B792" s="74" t="s">
        <v>19</v>
      </c>
      <c r="C792" s="74" t="s">
        <v>19</v>
      </c>
      <c r="D792" s="75">
        <v>42014</v>
      </c>
      <c r="E792" s="76">
        <v>0.49791666666666662</v>
      </c>
      <c r="F792" s="75">
        <v>42014</v>
      </c>
      <c r="G792" s="76">
        <v>0.50069444444444444</v>
      </c>
      <c r="H792" s="76">
        <f>F792-D792+G792-E792</f>
        <v>2.7777777777778234E-3</v>
      </c>
      <c r="I792" s="74">
        <v>10</v>
      </c>
      <c r="J792" s="74"/>
      <c r="K792" s="74"/>
      <c r="L792" s="74" t="s">
        <v>4</v>
      </c>
      <c r="M792" s="74" t="s">
        <v>184</v>
      </c>
      <c r="N792" s="77" t="s">
        <v>3</v>
      </c>
      <c r="O792" s="74" t="s">
        <v>2</v>
      </c>
      <c r="P792" s="74" t="s">
        <v>1766</v>
      </c>
      <c r="Q792" s="74" t="s">
        <v>1772</v>
      </c>
      <c r="R792" s="74">
        <v>7</v>
      </c>
      <c r="S792" s="74"/>
      <c r="T792" s="74">
        <f>R792+S792</f>
        <v>7</v>
      </c>
      <c r="U792" s="112" t="s">
        <v>28</v>
      </c>
      <c r="V792" s="112">
        <v>2004</v>
      </c>
      <c r="W792" s="112" t="s">
        <v>1709</v>
      </c>
      <c r="X792" s="112">
        <v>0</v>
      </c>
      <c r="Y792" s="112">
        <v>0</v>
      </c>
      <c r="Z792" s="112">
        <v>100</v>
      </c>
      <c r="AA792" s="112">
        <v>42206</v>
      </c>
      <c r="AB792" s="112">
        <v>0</v>
      </c>
      <c r="AC792" s="112">
        <v>41648</v>
      </c>
      <c r="AD792" s="112" t="s">
        <v>22</v>
      </c>
      <c r="AE792" s="112"/>
      <c r="AF792" s="112"/>
      <c r="AG792" s="112" t="s">
        <v>1768</v>
      </c>
      <c r="AH792" s="73"/>
      <c r="AI792" s="73"/>
      <c r="AJ792" s="102"/>
      <c r="AK792" s="101"/>
      <c r="AL792" s="53"/>
    </row>
    <row r="793" spans="1:113" s="17" customFormat="1" ht="64.150000000000006" customHeight="1">
      <c r="A793" s="128" t="s">
        <v>8946</v>
      </c>
      <c r="B793" s="183" t="s">
        <v>1412</v>
      </c>
      <c r="C793" s="183" t="s">
        <v>1427</v>
      </c>
      <c r="D793" s="184">
        <v>42261</v>
      </c>
      <c r="E793" s="185">
        <v>0.53541666666666665</v>
      </c>
      <c r="F793" s="184">
        <v>42261</v>
      </c>
      <c r="G793" s="185">
        <v>0.54305555555555551</v>
      </c>
      <c r="H793" s="185">
        <v>0.17013888888888887</v>
      </c>
      <c r="I793" s="183">
        <v>16</v>
      </c>
      <c r="J793" s="183" t="s">
        <v>9060</v>
      </c>
      <c r="K793" s="183"/>
      <c r="L793" s="187" t="s">
        <v>4</v>
      </c>
      <c r="M793" s="183" t="s">
        <v>9061</v>
      </c>
      <c r="N793" s="183" t="s">
        <v>3</v>
      </c>
      <c r="O793" s="183" t="s">
        <v>23</v>
      </c>
      <c r="P793" s="183" t="s">
        <v>9062</v>
      </c>
      <c r="Q793" s="183" t="s">
        <v>9063</v>
      </c>
      <c r="R793" s="183">
        <v>7</v>
      </c>
      <c r="S793" s="183"/>
      <c r="T793" s="183">
        <v>7</v>
      </c>
      <c r="U793" s="70"/>
      <c r="V793" s="70"/>
      <c r="W793" s="70"/>
      <c r="X793" s="70"/>
      <c r="Y793" s="70"/>
      <c r="Z793" s="70"/>
      <c r="AA793" s="70"/>
      <c r="AB793" s="70"/>
      <c r="AC793" s="70"/>
      <c r="AD793" s="68" t="s">
        <v>22</v>
      </c>
      <c r="AE793" s="70"/>
      <c r="AF793" s="70"/>
      <c r="AG793" s="82"/>
      <c r="AH793" s="73"/>
      <c r="AI793" s="73"/>
      <c r="AJ793" s="72"/>
      <c r="AK793" s="15"/>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row>
    <row r="794" spans="1:113" s="17" customFormat="1" ht="78" customHeight="1">
      <c r="A794" s="70" t="s">
        <v>1580</v>
      </c>
      <c r="B794" s="74" t="s">
        <v>19</v>
      </c>
      <c r="C794" s="74" t="s">
        <v>19</v>
      </c>
      <c r="D794" s="75">
        <v>42108</v>
      </c>
      <c r="E794" s="76">
        <v>0.43402777777777773</v>
      </c>
      <c r="F794" s="75">
        <v>42108</v>
      </c>
      <c r="G794" s="76">
        <v>0.43402777777777773</v>
      </c>
      <c r="H794" s="76">
        <v>0</v>
      </c>
      <c r="I794" s="74">
        <v>13</v>
      </c>
      <c r="J794" s="74"/>
      <c r="K794" s="74"/>
      <c r="L794" s="74" t="s">
        <v>11</v>
      </c>
      <c r="M794" s="74" t="s">
        <v>2492</v>
      </c>
      <c r="N794" s="77" t="s">
        <v>3</v>
      </c>
      <c r="O794" s="74" t="s">
        <v>2</v>
      </c>
      <c r="P794" s="74" t="s">
        <v>2493</v>
      </c>
      <c r="Q794" s="74" t="s">
        <v>2494</v>
      </c>
      <c r="R794" s="74">
        <v>3</v>
      </c>
      <c r="S794" s="74"/>
      <c r="T794" s="74">
        <v>3</v>
      </c>
      <c r="U794" s="112" t="s">
        <v>28</v>
      </c>
      <c r="V794" s="112">
        <v>1982</v>
      </c>
      <c r="W794" s="112" t="s">
        <v>1709</v>
      </c>
      <c r="X794" s="112">
        <v>0</v>
      </c>
      <c r="Y794" s="112">
        <v>40756</v>
      </c>
      <c r="Z794" s="112">
        <v>100</v>
      </c>
      <c r="AA794" s="112">
        <v>42067</v>
      </c>
      <c r="AB794" s="112">
        <v>1</v>
      </c>
      <c r="AC794" s="112">
        <v>0</v>
      </c>
      <c r="AD794" s="112" t="s">
        <v>17</v>
      </c>
      <c r="AE794" s="112"/>
      <c r="AF794" s="112"/>
      <c r="AG794" s="112"/>
      <c r="AH794" s="73"/>
      <c r="AI794" s="73"/>
      <c r="AJ794" s="58"/>
      <c r="AK794" s="15"/>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6"/>
      <c r="CW794" s="16"/>
      <c r="CX794" s="16"/>
      <c r="CY794" s="16"/>
      <c r="CZ794" s="16"/>
      <c r="DA794" s="16"/>
      <c r="DB794" s="16"/>
      <c r="DC794" s="16"/>
      <c r="DD794" s="16"/>
      <c r="DE794" s="16"/>
      <c r="DF794" s="16"/>
      <c r="DG794" s="16"/>
      <c r="DH794" s="16"/>
      <c r="DI794" s="16"/>
    </row>
    <row r="795" spans="1:113" ht="157.5" customHeight="1">
      <c r="A795" s="70" t="s">
        <v>1580</v>
      </c>
      <c r="B795" s="74" t="s">
        <v>81</v>
      </c>
      <c r="C795" s="74" t="s">
        <v>81</v>
      </c>
      <c r="D795" s="75">
        <v>42108</v>
      </c>
      <c r="E795" s="76">
        <v>0.32916666666666666</v>
      </c>
      <c r="F795" s="75">
        <v>42108</v>
      </c>
      <c r="G795" s="76">
        <v>0.4548611111111111</v>
      </c>
      <c r="H795" s="76">
        <v>0.12569444444444444</v>
      </c>
      <c r="I795" s="74">
        <v>3</v>
      </c>
      <c r="J795" s="74"/>
      <c r="K795" s="74"/>
      <c r="L795" s="74" t="s">
        <v>4</v>
      </c>
      <c r="M795" s="74" t="s">
        <v>2495</v>
      </c>
      <c r="N795" s="77">
        <v>0.4</v>
      </c>
      <c r="O795" s="74" t="s">
        <v>25</v>
      </c>
      <c r="P795" s="74" t="s">
        <v>2496</v>
      </c>
      <c r="Q795" s="74" t="s">
        <v>7134</v>
      </c>
      <c r="R795" s="74">
        <v>2.2000000000000002</v>
      </c>
      <c r="S795" s="74"/>
      <c r="T795" s="74">
        <v>2.2000000000000002</v>
      </c>
      <c r="U795" s="112" t="s">
        <v>47</v>
      </c>
      <c r="V795" s="112">
        <v>1992</v>
      </c>
      <c r="W795" s="112" t="s">
        <v>7245</v>
      </c>
      <c r="X795" s="112"/>
      <c r="Y795" s="112" t="s">
        <v>1611</v>
      </c>
      <c r="Z795" s="112">
        <v>1</v>
      </c>
      <c r="AA795" s="112" t="s">
        <v>1593</v>
      </c>
      <c r="AB795" s="112">
        <v>1</v>
      </c>
      <c r="AC795" s="112" t="s">
        <v>7246</v>
      </c>
      <c r="AD795" s="112" t="s">
        <v>17</v>
      </c>
      <c r="AE795" s="112"/>
      <c r="AF795" s="112"/>
      <c r="AG795" s="112"/>
      <c r="AH795" s="73"/>
      <c r="AI795" s="73"/>
    </row>
    <row r="796" spans="1:113" ht="141.75" customHeight="1">
      <c r="A796" s="70" t="s">
        <v>3570</v>
      </c>
      <c r="B796" s="74" t="s">
        <v>5</v>
      </c>
      <c r="C796" s="74" t="s">
        <v>5</v>
      </c>
      <c r="D796" s="75">
        <v>42156</v>
      </c>
      <c r="E796" s="76">
        <v>0.70138888888888884</v>
      </c>
      <c r="F796" s="75">
        <v>42156</v>
      </c>
      <c r="G796" s="76">
        <v>0.70138888888888884</v>
      </c>
      <c r="H796" s="76">
        <v>0</v>
      </c>
      <c r="I796" s="74">
        <v>245</v>
      </c>
      <c r="J796" s="74" t="s">
        <v>243</v>
      </c>
      <c r="K796" s="74" t="s">
        <v>178</v>
      </c>
      <c r="L796" s="74" t="s">
        <v>9</v>
      </c>
      <c r="M796" s="74" t="s">
        <v>5561</v>
      </c>
      <c r="N796" s="77">
        <v>35</v>
      </c>
      <c r="O796" s="74" t="s">
        <v>13</v>
      </c>
      <c r="P796" s="74" t="s">
        <v>3556</v>
      </c>
      <c r="Q796" s="74" t="s">
        <v>5562</v>
      </c>
      <c r="R796" s="74"/>
      <c r="S796" s="74">
        <v>290.7</v>
      </c>
      <c r="T796" s="74">
        <v>290.7</v>
      </c>
      <c r="U796" s="112" t="s">
        <v>28</v>
      </c>
      <c r="V796" s="112">
        <v>41194</v>
      </c>
      <c r="W796" s="112" t="s">
        <v>5563</v>
      </c>
      <c r="X796" s="112" t="s">
        <v>1807</v>
      </c>
      <c r="Y796" s="112" t="s">
        <v>5564</v>
      </c>
      <c r="Z796" s="112">
        <v>0.5</v>
      </c>
      <c r="AA796" s="112" t="s">
        <v>5565</v>
      </c>
      <c r="AB796" s="112" t="s">
        <v>586</v>
      </c>
      <c r="AC796" s="112">
        <v>41848</v>
      </c>
      <c r="AD796" s="112" t="s">
        <v>42</v>
      </c>
      <c r="AE796" s="112"/>
      <c r="AF796" s="112"/>
      <c r="AG796" s="112"/>
      <c r="AH796" s="73"/>
      <c r="AI796" s="73"/>
      <c r="AJ796" s="73"/>
    </row>
    <row r="797" spans="1:113" s="59" customFormat="1" ht="63.6" customHeight="1">
      <c r="A797" s="70" t="s">
        <v>1580</v>
      </c>
      <c r="B797" s="74" t="s">
        <v>18</v>
      </c>
      <c r="C797" s="74" t="s">
        <v>18</v>
      </c>
      <c r="D797" s="75">
        <v>42108</v>
      </c>
      <c r="E797" s="76">
        <v>42108.458333333336</v>
      </c>
      <c r="F797" s="75">
        <v>42108</v>
      </c>
      <c r="G797" s="76">
        <v>42108.666666666664</v>
      </c>
      <c r="H797" s="76">
        <f>G797-E797</f>
        <v>0.20833333332848269</v>
      </c>
      <c r="I797" s="74">
        <v>1</v>
      </c>
      <c r="J797" s="74"/>
      <c r="K797" s="74"/>
      <c r="L797" s="74" t="s">
        <v>11</v>
      </c>
      <c r="M797" s="74" t="s">
        <v>337</v>
      </c>
      <c r="N797" s="77">
        <v>0.4</v>
      </c>
      <c r="O797" s="74" t="s">
        <v>2</v>
      </c>
      <c r="P797" s="74" t="s">
        <v>2500</v>
      </c>
      <c r="Q797" s="74" t="s">
        <v>1521</v>
      </c>
      <c r="R797" s="74">
        <v>0.3</v>
      </c>
      <c r="S797" s="74"/>
      <c r="T797" s="74">
        <f>R797+S797</f>
        <v>0.3</v>
      </c>
      <c r="U797" s="112"/>
      <c r="V797" s="112"/>
      <c r="W797" s="112"/>
      <c r="X797" s="112"/>
      <c r="Y797" s="112"/>
      <c r="Z797" s="112"/>
      <c r="AA797" s="112"/>
      <c r="AB797" s="112"/>
      <c r="AC797" s="112"/>
      <c r="AD797" s="112" t="s">
        <v>17</v>
      </c>
      <c r="AE797" s="112"/>
      <c r="AF797" s="112"/>
      <c r="AG797" s="112"/>
      <c r="AH797" s="73"/>
      <c r="AI797" s="73"/>
    </row>
    <row r="798" spans="1:113" s="6" customFormat="1" ht="68.25" customHeight="1">
      <c r="A798" s="70" t="s">
        <v>1580</v>
      </c>
      <c r="B798" s="74" t="s">
        <v>5</v>
      </c>
      <c r="C798" s="74" t="s">
        <v>5</v>
      </c>
      <c r="D798" s="75">
        <v>42108</v>
      </c>
      <c r="E798" s="76">
        <v>0.44722222222222219</v>
      </c>
      <c r="F798" s="75">
        <v>42108</v>
      </c>
      <c r="G798" s="76">
        <v>0.45624999999999999</v>
      </c>
      <c r="H798" s="76">
        <v>9.0277777777777787E-3</v>
      </c>
      <c r="I798" s="74">
        <v>14</v>
      </c>
      <c r="J798" s="74" t="s">
        <v>150</v>
      </c>
      <c r="K798" s="74" t="s">
        <v>20</v>
      </c>
      <c r="L798" s="74" t="s">
        <v>9</v>
      </c>
      <c r="M798" s="74" t="s">
        <v>2502</v>
      </c>
      <c r="N798" s="77" t="s">
        <v>3</v>
      </c>
      <c r="O798" s="74" t="s">
        <v>7</v>
      </c>
      <c r="P798" s="74" t="s">
        <v>6109</v>
      </c>
      <c r="Q798" s="74" t="s">
        <v>6110</v>
      </c>
      <c r="R798" s="74">
        <v>16.899999999999999</v>
      </c>
      <c r="S798" s="74"/>
      <c r="T798" s="74">
        <v>16.899999999999999</v>
      </c>
      <c r="U798" s="112" t="s">
        <v>28</v>
      </c>
      <c r="V798" s="112">
        <v>1991</v>
      </c>
      <c r="W798" s="112" t="s">
        <v>6111</v>
      </c>
      <c r="X798" s="112" t="s">
        <v>411</v>
      </c>
      <c r="Y798" s="112" t="s">
        <v>6112</v>
      </c>
      <c r="Z798" s="112">
        <v>100</v>
      </c>
      <c r="AA798" s="112">
        <v>42125</v>
      </c>
      <c r="AB798" s="112">
        <v>0</v>
      </c>
      <c r="AC798" s="112" t="s">
        <v>6113</v>
      </c>
      <c r="AD798" s="112" t="s">
        <v>0</v>
      </c>
      <c r="AE798" s="112"/>
      <c r="AF798" s="112"/>
      <c r="AG798" s="112"/>
      <c r="AH798" s="73"/>
      <c r="AI798" s="73"/>
    </row>
    <row r="799" spans="1:113" s="20" customFormat="1" ht="299.25" customHeight="1">
      <c r="A799" s="70" t="s">
        <v>1580</v>
      </c>
      <c r="B799" s="74" t="s">
        <v>5</v>
      </c>
      <c r="C799" s="74" t="s">
        <v>5</v>
      </c>
      <c r="D799" s="75">
        <v>42108</v>
      </c>
      <c r="E799" s="76">
        <v>0.6118055555555556</v>
      </c>
      <c r="F799" s="75">
        <v>42108</v>
      </c>
      <c r="G799" s="76">
        <v>0.72291666666666676</v>
      </c>
      <c r="H799" s="76">
        <f>G799-E799</f>
        <v>0.11111111111111116</v>
      </c>
      <c r="I799" s="74">
        <v>12</v>
      </c>
      <c r="J799" s="74" t="s">
        <v>150</v>
      </c>
      <c r="K799" s="74" t="s">
        <v>14</v>
      </c>
      <c r="L799" s="74" t="s">
        <v>9</v>
      </c>
      <c r="M799" s="74" t="s">
        <v>2503</v>
      </c>
      <c r="N799" s="77" t="s">
        <v>3</v>
      </c>
      <c r="O799" s="74" t="s">
        <v>25</v>
      </c>
      <c r="P799" s="74" t="s">
        <v>6114</v>
      </c>
      <c r="Q799" s="74" t="s">
        <v>6115</v>
      </c>
      <c r="R799" s="74">
        <v>10.7</v>
      </c>
      <c r="S799" s="74"/>
      <c r="T799" s="74">
        <v>10.7</v>
      </c>
      <c r="U799" s="112" t="s">
        <v>6</v>
      </c>
      <c r="V799" s="112">
        <v>1990</v>
      </c>
      <c r="W799" s="112" t="s">
        <v>6104</v>
      </c>
      <c r="X799" s="112" t="s">
        <v>411</v>
      </c>
      <c r="Y799" s="112" t="s">
        <v>6116</v>
      </c>
      <c r="Z799" s="112">
        <v>100</v>
      </c>
      <c r="AA799" s="112" t="s">
        <v>6106</v>
      </c>
      <c r="AB799" s="112" t="s">
        <v>6117</v>
      </c>
      <c r="AC799" s="112"/>
      <c r="AD799" s="112" t="s">
        <v>0</v>
      </c>
      <c r="AE799" s="112"/>
      <c r="AF799" s="112"/>
      <c r="AG799" s="112"/>
      <c r="AH799" s="73"/>
      <c r="AI799" s="73"/>
      <c r="AJ799" s="87"/>
    </row>
    <row r="800" spans="1:113" s="20" customFormat="1" ht="283.5" customHeight="1">
      <c r="A800" s="74" t="s">
        <v>1580</v>
      </c>
      <c r="B800" s="114" t="s">
        <v>85</v>
      </c>
      <c r="C800" s="114" t="s">
        <v>85</v>
      </c>
      <c r="D800" s="116">
        <v>42109</v>
      </c>
      <c r="E800" s="119">
        <v>0.57638888888888895</v>
      </c>
      <c r="F800" s="116">
        <v>42109</v>
      </c>
      <c r="G800" s="119">
        <v>0.59027777777777779</v>
      </c>
      <c r="H800" s="119">
        <v>1.3888888888888888E-2</v>
      </c>
      <c r="I800" s="114">
        <v>9</v>
      </c>
      <c r="J800" s="120" t="s">
        <v>243</v>
      </c>
      <c r="K800" s="114"/>
      <c r="L800" s="114" t="s">
        <v>4</v>
      </c>
      <c r="M800" s="114" t="s">
        <v>2504</v>
      </c>
      <c r="N800" s="114" t="s">
        <v>3</v>
      </c>
      <c r="O800" s="113" t="s">
        <v>48</v>
      </c>
      <c r="P800" s="114" t="s">
        <v>2505</v>
      </c>
      <c r="Q800" s="114" t="s">
        <v>2506</v>
      </c>
      <c r="R800" s="113">
        <v>14.36</v>
      </c>
      <c r="S800" s="113">
        <v>56.448999999999998</v>
      </c>
      <c r="T800" s="91">
        <f>R800+S800</f>
        <v>70.808999999999997</v>
      </c>
      <c r="U800" s="114" t="s">
        <v>47</v>
      </c>
      <c r="V800" s="113">
        <v>2014</v>
      </c>
      <c r="W800" s="113" t="s">
        <v>5130</v>
      </c>
      <c r="X800" s="113" t="s">
        <v>5131</v>
      </c>
      <c r="Y800" s="113" t="s">
        <v>5132</v>
      </c>
      <c r="Z800" s="113">
        <v>100</v>
      </c>
      <c r="AA800" s="113" t="s">
        <v>5132</v>
      </c>
      <c r="AB800" s="113">
        <v>0</v>
      </c>
      <c r="AC800" s="113" t="s">
        <v>5132</v>
      </c>
      <c r="AD800" s="113" t="s">
        <v>56</v>
      </c>
      <c r="AE800" s="114" t="s">
        <v>586</v>
      </c>
      <c r="AF800" s="114" t="s">
        <v>586</v>
      </c>
      <c r="AG800" s="152"/>
      <c r="AH800" s="113"/>
      <c r="AI800" s="113"/>
    </row>
    <row r="801" spans="1:36" s="20" customFormat="1" ht="45" customHeight="1">
      <c r="A801" s="135" t="s">
        <v>1580</v>
      </c>
      <c r="B801" s="92" t="s">
        <v>21</v>
      </c>
      <c r="C801" s="92" t="s">
        <v>21</v>
      </c>
      <c r="D801" s="88">
        <v>42109</v>
      </c>
      <c r="E801" s="89">
        <v>0.65972222222222221</v>
      </c>
      <c r="F801" s="88">
        <v>42109</v>
      </c>
      <c r="G801" s="89">
        <v>0.82638888888888884</v>
      </c>
      <c r="H801" s="89">
        <v>0.16666666666666666</v>
      </c>
      <c r="I801" s="68">
        <v>1</v>
      </c>
      <c r="J801" s="68"/>
      <c r="K801" s="92"/>
      <c r="L801" s="92" t="s">
        <v>9</v>
      </c>
      <c r="M801" s="92" t="s">
        <v>2507</v>
      </c>
      <c r="N801" s="68">
        <v>0.4</v>
      </c>
      <c r="O801" s="68" t="s">
        <v>25</v>
      </c>
      <c r="P801" s="92" t="s">
        <v>2507</v>
      </c>
      <c r="Q801" s="68" t="s">
        <v>6678</v>
      </c>
      <c r="R801" s="68">
        <v>0.109</v>
      </c>
      <c r="S801" s="68">
        <v>5.3999999999999999E-2</v>
      </c>
      <c r="T801" s="68">
        <v>0.16300000000000001</v>
      </c>
      <c r="U801" s="92" t="s">
        <v>47</v>
      </c>
      <c r="V801" s="68" t="s">
        <v>128</v>
      </c>
      <c r="W801" s="92" t="s">
        <v>128</v>
      </c>
      <c r="X801" s="92" t="s">
        <v>128</v>
      </c>
      <c r="Y801" s="79">
        <v>2014</v>
      </c>
      <c r="Z801" s="124" t="s">
        <v>128</v>
      </c>
      <c r="AA801" s="79">
        <v>2015</v>
      </c>
      <c r="AB801" s="92" t="s">
        <v>128</v>
      </c>
      <c r="AC801" s="79">
        <v>2014</v>
      </c>
      <c r="AD801" s="92" t="s">
        <v>0</v>
      </c>
      <c r="AE801" s="92" t="s">
        <v>57</v>
      </c>
      <c r="AF801" s="92"/>
      <c r="AG801" s="124"/>
      <c r="AH801" s="103"/>
      <c r="AI801" s="103"/>
    </row>
    <row r="802" spans="1:36" s="20" customFormat="1" ht="62.45" customHeight="1">
      <c r="A802" s="70" t="s">
        <v>11517</v>
      </c>
      <c r="B802" s="74" t="s">
        <v>12</v>
      </c>
      <c r="C802" s="74" t="s">
        <v>11829</v>
      </c>
      <c r="D802" s="75">
        <v>42294</v>
      </c>
      <c r="E802" s="76">
        <v>2.361111111111111E-2</v>
      </c>
      <c r="F802" s="75">
        <v>42294</v>
      </c>
      <c r="G802" s="76">
        <v>0.10625</v>
      </c>
      <c r="H802" s="76">
        <f>G802-E802</f>
        <v>8.2638888888888887E-2</v>
      </c>
      <c r="I802" s="74">
        <v>2</v>
      </c>
      <c r="J802" s="74"/>
      <c r="K802" s="74"/>
      <c r="L802" s="74" t="s">
        <v>11</v>
      </c>
      <c r="M802" s="74" t="s">
        <v>401</v>
      </c>
      <c r="N802" s="77">
        <v>0.4</v>
      </c>
      <c r="O802" s="74" t="s">
        <v>55</v>
      </c>
      <c r="P802" s="74" t="s">
        <v>55</v>
      </c>
      <c r="Q802" s="74" t="s">
        <v>2834</v>
      </c>
      <c r="R802" s="74">
        <v>4.43</v>
      </c>
      <c r="S802" s="74">
        <v>2.56</v>
      </c>
      <c r="T802" s="74">
        <v>6.99</v>
      </c>
      <c r="U802" s="112" t="s">
        <v>60</v>
      </c>
      <c r="V802" s="112" t="s">
        <v>128</v>
      </c>
      <c r="W802" s="112" t="s">
        <v>128</v>
      </c>
      <c r="X802" s="112" t="s">
        <v>128</v>
      </c>
      <c r="Y802" s="112" t="s">
        <v>128</v>
      </c>
      <c r="Z802" s="112" t="s">
        <v>128</v>
      </c>
      <c r="AA802" s="112" t="s">
        <v>128</v>
      </c>
      <c r="AB802" s="112" t="s">
        <v>128</v>
      </c>
      <c r="AC802" s="112" t="s">
        <v>128</v>
      </c>
      <c r="AD802" s="112" t="s">
        <v>22</v>
      </c>
      <c r="AE802" s="112" t="s">
        <v>128</v>
      </c>
      <c r="AF802" s="112" t="s">
        <v>128</v>
      </c>
      <c r="AG802" s="112"/>
      <c r="AH802" s="73"/>
      <c r="AI802" s="73"/>
    </row>
    <row r="803" spans="1:36" s="20" customFormat="1" ht="124.9" customHeight="1">
      <c r="A803" s="70" t="s">
        <v>12042</v>
      </c>
      <c r="B803" s="74" t="s">
        <v>5</v>
      </c>
      <c r="C803" s="74" t="s">
        <v>5</v>
      </c>
      <c r="D803" s="75">
        <v>42333</v>
      </c>
      <c r="E803" s="76">
        <v>0.25347222222222221</v>
      </c>
      <c r="F803" s="75">
        <v>42333</v>
      </c>
      <c r="G803" s="76">
        <v>0.28472222222222221</v>
      </c>
      <c r="H803" s="76">
        <v>3.125E-2</v>
      </c>
      <c r="I803" s="74">
        <v>3</v>
      </c>
      <c r="J803" s="74" t="s">
        <v>1138</v>
      </c>
      <c r="K803" s="74"/>
      <c r="L803" s="74" t="s">
        <v>11</v>
      </c>
      <c r="M803" s="74" t="s">
        <v>13780</v>
      </c>
      <c r="N803" s="77">
        <v>0.4</v>
      </c>
      <c r="O803" s="74" t="s">
        <v>25</v>
      </c>
      <c r="P803" s="74" t="s">
        <v>12449</v>
      </c>
      <c r="Q803" s="74" t="s">
        <v>13781</v>
      </c>
      <c r="R803" s="74">
        <v>6.9</v>
      </c>
      <c r="S803" s="74"/>
      <c r="T803" s="74">
        <v>6.9</v>
      </c>
      <c r="U803" s="112" t="s">
        <v>1</v>
      </c>
      <c r="V803" s="112" t="s">
        <v>10095</v>
      </c>
      <c r="W803" s="112" t="s">
        <v>13782</v>
      </c>
      <c r="X803" s="112" t="s">
        <v>13783</v>
      </c>
      <c r="Y803" s="112" t="s">
        <v>13784</v>
      </c>
      <c r="Z803" s="112"/>
      <c r="AA803" s="112" t="s">
        <v>13785</v>
      </c>
      <c r="AB803" s="112"/>
      <c r="AC803" s="112"/>
      <c r="AD803" s="112" t="s">
        <v>22</v>
      </c>
      <c r="AE803" s="112"/>
      <c r="AF803" s="112"/>
      <c r="AG803" s="112"/>
      <c r="AH803" s="73"/>
      <c r="AI803" s="73"/>
    </row>
    <row r="804" spans="1:36" s="20" customFormat="1" ht="62.45" customHeight="1">
      <c r="A804" s="70" t="s">
        <v>1580</v>
      </c>
      <c r="B804" s="74" t="s">
        <v>19</v>
      </c>
      <c r="C804" s="74" t="s">
        <v>5554</v>
      </c>
      <c r="D804" s="75">
        <v>42109</v>
      </c>
      <c r="E804" s="76">
        <v>0.25833333333333336</v>
      </c>
      <c r="F804" s="75">
        <v>42109</v>
      </c>
      <c r="G804" s="76">
        <v>0.2590277777777778</v>
      </c>
      <c r="H804" s="76">
        <v>6.9444444444444198E-4</v>
      </c>
      <c r="I804" s="74">
        <v>131</v>
      </c>
      <c r="J804" s="74" t="s">
        <v>2513</v>
      </c>
      <c r="K804" s="74" t="s">
        <v>8</v>
      </c>
      <c r="L804" s="74" t="s">
        <v>16</v>
      </c>
      <c r="M804" s="74" t="s">
        <v>267</v>
      </c>
      <c r="N804" s="77">
        <v>110</v>
      </c>
      <c r="O804" s="74" t="s">
        <v>7</v>
      </c>
      <c r="P804" s="74" t="s">
        <v>5505</v>
      </c>
      <c r="Q804" s="74" t="s">
        <v>5506</v>
      </c>
      <c r="R804" s="74">
        <v>40</v>
      </c>
      <c r="S804" s="74">
        <v>54</v>
      </c>
      <c r="T804" s="74">
        <v>94</v>
      </c>
      <c r="U804" s="112"/>
      <c r="V804" s="112"/>
      <c r="W804" s="112"/>
      <c r="X804" s="112"/>
      <c r="Y804" s="112"/>
      <c r="Z804" s="112"/>
      <c r="AA804" s="112"/>
      <c r="AB804" s="112"/>
      <c r="AC804" s="112"/>
      <c r="AD804" s="112" t="s">
        <v>37</v>
      </c>
      <c r="AE804" s="112"/>
      <c r="AF804" s="112"/>
      <c r="AG804" s="112"/>
      <c r="AH804" s="73"/>
      <c r="AI804" s="73"/>
      <c r="AJ804" s="87"/>
    </row>
    <row r="805" spans="1:36" s="20" customFormat="1" ht="78" customHeight="1">
      <c r="A805" s="70" t="s">
        <v>1580</v>
      </c>
      <c r="B805" s="74" t="s">
        <v>15</v>
      </c>
      <c r="C805" s="74" t="s">
        <v>2517</v>
      </c>
      <c r="D805" s="75">
        <v>42109</v>
      </c>
      <c r="E805" s="76">
        <v>0.67708333333333337</v>
      </c>
      <c r="F805" s="75">
        <v>42109</v>
      </c>
      <c r="G805" s="76">
        <v>0.87152777777777779</v>
      </c>
      <c r="H805" s="76">
        <f>(F805+G805)-(D805+E805)</f>
        <v>0.19444444444525288</v>
      </c>
      <c r="I805" s="74">
        <v>11</v>
      </c>
      <c r="J805" s="74"/>
      <c r="K805" s="74" t="s">
        <v>51</v>
      </c>
      <c r="L805" s="74" t="s">
        <v>16</v>
      </c>
      <c r="M805" s="74" t="s">
        <v>2514</v>
      </c>
      <c r="N805" s="77" t="s">
        <v>3</v>
      </c>
      <c r="O805" s="74" t="s">
        <v>48</v>
      </c>
      <c r="P805" s="74" t="s">
        <v>2515</v>
      </c>
      <c r="Q805" s="74" t="s">
        <v>2516</v>
      </c>
      <c r="R805" s="74"/>
      <c r="S805" s="74">
        <v>2.48</v>
      </c>
      <c r="T805" s="74">
        <f>SUM(R805:S805)</f>
        <v>2.48</v>
      </c>
      <c r="U805" s="112" t="s">
        <v>47</v>
      </c>
      <c r="V805" s="112"/>
      <c r="W805" s="112"/>
      <c r="X805" s="112"/>
      <c r="Y805" s="112"/>
      <c r="Z805" s="112"/>
      <c r="AA805" s="112"/>
      <c r="AB805" s="112"/>
      <c r="AC805" s="112"/>
      <c r="AD805" s="112" t="s">
        <v>37</v>
      </c>
      <c r="AE805" s="112" t="s">
        <v>53</v>
      </c>
      <c r="AF805" s="112"/>
      <c r="AG805" s="112"/>
      <c r="AH805" s="73"/>
      <c r="AI805" s="73"/>
      <c r="AJ805" s="87"/>
    </row>
    <row r="806" spans="1:36" s="22" customFormat="1" ht="31.15" customHeight="1">
      <c r="A806" s="70" t="s">
        <v>1580</v>
      </c>
      <c r="B806" s="74" t="s">
        <v>18</v>
      </c>
      <c r="C806" s="74" t="s">
        <v>18</v>
      </c>
      <c r="D806" s="75">
        <v>42109</v>
      </c>
      <c r="E806" s="76">
        <v>42109.625</v>
      </c>
      <c r="F806" s="75">
        <v>42109</v>
      </c>
      <c r="G806" s="76">
        <v>42109.791666666664</v>
      </c>
      <c r="H806" s="76">
        <f>G806-E806</f>
        <v>0.16666666666424135</v>
      </c>
      <c r="I806" s="74">
        <v>1</v>
      </c>
      <c r="J806" s="74"/>
      <c r="K806" s="74"/>
      <c r="L806" s="74" t="s">
        <v>4</v>
      </c>
      <c r="M806" s="74" t="s">
        <v>7</v>
      </c>
      <c r="N806" s="77">
        <v>0.4</v>
      </c>
      <c r="O806" s="74" t="s">
        <v>7</v>
      </c>
      <c r="P806" s="74" t="s">
        <v>2526</v>
      </c>
      <c r="Q806" s="74" t="s">
        <v>2527</v>
      </c>
      <c r="R806" s="74">
        <v>0.2</v>
      </c>
      <c r="S806" s="74"/>
      <c r="T806" s="74">
        <f>R806+S806</f>
        <v>0.2</v>
      </c>
      <c r="U806" s="112"/>
      <c r="V806" s="112"/>
      <c r="W806" s="112"/>
      <c r="X806" s="112"/>
      <c r="Y806" s="112"/>
      <c r="Z806" s="112"/>
      <c r="AA806" s="112"/>
      <c r="AB806" s="112"/>
      <c r="AC806" s="112"/>
      <c r="AD806" s="112" t="s">
        <v>0</v>
      </c>
      <c r="AE806" s="112"/>
      <c r="AF806" s="112"/>
      <c r="AG806" s="112"/>
      <c r="AH806" s="73"/>
      <c r="AI806" s="73"/>
      <c r="AJ806" s="103"/>
    </row>
    <row r="807" spans="1:36" s="20" customFormat="1" ht="78" customHeight="1">
      <c r="A807" s="70" t="s">
        <v>1580</v>
      </c>
      <c r="B807" s="74" t="s">
        <v>12</v>
      </c>
      <c r="C807" s="74" t="s">
        <v>127</v>
      </c>
      <c r="D807" s="75">
        <v>42109</v>
      </c>
      <c r="E807" s="76">
        <v>0.41666666666666669</v>
      </c>
      <c r="F807" s="75">
        <v>42109</v>
      </c>
      <c r="G807" s="76">
        <v>0.4861111111111111</v>
      </c>
      <c r="H807" s="76">
        <f>G807-E807</f>
        <v>6.944444444444442E-2</v>
      </c>
      <c r="I807" s="74">
        <v>1</v>
      </c>
      <c r="J807" s="74"/>
      <c r="K807" s="74"/>
      <c r="L807" s="74" t="s">
        <v>11</v>
      </c>
      <c r="M807" s="74" t="s">
        <v>2528</v>
      </c>
      <c r="N807" s="77">
        <v>0.4</v>
      </c>
      <c r="O807" s="74" t="s">
        <v>2</v>
      </c>
      <c r="P807" s="74" t="s">
        <v>2458</v>
      </c>
      <c r="Q807" s="74" t="s">
        <v>2529</v>
      </c>
      <c r="R807" s="74"/>
      <c r="S807" s="74">
        <v>0.06</v>
      </c>
      <c r="T807" s="74">
        <f>R807+S807</f>
        <v>0.06</v>
      </c>
      <c r="U807" s="112" t="s">
        <v>128</v>
      </c>
      <c r="V807" s="112" t="s">
        <v>128</v>
      </c>
      <c r="W807" s="112" t="s">
        <v>128</v>
      </c>
      <c r="X807" s="112" t="s">
        <v>128</v>
      </c>
      <c r="Y807" s="112" t="s">
        <v>128</v>
      </c>
      <c r="Z807" s="112" t="s">
        <v>128</v>
      </c>
      <c r="AA807" s="112" t="s">
        <v>128</v>
      </c>
      <c r="AB807" s="112" t="s">
        <v>128</v>
      </c>
      <c r="AC807" s="112" t="s">
        <v>128</v>
      </c>
      <c r="AD807" s="112" t="s">
        <v>0</v>
      </c>
      <c r="AE807" s="112" t="s">
        <v>128</v>
      </c>
      <c r="AF807" s="112" t="s">
        <v>128</v>
      </c>
      <c r="AG807" s="112"/>
      <c r="AH807" s="73"/>
      <c r="AI807" s="73"/>
      <c r="AJ807" s="87"/>
    </row>
    <row r="808" spans="1:36" s="20" customFormat="1" ht="189" customHeight="1">
      <c r="A808" s="70" t="s">
        <v>1580</v>
      </c>
      <c r="B808" s="74" t="s">
        <v>58</v>
      </c>
      <c r="C808" s="74" t="s">
        <v>2671</v>
      </c>
      <c r="D808" s="75">
        <v>42109</v>
      </c>
      <c r="E808" s="76">
        <v>42109.735416666699</v>
      </c>
      <c r="F808" s="75">
        <v>42109.827777777798</v>
      </c>
      <c r="G808" s="76">
        <v>42109.827777777798</v>
      </c>
      <c r="H808" s="76" t="s">
        <v>2530</v>
      </c>
      <c r="I808" s="74">
        <v>15</v>
      </c>
      <c r="J808" s="74" t="s">
        <v>445</v>
      </c>
      <c r="K808" s="74" t="s">
        <v>20</v>
      </c>
      <c r="L808" s="74" t="s">
        <v>16</v>
      </c>
      <c r="M808" s="74" t="s">
        <v>2531</v>
      </c>
      <c r="N808" s="77" t="s">
        <v>3</v>
      </c>
      <c r="O808" s="74" t="s">
        <v>48</v>
      </c>
      <c r="P808" s="74" t="s">
        <v>2532</v>
      </c>
      <c r="Q808" s="74" t="s">
        <v>2533</v>
      </c>
      <c r="R808" s="74">
        <v>7.5</v>
      </c>
      <c r="S808" s="74"/>
      <c r="T808" s="74">
        <v>7.5</v>
      </c>
      <c r="U808" s="112"/>
      <c r="V808" s="112"/>
      <c r="W808" s="112"/>
      <c r="X808" s="112"/>
      <c r="Y808" s="112"/>
      <c r="Z808" s="112"/>
      <c r="AA808" s="112"/>
      <c r="AB808" s="112"/>
      <c r="AC808" s="112"/>
      <c r="AD808" s="112" t="s">
        <v>37</v>
      </c>
      <c r="AE808" s="112"/>
      <c r="AF808" s="112"/>
      <c r="AG808" s="112"/>
      <c r="AH808" s="73"/>
      <c r="AI808" s="73"/>
      <c r="AJ808" s="87"/>
    </row>
    <row r="809" spans="1:36" s="20" customFormat="1" ht="189" customHeight="1">
      <c r="A809" s="70" t="s">
        <v>1580</v>
      </c>
      <c r="B809" s="74" t="s">
        <v>5</v>
      </c>
      <c r="C809" s="74" t="s">
        <v>5</v>
      </c>
      <c r="D809" s="75">
        <v>42109</v>
      </c>
      <c r="E809" s="76">
        <v>0.51249999999999996</v>
      </c>
      <c r="F809" s="75">
        <v>42109</v>
      </c>
      <c r="G809" s="76">
        <v>0.51249999999999996</v>
      </c>
      <c r="H809" s="76">
        <v>0</v>
      </c>
      <c r="I809" s="74">
        <v>8</v>
      </c>
      <c r="J809" s="74" t="s">
        <v>143</v>
      </c>
      <c r="K809" s="74" t="s">
        <v>8</v>
      </c>
      <c r="L809" s="74" t="s">
        <v>29</v>
      </c>
      <c r="M809" s="74" t="s">
        <v>6118</v>
      </c>
      <c r="N809" s="77" t="s">
        <v>3</v>
      </c>
      <c r="O809" s="74" t="s">
        <v>7</v>
      </c>
      <c r="P809" s="74" t="s">
        <v>2534</v>
      </c>
      <c r="Q809" s="74" t="s">
        <v>6119</v>
      </c>
      <c r="R809" s="74"/>
      <c r="S809" s="74">
        <v>0.7</v>
      </c>
      <c r="T809" s="74">
        <v>0.7</v>
      </c>
      <c r="U809" s="112" t="s">
        <v>28</v>
      </c>
      <c r="V809" s="112" t="s">
        <v>6120</v>
      </c>
      <c r="W809" s="112" t="s">
        <v>587</v>
      </c>
      <c r="X809" s="112" t="s">
        <v>1324</v>
      </c>
      <c r="Y809" s="112" t="s">
        <v>6121</v>
      </c>
      <c r="Z809" s="112"/>
      <c r="AA809" s="112" t="s">
        <v>6122</v>
      </c>
      <c r="AB809" s="112" t="s">
        <v>6123</v>
      </c>
      <c r="AC809" s="112"/>
      <c r="AD809" s="112" t="s">
        <v>27</v>
      </c>
      <c r="AE809" s="112"/>
      <c r="AF809" s="112"/>
      <c r="AG809" s="112"/>
      <c r="AH809" s="73"/>
      <c r="AI809" s="73"/>
      <c r="AJ809" s="87"/>
    </row>
    <row r="810" spans="1:36" s="20" customFormat="1" ht="78" customHeight="1">
      <c r="A810" s="70" t="s">
        <v>3570</v>
      </c>
      <c r="B810" s="74" t="s">
        <v>12</v>
      </c>
      <c r="C810" s="74" t="s">
        <v>360</v>
      </c>
      <c r="D810" s="75">
        <v>42167</v>
      </c>
      <c r="E810" s="76">
        <v>0.68611111111111101</v>
      </c>
      <c r="F810" s="75">
        <v>42167</v>
      </c>
      <c r="G810" s="76">
        <v>0.77430555555555547</v>
      </c>
      <c r="H810" s="76">
        <v>8.8194444444444464E-2</v>
      </c>
      <c r="I810" s="74">
        <v>1</v>
      </c>
      <c r="J810" s="74"/>
      <c r="K810" s="74"/>
      <c r="L810" s="74" t="s">
        <v>11</v>
      </c>
      <c r="M810" s="74" t="s">
        <v>4085</v>
      </c>
      <c r="N810" s="77">
        <v>0.4</v>
      </c>
      <c r="O810" s="74" t="s">
        <v>55</v>
      </c>
      <c r="P810" s="74" t="s">
        <v>55</v>
      </c>
      <c r="Q810" s="74" t="s">
        <v>4087</v>
      </c>
      <c r="R810" s="74">
        <v>5.64</v>
      </c>
      <c r="S810" s="74">
        <v>1.2</v>
      </c>
      <c r="T810" s="74">
        <f>R810+S810</f>
        <v>6.84</v>
      </c>
      <c r="U810" s="112" t="s">
        <v>60</v>
      </c>
      <c r="V810" s="112" t="s">
        <v>128</v>
      </c>
      <c r="W810" s="112" t="s">
        <v>128</v>
      </c>
      <c r="X810" s="112" t="s">
        <v>128</v>
      </c>
      <c r="Y810" s="112" t="s">
        <v>128</v>
      </c>
      <c r="Z810" s="112" t="s">
        <v>128</v>
      </c>
      <c r="AA810" s="112" t="s">
        <v>128</v>
      </c>
      <c r="AB810" s="112" t="s">
        <v>128</v>
      </c>
      <c r="AC810" s="112" t="s">
        <v>128</v>
      </c>
      <c r="AD810" s="112" t="s">
        <v>22</v>
      </c>
      <c r="AE810" s="112" t="s">
        <v>128</v>
      </c>
      <c r="AF810" s="112" t="s">
        <v>128</v>
      </c>
      <c r="AG810" s="112"/>
      <c r="AH810" s="73"/>
      <c r="AI810" s="73"/>
      <c r="AJ810" s="87"/>
    </row>
    <row r="811" spans="1:36" s="20" customFormat="1" ht="124.9" customHeight="1">
      <c r="A811" s="70" t="s">
        <v>1580</v>
      </c>
      <c r="B811" s="74" t="s">
        <v>19</v>
      </c>
      <c r="C811" s="74" t="s">
        <v>19</v>
      </c>
      <c r="D811" s="75">
        <v>42110</v>
      </c>
      <c r="E811" s="76">
        <v>0.61041666666666672</v>
      </c>
      <c r="F811" s="75">
        <v>42110</v>
      </c>
      <c r="G811" s="76">
        <v>0.65069444444444446</v>
      </c>
      <c r="H811" s="76">
        <v>4.0277777777777746E-2</v>
      </c>
      <c r="I811" s="74">
        <v>18</v>
      </c>
      <c r="J811" s="74" t="s">
        <v>180</v>
      </c>
      <c r="K811" s="74" t="s">
        <v>14</v>
      </c>
      <c r="L811" s="74" t="s">
        <v>9</v>
      </c>
      <c r="M811" s="74" t="s">
        <v>3419</v>
      </c>
      <c r="N811" s="77">
        <v>35</v>
      </c>
      <c r="O811" s="74" t="s">
        <v>7</v>
      </c>
      <c r="P811" s="74" t="s">
        <v>2539</v>
      </c>
      <c r="Q811" s="74" t="s">
        <v>5507</v>
      </c>
      <c r="R811" s="74">
        <v>10</v>
      </c>
      <c r="S811" s="74"/>
      <c r="T811" s="74">
        <v>10</v>
      </c>
      <c r="U811" s="112" t="s">
        <v>28</v>
      </c>
      <c r="V811" s="112">
        <v>1975</v>
      </c>
      <c r="W811" s="112" t="s">
        <v>606</v>
      </c>
      <c r="X811" s="112">
        <v>0</v>
      </c>
      <c r="Y811" s="112">
        <v>42068</v>
      </c>
      <c r="Z811" s="112">
        <v>100</v>
      </c>
      <c r="AA811" s="112"/>
      <c r="AB811" s="112">
        <v>0</v>
      </c>
      <c r="AC811" s="112">
        <v>42068</v>
      </c>
      <c r="AD811" s="112" t="s">
        <v>30</v>
      </c>
      <c r="AE811" s="112"/>
      <c r="AF811" s="112"/>
      <c r="AG811" s="112"/>
      <c r="AH811" s="73"/>
      <c r="AI811" s="73"/>
      <c r="AJ811" s="87"/>
    </row>
    <row r="812" spans="1:36" s="20" customFormat="1" ht="80.45" customHeight="1">
      <c r="A812" s="70" t="s">
        <v>1580</v>
      </c>
      <c r="B812" s="74" t="s">
        <v>19</v>
      </c>
      <c r="C812" s="74" t="s">
        <v>5554</v>
      </c>
      <c r="D812" s="75">
        <v>42110</v>
      </c>
      <c r="E812" s="76">
        <v>0.81111111111111101</v>
      </c>
      <c r="F812" s="75">
        <v>42110</v>
      </c>
      <c r="G812" s="76">
        <v>0.81180555555555556</v>
      </c>
      <c r="H812" s="76">
        <v>6.94444444444553E-4</v>
      </c>
      <c r="I812" s="74">
        <v>7</v>
      </c>
      <c r="J812" s="74" t="s">
        <v>133</v>
      </c>
      <c r="K812" s="74"/>
      <c r="L812" s="74" t="s">
        <v>16</v>
      </c>
      <c r="M812" s="74" t="s">
        <v>2729</v>
      </c>
      <c r="N812" s="77" t="s">
        <v>3</v>
      </c>
      <c r="O812" s="74" t="s">
        <v>7</v>
      </c>
      <c r="P812" s="74" t="s">
        <v>2536</v>
      </c>
      <c r="Q812" s="74" t="s">
        <v>5508</v>
      </c>
      <c r="R812" s="74">
        <v>3</v>
      </c>
      <c r="S812" s="74"/>
      <c r="T812" s="74">
        <v>3</v>
      </c>
      <c r="U812" s="112"/>
      <c r="V812" s="112"/>
      <c r="W812" s="112"/>
      <c r="X812" s="112"/>
      <c r="Y812" s="112"/>
      <c r="Z812" s="112"/>
      <c r="AA812" s="112"/>
      <c r="AB812" s="112"/>
      <c r="AC812" s="112"/>
      <c r="AD812" s="112" t="s">
        <v>37</v>
      </c>
      <c r="AE812" s="112"/>
      <c r="AF812" s="112"/>
      <c r="AG812" s="112"/>
      <c r="AH812" s="73"/>
      <c r="AI812" s="73"/>
      <c r="AJ812" s="87"/>
    </row>
    <row r="813" spans="1:36" s="20" customFormat="1" ht="62.45" customHeight="1">
      <c r="A813" s="70" t="s">
        <v>1580</v>
      </c>
      <c r="B813" s="74" t="s">
        <v>15</v>
      </c>
      <c r="C813" s="74" t="s">
        <v>6427</v>
      </c>
      <c r="D813" s="75">
        <v>42110</v>
      </c>
      <c r="E813" s="76">
        <v>0.9243055555555556</v>
      </c>
      <c r="F813" s="75">
        <v>42110</v>
      </c>
      <c r="G813" s="76">
        <v>0.9243055555555556</v>
      </c>
      <c r="H813" s="76">
        <f>(F813+G813)-(D813+E813)</f>
        <v>0</v>
      </c>
      <c r="I813" s="74">
        <v>7</v>
      </c>
      <c r="J813" s="74"/>
      <c r="K813" s="74" t="s">
        <v>8</v>
      </c>
      <c r="L813" s="74" t="s">
        <v>16</v>
      </c>
      <c r="M813" s="74" t="s">
        <v>4585</v>
      </c>
      <c r="N813" s="77" t="s">
        <v>3</v>
      </c>
      <c r="O813" s="74" t="s">
        <v>7</v>
      </c>
      <c r="P813" s="74" t="s">
        <v>2535</v>
      </c>
      <c r="Q813" s="74" t="s">
        <v>6377</v>
      </c>
      <c r="R813" s="74"/>
      <c r="S813" s="74">
        <v>2.4700000000000002</v>
      </c>
      <c r="T813" s="74">
        <f>SUM(R813:S813)</f>
        <v>2.4700000000000002</v>
      </c>
      <c r="U813" s="112" t="s">
        <v>28</v>
      </c>
      <c r="V813" s="112">
        <v>1959</v>
      </c>
      <c r="W813" s="112" t="s">
        <v>587</v>
      </c>
      <c r="X813" s="112"/>
      <c r="Y813" s="112" t="s">
        <v>1902</v>
      </c>
      <c r="Z813" s="112">
        <v>100</v>
      </c>
      <c r="AA813" s="112" t="s">
        <v>1612</v>
      </c>
      <c r="AB813" s="112">
        <v>0</v>
      </c>
      <c r="AC813" s="112"/>
      <c r="AD813" s="112" t="s">
        <v>37</v>
      </c>
      <c r="AE813" s="112" t="s">
        <v>53</v>
      </c>
      <c r="AF813" s="112"/>
      <c r="AG813" s="112" t="s">
        <v>6378</v>
      </c>
      <c r="AH813" s="73"/>
      <c r="AI813" s="73"/>
      <c r="AJ813" s="87"/>
    </row>
    <row r="814" spans="1:36" s="20" customFormat="1" ht="62.45" customHeight="1">
      <c r="A814" s="70" t="s">
        <v>2819</v>
      </c>
      <c r="B814" s="74" t="s">
        <v>12</v>
      </c>
      <c r="C814" s="74" t="s">
        <v>360</v>
      </c>
      <c r="D814" s="75">
        <v>42126</v>
      </c>
      <c r="E814" s="76">
        <v>0.49791666666666662</v>
      </c>
      <c r="F814" s="75">
        <v>42126</v>
      </c>
      <c r="G814" s="76">
        <v>0.50486111111111109</v>
      </c>
      <c r="H814" s="76">
        <f>G814-E814</f>
        <v>6.9444444444444753E-3</v>
      </c>
      <c r="I814" s="74">
        <v>11</v>
      </c>
      <c r="J814" s="74"/>
      <c r="K814" s="74"/>
      <c r="L814" s="74" t="s">
        <v>11</v>
      </c>
      <c r="M814" s="74" t="s">
        <v>363</v>
      </c>
      <c r="N814" s="77">
        <v>0.4</v>
      </c>
      <c r="O814" s="74" t="s">
        <v>55</v>
      </c>
      <c r="P814" s="74" t="s">
        <v>55</v>
      </c>
      <c r="Q814" s="74" t="s">
        <v>2834</v>
      </c>
      <c r="R814" s="74">
        <v>2.3199999999999998</v>
      </c>
      <c r="S814" s="74">
        <v>4.5</v>
      </c>
      <c r="T814" s="74">
        <f>R814+S814</f>
        <v>6.82</v>
      </c>
      <c r="U814" s="112" t="s">
        <v>60</v>
      </c>
      <c r="V814" s="112" t="s">
        <v>128</v>
      </c>
      <c r="W814" s="112" t="s">
        <v>128</v>
      </c>
      <c r="X814" s="112" t="s">
        <v>128</v>
      </c>
      <c r="Y814" s="112" t="s">
        <v>128</v>
      </c>
      <c r="Z814" s="112" t="s">
        <v>128</v>
      </c>
      <c r="AA814" s="112" t="s">
        <v>128</v>
      </c>
      <c r="AB814" s="112" t="s">
        <v>128</v>
      </c>
      <c r="AC814" s="112" t="s">
        <v>128</v>
      </c>
      <c r="AD814" s="112" t="s">
        <v>22</v>
      </c>
      <c r="AE814" s="112" t="s">
        <v>128</v>
      </c>
      <c r="AF814" s="112" t="s">
        <v>128</v>
      </c>
      <c r="AG814" s="112"/>
      <c r="AH814" s="73"/>
      <c r="AI814" s="73"/>
      <c r="AJ814" s="87"/>
    </row>
    <row r="815" spans="1:36" s="20" customFormat="1" ht="78" customHeight="1">
      <c r="A815" s="70" t="s">
        <v>122</v>
      </c>
      <c r="B815" s="74" t="s">
        <v>5</v>
      </c>
      <c r="C815" s="74" t="s">
        <v>5</v>
      </c>
      <c r="D815" s="75">
        <v>42006</v>
      </c>
      <c r="E815" s="76">
        <v>0.78680555555555554</v>
      </c>
      <c r="F815" s="75">
        <v>42006</v>
      </c>
      <c r="G815" s="76">
        <v>0.78680555555555554</v>
      </c>
      <c r="H815" s="76">
        <v>0</v>
      </c>
      <c r="I815" s="74">
        <v>12</v>
      </c>
      <c r="J815" s="74" t="s">
        <v>143</v>
      </c>
      <c r="K815" s="74"/>
      <c r="L815" s="74" t="s">
        <v>11</v>
      </c>
      <c r="M815" s="74" t="s">
        <v>580</v>
      </c>
      <c r="N815" s="77" t="s">
        <v>3</v>
      </c>
      <c r="O815" s="74" t="s">
        <v>2</v>
      </c>
      <c r="P815" s="74" t="s">
        <v>145</v>
      </c>
      <c r="Q815" s="74" t="s">
        <v>581</v>
      </c>
      <c r="R815" s="74"/>
      <c r="S815" s="74">
        <v>6.8</v>
      </c>
      <c r="T815" s="74">
        <v>6.8</v>
      </c>
      <c r="U815" s="112" t="s">
        <v>1</v>
      </c>
      <c r="V815" s="112">
        <v>1986</v>
      </c>
      <c r="W815" s="112" t="s">
        <v>582</v>
      </c>
      <c r="X815" s="112" t="s">
        <v>411</v>
      </c>
      <c r="Y815" s="112" t="s">
        <v>583</v>
      </c>
      <c r="Z815" s="112">
        <v>0.5</v>
      </c>
      <c r="AA815" s="112" t="s">
        <v>584</v>
      </c>
      <c r="AB815" s="112" t="s">
        <v>585</v>
      </c>
      <c r="AC815" s="112" t="s">
        <v>586</v>
      </c>
      <c r="AD815" s="112" t="s">
        <v>22</v>
      </c>
      <c r="AE815" s="112"/>
      <c r="AF815" s="112"/>
      <c r="AG815" s="112"/>
      <c r="AH815" s="73"/>
      <c r="AI815" s="73"/>
      <c r="AJ815" s="87"/>
    </row>
    <row r="816" spans="1:36" s="20" customFormat="1" ht="78" customHeight="1">
      <c r="A816" s="70" t="s">
        <v>1580</v>
      </c>
      <c r="B816" s="74" t="s">
        <v>12</v>
      </c>
      <c r="C816" s="74" t="s">
        <v>892</v>
      </c>
      <c r="D816" s="75">
        <v>42110</v>
      </c>
      <c r="E816" s="76">
        <v>0.65902777777777777</v>
      </c>
      <c r="F816" s="75">
        <v>42110</v>
      </c>
      <c r="G816" s="76">
        <v>0.65902777777777777</v>
      </c>
      <c r="H816" s="76">
        <f>G816-E816</f>
        <v>0</v>
      </c>
      <c r="I816" s="74">
        <v>2</v>
      </c>
      <c r="J816" s="74"/>
      <c r="K816" s="74"/>
      <c r="L816" s="74" t="s">
        <v>16</v>
      </c>
      <c r="M816" s="74" t="s">
        <v>2537</v>
      </c>
      <c r="N816" s="77" t="s">
        <v>3</v>
      </c>
      <c r="O816" s="74" t="s">
        <v>2</v>
      </c>
      <c r="P816" s="74" t="s">
        <v>2537</v>
      </c>
      <c r="Q816" s="74" t="s">
        <v>2538</v>
      </c>
      <c r="R816" s="74"/>
      <c r="S816" s="74">
        <v>3</v>
      </c>
      <c r="T816" s="74">
        <f>R816+S816</f>
        <v>3</v>
      </c>
      <c r="U816" s="112" t="s">
        <v>2094</v>
      </c>
      <c r="V816" s="112" t="s">
        <v>2094</v>
      </c>
      <c r="W816" s="112" t="s">
        <v>2094</v>
      </c>
      <c r="X816" s="112" t="s">
        <v>2094</v>
      </c>
      <c r="Y816" s="112" t="s">
        <v>2094</v>
      </c>
      <c r="Z816" s="112" t="s">
        <v>2094</v>
      </c>
      <c r="AA816" s="112" t="s">
        <v>2094</v>
      </c>
      <c r="AB816" s="112" t="s">
        <v>2094</v>
      </c>
      <c r="AC816" s="112" t="s">
        <v>2094</v>
      </c>
      <c r="AD816" s="112" t="s">
        <v>37</v>
      </c>
      <c r="AE816" s="112"/>
      <c r="AF816" s="112"/>
      <c r="AG816" s="112"/>
      <c r="AH816" s="73"/>
      <c r="AI816" s="73"/>
    </row>
    <row r="817" spans="1:36" s="20" customFormat="1" ht="36" customHeight="1">
      <c r="A817" s="70" t="s">
        <v>1580</v>
      </c>
      <c r="B817" s="74" t="s">
        <v>12</v>
      </c>
      <c r="C817" s="74" t="s">
        <v>127</v>
      </c>
      <c r="D817" s="75">
        <v>42110</v>
      </c>
      <c r="E817" s="76">
        <v>0.75555555555555554</v>
      </c>
      <c r="F817" s="75">
        <v>42110</v>
      </c>
      <c r="G817" s="76">
        <v>0.75555555555555554</v>
      </c>
      <c r="H817" s="76">
        <f>G817-E817</f>
        <v>0</v>
      </c>
      <c r="I817" s="74">
        <v>1</v>
      </c>
      <c r="J817" s="74"/>
      <c r="K817" s="74"/>
      <c r="L817" s="74" t="s">
        <v>4</v>
      </c>
      <c r="M817" s="74" t="s">
        <v>2542</v>
      </c>
      <c r="N817" s="77">
        <v>0.4</v>
      </c>
      <c r="O817" s="74" t="s">
        <v>2</v>
      </c>
      <c r="P817" s="74" t="s">
        <v>147</v>
      </c>
      <c r="Q817" s="74" t="s">
        <v>2543</v>
      </c>
      <c r="R817" s="74">
        <v>0.66</v>
      </c>
      <c r="S817" s="74">
        <v>0.9</v>
      </c>
      <c r="T817" s="74">
        <f>R817+S817</f>
        <v>1.56</v>
      </c>
      <c r="U817" s="112" t="s">
        <v>1</v>
      </c>
      <c r="V817" s="112" t="s">
        <v>128</v>
      </c>
      <c r="W817" s="112" t="s">
        <v>128</v>
      </c>
      <c r="X817" s="112" t="s">
        <v>128</v>
      </c>
      <c r="Y817" s="112" t="s">
        <v>128</v>
      </c>
      <c r="Z817" s="112" t="s">
        <v>128</v>
      </c>
      <c r="AA817" s="112" t="s">
        <v>128</v>
      </c>
      <c r="AB817" s="112" t="s">
        <v>128</v>
      </c>
      <c r="AC817" s="112" t="s">
        <v>128</v>
      </c>
      <c r="AD817" s="112" t="s">
        <v>0</v>
      </c>
      <c r="AE817" s="112"/>
      <c r="AF817" s="112"/>
      <c r="AG817" s="112"/>
      <c r="AH817" s="73"/>
      <c r="AI817" s="73"/>
    </row>
    <row r="818" spans="1:36" s="20" customFormat="1" ht="124.9" customHeight="1">
      <c r="A818" s="70" t="s">
        <v>1580</v>
      </c>
      <c r="B818" s="74" t="s">
        <v>12</v>
      </c>
      <c r="C818" s="74" t="s">
        <v>127</v>
      </c>
      <c r="D818" s="75">
        <v>42110</v>
      </c>
      <c r="E818" s="76">
        <v>0.94097222222222221</v>
      </c>
      <c r="F818" s="75">
        <v>42110</v>
      </c>
      <c r="G818" s="76">
        <v>0.94097222222222221</v>
      </c>
      <c r="H818" s="76">
        <f>G818-E818</f>
        <v>0</v>
      </c>
      <c r="I818" s="74">
        <v>2</v>
      </c>
      <c r="J818" s="74" t="s">
        <v>233</v>
      </c>
      <c r="K818" s="74" t="s">
        <v>8</v>
      </c>
      <c r="L818" s="74" t="s">
        <v>4</v>
      </c>
      <c r="M818" s="74" t="s">
        <v>2544</v>
      </c>
      <c r="N818" s="77" t="s">
        <v>3</v>
      </c>
      <c r="O818" s="74" t="s">
        <v>7</v>
      </c>
      <c r="P818" s="74" t="s">
        <v>2544</v>
      </c>
      <c r="Q818" s="74" t="s">
        <v>2545</v>
      </c>
      <c r="R818" s="74">
        <v>0.06</v>
      </c>
      <c r="S818" s="74">
        <v>0.13</v>
      </c>
      <c r="T818" s="74">
        <f>R818+S818</f>
        <v>0.19</v>
      </c>
      <c r="U818" s="112" t="s">
        <v>28</v>
      </c>
      <c r="V818" s="112">
        <v>1995</v>
      </c>
      <c r="W818" s="112" t="s">
        <v>587</v>
      </c>
      <c r="X818" s="112" t="s">
        <v>762</v>
      </c>
      <c r="Y818" s="112" t="s">
        <v>5294</v>
      </c>
      <c r="Z818" s="112">
        <v>1</v>
      </c>
      <c r="AA818" s="112" t="s">
        <v>5295</v>
      </c>
      <c r="AB818" s="112">
        <v>2</v>
      </c>
      <c r="AC818" s="112" t="s">
        <v>128</v>
      </c>
      <c r="AD818" s="112" t="s">
        <v>40</v>
      </c>
      <c r="AE818" s="112" t="s">
        <v>128</v>
      </c>
      <c r="AF818" s="112" t="s">
        <v>128</v>
      </c>
      <c r="AG818" s="112"/>
      <c r="AH818" s="73"/>
      <c r="AI818" s="73"/>
    </row>
    <row r="819" spans="1:36" s="20" customFormat="1" ht="124.9" customHeight="1">
      <c r="A819" s="77" t="s">
        <v>1580</v>
      </c>
      <c r="B819" s="92" t="s">
        <v>21</v>
      </c>
      <c r="C819" s="92" t="s">
        <v>21</v>
      </c>
      <c r="D819" s="88">
        <v>42111</v>
      </c>
      <c r="E819" s="89">
        <v>0.58888888888888891</v>
      </c>
      <c r="F819" s="88">
        <v>42111</v>
      </c>
      <c r="G819" s="89">
        <v>0.61111111111111105</v>
      </c>
      <c r="H819" s="89">
        <v>2.2222222222222223E-2</v>
      </c>
      <c r="I819" s="68">
        <v>1</v>
      </c>
      <c r="J819" s="68"/>
      <c r="K819" s="92"/>
      <c r="L819" s="92" t="s">
        <v>4</v>
      </c>
      <c r="M819" s="92" t="s">
        <v>6680</v>
      </c>
      <c r="N819" s="68">
        <v>0.4</v>
      </c>
      <c r="O819" s="68" t="s">
        <v>7</v>
      </c>
      <c r="P819" s="92" t="s">
        <v>6680</v>
      </c>
      <c r="Q819" s="68" t="s">
        <v>6681</v>
      </c>
      <c r="R819" s="68">
        <v>1.4999999999999999E-2</v>
      </c>
      <c r="S819" s="68">
        <v>7.0000000000000001E-3</v>
      </c>
      <c r="T819" s="68">
        <v>2.1999999999999999E-2</v>
      </c>
      <c r="U819" s="92" t="s">
        <v>45</v>
      </c>
      <c r="V819" s="68" t="s">
        <v>128</v>
      </c>
      <c r="W819" s="92" t="s">
        <v>128</v>
      </c>
      <c r="X819" s="92" t="s">
        <v>128</v>
      </c>
      <c r="Y819" s="79">
        <v>2014</v>
      </c>
      <c r="Z819" s="124" t="s">
        <v>128</v>
      </c>
      <c r="AA819" s="79">
        <v>2015</v>
      </c>
      <c r="AB819" s="92" t="s">
        <v>128</v>
      </c>
      <c r="AC819" s="79">
        <v>2014</v>
      </c>
      <c r="AD819" s="92" t="s">
        <v>17</v>
      </c>
      <c r="AE819" s="92" t="s">
        <v>57</v>
      </c>
      <c r="AF819" s="92"/>
      <c r="AG819" s="124"/>
      <c r="AH819" s="87"/>
      <c r="AI819" s="87"/>
      <c r="AJ819" s="87"/>
    </row>
    <row r="820" spans="1:36" s="20" customFormat="1" ht="78" customHeight="1">
      <c r="A820" s="70" t="s">
        <v>3570</v>
      </c>
      <c r="B820" s="74" t="s">
        <v>5</v>
      </c>
      <c r="C820" s="74" t="s">
        <v>5</v>
      </c>
      <c r="D820" s="75">
        <v>42156</v>
      </c>
      <c r="E820" s="76">
        <v>0.70138888888888884</v>
      </c>
      <c r="F820" s="75">
        <v>42156</v>
      </c>
      <c r="G820" s="76">
        <v>0.70138888888888884</v>
      </c>
      <c r="H820" s="76">
        <v>0</v>
      </c>
      <c r="I820" s="74">
        <v>96</v>
      </c>
      <c r="J820" s="74" t="s">
        <v>2553</v>
      </c>
      <c r="K820" s="74" t="s">
        <v>8</v>
      </c>
      <c r="L820" s="74" t="s">
        <v>9</v>
      </c>
      <c r="M820" s="74" t="s">
        <v>5566</v>
      </c>
      <c r="N820" s="77">
        <v>35</v>
      </c>
      <c r="O820" s="74" t="s">
        <v>7</v>
      </c>
      <c r="P820" s="74" t="s">
        <v>3526</v>
      </c>
      <c r="Q820" s="74" t="s">
        <v>5567</v>
      </c>
      <c r="R820" s="74"/>
      <c r="S820" s="74">
        <v>39.6</v>
      </c>
      <c r="T820" s="74">
        <v>39.6</v>
      </c>
      <c r="U820" s="112" t="s">
        <v>28</v>
      </c>
      <c r="V820" s="112">
        <v>1989</v>
      </c>
      <c r="W820" s="112" t="s">
        <v>606</v>
      </c>
      <c r="X820" s="112" t="s">
        <v>411</v>
      </c>
      <c r="Y820" s="112" t="s">
        <v>5568</v>
      </c>
      <c r="Z820" s="112">
        <v>1</v>
      </c>
      <c r="AA820" s="112" t="s">
        <v>5569</v>
      </c>
      <c r="AB820" s="112">
        <v>0</v>
      </c>
      <c r="AC820" s="112" t="s">
        <v>5570</v>
      </c>
      <c r="AD820" s="112" t="s">
        <v>42</v>
      </c>
      <c r="AE820" s="112"/>
      <c r="AF820" s="112"/>
      <c r="AG820" s="112"/>
      <c r="AH820" s="73"/>
      <c r="AI820" s="73"/>
    </row>
    <row r="821" spans="1:36" s="20" customFormat="1" ht="62.45" customHeight="1">
      <c r="A821" s="133" t="s">
        <v>1580</v>
      </c>
      <c r="B821" s="92" t="s">
        <v>21</v>
      </c>
      <c r="C821" s="92" t="s">
        <v>21</v>
      </c>
      <c r="D821" s="88">
        <v>42111</v>
      </c>
      <c r="E821" s="89">
        <v>0.96736111111111101</v>
      </c>
      <c r="F821" s="88">
        <v>42111</v>
      </c>
      <c r="G821" s="89">
        <v>1</v>
      </c>
      <c r="H821" s="89">
        <v>3.2638888888888891E-2</v>
      </c>
      <c r="I821" s="68">
        <v>1</v>
      </c>
      <c r="J821" s="68"/>
      <c r="K821" s="92"/>
      <c r="L821" s="92" t="s">
        <v>9</v>
      </c>
      <c r="M821" s="92" t="s">
        <v>6684</v>
      </c>
      <c r="N821" s="68">
        <v>0.4</v>
      </c>
      <c r="O821" s="68" t="s">
        <v>2</v>
      </c>
      <c r="P821" s="92" t="s">
        <v>6684</v>
      </c>
      <c r="Q821" s="68" t="s">
        <v>6685</v>
      </c>
      <c r="R821" s="68"/>
      <c r="S821" s="68"/>
      <c r="T821" s="68"/>
      <c r="U821" s="92" t="s">
        <v>1</v>
      </c>
      <c r="V821" s="68" t="s">
        <v>128</v>
      </c>
      <c r="W821" s="92" t="s">
        <v>128</v>
      </c>
      <c r="X821" s="92" t="s">
        <v>128</v>
      </c>
      <c r="Y821" s="79">
        <v>2014</v>
      </c>
      <c r="Z821" s="124" t="s">
        <v>128</v>
      </c>
      <c r="AA821" s="79">
        <v>2015</v>
      </c>
      <c r="AB821" s="92" t="s">
        <v>128</v>
      </c>
      <c r="AC821" s="79">
        <v>2014</v>
      </c>
      <c r="AD821" s="92" t="s">
        <v>54</v>
      </c>
      <c r="AE821" s="92" t="s">
        <v>52</v>
      </c>
      <c r="AF821" s="92"/>
      <c r="AG821" s="124"/>
      <c r="AH821" s="103"/>
      <c r="AI821" s="103"/>
      <c r="AJ821" s="87"/>
    </row>
    <row r="822" spans="1:36" s="20" customFormat="1" ht="78" customHeight="1">
      <c r="A822" s="70" t="s">
        <v>1580</v>
      </c>
      <c r="B822" s="74" t="s">
        <v>19</v>
      </c>
      <c r="C822" s="74" t="s">
        <v>5554</v>
      </c>
      <c r="D822" s="75">
        <v>42111</v>
      </c>
      <c r="E822" s="76">
        <v>0.51388888888888895</v>
      </c>
      <c r="F822" s="75">
        <v>42111</v>
      </c>
      <c r="G822" s="76">
        <v>0.57986111111111105</v>
      </c>
      <c r="H822" s="76">
        <v>6.5972222222222099E-2</v>
      </c>
      <c r="I822" s="74">
        <v>6</v>
      </c>
      <c r="J822" s="74"/>
      <c r="K822" s="74"/>
      <c r="L822" s="74" t="s">
        <v>16</v>
      </c>
      <c r="M822" s="74" t="s">
        <v>2729</v>
      </c>
      <c r="N822" s="77" t="s">
        <v>3</v>
      </c>
      <c r="O822" s="74" t="s">
        <v>7</v>
      </c>
      <c r="P822" s="74" t="s">
        <v>5509</v>
      </c>
      <c r="Q822" s="74" t="s">
        <v>5510</v>
      </c>
      <c r="R822" s="74">
        <v>17</v>
      </c>
      <c r="S822" s="74"/>
      <c r="T822" s="74">
        <v>17</v>
      </c>
      <c r="U822" s="112"/>
      <c r="V822" s="112"/>
      <c r="W822" s="112"/>
      <c r="X822" s="112"/>
      <c r="Y822" s="112"/>
      <c r="Z822" s="112"/>
      <c r="AA822" s="112"/>
      <c r="AB822" s="112"/>
      <c r="AC822" s="112"/>
      <c r="AD822" s="112" t="s">
        <v>37</v>
      </c>
      <c r="AE822" s="112"/>
      <c r="AF822" s="112"/>
      <c r="AG822" s="112"/>
      <c r="AH822" s="73"/>
      <c r="AI822" s="73"/>
      <c r="AJ822" s="87"/>
    </row>
    <row r="823" spans="1:36" s="20" customFormat="1" ht="79.900000000000006" customHeight="1">
      <c r="A823" s="70" t="s">
        <v>1580</v>
      </c>
      <c r="B823" s="74" t="s">
        <v>19</v>
      </c>
      <c r="C823" s="74" t="s">
        <v>5554</v>
      </c>
      <c r="D823" s="75">
        <v>42111</v>
      </c>
      <c r="E823" s="76">
        <v>0.59236111111111112</v>
      </c>
      <c r="F823" s="75">
        <v>42111</v>
      </c>
      <c r="G823" s="76">
        <v>0.61805555555555558</v>
      </c>
      <c r="H823" s="76">
        <v>2.5694444444444464E-2</v>
      </c>
      <c r="I823" s="74">
        <v>3</v>
      </c>
      <c r="J823" s="74"/>
      <c r="K823" s="74"/>
      <c r="L823" s="74" t="s">
        <v>16</v>
      </c>
      <c r="M823" s="74" t="s">
        <v>2609</v>
      </c>
      <c r="N823" s="77" t="s">
        <v>3</v>
      </c>
      <c r="O823" s="74" t="s">
        <v>7</v>
      </c>
      <c r="P823" s="74" t="s">
        <v>2610</v>
      </c>
      <c r="Q823" s="74" t="s">
        <v>5511</v>
      </c>
      <c r="R823" s="74">
        <v>3</v>
      </c>
      <c r="S823" s="74"/>
      <c r="T823" s="74">
        <v>3</v>
      </c>
      <c r="U823" s="112"/>
      <c r="V823" s="112"/>
      <c r="W823" s="112"/>
      <c r="X823" s="112"/>
      <c r="Y823" s="112"/>
      <c r="Z823" s="112"/>
      <c r="AA823" s="112"/>
      <c r="AB823" s="112"/>
      <c r="AC823" s="112"/>
      <c r="AD823" s="112" t="s">
        <v>37</v>
      </c>
      <c r="AE823" s="112"/>
      <c r="AF823" s="112"/>
      <c r="AG823" s="112"/>
      <c r="AH823" s="73"/>
      <c r="AI823" s="73"/>
      <c r="AJ823" s="87"/>
    </row>
    <row r="824" spans="1:36" s="20" customFormat="1" ht="62.45" customHeight="1">
      <c r="A824" s="70" t="s">
        <v>3570</v>
      </c>
      <c r="B824" s="74" t="s">
        <v>5</v>
      </c>
      <c r="C824" s="74" t="s">
        <v>5</v>
      </c>
      <c r="D824" s="75">
        <v>42156</v>
      </c>
      <c r="E824" s="76">
        <v>0.72083333333333333</v>
      </c>
      <c r="F824" s="75">
        <v>42156</v>
      </c>
      <c r="G824" s="76">
        <v>0.72083333333333333</v>
      </c>
      <c r="H824" s="76">
        <v>0</v>
      </c>
      <c r="I824" s="74">
        <v>41</v>
      </c>
      <c r="J824" s="74" t="s">
        <v>1107</v>
      </c>
      <c r="K824" s="74" t="s">
        <v>8</v>
      </c>
      <c r="L824" s="74" t="s">
        <v>9</v>
      </c>
      <c r="M824" s="74" t="s">
        <v>3527</v>
      </c>
      <c r="N824" s="77">
        <v>220</v>
      </c>
      <c r="O824" s="74" t="s">
        <v>7</v>
      </c>
      <c r="P824" s="74" t="s">
        <v>3527</v>
      </c>
      <c r="Q824" s="74" t="s">
        <v>5571</v>
      </c>
      <c r="R824" s="74"/>
      <c r="S824" s="74">
        <v>37.1</v>
      </c>
      <c r="T824" s="74">
        <v>37.1</v>
      </c>
      <c r="U824" s="112" t="s">
        <v>28</v>
      </c>
      <c r="V824" s="112">
        <v>2006</v>
      </c>
      <c r="W824" s="112" t="s">
        <v>5572</v>
      </c>
      <c r="X824" s="112" t="s">
        <v>411</v>
      </c>
      <c r="Y824" s="112">
        <v>42064</v>
      </c>
      <c r="Z824" s="112">
        <v>100</v>
      </c>
      <c r="AA824" s="112" t="s">
        <v>5573</v>
      </c>
      <c r="AB824" s="112">
        <v>0</v>
      </c>
      <c r="AC824" s="112" t="s">
        <v>586</v>
      </c>
      <c r="AD824" s="112" t="s">
        <v>42</v>
      </c>
      <c r="AE824" s="112"/>
      <c r="AF824" s="112"/>
      <c r="AG824" s="112"/>
      <c r="AH824" s="73"/>
      <c r="AI824" s="73"/>
    </row>
    <row r="825" spans="1:36" s="20" customFormat="1" ht="236.25" customHeight="1">
      <c r="A825" s="70" t="s">
        <v>1580</v>
      </c>
      <c r="B825" s="74" t="s">
        <v>19</v>
      </c>
      <c r="C825" s="74" t="s">
        <v>5554</v>
      </c>
      <c r="D825" s="75">
        <v>42111</v>
      </c>
      <c r="E825" s="76">
        <v>0.73125000000000007</v>
      </c>
      <c r="F825" s="75">
        <v>42111</v>
      </c>
      <c r="G825" s="76">
        <v>0.81597222222222221</v>
      </c>
      <c r="H825" s="76">
        <v>8.4722222222222143E-2</v>
      </c>
      <c r="I825" s="74">
        <v>3</v>
      </c>
      <c r="J825" s="74" t="s">
        <v>230</v>
      </c>
      <c r="K825" s="74" t="s">
        <v>14</v>
      </c>
      <c r="L825" s="74" t="s">
        <v>16</v>
      </c>
      <c r="M825" s="74" t="s">
        <v>2609</v>
      </c>
      <c r="N825" s="77" t="s">
        <v>3</v>
      </c>
      <c r="O825" s="74" t="s">
        <v>7</v>
      </c>
      <c r="P825" s="74" t="s">
        <v>2610</v>
      </c>
      <c r="Q825" s="74" t="s">
        <v>2611</v>
      </c>
      <c r="R825" s="74">
        <v>6</v>
      </c>
      <c r="S825" s="74"/>
      <c r="T825" s="74">
        <v>6</v>
      </c>
      <c r="U825" s="112"/>
      <c r="V825" s="112"/>
      <c r="W825" s="112"/>
      <c r="X825" s="112"/>
      <c r="Y825" s="112"/>
      <c r="Z825" s="112"/>
      <c r="AA825" s="112"/>
      <c r="AB825" s="112"/>
      <c r="AC825" s="112"/>
      <c r="AD825" s="112" t="s">
        <v>37</v>
      </c>
      <c r="AE825" s="112"/>
      <c r="AF825" s="112"/>
      <c r="AG825" s="112"/>
      <c r="AH825" s="73"/>
      <c r="AI825" s="73"/>
      <c r="AJ825" s="87"/>
    </row>
    <row r="826" spans="1:36" s="20" customFormat="1" ht="236.25" customHeight="1">
      <c r="A826" s="69" t="s">
        <v>1018</v>
      </c>
      <c r="B826" s="74" t="s">
        <v>1412</v>
      </c>
      <c r="C826" s="74" t="s">
        <v>1423</v>
      </c>
      <c r="D826" s="75">
        <v>42090</v>
      </c>
      <c r="E826" s="76">
        <v>0.34722222222222227</v>
      </c>
      <c r="F826" s="75">
        <v>42090</v>
      </c>
      <c r="G826" s="76">
        <v>0.36041666666666666</v>
      </c>
      <c r="H826" s="76">
        <v>1.3194444444444444E-2</v>
      </c>
      <c r="I826" s="77">
        <v>87</v>
      </c>
      <c r="J826" s="79" t="s">
        <v>1483</v>
      </c>
      <c r="K826" s="77"/>
      <c r="L826" s="80" t="s">
        <v>4</v>
      </c>
      <c r="M826" s="81" t="s">
        <v>1484</v>
      </c>
      <c r="N826" s="77" t="s">
        <v>3</v>
      </c>
      <c r="O826" s="79" t="s">
        <v>48</v>
      </c>
      <c r="P826" s="81" t="s">
        <v>1484</v>
      </c>
      <c r="Q826" s="80" t="s">
        <v>2487</v>
      </c>
      <c r="R826" s="91">
        <v>41</v>
      </c>
      <c r="S826" s="91">
        <v>21</v>
      </c>
      <c r="T826" s="91">
        <v>62</v>
      </c>
      <c r="U826" s="73"/>
      <c r="V826" s="73"/>
      <c r="W826" s="73"/>
      <c r="X826" s="73"/>
      <c r="Y826" s="73"/>
      <c r="Z826" s="73"/>
      <c r="AA826" s="73"/>
      <c r="AB826" s="73"/>
      <c r="AC826" s="73"/>
      <c r="AD826" s="70" t="s">
        <v>41</v>
      </c>
      <c r="AE826" s="73"/>
      <c r="AF826" s="73"/>
      <c r="AG826" s="73"/>
      <c r="AH826" s="73"/>
      <c r="AI826" s="73"/>
      <c r="AJ826" s="87"/>
    </row>
    <row r="827" spans="1:36" s="20" customFormat="1" ht="236.25" customHeight="1">
      <c r="A827" s="70" t="s">
        <v>1580</v>
      </c>
      <c r="B827" s="74" t="s">
        <v>81</v>
      </c>
      <c r="C827" s="74" t="s">
        <v>81</v>
      </c>
      <c r="D827" s="75">
        <v>42111</v>
      </c>
      <c r="E827" s="76">
        <v>0.79305555555555562</v>
      </c>
      <c r="F827" s="75">
        <v>42111</v>
      </c>
      <c r="G827" s="76">
        <v>0.79305555555555562</v>
      </c>
      <c r="H827" s="76">
        <v>0</v>
      </c>
      <c r="I827" s="74">
        <v>9</v>
      </c>
      <c r="J827" s="74" t="s">
        <v>150</v>
      </c>
      <c r="K827" s="74" t="s">
        <v>178</v>
      </c>
      <c r="L827" s="74" t="s">
        <v>11</v>
      </c>
      <c r="M827" s="74" t="s">
        <v>2549</v>
      </c>
      <c r="N827" s="77">
        <v>35</v>
      </c>
      <c r="O827" s="74" t="s">
        <v>13</v>
      </c>
      <c r="P827" s="74" t="s">
        <v>2549</v>
      </c>
      <c r="Q827" s="74" t="s">
        <v>7137</v>
      </c>
      <c r="R827" s="74"/>
      <c r="S827" s="74">
        <v>3</v>
      </c>
      <c r="T827" s="74">
        <v>3</v>
      </c>
      <c r="U827" s="112" t="s">
        <v>38</v>
      </c>
      <c r="V827" s="112">
        <v>1987</v>
      </c>
      <c r="W827" s="112" t="s">
        <v>7249</v>
      </c>
      <c r="X827" s="112" t="s">
        <v>1053</v>
      </c>
      <c r="Y827" s="112">
        <v>41914</v>
      </c>
      <c r="Z827" s="112">
        <v>1</v>
      </c>
      <c r="AA827" s="112" t="s">
        <v>5205</v>
      </c>
      <c r="AB827" s="112">
        <v>0</v>
      </c>
      <c r="AC827" s="112">
        <v>41914</v>
      </c>
      <c r="AD827" s="112" t="s">
        <v>62</v>
      </c>
      <c r="AE827" s="112"/>
      <c r="AF827" s="112"/>
      <c r="AG827" s="112"/>
      <c r="AH827" s="73"/>
      <c r="AI827" s="73"/>
      <c r="AJ827" s="87"/>
    </row>
    <row r="828" spans="1:36" s="20" customFormat="1" ht="112.5">
      <c r="A828" s="70" t="s">
        <v>1580</v>
      </c>
      <c r="B828" s="74" t="s">
        <v>15</v>
      </c>
      <c r="C828" s="74" t="s">
        <v>6427</v>
      </c>
      <c r="D828" s="75">
        <v>42111</v>
      </c>
      <c r="E828" s="76">
        <v>2.6388888888888889E-2</v>
      </c>
      <c r="F828" s="75">
        <v>42111</v>
      </c>
      <c r="G828" s="76">
        <v>2.6388888888888889E-2</v>
      </c>
      <c r="H828" s="76">
        <f>(F828+G828)-(D828+E828)</f>
        <v>0</v>
      </c>
      <c r="I828" s="74">
        <v>6</v>
      </c>
      <c r="J828" s="74"/>
      <c r="K828" s="74" t="s">
        <v>8</v>
      </c>
      <c r="L828" s="74" t="s">
        <v>16</v>
      </c>
      <c r="M828" s="74" t="s">
        <v>4585</v>
      </c>
      <c r="N828" s="77" t="s">
        <v>3</v>
      </c>
      <c r="O828" s="74" t="s">
        <v>7</v>
      </c>
      <c r="P828" s="74" t="s">
        <v>2535</v>
      </c>
      <c r="Q828" s="74" t="s">
        <v>6379</v>
      </c>
      <c r="R828" s="74"/>
      <c r="S828" s="74">
        <v>2.16</v>
      </c>
      <c r="T828" s="74">
        <f>SUM(R828:S828)</f>
        <v>2.16</v>
      </c>
      <c r="U828" s="112" t="s">
        <v>28</v>
      </c>
      <c r="V828" s="112">
        <v>1959</v>
      </c>
      <c r="W828" s="112" t="s">
        <v>587</v>
      </c>
      <c r="X828" s="112"/>
      <c r="Y828" s="112" t="s">
        <v>1902</v>
      </c>
      <c r="Z828" s="112">
        <v>100</v>
      </c>
      <c r="AA828" s="112" t="s">
        <v>1612</v>
      </c>
      <c r="AB828" s="112">
        <v>0</v>
      </c>
      <c r="AC828" s="112"/>
      <c r="AD828" s="112" t="s">
        <v>37</v>
      </c>
      <c r="AE828" s="112" t="s">
        <v>53</v>
      </c>
      <c r="AF828" s="112"/>
      <c r="AG828" s="112" t="s">
        <v>6378</v>
      </c>
      <c r="AH828" s="73"/>
      <c r="AI828" s="73"/>
      <c r="AJ828" s="87"/>
    </row>
    <row r="829" spans="1:36" s="20" customFormat="1" ht="62.45" customHeight="1">
      <c r="A829" s="70" t="s">
        <v>1580</v>
      </c>
      <c r="B829" s="74" t="s">
        <v>12</v>
      </c>
      <c r="C829" s="74" t="s">
        <v>127</v>
      </c>
      <c r="D829" s="75">
        <v>42111</v>
      </c>
      <c r="E829" s="76">
        <v>0.87847222222222221</v>
      </c>
      <c r="F829" s="75">
        <v>42111</v>
      </c>
      <c r="G829" s="76">
        <v>0.93888888888888899</v>
      </c>
      <c r="H829" s="76">
        <f>G829-E829</f>
        <v>6.0416666666666785E-2</v>
      </c>
      <c r="I829" s="74">
        <v>9</v>
      </c>
      <c r="J829" s="74" t="s">
        <v>233</v>
      </c>
      <c r="K829" s="74" t="s">
        <v>199</v>
      </c>
      <c r="L829" s="74" t="s">
        <v>29</v>
      </c>
      <c r="M829" s="74" t="s">
        <v>2550</v>
      </c>
      <c r="N829" s="77" t="s">
        <v>3</v>
      </c>
      <c r="O829" s="74" t="s">
        <v>7</v>
      </c>
      <c r="P829" s="74" t="s">
        <v>2551</v>
      </c>
      <c r="Q829" s="74" t="s">
        <v>2552</v>
      </c>
      <c r="R829" s="74">
        <v>9.1999999999999993</v>
      </c>
      <c r="S829" s="74">
        <v>16.57</v>
      </c>
      <c r="T829" s="74">
        <f>R829+S829</f>
        <v>25.77</v>
      </c>
      <c r="U829" s="112" t="s">
        <v>28</v>
      </c>
      <c r="V829" s="112" t="s">
        <v>2094</v>
      </c>
      <c r="W829" s="112" t="s">
        <v>2094</v>
      </c>
      <c r="X829" s="112" t="s">
        <v>2094</v>
      </c>
      <c r="Y829" s="112" t="s">
        <v>2094</v>
      </c>
      <c r="Z829" s="112" t="s">
        <v>2094</v>
      </c>
      <c r="AA829" s="112" t="s">
        <v>2094</v>
      </c>
      <c r="AB829" s="112" t="s">
        <v>2094</v>
      </c>
      <c r="AC829" s="112" t="s">
        <v>2094</v>
      </c>
      <c r="AD829" s="112" t="s">
        <v>27</v>
      </c>
      <c r="AE829" s="112" t="s">
        <v>128</v>
      </c>
      <c r="AF829" s="112" t="s">
        <v>128</v>
      </c>
      <c r="AG829" s="112"/>
      <c r="AH829" s="73"/>
      <c r="AI829" s="73"/>
    </row>
    <row r="830" spans="1:36" s="22" customFormat="1" ht="90" customHeight="1">
      <c r="A830" s="70" t="s">
        <v>3570</v>
      </c>
      <c r="B830" s="74" t="s">
        <v>5</v>
      </c>
      <c r="C830" s="74" t="s">
        <v>5</v>
      </c>
      <c r="D830" s="75">
        <v>42156</v>
      </c>
      <c r="E830" s="76">
        <v>0.7284722222222223</v>
      </c>
      <c r="F830" s="75">
        <v>42156</v>
      </c>
      <c r="G830" s="76">
        <v>0.7284722222222223</v>
      </c>
      <c r="H830" s="76">
        <v>0</v>
      </c>
      <c r="I830" s="74">
        <v>32</v>
      </c>
      <c r="J830" s="74" t="s">
        <v>150</v>
      </c>
      <c r="K830" s="74" t="s">
        <v>8</v>
      </c>
      <c r="L830" s="74" t="s">
        <v>9</v>
      </c>
      <c r="M830" s="74" t="s">
        <v>3528</v>
      </c>
      <c r="N830" s="77">
        <v>35</v>
      </c>
      <c r="O830" s="74" t="s">
        <v>7</v>
      </c>
      <c r="P830" s="74" t="s">
        <v>4314</v>
      </c>
      <c r="Q830" s="74" t="s">
        <v>5574</v>
      </c>
      <c r="R830" s="74"/>
      <c r="S830" s="74">
        <v>15.8</v>
      </c>
      <c r="T830" s="74">
        <v>15.8</v>
      </c>
      <c r="U830" s="112" t="s">
        <v>28</v>
      </c>
      <c r="V830" s="112">
        <v>1981</v>
      </c>
      <c r="W830" s="112" t="s">
        <v>606</v>
      </c>
      <c r="X830" s="112" t="s">
        <v>411</v>
      </c>
      <c r="Y830" s="112" t="s">
        <v>5575</v>
      </c>
      <c r="Z830" s="112">
        <v>75</v>
      </c>
      <c r="AA830" s="112" t="s">
        <v>5576</v>
      </c>
      <c r="AB830" s="112">
        <v>0</v>
      </c>
      <c r="AC830" s="112" t="s">
        <v>5570</v>
      </c>
      <c r="AD830" s="112" t="s">
        <v>42</v>
      </c>
      <c r="AE830" s="112"/>
      <c r="AF830" s="112"/>
      <c r="AG830" s="112"/>
      <c r="AH830" s="73"/>
      <c r="AI830" s="73"/>
    </row>
    <row r="831" spans="1:36" s="22" customFormat="1" ht="90" customHeight="1">
      <c r="A831" s="70" t="s">
        <v>1580</v>
      </c>
      <c r="B831" s="74" t="s">
        <v>5</v>
      </c>
      <c r="C831" s="74" t="s">
        <v>5</v>
      </c>
      <c r="D831" s="75">
        <v>42111</v>
      </c>
      <c r="E831" s="76">
        <v>0.58124999999999993</v>
      </c>
      <c r="F831" s="75">
        <v>42111</v>
      </c>
      <c r="G831" s="76">
        <v>0.60069444444444442</v>
      </c>
      <c r="H831" s="76">
        <f>G831-E831</f>
        <v>1.9444444444444486E-2</v>
      </c>
      <c r="I831" s="74">
        <v>6</v>
      </c>
      <c r="J831" s="74" t="s">
        <v>143</v>
      </c>
      <c r="K831" s="74" t="s">
        <v>20</v>
      </c>
      <c r="L831" s="74" t="s">
        <v>4</v>
      </c>
      <c r="M831" s="74" t="s">
        <v>6127</v>
      </c>
      <c r="N831" s="77" t="s">
        <v>3</v>
      </c>
      <c r="O831" s="74" t="s">
        <v>7</v>
      </c>
      <c r="P831" s="74" t="s">
        <v>6128</v>
      </c>
      <c r="Q831" s="74" t="s">
        <v>3002</v>
      </c>
      <c r="R831" s="74">
        <v>3.3</v>
      </c>
      <c r="S831" s="74"/>
      <c r="T831" s="74">
        <v>3.3</v>
      </c>
      <c r="U831" s="112" t="s">
        <v>28</v>
      </c>
      <c r="V831" s="112" t="s">
        <v>6129</v>
      </c>
      <c r="W831" s="112" t="s">
        <v>6130</v>
      </c>
      <c r="X831" s="112" t="s">
        <v>1383</v>
      </c>
      <c r="Y831" s="112" t="s">
        <v>6131</v>
      </c>
      <c r="Z831" s="112">
        <v>0.7</v>
      </c>
      <c r="AA831" s="112" t="s">
        <v>6132</v>
      </c>
      <c r="AB831" s="112" t="s">
        <v>586</v>
      </c>
      <c r="AC831" s="112" t="s">
        <v>586</v>
      </c>
      <c r="AD831" s="112" t="s">
        <v>0</v>
      </c>
      <c r="AE831" s="112"/>
      <c r="AF831" s="112"/>
      <c r="AG831" s="112"/>
      <c r="AH831" s="73"/>
      <c r="AI831" s="73"/>
      <c r="AJ831" s="103"/>
    </row>
    <row r="832" spans="1:36" s="22" customFormat="1" ht="141.75" customHeight="1">
      <c r="A832" s="69" t="s">
        <v>3570</v>
      </c>
      <c r="B832" s="74" t="s">
        <v>1412</v>
      </c>
      <c r="C832" s="74" t="s">
        <v>1423</v>
      </c>
      <c r="D832" s="75">
        <v>42157</v>
      </c>
      <c r="E832" s="76">
        <v>0.72638888888888886</v>
      </c>
      <c r="F832" s="75">
        <v>42157</v>
      </c>
      <c r="G832" s="76">
        <v>0.72638888888888886</v>
      </c>
      <c r="H832" s="76">
        <v>0</v>
      </c>
      <c r="I832" s="77">
        <v>7</v>
      </c>
      <c r="J832" s="79" t="s">
        <v>1437</v>
      </c>
      <c r="K832" s="77" t="s">
        <v>8</v>
      </c>
      <c r="L832" s="80" t="s">
        <v>9</v>
      </c>
      <c r="M832" s="81" t="s">
        <v>3562</v>
      </c>
      <c r="N832" s="77" t="s">
        <v>3</v>
      </c>
      <c r="O832" s="79" t="s">
        <v>7</v>
      </c>
      <c r="P832" s="81" t="s">
        <v>3562</v>
      </c>
      <c r="Q832" s="80" t="s">
        <v>3544</v>
      </c>
      <c r="R832" s="91">
        <v>1</v>
      </c>
      <c r="S832" s="91">
        <v>2</v>
      </c>
      <c r="T832" s="91">
        <v>3</v>
      </c>
      <c r="U832" s="73"/>
      <c r="V832" s="73"/>
      <c r="W832" s="73"/>
      <c r="X832" s="73"/>
      <c r="Y832" s="73"/>
      <c r="Z832" s="73"/>
      <c r="AA832" s="73"/>
      <c r="AB832" s="73"/>
      <c r="AC832" s="73"/>
      <c r="AD832" s="70" t="s">
        <v>42</v>
      </c>
      <c r="AE832" s="73"/>
      <c r="AF832" s="73"/>
      <c r="AG832" s="73"/>
      <c r="AH832" s="73"/>
      <c r="AI832" s="73"/>
      <c r="AJ832" s="103"/>
    </row>
    <row r="833" spans="1:16371" s="22" customFormat="1" ht="75.75" customHeight="1">
      <c r="A833" s="69" t="s">
        <v>3570</v>
      </c>
      <c r="B833" s="74" t="s">
        <v>1412</v>
      </c>
      <c r="C833" s="74" t="s">
        <v>1423</v>
      </c>
      <c r="D833" s="75">
        <v>42157</v>
      </c>
      <c r="E833" s="76">
        <v>0.73263888888888884</v>
      </c>
      <c r="F833" s="75">
        <v>42157</v>
      </c>
      <c r="G833" s="76">
        <v>0.73263888888888884</v>
      </c>
      <c r="H833" s="76">
        <v>0</v>
      </c>
      <c r="I833" s="77">
        <v>11</v>
      </c>
      <c r="J833" s="79" t="s">
        <v>1421</v>
      </c>
      <c r="K833" s="77" t="s">
        <v>8</v>
      </c>
      <c r="L833" s="80" t="s">
        <v>9</v>
      </c>
      <c r="M833" s="81" t="s">
        <v>3563</v>
      </c>
      <c r="N833" s="77" t="s">
        <v>3</v>
      </c>
      <c r="O833" s="79" t="s">
        <v>7</v>
      </c>
      <c r="P833" s="81" t="s">
        <v>3563</v>
      </c>
      <c r="Q833" s="80" t="s">
        <v>3544</v>
      </c>
      <c r="R833" s="91">
        <v>1</v>
      </c>
      <c r="S833" s="91">
        <v>3</v>
      </c>
      <c r="T833" s="91">
        <v>4</v>
      </c>
      <c r="U833" s="73"/>
      <c r="V833" s="73"/>
      <c r="W833" s="73"/>
      <c r="X833" s="73"/>
      <c r="Y833" s="73"/>
      <c r="Z833" s="73"/>
      <c r="AA833" s="73"/>
      <c r="AB833" s="73"/>
      <c r="AC833" s="73"/>
      <c r="AD833" s="70" t="s">
        <v>42</v>
      </c>
      <c r="AE833" s="73"/>
      <c r="AF833" s="73"/>
      <c r="AG833" s="73"/>
      <c r="AH833" s="73"/>
      <c r="AI833" s="73"/>
      <c r="AJ833" s="103"/>
    </row>
    <row r="834" spans="1:16371" s="22" customFormat="1" ht="57" customHeight="1">
      <c r="A834" s="133" t="s">
        <v>1580</v>
      </c>
      <c r="B834" s="92" t="s">
        <v>21</v>
      </c>
      <c r="C834" s="92" t="s">
        <v>21</v>
      </c>
      <c r="D834" s="88">
        <v>42112</v>
      </c>
      <c r="E834" s="89">
        <v>1</v>
      </c>
      <c r="F834" s="88">
        <v>42112</v>
      </c>
      <c r="G834" s="89">
        <v>0.1111111111111111</v>
      </c>
      <c r="H834" s="89">
        <v>0.1111111111111111</v>
      </c>
      <c r="I834" s="68">
        <v>1</v>
      </c>
      <c r="J834" s="68"/>
      <c r="K834" s="92"/>
      <c r="L834" s="92" t="s">
        <v>9</v>
      </c>
      <c r="M834" s="92" t="s">
        <v>6684</v>
      </c>
      <c r="N834" s="68">
        <v>0.4</v>
      </c>
      <c r="O834" s="68" t="s">
        <v>7</v>
      </c>
      <c r="P834" s="92" t="s">
        <v>6684</v>
      </c>
      <c r="Q834" s="68" t="s">
        <v>6685</v>
      </c>
      <c r="R834" s="68"/>
      <c r="S834" s="68"/>
      <c r="T834" s="68"/>
      <c r="U834" s="92" t="s">
        <v>28</v>
      </c>
      <c r="V834" s="68" t="s">
        <v>128</v>
      </c>
      <c r="W834" s="92" t="s">
        <v>128</v>
      </c>
      <c r="X834" s="92" t="s">
        <v>128</v>
      </c>
      <c r="Y834" s="79">
        <v>2014</v>
      </c>
      <c r="Z834" s="124" t="s">
        <v>128</v>
      </c>
      <c r="AA834" s="79">
        <v>2015</v>
      </c>
      <c r="AB834" s="92" t="s">
        <v>128</v>
      </c>
      <c r="AC834" s="79">
        <v>2014</v>
      </c>
      <c r="AD834" s="92" t="s">
        <v>54</v>
      </c>
      <c r="AE834" s="92" t="s">
        <v>52</v>
      </c>
      <c r="AF834" s="92"/>
      <c r="AG834" s="124"/>
      <c r="AH834" s="103"/>
      <c r="AI834" s="103"/>
      <c r="AJ834" s="103"/>
    </row>
    <row r="835" spans="1:16371" s="22" customFormat="1" ht="82.5" customHeight="1">
      <c r="A835" s="133" t="s">
        <v>1580</v>
      </c>
      <c r="B835" s="74" t="s">
        <v>132</v>
      </c>
      <c r="C835" s="74" t="s">
        <v>26</v>
      </c>
      <c r="D835" s="75">
        <v>42112</v>
      </c>
      <c r="E835" s="76">
        <v>9.8611111111111108E-2</v>
      </c>
      <c r="F835" s="75">
        <v>42112</v>
      </c>
      <c r="G835" s="76">
        <v>0.24652777777777779</v>
      </c>
      <c r="H835" s="76">
        <v>0.14791666666666667</v>
      </c>
      <c r="I835" s="77">
        <v>2</v>
      </c>
      <c r="J835" s="79"/>
      <c r="K835" s="77"/>
      <c r="L835" s="80" t="s">
        <v>4</v>
      </c>
      <c r="M835" s="81" t="s">
        <v>6842</v>
      </c>
      <c r="N835" s="77" t="s">
        <v>3</v>
      </c>
      <c r="O835" s="79" t="s">
        <v>25</v>
      </c>
      <c r="P835" s="81" t="s">
        <v>6843</v>
      </c>
      <c r="Q835" s="80" t="s">
        <v>6844</v>
      </c>
      <c r="R835" s="91">
        <v>0.7</v>
      </c>
      <c r="S835" s="91"/>
      <c r="T835" s="91">
        <v>0.7</v>
      </c>
      <c r="U835" s="70" t="s">
        <v>6</v>
      </c>
      <c r="V835" s="70">
        <v>1987</v>
      </c>
      <c r="W835" s="70" t="s">
        <v>25</v>
      </c>
      <c r="X835" s="70"/>
      <c r="Y835" s="86">
        <v>41711</v>
      </c>
      <c r="Z835" s="70">
        <v>100</v>
      </c>
      <c r="AA835" s="86">
        <v>42143</v>
      </c>
      <c r="AB835" s="70">
        <v>0</v>
      </c>
      <c r="AC835" s="126">
        <v>42156</v>
      </c>
      <c r="AD835" s="70" t="s">
        <v>0</v>
      </c>
      <c r="AE835" s="70"/>
      <c r="AF835" s="70"/>
      <c r="AG835" s="121"/>
      <c r="AH835" s="87"/>
      <c r="AI835" s="87"/>
    </row>
    <row r="836" spans="1:16371" ht="409.15" customHeight="1">
      <c r="A836" s="70" t="s">
        <v>3570</v>
      </c>
      <c r="B836" s="74" t="s">
        <v>19</v>
      </c>
      <c r="C836" s="74" t="s">
        <v>19</v>
      </c>
      <c r="D836" s="75">
        <v>42157</v>
      </c>
      <c r="E836" s="76">
        <v>0.73958333333333337</v>
      </c>
      <c r="F836" s="75">
        <v>42157</v>
      </c>
      <c r="G836" s="76">
        <v>0.75555555555555554</v>
      </c>
      <c r="H836" s="76">
        <v>1.5972222222222165E-2</v>
      </c>
      <c r="I836" s="74">
        <v>17</v>
      </c>
      <c r="J836" s="74" t="s">
        <v>180</v>
      </c>
      <c r="K836" s="74" t="s">
        <v>178</v>
      </c>
      <c r="L836" s="74" t="s">
        <v>9</v>
      </c>
      <c r="M836" s="74" t="s">
        <v>3813</v>
      </c>
      <c r="N836" s="77">
        <v>35</v>
      </c>
      <c r="O836" s="74" t="s">
        <v>7</v>
      </c>
      <c r="P836" s="74" t="s">
        <v>5379</v>
      </c>
      <c r="Q836" s="74" t="s">
        <v>5380</v>
      </c>
      <c r="R836" s="74">
        <v>5</v>
      </c>
      <c r="S836" s="74">
        <v>1</v>
      </c>
      <c r="T836" s="74">
        <v>6</v>
      </c>
      <c r="U836" s="112" t="s">
        <v>28</v>
      </c>
      <c r="V836" s="112">
        <v>2005</v>
      </c>
      <c r="W836" s="112" t="s">
        <v>1364</v>
      </c>
      <c r="X836" s="112">
        <v>0</v>
      </c>
      <c r="Y836" s="112">
        <v>42074</v>
      </c>
      <c r="Z836" s="112">
        <v>100</v>
      </c>
      <c r="AA836" s="112">
        <v>42227</v>
      </c>
      <c r="AB836" s="112">
        <v>0</v>
      </c>
      <c r="AC836" s="112">
        <v>42074</v>
      </c>
      <c r="AD836" s="112" t="s">
        <v>42</v>
      </c>
      <c r="AE836" s="112"/>
      <c r="AF836" s="112"/>
      <c r="AG836" s="112"/>
      <c r="AH836" s="73"/>
      <c r="AI836" s="73"/>
      <c r="AJ836" s="73"/>
    </row>
    <row r="837" spans="1:16371" s="54" customFormat="1" ht="72" customHeight="1">
      <c r="A837" s="69" t="s">
        <v>1580</v>
      </c>
      <c r="B837" s="74" t="s">
        <v>1412</v>
      </c>
      <c r="C837" s="74" t="s">
        <v>1423</v>
      </c>
      <c r="D837" s="75">
        <v>42112</v>
      </c>
      <c r="E837" s="76">
        <v>0.96944444444444444</v>
      </c>
      <c r="F837" s="75">
        <v>42112</v>
      </c>
      <c r="G837" s="76">
        <v>0.99444444444444446</v>
      </c>
      <c r="H837" s="76">
        <v>2.4999999999999998E-2</v>
      </c>
      <c r="I837" s="77">
        <v>18</v>
      </c>
      <c r="J837" s="79" t="s">
        <v>2557</v>
      </c>
      <c r="K837" s="77"/>
      <c r="L837" s="80" t="s">
        <v>4</v>
      </c>
      <c r="M837" s="81" t="s">
        <v>2582</v>
      </c>
      <c r="N837" s="77" t="s">
        <v>3</v>
      </c>
      <c r="O837" s="79" t="s">
        <v>2</v>
      </c>
      <c r="P837" s="81" t="s">
        <v>2583</v>
      </c>
      <c r="Q837" s="80" t="s">
        <v>2584</v>
      </c>
      <c r="R837" s="91">
        <v>74</v>
      </c>
      <c r="S837" s="91"/>
      <c r="T837" s="91">
        <v>74</v>
      </c>
      <c r="U837" s="100"/>
      <c r="V837" s="100"/>
      <c r="W837" s="100"/>
      <c r="X837" s="100"/>
      <c r="Y837" s="100"/>
      <c r="Z837" s="100"/>
      <c r="AA837" s="100"/>
      <c r="AB837" s="100"/>
      <c r="AC837" s="100"/>
      <c r="AD837" s="100" t="s">
        <v>0</v>
      </c>
      <c r="AE837" s="100"/>
      <c r="AF837" s="100"/>
      <c r="AG837" s="100"/>
      <c r="AH837" s="100"/>
      <c r="AI837" s="100"/>
      <c r="AJ837" s="55"/>
    </row>
    <row r="838" spans="1:16371" s="54" customFormat="1" ht="166.15" customHeight="1">
      <c r="A838" s="70" t="s">
        <v>3570</v>
      </c>
      <c r="B838" s="74" t="s">
        <v>19</v>
      </c>
      <c r="C838" s="74" t="s">
        <v>19</v>
      </c>
      <c r="D838" s="75">
        <v>42157</v>
      </c>
      <c r="E838" s="76">
        <v>0.84375</v>
      </c>
      <c r="F838" s="75">
        <v>42157</v>
      </c>
      <c r="G838" s="76">
        <v>0.84930555555555554</v>
      </c>
      <c r="H838" s="76">
        <v>5.5555555555555358E-3</v>
      </c>
      <c r="I838" s="74">
        <v>4</v>
      </c>
      <c r="J838" s="74" t="s">
        <v>180</v>
      </c>
      <c r="K838" s="74" t="s">
        <v>20</v>
      </c>
      <c r="L838" s="74" t="s">
        <v>9</v>
      </c>
      <c r="M838" s="74" t="s">
        <v>174</v>
      </c>
      <c r="N838" s="77" t="s">
        <v>3</v>
      </c>
      <c r="O838" s="74" t="s">
        <v>7</v>
      </c>
      <c r="P838" s="74" t="s">
        <v>3559</v>
      </c>
      <c r="Q838" s="74" t="s">
        <v>5381</v>
      </c>
      <c r="R838" s="74">
        <v>4</v>
      </c>
      <c r="S838" s="74"/>
      <c r="T838" s="74">
        <v>4</v>
      </c>
      <c r="U838" s="112" t="s">
        <v>28</v>
      </c>
      <c r="V838" s="112">
        <v>1984</v>
      </c>
      <c r="W838" s="112" t="s">
        <v>5362</v>
      </c>
      <c r="X838" s="112">
        <v>0</v>
      </c>
      <c r="Y838" s="112">
        <v>41992</v>
      </c>
      <c r="Z838" s="112">
        <v>100</v>
      </c>
      <c r="AA838" s="112">
        <v>42156</v>
      </c>
      <c r="AB838" s="112">
        <v>0</v>
      </c>
      <c r="AC838" s="112">
        <v>41986</v>
      </c>
      <c r="AD838" s="112" t="s">
        <v>42</v>
      </c>
      <c r="AE838" s="112"/>
      <c r="AF838" s="112"/>
      <c r="AG838" s="112"/>
      <c r="AH838" s="73"/>
      <c r="AI838" s="73"/>
      <c r="AJ838" s="98"/>
    </row>
    <row r="839" spans="1:16371" s="54" customFormat="1" ht="315" customHeight="1">
      <c r="A839" s="70" t="s">
        <v>1580</v>
      </c>
      <c r="B839" s="74" t="s">
        <v>5</v>
      </c>
      <c r="C839" s="74" t="s">
        <v>5</v>
      </c>
      <c r="D839" s="75">
        <v>42112</v>
      </c>
      <c r="E839" s="76">
        <v>0.52083333333333337</v>
      </c>
      <c r="F839" s="75">
        <v>42112</v>
      </c>
      <c r="G839" s="76">
        <v>0.52083333333333337</v>
      </c>
      <c r="H839" s="76">
        <v>0</v>
      </c>
      <c r="I839" s="74">
        <v>32</v>
      </c>
      <c r="J839" s="74" t="s">
        <v>720</v>
      </c>
      <c r="K839" s="74"/>
      <c r="L839" s="74" t="s">
        <v>9</v>
      </c>
      <c r="M839" s="74" t="s">
        <v>2554</v>
      </c>
      <c r="N839" s="77">
        <v>35</v>
      </c>
      <c r="O839" s="74" t="s">
        <v>13</v>
      </c>
      <c r="P839" s="74" t="s">
        <v>2555</v>
      </c>
      <c r="Q839" s="74" t="s">
        <v>6137</v>
      </c>
      <c r="R839" s="74"/>
      <c r="S839" s="74">
        <v>19.7</v>
      </c>
      <c r="T839" s="74">
        <v>19.7</v>
      </c>
      <c r="U839" s="112" t="s">
        <v>36</v>
      </c>
      <c r="V839" s="112">
        <v>2004</v>
      </c>
      <c r="W839" s="112" t="s">
        <v>6138</v>
      </c>
      <c r="X839" s="112" t="s">
        <v>5820</v>
      </c>
      <c r="Y839" s="112" t="s">
        <v>6139</v>
      </c>
      <c r="Z839" s="112">
        <v>100</v>
      </c>
      <c r="AA839" s="112">
        <v>42250</v>
      </c>
      <c r="AB839" s="112">
        <v>0</v>
      </c>
      <c r="AC839" s="112" t="s">
        <v>6140</v>
      </c>
      <c r="AD839" s="112" t="s">
        <v>30</v>
      </c>
      <c r="AE839" s="112"/>
      <c r="AF839" s="112"/>
      <c r="AG839" s="112"/>
      <c r="AH839" s="73"/>
      <c r="AI839" s="73"/>
      <c r="AJ839" s="100"/>
    </row>
    <row r="840" spans="1:16371" s="54" customFormat="1" ht="157.5" customHeight="1">
      <c r="A840" s="70" t="s">
        <v>1580</v>
      </c>
      <c r="B840" s="74" t="s">
        <v>5</v>
      </c>
      <c r="C840" s="74" t="s">
        <v>5</v>
      </c>
      <c r="D840" s="75">
        <v>42112</v>
      </c>
      <c r="E840" s="76">
        <v>0.88124999999999998</v>
      </c>
      <c r="F840" s="75">
        <v>42112</v>
      </c>
      <c r="G840" s="76">
        <v>0.9784722222222223</v>
      </c>
      <c r="H840" s="76">
        <v>9.7222222222222321E-2</v>
      </c>
      <c r="I840" s="74">
        <v>115</v>
      </c>
      <c r="J840" s="74" t="s">
        <v>2556</v>
      </c>
      <c r="K840" s="74" t="s">
        <v>51</v>
      </c>
      <c r="L840" s="74" t="s">
        <v>4</v>
      </c>
      <c r="M840" s="74" t="s">
        <v>6141</v>
      </c>
      <c r="N840" s="77" t="s">
        <v>3</v>
      </c>
      <c r="O840" s="74" t="s">
        <v>48</v>
      </c>
      <c r="P840" s="74" t="s">
        <v>6142</v>
      </c>
      <c r="Q840" s="74" t="s">
        <v>2768</v>
      </c>
      <c r="R840" s="74">
        <v>18.5</v>
      </c>
      <c r="S840" s="74">
        <v>105.1</v>
      </c>
      <c r="T840" s="74">
        <v>123.6</v>
      </c>
      <c r="U840" s="112" t="s">
        <v>47</v>
      </c>
      <c r="V840" s="112">
        <v>2007</v>
      </c>
      <c r="W840" s="112" t="s">
        <v>6143</v>
      </c>
      <c r="X840" s="112" t="s">
        <v>1324</v>
      </c>
      <c r="Y840" s="112" t="s">
        <v>6144</v>
      </c>
      <c r="Z840" s="112" t="s">
        <v>6053</v>
      </c>
      <c r="AA840" s="112" t="s">
        <v>6145</v>
      </c>
      <c r="AB840" s="112">
        <v>41410</v>
      </c>
      <c r="AC840" s="112"/>
      <c r="AD840" s="112" t="s">
        <v>56</v>
      </c>
      <c r="AE840" s="112"/>
      <c r="AF840" s="112"/>
      <c r="AG840" s="112"/>
      <c r="AH840" s="73"/>
      <c r="AI840" s="73"/>
      <c r="AJ840" s="99"/>
    </row>
    <row r="841" spans="1:16371" s="54" customFormat="1" ht="220.5" customHeight="1">
      <c r="A841" s="133" t="s">
        <v>1580</v>
      </c>
      <c r="B841" s="92" t="s">
        <v>21</v>
      </c>
      <c r="C841" s="92" t="s">
        <v>742</v>
      </c>
      <c r="D841" s="88">
        <v>42113</v>
      </c>
      <c r="E841" s="89">
        <v>0.16458333333333333</v>
      </c>
      <c r="F841" s="88">
        <v>42113</v>
      </c>
      <c r="G841" s="89">
        <v>0.16597222222222222</v>
      </c>
      <c r="H841" s="89">
        <v>1.3888888888888889E-3</v>
      </c>
      <c r="I841" s="68">
        <v>1</v>
      </c>
      <c r="J841" s="68"/>
      <c r="K841" s="92"/>
      <c r="L841" s="92" t="s">
        <v>16</v>
      </c>
      <c r="M841" s="92" t="s">
        <v>6686</v>
      </c>
      <c r="N841" s="68" t="s">
        <v>3</v>
      </c>
      <c r="O841" s="68" t="s">
        <v>2</v>
      </c>
      <c r="P841" s="92" t="s">
        <v>2558</v>
      </c>
      <c r="Q841" s="68" t="s">
        <v>6670</v>
      </c>
      <c r="R841" s="68">
        <v>8.9999999999999993E-3</v>
      </c>
      <c r="S841" s="68">
        <v>4.0000000000000001E-3</v>
      </c>
      <c r="T841" s="68">
        <v>1.2999999999999999E-2</v>
      </c>
      <c r="U841" s="92" t="s">
        <v>1</v>
      </c>
      <c r="V841" s="68" t="s">
        <v>128</v>
      </c>
      <c r="W841" s="92" t="s">
        <v>128</v>
      </c>
      <c r="X841" s="92" t="s">
        <v>128</v>
      </c>
      <c r="Y841" s="79">
        <v>2014</v>
      </c>
      <c r="Z841" s="124" t="s">
        <v>128</v>
      </c>
      <c r="AA841" s="79">
        <v>2015</v>
      </c>
      <c r="AB841" s="92" t="s">
        <v>128</v>
      </c>
      <c r="AC841" s="79">
        <v>2014</v>
      </c>
      <c r="AD841" s="92" t="s">
        <v>37</v>
      </c>
      <c r="AE841" s="92" t="s">
        <v>52</v>
      </c>
      <c r="AF841" s="92"/>
      <c r="AG841" s="124"/>
      <c r="AH841" s="87"/>
      <c r="AI841" s="87"/>
      <c r="AJ841" s="60"/>
    </row>
    <row r="842" spans="1:16371" ht="150">
      <c r="A842" s="69" t="s">
        <v>1580</v>
      </c>
      <c r="B842" s="74" t="s">
        <v>1412</v>
      </c>
      <c r="C842" s="74" t="s">
        <v>1423</v>
      </c>
      <c r="D842" s="75">
        <v>42113</v>
      </c>
      <c r="E842" s="76">
        <v>0.15694444444444444</v>
      </c>
      <c r="F842" s="75">
        <v>42113</v>
      </c>
      <c r="G842" s="76">
        <v>0.18541666666666667</v>
      </c>
      <c r="H842" s="76">
        <v>2.8472222222222222E-2</v>
      </c>
      <c r="I842" s="77">
        <v>1</v>
      </c>
      <c r="J842" s="79" t="s">
        <v>180</v>
      </c>
      <c r="K842" s="77"/>
      <c r="L842" s="80" t="s">
        <v>4</v>
      </c>
      <c r="M842" s="81" t="s">
        <v>2585</v>
      </c>
      <c r="N842" s="77" t="s">
        <v>3</v>
      </c>
      <c r="O842" s="79" t="s">
        <v>7</v>
      </c>
      <c r="P842" s="81" t="s">
        <v>2585</v>
      </c>
      <c r="Q842" s="80" t="s">
        <v>2586</v>
      </c>
      <c r="R842" s="91">
        <v>1</v>
      </c>
      <c r="S842" s="91"/>
      <c r="T842" s="91">
        <v>1</v>
      </c>
      <c r="U842" s="100"/>
      <c r="V842" s="100"/>
      <c r="W842" s="100"/>
      <c r="X842" s="100"/>
      <c r="Y842" s="100"/>
      <c r="Z842" s="100"/>
      <c r="AA842" s="100"/>
      <c r="AB842" s="100"/>
      <c r="AC842" s="100"/>
      <c r="AD842" s="100" t="s">
        <v>0</v>
      </c>
      <c r="AE842" s="100"/>
      <c r="AF842" s="100"/>
      <c r="AG842" s="100"/>
      <c r="AH842" s="100"/>
      <c r="AI842" s="100"/>
    </row>
    <row r="843" spans="1:16371" ht="152.44999999999999" customHeight="1">
      <c r="A843" s="70" t="s">
        <v>640</v>
      </c>
      <c r="B843" s="74" t="s">
        <v>18</v>
      </c>
      <c r="C843" s="74" t="s">
        <v>18</v>
      </c>
      <c r="D843" s="75">
        <v>42036</v>
      </c>
      <c r="E843" s="76">
        <v>42036.78125</v>
      </c>
      <c r="F843" s="75">
        <v>42036</v>
      </c>
      <c r="G843" s="76">
        <v>42036.833333333336</v>
      </c>
      <c r="H843" s="76">
        <f>G843-E843</f>
        <v>5.2083333335758653E-2</v>
      </c>
      <c r="I843" s="74">
        <v>46</v>
      </c>
      <c r="J843" s="74"/>
      <c r="K843" s="74"/>
      <c r="L843" s="74" t="s">
        <v>4</v>
      </c>
      <c r="M843" s="74" t="s">
        <v>520</v>
      </c>
      <c r="N843" s="77" t="s">
        <v>3</v>
      </c>
      <c r="O843" s="74" t="s">
        <v>23</v>
      </c>
      <c r="P843" s="74" t="s">
        <v>347</v>
      </c>
      <c r="Q843" s="74" t="s">
        <v>705</v>
      </c>
      <c r="R843" s="74">
        <v>6.8</v>
      </c>
      <c r="S843" s="74"/>
      <c r="T843" s="74">
        <f>R843+S843</f>
        <v>6.8</v>
      </c>
      <c r="U843" s="112"/>
      <c r="V843" s="112"/>
      <c r="W843" s="112"/>
      <c r="X843" s="112"/>
      <c r="Y843" s="112"/>
      <c r="Z843" s="112"/>
      <c r="AA843" s="112"/>
      <c r="AB843" s="112"/>
      <c r="AC843" s="112"/>
      <c r="AD843" s="112" t="s">
        <v>22</v>
      </c>
      <c r="AE843" s="112"/>
      <c r="AF843" s="112"/>
      <c r="AG843" s="112"/>
      <c r="AH843" s="73"/>
      <c r="AI843" s="73"/>
    </row>
    <row r="844" spans="1:16371" ht="236.25" customHeight="1">
      <c r="A844" s="70" t="s">
        <v>1580</v>
      </c>
      <c r="B844" s="74" t="s">
        <v>19</v>
      </c>
      <c r="C844" s="74" t="s">
        <v>19</v>
      </c>
      <c r="D844" s="75">
        <v>42113</v>
      </c>
      <c r="E844" s="76">
        <v>0.21527777777777779</v>
      </c>
      <c r="F844" s="75">
        <v>42113</v>
      </c>
      <c r="G844" s="76">
        <v>0.27777777777777779</v>
      </c>
      <c r="H844" s="76">
        <v>6.25E-2</v>
      </c>
      <c r="I844" s="74">
        <v>7</v>
      </c>
      <c r="J844" s="74"/>
      <c r="K844" s="74" t="s">
        <v>178</v>
      </c>
      <c r="L844" s="74" t="s">
        <v>4</v>
      </c>
      <c r="M844" s="74" t="s">
        <v>218</v>
      </c>
      <c r="N844" s="77" t="s">
        <v>3</v>
      </c>
      <c r="O844" s="74" t="s">
        <v>7</v>
      </c>
      <c r="P844" s="74" t="s">
        <v>5514</v>
      </c>
      <c r="Q844" s="74" t="s">
        <v>5515</v>
      </c>
      <c r="R844" s="74">
        <v>3</v>
      </c>
      <c r="S844" s="74">
        <v>4</v>
      </c>
      <c r="T844" s="74">
        <v>7</v>
      </c>
      <c r="U844" s="112" t="s">
        <v>28</v>
      </c>
      <c r="V844" s="112">
        <v>1986</v>
      </c>
      <c r="W844" s="112" t="s">
        <v>1709</v>
      </c>
      <c r="X844" s="112">
        <v>0</v>
      </c>
      <c r="Y844" s="112">
        <v>41791</v>
      </c>
      <c r="Z844" s="112">
        <v>100</v>
      </c>
      <c r="AA844" s="112">
        <v>42130</v>
      </c>
      <c r="AB844" s="112">
        <v>0</v>
      </c>
      <c r="AC844" s="112">
        <v>0</v>
      </c>
      <c r="AD844" s="112" t="s">
        <v>24</v>
      </c>
      <c r="AE844" s="112"/>
      <c r="AF844" s="112"/>
      <c r="AG844" s="112"/>
      <c r="AH844" s="73"/>
      <c r="AI844" s="7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c r="UE844" s="3"/>
      <c r="UF844" s="3"/>
      <c r="UG844" s="3"/>
      <c r="UH844" s="3"/>
      <c r="UI844" s="3"/>
      <c r="UJ844" s="3"/>
      <c r="UK844" s="3"/>
      <c r="UL844" s="3"/>
      <c r="UM844" s="3"/>
      <c r="UN844" s="3"/>
      <c r="UO844" s="3"/>
      <c r="UP844" s="3"/>
      <c r="UQ844" s="3"/>
      <c r="UR844" s="3"/>
      <c r="US844" s="3"/>
      <c r="UT844" s="3"/>
      <c r="UU844" s="3"/>
      <c r="UV844" s="3"/>
      <c r="UW844" s="3"/>
      <c r="UX844" s="3"/>
      <c r="UY844" s="3"/>
      <c r="UZ844" s="3"/>
      <c r="VA844" s="3"/>
      <c r="VB844" s="3"/>
      <c r="VC844" s="3"/>
      <c r="VD844" s="3"/>
      <c r="VE844" s="3"/>
      <c r="VF844" s="3"/>
      <c r="VG844" s="3"/>
      <c r="VH844" s="3"/>
      <c r="VI844" s="3"/>
      <c r="VJ844" s="3"/>
      <c r="VK844" s="3"/>
      <c r="VL844" s="3"/>
      <c r="VM844" s="3"/>
      <c r="VN844" s="3"/>
      <c r="VO844" s="3"/>
      <c r="VP844" s="3"/>
      <c r="VQ844" s="3"/>
      <c r="VR844" s="3"/>
      <c r="VS844" s="3"/>
      <c r="VT844" s="3"/>
      <c r="VU844" s="3"/>
      <c r="VV844" s="3"/>
      <c r="VW844" s="3"/>
      <c r="VX844" s="3"/>
      <c r="VY844" s="3"/>
      <c r="VZ844" s="3"/>
      <c r="WA844" s="3"/>
      <c r="WB844" s="3"/>
      <c r="WC844" s="3"/>
      <c r="WD844" s="3"/>
      <c r="WE844" s="3"/>
      <c r="WF844" s="3"/>
      <c r="WG844" s="3"/>
      <c r="WH844" s="3"/>
      <c r="WI844" s="3"/>
      <c r="WJ844" s="3"/>
      <c r="WK844" s="3"/>
      <c r="WL844" s="3"/>
      <c r="WM844" s="3"/>
      <c r="WN844" s="3"/>
      <c r="WO844" s="3"/>
      <c r="WP844" s="3"/>
      <c r="WQ844" s="3"/>
      <c r="WR844" s="3"/>
      <c r="WS844" s="3"/>
      <c r="WT844" s="3"/>
      <c r="WU844" s="3"/>
      <c r="WV844" s="3"/>
      <c r="WW844" s="3"/>
      <c r="WX844" s="3"/>
      <c r="WY844" s="3"/>
      <c r="WZ844" s="3"/>
      <c r="XA844" s="3"/>
      <c r="XB844" s="3"/>
      <c r="XC844" s="3"/>
      <c r="XD844" s="3"/>
      <c r="XE844" s="3"/>
      <c r="XF844" s="3"/>
      <c r="XG844" s="3"/>
      <c r="XH844" s="3"/>
      <c r="XI844" s="3"/>
      <c r="XJ844" s="3"/>
      <c r="XK844" s="3"/>
      <c r="XL844" s="3"/>
      <c r="XM844" s="3"/>
      <c r="XN844" s="3"/>
      <c r="XO844" s="3"/>
      <c r="XP844" s="3"/>
      <c r="XQ844" s="3"/>
      <c r="XR844" s="3"/>
      <c r="XS844" s="3"/>
      <c r="XT844" s="3"/>
      <c r="XU844" s="3"/>
      <c r="XV844" s="3"/>
      <c r="XW844" s="3"/>
      <c r="XX844" s="3"/>
      <c r="XY844" s="3"/>
      <c r="XZ844" s="3"/>
      <c r="YA844" s="3"/>
      <c r="YB844" s="3"/>
      <c r="YC844" s="3"/>
      <c r="YD844" s="3"/>
      <c r="YE844" s="3"/>
      <c r="YF844" s="3"/>
      <c r="YG844" s="3"/>
      <c r="YH844" s="3"/>
      <c r="YI844" s="3"/>
      <c r="YJ844" s="3"/>
      <c r="YK844" s="3"/>
      <c r="YL844" s="3"/>
      <c r="YM844" s="3"/>
      <c r="YN844" s="3"/>
      <c r="YO844" s="3"/>
      <c r="YP844" s="3"/>
      <c r="YQ844" s="3"/>
      <c r="YR844" s="3"/>
      <c r="YS844" s="3"/>
      <c r="YT844" s="3"/>
      <c r="YU844" s="3"/>
      <c r="YV844" s="3"/>
      <c r="YW844" s="3"/>
      <c r="YX844" s="3"/>
      <c r="YY844" s="3"/>
      <c r="YZ844" s="3"/>
      <c r="ZA844" s="3"/>
      <c r="ZB844" s="3"/>
      <c r="ZC844" s="3"/>
      <c r="ZD844" s="3"/>
      <c r="ZE844" s="3"/>
      <c r="ZF844" s="3"/>
      <c r="ZG844" s="3"/>
      <c r="ZH844" s="3"/>
      <c r="ZI844" s="3"/>
      <c r="ZJ844" s="3"/>
      <c r="ZK844" s="3"/>
      <c r="ZL844" s="3"/>
      <c r="ZM844" s="3"/>
      <c r="ZN844" s="3"/>
      <c r="ZO844" s="3"/>
      <c r="ZP844" s="3"/>
      <c r="ZQ844" s="3"/>
      <c r="ZR844" s="3"/>
      <c r="ZS844" s="3"/>
      <c r="ZT844" s="3"/>
      <c r="ZU844" s="3"/>
      <c r="ZV844" s="3"/>
      <c r="ZW844" s="3"/>
      <c r="ZX844" s="3"/>
      <c r="ZY844" s="3"/>
      <c r="ZZ844" s="3"/>
      <c r="AAA844" s="3"/>
      <c r="AAB844" s="3"/>
      <c r="AAC844" s="3"/>
      <c r="AAD844" s="3"/>
      <c r="AAE844" s="3"/>
      <c r="AAF844" s="3"/>
      <c r="AAG844" s="3"/>
      <c r="AAH844" s="3"/>
      <c r="AAI844" s="3"/>
      <c r="AAJ844" s="3"/>
      <c r="AAK844" s="3"/>
      <c r="AAL844" s="3"/>
      <c r="AAM844" s="3"/>
      <c r="AAN844" s="3"/>
      <c r="AAO844" s="3"/>
      <c r="AAP844" s="3"/>
      <c r="AAQ844" s="3"/>
      <c r="AAR844" s="3"/>
      <c r="AAS844" s="3"/>
      <c r="AAT844" s="3"/>
      <c r="AAU844" s="3"/>
      <c r="AAV844" s="3"/>
      <c r="AAW844" s="3"/>
      <c r="AAX844" s="3"/>
      <c r="AAY844" s="3"/>
      <c r="AAZ844" s="3"/>
      <c r="ABA844" s="3"/>
      <c r="ABB844" s="3"/>
      <c r="ABC844" s="3"/>
      <c r="ABD844" s="3"/>
      <c r="ABE844" s="3"/>
      <c r="ABF844" s="3"/>
      <c r="ABG844" s="3"/>
      <c r="ABH844" s="3"/>
      <c r="ABI844" s="3"/>
      <c r="ABJ844" s="3"/>
      <c r="ABK844" s="3"/>
      <c r="ABL844" s="3"/>
      <c r="ABM844" s="3"/>
      <c r="ABN844" s="3"/>
      <c r="ABO844" s="3"/>
      <c r="ABP844" s="3"/>
      <c r="ABQ844" s="3"/>
      <c r="ABR844" s="3"/>
      <c r="ABS844" s="3"/>
      <c r="ABT844" s="3"/>
      <c r="ABU844" s="3"/>
      <c r="ABV844" s="3"/>
      <c r="ABW844" s="3"/>
      <c r="ABX844" s="3"/>
      <c r="ABY844" s="3"/>
      <c r="ABZ844" s="3"/>
      <c r="ACA844" s="3"/>
      <c r="ACB844" s="3"/>
      <c r="ACC844" s="3"/>
      <c r="ACD844" s="3"/>
      <c r="ACE844" s="3"/>
      <c r="ACF844" s="3"/>
      <c r="ACG844" s="3"/>
      <c r="ACH844" s="3"/>
      <c r="ACI844" s="3"/>
      <c r="ACJ844" s="3"/>
      <c r="ACK844" s="3"/>
      <c r="ACL844" s="3"/>
      <c r="ACM844" s="3"/>
      <c r="ACN844" s="3"/>
      <c r="ACO844" s="3"/>
      <c r="ACP844" s="3"/>
      <c r="ACQ844" s="3"/>
      <c r="ACR844" s="3"/>
      <c r="ACS844" s="3"/>
      <c r="ACT844" s="3"/>
      <c r="ACU844" s="3"/>
      <c r="ACV844" s="3"/>
      <c r="ACW844" s="3"/>
      <c r="ACX844" s="3"/>
      <c r="ACY844" s="3"/>
      <c r="ACZ844" s="3"/>
      <c r="ADA844" s="3"/>
      <c r="ADB844" s="3"/>
      <c r="ADC844" s="3"/>
      <c r="ADD844" s="3"/>
      <c r="ADE844" s="3"/>
      <c r="ADF844" s="3"/>
      <c r="ADG844" s="3"/>
      <c r="ADH844" s="3"/>
      <c r="ADI844" s="3"/>
      <c r="ADJ844" s="3"/>
      <c r="ADK844" s="3"/>
      <c r="ADL844" s="3"/>
      <c r="ADM844" s="3"/>
      <c r="ADN844" s="3"/>
      <c r="ADO844" s="3"/>
      <c r="ADP844" s="3"/>
      <c r="ADQ844" s="3"/>
      <c r="ADR844" s="3"/>
      <c r="ADS844" s="3"/>
      <c r="ADT844" s="3"/>
      <c r="ADU844" s="3"/>
      <c r="ADV844" s="3"/>
      <c r="ADW844" s="3"/>
      <c r="ADX844" s="3"/>
      <c r="ADY844" s="3"/>
      <c r="ADZ844" s="3"/>
      <c r="AEA844" s="3"/>
      <c r="AEB844" s="3"/>
      <c r="AEC844" s="3"/>
      <c r="AED844" s="3"/>
      <c r="AEE844" s="3"/>
      <c r="AEF844" s="3"/>
      <c r="AEG844" s="3"/>
      <c r="AEH844" s="3"/>
      <c r="AEI844" s="3"/>
      <c r="AEJ844" s="3"/>
      <c r="AEK844" s="3"/>
      <c r="AEL844" s="3"/>
      <c r="AEM844" s="3"/>
      <c r="AEN844" s="3"/>
      <c r="AEO844" s="3"/>
      <c r="AEP844" s="3"/>
      <c r="AEQ844" s="3"/>
      <c r="AER844" s="3"/>
      <c r="AES844" s="3"/>
      <c r="AET844" s="3"/>
      <c r="AEU844" s="3"/>
      <c r="AEV844" s="3"/>
      <c r="AEW844" s="3"/>
      <c r="AEX844" s="3"/>
      <c r="AEY844" s="3"/>
      <c r="AEZ844" s="3"/>
      <c r="AFA844" s="3"/>
      <c r="AFB844" s="3"/>
      <c r="AFC844" s="3"/>
      <c r="AFD844" s="3"/>
      <c r="AFE844" s="3"/>
      <c r="AFF844" s="3"/>
      <c r="AFG844" s="3"/>
      <c r="AFH844" s="3"/>
      <c r="AFI844" s="3"/>
      <c r="AFJ844" s="3"/>
      <c r="AFK844" s="3"/>
      <c r="AFL844" s="3"/>
      <c r="AFM844" s="3"/>
      <c r="AFN844" s="3"/>
      <c r="AFO844" s="3"/>
      <c r="AFP844" s="3"/>
      <c r="AFQ844" s="3"/>
      <c r="AFR844" s="3"/>
      <c r="AFS844" s="3"/>
      <c r="AFT844" s="3"/>
      <c r="AFU844" s="3"/>
      <c r="AFV844" s="3"/>
      <c r="AFW844" s="3"/>
      <c r="AFX844" s="3"/>
      <c r="AFY844" s="3"/>
      <c r="AFZ844" s="3"/>
      <c r="AGA844" s="3"/>
      <c r="AGB844" s="3"/>
      <c r="AGC844" s="3"/>
      <c r="AGD844" s="3"/>
      <c r="AGE844" s="3"/>
      <c r="AGF844" s="3"/>
      <c r="AGG844" s="3"/>
      <c r="AGH844" s="3"/>
      <c r="AGI844" s="3"/>
      <c r="AGJ844" s="3"/>
      <c r="AGK844" s="3"/>
      <c r="AGL844" s="3"/>
      <c r="AGM844" s="3"/>
      <c r="AGN844" s="3"/>
      <c r="AGO844" s="3"/>
      <c r="AGP844" s="3"/>
      <c r="AGQ844" s="3"/>
      <c r="AGR844" s="3"/>
      <c r="AGS844" s="3"/>
      <c r="AGT844" s="3"/>
      <c r="AGU844" s="3"/>
      <c r="AGV844" s="3"/>
      <c r="AGW844" s="3"/>
      <c r="AGX844" s="3"/>
      <c r="AGY844" s="3"/>
      <c r="AGZ844" s="3"/>
      <c r="AHA844" s="3"/>
      <c r="AHB844" s="3"/>
      <c r="AHC844" s="3"/>
      <c r="AHD844" s="3"/>
      <c r="AHE844" s="3"/>
      <c r="AHF844" s="3"/>
      <c r="AHG844" s="3"/>
      <c r="AHH844" s="3"/>
      <c r="AHI844" s="3"/>
      <c r="AHJ844" s="3"/>
      <c r="AHK844" s="3"/>
      <c r="AHL844" s="3"/>
      <c r="AHM844" s="3"/>
      <c r="AHN844" s="3"/>
      <c r="AHO844" s="3"/>
      <c r="AHP844" s="3"/>
      <c r="AHQ844" s="3"/>
      <c r="AHR844" s="3"/>
      <c r="AHS844" s="3"/>
      <c r="AHT844" s="3"/>
      <c r="AHU844" s="3"/>
      <c r="AHV844" s="3"/>
      <c r="AHW844" s="3"/>
      <c r="AHX844" s="3"/>
      <c r="AHY844" s="3"/>
      <c r="AHZ844" s="3"/>
      <c r="AIA844" s="3"/>
      <c r="AIB844" s="3"/>
      <c r="AIC844" s="3"/>
      <c r="AID844" s="3"/>
      <c r="AIE844" s="3"/>
      <c r="AIF844" s="3"/>
      <c r="AIG844" s="3"/>
      <c r="AIH844" s="3"/>
      <c r="AII844" s="3"/>
      <c r="AIJ844" s="3"/>
      <c r="AIK844" s="3"/>
      <c r="AIL844" s="3"/>
      <c r="AIM844" s="3"/>
      <c r="AIN844" s="3"/>
      <c r="AIO844" s="3"/>
      <c r="AIP844" s="3"/>
      <c r="AIQ844" s="3"/>
      <c r="AIR844" s="3"/>
      <c r="AIS844" s="3"/>
      <c r="AIT844" s="3"/>
      <c r="AIU844" s="3"/>
      <c r="AIV844" s="3"/>
      <c r="AIW844" s="3"/>
      <c r="AIX844" s="3"/>
      <c r="AIY844" s="3"/>
      <c r="AIZ844" s="3"/>
      <c r="AJA844" s="3"/>
      <c r="AJB844" s="3"/>
      <c r="AJC844" s="3"/>
      <c r="AJD844" s="3"/>
      <c r="AJE844" s="3"/>
      <c r="AJF844" s="3"/>
      <c r="AJG844" s="3"/>
      <c r="AJH844" s="3"/>
      <c r="AJI844" s="3"/>
      <c r="AJJ844" s="3"/>
      <c r="AJK844" s="3"/>
      <c r="AJL844" s="3"/>
      <c r="AJM844" s="3"/>
      <c r="AJN844" s="3"/>
      <c r="AJO844" s="3"/>
      <c r="AJP844" s="3"/>
      <c r="AJQ844" s="3"/>
      <c r="AJR844" s="3"/>
      <c r="AJS844" s="3"/>
      <c r="AJT844" s="3"/>
      <c r="AJU844" s="3"/>
      <c r="AJV844" s="3"/>
      <c r="AJW844" s="3"/>
      <c r="AJX844" s="3"/>
      <c r="AJY844" s="3"/>
      <c r="AJZ844" s="3"/>
      <c r="AKA844" s="3"/>
      <c r="AKB844" s="3"/>
      <c r="AKC844" s="3"/>
      <c r="AKD844" s="3"/>
      <c r="AKE844" s="3"/>
      <c r="AKF844" s="3"/>
      <c r="AKG844" s="3"/>
      <c r="AKH844" s="3"/>
      <c r="AKI844" s="3"/>
      <c r="AKJ844" s="3"/>
      <c r="AKK844" s="3"/>
      <c r="AKL844" s="3"/>
      <c r="AKM844" s="3"/>
      <c r="AKN844" s="3"/>
      <c r="AKO844" s="3"/>
      <c r="AKP844" s="3"/>
      <c r="AKQ844" s="3"/>
      <c r="AKR844" s="3"/>
      <c r="AKS844" s="3"/>
      <c r="AKT844" s="3"/>
      <c r="AKU844" s="3"/>
      <c r="AKV844" s="3"/>
      <c r="AKW844" s="3"/>
      <c r="AKX844" s="3"/>
      <c r="AKY844" s="3"/>
      <c r="AKZ844" s="3"/>
      <c r="ALA844" s="3"/>
      <c r="ALB844" s="3"/>
      <c r="ALC844" s="3"/>
      <c r="ALD844" s="3"/>
      <c r="ALE844" s="3"/>
      <c r="ALF844" s="3"/>
      <c r="ALG844" s="3"/>
      <c r="ALH844" s="3"/>
      <c r="ALI844" s="3"/>
      <c r="ALJ844" s="3"/>
      <c r="ALK844" s="3"/>
      <c r="ALL844" s="3"/>
      <c r="ALM844" s="3"/>
      <c r="ALN844" s="3"/>
      <c r="ALO844" s="3"/>
      <c r="ALP844" s="3"/>
      <c r="ALQ844" s="3"/>
      <c r="ALR844" s="3"/>
      <c r="ALS844" s="3"/>
      <c r="ALT844" s="3"/>
      <c r="ALU844" s="3"/>
      <c r="ALV844" s="3"/>
      <c r="ALW844" s="3"/>
      <c r="ALX844" s="3"/>
      <c r="ALY844" s="3"/>
      <c r="ALZ844" s="3"/>
      <c r="AMA844" s="3"/>
      <c r="AMB844" s="3"/>
      <c r="AMC844" s="3"/>
      <c r="AMD844" s="3"/>
      <c r="AME844" s="3"/>
      <c r="AMF844" s="3"/>
      <c r="AMG844" s="3"/>
      <c r="AMH844" s="3"/>
      <c r="AMI844" s="3"/>
      <c r="AMJ844" s="3"/>
      <c r="AMK844" s="3"/>
      <c r="AML844" s="3"/>
      <c r="AMM844" s="3"/>
      <c r="AMN844" s="3"/>
      <c r="AMO844" s="3"/>
      <c r="AMP844" s="3"/>
      <c r="AMQ844" s="3"/>
      <c r="AMR844" s="3"/>
      <c r="AMS844" s="3"/>
      <c r="AMT844" s="3"/>
      <c r="AMU844" s="3"/>
      <c r="AMV844" s="3"/>
      <c r="AMW844" s="3"/>
      <c r="AMX844" s="3"/>
      <c r="AMY844" s="3"/>
      <c r="AMZ844" s="3"/>
      <c r="ANA844" s="3"/>
      <c r="ANB844" s="3"/>
      <c r="ANC844" s="3"/>
      <c r="AND844" s="3"/>
      <c r="ANE844" s="3"/>
      <c r="ANF844" s="3"/>
      <c r="ANG844" s="3"/>
      <c r="ANH844" s="3"/>
      <c r="ANI844" s="3"/>
      <c r="ANJ844" s="3"/>
      <c r="ANK844" s="3"/>
      <c r="ANL844" s="3"/>
      <c r="ANM844" s="3"/>
      <c r="ANN844" s="3"/>
      <c r="ANO844" s="3"/>
      <c r="ANP844" s="3"/>
      <c r="ANQ844" s="3"/>
      <c r="ANR844" s="3"/>
      <c r="ANS844" s="3"/>
      <c r="ANT844" s="3"/>
      <c r="ANU844" s="3"/>
      <c r="ANV844" s="3"/>
      <c r="ANW844" s="3"/>
      <c r="ANX844" s="3"/>
      <c r="ANY844" s="3"/>
      <c r="ANZ844" s="3"/>
      <c r="AOA844" s="3"/>
      <c r="AOB844" s="3"/>
      <c r="AOC844" s="3"/>
      <c r="AOD844" s="3"/>
      <c r="AOE844" s="3"/>
      <c r="AOF844" s="3"/>
      <c r="AOG844" s="3"/>
      <c r="AOH844" s="3"/>
      <c r="AOI844" s="3"/>
      <c r="AOJ844" s="3"/>
      <c r="AOK844" s="3"/>
      <c r="AOL844" s="3"/>
      <c r="AOM844" s="3"/>
      <c r="AON844" s="3"/>
      <c r="AOO844" s="3"/>
      <c r="AOP844" s="3"/>
      <c r="AOQ844" s="3"/>
      <c r="AOR844" s="3"/>
      <c r="AOS844" s="3"/>
      <c r="AOT844" s="3"/>
      <c r="AOU844" s="3"/>
      <c r="AOV844" s="3"/>
      <c r="AOW844" s="3"/>
      <c r="AOX844" s="3"/>
      <c r="AOY844" s="3"/>
      <c r="AOZ844" s="3"/>
      <c r="APA844" s="3"/>
      <c r="APB844" s="3"/>
      <c r="APC844" s="3"/>
      <c r="APD844" s="3"/>
      <c r="APE844" s="3"/>
      <c r="APF844" s="3"/>
      <c r="APG844" s="3"/>
      <c r="APH844" s="3"/>
      <c r="API844" s="3"/>
      <c r="APJ844" s="3"/>
      <c r="APK844" s="3"/>
      <c r="APL844" s="3"/>
      <c r="APM844" s="3"/>
      <c r="APN844" s="3"/>
      <c r="APO844" s="3"/>
      <c r="APP844" s="3"/>
      <c r="APQ844" s="3"/>
      <c r="APR844" s="3"/>
      <c r="APS844" s="3"/>
      <c r="APT844" s="3"/>
      <c r="APU844" s="3"/>
      <c r="APV844" s="3"/>
      <c r="APW844" s="3"/>
      <c r="APX844" s="3"/>
      <c r="APY844" s="3"/>
      <c r="APZ844" s="3"/>
      <c r="AQA844" s="3"/>
      <c r="AQB844" s="3"/>
      <c r="AQC844" s="3"/>
      <c r="AQD844" s="3"/>
      <c r="AQE844" s="3"/>
      <c r="AQF844" s="3"/>
      <c r="AQG844" s="3"/>
      <c r="AQH844" s="3"/>
      <c r="AQI844" s="3"/>
      <c r="AQJ844" s="3"/>
      <c r="AQK844" s="3"/>
      <c r="AQL844" s="3"/>
      <c r="AQM844" s="3"/>
      <c r="AQN844" s="3"/>
      <c r="AQO844" s="3"/>
      <c r="AQP844" s="3"/>
      <c r="AQQ844" s="3"/>
      <c r="AQR844" s="3"/>
      <c r="AQS844" s="3"/>
      <c r="AQT844" s="3"/>
      <c r="AQU844" s="3"/>
      <c r="AQV844" s="3"/>
      <c r="AQW844" s="3"/>
      <c r="AQX844" s="3"/>
      <c r="AQY844" s="3"/>
      <c r="AQZ844" s="3"/>
      <c r="ARA844" s="3"/>
      <c r="ARB844" s="3"/>
      <c r="ARC844" s="3"/>
      <c r="ARD844" s="3"/>
      <c r="ARE844" s="3"/>
      <c r="ARF844" s="3"/>
      <c r="ARG844" s="3"/>
      <c r="ARH844" s="3"/>
      <c r="ARI844" s="3"/>
      <c r="ARJ844" s="3"/>
      <c r="ARK844" s="3"/>
      <c r="ARL844" s="3"/>
      <c r="ARM844" s="3"/>
      <c r="ARN844" s="3"/>
      <c r="ARO844" s="3"/>
      <c r="ARP844" s="3"/>
      <c r="ARQ844" s="3"/>
      <c r="ARR844" s="3"/>
      <c r="ARS844" s="3"/>
      <c r="ART844" s="3"/>
      <c r="ARU844" s="3"/>
      <c r="ARV844" s="3"/>
      <c r="ARW844" s="3"/>
      <c r="ARX844" s="3"/>
      <c r="ARY844" s="3"/>
      <c r="ARZ844" s="3"/>
      <c r="ASA844" s="3"/>
      <c r="ASB844" s="3"/>
      <c r="ASC844" s="3"/>
      <c r="ASD844" s="3"/>
      <c r="ASE844" s="3"/>
      <c r="ASF844" s="3"/>
      <c r="ASG844" s="3"/>
      <c r="ASH844" s="3"/>
      <c r="ASI844" s="3"/>
      <c r="ASJ844" s="3"/>
      <c r="ASK844" s="3"/>
      <c r="ASL844" s="3"/>
      <c r="ASM844" s="3"/>
      <c r="ASN844" s="3"/>
      <c r="ASO844" s="3"/>
      <c r="ASP844" s="3"/>
      <c r="ASQ844" s="3"/>
      <c r="ASR844" s="3"/>
      <c r="ASS844" s="3"/>
      <c r="AST844" s="3"/>
      <c r="ASU844" s="3"/>
      <c r="ASV844" s="3"/>
      <c r="ASW844" s="3"/>
      <c r="ASX844" s="3"/>
      <c r="ASY844" s="3"/>
      <c r="ASZ844" s="3"/>
      <c r="ATA844" s="3"/>
      <c r="ATB844" s="3"/>
      <c r="ATC844" s="3"/>
      <c r="ATD844" s="3"/>
      <c r="ATE844" s="3"/>
      <c r="ATF844" s="3"/>
      <c r="ATG844" s="3"/>
      <c r="ATH844" s="3"/>
      <c r="ATI844" s="3"/>
      <c r="ATJ844" s="3"/>
      <c r="ATK844" s="3"/>
      <c r="ATL844" s="3"/>
      <c r="ATM844" s="3"/>
      <c r="ATN844" s="3"/>
      <c r="ATO844" s="3"/>
      <c r="ATP844" s="3"/>
      <c r="ATQ844" s="3"/>
      <c r="ATR844" s="3"/>
      <c r="ATS844" s="3"/>
      <c r="ATT844" s="3"/>
      <c r="ATU844" s="3"/>
      <c r="ATV844" s="3"/>
      <c r="ATW844" s="3"/>
      <c r="ATX844" s="3"/>
      <c r="ATY844" s="3"/>
      <c r="ATZ844" s="3"/>
      <c r="AUA844" s="3"/>
      <c r="AUB844" s="3"/>
      <c r="AUC844" s="3"/>
      <c r="AUD844" s="3"/>
      <c r="AUE844" s="3"/>
      <c r="AUF844" s="3"/>
      <c r="AUG844" s="3"/>
      <c r="AUH844" s="3"/>
      <c r="AUI844" s="3"/>
      <c r="AUJ844" s="3"/>
      <c r="AUK844" s="3"/>
      <c r="AUL844" s="3"/>
      <c r="AUM844" s="3"/>
      <c r="AUN844" s="3"/>
      <c r="AUO844" s="3"/>
      <c r="AUP844" s="3"/>
      <c r="AUQ844" s="3"/>
      <c r="AUR844" s="3"/>
      <c r="AUS844" s="3"/>
      <c r="AUT844" s="3"/>
      <c r="AUU844" s="3"/>
      <c r="AUV844" s="3"/>
      <c r="AUW844" s="3"/>
      <c r="AUX844" s="3"/>
      <c r="AUY844" s="3"/>
      <c r="AUZ844" s="3"/>
      <c r="AVA844" s="3"/>
      <c r="AVB844" s="3"/>
      <c r="AVC844" s="3"/>
      <c r="AVD844" s="3"/>
      <c r="AVE844" s="3"/>
      <c r="AVF844" s="3"/>
      <c r="AVG844" s="3"/>
      <c r="AVH844" s="3"/>
      <c r="AVI844" s="3"/>
      <c r="AVJ844" s="3"/>
      <c r="AVK844" s="3"/>
      <c r="AVL844" s="3"/>
      <c r="AVM844" s="3"/>
      <c r="AVN844" s="3"/>
      <c r="AVO844" s="3"/>
      <c r="AVP844" s="3"/>
      <c r="AVQ844" s="3"/>
      <c r="AVR844" s="3"/>
      <c r="AVS844" s="3"/>
      <c r="AVT844" s="3"/>
      <c r="AVU844" s="3"/>
      <c r="AVV844" s="3"/>
      <c r="AVW844" s="3"/>
      <c r="AVX844" s="3"/>
      <c r="AVY844" s="3"/>
      <c r="AVZ844" s="3"/>
      <c r="AWA844" s="3"/>
      <c r="AWB844" s="3"/>
      <c r="AWC844" s="3"/>
      <c r="AWD844" s="3"/>
      <c r="AWE844" s="3"/>
      <c r="AWF844" s="3"/>
      <c r="AWG844" s="3"/>
      <c r="AWH844" s="3"/>
      <c r="AWI844" s="3"/>
      <c r="AWJ844" s="3"/>
      <c r="AWK844" s="3"/>
      <c r="AWL844" s="3"/>
      <c r="AWM844" s="3"/>
      <c r="AWN844" s="3"/>
      <c r="AWO844" s="3"/>
      <c r="AWP844" s="3"/>
      <c r="AWQ844" s="3"/>
      <c r="AWR844" s="3"/>
      <c r="AWS844" s="3"/>
      <c r="AWT844" s="3"/>
      <c r="AWU844" s="3"/>
      <c r="AWV844" s="3"/>
      <c r="AWW844" s="3"/>
      <c r="AWX844" s="3"/>
      <c r="AWY844" s="3"/>
      <c r="AWZ844" s="3"/>
      <c r="AXA844" s="3"/>
      <c r="AXB844" s="3"/>
      <c r="AXC844" s="3"/>
      <c r="AXD844" s="3"/>
      <c r="AXE844" s="3"/>
      <c r="AXF844" s="3"/>
      <c r="AXG844" s="3"/>
      <c r="AXH844" s="3"/>
      <c r="AXI844" s="3"/>
      <c r="AXJ844" s="3"/>
      <c r="AXK844" s="3"/>
      <c r="AXL844" s="3"/>
      <c r="AXM844" s="3"/>
      <c r="AXN844" s="3"/>
      <c r="AXO844" s="3"/>
      <c r="AXP844" s="3"/>
      <c r="AXQ844" s="3"/>
      <c r="AXR844" s="3"/>
      <c r="AXS844" s="3"/>
      <c r="AXT844" s="3"/>
      <c r="AXU844" s="3"/>
      <c r="AXV844" s="3"/>
      <c r="AXW844" s="3"/>
      <c r="AXX844" s="3"/>
      <c r="AXY844" s="3"/>
      <c r="AXZ844" s="3"/>
      <c r="AYA844" s="3"/>
      <c r="AYB844" s="3"/>
      <c r="AYC844" s="3"/>
      <c r="AYD844" s="3"/>
      <c r="AYE844" s="3"/>
      <c r="AYF844" s="3"/>
      <c r="AYG844" s="3"/>
      <c r="AYH844" s="3"/>
      <c r="AYI844" s="3"/>
      <c r="AYJ844" s="3"/>
      <c r="AYK844" s="3"/>
      <c r="AYL844" s="3"/>
      <c r="AYM844" s="3"/>
      <c r="AYN844" s="3"/>
      <c r="AYO844" s="3"/>
      <c r="AYP844" s="3"/>
      <c r="AYQ844" s="3"/>
      <c r="AYR844" s="3"/>
      <c r="AYS844" s="3"/>
      <c r="AYT844" s="3"/>
      <c r="AYU844" s="3"/>
      <c r="AYV844" s="3"/>
      <c r="AYW844" s="3"/>
      <c r="AYX844" s="3"/>
      <c r="AYY844" s="3"/>
      <c r="AYZ844" s="3"/>
      <c r="AZA844" s="3"/>
      <c r="AZB844" s="3"/>
      <c r="AZC844" s="3"/>
      <c r="AZD844" s="3"/>
      <c r="AZE844" s="3"/>
      <c r="AZF844" s="3"/>
      <c r="AZG844" s="3"/>
      <c r="AZH844" s="3"/>
      <c r="AZI844" s="3"/>
      <c r="AZJ844" s="3"/>
      <c r="AZK844" s="3"/>
      <c r="AZL844" s="3"/>
      <c r="AZM844" s="3"/>
      <c r="AZN844" s="3"/>
      <c r="AZO844" s="3"/>
      <c r="AZP844" s="3"/>
      <c r="AZQ844" s="3"/>
      <c r="AZR844" s="3"/>
      <c r="AZS844" s="3"/>
      <c r="AZT844" s="3"/>
      <c r="AZU844" s="3"/>
      <c r="AZV844" s="3"/>
      <c r="AZW844" s="3"/>
      <c r="AZX844" s="3"/>
      <c r="AZY844" s="3"/>
      <c r="AZZ844" s="3"/>
      <c r="BAA844" s="3"/>
      <c r="BAB844" s="3"/>
      <c r="BAC844" s="3"/>
      <c r="BAD844" s="3"/>
      <c r="BAE844" s="3"/>
      <c r="BAF844" s="3"/>
      <c r="BAG844" s="3"/>
      <c r="BAH844" s="3"/>
      <c r="BAI844" s="3"/>
      <c r="BAJ844" s="3"/>
      <c r="BAK844" s="3"/>
      <c r="BAL844" s="3"/>
      <c r="BAM844" s="3"/>
      <c r="BAN844" s="3"/>
      <c r="BAO844" s="3"/>
      <c r="BAP844" s="3"/>
      <c r="BAQ844" s="3"/>
      <c r="BAR844" s="3"/>
      <c r="BAS844" s="3"/>
      <c r="BAT844" s="3"/>
      <c r="BAU844" s="3"/>
      <c r="BAV844" s="3"/>
      <c r="BAW844" s="3"/>
      <c r="BAX844" s="3"/>
      <c r="BAY844" s="3"/>
      <c r="BAZ844" s="3"/>
      <c r="BBA844" s="3"/>
      <c r="BBB844" s="3"/>
      <c r="BBC844" s="3"/>
      <c r="BBD844" s="3"/>
      <c r="BBE844" s="3"/>
      <c r="BBF844" s="3"/>
      <c r="BBG844" s="3"/>
      <c r="BBH844" s="3"/>
      <c r="BBI844" s="3"/>
      <c r="BBJ844" s="3"/>
      <c r="BBK844" s="3"/>
      <c r="BBL844" s="3"/>
      <c r="BBM844" s="3"/>
      <c r="BBN844" s="3"/>
      <c r="BBO844" s="3"/>
      <c r="BBP844" s="3"/>
      <c r="BBQ844" s="3"/>
      <c r="BBR844" s="3"/>
      <c r="BBS844" s="3"/>
      <c r="BBT844" s="3"/>
      <c r="BBU844" s="3"/>
      <c r="BBV844" s="3"/>
      <c r="BBW844" s="3"/>
      <c r="BBX844" s="3"/>
      <c r="BBY844" s="3"/>
      <c r="BBZ844" s="3"/>
      <c r="BCA844" s="3"/>
      <c r="BCB844" s="3"/>
      <c r="BCC844" s="3"/>
      <c r="BCD844" s="3"/>
      <c r="BCE844" s="3"/>
      <c r="BCF844" s="3"/>
      <c r="BCG844" s="3"/>
      <c r="BCH844" s="3"/>
      <c r="BCI844" s="3"/>
      <c r="BCJ844" s="3"/>
      <c r="BCK844" s="3"/>
      <c r="BCL844" s="3"/>
      <c r="BCM844" s="3"/>
      <c r="BCN844" s="3"/>
      <c r="BCO844" s="3"/>
      <c r="BCP844" s="3"/>
      <c r="BCQ844" s="3"/>
      <c r="BCR844" s="3"/>
      <c r="BCS844" s="3"/>
      <c r="BCT844" s="3"/>
      <c r="BCU844" s="3"/>
      <c r="BCV844" s="3"/>
      <c r="BCW844" s="3"/>
      <c r="BCX844" s="3"/>
      <c r="BCY844" s="3"/>
      <c r="BCZ844" s="3"/>
      <c r="BDA844" s="3"/>
      <c r="BDB844" s="3"/>
      <c r="BDC844" s="3"/>
      <c r="BDD844" s="3"/>
      <c r="BDE844" s="3"/>
      <c r="BDF844" s="3"/>
      <c r="BDG844" s="3"/>
      <c r="BDH844" s="3"/>
      <c r="BDI844" s="3"/>
      <c r="BDJ844" s="3"/>
      <c r="BDK844" s="3"/>
      <c r="BDL844" s="3"/>
      <c r="BDM844" s="3"/>
      <c r="BDN844" s="3"/>
      <c r="BDO844" s="3"/>
      <c r="BDP844" s="3"/>
      <c r="BDQ844" s="3"/>
      <c r="BDR844" s="3"/>
      <c r="BDS844" s="3"/>
      <c r="BDT844" s="3"/>
      <c r="BDU844" s="3"/>
      <c r="BDV844" s="3"/>
      <c r="BDW844" s="3"/>
      <c r="BDX844" s="3"/>
      <c r="BDY844" s="3"/>
      <c r="BDZ844" s="3"/>
      <c r="BEA844" s="3"/>
      <c r="BEB844" s="3"/>
      <c r="BEC844" s="3"/>
      <c r="BED844" s="3"/>
      <c r="BEE844" s="3"/>
      <c r="BEF844" s="3"/>
      <c r="BEG844" s="3"/>
      <c r="BEH844" s="3"/>
      <c r="BEI844" s="3"/>
      <c r="BEJ844" s="3"/>
      <c r="BEK844" s="3"/>
      <c r="BEL844" s="3"/>
      <c r="BEM844" s="3"/>
      <c r="BEN844" s="3"/>
      <c r="BEO844" s="3"/>
      <c r="BEP844" s="3"/>
      <c r="BEQ844" s="3"/>
      <c r="BER844" s="3"/>
      <c r="BES844" s="3"/>
      <c r="BET844" s="3"/>
      <c r="BEU844" s="3"/>
      <c r="BEV844" s="3"/>
      <c r="BEW844" s="3"/>
      <c r="BEX844" s="3"/>
      <c r="BEY844" s="3"/>
      <c r="BEZ844" s="3"/>
      <c r="BFA844" s="3"/>
      <c r="BFB844" s="3"/>
      <c r="BFC844" s="3"/>
      <c r="BFD844" s="3"/>
      <c r="BFE844" s="3"/>
      <c r="BFF844" s="3"/>
      <c r="BFG844" s="3"/>
      <c r="BFH844" s="3"/>
      <c r="BFI844" s="3"/>
      <c r="BFJ844" s="3"/>
      <c r="BFK844" s="3"/>
      <c r="BFL844" s="3"/>
      <c r="BFM844" s="3"/>
      <c r="BFN844" s="3"/>
      <c r="BFO844" s="3"/>
      <c r="BFP844" s="3"/>
      <c r="BFQ844" s="3"/>
      <c r="BFR844" s="3"/>
      <c r="BFS844" s="3"/>
      <c r="BFT844" s="3"/>
      <c r="BFU844" s="3"/>
      <c r="BFV844" s="3"/>
      <c r="BFW844" s="3"/>
      <c r="BFX844" s="3"/>
      <c r="BFY844" s="3"/>
      <c r="BFZ844" s="3"/>
      <c r="BGA844" s="3"/>
      <c r="BGB844" s="3"/>
      <c r="BGC844" s="3"/>
      <c r="BGD844" s="3"/>
      <c r="BGE844" s="3"/>
      <c r="BGF844" s="3"/>
      <c r="BGG844" s="3"/>
      <c r="BGH844" s="3"/>
      <c r="BGI844" s="3"/>
      <c r="BGJ844" s="3"/>
      <c r="BGK844" s="3"/>
      <c r="BGL844" s="3"/>
      <c r="BGM844" s="3"/>
      <c r="BGN844" s="3"/>
      <c r="BGO844" s="3"/>
      <c r="BGP844" s="3"/>
      <c r="BGQ844" s="3"/>
      <c r="BGR844" s="3"/>
      <c r="BGS844" s="3"/>
      <c r="BGT844" s="3"/>
      <c r="BGU844" s="3"/>
      <c r="BGV844" s="3"/>
      <c r="BGW844" s="3"/>
      <c r="BGX844" s="3"/>
      <c r="BGY844" s="3"/>
      <c r="BGZ844" s="3"/>
      <c r="BHA844" s="3"/>
      <c r="BHB844" s="3"/>
      <c r="BHC844" s="3"/>
      <c r="BHD844" s="3"/>
      <c r="BHE844" s="3"/>
      <c r="BHF844" s="3"/>
      <c r="BHG844" s="3"/>
      <c r="BHH844" s="3"/>
      <c r="BHI844" s="3"/>
      <c r="BHJ844" s="3"/>
      <c r="BHK844" s="3"/>
      <c r="BHL844" s="3"/>
      <c r="BHM844" s="3"/>
      <c r="BHN844" s="3"/>
      <c r="BHO844" s="3"/>
      <c r="BHP844" s="3"/>
      <c r="BHQ844" s="3"/>
      <c r="BHR844" s="3"/>
      <c r="BHS844" s="3"/>
      <c r="BHT844" s="3"/>
      <c r="BHU844" s="3"/>
      <c r="BHV844" s="3"/>
      <c r="BHW844" s="3"/>
      <c r="BHX844" s="3"/>
      <c r="BHY844" s="3"/>
      <c r="BHZ844" s="3"/>
      <c r="BIA844" s="3"/>
      <c r="BIB844" s="3"/>
      <c r="BIC844" s="3"/>
      <c r="BID844" s="3"/>
      <c r="BIE844" s="3"/>
      <c r="BIF844" s="3"/>
      <c r="BIG844" s="3"/>
      <c r="BIH844" s="3"/>
      <c r="BII844" s="3"/>
      <c r="BIJ844" s="3"/>
      <c r="BIK844" s="3"/>
      <c r="BIL844" s="3"/>
      <c r="BIM844" s="3"/>
      <c r="BIN844" s="3"/>
      <c r="BIO844" s="3"/>
      <c r="BIP844" s="3"/>
      <c r="BIQ844" s="3"/>
      <c r="BIR844" s="3"/>
      <c r="BIS844" s="3"/>
      <c r="BIT844" s="3"/>
      <c r="BIU844" s="3"/>
      <c r="BIV844" s="3"/>
      <c r="BIW844" s="3"/>
      <c r="BIX844" s="3"/>
      <c r="BIY844" s="3"/>
      <c r="BIZ844" s="3"/>
      <c r="BJA844" s="3"/>
      <c r="BJB844" s="3"/>
      <c r="BJC844" s="3"/>
      <c r="BJD844" s="3"/>
      <c r="BJE844" s="3"/>
      <c r="BJF844" s="3"/>
      <c r="BJG844" s="3"/>
      <c r="BJH844" s="3"/>
      <c r="BJI844" s="3"/>
      <c r="BJJ844" s="3"/>
      <c r="BJK844" s="3"/>
      <c r="BJL844" s="3"/>
      <c r="BJM844" s="3"/>
      <c r="BJN844" s="3"/>
      <c r="BJO844" s="3"/>
      <c r="BJP844" s="3"/>
      <c r="BJQ844" s="3"/>
      <c r="BJR844" s="3"/>
      <c r="BJS844" s="3"/>
      <c r="BJT844" s="3"/>
      <c r="BJU844" s="3"/>
      <c r="BJV844" s="3"/>
      <c r="BJW844" s="3"/>
      <c r="BJX844" s="3"/>
      <c r="BJY844" s="3"/>
      <c r="BJZ844" s="3"/>
      <c r="BKA844" s="3"/>
      <c r="BKB844" s="3"/>
      <c r="BKC844" s="3"/>
      <c r="BKD844" s="3"/>
      <c r="BKE844" s="3"/>
      <c r="BKF844" s="3"/>
      <c r="BKG844" s="3"/>
      <c r="BKH844" s="3"/>
      <c r="BKI844" s="3"/>
      <c r="BKJ844" s="3"/>
      <c r="BKK844" s="3"/>
      <c r="BKL844" s="3"/>
      <c r="BKM844" s="3"/>
      <c r="BKN844" s="3"/>
      <c r="BKO844" s="3"/>
      <c r="BKP844" s="3"/>
      <c r="BKQ844" s="3"/>
      <c r="BKR844" s="3"/>
      <c r="BKS844" s="3"/>
      <c r="BKT844" s="3"/>
      <c r="BKU844" s="3"/>
      <c r="BKV844" s="3"/>
      <c r="BKW844" s="3"/>
      <c r="BKX844" s="3"/>
      <c r="BKY844" s="3"/>
      <c r="BKZ844" s="3"/>
      <c r="BLA844" s="3"/>
      <c r="BLB844" s="3"/>
      <c r="BLC844" s="3"/>
      <c r="BLD844" s="3"/>
      <c r="BLE844" s="3"/>
      <c r="BLF844" s="3"/>
      <c r="BLG844" s="3"/>
      <c r="BLH844" s="3"/>
      <c r="BLI844" s="3"/>
      <c r="BLJ844" s="3"/>
      <c r="BLK844" s="3"/>
      <c r="BLL844" s="3"/>
      <c r="BLM844" s="3"/>
      <c r="BLN844" s="3"/>
      <c r="BLO844" s="3"/>
      <c r="BLP844" s="3"/>
      <c r="BLQ844" s="3"/>
      <c r="BLR844" s="3"/>
      <c r="BLS844" s="3"/>
      <c r="BLT844" s="3"/>
      <c r="BLU844" s="3"/>
      <c r="BLV844" s="3"/>
      <c r="BLW844" s="3"/>
      <c r="BLX844" s="3"/>
      <c r="BLY844" s="3"/>
      <c r="BLZ844" s="3"/>
      <c r="BMA844" s="3"/>
      <c r="BMB844" s="3"/>
      <c r="BMC844" s="3"/>
      <c r="BMD844" s="3"/>
      <c r="BME844" s="3"/>
      <c r="BMF844" s="3"/>
      <c r="BMG844" s="3"/>
      <c r="BMH844" s="3"/>
      <c r="BMI844" s="3"/>
      <c r="BMJ844" s="3"/>
      <c r="BMK844" s="3"/>
      <c r="BML844" s="3"/>
      <c r="BMM844" s="3"/>
      <c r="BMN844" s="3"/>
      <c r="BMO844" s="3"/>
      <c r="BMP844" s="3"/>
      <c r="BMQ844" s="3"/>
      <c r="BMR844" s="3"/>
      <c r="BMS844" s="3"/>
      <c r="BMT844" s="3"/>
      <c r="BMU844" s="3"/>
      <c r="BMV844" s="3"/>
      <c r="BMW844" s="3"/>
      <c r="BMX844" s="3"/>
      <c r="BMY844" s="3"/>
      <c r="BMZ844" s="3"/>
      <c r="BNA844" s="3"/>
      <c r="BNB844" s="3"/>
      <c r="BNC844" s="3"/>
      <c r="BND844" s="3"/>
      <c r="BNE844" s="3"/>
      <c r="BNF844" s="3"/>
      <c r="BNG844" s="3"/>
      <c r="BNH844" s="3"/>
      <c r="BNI844" s="3"/>
      <c r="BNJ844" s="3"/>
      <c r="BNK844" s="3"/>
      <c r="BNL844" s="3"/>
      <c r="BNM844" s="3"/>
      <c r="BNN844" s="3"/>
      <c r="BNO844" s="3"/>
      <c r="BNP844" s="3"/>
      <c r="BNQ844" s="3"/>
      <c r="BNR844" s="3"/>
      <c r="BNS844" s="3"/>
      <c r="BNT844" s="3"/>
      <c r="BNU844" s="3"/>
      <c r="BNV844" s="3"/>
      <c r="BNW844" s="3"/>
      <c r="BNX844" s="3"/>
      <c r="BNY844" s="3"/>
      <c r="BNZ844" s="3"/>
      <c r="BOA844" s="3"/>
      <c r="BOB844" s="3"/>
      <c r="BOC844" s="3"/>
      <c r="BOD844" s="3"/>
      <c r="BOE844" s="3"/>
      <c r="BOF844" s="3"/>
      <c r="BOG844" s="3"/>
      <c r="BOH844" s="3"/>
      <c r="BOI844" s="3"/>
      <c r="BOJ844" s="3"/>
      <c r="BOK844" s="3"/>
      <c r="BOL844" s="3"/>
      <c r="BOM844" s="3"/>
      <c r="BON844" s="3"/>
      <c r="BOO844" s="3"/>
      <c r="BOP844" s="3"/>
      <c r="BOQ844" s="3"/>
      <c r="BOR844" s="3"/>
      <c r="BOS844" s="3"/>
      <c r="BOT844" s="3"/>
      <c r="BOU844" s="3"/>
      <c r="BOV844" s="3"/>
      <c r="BOW844" s="3"/>
      <c r="BOX844" s="3"/>
      <c r="BOY844" s="3"/>
      <c r="BOZ844" s="3"/>
      <c r="BPA844" s="3"/>
      <c r="BPB844" s="3"/>
      <c r="BPC844" s="3"/>
      <c r="BPD844" s="3"/>
      <c r="BPE844" s="3"/>
      <c r="BPF844" s="3"/>
      <c r="BPG844" s="3"/>
      <c r="BPH844" s="3"/>
      <c r="BPI844" s="3"/>
      <c r="BPJ844" s="3"/>
      <c r="BPK844" s="3"/>
      <c r="BPL844" s="3"/>
      <c r="BPM844" s="3"/>
      <c r="BPN844" s="3"/>
      <c r="BPO844" s="3"/>
      <c r="BPP844" s="3"/>
      <c r="BPQ844" s="3"/>
      <c r="BPR844" s="3"/>
      <c r="BPS844" s="3"/>
      <c r="BPT844" s="3"/>
      <c r="BPU844" s="3"/>
      <c r="BPV844" s="3"/>
      <c r="BPW844" s="3"/>
      <c r="BPX844" s="3"/>
      <c r="BPY844" s="3"/>
      <c r="BPZ844" s="3"/>
      <c r="BQA844" s="3"/>
      <c r="BQB844" s="3"/>
      <c r="BQC844" s="3"/>
      <c r="BQD844" s="3"/>
      <c r="BQE844" s="3"/>
      <c r="BQF844" s="3"/>
      <c r="BQG844" s="3"/>
      <c r="BQH844" s="3"/>
      <c r="BQI844" s="3"/>
      <c r="BQJ844" s="3"/>
      <c r="BQK844" s="3"/>
      <c r="BQL844" s="3"/>
      <c r="BQM844" s="3"/>
      <c r="BQN844" s="3"/>
      <c r="BQO844" s="3"/>
      <c r="BQP844" s="3"/>
      <c r="BQQ844" s="3"/>
      <c r="BQR844" s="3"/>
      <c r="BQS844" s="3"/>
      <c r="BQT844" s="3"/>
      <c r="BQU844" s="3"/>
      <c r="BQV844" s="3"/>
      <c r="BQW844" s="3"/>
      <c r="BQX844" s="3"/>
      <c r="BQY844" s="3"/>
      <c r="BQZ844" s="3"/>
      <c r="BRA844" s="3"/>
      <c r="BRB844" s="3"/>
      <c r="BRC844" s="3"/>
      <c r="BRD844" s="3"/>
      <c r="BRE844" s="3"/>
      <c r="BRF844" s="3"/>
      <c r="BRG844" s="3"/>
      <c r="BRH844" s="3"/>
      <c r="BRI844" s="3"/>
      <c r="BRJ844" s="3"/>
      <c r="BRK844" s="3"/>
      <c r="BRL844" s="3"/>
      <c r="BRM844" s="3"/>
      <c r="BRN844" s="3"/>
      <c r="BRO844" s="3"/>
      <c r="BRP844" s="3"/>
      <c r="BRQ844" s="3"/>
      <c r="BRR844" s="3"/>
      <c r="BRS844" s="3"/>
      <c r="BRT844" s="3"/>
      <c r="BRU844" s="3"/>
      <c r="BRV844" s="3"/>
      <c r="BRW844" s="3"/>
      <c r="BRX844" s="3"/>
      <c r="BRY844" s="3"/>
      <c r="BRZ844" s="3"/>
      <c r="BSA844" s="3"/>
      <c r="BSB844" s="3"/>
      <c r="BSC844" s="3"/>
      <c r="BSD844" s="3"/>
      <c r="BSE844" s="3"/>
      <c r="BSF844" s="3"/>
      <c r="BSG844" s="3"/>
      <c r="BSH844" s="3"/>
      <c r="BSI844" s="3"/>
      <c r="BSJ844" s="3"/>
      <c r="BSK844" s="3"/>
      <c r="BSL844" s="3"/>
      <c r="BSM844" s="3"/>
      <c r="BSN844" s="3"/>
      <c r="BSO844" s="3"/>
      <c r="BSP844" s="3"/>
      <c r="BSQ844" s="3"/>
      <c r="BSR844" s="3"/>
      <c r="BSS844" s="3"/>
      <c r="BST844" s="3"/>
      <c r="BSU844" s="3"/>
      <c r="BSV844" s="3"/>
      <c r="BSW844" s="3"/>
      <c r="BSX844" s="3"/>
      <c r="BSY844" s="3"/>
      <c r="BSZ844" s="3"/>
      <c r="BTA844" s="3"/>
      <c r="BTB844" s="3"/>
      <c r="BTC844" s="3"/>
      <c r="BTD844" s="3"/>
      <c r="BTE844" s="3"/>
      <c r="BTF844" s="3"/>
      <c r="BTG844" s="3"/>
      <c r="BTH844" s="3"/>
      <c r="BTI844" s="3"/>
      <c r="BTJ844" s="3"/>
      <c r="BTK844" s="3"/>
      <c r="BTL844" s="3"/>
      <c r="BTM844" s="3"/>
      <c r="BTN844" s="3"/>
      <c r="BTO844" s="3"/>
      <c r="BTP844" s="3"/>
      <c r="BTQ844" s="3"/>
      <c r="BTR844" s="3"/>
      <c r="BTS844" s="3"/>
      <c r="BTT844" s="3"/>
      <c r="BTU844" s="3"/>
      <c r="BTV844" s="3"/>
      <c r="BTW844" s="3"/>
      <c r="BTX844" s="3"/>
      <c r="BTY844" s="3"/>
      <c r="BTZ844" s="3"/>
      <c r="BUA844" s="3"/>
      <c r="BUB844" s="3"/>
      <c r="BUC844" s="3"/>
      <c r="BUD844" s="3"/>
      <c r="BUE844" s="3"/>
      <c r="BUF844" s="3"/>
      <c r="BUG844" s="3"/>
      <c r="BUH844" s="3"/>
      <c r="BUI844" s="3"/>
      <c r="BUJ844" s="3"/>
      <c r="BUK844" s="3"/>
      <c r="BUL844" s="3"/>
      <c r="BUM844" s="3"/>
      <c r="BUN844" s="3"/>
      <c r="BUO844" s="3"/>
      <c r="BUP844" s="3"/>
      <c r="BUQ844" s="3"/>
      <c r="BUR844" s="3"/>
      <c r="BUS844" s="3"/>
      <c r="BUT844" s="3"/>
      <c r="BUU844" s="3"/>
      <c r="BUV844" s="3"/>
      <c r="BUW844" s="3"/>
      <c r="BUX844" s="3"/>
      <c r="BUY844" s="3"/>
      <c r="BUZ844" s="3"/>
      <c r="BVA844" s="3"/>
      <c r="BVB844" s="3"/>
      <c r="BVC844" s="3"/>
      <c r="BVD844" s="3"/>
      <c r="BVE844" s="3"/>
      <c r="BVF844" s="3"/>
      <c r="BVG844" s="3"/>
      <c r="BVH844" s="3"/>
      <c r="BVI844" s="3"/>
      <c r="BVJ844" s="3"/>
      <c r="BVK844" s="3"/>
      <c r="BVL844" s="3"/>
      <c r="BVM844" s="3"/>
      <c r="BVN844" s="3"/>
      <c r="BVO844" s="3"/>
      <c r="BVP844" s="3"/>
      <c r="BVQ844" s="3"/>
      <c r="BVR844" s="3"/>
      <c r="BVS844" s="3"/>
      <c r="BVT844" s="3"/>
      <c r="BVU844" s="3"/>
      <c r="BVV844" s="3"/>
      <c r="BVW844" s="3"/>
      <c r="BVX844" s="3"/>
      <c r="BVY844" s="3"/>
      <c r="BVZ844" s="3"/>
      <c r="BWA844" s="3"/>
      <c r="BWB844" s="3"/>
      <c r="BWC844" s="3"/>
      <c r="BWD844" s="3"/>
      <c r="BWE844" s="3"/>
      <c r="BWF844" s="3"/>
      <c r="BWG844" s="3"/>
      <c r="BWH844" s="3"/>
      <c r="BWI844" s="3"/>
      <c r="BWJ844" s="3"/>
      <c r="BWK844" s="3"/>
      <c r="BWL844" s="3"/>
      <c r="BWM844" s="3"/>
      <c r="BWN844" s="3"/>
      <c r="BWO844" s="3"/>
      <c r="BWP844" s="3"/>
      <c r="BWQ844" s="3"/>
      <c r="BWR844" s="3"/>
      <c r="BWS844" s="3"/>
      <c r="BWT844" s="3"/>
      <c r="BWU844" s="3"/>
      <c r="BWV844" s="3"/>
      <c r="BWW844" s="3"/>
      <c r="BWX844" s="3"/>
      <c r="BWY844" s="3"/>
      <c r="BWZ844" s="3"/>
      <c r="BXA844" s="3"/>
      <c r="BXB844" s="3"/>
      <c r="BXC844" s="3"/>
      <c r="BXD844" s="3"/>
      <c r="BXE844" s="3"/>
      <c r="BXF844" s="3"/>
      <c r="BXG844" s="3"/>
      <c r="BXH844" s="3"/>
      <c r="BXI844" s="3"/>
      <c r="BXJ844" s="3"/>
      <c r="BXK844" s="3"/>
      <c r="BXL844" s="3"/>
      <c r="BXM844" s="3"/>
      <c r="BXN844" s="3"/>
      <c r="BXO844" s="3"/>
      <c r="BXP844" s="3"/>
      <c r="BXQ844" s="3"/>
      <c r="BXR844" s="3"/>
      <c r="BXS844" s="3"/>
      <c r="BXT844" s="3"/>
      <c r="BXU844" s="3"/>
      <c r="BXV844" s="3"/>
      <c r="BXW844" s="3"/>
      <c r="BXX844" s="3"/>
      <c r="BXY844" s="3"/>
      <c r="BXZ844" s="3"/>
      <c r="BYA844" s="3"/>
      <c r="BYB844" s="3"/>
      <c r="BYC844" s="3"/>
      <c r="BYD844" s="3"/>
      <c r="BYE844" s="3"/>
      <c r="BYF844" s="3"/>
      <c r="BYG844" s="3"/>
      <c r="BYH844" s="3"/>
      <c r="BYI844" s="3"/>
      <c r="BYJ844" s="3"/>
      <c r="BYK844" s="3"/>
      <c r="BYL844" s="3"/>
      <c r="BYM844" s="3"/>
      <c r="BYN844" s="3"/>
      <c r="BYO844" s="3"/>
      <c r="BYP844" s="3"/>
      <c r="BYQ844" s="3"/>
      <c r="BYR844" s="3"/>
      <c r="BYS844" s="3"/>
      <c r="BYT844" s="3"/>
      <c r="BYU844" s="3"/>
      <c r="BYV844" s="3"/>
      <c r="BYW844" s="3"/>
      <c r="BYX844" s="3"/>
      <c r="BYY844" s="3"/>
      <c r="BYZ844" s="3"/>
      <c r="BZA844" s="3"/>
      <c r="BZB844" s="3"/>
      <c r="BZC844" s="3"/>
      <c r="BZD844" s="3"/>
      <c r="BZE844" s="3"/>
      <c r="BZF844" s="3"/>
      <c r="BZG844" s="3"/>
      <c r="BZH844" s="3"/>
      <c r="BZI844" s="3"/>
      <c r="BZJ844" s="3"/>
      <c r="BZK844" s="3"/>
      <c r="BZL844" s="3"/>
      <c r="BZM844" s="3"/>
      <c r="BZN844" s="3"/>
      <c r="BZO844" s="3"/>
      <c r="BZP844" s="3"/>
      <c r="BZQ844" s="3"/>
      <c r="BZR844" s="3"/>
      <c r="BZS844" s="3"/>
      <c r="BZT844" s="3"/>
      <c r="BZU844" s="3"/>
      <c r="BZV844" s="3"/>
      <c r="BZW844" s="3"/>
      <c r="BZX844" s="3"/>
      <c r="BZY844" s="3"/>
      <c r="BZZ844" s="3"/>
      <c r="CAA844" s="3"/>
      <c r="CAB844" s="3"/>
      <c r="CAC844" s="3"/>
      <c r="CAD844" s="3"/>
      <c r="CAE844" s="3"/>
      <c r="CAF844" s="3"/>
      <c r="CAG844" s="3"/>
      <c r="CAH844" s="3"/>
      <c r="CAI844" s="3"/>
      <c r="CAJ844" s="3"/>
      <c r="CAK844" s="3"/>
      <c r="CAL844" s="3"/>
      <c r="CAM844" s="3"/>
      <c r="CAN844" s="3"/>
      <c r="CAO844" s="3"/>
      <c r="CAP844" s="3"/>
      <c r="CAQ844" s="3"/>
      <c r="CAR844" s="3"/>
      <c r="CAS844" s="3"/>
      <c r="CAT844" s="3"/>
      <c r="CAU844" s="3"/>
      <c r="CAV844" s="3"/>
      <c r="CAW844" s="3"/>
      <c r="CAX844" s="3"/>
      <c r="CAY844" s="3"/>
      <c r="CAZ844" s="3"/>
      <c r="CBA844" s="3"/>
      <c r="CBB844" s="3"/>
      <c r="CBC844" s="3"/>
      <c r="CBD844" s="3"/>
      <c r="CBE844" s="3"/>
      <c r="CBF844" s="3"/>
      <c r="CBG844" s="3"/>
      <c r="CBH844" s="3"/>
      <c r="CBI844" s="3"/>
      <c r="CBJ844" s="3"/>
      <c r="CBK844" s="3"/>
      <c r="CBL844" s="3"/>
      <c r="CBM844" s="3"/>
      <c r="CBN844" s="3"/>
      <c r="CBO844" s="3"/>
      <c r="CBP844" s="3"/>
      <c r="CBQ844" s="3"/>
      <c r="CBR844" s="3"/>
      <c r="CBS844" s="3"/>
      <c r="CBT844" s="3"/>
      <c r="CBU844" s="3"/>
      <c r="CBV844" s="3"/>
      <c r="CBW844" s="3"/>
      <c r="CBX844" s="3"/>
      <c r="CBY844" s="3"/>
      <c r="CBZ844" s="3"/>
      <c r="CCA844" s="3"/>
      <c r="CCB844" s="3"/>
      <c r="CCC844" s="3"/>
      <c r="CCD844" s="3"/>
      <c r="CCE844" s="3"/>
      <c r="CCF844" s="3"/>
      <c r="CCG844" s="3"/>
      <c r="CCH844" s="3"/>
      <c r="CCI844" s="3"/>
      <c r="CCJ844" s="3"/>
      <c r="CCK844" s="3"/>
      <c r="CCL844" s="3"/>
      <c r="CCM844" s="3"/>
      <c r="CCN844" s="3"/>
      <c r="CCO844" s="3"/>
      <c r="CCP844" s="3"/>
      <c r="CCQ844" s="3"/>
      <c r="CCR844" s="3"/>
      <c r="CCS844" s="3"/>
      <c r="CCT844" s="3"/>
      <c r="CCU844" s="3"/>
      <c r="CCV844" s="3"/>
      <c r="CCW844" s="3"/>
      <c r="CCX844" s="3"/>
      <c r="CCY844" s="3"/>
      <c r="CCZ844" s="3"/>
      <c r="CDA844" s="3"/>
      <c r="CDB844" s="3"/>
      <c r="CDC844" s="3"/>
      <c r="CDD844" s="3"/>
      <c r="CDE844" s="3"/>
      <c r="CDF844" s="3"/>
      <c r="CDG844" s="3"/>
      <c r="CDH844" s="3"/>
      <c r="CDI844" s="3"/>
      <c r="CDJ844" s="3"/>
      <c r="CDK844" s="3"/>
      <c r="CDL844" s="3"/>
      <c r="CDM844" s="3"/>
      <c r="CDN844" s="3"/>
      <c r="CDO844" s="3"/>
      <c r="CDP844" s="3"/>
      <c r="CDQ844" s="3"/>
      <c r="CDR844" s="3"/>
      <c r="CDS844" s="3"/>
      <c r="CDT844" s="3"/>
      <c r="CDU844" s="3"/>
      <c r="CDV844" s="3"/>
      <c r="CDW844" s="3"/>
      <c r="CDX844" s="3"/>
      <c r="CDY844" s="3"/>
      <c r="CDZ844" s="3"/>
      <c r="CEA844" s="3"/>
      <c r="CEB844" s="3"/>
      <c r="CEC844" s="3"/>
      <c r="CED844" s="3"/>
      <c r="CEE844" s="3"/>
      <c r="CEF844" s="3"/>
      <c r="CEG844" s="3"/>
      <c r="CEH844" s="3"/>
      <c r="CEI844" s="3"/>
      <c r="CEJ844" s="3"/>
      <c r="CEK844" s="3"/>
      <c r="CEL844" s="3"/>
      <c r="CEM844" s="3"/>
      <c r="CEN844" s="3"/>
      <c r="CEO844" s="3"/>
      <c r="CEP844" s="3"/>
      <c r="CEQ844" s="3"/>
      <c r="CER844" s="3"/>
      <c r="CES844" s="3"/>
      <c r="CET844" s="3"/>
      <c r="CEU844" s="3"/>
      <c r="CEV844" s="3"/>
      <c r="CEW844" s="3"/>
      <c r="CEX844" s="3"/>
      <c r="CEY844" s="3"/>
      <c r="CEZ844" s="3"/>
      <c r="CFA844" s="3"/>
      <c r="CFB844" s="3"/>
      <c r="CFC844" s="3"/>
      <c r="CFD844" s="3"/>
      <c r="CFE844" s="3"/>
      <c r="CFF844" s="3"/>
      <c r="CFG844" s="3"/>
      <c r="CFH844" s="3"/>
      <c r="CFI844" s="3"/>
      <c r="CFJ844" s="3"/>
      <c r="CFK844" s="3"/>
      <c r="CFL844" s="3"/>
      <c r="CFM844" s="3"/>
      <c r="CFN844" s="3"/>
      <c r="CFO844" s="3"/>
      <c r="CFP844" s="3"/>
      <c r="CFQ844" s="3"/>
      <c r="CFR844" s="3"/>
      <c r="CFS844" s="3"/>
      <c r="CFT844" s="3"/>
      <c r="CFU844" s="3"/>
      <c r="CFV844" s="3"/>
      <c r="CFW844" s="3"/>
      <c r="CFX844" s="3"/>
      <c r="CFY844" s="3"/>
      <c r="CFZ844" s="3"/>
      <c r="CGA844" s="3"/>
      <c r="CGB844" s="3"/>
      <c r="CGC844" s="3"/>
      <c r="CGD844" s="3"/>
      <c r="CGE844" s="3"/>
      <c r="CGF844" s="3"/>
      <c r="CGG844" s="3"/>
      <c r="CGH844" s="3"/>
      <c r="CGI844" s="3"/>
      <c r="CGJ844" s="3"/>
      <c r="CGK844" s="3"/>
      <c r="CGL844" s="3"/>
      <c r="CGM844" s="3"/>
      <c r="CGN844" s="3"/>
      <c r="CGO844" s="3"/>
      <c r="CGP844" s="3"/>
      <c r="CGQ844" s="3"/>
      <c r="CGR844" s="3"/>
      <c r="CGS844" s="3"/>
      <c r="CGT844" s="3"/>
      <c r="CGU844" s="3"/>
      <c r="CGV844" s="3"/>
      <c r="CGW844" s="3"/>
      <c r="CGX844" s="3"/>
      <c r="CGY844" s="3"/>
      <c r="CGZ844" s="3"/>
      <c r="CHA844" s="3"/>
      <c r="CHB844" s="3"/>
      <c r="CHC844" s="3"/>
      <c r="CHD844" s="3"/>
      <c r="CHE844" s="3"/>
      <c r="CHF844" s="3"/>
      <c r="CHG844" s="3"/>
      <c r="CHH844" s="3"/>
      <c r="CHI844" s="3"/>
      <c r="CHJ844" s="3"/>
      <c r="CHK844" s="3"/>
      <c r="CHL844" s="3"/>
      <c r="CHM844" s="3"/>
      <c r="CHN844" s="3"/>
      <c r="CHO844" s="3"/>
      <c r="CHP844" s="3"/>
      <c r="CHQ844" s="3"/>
      <c r="CHR844" s="3"/>
      <c r="CHS844" s="3"/>
      <c r="CHT844" s="3"/>
      <c r="CHU844" s="3"/>
      <c r="CHV844" s="3"/>
      <c r="CHW844" s="3"/>
      <c r="CHX844" s="3"/>
      <c r="CHY844" s="3"/>
      <c r="CHZ844" s="3"/>
      <c r="CIA844" s="3"/>
      <c r="CIB844" s="3"/>
      <c r="CIC844" s="3"/>
      <c r="CID844" s="3"/>
      <c r="CIE844" s="3"/>
      <c r="CIF844" s="3"/>
      <c r="CIG844" s="3"/>
      <c r="CIH844" s="3"/>
      <c r="CII844" s="3"/>
      <c r="CIJ844" s="3"/>
      <c r="CIK844" s="3"/>
      <c r="CIL844" s="3"/>
      <c r="CIM844" s="3"/>
      <c r="CIN844" s="3"/>
      <c r="CIO844" s="3"/>
      <c r="CIP844" s="3"/>
      <c r="CIQ844" s="3"/>
      <c r="CIR844" s="3"/>
      <c r="CIS844" s="3"/>
      <c r="CIT844" s="3"/>
      <c r="CIU844" s="3"/>
      <c r="CIV844" s="3"/>
      <c r="CIW844" s="3"/>
      <c r="CIX844" s="3"/>
      <c r="CIY844" s="3"/>
      <c r="CIZ844" s="3"/>
      <c r="CJA844" s="3"/>
      <c r="CJB844" s="3"/>
      <c r="CJC844" s="3"/>
      <c r="CJD844" s="3"/>
      <c r="CJE844" s="3"/>
      <c r="CJF844" s="3"/>
      <c r="CJG844" s="3"/>
      <c r="CJH844" s="3"/>
      <c r="CJI844" s="3"/>
      <c r="CJJ844" s="3"/>
      <c r="CJK844" s="3"/>
      <c r="CJL844" s="3"/>
      <c r="CJM844" s="3"/>
      <c r="CJN844" s="3"/>
      <c r="CJO844" s="3"/>
      <c r="CJP844" s="3"/>
      <c r="CJQ844" s="3"/>
      <c r="CJR844" s="3"/>
      <c r="CJS844" s="3"/>
      <c r="CJT844" s="3"/>
      <c r="CJU844" s="3"/>
      <c r="CJV844" s="3"/>
      <c r="CJW844" s="3"/>
      <c r="CJX844" s="3"/>
      <c r="CJY844" s="3"/>
      <c r="CJZ844" s="3"/>
      <c r="CKA844" s="3"/>
      <c r="CKB844" s="3"/>
      <c r="CKC844" s="3"/>
      <c r="CKD844" s="3"/>
      <c r="CKE844" s="3"/>
      <c r="CKF844" s="3"/>
      <c r="CKG844" s="3"/>
      <c r="CKH844" s="3"/>
      <c r="CKI844" s="3"/>
      <c r="CKJ844" s="3"/>
      <c r="CKK844" s="3"/>
      <c r="CKL844" s="3"/>
      <c r="CKM844" s="3"/>
      <c r="CKN844" s="3"/>
      <c r="CKO844" s="3"/>
      <c r="CKP844" s="3"/>
      <c r="CKQ844" s="3"/>
      <c r="CKR844" s="3"/>
      <c r="CKS844" s="3"/>
      <c r="CKT844" s="3"/>
      <c r="CKU844" s="3"/>
      <c r="CKV844" s="3"/>
      <c r="CKW844" s="3"/>
      <c r="CKX844" s="3"/>
      <c r="CKY844" s="3"/>
      <c r="CKZ844" s="3"/>
      <c r="CLA844" s="3"/>
      <c r="CLB844" s="3"/>
      <c r="CLC844" s="3"/>
      <c r="CLD844" s="3"/>
      <c r="CLE844" s="3"/>
      <c r="CLF844" s="3"/>
      <c r="CLG844" s="3"/>
      <c r="CLH844" s="3"/>
      <c r="CLI844" s="3"/>
      <c r="CLJ844" s="3"/>
      <c r="CLK844" s="3"/>
      <c r="CLL844" s="3"/>
      <c r="CLM844" s="3"/>
      <c r="CLN844" s="3"/>
      <c r="CLO844" s="3"/>
      <c r="CLP844" s="3"/>
      <c r="CLQ844" s="3"/>
      <c r="CLR844" s="3"/>
      <c r="CLS844" s="3"/>
      <c r="CLT844" s="3"/>
      <c r="CLU844" s="3"/>
      <c r="CLV844" s="3"/>
      <c r="CLW844" s="3"/>
      <c r="CLX844" s="3"/>
      <c r="CLY844" s="3"/>
      <c r="CLZ844" s="3"/>
      <c r="CMA844" s="3"/>
      <c r="CMB844" s="3"/>
      <c r="CMC844" s="3"/>
      <c r="CMD844" s="3"/>
      <c r="CME844" s="3"/>
      <c r="CMF844" s="3"/>
      <c r="CMG844" s="3"/>
      <c r="CMH844" s="3"/>
      <c r="CMI844" s="3"/>
      <c r="CMJ844" s="3"/>
      <c r="CMK844" s="3"/>
      <c r="CML844" s="3"/>
      <c r="CMM844" s="3"/>
      <c r="CMN844" s="3"/>
      <c r="CMO844" s="3"/>
      <c r="CMP844" s="3"/>
      <c r="CMQ844" s="3"/>
      <c r="CMR844" s="3"/>
      <c r="CMS844" s="3"/>
      <c r="CMT844" s="3"/>
      <c r="CMU844" s="3"/>
      <c r="CMV844" s="3"/>
      <c r="CMW844" s="3"/>
      <c r="CMX844" s="3"/>
      <c r="CMY844" s="3"/>
      <c r="CMZ844" s="3"/>
      <c r="CNA844" s="3"/>
      <c r="CNB844" s="3"/>
      <c r="CNC844" s="3"/>
      <c r="CND844" s="3"/>
      <c r="CNE844" s="3"/>
      <c r="CNF844" s="3"/>
      <c r="CNG844" s="3"/>
      <c r="CNH844" s="3"/>
      <c r="CNI844" s="3"/>
      <c r="CNJ844" s="3"/>
      <c r="CNK844" s="3"/>
      <c r="CNL844" s="3"/>
      <c r="CNM844" s="3"/>
      <c r="CNN844" s="3"/>
      <c r="CNO844" s="3"/>
      <c r="CNP844" s="3"/>
      <c r="CNQ844" s="3"/>
      <c r="CNR844" s="3"/>
      <c r="CNS844" s="3"/>
      <c r="CNT844" s="3"/>
      <c r="CNU844" s="3"/>
      <c r="CNV844" s="3"/>
      <c r="CNW844" s="3"/>
      <c r="CNX844" s="3"/>
      <c r="CNY844" s="3"/>
      <c r="CNZ844" s="3"/>
      <c r="COA844" s="3"/>
      <c r="COB844" s="3"/>
      <c r="COC844" s="3"/>
      <c r="COD844" s="3"/>
      <c r="COE844" s="3"/>
      <c r="COF844" s="3"/>
      <c r="COG844" s="3"/>
      <c r="COH844" s="3"/>
      <c r="COI844" s="3"/>
      <c r="COJ844" s="3"/>
      <c r="COK844" s="3"/>
      <c r="COL844" s="3"/>
      <c r="COM844" s="3"/>
      <c r="CON844" s="3"/>
      <c r="COO844" s="3"/>
      <c r="COP844" s="3"/>
      <c r="COQ844" s="3"/>
      <c r="COR844" s="3"/>
      <c r="COS844" s="3"/>
      <c r="COT844" s="3"/>
      <c r="COU844" s="3"/>
      <c r="COV844" s="3"/>
      <c r="COW844" s="3"/>
      <c r="COX844" s="3"/>
      <c r="COY844" s="3"/>
      <c r="COZ844" s="3"/>
      <c r="CPA844" s="3"/>
      <c r="CPB844" s="3"/>
      <c r="CPC844" s="3"/>
      <c r="CPD844" s="3"/>
      <c r="CPE844" s="3"/>
      <c r="CPF844" s="3"/>
      <c r="CPG844" s="3"/>
      <c r="CPH844" s="3"/>
      <c r="CPI844" s="3"/>
      <c r="CPJ844" s="3"/>
      <c r="CPK844" s="3"/>
      <c r="CPL844" s="3"/>
      <c r="CPM844" s="3"/>
      <c r="CPN844" s="3"/>
      <c r="CPO844" s="3"/>
      <c r="CPP844" s="3"/>
      <c r="CPQ844" s="3"/>
      <c r="CPR844" s="3"/>
      <c r="CPS844" s="3"/>
      <c r="CPT844" s="3"/>
      <c r="CPU844" s="3"/>
      <c r="CPV844" s="3"/>
      <c r="CPW844" s="3"/>
      <c r="CPX844" s="3"/>
      <c r="CPY844" s="3"/>
      <c r="CPZ844" s="3"/>
      <c r="CQA844" s="3"/>
      <c r="CQB844" s="3"/>
      <c r="CQC844" s="3"/>
      <c r="CQD844" s="3"/>
      <c r="CQE844" s="3"/>
      <c r="CQF844" s="3"/>
      <c r="CQG844" s="3"/>
      <c r="CQH844" s="3"/>
      <c r="CQI844" s="3"/>
      <c r="CQJ844" s="3"/>
      <c r="CQK844" s="3"/>
      <c r="CQL844" s="3"/>
      <c r="CQM844" s="3"/>
      <c r="CQN844" s="3"/>
      <c r="CQO844" s="3"/>
      <c r="CQP844" s="3"/>
      <c r="CQQ844" s="3"/>
      <c r="CQR844" s="3"/>
      <c r="CQS844" s="3"/>
      <c r="CQT844" s="3"/>
      <c r="CQU844" s="3"/>
      <c r="CQV844" s="3"/>
      <c r="CQW844" s="3"/>
      <c r="CQX844" s="3"/>
      <c r="CQY844" s="3"/>
      <c r="CQZ844" s="3"/>
      <c r="CRA844" s="3"/>
      <c r="CRB844" s="3"/>
      <c r="CRC844" s="3"/>
      <c r="CRD844" s="3"/>
      <c r="CRE844" s="3"/>
      <c r="CRF844" s="3"/>
      <c r="CRG844" s="3"/>
      <c r="CRH844" s="3"/>
      <c r="CRI844" s="3"/>
      <c r="CRJ844" s="3"/>
      <c r="CRK844" s="3"/>
      <c r="CRL844" s="3"/>
      <c r="CRM844" s="3"/>
      <c r="CRN844" s="3"/>
      <c r="CRO844" s="3"/>
      <c r="CRP844" s="3"/>
      <c r="CRQ844" s="3"/>
      <c r="CRR844" s="3"/>
      <c r="CRS844" s="3"/>
      <c r="CRT844" s="3"/>
      <c r="CRU844" s="3"/>
      <c r="CRV844" s="3"/>
      <c r="CRW844" s="3"/>
      <c r="CRX844" s="3"/>
      <c r="CRY844" s="3"/>
      <c r="CRZ844" s="3"/>
      <c r="CSA844" s="3"/>
      <c r="CSB844" s="3"/>
      <c r="CSC844" s="3"/>
      <c r="CSD844" s="3"/>
      <c r="CSE844" s="3"/>
      <c r="CSF844" s="3"/>
      <c r="CSG844" s="3"/>
      <c r="CSH844" s="3"/>
      <c r="CSI844" s="3"/>
      <c r="CSJ844" s="3"/>
      <c r="CSK844" s="3"/>
      <c r="CSL844" s="3"/>
      <c r="CSM844" s="3"/>
      <c r="CSN844" s="3"/>
      <c r="CSO844" s="3"/>
      <c r="CSP844" s="3"/>
      <c r="CSQ844" s="3"/>
      <c r="CSR844" s="3"/>
      <c r="CSS844" s="3"/>
      <c r="CST844" s="3"/>
      <c r="CSU844" s="3"/>
      <c r="CSV844" s="3"/>
      <c r="CSW844" s="3"/>
      <c r="CSX844" s="3"/>
      <c r="CSY844" s="3"/>
      <c r="CSZ844" s="3"/>
      <c r="CTA844" s="3"/>
      <c r="CTB844" s="3"/>
      <c r="CTC844" s="3"/>
      <c r="CTD844" s="3"/>
      <c r="CTE844" s="3"/>
      <c r="CTF844" s="3"/>
      <c r="CTG844" s="3"/>
      <c r="CTH844" s="3"/>
      <c r="CTI844" s="3"/>
      <c r="CTJ844" s="3"/>
      <c r="CTK844" s="3"/>
      <c r="CTL844" s="3"/>
      <c r="CTM844" s="3"/>
      <c r="CTN844" s="3"/>
      <c r="CTO844" s="3"/>
      <c r="CTP844" s="3"/>
      <c r="CTQ844" s="3"/>
      <c r="CTR844" s="3"/>
      <c r="CTS844" s="3"/>
      <c r="CTT844" s="3"/>
      <c r="CTU844" s="3"/>
      <c r="CTV844" s="3"/>
      <c r="CTW844" s="3"/>
      <c r="CTX844" s="3"/>
      <c r="CTY844" s="3"/>
      <c r="CTZ844" s="3"/>
      <c r="CUA844" s="3"/>
      <c r="CUB844" s="3"/>
      <c r="CUC844" s="3"/>
      <c r="CUD844" s="3"/>
      <c r="CUE844" s="3"/>
      <c r="CUF844" s="3"/>
      <c r="CUG844" s="3"/>
      <c r="CUH844" s="3"/>
      <c r="CUI844" s="3"/>
      <c r="CUJ844" s="3"/>
      <c r="CUK844" s="3"/>
      <c r="CUL844" s="3"/>
      <c r="CUM844" s="3"/>
      <c r="CUN844" s="3"/>
      <c r="CUO844" s="3"/>
      <c r="CUP844" s="3"/>
      <c r="CUQ844" s="3"/>
      <c r="CUR844" s="3"/>
      <c r="CUS844" s="3"/>
      <c r="CUT844" s="3"/>
      <c r="CUU844" s="3"/>
      <c r="CUV844" s="3"/>
      <c r="CUW844" s="3"/>
      <c r="CUX844" s="3"/>
      <c r="CUY844" s="3"/>
      <c r="CUZ844" s="3"/>
      <c r="CVA844" s="3"/>
      <c r="CVB844" s="3"/>
      <c r="CVC844" s="3"/>
      <c r="CVD844" s="3"/>
      <c r="CVE844" s="3"/>
      <c r="CVF844" s="3"/>
      <c r="CVG844" s="3"/>
      <c r="CVH844" s="3"/>
      <c r="CVI844" s="3"/>
      <c r="CVJ844" s="3"/>
      <c r="CVK844" s="3"/>
      <c r="CVL844" s="3"/>
      <c r="CVM844" s="3"/>
      <c r="CVN844" s="3"/>
      <c r="CVO844" s="3"/>
      <c r="CVP844" s="3"/>
      <c r="CVQ844" s="3"/>
      <c r="CVR844" s="3"/>
      <c r="CVS844" s="3"/>
      <c r="CVT844" s="3"/>
      <c r="CVU844" s="3"/>
      <c r="CVV844" s="3"/>
      <c r="CVW844" s="3"/>
      <c r="CVX844" s="3"/>
      <c r="CVY844" s="3"/>
      <c r="CVZ844" s="3"/>
      <c r="CWA844" s="3"/>
      <c r="CWB844" s="3"/>
      <c r="CWC844" s="3"/>
      <c r="CWD844" s="3"/>
      <c r="CWE844" s="3"/>
      <c r="CWF844" s="3"/>
      <c r="CWG844" s="3"/>
      <c r="CWH844" s="3"/>
      <c r="CWI844" s="3"/>
      <c r="CWJ844" s="3"/>
      <c r="CWK844" s="3"/>
      <c r="CWL844" s="3"/>
      <c r="CWM844" s="3"/>
      <c r="CWN844" s="3"/>
      <c r="CWO844" s="3"/>
      <c r="CWP844" s="3"/>
      <c r="CWQ844" s="3"/>
      <c r="CWR844" s="3"/>
      <c r="CWS844" s="3"/>
      <c r="CWT844" s="3"/>
      <c r="CWU844" s="3"/>
      <c r="CWV844" s="3"/>
      <c r="CWW844" s="3"/>
      <c r="CWX844" s="3"/>
      <c r="CWY844" s="3"/>
      <c r="CWZ844" s="3"/>
      <c r="CXA844" s="3"/>
      <c r="CXB844" s="3"/>
      <c r="CXC844" s="3"/>
      <c r="CXD844" s="3"/>
      <c r="CXE844" s="3"/>
      <c r="CXF844" s="3"/>
      <c r="CXG844" s="3"/>
      <c r="CXH844" s="3"/>
      <c r="CXI844" s="3"/>
      <c r="CXJ844" s="3"/>
      <c r="CXK844" s="3"/>
      <c r="CXL844" s="3"/>
      <c r="CXM844" s="3"/>
      <c r="CXN844" s="3"/>
      <c r="CXO844" s="3"/>
      <c r="CXP844" s="3"/>
      <c r="CXQ844" s="3"/>
      <c r="CXR844" s="3"/>
      <c r="CXS844" s="3"/>
      <c r="CXT844" s="3"/>
      <c r="CXU844" s="3"/>
      <c r="CXV844" s="3"/>
      <c r="CXW844" s="3"/>
      <c r="CXX844" s="3"/>
      <c r="CXY844" s="3"/>
      <c r="CXZ844" s="3"/>
      <c r="CYA844" s="3"/>
      <c r="CYB844" s="3"/>
      <c r="CYC844" s="3"/>
      <c r="CYD844" s="3"/>
      <c r="CYE844" s="3"/>
      <c r="CYF844" s="3"/>
      <c r="CYG844" s="3"/>
      <c r="CYH844" s="3"/>
      <c r="CYI844" s="3"/>
      <c r="CYJ844" s="3"/>
      <c r="CYK844" s="3"/>
      <c r="CYL844" s="3"/>
      <c r="CYM844" s="3"/>
      <c r="CYN844" s="3"/>
      <c r="CYO844" s="3"/>
      <c r="CYP844" s="3"/>
      <c r="CYQ844" s="3"/>
      <c r="CYR844" s="3"/>
      <c r="CYS844" s="3"/>
      <c r="CYT844" s="3"/>
      <c r="CYU844" s="3"/>
      <c r="CYV844" s="3"/>
      <c r="CYW844" s="3"/>
      <c r="CYX844" s="3"/>
      <c r="CYY844" s="3"/>
      <c r="CYZ844" s="3"/>
      <c r="CZA844" s="3"/>
      <c r="CZB844" s="3"/>
      <c r="CZC844" s="3"/>
      <c r="CZD844" s="3"/>
      <c r="CZE844" s="3"/>
      <c r="CZF844" s="3"/>
      <c r="CZG844" s="3"/>
      <c r="CZH844" s="3"/>
      <c r="CZI844" s="3"/>
      <c r="CZJ844" s="3"/>
      <c r="CZK844" s="3"/>
      <c r="CZL844" s="3"/>
      <c r="CZM844" s="3"/>
      <c r="CZN844" s="3"/>
      <c r="CZO844" s="3"/>
      <c r="CZP844" s="3"/>
      <c r="CZQ844" s="3"/>
      <c r="CZR844" s="3"/>
      <c r="CZS844" s="3"/>
      <c r="CZT844" s="3"/>
      <c r="CZU844" s="3"/>
      <c r="CZV844" s="3"/>
      <c r="CZW844" s="3"/>
      <c r="CZX844" s="3"/>
      <c r="CZY844" s="3"/>
      <c r="CZZ844" s="3"/>
      <c r="DAA844" s="3"/>
      <c r="DAB844" s="3"/>
      <c r="DAC844" s="3"/>
      <c r="DAD844" s="3"/>
      <c r="DAE844" s="3"/>
      <c r="DAF844" s="3"/>
      <c r="DAG844" s="3"/>
      <c r="DAH844" s="3"/>
      <c r="DAI844" s="3"/>
      <c r="DAJ844" s="3"/>
      <c r="DAK844" s="3"/>
      <c r="DAL844" s="3"/>
      <c r="DAM844" s="3"/>
      <c r="DAN844" s="3"/>
      <c r="DAO844" s="3"/>
      <c r="DAP844" s="3"/>
      <c r="DAQ844" s="3"/>
      <c r="DAR844" s="3"/>
      <c r="DAS844" s="3"/>
      <c r="DAT844" s="3"/>
      <c r="DAU844" s="3"/>
      <c r="DAV844" s="3"/>
      <c r="DAW844" s="3"/>
      <c r="DAX844" s="3"/>
      <c r="DAY844" s="3"/>
      <c r="DAZ844" s="3"/>
      <c r="DBA844" s="3"/>
      <c r="DBB844" s="3"/>
      <c r="DBC844" s="3"/>
      <c r="DBD844" s="3"/>
      <c r="DBE844" s="3"/>
      <c r="DBF844" s="3"/>
      <c r="DBG844" s="3"/>
      <c r="DBH844" s="3"/>
      <c r="DBI844" s="3"/>
      <c r="DBJ844" s="3"/>
      <c r="DBK844" s="3"/>
      <c r="DBL844" s="3"/>
      <c r="DBM844" s="3"/>
      <c r="DBN844" s="3"/>
      <c r="DBO844" s="3"/>
      <c r="DBP844" s="3"/>
      <c r="DBQ844" s="3"/>
      <c r="DBR844" s="3"/>
      <c r="DBS844" s="3"/>
      <c r="DBT844" s="3"/>
      <c r="DBU844" s="3"/>
      <c r="DBV844" s="3"/>
      <c r="DBW844" s="3"/>
      <c r="DBX844" s="3"/>
      <c r="DBY844" s="3"/>
      <c r="DBZ844" s="3"/>
      <c r="DCA844" s="3"/>
      <c r="DCB844" s="3"/>
      <c r="DCC844" s="3"/>
      <c r="DCD844" s="3"/>
      <c r="DCE844" s="3"/>
      <c r="DCF844" s="3"/>
      <c r="DCG844" s="3"/>
      <c r="DCH844" s="3"/>
      <c r="DCI844" s="3"/>
      <c r="DCJ844" s="3"/>
      <c r="DCK844" s="3"/>
      <c r="DCL844" s="3"/>
      <c r="DCM844" s="3"/>
      <c r="DCN844" s="3"/>
      <c r="DCO844" s="3"/>
      <c r="DCP844" s="3"/>
      <c r="DCQ844" s="3"/>
      <c r="DCR844" s="3"/>
      <c r="DCS844" s="3"/>
      <c r="DCT844" s="3"/>
      <c r="DCU844" s="3"/>
      <c r="DCV844" s="3"/>
      <c r="DCW844" s="3"/>
      <c r="DCX844" s="3"/>
      <c r="DCY844" s="3"/>
      <c r="DCZ844" s="3"/>
      <c r="DDA844" s="3"/>
      <c r="DDB844" s="3"/>
      <c r="DDC844" s="3"/>
      <c r="DDD844" s="3"/>
      <c r="DDE844" s="3"/>
      <c r="DDF844" s="3"/>
      <c r="DDG844" s="3"/>
      <c r="DDH844" s="3"/>
      <c r="DDI844" s="3"/>
      <c r="DDJ844" s="3"/>
      <c r="DDK844" s="3"/>
      <c r="DDL844" s="3"/>
      <c r="DDM844" s="3"/>
      <c r="DDN844" s="3"/>
      <c r="DDO844" s="3"/>
      <c r="DDP844" s="3"/>
      <c r="DDQ844" s="3"/>
      <c r="DDR844" s="3"/>
      <c r="DDS844" s="3"/>
      <c r="DDT844" s="3"/>
      <c r="DDU844" s="3"/>
      <c r="DDV844" s="3"/>
      <c r="DDW844" s="3"/>
      <c r="DDX844" s="3"/>
      <c r="DDY844" s="3"/>
      <c r="DDZ844" s="3"/>
      <c r="DEA844" s="3"/>
      <c r="DEB844" s="3"/>
      <c r="DEC844" s="3"/>
      <c r="DED844" s="3"/>
      <c r="DEE844" s="3"/>
      <c r="DEF844" s="3"/>
      <c r="DEG844" s="3"/>
      <c r="DEH844" s="3"/>
      <c r="DEI844" s="3"/>
      <c r="DEJ844" s="3"/>
      <c r="DEK844" s="3"/>
      <c r="DEL844" s="3"/>
      <c r="DEM844" s="3"/>
      <c r="DEN844" s="3"/>
      <c r="DEO844" s="3"/>
      <c r="DEP844" s="3"/>
      <c r="DEQ844" s="3"/>
      <c r="DER844" s="3"/>
      <c r="DES844" s="3"/>
      <c r="DET844" s="3"/>
      <c r="DEU844" s="3"/>
      <c r="DEV844" s="3"/>
      <c r="DEW844" s="3"/>
      <c r="DEX844" s="3"/>
      <c r="DEY844" s="3"/>
      <c r="DEZ844" s="3"/>
      <c r="DFA844" s="3"/>
      <c r="DFB844" s="3"/>
      <c r="DFC844" s="3"/>
      <c r="DFD844" s="3"/>
      <c r="DFE844" s="3"/>
      <c r="DFF844" s="3"/>
      <c r="DFG844" s="3"/>
      <c r="DFH844" s="3"/>
      <c r="DFI844" s="3"/>
      <c r="DFJ844" s="3"/>
      <c r="DFK844" s="3"/>
      <c r="DFL844" s="3"/>
      <c r="DFM844" s="3"/>
      <c r="DFN844" s="3"/>
      <c r="DFO844" s="3"/>
      <c r="DFP844" s="3"/>
      <c r="DFQ844" s="3"/>
      <c r="DFR844" s="3"/>
      <c r="DFS844" s="3"/>
      <c r="DFT844" s="3"/>
      <c r="DFU844" s="3"/>
      <c r="DFV844" s="3"/>
      <c r="DFW844" s="3"/>
      <c r="DFX844" s="3"/>
      <c r="DFY844" s="3"/>
      <c r="DFZ844" s="3"/>
      <c r="DGA844" s="3"/>
      <c r="DGB844" s="3"/>
      <c r="DGC844" s="3"/>
      <c r="DGD844" s="3"/>
      <c r="DGE844" s="3"/>
      <c r="DGF844" s="3"/>
      <c r="DGG844" s="3"/>
      <c r="DGH844" s="3"/>
      <c r="DGI844" s="3"/>
      <c r="DGJ844" s="3"/>
      <c r="DGK844" s="3"/>
      <c r="DGL844" s="3"/>
      <c r="DGM844" s="3"/>
      <c r="DGN844" s="3"/>
      <c r="DGO844" s="3"/>
      <c r="DGP844" s="3"/>
      <c r="DGQ844" s="3"/>
      <c r="DGR844" s="3"/>
      <c r="DGS844" s="3"/>
      <c r="DGT844" s="3"/>
      <c r="DGU844" s="3"/>
      <c r="DGV844" s="3"/>
      <c r="DGW844" s="3"/>
      <c r="DGX844" s="3"/>
      <c r="DGY844" s="3"/>
      <c r="DGZ844" s="3"/>
      <c r="DHA844" s="3"/>
      <c r="DHB844" s="3"/>
      <c r="DHC844" s="3"/>
      <c r="DHD844" s="3"/>
      <c r="DHE844" s="3"/>
      <c r="DHF844" s="3"/>
      <c r="DHG844" s="3"/>
      <c r="DHH844" s="3"/>
      <c r="DHI844" s="3"/>
      <c r="DHJ844" s="3"/>
      <c r="DHK844" s="3"/>
      <c r="DHL844" s="3"/>
      <c r="DHM844" s="3"/>
      <c r="DHN844" s="3"/>
      <c r="DHO844" s="3"/>
      <c r="DHP844" s="3"/>
      <c r="DHQ844" s="3"/>
      <c r="DHR844" s="3"/>
      <c r="DHS844" s="3"/>
      <c r="DHT844" s="3"/>
      <c r="DHU844" s="3"/>
      <c r="DHV844" s="3"/>
      <c r="DHW844" s="3"/>
      <c r="DHX844" s="3"/>
      <c r="DHY844" s="3"/>
      <c r="DHZ844" s="3"/>
      <c r="DIA844" s="3"/>
      <c r="DIB844" s="3"/>
      <c r="DIC844" s="3"/>
      <c r="DID844" s="3"/>
      <c r="DIE844" s="3"/>
      <c r="DIF844" s="3"/>
      <c r="DIG844" s="3"/>
      <c r="DIH844" s="3"/>
      <c r="DII844" s="3"/>
      <c r="DIJ844" s="3"/>
      <c r="DIK844" s="3"/>
      <c r="DIL844" s="3"/>
      <c r="DIM844" s="3"/>
      <c r="DIN844" s="3"/>
      <c r="DIO844" s="3"/>
      <c r="DIP844" s="3"/>
      <c r="DIQ844" s="3"/>
      <c r="DIR844" s="3"/>
      <c r="DIS844" s="3"/>
      <c r="DIT844" s="3"/>
      <c r="DIU844" s="3"/>
      <c r="DIV844" s="3"/>
      <c r="DIW844" s="3"/>
      <c r="DIX844" s="3"/>
      <c r="DIY844" s="3"/>
      <c r="DIZ844" s="3"/>
      <c r="DJA844" s="3"/>
      <c r="DJB844" s="3"/>
      <c r="DJC844" s="3"/>
      <c r="DJD844" s="3"/>
      <c r="DJE844" s="3"/>
      <c r="DJF844" s="3"/>
      <c r="DJG844" s="3"/>
      <c r="DJH844" s="3"/>
      <c r="DJI844" s="3"/>
      <c r="DJJ844" s="3"/>
      <c r="DJK844" s="3"/>
      <c r="DJL844" s="3"/>
      <c r="DJM844" s="3"/>
      <c r="DJN844" s="3"/>
      <c r="DJO844" s="3"/>
      <c r="DJP844" s="3"/>
      <c r="DJQ844" s="3"/>
      <c r="DJR844" s="3"/>
      <c r="DJS844" s="3"/>
      <c r="DJT844" s="3"/>
      <c r="DJU844" s="3"/>
      <c r="DJV844" s="3"/>
      <c r="DJW844" s="3"/>
      <c r="DJX844" s="3"/>
      <c r="DJY844" s="3"/>
      <c r="DJZ844" s="3"/>
      <c r="DKA844" s="3"/>
      <c r="DKB844" s="3"/>
      <c r="DKC844" s="3"/>
      <c r="DKD844" s="3"/>
      <c r="DKE844" s="3"/>
      <c r="DKF844" s="3"/>
      <c r="DKG844" s="3"/>
      <c r="DKH844" s="3"/>
      <c r="DKI844" s="3"/>
      <c r="DKJ844" s="3"/>
      <c r="DKK844" s="3"/>
      <c r="DKL844" s="3"/>
      <c r="DKM844" s="3"/>
      <c r="DKN844" s="3"/>
      <c r="DKO844" s="3"/>
      <c r="DKP844" s="3"/>
      <c r="DKQ844" s="3"/>
      <c r="DKR844" s="3"/>
      <c r="DKS844" s="3"/>
      <c r="DKT844" s="3"/>
      <c r="DKU844" s="3"/>
      <c r="DKV844" s="3"/>
      <c r="DKW844" s="3"/>
      <c r="DKX844" s="3"/>
      <c r="DKY844" s="3"/>
      <c r="DKZ844" s="3"/>
      <c r="DLA844" s="3"/>
      <c r="DLB844" s="3"/>
      <c r="DLC844" s="3"/>
      <c r="DLD844" s="3"/>
      <c r="DLE844" s="3"/>
      <c r="DLF844" s="3"/>
      <c r="DLG844" s="3"/>
      <c r="DLH844" s="3"/>
      <c r="DLI844" s="3"/>
      <c r="DLJ844" s="3"/>
      <c r="DLK844" s="3"/>
      <c r="DLL844" s="3"/>
      <c r="DLM844" s="3"/>
      <c r="DLN844" s="3"/>
      <c r="DLO844" s="3"/>
      <c r="DLP844" s="3"/>
      <c r="DLQ844" s="3"/>
      <c r="DLR844" s="3"/>
      <c r="DLS844" s="3"/>
      <c r="DLT844" s="3"/>
      <c r="DLU844" s="3"/>
      <c r="DLV844" s="3"/>
      <c r="DLW844" s="3"/>
      <c r="DLX844" s="3"/>
      <c r="DLY844" s="3"/>
      <c r="DLZ844" s="3"/>
      <c r="DMA844" s="3"/>
      <c r="DMB844" s="3"/>
      <c r="DMC844" s="3"/>
      <c r="DMD844" s="3"/>
      <c r="DME844" s="3"/>
      <c r="DMF844" s="3"/>
      <c r="DMG844" s="3"/>
      <c r="DMH844" s="3"/>
      <c r="DMI844" s="3"/>
      <c r="DMJ844" s="3"/>
      <c r="DMK844" s="3"/>
      <c r="DML844" s="3"/>
      <c r="DMM844" s="3"/>
      <c r="DMN844" s="3"/>
      <c r="DMO844" s="3"/>
      <c r="DMP844" s="3"/>
      <c r="DMQ844" s="3"/>
      <c r="DMR844" s="3"/>
      <c r="DMS844" s="3"/>
      <c r="DMT844" s="3"/>
      <c r="DMU844" s="3"/>
      <c r="DMV844" s="3"/>
      <c r="DMW844" s="3"/>
      <c r="DMX844" s="3"/>
      <c r="DMY844" s="3"/>
      <c r="DMZ844" s="3"/>
      <c r="DNA844" s="3"/>
      <c r="DNB844" s="3"/>
      <c r="DNC844" s="3"/>
      <c r="DND844" s="3"/>
      <c r="DNE844" s="3"/>
      <c r="DNF844" s="3"/>
      <c r="DNG844" s="3"/>
      <c r="DNH844" s="3"/>
      <c r="DNI844" s="3"/>
      <c r="DNJ844" s="3"/>
      <c r="DNK844" s="3"/>
      <c r="DNL844" s="3"/>
      <c r="DNM844" s="3"/>
      <c r="DNN844" s="3"/>
      <c r="DNO844" s="3"/>
      <c r="DNP844" s="3"/>
      <c r="DNQ844" s="3"/>
      <c r="DNR844" s="3"/>
      <c r="DNS844" s="3"/>
      <c r="DNT844" s="3"/>
      <c r="DNU844" s="3"/>
      <c r="DNV844" s="3"/>
      <c r="DNW844" s="3"/>
      <c r="DNX844" s="3"/>
      <c r="DNY844" s="3"/>
      <c r="DNZ844" s="3"/>
      <c r="DOA844" s="3"/>
      <c r="DOB844" s="3"/>
      <c r="DOC844" s="3"/>
      <c r="DOD844" s="3"/>
      <c r="DOE844" s="3"/>
      <c r="DOF844" s="3"/>
      <c r="DOG844" s="3"/>
      <c r="DOH844" s="3"/>
      <c r="DOI844" s="3"/>
      <c r="DOJ844" s="3"/>
      <c r="DOK844" s="3"/>
      <c r="DOL844" s="3"/>
      <c r="DOM844" s="3"/>
      <c r="DON844" s="3"/>
      <c r="DOO844" s="3"/>
      <c r="DOP844" s="3"/>
      <c r="DOQ844" s="3"/>
      <c r="DOR844" s="3"/>
      <c r="DOS844" s="3"/>
      <c r="DOT844" s="3"/>
      <c r="DOU844" s="3"/>
      <c r="DOV844" s="3"/>
      <c r="DOW844" s="3"/>
      <c r="DOX844" s="3"/>
      <c r="DOY844" s="3"/>
      <c r="DOZ844" s="3"/>
      <c r="DPA844" s="3"/>
      <c r="DPB844" s="3"/>
      <c r="DPC844" s="3"/>
      <c r="DPD844" s="3"/>
      <c r="DPE844" s="3"/>
      <c r="DPF844" s="3"/>
      <c r="DPG844" s="3"/>
      <c r="DPH844" s="3"/>
      <c r="DPI844" s="3"/>
      <c r="DPJ844" s="3"/>
      <c r="DPK844" s="3"/>
      <c r="DPL844" s="3"/>
      <c r="DPM844" s="3"/>
      <c r="DPN844" s="3"/>
      <c r="DPO844" s="3"/>
      <c r="DPP844" s="3"/>
      <c r="DPQ844" s="3"/>
      <c r="DPR844" s="3"/>
      <c r="DPS844" s="3"/>
      <c r="DPT844" s="3"/>
      <c r="DPU844" s="3"/>
      <c r="DPV844" s="3"/>
      <c r="DPW844" s="3"/>
      <c r="DPX844" s="3"/>
      <c r="DPY844" s="3"/>
      <c r="DPZ844" s="3"/>
      <c r="DQA844" s="3"/>
      <c r="DQB844" s="3"/>
      <c r="DQC844" s="3"/>
      <c r="DQD844" s="3"/>
      <c r="DQE844" s="3"/>
      <c r="DQF844" s="3"/>
      <c r="DQG844" s="3"/>
      <c r="DQH844" s="3"/>
      <c r="DQI844" s="3"/>
      <c r="DQJ844" s="3"/>
      <c r="DQK844" s="3"/>
      <c r="DQL844" s="3"/>
      <c r="DQM844" s="3"/>
      <c r="DQN844" s="3"/>
      <c r="DQO844" s="3"/>
      <c r="DQP844" s="3"/>
      <c r="DQQ844" s="3"/>
      <c r="DQR844" s="3"/>
      <c r="DQS844" s="3"/>
      <c r="DQT844" s="3"/>
      <c r="DQU844" s="3"/>
      <c r="DQV844" s="3"/>
      <c r="DQW844" s="3"/>
      <c r="DQX844" s="3"/>
      <c r="DQY844" s="3"/>
      <c r="DQZ844" s="3"/>
      <c r="DRA844" s="3"/>
      <c r="DRB844" s="3"/>
      <c r="DRC844" s="3"/>
      <c r="DRD844" s="3"/>
      <c r="DRE844" s="3"/>
      <c r="DRF844" s="3"/>
      <c r="DRG844" s="3"/>
      <c r="DRH844" s="3"/>
      <c r="DRI844" s="3"/>
      <c r="DRJ844" s="3"/>
      <c r="DRK844" s="3"/>
      <c r="DRL844" s="3"/>
      <c r="DRM844" s="3"/>
      <c r="DRN844" s="3"/>
      <c r="DRO844" s="3"/>
      <c r="DRP844" s="3"/>
      <c r="DRQ844" s="3"/>
      <c r="DRR844" s="3"/>
      <c r="DRS844" s="3"/>
      <c r="DRT844" s="3"/>
      <c r="DRU844" s="3"/>
      <c r="DRV844" s="3"/>
      <c r="DRW844" s="3"/>
      <c r="DRX844" s="3"/>
      <c r="DRY844" s="3"/>
      <c r="DRZ844" s="3"/>
      <c r="DSA844" s="3"/>
      <c r="DSB844" s="3"/>
      <c r="DSC844" s="3"/>
      <c r="DSD844" s="3"/>
      <c r="DSE844" s="3"/>
      <c r="DSF844" s="3"/>
      <c r="DSG844" s="3"/>
      <c r="DSH844" s="3"/>
      <c r="DSI844" s="3"/>
      <c r="DSJ844" s="3"/>
      <c r="DSK844" s="3"/>
      <c r="DSL844" s="3"/>
      <c r="DSM844" s="3"/>
      <c r="DSN844" s="3"/>
      <c r="DSO844" s="3"/>
      <c r="DSP844" s="3"/>
      <c r="DSQ844" s="3"/>
      <c r="DSR844" s="3"/>
      <c r="DSS844" s="3"/>
      <c r="DST844" s="3"/>
      <c r="DSU844" s="3"/>
      <c r="DSV844" s="3"/>
      <c r="DSW844" s="3"/>
      <c r="DSX844" s="3"/>
      <c r="DSY844" s="3"/>
      <c r="DSZ844" s="3"/>
      <c r="DTA844" s="3"/>
      <c r="DTB844" s="3"/>
      <c r="DTC844" s="3"/>
      <c r="DTD844" s="3"/>
      <c r="DTE844" s="3"/>
      <c r="DTF844" s="3"/>
      <c r="DTG844" s="3"/>
      <c r="DTH844" s="3"/>
      <c r="DTI844" s="3"/>
      <c r="DTJ844" s="3"/>
      <c r="DTK844" s="3"/>
      <c r="DTL844" s="3"/>
      <c r="DTM844" s="3"/>
      <c r="DTN844" s="3"/>
      <c r="DTO844" s="3"/>
      <c r="DTP844" s="3"/>
      <c r="DTQ844" s="3"/>
      <c r="DTR844" s="3"/>
      <c r="DTS844" s="3"/>
      <c r="DTT844" s="3"/>
      <c r="DTU844" s="3"/>
      <c r="DTV844" s="3"/>
      <c r="DTW844" s="3"/>
      <c r="DTX844" s="3"/>
      <c r="DTY844" s="3"/>
      <c r="DTZ844" s="3"/>
      <c r="DUA844" s="3"/>
      <c r="DUB844" s="3"/>
      <c r="DUC844" s="3"/>
      <c r="DUD844" s="3"/>
      <c r="DUE844" s="3"/>
      <c r="DUF844" s="3"/>
      <c r="DUG844" s="3"/>
      <c r="DUH844" s="3"/>
      <c r="DUI844" s="3"/>
      <c r="DUJ844" s="3"/>
      <c r="DUK844" s="3"/>
      <c r="DUL844" s="3"/>
      <c r="DUM844" s="3"/>
      <c r="DUN844" s="3"/>
      <c r="DUO844" s="3"/>
      <c r="DUP844" s="3"/>
      <c r="DUQ844" s="3"/>
      <c r="DUR844" s="3"/>
      <c r="DUS844" s="3"/>
      <c r="DUT844" s="3"/>
      <c r="DUU844" s="3"/>
      <c r="DUV844" s="3"/>
      <c r="DUW844" s="3"/>
      <c r="DUX844" s="3"/>
      <c r="DUY844" s="3"/>
      <c r="DUZ844" s="3"/>
      <c r="DVA844" s="3"/>
      <c r="DVB844" s="3"/>
      <c r="DVC844" s="3"/>
      <c r="DVD844" s="3"/>
      <c r="DVE844" s="3"/>
      <c r="DVF844" s="3"/>
      <c r="DVG844" s="3"/>
      <c r="DVH844" s="3"/>
      <c r="DVI844" s="3"/>
      <c r="DVJ844" s="3"/>
      <c r="DVK844" s="3"/>
      <c r="DVL844" s="3"/>
      <c r="DVM844" s="3"/>
      <c r="DVN844" s="3"/>
      <c r="DVO844" s="3"/>
      <c r="DVP844" s="3"/>
      <c r="DVQ844" s="3"/>
      <c r="DVR844" s="3"/>
      <c r="DVS844" s="3"/>
      <c r="DVT844" s="3"/>
      <c r="DVU844" s="3"/>
      <c r="DVV844" s="3"/>
      <c r="DVW844" s="3"/>
      <c r="DVX844" s="3"/>
      <c r="DVY844" s="3"/>
      <c r="DVZ844" s="3"/>
      <c r="DWA844" s="3"/>
      <c r="DWB844" s="3"/>
      <c r="DWC844" s="3"/>
      <c r="DWD844" s="3"/>
      <c r="DWE844" s="3"/>
      <c r="DWF844" s="3"/>
      <c r="DWG844" s="3"/>
      <c r="DWH844" s="3"/>
      <c r="DWI844" s="3"/>
      <c r="DWJ844" s="3"/>
      <c r="DWK844" s="3"/>
      <c r="DWL844" s="3"/>
      <c r="DWM844" s="3"/>
      <c r="DWN844" s="3"/>
      <c r="DWO844" s="3"/>
      <c r="DWP844" s="3"/>
      <c r="DWQ844" s="3"/>
      <c r="DWR844" s="3"/>
      <c r="DWS844" s="3"/>
      <c r="DWT844" s="3"/>
      <c r="DWU844" s="3"/>
      <c r="DWV844" s="3"/>
      <c r="DWW844" s="3"/>
      <c r="DWX844" s="3"/>
      <c r="DWY844" s="3"/>
      <c r="DWZ844" s="3"/>
      <c r="DXA844" s="3"/>
      <c r="DXB844" s="3"/>
      <c r="DXC844" s="3"/>
      <c r="DXD844" s="3"/>
      <c r="DXE844" s="3"/>
      <c r="DXF844" s="3"/>
      <c r="DXG844" s="3"/>
      <c r="DXH844" s="3"/>
      <c r="DXI844" s="3"/>
      <c r="DXJ844" s="3"/>
      <c r="DXK844" s="3"/>
      <c r="DXL844" s="3"/>
      <c r="DXM844" s="3"/>
      <c r="DXN844" s="3"/>
      <c r="DXO844" s="3"/>
      <c r="DXP844" s="3"/>
      <c r="DXQ844" s="3"/>
      <c r="DXR844" s="3"/>
      <c r="DXS844" s="3"/>
      <c r="DXT844" s="3"/>
      <c r="DXU844" s="3"/>
      <c r="DXV844" s="3"/>
      <c r="DXW844" s="3"/>
      <c r="DXX844" s="3"/>
      <c r="DXY844" s="3"/>
      <c r="DXZ844" s="3"/>
      <c r="DYA844" s="3"/>
      <c r="DYB844" s="3"/>
      <c r="DYC844" s="3"/>
      <c r="DYD844" s="3"/>
      <c r="DYE844" s="3"/>
      <c r="DYF844" s="3"/>
      <c r="DYG844" s="3"/>
      <c r="DYH844" s="3"/>
      <c r="DYI844" s="3"/>
      <c r="DYJ844" s="3"/>
      <c r="DYK844" s="3"/>
      <c r="DYL844" s="3"/>
      <c r="DYM844" s="3"/>
      <c r="DYN844" s="3"/>
      <c r="DYO844" s="3"/>
      <c r="DYP844" s="3"/>
      <c r="DYQ844" s="3"/>
      <c r="DYR844" s="3"/>
      <c r="DYS844" s="3"/>
      <c r="DYT844" s="3"/>
      <c r="DYU844" s="3"/>
      <c r="DYV844" s="3"/>
      <c r="DYW844" s="3"/>
      <c r="DYX844" s="3"/>
      <c r="DYY844" s="3"/>
      <c r="DYZ844" s="3"/>
      <c r="DZA844" s="3"/>
      <c r="DZB844" s="3"/>
      <c r="DZC844" s="3"/>
      <c r="DZD844" s="3"/>
      <c r="DZE844" s="3"/>
      <c r="DZF844" s="3"/>
      <c r="DZG844" s="3"/>
      <c r="DZH844" s="3"/>
      <c r="DZI844" s="3"/>
      <c r="DZJ844" s="3"/>
      <c r="DZK844" s="3"/>
      <c r="DZL844" s="3"/>
      <c r="DZM844" s="3"/>
      <c r="DZN844" s="3"/>
      <c r="DZO844" s="3"/>
      <c r="DZP844" s="3"/>
      <c r="DZQ844" s="3"/>
      <c r="DZR844" s="3"/>
      <c r="DZS844" s="3"/>
      <c r="DZT844" s="3"/>
      <c r="DZU844" s="3"/>
      <c r="DZV844" s="3"/>
      <c r="DZW844" s="3"/>
      <c r="DZX844" s="3"/>
      <c r="DZY844" s="3"/>
      <c r="DZZ844" s="3"/>
      <c r="EAA844" s="3"/>
      <c r="EAB844" s="3"/>
      <c r="EAC844" s="3"/>
      <c r="EAD844" s="3"/>
      <c r="EAE844" s="3"/>
      <c r="EAF844" s="3"/>
      <c r="EAG844" s="3"/>
      <c r="EAH844" s="3"/>
      <c r="EAI844" s="3"/>
      <c r="EAJ844" s="3"/>
      <c r="EAK844" s="3"/>
      <c r="EAL844" s="3"/>
      <c r="EAM844" s="3"/>
      <c r="EAN844" s="3"/>
      <c r="EAO844" s="3"/>
      <c r="EAP844" s="3"/>
      <c r="EAQ844" s="3"/>
      <c r="EAR844" s="3"/>
      <c r="EAS844" s="3"/>
      <c r="EAT844" s="3"/>
      <c r="EAU844" s="3"/>
      <c r="EAV844" s="3"/>
      <c r="EAW844" s="3"/>
      <c r="EAX844" s="3"/>
      <c r="EAY844" s="3"/>
      <c r="EAZ844" s="3"/>
      <c r="EBA844" s="3"/>
      <c r="EBB844" s="3"/>
      <c r="EBC844" s="3"/>
      <c r="EBD844" s="3"/>
      <c r="EBE844" s="3"/>
      <c r="EBF844" s="3"/>
      <c r="EBG844" s="3"/>
      <c r="EBH844" s="3"/>
      <c r="EBI844" s="3"/>
      <c r="EBJ844" s="3"/>
      <c r="EBK844" s="3"/>
      <c r="EBL844" s="3"/>
      <c r="EBM844" s="3"/>
      <c r="EBN844" s="3"/>
      <c r="EBO844" s="3"/>
      <c r="EBP844" s="3"/>
      <c r="EBQ844" s="3"/>
      <c r="EBR844" s="3"/>
      <c r="EBS844" s="3"/>
      <c r="EBT844" s="3"/>
      <c r="EBU844" s="3"/>
      <c r="EBV844" s="3"/>
      <c r="EBW844" s="3"/>
      <c r="EBX844" s="3"/>
      <c r="EBY844" s="3"/>
      <c r="EBZ844" s="3"/>
      <c r="ECA844" s="3"/>
      <c r="ECB844" s="3"/>
      <c r="ECC844" s="3"/>
      <c r="ECD844" s="3"/>
      <c r="ECE844" s="3"/>
      <c r="ECF844" s="3"/>
      <c r="ECG844" s="3"/>
      <c r="ECH844" s="3"/>
      <c r="ECI844" s="3"/>
      <c r="ECJ844" s="3"/>
      <c r="ECK844" s="3"/>
      <c r="ECL844" s="3"/>
      <c r="ECM844" s="3"/>
      <c r="ECN844" s="3"/>
      <c r="ECO844" s="3"/>
      <c r="ECP844" s="3"/>
      <c r="ECQ844" s="3"/>
      <c r="ECR844" s="3"/>
      <c r="ECS844" s="3"/>
      <c r="ECT844" s="3"/>
      <c r="ECU844" s="3"/>
      <c r="ECV844" s="3"/>
      <c r="ECW844" s="3"/>
      <c r="ECX844" s="3"/>
      <c r="ECY844" s="3"/>
      <c r="ECZ844" s="3"/>
      <c r="EDA844" s="3"/>
      <c r="EDB844" s="3"/>
      <c r="EDC844" s="3"/>
      <c r="EDD844" s="3"/>
      <c r="EDE844" s="3"/>
      <c r="EDF844" s="3"/>
      <c r="EDG844" s="3"/>
      <c r="EDH844" s="3"/>
      <c r="EDI844" s="3"/>
      <c r="EDJ844" s="3"/>
      <c r="EDK844" s="3"/>
      <c r="EDL844" s="3"/>
      <c r="EDM844" s="3"/>
      <c r="EDN844" s="3"/>
      <c r="EDO844" s="3"/>
      <c r="EDP844" s="3"/>
      <c r="EDQ844" s="3"/>
      <c r="EDR844" s="3"/>
      <c r="EDS844" s="3"/>
      <c r="EDT844" s="3"/>
      <c r="EDU844" s="3"/>
      <c r="EDV844" s="3"/>
      <c r="EDW844" s="3"/>
      <c r="EDX844" s="3"/>
      <c r="EDY844" s="3"/>
      <c r="EDZ844" s="3"/>
      <c r="EEA844" s="3"/>
      <c r="EEB844" s="3"/>
      <c r="EEC844" s="3"/>
      <c r="EED844" s="3"/>
      <c r="EEE844" s="3"/>
      <c r="EEF844" s="3"/>
      <c r="EEG844" s="3"/>
      <c r="EEH844" s="3"/>
      <c r="EEI844" s="3"/>
      <c r="EEJ844" s="3"/>
      <c r="EEK844" s="3"/>
      <c r="EEL844" s="3"/>
      <c r="EEM844" s="3"/>
      <c r="EEN844" s="3"/>
      <c r="EEO844" s="3"/>
      <c r="EEP844" s="3"/>
      <c r="EEQ844" s="3"/>
      <c r="EER844" s="3"/>
      <c r="EES844" s="3"/>
      <c r="EET844" s="3"/>
      <c r="EEU844" s="3"/>
      <c r="EEV844" s="3"/>
      <c r="EEW844" s="3"/>
      <c r="EEX844" s="3"/>
      <c r="EEY844" s="3"/>
      <c r="EEZ844" s="3"/>
      <c r="EFA844" s="3"/>
      <c r="EFB844" s="3"/>
      <c r="EFC844" s="3"/>
      <c r="EFD844" s="3"/>
      <c r="EFE844" s="3"/>
      <c r="EFF844" s="3"/>
      <c r="EFG844" s="3"/>
      <c r="EFH844" s="3"/>
      <c r="EFI844" s="3"/>
      <c r="EFJ844" s="3"/>
      <c r="EFK844" s="3"/>
      <c r="EFL844" s="3"/>
      <c r="EFM844" s="3"/>
      <c r="EFN844" s="3"/>
      <c r="EFO844" s="3"/>
      <c r="EFP844" s="3"/>
      <c r="EFQ844" s="3"/>
      <c r="EFR844" s="3"/>
      <c r="EFS844" s="3"/>
      <c r="EFT844" s="3"/>
      <c r="EFU844" s="3"/>
      <c r="EFV844" s="3"/>
      <c r="EFW844" s="3"/>
      <c r="EFX844" s="3"/>
      <c r="EFY844" s="3"/>
      <c r="EFZ844" s="3"/>
      <c r="EGA844" s="3"/>
      <c r="EGB844" s="3"/>
      <c r="EGC844" s="3"/>
      <c r="EGD844" s="3"/>
      <c r="EGE844" s="3"/>
      <c r="EGF844" s="3"/>
      <c r="EGG844" s="3"/>
      <c r="EGH844" s="3"/>
      <c r="EGI844" s="3"/>
      <c r="EGJ844" s="3"/>
      <c r="EGK844" s="3"/>
      <c r="EGL844" s="3"/>
      <c r="EGM844" s="3"/>
      <c r="EGN844" s="3"/>
      <c r="EGO844" s="3"/>
      <c r="EGP844" s="3"/>
      <c r="EGQ844" s="3"/>
      <c r="EGR844" s="3"/>
      <c r="EGS844" s="3"/>
      <c r="EGT844" s="3"/>
      <c r="EGU844" s="3"/>
      <c r="EGV844" s="3"/>
      <c r="EGW844" s="3"/>
      <c r="EGX844" s="3"/>
      <c r="EGY844" s="3"/>
      <c r="EGZ844" s="3"/>
      <c r="EHA844" s="3"/>
      <c r="EHB844" s="3"/>
      <c r="EHC844" s="3"/>
      <c r="EHD844" s="3"/>
      <c r="EHE844" s="3"/>
      <c r="EHF844" s="3"/>
      <c r="EHG844" s="3"/>
      <c r="EHH844" s="3"/>
      <c r="EHI844" s="3"/>
      <c r="EHJ844" s="3"/>
      <c r="EHK844" s="3"/>
      <c r="EHL844" s="3"/>
      <c r="EHM844" s="3"/>
      <c r="EHN844" s="3"/>
      <c r="EHO844" s="3"/>
      <c r="EHP844" s="3"/>
      <c r="EHQ844" s="3"/>
      <c r="EHR844" s="3"/>
      <c r="EHS844" s="3"/>
      <c r="EHT844" s="3"/>
      <c r="EHU844" s="3"/>
      <c r="EHV844" s="3"/>
      <c r="EHW844" s="3"/>
      <c r="EHX844" s="3"/>
      <c r="EHY844" s="3"/>
      <c r="EHZ844" s="3"/>
      <c r="EIA844" s="3"/>
      <c r="EIB844" s="3"/>
      <c r="EIC844" s="3"/>
      <c r="EID844" s="3"/>
      <c r="EIE844" s="3"/>
      <c r="EIF844" s="3"/>
      <c r="EIG844" s="3"/>
      <c r="EIH844" s="3"/>
      <c r="EII844" s="3"/>
      <c r="EIJ844" s="3"/>
      <c r="EIK844" s="3"/>
      <c r="EIL844" s="3"/>
      <c r="EIM844" s="3"/>
      <c r="EIN844" s="3"/>
      <c r="EIO844" s="3"/>
      <c r="EIP844" s="3"/>
      <c r="EIQ844" s="3"/>
      <c r="EIR844" s="3"/>
      <c r="EIS844" s="3"/>
      <c r="EIT844" s="3"/>
      <c r="EIU844" s="3"/>
      <c r="EIV844" s="3"/>
      <c r="EIW844" s="3"/>
      <c r="EIX844" s="3"/>
      <c r="EIY844" s="3"/>
      <c r="EIZ844" s="3"/>
      <c r="EJA844" s="3"/>
      <c r="EJB844" s="3"/>
      <c r="EJC844" s="3"/>
      <c r="EJD844" s="3"/>
      <c r="EJE844" s="3"/>
      <c r="EJF844" s="3"/>
      <c r="EJG844" s="3"/>
      <c r="EJH844" s="3"/>
      <c r="EJI844" s="3"/>
      <c r="EJJ844" s="3"/>
      <c r="EJK844" s="3"/>
      <c r="EJL844" s="3"/>
      <c r="EJM844" s="3"/>
      <c r="EJN844" s="3"/>
      <c r="EJO844" s="3"/>
      <c r="EJP844" s="3"/>
      <c r="EJQ844" s="3"/>
      <c r="EJR844" s="3"/>
      <c r="EJS844" s="3"/>
      <c r="EJT844" s="3"/>
      <c r="EJU844" s="3"/>
      <c r="EJV844" s="3"/>
      <c r="EJW844" s="3"/>
      <c r="EJX844" s="3"/>
      <c r="EJY844" s="3"/>
      <c r="EJZ844" s="3"/>
      <c r="EKA844" s="3"/>
      <c r="EKB844" s="3"/>
      <c r="EKC844" s="3"/>
      <c r="EKD844" s="3"/>
      <c r="EKE844" s="3"/>
      <c r="EKF844" s="3"/>
      <c r="EKG844" s="3"/>
      <c r="EKH844" s="3"/>
      <c r="EKI844" s="3"/>
      <c r="EKJ844" s="3"/>
      <c r="EKK844" s="3"/>
      <c r="EKL844" s="3"/>
      <c r="EKM844" s="3"/>
      <c r="EKN844" s="3"/>
      <c r="EKO844" s="3"/>
      <c r="EKP844" s="3"/>
      <c r="EKQ844" s="3"/>
      <c r="EKR844" s="3"/>
      <c r="EKS844" s="3"/>
      <c r="EKT844" s="3"/>
      <c r="EKU844" s="3"/>
      <c r="EKV844" s="3"/>
      <c r="EKW844" s="3"/>
      <c r="EKX844" s="3"/>
      <c r="EKY844" s="3"/>
      <c r="EKZ844" s="3"/>
      <c r="ELA844" s="3"/>
      <c r="ELB844" s="3"/>
      <c r="ELC844" s="3"/>
      <c r="ELD844" s="3"/>
      <c r="ELE844" s="3"/>
      <c r="ELF844" s="3"/>
      <c r="ELG844" s="3"/>
      <c r="ELH844" s="3"/>
      <c r="ELI844" s="3"/>
      <c r="ELJ844" s="3"/>
      <c r="ELK844" s="3"/>
      <c r="ELL844" s="3"/>
      <c r="ELM844" s="3"/>
      <c r="ELN844" s="3"/>
      <c r="ELO844" s="3"/>
      <c r="ELP844" s="3"/>
      <c r="ELQ844" s="3"/>
      <c r="ELR844" s="3"/>
      <c r="ELS844" s="3"/>
      <c r="ELT844" s="3"/>
      <c r="ELU844" s="3"/>
      <c r="ELV844" s="3"/>
      <c r="ELW844" s="3"/>
      <c r="ELX844" s="3"/>
      <c r="ELY844" s="3"/>
      <c r="ELZ844" s="3"/>
      <c r="EMA844" s="3"/>
      <c r="EMB844" s="3"/>
      <c r="EMC844" s="3"/>
      <c r="EMD844" s="3"/>
      <c r="EME844" s="3"/>
      <c r="EMF844" s="3"/>
      <c r="EMG844" s="3"/>
      <c r="EMH844" s="3"/>
      <c r="EMI844" s="3"/>
      <c r="EMJ844" s="3"/>
      <c r="EMK844" s="3"/>
      <c r="EML844" s="3"/>
      <c r="EMM844" s="3"/>
      <c r="EMN844" s="3"/>
      <c r="EMO844" s="3"/>
      <c r="EMP844" s="3"/>
      <c r="EMQ844" s="3"/>
      <c r="EMR844" s="3"/>
      <c r="EMS844" s="3"/>
      <c r="EMT844" s="3"/>
      <c r="EMU844" s="3"/>
      <c r="EMV844" s="3"/>
      <c r="EMW844" s="3"/>
      <c r="EMX844" s="3"/>
      <c r="EMY844" s="3"/>
      <c r="EMZ844" s="3"/>
      <c r="ENA844" s="3"/>
      <c r="ENB844" s="3"/>
      <c r="ENC844" s="3"/>
      <c r="END844" s="3"/>
      <c r="ENE844" s="3"/>
      <c r="ENF844" s="3"/>
      <c r="ENG844" s="3"/>
      <c r="ENH844" s="3"/>
      <c r="ENI844" s="3"/>
      <c r="ENJ844" s="3"/>
      <c r="ENK844" s="3"/>
      <c r="ENL844" s="3"/>
      <c r="ENM844" s="3"/>
      <c r="ENN844" s="3"/>
      <c r="ENO844" s="3"/>
      <c r="ENP844" s="3"/>
      <c r="ENQ844" s="3"/>
      <c r="ENR844" s="3"/>
      <c r="ENS844" s="3"/>
      <c r="ENT844" s="3"/>
      <c r="ENU844" s="3"/>
      <c r="ENV844" s="3"/>
      <c r="ENW844" s="3"/>
      <c r="ENX844" s="3"/>
      <c r="ENY844" s="3"/>
      <c r="ENZ844" s="3"/>
      <c r="EOA844" s="3"/>
      <c r="EOB844" s="3"/>
      <c r="EOC844" s="3"/>
      <c r="EOD844" s="3"/>
      <c r="EOE844" s="3"/>
      <c r="EOF844" s="3"/>
      <c r="EOG844" s="3"/>
      <c r="EOH844" s="3"/>
      <c r="EOI844" s="3"/>
      <c r="EOJ844" s="3"/>
      <c r="EOK844" s="3"/>
      <c r="EOL844" s="3"/>
      <c r="EOM844" s="3"/>
      <c r="EON844" s="3"/>
      <c r="EOO844" s="3"/>
      <c r="EOP844" s="3"/>
      <c r="EOQ844" s="3"/>
      <c r="EOR844" s="3"/>
      <c r="EOS844" s="3"/>
      <c r="EOT844" s="3"/>
      <c r="EOU844" s="3"/>
      <c r="EOV844" s="3"/>
      <c r="EOW844" s="3"/>
      <c r="EOX844" s="3"/>
      <c r="EOY844" s="3"/>
      <c r="EOZ844" s="3"/>
      <c r="EPA844" s="3"/>
      <c r="EPB844" s="3"/>
      <c r="EPC844" s="3"/>
      <c r="EPD844" s="3"/>
      <c r="EPE844" s="3"/>
      <c r="EPF844" s="3"/>
      <c r="EPG844" s="3"/>
      <c r="EPH844" s="3"/>
      <c r="EPI844" s="3"/>
      <c r="EPJ844" s="3"/>
      <c r="EPK844" s="3"/>
      <c r="EPL844" s="3"/>
      <c r="EPM844" s="3"/>
      <c r="EPN844" s="3"/>
      <c r="EPO844" s="3"/>
      <c r="EPP844" s="3"/>
      <c r="EPQ844" s="3"/>
      <c r="EPR844" s="3"/>
      <c r="EPS844" s="3"/>
      <c r="EPT844" s="3"/>
      <c r="EPU844" s="3"/>
      <c r="EPV844" s="3"/>
      <c r="EPW844" s="3"/>
      <c r="EPX844" s="3"/>
      <c r="EPY844" s="3"/>
      <c r="EPZ844" s="3"/>
      <c r="EQA844" s="3"/>
      <c r="EQB844" s="3"/>
      <c r="EQC844" s="3"/>
      <c r="EQD844" s="3"/>
      <c r="EQE844" s="3"/>
      <c r="EQF844" s="3"/>
      <c r="EQG844" s="3"/>
      <c r="EQH844" s="3"/>
      <c r="EQI844" s="3"/>
      <c r="EQJ844" s="3"/>
      <c r="EQK844" s="3"/>
      <c r="EQL844" s="3"/>
      <c r="EQM844" s="3"/>
      <c r="EQN844" s="3"/>
      <c r="EQO844" s="3"/>
      <c r="EQP844" s="3"/>
      <c r="EQQ844" s="3"/>
      <c r="EQR844" s="3"/>
      <c r="EQS844" s="3"/>
      <c r="EQT844" s="3"/>
      <c r="EQU844" s="3"/>
      <c r="EQV844" s="3"/>
      <c r="EQW844" s="3"/>
      <c r="EQX844" s="3"/>
      <c r="EQY844" s="3"/>
      <c r="EQZ844" s="3"/>
      <c r="ERA844" s="3"/>
      <c r="ERB844" s="3"/>
      <c r="ERC844" s="3"/>
      <c r="ERD844" s="3"/>
      <c r="ERE844" s="3"/>
      <c r="ERF844" s="3"/>
      <c r="ERG844" s="3"/>
      <c r="ERH844" s="3"/>
      <c r="ERI844" s="3"/>
      <c r="ERJ844" s="3"/>
      <c r="ERK844" s="3"/>
      <c r="ERL844" s="3"/>
      <c r="ERM844" s="3"/>
      <c r="ERN844" s="3"/>
      <c r="ERO844" s="3"/>
      <c r="ERP844" s="3"/>
      <c r="ERQ844" s="3"/>
      <c r="ERR844" s="3"/>
      <c r="ERS844" s="3"/>
      <c r="ERT844" s="3"/>
      <c r="ERU844" s="3"/>
      <c r="ERV844" s="3"/>
      <c r="ERW844" s="3"/>
      <c r="ERX844" s="3"/>
      <c r="ERY844" s="3"/>
      <c r="ERZ844" s="3"/>
      <c r="ESA844" s="3"/>
      <c r="ESB844" s="3"/>
      <c r="ESC844" s="3"/>
      <c r="ESD844" s="3"/>
      <c r="ESE844" s="3"/>
      <c r="ESF844" s="3"/>
      <c r="ESG844" s="3"/>
      <c r="ESH844" s="3"/>
      <c r="ESI844" s="3"/>
      <c r="ESJ844" s="3"/>
      <c r="ESK844" s="3"/>
      <c r="ESL844" s="3"/>
      <c r="ESM844" s="3"/>
      <c r="ESN844" s="3"/>
      <c r="ESO844" s="3"/>
      <c r="ESP844" s="3"/>
      <c r="ESQ844" s="3"/>
      <c r="ESR844" s="3"/>
      <c r="ESS844" s="3"/>
      <c r="EST844" s="3"/>
      <c r="ESU844" s="3"/>
      <c r="ESV844" s="3"/>
      <c r="ESW844" s="3"/>
      <c r="ESX844" s="3"/>
      <c r="ESY844" s="3"/>
      <c r="ESZ844" s="3"/>
      <c r="ETA844" s="3"/>
      <c r="ETB844" s="3"/>
      <c r="ETC844" s="3"/>
      <c r="ETD844" s="3"/>
      <c r="ETE844" s="3"/>
      <c r="ETF844" s="3"/>
      <c r="ETG844" s="3"/>
      <c r="ETH844" s="3"/>
      <c r="ETI844" s="3"/>
      <c r="ETJ844" s="3"/>
      <c r="ETK844" s="3"/>
      <c r="ETL844" s="3"/>
      <c r="ETM844" s="3"/>
      <c r="ETN844" s="3"/>
      <c r="ETO844" s="3"/>
      <c r="ETP844" s="3"/>
      <c r="ETQ844" s="3"/>
      <c r="ETR844" s="3"/>
      <c r="ETS844" s="3"/>
      <c r="ETT844" s="3"/>
      <c r="ETU844" s="3"/>
      <c r="ETV844" s="3"/>
      <c r="ETW844" s="3"/>
      <c r="ETX844" s="3"/>
      <c r="ETY844" s="3"/>
      <c r="ETZ844" s="3"/>
      <c r="EUA844" s="3"/>
      <c r="EUB844" s="3"/>
      <c r="EUC844" s="3"/>
      <c r="EUD844" s="3"/>
      <c r="EUE844" s="3"/>
      <c r="EUF844" s="3"/>
      <c r="EUG844" s="3"/>
      <c r="EUH844" s="3"/>
      <c r="EUI844" s="3"/>
      <c r="EUJ844" s="3"/>
      <c r="EUK844" s="3"/>
      <c r="EUL844" s="3"/>
      <c r="EUM844" s="3"/>
      <c r="EUN844" s="3"/>
      <c r="EUO844" s="3"/>
      <c r="EUP844" s="3"/>
      <c r="EUQ844" s="3"/>
      <c r="EUR844" s="3"/>
      <c r="EUS844" s="3"/>
      <c r="EUT844" s="3"/>
      <c r="EUU844" s="3"/>
      <c r="EUV844" s="3"/>
      <c r="EUW844" s="3"/>
      <c r="EUX844" s="3"/>
      <c r="EUY844" s="3"/>
      <c r="EUZ844" s="3"/>
      <c r="EVA844" s="3"/>
      <c r="EVB844" s="3"/>
      <c r="EVC844" s="3"/>
      <c r="EVD844" s="3"/>
      <c r="EVE844" s="3"/>
      <c r="EVF844" s="3"/>
      <c r="EVG844" s="3"/>
      <c r="EVH844" s="3"/>
      <c r="EVI844" s="3"/>
      <c r="EVJ844" s="3"/>
      <c r="EVK844" s="3"/>
      <c r="EVL844" s="3"/>
      <c r="EVM844" s="3"/>
      <c r="EVN844" s="3"/>
      <c r="EVO844" s="3"/>
      <c r="EVP844" s="3"/>
      <c r="EVQ844" s="3"/>
      <c r="EVR844" s="3"/>
      <c r="EVS844" s="3"/>
      <c r="EVT844" s="3"/>
      <c r="EVU844" s="3"/>
      <c r="EVV844" s="3"/>
      <c r="EVW844" s="3"/>
      <c r="EVX844" s="3"/>
      <c r="EVY844" s="3"/>
      <c r="EVZ844" s="3"/>
      <c r="EWA844" s="3"/>
      <c r="EWB844" s="3"/>
      <c r="EWC844" s="3"/>
      <c r="EWD844" s="3"/>
      <c r="EWE844" s="3"/>
      <c r="EWF844" s="3"/>
      <c r="EWG844" s="3"/>
      <c r="EWH844" s="3"/>
      <c r="EWI844" s="3"/>
      <c r="EWJ844" s="3"/>
      <c r="EWK844" s="3"/>
      <c r="EWL844" s="3"/>
      <c r="EWM844" s="3"/>
      <c r="EWN844" s="3"/>
      <c r="EWO844" s="3"/>
      <c r="EWP844" s="3"/>
      <c r="EWQ844" s="3"/>
      <c r="EWR844" s="3"/>
      <c r="EWS844" s="3"/>
      <c r="EWT844" s="3"/>
      <c r="EWU844" s="3"/>
      <c r="EWV844" s="3"/>
      <c r="EWW844" s="3"/>
      <c r="EWX844" s="3"/>
      <c r="EWY844" s="3"/>
      <c r="EWZ844" s="3"/>
      <c r="EXA844" s="3"/>
      <c r="EXB844" s="3"/>
      <c r="EXC844" s="3"/>
      <c r="EXD844" s="3"/>
      <c r="EXE844" s="3"/>
      <c r="EXF844" s="3"/>
      <c r="EXG844" s="3"/>
      <c r="EXH844" s="3"/>
      <c r="EXI844" s="3"/>
      <c r="EXJ844" s="3"/>
      <c r="EXK844" s="3"/>
      <c r="EXL844" s="3"/>
      <c r="EXM844" s="3"/>
      <c r="EXN844" s="3"/>
      <c r="EXO844" s="3"/>
      <c r="EXP844" s="3"/>
      <c r="EXQ844" s="3"/>
      <c r="EXR844" s="3"/>
      <c r="EXS844" s="3"/>
      <c r="EXT844" s="3"/>
      <c r="EXU844" s="3"/>
      <c r="EXV844" s="3"/>
      <c r="EXW844" s="3"/>
      <c r="EXX844" s="3"/>
      <c r="EXY844" s="3"/>
      <c r="EXZ844" s="3"/>
      <c r="EYA844" s="3"/>
      <c r="EYB844" s="3"/>
      <c r="EYC844" s="3"/>
      <c r="EYD844" s="3"/>
      <c r="EYE844" s="3"/>
      <c r="EYF844" s="3"/>
      <c r="EYG844" s="3"/>
      <c r="EYH844" s="3"/>
      <c r="EYI844" s="3"/>
      <c r="EYJ844" s="3"/>
      <c r="EYK844" s="3"/>
      <c r="EYL844" s="3"/>
      <c r="EYM844" s="3"/>
      <c r="EYN844" s="3"/>
      <c r="EYO844" s="3"/>
      <c r="EYP844" s="3"/>
      <c r="EYQ844" s="3"/>
      <c r="EYR844" s="3"/>
      <c r="EYS844" s="3"/>
      <c r="EYT844" s="3"/>
      <c r="EYU844" s="3"/>
      <c r="EYV844" s="3"/>
      <c r="EYW844" s="3"/>
      <c r="EYX844" s="3"/>
      <c r="EYY844" s="3"/>
      <c r="EYZ844" s="3"/>
      <c r="EZA844" s="3"/>
      <c r="EZB844" s="3"/>
      <c r="EZC844" s="3"/>
      <c r="EZD844" s="3"/>
      <c r="EZE844" s="3"/>
      <c r="EZF844" s="3"/>
      <c r="EZG844" s="3"/>
      <c r="EZH844" s="3"/>
      <c r="EZI844" s="3"/>
      <c r="EZJ844" s="3"/>
      <c r="EZK844" s="3"/>
      <c r="EZL844" s="3"/>
      <c r="EZM844" s="3"/>
      <c r="EZN844" s="3"/>
      <c r="EZO844" s="3"/>
      <c r="EZP844" s="3"/>
      <c r="EZQ844" s="3"/>
      <c r="EZR844" s="3"/>
      <c r="EZS844" s="3"/>
      <c r="EZT844" s="3"/>
      <c r="EZU844" s="3"/>
      <c r="EZV844" s="3"/>
      <c r="EZW844" s="3"/>
      <c r="EZX844" s="3"/>
      <c r="EZY844" s="3"/>
      <c r="EZZ844" s="3"/>
      <c r="FAA844" s="3"/>
      <c r="FAB844" s="3"/>
      <c r="FAC844" s="3"/>
      <c r="FAD844" s="3"/>
      <c r="FAE844" s="3"/>
      <c r="FAF844" s="3"/>
      <c r="FAG844" s="3"/>
      <c r="FAH844" s="3"/>
      <c r="FAI844" s="3"/>
      <c r="FAJ844" s="3"/>
      <c r="FAK844" s="3"/>
      <c r="FAL844" s="3"/>
      <c r="FAM844" s="3"/>
      <c r="FAN844" s="3"/>
      <c r="FAO844" s="3"/>
      <c r="FAP844" s="3"/>
      <c r="FAQ844" s="3"/>
      <c r="FAR844" s="3"/>
      <c r="FAS844" s="3"/>
      <c r="FAT844" s="3"/>
      <c r="FAU844" s="3"/>
      <c r="FAV844" s="3"/>
      <c r="FAW844" s="3"/>
      <c r="FAX844" s="3"/>
      <c r="FAY844" s="3"/>
      <c r="FAZ844" s="3"/>
      <c r="FBA844" s="3"/>
      <c r="FBB844" s="3"/>
      <c r="FBC844" s="3"/>
      <c r="FBD844" s="3"/>
      <c r="FBE844" s="3"/>
      <c r="FBF844" s="3"/>
      <c r="FBG844" s="3"/>
      <c r="FBH844" s="3"/>
      <c r="FBI844" s="3"/>
      <c r="FBJ844" s="3"/>
      <c r="FBK844" s="3"/>
      <c r="FBL844" s="3"/>
      <c r="FBM844" s="3"/>
      <c r="FBN844" s="3"/>
      <c r="FBO844" s="3"/>
      <c r="FBP844" s="3"/>
      <c r="FBQ844" s="3"/>
      <c r="FBR844" s="3"/>
      <c r="FBS844" s="3"/>
      <c r="FBT844" s="3"/>
      <c r="FBU844" s="3"/>
      <c r="FBV844" s="3"/>
      <c r="FBW844" s="3"/>
      <c r="FBX844" s="3"/>
      <c r="FBY844" s="3"/>
      <c r="FBZ844" s="3"/>
      <c r="FCA844" s="3"/>
      <c r="FCB844" s="3"/>
      <c r="FCC844" s="3"/>
      <c r="FCD844" s="3"/>
      <c r="FCE844" s="3"/>
      <c r="FCF844" s="3"/>
      <c r="FCG844" s="3"/>
      <c r="FCH844" s="3"/>
      <c r="FCI844" s="3"/>
      <c r="FCJ844" s="3"/>
      <c r="FCK844" s="3"/>
      <c r="FCL844" s="3"/>
      <c r="FCM844" s="3"/>
      <c r="FCN844" s="3"/>
      <c r="FCO844" s="3"/>
      <c r="FCP844" s="3"/>
      <c r="FCQ844" s="3"/>
      <c r="FCR844" s="3"/>
      <c r="FCS844" s="3"/>
      <c r="FCT844" s="3"/>
      <c r="FCU844" s="3"/>
      <c r="FCV844" s="3"/>
      <c r="FCW844" s="3"/>
      <c r="FCX844" s="3"/>
      <c r="FCY844" s="3"/>
      <c r="FCZ844" s="3"/>
      <c r="FDA844" s="3"/>
      <c r="FDB844" s="3"/>
      <c r="FDC844" s="3"/>
      <c r="FDD844" s="3"/>
      <c r="FDE844" s="3"/>
      <c r="FDF844" s="3"/>
      <c r="FDG844" s="3"/>
      <c r="FDH844" s="3"/>
      <c r="FDI844" s="3"/>
      <c r="FDJ844" s="3"/>
      <c r="FDK844" s="3"/>
      <c r="FDL844" s="3"/>
      <c r="FDM844" s="3"/>
      <c r="FDN844" s="3"/>
      <c r="FDO844" s="3"/>
      <c r="FDP844" s="3"/>
      <c r="FDQ844" s="3"/>
      <c r="FDR844" s="3"/>
      <c r="FDS844" s="3"/>
      <c r="FDT844" s="3"/>
      <c r="FDU844" s="3"/>
      <c r="FDV844" s="3"/>
      <c r="FDW844" s="3"/>
      <c r="FDX844" s="3"/>
      <c r="FDY844" s="3"/>
      <c r="FDZ844" s="3"/>
      <c r="FEA844" s="3"/>
      <c r="FEB844" s="3"/>
      <c r="FEC844" s="3"/>
      <c r="FED844" s="3"/>
      <c r="FEE844" s="3"/>
      <c r="FEF844" s="3"/>
      <c r="FEG844" s="3"/>
      <c r="FEH844" s="3"/>
      <c r="FEI844" s="3"/>
      <c r="FEJ844" s="3"/>
      <c r="FEK844" s="3"/>
      <c r="FEL844" s="3"/>
      <c r="FEM844" s="3"/>
      <c r="FEN844" s="3"/>
      <c r="FEO844" s="3"/>
      <c r="FEP844" s="3"/>
      <c r="FEQ844" s="3"/>
      <c r="FER844" s="3"/>
      <c r="FES844" s="3"/>
      <c r="FET844" s="3"/>
      <c r="FEU844" s="3"/>
      <c r="FEV844" s="3"/>
      <c r="FEW844" s="3"/>
      <c r="FEX844" s="3"/>
      <c r="FEY844" s="3"/>
      <c r="FEZ844" s="3"/>
      <c r="FFA844" s="3"/>
      <c r="FFB844" s="3"/>
      <c r="FFC844" s="3"/>
      <c r="FFD844" s="3"/>
      <c r="FFE844" s="3"/>
      <c r="FFF844" s="3"/>
      <c r="FFG844" s="3"/>
      <c r="FFH844" s="3"/>
      <c r="FFI844" s="3"/>
      <c r="FFJ844" s="3"/>
      <c r="FFK844" s="3"/>
      <c r="FFL844" s="3"/>
      <c r="FFM844" s="3"/>
      <c r="FFN844" s="3"/>
      <c r="FFO844" s="3"/>
      <c r="FFP844" s="3"/>
      <c r="FFQ844" s="3"/>
      <c r="FFR844" s="3"/>
      <c r="FFS844" s="3"/>
      <c r="FFT844" s="3"/>
      <c r="FFU844" s="3"/>
      <c r="FFV844" s="3"/>
      <c r="FFW844" s="3"/>
      <c r="FFX844" s="3"/>
      <c r="FFY844" s="3"/>
      <c r="FFZ844" s="3"/>
      <c r="FGA844" s="3"/>
      <c r="FGB844" s="3"/>
      <c r="FGC844" s="3"/>
      <c r="FGD844" s="3"/>
      <c r="FGE844" s="3"/>
      <c r="FGF844" s="3"/>
      <c r="FGG844" s="3"/>
      <c r="FGH844" s="3"/>
      <c r="FGI844" s="3"/>
      <c r="FGJ844" s="3"/>
      <c r="FGK844" s="3"/>
      <c r="FGL844" s="3"/>
      <c r="FGM844" s="3"/>
      <c r="FGN844" s="3"/>
      <c r="FGO844" s="3"/>
      <c r="FGP844" s="3"/>
      <c r="FGQ844" s="3"/>
      <c r="FGR844" s="3"/>
      <c r="FGS844" s="3"/>
      <c r="FGT844" s="3"/>
      <c r="FGU844" s="3"/>
      <c r="FGV844" s="3"/>
      <c r="FGW844" s="3"/>
      <c r="FGX844" s="3"/>
      <c r="FGY844" s="3"/>
      <c r="FGZ844" s="3"/>
      <c r="FHA844" s="3"/>
      <c r="FHB844" s="3"/>
      <c r="FHC844" s="3"/>
      <c r="FHD844" s="3"/>
      <c r="FHE844" s="3"/>
      <c r="FHF844" s="3"/>
      <c r="FHG844" s="3"/>
      <c r="FHH844" s="3"/>
      <c r="FHI844" s="3"/>
      <c r="FHJ844" s="3"/>
      <c r="FHK844" s="3"/>
      <c r="FHL844" s="3"/>
      <c r="FHM844" s="3"/>
      <c r="FHN844" s="3"/>
      <c r="FHO844" s="3"/>
      <c r="FHP844" s="3"/>
      <c r="FHQ844" s="3"/>
      <c r="FHR844" s="3"/>
      <c r="FHS844" s="3"/>
      <c r="FHT844" s="3"/>
      <c r="FHU844" s="3"/>
      <c r="FHV844" s="3"/>
      <c r="FHW844" s="3"/>
      <c r="FHX844" s="3"/>
      <c r="FHY844" s="3"/>
      <c r="FHZ844" s="3"/>
      <c r="FIA844" s="3"/>
      <c r="FIB844" s="3"/>
      <c r="FIC844" s="3"/>
      <c r="FID844" s="3"/>
      <c r="FIE844" s="3"/>
      <c r="FIF844" s="3"/>
      <c r="FIG844" s="3"/>
      <c r="FIH844" s="3"/>
      <c r="FII844" s="3"/>
      <c r="FIJ844" s="3"/>
      <c r="FIK844" s="3"/>
      <c r="FIL844" s="3"/>
      <c r="FIM844" s="3"/>
      <c r="FIN844" s="3"/>
      <c r="FIO844" s="3"/>
      <c r="FIP844" s="3"/>
      <c r="FIQ844" s="3"/>
      <c r="FIR844" s="3"/>
      <c r="FIS844" s="3"/>
      <c r="FIT844" s="3"/>
      <c r="FIU844" s="3"/>
      <c r="FIV844" s="3"/>
      <c r="FIW844" s="3"/>
      <c r="FIX844" s="3"/>
      <c r="FIY844" s="3"/>
      <c r="FIZ844" s="3"/>
      <c r="FJA844" s="3"/>
      <c r="FJB844" s="3"/>
      <c r="FJC844" s="3"/>
      <c r="FJD844" s="3"/>
      <c r="FJE844" s="3"/>
      <c r="FJF844" s="3"/>
      <c r="FJG844" s="3"/>
      <c r="FJH844" s="3"/>
      <c r="FJI844" s="3"/>
      <c r="FJJ844" s="3"/>
      <c r="FJK844" s="3"/>
      <c r="FJL844" s="3"/>
      <c r="FJM844" s="3"/>
      <c r="FJN844" s="3"/>
      <c r="FJO844" s="3"/>
      <c r="FJP844" s="3"/>
      <c r="FJQ844" s="3"/>
      <c r="FJR844" s="3"/>
      <c r="FJS844" s="3"/>
      <c r="FJT844" s="3"/>
      <c r="FJU844" s="3"/>
      <c r="FJV844" s="3"/>
      <c r="FJW844" s="3"/>
      <c r="FJX844" s="3"/>
      <c r="FJY844" s="3"/>
      <c r="FJZ844" s="3"/>
      <c r="FKA844" s="3"/>
      <c r="FKB844" s="3"/>
      <c r="FKC844" s="3"/>
      <c r="FKD844" s="3"/>
      <c r="FKE844" s="3"/>
      <c r="FKF844" s="3"/>
      <c r="FKG844" s="3"/>
      <c r="FKH844" s="3"/>
      <c r="FKI844" s="3"/>
      <c r="FKJ844" s="3"/>
      <c r="FKK844" s="3"/>
      <c r="FKL844" s="3"/>
      <c r="FKM844" s="3"/>
      <c r="FKN844" s="3"/>
      <c r="FKO844" s="3"/>
      <c r="FKP844" s="3"/>
      <c r="FKQ844" s="3"/>
      <c r="FKR844" s="3"/>
      <c r="FKS844" s="3"/>
      <c r="FKT844" s="3"/>
      <c r="FKU844" s="3"/>
      <c r="FKV844" s="3"/>
      <c r="FKW844" s="3"/>
      <c r="FKX844" s="3"/>
      <c r="FKY844" s="3"/>
      <c r="FKZ844" s="3"/>
      <c r="FLA844" s="3"/>
      <c r="FLB844" s="3"/>
      <c r="FLC844" s="3"/>
      <c r="FLD844" s="3"/>
      <c r="FLE844" s="3"/>
      <c r="FLF844" s="3"/>
      <c r="FLG844" s="3"/>
      <c r="FLH844" s="3"/>
      <c r="FLI844" s="3"/>
      <c r="FLJ844" s="3"/>
      <c r="FLK844" s="3"/>
      <c r="FLL844" s="3"/>
      <c r="FLM844" s="3"/>
      <c r="FLN844" s="3"/>
      <c r="FLO844" s="3"/>
      <c r="FLP844" s="3"/>
      <c r="FLQ844" s="3"/>
      <c r="FLR844" s="3"/>
      <c r="FLS844" s="3"/>
      <c r="FLT844" s="3"/>
      <c r="FLU844" s="3"/>
      <c r="FLV844" s="3"/>
      <c r="FLW844" s="3"/>
      <c r="FLX844" s="3"/>
      <c r="FLY844" s="3"/>
      <c r="FLZ844" s="3"/>
      <c r="FMA844" s="3"/>
      <c r="FMB844" s="3"/>
      <c r="FMC844" s="3"/>
      <c r="FMD844" s="3"/>
      <c r="FME844" s="3"/>
      <c r="FMF844" s="3"/>
      <c r="FMG844" s="3"/>
      <c r="FMH844" s="3"/>
      <c r="FMI844" s="3"/>
      <c r="FMJ844" s="3"/>
      <c r="FMK844" s="3"/>
      <c r="FML844" s="3"/>
      <c r="FMM844" s="3"/>
      <c r="FMN844" s="3"/>
      <c r="FMO844" s="3"/>
      <c r="FMP844" s="3"/>
      <c r="FMQ844" s="3"/>
      <c r="FMR844" s="3"/>
      <c r="FMS844" s="3"/>
      <c r="FMT844" s="3"/>
      <c r="FMU844" s="3"/>
      <c r="FMV844" s="3"/>
      <c r="FMW844" s="3"/>
      <c r="FMX844" s="3"/>
      <c r="FMY844" s="3"/>
      <c r="FMZ844" s="3"/>
      <c r="FNA844" s="3"/>
      <c r="FNB844" s="3"/>
      <c r="FNC844" s="3"/>
      <c r="FND844" s="3"/>
      <c r="FNE844" s="3"/>
      <c r="FNF844" s="3"/>
      <c r="FNG844" s="3"/>
      <c r="FNH844" s="3"/>
      <c r="FNI844" s="3"/>
      <c r="FNJ844" s="3"/>
      <c r="FNK844" s="3"/>
      <c r="FNL844" s="3"/>
      <c r="FNM844" s="3"/>
      <c r="FNN844" s="3"/>
      <c r="FNO844" s="3"/>
      <c r="FNP844" s="3"/>
      <c r="FNQ844" s="3"/>
      <c r="FNR844" s="3"/>
      <c r="FNS844" s="3"/>
      <c r="FNT844" s="3"/>
      <c r="FNU844" s="3"/>
      <c r="FNV844" s="3"/>
      <c r="FNW844" s="3"/>
      <c r="FNX844" s="3"/>
      <c r="FNY844" s="3"/>
      <c r="FNZ844" s="3"/>
      <c r="FOA844" s="3"/>
      <c r="FOB844" s="3"/>
      <c r="FOC844" s="3"/>
      <c r="FOD844" s="3"/>
      <c r="FOE844" s="3"/>
      <c r="FOF844" s="3"/>
      <c r="FOG844" s="3"/>
      <c r="FOH844" s="3"/>
      <c r="FOI844" s="3"/>
      <c r="FOJ844" s="3"/>
      <c r="FOK844" s="3"/>
      <c r="FOL844" s="3"/>
      <c r="FOM844" s="3"/>
      <c r="FON844" s="3"/>
      <c r="FOO844" s="3"/>
      <c r="FOP844" s="3"/>
      <c r="FOQ844" s="3"/>
      <c r="FOR844" s="3"/>
      <c r="FOS844" s="3"/>
      <c r="FOT844" s="3"/>
      <c r="FOU844" s="3"/>
      <c r="FOV844" s="3"/>
      <c r="FOW844" s="3"/>
      <c r="FOX844" s="3"/>
      <c r="FOY844" s="3"/>
      <c r="FOZ844" s="3"/>
      <c r="FPA844" s="3"/>
      <c r="FPB844" s="3"/>
      <c r="FPC844" s="3"/>
      <c r="FPD844" s="3"/>
      <c r="FPE844" s="3"/>
      <c r="FPF844" s="3"/>
      <c r="FPG844" s="3"/>
      <c r="FPH844" s="3"/>
      <c r="FPI844" s="3"/>
      <c r="FPJ844" s="3"/>
      <c r="FPK844" s="3"/>
      <c r="FPL844" s="3"/>
      <c r="FPM844" s="3"/>
      <c r="FPN844" s="3"/>
      <c r="FPO844" s="3"/>
      <c r="FPP844" s="3"/>
      <c r="FPQ844" s="3"/>
      <c r="FPR844" s="3"/>
      <c r="FPS844" s="3"/>
      <c r="FPT844" s="3"/>
      <c r="FPU844" s="3"/>
      <c r="FPV844" s="3"/>
      <c r="FPW844" s="3"/>
      <c r="FPX844" s="3"/>
      <c r="FPY844" s="3"/>
      <c r="FPZ844" s="3"/>
      <c r="FQA844" s="3"/>
      <c r="FQB844" s="3"/>
      <c r="FQC844" s="3"/>
      <c r="FQD844" s="3"/>
      <c r="FQE844" s="3"/>
      <c r="FQF844" s="3"/>
      <c r="FQG844" s="3"/>
      <c r="FQH844" s="3"/>
      <c r="FQI844" s="3"/>
      <c r="FQJ844" s="3"/>
      <c r="FQK844" s="3"/>
      <c r="FQL844" s="3"/>
      <c r="FQM844" s="3"/>
      <c r="FQN844" s="3"/>
      <c r="FQO844" s="3"/>
      <c r="FQP844" s="3"/>
      <c r="FQQ844" s="3"/>
      <c r="FQR844" s="3"/>
      <c r="FQS844" s="3"/>
      <c r="FQT844" s="3"/>
      <c r="FQU844" s="3"/>
      <c r="FQV844" s="3"/>
      <c r="FQW844" s="3"/>
      <c r="FQX844" s="3"/>
      <c r="FQY844" s="3"/>
      <c r="FQZ844" s="3"/>
      <c r="FRA844" s="3"/>
      <c r="FRB844" s="3"/>
      <c r="FRC844" s="3"/>
      <c r="FRD844" s="3"/>
      <c r="FRE844" s="3"/>
      <c r="FRF844" s="3"/>
      <c r="FRG844" s="3"/>
      <c r="FRH844" s="3"/>
      <c r="FRI844" s="3"/>
      <c r="FRJ844" s="3"/>
      <c r="FRK844" s="3"/>
      <c r="FRL844" s="3"/>
      <c r="FRM844" s="3"/>
      <c r="FRN844" s="3"/>
      <c r="FRO844" s="3"/>
      <c r="FRP844" s="3"/>
      <c r="FRQ844" s="3"/>
      <c r="FRR844" s="3"/>
      <c r="FRS844" s="3"/>
      <c r="FRT844" s="3"/>
      <c r="FRU844" s="3"/>
      <c r="FRV844" s="3"/>
      <c r="FRW844" s="3"/>
      <c r="FRX844" s="3"/>
      <c r="FRY844" s="3"/>
      <c r="FRZ844" s="3"/>
      <c r="FSA844" s="3"/>
      <c r="FSB844" s="3"/>
      <c r="FSC844" s="3"/>
      <c r="FSD844" s="3"/>
      <c r="FSE844" s="3"/>
      <c r="FSF844" s="3"/>
      <c r="FSG844" s="3"/>
      <c r="FSH844" s="3"/>
      <c r="FSI844" s="3"/>
      <c r="FSJ844" s="3"/>
      <c r="FSK844" s="3"/>
      <c r="FSL844" s="3"/>
      <c r="FSM844" s="3"/>
      <c r="FSN844" s="3"/>
      <c r="FSO844" s="3"/>
      <c r="FSP844" s="3"/>
      <c r="FSQ844" s="3"/>
      <c r="FSR844" s="3"/>
      <c r="FSS844" s="3"/>
      <c r="FST844" s="3"/>
      <c r="FSU844" s="3"/>
      <c r="FSV844" s="3"/>
      <c r="FSW844" s="3"/>
      <c r="FSX844" s="3"/>
      <c r="FSY844" s="3"/>
      <c r="FSZ844" s="3"/>
      <c r="FTA844" s="3"/>
      <c r="FTB844" s="3"/>
      <c r="FTC844" s="3"/>
      <c r="FTD844" s="3"/>
      <c r="FTE844" s="3"/>
      <c r="FTF844" s="3"/>
      <c r="FTG844" s="3"/>
      <c r="FTH844" s="3"/>
      <c r="FTI844" s="3"/>
      <c r="FTJ844" s="3"/>
      <c r="FTK844" s="3"/>
      <c r="FTL844" s="3"/>
      <c r="FTM844" s="3"/>
      <c r="FTN844" s="3"/>
      <c r="FTO844" s="3"/>
      <c r="FTP844" s="3"/>
      <c r="FTQ844" s="3"/>
      <c r="FTR844" s="3"/>
      <c r="FTS844" s="3"/>
      <c r="FTT844" s="3"/>
      <c r="FTU844" s="3"/>
      <c r="FTV844" s="3"/>
      <c r="FTW844" s="3"/>
      <c r="FTX844" s="3"/>
      <c r="FTY844" s="3"/>
      <c r="FTZ844" s="3"/>
      <c r="FUA844" s="3"/>
      <c r="FUB844" s="3"/>
      <c r="FUC844" s="3"/>
      <c r="FUD844" s="3"/>
      <c r="FUE844" s="3"/>
      <c r="FUF844" s="3"/>
      <c r="FUG844" s="3"/>
      <c r="FUH844" s="3"/>
      <c r="FUI844" s="3"/>
      <c r="FUJ844" s="3"/>
      <c r="FUK844" s="3"/>
      <c r="FUL844" s="3"/>
      <c r="FUM844" s="3"/>
      <c r="FUN844" s="3"/>
      <c r="FUO844" s="3"/>
      <c r="FUP844" s="3"/>
      <c r="FUQ844" s="3"/>
      <c r="FUR844" s="3"/>
      <c r="FUS844" s="3"/>
      <c r="FUT844" s="3"/>
      <c r="FUU844" s="3"/>
      <c r="FUV844" s="3"/>
      <c r="FUW844" s="3"/>
      <c r="FUX844" s="3"/>
      <c r="FUY844" s="3"/>
      <c r="FUZ844" s="3"/>
      <c r="FVA844" s="3"/>
      <c r="FVB844" s="3"/>
      <c r="FVC844" s="3"/>
      <c r="FVD844" s="3"/>
      <c r="FVE844" s="3"/>
      <c r="FVF844" s="3"/>
      <c r="FVG844" s="3"/>
      <c r="FVH844" s="3"/>
      <c r="FVI844" s="3"/>
      <c r="FVJ844" s="3"/>
      <c r="FVK844" s="3"/>
      <c r="FVL844" s="3"/>
      <c r="FVM844" s="3"/>
      <c r="FVN844" s="3"/>
      <c r="FVO844" s="3"/>
      <c r="FVP844" s="3"/>
      <c r="FVQ844" s="3"/>
      <c r="FVR844" s="3"/>
      <c r="FVS844" s="3"/>
      <c r="FVT844" s="3"/>
      <c r="FVU844" s="3"/>
      <c r="FVV844" s="3"/>
      <c r="FVW844" s="3"/>
      <c r="FVX844" s="3"/>
      <c r="FVY844" s="3"/>
      <c r="FVZ844" s="3"/>
      <c r="FWA844" s="3"/>
      <c r="FWB844" s="3"/>
      <c r="FWC844" s="3"/>
      <c r="FWD844" s="3"/>
      <c r="FWE844" s="3"/>
      <c r="FWF844" s="3"/>
      <c r="FWG844" s="3"/>
      <c r="FWH844" s="3"/>
      <c r="FWI844" s="3"/>
      <c r="FWJ844" s="3"/>
      <c r="FWK844" s="3"/>
      <c r="FWL844" s="3"/>
      <c r="FWM844" s="3"/>
      <c r="FWN844" s="3"/>
      <c r="FWO844" s="3"/>
      <c r="FWP844" s="3"/>
      <c r="FWQ844" s="3"/>
      <c r="FWR844" s="3"/>
      <c r="FWS844" s="3"/>
      <c r="FWT844" s="3"/>
      <c r="FWU844" s="3"/>
      <c r="FWV844" s="3"/>
      <c r="FWW844" s="3"/>
      <c r="FWX844" s="3"/>
      <c r="FWY844" s="3"/>
      <c r="FWZ844" s="3"/>
      <c r="FXA844" s="3"/>
      <c r="FXB844" s="3"/>
      <c r="FXC844" s="3"/>
      <c r="FXD844" s="3"/>
      <c r="FXE844" s="3"/>
      <c r="FXF844" s="3"/>
      <c r="FXG844" s="3"/>
      <c r="FXH844" s="3"/>
      <c r="FXI844" s="3"/>
      <c r="FXJ844" s="3"/>
      <c r="FXK844" s="3"/>
      <c r="FXL844" s="3"/>
      <c r="FXM844" s="3"/>
      <c r="FXN844" s="3"/>
      <c r="FXO844" s="3"/>
      <c r="FXP844" s="3"/>
      <c r="FXQ844" s="3"/>
      <c r="FXR844" s="3"/>
      <c r="FXS844" s="3"/>
      <c r="FXT844" s="3"/>
      <c r="FXU844" s="3"/>
      <c r="FXV844" s="3"/>
      <c r="FXW844" s="3"/>
      <c r="FXX844" s="3"/>
      <c r="FXY844" s="3"/>
      <c r="FXZ844" s="3"/>
      <c r="FYA844" s="3"/>
      <c r="FYB844" s="3"/>
      <c r="FYC844" s="3"/>
      <c r="FYD844" s="3"/>
      <c r="FYE844" s="3"/>
      <c r="FYF844" s="3"/>
      <c r="FYG844" s="3"/>
      <c r="FYH844" s="3"/>
      <c r="FYI844" s="3"/>
      <c r="FYJ844" s="3"/>
      <c r="FYK844" s="3"/>
      <c r="FYL844" s="3"/>
      <c r="FYM844" s="3"/>
      <c r="FYN844" s="3"/>
      <c r="FYO844" s="3"/>
      <c r="FYP844" s="3"/>
      <c r="FYQ844" s="3"/>
      <c r="FYR844" s="3"/>
      <c r="FYS844" s="3"/>
      <c r="FYT844" s="3"/>
      <c r="FYU844" s="3"/>
      <c r="FYV844" s="3"/>
      <c r="FYW844" s="3"/>
      <c r="FYX844" s="3"/>
      <c r="FYY844" s="3"/>
      <c r="FYZ844" s="3"/>
      <c r="FZA844" s="3"/>
      <c r="FZB844" s="3"/>
      <c r="FZC844" s="3"/>
      <c r="FZD844" s="3"/>
      <c r="FZE844" s="3"/>
      <c r="FZF844" s="3"/>
      <c r="FZG844" s="3"/>
      <c r="FZH844" s="3"/>
      <c r="FZI844" s="3"/>
      <c r="FZJ844" s="3"/>
      <c r="FZK844" s="3"/>
      <c r="FZL844" s="3"/>
      <c r="FZM844" s="3"/>
      <c r="FZN844" s="3"/>
      <c r="FZO844" s="3"/>
      <c r="FZP844" s="3"/>
      <c r="FZQ844" s="3"/>
      <c r="FZR844" s="3"/>
      <c r="FZS844" s="3"/>
      <c r="FZT844" s="3"/>
      <c r="FZU844" s="3"/>
      <c r="FZV844" s="3"/>
      <c r="FZW844" s="3"/>
      <c r="FZX844" s="3"/>
      <c r="FZY844" s="3"/>
      <c r="FZZ844" s="3"/>
      <c r="GAA844" s="3"/>
      <c r="GAB844" s="3"/>
      <c r="GAC844" s="3"/>
      <c r="GAD844" s="3"/>
      <c r="GAE844" s="3"/>
      <c r="GAF844" s="3"/>
      <c r="GAG844" s="3"/>
      <c r="GAH844" s="3"/>
      <c r="GAI844" s="3"/>
      <c r="GAJ844" s="3"/>
      <c r="GAK844" s="3"/>
      <c r="GAL844" s="3"/>
      <c r="GAM844" s="3"/>
      <c r="GAN844" s="3"/>
      <c r="GAO844" s="3"/>
      <c r="GAP844" s="3"/>
      <c r="GAQ844" s="3"/>
      <c r="GAR844" s="3"/>
      <c r="GAS844" s="3"/>
      <c r="GAT844" s="3"/>
      <c r="GAU844" s="3"/>
      <c r="GAV844" s="3"/>
      <c r="GAW844" s="3"/>
      <c r="GAX844" s="3"/>
      <c r="GAY844" s="3"/>
      <c r="GAZ844" s="3"/>
      <c r="GBA844" s="3"/>
      <c r="GBB844" s="3"/>
      <c r="GBC844" s="3"/>
      <c r="GBD844" s="3"/>
      <c r="GBE844" s="3"/>
      <c r="GBF844" s="3"/>
      <c r="GBG844" s="3"/>
      <c r="GBH844" s="3"/>
      <c r="GBI844" s="3"/>
      <c r="GBJ844" s="3"/>
      <c r="GBK844" s="3"/>
      <c r="GBL844" s="3"/>
      <c r="GBM844" s="3"/>
      <c r="GBN844" s="3"/>
      <c r="GBO844" s="3"/>
      <c r="GBP844" s="3"/>
      <c r="GBQ844" s="3"/>
      <c r="GBR844" s="3"/>
      <c r="GBS844" s="3"/>
      <c r="GBT844" s="3"/>
      <c r="GBU844" s="3"/>
      <c r="GBV844" s="3"/>
      <c r="GBW844" s="3"/>
      <c r="GBX844" s="3"/>
      <c r="GBY844" s="3"/>
      <c r="GBZ844" s="3"/>
      <c r="GCA844" s="3"/>
      <c r="GCB844" s="3"/>
      <c r="GCC844" s="3"/>
      <c r="GCD844" s="3"/>
      <c r="GCE844" s="3"/>
      <c r="GCF844" s="3"/>
      <c r="GCG844" s="3"/>
      <c r="GCH844" s="3"/>
      <c r="GCI844" s="3"/>
      <c r="GCJ844" s="3"/>
      <c r="GCK844" s="3"/>
      <c r="GCL844" s="3"/>
      <c r="GCM844" s="3"/>
      <c r="GCN844" s="3"/>
      <c r="GCO844" s="3"/>
      <c r="GCP844" s="3"/>
      <c r="GCQ844" s="3"/>
      <c r="GCR844" s="3"/>
      <c r="GCS844" s="3"/>
      <c r="GCT844" s="3"/>
      <c r="GCU844" s="3"/>
      <c r="GCV844" s="3"/>
      <c r="GCW844" s="3"/>
      <c r="GCX844" s="3"/>
      <c r="GCY844" s="3"/>
      <c r="GCZ844" s="3"/>
      <c r="GDA844" s="3"/>
      <c r="GDB844" s="3"/>
      <c r="GDC844" s="3"/>
      <c r="GDD844" s="3"/>
      <c r="GDE844" s="3"/>
      <c r="GDF844" s="3"/>
      <c r="GDG844" s="3"/>
      <c r="GDH844" s="3"/>
      <c r="GDI844" s="3"/>
      <c r="GDJ844" s="3"/>
      <c r="GDK844" s="3"/>
      <c r="GDL844" s="3"/>
      <c r="GDM844" s="3"/>
      <c r="GDN844" s="3"/>
      <c r="GDO844" s="3"/>
      <c r="GDP844" s="3"/>
      <c r="GDQ844" s="3"/>
      <c r="GDR844" s="3"/>
      <c r="GDS844" s="3"/>
      <c r="GDT844" s="3"/>
      <c r="GDU844" s="3"/>
      <c r="GDV844" s="3"/>
      <c r="GDW844" s="3"/>
      <c r="GDX844" s="3"/>
      <c r="GDY844" s="3"/>
      <c r="GDZ844" s="3"/>
      <c r="GEA844" s="3"/>
      <c r="GEB844" s="3"/>
      <c r="GEC844" s="3"/>
      <c r="GED844" s="3"/>
      <c r="GEE844" s="3"/>
      <c r="GEF844" s="3"/>
      <c r="GEG844" s="3"/>
      <c r="GEH844" s="3"/>
      <c r="GEI844" s="3"/>
      <c r="GEJ844" s="3"/>
      <c r="GEK844" s="3"/>
      <c r="GEL844" s="3"/>
      <c r="GEM844" s="3"/>
      <c r="GEN844" s="3"/>
      <c r="GEO844" s="3"/>
      <c r="GEP844" s="3"/>
      <c r="GEQ844" s="3"/>
      <c r="GER844" s="3"/>
      <c r="GES844" s="3"/>
      <c r="GET844" s="3"/>
      <c r="GEU844" s="3"/>
      <c r="GEV844" s="3"/>
      <c r="GEW844" s="3"/>
      <c r="GEX844" s="3"/>
      <c r="GEY844" s="3"/>
      <c r="GEZ844" s="3"/>
      <c r="GFA844" s="3"/>
      <c r="GFB844" s="3"/>
      <c r="GFC844" s="3"/>
      <c r="GFD844" s="3"/>
      <c r="GFE844" s="3"/>
      <c r="GFF844" s="3"/>
      <c r="GFG844" s="3"/>
      <c r="GFH844" s="3"/>
      <c r="GFI844" s="3"/>
      <c r="GFJ844" s="3"/>
      <c r="GFK844" s="3"/>
      <c r="GFL844" s="3"/>
      <c r="GFM844" s="3"/>
      <c r="GFN844" s="3"/>
      <c r="GFO844" s="3"/>
      <c r="GFP844" s="3"/>
      <c r="GFQ844" s="3"/>
      <c r="GFR844" s="3"/>
      <c r="GFS844" s="3"/>
      <c r="GFT844" s="3"/>
      <c r="GFU844" s="3"/>
      <c r="GFV844" s="3"/>
      <c r="GFW844" s="3"/>
      <c r="GFX844" s="3"/>
      <c r="GFY844" s="3"/>
      <c r="GFZ844" s="3"/>
      <c r="GGA844" s="3"/>
      <c r="GGB844" s="3"/>
      <c r="GGC844" s="3"/>
      <c r="GGD844" s="3"/>
      <c r="GGE844" s="3"/>
      <c r="GGF844" s="3"/>
      <c r="GGG844" s="3"/>
      <c r="GGH844" s="3"/>
      <c r="GGI844" s="3"/>
      <c r="GGJ844" s="3"/>
      <c r="GGK844" s="3"/>
      <c r="GGL844" s="3"/>
      <c r="GGM844" s="3"/>
      <c r="GGN844" s="3"/>
      <c r="GGO844" s="3"/>
      <c r="GGP844" s="3"/>
      <c r="GGQ844" s="3"/>
      <c r="GGR844" s="3"/>
      <c r="GGS844" s="3"/>
      <c r="GGT844" s="3"/>
      <c r="GGU844" s="3"/>
      <c r="GGV844" s="3"/>
      <c r="GGW844" s="3"/>
      <c r="GGX844" s="3"/>
      <c r="GGY844" s="3"/>
      <c r="GGZ844" s="3"/>
      <c r="GHA844" s="3"/>
      <c r="GHB844" s="3"/>
      <c r="GHC844" s="3"/>
      <c r="GHD844" s="3"/>
      <c r="GHE844" s="3"/>
      <c r="GHF844" s="3"/>
      <c r="GHG844" s="3"/>
      <c r="GHH844" s="3"/>
      <c r="GHI844" s="3"/>
      <c r="GHJ844" s="3"/>
      <c r="GHK844" s="3"/>
      <c r="GHL844" s="3"/>
      <c r="GHM844" s="3"/>
      <c r="GHN844" s="3"/>
      <c r="GHO844" s="3"/>
      <c r="GHP844" s="3"/>
      <c r="GHQ844" s="3"/>
      <c r="GHR844" s="3"/>
      <c r="GHS844" s="3"/>
      <c r="GHT844" s="3"/>
      <c r="GHU844" s="3"/>
      <c r="GHV844" s="3"/>
      <c r="GHW844" s="3"/>
      <c r="GHX844" s="3"/>
      <c r="GHY844" s="3"/>
      <c r="GHZ844" s="3"/>
      <c r="GIA844" s="3"/>
      <c r="GIB844" s="3"/>
      <c r="GIC844" s="3"/>
      <c r="GID844" s="3"/>
      <c r="GIE844" s="3"/>
      <c r="GIF844" s="3"/>
      <c r="GIG844" s="3"/>
      <c r="GIH844" s="3"/>
      <c r="GII844" s="3"/>
      <c r="GIJ844" s="3"/>
      <c r="GIK844" s="3"/>
      <c r="GIL844" s="3"/>
      <c r="GIM844" s="3"/>
      <c r="GIN844" s="3"/>
      <c r="GIO844" s="3"/>
      <c r="GIP844" s="3"/>
      <c r="GIQ844" s="3"/>
      <c r="GIR844" s="3"/>
      <c r="GIS844" s="3"/>
      <c r="GIT844" s="3"/>
      <c r="GIU844" s="3"/>
      <c r="GIV844" s="3"/>
      <c r="GIW844" s="3"/>
      <c r="GIX844" s="3"/>
      <c r="GIY844" s="3"/>
      <c r="GIZ844" s="3"/>
      <c r="GJA844" s="3"/>
      <c r="GJB844" s="3"/>
      <c r="GJC844" s="3"/>
      <c r="GJD844" s="3"/>
      <c r="GJE844" s="3"/>
      <c r="GJF844" s="3"/>
      <c r="GJG844" s="3"/>
      <c r="GJH844" s="3"/>
      <c r="GJI844" s="3"/>
      <c r="GJJ844" s="3"/>
      <c r="GJK844" s="3"/>
      <c r="GJL844" s="3"/>
      <c r="GJM844" s="3"/>
      <c r="GJN844" s="3"/>
      <c r="GJO844" s="3"/>
      <c r="GJP844" s="3"/>
      <c r="GJQ844" s="3"/>
      <c r="GJR844" s="3"/>
      <c r="GJS844" s="3"/>
      <c r="GJT844" s="3"/>
      <c r="GJU844" s="3"/>
      <c r="GJV844" s="3"/>
      <c r="GJW844" s="3"/>
      <c r="GJX844" s="3"/>
      <c r="GJY844" s="3"/>
      <c r="GJZ844" s="3"/>
      <c r="GKA844" s="3"/>
      <c r="GKB844" s="3"/>
      <c r="GKC844" s="3"/>
      <c r="GKD844" s="3"/>
      <c r="GKE844" s="3"/>
      <c r="GKF844" s="3"/>
      <c r="GKG844" s="3"/>
      <c r="GKH844" s="3"/>
      <c r="GKI844" s="3"/>
      <c r="GKJ844" s="3"/>
      <c r="GKK844" s="3"/>
      <c r="GKL844" s="3"/>
      <c r="GKM844" s="3"/>
      <c r="GKN844" s="3"/>
      <c r="GKO844" s="3"/>
      <c r="GKP844" s="3"/>
      <c r="GKQ844" s="3"/>
      <c r="GKR844" s="3"/>
      <c r="GKS844" s="3"/>
      <c r="GKT844" s="3"/>
      <c r="GKU844" s="3"/>
      <c r="GKV844" s="3"/>
      <c r="GKW844" s="3"/>
      <c r="GKX844" s="3"/>
      <c r="GKY844" s="3"/>
      <c r="GKZ844" s="3"/>
      <c r="GLA844" s="3"/>
      <c r="GLB844" s="3"/>
      <c r="GLC844" s="3"/>
      <c r="GLD844" s="3"/>
      <c r="GLE844" s="3"/>
      <c r="GLF844" s="3"/>
      <c r="GLG844" s="3"/>
      <c r="GLH844" s="3"/>
      <c r="GLI844" s="3"/>
      <c r="GLJ844" s="3"/>
      <c r="GLK844" s="3"/>
      <c r="GLL844" s="3"/>
      <c r="GLM844" s="3"/>
      <c r="GLN844" s="3"/>
      <c r="GLO844" s="3"/>
      <c r="GLP844" s="3"/>
      <c r="GLQ844" s="3"/>
      <c r="GLR844" s="3"/>
      <c r="GLS844" s="3"/>
      <c r="GLT844" s="3"/>
      <c r="GLU844" s="3"/>
      <c r="GLV844" s="3"/>
      <c r="GLW844" s="3"/>
      <c r="GLX844" s="3"/>
      <c r="GLY844" s="3"/>
      <c r="GLZ844" s="3"/>
      <c r="GMA844" s="3"/>
      <c r="GMB844" s="3"/>
      <c r="GMC844" s="3"/>
      <c r="GMD844" s="3"/>
      <c r="GME844" s="3"/>
      <c r="GMF844" s="3"/>
      <c r="GMG844" s="3"/>
      <c r="GMH844" s="3"/>
      <c r="GMI844" s="3"/>
      <c r="GMJ844" s="3"/>
      <c r="GMK844" s="3"/>
      <c r="GML844" s="3"/>
      <c r="GMM844" s="3"/>
      <c r="GMN844" s="3"/>
      <c r="GMO844" s="3"/>
      <c r="GMP844" s="3"/>
      <c r="GMQ844" s="3"/>
      <c r="GMR844" s="3"/>
      <c r="GMS844" s="3"/>
      <c r="GMT844" s="3"/>
      <c r="GMU844" s="3"/>
      <c r="GMV844" s="3"/>
      <c r="GMW844" s="3"/>
      <c r="GMX844" s="3"/>
      <c r="GMY844" s="3"/>
      <c r="GMZ844" s="3"/>
      <c r="GNA844" s="3"/>
      <c r="GNB844" s="3"/>
      <c r="GNC844" s="3"/>
      <c r="GND844" s="3"/>
      <c r="GNE844" s="3"/>
      <c r="GNF844" s="3"/>
      <c r="GNG844" s="3"/>
      <c r="GNH844" s="3"/>
      <c r="GNI844" s="3"/>
      <c r="GNJ844" s="3"/>
      <c r="GNK844" s="3"/>
      <c r="GNL844" s="3"/>
      <c r="GNM844" s="3"/>
      <c r="GNN844" s="3"/>
      <c r="GNO844" s="3"/>
      <c r="GNP844" s="3"/>
      <c r="GNQ844" s="3"/>
      <c r="GNR844" s="3"/>
      <c r="GNS844" s="3"/>
      <c r="GNT844" s="3"/>
      <c r="GNU844" s="3"/>
      <c r="GNV844" s="3"/>
      <c r="GNW844" s="3"/>
      <c r="GNX844" s="3"/>
      <c r="GNY844" s="3"/>
      <c r="GNZ844" s="3"/>
      <c r="GOA844" s="3"/>
      <c r="GOB844" s="3"/>
      <c r="GOC844" s="3"/>
      <c r="GOD844" s="3"/>
      <c r="GOE844" s="3"/>
      <c r="GOF844" s="3"/>
      <c r="GOG844" s="3"/>
      <c r="GOH844" s="3"/>
      <c r="GOI844" s="3"/>
      <c r="GOJ844" s="3"/>
      <c r="GOK844" s="3"/>
      <c r="GOL844" s="3"/>
      <c r="GOM844" s="3"/>
      <c r="GON844" s="3"/>
      <c r="GOO844" s="3"/>
      <c r="GOP844" s="3"/>
      <c r="GOQ844" s="3"/>
      <c r="GOR844" s="3"/>
      <c r="GOS844" s="3"/>
      <c r="GOT844" s="3"/>
      <c r="GOU844" s="3"/>
      <c r="GOV844" s="3"/>
      <c r="GOW844" s="3"/>
      <c r="GOX844" s="3"/>
      <c r="GOY844" s="3"/>
      <c r="GOZ844" s="3"/>
      <c r="GPA844" s="3"/>
      <c r="GPB844" s="3"/>
      <c r="GPC844" s="3"/>
      <c r="GPD844" s="3"/>
      <c r="GPE844" s="3"/>
      <c r="GPF844" s="3"/>
      <c r="GPG844" s="3"/>
      <c r="GPH844" s="3"/>
      <c r="GPI844" s="3"/>
      <c r="GPJ844" s="3"/>
      <c r="GPK844" s="3"/>
      <c r="GPL844" s="3"/>
      <c r="GPM844" s="3"/>
      <c r="GPN844" s="3"/>
      <c r="GPO844" s="3"/>
      <c r="GPP844" s="3"/>
      <c r="GPQ844" s="3"/>
      <c r="GPR844" s="3"/>
      <c r="GPS844" s="3"/>
      <c r="GPT844" s="3"/>
      <c r="GPU844" s="3"/>
      <c r="GPV844" s="3"/>
      <c r="GPW844" s="3"/>
      <c r="GPX844" s="3"/>
      <c r="GPY844" s="3"/>
      <c r="GPZ844" s="3"/>
      <c r="GQA844" s="3"/>
      <c r="GQB844" s="3"/>
      <c r="GQC844" s="3"/>
      <c r="GQD844" s="3"/>
      <c r="GQE844" s="3"/>
      <c r="GQF844" s="3"/>
      <c r="GQG844" s="3"/>
      <c r="GQH844" s="3"/>
      <c r="GQI844" s="3"/>
      <c r="GQJ844" s="3"/>
      <c r="GQK844" s="3"/>
      <c r="GQL844" s="3"/>
      <c r="GQM844" s="3"/>
      <c r="GQN844" s="3"/>
      <c r="GQO844" s="3"/>
      <c r="GQP844" s="3"/>
      <c r="GQQ844" s="3"/>
      <c r="GQR844" s="3"/>
      <c r="GQS844" s="3"/>
      <c r="GQT844" s="3"/>
      <c r="GQU844" s="3"/>
      <c r="GQV844" s="3"/>
      <c r="GQW844" s="3"/>
      <c r="GQX844" s="3"/>
      <c r="GQY844" s="3"/>
      <c r="GQZ844" s="3"/>
      <c r="GRA844" s="3"/>
      <c r="GRB844" s="3"/>
      <c r="GRC844" s="3"/>
      <c r="GRD844" s="3"/>
      <c r="GRE844" s="3"/>
      <c r="GRF844" s="3"/>
      <c r="GRG844" s="3"/>
      <c r="GRH844" s="3"/>
      <c r="GRI844" s="3"/>
      <c r="GRJ844" s="3"/>
      <c r="GRK844" s="3"/>
      <c r="GRL844" s="3"/>
      <c r="GRM844" s="3"/>
      <c r="GRN844" s="3"/>
      <c r="GRO844" s="3"/>
      <c r="GRP844" s="3"/>
      <c r="GRQ844" s="3"/>
      <c r="GRR844" s="3"/>
      <c r="GRS844" s="3"/>
      <c r="GRT844" s="3"/>
      <c r="GRU844" s="3"/>
      <c r="GRV844" s="3"/>
      <c r="GRW844" s="3"/>
      <c r="GRX844" s="3"/>
      <c r="GRY844" s="3"/>
      <c r="GRZ844" s="3"/>
      <c r="GSA844" s="3"/>
      <c r="GSB844" s="3"/>
      <c r="GSC844" s="3"/>
      <c r="GSD844" s="3"/>
      <c r="GSE844" s="3"/>
      <c r="GSF844" s="3"/>
      <c r="GSG844" s="3"/>
      <c r="GSH844" s="3"/>
      <c r="GSI844" s="3"/>
      <c r="GSJ844" s="3"/>
      <c r="GSK844" s="3"/>
      <c r="GSL844" s="3"/>
      <c r="GSM844" s="3"/>
      <c r="GSN844" s="3"/>
      <c r="GSO844" s="3"/>
      <c r="GSP844" s="3"/>
      <c r="GSQ844" s="3"/>
      <c r="GSR844" s="3"/>
      <c r="GSS844" s="3"/>
      <c r="GST844" s="3"/>
      <c r="GSU844" s="3"/>
      <c r="GSV844" s="3"/>
      <c r="GSW844" s="3"/>
      <c r="GSX844" s="3"/>
      <c r="GSY844" s="3"/>
      <c r="GSZ844" s="3"/>
      <c r="GTA844" s="3"/>
      <c r="GTB844" s="3"/>
      <c r="GTC844" s="3"/>
      <c r="GTD844" s="3"/>
      <c r="GTE844" s="3"/>
      <c r="GTF844" s="3"/>
      <c r="GTG844" s="3"/>
      <c r="GTH844" s="3"/>
      <c r="GTI844" s="3"/>
      <c r="GTJ844" s="3"/>
      <c r="GTK844" s="3"/>
      <c r="GTL844" s="3"/>
      <c r="GTM844" s="3"/>
      <c r="GTN844" s="3"/>
      <c r="GTO844" s="3"/>
      <c r="GTP844" s="3"/>
      <c r="GTQ844" s="3"/>
      <c r="GTR844" s="3"/>
      <c r="GTS844" s="3"/>
      <c r="GTT844" s="3"/>
      <c r="GTU844" s="3"/>
      <c r="GTV844" s="3"/>
      <c r="GTW844" s="3"/>
      <c r="GTX844" s="3"/>
      <c r="GTY844" s="3"/>
      <c r="GTZ844" s="3"/>
      <c r="GUA844" s="3"/>
      <c r="GUB844" s="3"/>
      <c r="GUC844" s="3"/>
      <c r="GUD844" s="3"/>
      <c r="GUE844" s="3"/>
      <c r="GUF844" s="3"/>
      <c r="GUG844" s="3"/>
      <c r="GUH844" s="3"/>
      <c r="GUI844" s="3"/>
      <c r="GUJ844" s="3"/>
      <c r="GUK844" s="3"/>
      <c r="GUL844" s="3"/>
      <c r="GUM844" s="3"/>
      <c r="GUN844" s="3"/>
      <c r="GUO844" s="3"/>
      <c r="GUP844" s="3"/>
      <c r="GUQ844" s="3"/>
      <c r="GUR844" s="3"/>
      <c r="GUS844" s="3"/>
      <c r="GUT844" s="3"/>
      <c r="GUU844" s="3"/>
      <c r="GUV844" s="3"/>
      <c r="GUW844" s="3"/>
      <c r="GUX844" s="3"/>
      <c r="GUY844" s="3"/>
      <c r="GUZ844" s="3"/>
      <c r="GVA844" s="3"/>
      <c r="GVB844" s="3"/>
      <c r="GVC844" s="3"/>
      <c r="GVD844" s="3"/>
      <c r="GVE844" s="3"/>
      <c r="GVF844" s="3"/>
      <c r="GVG844" s="3"/>
      <c r="GVH844" s="3"/>
      <c r="GVI844" s="3"/>
      <c r="GVJ844" s="3"/>
      <c r="GVK844" s="3"/>
      <c r="GVL844" s="3"/>
      <c r="GVM844" s="3"/>
      <c r="GVN844" s="3"/>
      <c r="GVO844" s="3"/>
      <c r="GVP844" s="3"/>
      <c r="GVQ844" s="3"/>
      <c r="GVR844" s="3"/>
      <c r="GVS844" s="3"/>
      <c r="GVT844" s="3"/>
      <c r="GVU844" s="3"/>
      <c r="GVV844" s="3"/>
      <c r="GVW844" s="3"/>
      <c r="GVX844" s="3"/>
      <c r="GVY844" s="3"/>
      <c r="GVZ844" s="3"/>
      <c r="GWA844" s="3"/>
      <c r="GWB844" s="3"/>
      <c r="GWC844" s="3"/>
      <c r="GWD844" s="3"/>
      <c r="GWE844" s="3"/>
      <c r="GWF844" s="3"/>
      <c r="GWG844" s="3"/>
      <c r="GWH844" s="3"/>
      <c r="GWI844" s="3"/>
      <c r="GWJ844" s="3"/>
      <c r="GWK844" s="3"/>
      <c r="GWL844" s="3"/>
      <c r="GWM844" s="3"/>
      <c r="GWN844" s="3"/>
      <c r="GWO844" s="3"/>
      <c r="GWP844" s="3"/>
      <c r="GWQ844" s="3"/>
      <c r="GWR844" s="3"/>
      <c r="GWS844" s="3"/>
      <c r="GWT844" s="3"/>
      <c r="GWU844" s="3"/>
      <c r="GWV844" s="3"/>
      <c r="GWW844" s="3"/>
      <c r="GWX844" s="3"/>
      <c r="GWY844" s="3"/>
      <c r="GWZ844" s="3"/>
      <c r="GXA844" s="3"/>
      <c r="GXB844" s="3"/>
      <c r="GXC844" s="3"/>
      <c r="GXD844" s="3"/>
      <c r="GXE844" s="3"/>
      <c r="GXF844" s="3"/>
      <c r="GXG844" s="3"/>
      <c r="GXH844" s="3"/>
      <c r="GXI844" s="3"/>
      <c r="GXJ844" s="3"/>
      <c r="GXK844" s="3"/>
      <c r="GXL844" s="3"/>
      <c r="GXM844" s="3"/>
      <c r="GXN844" s="3"/>
      <c r="GXO844" s="3"/>
      <c r="GXP844" s="3"/>
      <c r="GXQ844" s="3"/>
      <c r="GXR844" s="3"/>
      <c r="GXS844" s="3"/>
      <c r="GXT844" s="3"/>
      <c r="GXU844" s="3"/>
      <c r="GXV844" s="3"/>
      <c r="GXW844" s="3"/>
      <c r="GXX844" s="3"/>
      <c r="GXY844" s="3"/>
      <c r="GXZ844" s="3"/>
      <c r="GYA844" s="3"/>
      <c r="GYB844" s="3"/>
      <c r="GYC844" s="3"/>
      <c r="GYD844" s="3"/>
      <c r="GYE844" s="3"/>
      <c r="GYF844" s="3"/>
      <c r="GYG844" s="3"/>
      <c r="GYH844" s="3"/>
      <c r="GYI844" s="3"/>
      <c r="GYJ844" s="3"/>
      <c r="GYK844" s="3"/>
      <c r="GYL844" s="3"/>
      <c r="GYM844" s="3"/>
      <c r="GYN844" s="3"/>
      <c r="GYO844" s="3"/>
      <c r="GYP844" s="3"/>
      <c r="GYQ844" s="3"/>
      <c r="GYR844" s="3"/>
      <c r="GYS844" s="3"/>
      <c r="GYT844" s="3"/>
      <c r="GYU844" s="3"/>
      <c r="GYV844" s="3"/>
      <c r="GYW844" s="3"/>
      <c r="GYX844" s="3"/>
      <c r="GYY844" s="3"/>
      <c r="GYZ844" s="3"/>
      <c r="GZA844" s="3"/>
      <c r="GZB844" s="3"/>
      <c r="GZC844" s="3"/>
      <c r="GZD844" s="3"/>
      <c r="GZE844" s="3"/>
      <c r="GZF844" s="3"/>
      <c r="GZG844" s="3"/>
      <c r="GZH844" s="3"/>
      <c r="GZI844" s="3"/>
      <c r="GZJ844" s="3"/>
      <c r="GZK844" s="3"/>
      <c r="GZL844" s="3"/>
      <c r="GZM844" s="3"/>
      <c r="GZN844" s="3"/>
      <c r="GZO844" s="3"/>
      <c r="GZP844" s="3"/>
      <c r="GZQ844" s="3"/>
      <c r="GZR844" s="3"/>
      <c r="GZS844" s="3"/>
      <c r="GZT844" s="3"/>
      <c r="GZU844" s="3"/>
      <c r="GZV844" s="3"/>
      <c r="GZW844" s="3"/>
      <c r="GZX844" s="3"/>
      <c r="GZY844" s="3"/>
      <c r="GZZ844" s="3"/>
      <c r="HAA844" s="3"/>
      <c r="HAB844" s="3"/>
      <c r="HAC844" s="3"/>
      <c r="HAD844" s="3"/>
      <c r="HAE844" s="3"/>
      <c r="HAF844" s="3"/>
      <c r="HAG844" s="3"/>
      <c r="HAH844" s="3"/>
      <c r="HAI844" s="3"/>
      <c r="HAJ844" s="3"/>
      <c r="HAK844" s="3"/>
      <c r="HAL844" s="3"/>
      <c r="HAM844" s="3"/>
      <c r="HAN844" s="3"/>
      <c r="HAO844" s="3"/>
      <c r="HAP844" s="3"/>
      <c r="HAQ844" s="3"/>
      <c r="HAR844" s="3"/>
      <c r="HAS844" s="3"/>
      <c r="HAT844" s="3"/>
      <c r="HAU844" s="3"/>
      <c r="HAV844" s="3"/>
      <c r="HAW844" s="3"/>
      <c r="HAX844" s="3"/>
      <c r="HAY844" s="3"/>
      <c r="HAZ844" s="3"/>
      <c r="HBA844" s="3"/>
      <c r="HBB844" s="3"/>
      <c r="HBC844" s="3"/>
      <c r="HBD844" s="3"/>
      <c r="HBE844" s="3"/>
      <c r="HBF844" s="3"/>
      <c r="HBG844" s="3"/>
      <c r="HBH844" s="3"/>
      <c r="HBI844" s="3"/>
      <c r="HBJ844" s="3"/>
      <c r="HBK844" s="3"/>
      <c r="HBL844" s="3"/>
      <c r="HBM844" s="3"/>
      <c r="HBN844" s="3"/>
      <c r="HBO844" s="3"/>
      <c r="HBP844" s="3"/>
      <c r="HBQ844" s="3"/>
      <c r="HBR844" s="3"/>
      <c r="HBS844" s="3"/>
      <c r="HBT844" s="3"/>
      <c r="HBU844" s="3"/>
      <c r="HBV844" s="3"/>
      <c r="HBW844" s="3"/>
      <c r="HBX844" s="3"/>
      <c r="HBY844" s="3"/>
      <c r="HBZ844" s="3"/>
      <c r="HCA844" s="3"/>
      <c r="HCB844" s="3"/>
      <c r="HCC844" s="3"/>
      <c r="HCD844" s="3"/>
      <c r="HCE844" s="3"/>
      <c r="HCF844" s="3"/>
      <c r="HCG844" s="3"/>
      <c r="HCH844" s="3"/>
      <c r="HCI844" s="3"/>
      <c r="HCJ844" s="3"/>
      <c r="HCK844" s="3"/>
      <c r="HCL844" s="3"/>
      <c r="HCM844" s="3"/>
      <c r="HCN844" s="3"/>
      <c r="HCO844" s="3"/>
      <c r="HCP844" s="3"/>
      <c r="HCQ844" s="3"/>
      <c r="HCR844" s="3"/>
      <c r="HCS844" s="3"/>
      <c r="HCT844" s="3"/>
      <c r="HCU844" s="3"/>
      <c r="HCV844" s="3"/>
      <c r="HCW844" s="3"/>
      <c r="HCX844" s="3"/>
      <c r="HCY844" s="3"/>
      <c r="HCZ844" s="3"/>
      <c r="HDA844" s="3"/>
      <c r="HDB844" s="3"/>
      <c r="HDC844" s="3"/>
      <c r="HDD844" s="3"/>
      <c r="HDE844" s="3"/>
      <c r="HDF844" s="3"/>
      <c r="HDG844" s="3"/>
      <c r="HDH844" s="3"/>
      <c r="HDI844" s="3"/>
      <c r="HDJ844" s="3"/>
      <c r="HDK844" s="3"/>
      <c r="HDL844" s="3"/>
      <c r="HDM844" s="3"/>
      <c r="HDN844" s="3"/>
      <c r="HDO844" s="3"/>
      <c r="HDP844" s="3"/>
      <c r="HDQ844" s="3"/>
      <c r="HDR844" s="3"/>
      <c r="HDS844" s="3"/>
      <c r="HDT844" s="3"/>
      <c r="HDU844" s="3"/>
      <c r="HDV844" s="3"/>
      <c r="HDW844" s="3"/>
      <c r="HDX844" s="3"/>
      <c r="HDY844" s="3"/>
      <c r="HDZ844" s="3"/>
      <c r="HEA844" s="3"/>
      <c r="HEB844" s="3"/>
      <c r="HEC844" s="3"/>
      <c r="HED844" s="3"/>
      <c r="HEE844" s="3"/>
      <c r="HEF844" s="3"/>
      <c r="HEG844" s="3"/>
      <c r="HEH844" s="3"/>
      <c r="HEI844" s="3"/>
      <c r="HEJ844" s="3"/>
      <c r="HEK844" s="3"/>
      <c r="HEL844" s="3"/>
      <c r="HEM844" s="3"/>
      <c r="HEN844" s="3"/>
      <c r="HEO844" s="3"/>
      <c r="HEP844" s="3"/>
      <c r="HEQ844" s="3"/>
      <c r="HER844" s="3"/>
      <c r="HES844" s="3"/>
      <c r="HET844" s="3"/>
      <c r="HEU844" s="3"/>
      <c r="HEV844" s="3"/>
      <c r="HEW844" s="3"/>
      <c r="HEX844" s="3"/>
      <c r="HEY844" s="3"/>
      <c r="HEZ844" s="3"/>
      <c r="HFA844" s="3"/>
      <c r="HFB844" s="3"/>
      <c r="HFC844" s="3"/>
      <c r="HFD844" s="3"/>
      <c r="HFE844" s="3"/>
      <c r="HFF844" s="3"/>
      <c r="HFG844" s="3"/>
      <c r="HFH844" s="3"/>
      <c r="HFI844" s="3"/>
      <c r="HFJ844" s="3"/>
      <c r="HFK844" s="3"/>
      <c r="HFL844" s="3"/>
      <c r="HFM844" s="3"/>
      <c r="HFN844" s="3"/>
      <c r="HFO844" s="3"/>
      <c r="HFP844" s="3"/>
      <c r="HFQ844" s="3"/>
      <c r="HFR844" s="3"/>
      <c r="HFS844" s="3"/>
      <c r="HFT844" s="3"/>
      <c r="HFU844" s="3"/>
      <c r="HFV844" s="3"/>
      <c r="HFW844" s="3"/>
      <c r="HFX844" s="3"/>
      <c r="HFY844" s="3"/>
      <c r="HFZ844" s="3"/>
      <c r="HGA844" s="3"/>
      <c r="HGB844" s="3"/>
      <c r="HGC844" s="3"/>
      <c r="HGD844" s="3"/>
      <c r="HGE844" s="3"/>
      <c r="HGF844" s="3"/>
      <c r="HGG844" s="3"/>
      <c r="HGH844" s="3"/>
      <c r="HGI844" s="3"/>
      <c r="HGJ844" s="3"/>
      <c r="HGK844" s="3"/>
      <c r="HGL844" s="3"/>
      <c r="HGM844" s="3"/>
      <c r="HGN844" s="3"/>
      <c r="HGO844" s="3"/>
      <c r="HGP844" s="3"/>
      <c r="HGQ844" s="3"/>
      <c r="HGR844" s="3"/>
      <c r="HGS844" s="3"/>
      <c r="HGT844" s="3"/>
      <c r="HGU844" s="3"/>
      <c r="HGV844" s="3"/>
      <c r="HGW844" s="3"/>
      <c r="HGX844" s="3"/>
      <c r="HGY844" s="3"/>
      <c r="HGZ844" s="3"/>
      <c r="HHA844" s="3"/>
      <c r="HHB844" s="3"/>
      <c r="HHC844" s="3"/>
      <c r="HHD844" s="3"/>
      <c r="HHE844" s="3"/>
      <c r="HHF844" s="3"/>
      <c r="HHG844" s="3"/>
      <c r="HHH844" s="3"/>
      <c r="HHI844" s="3"/>
      <c r="HHJ844" s="3"/>
      <c r="HHK844" s="3"/>
      <c r="HHL844" s="3"/>
      <c r="HHM844" s="3"/>
      <c r="HHN844" s="3"/>
      <c r="HHO844" s="3"/>
      <c r="HHP844" s="3"/>
      <c r="HHQ844" s="3"/>
      <c r="HHR844" s="3"/>
      <c r="HHS844" s="3"/>
      <c r="HHT844" s="3"/>
      <c r="HHU844" s="3"/>
      <c r="HHV844" s="3"/>
      <c r="HHW844" s="3"/>
      <c r="HHX844" s="3"/>
      <c r="HHY844" s="3"/>
      <c r="HHZ844" s="3"/>
      <c r="HIA844" s="3"/>
      <c r="HIB844" s="3"/>
      <c r="HIC844" s="3"/>
      <c r="HID844" s="3"/>
      <c r="HIE844" s="3"/>
      <c r="HIF844" s="3"/>
      <c r="HIG844" s="3"/>
      <c r="HIH844" s="3"/>
      <c r="HII844" s="3"/>
      <c r="HIJ844" s="3"/>
      <c r="HIK844" s="3"/>
      <c r="HIL844" s="3"/>
      <c r="HIM844" s="3"/>
      <c r="HIN844" s="3"/>
      <c r="HIO844" s="3"/>
      <c r="HIP844" s="3"/>
      <c r="HIQ844" s="3"/>
      <c r="HIR844" s="3"/>
      <c r="HIS844" s="3"/>
      <c r="HIT844" s="3"/>
      <c r="HIU844" s="3"/>
      <c r="HIV844" s="3"/>
      <c r="HIW844" s="3"/>
      <c r="HIX844" s="3"/>
      <c r="HIY844" s="3"/>
      <c r="HIZ844" s="3"/>
      <c r="HJA844" s="3"/>
      <c r="HJB844" s="3"/>
      <c r="HJC844" s="3"/>
      <c r="HJD844" s="3"/>
      <c r="HJE844" s="3"/>
      <c r="HJF844" s="3"/>
      <c r="HJG844" s="3"/>
      <c r="HJH844" s="3"/>
      <c r="HJI844" s="3"/>
      <c r="HJJ844" s="3"/>
      <c r="HJK844" s="3"/>
      <c r="HJL844" s="3"/>
      <c r="HJM844" s="3"/>
      <c r="HJN844" s="3"/>
      <c r="HJO844" s="3"/>
      <c r="HJP844" s="3"/>
      <c r="HJQ844" s="3"/>
      <c r="HJR844" s="3"/>
      <c r="HJS844" s="3"/>
      <c r="HJT844" s="3"/>
      <c r="HJU844" s="3"/>
      <c r="HJV844" s="3"/>
      <c r="HJW844" s="3"/>
      <c r="HJX844" s="3"/>
      <c r="HJY844" s="3"/>
      <c r="HJZ844" s="3"/>
      <c r="HKA844" s="3"/>
      <c r="HKB844" s="3"/>
      <c r="HKC844" s="3"/>
      <c r="HKD844" s="3"/>
      <c r="HKE844" s="3"/>
      <c r="HKF844" s="3"/>
      <c r="HKG844" s="3"/>
      <c r="HKH844" s="3"/>
      <c r="HKI844" s="3"/>
      <c r="HKJ844" s="3"/>
      <c r="HKK844" s="3"/>
      <c r="HKL844" s="3"/>
      <c r="HKM844" s="3"/>
      <c r="HKN844" s="3"/>
      <c r="HKO844" s="3"/>
      <c r="HKP844" s="3"/>
      <c r="HKQ844" s="3"/>
      <c r="HKR844" s="3"/>
      <c r="HKS844" s="3"/>
      <c r="HKT844" s="3"/>
      <c r="HKU844" s="3"/>
      <c r="HKV844" s="3"/>
      <c r="HKW844" s="3"/>
      <c r="HKX844" s="3"/>
      <c r="HKY844" s="3"/>
      <c r="HKZ844" s="3"/>
      <c r="HLA844" s="3"/>
      <c r="HLB844" s="3"/>
      <c r="HLC844" s="3"/>
      <c r="HLD844" s="3"/>
      <c r="HLE844" s="3"/>
      <c r="HLF844" s="3"/>
      <c r="HLG844" s="3"/>
      <c r="HLH844" s="3"/>
      <c r="HLI844" s="3"/>
      <c r="HLJ844" s="3"/>
      <c r="HLK844" s="3"/>
      <c r="HLL844" s="3"/>
      <c r="HLM844" s="3"/>
      <c r="HLN844" s="3"/>
      <c r="HLO844" s="3"/>
      <c r="HLP844" s="3"/>
      <c r="HLQ844" s="3"/>
      <c r="HLR844" s="3"/>
      <c r="HLS844" s="3"/>
      <c r="HLT844" s="3"/>
      <c r="HLU844" s="3"/>
      <c r="HLV844" s="3"/>
      <c r="HLW844" s="3"/>
      <c r="HLX844" s="3"/>
      <c r="HLY844" s="3"/>
      <c r="HLZ844" s="3"/>
      <c r="HMA844" s="3"/>
      <c r="HMB844" s="3"/>
      <c r="HMC844" s="3"/>
      <c r="HMD844" s="3"/>
      <c r="HME844" s="3"/>
      <c r="HMF844" s="3"/>
      <c r="HMG844" s="3"/>
      <c r="HMH844" s="3"/>
      <c r="HMI844" s="3"/>
      <c r="HMJ844" s="3"/>
      <c r="HMK844" s="3"/>
      <c r="HML844" s="3"/>
      <c r="HMM844" s="3"/>
      <c r="HMN844" s="3"/>
      <c r="HMO844" s="3"/>
      <c r="HMP844" s="3"/>
      <c r="HMQ844" s="3"/>
      <c r="HMR844" s="3"/>
      <c r="HMS844" s="3"/>
      <c r="HMT844" s="3"/>
      <c r="HMU844" s="3"/>
      <c r="HMV844" s="3"/>
      <c r="HMW844" s="3"/>
      <c r="HMX844" s="3"/>
      <c r="HMY844" s="3"/>
      <c r="HMZ844" s="3"/>
      <c r="HNA844" s="3"/>
      <c r="HNB844" s="3"/>
      <c r="HNC844" s="3"/>
      <c r="HND844" s="3"/>
      <c r="HNE844" s="3"/>
      <c r="HNF844" s="3"/>
      <c r="HNG844" s="3"/>
      <c r="HNH844" s="3"/>
      <c r="HNI844" s="3"/>
      <c r="HNJ844" s="3"/>
      <c r="HNK844" s="3"/>
      <c r="HNL844" s="3"/>
      <c r="HNM844" s="3"/>
      <c r="HNN844" s="3"/>
      <c r="HNO844" s="3"/>
      <c r="HNP844" s="3"/>
      <c r="HNQ844" s="3"/>
      <c r="HNR844" s="3"/>
      <c r="HNS844" s="3"/>
      <c r="HNT844" s="3"/>
      <c r="HNU844" s="3"/>
      <c r="HNV844" s="3"/>
      <c r="HNW844" s="3"/>
      <c r="HNX844" s="3"/>
      <c r="HNY844" s="3"/>
      <c r="HNZ844" s="3"/>
      <c r="HOA844" s="3"/>
      <c r="HOB844" s="3"/>
      <c r="HOC844" s="3"/>
      <c r="HOD844" s="3"/>
      <c r="HOE844" s="3"/>
      <c r="HOF844" s="3"/>
      <c r="HOG844" s="3"/>
      <c r="HOH844" s="3"/>
      <c r="HOI844" s="3"/>
      <c r="HOJ844" s="3"/>
      <c r="HOK844" s="3"/>
      <c r="HOL844" s="3"/>
      <c r="HOM844" s="3"/>
      <c r="HON844" s="3"/>
      <c r="HOO844" s="3"/>
      <c r="HOP844" s="3"/>
      <c r="HOQ844" s="3"/>
      <c r="HOR844" s="3"/>
      <c r="HOS844" s="3"/>
      <c r="HOT844" s="3"/>
      <c r="HOU844" s="3"/>
      <c r="HOV844" s="3"/>
      <c r="HOW844" s="3"/>
      <c r="HOX844" s="3"/>
      <c r="HOY844" s="3"/>
      <c r="HOZ844" s="3"/>
      <c r="HPA844" s="3"/>
      <c r="HPB844" s="3"/>
      <c r="HPC844" s="3"/>
      <c r="HPD844" s="3"/>
      <c r="HPE844" s="3"/>
      <c r="HPF844" s="3"/>
      <c r="HPG844" s="3"/>
      <c r="HPH844" s="3"/>
      <c r="HPI844" s="3"/>
      <c r="HPJ844" s="3"/>
      <c r="HPK844" s="3"/>
      <c r="HPL844" s="3"/>
      <c r="HPM844" s="3"/>
      <c r="HPN844" s="3"/>
      <c r="HPO844" s="3"/>
      <c r="HPP844" s="3"/>
      <c r="HPQ844" s="3"/>
      <c r="HPR844" s="3"/>
      <c r="HPS844" s="3"/>
      <c r="HPT844" s="3"/>
      <c r="HPU844" s="3"/>
      <c r="HPV844" s="3"/>
      <c r="HPW844" s="3"/>
      <c r="HPX844" s="3"/>
      <c r="HPY844" s="3"/>
      <c r="HPZ844" s="3"/>
      <c r="HQA844" s="3"/>
      <c r="HQB844" s="3"/>
      <c r="HQC844" s="3"/>
      <c r="HQD844" s="3"/>
      <c r="HQE844" s="3"/>
      <c r="HQF844" s="3"/>
      <c r="HQG844" s="3"/>
      <c r="HQH844" s="3"/>
      <c r="HQI844" s="3"/>
      <c r="HQJ844" s="3"/>
      <c r="HQK844" s="3"/>
      <c r="HQL844" s="3"/>
      <c r="HQM844" s="3"/>
      <c r="HQN844" s="3"/>
      <c r="HQO844" s="3"/>
      <c r="HQP844" s="3"/>
      <c r="HQQ844" s="3"/>
      <c r="HQR844" s="3"/>
      <c r="HQS844" s="3"/>
      <c r="HQT844" s="3"/>
      <c r="HQU844" s="3"/>
      <c r="HQV844" s="3"/>
      <c r="HQW844" s="3"/>
      <c r="HQX844" s="3"/>
      <c r="HQY844" s="3"/>
      <c r="HQZ844" s="3"/>
      <c r="HRA844" s="3"/>
      <c r="HRB844" s="3"/>
      <c r="HRC844" s="3"/>
      <c r="HRD844" s="3"/>
      <c r="HRE844" s="3"/>
      <c r="HRF844" s="3"/>
      <c r="HRG844" s="3"/>
      <c r="HRH844" s="3"/>
      <c r="HRI844" s="3"/>
      <c r="HRJ844" s="3"/>
      <c r="HRK844" s="3"/>
      <c r="HRL844" s="3"/>
      <c r="HRM844" s="3"/>
      <c r="HRN844" s="3"/>
      <c r="HRO844" s="3"/>
      <c r="HRP844" s="3"/>
      <c r="HRQ844" s="3"/>
      <c r="HRR844" s="3"/>
      <c r="HRS844" s="3"/>
      <c r="HRT844" s="3"/>
      <c r="HRU844" s="3"/>
      <c r="HRV844" s="3"/>
      <c r="HRW844" s="3"/>
      <c r="HRX844" s="3"/>
      <c r="HRY844" s="3"/>
      <c r="HRZ844" s="3"/>
      <c r="HSA844" s="3"/>
      <c r="HSB844" s="3"/>
      <c r="HSC844" s="3"/>
      <c r="HSD844" s="3"/>
      <c r="HSE844" s="3"/>
      <c r="HSF844" s="3"/>
      <c r="HSG844" s="3"/>
      <c r="HSH844" s="3"/>
      <c r="HSI844" s="3"/>
      <c r="HSJ844" s="3"/>
      <c r="HSK844" s="3"/>
      <c r="HSL844" s="3"/>
      <c r="HSM844" s="3"/>
      <c r="HSN844" s="3"/>
      <c r="HSO844" s="3"/>
      <c r="HSP844" s="3"/>
      <c r="HSQ844" s="3"/>
      <c r="HSR844" s="3"/>
      <c r="HSS844" s="3"/>
      <c r="HST844" s="3"/>
      <c r="HSU844" s="3"/>
      <c r="HSV844" s="3"/>
      <c r="HSW844" s="3"/>
      <c r="HSX844" s="3"/>
      <c r="HSY844" s="3"/>
      <c r="HSZ844" s="3"/>
      <c r="HTA844" s="3"/>
      <c r="HTB844" s="3"/>
      <c r="HTC844" s="3"/>
      <c r="HTD844" s="3"/>
      <c r="HTE844" s="3"/>
      <c r="HTF844" s="3"/>
      <c r="HTG844" s="3"/>
      <c r="HTH844" s="3"/>
      <c r="HTI844" s="3"/>
      <c r="HTJ844" s="3"/>
      <c r="HTK844" s="3"/>
      <c r="HTL844" s="3"/>
      <c r="HTM844" s="3"/>
      <c r="HTN844" s="3"/>
      <c r="HTO844" s="3"/>
      <c r="HTP844" s="3"/>
      <c r="HTQ844" s="3"/>
      <c r="HTR844" s="3"/>
      <c r="HTS844" s="3"/>
      <c r="HTT844" s="3"/>
      <c r="HTU844" s="3"/>
      <c r="HTV844" s="3"/>
      <c r="HTW844" s="3"/>
      <c r="HTX844" s="3"/>
      <c r="HTY844" s="3"/>
      <c r="HTZ844" s="3"/>
      <c r="HUA844" s="3"/>
      <c r="HUB844" s="3"/>
      <c r="HUC844" s="3"/>
      <c r="HUD844" s="3"/>
      <c r="HUE844" s="3"/>
      <c r="HUF844" s="3"/>
      <c r="HUG844" s="3"/>
      <c r="HUH844" s="3"/>
      <c r="HUI844" s="3"/>
      <c r="HUJ844" s="3"/>
      <c r="HUK844" s="3"/>
      <c r="HUL844" s="3"/>
      <c r="HUM844" s="3"/>
      <c r="HUN844" s="3"/>
      <c r="HUO844" s="3"/>
      <c r="HUP844" s="3"/>
      <c r="HUQ844" s="3"/>
      <c r="HUR844" s="3"/>
      <c r="HUS844" s="3"/>
      <c r="HUT844" s="3"/>
      <c r="HUU844" s="3"/>
      <c r="HUV844" s="3"/>
      <c r="HUW844" s="3"/>
      <c r="HUX844" s="3"/>
      <c r="HUY844" s="3"/>
      <c r="HUZ844" s="3"/>
      <c r="HVA844" s="3"/>
      <c r="HVB844" s="3"/>
      <c r="HVC844" s="3"/>
      <c r="HVD844" s="3"/>
      <c r="HVE844" s="3"/>
      <c r="HVF844" s="3"/>
      <c r="HVG844" s="3"/>
      <c r="HVH844" s="3"/>
      <c r="HVI844" s="3"/>
      <c r="HVJ844" s="3"/>
      <c r="HVK844" s="3"/>
      <c r="HVL844" s="3"/>
      <c r="HVM844" s="3"/>
      <c r="HVN844" s="3"/>
      <c r="HVO844" s="3"/>
      <c r="HVP844" s="3"/>
      <c r="HVQ844" s="3"/>
      <c r="HVR844" s="3"/>
      <c r="HVS844" s="3"/>
      <c r="HVT844" s="3"/>
      <c r="HVU844" s="3"/>
      <c r="HVV844" s="3"/>
      <c r="HVW844" s="3"/>
      <c r="HVX844" s="3"/>
      <c r="HVY844" s="3"/>
      <c r="HVZ844" s="3"/>
      <c r="HWA844" s="3"/>
      <c r="HWB844" s="3"/>
      <c r="HWC844" s="3"/>
      <c r="HWD844" s="3"/>
      <c r="HWE844" s="3"/>
      <c r="HWF844" s="3"/>
      <c r="HWG844" s="3"/>
      <c r="HWH844" s="3"/>
      <c r="HWI844" s="3"/>
      <c r="HWJ844" s="3"/>
      <c r="HWK844" s="3"/>
      <c r="HWL844" s="3"/>
      <c r="HWM844" s="3"/>
      <c r="HWN844" s="3"/>
      <c r="HWO844" s="3"/>
      <c r="HWP844" s="3"/>
      <c r="HWQ844" s="3"/>
      <c r="HWR844" s="3"/>
      <c r="HWS844" s="3"/>
      <c r="HWT844" s="3"/>
      <c r="HWU844" s="3"/>
      <c r="HWV844" s="3"/>
      <c r="HWW844" s="3"/>
      <c r="HWX844" s="3"/>
      <c r="HWY844" s="3"/>
      <c r="HWZ844" s="3"/>
      <c r="HXA844" s="3"/>
      <c r="HXB844" s="3"/>
      <c r="HXC844" s="3"/>
      <c r="HXD844" s="3"/>
      <c r="HXE844" s="3"/>
      <c r="HXF844" s="3"/>
      <c r="HXG844" s="3"/>
      <c r="HXH844" s="3"/>
      <c r="HXI844" s="3"/>
      <c r="HXJ844" s="3"/>
      <c r="HXK844" s="3"/>
      <c r="HXL844" s="3"/>
      <c r="HXM844" s="3"/>
      <c r="HXN844" s="3"/>
      <c r="HXO844" s="3"/>
      <c r="HXP844" s="3"/>
      <c r="HXQ844" s="3"/>
      <c r="HXR844" s="3"/>
      <c r="HXS844" s="3"/>
      <c r="HXT844" s="3"/>
      <c r="HXU844" s="3"/>
      <c r="HXV844" s="3"/>
      <c r="HXW844" s="3"/>
      <c r="HXX844" s="3"/>
      <c r="HXY844" s="3"/>
      <c r="HXZ844" s="3"/>
      <c r="HYA844" s="3"/>
      <c r="HYB844" s="3"/>
      <c r="HYC844" s="3"/>
      <c r="HYD844" s="3"/>
      <c r="HYE844" s="3"/>
      <c r="HYF844" s="3"/>
      <c r="HYG844" s="3"/>
      <c r="HYH844" s="3"/>
      <c r="HYI844" s="3"/>
      <c r="HYJ844" s="3"/>
      <c r="HYK844" s="3"/>
      <c r="HYL844" s="3"/>
      <c r="HYM844" s="3"/>
      <c r="HYN844" s="3"/>
      <c r="HYO844" s="3"/>
      <c r="HYP844" s="3"/>
      <c r="HYQ844" s="3"/>
      <c r="HYR844" s="3"/>
      <c r="HYS844" s="3"/>
      <c r="HYT844" s="3"/>
      <c r="HYU844" s="3"/>
      <c r="HYV844" s="3"/>
      <c r="HYW844" s="3"/>
      <c r="HYX844" s="3"/>
      <c r="HYY844" s="3"/>
      <c r="HYZ844" s="3"/>
      <c r="HZA844" s="3"/>
      <c r="HZB844" s="3"/>
      <c r="HZC844" s="3"/>
      <c r="HZD844" s="3"/>
      <c r="HZE844" s="3"/>
      <c r="HZF844" s="3"/>
      <c r="HZG844" s="3"/>
      <c r="HZH844" s="3"/>
      <c r="HZI844" s="3"/>
      <c r="HZJ844" s="3"/>
      <c r="HZK844" s="3"/>
      <c r="HZL844" s="3"/>
      <c r="HZM844" s="3"/>
      <c r="HZN844" s="3"/>
      <c r="HZO844" s="3"/>
      <c r="HZP844" s="3"/>
      <c r="HZQ844" s="3"/>
      <c r="HZR844" s="3"/>
      <c r="HZS844" s="3"/>
      <c r="HZT844" s="3"/>
      <c r="HZU844" s="3"/>
      <c r="HZV844" s="3"/>
      <c r="HZW844" s="3"/>
      <c r="HZX844" s="3"/>
      <c r="HZY844" s="3"/>
      <c r="HZZ844" s="3"/>
      <c r="IAA844" s="3"/>
      <c r="IAB844" s="3"/>
      <c r="IAC844" s="3"/>
      <c r="IAD844" s="3"/>
      <c r="IAE844" s="3"/>
      <c r="IAF844" s="3"/>
      <c r="IAG844" s="3"/>
      <c r="IAH844" s="3"/>
      <c r="IAI844" s="3"/>
      <c r="IAJ844" s="3"/>
      <c r="IAK844" s="3"/>
      <c r="IAL844" s="3"/>
      <c r="IAM844" s="3"/>
      <c r="IAN844" s="3"/>
      <c r="IAO844" s="3"/>
      <c r="IAP844" s="3"/>
      <c r="IAQ844" s="3"/>
      <c r="IAR844" s="3"/>
      <c r="IAS844" s="3"/>
      <c r="IAT844" s="3"/>
      <c r="IAU844" s="3"/>
      <c r="IAV844" s="3"/>
      <c r="IAW844" s="3"/>
      <c r="IAX844" s="3"/>
      <c r="IAY844" s="3"/>
      <c r="IAZ844" s="3"/>
      <c r="IBA844" s="3"/>
      <c r="IBB844" s="3"/>
      <c r="IBC844" s="3"/>
      <c r="IBD844" s="3"/>
      <c r="IBE844" s="3"/>
      <c r="IBF844" s="3"/>
      <c r="IBG844" s="3"/>
      <c r="IBH844" s="3"/>
      <c r="IBI844" s="3"/>
      <c r="IBJ844" s="3"/>
      <c r="IBK844" s="3"/>
      <c r="IBL844" s="3"/>
      <c r="IBM844" s="3"/>
      <c r="IBN844" s="3"/>
      <c r="IBO844" s="3"/>
      <c r="IBP844" s="3"/>
      <c r="IBQ844" s="3"/>
      <c r="IBR844" s="3"/>
      <c r="IBS844" s="3"/>
      <c r="IBT844" s="3"/>
      <c r="IBU844" s="3"/>
      <c r="IBV844" s="3"/>
      <c r="IBW844" s="3"/>
      <c r="IBX844" s="3"/>
      <c r="IBY844" s="3"/>
      <c r="IBZ844" s="3"/>
      <c r="ICA844" s="3"/>
      <c r="ICB844" s="3"/>
      <c r="ICC844" s="3"/>
      <c r="ICD844" s="3"/>
      <c r="ICE844" s="3"/>
      <c r="ICF844" s="3"/>
      <c r="ICG844" s="3"/>
      <c r="ICH844" s="3"/>
      <c r="ICI844" s="3"/>
      <c r="ICJ844" s="3"/>
      <c r="ICK844" s="3"/>
      <c r="ICL844" s="3"/>
      <c r="ICM844" s="3"/>
      <c r="ICN844" s="3"/>
      <c r="ICO844" s="3"/>
      <c r="ICP844" s="3"/>
      <c r="ICQ844" s="3"/>
      <c r="ICR844" s="3"/>
      <c r="ICS844" s="3"/>
      <c r="ICT844" s="3"/>
      <c r="ICU844" s="3"/>
      <c r="ICV844" s="3"/>
      <c r="ICW844" s="3"/>
      <c r="ICX844" s="3"/>
      <c r="ICY844" s="3"/>
      <c r="ICZ844" s="3"/>
      <c r="IDA844" s="3"/>
      <c r="IDB844" s="3"/>
      <c r="IDC844" s="3"/>
      <c r="IDD844" s="3"/>
      <c r="IDE844" s="3"/>
      <c r="IDF844" s="3"/>
      <c r="IDG844" s="3"/>
      <c r="IDH844" s="3"/>
      <c r="IDI844" s="3"/>
      <c r="IDJ844" s="3"/>
      <c r="IDK844" s="3"/>
      <c r="IDL844" s="3"/>
      <c r="IDM844" s="3"/>
      <c r="IDN844" s="3"/>
      <c r="IDO844" s="3"/>
      <c r="IDP844" s="3"/>
      <c r="IDQ844" s="3"/>
      <c r="IDR844" s="3"/>
      <c r="IDS844" s="3"/>
      <c r="IDT844" s="3"/>
      <c r="IDU844" s="3"/>
      <c r="IDV844" s="3"/>
      <c r="IDW844" s="3"/>
      <c r="IDX844" s="3"/>
      <c r="IDY844" s="3"/>
      <c r="IDZ844" s="3"/>
      <c r="IEA844" s="3"/>
      <c r="IEB844" s="3"/>
      <c r="IEC844" s="3"/>
      <c r="IED844" s="3"/>
      <c r="IEE844" s="3"/>
      <c r="IEF844" s="3"/>
      <c r="IEG844" s="3"/>
      <c r="IEH844" s="3"/>
      <c r="IEI844" s="3"/>
      <c r="IEJ844" s="3"/>
      <c r="IEK844" s="3"/>
      <c r="IEL844" s="3"/>
      <c r="IEM844" s="3"/>
      <c r="IEN844" s="3"/>
      <c r="IEO844" s="3"/>
      <c r="IEP844" s="3"/>
      <c r="IEQ844" s="3"/>
      <c r="IER844" s="3"/>
      <c r="IES844" s="3"/>
      <c r="IET844" s="3"/>
      <c r="IEU844" s="3"/>
      <c r="IEV844" s="3"/>
      <c r="IEW844" s="3"/>
      <c r="IEX844" s="3"/>
      <c r="IEY844" s="3"/>
      <c r="IEZ844" s="3"/>
      <c r="IFA844" s="3"/>
      <c r="IFB844" s="3"/>
      <c r="IFC844" s="3"/>
      <c r="IFD844" s="3"/>
      <c r="IFE844" s="3"/>
      <c r="IFF844" s="3"/>
      <c r="IFG844" s="3"/>
      <c r="IFH844" s="3"/>
      <c r="IFI844" s="3"/>
      <c r="IFJ844" s="3"/>
      <c r="IFK844" s="3"/>
      <c r="IFL844" s="3"/>
      <c r="IFM844" s="3"/>
      <c r="IFN844" s="3"/>
      <c r="IFO844" s="3"/>
      <c r="IFP844" s="3"/>
      <c r="IFQ844" s="3"/>
      <c r="IFR844" s="3"/>
      <c r="IFS844" s="3"/>
      <c r="IFT844" s="3"/>
      <c r="IFU844" s="3"/>
      <c r="IFV844" s="3"/>
      <c r="IFW844" s="3"/>
      <c r="IFX844" s="3"/>
      <c r="IFY844" s="3"/>
      <c r="IFZ844" s="3"/>
      <c r="IGA844" s="3"/>
      <c r="IGB844" s="3"/>
      <c r="IGC844" s="3"/>
      <c r="IGD844" s="3"/>
      <c r="IGE844" s="3"/>
      <c r="IGF844" s="3"/>
      <c r="IGG844" s="3"/>
      <c r="IGH844" s="3"/>
      <c r="IGI844" s="3"/>
      <c r="IGJ844" s="3"/>
      <c r="IGK844" s="3"/>
      <c r="IGL844" s="3"/>
      <c r="IGM844" s="3"/>
      <c r="IGN844" s="3"/>
      <c r="IGO844" s="3"/>
      <c r="IGP844" s="3"/>
      <c r="IGQ844" s="3"/>
      <c r="IGR844" s="3"/>
      <c r="IGS844" s="3"/>
      <c r="IGT844" s="3"/>
      <c r="IGU844" s="3"/>
      <c r="IGV844" s="3"/>
      <c r="IGW844" s="3"/>
      <c r="IGX844" s="3"/>
      <c r="IGY844" s="3"/>
      <c r="IGZ844" s="3"/>
      <c r="IHA844" s="3"/>
      <c r="IHB844" s="3"/>
      <c r="IHC844" s="3"/>
      <c r="IHD844" s="3"/>
      <c r="IHE844" s="3"/>
      <c r="IHF844" s="3"/>
      <c r="IHG844" s="3"/>
      <c r="IHH844" s="3"/>
      <c r="IHI844" s="3"/>
      <c r="IHJ844" s="3"/>
      <c r="IHK844" s="3"/>
      <c r="IHL844" s="3"/>
      <c r="IHM844" s="3"/>
      <c r="IHN844" s="3"/>
      <c r="IHO844" s="3"/>
      <c r="IHP844" s="3"/>
      <c r="IHQ844" s="3"/>
      <c r="IHR844" s="3"/>
      <c r="IHS844" s="3"/>
      <c r="IHT844" s="3"/>
      <c r="IHU844" s="3"/>
      <c r="IHV844" s="3"/>
      <c r="IHW844" s="3"/>
      <c r="IHX844" s="3"/>
      <c r="IHY844" s="3"/>
      <c r="IHZ844" s="3"/>
      <c r="IIA844" s="3"/>
      <c r="IIB844" s="3"/>
      <c r="IIC844" s="3"/>
      <c r="IID844" s="3"/>
      <c r="IIE844" s="3"/>
      <c r="IIF844" s="3"/>
      <c r="IIG844" s="3"/>
      <c r="IIH844" s="3"/>
      <c r="III844" s="3"/>
      <c r="IIJ844" s="3"/>
      <c r="IIK844" s="3"/>
      <c r="IIL844" s="3"/>
      <c r="IIM844" s="3"/>
      <c r="IIN844" s="3"/>
      <c r="IIO844" s="3"/>
      <c r="IIP844" s="3"/>
      <c r="IIQ844" s="3"/>
      <c r="IIR844" s="3"/>
      <c r="IIS844" s="3"/>
      <c r="IIT844" s="3"/>
      <c r="IIU844" s="3"/>
      <c r="IIV844" s="3"/>
      <c r="IIW844" s="3"/>
      <c r="IIX844" s="3"/>
      <c r="IIY844" s="3"/>
      <c r="IIZ844" s="3"/>
      <c r="IJA844" s="3"/>
      <c r="IJB844" s="3"/>
      <c r="IJC844" s="3"/>
      <c r="IJD844" s="3"/>
      <c r="IJE844" s="3"/>
      <c r="IJF844" s="3"/>
      <c r="IJG844" s="3"/>
      <c r="IJH844" s="3"/>
      <c r="IJI844" s="3"/>
      <c r="IJJ844" s="3"/>
      <c r="IJK844" s="3"/>
      <c r="IJL844" s="3"/>
      <c r="IJM844" s="3"/>
      <c r="IJN844" s="3"/>
      <c r="IJO844" s="3"/>
      <c r="IJP844" s="3"/>
      <c r="IJQ844" s="3"/>
      <c r="IJR844" s="3"/>
      <c r="IJS844" s="3"/>
      <c r="IJT844" s="3"/>
      <c r="IJU844" s="3"/>
      <c r="IJV844" s="3"/>
      <c r="IJW844" s="3"/>
      <c r="IJX844" s="3"/>
      <c r="IJY844" s="3"/>
      <c r="IJZ844" s="3"/>
      <c r="IKA844" s="3"/>
      <c r="IKB844" s="3"/>
      <c r="IKC844" s="3"/>
      <c r="IKD844" s="3"/>
      <c r="IKE844" s="3"/>
      <c r="IKF844" s="3"/>
      <c r="IKG844" s="3"/>
      <c r="IKH844" s="3"/>
      <c r="IKI844" s="3"/>
      <c r="IKJ844" s="3"/>
      <c r="IKK844" s="3"/>
      <c r="IKL844" s="3"/>
      <c r="IKM844" s="3"/>
      <c r="IKN844" s="3"/>
      <c r="IKO844" s="3"/>
      <c r="IKP844" s="3"/>
      <c r="IKQ844" s="3"/>
      <c r="IKR844" s="3"/>
      <c r="IKS844" s="3"/>
      <c r="IKT844" s="3"/>
      <c r="IKU844" s="3"/>
      <c r="IKV844" s="3"/>
      <c r="IKW844" s="3"/>
      <c r="IKX844" s="3"/>
      <c r="IKY844" s="3"/>
      <c r="IKZ844" s="3"/>
      <c r="ILA844" s="3"/>
      <c r="ILB844" s="3"/>
      <c r="ILC844" s="3"/>
      <c r="ILD844" s="3"/>
      <c r="ILE844" s="3"/>
      <c r="ILF844" s="3"/>
      <c r="ILG844" s="3"/>
      <c r="ILH844" s="3"/>
      <c r="ILI844" s="3"/>
      <c r="ILJ844" s="3"/>
      <c r="ILK844" s="3"/>
      <c r="ILL844" s="3"/>
      <c r="ILM844" s="3"/>
      <c r="ILN844" s="3"/>
      <c r="ILO844" s="3"/>
      <c r="ILP844" s="3"/>
      <c r="ILQ844" s="3"/>
      <c r="ILR844" s="3"/>
      <c r="ILS844" s="3"/>
      <c r="ILT844" s="3"/>
      <c r="ILU844" s="3"/>
      <c r="ILV844" s="3"/>
      <c r="ILW844" s="3"/>
      <c r="ILX844" s="3"/>
      <c r="ILY844" s="3"/>
      <c r="ILZ844" s="3"/>
      <c r="IMA844" s="3"/>
      <c r="IMB844" s="3"/>
      <c r="IMC844" s="3"/>
      <c r="IMD844" s="3"/>
      <c r="IME844" s="3"/>
      <c r="IMF844" s="3"/>
      <c r="IMG844" s="3"/>
      <c r="IMH844" s="3"/>
      <c r="IMI844" s="3"/>
      <c r="IMJ844" s="3"/>
      <c r="IMK844" s="3"/>
      <c r="IML844" s="3"/>
      <c r="IMM844" s="3"/>
      <c r="IMN844" s="3"/>
      <c r="IMO844" s="3"/>
      <c r="IMP844" s="3"/>
      <c r="IMQ844" s="3"/>
      <c r="IMR844" s="3"/>
      <c r="IMS844" s="3"/>
      <c r="IMT844" s="3"/>
      <c r="IMU844" s="3"/>
      <c r="IMV844" s="3"/>
      <c r="IMW844" s="3"/>
      <c r="IMX844" s="3"/>
      <c r="IMY844" s="3"/>
      <c r="IMZ844" s="3"/>
      <c r="INA844" s="3"/>
      <c r="INB844" s="3"/>
      <c r="INC844" s="3"/>
      <c r="IND844" s="3"/>
      <c r="INE844" s="3"/>
      <c r="INF844" s="3"/>
      <c r="ING844" s="3"/>
      <c r="INH844" s="3"/>
      <c r="INI844" s="3"/>
      <c r="INJ844" s="3"/>
      <c r="INK844" s="3"/>
      <c r="INL844" s="3"/>
      <c r="INM844" s="3"/>
      <c r="INN844" s="3"/>
      <c r="INO844" s="3"/>
      <c r="INP844" s="3"/>
      <c r="INQ844" s="3"/>
      <c r="INR844" s="3"/>
      <c r="INS844" s="3"/>
      <c r="INT844" s="3"/>
      <c r="INU844" s="3"/>
      <c r="INV844" s="3"/>
      <c r="INW844" s="3"/>
      <c r="INX844" s="3"/>
      <c r="INY844" s="3"/>
      <c r="INZ844" s="3"/>
      <c r="IOA844" s="3"/>
      <c r="IOB844" s="3"/>
      <c r="IOC844" s="3"/>
      <c r="IOD844" s="3"/>
      <c r="IOE844" s="3"/>
      <c r="IOF844" s="3"/>
      <c r="IOG844" s="3"/>
      <c r="IOH844" s="3"/>
      <c r="IOI844" s="3"/>
      <c r="IOJ844" s="3"/>
      <c r="IOK844" s="3"/>
      <c r="IOL844" s="3"/>
      <c r="IOM844" s="3"/>
      <c r="ION844" s="3"/>
      <c r="IOO844" s="3"/>
      <c r="IOP844" s="3"/>
      <c r="IOQ844" s="3"/>
      <c r="IOR844" s="3"/>
      <c r="IOS844" s="3"/>
      <c r="IOT844" s="3"/>
      <c r="IOU844" s="3"/>
      <c r="IOV844" s="3"/>
      <c r="IOW844" s="3"/>
      <c r="IOX844" s="3"/>
      <c r="IOY844" s="3"/>
      <c r="IOZ844" s="3"/>
      <c r="IPA844" s="3"/>
      <c r="IPB844" s="3"/>
      <c r="IPC844" s="3"/>
      <c r="IPD844" s="3"/>
      <c r="IPE844" s="3"/>
      <c r="IPF844" s="3"/>
      <c r="IPG844" s="3"/>
      <c r="IPH844" s="3"/>
      <c r="IPI844" s="3"/>
      <c r="IPJ844" s="3"/>
      <c r="IPK844" s="3"/>
      <c r="IPL844" s="3"/>
      <c r="IPM844" s="3"/>
      <c r="IPN844" s="3"/>
      <c r="IPO844" s="3"/>
      <c r="IPP844" s="3"/>
      <c r="IPQ844" s="3"/>
      <c r="IPR844" s="3"/>
      <c r="IPS844" s="3"/>
      <c r="IPT844" s="3"/>
      <c r="IPU844" s="3"/>
      <c r="IPV844" s="3"/>
      <c r="IPW844" s="3"/>
      <c r="IPX844" s="3"/>
      <c r="IPY844" s="3"/>
      <c r="IPZ844" s="3"/>
      <c r="IQA844" s="3"/>
      <c r="IQB844" s="3"/>
      <c r="IQC844" s="3"/>
      <c r="IQD844" s="3"/>
      <c r="IQE844" s="3"/>
      <c r="IQF844" s="3"/>
      <c r="IQG844" s="3"/>
      <c r="IQH844" s="3"/>
      <c r="IQI844" s="3"/>
      <c r="IQJ844" s="3"/>
      <c r="IQK844" s="3"/>
      <c r="IQL844" s="3"/>
      <c r="IQM844" s="3"/>
      <c r="IQN844" s="3"/>
      <c r="IQO844" s="3"/>
      <c r="IQP844" s="3"/>
      <c r="IQQ844" s="3"/>
      <c r="IQR844" s="3"/>
      <c r="IQS844" s="3"/>
      <c r="IQT844" s="3"/>
      <c r="IQU844" s="3"/>
      <c r="IQV844" s="3"/>
      <c r="IQW844" s="3"/>
      <c r="IQX844" s="3"/>
      <c r="IQY844" s="3"/>
      <c r="IQZ844" s="3"/>
      <c r="IRA844" s="3"/>
      <c r="IRB844" s="3"/>
      <c r="IRC844" s="3"/>
      <c r="IRD844" s="3"/>
      <c r="IRE844" s="3"/>
      <c r="IRF844" s="3"/>
      <c r="IRG844" s="3"/>
      <c r="IRH844" s="3"/>
      <c r="IRI844" s="3"/>
      <c r="IRJ844" s="3"/>
      <c r="IRK844" s="3"/>
      <c r="IRL844" s="3"/>
      <c r="IRM844" s="3"/>
      <c r="IRN844" s="3"/>
      <c r="IRO844" s="3"/>
      <c r="IRP844" s="3"/>
      <c r="IRQ844" s="3"/>
      <c r="IRR844" s="3"/>
      <c r="IRS844" s="3"/>
      <c r="IRT844" s="3"/>
      <c r="IRU844" s="3"/>
      <c r="IRV844" s="3"/>
      <c r="IRW844" s="3"/>
      <c r="IRX844" s="3"/>
      <c r="IRY844" s="3"/>
      <c r="IRZ844" s="3"/>
      <c r="ISA844" s="3"/>
      <c r="ISB844" s="3"/>
      <c r="ISC844" s="3"/>
      <c r="ISD844" s="3"/>
      <c r="ISE844" s="3"/>
      <c r="ISF844" s="3"/>
      <c r="ISG844" s="3"/>
      <c r="ISH844" s="3"/>
      <c r="ISI844" s="3"/>
      <c r="ISJ844" s="3"/>
      <c r="ISK844" s="3"/>
      <c r="ISL844" s="3"/>
      <c r="ISM844" s="3"/>
      <c r="ISN844" s="3"/>
      <c r="ISO844" s="3"/>
      <c r="ISP844" s="3"/>
      <c r="ISQ844" s="3"/>
      <c r="ISR844" s="3"/>
      <c r="ISS844" s="3"/>
      <c r="IST844" s="3"/>
      <c r="ISU844" s="3"/>
      <c r="ISV844" s="3"/>
      <c r="ISW844" s="3"/>
      <c r="ISX844" s="3"/>
      <c r="ISY844" s="3"/>
      <c r="ISZ844" s="3"/>
      <c r="ITA844" s="3"/>
      <c r="ITB844" s="3"/>
      <c r="ITC844" s="3"/>
      <c r="ITD844" s="3"/>
      <c r="ITE844" s="3"/>
      <c r="ITF844" s="3"/>
      <c r="ITG844" s="3"/>
      <c r="ITH844" s="3"/>
      <c r="ITI844" s="3"/>
      <c r="ITJ844" s="3"/>
      <c r="ITK844" s="3"/>
      <c r="ITL844" s="3"/>
      <c r="ITM844" s="3"/>
      <c r="ITN844" s="3"/>
      <c r="ITO844" s="3"/>
      <c r="ITP844" s="3"/>
      <c r="ITQ844" s="3"/>
      <c r="ITR844" s="3"/>
      <c r="ITS844" s="3"/>
      <c r="ITT844" s="3"/>
      <c r="ITU844" s="3"/>
      <c r="ITV844" s="3"/>
      <c r="ITW844" s="3"/>
      <c r="ITX844" s="3"/>
      <c r="ITY844" s="3"/>
      <c r="ITZ844" s="3"/>
      <c r="IUA844" s="3"/>
      <c r="IUB844" s="3"/>
      <c r="IUC844" s="3"/>
      <c r="IUD844" s="3"/>
      <c r="IUE844" s="3"/>
      <c r="IUF844" s="3"/>
      <c r="IUG844" s="3"/>
      <c r="IUH844" s="3"/>
      <c r="IUI844" s="3"/>
      <c r="IUJ844" s="3"/>
      <c r="IUK844" s="3"/>
      <c r="IUL844" s="3"/>
      <c r="IUM844" s="3"/>
      <c r="IUN844" s="3"/>
      <c r="IUO844" s="3"/>
      <c r="IUP844" s="3"/>
      <c r="IUQ844" s="3"/>
      <c r="IUR844" s="3"/>
      <c r="IUS844" s="3"/>
      <c r="IUT844" s="3"/>
      <c r="IUU844" s="3"/>
      <c r="IUV844" s="3"/>
      <c r="IUW844" s="3"/>
      <c r="IUX844" s="3"/>
      <c r="IUY844" s="3"/>
      <c r="IUZ844" s="3"/>
      <c r="IVA844" s="3"/>
      <c r="IVB844" s="3"/>
      <c r="IVC844" s="3"/>
      <c r="IVD844" s="3"/>
      <c r="IVE844" s="3"/>
      <c r="IVF844" s="3"/>
      <c r="IVG844" s="3"/>
      <c r="IVH844" s="3"/>
      <c r="IVI844" s="3"/>
      <c r="IVJ844" s="3"/>
      <c r="IVK844" s="3"/>
      <c r="IVL844" s="3"/>
      <c r="IVM844" s="3"/>
      <c r="IVN844" s="3"/>
      <c r="IVO844" s="3"/>
      <c r="IVP844" s="3"/>
      <c r="IVQ844" s="3"/>
      <c r="IVR844" s="3"/>
      <c r="IVS844" s="3"/>
      <c r="IVT844" s="3"/>
      <c r="IVU844" s="3"/>
      <c r="IVV844" s="3"/>
      <c r="IVW844" s="3"/>
      <c r="IVX844" s="3"/>
      <c r="IVY844" s="3"/>
      <c r="IVZ844" s="3"/>
      <c r="IWA844" s="3"/>
      <c r="IWB844" s="3"/>
      <c r="IWC844" s="3"/>
      <c r="IWD844" s="3"/>
      <c r="IWE844" s="3"/>
      <c r="IWF844" s="3"/>
      <c r="IWG844" s="3"/>
      <c r="IWH844" s="3"/>
      <c r="IWI844" s="3"/>
      <c r="IWJ844" s="3"/>
      <c r="IWK844" s="3"/>
      <c r="IWL844" s="3"/>
      <c r="IWM844" s="3"/>
      <c r="IWN844" s="3"/>
      <c r="IWO844" s="3"/>
      <c r="IWP844" s="3"/>
      <c r="IWQ844" s="3"/>
      <c r="IWR844" s="3"/>
      <c r="IWS844" s="3"/>
      <c r="IWT844" s="3"/>
      <c r="IWU844" s="3"/>
      <c r="IWV844" s="3"/>
      <c r="IWW844" s="3"/>
      <c r="IWX844" s="3"/>
      <c r="IWY844" s="3"/>
      <c r="IWZ844" s="3"/>
      <c r="IXA844" s="3"/>
      <c r="IXB844" s="3"/>
      <c r="IXC844" s="3"/>
      <c r="IXD844" s="3"/>
      <c r="IXE844" s="3"/>
      <c r="IXF844" s="3"/>
      <c r="IXG844" s="3"/>
      <c r="IXH844" s="3"/>
      <c r="IXI844" s="3"/>
      <c r="IXJ844" s="3"/>
      <c r="IXK844" s="3"/>
      <c r="IXL844" s="3"/>
      <c r="IXM844" s="3"/>
      <c r="IXN844" s="3"/>
      <c r="IXO844" s="3"/>
      <c r="IXP844" s="3"/>
      <c r="IXQ844" s="3"/>
      <c r="IXR844" s="3"/>
      <c r="IXS844" s="3"/>
      <c r="IXT844" s="3"/>
      <c r="IXU844" s="3"/>
      <c r="IXV844" s="3"/>
      <c r="IXW844" s="3"/>
      <c r="IXX844" s="3"/>
      <c r="IXY844" s="3"/>
      <c r="IXZ844" s="3"/>
      <c r="IYA844" s="3"/>
      <c r="IYB844" s="3"/>
      <c r="IYC844" s="3"/>
      <c r="IYD844" s="3"/>
      <c r="IYE844" s="3"/>
      <c r="IYF844" s="3"/>
      <c r="IYG844" s="3"/>
      <c r="IYH844" s="3"/>
      <c r="IYI844" s="3"/>
      <c r="IYJ844" s="3"/>
      <c r="IYK844" s="3"/>
      <c r="IYL844" s="3"/>
      <c r="IYM844" s="3"/>
      <c r="IYN844" s="3"/>
      <c r="IYO844" s="3"/>
      <c r="IYP844" s="3"/>
      <c r="IYQ844" s="3"/>
      <c r="IYR844" s="3"/>
      <c r="IYS844" s="3"/>
      <c r="IYT844" s="3"/>
      <c r="IYU844" s="3"/>
      <c r="IYV844" s="3"/>
      <c r="IYW844" s="3"/>
      <c r="IYX844" s="3"/>
      <c r="IYY844" s="3"/>
      <c r="IYZ844" s="3"/>
      <c r="IZA844" s="3"/>
      <c r="IZB844" s="3"/>
      <c r="IZC844" s="3"/>
      <c r="IZD844" s="3"/>
      <c r="IZE844" s="3"/>
      <c r="IZF844" s="3"/>
      <c r="IZG844" s="3"/>
      <c r="IZH844" s="3"/>
      <c r="IZI844" s="3"/>
      <c r="IZJ844" s="3"/>
      <c r="IZK844" s="3"/>
      <c r="IZL844" s="3"/>
      <c r="IZM844" s="3"/>
      <c r="IZN844" s="3"/>
      <c r="IZO844" s="3"/>
      <c r="IZP844" s="3"/>
      <c r="IZQ844" s="3"/>
      <c r="IZR844" s="3"/>
      <c r="IZS844" s="3"/>
      <c r="IZT844" s="3"/>
      <c r="IZU844" s="3"/>
      <c r="IZV844" s="3"/>
      <c r="IZW844" s="3"/>
      <c r="IZX844" s="3"/>
      <c r="IZY844" s="3"/>
      <c r="IZZ844" s="3"/>
      <c r="JAA844" s="3"/>
      <c r="JAB844" s="3"/>
      <c r="JAC844" s="3"/>
      <c r="JAD844" s="3"/>
      <c r="JAE844" s="3"/>
      <c r="JAF844" s="3"/>
      <c r="JAG844" s="3"/>
      <c r="JAH844" s="3"/>
      <c r="JAI844" s="3"/>
      <c r="JAJ844" s="3"/>
      <c r="JAK844" s="3"/>
      <c r="JAL844" s="3"/>
      <c r="JAM844" s="3"/>
      <c r="JAN844" s="3"/>
      <c r="JAO844" s="3"/>
      <c r="JAP844" s="3"/>
      <c r="JAQ844" s="3"/>
      <c r="JAR844" s="3"/>
      <c r="JAS844" s="3"/>
      <c r="JAT844" s="3"/>
      <c r="JAU844" s="3"/>
      <c r="JAV844" s="3"/>
      <c r="JAW844" s="3"/>
      <c r="JAX844" s="3"/>
      <c r="JAY844" s="3"/>
      <c r="JAZ844" s="3"/>
      <c r="JBA844" s="3"/>
      <c r="JBB844" s="3"/>
      <c r="JBC844" s="3"/>
      <c r="JBD844" s="3"/>
      <c r="JBE844" s="3"/>
      <c r="JBF844" s="3"/>
      <c r="JBG844" s="3"/>
      <c r="JBH844" s="3"/>
      <c r="JBI844" s="3"/>
      <c r="JBJ844" s="3"/>
      <c r="JBK844" s="3"/>
      <c r="JBL844" s="3"/>
      <c r="JBM844" s="3"/>
      <c r="JBN844" s="3"/>
      <c r="JBO844" s="3"/>
      <c r="JBP844" s="3"/>
      <c r="JBQ844" s="3"/>
      <c r="JBR844" s="3"/>
      <c r="JBS844" s="3"/>
      <c r="JBT844" s="3"/>
      <c r="JBU844" s="3"/>
      <c r="JBV844" s="3"/>
      <c r="JBW844" s="3"/>
      <c r="JBX844" s="3"/>
      <c r="JBY844" s="3"/>
      <c r="JBZ844" s="3"/>
      <c r="JCA844" s="3"/>
      <c r="JCB844" s="3"/>
      <c r="JCC844" s="3"/>
      <c r="JCD844" s="3"/>
      <c r="JCE844" s="3"/>
      <c r="JCF844" s="3"/>
      <c r="JCG844" s="3"/>
      <c r="JCH844" s="3"/>
      <c r="JCI844" s="3"/>
      <c r="JCJ844" s="3"/>
      <c r="JCK844" s="3"/>
      <c r="JCL844" s="3"/>
      <c r="JCM844" s="3"/>
      <c r="JCN844" s="3"/>
      <c r="JCO844" s="3"/>
      <c r="JCP844" s="3"/>
      <c r="JCQ844" s="3"/>
      <c r="JCR844" s="3"/>
      <c r="JCS844" s="3"/>
      <c r="JCT844" s="3"/>
      <c r="JCU844" s="3"/>
      <c r="JCV844" s="3"/>
      <c r="JCW844" s="3"/>
      <c r="JCX844" s="3"/>
      <c r="JCY844" s="3"/>
      <c r="JCZ844" s="3"/>
      <c r="JDA844" s="3"/>
      <c r="JDB844" s="3"/>
      <c r="JDC844" s="3"/>
      <c r="JDD844" s="3"/>
      <c r="JDE844" s="3"/>
      <c r="JDF844" s="3"/>
      <c r="JDG844" s="3"/>
      <c r="JDH844" s="3"/>
      <c r="JDI844" s="3"/>
      <c r="JDJ844" s="3"/>
      <c r="JDK844" s="3"/>
      <c r="JDL844" s="3"/>
      <c r="JDM844" s="3"/>
      <c r="JDN844" s="3"/>
      <c r="JDO844" s="3"/>
      <c r="JDP844" s="3"/>
      <c r="JDQ844" s="3"/>
      <c r="JDR844" s="3"/>
      <c r="JDS844" s="3"/>
      <c r="JDT844" s="3"/>
      <c r="JDU844" s="3"/>
      <c r="JDV844" s="3"/>
      <c r="JDW844" s="3"/>
      <c r="JDX844" s="3"/>
      <c r="JDY844" s="3"/>
      <c r="JDZ844" s="3"/>
      <c r="JEA844" s="3"/>
      <c r="JEB844" s="3"/>
      <c r="JEC844" s="3"/>
      <c r="JED844" s="3"/>
      <c r="JEE844" s="3"/>
      <c r="JEF844" s="3"/>
      <c r="JEG844" s="3"/>
      <c r="JEH844" s="3"/>
      <c r="JEI844" s="3"/>
      <c r="JEJ844" s="3"/>
      <c r="JEK844" s="3"/>
      <c r="JEL844" s="3"/>
      <c r="JEM844" s="3"/>
      <c r="JEN844" s="3"/>
      <c r="JEO844" s="3"/>
      <c r="JEP844" s="3"/>
      <c r="JEQ844" s="3"/>
      <c r="JER844" s="3"/>
      <c r="JES844" s="3"/>
      <c r="JET844" s="3"/>
      <c r="JEU844" s="3"/>
      <c r="JEV844" s="3"/>
      <c r="JEW844" s="3"/>
      <c r="JEX844" s="3"/>
      <c r="JEY844" s="3"/>
      <c r="JEZ844" s="3"/>
      <c r="JFA844" s="3"/>
      <c r="JFB844" s="3"/>
      <c r="JFC844" s="3"/>
      <c r="JFD844" s="3"/>
      <c r="JFE844" s="3"/>
      <c r="JFF844" s="3"/>
      <c r="JFG844" s="3"/>
      <c r="JFH844" s="3"/>
      <c r="JFI844" s="3"/>
      <c r="JFJ844" s="3"/>
      <c r="JFK844" s="3"/>
      <c r="JFL844" s="3"/>
      <c r="JFM844" s="3"/>
      <c r="JFN844" s="3"/>
      <c r="JFO844" s="3"/>
      <c r="JFP844" s="3"/>
      <c r="JFQ844" s="3"/>
      <c r="JFR844" s="3"/>
      <c r="JFS844" s="3"/>
      <c r="JFT844" s="3"/>
      <c r="JFU844" s="3"/>
      <c r="JFV844" s="3"/>
      <c r="JFW844" s="3"/>
      <c r="JFX844" s="3"/>
      <c r="JFY844" s="3"/>
      <c r="JFZ844" s="3"/>
      <c r="JGA844" s="3"/>
      <c r="JGB844" s="3"/>
      <c r="JGC844" s="3"/>
      <c r="JGD844" s="3"/>
      <c r="JGE844" s="3"/>
      <c r="JGF844" s="3"/>
      <c r="JGG844" s="3"/>
      <c r="JGH844" s="3"/>
      <c r="JGI844" s="3"/>
      <c r="JGJ844" s="3"/>
      <c r="JGK844" s="3"/>
      <c r="JGL844" s="3"/>
      <c r="JGM844" s="3"/>
      <c r="JGN844" s="3"/>
      <c r="JGO844" s="3"/>
      <c r="JGP844" s="3"/>
      <c r="JGQ844" s="3"/>
      <c r="JGR844" s="3"/>
      <c r="JGS844" s="3"/>
      <c r="JGT844" s="3"/>
      <c r="JGU844" s="3"/>
      <c r="JGV844" s="3"/>
      <c r="JGW844" s="3"/>
      <c r="JGX844" s="3"/>
      <c r="JGY844" s="3"/>
      <c r="JGZ844" s="3"/>
      <c r="JHA844" s="3"/>
      <c r="JHB844" s="3"/>
      <c r="JHC844" s="3"/>
      <c r="JHD844" s="3"/>
      <c r="JHE844" s="3"/>
      <c r="JHF844" s="3"/>
      <c r="JHG844" s="3"/>
      <c r="JHH844" s="3"/>
      <c r="JHI844" s="3"/>
      <c r="JHJ844" s="3"/>
      <c r="JHK844" s="3"/>
      <c r="JHL844" s="3"/>
      <c r="JHM844" s="3"/>
      <c r="JHN844" s="3"/>
      <c r="JHO844" s="3"/>
      <c r="JHP844" s="3"/>
      <c r="JHQ844" s="3"/>
      <c r="JHR844" s="3"/>
      <c r="JHS844" s="3"/>
      <c r="JHT844" s="3"/>
      <c r="JHU844" s="3"/>
      <c r="JHV844" s="3"/>
      <c r="JHW844" s="3"/>
      <c r="JHX844" s="3"/>
      <c r="JHY844" s="3"/>
      <c r="JHZ844" s="3"/>
      <c r="JIA844" s="3"/>
      <c r="JIB844" s="3"/>
      <c r="JIC844" s="3"/>
      <c r="JID844" s="3"/>
      <c r="JIE844" s="3"/>
      <c r="JIF844" s="3"/>
      <c r="JIG844" s="3"/>
      <c r="JIH844" s="3"/>
      <c r="JII844" s="3"/>
      <c r="JIJ844" s="3"/>
      <c r="JIK844" s="3"/>
      <c r="JIL844" s="3"/>
      <c r="JIM844" s="3"/>
      <c r="JIN844" s="3"/>
      <c r="JIO844" s="3"/>
      <c r="JIP844" s="3"/>
      <c r="JIQ844" s="3"/>
      <c r="JIR844" s="3"/>
      <c r="JIS844" s="3"/>
      <c r="JIT844" s="3"/>
      <c r="JIU844" s="3"/>
      <c r="JIV844" s="3"/>
      <c r="JIW844" s="3"/>
      <c r="JIX844" s="3"/>
      <c r="JIY844" s="3"/>
      <c r="JIZ844" s="3"/>
      <c r="JJA844" s="3"/>
      <c r="JJB844" s="3"/>
      <c r="JJC844" s="3"/>
      <c r="JJD844" s="3"/>
      <c r="JJE844" s="3"/>
      <c r="JJF844" s="3"/>
      <c r="JJG844" s="3"/>
      <c r="JJH844" s="3"/>
      <c r="JJI844" s="3"/>
      <c r="JJJ844" s="3"/>
      <c r="JJK844" s="3"/>
      <c r="JJL844" s="3"/>
      <c r="JJM844" s="3"/>
      <c r="JJN844" s="3"/>
      <c r="JJO844" s="3"/>
      <c r="JJP844" s="3"/>
      <c r="JJQ844" s="3"/>
      <c r="JJR844" s="3"/>
      <c r="JJS844" s="3"/>
      <c r="JJT844" s="3"/>
      <c r="JJU844" s="3"/>
      <c r="JJV844" s="3"/>
      <c r="JJW844" s="3"/>
      <c r="JJX844" s="3"/>
      <c r="JJY844" s="3"/>
      <c r="JJZ844" s="3"/>
      <c r="JKA844" s="3"/>
      <c r="JKB844" s="3"/>
      <c r="JKC844" s="3"/>
      <c r="JKD844" s="3"/>
      <c r="JKE844" s="3"/>
      <c r="JKF844" s="3"/>
      <c r="JKG844" s="3"/>
      <c r="JKH844" s="3"/>
      <c r="JKI844" s="3"/>
      <c r="JKJ844" s="3"/>
      <c r="JKK844" s="3"/>
      <c r="JKL844" s="3"/>
      <c r="JKM844" s="3"/>
      <c r="JKN844" s="3"/>
      <c r="JKO844" s="3"/>
      <c r="JKP844" s="3"/>
      <c r="JKQ844" s="3"/>
      <c r="JKR844" s="3"/>
      <c r="JKS844" s="3"/>
      <c r="JKT844" s="3"/>
      <c r="JKU844" s="3"/>
      <c r="JKV844" s="3"/>
      <c r="JKW844" s="3"/>
      <c r="JKX844" s="3"/>
      <c r="JKY844" s="3"/>
      <c r="JKZ844" s="3"/>
      <c r="JLA844" s="3"/>
      <c r="JLB844" s="3"/>
      <c r="JLC844" s="3"/>
      <c r="JLD844" s="3"/>
      <c r="JLE844" s="3"/>
      <c r="JLF844" s="3"/>
      <c r="JLG844" s="3"/>
      <c r="JLH844" s="3"/>
      <c r="JLI844" s="3"/>
      <c r="JLJ844" s="3"/>
      <c r="JLK844" s="3"/>
      <c r="JLL844" s="3"/>
      <c r="JLM844" s="3"/>
      <c r="JLN844" s="3"/>
      <c r="JLO844" s="3"/>
      <c r="JLP844" s="3"/>
      <c r="JLQ844" s="3"/>
      <c r="JLR844" s="3"/>
      <c r="JLS844" s="3"/>
      <c r="JLT844" s="3"/>
      <c r="JLU844" s="3"/>
      <c r="JLV844" s="3"/>
      <c r="JLW844" s="3"/>
      <c r="JLX844" s="3"/>
      <c r="JLY844" s="3"/>
      <c r="JLZ844" s="3"/>
      <c r="JMA844" s="3"/>
      <c r="JMB844" s="3"/>
      <c r="JMC844" s="3"/>
      <c r="JMD844" s="3"/>
      <c r="JME844" s="3"/>
      <c r="JMF844" s="3"/>
      <c r="JMG844" s="3"/>
      <c r="JMH844" s="3"/>
      <c r="JMI844" s="3"/>
      <c r="JMJ844" s="3"/>
      <c r="JMK844" s="3"/>
      <c r="JML844" s="3"/>
      <c r="JMM844" s="3"/>
      <c r="JMN844" s="3"/>
      <c r="JMO844" s="3"/>
      <c r="JMP844" s="3"/>
      <c r="JMQ844" s="3"/>
      <c r="JMR844" s="3"/>
      <c r="JMS844" s="3"/>
      <c r="JMT844" s="3"/>
      <c r="JMU844" s="3"/>
      <c r="JMV844" s="3"/>
      <c r="JMW844" s="3"/>
      <c r="JMX844" s="3"/>
      <c r="JMY844" s="3"/>
      <c r="JMZ844" s="3"/>
      <c r="JNA844" s="3"/>
      <c r="JNB844" s="3"/>
      <c r="JNC844" s="3"/>
      <c r="JND844" s="3"/>
      <c r="JNE844" s="3"/>
      <c r="JNF844" s="3"/>
      <c r="JNG844" s="3"/>
      <c r="JNH844" s="3"/>
      <c r="JNI844" s="3"/>
      <c r="JNJ844" s="3"/>
      <c r="JNK844" s="3"/>
      <c r="JNL844" s="3"/>
      <c r="JNM844" s="3"/>
      <c r="JNN844" s="3"/>
      <c r="JNO844" s="3"/>
      <c r="JNP844" s="3"/>
      <c r="JNQ844" s="3"/>
      <c r="JNR844" s="3"/>
      <c r="JNS844" s="3"/>
      <c r="JNT844" s="3"/>
      <c r="JNU844" s="3"/>
      <c r="JNV844" s="3"/>
      <c r="JNW844" s="3"/>
      <c r="JNX844" s="3"/>
      <c r="JNY844" s="3"/>
      <c r="JNZ844" s="3"/>
      <c r="JOA844" s="3"/>
      <c r="JOB844" s="3"/>
      <c r="JOC844" s="3"/>
      <c r="JOD844" s="3"/>
      <c r="JOE844" s="3"/>
      <c r="JOF844" s="3"/>
      <c r="JOG844" s="3"/>
      <c r="JOH844" s="3"/>
      <c r="JOI844" s="3"/>
      <c r="JOJ844" s="3"/>
      <c r="JOK844" s="3"/>
      <c r="JOL844" s="3"/>
      <c r="JOM844" s="3"/>
      <c r="JON844" s="3"/>
      <c r="JOO844" s="3"/>
      <c r="JOP844" s="3"/>
      <c r="JOQ844" s="3"/>
      <c r="JOR844" s="3"/>
      <c r="JOS844" s="3"/>
      <c r="JOT844" s="3"/>
      <c r="JOU844" s="3"/>
      <c r="JOV844" s="3"/>
      <c r="JOW844" s="3"/>
      <c r="JOX844" s="3"/>
      <c r="JOY844" s="3"/>
      <c r="JOZ844" s="3"/>
      <c r="JPA844" s="3"/>
      <c r="JPB844" s="3"/>
      <c r="JPC844" s="3"/>
      <c r="JPD844" s="3"/>
      <c r="JPE844" s="3"/>
      <c r="JPF844" s="3"/>
      <c r="JPG844" s="3"/>
      <c r="JPH844" s="3"/>
      <c r="JPI844" s="3"/>
      <c r="JPJ844" s="3"/>
      <c r="JPK844" s="3"/>
      <c r="JPL844" s="3"/>
      <c r="JPM844" s="3"/>
      <c r="JPN844" s="3"/>
      <c r="JPO844" s="3"/>
      <c r="JPP844" s="3"/>
      <c r="JPQ844" s="3"/>
      <c r="JPR844" s="3"/>
      <c r="JPS844" s="3"/>
      <c r="JPT844" s="3"/>
      <c r="JPU844" s="3"/>
      <c r="JPV844" s="3"/>
      <c r="JPW844" s="3"/>
      <c r="JPX844" s="3"/>
      <c r="JPY844" s="3"/>
      <c r="JPZ844" s="3"/>
      <c r="JQA844" s="3"/>
      <c r="JQB844" s="3"/>
      <c r="JQC844" s="3"/>
      <c r="JQD844" s="3"/>
      <c r="JQE844" s="3"/>
      <c r="JQF844" s="3"/>
      <c r="JQG844" s="3"/>
      <c r="JQH844" s="3"/>
      <c r="JQI844" s="3"/>
      <c r="JQJ844" s="3"/>
      <c r="JQK844" s="3"/>
      <c r="JQL844" s="3"/>
      <c r="JQM844" s="3"/>
      <c r="JQN844" s="3"/>
      <c r="JQO844" s="3"/>
      <c r="JQP844" s="3"/>
      <c r="JQQ844" s="3"/>
      <c r="JQR844" s="3"/>
      <c r="JQS844" s="3"/>
      <c r="JQT844" s="3"/>
      <c r="JQU844" s="3"/>
      <c r="JQV844" s="3"/>
      <c r="JQW844" s="3"/>
      <c r="JQX844" s="3"/>
      <c r="JQY844" s="3"/>
      <c r="JQZ844" s="3"/>
      <c r="JRA844" s="3"/>
      <c r="JRB844" s="3"/>
      <c r="JRC844" s="3"/>
      <c r="JRD844" s="3"/>
      <c r="JRE844" s="3"/>
      <c r="JRF844" s="3"/>
      <c r="JRG844" s="3"/>
      <c r="JRH844" s="3"/>
      <c r="JRI844" s="3"/>
      <c r="JRJ844" s="3"/>
      <c r="JRK844" s="3"/>
      <c r="JRL844" s="3"/>
      <c r="JRM844" s="3"/>
      <c r="JRN844" s="3"/>
      <c r="JRO844" s="3"/>
      <c r="JRP844" s="3"/>
      <c r="JRQ844" s="3"/>
      <c r="JRR844" s="3"/>
      <c r="JRS844" s="3"/>
      <c r="JRT844" s="3"/>
      <c r="JRU844" s="3"/>
      <c r="JRV844" s="3"/>
      <c r="JRW844" s="3"/>
      <c r="JRX844" s="3"/>
      <c r="JRY844" s="3"/>
      <c r="JRZ844" s="3"/>
      <c r="JSA844" s="3"/>
      <c r="JSB844" s="3"/>
      <c r="JSC844" s="3"/>
      <c r="JSD844" s="3"/>
      <c r="JSE844" s="3"/>
      <c r="JSF844" s="3"/>
      <c r="JSG844" s="3"/>
      <c r="JSH844" s="3"/>
      <c r="JSI844" s="3"/>
      <c r="JSJ844" s="3"/>
      <c r="JSK844" s="3"/>
      <c r="JSL844" s="3"/>
      <c r="JSM844" s="3"/>
      <c r="JSN844" s="3"/>
      <c r="JSO844" s="3"/>
      <c r="JSP844" s="3"/>
      <c r="JSQ844" s="3"/>
      <c r="JSR844" s="3"/>
      <c r="JSS844" s="3"/>
      <c r="JST844" s="3"/>
      <c r="JSU844" s="3"/>
      <c r="JSV844" s="3"/>
      <c r="JSW844" s="3"/>
      <c r="JSX844" s="3"/>
      <c r="JSY844" s="3"/>
      <c r="JSZ844" s="3"/>
      <c r="JTA844" s="3"/>
      <c r="JTB844" s="3"/>
      <c r="JTC844" s="3"/>
      <c r="JTD844" s="3"/>
      <c r="JTE844" s="3"/>
      <c r="JTF844" s="3"/>
      <c r="JTG844" s="3"/>
      <c r="JTH844" s="3"/>
      <c r="JTI844" s="3"/>
      <c r="JTJ844" s="3"/>
      <c r="JTK844" s="3"/>
      <c r="JTL844" s="3"/>
      <c r="JTM844" s="3"/>
      <c r="JTN844" s="3"/>
      <c r="JTO844" s="3"/>
      <c r="JTP844" s="3"/>
      <c r="JTQ844" s="3"/>
      <c r="JTR844" s="3"/>
      <c r="JTS844" s="3"/>
      <c r="JTT844" s="3"/>
      <c r="JTU844" s="3"/>
      <c r="JTV844" s="3"/>
      <c r="JTW844" s="3"/>
      <c r="JTX844" s="3"/>
      <c r="JTY844" s="3"/>
      <c r="JTZ844" s="3"/>
      <c r="JUA844" s="3"/>
      <c r="JUB844" s="3"/>
      <c r="JUC844" s="3"/>
      <c r="JUD844" s="3"/>
      <c r="JUE844" s="3"/>
      <c r="JUF844" s="3"/>
      <c r="JUG844" s="3"/>
      <c r="JUH844" s="3"/>
      <c r="JUI844" s="3"/>
      <c r="JUJ844" s="3"/>
      <c r="JUK844" s="3"/>
      <c r="JUL844" s="3"/>
      <c r="JUM844" s="3"/>
      <c r="JUN844" s="3"/>
      <c r="JUO844" s="3"/>
      <c r="JUP844" s="3"/>
      <c r="JUQ844" s="3"/>
      <c r="JUR844" s="3"/>
      <c r="JUS844" s="3"/>
      <c r="JUT844" s="3"/>
      <c r="JUU844" s="3"/>
      <c r="JUV844" s="3"/>
      <c r="JUW844" s="3"/>
      <c r="JUX844" s="3"/>
      <c r="JUY844" s="3"/>
      <c r="JUZ844" s="3"/>
      <c r="JVA844" s="3"/>
      <c r="JVB844" s="3"/>
      <c r="JVC844" s="3"/>
      <c r="JVD844" s="3"/>
      <c r="JVE844" s="3"/>
      <c r="JVF844" s="3"/>
      <c r="JVG844" s="3"/>
      <c r="JVH844" s="3"/>
      <c r="JVI844" s="3"/>
      <c r="JVJ844" s="3"/>
      <c r="JVK844" s="3"/>
      <c r="JVL844" s="3"/>
      <c r="JVM844" s="3"/>
      <c r="JVN844" s="3"/>
      <c r="JVO844" s="3"/>
      <c r="JVP844" s="3"/>
      <c r="JVQ844" s="3"/>
      <c r="JVR844" s="3"/>
      <c r="JVS844" s="3"/>
      <c r="JVT844" s="3"/>
      <c r="JVU844" s="3"/>
      <c r="JVV844" s="3"/>
      <c r="JVW844" s="3"/>
      <c r="JVX844" s="3"/>
      <c r="JVY844" s="3"/>
      <c r="JVZ844" s="3"/>
      <c r="JWA844" s="3"/>
      <c r="JWB844" s="3"/>
      <c r="JWC844" s="3"/>
      <c r="JWD844" s="3"/>
      <c r="JWE844" s="3"/>
      <c r="JWF844" s="3"/>
      <c r="JWG844" s="3"/>
      <c r="JWH844" s="3"/>
      <c r="JWI844" s="3"/>
      <c r="JWJ844" s="3"/>
      <c r="JWK844" s="3"/>
      <c r="JWL844" s="3"/>
      <c r="JWM844" s="3"/>
      <c r="JWN844" s="3"/>
      <c r="JWO844" s="3"/>
      <c r="JWP844" s="3"/>
      <c r="JWQ844" s="3"/>
      <c r="JWR844" s="3"/>
      <c r="JWS844" s="3"/>
      <c r="JWT844" s="3"/>
      <c r="JWU844" s="3"/>
      <c r="JWV844" s="3"/>
      <c r="JWW844" s="3"/>
      <c r="JWX844" s="3"/>
      <c r="JWY844" s="3"/>
      <c r="JWZ844" s="3"/>
      <c r="JXA844" s="3"/>
      <c r="JXB844" s="3"/>
      <c r="JXC844" s="3"/>
      <c r="JXD844" s="3"/>
      <c r="JXE844" s="3"/>
      <c r="JXF844" s="3"/>
      <c r="JXG844" s="3"/>
      <c r="JXH844" s="3"/>
      <c r="JXI844" s="3"/>
      <c r="JXJ844" s="3"/>
      <c r="JXK844" s="3"/>
      <c r="JXL844" s="3"/>
      <c r="JXM844" s="3"/>
      <c r="JXN844" s="3"/>
      <c r="JXO844" s="3"/>
      <c r="JXP844" s="3"/>
      <c r="JXQ844" s="3"/>
      <c r="JXR844" s="3"/>
      <c r="JXS844" s="3"/>
      <c r="JXT844" s="3"/>
      <c r="JXU844" s="3"/>
      <c r="JXV844" s="3"/>
      <c r="JXW844" s="3"/>
      <c r="JXX844" s="3"/>
      <c r="JXY844" s="3"/>
      <c r="JXZ844" s="3"/>
      <c r="JYA844" s="3"/>
      <c r="JYB844" s="3"/>
      <c r="JYC844" s="3"/>
      <c r="JYD844" s="3"/>
      <c r="JYE844" s="3"/>
      <c r="JYF844" s="3"/>
      <c r="JYG844" s="3"/>
      <c r="JYH844" s="3"/>
      <c r="JYI844" s="3"/>
      <c r="JYJ844" s="3"/>
      <c r="JYK844" s="3"/>
      <c r="JYL844" s="3"/>
      <c r="JYM844" s="3"/>
      <c r="JYN844" s="3"/>
      <c r="JYO844" s="3"/>
      <c r="JYP844" s="3"/>
      <c r="JYQ844" s="3"/>
      <c r="JYR844" s="3"/>
      <c r="JYS844" s="3"/>
      <c r="JYT844" s="3"/>
      <c r="JYU844" s="3"/>
      <c r="JYV844" s="3"/>
      <c r="JYW844" s="3"/>
      <c r="JYX844" s="3"/>
      <c r="JYY844" s="3"/>
      <c r="JYZ844" s="3"/>
      <c r="JZA844" s="3"/>
      <c r="JZB844" s="3"/>
      <c r="JZC844" s="3"/>
      <c r="JZD844" s="3"/>
      <c r="JZE844" s="3"/>
      <c r="JZF844" s="3"/>
      <c r="JZG844" s="3"/>
      <c r="JZH844" s="3"/>
      <c r="JZI844" s="3"/>
      <c r="JZJ844" s="3"/>
      <c r="JZK844" s="3"/>
      <c r="JZL844" s="3"/>
      <c r="JZM844" s="3"/>
      <c r="JZN844" s="3"/>
      <c r="JZO844" s="3"/>
      <c r="JZP844" s="3"/>
      <c r="JZQ844" s="3"/>
      <c r="JZR844" s="3"/>
      <c r="JZS844" s="3"/>
      <c r="JZT844" s="3"/>
      <c r="JZU844" s="3"/>
      <c r="JZV844" s="3"/>
      <c r="JZW844" s="3"/>
      <c r="JZX844" s="3"/>
      <c r="JZY844" s="3"/>
      <c r="JZZ844" s="3"/>
      <c r="KAA844" s="3"/>
      <c r="KAB844" s="3"/>
      <c r="KAC844" s="3"/>
      <c r="KAD844" s="3"/>
      <c r="KAE844" s="3"/>
      <c r="KAF844" s="3"/>
      <c r="KAG844" s="3"/>
      <c r="KAH844" s="3"/>
      <c r="KAI844" s="3"/>
      <c r="KAJ844" s="3"/>
      <c r="KAK844" s="3"/>
      <c r="KAL844" s="3"/>
      <c r="KAM844" s="3"/>
      <c r="KAN844" s="3"/>
      <c r="KAO844" s="3"/>
      <c r="KAP844" s="3"/>
      <c r="KAQ844" s="3"/>
      <c r="KAR844" s="3"/>
      <c r="KAS844" s="3"/>
      <c r="KAT844" s="3"/>
      <c r="KAU844" s="3"/>
      <c r="KAV844" s="3"/>
      <c r="KAW844" s="3"/>
      <c r="KAX844" s="3"/>
      <c r="KAY844" s="3"/>
      <c r="KAZ844" s="3"/>
      <c r="KBA844" s="3"/>
      <c r="KBB844" s="3"/>
      <c r="KBC844" s="3"/>
      <c r="KBD844" s="3"/>
      <c r="KBE844" s="3"/>
      <c r="KBF844" s="3"/>
      <c r="KBG844" s="3"/>
      <c r="KBH844" s="3"/>
      <c r="KBI844" s="3"/>
      <c r="KBJ844" s="3"/>
      <c r="KBK844" s="3"/>
      <c r="KBL844" s="3"/>
      <c r="KBM844" s="3"/>
      <c r="KBN844" s="3"/>
      <c r="KBO844" s="3"/>
      <c r="KBP844" s="3"/>
      <c r="KBQ844" s="3"/>
      <c r="KBR844" s="3"/>
      <c r="KBS844" s="3"/>
      <c r="KBT844" s="3"/>
      <c r="KBU844" s="3"/>
      <c r="KBV844" s="3"/>
      <c r="KBW844" s="3"/>
      <c r="KBX844" s="3"/>
      <c r="KBY844" s="3"/>
      <c r="KBZ844" s="3"/>
      <c r="KCA844" s="3"/>
      <c r="KCB844" s="3"/>
      <c r="KCC844" s="3"/>
      <c r="KCD844" s="3"/>
      <c r="KCE844" s="3"/>
      <c r="KCF844" s="3"/>
      <c r="KCG844" s="3"/>
      <c r="KCH844" s="3"/>
      <c r="KCI844" s="3"/>
      <c r="KCJ844" s="3"/>
      <c r="KCK844" s="3"/>
      <c r="KCL844" s="3"/>
      <c r="KCM844" s="3"/>
      <c r="KCN844" s="3"/>
      <c r="KCO844" s="3"/>
      <c r="KCP844" s="3"/>
      <c r="KCQ844" s="3"/>
      <c r="KCR844" s="3"/>
      <c r="KCS844" s="3"/>
      <c r="KCT844" s="3"/>
      <c r="KCU844" s="3"/>
      <c r="KCV844" s="3"/>
      <c r="KCW844" s="3"/>
      <c r="KCX844" s="3"/>
      <c r="KCY844" s="3"/>
      <c r="KCZ844" s="3"/>
      <c r="KDA844" s="3"/>
      <c r="KDB844" s="3"/>
      <c r="KDC844" s="3"/>
      <c r="KDD844" s="3"/>
      <c r="KDE844" s="3"/>
      <c r="KDF844" s="3"/>
      <c r="KDG844" s="3"/>
      <c r="KDH844" s="3"/>
      <c r="KDI844" s="3"/>
      <c r="KDJ844" s="3"/>
      <c r="KDK844" s="3"/>
      <c r="KDL844" s="3"/>
      <c r="KDM844" s="3"/>
      <c r="KDN844" s="3"/>
      <c r="KDO844" s="3"/>
      <c r="KDP844" s="3"/>
      <c r="KDQ844" s="3"/>
      <c r="KDR844" s="3"/>
      <c r="KDS844" s="3"/>
      <c r="KDT844" s="3"/>
      <c r="KDU844" s="3"/>
      <c r="KDV844" s="3"/>
      <c r="KDW844" s="3"/>
      <c r="KDX844" s="3"/>
      <c r="KDY844" s="3"/>
      <c r="KDZ844" s="3"/>
      <c r="KEA844" s="3"/>
      <c r="KEB844" s="3"/>
      <c r="KEC844" s="3"/>
      <c r="KED844" s="3"/>
      <c r="KEE844" s="3"/>
      <c r="KEF844" s="3"/>
      <c r="KEG844" s="3"/>
      <c r="KEH844" s="3"/>
      <c r="KEI844" s="3"/>
      <c r="KEJ844" s="3"/>
      <c r="KEK844" s="3"/>
      <c r="KEL844" s="3"/>
      <c r="KEM844" s="3"/>
      <c r="KEN844" s="3"/>
      <c r="KEO844" s="3"/>
      <c r="KEP844" s="3"/>
      <c r="KEQ844" s="3"/>
      <c r="KER844" s="3"/>
      <c r="KES844" s="3"/>
      <c r="KET844" s="3"/>
      <c r="KEU844" s="3"/>
      <c r="KEV844" s="3"/>
      <c r="KEW844" s="3"/>
      <c r="KEX844" s="3"/>
      <c r="KEY844" s="3"/>
      <c r="KEZ844" s="3"/>
      <c r="KFA844" s="3"/>
      <c r="KFB844" s="3"/>
      <c r="KFC844" s="3"/>
      <c r="KFD844" s="3"/>
      <c r="KFE844" s="3"/>
      <c r="KFF844" s="3"/>
      <c r="KFG844" s="3"/>
      <c r="KFH844" s="3"/>
      <c r="KFI844" s="3"/>
      <c r="KFJ844" s="3"/>
      <c r="KFK844" s="3"/>
      <c r="KFL844" s="3"/>
      <c r="KFM844" s="3"/>
      <c r="KFN844" s="3"/>
      <c r="KFO844" s="3"/>
      <c r="KFP844" s="3"/>
      <c r="KFQ844" s="3"/>
      <c r="KFR844" s="3"/>
      <c r="KFS844" s="3"/>
      <c r="KFT844" s="3"/>
      <c r="KFU844" s="3"/>
      <c r="KFV844" s="3"/>
      <c r="KFW844" s="3"/>
      <c r="KFX844" s="3"/>
      <c r="KFY844" s="3"/>
      <c r="KFZ844" s="3"/>
      <c r="KGA844" s="3"/>
      <c r="KGB844" s="3"/>
      <c r="KGC844" s="3"/>
      <c r="KGD844" s="3"/>
      <c r="KGE844" s="3"/>
      <c r="KGF844" s="3"/>
      <c r="KGG844" s="3"/>
      <c r="KGH844" s="3"/>
      <c r="KGI844" s="3"/>
      <c r="KGJ844" s="3"/>
      <c r="KGK844" s="3"/>
      <c r="KGL844" s="3"/>
      <c r="KGM844" s="3"/>
      <c r="KGN844" s="3"/>
      <c r="KGO844" s="3"/>
      <c r="KGP844" s="3"/>
      <c r="KGQ844" s="3"/>
      <c r="KGR844" s="3"/>
      <c r="KGS844" s="3"/>
      <c r="KGT844" s="3"/>
      <c r="KGU844" s="3"/>
      <c r="KGV844" s="3"/>
      <c r="KGW844" s="3"/>
      <c r="KGX844" s="3"/>
      <c r="KGY844" s="3"/>
      <c r="KGZ844" s="3"/>
      <c r="KHA844" s="3"/>
      <c r="KHB844" s="3"/>
      <c r="KHC844" s="3"/>
      <c r="KHD844" s="3"/>
      <c r="KHE844" s="3"/>
      <c r="KHF844" s="3"/>
      <c r="KHG844" s="3"/>
      <c r="KHH844" s="3"/>
      <c r="KHI844" s="3"/>
      <c r="KHJ844" s="3"/>
      <c r="KHK844" s="3"/>
      <c r="KHL844" s="3"/>
      <c r="KHM844" s="3"/>
      <c r="KHN844" s="3"/>
      <c r="KHO844" s="3"/>
      <c r="KHP844" s="3"/>
      <c r="KHQ844" s="3"/>
      <c r="KHR844" s="3"/>
      <c r="KHS844" s="3"/>
      <c r="KHT844" s="3"/>
      <c r="KHU844" s="3"/>
      <c r="KHV844" s="3"/>
      <c r="KHW844" s="3"/>
      <c r="KHX844" s="3"/>
      <c r="KHY844" s="3"/>
      <c r="KHZ844" s="3"/>
      <c r="KIA844" s="3"/>
      <c r="KIB844" s="3"/>
      <c r="KIC844" s="3"/>
      <c r="KID844" s="3"/>
      <c r="KIE844" s="3"/>
      <c r="KIF844" s="3"/>
      <c r="KIG844" s="3"/>
      <c r="KIH844" s="3"/>
      <c r="KII844" s="3"/>
      <c r="KIJ844" s="3"/>
      <c r="KIK844" s="3"/>
      <c r="KIL844" s="3"/>
      <c r="KIM844" s="3"/>
      <c r="KIN844" s="3"/>
      <c r="KIO844" s="3"/>
      <c r="KIP844" s="3"/>
      <c r="KIQ844" s="3"/>
      <c r="KIR844" s="3"/>
      <c r="KIS844" s="3"/>
      <c r="KIT844" s="3"/>
      <c r="KIU844" s="3"/>
      <c r="KIV844" s="3"/>
      <c r="KIW844" s="3"/>
      <c r="KIX844" s="3"/>
      <c r="KIY844" s="3"/>
      <c r="KIZ844" s="3"/>
      <c r="KJA844" s="3"/>
      <c r="KJB844" s="3"/>
      <c r="KJC844" s="3"/>
      <c r="KJD844" s="3"/>
      <c r="KJE844" s="3"/>
      <c r="KJF844" s="3"/>
      <c r="KJG844" s="3"/>
      <c r="KJH844" s="3"/>
      <c r="KJI844" s="3"/>
      <c r="KJJ844" s="3"/>
      <c r="KJK844" s="3"/>
      <c r="KJL844" s="3"/>
      <c r="KJM844" s="3"/>
      <c r="KJN844" s="3"/>
      <c r="KJO844" s="3"/>
      <c r="KJP844" s="3"/>
      <c r="KJQ844" s="3"/>
      <c r="KJR844" s="3"/>
      <c r="KJS844" s="3"/>
      <c r="KJT844" s="3"/>
      <c r="KJU844" s="3"/>
      <c r="KJV844" s="3"/>
      <c r="KJW844" s="3"/>
      <c r="KJX844" s="3"/>
      <c r="KJY844" s="3"/>
      <c r="KJZ844" s="3"/>
      <c r="KKA844" s="3"/>
      <c r="KKB844" s="3"/>
      <c r="KKC844" s="3"/>
      <c r="KKD844" s="3"/>
      <c r="KKE844" s="3"/>
      <c r="KKF844" s="3"/>
      <c r="KKG844" s="3"/>
      <c r="KKH844" s="3"/>
      <c r="KKI844" s="3"/>
      <c r="KKJ844" s="3"/>
      <c r="KKK844" s="3"/>
      <c r="KKL844" s="3"/>
      <c r="KKM844" s="3"/>
      <c r="KKN844" s="3"/>
      <c r="KKO844" s="3"/>
      <c r="KKP844" s="3"/>
      <c r="KKQ844" s="3"/>
      <c r="KKR844" s="3"/>
      <c r="KKS844" s="3"/>
      <c r="KKT844" s="3"/>
      <c r="KKU844" s="3"/>
      <c r="KKV844" s="3"/>
      <c r="KKW844" s="3"/>
      <c r="KKX844" s="3"/>
      <c r="KKY844" s="3"/>
      <c r="KKZ844" s="3"/>
      <c r="KLA844" s="3"/>
      <c r="KLB844" s="3"/>
      <c r="KLC844" s="3"/>
      <c r="KLD844" s="3"/>
      <c r="KLE844" s="3"/>
      <c r="KLF844" s="3"/>
      <c r="KLG844" s="3"/>
      <c r="KLH844" s="3"/>
      <c r="KLI844" s="3"/>
      <c r="KLJ844" s="3"/>
      <c r="KLK844" s="3"/>
      <c r="KLL844" s="3"/>
      <c r="KLM844" s="3"/>
      <c r="KLN844" s="3"/>
      <c r="KLO844" s="3"/>
      <c r="KLP844" s="3"/>
      <c r="KLQ844" s="3"/>
      <c r="KLR844" s="3"/>
      <c r="KLS844" s="3"/>
      <c r="KLT844" s="3"/>
      <c r="KLU844" s="3"/>
      <c r="KLV844" s="3"/>
      <c r="KLW844" s="3"/>
      <c r="KLX844" s="3"/>
      <c r="KLY844" s="3"/>
      <c r="KLZ844" s="3"/>
      <c r="KMA844" s="3"/>
      <c r="KMB844" s="3"/>
      <c r="KMC844" s="3"/>
      <c r="KMD844" s="3"/>
      <c r="KME844" s="3"/>
      <c r="KMF844" s="3"/>
      <c r="KMG844" s="3"/>
      <c r="KMH844" s="3"/>
      <c r="KMI844" s="3"/>
      <c r="KMJ844" s="3"/>
      <c r="KMK844" s="3"/>
      <c r="KML844" s="3"/>
      <c r="KMM844" s="3"/>
      <c r="KMN844" s="3"/>
      <c r="KMO844" s="3"/>
      <c r="KMP844" s="3"/>
      <c r="KMQ844" s="3"/>
      <c r="KMR844" s="3"/>
      <c r="KMS844" s="3"/>
      <c r="KMT844" s="3"/>
      <c r="KMU844" s="3"/>
      <c r="KMV844" s="3"/>
      <c r="KMW844" s="3"/>
      <c r="KMX844" s="3"/>
      <c r="KMY844" s="3"/>
      <c r="KMZ844" s="3"/>
      <c r="KNA844" s="3"/>
      <c r="KNB844" s="3"/>
      <c r="KNC844" s="3"/>
      <c r="KND844" s="3"/>
      <c r="KNE844" s="3"/>
      <c r="KNF844" s="3"/>
      <c r="KNG844" s="3"/>
      <c r="KNH844" s="3"/>
      <c r="KNI844" s="3"/>
      <c r="KNJ844" s="3"/>
      <c r="KNK844" s="3"/>
      <c r="KNL844" s="3"/>
      <c r="KNM844" s="3"/>
      <c r="KNN844" s="3"/>
      <c r="KNO844" s="3"/>
      <c r="KNP844" s="3"/>
      <c r="KNQ844" s="3"/>
      <c r="KNR844" s="3"/>
      <c r="KNS844" s="3"/>
      <c r="KNT844" s="3"/>
      <c r="KNU844" s="3"/>
      <c r="KNV844" s="3"/>
      <c r="KNW844" s="3"/>
      <c r="KNX844" s="3"/>
      <c r="KNY844" s="3"/>
      <c r="KNZ844" s="3"/>
      <c r="KOA844" s="3"/>
      <c r="KOB844" s="3"/>
      <c r="KOC844" s="3"/>
      <c r="KOD844" s="3"/>
      <c r="KOE844" s="3"/>
      <c r="KOF844" s="3"/>
      <c r="KOG844" s="3"/>
      <c r="KOH844" s="3"/>
      <c r="KOI844" s="3"/>
      <c r="KOJ844" s="3"/>
      <c r="KOK844" s="3"/>
      <c r="KOL844" s="3"/>
      <c r="KOM844" s="3"/>
      <c r="KON844" s="3"/>
      <c r="KOO844" s="3"/>
      <c r="KOP844" s="3"/>
      <c r="KOQ844" s="3"/>
      <c r="KOR844" s="3"/>
      <c r="KOS844" s="3"/>
      <c r="KOT844" s="3"/>
      <c r="KOU844" s="3"/>
      <c r="KOV844" s="3"/>
      <c r="KOW844" s="3"/>
      <c r="KOX844" s="3"/>
      <c r="KOY844" s="3"/>
      <c r="KOZ844" s="3"/>
      <c r="KPA844" s="3"/>
      <c r="KPB844" s="3"/>
      <c r="KPC844" s="3"/>
      <c r="KPD844" s="3"/>
      <c r="KPE844" s="3"/>
      <c r="KPF844" s="3"/>
      <c r="KPG844" s="3"/>
      <c r="KPH844" s="3"/>
      <c r="KPI844" s="3"/>
      <c r="KPJ844" s="3"/>
      <c r="KPK844" s="3"/>
      <c r="KPL844" s="3"/>
      <c r="KPM844" s="3"/>
      <c r="KPN844" s="3"/>
      <c r="KPO844" s="3"/>
      <c r="KPP844" s="3"/>
      <c r="KPQ844" s="3"/>
      <c r="KPR844" s="3"/>
      <c r="KPS844" s="3"/>
      <c r="KPT844" s="3"/>
      <c r="KPU844" s="3"/>
      <c r="KPV844" s="3"/>
      <c r="KPW844" s="3"/>
      <c r="KPX844" s="3"/>
      <c r="KPY844" s="3"/>
      <c r="KPZ844" s="3"/>
      <c r="KQA844" s="3"/>
      <c r="KQB844" s="3"/>
      <c r="KQC844" s="3"/>
      <c r="KQD844" s="3"/>
      <c r="KQE844" s="3"/>
      <c r="KQF844" s="3"/>
      <c r="KQG844" s="3"/>
      <c r="KQH844" s="3"/>
      <c r="KQI844" s="3"/>
      <c r="KQJ844" s="3"/>
      <c r="KQK844" s="3"/>
      <c r="KQL844" s="3"/>
      <c r="KQM844" s="3"/>
      <c r="KQN844" s="3"/>
      <c r="KQO844" s="3"/>
      <c r="KQP844" s="3"/>
      <c r="KQQ844" s="3"/>
      <c r="KQR844" s="3"/>
      <c r="KQS844" s="3"/>
      <c r="KQT844" s="3"/>
      <c r="KQU844" s="3"/>
      <c r="KQV844" s="3"/>
      <c r="KQW844" s="3"/>
      <c r="KQX844" s="3"/>
      <c r="KQY844" s="3"/>
      <c r="KQZ844" s="3"/>
      <c r="KRA844" s="3"/>
      <c r="KRB844" s="3"/>
      <c r="KRC844" s="3"/>
      <c r="KRD844" s="3"/>
      <c r="KRE844" s="3"/>
      <c r="KRF844" s="3"/>
      <c r="KRG844" s="3"/>
      <c r="KRH844" s="3"/>
      <c r="KRI844" s="3"/>
      <c r="KRJ844" s="3"/>
      <c r="KRK844" s="3"/>
      <c r="KRL844" s="3"/>
      <c r="KRM844" s="3"/>
      <c r="KRN844" s="3"/>
      <c r="KRO844" s="3"/>
      <c r="KRP844" s="3"/>
      <c r="KRQ844" s="3"/>
      <c r="KRR844" s="3"/>
      <c r="KRS844" s="3"/>
      <c r="KRT844" s="3"/>
      <c r="KRU844" s="3"/>
      <c r="KRV844" s="3"/>
      <c r="KRW844" s="3"/>
      <c r="KRX844" s="3"/>
      <c r="KRY844" s="3"/>
      <c r="KRZ844" s="3"/>
      <c r="KSA844" s="3"/>
      <c r="KSB844" s="3"/>
      <c r="KSC844" s="3"/>
      <c r="KSD844" s="3"/>
      <c r="KSE844" s="3"/>
      <c r="KSF844" s="3"/>
      <c r="KSG844" s="3"/>
      <c r="KSH844" s="3"/>
      <c r="KSI844" s="3"/>
      <c r="KSJ844" s="3"/>
      <c r="KSK844" s="3"/>
      <c r="KSL844" s="3"/>
      <c r="KSM844" s="3"/>
      <c r="KSN844" s="3"/>
      <c r="KSO844" s="3"/>
      <c r="KSP844" s="3"/>
      <c r="KSQ844" s="3"/>
      <c r="KSR844" s="3"/>
      <c r="KSS844" s="3"/>
      <c r="KST844" s="3"/>
      <c r="KSU844" s="3"/>
      <c r="KSV844" s="3"/>
      <c r="KSW844" s="3"/>
      <c r="KSX844" s="3"/>
      <c r="KSY844" s="3"/>
      <c r="KSZ844" s="3"/>
      <c r="KTA844" s="3"/>
      <c r="KTB844" s="3"/>
      <c r="KTC844" s="3"/>
      <c r="KTD844" s="3"/>
      <c r="KTE844" s="3"/>
      <c r="KTF844" s="3"/>
      <c r="KTG844" s="3"/>
      <c r="KTH844" s="3"/>
      <c r="KTI844" s="3"/>
      <c r="KTJ844" s="3"/>
      <c r="KTK844" s="3"/>
      <c r="KTL844" s="3"/>
      <c r="KTM844" s="3"/>
      <c r="KTN844" s="3"/>
      <c r="KTO844" s="3"/>
      <c r="KTP844" s="3"/>
      <c r="KTQ844" s="3"/>
      <c r="KTR844" s="3"/>
      <c r="KTS844" s="3"/>
      <c r="KTT844" s="3"/>
      <c r="KTU844" s="3"/>
      <c r="KTV844" s="3"/>
      <c r="KTW844" s="3"/>
      <c r="KTX844" s="3"/>
      <c r="KTY844" s="3"/>
      <c r="KTZ844" s="3"/>
      <c r="KUA844" s="3"/>
      <c r="KUB844" s="3"/>
      <c r="KUC844" s="3"/>
      <c r="KUD844" s="3"/>
      <c r="KUE844" s="3"/>
      <c r="KUF844" s="3"/>
      <c r="KUG844" s="3"/>
      <c r="KUH844" s="3"/>
      <c r="KUI844" s="3"/>
      <c r="KUJ844" s="3"/>
      <c r="KUK844" s="3"/>
      <c r="KUL844" s="3"/>
      <c r="KUM844" s="3"/>
      <c r="KUN844" s="3"/>
      <c r="KUO844" s="3"/>
      <c r="KUP844" s="3"/>
      <c r="KUQ844" s="3"/>
      <c r="KUR844" s="3"/>
      <c r="KUS844" s="3"/>
      <c r="KUT844" s="3"/>
      <c r="KUU844" s="3"/>
      <c r="KUV844" s="3"/>
      <c r="KUW844" s="3"/>
      <c r="KUX844" s="3"/>
      <c r="KUY844" s="3"/>
      <c r="KUZ844" s="3"/>
      <c r="KVA844" s="3"/>
      <c r="KVB844" s="3"/>
      <c r="KVC844" s="3"/>
      <c r="KVD844" s="3"/>
      <c r="KVE844" s="3"/>
      <c r="KVF844" s="3"/>
      <c r="KVG844" s="3"/>
      <c r="KVH844" s="3"/>
      <c r="KVI844" s="3"/>
      <c r="KVJ844" s="3"/>
      <c r="KVK844" s="3"/>
      <c r="KVL844" s="3"/>
      <c r="KVM844" s="3"/>
      <c r="KVN844" s="3"/>
      <c r="KVO844" s="3"/>
      <c r="KVP844" s="3"/>
      <c r="KVQ844" s="3"/>
      <c r="KVR844" s="3"/>
      <c r="KVS844" s="3"/>
      <c r="KVT844" s="3"/>
      <c r="KVU844" s="3"/>
      <c r="KVV844" s="3"/>
      <c r="KVW844" s="3"/>
      <c r="KVX844" s="3"/>
      <c r="KVY844" s="3"/>
      <c r="KVZ844" s="3"/>
      <c r="KWA844" s="3"/>
      <c r="KWB844" s="3"/>
      <c r="KWC844" s="3"/>
      <c r="KWD844" s="3"/>
      <c r="KWE844" s="3"/>
      <c r="KWF844" s="3"/>
      <c r="KWG844" s="3"/>
      <c r="KWH844" s="3"/>
      <c r="KWI844" s="3"/>
      <c r="KWJ844" s="3"/>
      <c r="KWK844" s="3"/>
      <c r="KWL844" s="3"/>
      <c r="KWM844" s="3"/>
      <c r="KWN844" s="3"/>
      <c r="KWO844" s="3"/>
      <c r="KWP844" s="3"/>
      <c r="KWQ844" s="3"/>
      <c r="KWR844" s="3"/>
      <c r="KWS844" s="3"/>
      <c r="KWT844" s="3"/>
      <c r="KWU844" s="3"/>
      <c r="KWV844" s="3"/>
      <c r="KWW844" s="3"/>
      <c r="KWX844" s="3"/>
      <c r="KWY844" s="3"/>
      <c r="KWZ844" s="3"/>
      <c r="KXA844" s="3"/>
      <c r="KXB844" s="3"/>
      <c r="KXC844" s="3"/>
      <c r="KXD844" s="3"/>
      <c r="KXE844" s="3"/>
      <c r="KXF844" s="3"/>
      <c r="KXG844" s="3"/>
      <c r="KXH844" s="3"/>
      <c r="KXI844" s="3"/>
      <c r="KXJ844" s="3"/>
      <c r="KXK844" s="3"/>
      <c r="KXL844" s="3"/>
      <c r="KXM844" s="3"/>
      <c r="KXN844" s="3"/>
      <c r="KXO844" s="3"/>
      <c r="KXP844" s="3"/>
      <c r="KXQ844" s="3"/>
      <c r="KXR844" s="3"/>
      <c r="KXS844" s="3"/>
      <c r="KXT844" s="3"/>
      <c r="KXU844" s="3"/>
      <c r="KXV844" s="3"/>
      <c r="KXW844" s="3"/>
      <c r="KXX844" s="3"/>
      <c r="KXY844" s="3"/>
      <c r="KXZ844" s="3"/>
      <c r="KYA844" s="3"/>
      <c r="KYB844" s="3"/>
      <c r="KYC844" s="3"/>
      <c r="KYD844" s="3"/>
      <c r="KYE844" s="3"/>
      <c r="KYF844" s="3"/>
      <c r="KYG844" s="3"/>
      <c r="KYH844" s="3"/>
      <c r="KYI844" s="3"/>
      <c r="KYJ844" s="3"/>
      <c r="KYK844" s="3"/>
      <c r="KYL844" s="3"/>
      <c r="KYM844" s="3"/>
      <c r="KYN844" s="3"/>
      <c r="KYO844" s="3"/>
      <c r="KYP844" s="3"/>
      <c r="KYQ844" s="3"/>
      <c r="KYR844" s="3"/>
      <c r="KYS844" s="3"/>
      <c r="KYT844" s="3"/>
      <c r="KYU844" s="3"/>
      <c r="KYV844" s="3"/>
      <c r="KYW844" s="3"/>
      <c r="KYX844" s="3"/>
      <c r="KYY844" s="3"/>
      <c r="KYZ844" s="3"/>
      <c r="KZA844" s="3"/>
      <c r="KZB844" s="3"/>
      <c r="KZC844" s="3"/>
      <c r="KZD844" s="3"/>
      <c r="KZE844" s="3"/>
      <c r="KZF844" s="3"/>
      <c r="KZG844" s="3"/>
      <c r="KZH844" s="3"/>
      <c r="KZI844" s="3"/>
      <c r="KZJ844" s="3"/>
      <c r="KZK844" s="3"/>
      <c r="KZL844" s="3"/>
      <c r="KZM844" s="3"/>
      <c r="KZN844" s="3"/>
      <c r="KZO844" s="3"/>
      <c r="KZP844" s="3"/>
      <c r="KZQ844" s="3"/>
      <c r="KZR844" s="3"/>
      <c r="KZS844" s="3"/>
      <c r="KZT844" s="3"/>
      <c r="KZU844" s="3"/>
      <c r="KZV844" s="3"/>
      <c r="KZW844" s="3"/>
      <c r="KZX844" s="3"/>
      <c r="KZY844" s="3"/>
      <c r="KZZ844" s="3"/>
      <c r="LAA844" s="3"/>
      <c r="LAB844" s="3"/>
      <c r="LAC844" s="3"/>
      <c r="LAD844" s="3"/>
      <c r="LAE844" s="3"/>
      <c r="LAF844" s="3"/>
      <c r="LAG844" s="3"/>
      <c r="LAH844" s="3"/>
      <c r="LAI844" s="3"/>
      <c r="LAJ844" s="3"/>
      <c r="LAK844" s="3"/>
      <c r="LAL844" s="3"/>
      <c r="LAM844" s="3"/>
      <c r="LAN844" s="3"/>
      <c r="LAO844" s="3"/>
      <c r="LAP844" s="3"/>
      <c r="LAQ844" s="3"/>
      <c r="LAR844" s="3"/>
      <c r="LAS844" s="3"/>
      <c r="LAT844" s="3"/>
      <c r="LAU844" s="3"/>
      <c r="LAV844" s="3"/>
      <c r="LAW844" s="3"/>
      <c r="LAX844" s="3"/>
      <c r="LAY844" s="3"/>
      <c r="LAZ844" s="3"/>
      <c r="LBA844" s="3"/>
      <c r="LBB844" s="3"/>
      <c r="LBC844" s="3"/>
      <c r="LBD844" s="3"/>
      <c r="LBE844" s="3"/>
      <c r="LBF844" s="3"/>
      <c r="LBG844" s="3"/>
      <c r="LBH844" s="3"/>
      <c r="LBI844" s="3"/>
      <c r="LBJ844" s="3"/>
      <c r="LBK844" s="3"/>
      <c r="LBL844" s="3"/>
      <c r="LBM844" s="3"/>
      <c r="LBN844" s="3"/>
      <c r="LBO844" s="3"/>
      <c r="LBP844" s="3"/>
      <c r="LBQ844" s="3"/>
      <c r="LBR844" s="3"/>
      <c r="LBS844" s="3"/>
      <c r="LBT844" s="3"/>
      <c r="LBU844" s="3"/>
      <c r="LBV844" s="3"/>
      <c r="LBW844" s="3"/>
      <c r="LBX844" s="3"/>
      <c r="LBY844" s="3"/>
      <c r="LBZ844" s="3"/>
      <c r="LCA844" s="3"/>
      <c r="LCB844" s="3"/>
      <c r="LCC844" s="3"/>
      <c r="LCD844" s="3"/>
      <c r="LCE844" s="3"/>
      <c r="LCF844" s="3"/>
      <c r="LCG844" s="3"/>
      <c r="LCH844" s="3"/>
      <c r="LCI844" s="3"/>
      <c r="LCJ844" s="3"/>
      <c r="LCK844" s="3"/>
      <c r="LCL844" s="3"/>
      <c r="LCM844" s="3"/>
      <c r="LCN844" s="3"/>
      <c r="LCO844" s="3"/>
      <c r="LCP844" s="3"/>
      <c r="LCQ844" s="3"/>
      <c r="LCR844" s="3"/>
      <c r="LCS844" s="3"/>
      <c r="LCT844" s="3"/>
      <c r="LCU844" s="3"/>
      <c r="LCV844" s="3"/>
      <c r="LCW844" s="3"/>
      <c r="LCX844" s="3"/>
      <c r="LCY844" s="3"/>
      <c r="LCZ844" s="3"/>
      <c r="LDA844" s="3"/>
      <c r="LDB844" s="3"/>
      <c r="LDC844" s="3"/>
      <c r="LDD844" s="3"/>
      <c r="LDE844" s="3"/>
      <c r="LDF844" s="3"/>
      <c r="LDG844" s="3"/>
      <c r="LDH844" s="3"/>
      <c r="LDI844" s="3"/>
      <c r="LDJ844" s="3"/>
      <c r="LDK844" s="3"/>
      <c r="LDL844" s="3"/>
      <c r="LDM844" s="3"/>
      <c r="LDN844" s="3"/>
      <c r="LDO844" s="3"/>
      <c r="LDP844" s="3"/>
      <c r="LDQ844" s="3"/>
      <c r="LDR844" s="3"/>
      <c r="LDS844" s="3"/>
      <c r="LDT844" s="3"/>
      <c r="LDU844" s="3"/>
      <c r="LDV844" s="3"/>
      <c r="LDW844" s="3"/>
      <c r="LDX844" s="3"/>
      <c r="LDY844" s="3"/>
      <c r="LDZ844" s="3"/>
      <c r="LEA844" s="3"/>
      <c r="LEB844" s="3"/>
      <c r="LEC844" s="3"/>
      <c r="LED844" s="3"/>
      <c r="LEE844" s="3"/>
      <c r="LEF844" s="3"/>
      <c r="LEG844" s="3"/>
      <c r="LEH844" s="3"/>
      <c r="LEI844" s="3"/>
      <c r="LEJ844" s="3"/>
      <c r="LEK844" s="3"/>
      <c r="LEL844" s="3"/>
      <c r="LEM844" s="3"/>
      <c r="LEN844" s="3"/>
      <c r="LEO844" s="3"/>
      <c r="LEP844" s="3"/>
      <c r="LEQ844" s="3"/>
      <c r="LER844" s="3"/>
      <c r="LES844" s="3"/>
      <c r="LET844" s="3"/>
      <c r="LEU844" s="3"/>
      <c r="LEV844" s="3"/>
      <c r="LEW844" s="3"/>
      <c r="LEX844" s="3"/>
      <c r="LEY844" s="3"/>
      <c r="LEZ844" s="3"/>
      <c r="LFA844" s="3"/>
      <c r="LFB844" s="3"/>
      <c r="LFC844" s="3"/>
      <c r="LFD844" s="3"/>
      <c r="LFE844" s="3"/>
      <c r="LFF844" s="3"/>
      <c r="LFG844" s="3"/>
      <c r="LFH844" s="3"/>
      <c r="LFI844" s="3"/>
      <c r="LFJ844" s="3"/>
      <c r="LFK844" s="3"/>
      <c r="LFL844" s="3"/>
      <c r="LFM844" s="3"/>
      <c r="LFN844" s="3"/>
      <c r="LFO844" s="3"/>
      <c r="LFP844" s="3"/>
      <c r="LFQ844" s="3"/>
      <c r="LFR844" s="3"/>
      <c r="LFS844" s="3"/>
      <c r="LFT844" s="3"/>
      <c r="LFU844" s="3"/>
      <c r="LFV844" s="3"/>
      <c r="LFW844" s="3"/>
      <c r="LFX844" s="3"/>
      <c r="LFY844" s="3"/>
      <c r="LFZ844" s="3"/>
      <c r="LGA844" s="3"/>
      <c r="LGB844" s="3"/>
      <c r="LGC844" s="3"/>
      <c r="LGD844" s="3"/>
      <c r="LGE844" s="3"/>
      <c r="LGF844" s="3"/>
      <c r="LGG844" s="3"/>
      <c r="LGH844" s="3"/>
      <c r="LGI844" s="3"/>
      <c r="LGJ844" s="3"/>
      <c r="LGK844" s="3"/>
      <c r="LGL844" s="3"/>
      <c r="LGM844" s="3"/>
      <c r="LGN844" s="3"/>
      <c r="LGO844" s="3"/>
      <c r="LGP844" s="3"/>
      <c r="LGQ844" s="3"/>
      <c r="LGR844" s="3"/>
      <c r="LGS844" s="3"/>
      <c r="LGT844" s="3"/>
      <c r="LGU844" s="3"/>
      <c r="LGV844" s="3"/>
      <c r="LGW844" s="3"/>
      <c r="LGX844" s="3"/>
      <c r="LGY844" s="3"/>
      <c r="LGZ844" s="3"/>
      <c r="LHA844" s="3"/>
      <c r="LHB844" s="3"/>
      <c r="LHC844" s="3"/>
      <c r="LHD844" s="3"/>
      <c r="LHE844" s="3"/>
      <c r="LHF844" s="3"/>
      <c r="LHG844" s="3"/>
      <c r="LHH844" s="3"/>
      <c r="LHI844" s="3"/>
      <c r="LHJ844" s="3"/>
      <c r="LHK844" s="3"/>
      <c r="LHL844" s="3"/>
      <c r="LHM844" s="3"/>
      <c r="LHN844" s="3"/>
      <c r="LHO844" s="3"/>
      <c r="LHP844" s="3"/>
      <c r="LHQ844" s="3"/>
      <c r="LHR844" s="3"/>
      <c r="LHS844" s="3"/>
      <c r="LHT844" s="3"/>
      <c r="LHU844" s="3"/>
      <c r="LHV844" s="3"/>
      <c r="LHW844" s="3"/>
      <c r="LHX844" s="3"/>
      <c r="LHY844" s="3"/>
      <c r="LHZ844" s="3"/>
      <c r="LIA844" s="3"/>
      <c r="LIB844" s="3"/>
      <c r="LIC844" s="3"/>
      <c r="LID844" s="3"/>
      <c r="LIE844" s="3"/>
      <c r="LIF844" s="3"/>
      <c r="LIG844" s="3"/>
      <c r="LIH844" s="3"/>
      <c r="LII844" s="3"/>
      <c r="LIJ844" s="3"/>
      <c r="LIK844" s="3"/>
      <c r="LIL844" s="3"/>
      <c r="LIM844" s="3"/>
      <c r="LIN844" s="3"/>
      <c r="LIO844" s="3"/>
      <c r="LIP844" s="3"/>
      <c r="LIQ844" s="3"/>
      <c r="LIR844" s="3"/>
      <c r="LIS844" s="3"/>
      <c r="LIT844" s="3"/>
      <c r="LIU844" s="3"/>
      <c r="LIV844" s="3"/>
      <c r="LIW844" s="3"/>
      <c r="LIX844" s="3"/>
      <c r="LIY844" s="3"/>
      <c r="LIZ844" s="3"/>
      <c r="LJA844" s="3"/>
      <c r="LJB844" s="3"/>
      <c r="LJC844" s="3"/>
      <c r="LJD844" s="3"/>
      <c r="LJE844" s="3"/>
      <c r="LJF844" s="3"/>
      <c r="LJG844" s="3"/>
      <c r="LJH844" s="3"/>
      <c r="LJI844" s="3"/>
      <c r="LJJ844" s="3"/>
      <c r="LJK844" s="3"/>
      <c r="LJL844" s="3"/>
      <c r="LJM844" s="3"/>
      <c r="LJN844" s="3"/>
      <c r="LJO844" s="3"/>
      <c r="LJP844" s="3"/>
      <c r="LJQ844" s="3"/>
      <c r="LJR844" s="3"/>
      <c r="LJS844" s="3"/>
      <c r="LJT844" s="3"/>
      <c r="LJU844" s="3"/>
      <c r="LJV844" s="3"/>
      <c r="LJW844" s="3"/>
      <c r="LJX844" s="3"/>
      <c r="LJY844" s="3"/>
      <c r="LJZ844" s="3"/>
      <c r="LKA844" s="3"/>
      <c r="LKB844" s="3"/>
      <c r="LKC844" s="3"/>
      <c r="LKD844" s="3"/>
      <c r="LKE844" s="3"/>
      <c r="LKF844" s="3"/>
      <c r="LKG844" s="3"/>
      <c r="LKH844" s="3"/>
      <c r="LKI844" s="3"/>
      <c r="LKJ844" s="3"/>
      <c r="LKK844" s="3"/>
      <c r="LKL844" s="3"/>
      <c r="LKM844" s="3"/>
      <c r="LKN844" s="3"/>
      <c r="LKO844" s="3"/>
      <c r="LKP844" s="3"/>
      <c r="LKQ844" s="3"/>
      <c r="LKR844" s="3"/>
      <c r="LKS844" s="3"/>
      <c r="LKT844" s="3"/>
      <c r="LKU844" s="3"/>
      <c r="LKV844" s="3"/>
      <c r="LKW844" s="3"/>
      <c r="LKX844" s="3"/>
      <c r="LKY844" s="3"/>
      <c r="LKZ844" s="3"/>
      <c r="LLA844" s="3"/>
      <c r="LLB844" s="3"/>
      <c r="LLC844" s="3"/>
      <c r="LLD844" s="3"/>
      <c r="LLE844" s="3"/>
      <c r="LLF844" s="3"/>
      <c r="LLG844" s="3"/>
      <c r="LLH844" s="3"/>
      <c r="LLI844" s="3"/>
      <c r="LLJ844" s="3"/>
      <c r="LLK844" s="3"/>
      <c r="LLL844" s="3"/>
      <c r="LLM844" s="3"/>
      <c r="LLN844" s="3"/>
      <c r="LLO844" s="3"/>
      <c r="LLP844" s="3"/>
      <c r="LLQ844" s="3"/>
      <c r="LLR844" s="3"/>
      <c r="LLS844" s="3"/>
      <c r="LLT844" s="3"/>
      <c r="LLU844" s="3"/>
      <c r="LLV844" s="3"/>
      <c r="LLW844" s="3"/>
      <c r="LLX844" s="3"/>
      <c r="LLY844" s="3"/>
      <c r="LLZ844" s="3"/>
      <c r="LMA844" s="3"/>
      <c r="LMB844" s="3"/>
      <c r="LMC844" s="3"/>
      <c r="LMD844" s="3"/>
      <c r="LME844" s="3"/>
      <c r="LMF844" s="3"/>
      <c r="LMG844" s="3"/>
      <c r="LMH844" s="3"/>
      <c r="LMI844" s="3"/>
      <c r="LMJ844" s="3"/>
      <c r="LMK844" s="3"/>
      <c r="LML844" s="3"/>
      <c r="LMM844" s="3"/>
      <c r="LMN844" s="3"/>
      <c r="LMO844" s="3"/>
      <c r="LMP844" s="3"/>
      <c r="LMQ844" s="3"/>
      <c r="LMR844" s="3"/>
      <c r="LMS844" s="3"/>
      <c r="LMT844" s="3"/>
      <c r="LMU844" s="3"/>
      <c r="LMV844" s="3"/>
      <c r="LMW844" s="3"/>
      <c r="LMX844" s="3"/>
      <c r="LMY844" s="3"/>
      <c r="LMZ844" s="3"/>
      <c r="LNA844" s="3"/>
      <c r="LNB844" s="3"/>
      <c r="LNC844" s="3"/>
      <c r="LND844" s="3"/>
      <c r="LNE844" s="3"/>
      <c r="LNF844" s="3"/>
      <c r="LNG844" s="3"/>
      <c r="LNH844" s="3"/>
      <c r="LNI844" s="3"/>
      <c r="LNJ844" s="3"/>
      <c r="LNK844" s="3"/>
      <c r="LNL844" s="3"/>
      <c r="LNM844" s="3"/>
      <c r="LNN844" s="3"/>
      <c r="LNO844" s="3"/>
      <c r="LNP844" s="3"/>
      <c r="LNQ844" s="3"/>
      <c r="LNR844" s="3"/>
      <c r="LNS844" s="3"/>
      <c r="LNT844" s="3"/>
      <c r="LNU844" s="3"/>
      <c r="LNV844" s="3"/>
      <c r="LNW844" s="3"/>
      <c r="LNX844" s="3"/>
      <c r="LNY844" s="3"/>
      <c r="LNZ844" s="3"/>
      <c r="LOA844" s="3"/>
      <c r="LOB844" s="3"/>
      <c r="LOC844" s="3"/>
      <c r="LOD844" s="3"/>
      <c r="LOE844" s="3"/>
      <c r="LOF844" s="3"/>
      <c r="LOG844" s="3"/>
      <c r="LOH844" s="3"/>
      <c r="LOI844" s="3"/>
      <c r="LOJ844" s="3"/>
      <c r="LOK844" s="3"/>
      <c r="LOL844" s="3"/>
      <c r="LOM844" s="3"/>
      <c r="LON844" s="3"/>
      <c r="LOO844" s="3"/>
      <c r="LOP844" s="3"/>
      <c r="LOQ844" s="3"/>
      <c r="LOR844" s="3"/>
      <c r="LOS844" s="3"/>
      <c r="LOT844" s="3"/>
      <c r="LOU844" s="3"/>
      <c r="LOV844" s="3"/>
      <c r="LOW844" s="3"/>
      <c r="LOX844" s="3"/>
      <c r="LOY844" s="3"/>
      <c r="LOZ844" s="3"/>
      <c r="LPA844" s="3"/>
      <c r="LPB844" s="3"/>
      <c r="LPC844" s="3"/>
      <c r="LPD844" s="3"/>
      <c r="LPE844" s="3"/>
      <c r="LPF844" s="3"/>
      <c r="LPG844" s="3"/>
      <c r="LPH844" s="3"/>
      <c r="LPI844" s="3"/>
      <c r="LPJ844" s="3"/>
      <c r="LPK844" s="3"/>
      <c r="LPL844" s="3"/>
      <c r="LPM844" s="3"/>
      <c r="LPN844" s="3"/>
      <c r="LPO844" s="3"/>
      <c r="LPP844" s="3"/>
      <c r="LPQ844" s="3"/>
      <c r="LPR844" s="3"/>
      <c r="LPS844" s="3"/>
      <c r="LPT844" s="3"/>
      <c r="LPU844" s="3"/>
      <c r="LPV844" s="3"/>
      <c r="LPW844" s="3"/>
      <c r="LPX844" s="3"/>
      <c r="LPY844" s="3"/>
      <c r="LPZ844" s="3"/>
      <c r="LQA844" s="3"/>
      <c r="LQB844" s="3"/>
      <c r="LQC844" s="3"/>
      <c r="LQD844" s="3"/>
      <c r="LQE844" s="3"/>
      <c r="LQF844" s="3"/>
      <c r="LQG844" s="3"/>
      <c r="LQH844" s="3"/>
      <c r="LQI844" s="3"/>
      <c r="LQJ844" s="3"/>
      <c r="LQK844" s="3"/>
      <c r="LQL844" s="3"/>
      <c r="LQM844" s="3"/>
      <c r="LQN844" s="3"/>
      <c r="LQO844" s="3"/>
      <c r="LQP844" s="3"/>
      <c r="LQQ844" s="3"/>
      <c r="LQR844" s="3"/>
      <c r="LQS844" s="3"/>
      <c r="LQT844" s="3"/>
      <c r="LQU844" s="3"/>
      <c r="LQV844" s="3"/>
      <c r="LQW844" s="3"/>
      <c r="LQX844" s="3"/>
      <c r="LQY844" s="3"/>
      <c r="LQZ844" s="3"/>
      <c r="LRA844" s="3"/>
      <c r="LRB844" s="3"/>
      <c r="LRC844" s="3"/>
      <c r="LRD844" s="3"/>
      <c r="LRE844" s="3"/>
      <c r="LRF844" s="3"/>
      <c r="LRG844" s="3"/>
      <c r="LRH844" s="3"/>
      <c r="LRI844" s="3"/>
      <c r="LRJ844" s="3"/>
      <c r="LRK844" s="3"/>
      <c r="LRL844" s="3"/>
      <c r="LRM844" s="3"/>
      <c r="LRN844" s="3"/>
      <c r="LRO844" s="3"/>
      <c r="LRP844" s="3"/>
      <c r="LRQ844" s="3"/>
      <c r="LRR844" s="3"/>
      <c r="LRS844" s="3"/>
      <c r="LRT844" s="3"/>
      <c r="LRU844" s="3"/>
      <c r="LRV844" s="3"/>
      <c r="LRW844" s="3"/>
      <c r="LRX844" s="3"/>
      <c r="LRY844" s="3"/>
      <c r="LRZ844" s="3"/>
      <c r="LSA844" s="3"/>
      <c r="LSB844" s="3"/>
      <c r="LSC844" s="3"/>
      <c r="LSD844" s="3"/>
      <c r="LSE844" s="3"/>
      <c r="LSF844" s="3"/>
      <c r="LSG844" s="3"/>
      <c r="LSH844" s="3"/>
      <c r="LSI844" s="3"/>
      <c r="LSJ844" s="3"/>
      <c r="LSK844" s="3"/>
      <c r="LSL844" s="3"/>
      <c r="LSM844" s="3"/>
      <c r="LSN844" s="3"/>
      <c r="LSO844" s="3"/>
      <c r="LSP844" s="3"/>
      <c r="LSQ844" s="3"/>
      <c r="LSR844" s="3"/>
      <c r="LSS844" s="3"/>
      <c r="LST844" s="3"/>
      <c r="LSU844" s="3"/>
      <c r="LSV844" s="3"/>
      <c r="LSW844" s="3"/>
      <c r="LSX844" s="3"/>
      <c r="LSY844" s="3"/>
      <c r="LSZ844" s="3"/>
      <c r="LTA844" s="3"/>
      <c r="LTB844" s="3"/>
      <c r="LTC844" s="3"/>
      <c r="LTD844" s="3"/>
      <c r="LTE844" s="3"/>
      <c r="LTF844" s="3"/>
      <c r="LTG844" s="3"/>
      <c r="LTH844" s="3"/>
      <c r="LTI844" s="3"/>
      <c r="LTJ844" s="3"/>
      <c r="LTK844" s="3"/>
      <c r="LTL844" s="3"/>
      <c r="LTM844" s="3"/>
      <c r="LTN844" s="3"/>
      <c r="LTO844" s="3"/>
      <c r="LTP844" s="3"/>
      <c r="LTQ844" s="3"/>
      <c r="LTR844" s="3"/>
      <c r="LTS844" s="3"/>
      <c r="LTT844" s="3"/>
      <c r="LTU844" s="3"/>
      <c r="LTV844" s="3"/>
      <c r="LTW844" s="3"/>
      <c r="LTX844" s="3"/>
      <c r="LTY844" s="3"/>
      <c r="LTZ844" s="3"/>
      <c r="LUA844" s="3"/>
      <c r="LUB844" s="3"/>
      <c r="LUC844" s="3"/>
      <c r="LUD844" s="3"/>
      <c r="LUE844" s="3"/>
      <c r="LUF844" s="3"/>
      <c r="LUG844" s="3"/>
      <c r="LUH844" s="3"/>
      <c r="LUI844" s="3"/>
      <c r="LUJ844" s="3"/>
      <c r="LUK844" s="3"/>
      <c r="LUL844" s="3"/>
      <c r="LUM844" s="3"/>
      <c r="LUN844" s="3"/>
      <c r="LUO844" s="3"/>
      <c r="LUP844" s="3"/>
      <c r="LUQ844" s="3"/>
      <c r="LUR844" s="3"/>
      <c r="LUS844" s="3"/>
      <c r="LUT844" s="3"/>
      <c r="LUU844" s="3"/>
      <c r="LUV844" s="3"/>
      <c r="LUW844" s="3"/>
      <c r="LUX844" s="3"/>
      <c r="LUY844" s="3"/>
      <c r="LUZ844" s="3"/>
      <c r="LVA844" s="3"/>
      <c r="LVB844" s="3"/>
      <c r="LVC844" s="3"/>
      <c r="LVD844" s="3"/>
      <c r="LVE844" s="3"/>
      <c r="LVF844" s="3"/>
      <c r="LVG844" s="3"/>
      <c r="LVH844" s="3"/>
      <c r="LVI844" s="3"/>
      <c r="LVJ844" s="3"/>
      <c r="LVK844" s="3"/>
      <c r="LVL844" s="3"/>
      <c r="LVM844" s="3"/>
      <c r="LVN844" s="3"/>
      <c r="LVO844" s="3"/>
      <c r="LVP844" s="3"/>
      <c r="LVQ844" s="3"/>
      <c r="LVR844" s="3"/>
      <c r="LVS844" s="3"/>
      <c r="LVT844" s="3"/>
      <c r="LVU844" s="3"/>
      <c r="LVV844" s="3"/>
      <c r="LVW844" s="3"/>
      <c r="LVX844" s="3"/>
      <c r="LVY844" s="3"/>
      <c r="LVZ844" s="3"/>
      <c r="LWA844" s="3"/>
      <c r="LWB844" s="3"/>
      <c r="LWC844" s="3"/>
      <c r="LWD844" s="3"/>
      <c r="LWE844" s="3"/>
      <c r="LWF844" s="3"/>
      <c r="LWG844" s="3"/>
      <c r="LWH844" s="3"/>
      <c r="LWI844" s="3"/>
      <c r="LWJ844" s="3"/>
      <c r="LWK844" s="3"/>
      <c r="LWL844" s="3"/>
      <c r="LWM844" s="3"/>
      <c r="LWN844" s="3"/>
      <c r="LWO844" s="3"/>
      <c r="LWP844" s="3"/>
      <c r="LWQ844" s="3"/>
      <c r="LWR844" s="3"/>
      <c r="LWS844" s="3"/>
      <c r="LWT844" s="3"/>
      <c r="LWU844" s="3"/>
      <c r="LWV844" s="3"/>
      <c r="LWW844" s="3"/>
      <c r="LWX844" s="3"/>
      <c r="LWY844" s="3"/>
      <c r="LWZ844" s="3"/>
      <c r="LXA844" s="3"/>
      <c r="LXB844" s="3"/>
      <c r="LXC844" s="3"/>
      <c r="LXD844" s="3"/>
      <c r="LXE844" s="3"/>
      <c r="LXF844" s="3"/>
      <c r="LXG844" s="3"/>
      <c r="LXH844" s="3"/>
      <c r="LXI844" s="3"/>
      <c r="LXJ844" s="3"/>
      <c r="LXK844" s="3"/>
      <c r="LXL844" s="3"/>
      <c r="LXM844" s="3"/>
      <c r="LXN844" s="3"/>
      <c r="LXO844" s="3"/>
      <c r="LXP844" s="3"/>
      <c r="LXQ844" s="3"/>
      <c r="LXR844" s="3"/>
      <c r="LXS844" s="3"/>
      <c r="LXT844" s="3"/>
      <c r="LXU844" s="3"/>
      <c r="LXV844" s="3"/>
      <c r="LXW844" s="3"/>
      <c r="LXX844" s="3"/>
      <c r="LXY844" s="3"/>
      <c r="LXZ844" s="3"/>
      <c r="LYA844" s="3"/>
      <c r="LYB844" s="3"/>
      <c r="LYC844" s="3"/>
      <c r="LYD844" s="3"/>
      <c r="LYE844" s="3"/>
      <c r="LYF844" s="3"/>
      <c r="LYG844" s="3"/>
      <c r="LYH844" s="3"/>
      <c r="LYI844" s="3"/>
      <c r="LYJ844" s="3"/>
      <c r="LYK844" s="3"/>
      <c r="LYL844" s="3"/>
      <c r="LYM844" s="3"/>
      <c r="LYN844" s="3"/>
      <c r="LYO844" s="3"/>
      <c r="LYP844" s="3"/>
      <c r="LYQ844" s="3"/>
      <c r="LYR844" s="3"/>
      <c r="LYS844" s="3"/>
      <c r="LYT844" s="3"/>
      <c r="LYU844" s="3"/>
      <c r="LYV844" s="3"/>
      <c r="LYW844" s="3"/>
      <c r="LYX844" s="3"/>
      <c r="LYY844" s="3"/>
      <c r="LYZ844" s="3"/>
      <c r="LZA844" s="3"/>
      <c r="LZB844" s="3"/>
      <c r="LZC844" s="3"/>
      <c r="LZD844" s="3"/>
      <c r="LZE844" s="3"/>
      <c r="LZF844" s="3"/>
      <c r="LZG844" s="3"/>
      <c r="LZH844" s="3"/>
      <c r="LZI844" s="3"/>
      <c r="LZJ844" s="3"/>
      <c r="LZK844" s="3"/>
      <c r="LZL844" s="3"/>
      <c r="LZM844" s="3"/>
      <c r="LZN844" s="3"/>
      <c r="LZO844" s="3"/>
      <c r="LZP844" s="3"/>
      <c r="LZQ844" s="3"/>
      <c r="LZR844" s="3"/>
      <c r="LZS844" s="3"/>
      <c r="LZT844" s="3"/>
      <c r="LZU844" s="3"/>
      <c r="LZV844" s="3"/>
      <c r="LZW844" s="3"/>
      <c r="LZX844" s="3"/>
      <c r="LZY844" s="3"/>
      <c r="LZZ844" s="3"/>
      <c r="MAA844" s="3"/>
      <c r="MAB844" s="3"/>
      <c r="MAC844" s="3"/>
      <c r="MAD844" s="3"/>
      <c r="MAE844" s="3"/>
      <c r="MAF844" s="3"/>
      <c r="MAG844" s="3"/>
      <c r="MAH844" s="3"/>
      <c r="MAI844" s="3"/>
      <c r="MAJ844" s="3"/>
      <c r="MAK844" s="3"/>
      <c r="MAL844" s="3"/>
      <c r="MAM844" s="3"/>
      <c r="MAN844" s="3"/>
      <c r="MAO844" s="3"/>
      <c r="MAP844" s="3"/>
      <c r="MAQ844" s="3"/>
      <c r="MAR844" s="3"/>
      <c r="MAS844" s="3"/>
      <c r="MAT844" s="3"/>
      <c r="MAU844" s="3"/>
      <c r="MAV844" s="3"/>
      <c r="MAW844" s="3"/>
      <c r="MAX844" s="3"/>
      <c r="MAY844" s="3"/>
      <c r="MAZ844" s="3"/>
      <c r="MBA844" s="3"/>
      <c r="MBB844" s="3"/>
      <c r="MBC844" s="3"/>
      <c r="MBD844" s="3"/>
      <c r="MBE844" s="3"/>
      <c r="MBF844" s="3"/>
      <c r="MBG844" s="3"/>
      <c r="MBH844" s="3"/>
      <c r="MBI844" s="3"/>
      <c r="MBJ844" s="3"/>
      <c r="MBK844" s="3"/>
      <c r="MBL844" s="3"/>
      <c r="MBM844" s="3"/>
      <c r="MBN844" s="3"/>
      <c r="MBO844" s="3"/>
      <c r="MBP844" s="3"/>
      <c r="MBQ844" s="3"/>
      <c r="MBR844" s="3"/>
      <c r="MBS844" s="3"/>
      <c r="MBT844" s="3"/>
      <c r="MBU844" s="3"/>
      <c r="MBV844" s="3"/>
      <c r="MBW844" s="3"/>
      <c r="MBX844" s="3"/>
      <c r="MBY844" s="3"/>
      <c r="MBZ844" s="3"/>
      <c r="MCA844" s="3"/>
      <c r="MCB844" s="3"/>
      <c r="MCC844" s="3"/>
      <c r="MCD844" s="3"/>
      <c r="MCE844" s="3"/>
      <c r="MCF844" s="3"/>
      <c r="MCG844" s="3"/>
      <c r="MCH844" s="3"/>
      <c r="MCI844" s="3"/>
      <c r="MCJ844" s="3"/>
      <c r="MCK844" s="3"/>
      <c r="MCL844" s="3"/>
      <c r="MCM844" s="3"/>
      <c r="MCN844" s="3"/>
      <c r="MCO844" s="3"/>
      <c r="MCP844" s="3"/>
      <c r="MCQ844" s="3"/>
      <c r="MCR844" s="3"/>
      <c r="MCS844" s="3"/>
      <c r="MCT844" s="3"/>
      <c r="MCU844" s="3"/>
      <c r="MCV844" s="3"/>
      <c r="MCW844" s="3"/>
      <c r="MCX844" s="3"/>
      <c r="MCY844" s="3"/>
      <c r="MCZ844" s="3"/>
      <c r="MDA844" s="3"/>
      <c r="MDB844" s="3"/>
      <c r="MDC844" s="3"/>
      <c r="MDD844" s="3"/>
      <c r="MDE844" s="3"/>
      <c r="MDF844" s="3"/>
      <c r="MDG844" s="3"/>
      <c r="MDH844" s="3"/>
      <c r="MDI844" s="3"/>
      <c r="MDJ844" s="3"/>
      <c r="MDK844" s="3"/>
      <c r="MDL844" s="3"/>
      <c r="MDM844" s="3"/>
      <c r="MDN844" s="3"/>
      <c r="MDO844" s="3"/>
      <c r="MDP844" s="3"/>
      <c r="MDQ844" s="3"/>
      <c r="MDR844" s="3"/>
      <c r="MDS844" s="3"/>
      <c r="MDT844" s="3"/>
      <c r="MDU844" s="3"/>
      <c r="MDV844" s="3"/>
      <c r="MDW844" s="3"/>
      <c r="MDX844" s="3"/>
      <c r="MDY844" s="3"/>
      <c r="MDZ844" s="3"/>
      <c r="MEA844" s="3"/>
      <c r="MEB844" s="3"/>
      <c r="MEC844" s="3"/>
      <c r="MED844" s="3"/>
      <c r="MEE844" s="3"/>
      <c r="MEF844" s="3"/>
      <c r="MEG844" s="3"/>
      <c r="MEH844" s="3"/>
      <c r="MEI844" s="3"/>
      <c r="MEJ844" s="3"/>
      <c r="MEK844" s="3"/>
      <c r="MEL844" s="3"/>
      <c r="MEM844" s="3"/>
      <c r="MEN844" s="3"/>
      <c r="MEO844" s="3"/>
      <c r="MEP844" s="3"/>
      <c r="MEQ844" s="3"/>
      <c r="MER844" s="3"/>
      <c r="MES844" s="3"/>
      <c r="MET844" s="3"/>
      <c r="MEU844" s="3"/>
      <c r="MEV844" s="3"/>
      <c r="MEW844" s="3"/>
      <c r="MEX844" s="3"/>
      <c r="MEY844" s="3"/>
      <c r="MEZ844" s="3"/>
      <c r="MFA844" s="3"/>
      <c r="MFB844" s="3"/>
      <c r="MFC844" s="3"/>
      <c r="MFD844" s="3"/>
      <c r="MFE844" s="3"/>
      <c r="MFF844" s="3"/>
      <c r="MFG844" s="3"/>
      <c r="MFH844" s="3"/>
      <c r="MFI844" s="3"/>
      <c r="MFJ844" s="3"/>
      <c r="MFK844" s="3"/>
      <c r="MFL844" s="3"/>
      <c r="MFM844" s="3"/>
      <c r="MFN844" s="3"/>
      <c r="MFO844" s="3"/>
      <c r="MFP844" s="3"/>
      <c r="MFQ844" s="3"/>
      <c r="MFR844" s="3"/>
      <c r="MFS844" s="3"/>
      <c r="MFT844" s="3"/>
      <c r="MFU844" s="3"/>
      <c r="MFV844" s="3"/>
      <c r="MFW844" s="3"/>
      <c r="MFX844" s="3"/>
      <c r="MFY844" s="3"/>
      <c r="MFZ844" s="3"/>
      <c r="MGA844" s="3"/>
      <c r="MGB844" s="3"/>
      <c r="MGC844" s="3"/>
      <c r="MGD844" s="3"/>
      <c r="MGE844" s="3"/>
      <c r="MGF844" s="3"/>
      <c r="MGG844" s="3"/>
      <c r="MGH844" s="3"/>
      <c r="MGI844" s="3"/>
      <c r="MGJ844" s="3"/>
      <c r="MGK844" s="3"/>
      <c r="MGL844" s="3"/>
      <c r="MGM844" s="3"/>
      <c r="MGN844" s="3"/>
      <c r="MGO844" s="3"/>
      <c r="MGP844" s="3"/>
      <c r="MGQ844" s="3"/>
      <c r="MGR844" s="3"/>
      <c r="MGS844" s="3"/>
      <c r="MGT844" s="3"/>
      <c r="MGU844" s="3"/>
      <c r="MGV844" s="3"/>
      <c r="MGW844" s="3"/>
      <c r="MGX844" s="3"/>
      <c r="MGY844" s="3"/>
      <c r="MGZ844" s="3"/>
      <c r="MHA844" s="3"/>
      <c r="MHB844" s="3"/>
      <c r="MHC844" s="3"/>
      <c r="MHD844" s="3"/>
      <c r="MHE844" s="3"/>
      <c r="MHF844" s="3"/>
      <c r="MHG844" s="3"/>
      <c r="MHH844" s="3"/>
      <c r="MHI844" s="3"/>
      <c r="MHJ844" s="3"/>
      <c r="MHK844" s="3"/>
      <c r="MHL844" s="3"/>
      <c r="MHM844" s="3"/>
      <c r="MHN844" s="3"/>
      <c r="MHO844" s="3"/>
      <c r="MHP844" s="3"/>
      <c r="MHQ844" s="3"/>
      <c r="MHR844" s="3"/>
      <c r="MHS844" s="3"/>
      <c r="MHT844" s="3"/>
      <c r="MHU844" s="3"/>
      <c r="MHV844" s="3"/>
      <c r="MHW844" s="3"/>
      <c r="MHX844" s="3"/>
      <c r="MHY844" s="3"/>
      <c r="MHZ844" s="3"/>
      <c r="MIA844" s="3"/>
      <c r="MIB844" s="3"/>
      <c r="MIC844" s="3"/>
      <c r="MID844" s="3"/>
      <c r="MIE844" s="3"/>
      <c r="MIF844" s="3"/>
      <c r="MIG844" s="3"/>
      <c r="MIH844" s="3"/>
      <c r="MII844" s="3"/>
      <c r="MIJ844" s="3"/>
      <c r="MIK844" s="3"/>
      <c r="MIL844" s="3"/>
      <c r="MIM844" s="3"/>
      <c r="MIN844" s="3"/>
      <c r="MIO844" s="3"/>
      <c r="MIP844" s="3"/>
      <c r="MIQ844" s="3"/>
      <c r="MIR844" s="3"/>
      <c r="MIS844" s="3"/>
      <c r="MIT844" s="3"/>
      <c r="MIU844" s="3"/>
      <c r="MIV844" s="3"/>
      <c r="MIW844" s="3"/>
      <c r="MIX844" s="3"/>
      <c r="MIY844" s="3"/>
      <c r="MIZ844" s="3"/>
      <c r="MJA844" s="3"/>
      <c r="MJB844" s="3"/>
      <c r="MJC844" s="3"/>
      <c r="MJD844" s="3"/>
      <c r="MJE844" s="3"/>
      <c r="MJF844" s="3"/>
      <c r="MJG844" s="3"/>
      <c r="MJH844" s="3"/>
      <c r="MJI844" s="3"/>
      <c r="MJJ844" s="3"/>
      <c r="MJK844" s="3"/>
      <c r="MJL844" s="3"/>
      <c r="MJM844" s="3"/>
      <c r="MJN844" s="3"/>
      <c r="MJO844" s="3"/>
      <c r="MJP844" s="3"/>
      <c r="MJQ844" s="3"/>
      <c r="MJR844" s="3"/>
      <c r="MJS844" s="3"/>
      <c r="MJT844" s="3"/>
      <c r="MJU844" s="3"/>
      <c r="MJV844" s="3"/>
      <c r="MJW844" s="3"/>
      <c r="MJX844" s="3"/>
      <c r="MJY844" s="3"/>
      <c r="MJZ844" s="3"/>
      <c r="MKA844" s="3"/>
      <c r="MKB844" s="3"/>
      <c r="MKC844" s="3"/>
      <c r="MKD844" s="3"/>
      <c r="MKE844" s="3"/>
      <c r="MKF844" s="3"/>
      <c r="MKG844" s="3"/>
      <c r="MKH844" s="3"/>
      <c r="MKI844" s="3"/>
      <c r="MKJ844" s="3"/>
      <c r="MKK844" s="3"/>
      <c r="MKL844" s="3"/>
      <c r="MKM844" s="3"/>
      <c r="MKN844" s="3"/>
      <c r="MKO844" s="3"/>
      <c r="MKP844" s="3"/>
      <c r="MKQ844" s="3"/>
      <c r="MKR844" s="3"/>
      <c r="MKS844" s="3"/>
      <c r="MKT844" s="3"/>
      <c r="MKU844" s="3"/>
      <c r="MKV844" s="3"/>
      <c r="MKW844" s="3"/>
      <c r="MKX844" s="3"/>
      <c r="MKY844" s="3"/>
      <c r="MKZ844" s="3"/>
      <c r="MLA844" s="3"/>
      <c r="MLB844" s="3"/>
      <c r="MLC844" s="3"/>
      <c r="MLD844" s="3"/>
      <c r="MLE844" s="3"/>
      <c r="MLF844" s="3"/>
      <c r="MLG844" s="3"/>
      <c r="MLH844" s="3"/>
      <c r="MLI844" s="3"/>
      <c r="MLJ844" s="3"/>
      <c r="MLK844" s="3"/>
      <c r="MLL844" s="3"/>
      <c r="MLM844" s="3"/>
      <c r="MLN844" s="3"/>
      <c r="MLO844" s="3"/>
      <c r="MLP844" s="3"/>
      <c r="MLQ844" s="3"/>
      <c r="MLR844" s="3"/>
      <c r="MLS844" s="3"/>
      <c r="MLT844" s="3"/>
      <c r="MLU844" s="3"/>
      <c r="MLV844" s="3"/>
      <c r="MLW844" s="3"/>
      <c r="MLX844" s="3"/>
      <c r="MLY844" s="3"/>
      <c r="MLZ844" s="3"/>
      <c r="MMA844" s="3"/>
      <c r="MMB844" s="3"/>
      <c r="MMC844" s="3"/>
      <c r="MMD844" s="3"/>
      <c r="MME844" s="3"/>
      <c r="MMF844" s="3"/>
      <c r="MMG844" s="3"/>
      <c r="MMH844" s="3"/>
      <c r="MMI844" s="3"/>
      <c r="MMJ844" s="3"/>
      <c r="MMK844" s="3"/>
      <c r="MML844" s="3"/>
      <c r="MMM844" s="3"/>
      <c r="MMN844" s="3"/>
      <c r="MMO844" s="3"/>
      <c r="MMP844" s="3"/>
      <c r="MMQ844" s="3"/>
      <c r="MMR844" s="3"/>
      <c r="MMS844" s="3"/>
      <c r="MMT844" s="3"/>
      <c r="MMU844" s="3"/>
      <c r="MMV844" s="3"/>
      <c r="MMW844" s="3"/>
      <c r="MMX844" s="3"/>
      <c r="MMY844" s="3"/>
      <c r="MMZ844" s="3"/>
      <c r="MNA844" s="3"/>
      <c r="MNB844" s="3"/>
      <c r="MNC844" s="3"/>
      <c r="MND844" s="3"/>
      <c r="MNE844" s="3"/>
      <c r="MNF844" s="3"/>
      <c r="MNG844" s="3"/>
      <c r="MNH844" s="3"/>
      <c r="MNI844" s="3"/>
      <c r="MNJ844" s="3"/>
      <c r="MNK844" s="3"/>
      <c r="MNL844" s="3"/>
      <c r="MNM844" s="3"/>
      <c r="MNN844" s="3"/>
      <c r="MNO844" s="3"/>
      <c r="MNP844" s="3"/>
      <c r="MNQ844" s="3"/>
      <c r="MNR844" s="3"/>
      <c r="MNS844" s="3"/>
      <c r="MNT844" s="3"/>
      <c r="MNU844" s="3"/>
      <c r="MNV844" s="3"/>
      <c r="MNW844" s="3"/>
      <c r="MNX844" s="3"/>
      <c r="MNY844" s="3"/>
      <c r="MNZ844" s="3"/>
      <c r="MOA844" s="3"/>
      <c r="MOB844" s="3"/>
      <c r="MOC844" s="3"/>
      <c r="MOD844" s="3"/>
      <c r="MOE844" s="3"/>
      <c r="MOF844" s="3"/>
      <c r="MOG844" s="3"/>
      <c r="MOH844" s="3"/>
      <c r="MOI844" s="3"/>
      <c r="MOJ844" s="3"/>
      <c r="MOK844" s="3"/>
      <c r="MOL844" s="3"/>
      <c r="MOM844" s="3"/>
      <c r="MON844" s="3"/>
      <c r="MOO844" s="3"/>
      <c r="MOP844" s="3"/>
      <c r="MOQ844" s="3"/>
      <c r="MOR844" s="3"/>
      <c r="MOS844" s="3"/>
      <c r="MOT844" s="3"/>
      <c r="MOU844" s="3"/>
      <c r="MOV844" s="3"/>
      <c r="MOW844" s="3"/>
      <c r="MOX844" s="3"/>
      <c r="MOY844" s="3"/>
      <c r="MOZ844" s="3"/>
      <c r="MPA844" s="3"/>
      <c r="MPB844" s="3"/>
      <c r="MPC844" s="3"/>
      <c r="MPD844" s="3"/>
      <c r="MPE844" s="3"/>
      <c r="MPF844" s="3"/>
      <c r="MPG844" s="3"/>
      <c r="MPH844" s="3"/>
      <c r="MPI844" s="3"/>
      <c r="MPJ844" s="3"/>
      <c r="MPK844" s="3"/>
      <c r="MPL844" s="3"/>
      <c r="MPM844" s="3"/>
      <c r="MPN844" s="3"/>
      <c r="MPO844" s="3"/>
      <c r="MPP844" s="3"/>
      <c r="MPQ844" s="3"/>
      <c r="MPR844" s="3"/>
      <c r="MPS844" s="3"/>
      <c r="MPT844" s="3"/>
      <c r="MPU844" s="3"/>
      <c r="MPV844" s="3"/>
      <c r="MPW844" s="3"/>
      <c r="MPX844" s="3"/>
      <c r="MPY844" s="3"/>
      <c r="MPZ844" s="3"/>
      <c r="MQA844" s="3"/>
      <c r="MQB844" s="3"/>
      <c r="MQC844" s="3"/>
      <c r="MQD844" s="3"/>
      <c r="MQE844" s="3"/>
      <c r="MQF844" s="3"/>
      <c r="MQG844" s="3"/>
      <c r="MQH844" s="3"/>
      <c r="MQI844" s="3"/>
      <c r="MQJ844" s="3"/>
      <c r="MQK844" s="3"/>
      <c r="MQL844" s="3"/>
      <c r="MQM844" s="3"/>
      <c r="MQN844" s="3"/>
      <c r="MQO844" s="3"/>
      <c r="MQP844" s="3"/>
      <c r="MQQ844" s="3"/>
      <c r="MQR844" s="3"/>
      <c r="MQS844" s="3"/>
      <c r="MQT844" s="3"/>
      <c r="MQU844" s="3"/>
      <c r="MQV844" s="3"/>
      <c r="MQW844" s="3"/>
      <c r="MQX844" s="3"/>
      <c r="MQY844" s="3"/>
      <c r="MQZ844" s="3"/>
      <c r="MRA844" s="3"/>
      <c r="MRB844" s="3"/>
      <c r="MRC844" s="3"/>
      <c r="MRD844" s="3"/>
      <c r="MRE844" s="3"/>
      <c r="MRF844" s="3"/>
      <c r="MRG844" s="3"/>
      <c r="MRH844" s="3"/>
      <c r="MRI844" s="3"/>
      <c r="MRJ844" s="3"/>
      <c r="MRK844" s="3"/>
      <c r="MRL844" s="3"/>
      <c r="MRM844" s="3"/>
      <c r="MRN844" s="3"/>
      <c r="MRO844" s="3"/>
      <c r="MRP844" s="3"/>
      <c r="MRQ844" s="3"/>
      <c r="MRR844" s="3"/>
      <c r="MRS844" s="3"/>
      <c r="MRT844" s="3"/>
      <c r="MRU844" s="3"/>
      <c r="MRV844" s="3"/>
      <c r="MRW844" s="3"/>
      <c r="MRX844" s="3"/>
      <c r="MRY844" s="3"/>
      <c r="MRZ844" s="3"/>
      <c r="MSA844" s="3"/>
      <c r="MSB844" s="3"/>
      <c r="MSC844" s="3"/>
      <c r="MSD844" s="3"/>
      <c r="MSE844" s="3"/>
      <c r="MSF844" s="3"/>
      <c r="MSG844" s="3"/>
      <c r="MSH844" s="3"/>
      <c r="MSI844" s="3"/>
      <c r="MSJ844" s="3"/>
      <c r="MSK844" s="3"/>
      <c r="MSL844" s="3"/>
      <c r="MSM844" s="3"/>
      <c r="MSN844" s="3"/>
      <c r="MSO844" s="3"/>
      <c r="MSP844" s="3"/>
      <c r="MSQ844" s="3"/>
      <c r="MSR844" s="3"/>
      <c r="MSS844" s="3"/>
      <c r="MST844" s="3"/>
      <c r="MSU844" s="3"/>
      <c r="MSV844" s="3"/>
      <c r="MSW844" s="3"/>
      <c r="MSX844" s="3"/>
      <c r="MSY844" s="3"/>
      <c r="MSZ844" s="3"/>
      <c r="MTA844" s="3"/>
      <c r="MTB844" s="3"/>
      <c r="MTC844" s="3"/>
      <c r="MTD844" s="3"/>
      <c r="MTE844" s="3"/>
      <c r="MTF844" s="3"/>
      <c r="MTG844" s="3"/>
      <c r="MTH844" s="3"/>
      <c r="MTI844" s="3"/>
      <c r="MTJ844" s="3"/>
      <c r="MTK844" s="3"/>
      <c r="MTL844" s="3"/>
      <c r="MTM844" s="3"/>
      <c r="MTN844" s="3"/>
      <c r="MTO844" s="3"/>
      <c r="MTP844" s="3"/>
      <c r="MTQ844" s="3"/>
      <c r="MTR844" s="3"/>
      <c r="MTS844" s="3"/>
      <c r="MTT844" s="3"/>
      <c r="MTU844" s="3"/>
      <c r="MTV844" s="3"/>
      <c r="MTW844" s="3"/>
      <c r="MTX844" s="3"/>
      <c r="MTY844" s="3"/>
      <c r="MTZ844" s="3"/>
      <c r="MUA844" s="3"/>
      <c r="MUB844" s="3"/>
      <c r="MUC844" s="3"/>
      <c r="MUD844" s="3"/>
      <c r="MUE844" s="3"/>
      <c r="MUF844" s="3"/>
      <c r="MUG844" s="3"/>
      <c r="MUH844" s="3"/>
      <c r="MUI844" s="3"/>
      <c r="MUJ844" s="3"/>
      <c r="MUK844" s="3"/>
      <c r="MUL844" s="3"/>
      <c r="MUM844" s="3"/>
      <c r="MUN844" s="3"/>
      <c r="MUO844" s="3"/>
      <c r="MUP844" s="3"/>
      <c r="MUQ844" s="3"/>
      <c r="MUR844" s="3"/>
      <c r="MUS844" s="3"/>
      <c r="MUT844" s="3"/>
      <c r="MUU844" s="3"/>
      <c r="MUV844" s="3"/>
      <c r="MUW844" s="3"/>
      <c r="MUX844" s="3"/>
      <c r="MUY844" s="3"/>
      <c r="MUZ844" s="3"/>
      <c r="MVA844" s="3"/>
      <c r="MVB844" s="3"/>
      <c r="MVC844" s="3"/>
      <c r="MVD844" s="3"/>
      <c r="MVE844" s="3"/>
      <c r="MVF844" s="3"/>
      <c r="MVG844" s="3"/>
      <c r="MVH844" s="3"/>
      <c r="MVI844" s="3"/>
      <c r="MVJ844" s="3"/>
      <c r="MVK844" s="3"/>
      <c r="MVL844" s="3"/>
      <c r="MVM844" s="3"/>
      <c r="MVN844" s="3"/>
      <c r="MVO844" s="3"/>
      <c r="MVP844" s="3"/>
      <c r="MVQ844" s="3"/>
      <c r="MVR844" s="3"/>
      <c r="MVS844" s="3"/>
      <c r="MVT844" s="3"/>
      <c r="MVU844" s="3"/>
      <c r="MVV844" s="3"/>
      <c r="MVW844" s="3"/>
      <c r="MVX844" s="3"/>
      <c r="MVY844" s="3"/>
      <c r="MVZ844" s="3"/>
      <c r="MWA844" s="3"/>
      <c r="MWB844" s="3"/>
      <c r="MWC844" s="3"/>
      <c r="MWD844" s="3"/>
      <c r="MWE844" s="3"/>
      <c r="MWF844" s="3"/>
      <c r="MWG844" s="3"/>
      <c r="MWH844" s="3"/>
      <c r="MWI844" s="3"/>
      <c r="MWJ844" s="3"/>
      <c r="MWK844" s="3"/>
      <c r="MWL844" s="3"/>
      <c r="MWM844" s="3"/>
      <c r="MWN844" s="3"/>
      <c r="MWO844" s="3"/>
      <c r="MWP844" s="3"/>
      <c r="MWQ844" s="3"/>
      <c r="MWR844" s="3"/>
      <c r="MWS844" s="3"/>
      <c r="MWT844" s="3"/>
      <c r="MWU844" s="3"/>
      <c r="MWV844" s="3"/>
      <c r="MWW844" s="3"/>
      <c r="MWX844" s="3"/>
      <c r="MWY844" s="3"/>
      <c r="MWZ844" s="3"/>
      <c r="MXA844" s="3"/>
      <c r="MXB844" s="3"/>
      <c r="MXC844" s="3"/>
      <c r="MXD844" s="3"/>
      <c r="MXE844" s="3"/>
      <c r="MXF844" s="3"/>
      <c r="MXG844" s="3"/>
      <c r="MXH844" s="3"/>
      <c r="MXI844" s="3"/>
      <c r="MXJ844" s="3"/>
      <c r="MXK844" s="3"/>
      <c r="MXL844" s="3"/>
      <c r="MXM844" s="3"/>
      <c r="MXN844" s="3"/>
      <c r="MXO844" s="3"/>
      <c r="MXP844" s="3"/>
      <c r="MXQ844" s="3"/>
      <c r="MXR844" s="3"/>
      <c r="MXS844" s="3"/>
      <c r="MXT844" s="3"/>
      <c r="MXU844" s="3"/>
      <c r="MXV844" s="3"/>
      <c r="MXW844" s="3"/>
      <c r="MXX844" s="3"/>
      <c r="MXY844" s="3"/>
      <c r="MXZ844" s="3"/>
      <c r="MYA844" s="3"/>
      <c r="MYB844" s="3"/>
      <c r="MYC844" s="3"/>
      <c r="MYD844" s="3"/>
      <c r="MYE844" s="3"/>
      <c r="MYF844" s="3"/>
      <c r="MYG844" s="3"/>
      <c r="MYH844" s="3"/>
      <c r="MYI844" s="3"/>
      <c r="MYJ844" s="3"/>
      <c r="MYK844" s="3"/>
      <c r="MYL844" s="3"/>
      <c r="MYM844" s="3"/>
      <c r="MYN844" s="3"/>
      <c r="MYO844" s="3"/>
      <c r="MYP844" s="3"/>
      <c r="MYQ844" s="3"/>
      <c r="MYR844" s="3"/>
      <c r="MYS844" s="3"/>
      <c r="MYT844" s="3"/>
      <c r="MYU844" s="3"/>
      <c r="MYV844" s="3"/>
      <c r="MYW844" s="3"/>
      <c r="MYX844" s="3"/>
      <c r="MYY844" s="3"/>
      <c r="MYZ844" s="3"/>
      <c r="MZA844" s="3"/>
      <c r="MZB844" s="3"/>
      <c r="MZC844" s="3"/>
      <c r="MZD844" s="3"/>
      <c r="MZE844" s="3"/>
      <c r="MZF844" s="3"/>
      <c r="MZG844" s="3"/>
      <c r="MZH844" s="3"/>
      <c r="MZI844" s="3"/>
      <c r="MZJ844" s="3"/>
      <c r="MZK844" s="3"/>
      <c r="MZL844" s="3"/>
      <c r="MZM844" s="3"/>
      <c r="MZN844" s="3"/>
      <c r="MZO844" s="3"/>
      <c r="MZP844" s="3"/>
      <c r="MZQ844" s="3"/>
      <c r="MZR844" s="3"/>
      <c r="MZS844" s="3"/>
      <c r="MZT844" s="3"/>
      <c r="MZU844" s="3"/>
      <c r="MZV844" s="3"/>
      <c r="MZW844" s="3"/>
      <c r="MZX844" s="3"/>
      <c r="MZY844" s="3"/>
      <c r="MZZ844" s="3"/>
      <c r="NAA844" s="3"/>
      <c r="NAB844" s="3"/>
      <c r="NAC844" s="3"/>
      <c r="NAD844" s="3"/>
      <c r="NAE844" s="3"/>
      <c r="NAF844" s="3"/>
      <c r="NAG844" s="3"/>
      <c r="NAH844" s="3"/>
      <c r="NAI844" s="3"/>
      <c r="NAJ844" s="3"/>
      <c r="NAK844" s="3"/>
      <c r="NAL844" s="3"/>
      <c r="NAM844" s="3"/>
      <c r="NAN844" s="3"/>
      <c r="NAO844" s="3"/>
      <c r="NAP844" s="3"/>
      <c r="NAQ844" s="3"/>
      <c r="NAR844" s="3"/>
      <c r="NAS844" s="3"/>
      <c r="NAT844" s="3"/>
      <c r="NAU844" s="3"/>
      <c r="NAV844" s="3"/>
      <c r="NAW844" s="3"/>
      <c r="NAX844" s="3"/>
      <c r="NAY844" s="3"/>
      <c r="NAZ844" s="3"/>
      <c r="NBA844" s="3"/>
      <c r="NBB844" s="3"/>
      <c r="NBC844" s="3"/>
      <c r="NBD844" s="3"/>
      <c r="NBE844" s="3"/>
      <c r="NBF844" s="3"/>
      <c r="NBG844" s="3"/>
      <c r="NBH844" s="3"/>
      <c r="NBI844" s="3"/>
      <c r="NBJ844" s="3"/>
      <c r="NBK844" s="3"/>
      <c r="NBL844" s="3"/>
      <c r="NBM844" s="3"/>
      <c r="NBN844" s="3"/>
      <c r="NBO844" s="3"/>
      <c r="NBP844" s="3"/>
      <c r="NBQ844" s="3"/>
      <c r="NBR844" s="3"/>
      <c r="NBS844" s="3"/>
      <c r="NBT844" s="3"/>
      <c r="NBU844" s="3"/>
      <c r="NBV844" s="3"/>
      <c r="NBW844" s="3"/>
      <c r="NBX844" s="3"/>
      <c r="NBY844" s="3"/>
      <c r="NBZ844" s="3"/>
      <c r="NCA844" s="3"/>
      <c r="NCB844" s="3"/>
      <c r="NCC844" s="3"/>
      <c r="NCD844" s="3"/>
      <c r="NCE844" s="3"/>
      <c r="NCF844" s="3"/>
      <c r="NCG844" s="3"/>
      <c r="NCH844" s="3"/>
      <c r="NCI844" s="3"/>
      <c r="NCJ844" s="3"/>
      <c r="NCK844" s="3"/>
      <c r="NCL844" s="3"/>
      <c r="NCM844" s="3"/>
      <c r="NCN844" s="3"/>
      <c r="NCO844" s="3"/>
      <c r="NCP844" s="3"/>
      <c r="NCQ844" s="3"/>
      <c r="NCR844" s="3"/>
      <c r="NCS844" s="3"/>
      <c r="NCT844" s="3"/>
      <c r="NCU844" s="3"/>
      <c r="NCV844" s="3"/>
      <c r="NCW844" s="3"/>
      <c r="NCX844" s="3"/>
      <c r="NCY844" s="3"/>
      <c r="NCZ844" s="3"/>
      <c r="NDA844" s="3"/>
      <c r="NDB844" s="3"/>
      <c r="NDC844" s="3"/>
      <c r="NDD844" s="3"/>
      <c r="NDE844" s="3"/>
      <c r="NDF844" s="3"/>
      <c r="NDG844" s="3"/>
      <c r="NDH844" s="3"/>
      <c r="NDI844" s="3"/>
      <c r="NDJ844" s="3"/>
      <c r="NDK844" s="3"/>
      <c r="NDL844" s="3"/>
      <c r="NDM844" s="3"/>
      <c r="NDN844" s="3"/>
      <c r="NDO844" s="3"/>
      <c r="NDP844" s="3"/>
      <c r="NDQ844" s="3"/>
      <c r="NDR844" s="3"/>
      <c r="NDS844" s="3"/>
      <c r="NDT844" s="3"/>
      <c r="NDU844" s="3"/>
      <c r="NDV844" s="3"/>
      <c r="NDW844" s="3"/>
      <c r="NDX844" s="3"/>
      <c r="NDY844" s="3"/>
      <c r="NDZ844" s="3"/>
      <c r="NEA844" s="3"/>
      <c r="NEB844" s="3"/>
      <c r="NEC844" s="3"/>
      <c r="NED844" s="3"/>
      <c r="NEE844" s="3"/>
      <c r="NEF844" s="3"/>
      <c r="NEG844" s="3"/>
      <c r="NEH844" s="3"/>
      <c r="NEI844" s="3"/>
      <c r="NEJ844" s="3"/>
      <c r="NEK844" s="3"/>
      <c r="NEL844" s="3"/>
      <c r="NEM844" s="3"/>
      <c r="NEN844" s="3"/>
      <c r="NEO844" s="3"/>
      <c r="NEP844" s="3"/>
      <c r="NEQ844" s="3"/>
      <c r="NER844" s="3"/>
      <c r="NES844" s="3"/>
      <c r="NET844" s="3"/>
      <c r="NEU844" s="3"/>
      <c r="NEV844" s="3"/>
      <c r="NEW844" s="3"/>
      <c r="NEX844" s="3"/>
      <c r="NEY844" s="3"/>
      <c r="NEZ844" s="3"/>
      <c r="NFA844" s="3"/>
      <c r="NFB844" s="3"/>
      <c r="NFC844" s="3"/>
      <c r="NFD844" s="3"/>
      <c r="NFE844" s="3"/>
      <c r="NFF844" s="3"/>
      <c r="NFG844" s="3"/>
      <c r="NFH844" s="3"/>
      <c r="NFI844" s="3"/>
      <c r="NFJ844" s="3"/>
      <c r="NFK844" s="3"/>
      <c r="NFL844" s="3"/>
      <c r="NFM844" s="3"/>
      <c r="NFN844" s="3"/>
      <c r="NFO844" s="3"/>
      <c r="NFP844" s="3"/>
      <c r="NFQ844" s="3"/>
      <c r="NFR844" s="3"/>
      <c r="NFS844" s="3"/>
      <c r="NFT844" s="3"/>
      <c r="NFU844" s="3"/>
      <c r="NFV844" s="3"/>
      <c r="NFW844" s="3"/>
      <c r="NFX844" s="3"/>
      <c r="NFY844" s="3"/>
      <c r="NFZ844" s="3"/>
      <c r="NGA844" s="3"/>
      <c r="NGB844" s="3"/>
      <c r="NGC844" s="3"/>
      <c r="NGD844" s="3"/>
      <c r="NGE844" s="3"/>
      <c r="NGF844" s="3"/>
      <c r="NGG844" s="3"/>
      <c r="NGH844" s="3"/>
      <c r="NGI844" s="3"/>
      <c r="NGJ844" s="3"/>
      <c r="NGK844" s="3"/>
      <c r="NGL844" s="3"/>
      <c r="NGM844" s="3"/>
      <c r="NGN844" s="3"/>
      <c r="NGO844" s="3"/>
      <c r="NGP844" s="3"/>
      <c r="NGQ844" s="3"/>
      <c r="NGR844" s="3"/>
      <c r="NGS844" s="3"/>
      <c r="NGT844" s="3"/>
      <c r="NGU844" s="3"/>
      <c r="NGV844" s="3"/>
      <c r="NGW844" s="3"/>
      <c r="NGX844" s="3"/>
      <c r="NGY844" s="3"/>
      <c r="NGZ844" s="3"/>
      <c r="NHA844" s="3"/>
      <c r="NHB844" s="3"/>
      <c r="NHC844" s="3"/>
      <c r="NHD844" s="3"/>
      <c r="NHE844" s="3"/>
      <c r="NHF844" s="3"/>
      <c r="NHG844" s="3"/>
      <c r="NHH844" s="3"/>
      <c r="NHI844" s="3"/>
      <c r="NHJ844" s="3"/>
      <c r="NHK844" s="3"/>
      <c r="NHL844" s="3"/>
      <c r="NHM844" s="3"/>
      <c r="NHN844" s="3"/>
      <c r="NHO844" s="3"/>
      <c r="NHP844" s="3"/>
      <c r="NHQ844" s="3"/>
      <c r="NHR844" s="3"/>
      <c r="NHS844" s="3"/>
      <c r="NHT844" s="3"/>
      <c r="NHU844" s="3"/>
      <c r="NHV844" s="3"/>
      <c r="NHW844" s="3"/>
      <c r="NHX844" s="3"/>
      <c r="NHY844" s="3"/>
      <c r="NHZ844" s="3"/>
      <c r="NIA844" s="3"/>
      <c r="NIB844" s="3"/>
      <c r="NIC844" s="3"/>
      <c r="NID844" s="3"/>
      <c r="NIE844" s="3"/>
      <c r="NIF844" s="3"/>
      <c r="NIG844" s="3"/>
      <c r="NIH844" s="3"/>
      <c r="NII844" s="3"/>
      <c r="NIJ844" s="3"/>
      <c r="NIK844" s="3"/>
      <c r="NIL844" s="3"/>
      <c r="NIM844" s="3"/>
      <c r="NIN844" s="3"/>
      <c r="NIO844" s="3"/>
      <c r="NIP844" s="3"/>
      <c r="NIQ844" s="3"/>
      <c r="NIR844" s="3"/>
      <c r="NIS844" s="3"/>
      <c r="NIT844" s="3"/>
      <c r="NIU844" s="3"/>
      <c r="NIV844" s="3"/>
      <c r="NIW844" s="3"/>
      <c r="NIX844" s="3"/>
      <c r="NIY844" s="3"/>
      <c r="NIZ844" s="3"/>
      <c r="NJA844" s="3"/>
      <c r="NJB844" s="3"/>
      <c r="NJC844" s="3"/>
      <c r="NJD844" s="3"/>
      <c r="NJE844" s="3"/>
      <c r="NJF844" s="3"/>
      <c r="NJG844" s="3"/>
      <c r="NJH844" s="3"/>
      <c r="NJI844" s="3"/>
      <c r="NJJ844" s="3"/>
      <c r="NJK844" s="3"/>
      <c r="NJL844" s="3"/>
      <c r="NJM844" s="3"/>
      <c r="NJN844" s="3"/>
      <c r="NJO844" s="3"/>
      <c r="NJP844" s="3"/>
      <c r="NJQ844" s="3"/>
      <c r="NJR844" s="3"/>
      <c r="NJS844" s="3"/>
      <c r="NJT844" s="3"/>
      <c r="NJU844" s="3"/>
      <c r="NJV844" s="3"/>
      <c r="NJW844" s="3"/>
      <c r="NJX844" s="3"/>
      <c r="NJY844" s="3"/>
      <c r="NJZ844" s="3"/>
      <c r="NKA844" s="3"/>
      <c r="NKB844" s="3"/>
      <c r="NKC844" s="3"/>
      <c r="NKD844" s="3"/>
      <c r="NKE844" s="3"/>
      <c r="NKF844" s="3"/>
      <c r="NKG844" s="3"/>
      <c r="NKH844" s="3"/>
      <c r="NKI844" s="3"/>
      <c r="NKJ844" s="3"/>
      <c r="NKK844" s="3"/>
      <c r="NKL844" s="3"/>
      <c r="NKM844" s="3"/>
      <c r="NKN844" s="3"/>
      <c r="NKO844" s="3"/>
      <c r="NKP844" s="3"/>
      <c r="NKQ844" s="3"/>
      <c r="NKR844" s="3"/>
      <c r="NKS844" s="3"/>
      <c r="NKT844" s="3"/>
      <c r="NKU844" s="3"/>
      <c r="NKV844" s="3"/>
      <c r="NKW844" s="3"/>
      <c r="NKX844" s="3"/>
      <c r="NKY844" s="3"/>
      <c r="NKZ844" s="3"/>
      <c r="NLA844" s="3"/>
      <c r="NLB844" s="3"/>
      <c r="NLC844" s="3"/>
      <c r="NLD844" s="3"/>
      <c r="NLE844" s="3"/>
      <c r="NLF844" s="3"/>
      <c r="NLG844" s="3"/>
      <c r="NLH844" s="3"/>
      <c r="NLI844" s="3"/>
      <c r="NLJ844" s="3"/>
      <c r="NLK844" s="3"/>
      <c r="NLL844" s="3"/>
      <c r="NLM844" s="3"/>
      <c r="NLN844" s="3"/>
      <c r="NLO844" s="3"/>
      <c r="NLP844" s="3"/>
      <c r="NLQ844" s="3"/>
      <c r="NLR844" s="3"/>
      <c r="NLS844" s="3"/>
      <c r="NLT844" s="3"/>
      <c r="NLU844" s="3"/>
      <c r="NLV844" s="3"/>
      <c r="NLW844" s="3"/>
      <c r="NLX844" s="3"/>
      <c r="NLY844" s="3"/>
      <c r="NLZ844" s="3"/>
      <c r="NMA844" s="3"/>
      <c r="NMB844" s="3"/>
      <c r="NMC844" s="3"/>
      <c r="NMD844" s="3"/>
      <c r="NME844" s="3"/>
      <c r="NMF844" s="3"/>
      <c r="NMG844" s="3"/>
      <c r="NMH844" s="3"/>
      <c r="NMI844" s="3"/>
      <c r="NMJ844" s="3"/>
      <c r="NMK844" s="3"/>
      <c r="NML844" s="3"/>
      <c r="NMM844" s="3"/>
      <c r="NMN844" s="3"/>
      <c r="NMO844" s="3"/>
      <c r="NMP844" s="3"/>
      <c r="NMQ844" s="3"/>
      <c r="NMR844" s="3"/>
      <c r="NMS844" s="3"/>
      <c r="NMT844" s="3"/>
      <c r="NMU844" s="3"/>
      <c r="NMV844" s="3"/>
      <c r="NMW844" s="3"/>
      <c r="NMX844" s="3"/>
      <c r="NMY844" s="3"/>
      <c r="NMZ844" s="3"/>
      <c r="NNA844" s="3"/>
      <c r="NNB844" s="3"/>
      <c r="NNC844" s="3"/>
      <c r="NND844" s="3"/>
      <c r="NNE844" s="3"/>
      <c r="NNF844" s="3"/>
      <c r="NNG844" s="3"/>
      <c r="NNH844" s="3"/>
      <c r="NNI844" s="3"/>
      <c r="NNJ844" s="3"/>
      <c r="NNK844" s="3"/>
      <c r="NNL844" s="3"/>
      <c r="NNM844" s="3"/>
      <c r="NNN844" s="3"/>
      <c r="NNO844" s="3"/>
      <c r="NNP844" s="3"/>
      <c r="NNQ844" s="3"/>
      <c r="NNR844" s="3"/>
      <c r="NNS844" s="3"/>
      <c r="NNT844" s="3"/>
      <c r="NNU844" s="3"/>
      <c r="NNV844" s="3"/>
      <c r="NNW844" s="3"/>
      <c r="NNX844" s="3"/>
      <c r="NNY844" s="3"/>
      <c r="NNZ844" s="3"/>
      <c r="NOA844" s="3"/>
      <c r="NOB844" s="3"/>
      <c r="NOC844" s="3"/>
      <c r="NOD844" s="3"/>
      <c r="NOE844" s="3"/>
      <c r="NOF844" s="3"/>
      <c r="NOG844" s="3"/>
      <c r="NOH844" s="3"/>
      <c r="NOI844" s="3"/>
      <c r="NOJ844" s="3"/>
      <c r="NOK844" s="3"/>
      <c r="NOL844" s="3"/>
      <c r="NOM844" s="3"/>
      <c r="NON844" s="3"/>
      <c r="NOO844" s="3"/>
      <c r="NOP844" s="3"/>
      <c r="NOQ844" s="3"/>
      <c r="NOR844" s="3"/>
      <c r="NOS844" s="3"/>
      <c r="NOT844" s="3"/>
      <c r="NOU844" s="3"/>
      <c r="NOV844" s="3"/>
      <c r="NOW844" s="3"/>
      <c r="NOX844" s="3"/>
      <c r="NOY844" s="3"/>
      <c r="NOZ844" s="3"/>
      <c r="NPA844" s="3"/>
      <c r="NPB844" s="3"/>
      <c r="NPC844" s="3"/>
      <c r="NPD844" s="3"/>
      <c r="NPE844" s="3"/>
      <c r="NPF844" s="3"/>
      <c r="NPG844" s="3"/>
      <c r="NPH844" s="3"/>
      <c r="NPI844" s="3"/>
      <c r="NPJ844" s="3"/>
      <c r="NPK844" s="3"/>
      <c r="NPL844" s="3"/>
      <c r="NPM844" s="3"/>
      <c r="NPN844" s="3"/>
      <c r="NPO844" s="3"/>
      <c r="NPP844" s="3"/>
      <c r="NPQ844" s="3"/>
      <c r="NPR844" s="3"/>
      <c r="NPS844" s="3"/>
      <c r="NPT844" s="3"/>
      <c r="NPU844" s="3"/>
      <c r="NPV844" s="3"/>
      <c r="NPW844" s="3"/>
      <c r="NPX844" s="3"/>
      <c r="NPY844" s="3"/>
      <c r="NPZ844" s="3"/>
      <c r="NQA844" s="3"/>
      <c r="NQB844" s="3"/>
      <c r="NQC844" s="3"/>
      <c r="NQD844" s="3"/>
      <c r="NQE844" s="3"/>
      <c r="NQF844" s="3"/>
      <c r="NQG844" s="3"/>
      <c r="NQH844" s="3"/>
      <c r="NQI844" s="3"/>
      <c r="NQJ844" s="3"/>
      <c r="NQK844" s="3"/>
      <c r="NQL844" s="3"/>
      <c r="NQM844" s="3"/>
      <c r="NQN844" s="3"/>
      <c r="NQO844" s="3"/>
      <c r="NQP844" s="3"/>
      <c r="NQQ844" s="3"/>
      <c r="NQR844" s="3"/>
      <c r="NQS844" s="3"/>
      <c r="NQT844" s="3"/>
      <c r="NQU844" s="3"/>
      <c r="NQV844" s="3"/>
      <c r="NQW844" s="3"/>
      <c r="NQX844" s="3"/>
      <c r="NQY844" s="3"/>
      <c r="NQZ844" s="3"/>
      <c r="NRA844" s="3"/>
      <c r="NRB844" s="3"/>
      <c r="NRC844" s="3"/>
      <c r="NRD844" s="3"/>
      <c r="NRE844" s="3"/>
      <c r="NRF844" s="3"/>
      <c r="NRG844" s="3"/>
      <c r="NRH844" s="3"/>
      <c r="NRI844" s="3"/>
      <c r="NRJ844" s="3"/>
      <c r="NRK844" s="3"/>
      <c r="NRL844" s="3"/>
      <c r="NRM844" s="3"/>
      <c r="NRN844" s="3"/>
      <c r="NRO844" s="3"/>
      <c r="NRP844" s="3"/>
      <c r="NRQ844" s="3"/>
      <c r="NRR844" s="3"/>
      <c r="NRS844" s="3"/>
      <c r="NRT844" s="3"/>
      <c r="NRU844" s="3"/>
      <c r="NRV844" s="3"/>
      <c r="NRW844" s="3"/>
      <c r="NRX844" s="3"/>
      <c r="NRY844" s="3"/>
      <c r="NRZ844" s="3"/>
      <c r="NSA844" s="3"/>
      <c r="NSB844" s="3"/>
      <c r="NSC844" s="3"/>
      <c r="NSD844" s="3"/>
      <c r="NSE844" s="3"/>
      <c r="NSF844" s="3"/>
      <c r="NSG844" s="3"/>
      <c r="NSH844" s="3"/>
      <c r="NSI844" s="3"/>
      <c r="NSJ844" s="3"/>
      <c r="NSK844" s="3"/>
      <c r="NSL844" s="3"/>
      <c r="NSM844" s="3"/>
      <c r="NSN844" s="3"/>
      <c r="NSO844" s="3"/>
      <c r="NSP844" s="3"/>
      <c r="NSQ844" s="3"/>
      <c r="NSR844" s="3"/>
      <c r="NSS844" s="3"/>
      <c r="NST844" s="3"/>
      <c r="NSU844" s="3"/>
      <c r="NSV844" s="3"/>
      <c r="NSW844" s="3"/>
      <c r="NSX844" s="3"/>
      <c r="NSY844" s="3"/>
      <c r="NSZ844" s="3"/>
      <c r="NTA844" s="3"/>
      <c r="NTB844" s="3"/>
      <c r="NTC844" s="3"/>
      <c r="NTD844" s="3"/>
      <c r="NTE844" s="3"/>
      <c r="NTF844" s="3"/>
      <c r="NTG844" s="3"/>
      <c r="NTH844" s="3"/>
      <c r="NTI844" s="3"/>
      <c r="NTJ844" s="3"/>
      <c r="NTK844" s="3"/>
      <c r="NTL844" s="3"/>
      <c r="NTM844" s="3"/>
      <c r="NTN844" s="3"/>
      <c r="NTO844" s="3"/>
      <c r="NTP844" s="3"/>
      <c r="NTQ844" s="3"/>
      <c r="NTR844" s="3"/>
      <c r="NTS844" s="3"/>
      <c r="NTT844" s="3"/>
      <c r="NTU844" s="3"/>
      <c r="NTV844" s="3"/>
      <c r="NTW844" s="3"/>
      <c r="NTX844" s="3"/>
      <c r="NTY844" s="3"/>
      <c r="NTZ844" s="3"/>
      <c r="NUA844" s="3"/>
      <c r="NUB844" s="3"/>
      <c r="NUC844" s="3"/>
      <c r="NUD844" s="3"/>
      <c r="NUE844" s="3"/>
      <c r="NUF844" s="3"/>
      <c r="NUG844" s="3"/>
      <c r="NUH844" s="3"/>
      <c r="NUI844" s="3"/>
      <c r="NUJ844" s="3"/>
      <c r="NUK844" s="3"/>
      <c r="NUL844" s="3"/>
      <c r="NUM844" s="3"/>
      <c r="NUN844" s="3"/>
      <c r="NUO844" s="3"/>
      <c r="NUP844" s="3"/>
      <c r="NUQ844" s="3"/>
      <c r="NUR844" s="3"/>
      <c r="NUS844" s="3"/>
      <c r="NUT844" s="3"/>
      <c r="NUU844" s="3"/>
      <c r="NUV844" s="3"/>
      <c r="NUW844" s="3"/>
      <c r="NUX844" s="3"/>
      <c r="NUY844" s="3"/>
      <c r="NUZ844" s="3"/>
      <c r="NVA844" s="3"/>
      <c r="NVB844" s="3"/>
      <c r="NVC844" s="3"/>
      <c r="NVD844" s="3"/>
      <c r="NVE844" s="3"/>
      <c r="NVF844" s="3"/>
      <c r="NVG844" s="3"/>
      <c r="NVH844" s="3"/>
      <c r="NVI844" s="3"/>
      <c r="NVJ844" s="3"/>
      <c r="NVK844" s="3"/>
      <c r="NVL844" s="3"/>
      <c r="NVM844" s="3"/>
      <c r="NVN844" s="3"/>
      <c r="NVO844" s="3"/>
      <c r="NVP844" s="3"/>
      <c r="NVQ844" s="3"/>
      <c r="NVR844" s="3"/>
      <c r="NVS844" s="3"/>
      <c r="NVT844" s="3"/>
      <c r="NVU844" s="3"/>
      <c r="NVV844" s="3"/>
      <c r="NVW844" s="3"/>
      <c r="NVX844" s="3"/>
      <c r="NVY844" s="3"/>
      <c r="NVZ844" s="3"/>
      <c r="NWA844" s="3"/>
      <c r="NWB844" s="3"/>
      <c r="NWC844" s="3"/>
      <c r="NWD844" s="3"/>
      <c r="NWE844" s="3"/>
      <c r="NWF844" s="3"/>
      <c r="NWG844" s="3"/>
      <c r="NWH844" s="3"/>
      <c r="NWI844" s="3"/>
      <c r="NWJ844" s="3"/>
      <c r="NWK844" s="3"/>
      <c r="NWL844" s="3"/>
      <c r="NWM844" s="3"/>
      <c r="NWN844" s="3"/>
      <c r="NWO844" s="3"/>
      <c r="NWP844" s="3"/>
      <c r="NWQ844" s="3"/>
      <c r="NWR844" s="3"/>
      <c r="NWS844" s="3"/>
      <c r="NWT844" s="3"/>
      <c r="NWU844" s="3"/>
      <c r="NWV844" s="3"/>
      <c r="NWW844" s="3"/>
      <c r="NWX844" s="3"/>
      <c r="NWY844" s="3"/>
      <c r="NWZ844" s="3"/>
      <c r="NXA844" s="3"/>
      <c r="NXB844" s="3"/>
      <c r="NXC844" s="3"/>
      <c r="NXD844" s="3"/>
      <c r="NXE844" s="3"/>
      <c r="NXF844" s="3"/>
      <c r="NXG844" s="3"/>
      <c r="NXH844" s="3"/>
      <c r="NXI844" s="3"/>
      <c r="NXJ844" s="3"/>
      <c r="NXK844" s="3"/>
      <c r="NXL844" s="3"/>
      <c r="NXM844" s="3"/>
      <c r="NXN844" s="3"/>
      <c r="NXO844" s="3"/>
      <c r="NXP844" s="3"/>
      <c r="NXQ844" s="3"/>
      <c r="NXR844" s="3"/>
      <c r="NXS844" s="3"/>
      <c r="NXT844" s="3"/>
      <c r="NXU844" s="3"/>
      <c r="NXV844" s="3"/>
      <c r="NXW844" s="3"/>
      <c r="NXX844" s="3"/>
      <c r="NXY844" s="3"/>
      <c r="NXZ844" s="3"/>
      <c r="NYA844" s="3"/>
      <c r="NYB844" s="3"/>
      <c r="NYC844" s="3"/>
      <c r="NYD844" s="3"/>
      <c r="NYE844" s="3"/>
      <c r="NYF844" s="3"/>
      <c r="NYG844" s="3"/>
      <c r="NYH844" s="3"/>
      <c r="NYI844" s="3"/>
      <c r="NYJ844" s="3"/>
      <c r="NYK844" s="3"/>
      <c r="NYL844" s="3"/>
      <c r="NYM844" s="3"/>
      <c r="NYN844" s="3"/>
      <c r="NYO844" s="3"/>
      <c r="NYP844" s="3"/>
      <c r="NYQ844" s="3"/>
      <c r="NYR844" s="3"/>
      <c r="NYS844" s="3"/>
      <c r="NYT844" s="3"/>
      <c r="NYU844" s="3"/>
      <c r="NYV844" s="3"/>
      <c r="NYW844" s="3"/>
      <c r="NYX844" s="3"/>
      <c r="NYY844" s="3"/>
      <c r="NYZ844" s="3"/>
      <c r="NZA844" s="3"/>
      <c r="NZB844" s="3"/>
      <c r="NZC844" s="3"/>
      <c r="NZD844" s="3"/>
      <c r="NZE844" s="3"/>
      <c r="NZF844" s="3"/>
      <c r="NZG844" s="3"/>
      <c r="NZH844" s="3"/>
      <c r="NZI844" s="3"/>
      <c r="NZJ844" s="3"/>
      <c r="NZK844" s="3"/>
      <c r="NZL844" s="3"/>
      <c r="NZM844" s="3"/>
      <c r="NZN844" s="3"/>
      <c r="NZO844" s="3"/>
      <c r="NZP844" s="3"/>
      <c r="NZQ844" s="3"/>
      <c r="NZR844" s="3"/>
      <c r="NZS844" s="3"/>
      <c r="NZT844" s="3"/>
      <c r="NZU844" s="3"/>
      <c r="NZV844" s="3"/>
      <c r="NZW844" s="3"/>
      <c r="NZX844" s="3"/>
      <c r="NZY844" s="3"/>
      <c r="NZZ844" s="3"/>
      <c r="OAA844" s="3"/>
      <c r="OAB844" s="3"/>
      <c r="OAC844" s="3"/>
      <c r="OAD844" s="3"/>
      <c r="OAE844" s="3"/>
      <c r="OAF844" s="3"/>
      <c r="OAG844" s="3"/>
      <c r="OAH844" s="3"/>
      <c r="OAI844" s="3"/>
      <c r="OAJ844" s="3"/>
      <c r="OAK844" s="3"/>
      <c r="OAL844" s="3"/>
      <c r="OAM844" s="3"/>
      <c r="OAN844" s="3"/>
      <c r="OAO844" s="3"/>
      <c r="OAP844" s="3"/>
      <c r="OAQ844" s="3"/>
      <c r="OAR844" s="3"/>
      <c r="OAS844" s="3"/>
      <c r="OAT844" s="3"/>
      <c r="OAU844" s="3"/>
      <c r="OAV844" s="3"/>
      <c r="OAW844" s="3"/>
      <c r="OAX844" s="3"/>
      <c r="OAY844" s="3"/>
      <c r="OAZ844" s="3"/>
      <c r="OBA844" s="3"/>
      <c r="OBB844" s="3"/>
      <c r="OBC844" s="3"/>
      <c r="OBD844" s="3"/>
      <c r="OBE844" s="3"/>
      <c r="OBF844" s="3"/>
      <c r="OBG844" s="3"/>
      <c r="OBH844" s="3"/>
      <c r="OBI844" s="3"/>
      <c r="OBJ844" s="3"/>
      <c r="OBK844" s="3"/>
      <c r="OBL844" s="3"/>
      <c r="OBM844" s="3"/>
      <c r="OBN844" s="3"/>
      <c r="OBO844" s="3"/>
      <c r="OBP844" s="3"/>
      <c r="OBQ844" s="3"/>
      <c r="OBR844" s="3"/>
      <c r="OBS844" s="3"/>
      <c r="OBT844" s="3"/>
      <c r="OBU844" s="3"/>
      <c r="OBV844" s="3"/>
      <c r="OBW844" s="3"/>
      <c r="OBX844" s="3"/>
      <c r="OBY844" s="3"/>
      <c r="OBZ844" s="3"/>
      <c r="OCA844" s="3"/>
      <c r="OCB844" s="3"/>
      <c r="OCC844" s="3"/>
      <c r="OCD844" s="3"/>
      <c r="OCE844" s="3"/>
      <c r="OCF844" s="3"/>
      <c r="OCG844" s="3"/>
      <c r="OCH844" s="3"/>
      <c r="OCI844" s="3"/>
      <c r="OCJ844" s="3"/>
      <c r="OCK844" s="3"/>
      <c r="OCL844" s="3"/>
      <c r="OCM844" s="3"/>
      <c r="OCN844" s="3"/>
      <c r="OCO844" s="3"/>
      <c r="OCP844" s="3"/>
      <c r="OCQ844" s="3"/>
      <c r="OCR844" s="3"/>
      <c r="OCS844" s="3"/>
      <c r="OCT844" s="3"/>
      <c r="OCU844" s="3"/>
      <c r="OCV844" s="3"/>
      <c r="OCW844" s="3"/>
      <c r="OCX844" s="3"/>
      <c r="OCY844" s="3"/>
      <c r="OCZ844" s="3"/>
      <c r="ODA844" s="3"/>
      <c r="ODB844" s="3"/>
      <c r="ODC844" s="3"/>
      <c r="ODD844" s="3"/>
      <c r="ODE844" s="3"/>
      <c r="ODF844" s="3"/>
      <c r="ODG844" s="3"/>
      <c r="ODH844" s="3"/>
      <c r="ODI844" s="3"/>
      <c r="ODJ844" s="3"/>
      <c r="ODK844" s="3"/>
      <c r="ODL844" s="3"/>
      <c r="ODM844" s="3"/>
      <c r="ODN844" s="3"/>
      <c r="ODO844" s="3"/>
      <c r="ODP844" s="3"/>
      <c r="ODQ844" s="3"/>
      <c r="ODR844" s="3"/>
      <c r="ODS844" s="3"/>
      <c r="ODT844" s="3"/>
      <c r="ODU844" s="3"/>
      <c r="ODV844" s="3"/>
      <c r="ODW844" s="3"/>
      <c r="ODX844" s="3"/>
      <c r="ODY844" s="3"/>
      <c r="ODZ844" s="3"/>
      <c r="OEA844" s="3"/>
      <c r="OEB844" s="3"/>
      <c r="OEC844" s="3"/>
      <c r="OED844" s="3"/>
      <c r="OEE844" s="3"/>
      <c r="OEF844" s="3"/>
      <c r="OEG844" s="3"/>
      <c r="OEH844" s="3"/>
      <c r="OEI844" s="3"/>
      <c r="OEJ844" s="3"/>
      <c r="OEK844" s="3"/>
      <c r="OEL844" s="3"/>
      <c r="OEM844" s="3"/>
      <c r="OEN844" s="3"/>
      <c r="OEO844" s="3"/>
      <c r="OEP844" s="3"/>
      <c r="OEQ844" s="3"/>
      <c r="OER844" s="3"/>
      <c r="OES844" s="3"/>
      <c r="OET844" s="3"/>
      <c r="OEU844" s="3"/>
      <c r="OEV844" s="3"/>
      <c r="OEW844" s="3"/>
      <c r="OEX844" s="3"/>
      <c r="OEY844" s="3"/>
      <c r="OEZ844" s="3"/>
      <c r="OFA844" s="3"/>
      <c r="OFB844" s="3"/>
      <c r="OFC844" s="3"/>
      <c r="OFD844" s="3"/>
      <c r="OFE844" s="3"/>
      <c r="OFF844" s="3"/>
      <c r="OFG844" s="3"/>
      <c r="OFH844" s="3"/>
      <c r="OFI844" s="3"/>
      <c r="OFJ844" s="3"/>
      <c r="OFK844" s="3"/>
      <c r="OFL844" s="3"/>
      <c r="OFM844" s="3"/>
      <c r="OFN844" s="3"/>
      <c r="OFO844" s="3"/>
      <c r="OFP844" s="3"/>
      <c r="OFQ844" s="3"/>
      <c r="OFR844" s="3"/>
      <c r="OFS844" s="3"/>
      <c r="OFT844" s="3"/>
      <c r="OFU844" s="3"/>
      <c r="OFV844" s="3"/>
      <c r="OFW844" s="3"/>
      <c r="OFX844" s="3"/>
      <c r="OFY844" s="3"/>
      <c r="OFZ844" s="3"/>
      <c r="OGA844" s="3"/>
      <c r="OGB844" s="3"/>
      <c r="OGC844" s="3"/>
      <c r="OGD844" s="3"/>
      <c r="OGE844" s="3"/>
      <c r="OGF844" s="3"/>
      <c r="OGG844" s="3"/>
      <c r="OGH844" s="3"/>
      <c r="OGI844" s="3"/>
      <c r="OGJ844" s="3"/>
      <c r="OGK844" s="3"/>
      <c r="OGL844" s="3"/>
      <c r="OGM844" s="3"/>
      <c r="OGN844" s="3"/>
      <c r="OGO844" s="3"/>
      <c r="OGP844" s="3"/>
      <c r="OGQ844" s="3"/>
      <c r="OGR844" s="3"/>
      <c r="OGS844" s="3"/>
      <c r="OGT844" s="3"/>
      <c r="OGU844" s="3"/>
      <c r="OGV844" s="3"/>
      <c r="OGW844" s="3"/>
      <c r="OGX844" s="3"/>
      <c r="OGY844" s="3"/>
      <c r="OGZ844" s="3"/>
      <c r="OHA844" s="3"/>
      <c r="OHB844" s="3"/>
      <c r="OHC844" s="3"/>
      <c r="OHD844" s="3"/>
      <c r="OHE844" s="3"/>
      <c r="OHF844" s="3"/>
      <c r="OHG844" s="3"/>
      <c r="OHH844" s="3"/>
      <c r="OHI844" s="3"/>
      <c r="OHJ844" s="3"/>
      <c r="OHK844" s="3"/>
      <c r="OHL844" s="3"/>
      <c r="OHM844" s="3"/>
      <c r="OHN844" s="3"/>
      <c r="OHO844" s="3"/>
      <c r="OHP844" s="3"/>
      <c r="OHQ844" s="3"/>
      <c r="OHR844" s="3"/>
      <c r="OHS844" s="3"/>
      <c r="OHT844" s="3"/>
      <c r="OHU844" s="3"/>
      <c r="OHV844" s="3"/>
      <c r="OHW844" s="3"/>
      <c r="OHX844" s="3"/>
      <c r="OHY844" s="3"/>
      <c r="OHZ844" s="3"/>
      <c r="OIA844" s="3"/>
      <c r="OIB844" s="3"/>
      <c r="OIC844" s="3"/>
      <c r="OID844" s="3"/>
      <c r="OIE844" s="3"/>
      <c r="OIF844" s="3"/>
      <c r="OIG844" s="3"/>
      <c r="OIH844" s="3"/>
      <c r="OII844" s="3"/>
      <c r="OIJ844" s="3"/>
      <c r="OIK844" s="3"/>
      <c r="OIL844" s="3"/>
      <c r="OIM844" s="3"/>
      <c r="OIN844" s="3"/>
      <c r="OIO844" s="3"/>
      <c r="OIP844" s="3"/>
      <c r="OIQ844" s="3"/>
      <c r="OIR844" s="3"/>
      <c r="OIS844" s="3"/>
      <c r="OIT844" s="3"/>
      <c r="OIU844" s="3"/>
      <c r="OIV844" s="3"/>
      <c r="OIW844" s="3"/>
      <c r="OIX844" s="3"/>
      <c r="OIY844" s="3"/>
      <c r="OIZ844" s="3"/>
      <c r="OJA844" s="3"/>
      <c r="OJB844" s="3"/>
      <c r="OJC844" s="3"/>
      <c r="OJD844" s="3"/>
      <c r="OJE844" s="3"/>
      <c r="OJF844" s="3"/>
      <c r="OJG844" s="3"/>
      <c r="OJH844" s="3"/>
      <c r="OJI844" s="3"/>
      <c r="OJJ844" s="3"/>
      <c r="OJK844" s="3"/>
      <c r="OJL844" s="3"/>
      <c r="OJM844" s="3"/>
      <c r="OJN844" s="3"/>
      <c r="OJO844" s="3"/>
      <c r="OJP844" s="3"/>
      <c r="OJQ844" s="3"/>
      <c r="OJR844" s="3"/>
      <c r="OJS844" s="3"/>
      <c r="OJT844" s="3"/>
      <c r="OJU844" s="3"/>
      <c r="OJV844" s="3"/>
      <c r="OJW844" s="3"/>
      <c r="OJX844" s="3"/>
      <c r="OJY844" s="3"/>
      <c r="OJZ844" s="3"/>
      <c r="OKA844" s="3"/>
      <c r="OKB844" s="3"/>
      <c r="OKC844" s="3"/>
      <c r="OKD844" s="3"/>
      <c r="OKE844" s="3"/>
      <c r="OKF844" s="3"/>
      <c r="OKG844" s="3"/>
      <c r="OKH844" s="3"/>
      <c r="OKI844" s="3"/>
      <c r="OKJ844" s="3"/>
      <c r="OKK844" s="3"/>
      <c r="OKL844" s="3"/>
      <c r="OKM844" s="3"/>
      <c r="OKN844" s="3"/>
      <c r="OKO844" s="3"/>
      <c r="OKP844" s="3"/>
      <c r="OKQ844" s="3"/>
      <c r="OKR844" s="3"/>
      <c r="OKS844" s="3"/>
      <c r="OKT844" s="3"/>
      <c r="OKU844" s="3"/>
      <c r="OKV844" s="3"/>
      <c r="OKW844" s="3"/>
      <c r="OKX844" s="3"/>
      <c r="OKY844" s="3"/>
      <c r="OKZ844" s="3"/>
      <c r="OLA844" s="3"/>
      <c r="OLB844" s="3"/>
      <c r="OLC844" s="3"/>
      <c r="OLD844" s="3"/>
      <c r="OLE844" s="3"/>
      <c r="OLF844" s="3"/>
      <c r="OLG844" s="3"/>
      <c r="OLH844" s="3"/>
      <c r="OLI844" s="3"/>
      <c r="OLJ844" s="3"/>
      <c r="OLK844" s="3"/>
      <c r="OLL844" s="3"/>
      <c r="OLM844" s="3"/>
      <c r="OLN844" s="3"/>
      <c r="OLO844" s="3"/>
      <c r="OLP844" s="3"/>
      <c r="OLQ844" s="3"/>
      <c r="OLR844" s="3"/>
      <c r="OLS844" s="3"/>
      <c r="OLT844" s="3"/>
      <c r="OLU844" s="3"/>
      <c r="OLV844" s="3"/>
      <c r="OLW844" s="3"/>
      <c r="OLX844" s="3"/>
      <c r="OLY844" s="3"/>
      <c r="OLZ844" s="3"/>
      <c r="OMA844" s="3"/>
      <c r="OMB844" s="3"/>
      <c r="OMC844" s="3"/>
      <c r="OMD844" s="3"/>
      <c r="OME844" s="3"/>
      <c r="OMF844" s="3"/>
      <c r="OMG844" s="3"/>
      <c r="OMH844" s="3"/>
      <c r="OMI844" s="3"/>
      <c r="OMJ844" s="3"/>
      <c r="OMK844" s="3"/>
      <c r="OML844" s="3"/>
      <c r="OMM844" s="3"/>
      <c r="OMN844" s="3"/>
      <c r="OMO844" s="3"/>
      <c r="OMP844" s="3"/>
      <c r="OMQ844" s="3"/>
      <c r="OMR844" s="3"/>
      <c r="OMS844" s="3"/>
      <c r="OMT844" s="3"/>
      <c r="OMU844" s="3"/>
      <c r="OMV844" s="3"/>
      <c r="OMW844" s="3"/>
      <c r="OMX844" s="3"/>
      <c r="OMY844" s="3"/>
      <c r="OMZ844" s="3"/>
      <c r="ONA844" s="3"/>
      <c r="ONB844" s="3"/>
      <c r="ONC844" s="3"/>
      <c r="OND844" s="3"/>
      <c r="ONE844" s="3"/>
      <c r="ONF844" s="3"/>
      <c r="ONG844" s="3"/>
      <c r="ONH844" s="3"/>
      <c r="ONI844" s="3"/>
      <c r="ONJ844" s="3"/>
      <c r="ONK844" s="3"/>
      <c r="ONL844" s="3"/>
      <c r="ONM844" s="3"/>
      <c r="ONN844" s="3"/>
      <c r="ONO844" s="3"/>
      <c r="ONP844" s="3"/>
      <c r="ONQ844" s="3"/>
      <c r="ONR844" s="3"/>
      <c r="ONS844" s="3"/>
      <c r="ONT844" s="3"/>
      <c r="ONU844" s="3"/>
      <c r="ONV844" s="3"/>
      <c r="ONW844" s="3"/>
      <c r="ONX844" s="3"/>
      <c r="ONY844" s="3"/>
      <c r="ONZ844" s="3"/>
      <c r="OOA844" s="3"/>
      <c r="OOB844" s="3"/>
      <c r="OOC844" s="3"/>
      <c r="OOD844" s="3"/>
      <c r="OOE844" s="3"/>
      <c r="OOF844" s="3"/>
      <c r="OOG844" s="3"/>
      <c r="OOH844" s="3"/>
      <c r="OOI844" s="3"/>
      <c r="OOJ844" s="3"/>
      <c r="OOK844" s="3"/>
      <c r="OOL844" s="3"/>
      <c r="OOM844" s="3"/>
      <c r="OON844" s="3"/>
      <c r="OOO844" s="3"/>
      <c r="OOP844" s="3"/>
      <c r="OOQ844" s="3"/>
      <c r="OOR844" s="3"/>
      <c r="OOS844" s="3"/>
      <c r="OOT844" s="3"/>
      <c r="OOU844" s="3"/>
      <c r="OOV844" s="3"/>
      <c r="OOW844" s="3"/>
      <c r="OOX844" s="3"/>
      <c r="OOY844" s="3"/>
      <c r="OOZ844" s="3"/>
      <c r="OPA844" s="3"/>
      <c r="OPB844" s="3"/>
      <c r="OPC844" s="3"/>
      <c r="OPD844" s="3"/>
      <c r="OPE844" s="3"/>
      <c r="OPF844" s="3"/>
      <c r="OPG844" s="3"/>
      <c r="OPH844" s="3"/>
      <c r="OPI844" s="3"/>
      <c r="OPJ844" s="3"/>
      <c r="OPK844" s="3"/>
      <c r="OPL844" s="3"/>
      <c r="OPM844" s="3"/>
      <c r="OPN844" s="3"/>
      <c r="OPO844" s="3"/>
      <c r="OPP844" s="3"/>
      <c r="OPQ844" s="3"/>
      <c r="OPR844" s="3"/>
      <c r="OPS844" s="3"/>
      <c r="OPT844" s="3"/>
      <c r="OPU844" s="3"/>
      <c r="OPV844" s="3"/>
      <c r="OPW844" s="3"/>
      <c r="OPX844" s="3"/>
      <c r="OPY844" s="3"/>
      <c r="OPZ844" s="3"/>
      <c r="OQA844" s="3"/>
      <c r="OQB844" s="3"/>
      <c r="OQC844" s="3"/>
      <c r="OQD844" s="3"/>
      <c r="OQE844" s="3"/>
      <c r="OQF844" s="3"/>
      <c r="OQG844" s="3"/>
      <c r="OQH844" s="3"/>
      <c r="OQI844" s="3"/>
      <c r="OQJ844" s="3"/>
      <c r="OQK844" s="3"/>
      <c r="OQL844" s="3"/>
      <c r="OQM844" s="3"/>
      <c r="OQN844" s="3"/>
      <c r="OQO844" s="3"/>
      <c r="OQP844" s="3"/>
      <c r="OQQ844" s="3"/>
      <c r="OQR844" s="3"/>
      <c r="OQS844" s="3"/>
      <c r="OQT844" s="3"/>
      <c r="OQU844" s="3"/>
      <c r="OQV844" s="3"/>
      <c r="OQW844" s="3"/>
      <c r="OQX844" s="3"/>
      <c r="OQY844" s="3"/>
      <c r="OQZ844" s="3"/>
      <c r="ORA844" s="3"/>
      <c r="ORB844" s="3"/>
      <c r="ORC844" s="3"/>
      <c r="ORD844" s="3"/>
      <c r="ORE844" s="3"/>
      <c r="ORF844" s="3"/>
      <c r="ORG844" s="3"/>
      <c r="ORH844" s="3"/>
      <c r="ORI844" s="3"/>
      <c r="ORJ844" s="3"/>
      <c r="ORK844" s="3"/>
      <c r="ORL844" s="3"/>
      <c r="ORM844" s="3"/>
      <c r="ORN844" s="3"/>
      <c r="ORO844" s="3"/>
      <c r="ORP844" s="3"/>
      <c r="ORQ844" s="3"/>
      <c r="ORR844" s="3"/>
      <c r="ORS844" s="3"/>
      <c r="ORT844" s="3"/>
      <c r="ORU844" s="3"/>
      <c r="ORV844" s="3"/>
      <c r="ORW844" s="3"/>
      <c r="ORX844" s="3"/>
      <c r="ORY844" s="3"/>
      <c r="ORZ844" s="3"/>
      <c r="OSA844" s="3"/>
      <c r="OSB844" s="3"/>
      <c r="OSC844" s="3"/>
      <c r="OSD844" s="3"/>
      <c r="OSE844" s="3"/>
      <c r="OSF844" s="3"/>
      <c r="OSG844" s="3"/>
      <c r="OSH844" s="3"/>
      <c r="OSI844" s="3"/>
      <c r="OSJ844" s="3"/>
      <c r="OSK844" s="3"/>
      <c r="OSL844" s="3"/>
      <c r="OSM844" s="3"/>
      <c r="OSN844" s="3"/>
      <c r="OSO844" s="3"/>
      <c r="OSP844" s="3"/>
      <c r="OSQ844" s="3"/>
      <c r="OSR844" s="3"/>
      <c r="OSS844" s="3"/>
      <c r="OST844" s="3"/>
      <c r="OSU844" s="3"/>
      <c r="OSV844" s="3"/>
      <c r="OSW844" s="3"/>
      <c r="OSX844" s="3"/>
      <c r="OSY844" s="3"/>
      <c r="OSZ844" s="3"/>
      <c r="OTA844" s="3"/>
      <c r="OTB844" s="3"/>
      <c r="OTC844" s="3"/>
      <c r="OTD844" s="3"/>
      <c r="OTE844" s="3"/>
      <c r="OTF844" s="3"/>
      <c r="OTG844" s="3"/>
      <c r="OTH844" s="3"/>
      <c r="OTI844" s="3"/>
      <c r="OTJ844" s="3"/>
      <c r="OTK844" s="3"/>
      <c r="OTL844" s="3"/>
      <c r="OTM844" s="3"/>
      <c r="OTN844" s="3"/>
      <c r="OTO844" s="3"/>
      <c r="OTP844" s="3"/>
      <c r="OTQ844" s="3"/>
      <c r="OTR844" s="3"/>
      <c r="OTS844" s="3"/>
      <c r="OTT844" s="3"/>
      <c r="OTU844" s="3"/>
      <c r="OTV844" s="3"/>
      <c r="OTW844" s="3"/>
      <c r="OTX844" s="3"/>
      <c r="OTY844" s="3"/>
      <c r="OTZ844" s="3"/>
      <c r="OUA844" s="3"/>
      <c r="OUB844" s="3"/>
      <c r="OUC844" s="3"/>
      <c r="OUD844" s="3"/>
      <c r="OUE844" s="3"/>
      <c r="OUF844" s="3"/>
      <c r="OUG844" s="3"/>
      <c r="OUH844" s="3"/>
      <c r="OUI844" s="3"/>
      <c r="OUJ844" s="3"/>
      <c r="OUK844" s="3"/>
      <c r="OUL844" s="3"/>
      <c r="OUM844" s="3"/>
      <c r="OUN844" s="3"/>
      <c r="OUO844" s="3"/>
      <c r="OUP844" s="3"/>
      <c r="OUQ844" s="3"/>
      <c r="OUR844" s="3"/>
      <c r="OUS844" s="3"/>
      <c r="OUT844" s="3"/>
      <c r="OUU844" s="3"/>
      <c r="OUV844" s="3"/>
      <c r="OUW844" s="3"/>
      <c r="OUX844" s="3"/>
      <c r="OUY844" s="3"/>
      <c r="OUZ844" s="3"/>
      <c r="OVA844" s="3"/>
      <c r="OVB844" s="3"/>
      <c r="OVC844" s="3"/>
      <c r="OVD844" s="3"/>
      <c r="OVE844" s="3"/>
      <c r="OVF844" s="3"/>
      <c r="OVG844" s="3"/>
      <c r="OVH844" s="3"/>
      <c r="OVI844" s="3"/>
      <c r="OVJ844" s="3"/>
      <c r="OVK844" s="3"/>
      <c r="OVL844" s="3"/>
      <c r="OVM844" s="3"/>
      <c r="OVN844" s="3"/>
      <c r="OVO844" s="3"/>
      <c r="OVP844" s="3"/>
      <c r="OVQ844" s="3"/>
      <c r="OVR844" s="3"/>
      <c r="OVS844" s="3"/>
      <c r="OVT844" s="3"/>
      <c r="OVU844" s="3"/>
      <c r="OVV844" s="3"/>
      <c r="OVW844" s="3"/>
      <c r="OVX844" s="3"/>
      <c r="OVY844" s="3"/>
      <c r="OVZ844" s="3"/>
      <c r="OWA844" s="3"/>
      <c r="OWB844" s="3"/>
      <c r="OWC844" s="3"/>
      <c r="OWD844" s="3"/>
      <c r="OWE844" s="3"/>
      <c r="OWF844" s="3"/>
      <c r="OWG844" s="3"/>
      <c r="OWH844" s="3"/>
      <c r="OWI844" s="3"/>
      <c r="OWJ844" s="3"/>
      <c r="OWK844" s="3"/>
      <c r="OWL844" s="3"/>
      <c r="OWM844" s="3"/>
      <c r="OWN844" s="3"/>
      <c r="OWO844" s="3"/>
      <c r="OWP844" s="3"/>
      <c r="OWQ844" s="3"/>
      <c r="OWR844" s="3"/>
      <c r="OWS844" s="3"/>
      <c r="OWT844" s="3"/>
      <c r="OWU844" s="3"/>
      <c r="OWV844" s="3"/>
      <c r="OWW844" s="3"/>
      <c r="OWX844" s="3"/>
      <c r="OWY844" s="3"/>
      <c r="OWZ844" s="3"/>
      <c r="OXA844" s="3"/>
      <c r="OXB844" s="3"/>
      <c r="OXC844" s="3"/>
      <c r="OXD844" s="3"/>
      <c r="OXE844" s="3"/>
      <c r="OXF844" s="3"/>
      <c r="OXG844" s="3"/>
      <c r="OXH844" s="3"/>
      <c r="OXI844" s="3"/>
      <c r="OXJ844" s="3"/>
      <c r="OXK844" s="3"/>
      <c r="OXL844" s="3"/>
      <c r="OXM844" s="3"/>
      <c r="OXN844" s="3"/>
      <c r="OXO844" s="3"/>
      <c r="OXP844" s="3"/>
      <c r="OXQ844" s="3"/>
      <c r="OXR844" s="3"/>
      <c r="OXS844" s="3"/>
      <c r="OXT844" s="3"/>
      <c r="OXU844" s="3"/>
      <c r="OXV844" s="3"/>
      <c r="OXW844" s="3"/>
      <c r="OXX844" s="3"/>
      <c r="OXY844" s="3"/>
      <c r="OXZ844" s="3"/>
      <c r="OYA844" s="3"/>
      <c r="OYB844" s="3"/>
      <c r="OYC844" s="3"/>
      <c r="OYD844" s="3"/>
      <c r="OYE844" s="3"/>
      <c r="OYF844" s="3"/>
      <c r="OYG844" s="3"/>
      <c r="OYH844" s="3"/>
      <c r="OYI844" s="3"/>
      <c r="OYJ844" s="3"/>
      <c r="OYK844" s="3"/>
      <c r="OYL844" s="3"/>
      <c r="OYM844" s="3"/>
      <c r="OYN844" s="3"/>
      <c r="OYO844" s="3"/>
      <c r="OYP844" s="3"/>
      <c r="OYQ844" s="3"/>
      <c r="OYR844" s="3"/>
      <c r="OYS844" s="3"/>
      <c r="OYT844" s="3"/>
      <c r="OYU844" s="3"/>
      <c r="OYV844" s="3"/>
      <c r="OYW844" s="3"/>
      <c r="OYX844" s="3"/>
      <c r="OYY844" s="3"/>
      <c r="OYZ844" s="3"/>
      <c r="OZA844" s="3"/>
      <c r="OZB844" s="3"/>
      <c r="OZC844" s="3"/>
      <c r="OZD844" s="3"/>
      <c r="OZE844" s="3"/>
      <c r="OZF844" s="3"/>
      <c r="OZG844" s="3"/>
      <c r="OZH844" s="3"/>
      <c r="OZI844" s="3"/>
      <c r="OZJ844" s="3"/>
      <c r="OZK844" s="3"/>
      <c r="OZL844" s="3"/>
      <c r="OZM844" s="3"/>
      <c r="OZN844" s="3"/>
      <c r="OZO844" s="3"/>
      <c r="OZP844" s="3"/>
      <c r="OZQ844" s="3"/>
      <c r="OZR844" s="3"/>
      <c r="OZS844" s="3"/>
      <c r="OZT844" s="3"/>
      <c r="OZU844" s="3"/>
      <c r="OZV844" s="3"/>
      <c r="OZW844" s="3"/>
      <c r="OZX844" s="3"/>
      <c r="OZY844" s="3"/>
      <c r="OZZ844" s="3"/>
      <c r="PAA844" s="3"/>
      <c r="PAB844" s="3"/>
      <c r="PAC844" s="3"/>
      <c r="PAD844" s="3"/>
      <c r="PAE844" s="3"/>
      <c r="PAF844" s="3"/>
      <c r="PAG844" s="3"/>
      <c r="PAH844" s="3"/>
      <c r="PAI844" s="3"/>
      <c r="PAJ844" s="3"/>
      <c r="PAK844" s="3"/>
      <c r="PAL844" s="3"/>
      <c r="PAM844" s="3"/>
      <c r="PAN844" s="3"/>
      <c r="PAO844" s="3"/>
      <c r="PAP844" s="3"/>
      <c r="PAQ844" s="3"/>
      <c r="PAR844" s="3"/>
      <c r="PAS844" s="3"/>
      <c r="PAT844" s="3"/>
      <c r="PAU844" s="3"/>
      <c r="PAV844" s="3"/>
      <c r="PAW844" s="3"/>
      <c r="PAX844" s="3"/>
      <c r="PAY844" s="3"/>
      <c r="PAZ844" s="3"/>
      <c r="PBA844" s="3"/>
      <c r="PBB844" s="3"/>
      <c r="PBC844" s="3"/>
      <c r="PBD844" s="3"/>
      <c r="PBE844" s="3"/>
      <c r="PBF844" s="3"/>
      <c r="PBG844" s="3"/>
      <c r="PBH844" s="3"/>
      <c r="PBI844" s="3"/>
      <c r="PBJ844" s="3"/>
      <c r="PBK844" s="3"/>
      <c r="PBL844" s="3"/>
      <c r="PBM844" s="3"/>
      <c r="PBN844" s="3"/>
      <c r="PBO844" s="3"/>
      <c r="PBP844" s="3"/>
      <c r="PBQ844" s="3"/>
      <c r="PBR844" s="3"/>
      <c r="PBS844" s="3"/>
      <c r="PBT844" s="3"/>
      <c r="PBU844" s="3"/>
      <c r="PBV844" s="3"/>
      <c r="PBW844" s="3"/>
      <c r="PBX844" s="3"/>
      <c r="PBY844" s="3"/>
      <c r="PBZ844" s="3"/>
      <c r="PCA844" s="3"/>
      <c r="PCB844" s="3"/>
      <c r="PCC844" s="3"/>
      <c r="PCD844" s="3"/>
      <c r="PCE844" s="3"/>
      <c r="PCF844" s="3"/>
      <c r="PCG844" s="3"/>
      <c r="PCH844" s="3"/>
      <c r="PCI844" s="3"/>
      <c r="PCJ844" s="3"/>
      <c r="PCK844" s="3"/>
      <c r="PCL844" s="3"/>
      <c r="PCM844" s="3"/>
      <c r="PCN844" s="3"/>
      <c r="PCO844" s="3"/>
      <c r="PCP844" s="3"/>
      <c r="PCQ844" s="3"/>
      <c r="PCR844" s="3"/>
      <c r="PCS844" s="3"/>
      <c r="PCT844" s="3"/>
      <c r="PCU844" s="3"/>
      <c r="PCV844" s="3"/>
      <c r="PCW844" s="3"/>
      <c r="PCX844" s="3"/>
      <c r="PCY844" s="3"/>
      <c r="PCZ844" s="3"/>
      <c r="PDA844" s="3"/>
      <c r="PDB844" s="3"/>
      <c r="PDC844" s="3"/>
      <c r="PDD844" s="3"/>
      <c r="PDE844" s="3"/>
      <c r="PDF844" s="3"/>
      <c r="PDG844" s="3"/>
      <c r="PDH844" s="3"/>
      <c r="PDI844" s="3"/>
      <c r="PDJ844" s="3"/>
      <c r="PDK844" s="3"/>
      <c r="PDL844" s="3"/>
      <c r="PDM844" s="3"/>
      <c r="PDN844" s="3"/>
      <c r="PDO844" s="3"/>
      <c r="PDP844" s="3"/>
      <c r="PDQ844" s="3"/>
      <c r="PDR844" s="3"/>
      <c r="PDS844" s="3"/>
      <c r="PDT844" s="3"/>
      <c r="PDU844" s="3"/>
      <c r="PDV844" s="3"/>
      <c r="PDW844" s="3"/>
      <c r="PDX844" s="3"/>
      <c r="PDY844" s="3"/>
      <c r="PDZ844" s="3"/>
      <c r="PEA844" s="3"/>
      <c r="PEB844" s="3"/>
      <c r="PEC844" s="3"/>
      <c r="PED844" s="3"/>
      <c r="PEE844" s="3"/>
      <c r="PEF844" s="3"/>
      <c r="PEG844" s="3"/>
      <c r="PEH844" s="3"/>
      <c r="PEI844" s="3"/>
      <c r="PEJ844" s="3"/>
      <c r="PEK844" s="3"/>
      <c r="PEL844" s="3"/>
      <c r="PEM844" s="3"/>
      <c r="PEN844" s="3"/>
      <c r="PEO844" s="3"/>
      <c r="PEP844" s="3"/>
      <c r="PEQ844" s="3"/>
      <c r="PER844" s="3"/>
      <c r="PES844" s="3"/>
      <c r="PET844" s="3"/>
      <c r="PEU844" s="3"/>
      <c r="PEV844" s="3"/>
      <c r="PEW844" s="3"/>
      <c r="PEX844" s="3"/>
      <c r="PEY844" s="3"/>
      <c r="PEZ844" s="3"/>
      <c r="PFA844" s="3"/>
      <c r="PFB844" s="3"/>
      <c r="PFC844" s="3"/>
      <c r="PFD844" s="3"/>
      <c r="PFE844" s="3"/>
      <c r="PFF844" s="3"/>
      <c r="PFG844" s="3"/>
      <c r="PFH844" s="3"/>
      <c r="PFI844" s="3"/>
      <c r="PFJ844" s="3"/>
      <c r="PFK844" s="3"/>
      <c r="PFL844" s="3"/>
      <c r="PFM844" s="3"/>
      <c r="PFN844" s="3"/>
      <c r="PFO844" s="3"/>
      <c r="PFP844" s="3"/>
      <c r="PFQ844" s="3"/>
      <c r="PFR844" s="3"/>
      <c r="PFS844" s="3"/>
      <c r="PFT844" s="3"/>
      <c r="PFU844" s="3"/>
      <c r="PFV844" s="3"/>
      <c r="PFW844" s="3"/>
      <c r="PFX844" s="3"/>
      <c r="PFY844" s="3"/>
      <c r="PFZ844" s="3"/>
      <c r="PGA844" s="3"/>
      <c r="PGB844" s="3"/>
      <c r="PGC844" s="3"/>
      <c r="PGD844" s="3"/>
      <c r="PGE844" s="3"/>
      <c r="PGF844" s="3"/>
      <c r="PGG844" s="3"/>
      <c r="PGH844" s="3"/>
      <c r="PGI844" s="3"/>
      <c r="PGJ844" s="3"/>
      <c r="PGK844" s="3"/>
      <c r="PGL844" s="3"/>
      <c r="PGM844" s="3"/>
      <c r="PGN844" s="3"/>
      <c r="PGO844" s="3"/>
      <c r="PGP844" s="3"/>
      <c r="PGQ844" s="3"/>
      <c r="PGR844" s="3"/>
      <c r="PGS844" s="3"/>
      <c r="PGT844" s="3"/>
      <c r="PGU844" s="3"/>
      <c r="PGV844" s="3"/>
      <c r="PGW844" s="3"/>
      <c r="PGX844" s="3"/>
      <c r="PGY844" s="3"/>
      <c r="PGZ844" s="3"/>
      <c r="PHA844" s="3"/>
      <c r="PHB844" s="3"/>
      <c r="PHC844" s="3"/>
      <c r="PHD844" s="3"/>
      <c r="PHE844" s="3"/>
      <c r="PHF844" s="3"/>
      <c r="PHG844" s="3"/>
      <c r="PHH844" s="3"/>
      <c r="PHI844" s="3"/>
      <c r="PHJ844" s="3"/>
      <c r="PHK844" s="3"/>
      <c r="PHL844" s="3"/>
      <c r="PHM844" s="3"/>
      <c r="PHN844" s="3"/>
      <c r="PHO844" s="3"/>
      <c r="PHP844" s="3"/>
      <c r="PHQ844" s="3"/>
      <c r="PHR844" s="3"/>
      <c r="PHS844" s="3"/>
      <c r="PHT844" s="3"/>
      <c r="PHU844" s="3"/>
      <c r="PHV844" s="3"/>
      <c r="PHW844" s="3"/>
      <c r="PHX844" s="3"/>
      <c r="PHY844" s="3"/>
      <c r="PHZ844" s="3"/>
      <c r="PIA844" s="3"/>
      <c r="PIB844" s="3"/>
      <c r="PIC844" s="3"/>
      <c r="PID844" s="3"/>
      <c r="PIE844" s="3"/>
      <c r="PIF844" s="3"/>
      <c r="PIG844" s="3"/>
      <c r="PIH844" s="3"/>
      <c r="PII844" s="3"/>
      <c r="PIJ844" s="3"/>
      <c r="PIK844" s="3"/>
      <c r="PIL844" s="3"/>
      <c r="PIM844" s="3"/>
      <c r="PIN844" s="3"/>
      <c r="PIO844" s="3"/>
      <c r="PIP844" s="3"/>
      <c r="PIQ844" s="3"/>
      <c r="PIR844" s="3"/>
      <c r="PIS844" s="3"/>
      <c r="PIT844" s="3"/>
      <c r="PIU844" s="3"/>
      <c r="PIV844" s="3"/>
      <c r="PIW844" s="3"/>
      <c r="PIX844" s="3"/>
      <c r="PIY844" s="3"/>
      <c r="PIZ844" s="3"/>
      <c r="PJA844" s="3"/>
      <c r="PJB844" s="3"/>
      <c r="PJC844" s="3"/>
      <c r="PJD844" s="3"/>
      <c r="PJE844" s="3"/>
      <c r="PJF844" s="3"/>
      <c r="PJG844" s="3"/>
      <c r="PJH844" s="3"/>
      <c r="PJI844" s="3"/>
      <c r="PJJ844" s="3"/>
      <c r="PJK844" s="3"/>
      <c r="PJL844" s="3"/>
      <c r="PJM844" s="3"/>
      <c r="PJN844" s="3"/>
      <c r="PJO844" s="3"/>
      <c r="PJP844" s="3"/>
      <c r="PJQ844" s="3"/>
      <c r="PJR844" s="3"/>
      <c r="PJS844" s="3"/>
      <c r="PJT844" s="3"/>
      <c r="PJU844" s="3"/>
      <c r="PJV844" s="3"/>
      <c r="PJW844" s="3"/>
      <c r="PJX844" s="3"/>
      <c r="PJY844" s="3"/>
      <c r="PJZ844" s="3"/>
      <c r="PKA844" s="3"/>
      <c r="PKB844" s="3"/>
      <c r="PKC844" s="3"/>
      <c r="PKD844" s="3"/>
      <c r="PKE844" s="3"/>
      <c r="PKF844" s="3"/>
      <c r="PKG844" s="3"/>
      <c r="PKH844" s="3"/>
      <c r="PKI844" s="3"/>
      <c r="PKJ844" s="3"/>
      <c r="PKK844" s="3"/>
      <c r="PKL844" s="3"/>
      <c r="PKM844" s="3"/>
      <c r="PKN844" s="3"/>
      <c r="PKO844" s="3"/>
      <c r="PKP844" s="3"/>
      <c r="PKQ844" s="3"/>
      <c r="PKR844" s="3"/>
      <c r="PKS844" s="3"/>
      <c r="PKT844" s="3"/>
      <c r="PKU844" s="3"/>
      <c r="PKV844" s="3"/>
      <c r="PKW844" s="3"/>
      <c r="PKX844" s="3"/>
      <c r="PKY844" s="3"/>
      <c r="PKZ844" s="3"/>
      <c r="PLA844" s="3"/>
      <c r="PLB844" s="3"/>
      <c r="PLC844" s="3"/>
      <c r="PLD844" s="3"/>
      <c r="PLE844" s="3"/>
      <c r="PLF844" s="3"/>
      <c r="PLG844" s="3"/>
      <c r="PLH844" s="3"/>
      <c r="PLI844" s="3"/>
      <c r="PLJ844" s="3"/>
      <c r="PLK844" s="3"/>
      <c r="PLL844" s="3"/>
      <c r="PLM844" s="3"/>
      <c r="PLN844" s="3"/>
      <c r="PLO844" s="3"/>
      <c r="PLP844" s="3"/>
      <c r="PLQ844" s="3"/>
      <c r="PLR844" s="3"/>
      <c r="PLS844" s="3"/>
      <c r="PLT844" s="3"/>
      <c r="PLU844" s="3"/>
      <c r="PLV844" s="3"/>
      <c r="PLW844" s="3"/>
      <c r="PLX844" s="3"/>
      <c r="PLY844" s="3"/>
      <c r="PLZ844" s="3"/>
      <c r="PMA844" s="3"/>
      <c r="PMB844" s="3"/>
      <c r="PMC844" s="3"/>
      <c r="PMD844" s="3"/>
      <c r="PME844" s="3"/>
      <c r="PMF844" s="3"/>
      <c r="PMG844" s="3"/>
      <c r="PMH844" s="3"/>
      <c r="PMI844" s="3"/>
      <c r="PMJ844" s="3"/>
      <c r="PMK844" s="3"/>
      <c r="PML844" s="3"/>
      <c r="PMM844" s="3"/>
      <c r="PMN844" s="3"/>
      <c r="PMO844" s="3"/>
      <c r="PMP844" s="3"/>
      <c r="PMQ844" s="3"/>
      <c r="PMR844" s="3"/>
      <c r="PMS844" s="3"/>
      <c r="PMT844" s="3"/>
      <c r="PMU844" s="3"/>
      <c r="PMV844" s="3"/>
      <c r="PMW844" s="3"/>
      <c r="PMX844" s="3"/>
      <c r="PMY844" s="3"/>
      <c r="PMZ844" s="3"/>
      <c r="PNA844" s="3"/>
      <c r="PNB844" s="3"/>
      <c r="PNC844" s="3"/>
      <c r="PND844" s="3"/>
      <c r="PNE844" s="3"/>
      <c r="PNF844" s="3"/>
      <c r="PNG844" s="3"/>
      <c r="PNH844" s="3"/>
      <c r="PNI844" s="3"/>
      <c r="PNJ844" s="3"/>
      <c r="PNK844" s="3"/>
      <c r="PNL844" s="3"/>
      <c r="PNM844" s="3"/>
      <c r="PNN844" s="3"/>
      <c r="PNO844" s="3"/>
      <c r="PNP844" s="3"/>
      <c r="PNQ844" s="3"/>
      <c r="PNR844" s="3"/>
      <c r="PNS844" s="3"/>
      <c r="PNT844" s="3"/>
      <c r="PNU844" s="3"/>
      <c r="PNV844" s="3"/>
      <c r="PNW844" s="3"/>
      <c r="PNX844" s="3"/>
      <c r="PNY844" s="3"/>
      <c r="PNZ844" s="3"/>
      <c r="POA844" s="3"/>
      <c r="POB844" s="3"/>
      <c r="POC844" s="3"/>
      <c r="POD844" s="3"/>
      <c r="POE844" s="3"/>
      <c r="POF844" s="3"/>
      <c r="POG844" s="3"/>
      <c r="POH844" s="3"/>
      <c r="POI844" s="3"/>
      <c r="POJ844" s="3"/>
      <c r="POK844" s="3"/>
      <c r="POL844" s="3"/>
      <c r="POM844" s="3"/>
      <c r="PON844" s="3"/>
      <c r="POO844" s="3"/>
      <c r="POP844" s="3"/>
      <c r="POQ844" s="3"/>
      <c r="POR844" s="3"/>
      <c r="POS844" s="3"/>
      <c r="POT844" s="3"/>
      <c r="POU844" s="3"/>
      <c r="POV844" s="3"/>
      <c r="POW844" s="3"/>
      <c r="POX844" s="3"/>
      <c r="POY844" s="3"/>
      <c r="POZ844" s="3"/>
      <c r="PPA844" s="3"/>
      <c r="PPB844" s="3"/>
      <c r="PPC844" s="3"/>
      <c r="PPD844" s="3"/>
      <c r="PPE844" s="3"/>
      <c r="PPF844" s="3"/>
      <c r="PPG844" s="3"/>
      <c r="PPH844" s="3"/>
      <c r="PPI844" s="3"/>
      <c r="PPJ844" s="3"/>
      <c r="PPK844" s="3"/>
      <c r="PPL844" s="3"/>
      <c r="PPM844" s="3"/>
      <c r="PPN844" s="3"/>
      <c r="PPO844" s="3"/>
      <c r="PPP844" s="3"/>
      <c r="PPQ844" s="3"/>
      <c r="PPR844" s="3"/>
      <c r="PPS844" s="3"/>
      <c r="PPT844" s="3"/>
      <c r="PPU844" s="3"/>
      <c r="PPV844" s="3"/>
      <c r="PPW844" s="3"/>
      <c r="PPX844" s="3"/>
      <c r="PPY844" s="3"/>
      <c r="PPZ844" s="3"/>
      <c r="PQA844" s="3"/>
      <c r="PQB844" s="3"/>
      <c r="PQC844" s="3"/>
      <c r="PQD844" s="3"/>
      <c r="PQE844" s="3"/>
      <c r="PQF844" s="3"/>
      <c r="PQG844" s="3"/>
      <c r="PQH844" s="3"/>
      <c r="PQI844" s="3"/>
      <c r="PQJ844" s="3"/>
      <c r="PQK844" s="3"/>
      <c r="PQL844" s="3"/>
      <c r="PQM844" s="3"/>
      <c r="PQN844" s="3"/>
      <c r="PQO844" s="3"/>
      <c r="PQP844" s="3"/>
      <c r="PQQ844" s="3"/>
      <c r="PQR844" s="3"/>
      <c r="PQS844" s="3"/>
      <c r="PQT844" s="3"/>
      <c r="PQU844" s="3"/>
      <c r="PQV844" s="3"/>
      <c r="PQW844" s="3"/>
      <c r="PQX844" s="3"/>
      <c r="PQY844" s="3"/>
      <c r="PQZ844" s="3"/>
      <c r="PRA844" s="3"/>
      <c r="PRB844" s="3"/>
      <c r="PRC844" s="3"/>
      <c r="PRD844" s="3"/>
      <c r="PRE844" s="3"/>
      <c r="PRF844" s="3"/>
      <c r="PRG844" s="3"/>
      <c r="PRH844" s="3"/>
      <c r="PRI844" s="3"/>
      <c r="PRJ844" s="3"/>
      <c r="PRK844" s="3"/>
      <c r="PRL844" s="3"/>
      <c r="PRM844" s="3"/>
      <c r="PRN844" s="3"/>
      <c r="PRO844" s="3"/>
      <c r="PRP844" s="3"/>
      <c r="PRQ844" s="3"/>
      <c r="PRR844" s="3"/>
      <c r="PRS844" s="3"/>
      <c r="PRT844" s="3"/>
      <c r="PRU844" s="3"/>
      <c r="PRV844" s="3"/>
      <c r="PRW844" s="3"/>
      <c r="PRX844" s="3"/>
      <c r="PRY844" s="3"/>
      <c r="PRZ844" s="3"/>
      <c r="PSA844" s="3"/>
      <c r="PSB844" s="3"/>
      <c r="PSC844" s="3"/>
      <c r="PSD844" s="3"/>
      <c r="PSE844" s="3"/>
      <c r="PSF844" s="3"/>
      <c r="PSG844" s="3"/>
      <c r="PSH844" s="3"/>
      <c r="PSI844" s="3"/>
      <c r="PSJ844" s="3"/>
      <c r="PSK844" s="3"/>
      <c r="PSL844" s="3"/>
      <c r="PSM844" s="3"/>
      <c r="PSN844" s="3"/>
      <c r="PSO844" s="3"/>
      <c r="PSP844" s="3"/>
      <c r="PSQ844" s="3"/>
      <c r="PSR844" s="3"/>
      <c r="PSS844" s="3"/>
      <c r="PST844" s="3"/>
      <c r="PSU844" s="3"/>
      <c r="PSV844" s="3"/>
      <c r="PSW844" s="3"/>
      <c r="PSX844" s="3"/>
      <c r="PSY844" s="3"/>
      <c r="PSZ844" s="3"/>
      <c r="PTA844" s="3"/>
      <c r="PTB844" s="3"/>
      <c r="PTC844" s="3"/>
      <c r="PTD844" s="3"/>
      <c r="PTE844" s="3"/>
      <c r="PTF844" s="3"/>
      <c r="PTG844" s="3"/>
      <c r="PTH844" s="3"/>
      <c r="PTI844" s="3"/>
      <c r="PTJ844" s="3"/>
      <c r="PTK844" s="3"/>
      <c r="PTL844" s="3"/>
      <c r="PTM844" s="3"/>
      <c r="PTN844" s="3"/>
      <c r="PTO844" s="3"/>
      <c r="PTP844" s="3"/>
      <c r="PTQ844" s="3"/>
      <c r="PTR844" s="3"/>
      <c r="PTS844" s="3"/>
      <c r="PTT844" s="3"/>
      <c r="PTU844" s="3"/>
      <c r="PTV844" s="3"/>
      <c r="PTW844" s="3"/>
      <c r="PTX844" s="3"/>
      <c r="PTY844" s="3"/>
      <c r="PTZ844" s="3"/>
      <c r="PUA844" s="3"/>
      <c r="PUB844" s="3"/>
      <c r="PUC844" s="3"/>
      <c r="PUD844" s="3"/>
      <c r="PUE844" s="3"/>
      <c r="PUF844" s="3"/>
      <c r="PUG844" s="3"/>
      <c r="PUH844" s="3"/>
      <c r="PUI844" s="3"/>
      <c r="PUJ844" s="3"/>
      <c r="PUK844" s="3"/>
      <c r="PUL844" s="3"/>
      <c r="PUM844" s="3"/>
      <c r="PUN844" s="3"/>
      <c r="PUO844" s="3"/>
      <c r="PUP844" s="3"/>
      <c r="PUQ844" s="3"/>
      <c r="PUR844" s="3"/>
      <c r="PUS844" s="3"/>
      <c r="PUT844" s="3"/>
      <c r="PUU844" s="3"/>
      <c r="PUV844" s="3"/>
      <c r="PUW844" s="3"/>
      <c r="PUX844" s="3"/>
      <c r="PUY844" s="3"/>
      <c r="PUZ844" s="3"/>
      <c r="PVA844" s="3"/>
      <c r="PVB844" s="3"/>
      <c r="PVC844" s="3"/>
      <c r="PVD844" s="3"/>
      <c r="PVE844" s="3"/>
      <c r="PVF844" s="3"/>
      <c r="PVG844" s="3"/>
      <c r="PVH844" s="3"/>
      <c r="PVI844" s="3"/>
      <c r="PVJ844" s="3"/>
      <c r="PVK844" s="3"/>
      <c r="PVL844" s="3"/>
      <c r="PVM844" s="3"/>
      <c r="PVN844" s="3"/>
      <c r="PVO844" s="3"/>
      <c r="PVP844" s="3"/>
      <c r="PVQ844" s="3"/>
      <c r="PVR844" s="3"/>
      <c r="PVS844" s="3"/>
      <c r="PVT844" s="3"/>
      <c r="PVU844" s="3"/>
      <c r="PVV844" s="3"/>
      <c r="PVW844" s="3"/>
      <c r="PVX844" s="3"/>
      <c r="PVY844" s="3"/>
      <c r="PVZ844" s="3"/>
      <c r="PWA844" s="3"/>
      <c r="PWB844" s="3"/>
      <c r="PWC844" s="3"/>
      <c r="PWD844" s="3"/>
      <c r="PWE844" s="3"/>
      <c r="PWF844" s="3"/>
      <c r="PWG844" s="3"/>
      <c r="PWH844" s="3"/>
      <c r="PWI844" s="3"/>
      <c r="PWJ844" s="3"/>
      <c r="PWK844" s="3"/>
      <c r="PWL844" s="3"/>
      <c r="PWM844" s="3"/>
      <c r="PWN844" s="3"/>
      <c r="PWO844" s="3"/>
      <c r="PWP844" s="3"/>
      <c r="PWQ844" s="3"/>
      <c r="PWR844" s="3"/>
      <c r="PWS844" s="3"/>
      <c r="PWT844" s="3"/>
      <c r="PWU844" s="3"/>
      <c r="PWV844" s="3"/>
      <c r="PWW844" s="3"/>
      <c r="PWX844" s="3"/>
      <c r="PWY844" s="3"/>
      <c r="PWZ844" s="3"/>
      <c r="PXA844" s="3"/>
      <c r="PXB844" s="3"/>
      <c r="PXC844" s="3"/>
      <c r="PXD844" s="3"/>
      <c r="PXE844" s="3"/>
      <c r="PXF844" s="3"/>
      <c r="PXG844" s="3"/>
      <c r="PXH844" s="3"/>
      <c r="PXI844" s="3"/>
      <c r="PXJ844" s="3"/>
      <c r="PXK844" s="3"/>
      <c r="PXL844" s="3"/>
      <c r="PXM844" s="3"/>
      <c r="PXN844" s="3"/>
      <c r="PXO844" s="3"/>
      <c r="PXP844" s="3"/>
      <c r="PXQ844" s="3"/>
      <c r="PXR844" s="3"/>
      <c r="PXS844" s="3"/>
      <c r="PXT844" s="3"/>
      <c r="PXU844" s="3"/>
      <c r="PXV844" s="3"/>
      <c r="PXW844" s="3"/>
      <c r="PXX844" s="3"/>
      <c r="PXY844" s="3"/>
      <c r="PXZ844" s="3"/>
      <c r="PYA844" s="3"/>
      <c r="PYB844" s="3"/>
      <c r="PYC844" s="3"/>
      <c r="PYD844" s="3"/>
      <c r="PYE844" s="3"/>
      <c r="PYF844" s="3"/>
      <c r="PYG844" s="3"/>
      <c r="PYH844" s="3"/>
      <c r="PYI844" s="3"/>
      <c r="PYJ844" s="3"/>
      <c r="PYK844" s="3"/>
      <c r="PYL844" s="3"/>
      <c r="PYM844" s="3"/>
      <c r="PYN844" s="3"/>
      <c r="PYO844" s="3"/>
      <c r="PYP844" s="3"/>
      <c r="PYQ844" s="3"/>
      <c r="PYR844" s="3"/>
      <c r="PYS844" s="3"/>
      <c r="PYT844" s="3"/>
      <c r="PYU844" s="3"/>
      <c r="PYV844" s="3"/>
      <c r="PYW844" s="3"/>
      <c r="PYX844" s="3"/>
      <c r="PYY844" s="3"/>
      <c r="PYZ844" s="3"/>
      <c r="PZA844" s="3"/>
      <c r="PZB844" s="3"/>
      <c r="PZC844" s="3"/>
      <c r="PZD844" s="3"/>
      <c r="PZE844" s="3"/>
      <c r="PZF844" s="3"/>
      <c r="PZG844" s="3"/>
      <c r="PZH844" s="3"/>
      <c r="PZI844" s="3"/>
      <c r="PZJ844" s="3"/>
      <c r="PZK844" s="3"/>
      <c r="PZL844" s="3"/>
      <c r="PZM844" s="3"/>
      <c r="PZN844" s="3"/>
      <c r="PZO844" s="3"/>
      <c r="PZP844" s="3"/>
      <c r="PZQ844" s="3"/>
      <c r="PZR844" s="3"/>
      <c r="PZS844" s="3"/>
      <c r="PZT844" s="3"/>
      <c r="PZU844" s="3"/>
      <c r="PZV844" s="3"/>
      <c r="PZW844" s="3"/>
      <c r="PZX844" s="3"/>
      <c r="PZY844" s="3"/>
      <c r="PZZ844" s="3"/>
      <c r="QAA844" s="3"/>
      <c r="QAB844" s="3"/>
      <c r="QAC844" s="3"/>
      <c r="QAD844" s="3"/>
      <c r="QAE844" s="3"/>
      <c r="QAF844" s="3"/>
      <c r="QAG844" s="3"/>
      <c r="QAH844" s="3"/>
      <c r="QAI844" s="3"/>
      <c r="QAJ844" s="3"/>
      <c r="QAK844" s="3"/>
      <c r="QAL844" s="3"/>
      <c r="QAM844" s="3"/>
      <c r="QAN844" s="3"/>
      <c r="QAO844" s="3"/>
      <c r="QAP844" s="3"/>
      <c r="QAQ844" s="3"/>
      <c r="QAR844" s="3"/>
      <c r="QAS844" s="3"/>
      <c r="QAT844" s="3"/>
      <c r="QAU844" s="3"/>
      <c r="QAV844" s="3"/>
      <c r="QAW844" s="3"/>
      <c r="QAX844" s="3"/>
      <c r="QAY844" s="3"/>
      <c r="QAZ844" s="3"/>
      <c r="QBA844" s="3"/>
      <c r="QBB844" s="3"/>
      <c r="QBC844" s="3"/>
      <c r="QBD844" s="3"/>
      <c r="QBE844" s="3"/>
      <c r="QBF844" s="3"/>
      <c r="QBG844" s="3"/>
      <c r="QBH844" s="3"/>
      <c r="QBI844" s="3"/>
      <c r="QBJ844" s="3"/>
      <c r="QBK844" s="3"/>
      <c r="QBL844" s="3"/>
      <c r="QBM844" s="3"/>
      <c r="QBN844" s="3"/>
      <c r="QBO844" s="3"/>
      <c r="QBP844" s="3"/>
      <c r="QBQ844" s="3"/>
      <c r="QBR844" s="3"/>
      <c r="QBS844" s="3"/>
      <c r="QBT844" s="3"/>
      <c r="QBU844" s="3"/>
      <c r="QBV844" s="3"/>
      <c r="QBW844" s="3"/>
      <c r="QBX844" s="3"/>
      <c r="QBY844" s="3"/>
      <c r="QBZ844" s="3"/>
      <c r="QCA844" s="3"/>
      <c r="QCB844" s="3"/>
      <c r="QCC844" s="3"/>
      <c r="QCD844" s="3"/>
      <c r="QCE844" s="3"/>
      <c r="QCF844" s="3"/>
      <c r="QCG844" s="3"/>
      <c r="QCH844" s="3"/>
      <c r="QCI844" s="3"/>
      <c r="QCJ844" s="3"/>
      <c r="QCK844" s="3"/>
      <c r="QCL844" s="3"/>
      <c r="QCM844" s="3"/>
      <c r="QCN844" s="3"/>
      <c r="QCO844" s="3"/>
      <c r="QCP844" s="3"/>
      <c r="QCQ844" s="3"/>
      <c r="QCR844" s="3"/>
      <c r="QCS844" s="3"/>
      <c r="QCT844" s="3"/>
      <c r="QCU844" s="3"/>
      <c r="QCV844" s="3"/>
      <c r="QCW844" s="3"/>
      <c r="QCX844" s="3"/>
      <c r="QCY844" s="3"/>
      <c r="QCZ844" s="3"/>
      <c r="QDA844" s="3"/>
      <c r="QDB844" s="3"/>
      <c r="QDC844" s="3"/>
      <c r="QDD844" s="3"/>
      <c r="QDE844" s="3"/>
      <c r="QDF844" s="3"/>
      <c r="QDG844" s="3"/>
      <c r="QDH844" s="3"/>
      <c r="QDI844" s="3"/>
      <c r="QDJ844" s="3"/>
      <c r="QDK844" s="3"/>
      <c r="QDL844" s="3"/>
      <c r="QDM844" s="3"/>
      <c r="QDN844" s="3"/>
      <c r="QDO844" s="3"/>
      <c r="QDP844" s="3"/>
      <c r="QDQ844" s="3"/>
      <c r="QDR844" s="3"/>
      <c r="QDS844" s="3"/>
      <c r="QDT844" s="3"/>
      <c r="QDU844" s="3"/>
      <c r="QDV844" s="3"/>
      <c r="QDW844" s="3"/>
      <c r="QDX844" s="3"/>
      <c r="QDY844" s="3"/>
      <c r="QDZ844" s="3"/>
      <c r="QEA844" s="3"/>
      <c r="QEB844" s="3"/>
      <c r="QEC844" s="3"/>
      <c r="QED844" s="3"/>
      <c r="QEE844" s="3"/>
      <c r="QEF844" s="3"/>
      <c r="QEG844" s="3"/>
      <c r="QEH844" s="3"/>
      <c r="QEI844" s="3"/>
      <c r="QEJ844" s="3"/>
      <c r="QEK844" s="3"/>
      <c r="QEL844" s="3"/>
      <c r="QEM844" s="3"/>
      <c r="QEN844" s="3"/>
      <c r="QEO844" s="3"/>
      <c r="QEP844" s="3"/>
      <c r="QEQ844" s="3"/>
      <c r="QER844" s="3"/>
      <c r="QES844" s="3"/>
      <c r="QET844" s="3"/>
      <c r="QEU844" s="3"/>
      <c r="QEV844" s="3"/>
      <c r="QEW844" s="3"/>
      <c r="QEX844" s="3"/>
      <c r="QEY844" s="3"/>
      <c r="QEZ844" s="3"/>
      <c r="QFA844" s="3"/>
      <c r="QFB844" s="3"/>
      <c r="QFC844" s="3"/>
      <c r="QFD844" s="3"/>
      <c r="QFE844" s="3"/>
      <c r="QFF844" s="3"/>
      <c r="QFG844" s="3"/>
      <c r="QFH844" s="3"/>
      <c r="QFI844" s="3"/>
      <c r="QFJ844" s="3"/>
      <c r="QFK844" s="3"/>
      <c r="QFL844" s="3"/>
      <c r="QFM844" s="3"/>
      <c r="QFN844" s="3"/>
      <c r="QFO844" s="3"/>
      <c r="QFP844" s="3"/>
      <c r="QFQ844" s="3"/>
      <c r="QFR844" s="3"/>
      <c r="QFS844" s="3"/>
      <c r="QFT844" s="3"/>
      <c r="QFU844" s="3"/>
      <c r="QFV844" s="3"/>
      <c r="QFW844" s="3"/>
      <c r="QFX844" s="3"/>
      <c r="QFY844" s="3"/>
      <c r="QFZ844" s="3"/>
      <c r="QGA844" s="3"/>
      <c r="QGB844" s="3"/>
      <c r="QGC844" s="3"/>
      <c r="QGD844" s="3"/>
      <c r="QGE844" s="3"/>
      <c r="QGF844" s="3"/>
      <c r="QGG844" s="3"/>
      <c r="QGH844" s="3"/>
      <c r="QGI844" s="3"/>
      <c r="QGJ844" s="3"/>
      <c r="QGK844" s="3"/>
      <c r="QGL844" s="3"/>
      <c r="QGM844" s="3"/>
      <c r="QGN844" s="3"/>
      <c r="QGO844" s="3"/>
      <c r="QGP844" s="3"/>
      <c r="QGQ844" s="3"/>
      <c r="QGR844" s="3"/>
      <c r="QGS844" s="3"/>
      <c r="QGT844" s="3"/>
      <c r="QGU844" s="3"/>
      <c r="QGV844" s="3"/>
      <c r="QGW844" s="3"/>
      <c r="QGX844" s="3"/>
      <c r="QGY844" s="3"/>
      <c r="QGZ844" s="3"/>
      <c r="QHA844" s="3"/>
      <c r="QHB844" s="3"/>
      <c r="QHC844" s="3"/>
      <c r="QHD844" s="3"/>
      <c r="QHE844" s="3"/>
      <c r="QHF844" s="3"/>
      <c r="QHG844" s="3"/>
      <c r="QHH844" s="3"/>
      <c r="QHI844" s="3"/>
      <c r="QHJ844" s="3"/>
      <c r="QHK844" s="3"/>
      <c r="QHL844" s="3"/>
      <c r="QHM844" s="3"/>
      <c r="QHN844" s="3"/>
      <c r="QHO844" s="3"/>
      <c r="QHP844" s="3"/>
      <c r="QHQ844" s="3"/>
      <c r="QHR844" s="3"/>
      <c r="QHS844" s="3"/>
      <c r="QHT844" s="3"/>
      <c r="QHU844" s="3"/>
      <c r="QHV844" s="3"/>
      <c r="QHW844" s="3"/>
      <c r="QHX844" s="3"/>
      <c r="QHY844" s="3"/>
      <c r="QHZ844" s="3"/>
      <c r="QIA844" s="3"/>
      <c r="QIB844" s="3"/>
      <c r="QIC844" s="3"/>
      <c r="QID844" s="3"/>
      <c r="QIE844" s="3"/>
      <c r="QIF844" s="3"/>
      <c r="QIG844" s="3"/>
      <c r="QIH844" s="3"/>
      <c r="QII844" s="3"/>
      <c r="QIJ844" s="3"/>
      <c r="QIK844" s="3"/>
      <c r="QIL844" s="3"/>
      <c r="QIM844" s="3"/>
      <c r="QIN844" s="3"/>
      <c r="QIO844" s="3"/>
      <c r="QIP844" s="3"/>
      <c r="QIQ844" s="3"/>
      <c r="QIR844" s="3"/>
      <c r="QIS844" s="3"/>
      <c r="QIT844" s="3"/>
      <c r="QIU844" s="3"/>
      <c r="QIV844" s="3"/>
      <c r="QIW844" s="3"/>
      <c r="QIX844" s="3"/>
      <c r="QIY844" s="3"/>
      <c r="QIZ844" s="3"/>
      <c r="QJA844" s="3"/>
      <c r="QJB844" s="3"/>
      <c r="QJC844" s="3"/>
      <c r="QJD844" s="3"/>
      <c r="QJE844" s="3"/>
      <c r="QJF844" s="3"/>
      <c r="QJG844" s="3"/>
      <c r="QJH844" s="3"/>
      <c r="QJI844" s="3"/>
      <c r="QJJ844" s="3"/>
      <c r="QJK844" s="3"/>
      <c r="QJL844" s="3"/>
      <c r="QJM844" s="3"/>
      <c r="QJN844" s="3"/>
      <c r="QJO844" s="3"/>
      <c r="QJP844" s="3"/>
      <c r="QJQ844" s="3"/>
      <c r="QJR844" s="3"/>
      <c r="QJS844" s="3"/>
      <c r="QJT844" s="3"/>
      <c r="QJU844" s="3"/>
      <c r="QJV844" s="3"/>
      <c r="QJW844" s="3"/>
      <c r="QJX844" s="3"/>
      <c r="QJY844" s="3"/>
      <c r="QJZ844" s="3"/>
      <c r="QKA844" s="3"/>
      <c r="QKB844" s="3"/>
      <c r="QKC844" s="3"/>
      <c r="QKD844" s="3"/>
      <c r="QKE844" s="3"/>
      <c r="QKF844" s="3"/>
      <c r="QKG844" s="3"/>
      <c r="QKH844" s="3"/>
      <c r="QKI844" s="3"/>
      <c r="QKJ844" s="3"/>
      <c r="QKK844" s="3"/>
      <c r="QKL844" s="3"/>
      <c r="QKM844" s="3"/>
      <c r="QKN844" s="3"/>
      <c r="QKO844" s="3"/>
      <c r="QKP844" s="3"/>
      <c r="QKQ844" s="3"/>
      <c r="QKR844" s="3"/>
      <c r="QKS844" s="3"/>
      <c r="QKT844" s="3"/>
      <c r="QKU844" s="3"/>
      <c r="QKV844" s="3"/>
      <c r="QKW844" s="3"/>
      <c r="QKX844" s="3"/>
      <c r="QKY844" s="3"/>
      <c r="QKZ844" s="3"/>
      <c r="QLA844" s="3"/>
      <c r="QLB844" s="3"/>
      <c r="QLC844" s="3"/>
      <c r="QLD844" s="3"/>
      <c r="QLE844" s="3"/>
      <c r="QLF844" s="3"/>
      <c r="QLG844" s="3"/>
      <c r="QLH844" s="3"/>
      <c r="QLI844" s="3"/>
      <c r="QLJ844" s="3"/>
      <c r="QLK844" s="3"/>
      <c r="QLL844" s="3"/>
      <c r="QLM844" s="3"/>
      <c r="QLN844" s="3"/>
      <c r="QLO844" s="3"/>
      <c r="QLP844" s="3"/>
      <c r="QLQ844" s="3"/>
      <c r="QLR844" s="3"/>
      <c r="QLS844" s="3"/>
      <c r="QLT844" s="3"/>
      <c r="QLU844" s="3"/>
      <c r="QLV844" s="3"/>
      <c r="QLW844" s="3"/>
      <c r="QLX844" s="3"/>
      <c r="QLY844" s="3"/>
      <c r="QLZ844" s="3"/>
      <c r="QMA844" s="3"/>
      <c r="QMB844" s="3"/>
      <c r="QMC844" s="3"/>
      <c r="QMD844" s="3"/>
      <c r="QME844" s="3"/>
      <c r="QMF844" s="3"/>
      <c r="QMG844" s="3"/>
      <c r="QMH844" s="3"/>
      <c r="QMI844" s="3"/>
      <c r="QMJ844" s="3"/>
      <c r="QMK844" s="3"/>
      <c r="QML844" s="3"/>
      <c r="QMM844" s="3"/>
      <c r="QMN844" s="3"/>
      <c r="QMO844" s="3"/>
      <c r="QMP844" s="3"/>
      <c r="QMQ844" s="3"/>
      <c r="QMR844" s="3"/>
      <c r="QMS844" s="3"/>
      <c r="QMT844" s="3"/>
      <c r="QMU844" s="3"/>
      <c r="QMV844" s="3"/>
      <c r="QMW844" s="3"/>
      <c r="QMX844" s="3"/>
      <c r="QMY844" s="3"/>
      <c r="QMZ844" s="3"/>
      <c r="QNA844" s="3"/>
      <c r="QNB844" s="3"/>
      <c r="QNC844" s="3"/>
      <c r="QND844" s="3"/>
      <c r="QNE844" s="3"/>
      <c r="QNF844" s="3"/>
      <c r="QNG844" s="3"/>
      <c r="QNH844" s="3"/>
      <c r="QNI844" s="3"/>
      <c r="QNJ844" s="3"/>
      <c r="QNK844" s="3"/>
      <c r="QNL844" s="3"/>
      <c r="QNM844" s="3"/>
      <c r="QNN844" s="3"/>
      <c r="QNO844" s="3"/>
      <c r="QNP844" s="3"/>
      <c r="QNQ844" s="3"/>
      <c r="QNR844" s="3"/>
      <c r="QNS844" s="3"/>
      <c r="QNT844" s="3"/>
      <c r="QNU844" s="3"/>
      <c r="QNV844" s="3"/>
      <c r="QNW844" s="3"/>
      <c r="QNX844" s="3"/>
      <c r="QNY844" s="3"/>
      <c r="QNZ844" s="3"/>
      <c r="QOA844" s="3"/>
      <c r="QOB844" s="3"/>
      <c r="QOC844" s="3"/>
      <c r="QOD844" s="3"/>
      <c r="QOE844" s="3"/>
      <c r="QOF844" s="3"/>
      <c r="QOG844" s="3"/>
      <c r="QOH844" s="3"/>
      <c r="QOI844" s="3"/>
      <c r="QOJ844" s="3"/>
      <c r="QOK844" s="3"/>
      <c r="QOL844" s="3"/>
      <c r="QOM844" s="3"/>
      <c r="QON844" s="3"/>
      <c r="QOO844" s="3"/>
      <c r="QOP844" s="3"/>
      <c r="QOQ844" s="3"/>
      <c r="QOR844" s="3"/>
      <c r="QOS844" s="3"/>
      <c r="QOT844" s="3"/>
      <c r="QOU844" s="3"/>
      <c r="QOV844" s="3"/>
      <c r="QOW844" s="3"/>
      <c r="QOX844" s="3"/>
      <c r="QOY844" s="3"/>
      <c r="QOZ844" s="3"/>
      <c r="QPA844" s="3"/>
      <c r="QPB844" s="3"/>
      <c r="QPC844" s="3"/>
      <c r="QPD844" s="3"/>
      <c r="QPE844" s="3"/>
      <c r="QPF844" s="3"/>
      <c r="QPG844" s="3"/>
      <c r="QPH844" s="3"/>
      <c r="QPI844" s="3"/>
      <c r="QPJ844" s="3"/>
      <c r="QPK844" s="3"/>
      <c r="QPL844" s="3"/>
      <c r="QPM844" s="3"/>
      <c r="QPN844" s="3"/>
      <c r="QPO844" s="3"/>
      <c r="QPP844" s="3"/>
      <c r="QPQ844" s="3"/>
      <c r="QPR844" s="3"/>
      <c r="QPS844" s="3"/>
      <c r="QPT844" s="3"/>
      <c r="QPU844" s="3"/>
      <c r="QPV844" s="3"/>
      <c r="QPW844" s="3"/>
      <c r="QPX844" s="3"/>
      <c r="QPY844" s="3"/>
      <c r="QPZ844" s="3"/>
      <c r="QQA844" s="3"/>
      <c r="QQB844" s="3"/>
      <c r="QQC844" s="3"/>
      <c r="QQD844" s="3"/>
      <c r="QQE844" s="3"/>
      <c r="QQF844" s="3"/>
      <c r="QQG844" s="3"/>
      <c r="QQH844" s="3"/>
      <c r="QQI844" s="3"/>
      <c r="QQJ844" s="3"/>
      <c r="QQK844" s="3"/>
      <c r="QQL844" s="3"/>
      <c r="QQM844" s="3"/>
      <c r="QQN844" s="3"/>
      <c r="QQO844" s="3"/>
      <c r="QQP844" s="3"/>
      <c r="QQQ844" s="3"/>
      <c r="QQR844" s="3"/>
      <c r="QQS844" s="3"/>
      <c r="QQT844" s="3"/>
      <c r="QQU844" s="3"/>
      <c r="QQV844" s="3"/>
      <c r="QQW844" s="3"/>
      <c r="QQX844" s="3"/>
      <c r="QQY844" s="3"/>
      <c r="QQZ844" s="3"/>
      <c r="QRA844" s="3"/>
      <c r="QRB844" s="3"/>
      <c r="QRC844" s="3"/>
      <c r="QRD844" s="3"/>
      <c r="QRE844" s="3"/>
      <c r="QRF844" s="3"/>
      <c r="QRG844" s="3"/>
      <c r="QRH844" s="3"/>
      <c r="QRI844" s="3"/>
      <c r="QRJ844" s="3"/>
      <c r="QRK844" s="3"/>
      <c r="QRL844" s="3"/>
      <c r="QRM844" s="3"/>
      <c r="QRN844" s="3"/>
      <c r="QRO844" s="3"/>
      <c r="QRP844" s="3"/>
      <c r="QRQ844" s="3"/>
      <c r="QRR844" s="3"/>
      <c r="QRS844" s="3"/>
      <c r="QRT844" s="3"/>
      <c r="QRU844" s="3"/>
      <c r="QRV844" s="3"/>
      <c r="QRW844" s="3"/>
      <c r="QRX844" s="3"/>
      <c r="QRY844" s="3"/>
      <c r="QRZ844" s="3"/>
      <c r="QSA844" s="3"/>
      <c r="QSB844" s="3"/>
      <c r="QSC844" s="3"/>
      <c r="QSD844" s="3"/>
      <c r="QSE844" s="3"/>
      <c r="QSF844" s="3"/>
      <c r="QSG844" s="3"/>
      <c r="QSH844" s="3"/>
      <c r="QSI844" s="3"/>
      <c r="QSJ844" s="3"/>
      <c r="QSK844" s="3"/>
      <c r="QSL844" s="3"/>
      <c r="QSM844" s="3"/>
      <c r="QSN844" s="3"/>
      <c r="QSO844" s="3"/>
      <c r="QSP844" s="3"/>
      <c r="QSQ844" s="3"/>
      <c r="QSR844" s="3"/>
      <c r="QSS844" s="3"/>
      <c r="QST844" s="3"/>
      <c r="QSU844" s="3"/>
      <c r="QSV844" s="3"/>
      <c r="QSW844" s="3"/>
      <c r="QSX844" s="3"/>
      <c r="QSY844" s="3"/>
      <c r="QSZ844" s="3"/>
      <c r="QTA844" s="3"/>
      <c r="QTB844" s="3"/>
      <c r="QTC844" s="3"/>
      <c r="QTD844" s="3"/>
      <c r="QTE844" s="3"/>
      <c r="QTF844" s="3"/>
      <c r="QTG844" s="3"/>
      <c r="QTH844" s="3"/>
      <c r="QTI844" s="3"/>
      <c r="QTJ844" s="3"/>
      <c r="QTK844" s="3"/>
      <c r="QTL844" s="3"/>
      <c r="QTM844" s="3"/>
      <c r="QTN844" s="3"/>
      <c r="QTO844" s="3"/>
      <c r="QTP844" s="3"/>
      <c r="QTQ844" s="3"/>
      <c r="QTR844" s="3"/>
      <c r="QTS844" s="3"/>
      <c r="QTT844" s="3"/>
      <c r="QTU844" s="3"/>
      <c r="QTV844" s="3"/>
      <c r="QTW844" s="3"/>
      <c r="QTX844" s="3"/>
      <c r="QTY844" s="3"/>
      <c r="QTZ844" s="3"/>
      <c r="QUA844" s="3"/>
      <c r="QUB844" s="3"/>
      <c r="QUC844" s="3"/>
      <c r="QUD844" s="3"/>
      <c r="QUE844" s="3"/>
      <c r="QUF844" s="3"/>
      <c r="QUG844" s="3"/>
      <c r="QUH844" s="3"/>
      <c r="QUI844" s="3"/>
      <c r="QUJ844" s="3"/>
      <c r="QUK844" s="3"/>
      <c r="QUL844" s="3"/>
      <c r="QUM844" s="3"/>
      <c r="QUN844" s="3"/>
      <c r="QUO844" s="3"/>
      <c r="QUP844" s="3"/>
      <c r="QUQ844" s="3"/>
      <c r="QUR844" s="3"/>
      <c r="QUS844" s="3"/>
      <c r="QUT844" s="3"/>
      <c r="QUU844" s="3"/>
      <c r="QUV844" s="3"/>
      <c r="QUW844" s="3"/>
      <c r="QUX844" s="3"/>
      <c r="QUY844" s="3"/>
      <c r="QUZ844" s="3"/>
      <c r="QVA844" s="3"/>
      <c r="QVB844" s="3"/>
      <c r="QVC844" s="3"/>
      <c r="QVD844" s="3"/>
      <c r="QVE844" s="3"/>
      <c r="QVF844" s="3"/>
      <c r="QVG844" s="3"/>
      <c r="QVH844" s="3"/>
      <c r="QVI844" s="3"/>
      <c r="QVJ844" s="3"/>
      <c r="QVK844" s="3"/>
      <c r="QVL844" s="3"/>
      <c r="QVM844" s="3"/>
      <c r="QVN844" s="3"/>
      <c r="QVO844" s="3"/>
      <c r="QVP844" s="3"/>
      <c r="QVQ844" s="3"/>
      <c r="QVR844" s="3"/>
      <c r="QVS844" s="3"/>
      <c r="QVT844" s="3"/>
      <c r="QVU844" s="3"/>
      <c r="QVV844" s="3"/>
      <c r="QVW844" s="3"/>
      <c r="QVX844" s="3"/>
      <c r="QVY844" s="3"/>
      <c r="QVZ844" s="3"/>
      <c r="QWA844" s="3"/>
      <c r="QWB844" s="3"/>
      <c r="QWC844" s="3"/>
      <c r="QWD844" s="3"/>
      <c r="QWE844" s="3"/>
      <c r="QWF844" s="3"/>
      <c r="QWG844" s="3"/>
      <c r="QWH844" s="3"/>
      <c r="QWI844" s="3"/>
      <c r="QWJ844" s="3"/>
      <c r="QWK844" s="3"/>
      <c r="QWL844" s="3"/>
      <c r="QWM844" s="3"/>
      <c r="QWN844" s="3"/>
      <c r="QWO844" s="3"/>
      <c r="QWP844" s="3"/>
      <c r="QWQ844" s="3"/>
      <c r="QWR844" s="3"/>
      <c r="QWS844" s="3"/>
      <c r="QWT844" s="3"/>
      <c r="QWU844" s="3"/>
      <c r="QWV844" s="3"/>
      <c r="QWW844" s="3"/>
      <c r="QWX844" s="3"/>
      <c r="QWY844" s="3"/>
      <c r="QWZ844" s="3"/>
      <c r="QXA844" s="3"/>
      <c r="QXB844" s="3"/>
      <c r="QXC844" s="3"/>
      <c r="QXD844" s="3"/>
      <c r="QXE844" s="3"/>
      <c r="QXF844" s="3"/>
      <c r="QXG844" s="3"/>
      <c r="QXH844" s="3"/>
      <c r="QXI844" s="3"/>
      <c r="QXJ844" s="3"/>
      <c r="QXK844" s="3"/>
      <c r="QXL844" s="3"/>
      <c r="QXM844" s="3"/>
      <c r="QXN844" s="3"/>
      <c r="QXO844" s="3"/>
      <c r="QXP844" s="3"/>
      <c r="QXQ844" s="3"/>
      <c r="QXR844" s="3"/>
      <c r="QXS844" s="3"/>
      <c r="QXT844" s="3"/>
      <c r="QXU844" s="3"/>
      <c r="QXV844" s="3"/>
      <c r="QXW844" s="3"/>
      <c r="QXX844" s="3"/>
      <c r="QXY844" s="3"/>
      <c r="QXZ844" s="3"/>
      <c r="QYA844" s="3"/>
      <c r="QYB844" s="3"/>
      <c r="QYC844" s="3"/>
      <c r="QYD844" s="3"/>
      <c r="QYE844" s="3"/>
      <c r="QYF844" s="3"/>
      <c r="QYG844" s="3"/>
      <c r="QYH844" s="3"/>
      <c r="QYI844" s="3"/>
      <c r="QYJ844" s="3"/>
      <c r="QYK844" s="3"/>
      <c r="QYL844" s="3"/>
      <c r="QYM844" s="3"/>
      <c r="QYN844" s="3"/>
      <c r="QYO844" s="3"/>
      <c r="QYP844" s="3"/>
      <c r="QYQ844" s="3"/>
      <c r="QYR844" s="3"/>
      <c r="QYS844" s="3"/>
      <c r="QYT844" s="3"/>
      <c r="QYU844" s="3"/>
      <c r="QYV844" s="3"/>
      <c r="QYW844" s="3"/>
      <c r="QYX844" s="3"/>
      <c r="QYY844" s="3"/>
      <c r="QYZ844" s="3"/>
      <c r="QZA844" s="3"/>
      <c r="QZB844" s="3"/>
      <c r="QZC844" s="3"/>
      <c r="QZD844" s="3"/>
      <c r="QZE844" s="3"/>
      <c r="QZF844" s="3"/>
      <c r="QZG844" s="3"/>
      <c r="QZH844" s="3"/>
      <c r="QZI844" s="3"/>
      <c r="QZJ844" s="3"/>
      <c r="QZK844" s="3"/>
      <c r="QZL844" s="3"/>
      <c r="QZM844" s="3"/>
      <c r="QZN844" s="3"/>
      <c r="QZO844" s="3"/>
      <c r="QZP844" s="3"/>
      <c r="QZQ844" s="3"/>
      <c r="QZR844" s="3"/>
      <c r="QZS844" s="3"/>
      <c r="QZT844" s="3"/>
      <c r="QZU844" s="3"/>
      <c r="QZV844" s="3"/>
      <c r="QZW844" s="3"/>
      <c r="QZX844" s="3"/>
      <c r="QZY844" s="3"/>
      <c r="QZZ844" s="3"/>
      <c r="RAA844" s="3"/>
      <c r="RAB844" s="3"/>
      <c r="RAC844" s="3"/>
      <c r="RAD844" s="3"/>
      <c r="RAE844" s="3"/>
      <c r="RAF844" s="3"/>
      <c r="RAG844" s="3"/>
      <c r="RAH844" s="3"/>
      <c r="RAI844" s="3"/>
      <c r="RAJ844" s="3"/>
      <c r="RAK844" s="3"/>
      <c r="RAL844" s="3"/>
      <c r="RAM844" s="3"/>
      <c r="RAN844" s="3"/>
      <c r="RAO844" s="3"/>
      <c r="RAP844" s="3"/>
      <c r="RAQ844" s="3"/>
      <c r="RAR844" s="3"/>
      <c r="RAS844" s="3"/>
      <c r="RAT844" s="3"/>
      <c r="RAU844" s="3"/>
      <c r="RAV844" s="3"/>
      <c r="RAW844" s="3"/>
      <c r="RAX844" s="3"/>
      <c r="RAY844" s="3"/>
      <c r="RAZ844" s="3"/>
      <c r="RBA844" s="3"/>
      <c r="RBB844" s="3"/>
      <c r="RBC844" s="3"/>
      <c r="RBD844" s="3"/>
      <c r="RBE844" s="3"/>
      <c r="RBF844" s="3"/>
      <c r="RBG844" s="3"/>
      <c r="RBH844" s="3"/>
      <c r="RBI844" s="3"/>
      <c r="RBJ844" s="3"/>
      <c r="RBK844" s="3"/>
      <c r="RBL844" s="3"/>
      <c r="RBM844" s="3"/>
      <c r="RBN844" s="3"/>
      <c r="RBO844" s="3"/>
      <c r="RBP844" s="3"/>
      <c r="RBQ844" s="3"/>
      <c r="RBR844" s="3"/>
      <c r="RBS844" s="3"/>
      <c r="RBT844" s="3"/>
      <c r="RBU844" s="3"/>
      <c r="RBV844" s="3"/>
      <c r="RBW844" s="3"/>
      <c r="RBX844" s="3"/>
      <c r="RBY844" s="3"/>
      <c r="RBZ844" s="3"/>
      <c r="RCA844" s="3"/>
      <c r="RCB844" s="3"/>
      <c r="RCC844" s="3"/>
      <c r="RCD844" s="3"/>
      <c r="RCE844" s="3"/>
      <c r="RCF844" s="3"/>
      <c r="RCG844" s="3"/>
      <c r="RCH844" s="3"/>
      <c r="RCI844" s="3"/>
      <c r="RCJ844" s="3"/>
      <c r="RCK844" s="3"/>
      <c r="RCL844" s="3"/>
      <c r="RCM844" s="3"/>
      <c r="RCN844" s="3"/>
      <c r="RCO844" s="3"/>
      <c r="RCP844" s="3"/>
      <c r="RCQ844" s="3"/>
      <c r="RCR844" s="3"/>
      <c r="RCS844" s="3"/>
      <c r="RCT844" s="3"/>
      <c r="RCU844" s="3"/>
      <c r="RCV844" s="3"/>
      <c r="RCW844" s="3"/>
      <c r="RCX844" s="3"/>
      <c r="RCY844" s="3"/>
      <c r="RCZ844" s="3"/>
      <c r="RDA844" s="3"/>
      <c r="RDB844" s="3"/>
      <c r="RDC844" s="3"/>
      <c r="RDD844" s="3"/>
      <c r="RDE844" s="3"/>
      <c r="RDF844" s="3"/>
      <c r="RDG844" s="3"/>
      <c r="RDH844" s="3"/>
      <c r="RDI844" s="3"/>
      <c r="RDJ844" s="3"/>
      <c r="RDK844" s="3"/>
      <c r="RDL844" s="3"/>
      <c r="RDM844" s="3"/>
      <c r="RDN844" s="3"/>
      <c r="RDO844" s="3"/>
      <c r="RDP844" s="3"/>
      <c r="RDQ844" s="3"/>
      <c r="RDR844" s="3"/>
      <c r="RDS844" s="3"/>
      <c r="RDT844" s="3"/>
      <c r="RDU844" s="3"/>
      <c r="RDV844" s="3"/>
      <c r="RDW844" s="3"/>
      <c r="RDX844" s="3"/>
      <c r="RDY844" s="3"/>
      <c r="RDZ844" s="3"/>
      <c r="REA844" s="3"/>
      <c r="REB844" s="3"/>
      <c r="REC844" s="3"/>
      <c r="RED844" s="3"/>
      <c r="REE844" s="3"/>
      <c r="REF844" s="3"/>
      <c r="REG844" s="3"/>
      <c r="REH844" s="3"/>
      <c r="REI844" s="3"/>
      <c r="REJ844" s="3"/>
      <c r="REK844" s="3"/>
      <c r="REL844" s="3"/>
      <c r="REM844" s="3"/>
      <c r="REN844" s="3"/>
      <c r="REO844" s="3"/>
      <c r="REP844" s="3"/>
      <c r="REQ844" s="3"/>
      <c r="RER844" s="3"/>
      <c r="RES844" s="3"/>
      <c r="RET844" s="3"/>
      <c r="REU844" s="3"/>
      <c r="REV844" s="3"/>
      <c r="REW844" s="3"/>
      <c r="REX844" s="3"/>
      <c r="REY844" s="3"/>
      <c r="REZ844" s="3"/>
      <c r="RFA844" s="3"/>
      <c r="RFB844" s="3"/>
      <c r="RFC844" s="3"/>
      <c r="RFD844" s="3"/>
      <c r="RFE844" s="3"/>
      <c r="RFF844" s="3"/>
      <c r="RFG844" s="3"/>
      <c r="RFH844" s="3"/>
      <c r="RFI844" s="3"/>
      <c r="RFJ844" s="3"/>
      <c r="RFK844" s="3"/>
      <c r="RFL844" s="3"/>
      <c r="RFM844" s="3"/>
      <c r="RFN844" s="3"/>
      <c r="RFO844" s="3"/>
      <c r="RFP844" s="3"/>
      <c r="RFQ844" s="3"/>
      <c r="RFR844" s="3"/>
      <c r="RFS844" s="3"/>
      <c r="RFT844" s="3"/>
      <c r="RFU844" s="3"/>
      <c r="RFV844" s="3"/>
      <c r="RFW844" s="3"/>
      <c r="RFX844" s="3"/>
      <c r="RFY844" s="3"/>
      <c r="RFZ844" s="3"/>
      <c r="RGA844" s="3"/>
      <c r="RGB844" s="3"/>
      <c r="RGC844" s="3"/>
      <c r="RGD844" s="3"/>
      <c r="RGE844" s="3"/>
      <c r="RGF844" s="3"/>
      <c r="RGG844" s="3"/>
      <c r="RGH844" s="3"/>
      <c r="RGI844" s="3"/>
      <c r="RGJ844" s="3"/>
      <c r="RGK844" s="3"/>
      <c r="RGL844" s="3"/>
      <c r="RGM844" s="3"/>
      <c r="RGN844" s="3"/>
      <c r="RGO844" s="3"/>
      <c r="RGP844" s="3"/>
      <c r="RGQ844" s="3"/>
      <c r="RGR844" s="3"/>
      <c r="RGS844" s="3"/>
      <c r="RGT844" s="3"/>
      <c r="RGU844" s="3"/>
      <c r="RGV844" s="3"/>
      <c r="RGW844" s="3"/>
      <c r="RGX844" s="3"/>
      <c r="RGY844" s="3"/>
      <c r="RGZ844" s="3"/>
      <c r="RHA844" s="3"/>
      <c r="RHB844" s="3"/>
      <c r="RHC844" s="3"/>
      <c r="RHD844" s="3"/>
      <c r="RHE844" s="3"/>
      <c r="RHF844" s="3"/>
      <c r="RHG844" s="3"/>
      <c r="RHH844" s="3"/>
      <c r="RHI844" s="3"/>
      <c r="RHJ844" s="3"/>
      <c r="RHK844" s="3"/>
      <c r="RHL844" s="3"/>
      <c r="RHM844" s="3"/>
      <c r="RHN844" s="3"/>
      <c r="RHO844" s="3"/>
      <c r="RHP844" s="3"/>
      <c r="RHQ844" s="3"/>
      <c r="RHR844" s="3"/>
      <c r="RHS844" s="3"/>
      <c r="RHT844" s="3"/>
      <c r="RHU844" s="3"/>
      <c r="RHV844" s="3"/>
      <c r="RHW844" s="3"/>
      <c r="RHX844" s="3"/>
      <c r="RHY844" s="3"/>
      <c r="RHZ844" s="3"/>
      <c r="RIA844" s="3"/>
      <c r="RIB844" s="3"/>
      <c r="RIC844" s="3"/>
      <c r="RID844" s="3"/>
      <c r="RIE844" s="3"/>
      <c r="RIF844" s="3"/>
      <c r="RIG844" s="3"/>
      <c r="RIH844" s="3"/>
      <c r="RII844" s="3"/>
      <c r="RIJ844" s="3"/>
      <c r="RIK844" s="3"/>
      <c r="RIL844" s="3"/>
      <c r="RIM844" s="3"/>
      <c r="RIN844" s="3"/>
      <c r="RIO844" s="3"/>
      <c r="RIP844" s="3"/>
      <c r="RIQ844" s="3"/>
      <c r="RIR844" s="3"/>
      <c r="RIS844" s="3"/>
      <c r="RIT844" s="3"/>
      <c r="RIU844" s="3"/>
      <c r="RIV844" s="3"/>
      <c r="RIW844" s="3"/>
      <c r="RIX844" s="3"/>
      <c r="RIY844" s="3"/>
      <c r="RIZ844" s="3"/>
      <c r="RJA844" s="3"/>
      <c r="RJB844" s="3"/>
      <c r="RJC844" s="3"/>
      <c r="RJD844" s="3"/>
      <c r="RJE844" s="3"/>
      <c r="RJF844" s="3"/>
      <c r="RJG844" s="3"/>
      <c r="RJH844" s="3"/>
      <c r="RJI844" s="3"/>
      <c r="RJJ844" s="3"/>
      <c r="RJK844" s="3"/>
      <c r="RJL844" s="3"/>
      <c r="RJM844" s="3"/>
      <c r="RJN844" s="3"/>
      <c r="RJO844" s="3"/>
      <c r="RJP844" s="3"/>
      <c r="RJQ844" s="3"/>
      <c r="RJR844" s="3"/>
      <c r="RJS844" s="3"/>
      <c r="RJT844" s="3"/>
      <c r="RJU844" s="3"/>
      <c r="RJV844" s="3"/>
      <c r="RJW844" s="3"/>
      <c r="RJX844" s="3"/>
      <c r="RJY844" s="3"/>
      <c r="RJZ844" s="3"/>
      <c r="RKA844" s="3"/>
      <c r="RKB844" s="3"/>
      <c r="RKC844" s="3"/>
      <c r="RKD844" s="3"/>
      <c r="RKE844" s="3"/>
      <c r="RKF844" s="3"/>
      <c r="RKG844" s="3"/>
      <c r="RKH844" s="3"/>
      <c r="RKI844" s="3"/>
      <c r="RKJ844" s="3"/>
      <c r="RKK844" s="3"/>
      <c r="RKL844" s="3"/>
      <c r="RKM844" s="3"/>
      <c r="RKN844" s="3"/>
      <c r="RKO844" s="3"/>
      <c r="RKP844" s="3"/>
      <c r="RKQ844" s="3"/>
      <c r="RKR844" s="3"/>
      <c r="RKS844" s="3"/>
      <c r="RKT844" s="3"/>
      <c r="RKU844" s="3"/>
      <c r="RKV844" s="3"/>
      <c r="RKW844" s="3"/>
      <c r="RKX844" s="3"/>
      <c r="RKY844" s="3"/>
      <c r="RKZ844" s="3"/>
      <c r="RLA844" s="3"/>
      <c r="RLB844" s="3"/>
      <c r="RLC844" s="3"/>
      <c r="RLD844" s="3"/>
      <c r="RLE844" s="3"/>
      <c r="RLF844" s="3"/>
      <c r="RLG844" s="3"/>
      <c r="RLH844" s="3"/>
      <c r="RLI844" s="3"/>
      <c r="RLJ844" s="3"/>
      <c r="RLK844" s="3"/>
      <c r="RLL844" s="3"/>
      <c r="RLM844" s="3"/>
      <c r="RLN844" s="3"/>
      <c r="RLO844" s="3"/>
      <c r="RLP844" s="3"/>
      <c r="RLQ844" s="3"/>
      <c r="RLR844" s="3"/>
      <c r="RLS844" s="3"/>
      <c r="RLT844" s="3"/>
      <c r="RLU844" s="3"/>
      <c r="RLV844" s="3"/>
      <c r="RLW844" s="3"/>
      <c r="RLX844" s="3"/>
      <c r="RLY844" s="3"/>
      <c r="RLZ844" s="3"/>
      <c r="RMA844" s="3"/>
      <c r="RMB844" s="3"/>
      <c r="RMC844" s="3"/>
      <c r="RMD844" s="3"/>
      <c r="RME844" s="3"/>
      <c r="RMF844" s="3"/>
      <c r="RMG844" s="3"/>
      <c r="RMH844" s="3"/>
      <c r="RMI844" s="3"/>
      <c r="RMJ844" s="3"/>
      <c r="RMK844" s="3"/>
      <c r="RML844" s="3"/>
      <c r="RMM844" s="3"/>
      <c r="RMN844" s="3"/>
      <c r="RMO844" s="3"/>
      <c r="RMP844" s="3"/>
      <c r="RMQ844" s="3"/>
      <c r="RMR844" s="3"/>
      <c r="RMS844" s="3"/>
      <c r="RMT844" s="3"/>
      <c r="RMU844" s="3"/>
      <c r="RMV844" s="3"/>
      <c r="RMW844" s="3"/>
      <c r="RMX844" s="3"/>
      <c r="RMY844" s="3"/>
      <c r="RMZ844" s="3"/>
      <c r="RNA844" s="3"/>
      <c r="RNB844" s="3"/>
      <c r="RNC844" s="3"/>
      <c r="RND844" s="3"/>
      <c r="RNE844" s="3"/>
      <c r="RNF844" s="3"/>
      <c r="RNG844" s="3"/>
      <c r="RNH844" s="3"/>
      <c r="RNI844" s="3"/>
      <c r="RNJ844" s="3"/>
      <c r="RNK844" s="3"/>
      <c r="RNL844" s="3"/>
      <c r="RNM844" s="3"/>
      <c r="RNN844" s="3"/>
      <c r="RNO844" s="3"/>
      <c r="RNP844" s="3"/>
      <c r="RNQ844" s="3"/>
      <c r="RNR844" s="3"/>
      <c r="RNS844" s="3"/>
      <c r="RNT844" s="3"/>
      <c r="RNU844" s="3"/>
      <c r="RNV844" s="3"/>
      <c r="RNW844" s="3"/>
      <c r="RNX844" s="3"/>
      <c r="RNY844" s="3"/>
      <c r="RNZ844" s="3"/>
      <c r="ROA844" s="3"/>
      <c r="ROB844" s="3"/>
      <c r="ROC844" s="3"/>
      <c r="ROD844" s="3"/>
      <c r="ROE844" s="3"/>
      <c r="ROF844" s="3"/>
      <c r="ROG844" s="3"/>
      <c r="ROH844" s="3"/>
      <c r="ROI844" s="3"/>
      <c r="ROJ844" s="3"/>
      <c r="ROK844" s="3"/>
      <c r="ROL844" s="3"/>
      <c r="ROM844" s="3"/>
      <c r="RON844" s="3"/>
      <c r="ROO844" s="3"/>
      <c r="ROP844" s="3"/>
      <c r="ROQ844" s="3"/>
      <c r="ROR844" s="3"/>
      <c r="ROS844" s="3"/>
      <c r="ROT844" s="3"/>
      <c r="ROU844" s="3"/>
      <c r="ROV844" s="3"/>
      <c r="ROW844" s="3"/>
      <c r="ROX844" s="3"/>
      <c r="ROY844" s="3"/>
      <c r="ROZ844" s="3"/>
      <c r="RPA844" s="3"/>
      <c r="RPB844" s="3"/>
      <c r="RPC844" s="3"/>
      <c r="RPD844" s="3"/>
      <c r="RPE844" s="3"/>
      <c r="RPF844" s="3"/>
      <c r="RPG844" s="3"/>
      <c r="RPH844" s="3"/>
      <c r="RPI844" s="3"/>
      <c r="RPJ844" s="3"/>
      <c r="RPK844" s="3"/>
      <c r="RPL844" s="3"/>
      <c r="RPM844" s="3"/>
      <c r="RPN844" s="3"/>
      <c r="RPO844" s="3"/>
      <c r="RPP844" s="3"/>
      <c r="RPQ844" s="3"/>
      <c r="RPR844" s="3"/>
      <c r="RPS844" s="3"/>
      <c r="RPT844" s="3"/>
      <c r="RPU844" s="3"/>
      <c r="RPV844" s="3"/>
      <c r="RPW844" s="3"/>
      <c r="RPX844" s="3"/>
      <c r="RPY844" s="3"/>
      <c r="RPZ844" s="3"/>
      <c r="RQA844" s="3"/>
      <c r="RQB844" s="3"/>
      <c r="RQC844" s="3"/>
      <c r="RQD844" s="3"/>
      <c r="RQE844" s="3"/>
      <c r="RQF844" s="3"/>
      <c r="RQG844" s="3"/>
      <c r="RQH844" s="3"/>
      <c r="RQI844" s="3"/>
      <c r="RQJ844" s="3"/>
      <c r="RQK844" s="3"/>
      <c r="RQL844" s="3"/>
      <c r="RQM844" s="3"/>
      <c r="RQN844" s="3"/>
      <c r="RQO844" s="3"/>
      <c r="RQP844" s="3"/>
      <c r="RQQ844" s="3"/>
      <c r="RQR844" s="3"/>
      <c r="RQS844" s="3"/>
      <c r="RQT844" s="3"/>
      <c r="RQU844" s="3"/>
      <c r="RQV844" s="3"/>
      <c r="RQW844" s="3"/>
      <c r="RQX844" s="3"/>
      <c r="RQY844" s="3"/>
      <c r="RQZ844" s="3"/>
      <c r="RRA844" s="3"/>
      <c r="RRB844" s="3"/>
      <c r="RRC844" s="3"/>
      <c r="RRD844" s="3"/>
      <c r="RRE844" s="3"/>
      <c r="RRF844" s="3"/>
      <c r="RRG844" s="3"/>
      <c r="RRH844" s="3"/>
      <c r="RRI844" s="3"/>
      <c r="RRJ844" s="3"/>
      <c r="RRK844" s="3"/>
      <c r="RRL844" s="3"/>
      <c r="RRM844" s="3"/>
      <c r="RRN844" s="3"/>
      <c r="RRO844" s="3"/>
      <c r="RRP844" s="3"/>
      <c r="RRQ844" s="3"/>
      <c r="RRR844" s="3"/>
      <c r="RRS844" s="3"/>
      <c r="RRT844" s="3"/>
      <c r="RRU844" s="3"/>
      <c r="RRV844" s="3"/>
      <c r="RRW844" s="3"/>
      <c r="RRX844" s="3"/>
      <c r="RRY844" s="3"/>
      <c r="RRZ844" s="3"/>
      <c r="RSA844" s="3"/>
      <c r="RSB844" s="3"/>
      <c r="RSC844" s="3"/>
      <c r="RSD844" s="3"/>
      <c r="RSE844" s="3"/>
      <c r="RSF844" s="3"/>
      <c r="RSG844" s="3"/>
      <c r="RSH844" s="3"/>
      <c r="RSI844" s="3"/>
      <c r="RSJ844" s="3"/>
      <c r="RSK844" s="3"/>
      <c r="RSL844" s="3"/>
      <c r="RSM844" s="3"/>
      <c r="RSN844" s="3"/>
      <c r="RSO844" s="3"/>
      <c r="RSP844" s="3"/>
      <c r="RSQ844" s="3"/>
      <c r="RSR844" s="3"/>
      <c r="RSS844" s="3"/>
      <c r="RST844" s="3"/>
      <c r="RSU844" s="3"/>
      <c r="RSV844" s="3"/>
      <c r="RSW844" s="3"/>
      <c r="RSX844" s="3"/>
      <c r="RSY844" s="3"/>
      <c r="RSZ844" s="3"/>
      <c r="RTA844" s="3"/>
      <c r="RTB844" s="3"/>
      <c r="RTC844" s="3"/>
      <c r="RTD844" s="3"/>
      <c r="RTE844" s="3"/>
      <c r="RTF844" s="3"/>
      <c r="RTG844" s="3"/>
      <c r="RTH844" s="3"/>
      <c r="RTI844" s="3"/>
      <c r="RTJ844" s="3"/>
      <c r="RTK844" s="3"/>
      <c r="RTL844" s="3"/>
      <c r="RTM844" s="3"/>
      <c r="RTN844" s="3"/>
      <c r="RTO844" s="3"/>
      <c r="RTP844" s="3"/>
      <c r="RTQ844" s="3"/>
      <c r="RTR844" s="3"/>
      <c r="RTS844" s="3"/>
      <c r="RTT844" s="3"/>
      <c r="RTU844" s="3"/>
      <c r="RTV844" s="3"/>
      <c r="RTW844" s="3"/>
      <c r="RTX844" s="3"/>
      <c r="RTY844" s="3"/>
      <c r="RTZ844" s="3"/>
      <c r="RUA844" s="3"/>
      <c r="RUB844" s="3"/>
      <c r="RUC844" s="3"/>
      <c r="RUD844" s="3"/>
      <c r="RUE844" s="3"/>
      <c r="RUF844" s="3"/>
      <c r="RUG844" s="3"/>
      <c r="RUH844" s="3"/>
      <c r="RUI844" s="3"/>
      <c r="RUJ844" s="3"/>
      <c r="RUK844" s="3"/>
      <c r="RUL844" s="3"/>
      <c r="RUM844" s="3"/>
      <c r="RUN844" s="3"/>
      <c r="RUO844" s="3"/>
      <c r="RUP844" s="3"/>
      <c r="RUQ844" s="3"/>
      <c r="RUR844" s="3"/>
      <c r="RUS844" s="3"/>
      <c r="RUT844" s="3"/>
      <c r="RUU844" s="3"/>
      <c r="RUV844" s="3"/>
      <c r="RUW844" s="3"/>
      <c r="RUX844" s="3"/>
      <c r="RUY844" s="3"/>
      <c r="RUZ844" s="3"/>
      <c r="RVA844" s="3"/>
      <c r="RVB844" s="3"/>
      <c r="RVC844" s="3"/>
      <c r="RVD844" s="3"/>
      <c r="RVE844" s="3"/>
      <c r="RVF844" s="3"/>
      <c r="RVG844" s="3"/>
      <c r="RVH844" s="3"/>
      <c r="RVI844" s="3"/>
      <c r="RVJ844" s="3"/>
      <c r="RVK844" s="3"/>
      <c r="RVL844" s="3"/>
      <c r="RVM844" s="3"/>
      <c r="RVN844" s="3"/>
      <c r="RVO844" s="3"/>
      <c r="RVP844" s="3"/>
      <c r="RVQ844" s="3"/>
      <c r="RVR844" s="3"/>
      <c r="RVS844" s="3"/>
      <c r="RVT844" s="3"/>
      <c r="RVU844" s="3"/>
      <c r="RVV844" s="3"/>
      <c r="RVW844" s="3"/>
      <c r="RVX844" s="3"/>
      <c r="RVY844" s="3"/>
      <c r="RVZ844" s="3"/>
      <c r="RWA844" s="3"/>
      <c r="RWB844" s="3"/>
      <c r="RWC844" s="3"/>
      <c r="RWD844" s="3"/>
      <c r="RWE844" s="3"/>
      <c r="RWF844" s="3"/>
      <c r="RWG844" s="3"/>
      <c r="RWH844" s="3"/>
      <c r="RWI844" s="3"/>
      <c r="RWJ844" s="3"/>
      <c r="RWK844" s="3"/>
      <c r="RWL844" s="3"/>
      <c r="RWM844" s="3"/>
      <c r="RWN844" s="3"/>
      <c r="RWO844" s="3"/>
      <c r="RWP844" s="3"/>
      <c r="RWQ844" s="3"/>
      <c r="RWR844" s="3"/>
      <c r="RWS844" s="3"/>
      <c r="RWT844" s="3"/>
      <c r="RWU844" s="3"/>
      <c r="RWV844" s="3"/>
      <c r="RWW844" s="3"/>
      <c r="RWX844" s="3"/>
      <c r="RWY844" s="3"/>
      <c r="RWZ844" s="3"/>
      <c r="RXA844" s="3"/>
      <c r="RXB844" s="3"/>
      <c r="RXC844" s="3"/>
      <c r="RXD844" s="3"/>
      <c r="RXE844" s="3"/>
      <c r="RXF844" s="3"/>
      <c r="RXG844" s="3"/>
      <c r="RXH844" s="3"/>
      <c r="RXI844" s="3"/>
      <c r="RXJ844" s="3"/>
      <c r="RXK844" s="3"/>
      <c r="RXL844" s="3"/>
      <c r="RXM844" s="3"/>
      <c r="RXN844" s="3"/>
      <c r="RXO844" s="3"/>
      <c r="RXP844" s="3"/>
      <c r="RXQ844" s="3"/>
      <c r="RXR844" s="3"/>
      <c r="RXS844" s="3"/>
      <c r="RXT844" s="3"/>
      <c r="RXU844" s="3"/>
      <c r="RXV844" s="3"/>
      <c r="RXW844" s="3"/>
      <c r="RXX844" s="3"/>
      <c r="RXY844" s="3"/>
      <c r="RXZ844" s="3"/>
      <c r="RYA844" s="3"/>
      <c r="RYB844" s="3"/>
      <c r="RYC844" s="3"/>
      <c r="RYD844" s="3"/>
      <c r="RYE844" s="3"/>
      <c r="RYF844" s="3"/>
      <c r="RYG844" s="3"/>
      <c r="RYH844" s="3"/>
      <c r="RYI844" s="3"/>
      <c r="RYJ844" s="3"/>
      <c r="RYK844" s="3"/>
      <c r="RYL844" s="3"/>
      <c r="RYM844" s="3"/>
      <c r="RYN844" s="3"/>
      <c r="RYO844" s="3"/>
      <c r="RYP844" s="3"/>
      <c r="RYQ844" s="3"/>
      <c r="RYR844" s="3"/>
      <c r="RYS844" s="3"/>
      <c r="RYT844" s="3"/>
      <c r="RYU844" s="3"/>
      <c r="RYV844" s="3"/>
      <c r="RYW844" s="3"/>
      <c r="RYX844" s="3"/>
      <c r="RYY844" s="3"/>
      <c r="RYZ844" s="3"/>
      <c r="RZA844" s="3"/>
      <c r="RZB844" s="3"/>
      <c r="RZC844" s="3"/>
      <c r="RZD844" s="3"/>
      <c r="RZE844" s="3"/>
      <c r="RZF844" s="3"/>
      <c r="RZG844" s="3"/>
      <c r="RZH844" s="3"/>
      <c r="RZI844" s="3"/>
      <c r="RZJ844" s="3"/>
      <c r="RZK844" s="3"/>
      <c r="RZL844" s="3"/>
      <c r="RZM844" s="3"/>
      <c r="RZN844" s="3"/>
      <c r="RZO844" s="3"/>
      <c r="RZP844" s="3"/>
      <c r="RZQ844" s="3"/>
      <c r="RZR844" s="3"/>
      <c r="RZS844" s="3"/>
      <c r="RZT844" s="3"/>
      <c r="RZU844" s="3"/>
      <c r="RZV844" s="3"/>
      <c r="RZW844" s="3"/>
      <c r="RZX844" s="3"/>
      <c r="RZY844" s="3"/>
      <c r="RZZ844" s="3"/>
      <c r="SAA844" s="3"/>
      <c r="SAB844" s="3"/>
      <c r="SAC844" s="3"/>
      <c r="SAD844" s="3"/>
      <c r="SAE844" s="3"/>
      <c r="SAF844" s="3"/>
      <c r="SAG844" s="3"/>
      <c r="SAH844" s="3"/>
      <c r="SAI844" s="3"/>
      <c r="SAJ844" s="3"/>
      <c r="SAK844" s="3"/>
      <c r="SAL844" s="3"/>
      <c r="SAM844" s="3"/>
      <c r="SAN844" s="3"/>
      <c r="SAO844" s="3"/>
      <c r="SAP844" s="3"/>
      <c r="SAQ844" s="3"/>
      <c r="SAR844" s="3"/>
      <c r="SAS844" s="3"/>
      <c r="SAT844" s="3"/>
      <c r="SAU844" s="3"/>
      <c r="SAV844" s="3"/>
      <c r="SAW844" s="3"/>
      <c r="SAX844" s="3"/>
      <c r="SAY844" s="3"/>
      <c r="SAZ844" s="3"/>
      <c r="SBA844" s="3"/>
      <c r="SBB844" s="3"/>
      <c r="SBC844" s="3"/>
      <c r="SBD844" s="3"/>
      <c r="SBE844" s="3"/>
      <c r="SBF844" s="3"/>
      <c r="SBG844" s="3"/>
      <c r="SBH844" s="3"/>
      <c r="SBI844" s="3"/>
      <c r="SBJ844" s="3"/>
      <c r="SBK844" s="3"/>
      <c r="SBL844" s="3"/>
      <c r="SBM844" s="3"/>
      <c r="SBN844" s="3"/>
      <c r="SBO844" s="3"/>
      <c r="SBP844" s="3"/>
      <c r="SBQ844" s="3"/>
      <c r="SBR844" s="3"/>
      <c r="SBS844" s="3"/>
      <c r="SBT844" s="3"/>
      <c r="SBU844" s="3"/>
      <c r="SBV844" s="3"/>
      <c r="SBW844" s="3"/>
      <c r="SBX844" s="3"/>
      <c r="SBY844" s="3"/>
      <c r="SBZ844" s="3"/>
      <c r="SCA844" s="3"/>
      <c r="SCB844" s="3"/>
      <c r="SCC844" s="3"/>
      <c r="SCD844" s="3"/>
      <c r="SCE844" s="3"/>
      <c r="SCF844" s="3"/>
      <c r="SCG844" s="3"/>
      <c r="SCH844" s="3"/>
      <c r="SCI844" s="3"/>
      <c r="SCJ844" s="3"/>
      <c r="SCK844" s="3"/>
      <c r="SCL844" s="3"/>
      <c r="SCM844" s="3"/>
      <c r="SCN844" s="3"/>
      <c r="SCO844" s="3"/>
      <c r="SCP844" s="3"/>
      <c r="SCQ844" s="3"/>
      <c r="SCR844" s="3"/>
      <c r="SCS844" s="3"/>
      <c r="SCT844" s="3"/>
      <c r="SCU844" s="3"/>
      <c r="SCV844" s="3"/>
      <c r="SCW844" s="3"/>
      <c r="SCX844" s="3"/>
      <c r="SCY844" s="3"/>
      <c r="SCZ844" s="3"/>
      <c r="SDA844" s="3"/>
      <c r="SDB844" s="3"/>
      <c r="SDC844" s="3"/>
      <c r="SDD844" s="3"/>
      <c r="SDE844" s="3"/>
      <c r="SDF844" s="3"/>
      <c r="SDG844" s="3"/>
      <c r="SDH844" s="3"/>
      <c r="SDI844" s="3"/>
      <c r="SDJ844" s="3"/>
      <c r="SDK844" s="3"/>
      <c r="SDL844" s="3"/>
      <c r="SDM844" s="3"/>
      <c r="SDN844" s="3"/>
      <c r="SDO844" s="3"/>
      <c r="SDP844" s="3"/>
      <c r="SDQ844" s="3"/>
      <c r="SDR844" s="3"/>
      <c r="SDS844" s="3"/>
      <c r="SDT844" s="3"/>
      <c r="SDU844" s="3"/>
      <c r="SDV844" s="3"/>
      <c r="SDW844" s="3"/>
      <c r="SDX844" s="3"/>
      <c r="SDY844" s="3"/>
      <c r="SDZ844" s="3"/>
      <c r="SEA844" s="3"/>
      <c r="SEB844" s="3"/>
      <c r="SEC844" s="3"/>
      <c r="SED844" s="3"/>
      <c r="SEE844" s="3"/>
      <c r="SEF844" s="3"/>
      <c r="SEG844" s="3"/>
      <c r="SEH844" s="3"/>
      <c r="SEI844" s="3"/>
      <c r="SEJ844" s="3"/>
      <c r="SEK844" s="3"/>
      <c r="SEL844" s="3"/>
      <c r="SEM844" s="3"/>
      <c r="SEN844" s="3"/>
      <c r="SEO844" s="3"/>
      <c r="SEP844" s="3"/>
      <c r="SEQ844" s="3"/>
      <c r="SER844" s="3"/>
      <c r="SES844" s="3"/>
      <c r="SET844" s="3"/>
      <c r="SEU844" s="3"/>
      <c r="SEV844" s="3"/>
      <c r="SEW844" s="3"/>
      <c r="SEX844" s="3"/>
      <c r="SEY844" s="3"/>
      <c r="SEZ844" s="3"/>
      <c r="SFA844" s="3"/>
      <c r="SFB844" s="3"/>
      <c r="SFC844" s="3"/>
      <c r="SFD844" s="3"/>
      <c r="SFE844" s="3"/>
      <c r="SFF844" s="3"/>
      <c r="SFG844" s="3"/>
      <c r="SFH844" s="3"/>
      <c r="SFI844" s="3"/>
      <c r="SFJ844" s="3"/>
      <c r="SFK844" s="3"/>
      <c r="SFL844" s="3"/>
      <c r="SFM844" s="3"/>
      <c r="SFN844" s="3"/>
      <c r="SFO844" s="3"/>
      <c r="SFP844" s="3"/>
      <c r="SFQ844" s="3"/>
      <c r="SFR844" s="3"/>
      <c r="SFS844" s="3"/>
      <c r="SFT844" s="3"/>
      <c r="SFU844" s="3"/>
      <c r="SFV844" s="3"/>
      <c r="SFW844" s="3"/>
      <c r="SFX844" s="3"/>
      <c r="SFY844" s="3"/>
      <c r="SFZ844" s="3"/>
      <c r="SGA844" s="3"/>
      <c r="SGB844" s="3"/>
      <c r="SGC844" s="3"/>
      <c r="SGD844" s="3"/>
      <c r="SGE844" s="3"/>
      <c r="SGF844" s="3"/>
      <c r="SGG844" s="3"/>
      <c r="SGH844" s="3"/>
      <c r="SGI844" s="3"/>
      <c r="SGJ844" s="3"/>
      <c r="SGK844" s="3"/>
      <c r="SGL844" s="3"/>
      <c r="SGM844" s="3"/>
      <c r="SGN844" s="3"/>
      <c r="SGO844" s="3"/>
      <c r="SGP844" s="3"/>
      <c r="SGQ844" s="3"/>
      <c r="SGR844" s="3"/>
      <c r="SGS844" s="3"/>
      <c r="SGT844" s="3"/>
      <c r="SGU844" s="3"/>
      <c r="SGV844" s="3"/>
      <c r="SGW844" s="3"/>
      <c r="SGX844" s="3"/>
      <c r="SGY844" s="3"/>
      <c r="SGZ844" s="3"/>
      <c r="SHA844" s="3"/>
      <c r="SHB844" s="3"/>
      <c r="SHC844" s="3"/>
      <c r="SHD844" s="3"/>
      <c r="SHE844" s="3"/>
      <c r="SHF844" s="3"/>
      <c r="SHG844" s="3"/>
      <c r="SHH844" s="3"/>
      <c r="SHI844" s="3"/>
      <c r="SHJ844" s="3"/>
      <c r="SHK844" s="3"/>
      <c r="SHL844" s="3"/>
      <c r="SHM844" s="3"/>
      <c r="SHN844" s="3"/>
      <c r="SHO844" s="3"/>
      <c r="SHP844" s="3"/>
      <c r="SHQ844" s="3"/>
      <c r="SHR844" s="3"/>
      <c r="SHS844" s="3"/>
      <c r="SHT844" s="3"/>
      <c r="SHU844" s="3"/>
      <c r="SHV844" s="3"/>
      <c r="SHW844" s="3"/>
      <c r="SHX844" s="3"/>
      <c r="SHY844" s="3"/>
      <c r="SHZ844" s="3"/>
      <c r="SIA844" s="3"/>
      <c r="SIB844" s="3"/>
      <c r="SIC844" s="3"/>
      <c r="SID844" s="3"/>
      <c r="SIE844" s="3"/>
      <c r="SIF844" s="3"/>
      <c r="SIG844" s="3"/>
      <c r="SIH844" s="3"/>
      <c r="SII844" s="3"/>
      <c r="SIJ844" s="3"/>
      <c r="SIK844" s="3"/>
      <c r="SIL844" s="3"/>
      <c r="SIM844" s="3"/>
      <c r="SIN844" s="3"/>
      <c r="SIO844" s="3"/>
      <c r="SIP844" s="3"/>
      <c r="SIQ844" s="3"/>
      <c r="SIR844" s="3"/>
      <c r="SIS844" s="3"/>
      <c r="SIT844" s="3"/>
      <c r="SIU844" s="3"/>
      <c r="SIV844" s="3"/>
      <c r="SIW844" s="3"/>
      <c r="SIX844" s="3"/>
      <c r="SIY844" s="3"/>
      <c r="SIZ844" s="3"/>
      <c r="SJA844" s="3"/>
      <c r="SJB844" s="3"/>
      <c r="SJC844" s="3"/>
      <c r="SJD844" s="3"/>
      <c r="SJE844" s="3"/>
      <c r="SJF844" s="3"/>
      <c r="SJG844" s="3"/>
      <c r="SJH844" s="3"/>
      <c r="SJI844" s="3"/>
      <c r="SJJ844" s="3"/>
      <c r="SJK844" s="3"/>
      <c r="SJL844" s="3"/>
      <c r="SJM844" s="3"/>
      <c r="SJN844" s="3"/>
      <c r="SJO844" s="3"/>
      <c r="SJP844" s="3"/>
      <c r="SJQ844" s="3"/>
      <c r="SJR844" s="3"/>
      <c r="SJS844" s="3"/>
      <c r="SJT844" s="3"/>
      <c r="SJU844" s="3"/>
      <c r="SJV844" s="3"/>
      <c r="SJW844" s="3"/>
      <c r="SJX844" s="3"/>
      <c r="SJY844" s="3"/>
      <c r="SJZ844" s="3"/>
      <c r="SKA844" s="3"/>
      <c r="SKB844" s="3"/>
      <c r="SKC844" s="3"/>
      <c r="SKD844" s="3"/>
      <c r="SKE844" s="3"/>
      <c r="SKF844" s="3"/>
      <c r="SKG844" s="3"/>
      <c r="SKH844" s="3"/>
      <c r="SKI844" s="3"/>
      <c r="SKJ844" s="3"/>
      <c r="SKK844" s="3"/>
      <c r="SKL844" s="3"/>
      <c r="SKM844" s="3"/>
      <c r="SKN844" s="3"/>
      <c r="SKO844" s="3"/>
      <c r="SKP844" s="3"/>
      <c r="SKQ844" s="3"/>
      <c r="SKR844" s="3"/>
      <c r="SKS844" s="3"/>
      <c r="SKT844" s="3"/>
      <c r="SKU844" s="3"/>
      <c r="SKV844" s="3"/>
      <c r="SKW844" s="3"/>
      <c r="SKX844" s="3"/>
      <c r="SKY844" s="3"/>
      <c r="SKZ844" s="3"/>
      <c r="SLA844" s="3"/>
      <c r="SLB844" s="3"/>
      <c r="SLC844" s="3"/>
      <c r="SLD844" s="3"/>
      <c r="SLE844" s="3"/>
      <c r="SLF844" s="3"/>
      <c r="SLG844" s="3"/>
      <c r="SLH844" s="3"/>
      <c r="SLI844" s="3"/>
      <c r="SLJ844" s="3"/>
      <c r="SLK844" s="3"/>
      <c r="SLL844" s="3"/>
      <c r="SLM844" s="3"/>
      <c r="SLN844" s="3"/>
      <c r="SLO844" s="3"/>
      <c r="SLP844" s="3"/>
      <c r="SLQ844" s="3"/>
      <c r="SLR844" s="3"/>
      <c r="SLS844" s="3"/>
      <c r="SLT844" s="3"/>
      <c r="SLU844" s="3"/>
      <c r="SLV844" s="3"/>
      <c r="SLW844" s="3"/>
      <c r="SLX844" s="3"/>
      <c r="SLY844" s="3"/>
      <c r="SLZ844" s="3"/>
      <c r="SMA844" s="3"/>
      <c r="SMB844" s="3"/>
      <c r="SMC844" s="3"/>
      <c r="SMD844" s="3"/>
      <c r="SME844" s="3"/>
      <c r="SMF844" s="3"/>
      <c r="SMG844" s="3"/>
      <c r="SMH844" s="3"/>
      <c r="SMI844" s="3"/>
      <c r="SMJ844" s="3"/>
      <c r="SMK844" s="3"/>
      <c r="SML844" s="3"/>
      <c r="SMM844" s="3"/>
      <c r="SMN844" s="3"/>
      <c r="SMO844" s="3"/>
      <c r="SMP844" s="3"/>
      <c r="SMQ844" s="3"/>
      <c r="SMR844" s="3"/>
      <c r="SMS844" s="3"/>
      <c r="SMT844" s="3"/>
      <c r="SMU844" s="3"/>
      <c r="SMV844" s="3"/>
      <c r="SMW844" s="3"/>
      <c r="SMX844" s="3"/>
      <c r="SMY844" s="3"/>
      <c r="SMZ844" s="3"/>
      <c r="SNA844" s="3"/>
      <c r="SNB844" s="3"/>
      <c r="SNC844" s="3"/>
      <c r="SND844" s="3"/>
      <c r="SNE844" s="3"/>
      <c r="SNF844" s="3"/>
      <c r="SNG844" s="3"/>
      <c r="SNH844" s="3"/>
      <c r="SNI844" s="3"/>
      <c r="SNJ844" s="3"/>
      <c r="SNK844" s="3"/>
      <c r="SNL844" s="3"/>
      <c r="SNM844" s="3"/>
      <c r="SNN844" s="3"/>
      <c r="SNO844" s="3"/>
      <c r="SNP844" s="3"/>
      <c r="SNQ844" s="3"/>
      <c r="SNR844" s="3"/>
      <c r="SNS844" s="3"/>
      <c r="SNT844" s="3"/>
      <c r="SNU844" s="3"/>
      <c r="SNV844" s="3"/>
      <c r="SNW844" s="3"/>
      <c r="SNX844" s="3"/>
      <c r="SNY844" s="3"/>
      <c r="SNZ844" s="3"/>
      <c r="SOA844" s="3"/>
      <c r="SOB844" s="3"/>
      <c r="SOC844" s="3"/>
      <c r="SOD844" s="3"/>
      <c r="SOE844" s="3"/>
      <c r="SOF844" s="3"/>
      <c r="SOG844" s="3"/>
      <c r="SOH844" s="3"/>
      <c r="SOI844" s="3"/>
      <c r="SOJ844" s="3"/>
      <c r="SOK844" s="3"/>
      <c r="SOL844" s="3"/>
      <c r="SOM844" s="3"/>
      <c r="SON844" s="3"/>
      <c r="SOO844" s="3"/>
      <c r="SOP844" s="3"/>
      <c r="SOQ844" s="3"/>
      <c r="SOR844" s="3"/>
      <c r="SOS844" s="3"/>
      <c r="SOT844" s="3"/>
      <c r="SOU844" s="3"/>
      <c r="SOV844" s="3"/>
      <c r="SOW844" s="3"/>
      <c r="SOX844" s="3"/>
      <c r="SOY844" s="3"/>
      <c r="SOZ844" s="3"/>
      <c r="SPA844" s="3"/>
      <c r="SPB844" s="3"/>
      <c r="SPC844" s="3"/>
      <c r="SPD844" s="3"/>
      <c r="SPE844" s="3"/>
      <c r="SPF844" s="3"/>
      <c r="SPG844" s="3"/>
      <c r="SPH844" s="3"/>
      <c r="SPI844" s="3"/>
      <c r="SPJ844" s="3"/>
      <c r="SPK844" s="3"/>
      <c r="SPL844" s="3"/>
      <c r="SPM844" s="3"/>
      <c r="SPN844" s="3"/>
      <c r="SPO844" s="3"/>
      <c r="SPP844" s="3"/>
      <c r="SPQ844" s="3"/>
      <c r="SPR844" s="3"/>
      <c r="SPS844" s="3"/>
      <c r="SPT844" s="3"/>
      <c r="SPU844" s="3"/>
      <c r="SPV844" s="3"/>
      <c r="SPW844" s="3"/>
      <c r="SPX844" s="3"/>
      <c r="SPY844" s="3"/>
      <c r="SPZ844" s="3"/>
      <c r="SQA844" s="3"/>
      <c r="SQB844" s="3"/>
      <c r="SQC844" s="3"/>
      <c r="SQD844" s="3"/>
      <c r="SQE844" s="3"/>
      <c r="SQF844" s="3"/>
      <c r="SQG844" s="3"/>
      <c r="SQH844" s="3"/>
      <c r="SQI844" s="3"/>
      <c r="SQJ844" s="3"/>
      <c r="SQK844" s="3"/>
      <c r="SQL844" s="3"/>
      <c r="SQM844" s="3"/>
      <c r="SQN844" s="3"/>
      <c r="SQO844" s="3"/>
      <c r="SQP844" s="3"/>
      <c r="SQQ844" s="3"/>
      <c r="SQR844" s="3"/>
      <c r="SQS844" s="3"/>
      <c r="SQT844" s="3"/>
      <c r="SQU844" s="3"/>
      <c r="SQV844" s="3"/>
      <c r="SQW844" s="3"/>
      <c r="SQX844" s="3"/>
      <c r="SQY844" s="3"/>
      <c r="SQZ844" s="3"/>
      <c r="SRA844" s="3"/>
      <c r="SRB844" s="3"/>
      <c r="SRC844" s="3"/>
      <c r="SRD844" s="3"/>
      <c r="SRE844" s="3"/>
      <c r="SRF844" s="3"/>
      <c r="SRG844" s="3"/>
      <c r="SRH844" s="3"/>
      <c r="SRI844" s="3"/>
      <c r="SRJ844" s="3"/>
      <c r="SRK844" s="3"/>
      <c r="SRL844" s="3"/>
      <c r="SRM844" s="3"/>
      <c r="SRN844" s="3"/>
      <c r="SRO844" s="3"/>
      <c r="SRP844" s="3"/>
      <c r="SRQ844" s="3"/>
      <c r="SRR844" s="3"/>
      <c r="SRS844" s="3"/>
      <c r="SRT844" s="3"/>
      <c r="SRU844" s="3"/>
      <c r="SRV844" s="3"/>
      <c r="SRW844" s="3"/>
      <c r="SRX844" s="3"/>
      <c r="SRY844" s="3"/>
      <c r="SRZ844" s="3"/>
      <c r="SSA844" s="3"/>
      <c r="SSB844" s="3"/>
      <c r="SSC844" s="3"/>
      <c r="SSD844" s="3"/>
      <c r="SSE844" s="3"/>
      <c r="SSF844" s="3"/>
      <c r="SSG844" s="3"/>
      <c r="SSH844" s="3"/>
      <c r="SSI844" s="3"/>
      <c r="SSJ844" s="3"/>
      <c r="SSK844" s="3"/>
      <c r="SSL844" s="3"/>
      <c r="SSM844" s="3"/>
      <c r="SSN844" s="3"/>
      <c r="SSO844" s="3"/>
      <c r="SSP844" s="3"/>
      <c r="SSQ844" s="3"/>
      <c r="SSR844" s="3"/>
      <c r="SSS844" s="3"/>
      <c r="SST844" s="3"/>
      <c r="SSU844" s="3"/>
      <c r="SSV844" s="3"/>
      <c r="SSW844" s="3"/>
      <c r="SSX844" s="3"/>
      <c r="SSY844" s="3"/>
      <c r="SSZ844" s="3"/>
      <c r="STA844" s="3"/>
      <c r="STB844" s="3"/>
      <c r="STC844" s="3"/>
      <c r="STD844" s="3"/>
      <c r="STE844" s="3"/>
      <c r="STF844" s="3"/>
      <c r="STG844" s="3"/>
      <c r="STH844" s="3"/>
      <c r="STI844" s="3"/>
      <c r="STJ844" s="3"/>
      <c r="STK844" s="3"/>
      <c r="STL844" s="3"/>
      <c r="STM844" s="3"/>
      <c r="STN844" s="3"/>
      <c r="STO844" s="3"/>
      <c r="STP844" s="3"/>
      <c r="STQ844" s="3"/>
      <c r="STR844" s="3"/>
      <c r="STS844" s="3"/>
      <c r="STT844" s="3"/>
      <c r="STU844" s="3"/>
      <c r="STV844" s="3"/>
      <c r="STW844" s="3"/>
      <c r="STX844" s="3"/>
      <c r="STY844" s="3"/>
      <c r="STZ844" s="3"/>
      <c r="SUA844" s="3"/>
      <c r="SUB844" s="3"/>
      <c r="SUC844" s="3"/>
      <c r="SUD844" s="3"/>
      <c r="SUE844" s="3"/>
      <c r="SUF844" s="3"/>
      <c r="SUG844" s="3"/>
      <c r="SUH844" s="3"/>
      <c r="SUI844" s="3"/>
      <c r="SUJ844" s="3"/>
      <c r="SUK844" s="3"/>
      <c r="SUL844" s="3"/>
      <c r="SUM844" s="3"/>
      <c r="SUN844" s="3"/>
      <c r="SUO844" s="3"/>
      <c r="SUP844" s="3"/>
      <c r="SUQ844" s="3"/>
      <c r="SUR844" s="3"/>
      <c r="SUS844" s="3"/>
      <c r="SUT844" s="3"/>
      <c r="SUU844" s="3"/>
      <c r="SUV844" s="3"/>
      <c r="SUW844" s="3"/>
      <c r="SUX844" s="3"/>
      <c r="SUY844" s="3"/>
      <c r="SUZ844" s="3"/>
      <c r="SVA844" s="3"/>
      <c r="SVB844" s="3"/>
      <c r="SVC844" s="3"/>
      <c r="SVD844" s="3"/>
      <c r="SVE844" s="3"/>
      <c r="SVF844" s="3"/>
      <c r="SVG844" s="3"/>
      <c r="SVH844" s="3"/>
      <c r="SVI844" s="3"/>
      <c r="SVJ844" s="3"/>
      <c r="SVK844" s="3"/>
      <c r="SVL844" s="3"/>
      <c r="SVM844" s="3"/>
      <c r="SVN844" s="3"/>
      <c r="SVO844" s="3"/>
      <c r="SVP844" s="3"/>
      <c r="SVQ844" s="3"/>
      <c r="SVR844" s="3"/>
      <c r="SVS844" s="3"/>
      <c r="SVT844" s="3"/>
      <c r="SVU844" s="3"/>
      <c r="SVV844" s="3"/>
      <c r="SVW844" s="3"/>
      <c r="SVX844" s="3"/>
      <c r="SVY844" s="3"/>
      <c r="SVZ844" s="3"/>
      <c r="SWA844" s="3"/>
      <c r="SWB844" s="3"/>
      <c r="SWC844" s="3"/>
      <c r="SWD844" s="3"/>
      <c r="SWE844" s="3"/>
      <c r="SWF844" s="3"/>
      <c r="SWG844" s="3"/>
      <c r="SWH844" s="3"/>
      <c r="SWI844" s="3"/>
      <c r="SWJ844" s="3"/>
      <c r="SWK844" s="3"/>
      <c r="SWL844" s="3"/>
      <c r="SWM844" s="3"/>
      <c r="SWN844" s="3"/>
      <c r="SWO844" s="3"/>
      <c r="SWP844" s="3"/>
      <c r="SWQ844" s="3"/>
      <c r="SWR844" s="3"/>
      <c r="SWS844" s="3"/>
      <c r="SWT844" s="3"/>
      <c r="SWU844" s="3"/>
      <c r="SWV844" s="3"/>
      <c r="SWW844" s="3"/>
      <c r="SWX844" s="3"/>
      <c r="SWY844" s="3"/>
      <c r="SWZ844" s="3"/>
      <c r="SXA844" s="3"/>
      <c r="SXB844" s="3"/>
      <c r="SXC844" s="3"/>
      <c r="SXD844" s="3"/>
      <c r="SXE844" s="3"/>
      <c r="SXF844" s="3"/>
      <c r="SXG844" s="3"/>
      <c r="SXH844" s="3"/>
      <c r="SXI844" s="3"/>
      <c r="SXJ844" s="3"/>
      <c r="SXK844" s="3"/>
      <c r="SXL844" s="3"/>
      <c r="SXM844" s="3"/>
      <c r="SXN844" s="3"/>
      <c r="SXO844" s="3"/>
      <c r="SXP844" s="3"/>
      <c r="SXQ844" s="3"/>
      <c r="SXR844" s="3"/>
      <c r="SXS844" s="3"/>
      <c r="SXT844" s="3"/>
      <c r="SXU844" s="3"/>
      <c r="SXV844" s="3"/>
      <c r="SXW844" s="3"/>
      <c r="SXX844" s="3"/>
      <c r="SXY844" s="3"/>
      <c r="SXZ844" s="3"/>
      <c r="SYA844" s="3"/>
      <c r="SYB844" s="3"/>
      <c r="SYC844" s="3"/>
      <c r="SYD844" s="3"/>
      <c r="SYE844" s="3"/>
      <c r="SYF844" s="3"/>
      <c r="SYG844" s="3"/>
      <c r="SYH844" s="3"/>
      <c r="SYI844" s="3"/>
      <c r="SYJ844" s="3"/>
      <c r="SYK844" s="3"/>
      <c r="SYL844" s="3"/>
      <c r="SYM844" s="3"/>
      <c r="SYN844" s="3"/>
      <c r="SYO844" s="3"/>
      <c r="SYP844" s="3"/>
      <c r="SYQ844" s="3"/>
      <c r="SYR844" s="3"/>
      <c r="SYS844" s="3"/>
      <c r="SYT844" s="3"/>
      <c r="SYU844" s="3"/>
      <c r="SYV844" s="3"/>
      <c r="SYW844" s="3"/>
      <c r="SYX844" s="3"/>
      <c r="SYY844" s="3"/>
      <c r="SYZ844" s="3"/>
      <c r="SZA844" s="3"/>
      <c r="SZB844" s="3"/>
      <c r="SZC844" s="3"/>
      <c r="SZD844" s="3"/>
      <c r="SZE844" s="3"/>
      <c r="SZF844" s="3"/>
      <c r="SZG844" s="3"/>
      <c r="SZH844" s="3"/>
      <c r="SZI844" s="3"/>
      <c r="SZJ844" s="3"/>
      <c r="SZK844" s="3"/>
      <c r="SZL844" s="3"/>
      <c r="SZM844" s="3"/>
      <c r="SZN844" s="3"/>
      <c r="SZO844" s="3"/>
      <c r="SZP844" s="3"/>
      <c r="SZQ844" s="3"/>
      <c r="SZR844" s="3"/>
      <c r="SZS844" s="3"/>
      <c r="SZT844" s="3"/>
      <c r="SZU844" s="3"/>
      <c r="SZV844" s="3"/>
      <c r="SZW844" s="3"/>
      <c r="SZX844" s="3"/>
      <c r="SZY844" s="3"/>
      <c r="SZZ844" s="3"/>
      <c r="TAA844" s="3"/>
      <c r="TAB844" s="3"/>
      <c r="TAC844" s="3"/>
      <c r="TAD844" s="3"/>
      <c r="TAE844" s="3"/>
      <c r="TAF844" s="3"/>
      <c r="TAG844" s="3"/>
      <c r="TAH844" s="3"/>
      <c r="TAI844" s="3"/>
      <c r="TAJ844" s="3"/>
      <c r="TAK844" s="3"/>
      <c r="TAL844" s="3"/>
      <c r="TAM844" s="3"/>
      <c r="TAN844" s="3"/>
      <c r="TAO844" s="3"/>
      <c r="TAP844" s="3"/>
      <c r="TAQ844" s="3"/>
      <c r="TAR844" s="3"/>
      <c r="TAS844" s="3"/>
      <c r="TAT844" s="3"/>
      <c r="TAU844" s="3"/>
      <c r="TAV844" s="3"/>
      <c r="TAW844" s="3"/>
      <c r="TAX844" s="3"/>
      <c r="TAY844" s="3"/>
      <c r="TAZ844" s="3"/>
      <c r="TBA844" s="3"/>
      <c r="TBB844" s="3"/>
      <c r="TBC844" s="3"/>
      <c r="TBD844" s="3"/>
      <c r="TBE844" s="3"/>
      <c r="TBF844" s="3"/>
      <c r="TBG844" s="3"/>
      <c r="TBH844" s="3"/>
      <c r="TBI844" s="3"/>
      <c r="TBJ844" s="3"/>
      <c r="TBK844" s="3"/>
      <c r="TBL844" s="3"/>
      <c r="TBM844" s="3"/>
      <c r="TBN844" s="3"/>
      <c r="TBO844" s="3"/>
      <c r="TBP844" s="3"/>
      <c r="TBQ844" s="3"/>
      <c r="TBR844" s="3"/>
      <c r="TBS844" s="3"/>
      <c r="TBT844" s="3"/>
      <c r="TBU844" s="3"/>
      <c r="TBV844" s="3"/>
      <c r="TBW844" s="3"/>
      <c r="TBX844" s="3"/>
      <c r="TBY844" s="3"/>
      <c r="TBZ844" s="3"/>
      <c r="TCA844" s="3"/>
      <c r="TCB844" s="3"/>
      <c r="TCC844" s="3"/>
      <c r="TCD844" s="3"/>
      <c r="TCE844" s="3"/>
      <c r="TCF844" s="3"/>
      <c r="TCG844" s="3"/>
      <c r="TCH844" s="3"/>
      <c r="TCI844" s="3"/>
      <c r="TCJ844" s="3"/>
      <c r="TCK844" s="3"/>
      <c r="TCL844" s="3"/>
      <c r="TCM844" s="3"/>
      <c r="TCN844" s="3"/>
      <c r="TCO844" s="3"/>
      <c r="TCP844" s="3"/>
      <c r="TCQ844" s="3"/>
      <c r="TCR844" s="3"/>
      <c r="TCS844" s="3"/>
      <c r="TCT844" s="3"/>
      <c r="TCU844" s="3"/>
      <c r="TCV844" s="3"/>
      <c r="TCW844" s="3"/>
      <c r="TCX844" s="3"/>
      <c r="TCY844" s="3"/>
      <c r="TCZ844" s="3"/>
      <c r="TDA844" s="3"/>
      <c r="TDB844" s="3"/>
      <c r="TDC844" s="3"/>
      <c r="TDD844" s="3"/>
      <c r="TDE844" s="3"/>
      <c r="TDF844" s="3"/>
      <c r="TDG844" s="3"/>
      <c r="TDH844" s="3"/>
      <c r="TDI844" s="3"/>
      <c r="TDJ844" s="3"/>
      <c r="TDK844" s="3"/>
      <c r="TDL844" s="3"/>
      <c r="TDM844" s="3"/>
      <c r="TDN844" s="3"/>
      <c r="TDO844" s="3"/>
      <c r="TDP844" s="3"/>
      <c r="TDQ844" s="3"/>
      <c r="TDR844" s="3"/>
      <c r="TDS844" s="3"/>
      <c r="TDT844" s="3"/>
      <c r="TDU844" s="3"/>
      <c r="TDV844" s="3"/>
      <c r="TDW844" s="3"/>
      <c r="TDX844" s="3"/>
      <c r="TDY844" s="3"/>
      <c r="TDZ844" s="3"/>
      <c r="TEA844" s="3"/>
      <c r="TEB844" s="3"/>
      <c r="TEC844" s="3"/>
      <c r="TED844" s="3"/>
      <c r="TEE844" s="3"/>
      <c r="TEF844" s="3"/>
      <c r="TEG844" s="3"/>
      <c r="TEH844" s="3"/>
      <c r="TEI844" s="3"/>
      <c r="TEJ844" s="3"/>
      <c r="TEK844" s="3"/>
      <c r="TEL844" s="3"/>
      <c r="TEM844" s="3"/>
      <c r="TEN844" s="3"/>
      <c r="TEO844" s="3"/>
      <c r="TEP844" s="3"/>
      <c r="TEQ844" s="3"/>
      <c r="TER844" s="3"/>
      <c r="TES844" s="3"/>
      <c r="TET844" s="3"/>
      <c r="TEU844" s="3"/>
      <c r="TEV844" s="3"/>
      <c r="TEW844" s="3"/>
      <c r="TEX844" s="3"/>
      <c r="TEY844" s="3"/>
      <c r="TEZ844" s="3"/>
      <c r="TFA844" s="3"/>
      <c r="TFB844" s="3"/>
      <c r="TFC844" s="3"/>
      <c r="TFD844" s="3"/>
      <c r="TFE844" s="3"/>
      <c r="TFF844" s="3"/>
      <c r="TFG844" s="3"/>
      <c r="TFH844" s="3"/>
      <c r="TFI844" s="3"/>
      <c r="TFJ844" s="3"/>
      <c r="TFK844" s="3"/>
      <c r="TFL844" s="3"/>
      <c r="TFM844" s="3"/>
      <c r="TFN844" s="3"/>
      <c r="TFO844" s="3"/>
      <c r="TFP844" s="3"/>
      <c r="TFQ844" s="3"/>
      <c r="TFR844" s="3"/>
      <c r="TFS844" s="3"/>
      <c r="TFT844" s="3"/>
      <c r="TFU844" s="3"/>
      <c r="TFV844" s="3"/>
      <c r="TFW844" s="3"/>
      <c r="TFX844" s="3"/>
      <c r="TFY844" s="3"/>
      <c r="TFZ844" s="3"/>
      <c r="TGA844" s="3"/>
      <c r="TGB844" s="3"/>
      <c r="TGC844" s="3"/>
      <c r="TGD844" s="3"/>
      <c r="TGE844" s="3"/>
      <c r="TGF844" s="3"/>
      <c r="TGG844" s="3"/>
      <c r="TGH844" s="3"/>
      <c r="TGI844" s="3"/>
      <c r="TGJ844" s="3"/>
      <c r="TGK844" s="3"/>
      <c r="TGL844" s="3"/>
      <c r="TGM844" s="3"/>
      <c r="TGN844" s="3"/>
      <c r="TGO844" s="3"/>
      <c r="TGP844" s="3"/>
      <c r="TGQ844" s="3"/>
      <c r="TGR844" s="3"/>
      <c r="TGS844" s="3"/>
      <c r="TGT844" s="3"/>
      <c r="TGU844" s="3"/>
      <c r="TGV844" s="3"/>
      <c r="TGW844" s="3"/>
      <c r="TGX844" s="3"/>
      <c r="TGY844" s="3"/>
      <c r="TGZ844" s="3"/>
      <c r="THA844" s="3"/>
      <c r="THB844" s="3"/>
      <c r="THC844" s="3"/>
      <c r="THD844" s="3"/>
      <c r="THE844" s="3"/>
      <c r="THF844" s="3"/>
      <c r="THG844" s="3"/>
      <c r="THH844" s="3"/>
      <c r="THI844" s="3"/>
      <c r="THJ844" s="3"/>
      <c r="THK844" s="3"/>
      <c r="THL844" s="3"/>
      <c r="THM844" s="3"/>
      <c r="THN844" s="3"/>
      <c r="THO844" s="3"/>
      <c r="THP844" s="3"/>
      <c r="THQ844" s="3"/>
      <c r="THR844" s="3"/>
      <c r="THS844" s="3"/>
      <c r="THT844" s="3"/>
      <c r="THU844" s="3"/>
      <c r="THV844" s="3"/>
      <c r="THW844" s="3"/>
      <c r="THX844" s="3"/>
      <c r="THY844" s="3"/>
      <c r="THZ844" s="3"/>
      <c r="TIA844" s="3"/>
      <c r="TIB844" s="3"/>
      <c r="TIC844" s="3"/>
      <c r="TID844" s="3"/>
      <c r="TIE844" s="3"/>
      <c r="TIF844" s="3"/>
      <c r="TIG844" s="3"/>
      <c r="TIH844" s="3"/>
      <c r="TII844" s="3"/>
      <c r="TIJ844" s="3"/>
      <c r="TIK844" s="3"/>
      <c r="TIL844" s="3"/>
      <c r="TIM844" s="3"/>
      <c r="TIN844" s="3"/>
      <c r="TIO844" s="3"/>
      <c r="TIP844" s="3"/>
      <c r="TIQ844" s="3"/>
      <c r="TIR844" s="3"/>
      <c r="TIS844" s="3"/>
      <c r="TIT844" s="3"/>
      <c r="TIU844" s="3"/>
      <c r="TIV844" s="3"/>
      <c r="TIW844" s="3"/>
      <c r="TIX844" s="3"/>
      <c r="TIY844" s="3"/>
      <c r="TIZ844" s="3"/>
      <c r="TJA844" s="3"/>
      <c r="TJB844" s="3"/>
      <c r="TJC844" s="3"/>
      <c r="TJD844" s="3"/>
      <c r="TJE844" s="3"/>
      <c r="TJF844" s="3"/>
      <c r="TJG844" s="3"/>
      <c r="TJH844" s="3"/>
      <c r="TJI844" s="3"/>
      <c r="TJJ844" s="3"/>
      <c r="TJK844" s="3"/>
      <c r="TJL844" s="3"/>
      <c r="TJM844" s="3"/>
      <c r="TJN844" s="3"/>
      <c r="TJO844" s="3"/>
      <c r="TJP844" s="3"/>
      <c r="TJQ844" s="3"/>
      <c r="TJR844" s="3"/>
      <c r="TJS844" s="3"/>
      <c r="TJT844" s="3"/>
      <c r="TJU844" s="3"/>
      <c r="TJV844" s="3"/>
      <c r="TJW844" s="3"/>
      <c r="TJX844" s="3"/>
      <c r="TJY844" s="3"/>
      <c r="TJZ844" s="3"/>
      <c r="TKA844" s="3"/>
      <c r="TKB844" s="3"/>
      <c r="TKC844" s="3"/>
      <c r="TKD844" s="3"/>
      <c r="TKE844" s="3"/>
      <c r="TKF844" s="3"/>
      <c r="TKG844" s="3"/>
      <c r="TKH844" s="3"/>
      <c r="TKI844" s="3"/>
      <c r="TKJ844" s="3"/>
      <c r="TKK844" s="3"/>
      <c r="TKL844" s="3"/>
      <c r="TKM844" s="3"/>
      <c r="TKN844" s="3"/>
      <c r="TKO844" s="3"/>
      <c r="TKP844" s="3"/>
      <c r="TKQ844" s="3"/>
      <c r="TKR844" s="3"/>
      <c r="TKS844" s="3"/>
      <c r="TKT844" s="3"/>
      <c r="TKU844" s="3"/>
      <c r="TKV844" s="3"/>
      <c r="TKW844" s="3"/>
      <c r="TKX844" s="3"/>
      <c r="TKY844" s="3"/>
      <c r="TKZ844" s="3"/>
      <c r="TLA844" s="3"/>
      <c r="TLB844" s="3"/>
      <c r="TLC844" s="3"/>
      <c r="TLD844" s="3"/>
      <c r="TLE844" s="3"/>
      <c r="TLF844" s="3"/>
      <c r="TLG844" s="3"/>
      <c r="TLH844" s="3"/>
      <c r="TLI844" s="3"/>
      <c r="TLJ844" s="3"/>
      <c r="TLK844" s="3"/>
      <c r="TLL844" s="3"/>
      <c r="TLM844" s="3"/>
      <c r="TLN844" s="3"/>
      <c r="TLO844" s="3"/>
      <c r="TLP844" s="3"/>
      <c r="TLQ844" s="3"/>
      <c r="TLR844" s="3"/>
      <c r="TLS844" s="3"/>
      <c r="TLT844" s="3"/>
      <c r="TLU844" s="3"/>
      <c r="TLV844" s="3"/>
      <c r="TLW844" s="3"/>
      <c r="TLX844" s="3"/>
      <c r="TLY844" s="3"/>
      <c r="TLZ844" s="3"/>
      <c r="TMA844" s="3"/>
      <c r="TMB844" s="3"/>
      <c r="TMC844" s="3"/>
      <c r="TMD844" s="3"/>
      <c r="TME844" s="3"/>
      <c r="TMF844" s="3"/>
      <c r="TMG844" s="3"/>
      <c r="TMH844" s="3"/>
      <c r="TMI844" s="3"/>
      <c r="TMJ844" s="3"/>
      <c r="TMK844" s="3"/>
      <c r="TML844" s="3"/>
      <c r="TMM844" s="3"/>
      <c r="TMN844" s="3"/>
      <c r="TMO844" s="3"/>
      <c r="TMP844" s="3"/>
      <c r="TMQ844" s="3"/>
      <c r="TMR844" s="3"/>
      <c r="TMS844" s="3"/>
      <c r="TMT844" s="3"/>
      <c r="TMU844" s="3"/>
      <c r="TMV844" s="3"/>
      <c r="TMW844" s="3"/>
      <c r="TMX844" s="3"/>
      <c r="TMY844" s="3"/>
      <c r="TMZ844" s="3"/>
      <c r="TNA844" s="3"/>
      <c r="TNB844" s="3"/>
      <c r="TNC844" s="3"/>
      <c r="TND844" s="3"/>
      <c r="TNE844" s="3"/>
      <c r="TNF844" s="3"/>
      <c r="TNG844" s="3"/>
      <c r="TNH844" s="3"/>
      <c r="TNI844" s="3"/>
      <c r="TNJ844" s="3"/>
      <c r="TNK844" s="3"/>
      <c r="TNL844" s="3"/>
      <c r="TNM844" s="3"/>
      <c r="TNN844" s="3"/>
      <c r="TNO844" s="3"/>
      <c r="TNP844" s="3"/>
      <c r="TNQ844" s="3"/>
      <c r="TNR844" s="3"/>
      <c r="TNS844" s="3"/>
      <c r="TNT844" s="3"/>
      <c r="TNU844" s="3"/>
      <c r="TNV844" s="3"/>
      <c r="TNW844" s="3"/>
      <c r="TNX844" s="3"/>
      <c r="TNY844" s="3"/>
      <c r="TNZ844" s="3"/>
      <c r="TOA844" s="3"/>
      <c r="TOB844" s="3"/>
      <c r="TOC844" s="3"/>
      <c r="TOD844" s="3"/>
      <c r="TOE844" s="3"/>
      <c r="TOF844" s="3"/>
      <c r="TOG844" s="3"/>
      <c r="TOH844" s="3"/>
      <c r="TOI844" s="3"/>
      <c r="TOJ844" s="3"/>
      <c r="TOK844" s="3"/>
      <c r="TOL844" s="3"/>
      <c r="TOM844" s="3"/>
      <c r="TON844" s="3"/>
      <c r="TOO844" s="3"/>
      <c r="TOP844" s="3"/>
      <c r="TOQ844" s="3"/>
      <c r="TOR844" s="3"/>
      <c r="TOS844" s="3"/>
      <c r="TOT844" s="3"/>
      <c r="TOU844" s="3"/>
      <c r="TOV844" s="3"/>
      <c r="TOW844" s="3"/>
      <c r="TOX844" s="3"/>
      <c r="TOY844" s="3"/>
      <c r="TOZ844" s="3"/>
      <c r="TPA844" s="3"/>
      <c r="TPB844" s="3"/>
      <c r="TPC844" s="3"/>
      <c r="TPD844" s="3"/>
      <c r="TPE844" s="3"/>
      <c r="TPF844" s="3"/>
      <c r="TPG844" s="3"/>
      <c r="TPH844" s="3"/>
      <c r="TPI844" s="3"/>
      <c r="TPJ844" s="3"/>
      <c r="TPK844" s="3"/>
      <c r="TPL844" s="3"/>
      <c r="TPM844" s="3"/>
      <c r="TPN844" s="3"/>
      <c r="TPO844" s="3"/>
      <c r="TPP844" s="3"/>
      <c r="TPQ844" s="3"/>
      <c r="TPR844" s="3"/>
      <c r="TPS844" s="3"/>
      <c r="TPT844" s="3"/>
      <c r="TPU844" s="3"/>
      <c r="TPV844" s="3"/>
      <c r="TPW844" s="3"/>
      <c r="TPX844" s="3"/>
      <c r="TPY844" s="3"/>
      <c r="TPZ844" s="3"/>
      <c r="TQA844" s="3"/>
      <c r="TQB844" s="3"/>
      <c r="TQC844" s="3"/>
      <c r="TQD844" s="3"/>
      <c r="TQE844" s="3"/>
      <c r="TQF844" s="3"/>
      <c r="TQG844" s="3"/>
      <c r="TQH844" s="3"/>
      <c r="TQI844" s="3"/>
      <c r="TQJ844" s="3"/>
      <c r="TQK844" s="3"/>
      <c r="TQL844" s="3"/>
      <c r="TQM844" s="3"/>
      <c r="TQN844" s="3"/>
      <c r="TQO844" s="3"/>
      <c r="TQP844" s="3"/>
      <c r="TQQ844" s="3"/>
      <c r="TQR844" s="3"/>
      <c r="TQS844" s="3"/>
      <c r="TQT844" s="3"/>
      <c r="TQU844" s="3"/>
      <c r="TQV844" s="3"/>
      <c r="TQW844" s="3"/>
      <c r="TQX844" s="3"/>
      <c r="TQY844" s="3"/>
      <c r="TQZ844" s="3"/>
      <c r="TRA844" s="3"/>
      <c r="TRB844" s="3"/>
      <c r="TRC844" s="3"/>
      <c r="TRD844" s="3"/>
      <c r="TRE844" s="3"/>
      <c r="TRF844" s="3"/>
      <c r="TRG844" s="3"/>
      <c r="TRH844" s="3"/>
      <c r="TRI844" s="3"/>
      <c r="TRJ844" s="3"/>
      <c r="TRK844" s="3"/>
      <c r="TRL844" s="3"/>
      <c r="TRM844" s="3"/>
      <c r="TRN844" s="3"/>
      <c r="TRO844" s="3"/>
      <c r="TRP844" s="3"/>
      <c r="TRQ844" s="3"/>
      <c r="TRR844" s="3"/>
      <c r="TRS844" s="3"/>
      <c r="TRT844" s="3"/>
      <c r="TRU844" s="3"/>
      <c r="TRV844" s="3"/>
      <c r="TRW844" s="3"/>
      <c r="TRX844" s="3"/>
      <c r="TRY844" s="3"/>
      <c r="TRZ844" s="3"/>
      <c r="TSA844" s="3"/>
      <c r="TSB844" s="3"/>
      <c r="TSC844" s="3"/>
      <c r="TSD844" s="3"/>
      <c r="TSE844" s="3"/>
      <c r="TSF844" s="3"/>
      <c r="TSG844" s="3"/>
      <c r="TSH844" s="3"/>
      <c r="TSI844" s="3"/>
      <c r="TSJ844" s="3"/>
      <c r="TSK844" s="3"/>
      <c r="TSL844" s="3"/>
      <c r="TSM844" s="3"/>
      <c r="TSN844" s="3"/>
      <c r="TSO844" s="3"/>
      <c r="TSP844" s="3"/>
      <c r="TSQ844" s="3"/>
      <c r="TSR844" s="3"/>
      <c r="TSS844" s="3"/>
      <c r="TST844" s="3"/>
      <c r="TSU844" s="3"/>
      <c r="TSV844" s="3"/>
      <c r="TSW844" s="3"/>
      <c r="TSX844" s="3"/>
      <c r="TSY844" s="3"/>
      <c r="TSZ844" s="3"/>
      <c r="TTA844" s="3"/>
      <c r="TTB844" s="3"/>
      <c r="TTC844" s="3"/>
      <c r="TTD844" s="3"/>
      <c r="TTE844" s="3"/>
      <c r="TTF844" s="3"/>
      <c r="TTG844" s="3"/>
      <c r="TTH844" s="3"/>
      <c r="TTI844" s="3"/>
      <c r="TTJ844" s="3"/>
      <c r="TTK844" s="3"/>
      <c r="TTL844" s="3"/>
      <c r="TTM844" s="3"/>
      <c r="TTN844" s="3"/>
      <c r="TTO844" s="3"/>
      <c r="TTP844" s="3"/>
      <c r="TTQ844" s="3"/>
      <c r="TTR844" s="3"/>
      <c r="TTS844" s="3"/>
      <c r="TTT844" s="3"/>
      <c r="TTU844" s="3"/>
      <c r="TTV844" s="3"/>
      <c r="TTW844" s="3"/>
      <c r="TTX844" s="3"/>
      <c r="TTY844" s="3"/>
      <c r="TTZ844" s="3"/>
      <c r="TUA844" s="3"/>
      <c r="TUB844" s="3"/>
      <c r="TUC844" s="3"/>
      <c r="TUD844" s="3"/>
      <c r="TUE844" s="3"/>
      <c r="TUF844" s="3"/>
      <c r="TUG844" s="3"/>
      <c r="TUH844" s="3"/>
      <c r="TUI844" s="3"/>
      <c r="TUJ844" s="3"/>
      <c r="TUK844" s="3"/>
      <c r="TUL844" s="3"/>
      <c r="TUM844" s="3"/>
      <c r="TUN844" s="3"/>
      <c r="TUO844" s="3"/>
      <c r="TUP844" s="3"/>
      <c r="TUQ844" s="3"/>
      <c r="TUR844" s="3"/>
      <c r="TUS844" s="3"/>
      <c r="TUT844" s="3"/>
      <c r="TUU844" s="3"/>
      <c r="TUV844" s="3"/>
      <c r="TUW844" s="3"/>
      <c r="TUX844" s="3"/>
      <c r="TUY844" s="3"/>
      <c r="TUZ844" s="3"/>
      <c r="TVA844" s="3"/>
      <c r="TVB844" s="3"/>
      <c r="TVC844" s="3"/>
      <c r="TVD844" s="3"/>
      <c r="TVE844" s="3"/>
      <c r="TVF844" s="3"/>
      <c r="TVG844" s="3"/>
      <c r="TVH844" s="3"/>
      <c r="TVI844" s="3"/>
      <c r="TVJ844" s="3"/>
      <c r="TVK844" s="3"/>
      <c r="TVL844" s="3"/>
      <c r="TVM844" s="3"/>
      <c r="TVN844" s="3"/>
      <c r="TVO844" s="3"/>
      <c r="TVP844" s="3"/>
      <c r="TVQ844" s="3"/>
      <c r="TVR844" s="3"/>
      <c r="TVS844" s="3"/>
      <c r="TVT844" s="3"/>
      <c r="TVU844" s="3"/>
      <c r="TVV844" s="3"/>
      <c r="TVW844" s="3"/>
      <c r="TVX844" s="3"/>
      <c r="TVY844" s="3"/>
      <c r="TVZ844" s="3"/>
      <c r="TWA844" s="3"/>
      <c r="TWB844" s="3"/>
      <c r="TWC844" s="3"/>
      <c r="TWD844" s="3"/>
      <c r="TWE844" s="3"/>
      <c r="TWF844" s="3"/>
      <c r="TWG844" s="3"/>
      <c r="TWH844" s="3"/>
      <c r="TWI844" s="3"/>
      <c r="TWJ844" s="3"/>
      <c r="TWK844" s="3"/>
      <c r="TWL844" s="3"/>
      <c r="TWM844" s="3"/>
      <c r="TWN844" s="3"/>
      <c r="TWO844" s="3"/>
      <c r="TWP844" s="3"/>
      <c r="TWQ844" s="3"/>
      <c r="TWR844" s="3"/>
      <c r="TWS844" s="3"/>
      <c r="TWT844" s="3"/>
      <c r="TWU844" s="3"/>
      <c r="TWV844" s="3"/>
      <c r="TWW844" s="3"/>
      <c r="TWX844" s="3"/>
      <c r="TWY844" s="3"/>
      <c r="TWZ844" s="3"/>
      <c r="TXA844" s="3"/>
      <c r="TXB844" s="3"/>
      <c r="TXC844" s="3"/>
      <c r="TXD844" s="3"/>
      <c r="TXE844" s="3"/>
      <c r="TXF844" s="3"/>
      <c r="TXG844" s="3"/>
      <c r="TXH844" s="3"/>
      <c r="TXI844" s="3"/>
      <c r="TXJ844" s="3"/>
      <c r="TXK844" s="3"/>
      <c r="TXL844" s="3"/>
      <c r="TXM844" s="3"/>
      <c r="TXN844" s="3"/>
      <c r="TXO844" s="3"/>
      <c r="TXP844" s="3"/>
      <c r="TXQ844" s="3"/>
      <c r="TXR844" s="3"/>
      <c r="TXS844" s="3"/>
      <c r="TXT844" s="3"/>
      <c r="TXU844" s="3"/>
      <c r="TXV844" s="3"/>
      <c r="TXW844" s="3"/>
      <c r="TXX844" s="3"/>
      <c r="TXY844" s="3"/>
      <c r="TXZ844" s="3"/>
      <c r="TYA844" s="3"/>
      <c r="TYB844" s="3"/>
      <c r="TYC844" s="3"/>
      <c r="TYD844" s="3"/>
      <c r="TYE844" s="3"/>
      <c r="TYF844" s="3"/>
      <c r="TYG844" s="3"/>
      <c r="TYH844" s="3"/>
      <c r="TYI844" s="3"/>
      <c r="TYJ844" s="3"/>
      <c r="TYK844" s="3"/>
      <c r="TYL844" s="3"/>
      <c r="TYM844" s="3"/>
      <c r="TYN844" s="3"/>
      <c r="TYO844" s="3"/>
      <c r="TYP844" s="3"/>
      <c r="TYQ844" s="3"/>
      <c r="TYR844" s="3"/>
      <c r="TYS844" s="3"/>
      <c r="TYT844" s="3"/>
      <c r="TYU844" s="3"/>
      <c r="TYV844" s="3"/>
      <c r="TYW844" s="3"/>
      <c r="TYX844" s="3"/>
      <c r="TYY844" s="3"/>
      <c r="TYZ844" s="3"/>
      <c r="TZA844" s="3"/>
      <c r="TZB844" s="3"/>
      <c r="TZC844" s="3"/>
      <c r="TZD844" s="3"/>
      <c r="TZE844" s="3"/>
      <c r="TZF844" s="3"/>
      <c r="TZG844" s="3"/>
      <c r="TZH844" s="3"/>
      <c r="TZI844" s="3"/>
      <c r="TZJ844" s="3"/>
      <c r="TZK844" s="3"/>
      <c r="TZL844" s="3"/>
      <c r="TZM844" s="3"/>
      <c r="TZN844" s="3"/>
      <c r="TZO844" s="3"/>
      <c r="TZP844" s="3"/>
      <c r="TZQ844" s="3"/>
      <c r="TZR844" s="3"/>
      <c r="TZS844" s="3"/>
      <c r="TZT844" s="3"/>
      <c r="TZU844" s="3"/>
      <c r="TZV844" s="3"/>
      <c r="TZW844" s="3"/>
      <c r="TZX844" s="3"/>
      <c r="TZY844" s="3"/>
      <c r="TZZ844" s="3"/>
      <c r="UAA844" s="3"/>
      <c r="UAB844" s="3"/>
      <c r="UAC844" s="3"/>
      <c r="UAD844" s="3"/>
      <c r="UAE844" s="3"/>
      <c r="UAF844" s="3"/>
      <c r="UAG844" s="3"/>
      <c r="UAH844" s="3"/>
      <c r="UAI844" s="3"/>
      <c r="UAJ844" s="3"/>
      <c r="UAK844" s="3"/>
      <c r="UAL844" s="3"/>
      <c r="UAM844" s="3"/>
      <c r="UAN844" s="3"/>
      <c r="UAO844" s="3"/>
      <c r="UAP844" s="3"/>
      <c r="UAQ844" s="3"/>
      <c r="UAR844" s="3"/>
      <c r="UAS844" s="3"/>
      <c r="UAT844" s="3"/>
      <c r="UAU844" s="3"/>
      <c r="UAV844" s="3"/>
      <c r="UAW844" s="3"/>
      <c r="UAX844" s="3"/>
      <c r="UAY844" s="3"/>
      <c r="UAZ844" s="3"/>
      <c r="UBA844" s="3"/>
      <c r="UBB844" s="3"/>
      <c r="UBC844" s="3"/>
      <c r="UBD844" s="3"/>
      <c r="UBE844" s="3"/>
      <c r="UBF844" s="3"/>
      <c r="UBG844" s="3"/>
      <c r="UBH844" s="3"/>
      <c r="UBI844" s="3"/>
      <c r="UBJ844" s="3"/>
      <c r="UBK844" s="3"/>
      <c r="UBL844" s="3"/>
      <c r="UBM844" s="3"/>
      <c r="UBN844" s="3"/>
      <c r="UBO844" s="3"/>
      <c r="UBP844" s="3"/>
      <c r="UBQ844" s="3"/>
      <c r="UBR844" s="3"/>
      <c r="UBS844" s="3"/>
      <c r="UBT844" s="3"/>
      <c r="UBU844" s="3"/>
      <c r="UBV844" s="3"/>
      <c r="UBW844" s="3"/>
      <c r="UBX844" s="3"/>
      <c r="UBY844" s="3"/>
      <c r="UBZ844" s="3"/>
      <c r="UCA844" s="3"/>
      <c r="UCB844" s="3"/>
      <c r="UCC844" s="3"/>
      <c r="UCD844" s="3"/>
      <c r="UCE844" s="3"/>
      <c r="UCF844" s="3"/>
      <c r="UCG844" s="3"/>
      <c r="UCH844" s="3"/>
      <c r="UCI844" s="3"/>
      <c r="UCJ844" s="3"/>
      <c r="UCK844" s="3"/>
      <c r="UCL844" s="3"/>
      <c r="UCM844" s="3"/>
      <c r="UCN844" s="3"/>
      <c r="UCO844" s="3"/>
      <c r="UCP844" s="3"/>
      <c r="UCQ844" s="3"/>
      <c r="UCR844" s="3"/>
      <c r="UCS844" s="3"/>
      <c r="UCT844" s="3"/>
      <c r="UCU844" s="3"/>
      <c r="UCV844" s="3"/>
      <c r="UCW844" s="3"/>
      <c r="UCX844" s="3"/>
      <c r="UCY844" s="3"/>
      <c r="UCZ844" s="3"/>
      <c r="UDA844" s="3"/>
      <c r="UDB844" s="3"/>
      <c r="UDC844" s="3"/>
      <c r="UDD844" s="3"/>
      <c r="UDE844" s="3"/>
      <c r="UDF844" s="3"/>
      <c r="UDG844" s="3"/>
      <c r="UDH844" s="3"/>
      <c r="UDI844" s="3"/>
      <c r="UDJ844" s="3"/>
      <c r="UDK844" s="3"/>
      <c r="UDL844" s="3"/>
      <c r="UDM844" s="3"/>
      <c r="UDN844" s="3"/>
      <c r="UDO844" s="3"/>
      <c r="UDP844" s="3"/>
      <c r="UDQ844" s="3"/>
      <c r="UDR844" s="3"/>
      <c r="UDS844" s="3"/>
      <c r="UDT844" s="3"/>
      <c r="UDU844" s="3"/>
      <c r="UDV844" s="3"/>
      <c r="UDW844" s="3"/>
      <c r="UDX844" s="3"/>
      <c r="UDY844" s="3"/>
      <c r="UDZ844" s="3"/>
      <c r="UEA844" s="3"/>
      <c r="UEB844" s="3"/>
      <c r="UEC844" s="3"/>
      <c r="UED844" s="3"/>
      <c r="UEE844" s="3"/>
      <c r="UEF844" s="3"/>
      <c r="UEG844" s="3"/>
      <c r="UEH844" s="3"/>
      <c r="UEI844" s="3"/>
      <c r="UEJ844" s="3"/>
      <c r="UEK844" s="3"/>
      <c r="UEL844" s="3"/>
      <c r="UEM844" s="3"/>
      <c r="UEN844" s="3"/>
      <c r="UEO844" s="3"/>
      <c r="UEP844" s="3"/>
      <c r="UEQ844" s="3"/>
      <c r="UER844" s="3"/>
      <c r="UES844" s="3"/>
      <c r="UET844" s="3"/>
      <c r="UEU844" s="3"/>
      <c r="UEV844" s="3"/>
      <c r="UEW844" s="3"/>
      <c r="UEX844" s="3"/>
      <c r="UEY844" s="3"/>
      <c r="UEZ844" s="3"/>
      <c r="UFA844" s="3"/>
      <c r="UFB844" s="3"/>
      <c r="UFC844" s="3"/>
      <c r="UFD844" s="3"/>
      <c r="UFE844" s="3"/>
      <c r="UFF844" s="3"/>
      <c r="UFG844" s="3"/>
      <c r="UFH844" s="3"/>
      <c r="UFI844" s="3"/>
      <c r="UFJ844" s="3"/>
      <c r="UFK844" s="3"/>
      <c r="UFL844" s="3"/>
      <c r="UFM844" s="3"/>
      <c r="UFN844" s="3"/>
      <c r="UFO844" s="3"/>
      <c r="UFP844" s="3"/>
      <c r="UFQ844" s="3"/>
      <c r="UFR844" s="3"/>
      <c r="UFS844" s="3"/>
      <c r="UFT844" s="3"/>
      <c r="UFU844" s="3"/>
      <c r="UFV844" s="3"/>
      <c r="UFW844" s="3"/>
      <c r="UFX844" s="3"/>
      <c r="UFY844" s="3"/>
      <c r="UFZ844" s="3"/>
      <c r="UGA844" s="3"/>
      <c r="UGB844" s="3"/>
      <c r="UGC844" s="3"/>
      <c r="UGD844" s="3"/>
      <c r="UGE844" s="3"/>
      <c r="UGF844" s="3"/>
      <c r="UGG844" s="3"/>
      <c r="UGH844" s="3"/>
      <c r="UGI844" s="3"/>
      <c r="UGJ844" s="3"/>
      <c r="UGK844" s="3"/>
      <c r="UGL844" s="3"/>
      <c r="UGM844" s="3"/>
      <c r="UGN844" s="3"/>
      <c r="UGO844" s="3"/>
      <c r="UGP844" s="3"/>
      <c r="UGQ844" s="3"/>
      <c r="UGR844" s="3"/>
      <c r="UGS844" s="3"/>
      <c r="UGT844" s="3"/>
      <c r="UGU844" s="3"/>
      <c r="UGV844" s="3"/>
      <c r="UGW844" s="3"/>
      <c r="UGX844" s="3"/>
      <c r="UGY844" s="3"/>
      <c r="UGZ844" s="3"/>
      <c r="UHA844" s="3"/>
      <c r="UHB844" s="3"/>
      <c r="UHC844" s="3"/>
      <c r="UHD844" s="3"/>
      <c r="UHE844" s="3"/>
      <c r="UHF844" s="3"/>
      <c r="UHG844" s="3"/>
      <c r="UHH844" s="3"/>
      <c r="UHI844" s="3"/>
      <c r="UHJ844" s="3"/>
      <c r="UHK844" s="3"/>
      <c r="UHL844" s="3"/>
      <c r="UHM844" s="3"/>
      <c r="UHN844" s="3"/>
      <c r="UHO844" s="3"/>
      <c r="UHP844" s="3"/>
      <c r="UHQ844" s="3"/>
      <c r="UHR844" s="3"/>
      <c r="UHS844" s="3"/>
      <c r="UHT844" s="3"/>
      <c r="UHU844" s="3"/>
      <c r="UHV844" s="3"/>
      <c r="UHW844" s="3"/>
      <c r="UHX844" s="3"/>
      <c r="UHY844" s="3"/>
      <c r="UHZ844" s="3"/>
      <c r="UIA844" s="3"/>
      <c r="UIB844" s="3"/>
      <c r="UIC844" s="3"/>
      <c r="UID844" s="3"/>
      <c r="UIE844" s="3"/>
      <c r="UIF844" s="3"/>
      <c r="UIG844" s="3"/>
      <c r="UIH844" s="3"/>
      <c r="UII844" s="3"/>
      <c r="UIJ844" s="3"/>
      <c r="UIK844" s="3"/>
      <c r="UIL844" s="3"/>
      <c r="UIM844" s="3"/>
      <c r="UIN844" s="3"/>
      <c r="UIO844" s="3"/>
      <c r="UIP844" s="3"/>
      <c r="UIQ844" s="3"/>
      <c r="UIR844" s="3"/>
      <c r="UIS844" s="3"/>
      <c r="UIT844" s="3"/>
      <c r="UIU844" s="3"/>
      <c r="UIV844" s="3"/>
      <c r="UIW844" s="3"/>
      <c r="UIX844" s="3"/>
      <c r="UIY844" s="3"/>
      <c r="UIZ844" s="3"/>
      <c r="UJA844" s="3"/>
      <c r="UJB844" s="3"/>
      <c r="UJC844" s="3"/>
      <c r="UJD844" s="3"/>
      <c r="UJE844" s="3"/>
      <c r="UJF844" s="3"/>
      <c r="UJG844" s="3"/>
      <c r="UJH844" s="3"/>
      <c r="UJI844" s="3"/>
      <c r="UJJ844" s="3"/>
      <c r="UJK844" s="3"/>
      <c r="UJL844" s="3"/>
      <c r="UJM844" s="3"/>
      <c r="UJN844" s="3"/>
      <c r="UJO844" s="3"/>
      <c r="UJP844" s="3"/>
      <c r="UJQ844" s="3"/>
      <c r="UJR844" s="3"/>
      <c r="UJS844" s="3"/>
      <c r="UJT844" s="3"/>
      <c r="UJU844" s="3"/>
      <c r="UJV844" s="3"/>
      <c r="UJW844" s="3"/>
      <c r="UJX844" s="3"/>
      <c r="UJY844" s="3"/>
      <c r="UJZ844" s="3"/>
      <c r="UKA844" s="3"/>
      <c r="UKB844" s="3"/>
      <c r="UKC844" s="3"/>
      <c r="UKD844" s="3"/>
      <c r="UKE844" s="3"/>
      <c r="UKF844" s="3"/>
      <c r="UKG844" s="3"/>
      <c r="UKH844" s="3"/>
      <c r="UKI844" s="3"/>
      <c r="UKJ844" s="3"/>
      <c r="UKK844" s="3"/>
      <c r="UKL844" s="3"/>
      <c r="UKM844" s="3"/>
      <c r="UKN844" s="3"/>
      <c r="UKO844" s="3"/>
      <c r="UKP844" s="3"/>
      <c r="UKQ844" s="3"/>
      <c r="UKR844" s="3"/>
      <c r="UKS844" s="3"/>
      <c r="UKT844" s="3"/>
      <c r="UKU844" s="3"/>
      <c r="UKV844" s="3"/>
      <c r="UKW844" s="3"/>
      <c r="UKX844" s="3"/>
      <c r="UKY844" s="3"/>
      <c r="UKZ844" s="3"/>
      <c r="ULA844" s="3"/>
      <c r="ULB844" s="3"/>
      <c r="ULC844" s="3"/>
      <c r="ULD844" s="3"/>
      <c r="ULE844" s="3"/>
      <c r="ULF844" s="3"/>
      <c r="ULG844" s="3"/>
      <c r="ULH844" s="3"/>
      <c r="ULI844" s="3"/>
      <c r="ULJ844" s="3"/>
      <c r="ULK844" s="3"/>
      <c r="ULL844" s="3"/>
      <c r="ULM844" s="3"/>
      <c r="ULN844" s="3"/>
      <c r="ULO844" s="3"/>
      <c r="ULP844" s="3"/>
      <c r="ULQ844" s="3"/>
      <c r="ULR844" s="3"/>
      <c r="ULS844" s="3"/>
      <c r="ULT844" s="3"/>
      <c r="ULU844" s="3"/>
      <c r="ULV844" s="3"/>
      <c r="ULW844" s="3"/>
      <c r="ULX844" s="3"/>
      <c r="ULY844" s="3"/>
      <c r="ULZ844" s="3"/>
      <c r="UMA844" s="3"/>
      <c r="UMB844" s="3"/>
      <c r="UMC844" s="3"/>
      <c r="UMD844" s="3"/>
      <c r="UME844" s="3"/>
      <c r="UMF844" s="3"/>
      <c r="UMG844" s="3"/>
      <c r="UMH844" s="3"/>
      <c r="UMI844" s="3"/>
      <c r="UMJ844" s="3"/>
      <c r="UMK844" s="3"/>
      <c r="UML844" s="3"/>
      <c r="UMM844" s="3"/>
      <c r="UMN844" s="3"/>
      <c r="UMO844" s="3"/>
      <c r="UMP844" s="3"/>
      <c r="UMQ844" s="3"/>
      <c r="UMR844" s="3"/>
      <c r="UMS844" s="3"/>
      <c r="UMT844" s="3"/>
      <c r="UMU844" s="3"/>
      <c r="UMV844" s="3"/>
      <c r="UMW844" s="3"/>
      <c r="UMX844" s="3"/>
      <c r="UMY844" s="3"/>
      <c r="UMZ844" s="3"/>
      <c r="UNA844" s="3"/>
      <c r="UNB844" s="3"/>
      <c r="UNC844" s="3"/>
      <c r="UND844" s="3"/>
      <c r="UNE844" s="3"/>
      <c r="UNF844" s="3"/>
      <c r="UNG844" s="3"/>
      <c r="UNH844" s="3"/>
      <c r="UNI844" s="3"/>
      <c r="UNJ844" s="3"/>
      <c r="UNK844" s="3"/>
      <c r="UNL844" s="3"/>
      <c r="UNM844" s="3"/>
      <c r="UNN844" s="3"/>
      <c r="UNO844" s="3"/>
      <c r="UNP844" s="3"/>
      <c r="UNQ844" s="3"/>
      <c r="UNR844" s="3"/>
      <c r="UNS844" s="3"/>
      <c r="UNT844" s="3"/>
      <c r="UNU844" s="3"/>
      <c r="UNV844" s="3"/>
      <c r="UNW844" s="3"/>
      <c r="UNX844" s="3"/>
      <c r="UNY844" s="3"/>
      <c r="UNZ844" s="3"/>
      <c r="UOA844" s="3"/>
      <c r="UOB844" s="3"/>
      <c r="UOC844" s="3"/>
      <c r="UOD844" s="3"/>
      <c r="UOE844" s="3"/>
      <c r="UOF844" s="3"/>
      <c r="UOG844" s="3"/>
      <c r="UOH844" s="3"/>
      <c r="UOI844" s="3"/>
      <c r="UOJ844" s="3"/>
      <c r="UOK844" s="3"/>
      <c r="UOL844" s="3"/>
      <c r="UOM844" s="3"/>
      <c r="UON844" s="3"/>
      <c r="UOO844" s="3"/>
      <c r="UOP844" s="3"/>
      <c r="UOQ844" s="3"/>
      <c r="UOR844" s="3"/>
      <c r="UOS844" s="3"/>
      <c r="UOT844" s="3"/>
      <c r="UOU844" s="3"/>
      <c r="UOV844" s="3"/>
      <c r="UOW844" s="3"/>
      <c r="UOX844" s="3"/>
      <c r="UOY844" s="3"/>
      <c r="UOZ844" s="3"/>
      <c r="UPA844" s="3"/>
      <c r="UPB844" s="3"/>
      <c r="UPC844" s="3"/>
      <c r="UPD844" s="3"/>
      <c r="UPE844" s="3"/>
      <c r="UPF844" s="3"/>
      <c r="UPG844" s="3"/>
      <c r="UPH844" s="3"/>
      <c r="UPI844" s="3"/>
      <c r="UPJ844" s="3"/>
      <c r="UPK844" s="3"/>
      <c r="UPL844" s="3"/>
      <c r="UPM844" s="3"/>
      <c r="UPN844" s="3"/>
      <c r="UPO844" s="3"/>
      <c r="UPP844" s="3"/>
      <c r="UPQ844" s="3"/>
      <c r="UPR844" s="3"/>
      <c r="UPS844" s="3"/>
      <c r="UPT844" s="3"/>
      <c r="UPU844" s="3"/>
      <c r="UPV844" s="3"/>
      <c r="UPW844" s="3"/>
      <c r="UPX844" s="3"/>
      <c r="UPY844" s="3"/>
      <c r="UPZ844" s="3"/>
      <c r="UQA844" s="3"/>
      <c r="UQB844" s="3"/>
      <c r="UQC844" s="3"/>
      <c r="UQD844" s="3"/>
      <c r="UQE844" s="3"/>
      <c r="UQF844" s="3"/>
      <c r="UQG844" s="3"/>
      <c r="UQH844" s="3"/>
      <c r="UQI844" s="3"/>
      <c r="UQJ844" s="3"/>
      <c r="UQK844" s="3"/>
      <c r="UQL844" s="3"/>
      <c r="UQM844" s="3"/>
      <c r="UQN844" s="3"/>
      <c r="UQO844" s="3"/>
      <c r="UQP844" s="3"/>
      <c r="UQQ844" s="3"/>
      <c r="UQR844" s="3"/>
      <c r="UQS844" s="3"/>
      <c r="UQT844" s="3"/>
      <c r="UQU844" s="3"/>
      <c r="UQV844" s="3"/>
      <c r="UQW844" s="3"/>
      <c r="UQX844" s="3"/>
      <c r="UQY844" s="3"/>
      <c r="UQZ844" s="3"/>
      <c r="URA844" s="3"/>
      <c r="URB844" s="3"/>
      <c r="URC844" s="3"/>
      <c r="URD844" s="3"/>
      <c r="URE844" s="3"/>
      <c r="URF844" s="3"/>
      <c r="URG844" s="3"/>
      <c r="URH844" s="3"/>
      <c r="URI844" s="3"/>
      <c r="URJ844" s="3"/>
      <c r="URK844" s="3"/>
      <c r="URL844" s="3"/>
      <c r="URM844" s="3"/>
      <c r="URN844" s="3"/>
      <c r="URO844" s="3"/>
      <c r="URP844" s="3"/>
      <c r="URQ844" s="3"/>
      <c r="URR844" s="3"/>
      <c r="URS844" s="3"/>
      <c r="URT844" s="3"/>
      <c r="URU844" s="3"/>
      <c r="URV844" s="3"/>
      <c r="URW844" s="3"/>
      <c r="URX844" s="3"/>
      <c r="URY844" s="3"/>
      <c r="URZ844" s="3"/>
      <c r="USA844" s="3"/>
      <c r="USB844" s="3"/>
      <c r="USC844" s="3"/>
      <c r="USD844" s="3"/>
      <c r="USE844" s="3"/>
      <c r="USF844" s="3"/>
      <c r="USG844" s="3"/>
      <c r="USH844" s="3"/>
      <c r="USI844" s="3"/>
      <c r="USJ844" s="3"/>
      <c r="USK844" s="3"/>
      <c r="USL844" s="3"/>
      <c r="USM844" s="3"/>
      <c r="USN844" s="3"/>
      <c r="USO844" s="3"/>
      <c r="USP844" s="3"/>
      <c r="USQ844" s="3"/>
      <c r="USR844" s="3"/>
      <c r="USS844" s="3"/>
      <c r="UST844" s="3"/>
      <c r="USU844" s="3"/>
      <c r="USV844" s="3"/>
      <c r="USW844" s="3"/>
      <c r="USX844" s="3"/>
      <c r="USY844" s="3"/>
      <c r="USZ844" s="3"/>
      <c r="UTA844" s="3"/>
      <c r="UTB844" s="3"/>
      <c r="UTC844" s="3"/>
      <c r="UTD844" s="3"/>
      <c r="UTE844" s="3"/>
      <c r="UTF844" s="3"/>
      <c r="UTG844" s="3"/>
      <c r="UTH844" s="3"/>
      <c r="UTI844" s="3"/>
      <c r="UTJ844" s="3"/>
      <c r="UTK844" s="3"/>
      <c r="UTL844" s="3"/>
      <c r="UTM844" s="3"/>
      <c r="UTN844" s="3"/>
      <c r="UTO844" s="3"/>
      <c r="UTP844" s="3"/>
      <c r="UTQ844" s="3"/>
      <c r="UTR844" s="3"/>
      <c r="UTS844" s="3"/>
      <c r="UTT844" s="3"/>
      <c r="UTU844" s="3"/>
      <c r="UTV844" s="3"/>
      <c r="UTW844" s="3"/>
      <c r="UTX844" s="3"/>
      <c r="UTY844" s="3"/>
      <c r="UTZ844" s="3"/>
      <c r="UUA844" s="3"/>
      <c r="UUB844" s="3"/>
      <c r="UUC844" s="3"/>
      <c r="UUD844" s="3"/>
      <c r="UUE844" s="3"/>
      <c r="UUF844" s="3"/>
      <c r="UUG844" s="3"/>
      <c r="UUH844" s="3"/>
      <c r="UUI844" s="3"/>
      <c r="UUJ844" s="3"/>
      <c r="UUK844" s="3"/>
      <c r="UUL844" s="3"/>
      <c r="UUM844" s="3"/>
      <c r="UUN844" s="3"/>
      <c r="UUO844" s="3"/>
      <c r="UUP844" s="3"/>
      <c r="UUQ844" s="3"/>
      <c r="UUR844" s="3"/>
      <c r="UUS844" s="3"/>
      <c r="UUT844" s="3"/>
      <c r="UUU844" s="3"/>
      <c r="UUV844" s="3"/>
      <c r="UUW844" s="3"/>
      <c r="UUX844" s="3"/>
      <c r="UUY844" s="3"/>
      <c r="UUZ844" s="3"/>
      <c r="UVA844" s="3"/>
      <c r="UVB844" s="3"/>
      <c r="UVC844" s="3"/>
      <c r="UVD844" s="3"/>
      <c r="UVE844" s="3"/>
      <c r="UVF844" s="3"/>
      <c r="UVG844" s="3"/>
      <c r="UVH844" s="3"/>
      <c r="UVI844" s="3"/>
      <c r="UVJ844" s="3"/>
      <c r="UVK844" s="3"/>
      <c r="UVL844" s="3"/>
      <c r="UVM844" s="3"/>
      <c r="UVN844" s="3"/>
      <c r="UVO844" s="3"/>
      <c r="UVP844" s="3"/>
      <c r="UVQ844" s="3"/>
      <c r="UVR844" s="3"/>
      <c r="UVS844" s="3"/>
      <c r="UVT844" s="3"/>
      <c r="UVU844" s="3"/>
      <c r="UVV844" s="3"/>
      <c r="UVW844" s="3"/>
      <c r="UVX844" s="3"/>
      <c r="UVY844" s="3"/>
      <c r="UVZ844" s="3"/>
      <c r="UWA844" s="3"/>
      <c r="UWB844" s="3"/>
      <c r="UWC844" s="3"/>
      <c r="UWD844" s="3"/>
      <c r="UWE844" s="3"/>
      <c r="UWF844" s="3"/>
      <c r="UWG844" s="3"/>
      <c r="UWH844" s="3"/>
      <c r="UWI844" s="3"/>
      <c r="UWJ844" s="3"/>
      <c r="UWK844" s="3"/>
      <c r="UWL844" s="3"/>
      <c r="UWM844" s="3"/>
      <c r="UWN844" s="3"/>
      <c r="UWO844" s="3"/>
      <c r="UWP844" s="3"/>
      <c r="UWQ844" s="3"/>
      <c r="UWR844" s="3"/>
      <c r="UWS844" s="3"/>
      <c r="UWT844" s="3"/>
      <c r="UWU844" s="3"/>
      <c r="UWV844" s="3"/>
      <c r="UWW844" s="3"/>
      <c r="UWX844" s="3"/>
      <c r="UWY844" s="3"/>
      <c r="UWZ844" s="3"/>
      <c r="UXA844" s="3"/>
      <c r="UXB844" s="3"/>
      <c r="UXC844" s="3"/>
      <c r="UXD844" s="3"/>
      <c r="UXE844" s="3"/>
      <c r="UXF844" s="3"/>
      <c r="UXG844" s="3"/>
      <c r="UXH844" s="3"/>
      <c r="UXI844" s="3"/>
      <c r="UXJ844" s="3"/>
      <c r="UXK844" s="3"/>
      <c r="UXL844" s="3"/>
      <c r="UXM844" s="3"/>
      <c r="UXN844" s="3"/>
      <c r="UXO844" s="3"/>
      <c r="UXP844" s="3"/>
      <c r="UXQ844" s="3"/>
      <c r="UXR844" s="3"/>
      <c r="UXS844" s="3"/>
      <c r="UXT844" s="3"/>
      <c r="UXU844" s="3"/>
      <c r="UXV844" s="3"/>
      <c r="UXW844" s="3"/>
      <c r="UXX844" s="3"/>
      <c r="UXY844" s="3"/>
      <c r="UXZ844" s="3"/>
      <c r="UYA844" s="3"/>
      <c r="UYB844" s="3"/>
      <c r="UYC844" s="3"/>
      <c r="UYD844" s="3"/>
      <c r="UYE844" s="3"/>
      <c r="UYF844" s="3"/>
      <c r="UYG844" s="3"/>
      <c r="UYH844" s="3"/>
      <c r="UYI844" s="3"/>
      <c r="UYJ844" s="3"/>
      <c r="UYK844" s="3"/>
      <c r="UYL844" s="3"/>
      <c r="UYM844" s="3"/>
      <c r="UYN844" s="3"/>
      <c r="UYO844" s="3"/>
      <c r="UYP844" s="3"/>
      <c r="UYQ844" s="3"/>
      <c r="UYR844" s="3"/>
      <c r="UYS844" s="3"/>
      <c r="UYT844" s="3"/>
      <c r="UYU844" s="3"/>
      <c r="UYV844" s="3"/>
      <c r="UYW844" s="3"/>
      <c r="UYX844" s="3"/>
      <c r="UYY844" s="3"/>
      <c r="UYZ844" s="3"/>
      <c r="UZA844" s="3"/>
      <c r="UZB844" s="3"/>
      <c r="UZC844" s="3"/>
      <c r="UZD844" s="3"/>
      <c r="UZE844" s="3"/>
      <c r="UZF844" s="3"/>
      <c r="UZG844" s="3"/>
      <c r="UZH844" s="3"/>
      <c r="UZI844" s="3"/>
      <c r="UZJ844" s="3"/>
      <c r="UZK844" s="3"/>
      <c r="UZL844" s="3"/>
      <c r="UZM844" s="3"/>
      <c r="UZN844" s="3"/>
      <c r="UZO844" s="3"/>
      <c r="UZP844" s="3"/>
      <c r="UZQ844" s="3"/>
      <c r="UZR844" s="3"/>
      <c r="UZS844" s="3"/>
      <c r="UZT844" s="3"/>
      <c r="UZU844" s="3"/>
      <c r="UZV844" s="3"/>
      <c r="UZW844" s="3"/>
      <c r="UZX844" s="3"/>
      <c r="UZY844" s="3"/>
      <c r="UZZ844" s="3"/>
      <c r="VAA844" s="3"/>
      <c r="VAB844" s="3"/>
      <c r="VAC844" s="3"/>
      <c r="VAD844" s="3"/>
      <c r="VAE844" s="3"/>
      <c r="VAF844" s="3"/>
      <c r="VAG844" s="3"/>
      <c r="VAH844" s="3"/>
      <c r="VAI844" s="3"/>
      <c r="VAJ844" s="3"/>
      <c r="VAK844" s="3"/>
      <c r="VAL844" s="3"/>
      <c r="VAM844" s="3"/>
      <c r="VAN844" s="3"/>
      <c r="VAO844" s="3"/>
      <c r="VAP844" s="3"/>
      <c r="VAQ844" s="3"/>
      <c r="VAR844" s="3"/>
      <c r="VAS844" s="3"/>
      <c r="VAT844" s="3"/>
      <c r="VAU844" s="3"/>
      <c r="VAV844" s="3"/>
      <c r="VAW844" s="3"/>
      <c r="VAX844" s="3"/>
      <c r="VAY844" s="3"/>
      <c r="VAZ844" s="3"/>
      <c r="VBA844" s="3"/>
      <c r="VBB844" s="3"/>
      <c r="VBC844" s="3"/>
      <c r="VBD844" s="3"/>
      <c r="VBE844" s="3"/>
      <c r="VBF844" s="3"/>
      <c r="VBG844" s="3"/>
      <c r="VBH844" s="3"/>
      <c r="VBI844" s="3"/>
      <c r="VBJ844" s="3"/>
      <c r="VBK844" s="3"/>
      <c r="VBL844" s="3"/>
      <c r="VBM844" s="3"/>
      <c r="VBN844" s="3"/>
      <c r="VBO844" s="3"/>
      <c r="VBP844" s="3"/>
      <c r="VBQ844" s="3"/>
      <c r="VBR844" s="3"/>
      <c r="VBS844" s="3"/>
      <c r="VBT844" s="3"/>
      <c r="VBU844" s="3"/>
      <c r="VBV844" s="3"/>
      <c r="VBW844" s="3"/>
      <c r="VBX844" s="3"/>
      <c r="VBY844" s="3"/>
      <c r="VBZ844" s="3"/>
      <c r="VCA844" s="3"/>
      <c r="VCB844" s="3"/>
      <c r="VCC844" s="3"/>
      <c r="VCD844" s="3"/>
      <c r="VCE844" s="3"/>
      <c r="VCF844" s="3"/>
      <c r="VCG844" s="3"/>
      <c r="VCH844" s="3"/>
      <c r="VCI844" s="3"/>
      <c r="VCJ844" s="3"/>
      <c r="VCK844" s="3"/>
      <c r="VCL844" s="3"/>
      <c r="VCM844" s="3"/>
      <c r="VCN844" s="3"/>
      <c r="VCO844" s="3"/>
      <c r="VCP844" s="3"/>
      <c r="VCQ844" s="3"/>
      <c r="VCR844" s="3"/>
      <c r="VCS844" s="3"/>
      <c r="VCT844" s="3"/>
      <c r="VCU844" s="3"/>
      <c r="VCV844" s="3"/>
      <c r="VCW844" s="3"/>
      <c r="VCX844" s="3"/>
      <c r="VCY844" s="3"/>
      <c r="VCZ844" s="3"/>
      <c r="VDA844" s="3"/>
      <c r="VDB844" s="3"/>
      <c r="VDC844" s="3"/>
      <c r="VDD844" s="3"/>
      <c r="VDE844" s="3"/>
      <c r="VDF844" s="3"/>
      <c r="VDG844" s="3"/>
      <c r="VDH844" s="3"/>
      <c r="VDI844" s="3"/>
      <c r="VDJ844" s="3"/>
      <c r="VDK844" s="3"/>
      <c r="VDL844" s="3"/>
      <c r="VDM844" s="3"/>
      <c r="VDN844" s="3"/>
      <c r="VDO844" s="3"/>
      <c r="VDP844" s="3"/>
      <c r="VDQ844" s="3"/>
      <c r="VDR844" s="3"/>
      <c r="VDS844" s="3"/>
      <c r="VDT844" s="3"/>
      <c r="VDU844" s="3"/>
      <c r="VDV844" s="3"/>
      <c r="VDW844" s="3"/>
      <c r="VDX844" s="3"/>
      <c r="VDY844" s="3"/>
      <c r="VDZ844" s="3"/>
      <c r="VEA844" s="3"/>
      <c r="VEB844" s="3"/>
      <c r="VEC844" s="3"/>
      <c r="VED844" s="3"/>
      <c r="VEE844" s="3"/>
      <c r="VEF844" s="3"/>
      <c r="VEG844" s="3"/>
      <c r="VEH844" s="3"/>
      <c r="VEI844" s="3"/>
      <c r="VEJ844" s="3"/>
      <c r="VEK844" s="3"/>
      <c r="VEL844" s="3"/>
      <c r="VEM844" s="3"/>
      <c r="VEN844" s="3"/>
      <c r="VEO844" s="3"/>
      <c r="VEP844" s="3"/>
      <c r="VEQ844" s="3"/>
      <c r="VER844" s="3"/>
      <c r="VES844" s="3"/>
      <c r="VET844" s="3"/>
      <c r="VEU844" s="3"/>
      <c r="VEV844" s="3"/>
      <c r="VEW844" s="3"/>
      <c r="VEX844" s="3"/>
      <c r="VEY844" s="3"/>
      <c r="VEZ844" s="3"/>
      <c r="VFA844" s="3"/>
      <c r="VFB844" s="3"/>
      <c r="VFC844" s="3"/>
      <c r="VFD844" s="3"/>
      <c r="VFE844" s="3"/>
      <c r="VFF844" s="3"/>
      <c r="VFG844" s="3"/>
      <c r="VFH844" s="3"/>
      <c r="VFI844" s="3"/>
      <c r="VFJ844" s="3"/>
      <c r="VFK844" s="3"/>
      <c r="VFL844" s="3"/>
      <c r="VFM844" s="3"/>
      <c r="VFN844" s="3"/>
      <c r="VFO844" s="3"/>
      <c r="VFP844" s="3"/>
      <c r="VFQ844" s="3"/>
      <c r="VFR844" s="3"/>
      <c r="VFS844" s="3"/>
      <c r="VFT844" s="3"/>
      <c r="VFU844" s="3"/>
      <c r="VFV844" s="3"/>
      <c r="VFW844" s="3"/>
      <c r="VFX844" s="3"/>
      <c r="VFY844" s="3"/>
      <c r="VFZ844" s="3"/>
      <c r="VGA844" s="3"/>
      <c r="VGB844" s="3"/>
      <c r="VGC844" s="3"/>
      <c r="VGD844" s="3"/>
      <c r="VGE844" s="3"/>
      <c r="VGF844" s="3"/>
      <c r="VGG844" s="3"/>
      <c r="VGH844" s="3"/>
      <c r="VGI844" s="3"/>
      <c r="VGJ844" s="3"/>
      <c r="VGK844" s="3"/>
      <c r="VGL844" s="3"/>
      <c r="VGM844" s="3"/>
      <c r="VGN844" s="3"/>
      <c r="VGO844" s="3"/>
      <c r="VGP844" s="3"/>
      <c r="VGQ844" s="3"/>
      <c r="VGR844" s="3"/>
      <c r="VGS844" s="3"/>
      <c r="VGT844" s="3"/>
      <c r="VGU844" s="3"/>
      <c r="VGV844" s="3"/>
      <c r="VGW844" s="3"/>
      <c r="VGX844" s="3"/>
      <c r="VGY844" s="3"/>
      <c r="VGZ844" s="3"/>
      <c r="VHA844" s="3"/>
      <c r="VHB844" s="3"/>
      <c r="VHC844" s="3"/>
      <c r="VHD844" s="3"/>
      <c r="VHE844" s="3"/>
      <c r="VHF844" s="3"/>
      <c r="VHG844" s="3"/>
      <c r="VHH844" s="3"/>
      <c r="VHI844" s="3"/>
      <c r="VHJ844" s="3"/>
      <c r="VHK844" s="3"/>
      <c r="VHL844" s="3"/>
      <c r="VHM844" s="3"/>
      <c r="VHN844" s="3"/>
      <c r="VHO844" s="3"/>
      <c r="VHP844" s="3"/>
      <c r="VHQ844" s="3"/>
      <c r="VHR844" s="3"/>
      <c r="VHS844" s="3"/>
      <c r="VHT844" s="3"/>
      <c r="VHU844" s="3"/>
      <c r="VHV844" s="3"/>
      <c r="VHW844" s="3"/>
      <c r="VHX844" s="3"/>
      <c r="VHY844" s="3"/>
      <c r="VHZ844" s="3"/>
      <c r="VIA844" s="3"/>
      <c r="VIB844" s="3"/>
      <c r="VIC844" s="3"/>
      <c r="VID844" s="3"/>
      <c r="VIE844" s="3"/>
      <c r="VIF844" s="3"/>
      <c r="VIG844" s="3"/>
      <c r="VIH844" s="3"/>
      <c r="VII844" s="3"/>
      <c r="VIJ844" s="3"/>
      <c r="VIK844" s="3"/>
      <c r="VIL844" s="3"/>
      <c r="VIM844" s="3"/>
      <c r="VIN844" s="3"/>
      <c r="VIO844" s="3"/>
      <c r="VIP844" s="3"/>
      <c r="VIQ844" s="3"/>
      <c r="VIR844" s="3"/>
      <c r="VIS844" s="3"/>
      <c r="VIT844" s="3"/>
      <c r="VIU844" s="3"/>
      <c r="VIV844" s="3"/>
      <c r="VIW844" s="3"/>
      <c r="VIX844" s="3"/>
      <c r="VIY844" s="3"/>
      <c r="VIZ844" s="3"/>
      <c r="VJA844" s="3"/>
      <c r="VJB844" s="3"/>
      <c r="VJC844" s="3"/>
      <c r="VJD844" s="3"/>
      <c r="VJE844" s="3"/>
      <c r="VJF844" s="3"/>
      <c r="VJG844" s="3"/>
      <c r="VJH844" s="3"/>
      <c r="VJI844" s="3"/>
      <c r="VJJ844" s="3"/>
      <c r="VJK844" s="3"/>
      <c r="VJL844" s="3"/>
      <c r="VJM844" s="3"/>
      <c r="VJN844" s="3"/>
      <c r="VJO844" s="3"/>
      <c r="VJP844" s="3"/>
      <c r="VJQ844" s="3"/>
      <c r="VJR844" s="3"/>
      <c r="VJS844" s="3"/>
      <c r="VJT844" s="3"/>
      <c r="VJU844" s="3"/>
      <c r="VJV844" s="3"/>
      <c r="VJW844" s="3"/>
      <c r="VJX844" s="3"/>
      <c r="VJY844" s="3"/>
      <c r="VJZ844" s="3"/>
      <c r="VKA844" s="3"/>
      <c r="VKB844" s="3"/>
      <c r="VKC844" s="3"/>
      <c r="VKD844" s="3"/>
      <c r="VKE844" s="3"/>
      <c r="VKF844" s="3"/>
      <c r="VKG844" s="3"/>
      <c r="VKH844" s="3"/>
      <c r="VKI844" s="3"/>
      <c r="VKJ844" s="3"/>
      <c r="VKK844" s="3"/>
      <c r="VKL844" s="3"/>
      <c r="VKM844" s="3"/>
      <c r="VKN844" s="3"/>
      <c r="VKO844" s="3"/>
      <c r="VKP844" s="3"/>
      <c r="VKQ844" s="3"/>
      <c r="VKR844" s="3"/>
      <c r="VKS844" s="3"/>
      <c r="VKT844" s="3"/>
      <c r="VKU844" s="3"/>
      <c r="VKV844" s="3"/>
      <c r="VKW844" s="3"/>
      <c r="VKX844" s="3"/>
      <c r="VKY844" s="3"/>
      <c r="VKZ844" s="3"/>
      <c r="VLA844" s="3"/>
      <c r="VLB844" s="3"/>
      <c r="VLC844" s="3"/>
      <c r="VLD844" s="3"/>
      <c r="VLE844" s="3"/>
      <c r="VLF844" s="3"/>
      <c r="VLG844" s="3"/>
      <c r="VLH844" s="3"/>
      <c r="VLI844" s="3"/>
      <c r="VLJ844" s="3"/>
      <c r="VLK844" s="3"/>
      <c r="VLL844" s="3"/>
      <c r="VLM844" s="3"/>
      <c r="VLN844" s="3"/>
      <c r="VLO844" s="3"/>
      <c r="VLP844" s="3"/>
      <c r="VLQ844" s="3"/>
      <c r="VLR844" s="3"/>
      <c r="VLS844" s="3"/>
      <c r="VLT844" s="3"/>
      <c r="VLU844" s="3"/>
      <c r="VLV844" s="3"/>
      <c r="VLW844" s="3"/>
      <c r="VLX844" s="3"/>
      <c r="VLY844" s="3"/>
      <c r="VLZ844" s="3"/>
      <c r="VMA844" s="3"/>
      <c r="VMB844" s="3"/>
      <c r="VMC844" s="3"/>
      <c r="VMD844" s="3"/>
      <c r="VME844" s="3"/>
      <c r="VMF844" s="3"/>
      <c r="VMG844" s="3"/>
      <c r="VMH844" s="3"/>
      <c r="VMI844" s="3"/>
      <c r="VMJ844" s="3"/>
      <c r="VMK844" s="3"/>
      <c r="VML844" s="3"/>
      <c r="VMM844" s="3"/>
      <c r="VMN844" s="3"/>
      <c r="VMO844" s="3"/>
      <c r="VMP844" s="3"/>
      <c r="VMQ844" s="3"/>
      <c r="VMR844" s="3"/>
      <c r="VMS844" s="3"/>
      <c r="VMT844" s="3"/>
      <c r="VMU844" s="3"/>
      <c r="VMV844" s="3"/>
      <c r="VMW844" s="3"/>
      <c r="VMX844" s="3"/>
      <c r="VMY844" s="3"/>
      <c r="VMZ844" s="3"/>
      <c r="VNA844" s="3"/>
      <c r="VNB844" s="3"/>
      <c r="VNC844" s="3"/>
      <c r="VND844" s="3"/>
      <c r="VNE844" s="3"/>
      <c r="VNF844" s="3"/>
      <c r="VNG844" s="3"/>
      <c r="VNH844" s="3"/>
      <c r="VNI844" s="3"/>
      <c r="VNJ844" s="3"/>
      <c r="VNK844" s="3"/>
      <c r="VNL844" s="3"/>
      <c r="VNM844" s="3"/>
      <c r="VNN844" s="3"/>
      <c r="VNO844" s="3"/>
      <c r="VNP844" s="3"/>
      <c r="VNQ844" s="3"/>
      <c r="VNR844" s="3"/>
      <c r="VNS844" s="3"/>
      <c r="VNT844" s="3"/>
      <c r="VNU844" s="3"/>
      <c r="VNV844" s="3"/>
      <c r="VNW844" s="3"/>
      <c r="VNX844" s="3"/>
      <c r="VNY844" s="3"/>
      <c r="VNZ844" s="3"/>
      <c r="VOA844" s="3"/>
      <c r="VOB844" s="3"/>
      <c r="VOC844" s="3"/>
      <c r="VOD844" s="3"/>
      <c r="VOE844" s="3"/>
      <c r="VOF844" s="3"/>
      <c r="VOG844" s="3"/>
      <c r="VOH844" s="3"/>
      <c r="VOI844" s="3"/>
      <c r="VOJ844" s="3"/>
      <c r="VOK844" s="3"/>
      <c r="VOL844" s="3"/>
      <c r="VOM844" s="3"/>
      <c r="VON844" s="3"/>
      <c r="VOO844" s="3"/>
      <c r="VOP844" s="3"/>
      <c r="VOQ844" s="3"/>
      <c r="VOR844" s="3"/>
      <c r="VOS844" s="3"/>
      <c r="VOT844" s="3"/>
      <c r="VOU844" s="3"/>
      <c r="VOV844" s="3"/>
      <c r="VOW844" s="3"/>
      <c r="VOX844" s="3"/>
      <c r="VOY844" s="3"/>
      <c r="VOZ844" s="3"/>
      <c r="VPA844" s="3"/>
      <c r="VPB844" s="3"/>
      <c r="VPC844" s="3"/>
      <c r="VPD844" s="3"/>
      <c r="VPE844" s="3"/>
      <c r="VPF844" s="3"/>
      <c r="VPG844" s="3"/>
      <c r="VPH844" s="3"/>
      <c r="VPI844" s="3"/>
      <c r="VPJ844" s="3"/>
      <c r="VPK844" s="3"/>
      <c r="VPL844" s="3"/>
      <c r="VPM844" s="3"/>
      <c r="VPN844" s="3"/>
      <c r="VPO844" s="3"/>
      <c r="VPP844" s="3"/>
      <c r="VPQ844" s="3"/>
      <c r="VPR844" s="3"/>
      <c r="VPS844" s="3"/>
      <c r="VPT844" s="3"/>
      <c r="VPU844" s="3"/>
      <c r="VPV844" s="3"/>
      <c r="VPW844" s="3"/>
      <c r="VPX844" s="3"/>
      <c r="VPY844" s="3"/>
      <c r="VPZ844" s="3"/>
      <c r="VQA844" s="3"/>
      <c r="VQB844" s="3"/>
      <c r="VQC844" s="3"/>
      <c r="VQD844" s="3"/>
      <c r="VQE844" s="3"/>
      <c r="VQF844" s="3"/>
      <c r="VQG844" s="3"/>
      <c r="VQH844" s="3"/>
      <c r="VQI844" s="3"/>
      <c r="VQJ844" s="3"/>
      <c r="VQK844" s="3"/>
      <c r="VQL844" s="3"/>
      <c r="VQM844" s="3"/>
      <c r="VQN844" s="3"/>
      <c r="VQO844" s="3"/>
      <c r="VQP844" s="3"/>
      <c r="VQQ844" s="3"/>
      <c r="VQR844" s="3"/>
      <c r="VQS844" s="3"/>
      <c r="VQT844" s="3"/>
      <c r="VQU844" s="3"/>
      <c r="VQV844" s="3"/>
      <c r="VQW844" s="3"/>
      <c r="VQX844" s="3"/>
      <c r="VQY844" s="3"/>
      <c r="VQZ844" s="3"/>
      <c r="VRA844" s="3"/>
      <c r="VRB844" s="3"/>
      <c r="VRC844" s="3"/>
      <c r="VRD844" s="3"/>
      <c r="VRE844" s="3"/>
      <c r="VRF844" s="3"/>
      <c r="VRG844" s="3"/>
      <c r="VRH844" s="3"/>
      <c r="VRI844" s="3"/>
      <c r="VRJ844" s="3"/>
      <c r="VRK844" s="3"/>
      <c r="VRL844" s="3"/>
      <c r="VRM844" s="3"/>
      <c r="VRN844" s="3"/>
      <c r="VRO844" s="3"/>
      <c r="VRP844" s="3"/>
      <c r="VRQ844" s="3"/>
      <c r="VRR844" s="3"/>
      <c r="VRS844" s="3"/>
      <c r="VRT844" s="3"/>
      <c r="VRU844" s="3"/>
      <c r="VRV844" s="3"/>
      <c r="VRW844" s="3"/>
      <c r="VRX844" s="3"/>
      <c r="VRY844" s="3"/>
      <c r="VRZ844" s="3"/>
      <c r="VSA844" s="3"/>
      <c r="VSB844" s="3"/>
      <c r="VSC844" s="3"/>
      <c r="VSD844" s="3"/>
      <c r="VSE844" s="3"/>
      <c r="VSF844" s="3"/>
      <c r="VSG844" s="3"/>
      <c r="VSH844" s="3"/>
      <c r="VSI844" s="3"/>
      <c r="VSJ844" s="3"/>
      <c r="VSK844" s="3"/>
      <c r="VSL844" s="3"/>
      <c r="VSM844" s="3"/>
      <c r="VSN844" s="3"/>
      <c r="VSO844" s="3"/>
      <c r="VSP844" s="3"/>
      <c r="VSQ844" s="3"/>
      <c r="VSR844" s="3"/>
      <c r="VSS844" s="3"/>
      <c r="VST844" s="3"/>
      <c r="VSU844" s="3"/>
      <c r="VSV844" s="3"/>
      <c r="VSW844" s="3"/>
      <c r="VSX844" s="3"/>
      <c r="VSY844" s="3"/>
      <c r="VSZ844" s="3"/>
      <c r="VTA844" s="3"/>
      <c r="VTB844" s="3"/>
      <c r="VTC844" s="3"/>
      <c r="VTD844" s="3"/>
      <c r="VTE844" s="3"/>
      <c r="VTF844" s="3"/>
      <c r="VTG844" s="3"/>
      <c r="VTH844" s="3"/>
      <c r="VTI844" s="3"/>
      <c r="VTJ844" s="3"/>
      <c r="VTK844" s="3"/>
      <c r="VTL844" s="3"/>
      <c r="VTM844" s="3"/>
      <c r="VTN844" s="3"/>
      <c r="VTO844" s="3"/>
      <c r="VTP844" s="3"/>
      <c r="VTQ844" s="3"/>
      <c r="VTR844" s="3"/>
      <c r="VTS844" s="3"/>
      <c r="VTT844" s="3"/>
      <c r="VTU844" s="3"/>
      <c r="VTV844" s="3"/>
      <c r="VTW844" s="3"/>
      <c r="VTX844" s="3"/>
      <c r="VTY844" s="3"/>
      <c r="VTZ844" s="3"/>
      <c r="VUA844" s="3"/>
      <c r="VUB844" s="3"/>
      <c r="VUC844" s="3"/>
      <c r="VUD844" s="3"/>
      <c r="VUE844" s="3"/>
      <c r="VUF844" s="3"/>
      <c r="VUG844" s="3"/>
      <c r="VUH844" s="3"/>
      <c r="VUI844" s="3"/>
      <c r="VUJ844" s="3"/>
      <c r="VUK844" s="3"/>
      <c r="VUL844" s="3"/>
      <c r="VUM844" s="3"/>
      <c r="VUN844" s="3"/>
      <c r="VUO844" s="3"/>
      <c r="VUP844" s="3"/>
      <c r="VUQ844" s="3"/>
      <c r="VUR844" s="3"/>
      <c r="VUS844" s="3"/>
      <c r="VUT844" s="3"/>
      <c r="VUU844" s="3"/>
      <c r="VUV844" s="3"/>
      <c r="VUW844" s="3"/>
      <c r="VUX844" s="3"/>
      <c r="VUY844" s="3"/>
      <c r="VUZ844" s="3"/>
      <c r="VVA844" s="3"/>
      <c r="VVB844" s="3"/>
      <c r="VVC844" s="3"/>
      <c r="VVD844" s="3"/>
      <c r="VVE844" s="3"/>
      <c r="VVF844" s="3"/>
      <c r="VVG844" s="3"/>
      <c r="VVH844" s="3"/>
      <c r="VVI844" s="3"/>
      <c r="VVJ844" s="3"/>
      <c r="VVK844" s="3"/>
      <c r="VVL844" s="3"/>
      <c r="VVM844" s="3"/>
      <c r="VVN844" s="3"/>
      <c r="VVO844" s="3"/>
      <c r="VVP844" s="3"/>
      <c r="VVQ844" s="3"/>
      <c r="VVR844" s="3"/>
      <c r="VVS844" s="3"/>
      <c r="VVT844" s="3"/>
      <c r="VVU844" s="3"/>
      <c r="VVV844" s="3"/>
      <c r="VVW844" s="3"/>
      <c r="VVX844" s="3"/>
      <c r="VVY844" s="3"/>
      <c r="VVZ844" s="3"/>
      <c r="VWA844" s="3"/>
      <c r="VWB844" s="3"/>
      <c r="VWC844" s="3"/>
      <c r="VWD844" s="3"/>
      <c r="VWE844" s="3"/>
      <c r="VWF844" s="3"/>
      <c r="VWG844" s="3"/>
      <c r="VWH844" s="3"/>
      <c r="VWI844" s="3"/>
      <c r="VWJ844" s="3"/>
      <c r="VWK844" s="3"/>
      <c r="VWL844" s="3"/>
      <c r="VWM844" s="3"/>
      <c r="VWN844" s="3"/>
      <c r="VWO844" s="3"/>
      <c r="VWP844" s="3"/>
      <c r="VWQ844" s="3"/>
      <c r="VWR844" s="3"/>
      <c r="VWS844" s="3"/>
      <c r="VWT844" s="3"/>
      <c r="VWU844" s="3"/>
      <c r="VWV844" s="3"/>
      <c r="VWW844" s="3"/>
      <c r="VWX844" s="3"/>
      <c r="VWY844" s="3"/>
      <c r="VWZ844" s="3"/>
      <c r="VXA844" s="3"/>
      <c r="VXB844" s="3"/>
      <c r="VXC844" s="3"/>
      <c r="VXD844" s="3"/>
      <c r="VXE844" s="3"/>
      <c r="VXF844" s="3"/>
      <c r="VXG844" s="3"/>
      <c r="VXH844" s="3"/>
      <c r="VXI844" s="3"/>
      <c r="VXJ844" s="3"/>
      <c r="VXK844" s="3"/>
      <c r="VXL844" s="3"/>
      <c r="VXM844" s="3"/>
      <c r="VXN844" s="3"/>
      <c r="VXO844" s="3"/>
      <c r="VXP844" s="3"/>
      <c r="VXQ844" s="3"/>
      <c r="VXR844" s="3"/>
      <c r="VXS844" s="3"/>
      <c r="VXT844" s="3"/>
      <c r="VXU844" s="3"/>
      <c r="VXV844" s="3"/>
      <c r="VXW844" s="3"/>
      <c r="VXX844" s="3"/>
      <c r="VXY844" s="3"/>
      <c r="VXZ844" s="3"/>
      <c r="VYA844" s="3"/>
      <c r="VYB844" s="3"/>
      <c r="VYC844" s="3"/>
      <c r="VYD844" s="3"/>
      <c r="VYE844" s="3"/>
      <c r="VYF844" s="3"/>
      <c r="VYG844" s="3"/>
      <c r="VYH844" s="3"/>
      <c r="VYI844" s="3"/>
      <c r="VYJ844" s="3"/>
      <c r="VYK844" s="3"/>
      <c r="VYL844" s="3"/>
      <c r="VYM844" s="3"/>
      <c r="VYN844" s="3"/>
      <c r="VYO844" s="3"/>
      <c r="VYP844" s="3"/>
      <c r="VYQ844" s="3"/>
      <c r="VYR844" s="3"/>
      <c r="VYS844" s="3"/>
      <c r="VYT844" s="3"/>
      <c r="VYU844" s="3"/>
      <c r="VYV844" s="3"/>
      <c r="VYW844" s="3"/>
      <c r="VYX844" s="3"/>
      <c r="VYY844" s="3"/>
      <c r="VYZ844" s="3"/>
      <c r="VZA844" s="3"/>
      <c r="VZB844" s="3"/>
      <c r="VZC844" s="3"/>
      <c r="VZD844" s="3"/>
      <c r="VZE844" s="3"/>
      <c r="VZF844" s="3"/>
      <c r="VZG844" s="3"/>
      <c r="VZH844" s="3"/>
      <c r="VZI844" s="3"/>
      <c r="VZJ844" s="3"/>
      <c r="VZK844" s="3"/>
      <c r="VZL844" s="3"/>
      <c r="VZM844" s="3"/>
      <c r="VZN844" s="3"/>
      <c r="VZO844" s="3"/>
      <c r="VZP844" s="3"/>
      <c r="VZQ844" s="3"/>
      <c r="VZR844" s="3"/>
      <c r="VZS844" s="3"/>
      <c r="VZT844" s="3"/>
      <c r="VZU844" s="3"/>
      <c r="VZV844" s="3"/>
      <c r="VZW844" s="3"/>
      <c r="VZX844" s="3"/>
      <c r="VZY844" s="3"/>
      <c r="VZZ844" s="3"/>
      <c r="WAA844" s="3"/>
      <c r="WAB844" s="3"/>
      <c r="WAC844" s="3"/>
      <c r="WAD844" s="3"/>
      <c r="WAE844" s="3"/>
      <c r="WAF844" s="3"/>
      <c r="WAG844" s="3"/>
      <c r="WAH844" s="3"/>
      <c r="WAI844" s="3"/>
      <c r="WAJ844" s="3"/>
      <c r="WAK844" s="3"/>
      <c r="WAL844" s="3"/>
      <c r="WAM844" s="3"/>
      <c r="WAN844" s="3"/>
      <c r="WAO844" s="3"/>
      <c r="WAP844" s="3"/>
      <c r="WAQ844" s="3"/>
      <c r="WAR844" s="3"/>
      <c r="WAS844" s="3"/>
      <c r="WAT844" s="3"/>
      <c r="WAU844" s="3"/>
      <c r="WAV844" s="3"/>
      <c r="WAW844" s="3"/>
      <c r="WAX844" s="3"/>
      <c r="WAY844" s="3"/>
      <c r="WAZ844" s="3"/>
      <c r="WBA844" s="3"/>
      <c r="WBB844" s="3"/>
      <c r="WBC844" s="3"/>
      <c r="WBD844" s="3"/>
      <c r="WBE844" s="3"/>
      <c r="WBF844" s="3"/>
      <c r="WBG844" s="3"/>
      <c r="WBH844" s="3"/>
      <c r="WBI844" s="3"/>
      <c r="WBJ844" s="3"/>
      <c r="WBK844" s="3"/>
      <c r="WBL844" s="3"/>
      <c r="WBM844" s="3"/>
      <c r="WBN844" s="3"/>
      <c r="WBO844" s="3"/>
      <c r="WBP844" s="3"/>
      <c r="WBQ844" s="3"/>
      <c r="WBR844" s="3"/>
      <c r="WBS844" s="3"/>
      <c r="WBT844" s="3"/>
      <c r="WBU844" s="3"/>
      <c r="WBV844" s="3"/>
      <c r="WBW844" s="3"/>
      <c r="WBX844" s="3"/>
      <c r="WBY844" s="3"/>
      <c r="WBZ844" s="3"/>
      <c r="WCA844" s="3"/>
      <c r="WCB844" s="3"/>
      <c r="WCC844" s="3"/>
      <c r="WCD844" s="3"/>
      <c r="WCE844" s="3"/>
      <c r="WCF844" s="3"/>
      <c r="WCG844" s="3"/>
      <c r="WCH844" s="3"/>
      <c r="WCI844" s="3"/>
      <c r="WCJ844" s="3"/>
      <c r="WCK844" s="3"/>
      <c r="WCL844" s="3"/>
      <c r="WCM844" s="3"/>
      <c r="WCN844" s="3"/>
      <c r="WCO844" s="3"/>
      <c r="WCP844" s="3"/>
      <c r="WCQ844" s="3"/>
      <c r="WCR844" s="3"/>
      <c r="WCS844" s="3"/>
      <c r="WCT844" s="3"/>
      <c r="WCU844" s="3"/>
      <c r="WCV844" s="3"/>
      <c r="WCW844" s="3"/>
      <c r="WCX844" s="3"/>
      <c r="WCY844" s="3"/>
      <c r="WCZ844" s="3"/>
      <c r="WDA844" s="3"/>
      <c r="WDB844" s="3"/>
      <c r="WDC844" s="3"/>
      <c r="WDD844" s="3"/>
      <c r="WDE844" s="3"/>
      <c r="WDF844" s="3"/>
      <c r="WDG844" s="3"/>
      <c r="WDH844" s="3"/>
      <c r="WDI844" s="3"/>
      <c r="WDJ844" s="3"/>
      <c r="WDK844" s="3"/>
      <c r="WDL844" s="3"/>
      <c r="WDM844" s="3"/>
      <c r="WDN844" s="3"/>
      <c r="WDO844" s="3"/>
      <c r="WDP844" s="3"/>
      <c r="WDQ844" s="3"/>
      <c r="WDR844" s="3"/>
      <c r="WDS844" s="3"/>
      <c r="WDT844" s="3"/>
      <c r="WDU844" s="3"/>
      <c r="WDV844" s="3"/>
      <c r="WDW844" s="3"/>
      <c r="WDX844" s="3"/>
      <c r="WDY844" s="3"/>
      <c r="WDZ844" s="3"/>
      <c r="WEA844" s="3"/>
      <c r="WEB844" s="3"/>
      <c r="WEC844" s="3"/>
      <c r="WED844" s="3"/>
      <c r="WEE844" s="3"/>
      <c r="WEF844" s="3"/>
      <c r="WEG844" s="3"/>
      <c r="WEH844" s="3"/>
      <c r="WEI844" s="3"/>
      <c r="WEJ844" s="3"/>
      <c r="WEK844" s="3"/>
      <c r="WEL844" s="3"/>
      <c r="WEM844" s="3"/>
      <c r="WEN844" s="3"/>
      <c r="WEO844" s="3"/>
      <c r="WEP844" s="3"/>
      <c r="WEQ844" s="3"/>
      <c r="WER844" s="3"/>
      <c r="WES844" s="3"/>
      <c r="WET844" s="3"/>
      <c r="WEU844" s="3"/>
      <c r="WEV844" s="3"/>
      <c r="WEW844" s="3"/>
      <c r="WEX844" s="3"/>
      <c r="WEY844" s="3"/>
      <c r="WEZ844" s="3"/>
      <c r="WFA844" s="3"/>
      <c r="WFB844" s="3"/>
      <c r="WFC844" s="3"/>
      <c r="WFD844" s="3"/>
      <c r="WFE844" s="3"/>
      <c r="WFF844" s="3"/>
      <c r="WFG844" s="3"/>
      <c r="WFH844" s="3"/>
      <c r="WFI844" s="3"/>
      <c r="WFJ844" s="3"/>
      <c r="WFK844" s="3"/>
      <c r="WFL844" s="3"/>
      <c r="WFM844" s="3"/>
      <c r="WFN844" s="3"/>
      <c r="WFO844" s="3"/>
      <c r="WFP844" s="3"/>
      <c r="WFQ844" s="3"/>
      <c r="WFR844" s="3"/>
      <c r="WFS844" s="3"/>
      <c r="WFT844" s="3"/>
      <c r="WFU844" s="3"/>
      <c r="WFV844" s="3"/>
      <c r="WFW844" s="3"/>
      <c r="WFX844" s="3"/>
      <c r="WFY844" s="3"/>
      <c r="WFZ844" s="3"/>
      <c r="WGA844" s="3"/>
      <c r="WGB844" s="3"/>
      <c r="WGC844" s="3"/>
      <c r="WGD844" s="3"/>
      <c r="WGE844" s="3"/>
      <c r="WGF844" s="3"/>
      <c r="WGG844" s="3"/>
      <c r="WGH844" s="3"/>
      <c r="WGI844" s="3"/>
      <c r="WGJ844" s="3"/>
      <c r="WGK844" s="3"/>
      <c r="WGL844" s="3"/>
      <c r="WGM844" s="3"/>
      <c r="WGN844" s="3"/>
      <c r="WGO844" s="3"/>
      <c r="WGP844" s="3"/>
      <c r="WGQ844" s="3"/>
      <c r="WGR844" s="3"/>
      <c r="WGS844" s="3"/>
      <c r="WGT844" s="3"/>
      <c r="WGU844" s="3"/>
      <c r="WGV844" s="3"/>
      <c r="WGW844" s="3"/>
      <c r="WGX844" s="3"/>
      <c r="WGY844" s="3"/>
      <c r="WGZ844" s="3"/>
      <c r="WHA844" s="3"/>
      <c r="WHB844" s="3"/>
      <c r="WHC844" s="3"/>
      <c r="WHD844" s="3"/>
      <c r="WHE844" s="3"/>
      <c r="WHF844" s="3"/>
      <c r="WHG844" s="3"/>
      <c r="WHH844" s="3"/>
      <c r="WHI844" s="3"/>
      <c r="WHJ844" s="3"/>
      <c r="WHK844" s="3"/>
      <c r="WHL844" s="3"/>
      <c r="WHM844" s="3"/>
      <c r="WHN844" s="3"/>
      <c r="WHO844" s="3"/>
      <c r="WHP844" s="3"/>
      <c r="WHQ844" s="3"/>
      <c r="WHR844" s="3"/>
      <c r="WHS844" s="3"/>
      <c r="WHT844" s="3"/>
      <c r="WHU844" s="3"/>
      <c r="WHV844" s="3"/>
      <c r="WHW844" s="3"/>
      <c r="WHX844" s="3"/>
      <c r="WHY844" s="3"/>
      <c r="WHZ844" s="3"/>
      <c r="WIA844" s="3"/>
      <c r="WIB844" s="3"/>
      <c r="WIC844" s="3"/>
      <c r="WID844" s="3"/>
      <c r="WIE844" s="3"/>
      <c r="WIF844" s="3"/>
      <c r="WIG844" s="3"/>
      <c r="WIH844" s="3"/>
      <c r="WII844" s="3"/>
      <c r="WIJ844" s="3"/>
      <c r="WIK844" s="3"/>
      <c r="WIL844" s="3"/>
      <c r="WIM844" s="3"/>
      <c r="WIN844" s="3"/>
      <c r="WIO844" s="3"/>
      <c r="WIP844" s="3"/>
      <c r="WIQ844" s="3"/>
      <c r="WIR844" s="3"/>
      <c r="WIS844" s="3"/>
      <c r="WIT844" s="3"/>
      <c r="WIU844" s="3"/>
      <c r="WIV844" s="3"/>
      <c r="WIW844" s="3"/>
      <c r="WIX844" s="3"/>
      <c r="WIY844" s="3"/>
      <c r="WIZ844" s="3"/>
      <c r="WJA844" s="3"/>
      <c r="WJB844" s="3"/>
      <c r="WJC844" s="3"/>
      <c r="WJD844" s="3"/>
      <c r="WJE844" s="3"/>
      <c r="WJF844" s="3"/>
      <c r="WJG844" s="3"/>
      <c r="WJH844" s="3"/>
      <c r="WJI844" s="3"/>
      <c r="WJJ844" s="3"/>
      <c r="WJK844" s="3"/>
      <c r="WJL844" s="3"/>
      <c r="WJM844" s="3"/>
      <c r="WJN844" s="3"/>
      <c r="WJO844" s="3"/>
      <c r="WJP844" s="3"/>
      <c r="WJQ844" s="3"/>
      <c r="WJR844" s="3"/>
      <c r="WJS844" s="3"/>
      <c r="WJT844" s="3"/>
      <c r="WJU844" s="3"/>
      <c r="WJV844" s="3"/>
      <c r="WJW844" s="3"/>
      <c r="WJX844" s="3"/>
      <c r="WJY844" s="3"/>
      <c r="WJZ844" s="3"/>
      <c r="WKA844" s="3"/>
      <c r="WKB844" s="3"/>
      <c r="WKC844" s="3"/>
      <c r="WKD844" s="3"/>
      <c r="WKE844" s="3"/>
      <c r="WKF844" s="3"/>
      <c r="WKG844" s="3"/>
      <c r="WKH844" s="3"/>
      <c r="WKI844" s="3"/>
      <c r="WKJ844" s="3"/>
      <c r="WKK844" s="3"/>
      <c r="WKL844" s="3"/>
      <c r="WKM844" s="3"/>
      <c r="WKN844" s="3"/>
      <c r="WKO844" s="3"/>
      <c r="WKP844" s="3"/>
      <c r="WKQ844" s="3"/>
      <c r="WKR844" s="3"/>
      <c r="WKS844" s="3"/>
      <c r="WKT844" s="3"/>
      <c r="WKU844" s="3"/>
      <c r="WKV844" s="3"/>
      <c r="WKW844" s="3"/>
      <c r="WKX844" s="3"/>
      <c r="WKY844" s="3"/>
      <c r="WKZ844" s="3"/>
      <c r="WLA844" s="3"/>
      <c r="WLB844" s="3"/>
      <c r="WLC844" s="3"/>
      <c r="WLD844" s="3"/>
      <c r="WLE844" s="3"/>
      <c r="WLF844" s="3"/>
      <c r="WLG844" s="3"/>
      <c r="WLH844" s="3"/>
      <c r="WLI844" s="3"/>
      <c r="WLJ844" s="3"/>
      <c r="WLK844" s="3"/>
      <c r="WLL844" s="3"/>
      <c r="WLM844" s="3"/>
      <c r="WLN844" s="3"/>
      <c r="WLO844" s="3"/>
      <c r="WLP844" s="3"/>
      <c r="WLQ844" s="3"/>
      <c r="WLR844" s="3"/>
      <c r="WLS844" s="3"/>
      <c r="WLT844" s="3"/>
      <c r="WLU844" s="3"/>
      <c r="WLV844" s="3"/>
      <c r="WLW844" s="3"/>
      <c r="WLX844" s="3"/>
      <c r="WLY844" s="3"/>
      <c r="WLZ844" s="3"/>
      <c r="WMA844" s="3"/>
      <c r="WMB844" s="3"/>
      <c r="WMC844" s="3"/>
      <c r="WMD844" s="3"/>
      <c r="WME844" s="3"/>
      <c r="WMF844" s="3"/>
      <c r="WMG844" s="3"/>
      <c r="WMH844" s="3"/>
      <c r="WMI844" s="3"/>
      <c r="WMJ844" s="3"/>
      <c r="WMK844" s="3"/>
      <c r="WML844" s="3"/>
      <c r="WMM844" s="3"/>
      <c r="WMN844" s="3"/>
      <c r="WMO844" s="3"/>
      <c r="WMP844" s="3"/>
      <c r="WMQ844" s="3"/>
      <c r="WMR844" s="3"/>
      <c r="WMS844" s="3"/>
      <c r="WMT844" s="3"/>
      <c r="WMU844" s="3"/>
      <c r="WMV844" s="3"/>
      <c r="WMW844" s="3"/>
      <c r="WMX844" s="3"/>
      <c r="WMY844" s="3"/>
      <c r="WMZ844" s="3"/>
      <c r="WNA844" s="3"/>
      <c r="WNB844" s="3"/>
      <c r="WNC844" s="3"/>
      <c r="WND844" s="3"/>
      <c r="WNE844" s="3"/>
      <c r="WNF844" s="3"/>
      <c r="WNG844" s="3"/>
      <c r="WNH844" s="3"/>
      <c r="WNI844" s="3"/>
      <c r="WNJ844" s="3"/>
      <c r="WNK844" s="3"/>
      <c r="WNL844" s="3"/>
      <c r="WNM844" s="3"/>
      <c r="WNN844" s="3"/>
      <c r="WNO844" s="3"/>
      <c r="WNP844" s="3"/>
      <c r="WNQ844" s="3"/>
      <c r="WNR844" s="3"/>
      <c r="WNS844" s="3"/>
      <c r="WNT844" s="3"/>
      <c r="WNU844" s="3"/>
      <c r="WNV844" s="3"/>
      <c r="WNW844" s="3"/>
      <c r="WNX844" s="3"/>
      <c r="WNY844" s="3"/>
      <c r="WNZ844" s="3"/>
      <c r="WOA844" s="3"/>
      <c r="WOB844" s="3"/>
      <c r="WOC844" s="3"/>
      <c r="WOD844" s="3"/>
      <c r="WOE844" s="3"/>
      <c r="WOF844" s="3"/>
      <c r="WOG844" s="3"/>
      <c r="WOH844" s="3"/>
      <c r="WOI844" s="3"/>
      <c r="WOJ844" s="3"/>
      <c r="WOK844" s="3"/>
      <c r="WOL844" s="3"/>
      <c r="WOM844" s="3"/>
      <c r="WON844" s="3"/>
      <c r="WOO844" s="3"/>
      <c r="WOP844" s="3"/>
      <c r="WOQ844" s="3"/>
      <c r="WOR844" s="3"/>
      <c r="WOS844" s="3"/>
      <c r="WOT844" s="3"/>
      <c r="WOU844" s="3"/>
      <c r="WOV844" s="3"/>
      <c r="WOW844" s="3"/>
      <c r="WOX844" s="3"/>
      <c r="WOY844" s="3"/>
      <c r="WOZ844" s="3"/>
      <c r="WPA844" s="3"/>
      <c r="WPB844" s="3"/>
      <c r="WPC844" s="3"/>
      <c r="WPD844" s="3"/>
      <c r="WPE844" s="3"/>
      <c r="WPF844" s="3"/>
      <c r="WPG844" s="3"/>
      <c r="WPH844" s="3"/>
      <c r="WPI844" s="3"/>
      <c r="WPJ844" s="3"/>
      <c r="WPK844" s="3"/>
      <c r="WPL844" s="3"/>
      <c r="WPM844" s="3"/>
      <c r="WPN844" s="3"/>
      <c r="WPO844" s="3"/>
      <c r="WPP844" s="3"/>
      <c r="WPQ844" s="3"/>
      <c r="WPR844" s="3"/>
      <c r="WPS844" s="3"/>
      <c r="WPT844" s="3"/>
      <c r="WPU844" s="3"/>
      <c r="WPV844" s="3"/>
      <c r="WPW844" s="3"/>
      <c r="WPX844" s="3"/>
      <c r="WPY844" s="3"/>
      <c r="WPZ844" s="3"/>
      <c r="WQA844" s="3"/>
      <c r="WQB844" s="3"/>
      <c r="WQC844" s="3"/>
      <c r="WQD844" s="3"/>
      <c r="WQE844" s="3"/>
      <c r="WQF844" s="3"/>
      <c r="WQG844" s="3"/>
      <c r="WQH844" s="3"/>
      <c r="WQI844" s="3"/>
      <c r="WQJ844" s="3"/>
      <c r="WQK844" s="3"/>
      <c r="WQL844" s="3"/>
      <c r="WQM844" s="3"/>
      <c r="WQN844" s="3"/>
      <c r="WQO844" s="3"/>
      <c r="WQP844" s="3"/>
      <c r="WQQ844" s="3"/>
      <c r="WQR844" s="3"/>
      <c r="WQS844" s="3"/>
      <c r="WQT844" s="3"/>
      <c r="WQU844" s="3"/>
      <c r="WQV844" s="3"/>
      <c r="WQW844" s="3"/>
      <c r="WQX844" s="3"/>
      <c r="WQY844" s="3"/>
      <c r="WQZ844" s="3"/>
      <c r="WRA844" s="3"/>
      <c r="WRB844" s="3"/>
      <c r="WRC844" s="3"/>
      <c r="WRD844" s="3"/>
      <c r="WRE844" s="3"/>
      <c r="WRF844" s="3"/>
      <c r="WRG844" s="3"/>
      <c r="WRH844" s="3"/>
      <c r="WRI844" s="3"/>
      <c r="WRJ844" s="3"/>
      <c r="WRK844" s="3"/>
      <c r="WRL844" s="3"/>
      <c r="WRM844" s="3"/>
      <c r="WRN844" s="3"/>
      <c r="WRO844" s="3"/>
      <c r="WRP844" s="3"/>
      <c r="WRQ844" s="3"/>
      <c r="WRR844" s="3"/>
      <c r="WRS844" s="3"/>
      <c r="WRT844" s="3"/>
      <c r="WRU844" s="3"/>
      <c r="WRV844" s="3"/>
      <c r="WRW844" s="3"/>
      <c r="WRX844" s="3"/>
      <c r="WRY844" s="3"/>
      <c r="WRZ844" s="3"/>
      <c r="WSA844" s="3"/>
      <c r="WSB844" s="3"/>
      <c r="WSC844" s="3"/>
      <c r="WSD844" s="3"/>
      <c r="WSE844" s="3"/>
      <c r="WSF844" s="3"/>
      <c r="WSG844" s="3"/>
      <c r="WSH844" s="3"/>
      <c r="WSI844" s="3"/>
      <c r="WSJ844" s="3"/>
      <c r="WSK844" s="3"/>
      <c r="WSL844" s="3"/>
      <c r="WSM844" s="3"/>
      <c r="WSN844" s="3"/>
      <c r="WSO844" s="3"/>
      <c r="WSP844" s="3"/>
      <c r="WSQ844" s="3"/>
      <c r="WSR844" s="3"/>
      <c r="WSS844" s="3"/>
      <c r="WST844" s="3"/>
      <c r="WSU844" s="3"/>
      <c r="WSV844" s="3"/>
      <c r="WSW844" s="3"/>
      <c r="WSX844" s="3"/>
      <c r="WSY844" s="3"/>
      <c r="WSZ844" s="3"/>
      <c r="WTA844" s="3"/>
      <c r="WTB844" s="3"/>
      <c r="WTC844" s="3"/>
      <c r="WTD844" s="3"/>
      <c r="WTE844" s="3"/>
      <c r="WTF844" s="3"/>
      <c r="WTG844" s="3"/>
      <c r="WTH844" s="3"/>
      <c r="WTI844" s="3"/>
      <c r="WTJ844" s="3"/>
      <c r="WTK844" s="3"/>
      <c r="WTL844" s="3"/>
      <c r="WTM844" s="3"/>
      <c r="WTN844" s="3"/>
      <c r="WTO844" s="3"/>
      <c r="WTP844" s="3"/>
      <c r="WTQ844" s="3"/>
      <c r="WTR844" s="3"/>
      <c r="WTS844" s="3"/>
      <c r="WTT844" s="3"/>
      <c r="WTU844" s="3"/>
      <c r="WTV844" s="3"/>
      <c r="WTW844" s="3"/>
      <c r="WTX844" s="3"/>
      <c r="WTY844" s="3"/>
      <c r="WTZ844" s="3"/>
      <c r="WUA844" s="3"/>
      <c r="WUB844" s="3"/>
      <c r="WUC844" s="3"/>
      <c r="WUD844" s="3"/>
      <c r="WUE844" s="3"/>
      <c r="WUF844" s="3"/>
      <c r="WUG844" s="3"/>
      <c r="WUH844" s="3"/>
      <c r="WUI844" s="3"/>
      <c r="WUJ844" s="3"/>
      <c r="WUK844" s="3"/>
      <c r="WUL844" s="3"/>
      <c r="WUM844" s="3"/>
      <c r="WUN844" s="3"/>
      <c r="WUO844" s="3"/>
      <c r="WUP844" s="3"/>
      <c r="WUQ844" s="3"/>
      <c r="WUR844" s="3"/>
      <c r="WUS844" s="3"/>
      <c r="WUT844" s="3"/>
      <c r="WUU844" s="3"/>
      <c r="WUV844" s="3"/>
      <c r="WUW844" s="3"/>
      <c r="WUX844" s="3"/>
      <c r="WUY844" s="3"/>
      <c r="WUZ844" s="3"/>
      <c r="WVA844" s="3"/>
      <c r="WVB844" s="3"/>
      <c r="WVC844" s="3"/>
      <c r="WVD844" s="3"/>
      <c r="WVE844" s="3"/>
      <c r="WVF844" s="3"/>
      <c r="WVG844" s="3"/>
      <c r="WVH844" s="3"/>
      <c r="WVI844" s="3"/>
      <c r="WVJ844" s="3"/>
      <c r="WVK844" s="3"/>
      <c r="WVL844" s="3"/>
      <c r="WVM844" s="3"/>
      <c r="WVN844" s="3"/>
      <c r="WVO844" s="3"/>
      <c r="WVP844" s="3"/>
      <c r="WVQ844" s="3"/>
      <c r="WVR844" s="3"/>
      <c r="WVS844" s="3"/>
      <c r="WVT844" s="3"/>
      <c r="WVU844" s="3"/>
      <c r="WVV844" s="3"/>
      <c r="WVW844" s="3"/>
      <c r="WVX844" s="3"/>
      <c r="WVY844" s="3"/>
      <c r="WVZ844" s="3"/>
      <c r="WWA844" s="3"/>
      <c r="WWB844" s="3"/>
      <c r="WWC844" s="3"/>
      <c r="WWD844" s="3"/>
      <c r="WWE844" s="3"/>
      <c r="WWF844" s="3"/>
      <c r="WWG844" s="3"/>
      <c r="WWH844" s="3"/>
      <c r="WWI844" s="3"/>
      <c r="WWJ844" s="3"/>
      <c r="WWK844" s="3"/>
      <c r="WWL844" s="3"/>
      <c r="WWM844" s="3"/>
      <c r="WWN844" s="3"/>
      <c r="WWO844" s="3"/>
      <c r="WWP844" s="3"/>
      <c r="WWQ844" s="3"/>
      <c r="WWR844" s="3"/>
      <c r="WWS844" s="3"/>
      <c r="WWT844" s="3"/>
      <c r="WWU844" s="3"/>
      <c r="WWV844" s="3"/>
      <c r="WWW844" s="3"/>
      <c r="WWX844" s="3"/>
      <c r="WWY844" s="3"/>
      <c r="WWZ844" s="3"/>
      <c r="WXA844" s="3"/>
      <c r="WXB844" s="3"/>
      <c r="WXC844" s="3"/>
      <c r="WXD844" s="3"/>
      <c r="WXE844" s="3"/>
      <c r="WXF844" s="3"/>
      <c r="WXG844" s="3"/>
      <c r="WXH844" s="3"/>
      <c r="WXI844" s="3"/>
      <c r="WXJ844" s="3"/>
      <c r="WXK844" s="3"/>
      <c r="WXL844" s="3"/>
      <c r="WXM844" s="3"/>
      <c r="WXN844" s="3"/>
      <c r="WXO844" s="3"/>
      <c r="WXP844" s="3"/>
      <c r="WXQ844" s="3"/>
      <c r="WXR844" s="3"/>
      <c r="WXS844" s="3"/>
      <c r="WXT844" s="3"/>
      <c r="WXU844" s="3"/>
      <c r="WXV844" s="3"/>
      <c r="WXW844" s="3"/>
      <c r="WXX844" s="3"/>
      <c r="WXY844" s="3"/>
      <c r="WXZ844" s="3"/>
      <c r="WYA844" s="3"/>
      <c r="WYB844" s="3"/>
      <c r="WYC844" s="3"/>
      <c r="WYD844" s="3"/>
      <c r="WYE844" s="3"/>
      <c r="WYF844" s="3"/>
      <c r="WYG844" s="3"/>
      <c r="WYH844" s="3"/>
      <c r="WYI844" s="3"/>
      <c r="WYJ844" s="3"/>
      <c r="WYK844" s="3"/>
      <c r="WYL844" s="3"/>
      <c r="WYM844" s="3"/>
      <c r="WYN844" s="3"/>
      <c r="WYO844" s="3"/>
      <c r="WYP844" s="3"/>
      <c r="WYQ844" s="3"/>
      <c r="WYR844" s="3"/>
      <c r="WYS844" s="3"/>
      <c r="WYT844" s="3"/>
      <c r="WYU844" s="3"/>
      <c r="WYV844" s="3"/>
      <c r="WYW844" s="3"/>
      <c r="WYX844" s="3"/>
      <c r="WYY844" s="3"/>
      <c r="WYZ844" s="3"/>
      <c r="WZA844" s="3"/>
      <c r="WZB844" s="3"/>
      <c r="WZC844" s="3"/>
      <c r="WZD844" s="3"/>
      <c r="WZE844" s="3"/>
      <c r="WZF844" s="3"/>
      <c r="WZG844" s="3"/>
      <c r="WZH844" s="3"/>
      <c r="WZI844" s="3"/>
      <c r="WZJ844" s="3"/>
      <c r="WZK844" s="3"/>
      <c r="WZL844" s="3"/>
      <c r="WZM844" s="3"/>
      <c r="WZN844" s="3"/>
      <c r="WZO844" s="3"/>
      <c r="WZP844" s="3"/>
      <c r="WZQ844" s="3"/>
      <c r="WZR844" s="3"/>
      <c r="WZS844" s="3"/>
      <c r="WZT844" s="3"/>
      <c r="WZU844" s="3"/>
      <c r="WZV844" s="3"/>
      <c r="WZW844" s="3"/>
      <c r="WZX844" s="3"/>
      <c r="WZY844" s="3"/>
      <c r="WZZ844" s="3"/>
      <c r="XAA844" s="3"/>
      <c r="XAB844" s="3"/>
      <c r="XAC844" s="3"/>
      <c r="XAD844" s="3"/>
      <c r="XAE844" s="3"/>
      <c r="XAF844" s="3"/>
      <c r="XAG844" s="3"/>
      <c r="XAH844" s="3"/>
      <c r="XAI844" s="3"/>
      <c r="XAJ844" s="3"/>
      <c r="XAK844" s="3"/>
      <c r="XAL844" s="3"/>
      <c r="XAM844" s="3"/>
      <c r="XAN844" s="3"/>
      <c r="XAO844" s="3"/>
      <c r="XAP844" s="3"/>
      <c r="XAQ844" s="3"/>
      <c r="XAR844" s="3"/>
      <c r="XAS844" s="3"/>
      <c r="XAT844" s="3"/>
      <c r="XAU844" s="3"/>
      <c r="XAV844" s="3"/>
      <c r="XAW844" s="3"/>
      <c r="XAX844" s="3"/>
      <c r="XAY844" s="3"/>
      <c r="XAZ844" s="3"/>
      <c r="XBA844" s="3"/>
      <c r="XBB844" s="3"/>
      <c r="XBC844" s="3"/>
      <c r="XBD844" s="3"/>
      <c r="XBE844" s="3"/>
      <c r="XBF844" s="3"/>
      <c r="XBG844" s="3"/>
      <c r="XBH844" s="3"/>
      <c r="XBI844" s="3"/>
      <c r="XBJ844" s="3"/>
      <c r="XBK844" s="3"/>
      <c r="XBL844" s="3"/>
      <c r="XBM844" s="3"/>
      <c r="XBN844" s="3"/>
      <c r="XBO844" s="3"/>
      <c r="XBP844" s="3"/>
      <c r="XBQ844" s="3"/>
      <c r="XBR844" s="3"/>
      <c r="XBS844" s="3"/>
      <c r="XBT844" s="3"/>
      <c r="XBU844" s="3"/>
      <c r="XBV844" s="3"/>
      <c r="XBW844" s="3"/>
      <c r="XBX844" s="3"/>
      <c r="XBY844" s="3"/>
      <c r="XBZ844" s="3"/>
      <c r="XCA844" s="3"/>
      <c r="XCB844" s="3"/>
      <c r="XCC844" s="3"/>
      <c r="XCD844" s="3"/>
      <c r="XCE844" s="3"/>
      <c r="XCF844" s="3"/>
      <c r="XCG844" s="3"/>
      <c r="XCH844" s="3"/>
      <c r="XCI844" s="3"/>
      <c r="XCJ844" s="3"/>
      <c r="XCK844" s="3"/>
      <c r="XCL844" s="3"/>
      <c r="XCM844" s="3"/>
      <c r="XCN844" s="3"/>
      <c r="XCO844" s="3"/>
      <c r="XCP844" s="3"/>
      <c r="XCQ844" s="3"/>
      <c r="XCR844" s="3"/>
      <c r="XCS844" s="3"/>
      <c r="XCT844" s="3"/>
      <c r="XCU844" s="3"/>
      <c r="XCV844" s="3"/>
      <c r="XCW844" s="3"/>
      <c r="XCX844" s="3"/>
      <c r="XCY844" s="3"/>
      <c r="XCZ844" s="3"/>
      <c r="XDA844" s="3"/>
      <c r="XDB844" s="3"/>
      <c r="XDC844" s="3"/>
      <c r="XDD844" s="3"/>
      <c r="XDE844" s="3"/>
      <c r="XDF844" s="3"/>
      <c r="XDG844" s="3"/>
      <c r="XDH844" s="3"/>
      <c r="XDI844" s="3"/>
      <c r="XDJ844" s="3"/>
      <c r="XDK844" s="3"/>
      <c r="XDL844" s="3"/>
      <c r="XDM844" s="3"/>
      <c r="XDN844" s="3"/>
      <c r="XDO844" s="3"/>
      <c r="XDP844" s="3"/>
      <c r="XDQ844" s="3"/>
      <c r="XDR844" s="3"/>
      <c r="XDS844" s="3"/>
      <c r="XDT844" s="3"/>
      <c r="XDU844" s="3"/>
      <c r="XDV844" s="3"/>
      <c r="XDW844" s="3"/>
      <c r="XDX844" s="3"/>
      <c r="XDY844" s="3"/>
      <c r="XDZ844" s="3"/>
      <c r="XEA844" s="3"/>
      <c r="XEB844" s="3"/>
      <c r="XEC844" s="3"/>
      <c r="XED844" s="3"/>
      <c r="XEE844" s="3"/>
      <c r="XEF844" s="3"/>
      <c r="XEG844" s="3"/>
      <c r="XEH844" s="3"/>
      <c r="XEI844" s="3"/>
      <c r="XEJ844" s="3"/>
      <c r="XEK844" s="3"/>
      <c r="XEL844" s="3"/>
      <c r="XEM844" s="3"/>
      <c r="XEN844" s="3"/>
      <c r="XEO844" s="3"/>
      <c r="XEP844" s="3"/>
      <c r="XEQ844" s="3"/>
    </row>
    <row r="845" spans="1:16371" ht="202.9" customHeight="1">
      <c r="A845" s="70" t="s">
        <v>1580</v>
      </c>
      <c r="B845" s="74" t="s">
        <v>58</v>
      </c>
      <c r="C845" s="74" t="s">
        <v>2559</v>
      </c>
      <c r="D845" s="75">
        <v>42113</v>
      </c>
      <c r="E845" s="76">
        <v>0.8520833333333333</v>
      </c>
      <c r="F845" s="75">
        <v>42113</v>
      </c>
      <c r="G845" s="76">
        <v>0.8520833333333333</v>
      </c>
      <c r="H845" s="76">
        <v>0</v>
      </c>
      <c r="I845" s="74">
        <v>9</v>
      </c>
      <c r="J845" s="74" t="s">
        <v>150</v>
      </c>
      <c r="K845" s="74" t="s">
        <v>14</v>
      </c>
      <c r="L845" s="74" t="s">
        <v>16</v>
      </c>
      <c r="M845" s="74" t="s">
        <v>2560</v>
      </c>
      <c r="N845" s="77" t="s">
        <v>3</v>
      </c>
      <c r="O845" s="74" t="s">
        <v>48</v>
      </c>
      <c r="P845" s="74" t="s">
        <v>2561</v>
      </c>
      <c r="Q845" s="74" t="s">
        <v>2562</v>
      </c>
      <c r="R845" s="74"/>
      <c r="S845" s="74">
        <v>2.5</v>
      </c>
      <c r="T845" s="74">
        <v>2.5</v>
      </c>
      <c r="U845" s="112"/>
      <c r="V845" s="112"/>
      <c r="W845" s="112"/>
      <c r="X845" s="112"/>
      <c r="Y845" s="112"/>
      <c r="Z845" s="112"/>
      <c r="AA845" s="112"/>
      <c r="AB845" s="112"/>
      <c r="AC845" s="112"/>
      <c r="AD845" s="112" t="s">
        <v>37</v>
      </c>
      <c r="AE845" s="112"/>
      <c r="AF845" s="112"/>
      <c r="AG845" s="112"/>
      <c r="AH845" s="73"/>
      <c r="AI845" s="73"/>
      <c r="AJ845" s="70"/>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c r="UE845" s="3"/>
      <c r="UF845" s="3"/>
      <c r="UG845" s="3"/>
      <c r="UH845" s="3"/>
      <c r="UI845" s="3"/>
      <c r="UJ845" s="3"/>
      <c r="UK845" s="3"/>
      <c r="UL845" s="3"/>
      <c r="UM845" s="3"/>
      <c r="UN845" s="3"/>
      <c r="UO845" s="3"/>
      <c r="UP845" s="3"/>
      <c r="UQ845" s="3"/>
      <c r="UR845" s="3"/>
      <c r="US845" s="3"/>
      <c r="UT845" s="3"/>
      <c r="UU845" s="3"/>
      <c r="UV845" s="3"/>
      <c r="UW845" s="3"/>
      <c r="UX845" s="3"/>
      <c r="UY845" s="3"/>
      <c r="UZ845" s="3"/>
      <c r="VA845" s="3"/>
      <c r="VB845" s="3"/>
      <c r="VC845" s="3"/>
      <c r="VD845" s="3"/>
      <c r="VE845" s="3"/>
      <c r="VF845" s="3"/>
      <c r="VG845" s="3"/>
      <c r="VH845" s="3"/>
      <c r="VI845" s="3"/>
      <c r="VJ845" s="3"/>
      <c r="VK845" s="3"/>
      <c r="VL845" s="3"/>
      <c r="VM845" s="3"/>
      <c r="VN845" s="3"/>
      <c r="VO845" s="3"/>
      <c r="VP845" s="3"/>
      <c r="VQ845" s="3"/>
      <c r="VR845" s="3"/>
      <c r="VS845" s="3"/>
      <c r="VT845" s="3"/>
      <c r="VU845" s="3"/>
      <c r="VV845" s="3"/>
      <c r="VW845" s="3"/>
      <c r="VX845" s="3"/>
      <c r="VY845" s="3"/>
      <c r="VZ845" s="3"/>
      <c r="WA845" s="3"/>
      <c r="WB845" s="3"/>
      <c r="WC845" s="3"/>
      <c r="WD845" s="3"/>
      <c r="WE845" s="3"/>
      <c r="WF845" s="3"/>
      <c r="WG845" s="3"/>
      <c r="WH845" s="3"/>
      <c r="WI845" s="3"/>
      <c r="WJ845" s="3"/>
      <c r="WK845" s="3"/>
      <c r="WL845" s="3"/>
      <c r="WM845" s="3"/>
      <c r="WN845" s="3"/>
      <c r="WO845" s="3"/>
      <c r="WP845" s="3"/>
      <c r="WQ845" s="3"/>
      <c r="WR845" s="3"/>
      <c r="WS845" s="3"/>
      <c r="WT845" s="3"/>
      <c r="WU845" s="3"/>
      <c r="WV845" s="3"/>
      <c r="WW845" s="3"/>
      <c r="WX845" s="3"/>
      <c r="WY845" s="3"/>
      <c r="WZ845" s="3"/>
      <c r="XA845" s="3"/>
      <c r="XB845" s="3"/>
      <c r="XC845" s="3"/>
      <c r="XD845" s="3"/>
      <c r="XE845" s="3"/>
      <c r="XF845" s="3"/>
      <c r="XG845" s="3"/>
      <c r="XH845" s="3"/>
      <c r="XI845" s="3"/>
      <c r="XJ845" s="3"/>
      <c r="XK845" s="3"/>
      <c r="XL845" s="3"/>
      <c r="XM845" s="3"/>
      <c r="XN845" s="3"/>
      <c r="XO845" s="3"/>
      <c r="XP845" s="3"/>
      <c r="XQ845" s="3"/>
      <c r="XR845" s="3"/>
      <c r="XS845" s="3"/>
      <c r="XT845" s="3"/>
      <c r="XU845" s="3"/>
      <c r="XV845" s="3"/>
      <c r="XW845" s="3"/>
      <c r="XX845" s="3"/>
      <c r="XY845" s="3"/>
      <c r="XZ845" s="3"/>
      <c r="YA845" s="3"/>
      <c r="YB845" s="3"/>
      <c r="YC845" s="3"/>
      <c r="YD845" s="3"/>
      <c r="YE845" s="3"/>
      <c r="YF845" s="3"/>
      <c r="YG845" s="3"/>
      <c r="YH845" s="3"/>
      <c r="YI845" s="3"/>
      <c r="YJ845" s="3"/>
      <c r="YK845" s="3"/>
      <c r="YL845" s="3"/>
      <c r="YM845" s="3"/>
      <c r="YN845" s="3"/>
      <c r="YO845" s="3"/>
      <c r="YP845" s="3"/>
      <c r="YQ845" s="3"/>
      <c r="YR845" s="3"/>
      <c r="YS845" s="3"/>
      <c r="YT845" s="3"/>
      <c r="YU845" s="3"/>
      <c r="YV845" s="3"/>
      <c r="YW845" s="3"/>
      <c r="YX845" s="3"/>
      <c r="YY845" s="3"/>
      <c r="YZ845" s="3"/>
      <c r="ZA845" s="3"/>
      <c r="ZB845" s="3"/>
      <c r="ZC845" s="3"/>
      <c r="ZD845" s="3"/>
      <c r="ZE845" s="3"/>
      <c r="ZF845" s="3"/>
      <c r="ZG845" s="3"/>
      <c r="ZH845" s="3"/>
      <c r="ZI845" s="3"/>
      <c r="ZJ845" s="3"/>
      <c r="ZK845" s="3"/>
      <c r="ZL845" s="3"/>
      <c r="ZM845" s="3"/>
      <c r="ZN845" s="3"/>
      <c r="ZO845" s="3"/>
      <c r="ZP845" s="3"/>
      <c r="ZQ845" s="3"/>
      <c r="ZR845" s="3"/>
      <c r="ZS845" s="3"/>
      <c r="ZT845" s="3"/>
      <c r="ZU845" s="3"/>
      <c r="ZV845" s="3"/>
      <c r="ZW845" s="3"/>
      <c r="ZX845" s="3"/>
      <c r="ZY845" s="3"/>
      <c r="ZZ845" s="3"/>
      <c r="AAA845" s="3"/>
      <c r="AAB845" s="3"/>
      <c r="AAC845" s="3"/>
      <c r="AAD845" s="3"/>
      <c r="AAE845" s="3"/>
      <c r="AAF845" s="3"/>
      <c r="AAG845" s="3"/>
      <c r="AAH845" s="3"/>
      <c r="AAI845" s="3"/>
      <c r="AAJ845" s="3"/>
      <c r="AAK845" s="3"/>
      <c r="AAL845" s="3"/>
      <c r="AAM845" s="3"/>
      <c r="AAN845" s="3"/>
      <c r="AAO845" s="3"/>
      <c r="AAP845" s="3"/>
      <c r="AAQ845" s="3"/>
      <c r="AAR845" s="3"/>
      <c r="AAS845" s="3"/>
      <c r="AAT845" s="3"/>
      <c r="AAU845" s="3"/>
      <c r="AAV845" s="3"/>
      <c r="AAW845" s="3"/>
      <c r="AAX845" s="3"/>
      <c r="AAY845" s="3"/>
      <c r="AAZ845" s="3"/>
      <c r="ABA845" s="3"/>
      <c r="ABB845" s="3"/>
      <c r="ABC845" s="3"/>
      <c r="ABD845" s="3"/>
      <c r="ABE845" s="3"/>
      <c r="ABF845" s="3"/>
      <c r="ABG845" s="3"/>
      <c r="ABH845" s="3"/>
      <c r="ABI845" s="3"/>
      <c r="ABJ845" s="3"/>
      <c r="ABK845" s="3"/>
      <c r="ABL845" s="3"/>
      <c r="ABM845" s="3"/>
      <c r="ABN845" s="3"/>
      <c r="ABO845" s="3"/>
      <c r="ABP845" s="3"/>
      <c r="ABQ845" s="3"/>
      <c r="ABR845" s="3"/>
      <c r="ABS845" s="3"/>
      <c r="ABT845" s="3"/>
      <c r="ABU845" s="3"/>
      <c r="ABV845" s="3"/>
      <c r="ABW845" s="3"/>
      <c r="ABX845" s="3"/>
      <c r="ABY845" s="3"/>
      <c r="ABZ845" s="3"/>
      <c r="ACA845" s="3"/>
      <c r="ACB845" s="3"/>
      <c r="ACC845" s="3"/>
      <c r="ACD845" s="3"/>
      <c r="ACE845" s="3"/>
      <c r="ACF845" s="3"/>
      <c r="ACG845" s="3"/>
      <c r="ACH845" s="3"/>
      <c r="ACI845" s="3"/>
      <c r="ACJ845" s="3"/>
      <c r="ACK845" s="3"/>
      <c r="ACL845" s="3"/>
      <c r="ACM845" s="3"/>
      <c r="ACN845" s="3"/>
      <c r="ACO845" s="3"/>
      <c r="ACP845" s="3"/>
      <c r="ACQ845" s="3"/>
      <c r="ACR845" s="3"/>
      <c r="ACS845" s="3"/>
      <c r="ACT845" s="3"/>
      <c r="ACU845" s="3"/>
      <c r="ACV845" s="3"/>
      <c r="ACW845" s="3"/>
      <c r="ACX845" s="3"/>
      <c r="ACY845" s="3"/>
      <c r="ACZ845" s="3"/>
      <c r="ADA845" s="3"/>
      <c r="ADB845" s="3"/>
      <c r="ADC845" s="3"/>
      <c r="ADD845" s="3"/>
      <c r="ADE845" s="3"/>
      <c r="ADF845" s="3"/>
      <c r="ADG845" s="3"/>
      <c r="ADH845" s="3"/>
      <c r="ADI845" s="3"/>
      <c r="ADJ845" s="3"/>
      <c r="ADK845" s="3"/>
      <c r="ADL845" s="3"/>
      <c r="ADM845" s="3"/>
      <c r="ADN845" s="3"/>
      <c r="ADO845" s="3"/>
      <c r="ADP845" s="3"/>
      <c r="ADQ845" s="3"/>
      <c r="ADR845" s="3"/>
      <c r="ADS845" s="3"/>
      <c r="ADT845" s="3"/>
      <c r="ADU845" s="3"/>
      <c r="ADV845" s="3"/>
      <c r="ADW845" s="3"/>
      <c r="ADX845" s="3"/>
      <c r="ADY845" s="3"/>
      <c r="ADZ845" s="3"/>
      <c r="AEA845" s="3"/>
      <c r="AEB845" s="3"/>
      <c r="AEC845" s="3"/>
      <c r="AED845" s="3"/>
      <c r="AEE845" s="3"/>
      <c r="AEF845" s="3"/>
      <c r="AEG845" s="3"/>
      <c r="AEH845" s="3"/>
      <c r="AEI845" s="3"/>
      <c r="AEJ845" s="3"/>
      <c r="AEK845" s="3"/>
      <c r="AEL845" s="3"/>
      <c r="AEM845" s="3"/>
      <c r="AEN845" s="3"/>
      <c r="AEO845" s="3"/>
      <c r="AEP845" s="3"/>
      <c r="AEQ845" s="3"/>
      <c r="AER845" s="3"/>
      <c r="AES845" s="3"/>
      <c r="AET845" s="3"/>
      <c r="AEU845" s="3"/>
      <c r="AEV845" s="3"/>
      <c r="AEW845" s="3"/>
      <c r="AEX845" s="3"/>
      <c r="AEY845" s="3"/>
      <c r="AEZ845" s="3"/>
      <c r="AFA845" s="3"/>
      <c r="AFB845" s="3"/>
      <c r="AFC845" s="3"/>
      <c r="AFD845" s="3"/>
      <c r="AFE845" s="3"/>
      <c r="AFF845" s="3"/>
      <c r="AFG845" s="3"/>
      <c r="AFH845" s="3"/>
      <c r="AFI845" s="3"/>
      <c r="AFJ845" s="3"/>
      <c r="AFK845" s="3"/>
      <c r="AFL845" s="3"/>
      <c r="AFM845" s="3"/>
      <c r="AFN845" s="3"/>
      <c r="AFO845" s="3"/>
      <c r="AFP845" s="3"/>
      <c r="AFQ845" s="3"/>
      <c r="AFR845" s="3"/>
      <c r="AFS845" s="3"/>
      <c r="AFT845" s="3"/>
      <c r="AFU845" s="3"/>
      <c r="AFV845" s="3"/>
      <c r="AFW845" s="3"/>
      <c r="AFX845" s="3"/>
      <c r="AFY845" s="3"/>
      <c r="AFZ845" s="3"/>
      <c r="AGA845" s="3"/>
      <c r="AGB845" s="3"/>
      <c r="AGC845" s="3"/>
      <c r="AGD845" s="3"/>
      <c r="AGE845" s="3"/>
      <c r="AGF845" s="3"/>
      <c r="AGG845" s="3"/>
      <c r="AGH845" s="3"/>
      <c r="AGI845" s="3"/>
      <c r="AGJ845" s="3"/>
      <c r="AGK845" s="3"/>
      <c r="AGL845" s="3"/>
      <c r="AGM845" s="3"/>
      <c r="AGN845" s="3"/>
      <c r="AGO845" s="3"/>
      <c r="AGP845" s="3"/>
      <c r="AGQ845" s="3"/>
      <c r="AGR845" s="3"/>
      <c r="AGS845" s="3"/>
      <c r="AGT845" s="3"/>
      <c r="AGU845" s="3"/>
      <c r="AGV845" s="3"/>
      <c r="AGW845" s="3"/>
      <c r="AGX845" s="3"/>
      <c r="AGY845" s="3"/>
      <c r="AGZ845" s="3"/>
      <c r="AHA845" s="3"/>
      <c r="AHB845" s="3"/>
      <c r="AHC845" s="3"/>
      <c r="AHD845" s="3"/>
      <c r="AHE845" s="3"/>
      <c r="AHF845" s="3"/>
      <c r="AHG845" s="3"/>
      <c r="AHH845" s="3"/>
      <c r="AHI845" s="3"/>
      <c r="AHJ845" s="3"/>
      <c r="AHK845" s="3"/>
      <c r="AHL845" s="3"/>
      <c r="AHM845" s="3"/>
      <c r="AHN845" s="3"/>
      <c r="AHO845" s="3"/>
      <c r="AHP845" s="3"/>
      <c r="AHQ845" s="3"/>
      <c r="AHR845" s="3"/>
      <c r="AHS845" s="3"/>
      <c r="AHT845" s="3"/>
      <c r="AHU845" s="3"/>
      <c r="AHV845" s="3"/>
      <c r="AHW845" s="3"/>
      <c r="AHX845" s="3"/>
      <c r="AHY845" s="3"/>
      <c r="AHZ845" s="3"/>
      <c r="AIA845" s="3"/>
      <c r="AIB845" s="3"/>
      <c r="AIC845" s="3"/>
      <c r="AID845" s="3"/>
      <c r="AIE845" s="3"/>
      <c r="AIF845" s="3"/>
      <c r="AIG845" s="3"/>
      <c r="AIH845" s="3"/>
      <c r="AII845" s="3"/>
      <c r="AIJ845" s="3"/>
      <c r="AIK845" s="3"/>
      <c r="AIL845" s="3"/>
      <c r="AIM845" s="3"/>
      <c r="AIN845" s="3"/>
      <c r="AIO845" s="3"/>
      <c r="AIP845" s="3"/>
      <c r="AIQ845" s="3"/>
      <c r="AIR845" s="3"/>
      <c r="AIS845" s="3"/>
      <c r="AIT845" s="3"/>
      <c r="AIU845" s="3"/>
      <c r="AIV845" s="3"/>
      <c r="AIW845" s="3"/>
      <c r="AIX845" s="3"/>
      <c r="AIY845" s="3"/>
      <c r="AIZ845" s="3"/>
      <c r="AJA845" s="3"/>
      <c r="AJB845" s="3"/>
      <c r="AJC845" s="3"/>
      <c r="AJD845" s="3"/>
      <c r="AJE845" s="3"/>
      <c r="AJF845" s="3"/>
      <c r="AJG845" s="3"/>
      <c r="AJH845" s="3"/>
      <c r="AJI845" s="3"/>
      <c r="AJJ845" s="3"/>
      <c r="AJK845" s="3"/>
      <c r="AJL845" s="3"/>
      <c r="AJM845" s="3"/>
      <c r="AJN845" s="3"/>
      <c r="AJO845" s="3"/>
      <c r="AJP845" s="3"/>
      <c r="AJQ845" s="3"/>
      <c r="AJR845" s="3"/>
      <c r="AJS845" s="3"/>
      <c r="AJT845" s="3"/>
      <c r="AJU845" s="3"/>
      <c r="AJV845" s="3"/>
      <c r="AJW845" s="3"/>
      <c r="AJX845" s="3"/>
      <c r="AJY845" s="3"/>
      <c r="AJZ845" s="3"/>
      <c r="AKA845" s="3"/>
      <c r="AKB845" s="3"/>
      <c r="AKC845" s="3"/>
      <c r="AKD845" s="3"/>
      <c r="AKE845" s="3"/>
      <c r="AKF845" s="3"/>
      <c r="AKG845" s="3"/>
      <c r="AKH845" s="3"/>
      <c r="AKI845" s="3"/>
      <c r="AKJ845" s="3"/>
      <c r="AKK845" s="3"/>
      <c r="AKL845" s="3"/>
      <c r="AKM845" s="3"/>
      <c r="AKN845" s="3"/>
      <c r="AKO845" s="3"/>
      <c r="AKP845" s="3"/>
      <c r="AKQ845" s="3"/>
      <c r="AKR845" s="3"/>
      <c r="AKS845" s="3"/>
      <c r="AKT845" s="3"/>
      <c r="AKU845" s="3"/>
      <c r="AKV845" s="3"/>
      <c r="AKW845" s="3"/>
      <c r="AKX845" s="3"/>
      <c r="AKY845" s="3"/>
      <c r="AKZ845" s="3"/>
      <c r="ALA845" s="3"/>
      <c r="ALB845" s="3"/>
      <c r="ALC845" s="3"/>
      <c r="ALD845" s="3"/>
      <c r="ALE845" s="3"/>
      <c r="ALF845" s="3"/>
      <c r="ALG845" s="3"/>
      <c r="ALH845" s="3"/>
      <c r="ALI845" s="3"/>
      <c r="ALJ845" s="3"/>
      <c r="ALK845" s="3"/>
      <c r="ALL845" s="3"/>
      <c r="ALM845" s="3"/>
      <c r="ALN845" s="3"/>
      <c r="ALO845" s="3"/>
      <c r="ALP845" s="3"/>
      <c r="ALQ845" s="3"/>
      <c r="ALR845" s="3"/>
      <c r="ALS845" s="3"/>
      <c r="ALT845" s="3"/>
      <c r="ALU845" s="3"/>
      <c r="ALV845" s="3"/>
      <c r="ALW845" s="3"/>
      <c r="ALX845" s="3"/>
      <c r="ALY845" s="3"/>
      <c r="ALZ845" s="3"/>
      <c r="AMA845" s="3"/>
      <c r="AMB845" s="3"/>
      <c r="AMC845" s="3"/>
      <c r="AMD845" s="3"/>
      <c r="AME845" s="3"/>
      <c r="AMF845" s="3"/>
      <c r="AMG845" s="3"/>
      <c r="AMH845" s="3"/>
      <c r="AMI845" s="3"/>
      <c r="AMJ845" s="3"/>
      <c r="AMK845" s="3"/>
      <c r="AML845" s="3"/>
      <c r="AMM845" s="3"/>
      <c r="AMN845" s="3"/>
      <c r="AMO845" s="3"/>
      <c r="AMP845" s="3"/>
      <c r="AMQ845" s="3"/>
      <c r="AMR845" s="3"/>
      <c r="AMS845" s="3"/>
      <c r="AMT845" s="3"/>
      <c r="AMU845" s="3"/>
      <c r="AMV845" s="3"/>
      <c r="AMW845" s="3"/>
      <c r="AMX845" s="3"/>
      <c r="AMY845" s="3"/>
      <c r="AMZ845" s="3"/>
      <c r="ANA845" s="3"/>
      <c r="ANB845" s="3"/>
      <c r="ANC845" s="3"/>
      <c r="AND845" s="3"/>
      <c r="ANE845" s="3"/>
      <c r="ANF845" s="3"/>
      <c r="ANG845" s="3"/>
      <c r="ANH845" s="3"/>
      <c r="ANI845" s="3"/>
      <c r="ANJ845" s="3"/>
      <c r="ANK845" s="3"/>
      <c r="ANL845" s="3"/>
      <c r="ANM845" s="3"/>
      <c r="ANN845" s="3"/>
      <c r="ANO845" s="3"/>
      <c r="ANP845" s="3"/>
      <c r="ANQ845" s="3"/>
      <c r="ANR845" s="3"/>
      <c r="ANS845" s="3"/>
      <c r="ANT845" s="3"/>
      <c r="ANU845" s="3"/>
      <c r="ANV845" s="3"/>
      <c r="ANW845" s="3"/>
      <c r="ANX845" s="3"/>
      <c r="ANY845" s="3"/>
      <c r="ANZ845" s="3"/>
      <c r="AOA845" s="3"/>
      <c r="AOB845" s="3"/>
      <c r="AOC845" s="3"/>
      <c r="AOD845" s="3"/>
      <c r="AOE845" s="3"/>
      <c r="AOF845" s="3"/>
      <c r="AOG845" s="3"/>
      <c r="AOH845" s="3"/>
      <c r="AOI845" s="3"/>
      <c r="AOJ845" s="3"/>
      <c r="AOK845" s="3"/>
      <c r="AOL845" s="3"/>
      <c r="AOM845" s="3"/>
      <c r="AON845" s="3"/>
      <c r="AOO845" s="3"/>
      <c r="AOP845" s="3"/>
      <c r="AOQ845" s="3"/>
      <c r="AOR845" s="3"/>
      <c r="AOS845" s="3"/>
      <c r="AOT845" s="3"/>
      <c r="AOU845" s="3"/>
      <c r="AOV845" s="3"/>
      <c r="AOW845" s="3"/>
      <c r="AOX845" s="3"/>
      <c r="AOY845" s="3"/>
      <c r="AOZ845" s="3"/>
      <c r="APA845" s="3"/>
      <c r="APB845" s="3"/>
      <c r="APC845" s="3"/>
      <c r="APD845" s="3"/>
      <c r="APE845" s="3"/>
      <c r="APF845" s="3"/>
      <c r="APG845" s="3"/>
      <c r="APH845" s="3"/>
      <c r="API845" s="3"/>
      <c r="APJ845" s="3"/>
      <c r="APK845" s="3"/>
      <c r="APL845" s="3"/>
      <c r="APM845" s="3"/>
      <c r="APN845" s="3"/>
      <c r="APO845" s="3"/>
      <c r="APP845" s="3"/>
      <c r="APQ845" s="3"/>
      <c r="APR845" s="3"/>
      <c r="APS845" s="3"/>
      <c r="APT845" s="3"/>
      <c r="APU845" s="3"/>
      <c r="APV845" s="3"/>
      <c r="APW845" s="3"/>
      <c r="APX845" s="3"/>
      <c r="APY845" s="3"/>
      <c r="APZ845" s="3"/>
      <c r="AQA845" s="3"/>
      <c r="AQB845" s="3"/>
      <c r="AQC845" s="3"/>
      <c r="AQD845" s="3"/>
      <c r="AQE845" s="3"/>
      <c r="AQF845" s="3"/>
      <c r="AQG845" s="3"/>
      <c r="AQH845" s="3"/>
      <c r="AQI845" s="3"/>
      <c r="AQJ845" s="3"/>
      <c r="AQK845" s="3"/>
      <c r="AQL845" s="3"/>
      <c r="AQM845" s="3"/>
      <c r="AQN845" s="3"/>
      <c r="AQO845" s="3"/>
      <c r="AQP845" s="3"/>
      <c r="AQQ845" s="3"/>
      <c r="AQR845" s="3"/>
      <c r="AQS845" s="3"/>
      <c r="AQT845" s="3"/>
      <c r="AQU845" s="3"/>
      <c r="AQV845" s="3"/>
      <c r="AQW845" s="3"/>
      <c r="AQX845" s="3"/>
      <c r="AQY845" s="3"/>
      <c r="AQZ845" s="3"/>
      <c r="ARA845" s="3"/>
      <c r="ARB845" s="3"/>
      <c r="ARC845" s="3"/>
      <c r="ARD845" s="3"/>
      <c r="ARE845" s="3"/>
      <c r="ARF845" s="3"/>
      <c r="ARG845" s="3"/>
      <c r="ARH845" s="3"/>
      <c r="ARI845" s="3"/>
      <c r="ARJ845" s="3"/>
      <c r="ARK845" s="3"/>
      <c r="ARL845" s="3"/>
      <c r="ARM845" s="3"/>
      <c r="ARN845" s="3"/>
      <c r="ARO845" s="3"/>
      <c r="ARP845" s="3"/>
      <c r="ARQ845" s="3"/>
      <c r="ARR845" s="3"/>
      <c r="ARS845" s="3"/>
      <c r="ART845" s="3"/>
      <c r="ARU845" s="3"/>
      <c r="ARV845" s="3"/>
      <c r="ARW845" s="3"/>
      <c r="ARX845" s="3"/>
      <c r="ARY845" s="3"/>
      <c r="ARZ845" s="3"/>
      <c r="ASA845" s="3"/>
      <c r="ASB845" s="3"/>
      <c r="ASC845" s="3"/>
      <c r="ASD845" s="3"/>
      <c r="ASE845" s="3"/>
      <c r="ASF845" s="3"/>
      <c r="ASG845" s="3"/>
      <c r="ASH845" s="3"/>
      <c r="ASI845" s="3"/>
      <c r="ASJ845" s="3"/>
      <c r="ASK845" s="3"/>
      <c r="ASL845" s="3"/>
      <c r="ASM845" s="3"/>
      <c r="ASN845" s="3"/>
      <c r="ASO845" s="3"/>
      <c r="ASP845" s="3"/>
      <c r="ASQ845" s="3"/>
      <c r="ASR845" s="3"/>
      <c r="ASS845" s="3"/>
      <c r="AST845" s="3"/>
      <c r="ASU845" s="3"/>
      <c r="ASV845" s="3"/>
      <c r="ASW845" s="3"/>
      <c r="ASX845" s="3"/>
      <c r="ASY845" s="3"/>
      <c r="ASZ845" s="3"/>
      <c r="ATA845" s="3"/>
      <c r="ATB845" s="3"/>
      <c r="ATC845" s="3"/>
      <c r="ATD845" s="3"/>
      <c r="ATE845" s="3"/>
      <c r="ATF845" s="3"/>
      <c r="ATG845" s="3"/>
      <c r="ATH845" s="3"/>
      <c r="ATI845" s="3"/>
      <c r="ATJ845" s="3"/>
      <c r="ATK845" s="3"/>
      <c r="ATL845" s="3"/>
      <c r="ATM845" s="3"/>
      <c r="ATN845" s="3"/>
      <c r="ATO845" s="3"/>
      <c r="ATP845" s="3"/>
      <c r="ATQ845" s="3"/>
      <c r="ATR845" s="3"/>
      <c r="ATS845" s="3"/>
      <c r="ATT845" s="3"/>
      <c r="ATU845" s="3"/>
      <c r="ATV845" s="3"/>
      <c r="ATW845" s="3"/>
      <c r="ATX845" s="3"/>
      <c r="ATY845" s="3"/>
      <c r="ATZ845" s="3"/>
      <c r="AUA845" s="3"/>
      <c r="AUB845" s="3"/>
      <c r="AUC845" s="3"/>
      <c r="AUD845" s="3"/>
      <c r="AUE845" s="3"/>
      <c r="AUF845" s="3"/>
      <c r="AUG845" s="3"/>
      <c r="AUH845" s="3"/>
      <c r="AUI845" s="3"/>
      <c r="AUJ845" s="3"/>
      <c r="AUK845" s="3"/>
      <c r="AUL845" s="3"/>
      <c r="AUM845" s="3"/>
      <c r="AUN845" s="3"/>
      <c r="AUO845" s="3"/>
      <c r="AUP845" s="3"/>
      <c r="AUQ845" s="3"/>
      <c r="AUR845" s="3"/>
      <c r="AUS845" s="3"/>
      <c r="AUT845" s="3"/>
      <c r="AUU845" s="3"/>
      <c r="AUV845" s="3"/>
      <c r="AUW845" s="3"/>
      <c r="AUX845" s="3"/>
      <c r="AUY845" s="3"/>
      <c r="AUZ845" s="3"/>
      <c r="AVA845" s="3"/>
      <c r="AVB845" s="3"/>
      <c r="AVC845" s="3"/>
      <c r="AVD845" s="3"/>
      <c r="AVE845" s="3"/>
      <c r="AVF845" s="3"/>
      <c r="AVG845" s="3"/>
      <c r="AVH845" s="3"/>
      <c r="AVI845" s="3"/>
      <c r="AVJ845" s="3"/>
      <c r="AVK845" s="3"/>
      <c r="AVL845" s="3"/>
      <c r="AVM845" s="3"/>
      <c r="AVN845" s="3"/>
      <c r="AVO845" s="3"/>
      <c r="AVP845" s="3"/>
      <c r="AVQ845" s="3"/>
      <c r="AVR845" s="3"/>
      <c r="AVS845" s="3"/>
      <c r="AVT845" s="3"/>
      <c r="AVU845" s="3"/>
      <c r="AVV845" s="3"/>
      <c r="AVW845" s="3"/>
      <c r="AVX845" s="3"/>
      <c r="AVY845" s="3"/>
      <c r="AVZ845" s="3"/>
      <c r="AWA845" s="3"/>
      <c r="AWB845" s="3"/>
      <c r="AWC845" s="3"/>
      <c r="AWD845" s="3"/>
      <c r="AWE845" s="3"/>
      <c r="AWF845" s="3"/>
      <c r="AWG845" s="3"/>
      <c r="AWH845" s="3"/>
      <c r="AWI845" s="3"/>
      <c r="AWJ845" s="3"/>
      <c r="AWK845" s="3"/>
      <c r="AWL845" s="3"/>
      <c r="AWM845" s="3"/>
      <c r="AWN845" s="3"/>
      <c r="AWO845" s="3"/>
      <c r="AWP845" s="3"/>
      <c r="AWQ845" s="3"/>
      <c r="AWR845" s="3"/>
      <c r="AWS845" s="3"/>
      <c r="AWT845" s="3"/>
      <c r="AWU845" s="3"/>
      <c r="AWV845" s="3"/>
      <c r="AWW845" s="3"/>
      <c r="AWX845" s="3"/>
      <c r="AWY845" s="3"/>
      <c r="AWZ845" s="3"/>
      <c r="AXA845" s="3"/>
      <c r="AXB845" s="3"/>
      <c r="AXC845" s="3"/>
      <c r="AXD845" s="3"/>
      <c r="AXE845" s="3"/>
      <c r="AXF845" s="3"/>
      <c r="AXG845" s="3"/>
      <c r="AXH845" s="3"/>
      <c r="AXI845" s="3"/>
      <c r="AXJ845" s="3"/>
      <c r="AXK845" s="3"/>
      <c r="AXL845" s="3"/>
      <c r="AXM845" s="3"/>
      <c r="AXN845" s="3"/>
      <c r="AXO845" s="3"/>
      <c r="AXP845" s="3"/>
      <c r="AXQ845" s="3"/>
      <c r="AXR845" s="3"/>
      <c r="AXS845" s="3"/>
      <c r="AXT845" s="3"/>
      <c r="AXU845" s="3"/>
      <c r="AXV845" s="3"/>
      <c r="AXW845" s="3"/>
      <c r="AXX845" s="3"/>
      <c r="AXY845" s="3"/>
      <c r="AXZ845" s="3"/>
      <c r="AYA845" s="3"/>
      <c r="AYB845" s="3"/>
      <c r="AYC845" s="3"/>
      <c r="AYD845" s="3"/>
      <c r="AYE845" s="3"/>
      <c r="AYF845" s="3"/>
      <c r="AYG845" s="3"/>
      <c r="AYH845" s="3"/>
      <c r="AYI845" s="3"/>
      <c r="AYJ845" s="3"/>
      <c r="AYK845" s="3"/>
      <c r="AYL845" s="3"/>
      <c r="AYM845" s="3"/>
      <c r="AYN845" s="3"/>
      <c r="AYO845" s="3"/>
      <c r="AYP845" s="3"/>
      <c r="AYQ845" s="3"/>
      <c r="AYR845" s="3"/>
      <c r="AYS845" s="3"/>
      <c r="AYT845" s="3"/>
      <c r="AYU845" s="3"/>
      <c r="AYV845" s="3"/>
      <c r="AYW845" s="3"/>
      <c r="AYX845" s="3"/>
      <c r="AYY845" s="3"/>
      <c r="AYZ845" s="3"/>
      <c r="AZA845" s="3"/>
      <c r="AZB845" s="3"/>
      <c r="AZC845" s="3"/>
      <c r="AZD845" s="3"/>
      <c r="AZE845" s="3"/>
      <c r="AZF845" s="3"/>
      <c r="AZG845" s="3"/>
      <c r="AZH845" s="3"/>
      <c r="AZI845" s="3"/>
      <c r="AZJ845" s="3"/>
      <c r="AZK845" s="3"/>
      <c r="AZL845" s="3"/>
      <c r="AZM845" s="3"/>
      <c r="AZN845" s="3"/>
      <c r="AZO845" s="3"/>
      <c r="AZP845" s="3"/>
      <c r="AZQ845" s="3"/>
      <c r="AZR845" s="3"/>
      <c r="AZS845" s="3"/>
      <c r="AZT845" s="3"/>
      <c r="AZU845" s="3"/>
      <c r="AZV845" s="3"/>
      <c r="AZW845" s="3"/>
      <c r="AZX845" s="3"/>
      <c r="AZY845" s="3"/>
      <c r="AZZ845" s="3"/>
      <c r="BAA845" s="3"/>
      <c r="BAB845" s="3"/>
      <c r="BAC845" s="3"/>
      <c r="BAD845" s="3"/>
      <c r="BAE845" s="3"/>
      <c r="BAF845" s="3"/>
      <c r="BAG845" s="3"/>
      <c r="BAH845" s="3"/>
      <c r="BAI845" s="3"/>
      <c r="BAJ845" s="3"/>
      <c r="BAK845" s="3"/>
      <c r="BAL845" s="3"/>
      <c r="BAM845" s="3"/>
      <c r="BAN845" s="3"/>
      <c r="BAO845" s="3"/>
      <c r="BAP845" s="3"/>
      <c r="BAQ845" s="3"/>
      <c r="BAR845" s="3"/>
      <c r="BAS845" s="3"/>
      <c r="BAT845" s="3"/>
      <c r="BAU845" s="3"/>
      <c r="BAV845" s="3"/>
      <c r="BAW845" s="3"/>
      <c r="BAX845" s="3"/>
      <c r="BAY845" s="3"/>
      <c r="BAZ845" s="3"/>
      <c r="BBA845" s="3"/>
      <c r="BBB845" s="3"/>
      <c r="BBC845" s="3"/>
      <c r="BBD845" s="3"/>
      <c r="BBE845" s="3"/>
      <c r="BBF845" s="3"/>
      <c r="BBG845" s="3"/>
      <c r="BBH845" s="3"/>
      <c r="BBI845" s="3"/>
      <c r="BBJ845" s="3"/>
      <c r="BBK845" s="3"/>
      <c r="BBL845" s="3"/>
      <c r="BBM845" s="3"/>
      <c r="BBN845" s="3"/>
      <c r="BBO845" s="3"/>
      <c r="BBP845" s="3"/>
      <c r="BBQ845" s="3"/>
      <c r="BBR845" s="3"/>
      <c r="BBS845" s="3"/>
      <c r="BBT845" s="3"/>
      <c r="BBU845" s="3"/>
      <c r="BBV845" s="3"/>
      <c r="BBW845" s="3"/>
      <c r="BBX845" s="3"/>
      <c r="BBY845" s="3"/>
      <c r="BBZ845" s="3"/>
      <c r="BCA845" s="3"/>
      <c r="BCB845" s="3"/>
      <c r="BCC845" s="3"/>
      <c r="BCD845" s="3"/>
      <c r="BCE845" s="3"/>
      <c r="BCF845" s="3"/>
      <c r="BCG845" s="3"/>
      <c r="BCH845" s="3"/>
      <c r="BCI845" s="3"/>
      <c r="BCJ845" s="3"/>
      <c r="BCK845" s="3"/>
      <c r="BCL845" s="3"/>
      <c r="BCM845" s="3"/>
      <c r="BCN845" s="3"/>
      <c r="BCO845" s="3"/>
      <c r="BCP845" s="3"/>
      <c r="BCQ845" s="3"/>
      <c r="BCR845" s="3"/>
      <c r="BCS845" s="3"/>
      <c r="BCT845" s="3"/>
      <c r="BCU845" s="3"/>
      <c r="BCV845" s="3"/>
      <c r="BCW845" s="3"/>
      <c r="BCX845" s="3"/>
      <c r="BCY845" s="3"/>
      <c r="BCZ845" s="3"/>
      <c r="BDA845" s="3"/>
      <c r="BDB845" s="3"/>
      <c r="BDC845" s="3"/>
      <c r="BDD845" s="3"/>
      <c r="BDE845" s="3"/>
      <c r="BDF845" s="3"/>
      <c r="BDG845" s="3"/>
      <c r="BDH845" s="3"/>
      <c r="BDI845" s="3"/>
      <c r="BDJ845" s="3"/>
      <c r="BDK845" s="3"/>
      <c r="BDL845" s="3"/>
      <c r="BDM845" s="3"/>
      <c r="BDN845" s="3"/>
      <c r="BDO845" s="3"/>
      <c r="BDP845" s="3"/>
      <c r="BDQ845" s="3"/>
      <c r="BDR845" s="3"/>
      <c r="BDS845" s="3"/>
      <c r="BDT845" s="3"/>
      <c r="BDU845" s="3"/>
      <c r="BDV845" s="3"/>
      <c r="BDW845" s="3"/>
      <c r="BDX845" s="3"/>
      <c r="BDY845" s="3"/>
      <c r="BDZ845" s="3"/>
      <c r="BEA845" s="3"/>
      <c r="BEB845" s="3"/>
      <c r="BEC845" s="3"/>
      <c r="BED845" s="3"/>
      <c r="BEE845" s="3"/>
      <c r="BEF845" s="3"/>
      <c r="BEG845" s="3"/>
      <c r="BEH845" s="3"/>
      <c r="BEI845" s="3"/>
      <c r="BEJ845" s="3"/>
      <c r="BEK845" s="3"/>
      <c r="BEL845" s="3"/>
      <c r="BEM845" s="3"/>
      <c r="BEN845" s="3"/>
      <c r="BEO845" s="3"/>
      <c r="BEP845" s="3"/>
      <c r="BEQ845" s="3"/>
      <c r="BER845" s="3"/>
      <c r="BES845" s="3"/>
      <c r="BET845" s="3"/>
      <c r="BEU845" s="3"/>
      <c r="BEV845" s="3"/>
      <c r="BEW845" s="3"/>
      <c r="BEX845" s="3"/>
      <c r="BEY845" s="3"/>
      <c r="BEZ845" s="3"/>
      <c r="BFA845" s="3"/>
      <c r="BFB845" s="3"/>
      <c r="BFC845" s="3"/>
      <c r="BFD845" s="3"/>
      <c r="BFE845" s="3"/>
      <c r="BFF845" s="3"/>
      <c r="BFG845" s="3"/>
      <c r="BFH845" s="3"/>
      <c r="BFI845" s="3"/>
      <c r="BFJ845" s="3"/>
      <c r="BFK845" s="3"/>
      <c r="BFL845" s="3"/>
      <c r="BFM845" s="3"/>
      <c r="BFN845" s="3"/>
      <c r="BFO845" s="3"/>
      <c r="BFP845" s="3"/>
      <c r="BFQ845" s="3"/>
      <c r="BFR845" s="3"/>
      <c r="BFS845" s="3"/>
      <c r="BFT845" s="3"/>
      <c r="BFU845" s="3"/>
      <c r="BFV845" s="3"/>
      <c r="BFW845" s="3"/>
      <c r="BFX845" s="3"/>
      <c r="BFY845" s="3"/>
      <c r="BFZ845" s="3"/>
      <c r="BGA845" s="3"/>
      <c r="BGB845" s="3"/>
      <c r="BGC845" s="3"/>
      <c r="BGD845" s="3"/>
      <c r="BGE845" s="3"/>
      <c r="BGF845" s="3"/>
      <c r="BGG845" s="3"/>
      <c r="BGH845" s="3"/>
      <c r="BGI845" s="3"/>
      <c r="BGJ845" s="3"/>
      <c r="BGK845" s="3"/>
      <c r="BGL845" s="3"/>
      <c r="BGM845" s="3"/>
      <c r="BGN845" s="3"/>
      <c r="BGO845" s="3"/>
      <c r="BGP845" s="3"/>
      <c r="BGQ845" s="3"/>
      <c r="BGR845" s="3"/>
      <c r="BGS845" s="3"/>
      <c r="BGT845" s="3"/>
      <c r="BGU845" s="3"/>
      <c r="BGV845" s="3"/>
      <c r="BGW845" s="3"/>
      <c r="BGX845" s="3"/>
      <c r="BGY845" s="3"/>
      <c r="BGZ845" s="3"/>
      <c r="BHA845" s="3"/>
      <c r="BHB845" s="3"/>
      <c r="BHC845" s="3"/>
      <c r="BHD845" s="3"/>
      <c r="BHE845" s="3"/>
      <c r="BHF845" s="3"/>
      <c r="BHG845" s="3"/>
      <c r="BHH845" s="3"/>
      <c r="BHI845" s="3"/>
      <c r="BHJ845" s="3"/>
      <c r="BHK845" s="3"/>
      <c r="BHL845" s="3"/>
      <c r="BHM845" s="3"/>
      <c r="BHN845" s="3"/>
      <c r="BHO845" s="3"/>
      <c r="BHP845" s="3"/>
      <c r="BHQ845" s="3"/>
      <c r="BHR845" s="3"/>
      <c r="BHS845" s="3"/>
      <c r="BHT845" s="3"/>
      <c r="BHU845" s="3"/>
      <c r="BHV845" s="3"/>
      <c r="BHW845" s="3"/>
      <c r="BHX845" s="3"/>
      <c r="BHY845" s="3"/>
      <c r="BHZ845" s="3"/>
      <c r="BIA845" s="3"/>
      <c r="BIB845" s="3"/>
      <c r="BIC845" s="3"/>
      <c r="BID845" s="3"/>
      <c r="BIE845" s="3"/>
      <c r="BIF845" s="3"/>
      <c r="BIG845" s="3"/>
      <c r="BIH845" s="3"/>
      <c r="BII845" s="3"/>
      <c r="BIJ845" s="3"/>
      <c r="BIK845" s="3"/>
      <c r="BIL845" s="3"/>
      <c r="BIM845" s="3"/>
      <c r="BIN845" s="3"/>
      <c r="BIO845" s="3"/>
      <c r="BIP845" s="3"/>
      <c r="BIQ845" s="3"/>
      <c r="BIR845" s="3"/>
      <c r="BIS845" s="3"/>
      <c r="BIT845" s="3"/>
      <c r="BIU845" s="3"/>
      <c r="BIV845" s="3"/>
      <c r="BIW845" s="3"/>
      <c r="BIX845" s="3"/>
      <c r="BIY845" s="3"/>
      <c r="BIZ845" s="3"/>
      <c r="BJA845" s="3"/>
      <c r="BJB845" s="3"/>
      <c r="BJC845" s="3"/>
      <c r="BJD845" s="3"/>
      <c r="BJE845" s="3"/>
      <c r="BJF845" s="3"/>
      <c r="BJG845" s="3"/>
      <c r="BJH845" s="3"/>
      <c r="BJI845" s="3"/>
      <c r="BJJ845" s="3"/>
      <c r="BJK845" s="3"/>
      <c r="BJL845" s="3"/>
      <c r="BJM845" s="3"/>
      <c r="BJN845" s="3"/>
      <c r="BJO845" s="3"/>
      <c r="BJP845" s="3"/>
      <c r="BJQ845" s="3"/>
      <c r="BJR845" s="3"/>
      <c r="BJS845" s="3"/>
      <c r="BJT845" s="3"/>
      <c r="BJU845" s="3"/>
      <c r="BJV845" s="3"/>
      <c r="BJW845" s="3"/>
      <c r="BJX845" s="3"/>
      <c r="BJY845" s="3"/>
      <c r="BJZ845" s="3"/>
      <c r="BKA845" s="3"/>
      <c r="BKB845" s="3"/>
      <c r="BKC845" s="3"/>
      <c r="BKD845" s="3"/>
      <c r="BKE845" s="3"/>
      <c r="BKF845" s="3"/>
      <c r="BKG845" s="3"/>
      <c r="BKH845" s="3"/>
      <c r="BKI845" s="3"/>
      <c r="BKJ845" s="3"/>
      <c r="BKK845" s="3"/>
      <c r="BKL845" s="3"/>
      <c r="BKM845" s="3"/>
      <c r="BKN845" s="3"/>
      <c r="BKO845" s="3"/>
      <c r="BKP845" s="3"/>
      <c r="BKQ845" s="3"/>
      <c r="BKR845" s="3"/>
      <c r="BKS845" s="3"/>
      <c r="BKT845" s="3"/>
      <c r="BKU845" s="3"/>
      <c r="BKV845" s="3"/>
      <c r="BKW845" s="3"/>
      <c r="BKX845" s="3"/>
      <c r="BKY845" s="3"/>
      <c r="BKZ845" s="3"/>
      <c r="BLA845" s="3"/>
      <c r="BLB845" s="3"/>
      <c r="BLC845" s="3"/>
      <c r="BLD845" s="3"/>
      <c r="BLE845" s="3"/>
      <c r="BLF845" s="3"/>
      <c r="BLG845" s="3"/>
      <c r="BLH845" s="3"/>
      <c r="BLI845" s="3"/>
      <c r="BLJ845" s="3"/>
      <c r="BLK845" s="3"/>
      <c r="BLL845" s="3"/>
      <c r="BLM845" s="3"/>
      <c r="BLN845" s="3"/>
      <c r="BLO845" s="3"/>
      <c r="BLP845" s="3"/>
      <c r="BLQ845" s="3"/>
      <c r="BLR845" s="3"/>
      <c r="BLS845" s="3"/>
      <c r="BLT845" s="3"/>
      <c r="BLU845" s="3"/>
      <c r="BLV845" s="3"/>
      <c r="BLW845" s="3"/>
      <c r="BLX845" s="3"/>
      <c r="BLY845" s="3"/>
      <c r="BLZ845" s="3"/>
      <c r="BMA845" s="3"/>
      <c r="BMB845" s="3"/>
      <c r="BMC845" s="3"/>
      <c r="BMD845" s="3"/>
      <c r="BME845" s="3"/>
      <c r="BMF845" s="3"/>
      <c r="BMG845" s="3"/>
      <c r="BMH845" s="3"/>
      <c r="BMI845" s="3"/>
      <c r="BMJ845" s="3"/>
      <c r="BMK845" s="3"/>
      <c r="BML845" s="3"/>
      <c r="BMM845" s="3"/>
      <c r="BMN845" s="3"/>
      <c r="BMO845" s="3"/>
      <c r="BMP845" s="3"/>
      <c r="BMQ845" s="3"/>
      <c r="BMR845" s="3"/>
      <c r="BMS845" s="3"/>
      <c r="BMT845" s="3"/>
      <c r="BMU845" s="3"/>
      <c r="BMV845" s="3"/>
      <c r="BMW845" s="3"/>
      <c r="BMX845" s="3"/>
      <c r="BMY845" s="3"/>
      <c r="BMZ845" s="3"/>
      <c r="BNA845" s="3"/>
      <c r="BNB845" s="3"/>
      <c r="BNC845" s="3"/>
      <c r="BND845" s="3"/>
      <c r="BNE845" s="3"/>
      <c r="BNF845" s="3"/>
      <c r="BNG845" s="3"/>
      <c r="BNH845" s="3"/>
      <c r="BNI845" s="3"/>
      <c r="BNJ845" s="3"/>
      <c r="BNK845" s="3"/>
      <c r="BNL845" s="3"/>
      <c r="BNM845" s="3"/>
      <c r="BNN845" s="3"/>
      <c r="BNO845" s="3"/>
      <c r="BNP845" s="3"/>
      <c r="BNQ845" s="3"/>
      <c r="BNR845" s="3"/>
      <c r="BNS845" s="3"/>
      <c r="BNT845" s="3"/>
      <c r="BNU845" s="3"/>
      <c r="BNV845" s="3"/>
      <c r="BNW845" s="3"/>
      <c r="BNX845" s="3"/>
      <c r="BNY845" s="3"/>
      <c r="BNZ845" s="3"/>
      <c r="BOA845" s="3"/>
      <c r="BOB845" s="3"/>
      <c r="BOC845" s="3"/>
      <c r="BOD845" s="3"/>
      <c r="BOE845" s="3"/>
      <c r="BOF845" s="3"/>
      <c r="BOG845" s="3"/>
      <c r="BOH845" s="3"/>
      <c r="BOI845" s="3"/>
      <c r="BOJ845" s="3"/>
      <c r="BOK845" s="3"/>
      <c r="BOL845" s="3"/>
      <c r="BOM845" s="3"/>
      <c r="BON845" s="3"/>
      <c r="BOO845" s="3"/>
      <c r="BOP845" s="3"/>
      <c r="BOQ845" s="3"/>
      <c r="BOR845" s="3"/>
      <c r="BOS845" s="3"/>
      <c r="BOT845" s="3"/>
      <c r="BOU845" s="3"/>
      <c r="BOV845" s="3"/>
      <c r="BOW845" s="3"/>
      <c r="BOX845" s="3"/>
      <c r="BOY845" s="3"/>
      <c r="BOZ845" s="3"/>
      <c r="BPA845" s="3"/>
      <c r="BPB845" s="3"/>
      <c r="BPC845" s="3"/>
      <c r="BPD845" s="3"/>
      <c r="BPE845" s="3"/>
      <c r="BPF845" s="3"/>
      <c r="BPG845" s="3"/>
      <c r="BPH845" s="3"/>
      <c r="BPI845" s="3"/>
      <c r="BPJ845" s="3"/>
      <c r="BPK845" s="3"/>
      <c r="BPL845" s="3"/>
      <c r="BPM845" s="3"/>
      <c r="BPN845" s="3"/>
      <c r="BPO845" s="3"/>
      <c r="BPP845" s="3"/>
      <c r="BPQ845" s="3"/>
      <c r="BPR845" s="3"/>
      <c r="BPS845" s="3"/>
      <c r="BPT845" s="3"/>
      <c r="BPU845" s="3"/>
      <c r="BPV845" s="3"/>
      <c r="BPW845" s="3"/>
      <c r="BPX845" s="3"/>
      <c r="BPY845" s="3"/>
      <c r="BPZ845" s="3"/>
      <c r="BQA845" s="3"/>
      <c r="BQB845" s="3"/>
      <c r="BQC845" s="3"/>
      <c r="BQD845" s="3"/>
      <c r="BQE845" s="3"/>
      <c r="BQF845" s="3"/>
      <c r="BQG845" s="3"/>
      <c r="BQH845" s="3"/>
      <c r="BQI845" s="3"/>
      <c r="BQJ845" s="3"/>
      <c r="BQK845" s="3"/>
      <c r="BQL845" s="3"/>
      <c r="BQM845" s="3"/>
      <c r="BQN845" s="3"/>
      <c r="BQO845" s="3"/>
      <c r="BQP845" s="3"/>
      <c r="BQQ845" s="3"/>
      <c r="BQR845" s="3"/>
      <c r="BQS845" s="3"/>
      <c r="BQT845" s="3"/>
      <c r="BQU845" s="3"/>
      <c r="BQV845" s="3"/>
      <c r="BQW845" s="3"/>
      <c r="BQX845" s="3"/>
      <c r="BQY845" s="3"/>
      <c r="BQZ845" s="3"/>
      <c r="BRA845" s="3"/>
      <c r="BRB845" s="3"/>
      <c r="BRC845" s="3"/>
      <c r="BRD845" s="3"/>
      <c r="BRE845" s="3"/>
      <c r="BRF845" s="3"/>
      <c r="BRG845" s="3"/>
      <c r="BRH845" s="3"/>
      <c r="BRI845" s="3"/>
      <c r="BRJ845" s="3"/>
      <c r="BRK845" s="3"/>
      <c r="BRL845" s="3"/>
      <c r="BRM845" s="3"/>
      <c r="BRN845" s="3"/>
      <c r="BRO845" s="3"/>
      <c r="BRP845" s="3"/>
      <c r="BRQ845" s="3"/>
      <c r="BRR845" s="3"/>
      <c r="BRS845" s="3"/>
      <c r="BRT845" s="3"/>
      <c r="BRU845" s="3"/>
      <c r="BRV845" s="3"/>
      <c r="BRW845" s="3"/>
      <c r="BRX845" s="3"/>
      <c r="BRY845" s="3"/>
      <c r="BRZ845" s="3"/>
      <c r="BSA845" s="3"/>
      <c r="BSB845" s="3"/>
      <c r="BSC845" s="3"/>
      <c r="BSD845" s="3"/>
      <c r="BSE845" s="3"/>
      <c r="BSF845" s="3"/>
      <c r="BSG845" s="3"/>
      <c r="BSH845" s="3"/>
      <c r="BSI845" s="3"/>
      <c r="BSJ845" s="3"/>
      <c r="BSK845" s="3"/>
      <c r="BSL845" s="3"/>
      <c r="BSM845" s="3"/>
      <c r="BSN845" s="3"/>
      <c r="BSO845" s="3"/>
      <c r="BSP845" s="3"/>
      <c r="BSQ845" s="3"/>
      <c r="BSR845" s="3"/>
      <c r="BSS845" s="3"/>
      <c r="BST845" s="3"/>
      <c r="BSU845" s="3"/>
      <c r="BSV845" s="3"/>
      <c r="BSW845" s="3"/>
      <c r="BSX845" s="3"/>
      <c r="BSY845" s="3"/>
      <c r="BSZ845" s="3"/>
      <c r="BTA845" s="3"/>
      <c r="BTB845" s="3"/>
      <c r="BTC845" s="3"/>
      <c r="BTD845" s="3"/>
      <c r="BTE845" s="3"/>
      <c r="BTF845" s="3"/>
      <c r="BTG845" s="3"/>
      <c r="BTH845" s="3"/>
      <c r="BTI845" s="3"/>
      <c r="BTJ845" s="3"/>
      <c r="BTK845" s="3"/>
      <c r="BTL845" s="3"/>
      <c r="BTM845" s="3"/>
      <c r="BTN845" s="3"/>
      <c r="BTO845" s="3"/>
      <c r="BTP845" s="3"/>
      <c r="BTQ845" s="3"/>
      <c r="BTR845" s="3"/>
      <c r="BTS845" s="3"/>
      <c r="BTT845" s="3"/>
      <c r="BTU845" s="3"/>
      <c r="BTV845" s="3"/>
      <c r="BTW845" s="3"/>
      <c r="BTX845" s="3"/>
      <c r="BTY845" s="3"/>
      <c r="BTZ845" s="3"/>
      <c r="BUA845" s="3"/>
      <c r="BUB845" s="3"/>
      <c r="BUC845" s="3"/>
      <c r="BUD845" s="3"/>
      <c r="BUE845" s="3"/>
      <c r="BUF845" s="3"/>
      <c r="BUG845" s="3"/>
      <c r="BUH845" s="3"/>
      <c r="BUI845" s="3"/>
      <c r="BUJ845" s="3"/>
      <c r="BUK845" s="3"/>
      <c r="BUL845" s="3"/>
      <c r="BUM845" s="3"/>
      <c r="BUN845" s="3"/>
      <c r="BUO845" s="3"/>
      <c r="BUP845" s="3"/>
      <c r="BUQ845" s="3"/>
      <c r="BUR845" s="3"/>
      <c r="BUS845" s="3"/>
      <c r="BUT845" s="3"/>
      <c r="BUU845" s="3"/>
      <c r="BUV845" s="3"/>
      <c r="BUW845" s="3"/>
      <c r="BUX845" s="3"/>
      <c r="BUY845" s="3"/>
      <c r="BUZ845" s="3"/>
      <c r="BVA845" s="3"/>
      <c r="BVB845" s="3"/>
      <c r="BVC845" s="3"/>
      <c r="BVD845" s="3"/>
      <c r="BVE845" s="3"/>
      <c r="BVF845" s="3"/>
      <c r="BVG845" s="3"/>
      <c r="BVH845" s="3"/>
      <c r="BVI845" s="3"/>
      <c r="BVJ845" s="3"/>
      <c r="BVK845" s="3"/>
      <c r="BVL845" s="3"/>
      <c r="BVM845" s="3"/>
      <c r="BVN845" s="3"/>
      <c r="BVO845" s="3"/>
      <c r="BVP845" s="3"/>
      <c r="BVQ845" s="3"/>
      <c r="BVR845" s="3"/>
      <c r="BVS845" s="3"/>
      <c r="BVT845" s="3"/>
      <c r="BVU845" s="3"/>
      <c r="BVV845" s="3"/>
      <c r="BVW845" s="3"/>
      <c r="BVX845" s="3"/>
      <c r="BVY845" s="3"/>
      <c r="BVZ845" s="3"/>
      <c r="BWA845" s="3"/>
      <c r="BWB845" s="3"/>
      <c r="BWC845" s="3"/>
      <c r="BWD845" s="3"/>
      <c r="BWE845" s="3"/>
      <c r="BWF845" s="3"/>
      <c r="BWG845" s="3"/>
      <c r="BWH845" s="3"/>
      <c r="BWI845" s="3"/>
      <c r="BWJ845" s="3"/>
      <c r="BWK845" s="3"/>
      <c r="BWL845" s="3"/>
      <c r="BWM845" s="3"/>
      <c r="BWN845" s="3"/>
      <c r="BWO845" s="3"/>
      <c r="BWP845" s="3"/>
      <c r="BWQ845" s="3"/>
      <c r="BWR845" s="3"/>
      <c r="BWS845" s="3"/>
      <c r="BWT845" s="3"/>
      <c r="BWU845" s="3"/>
      <c r="BWV845" s="3"/>
      <c r="BWW845" s="3"/>
      <c r="BWX845" s="3"/>
      <c r="BWY845" s="3"/>
      <c r="BWZ845" s="3"/>
      <c r="BXA845" s="3"/>
      <c r="BXB845" s="3"/>
      <c r="BXC845" s="3"/>
      <c r="BXD845" s="3"/>
      <c r="BXE845" s="3"/>
      <c r="BXF845" s="3"/>
      <c r="BXG845" s="3"/>
      <c r="BXH845" s="3"/>
      <c r="BXI845" s="3"/>
      <c r="BXJ845" s="3"/>
      <c r="BXK845" s="3"/>
      <c r="BXL845" s="3"/>
      <c r="BXM845" s="3"/>
      <c r="BXN845" s="3"/>
      <c r="BXO845" s="3"/>
      <c r="BXP845" s="3"/>
      <c r="BXQ845" s="3"/>
      <c r="BXR845" s="3"/>
      <c r="BXS845" s="3"/>
      <c r="BXT845" s="3"/>
      <c r="BXU845" s="3"/>
      <c r="BXV845" s="3"/>
      <c r="BXW845" s="3"/>
      <c r="BXX845" s="3"/>
      <c r="BXY845" s="3"/>
      <c r="BXZ845" s="3"/>
      <c r="BYA845" s="3"/>
      <c r="BYB845" s="3"/>
      <c r="BYC845" s="3"/>
      <c r="BYD845" s="3"/>
      <c r="BYE845" s="3"/>
      <c r="BYF845" s="3"/>
      <c r="BYG845" s="3"/>
      <c r="BYH845" s="3"/>
      <c r="BYI845" s="3"/>
      <c r="BYJ845" s="3"/>
      <c r="BYK845" s="3"/>
      <c r="BYL845" s="3"/>
      <c r="BYM845" s="3"/>
      <c r="BYN845" s="3"/>
      <c r="BYO845" s="3"/>
      <c r="BYP845" s="3"/>
      <c r="BYQ845" s="3"/>
      <c r="BYR845" s="3"/>
      <c r="BYS845" s="3"/>
      <c r="BYT845" s="3"/>
      <c r="BYU845" s="3"/>
      <c r="BYV845" s="3"/>
      <c r="BYW845" s="3"/>
      <c r="BYX845" s="3"/>
      <c r="BYY845" s="3"/>
      <c r="BYZ845" s="3"/>
      <c r="BZA845" s="3"/>
      <c r="BZB845" s="3"/>
      <c r="BZC845" s="3"/>
      <c r="BZD845" s="3"/>
      <c r="BZE845" s="3"/>
      <c r="BZF845" s="3"/>
      <c r="BZG845" s="3"/>
      <c r="BZH845" s="3"/>
      <c r="BZI845" s="3"/>
      <c r="BZJ845" s="3"/>
      <c r="BZK845" s="3"/>
      <c r="BZL845" s="3"/>
      <c r="BZM845" s="3"/>
      <c r="BZN845" s="3"/>
      <c r="BZO845" s="3"/>
      <c r="BZP845" s="3"/>
      <c r="BZQ845" s="3"/>
      <c r="BZR845" s="3"/>
      <c r="BZS845" s="3"/>
      <c r="BZT845" s="3"/>
      <c r="BZU845" s="3"/>
      <c r="BZV845" s="3"/>
      <c r="BZW845" s="3"/>
      <c r="BZX845" s="3"/>
      <c r="BZY845" s="3"/>
      <c r="BZZ845" s="3"/>
      <c r="CAA845" s="3"/>
      <c r="CAB845" s="3"/>
      <c r="CAC845" s="3"/>
      <c r="CAD845" s="3"/>
      <c r="CAE845" s="3"/>
      <c r="CAF845" s="3"/>
      <c r="CAG845" s="3"/>
      <c r="CAH845" s="3"/>
      <c r="CAI845" s="3"/>
      <c r="CAJ845" s="3"/>
      <c r="CAK845" s="3"/>
      <c r="CAL845" s="3"/>
      <c r="CAM845" s="3"/>
      <c r="CAN845" s="3"/>
      <c r="CAO845" s="3"/>
      <c r="CAP845" s="3"/>
      <c r="CAQ845" s="3"/>
      <c r="CAR845" s="3"/>
      <c r="CAS845" s="3"/>
      <c r="CAT845" s="3"/>
      <c r="CAU845" s="3"/>
      <c r="CAV845" s="3"/>
      <c r="CAW845" s="3"/>
      <c r="CAX845" s="3"/>
      <c r="CAY845" s="3"/>
      <c r="CAZ845" s="3"/>
      <c r="CBA845" s="3"/>
      <c r="CBB845" s="3"/>
      <c r="CBC845" s="3"/>
      <c r="CBD845" s="3"/>
      <c r="CBE845" s="3"/>
      <c r="CBF845" s="3"/>
      <c r="CBG845" s="3"/>
      <c r="CBH845" s="3"/>
      <c r="CBI845" s="3"/>
      <c r="CBJ845" s="3"/>
      <c r="CBK845" s="3"/>
      <c r="CBL845" s="3"/>
      <c r="CBM845" s="3"/>
      <c r="CBN845" s="3"/>
      <c r="CBO845" s="3"/>
      <c r="CBP845" s="3"/>
      <c r="CBQ845" s="3"/>
      <c r="CBR845" s="3"/>
      <c r="CBS845" s="3"/>
      <c r="CBT845" s="3"/>
      <c r="CBU845" s="3"/>
      <c r="CBV845" s="3"/>
      <c r="CBW845" s="3"/>
      <c r="CBX845" s="3"/>
      <c r="CBY845" s="3"/>
      <c r="CBZ845" s="3"/>
      <c r="CCA845" s="3"/>
      <c r="CCB845" s="3"/>
      <c r="CCC845" s="3"/>
      <c r="CCD845" s="3"/>
      <c r="CCE845" s="3"/>
      <c r="CCF845" s="3"/>
      <c r="CCG845" s="3"/>
      <c r="CCH845" s="3"/>
      <c r="CCI845" s="3"/>
      <c r="CCJ845" s="3"/>
      <c r="CCK845" s="3"/>
      <c r="CCL845" s="3"/>
      <c r="CCM845" s="3"/>
      <c r="CCN845" s="3"/>
      <c r="CCO845" s="3"/>
      <c r="CCP845" s="3"/>
      <c r="CCQ845" s="3"/>
      <c r="CCR845" s="3"/>
      <c r="CCS845" s="3"/>
      <c r="CCT845" s="3"/>
      <c r="CCU845" s="3"/>
      <c r="CCV845" s="3"/>
      <c r="CCW845" s="3"/>
      <c r="CCX845" s="3"/>
      <c r="CCY845" s="3"/>
      <c r="CCZ845" s="3"/>
      <c r="CDA845" s="3"/>
      <c r="CDB845" s="3"/>
      <c r="CDC845" s="3"/>
      <c r="CDD845" s="3"/>
      <c r="CDE845" s="3"/>
      <c r="CDF845" s="3"/>
      <c r="CDG845" s="3"/>
      <c r="CDH845" s="3"/>
      <c r="CDI845" s="3"/>
      <c r="CDJ845" s="3"/>
      <c r="CDK845" s="3"/>
      <c r="CDL845" s="3"/>
      <c r="CDM845" s="3"/>
      <c r="CDN845" s="3"/>
      <c r="CDO845" s="3"/>
      <c r="CDP845" s="3"/>
      <c r="CDQ845" s="3"/>
      <c r="CDR845" s="3"/>
      <c r="CDS845" s="3"/>
      <c r="CDT845" s="3"/>
      <c r="CDU845" s="3"/>
      <c r="CDV845" s="3"/>
      <c r="CDW845" s="3"/>
      <c r="CDX845" s="3"/>
      <c r="CDY845" s="3"/>
      <c r="CDZ845" s="3"/>
      <c r="CEA845" s="3"/>
      <c r="CEB845" s="3"/>
      <c r="CEC845" s="3"/>
      <c r="CED845" s="3"/>
      <c r="CEE845" s="3"/>
      <c r="CEF845" s="3"/>
      <c r="CEG845" s="3"/>
      <c r="CEH845" s="3"/>
      <c r="CEI845" s="3"/>
      <c r="CEJ845" s="3"/>
      <c r="CEK845" s="3"/>
      <c r="CEL845" s="3"/>
      <c r="CEM845" s="3"/>
      <c r="CEN845" s="3"/>
      <c r="CEO845" s="3"/>
      <c r="CEP845" s="3"/>
      <c r="CEQ845" s="3"/>
      <c r="CER845" s="3"/>
      <c r="CES845" s="3"/>
      <c r="CET845" s="3"/>
      <c r="CEU845" s="3"/>
      <c r="CEV845" s="3"/>
      <c r="CEW845" s="3"/>
      <c r="CEX845" s="3"/>
      <c r="CEY845" s="3"/>
      <c r="CEZ845" s="3"/>
      <c r="CFA845" s="3"/>
      <c r="CFB845" s="3"/>
      <c r="CFC845" s="3"/>
      <c r="CFD845" s="3"/>
      <c r="CFE845" s="3"/>
      <c r="CFF845" s="3"/>
      <c r="CFG845" s="3"/>
      <c r="CFH845" s="3"/>
      <c r="CFI845" s="3"/>
      <c r="CFJ845" s="3"/>
      <c r="CFK845" s="3"/>
      <c r="CFL845" s="3"/>
      <c r="CFM845" s="3"/>
      <c r="CFN845" s="3"/>
      <c r="CFO845" s="3"/>
      <c r="CFP845" s="3"/>
      <c r="CFQ845" s="3"/>
      <c r="CFR845" s="3"/>
      <c r="CFS845" s="3"/>
      <c r="CFT845" s="3"/>
      <c r="CFU845" s="3"/>
      <c r="CFV845" s="3"/>
      <c r="CFW845" s="3"/>
      <c r="CFX845" s="3"/>
      <c r="CFY845" s="3"/>
      <c r="CFZ845" s="3"/>
      <c r="CGA845" s="3"/>
      <c r="CGB845" s="3"/>
      <c r="CGC845" s="3"/>
      <c r="CGD845" s="3"/>
      <c r="CGE845" s="3"/>
      <c r="CGF845" s="3"/>
      <c r="CGG845" s="3"/>
      <c r="CGH845" s="3"/>
      <c r="CGI845" s="3"/>
      <c r="CGJ845" s="3"/>
      <c r="CGK845" s="3"/>
      <c r="CGL845" s="3"/>
      <c r="CGM845" s="3"/>
      <c r="CGN845" s="3"/>
      <c r="CGO845" s="3"/>
      <c r="CGP845" s="3"/>
      <c r="CGQ845" s="3"/>
      <c r="CGR845" s="3"/>
      <c r="CGS845" s="3"/>
      <c r="CGT845" s="3"/>
      <c r="CGU845" s="3"/>
      <c r="CGV845" s="3"/>
      <c r="CGW845" s="3"/>
      <c r="CGX845" s="3"/>
      <c r="CGY845" s="3"/>
      <c r="CGZ845" s="3"/>
      <c r="CHA845" s="3"/>
      <c r="CHB845" s="3"/>
      <c r="CHC845" s="3"/>
      <c r="CHD845" s="3"/>
      <c r="CHE845" s="3"/>
      <c r="CHF845" s="3"/>
      <c r="CHG845" s="3"/>
      <c r="CHH845" s="3"/>
      <c r="CHI845" s="3"/>
      <c r="CHJ845" s="3"/>
      <c r="CHK845" s="3"/>
      <c r="CHL845" s="3"/>
      <c r="CHM845" s="3"/>
      <c r="CHN845" s="3"/>
      <c r="CHO845" s="3"/>
      <c r="CHP845" s="3"/>
      <c r="CHQ845" s="3"/>
      <c r="CHR845" s="3"/>
      <c r="CHS845" s="3"/>
      <c r="CHT845" s="3"/>
      <c r="CHU845" s="3"/>
      <c r="CHV845" s="3"/>
      <c r="CHW845" s="3"/>
      <c r="CHX845" s="3"/>
      <c r="CHY845" s="3"/>
      <c r="CHZ845" s="3"/>
      <c r="CIA845" s="3"/>
      <c r="CIB845" s="3"/>
      <c r="CIC845" s="3"/>
      <c r="CID845" s="3"/>
      <c r="CIE845" s="3"/>
      <c r="CIF845" s="3"/>
      <c r="CIG845" s="3"/>
      <c r="CIH845" s="3"/>
      <c r="CII845" s="3"/>
      <c r="CIJ845" s="3"/>
      <c r="CIK845" s="3"/>
      <c r="CIL845" s="3"/>
      <c r="CIM845" s="3"/>
      <c r="CIN845" s="3"/>
      <c r="CIO845" s="3"/>
      <c r="CIP845" s="3"/>
      <c r="CIQ845" s="3"/>
      <c r="CIR845" s="3"/>
      <c r="CIS845" s="3"/>
      <c r="CIT845" s="3"/>
      <c r="CIU845" s="3"/>
      <c r="CIV845" s="3"/>
      <c r="CIW845" s="3"/>
      <c r="CIX845" s="3"/>
      <c r="CIY845" s="3"/>
      <c r="CIZ845" s="3"/>
      <c r="CJA845" s="3"/>
      <c r="CJB845" s="3"/>
      <c r="CJC845" s="3"/>
      <c r="CJD845" s="3"/>
      <c r="CJE845" s="3"/>
      <c r="CJF845" s="3"/>
      <c r="CJG845" s="3"/>
      <c r="CJH845" s="3"/>
      <c r="CJI845" s="3"/>
      <c r="CJJ845" s="3"/>
      <c r="CJK845" s="3"/>
      <c r="CJL845" s="3"/>
      <c r="CJM845" s="3"/>
      <c r="CJN845" s="3"/>
      <c r="CJO845" s="3"/>
      <c r="CJP845" s="3"/>
      <c r="CJQ845" s="3"/>
      <c r="CJR845" s="3"/>
      <c r="CJS845" s="3"/>
      <c r="CJT845" s="3"/>
      <c r="CJU845" s="3"/>
      <c r="CJV845" s="3"/>
      <c r="CJW845" s="3"/>
      <c r="CJX845" s="3"/>
      <c r="CJY845" s="3"/>
      <c r="CJZ845" s="3"/>
      <c r="CKA845" s="3"/>
      <c r="CKB845" s="3"/>
      <c r="CKC845" s="3"/>
      <c r="CKD845" s="3"/>
      <c r="CKE845" s="3"/>
      <c r="CKF845" s="3"/>
      <c r="CKG845" s="3"/>
      <c r="CKH845" s="3"/>
      <c r="CKI845" s="3"/>
      <c r="CKJ845" s="3"/>
      <c r="CKK845" s="3"/>
      <c r="CKL845" s="3"/>
      <c r="CKM845" s="3"/>
      <c r="CKN845" s="3"/>
      <c r="CKO845" s="3"/>
      <c r="CKP845" s="3"/>
      <c r="CKQ845" s="3"/>
      <c r="CKR845" s="3"/>
      <c r="CKS845" s="3"/>
      <c r="CKT845" s="3"/>
      <c r="CKU845" s="3"/>
      <c r="CKV845" s="3"/>
      <c r="CKW845" s="3"/>
      <c r="CKX845" s="3"/>
      <c r="CKY845" s="3"/>
      <c r="CKZ845" s="3"/>
      <c r="CLA845" s="3"/>
      <c r="CLB845" s="3"/>
      <c r="CLC845" s="3"/>
      <c r="CLD845" s="3"/>
      <c r="CLE845" s="3"/>
      <c r="CLF845" s="3"/>
      <c r="CLG845" s="3"/>
      <c r="CLH845" s="3"/>
      <c r="CLI845" s="3"/>
      <c r="CLJ845" s="3"/>
      <c r="CLK845" s="3"/>
      <c r="CLL845" s="3"/>
      <c r="CLM845" s="3"/>
      <c r="CLN845" s="3"/>
      <c r="CLO845" s="3"/>
      <c r="CLP845" s="3"/>
      <c r="CLQ845" s="3"/>
      <c r="CLR845" s="3"/>
      <c r="CLS845" s="3"/>
      <c r="CLT845" s="3"/>
      <c r="CLU845" s="3"/>
      <c r="CLV845" s="3"/>
      <c r="CLW845" s="3"/>
      <c r="CLX845" s="3"/>
      <c r="CLY845" s="3"/>
      <c r="CLZ845" s="3"/>
      <c r="CMA845" s="3"/>
      <c r="CMB845" s="3"/>
      <c r="CMC845" s="3"/>
      <c r="CMD845" s="3"/>
      <c r="CME845" s="3"/>
      <c r="CMF845" s="3"/>
      <c r="CMG845" s="3"/>
      <c r="CMH845" s="3"/>
      <c r="CMI845" s="3"/>
      <c r="CMJ845" s="3"/>
      <c r="CMK845" s="3"/>
      <c r="CML845" s="3"/>
      <c r="CMM845" s="3"/>
      <c r="CMN845" s="3"/>
      <c r="CMO845" s="3"/>
      <c r="CMP845" s="3"/>
      <c r="CMQ845" s="3"/>
      <c r="CMR845" s="3"/>
      <c r="CMS845" s="3"/>
      <c r="CMT845" s="3"/>
      <c r="CMU845" s="3"/>
      <c r="CMV845" s="3"/>
      <c r="CMW845" s="3"/>
      <c r="CMX845" s="3"/>
      <c r="CMY845" s="3"/>
      <c r="CMZ845" s="3"/>
      <c r="CNA845" s="3"/>
      <c r="CNB845" s="3"/>
      <c r="CNC845" s="3"/>
      <c r="CND845" s="3"/>
      <c r="CNE845" s="3"/>
      <c r="CNF845" s="3"/>
      <c r="CNG845" s="3"/>
      <c r="CNH845" s="3"/>
      <c r="CNI845" s="3"/>
      <c r="CNJ845" s="3"/>
      <c r="CNK845" s="3"/>
      <c r="CNL845" s="3"/>
      <c r="CNM845" s="3"/>
      <c r="CNN845" s="3"/>
      <c r="CNO845" s="3"/>
      <c r="CNP845" s="3"/>
      <c r="CNQ845" s="3"/>
      <c r="CNR845" s="3"/>
      <c r="CNS845" s="3"/>
      <c r="CNT845" s="3"/>
      <c r="CNU845" s="3"/>
      <c r="CNV845" s="3"/>
      <c r="CNW845" s="3"/>
      <c r="CNX845" s="3"/>
      <c r="CNY845" s="3"/>
      <c r="CNZ845" s="3"/>
      <c r="COA845" s="3"/>
      <c r="COB845" s="3"/>
      <c r="COC845" s="3"/>
      <c r="COD845" s="3"/>
      <c r="COE845" s="3"/>
      <c r="COF845" s="3"/>
      <c r="COG845" s="3"/>
      <c r="COH845" s="3"/>
      <c r="COI845" s="3"/>
      <c r="COJ845" s="3"/>
      <c r="COK845" s="3"/>
      <c r="COL845" s="3"/>
      <c r="COM845" s="3"/>
      <c r="CON845" s="3"/>
      <c r="COO845" s="3"/>
      <c r="COP845" s="3"/>
      <c r="COQ845" s="3"/>
      <c r="COR845" s="3"/>
      <c r="COS845" s="3"/>
      <c r="COT845" s="3"/>
      <c r="COU845" s="3"/>
      <c r="COV845" s="3"/>
      <c r="COW845" s="3"/>
      <c r="COX845" s="3"/>
      <c r="COY845" s="3"/>
      <c r="COZ845" s="3"/>
      <c r="CPA845" s="3"/>
      <c r="CPB845" s="3"/>
      <c r="CPC845" s="3"/>
      <c r="CPD845" s="3"/>
      <c r="CPE845" s="3"/>
      <c r="CPF845" s="3"/>
      <c r="CPG845" s="3"/>
      <c r="CPH845" s="3"/>
      <c r="CPI845" s="3"/>
      <c r="CPJ845" s="3"/>
      <c r="CPK845" s="3"/>
      <c r="CPL845" s="3"/>
      <c r="CPM845" s="3"/>
      <c r="CPN845" s="3"/>
      <c r="CPO845" s="3"/>
      <c r="CPP845" s="3"/>
      <c r="CPQ845" s="3"/>
      <c r="CPR845" s="3"/>
      <c r="CPS845" s="3"/>
      <c r="CPT845" s="3"/>
      <c r="CPU845" s="3"/>
      <c r="CPV845" s="3"/>
      <c r="CPW845" s="3"/>
      <c r="CPX845" s="3"/>
      <c r="CPY845" s="3"/>
      <c r="CPZ845" s="3"/>
      <c r="CQA845" s="3"/>
      <c r="CQB845" s="3"/>
      <c r="CQC845" s="3"/>
      <c r="CQD845" s="3"/>
      <c r="CQE845" s="3"/>
      <c r="CQF845" s="3"/>
      <c r="CQG845" s="3"/>
      <c r="CQH845" s="3"/>
      <c r="CQI845" s="3"/>
      <c r="CQJ845" s="3"/>
      <c r="CQK845" s="3"/>
      <c r="CQL845" s="3"/>
      <c r="CQM845" s="3"/>
      <c r="CQN845" s="3"/>
      <c r="CQO845" s="3"/>
      <c r="CQP845" s="3"/>
      <c r="CQQ845" s="3"/>
      <c r="CQR845" s="3"/>
      <c r="CQS845" s="3"/>
      <c r="CQT845" s="3"/>
      <c r="CQU845" s="3"/>
      <c r="CQV845" s="3"/>
      <c r="CQW845" s="3"/>
      <c r="CQX845" s="3"/>
      <c r="CQY845" s="3"/>
      <c r="CQZ845" s="3"/>
      <c r="CRA845" s="3"/>
      <c r="CRB845" s="3"/>
      <c r="CRC845" s="3"/>
      <c r="CRD845" s="3"/>
      <c r="CRE845" s="3"/>
      <c r="CRF845" s="3"/>
      <c r="CRG845" s="3"/>
      <c r="CRH845" s="3"/>
      <c r="CRI845" s="3"/>
      <c r="CRJ845" s="3"/>
      <c r="CRK845" s="3"/>
      <c r="CRL845" s="3"/>
      <c r="CRM845" s="3"/>
      <c r="CRN845" s="3"/>
      <c r="CRO845" s="3"/>
      <c r="CRP845" s="3"/>
      <c r="CRQ845" s="3"/>
      <c r="CRR845" s="3"/>
      <c r="CRS845" s="3"/>
      <c r="CRT845" s="3"/>
      <c r="CRU845" s="3"/>
      <c r="CRV845" s="3"/>
      <c r="CRW845" s="3"/>
      <c r="CRX845" s="3"/>
      <c r="CRY845" s="3"/>
      <c r="CRZ845" s="3"/>
      <c r="CSA845" s="3"/>
      <c r="CSB845" s="3"/>
      <c r="CSC845" s="3"/>
      <c r="CSD845" s="3"/>
      <c r="CSE845" s="3"/>
      <c r="CSF845" s="3"/>
      <c r="CSG845" s="3"/>
      <c r="CSH845" s="3"/>
      <c r="CSI845" s="3"/>
      <c r="CSJ845" s="3"/>
      <c r="CSK845" s="3"/>
      <c r="CSL845" s="3"/>
      <c r="CSM845" s="3"/>
      <c r="CSN845" s="3"/>
      <c r="CSO845" s="3"/>
      <c r="CSP845" s="3"/>
      <c r="CSQ845" s="3"/>
      <c r="CSR845" s="3"/>
      <c r="CSS845" s="3"/>
      <c r="CST845" s="3"/>
      <c r="CSU845" s="3"/>
      <c r="CSV845" s="3"/>
      <c r="CSW845" s="3"/>
      <c r="CSX845" s="3"/>
      <c r="CSY845" s="3"/>
      <c r="CSZ845" s="3"/>
      <c r="CTA845" s="3"/>
      <c r="CTB845" s="3"/>
      <c r="CTC845" s="3"/>
      <c r="CTD845" s="3"/>
      <c r="CTE845" s="3"/>
      <c r="CTF845" s="3"/>
      <c r="CTG845" s="3"/>
      <c r="CTH845" s="3"/>
      <c r="CTI845" s="3"/>
      <c r="CTJ845" s="3"/>
      <c r="CTK845" s="3"/>
      <c r="CTL845" s="3"/>
      <c r="CTM845" s="3"/>
      <c r="CTN845" s="3"/>
      <c r="CTO845" s="3"/>
      <c r="CTP845" s="3"/>
      <c r="CTQ845" s="3"/>
      <c r="CTR845" s="3"/>
      <c r="CTS845" s="3"/>
      <c r="CTT845" s="3"/>
      <c r="CTU845" s="3"/>
      <c r="CTV845" s="3"/>
      <c r="CTW845" s="3"/>
      <c r="CTX845" s="3"/>
      <c r="CTY845" s="3"/>
      <c r="CTZ845" s="3"/>
      <c r="CUA845" s="3"/>
      <c r="CUB845" s="3"/>
      <c r="CUC845" s="3"/>
      <c r="CUD845" s="3"/>
      <c r="CUE845" s="3"/>
      <c r="CUF845" s="3"/>
      <c r="CUG845" s="3"/>
      <c r="CUH845" s="3"/>
      <c r="CUI845" s="3"/>
      <c r="CUJ845" s="3"/>
      <c r="CUK845" s="3"/>
      <c r="CUL845" s="3"/>
      <c r="CUM845" s="3"/>
      <c r="CUN845" s="3"/>
      <c r="CUO845" s="3"/>
      <c r="CUP845" s="3"/>
      <c r="CUQ845" s="3"/>
      <c r="CUR845" s="3"/>
      <c r="CUS845" s="3"/>
      <c r="CUT845" s="3"/>
      <c r="CUU845" s="3"/>
      <c r="CUV845" s="3"/>
      <c r="CUW845" s="3"/>
      <c r="CUX845" s="3"/>
      <c r="CUY845" s="3"/>
      <c r="CUZ845" s="3"/>
      <c r="CVA845" s="3"/>
      <c r="CVB845" s="3"/>
      <c r="CVC845" s="3"/>
      <c r="CVD845" s="3"/>
      <c r="CVE845" s="3"/>
      <c r="CVF845" s="3"/>
      <c r="CVG845" s="3"/>
      <c r="CVH845" s="3"/>
      <c r="CVI845" s="3"/>
      <c r="CVJ845" s="3"/>
      <c r="CVK845" s="3"/>
      <c r="CVL845" s="3"/>
      <c r="CVM845" s="3"/>
      <c r="CVN845" s="3"/>
      <c r="CVO845" s="3"/>
      <c r="CVP845" s="3"/>
      <c r="CVQ845" s="3"/>
      <c r="CVR845" s="3"/>
      <c r="CVS845" s="3"/>
      <c r="CVT845" s="3"/>
      <c r="CVU845" s="3"/>
      <c r="CVV845" s="3"/>
      <c r="CVW845" s="3"/>
      <c r="CVX845" s="3"/>
      <c r="CVY845" s="3"/>
      <c r="CVZ845" s="3"/>
      <c r="CWA845" s="3"/>
      <c r="CWB845" s="3"/>
      <c r="CWC845" s="3"/>
      <c r="CWD845" s="3"/>
      <c r="CWE845" s="3"/>
      <c r="CWF845" s="3"/>
      <c r="CWG845" s="3"/>
      <c r="CWH845" s="3"/>
      <c r="CWI845" s="3"/>
      <c r="CWJ845" s="3"/>
      <c r="CWK845" s="3"/>
      <c r="CWL845" s="3"/>
      <c r="CWM845" s="3"/>
      <c r="CWN845" s="3"/>
      <c r="CWO845" s="3"/>
      <c r="CWP845" s="3"/>
      <c r="CWQ845" s="3"/>
      <c r="CWR845" s="3"/>
      <c r="CWS845" s="3"/>
      <c r="CWT845" s="3"/>
      <c r="CWU845" s="3"/>
      <c r="CWV845" s="3"/>
      <c r="CWW845" s="3"/>
      <c r="CWX845" s="3"/>
      <c r="CWY845" s="3"/>
      <c r="CWZ845" s="3"/>
      <c r="CXA845" s="3"/>
      <c r="CXB845" s="3"/>
      <c r="CXC845" s="3"/>
      <c r="CXD845" s="3"/>
      <c r="CXE845" s="3"/>
      <c r="CXF845" s="3"/>
      <c r="CXG845" s="3"/>
      <c r="CXH845" s="3"/>
      <c r="CXI845" s="3"/>
      <c r="CXJ845" s="3"/>
      <c r="CXK845" s="3"/>
      <c r="CXL845" s="3"/>
      <c r="CXM845" s="3"/>
      <c r="CXN845" s="3"/>
      <c r="CXO845" s="3"/>
      <c r="CXP845" s="3"/>
      <c r="CXQ845" s="3"/>
      <c r="CXR845" s="3"/>
      <c r="CXS845" s="3"/>
      <c r="CXT845" s="3"/>
      <c r="CXU845" s="3"/>
      <c r="CXV845" s="3"/>
      <c r="CXW845" s="3"/>
      <c r="CXX845" s="3"/>
      <c r="CXY845" s="3"/>
      <c r="CXZ845" s="3"/>
      <c r="CYA845" s="3"/>
      <c r="CYB845" s="3"/>
      <c r="CYC845" s="3"/>
      <c r="CYD845" s="3"/>
      <c r="CYE845" s="3"/>
      <c r="CYF845" s="3"/>
      <c r="CYG845" s="3"/>
      <c r="CYH845" s="3"/>
      <c r="CYI845" s="3"/>
      <c r="CYJ845" s="3"/>
      <c r="CYK845" s="3"/>
      <c r="CYL845" s="3"/>
      <c r="CYM845" s="3"/>
      <c r="CYN845" s="3"/>
      <c r="CYO845" s="3"/>
      <c r="CYP845" s="3"/>
      <c r="CYQ845" s="3"/>
      <c r="CYR845" s="3"/>
      <c r="CYS845" s="3"/>
      <c r="CYT845" s="3"/>
      <c r="CYU845" s="3"/>
      <c r="CYV845" s="3"/>
      <c r="CYW845" s="3"/>
      <c r="CYX845" s="3"/>
      <c r="CYY845" s="3"/>
      <c r="CYZ845" s="3"/>
      <c r="CZA845" s="3"/>
      <c r="CZB845" s="3"/>
      <c r="CZC845" s="3"/>
      <c r="CZD845" s="3"/>
      <c r="CZE845" s="3"/>
      <c r="CZF845" s="3"/>
      <c r="CZG845" s="3"/>
      <c r="CZH845" s="3"/>
      <c r="CZI845" s="3"/>
      <c r="CZJ845" s="3"/>
      <c r="CZK845" s="3"/>
      <c r="CZL845" s="3"/>
      <c r="CZM845" s="3"/>
      <c r="CZN845" s="3"/>
      <c r="CZO845" s="3"/>
      <c r="CZP845" s="3"/>
      <c r="CZQ845" s="3"/>
      <c r="CZR845" s="3"/>
      <c r="CZS845" s="3"/>
      <c r="CZT845" s="3"/>
      <c r="CZU845" s="3"/>
      <c r="CZV845" s="3"/>
      <c r="CZW845" s="3"/>
      <c r="CZX845" s="3"/>
      <c r="CZY845" s="3"/>
      <c r="CZZ845" s="3"/>
      <c r="DAA845" s="3"/>
      <c r="DAB845" s="3"/>
      <c r="DAC845" s="3"/>
      <c r="DAD845" s="3"/>
      <c r="DAE845" s="3"/>
      <c r="DAF845" s="3"/>
      <c r="DAG845" s="3"/>
      <c r="DAH845" s="3"/>
      <c r="DAI845" s="3"/>
      <c r="DAJ845" s="3"/>
      <c r="DAK845" s="3"/>
      <c r="DAL845" s="3"/>
      <c r="DAM845" s="3"/>
      <c r="DAN845" s="3"/>
      <c r="DAO845" s="3"/>
      <c r="DAP845" s="3"/>
      <c r="DAQ845" s="3"/>
      <c r="DAR845" s="3"/>
      <c r="DAS845" s="3"/>
      <c r="DAT845" s="3"/>
      <c r="DAU845" s="3"/>
      <c r="DAV845" s="3"/>
      <c r="DAW845" s="3"/>
      <c r="DAX845" s="3"/>
      <c r="DAY845" s="3"/>
      <c r="DAZ845" s="3"/>
      <c r="DBA845" s="3"/>
      <c r="DBB845" s="3"/>
      <c r="DBC845" s="3"/>
      <c r="DBD845" s="3"/>
      <c r="DBE845" s="3"/>
      <c r="DBF845" s="3"/>
      <c r="DBG845" s="3"/>
      <c r="DBH845" s="3"/>
      <c r="DBI845" s="3"/>
      <c r="DBJ845" s="3"/>
      <c r="DBK845" s="3"/>
      <c r="DBL845" s="3"/>
      <c r="DBM845" s="3"/>
      <c r="DBN845" s="3"/>
      <c r="DBO845" s="3"/>
      <c r="DBP845" s="3"/>
      <c r="DBQ845" s="3"/>
      <c r="DBR845" s="3"/>
      <c r="DBS845" s="3"/>
      <c r="DBT845" s="3"/>
      <c r="DBU845" s="3"/>
      <c r="DBV845" s="3"/>
      <c r="DBW845" s="3"/>
      <c r="DBX845" s="3"/>
      <c r="DBY845" s="3"/>
      <c r="DBZ845" s="3"/>
      <c r="DCA845" s="3"/>
      <c r="DCB845" s="3"/>
      <c r="DCC845" s="3"/>
      <c r="DCD845" s="3"/>
      <c r="DCE845" s="3"/>
      <c r="DCF845" s="3"/>
      <c r="DCG845" s="3"/>
      <c r="DCH845" s="3"/>
      <c r="DCI845" s="3"/>
      <c r="DCJ845" s="3"/>
      <c r="DCK845" s="3"/>
      <c r="DCL845" s="3"/>
      <c r="DCM845" s="3"/>
      <c r="DCN845" s="3"/>
      <c r="DCO845" s="3"/>
      <c r="DCP845" s="3"/>
      <c r="DCQ845" s="3"/>
      <c r="DCR845" s="3"/>
      <c r="DCS845" s="3"/>
      <c r="DCT845" s="3"/>
      <c r="DCU845" s="3"/>
      <c r="DCV845" s="3"/>
      <c r="DCW845" s="3"/>
      <c r="DCX845" s="3"/>
      <c r="DCY845" s="3"/>
      <c r="DCZ845" s="3"/>
      <c r="DDA845" s="3"/>
      <c r="DDB845" s="3"/>
      <c r="DDC845" s="3"/>
      <c r="DDD845" s="3"/>
      <c r="DDE845" s="3"/>
      <c r="DDF845" s="3"/>
      <c r="DDG845" s="3"/>
      <c r="DDH845" s="3"/>
      <c r="DDI845" s="3"/>
      <c r="DDJ845" s="3"/>
      <c r="DDK845" s="3"/>
      <c r="DDL845" s="3"/>
      <c r="DDM845" s="3"/>
      <c r="DDN845" s="3"/>
      <c r="DDO845" s="3"/>
      <c r="DDP845" s="3"/>
      <c r="DDQ845" s="3"/>
      <c r="DDR845" s="3"/>
      <c r="DDS845" s="3"/>
      <c r="DDT845" s="3"/>
      <c r="DDU845" s="3"/>
      <c r="DDV845" s="3"/>
      <c r="DDW845" s="3"/>
      <c r="DDX845" s="3"/>
      <c r="DDY845" s="3"/>
      <c r="DDZ845" s="3"/>
      <c r="DEA845" s="3"/>
      <c r="DEB845" s="3"/>
      <c r="DEC845" s="3"/>
      <c r="DED845" s="3"/>
      <c r="DEE845" s="3"/>
      <c r="DEF845" s="3"/>
      <c r="DEG845" s="3"/>
      <c r="DEH845" s="3"/>
      <c r="DEI845" s="3"/>
      <c r="DEJ845" s="3"/>
      <c r="DEK845" s="3"/>
      <c r="DEL845" s="3"/>
      <c r="DEM845" s="3"/>
      <c r="DEN845" s="3"/>
      <c r="DEO845" s="3"/>
      <c r="DEP845" s="3"/>
      <c r="DEQ845" s="3"/>
      <c r="DER845" s="3"/>
      <c r="DES845" s="3"/>
      <c r="DET845" s="3"/>
      <c r="DEU845" s="3"/>
      <c r="DEV845" s="3"/>
      <c r="DEW845" s="3"/>
      <c r="DEX845" s="3"/>
      <c r="DEY845" s="3"/>
      <c r="DEZ845" s="3"/>
      <c r="DFA845" s="3"/>
      <c r="DFB845" s="3"/>
      <c r="DFC845" s="3"/>
      <c r="DFD845" s="3"/>
      <c r="DFE845" s="3"/>
      <c r="DFF845" s="3"/>
      <c r="DFG845" s="3"/>
      <c r="DFH845" s="3"/>
      <c r="DFI845" s="3"/>
      <c r="DFJ845" s="3"/>
      <c r="DFK845" s="3"/>
      <c r="DFL845" s="3"/>
      <c r="DFM845" s="3"/>
      <c r="DFN845" s="3"/>
      <c r="DFO845" s="3"/>
      <c r="DFP845" s="3"/>
      <c r="DFQ845" s="3"/>
      <c r="DFR845" s="3"/>
      <c r="DFS845" s="3"/>
      <c r="DFT845" s="3"/>
      <c r="DFU845" s="3"/>
      <c r="DFV845" s="3"/>
      <c r="DFW845" s="3"/>
      <c r="DFX845" s="3"/>
      <c r="DFY845" s="3"/>
      <c r="DFZ845" s="3"/>
      <c r="DGA845" s="3"/>
      <c r="DGB845" s="3"/>
      <c r="DGC845" s="3"/>
      <c r="DGD845" s="3"/>
      <c r="DGE845" s="3"/>
      <c r="DGF845" s="3"/>
      <c r="DGG845" s="3"/>
      <c r="DGH845" s="3"/>
      <c r="DGI845" s="3"/>
      <c r="DGJ845" s="3"/>
      <c r="DGK845" s="3"/>
      <c r="DGL845" s="3"/>
      <c r="DGM845" s="3"/>
      <c r="DGN845" s="3"/>
      <c r="DGO845" s="3"/>
      <c r="DGP845" s="3"/>
      <c r="DGQ845" s="3"/>
      <c r="DGR845" s="3"/>
      <c r="DGS845" s="3"/>
      <c r="DGT845" s="3"/>
      <c r="DGU845" s="3"/>
      <c r="DGV845" s="3"/>
      <c r="DGW845" s="3"/>
      <c r="DGX845" s="3"/>
      <c r="DGY845" s="3"/>
      <c r="DGZ845" s="3"/>
      <c r="DHA845" s="3"/>
      <c r="DHB845" s="3"/>
      <c r="DHC845" s="3"/>
      <c r="DHD845" s="3"/>
      <c r="DHE845" s="3"/>
      <c r="DHF845" s="3"/>
      <c r="DHG845" s="3"/>
      <c r="DHH845" s="3"/>
      <c r="DHI845" s="3"/>
      <c r="DHJ845" s="3"/>
      <c r="DHK845" s="3"/>
      <c r="DHL845" s="3"/>
      <c r="DHM845" s="3"/>
      <c r="DHN845" s="3"/>
      <c r="DHO845" s="3"/>
      <c r="DHP845" s="3"/>
      <c r="DHQ845" s="3"/>
      <c r="DHR845" s="3"/>
      <c r="DHS845" s="3"/>
      <c r="DHT845" s="3"/>
      <c r="DHU845" s="3"/>
      <c r="DHV845" s="3"/>
      <c r="DHW845" s="3"/>
      <c r="DHX845" s="3"/>
      <c r="DHY845" s="3"/>
      <c r="DHZ845" s="3"/>
      <c r="DIA845" s="3"/>
      <c r="DIB845" s="3"/>
      <c r="DIC845" s="3"/>
      <c r="DID845" s="3"/>
      <c r="DIE845" s="3"/>
      <c r="DIF845" s="3"/>
      <c r="DIG845" s="3"/>
      <c r="DIH845" s="3"/>
      <c r="DII845" s="3"/>
      <c r="DIJ845" s="3"/>
      <c r="DIK845" s="3"/>
      <c r="DIL845" s="3"/>
      <c r="DIM845" s="3"/>
      <c r="DIN845" s="3"/>
      <c r="DIO845" s="3"/>
      <c r="DIP845" s="3"/>
      <c r="DIQ845" s="3"/>
      <c r="DIR845" s="3"/>
      <c r="DIS845" s="3"/>
      <c r="DIT845" s="3"/>
      <c r="DIU845" s="3"/>
      <c r="DIV845" s="3"/>
      <c r="DIW845" s="3"/>
      <c r="DIX845" s="3"/>
      <c r="DIY845" s="3"/>
      <c r="DIZ845" s="3"/>
      <c r="DJA845" s="3"/>
      <c r="DJB845" s="3"/>
      <c r="DJC845" s="3"/>
      <c r="DJD845" s="3"/>
      <c r="DJE845" s="3"/>
      <c r="DJF845" s="3"/>
      <c r="DJG845" s="3"/>
      <c r="DJH845" s="3"/>
      <c r="DJI845" s="3"/>
      <c r="DJJ845" s="3"/>
      <c r="DJK845" s="3"/>
      <c r="DJL845" s="3"/>
      <c r="DJM845" s="3"/>
      <c r="DJN845" s="3"/>
      <c r="DJO845" s="3"/>
      <c r="DJP845" s="3"/>
      <c r="DJQ845" s="3"/>
      <c r="DJR845" s="3"/>
      <c r="DJS845" s="3"/>
      <c r="DJT845" s="3"/>
      <c r="DJU845" s="3"/>
      <c r="DJV845" s="3"/>
      <c r="DJW845" s="3"/>
      <c r="DJX845" s="3"/>
      <c r="DJY845" s="3"/>
      <c r="DJZ845" s="3"/>
      <c r="DKA845" s="3"/>
      <c r="DKB845" s="3"/>
      <c r="DKC845" s="3"/>
      <c r="DKD845" s="3"/>
      <c r="DKE845" s="3"/>
      <c r="DKF845" s="3"/>
      <c r="DKG845" s="3"/>
      <c r="DKH845" s="3"/>
      <c r="DKI845" s="3"/>
      <c r="DKJ845" s="3"/>
      <c r="DKK845" s="3"/>
      <c r="DKL845" s="3"/>
      <c r="DKM845" s="3"/>
      <c r="DKN845" s="3"/>
      <c r="DKO845" s="3"/>
      <c r="DKP845" s="3"/>
      <c r="DKQ845" s="3"/>
      <c r="DKR845" s="3"/>
      <c r="DKS845" s="3"/>
      <c r="DKT845" s="3"/>
      <c r="DKU845" s="3"/>
      <c r="DKV845" s="3"/>
      <c r="DKW845" s="3"/>
      <c r="DKX845" s="3"/>
      <c r="DKY845" s="3"/>
      <c r="DKZ845" s="3"/>
      <c r="DLA845" s="3"/>
      <c r="DLB845" s="3"/>
      <c r="DLC845" s="3"/>
      <c r="DLD845" s="3"/>
      <c r="DLE845" s="3"/>
      <c r="DLF845" s="3"/>
      <c r="DLG845" s="3"/>
      <c r="DLH845" s="3"/>
      <c r="DLI845" s="3"/>
      <c r="DLJ845" s="3"/>
      <c r="DLK845" s="3"/>
      <c r="DLL845" s="3"/>
      <c r="DLM845" s="3"/>
      <c r="DLN845" s="3"/>
      <c r="DLO845" s="3"/>
      <c r="DLP845" s="3"/>
      <c r="DLQ845" s="3"/>
      <c r="DLR845" s="3"/>
      <c r="DLS845" s="3"/>
      <c r="DLT845" s="3"/>
      <c r="DLU845" s="3"/>
      <c r="DLV845" s="3"/>
      <c r="DLW845" s="3"/>
      <c r="DLX845" s="3"/>
      <c r="DLY845" s="3"/>
      <c r="DLZ845" s="3"/>
      <c r="DMA845" s="3"/>
      <c r="DMB845" s="3"/>
      <c r="DMC845" s="3"/>
      <c r="DMD845" s="3"/>
      <c r="DME845" s="3"/>
      <c r="DMF845" s="3"/>
      <c r="DMG845" s="3"/>
      <c r="DMH845" s="3"/>
      <c r="DMI845" s="3"/>
      <c r="DMJ845" s="3"/>
      <c r="DMK845" s="3"/>
      <c r="DML845" s="3"/>
      <c r="DMM845" s="3"/>
      <c r="DMN845" s="3"/>
      <c r="DMO845" s="3"/>
      <c r="DMP845" s="3"/>
      <c r="DMQ845" s="3"/>
      <c r="DMR845" s="3"/>
      <c r="DMS845" s="3"/>
      <c r="DMT845" s="3"/>
      <c r="DMU845" s="3"/>
      <c r="DMV845" s="3"/>
      <c r="DMW845" s="3"/>
      <c r="DMX845" s="3"/>
      <c r="DMY845" s="3"/>
      <c r="DMZ845" s="3"/>
      <c r="DNA845" s="3"/>
      <c r="DNB845" s="3"/>
      <c r="DNC845" s="3"/>
      <c r="DND845" s="3"/>
      <c r="DNE845" s="3"/>
      <c r="DNF845" s="3"/>
      <c r="DNG845" s="3"/>
      <c r="DNH845" s="3"/>
      <c r="DNI845" s="3"/>
      <c r="DNJ845" s="3"/>
      <c r="DNK845" s="3"/>
      <c r="DNL845" s="3"/>
      <c r="DNM845" s="3"/>
      <c r="DNN845" s="3"/>
      <c r="DNO845" s="3"/>
      <c r="DNP845" s="3"/>
      <c r="DNQ845" s="3"/>
      <c r="DNR845" s="3"/>
      <c r="DNS845" s="3"/>
      <c r="DNT845" s="3"/>
      <c r="DNU845" s="3"/>
      <c r="DNV845" s="3"/>
      <c r="DNW845" s="3"/>
      <c r="DNX845" s="3"/>
      <c r="DNY845" s="3"/>
      <c r="DNZ845" s="3"/>
      <c r="DOA845" s="3"/>
      <c r="DOB845" s="3"/>
      <c r="DOC845" s="3"/>
      <c r="DOD845" s="3"/>
      <c r="DOE845" s="3"/>
      <c r="DOF845" s="3"/>
      <c r="DOG845" s="3"/>
      <c r="DOH845" s="3"/>
      <c r="DOI845" s="3"/>
      <c r="DOJ845" s="3"/>
      <c r="DOK845" s="3"/>
      <c r="DOL845" s="3"/>
      <c r="DOM845" s="3"/>
      <c r="DON845" s="3"/>
      <c r="DOO845" s="3"/>
      <c r="DOP845" s="3"/>
      <c r="DOQ845" s="3"/>
      <c r="DOR845" s="3"/>
      <c r="DOS845" s="3"/>
      <c r="DOT845" s="3"/>
      <c r="DOU845" s="3"/>
      <c r="DOV845" s="3"/>
      <c r="DOW845" s="3"/>
      <c r="DOX845" s="3"/>
      <c r="DOY845" s="3"/>
      <c r="DOZ845" s="3"/>
      <c r="DPA845" s="3"/>
      <c r="DPB845" s="3"/>
      <c r="DPC845" s="3"/>
      <c r="DPD845" s="3"/>
      <c r="DPE845" s="3"/>
      <c r="DPF845" s="3"/>
      <c r="DPG845" s="3"/>
      <c r="DPH845" s="3"/>
      <c r="DPI845" s="3"/>
      <c r="DPJ845" s="3"/>
      <c r="DPK845" s="3"/>
      <c r="DPL845" s="3"/>
      <c r="DPM845" s="3"/>
      <c r="DPN845" s="3"/>
      <c r="DPO845" s="3"/>
      <c r="DPP845" s="3"/>
      <c r="DPQ845" s="3"/>
      <c r="DPR845" s="3"/>
      <c r="DPS845" s="3"/>
      <c r="DPT845" s="3"/>
      <c r="DPU845" s="3"/>
      <c r="DPV845" s="3"/>
      <c r="DPW845" s="3"/>
      <c r="DPX845" s="3"/>
      <c r="DPY845" s="3"/>
      <c r="DPZ845" s="3"/>
      <c r="DQA845" s="3"/>
      <c r="DQB845" s="3"/>
      <c r="DQC845" s="3"/>
      <c r="DQD845" s="3"/>
      <c r="DQE845" s="3"/>
      <c r="DQF845" s="3"/>
      <c r="DQG845" s="3"/>
      <c r="DQH845" s="3"/>
      <c r="DQI845" s="3"/>
      <c r="DQJ845" s="3"/>
      <c r="DQK845" s="3"/>
      <c r="DQL845" s="3"/>
      <c r="DQM845" s="3"/>
      <c r="DQN845" s="3"/>
      <c r="DQO845" s="3"/>
      <c r="DQP845" s="3"/>
      <c r="DQQ845" s="3"/>
      <c r="DQR845" s="3"/>
      <c r="DQS845" s="3"/>
      <c r="DQT845" s="3"/>
      <c r="DQU845" s="3"/>
      <c r="DQV845" s="3"/>
      <c r="DQW845" s="3"/>
      <c r="DQX845" s="3"/>
      <c r="DQY845" s="3"/>
      <c r="DQZ845" s="3"/>
      <c r="DRA845" s="3"/>
      <c r="DRB845" s="3"/>
      <c r="DRC845" s="3"/>
      <c r="DRD845" s="3"/>
      <c r="DRE845" s="3"/>
      <c r="DRF845" s="3"/>
      <c r="DRG845" s="3"/>
      <c r="DRH845" s="3"/>
      <c r="DRI845" s="3"/>
      <c r="DRJ845" s="3"/>
      <c r="DRK845" s="3"/>
      <c r="DRL845" s="3"/>
      <c r="DRM845" s="3"/>
      <c r="DRN845" s="3"/>
      <c r="DRO845" s="3"/>
      <c r="DRP845" s="3"/>
      <c r="DRQ845" s="3"/>
      <c r="DRR845" s="3"/>
      <c r="DRS845" s="3"/>
      <c r="DRT845" s="3"/>
      <c r="DRU845" s="3"/>
      <c r="DRV845" s="3"/>
      <c r="DRW845" s="3"/>
      <c r="DRX845" s="3"/>
      <c r="DRY845" s="3"/>
      <c r="DRZ845" s="3"/>
      <c r="DSA845" s="3"/>
      <c r="DSB845" s="3"/>
      <c r="DSC845" s="3"/>
      <c r="DSD845" s="3"/>
      <c r="DSE845" s="3"/>
      <c r="DSF845" s="3"/>
      <c r="DSG845" s="3"/>
      <c r="DSH845" s="3"/>
      <c r="DSI845" s="3"/>
      <c r="DSJ845" s="3"/>
      <c r="DSK845" s="3"/>
      <c r="DSL845" s="3"/>
      <c r="DSM845" s="3"/>
      <c r="DSN845" s="3"/>
      <c r="DSO845" s="3"/>
      <c r="DSP845" s="3"/>
      <c r="DSQ845" s="3"/>
      <c r="DSR845" s="3"/>
      <c r="DSS845" s="3"/>
      <c r="DST845" s="3"/>
      <c r="DSU845" s="3"/>
      <c r="DSV845" s="3"/>
      <c r="DSW845" s="3"/>
      <c r="DSX845" s="3"/>
      <c r="DSY845" s="3"/>
      <c r="DSZ845" s="3"/>
      <c r="DTA845" s="3"/>
      <c r="DTB845" s="3"/>
      <c r="DTC845" s="3"/>
      <c r="DTD845" s="3"/>
      <c r="DTE845" s="3"/>
      <c r="DTF845" s="3"/>
      <c r="DTG845" s="3"/>
      <c r="DTH845" s="3"/>
      <c r="DTI845" s="3"/>
      <c r="DTJ845" s="3"/>
      <c r="DTK845" s="3"/>
      <c r="DTL845" s="3"/>
      <c r="DTM845" s="3"/>
      <c r="DTN845" s="3"/>
      <c r="DTO845" s="3"/>
      <c r="DTP845" s="3"/>
      <c r="DTQ845" s="3"/>
      <c r="DTR845" s="3"/>
      <c r="DTS845" s="3"/>
      <c r="DTT845" s="3"/>
      <c r="DTU845" s="3"/>
      <c r="DTV845" s="3"/>
      <c r="DTW845" s="3"/>
      <c r="DTX845" s="3"/>
      <c r="DTY845" s="3"/>
      <c r="DTZ845" s="3"/>
      <c r="DUA845" s="3"/>
      <c r="DUB845" s="3"/>
      <c r="DUC845" s="3"/>
      <c r="DUD845" s="3"/>
      <c r="DUE845" s="3"/>
      <c r="DUF845" s="3"/>
      <c r="DUG845" s="3"/>
      <c r="DUH845" s="3"/>
      <c r="DUI845" s="3"/>
      <c r="DUJ845" s="3"/>
      <c r="DUK845" s="3"/>
      <c r="DUL845" s="3"/>
      <c r="DUM845" s="3"/>
      <c r="DUN845" s="3"/>
      <c r="DUO845" s="3"/>
      <c r="DUP845" s="3"/>
      <c r="DUQ845" s="3"/>
      <c r="DUR845" s="3"/>
      <c r="DUS845" s="3"/>
      <c r="DUT845" s="3"/>
      <c r="DUU845" s="3"/>
      <c r="DUV845" s="3"/>
      <c r="DUW845" s="3"/>
      <c r="DUX845" s="3"/>
      <c r="DUY845" s="3"/>
      <c r="DUZ845" s="3"/>
      <c r="DVA845" s="3"/>
      <c r="DVB845" s="3"/>
      <c r="DVC845" s="3"/>
      <c r="DVD845" s="3"/>
      <c r="DVE845" s="3"/>
      <c r="DVF845" s="3"/>
      <c r="DVG845" s="3"/>
      <c r="DVH845" s="3"/>
      <c r="DVI845" s="3"/>
      <c r="DVJ845" s="3"/>
      <c r="DVK845" s="3"/>
      <c r="DVL845" s="3"/>
      <c r="DVM845" s="3"/>
      <c r="DVN845" s="3"/>
      <c r="DVO845" s="3"/>
      <c r="DVP845" s="3"/>
      <c r="DVQ845" s="3"/>
      <c r="DVR845" s="3"/>
      <c r="DVS845" s="3"/>
      <c r="DVT845" s="3"/>
      <c r="DVU845" s="3"/>
      <c r="DVV845" s="3"/>
      <c r="DVW845" s="3"/>
      <c r="DVX845" s="3"/>
      <c r="DVY845" s="3"/>
      <c r="DVZ845" s="3"/>
      <c r="DWA845" s="3"/>
      <c r="DWB845" s="3"/>
      <c r="DWC845" s="3"/>
      <c r="DWD845" s="3"/>
      <c r="DWE845" s="3"/>
      <c r="DWF845" s="3"/>
      <c r="DWG845" s="3"/>
      <c r="DWH845" s="3"/>
      <c r="DWI845" s="3"/>
      <c r="DWJ845" s="3"/>
      <c r="DWK845" s="3"/>
      <c r="DWL845" s="3"/>
      <c r="DWM845" s="3"/>
      <c r="DWN845" s="3"/>
      <c r="DWO845" s="3"/>
      <c r="DWP845" s="3"/>
      <c r="DWQ845" s="3"/>
      <c r="DWR845" s="3"/>
      <c r="DWS845" s="3"/>
      <c r="DWT845" s="3"/>
      <c r="DWU845" s="3"/>
      <c r="DWV845" s="3"/>
      <c r="DWW845" s="3"/>
      <c r="DWX845" s="3"/>
      <c r="DWY845" s="3"/>
      <c r="DWZ845" s="3"/>
      <c r="DXA845" s="3"/>
      <c r="DXB845" s="3"/>
      <c r="DXC845" s="3"/>
      <c r="DXD845" s="3"/>
      <c r="DXE845" s="3"/>
      <c r="DXF845" s="3"/>
      <c r="DXG845" s="3"/>
      <c r="DXH845" s="3"/>
      <c r="DXI845" s="3"/>
      <c r="DXJ845" s="3"/>
      <c r="DXK845" s="3"/>
      <c r="DXL845" s="3"/>
      <c r="DXM845" s="3"/>
      <c r="DXN845" s="3"/>
      <c r="DXO845" s="3"/>
      <c r="DXP845" s="3"/>
      <c r="DXQ845" s="3"/>
      <c r="DXR845" s="3"/>
      <c r="DXS845" s="3"/>
      <c r="DXT845" s="3"/>
      <c r="DXU845" s="3"/>
      <c r="DXV845" s="3"/>
      <c r="DXW845" s="3"/>
      <c r="DXX845" s="3"/>
      <c r="DXY845" s="3"/>
      <c r="DXZ845" s="3"/>
      <c r="DYA845" s="3"/>
      <c r="DYB845" s="3"/>
      <c r="DYC845" s="3"/>
      <c r="DYD845" s="3"/>
      <c r="DYE845" s="3"/>
      <c r="DYF845" s="3"/>
      <c r="DYG845" s="3"/>
      <c r="DYH845" s="3"/>
      <c r="DYI845" s="3"/>
      <c r="DYJ845" s="3"/>
      <c r="DYK845" s="3"/>
      <c r="DYL845" s="3"/>
      <c r="DYM845" s="3"/>
      <c r="DYN845" s="3"/>
      <c r="DYO845" s="3"/>
      <c r="DYP845" s="3"/>
      <c r="DYQ845" s="3"/>
      <c r="DYR845" s="3"/>
      <c r="DYS845" s="3"/>
      <c r="DYT845" s="3"/>
      <c r="DYU845" s="3"/>
      <c r="DYV845" s="3"/>
      <c r="DYW845" s="3"/>
      <c r="DYX845" s="3"/>
      <c r="DYY845" s="3"/>
      <c r="DYZ845" s="3"/>
      <c r="DZA845" s="3"/>
      <c r="DZB845" s="3"/>
      <c r="DZC845" s="3"/>
      <c r="DZD845" s="3"/>
      <c r="DZE845" s="3"/>
      <c r="DZF845" s="3"/>
      <c r="DZG845" s="3"/>
      <c r="DZH845" s="3"/>
      <c r="DZI845" s="3"/>
      <c r="DZJ845" s="3"/>
      <c r="DZK845" s="3"/>
      <c r="DZL845" s="3"/>
      <c r="DZM845" s="3"/>
      <c r="DZN845" s="3"/>
      <c r="DZO845" s="3"/>
      <c r="DZP845" s="3"/>
      <c r="DZQ845" s="3"/>
      <c r="DZR845" s="3"/>
      <c r="DZS845" s="3"/>
      <c r="DZT845" s="3"/>
      <c r="DZU845" s="3"/>
      <c r="DZV845" s="3"/>
      <c r="DZW845" s="3"/>
      <c r="DZX845" s="3"/>
      <c r="DZY845" s="3"/>
      <c r="DZZ845" s="3"/>
      <c r="EAA845" s="3"/>
      <c r="EAB845" s="3"/>
      <c r="EAC845" s="3"/>
      <c r="EAD845" s="3"/>
      <c r="EAE845" s="3"/>
      <c r="EAF845" s="3"/>
      <c r="EAG845" s="3"/>
      <c r="EAH845" s="3"/>
      <c r="EAI845" s="3"/>
      <c r="EAJ845" s="3"/>
      <c r="EAK845" s="3"/>
      <c r="EAL845" s="3"/>
      <c r="EAM845" s="3"/>
      <c r="EAN845" s="3"/>
      <c r="EAO845" s="3"/>
      <c r="EAP845" s="3"/>
      <c r="EAQ845" s="3"/>
      <c r="EAR845" s="3"/>
      <c r="EAS845" s="3"/>
      <c r="EAT845" s="3"/>
      <c r="EAU845" s="3"/>
      <c r="EAV845" s="3"/>
      <c r="EAW845" s="3"/>
      <c r="EAX845" s="3"/>
      <c r="EAY845" s="3"/>
      <c r="EAZ845" s="3"/>
      <c r="EBA845" s="3"/>
      <c r="EBB845" s="3"/>
      <c r="EBC845" s="3"/>
      <c r="EBD845" s="3"/>
      <c r="EBE845" s="3"/>
      <c r="EBF845" s="3"/>
      <c r="EBG845" s="3"/>
      <c r="EBH845" s="3"/>
      <c r="EBI845" s="3"/>
      <c r="EBJ845" s="3"/>
      <c r="EBK845" s="3"/>
      <c r="EBL845" s="3"/>
      <c r="EBM845" s="3"/>
      <c r="EBN845" s="3"/>
      <c r="EBO845" s="3"/>
      <c r="EBP845" s="3"/>
      <c r="EBQ845" s="3"/>
      <c r="EBR845" s="3"/>
      <c r="EBS845" s="3"/>
      <c r="EBT845" s="3"/>
      <c r="EBU845" s="3"/>
      <c r="EBV845" s="3"/>
      <c r="EBW845" s="3"/>
      <c r="EBX845" s="3"/>
      <c r="EBY845" s="3"/>
      <c r="EBZ845" s="3"/>
      <c r="ECA845" s="3"/>
      <c r="ECB845" s="3"/>
      <c r="ECC845" s="3"/>
      <c r="ECD845" s="3"/>
      <c r="ECE845" s="3"/>
      <c r="ECF845" s="3"/>
      <c r="ECG845" s="3"/>
      <c r="ECH845" s="3"/>
      <c r="ECI845" s="3"/>
      <c r="ECJ845" s="3"/>
      <c r="ECK845" s="3"/>
      <c r="ECL845" s="3"/>
      <c r="ECM845" s="3"/>
      <c r="ECN845" s="3"/>
      <c r="ECO845" s="3"/>
      <c r="ECP845" s="3"/>
      <c r="ECQ845" s="3"/>
      <c r="ECR845" s="3"/>
      <c r="ECS845" s="3"/>
      <c r="ECT845" s="3"/>
      <c r="ECU845" s="3"/>
      <c r="ECV845" s="3"/>
      <c r="ECW845" s="3"/>
      <c r="ECX845" s="3"/>
      <c r="ECY845" s="3"/>
      <c r="ECZ845" s="3"/>
      <c r="EDA845" s="3"/>
      <c r="EDB845" s="3"/>
      <c r="EDC845" s="3"/>
      <c r="EDD845" s="3"/>
      <c r="EDE845" s="3"/>
      <c r="EDF845" s="3"/>
      <c r="EDG845" s="3"/>
      <c r="EDH845" s="3"/>
      <c r="EDI845" s="3"/>
      <c r="EDJ845" s="3"/>
      <c r="EDK845" s="3"/>
      <c r="EDL845" s="3"/>
      <c r="EDM845" s="3"/>
      <c r="EDN845" s="3"/>
      <c r="EDO845" s="3"/>
      <c r="EDP845" s="3"/>
      <c r="EDQ845" s="3"/>
      <c r="EDR845" s="3"/>
      <c r="EDS845" s="3"/>
      <c r="EDT845" s="3"/>
      <c r="EDU845" s="3"/>
      <c r="EDV845" s="3"/>
      <c r="EDW845" s="3"/>
      <c r="EDX845" s="3"/>
      <c r="EDY845" s="3"/>
      <c r="EDZ845" s="3"/>
      <c r="EEA845" s="3"/>
      <c r="EEB845" s="3"/>
      <c r="EEC845" s="3"/>
      <c r="EED845" s="3"/>
      <c r="EEE845" s="3"/>
      <c r="EEF845" s="3"/>
      <c r="EEG845" s="3"/>
      <c r="EEH845" s="3"/>
      <c r="EEI845" s="3"/>
      <c r="EEJ845" s="3"/>
      <c r="EEK845" s="3"/>
      <c r="EEL845" s="3"/>
      <c r="EEM845" s="3"/>
      <c r="EEN845" s="3"/>
      <c r="EEO845" s="3"/>
      <c r="EEP845" s="3"/>
      <c r="EEQ845" s="3"/>
      <c r="EER845" s="3"/>
      <c r="EES845" s="3"/>
      <c r="EET845" s="3"/>
      <c r="EEU845" s="3"/>
      <c r="EEV845" s="3"/>
      <c r="EEW845" s="3"/>
      <c r="EEX845" s="3"/>
      <c r="EEY845" s="3"/>
      <c r="EEZ845" s="3"/>
      <c r="EFA845" s="3"/>
      <c r="EFB845" s="3"/>
      <c r="EFC845" s="3"/>
      <c r="EFD845" s="3"/>
      <c r="EFE845" s="3"/>
      <c r="EFF845" s="3"/>
      <c r="EFG845" s="3"/>
      <c r="EFH845" s="3"/>
      <c r="EFI845" s="3"/>
      <c r="EFJ845" s="3"/>
      <c r="EFK845" s="3"/>
      <c r="EFL845" s="3"/>
      <c r="EFM845" s="3"/>
      <c r="EFN845" s="3"/>
      <c r="EFO845" s="3"/>
      <c r="EFP845" s="3"/>
      <c r="EFQ845" s="3"/>
      <c r="EFR845" s="3"/>
      <c r="EFS845" s="3"/>
      <c r="EFT845" s="3"/>
      <c r="EFU845" s="3"/>
      <c r="EFV845" s="3"/>
      <c r="EFW845" s="3"/>
      <c r="EFX845" s="3"/>
      <c r="EFY845" s="3"/>
      <c r="EFZ845" s="3"/>
      <c r="EGA845" s="3"/>
      <c r="EGB845" s="3"/>
      <c r="EGC845" s="3"/>
      <c r="EGD845" s="3"/>
      <c r="EGE845" s="3"/>
      <c r="EGF845" s="3"/>
      <c r="EGG845" s="3"/>
      <c r="EGH845" s="3"/>
      <c r="EGI845" s="3"/>
      <c r="EGJ845" s="3"/>
      <c r="EGK845" s="3"/>
      <c r="EGL845" s="3"/>
      <c r="EGM845" s="3"/>
      <c r="EGN845" s="3"/>
      <c r="EGO845" s="3"/>
      <c r="EGP845" s="3"/>
      <c r="EGQ845" s="3"/>
      <c r="EGR845" s="3"/>
      <c r="EGS845" s="3"/>
      <c r="EGT845" s="3"/>
      <c r="EGU845" s="3"/>
      <c r="EGV845" s="3"/>
      <c r="EGW845" s="3"/>
      <c r="EGX845" s="3"/>
      <c r="EGY845" s="3"/>
      <c r="EGZ845" s="3"/>
      <c r="EHA845" s="3"/>
      <c r="EHB845" s="3"/>
      <c r="EHC845" s="3"/>
      <c r="EHD845" s="3"/>
      <c r="EHE845" s="3"/>
      <c r="EHF845" s="3"/>
      <c r="EHG845" s="3"/>
      <c r="EHH845" s="3"/>
      <c r="EHI845" s="3"/>
      <c r="EHJ845" s="3"/>
      <c r="EHK845" s="3"/>
      <c r="EHL845" s="3"/>
      <c r="EHM845" s="3"/>
      <c r="EHN845" s="3"/>
      <c r="EHO845" s="3"/>
      <c r="EHP845" s="3"/>
      <c r="EHQ845" s="3"/>
      <c r="EHR845" s="3"/>
      <c r="EHS845" s="3"/>
      <c r="EHT845" s="3"/>
      <c r="EHU845" s="3"/>
      <c r="EHV845" s="3"/>
      <c r="EHW845" s="3"/>
      <c r="EHX845" s="3"/>
      <c r="EHY845" s="3"/>
      <c r="EHZ845" s="3"/>
      <c r="EIA845" s="3"/>
      <c r="EIB845" s="3"/>
      <c r="EIC845" s="3"/>
      <c r="EID845" s="3"/>
      <c r="EIE845" s="3"/>
      <c r="EIF845" s="3"/>
      <c r="EIG845" s="3"/>
      <c r="EIH845" s="3"/>
      <c r="EII845" s="3"/>
      <c r="EIJ845" s="3"/>
      <c r="EIK845" s="3"/>
      <c r="EIL845" s="3"/>
      <c r="EIM845" s="3"/>
      <c r="EIN845" s="3"/>
      <c r="EIO845" s="3"/>
      <c r="EIP845" s="3"/>
      <c r="EIQ845" s="3"/>
      <c r="EIR845" s="3"/>
      <c r="EIS845" s="3"/>
      <c r="EIT845" s="3"/>
      <c r="EIU845" s="3"/>
      <c r="EIV845" s="3"/>
      <c r="EIW845" s="3"/>
      <c r="EIX845" s="3"/>
      <c r="EIY845" s="3"/>
      <c r="EIZ845" s="3"/>
      <c r="EJA845" s="3"/>
      <c r="EJB845" s="3"/>
      <c r="EJC845" s="3"/>
      <c r="EJD845" s="3"/>
      <c r="EJE845" s="3"/>
      <c r="EJF845" s="3"/>
      <c r="EJG845" s="3"/>
      <c r="EJH845" s="3"/>
      <c r="EJI845" s="3"/>
      <c r="EJJ845" s="3"/>
      <c r="EJK845" s="3"/>
      <c r="EJL845" s="3"/>
      <c r="EJM845" s="3"/>
      <c r="EJN845" s="3"/>
      <c r="EJO845" s="3"/>
      <c r="EJP845" s="3"/>
      <c r="EJQ845" s="3"/>
      <c r="EJR845" s="3"/>
      <c r="EJS845" s="3"/>
      <c r="EJT845" s="3"/>
      <c r="EJU845" s="3"/>
      <c r="EJV845" s="3"/>
      <c r="EJW845" s="3"/>
      <c r="EJX845" s="3"/>
      <c r="EJY845" s="3"/>
      <c r="EJZ845" s="3"/>
      <c r="EKA845" s="3"/>
      <c r="EKB845" s="3"/>
      <c r="EKC845" s="3"/>
      <c r="EKD845" s="3"/>
      <c r="EKE845" s="3"/>
      <c r="EKF845" s="3"/>
      <c r="EKG845" s="3"/>
      <c r="EKH845" s="3"/>
      <c r="EKI845" s="3"/>
      <c r="EKJ845" s="3"/>
      <c r="EKK845" s="3"/>
      <c r="EKL845" s="3"/>
      <c r="EKM845" s="3"/>
      <c r="EKN845" s="3"/>
      <c r="EKO845" s="3"/>
      <c r="EKP845" s="3"/>
      <c r="EKQ845" s="3"/>
      <c r="EKR845" s="3"/>
      <c r="EKS845" s="3"/>
      <c r="EKT845" s="3"/>
      <c r="EKU845" s="3"/>
      <c r="EKV845" s="3"/>
      <c r="EKW845" s="3"/>
      <c r="EKX845" s="3"/>
      <c r="EKY845" s="3"/>
      <c r="EKZ845" s="3"/>
      <c r="ELA845" s="3"/>
      <c r="ELB845" s="3"/>
      <c r="ELC845" s="3"/>
      <c r="ELD845" s="3"/>
      <c r="ELE845" s="3"/>
      <c r="ELF845" s="3"/>
      <c r="ELG845" s="3"/>
      <c r="ELH845" s="3"/>
      <c r="ELI845" s="3"/>
      <c r="ELJ845" s="3"/>
      <c r="ELK845" s="3"/>
      <c r="ELL845" s="3"/>
      <c r="ELM845" s="3"/>
      <c r="ELN845" s="3"/>
      <c r="ELO845" s="3"/>
      <c r="ELP845" s="3"/>
      <c r="ELQ845" s="3"/>
      <c r="ELR845" s="3"/>
      <c r="ELS845" s="3"/>
      <c r="ELT845" s="3"/>
      <c r="ELU845" s="3"/>
      <c r="ELV845" s="3"/>
      <c r="ELW845" s="3"/>
      <c r="ELX845" s="3"/>
      <c r="ELY845" s="3"/>
      <c r="ELZ845" s="3"/>
      <c r="EMA845" s="3"/>
      <c r="EMB845" s="3"/>
      <c r="EMC845" s="3"/>
      <c r="EMD845" s="3"/>
      <c r="EME845" s="3"/>
      <c r="EMF845" s="3"/>
      <c r="EMG845" s="3"/>
      <c r="EMH845" s="3"/>
      <c r="EMI845" s="3"/>
      <c r="EMJ845" s="3"/>
      <c r="EMK845" s="3"/>
      <c r="EML845" s="3"/>
      <c r="EMM845" s="3"/>
      <c r="EMN845" s="3"/>
      <c r="EMO845" s="3"/>
      <c r="EMP845" s="3"/>
      <c r="EMQ845" s="3"/>
      <c r="EMR845" s="3"/>
      <c r="EMS845" s="3"/>
      <c r="EMT845" s="3"/>
      <c r="EMU845" s="3"/>
      <c r="EMV845" s="3"/>
      <c r="EMW845" s="3"/>
      <c r="EMX845" s="3"/>
      <c r="EMY845" s="3"/>
      <c r="EMZ845" s="3"/>
      <c r="ENA845" s="3"/>
      <c r="ENB845" s="3"/>
      <c r="ENC845" s="3"/>
      <c r="END845" s="3"/>
      <c r="ENE845" s="3"/>
      <c r="ENF845" s="3"/>
      <c r="ENG845" s="3"/>
      <c r="ENH845" s="3"/>
      <c r="ENI845" s="3"/>
      <c r="ENJ845" s="3"/>
      <c r="ENK845" s="3"/>
      <c r="ENL845" s="3"/>
      <c r="ENM845" s="3"/>
      <c r="ENN845" s="3"/>
      <c r="ENO845" s="3"/>
      <c r="ENP845" s="3"/>
      <c r="ENQ845" s="3"/>
      <c r="ENR845" s="3"/>
      <c r="ENS845" s="3"/>
      <c r="ENT845" s="3"/>
      <c r="ENU845" s="3"/>
      <c r="ENV845" s="3"/>
      <c r="ENW845" s="3"/>
      <c r="ENX845" s="3"/>
      <c r="ENY845" s="3"/>
      <c r="ENZ845" s="3"/>
      <c r="EOA845" s="3"/>
      <c r="EOB845" s="3"/>
      <c r="EOC845" s="3"/>
      <c r="EOD845" s="3"/>
      <c r="EOE845" s="3"/>
      <c r="EOF845" s="3"/>
      <c r="EOG845" s="3"/>
      <c r="EOH845" s="3"/>
      <c r="EOI845" s="3"/>
      <c r="EOJ845" s="3"/>
      <c r="EOK845" s="3"/>
      <c r="EOL845" s="3"/>
      <c r="EOM845" s="3"/>
      <c r="EON845" s="3"/>
      <c r="EOO845" s="3"/>
      <c r="EOP845" s="3"/>
      <c r="EOQ845" s="3"/>
      <c r="EOR845" s="3"/>
      <c r="EOS845" s="3"/>
      <c r="EOT845" s="3"/>
      <c r="EOU845" s="3"/>
      <c r="EOV845" s="3"/>
      <c r="EOW845" s="3"/>
      <c r="EOX845" s="3"/>
      <c r="EOY845" s="3"/>
      <c r="EOZ845" s="3"/>
      <c r="EPA845" s="3"/>
      <c r="EPB845" s="3"/>
      <c r="EPC845" s="3"/>
      <c r="EPD845" s="3"/>
      <c r="EPE845" s="3"/>
      <c r="EPF845" s="3"/>
      <c r="EPG845" s="3"/>
      <c r="EPH845" s="3"/>
      <c r="EPI845" s="3"/>
      <c r="EPJ845" s="3"/>
      <c r="EPK845" s="3"/>
      <c r="EPL845" s="3"/>
      <c r="EPM845" s="3"/>
      <c r="EPN845" s="3"/>
      <c r="EPO845" s="3"/>
      <c r="EPP845" s="3"/>
      <c r="EPQ845" s="3"/>
      <c r="EPR845" s="3"/>
      <c r="EPS845" s="3"/>
      <c r="EPT845" s="3"/>
      <c r="EPU845" s="3"/>
      <c r="EPV845" s="3"/>
      <c r="EPW845" s="3"/>
      <c r="EPX845" s="3"/>
      <c r="EPY845" s="3"/>
      <c r="EPZ845" s="3"/>
      <c r="EQA845" s="3"/>
      <c r="EQB845" s="3"/>
      <c r="EQC845" s="3"/>
      <c r="EQD845" s="3"/>
      <c r="EQE845" s="3"/>
      <c r="EQF845" s="3"/>
      <c r="EQG845" s="3"/>
      <c r="EQH845" s="3"/>
      <c r="EQI845" s="3"/>
      <c r="EQJ845" s="3"/>
      <c r="EQK845" s="3"/>
      <c r="EQL845" s="3"/>
      <c r="EQM845" s="3"/>
      <c r="EQN845" s="3"/>
      <c r="EQO845" s="3"/>
      <c r="EQP845" s="3"/>
      <c r="EQQ845" s="3"/>
      <c r="EQR845" s="3"/>
      <c r="EQS845" s="3"/>
      <c r="EQT845" s="3"/>
      <c r="EQU845" s="3"/>
      <c r="EQV845" s="3"/>
      <c r="EQW845" s="3"/>
      <c r="EQX845" s="3"/>
      <c r="EQY845" s="3"/>
      <c r="EQZ845" s="3"/>
      <c r="ERA845" s="3"/>
      <c r="ERB845" s="3"/>
      <c r="ERC845" s="3"/>
      <c r="ERD845" s="3"/>
      <c r="ERE845" s="3"/>
      <c r="ERF845" s="3"/>
      <c r="ERG845" s="3"/>
      <c r="ERH845" s="3"/>
      <c r="ERI845" s="3"/>
      <c r="ERJ845" s="3"/>
      <c r="ERK845" s="3"/>
      <c r="ERL845" s="3"/>
      <c r="ERM845" s="3"/>
      <c r="ERN845" s="3"/>
      <c r="ERO845" s="3"/>
      <c r="ERP845" s="3"/>
      <c r="ERQ845" s="3"/>
      <c r="ERR845" s="3"/>
      <c r="ERS845" s="3"/>
      <c r="ERT845" s="3"/>
      <c r="ERU845" s="3"/>
      <c r="ERV845" s="3"/>
      <c r="ERW845" s="3"/>
      <c r="ERX845" s="3"/>
      <c r="ERY845" s="3"/>
      <c r="ERZ845" s="3"/>
      <c r="ESA845" s="3"/>
      <c r="ESB845" s="3"/>
      <c r="ESC845" s="3"/>
      <c r="ESD845" s="3"/>
      <c r="ESE845" s="3"/>
      <c r="ESF845" s="3"/>
      <c r="ESG845" s="3"/>
      <c r="ESH845" s="3"/>
      <c r="ESI845" s="3"/>
      <c r="ESJ845" s="3"/>
      <c r="ESK845" s="3"/>
      <c r="ESL845" s="3"/>
      <c r="ESM845" s="3"/>
      <c r="ESN845" s="3"/>
      <c r="ESO845" s="3"/>
      <c r="ESP845" s="3"/>
      <c r="ESQ845" s="3"/>
      <c r="ESR845" s="3"/>
      <c r="ESS845" s="3"/>
      <c r="EST845" s="3"/>
      <c r="ESU845" s="3"/>
      <c r="ESV845" s="3"/>
      <c r="ESW845" s="3"/>
      <c r="ESX845" s="3"/>
      <c r="ESY845" s="3"/>
      <c r="ESZ845" s="3"/>
      <c r="ETA845" s="3"/>
      <c r="ETB845" s="3"/>
      <c r="ETC845" s="3"/>
      <c r="ETD845" s="3"/>
      <c r="ETE845" s="3"/>
      <c r="ETF845" s="3"/>
      <c r="ETG845" s="3"/>
      <c r="ETH845" s="3"/>
      <c r="ETI845" s="3"/>
      <c r="ETJ845" s="3"/>
      <c r="ETK845" s="3"/>
      <c r="ETL845" s="3"/>
      <c r="ETM845" s="3"/>
      <c r="ETN845" s="3"/>
      <c r="ETO845" s="3"/>
      <c r="ETP845" s="3"/>
      <c r="ETQ845" s="3"/>
      <c r="ETR845" s="3"/>
      <c r="ETS845" s="3"/>
      <c r="ETT845" s="3"/>
      <c r="ETU845" s="3"/>
      <c r="ETV845" s="3"/>
      <c r="ETW845" s="3"/>
      <c r="ETX845" s="3"/>
      <c r="ETY845" s="3"/>
      <c r="ETZ845" s="3"/>
      <c r="EUA845" s="3"/>
      <c r="EUB845" s="3"/>
      <c r="EUC845" s="3"/>
      <c r="EUD845" s="3"/>
      <c r="EUE845" s="3"/>
      <c r="EUF845" s="3"/>
      <c r="EUG845" s="3"/>
      <c r="EUH845" s="3"/>
      <c r="EUI845" s="3"/>
      <c r="EUJ845" s="3"/>
      <c r="EUK845" s="3"/>
      <c r="EUL845" s="3"/>
      <c r="EUM845" s="3"/>
      <c r="EUN845" s="3"/>
      <c r="EUO845" s="3"/>
      <c r="EUP845" s="3"/>
      <c r="EUQ845" s="3"/>
      <c r="EUR845" s="3"/>
      <c r="EUS845" s="3"/>
      <c r="EUT845" s="3"/>
      <c r="EUU845" s="3"/>
      <c r="EUV845" s="3"/>
      <c r="EUW845" s="3"/>
      <c r="EUX845" s="3"/>
      <c r="EUY845" s="3"/>
      <c r="EUZ845" s="3"/>
      <c r="EVA845" s="3"/>
      <c r="EVB845" s="3"/>
      <c r="EVC845" s="3"/>
      <c r="EVD845" s="3"/>
      <c r="EVE845" s="3"/>
      <c r="EVF845" s="3"/>
      <c r="EVG845" s="3"/>
      <c r="EVH845" s="3"/>
      <c r="EVI845" s="3"/>
      <c r="EVJ845" s="3"/>
      <c r="EVK845" s="3"/>
      <c r="EVL845" s="3"/>
      <c r="EVM845" s="3"/>
      <c r="EVN845" s="3"/>
      <c r="EVO845" s="3"/>
      <c r="EVP845" s="3"/>
      <c r="EVQ845" s="3"/>
      <c r="EVR845" s="3"/>
      <c r="EVS845" s="3"/>
      <c r="EVT845" s="3"/>
      <c r="EVU845" s="3"/>
      <c r="EVV845" s="3"/>
      <c r="EVW845" s="3"/>
      <c r="EVX845" s="3"/>
      <c r="EVY845" s="3"/>
      <c r="EVZ845" s="3"/>
      <c r="EWA845" s="3"/>
      <c r="EWB845" s="3"/>
      <c r="EWC845" s="3"/>
      <c r="EWD845" s="3"/>
      <c r="EWE845" s="3"/>
      <c r="EWF845" s="3"/>
      <c r="EWG845" s="3"/>
      <c r="EWH845" s="3"/>
      <c r="EWI845" s="3"/>
      <c r="EWJ845" s="3"/>
      <c r="EWK845" s="3"/>
      <c r="EWL845" s="3"/>
      <c r="EWM845" s="3"/>
      <c r="EWN845" s="3"/>
      <c r="EWO845" s="3"/>
      <c r="EWP845" s="3"/>
      <c r="EWQ845" s="3"/>
      <c r="EWR845" s="3"/>
      <c r="EWS845" s="3"/>
      <c r="EWT845" s="3"/>
      <c r="EWU845" s="3"/>
      <c r="EWV845" s="3"/>
      <c r="EWW845" s="3"/>
      <c r="EWX845" s="3"/>
      <c r="EWY845" s="3"/>
      <c r="EWZ845" s="3"/>
      <c r="EXA845" s="3"/>
      <c r="EXB845" s="3"/>
      <c r="EXC845" s="3"/>
      <c r="EXD845" s="3"/>
      <c r="EXE845" s="3"/>
      <c r="EXF845" s="3"/>
      <c r="EXG845" s="3"/>
      <c r="EXH845" s="3"/>
      <c r="EXI845" s="3"/>
      <c r="EXJ845" s="3"/>
      <c r="EXK845" s="3"/>
      <c r="EXL845" s="3"/>
      <c r="EXM845" s="3"/>
      <c r="EXN845" s="3"/>
      <c r="EXO845" s="3"/>
      <c r="EXP845" s="3"/>
      <c r="EXQ845" s="3"/>
      <c r="EXR845" s="3"/>
      <c r="EXS845" s="3"/>
      <c r="EXT845" s="3"/>
      <c r="EXU845" s="3"/>
      <c r="EXV845" s="3"/>
      <c r="EXW845" s="3"/>
      <c r="EXX845" s="3"/>
      <c r="EXY845" s="3"/>
      <c r="EXZ845" s="3"/>
      <c r="EYA845" s="3"/>
      <c r="EYB845" s="3"/>
      <c r="EYC845" s="3"/>
      <c r="EYD845" s="3"/>
      <c r="EYE845" s="3"/>
      <c r="EYF845" s="3"/>
      <c r="EYG845" s="3"/>
      <c r="EYH845" s="3"/>
      <c r="EYI845" s="3"/>
      <c r="EYJ845" s="3"/>
      <c r="EYK845" s="3"/>
      <c r="EYL845" s="3"/>
      <c r="EYM845" s="3"/>
      <c r="EYN845" s="3"/>
      <c r="EYO845" s="3"/>
      <c r="EYP845" s="3"/>
      <c r="EYQ845" s="3"/>
      <c r="EYR845" s="3"/>
      <c r="EYS845" s="3"/>
      <c r="EYT845" s="3"/>
      <c r="EYU845" s="3"/>
      <c r="EYV845" s="3"/>
      <c r="EYW845" s="3"/>
      <c r="EYX845" s="3"/>
      <c r="EYY845" s="3"/>
      <c r="EYZ845" s="3"/>
      <c r="EZA845" s="3"/>
      <c r="EZB845" s="3"/>
      <c r="EZC845" s="3"/>
      <c r="EZD845" s="3"/>
      <c r="EZE845" s="3"/>
      <c r="EZF845" s="3"/>
      <c r="EZG845" s="3"/>
      <c r="EZH845" s="3"/>
      <c r="EZI845" s="3"/>
      <c r="EZJ845" s="3"/>
      <c r="EZK845" s="3"/>
      <c r="EZL845" s="3"/>
      <c r="EZM845" s="3"/>
      <c r="EZN845" s="3"/>
      <c r="EZO845" s="3"/>
      <c r="EZP845" s="3"/>
      <c r="EZQ845" s="3"/>
      <c r="EZR845" s="3"/>
      <c r="EZS845" s="3"/>
      <c r="EZT845" s="3"/>
      <c r="EZU845" s="3"/>
      <c r="EZV845" s="3"/>
      <c r="EZW845" s="3"/>
      <c r="EZX845" s="3"/>
      <c r="EZY845" s="3"/>
      <c r="EZZ845" s="3"/>
      <c r="FAA845" s="3"/>
      <c r="FAB845" s="3"/>
      <c r="FAC845" s="3"/>
      <c r="FAD845" s="3"/>
      <c r="FAE845" s="3"/>
      <c r="FAF845" s="3"/>
      <c r="FAG845" s="3"/>
      <c r="FAH845" s="3"/>
      <c r="FAI845" s="3"/>
      <c r="FAJ845" s="3"/>
      <c r="FAK845" s="3"/>
      <c r="FAL845" s="3"/>
      <c r="FAM845" s="3"/>
      <c r="FAN845" s="3"/>
      <c r="FAO845" s="3"/>
      <c r="FAP845" s="3"/>
      <c r="FAQ845" s="3"/>
      <c r="FAR845" s="3"/>
      <c r="FAS845" s="3"/>
      <c r="FAT845" s="3"/>
      <c r="FAU845" s="3"/>
      <c r="FAV845" s="3"/>
      <c r="FAW845" s="3"/>
      <c r="FAX845" s="3"/>
      <c r="FAY845" s="3"/>
      <c r="FAZ845" s="3"/>
      <c r="FBA845" s="3"/>
      <c r="FBB845" s="3"/>
      <c r="FBC845" s="3"/>
      <c r="FBD845" s="3"/>
      <c r="FBE845" s="3"/>
      <c r="FBF845" s="3"/>
      <c r="FBG845" s="3"/>
      <c r="FBH845" s="3"/>
      <c r="FBI845" s="3"/>
      <c r="FBJ845" s="3"/>
      <c r="FBK845" s="3"/>
      <c r="FBL845" s="3"/>
      <c r="FBM845" s="3"/>
      <c r="FBN845" s="3"/>
      <c r="FBO845" s="3"/>
      <c r="FBP845" s="3"/>
      <c r="FBQ845" s="3"/>
      <c r="FBR845" s="3"/>
      <c r="FBS845" s="3"/>
      <c r="FBT845" s="3"/>
      <c r="FBU845" s="3"/>
      <c r="FBV845" s="3"/>
      <c r="FBW845" s="3"/>
      <c r="FBX845" s="3"/>
      <c r="FBY845" s="3"/>
      <c r="FBZ845" s="3"/>
      <c r="FCA845" s="3"/>
      <c r="FCB845" s="3"/>
      <c r="FCC845" s="3"/>
      <c r="FCD845" s="3"/>
      <c r="FCE845" s="3"/>
      <c r="FCF845" s="3"/>
      <c r="FCG845" s="3"/>
      <c r="FCH845" s="3"/>
      <c r="FCI845" s="3"/>
      <c r="FCJ845" s="3"/>
      <c r="FCK845" s="3"/>
      <c r="FCL845" s="3"/>
      <c r="FCM845" s="3"/>
      <c r="FCN845" s="3"/>
      <c r="FCO845" s="3"/>
      <c r="FCP845" s="3"/>
      <c r="FCQ845" s="3"/>
      <c r="FCR845" s="3"/>
      <c r="FCS845" s="3"/>
      <c r="FCT845" s="3"/>
      <c r="FCU845" s="3"/>
      <c r="FCV845" s="3"/>
      <c r="FCW845" s="3"/>
      <c r="FCX845" s="3"/>
      <c r="FCY845" s="3"/>
      <c r="FCZ845" s="3"/>
      <c r="FDA845" s="3"/>
      <c r="FDB845" s="3"/>
      <c r="FDC845" s="3"/>
      <c r="FDD845" s="3"/>
      <c r="FDE845" s="3"/>
      <c r="FDF845" s="3"/>
      <c r="FDG845" s="3"/>
      <c r="FDH845" s="3"/>
      <c r="FDI845" s="3"/>
      <c r="FDJ845" s="3"/>
      <c r="FDK845" s="3"/>
      <c r="FDL845" s="3"/>
      <c r="FDM845" s="3"/>
      <c r="FDN845" s="3"/>
      <c r="FDO845" s="3"/>
      <c r="FDP845" s="3"/>
      <c r="FDQ845" s="3"/>
      <c r="FDR845" s="3"/>
      <c r="FDS845" s="3"/>
      <c r="FDT845" s="3"/>
      <c r="FDU845" s="3"/>
      <c r="FDV845" s="3"/>
      <c r="FDW845" s="3"/>
      <c r="FDX845" s="3"/>
      <c r="FDY845" s="3"/>
      <c r="FDZ845" s="3"/>
      <c r="FEA845" s="3"/>
      <c r="FEB845" s="3"/>
      <c r="FEC845" s="3"/>
      <c r="FED845" s="3"/>
      <c r="FEE845" s="3"/>
      <c r="FEF845" s="3"/>
      <c r="FEG845" s="3"/>
      <c r="FEH845" s="3"/>
      <c r="FEI845" s="3"/>
      <c r="FEJ845" s="3"/>
      <c r="FEK845" s="3"/>
      <c r="FEL845" s="3"/>
      <c r="FEM845" s="3"/>
      <c r="FEN845" s="3"/>
      <c r="FEO845" s="3"/>
      <c r="FEP845" s="3"/>
      <c r="FEQ845" s="3"/>
      <c r="FER845" s="3"/>
      <c r="FES845" s="3"/>
      <c r="FET845" s="3"/>
      <c r="FEU845" s="3"/>
      <c r="FEV845" s="3"/>
      <c r="FEW845" s="3"/>
      <c r="FEX845" s="3"/>
      <c r="FEY845" s="3"/>
      <c r="FEZ845" s="3"/>
      <c r="FFA845" s="3"/>
      <c r="FFB845" s="3"/>
      <c r="FFC845" s="3"/>
      <c r="FFD845" s="3"/>
      <c r="FFE845" s="3"/>
      <c r="FFF845" s="3"/>
      <c r="FFG845" s="3"/>
      <c r="FFH845" s="3"/>
      <c r="FFI845" s="3"/>
      <c r="FFJ845" s="3"/>
      <c r="FFK845" s="3"/>
      <c r="FFL845" s="3"/>
      <c r="FFM845" s="3"/>
      <c r="FFN845" s="3"/>
      <c r="FFO845" s="3"/>
      <c r="FFP845" s="3"/>
      <c r="FFQ845" s="3"/>
      <c r="FFR845" s="3"/>
      <c r="FFS845" s="3"/>
      <c r="FFT845" s="3"/>
      <c r="FFU845" s="3"/>
      <c r="FFV845" s="3"/>
      <c r="FFW845" s="3"/>
      <c r="FFX845" s="3"/>
      <c r="FFY845" s="3"/>
      <c r="FFZ845" s="3"/>
      <c r="FGA845" s="3"/>
      <c r="FGB845" s="3"/>
      <c r="FGC845" s="3"/>
      <c r="FGD845" s="3"/>
      <c r="FGE845" s="3"/>
      <c r="FGF845" s="3"/>
      <c r="FGG845" s="3"/>
      <c r="FGH845" s="3"/>
      <c r="FGI845" s="3"/>
      <c r="FGJ845" s="3"/>
      <c r="FGK845" s="3"/>
      <c r="FGL845" s="3"/>
      <c r="FGM845" s="3"/>
      <c r="FGN845" s="3"/>
      <c r="FGO845" s="3"/>
      <c r="FGP845" s="3"/>
      <c r="FGQ845" s="3"/>
      <c r="FGR845" s="3"/>
      <c r="FGS845" s="3"/>
      <c r="FGT845" s="3"/>
      <c r="FGU845" s="3"/>
      <c r="FGV845" s="3"/>
      <c r="FGW845" s="3"/>
      <c r="FGX845" s="3"/>
      <c r="FGY845" s="3"/>
      <c r="FGZ845" s="3"/>
      <c r="FHA845" s="3"/>
      <c r="FHB845" s="3"/>
      <c r="FHC845" s="3"/>
      <c r="FHD845" s="3"/>
      <c r="FHE845" s="3"/>
      <c r="FHF845" s="3"/>
      <c r="FHG845" s="3"/>
      <c r="FHH845" s="3"/>
      <c r="FHI845" s="3"/>
      <c r="FHJ845" s="3"/>
      <c r="FHK845" s="3"/>
      <c r="FHL845" s="3"/>
      <c r="FHM845" s="3"/>
      <c r="FHN845" s="3"/>
      <c r="FHO845" s="3"/>
      <c r="FHP845" s="3"/>
      <c r="FHQ845" s="3"/>
      <c r="FHR845" s="3"/>
      <c r="FHS845" s="3"/>
      <c r="FHT845" s="3"/>
      <c r="FHU845" s="3"/>
      <c r="FHV845" s="3"/>
      <c r="FHW845" s="3"/>
      <c r="FHX845" s="3"/>
      <c r="FHY845" s="3"/>
      <c r="FHZ845" s="3"/>
      <c r="FIA845" s="3"/>
      <c r="FIB845" s="3"/>
      <c r="FIC845" s="3"/>
      <c r="FID845" s="3"/>
      <c r="FIE845" s="3"/>
      <c r="FIF845" s="3"/>
      <c r="FIG845" s="3"/>
      <c r="FIH845" s="3"/>
      <c r="FII845" s="3"/>
      <c r="FIJ845" s="3"/>
      <c r="FIK845" s="3"/>
      <c r="FIL845" s="3"/>
      <c r="FIM845" s="3"/>
      <c r="FIN845" s="3"/>
      <c r="FIO845" s="3"/>
      <c r="FIP845" s="3"/>
      <c r="FIQ845" s="3"/>
      <c r="FIR845" s="3"/>
      <c r="FIS845" s="3"/>
      <c r="FIT845" s="3"/>
      <c r="FIU845" s="3"/>
      <c r="FIV845" s="3"/>
      <c r="FIW845" s="3"/>
      <c r="FIX845" s="3"/>
      <c r="FIY845" s="3"/>
      <c r="FIZ845" s="3"/>
      <c r="FJA845" s="3"/>
      <c r="FJB845" s="3"/>
      <c r="FJC845" s="3"/>
      <c r="FJD845" s="3"/>
      <c r="FJE845" s="3"/>
      <c r="FJF845" s="3"/>
      <c r="FJG845" s="3"/>
      <c r="FJH845" s="3"/>
      <c r="FJI845" s="3"/>
      <c r="FJJ845" s="3"/>
      <c r="FJK845" s="3"/>
      <c r="FJL845" s="3"/>
      <c r="FJM845" s="3"/>
      <c r="FJN845" s="3"/>
      <c r="FJO845" s="3"/>
      <c r="FJP845" s="3"/>
      <c r="FJQ845" s="3"/>
      <c r="FJR845" s="3"/>
      <c r="FJS845" s="3"/>
      <c r="FJT845" s="3"/>
      <c r="FJU845" s="3"/>
      <c r="FJV845" s="3"/>
      <c r="FJW845" s="3"/>
      <c r="FJX845" s="3"/>
      <c r="FJY845" s="3"/>
      <c r="FJZ845" s="3"/>
      <c r="FKA845" s="3"/>
      <c r="FKB845" s="3"/>
      <c r="FKC845" s="3"/>
      <c r="FKD845" s="3"/>
      <c r="FKE845" s="3"/>
      <c r="FKF845" s="3"/>
      <c r="FKG845" s="3"/>
      <c r="FKH845" s="3"/>
      <c r="FKI845" s="3"/>
      <c r="FKJ845" s="3"/>
      <c r="FKK845" s="3"/>
      <c r="FKL845" s="3"/>
      <c r="FKM845" s="3"/>
      <c r="FKN845" s="3"/>
      <c r="FKO845" s="3"/>
      <c r="FKP845" s="3"/>
      <c r="FKQ845" s="3"/>
      <c r="FKR845" s="3"/>
      <c r="FKS845" s="3"/>
      <c r="FKT845" s="3"/>
      <c r="FKU845" s="3"/>
      <c r="FKV845" s="3"/>
      <c r="FKW845" s="3"/>
      <c r="FKX845" s="3"/>
      <c r="FKY845" s="3"/>
      <c r="FKZ845" s="3"/>
      <c r="FLA845" s="3"/>
      <c r="FLB845" s="3"/>
      <c r="FLC845" s="3"/>
      <c r="FLD845" s="3"/>
      <c r="FLE845" s="3"/>
      <c r="FLF845" s="3"/>
      <c r="FLG845" s="3"/>
      <c r="FLH845" s="3"/>
      <c r="FLI845" s="3"/>
      <c r="FLJ845" s="3"/>
      <c r="FLK845" s="3"/>
      <c r="FLL845" s="3"/>
      <c r="FLM845" s="3"/>
      <c r="FLN845" s="3"/>
      <c r="FLO845" s="3"/>
      <c r="FLP845" s="3"/>
      <c r="FLQ845" s="3"/>
      <c r="FLR845" s="3"/>
      <c r="FLS845" s="3"/>
      <c r="FLT845" s="3"/>
      <c r="FLU845" s="3"/>
      <c r="FLV845" s="3"/>
      <c r="FLW845" s="3"/>
      <c r="FLX845" s="3"/>
      <c r="FLY845" s="3"/>
      <c r="FLZ845" s="3"/>
      <c r="FMA845" s="3"/>
      <c r="FMB845" s="3"/>
      <c r="FMC845" s="3"/>
      <c r="FMD845" s="3"/>
      <c r="FME845" s="3"/>
      <c r="FMF845" s="3"/>
      <c r="FMG845" s="3"/>
      <c r="FMH845" s="3"/>
      <c r="FMI845" s="3"/>
      <c r="FMJ845" s="3"/>
      <c r="FMK845" s="3"/>
      <c r="FML845" s="3"/>
      <c r="FMM845" s="3"/>
      <c r="FMN845" s="3"/>
      <c r="FMO845" s="3"/>
      <c r="FMP845" s="3"/>
      <c r="FMQ845" s="3"/>
      <c r="FMR845" s="3"/>
      <c r="FMS845" s="3"/>
      <c r="FMT845" s="3"/>
      <c r="FMU845" s="3"/>
      <c r="FMV845" s="3"/>
      <c r="FMW845" s="3"/>
      <c r="FMX845" s="3"/>
      <c r="FMY845" s="3"/>
      <c r="FMZ845" s="3"/>
      <c r="FNA845" s="3"/>
      <c r="FNB845" s="3"/>
      <c r="FNC845" s="3"/>
      <c r="FND845" s="3"/>
      <c r="FNE845" s="3"/>
      <c r="FNF845" s="3"/>
      <c r="FNG845" s="3"/>
      <c r="FNH845" s="3"/>
      <c r="FNI845" s="3"/>
      <c r="FNJ845" s="3"/>
      <c r="FNK845" s="3"/>
      <c r="FNL845" s="3"/>
      <c r="FNM845" s="3"/>
      <c r="FNN845" s="3"/>
      <c r="FNO845" s="3"/>
      <c r="FNP845" s="3"/>
      <c r="FNQ845" s="3"/>
      <c r="FNR845" s="3"/>
      <c r="FNS845" s="3"/>
      <c r="FNT845" s="3"/>
      <c r="FNU845" s="3"/>
      <c r="FNV845" s="3"/>
      <c r="FNW845" s="3"/>
      <c r="FNX845" s="3"/>
      <c r="FNY845" s="3"/>
      <c r="FNZ845" s="3"/>
      <c r="FOA845" s="3"/>
      <c r="FOB845" s="3"/>
      <c r="FOC845" s="3"/>
      <c r="FOD845" s="3"/>
      <c r="FOE845" s="3"/>
      <c r="FOF845" s="3"/>
      <c r="FOG845" s="3"/>
      <c r="FOH845" s="3"/>
      <c r="FOI845" s="3"/>
      <c r="FOJ845" s="3"/>
      <c r="FOK845" s="3"/>
      <c r="FOL845" s="3"/>
      <c r="FOM845" s="3"/>
      <c r="FON845" s="3"/>
      <c r="FOO845" s="3"/>
      <c r="FOP845" s="3"/>
      <c r="FOQ845" s="3"/>
      <c r="FOR845" s="3"/>
      <c r="FOS845" s="3"/>
      <c r="FOT845" s="3"/>
      <c r="FOU845" s="3"/>
      <c r="FOV845" s="3"/>
      <c r="FOW845" s="3"/>
      <c r="FOX845" s="3"/>
      <c r="FOY845" s="3"/>
      <c r="FOZ845" s="3"/>
      <c r="FPA845" s="3"/>
      <c r="FPB845" s="3"/>
      <c r="FPC845" s="3"/>
      <c r="FPD845" s="3"/>
      <c r="FPE845" s="3"/>
      <c r="FPF845" s="3"/>
      <c r="FPG845" s="3"/>
      <c r="FPH845" s="3"/>
      <c r="FPI845" s="3"/>
      <c r="FPJ845" s="3"/>
      <c r="FPK845" s="3"/>
      <c r="FPL845" s="3"/>
      <c r="FPM845" s="3"/>
      <c r="FPN845" s="3"/>
      <c r="FPO845" s="3"/>
      <c r="FPP845" s="3"/>
      <c r="FPQ845" s="3"/>
      <c r="FPR845" s="3"/>
      <c r="FPS845" s="3"/>
      <c r="FPT845" s="3"/>
      <c r="FPU845" s="3"/>
      <c r="FPV845" s="3"/>
      <c r="FPW845" s="3"/>
      <c r="FPX845" s="3"/>
      <c r="FPY845" s="3"/>
      <c r="FPZ845" s="3"/>
      <c r="FQA845" s="3"/>
      <c r="FQB845" s="3"/>
      <c r="FQC845" s="3"/>
      <c r="FQD845" s="3"/>
      <c r="FQE845" s="3"/>
      <c r="FQF845" s="3"/>
      <c r="FQG845" s="3"/>
      <c r="FQH845" s="3"/>
      <c r="FQI845" s="3"/>
      <c r="FQJ845" s="3"/>
      <c r="FQK845" s="3"/>
      <c r="FQL845" s="3"/>
      <c r="FQM845" s="3"/>
      <c r="FQN845" s="3"/>
      <c r="FQO845" s="3"/>
      <c r="FQP845" s="3"/>
      <c r="FQQ845" s="3"/>
      <c r="FQR845" s="3"/>
      <c r="FQS845" s="3"/>
      <c r="FQT845" s="3"/>
      <c r="FQU845" s="3"/>
      <c r="FQV845" s="3"/>
      <c r="FQW845" s="3"/>
      <c r="FQX845" s="3"/>
      <c r="FQY845" s="3"/>
      <c r="FQZ845" s="3"/>
      <c r="FRA845" s="3"/>
      <c r="FRB845" s="3"/>
      <c r="FRC845" s="3"/>
      <c r="FRD845" s="3"/>
      <c r="FRE845" s="3"/>
      <c r="FRF845" s="3"/>
      <c r="FRG845" s="3"/>
      <c r="FRH845" s="3"/>
      <c r="FRI845" s="3"/>
      <c r="FRJ845" s="3"/>
      <c r="FRK845" s="3"/>
      <c r="FRL845" s="3"/>
      <c r="FRM845" s="3"/>
      <c r="FRN845" s="3"/>
      <c r="FRO845" s="3"/>
      <c r="FRP845" s="3"/>
      <c r="FRQ845" s="3"/>
      <c r="FRR845" s="3"/>
      <c r="FRS845" s="3"/>
      <c r="FRT845" s="3"/>
      <c r="FRU845" s="3"/>
      <c r="FRV845" s="3"/>
      <c r="FRW845" s="3"/>
      <c r="FRX845" s="3"/>
      <c r="FRY845" s="3"/>
      <c r="FRZ845" s="3"/>
      <c r="FSA845" s="3"/>
      <c r="FSB845" s="3"/>
      <c r="FSC845" s="3"/>
      <c r="FSD845" s="3"/>
      <c r="FSE845" s="3"/>
      <c r="FSF845" s="3"/>
      <c r="FSG845" s="3"/>
      <c r="FSH845" s="3"/>
      <c r="FSI845" s="3"/>
      <c r="FSJ845" s="3"/>
      <c r="FSK845" s="3"/>
      <c r="FSL845" s="3"/>
      <c r="FSM845" s="3"/>
      <c r="FSN845" s="3"/>
      <c r="FSO845" s="3"/>
      <c r="FSP845" s="3"/>
      <c r="FSQ845" s="3"/>
      <c r="FSR845" s="3"/>
      <c r="FSS845" s="3"/>
      <c r="FST845" s="3"/>
      <c r="FSU845" s="3"/>
      <c r="FSV845" s="3"/>
      <c r="FSW845" s="3"/>
      <c r="FSX845" s="3"/>
      <c r="FSY845" s="3"/>
      <c r="FSZ845" s="3"/>
      <c r="FTA845" s="3"/>
      <c r="FTB845" s="3"/>
      <c r="FTC845" s="3"/>
      <c r="FTD845" s="3"/>
      <c r="FTE845" s="3"/>
      <c r="FTF845" s="3"/>
      <c r="FTG845" s="3"/>
      <c r="FTH845" s="3"/>
      <c r="FTI845" s="3"/>
      <c r="FTJ845" s="3"/>
      <c r="FTK845" s="3"/>
      <c r="FTL845" s="3"/>
      <c r="FTM845" s="3"/>
      <c r="FTN845" s="3"/>
      <c r="FTO845" s="3"/>
      <c r="FTP845" s="3"/>
      <c r="FTQ845" s="3"/>
      <c r="FTR845" s="3"/>
      <c r="FTS845" s="3"/>
      <c r="FTT845" s="3"/>
      <c r="FTU845" s="3"/>
      <c r="FTV845" s="3"/>
      <c r="FTW845" s="3"/>
      <c r="FTX845" s="3"/>
      <c r="FTY845" s="3"/>
      <c r="FTZ845" s="3"/>
      <c r="FUA845" s="3"/>
      <c r="FUB845" s="3"/>
      <c r="FUC845" s="3"/>
      <c r="FUD845" s="3"/>
      <c r="FUE845" s="3"/>
      <c r="FUF845" s="3"/>
      <c r="FUG845" s="3"/>
      <c r="FUH845" s="3"/>
      <c r="FUI845" s="3"/>
      <c r="FUJ845" s="3"/>
      <c r="FUK845" s="3"/>
      <c r="FUL845" s="3"/>
      <c r="FUM845" s="3"/>
      <c r="FUN845" s="3"/>
      <c r="FUO845" s="3"/>
      <c r="FUP845" s="3"/>
      <c r="FUQ845" s="3"/>
      <c r="FUR845" s="3"/>
      <c r="FUS845" s="3"/>
      <c r="FUT845" s="3"/>
      <c r="FUU845" s="3"/>
      <c r="FUV845" s="3"/>
      <c r="FUW845" s="3"/>
      <c r="FUX845" s="3"/>
      <c r="FUY845" s="3"/>
      <c r="FUZ845" s="3"/>
      <c r="FVA845" s="3"/>
      <c r="FVB845" s="3"/>
      <c r="FVC845" s="3"/>
      <c r="FVD845" s="3"/>
      <c r="FVE845" s="3"/>
      <c r="FVF845" s="3"/>
      <c r="FVG845" s="3"/>
      <c r="FVH845" s="3"/>
      <c r="FVI845" s="3"/>
      <c r="FVJ845" s="3"/>
      <c r="FVK845" s="3"/>
      <c r="FVL845" s="3"/>
      <c r="FVM845" s="3"/>
      <c r="FVN845" s="3"/>
      <c r="FVO845" s="3"/>
      <c r="FVP845" s="3"/>
      <c r="FVQ845" s="3"/>
      <c r="FVR845" s="3"/>
      <c r="FVS845" s="3"/>
      <c r="FVT845" s="3"/>
      <c r="FVU845" s="3"/>
      <c r="FVV845" s="3"/>
      <c r="FVW845" s="3"/>
      <c r="FVX845" s="3"/>
      <c r="FVY845" s="3"/>
      <c r="FVZ845" s="3"/>
      <c r="FWA845" s="3"/>
      <c r="FWB845" s="3"/>
      <c r="FWC845" s="3"/>
      <c r="FWD845" s="3"/>
      <c r="FWE845" s="3"/>
      <c r="FWF845" s="3"/>
      <c r="FWG845" s="3"/>
      <c r="FWH845" s="3"/>
      <c r="FWI845" s="3"/>
      <c r="FWJ845" s="3"/>
      <c r="FWK845" s="3"/>
      <c r="FWL845" s="3"/>
      <c r="FWM845" s="3"/>
      <c r="FWN845" s="3"/>
      <c r="FWO845" s="3"/>
      <c r="FWP845" s="3"/>
      <c r="FWQ845" s="3"/>
      <c r="FWR845" s="3"/>
      <c r="FWS845" s="3"/>
      <c r="FWT845" s="3"/>
      <c r="FWU845" s="3"/>
      <c r="FWV845" s="3"/>
      <c r="FWW845" s="3"/>
      <c r="FWX845" s="3"/>
      <c r="FWY845" s="3"/>
      <c r="FWZ845" s="3"/>
      <c r="FXA845" s="3"/>
      <c r="FXB845" s="3"/>
      <c r="FXC845" s="3"/>
      <c r="FXD845" s="3"/>
      <c r="FXE845" s="3"/>
      <c r="FXF845" s="3"/>
      <c r="FXG845" s="3"/>
      <c r="FXH845" s="3"/>
      <c r="FXI845" s="3"/>
      <c r="FXJ845" s="3"/>
      <c r="FXK845" s="3"/>
      <c r="FXL845" s="3"/>
      <c r="FXM845" s="3"/>
      <c r="FXN845" s="3"/>
      <c r="FXO845" s="3"/>
      <c r="FXP845" s="3"/>
      <c r="FXQ845" s="3"/>
      <c r="FXR845" s="3"/>
      <c r="FXS845" s="3"/>
      <c r="FXT845" s="3"/>
      <c r="FXU845" s="3"/>
      <c r="FXV845" s="3"/>
      <c r="FXW845" s="3"/>
      <c r="FXX845" s="3"/>
      <c r="FXY845" s="3"/>
      <c r="FXZ845" s="3"/>
      <c r="FYA845" s="3"/>
      <c r="FYB845" s="3"/>
      <c r="FYC845" s="3"/>
      <c r="FYD845" s="3"/>
      <c r="FYE845" s="3"/>
      <c r="FYF845" s="3"/>
      <c r="FYG845" s="3"/>
      <c r="FYH845" s="3"/>
      <c r="FYI845" s="3"/>
      <c r="FYJ845" s="3"/>
      <c r="FYK845" s="3"/>
      <c r="FYL845" s="3"/>
      <c r="FYM845" s="3"/>
      <c r="FYN845" s="3"/>
      <c r="FYO845" s="3"/>
      <c r="FYP845" s="3"/>
      <c r="FYQ845" s="3"/>
      <c r="FYR845" s="3"/>
      <c r="FYS845" s="3"/>
      <c r="FYT845" s="3"/>
      <c r="FYU845" s="3"/>
      <c r="FYV845" s="3"/>
      <c r="FYW845" s="3"/>
      <c r="FYX845" s="3"/>
      <c r="FYY845" s="3"/>
      <c r="FYZ845" s="3"/>
      <c r="FZA845" s="3"/>
      <c r="FZB845" s="3"/>
      <c r="FZC845" s="3"/>
      <c r="FZD845" s="3"/>
      <c r="FZE845" s="3"/>
      <c r="FZF845" s="3"/>
      <c r="FZG845" s="3"/>
      <c r="FZH845" s="3"/>
      <c r="FZI845" s="3"/>
      <c r="FZJ845" s="3"/>
      <c r="FZK845" s="3"/>
      <c r="FZL845" s="3"/>
      <c r="FZM845" s="3"/>
      <c r="FZN845" s="3"/>
      <c r="FZO845" s="3"/>
      <c r="FZP845" s="3"/>
      <c r="FZQ845" s="3"/>
      <c r="FZR845" s="3"/>
      <c r="FZS845" s="3"/>
      <c r="FZT845" s="3"/>
      <c r="FZU845" s="3"/>
      <c r="FZV845" s="3"/>
      <c r="FZW845" s="3"/>
      <c r="FZX845" s="3"/>
      <c r="FZY845" s="3"/>
      <c r="FZZ845" s="3"/>
      <c r="GAA845" s="3"/>
      <c r="GAB845" s="3"/>
      <c r="GAC845" s="3"/>
      <c r="GAD845" s="3"/>
      <c r="GAE845" s="3"/>
      <c r="GAF845" s="3"/>
      <c r="GAG845" s="3"/>
      <c r="GAH845" s="3"/>
      <c r="GAI845" s="3"/>
      <c r="GAJ845" s="3"/>
      <c r="GAK845" s="3"/>
      <c r="GAL845" s="3"/>
      <c r="GAM845" s="3"/>
      <c r="GAN845" s="3"/>
      <c r="GAO845" s="3"/>
      <c r="GAP845" s="3"/>
      <c r="GAQ845" s="3"/>
      <c r="GAR845" s="3"/>
      <c r="GAS845" s="3"/>
      <c r="GAT845" s="3"/>
      <c r="GAU845" s="3"/>
      <c r="GAV845" s="3"/>
      <c r="GAW845" s="3"/>
      <c r="GAX845" s="3"/>
      <c r="GAY845" s="3"/>
      <c r="GAZ845" s="3"/>
      <c r="GBA845" s="3"/>
      <c r="GBB845" s="3"/>
      <c r="GBC845" s="3"/>
      <c r="GBD845" s="3"/>
      <c r="GBE845" s="3"/>
      <c r="GBF845" s="3"/>
      <c r="GBG845" s="3"/>
      <c r="GBH845" s="3"/>
      <c r="GBI845" s="3"/>
      <c r="GBJ845" s="3"/>
      <c r="GBK845" s="3"/>
      <c r="GBL845" s="3"/>
      <c r="GBM845" s="3"/>
      <c r="GBN845" s="3"/>
      <c r="GBO845" s="3"/>
      <c r="GBP845" s="3"/>
      <c r="GBQ845" s="3"/>
      <c r="GBR845" s="3"/>
      <c r="GBS845" s="3"/>
      <c r="GBT845" s="3"/>
      <c r="GBU845" s="3"/>
      <c r="GBV845" s="3"/>
      <c r="GBW845" s="3"/>
      <c r="GBX845" s="3"/>
      <c r="GBY845" s="3"/>
      <c r="GBZ845" s="3"/>
      <c r="GCA845" s="3"/>
      <c r="GCB845" s="3"/>
      <c r="GCC845" s="3"/>
      <c r="GCD845" s="3"/>
      <c r="GCE845" s="3"/>
      <c r="GCF845" s="3"/>
      <c r="GCG845" s="3"/>
      <c r="GCH845" s="3"/>
      <c r="GCI845" s="3"/>
      <c r="GCJ845" s="3"/>
      <c r="GCK845" s="3"/>
      <c r="GCL845" s="3"/>
      <c r="GCM845" s="3"/>
      <c r="GCN845" s="3"/>
      <c r="GCO845" s="3"/>
      <c r="GCP845" s="3"/>
      <c r="GCQ845" s="3"/>
      <c r="GCR845" s="3"/>
      <c r="GCS845" s="3"/>
      <c r="GCT845" s="3"/>
      <c r="GCU845" s="3"/>
      <c r="GCV845" s="3"/>
      <c r="GCW845" s="3"/>
      <c r="GCX845" s="3"/>
      <c r="GCY845" s="3"/>
      <c r="GCZ845" s="3"/>
      <c r="GDA845" s="3"/>
      <c r="GDB845" s="3"/>
      <c r="GDC845" s="3"/>
      <c r="GDD845" s="3"/>
      <c r="GDE845" s="3"/>
      <c r="GDF845" s="3"/>
      <c r="GDG845" s="3"/>
      <c r="GDH845" s="3"/>
      <c r="GDI845" s="3"/>
      <c r="GDJ845" s="3"/>
      <c r="GDK845" s="3"/>
      <c r="GDL845" s="3"/>
      <c r="GDM845" s="3"/>
      <c r="GDN845" s="3"/>
      <c r="GDO845" s="3"/>
      <c r="GDP845" s="3"/>
      <c r="GDQ845" s="3"/>
      <c r="GDR845" s="3"/>
      <c r="GDS845" s="3"/>
      <c r="GDT845" s="3"/>
      <c r="GDU845" s="3"/>
      <c r="GDV845" s="3"/>
      <c r="GDW845" s="3"/>
      <c r="GDX845" s="3"/>
      <c r="GDY845" s="3"/>
      <c r="GDZ845" s="3"/>
      <c r="GEA845" s="3"/>
      <c r="GEB845" s="3"/>
      <c r="GEC845" s="3"/>
      <c r="GED845" s="3"/>
      <c r="GEE845" s="3"/>
      <c r="GEF845" s="3"/>
      <c r="GEG845" s="3"/>
      <c r="GEH845" s="3"/>
      <c r="GEI845" s="3"/>
      <c r="GEJ845" s="3"/>
      <c r="GEK845" s="3"/>
      <c r="GEL845" s="3"/>
      <c r="GEM845" s="3"/>
      <c r="GEN845" s="3"/>
      <c r="GEO845" s="3"/>
      <c r="GEP845" s="3"/>
      <c r="GEQ845" s="3"/>
      <c r="GER845" s="3"/>
      <c r="GES845" s="3"/>
      <c r="GET845" s="3"/>
      <c r="GEU845" s="3"/>
      <c r="GEV845" s="3"/>
      <c r="GEW845" s="3"/>
      <c r="GEX845" s="3"/>
      <c r="GEY845" s="3"/>
      <c r="GEZ845" s="3"/>
      <c r="GFA845" s="3"/>
      <c r="GFB845" s="3"/>
      <c r="GFC845" s="3"/>
      <c r="GFD845" s="3"/>
      <c r="GFE845" s="3"/>
      <c r="GFF845" s="3"/>
      <c r="GFG845" s="3"/>
      <c r="GFH845" s="3"/>
      <c r="GFI845" s="3"/>
      <c r="GFJ845" s="3"/>
      <c r="GFK845" s="3"/>
      <c r="GFL845" s="3"/>
      <c r="GFM845" s="3"/>
      <c r="GFN845" s="3"/>
      <c r="GFO845" s="3"/>
      <c r="GFP845" s="3"/>
      <c r="GFQ845" s="3"/>
      <c r="GFR845" s="3"/>
      <c r="GFS845" s="3"/>
      <c r="GFT845" s="3"/>
      <c r="GFU845" s="3"/>
      <c r="GFV845" s="3"/>
      <c r="GFW845" s="3"/>
      <c r="GFX845" s="3"/>
      <c r="GFY845" s="3"/>
      <c r="GFZ845" s="3"/>
      <c r="GGA845" s="3"/>
      <c r="GGB845" s="3"/>
      <c r="GGC845" s="3"/>
      <c r="GGD845" s="3"/>
      <c r="GGE845" s="3"/>
      <c r="GGF845" s="3"/>
      <c r="GGG845" s="3"/>
      <c r="GGH845" s="3"/>
      <c r="GGI845" s="3"/>
      <c r="GGJ845" s="3"/>
      <c r="GGK845" s="3"/>
      <c r="GGL845" s="3"/>
      <c r="GGM845" s="3"/>
      <c r="GGN845" s="3"/>
      <c r="GGO845" s="3"/>
      <c r="GGP845" s="3"/>
      <c r="GGQ845" s="3"/>
      <c r="GGR845" s="3"/>
      <c r="GGS845" s="3"/>
      <c r="GGT845" s="3"/>
      <c r="GGU845" s="3"/>
      <c r="GGV845" s="3"/>
      <c r="GGW845" s="3"/>
      <c r="GGX845" s="3"/>
      <c r="GGY845" s="3"/>
      <c r="GGZ845" s="3"/>
      <c r="GHA845" s="3"/>
      <c r="GHB845" s="3"/>
      <c r="GHC845" s="3"/>
      <c r="GHD845" s="3"/>
      <c r="GHE845" s="3"/>
      <c r="GHF845" s="3"/>
      <c r="GHG845" s="3"/>
      <c r="GHH845" s="3"/>
      <c r="GHI845" s="3"/>
      <c r="GHJ845" s="3"/>
      <c r="GHK845" s="3"/>
      <c r="GHL845" s="3"/>
      <c r="GHM845" s="3"/>
      <c r="GHN845" s="3"/>
      <c r="GHO845" s="3"/>
      <c r="GHP845" s="3"/>
      <c r="GHQ845" s="3"/>
      <c r="GHR845" s="3"/>
      <c r="GHS845" s="3"/>
      <c r="GHT845" s="3"/>
      <c r="GHU845" s="3"/>
      <c r="GHV845" s="3"/>
      <c r="GHW845" s="3"/>
      <c r="GHX845" s="3"/>
      <c r="GHY845" s="3"/>
      <c r="GHZ845" s="3"/>
      <c r="GIA845" s="3"/>
      <c r="GIB845" s="3"/>
      <c r="GIC845" s="3"/>
      <c r="GID845" s="3"/>
      <c r="GIE845" s="3"/>
      <c r="GIF845" s="3"/>
      <c r="GIG845" s="3"/>
      <c r="GIH845" s="3"/>
      <c r="GII845" s="3"/>
      <c r="GIJ845" s="3"/>
      <c r="GIK845" s="3"/>
      <c r="GIL845" s="3"/>
      <c r="GIM845" s="3"/>
      <c r="GIN845" s="3"/>
      <c r="GIO845" s="3"/>
      <c r="GIP845" s="3"/>
      <c r="GIQ845" s="3"/>
      <c r="GIR845" s="3"/>
      <c r="GIS845" s="3"/>
      <c r="GIT845" s="3"/>
      <c r="GIU845" s="3"/>
      <c r="GIV845" s="3"/>
      <c r="GIW845" s="3"/>
      <c r="GIX845" s="3"/>
      <c r="GIY845" s="3"/>
      <c r="GIZ845" s="3"/>
      <c r="GJA845" s="3"/>
      <c r="GJB845" s="3"/>
      <c r="GJC845" s="3"/>
      <c r="GJD845" s="3"/>
      <c r="GJE845" s="3"/>
      <c r="GJF845" s="3"/>
      <c r="GJG845" s="3"/>
      <c r="GJH845" s="3"/>
      <c r="GJI845" s="3"/>
      <c r="GJJ845" s="3"/>
      <c r="GJK845" s="3"/>
      <c r="GJL845" s="3"/>
      <c r="GJM845" s="3"/>
      <c r="GJN845" s="3"/>
      <c r="GJO845" s="3"/>
      <c r="GJP845" s="3"/>
      <c r="GJQ845" s="3"/>
      <c r="GJR845" s="3"/>
      <c r="GJS845" s="3"/>
      <c r="GJT845" s="3"/>
      <c r="GJU845" s="3"/>
      <c r="GJV845" s="3"/>
      <c r="GJW845" s="3"/>
      <c r="GJX845" s="3"/>
      <c r="GJY845" s="3"/>
      <c r="GJZ845" s="3"/>
      <c r="GKA845" s="3"/>
      <c r="GKB845" s="3"/>
      <c r="GKC845" s="3"/>
      <c r="GKD845" s="3"/>
      <c r="GKE845" s="3"/>
      <c r="GKF845" s="3"/>
      <c r="GKG845" s="3"/>
      <c r="GKH845" s="3"/>
      <c r="GKI845" s="3"/>
      <c r="GKJ845" s="3"/>
      <c r="GKK845" s="3"/>
      <c r="GKL845" s="3"/>
      <c r="GKM845" s="3"/>
      <c r="GKN845" s="3"/>
      <c r="GKO845" s="3"/>
      <c r="GKP845" s="3"/>
      <c r="GKQ845" s="3"/>
      <c r="GKR845" s="3"/>
      <c r="GKS845" s="3"/>
      <c r="GKT845" s="3"/>
      <c r="GKU845" s="3"/>
      <c r="GKV845" s="3"/>
      <c r="GKW845" s="3"/>
      <c r="GKX845" s="3"/>
      <c r="GKY845" s="3"/>
      <c r="GKZ845" s="3"/>
      <c r="GLA845" s="3"/>
      <c r="GLB845" s="3"/>
      <c r="GLC845" s="3"/>
      <c r="GLD845" s="3"/>
      <c r="GLE845" s="3"/>
      <c r="GLF845" s="3"/>
      <c r="GLG845" s="3"/>
      <c r="GLH845" s="3"/>
      <c r="GLI845" s="3"/>
      <c r="GLJ845" s="3"/>
      <c r="GLK845" s="3"/>
      <c r="GLL845" s="3"/>
      <c r="GLM845" s="3"/>
      <c r="GLN845" s="3"/>
      <c r="GLO845" s="3"/>
      <c r="GLP845" s="3"/>
      <c r="GLQ845" s="3"/>
      <c r="GLR845" s="3"/>
      <c r="GLS845" s="3"/>
      <c r="GLT845" s="3"/>
      <c r="GLU845" s="3"/>
      <c r="GLV845" s="3"/>
      <c r="GLW845" s="3"/>
      <c r="GLX845" s="3"/>
      <c r="GLY845" s="3"/>
      <c r="GLZ845" s="3"/>
      <c r="GMA845" s="3"/>
      <c r="GMB845" s="3"/>
      <c r="GMC845" s="3"/>
      <c r="GMD845" s="3"/>
      <c r="GME845" s="3"/>
      <c r="GMF845" s="3"/>
      <c r="GMG845" s="3"/>
      <c r="GMH845" s="3"/>
      <c r="GMI845" s="3"/>
      <c r="GMJ845" s="3"/>
      <c r="GMK845" s="3"/>
      <c r="GML845" s="3"/>
      <c r="GMM845" s="3"/>
      <c r="GMN845" s="3"/>
      <c r="GMO845" s="3"/>
      <c r="GMP845" s="3"/>
      <c r="GMQ845" s="3"/>
      <c r="GMR845" s="3"/>
      <c r="GMS845" s="3"/>
      <c r="GMT845" s="3"/>
      <c r="GMU845" s="3"/>
      <c r="GMV845" s="3"/>
      <c r="GMW845" s="3"/>
      <c r="GMX845" s="3"/>
      <c r="GMY845" s="3"/>
      <c r="GMZ845" s="3"/>
      <c r="GNA845" s="3"/>
      <c r="GNB845" s="3"/>
      <c r="GNC845" s="3"/>
      <c r="GND845" s="3"/>
      <c r="GNE845" s="3"/>
      <c r="GNF845" s="3"/>
      <c r="GNG845" s="3"/>
      <c r="GNH845" s="3"/>
      <c r="GNI845" s="3"/>
      <c r="GNJ845" s="3"/>
      <c r="GNK845" s="3"/>
      <c r="GNL845" s="3"/>
      <c r="GNM845" s="3"/>
      <c r="GNN845" s="3"/>
      <c r="GNO845" s="3"/>
      <c r="GNP845" s="3"/>
      <c r="GNQ845" s="3"/>
      <c r="GNR845" s="3"/>
      <c r="GNS845" s="3"/>
      <c r="GNT845" s="3"/>
      <c r="GNU845" s="3"/>
      <c r="GNV845" s="3"/>
      <c r="GNW845" s="3"/>
      <c r="GNX845" s="3"/>
      <c r="GNY845" s="3"/>
      <c r="GNZ845" s="3"/>
      <c r="GOA845" s="3"/>
      <c r="GOB845" s="3"/>
      <c r="GOC845" s="3"/>
      <c r="GOD845" s="3"/>
      <c r="GOE845" s="3"/>
      <c r="GOF845" s="3"/>
      <c r="GOG845" s="3"/>
      <c r="GOH845" s="3"/>
      <c r="GOI845" s="3"/>
      <c r="GOJ845" s="3"/>
      <c r="GOK845" s="3"/>
      <c r="GOL845" s="3"/>
      <c r="GOM845" s="3"/>
      <c r="GON845" s="3"/>
      <c r="GOO845" s="3"/>
      <c r="GOP845" s="3"/>
      <c r="GOQ845" s="3"/>
      <c r="GOR845" s="3"/>
      <c r="GOS845" s="3"/>
      <c r="GOT845" s="3"/>
      <c r="GOU845" s="3"/>
      <c r="GOV845" s="3"/>
      <c r="GOW845" s="3"/>
      <c r="GOX845" s="3"/>
      <c r="GOY845" s="3"/>
      <c r="GOZ845" s="3"/>
      <c r="GPA845" s="3"/>
      <c r="GPB845" s="3"/>
      <c r="GPC845" s="3"/>
      <c r="GPD845" s="3"/>
      <c r="GPE845" s="3"/>
      <c r="GPF845" s="3"/>
      <c r="GPG845" s="3"/>
      <c r="GPH845" s="3"/>
      <c r="GPI845" s="3"/>
      <c r="GPJ845" s="3"/>
      <c r="GPK845" s="3"/>
      <c r="GPL845" s="3"/>
      <c r="GPM845" s="3"/>
      <c r="GPN845" s="3"/>
      <c r="GPO845" s="3"/>
      <c r="GPP845" s="3"/>
      <c r="GPQ845" s="3"/>
      <c r="GPR845" s="3"/>
      <c r="GPS845" s="3"/>
      <c r="GPT845" s="3"/>
      <c r="GPU845" s="3"/>
      <c r="GPV845" s="3"/>
      <c r="GPW845" s="3"/>
      <c r="GPX845" s="3"/>
      <c r="GPY845" s="3"/>
      <c r="GPZ845" s="3"/>
      <c r="GQA845" s="3"/>
      <c r="GQB845" s="3"/>
      <c r="GQC845" s="3"/>
      <c r="GQD845" s="3"/>
      <c r="GQE845" s="3"/>
      <c r="GQF845" s="3"/>
      <c r="GQG845" s="3"/>
      <c r="GQH845" s="3"/>
      <c r="GQI845" s="3"/>
      <c r="GQJ845" s="3"/>
      <c r="GQK845" s="3"/>
      <c r="GQL845" s="3"/>
      <c r="GQM845" s="3"/>
      <c r="GQN845" s="3"/>
      <c r="GQO845" s="3"/>
      <c r="GQP845" s="3"/>
      <c r="GQQ845" s="3"/>
      <c r="GQR845" s="3"/>
      <c r="GQS845" s="3"/>
      <c r="GQT845" s="3"/>
      <c r="GQU845" s="3"/>
      <c r="GQV845" s="3"/>
      <c r="GQW845" s="3"/>
      <c r="GQX845" s="3"/>
      <c r="GQY845" s="3"/>
      <c r="GQZ845" s="3"/>
      <c r="GRA845" s="3"/>
      <c r="GRB845" s="3"/>
      <c r="GRC845" s="3"/>
      <c r="GRD845" s="3"/>
      <c r="GRE845" s="3"/>
      <c r="GRF845" s="3"/>
      <c r="GRG845" s="3"/>
      <c r="GRH845" s="3"/>
      <c r="GRI845" s="3"/>
      <c r="GRJ845" s="3"/>
      <c r="GRK845" s="3"/>
      <c r="GRL845" s="3"/>
      <c r="GRM845" s="3"/>
      <c r="GRN845" s="3"/>
      <c r="GRO845" s="3"/>
      <c r="GRP845" s="3"/>
      <c r="GRQ845" s="3"/>
      <c r="GRR845" s="3"/>
      <c r="GRS845" s="3"/>
      <c r="GRT845" s="3"/>
      <c r="GRU845" s="3"/>
      <c r="GRV845" s="3"/>
      <c r="GRW845" s="3"/>
      <c r="GRX845" s="3"/>
      <c r="GRY845" s="3"/>
      <c r="GRZ845" s="3"/>
      <c r="GSA845" s="3"/>
      <c r="GSB845" s="3"/>
      <c r="GSC845" s="3"/>
      <c r="GSD845" s="3"/>
      <c r="GSE845" s="3"/>
      <c r="GSF845" s="3"/>
      <c r="GSG845" s="3"/>
      <c r="GSH845" s="3"/>
      <c r="GSI845" s="3"/>
      <c r="GSJ845" s="3"/>
      <c r="GSK845" s="3"/>
      <c r="GSL845" s="3"/>
      <c r="GSM845" s="3"/>
      <c r="GSN845" s="3"/>
      <c r="GSO845" s="3"/>
      <c r="GSP845" s="3"/>
      <c r="GSQ845" s="3"/>
      <c r="GSR845" s="3"/>
      <c r="GSS845" s="3"/>
      <c r="GST845" s="3"/>
      <c r="GSU845" s="3"/>
      <c r="GSV845" s="3"/>
      <c r="GSW845" s="3"/>
      <c r="GSX845" s="3"/>
      <c r="GSY845" s="3"/>
      <c r="GSZ845" s="3"/>
      <c r="GTA845" s="3"/>
      <c r="GTB845" s="3"/>
      <c r="GTC845" s="3"/>
      <c r="GTD845" s="3"/>
      <c r="GTE845" s="3"/>
      <c r="GTF845" s="3"/>
      <c r="GTG845" s="3"/>
      <c r="GTH845" s="3"/>
      <c r="GTI845" s="3"/>
      <c r="GTJ845" s="3"/>
      <c r="GTK845" s="3"/>
      <c r="GTL845" s="3"/>
      <c r="GTM845" s="3"/>
      <c r="GTN845" s="3"/>
      <c r="GTO845" s="3"/>
      <c r="GTP845" s="3"/>
      <c r="GTQ845" s="3"/>
      <c r="GTR845" s="3"/>
      <c r="GTS845" s="3"/>
      <c r="GTT845" s="3"/>
      <c r="GTU845" s="3"/>
      <c r="GTV845" s="3"/>
      <c r="GTW845" s="3"/>
      <c r="GTX845" s="3"/>
      <c r="GTY845" s="3"/>
      <c r="GTZ845" s="3"/>
      <c r="GUA845" s="3"/>
      <c r="GUB845" s="3"/>
      <c r="GUC845" s="3"/>
      <c r="GUD845" s="3"/>
      <c r="GUE845" s="3"/>
      <c r="GUF845" s="3"/>
      <c r="GUG845" s="3"/>
      <c r="GUH845" s="3"/>
      <c r="GUI845" s="3"/>
      <c r="GUJ845" s="3"/>
      <c r="GUK845" s="3"/>
      <c r="GUL845" s="3"/>
      <c r="GUM845" s="3"/>
      <c r="GUN845" s="3"/>
      <c r="GUO845" s="3"/>
      <c r="GUP845" s="3"/>
      <c r="GUQ845" s="3"/>
      <c r="GUR845" s="3"/>
      <c r="GUS845" s="3"/>
      <c r="GUT845" s="3"/>
      <c r="GUU845" s="3"/>
      <c r="GUV845" s="3"/>
      <c r="GUW845" s="3"/>
      <c r="GUX845" s="3"/>
      <c r="GUY845" s="3"/>
      <c r="GUZ845" s="3"/>
      <c r="GVA845" s="3"/>
      <c r="GVB845" s="3"/>
      <c r="GVC845" s="3"/>
      <c r="GVD845" s="3"/>
      <c r="GVE845" s="3"/>
      <c r="GVF845" s="3"/>
      <c r="GVG845" s="3"/>
      <c r="GVH845" s="3"/>
      <c r="GVI845" s="3"/>
      <c r="GVJ845" s="3"/>
      <c r="GVK845" s="3"/>
      <c r="GVL845" s="3"/>
      <c r="GVM845" s="3"/>
      <c r="GVN845" s="3"/>
      <c r="GVO845" s="3"/>
      <c r="GVP845" s="3"/>
      <c r="GVQ845" s="3"/>
      <c r="GVR845" s="3"/>
      <c r="GVS845" s="3"/>
      <c r="GVT845" s="3"/>
      <c r="GVU845" s="3"/>
      <c r="GVV845" s="3"/>
      <c r="GVW845" s="3"/>
      <c r="GVX845" s="3"/>
      <c r="GVY845" s="3"/>
      <c r="GVZ845" s="3"/>
      <c r="GWA845" s="3"/>
      <c r="GWB845" s="3"/>
      <c r="GWC845" s="3"/>
      <c r="GWD845" s="3"/>
      <c r="GWE845" s="3"/>
      <c r="GWF845" s="3"/>
      <c r="GWG845" s="3"/>
      <c r="GWH845" s="3"/>
      <c r="GWI845" s="3"/>
      <c r="GWJ845" s="3"/>
      <c r="GWK845" s="3"/>
      <c r="GWL845" s="3"/>
      <c r="GWM845" s="3"/>
      <c r="GWN845" s="3"/>
      <c r="GWO845" s="3"/>
      <c r="GWP845" s="3"/>
      <c r="GWQ845" s="3"/>
      <c r="GWR845" s="3"/>
      <c r="GWS845" s="3"/>
      <c r="GWT845" s="3"/>
      <c r="GWU845" s="3"/>
      <c r="GWV845" s="3"/>
      <c r="GWW845" s="3"/>
      <c r="GWX845" s="3"/>
      <c r="GWY845" s="3"/>
      <c r="GWZ845" s="3"/>
      <c r="GXA845" s="3"/>
      <c r="GXB845" s="3"/>
      <c r="GXC845" s="3"/>
      <c r="GXD845" s="3"/>
      <c r="GXE845" s="3"/>
      <c r="GXF845" s="3"/>
      <c r="GXG845" s="3"/>
      <c r="GXH845" s="3"/>
      <c r="GXI845" s="3"/>
      <c r="GXJ845" s="3"/>
      <c r="GXK845" s="3"/>
      <c r="GXL845" s="3"/>
      <c r="GXM845" s="3"/>
      <c r="GXN845" s="3"/>
      <c r="GXO845" s="3"/>
      <c r="GXP845" s="3"/>
      <c r="GXQ845" s="3"/>
      <c r="GXR845" s="3"/>
      <c r="GXS845" s="3"/>
      <c r="GXT845" s="3"/>
      <c r="GXU845" s="3"/>
      <c r="GXV845" s="3"/>
      <c r="GXW845" s="3"/>
      <c r="GXX845" s="3"/>
      <c r="GXY845" s="3"/>
      <c r="GXZ845" s="3"/>
      <c r="GYA845" s="3"/>
      <c r="GYB845" s="3"/>
      <c r="GYC845" s="3"/>
      <c r="GYD845" s="3"/>
      <c r="GYE845" s="3"/>
      <c r="GYF845" s="3"/>
      <c r="GYG845" s="3"/>
      <c r="GYH845" s="3"/>
      <c r="GYI845" s="3"/>
      <c r="GYJ845" s="3"/>
      <c r="GYK845" s="3"/>
      <c r="GYL845" s="3"/>
      <c r="GYM845" s="3"/>
      <c r="GYN845" s="3"/>
      <c r="GYO845" s="3"/>
      <c r="GYP845" s="3"/>
      <c r="GYQ845" s="3"/>
      <c r="GYR845" s="3"/>
      <c r="GYS845" s="3"/>
      <c r="GYT845" s="3"/>
      <c r="GYU845" s="3"/>
      <c r="GYV845" s="3"/>
      <c r="GYW845" s="3"/>
      <c r="GYX845" s="3"/>
      <c r="GYY845" s="3"/>
      <c r="GYZ845" s="3"/>
      <c r="GZA845" s="3"/>
      <c r="GZB845" s="3"/>
      <c r="GZC845" s="3"/>
      <c r="GZD845" s="3"/>
      <c r="GZE845" s="3"/>
      <c r="GZF845" s="3"/>
      <c r="GZG845" s="3"/>
      <c r="GZH845" s="3"/>
      <c r="GZI845" s="3"/>
      <c r="GZJ845" s="3"/>
      <c r="GZK845" s="3"/>
      <c r="GZL845" s="3"/>
      <c r="GZM845" s="3"/>
      <c r="GZN845" s="3"/>
      <c r="GZO845" s="3"/>
      <c r="GZP845" s="3"/>
      <c r="GZQ845" s="3"/>
      <c r="GZR845" s="3"/>
      <c r="GZS845" s="3"/>
      <c r="GZT845" s="3"/>
      <c r="GZU845" s="3"/>
      <c r="GZV845" s="3"/>
      <c r="GZW845" s="3"/>
      <c r="GZX845" s="3"/>
      <c r="GZY845" s="3"/>
      <c r="GZZ845" s="3"/>
      <c r="HAA845" s="3"/>
      <c r="HAB845" s="3"/>
      <c r="HAC845" s="3"/>
      <c r="HAD845" s="3"/>
      <c r="HAE845" s="3"/>
      <c r="HAF845" s="3"/>
      <c r="HAG845" s="3"/>
      <c r="HAH845" s="3"/>
      <c r="HAI845" s="3"/>
      <c r="HAJ845" s="3"/>
      <c r="HAK845" s="3"/>
      <c r="HAL845" s="3"/>
      <c r="HAM845" s="3"/>
      <c r="HAN845" s="3"/>
      <c r="HAO845" s="3"/>
      <c r="HAP845" s="3"/>
      <c r="HAQ845" s="3"/>
      <c r="HAR845" s="3"/>
      <c r="HAS845" s="3"/>
      <c r="HAT845" s="3"/>
      <c r="HAU845" s="3"/>
      <c r="HAV845" s="3"/>
      <c r="HAW845" s="3"/>
      <c r="HAX845" s="3"/>
      <c r="HAY845" s="3"/>
      <c r="HAZ845" s="3"/>
      <c r="HBA845" s="3"/>
      <c r="HBB845" s="3"/>
      <c r="HBC845" s="3"/>
      <c r="HBD845" s="3"/>
      <c r="HBE845" s="3"/>
      <c r="HBF845" s="3"/>
      <c r="HBG845" s="3"/>
      <c r="HBH845" s="3"/>
      <c r="HBI845" s="3"/>
      <c r="HBJ845" s="3"/>
      <c r="HBK845" s="3"/>
      <c r="HBL845" s="3"/>
      <c r="HBM845" s="3"/>
      <c r="HBN845" s="3"/>
      <c r="HBO845" s="3"/>
      <c r="HBP845" s="3"/>
      <c r="HBQ845" s="3"/>
      <c r="HBR845" s="3"/>
      <c r="HBS845" s="3"/>
      <c r="HBT845" s="3"/>
      <c r="HBU845" s="3"/>
      <c r="HBV845" s="3"/>
      <c r="HBW845" s="3"/>
      <c r="HBX845" s="3"/>
      <c r="HBY845" s="3"/>
      <c r="HBZ845" s="3"/>
      <c r="HCA845" s="3"/>
      <c r="HCB845" s="3"/>
      <c r="HCC845" s="3"/>
      <c r="HCD845" s="3"/>
      <c r="HCE845" s="3"/>
      <c r="HCF845" s="3"/>
      <c r="HCG845" s="3"/>
      <c r="HCH845" s="3"/>
      <c r="HCI845" s="3"/>
      <c r="HCJ845" s="3"/>
      <c r="HCK845" s="3"/>
      <c r="HCL845" s="3"/>
      <c r="HCM845" s="3"/>
      <c r="HCN845" s="3"/>
      <c r="HCO845" s="3"/>
      <c r="HCP845" s="3"/>
      <c r="HCQ845" s="3"/>
      <c r="HCR845" s="3"/>
      <c r="HCS845" s="3"/>
      <c r="HCT845" s="3"/>
      <c r="HCU845" s="3"/>
      <c r="HCV845" s="3"/>
      <c r="HCW845" s="3"/>
      <c r="HCX845" s="3"/>
      <c r="HCY845" s="3"/>
      <c r="HCZ845" s="3"/>
      <c r="HDA845" s="3"/>
      <c r="HDB845" s="3"/>
      <c r="HDC845" s="3"/>
      <c r="HDD845" s="3"/>
      <c r="HDE845" s="3"/>
      <c r="HDF845" s="3"/>
      <c r="HDG845" s="3"/>
      <c r="HDH845" s="3"/>
      <c r="HDI845" s="3"/>
      <c r="HDJ845" s="3"/>
      <c r="HDK845" s="3"/>
      <c r="HDL845" s="3"/>
      <c r="HDM845" s="3"/>
      <c r="HDN845" s="3"/>
      <c r="HDO845" s="3"/>
      <c r="HDP845" s="3"/>
      <c r="HDQ845" s="3"/>
      <c r="HDR845" s="3"/>
      <c r="HDS845" s="3"/>
      <c r="HDT845" s="3"/>
      <c r="HDU845" s="3"/>
      <c r="HDV845" s="3"/>
      <c r="HDW845" s="3"/>
      <c r="HDX845" s="3"/>
      <c r="HDY845" s="3"/>
      <c r="HDZ845" s="3"/>
      <c r="HEA845" s="3"/>
      <c r="HEB845" s="3"/>
      <c r="HEC845" s="3"/>
      <c r="HED845" s="3"/>
      <c r="HEE845" s="3"/>
      <c r="HEF845" s="3"/>
      <c r="HEG845" s="3"/>
      <c r="HEH845" s="3"/>
      <c r="HEI845" s="3"/>
      <c r="HEJ845" s="3"/>
      <c r="HEK845" s="3"/>
      <c r="HEL845" s="3"/>
      <c r="HEM845" s="3"/>
      <c r="HEN845" s="3"/>
      <c r="HEO845" s="3"/>
      <c r="HEP845" s="3"/>
      <c r="HEQ845" s="3"/>
      <c r="HER845" s="3"/>
      <c r="HES845" s="3"/>
      <c r="HET845" s="3"/>
      <c r="HEU845" s="3"/>
      <c r="HEV845" s="3"/>
      <c r="HEW845" s="3"/>
      <c r="HEX845" s="3"/>
      <c r="HEY845" s="3"/>
      <c r="HEZ845" s="3"/>
      <c r="HFA845" s="3"/>
      <c r="HFB845" s="3"/>
      <c r="HFC845" s="3"/>
      <c r="HFD845" s="3"/>
      <c r="HFE845" s="3"/>
      <c r="HFF845" s="3"/>
      <c r="HFG845" s="3"/>
      <c r="HFH845" s="3"/>
      <c r="HFI845" s="3"/>
      <c r="HFJ845" s="3"/>
      <c r="HFK845" s="3"/>
      <c r="HFL845" s="3"/>
      <c r="HFM845" s="3"/>
      <c r="HFN845" s="3"/>
      <c r="HFO845" s="3"/>
      <c r="HFP845" s="3"/>
      <c r="HFQ845" s="3"/>
      <c r="HFR845" s="3"/>
      <c r="HFS845" s="3"/>
      <c r="HFT845" s="3"/>
      <c r="HFU845" s="3"/>
      <c r="HFV845" s="3"/>
      <c r="HFW845" s="3"/>
      <c r="HFX845" s="3"/>
      <c r="HFY845" s="3"/>
      <c r="HFZ845" s="3"/>
      <c r="HGA845" s="3"/>
      <c r="HGB845" s="3"/>
      <c r="HGC845" s="3"/>
      <c r="HGD845" s="3"/>
      <c r="HGE845" s="3"/>
      <c r="HGF845" s="3"/>
      <c r="HGG845" s="3"/>
      <c r="HGH845" s="3"/>
      <c r="HGI845" s="3"/>
      <c r="HGJ845" s="3"/>
      <c r="HGK845" s="3"/>
      <c r="HGL845" s="3"/>
      <c r="HGM845" s="3"/>
      <c r="HGN845" s="3"/>
      <c r="HGO845" s="3"/>
      <c r="HGP845" s="3"/>
      <c r="HGQ845" s="3"/>
      <c r="HGR845" s="3"/>
      <c r="HGS845" s="3"/>
      <c r="HGT845" s="3"/>
      <c r="HGU845" s="3"/>
      <c r="HGV845" s="3"/>
      <c r="HGW845" s="3"/>
      <c r="HGX845" s="3"/>
      <c r="HGY845" s="3"/>
      <c r="HGZ845" s="3"/>
      <c r="HHA845" s="3"/>
      <c r="HHB845" s="3"/>
      <c r="HHC845" s="3"/>
      <c r="HHD845" s="3"/>
      <c r="HHE845" s="3"/>
      <c r="HHF845" s="3"/>
      <c r="HHG845" s="3"/>
      <c r="HHH845" s="3"/>
      <c r="HHI845" s="3"/>
      <c r="HHJ845" s="3"/>
      <c r="HHK845" s="3"/>
      <c r="HHL845" s="3"/>
      <c r="HHM845" s="3"/>
      <c r="HHN845" s="3"/>
      <c r="HHO845" s="3"/>
      <c r="HHP845" s="3"/>
      <c r="HHQ845" s="3"/>
      <c r="HHR845" s="3"/>
      <c r="HHS845" s="3"/>
      <c r="HHT845" s="3"/>
      <c r="HHU845" s="3"/>
      <c r="HHV845" s="3"/>
      <c r="HHW845" s="3"/>
      <c r="HHX845" s="3"/>
      <c r="HHY845" s="3"/>
      <c r="HHZ845" s="3"/>
      <c r="HIA845" s="3"/>
      <c r="HIB845" s="3"/>
      <c r="HIC845" s="3"/>
      <c r="HID845" s="3"/>
      <c r="HIE845" s="3"/>
      <c r="HIF845" s="3"/>
      <c r="HIG845" s="3"/>
      <c r="HIH845" s="3"/>
      <c r="HII845" s="3"/>
      <c r="HIJ845" s="3"/>
      <c r="HIK845" s="3"/>
      <c r="HIL845" s="3"/>
      <c r="HIM845" s="3"/>
      <c r="HIN845" s="3"/>
      <c r="HIO845" s="3"/>
      <c r="HIP845" s="3"/>
      <c r="HIQ845" s="3"/>
      <c r="HIR845" s="3"/>
      <c r="HIS845" s="3"/>
      <c r="HIT845" s="3"/>
      <c r="HIU845" s="3"/>
      <c r="HIV845" s="3"/>
      <c r="HIW845" s="3"/>
      <c r="HIX845" s="3"/>
      <c r="HIY845" s="3"/>
      <c r="HIZ845" s="3"/>
      <c r="HJA845" s="3"/>
      <c r="HJB845" s="3"/>
      <c r="HJC845" s="3"/>
      <c r="HJD845" s="3"/>
      <c r="HJE845" s="3"/>
      <c r="HJF845" s="3"/>
      <c r="HJG845" s="3"/>
      <c r="HJH845" s="3"/>
      <c r="HJI845" s="3"/>
      <c r="HJJ845" s="3"/>
      <c r="HJK845" s="3"/>
      <c r="HJL845" s="3"/>
      <c r="HJM845" s="3"/>
      <c r="HJN845" s="3"/>
      <c r="HJO845" s="3"/>
      <c r="HJP845" s="3"/>
      <c r="HJQ845" s="3"/>
      <c r="HJR845" s="3"/>
      <c r="HJS845" s="3"/>
      <c r="HJT845" s="3"/>
      <c r="HJU845" s="3"/>
      <c r="HJV845" s="3"/>
      <c r="HJW845" s="3"/>
      <c r="HJX845" s="3"/>
      <c r="HJY845" s="3"/>
      <c r="HJZ845" s="3"/>
      <c r="HKA845" s="3"/>
      <c r="HKB845" s="3"/>
      <c r="HKC845" s="3"/>
      <c r="HKD845" s="3"/>
      <c r="HKE845" s="3"/>
      <c r="HKF845" s="3"/>
      <c r="HKG845" s="3"/>
      <c r="HKH845" s="3"/>
      <c r="HKI845" s="3"/>
      <c r="HKJ845" s="3"/>
      <c r="HKK845" s="3"/>
      <c r="HKL845" s="3"/>
      <c r="HKM845" s="3"/>
      <c r="HKN845" s="3"/>
      <c r="HKO845" s="3"/>
      <c r="HKP845" s="3"/>
      <c r="HKQ845" s="3"/>
      <c r="HKR845" s="3"/>
      <c r="HKS845" s="3"/>
      <c r="HKT845" s="3"/>
      <c r="HKU845" s="3"/>
      <c r="HKV845" s="3"/>
      <c r="HKW845" s="3"/>
      <c r="HKX845" s="3"/>
      <c r="HKY845" s="3"/>
      <c r="HKZ845" s="3"/>
      <c r="HLA845" s="3"/>
      <c r="HLB845" s="3"/>
      <c r="HLC845" s="3"/>
      <c r="HLD845" s="3"/>
      <c r="HLE845" s="3"/>
      <c r="HLF845" s="3"/>
      <c r="HLG845" s="3"/>
      <c r="HLH845" s="3"/>
      <c r="HLI845" s="3"/>
      <c r="HLJ845" s="3"/>
      <c r="HLK845" s="3"/>
      <c r="HLL845" s="3"/>
      <c r="HLM845" s="3"/>
      <c r="HLN845" s="3"/>
      <c r="HLO845" s="3"/>
      <c r="HLP845" s="3"/>
      <c r="HLQ845" s="3"/>
      <c r="HLR845" s="3"/>
      <c r="HLS845" s="3"/>
      <c r="HLT845" s="3"/>
      <c r="HLU845" s="3"/>
      <c r="HLV845" s="3"/>
      <c r="HLW845" s="3"/>
      <c r="HLX845" s="3"/>
      <c r="HLY845" s="3"/>
      <c r="HLZ845" s="3"/>
      <c r="HMA845" s="3"/>
      <c r="HMB845" s="3"/>
      <c r="HMC845" s="3"/>
      <c r="HMD845" s="3"/>
      <c r="HME845" s="3"/>
      <c r="HMF845" s="3"/>
      <c r="HMG845" s="3"/>
      <c r="HMH845" s="3"/>
      <c r="HMI845" s="3"/>
      <c r="HMJ845" s="3"/>
      <c r="HMK845" s="3"/>
      <c r="HML845" s="3"/>
      <c r="HMM845" s="3"/>
      <c r="HMN845" s="3"/>
      <c r="HMO845" s="3"/>
      <c r="HMP845" s="3"/>
      <c r="HMQ845" s="3"/>
      <c r="HMR845" s="3"/>
      <c r="HMS845" s="3"/>
      <c r="HMT845" s="3"/>
      <c r="HMU845" s="3"/>
      <c r="HMV845" s="3"/>
      <c r="HMW845" s="3"/>
      <c r="HMX845" s="3"/>
      <c r="HMY845" s="3"/>
      <c r="HMZ845" s="3"/>
      <c r="HNA845" s="3"/>
      <c r="HNB845" s="3"/>
      <c r="HNC845" s="3"/>
      <c r="HND845" s="3"/>
      <c r="HNE845" s="3"/>
      <c r="HNF845" s="3"/>
      <c r="HNG845" s="3"/>
      <c r="HNH845" s="3"/>
      <c r="HNI845" s="3"/>
      <c r="HNJ845" s="3"/>
      <c r="HNK845" s="3"/>
      <c r="HNL845" s="3"/>
      <c r="HNM845" s="3"/>
      <c r="HNN845" s="3"/>
      <c r="HNO845" s="3"/>
      <c r="HNP845" s="3"/>
      <c r="HNQ845" s="3"/>
      <c r="HNR845" s="3"/>
      <c r="HNS845" s="3"/>
      <c r="HNT845" s="3"/>
      <c r="HNU845" s="3"/>
      <c r="HNV845" s="3"/>
      <c r="HNW845" s="3"/>
      <c r="HNX845" s="3"/>
      <c r="HNY845" s="3"/>
      <c r="HNZ845" s="3"/>
      <c r="HOA845" s="3"/>
      <c r="HOB845" s="3"/>
      <c r="HOC845" s="3"/>
      <c r="HOD845" s="3"/>
      <c r="HOE845" s="3"/>
      <c r="HOF845" s="3"/>
      <c r="HOG845" s="3"/>
      <c r="HOH845" s="3"/>
      <c r="HOI845" s="3"/>
      <c r="HOJ845" s="3"/>
      <c r="HOK845" s="3"/>
      <c r="HOL845" s="3"/>
      <c r="HOM845" s="3"/>
      <c r="HON845" s="3"/>
      <c r="HOO845" s="3"/>
      <c r="HOP845" s="3"/>
      <c r="HOQ845" s="3"/>
      <c r="HOR845" s="3"/>
      <c r="HOS845" s="3"/>
      <c r="HOT845" s="3"/>
      <c r="HOU845" s="3"/>
      <c r="HOV845" s="3"/>
      <c r="HOW845" s="3"/>
      <c r="HOX845" s="3"/>
      <c r="HOY845" s="3"/>
      <c r="HOZ845" s="3"/>
      <c r="HPA845" s="3"/>
      <c r="HPB845" s="3"/>
      <c r="HPC845" s="3"/>
      <c r="HPD845" s="3"/>
      <c r="HPE845" s="3"/>
      <c r="HPF845" s="3"/>
      <c r="HPG845" s="3"/>
      <c r="HPH845" s="3"/>
      <c r="HPI845" s="3"/>
      <c r="HPJ845" s="3"/>
      <c r="HPK845" s="3"/>
      <c r="HPL845" s="3"/>
      <c r="HPM845" s="3"/>
      <c r="HPN845" s="3"/>
      <c r="HPO845" s="3"/>
      <c r="HPP845" s="3"/>
      <c r="HPQ845" s="3"/>
      <c r="HPR845" s="3"/>
      <c r="HPS845" s="3"/>
      <c r="HPT845" s="3"/>
      <c r="HPU845" s="3"/>
      <c r="HPV845" s="3"/>
      <c r="HPW845" s="3"/>
      <c r="HPX845" s="3"/>
      <c r="HPY845" s="3"/>
      <c r="HPZ845" s="3"/>
      <c r="HQA845" s="3"/>
      <c r="HQB845" s="3"/>
      <c r="HQC845" s="3"/>
      <c r="HQD845" s="3"/>
      <c r="HQE845" s="3"/>
      <c r="HQF845" s="3"/>
      <c r="HQG845" s="3"/>
      <c r="HQH845" s="3"/>
      <c r="HQI845" s="3"/>
      <c r="HQJ845" s="3"/>
      <c r="HQK845" s="3"/>
      <c r="HQL845" s="3"/>
      <c r="HQM845" s="3"/>
      <c r="HQN845" s="3"/>
      <c r="HQO845" s="3"/>
      <c r="HQP845" s="3"/>
      <c r="HQQ845" s="3"/>
      <c r="HQR845" s="3"/>
      <c r="HQS845" s="3"/>
      <c r="HQT845" s="3"/>
      <c r="HQU845" s="3"/>
      <c r="HQV845" s="3"/>
      <c r="HQW845" s="3"/>
      <c r="HQX845" s="3"/>
      <c r="HQY845" s="3"/>
      <c r="HQZ845" s="3"/>
      <c r="HRA845" s="3"/>
      <c r="HRB845" s="3"/>
      <c r="HRC845" s="3"/>
      <c r="HRD845" s="3"/>
      <c r="HRE845" s="3"/>
      <c r="HRF845" s="3"/>
      <c r="HRG845" s="3"/>
      <c r="HRH845" s="3"/>
      <c r="HRI845" s="3"/>
      <c r="HRJ845" s="3"/>
      <c r="HRK845" s="3"/>
      <c r="HRL845" s="3"/>
      <c r="HRM845" s="3"/>
      <c r="HRN845" s="3"/>
      <c r="HRO845" s="3"/>
      <c r="HRP845" s="3"/>
      <c r="HRQ845" s="3"/>
      <c r="HRR845" s="3"/>
      <c r="HRS845" s="3"/>
      <c r="HRT845" s="3"/>
      <c r="HRU845" s="3"/>
      <c r="HRV845" s="3"/>
      <c r="HRW845" s="3"/>
      <c r="HRX845" s="3"/>
      <c r="HRY845" s="3"/>
      <c r="HRZ845" s="3"/>
      <c r="HSA845" s="3"/>
      <c r="HSB845" s="3"/>
      <c r="HSC845" s="3"/>
      <c r="HSD845" s="3"/>
      <c r="HSE845" s="3"/>
      <c r="HSF845" s="3"/>
      <c r="HSG845" s="3"/>
      <c r="HSH845" s="3"/>
      <c r="HSI845" s="3"/>
      <c r="HSJ845" s="3"/>
      <c r="HSK845" s="3"/>
      <c r="HSL845" s="3"/>
      <c r="HSM845" s="3"/>
      <c r="HSN845" s="3"/>
      <c r="HSO845" s="3"/>
      <c r="HSP845" s="3"/>
      <c r="HSQ845" s="3"/>
      <c r="HSR845" s="3"/>
      <c r="HSS845" s="3"/>
      <c r="HST845" s="3"/>
      <c r="HSU845" s="3"/>
      <c r="HSV845" s="3"/>
      <c r="HSW845" s="3"/>
      <c r="HSX845" s="3"/>
      <c r="HSY845" s="3"/>
      <c r="HSZ845" s="3"/>
      <c r="HTA845" s="3"/>
      <c r="HTB845" s="3"/>
      <c r="HTC845" s="3"/>
      <c r="HTD845" s="3"/>
      <c r="HTE845" s="3"/>
      <c r="HTF845" s="3"/>
      <c r="HTG845" s="3"/>
      <c r="HTH845" s="3"/>
      <c r="HTI845" s="3"/>
      <c r="HTJ845" s="3"/>
      <c r="HTK845" s="3"/>
      <c r="HTL845" s="3"/>
      <c r="HTM845" s="3"/>
      <c r="HTN845" s="3"/>
      <c r="HTO845" s="3"/>
      <c r="HTP845" s="3"/>
      <c r="HTQ845" s="3"/>
      <c r="HTR845" s="3"/>
      <c r="HTS845" s="3"/>
      <c r="HTT845" s="3"/>
      <c r="HTU845" s="3"/>
      <c r="HTV845" s="3"/>
      <c r="HTW845" s="3"/>
      <c r="HTX845" s="3"/>
      <c r="HTY845" s="3"/>
      <c r="HTZ845" s="3"/>
      <c r="HUA845" s="3"/>
      <c r="HUB845" s="3"/>
      <c r="HUC845" s="3"/>
      <c r="HUD845" s="3"/>
      <c r="HUE845" s="3"/>
      <c r="HUF845" s="3"/>
      <c r="HUG845" s="3"/>
      <c r="HUH845" s="3"/>
      <c r="HUI845" s="3"/>
      <c r="HUJ845" s="3"/>
      <c r="HUK845" s="3"/>
      <c r="HUL845" s="3"/>
      <c r="HUM845" s="3"/>
      <c r="HUN845" s="3"/>
      <c r="HUO845" s="3"/>
      <c r="HUP845" s="3"/>
      <c r="HUQ845" s="3"/>
      <c r="HUR845" s="3"/>
      <c r="HUS845" s="3"/>
      <c r="HUT845" s="3"/>
      <c r="HUU845" s="3"/>
      <c r="HUV845" s="3"/>
      <c r="HUW845" s="3"/>
      <c r="HUX845" s="3"/>
      <c r="HUY845" s="3"/>
      <c r="HUZ845" s="3"/>
      <c r="HVA845" s="3"/>
      <c r="HVB845" s="3"/>
      <c r="HVC845" s="3"/>
      <c r="HVD845" s="3"/>
      <c r="HVE845" s="3"/>
      <c r="HVF845" s="3"/>
      <c r="HVG845" s="3"/>
      <c r="HVH845" s="3"/>
      <c r="HVI845" s="3"/>
      <c r="HVJ845" s="3"/>
      <c r="HVK845" s="3"/>
      <c r="HVL845" s="3"/>
      <c r="HVM845" s="3"/>
      <c r="HVN845" s="3"/>
      <c r="HVO845" s="3"/>
      <c r="HVP845" s="3"/>
      <c r="HVQ845" s="3"/>
      <c r="HVR845" s="3"/>
      <c r="HVS845" s="3"/>
      <c r="HVT845" s="3"/>
      <c r="HVU845" s="3"/>
      <c r="HVV845" s="3"/>
      <c r="HVW845" s="3"/>
      <c r="HVX845" s="3"/>
      <c r="HVY845" s="3"/>
      <c r="HVZ845" s="3"/>
      <c r="HWA845" s="3"/>
      <c r="HWB845" s="3"/>
      <c r="HWC845" s="3"/>
      <c r="HWD845" s="3"/>
      <c r="HWE845" s="3"/>
      <c r="HWF845" s="3"/>
      <c r="HWG845" s="3"/>
      <c r="HWH845" s="3"/>
      <c r="HWI845" s="3"/>
      <c r="HWJ845" s="3"/>
      <c r="HWK845" s="3"/>
      <c r="HWL845" s="3"/>
      <c r="HWM845" s="3"/>
      <c r="HWN845" s="3"/>
      <c r="HWO845" s="3"/>
      <c r="HWP845" s="3"/>
      <c r="HWQ845" s="3"/>
      <c r="HWR845" s="3"/>
      <c r="HWS845" s="3"/>
      <c r="HWT845" s="3"/>
      <c r="HWU845" s="3"/>
      <c r="HWV845" s="3"/>
      <c r="HWW845" s="3"/>
      <c r="HWX845" s="3"/>
      <c r="HWY845" s="3"/>
      <c r="HWZ845" s="3"/>
      <c r="HXA845" s="3"/>
      <c r="HXB845" s="3"/>
      <c r="HXC845" s="3"/>
      <c r="HXD845" s="3"/>
      <c r="HXE845" s="3"/>
      <c r="HXF845" s="3"/>
      <c r="HXG845" s="3"/>
      <c r="HXH845" s="3"/>
      <c r="HXI845" s="3"/>
      <c r="HXJ845" s="3"/>
      <c r="HXK845" s="3"/>
      <c r="HXL845" s="3"/>
      <c r="HXM845" s="3"/>
      <c r="HXN845" s="3"/>
      <c r="HXO845" s="3"/>
      <c r="HXP845" s="3"/>
      <c r="HXQ845" s="3"/>
      <c r="HXR845" s="3"/>
      <c r="HXS845" s="3"/>
      <c r="HXT845" s="3"/>
      <c r="HXU845" s="3"/>
      <c r="HXV845" s="3"/>
      <c r="HXW845" s="3"/>
      <c r="HXX845" s="3"/>
      <c r="HXY845" s="3"/>
      <c r="HXZ845" s="3"/>
      <c r="HYA845" s="3"/>
      <c r="HYB845" s="3"/>
      <c r="HYC845" s="3"/>
      <c r="HYD845" s="3"/>
      <c r="HYE845" s="3"/>
      <c r="HYF845" s="3"/>
      <c r="HYG845" s="3"/>
      <c r="HYH845" s="3"/>
      <c r="HYI845" s="3"/>
      <c r="HYJ845" s="3"/>
      <c r="HYK845" s="3"/>
      <c r="HYL845" s="3"/>
      <c r="HYM845" s="3"/>
      <c r="HYN845" s="3"/>
      <c r="HYO845" s="3"/>
      <c r="HYP845" s="3"/>
      <c r="HYQ845" s="3"/>
      <c r="HYR845" s="3"/>
      <c r="HYS845" s="3"/>
      <c r="HYT845" s="3"/>
      <c r="HYU845" s="3"/>
      <c r="HYV845" s="3"/>
      <c r="HYW845" s="3"/>
      <c r="HYX845" s="3"/>
      <c r="HYY845" s="3"/>
      <c r="HYZ845" s="3"/>
      <c r="HZA845" s="3"/>
      <c r="HZB845" s="3"/>
      <c r="HZC845" s="3"/>
      <c r="HZD845" s="3"/>
      <c r="HZE845" s="3"/>
      <c r="HZF845" s="3"/>
      <c r="HZG845" s="3"/>
      <c r="HZH845" s="3"/>
      <c r="HZI845" s="3"/>
      <c r="HZJ845" s="3"/>
      <c r="HZK845" s="3"/>
      <c r="HZL845" s="3"/>
      <c r="HZM845" s="3"/>
      <c r="HZN845" s="3"/>
      <c r="HZO845" s="3"/>
      <c r="HZP845" s="3"/>
      <c r="HZQ845" s="3"/>
      <c r="HZR845" s="3"/>
      <c r="HZS845" s="3"/>
      <c r="HZT845" s="3"/>
      <c r="HZU845" s="3"/>
      <c r="HZV845" s="3"/>
      <c r="HZW845" s="3"/>
      <c r="HZX845" s="3"/>
      <c r="HZY845" s="3"/>
      <c r="HZZ845" s="3"/>
      <c r="IAA845" s="3"/>
      <c r="IAB845" s="3"/>
      <c r="IAC845" s="3"/>
      <c r="IAD845" s="3"/>
      <c r="IAE845" s="3"/>
      <c r="IAF845" s="3"/>
      <c r="IAG845" s="3"/>
      <c r="IAH845" s="3"/>
      <c r="IAI845" s="3"/>
      <c r="IAJ845" s="3"/>
      <c r="IAK845" s="3"/>
      <c r="IAL845" s="3"/>
      <c r="IAM845" s="3"/>
      <c r="IAN845" s="3"/>
      <c r="IAO845" s="3"/>
      <c r="IAP845" s="3"/>
      <c r="IAQ845" s="3"/>
      <c r="IAR845" s="3"/>
      <c r="IAS845" s="3"/>
      <c r="IAT845" s="3"/>
      <c r="IAU845" s="3"/>
      <c r="IAV845" s="3"/>
      <c r="IAW845" s="3"/>
      <c r="IAX845" s="3"/>
      <c r="IAY845" s="3"/>
      <c r="IAZ845" s="3"/>
      <c r="IBA845" s="3"/>
      <c r="IBB845" s="3"/>
      <c r="IBC845" s="3"/>
      <c r="IBD845" s="3"/>
      <c r="IBE845" s="3"/>
      <c r="IBF845" s="3"/>
      <c r="IBG845" s="3"/>
      <c r="IBH845" s="3"/>
      <c r="IBI845" s="3"/>
      <c r="IBJ845" s="3"/>
      <c r="IBK845" s="3"/>
      <c r="IBL845" s="3"/>
      <c r="IBM845" s="3"/>
      <c r="IBN845" s="3"/>
      <c r="IBO845" s="3"/>
      <c r="IBP845" s="3"/>
      <c r="IBQ845" s="3"/>
      <c r="IBR845" s="3"/>
      <c r="IBS845" s="3"/>
      <c r="IBT845" s="3"/>
      <c r="IBU845" s="3"/>
      <c r="IBV845" s="3"/>
      <c r="IBW845" s="3"/>
      <c r="IBX845" s="3"/>
      <c r="IBY845" s="3"/>
      <c r="IBZ845" s="3"/>
      <c r="ICA845" s="3"/>
      <c r="ICB845" s="3"/>
      <c r="ICC845" s="3"/>
      <c r="ICD845" s="3"/>
      <c r="ICE845" s="3"/>
      <c r="ICF845" s="3"/>
      <c r="ICG845" s="3"/>
      <c r="ICH845" s="3"/>
      <c r="ICI845" s="3"/>
      <c r="ICJ845" s="3"/>
      <c r="ICK845" s="3"/>
      <c r="ICL845" s="3"/>
      <c r="ICM845" s="3"/>
      <c r="ICN845" s="3"/>
      <c r="ICO845" s="3"/>
      <c r="ICP845" s="3"/>
      <c r="ICQ845" s="3"/>
      <c r="ICR845" s="3"/>
      <c r="ICS845" s="3"/>
      <c r="ICT845" s="3"/>
      <c r="ICU845" s="3"/>
      <c r="ICV845" s="3"/>
      <c r="ICW845" s="3"/>
      <c r="ICX845" s="3"/>
      <c r="ICY845" s="3"/>
      <c r="ICZ845" s="3"/>
      <c r="IDA845" s="3"/>
      <c r="IDB845" s="3"/>
      <c r="IDC845" s="3"/>
      <c r="IDD845" s="3"/>
      <c r="IDE845" s="3"/>
      <c r="IDF845" s="3"/>
      <c r="IDG845" s="3"/>
      <c r="IDH845" s="3"/>
      <c r="IDI845" s="3"/>
      <c r="IDJ845" s="3"/>
      <c r="IDK845" s="3"/>
      <c r="IDL845" s="3"/>
      <c r="IDM845" s="3"/>
      <c r="IDN845" s="3"/>
      <c r="IDO845" s="3"/>
      <c r="IDP845" s="3"/>
      <c r="IDQ845" s="3"/>
      <c r="IDR845" s="3"/>
      <c r="IDS845" s="3"/>
      <c r="IDT845" s="3"/>
      <c r="IDU845" s="3"/>
      <c r="IDV845" s="3"/>
      <c r="IDW845" s="3"/>
      <c r="IDX845" s="3"/>
      <c r="IDY845" s="3"/>
      <c r="IDZ845" s="3"/>
      <c r="IEA845" s="3"/>
      <c r="IEB845" s="3"/>
      <c r="IEC845" s="3"/>
      <c r="IED845" s="3"/>
      <c r="IEE845" s="3"/>
      <c r="IEF845" s="3"/>
      <c r="IEG845" s="3"/>
      <c r="IEH845" s="3"/>
      <c r="IEI845" s="3"/>
      <c r="IEJ845" s="3"/>
      <c r="IEK845" s="3"/>
      <c r="IEL845" s="3"/>
      <c r="IEM845" s="3"/>
      <c r="IEN845" s="3"/>
      <c r="IEO845" s="3"/>
      <c r="IEP845" s="3"/>
      <c r="IEQ845" s="3"/>
      <c r="IER845" s="3"/>
      <c r="IES845" s="3"/>
      <c r="IET845" s="3"/>
      <c r="IEU845" s="3"/>
      <c r="IEV845" s="3"/>
      <c r="IEW845" s="3"/>
      <c r="IEX845" s="3"/>
      <c r="IEY845" s="3"/>
      <c r="IEZ845" s="3"/>
      <c r="IFA845" s="3"/>
      <c r="IFB845" s="3"/>
      <c r="IFC845" s="3"/>
      <c r="IFD845" s="3"/>
      <c r="IFE845" s="3"/>
      <c r="IFF845" s="3"/>
      <c r="IFG845" s="3"/>
      <c r="IFH845" s="3"/>
      <c r="IFI845" s="3"/>
      <c r="IFJ845" s="3"/>
      <c r="IFK845" s="3"/>
      <c r="IFL845" s="3"/>
      <c r="IFM845" s="3"/>
      <c r="IFN845" s="3"/>
      <c r="IFO845" s="3"/>
      <c r="IFP845" s="3"/>
      <c r="IFQ845" s="3"/>
      <c r="IFR845" s="3"/>
      <c r="IFS845" s="3"/>
      <c r="IFT845" s="3"/>
      <c r="IFU845" s="3"/>
      <c r="IFV845" s="3"/>
      <c r="IFW845" s="3"/>
      <c r="IFX845" s="3"/>
      <c r="IFY845" s="3"/>
      <c r="IFZ845" s="3"/>
      <c r="IGA845" s="3"/>
      <c r="IGB845" s="3"/>
      <c r="IGC845" s="3"/>
      <c r="IGD845" s="3"/>
      <c r="IGE845" s="3"/>
      <c r="IGF845" s="3"/>
      <c r="IGG845" s="3"/>
      <c r="IGH845" s="3"/>
      <c r="IGI845" s="3"/>
      <c r="IGJ845" s="3"/>
      <c r="IGK845" s="3"/>
      <c r="IGL845" s="3"/>
      <c r="IGM845" s="3"/>
      <c r="IGN845" s="3"/>
      <c r="IGO845" s="3"/>
      <c r="IGP845" s="3"/>
      <c r="IGQ845" s="3"/>
      <c r="IGR845" s="3"/>
      <c r="IGS845" s="3"/>
      <c r="IGT845" s="3"/>
      <c r="IGU845" s="3"/>
      <c r="IGV845" s="3"/>
      <c r="IGW845" s="3"/>
      <c r="IGX845" s="3"/>
      <c r="IGY845" s="3"/>
      <c r="IGZ845" s="3"/>
      <c r="IHA845" s="3"/>
      <c r="IHB845" s="3"/>
      <c r="IHC845" s="3"/>
      <c r="IHD845" s="3"/>
      <c r="IHE845" s="3"/>
      <c r="IHF845" s="3"/>
      <c r="IHG845" s="3"/>
      <c r="IHH845" s="3"/>
      <c r="IHI845" s="3"/>
      <c r="IHJ845" s="3"/>
      <c r="IHK845" s="3"/>
      <c r="IHL845" s="3"/>
      <c r="IHM845" s="3"/>
      <c r="IHN845" s="3"/>
      <c r="IHO845" s="3"/>
      <c r="IHP845" s="3"/>
      <c r="IHQ845" s="3"/>
      <c r="IHR845" s="3"/>
      <c r="IHS845" s="3"/>
      <c r="IHT845" s="3"/>
      <c r="IHU845" s="3"/>
      <c r="IHV845" s="3"/>
      <c r="IHW845" s="3"/>
      <c r="IHX845" s="3"/>
      <c r="IHY845" s="3"/>
      <c r="IHZ845" s="3"/>
      <c r="IIA845" s="3"/>
      <c r="IIB845" s="3"/>
      <c r="IIC845" s="3"/>
      <c r="IID845" s="3"/>
      <c r="IIE845" s="3"/>
      <c r="IIF845" s="3"/>
      <c r="IIG845" s="3"/>
      <c r="IIH845" s="3"/>
      <c r="III845" s="3"/>
      <c r="IIJ845" s="3"/>
      <c r="IIK845" s="3"/>
      <c r="IIL845" s="3"/>
      <c r="IIM845" s="3"/>
      <c r="IIN845" s="3"/>
      <c r="IIO845" s="3"/>
      <c r="IIP845" s="3"/>
      <c r="IIQ845" s="3"/>
      <c r="IIR845" s="3"/>
      <c r="IIS845" s="3"/>
      <c r="IIT845" s="3"/>
      <c r="IIU845" s="3"/>
      <c r="IIV845" s="3"/>
      <c r="IIW845" s="3"/>
      <c r="IIX845" s="3"/>
      <c r="IIY845" s="3"/>
      <c r="IIZ845" s="3"/>
      <c r="IJA845" s="3"/>
      <c r="IJB845" s="3"/>
      <c r="IJC845" s="3"/>
      <c r="IJD845" s="3"/>
      <c r="IJE845" s="3"/>
      <c r="IJF845" s="3"/>
      <c r="IJG845" s="3"/>
      <c r="IJH845" s="3"/>
      <c r="IJI845" s="3"/>
      <c r="IJJ845" s="3"/>
      <c r="IJK845" s="3"/>
      <c r="IJL845" s="3"/>
      <c r="IJM845" s="3"/>
      <c r="IJN845" s="3"/>
      <c r="IJO845" s="3"/>
      <c r="IJP845" s="3"/>
      <c r="IJQ845" s="3"/>
      <c r="IJR845" s="3"/>
      <c r="IJS845" s="3"/>
      <c r="IJT845" s="3"/>
      <c r="IJU845" s="3"/>
      <c r="IJV845" s="3"/>
      <c r="IJW845" s="3"/>
      <c r="IJX845" s="3"/>
      <c r="IJY845" s="3"/>
      <c r="IJZ845" s="3"/>
      <c r="IKA845" s="3"/>
      <c r="IKB845" s="3"/>
      <c r="IKC845" s="3"/>
      <c r="IKD845" s="3"/>
      <c r="IKE845" s="3"/>
      <c r="IKF845" s="3"/>
      <c r="IKG845" s="3"/>
      <c r="IKH845" s="3"/>
      <c r="IKI845" s="3"/>
      <c r="IKJ845" s="3"/>
      <c r="IKK845" s="3"/>
      <c r="IKL845" s="3"/>
      <c r="IKM845" s="3"/>
      <c r="IKN845" s="3"/>
      <c r="IKO845" s="3"/>
      <c r="IKP845" s="3"/>
      <c r="IKQ845" s="3"/>
      <c r="IKR845" s="3"/>
      <c r="IKS845" s="3"/>
      <c r="IKT845" s="3"/>
      <c r="IKU845" s="3"/>
      <c r="IKV845" s="3"/>
      <c r="IKW845" s="3"/>
      <c r="IKX845" s="3"/>
      <c r="IKY845" s="3"/>
      <c r="IKZ845" s="3"/>
      <c r="ILA845" s="3"/>
      <c r="ILB845" s="3"/>
      <c r="ILC845" s="3"/>
      <c r="ILD845" s="3"/>
      <c r="ILE845" s="3"/>
      <c r="ILF845" s="3"/>
      <c r="ILG845" s="3"/>
      <c r="ILH845" s="3"/>
      <c r="ILI845" s="3"/>
      <c r="ILJ845" s="3"/>
      <c r="ILK845" s="3"/>
      <c r="ILL845" s="3"/>
      <c r="ILM845" s="3"/>
      <c r="ILN845" s="3"/>
      <c r="ILO845" s="3"/>
      <c r="ILP845" s="3"/>
      <c r="ILQ845" s="3"/>
      <c r="ILR845" s="3"/>
      <c r="ILS845" s="3"/>
      <c r="ILT845" s="3"/>
      <c r="ILU845" s="3"/>
      <c r="ILV845" s="3"/>
      <c r="ILW845" s="3"/>
      <c r="ILX845" s="3"/>
      <c r="ILY845" s="3"/>
      <c r="ILZ845" s="3"/>
      <c r="IMA845" s="3"/>
      <c r="IMB845" s="3"/>
      <c r="IMC845" s="3"/>
      <c r="IMD845" s="3"/>
      <c r="IME845" s="3"/>
      <c r="IMF845" s="3"/>
      <c r="IMG845" s="3"/>
      <c r="IMH845" s="3"/>
      <c r="IMI845" s="3"/>
      <c r="IMJ845" s="3"/>
      <c r="IMK845" s="3"/>
      <c r="IML845" s="3"/>
      <c r="IMM845" s="3"/>
      <c r="IMN845" s="3"/>
      <c r="IMO845" s="3"/>
      <c r="IMP845" s="3"/>
      <c r="IMQ845" s="3"/>
      <c r="IMR845" s="3"/>
      <c r="IMS845" s="3"/>
      <c r="IMT845" s="3"/>
      <c r="IMU845" s="3"/>
      <c r="IMV845" s="3"/>
      <c r="IMW845" s="3"/>
      <c r="IMX845" s="3"/>
      <c r="IMY845" s="3"/>
      <c r="IMZ845" s="3"/>
      <c r="INA845" s="3"/>
      <c r="INB845" s="3"/>
      <c r="INC845" s="3"/>
      <c r="IND845" s="3"/>
      <c r="INE845" s="3"/>
      <c r="INF845" s="3"/>
      <c r="ING845" s="3"/>
      <c r="INH845" s="3"/>
      <c r="INI845" s="3"/>
      <c r="INJ845" s="3"/>
      <c r="INK845" s="3"/>
      <c r="INL845" s="3"/>
      <c r="INM845" s="3"/>
      <c r="INN845" s="3"/>
      <c r="INO845" s="3"/>
      <c r="INP845" s="3"/>
      <c r="INQ845" s="3"/>
      <c r="INR845" s="3"/>
      <c r="INS845" s="3"/>
      <c r="INT845" s="3"/>
      <c r="INU845" s="3"/>
      <c r="INV845" s="3"/>
      <c r="INW845" s="3"/>
      <c r="INX845" s="3"/>
      <c r="INY845" s="3"/>
      <c r="INZ845" s="3"/>
      <c r="IOA845" s="3"/>
      <c r="IOB845" s="3"/>
      <c r="IOC845" s="3"/>
      <c r="IOD845" s="3"/>
      <c r="IOE845" s="3"/>
      <c r="IOF845" s="3"/>
      <c r="IOG845" s="3"/>
      <c r="IOH845" s="3"/>
      <c r="IOI845" s="3"/>
      <c r="IOJ845" s="3"/>
      <c r="IOK845" s="3"/>
      <c r="IOL845" s="3"/>
      <c r="IOM845" s="3"/>
      <c r="ION845" s="3"/>
      <c r="IOO845" s="3"/>
      <c r="IOP845" s="3"/>
      <c r="IOQ845" s="3"/>
      <c r="IOR845" s="3"/>
      <c r="IOS845" s="3"/>
      <c r="IOT845" s="3"/>
      <c r="IOU845" s="3"/>
      <c r="IOV845" s="3"/>
      <c r="IOW845" s="3"/>
      <c r="IOX845" s="3"/>
      <c r="IOY845" s="3"/>
      <c r="IOZ845" s="3"/>
      <c r="IPA845" s="3"/>
      <c r="IPB845" s="3"/>
      <c r="IPC845" s="3"/>
      <c r="IPD845" s="3"/>
      <c r="IPE845" s="3"/>
      <c r="IPF845" s="3"/>
      <c r="IPG845" s="3"/>
      <c r="IPH845" s="3"/>
      <c r="IPI845" s="3"/>
      <c r="IPJ845" s="3"/>
      <c r="IPK845" s="3"/>
      <c r="IPL845" s="3"/>
      <c r="IPM845" s="3"/>
      <c r="IPN845" s="3"/>
      <c r="IPO845" s="3"/>
      <c r="IPP845" s="3"/>
      <c r="IPQ845" s="3"/>
      <c r="IPR845" s="3"/>
      <c r="IPS845" s="3"/>
      <c r="IPT845" s="3"/>
      <c r="IPU845" s="3"/>
      <c r="IPV845" s="3"/>
      <c r="IPW845" s="3"/>
      <c r="IPX845" s="3"/>
      <c r="IPY845" s="3"/>
      <c r="IPZ845" s="3"/>
      <c r="IQA845" s="3"/>
      <c r="IQB845" s="3"/>
      <c r="IQC845" s="3"/>
      <c r="IQD845" s="3"/>
      <c r="IQE845" s="3"/>
      <c r="IQF845" s="3"/>
      <c r="IQG845" s="3"/>
      <c r="IQH845" s="3"/>
      <c r="IQI845" s="3"/>
      <c r="IQJ845" s="3"/>
      <c r="IQK845" s="3"/>
      <c r="IQL845" s="3"/>
      <c r="IQM845" s="3"/>
      <c r="IQN845" s="3"/>
      <c r="IQO845" s="3"/>
      <c r="IQP845" s="3"/>
      <c r="IQQ845" s="3"/>
      <c r="IQR845" s="3"/>
      <c r="IQS845" s="3"/>
      <c r="IQT845" s="3"/>
      <c r="IQU845" s="3"/>
      <c r="IQV845" s="3"/>
      <c r="IQW845" s="3"/>
      <c r="IQX845" s="3"/>
      <c r="IQY845" s="3"/>
      <c r="IQZ845" s="3"/>
      <c r="IRA845" s="3"/>
      <c r="IRB845" s="3"/>
      <c r="IRC845" s="3"/>
      <c r="IRD845" s="3"/>
      <c r="IRE845" s="3"/>
      <c r="IRF845" s="3"/>
      <c r="IRG845" s="3"/>
      <c r="IRH845" s="3"/>
      <c r="IRI845" s="3"/>
      <c r="IRJ845" s="3"/>
      <c r="IRK845" s="3"/>
      <c r="IRL845" s="3"/>
      <c r="IRM845" s="3"/>
      <c r="IRN845" s="3"/>
      <c r="IRO845" s="3"/>
      <c r="IRP845" s="3"/>
      <c r="IRQ845" s="3"/>
      <c r="IRR845" s="3"/>
      <c r="IRS845" s="3"/>
      <c r="IRT845" s="3"/>
      <c r="IRU845" s="3"/>
      <c r="IRV845" s="3"/>
      <c r="IRW845" s="3"/>
      <c r="IRX845" s="3"/>
      <c r="IRY845" s="3"/>
      <c r="IRZ845" s="3"/>
      <c r="ISA845" s="3"/>
      <c r="ISB845" s="3"/>
      <c r="ISC845" s="3"/>
      <c r="ISD845" s="3"/>
      <c r="ISE845" s="3"/>
      <c r="ISF845" s="3"/>
      <c r="ISG845" s="3"/>
      <c r="ISH845" s="3"/>
      <c r="ISI845" s="3"/>
      <c r="ISJ845" s="3"/>
      <c r="ISK845" s="3"/>
      <c r="ISL845" s="3"/>
      <c r="ISM845" s="3"/>
      <c r="ISN845" s="3"/>
      <c r="ISO845" s="3"/>
      <c r="ISP845" s="3"/>
      <c r="ISQ845" s="3"/>
      <c r="ISR845" s="3"/>
      <c r="ISS845" s="3"/>
      <c r="IST845" s="3"/>
      <c r="ISU845" s="3"/>
      <c r="ISV845" s="3"/>
      <c r="ISW845" s="3"/>
      <c r="ISX845" s="3"/>
      <c r="ISY845" s="3"/>
      <c r="ISZ845" s="3"/>
      <c r="ITA845" s="3"/>
      <c r="ITB845" s="3"/>
      <c r="ITC845" s="3"/>
      <c r="ITD845" s="3"/>
      <c r="ITE845" s="3"/>
      <c r="ITF845" s="3"/>
      <c r="ITG845" s="3"/>
      <c r="ITH845" s="3"/>
      <c r="ITI845" s="3"/>
      <c r="ITJ845" s="3"/>
      <c r="ITK845" s="3"/>
      <c r="ITL845" s="3"/>
      <c r="ITM845" s="3"/>
      <c r="ITN845" s="3"/>
      <c r="ITO845" s="3"/>
      <c r="ITP845" s="3"/>
      <c r="ITQ845" s="3"/>
      <c r="ITR845" s="3"/>
      <c r="ITS845" s="3"/>
      <c r="ITT845" s="3"/>
      <c r="ITU845" s="3"/>
      <c r="ITV845" s="3"/>
      <c r="ITW845" s="3"/>
      <c r="ITX845" s="3"/>
      <c r="ITY845" s="3"/>
      <c r="ITZ845" s="3"/>
      <c r="IUA845" s="3"/>
      <c r="IUB845" s="3"/>
      <c r="IUC845" s="3"/>
      <c r="IUD845" s="3"/>
      <c r="IUE845" s="3"/>
      <c r="IUF845" s="3"/>
      <c r="IUG845" s="3"/>
      <c r="IUH845" s="3"/>
      <c r="IUI845" s="3"/>
      <c r="IUJ845" s="3"/>
      <c r="IUK845" s="3"/>
      <c r="IUL845" s="3"/>
      <c r="IUM845" s="3"/>
      <c r="IUN845" s="3"/>
      <c r="IUO845" s="3"/>
      <c r="IUP845" s="3"/>
      <c r="IUQ845" s="3"/>
      <c r="IUR845" s="3"/>
      <c r="IUS845" s="3"/>
      <c r="IUT845" s="3"/>
      <c r="IUU845" s="3"/>
      <c r="IUV845" s="3"/>
      <c r="IUW845" s="3"/>
      <c r="IUX845" s="3"/>
      <c r="IUY845" s="3"/>
      <c r="IUZ845" s="3"/>
      <c r="IVA845" s="3"/>
      <c r="IVB845" s="3"/>
      <c r="IVC845" s="3"/>
      <c r="IVD845" s="3"/>
      <c r="IVE845" s="3"/>
      <c r="IVF845" s="3"/>
      <c r="IVG845" s="3"/>
      <c r="IVH845" s="3"/>
      <c r="IVI845" s="3"/>
      <c r="IVJ845" s="3"/>
      <c r="IVK845" s="3"/>
      <c r="IVL845" s="3"/>
      <c r="IVM845" s="3"/>
      <c r="IVN845" s="3"/>
      <c r="IVO845" s="3"/>
      <c r="IVP845" s="3"/>
      <c r="IVQ845" s="3"/>
      <c r="IVR845" s="3"/>
      <c r="IVS845" s="3"/>
      <c r="IVT845" s="3"/>
      <c r="IVU845" s="3"/>
      <c r="IVV845" s="3"/>
      <c r="IVW845" s="3"/>
      <c r="IVX845" s="3"/>
      <c r="IVY845" s="3"/>
      <c r="IVZ845" s="3"/>
      <c r="IWA845" s="3"/>
      <c r="IWB845" s="3"/>
      <c r="IWC845" s="3"/>
      <c r="IWD845" s="3"/>
      <c r="IWE845" s="3"/>
      <c r="IWF845" s="3"/>
      <c r="IWG845" s="3"/>
      <c r="IWH845" s="3"/>
      <c r="IWI845" s="3"/>
      <c r="IWJ845" s="3"/>
      <c r="IWK845" s="3"/>
      <c r="IWL845" s="3"/>
      <c r="IWM845" s="3"/>
      <c r="IWN845" s="3"/>
      <c r="IWO845" s="3"/>
      <c r="IWP845" s="3"/>
      <c r="IWQ845" s="3"/>
      <c r="IWR845" s="3"/>
      <c r="IWS845" s="3"/>
      <c r="IWT845" s="3"/>
      <c r="IWU845" s="3"/>
      <c r="IWV845" s="3"/>
      <c r="IWW845" s="3"/>
      <c r="IWX845" s="3"/>
      <c r="IWY845" s="3"/>
      <c r="IWZ845" s="3"/>
      <c r="IXA845" s="3"/>
      <c r="IXB845" s="3"/>
      <c r="IXC845" s="3"/>
      <c r="IXD845" s="3"/>
      <c r="IXE845" s="3"/>
      <c r="IXF845" s="3"/>
      <c r="IXG845" s="3"/>
      <c r="IXH845" s="3"/>
      <c r="IXI845" s="3"/>
      <c r="IXJ845" s="3"/>
      <c r="IXK845" s="3"/>
      <c r="IXL845" s="3"/>
      <c r="IXM845" s="3"/>
      <c r="IXN845" s="3"/>
      <c r="IXO845" s="3"/>
      <c r="IXP845" s="3"/>
      <c r="IXQ845" s="3"/>
      <c r="IXR845" s="3"/>
      <c r="IXS845" s="3"/>
      <c r="IXT845" s="3"/>
      <c r="IXU845" s="3"/>
      <c r="IXV845" s="3"/>
      <c r="IXW845" s="3"/>
      <c r="IXX845" s="3"/>
      <c r="IXY845" s="3"/>
      <c r="IXZ845" s="3"/>
      <c r="IYA845" s="3"/>
      <c r="IYB845" s="3"/>
      <c r="IYC845" s="3"/>
      <c r="IYD845" s="3"/>
      <c r="IYE845" s="3"/>
      <c r="IYF845" s="3"/>
      <c r="IYG845" s="3"/>
      <c r="IYH845" s="3"/>
      <c r="IYI845" s="3"/>
      <c r="IYJ845" s="3"/>
      <c r="IYK845" s="3"/>
      <c r="IYL845" s="3"/>
      <c r="IYM845" s="3"/>
      <c r="IYN845" s="3"/>
      <c r="IYO845" s="3"/>
      <c r="IYP845" s="3"/>
      <c r="IYQ845" s="3"/>
      <c r="IYR845" s="3"/>
      <c r="IYS845" s="3"/>
      <c r="IYT845" s="3"/>
      <c r="IYU845" s="3"/>
      <c r="IYV845" s="3"/>
      <c r="IYW845" s="3"/>
      <c r="IYX845" s="3"/>
      <c r="IYY845" s="3"/>
      <c r="IYZ845" s="3"/>
      <c r="IZA845" s="3"/>
      <c r="IZB845" s="3"/>
      <c r="IZC845" s="3"/>
      <c r="IZD845" s="3"/>
      <c r="IZE845" s="3"/>
      <c r="IZF845" s="3"/>
      <c r="IZG845" s="3"/>
      <c r="IZH845" s="3"/>
      <c r="IZI845" s="3"/>
      <c r="IZJ845" s="3"/>
      <c r="IZK845" s="3"/>
      <c r="IZL845" s="3"/>
      <c r="IZM845" s="3"/>
      <c r="IZN845" s="3"/>
      <c r="IZO845" s="3"/>
      <c r="IZP845" s="3"/>
      <c r="IZQ845" s="3"/>
      <c r="IZR845" s="3"/>
      <c r="IZS845" s="3"/>
      <c r="IZT845" s="3"/>
      <c r="IZU845" s="3"/>
      <c r="IZV845" s="3"/>
      <c r="IZW845" s="3"/>
      <c r="IZX845" s="3"/>
      <c r="IZY845" s="3"/>
      <c r="IZZ845" s="3"/>
      <c r="JAA845" s="3"/>
      <c r="JAB845" s="3"/>
      <c r="JAC845" s="3"/>
      <c r="JAD845" s="3"/>
      <c r="JAE845" s="3"/>
      <c r="JAF845" s="3"/>
      <c r="JAG845" s="3"/>
      <c r="JAH845" s="3"/>
      <c r="JAI845" s="3"/>
      <c r="JAJ845" s="3"/>
      <c r="JAK845" s="3"/>
      <c r="JAL845" s="3"/>
      <c r="JAM845" s="3"/>
      <c r="JAN845" s="3"/>
      <c r="JAO845" s="3"/>
      <c r="JAP845" s="3"/>
      <c r="JAQ845" s="3"/>
      <c r="JAR845" s="3"/>
      <c r="JAS845" s="3"/>
      <c r="JAT845" s="3"/>
      <c r="JAU845" s="3"/>
      <c r="JAV845" s="3"/>
      <c r="JAW845" s="3"/>
      <c r="JAX845" s="3"/>
      <c r="JAY845" s="3"/>
      <c r="JAZ845" s="3"/>
      <c r="JBA845" s="3"/>
      <c r="JBB845" s="3"/>
      <c r="JBC845" s="3"/>
      <c r="JBD845" s="3"/>
      <c r="JBE845" s="3"/>
      <c r="JBF845" s="3"/>
      <c r="JBG845" s="3"/>
      <c r="JBH845" s="3"/>
      <c r="JBI845" s="3"/>
      <c r="JBJ845" s="3"/>
      <c r="JBK845" s="3"/>
      <c r="JBL845" s="3"/>
      <c r="JBM845" s="3"/>
      <c r="JBN845" s="3"/>
      <c r="JBO845" s="3"/>
      <c r="JBP845" s="3"/>
      <c r="JBQ845" s="3"/>
      <c r="JBR845" s="3"/>
      <c r="JBS845" s="3"/>
      <c r="JBT845" s="3"/>
      <c r="JBU845" s="3"/>
      <c r="JBV845" s="3"/>
      <c r="JBW845" s="3"/>
      <c r="JBX845" s="3"/>
      <c r="JBY845" s="3"/>
      <c r="JBZ845" s="3"/>
      <c r="JCA845" s="3"/>
      <c r="JCB845" s="3"/>
      <c r="JCC845" s="3"/>
      <c r="JCD845" s="3"/>
      <c r="JCE845" s="3"/>
      <c r="JCF845" s="3"/>
      <c r="JCG845" s="3"/>
      <c r="JCH845" s="3"/>
      <c r="JCI845" s="3"/>
      <c r="JCJ845" s="3"/>
      <c r="JCK845" s="3"/>
      <c r="JCL845" s="3"/>
      <c r="JCM845" s="3"/>
      <c r="JCN845" s="3"/>
      <c r="JCO845" s="3"/>
      <c r="JCP845" s="3"/>
      <c r="JCQ845" s="3"/>
      <c r="JCR845" s="3"/>
      <c r="JCS845" s="3"/>
      <c r="JCT845" s="3"/>
      <c r="JCU845" s="3"/>
      <c r="JCV845" s="3"/>
      <c r="JCW845" s="3"/>
      <c r="JCX845" s="3"/>
      <c r="JCY845" s="3"/>
      <c r="JCZ845" s="3"/>
      <c r="JDA845" s="3"/>
      <c r="JDB845" s="3"/>
      <c r="JDC845" s="3"/>
      <c r="JDD845" s="3"/>
      <c r="JDE845" s="3"/>
      <c r="JDF845" s="3"/>
      <c r="JDG845" s="3"/>
      <c r="JDH845" s="3"/>
      <c r="JDI845" s="3"/>
      <c r="JDJ845" s="3"/>
      <c r="JDK845" s="3"/>
      <c r="JDL845" s="3"/>
      <c r="JDM845" s="3"/>
      <c r="JDN845" s="3"/>
      <c r="JDO845" s="3"/>
      <c r="JDP845" s="3"/>
      <c r="JDQ845" s="3"/>
      <c r="JDR845" s="3"/>
      <c r="JDS845" s="3"/>
      <c r="JDT845" s="3"/>
      <c r="JDU845" s="3"/>
      <c r="JDV845" s="3"/>
      <c r="JDW845" s="3"/>
      <c r="JDX845" s="3"/>
      <c r="JDY845" s="3"/>
      <c r="JDZ845" s="3"/>
      <c r="JEA845" s="3"/>
      <c r="JEB845" s="3"/>
      <c r="JEC845" s="3"/>
      <c r="JED845" s="3"/>
      <c r="JEE845" s="3"/>
      <c r="JEF845" s="3"/>
      <c r="JEG845" s="3"/>
      <c r="JEH845" s="3"/>
      <c r="JEI845" s="3"/>
      <c r="JEJ845" s="3"/>
      <c r="JEK845" s="3"/>
      <c r="JEL845" s="3"/>
      <c r="JEM845" s="3"/>
      <c r="JEN845" s="3"/>
      <c r="JEO845" s="3"/>
      <c r="JEP845" s="3"/>
      <c r="JEQ845" s="3"/>
      <c r="JER845" s="3"/>
      <c r="JES845" s="3"/>
      <c r="JET845" s="3"/>
      <c r="JEU845" s="3"/>
      <c r="JEV845" s="3"/>
      <c r="JEW845" s="3"/>
      <c r="JEX845" s="3"/>
      <c r="JEY845" s="3"/>
      <c r="JEZ845" s="3"/>
      <c r="JFA845" s="3"/>
      <c r="JFB845" s="3"/>
      <c r="JFC845" s="3"/>
      <c r="JFD845" s="3"/>
      <c r="JFE845" s="3"/>
      <c r="JFF845" s="3"/>
      <c r="JFG845" s="3"/>
      <c r="JFH845" s="3"/>
      <c r="JFI845" s="3"/>
      <c r="JFJ845" s="3"/>
      <c r="JFK845" s="3"/>
      <c r="JFL845" s="3"/>
      <c r="JFM845" s="3"/>
      <c r="JFN845" s="3"/>
      <c r="JFO845" s="3"/>
      <c r="JFP845" s="3"/>
      <c r="JFQ845" s="3"/>
      <c r="JFR845" s="3"/>
      <c r="JFS845" s="3"/>
      <c r="JFT845" s="3"/>
      <c r="JFU845" s="3"/>
      <c r="JFV845" s="3"/>
      <c r="JFW845" s="3"/>
      <c r="JFX845" s="3"/>
      <c r="JFY845" s="3"/>
      <c r="JFZ845" s="3"/>
      <c r="JGA845" s="3"/>
      <c r="JGB845" s="3"/>
      <c r="JGC845" s="3"/>
      <c r="JGD845" s="3"/>
      <c r="JGE845" s="3"/>
      <c r="JGF845" s="3"/>
      <c r="JGG845" s="3"/>
      <c r="JGH845" s="3"/>
      <c r="JGI845" s="3"/>
      <c r="JGJ845" s="3"/>
      <c r="JGK845" s="3"/>
      <c r="JGL845" s="3"/>
      <c r="JGM845" s="3"/>
      <c r="JGN845" s="3"/>
      <c r="JGO845" s="3"/>
      <c r="JGP845" s="3"/>
      <c r="JGQ845" s="3"/>
      <c r="JGR845" s="3"/>
      <c r="JGS845" s="3"/>
      <c r="JGT845" s="3"/>
      <c r="JGU845" s="3"/>
      <c r="JGV845" s="3"/>
      <c r="JGW845" s="3"/>
      <c r="JGX845" s="3"/>
      <c r="JGY845" s="3"/>
      <c r="JGZ845" s="3"/>
      <c r="JHA845" s="3"/>
      <c r="JHB845" s="3"/>
      <c r="JHC845" s="3"/>
      <c r="JHD845" s="3"/>
      <c r="JHE845" s="3"/>
      <c r="JHF845" s="3"/>
      <c r="JHG845" s="3"/>
      <c r="JHH845" s="3"/>
      <c r="JHI845" s="3"/>
      <c r="JHJ845" s="3"/>
      <c r="JHK845" s="3"/>
      <c r="JHL845" s="3"/>
      <c r="JHM845" s="3"/>
      <c r="JHN845" s="3"/>
      <c r="JHO845" s="3"/>
      <c r="JHP845" s="3"/>
      <c r="JHQ845" s="3"/>
      <c r="JHR845" s="3"/>
      <c r="JHS845" s="3"/>
      <c r="JHT845" s="3"/>
      <c r="JHU845" s="3"/>
      <c r="JHV845" s="3"/>
      <c r="JHW845" s="3"/>
      <c r="JHX845" s="3"/>
      <c r="JHY845" s="3"/>
      <c r="JHZ845" s="3"/>
      <c r="JIA845" s="3"/>
      <c r="JIB845" s="3"/>
      <c r="JIC845" s="3"/>
      <c r="JID845" s="3"/>
      <c r="JIE845" s="3"/>
      <c r="JIF845" s="3"/>
      <c r="JIG845" s="3"/>
      <c r="JIH845" s="3"/>
      <c r="JII845" s="3"/>
      <c r="JIJ845" s="3"/>
      <c r="JIK845" s="3"/>
      <c r="JIL845" s="3"/>
      <c r="JIM845" s="3"/>
      <c r="JIN845" s="3"/>
      <c r="JIO845" s="3"/>
      <c r="JIP845" s="3"/>
      <c r="JIQ845" s="3"/>
      <c r="JIR845" s="3"/>
      <c r="JIS845" s="3"/>
      <c r="JIT845" s="3"/>
      <c r="JIU845" s="3"/>
      <c r="JIV845" s="3"/>
      <c r="JIW845" s="3"/>
      <c r="JIX845" s="3"/>
      <c r="JIY845" s="3"/>
      <c r="JIZ845" s="3"/>
      <c r="JJA845" s="3"/>
      <c r="JJB845" s="3"/>
      <c r="JJC845" s="3"/>
      <c r="JJD845" s="3"/>
      <c r="JJE845" s="3"/>
      <c r="JJF845" s="3"/>
      <c r="JJG845" s="3"/>
      <c r="JJH845" s="3"/>
      <c r="JJI845" s="3"/>
      <c r="JJJ845" s="3"/>
      <c r="JJK845" s="3"/>
      <c r="JJL845" s="3"/>
      <c r="JJM845" s="3"/>
      <c r="JJN845" s="3"/>
      <c r="JJO845" s="3"/>
      <c r="JJP845" s="3"/>
      <c r="JJQ845" s="3"/>
      <c r="JJR845" s="3"/>
      <c r="JJS845" s="3"/>
      <c r="JJT845" s="3"/>
      <c r="JJU845" s="3"/>
      <c r="JJV845" s="3"/>
      <c r="JJW845" s="3"/>
      <c r="JJX845" s="3"/>
      <c r="JJY845" s="3"/>
      <c r="JJZ845" s="3"/>
      <c r="JKA845" s="3"/>
      <c r="JKB845" s="3"/>
      <c r="JKC845" s="3"/>
      <c r="JKD845" s="3"/>
      <c r="JKE845" s="3"/>
      <c r="JKF845" s="3"/>
      <c r="JKG845" s="3"/>
      <c r="JKH845" s="3"/>
      <c r="JKI845" s="3"/>
      <c r="JKJ845" s="3"/>
      <c r="JKK845" s="3"/>
      <c r="JKL845" s="3"/>
      <c r="JKM845" s="3"/>
      <c r="JKN845" s="3"/>
      <c r="JKO845" s="3"/>
      <c r="JKP845" s="3"/>
      <c r="JKQ845" s="3"/>
      <c r="JKR845" s="3"/>
      <c r="JKS845" s="3"/>
      <c r="JKT845" s="3"/>
      <c r="JKU845" s="3"/>
      <c r="JKV845" s="3"/>
      <c r="JKW845" s="3"/>
      <c r="JKX845" s="3"/>
      <c r="JKY845" s="3"/>
      <c r="JKZ845" s="3"/>
      <c r="JLA845" s="3"/>
      <c r="JLB845" s="3"/>
      <c r="JLC845" s="3"/>
      <c r="JLD845" s="3"/>
      <c r="JLE845" s="3"/>
      <c r="JLF845" s="3"/>
      <c r="JLG845" s="3"/>
      <c r="JLH845" s="3"/>
      <c r="JLI845" s="3"/>
      <c r="JLJ845" s="3"/>
      <c r="JLK845" s="3"/>
      <c r="JLL845" s="3"/>
      <c r="JLM845" s="3"/>
      <c r="JLN845" s="3"/>
      <c r="JLO845" s="3"/>
      <c r="JLP845" s="3"/>
      <c r="JLQ845" s="3"/>
      <c r="JLR845" s="3"/>
      <c r="JLS845" s="3"/>
      <c r="JLT845" s="3"/>
      <c r="JLU845" s="3"/>
      <c r="JLV845" s="3"/>
      <c r="JLW845" s="3"/>
      <c r="JLX845" s="3"/>
      <c r="JLY845" s="3"/>
      <c r="JLZ845" s="3"/>
      <c r="JMA845" s="3"/>
      <c r="JMB845" s="3"/>
      <c r="JMC845" s="3"/>
      <c r="JMD845" s="3"/>
      <c r="JME845" s="3"/>
      <c r="JMF845" s="3"/>
      <c r="JMG845" s="3"/>
      <c r="JMH845" s="3"/>
      <c r="JMI845" s="3"/>
      <c r="JMJ845" s="3"/>
      <c r="JMK845" s="3"/>
      <c r="JML845" s="3"/>
      <c r="JMM845" s="3"/>
      <c r="JMN845" s="3"/>
      <c r="JMO845" s="3"/>
      <c r="JMP845" s="3"/>
      <c r="JMQ845" s="3"/>
      <c r="JMR845" s="3"/>
      <c r="JMS845" s="3"/>
      <c r="JMT845" s="3"/>
      <c r="JMU845" s="3"/>
      <c r="JMV845" s="3"/>
      <c r="JMW845" s="3"/>
      <c r="JMX845" s="3"/>
      <c r="JMY845" s="3"/>
      <c r="JMZ845" s="3"/>
      <c r="JNA845" s="3"/>
      <c r="JNB845" s="3"/>
      <c r="JNC845" s="3"/>
      <c r="JND845" s="3"/>
      <c r="JNE845" s="3"/>
      <c r="JNF845" s="3"/>
      <c r="JNG845" s="3"/>
      <c r="JNH845" s="3"/>
      <c r="JNI845" s="3"/>
      <c r="JNJ845" s="3"/>
      <c r="JNK845" s="3"/>
      <c r="JNL845" s="3"/>
      <c r="JNM845" s="3"/>
      <c r="JNN845" s="3"/>
      <c r="JNO845" s="3"/>
      <c r="JNP845" s="3"/>
      <c r="JNQ845" s="3"/>
      <c r="JNR845" s="3"/>
      <c r="JNS845" s="3"/>
      <c r="JNT845" s="3"/>
      <c r="JNU845" s="3"/>
      <c r="JNV845" s="3"/>
      <c r="JNW845" s="3"/>
      <c r="JNX845" s="3"/>
      <c r="JNY845" s="3"/>
      <c r="JNZ845" s="3"/>
      <c r="JOA845" s="3"/>
      <c r="JOB845" s="3"/>
      <c r="JOC845" s="3"/>
      <c r="JOD845" s="3"/>
      <c r="JOE845" s="3"/>
      <c r="JOF845" s="3"/>
      <c r="JOG845" s="3"/>
      <c r="JOH845" s="3"/>
      <c r="JOI845" s="3"/>
      <c r="JOJ845" s="3"/>
      <c r="JOK845" s="3"/>
      <c r="JOL845" s="3"/>
      <c r="JOM845" s="3"/>
      <c r="JON845" s="3"/>
      <c r="JOO845" s="3"/>
      <c r="JOP845" s="3"/>
      <c r="JOQ845" s="3"/>
      <c r="JOR845" s="3"/>
      <c r="JOS845" s="3"/>
      <c r="JOT845" s="3"/>
      <c r="JOU845" s="3"/>
      <c r="JOV845" s="3"/>
      <c r="JOW845" s="3"/>
      <c r="JOX845" s="3"/>
      <c r="JOY845" s="3"/>
      <c r="JOZ845" s="3"/>
      <c r="JPA845" s="3"/>
      <c r="JPB845" s="3"/>
      <c r="JPC845" s="3"/>
      <c r="JPD845" s="3"/>
      <c r="JPE845" s="3"/>
      <c r="JPF845" s="3"/>
      <c r="JPG845" s="3"/>
      <c r="JPH845" s="3"/>
      <c r="JPI845" s="3"/>
      <c r="JPJ845" s="3"/>
      <c r="JPK845" s="3"/>
      <c r="JPL845" s="3"/>
      <c r="JPM845" s="3"/>
      <c r="JPN845" s="3"/>
      <c r="JPO845" s="3"/>
      <c r="JPP845" s="3"/>
      <c r="JPQ845" s="3"/>
      <c r="JPR845" s="3"/>
      <c r="JPS845" s="3"/>
      <c r="JPT845" s="3"/>
      <c r="JPU845" s="3"/>
      <c r="JPV845" s="3"/>
      <c r="JPW845" s="3"/>
      <c r="JPX845" s="3"/>
      <c r="JPY845" s="3"/>
      <c r="JPZ845" s="3"/>
      <c r="JQA845" s="3"/>
      <c r="JQB845" s="3"/>
      <c r="JQC845" s="3"/>
      <c r="JQD845" s="3"/>
      <c r="JQE845" s="3"/>
      <c r="JQF845" s="3"/>
      <c r="JQG845" s="3"/>
      <c r="JQH845" s="3"/>
      <c r="JQI845" s="3"/>
      <c r="JQJ845" s="3"/>
      <c r="JQK845" s="3"/>
      <c r="JQL845" s="3"/>
      <c r="JQM845" s="3"/>
      <c r="JQN845" s="3"/>
      <c r="JQO845" s="3"/>
      <c r="JQP845" s="3"/>
      <c r="JQQ845" s="3"/>
      <c r="JQR845" s="3"/>
      <c r="JQS845" s="3"/>
      <c r="JQT845" s="3"/>
      <c r="JQU845" s="3"/>
      <c r="JQV845" s="3"/>
      <c r="JQW845" s="3"/>
      <c r="JQX845" s="3"/>
      <c r="JQY845" s="3"/>
      <c r="JQZ845" s="3"/>
      <c r="JRA845" s="3"/>
      <c r="JRB845" s="3"/>
      <c r="JRC845" s="3"/>
      <c r="JRD845" s="3"/>
      <c r="JRE845" s="3"/>
      <c r="JRF845" s="3"/>
      <c r="JRG845" s="3"/>
      <c r="JRH845" s="3"/>
      <c r="JRI845" s="3"/>
      <c r="JRJ845" s="3"/>
      <c r="JRK845" s="3"/>
      <c r="JRL845" s="3"/>
      <c r="JRM845" s="3"/>
      <c r="JRN845" s="3"/>
      <c r="JRO845" s="3"/>
      <c r="JRP845" s="3"/>
      <c r="JRQ845" s="3"/>
      <c r="JRR845" s="3"/>
      <c r="JRS845" s="3"/>
      <c r="JRT845" s="3"/>
      <c r="JRU845" s="3"/>
      <c r="JRV845" s="3"/>
      <c r="JRW845" s="3"/>
      <c r="JRX845" s="3"/>
      <c r="JRY845" s="3"/>
      <c r="JRZ845" s="3"/>
      <c r="JSA845" s="3"/>
      <c r="JSB845" s="3"/>
      <c r="JSC845" s="3"/>
      <c r="JSD845" s="3"/>
      <c r="JSE845" s="3"/>
      <c r="JSF845" s="3"/>
      <c r="JSG845" s="3"/>
      <c r="JSH845" s="3"/>
      <c r="JSI845" s="3"/>
      <c r="JSJ845" s="3"/>
      <c r="JSK845" s="3"/>
      <c r="JSL845" s="3"/>
      <c r="JSM845" s="3"/>
      <c r="JSN845" s="3"/>
      <c r="JSO845" s="3"/>
      <c r="JSP845" s="3"/>
      <c r="JSQ845" s="3"/>
      <c r="JSR845" s="3"/>
      <c r="JSS845" s="3"/>
      <c r="JST845" s="3"/>
      <c r="JSU845" s="3"/>
      <c r="JSV845" s="3"/>
      <c r="JSW845" s="3"/>
      <c r="JSX845" s="3"/>
      <c r="JSY845" s="3"/>
      <c r="JSZ845" s="3"/>
      <c r="JTA845" s="3"/>
      <c r="JTB845" s="3"/>
      <c r="JTC845" s="3"/>
      <c r="JTD845" s="3"/>
      <c r="JTE845" s="3"/>
      <c r="JTF845" s="3"/>
      <c r="JTG845" s="3"/>
      <c r="JTH845" s="3"/>
      <c r="JTI845" s="3"/>
      <c r="JTJ845" s="3"/>
      <c r="JTK845" s="3"/>
      <c r="JTL845" s="3"/>
      <c r="JTM845" s="3"/>
      <c r="JTN845" s="3"/>
      <c r="JTO845" s="3"/>
      <c r="JTP845" s="3"/>
      <c r="JTQ845" s="3"/>
      <c r="JTR845" s="3"/>
      <c r="JTS845" s="3"/>
      <c r="JTT845" s="3"/>
      <c r="JTU845" s="3"/>
      <c r="JTV845" s="3"/>
      <c r="JTW845" s="3"/>
      <c r="JTX845" s="3"/>
      <c r="JTY845" s="3"/>
      <c r="JTZ845" s="3"/>
      <c r="JUA845" s="3"/>
      <c r="JUB845" s="3"/>
      <c r="JUC845" s="3"/>
      <c r="JUD845" s="3"/>
      <c r="JUE845" s="3"/>
      <c r="JUF845" s="3"/>
      <c r="JUG845" s="3"/>
      <c r="JUH845" s="3"/>
      <c r="JUI845" s="3"/>
      <c r="JUJ845" s="3"/>
      <c r="JUK845" s="3"/>
      <c r="JUL845" s="3"/>
      <c r="JUM845" s="3"/>
      <c r="JUN845" s="3"/>
      <c r="JUO845" s="3"/>
      <c r="JUP845" s="3"/>
      <c r="JUQ845" s="3"/>
      <c r="JUR845" s="3"/>
      <c r="JUS845" s="3"/>
      <c r="JUT845" s="3"/>
      <c r="JUU845" s="3"/>
      <c r="JUV845" s="3"/>
      <c r="JUW845" s="3"/>
      <c r="JUX845" s="3"/>
      <c r="JUY845" s="3"/>
      <c r="JUZ845" s="3"/>
      <c r="JVA845" s="3"/>
      <c r="JVB845" s="3"/>
      <c r="JVC845" s="3"/>
      <c r="JVD845" s="3"/>
      <c r="JVE845" s="3"/>
      <c r="JVF845" s="3"/>
      <c r="JVG845" s="3"/>
      <c r="JVH845" s="3"/>
      <c r="JVI845" s="3"/>
      <c r="JVJ845" s="3"/>
      <c r="JVK845" s="3"/>
      <c r="JVL845" s="3"/>
      <c r="JVM845" s="3"/>
      <c r="JVN845" s="3"/>
      <c r="JVO845" s="3"/>
      <c r="JVP845" s="3"/>
      <c r="JVQ845" s="3"/>
      <c r="JVR845" s="3"/>
      <c r="JVS845" s="3"/>
      <c r="JVT845" s="3"/>
      <c r="JVU845" s="3"/>
      <c r="JVV845" s="3"/>
      <c r="JVW845" s="3"/>
      <c r="JVX845" s="3"/>
      <c r="JVY845" s="3"/>
      <c r="JVZ845" s="3"/>
      <c r="JWA845" s="3"/>
      <c r="JWB845" s="3"/>
      <c r="JWC845" s="3"/>
      <c r="JWD845" s="3"/>
      <c r="JWE845" s="3"/>
      <c r="JWF845" s="3"/>
      <c r="JWG845" s="3"/>
      <c r="JWH845" s="3"/>
      <c r="JWI845" s="3"/>
      <c r="JWJ845" s="3"/>
      <c r="JWK845" s="3"/>
      <c r="JWL845" s="3"/>
      <c r="JWM845" s="3"/>
      <c r="JWN845" s="3"/>
      <c r="JWO845" s="3"/>
      <c r="JWP845" s="3"/>
      <c r="JWQ845" s="3"/>
      <c r="JWR845" s="3"/>
      <c r="JWS845" s="3"/>
      <c r="JWT845" s="3"/>
      <c r="JWU845" s="3"/>
      <c r="JWV845" s="3"/>
      <c r="JWW845" s="3"/>
      <c r="JWX845" s="3"/>
      <c r="JWY845" s="3"/>
      <c r="JWZ845" s="3"/>
      <c r="JXA845" s="3"/>
      <c r="JXB845" s="3"/>
      <c r="JXC845" s="3"/>
      <c r="JXD845" s="3"/>
      <c r="JXE845" s="3"/>
      <c r="JXF845" s="3"/>
      <c r="JXG845" s="3"/>
      <c r="JXH845" s="3"/>
      <c r="JXI845" s="3"/>
      <c r="JXJ845" s="3"/>
      <c r="JXK845" s="3"/>
      <c r="JXL845" s="3"/>
      <c r="JXM845" s="3"/>
      <c r="JXN845" s="3"/>
      <c r="JXO845" s="3"/>
      <c r="JXP845" s="3"/>
      <c r="JXQ845" s="3"/>
      <c r="JXR845" s="3"/>
      <c r="JXS845" s="3"/>
      <c r="JXT845" s="3"/>
      <c r="JXU845" s="3"/>
      <c r="JXV845" s="3"/>
      <c r="JXW845" s="3"/>
      <c r="JXX845" s="3"/>
      <c r="JXY845" s="3"/>
      <c r="JXZ845" s="3"/>
      <c r="JYA845" s="3"/>
      <c r="JYB845" s="3"/>
      <c r="JYC845" s="3"/>
      <c r="JYD845" s="3"/>
      <c r="JYE845" s="3"/>
      <c r="JYF845" s="3"/>
      <c r="JYG845" s="3"/>
      <c r="JYH845" s="3"/>
      <c r="JYI845" s="3"/>
      <c r="JYJ845" s="3"/>
      <c r="JYK845" s="3"/>
      <c r="JYL845" s="3"/>
      <c r="JYM845" s="3"/>
      <c r="JYN845" s="3"/>
      <c r="JYO845" s="3"/>
      <c r="JYP845" s="3"/>
      <c r="JYQ845" s="3"/>
      <c r="JYR845" s="3"/>
      <c r="JYS845" s="3"/>
      <c r="JYT845" s="3"/>
      <c r="JYU845" s="3"/>
      <c r="JYV845" s="3"/>
      <c r="JYW845" s="3"/>
      <c r="JYX845" s="3"/>
      <c r="JYY845" s="3"/>
      <c r="JYZ845" s="3"/>
      <c r="JZA845" s="3"/>
      <c r="JZB845" s="3"/>
      <c r="JZC845" s="3"/>
      <c r="JZD845" s="3"/>
      <c r="JZE845" s="3"/>
      <c r="JZF845" s="3"/>
      <c r="JZG845" s="3"/>
      <c r="JZH845" s="3"/>
      <c r="JZI845" s="3"/>
      <c r="JZJ845" s="3"/>
      <c r="JZK845" s="3"/>
      <c r="JZL845" s="3"/>
      <c r="JZM845" s="3"/>
      <c r="JZN845" s="3"/>
      <c r="JZO845" s="3"/>
      <c r="JZP845" s="3"/>
      <c r="JZQ845" s="3"/>
      <c r="JZR845" s="3"/>
      <c r="JZS845" s="3"/>
      <c r="JZT845" s="3"/>
      <c r="JZU845" s="3"/>
      <c r="JZV845" s="3"/>
      <c r="JZW845" s="3"/>
      <c r="JZX845" s="3"/>
      <c r="JZY845" s="3"/>
      <c r="JZZ845" s="3"/>
      <c r="KAA845" s="3"/>
      <c r="KAB845" s="3"/>
      <c r="KAC845" s="3"/>
      <c r="KAD845" s="3"/>
      <c r="KAE845" s="3"/>
      <c r="KAF845" s="3"/>
      <c r="KAG845" s="3"/>
      <c r="KAH845" s="3"/>
      <c r="KAI845" s="3"/>
      <c r="KAJ845" s="3"/>
      <c r="KAK845" s="3"/>
      <c r="KAL845" s="3"/>
      <c r="KAM845" s="3"/>
      <c r="KAN845" s="3"/>
      <c r="KAO845" s="3"/>
      <c r="KAP845" s="3"/>
      <c r="KAQ845" s="3"/>
      <c r="KAR845" s="3"/>
      <c r="KAS845" s="3"/>
      <c r="KAT845" s="3"/>
      <c r="KAU845" s="3"/>
      <c r="KAV845" s="3"/>
      <c r="KAW845" s="3"/>
      <c r="KAX845" s="3"/>
      <c r="KAY845" s="3"/>
      <c r="KAZ845" s="3"/>
      <c r="KBA845" s="3"/>
      <c r="KBB845" s="3"/>
      <c r="KBC845" s="3"/>
      <c r="KBD845" s="3"/>
      <c r="KBE845" s="3"/>
      <c r="KBF845" s="3"/>
      <c r="KBG845" s="3"/>
      <c r="KBH845" s="3"/>
      <c r="KBI845" s="3"/>
      <c r="KBJ845" s="3"/>
      <c r="KBK845" s="3"/>
      <c r="KBL845" s="3"/>
      <c r="KBM845" s="3"/>
      <c r="KBN845" s="3"/>
      <c r="KBO845" s="3"/>
      <c r="KBP845" s="3"/>
      <c r="KBQ845" s="3"/>
      <c r="KBR845" s="3"/>
      <c r="KBS845" s="3"/>
      <c r="KBT845" s="3"/>
      <c r="KBU845" s="3"/>
      <c r="KBV845" s="3"/>
      <c r="KBW845" s="3"/>
      <c r="KBX845" s="3"/>
      <c r="KBY845" s="3"/>
      <c r="KBZ845" s="3"/>
      <c r="KCA845" s="3"/>
      <c r="KCB845" s="3"/>
      <c r="KCC845" s="3"/>
      <c r="KCD845" s="3"/>
      <c r="KCE845" s="3"/>
      <c r="KCF845" s="3"/>
      <c r="KCG845" s="3"/>
      <c r="KCH845" s="3"/>
      <c r="KCI845" s="3"/>
      <c r="KCJ845" s="3"/>
      <c r="KCK845" s="3"/>
      <c r="KCL845" s="3"/>
      <c r="KCM845" s="3"/>
      <c r="KCN845" s="3"/>
      <c r="KCO845" s="3"/>
      <c r="KCP845" s="3"/>
      <c r="KCQ845" s="3"/>
      <c r="KCR845" s="3"/>
      <c r="KCS845" s="3"/>
      <c r="KCT845" s="3"/>
      <c r="KCU845" s="3"/>
      <c r="KCV845" s="3"/>
      <c r="KCW845" s="3"/>
      <c r="KCX845" s="3"/>
      <c r="KCY845" s="3"/>
      <c r="KCZ845" s="3"/>
      <c r="KDA845" s="3"/>
      <c r="KDB845" s="3"/>
      <c r="KDC845" s="3"/>
      <c r="KDD845" s="3"/>
      <c r="KDE845" s="3"/>
      <c r="KDF845" s="3"/>
      <c r="KDG845" s="3"/>
      <c r="KDH845" s="3"/>
      <c r="KDI845" s="3"/>
      <c r="KDJ845" s="3"/>
      <c r="KDK845" s="3"/>
      <c r="KDL845" s="3"/>
      <c r="KDM845" s="3"/>
      <c r="KDN845" s="3"/>
      <c r="KDO845" s="3"/>
      <c r="KDP845" s="3"/>
      <c r="KDQ845" s="3"/>
      <c r="KDR845" s="3"/>
      <c r="KDS845" s="3"/>
      <c r="KDT845" s="3"/>
      <c r="KDU845" s="3"/>
      <c r="KDV845" s="3"/>
      <c r="KDW845" s="3"/>
      <c r="KDX845" s="3"/>
      <c r="KDY845" s="3"/>
      <c r="KDZ845" s="3"/>
      <c r="KEA845" s="3"/>
      <c r="KEB845" s="3"/>
      <c r="KEC845" s="3"/>
      <c r="KED845" s="3"/>
      <c r="KEE845" s="3"/>
      <c r="KEF845" s="3"/>
      <c r="KEG845" s="3"/>
      <c r="KEH845" s="3"/>
      <c r="KEI845" s="3"/>
      <c r="KEJ845" s="3"/>
      <c r="KEK845" s="3"/>
      <c r="KEL845" s="3"/>
      <c r="KEM845" s="3"/>
      <c r="KEN845" s="3"/>
      <c r="KEO845" s="3"/>
      <c r="KEP845" s="3"/>
      <c r="KEQ845" s="3"/>
      <c r="KER845" s="3"/>
      <c r="KES845" s="3"/>
      <c r="KET845" s="3"/>
      <c r="KEU845" s="3"/>
      <c r="KEV845" s="3"/>
      <c r="KEW845" s="3"/>
      <c r="KEX845" s="3"/>
      <c r="KEY845" s="3"/>
      <c r="KEZ845" s="3"/>
      <c r="KFA845" s="3"/>
      <c r="KFB845" s="3"/>
      <c r="KFC845" s="3"/>
      <c r="KFD845" s="3"/>
      <c r="KFE845" s="3"/>
      <c r="KFF845" s="3"/>
      <c r="KFG845" s="3"/>
      <c r="KFH845" s="3"/>
      <c r="KFI845" s="3"/>
      <c r="KFJ845" s="3"/>
      <c r="KFK845" s="3"/>
      <c r="KFL845" s="3"/>
      <c r="KFM845" s="3"/>
      <c r="KFN845" s="3"/>
      <c r="KFO845" s="3"/>
      <c r="KFP845" s="3"/>
      <c r="KFQ845" s="3"/>
      <c r="KFR845" s="3"/>
      <c r="KFS845" s="3"/>
      <c r="KFT845" s="3"/>
      <c r="KFU845" s="3"/>
      <c r="KFV845" s="3"/>
      <c r="KFW845" s="3"/>
      <c r="KFX845" s="3"/>
      <c r="KFY845" s="3"/>
      <c r="KFZ845" s="3"/>
      <c r="KGA845" s="3"/>
      <c r="KGB845" s="3"/>
      <c r="KGC845" s="3"/>
      <c r="KGD845" s="3"/>
      <c r="KGE845" s="3"/>
      <c r="KGF845" s="3"/>
      <c r="KGG845" s="3"/>
      <c r="KGH845" s="3"/>
      <c r="KGI845" s="3"/>
      <c r="KGJ845" s="3"/>
      <c r="KGK845" s="3"/>
      <c r="KGL845" s="3"/>
      <c r="KGM845" s="3"/>
      <c r="KGN845" s="3"/>
      <c r="KGO845" s="3"/>
      <c r="KGP845" s="3"/>
      <c r="KGQ845" s="3"/>
      <c r="KGR845" s="3"/>
      <c r="KGS845" s="3"/>
      <c r="KGT845" s="3"/>
      <c r="KGU845" s="3"/>
      <c r="KGV845" s="3"/>
      <c r="KGW845" s="3"/>
      <c r="KGX845" s="3"/>
      <c r="KGY845" s="3"/>
      <c r="KGZ845" s="3"/>
      <c r="KHA845" s="3"/>
      <c r="KHB845" s="3"/>
      <c r="KHC845" s="3"/>
      <c r="KHD845" s="3"/>
      <c r="KHE845" s="3"/>
      <c r="KHF845" s="3"/>
      <c r="KHG845" s="3"/>
      <c r="KHH845" s="3"/>
      <c r="KHI845" s="3"/>
      <c r="KHJ845" s="3"/>
      <c r="KHK845" s="3"/>
      <c r="KHL845" s="3"/>
      <c r="KHM845" s="3"/>
      <c r="KHN845" s="3"/>
      <c r="KHO845" s="3"/>
      <c r="KHP845" s="3"/>
      <c r="KHQ845" s="3"/>
      <c r="KHR845" s="3"/>
      <c r="KHS845" s="3"/>
      <c r="KHT845" s="3"/>
      <c r="KHU845" s="3"/>
      <c r="KHV845" s="3"/>
      <c r="KHW845" s="3"/>
      <c r="KHX845" s="3"/>
      <c r="KHY845" s="3"/>
      <c r="KHZ845" s="3"/>
      <c r="KIA845" s="3"/>
      <c r="KIB845" s="3"/>
      <c r="KIC845" s="3"/>
      <c r="KID845" s="3"/>
      <c r="KIE845" s="3"/>
      <c r="KIF845" s="3"/>
      <c r="KIG845" s="3"/>
      <c r="KIH845" s="3"/>
      <c r="KII845" s="3"/>
      <c r="KIJ845" s="3"/>
      <c r="KIK845" s="3"/>
      <c r="KIL845" s="3"/>
      <c r="KIM845" s="3"/>
      <c r="KIN845" s="3"/>
      <c r="KIO845" s="3"/>
      <c r="KIP845" s="3"/>
      <c r="KIQ845" s="3"/>
      <c r="KIR845" s="3"/>
      <c r="KIS845" s="3"/>
      <c r="KIT845" s="3"/>
      <c r="KIU845" s="3"/>
      <c r="KIV845" s="3"/>
      <c r="KIW845" s="3"/>
      <c r="KIX845" s="3"/>
      <c r="KIY845" s="3"/>
      <c r="KIZ845" s="3"/>
      <c r="KJA845" s="3"/>
      <c r="KJB845" s="3"/>
      <c r="KJC845" s="3"/>
      <c r="KJD845" s="3"/>
      <c r="KJE845" s="3"/>
      <c r="KJF845" s="3"/>
      <c r="KJG845" s="3"/>
      <c r="KJH845" s="3"/>
      <c r="KJI845" s="3"/>
      <c r="KJJ845" s="3"/>
      <c r="KJK845" s="3"/>
      <c r="KJL845" s="3"/>
      <c r="KJM845" s="3"/>
      <c r="KJN845" s="3"/>
      <c r="KJO845" s="3"/>
      <c r="KJP845" s="3"/>
      <c r="KJQ845" s="3"/>
      <c r="KJR845" s="3"/>
      <c r="KJS845" s="3"/>
      <c r="KJT845" s="3"/>
      <c r="KJU845" s="3"/>
      <c r="KJV845" s="3"/>
      <c r="KJW845" s="3"/>
      <c r="KJX845" s="3"/>
      <c r="KJY845" s="3"/>
      <c r="KJZ845" s="3"/>
      <c r="KKA845" s="3"/>
      <c r="KKB845" s="3"/>
      <c r="KKC845" s="3"/>
      <c r="KKD845" s="3"/>
      <c r="KKE845" s="3"/>
      <c r="KKF845" s="3"/>
      <c r="KKG845" s="3"/>
      <c r="KKH845" s="3"/>
      <c r="KKI845" s="3"/>
      <c r="KKJ845" s="3"/>
      <c r="KKK845" s="3"/>
      <c r="KKL845" s="3"/>
      <c r="KKM845" s="3"/>
      <c r="KKN845" s="3"/>
      <c r="KKO845" s="3"/>
      <c r="KKP845" s="3"/>
      <c r="KKQ845" s="3"/>
      <c r="KKR845" s="3"/>
      <c r="KKS845" s="3"/>
      <c r="KKT845" s="3"/>
      <c r="KKU845" s="3"/>
      <c r="KKV845" s="3"/>
      <c r="KKW845" s="3"/>
      <c r="KKX845" s="3"/>
      <c r="KKY845" s="3"/>
      <c r="KKZ845" s="3"/>
      <c r="KLA845" s="3"/>
      <c r="KLB845" s="3"/>
      <c r="KLC845" s="3"/>
      <c r="KLD845" s="3"/>
      <c r="KLE845" s="3"/>
      <c r="KLF845" s="3"/>
      <c r="KLG845" s="3"/>
      <c r="KLH845" s="3"/>
      <c r="KLI845" s="3"/>
      <c r="KLJ845" s="3"/>
      <c r="KLK845" s="3"/>
      <c r="KLL845" s="3"/>
      <c r="KLM845" s="3"/>
      <c r="KLN845" s="3"/>
      <c r="KLO845" s="3"/>
      <c r="KLP845" s="3"/>
      <c r="KLQ845" s="3"/>
      <c r="KLR845" s="3"/>
      <c r="KLS845" s="3"/>
      <c r="KLT845" s="3"/>
      <c r="KLU845" s="3"/>
      <c r="KLV845" s="3"/>
      <c r="KLW845" s="3"/>
      <c r="KLX845" s="3"/>
      <c r="KLY845" s="3"/>
      <c r="KLZ845" s="3"/>
      <c r="KMA845" s="3"/>
      <c r="KMB845" s="3"/>
      <c r="KMC845" s="3"/>
      <c r="KMD845" s="3"/>
      <c r="KME845" s="3"/>
      <c r="KMF845" s="3"/>
      <c r="KMG845" s="3"/>
      <c r="KMH845" s="3"/>
      <c r="KMI845" s="3"/>
      <c r="KMJ845" s="3"/>
      <c r="KMK845" s="3"/>
      <c r="KML845" s="3"/>
      <c r="KMM845" s="3"/>
      <c r="KMN845" s="3"/>
      <c r="KMO845" s="3"/>
      <c r="KMP845" s="3"/>
      <c r="KMQ845" s="3"/>
      <c r="KMR845" s="3"/>
      <c r="KMS845" s="3"/>
      <c r="KMT845" s="3"/>
      <c r="KMU845" s="3"/>
      <c r="KMV845" s="3"/>
      <c r="KMW845" s="3"/>
      <c r="KMX845" s="3"/>
      <c r="KMY845" s="3"/>
      <c r="KMZ845" s="3"/>
      <c r="KNA845" s="3"/>
      <c r="KNB845" s="3"/>
      <c r="KNC845" s="3"/>
      <c r="KND845" s="3"/>
      <c r="KNE845" s="3"/>
      <c r="KNF845" s="3"/>
      <c r="KNG845" s="3"/>
      <c r="KNH845" s="3"/>
      <c r="KNI845" s="3"/>
      <c r="KNJ845" s="3"/>
      <c r="KNK845" s="3"/>
      <c r="KNL845" s="3"/>
      <c r="KNM845" s="3"/>
      <c r="KNN845" s="3"/>
      <c r="KNO845" s="3"/>
      <c r="KNP845" s="3"/>
      <c r="KNQ845" s="3"/>
      <c r="KNR845" s="3"/>
      <c r="KNS845" s="3"/>
      <c r="KNT845" s="3"/>
      <c r="KNU845" s="3"/>
      <c r="KNV845" s="3"/>
      <c r="KNW845" s="3"/>
      <c r="KNX845" s="3"/>
      <c r="KNY845" s="3"/>
      <c r="KNZ845" s="3"/>
      <c r="KOA845" s="3"/>
      <c r="KOB845" s="3"/>
      <c r="KOC845" s="3"/>
      <c r="KOD845" s="3"/>
      <c r="KOE845" s="3"/>
      <c r="KOF845" s="3"/>
      <c r="KOG845" s="3"/>
      <c r="KOH845" s="3"/>
      <c r="KOI845" s="3"/>
      <c r="KOJ845" s="3"/>
      <c r="KOK845" s="3"/>
      <c r="KOL845" s="3"/>
      <c r="KOM845" s="3"/>
      <c r="KON845" s="3"/>
      <c r="KOO845" s="3"/>
      <c r="KOP845" s="3"/>
      <c r="KOQ845" s="3"/>
      <c r="KOR845" s="3"/>
      <c r="KOS845" s="3"/>
      <c r="KOT845" s="3"/>
      <c r="KOU845" s="3"/>
      <c r="KOV845" s="3"/>
      <c r="KOW845" s="3"/>
      <c r="KOX845" s="3"/>
      <c r="KOY845" s="3"/>
      <c r="KOZ845" s="3"/>
      <c r="KPA845" s="3"/>
      <c r="KPB845" s="3"/>
      <c r="KPC845" s="3"/>
      <c r="KPD845" s="3"/>
      <c r="KPE845" s="3"/>
      <c r="KPF845" s="3"/>
      <c r="KPG845" s="3"/>
      <c r="KPH845" s="3"/>
      <c r="KPI845" s="3"/>
      <c r="KPJ845" s="3"/>
      <c r="KPK845" s="3"/>
      <c r="KPL845" s="3"/>
      <c r="KPM845" s="3"/>
      <c r="KPN845" s="3"/>
      <c r="KPO845" s="3"/>
      <c r="KPP845" s="3"/>
      <c r="KPQ845" s="3"/>
      <c r="KPR845" s="3"/>
      <c r="KPS845" s="3"/>
      <c r="KPT845" s="3"/>
      <c r="KPU845" s="3"/>
      <c r="KPV845" s="3"/>
      <c r="KPW845" s="3"/>
      <c r="KPX845" s="3"/>
      <c r="KPY845" s="3"/>
      <c r="KPZ845" s="3"/>
      <c r="KQA845" s="3"/>
      <c r="KQB845" s="3"/>
      <c r="KQC845" s="3"/>
      <c r="KQD845" s="3"/>
      <c r="KQE845" s="3"/>
      <c r="KQF845" s="3"/>
      <c r="KQG845" s="3"/>
      <c r="KQH845" s="3"/>
      <c r="KQI845" s="3"/>
      <c r="KQJ845" s="3"/>
      <c r="KQK845" s="3"/>
      <c r="KQL845" s="3"/>
      <c r="KQM845" s="3"/>
      <c r="KQN845" s="3"/>
      <c r="KQO845" s="3"/>
      <c r="KQP845" s="3"/>
      <c r="KQQ845" s="3"/>
      <c r="KQR845" s="3"/>
      <c r="KQS845" s="3"/>
      <c r="KQT845" s="3"/>
      <c r="KQU845" s="3"/>
      <c r="KQV845" s="3"/>
      <c r="KQW845" s="3"/>
      <c r="KQX845" s="3"/>
      <c r="KQY845" s="3"/>
      <c r="KQZ845" s="3"/>
      <c r="KRA845" s="3"/>
      <c r="KRB845" s="3"/>
      <c r="KRC845" s="3"/>
      <c r="KRD845" s="3"/>
      <c r="KRE845" s="3"/>
      <c r="KRF845" s="3"/>
      <c r="KRG845" s="3"/>
      <c r="KRH845" s="3"/>
      <c r="KRI845" s="3"/>
      <c r="KRJ845" s="3"/>
      <c r="KRK845" s="3"/>
      <c r="KRL845" s="3"/>
      <c r="KRM845" s="3"/>
      <c r="KRN845" s="3"/>
      <c r="KRO845" s="3"/>
      <c r="KRP845" s="3"/>
      <c r="KRQ845" s="3"/>
      <c r="KRR845" s="3"/>
      <c r="KRS845" s="3"/>
      <c r="KRT845" s="3"/>
      <c r="KRU845" s="3"/>
      <c r="KRV845" s="3"/>
      <c r="KRW845" s="3"/>
      <c r="KRX845" s="3"/>
      <c r="KRY845" s="3"/>
      <c r="KRZ845" s="3"/>
      <c r="KSA845" s="3"/>
      <c r="KSB845" s="3"/>
      <c r="KSC845" s="3"/>
      <c r="KSD845" s="3"/>
      <c r="KSE845" s="3"/>
      <c r="KSF845" s="3"/>
      <c r="KSG845" s="3"/>
      <c r="KSH845" s="3"/>
      <c r="KSI845" s="3"/>
      <c r="KSJ845" s="3"/>
      <c r="KSK845" s="3"/>
      <c r="KSL845" s="3"/>
      <c r="KSM845" s="3"/>
      <c r="KSN845" s="3"/>
      <c r="KSO845" s="3"/>
      <c r="KSP845" s="3"/>
      <c r="KSQ845" s="3"/>
      <c r="KSR845" s="3"/>
      <c r="KSS845" s="3"/>
      <c r="KST845" s="3"/>
      <c r="KSU845" s="3"/>
      <c r="KSV845" s="3"/>
      <c r="KSW845" s="3"/>
      <c r="KSX845" s="3"/>
      <c r="KSY845" s="3"/>
      <c r="KSZ845" s="3"/>
      <c r="KTA845" s="3"/>
      <c r="KTB845" s="3"/>
      <c r="KTC845" s="3"/>
      <c r="KTD845" s="3"/>
      <c r="KTE845" s="3"/>
      <c r="KTF845" s="3"/>
      <c r="KTG845" s="3"/>
      <c r="KTH845" s="3"/>
      <c r="KTI845" s="3"/>
      <c r="KTJ845" s="3"/>
      <c r="KTK845" s="3"/>
      <c r="KTL845" s="3"/>
      <c r="KTM845" s="3"/>
      <c r="KTN845" s="3"/>
      <c r="KTO845" s="3"/>
      <c r="KTP845" s="3"/>
      <c r="KTQ845" s="3"/>
      <c r="KTR845" s="3"/>
      <c r="KTS845" s="3"/>
      <c r="KTT845" s="3"/>
      <c r="KTU845" s="3"/>
      <c r="KTV845" s="3"/>
      <c r="KTW845" s="3"/>
      <c r="KTX845" s="3"/>
      <c r="KTY845" s="3"/>
      <c r="KTZ845" s="3"/>
      <c r="KUA845" s="3"/>
      <c r="KUB845" s="3"/>
      <c r="KUC845" s="3"/>
      <c r="KUD845" s="3"/>
      <c r="KUE845" s="3"/>
      <c r="KUF845" s="3"/>
      <c r="KUG845" s="3"/>
      <c r="KUH845" s="3"/>
      <c r="KUI845" s="3"/>
      <c r="KUJ845" s="3"/>
      <c r="KUK845" s="3"/>
      <c r="KUL845" s="3"/>
      <c r="KUM845" s="3"/>
      <c r="KUN845" s="3"/>
      <c r="KUO845" s="3"/>
      <c r="KUP845" s="3"/>
      <c r="KUQ845" s="3"/>
      <c r="KUR845" s="3"/>
      <c r="KUS845" s="3"/>
      <c r="KUT845" s="3"/>
      <c r="KUU845" s="3"/>
      <c r="KUV845" s="3"/>
      <c r="KUW845" s="3"/>
      <c r="KUX845" s="3"/>
      <c r="KUY845" s="3"/>
      <c r="KUZ845" s="3"/>
      <c r="KVA845" s="3"/>
      <c r="KVB845" s="3"/>
      <c r="KVC845" s="3"/>
      <c r="KVD845" s="3"/>
      <c r="KVE845" s="3"/>
      <c r="KVF845" s="3"/>
      <c r="KVG845" s="3"/>
      <c r="KVH845" s="3"/>
      <c r="KVI845" s="3"/>
      <c r="KVJ845" s="3"/>
      <c r="KVK845" s="3"/>
      <c r="KVL845" s="3"/>
      <c r="KVM845" s="3"/>
      <c r="KVN845" s="3"/>
      <c r="KVO845" s="3"/>
      <c r="KVP845" s="3"/>
      <c r="KVQ845" s="3"/>
      <c r="KVR845" s="3"/>
      <c r="KVS845" s="3"/>
      <c r="KVT845" s="3"/>
      <c r="KVU845" s="3"/>
      <c r="KVV845" s="3"/>
      <c r="KVW845" s="3"/>
      <c r="KVX845" s="3"/>
      <c r="KVY845" s="3"/>
      <c r="KVZ845" s="3"/>
      <c r="KWA845" s="3"/>
      <c r="KWB845" s="3"/>
      <c r="KWC845" s="3"/>
      <c r="KWD845" s="3"/>
      <c r="KWE845" s="3"/>
      <c r="KWF845" s="3"/>
      <c r="KWG845" s="3"/>
      <c r="KWH845" s="3"/>
      <c r="KWI845" s="3"/>
      <c r="KWJ845" s="3"/>
      <c r="KWK845" s="3"/>
      <c r="KWL845" s="3"/>
      <c r="KWM845" s="3"/>
      <c r="KWN845" s="3"/>
      <c r="KWO845" s="3"/>
      <c r="KWP845" s="3"/>
      <c r="KWQ845" s="3"/>
      <c r="KWR845" s="3"/>
      <c r="KWS845" s="3"/>
      <c r="KWT845" s="3"/>
      <c r="KWU845" s="3"/>
      <c r="KWV845" s="3"/>
      <c r="KWW845" s="3"/>
      <c r="KWX845" s="3"/>
      <c r="KWY845" s="3"/>
      <c r="KWZ845" s="3"/>
      <c r="KXA845" s="3"/>
      <c r="KXB845" s="3"/>
      <c r="KXC845" s="3"/>
      <c r="KXD845" s="3"/>
      <c r="KXE845" s="3"/>
      <c r="KXF845" s="3"/>
      <c r="KXG845" s="3"/>
      <c r="KXH845" s="3"/>
      <c r="KXI845" s="3"/>
      <c r="KXJ845" s="3"/>
      <c r="KXK845" s="3"/>
      <c r="KXL845" s="3"/>
      <c r="KXM845" s="3"/>
      <c r="KXN845" s="3"/>
      <c r="KXO845" s="3"/>
      <c r="KXP845" s="3"/>
      <c r="KXQ845" s="3"/>
      <c r="KXR845" s="3"/>
      <c r="KXS845" s="3"/>
      <c r="KXT845" s="3"/>
      <c r="KXU845" s="3"/>
      <c r="KXV845" s="3"/>
      <c r="KXW845" s="3"/>
      <c r="KXX845" s="3"/>
      <c r="KXY845" s="3"/>
      <c r="KXZ845" s="3"/>
      <c r="KYA845" s="3"/>
      <c r="KYB845" s="3"/>
      <c r="KYC845" s="3"/>
      <c r="KYD845" s="3"/>
      <c r="KYE845" s="3"/>
      <c r="KYF845" s="3"/>
      <c r="KYG845" s="3"/>
      <c r="KYH845" s="3"/>
      <c r="KYI845" s="3"/>
      <c r="KYJ845" s="3"/>
      <c r="KYK845" s="3"/>
      <c r="KYL845" s="3"/>
      <c r="KYM845" s="3"/>
      <c r="KYN845" s="3"/>
      <c r="KYO845" s="3"/>
      <c r="KYP845" s="3"/>
      <c r="KYQ845" s="3"/>
      <c r="KYR845" s="3"/>
      <c r="KYS845" s="3"/>
      <c r="KYT845" s="3"/>
      <c r="KYU845" s="3"/>
      <c r="KYV845" s="3"/>
      <c r="KYW845" s="3"/>
      <c r="KYX845" s="3"/>
      <c r="KYY845" s="3"/>
      <c r="KYZ845" s="3"/>
      <c r="KZA845" s="3"/>
      <c r="KZB845" s="3"/>
      <c r="KZC845" s="3"/>
      <c r="KZD845" s="3"/>
      <c r="KZE845" s="3"/>
      <c r="KZF845" s="3"/>
      <c r="KZG845" s="3"/>
      <c r="KZH845" s="3"/>
      <c r="KZI845" s="3"/>
      <c r="KZJ845" s="3"/>
      <c r="KZK845" s="3"/>
      <c r="KZL845" s="3"/>
      <c r="KZM845" s="3"/>
      <c r="KZN845" s="3"/>
      <c r="KZO845" s="3"/>
      <c r="KZP845" s="3"/>
      <c r="KZQ845" s="3"/>
      <c r="KZR845" s="3"/>
      <c r="KZS845" s="3"/>
      <c r="KZT845" s="3"/>
      <c r="KZU845" s="3"/>
      <c r="KZV845" s="3"/>
      <c r="KZW845" s="3"/>
      <c r="KZX845" s="3"/>
      <c r="KZY845" s="3"/>
      <c r="KZZ845" s="3"/>
      <c r="LAA845" s="3"/>
      <c r="LAB845" s="3"/>
      <c r="LAC845" s="3"/>
      <c r="LAD845" s="3"/>
      <c r="LAE845" s="3"/>
      <c r="LAF845" s="3"/>
      <c r="LAG845" s="3"/>
      <c r="LAH845" s="3"/>
      <c r="LAI845" s="3"/>
      <c r="LAJ845" s="3"/>
      <c r="LAK845" s="3"/>
      <c r="LAL845" s="3"/>
      <c r="LAM845" s="3"/>
      <c r="LAN845" s="3"/>
      <c r="LAO845" s="3"/>
      <c r="LAP845" s="3"/>
      <c r="LAQ845" s="3"/>
      <c r="LAR845" s="3"/>
      <c r="LAS845" s="3"/>
      <c r="LAT845" s="3"/>
      <c r="LAU845" s="3"/>
      <c r="LAV845" s="3"/>
      <c r="LAW845" s="3"/>
      <c r="LAX845" s="3"/>
      <c r="LAY845" s="3"/>
      <c r="LAZ845" s="3"/>
      <c r="LBA845" s="3"/>
      <c r="LBB845" s="3"/>
      <c r="LBC845" s="3"/>
      <c r="LBD845" s="3"/>
      <c r="LBE845" s="3"/>
      <c r="LBF845" s="3"/>
      <c r="LBG845" s="3"/>
      <c r="LBH845" s="3"/>
      <c r="LBI845" s="3"/>
      <c r="LBJ845" s="3"/>
      <c r="LBK845" s="3"/>
      <c r="LBL845" s="3"/>
      <c r="LBM845" s="3"/>
      <c r="LBN845" s="3"/>
      <c r="LBO845" s="3"/>
      <c r="LBP845" s="3"/>
      <c r="LBQ845" s="3"/>
      <c r="LBR845" s="3"/>
      <c r="LBS845" s="3"/>
      <c r="LBT845" s="3"/>
      <c r="LBU845" s="3"/>
      <c r="LBV845" s="3"/>
      <c r="LBW845" s="3"/>
      <c r="LBX845" s="3"/>
      <c r="LBY845" s="3"/>
      <c r="LBZ845" s="3"/>
      <c r="LCA845" s="3"/>
      <c r="LCB845" s="3"/>
      <c r="LCC845" s="3"/>
      <c r="LCD845" s="3"/>
      <c r="LCE845" s="3"/>
      <c r="LCF845" s="3"/>
      <c r="LCG845" s="3"/>
      <c r="LCH845" s="3"/>
      <c r="LCI845" s="3"/>
      <c r="LCJ845" s="3"/>
      <c r="LCK845" s="3"/>
      <c r="LCL845" s="3"/>
      <c r="LCM845" s="3"/>
      <c r="LCN845" s="3"/>
      <c r="LCO845" s="3"/>
      <c r="LCP845" s="3"/>
      <c r="LCQ845" s="3"/>
      <c r="LCR845" s="3"/>
      <c r="LCS845" s="3"/>
      <c r="LCT845" s="3"/>
      <c r="LCU845" s="3"/>
      <c r="LCV845" s="3"/>
      <c r="LCW845" s="3"/>
      <c r="LCX845" s="3"/>
      <c r="LCY845" s="3"/>
      <c r="LCZ845" s="3"/>
      <c r="LDA845" s="3"/>
      <c r="LDB845" s="3"/>
      <c r="LDC845" s="3"/>
      <c r="LDD845" s="3"/>
      <c r="LDE845" s="3"/>
      <c r="LDF845" s="3"/>
      <c r="LDG845" s="3"/>
      <c r="LDH845" s="3"/>
      <c r="LDI845" s="3"/>
      <c r="LDJ845" s="3"/>
      <c r="LDK845" s="3"/>
      <c r="LDL845" s="3"/>
      <c r="LDM845" s="3"/>
      <c r="LDN845" s="3"/>
      <c r="LDO845" s="3"/>
      <c r="LDP845" s="3"/>
      <c r="LDQ845" s="3"/>
      <c r="LDR845" s="3"/>
      <c r="LDS845" s="3"/>
      <c r="LDT845" s="3"/>
      <c r="LDU845" s="3"/>
      <c r="LDV845" s="3"/>
      <c r="LDW845" s="3"/>
      <c r="LDX845" s="3"/>
      <c r="LDY845" s="3"/>
      <c r="LDZ845" s="3"/>
      <c r="LEA845" s="3"/>
      <c r="LEB845" s="3"/>
      <c r="LEC845" s="3"/>
      <c r="LED845" s="3"/>
      <c r="LEE845" s="3"/>
      <c r="LEF845" s="3"/>
      <c r="LEG845" s="3"/>
      <c r="LEH845" s="3"/>
      <c r="LEI845" s="3"/>
      <c r="LEJ845" s="3"/>
      <c r="LEK845" s="3"/>
      <c r="LEL845" s="3"/>
      <c r="LEM845" s="3"/>
      <c r="LEN845" s="3"/>
      <c r="LEO845" s="3"/>
      <c r="LEP845" s="3"/>
      <c r="LEQ845" s="3"/>
      <c r="LER845" s="3"/>
      <c r="LES845" s="3"/>
      <c r="LET845" s="3"/>
      <c r="LEU845" s="3"/>
      <c r="LEV845" s="3"/>
      <c r="LEW845" s="3"/>
      <c r="LEX845" s="3"/>
      <c r="LEY845" s="3"/>
      <c r="LEZ845" s="3"/>
      <c r="LFA845" s="3"/>
      <c r="LFB845" s="3"/>
      <c r="LFC845" s="3"/>
      <c r="LFD845" s="3"/>
      <c r="LFE845" s="3"/>
      <c r="LFF845" s="3"/>
      <c r="LFG845" s="3"/>
      <c r="LFH845" s="3"/>
      <c r="LFI845" s="3"/>
      <c r="LFJ845" s="3"/>
      <c r="LFK845" s="3"/>
      <c r="LFL845" s="3"/>
      <c r="LFM845" s="3"/>
      <c r="LFN845" s="3"/>
      <c r="LFO845" s="3"/>
      <c r="LFP845" s="3"/>
      <c r="LFQ845" s="3"/>
      <c r="LFR845" s="3"/>
      <c r="LFS845" s="3"/>
      <c r="LFT845" s="3"/>
      <c r="LFU845" s="3"/>
      <c r="LFV845" s="3"/>
      <c r="LFW845" s="3"/>
      <c r="LFX845" s="3"/>
      <c r="LFY845" s="3"/>
      <c r="LFZ845" s="3"/>
      <c r="LGA845" s="3"/>
      <c r="LGB845" s="3"/>
      <c r="LGC845" s="3"/>
      <c r="LGD845" s="3"/>
      <c r="LGE845" s="3"/>
      <c r="LGF845" s="3"/>
      <c r="LGG845" s="3"/>
      <c r="LGH845" s="3"/>
      <c r="LGI845" s="3"/>
      <c r="LGJ845" s="3"/>
      <c r="LGK845" s="3"/>
      <c r="LGL845" s="3"/>
      <c r="LGM845" s="3"/>
      <c r="LGN845" s="3"/>
      <c r="LGO845" s="3"/>
      <c r="LGP845" s="3"/>
      <c r="LGQ845" s="3"/>
      <c r="LGR845" s="3"/>
      <c r="LGS845" s="3"/>
      <c r="LGT845" s="3"/>
      <c r="LGU845" s="3"/>
      <c r="LGV845" s="3"/>
      <c r="LGW845" s="3"/>
      <c r="LGX845" s="3"/>
      <c r="LGY845" s="3"/>
      <c r="LGZ845" s="3"/>
      <c r="LHA845" s="3"/>
      <c r="LHB845" s="3"/>
      <c r="LHC845" s="3"/>
      <c r="LHD845" s="3"/>
      <c r="LHE845" s="3"/>
      <c r="LHF845" s="3"/>
      <c r="LHG845" s="3"/>
      <c r="LHH845" s="3"/>
      <c r="LHI845" s="3"/>
      <c r="LHJ845" s="3"/>
      <c r="LHK845" s="3"/>
      <c r="LHL845" s="3"/>
      <c r="LHM845" s="3"/>
      <c r="LHN845" s="3"/>
      <c r="LHO845" s="3"/>
      <c r="LHP845" s="3"/>
      <c r="LHQ845" s="3"/>
      <c r="LHR845" s="3"/>
      <c r="LHS845" s="3"/>
      <c r="LHT845" s="3"/>
      <c r="LHU845" s="3"/>
      <c r="LHV845" s="3"/>
      <c r="LHW845" s="3"/>
      <c r="LHX845" s="3"/>
      <c r="LHY845" s="3"/>
      <c r="LHZ845" s="3"/>
      <c r="LIA845" s="3"/>
      <c r="LIB845" s="3"/>
      <c r="LIC845" s="3"/>
      <c r="LID845" s="3"/>
      <c r="LIE845" s="3"/>
      <c r="LIF845" s="3"/>
      <c r="LIG845" s="3"/>
      <c r="LIH845" s="3"/>
      <c r="LII845" s="3"/>
      <c r="LIJ845" s="3"/>
      <c r="LIK845" s="3"/>
      <c r="LIL845" s="3"/>
      <c r="LIM845" s="3"/>
      <c r="LIN845" s="3"/>
      <c r="LIO845" s="3"/>
      <c r="LIP845" s="3"/>
      <c r="LIQ845" s="3"/>
      <c r="LIR845" s="3"/>
      <c r="LIS845" s="3"/>
      <c r="LIT845" s="3"/>
      <c r="LIU845" s="3"/>
      <c r="LIV845" s="3"/>
      <c r="LIW845" s="3"/>
      <c r="LIX845" s="3"/>
      <c r="LIY845" s="3"/>
      <c r="LIZ845" s="3"/>
      <c r="LJA845" s="3"/>
      <c r="LJB845" s="3"/>
      <c r="LJC845" s="3"/>
      <c r="LJD845" s="3"/>
      <c r="LJE845" s="3"/>
      <c r="LJF845" s="3"/>
      <c r="LJG845" s="3"/>
      <c r="LJH845" s="3"/>
      <c r="LJI845" s="3"/>
      <c r="LJJ845" s="3"/>
      <c r="LJK845" s="3"/>
      <c r="LJL845" s="3"/>
      <c r="LJM845" s="3"/>
      <c r="LJN845" s="3"/>
      <c r="LJO845" s="3"/>
      <c r="LJP845" s="3"/>
      <c r="LJQ845" s="3"/>
      <c r="LJR845" s="3"/>
      <c r="LJS845" s="3"/>
      <c r="LJT845" s="3"/>
      <c r="LJU845" s="3"/>
      <c r="LJV845" s="3"/>
      <c r="LJW845" s="3"/>
      <c r="LJX845" s="3"/>
      <c r="LJY845" s="3"/>
      <c r="LJZ845" s="3"/>
      <c r="LKA845" s="3"/>
      <c r="LKB845" s="3"/>
      <c r="LKC845" s="3"/>
      <c r="LKD845" s="3"/>
      <c r="LKE845" s="3"/>
      <c r="LKF845" s="3"/>
      <c r="LKG845" s="3"/>
      <c r="LKH845" s="3"/>
      <c r="LKI845" s="3"/>
      <c r="LKJ845" s="3"/>
      <c r="LKK845" s="3"/>
      <c r="LKL845" s="3"/>
      <c r="LKM845" s="3"/>
      <c r="LKN845" s="3"/>
      <c r="LKO845" s="3"/>
      <c r="LKP845" s="3"/>
      <c r="LKQ845" s="3"/>
      <c r="LKR845" s="3"/>
      <c r="LKS845" s="3"/>
      <c r="LKT845" s="3"/>
      <c r="LKU845" s="3"/>
      <c r="LKV845" s="3"/>
      <c r="LKW845" s="3"/>
      <c r="LKX845" s="3"/>
      <c r="LKY845" s="3"/>
      <c r="LKZ845" s="3"/>
      <c r="LLA845" s="3"/>
      <c r="LLB845" s="3"/>
      <c r="LLC845" s="3"/>
      <c r="LLD845" s="3"/>
      <c r="LLE845" s="3"/>
      <c r="LLF845" s="3"/>
      <c r="LLG845" s="3"/>
      <c r="LLH845" s="3"/>
      <c r="LLI845" s="3"/>
      <c r="LLJ845" s="3"/>
      <c r="LLK845" s="3"/>
      <c r="LLL845" s="3"/>
      <c r="LLM845" s="3"/>
      <c r="LLN845" s="3"/>
      <c r="LLO845" s="3"/>
      <c r="LLP845" s="3"/>
      <c r="LLQ845" s="3"/>
      <c r="LLR845" s="3"/>
      <c r="LLS845" s="3"/>
      <c r="LLT845" s="3"/>
      <c r="LLU845" s="3"/>
      <c r="LLV845" s="3"/>
      <c r="LLW845" s="3"/>
      <c r="LLX845" s="3"/>
      <c r="LLY845" s="3"/>
      <c r="LLZ845" s="3"/>
      <c r="LMA845" s="3"/>
      <c r="LMB845" s="3"/>
      <c r="LMC845" s="3"/>
      <c r="LMD845" s="3"/>
      <c r="LME845" s="3"/>
      <c r="LMF845" s="3"/>
      <c r="LMG845" s="3"/>
      <c r="LMH845" s="3"/>
      <c r="LMI845" s="3"/>
      <c r="LMJ845" s="3"/>
      <c r="LMK845" s="3"/>
      <c r="LML845" s="3"/>
      <c r="LMM845" s="3"/>
      <c r="LMN845" s="3"/>
      <c r="LMO845" s="3"/>
      <c r="LMP845" s="3"/>
      <c r="LMQ845" s="3"/>
      <c r="LMR845" s="3"/>
      <c r="LMS845" s="3"/>
      <c r="LMT845" s="3"/>
      <c r="LMU845" s="3"/>
      <c r="LMV845" s="3"/>
      <c r="LMW845" s="3"/>
      <c r="LMX845" s="3"/>
      <c r="LMY845" s="3"/>
      <c r="LMZ845" s="3"/>
      <c r="LNA845" s="3"/>
      <c r="LNB845" s="3"/>
      <c r="LNC845" s="3"/>
      <c r="LND845" s="3"/>
      <c r="LNE845" s="3"/>
      <c r="LNF845" s="3"/>
      <c r="LNG845" s="3"/>
      <c r="LNH845" s="3"/>
      <c r="LNI845" s="3"/>
      <c r="LNJ845" s="3"/>
      <c r="LNK845" s="3"/>
      <c r="LNL845" s="3"/>
      <c r="LNM845" s="3"/>
      <c r="LNN845" s="3"/>
      <c r="LNO845" s="3"/>
      <c r="LNP845" s="3"/>
      <c r="LNQ845" s="3"/>
      <c r="LNR845" s="3"/>
      <c r="LNS845" s="3"/>
      <c r="LNT845" s="3"/>
      <c r="LNU845" s="3"/>
      <c r="LNV845" s="3"/>
      <c r="LNW845" s="3"/>
      <c r="LNX845" s="3"/>
      <c r="LNY845" s="3"/>
      <c r="LNZ845" s="3"/>
      <c r="LOA845" s="3"/>
      <c r="LOB845" s="3"/>
      <c r="LOC845" s="3"/>
      <c r="LOD845" s="3"/>
      <c r="LOE845" s="3"/>
      <c r="LOF845" s="3"/>
      <c r="LOG845" s="3"/>
      <c r="LOH845" s="3"/>
      <c r="LOI845" s="3"/>
      <c r="LOJ845" s="3"/>
      <c r="LOK845" s="3"/>
      <c r="LOL845" s="3"/>
      <c r="LOM845" s="3"/>
      <c r="LON845" s="3"/>
      <c r="LOO845" s="3"/>
      <c r="LOP845" s="3"/>
      <c r="LOQ845" s="3"/>
      <c r="LOR845" s="3"/>
      <c r="LOS845" s="3"/>
      <c r="LOT845" s="3"/>
      <c r="LOU845" s="3"/>
      <c r="LOV845" s="3"/>
      <c r="LOW845" s="3"/>
      <c r="LOX845" s="3"/>
      <c r="LOY845" s="3"/>
      <c r="LOZ845" s="3"/>
      <c r="LPA845" s="3"/>
      <c r="LPB845" s="3"/>
      <c r="LPC845" s="3"/>
      <c r="LPD845" s="3"/>
      <c r="LPE845" s="3"/>
      <c r="LPF845" s="3"/>
      <c r="LPG845" s="3"/>
      <c r="LPH845" s="3"/>
      <c r="LPI845" s="3"/>
      <c r="LPJ845" s="3"/>
      <c r="LPK845" s="3"/>
      <c r="LPL845" s="3"/>
      <c r="LPM845" s="3"/>
      <c r="LPN845" s="3"/>
      <c r="LPO845" s="3"/>
      <c r="LPP845" s="3"/>
      <c r="LPQ845" s="3"/>
      <c r="LPR845" s="3"/>
      <c r="LPS845" s="3"/>
      <c r="LPT845" s="3"/>
      <c r="LPU845" s="3"/>
      <c r="LPV845" s="3"/>
      <c r="LPW845" s="3"/>
      <c r="LPX845" s="3"/>
      <c r="LPY845" s="3"/>
      <c r="LPZ845" s="3"/>
      <c r="LQA845" s="3"/>
      <c r="LQB845" s="3"/>
      <c r="LQC845" s="3"/>
      <c r="LQD845" s="3"/>
      <c r="LQE845" s="3"/>
      <c r="LQF845" s="3"/>
      <c r="LQG845" s="3"/>
      <c r="LQH845" s="3"/>
      <c r="LQI845" s="3"/>
      <c r="LQJ845" s="3"/>
      <c r="LQK845" s="3"/>
      <c r="LQL845" s="3"/>
      <c r="LQM845" s="3"/>
      <c r="LQN845" s="3"/>
      <c r="LQO845" s="3"/>
      <c r="LQP845" s="3"/>
      <c r="LQQ845" s="3"/>
      <c r="LQR845" s="3"/>
      <c r="LQS845" s="3"/>
      <c r="LQT845" s="3"/>
      <c r="LQU845" s="3"/>
      <c r="LQV845" s="3"/>
      <c r="LQW845" s="3"/>
      <c r="LQX845" s="3"/>
      <c r="LQY845" s="3"/>
      <c r="LQZ845" s="3"/>
      <c r="LRA845" s="3"/>
      <c r="LRB845" s="3"/>
      <c r="LRC845" s="3"/>
      <c r="LRD845" s="3"/>
      <c r="LRE845" s="3"/>
      <c r="LRF845" s="3"/>
      <c r="LRG845" s="3"/>
      <c r="LRH845" s="3"/>
      <c r="LRI845" s="3"/>
      <c r="LRJ845" s="3"/>
      <c r="LRK845" s="3"/>
      <c r="LRL845" s="3"/>
      <c r="LRM845" s="3"/>
      <c r="LRN845" s="3"/>
      <c r="LRO845" s="3"/>
      <c r="LRP845" s="3"/>
      <c r="LRQ845" s="3"/>
      <c r="LRR845" s="3"/>
      <c r="LRS845" s="3"/>
      <c r="LRT845" s="3"/>
      <c r="LRU845" s="3"/>
      <c r="LRV845" s="3"/>
      <c r="LRW845" s="3"/>
      <c r="LRX845" s="3"/>
      <c r="LRY845" s="3"/>
      <c r="LRZ845" s="3"/>
      <c r="LSA845" s="3"/>
      <c r="LSB845" s="3"/>
      <c r="LSC845" s="3"/>
      <c r="LSD845" s="3"/>
      <c r="LSE845" s="3"/>
      <c r="LSF845" s="3"/>
      <c r="LSG845" s="3"/>
      <c r="LSH845" s="3"/>
      <c r="LSI845" s="3"/>
      <c r="LSJ845" s="3"/>
      <c r="LSK845" s="3"/>
      <c r="LSL845" s="3"/>
      <c r="LSM845" s="3"/>
      <c r="LSN845" s="3"/>
      <c r="LSO845" s="3"/>
      <c r="LSP845" s="3"/>
      <c r="LSQ845" s="3"/>
      <c r="LSR845" s="3"/>
      <c r="LSS845" s="3"/>
      <c r="LST845" s="3"/>
      <c r="LSU845" s="3"/>
      <c r="LSV845" s="3"/>
      <c r="LSW845" s="3"/>
      <c r="LSX845" s="3"/>
      <c r="LSY845" s="3"/>
      <c r="LSZ845" s="3"/>
      <c r="LTA845" s="3"/>
      <c r="LTB845" s="3"/>
      <c r="LTC845" s="3"/>
      <c r="LTD845" s="3"/>
      <c r="LTE845" s="3"/>
      <c r="LTF845" s="3"/>
      <c r="LTG845" s="3"/>
      <c r="LTH845" s="3"/>
      <c r="LTI845" s="3"/>
      <c r="LTJ845" s="3"/>
      <c r="LTK845" s="3"/>
      <c r="LTL845" s="3"/>
      <c r="LTM845" s="3"/>
      <c r="LTN845" s="3"/>
      <c r="LTO845" s="3"/>
      <c r="LTP845" s="3"/>
      <c r="LTQ845" s="3"/>
      <c r="LTR845" s="3"/>
      <c r="LTS845" s="3"/>
      <c r="LTT845" s="3"/>
      <c r="LTU845" s="3"/>
      <c r="LTV845" s="3"/>
      <c r="LTW845" s="3"/>
      <c r="LTX845" s="3"/>
      <c r="LTY845" s="3"/>
      <c r="LTZ845" s="3"/>
      <c r="LUA845" s="3"/>
      <c r="LUB845" s="3"/>
      <c r="LUC845" s="3"/>
      <c r="LUD845" s="3"/>
      <c r="LUE845" s="3"/>
      <c r="LUF845" s="3"/>
      <c r="LUG845" s="3"/>
      <c r="LUH845" s="3"/>
      <c r="LUI845" s="3"/>
      <c r="LUJ845" s="3"/>
      <c r="LUK845" s="3"/>
      <c r="LUL845" s="3"/>
      <c r="LUM845" s="3"/>
      <c r="LUN845" s="3"/>
      <c r="LUO845" s="3"/>
      <c r="LUP845" s="3"/>
      <c r="LUQ845" s="3"/>
      <c r="LUR845" s="3"/>
      <c r="LUS845" s="3"/>
      <c r="LUT845" s="3"/>
      <c r="LUU845" s="3"/>
      <c r="LUV845" s="3"/>
      <c r="LUW845" s="3"/>
      <c r="LUX845" s="3"/>
      <c r="LUY845" s="3"/>
      <c r="LUZ845" s="3"/>
      <c r="LVA845" s="3"/>
      <c r="LVB845" s="3"/>
      <c r="LVC845" s="3"/>
      <c r="LVD845" s="3"/>
      <c r="LVE845" s="3"/>
      <c r="LVF845" s="3"/>
      <c r="LVG845" s="3"/>
      <c r="LVH845" s="3"/>
      <c r="LVI845" s="3"/>
      <c r="LVJ845" s="3"/>
      <c r="LVK845" s="3"/>
      <c r="LVL845" s="3"/>
      <c r="LVM845" s="3"/>
      <c r="LVN845" s="3"/>
      <c r="LVO845" s="3"/>
      <c r="LVP845" s="3"/>
      <c r="LVQ845" s="3"/>
      <c r="LVR845" s="3"/>
      <c r="LVS845" s="3"/>
      <c r="LVT845" s="3"/>
      <c r="LVU845" s="3"/>
      <c r="LVV845" s="3"/>
      <c r="LVW845" s="3"/>
      <c r="LVX845" s="3"/>
      <c r="LVY845" s="3"/>
      <c r="LVZ845" s="3"/>
      <c r="LWA845" s="3"/>
      <c r="LWB845" s="3"/>
      <c r="LWC845" s="3"/>
      <c r="LWD845" s="3"/>
      <c r="LWE845" s="3"/>
      <c r="LWF845" s="3"/>
      <c r="LWG845" s="3"/>
      <c r="LWH845" s="3"/>
      <c r="LWI845" s="3"/>
      <c r="LWJ845" s="3"/>
      <c r="LWK845" s="3"/>
      <c r="LWL845" s="3"/>
      <c r="LWM845" s="3"/>
      <c r="LWN845" s="3"/>
      <c r="LWO845" s="3"/>
      <c r="LWP845" s="3"/>
      <c r="LWQ845" s="3"/>
      <c r="LWR845" s="3"/>
      <c r="LWS845" s="3"/>
      <c r="LWT845" s="3"/>
      <c r="LWU845" s="3"/>
      <c r="LWV845" s="3"/>
      <c r="LWW845" s="3"/>
      <c r="LWX845" s="3"/>
      <c r="LWY845" s="3"/>
      <c r="LWZ845" s="3"/>
      <c r="LXA845" s="3"/>
      <c r="LXB845" s="3"/>
      <c r="LXC845" s="3"/>
      <c r="LXD845" s="3"/>
      <c r="LXE845" s="3"/>
      <c r="LXF845" s="3"/>
      <c r="LXG845" s="3"/>
      <c r="LXH845" s="3"/>
      <c r="LXI845" s="3"/>
      <c r="LXJ845" s="3"/>
      <c r="LXK845" s="3"/>
      <c r="LXL845" s="3"/>
      <c r="LXM845" s="3"/>
      <c r="LXN845" s="3"/>
      <c r="LXO845" s="3"/>
      <c r="LXP845" s="3"/>
      <c r="LXQ845" s="3"/>
      <c r="LXR845" s="3"/>
      <c r="LXS845" s="3"/>
      <c r="LXT845" s="3"/>
      <c r="LXU845" s="3"/>
      <c r="LXV845" s="3"/>
      <c r="LXW845" s="3"/>
      <c r="LXX845" s="3"/>
      <c r="LXY845" s="3"/>
      <c r="LXZ845" s="3"/>
      <c r="LYA845" s="3"/>
      <c r="LYB845" s="3"/>
      <c r="LYC845" s="3"/>
      <c r="LYD845" s="3"/>
      <c r="LYE845" s="3"/>
      <c r="LYF845" s="3"/>
      <c r="LYG845" s="3"/>
      <c r="LYH845" s="3"/>
      <c r="LYI845" s="3"/>
      <c r="LYJ845" s="3"/>
      <c r="LYK845" s="3"/>
      <c r="LYL845" s="3"/>
      <c r="LYM845" s="3"/>
      <c r="LYN845" s="3"/>
      <c r="LYO845" s="3"/>
      <c r="LYP845" s="3"/>
      <c r="LYQ845" s="3"/>
      <c r="LYR845" s="3"/>
      <c r="LYS845" s="3"/>
      <c r="LYT845" s="3"/>
      <c r="LYU845" s="3"/>
      <c r="LYV845" s="3"/>
      <c r="LYW845" s="3"/>
      <c r="LYX845" s="3"/>
      <c r="LYY845" s="3"/>
      <c r="LYZ845" s="3"/>
      <c r="LZA845" s="3"/>
      <c r="LZB845" s="3"/>
      <c r="LZC845" s="3"/>
      <c r="LZD845" s="3"/>
      <c r="LZE845" s="3"/>
      <c r="LZF845" s="3"/>
      <c r="LZG845" s="3"/>
      <c r="LZH845" s="3"/>
      <c r="LZI845" s="3"/>
      <c r="LZJ845" s="3"/>
      <c r="LZK845" s="3"/>
      <c r="LZL845" s="3"/>
      <c r="LZM845" s="3"/>
      <c r="LZN845" s="3"/>
      <c r="LZO845" s="3"/>
      <c r="LZP845" s="3"/>
      <c r="LZQ845" s="3"/>
      <c r="LZR845" s="3"/>
      <c r="LZS845" s="3"/>
      <c r="LZT845" s="3"/>
      <c r="LZU845" s="3"/>
      <c r="LZV845" s="3"/>
      <c r="LZW845" s="3"/>
      <c r="LZX845" s="3"/>
      <c r="LZY845" s="3"/>
      <c r="LZZ845" s="3"/>
      <c r="MAA845" s="3"/>
      <c r="MAB845" s="3"/>
      <c r="MAC845" s="3"/>
      <c r="MAD845" s="3"/>
      <c r="MAE845" s="3"/>
      <c r="MAF845" s="3"/>
      <c r="MAG845" s="3"/>
      <c r="MAH845" s="3"/>
      <c r="MAI845" s="3"/>
      <c r="MAJ845" s="3"/>
      <c r="MAK845" s="3"/>
      <c r="MAL845" s="3"/>
      <c r="MAM845" s="3"/>
      <c r="MAN845" s="3"/>
      <c r="MAO845" s="3"/>
      <c r="MAP845" s="3"/>
      <c r="MAQ845" s="3"/>
      <c r="MAR845" s="3"/>
      <c r="MAS845" s="3"/>
      <c r="MAT845" s="3"/>
      <c r="MAU845" s="3"/>
      <c r="MAV845" s="3"/>
      <c r="MAW845" s="3"/>
      <c r="MAX845" s="3"/>
      <c r="MAY845" s="3"/>
      <c r="MAZ845" s="3"/>
      <c r="MBA845" s="3"/>
      <c r="MBB845" s="3"/>
      <c r="MBC845" s="3"/>
      <c r="MBD845" s="3"/>
      <c r="MBE845" s="3"/>
      <c r="MBF845" s="3"/>
      <c r="MBG845" s="3"/>
      <c r="MBH845" s="3"/>
      <c r="MBI845" s="3"/>
      <c r="MBJ845" s="3"/>
      <c r="MBK845" s="3"/>
      <c r="MBL845" s="3"/>
      <c r="MBM845" s="3"/>
      <c r="MBN845" s="3"/>
      <c r="MBO845" s="3"/>
      <c r="MBP845" s="3"/>
      <c r="MBQ845" s="3"/>
      <c r="MBR845" s="3"/>
      <c r="MBS845" s="3"/>
      <c r="MBT845" s="3"/>
      <c r="MBU845" s="3"/>
      <c r="MBV845" s="3"/>
      <c r="MBW845" s="3"/>
      <c r="MBX845" s="3"/>
      <c r="MBY845" s="3"/>
      <c r="MBZ845" s="3"/>
      <c r="MCA845" s="3"/>
      <c r="MCB845" s="3"/>
      <c r="MCC845" s="3"/>
      <c r="MCD845" s="3"/>
      <c r="MCE845" s="3"/>
      <c r="MCF845" s="3"/>
      <c r="MCG845" s="3"/>
      <c r="MCH845" s="3"/>
      <c r="MCI845" s="3"/>
      <c r="MCJ845" s="3"/>
      <c r="MCK845" s="3"/>
      <c r="MCL845" s="3"/>
      <c r="MCM845" s="3"/>
      <c r="MCN845" s="3"/>
      <c r="MCO845" s="3"/>
      <c r="MCP845" s="3"/>
      <c r="MCQ845" s="3"/>
      <c r="MCR845" s="3"/>
      <c r="MCS845" s="3"/>
      <c r="MCT845" s="3"/>
      <c r="MCU845" s="3"/>
      <c r="MCV845" s="3"/>
      <c r="MCW845" s="3"/>
      <c r="MCX845" s="3"/>
      <c r="MCY845" s="3"/>
      <c r="MCZ845" s="3"/>
      <c r="MDA845" s="3"/>
      <c r="MDB845" s="3"/>
      <c r="MDC845" s="3"/>
      <c r="MDD845" s="3"/>
      <c r="MDE845" s="3"/>
      <c r="MDF845" s="3"/>
      <c r="MDG845" s="3"/>
      <c r="MDH845" s="3"/>
      <c r="MDI845" s="3"/>
      <c r="MDJ845" s="3"/>
      <c r="MDK845" s="3"/>
      <c r="MDL845" s="3"/>
      <c r="MDM845" s="3"/>
      <c r="MDN845" s="3"/>
      <c r="MDO845" s="3"/>
      <c r="MDP845" s="3"/>
      <c r="MDQ845" s="3"/>
      <c r="MDR845" s="3"/>
      <c r="MDS845" s="3"/>
      <c r="MDT845" s="3"/>
      <c r="MDU845" s="3"/>
      <c r="MDV845" s="3"/>
      <c r="MDW845" s="3"/>
      <c r="MDX845" s="3"/>
      <c r="MDY845" s="3"/>
      <c r="MDZ845" s="3"/>
      <c r="MEA845" s="3"/>
      <c r="MEB845" s="3"/>
      <c r="MEC845" s="3"/>
      <c r="MED845" s="3"/>
      <c r="MEE845" s="3"/>
      <c r="MEF845" s="3"/>
      <c r="MEG845" s="3"/>
      <c r="MEH845" s="3"/>
      <c r="MEI845" s="3"/>
      <c r="MEJ845" s="3"/>
      <c r="MEK845" s="3"/>
      <c r="MEL845" s="3"/>
      <c r="MEM845" s="3"/>
      <c r="MEN845" s="3"/>
      <c r="MEO845" s="3"/>
      <c r="MEP845" s="3"/>
      <c r="MEQ845" s="3"/>
      <c r="MER845" s="3"/>
      <c r="MES845" s="3"/>
      <c r="MET845" s="3"/>
      <c r="MEU845" s="3"/>
      <c r="MEV845" s="3"/>
      <c r="MEW845" s="3"/>
      <c r="MEX845" s="3"/>
      <c r="MEY845" s="3"/>
      <c r="MEZ845" s="3"/>
      <c r="MFA845" s="3"/>
      <c r="MFB845" s="3"/>
      <c r="MFC845" s="3"/>
      <c r="MFD845" s="3"/>
      <c r="MFE845" s="3"/>
      <c r="MFF845" s="3"/>
      <c r="MFG845" s="3"/>
      <c r="MFH845" s="3"/>
      <c r="MFI845" s="3"/>
      <c r="MFJ845" s="3"/>
      <c r="MFK845" s="3"/>
      <c r="MFL845" s="3"/>
      <c r="MFM845" s="3"/>
      <c r="MFN845" s="3"/>
      <c r="MFO845" s="3"/>
      <c r="MFP845" s="3"/>
      <c r="MFQ845" s="3"/>
      <c r="MFR845" s="3"/>
      <c r="MFS845" s="3"/>
      <c r="MFT845" s="3"/>
      <c r="MFU845" s="3"/>
      <c r="MFV845" s="3"/>
      <c r="MFW845" s="3"/>
      <c r="MFX845" s="3"/>
      <c r="MFY845" s="3"/>
      <c r="MFZ845" s="3"/>
      <c r="MGA845" s="3"/>
      <c r="MGB845" s="3"/>
      <c r="MGC845" s="3"/>
      <c r="MGD845" s="3"/>
      <c r="MGE845" s="3"/>
      <c r="MGF845" s="3"/>
      <c r="MGG845" s="3"/>
      <c r="MGH845" s="3"/>
      <c r="MGI845" s="3"/>
      <c r="MGJ845" s="3"/>
      <c r="MGK845" s="3"/>
      <c r="MGL845" s="3"/>
      <c r="MGM845" s="3"/>
      <c r="MGN845" s="3"/>
      <c r="MGO845" s="3"/>
      <c r="MGP845" s="3"/>
      <c r="MGQ845" s="3"/>
      <c r="MGR845" s="3"/>
      <c r="MGS845" s="3"/>
      <c r="MGT845" s="3"/>
      <c r="MGU845" s="3"/>
      <c r="MGV845" s="3"/>
      <c r="MGW845" s="3"/>
      <c r="MGX845" s="3"/>
      <c r="MGY845" s="3"/>
      <c r="MGZ845" s="3"/>
      <c r="MHA845" s="3"/>
      <c r="MHB845" s="3"/>
      <c r="MHC845" s="3"/>
      <c r="MHD845" s="3"/>
      <c r="MHE845" s="3"/>
      <c r="MHF845" s="3"/>
      <c r="MHG845" s="3"/>
      <c r="MHH845" s="3"/>
      <c r="MHI845" s="3"/>
      <c r="MHJ845" s="3"/>
      <c r="MHK845" s="3"/>
      <c r="MHL845" s="3"/>
      <c r="MHM845" s="3"/>
      <c r="MHN845" s="3"/>
      <c r="MHO845" s="3"/>
      <c r="MHP845" s="3"/>
      <c r="MHQ845" s="3"/>
      <c r="MHR845" s="3"/>
      <c r="MHS845" s="3"/>
      <c r="MHT845" s="3"/>
      <c r="MHU845" s="3"/>
      <c r="MHV845" s="3"/>
      <c r="MHW845" s="3"/>
      <c r="MHX845" s="3"/>
      <c r="MHY845" s="3"/>
      <c r="MHZ845" s="3"/>
      <c r="MIA845" s="3"/>
      <c r="MIB845" s="3"/>
      <c r="MIC845" s="3"/>
      <c r="MID845" s="3"/>
      <c r="MIE845" s="3"/>
      <c r="MIF845" s="3"/>
      <c r="MIG845" s="3"/>
      <c r="MIH845" s="3"/>
      <c r="MII845" s="3"/>
      <c r="MIJ845" s="3"/>
      <c r="MIK845" s="3"/>
      <c r="MIL845" s="3"/>
      <c r="MIM845" s="3"/>
      <c r="MIN845" s="3"/>
      <c r="MIO845" s="3"/>
      <c r="MIP845" s="3"/>
      <c r="MIQ845" s="3"/>
      <c r="MIR845" s="3"/>
      <c r="MIS845" s="3"/>
      <c r="MIT845" s="3"/>
      <c r="MIU845" s="3"/>
      <c r="MIV845" s="3"/>
      <c r="MIW845" s="3"/>
      <c r="MIX845" s="3"/>
      <c r="MIY845" s="3"/>
      <c r="MIZ845" s="3"/>
      <c r="MJA845" s="3"/>
      <c r="MJB845" s="3"/>
      <c r="MJC845" s="3"/>
      <c r="MJD845" s="3"/>
      <c r="MJE845" s="3"/>
      <c r="MJF845" s="3"/>
      <c r="MJG845" s="3"/>
      <c r="MJH845" s="3"/>
      <c r="MJI845" s="3"/>
      <c r="MJJ845" s="3"/>
      <c r="MJK845" s="3"/>
      <c r="MJL845" s="3"/>
      <c r="MJM845" s="3"/>
      <c r="MJN845" s="3"/>
      <c r="MJO845" s="3"/>
      <c r="MJP845" s="3"/>
      <c r="MJQ845" s="3"/>
      <c r="MJR845" s="3"/>
      <c r="MJS845" s="3"/>
      <c r="MJT845" s="3"/>
      <c r="MJU845" s="3"/>
      <c r="MJV845" s="3"/>
      <c r="MJW845" s="3"/>
      <c r="MJX845" s="3"/>
      <c r="MJY845" s="3"/>
      <c r="MJZ845" s="3"/>
      <c r="MKA845" s="3"/>
      <c r="MKB845" s="3"/>
      <c r="MKC845" s="3"/>
      <c r="MKD845" s="3"/>
      <c r="MKE845" s="3"/>
      <c r="MKF845" s="3"/>
      <c r="MKG845" s="3"/>
      <c r="MKH845" s="3"/>
      <c r="MKI845" s="3"/>
      <c r="MKJ845" s="3"/>
      <c r="MKK845" s="3"/>
      <c r="MKL845" s="3"/>
      <c r="MKM845" s="3"/>
      <c r="MKN845" s="3"/>
      <c r="MKO845" s="3"/>
      <c r="MKP845" s="3"/>
      <c r="MKQ845" s="3"/>
      <c r="MKR845" s="3"/>
      <c r="MKS845" s="3"/>
      <c r="MKT845" s="3"/>
      <c r="MKU845" s="3"/>
      <c r="MKV845" s="3"/>
      <c r="MKW845" s="3"/>
      <c r="MKX845" s="3"/>
      <c r="MKY845" s="3"/>
      <c r="MKZ845" s="3"/>
      <c r="MLA845" s="3"/>
      <c r="MLB845" s="3"/>
      <c r="MLC845" s="3"/>
      <c r="MLD845" s="3"/>
      <c r="MLE845" s="3"/>
      <c r="MLF845" s="3"/>
      <c r="MLG845" s="3"/>
      <c r="MLH845" s="3"/>
      <c r="MLI845" s="3"/>
      <c r="MLJ845" s="3"/>
      <c r="MLK845" s="3"/>
      <c r="MLL845" s="3"/>
      <c r="MLM845" s="3"/>
      <c r="MLN845" s="3"/>
      <c r="MLO845" s="3"/>
      <c r="MLP845" s="3"/>
      <c r="MLQ845" s="3"/>
      <c r="MLR845" s="3"/>
      <c r="MLS845" s="3"/>
      <c r="MLT845" s="3"/>
      <c r="MLU845" s="3"/>
      <c r="MLV845" s="3"/>
      <c r="MLW845" s="3"/>
      <c r="MLX845" s="3"/>
      <c r="MLY845" s="3"/>
      <c r="MLZ845" s="3"/>
      <c r="MMA845" s="3"/>
      <c r="MMB845" s="3"/>
      <c r="MMC845" s="3"/>
      <c r="MMD845" s="3"/>
      <c r="MME845" s="3"/>
      <c r="MMF845" s="3"/>
      <c r="MMG845" s="3"/>
      <c r="MMH845" s="3"/>
      <c r="MMI845" s="3"/>
      <c r="MMJ845" s="3"/>
      <c r="MMK845" s="3"/>
      <c r="MML845" s="3"/>
      <c r="MMM845" s="3"/>
      <c r="MMN845" s="3"/>
      <c r="MMO845" s="3"/>
      <c r="MMP845" s="3"/>
      <c r="MMQ845" s="3"/>
      <c r="MMR845" s="3"/>
      <c r="MMS845" s="3"/>
      <c r="MMT845" s="3"/>
      <c r="MMU845" s="3"/>
      <c r="MMV845" s="3"/>
      <c r="MMW845" s="3"/>
      <c r="MMX845" s="3"/>
      <c r="MMY845" s="3"/>
      <c r="MMZ845" s="3"/>
      <c r="MNA845" s="3"/>
      <c r="MNB845" s="3"/>
      <c r="MNC845" s="3"/>
      <c r="MND845" s="3"/>
      <c r="MNE845" s="3"/>
      <c r="MNF845" s="3"/>
      <c r="MNG845" s="3"/>
      <c r="MNH845" s="3"/>
      <c r="MNI845" s="3"/>
      <c r="MNJ845" s="3"/>
      <c r="MNK845" s="3"/>
      <c r="MNL845" s="3"/>
      <c r="MNM845" s="3"/>
      <c r="MNN845" s="3"/>
      <c r="MNO845" s="3"/>
      <c r="MNP845" s="3"/>
      <c r="MNQ845" s="3"/>
      <c r="MNR845" s="3"/>
      <c r="MNS845" s="3"/>
      <c r="MNT845" s="3"/>
      <c r="MNU845" s="3"/>
      <c r="MNV845" s="3"/>
      <c r="MNW845" s="3"/>
      <c r="MNX845" s="3"/>
      <c r="MNY845" s="3"/>
      <c r="MNZ845" s="3"/>
      <c r="MOA845" s="3"/>
      <c r="MOB845" s="3"/>
      <c r="MOC845" s="3"/>
      <c r="MOD845" s="3"/>
      <c r="MOE845" s="3"/>
      <c r="MOF845" s="3"/>
      <c r="MOG845" s="3"/>
      <c r="MOH845" s="3"/>
      <c r="MOI845" s="3"/>
      <c r="MOJ845" s="3"/>
      <c r="MOK845" s="3"/>
      <c r="MOL845" s="3"/>
      <c r="MOM845" s="3"/>
      <c r="MON845" s="3"/>
      <c r="MOO845" s="3"/>
      <c r="MOP845" s="3"/>
      <c r="MOQ845" s="3"/>
      <c r="MOR845" s="3"/>
      <c r="MOS845" s="3"/>
      <c r="MOT845" s="3"/>
      <c r="MOU845" s="3"/>
      <c r="MOV845" s="3"/>
      <c r="MOW845" s="3"/>
      <c r="MOX845" s="3"/>
      <c r="MOY845" s="3"/>
      <c r="MOZ845" s="3"/>
      <c r="MPA845" s="3"/>
      <c r="MPB845" s="3"/>
      <c r="MPC845" s="3"/>
      <c r="MPD845" s="3"/>
      <c r="MPE845" s="3"/>
      <c r="MPF845" s="3"/>
      <c r="MPG845" s="3"/>
      <c r="MPH845" s="3"/>
      <c r="MPI845" s="3"/>
      <c r="MPJ845" s="3"/>
      <c r="MPK845" s="3"/>
      <c r="MPL845" s="3"/>
      <c r="MPM845" s="3"/>
      <c r="MPN845" s="3"/>
      <c r="MPO845" s="3"/>
      <c r="MPP845" s="3"/>
      <c r="MPQ845" s="3"/>
      <c r="MPR845" s="3"/>
      <c r="MPS845" s="3"/>
      <c r="MPT845" s="3"/>
      <c r="MPU845" s="3"/>
      <c r="MPV845" s="3"/>
      <c r="MPW845" s="3"/>
      <c r="MPX845" s="3"/>
      <c r="MPY845" s="3"/>
      <c r="MPZ845" s="3"/>
      <c r="MQA845" s="3"/>
      <c r="MQB845" s="3"/>
      <c r="MQC845" s="3"/>
      <c r="MQD845" s="3"/>
      <c r="MQE845" s="3"/>
      <c r="MQF845" s="3"/>
      <c r="MQG845" s="3"/>
      <c r="MQH845" s="3"/>
      <c r="MQI845" s="3"/>
      <c r="MQJ845" s="3"/>
      <c r="MQK845" s="3"/>
      <c r="MQL845" s="3"/>
      <c r="MQM845" s="3"/>
      <c r="MQN845" s="3"/>
      <c r="MQO845" s="3"/>
      <c r="MQP845" s="3"/>
      <c r="MQQ845" s="3"/>
      <c r="MQR845" s="3"/>
      <c r="MQS845" s="3"/>
      <c r="MQT845" s="3"/>
      <c r="MQU845" s="3"/>
      <c r="MQV845" s="3"/>
      <c r="MQW845" s="3"/>
      <c r="MQX845" s="3"/>
      <c r="MQY845" s="3"/>
      <c r="MQZ845" s="3"/>
      <c r="MRA845" s="3"/>
      <c r="MRB845" s="3"/>
      <c r="MRC845" s="3"/>
      <c r="MRD845" s="3"/>
      <c r="MRE845" s="3"/>
      <c r="MRF845" s="3"/>
      <c r="MRG845" s="3"/>
      <c r="MRH845" s="3"/>
      <c r="MRI845" s="3"/>
      <c r="MRJ845" s="3"/>
      <c r="MRK845" s="3"/>
      <c r="MRL845" s="3"/>
      <c r="MRM845" s="3"/>
      <c r="MRN845" s="3"/>
      <c r="MRO845" s="3"/>
      <c r="MRP845" s="3"/>
      <c r="MRQ845" s="3"/>
      <c r="MRR845" s="3"/>
      <c r="MRS845" s="3"/>
      <c r="MRT845" s="3"/>
      <c r="MRU845" s="3"/>
      <c r="MRV845" s="3"/>
      <c r="MRW845" s="3"/>
      <c r="MRX845" s="3"/>
      <c r="MRY845" s="3"/>
      <c r="MRZ845" s="3"/>
      <c r="MSA845" s="3"/>
      <c r="MSB845" s="3"/>
      <c r="MSC845" s="3"/>
      <c r="MSD845" s="3"/>
      <c r="MSE845" s="3"/>
      <c r="MSF845" s="3"/>
      <c r="MSG845" s="3"/>
      <c r="MSH845" s="3"/>
      <c r="MSI845" s="3"/>
      <c r="MSJ845" s="3"/>
      <c r="MSK845" s="3"/>
      <c r="MSL845" s="3"/>
      <c r="MSM845" s="3"/>
      <c r="MSN845" s="3"/>
      <c r="MSO845" s="3"/>
      <c r="MSP845" s="3"/>
      <c r="MSQ845" s="3"/>
      <c r="MSR845" s="3"/>
      <c r="MSS845" s="3"/>
      <c r="MST845" s="3"/>
      <c r="MSU845" s="3"/>
      <c r="MSV845" s="3"/>
      <c r="MSW845" s="3"/>
      <c r="MSX845" s="3"/>
      <c r="MSY845" s="3"/>
      <c r="MSZ845" s="3"/>
      <c r="MTA845" s="3"/>
      <c r="MTB845" s="3"/>
      <c r="MTC845" s="3"/>
      <c r="MTD845" s="3"/>
      <c r="MTE845" s="3"/>
      <c r="MTF845" s="3"/>
      <c r="MTG845" s="3"/>
      <c r="MTH845" s="3"/>
      <c r="MTI845" s="3"/>
      <c r="MTJ845" s="3"/>
      <c r="MTK845" s="3"/>
      <c r="MTL845" s="3"/>
      <c r="MTM845" s="3"/>
      <c r="MTN845" s="3"/>
      <c r="MTO845" s="3"/>
      <c r="MTP845" s="3"/>
      <c r="MTQ845" s="3"/>
      <c r="MTR845" s="3"/>
      <c r="MTS845" s="3"/>
      <c r="MTT845" s="3"/>
      <c r="MTU845" s="3"/>
      <c r="MTV845" s="3"/>
      <c r="MTW845" s="3"/>
      <c r="MTX845" s="3"/>
      <c r="MTY845" s="3"/>
      <c r="MTZ845" s="3"/>
      <c r="MUA845" s="3"/>
      <c r="MUB845" s="3"/>
      <c r="MUC845" s="3"/>
      <c r="MUD845" s="3"/>
      <c r="MUE845" s="3"/>
      <c r="MUF845" s="3"/>
      <c r="MUG845" s="3"/>
      <c r="MUH845" s="3"/>
      <c r="MUI845" s="3"/>
      <c r="MUJ845" s="3"/>
      <c r="MUK845" s="3"/>
      <c r="MUL845" s="3"/>
      <c r="MUM845" s="3"/>
      <c r="MUN845" s="3"/>
      <c r="MUO845" s="3"/>
      <c r="MUP845" s="3"/>
      <c r="MUQ845" s="3"/>
      <c r="MUR845" s="3"/>
      <c r="MUS845" s="3"/>
      <c r="MUT845" s="3"/>
      <c r="MUU845" s="3"/>
      <c r="MUV845" s="3"/>
      <c r="MUW845" s="3"/>
      <c r="MUX845" s="3"/>
      <c r="MUY845" s="3"/>
      <c r="MUZ845" s="3"/>
      <c r="MVA845" s="3"/>
      <c r="MVB845" s="3"/>
      <c r="MVC845" s="3"/>
      <c r="MVD845" s="3"/>
      <c r="MVE845" s="3"/>
      <c r="MVF845" s="3"/>
      <c r="MVG845" s="3"/>
      <c r="MVH845" s="3"/>
      <c r="MVI845" s="3"/>
      <c r="MVJ845" s="3"/>
      <c r="MVK845" s="3"/>
      <c r="MVL845" s="3"/>
      <c r="MVM845" s="3"/>
      <c r="MVN845" s="3"/>
      <c r="MVO845" s="3"/>
      <c r="MVP845" s="3"/>
      <c r="MVQ845" s="3"/>
      <c r="MVR845" s="3"/>
      <c r="MVS845" s="3"/>
      <c r="MVT845" s="3"/>
      <c r="MVU845" s="3"/>
      <c r="MVV845" s="3"/>
      <c r="MVW845" s="3"/>
      <c r="MVX845" s="3"/>
      <c r="MVY845" s="3"/>
      <c r="MVZ845" s="3"/>
      <c r="MWA845" s="3"/>
      <c r="MWB845" s="3"/>
      <c r="MWC845" s="3"/>
      <c r="MWD845" s="3"/>
      <c r="MWE845" s="3"/>
      <c r="MWF845" s="3"/>
      <c r="MWG845" s="3"/>
      <c r="MWH845" s="3"/>
      <c r="MWI845" s="3"/>
      <c r="MWJ845" s="3"/>
      <c r="MWK845" s="3"/>
      <c r="MWL845" s="3"/>
      <c r="MWM845" s="3"/>
      <c r="MWN845" s="3"/>
      <c r="MWO845" s="3"/>
      <c r="MWP845" s="3"/>
      <c r="MWQ845" s="3"/>
      <c r="MWR845" s="3"/>
      <c r="MWS845" s="3"/>
      <c r="MWT845" s="3"/>
      <c r="MWU845" s="3"/>
      <c r="MWV845" s="3"/>
      <c r="MWW845" s="3"/>
      <c r="MWX845" s="3"/>
      <c r="MWY845" s="3"/>
      <c r="MWZ845" s="3"/>
      <c r="MXA845" s="3"/>
      <c r="MXB845" s="3"/>
      <c r="MXC845" s="3"/>
      <c r="MXD845" s="3"/>
      <c r="MXE845" s="3"/>
      <c r="MXF845" s="3"/>
      <c r="MXG845" s="3"/>
      <c r="MXH845" s="3"/>
      <c r="MXI845" s="3"/>
      <c r="MXJ845" s="3"/>
      <c r="MXK845" s="3"/>
      <c r="MXL845" s="3"/>
      <c r="MXM845" s="3"/>
      <c r="MXN845" s="3"/>
      <c r="MXO845" s="3"/>
      <c r="MXP845" s="3"/>
      <c r="MXQ845" s="3"/>
      <c r="MXR845" s="3"/>
      <c r="MXS845" s="3"/>
      <c r="MXT845" s="3"/>
      <c r="MXU845" s="3"/>
      <c r="MXV845" s="3"/>
      <c r="MXW845" s="3"/>
      <c r="MXX845" s="3"/>
      <c r="MXY845" s="3"/>
      <c r="MXZ845" s="3"/>
      <c r="MYA845" s="3"/>
      <c r="MYB845" s="3"/>
      <c r="MYC845" s="3"/>
      <c r="MYD845" s="3"/>
      <c r="MYE845" s="3"/>
      <c r="MYF845" s="3"/>
      <c r="MYG845" s="3"/>
      <c r="MYH845" s="3"/>
      <c r="MYI845" s="3"/>
      <c r="MYJ845" s="3"/>
      <c r="MYK845" s="3"/>
      <c r="MYL845" s="3"/>
      <c r="MYM845" s="3"/>
      <c r="MYN845" s="3"/>
      <c r="MYO845" s="3"/>
      <c r="MYP845" s="3"/>
      <c r="MYQ845" s="3"/>
      <c r="MYR845" s="3"/>
      <c r="MYS845" s="3"/>
      <c r="MYT845" s="3"/>
      <c r="MYU845" s="3"/>
      <c r="MYV845" s="3"/>
      <c r="MYW845" s="3"/>
      <c r="MYX845" s="3"/>
      <c r="MYY845" s="3"/>
      <c r="MYZ845" s="3"/>
      <c r="MZA845" s="3"/>
      <c r="MZB845" s="3"/>
      <c r="MZC845" s="3"/>
      <c r="MZD845" s="3"/>
      <c r="MZE845" s="3"/>
      <c r="MZF845" s="3"/>
      <c r="MZG845" s="3"/>
      <c r="MZH845" s="3"/>
      <c r="MZI845" s="3"/>
      <c r="MZJ845" s="3"/>
      <c r="MZK845" s="3"/>
      <c r="MZL845" s="3"/>
      <c r="MZM845" s="3"/>
      <c r="MZN845" s="3"/>
      <c r="MZO845" s="3"/>
      <c r="MZP845" s="3"/>
      <c r="MZQ845" s="3"/>
      <c r="MZR845" s="3"/>
      <c r="MZS845" s="3"/>
      <c r="MZT845" s="3"/>
      <c r="MZU845" s="3"/>
      <c r="MZV845" s="3"/>
      <c r="MZW845" s="3"/>
      <c r="MZX845" s="3"/>
      <c r="MZY845" s="3"/>
      <c r="MZZ845" s="3"/>
      <c r="NAA845" s="3"/>
      <c r="NAB845" s="3"/>
      <c r="NAC845" s="3"/>
      <c r="NAD845" s="3"/>
      <c r="NAE845" s="3"/>
      <c r="NAF845" s="3"/>
      <c r="NAG845" s="3"/>
      <c r="NAH845" s="3"/>
      <c r="NAI845" s="3"/>
      <c r="NAJ845" s="3"/>
      <c r="NAK845" s="3"/>
      <c r="NAL845" s="3"/>
      <c r="NAM845" s="3"/>
      <c r="NAN845" s="3"/>
      <c r="NAO845" s="3"/>
      <c r="NAP845" s="3"/>
      <c r="NAQ845" s="3"/>
      <c r="NAR845" s="3"/>
      <c r="NAS845" s="3"/>
      <c r="NAT845" s="3"/>
      <c r="NAU845" s="3"/>
      <c r="NAV845" s="3"/>
      <c r="NAW845" s="3"/>
      <c r="NAX845" s="3"/>
      <c r="NAY845" s="3"/>
      <c r="NAZ845" s="3"/>
      <c r="NBA845" s="3"/>
      <c r="NBB845" s="3"/>
      <c r="NBC845" s="3"/>
      <c r="NBD845" s="3"/>
      <c r="NBE845" s="3"/>
      <c r="NBF845" s="3"/>
      <c r="NBG845" s="3"/>
      <c r="NBH845" s="3"/>
      <c r="NBI845" s="3"/>
      <c r="NBJ845" s="3"/>
      <c r="NBK845" s="3"/>
      <c r="NBL845" s="3"/>
      <c r="NBM845" s="3"/>
      <c r="NBN845" s="3"/>
      <c r="NBO845" s="3"/>
      <c r="NBP845" s="3"/>
      <c r="NBQ845" s="3"/>
      <c r="NBR845" s="3"/>
      <c r="NBS845" s="3"/>
      <c r="NBT845" s="3"/>
      <c r="NBU845" s="3"/>
      <c r="NBV845" s="3"/>
      <c r="NBW845" s="3"/>
      <c r="NBX845" s="3"/>
      <c r="NBY845" s="3"/>
      <c r="NBZ845" s="3"/>
      <c r="NCA845" s="3"/>
      <c r="NCB845" s="3"/>
      <c r="NCC845" s="3"/>
      <c r="NCD845" s="3"/>
      <c r="NCE845" s="3"/>
      <c r="NCF845" s="3"/>
      <c r="NCG845" s="3"/>
      <c r="NCH845" s="3"/>
      <c r="NCI845" s="3"/>
      <c r="NCJ845" s="3"/>
      <c r="NCK845" s="3"/>
      <c r="NCL845" s="3"/>
      <c r="NCM845" s="3"/>
      <c r="NCN845" s="3"/>
      <c r="NCO845" s="3"/>
      <c r="NCP845" s="3"/>
      <c r="NCQ845" s="3"/>
      <c r="NCR845" s="3"/>
      <c r="NCS845" s="3"/>
      <c r="NCT845" s="3"/>
      <c r="NCU845" s="3"/>
      <c r="NCV845" s="3"/>
      <c r="NCW845" s="3"/>
      <c r="NCX845" s="3"/>
      <c r="NCY845" s="3"/>
      <c r="NCZ845" s="3"/>
      <c r="NDA845" s="3"/>
      <c r="NDB845" s="3"/>
      <c r="NDC845" s="3"/>
      <c r="NDD845" s="3"/>
      <c r="NDE845" s="3"/>
      <c r="NDF845" s="3"/>
      <c r="NDG845" s="3"/>
      <c r="NDH845" s="3"/>
      <c r="NDI845" s="3"/>
      <c r="NDJ845" s="3"/>
      <c r="NDK845" s="3"/>
      <c r="NDL845" s="3"/>
      <c r="NDM845" s="3"/>
      <c r="NDN845" s="3"/>
      <c r="NDO845" s="3"/>
      <c r="NDP845" s="3"/>
      <c r="NDQ845" s="3"/>
      <c r="NDR845" s="3"/>
      <c r="NDS845" s="3"/>
      <c r="NDT845" s="3"/>
      <c r="NDU845" s="3"/>
      <c r="NDV845" s="3"/>
      <c r="NDW845" s="3"/>
      <c r="NDX845" s="3"/>
      <c r="NDY845" s="3"/>
      <c r="NDZ845" s="3"/>
      <c r="NEA845" s="3"/>
      <c r="NEB845" s="3"/>
      <c r="NEC845" s="3"/>
      <c r="NED845" s="3"/>
      <c r="NEE845" s="3"/>
      <c r="NEF845" s="3"/>
      <c r="NEG845" s="3"/>
      <c r="NEH845" s="3"/>
      <c r="NEI845" s="3"/>
      <c r="NEJ845" s="3"/>
      <c r="NEK845" s="3"/>
      <c r="NEL845" s="3"/>
      <c r="NEM845" s="3"/>
      <c r="NEN845" s="3"/>
      <c r="NEO845" s="3"/>
      <c r="NEP845" s="3"/>
      <c r="NEQ845" s="3"/>
      <c r="NER845" s="3"/>
      <c r="NES845" s="3"/>
      <c r="NET845" s="3"/>
      <c r="NEU845" s="3"/>
      <c r="NEV845" s="3"/>
      <c r="NEW845" s="3"/>
      <c r="NEX845" s="3"/>
      <c r="NEY845" s="3"/>
      <c r="NEZ845" s="3"/>
      <c r="NFA845" s="3"/>
      <c r="NFB845" s="3"/>
      <c r="NFC845" s="3"/>
      <c r="NFD845" s="3"/>
      <c r="NFE845" s="3"/>
      <c r="NFF845" s="3"/>
      <c r="NFG845" s="3"/>
      <c r="NFH845" s="3"/>
      <c r="NFI845" s="3"/>
      <c r="NFJ845" s="3"/>
      <c r="NFK845" s="3"/>
      <c r="NFL845" s="3"/>
      <c r="NFM845" s="3"/>
      <c r="NFN845" s="3"/>
      <c r="NFO845" s="3"/>
      <c r="NFP845" s="3"/>
      <c r="NFQ845" s="3"/>
      <c r="NFR845" s="3"/>
      <c r="NFS845" s="3"/>
      <c r="NFT845" s="3"/>
      <c r="NFU845" s="3"/>
      <c r="NFV845" s="3"/>
      <c r="NFW845" s="3"/>
      <c r="NFX845" s="3"/>
      <c r="NFY845" s="3"/>
      <c r="NFZ845" s="3"/>
      <c r="NGA845" s="3"/>
      <c r="NGB845" s="3"/>
      <c r="NGC845" s="3"/>
      <c r="NGD845" s="3"/>
      <c r="NGE845" s="3"/>
      <c r="NGF845" s="3"/>
      <c r="NGG845" s="3"/>
      <c r="NGH845" s="3"/>
      <c r="NGI845" s="3"/>
      <c r="NGJ845" s="3"/>
      <c r="NGK845" s="3"/>
      <c r="NGL845" s="3"/>
      <c r="NGM845" s="3"/>
      <c r="NGN845" s="3"/>
      <c r="NGO845" s="3"/>
      <c r="NGP845" s="3"/>
      <c r="NGQ845" s="3"/>
      <c r="NGR845" s="3"/>
      <c r="NGS845" s="3"/>
      <c r="NGT845" s="3"/>
      <c r="NGU845" s="3"/>
      <c r="NGV845" s="3"/>
      <c r="NGW845" s="3"/>
      <c r="NGX845" s="3"/>
      <c r="NGY845" s="3"/>
      <c r="NGZ845" s="3"/>
      <c r="NHA845" s="3"/>
      <c r="NHB845" s="3"/>
      <c r="NHC845" s="3"/>
      <c r="NHD845" s="3"/>
      <c r="NHE845" s="3"/>
      <c r="NHF845" s="3"/>
      <c r="NHG845" s="3"/>
      <c r="NHH845" s="3"/>
      <c r="NHI845" s="3"/>
      <c r="NHJ845" s="3"/>
      <c r="NHK845" s="3"/>
      <c r="NHL845" s="3"/>
      <c r="NHM845" s="3"/>
      <c r="NHN845" s="3"/>
      <c r="NHO845" s="3"/>
      <c r="NHP845" s="3"/>
      <c r="NHQ845" s="3"/>
      <c r="NHR845" s="3"/>
      <c r="NHS845" s="3"/>
      <c r="NHT845" s="3"/>
      <c r="NHU845" s="3"/>
      <c r="NHV845" s="3"/>
      <c r="NHW845" s="3"/>
      <c r="NHX845" s="3"/>
      <c r="NHY845" s="3"/>
      <c r="NHZ845" s="3"/>
      <c r="NIA845" s="3"/>
      <c r="NIB845" s="3"/>
      <c r="NIC845" s="3"/>
      <c r="NID845" s="3"/>
      <c r="NIE845" s="3"/>
      <c r="NIF845" s="3"/>
      <c r="NIG845" s="3"/>
      <c r="NIH845" s="3"/>
      <c r="NII845" s="3"/>
      <c r="NIJ845" s="3"/>
      <c r="NIK845" s="3"/>
      <c r="NIL845" s="3"/>
      <c r="NIM845" s="3"/>
      <c r="NIN845" s="3"/>
      <c r="NIO845" s="3"/>
      <c r="NIP845" s="3"/>
      <c r="NIQ845" s="3"/>
      <c r="NIR845" s="3"/>
      <c r="NIS845" s="3"/>
      <c r="NIT845" s="3"/>
      <c r="NIU845" s="3"/>
      <c r="NIV845" s="3"/>
      <c r="NIW845" s="3"/>
      <c r="NIX845" s="3"/>
      <c r="NIY845" s="3"/>
      <c r="NIZ845" s="3"/>
      <c r="NJA845" s="3"/>
      <c r="NJB845" s="3"/>
      <c r="NJC845" s="3"/>
      <c r="NJD845" s="3"/>
      <c r="NJE845" s="3"/>
      <c r="NJF845" s="3"/>
      <c r="NJG845" s="3"/>
      <c r="NJH845" s="3"/>
      <c r="NJI845" s="3"/>
      <c r="NJJ845" s="3"/>
      <c r="NJK845" s="3"/>
      <c r="NJL845" s="3"/>
      <c r="NJM845" s="3"/>
      <c r="NJN845" s="3"/>
      <c r="NJO845" s="3"/>
      <c r="NJP845" s="3"/>
      <c r="NJQ845" s="3"/>
      <c r="NJR845" s="3"/>
      <c r="NJS845" s="3"/>
      <c r="NJT845" s="3"/>
      <c r="NJU845" s="3"/>
      <c r="NJV845" s="3"/>
      <c r="NJW845" s="3"/>
      <c r="NJX845" s="3"/>
      <c r="NJY845" s="3"/>
      <c r="NJZ845" s="3"/>
      <c r="NKA845" s="3"/>
      <c r="NKB845" s="3"/>
      <c r="NKC845" s="3"/>
      <c r="NKD845" s="3"/>
      <c r="NKE845" s="3"/>
      <c r="NKF845" s="3"/>
      <c r="NKG845" s="3"/>
      <c r="NKH845" s="3"/>
      <c r="NKI845" s="3"/>
      <c r="NKJ845" s="3"/>
      <c r="NKK845" s="3"/>
      <c r="NKL845" s="3"/>
      <c r="NKM845" s="3"/>
      <c r="NKN845" s="3"/>
      <c r="NKO845" s="3"/>
      <c r="NKP845" s="3"/>
      <c r="NKQ845" s="3"/>
      <c r="NKR845" s="3"/>
      <c r="NKS845" s="3"/>
      <c r="NKT845" s="3"/>
      <c r="NKU845" s="3"/>
      <c r="NKV845" s="3"/>
      <c r="NKW845" s="3"/>
      <c r="NKX845" s="3"/>
      <c r="NKY845" s="3"/>
      <c r="NKZ845" s="3"/>
      <c r="NLA845" s="3"/>
      <c r="NLB845" s="3"/>
      <c r="NLC845" s="3"/>
      <c r="NLD845" s="3"/>
      <c r="NLE845" s="3"/>
      <c r="NLF845" s="3"/>
      <c r="NLG845" s="3"/>
      <c r="NLH845" s="3"/>
      <c r="NLI845" s="3"/>
      <c r="NLJ845" s="3"/>
      <c r="NLK845" s="3"/>
      <c r="NLL845" s="3"/>
      <c r="NLM845" s="3"/>
      <c r="NLN845" s="3"/>
      <c r="NLO845" s="3"/>
      <c r="NLP845" s="3"/>
      <c r="NLQ845" s="3"/>
      <c r="NLR845" s="3"/>
      <c r="NLS845" s="3"/>
      <c r="NLT845" s="3"/>
      <c r="NLU845" s="3"/>
      <c r="NLV845" s="3"/>
      <c r="NLW845" s="3"/>
      <c r="NLX845" s="3"/>
      <c r="NLY845" s="3"/>
      <c r="NLZ845" s="3"/>
      <c r="NMA845" s="3"/>
      <c r="NMB845" s="3"/>
      <c r="NMC845" s="3"/>
      <c r="NMD845" s="3"/>
      <c r="NME845" s="3"/>
      <c r="NMF845" s="3"/>
      <c r="NMG845" s="3"/>
      <c r="NMH845" s="3"/>
      <c r="NMI845" s="3"/>
      <c r="NMJ845" s="3"/>
      <c r="NMK845" s="3"/>
      <c r="NML845" s="3"/>
      <c r="NMM845" s="3"/>
      <c r="NMN845" s="3"/>
      <c r="NMO845" s="3"/>
      <c r="NMP845" s="3"/>
      <c r="NMQ845" s="3"/>
      <c r="NMR845" s="3"/>
      <c r="NMS845" s="3"/>
      <c r="NMT845" s="3"/>
      <c r="NMU845" s="3"/>
      <c r="NMV845" s="3"/>
      <c r="NMW845" s="3"/>
      <c r="NMX845" s="3"/>
      <c r="NMY845" s="3"/>
      <c r="NMZ845" s="3"/>
      <c r="NNA845" s="3"/>
      <c r="NNB845" s="3"/>
      <c r="NNC845" s="3"/>
      <c r="NND845" s="3"/>
      <c r="NNE845" s="3"/>
      <c r="NNF845" s="3"/>
      <c r="NNG845" s="3"/>
      <c r="NNH845" s="3"/>
      <c r="NNI845" s="3"/>
      <c r="NNJ845" s="3"/>
      <c r="NNK845" s="3"/>
      <c r="NNL845" s="3"/>
      <c r="NNM845" s="3"/>
      <c r="NNN845" s="3"/>
      <c r="NNO845" s="3"/>
      <c r="NNP845" s="3"/>
      <c r="NNQ845" s="3"/>
      <c r="NNR845" s="3"/>
      <c r="NNS845" s="3"/>
      <c r="NNT845" s="3"/>
      <c r="NNU845" s="3"/>
      <c r="NNV845" s="3"/>
      <c r="NNW845" s="3"/>
      <c r="NNX845" s="3"/>
      <c r="NNY845" s="3"/>
      <c r="NNZ845" s="3"/>
      <c r="NOA845" s="3"/>
      <c r="NOB845" s="3"/>
      <c r="NOC845" s="3"/>
      <c r="NOD845" s="3"/>
      <c r="NOE845" s="3"/>
      <c r="NOF845" s="3"/>
      <c r="NOG845" s="3"/>
      <c r="NOH845" s="3"/>
      <c r="NOI845" s="3"/>
      <c r="NOJ845" s="3"/>
      <c r="NOK845" s="3"/>
      <c r="NOL845" s="3"/>
      <c r="NOM845" s="3"/>
      <c r="NON845" s="3"/>
      <c r="NOO845" s="3"/>
      <c r="NOP845" s="3"/>
      <c r="NOQ845" s="3"/>
      <c r="NOR845" s="3"/>
      <c r="NOS845" s="3"/>
      <c r="NOT845" s="3"/>
      <c r="NOU845" s="3"/>
      <c r="NOV845" s="3"/>
      <c r="NOW845" s="3"/>
      <c r="NOX845" s="3"/>
      <c r="NOY845" s="3"/>
      <c r="NOZ845" s="3"/>
      <c r="NPA845" s="3"/>
      <c r="NPB845" s="3"/>
      <c r="NPC845" s="3"/>
      <c r="NPD845" s="3"/>
      <c r="NPE845" s="3"/>
      <c r="NPF845" s="3"/>
      <c r="NPG845" s="3"/>
      <c r="NPH845" s="3"/>
      <c r="NPI845" s="3"/>
      <c r="NPJ845" s="3"/>
      <c r="NPK845" s="3"/>
      <c r="NPL845" s="3"/>
      <c r="NPM845" s="3"/>
      <c r="NPN845" s="3"/>
      <c r="NPO845" s="3"/>
      <c r="NPP845" s="3"/>
      <c r="NPQ845" s="3"/>
      <c r="NPR845" s="3"/>
      <c r="NPS845" s="3"/>
      <c r="NPT845" s="3"/>
      <c r="NPU845" s="3"/>
      <c r="NPV845" s="3"/>
      <c r="NPW845" s="3"/>
      <c r="NPX845" s="3"/>
      <c r="NPY845" s="3"/>
      <c r="NPZ845" s="3"/>
      <c r="NQA845" s="3"/>
      <c r="NQB845" s="3"/>
      <c r="NQC845" s="3"/>
      <c r="NQD845" s="3"/>
      <c r="NQE845" s="3"/>
      <c r="NQF845" s="3"/>
      <c r="NQG845" s="3"/>
      <c r="NQH845" s="3"/>
      <c r="NQI845" s="3"/>
      <c r="NQJ845" s="3"/>
      <c r="NQK845" s="3"/>
      <c r="NQL845" s="3"/>
      <c r="NQM845" s="3"/>
      <c r="NQN845" s="3"/>
      <c r="NQO845" s="3"/>
      <c r="NQP845" s="3"/>
      <c r="NQQ845" s="3"/>
      <c r="NQR845" s="3"/>
      <c r="NQS845" s="3"/>
      <c r="NQT845" s="3"/>
      <c r="NQU845" s="3"/>
      <c r="NQV845" s="3"/>
      <c r="NQW845" s="3"/>
      <c r="NQX845" s="3"/>
      <c r="NQY845" s="3"/>
      <c r="NQZ845" s="3"/>
      <c r="NRA845" s="3"/>
      <c r="NRB845" s="3"/>
      <c r="NRC845" s="3"/>
      <c r="NRD845" s="3"/>
      <c r="NRE845" s="3"/>
      <c r="NRF845" s="3"/>
      <c r="NRG845" s="3"/>
      <c r="NRH845" s="3"/>
      <c r="NRI845" s="3"/>
      <c r="NRJ845" s="3"/>
      <c r="NRK845" s="3"/>
      <c r="NRL845" s="3"/>
      <c r="NRM845" s="3"/>
      <c r="NRN845" s="3"/>
      <c r="NRO845" s="3"/>
      <c r="NRP845" s="3"/>
      <c r="NRQ845" s="3"/>
      <c r="NRR845" s="3"/>
      <c r="NRS845" s="3"/>
      <c r="NRT845" s="3"/>
      <c r="NRU845" s="3"/>
      <c r="NRV845" s="3"/>
      <c r="NRW845" s="3"/>
      <c r="NRX845" s="3"/>
      <c r="NRY845" s="3"/>
      <c r="NRZ845" s="3"/>
      <c r="NSA845" s="3"/>
      <c r="NSB845" s="3"/>
      <c r="NSC845" s="3"/>
      <c r="NSD845" s="3"/>
      <c r="NSE845" s="3"/>
      <c r="NSF845" s="3"/>
      <c r="NSG845" s="3"/>
      <c r="NSH845" s="3"/>
      <c r="NSI845" s="3"/>
      <c r="NSJ845" s="3"/>
      <c r="NSK845" s="3"/>
      <c r="NSL845" s="3"/>
      <c r="NSM845" s="3"/>
      <c r="NSN845" s="3"/>
      <c r="NSO845" s="3"/>
      <c r="NSP845" s="3"/>
      <c r="NSQ845" s="3"/>
      <c r="NSR845" s="3"/>
      <c r="NSS845" s="3"/>
      <c r="NST845" s="3"/>
      <c r="NSU845" s="3"/>
      <c r="NSV845" s="3"/>
      <c r="NSW845" s="3"/>
      <c r="NSX845" s="3"/>
      <c r="NSY845" s="3"/>
      <c r="NSZ845" s="3"/>
      <c r="NTA845" s="3"/>
      <c r="NTB845" s="3"/>
      <c r="NTC845" s="3"/>
      <c r="NTD845" s="3"/>
      <c r="NTE845" s="3"/>
      <c r="NTF845" s="3"/>
      <c r="NTG845" s="3"/>
      <c r="NTH845" s="3"/>
      <c r="NTI845" s="3"/>
      <c r="NTJ845" s="3"/>
      <c r="NTK845" s="3"/>
      <c r="NTL845" s="3"/>
      <c r="NTM845" s="3"/>
      <c r="NTN845" s="3"/>
      <c r="NTO845" s="3"/>
      <c r="NTP845" s="3"/>
      <c r="NTQ845" s="3"/>
      <c r="NTR845" s="3"/>
      <c r="NTS845" s="3"/>
      <c r="NTT845" s="3"/>
      <c r="NTU845" s="3"/>
      <c r="NTV845" s="3"/>
      <c r="NTW845" s="3"/>
      <c r="NTX845" s="3"/>
      <c r="NTY845" s="3"/>
      <c r="NTZ845" s="3"/>
      <c r="NUA845" s="3"/>
      <c r="NUB845" s="3"/>
      <c r="NUC845" s="3"/>
      <c r="NUD845" s="3"/>
      <c r="NUE845" s="3"/>
      <c r="NUF845" s="3"/>
      <c r="NUG845" s="3"/>
      <c r="NUH845" s="3"/>
      <c r="NUI845" s="3"/>
      <c r="NUJ845" s="3"/>
      <c r="NUK845" s="3"/>
      <c r="NUL845" s="3"/>
      <c r="NUM845" s="3"/>
      <c r="NUN845" s="3"/>
      <c r="NUO845" s="3"/>
      <c r="NUP845" s="3"/>
      <c r="NUQ845" s="3"/>
      <c r="NUR845" s="3"/>
      <c r="NUS845" s="3"/>
      <c r="NUT845" s="3"/>
      <c r="NUU845" s="3"/>
      <c r="NUV845" s="3"/>
      <c r="NUW845" s="3"/>
      <c r="NUX845" s="3"/>
      <c r="NUY845" s="3"/>
      <c r="NUZ845" s="3"/>
      <c r="NVA845" s="3"/>
      <c r="NVB845" s="3"/>
      <c r="NVC845" s="3"/>
      <c r="NVD845" s="3"/>
      <c r="NVE845" s="3"/>
      <c r="NVF845" s="3"/>
      <c r="NVG845" s="3"/>
      <c r="NVH845" s="3"/>
      <c r="NVI845" s="3"/>
      <c r="NVJ845" s="3"/>
      <c r="NVK845" s="3"/>
      <c r="NVL845" s="3"/>
      <c r="NVM845" s="3"/>
      <c r="NVN845" s="3"/>
      <c r="NVO845" s="3"/>
      <c r="NVP845" s="3"/>
      <c r="NVQ845" s="3"/>
      <c r="NVR845" s="3"/>
      <c r="NVS845" s="3"/>
      <c r="NVT845" s="3"/>
      <c r="NVU845" s="3"/>
      <c r="NVV845" s="3"/>
      <c r="NVW845" s="3"/>
      <c r="NVX845" s="3"/>
      <c r="NVY845" s="3"/>
      <c r="NVZ845" s="3"/>
      <c r="NWA845" s="3"/>
      <c r="NWB845" s="3"/>
      <c r="NWC845" s="3"/>
      <c r="NWD845" s="3"/>
      <c r="NWE845" s="3"/>
      <c r="NWF845" s="3"/>
      <c r="NWG845" s="3"/>
      <c r="NWH845" s="3"/>
      <c r="NWI845" s="3"/>
      <c r="NWJ845" s="3"/>
      <c r="NWK845" s="3"/>
      <c r="NWL845" s="3"/>
      <c r="NWM845" s="3"/>
      <c r="NWN845" s="3"/>
      <c r="NWO845" s="3"/>
      <c r="NWP845" s="3"/>
      <c r="NWQ845" s="3"/>
      <c r="NWR845" s="3"/>
      <c r="NWS845" s="3"/>
      <c r="NWT845" s="3"/>
      <c r="NWU845" s="3"/>
      <c r="NWV845" s="3"/>
      <c r="NWW845" s="3"/>
      <c r="NWX845" s="3"/>
      <c r="NWY845" s="3"/>
      <c r="NWZ845" s="3"/>
      <c r="NXA845" s="3"/>
      <c r="NXB845" s="3"/>
      <c r="NXC845" s="3"/>
      <c r="NXD845" s="3"/>
      <c r="NXE845" s="3"/>
      <c r="NXF845" s="3"/>
      <c r="NXG845" s="3"/>
      <c r="NXH845" s="3"/>
      <c r="NXI845" s="3"/>
      <c r="NXJ845" s="3"/>
      <c r="NXK845" s="3"/>
      <c r="NXL845" s="3"/>
      <c r="NXM845" s="3"/>
      <c r="NXN845" s="3"/>
      <c r="NXO845" s="3"/>
      <c r="NXP845" s="3"/>
      <c r="NXQ845" s="3"/>
      <c r="NXR845" s="3"/>
      <c r="NXS845" s="3"/>
      <c r="NXT845" s="3"/>
      <c r="NXU845" s="3"/>
      <c r="NXV845" s="3"/>
      <c r="NXW845" s="3"/>
      <c r="NXX845" s="3"/>
      <c r="NXY845" s="3"/>
      <c r="NXZ845" s="3"/>
      <c r="NYA845" s="3"/>
      <c r="NYB845" s="3"/>
      <c r="NYC845" s="3"/>
      <c r="NYD845" s="3"/>
      <c r="NYE845" s="3"/>
      <c r="NYF845" s="3"/>
      <c r="NYG845" s="3"/>
      <c r="NYH845" s="3"/>
      <c r="NYI845" s="3"/>
      <c r="NYJ845" s="3"/>
      <c r="NYK845" s="3"/>
      <c r="NYL845" s="3"/>
      <c r="NYM845" s="3"/>
      <c r="NYN845" s="3"/>
      <c r="NYO845" s="3"/>
      <c r="NYP845" s="3"/>
      <c r="NYQ845" s="3"/>
      <c r="NYR845" s="3"/>
      <c r="NYS845" s="3"/>
      <c r="NYT845" s="3"/>
      <c r="NYU845" s="3"/>
      <c r="NYV845" s="3"/>
      <c r="NYW845" s="3"/>
      <c r="NYX845" s="3"/>
      <c r="NYY845" s="3"/>
      <c r="NYZ845" s="3"/>
      <c r="NZA845" s="3"/>
      <c r="NZB845" s="3"/>
      <c r="NZC845" s="3"/>
      <c r="NZD845" s="3"/>
      <c r="NZE845" s="3"/>
      <c r="NZF845" s="3"/>
      <c r="NZG845" s="3"/>
      <c r="NZH845" s="3"/>
      <c r="NZI845" s="3"/>
      <c r="NZJ845" s="3"/>
      <c r="NZK845" s="3"/>
      <c r="NZL845" s="3"/>
      <c r="NZM845" s="3"/>
      <c r="NZN845" s="3"/>
      <c r="NZO845" s="3"/>
      <c r="NZP845" s="3"/>
      <c r="NZQ845" s="3"/>
      <c r="NZR845" s="3"/>
      <c r="NZS845" s="3"/>
      <c r="NZT845" s="3"/>
      <c r="NZU845" s="3"/>
      <c r="NZV845" s="3"/>
      <c r="NZW845" s="3"/>
      <c r="NZX845" s="3"/>
      <c r="NZY845" s="3"/>
      <c r="NZZ845" s="3"/>
      <c r="OAA845" s="3"/>
      <c r="OAB845" s="3"/>
      <c r="OAC845" s="3"/>
      <c r="OAD845" s="3"/>
      <c r="OAE845" s="3"/>
      <c r="OAF845" s="3"/>
      <c r="OAG845" s="3"/>
      <c r="OAH845" s="3"/>
      <c r="OAI845" s="3"/>
      <c r="OAJ845" s="3"/>
      <c r="OAK845" s="3"/>
      <c r="OAL845" s="3"/>
      <c r="OAM845" s="3"/>
      <c r="OAN845" s="3"/>
      <c r="OAO845" s="3"/>
      <c r="OAP845" s="3"/>
      <c r="OAQ845" s="3"/>
      <c r="OAR845" s="3"/>
      <c r="OAS845" s="3"/>
      <c r="OAT845" s="3"/>
      <c r="OAU845" s="3"/>
      <c r="OAV845" s="3"/>
      <c r="OAW845" s="3"/>
      <c r="OAX845" s="3"/>
      <c r="OAY845" s="3"/>
      <c r="OAZ845" s="3"/>
      <c r="OBA845" s="3"/>
      <c r="OBB845" s="3"/>
      <c r="OBC845" s="3"/>
      <c r="OBD845" s="3"/>
      <c r="OBE845" s="3"/>
      <c r="OBF845" s="3"/>
      <c r="OBG845" s="3"/>
      <c r="OBH845" s="3"/>
      <c r="OBI845" s="3"/>
      <c r="OBJ845" s="3"/>
      <c r="OBK845" s="3"/>
      <c r="OBL845" s="3"/>
      <c r="OBM845" s="3"/>
      <c r="OBN845" s="3"/>
      <c r="OBO845" s="3"/>
      <c r="OBP845" s="3"/>
      <c r="OBQ845" s="3"/>
      <c r="OBR845" s="3"/>
      <c r="OBS845" s="3"/>
      <c r="OBT845" s="3"/>
      <c r="OBU845" s="3"/>
      <c r="OBV845" s="3"/>
      <c r="OBW845" s="3"/>
      <c r="OBX845" s="3"/>
      <c r="OBY845" s="3"/>
      <c r="OBZ845" s="3"/>
      <c r="OCA845" s="3"/>
      <c r="OCB845" s="3"/>
      <c r="OCC845" s="3"/>
      <c r="OCD845" s="3"/>
      <c r="OCE845" s="3"/>
      <c r="OCF845" s="3"/>
      <c r="OCG845" s="3"/>
      <c r="OCH845" s="3"/>
      <c r="OCI845" s="3"/>
      <c r="OCJ845" s="3"/>
      <c r="OCK845" s="3"/>
      <c r="OCL845" s="3"/>
      <c r="OCM845" s="3"/>
      <c r="OCN845" s="3"/>
      <c r="OCO845" s="3"/>
      <c r="OCP845" s="3"/>
      <c r="OCQ845" s="3"/>
      <c r="OCR845" s="3"/>
      <c r="OCS845" s="3"/>
      <c r="OCT845" s="3"/>
      <c r="OCU845" s="3"/>
      <c r="OCV845" s="3"/>
      <c r="OCW845" s="3"/>
      <c r="OCX845" s="3"/>
      <c r="OCY845" s="3"/>
      <c r="OCZ845" s="3"/>
      <c r="ODA845" s="3"/>
      <c r="ODB845" s="3"/>
      <c r="ODC845" s="3"/>
      <c r="ODD845" s="3"/>
      <c r="ODE845" s="3"/>
      <c r="ODF845" s="3"/>
      <c r="ODG845" s="3"/>
      <c r="ODH845" s="3"/>
      <c r="ODI845" s="3"/>
      <c r="ODJ845" s="3"/>
      <c r="ODK845" s="3"/>
      <c r="ODL845" s="3"/>
      <c r="ODM845" s="3"/>
      <c r="ODN845" s="3"/>
      <c r="ODO845" s="3"/>
      <c r="ODP845" s="3"/>
      <c r="ODQ845" s="3"/>
      <c r="ODR845" s="3"/>
      <c r="ODS845" s="3"/>
      <c r="ODT845" s="3"/>
      <c r="ODU845" s="3"/>
      <c r="ODV845" s="3"/>
      <c r="ODW845" s="3"/>
      <c r="ODX845" s="3"/>
      <c r="ODY845" s="3"/>
      <c r="ODZ845" s="3"/>
      <c r="OEA845" s="3"/>
      <c r="OEB845" s="3"/>
      <c r="OEC845" s="3"/>
      <c r="OED845" s="3"/>
      <c r="OEE845" s="3"/>
      <c r="OEF845" s="3"/>
      <c r="OEG845" s="3"/>
      <c r="OEH845" s="3"/>
      <c r="OEI845" s="3"/>
      <c r="OEJ845" s="3"/>
      <c r="OEK845" s="3"/>
      <c r="OEL845" s="3"/>
      <c r="OEM845" s="3"/>
      <c r="OEN845" s="3"/>
      <c r="OEO845" s="3"/>
      <c r="OEP845" s="3"/>
      <c r="OEQ845" s="3"/>
      <c r="OER845" s="3"/>
      <c r="OES845" s="3"/>
      <c r="OET845" s="3"/>
      <c r="OEU845" s="3"/>
      <c r="OEV845" s="3"/>
      <c r="OEW845" s="3"/>
      <c r="OEX845" s="3"/>
      <c r="OEY845" s="3"/>
      <c r="OEZ845" s="3"/>
      <c r="OFA845" s="3"/>
      <c r="OFB845" s="3"/>
      <c r="OFC845" s="3"/>
      <c r="OFD845" s="3"/>
      <c r="OFE845" s="3"/>
      <c r="OFF845" s="3"/>
      <c r="OFG845" s="3"/>
      <c r="OFH845" s="3"/>
      <c r="OFI845" s="3"/>
      <c r="OFJ845" s="3"/>
      <c r="OFK845" s="3"/>
      <c r="OFL845" s="3"/>
      <c r="OFM845" s="3"/>
      <c r="OFN845" s="3"/>
      <c r="OFO845" s="3"/>
      <c r="OFP845" s="3"/>
      <c r="OFQ845" s="3"/>
      <c r="OFR845" s="3"/>
      <c r="OFS845" s="3"/>
      <c r="OFT845" s="3"/>
      <c r="OFU845" s="3"/>
      <c r="OFV845" s="3"/>
      <c r="OFW845" s="3"/>
      <c r="OFX845" s="3"/>
      <c r="OFY845" s="3"/>
      <c r="OFZ845" s="3"/>
      <c r="OGA845" s="3"/>
      <c r="OGB845" s="3"/>
      <c r="OGC845" s="3"/>
      <c r="OGD845" s="3"/>
      <c r="OGE845" s="3"/>
      <c r="OGF845" s="3"/>
      <c r="OGG845" s="3"/>
      <c r="OGH845" s="3"/>
      <c r="OGI845" s="3"/>
      <c r="OGJ845" s="3"/>
      <c r="OGK845" s="3"/>
      <c r="OGL845" s="3"/>
      <c r="OGM845" s="3"/>
      <c r="OGN845" s="3"/>
      <c r="OGO845" s="3"/>
      <c r="OGP845" s="3"/>
      <c r="OGQ845" s="3"/>
      <c r="OGR845" s="3"/>
      <c r="OGS845" s="3"/>
      <c r="OGT845" s="3"/>
      <c r="OGU845" s="3"/>
      <c r="OGV845" s="3"/>
      <c r="OGW845" s="3"/>
      <c r="OGX845" s="3"/>
      <c r="OGY845" s="3"/>
      <c r="OGZ845" s="3"/>
      <c r="OHA845" s="3"/>
      <c r="OHB845" s="3"/>
      <c r="OHC845" s="3"/>
      <c r="OHD845" s="3"/>
      <c r="OHE845" s="3"/>
      <c r="OHF845" s="3"/>
      <c r="OHG845" s="3"/>
      <c r="OHH845" s="3"/>
      <c r="OHI845" s="3"/>
      <c r="OHJ845" s="3"/>
      <c r="OHK845" s="3"/>
      <c r="OHL845" s="3"/>
      <c r="OHM845" s="3"/>
      <c r="OHN845" s="3"/>
      <c r="OHO845" s="3"/>
      <c r="OHP845" s="3"/>
      <c r="OHQ845" s="3"/>
      <c r="OHR845" s="3"/>
      <c r="OHS845" s="3"/>
      <c r="OHT845" s="3"/>
      <c r="OHU845" s="3"/>
      <c r="OHV845" s="3"/>
      <c r="OHW845" s="3"/>
      <c r="OHX845" s="3"/>
      <c r="OHY845" s="3"/>
      <c r="OHZ845" s="3"/>
      <c r="OIA845" s="3"/>
      <c r="OIB845" s="3"/>
      <c r="OIC845" s="3"/>
      <c r="OID845" s="3"/>
      <c r="OIE845" s="3"/>
      <c r="OIF845" s="3"/>
      <c r="OIG845" s="3"/>
      <c r="OIH845" s="3"/>
      <c r="OII845" s="3"/>
      <c r="OIJ845" s="3"/>
      <c r="OIK845" s="3"/>
      <c r="OIL845" s="3"/>
      <c r="OIM845" s="3"/>
      <c r="OIN845" s="3"/>
      <c r="OIO845" s="3"/>
      <c r="OIP845" s="3"/>
      <c r="OIQ845" s="3"/>
      <c r="OIR845" s="3"/>
      <c r="OIS845" s="3"/>
      <c r="OIT845" s="3"/>
      <c r="OIU845" s="3"/>
      <c r="OIV845" s="3"/>
      <c r="OIW845" s="3"/>
      <c r="OIX845" s="3"/>
      <c r="OIY845" s="3"/>
      <c r="OIZ845" s="3"/>
      <c r="OJA845" s="3"/>
      <c r="OJB845" s="3"/>
      <c r="OJC845" s="3"/>
      <c r="OJD845" s="3"/>
      <c r="OJE845" s="3"/>
      <c r="OJF845" s="3"/>
      <c r="OJG845" s="3"/>
      <c r="OJH845" s="3"/>
      <c r="OJI845" s="3"/>
      <c r="OJJ845" s="3"/>
      <c r="OJK845" s="3"/>
      <c r="OJL845" s="3"/>
      <c r="OJM845" s="3"/>
      <c r="OJN845" s="3"/>
      <c r="OJO845" s="3"/>
      <c r="OJP845" s="3"/>
      <c r="OJQ845" s="3"/>
      <c r="OJR845" s="3"/>
      <c r="OJS845" s="3"/>
      <c r="OJT845" s="3"/>
      <c r="OJU845" s="3"/>
      <c r="OJV845" s="3"/>
      <c r="OJW845" s="3"/>
      <c r="OJX845" s="3"/>
      <c r="OJY845" s="3"/>
      <c r="OJZ845" s="3"/>
      <c r="OKA845" s="3"/>
      <c r="OKB845" s="3"/>
      <c r="OKC845" s="3"/>
      <c r="OKD845" s="3"/>
      <c r="OKE845" s="3"/>
      <c r="OKF845" s="3"/>
      <c r="OKG845" s="3"/>
      <c r="OKH845" s="3"/>
      <c r="OKI845" s="3"/>
      <c r="OKJ845" s="3"/>
      <c r="OKK845" s="3"/>
      <c r="OKL845" s="3"/>
      <c r="OKM845" s="3"/>
      <c r="OKN845" s="3"/>
      <c r="OKO845" s="3"/>
      <c r="OKP845" s="3"/>
      <c r="OKQ845" s="3"/>
      <c r="OKR845" s="3"/>
      <c r="OKS845" s="3"/>
      <c r="OKT845" s="3"/>
      <c r="OKU845" s="3"/>
      <c r="OKV845" s="3"/>
      <c r="OKW845" s="3"/>
      <c r="OKX845" s="3"/>
      <c r="OKY845" s="3"/>
      <c r="OKZ845" s="3"/>
      <c r="OLA845" s="3"/>
      <c r="OLB845" s="3"/>
      <c r="OLC845" s="3"/>
      <c r="OLD845" s="3"/>
      <c r="OLE845" s="3"/>
      <c r="OLF845" s="3"/>
      <c r="OLG845" s="3"/>
      <c r="OLH845" s="3"/>
      <c r="OLI845" s="3"/>
      <c r="OLJ845" s="3"/>
      <c r="OLK845" s="3"/>
      <c r="OLL845" s="3"/>
      <c r="OLM845" s="3"/>
      <c r="OLN845" s="3"/>
      <c r="OLO845" s="3"/>
      <c r="OLP845" s="3"/>
      <c r="OLQ845" s="3"/>
      <c r="OLR845" s="3"/>
      <c r="OLS845" s="3"/>
      <c r="OLT845" s="3"/>
      <c r="OLU845" s="3"/>
      <c r="OLV845" s="3"/>
      <c r="OLW845" s="3"/>
      <c r="OLX845" s="3"/>
      <c r="OLY845" s="3"/>
      <c r="OLZ845" s="3"/>
      <c r="OMA845" s="3"/>
      <c r="OMB845" s="3"/>
      <c r="OMC845" s="3"/>
      <c r="OMD845" s="3"/>
      <c r="OME845" s="3"/>
      <c r="OMF845" s="3"/>
      <c r="OMG845" s="3"/>
      <c r="OMH845" s="3"/>
      <c r="OMI845" s="3"/>
      <c r="OMJ845" s="3"/>
      <c r="OMK845" s="3"/>
      <c r="OML845" s="3"/>
      <c r="OMM845" s="3"/>
      <c r="OMN845" s="3"/>
      <c r="OMO845" s="3"/>
      <c r="OMP845" s="3"/>
      <c r="OMQ845" s="3"/>
      <c r="OMR845" s="3"/>
      <c r="OMS845" s="3"/>
      <c r="OMT845" s="3"/>
      <c r="OMU845" s="3"/>
      <c r="OMV845" s="3"/>
      <c r="OMW845" s="3"/>
      <c r="OMX845" s="3"/>
      <c r="OMY845" s="3"/>
      <c r="OMZ845" s="3"/>
      <c r="ONA845" s="3"/>
      <c r="ONB845" s="3"/>
      <c r="ONC845" s="3"/>
      <c r="OND845" s="3"/>
      <c r="ONE845" s="3"/>
      <c r="ONF845" s="3"/>
      <c r="ONG845" s="3"/>
      <c r="ONH845" s="3"/>
      <c r="ONI845" s="3"/>
      <c r="ONJ845" s="3"/>
      <c r="ONK845" s="3"/>
      <c r="ONL845" s="3"/>
      <c r="ONM845" s="3"/>
      <c r="ONN845" s="3"/>
      <c r="ONO845" s="3"/>
      <c r="ONP845" s="3"/>
      <c r="ONQ845" s="3"/>
      <c r="ONR845" s="3"/>
      <c r="ONS845" s="3"/>
      <c r="ONT845" s="3"/>
      <c r="ONU845" s="3"/>
      <c r="ONV845" s="3"/>
      <c r="ONW845" s="3"/>
      <c r="ONX845" s="3"/>
      <c r="ONY845" s="3"/>
      <c r="ONZ845" s="3"/>
      <c r="OOA845" s="3"/>
      <c r="OOB845" s="3"/>
      <c r="OOC845" s="3"/>
      <c r="OOD845" s="3"/>
      <c r="OOE845" s="3"/>
      <c r="OOF845" s="3"/>
      <c r="OOG845" s="3"/>
      <c r="OOH845" s="3"/>
      <c r="OOI845" s="3"/>
      <c r="OOJ845" s="3"/>
      <c r="OOK845" s="3"/>
      <c r="OOL845" s="3"/>
      <c r="OOM845" s="3"/>
      <c r="OON845" s="3"/>
      <c r="OOO845" s="3"/>
      <c r="OOP845" s="3"/>
      <c r="OOQ845" s="3"/>
      <c r="OOR845" s="3"/>
      <c r="OOS845" s="3"/>
      <c r="OOT845" s="3"/>
      <c r="OOU845" s="3"/>
      <c r="OOV845" s="3"/>
      <c r="OOW845" s="3"/>
      <c r="OOX845" s="3"/>
      <c r="OOY845" s="3"/>
      <c r="OOZ845" s="3"/>
      <c r="OPA845" s="3"/>
      <c r="OPB845" s="3"/>
      <c r="OPC845" s="3"/>
      <c r="OPD845" s="3"/>
      <c r="OPE845" s="3"/>
      <c r="OPF845" s="3"/>
      <c r="OPG845" s="3"/>
      <c r="OPH845" s="3"/>
      <c r="OPI845" s="3"/>
      <c r="OPJ845" s="3"/>
      <c r="OPK845" s="3"/>
      <c r="OPL845" s="3"/>
      <c r="OPM845" s="3"/>
      <c r="OPN845" s="3"/>
      <c r="OPO845" s="3"/>
      <c r="OPP845" s="3"/>
      <c r="OPQ845" s="3"/>
      <c r="OPR845" s="3"/>
      <c r="OPS845" s="3"/>
      <c r="OPT845" s="3"/>
      <c r="OPU845" s="3"/>
      <c r="OPV845" s="3"/>
      <c r="OPW845" s="3"/>
      <c r="OPX845" s="3"/>
      <c r="OPY845" s="3"/>
      <c r="OPZ845" s="3"/>
      <c r="OQA845" s="3"/>
      <c r="OQB845" s="3"/>
      <c r="OQC845" s="3"/>
      <c r="OQD845" s="3"/>
      <c r="OQE845" s="3"/>
      <c r="OQF845" s="3"/>
      <c r="OQG845" s="3"/>
      <c r="OQH845" s="3"/>
      <c r="OQI845" s="3"/>
      <c r="OQJ845" s="3"/>
      <c r="OQK845" s="3"/>
      <c r="OQL845" s="3"/>
      <c r="OQM845" s="3"/>
      <c r="OQN845" s="3"/>
      <c r="OQO845" s="3"/>
      <c r="OQP845" s="3"/>
      <c r="OQQ845" s="3"/>
      <c r="OQR845" s="3"/>
      <c r="OQS845" s="3"/>
      <c r="OQT845" s="3"/>
      <c r="OQU845" s="3"/>
      <c r="OQV845" s="3"/>
      <c r="OQW845" s="3"/>
      <c r="OQX845" s="3"/>
      <c r="OQY845" s="3"/>
      <c r="OQZ845" s="3"/>
      <c r="ORA845" s="3"/>
      <c r="ORB845" s="3"/>
      <c r="ORC845" s="3"/>
      <c r="ORD845" s="3"/>
      <c r="ORE845" s="3"/>
      <c r="ORF845" s="3"/>
      <c r="ORG845" s="3"/>
      <c r="ORH845" s="3"/>
      <c r="ORI845" s="3"/>
      <c r="ORJ845" s="3"/>
      <c r="ORK845" s="3"/>
      <c r="ORL845" s="3"/>
      <c r="ORM845" s="3"/>
      <c r="ORN845" s="3"/>
      <c r="ORO845" s="3"/>
      <c r="ORP845" s="3"/>
      <c r="ORQ845" s="3"/>
      <c r="ORR845" s="3"/>
      <c r="ORS845" s="3"/>
      <c r="ORT845" s="3"/>
      <c r="ORU845" s="3"/>
      <c r="ORV845" s="3"/>
      <c r="ORW845" s="3"/>
      <c r="ORX845" s="3"/>
      <c r="ORY845" s="3"/>
      <c r="ORZ845" s="3"/>
      <c r="OSA845" s="3"/>
      <c r="OSB845" s="3"/>
      <c r="OSC845" s="3"/>
      <c r="OSD845" s="3"/>
      <c r="OSE845" s="3"/>
      <c r="OSF845" s="3"/>
      <c r="OSG845" s="3"/>
      <c r="OSH845" s="3"/>
      <c r="OSI845" s="3"/>
      <c r="OSJ845" s="3"/>
      <c r="OSK845" s="3"/>
      <c r="OSL845" s="3"/>
      <c r="OSM845" s="3"/>
      <c r="OSN845" s="3"/>
      <c r="OSO845" s="3"/>
      <c r="OSP845" s="3"/>
      <c r="OSQ845" s="3"/>
      <c r="OSR845" s="3"/>
      <c r="OSS845" s="3"/>
      <c r="OST845" s="3"/>
      <c r="OSU845" s="3"/>
      <c r="OSV845" s="3"/>
      <c r="OSW845" s="3"/>
      <c r="OSX845" s="3"/>
      <c r="OSY845" s="3"/>
      <c r="OSZ845" s="3"/>
      <c r="OTA845" s="3"/>
      <c r="OTB845" s="3"/>
      <c r="OTC845" s="3"/>
      <c r="OTD845" s="3"/>
      <c r="OTE845" s="3"/>
      <c r="OTF845" s="3"/>
      <c r="OTG845" s="3"/>
      <c r="OTH845" s="3"/>
      <c r="OTI845" s="3"/>
      <c r="OTJ845" s="3"/>
      <c r="OTK845" s="3"/>
      <c r="OTL845" s="3"/>
      <c r="OTM845" s="3"/>
      <c r="OTN845" s="3"/>
      <c r="OTO845" s="3"/>
      <c r="OTP845" s="3"/>
      <c r="OTQ845" s="3"/>
      <c r="OTR845" s="3"/>
      <c r="OTS845" s="3"/>
      <c r="OTT845" s="3"/>
      <c r="OTU845" s="3"/>
      <c r="OTV845" s="3"/>
      <c r="OTW845" s="3"/>
      <c r="OTX845" s="3"/>
      <c r="OTY845" s="3"/>
      <c r="OTZ845" s="3"/>
      <c r="OUA845" s="3"/>
      <c r="OUB845" s="3"/>
      <c r="OUC845" s="3"/>
      <c r="OUD845" s="3"/>
      <c r="OUE845" s="3"/>
      <c r="OUF845" s="3"/>
      <c r="OUG845" s="3"/>
      <c r="OUH845" s="3"/>
      <c r="OUI845" s="3"/>
      <c r="OUJ845" s="3"/>
      <c r="OUK845" s="3"/>
      <c r="OUL845" s="3"/>
      <c r="OUM845" s="3"/>
      <c r="OUN845" s="3"/>
      <c r="OUO845" s="3"/>
      <c r="OUP845" s="3"/>
      <c r="OUQ845" s="3"/>
      <c r="OUR845" s="3"/>
      <c r="OUS845" s="3"/>
      <c r="OUT845" s="3"/>
      <c r="OUU845" s="3"/>
      <c r="OUV845" s="3"/>
      <c r="OUW845" s="3"/>
      <c r="OUX845" s="3"/>
      <c r="OUY845" s="3"/>
      <c r="OUZ845" s="3"/>
      <c r="OVA845" s="3"/>
      <c r="OVB845" s="3"/>
      <c r="OVC845" s="3"/>
      <c r="OVD845" s="3"/>
      <c r="OVE845" s="3"/>
      <c r="OVF845" s="3"/>
      <c r="OVG845" s="3"/>
      <c r="OVH845" s="3"/>
      <c r="OVI845" s="3"/>
      <c r="OVJ845" s="3"/>
      <c r="OVK845" s="3"/>
      <c r="OVL845" s="3"/>
      <c r="OVM845" s="3"/>
      <c r="OVN845" s="3"/>
      <c r="OVO845" s="3"/>
      <c r="OVP845" s="3"/>
      <c r="OVQ845" s="3"/>
      <c r="OVR845" s="3"/>
      <c r="OVS845" s="3"/>
      <c r="OVT845" s="3"/>
      <c r="OVU845" s="3"/>
      <c r="OVV845" s="3"/>
      <c r="OVW845" s="3"/>
      <c r="OVX845" s="3"/>
      <c r="OVY845" s="3"/>
      <c r="OVZ845" s="3"/>
      <c r="OWA845" s="3"/>
      <c r="OWB845" s="3"/>
      <c r="OWC845" s="3"/>
      <c r="OWD845" s="3"/>
      <c r="OWE845" s="3"/>
      <c r="OWF845" s="3"/>
      <c r="OWG845" s="3"/>
      <c r="OWH845" s="3"/>
      <c r="OWI845" s="3"/>
      <c r="OWJ845" s="3"/>
      <c r="OWK845" s="3"/>
      <c r="OWL845" s="3"/>
      <c r="OWM845" s="3"/>
      <c r="OWN845" s="3"/>
      <c r="OWO845" s="3"/>
      <c r="OWP845" s="3"/>
      <c r="OWQ845" s="3"/>
      <c r="OWR845" s="3"/>
      <c r="OWS845" s="3"/>
      <c r="OWT845" s="3"/>
      <c r="OWU845" s="3"/>
      <c r="OWV845" s="3"/>
      <c r="OWW845" s="3"/>
      <c r="OWX845" s="3"/>
      <c r="OWY845" s="3"/>
      <c r="OWZ845" s="3"/>
      <c r="OXA845" s="3"/>
      <c r="OXB845" s="3"/>
      <c r="OXC845" s="3"/>
      <c r="OXD845" s="3"/>
      <c r="OXE845" s="3"/>
      <c r="OXF845" s="3"/>
      <c r="OXG845" s="3"/>
      <c r="OXH845" s="3"/>
      <c r="OXI845" s="3"/>
      <c r="OXJ845" s="3"/>
      <c r="OXK845" s="3"/>
      <c r="OXL845" s="3"/>
      <c r="OXM845" s="3"/>
      <c r="OXN845" s="3"/>
      <c r="OXO845" s="3"/>
      <c r="OXP845" s="3"/>
      <c r="OXQ845" s="3"/>
      <c r="OXR845" s="3"/>
      <c r="OXS845" s="3"/>
      <c r="OXT845" s="3"/>
      <c r="OXU845" s="3"/>
      <c r="OXV845" s="3"/>
      <c r="OXW845" s="3"/>
      <c r="OXX845" s="3"/>
      <c r="OXY845" s="3"/>
      <c r="OXZ845" s="3"/>
      <c r="OYA845" s="3"/>
      <c r="OYB845" s="3"/>
      <c r="OYC845" s="3"/>
      <c r="OYD845" s="3"/>
      <c r="OYE845" s="3"/>
      <c r="OYF845" s="3"/>
      <c r="OYG845" s="3"/>
      <c r="OYH845" s="3"/>
      <c r="OYI845" s="3"/>
      <c r="OYJ845" s="3"/>
      <c r="OYK845" s="3"/>
      <c r="OYL845" s="3"/>
      <c r="OYM845" s="3"/>
      <c r="OYN845" s="3"/>
      <c r="OYO845" s="3"/>
      <c r="OYP845" s="3"/>
      <c r="OYQ845" s="3"/>
      <c r="OYR845" s="3"/>
      <c r="OYS845" s="3"/>
      <c r="OYT845" s="3"/>
      <c r="OYU845" s="3"/>
      <c r="OYV845" s="3"/>
      <c r="OYW845" s="3"/>
      <c r="OYX845" s="3"/>
      <c r="OYY845" s="3"/>
      <c r="OYZ845" s="3"/>
      <c r="OZA845" s="3"/>
      <c r="OZB845" s="3"/>
      <c r="OZC845" s="3"/>
      <c r="OZD845" s="3"/>
      <c r="OZE845" s="3"/>
      <c r="OZF845" s="3"/>
      <c r="OZG845" s="3"/>
      <c r="OZH845" s="3"/>
      <c r="OZI845" s="3"/>
      <c r="OZJ845" s="3"/>
      <c r="OZK845" s="3"/>
      <c r="OZL845" s="3"/>
      <c r="OZM845" s="3"/>
      <c r="OZN845" s="3"/>
      <c r="OZO845" s="3"/>
      <c r="OZP845" s="3"/>
      <c r="OZQ845" s="3"/>
      <c r="OZR845" s="3"/>
      <c r="OZS845" s="3"/>
      <c r="OZT845" s="3"/>
      <c r="OZU845" s="3"/>
      <c r="OZV845" s="3"/>
      <c r="OZW845" s="3"/>
      <c r="OZX845" s="3"/>
      <c r="OZY845" s="3"/>
      <c r="OZZ845" s="3"/>
      <c r="PAA845" s="3"/>
      <c r="PAB845" s="3"/>
      <c r="PAC845" s="3"/>
      <c r="PAD845" s="3"/>
      <c r="PAE845" s="3"/>
      <c r="PAF845" s="3"/>
      <c r="PAG845" s="3"/>
      <c r="PAH845" s="3"/>
      <c r="PAI845" s="3"/>
      <c r="PAJ845" s="3"/>
      <c r="PAK845" s="3"/>
      <c r="PAL845" s="3"/>
      <c r="PAM845" s="3"/>
      <c r="PAN845" s="3"/>
      <c r="PAO845" s="3"/>
      <c r="PAP845" s="3"/>
      <c r="PAQ845" s="3"/>
      <c r="PAR845" s="3"/>
      <c r="PAS845" s="3"/>
      <c r="PAT845" s="3"/>
      <c r="PAU845" s="3"/>
      <c r="PAV845" s="3"/>
      <c r="PAW845" s="3"/>
      <c r="PAX845" s="3"/>
      <c r="PAY845" s="3"/>
      <c r="PAZ845" s="3"/>
      <c r="PBA845" s="3"/>
      <c r="PBB845" s="3"/>
      <c r="PBC845" s="3"/>
      <c r="PBD845" s="3"/>
      <c r="PBE845" s="3"/>
      <c r="PBF845" s="3"/>
      <c r="PBG845" s="3"/>
      <c r="PBH845" s="3"/>
      <c r="PBI845" s="3"/>
      <c r="PBJ845" s="3"/>
      <c r="PBK845" s="3"/>
      <c r="PBL845" s="3"/>
      <c r="PBM845" s="3"/>
      <c r="PBN845" s="3"/>
      <c r="PBO845" s="3"/>
      <c r="PBP845" s="3"/>
      <c r="PBQ845" s="3"/>
      <c r="PBR845" s="3"/>
      <c r="PBS845" s="3"/>
      <c r="PBT845" s="3"/>
      <c r="PBU845" s="3"/>
      <c r="PBV845" s="3"/>
      <c r="PBW845" s="3"/>
      <c r="PBX845" s="3"/>
      <c r="PBY845" s="3"/>
      <c r="PBZ845" s="3"/>
      <c r="PCA845" s="3"/>
      <c r="PCB845" s="3"/>
      <c r="PCC845" s="3"/>
      <c r="PCD845" s="3"/>
      <c r="PCE845" s="3"/>
      <c r="PCF845" s="3"/>
      <c r="PCG845" s="3"/>
      <c r="PCH845" s="3"/>
      <c r="PCI845" s="3"/>
      <c r="PCJ845" s="3"/>
      <c r="PCK845" s="3"/>
      <c r="PCL845" s="3"/>
      <c r="PCM845" s="3"/>
      <c r="PCN845" s="3"/>
      <c r="PCO845" s="3"/>
      <c r="PCP845" s="3"/>
      <c r="PCQ845" s="3"/>
      <c r="PCR845" s="3"/>
      <c r="PCS845" s="3"/>
      <c r="PCT845" s="3"/>
      <c r="PCU845" s="3"/>
      <c r="PCV845" s="3"/>
      <c r="PCW845" s="3"/>
      <c r="PCX845" s="3"/>
      <c r="PCY845" s="3"/>
      <c r="PCZ845" s="3"/>
      <c r="PDA845" s="3"/>
      <c r="PDB845" s="3"/>
      <c r="PDC845" s="3"/>
      <c r="PDD845" s="3"/>
      <c r="PDE845" s="3"/>
      <c r="PDF845" s="3"/>
      <c r="PDG845" s="3"/>
      <c r="PDH845" s="3"/>
      <c r="PDI845" s="3"/>
      <c r="PDJ845" s="3"/>
      <c r="PDK845" s="3"/>
      <c r="PDL845" s="3"/>
      <c r="PDM845" s="3"/>
      <c r="PDN845" s="3"/>
      <c r="PDO845" s="3"/>
      <c r="PDP845" s="3"/>
      <c r="PDQ845" s="3"/>
      <c r="PDR845" s="3"/>
      <c r="PDS845" s="3"/>
      <c r="PDT845" s="3"/>
      <c r="PDU845" s="3"/>
      <c r="PDV845" s="3"/>
      <c r="PDW845" s="3"/>
      <c r="PDX845" s="3"/>
      <c r="PDY845" s="3"/>
      <c r="PDZ845" s="3"/>
      <c r="PEA845" s="3"/>
      <c r="PEB845" s="3"/>
      <c r="PEC845" s="3"/>
      <c r="PED845" s="3"/>
      <c r="PEE845" s="3"/>
      <c r="PEF845" s="3"/>
      <c r="PEG845" s="3"/>
      <c r="PEH845" s="3"/>
      <c r="PEI845" s="3"/>
      <c r="PEJ845" s="3"/>
      <c r="PEK845" s="3"/>
      <c r="PEL845" s="3"/>
      <c r="PEM845" s="3"/>
      <c r="PEN845" s="3"/>
      <c r="PEO845" s="3"/>
      <c r="PEP845" s="3"/>
      <c r="PEQ845" s="3"/>
      <c r="PER845" s="3"/>
      <c r="PES845" s="3"/>
      <c r="PET845" s="3"/>
      <c r="PEU845" s="3"/>
      <c r="PEV845" s="3"/>
      <c r="PEW845" s="3"/>
      <c r="PEX845" s="3"/>
      <c r="PEY845" s="3"/>
      <c r="PEZ845" s="3"/>
      <c r="PFA845" s="3"/>
      <c r="PFB845" s="3"/>
      <c r="PFC845" s="3"/>
      <c r="PFD845" s="3"/>
      <c r="PFE845" s="3"/>
      <c r="PFF845" s="3"/>
      <c r="PFG845" s="3"/>
      <c r="PFH845" s="3"/>
      <c r="PFI845" s="3"/>
      <c r="PFJ845" s="3"/>
      <c r="PFK845" s="3"/>
      <c r="PFL845" s="3"/>
      <c r="PFM845" s="3"/>
      <c r="PFN845" s="3"/>
      <c r="PFO845" s="3"/>
      <c r="PFP845" s="3"/>
      <c r="PFQ845" s="3"/>
      <c r="PFR845" s="3"/>
      <c r="PFS845" s="3"/>
      <c r="PFT845" s="3"/>
      <c r="PFU845" s="3"/>
      <c r="PFV845" s="3"/>
      <c r="PFW845" s="3"/>
      <c r="PFX845" s="3"/>
      <c r="PFY845" s="3"/>
      <c r="PFZ845" s="3"/>
      <c r="PGA845" s="3"/>
      <c r="PGB845" s="3"/>
      <c r="PGC845" s="3"/>
      <c r="PGD845" s="3"/>
      <c r="PGE845" s="3"/>
      <c r="PGF845" s="3"/>
      <c r="PGG845" s="3"/>
      <c r="PGH845" s="3"/>
      <c r="PGI845" s="3"/>
      <c r="PGJ845" s="3"/>
      <c r="PGK845" s="3"/>
      <c r="PGL845" s="3"/>
      <c r="PGM845" s="3"/>
      <c r="PGN845" s="3"/>
      <c r="PGO845" s="3"/>
      <c r="PGP845" s="3"/>
      <c r="PGQ845" s="3"/>
      <c r="PGR845" s="3"/>
      <c r="PGS845" s="3"/>
      <c r="PGT845" s="3"/>
      <c r="PGU845" s="3"/>
      <c r="PGV845" s="3"/>
      <c r="PGW845" s="3"/>
      <c r="PGX845" s="3"/>
      <c r="PGY845" s="3"/>
      <c r="PGZ845" s="3"/>
      <c r="PHA845" s="3"/>
      <c r="PHB845" s="3"/>
      <c r="PHC845" s="3"/>
      <c r="PHD845" s="3"/>
      <c r="PHE845" s="3"/>
      <c r="PHF845" s="3"/>
      <c r="PHG845" s="3"/>
      <c r="PHH845" s="3"/>
      <c r="PHI845" s="3"/>
      <c r="PHJ845" s="3"/>
      <c r="PHK845" s="3"/>
      <c r="PHL845" s="3"/>
      <c r="PHM845" s="3"/>
      <c r="PHN845" s="3"/>
      <c r="PHO845" s="3"/>
      <c r="PHP845" s="3"/>
      <c r="PHQ845" s="3"/>
      <c r="PHR845" s="3"/>
      <c r="PHS845" s="3"/>
      <c r="PHT845" s="3"/>
      <c r="PHU845" s="3"/>
      <c r="PHV845" s="3"/>
      <c r="PHW845" s="3"/>
      <c r="PHX845" s="3"/>
      <c r="PHY845" s="3"/>
      <c r="PHZ845" s="3"/>
      <c r="PIA845" s="3"/>
      <c r="PIB845" s="3"/>
      <c r="PIC845" s="3"/>
      <c r="PID845" s="3"/>
      <c r="PIE845" s="3"/>
      <c r="PIF845" s="3"/>
      <c r="PIG845" s="3"/>
      <c r="PIH845" s="3"/>
      <c r="PII845" s="3"/>
      <c r="PIJ845" s="3"/>
      <c r="PIK845" s="3"/>
      <c r="PIL845" s="3"/>
      <c r="PIM845" s="3"/>
      <c r="PIN845" s="3"/>
      <c r="PIO845" s="3"/>
      <c r="PIP845" s="3"/>
      <c r="PIQ845" s="3"/>
      <c r="PIR845" s="3"/>
      <c r="PIS845" s="3"/>
      <c r="PIT845" s="3"/>
      <c r="PIU845" s="3"/>
      <c r="PIV845" s="3"/>
      <c r="PIW845" s="3"/>
      <c r="PIX845" s="3"/>
      <c r="PIY845" s="3"/>
      <c r="PIZ845" s="3"/>
      <c r="PJA845" s="3"/>
      <c r="PJB845" s="3"/>
      <c r="PJC845" s="3"/>
      <c r="PJD845" s="3"/>
      <c r="PJE845" s="3"/>
      <c r="PJF845" s="3"/>
      <c r="PJG845" s="3"/>
      <c r="PJH845" s="3"/>
      <c r="PJI845" s="3"/>
      <c r="PJJ845" s="3"/>
      <c r="PJK845" s="3"/>
      <c r="PJL845" s="3"/>
      <c r="PJM845" s="3"/>
      <c r="PJN845" s="3"/>
      <c r="PJO845" s="3"/>
      <c r="PJP845" s="3"/>
      <c r="PJQ845" s="3"/>
      <c r="PJR845" s="3"/>
      <c r="PJS845" s="3"/>
      <c r="PJT845" s="3"/>
      <c r="PJU845" s="3"/>
      <c r="PJV845" s="3"/>
      <c r="PJW845" s="3"/>
      <c r="PJX845" s="3"/>
      <c r="PJY845" s="3"/>
      <c r="PJZ845" s="3"/>
      <c r="PKA845" s="3"/>
      <c r="PKB845" s="3"/>
      <c r="PKC845" s="3"/>
      <c r="PKD845" s="3"/>
      <c r="PKE845" s="3"/>
      <c r="PKF845" s="3"/>
      <c r="PKG845" s="3"/>
      <c r="PKH845" s="3"/>
      <c r="PKI845" s="3"/>
      <c r="PKJ845" s="3"/>
      <c r="PKK845" s="3"/>
      <c r="PKL845" s="3"/>
      <c r="PKM845" s="3"/>
      <c r="PKN845" s="3"/>
      <c r="PKO845" s="3"/>
      <c r="PKP845" s="3"/>
      <c r="PKQ845" s="3"/>
      <c r="PKR845" s="3"/>
      <c r="PKS845" s="3"/>
      <c r="PKT845" s="3"/>
      <c r="PKU845" s="3"/>
      <c r="PKV845" s="3"/>
      <c r="PKW845" s="3"/>
      <c r="PKX845" s="3"/>
      <c r="PKY845" s="3"/>
      <c r="PKZ845" s="3"/>
      <c r="PLA845" s="3"/>
      <c r="PLB845" s="3"/>
      <c r="PLC845" s="3"/>
      <c r="PLD845" s="3"/>
      <c r="PLE845" s="3"/>
      <c r="PLF845" s="3"/>
      <c r="PLG845" s="3"/>
      <c r="PLH845" s="3"/>
      <c r="PLI845" s="3"/>
      <c r="PLJ845" s="3"/>
      <c r="PLK845" s="3"/>
      <c r="PLL845" s="3"/>
      <c r="PLM845" s="3"/>
      <c r="PLN845" s="3"/>
      <c r="PLO845" s="3"/>
      <c r="PLP845" s="3"/>
      <c r="PLQ845" s="3"/>
      <c r="PLR845" s="3"/>
      <c r="PLS845" s="3"/>
      <c r="PLT845" s="3"/>
      <c r="PLU845" s="3"/>
      <c r="PLV845" s="3"/>
      <c r="PLW845" s="3"/>
      <c r="PLX845" s="3"/>
      <c r="PLY845" s="3"/>
      <c r="PLZ845" s="3"/>
      <c r="PMA845" s="3"/>
      <c r="PMB845" s="3"/>
      <c r="PMC845" s="3"/>
      <c r="PMD845" s="3"/>
      <c r="PME845" s="3"/>
      <c r="PMF845" s="3"/>
      <c r="PMG845" s="3"/>
      <c r="PMH845" s="3"/>
      <c r="PMI845" s="3"/>
      <c r="PMJ845" s="3"/>
      <c r="PMK845" s="3"/>
      <c r="PML845" s="3"/>
      <c r="PMM845" s="3"/>
      <c r="PMN845" s="3"/>
      <c r="PMO845" s="3"/>
      <c r="PMP845" s="3"/>
      <c r="PMQ845" s="3"/>
      <c r="PMR845" s="3"/>
      <c r="PMS845" s="3"/>
      <c r="PMT845" s="3"/>
      <c r="PMU845" s="3"/>
      <c r="PMV845" s="3"/>
      <c r="PMW845" s="3"/>
      <c r="PMX845" s="3"/>
      <c r="PMY845" s="3"/>
      <c r="PMZ845" s="3"/>
      <c r="PNA845" s="3"/>
      <c r="PNB845" s="3"/>
      <c r="PNC845" s="3"/>
      <c r="PND845" s="3"/>
      <c r="PNE845" s="3"/>
      <c r="PNF845" s="3"/>
      <c r="PNG845" s="3"/>
      <c r="PNH845" s="3"/>
      <c r="PNI845" s="3"/>
      <c r="PNJ845" s="3"/>
      <c r="PNK845" s="3"/>
      <c r="PNL845" s="3"/>
      <c r="PNM845" s="3"/>
      <c r="PNN845" s="3"/>
      <c r="PNO845" s="3"/>
      <c r="PNP845" s="3"/>
      <c r="PNQ845" s="3"/>
      <c r="PNR845" s="3"/>
      <c r="PNS845" s="3"/>
      <c r="PNT845" s="3"/>
      <c r="PNU845" s="3"/>
      <c r="PNV845" s="3"/>
      <c r="PNW845" s="3"/>
      <c r="PNX845" s="3"/>
      <c r="PNY845" s="3"/>
      <c r="PNZ845" s="3"/>
      <c r="POA845" s="3"/>
      <c r="POB845" s="3"/>
      <c r="POC845" s="3"/>
      <c r="POD845" s="3"/>
      <c r="POE845" s="3"/>
      <c r="POF845" s="3"/>
      <c r="POG845" s="3"/>
      <c r="POH845" s="3"/>
      <c r="POI845" s="3"/>
      <c r="POJ845" s="3"/>
      <c r="POK845" s="3"/>
      <c r="POL845" s="3"/>
      <c r="POM845" s="3"/>
      <c r="PON845" s="3"/>
      <c r="POO845" s="3"/>
      <c r="POP845" s="3"/>
      <c r="POQ845" s="3"/>
      <c r="POR845" s="3"/>
      <c r="POS845" s="3"/>
      <c r="POT845" s="3"/>
      <c r="POU845" s="3"/>
      <c r="POV845" s="3"/>
      <c r="POW845" s="3"/>
      <c r="POX845" s="3"/>
      <c r="POY845" s="3"/>
      <c r="POZ845" s="3"/>
      <c r="PPA845" s="3"/>
      <c r="PPB845" s="3"/>
      <c r="PPC845" s="3"/>
      <c r="PPD845" s="3"/>
      <c r="PPE845" s="3"/>
      <c r="PPF845" s="3"/>
      <c r="PPG845" s="3"/>
      <c r="PPH845" s="3"/>
      <c r="PPI845" s="3"/>
      <c r="PPJ845" s="3"/>
      <c r="PPK845" s="3"/>
      <c r="PPL845" s="3"/>
      <c r="PPM845" s="3"/>
      <c r="PPN845" s="3"/>
      <c r="PPO845" s="3"/>
      <c r="PPP845" s="3"/>
      <c r="PPQ845" s="3"/>
      <c r="PPR845" s="3"/>
      <c r="PPS845" s="3"/>
      <c r="PPT845" s="3"/>
      <c r="PPU845" s="3"/>
      <c r="PPV845" s="3"/>
      <c r="PPW845" s="3"/>
      <c r="PPX845" s="3"/>
      <c r="PPY845" s="3"/>
      <c r="PPZ845" s="3"/>
      <c r="PQA845" s="3"/>
      <c r="PQB845" s="3"/>
      <c r="PQC845" s="3"/>
      <c r="PQD845" s="3"/>
      <c r="PQE845" s="3"/>
      <c r="PQF845" s="3"/>
      <c r="PQG845" s="3"/>
      <c r="PQH845" s="3"/>
      <c r="PQI845" s="3"/>
      <c r="PQJ845" s="3"/>
      <c r="PQK845" s="3"/>
      <c r="PQL845" s="3"/>
      <c r="PQM845" s="3"/>
      <c r="PQN845" s="3"/>
      <c r="PQO845" s="3"/>
      <c r="PQP845" s="3"/>
      <c r="PQQ845" s="3"/>
      <c r="PQR845" s="3"/>
      <c r="PQS845" s="3"/>
      <c r="PQT845" s="3"/>
      <c r="PQU845" s="3"/>
      <c r="PQV845" s="3"/>
      <c r="PQW845" s="3"/>
      <c r="PQX845" s="3"/>
      <c r="PQY845" s="3"/>
      <c r="PQZ845" s="3"/>
      <c r="PRA845" s="3"/>
      <c r="PRB845" s="3"/>
      <c r="PRC845" s="3"/>
      <c r="PRD845" s="3"/>
      <c r="PRE845" s="3"/>
      <c r="PRF845" s="3"/>
      <c r="PRG845" s="3"/>
      <c r="PRH845" s="3"/>
      <c r="PRI845" s="3"/>
      <c r="PRJ845" s="3"/>
      <c r="PRK845" s="3"/>
      <c r="PRL845" s="3"/>
      <c r="PRM845" s="3"/>
      <c r="PRN845" s="3"/>
      <c r="PRO845" s="3"/>
      <c r="PRP845" s="3"/>
      <c r="PRQ845" s="3"/>
      <c r="PRR845" s="3"/>
      <c r="PRS845" s="3"/>
      <c r="PRT845" s="3"/>
      <c r="PRU845" s="3"/>
      <c r="PRV845" s="3"/>
      <c r="PRW845" s="3"/>
      <c r="PRX845" s="3"/>
      <c r="PRY845" s="3"/>
      <c r="PRZ845" s="3"/>
      <c r="PSA845" s="3"/>
      <c r="PSB845" s="3"/>
      <c r="PSC845" s="3"/>
      <c r="PSD845" s="3"/>
      <c r="PSE845" s="3"/>
      <c r="PSF845" s="3"/>
      <c r="PSG845" s="3"/>
      <c r="PSH845" s="3"/>
      <c r="PSI845" s="3"/>
      <c r="PSJ845" s="3"/>
      <c r="PSK845" s="3"/>
      <c r="PSL845" s="3"/>
      <c r="PSM845" s="3"/>
      <c r="PSN845" s="3"/>
      <c r="PSO845" s="3"/>
      <c r="PSP845" s="3"/>
      <c r="PSQ845" s="3"/>
      <c r="PSR845" s="3"/>
      <c r="PSS845" s="3"/>
      <c r="PST845" s="3"/>
      <c r="PSU845" s="3"/>
      <c r="PSV845" s="3"/>
      <c r="PSW845" s="3"/>
      <c r="PSX845" s="3"/>
      <c r="PSY845" s="3"/>
      <c r="PSZ845" s="3"/>
      <c r="PTA845" s="3"/>
      <c r="PTB845" s="3"/>
      <c r="PTC845" s="3"/>
      <c r="PTD845" s="3"/>
      <c r="PTE845" s="3"/>
      <c r="PTF845" s="3"/>
      <c r="PTG845" s="3"/>
      <c r="PTH845" s="3"/>
      <c r="PTI845" s="3"/>
      <c r="PTJ845" s="3"/>
      <c r="PTK845" s="3"/>
      <c r="PTL845" s="3"/>
      <c r="PTM845" s="3"/>
      <c r="PTN845" s="3"/>
      <c r="PTO845" s="3"/>
      <c r="PTP845" s="3"/>
      <c r="PTQ845" s="3"/>
      <c r="PTR845" s="3"/>
      <c r="PTS845" s="3"/>
      <c r="PTT845" s="3"/>
      <c r="PTU845" s="3"/>
      <c r="PTV845" s="3"/>
      <c r="PTW845" s="3"/>
      <c r="PTX845" s="3"/>
      <c r="PTY845" s="3"/>
      <c r="PTZ845" s="3"/>
      <c r="PUA845" s="3"/>
      <c r="PUB845" s="3"/>
      <c r="PUC845" s="3"/>
      <c r="PUD845" s="3"/>
      <c r="PUE845" s="3"/>
      <c r="PUF845" s="3"/>
      <c r="PUG845" s="3"/>
      <c r="PUH845" s="3"/>
      <c r="PUI845" s="3"/>
      <c r="PUJ845" s="3"/>
      <c r="PUK845" s="3"/>
      <c r="PUL845" s="3"/>
      <c r="PUM845" s="3"/>
      <c r="PUN845" s="3"/>
      <c r="PUO845" s="3"/>
      <c r="PUP845" s="3"/>
      <c r="PUQ845" s="3"/>
      <c r="PUR845" s="3"/>
      <c r="PUS845" s="3"/>
      <c r="PUT845" s="3"/>
      <c r="PUU845" s="3"/>
      <c r="PUV845" s="3"/>
      <c r="PUW845" s="3"/>
      <c r="PUX845" s="3"/>
      <c r="PUY845" s="3"/>
      <c r="PUZ845" s="3"/>
      <c r="PVA845" s="3"/>
      <c r="PVB845" s="3"/>
      <c r="PVC845" s="3"/>
      <c r="PVD845" s="3"/>
      <c r="PVE845" s="3"/>
      <c r="PVF845" s="3"/>
      <c r="PVG845" s="3"/>
      <c r="PVH845" s="3"/>
      <c r="PVI845" s="3"/>
      <c r="PVJ845" s="3"/>
      <c r="PVK845" s="3"/>
      <c r="PVL845" s="3"/>
      <c r="PVM845" s="3"/>
      <c r="PVN845" s="3"/>
      <c r="PVO845" s="3"/>
      <c r="PVP845" s="3"/>
      <c r="PVQ845" s="3"/>
      <c r="PVR845" s="3"/>
      <c r="PVS845" s="3"/>
      <c r="PVT845" s="3"/>
      <c r="PVU845" s="3"/>
      <c r="PVV845" s="3"/>
      <c r="PVW845" s="3"/>
      <c r="PVX845" s="3"/>
      <c r="PVY845" s="3"/>
      <c r="PVZ845" s="3"/>
      <c r="PWA845" s="3"/>
      <c r="PWB845" s="3"/>
      <c r="PWC845" s="3"/>
      <c r="PWD845" s="3"/>
      <c r="PWE845" s="3"/>
      <c r="PWF845" s="3"/>
      <c r="PWG845" s="3"/>
      <c r="PWH845" s="3"/>
      <c r="PWI845" s="3"/>
      <c r="PWJ845" s="3"/>
      <c r="PWK845" s="3"/>
      <c r="PWL845" s="3"/>
      <c r="PWM845" s="3"/>
      <c r="PWN845" s="3"/>
      <c r="PWO845" s="3"/>
      <c r="PWP845" s="3"/>
      <c r="PWQ845" s="3"/>
      <c r="PWR845" s="3"/>
      <c r="PWS845" s="3"/>
      <c r="PWT845" s="3"/>
      <c r="PWU845" s="3"/>
      <c r="PWV845" s="3"/>
      <c r="PWW845" s="3"/>
      <c r="PWX845" s="3"/>
      <c r="PWY845" s="3"/>
      <c r="PWZ845" s="3"/>
      <c r="PXA845" s="3"/>
      <c r="PXB845" s="3"/>
      <c r="PXC845" s="3"/>
      <c r="PXD845" s="3"/>
      <c r="PXE845" s="3"/>
      <c r="PXF845" s="3"/>
      <c r="PXG845" s="3"/>
      <c r="PXH845" s="3"/>
      <c r="PXI845" s="3"/>
      <c r="PXJ845" s="3"/>
      <c r="PXK845" s="3"/>
      <c r="PXL845" s="3"/>
      <c r="PXM845" s="3"/>
      <c r="PXN845" s="3"/>
      <c r="PXO845" s="3"/>
      <c r="PXP845" s="3"/>
      <c r="PXQ845" s="3"/>
      <c r="PXR845" s="3"/>
      <c r="PXS845" s="3"/>
      <c r="PXT845" s="3"/>
      <c r="PXU845" s="3"/>
      <c r="PXV845" s="3"/>
      <c r="PXW845" s="3"/>
      <c r="PXX845" s="3"/>
      <c r="PXY845" s="3"/>
      <c r="PXZ845" s="3"/>
      <c r="PYA845" s="3"/>
      <c r="PYB845" s="3"/>
      <c r="PYC845" s="3"/>
      <c r="PYD845" s="3"/>
      <c r="PYE845" s="3"/>
      <c r="PYF845" s="3"/>
      <c r="PYG845" s="3"/>
      <c r="PYH845" s="3"/>
      <c r="PYI845" s="3"/>
      <c r="PYJ845" s="3"/>
      <c r="PYK845" s="3"/>
      <c r="PYL845" s="3"/>
      <c r="PYM845" s="3"/>
      <c r="PYN845" s="3"/>
      <c r="PYO845" s="3"/>
      <c r="PYP845" s="3"/>
      <c r="PYQ845" s="3"/>
      <c r="PYR845" s="3"/>
      <c r="PYS845" s="3"/>
      <c r="PYT845" s="3"/>
      <c r="PYU845" s="3"/>
      <c r="PYV845" s="3"/>
      <c r="PYW845" s="3"/>
      <c r="PYX845" s="3"/>
      <c r="PYY845" s="3"/>
      <c r="PYZ845" s="3"/>
      <c r="PZA845" s="3"/>
      <c r="PZB845" s="3"/>
      <c r="PZC845" s="3"/>
      <c r="PZD845" s="3"/>
      <c r="PZE845" s="3"/>
      <c r="PZF845" s="3"/>
      <c r="PZG845" s="3"/>
      <c r="PZH845" s="3"/>
      <c r="PZI845" s="3"/>
      <c r="PZJ845" s="3"/>
      <c r="PZK845" s="3"/>
      <c r="PZL845" s="3"/>
      <c r="PZM845" s="3"/>
      <c r="PZN845" s="3"/>
      <c r="PZO845" s="3"/>
      <c r="PZP845" s="3"/>
      <c r="PZQ845" s="3"/>
      <c r="PZR845" s="3"/>
      <c r="PZS845" s="3"/>
      <c r="PZT845" s="3"/>
      <c r="PZU845" s="3"/>
      <c r="PZV845" s="3"/>
      <c r="PZW845" s="3"/>
      <c r="PZX845" s="3"/>
      <c r="PZY845" s="3"/>
      <c r="PZZ845" s="3"/>
      <c r="QAA845" s="3"/>
      <c r="QAB845" s="3"/>
      <c r="QAC845" s="3"/>
      <c r="QAD845" s="3"/>
      <c r="QAE845" s="3"/>
      <c r="QAF845" s="3"/>
      <c r="QAG845" s="3"/>
      <c r="QAH845" s="3"/>
      <c r="QAI845" s="3"/>
      <c r="QAJ845" s="3"/>
      <c r="QAK845" s="3"/>
      <c r="QAL845" s="3"/>
      <c r="QAM845" s="3"/>
      <c r="QAN845" s="3"/>
      <c r="QAO845" s="3"/>
      <c r="QAP845" s="3"/>
      <c r="QAQ845" s="3"/>
      <c r="QAR845" s="3"/>
      <c r="QAS845" s="3"/>
      <c r="QAT845" s="3"/>
      <c r="QAU845" s="3"/>
      <c r="QAV845" s="3"/>
      <c r="QAW845" s="3"/>
      <c r="QAX845" s="3"/>
      <c r="QAY845" s="3"/>
      <c r="QAZ845" s="3"/>
      <c r="QBA845" s="3"/>
      <c r="QBB845" s="3"/>
      <c r="QBC845" s="3"/>
      <c r="QBD845" s="3"/>
      <c r="QBE845" s="3"/>
      <c r="QBF845" s="3"/>
      <c r="QBG845" s="3"/>
      <c r="QBH845" s="3"/>
      <c r="QBI845" s="3"/>
      <c r="QBJ845" s="3"/>
      <c r="QBK845" s="3"/>
      <c r="QBL845" s="3"/>
      <c r="QBM845" s="3"/>
      <c r="QBN845" s="3"/>
      <c r="QBO845" s="3"/>
      <c r="QBP845" s="3"/>
      <c r="QBQ845" s="3"/>
      <c r="QBR845" s="3"/>
      <c r="QBS845" s="3"/>
      <c r="QBT845" s="3"/>
      <c r="QBU845" s="3"/>
      <c r="QBV845" s="3"/>
      <c r="QBW845" s="3"/>
      <c r="QBX845" s="3"/>
      <c r="QBY845" s="3"/>
      <c r="QBZ845" s="3"/>
      <c r="QCA845" s="3"/>
      <c r="QCB845" s="3"/>
      <c r="QCC845" s="3"/>
      <c r="QCD845" s="3"/>
      <c r="QCE845" s="3"/>
      <c r="QCF845" s="3"/>
      <c r="QCG845" s="3"/>
      <c r="QCH845" s="3"/>
      <c r="QCI845" s="3"/>
      <c r="QCJ845" s="3"/>
      <c r="QCK845" s="3"/>
      <c r="QCL845" s="3"/>
      <c r="QCM845" s="3"/>
      <c r="QCN845" s="3"/>
      <c r="QCO845" s="3"/>
      <c r="QCP845" s="3"/>
      <c r="QCQ845" s="3"/>
      <c r="QCR845" s="3"/>
      <c r="QCS845" s="3"/>
      <c r="QCT845" s="3"/>
      <c r="QCU845" s="3"/>
      <c r="QCV845" s="3"/>
      <c r="QCW845" s="3"/>
      <c r="QCX845" s="3"/>
      <c r="QCY845" s="3"/>
      <c r="QCZ845" s="3"/>
      <c r="QDA845" s="3"/>
      <c r="QDB845" s="3"/>
      <c r="QDC845" s="3"/>
      <c r="QDD845" s="3"/>
      <c r="QDE845" s="3"/>
      <c r="QDF845" s="3"/>
      <c r="QDG845" s="3"/>
      <c r="QDH845" s="3"/>
      <c r="QDI845" s="3"/>
      <c r="QDJ845" s="3"/>
      <c r="QDK845" s="3"/>
      <c r="QDL845" s="3"/>
      <c r="QDM845" s="3"/>
      <c r="QDN845" s="3"/>
      <c r="QDO845" s="3"/>
      <c r="QDP845" s="3"/>
      <c r="QDQ845" s="3"/>
      <c r="QDR845" s="3"/>
      <c r="QDS845" s="3"/>
      <c r="QDT845" s="3"/>
      <c r="QDU845" s="3"/>
      <c r="QDV845" s="3"/>
      <c r="QDW845" s="3"/>
      <c r="QDX845" s="3"/>
      <c r="QDY845" s="3"/>
      <c r="QDZ845" s="3"/>
      <c r="QEA845" s="3"/>
      <c r="QEB845" s="3"/>
      <c r="QEC845" s="3"/>
      <c r="QED845" s="3"/>
      <c r="QEE845" s="3"/>
      <c r="QEF845" s="3"/>
      <c r="QEG845" s="3"/>
      <c r="QEH845" s="3"/>
      <c r="QEI845" s="3"/>
      <c r="QEJ845" s="3"/>
      <c r="QEK845" s="3"/>
      <c r="QEL845" s="3"/>
      <c r="QEM845" s="3"/>
      <c r="QEN845" s="3"/>
      <c r="QEO845" s="3"/>
      <c r="QEP845" s="3"/>
      <c r="QEQ845" s="3"/>
      <c r="QER845" s="3"/>
      <c r="QES845" s="3"/>
      <c r="QET845" s="3"/>
      <c r="QEU845" s="3"/>
      <c r="QEV845" s="3"/>
      <c r="QEW845" s="3"/>
      <c r="QEX845" s="3"/>
      <c r="QEY845" s="3"/>
      <c r="QEZ845" s="3"/>
      <c r="QFA845" s="3"/>
      <c r="QFB845" s="3"/>
      <c r="QFC845" s="3"/>
      <c r="QFD845" s="3"/>
      <c r="QFE845" s="3"/>
      <c r="QFF845" s="3"/>
      <c r="QFG845" s="3"/>
      <c r="QFH845" s="3"/>
      <c r="QFI845" s="3"/>
      <c r="QFJ845" s="3"/>
      <c r="QFK845" s="3"/>
      <c r="QFL845" s="3"/>
      <c r="QFM845" s="3"/>
      <c r="QFN845" s="3"/>
      <c r="QFO845" s="3"/>
      <c r="QFP845" s="3"/>
      <c r="QFQ845" s="3"/>
      <c r="QFR845" s="3"/>
      <c r="QFS845" s="3"/>
      <c r="QFT845" s="3"/>
      <c r="QFU845" s="3"/>
      <c r="QFV845" s="3"/>
      <c r="QFW845" s="3"/>
      <c r="QFX845" s="3"/>
      <c r="QFY845" s="3"/>
      <c r="QFZ845" s="3"/>
      <c r="QGA845" s="3"/>
      <c r="QGB845" s="3"/>
      <c r="QGC845" s="3"/>
      <c r="QGD845" s="3"/>
      <c r="QGE845" s="3"/>
      <c r="QGF845" s="3"/>
      <c r="QGG845" s="3"/>
      <c r="QGH845" s="3"/>
      <c r="QGI845" s="3"/>
      <c r="QGJ845" s="3"/>
      <c r="QGK845" s="3"/>
      <c r="QGL845" s="3"/>
      <c r="QGM845" s="3"/>
      <c r="QGN845" s="3"/>
      <c r="QGO845" s="3"/>
      <c r="QGP845" s="3"/>
      <c r="QGQ845" s="3"/>
      <c r="QGR845" s="3"/>
      <c r="QGS845" s="3"/>
      <c r="QGT845" s="3"/>
      <c r="QGU845" s="3"/>
      <c r="QGV845" s="3"/>
      <c r="QGW845" s="3"/>
      <c r="QGX845" s="3"/>
      <c r="QGY845" s="3"/>
      <c r="QGZ845" s="3"/>
      <c r="QHA845" s="3"/>
      <c r="QHB845" s="3"/>
      <c r="QHC845" s="3"/>
      <c r="QHD845" s="3"/>
      <c r="QHE845" s="3"/>
      <c r="QHF845" s="3"/>
      <c r="QHG845" s="3"/>
      <c r="QHH845" s="3"/>
      <c r="QHI845" s="3"/>
      <c r="QHJ845" s="3"/>
      <c r="QHK845" s="3"/>
      <c r="QHL845" s="3"/>
      <c r="QHM845" s="3"/>
      <c r="QHN845" s="3"/>
      <c r="QHO845" s="3"/>
      <c r="QHP845" s="3"/>
      <c r="QHQ845" s="3"/>
      <c r="QHR845" s="3"/>
      <c r="QHS845" s="3"/>
      <c r="QHT845" s="3"/>
      <c r="QHU845" s="3"/>
      <c r="QHV845" s="3"/>
      <c r="QHW845" s="3"/>
      <c r="QHX845" s="3"/>
      <c r="QHY845" s="3"/>
      <c r="QHZ845" s="3"/>
      <c r="QIA845" s="3"/>
      <c r="QIB845" s="3"/>
      <c r="QIC845" s="3"/>
      <c r="QID845" s="3"/>
      <c r="QIE845" s="3"/>
      <c r="QIF845" s="3"/>
      <c r="QIG845" s="3"/>
      <c r="QIH845" s="3"/>
      <c r="QII845" s="3"/>
      <c r="QIJ845" s="3"/>
      <c r="QIK845" s="3"/>
      <c r="QIL845" s="3"/>
      <c r="QIM845" s="3"/>
      <c r="QIN845" s="3"/>
      <c r="QIO845" s="3"/>
      <c r="QIP845" s="3"/>
      <c r="QIQ845" s="3"/>
      <c r="QIR845" s="3"/>
      <c r="QIS845" s="3"/>
      <c r="QIT845" s="3"/>
      <c r="QIU845" s="3"/>
      <c r="QIV845" s="3"/>
      <c r="QIW845" s="3"/>
      <c r="QIX845" s="3"/>
      <c r="QIY845" s="3"/>
      <c r="QIZ845" s="3"/>
      <c r="QJA845" s="3"/>
      <c r="QJB845" s="3"/>
      <c r="QJC845" s="3"/>
      <c r="QJD845" s="3"/>
      <c r="QJE845" s="3"/>
      <c r="QJF845" s="3"/>
      <c r="QJG845" s="3"/>
      <c r="QJH845" s="3"/>
      <c r="QJI845" s="3"/>
      <c r="QJJ845" s="3"/>
      <c r="QJK845" s="3"/>
      <c r="QJL845" s="3"/>
      <c r="QJM845" s="3"/>
      <c r="QJN845" s="3"/>
      <c r="QJO845" s="3"/>
      <c r="QJP845" s="3"/>
      <c r="QJQ845" s="3"/>
      <c r="QJR845" s="3"/>
      <c r="QJS845" s="3"/>
      <c r="QJT845" s="3"/>
      <c r="QJU845" s="3"/>
      <c r="QJV845" s="3"/>
      <c r="QJW845" s="3"/>
      <c r="QJX845" s="3"/>
      <c r="QJY845" s="3"/>
      <c r="QJZ845" s="3"/>
      <c r="QKA845" s="3"/>
      <c r="QKB845" s="3"/>
      <c r="QKC845" s="3"/>
      <c r="QKD845" s="3"/>
      <c r="QKE845" s="3"/>
      <c r="QKF845" s="3"/>
      <c r="QKG845" s="3"/>
      <c r="QKH845" s="3"/>
      <c r="QKI845" s="3"/>
      <c r="QKJ845" s="3"/>
      <c r="QKK845" s="3"/>
      <c r="QKL845" s="3"/>
      <c r="QKM845" s="3"/>
      <c r="QKN845" s="3"/>
      <c r="QKO845" s="3"/>
      <c r="QKP845" s="3"/>
      <c r="QKQ845" s="3"/>
      <c r="QKR845" s="3"/>
      <c r="QKS845" s="3"/>
      <c r="QKT845" s="3"/>
      <c r="QKU845" s="3"/>
      <c r="QKV845" s="3"/>
      <c r="QKW845" s="3"/>
      <c r="QKX845" s="3"/>
      <c r="QKY845" s="3"/>
      <c r="QKZ845" s="3"/>
      <c r="QLA845" s="3"/>
      <c r="QLB845" s="3"/>
      <c r="QLC845" s="3"/>
      <c r="QLD845" s="3"/>
      <c r="QLE845" s="3"/>
      <c r="QLF845" s="3"/>
      <c r="QLG845" s="3"/>
      <c r="QLH845" s="3"/>
      <c r="QLI845" s="3"/>
      <c r="QLJ845" s="3"/>
      <c r="QLK845" s="3"/>
      <c r="QLL845" s="3"/>
      <c r="QLM845" s="3"/>
      <c r="QLN845" s="3"/>
      <c r="QLO845" s="3"/>
      <c r="QLP845" s="3"/>
      <c r="QLQ845" s="3"/>
      <c r="QLR845" s="3"/>
      <c r="QLS845" s="3"/>
      <c r="QLT845" s="3"/>
      <c r="QLU845" s="3"/>
      <c r="QLV845" s="3"/>
      <c r="QLW845" s="3"/>
      <c r="QLX845" s="3"/>
      <c r="QLY845" s="3"/>
      <c r="QLZ845" s="3"/>
      <c r="QMA845" s="3"/>
      <c r="QMB845" s="3"/>
      <c r="QMC845" s="3"/>
      <c r="QMD845" s="3"/>
      <c r="QME845" s="3"/>
      <c r="QMF845" s="3"/>
      <c r="QMG845" s="3"/>
      <c r="QMH845" s="3"/>
      <c r="QMI845" s="3"/>
      <c r="QMJ845" s="3"/>
      <c r="QMK845" s="3"/>
      <c r="QML845" s="3"/>
      <c r="QMM845" s="3"/>
      <c r="QMN845" s="3"/>
      <c r="QMO845" s="3"/>
      <c r="QMP845" s="3"/>
      <c r="QMQ845" s="3"/>
      <c r="QMR845" s="3"/>
      <c r="QMS845" s="3"/>
      <c r="QMT845" s="3"/>
      <c r="QMU845" s="3"/>
      <c r="QMV845" s="3"/>
      <c r="QMW845" s="3"/>
      <c r="QMX845" s="3"/>
      <c r="QMY845" s="3"/>
      <c r="QMZ845" s="3"/>
      <c r="QNA845" s="3"/>
      <c r="QNB845" s="3"/>
      <c r="QNC845" s="3"/>
      <c r="QND845" s="3"/>
      <c r="QNE845" s="3"/>
      <c r="QNF845" s="3"/>
      <c r="QNG845" s="3"/>
      <c r="QNH845" s="3"/>
      <c r="QNI845" s="3"/>
      <c r="QNJ845" s="3"/>
      <c r="QNK845" s="3"/>
      <c r="QNL845" s="3"/>
      <c r="QNM845" s="3"/>
      <c r="QNN845" s="3"/>
      <c r="QNO845" s="3"/>
      <c r="QNP845" s="3"/>
      <c r="QNQ845" s="3"/>
      <c r="QNR845" s="3"/>
      <c r="QNS845" s="3"/>
      <c r="QNT845" s="3"/>
      <c r="QNU845" s="3"/>
      <c r="QNV845" s="3"/>
      <c r="QNW845" s="3"/>
      <c r="QNX845" s="3"/>
      <c r="QNY845" s="3"/>
      <c r="QNZ845" s="3"/>
      <c r="QOA845" s="3"/>
      <c r="QOB845" s="3"/>
      <c r="QOC845" s="3"/>
      <c r="QOD845" s="3"/>
      <c r="QOE845" s="3"/>
      <c r="QOF845" s="3"/>
      <c r="QOG845" s="3"/>
      <c r="QOH845" s="3"/>
      <c r="QOI845" s="3"/>
      <c r="QOJ845" s="3"/>
      <c r="QOK845" s="3"/>
      <c r="QOL845" s="3"/>
      <c r="QOM845" s="3"/>
      <c r="QON845" s="3"/>
      <c r="QOO845" s="3"/>
      <c r="QOP845" s="3"/>
      <c r="QOQ845" s="3"/>
      <c r="QOR845" s="3"/>
      <c r="QOS845" s="3"/>
      <c r="QOT845" s="3"/>
      <c r="QOU845" s="3"/>
      <c r="QOV845" s="3"/>
      <c r="QOW845" s="3"/>
      <c r="QOX845" s="3"/>
      <c r="QOY845" s="3"/>
      <c r="QOZ845" s="3"/>
      <c r="QPA845" s="3"/>
      <c r="QPB845" s="3"/>
      <c r="QPC845" s="3"/>
      <c r="QPD845" s="3"/>
      <c r="QPE845" s="3"/>
      <c r="QPF845" s="3"/>
      <c r="QPG845" s="3"/>
      <c r="QPH845" s="3"/>
      <c r="QPI845" s="3"/>
      <c r="QPJ845" s="3"/>
      <c r="QPK845" s="3"/>
      <c r="QPL845" s="3"/>
      <c r="QPM845" s="3"/>
      <c r="QPN845" s="3"/>
      <c r="QPO845" s="3"/>
      <c r="QPP845" s="3"/>
      <c r="QPQ845" s="3"/>
      <c r="QPR845" s="3"/>
      <c r="QPS845" s="3"/>
      <c r="QPT845" s="3"/>
      <c r="QPU845" s="3"/>
      <c r="QPV845" s="3"/>
      <c r="QPW845" s="3"/>
      <c r="QPX845" s="3"/>
      <c r="QPY845" s="3"/>
      <c r="QPZ845" s="3"/>
      <c r="QQA845" s="3"/>
      <c r="QQB845" s="3"/>
      <c r="QQC845" s="3"/>
      <c r="QQD845" s="3"/>
      <c r="QQE845" s="3"/>
      <c r="QQF845" s="3"/>
      <c r="QQG845" s="3"/>
      <c r="QQH845" s="3"/>
      <c r="QQI845" s="3"/>
      <c r="QQJ845" s="3"/>
      <c r="QQK845" s="3"/>
      <c r="QQL845" s="3"/>
      <c r="QQM845" s="3"/>
      <c r="QQN845" s="3"/>
      <c r="QQO845" s="3"/>
      <c r="QQP845" s="3"/>
      <c r="QQQ845" s="3"/>
      <c r="QQR845" s="3"/>
      <c r="QQS845" s="3"/>
      <c r="QQT845" s="3"/>
      <c r="QQU845" s="3"/>
      <c r="QQV845" s="3"/>
      <c r="QQW845" s="3"/>
      <c r="QQX845" s="3"/>
      <c r="QQY845" s="3"/>
      <c r="QQZ845" s="3"/>
      <c r="QRA845" s="3"/>
      <c r="QRB845" s="3"/>
      <c r="QRC845" s="3"/>
      <c r="QRD845" s="3"/>
      <c r="QRE845" s="3"/>
      <c r="QRF845" s="3"/>
      <c r="QRG845" s="3"/>
      <c r="QRH845" s="3"/>
      <c r="QRI845" s="3"/>
      <c r="QRJ845" s="3"/>
      <c r="QRK845" s="3"/>
      <c r="QRL845" s="3"/>
      <c r="QRM845" s="3"/>
      <c r="QRN845" s="3"/>
      <c r="QRO845" s="3"/>
      <c r="QRP845" s="3"/>
      <c r="QRQ845" s="3"/>
      <c r="QRR845" s="3"/>
      <c r="QRS845" s="3"/>
      <c r="QRT845" s="3"/>
      <c r="QRU845" s="3"/>
      <c r="QRV845" s="3"/>
      <c r="QRW845" s="3"/>
      <c r="QRX845" s="3"/>
      <c r="QRY845" s="3"/>
      <c r="QRZ845" s="3"/>
      <c r="QSA845" s="3"/>
      <c r="QSB845" s="3"/>
      <c r="QSC845" s="3"/>
      <c r="QSD845" s="3"/>
      <c r="QSE845" s="3"/>
      <c r="QSF845" s="3"/>
      <c r="QSG845" s="3"/>
      <c r="QSH845" s="3"/>
      <c r="QSI845" s="3"/>
      <c r="QSJ845" s="3"/>
      <c r="QSK845" s="3"/>
      <c r="QSL845" s="3"/>
      <c r="QSM845" s="3"/>
      <c r="QSN845" s="3"/>
      <c r="QSO845" s="3"/>
      <c r="QSP845" s="3"/>
      <c r="QSQ845" s="3"/>
      <c r="QSR845" s="3"/>
      <c r="QSS845" s="3"/>
      <c r="QST845" s="3"/>
      <c r="QSU845" s="3"/>
      <c r="QSV845" s="3"/>
      <c r="QSW845" s="3"/>
      <c r="QSX845" s="3"/>
      <c r="QSY845" s="3"/>
      <c r="QSZ845" s="3"/>
      <c r="QTA845" s="3"/>
      <c r="QTB845" s="3"/>
      <c r="QTC845" s="3"/>
      <c r="QTD845" s="3"/>
      <c r="QTE845" s="3"/>
      <c r="QTF845" s="3"/>
      <c r="QTG845" s="3"/>
      <c r="QTH845" s="3"/>
      <c r="QTI845" s="3"/>
      <c r="QTJ845" s="3"/>
      <c r="QTK845" s="3"/>
      <c r="QTL845" s="3"/>
      <c r="QTM845" s="3"/>
      <c r="QTN845" s="3"/>
      <c r="QTO845" s="3"/>
      <c r="QTP845" s="3"/>
      <c r="QTQ845" s="3"/>
      <c r="QTR845" s="3"/>
      <c r="QTS845" s="3"/>
      <c r="QTT845" s="3"/>
      <c r="QTU845" s="3"/>
      <c r="QTV845" s="3"/>
      <c r="QTW845" s="3"/>
      <c r="QTX845" s="3"/>
      <c r="QTY845" s="3"/>
      <c r="QTZ845" s="3"/>
      <c r="QUA845" s="3"/>
      <c r="QUB845" s="3"/>
      <c r="QUC845" s="3"/>
      <c r="QUD845" s="3"/>
      <c r="QUE845" s="3"/>
      <c r="QUF845" s="3"/>
      <c r="QUG845" s="3"/>
      <c r="QUH845" s="3"/>
      <c r="QUI845" s="3"/>
      <c r="QUJ845" s="3"/>
      <c r="QUK845" s="3"/>
      <c r="QUL845" s="3"/>
      <c r="QUM845" s="3"/>
      <c r="QUN845" s="3"/>
      <c r="QUO845" s="3"/>
      <c r="QUP845" s="3"/>
      <c r="QUQ845" s="3"/>
      <c r="QUR845" s="3"/>
      <c r="QUS845" s="3"/>
      <c r="QUT845" s="3"/>
      <c r="QUU845" s="3"/>
      <c r="QUV845" s="3"/>
      <c r="QUW845" s="3"/>
      <c r="QUX845" s="3"/>
      <c r="QUY845" s="3"/>
      <c r="QUZ845" s="3"/>
      <c r="QVA845" s="3"/>
      <c r="QVB845" s="3"/>
      <c r="QVC845" s="3"/>
      <c r="QVD845" s="3"/>
      <c r="QVE845" s="3"/>
      <c r="QVF845" s="3"/>
      <c r="QVG845" s="3"/>
      <c r="QVH845" s="3"/>
      <c r="QVI845" s="3"/>
      <c r="QVJ845" s="3"/>
      <c r="QVK845" s="3"/>
      <c r="QVL845" s="3"/>
      <c r="QVM845" s="3"/>
      <c r="QVN845" s="3"/>
      <c r="QVO845" s="3"/>
      <c r="QVP845" s="3"/>
      <c r="QVQ845" s="3"/>
      <c r="QVR845" s="3"/>
      <c r="QVS845" s="3"/>
      <c r="QVT845" s="3"/>
      <c r="QVU845" s="3"/>
      <c r="QVV845" s="3"/>
      <c r="QVW845" s="3"/>
      <c r="QVX845" s="3"/>
      <c r="QVY845" s="3"/>
      <c r="QVZ845" s="3"/>
      <c r="QWA845" s="3"/>
      <c r="QWB845" s="3"/>
      <c r="QWC845" s="3"/>
      <c r="QWD845" s="3"/>
      <c r="QWE845" s="3"/>
      <c r="QWF845" s="3"/>
      <c r="QWG845" s="3"/>
      <c r="QWH845" s="3"/>
      <c r="QWI845" s="3"/>
      <c r="QWJ845" s="3"/>
      <c r="QWK845" s="3"/>
      <c r="QWL845" s="3"/>
      <c r="QWM845" s="3"/>
      <c r="QWN845" s="3"/>
      <c r="QWO845" s="3"/>
      <c r="QWP845" s="3"/>
      <c r="QWQ845" s="3"/>
      <c r="QWR845" s="3"/>
      <c r="QWS845" s="3"/>
      <c r="QWT845" s="3"/>
      <c r="QWU845" s="3"/>
      <c r="QWV845" s="3"/>
      <c r="QWW845" s="3"/>
      <c r="QWX845" s="3"/>
      <c r="QWY845" s="3"/>
      <c r="QWZ845" s="3"/>
      <c r="QXA845" s="3"/>
      <c r="QXB845" s="3"/>
      <c r="QXC845" s="3"/>
      <c r="QXD845" s="3"/>
      <c r="QXE845" s="3"/>
      <c r="QXF845" s="3"/>
      <c r="QXG845" s="3"/>
      <c r="QXH845" s="3"/>
      <c r="QXI845" s="3"/>
      <c r="QXJ845" s="3"/>
      <c r="QXK845" s="3"/>
      <c r="QXL845" s="3"/>
      <c r="QXM845" s="3"/>
      <c r="QXN845" s="3"/>
      <c r="QXO845" s="3"/>
      <c r="QXP845" s="3"/>
      <c r="QXQ845" s="3"/>
      <c r="QXR845" s="3"/>
      <c r="QXS845" s="3"/>
      <c r="QXT845" s="3"/>
      <c r="QXU845" s="3"/>
      <c r="QXV845" s="3"/>
      <c r="QXW845" s="3"/>
      <c r="QXX845" s="3"/>
      <c r="QXY845" s="3"/>
      <c r="QXZ845" s="3"/>
      <c r="QYA845" s="3"/>
      <c r="QYB845" s="3"/>
      <c r="QYC845" s="3"/>
      <c r="QYD845" s="3"/>
      <c r="QYE845" s="3"/>
      <c r="QYF845" s="3"/>
      <c r="QYG845" s="3"/>
      <c r="QYH845" s="3"/>
      <c r="QYI845" s="3"/>
      <c r="QYJ845" s="3"/>
      <c r="QYK845" s="3"/>
      <c r="QYL845" s="3"/>
      <c r="QYM845" s="3"/>
      <c r="QYN845" s="3"/>
      <c r="QYO845" s="3"/>
      <c r="QYP845" s="3"/>
      <c r="QYQ845" s="3"/>
      <c r="QYR845" s="3"/>
      <c r="QYS845" s="3"/>
      <c r="QYT845" s="3"/>
      <c r="QYU845" s="3"/>
      <c r="QYV845" s="3"/>
      <c r="QYW845" s="3"/>
      <c r="QYX845" s="3"/>
      <c r="QYY845" s="3"/>
      <c r="QYZ845" s="3"/>
      <c r="QZA845" s="3"/>
      <c r="QZB845" s="3"/>
      <c r="QZC845" s="3"/>
      <c r="QZD845" s="3"/>
      <c r="QZE845" s="3"/>
      <c r="QZF845" s="3"/>
      <c r="QZG845" s="3"/>
      <c r="QZH845" s="3"/>
      <c r="QZI845" s="3"/>
      <c r="QZJ845" s="3"/>
      <c r="QZK845" s="3"/>
      <c r="QZL845" s="3"/>
      <c r="QZM845" s="3"/>
      <c r="QZN845" s="3"/>
      <c r="QZO845" s="3"/>
      <c r="QZP845" s="3"/>
      <c r="QZQ845" s="3"/>
      <c r="QZR845" s="3"/>
      <c r="QZS845" s="3"/>
      <c r="QZT845" s="3"/>
      <c r="QZU845" s="3"/>
      <c r="QZV845" s="3"/>
      <c r="QZW845" s="3"/>
      <c r="QZX845" s="3"/>
      <c r="QZY845" s="3"/>
      <c r="QZZ845" s="3"/>
      <c r="RAA845" s="3"/>
      <c r="RAB845" s="3"/>
      <c r="RAC845" s="3"/>
      <c r="RAD845" s="3"/>
      <c r="RAE845" s="3"/>
      <c r="RAF845" s="3"/>
      <c r="RAG845" s="3"/>
      <c r="RAH845" s="3"/>
      <c r="RAI845" s="3"/>
      <c r="RAJ845" s="3"/>
      <c r="RAK845" s="3"/>
      <c r="RAL845" s="3"/>
      <c r="RAM845" s="3"/>
      <c r="RAN845" s="3"/>
      <c r="RAO845" s="3"/>
      <c r="RAP845" s="3"/>
      <c r="RAQ845" s="3"/>
      <c r="RAR845" s="3"/>
      <c r="RAS845" s="3"/>
      <c r="RAT845" s="3"/>
      <c r="RAU845" s="3"/>
      <c r="RAV845" s="3"/>
      <c r="RAW845" s="3"/>
      <c r="RAX845" s="3"/>
      <c r="RAY845" s="3"/>
      <c r="RAZ845" s="3"/>
      <c r="RBA845" s="3"/>
      <c r="RBB845" s="3"/>
      <c r="RBC845" s="3"/>
      <c r="RBD845" s="3"/>
      <c r="RBE845" s="3"/>
      <c r="RBF845" s="3"/>
      <c r="RBG845" s="3"/>
      <c r="RBH845" s="3"/>
      <c r="RBI845" s="3"/>
      <c r="RBJ845" s="3"/>
      <c r="RBK845" s="3"/>
      <c r="RBL845" s="3"/>
      <c r="RBM845" s="3"/>
      <c r="RBN845" s="3"/>
      <c r="RBO845" s="3"/>
      <c r="RBP845" s="3"/>
      <c r="RBQ845" s="3"/>
      <c r="RBR845" s="3"/>
      <c r="RBS845" s="3"/>
      <c r="RBT845" s="3"/>
      <c r="RBU845" s="3"/>
      <c r="RBV845" s="3"/>
      <c r="RBW845" s="3"/>
      <c r="RBX845" s="3"/>
      <c r="RBY845" s="3"/>
      <c r="RBZ845" s="3"/>
      <c r="RCA845" s="3"/>
      <c r="RCB845" s="3"/>
      <c r="RCC845" s="3"/>
      <c r="RCD845" s="3"/>
      <c r="RCE845" s="3"/>
      <c r="RCF845" s="3"/>
      <c r="RCG845" s="3"/>
      <c r="RCH845" s="3"/>
      <c r="RCI845" s="3"/>
      <c r="RCJ845" s="3"/>
      <c r="RCK845" s="3"/>
      <c r="RCL845" s="3"/>
      <c r="RCM845" s="3"/>
      <c r="RCN845" s="3"/>
      <c r="RCO845" s="3"/>
      <c r="RCP845" s="3"/>
      <c r="RCQ845" s="3"/>
      <c r="RCR845" s="3"/>
      <c r="RCS845" s="3"/>
      <c r="RCT845" s="3"/>
      <c r="RCU845" s="3"/>
      <c r="RCV845" s="3"/>
      <c r="RCW845" s="3"/>
      <c r="RCX845" s="3"/>
      <c r="RCY845" s="3"/>
      <c r="RCZ845" s="3"/>
      <c r="RDA845" s="3"/>
      <c r="RDB845" s="3"/>
      <c r="RDC845" s="3"/>
      <c r="RDD845" s="3"/>
      <c r="RDE845" s="3"/>
      <c r="RDF845" s="3"/>
      <c r="RDG845" s="3"/>
      <c r="RDH845" s="3"/>
      <c r="RDI845" s="3"/>
      <c r="RDJ845" s="3"/>
      <c r="RDK845" s="3"/>
      <c r="RDL845" s="3"/>
      <c r="RDM845" s="3"/>
      <c r="RDN845" s="3"/>
      <c r="RDO845" s="3"/>
      <c r="RDP845" s="3"/>
      <c r="RDQ845" s="3"/>
      <c r="RDR845" s="3"/>
      <c r="RDS845" s="3"/>
      <c r="RDT845" s="3"/>
      <c r="RDU845" s="3"/>
      <c r="RDV845" s="3"/>
      <c r="RDW845" s="3"/>
      <c r="RDX845" s="3"/>
      <c r="RDY845" s="3"/>
      <c r="RDZ845" s="3"/>
      <c r="REA845" s="3"/>
      <c r="REB845" s="3"/>
      <c r="REC845" s="3"/>
      <c r="RED845" s="3"/>
      <c r="REE845" s="3"/>
      <c r="REF845" s="3"/>
      <c r="REG845" s="3"/>
      <c r="REH845" s="3"/>
      <c r="REI845" s="3"/>
      <c r="REJ845" s="3"/>
      <c r="REK845" s="3"/>
      <c r="REL845" s="3"/>
      <c r="REM845" s="3"/>
      <c r="REN845" s="3"/>
      <c r="REO845" s="3"/>
      <c r="REP845" s="3"/>
      <c r="REQ845" s="3"/>
      <c r="RER845" s="3"/>
      <c r="RES845" s="3"/>
      <c r="RET845" s="3"/>
      <c r="REU845" s="3"/>
      <c r="REV845" s="3"/>
      <c r="REW845" s="3"/>
      <c r="REX845" s="3"/>
      <c r="REY845" s="3"/>
      <c r="REZ845" s="3"/>
      <c r="RFA845" s="3"/>
      <c r="RFB845" s="3"/>
      <c r="RFC845" s="3"/>
      <c r="RFD845" s="3"/>
      <c r="RFE845" s="3"/>
      <c r="RFF845" s="3"/>
      <c r="RFG845" s="3"/>
      <c r="RFH845" s="3"/>
      <c r="RFI845" s="3"/>
      <c r="RFJ845" s="3"/>
      <c r="RFK845" s="3"/>
      <c r="RFL845" s="3"/>
      <c r="RFM845" s="3"/>
      <c r="RFN845" s="3"/>
      <c r="RFO845" s="3"/>
      <c r="RFP845" s="3"/>
      <c r="RFQ845" s="3"/>
      <c r="RFR845" s="3"/>
      <c r="RFS845" s="3"/>
      <c r="RFT845" s="3"/>
      <c r="RFU845" s="3"/>
      <c r="RFV845" s="3"/>
      <c r="RFW845" s="3"/>
      <c r="RFX845" s="3"/>
      <c r="RFY845" s="3"/>
      <c r="RFZ845" s="3"/>
      <c r="RGA845" s="3"/>
      <c r="RGB845" s="3"/>
      <c r="RGC845" s="3"/>
      <c r="RGD845" s="3"/>
      <c r="RGE845" s="3"/>
      <c r="RGF845" s="3"/>
      <c r="RGG845" s="3"/>
      <c r="RGH845" s="3"/>
      <c r="RGI845" s="3"/>
      <c r="RGJ845" s="3"/>
      <c r="RGK845" s="3"/>
      <c r="RGL845" s="3"/>
      <c r="RGM845" s="3"/>
      <c r="RGN845" s="3"/>
      <c r="RGO845" s="3"/>
      <c r="RGP845" s="3"/>
      <c r="RGQ845" s="3"/>
      <c r="RGR845" s="3"/>
      <c r="RGS845" s="3"/>
      <c r="RGT845" s="3"/>
      <c r="RGU845" s="3"/>
      <c r="RGV845" s="3"/>
      <c r="RGW845" s="3"/>
      <c r="RGX845" s="3"/>
      <c r="RGY845" s="3"/>
      <c r="RGZ845" s="3"/>
      <c r="RHA845" s="3"/>
      <c r="RHB845" s="3"/>
      <c r="RHC845" s="3"/>
      <c r="RHD845" s="3"/>
      <c r="RHE845" s="3"/>
      <c r="RHF845" s="3"/>
      <c r="RHG845" s="3"/>
      <c r="RHH845" s="3"/>
      <c r="RHI845" s="3"/>
      <c r="RHJ845" s="3"/>
      <c r="RHK845" s="3"/>
      <c r="RHL845" s="3"/>
      <c r="RHM845" s="3"/>
      <c r="RHN845" s="3"/>
      <c r="RHO845" s="3"/>
      <c r="RHP845" s="3"/>
      <c r="RHQ845" s="3"/>
      <c r="RHR845" s="3"/>
      <c r="RHS845" s="3"/>
      <c r="RHT845" s="3"/>
      <c r="RHU845" s="3"/>
      <c r="RHV845" s="3"/>
      <c r="RHW845" s="3"/>
      <c r="RHX845" s="3"/>
      <c r="RHY845" s="3"/>
      <c r="RHZ845" s="3"/>
      <c r="RIA845" s="3"/>
      <c r="RIB845" s="3"/>
      <c r="RIC845" s="3"/>
      <c r="RID845" s="3"/>
      <c r="RIE845" s="3"/>
      <c r="RIF845" s="3"/>
      <c r="RIG845" s="3"/>
      <c r="RIH845" s="3"/>
      <c r="RII845" s="3"/>
      <c r="RIJ845" s="3"/>
      <c r="RIK845" s="3"/>
      <c r="RIL845" s="3"/>
      <c r="RIM845" s="3"/>
      <c r="RIN845" s="3"/>
      <c r="RIO845" s="3"/>
      <c r="RIP845" s="3"/>
      <c r="RIQ845" s="3"/>
      <c r="RIR845" s="3"/>
      <c r="RIS845" s="3"/>
      <c r="RIT845" s="3"/>
      <c r="RIU845" s="3"/>
      <c r="RIV845" s="3"/>
      <c r="RIW845" s="3"/>
      <c r="RIX845" s="3"/>
      <c r="RIY845" s="3"/>
      <c r="RIZ845" s="3"/>
      <c r="RJA845" s="3"/>
      <c r="RJB845" s="3"/>
      <c r="RJC845" s="3"/>
      <c r="RJD845" s="3"/>
      <c r="RJE845" s="3"/>
      <c r="RJF845" s="3"/>
      <c r="RJG845" s="3"/>
      <c r="RJH845" s="3"/>
      <c r="RJI845" s="3"/>
      <c r="RJJ845" s="3"/>
      <c r="RJK845" s="3"/>
      <c r="RJL845" s="3"/>
      <c r="RJM845" s="3"/>
      <c r="RJN845" s="3"/>
      <c r="RJO845" s="3"/>
      <c r="RJP845" s="3"/>
      <c r="RJQ845" s="3"/>
      <c r="RJR845" s="3"/>
      <c r="RJS845" s="3"/>
      <c r="RJT845" s="3"/>
      <c r="RJU845" s="3"/>
      <c r="RJV845" s="3"/>
      <c r="RJW845" s="3"/>
      <c r="RJX845" s="3"/>
      <c r="RJY845" s="3"/>
      <c r="RJZ845" s="3"/>
      <c r="RKA845" s="3"/>
      <c r="RKB845" s="3"/>
      <c r="RKC845" s="3"/>
      <c r="RKD845" s="3"/>
      <c r="RKE845" s="3"/>
      <c r="RKF845" s="3"/>
      <c r="RKG845" s="3"/>
      <c r="RKH845" s="3"/>
      <c r="RKI845" s="3"/>
      <c r="RKJ845" s="3"/>
      <c r="RKK845" s="3"/>
      <c r="RKL845" s="3"/>
      <c r="RKM845" s="3"/>
      <c r="RKN845" s="3"/>
      <c r="RKO845" s="3"/>
      <c r="RKP845" s="3"/>
      <c r="RKQ845" s="3"/>
      <c r="RKR845" s="3"/>
      <c r="RKS845" s="3"/>
      <c r="RKT845" s="3"/>
      <c r="RKU845" s="3"/>
      <c r="RKV845" s="3"/>
      <c r="RKW845" s="3"/>
      <c r="RKX845" s="3"/>
      <c r="RKY845" s="3"/>
      <c r="RKZ845" s="3"/>
      <c r="RLA845" s="3"/>
      <c r="RLB845" s="3"/>
      <c r="RLC845" s="3"/>
      <c r="RLD845" s="3"/>
      <c r="RLE845" s="3"/>
      <c r="RLF845" s="3"/>
      <c r="RLG845" s="3"/>
      <c r="RLH845" s="3"/>
      <c r="RLI845" s="3"/>
      <c r="RLJ845" s="3"/>
      <c r="RLK845" s="3"/>
      <c r="RLL845" s="3"/>
      <c r="RLM845" s="3"/>
      <c r="RLN845" s="3"/>
      <c r="RLO845" s="3"/>
      <c r="RLP845" s="3"/>
      <c r="RLQ845" s="3"/>
      <c r="RLR845" s="3"/>
      <c r="RLS845" s="3"/>
      <c r="RLT845" s="3"/>
      <c r="RLU845" s="3"/>
      <c r="RLV845" s="3"/>
      <c r="RLW845" s="3"/>
      <c r="RLX845" s="3"/>
      <c r="RLY845" s="3"/>
      <c r="RLZ845" s="3"/>
      <c r="RMA845" s="3"/>
      <c r="RMB845" s="3"/>
      <c r="RMC845" s="3"/>
      <c r="RMD845" s="3"/>
      <c r="RME845" s="3"/>
      <c r="RMF845" s="3"/>
      <c r="RMG845" s="3"/>
      <c r="RMH845" s="3"/>
      <c r="RMI845" s="3"/>
      <c r="RMJ845" s="3"/>
      <c r="RMK845" s="3"/>
      <c r="RML845" s="3"/>
      <c r="RMM845" s="3"/>
      <c r="RMN845" s="3"/>
      <c r="RMO845" s="3"/>
      <c r="RMP845" s="3"/>
      <c r="RMQ845" s="3"/>
      <c r="RMR845" s="3"/>
      <c r="RMS845" s="3"/>
      <c r="RMT845" s="3"/>
      <c r="RMU845" s="3"/>
      <c r="RMV845" s="3"/>
      <c r="RMW845" s="3"/>
      <c r="RMX845" s="3"/>
      <c r="RMY845" s="3"/>
      <c r="RMZ845" s="3"/>
      <c r="RNA845" s="3"/>
      <c r="RNB845" s="3"/>
      <c r="RNC845" s="3"/>
      <c r="RND845" s="3"/>
      <c r="RNE845" s="3"/>
      <c r="RNF845" s="3"/>
      <c r="RNG845" s="3"/>
      <c r="RNH845" s="3"/>
      <c r="RNI845" s="3"/>
      <c r="RNJ845" s="3"/>
      <c r="RNK845" s="3"/>
      <c r="RNL845" s="3"/>
      <c r="RNM845" s="3"/>
      <c r="RNN845" s="3"/>
      <c r="RNO845" s="3"/>
      <c r="RNP845" s="3"/>
      <c r="RNQ845" s="3"/>
      <c r="RNR845" s="3"/>
      <c r="RNS845" s="3"/>
      <c r="RNT845" s="3"/>
      <c r="RNU845" s="3"/>
      <c r="RNV845" s="3"/>
      <c r="RNW845" s="3"/>
      <c r="RNX845" s="3"/>
      <c r="RNY845" s="3"/>
      <c r="RNZ845" s="3"/>
      <c r="ROA845" s="3"/>
      <c r="ROB845" s="3"/>
      <c r="ROC845" s="3"/>
      <c r="ROD845" s="3"/>
      <c r="ROE845" s="3"/>
      <c r="ROF845" s="3"/>
      <c r="ROG845" s="3"/>
      <c r="ROH845" s="3"/>
      <c r="ROI845" s="3"/>
      <c r="ROJ845" s="3"/>
      <c r="ROK845" s="3"/>
      <c r="ROL845" s="3"/>
      <c r="ROM845" s="3"/>
      <c r="RON845" s="3"/>
      <c r="ROO845" s="3"/>
      <c r="ROP845" s="3"/>
      <c r="ROQ845" s="3"/>
      <c r="ROR845" s="3"/>
      <c r="ROS845" s="3"/>
      <c r="ROT845" s="3"/>
      <c r="ROU845" s="3"/>
      <c r="ROV845" s="3"/>
      <c r="ROW845" s="3"/>
      <c r="ROX845" s="3"/>
      <c r="ROY845" s="3"/>
      <c r="ROZ845" s="3"/>
      <c r="RPA845" s="3"/>
      <c r="RPB845" s="3"/>
      <c r="RPC845" s="3"/>
      <c r="RPD845" s="3"/>
      <c r="RPE845" s="3"/>
      <c r="RPF845" s="3"/>
      <c r="RPG845" s="3"/>
      <c r="RPH845" s="3"/>
      <c r="RPI845" s="3"/>
      <c r="RPJ845" s="3"/>
      <c r="RPK845" s="3"/>
      <c r="RPL845" s="3"/>
      <c r="RPM845" s="3"/>
      <c r="RPN845" s="3"/>
      <c r="RPO845" s="3"/>
      <c r="RPP845" s="3"/>
      <c r="RPQ845" s="3"/>
      <c r="RPR845" s="3"/>
      <c r="RPS845" s="3"/>
      <c r="RPT845" s="3"/>
      <c r="RPU845" s="3"/>
      <c r="RPV845" s="3"/>
      <c r="RPW845" s="3"/>
      <c r="RPX845" s="3"/>
      <c r="RPY845" s="3"/>
      <c r="RPZ845" s="3"/>
      <c r="RQA845" s="3"/>
      <c r="RQB845" s="3"/>
      <c r="RQC845" s="3"/>
      <c r="RQD845" s="3"/>
      <c r="RQE845" s="3"/>
      <c r="RQF845" s="3"/>
      <c r="RQG845" s="3"/>
      <c r="RQH845" s="3"/>
      <c r="RQI845" s="3"/>
      <c r="RQJ845" s="3"/>
      <c r="RQK845" s="3"/>
      <c r="RQL845" s="3"/>
      <c r="RQM845" s="3"/>
      <c r="RQN845" s="3"/>
      <c r="RQO845" s="3"/>
      <c r="RQP845" s="3"/>
      <c r="RQQ845" s="3"/>
      <c r="RQR845" s="3"/>
      <c r="RQS845" s="3"/>
      <c r="RQT845" s="3"/>
      <c r="RQU845" s="3"/>
      <c r="RQV845" s="3"/>
      <c r="RQW845" s="3"/>
      <c r="RQX845" s="3"/>
      <c r="RQY845" s="3"/>
      <c r="RQZ845" s="3"/>
      <c r="RRA845" s="3"/>
      <c r="RRB845" s="3"/>
      <c r="RRC845" s="3"/>
      <c r="RRD845" s="3"/>
      <c r="RRE845" s="3"/>
      <c r="RRF845" s="3"/>
      <c r="RRG845" s="3"/>
      <c r="RRH845" s="3"/>
      <c r="RRI845" s="3"/>
      <c r="RRJ845" s="3"/>
      <c r="RRK845" s="3"/>
      <c r="RRL845" s="3"/>
      <c r="RRM845" s="3"/>
      <c r="RRN845" s="3"/>
      <c r="RRO845" s="3"/>
      <c r="RRP845" s="3"/>
      <c r="RRQ845" s="3"/>
      <c r="RRR845" s="3"/>
      <c r="RRS845" s="3"/>
      <c r="RRT845" s="3"/>
      <c r="RRU845" s="3"/>
      <c r="RRV845" s="3"/>
      <c r="RRW845" s="3"/>
      <c r="RRX845" s="3"/>
      <c r="RRY845" s="3"/>
      <c r="RRZ845" s="3"/>
      <c r="RSA845" s="3"/>
      <c r="RSB845" s="3"/>
      <c r="RSC845" s="3"/>
      <c r="RSD845" s="3"/>
      <c r="RSE845" s="3"/>
      <c r="RSF845" s="3"/>
      <c r="RSG845" s="3"/>
      <c r="RSH845" s="3"/>
      <c r="RSI845" s="3"/>
      <c r="RSJ845" s="3"/>
      <c r="RSK845" s="3"/>
      <c r="RSL845" s="3"/>
      <c r="RSM845" s="3"/>
      <c r="RSN845" s="3"/>
      <c r="RSO845" s="3"/>
      <c r="RSP845" s="3"/>
      <c r="RSQ845" s="3"/>
      <c r="RSR845" s="3"/>
      <c r="RSS845" s="3"/>
      <c r="RST845" s="3"/>
      <c r="RSU845" s="3"/>
      <c r="RSV845" s="3"/>
      <c r="RSW845" s="3"/>
      <c r="RSX845" s="3"/>
      <c r="RSY845" s="3"/>
      <c r="RSZ845" s="3"/>
      <c r="RTA845" s="3"/>
      <c r="RTB845" s="3"/>
      <c r="RTC845" s="3"/>
      <c r="RTD845" s="3"/>
      <c r="RTE845" s="3"/>
      <c r="RTF845" s="3"/>
      <c r="RTG845" s="3"/>
      <c r="RTH845" s="3"/>
      <c r="RTI845" s="3"/>
      <c r="RTJ845" s="3"/>
      <c r="RTK845" s="3"/>
      <c r="RTL845" s="3"/>
      <c r="RTM845" s="3"/>
      <c r="RTN845" s="3"/>
      <c r="RTO845" s="3"/>
      <c r="RTP845" s="3"/>
      <c r="RTQ845" s="3"/>
      <c r="RTR845" s="3"/>
      <c r="RTS845" s="3"/>
      <c r="RTT845" s="3"/>
      <c r="RTU845" s="3"/>
      <c r="RTV845" s="3"/>
      <c r="RTW845" s="3"/>
      <c r="RTX845" s="3"/>
      <c r="RTY845" s="3"/>
      <c r="RTZ845" s="3"/>
      <c r="RUA845" s="3"/>
      <c r="RUB845" s="3"/>
      <c r="RUC845" s="3"/>
      <c r="RUD845" s="3"/>
      <c r="RUE845" s="3"/>
      <c r="RUF845" s="3"/>
      <c r="RUG845" s="3"/>
      <c r="RUH845" s="3"/>
      <c r="RUI845" s="3"/>
      <c r="RUJ845" s="3"/>
      <c r="RUK845" s="3"/>
      <c r="RUL845" s="3"/>
      <c r="RUM845" s="3"/>
      <c r="RUN845" s="3"/>
      <c r="RUO845" s="3"/>
      <c r="RUP845" s="3"/>
      <c r="RUQ845" s="3"/>
      <c r="RUR845" s="3"/>
      <c r="RUS845" s="3"/>
      <c r="RUT845" s="3"/>
      <c r="RUU845" s="3"/>
      <c r="RUV845" s="3"/>
      <c r="RUW845" s="3"/>
      <c r="RUX845" s="3"/>
      <c r="RUY845" s="3"/>
      <c r="RUZ845" s="3"/>
      <c r="RVA845" s="3"/>
      <c r="RVB845" s="3"/>
      <c r="RVC845" s="3"/>
      <c r="RVD845" s="3"/>
      <c r="RVE845" s="3"/>
      <c r="RVF845" s="3"/>
      <c r="RVG845" s="3"/>
      <c r="RVH845" s="3"/>
      <c r="RVI845" s="3"/>
      <c r="RVJ845" s="3"/>
      <c r="RVK845" s="3"/>
      <c r="RVL845" s="3"/>
      <c r="RVM845" s="3"/>
      <c r="RVN845" s="3"/>
      <c r="RVO845" s="3"/>
      <c r="RVP845" s="3"/>
      <c r="RVQ845" s="3"/>
      <c r="RVR845" s="3"/>
      <c r="RVS845" s="3"/>
      <c r="RVT845" s="3"/>
      <c r="RVU845" s="3"/>
      <c r="RVV845" s="3"/>
      <c r="RVW845" s="3"/>
      <c r="RVX845" s="3"/>
      <c r="RVY845" s="3"/>
      <c r="RVZ845" s="3"/>
      <c r="RWA845" s="3"/>
      <c r="RWB845" s="3"/>
      <c r="RWC845" s="3"/>
      <c r="RWD845" s="3"/>
      <c r="RWE845" s="3"/>
      <c r="RWF845" s="3"/>
      <c r="RWG845" s="3"/>
      <c r="RWH845" s="3"/>
      <c r="RWI845" s="3"/>
      <c r="RWJ845" s="3"/>
      <c r="RWK845" s="3"/>
      <c r="RWL845" s="3"/>
      <c r="RWM845" s="3"/>
      <c r="RWN845" s="3"/>
      <c r="RWO845" s="3"/>
      <c r="RWP845" s="3"/>
      <c r="RWQ845" s="3"/>
      <c r="RWR845" s="3"/>
      <c r="RWS845" s="3"/>
      <c r="RWT845" s="3"/>
      <c r="RWU845" s="3"/>
      <c r="RWV845" s="3"/>
      <c r="RWW845" s="3"/>
      <c r="RWX845" s="3"/>
      <c r="RWY845" s="3"/>
      <c r="RWZ845" s="3"/>
      <c r="RXA845" s="3"/>
      <c r="RXB845" s="3"/>
      <c r="RXC845" s="3"/>
      <c r="RXD845" s="3"/>
      <c r="RXE845" s="3"/>
      <c r="RXF845" s="3"/>
      <c r="RXG845" s="3"/>
      <c r="RXH845" s="3"/>
      <c r="RXI845" s="3"/>
      <c r="RXJ845" s="3"/>
      <c r="RXK845" s="3"/>
      <c r="RXL845" s="3"/>
      <c r="RXM845" s="3"/>
      <c r="RXN845" s="3"/>
      <c r="RXO845" s="3"/>
      <c r="RXP845" s="3"/>
      <c r="RXQ845" s="3"/>
      <c r="RXR845" s="3"/>
      <c r="RXS845" s="3"/>
      <c r="RXT845" s="3"/>
      <c r="RXU845" s="3"/>
      <c r="RXV845" s="3"/>
      <c r="RXW845" s="3"/>
      <c r="RXX845" s="3"/>
      <c r="RXY845" s="3"/>
      <c r="RXZ845" s="3"/>
      <c r="RYA845" s="3"/>
      <c r="RYB845" s="3"/>
      <c r="RYC845" s="3"/>
      <c r="RYD845" s="3"/>
      <c r="RYE845" s="3"/>
      <c r="RYF845" s="3"/>
      <c r="RYG845" s="3"/>
      <c r="RYH845" s="3"/>
      <c r="RYI845" s="3"/>
      <c r="RYJ845" s="3"/>
      <c r="RYK845" s="3"/>
      <c r="RYL845" s="3"/>
      <c r="RYM845" s="3"/>
      <c r="RYN845" s="3"/>
      <c r="RYO845" s="3"/>
      <c r="RYP845" s="3"/>
      <c r="RYQ845" s="3"/>
      <c r="RYR845" s="3"/>
      <c r="RYS845" s="3"/>
      <c r="RYT845" s="3"/>
      <c r="RYU845" s="3"/>
      <c r="RYV845" s="3"/>
      <c r="RYW845" s="3"/>
      <c r="RYX845" s="3"/>
      <c r="RYY845" s="3"/>
      <c r="RYZ845" s="3"/>
      <c r="RZA845" s="3"/>
      <c r="RZB845" s="3"/>
      <c r="RZC845" s="3"/>
      <c r="RZD845" s="3"/>
      <c r="RZE845" s="3"/>
      <c r="RZF845" s="3"/>
      <c r="RZG845" s="3"/>
      <c r="RZH845" s="3"/>
      <c r="RZI845" s="3"/>
      <c r="RZJ845" s="3"/>
      <c r="RZK845" s="3"/>
      <c r="RZL845" s="3"/>
      <c r="RZM845" s="3"/>
      <c r="RZN845" s="3"/>
      <c r="RZO845" s="3"/>
      <c r="RZP845" s="3"/>
      <c r="RZQ845" s="3"/>
      <c r="RZR845" s="3"/>
      <c r="RZS845" s="3"/>
      <c r="RZT845" s="3"/>
      <c r="RZU845" s="3"/>
      <c r="RZV845" s="3"/>
      <c r="RZW845" s="3"/>
      <c r="RZX845" s="3"/>
      <c r="RZY845" s="3"/>
      <c r="RZZ845" s="3"/>
      <c r="SAA845" s="3"/>
      <c r="SAB845" s="3"/>
      <c r="SAC845" s="3"/>
      <c r="SAD845" s="3"/>
      <c r="SAE845" s="3"/>
      <c r="SAF845" s="3"/>
      <c r="SAG845" s="3"/>
      <c r="SAH845" s="3"/>
      <c r="SAI845" s="3"/>
      <c r="SAJ845" s="3"/>
      <c r="SAK845" s="3"/>
      <c r="SAL845" s="3"/>
      <c r="SAM845" s="3"/>
      <c r="SAN845" s="3"/>
      <c r="SAO845" s="3"/>
      <c r="SAP845" s="3"/>
      <c r="SAQ845" s="3"/>
      <c r="SAR845" s="3"/>
      <c r="SAS845" s="3"/>
      <c r="SAT845" s="3"/>
      <c r="SAU845" s="3"/>
      <c r="SAV845" s="3"/>
      <c r="SAW845" s="3"/>
      <c r="SAX845" s="3"/>
      <c r="SAY845" s="3"/>
      <c r="SAZ845" s="3"/>
      <c r="SBA845" s="3"/>
      <c r="SBB845" s="3"/>
      <c r="SBC845" s="3"/>
      <c r="SBD845" s="3"/>
      <c r="SBE845" s="3"/>
      <c r="SBF845" s="3"/>
      <c r="SBG845" s="3"/>
      <c r="SBH845" s="3"/>
      <c r="SBI845" s="3"/>
      <c r="SBJ845" s="3"/>
      <c r="SBK845" s="3"/>
      <c r="SBL845" s="3"/>
      <c r="SBM845" s="3"/>
      <c r="SBN845" s="3"/>
      <c r="SBO845" s="3"/>
      <c r="SBP845" s="3"/>
      <c r="SBQ845" s="3"/>
      <c r="SBR845" s="3"/>
      <c r="SBS845" s="3"/>
      <c r="SBT845" s="3"/>
      <c r="SBU845" s="3"/>
      <c r="SBV845" s="3"/>
      <c r="SBW845" s="3"/>
      <c r="SBX845" s="3"/>
      <c r="SBY845" s="3"/>
      <c r="SBZ845" s="3"/>
      <c r="SCA845" s="3"/>
      <c r="SCB845" s="3"/>
      <c r="SCC845" s="3"/>
      <c r="SCD845" s="3"/>
      <c r="SCE845" s="3"/>
      <c r="SCF845" s="3"/>
      <c r="SCG845" s="3"/>
      <c r="SCH845" s="3"/>
      <c r="SCI845" s="3"/>
      <c r="SCJ845" s="3"/>
      <c r="SCK845" s="3"/>
      <c r="SCL845" s="3"/>
      <c r="SCM845" s="3"/>
      <c r="SCN845" s="3"/>
      <c r="SCO845" s="3"/>
      <c r="SCP845" s="3"/>
      <c r="SCQ845" s="3"/>
      <c r="SCR845" s="3"/>
      <c r="SCS845" s="3"/>
      <c r="SCT845" s="3"/>
      <c r="SCU845" s="3"/>
      <c r="SCV845" s="3"/>
      <c r="SCW845" s="3"/>
      <c r="SCX845" s="3"/>
      <c r="SCY845" s="3"/>
      <c r="SCZ845" s="3"/>
      <c r="SDA845" s="3"/>
      <c r="SDB845" s="3"/>
      <c r="SDC845" s="3"/>
      <c r="SDD845" s="3"/>
      <c r="SDE845" s="3"/>
      <c r="SDF845" s="3"/>
      <c r="SDG845" s="3"/>
      <c r="SDH845" s="3"/>
      <c r="SDI845" s="3"/>
      <c r="SDJ845" s="3"/>
      <c r="SDK845" s="3"/>
      <c r="SDL845" s="3"/>
      <c r="SDM845" s="3"/>
      <c r="SDN845" s="3"/>
      <c r="SDO845" s="3"/>
      <c r="SDP845" s="3"/>
      <c r="SDQ845" s="3"/>
      <c r="SDR845" s="3"/>
      <c r="SDS845" s="3"/>
      <c r="SDT845" s="3"/>
      <c r="SDU845" s="3"/>
      <c r="SDV845" s="3"/>
      <c r="SDW845" s="3"/>
      <c r="SDX845" s="3"/>
      <c r="SDY845" s="3"/>
      <c r="SDZ845" s="3"/>
      <c r="SEA845" s="3"/>
      <c r="SEB845" s="3"/>
      <c r="SEC845" s="3"/>
      <c r="SED845" s="3"/>
      <c r="SEE845" s="3"/>
      <c r="SEF845" s="3"/>
      <c r="SEG845" s="3"/>
      <c r="SEH845" s="3"/>
      <c r="SEI845" s="3"/>
      <c r="SEJ845" s="3"/>
      <c r="SEK845" s="3"/>
      <c r="SEL845" s="3"/>
      <c r="SEM845" s="3"/>
      <c r="SEN845" s="3"/>
      <c r="SEO845" s="3"/>
      <c r="SEP845" s="3"/>
      <c r="SEQ845" s="3"/>
      <c r="SER845" s="3"/>
      <c r="SES845" s="3"/>
      <c r="SET845" s="3"/>
      <c r="SEU845" s="3"/>
      <c r="SEV845" s="3"/>
      <c r="SEW845" s="3"/>
      <c r="SEX845" s="3"/>
      <c r="SEY845" s="3"/>
      <c r="SEZ845" s="3"/>
      <c r="SFA845" s="3"/>
      <c r="SFB845" s="3"/>
      <c r="SFC845" s="3"/>
      <c r="SFD845" s="3"/>
      <c r="SFE845" s="3"/>
      <c r="SFF845" s="3"/>
      <c r="SFG845" s="3"/>
      <c r="SFH845" s="3"/>
      <c r="SFI845" s="3"/>
      <c r="SFJ845" s="3"/>
      <c r="SFK845" s="3"/>
      <c r="SFL845" s="3"/>
      <c r="SFM845" s="3"/>
      <c r="SFN845" s="3"/>
      <c r="SFO845" s="3"/>
      <c r="SFP845" s="3"/>
      <c r="SFQ845" s="3"/>
      <c r="SFR845" s="3"/>
      <c r="SFS845" s="3"/>
      <c r="SFT845" s="3"/>
      <c r="SFU845" s="3"/>
      <c r="SFV845" s="3"/>
      <c r="SFW845" s="3"/>
      <c r="SFX845" s="3"/>
      <c r="SFY845" s="3"/>
      <c r="SFZ845" s="3"/>
      <c r="SGA845" s="3"/>
      <c r="SGB845" s="3"/>
      <c r="SGC845" s="3"/>
      <c r="SGD845" s="3"/>
      <c r="SGE845" s="3"/>
      <c r="SGF845" s="3"/>
      <c r="SGG845" s="3"/>
      <c r="SGH845" s="3"/>
      <c r="SGI845" s="3"/>
      <c r="SGJ845" s="3"/>
      <c r="SGK845" s="3"/>
      <c r="SGL845" s="3"/>
      <c r="SGM845" s="3"/>
      <c r="SGN845" s="3"/>
      <c r="SGO845" s="3"/>
      <c r="SGP845" s="3"/>
      <c r="SGQ845" s="3"/>
      <c r="SGR845" s="3"/>
      <c r="SGS845" s="3"/>
      <c r="SGT845" s="3"/>
      <c r="SGU845" s="3"/>
      <c r="SGV845" s="3"/>
      <c r="SGW845" s="3"/>
      <c r="SGX845" s="3"/>
      <c r="SGY845" s="3"/>
      <c r="SGZ845" s="3"/>
      <c r="SHA845" s="3"/>
      <c r="SHB845" s="3"/>
      <c r="SHC845" s="3"/>
      <c r="SHD845" s="3"/>
      <c r="SHE845" s="3"/>
      <c r="SHF845" s="3"/>
      <c r="SHG845" s="3"/>
      <c r="SHH845" s="3"/>
      <c r="SHI845" s="3"/>
      <c r="SHJ845" s="3"/>
      <c r="SHK845" s="3"/>
      <c r="SHL845" s="3"/>
      <c r="SHM845" s="3"/>
      <c r="SHN845" s="3"/>
      <c r="SHO845" s="3"/>
      <c r="SHP845" s="3"/>
      <c r="SHQ845" s="3"/>
      <c r="SHR845" s="3"/>
      <c r="SHS845" s="3"/>
      <c r="SHT845" s="3"/>
      <c r="SHU845" s="3"/>
      <c r="SHV845" s="3"/>
      <c r="SHW845" s="3"/>
      <c r="SHX845" s="3"/>
      <c r="SHY845" s="3"/>
      <c r="SHZ845" s="3"/>
      <c r="SIA845" s="3"/>
      <c r="SIB845" s="3"/>
      <c r="SIC845" s="3"/>
      <c r="SID845" s="3"/>
      <c r="SIE845" s="3"/>
      <c r="SIF845" s="3"/>
      <c r="SIG845" s="3"/>
      <c r="SIH845" s="3"/>
      <c r="SII845" s="3"/>
      <c r="SIJ845" s="3"/>
      <c r="SIK845" s="3"/>
      <c r="SIL845" s="3"/>
      <c r="SIM845" s="3"/>
      <c r="SIN845" s="3"/>
      <c r="SIO845" s="3"/>
      <c r="SIP845" s="3"/>
      <c r="SIQ845" s="3"/>
      <c r="SIR845" s="3"/>
      <c r="SIS845" s="3"/>
      <c r="SIT845" s="3"/>
      <c r="SIU845" s="3"/>
      <c r="SIV845" s="3"/>
      <c r="SIW845" s="3"/>
      <c r="SIX845" s="3"/>
      <c r="SIY845" s="3"/>
      <c r="SIZ845" s="3"/>
      <c r="SJA845" s="3"/>
      <c r="SJB845" s="3"/>
      <c r="SJC845" s="3"/>
      <c r="SJD845" s="3"/>
      <c r="SJE845" s="3"/>
      <c r="SJF845" s="3"/>
      <c r="SJG845" s="3"/>
      <c r="SJH845" s="3"/>
      <c r="SJI845" s="3"/>
      <c r="SJJ845" s="3"/>
      <c r="SJK845" s="3"/>
      <c r="SJL845" s="3"/>
      <c r="SJM845" s="3"/>
      <c r="SJN845" s="3"/>
      <c r="SJO845" s="3"/>
      <c r="SJP845" s="3"/>
      <c r="SJQ845" s="3"/>
      <c r="SJR845" s="3"/>
      <c r="SJS845" s="3"/>
      <c r="SJT845" s="3"/>
      <c r="SJU845" s="3"/>
      <c r="SJV845" s="3"/>
      <c r="SJW845" s="3"/>
      <c r="SJX845" s="3"/>
      <c r="SJY845" s="3"/>
      <c r="SJZ845" s="3"/>
      <c r="SKA845" s="3"/>
      <c r="SKB845" s="3"/>
      <c r="SKC845" s="3"/>
      <c r="SKD845" s="3"/>
      <c r="SKE845" s="3"/>
      <c r="SKF845" s="3"/>
      <c r="SKG845" s="3"/>
      <c r="SKH845" s="3"/>
      <c r="SKI845" s="3"/>
      <c r="SKJ845" s="3"/>
      <c r="SKK845" s="3"/>
      <c r="SKL845" s="3"/>
      <c r="SKM845" s="3"/>
      <c r="SKN845" s="3"/>
      <c r="SKO845" s="3"/>
      <c r="SKP845" s="3"/>
      <c r="SKQ845" s="3"/>
      <c r="SKR845" s="3"/>
      <c r="SKS845" s="3"/>
      <c r="SKT845" s="3"/>
      <c r="SKU845" s="3"/>
      <c r="SKV845" s="3"/>
      <c r="SKW845" s="3"/>
      <c r="SKX845" s="3"/>
      <c r="SKY845" s="3"/>
      <c r="SKZ845" s="3"/>
      <c r="SLA845" s="3"/>
      <c r="SLB845" s="3"/>
      <c r="SLC845" s="3"/>
      <c r="SLD845" s="3"/>
      <c r="SLE845" s="3"/>
      <c r="SLF845" s="3"/>
      <c r="SLG845" s="3"/>
      <c r="SLH845" s="3"/>
      <c r="SLI845" s="3"/>
      <c r="SLJ845" s="3"/>
      <c r="SLK845" s="3"/>
      <c r="SLL845" s="3"/>
      <c r="SLM845" s="3"/>
      <c r="SLN845" s="3"/>
      <c r="SLO845" s="3"/>
      <c r="SLP845" s="3"/>
      <c r="SLQ845" s="3"/>
      <c r="SLR845" s="3"/>
      <c r="SLS845" s="3"/>
      <c r="SLT845" s="3"/>
      <c r="SLU845" s="3"/>
      <c r="SLV845" s="3"/>
      <c r="SLW845" s="3"/>
      <c r="SLX845" s="3"/>
      <c r="SLY845" s="3"/>
      <c r="SLZ845" s="3"/>
      <c r="SMA845" s="3"/>
      <c r="SMB845" s="3"/>
      <c r="SMC845" s="3"/>
      <c r="SMD845" s="3"/>
      <c r="SME845" s="3"/>
      <c r="SMF845" s="3"/>
      <c r="SMG845" s="3"/>
      <c r="SMH845" s="3"/>
      <c r="SMI845" s="3"/>
      <c r="SMJ845" s="3"/>
      <c r="SMK845" s="3"/>
      <c r="SML845" s="3"/>
      <c r="SMM845" s="3"/>
      <c r="SMN845" s="3"/>
      <c r="SMO845" s="3"/>
      <c r="SMP845" s="3"/>
      <c r="SMQ845" s="3"/>
      <c r="SMR845" s="3"/>
      <c r="SMS845" s="3"/>
      <c r="SMT845" s="3"/>
      <c r="SMU845" s="3"/>
      <c r="SMV845" s="3"/>
      <c r="SMW845" s="3"/>
      <c r="SMX845" s="3"/>
      <c r="SMY845" s="3"/>
      <c r="SMZ845" s="3"/>
      <c r="SNA845" s="3"/>
      <c r="SNB845" s="3"/>
      <c r="SNC845" s="3"/>
      <c r="SND845" s="3"/>
      <c r="SNE845" s="3"/>
      <c r="SNF845" s="3"/>
      <c r="SNG845" s="3"/>
      <c r="SNH845" s="3"/>
      <c r="SNI845" s="3"/>
      <c r="SNJ845" s="3"/>
      <c r="SNK845" s="3"/>
      <c r="SNL845" s="3"/>
      <c r="SNM845" s="3"/>
      <c r="SNN845" s="3"/>
      <c r="SNO845" s="3"/>
      <c r="SNP845" s="3"/>
      <c r="SNQ845" s="3"/>
      <c r="SNR845" s="3"/>
      <c r="SNS845" s="3"/>
      <c r="SNT845" s="3"/>
      <c r="SNU845" s="3"/>
      <c r="SNV845" s="3"/>
      <c r="SNW845" s="3"/>
      <c r="SNX845" s="3"/>
      <c r="SNY845" s="3"/>
      <c r="SNZ845" s="3"/>
      <c r="SOA845" s="3"/>
      <c r="SOB845" s="3"/>
      <c r="SOC845" s="3"/>
      <c r="SOD845" s="3"/>
      <c r="SOE845" s="3"/>
      <c r="SOF845" s="3"/>
      <c r="SOG845" s="3"/>
      <c r="SOH845" s="3"/>
      <c r="SOI845" s="3"/>
      <c r="SOJ845" s="3"/>
      <c r="SOK845" s="3"/>
      <c r="SOL845" s="3"/>
      <c r="SOM845" s="3"/>
      <c r="SON845" s="3"/>
      <c r="SOO845" s="3"/>
      <c r="SOP845" s="3"/>
      <c r="SOQ845" s="3"/>
      <c r="SOR845" s="3"/>
      <c r="SOS845" s="3"/>
      <c r="SOT845" s="3"/>
      <c r="SOU845" s="3"/>
      <c r="SOV845" s="3"/>
      <c r="SOW845" s="3"/>
      <c r="SOX845" s="3"/>
      <c r="SOY845" s="3"/>
      <c r="SOZ845" s="3"/>
      <c r="SPA845" s="3"/>
      <c r="SPB845" s="3"/>
      <c r="SPC845" s="3"/>
      <c r="SPD845" s="3"/>
      <c r="SPE845" s="3"/>
      <c r="SPF845" s="3"/>
      <c r="SPG845" s="3"/>
      <c r="SPH845" s="3"/>
      <c r="SPI845" s="3"/>
      <c r="SPJ845" s="3"/>
      <c r="SPK845" s="3"/>
      <c r="SPL845" s="3"/>
      <c r="SPM845" s="3"/>
      <c r="SPN845" s="3"/>
      <c r="SPO845" s="3"/>
      <c r="SPP845" s="3"/>
      <c r="SPQ845" s="3"/>
      <c r="SPR845" s="3"/>
      <c r="SPS845" s="3"/>
      <c r="SPT845" s="3"/>
      <c r="SPU845" s="3"/>
      <c r="SPV845" s="3"/>
      <c r="SPW845" s="3"/>
      <c r="SPX845" s="3"/>
      <c r="SPY845" s="3"/>
      <c r="SPZ845" s="3"/>
      <c r="SQA845" s="3"/>
      <c r="SQB845" s="3"/>
      <c r="SQC845" s="3"/>
      <c r="SQD845" s="3"/>
      <c r="SQE845" s="3"/>
      <c r="SQF845" s="3"/>
      <c r="SQG845" s="3"/>
      <c r="SQH845" s="3"/>
      <c r="SQI845" s="3"/>
      <c r="SQJ845" s="3"/>
      <c r="SQK845" s="3"/>
      <c r="SQL845" s="3"/>
      <c r="SQM845" s="3"/>
      <c r="SQN845" s="3"/>
      <c r="SQO845" s="3"/>
      <c r="SQP845" s="3"/>
      <c r="SQQ845" s="3"/>
      <c r="SQR845" s="3"/>
      <c r="SQS845" s="3"/>
      <c r="SQT845" s="3"/>
      <c r="SQU845" s="3"/>
      <c r="SQV845" s="3"/>
      <c r="SQW845" s="3"/>
      <c r="SQX845" s="3"/>
      <c r="SQY845" s="3"/>
      <c r="SQZ845" s="3"/>
      <c r="SRA845" s="3"/>
      <c r="SRB845" s="3"/>
      <c r="SRC845" s="3"/>
      <c r="SRD845" s="3"/>
      <c r="SRE845" s="3"/>
      <c r="SRF845" s="3"/>
      <c r="SRG845" s="3"/>
      <c r="SRH845" s="3"/>
      <c r="SRI845" s="3"/>
      <c r="SRJ845" s="3"/>
      <c r="SRK845" s="3"/>
      <c r="SRL845" s="3"/>
      <c r="SRM845" s="3"/>
      <c r="SRN845" s="3"/>
      <c r="SRO845" s="3"/>
      <c r="SRP845" s="3"/>
      <c r="SRQ845" s="3"/>
      <c r="SRR845" s="3"/>
      <c r="SRS845" s="3"/>
      <c r="SRT845" s="3"/>
      <c r="SRU845" s="3"/>
      <c r="SRV845" s="3"/>
      <c r="SRW845" s="3"/>
      <c r="SRX845" s="3"/>
      <c r="SRY845" s="3"/>
      <c r="SRZ845" s="3"/>
      <c r="SSA845" s="3"/>
      <c r="SSB845" s="3"/>
      <c r="SSC845" s="3"/>
      <c r="SSD845" s="3"/>
      <c r="SSE845" s="3"/>
      <c r="SSF845" s="3"/>
      <c r="SSG845" s="3"/>
      <c r="SSH845" s="3"/>
      <c r="SSI845" s="3"/>
      <c r="SSJ845" s="3"/>
      <c r="SSK845" s="3"/>
      <c r="SSL845" s="3"/>
      <c r="SSM845" s="3"/>
      <c r="SSN845" s="3"/>
      <c r="SSO845" s="3"/>
      <c r="SSP845" s="3"/>
      <c r="SSQ845" s="3"/>
      <c r="SSR845" s="3"/>
      <c r="SSS845" s="3"/>
      <c r="SST845" s="3"/>
      <c r="SSU845" s="3"/>
      <c r="SSV845" s="3"/>
      <c r="SSW845" s="3"/>
      <c r="SSX845" s="3"/>
      <c r="SSY845" s="3"/>
      <c r="SSZ845" s="3"/>
      <c r="STA845" s="3"/>
      <c r="STB845" s="3"/>
      <c r="STC845" s="3"/>
      <c r="STD845" s="3"/>
      <c r="STE845" s="3"/>
      <c r="STF845" s="3"/>
      <c r="STG845" s="3"/>
      <c r="STH845" s="3"/>
      <c r="STI845" s="3"/>
      <c r="STJ845" s="3"/>
      <c r="STK845" s="3"/>
      <c r="STL845" s="3"/>
      <c r="STM845" s="3"/>
      <c r="STN845" s="3"/>
      <c r="STO845" s="3"/>
      <c r="STP845" s="3"/>
      <c r="STQ845" s="3"/>
      <c r="STR845" s="3"/>
      <c r="STS845" s="3"/>
      <c r="STT845" s="3"/>
      <c r="STU845" s="3"/>
      <c r="STV845" s="3"/>
      <c r="STW845" s="3"/>
      <c r="STX845" s="3"/>
      <c r="STY845" s="3"/>
      <c r="STZ845" s="3"/>
      <c r="SUA845" s="3"/>
      <c r="SUB845" s="3"/>
      <c r="SUC845" s="3"/>
      <c r="SUD845" s="3"/>
      <c r="SUE845" s="3"/>
      <c r="SUF845" s="3"/>
      <c r="SUG845" s="3"/>
      <c r="SUH845" s="3"/>
      <c r="SUI845" s="3"/>
      <c r="SUJ845" s="3"/>
      <c r="SUK845" s="3"/>
      <c r="SUL845" s="3"/>
      <c r="SUM845" s="3"/>
      <c r="SUN845" s="3"/>
      <c r="SUO845" s="3"/>
      <c r="SUP845" s="3"/>
      <c r="SUQ845" s="3"/>
      <c r="SUR845" s="3"/>
      <c r="SUS845" s="3"/>
      <c r="SUT845" s="3"/>
      <c r="SUU845" s="3"/>
      <c r="SUV845" s="3"/>
      <c r="SUW845" s="3"/>
      <c r="SUX845" s="3"/>
      <c r="SUY845" s="3"/>
      <c r="SUZ845" s="3"/>
      <c r="SVA845" s="3"/>
      <c r="SVB845" s="3"/>
      <c r="SVC845" s="3"/>
      <c r="SVD845" s="3"/>
      <c r="SVE845" s="3"/>
      <c r="SVF845" s="3"/>
      <c r="SVG845" s="3"/>
      <c r="SVH845" s="3"/>
      <c r="SVI845" s="3"/>
      <c r="SVJ845" s="3"/>
      <c r="SVK845" s="3"/>
      <c r="SVL845" s="3"/>
      <c r="SVM845" s="3"/>
      <c r="SVN845" s="3"/>
      <c r="SVO845" s="3"/>
      <c r="SVP845" s="3"/>
      <c r="SVQ845" s="3"/>
      <c r="SVR845" s="3"/>
      <c r="SVS845" s="3"/>
      <c r="SVT845" s="3"/>
      <c r="SVU845" s="3"/>
      <c r="SVV845" s="3"/>
      <c r="SVW845" s="3"/>
      <c r="SVX845" s="3"/>
      <c r="SVY845" s="3"/>
      <c r="SVZ845" s="3"/>
      <c r="SWA845" s="3"/>
      <c r="SWB845" s="3"/>
      <c r="SWC845" s="3"/>
      <c r="SWD845" s="3"/>
      <c r="SWE845" s="3"/>
      <c r="SWF845" s="3"/>
      <c r="SWG845" s="3"/>
      <c r="SWH845" s="3"/>
      <c r="SWI845" s="3"/>
      <c r="SWJ845" s="3"/>
      <c r="SWK845" s="3"/>
      <c r="SWL845" s="3"/>
      <c r="SWM845" s="3"/>
      <c r="SWN845" s="3"/>
      <c r="SWO845" s="3"/>
      <c r="SWP845" s="3"/>
      <c r="SWQ845" s="3"/>
      <c r="SWR845" s="3"/>
      <c r="SWS845" s="3"/>
      <c r="SWT845" s="3"/>
      <c r="SWU845" s="3"/>
      <c r="SWV845" s="3"/>
      <c r="SWW845" s="3"/>
      <c r="SWX845" s="3"/>
      <c r="SWY845" s="3"/>
      <c r="SWZ845" s="3"/>
      <c r="SXA845" s="3"/>
      <c r="SXB845" s="3"/>
      <c r="SXC845" s="3"/>
      <c r="SXD845" s="3"/>
      <c r="SXE845" s="3"/>
      <c r="SXF845" s="3"/>
      <c r="SXG845" s="3"/>
      <c r="SXH845" s="3"/>
      <c r="SXI845" s="3"/>
      <c r="SXJ845" s="3"/>
      <c r="SXK845" s="3"/>
      <c r="SXL845" s="3"/>
      <c r="SXM845" s="3"/>
      <c r="SXN845" s="3"/>
      <c r="SXO845" s="3"/>
      <c r="SXP845" s="3"/>
      <c r="SXQ845" s="3"/>
      <c r="SXR845" s="3"/>
      <c r="SXS845" s="3"/>
      <c r="SXT845" s="3"/>
      <c r="SXU845" s="3"/>
      <c r="SXV845" s="3"/>
      <c r="SXW845" s="3"/>
      <c r="SXX845" s="3"/>
      <c r="SXY845" s="3"/>
      <c r="SXZ845" s="3"/>
      <c r="SYA845" s="3"/>
      <c r="SYB845" s="3"/>
      <c r="SYC845" s="3"/>
      <c r="SYD845" s="3"/>
      <c r="SYE845" s="3"/>
      <c r="SYF845" s="3"/>
      <c r="SYG845" s="3"/>
      <c r="SYH845" s="3"/>
      <c r="SYI845" s="3"/>
      <c r="SYJ845" s="3"/>
      <c r="SYK845" s="3"/>
      <c r="SYL845" s="3"/>
      <c r="SYM845" s="3"/>
      <c r="SYN845" s="3"/>
      <c r="SYO845" s="3"/>
      <c r="SYP845" s="3"/>
      <c r="SYQ845" s="3"/>
      <c r="SYR845" s="3"/>
      <c r="SYS845" s="3"/>
      <c r="SYT845" s="3"/>
      <c r="SYU845" s="3"/>
      <c r="SYV845" s="3"/>
      <c r="SYW845" s="3"/>
      <c r="SYX845" s="3"/>
      <c r="SYY845" s="3"/>
      <c r="SYZ845" s="3"/>
      <c r="SZA845" s="3"/>
      <c r="SZB845" s="3"/>
      <c r="SZC845" s="3"/>
      <c r="SZD845" s="3"/>
      <c r="SZE845" s="3"/>
      <c r="SZF845" s="3"/>
      <c r="SZG845" s="3"/>
      <c r="SZH845" s="3"/>
      <c r="SZI845" s="3"/>
      <c r="SZJ845" s="3"/>
      <c r="SZK845" s="3"/>
      <c r="SZL845" s="3"/>
      <c r="SZM845" s="3"/>
      <c r="SZN845" s="3"/>
      <c r="SZO845" s="3"/>
      <c r="SZP845" s="3"/>
      <c r="SZQ845" s="3"/>
      <c r="SZR845" s="3"/>
      <c r="SZS845" s="3"/>
      <c r="SZT845" s="3"/>
      <c r="SZU845" s="3"/>
      <c r="SZV845" s="3"/>
      <c r="SZW845" s="3"/>
      <c r="SZX845" s="3"/>
      <c r="SZY845" s="3"/>
      <c r="SZZ845" s="3"/>
      <c r="TAA845" s="3"/>
      <c r="TAB845" s="3"/>
      <c r="TAC845" s="3"/>
      <c r="TAD845" s="3"/>
      <c r="TAE845" s="3"/>
      <c r="TAF845" s="3"/>
      <c r="TAG845" s="3"/>
      <c r="TAH845" s="3"/>
      <c r="TAI845" s="3"/>
      <c r="TAJ845" s="3"/>
      <c r="TAK845" s="3"/>
      <c r="TAL845" s="3"/>
      <c r="TAM845" s="3"/>
      <c r="TAN845" s="3"/>
      <c r="TAO845" s="3"/>
      <c r="TAP845" s="3"/>
      <c r="TAQ845" s="3"/>
      <c r="TAR845" s="3"/>
      <c r="TAS845" s="3"/>
      <c r="TAT845" s="3"/>
      <c r="TAU845" s="3"/>
      <c r="TAV845" s="3"/>
      <c r="TAW845" s="3"/>
      <c r="TAX845" s="3"/>
      <c r="TAY845" s="3"/>
      <c r="TAZ845" s="3"/>
      <c r="TBA845" s="3"/>
      <c r="TBB845" s="3"/>
      <c r="TBC845" s="3"/>
      <c r="TBD845" s="3"/>
      <c r="TBE845" s="3"/>
      <c r="TBF845" s="3"/>
      <c r="TBG845" s="3"/>
      <c r="TBH845" s="3"/>
      <c r="TBI845" s="3"/>
      <c r="TBJ845" s="3"/>
      <c r="TBK845" s="3"/>
      <c r="TBL845" s="3"/>
      <c r="TBM845" s="3"/>
      <c r="TBN845" s="3"/>
      <c r="TBO845" s="3"/>
      <c r="TBP845" s="3"/>
      <c r="TBQ845" s="3"/>
      <c r="TBR845" s="3"/>
      <c r="TBS845" s="3"/>
      <c r="TBT845" s="3"/>
      <c r="TBU845" s="3"/>
      <c r="TBV845" s="3"/>
      <c r="TBW845" s="3"/>
      <c r="TBX845" s="3"/>
      <c r="TBY845" s="3"/>
      <c r="TBZ845" s="3"/>
      <c r="TCA845" s="3"/>
      <c r="TCB845" s="3"/>
      <c r="TCC845" s="3"/>
      <c r="TCD845" s="3"/>
      <c r="TCE845" s="3"/>
      <c r="TCF845" s="3"/>
      <c r="TCG845" s="3"/>
      <c r="TCH845" s="3"/>
      <c r="TCI845" s="3"/>
      <c r="TCJ845" s="3"/>
      <c r="TCK845" s="3"/>
      <c r="TCL845" s="3"/>
      <c r="TCM845" s="3"/>
      <c r="TCN845" s="3"/>
      <c r="TCO845" s="3"/>
      <c r="TCP845" s="3"/>
      <c r="TCQ845" s="3"/>
      <c r="TCR845" s="3"/>
      <c r="TCS845" s="3"/>
      <c r="TCT845" s="3"/>
      <c r="TCU845" s="3"/>
      <c r="TCV845" s="3"/>
      <c r="TCW845" s="3"/>
      <c r="TCX845" s="3"/>
      <c r="TCY845" s="3"/>
      <c r="TCZ845" s="3"/>
      <c r="TDA845" s="3"/>
      <c r="TDB845" s="3"/>
      <c r="TDC845" s="3"/>
      <c r="TDD845" s="3"/>
      <c r="TDE845" s="3"/>
      <c r="TDF845" s="3"/>
      <c r="TDG845" s="3"/>
      <c r="TDH845" s="3"/>
      <c r="TDI845" s="3"/>
      <c r="TDJ845" s="3"/>
      <c r="TDK845" s="3"/>
      <c r="TDL845" s="3"/>
      <c r="TDM845" s="3"/>
      <c r="TDN845" s="3"/>
      <c r="TDO845" s="3"/>
      <c r="TDP845" s="3"/>
      <c r="TDQ845" s="3"/>
      <c r="TDR845" s="3"/>
      <c r="TDS845" s="3"/>
      <c r="TDT845" s="3"/>
      <c r="TDU845" s="3"/>
      <c r="TDV845" s="3"/>
      <c r="TDW845" s="3"/>
      <c r="TDX845" s="3"/>
      <c r="TDY845" s="3"/>
      <c r="TDZ845" s="3"/>
      <c r="TEA845" s="3"/>
      <c r="TEB845" s="3"/>
      <c r="TEC845" s="3"/>
      <c r="TED845" s="3"/>
      <c r="TEE845" s="3"/>
      <c r="TEF845" s="3"/>
      <c r="TEG845" s="3"/>
      <c r="TEH845" s="3"/>
      <c r="TEI845" s="3"/>
      <c r="TEJ845" s="3"/>
      <c r="TEK845" s="3"/>
      <c r="TEL845" s="3"/>
      <c r="TEM845" s="3"/>
      <c r="TEN845" s="3"/>
      <c r="TEO845" s="3"/>
      <c r="TEP845" s="3"/>
      <c r="TEQ845" s="3"/>
      <c r="TER845" s="3"/>
      <c r="TES845" s="3"/>
      <c r="TET845" s="3"/>
      <c r="TEU845" s="3"/>
      <c r="TEV845" s="3"/>
      <c r="TEW845" s="3"/>
      <c r="TEX845" s="3"/>
      <c r="TEY845" s="3"/>
      <c r="TEZ845" s="3"/>
      <c r="TFA845" s="3"/>
      <c r="TFB845" s="3"/>
      <c r="TFC845" s="3"/>
      <c r="TFD845" s="3"/>
      <c r="TFE845" s="3"/>
      <c r="TFF845" s="3"/>
      <c r="TFG845" s="3"/>
      <c r="TFH845" s="3"/>
      <c r="TFI845" s="3"/>
      <c r="TFJ845" s="3"/>
      <c r="TFK845" s="3"/>
      <c r="TFL845" s="3"/>
      <c r="TFM845" s="3"/>
      <c r="TFN845" s="3"/>
      <c r="TFO845" s="3"/>
      <c r="TFP845" s="3"/>
      <c r="TFQ845" s="3"/>
      <c r="TFR845" s="3"/>
      <c r="TFS845" s="3"/>
      <c r="TFT845" s="3"/>
      <c r="TFU845" s="3"/>
      <c r="TFV845" s="3"/>
      <c r="TFW845" s="3"/>
      <c r="TFX845" s="3"/>
      <c r="TFY845" s="3"/>
      <c r="TFZ845" s="3"/>
      <c r="TGA845" s="3"/>
      <c r="TGB845" s="3"/>
      <c r="TGC845" s="3"/>
      <c r="TGD845" s="3"/>
      <c r="TGE845" s="3"/>
      <c r="TGF845" s="3"/>
      <c r="TGG845" s="3"/>
      <c r="TGH845" s="3"/>
      <c r="TGI845" s="3"/>
      <c r="TGJ845" s="3"/>
      <c r="TGK845" s="3"/>
      <c r="TGL845" s="3"/>
      <c r="TGM845" s="3"/>
      <c r="TGN845" s="3"/>
      <c r="TGO845" s="3"/>
      <c r="TGP845" s="3"/>
      <c r="TGQ845" s="3"/>
      <c r="TGR845" s="3"/>
      <c r="TGS845" s="3"/>
      <c r="TGT845" s="3"/>
      <c r="TGU845" s="3"/>
      <c r="TGV845" s="3"/>
      <c r="TGW845" s="3"/>
      <c r="TGX845" s="3"/>
      <c r="TGY845" s="3"/>
      <c r="TGZ845" s="3"/>
      <c r="THA845" s="3"/>
      <c r="THB845" s="3"/>
      <c r="THC845" s="3"/>
      <c r="THD845" s="3"/>
      <c r="THE845" s="3"/>
      <c r="THF845" s="3"/>
      <c r="THG845" s="3"/>
      <c r="THH845" s="3"/>
      <c r="THI845" s="3"/>
      <c r="THJ845" s="3"/>
      <c r="THK845" s="3"/>
      <c r="THL845" s="3"/>
      <c r="THM845" s="3"/>
      <c r="THN845" s="3"/>
      <c r="THO845" s="3"/>
      <c r="THP845" s="3"/>
      <c r="THQ845" s="3"/>
      <c r="THR845" s="3"/>
      <c r="THS845" s="3"/>
      <c r="THT845" s="3"/>
      <c r="THU845" s="3"/>
      <c r="THV845" s="3"/>
      <c r="THW845" s="3"/>
      <c r="THX845" s="3"/>
      <c r="THY845" s="3"/>
      <c r="THZ845" s="3"/>
      <c r="TIA845" s="3"/>
      <c r="TIB845" s="3"/>
      <c r="TIC845" s="3"/>
      <c r="TID845" s="3"/>
      <c r="TIE845" s="3"/>
      <c r="TIF845" s="3"/>
      <c r="TIG845" s="3"/>
      <c r="TIH845" s="3"/>
      <c r="TII845" s="3"/>
      <c r="TIJ845" s="3"/>
      <c r="TIK845" s="3"/>
      <c r="TIL845" s="3"/>
      <c r="TIM845" s="3"/>
      <c r="TIN845" s="3"/>
      <c r="TIO845" s="3"/>
      <c r="TIP845" s="3"/>
      <c r="TIQ845" s="3"/>
      <c r="TIR845" s="3"/>
      <c r="TIS845" s="3"/>
      <c r="TIT845" s="3"/>
      <c r="TIU845" s="3"/>
      <c r="TIV845" s="3"/>
      <c r="TIW845" s="3"/>
      <c r="TIX845" s="3"/>
      <c r="TIY845" s="3"/>
      <c r="TIZ845" s="3"/>
      <c r="TJA845" s="3"/>
      <c r="TJB845" s="3"/>
      <c r="TJC845" s="3"/>
      <c r="TJD845" s="3"/>
      <c r="TJE845" s="3"/>
      <c r="TJF845" s="3"/>
      <c r="TJG845" s="3"/>
      <c r="TJH845" s="3"/>
      <c r="TJI845" s="3"/>
      <c r="TJJ845" s="3"/>
      <c r="TJK845" s="3"/>
      <c r="TJL845" s="3"/>
      <c r="TJM845" s="3"/>
      <c r="TJN845" s="3"/>
      <c r="TJO845" s="3"/>
      <c r="TJP845" s="3"/>
      <c r="TJQ845" s="3"/>
      <c r="TJR845" s="3"/>
      <c r="TJS845" s="3"/>
      <c r="TJT845" s="3"/>
      <c r="TJU845" s="3"/>
      <c r="TJV845" s="3"/>
      <c r="TJW845" s="3"/>
      <c r="TJX845" s="3"/>
      <c r="TJY845" s="3"/>
      <c r="TJZ845" s="3"/>
      <c r="TKA845" s="3"/>
      <c r="TKB845" s="3"/>
      <c r="TKC845" s="3"/>
      <c r="TKD845" s="3"/>
      <c r="TKE845" s="3"/>
      <c r="TKF845" s="3"/>
      <c r="TKG845" s="3"/>
      <c r="TKH845" s="3"/>
      <c r="TKI845" s="3"/>
      <c r="TKJ845" s="3"/>
      <c r="TKK845" s="3"/>
      <c r="TKL845" s="3"/>
      <c r="TKM845" s="3"/>
      <c r="TKN845" s="3"/>
      <c r="TKO845" s="3"/>
      <c r="TKP845" s="3"/>
      <c r="TKQ845" s="3"/>
      <c r="TKR845" s="3"/>
      <c r="TKS845" s="3"/>
      <c r="TKT845" s="3"/>
      <c r="TKU845" s="3"/>
      <c r="TKV845" s="3"/>
      <c r="TKW845" s="3"/>
      <c r="TKX845" s="3"/>
      <c r="TKY845" s="3"/>
      <c r="TKZ845" s="3"/>
      <c r="TLA845" s="3"/>
      <c r="TLB845" s="3"/>
      <c r="TLC845" s="3"/>
      <c r="TLD845" s="3"/>
      <c r="TLE845" s="3"/>
      <c r="TLF845" s="3"/>
      <c r="TLG845" s="3"/>
      <c r="TLH845" s="3"/>
      <c r="TLI845" s="3"/>
      <c r="TLJ845" s="3"/>
      <c r="TLK845" s="3"/>
      <c r="TLL845" s="3"/>
      <c r="TLM845" s="3"/>
      <c r="TLN845" s="3"/>
      <c r="TLO845" s="3"/>
      <c r="TLP845" s="3"/>
      <c r="TLQ845" s="3"/>
      <c r="TLR845" s="3"/>
      <c r="TLS845" s="3"/>
      <c r="TLT845" s="3"/>
      <c r="TLU845" s="3"/>
      <c r="TLV845" s="3"/>
      <c r="TLW845" s="3"/>
      <c r="TLX845" s="3"/>
      <c r="TLY845" s="3"/>
      <c r="TLZ845" s="3"/>
      <c r="TMA845" s="3"/>
      <c r="TMB845" s="3"/>
      <c r="TMC845" s="3"/>
      <c r="TMD845" s="3"/>
      <c r="TME845" s="3"/>
      <c r="TMF845" s="3"/>
      <c r="TMG845" s="3"/>
      <c r="TMH845" s="3"/>
      <c r="TMI845" s="3"/>
      <c r="TMJ845" s="3"/>
      <c r="TMK845" s="3"/>
      <c r="TML845" s="3"/>
      <c r="TMM845" s="3"/>
      <c r="TMN845" s="3"/>
      <c r="TMO845" s="3"/>
      <c r="TMP845" s="3"/>
      <c r="TMQ845" s="3"/>
      <c r="TMR845" s="3"/>
      <c r="TMS845" s="3"/>
      <c r="TMT845" s="3"/>
      <c r="TMU845" s="3"/>
      <c r="TMV845" s="3"/>
      <c r="TMW845" s="3"/>
      <c r="TMX845" s="3"/>
      <c r="TMY845" s="3"/>
      <c r="TMZ845" s="3"/>
      <c r="TNA845" s="3"/>
      <c r="TNB845" s="3"/>
      <c r="TNC845" s="3"/>
      <c r="TND845" s="3"/>
      <c r="TNE845" s="3"/>
      <c r="TNF845" s="3"/>
      <c r="TNG845" s="3"/>
      <c r="TNH845" s="3"/>
      <c r="TNI845" s="3"/>
      <c r="TNJ845" s="3"/>
      <c r="TNK845" s="3"/>
      <c r="TNL845" s="3"/>
      <c r="TNM845" s="3"/>
      <c r="TNN845" s="3"/>
      <c r="TNO845" s="3"/>
      <c r="TNP845" s="3"/>
      <c r="TNQ845" s="3"/>
      <c r="TNR845" s="3"/>
      <c r="TNS845" s="3"/>
      <c r="TNT845" s="3"/>
      <c r="TNU845" s="3"/>
      <c r="TNV845" s="3"/>
      <c r="TNW845" s="3"/>
      <c r="TNX845" s="3"/>
      <c r="TNY845" s="3"/>
      <c r="TNZ845" s="3"/>
      <c r="TOA845" s="3"/>
      <c r="TOB845" s="3"/>
      <c r="TOC845" s="3"/>
      <c r="TOD845" s="3"/>
      <c r="TOE845" s="3"/>
      <c r="TOF845" s="3"/>
      <c r="TOG845" s="3"/>
      <c r="TOH845" s="3"/>
      <c r="TOI845" s="3"/>
      <c r="TOJ845" s="3"/>
      <c r="TOK845" s="3"/>
      <c r="TOL845" s="3"/>
      <c r="TOM845" s="3"/>
      <c r="TON845" s="3"/>
      <c r="TOO845" s="3"/>
      <c r="TOP845" s="3"/>
      <c r="TOQ845" s="3"/>
      <c r="TOR845" s="3"/>
      <c r="TOS845" s="3"/>
      <c r="TOT845" s="3"/>
      <c r="TOU845" s="3"/>
      <c r="TOV845" s="3"/>
      <c r="TOW845" s="3"/>
      <c r="TOX845" s="3"/>
      <c r="TOY845" s="3"/>
      <c r="TOZ845" s="3"/>
      <c r="TPA845" s="3"/>
      <c r="TPB845" s="3"/>
      <c r="TPC845" s="3"/>
      <c r="TPD845" s="3"/>
      <c r="TPE845" s="3"/>
      <c r="TPF845" s="3"/>
      <c r="TPG845" s="3"/>
      <c r="TPH845" s="3"/>
      <c r="TPI845" s="3"/>
      <c r="TPJ845" s="3"/>
      <c r="TPK845" s="3"/>
      <c r="TPL845" s="3"/>
      <c r="TPM845" s="3"/>
      <c r="TPN845" s="3"/>
      <c r="TPO845" s="3"/>
      <c r="TPP845" s="3"/>
      <c r="TPQ845" s="3"/>
      <c r="TPR845" s="3"/>
      <c r="TPS845" s="3"/>
      <c r="TPT845" s="3"/>
      <c r="TPU845" s="3"/>
      <c r="TPV845" s="3"/>
      <c r="TPW845" s="3"/>
      <c r="TPX845" s="3"/>
      <c r="TPY845" s="3"/>
      <c r="TPZ845" s="3"/>
      <c r="TQA845" s="3"/>
      <c r="TQB845" s="3"/>
      <c r="TQC845" s="3"/>
      <c r="TQD845" s="3"/>
      <c r="TQE845" s="3"/>
      <c r="TQF845" s="3"/>
      <c r="TQG845" s="3"/>
      <c r="TQH845" s="3"/>
      <c r="TQI845" s="3"/>
      <c r="TQJ845" s="3"/>
      <c r="TQK845" s="3"/>
      <c r="TQL845" s="3"/>
      <c r="TQM845" s="3"/>
      <c r="TQN845" s="3"/>
      <c r="TQO845" s="3"/>
      <c r="TQP845" s="3"/>
      <c r="TQQ845" s="3"/>
      <c r="TQR845" s="3"/>
      <c r="TQS845" s="3"/>
      <c r="TQT845" s="3"/>
      <c r="TQU845" s="3"/>
      <c r="TQV845" s="3"/>
      <c r="TQW845" s="3"/>
      <c r="TQX845" s="3"/>
      <c r="TQY845" s="3"/>
      <c r="TQZ845" s="3"/>
      <c r="TRA845" s="3"/>
      <c r="TRB845" s="3"/>
      <c r="TRC845" s="3"/>
      <c r="TRD845" s="3"/>
      <c r="TRE845" s="3"/>
      <c r="TRF845" s="3"/>
      <c r="TRG845" s="3"/>
      <c r="TRH845" s="3"/>
      <c r="TRI845" s="3"/>
      <c r="TRJ845" s="3"/>
      <c r="TRK845" s="3"/>
      <c r="TRL845" s="3"/>
      <c r="TRM845" s="3"/>
      <c r="TRN845" s="3"/>
      <c r="TRO845" s="3"/>
      <c r="TRP845" s="3"/>
      <c r="TRQ845" s="3"/>
      <c r="TRR845" s="3"/>
      <c r="TRS845" s="3"/>
      <c r="TRT845" s="3"/>
      <c r="TRU845" s="3"/>
      <c r="TRV845" s="3"/>
      <c r="TRW845" s="3"/>
      <c r="TRX845" s="3"/>
      <c r="TRY845" s="3"/>
      <c r="TRZ845" s="3"/>
      <c r="TSA845" s="3"/>
      <c r="TSB845" s="3"/>
      <c r="TSC845" s="3"/>
      <c r="TSD845" s="3"/>
      <c r="TSE845" s="3"/>
      <c r="TSF845" s="3"/>
      <c r="TSG845" s="3"/>
      <c r="TSH845" s="3"/>
      <c r="TSI845" s="3"/>
      <c r="TSJ845" s="3"/>
      <c r="TSK845" s="3"/>
      <c r="TSL845" s="3"/>
      <c r="TSM845" s="3"/>
      <c r="TSN845" s="3"/>
      <c r="TSO845" s="3"/>
      <c r="TSP845" s="3"/>
      <c r="TSQ845" s="3"/>
      <c r="TSR845" s="3"/>
      <c r="TSS845" s="3"/>
      <c r="TST845" s="3"/>
      <c r="TSU845" s="3"/>
      <c r="TSV845" s="3"/>
      <c r="TSW845" s="3"/>
      <c r="TSX845" s="3"/>
      <c r="TSY845" s="3"/>
      <c r="TSZ845" s="3"/>
      <c r="TTA845" s="3"/>
      <c r="TTB845" s="3"/>
      <c r="TTC845" s="3"/>
      <c r="TTD845" s="3"/>
      <c r="TTE845" s="3"/>
      <c r="TTF845" s="3"/>
      <c r="TTG845" s="3"/>
      <c r="TTH845" s="3"/>
      <c r="TTI845" s="3"/>
      <c r="TTJ845" s="3"/>
      <c r="TTK845" s="3"/>
      <c r="TTL845" s="3"/>
      <c r="TTM845" s="3"/>
      <c r="TTN845" s="3"/>
      <c r="TTO845" s="3"/>
      <c r="TTP845" s="3"/>
      <c r="TTQ845" s="3"/>
      <c r="TTR845" s="3"/>
      <c r="TTS845" s="3"/>
      <c r="TTT845" s="3"/>
      <c r="TTU845" s="3"/>
      <c r="TTV845" s="3"/>
      <c r="TTW845" s="3"/>
      <c r="TTX845" s="3"/>
      <c r="TTY845" s="3"/>
      <c r="TTZ845" s="3"/>
      <c r="TUA845" s="3"/>
      <c r="TUB845" s="3"/>
      <c r="TUC845" s="3"/>
      <c r="TUD845" s="3"/>
      <c r="TUE845" s="3"/>
      <c r="TUF845" s="3"/>
      <c r="TUG845" s="3"/>
      <c r="TUH845" s="3"/>
      <c r="TUI845" s="3"/>
      <c r="TUJ845" s="3"/>
      <c r="TUK845" s="3"/>
      <c r="TUL845" s="3"/>
      <c r="TUM845" s="3"/>
      <c r="TUN845" s="3"/>
      <c r="TUO845" s="3"/>
      <c r="TUP845" s="3"/>
      <c r="TUQ845" s="3"/>
      <c r="TUR845" s="3"/>
      <c r="TUS845" s="3"/>
      <c r="TUT845" s="3"/>
      <c r="TUU845" s="3"/>
      <c r="TUV845" s="3"/>
      <c r="TUW845" s="3"/>
      <c r="TUX845" s="3"/>
      <c r="TUY845" s="3"/>
      <c r="TUZ845" s="3"/>
      <c r="TVA845" s="3"/>
      <c r="TVB845" s="3"/>
      <c r="TVC845" s="3"/>
      <c r="TVD845" s="3"/>
      <c r="TVE845" s="3"/>
      <c r="TVF845" s="3"/>
      <c r="TVG845" s="3"/>
      <c r="TVH845" s="3"/>
      <c r="TVI845" s="3"/>
      <c r="TVJ845" s="3"/>
      <c r="TVK845" s="3"/>
      <c r="TVL845" s="3"/>
      <c r="TVM845" s="3"/>
      <c r="TVN845" s="3"/>
      <c r="TVO845" s="3"/>
      <c r="TVP845" s="3"/>
      <c r="TVQ845" s="3"/>
      <c r="TVR845" s="3"/>
      <c r="TVS845" s="3"/>
      <c r="TVT845" s="3"/>
      <c r="TVU845" s="3"/>
      <c r="TVV845" s="3"/>
      <c r="TVW845" s="3"/>
      <c r="TVX845" s="3"/>
      <c r="TVY845" s="3"/>
      <c r="TVZ845" s="3"/>
      <c r="TWA845" s="3"/>
      <c r="TWB845" s="3"/>
      <c r="TWC845" s="3"/>
      <c r="TWD845" s="3"/>
      <c r="TWE845" s="3"/>
      <c r="TWF845" s="3"/>
      <c r="TWG845" s="3"/>
      <c r="TWH845" s="3"/>
      <c r="TWI845" s="3"/>
      <c r="TWJ845" s="3"/>
      <c r="TWK845" s="3"/>
      <c r="TWL845" s="3"/>
      <c r="TWM845" s="3"/>
      <c r="TWN845" s="3"/>
      <c r="TWO845" s="3"/>
      <c r="TWP845" s="3"/>
      <c r="TWQ845" s="3"/>
      <c r="TWR845" s="3"/>
      <c r="TWS845" s="3"/>
      <c r="TWT845" s="3"/>
      <c r="TWU845" s="3"/>
      <c r="TWV845" s="3"/>
      <c r="TWW845" s="3"/>
      <c r="TWX845" s="3"/>
      <c r="TWY845" s="3"/>
      <c r="TWZ845" s="3"/>
      <c r="TXA845" s="3"/>
      <c r="TXB845" s="3"/>
      <c r="TXC845" s="3"/>
      <c r="TXD845" s="3"/>
      <c r="TXE845" s="3"/>
      <c r="TXF845" s="3"/>
      <c r="TXG845" s="3"/>
      <c r="TXH845" s="3"/>
      <c r="TXI845" s="3"/>
      <c r="TXJ845" s="3"/>
      <c r="TXK845" s="3"/>
      <c r="TXL845" s="3"/>
      <c r="TXM845" s="3"/>
      <c r="TXN845" s="3"/>
      <c r="TXO845" s="3"/>
      <c r="TXP845" s="3"/>
      <c r="TXQ845" s="3"/>
      <c r="TXR845" s="3"/>
      <c r="TXS845" s="3"/>
      <c r="TXT845" s="3"/>
      <c r="TXU845" s="3"/>
      <c r="TXV845" s="3"/>
      <c r="TXW845" s="3"/>
      <c r="TXX845" s="3"/>
      <c r="TXY845" s="3"/>
      <c r="TXZ845" s="3"/>
      <c r="TYA845" s="3"/>
      <c r="TYB845" s="3"/>
      <c r="TYC845" s="3"/>
      <c r="TYD845" s="3"/>
      <c r="TYE845" s="3"/>
      <c r="TYF845" s="3"/>
      <c r="TYG845" s="3"/>
      <c r="TYH845" s="3"/>
      <c r="TYI845" s="3"/>
      <c r="TYJ845" s="3"/>
      <c r="TYK845" s="3"/>
      <c r="TYL845" s="3"/>
      <c r="TYM845" s="3"/>
      <c r="TYN845" s="3"/>
      <c r="TYO845" s="3"/>
      <c r="TYP845" s="3"/>
      <c r="TYQ845" s="3"/>
      <c r="TYR845" s="3"/>
      <c r="TYS845" s="3"/>
      <c r="TYT845" s="3"/>
      <c r="TYU845" s="3"/>
      <c r="TYV845" s="3"/>
      <c r="TYW845" s="3"/>
      <c r="TYX845" s="3"/>
      <c r="TYY845" s="3"/>
      <c r="TYZ845" s="3"/>
      <c r="TZA845" s="3"/>
      <c r="TZB845" s="3"/>
      <c r="TZC845" s="3"/>
      <c r="TZD845" s="3"/>
      <c r="TZE845" s="3"/>
      <c r="TZF845" s="3"/>
      <c r="TZG845" s="3"/>
      <c r="TZH845" s="3"/>
      <c r="TZI845" s="3"/>
      <c r="TZJ845" s="3"/>
      <c r="TZK845" s="3"/>
      <c r="TZL845" s="3"/>
      <c r="TZM845" s="3"/>
      <c r="TZN845" s="3"/>
      <c r="TZO845" s="3"/>
      <c r="TZP845" s="3"/>
      <c r="TZQ845" s="3"/>
      <c r="TZR845" s="3"/>
      <c r="TZS845" s="3"/>
      <c r="TZT845" s="3"/>
      <c r="TZU845" s="3"/>
      <c r="TZV845" s="3"/>
      <c r="TZW845" s="3"/>
      <c r="TZX845" s="3"/>
      <c r="TZY845" s="3"/>
      <c r="TZZ845" s="3"/>
      <c r="UAA845" s="3"/>
      <c r="UAB845" s="3"/>
      <c r="UAC845" s="3"/>
      <c r="UAD845" s="3"/>
      <c r="UAE845" s="3"/>
      <c r="UAF845" s="3"/>
      <c r="UAG845" s="3"/>
      <c r="UAH845" s="3"/>
      <c r="UAI845" s="3"/>
      <c r="UAJ845" s="3"/>
      <c r="UAK845" s="3"/>
      <c r="UAL845" s="3"/>
      <c r="UAM845" s="3"/>
      <c r="UAN845" s="3"/>
      <c r="UAO845" s="3"/>
      <c r="UAP845" s="3"/>
      <c r="UAQ845" s="3"/>
      <c r="UAR845" s="3"/>
      <c r="UAS845" s="3"/>
      <c r="UAT845" s="3"/>
      <c r="UAU845" s="3"/>
      <c r="UAV845" s="3"/>
      <c r="UAW845" s="3"/>
      <c r="UAX845" s="3"/>
      <c r="UAY845" s="3"/>
      <c r="UAZ845" s="3"/>
      <c r="UBA845" s="3"/>
      <c r="UBB845" s="3"/>
      <c r="UBC845" s="3"/>
      <c r="UBD845" s="3"/>
      <c r="UBE845" s="3"/>
      <c r="UBF845" s="3"/>
      <c r="UBG845" s="3"/>
      <c r="UBH845" s="3"/>
      <c r="UBI845" s="3"/>
      <c r="UBJ845" s="3"/>
      <c r="UBK845" s="3"/>
      <c r="UBL845" s="3"/>
      <c r="UBM845" s="3"/>
      <c r="UBN845" s="3"/>
      <c r="UBO845" s="3"/>
      <c r="UBP845" s="3"/>
      <c r="UBQ845" s="3"/>
      <c r="UBR845" s="3"/>
      <c r="UBS845" s="3"/>
      <c r="UBT845" s="3"/>
      <c r="UBU845" s="3"/>
      <c r="UBV845" s="3"/>
      <c r="UBW845" s="3"/>
      <c r="UBX845" s="3"/>
      <c r="UBY845" s="3"/>
      <c r="UBZ845" s="3"/>
      <c r="UCA845" s="3"/>
      <c r="UCB845" s="3"/>
      <c r="UCC845" s="3"/>
      <c r="UCD845" s="3"/>
      <c r="UCE845" s="3"/>
      <c r="UCF845" s="3"/>
      <c r="UCG845" s="3"/>
      <c r="UCH845" s="3"/>
      <c r="UCI845" s="3"/>
      <c r="UCJ845" s="3"/>
      <c r="UCK845" s="3"/>
      <c r="UCL845" s="3"/>
      <c r="UCM845" s="3"/>
      <c r="UCN845" s="3"/>
      <c r="UCO845" s="3"/>
      <c r="UCP845" s="3"/>
      <c r="UCQ845" s="3"/>
      <c r="UCR845" s="3"/>
      <c r="UCS845" s="3"/>
      <c r="UCT845" s="3"/>
      <c r="UCU845" s="3"/>
      <c r="UCV845" s="3"/>
      <c r="UCW845" s="3"/>
      <c r="UCX845" s="3"/>
      <c r="UCY845" s="3"/>
      <c r="UCZ845" s="3"/>
      <c r="UDA845" s="3"/>
      <c r="UDB845" s="3"/>
      <c r="UDC845" s="3"/>
      <c r="UDD845" s="3"/>
      <c r="UDE845" s="3"/>
      <c r="UDF845" s="3"/>
      <c r="UDG845" s="3"/>
      <c r="UDH845" s="3"/>
      <c r="UDI845" s="3"/>
      <c r="UDJ845" s="3"/>
      <c r="UDK845" s="3"/>
      <c r="UDL845" s="3"/>
      <c r="UDM845" s="3"/>
      <c r="UDN845" s="3"/>
      <c r="UDO845" s="3"/>
      <c r="UDP845" s="3"/>
      <c r="UDQ845" s="3"/>
      <c r="UDR845" s="3"/>
      <c r="UDS845" s="3"/>
      <c r="UDT845" s="3"/>
      <c r="UDU845" s="3"/>
      <c r="UDV845" s="3"/>
      <c r="UDW845" s="3"/>
      <c r="UDX845" s="3"/>
      <c r="UDY845" s="3"/>
      <c r="UDZ845" s="3"/>
      <c r="UEA845" s="3"/>
      <c r="UEB845" s="3"/>
      <c r="UEC845" s="3"/>
      <c r="UED845" s="3"/>
      <c r="UEE845" s="3"/>
      <c r="UEF845" s="3"/>
      <c r="UEG845" s="3"/>
      <c r="UEH845" s="3"/>
      <c r="UEI845" s="3"/>
      <c r="UEJ845" s="3"/>
      <c r="UEK845" s="3"/>
      <c r="UEL845" s="3"/>
      <c r="UEM845" s="3"/>
      <c r="UEN845" s="3"/>
      <c r="UEO845" s="3"/>
      <c r="UEP845" s="3"/>
      <c r="UEQ845" s="3"/>
      <c r="UER845" s="3"/>
      <c r="UES845" s="3"/>
      <c r="UET845" s="3"/>
      <c r="UEU845" s="3"/>
      <c r="UEV845" s="3"/>
      <c r="UEW845" s="3"/>
      <c r="UEX845" s="3"/>
      <c r="UEY845" s="3"/>
      <c r="UEZ845" s="3"/>
      <c r="UFA845" s="3"/>
      <c r="UFB845" s="3"/>
      <c r="UFC845" s="3"/>
      <c r="UFD845" s="3"/>
      <c r="UFE845" s="3"/>
      <c r="UFF845" s="3"/>
      <c r="UFG845" s="3"/>
      <c r="UFH845" s="3"/>
      <c r="UFI845" s="3"/>
      <c r="UFJ845" s="3"/>
      <c r="UFK845" s="3"/>
      <c r="UFL845" s="3"/>
      <c r="UFM845" s="3"/>
      <c r="UFN845" s="3"/>
      <c r="UFO845" s="3"/>
      <c r="UFP845" s="3"/>
      <c r="UFQ845" s="3"/>
      <c r="UFR845" s="3"/>
      <c r="UFS845" s="3"/>
      <c r="UFT845" s="3"/>
      <c r="UFU845" s="3"/>
      <c r="UFV845" s="3"/>
      <c r="UFW845" s="3"/>
      <c r="UFX845" s="3"/>
      <c r="UFY845" s="3"/>
      <c r="UFZ845" s="3"/>
      <c r="UGA845" s="3"/>
      <c r="UGB845" s="3"/>
      <c r="UGC845" s="3"/>
      <c r="UGD845" s="3"/>
      <c r="UGE845" s="3"/>
      <c r="UGF845" s="3"/>
      <c r="UGG845" s="3"/>
      <c r="UGH845" s="3"/>
      <c r="UGI845" s="3"/>
      <c r="UGJ845" s="3"/>
      <c r="UGK845" s="3"/>
      <c r="UGL845" s="3"/>
      <c r="UGM845" s="3"/>
      <c r="UGN845" s="3"/>
      <c r="UGO845" s="3"/>
      <c r="UGP845" s="3"/>
      <c r="UGQ845" s="3"/>
      <c r="UGR845" s="3"/>
      <c r="UGS845" s="3"/>
      <c r="UGT845" s="3"/>
      <c r="UGU845" s="3"/>
      <c r="UGV845" s="3"/>
      <c r="UGW845" s="3"/>
      <c r="UGX845" s="3"/>
      <c r="UGY845" s="3"/>
      <c r="UGZ845" s="3"/>
      <c r="UHA845" s="3"/>
      <c r="UHB845" s="3"/>
      <c r="UHC845" s="3"/>
      <c r="UHD845" s="3"/>
      <c r="UHE845" s="3"/>
      <c r="UHF845" s="3"/>
      <c r="UHG845" s="3"/>
      <c r="UHH845" s="3"/>
      <c r="UHI845" s="3"/>
      <c r="UHJ845" s="3"/>
      <c r="UHK845" s="3"/>
      <c r="UHL845" s="3"/>
      <c r="UHM845" s="3"/>
      <c r="UHN845" s="3"/>
      <c r="UHO845" s="3"/>
      <c r="UHP845" s="3"/>
      <c r="UHQ845" s="3"/>
      <c r="UHR845" s="3"/>
      <c r="UHS845" s="3"/>
      <c r="UHT845" s="3"/>
      <c r="UHU845" s="3"/>
      <c r="UHV845" s="3"/>
      <c r="UHW845" s="3"/>
      <c r="UHX845" s="3"/>
      <c r="UHY845" s="3"/>
      <c r="UHZ845" s="3"/>
      <c r="UIA845" s="3"/>
      <c r="UIB845" s="3"/>
      <c r="UIC845" s="3"/>
      <c r="UID845" s="3"/>
      <c r="UIE845" s="3"/>
      <c r="UIF845" s="3"/>
      <c r="UIG845" s="3"/>
      <c r="UIH845" s="3"/>
      <c r="UII845" s="3"/>
      <c r="UIJ845" s="3"/>
      <c r="UIK845" s="3"/>
      <c r="UIL845" s="3"/>
      <c r="UIM845" s="3"/>
      <c r="UIN845" s="3"/>
      <c r="UIO845" s="3"/>
      <c r="UIP845" s="3"/>
      <c r="UIQ845" s="3"/>
      <c r="UIR845" s="3"/>
      <c r="UIS845" s="3"/>
      <c r="UIT845" s="3"/>
      <c r="UIU845" s="3"/>
      <c r="UIV845" s="3"/>
      <c r="UIW845" s="3"/>
      <c r="UIX845" s="3"/>
      <c r="UIY845" s="3"/>
      <c r="UIZ845" s="3"/>
      <c r="UJA845" s="3"/>
      <c r="UJB845" s="3"/>
      <c r="UJC845" s="3"/>
      <c r="UJD845" s="3"/>
      <c r="UJE845" s="3"/>
      <c r="UJF845" s="3"/>
      <c r="UJG845" s="3"/>
      <c r="UJH845" s="3"/>
      <c r="UJI845" s="3"/>
      <c r="UJJ845" s="3"/>
      <c r="UJK845" s="3"/>
      <c r="UJL845" s="3"/>
      <c r="UJM845" s="3"/>
      <c r="UJN845" s="3"/>
      <c r="UJO845" s="3"/>
      <c r="UJP845" s="3"/>
      <c r="UJQ845" s="3"/>
      <c r="UJR845" s="3"/>
      <c r="UJS845" s="3"/>
      <c r="UJT845" s="3"/>
      <c r="UJU845" s="3"/>
      <c r="UJV845" s="3"/>
      <c r="UJW845" s="3"/>
      <c r="UJX845" s="3"/>
      <c r="UJY845" s="3"/>
      <c r="UJZ845" s="3"/>
      <c r="UKA845" s="3"/>
      <c r="UKB845" s="3"/>
      <c r="UKC845" s="3"/>
      <c r="UKD845" s="3"/>
      <c r="UKE845" s="3"/>
      <c r="UKF845" s="3"/>
      <c r="UKG845" s="3"/>
      <c r="UKH845" s="3"/>
      <c r="UKI845" s="3"/>
      <c r="UKJ845" s="3"/>
      <c r="UKK845" s="3"/>
      <c r="UKL845" s="3"/>
      <c r="UKM845" s="3"/>
      <c r="UKN845" s="3"/>
      <c r="UKO845" s="3"/>
      <c r="UKP845" s="3"/>
      <c r="UKQ845" s="3"/>
      <c r="UKR845" s="3"/>
      <c r="UKS845" s="3"/>
      <c r="UKT845" s="3"/>
      <c r="UKU845" s="3"/>
      <c r="UKV845" s="3"/>
      <c r="UKW845" s="3"/>
      <c r="UKX845" s="3"/>
      <c r="UKY845" s="3"/>
      <c r="UKZ845" s="3"/>
      <c r="ULA845" s="3"/>
      <c r="ULB845" s="3"/>
      <c r="ULC845" s="3"/>
      <c r="ULD845" s="3"/>
      <c r="ULE845" s="3"/>
      <c r="ULF845" s="3"/>
      <c r="ULG845" s="3"/>
      <c r="ULH845" s="3"/>
      <c r="ULI845" s="3"/>
      <c r="ULJ845" s="3"/>
      <c r="ULK845" s="3"/>
      <c r="ULL845" s="3"/>
      <c r="ULM845" s="3"/>
      <c r="ULN845" s="3"/>
      <c r="ULO845" s="3"/>
      <c r="ULP845" s="3"/>
      <c r="ULQ845" s="3"/>
      <c r="ULR845" s="3"/>
      <c r="ULS845" s="3"/>
      <c r="ULT845" s="3"/>
      <c r="ULU845" s="3"/>
      <c r="ULV845" s="3"/>
      <c r="ULW845" s="3"/>
      <c r="ULX845" s="3"/>
      <c r="ULY845" s="3"/>
      <c r="ULZ845" s="3"/>
      <c r="UMA845" s="3"/>
      <c r="UMB845" s="3"/>
      <c r="UMC845" s="3"/>
      <c r="UMD845" s="3"/>
      <c r="UME845" s="3"/>
      <c r="UMF845" s="3"/>
      <c r="UMG845" s="3"/>
      <c r="UMH845" s="3"/>
      <c r="UMI845" s="3"/>
      <c r="UMJ845" s="3"/>
      <c r="UMK845" s="3"/>
      <c r="UML845" s="3"/>
      <c r="UMM845" s="3"/>
      <c r="UMN845" s="3"/>
      <c r="UMO845" s="3"/>
      <c r="UMP845" s="3"/>
      <c r="UMQ845" s="3"/>
      <c r="UMR845" s="3"/>
      <c r="UMS845" s="3"/>
      <c r="UMT845" s="3"/>
      <c r="UMU845" s="3"/>
      <c r="UMV845" s="3"/>
      <c r="UMW845" s="3"/>
      <c r="UMX845" s="3"/>
      <c r="UMY845" s="3"/>
      <c r="UMZ845" s="3"/>
      <c r="UNA845" s="3"/>
      <c r="UNB845" s="3"/>
      <c r="UNC845" s="3"/>
      <c r="UND845" s="3"/>
      <c r="UNE845" s="3"/>
      <c r="UNF845" s="3"/>
      <c r="UNG845" s="3"/>
      <c r="UNH845" s="3"/>
      <c r="UNI845" s="3"/>
      <c r="UNJ845" s="3"/>
      <c r="UNK845" s="3"/>
      <c r="UNL845" s="3"/>
      <c r="UNM845" s="3"/>
      <c r="UNN845" s="3"/>
      <c r="UNO845" s="3"/>
      <c r="UNP845" s="3"/>
      <c r="UNQ845" s="3"/>
      <c r="UNR845" s="3"/>
      <c r="UNS845" s="3"/>
      <c r="UNT845" s="3"/>
      <c r="UNU845" s="3"/>
      <c r="UNV845" s="3"/>
      <c r="UNW845" s="3"/>
      <c r="UNX845" s="3"/>
      <c r="UNY845" s="3"/>
      <c r="UNZ845" s="3"/>
      <c r="UOA845" s="3"/>
      <c r="UOB845" s="3"/>
      <c r="UOC845" s="3"/>
      <c r="UOD845" s="3"/>
      <c r="UOE845" s="3"/>
      <c r="UOF845" s="3"/>
      <c r="UOG845" s="3"/>
      <c r="UOH845" s="3"/>
      <c r="UOI845" s="3"/>
      <c r="UOJ845" s="3"/>
      <c r="UOK845" s="3"/>
      <c r="UOL845" s="3"/>
      <c r="UOM845" s="3"/>
      <c r="UON845" s="3"/>
      <c r="UOO845" s="3"/>
      <c r="UOP845" s="3"/>
      <c r="UOQ845" s="3"/>
      <c r="UOR845" s="3"/>
      <c r="UOS845" s="3"/>
      <c r="UOT845" s="3"/>
      <c r="UOU845" s="3"/>
      <c r="UOV845" s="3"/>
      <c r="UOW845" s="3"/>
      <c r="UOX845" s="3"/>
      <c r="UOY845" s="3"/>
      <c r="UOZ845" s="3"/>
      <c r="UPA845" s="3"/>
      <c r="UPB845" s="3"/>
      <c r="UPC845" s="3"/>
      <c r="UPD845" s="3"/>
      <c r="UPE845" s="3"/>
      <c r="UPF845" s="3"/>
      <c r="UPG845" s="3"/>
      <c r="UPH845" s="3"/>
      <c r="UPI845" s="3"/>
      <c r="UPJ845" s="3"/>
      <c r="UPK845" s="3"/>
      <c r="UPL845" s="3"/>
      <c r="UPM845" s="3"/>
      <c r="UPN845" s="3"/>
      <c r="UPO845" s="3"/>
      <c r="UPP845" s="3"/>
      <c r="UPQ845" s="3"/>
      <c r="UPR845" s="3"/>
      <c r="UPS845" s="3"/>
      <c r="UPT845" s="3"/>
      <c r="UPU845" s="3"/>
      <c r="UPV845" s="3"/>
      <c r="UPW845" s="3"/>
      <c r="UPX845" s="3"/>
      <c r="UPY845" s="3"/>
      <c r="UPZ845" s="3"/>
      <c r="UQA845" s="3"/>
      <c r="UQB845" s="3"/>
      <c r="UQC845" s="3"/>
      <c r="UQD845" s="3"/>
      <c r="UQE845" s="3"/>
      <c r="UQF845" s="3"/>
      <c r="UQG845" s="3"/>
      <c r="UQH845" s="3"/>
      <c r="UQI845" s="3"/>
      <c r="UQJ845" s="3"/>
      <c r="UQK845" s="3"/>
      <c r="UQL845" s="3"/>
      <c r="UQM845" s="3"/>
      <c r="UQN845" s="3"/>
      <c r="UQO845" s="3"/>
      <c r="UQP845" s="3"/>
      <c r="UQQ845" s="3"/>
      <c r="UQR845" s="3"/>
      <c r="UQS845" s="3"/>
      <c r="UQT845" s="3"/>
      <c r="UQU845" s="3"/>
      <c r="UQV845" s="3"/>
      <c r="UQW845" s="3"/>
      <c r="UQX845" s="3"/>
      <c r="UQY845" s="3"/>
      <c r="UQZ845" s="3"/>
      <c r="URA845" s="3"/>
      <c r="URB845" s="3"/>
      <c r="URC845" s="3"/>
      <c r="URD845" s="3"/>
      <c r="URE845" s="3"/>
      <c r="URF845" s="3"/>
      <c r="URG845" s="3"/>
      <c r="URH845" s="3"/>
      <c r="URI845" s="3"/>
      <c r="URJ845" s="3"/>
      <c r="URK845" s="3"/>
      <c r="URL845" s="3"/>
      <c r="URM845" s="3"/>
      <c r="URN845" s="3"/>
      <c r="URO845" s="3"/>
      <c r="URP845" s="3"/>
      <c r="URQ845" s="3"/>
      <c r="URR845" s="3"/>
      <c r="URS845" s="3"/>
      <c r="URT845" s="3"/>
      <c r="URU845" s="3"/>
      <c r="URV845" s="3"/>
      <c r="URW845" s="3"/>
      <c r="URX845" s="3"/>
      <c r="URY845" s="3"/>
      <c r="URZ845" s="3"/>
      <c r="USA845" s="3"/>
      <c r="USB845" s="3"/>
      <c r="USC845" s="3"/>
      <c r="USD845" s="3"/>
      <c r="USE845" s="3"/>
      <c r="USF845" s="3"/>
      <c r="USG845" s="3"/>
      <c r="USH845" s="3"/>
      <c r="USI845" s="3"/>
      <c r="USJ845" s="3"/>
      <c r="USK845" s="3"/>
      <c r="USL845" s="3"/>
      <c r="USM845" s="3"/>
      <c r="USN845" s="3"/>
      <c r="USO845" s="3"/>
      <c r="USP845" s="3"/>
      <c r="USQ845" s="3"/>
      <c r="USR845" s="3"/>
      <c r="USS845" s="3"/>
      <c r="UST845" s="3"/>
      <c r="USU845" s="3"/>
      <c r="USV845" s="3"/>
      <c r="USW845" s="3"/>
      <c r="USX845" s="3"/>
      <c r="USY845" s="3"/>
      <c r="USZ845" s="3"/>
      <c r="UTA845" s="3"/>
      <c r="UTB845" s="3"/>
      <c r="UTC845" s="3"/>
      <c r="UTD845" s="3"/>
      <c r="UTE845" s="3"/>
      <c r="UTF845" s="3"/>
      <c r="UTG845" s="3"/>
      <c r="UTH845" s="3"/>
      <c r="UTI845" s="3"/>
      <c r="UTJ845" s="3"/>
      <c r="UTK845" s="3"/>
      <c r="UTL845" s="3"/>
      <c r="UTM845" s="3"/>
      <c r="UTN845" s="3"/>
      <c r="UTO845" s="3"/>
      <c r="UTP845" s="3"/>
      <c r="UTQ845" s="3"/>
      <c r="UTR845" s="3"/>
      <c r="UTS845" s="3"/>
      <c r="UTT845" s="3"/>
      <c r="UTU845" s="3"/>
      <c r="UTV845" s="3"/>
      <c r="UTW845" s="3"/>
      <c r="UTX845" s="3"/>
      <c r="UTY845" s="3"/>
      <c r="UTZ845" s="3"/>
      <c r="UUA845" s="3"/>
      <c r="UUB845" s="3"/>
      <c r="UUC845" s="3"/>
      <c r="UUD845" s="3"/>
      <c r="UUE845" s="3"/>
      <c r="UUF845" s="3"/>
      <c r="UUG845" s="3"/>
      <c r="UUH845" s="3"/>
      <c r="UUI845" s="3"/>
      <c r="UUJ845" s="3"/>
      <c r="UUK845" s="3"/>
      <c r="UUL845" s="3"/>
      <c r="UUM845" s="3"/>
      <c r="UUN845" s="3"/>
      <c r="UUO845" s="3"/>
      <c r="UUP845" s="3"/>
      <c r="UUQ845" s="3"/>
      <c r="UUR845" s="3"/>
      <c r="UUS845" s="3"/>
      <c r="UUT845" s="3"/>
      <c r="UUU845" s="3"/>
      <c r="UUV845" s="3"/>
      <c r="UUW845" s="3"/>
      <c r="UUX845" s="3"/>
      <c r="UUY845" s="3"/>
      <c r="UUZ845" s="3"/>
      <c r="UVA845" s="3"/>
      <c r="UVB845" s="3"/>
      <c r="UVC845" s="3"/>
      <c r="UVD845" s="3"/>
      <c r="UVE845" s="3"/>
      <c r="UVF845" s="3"/>
      <c r="UVG845" s="3"/>
      <c r="UVH845" s="3"/>
      <c r="UVI845" s="3"/>
      <c r="UVJ845" s="3"/>
      <c r="UVK845" s="3"/>
      <c r="UVL845" s="3"/>
      <c r="UVM845" s="3"/>
      <c r="UVN845" s="3"/>
      <c r="UVO845" s="3"/>
      <c r="UVP845" s="3"/>
      <c r="UVQ845" s="3"/>
      <c r="UVR845" s="3"/>
      <c r="UVS845" s="3"/>
      <c r="UVT845" s="3"/>
      <c r="UVU845" s="3"/>
      <c r="UVV845" s="3"/>
      <c r="UVW845" s="3"/>
      <c r="UVX845" s="3"/>
      <c r="UVY845" s="3"/>
      <c r="UVZ845" s="3"/>
      <c r="UWA845" s="3"/>
      <c r="UWB845" s="3"/>
      <c r="UWC845" s="3"/>
      <c r="UWD845" s="3"/>
      <c r="UWE845" s="3"/>
      <c r="UWF845" s="3"/>
      <c r="UWG845" s="3"/>
      <c r="UWH845" s="3"/>
      <c r="UWI845" s="3"/>
      <c r="UWJ845" s="3"/>
      <c r="UWK845" s="3"/>
      <c r="UWL845" s="3"/>
      <c r="UWM845" s="3"/>
      <c r="UWN845" s="3"/>
      <c r="UWO845" s="3"/>
      <c r="UWP845" s="3"/>
      <c r="UWQ845" s="3"/>
      <c r="UWR845" s="3"/>
      <c r="UWS845" s="3"/>
      <c r="UWT845" s="3"/>
      <c r="UWU845" s="3"/>
      <c r="UWV845" s="3"/>
      <c r="UWW845" s="3"/>
      <c r="UWX845" s="3"/>
      <c r="UWY845" s="3"/>
      <c r="UWZ845" s="3"/>
      <c r="UXA845" s="3"/>
      <c r="UXB845" s="3"/>
      <c r="UXC845" s="3"/>
      <c r="UXD845" s="3"/>
      <c r="UXE845" s="3"/>
      <c r="UXF845" s="3"/>
      <c r="UXG845" s="3"/>
      <c r="UXH845" s="3"/>
      <c r="UXI845" s="3"/>
      <c r="UXJ845" s="3"/>
      <c r="UXK845" s="3"/>
      <c r="UXL845" s="3"/>
      <c r="UXM845" s="3"/>
      <c r="UXN845" s="3"/>
      <c r="UXO845" s="3"/>
      <c r="UXP845" s="3"/>
      <c r="UXQ845" s="3"/>
      <c r="UXR845" s="3"/>
      <c r="UXS845" s="3"/>
      <c r="UXT845" s="3"/>
      <c r="UXU845" s="3"/>
      <c r="UXV845" s="3"/>
      <c r="UXW845" s="3"/>
      <c r="UXX845" s="3"/>
      <c r="UXY845" s="3"/>
      <c r="UXZ845" s="3"/>
      <c r="UYA845" s="3"/>
      <c r="UYB845" s="3"/>
      <c r="UYC845" s="3"/>
      <c r="UYD845" s="3"/>
      <c r="UYE845" s="3"/>
      <c r="UYF845" s="3"/>
      <c r="UYG845" s="3"/>
      <c r="UYH845" s="3"/>
      <c r="UYI845" s="3"/>
      <c r="UYJ845" s="3"/>
      <c r="UYK845" s="3"/>
      <c r="UYL845" s="3"/>
      <c r="UYM845" s="3"/>
      <c r="UYN845" s="3"/>
      <c r="UYO845" s="3"/>
      <c r="UYP845" s="3"/>
      <c r="UYQ845" s="3"/>
      <c r="UYR845" s="3"/>
      <c r="UYS845" s="3"/>
      <c r="UYT845" s="3"/>
      <c r="UYU845" s="3"/>
      <c r="UYV845" s="3"/>
      <c r="UYW845" s="3"/>
      <c r="UYX845" s="3"/>
      <c r="UYY845" s="3"/>
      <c r="UYZ845" s="3"/>
      <c r="UZA845" s="3"/>
      <c r="UZB845" s="3"/>
      <c r="UZC845" s="3"/>
      <c r="UZD845" s="3"/>
      <c r="UZE845" s="3"/>
      <c r="UZF845" s="3"/>
      <c r="UZG845" s="3"/>
      <c r="UZH845" s="3"/>
      <c r="UZI845" s="3"/>
      <c r="UZJ845" s="3"/>
      <c r="UZK845" s="3"/>
      <c r="UZL845" s="3"/>
      <c r="UZM845" s="3"/>
      <c r="UZN845" s="3"/>
      <c r="UZO845" s="3"/>
      <c r="UZP845" s="3"/>
      <c r="UZQ845" s="3"/>
      <c r="UZR845" s="3"/>
      <c r="UZS845" s="3"/>
      <c r="UZT845" s="3"/>
      <c r="UZU845" s="3"/>
      <c r="UZV845" s="3"/>
      <c r="UZW845" s="3"/>
      <c r="UZX845" s="3"/>
      <c r="UZY845" s="3"/>
      <c r="UZZ845" s="3"/>
      <c r="VAA845" s="3"/>
      <c r="VAB845" s="3"/>
      <c r="VAC845" s="3"/>
      <c r="VAD845" s="3"/>
      <c r="VAE845" s="3"/>
      <c r="VAF845" s="3"/>
      <c r="VAG845" s="3"/>
      <c r="VAH845" s="3"/>
      <c r="VAI845" s="3"/>
      <c r="VAJ845" s="3"/>
      <c r="VAK845" s="3"/>
      <c r="VAL845" s="3"/>
      <c r="VAM845" s="3"/>
      <c r="VAN845" s="3"/>
      <c r="VAO845" s="3"/>
      <c r="VAP845" s="3"/>
      <c r="VAQ845" s="3"/>
      <c r="VAR845" s="3"/>
      <c r="VAS845" s="3"/>
      <c r="VAT845" s="3"/>
      <c r="VAU845" s="3"/>
      <c r="VAV845" s="3"/>
      <c r="VAW845" s="3"/>
      <c r="VAX845" s="3"/>
      <c r="VAY845" s="3"/>
      <c r="VAZ845" s="3"/>
      <c r="VBA845" s="3"/>
      <c r="VBB845" s="3"/>
      <c r="VBC845" s="3"/>
      <c r="VBD845" s="3"/>
      <c r="VBE845" s="3"/>
      <c r="VBF845" s="3"/>
      <c r="VBG845" s="3"/>
      <c r="VBH845" s="3"/>
      <c r="VBI845" s="3"/>
      <c r="VBJ845" s="3"/>
      <c r="VBK845" s="3"/>
      <c r="VBL845" s="3"/>
      <c r="VBM845" s="3"/>
      <c r="VBN845" s="3"/>
      <c r="VBO845" s="3"/>
      <c r="VBP845" s="3"/>
      <c r="VBQ845" s="3"/>
      <c r="VBR845" s="3"/>
      <c r="VBS845" s="3"/>
      <c r="VBT845" s="3"/>
      <c r="VBU845" s="3"/>
      <c r="VBV845" s="3"/>
      <c r="VBW845" s="3"/>
      <c r="VBX845" s="3"/>
      <c r="VBY845" s="3"/>
      <c r="VBZ845" s="3"/>
      <c r="VCA845" s="3"/>
      <c r="VCB845" s="3"/>
      <c r="VCC845" s="3"/>
      <c r="VCD845" s="3"/>
      <c r="VCE845" s="3"/>
      <c r="VCF845" s="3"/>
      <c r="VCG845" s="3"/>
      <c r="VCH845" s="3"/>
      <c r="VCI845" s="3"/>
      <c r="VCJ845" s="3"/>
      <c r="VCK845" s="3"/>
      <c r="VCL845" s="3"/>
      <c r="VCM845" s="3"/>
      <c r="VCN845" s="3"/>
      <c r="VCO845" s="3"/>
      <c r="VCP845" s="3"/>
      <c r="VCQ845" s="3"/>
      <c r="VCR845" s="3"/>
      <c r="VCS845" s="3"/>
      <c r="VCT845" s="3"/>
      <c r="VCU845" s="3"/>
      <c r="VCV845" s="3"/>
      <c r="VCW845" s="3"/>
      <c r="VCX845" s="3"/>
      <c r="VCY845" s="3"/>
      <c r="VCZ845" s="3"/>
      <c r="VDA845" s="3"/>
      <c r="VDB845" s="3"/>
      <c r="VDC845" s="3"/>
      <c r="VDD845" s="3"/>
      <c r="VDE845" s="3"/>
      <c r="VDF845" s="3"/>
      <c r="VDG845" s="3"/>
      <c r="VDH845" s="3"/>
      <c r="VDI845" s="3"/>
      <c r="VDJ845" s="3"/>
      <c r="VDK845" s="3"/>
      <c r="VDL845" s="3"/>
      <c r="VDM845" s="3"/>
      <c r="VDN845" s="3"/>
      <c r="VDO845" s="3"/>
      <c r="VDP845" s="3"/>
      <c r="VDQ845" s="3"/>
      <c r="VDR845" s="3"/>
      <c r="VDS845" s="3"/>
      <c r="VDT845" s="3"/>
      <c r="VDU845" s="3"/>
      <c r="VDV845" s="3"/>
      <c r="VDW845" s="3"/>
      <c r="VDX845" s="3"/>
      <c r="VDY845" s="3"/>
      <c r="VDZ845" s="3"/>
      <c r="VEA845" s="3"/>
      <c r="VEB845" s="3"/>
      <c r="VEC845" s="3"/>
      <c r="VED845" s="3"/>
      <c r="VEE845" s="3"/>
      <c r="VEF845" s="3"/>
      <c r="VEG845" s="3"/>
      <c r="VEH845" s="3"/>
      <c r="VEI845" s="3"/>
      <c r="VEJ845" s="3"/>
      <c r="VEK845" s="3"/>
      <c r="VEL845" s="3"/>
      <c r="VEM845" s="3"/>
      <c r="VEN845" s="3"/>
      <c r="VEO845" s="3"/>
      <c r="VEP845" s="3"/>
      <c r="VEQ845" s="3"/>
      <c r="VER845" s="3"/>
      <c r="VES845" s="3"/>
      <c r="VET845" s="3"/>
      <c r="VEU845" s="3"/>
      <c r="VEV845" s="3"/>
      <c r="VEW845" s="3"/>
      <c r="VEX845" s="3"/>
      <c r="VEY845" s="3"/>
      <c r="VEZ845" s="3"/>
      <c r="VFA845" s="3"/>
      <c r="VFB845" s="3"/>
      <c r="VFC845" s="3"/>
      <c r="VFD845" s="3"/>
      <c r="VFE845" s="3"/>
      <c r="VFF845" s="3"/>
      <c r="VFG845" s="3"/>
      <c r="VFH845" s="3"/>
      <c r="VFI845" s="3"/>
      <c r="VFJ845" s="3"/>
      <c r="VFK845" s="3"/>
      <c r="VFL845" s="3"/>
      <c r="VFM845" s="3"/>
      <c r="VFN845" s="3"/>
      <c r="VFO845" s="3"/>
      <c r="VFP845" s="3"/>
      <c r="VFQ845" s="3"/>
      <c r="VFR845" s="3"/>
      <c r="VFS845" s="3"/>
      <c r="VFT845" s="3"/>
      <c r="VFU845" s="3"/>
      <c r="VFV845" s="3"/>
      <c r="VFW845" s="3"/>
      <c r="VFX845" s="3"/>
      <c r="VFY845" s="3"/>
      <c r="VFZ845" s="3"/>
      <c r="VGA845" s="3"/>
      <c r="VGB845" s="3"/>
      <c r="VGC845" s="3"/>
      <c r="VGD845" s="3"/>
      <c r="VGE845" s="3"/>
      <c r="VGF845" s="3"/>
      <c r="VGG845" s="3"/>
      <c r="VGH845" s="3"/>
      <c r="VGI845" s="3"/>
      <c r="VGJ845" s="3"/>
      <c r="VGK845" s="3"/>
      <c r="VGL845" s="3"/>
      <c r="VGM845" s="3"/>
      <c r="VGN845" s="3"/>
      <c r="VGO845" s="3"/>
      <c r="VGP845" s="3"/>
      <c r="VGQ845" s="3"/>
      <c r="VGR845" s="3"/>
      <c r="VGS845" s="3"/>
      <c r="VGT845" s="3"/>
      <c r="VGU845" s="3"/>
      <c r="VGV845" s="3"/>
      <c r="VGW845" s="3"/>
      <c r="VGX845" s="3"/>
      <c r="VGY845" s="3"/>
      <c r="VGZ845" s="3"/>
      <c r="VHA845" s="3"/>
      <c r="VHB845" s="3"/>
      <c r="VHC845" s="3"/>
      <c r="VHD845" s="3"/>
      <c r="VHE845" s="3"/>
      <c r="VHF845" s="3"/>
      <c r="VHG845" s="3"/>
      <c r="VHH845" s="3"/>
      <c r="VHI845" s="3"/>
      <c r="VHJ845" s="3"/>
      <c r="VHK845" s="3"/>
      <c r="VHL845" s="3"/>
      <c r="VHM845" s="3"/>
      <c r="VHN845" s="3"/>
      <c r="VHO845" s="3"/>
      <c r="VHP845" s="3"/>
      <c r="VHQ845" s="3"/>
      <c r="VHR845" s="3"/>
      <c r="VHS845" s="3"/>
      <c r="VHT845" s="3"/>
      <c r="VHU845" s="3"/>
      <c r="VHV845" s="3"/>
      <c r="VHW845" s="3"/>
      <c r="VHX845" s="3"/>
      <c r="VHY845" s="3"/>
      <c r="VHZ845" s="3"/>
      <c r="VIA845" s="3"/>
      <c r="VIB845" s="3"/>
      <c r="VIC845" s="3"/>
      <c r="VID845" s="3"/>
      <c r="VIE845" s="3"/>
      <c r="VIF845" s="3"/>
      <c r="VIG845" s="3"/>
      <c r="VIH845" s="3"/>
      <c r="VII845" s="3"/>
      <c r="VIJ845" s="3"/>
      <c r="VIK845" s="3"/>
      <c r="VIL845" s="3"/>
      <c r="VIM845" s="3"/>
      <c r="VIN845" s="3"/>
      <c r="VIO845" s="3"/>
      <c r="VIP845" s="3"/>
      <c r="VIQ845" s="3"/>
      <c r="VIR845" s="3"/>
      <c r="VIS845" s="3"/>
      <c r="VIT845" s="3"/>
      <c r="VIU845" s="3"/>
      <c r="VIV845" s="3"/>
      <c r="VIW845" s="3"/>
      <c r="VIX845" s="3"/>
      <c r="VIY845" s="3"/>
      <c r="VIZ845" s="3"/>
      <c r="VJA845" s="3"/>
      <c r="VJB845" s="3"/>
      <c r="VJC845" s="3"/>
      <c r="VJD845" s="3"/>
      <c r="VJE845" s="3"/>
      <c r="VJF845" s="3"/>
      <c r="VJG845" s="3"/>
      <c r="VJH845" s="3"/>
      <c r="VJI845" s="3"/>
      <c r="VJJ845" s="3"/>
      <c r="VJK845" s="3"/>
      <c r="VJL845" s="3"/>
      <c r="VJM845" s="3"/>
      <c r="VJN845" s="3"/>
      <c r="VJO845" s="3"/>
      <c r="VJP845" s="3"/>
      <c r="VJQ845" s="3"/>
      <c r="VJR845" s="3"/>
      <c r="VJS845" s="3"/>
      <c r="VJT845" s="3"/>
      <c r="VJU845" s="3"/>
      <c r="VJV845" s="3"/>
      <c r="VJW845" s="3"/>
      <c r="VJX845" s="3"/>
      <c r="VJY845" s="3"/>
      <c r="VJZ845" s="3"/>
      <c r="VKA845" s="3"/>
      <c r="VKB845" s="3"/>
      <c r="VKC845" s="3"/>
      <c r="VKD845" s="3"/>
      <c r="VKE845" s="3"/>
      <c r="VKF845" s="3"/>
      <c r="VKG845" s="3"/>
      <c r="VKH845" s="3"/>
      <c r="VKI845" s="3"/>
      <c r="VKJ845" s="3"/>
      <c r="VKK845" s="3"/>
      <c r="VKL845" s="3"/>
      <c r="VKM845" s="3"/>
      <c r="VKN845" s="3"/>
      <c r="VKO845" s="3"/>
      <c r="VKP845" s="3"/>
      <c r="VKQ845" s="3"/>
      <c r="VKR845" s="3"/>
      <c r="VKS845" s="3"/>
      <c r="VKT845" s="3"/>
      <c r="VKU845" s="3"/>
      <c r="VKV845" s="3"/>
      <c r="VKW845" s="3"/>
      <c r="VKX845" s="3"/>
      <c r="VKY845" s="3"/>
      <c r="VKZ845" s="3"/>
      <c r="VLA845" s="3"/>
      <c r="VLB845" s="3"/>
      <c r="VLC845" s="3"/>
      <c r="VLD845" s="3"/>
      <c r="VLE845" s="3"/>
      <c r="VLF845" s="3"/>
      <c r="VLG845" s="3"/>
      <c r="VLH845" s="3"/>
      <c r="VLI845" s="3"/>
      <c r="VLJ845" s="3"/>
      <c r="VLK845" s="3"/>
      <c r="VLL845" s="3"/>
      <c r="VLM845" s="3"/>
      <c r="VLN845" s="3"/>
      <c r="VLO845" s="3"/>
      <c r="VLP845" s="3"/>
      <c r="VLQ845" s="3"/>
      <c r="VLR845" s="3"/>
      <c r="VLS845" s="3"/>
      <c r="VLT845" s="3"/>
      <c r="VLU845" s="3"/>
      <c r="VLV845" s="3"/>
      <c r="VLW845" s="3"/>
      <c r="VLX845" s="3"/>
      <c r="VLY845" s="3"/>
      <c r="VLZ845" s="3"/>
      <c r="VMA845" s="3"/>
      <c r="VMB845" s="3"/>
      <c r="VMC845" s="3"/>
      <c r="VMD845" s="3"/>
      <c r="VME845" s="3"/>
      <c r="VMF845" s="3"/>
      <c r="VMG845" s="3"/>
      <c r="VMH845" s="3"/>
      <c r="VMI845" s="3"/>
      <c r="VMJ845" s="3"/>
      <c r="VMK845" s="3"/>
      <c r="VML845" s="3"/>
      <c r="VMM845" s="3"/>
      <c r="VMN845" s="3"/>
      <c r="VMO845" s="3"/>
      <c r="VMP845" s="3"/>
      <c r="VMQ845" s="3"/>
      <c r="VMR845" s="3"/>
      <c r="VMS845" s="3"/>
      <c r="VMT845" s="3"/>
      <c r="VMU845" s="3"/>
      <c r="VMV845" s="3"/>
      <c r="VMW845" s="3"/>
      <c r="VMX845" s="3"/>
      <c r="VMY845" s="3"/>
      <c r="VMZ845" s="3"/>
      <c r="VNA845" s="3"/>
      <c r="VNB845" s="3"/>
      <c r="VNC845" s="3"/>
      <c r="VND845" s="3"/>
      <c r="VNE845" s="3"/>
      <c r="VNF845" s="3"/>
      <c r="VNG845" s="3"/>
      <c r="VNH845" s="3"/>
      <c r="VNI845" s="3"/>
      <c r="VNJ845" s="3"/>
      <c r="VNK845" s="3"/>
      <c r="VNL845" s="3"/>
      <c r="VNM845" s="3"/>
      <c r="VNN845" s="3"/>
      <c r="VNO845" s="3"/>
      <c r="VNP845" s="3"/>
      <c r="VNQ845" s="3"/>
      <c r="VNR845" s="3"/>
      <c r="VNS845" s="3"/>
      <c r="VNT845" s="3"/>
      <c r="VNU845" s="3"/>
      <c r="VNV845" s="3"/>
      <c r="VNW845" s="3"/>
      <c r="VNX845" s="3"/>
      <c r="VNY845" s="3"/>
      <c r="VNZ845" s="3"/>
      <c r="VOA845" s="3"/>
      <c r="VOB845" s="3"/>
      <c r="VOC845" s="3"/>
      <c r="VOD845" s="3"/>
      <c r="VOE845" s="3"/>
      <c r="VOF845" s="3"/>
      <c r="VOG845" s="3"/>
      <c r="VOH845" s="3"/>
      <c r="VOI845" s="3"/>
      <c r="VOJ845" s="3"/>
      <c r="VOK845" s="3"/>
      <c r="VOL845" s="3"/>
      <c r="VOM845" s="3"/>
      <c r="VON845" s="3"/>
      <c r="VOO845" s="3"/>
      <c r="VOP845" s="3"/>
      <c r="VOQ845" s="3"/>
      <c r="VOR845" s="3"/>
      <c r="VOS845" s="3"/>
      <c r="VOT845" s="3"/>
      <c r="VOU845" s="3"/>
      <c r="VOV845" s="3"/>
      <c r="VOW845" s="3"/>
      <c r="VOX845" s="3"/>
      <c r="VOY845" s="3"/>
      <c r="VOZ845" s="3"/>
      <c r="VPA845" s="3"/>
      <c r="VPB845" s="3"/>
      <c r="VPC845" s="3"/>
      <c r="VPD845" s="3"/>
      <c r="VPE845" s="3"/>
      <c r="VPF845" s="3"/>
      <c r="VPG845" s="3"/>
      <c r="VPH845" s="3"/>
      <c r="VPI845" s="3"/>
      <c r="VPJ845" s="3"/>
      <c r="VPK845" s="3"/>
      <c r="VPL845" s="3"/>
      <c r="VPM845" s="3"/>
      <c r="VPN845" s="3"/>
      <c r="VPO845" s="3"/>
      <c r="VPP845" s="3"/>
      <c r="VPQ845" s="3"/>
      <c r="VPR845" s="3"/>
      <c r="VPS845" s="3"/>
      <c r="VPT845" s="3"/>
      <c r="VPU845" s="3"/>
      <c r="VPV845" s="3"/>
      <c r="VPW845" s="3"/>
      <c r="VPX845" s="3"/>
      <c r="VPY845" s="3"/>
      <c r="VPZ845" s="3"/>
      <c r="VQA845" s="3"/>
      <c r="VQB845" s="3"/>
      <c r="VQC845" s="3"/>
      <c r="VQD845" s="3"/>
      <c r="VQE845" s="3"/>
      <c r="VQF845" s="3"/>
      <c r="VQG845" s="3"/>
      <c r="VQH845" s="3"/>
      <c r="VQI845" s="3"/>
      <c r="VQJ845" s="3"/>
      <c r="VQK845" s="3"/>
      <c r="VQL845" s="3"/>
      <c r="VQM845" s="3"/>
      <c r="VQN845" s="3"/>
      <c r="VQO845" s="3"/>
      <c r="VQP845" s="3"/>
      <c r="VQQ845" s="3"/>
      <c r="VQR845" s="3"/>
      <c r="VQS845" s="3"/>
      <c r="VQT845" s="3"/>
      <c r="VQU845" s="3"/>
      <c r="VQV845" s="3"/>
      <c r="VQW845" s="3"/>
      <c r="VQX845" s="3"/>
      <c r="VQY845" s="3"/>
      <c r="VQZ845" s="3"/>
      <c r="VRA845" s="3"/>
      <c r="VRB845" s="3"/>
      <c r="VRC845" s="3"/>
      <c r="VRD845" s="3"/>
      <c r="VRE845" s="3"/>
      <c r="VRF845" s="3"/>
      <c r="VRG845" s="3"/>
      <c r="VRH845" s="3"/>
      <c r="VRI845" s="3"/>
      <c r="VRJ845" s="3"/>
      <c r="VRK845" s="3"/>
      <c r="VRL845" s="3"/>
      <c r="VRM845" s="3"/>
      <c r="VRN845" s="3"/>
      <c r="VRO845" s="3"/>
      <c r="VRP845" s="3"/>
      <c r="VRQ845" s="3"/>
      <c r="VRR845" s="3"/>
      <c r="VRS845" s="3"/>
      <c r="VRT845" s="3"/>
      <c r="VRU845" s="3"/>
      <c r="VRV845" s="3"/>
      <c r="VRW845" s="3"/>
      <c r="VRX845" s="3"/>
      <c r="VRY845" s="3"/>
      <c r="VRZ845" s="3"/>
      <c r="VSA845" s="3"/>
      <c r="VSB845" s="3"/>
      <c r="VSC845" s="3"/>
      <c r="VSD845" s="3"/>
      <c r="VSE845" s="3"/>
      <c r="VSF845" s="3"/>
      <c r="VSG845" s="3"/>
      <c r="VSH845" s="3"/>
      <c r="VSI845" s="3"/>
      <c r="VSJ845" s="3"/>
      <c r="VSK845" s="3"/>
      <c r="VSL845" s="3"/>
      <c r="VSM845" s="3"/>
      <c r="VSN845" s="3"/>
      <c r="VSO845" s="3"/>
      <c r="VSP845" s="3"/>
      <c r="VSQ845" s="3"/>
      <c r="VSR845" s="3"/>
      <c r="VSS845" s="3"/>
      <c r="VST845" s="3"/>
      <c r="VSU845" s="3"/>
      <c r="VSV845" s="3"/>
      <c r="VSW845" s="3"/>
      <c r="VSX845" s="3"/>
      <c r="VSY845" s="3"/>
      <c r="VSZ845" s="3"/>
      <c r="VTA845" s="3"/>
      <c r="VTB845" s="3"/>
      <c r="VTC845" s="3"/>
      <c r="VTD845" s="3"/>
      <c r="VTE845" s="3"/>
      <c r="VTF845" s="3"/>
      <c r="VTG845" s="3"/>
      <c r="VTH845" s="3"/>
      <c r="VTI845" s="3"/>
      <c r="VTJ845" s="3"/>
      <c r="VTK845" s="3"/>
      <c r="VTL845" s="3"/>
      <c r="VTM845" s="3"/>
      <c r="VTN845" s="3"/>
      <c r="VTO845" s="3"/>
      <c r="VTP845" s="3"/>
      <c r="VTQ845" s="3"/>
      <c r="VTR845" s="3"/>
      <c r="VTS845" s="3"/>
      <c r="VTT845" s="3"/>
      <c r="VTU845" s="3"/>
      <c r="VTV845" s="3"/>
      <c r="VTW845" s="3"/>
      <c r="VTX845" s="3"/>
      <c r="VTY845" s="3"/>
      <c r="VTZ845" s="3"/>
      <c r="VUA845" s="3"/>
      <c r="VUB845" s="3"/>
      <c r="VUC845" s="3"/>
      <c r="VUD845" s="3"/>
      <c r="VUE845" s="3"/>
      <c r="VUF845" s="3"/>
      <c r="VUG845" s="3"/>
      <c r="VUH845" s="3"/>
      <c r="VUI845" s="3"/>
      <c r="VUJ845" s="3"/>
      <c r="VUK845" s="3"/>
      <c r="VUL845" s="3"/>
      <c r="VUM845" s="3"/>
      <c r="VUN845" s="3"/>
      <c r="VUO845" s="3"/>
      <c r="VUP845" s="3"/>
      <c r="VUQ845" s="3"/>
      <c r="VUR845" s="3"/>
      <c r="VUS845" s="3"/>
      <c r="VUT845" s="3"/>
      <c r="VUU845" s="3"/>
      <c r="VUV845" s="3"/>
      <c r="VUW845" s="3"/>
      <c r="VUX845" s="3"/>
      <c r="VUY845" s="3"/>
      <c r="VUZ845" s="3"/>
      <c r="VVA845" s="3"/>
      <c r="VVB845" s="3"/>
      <c r="VVC845" s="3"/>
      <c r="VVD845" s="3"/>
      <c r="VVE845" s="3"/>
      <c r="VVF845" s="3"/>
      <c r="VVG845" s="3"/>
      <c r="VVH845" s="3"/>
      <c r="VVI845" s="3"/>
      <c r="VVJ845" s="3"/>
      <c r="VVK845" s="3"/>
      <c r="VVL845" s="3"/>
      <c r="VVM845" s="3"/>
      <c r="VVN845" s="3"/>
      <c r="VVO845" s="3"/>
      <c r="VVP845" s="3"/>
      <c r="VVQ845" s="3"/>
      <c r="VVR845" s="3"/>
      <c r="VVS845" s="3"/>
      <c r="VVT845" s="3"/>
      <c r="VVU845" s="3"/>
      <c r="VVV845" s="3"/>
      <c r="VVW845" s="3"/>
      <c r="VVX845" s="3"/>
      <c r="VVY845" s="3"/>
      <c r="VVZ845" s="3"/>
      <c r="VWA845" s="3"/>
      <c r="VWB845" s="3"/>
      <c r="VWC845" s="3"/>
      <c r="VWD845" s="3"/>
      <c r="VWE845" s="3"/>
      <c r="VWF845" s="3"/>
      <c r="VWG845" s="3"/>
      <c r="VWH845" s="3"/>
      <c r="VWI845" s="3"/>
      <c r="VWJ845" s="3"/>
      <c r="VWK845" s="3"/>
      <c r="VWL845" s="3"/>
      <c r="VWM845" s="3"/>
      <c r="VWN845" s="3"/>
      <c r="VWO845" s="3"/>
      <c r="VWP845" s="3"/>
      <c r="VWQ845" s="3"/>
      <c r="VWR845" s="3"/>
      <c r="VWS845" s="3"/>
      <c r="VWT845" s="3"/>
      <c r="VWU845" s="3"/>
      <c r="VWV845" s="3"/>
      <c r="VWW845" s="3"/>
      <c r="VWX845" s="3"/>
      <c r="VWY845" s="3"/>
      <c r="VWZ845" s="3"/>
      <c r="VXA845" s="3"/>
      <c r="VXB845" s="3"/>
      <c r="VXC845" s="3"/>
      <c r="VXD845" s="3"/>
      <c r="VXE845" s="3"/>
      <c r="VXF845" s="3"/>
      <c r="VXG845" s="3"/>
      <c r="VXH845" s="3"/>
      <c r="VXI845" s="3"/>
      <c r="VXJ845" s="3"/>
      <c r="VXK845" s="3"/>
      <c r="VXL845" s="3"/>
      <c r="VXM845" s="3"/>
      <c r="VXN845" s="3"/>
      <c r="VXO845" s="3"/>
      <c r="VXP845" s="3"/>
      <c r="VXQ845" s="3"/>
      <c r="VXR845" s="3"/>
      <c r="VXS845" s="3"/>
      <c r="VXT845" s="3"/>
      <c r="VXU845" s="3"/>
      <c r="VXV845" s="3"/>
      <c r="VXW845" s="3"/>
      <c r="VXX845" s="3"/>
      <c r="VXY845" s="3"/>
      <c r="VXZ845" s="3"/>
      <c r="VYA845" s="3"/>
      <c r="VYB845" s="3"/>
      <c r="VYC845" s="3"/>
      <c r="VYD845" s="3"/>
      <c r="VYE845" s="3"/>
      <c r="VYF845" s="3"/>
      <c r="VYG845" s="3"/>
      <c r="VYH845" s="3"/>
      <c r="VYI845" s="3"/>
      <c r="VYJ845" s="3"/>
      <c r="VYK845" s="3"/>
      <c r="VYL845" s="3"/>
      <c r="VYM845" s="3"/>
      <c r="VYN845" s="3"/>
      <c r="VYO845" s="3"/>
      <c r="VYP845" s="3"/>
      <c r="VYQ845" s="3"/>
      <c r="VYR845" s="3"/>
      <c r="VYS845" s="3"/>
      <c r="VYT845" s="3"/>
      <c r="VYU845" s="3"/>
      <c r="VYV845" s="3"/>
      <c r="VYW845" s="3"/>
      <c r="VYX845" s="3"/>
      <c r="VYY845" s="3"/>
      <c r="VYZ845" s="3"/>
      <c r="VZA845" s="3"/>
      <c r="VZB845" s="3"/>
      <c r="VZC845" s="3"/>
      <c r="VZD845" s="3"/>
      <c r="VZE845" s="3"/>
      <c r="VZF845" s="3"/>
      <c r="VZG845" s="3"/>
      <c r="VZH845" s="3"/>
      <c r="VZI845" s="3"/>
      <c r="VZJ845" s="3"/>
      <c r="VZK845" s="3"/>
      <c r="VZL845" s="3"/>
      <c r="VZM845" s="3"/>
      <c r="VZN845" s="3"/>
      <c r="VZO845" s="3"/>
      <c r="VZP845" s="3"/>
      <c r="VZQ845" s="3"/>
      <c r="VZR845" s="3"/>
      <c r="VZS845" s="3"/>
      <c r="VZT845" s="3"/>
      <c r="VZU845" s="3"/>
      <c r="VZV845" s="3"/>
      <c r="VZW845" s="3"/>
      <c r="VZX845" s="3"/>
      <c r="VZY845" s="3"/>
      <c r="VZZ845" s="3"/>
      <c r="WAA845" s="3"/>
      <c r="WAB845" s="3"/>
      <c r="WAC845" s="3"/>
      <c r="WAD845" s="3"/>
      <c r="WAE845" s="3"/>
      <c r="WAF845" s="3"/>
      <c r="WAG845" s="3"/>
      <c r="WAH845" s="3"/>
      <c r="WAI845" s="3"/>
      <c r="WAJ845" s="3"/>
      <c r="WAK845" s="3"/>
      <c r="WAL845" s="3"/>
      <c r="WAM845" s="3"/>
      <c r="WAN845" s="3"/>
      <c r="WAO845" s="3"/>
      <c r="WAP845" s="3"/>
      <c r="WAQ845" s="3"/>
      <c r="WAR845" s="3"/>
      <c r="WAS845" s="3"/>
      <c r="WAT845" s="3"/>
      <c r="WAU845" s="3"/>
      <c r="WAV845" s="3"/>
      <c r="WAW845" s="3"/>
      <c r="WAX845" s="3"/>
      <c r="WAY845" s="3"/>
      <c r="WAZ845" s="3"/>
      <c r="WBA845" s="3"/>
      <c r="WBB845" s="3"/>
      <c r="WBC845" s="3"/>
      <c r="WBD845" s="3"/>
      <c r="WBE845" s="3"/>
      <c r="WBF845" s="3"/>
      <c r="WBG845" s="3"/>
      <c r="WBH845" s="3"/>
      <c r="WBI845" s="3"/>
      <c r="WBJ845" s="3"/>
      <c r="WBK845" s="3"/>
      <c r="WBL845" s="3"/>
      <c r="WBM845" s="3"/>
      <c r="WBN845" s="3"/>
      <c r="WBO845" s="3"/>
      <c r="WBP845" s="3"/>
      <c r="WBQ845" s="3"/>
      <c r="WBR845" s="3"/>
      <c r="WBS845" s="3"/>
      <c r="WBT845" s="3"/>
      <c r="WBU845" s="3"/>
      <c r="WBV845" s="3"/>
      <c r="WBW845" s="3"/>
      <c r="WBX845" s="3"/>
      <c r="WBY845" s="3"/>
      <c r="WBZ845" s="3"/>
      <c r="WCA845" s="3"/>
      <c r="WCB845" s="3"/>
      <c r="WCC845" s="3"/>
      <c r="WCD845" s="3"/>
      <c r="WCE845" s="3"/>
      <c r="WCF845" s="3"/>
      <c r="WCG845" s="3"/>
      <c r="WCH845" s="3"/>
      <c r="WCI845" s="3"/>
      <c r="WCJ845" s="3"/>
      <c r="WCK845" s="3"/>
      <c r="WCL845" s="3"/>
      <c r="WCM845" s="3"/>
      <c r="WCN845" s="3"/>
      <c r="WCO845" s="3"/>
      <c r="WCP845" s="3"/>
      <c r="WCQ845" s="3"/>
      <c r="WCR845" s="3"/>
      <c r="WCS845" s="3"/>
      <c r="WCT845" s="3"/>
      <c r="WCU845" s="3"/>
      <c r="WCV845" s="3"/>
      <c r="WCW845" s="3"/>
      <c r="WCX845" s="3"/>
      <c r="WCY845" s="3"/>
      <c r="WCZ845" s="3"/>
      <c r="WDA845" s="3"/>
      <c r="WDB845" s="3"/>
      <c r="WDC845" s="3"/>
      <c r="WDD845" s="3"/>
      <c r="WDE845" s="3"/>
      <c r="WDF845" s="3"/>
      <c r="WDG845" s="3"/>
      <c r="WDH845" s="3"/>
      <c r="WDI845" s="3"/>
      <c r="WDJ845" s="3"/>
      <c r="WDK845" s="3"/>
      <c r="WDL845" s="3"/>
      <c r="WDM845" s="3"/>
      <c r="WDN845" s="3"/>
      <c r="WDO845" s="3"/>
      <c r="WDP845" s="3"/>
      <c r="WDQ845" s="3"/>
      <c r="WDR845" s="3"/>
      <c r="WDS845" s="3"/>
      <c r="WDT845" s="3"/>
      <c r="WDU845" s="3"/>
      <c r="WDV845" s="3"/>
      <c r="WDW845" s="3"/>
      <c r="WDX845" s="3"/>
      <c r="WDY845" s="3"/>
      <c r="WDZ845" s="3"/>
      <c r="WEA845" s="3"/>
      <c r="WEB845" s="3"/>
      <c r="WEC845" s="3"/>
      <c r="WED845" s="3"/>
      <c r="WEE845" s="3"/>
      <c r="WEF845" s="3"/>
      <c r="WEG845" s="3"/>
      <c r="WEH845" s="3"/>
      <c r="WEI845" s="3"/>
      <c r="WEJ845" s="3"/>
      <c r="WEK845" s="3"/>
      <c r="WEL845" s="3"/>
      <c r="WEM845" s="3"/>
      <c r="WEN845" s="3"/>
      <c r="WEO845" s="3"/>
      <c r="WEP845" s="3"/>
      <c r="WEQ845" s="3"/>
      <c r="WER845" s="3"/>
      <c r="WES845" s="3"/>
      <c r="WET845" s="3"/>
      <c r="WEU845" s="3"/>
      <c r="WEV845" s="3"/>
      <c r="WEW845" s="3"/>
      <c r="WEX845" s="3"/>
      <c r="WEY845" s="3"/>
      <c r="WEZ845" s="3"/>
      <c r="WFA845" s="3"/>
      <c r="WFB845" s="3"/>
      <c r="WFC845" s="3"/>
      <c r="WFD845" s="3"/>
      <c r="WFE845" s="3"/>
      <c r="WFF845" s="3"/>
      <c r="WFG845" s="3"/>
      <c r="WFH845" s="3"/>
      <c r="WFI845" s="3"/>
      <c r="WFJ845" s="3"/>
      <c r="WFK845" s="3"/>
      <c r="WFL845" s="3"/>
      <c r="WFM845" s="3"/>
      <c r="WFN845" s="3"/>
      <c r="WFO845" s="3"/>
      <c r="WFP845" s="3"/>
      <c r="WFQ845" s="3"/>
      <c r="WFR845" s="3"/>
      <c r="WFS845" s="3"/>
      <c r="WFT845" s="3"/>
      <c r="WFU845" s="3"/>
      <c r="WFV845" s="3"/>
      <c r="WFW845" s="3"/>
      <c r="WFX845" s="3"/>
      <c r="WFY845" s="3"/>
      <c r="WFZ845" s="3"/>
      <c r="WGA845" s="3"/>
      <c r="WGB845" s="3"/>
      <c r="WGC845" s="3"/>
      <c r="WGD845" s="3"/>
      <c r="WGE845" s="3"/>
      <c r="WGF845" s="3"/>
      <c r="WGG845" s="3"/>
      <c r="WGH845" s="3"/>
      <c r="WGI845" s="3"/>
      <c r="WGJ845" s="3"/>
      <c r="WGK845" s="3"/>
      <c r="WGL845" s="3"/>
      <c r="WGM845" s="3"/>
      <c r="WGN845" s="3"/>
      <c r="WGO845" s="3"/>
      <c r="WGP845" s="3"/>
      <c r="WGQ845" s="3"/>
      <c r="WGR845" s="3"/>
      <c r="WGS845" s="3"/>
      <c r="WGT845" s="3"/>
      <c r="WGU845" s="3"/>
      <c r="WGV845" s="3"/>
      <c r="WGW845" s="3"/>
      <c r="WGX845" s="3"/>
      <c r="WGY845" s="3"/>
      <c r="WGZ845" s="3"/>
      <c r="WHA845" s="3"/>
      <c r="WHB845" s="3"/>
      <c r="WHC845" s="3"/>
      <c r="WHD845" s="3"/>
      <c r="WHE845" s="3"/>
      <c r="WHF845" s="3"/>
      <c r="WHG845" s="3"/>
      <c r="WHH845" s="3"/>
      <c r="WHI845" s="3"/>
      <c r="WHJ845" s="3"/>
      <c r="WHK845" s="3"/>
      <c r="WHL845" s="3"/>
      <c r="WHM845" s="3"/>
      <c r="WHN845" s="3"/>
      <c r="WHO845" s="3"/>
      <c r="WHP845" s="3"/>
      <c r="WHQ845" s="3"/>
      <c r="WHR845" s="3"/>
      <c r="WHS845" s="3"/>
      <c r="WHT845" s="3"/>
      <c r="WHU845" s="3"/>
      <c r="WHV845" s="3"/>
      <c r="WHW845" s="3"/>
      <c r="WHX845" s="3"/>
      <c r="WHY845" s="3"/>
      <c r="WHZ845" s="3"/>
      <c r="WIA845" s="3"/>
      <c r="WIB845" s="3"/>
      <c r="WIC845" s="3"/>
      <c r="WID845" s="3"/>
      <c r="WIE845" s="3"/>
      <c r="WIF845" s="3"/>
      <c r="WIG845" s="3"/>
      <c r="WIH845" s="3"/>
      <c r="WII845" s="3"/>
      <c r="WIJ845" s="3"/>
      <c r="WIK845" s="3"/>
      <c r="WIL845" s="3"/>
      <c r="WIM845" s="3"/>
      <c r="WIN845" s="3"/>
      <c r="WIO845" s="3"/>
      <c r="WIP845" s="3"/>
      <c r="WIQ845" s="3"/>
      <c r="WIR845" s="3"/>
      <c r="WIS845" s="3"/>
      <c r="WIT845" s="3"/>
      <c r="WIU845" s="3"/>
      <c r="WIV845" s="3"/>
      <c r="WIW845" s="3"/>
      <c r="WIX845" s="3"/>
      <c r="WIY845" s="3"/>
      <c r="WIZ845" s="3"/>
      <c r="WJA845" s="3"/>
      <c r="WJB845" s="3"/>
      <c r="WJC845" s="3"/>
      <c r="WJD845" s="3"/>
      <c r="WJE845" s="3"/>
      <c r="WJF845" s="3"/>
      <c r="WJG845" s="3"/>
      <c r="WJH845" s="3"/>
      <c r="WJI845" s="3"/>
      <c r="WJJ845" s="3"/>
      <c r="WJK845" s="3"/>
      <c r="WJL845" s="3"/>
      <c r="WJM845" s="3"/>
      <c r="WJN845" s="3"/>
      <c r="WJO845" s="3"/>
      <c r="WJP845" s="3"/>
      <c r="WJQ845" s="3"/>
      <c r="WJR845" s="3"/>
      <c r="WJS845" s="3"/>
      <c r="WJT845" s="3"/>
      <c r="WJU845" s="3"/>
      <c r="WJV845" s="3"/>
      <c r="WJW845" s="3"/>
      <c r="WJX845" s="3"/>
      <c r="WJY845" s="3"/>
      <c r="WJZ845" s="3"/>
      <c r="WKA845" s="3"/>
      <c r="WKB845" s="3"/>
      <c r="WKC845" s="3"/>
      <c r="WKD845" s="3"/>
      <c r="WKE845" s="3"/>
      <c r="WKF845" s="3"/>
      <c r="WKG845" s="3"/>
      <c r="WKH845" s="3"/>
      <c r="WKI845" s="3"/>
      <c r="WKJ845" s="3"/>
      <c r="WKK845" s="3"/>
      <c r="WKL845" s="3"/>
      <c r="WKM845" s="3"/>
      <c r="WKN845" s="3"/>
      <c r="WKO845" s="3"/>
      <c r="WKP845" s="3"/>
      <c r="WKQ845" s="3"/>
      <c r="WKR845" s="3"/>
      <c r="WKS845" s="3"/>
      <c r="WKT845" s="3"/>
      <c r="WKU845" s="3"/>
      <c r="WKV845" s="3"/>
      <c r="WKW845" s="3"/>
      <c r="WKX845" s="3"/>
      <c r="WKY845" s="3"/>
      <c r="WKZ845" s="3"/>
      <c r="WLA845" s="3"/>
      <c r="WLB845" s="3"/>
      <c r="WLC845" s="3"/>
      <c r="WLD845" s="3"/>
      <c r="WLE845" s="3"/>
      <c r="WLF845" s="3"/>
      <c r="WLG845" s="3"/>
      <c r="WLH845" s="3"/>
      <c r="WLI845" s="3"/>
      <c r="WLJ845" s="3"/>
      <c r="WLK845" s="3"/>
      <c r="WLL845" s="3"/>
      <c r="WLM845" s="3"/>
      <c r="WLN845" s="3"/>
      <c r="WLO845" s="3"/>
      <c r="WLP845" s="3"/>
      <c r="WLQ845" s="3"/>
      <c r="WLR845" s="3"/>
      <c r="WLS845" s="3"/>
      <c r="WLT845" s="3"/>
      <c r="WLU845" s="3"/>
      <c r="WLV845" s="3"/>
      <c r="WLW845" s="3"/>
      <c r="WLX845" s="3"/>
      <c r="WLY845" s="3"/>
      <c r="WLZ845" s="3"/>
      <c r="WMA845" s="3"/>
      <c r="WMB845" s="3"/>
      <c r="WMC845" s="3"/>
      <c r="WMD845" s="3"/>
      <c r="WME845" s="3"/>
      <c r="WMF845" s="3"/>
      <c r="WMG845" s="3"/>
      <c r="WMH845" s="3"/>
      <c r="WMI845" s="3"/>
      <c r="WMJ845" s="3"/>
      <c r="WMK845" s="3"/>
      <c r="WML845" s="3"/>
      <c r="WMM845" s="3"/>
      <c r="WMN845" s="3"/>
      <c r="WMO845" s="3"/>
      <c r="WMP845" s="3"/>
      <c r="WMQ845" s="3"/>
      <c r="WMR845" s="3"/>
      <c r="WMS845" s="3"/>
      <c r="WMT845" s="3"/>
      <c r="WMU845" s="3"/>
      <c r="WMV845" s="3"/>
      <c r="WMW845" s="3"/>
      <c r="WMX845" s="3"/>
      <c r="WMY845" s="3"/>
      <c r="WMZ845" s="3"/>
      <c r="WNA845" s="3"/>
      <c r="WNB845" s="3"/>
      <c r="WNC845" s="3"/>
      <c r="WND845" s="3"/>
      <c r="WNE845" s="3"/>
      <c r="WNF845" s="3"/>
      <c r="WNG845" s="3"/>
      <c r="WNH845" s="3"/>
      <c r="WNI845" s="3"/>
      <c r="WNJ845" s="3"/>
      <c r="WNK845" s="3"/>
      <c r="WNL845" s="3"/>
      <c r="WNM845" s="3"/>
      <c r="WNN845" s="3"/>
      <c r="WNO845" s="3"/>
      <c r="WNP845" s="3"/>
      <c r="WNQ845" s="3"/>
      <c r="WNR845" s="3"/>
      <c r="WNS845" s="3"/>
      <c r="WNT845" s="3"/>
      <c r="WNU845" s="3"/>
      <c r="WNV845" s="3"/>
      <c r="WNW845" s="3"/>
      <c r="WNX845" s="3"/>
      <c r="WNY845" s="3"/>
      <c r="WNZ845" s="3"/>
      <c r="WOA845" s="3"/>
      <c r="WOB845" s="3"/>
      <c r="WOC845" s="3"/>
      <c r="WOD845" s="3"/>
      <c r="WOE845" s="3"/>
      <c r="WOF845" s="3"/>
      <c r="WOG845" s="3"/>
      <c r="WOH845" s="3"/>
      <c r="WOI845" s="3"/>
      <c r="WOJ845" s="3"/>
      <c r="WOK845" s="3"/>
      <c r="WOL845" s="3"/>
      <c r="WOM845" s="3"/>
      <c r="WON845" s="3"/>
      <c r="WOO845" s="3"/>
      <c r="WOP845" s="3"/>
      <c r="WOQ845" s="3"/>
      <c r="WOR845" s="3"/>
      <c r="WOS845" s="3"/>
      <c r="WOT845" s="3"/>
      <c r="WOU845" s="3"/>
      <c r="WOV845" s="3"/>
      <c r="WOW845" s="3"/>
      <c r="WOX845" s="3"/>
      <c r="WOY845" s="3"/>
      <c r="WOZ845" s="3"/>
      <c r="WPA845" s="3"/>
      <c r="WPB845" s="3"/>
      <c r="WPC845" s="3"/>
      <c r="WPD845" s="3"/>
      <c r="WPE845" s="3"/>
      <c r="WPF845" s="3"/>
      <c r="WPG845" s="3"/>
      <c r="WPH845" s="3"/>
      <c r="WPI845" s="3"/>
      <c r="WPJ845" s="3"/>
      <c r="WPK845" s="3"/>
      <c r="WPL845" s="3"/>
      <c r="WPM845" s="3"/>
      <c r="WPN845" s="3"/>
      <c r="WPO845" s="3"/>
      <c r="WPP845" s="3"/>
      <c r="WPQ845" s="3"/>
      <c r="WPR845" s="3"/>
      <c r="WPS845" s="3"/>
      <c r="WPT845" s="3"/>
      <c r="WPU845" s="3"/>
      <c r="WPV845" s="3"/>
      <c r="WPW845" s="3"/>
      <c r="WPX845" s="3"/>
      <c r="WPY845" s="3"/>
      <c r="WPZ845" s="3"/>
      <c r="WQA845" s="3"/>
      <c r="WQB845" s="3"/>
      <c r="WQC845" s="3"/>
      <c r="WQD845" s="3"/>
      <c r="WQE845" s="3"/>
      <c r="WQF845" s="3"/>
      <c r="WQG845" s="3"/>
      <c r="WQH845" s="3"/>
      <c r="WQI845" s="3"/>
      <c r="WQJ845" s="3"/>
      <c r="WQK845" s="3"/>
      <c r="WQL845" s="3"/>
      <c r="WQM845" s="3"/>
      <c r="WQN845" s="3"/>
      <c r="WQO845" s="3"/>
      <c r="WQP845" s="3"/>
      <c r="WQQ845" s="3"/>
      <c r="WQR845" s="3"/>
      <c r="WQS845" s="3"/>
      <c r="WQT845" s="3"/>
      <c r="WQU845" s="3"/>
      <c r="WQV845" s="3"/>
      <c r="WQW845" s="3"/>
      <c r="WQX845" s="3"/>
      <c r="WQY845" s="3"/>
      <c r="WQZ845" s="3"/>
      <c r="WRA845" s="3"/>
      <c r="WRB845" s="3"/>
      <c r="WRC845" s="3"/>
      <c r="WRD845" s="3"/>
      <c r="WRE845" s="3"/>
      <c r="WRF845" s="3"/>
      <c r="WRG845" s="3"/>
      <c r="WRH845" s="3"/>
      <c r="WRI845" s="3"/>
      <c r="WRJ845" s="3"/>
      <c r="WRK845" s="3"/>
      <c r="WRL845" s="3"/>
      <c r="WRM845" s="3"/>
      <c r="WRN845" s="3"/>
      <c r="WRO845" s="3"/>
      <c r="WRP845" s="3"/>
      <c r="WRQ845" s="3"/>
      <c r="WRR845" s="3"/>
      <c r="WRS845" s="3"/>
      <c r="WRT845" s="3"/>
      <c r="WRU845" s="3"/>
      <c r="WRV845" s="3"/>
      <c r="WRW845" s="3"/>
      <c r="WRX845" s="3"/>
      <c r="WRY845" s="3"/>
      <c r="WRZ845" s="3"/>
      <c r="WSA845" s="3"/>
      <c r="WSB845" s="3"/>
      <c r="WSC845" s="3"/>
      <c r="WSD845" s="3"/>
      <c r="WSE845" s="3"/>
      <c r="WSF845" s="3"/>
      <c r="WSG845" s="3"/>
      <c r="WSH845" s="3"/>
      <c r="WSI845" s="3"/>
      <c r="WSJ845" s="3"/>
      <c r="WSK845" s="3"/>
      <c r="WSL845" s="3"/>
      <c r="WSM845" s="3"/>
      <c r="WSN845" s="3"/>
      <c r="WSO845" s="3"/>
      <c r="WSP845" s="3"/>
      <c r="WSQ845" s="3"/>
      <c r="WSR845" s="3"/>
      <c r="WSS845" s="3"/>
      <c r="WST845" s="3"/>
      <c r="WSU845" s="3"/>
      <c r="WSV845" s="3"/>
      <c r="WSW845" s="3"/>
      <c r="WSX845" s="3"/>
      <c r="WSY845" s="3"/>
      <c r="WSZ845" s="3"/>
      <c r="WTA845" s="3"/>
      <c r="WTB845" s="3"/>
      <c r="WTC845" s="3"/>
      <c r="WTD845" s="3"/>
      <c r="WTE845" s="3"/>
      <c r="WTF845" s="3"/>
      <c r="WTG845" s="3"/>
      <c r="WTH845" s="3"/>
      <c r="WTI845" s="3"/>
      <c r="WTJ845" s="3"/>
      <c r="WTK845" s="3"/>
      <c r="WTL845" s="3"/>
      <c r="WTM845" s="3"/>
      <c r="WTN845" s="3"/>
      <c r="WTO845" s="3"/>
      <c r="WTP845" s="3"/>
      <c r="WTQ845" s="3"/>
      <c r="WTR845" s="3"/>
      <c r="WTS845" s="3"/>
      <c r="WTT845" s="3"/>
      <c r="WTU845" s="3"/>
      <c r="WTV845" s="3"/>
      <c r="WTW845" s="3"/>
      <c r="WTX845" s="3"/>
      <c r="WTY845" s="3"/>
      <c r="WTZ845" s="3"/>
      <c r="WUA845" s="3"/>
      <c r="WUB845" s="3"/>
      <c r="WUC845" s="3"/>
      <c r="WUD845" s="3"/>
      <c r="WUE845" s="3"/>
      <c r="WUF845" s="3"/>
      <c r="WUG845" s="3"/>
      <c r="WUH845" s="3"/>
      <c r="WUI845" s="3"/>
      <c r="WUJ845" s="3"/>
      <c r="WUK845" s="3"/>
      <c r="WUL845" s="3"/>
      <c r="WUM845" s="3"/>
      <c r="WUN845" s="3"/>
      <c r="WUO845" s="3"/>
      <c r="WUP845" s="3"/>
      <c r="WUQ845" s="3"/>
      <c r="WUR845" s="3"/>
      <c r="WUS845" s="3"/>
      <c r="WUT845" s="3"/>
      <c r="WUU845" s="3"/>
      <c r="WUV845" s="3"/>
      <c r="WUW845" s="3"/>
      <c r="WUX845" s="3"/>
      <c r="WUY845" s="3"/>
      <c r="WUZ845" s="3"/>
      <c r="WVA845" s="3"/>
      <c r="WVB845" s="3"/>
      <c r="WVC845" s="3"/>
      <c r="WVD845" s="3"/>
      <c r="WVE845" s="3"/>
      <c r="WVF845" s="3"/>
      <c r="WVG845" s="3"/>
      <c r="WVH845" s="3"/>
      <c r="WVI845" s="3"/>
      <c r="WVJ845" s="3"/>
      <c r="WVK845" s="3"/>
      <c r="WVL845" s="3"/>
      <c r="WVM845" s="3"/>
      <c r="WVN845" s="3"/>
      <c r="WVO845" s="3"/>
      <c r="WVP845" s="3"/>
      <c r="WVQ845" s="3"/>
      <c r="WVR845" s="3"/>
      <c r="WVS845" s="3"/>
      <c r="WVT845" s="3"/>
      <c r="WVU845" s="3"/>
      <c r="WVV845" s="3"/>
      <c r="WVW845" s="3"/>
      <c r="WVX845" s="3"/>
      <c r="WVY845" s="3"/>
      <c r="WVZ845" s="3"/>
      <c r="WWA845" s="3"/>
      <c r="WWB845" s="3"/>
      <c r="WWC845" s="3"/>
      <c r="WWD845" s="3"/>
      <c r="WWE845" s="3"/>
      <c r="WWF845" s="3"/>
      <c r="WWG845" s="3"/>
      <c r="WWH845" s="3"/>
      <c r="WWI845" s="3"/>
      <c r="WWJ845" s="3"/>
      <c r="WWK845" s="3"/>
      <c r="WWL845" s="3"/>
      <c r="WWM845" s="3"/>
      <c r="WWN845" s="3"/>
      <c r="WWO845" s="3"/>
      <c r="WWP845" s="3"/>
      <c r="WWQ845" s="3"/>
      <c r="WWR845" s="3"/>
      <c r="WWS845" s="3"/>
      <c r="WWT845" s="3"/>
      <c r="WWU845" s="3"/>
      <c r="WWV845" s="3"/>
      <c r="WWW845" s="3"/>
      <c r="WWX845" s="3"/>
      <c r="WWY845" s="3"/>
      <c r="WWZ845" s="3"/>
      <c r="WXA845" s="3"/>
      <c r="WXB845" s="3"/>
      <c r="WXC845" s="3"/>
      <c r="WXD845" s="3"/>
      <c r="WXE845" s="3"/>
      <c r="WXF845" s="3"/>
      <c r="WXG845" s="3"/>
      <c r="WXH845" s="3"/>
      <c r="WXI845" s="3"/>
      <c r="WXJ845" s="3"/>
      <c r="WXK845" s="3"/>
      <c r="WXL845" s="3"/>
      <c r="WXM845" s="3"/>
      <c r="WXN845" s="3"/>
      <c r="WXO845" s="3"/>
      <c r="WXP845" s="3"/>
      <c r="WXQ845" s="3"/>
      <c r="WXR845" s="3"/>
      <c r="WXS845" s="3"/>
      <c r="WXT845" s="3"/>
      <c r="WXU845" s="3"/>
      <c r="WXV845" s="3"/>
      <c r="WXW845" s="3"/>
      <c r="WXX845" s="3"/>
      <c r="WXY845" s="3"/>
      <c r="WXZ845" s="3"/>
      <c r="WYA845" s="3"/>
      <c r="WYB845" s="3"/>
      <c r="WYC845" s="3"/>
      <c r="WYD845" s="3"/>
      <c r="WYE845" s="3"/>
      <c r="WYF845" s="3"/>
      <c r="WYG845" s="3"/>
      <c r="WYH845" s="3"/>
      <c r="WYI845" s="3"/>
      <c r="WYJ845" s="3"/>
      <c r="WYK845" s="3"/>
      <c r="WYL845" s="3"/>
      <c r="WYM845" s="3"/>
      <c r="WYN845" s="3"/>
      <c r="WYO845" s="3"/>
      <c r="WYP845" s="3"/>
      <c r="WYQ845" s="3"/>
      <c r="WYR845" s="3"/>
      <c r="WYS845" s="3"/>
      <c r="WYT845" s="3"/>
      <c r="WYU845" s="3"/>
      <c r="WYV845" s="3"/>
      <c r="WYW845" s="3"/>
      <c r="WYX845" s="3"/>
      <c r="WYY845" s="3"/>
      <c r="WYZ845" s="3"/>
      <c r="WZA845" s="3"/>
      <c r="WZB845" s="3"/>
      <c r="WZC845" s="3"/>
      <c r="WZD845" s="3"/>
      <c r="WZE845" s="3"/>
      <c r="WZF845" s="3"/>
      <c r="WZG845" s="3"/>
      <c r="WZH845" s="3"/>
      <c r="WZI845" s="3"/>
      <c r="WZJ845" s="3"/>
      <c r="WZK845" s="3"/>
      <c r="WZL845" s="3"/>
      <c r="WZM845" s="3"/>
      <c r="WZN845" s="3"/>
      <c r="WZO845" s="3"/>
      <c r="WZP845" s="3"/>
      <c r="WZQ845" s="3"/>
      <c r="WZR845" s="3"/>
      <c r="WZS845" s="3"/>
      <c r="WZT845" s="3"/>
      <c r="WZU845" s="3"/>
      <c r="WZV845" s="3"/>
      <c r="WZW845" s="3"/>
      <c r="WZX845" s="3"/>
      <c r="WZY845" s="3"/>
      <c r="WZZ845" s="3"/>
      <c r="XAA845" s="3"/>
      <c r="XAB845" s="3"/>
      <c r="XAC845" s="3"/>
      <c r="XAD845" s="3"/>
      <c r="XAE845" s="3"/>
      <c r="XAF845" s="3"/>
      <c r="XAG845" s="3"/>
      <c r="XAH845" s="3"/>
      <c r="XAI845" s="3"/>
      <c r="XAJ845" s="3"/>
      <c r="XAK845" s="3"/>
      <c r="XAL845" s="3"/>
      <c r="XAM845" s="3"/>
      <c r="XAN845" s="3"/>
      <c r="XAO845" s="3"/>
      <c r="XAP845" s="3"/>
      <c r="XAQ845" s="3"/>
      <c r="XAR845" s="3"/>
      <c r="XAS845" s="3"/>
      <c r="XAT845" s="3"/>
      <c r="XAU845" s="3"/>
      <c r="XAV845" s="3"/>
      <c r="XAW845" s="3"/>
      <c r="XAX845" s="3"/>
      <c r="XAY845" s="3"/>
      <c r="XAZ845" s="3"/>
      <c r="XBA845" s="3"/>
      <c r="XBB845" s="3"/>
      <c r="XBC845" s="3"/>
      <c r="XBD845" s="3"/>
      <c r="XBE845" s="3"/>
      <c r="XBF845" s="3"/>
      <c r="XBG845" s="3"/>
      <c r="XBH845" s="3"/>
      <c r="XBI845" s="3"/>
      <c r="XBJ845" s="3"/>
      <c r="XBK845" s="3"/>
      <c r="XBL845" s="3"/>
      <c r="XBM845" s="3"/>
      <c r="XBN845" s="3"/>
      <c r="XBO845" s="3"/>
      <c r="XBP845" s="3"/>
      <c r="XBQ845" s="3"/>
      <c r="XBR845" s="3"/>
      <c r="XBS845" s="3"/>
      <c r="XBT845" s="3"/>
      <c r="XBU845" s="3"/>
      <c r="XBV845" s="3"/>
      <c r="XBW845" s="3"/>
      <c r="XBX845" s="3"/>
      <c r="XBY845" s="3"/>
      <c r="XBZ845" s="3"/>
      <c r="XCA845" s="3"/>
      <c r="XCB845" s="3"/>
      <c r="XCC845" s="3"/>
      <c r="XCD845" s="3"/>
      <c r="XCE845" s="3"/>
      <c r="XCF845" s="3"/>
      <c r="XCG845" s="3"/>
      <c r="XCH845" s="3"/>
      <c r="XCI845" s="3"/>
      <c r="XCJ845" s="3"/>
      <c r="XCK845" s="3"/>
      <c r="XCL845" s="3"/>
      <c r="XCM845" s="3"/>
      <c r="XCN845" s="3"/>
      <c r="XCO845" s="3"/>
      <c r="XCP845" s="3"/>
      <c r="XCQ845" s="3"/>
      <c r="XCR845" s="3"/>
      <c r="XCS845" s="3"/>
      <c r="XCT845" s="3"/>
      <c r="XCU845" s="3"/>
      <c r="XCV845" s="3"/>
      <c r="XCW845" s="3"/>
      <c r="XCX845" s="3"/>
      <c r="XCY845" s="3"/>
      <c r="XCZ845" s="3"/>
      <c r="XDA845" s="3"/>
      <c r="XDB845" s="3"/>
      <c r="XDC845" s="3"/>
      <c r="XDD845" s="3"/>
      <c r="XDE845" s="3"/>
      <c r="XDF845" s="3"/>
      <c r="XDG845" s="3"/>
      <c r="XDH845" s="3"/>
      <c r="XDI845" s="3"/>
      <c r="XDJ845" s="3"/>
      <c r="XDK845" s="3"/>
      <c r="XDL845" s="3"/>
      <c r="XDM845" s="3"/>
      <c r="XDN845" s="3"/>
      <c r="XDO845" s="3"/>
      <c r="XDP845" s="3"/>
      <c r="XDQ845" s="3"/>
      <c r="XDR845" s="3"/>
      <c r="XDS845" s="3"/>
      <c r="XDT845" s="3"/>
      <c r="XDU845" s="3"/>
      <c r="XDV845" s="3"/>
      <c r="XDW845" s="3"/>
      <c r="XDX845" s="3"/>
      <c r="XDY845" s="3"/>
      <c r="XDZ845" s="3"/>
      <c r="XEA845" s="3"/>
      <c r="XEB845" s="3"/>
      <c r="XEC845" s="3"/>
      <c r="XED845" s="3"/>
      <c r="XEE845" s="3"/>
      <c r="XEF845" s="3"/>
      <c r="XEG845" s="3"/>
      <c r="XEH845" s="3"/>
      <c r="XEI845" s="3"/>
      <c r="XEJ845" s="3"/>
      <c r="XEK845" s="3"/>
      <c r="XEL845" s="3"/>
      <c r="XEM845" s="3"/>
      <c r="XEN845" s="3"/>
      <c r="XEO845" s="3"/>
      <c r="XEP845" s="3"/>
      <c r="XEQ845" s="3"/>
    </row>
    <row r="846" spans="1:16371" ht="202.9" customHeight="1">
      <c r="A846" s="70" t="s">
        <v>4982</v>
      </c>
      <c r="B846" s="74" t="s">
        <v>5</v>
      </c>
      <c r="C846" s="74" t="s">
        <v>5</v>
      </c>
      <c r="D846" s="75">
        <v>42213</v>
      </c>
      <c r="E846" s="76">
        <v>0.77569444444444446</v>
      </c>
      <c r="F846" s="75">
        <v>42213</v>
      </c>
      <c r="G846" s="76">
        <v>0.77569444444444446</v>
      </c>
      <c r="H846" s="76">
        <v>0</v>
      </c>
      <c r="I846" s="74">
        <v>6</v>
      </c>
      <c r="J846" s="74"/>
      <c r="K846" s="74"/>
      <c r="L846" s="74" t="s">
        <v>11</v>
      </c>
      <c r="M846" s="74" t="s">
        <v>525</v>
      </c>
      <c r="N846" s="77">
        <v>0.4</v>
      </c>
      <c r="O846" s="74" t="s">
        <v>2</v>
      </c>
      <c r="P846" s="74" t="s">
        <v>525</v>
      </c>
      <c r="Q846" s="74" t="s">
        <v>8243</v>
      </c>
      <c r="R846" s="74"/>
      <c r="S846" s="74">
        <v>6.8</v>
      </c>
      <c r="T846" s="74">
        <v>6.8</v>
      </c>
      <c r="U846" s="112" t="s">
        <v>1</v>
      </c>
      <c r="V846" s="112"/>
      <c r="W846" s="112"/>
      <c r="X846" s="112"/>
      <c r="Y846" s="112"/>
      <c r="Z846" s="112"/>
      <c r="AA846" s="112"/>
      <c r="AB846" s="112"/>
      <c r="AC846" s="112"/>
      <c r="AD846" s="112" t="s">
        <v>22</v>
      </c>
      <c r="AE846" s="112"/>
      <c r="AF846" s="112"/>
      <c r="AG846" s="112"/>
      <c r="AH846" s="73"/>
      <c r="AI846" s="7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c r="UE846" s="3"/>
      <c r="UF846" s="3"/>
      <c r="UG846" s="3"/>
      <c r="UH846" s="3"/>
      <c r="UI846" s="3"/>
      <c r="UJ846" s="3"/>
      <c r="UK846" s="3"/>
      <c r="UL846" s="3"/>
      <c r="UM846" s="3"/>
      <c r="UN846" s="3"/>
      <c r="UO846" s="3"/>
      <c r="UP846" s="3"/>
      <c r="UQ846" s="3"/>
      <c r="UR846" s="3"/>
      <c r="US846" s="3"/>
      <c r="UT846" s="3"/>
      <c r="UU846" s="3"/>
      <c r="UV846" s="3"/>
      <c r="UW846" s="3"/>
      <c r="UX846" s="3"/>
      <c r="UY846" s="3"/>
      <c r="UZ846" s="3"/>
      <c r="VA846" s="3"/>
      <c r="VB846" s="3"/>
      <c r="VC846" s="3"/>
      <c r="VD846" s="3"/>
      <c r="VE846" s="3"/>
      <c r="VF846" s="3"/>
      <c r="VG846" s="3"/>
      <c r="VH846" s="3"/>
      <c r="VI846" s="3"/>
      <c r="VJ846" s="3"/>
      <c r="VK846" s="3"/>
      <c r="VL846" s="3"/>
      <c r="VM846" s="3"/>
      <c r="VN846" s="3"/>
      <c r="VO846" s="3"/>
      <c r="VP846" s="3"/>
      <c r="VQ846" s="3"/>
      <c r="VR846" s="3"/>
      <c r="VS846" s="3"/>
      <c r="VT846" s="3"/>
      <c r="VU846" s="3"/>
      <c r="VV846" s="3"/>
      <c r="VW846" s="3"/>
      <c r="VX846" s="3"/>
      <c r="VY846" s="3"/>
      <c r="VZ846" s="3"/>
      <c r="WA846" s="3"/>
      <c r="WB846" s="3"/>
      <c r="WC846" s="3"/>
      <c r="WD846" s="3"/>
      <c r="WE846" s="3"/>
      <c r="WF846" s="3"/>
      <c r="WG846" s="3"/>
      <c r="WH846" s="3"/>
      <c r="WI846" s="3"/>
      <c r="WJ846" s="3"/>
      <c r="WK846" s="3"/>
      <c r="WL846" s="3"/>
      <c r="WM846" s="3"/>
      <c r="WN846" s="3"/>
      <c r="WO846" s="3"/>
      <c r="WP846" s="3"/>
      <c r="WQ846" s="3"/>
      <c r="WR846" s="3"/>
      <c r="WS846" s="3"/>
      <c r="WT846" s="3"/>
      <c r="WU846" s="3"/>
      <c r="WV846" s="3"/>
      <c r="WW846" s="3"/>
      <c r="WX846" s="3"/>
      <c r="WY846" s="3"/>
      <c r="WZ846" s="3"/>
      <c r="XA846" s="3"/>
      <c r="XB846" s="3"/>
      <c r="XC846" s="3"/>
      <c r="XD846" s="3"/>
      <c r="XE846" s="3"/>
      <c r="XF846" s="3"/>
      <c r="XG846" s="3"/>
      <c r="XH846" s="3"/>
      <c r="XI846" s="3"/>
      <c r="XJ846" s="3"/>
      <c r="XK846" s="3"/>
      <c r="XL846" s="3"/>
      <c r="XM846" s="3"/>
      <c r="XN846" s="3"/>
      <c r="XO846" s="3"/>
      <c r="XP846" s="3"/>
      <c r="XQ846" s="3"/>
      <c r="XR846" s="3"/>
      <c r="XS846" s="3"/>
      <c r="XT846" s="3"/>
      <c r="XU846" s="3"/>
      <c r="XV846" s="3"/>
      <c r="XW846" s="3"/>
      <c r="XX846" s="3"/>
      <c r="XY846" s="3"/>
      <c r="XZ846" s="3"/>
      <c r="YA846" s="3"/>
      <c r="YB846" s="3"/>
      <c r="YC846" s="3"/>
      <c r="YD846" s="3"/>
      <c r="YE846" s="3"/>
      <c r="YF846" s="3"/>
      <c r="YG846" s="3"/>
      <c r="YH846" s="3"/>
      <c r="YI846" s="3"/>
      <c r="YJ846" s="3"/>
      <c r="YK846" s="3"/>
      <c r="YL846" s="3"/>
      <c r="YM846" s="3"/>
      <c r="YN846" s="3"/>
      <c r="YO846" s="3"/>
      <c r="YP846" s="3"/>
      <c r="YQ846" s="3"/>
      <c r="YR846" s="3"/>
      <c r="YS846" s="3"/>
      <c r="YT846" s="3"/>
      <c r="YU846" s="3"/>
      <c r="YV846" s="3"/>
      <c r="YW846" s="3"/>
      <c r="YX846" s="3"/>
      <c r="YY846" s="3"/>
      <c r="YZ846" s="3"/>
      <c r="ZA846" s="3"/>
      <c r="ZB846" s="3"/>
      <c r="ZC846" s="3"/>
      <c r="ZD846" s="3"/>
      <c r="ZE846" s="3"/>
      <c r="ZF846" s="3"/>
      <c r="ZG846" s="3"/>
      <c r="ZH846" s="3"/>
      <c r="ZI846" s="3"/>
      <c r="ZJ846" s="3"/>
      <c r="ZK846" s="3"/>
      <c r="ZL846" s="3"/>
      <c r="ZM846" s="3"/>
      <c r="ZN846" s="3"/>
      <c r="ZO846" s="3"/>
      <c r="ZP846" s="3"/>
      <c r="ZQ846" s="3"/>
      <c r="ZR846" s="3"/>
      <c r="ZS846" s="3"/>
      <c r="ZT846" s="3"/>
      <c r="ZU846" s="3"/>
      <c r="ZV846" s="3"/>
      <c r="ZW846" s="3"/>
      <c r="ZX846" s="3"/>
      <c r="ZY846" s="3"/>
      <c r="ZZ846" s="3"/>
      <c r="AAA846" s="3"/>
      <c r="AAB846" s="3"/>
      <c r="AAC846" s="3"/>
      <c r="AAD846" s="3"/>
      <c r="AAE846" s="3"/>
      <c r="AAF846" s="3"/>
      <c r="AAG846" s="3"/>
      <c r="AAH846" s="3"/>
      <c r="AAI846" s="3"/>
      <c r="AAJ846" s="3"/>
      <c r="AAK846" s="3"/>
      <c r="AAL846" s="3"/>
      <c r="AAM846" s="3"/>
      <c r="AAN846" s="3"/>
      <c r="AAO846" s="3"/>
      <c r="AAP846" s="3"/>
      <c r="AAQ846" s="3"/>
      <c r="AAR846" s="3"/>
      <c r="AAS846" s="3"/>
      <c r="AAT846" s="3"/>
      <c r="AAU846" s="3"/>
      <c r="AAV846" s="3"/>
      <c r="AAW846" s="3"/>
      <c r="AAX846" s="3"/>
      <c r="AAY846" s="3"/>
      <c r="AAZ846" s="3"/>
      <c r="ABA846" s="3"/>
      <c r="ABB846" s="3"/>
      <c r="ABC846" s="3"/>
      <c r="ABD846" s="3"/>
      <c r="ABE846" s="3"/>
      <c r="ABF846" s="3"/>
      <c r="ABG846" s="3"/>
      <c r="ABH846" s="3"/>
      <c r="ABI846" s="3"/>
      <c r="ABJ846" s="3"/>
      <c r="ABK846" s="3"/>
      <c r="ABL846" s="3"/>
      <c r="ABM846" s="3"/>
      <c r="ABN846" s="3"/>
      <c r="ABO846" s="3"/>
      <c r="ABP846" s="3"/>
      <c r="ABQ846" s="3"/>
      <c r="ABR846" s="3"/>
      <c r="ABS846" s="3"/>
      <c r="ABT846" s="3"/>
      <c r="ABU846" s="3"/>
      <c r="ABV846" s="3"/>
      <c r="ABW846" s="3"/>
      <c r="ABX846" s="3"/>
      <c r="ABY846" s="3"/>
      <c r="ABZ846" s="3"/>
      <c r="ACA846" s="3"/>
      <c r="ACB846" s="3"/>
      <c r="ACC846" s="3"/>
      <c r="ACD846" s="3"/>
      <c r="ACE846" s="3"/>
      <c r="ACF846" s="3"/>
      <c r="ACG846" s="3"/>
      <c r="ACH846" s="3"/>
      <c r="ACI846" s="3"/>
      <c r="ACJ846" s="3"/>
      <c r="ACK846" s="3"/>
      <c r="ACL846" s="3"/>
      <c r="ACM846" s="3"/>
      <c r="ACN846" s="3"/>
      <c r="ACO846" s="3"/>
      <c r="ACP846" s="3"/>
      <c r="ACQ846" s="3"/>
      <c r="ACR846" s="3"/>
      <c r="ACS846" s="3"/>
      <c r="ACT846" s="3"/>
      <c r="ACU846" s="3"/>
      <c r="ACV846" s="3"/>
      <c r="ACW846" s="3"/>
      <c r="ACX846" s="3"/>
      <c r="ACY846" s="3"/>
      <c r="ACZ846" s="3"/>
      <c r="ADA846" s="3"/>
      <c r="ADB846" s="3"/>
      <c r="ADC846" s="3"/>
      <c r="ADD846" s="3"/>
      <c r="ADE846" s="3"/>
      <c r="ADF846" s="3"/>
      <c r="ADG846" s="3"/>
      <c r="ADH846" s="3"/>
      <c r="ADI846" s="3"/>
      <c r="ADJ846" s="3"/>
      <c r="ADK846" s="3"/>
      <c r="ADL846" s="3"/>
      <c r="ADM846" s="3"/>
      <c r="ADN846" s="3"/>
      <c r="ADO846" s="3"/>
      <c r="ADP846" s="3"/>
      <c r="ADQ846" s="3"/>
      <c r="ADR846" s="3"/>
      <c r="ADS846" s="3"/>
      <c r="ADT846" s="3"/>
      <c r="ADU846" s="3"/>
      <c r="ADV846" s="3"/>
      <c r="ADW846" s="3"/>
      <c r="ADX846" s="3"/>
      <c r="ADY846" s="3"/>
      <c r="ADZ846" s="3"/>
      <c r="AEA846" s="3"/>
      <c r="AEB846" s="3"/>
      <c r="AEC846" s="3"/>
      <c r="AED846" s="3"/>
      <c r="AEE846" s="3"/>
      <c r="AEF846" s="3"/>
      <c r="AEG846" s="3"/>
      <c r="AEH846" s="3"/>
      <c r="AEI846" s="3"/>
      <c r="AEJ846" s="3"/>
      <c r="AEK846" s="3"/>
      <c r="AEL846" s="3"/>
      <c r="AEM846" s="3"/>
      <c r="AEN846" s="3"/>
      <c r="AEO846" s="3"/>
      <c r="AEP846" s="3"/>
      <c r="AEQ846" s="3"/>
      <c r="AER846" s="3"/>
      <c r="AES846" s="3"/>
      <c r="AET846" s="3"/>
      <c r="AEU846" s="3"/>
      <c r="AEV846" s="3"/>
      <c r="AEW846" s="3"/>
      <c r="AEX846" s="3"/>
      <c r="AEY846" s="3"/>
      <c r="AEZ846" s="3"/>
      <c r="AFA846" s="3"/>
      <c r="AFB846" s="3"/>
      <c r="AFC846" s="3"/>
      <c r="AFD846" s="3"/>
      <c r="AFE846" s="3"/>
      <c r="AFF846" s="3"/>
      <c r="AFG846" s="3"/>
      <c r="AFH846" s="3"/>
      <c r="AFI846" s="3"/>
      <c r="AFJ846" s="3"/>
      <c r="AFK846" s="3"/>
      <c r="AFL846" s="3"/>
      <c r="AFM846" s="3"/>
      <c r="AFN846" s="3"/>
      <c r="AFO846" s="3"/>
      <c r="AFP846" s="3"/>
      <c r="AFQ846" s="3"/>
      <c r="AFR846" s="3"/>
      <c r="AFS846" s="3"/>
      <c r="AFT846" s="3"/>
      <c r="AFU846" s="3"/>
      <c r="AFV846" s="3"/>
      <c r="AFW846" s="3"/>
      <c r="AFX846" s="3"/>
      <c r="AFY846" s="3"/>
      <c r="AFZ846" s="3"/>
      <c r="AGA846" s="3"/>
      <c r="AGB846" s="3"/>
      <c r="AGC846" s="3"/>
      <c r="AGD846" s="3"/>
      <c r="AGE846" s="3"/>
      <c r="AGF846" s="3"/>
      <c r="AGG846" s="3"/>
      <c r="AGH846" s="3"/>
      <c r="AGI846" s="3"/>
      <c r="AGJ846" s="3"/>
      <c r="AGK846" s="3"/>
      <c r="AGL846" s="3"/>
      <c r="AGM846" s="3"/>
      <c r="AGN846" s="3"/>
      <c r="AGO846" s="3"/>
      <c r="AGP846" s="3"/>
      <c r="AGQ846" s="3"/>
      <c r="AGR846" s="3"/>
      <c r="AGS846" s="3"/>
      <c r="AGT846" s="3"/>
      <c r="AGU846" s="3"/>
      <c r="AGV846" s="3"/>
      <c r="AGW846" s="3"/>
      <c r="AGX846" s="3"/>
      <c r="AGY846" s="3"/>
      <c r="AGZ846" s="3"/>
      <c r="AHA846" s="3"/>
      <c r="AHB846" s="3"/>
      <c r="AHC846" s="3"/>
      <c r="AHD846" s="3"/>
      <c r="AHE846" s="3"/>
      <c r="AHF846" s="3"/>
      <c r="AHG846" s="3"/>
      <c r="AHH846" s="3"/>
      <c r="AHI846" s="3"/>
      <c r="AHJ846" s="3"/>
      <c r="AHK846" s="3"/>
      <c r="AHL846" s="3"/>
      <c r="AHM846" s="3"/>
      <c r="AHN846" s="3"/>
      <c r="AHO846" s="3"/>
      <c r="AHP846" s="3"/>
      <c r="AHQ846" s="3"/>
      <c r="AHR846" s="3"/>
      <c r="AHS846" s="3"/>
      <c r="AHT846" s="3"/>
      <c r="AHU846" s="3"/>
      <c r="AHV846" s="3"/>
      <c r="AHW846" s="3"/>
      <c r="AHX846" s="3"/>
      <c r="AHY846" s="3"/>
      <c r="AHZ846" s="3"/>
      <c r="AIA846" s="3"/>
      <c r="AIB846" s="3"/>
      <c r="AIC846" s="3"/>
      <c r="AID846" s="3"/>
      <c r="AIE846" s="3"/>
      <c r="AIF846" s="3"/>
      <c r="AIG846" s="3"/>
      <c r="AIH846" s="3"/>
      <c r="AII846" s="3"/>
      <c r="AIJ846" s="3"/>
      <c r="AIK846" s="3"/>
      <c r="AIL846" s="3"/>
      <c r="AIM846" s="3"/>
      <c r="AIN846" s="3"/>
      <c r="AIO846" s="3"/>
      <c r="AIP846" s="3"/>
      <c r="AIQ846" s="3"/>
      <c r="AIR846" s="3"/>
      <c r="AIS846" s="3"/>
      <c r="AIT846" s="3"/>
      <c r="AIU846" s="3"/>
      <c r="AIV846" s="3"/>
      <c r="AIW846" s="3"/>
      <c r="AIX846" s="3"/>
      <c r="AIY846" s="3"/>
      <c r="AIZ846" s="3"/>
      <c r="AJA846" s="3"/>
      <c r="AJB846" s="3"/>
      <c r="AJC846" s="3"/>
      <c r="AJD846" s="3"/>
      <c r="AJE846" s="3"/>
      <c r="AJF846" s="3"/>
      <c r="AJG846" s="3"/>
      <c r="AJH846" s="3"/>
      <c r="AJI846" s="3"/>
      <c r="AJJ846" s="3"/>
      <c r="AJK846" s="3"/>
      <c r="AJL846" s="3"/>
      <c r="AJM846" s="3"/>
      <c r="AJN846" s="3"/>
      <c r="AJO846" s="3"/>
      <c r="AJP846" s="3"/>
      <c r="AJQ846" s="3"/>
      <c r="AJR846" s="3"/>
      <c r="AJS846" s="3"/>
      <c r="AJT846" s="3"/>
      <c r="AJU846" s="3"/>
      <c r="AJV846" s="3"/>
      <c r="AJW846" s="3"/>
      <c r="AJX846" s="3"/>
      <c r="AJY846" s="3"/>
      <c r="AJZ846" s="3"/>
      <c r="AKA846" s="3"/>
      <c r="AKB846" s="3"/>
      <c r="AKC846" s="3"/>
      <c r="AKD846" s="3"/>
      <c r="AKE846" s="3"/>
      <c r="AKF846" s="3"/>
      <c r="AKG846" s="3"/>
      <c r="AKH846" s="3"/>
      <c r="AKI846" s="3"/>
      <c r="AKJ846" s="3"/>
      <c r="AKK846" s="3"/>
      <c r="AKL846" s="3"/>
      <c r="AKM846" s="3"/>
      <c r="AKN846" s="3"/>
      <c r="AKO846" s="3"/>
      <c r="AKP846" s="3"/>
      <c r="AKQ846" s="3"/>
      <c r="AKR846" s="3"/>
      <c r="AKS846" s="3"/>
      <c r="AKT846" s="3"/>
      <c r="AKU846" s="3"/>
      <c r="AKV846" s="3"/>
      <c r="AKW846" s="3"/>
      <c r="AKX846" s="3"/>
      <c r="AKY846" s="3"/>
      <c r="AKZ846" s="3"/>
      <c r="ALA846" s="3"/>
      <c r="ALB846" s="3"/>
      <c r="ALC846" s="3"/>
      <c r="ALD846" s="3"/>
      <c r="ALE846" s="3"/>
      <c r="ALF846" s="3"/>
      <c r="ALG846" s="3"/>
      <c r="ALH846" s="3"/>
      <c r="ALI846" s="3"/>
      <c r="ALJ846" s="3"/>
      <c r="ALK846" s="3"/>
      <c r="ALL846" s="3"/>
      <c r="ALM846" s="3"/>
      <c r="ALN846" s="3"/>
      <c r="ALO846" s="3"/>
      <c r="ALP846" s="3"/>
      <c r="ALQ846" s="3"/>
      <c r="ALR846" s="3"/>
      <c r="ALS846" s="3"/>
      <c r="ALT846" s="3"/>
      <c r="ALU846" s="3"/>
      <c r="ALV846" s="3"/>
      <c r="ALW846" s="3"/>
      <c r="ALX846" s="3"/>
      <c r="ALY846" s="3"/>
      <c r="ALZ846" s="3"/>
      <c r="AMA846" s="3"/>
      <c r="AMB846" s="3"/>
      <c r="AMC846" s="3"/>
      <c r="AMD846" s="3"/>
      <c r="AME846" s="3"/>
      <c r="AMF846" s="3"/>
      <c r="AMG846" s="3"/>
      <c r="AMH846" s="3"/>
      <c r="AMI846" s="3"/>
      <c r="AMJ846" s="3"/>
      <c r="AMK846" s="3"/>
      <c r="AML846" s="3"/>
      <c r="AMM846" s="3"/>
      <c r="AMN846" s="3"/>
      <c r="AMO846" s="3"/>
      <c r="AMP846" s="3"/>
      <c r="AMQ846" s="3"/>
      <c r="AMR846" s="3"/>
      <c r="AMS846" s="3"/>
      <c r="AMT846" s="3"/>
      <c r="AMU846" s="3"/>
      <c r="AMV846" s="3"/>
      <c r="AMW846" s="3"/>
      <c r="AMX846" s="3"/>
      <c r="AMY846" s="3"/>
      <c r="AMZ846" s="3"/>
      <c r="ANA846" s="3"/>
      <c r="ANB846" s="3"/>
      <c r="ANC846" s="3"/>
      <c r="AND846" s="3"/>
      <c r="ANE846" s="3"/>
      <c r="ANF846" s="3"/>
      <c r="ANG846" s="3"/>
      <c r="ANH846" s="3"/>
      <c r="ANI846" s="3"/>
      <c r="ANJ846" s="3"/>
      <c r="ANK846" s="3"/>
      <c r="ANL846" s="3"/>
      <c r="ANM846" s="3"/>
      <c r="ANN846" s="3"/>
      <c r="ANO846" s="3"/>
      <c r="ANP846" s="3"/>
      <c r="ANQ846" s="3"/>
      <c r="ANR846" s="3"/>
      <c r="ANS846" s="3"/>
      <c r="ANT846" s="3"/>
      <c r="ANU846" s="3"/>
      <c r="ANV846" s="3"/>
      <c r="ANW846" s="3"/>
      <c r="ANX846" s="3"/>
      <c r="ANY846" s="3"/>
      <c r="ANZ846" s="3"/>
      <c r="AOA846" s="3"/>
      <c r="AOB846" s="3"/>
      <c r="AOC846" s="3"/>
      <c r="AOD846" s="3"/>
      <c r="AOE846" s="3"/>
      <c r="AOF846" s="3"/>
      <c r="AOG846" s="3"/>
      <c r="AOH846" s="3"/>
      <c r="AOI846" s="3"/>
      <c r="AOJ846" s="3"/>
      <c r="AOK846" s="3"/>
      <c r="AOL846" s="3"/>
      <c r="AOM846" s="3"/>
      <c r="AON846" s="3"/>
      <c r="AOO846" s="3"/>
      <c r="AOP846" s="3"/>
      <c r="AOQ846" s="3"/>
      <c r="AOR846" s="3"/>
      <c r="AOS846" s="3"/>
      <c r="AOT846" s="3"/>
      <c r="AOU846" s="3"/>
      <c r="AOV846" s="3"/>
      <c r="AOW846" s="3"/>
      <c r="AOX846" s="3"/>
      <c r="AOY846" s="3"/>
      <c r="AOZ846" s="3"/>
      <c r="APA846" s="3"/>
      <c r="APB846" s="3"/>
      <c r="APC846" s="3"/>
      <c r="APD846" s="3"/>
      <c r="APE846" s="3"/>
      <c r="APF846" s="3"/>
      <c r="APG846" s="3"/>
      <c r="APH846" s="3"/>
      <c r="API846" s="3"/>
      <c r="APJ846" s="3"/>
      <c r="APK846" s="3"/>
      <c r="APL846" s="3"/>
      <c r="APM846" s="3"/>
      <c r="APN846" s="3"/>
      <c r="APO846" s="3"/>
      <c r="APP846" s="3"/>
      <c r="APQ846" s="3"/>
      <c r="APR846" s="3"/>
      <c r="APS846" s="3"/>
      <c r="APT846" s="3"/>
      <c r="APU846" s="3"/>
      <c r="APV846" s="3"/>
      <c r="APW846" s="3"/>
      <c r="APX846" s="3"/>
      <c r="APY846" s="3"/>
      <c r="APZ846" s="3"/>
      <c r="AQA846" s="3"/>
      <c r="AQB846" s="3"/>
      <c r="AQC846" s="3"/>
      <c r="AQD846" s="3"/>
      <c r="AQE846" s="3"/>
      <c r="AQF846" s="3"/>
      <c r="AQG846" s="3"/>
      <c r="AQH846" s="3"/>
      <c r="AQI846" s="3"/>
      <c r="AQJ846" s="3"/>
      <c r="AQK846" s="3"/>
      <c r="AQL846" s="3"/>
      <c r="AQM846" s="3"/>
      <c r="AQN846" s="3"/>
      <c r="AQO846" s="3"/>
      <c r="AQP846" s="3"/>
      <c r="AQQ846" s="3"/>
      <c r="AQR846" s="3"/>
      <c r="AQS846" s="3"/>
      <c r="AQT846" s="3"/>
      <c r="AQU846" s="3"/>
      <c r="AQV846" s="3"/>
      <c r="AQW846" s="3"/>
      <c r="AQX846" s="3"/>
      <c r="AQY846" s="3"/>
      <c r="AQZ846" s="3"/>
      <c r="ARA846" s="3"/>
      <c r="ARB846" s="3"/>
      <c r="ARC846" s="3"/>
      <c r="ARD846" s="3"/>
      <c r="ARE846" s="3"/>
      <c r="ARF846" s="3"/>
      <c r="ARG846" s="3"/>
      <c r="ARH846" s="3"/>
      <c r="ARI846" s="3"/>
      <c r="ARJ846" s="3"/>
      <c r="ARK846" s="3"/>
      <c r="ARL846" s="3"/>
      <c r="ARM846" s="3"/>
      <c r="ARN846" s="3"/>
      <c r="ARO846" s="3"/>
      <c r="ARP846" s="3"/>
      <c r="ARQ846" s="3"/>
      <c r="ARR846" s="3"/>
      <c r="ARS846" s="3"/>
      <c r="ART846" s="3"/>
      <c r="ARU846" s="3"/>
      <c r="ARV846" s="3"/>
      <c r="ARW846" s="3"/>
      <c r="ARX846" s="3"/>
      <c r="ARY846" s="3"/>
      <c r="ARZ846" s="3"/>
      <c r="ASA846" s="3"/>
      <c r="ASB846" s="3"/>
      <c r="ASC846" s="3"/>
      <c r="ASD846" s="3"/>
      <c r="ASE846" s="3"/>
      <c r="ASF846" s="3"/>
      <c r="ASG846" s="3"/>
      <c r="ASH846" s="3"/>
      <c r="ASI846" s="3"/>
      <c r="ASJ846" s="3"/>
      <c r="ASK846" s="3"/>
      <c r="ASL846" s="3"/>
      <c r="ASM846" s="3"/>
      <c r="ASN846" s="3"/>
      <c r="ASO846" s="3"/>
      <c r="ASP846" s="3"/>
      <c r="ASQ846" s="3"/>
      <c r="ASR846" s="3"/>
      <c r="ASS846" s="3"/>
      <c r="AST846" s="3"/>
      <c r="ASU846" s="3"/>
      <c r="ASV846" s="3"/>
      <c r="ASW846" s="3"/>
      <c r="ASX846" s="3"/>
      <c r="ASY846" s="3"/>
      <c r="ASZ846" s="3"/>
      <c r="ATA846" s="3"/>
      <c r="ATB846" s="3"/>
      <c r="ATC846" s="3"/>
      <c r="ATD846" s="3"/>
      <c r="ATE846" s="3"/>
      <c r="ATF846" s="3"/>
      <c r="ATG846" s="3"/>
      <c r="ATH846" s="3"/>
      <c r="ATI846" s="3"/>
      <c r="ATJ846" s="3"/>
      <c r="ATK846" s="3"/>
      <c r="ATL846" s="3"/>
      <c r="ATM846" s="3"/>
      <c r="ATN846" s="3"/>
      <c r="ATO846" s="3"/>
      <c r="ATP846" s="3"/>
      <c r="ATQ846" s="3"/>
      <c r="ATR846" s="3"/>
      <c r="ATS846" s="3"/>
      <c r="ATT846" s="3"/>
      <c r="ATU846" s="3"/>
      <c r="ATV846" s="3"/>
      <c r="ATW846" s="3"/>
      <c r="ATX846" s="3"/>
      <c r="ATY846" s="3"/>
      <c r="ATZ846" s="3"/>
      <c r="AUA846" s="3"/>
      <c r="AUB846" s="3"/>
      <c r="AUC846" s="3"/>
      <c r="AUD846" s="3"/>
      <c r="AUE846" s="3"/>
      <c r="AUF846" s="3"/>
      <c r="AUG846" s="3"/>
      <c r="AUH846" s="3"/>
      <c r="AUI846" s="3"/>
      <c r="AUJ846" s="3"/>
      <c r="AUK846" s="3"/>
      <c r="AUL846" s="3"/>
      <c r="AUM846" s="3"/>
      <c r="AUN846" s="3"/>
      <c r="AUO846" s="3"/>
      <c r="AUP846" s="3"/>
      <c r="AUQ846" s="3"/>
      <c r="AUR846" s="3"/>
      <c r="AUS846" s="3"/>
      <c r="AUT846" s="3"/>
      <c r="AUU846" s="3"/>
      <c r="AUV846" s="3"/>
      <c r="AUW846" s="3"/>
      <c r="AUX846" s="3"/>
      <c r="AUY846" s="3"/>
      <c r="AUZ846" s="3"/>
      <c r="AVA846" s="3"/>
      <c r="AVB846" s="3"/>
      <c r="AVC846" s="3"/>
      <c r="AVD846" s="3"/>
      <c r="AVE846" s="3"/>
      <c r="AVF846" s="3"/>
      <c r="AVG846" s="3"/>
      <c r="AVH846" s="3"/>
      <c r="AVI846" s="3"/>
      <c r="AVJ846" s="3"/>
      <c r="AVK846" s="3"/>
      <c r="AVL846" s="3"/>
      <c r="AVM846" s="3"/>
      <c r="AVN846" s="3"/>
      <c r="AVO846" s="3"/>
      <c r="AVP846" s="3"/>
      <c r="AVQ846" s="3"/>
      <c r="AVR846" s="3"/>
      <c r="AVS846" s="3"/>
      <c r="AVT846" s="3"/>
      <c r="AVU846" s="3"/>
      <c r="AVV846" s="3"/>
      <c r="AVW846" s="3"/>
      <c r="AVX846" s="3"/>
      <c r="AVY846" s="3"/>
      <c r="AVZ846" s="3"/>
      <c r="AWA846" s="3"/>
      <c r="AWB846" s="3"/>
      <c r="AWC846" s="3"/>
      <c r="AWD846" s="3"/>
      <c r="AWE846" s="3"/>
      <c r="AWF846" s="3"/>
      <c r="AWG846" s="3"/>
      <c r="AWH846" s="3"/>
      <c r="AWI846" s="3"/>
      <c r="AWJ846" s="3"/>
      <c r="AWK846" s="3"/>
      <c r="AWL846" s="3"/>
      <c r="AWM846" s="3"/>
      <c r="AWN846" s="3"/>
      <c r="AWO846" s="3"/>
      <c r="AWP846" s="3"/>
      <c r="AWQ846" s="3"/>
      <c r="AWR846" s="3"/>
      <c r="AWS846" s="3"/>
      <c r="AWT846" s="3"/>
      <c r="AWU846" s="3"/>
      <c r="AWV846" s="3"/>
      <c r="AWW846" s="3"/>
      <c r="AWX846" s="3"/>
      <c r="AWY846" s="3"/>
      <c r="AWZ846" s="3"/>
      <c r="AXA846" s="3"/>
      <c r="AXB846" s="3"/>
      <c r="AXC846" s="3"/>
      <c r="AXD846" s="3"/>
      <c r="AXE846" s="3"/>
      <c r="AXF846" s="3"/>
      <c r="AXG846" s="3"/>
      <c r="AXH846" s="3"/>
      <c r="AXI846" s="3"/>
      <c r="AXJ846" s="3"/>
      <c r="AXK846" s="3"/>
      <c r="AXL846" s="3"/>
      <c r="AXM846" s="3"/>
      <c r="AXN846" s="3"/>
      <c r="AXO846" s="3"/>
      <c r="AXP846" s="3"/>
      <c r="AXQ846" s="3"/>
      <c r="AXR846" s="3"/>
      <c r="AXS846" s="3"/>
      <c r="AXT846" s="3"/>
      <c r="AXU846" s="3"/>
      <c r="AXV846" s="3"/>
      <c r="AXW846" s="3"/>
      <c r="AXX846" s="3"/>
      <c r="AXY846" s="3"/>
      <c r="AXZ846" s="3"/>
      <c r="AYA846" s="3"/>
      <c r="AYB846" s="3"/>
      <c r="AYC846" s="3"/>
      <c r="AYD846" s="3"/>
      <c r="AYE846" s="3"/>
      <c r="AYF846" s="3"/>
      <c r="AYG846" s="3"/>
      <c r="AYH846" s="3"/>
      <c r="AYI846" s="3"/>
      <c r="AYJ846" s="3"/>
      <c r="AYK846" s="3"/>
      <c r="AYL846" s="3"/>
      <c r="AYM846" s="3"/>
      <c r="AYN846" s="3"/>
      <c r="AYO846" s="3"/>
      <c r="AYP846" s="3"/>
      <c r="AYQ846" s="3"/>
      <c r="AYR846" s="3"/>
      <c r="AYS846" s="3"/>
      <c r="AYT846" s="3"/>
      <c r="AYU846" s="3"/>
      <c r="AYV846" s="3"/>
      <c r="AYW846" s="3"/>
      <c r="AYX846" s="3"/>
      <c r="AYY846" s="3"/>
      <c r="AYZ846" s="3"/>
      <c r="AZA846" s="3"/>
      <c r="AZB846" s="3"/>
      <c r="AZC846" s="3"/>
      <c r="AZD846" s="3"/>
      <c r="AZE846" s="3"/>
      <c r="AZF846" s="3"/>
      <c r="AZG846" s="3"/>
      <c r="AZH846" s="3"/>
      <c r="AZI846" s="3"/>
      <c r="AZJ846" s="3"/>
      <c r="AZK846" s="3"/>
      <c r="AZL846" s="3"/>
      <c r="AZM846" s="3"/>
      <c r="AZN846" s="3"/>
      <c r="AZO846" s="3"/>
      <c r="AZP846" s="3"/>
      <c r="AZQ846" s="3"/>
      <c r="AZR846" s="3"/>
      <c r="AZS846" s="3"/>
      <c r="AZT846" s="3"/>
      <c r="AZU846" s="3"/>
      <c r="AZV846" s="3"/>
      <c r="AZW846" s="3"/>
      <c r="AZX846" s="3"/>
      <c r="AZY846" s="3"/>
      <c r="AZZ846" s="3"/>
      <c r="BAA846" s="3"/>
      <c r="BAB846" s="3"/>
      <c r="BAC846" s="3"/>
      <c r="BAD846" s="3"/>
      <c r="BAE846" s="3"/>
      <c r="BAF846" s="3"/>
      <c r="BAG846" s="3"/>
      <c r="BAH846" s="3"/>
      <c r="BAI846" s="3"/>
      <c r="BAJ846" s="3"/>
      <c r="BAK846" s="3"/>
      <c r="BAL846" s="3"/>
      <c r="BAM846" s="3"/>
      <c r="BAN846" s="3"/>
      <c r="BAO846" s="3"/>
      <c r="BAP846" s="3"/>
      <c r="BAQ846" s="3"/>
      <c r="BAR846" s="3"/>
      <c r="BAS846" s="3"/>
      <c r="BAT846" s="3"/>
      <c r="BAU846" s="3"/>
      <c r="BAV846" s="3"/>
      <c r="BAW846" s="3"/>
      <c r="BAX846" s="3"/>
      <c r="BAY846" s="3"/>
      <c r="BAZ846" s="3"/>
      <c r="BBA846" s="3"/>
      <c r="BBB846" s="3"/>
      <c r="BBC846" s="3"/>
      <c r="BBD846" s="3"/>
      <c r="BBE846" s="3"/>
      <c r="BBF846" s="3"/>
      <c r="BBG846" s="3"/>
      <c r="BBH846" s="3"/>
      <c r="BBI846" s="3"/>
      <c r="BBJ846" s="3"/>
      <c r="BBK846" s="3"/>
      <c r="BBL846" s="3"/>
      <c r="BBM846" s="3"/>
      <c r="BBN846" s="3"/>
      <c r="BBO846" s="3"/>
      <c r="BBP846" s="3"/>
      <c r="BBQ846" s="3"/>
      <c r="BBR846" s="3"/>
      <c r="BBS846" s="3"/>
      <c r="BBT846" s="3"/>
      <c r="BBU846" s="3"/>
      <c r="BBV846" s="3"/>
      <c r="BBW846" s="3"/>
      <c r="BBX846" s="3"/>
      <c r="BBY846" s="3"/>
      <c r="BBZ846" s="3"/>
      <c r="BCA846" s="3"/>
      <c r="BCB846" s="3"/>
      <c r="BCC846" s="3"/>
      <c r="BCD846" s="3"/>
      <c r="BCE846" s="3"/>
      <c r="BCF846" s="3"/>
      <c r="BCG846" s="3"/>
      <c r="BCH846" s="3"/>
      <c r="BCI846" s="3"/>
      <c r="BCJ846" s="3"/>
      <c r="BCK846" s="3"/>
      <c r="BCL846" s="3"/>
      <c r="BCM846" s="3"/>
      <c r="BCN846" s="3"/>
      <c r="BCO846" s="3"/>
      <c r="BCP846" s="3"/>
      <c r="BCQ846" s="3"/>
      <c r="BCR846" s="3"/>
      <c r="BCS846" s="3"/>
      <c r="BCT846" s="3"/>
      <c r="BCU846" s="3"/>
      <c r="BCV846" s="3"/>
      <c r="BCW846" s="3"/>
      <c r="BCX846" s="3"/>
      <c r="BCY846" s="3"/>
      <c r="BCZ846" s="3"/>
      <c r="BDA846" s="3"/>
      <c r="BDB846" s="3"/>
      <c r="BDC846" s="3"/>
      <c r="BDD846" s="3"/>
      <c r="BDE846" s="3"/>
      <c r="BDF846" s="3"/>
      <c r="BDG846" s="3"/>
      <c r="BDH846" s="3"/>
      <c r="BDI846" s="3"/>
      <c r="BDJ846" s="3"/>
      <c r="BDK846" s="3"/>
      <c r="BDL846" s="3"/>
      <c r="BDM846" s="3"/>
      <c r="BDN846" s="3"/>
      <c r="BDO846" s="3"/>
      <c r="BDP846" s="3"/>
      <c r="BDQ846" s="3"/>
      <c r="BDR846" s="3"/>
      <c r="BDS846" s="3"/>
      <c r="BDT846" s="3"/>
      <c r="BDU846" s="3"/>
      <c r="BDV846" s="3"/>
      <c r="BDW846" s="3"/>
      <c r="BDX846" s="3"/>
      <c r="BDY846" s="3"/>
      <c r="BDZ846" s="3"/>
      <c r="BEA846" s="3"/>
      <c r="BEB846" s="3"/>
      <c r="BEC846" s="3"/>
      <c r="BED846" s="3"/>
      <c r="BEE846" s="3"/>
      <c r="BEF846" s="3"/>
      <c r="BEG846" s="3"/>
      <c r="BEH846" s="3"/>
      <c r="BEI846" s="3"/>
      <c r="BEJ846" s="3"/>
      <c r="BEK846" s="3"/>
      <c r="BEL846" s="3"/>
      <c r="BEM846" s="3"/>
      <c r="BEN846" s="3"/>
      <c r="BEO846" s="3"/>
      <c r="BEP846" s="3"/>
      <c r="BEQ846" s="3"/>
      <c r="BER846" s="3"/>
      <c r="BES846" s="3"/>
      <c r="BET846" s="3"/>
      <c r="BEU846" s="3"/>
      <c r="BEV846" s="3"/>
      <c r="BEW846" s="3"/>
      <c r="BEX846" s="3"/>
      <c r="BEY846" s="3"/>
      <c r="BEZ846" s="3"/>
      <c r="BFA846" s="3"/>
      <c r="BFB846" s="3"/>
      <c r="BFC846" s="3"/>
      <c r="BFD846" s="3"/>
      <c r="BFE846" s="3"/>
      <c r="BFF846" s="3"/>
      <c r="BFG846" s="3"/>
      <c r="BFH846" s="3"/>
      <c r="BFI846" s="3"/>
      <c r="BFJ846" s="3"/>
      <c r="BFK846" s="3"/>
      <c r="BFL846" s="3"/>
      <c r="BFM846" s="3"/>
      <c r="BFN846" s="3"/>
      <c r="BFO846" s="3"/>
      <c r="BFP846" s="3"/>
      <c r="BFQ846" s="3"/>
      <c r="BFR846" s="3"/>
      <c r="BFS846" s="3"/>
      <c r="BFT846" s="3"/>
      <c r="BFU846" s="3"/>
      <c r="BFV846" s="3"/>
      <c r="BFW846" s="3"/>
      <c r="BFX846" s="3"/>
      <c r="BFY846" s="3"/>
      <c r="BFZ846" s="3"/>
      <c r="BGA846" s="3"/>
      <c r="BGB846" s="3"/>
      <c r="BGC846" s="3"/>
      <c r="BGD846" s="3"/>
      <c r="BGE846" s="3"/>
      <c r="BGF846" s="3"/>
      <c r="BGG846" s="3"/>
      <c r="BGH846" s="3"/>
      <c r="BGI846" s="3"/>
      <c r="BGJ846" s="3"/>
      <c r="BGK846" s="3"/>
      <c r="BGL846" s="3"/>
      <c r="BGM846" s="3"/>
      <c r="BGN846" s="3"/>
      <c r="BGO846" s="3"/>
      <c r="BGP846" s="3"/>
      <c r="BGQ846" s="3"/>
      <c r="BGR846" s="3"/>
      <c r="BGS846" s="3"/>
      <c r="BGT846" s="3"/>
      <c r="BGU846" s="3"/>
      <c r="BGV846" s="3"/>
      <c r="BGW846" s="3"/>
      <c r="BGX846" s="3"/>
      <c r="BGY846" s="3"/>
      <c r="BGZ846" s="3"/>
      <c r="BHA846" s="3"/>
      <c r="BHB846" s="3"/>
      <c r="BHC846" s="3"/>
      <c r="BHD846" s="3"/>
      <c r="BHE846" s="3"/>
      <c r="BHF846" s="3"/>
      <c r="BHG846" s="3"/>
      <c r="BHH846" s="3"/>
      <c r="BHI846" s="3"/>
      <c r="BHJ846" s="3"/>
      <c r="BHK846" s="3"/>
      <c r="BHL846" s="3"/>
      <c r="BHM846" s="3"/>
      <c r="BHN846" s="3"/>
      <c r="BHO846" s="3"/>
      <c r="BHP846" s="3"/>
      <c r="BHQ846" s="3"/>
      <c r="BHR846" s="3"/>
      <c r="BHS846" s="3"/>
      <c r="BHT846" s="3"/>
      <c r="BHU846" s="3"/>
      <c r="BHV846" s="3"/>
      <c r="BHW846" s="3"/>
      <c r="BHX846" s="3"/>
      <c r="BHY846" s="3"/>
      <c r="BHZ846" s="3"/>
      <c r="BIA846" s="3"/>
      <c r="BIB846" s="3"/>
      <c r="BIC846" s="3"/>
      <c r="BID846" s="3"/>
      <c r="BIE846" s="3"/>
      <c r="BIF846" s="3"/>
      <c r="BIG846" s="3"/>
      <c r="BIH846" s="3"/>
      <c r="BII846" s="3"/>
      <c r="BIJ846" s="3"/>
      <c r="BIK846" s="3"/>
      <c r="BIL846" s="3"/>
      <c r="BIM846" s="3"/>
      <c r="BIN846" s="3"/>
      <c r="BIO846" s="3"/>
      <c r="BIP846" s="3"/>
      <c r="BIQ846" s="3"/>
      <c r="BIR846" s="3"/>
      <c r="BIS846" s="3"/>
      <c r="BIT846" s="3"/>
      <c r="BIU846" s="3"/>
      <c r="BIV846" s="3"/>
      <c r="BIW846" s="3"/>
      <c r="BIX846" s="3"/>
      <c r="BIY846" s="3"/>
      <c r="BIZ846" s="3"/>
      <c r="BJA846" s="3"/>
      <c r="BJB846" s="3"/>
      <c r="BJC846" s="3"/>
      <c r="BJD846" s="3"/>
      <c r="BJE846" s="3"/>
      <c r="BJF846" s="3"/>
      <c r="BJG846" s="3"/>
      <c r="BJH846" s="3"/>
      <c r="BJI846" s="3"/>
      <c r="BJJ846" s="3"/>
      <c r="BJK846" s="3"/>
      <c r="BJL846" s="3"/>
      <c r="BJM846" s="3"/>
      <c r="BJN846" s="3"/>
      <c r="BJO846" s="3"/>
      <c r="BJP846" s="3"/>
      <c r="BJQ846" s="3"/>
      <c r="BJR846" s="3"/>
      <c r="BJS846" s="3"/>
      <c r="BJT846" s="3"/>
      <c r="BJU846" s="3"/>
      <c r="BJV846" s="3"/>
      <c r="BJW846" s="3"/>
      <c r="BJX846" s="3"/>
      <c r="BJY846" s="3"/>
      <c r="BJZ846" s="3"/>
      <c r="BKA846" s="3"/>
      <c r="BKB846" s="3"/>
      <c r="BKC846" s="3"/>
      <c r="BKD846" s="3"/>
      <c r="BKE846" s="3"/>
      <c r="BKF846" s="3"/>
      <c r="BKG846" s="3"/>
      <c r="BKH846" s="3"/>
      <c r="BKI846" s="3"/>
      <c r="BKJ846" s="3"/>
      <c r="BKK846" s="3"/>
      <c r="BKL846" s="3"/>
      <c r="BKM846" s="3"/>
      <c r="BKN846" s="3"/>
      <c r="BKO846" s="3"/>
      <c r="BKP846" s="3"/>
      <c r="BKQ846" s="3"/>
      <c r="BKR846" s="3"/>
      <c r="BKS846" s="3"/>
      <c r="BKT846" s="3"/>
      <c r="BKU846" s="3"/>
      <c r="BKV846" s="3"/>
      <c r="BKW846" s="3"/>
      <c r="BKX846" s="3"/>
      <c r="BKY846" s="3"/>
      <c r="BKZ846" s="3"/>
      <c r="BLA846" s="3"/>
      <c r="BLB846" s="3"/>
      <c r="BLC846" s="3"/>
      <c r="BLD846" s="3"/>
      <c r="BLE846" s="3"/>
      <c r="BLF846" s="3"/>
      <c r="BLG846" s="3"/>
      <c r="BLH846" s="3"/>
      <c r="BLI846" s="3"/>
      <c r="BLJ846" s="3"/>
      <c r="BLK846" s="3"/>
      <c r="BLL846" s="3"/>
      <c r="BLM846" s="3"/>
      <c r="BLN846" s="3"/>
      <c r="BLO846" s="3"/>
      <c r="BLP846" s="3"/>
      <c r="BLQ846" s="3"/>
      <c r="BLR846" s="3"/>
      <c r="BLS846" s="3"/>
      <c r="BLT846" s="3"/>
      <c r="BLU846" s="3"/>
      <c r="BLV846" s="3"/>
      <c r="BLW846" s="3"/>
      <c r="BLX846" s="3"/>
      <c r="BLY846" s="3"/>
      <c r="BLZ846" s="3"/>
      <c r="BMA846" s="3"/>
      <c r="BMB846" s="3"/>
      <c r="BMC846" s="3"/>
      <c r="BMD846" s="3"/>
      <c r="BME846" s="3"/>
      <c r="BMF846" s="3"/>
      <c r="BMG846" s="3"/>
      <c r="BMH846" s="3"/>
      <c r="BMI846" s="3"/>
      <c r="BMJ846" s="3"/>
      <c r="BMK846" s="3"/>
      <c r="BML846" s="3"/>
      <c r="BMM846" s="3"/>
      <c r="BMN846" s="3"/>
      <c r="BMO846" s="3"/>
      <c r="BMP846" s="3"/>
      <c r="BMQ846" s="3"/>
      <c r="BMR846" s="3"/>
      <c r="BMS846" s="3"/>
      <c r="BMT846" s="3"/>
      <c r="BMU846" s="3"/>
      <c r="BMV846" s="3"/>
      <c r="BMW846" s="3"/>
      <c r="BMX846" s="3"/>
      <c r="BMY846" s="3"/>
      <c r="BMZ846" s="3"/>
      <c r="BNA846" s="3"/>
      <c r="BNB846" s="3"/>
      <c r="BNC846" s="3"/>
      <c r="BND846" s="3"/>
      <c r="BNE846" s="3"/>
      <c r="BNF846" s="3"/>
      <c r="BNG846" s="3"/>
      <c r="BNH846" s="3"/>
      <c r="BNI846" s="3"/>
      <c r="BNJ846" s="3"/>
      <c r="BNK846" s="3"/>
      <c r="BNL846" s="3"/>
      <c r="BNM846" s="3"/>
      <c r="BNN846" s="3"/>
      <c r="BNO846" s="3"/>
      <c r="BNP846" s="3"/>
      <c r="BNQ846" s="3"/>
      <c r="BNR846" s="3"/>
      <c r="BNS846" s="3"/>
      <c r="BNT846" s="3"/>
      <c r="BNU846" s="3"/>
      <c r="BNV846" s="3"/>
      <c r="BNW846" s="3"/>
      <c r="BNX846" s="3"/>
      <c r="BNY846" s="3"/>
      <c r="BNZ846" s="3"/>
      <c r="BOA846" s="3"/>
      <c r="BOB846" s="3"/>
      <c r="BOC846" s="3"/>
      <c r="BOD846" s="3"/>
      <c r="BOE846" s="3"/>
      <c r="BOF846" s="3"/>
      <c r="BOG846" s="3"/>
      <c r="BOH846" s="3"/>
      <c r="BOI846" s="3"/>
      <c r="BOJ846" s="3"/>
      <c r="BOK846" s="3"/>
      <c r="BOL846" s="3"/>
      <c r="BOM846" s="3"/>
      <c r="BON846" s="3"/>
      <c r="BOO846" s="3"/>
      <c r="BOP846" s="3"/>
      <c r="BOQ846" s="3"/>
      <c r="BOR846" s="3"/>
      <c r="BOS846" s="3"/>
      <c r="BOT846" s="3"/>
      <c r="BOU846" s="3"/>
      <c r="BOV846" s="3"/>
      <c r="BOW846" s="3"/>
      <c r="BOX846" s="3"/>
      <c r="BOY846" s="3"/>
      <c r="BOZ846" s="3"/>
      <c r="BPA846" s="3"/>
      <c r="BPB846" s="3"/>
      <c r="BPC846" s="3"/>
      <c r="BPD846" s="3"/>
      <c r="BPE846" s="3"/>
      <c r="BPF846" s="3"/>
      <c r="BPG846" s="3"/>
      <c r="BPH846" s="3"/>
      <c r="BPI846" s="3"/>
      <c r="BPJ846" s="3"/>
      <c r="BPK846" s="3"/>
      <c r="BPL846" s="3"/>
      <c r="BPM846" s="3"/>
      <c r="BPN846" s="3"/>
      <c r="BPO846" s="3"/>
      <c r="BPP846" s="3"/>
      <c r="BPQ846" s="3"/>
      <c r="BPR846" s="3"/>
      <c r="BPS846" s="3"/>
      <c r="BPT846" s="3"/>
      <c r="BPU846" s="3"/>
      <c r="BPV846" s="3"/>
      <c r="BPW846" s="3"/>
      <c r="BPX846" s="3"/>
      <c r="BPY846" s="3"/>
      <c r="BPZ846" s="3"/>
      <c r="BQA846" s="3"/>
      <c r="BQB846" s="3"/>
      <c r="BQC846" s="3"/>
      <c r="BQD846" s="3"/>
      <c r="BQE846" s="3"/>
      <c r="BQF846" s="3"/>
      <c r="BQG846" s="3"/>
      <c r="BQH846" s="3"/>
      <c r="BQI846" s="3"/>
      <c r="BQJ846" s="3"/>
      <c r="BQK846" s="3"/>
      <c r="BQL846" s="3"/>
      <c r="BQM846" s="3"/>
      <c r="BQN846" s="3"/>
      <c r="BQO846" s="3"/>
      <c r="BQP846" s="3"/>
      <c r="BQQ846" s="3"/>
      <c r="BQR846" s="3"/>
      <c r="BQS846" s="3"/>
      <c r="BQT846" s="3"/>
      <c r="BQU846" s="3"/>
      <c r="BQV846" s="3"/>
      <c r="BQW846" s="3"/>
      <c r="BQX846" s="3"/>
      <c r="BQY846" s="3"/>
      <c r="BQZ846" s="3"/>
      <c r="BRA846" s="3"/>
      <c r="BRB846" s="3"/>
      <c r="BRC846" s="3"/>
      <c r="BRD846" s="3"/>
      <c r="BRE846" s="3"/>
      <c r="BRF846" s="3"/>
      <c r="BRG846" s="3"/>
      <c r="BRH846" s="3"/>
      <c r="BRI846" s="3"/>
      <c r="BRJ846" s="3"/>
      <c r="BRK846" s="3"/>
      <c r="BRL846" s="3"/>
      <c r="BRM846" s="3"/>
      <c r="BRN846" s="3"/>
      <c r="BRO846" s="3"/>
      <c r="BRP846" s="3"/>
      <c r="BRQ846" s="3"/>
      <c r="BRR846" s="3"/>
      <c r="BRS846" s="3"/>
      <c r="BRT846" s="3"/>
      <c r="BRU846" s="3"/>
      <c r="BRV846" s="3"/>
      <c r="BRW846" s="3"/>
      <c r="BRX846" s="3"/>
      <c r="BRY846" s="3"/>
      <c r="BRZ846" s="3"/>
      <c r="BSA846" s="3"/>
      <c r="BSB846" s="3"/>
      <c r="BSC846" s="3"/>
      <c r="BSD846" s="3"/>
      <c r="BSE846" s="3"/>
      <c r="BSF846" s="3"/>
      <c r="BSG846" s="3"/>
      <c r="BSH846" s="3"/>
      <c r="BSI846" s="3"/>
      <c r="BSJ846" s="3"/>
      <c r="BSK846" s="3"/>
      <c r="BSL846" s="3"/>
      <c r="BSM846" s="3"/>
      <c r="BSN846" s="3"/>
      <c r="BSO846" s="3"/>
      <c r="BSP846" s="3"/>
      <c r="BSQ846" s="3"/>
      <c r="BSR846" s="3"/>
      <c r="BSS846" s="3"/>
      <c r="BST846" s="3"/>
      <c r="BSU846" s="3"/>
      <c r="BSV846" s="3"/>
      <c r="BSW846" s="3"/>
      <c r="BSX846" s="3"/>
      <c r="BSY846" s="3"/>
      <c r="BSZ846" s="3"/>
      <c r="BTA846" s="3"/>
      <c r="BTB846" s="3"/>
      <c r="BTC846" s="3"/>
      <c r="BTD846" s="3"/>
      <c r="BTE846" s="3"/>
      <c r="BTF846" s="3"/>
      <c r="BTG846" s="3"/>
      <c r="BTH846" s="3"/>
      <c r="BTI846" s="3"/>
      <c r="BTJ846" s="3"/>
      <c r="BTK846" s="3"/>
      <c r="BTL846" s="3"/>
      <c r="BTM846" s="3"/>
      <c r="BTN846" s="3"/>
      <c r="BTO846" s="3"/>
      <c r="BTP846" s="3"/>
      <c r="BTQ846" s="3"/>
      <c r="BTR846" s="3"/>
      <c r="BTS846" s="3"/>
      <c r="BTT846" s="3"/>
      <c r="BTU846" s="3"/>
      <c r="BTV846" s="3"/>
      <c r="BTW846" s="3"/>
      <c r="BTX846" s="3"/>
      <c r="BTY846" s="3"/>
      <c r="BTZ846" s="3"/>
      <c r="BUA846" s="3"/>
      <c r="BUB846" s="3"/>
      <c r="BUC846" s="3"/>
      <c r="BUD846" s="3"/>
      <c r="BUE846" s="3"/>
      <c r="BUF846" s="3"/>
      <c r="BUG846" s="3"/>
      <c r="BUH846" s="3"/>
      <c r="BUI846" s="3"/>
      <c r="BUJ846" s="3"/>
      <c r="BUK846" s="3"/>
      <c r="BUL846" s="3"/>
      <c r="BUM846" s="3"/>
      <c r="BUN846" s="3"/>
      <c r="BUO846" s="3"/>
      <c r="BUP846" s="3"/>
      <c r="BUQ846" s="3"/>
      <c r="BUR846" s="3"/>
      <c r="BUS846" s="3"/>
      <c r="BUT846" s="3"/>
      <c r="BUU846" s="3"/>
      <c r="BUV846" s="3"/>
      <c r="BUW846" s="3"/>
      <c r="BUX846" s="3"/>
      <c r="BUY846" s="3"/>
      <c r="BUZ846" s="3"/>
      <c r="BVA846" s="3"/>
      <c r="BVB846" s="3"/>
      <c r="BVC846" s="3"/>
      <c r="BVD846" s="3"/>
      <c r="BVE846" s="3"/>
      <c r="BVF846" s="3"/>
      <c r="BVG846" s="3"/>
      <c r="BVH846" s="3"/>
      <c r="BVI846" s="3"/>
      <c r="BVJ846" s="3"/>
      <c r="BVK846" s="3"/>
      <c r="BVL846" s="3"/>
      <c r="BVM846" s="3"/>
      <c r="BVN846" s="3"/>
      <c r="BVO846" s="3"/>
      <c r="BVP846" s="3"/>
      <c r="BVQ846" s="3"/>
      <c r="BVR846" s="3"/>
      <c r="BVS846" s="3"/>
      <c r="BVT846" s="3"/>
      <c r="BVU846" s="3"/>
      <c r="BVV846" s="3"/>
      <c r="BVW846" s="3"/>
      <c r="BVX846" s="3"/>
      <c r="BVY846" s="3"/>
      <c r="BVZ846" s="3"/>
      <c r="BWA846" s="3"/>
      <c r="BWB846" s="3"/>
      <c r="BWC846" s="3"/>
      <c r="BWD846" s="3"/>
      <c r="BWE846" s="3"/>
      <c r="BWF846" s="3"/>
      <c r="BWG846" s="3"/>
      <c r="BWH846" s="3"/>
      <c r="BWI846" s="3"/>
      <c r="BWJ846" s="3"/>
      <c r="BWK846" s="3"/>
      <c r="BWL846" s="3"/>
      <c r="BWM846" s="3"/>
      <c r="BWN846" s="3"/>
      <c r="BWO846" s="3"/>
      <c r="BWP846" s="3"/>
      <c r="BWQ846" s="3"/>
      <c r="BWR846" s="3"/>
      <c r="BWS846" s="3"/>
      <c r="BWT846" s="3"/>
      <c r="BWU846" s="3"/>
      <c r="BWV846" s="3"/>
      <c r="BWW846" s="3"/>
      <c r="BWX846" s="3"/>
      <c r="BWY846" s="3"/>
      <c r="BWZ846" s="3"/>
      <c r="BXA846" s="3"/>
      <c r="BXB846" s="3"/>
      <c r="BXC846" s="3"/>
      <c r="BXD846" s="3"/>
      <c r="BXE846" s="3"/>
      <c r="BXF846" s="3"/>
      <c r="BXG846" s="3"/>
      <c r="BXH846" s="3"/>
      <c r="BXI846" s="3"/>
      <c r="BXJ846" s="3"/>
      <c r="BXK846" s="3"/>
      <c r="BXL846" s="3"/>
      <c r="BXM846" s="3"/>
      <c r="BXN846" s="3"/>
      <c r="BXO846" s="3"/>
      <c r="BXP846" s="3"/>
      <c r="BXQ846" s="3"/>
      <c r="BXR846" s="3"/>
      <c r="BXS846" s="3"/>
      <c r="BXT846" s="3"/>
      <c r="BXU846" s="3"/>
      <c r="BXV846" s="3"/>
      <c r="BXW846" s="3"/>
      <c r="BXX846" s="3"/>
      <c r="BXY846" s="3"/>
      <c r="BXZ846" s="3"/>
      <c r="BYA846" s="3"/>
      <c r="BYB846" s="3"/>
      <c r="BYC846" s="3"/>
      <c r="BYD846" s="3"/>
      <c r="BYE846" s="3"/>
      <c r="BYF846" s="3"/>
      <c r="BYG846" s="3"/>
      <c r="BYH846" s="3"/>
      <c r="BYI846" s="3"/>
      <c r="BYJ846" s="3"/>
      <c r="BYK846" s="3"/>
      <c r="BYL846" s="3"/>
      <c r="BYM846" s="3"/>
      <c r="BYN846" s="3"/>
      <c r="BYO846" s="3"/>
      <c r="BYP846" s="3"/>
      <c r="BYQ846" s="3"/>
      <c r="BYR846" s="3"/>
      <c r="BYS846" s="3"/>
      <c r="BYT846" s="3"/>
      <c r="BYU846" s="3"/>
      <c r="BYV846" s="3"/>
      <c r="BYW846" s="3"/>
      <c r="BYX846" s="3"/>
      <c r="BYY846" s="3"/>
      <c r="BYZ846" s="3"/>
      <c r="BZA846" s="3"/>
      <c r="BZB846" s="3"/>
      <c r="BZC846" s="3"/>
      <c r="BZD846" s="3"/>
      <c r="BZE846" s="3"/>
      <c r="BZF846" s="3"/>
      <c r="BZG846" s="3"/>
      <c r="BZH846" s="3"/>
      <c r="BZI846" s="3"/>
      <c r="BZJ846" s="3"/>
      <c r="BZK846" s="3"/>
      <c r="BZL846" s="3"/>
      <c r="BZM846" s="3"/>
      <c r="BZN846" s="3"/>
      <c r="BZO846" s="3"/>
      <c r="BZP846" s="3"/>
      <c r="BZQ846" s="3"/>
      <c r="BZR846" s="3"/>
      <c r="BZS846" s="3"/>
      <c r="BZT846" s="3"/>
      <c r="BZU846" s="3"/>
      <c r="BZV846" s="3"/>
      <c r="BZW846" s="3"/>
      <c r="BZX846" s="3"/>
      <c r="BZY846" s="3"/>
      <c r="BZZ846" s="3"/>
      <c r="CAA846" s="3"/>
      <c r="CAB846" s="3"/>
      <c r="CAC846" s="3"/>
      <c r="CAD846" s="3"/>
      <c r="CAE846" s="3"/>
      <c r="CAF846" s="3"/>
      <c r="CAG846" s="3"/>
      <c r="CAH846" s="3"/>
      <c r="CAI846" s="3"/>
      <c r="CAJ846" s="3"/>
      <c r="CAK846" s="3"/>
      <c r="CAL846" s="3"/>
      <c r="CAM846" s="3"/>
      <c r="CAN846" s="3"/>
      <c r="CAO846" s="3"/>
      <c r="CAP846" s="3"/>
      <c r="CAQ846" s="3"/>
      <c r="CAR846" s="3"/>
      <c r="CAS846" s="3"/>
      <c r="CAT846" s="3"/>
      <c r="CAU846" s="3"/>
      <c r="CAV846" s="3"/>
      <c r="CAW846" s="3"/>
      <c r="CAX846" s="3"/>
      <c r="CAY846" s="3"/>
      <c r="CAZ846" s="3"/>
      <c r="CBA846" s="3"/>
      <c r="CBB846" s="3"/>
      <c r="CBC846" s="3"/>
      <c r="CBD846" s="3"/>
      <c r="CBE846" s="3"/>
      <c r="CBF846" s="3"/>
      <c r="CBG846" s="3"/>
      <c r="CBH846" s="3"/>
      <c r="CBI846" s="3"/>
      <c r="CBJ846" s="3"/>
      <c r="CBK846" s="3"/>
      <c r="CBL846" s="3"/>
      <c r="CBM846" s="3"/>
      <c r="CBN846" s="3"/>
      <c r="CBO846" s="3"/>
      <c r="CBP846" s="3"/>
      <c r="CBQ846" s="3"/>
      <c r="CBR846" s="3"/>
      <c r="CBS846" s="3"/>
      <c r="CBT846" s="3"/>
      <c r="CBU846" s="3"/>
      <c r="CBV846" s="3"/>
      <c r="CBW846" s="3"/>
      <c r="CBX846" s="3"/>
      <c r="CBY846" s="3"/>
      <c r="CBZ846" s="3"/>
      <c r="CCA846" s="3"/>
      <c r="CCB846" s="3"/>
      <c r="CCC846" s="3"/>
      <c r="CCD846" s="3"/>
      <c r="CCE846" s="3"/>
      <c r="CCF846" s="3"/>
      <c r="CCG846" s="3"/>
      <c r="CCH846" s="3"/>
      <c r="CCI846" s="3"/>
      <c r="CCJ846" s="3"/>
      <c r="CCK846" s="3"/>
      <c r="CCL846" s="3"/>
      <c r="CCM846" s="3"/>
      <c r="CCN846" s="3"/>
      <c r="CCO846" s="3"/>
      <c r="CCP846" s="3"/>
      <c r="CCQ846" s="3"/>
      <c r="CCR846" s="3"/>
      <c r="CCS846" s="3"/>
      <c r="CCT846" s="3"/>
      <c r="CCU846" s="3"/>
      <c r="CCV846" s="3"/>
      <c r="CCW846" s="3"/>
      <c r="CCX846" s="3"/>
      <c r="CCY846" s="3"/>
      <c r="CCZ846" s="3"/>
      <c r="CDA846" s="3"/>
      <c r="CDB846" s="3"/>
      <c r="CDC846" s="3"/>
      <c r="CDD846" s="3"/>
      <c r="CDE846" s="3"/>
      <c r="CDF846" s="3"/>
      <c r="CDG846" s="3"/>
      <c r="CDH846" s="3"/>
      <c r="CDI846" s="3"/>
      <c r="CDJ846" s="3"/>
      <c r="CDK846" s="3"/>
      <c r="CDL846" s="3"/>
      <c r="CDM846" s="3"/>
      <c r="CDN846" s="3"/>
      <c r="CDO846" s="3"/>
      <c r="CDP846" s="3"/>
      <c r="CDQ846" s="3"/>
      <c r="CDR846" s="3"/>
      <c r="CDS846" s="3"/>
      <c r="CDT846" s="3"/>
      <c r="CDU846" s="3"/>
      <c r="CDV846" s="3"/>
      <c r="CDW846" s="3"/>
      <c r="CDX846" s="3"/>
      <c r="CDY846" s="3"/>
      <c r="CDZ846" s="3"/>
      <c r="CEA846" s="3"/>
      <c r="CEB846" s="3"/>
      <c r="CEC846" s="3"/>
      <c r="CED846" s="3"/>
      <c r="CEE846" s="3"/>
      <c r="CEF846" s="3"/>
      <c r="CEG846" s="3"/>
      <c r="CEH846" s="3"/>
      <c r="CEI846" s="3"/>
      <c r="CEJ846" s="3"/>
      <c r="CEK846" s="3"/>
      <c r="CEL846" s="3"/>
      <c r="CEM846" s="3"/>
      <c r="CEN846" s="3"/>
      <c r="CEO846" s="3"/>
      <c r="CEP846" s="3"/>
      <c r="CEQ846" s="3"/>
      <c r="CER846" s="3"/>
      <c r="CES846" s="3"/>
      <c r="CET846" s="3"/>
      <c r="CEU846" s="3"/>
      <c r="CEV846" s="3"/>
      <c r="CEW846" s="3"/>
      <c r="CEX846" s="3"/>
      <c r="CEY846" s="3"/>
      <c r="CEZ846" s="3"/>
      <c r="CFA846" s="3"/>
      <c r="CFB846" s="3"/>
      <c r="CFC846" s="3"/>
      <c r="CFD846" s="3"/>
      <c r="CFE846" s="3"/>
      <c r="CFF846" s="3"/>
      <c r="CFG846" s="3"/>
      <c r="CFH846" s="3"/>
      <c r="CFI846" s="3"/>
      <c r="CFJ846" s="3"/>
      <c r="CFK846" s="3"/>
      <c r="CFL846" s="3"/>
      <c r="CFM846" s="3"/>
      <c r="CFN846" s="3"/>
      <c r="CFO846" s="3"/>
      <c r="CFP846" s="3"/>
      <c r="CFQ846" s="3"/>
      <c r="CFR846" s="3"/>
      <c r="CFS846" s="3"/>
      <c r="CFT846" s="3"/>
      <c r="CFU846" s="3"/>
      <c r="CFV846" s="3"/>
      <c r="CFW846" s="3"/>
      <c r="CFX846" s="3"/>
      <c r="CFY846" s="3"/>
      <c r="CFZ846" s="3"/>
      <c r="CGA846" s="3"/>
      <c r="CGB846" s="3"/>
      <c r="CGC846" s="3"/>
      <c r="CGD846" s="3"/>
      <c r="CGE846" s="3"/>
      <c r="CGF846" s="3"/>
      <c r="CGG846" s="3"/>
      <c r="CGH846" s="3"/>
      <c r="CGI846" s="3"/>
      <c r="CGJ846" s="3"/>
      <c r="CGK846" s="3"/>
      <c r="CGL846" s="3"/>
      <c r="CGM846" s="3"/>
      <c r="CGN846" s="3"/>
      <c r="CGO846" s="3"/>
      <c r="CGP846" s="3"/>
      <c r="CGQ846" s="3"/>
      <c r="CGR846" s="3"/>
      <c r="CGS846" s="3"/>
      <c r="CGT846" s="3"/>
      <c r="CGU846" s="3"/>
      <c r="CGV846" s="3"/>
      <c r="CGW846" s="3"/>
      <c r="CGX846" s="3"/>
      <c r="CGY846" s="3"/>
      <c r="CGZ846" s="3"/>
      <c r="CHA846" s="3"/>
      <c r="CHB846" s="3"/>
      <c r="CHC846" s="3"/>
      <c r="CHD846" s="3"/>
      <c r="CHE846" s="3"/>
      <c r="CHF846" s="3"/>
      <c r="CHG846" s="3"/>
      <c r="CHH846" s="3"/>
      <c r="CHI846" s="3"/>
      <c r="CHJ846" s="3"/>
      <c r="CHK846" s="3"/>
      <c r="CHL846" s="3"/>
      <c r="CHM846" s="3"/>
      <c r="CHN846" s="3"/>
      <c r="CHO846" s="3"/>
      <c r="CHP846" s="3"/>
      <c r="CHQ846" s="3"/>
      <c r="CHR846" s="3"/>
      <c r="CHS846" s="3"/>
      <c r="CHT846" s="3"/>
      <c r="CHU846" s="3"/>
      <c r="CHV846" s="3"/>
      <c r="CHW846" s="3"/>
      <c r="CHX846" s="3"/>
      <c r="CHY846" s="3"/>
      <c r="CHZ846" s="3"/>
      <c r="CIA846" s="3"/>
      <c r="CIB846" s="3"/>
      <c r="CIC846" s="3"/>
      <c r="CID846" s="3"/>
      <c r="CIE846" s="3"/>
      <c r="CIF846" s="3"/>
      <c r="CIG846" s="3"/>
      <c r="CIH846" s="3"/>
      <c r="CII846" s="3"/>
      <c r="CIJ846" s="3"/>
      <c r="CIK846" s="3"/>
      <c r="CIL846" s="3"/>
      <c r="CIM846" s="3"/>
      <c r="CIN846" s="3"/>
      <c r="CIO846" s="3"/>
      <c r="CIP846" s="3"/>
      <c r="CIQ846" s="3"/>
      <c r="CIR846" s="3"/>
      <c r="CIS846" s="3"/>
      <c r="CIT846" s="3"/>
      <c r="CIU846" s="3"/>
      <c r="CIV846" s="3"/>
      <c r="CIW846" s="3"/>
      <c r="CIX846" s="3"/>
      <c r="CIY846" s="3"/>
      <c r="CIZ846" s="3"/>
      <c r="CJA846" s="3"/>
      <c r="CJB846" s="3"/>
      <c r="CJC846" s="3"/>
      <c r="CJD846" s="3"/>
      <c r="CJE846" s="3"/>
      <c r="CJF846" s="3"/>
      <c r="CJG846" s="3"/>
      <c r="CJH846" s="3"/>
      <c r="CJI846" s="3"/>
      <c r="CJJ846" s="3"/>
      <c r="CJK846" s="3"/>
      <c r="CJL846" s="3"/>
      <c r="CJM846" s="3"/>
      <c r="CJN846" s="3"/>
      <c r="CJO846" s="3"/>
      <c r="CJP846" s="3"/>
      <c r="CJQ846" s="3"/>
      <c r="CJR846" s="3"/>
      <c r="CJS846" s="3"/>
      <c r="CJT846" s="3"/>
      <c r="CJU846" s="3"/>
      <c r="CJV846" s="3"/>
      <c r="CJW846" s="3"/>
      <c r="CJX846" s="3"/>
      <c r="CJY846" s="3"/>
      <c r="CJZ846" s="3"/>
      <c r="CKA846" s="3"/>
      <c r="CKB846" s="3"/>
      <c r="CKC846" s="3"/>
      <c r="CKD846" s="3"/>
      <c r="CKE846" s="3"/>
      <c r="CKF846" s="3"/>
      <c r="CKG846" s="3"/>
      <c r="CKH846" s="3"/>
      <c r="CKI846" s="3"/>
      <c r="CKJ846" s="3"/>
      <c r="CKK846" s="3"/>
      <c r="CKL846" s="3"/>
      <c r="CKM846" s="3"/>
      <c r="CKN846" s="3"/>
      <c r="CKO846" s="3"/>
      <c r="CKP846" s="3"/>
      <c r="CKQ846" s="3"/>
      <c r="CKR846" s="3"/>
      <c r="CKS846" s="3"/>
      <c r="CKT846" s="3"/>
      <c r="CKU846" s="3"/>
      <c r="CKV846" s="3"/>
      <c r="CKW846" s="3"/>
      <c r="CKX846" s="3"/>
      <c r="CKY846" s="3"/>
      <c r="CKZ846" s="3"/>
      <c r="CLA846" s="3"/>
      <c r="CLB846" s="3"/>
      <c r="CLC846" s="3"/>
      <c r="CLD846" s="3"/>
      <c r="CLE846" s="3"/>
      <c r="CLF846" s="3"/>
      <c r="CLG846" s="3"/>
      <c r="CLH846" s="3"/>
      <c r="CLI846" s="3"/>
      <c r="CLJ846" s="3"/>
      <c r="CLK846" s="3"/>
      <c r="CLL846" s="3"/>
      <c r="CLM846" s="3"/>
      <c r="CLN846" s="3"/>
      <c r="CLO846" s="3"/>
      <c r="CLP846" s="3"/>
      <c r="CLQ846" s="3"/>
      <c r="CLR846" s="3"/>
      <c r="CLS846" s="3"/>
      <c r="CLT846" s="3"/>
      <c r="CLU846" s="3"/>
      <c r="CLV846" s="3"/>
      <c r="CLW846" s="3"/>
      <c r="CLX846" s="3"/>
      <c r="CLY846" s="3"/>
      <c r="CLZ846" s="3"/>
      <c r="CMA846" s="3"/>
      <c r="CMB846" s="3"/>
      <c r="CMC846" s="3"/>
      <c r="CMD846" s="3"/>
      <c r="CME846" s="3"/>
      <c r="CMF846" s="3"/>
      <c r="CMG846" s="3"/>
      <c r="CMH846" s="3"/>
      <c r="CMI846" s="3"/>
      <c r="CMJ846" s="3"/>
      <c r="CMK846" s="3"/>
      <c r="CML846" s="3"/>
      <c r="CMM846" s="3"/>
      <c r="CMN846" s="3"/>
      <c r="CMO846" s="3"/>
      <c r="CMP846" s="3"/>
      <c r="CMQ846" s="3"/>
      <c r="CMR846" s="3"/>
      <c r="CMS846" s="3"/>
      <c r="CMT846" s="3"/>
      <c r="CMU846" s="3"/>
      <c r="CMV846" s="3"/>
      <c r="CMW846" s="3"/>
      <c r="CMX846" s="3"/>
      <c r="CMY846" s="3"/>
      <c r="CMZ846" s="3"/>
      <c r="CNA846" s="3"/>
      <c r="CNB846" s="3"/>
      <c r="CNC846" s="3"/>
      <c r="CND846" s="3"/>
      <c r="CNE846" s="3"/>
      <c r="CNF846" s="3"/>
      <c r="CNG846" s="3"/>
      <c r="CNH846" s="3"/>
      <c r="CNI846" s="3"/>
      <c r="CNJ846" s="3"/>
      <c r="CNK846" s="3"/>
      <c r="CNL846" s="3"/>
      <c r="CNM846" s="3"/>
      <c r="CNN846" s="3"/>
      <c r="CNO846" s="3"/>
      <c r="CNP846" s="3"/>
      <c r="CNQ846" s="3"/>
      <c r="CNR846" s="3"/>
      <c r="CNS846" s="3"/>
      <c r="CNT846" s="3"/>
      <c r="CNU846" s="3"/>
      <c r="CNV846" s="3"/>
      <c r="CNW846" s="3"/>
      <c r="CNX846" s="3"/>
      <c r="CNY846" s="3"/>
      <c r="CNZ846" s="3"/>
      <c r="COA846" s="3"/>
      <c r="COB846" s="3"/>
      <c r="COC846" s="3"/>
      <c r="COD846" s="3"/>
      <c r="COE846" s="3"/>
      <c r="COF846" s="3"/>
      <c r="COG846" s="3"/>
      <c r="COH846" s="3"/>
      <c r="COI846" s="3"/>
      <c r="COJ846" s="3"/>
      <c r="COK846" s="3"/>
      <c r="COL846" s="3"/>
      <c r="COM846" s="3"/>
      <c r="CON846" s="3"/>
      <c r="COO846" s="3"/>
      <c r="COP846" s="3"/>
      <c r="COQ846" s="3"/>
      <c r="COR846" s="3"/>
      <c r="COS846" s="3"/>
      <c r="COT846" s="3"/>
      <c r="COU846" s="3"/>
      <c r="COV846" s="3"/>
      <c r="COW846" s="3"/>
      <c r="COX846" s="3"/>
      <c r="COY846" s="3"/>
      <c r="COZ846" s="3"/>
      <c r="CPA846" s="3"/>
      <c r="CPB846" s="3"/>
      <c r="CPC846" s="3"/>
      <c r="CPD846" s="3"/>
      <c r="CPE846" s="3"/>
      <c r="CPF846" s="3"/>
      <c r="CPG846" s="3"/>
      <c r="CPH846" s="3"/>
      <c r="CPI846" s="3"/>
      <c r="CPJ846" s="3"/>
      <c r="CPK846" s="3"/>
      <c r="CPL846" s="3"/>
      <c r="CPM846" s="3"/>
      <c r="CPN846" s="3"/>
      <c r="CPO846" s="3"/>
      <c r="CPP846" s="3"/>
      <c r="CPQ846" s="3"/>
      <c r="CPR846" s="3"/>
      <c r="CPS846" s="3"/>
      <c r="CPT846" s="3"/>
      <c r="CPU846" s="3"/>
      <c r="CPV846" s="3"/>
      <c r="CPW846" s="3"/>
      <c r="CPX846" s="3"/>
      <c r="CPY846" s="3"/>
      <c r="CPZ846" s="3"/>
      <c r="CQA846" s="3"/>
      <c r="CQB846" s="3"/>
      <c r="CQC846" s="3"/>
      <c r="CQD846" s="3"/>
      <c r="CQE846" s="3"/>
      <c r="CQF846" s="3"/>
      <c r="CQG846" s="3"/>
      <c r="CQH846" s="3"/>
      <c r="CQI846" s="3"/>
      <c r="CQJ846" s="3"/>
      <c r="CQK846" s="3"/>
      <c r="CQL846" s="3"/>
      <c r="CQM846" s="3"/>
      <c r="CQN846" s="3"/>
      <c r="CQO846" s="3"/>
      <c r="CQP846" s="3"/>
      <c r="CQQ846" s="3"/>
      <c r="CQR846" s="3"/>
      <c r="CQS846" s="3"/>
      <c r="CQT846" s="3"/>
      <c r="CQU846" s="3"/>
      <c r="CQV846" s="3"/>
      <c r="CQW846" s="3"/>
      <c r="CQX846" s="3"/>
      <c r="CQY846" s="3"/>
      <c r="CQZ846" s="3"/>
      <c r="CRA846" s="3"/>
      <c r="CRB846" s="3"/>
      <c r="CRC846" s="3"/>
      <c r="CRD846" s="3"/>
      <c r="CRE846" s="3"/>
      <c r="CRF846" s="3"/>
      <c r="CRG846" s="3"/>
      <c r="CRH846" s="3"/>
      <c r="CRI846" s="3"/>
      <c r="CRJ846" s="3"/>
      <c r="CRK846" s="3"/>
      <c r="CRL846" s="3"/>
      <c r="CRM846" s="3"/>
      <c r="CRN846" s="3"/>
      <c r="CRO846" s="3"/>
      <c r="CRP846" s="3"/>
      <c r="CRQ846" s="3"/>
      <c r="CRR846" s="3"/>
      <c r="CRS846" s="3"/>
      <c r="CRT846" s="3"/>
      <c r="CRU846" s="3"/>
      <c r="CRV846" s="3"/>
      <c r="CRW846" s="3"/>
      <c r="CRX846" s="3"/>
      <c r="CRY846" s="3"/>
      <c r="CRZ846" s="3"/>
      <c r="CSA846" s="3"/>
      <c r="CSB846" s="3"/>
      <c r="CSC846" s="3"/>
      <c r="CSD846" s="3"/>
      <c r="CSE846" s="3"/>
      <c r="CSF846" s="3"/>
      <c r="CSG846" s="3"/>
      <c r="CSH846" s="3"/>
      <c r="CSI846" s="3"/>
      <c r="CSJ846" s="3"/>
      <c r="CSK846" s="3"/>
      <c r="CSL846" s="3"/>
      <c r="CSM846" s="3"/>
      <c r="CSN846" s="3"/>
      <c r="CSO846" s="3"/>
      <c r="CSP846" s="3"/>
      <c r="CSQ846" s="3"/>
      <c r="CSR846" s="3"/>
      <c r="CSS846" s="3"/>
      <c r="CST846" s="3"/>
      <c r="CSU846" s="3"/>
      <c r="CSV846" s="3"/>
      <c r="CSW846" s="3"/>
      <c r="CSX846" s="3"/>
      <c r="CSY846" s="3"/>
      <c r="CSZ846" s="3"/>
      <c r="CTA846" s="3"/>
      <c r="CTB846" s="3"/>
      <c r="CTC846" s="3"/>
      <c r="CTD846" s="3"/>
      <c r="CTE846" s="3"/>
      <c r="CTF846" s="3"/>
      <c r="CTG846" s="3"/>
      <c r="CTH846" s="3"/>
      <c r="CTI846" s="3"/>
      <c r="CTJ846" s="3"/>
      <c r="CTK846" s="3"/>
      <c r="CTL846" s="3"/>
      <c r="CTM846" s="3"/>
      <c r="CTN846" s="3"/>
      <c r="CTO846" s="3"/>
      <c r="CTP846" s="3"/>
      <c r="CTQ846" s="3"/>
      <c r="CTR846" s="3"/>
      <c r="CTS846" s="3"/>
      <c r="CTT846" s="3"/>
      <c r="CTU846" s="3"/>
      <c r="CTV846" s="3"/>
      <c r="CTW846" s="3"/>
      <c r="CTX846" s="3"/>
      <c r="CTY846" s="3"/>
      <c r="CTZ846" s="3"/>
      <c r="CUA846" s="3"/>
      <c r="CUB846" s="3"/>
      <c r="CUC846" s="3"/>
      <c r="CUD846" s="3"/>
      <c r="CUE846" s="3"/>
      <c r="CUF846" s="3"/>
      <c r="CUG846" s="3"/>
      <c r="CUH846" s="3"/>
      <c r="CUI846" s="3"/>
      <c r="CUJ846" s="3"/>
      <c r="CUK846" s="3"/>
      <c r="CUL846" s="3"/>
      <c r="CUM846" s="3"/>
      <c r="CUN846" s="3"/>
      <c r="CUO846" s="3"/>
      <c r="CUP846" s="3"/>
      <c r="CUQ846" s="3"/>
      <c r="CUR846" s="3"/>
      <c r="CUS846" s="3"/>
      <c r="CUT846" s="3"/>
      <c r="CUU846" s="3"/>
      <c r="CUV846" s="3"/>
      <c r="CUW846" s="3"/>
      <c r="CUX846" s="3"/>
      <c r="CUY846" s="3"/>
      <c r="CUZ846" s="3"/>
      <c r="CVA846" s="3"/>
      <c r="CVB846" s="3"/>
      <c r="CVC846" s="3"/>
      <c r="CVD846" s="3"/>
      <c r="CVE846" s="3"/>
      <c r="CVF846" s="3"/>
      <c r="CVG846" s="3"/>
      <c r="CVH846" s="3"/>
      <c r="CVI846" s="3"/>
      <c r="CVJ846" s="3"/>
      <c r="CVK846" s="3"/>
      <c r="CVL846" s="3"/>
      <c r="CVM846" s="3"/>
      <c r="CVN846" s="3"/>
      <c r="CVO846" s="3"/>
      <c r="CVP846" s="3"/>
      <c r="CVQ846" s="3"/>
      <c r="CVR846" s="3"/>
      <c r="CVS846" s="3"/>
      <c r="CVT846" s="3"/>
      <c r="CVU846" s="3"/>
      <c r="CVV846" s="3"/>
      <c r="CVW846" s="3"/>
      <c r="CVX846" s="3"/>
      <c r="CVY846" s="3"/>
      <c r="CVZ846" s="3"/>
      <c r="CWA846" s="3"/>
      <c r="CWB846" s="3"/>
      <c r="CWC846" s="3"/>
      <c r="CWD846" s="3"/>
      <c r="CWE846" s="3"/>
      <c r="CWF846" s="3"/>
      <c r="CWG846" s="3"/>
      <c r="CWH846" s="3"/>
      <c r="CWI846" s="3"/>
      <c r="CWJ846" s="3"/>
      <c r="CWK846" s="3"/>
      <c r="CWL846" s="3"/>
      <c r="CWM846" s="3"/>
      <c r="CWN846" s="3"/>
      <c r="CWO846" s="3"/>
      <c r="CWP846" s="3"/>
      <c r="CWQ846" s="3"/>
      <c r="CWR846" s="3"/>
      <c r="CWS846" s="3"/>
      <c r="CWT846" s="3"/>
      <c r="CWU846" s="3"/>
      <c r="CWV846" s="3"/>
      <c r="CWW846" s="3"/>
      <c r="CWX846" s="3"/>
      <c r="CWY846" s="3"/>
      <c r="CWZ846" s="3"/>
      <c r="CXA846" s="3"/>
      <c r="CXB846" s="3"/>
      <c r="CXC846" s="3"/>
      <c r="CXD846" s="3"/>
      <c r="CXE846" s="3"/>
      <c r="CXF846" s="3"/>
      <c r="CXG846" s="3"/>
      <c r="CXH846" s="3"/>
      <c r="CXI846" s="3"/>
      <c r="CXJ846" s="3"/>
      <c r="CXK846" s="3"/>
      <c r="CXL846" s="3"/>
      <c r="CXM846" s="3"/>
      <c r="CXN846" s="3"/>
      <c r="CXO846" s="3"/>
      <c r="CXP846" s="3"/>
      <c r="CXQ846" s="3"/>
      <c r="CXR846" s="3"/>
      <c r="CXS846" s="3"/>
      <c r="CXT846" s="3"/>
      <c r="CXU846" s="3"/>
      <c r="CXV846" s="3"/>
      <c r="CXW846" s="3"/>
      <c r="CXX846" s="3"/>
      <c r="CXY846" s="3"/>
      <c r="CXZ846" s="3"/>
      <c r="CYA846" s="3"/>
      <c r="CYB846" s="3"/>
      <c r="CYC846" s="3"/>
      <c r="CYD846" s="3"/>
      <c r="CYE846" s="3"/>
      <c r="CYF846" s="3"/>
      <c r="CYG846" s="3"/>
      <c r="CYH846" s="3"/>
      <c r="CYI846" s="3"/>
      <c r="CYJ846" s="3"/>
      <c r="CYK846" s="3"/>
      <c r="CYL846" s="3"/>
      <c r="CYM846" s="3"/>
      <c r="CYN846" s="3"/>
      <c r="CYO846" s="3"/>
      <c r="CYP846" s="3"/>
      <c r="CYQ846" s="3"/>
      <c r="CYR846" s="3"/>
      <c r="CYS846" s="3"/>
      <c r="CYT846" s="3"/>
      <c r="CYU846" s="3"/>
      <c r="CYV846" s="3"/>
      <c r="CYW846" s="3"/>
      <c r="CYX846" s="3"/>
      <c r="CYY846" s="3"/>
      <c r="CYZ846" s="3"/>
      <c r="CZA846" s="3"/>
      <c r="CZB846" s="3"/>
      <c r="CZC846" s="3"/>
      <c r="CZD846" s="3"/>
      <c r="CZE846" s="3"/>
      <c r="CZF846" s="3"/>
      <c r="CZG846" s="3"/>
      <c r="CZH846" s="3"/>
      <c r="CZI846" s="3"/>
      <c r="CZJ846" s="3"/>
      <c r="CZK846" s="3"/>
      <c r="CZL846" s="3"/>
      <c r="CZM846" s="3"/>
      <c r="CZN846" s="3"/>
      <c r="CZO846" s="3"/>
      <c r="CZP846" s="3"/>
      <c r="CZQ846" s="3"/>
      <c r="CZR846" s="3"/>
      <c r="CZS846" s="3"/>
      <c r="CZT846" s="3"/>
      <c r="CZU846" s="3"/>
      <c r="CZV846" s="3"/>
      <c r="CZW846" s="3"/>
      <c r="CZX846" s="3"/>
      <c r="CZY846" s="3"/>
      <c r="CZZ846" s="3"/>
      <c r="DAA846" s="3"/>
      <c r="DAB846" s="3"/>
      <c r="DAC846" s="3"/>
      <c r="DAD846" s="3"/>
      <c r="DAE846" s="3"/>
      <c r="DAF846" s="3"/>
      <c r="DAG846" s="3"/>
      <c r="DAH846" s="3"/>
      <c r="DAI846" s="3"/>
      <c r="DAJ846" s="3"/>
      <c r="DAK846" s="3"/>
      <c r="DAL846" s="3"/>
      <c r="DAM846" s="3"/>
      <c r="DAN846" s="3"/>
      <c r="DAO846" s="3"/>
      <c r="DAP846" s="3"/>
      <c r="DAQ846" s="3"/>
      <c r="DAR846" s="3"/>
      <c r="DAS846" s="3"/>
      <c r="DAT846" s="3"/>
      <c r="DAU846" s="3"/>
      <c r="DAV846" s="3"/>
      <c r="DAW846" s="3"/>
      <c r="DAX846" s="3"/>
      <c r="DAY846" s="3"/>
      <c r="DAZ846" s="3"/>
      <c r="DBA846" s="3"/>
      <c r="DBB846" s="3"/>
      <c r="DBC846" s="3"/>
      <c r="DBD846" s="3"/>
      <c r="DBE846" s="3"/>
      <c r="DBF846" s="3"/>
      <c r="DBG846" s="3"/>
      <c r="DBH846" s="3"/>
      <c r="DBI846" s="3"/>
      <c r="DBJ846" s="3"/>
      <c r="DBK846" s="3"/>
      <c r="DBL846" s="3"/>
      <c r="DBM846" s="3"/>
      <c r="DBN846" s="3"/>
      <c r="DBO846" s="3"/>
      <c r="DBP846" s="3"/>
      <c r="DBQ846" s="3"/>
      <c r="DBR846" s="3"/>
      <c r="DBS846" s="3"/>
      <c r="DBT846" s="3"/>
      <c r="DBU846" s="3"/>
      <c r="DBV846" s="3"/>
      <c r="DBW846" s="3"/>
      <c r="DBX846" s="3"/>
      <c r="DBY846" s="3"/>
      <c r="DBZ846" s="3"/>
      <c r="DCA846" s="3"/>
      <c r="DCB846" s="3"/>
      <c r="DCC846" s="3"/>
      <c r="DCD846" s="3"/>
      <c r="DCE846" s="3"/>
      <c r="DCF846" s="3"/>
      <c r="DCG846" s="3"/>
      <c r="DCH846" s="3"/>
      <c r="DCI846" s="3"/>
      <c r="DCJ846" s="3"/>
      <c r="DCK846" s="3"/>
      <c r="DCL846" s="3"/>
      <c r="DCM846" s="3"/>
      <c r="DCN846" s="3"/>
      <c r="DCO846" s="3"/>
      <c r="DCP846" s="3"/>
      <c r="DCQ846" s="3"/>
      <c r="DCR846" s="3"/>
      <c r="DCS846" s="3"/>
      <c r="DCT846" s="3"/>
      <c r="DCU846" s="3"/>
      <c r="DCV846" s="3"/>
      <c r="DCW846" s="3"/>
      <c r="DCX846" s="3"/>
      <c r="DCY846" s="3"/>
      <c r="DCZ846" s="3"/>
      <c r="DDA846" s="3"/>
      <c r="DDB846" s="3"/>
      <c r="DDC846" s="3"/>
      <c r="DDD846" s="3"/>
      <c r="DDE846" s="3"/>
      <c r="DDF846" s="3"/>
      <c r="DDG846" s="3"/>
      <c r="DDH846" s="3"/>
      <c r="DDI846" s="3"/>
      <c r="DDJ846" s="3"/>
      <c r="DDK846" s="3"/>
      <c r="DDL846" s="3"/>
      <c r="DDM846" s="3"/>
      <c r="DDN846" s="3"/>
      <c r="DDO846" s="3"/>
      <c r="DDP846" s="3"/>
      <c r="DDQ846" s="3"/>
      <c r="DDR846" s="3"/>
      <c r="DDS846" s="3"/>
      <c r="DDT846" s="3"/>
      <c r="DDU846" s="3"/>
      <c r="DDV846" s="3"/>
      <c r="DDW846" s="3"/>
      <c r="DDX846" s="3"/>
      <c r="DDY846" s="3"/>
      <c r="DDZ846" s="3"/>
      <c r="DEA846" s="3"/>
      <c r="DEB846" s="3"/>
      <c r="DEC846" s="3"/>
      <c r="DED846" s="3"/>
      <c r="DEE846" s="3"/>
      <c r="DEF846" s="3"/>
      <c r="DEG846" s="3"/>
      <c r="DEH846" s="3"/>
      <c r="DEI846" s="3"/>
      <c r="DEJ846" s="3"/>
      <c r="DEK846" s="3"/>
      <c r="DEL846" s="3"/>
      <c r="DEM846" s="3"/>
      <c r="DEN846" s="3"/>
      <c r="DEO846" s="3"/>
      <c r="DEP846" s="3"/>
      <c r="DEQ846" s="3"/>
      <c r="DER846" s="3"/>
      <c r="DES846" s="3"/>
      <c r="DET846" s="3"/>
      <c r="DEU846" s="3"/>
      <c r="DEV846" s="3"/>
      <c r="DEW846" s="3"/>
      <c r="DEX846" s="3"/>
      <c r="DEY846" s="3"/>
      <c r="DEZ846" s="3"/>
      <c r="DFA846" s="3"/>
      <c r="DFB846" s="3"/>
      <c r="DFC846" s="3"/>
      <c r="DFD846" s="3"/>
      <c r="DFE846" s="3"/>
      <c r="DFF846" s="3"/>
      <c r="DFG846" s="3"/>
      <c r="DFH846" s="3"/>
      <c r="DFI846" s="3"/>
      <c r="DFJ846" s="3"/>
      <c r="DFK846" s="3"/>
      <c r="DFL846" s="3"/>
      <c r="DFM846" s="3"/>
      <c r="DFN846" s="3"/>
      <c r="DFO846" s="3"/>
      <c r="DFP846" s="3"/>
      <c r="DFQ846" s="3"/>
      <c r="DFR846" s="3"/>
      <c r="DFS846" s="3"/>
      <c r="DFT846" s="3"/>
      <c r="DFU846" s="3"/>
      <c r="DFV846" s="3"/>
      <c r="DFW846" s="3"/>
      <c r="DFX846" s="3"/>
      <c r="DFY846" s="3"/>
      <c r="DFZ846" s="3"/>
      <c r="DGA846" s="3"/>
      <c r="DGB846" s="3"/>
      <c r="DGC846" s="3"/>
      <c r="DGD846" s="3"/>
      <c r="DGE846" s="3"/>
      <c r="DGF846" s="3"/>
      <c r="DGG846" s="3"/>
      <c r="DGH846" s="3"/>
      <c r="DGI846" s="3"/>
      <c r="DGJ846" s="3"/>
      <c r="DGK846" s="3"/>
      <c r="DGL846" s="3"/>
      <c r="DGM846" s="3"/>
      <c r="DGN846" s="3"/>
      <c r="DGO846" s="3"/>
      <c r="DGP846" s="3"/>
      <c r="DGQ846" s="3"/>
      <c r="DGR846" s="3"/>
      <c r="DGS846" s="3"/>
      <c r="DGT846" s="3"/>
      <c r="DGU846" s="3"/>
      <c r="DGV846" s="3"/>
      <c r="DGW846" s="3"/>
      <c r="DGX846" s="3"/>
      <c r="DGY846" s="3"/>
      <c r="DGZ846" s="3"/>
      <c r="DHA846" s="3"/>
      <c r="DHB846" s="3"/>
      <c r="DHC846" s="3"/>
      <c r="DHD846" s="3"/>
      <c r="DHE846" s="3"/>
      <c r="DHF846" s="3"/>
      <c r="DHG846" s="3"/>
      <c r="DHH846" s="3"/>
      <c r="DHI846" s="3"/>
      <c r="DHJ846" s="3"/>
      <c r="DHK846" s="3"/>
      <c r="DHL846" s="3"/>
      <c r="DHM846" s="3"/>
      <c r="DHN846" s="3"/>
      <c r="DHO846" s="3"/>
      <c r="DHP846" s="3"/>
      <c r="DHQ846" s="3"/>
      <c r="DHR846" s="3"/>
      <c r="DHS846" s="3"/>
      <c r="DHT846" s="3"/>
      <c r="DHU846" s="3"/>
      <c r="DHV846" s="3"/>
      <c r="DHW846" s="3"/>
      <c r="DHX846" s="3"/>
      <c r="DHY846" s="3"/>
      <c r="DHZ846" s="3"/>
      <c r="DIA846" s="3"/>
      <c r="DIB846" s="3"/>
      <c r="DIC846" s="3"/>
      <c r="DID846" s="3"/>
      <c r="DIE846" s="3"/>
      <c r="DIF846" s="3"/>
      <c r="DIG846" s="3"/>
      <c r="DIH846" s="3"/>
      <c r="DII846" s="3"/>
      <c r="DIJ846" s="3"/>
      <c r="DIK846" s="3"/>
      <c r="DIL846" s="3"/>
      <c r="DIM846" s="3"/>
      <c r="DIN846" s="3"/>
      <c r="DIO846" s="3"/>
      <c r="DIP846" s="3"/>
      <c r="DIQ846" s="3"/>
      <c r="DIR846" s="3"/>
      <c r="DIS846" s="3"/>
      <c r="DIT846" s="3"/>
      <c r="DIU846" s="3"/>
      <c r="DIV846" s="3"/>
      <c r="DIW846" s="3"/>
      <c r="DIX846" s="3"/>
      <c r="DIY846" s="3"/>
      <c r="DIZ846" s="3"/>
      <c r="DJA846" s="3"/>
      <c r="DJB846" s="3"/>
      <c r="DJC846" s="3"/>
      <c r="DJD846" s="3"/>
      <c r="DJE846" s="3"/>
      <c r="DJF846" s="3"/>
      <c r="DJG846" s="3"/>
      <c r="DJH846" s="3"/>
      <c r="DJI846" s="3"/>
      <c r="DJJ846" s="3"/>
      <c r="DJK846" s="3"/>
      <c r="DJL846" s="3"/>
      <c r="DJM846" s="3"/>
      <c r="DJN846" s="3"/>
      <c r="DJO846" s="3"/>
      <c r="DJP846" s="3"/>
      <c r="DJQ846" s="3"/>
      <c r="DJR846" s="3"/>
      <c r="DJS846" s="3"/>
      <c r="DJT846" s="3"/>
      <c r="DJU846" s="3"/>
      <c r="DJV846" s="3"/>
      <c r="DJW846" s="3"/>
      <c r="DJX846" s="3"/>
      <c r="DJY846" s="3"/>
      <c r="DJZ846" s="3"/>
      <c r="DKA846" s="3"/>
      <c r="DKB846" s="3"/>
      <c r="DKC846" s="3"/>
      <c r="DKD846" s="3"/>
      <c r="DKE846" s="3"/>
      <c r="DKF846" s="3"/>
      <c r="DKG846" s="3"/>
      <c r="DKH846" s="3"/>
      <c r="DKI846" s="3"/>
      <c r="DKJ846" s="3"/>
      <c r="DKK846" s="3"/>
      <c r="DKL846" s="3"/>
      <c r="DKM846" s="3"/>
      <c r="DKN846" s="3"/>
      <c r="DKO846" s="3"/>
      <c r="DKP846" s="3"/>
      <c r="DKQ846" s="3"/>
      <c r="DKR846" s="3"/>
      <c r="DKS846" s="3"/>
      <c r="DKT846" s="3"/>
      <c r="DKU846" s="3"/>
      <c r="DKV846" s="3"/>
      <c r="DKW846" s="3"/>
      <c r="DKX846" s="3"/>
      <c r="DKY846" s="3"/>
      <c r="DKZ846" s="3"/>
      <c r="DLA846" s="3"/>
      <c r="DLB846" s="3"/>
      <c r="DLC846" s="3"/>
      <c r="DLD846" s="3"/>
      <c r="DLE846" s="3"/>
      <c r="DLF846" s="3"/>
      <c r="DLG846" s="3"/>
      <c r="DLH846" s="3"/>
      <c r="DLI846" s="3"/>
      <c r="DLJ846" s="3"/>
      <c r="DLK846" s="3"/>
      <c r="DLL846" s="3"/>
      <c r="DLM846" s="3"/>
      <c r="DLN846" s="3"/>
      <c r="DLO846" s="3"/>
      <c r="DLP846" s="3"/>
      <c r="DLQ846" s="3"/>
      <c r="DLR846" s="3"/>
      <c r="DLS846" s="3"/>
      <c r="DLT846" s="3"/>
      <c r="DLU846" s="3"/>
      <c r="DLV846" s="3"/>
      <c r="DLW846" s="3"/>
      <c r="DLX846" s="3"/>
      <c r="DLY846" s="3"/>
      <c r="DLZ846" s="3"/>
      <c r="DMA846" s="3"/>
      <c r="DMB846" s="3"/>
      <c r="DMC846" s="3"/>
      <c r="DMD846" s="3"/>
      <c r="DME846" s="3"/>
      <c r="DMF846" s="3"/>
      <c r="DMG846" s="3"/>
      <c r="DMH846" s="3"/>
      <c r="DMI846" s="3"/>
      <c r="DMJ846" s="3"/>
      <c r="DMK846" s="3"/>
      <c r="DML846" s="3"/>
      <c r="DMM846" s="3"/>
      <c r="DMN846" s="3"/>
      <c r="DMO846" s="3"/>
      <c r="DMP846" s="3"/>
      <c r="DMQ846" s="3"/>
      <c r="DMR846" s="3"/>
      <c r="DMS846" s="3"/>
      <c r="DMT846" s="3"/>
      <c r="DMU846" s="3"/>
      <c r="DMV846" s="3"/>
      <c r="DMW846" s="3"/>
      <c r="DMX846" s="3"/>
      <c r="DMY846" s="3"/>
      <c r="DMZ846" s="3"/>
      <c r="DNA846" s="3"/>
      <c r="DNB846" s="3"/>
      <c r="DNC846" s="3"/>
      <c r="DND846" s="3"/>
      <c r="DNE846" s="3"/>
      <c r="DNF846" s="3"/>
      <c r="DNG846" s="3"/>
      <c r="DNH846" s="3"/>
      <c r="DNI846" s="3"/>
      <c r="DNJ846" s="3"/>
      <c r="DNK846" s="3"/>
      <c r="DNL846" s="3"/>
      <c r="DNM846" s="3"/>
      <c r="DNN846" s="3"/>
      <c r="DNO846" s="3"/>
      <c r="DNP846" s="3"/>
      <c r="DNQ846" s="3"/>
      <c r="DNR846" s="3"/>
      <c r="DNS846" s="3"/>
      <c r="DNT846" s="3"/>
      <c r="DNU846" s="3"/>
      <c r="DNV846" s="3"/>
      <c r="DNW846" s="3"/>
      <c r="DNX846" s="3"/>
      <c r="DNY846" s="3"/>
      <c r="DNZ846" s="3"/>
      <c r="DOA846" s="3"/>
      <c r="DOB846" s="3"/>
      <c r="DOC846" s="3"/>
      <c r="DOD846" s="3"/>
      <c r="DOE846" s="3"/>
      <c r="DOF846" s="3"/>
      <c r="DOG846" s="3"/>
      <c r="DOH846" s="3"/>
      <c r="DOI846" s="3"/>
      <c r="DOJ846" s="3"/>
      <c r="DOK846" s="3"/>
      <c r="DOL846" s="3"/>
      <c r="DOM846" s="3"/>
      <c r="DON846" s="3"/>
      <c r="DOO846" s="3"/>
      <c r="DOP846" s="3"/>
      <c r="DOQ846" s="3"/>
      <c r="DOR846" s="3"/>
      <c r="DOS846" s="3"/>
      <c r="DOT846" s="3"/>
      <c r="DOU846" s="3"/>
      <c r="DOV846" s="3"/>
      <c r="DOW846" s="3"/>
      <c r="DOX846" s="3"/>
      <c r="DOY846" s="3"/>
      <c r="DOZ846" s="3"/>
      <c r="DPA846" s="3"/>
      <c r="DPB846" s="3"/>
      <c r="DPC846" s="3"/>
      <c r="DPD846" s="3"/>
      <c r="DPE846" s="3"/>
      <c r="DPF846" s="3"/>
      <c r="DPG846" s="3"/>
      <c r="DPH846" s="3"/>
      <c r="DPI846" s="3"/>
      <c r="DPJ846" s="3"/>
      <c r="DPK846" s="3"/>
      <c r="DPL846" s="3"/>
      <c r="DPM846" s="3"/>
      <c r="DPN846" s="3"/>
      <c r="DPO846" s="3"/>
      <c r="DPP846" s="3"/>
      <c r="DPQ846" s="3"/>
      <c r="DPR846" s="3"/>
      <c r="DPS846" s="3"/>
      <c r="DPT846" s="3"/>
      <c r="DPU846" s="3"/>
      <c r="DPV846" s="3"/>
      <c r="DPW846" s="3"/>
      <c r="DPX846" s="3"/>
      <c r="DPY846" s="3"/>
      <c r="DPZ846" s="3"/>
      <c r="DQA846" s="3"/>
      <c r="DQB846" s="3"/>
      <c r="DQC846" s="3"/>
      <c r="DQD846" s="3"/>
      <c r="DQE846" s="3"/>
      <c r="DQF846" s="3"/>
      <c r="DQG846" s="3"/>
      <c r="DQH846" s="3"/>
      <c r="DQI846" s="3"/>
      <c r="DQJ846" s="3"/>
      <c r="DQK846" s="3"/>
      <c r="DQL846" s="3"/>
      <c r="DQM846" s="3"/>
      <c r="DQN846" s="3"/>
      <c r="DQO846" s="3"/>
      <c r="DQP846" s="3"/>
      <c r="DQQ846" s="3"/>
      <c r="DQR846" s="3"/>
      <c r="DQS846" s="3"/>
      <c r="DQT846" s="3"/>
      <c r="DQU846" s="3"/>
      <c r="DQV846" s="3"/>
      <c r="DQW846" s="3"/>
      <c r="DQX846" s="3"/>
      <c r="DQY846" s="3"/>
      <c r="DQZ846" s="3"/>
      <c r="DRA846" s="3"/>
      <c r="DRB846" s="3"/>
      <c r="DRC846" s="3"/>
      <c r="DRD846" s="3"/>
      <c r="DRE846" s="3"/>
      <c r="DRF846" s="3"/>
      <c r="DRG846" s="3"/>
      <c r="DRH846" s="3"/>
      <c r="DRI846" s="3"/>
      <c r="DRJ846" s="3"/>
      <c r="DRK846" s="3"/>
      <c r="DRL846" s="3"/>
      <c r="DRM846" s="3"/>
      <c r="DRN846" s="3"/>
      <c r="DRO846" s="3"/>
      <c r="DRP846" s="3"/>
      <c r="DRQ846" s="3"/>
      <c r="DRR846" s="3"/>
      <c r="DRS846" s="3"/>
      <c r="DRT846" s="3"/>
      <c r="DRU846" s="3"/>
      <c r="DRV846" s="3"/>
      <c r="DRW846" s="3"/>
      <c r="DRX846" s="3"/>
      <c r="DRY846" s="3"/>
      <c r="DRZ846" s="3"/>
      <c r="DSA846" s="3"/>
      <c r="DSB846" s="3"/>
      <c r="DSC846" s="3"/>
      <c r="DSD846" s="3"/>
      <c r="DSE846" s="3"/>
      <c r="DSF846" s="3"/>
      <c r="DSG846" s="3"/>
      <c r="DSH846" s="3"/>
      <c r="DSI846" s="3"/>
      <c r="DSJ846" s="3"/>
      <c r="DSK846" s="3"/>
      <c r="DSL846" s="3"/>
      <c r="DSM846" s="3"/>
      <c r="DSN846" s="3"/>
      <c r="DSO846" s="3"/>
      <c r="DSP846" s="3"/>
      <c r="DSQ846" s="3"/>
      <c r="DSR846" s="3"/>
      <c r="DSS846" s="3"/>
      <c r="DST846" s="3"/>
      <c r="DSU846" s="3"/>
      <c r="DSV846" s="3"/>
      <c r="DSW846" s="3"/>
      <c r="DSX846" s="3"/>
      <c r="DSY846" s="3"/>
      <c r="DSZ846" s="3"/>
      <c r="DTA846" s="3"/>
      <c r="DTB846" s="3"/>
      <c r="DTC846" s="3"/>
      <c r="DTD846" s="3"/>
      <c r="DTE846" s="3"/>
      <c r="DTF846" s="3"/>
      <c r="DTG846" s="3"/>
      <c r="DTH846" s="3"/>
      <c r="DTI846" s="3"/>
      <c r="DTJ846" s="3"/>
      <c r="DTK846" s="3"/>
      <c r="DTL846" s="3"/>
      <c r="DTM846" s="3"/>
      <c r="DTN846" s="3"/>
      <c r="DTO846" s="3"/>
      <c r="DTP846" s="3"/>
      <c r="DTQ846" s="3"/>
      <c r="DTR846" s="3"/>
      <c r="DTS846" s="3"/>
      <c r="DTT846" s="3"/>
      <c r="DTU846" s="3"/>
      <c r="DTV846" s="3"/>
      <c r="DTW846" s="3"/>
      <c r="DTX846" s="3"/>
      <c r="DTY846" s="3"/>
      <c r="DTZ846" s="3"/>
      <c r="DUA846" s="3"/>
      <c r="DUB846" s="3"/>
      <c r="DUC846" s="3"/>
      <c r="DUD846" s="3"/>
      <c r="DUE846" s="3"/>
      <c r="DUF846" s="3"/>
      <c r="DUG846" s="3"/>
      <c r="DUH846" s="3"/>
      <c r="DUI846" s="3"/>
      <c r="DUJ846" s="3"/>
      <c r="DUK846" s="3"/>
      <c r="DUL846" s="3"/>
      <c r="DUM846" s="3"/>
      <c r="DUN846" s="3"/>
      <c r="DUO846" s="3"/>
      <c r="DUP846" s="3"/>
      <c r="DUQ846" s="3"/>
      <c r="DUR846" s="3"/>
      <c r="DUS846" s="3"/>
      <c r="DUT846" s="3"/>
      <c r="DUU846" s="3"/>
      <c r="DUV846" s="3"/>
      <c r="DUW846" s="3"/>
      <c r="DUX846" s="3"/>
      <c r="DUY846" s="3"/>
      <c r="DUZ846" s="3"/>
      <c r="DVA846" s="3"/>
      <c r="DVB846" s="3"/>
      <c r="DVC846" s="3"/>
      <c r="DVD846" s="3"/>
      <c r="DVE846" s="3"/>
      <c r="DVF846" s="3"/>
      <c r="DVG846" s="3"/>
      <c r="DVH846" s="3"/>
      <c r="DVI846" s="3"/>
      <c r="DVJ846" s="3"/>
      <c r="DVK846" s="3"/>
      <c r="DVL846" s="3"/>
      <c r="DVM846" s="3"/>
      <c r="DVN846" s="3"/>
      <c r="DVO846" s="3"/>
      <c r="DVP846" s="3"/>
      <c r="DVQ846" s="3"/>
      <c r="DVR846" s="3"/>
      <c r="DVS846" s="3"/>
      <c r="DVT846" s="3"/>
      <c r="DVU846" s="3"/>
      <c r="DVV846" s="3"/>
      <c r="DVW846" s="3"/>
      <c r="DVX846" s="3"/>
      <c r="DVY846" s="3"/>
      <c r="DVZ846" s="3"/>
      <c r="DWA846" s="3"/>
      <c r="DWB846" s="3"/>
      <c r="DWC846" s="3"/>
      <c r="DWD846" s="3"/>
      <c r="DWE846" s="3"/>
      <c r="DWF846" s="3"/>
      <c r="DWG846" s="3"/>
      <c r="DWH846" s="3"/>
      <c r="DWI846" s="3"/>
      <c r="DWJ846" s="3"/>
      <c r="DWK846" s="3"/>
      <c r="DWL846" s="3"/>
      <c r="DWM846" s="3"/>
      <c r="DWN846" s="3"/>
      <c r="DWO846" s="3"/>
      <c r="DWP846" s="3"/>
      <c r="DWQ846" s="3"/>
      <c r="DWR846" s="3"/>
      <c r="DWS846" s="3"/>
      <c r="DWT846" s="3"/>
      <c r="DWU846" s="3"/>
      <c r="DWV846" s="3"/>
      <c r="DWW846" s="3"/>
      <c r="DWX846" s="3"/>
      <c r="DWY846" s="3"/>
      <c r="DWZ846" s="3"/>
      <c r="DXA846" s="3"/>
      <c r="DXB846" s="3"/>
      <c r="DXC846" s="3"/>
      <c r="DXD846" s="3"/>
      <c r="DXE846" s="3"/>
      <c r="DXF846" s="3"/>
      <c r="DXG846" s="3"/>
      <c r="DXH846" s="3"/>
      <c r="DXI846" s="3"/>
      <c r="DXJ846" s="3"/>
      <c r="DXK846" s="3"/>
      <c r="DXL846" s="3"/>
      <c r="DXM846" s="3"/>
      <c r="DXN846" s="3"/>
      <c r="DXO846" s="3"/>
      <c r="DXP846" s="3"/>
      <c r="DXQ846" s="3"/>
      <c r="DXR846" s="3"/>
      <c r="DXS846" s="3"/>
      <c r="DXT846" s="3"/>
      <c r="DXU846" s="3"/>
      <c r="DXV846" s="3"/>
      <c r="DXW846" s="3"/>
      <c r="DXX846" s="3"/>
      <c r="DXY846" s="3"/>
      <c r="DXZ846" s="3"/>
      <c r="DYA846" s="3"/>
      <c r="DYB846" s="3"/>
      <c r="DYC846" s="3"/>
      <c r="DYD846" s="3"/>
      <c r="DYE846" s="3"/>
      <c r="DYF846" s="3"/>
      <c r="DYG846" s="3"/>
      <c r="DYH846" s="3"/>
      <c r="DYI846" s="3"/>
      <c r="DYJ846" s="3"/>
      <c r="DYK846" s="3"/>
      <c r="DYL846" s="3"/>
      <c r="DYM846" s="3"/>
      <c r="DYN846" s="3"/>
      <c r="DYO846" s="3"/>
      <c r="DYP846" s="3"/>
      <c r="DYQ846" s="3"/>
      <c r="DYR846" s="3"/>
      <c r="DYS846" s="3"/>
      <c r="DYT846" s="3"/>
      <c r="DYU846" s="3"/>
      <c r="DYV846" s="3"/>
      <c r="DYW846" s="3"/>
      <c r="DYX846" s="3"/>
      <c r="DYY846" s="3"/>
      <c r="DYZ846" s="3"/>
      <c r="DZA846" s="3"/>
      <c r="DZB846" s="3"/>
      <c r="DZC846" s="3"/>
      <c r="DZD846" s="3"/>
      <c r="DZE846" s="3"/>
      <c r="DZF846" s="3"/>
      <c r="DZG846" s="3"/>
      <c r="DZH846" s="3"/>
      <c r="DZI846" s="3"/>
      <c r="DZJ846" s="3"/>
      <c r="DZK846" s="3"/>
      <c r="DZL846" s="3"/>
      <c r="DZM846" s="3"/>
      <c r="DZN846" s="3"/>
      <c r="DZO846" s="3"/>
      <c r="DZP846" s="3"/>
      <c r="DZQ846" s="3"/>
      <c r="DZR846" s="3"/>
      <c r="DZS846" s="3"/>
      <c r="DZT846" s="3"/>
      <c r="DZU846" s="3"/>
      <c r="DZV846" s="3"/>
      <c r="DZW846" s="3"/>
      <c r="DZX846" s="3"/>
      <c r="DZY846" s="3"/>
      <c r="DZZ846" s="3"/>
      <c r="EAA846" s="3"/>
      <c r="EAB846" s="3"/>
      <c r="EAC846" s="3"/>
      <c r="EAD846" s="3"/>
      <c r="EAE846" s="3"/>
      <c r="EAF846" s="3"/>
      <c r="EAG846" s="3"/>
      <c r="EAH846" s="3"/>
      <c r="EAI846" s="3"/>
      <c r="EAJ846" s="3"/>
      <c r="EAK846" s="3"/>
      <c r="EAL846" s="3"/>
      <c r="EAM846" s="3"/>
      <c r="EAN846" s="3"/>
      <c r="EAO846" s="3"/>
      <c r="EAP846" s="3"/>
      <c r="EAQ846" s="3"/>
      <c r="EAR846" s="3"/>
      <c r="EAS846" s="3"/>
      <c r="EAT846" s="3"/>
      <c r="EAU846" s="3"/>
      <c r="EAV846" s="3"/>
      <c r="EAW846" s="3"/>
      <c r="EAX846" s="3"/>
      <c r="EAY846" s="3"/>
      <c r="EAZ846" s="3"/>
      <c r="EBA846" s="3"/>
      <c r="EBB846" s="3"/>
      <c r="EBC846" s="3"/>
      <c r="EBD846" s="3"/>
      <c r="EBE846" s="3"/>
      <c r="EBF846" s="3"/>
      <c r="EBG846" s="3"/>
      <c r="EBH846" s="3"/>
      <c r="EBI846" s="3"/>
      <c r="EBJ846" s="3"/>
      <c r="EBK846" s="3"/>
      <c r="EBL846" s="3"/>
      <c r="EBM846" s="3"/>
      <c r="EBN846" s="3"/>
      <c r="EBO846" s="3"/>
      <c r="EBP846" s="3"/>
      <c r="EBQ846" s="3"/>
      <c r="EBR846" s="3"/>
      <c r="EBS846" s="3"/>
      <c r="EBT846" s="3"/>
      <c r="EBU846" s="3"/>
      <c r="EBV846" s="3"/>
      <c r="EBW846" s="3"/>
      <c r="EBX846" s="3"/>
      <c r="EBY846" s="3"/>
      <c r="EBZ846" s="3"/>
      <c r="ECA846" s="3"/>
      <c r="ECB846" s="3"/>
      <c r="ECC846" s="3"/>
      <c r="ECD846" s="3"/>
      <c r="ECE846" s="3"/>
      <c r="ECF846" s="3"/>
      <c r="ECG846" s="3"/>
      <c r="ECH846" s="3"/>
      <c r="ECI846" s="3"/>
      <c r="ECJ846" s="3"/>
      <c r="ECK846" s="3"/>
      <c r="ECL846" s="3"/>
      <c r="ECM846" s="3"/>
      <c r="ECN846" s="3"/>
      <c r="ECO846" s="3"/>
      <c r="ECP846" s="3"/>
      <c r="ECQ846" s="3"/>
      <c r="ECR846" s="3"/>
      <c r="ECS846" s="3"/>
      <c r="ECT846" s="3"/>
      <c r="ECU846" s="3"/>
      <c r="ECV846" s="3"/>
      <c r="ECW846" s="3"/>
      <c r="ECX846" s="3"/>
      <c r="ECY846" s="3"/>
      <c r="ECZ846" s="3"/>
      <c r="EDA846" s="3"/>
      <c r="EDB846" s="3"/>
      <c r="EDC846" s="3"/>
      <c r="EDD846" s="3"/>
      <c r="EDE846" s="3"/>
      <c r="EDF846" s="3"/>
      <c r="EDG846" s="3"/>
      <c r="EDH846" s="3"/>
      <c r="EDI846" s="3"/>
      <c r="EDJ846" s="3"/>
      <c r="EDK846" s="3"/>
      <c r="EDL846" s="3"/>
      <c r="EDM846" s="3"/>
      <c r="EDN846" s="3"/>
      <c r="EDO846" s="3"/>
      <c r="EDP846" s="3"/>
      <c r="EDQ846" s="3"/>
      <c r="EDR846" s="3"/>
      <c r="EDS846" s="3"/>
      <c r="EDT846" s="3"/>
      <c r="EDU846" s="3"/>
      <c r="EDV846" s="3"/>
      <c r="EDW846" s="3"/>
      <c r="EDX846" s="3"/>
      <c r="EDY846" s="3"/>
      <c r="EDZ846" s="3"/>
      <c r="EEA846" s="3"/>
      <c r="EEB846" s="3"/>
      <c r="EEC846" s="3"/>
      <c r="EED846" s="3"/>
      <c r="EEE846" s="3"/>
      <c r="EEF846" s="3"/>
      <c r="EEG846" s="3"/>
      <c r="EEH846" s="3"/>
      <c r="EEI846" s="3"/>
      <c r="EEJ846" s="3"/>
      <c r="EEK846" s="3"/>
      <c r="EEL846" s="3"/>
      <c r="EEM846" s="3"/>
      <c r="EEN846" s="3"/>
      <c r="EEO846" s="3"/>
      <c r="EEP846" s="3"/>
      <c r="EEQ846" s="3"/>
      <c r="EER846" s="3"/>
      <c r="EES846" s="3"/>
      <c r="EET846" s="3"/>
      <c r="EEU846" s="3"/>
      <c r="EEV846" s="3"/>
      <c r="EEW846" s="3"/>
      <c r="EEX846" s="3"/>
      <c r="EEY846" s="3"/>
      <c r="EEZ846" s="3"/>
      <c r="EFA846" s="3"/>
      <c r="EFB846" s="3"/>
      <c r="EFC846" s="3"/>
      <c r="EFD846" s="3"/>
      <c r="EFE846" s="3"/>
      <c r="EFF846" s="3"/>
      <c r="EFG846" s="3"/>
      <c r="EFH846" s="3"/>
      <c r="EFI846" s="3"/>
      <c r="EFJ846" s="3"/>
      <c r="EFK846" s="3"/>
      <c r="EFL846" s="3"/>
      <c r="EFM846" s="3"/>
      <c r="EFN846" s="3"/>
      <c r="EFO846" s="3"/>
      <c r="EFP846" s="3"/>
      <c r="EFQ846" s="3"/>
      <c r="EFR846" s="3"/>
      <c r="EFS846" s="3"/>
      <c r="EFT846" s="3"/>
      <c r="EFU846" s="3"/>
      <c r="EFV846" s="3"/>
      <c r="EFW846" s="3"/>
      <c r="EFX846" s="3"/>
      <c r="EFY846" s="3"/>
      <c r="EFZ846" s="3"/>
      <c r="EGA846" s="3"/>
      <c r="EGB846" s="3"/>
      <c r="EGC846" s="3"/>
      <c r="EGD846" s="3"/>
      <c r="EGE846" s="3"/>
      <c r="EGF846" s="3"/>
      <c r="EGG846" s="3"/>
      <c r="EGH846" s="3"/>
      <c r="EGI846" s="3"/>
      <c r="EGJ846" s="3"/>
      <c r="EGK846" s="3"/>
      <c r="EGL846" s="3"/>
      <c r="EGM846" s="3"/>
      <c r="EGN846" s="3"/>
      <c r="EGO846" s="3"/>
      <c r="EGP846" s="3"/>
      <c r="EGQ846" s="3"/>
      <c r="EGR846" s="3"/>
      <c r="EGS846" s="3"/>
      <c r="EGT846" s="3"/>
      <c r="EGU846" s="3"/>
      <c r="EGV846" s="3"/>
      <c r="EGW846" s="3"/>
      <c r="EGX846" s="3"/>
      <c r="EGY846" s="3"/>
      <c r="EGZ846" s="3"/>
      <c r="EHA846" s="3"/>
      <c r="EHB846" s="3"/>
      <c r="EHC846" s="3"/>
      <c r="EHD846" s="3"/>
      <c r="EHE846" s="3"/>
      <c r="EHF846" s="3"/>
      <c r="EHG846" s="3"/>
      <c r="EHH846" s="3"/>
      <c r="EHI846" s="3"/>
      <c r="EHJ846" s="3"/>
      <c r="EHK846" s="3"/>
      <c r="EHL846" s="3"/>
      <c r="EHM846" s="3"/>
      <c r="EHN846" s="3"/>
      <c r="EHO846" s="3"/>
      <c r="EHP846" s="3"/>
      <c r="EHQ846" s="3"/>
      <c r="EHR846" s="3"/>
      <c r="EHS846" s="3"/>
      <c r="EHT846" s="3"/>
      <c r="EHU846" s="3"/>
      <c r="EHV846" s="3"/>
      <c r="EHW846" s="3"/>
      <c r="EHX846" s="3"/>
      <c r="EHY846" s="3"/>
      <c r="EHZ846" s="3"/>
      <c r="EIA846" s="3"/>
      <c r="EIB846" s="3"/>
      <c r="EIC846" s="3"/>
      <c r="EID846" s="3"/>
      <c r="EIE846" s="3"/>
      <c r="EIF846" s="3"/>
      <c r="EIG846" s="3"/>
      <c r="EIH846" s="3"/>
      <c r="EII846" s="3"/>
      <c r="EIJ846" s="3"/>
      <c r="EIK846" s="3"/>
      <c r="EIL846" s="3"/>
      <c r="EIM846" s="3"/>
      <c r="EIN846" s="3"/>
      <c r="EIO846" s="3"/>
      <c r="EIP846" s="3"/>
      <c r="EIQ846" s="3"/>
      <c r="EIR846" s="3"/>
      <c r="EIS846" s="3"/>
      <c r="EIT846" s="3"/>
      <c r="EIU846" s="3"/>
      <c r="EIV846" s="3"/>
      <c r="EIW846" s="3"/>
      <c r="EIX846" s="3"/>
      <c r="EIY846" s="3"/>
      <c r="EIZ846" s="3"/>
      <c r="EJA846" s="3"/>
      <c r="EJB846" s="3"/>
      <c r="EJC846" s="3"/>
      <c r="EJD846" s="3"/>
      <c r="EJE846" s="3"/>
      <c r="EJF846" s="3"/>
      <c r="EJG846" s="3"/>
      <c r="EJH846" s="3"/>
      <c r="EJI846" s="3"/>
      <c r="EJJ846" s="3"/>
      <c r="EJK846" s="3"/>
      <c r="EJL846" s="3"/>
      <c r="EJM846" s="3"/>
      <c r="EJN846" s="3"/>
      <c r="EJO846" s="3"/>
      <c r="EJP846" s="3"/>
      <c r="EJQ846" s="3"/>
      <c r="EJR846" s="3"/>
      <c r="EJS846" s="3"/>
      <c r="EJT846" s="3"/>
      <c r="EJU846" s="3"/>
      <c r="EJV846" s="3"/>
      <c r="EJW846" s="3"/>
      <c r="EJX846" s="3"/>
      <c r="EJY846" s="3"/>
      <c r="EJZ846" s="3"/>
      <c r="EKA846" s="3"/>
      <c r="EKB846" s="3"/>
      <c r="EKC846" s="3"/>
      <c r="EKD846" s="3"/>
      <c r="EKE846" s="3"/>
      <c r="EKF846" s="3"/>
      <c r="EKG846" s="3"/>
      <c r="EKH846" s="3"/>
      <c r="EKI846" s="3"/>
      <c r="EKJ846" s="3"/>
      <c r="EKK846" s="3"/>
      <c r="EKL846" s="3"/>
      <c r="EKM846" s="3"/>
      <c r="EKN846" s="3"/>
      <c r="EKO846" s="3"/>
      <c r="EKP846" s="3"/>
      <c r="EKQ846" s="3"/>
      <c r="EKR846" s="3"/>
      <c r="EKS846" s="3"/>
      <c r="EKT846" s="3"/>
      <c r="EKU846" s="3"/>
      <c r="EKV846" s="3"/>
      <c r="EKW846" s="3"/>
      <c r="EKX846" s="3"/>
      <c r="EKY846" s="3"/>
      <c r="EKZ846" s="3"/>
      <c r="ELA846" s="3"/>
      <c r="ELB846" s="3"/>
      <c r="ELC846" s="3"/>
      <c r="ELD846" s="3"/>
      <c r="ELE846" s="3"/>
      <c r="ELF846" s="3"/>
      <c r="ELG846" s="3"/>
      <c r="ELH846" s="3"/>
      <c r="ELI846" s="3"/>
      <c r="ELJ846" s="3"/>
      <c r="ELK846" s="3"/>
      <c r="ELL846" s="3"/>
      <c r="ELM846" s="3"/>
      <c r="ELN846" s="3"/>
      <c r="ELO846" s="3"/>
      <c r="ELP846" s="3"/>
      <c r="ELQ846" s="3"/>
      <c r="ELR846" s="3"/>
      <c r="ELS846" s="3"/>
      <c r="ELT846" s="3"/>
      <c r="ELU846" s="3"/>
      <c r="ELV846" s="3"/>
      <c r="ELW846" s="3"/>
      <c r="ELX846" s="3"/>
      <c r="ELY846" s="3"/>
      <c r="ELZ846" s="3"/>
      <c r="EMA846" s="3"/>
      <c r="EMB846" s="3"/>
      <c r="EMC846" s="3"/>
      <c r="EMD846" s="3"/>
      <c r="EME846" s="3"/>
      <c r="EMF846" s="3"/>
      <c r="EMG846" s="3"/>
      <c r="EMH846" s="3"/>
      <c r="EMI846" s="3"/>
      <c r="EMJ846" s="3"/>
      <c r="EMK846" s="3"/>
      <c r="EML846" s="3"/>
      <c r="EMM846" s="3"/>
      <c r="EMN846" s="3"/>
      <c r="EMO846" s="3"/>
      <c r="EMP846" s="3"/>
      <c r="EMQ846" s="3"/>
      <c r="EMR846" s="3"/>
      <c r="EMS846" s="3"/>
      <c r="EMT846" s="3"/>
      <c r="EMU846" s="3"/>
      <c r="EMV846" s="3"/>
      <c r="EMW846" s="3"/>
      <c r="EMX846" s="3"/>
      <c r="EMY846" s="3"/>
      <c r="EMZ846" s="3"/>
      <c r="ENA846" s="3"/>
      <c r="ENB846" s="3"/>
      <c r="ENC846" s="3"/>
      <c r="END846" s="3"/>
      <c r="ENE846" s="3"/>
      <c r="ENF846" s="3"/>
      <c r="ENG846" s="3"/>
      <c r="ENH846" s="3"/>
      <c r="ENI846" s="3"/>
      <c r="ENJ846" s="3"/>
      <c r="ENK846" s="3"/>
      <c r="ENL846" s="3"/>
      <c r="ENM846" s="3"/>
      <c r="ENN846" s="3"/>
      <c r="ENO846" s="3"/>
      <c r="ENP846" s="3"/>
      <c r="ENQ846" s="3"/>
      <c r="ENR846" s="3"/>
      <c r="ENS846" s="3"/>
      <c r="ENT846" s="3"/>
      <c r="ENU846" s="3"/>
      <c r="ENV846" s="3"/>
      <c r="ENW846" s="3"/>
      <c r="ENX846" s="3"/>
      <c r="ENY846" s="3"/>
      <c r="ENZ846" s="3"/>
      <c r="EOA846" s="3"/>
      <c r="EOB846" s="3"/>
      <c r="EOC846" s="3"/>
      <c r="EOD846" s="3"/>
      <c r="EOE846" s="3"/>
      <c r="EOF846" s="3"/>
      <c r="EOG846" s="3"/>
      <c r="EOH846" s="3"/>
      <c r="EOI846" s="3"/>
      <c r="EOJ846" s="3"/>
      <c r="EOK846" s="3"/>
      <c r="EOL846" s="3"/>
      <c r="EOM846" s="3"/>
      <c r="EON846" s="3"/>
      <c r="EOO846" s="3"/>
      <c r="EOP846" s="3"/>
      <c r="EOQ846" s="3"/>
      <c r="EOR846" s="3"/>
      <c r="EOS846" s="3"/>
      <c r="EOT846" s="3"/>
      <c r="EOU846" s="3"/>
      <c r="EOV846" s="3"/>
      <c r="EOW846" s="3"/>
      <c r="EOX846" s="3"/>
      <c r="EOY846" s="3"/>
      <c r="EOZ846" s="3"/>
      <c r="EPA846" s="3"/>
      <c r="EPB846" s="3"/>
      <c r="EPC846" s="3"/>
      <c r="EPD846" s="3"/>
      <c r="EPE846" s="3"/>
      <c r="EPF846" s="3"/>
      <c r="EPG846" s="3"/>
      <c r="EPH846" s="3"/>
      <c r="EPI846" s="3"/>
      <c r="EPJ846" s="3"/>
      <c r="EPK846" s="3"/>
      <c r="EPL846" s="3"/>
      <c r="EPM846" s="3"/>
      <c r="EPN846" s="3"/>
      <c r="EPO846" s="3"/>
      <c r="EPP846" s="3"/>
      <c r="EPQ846" s="3"/>
      <c r="EPR846" s="3"/>
      <c r="EPS846" s="3"/>
      <c r="EPT846" s="3"/>
      <c r="EPU846" s="3"/>
      <c r="EPV846" s="3"/>
      <c r="EPW846" s="3"/>
      <c r="EPX846" s="3"/>
      <c r="EPY846" s="3"/>
      <c r="EPZ846" s="3"/>
      <c r="EQA846" s="3"/>
      <c r="EQB846" s="3"/>
      <c r="EQC846" s="3"/>
      <c r="EQD846" s="3"/>
      <c r="EQE846" s="3"/>
      <c r="EQF846" s="3"/>
      <c r="EQG846" s="3"/>
      <c r="EQH846" s="3"/>
      <c r="EQI846" s="3"/>
      <c r="EQJ846" s="3"/>
      <c r="EQK846" s="3"/>
      <c r="EQL846" s="3"/>
      <c r="EQM846" s="3"/>
      <c r="EQN846" s="3"/>
      <c r="EQO846" s="3"/>
      <c r="EQP846" s="3"/>
      <c r="EQQ846" s="3"/>
      <c r="EQR846" s="3"/>
      <c r="EQS846" s="3"/>
      <c r="EQT846" s="3"/>
      <c r="EQU846" s="3"/>
      <c r="EQV846" s="3"/>
      <c r="EQW846" s="3"/>
      <c r="EQX846" s="3"/>
      <c r="EQY846" s="3"/>
      <c r="EQZ846" s="3"/>
      <c r="ERA846" s="3"/>
      <c r="ERB846" s="3"/>
      <c r="ERC846" s="3"/>
      <c r="ERD846" s="3"/>
      <c r="ERE846" s="3"/>
      <c r="ERF846" s="3"/>
      <c r="ERG846" s="3"/>
      <c r="ERH846" s="3"/>
      <c r="ERI846" s="3"/>
      <c r="ERJ846" s="3"/>
      <c r="ERK846" s="3"/>
      <c r="ERL846" s="3"/>
      <c r="ERM846" s="3"/>
      <c r="ERN846" s="3"/>
      <c r="ERO846" s="3"/>
      <c r="ERP846" s="3"/>
      <c r="ERQ846" s="3"/>
      <c r="ERR846" s="3"/>
      <c r="ERS846" s="3"/>
      <c r="ERT846" s="3"/>
      <c r="ERU846" s="3"/>
      <c r="ERV846" s="3"/>
      <c r="ERW846" s="3"/>
      <c r="ERX846" s="3"/>
      <c r="ERY846" s="3"/>
      <c r="ERZ846" s="3"/>
      <c r="ESA846" s="3"/>
      <c r="ESB846" s="3"/>
      <c r="ESC846" s="3"/>
      <c r="ESD846" s="3"/>
      <c r="ESE846" s="3"/>
      <c r="ESF846" s="3"/>
      <c r="ESG846" s="3"/>
      <c r="ESH846" s="3"/>
      <c r="ESI846" s="3"/>
      <c r="ESJ846" s="3"/>
      <c r="ESK846" s="3"/>
      <c r="ESL846" s="3"/>
      <c r="ESM846" s="3"/>
      <c r="ESN846" s="3"/>
      <c r="ESO846" s="3"/>
      <c r="ESP846" s="3"/>
      <c r="ESQ846" s="3"/>
      <c r="ESR846" s="3"/>
      <c r="ESS846" s="3"/>
      <c r="EST846" s="3"/>
      <c r="ESU846" s="3"/>
      <c r="ESV846" s="3"/>
      <c r="ESW846" s="3"/>
      <c r="ESX846" s="3"/>
      <c r="ESY846" s="3"/>
      <c r="ESZ846" s="3"/>
      <c r="ETA846" s="3"/>
      <c r="ETB846" s="3"/>
      <c r="ETC846" s="3"/>
      <c r="ETD846" s="3"/>
      <c r="ETE846" s="3"/>
      <c r="ETF846" s="3"/>
      <c r="ETG846" s="3"/>
      <c r="ETH846" s="3"/>
      <c r="ETI846" s="3"/>
      <c r="ETJ846" s="3"/>
      <c r="ETK846" s="3"/>
      <c r="ETL846" s="3"/>
      <c r="ETM846" s="3"/>
      <c r="ETN846" s="3"/>
      <c r="ETO846" s="3"/>
      <c r="ETP846" s="3"/>
      <c r="ETQ846" s="3"/>
      <c r="ETR846" s="3"/>
      <c r="ETS846" s="3"/>
      <c r="ETT846" s="3"/>
      <c r="ETU846" s="3"/>
      <c r="ETV846" s="3"/>
      <c r="ETW846" s="3"/>
      <c r="ETX846" s="3"/>
      <c r="ETY846" s="3"/>
      <c r="ETZ846" s="3"/>
      <c r="EUA846" s="3"/>
      <c r="EUB846" s="3"/>
      <c r="EUC846" s="3"/>
      <c r="EUD846" s="3"/>
      <c r="EUE846" s="3"/>
      <c r="EUF846" s="3"/>
      <c r="EUG846" s="3"/>
      <c r="EUH846" s="3"/>
      <c r="EUI846" s="3"/>
      <c r="EUJ846" s="3"/>
      <c r="EUK846" s="3"/>
      <c r="EUL846" s="3"/>
      <c r="EUM846" s="3"/>
      <c r="EUN846" s="3"/>
      <c r="EUO846" s="3"/>
      <c r="EUP846" s="3"/>
      <c r="EUQ846" s="3"/>
      <c r="EUR846" s="3"/>
      <c r="EUS846" s="3"/>
      <c r="EUT846" s="3"/>
      <c r="EUU846" s="3"/>
      <c r="EUV846" s="3"/>
      <c r="EUW846" s="3"/>
      <c r="EUX846" s="3"/>
      <c r="EUY846" s="3"/>
      <c r="EUZ846" s="3"/>
      <c r="EVA846" s="3"/>
      <c r="EVB846" s="3"/>
      <c r="EVC846" s="3"/>
      <c r="EVD846" s="3"/>
      <c r="EVE846" s="3"/>
      <c r="EVF846" s="3"/>
      <c r="EVG846" s="3"/>
      <c r="EVH846" s="3"/>
      <c r="EVI846" s="3"/>
      <c r="EVJ846" s="3"/>
      <c r="EVK846" s="3"/>
      <c r="EVL846" s="3"/>
      <c r="EVM846" s="3"/>
      <c r="EVN846" s="3"/>
      <c r="EVO846" s="3"/>
      <c r="EVP846" s="3"/>
      <c r="EVQ846" s="3"/>
      <c r="EVR846" s="3"/>
      <c r="EVS846" s="3"/>
      <c r="EVT846" s="3"/>
      <c r="EVU846" s="3"/>
      <c r="EVV846" s="3"/>
      <c r="EVW846" s="3"/>
      <c r="EVX846" s="3"/>
      <c r="EVY846" s="3"/>
      <c r="EVZ846" s="3"/>
      <c r="EWA846" s="3"/>
      <c r="EWB846" s="3"/>
      <c r="EWC846" s="3"/>
      <c r="EWD846" s="3"/>
      <c r="EWE846" s="3"/>
      <c r="EWF846" s="3"/>
      <c r="EWG846" s="3"/>
      <c r="EWH846" s="3"/>
      <c r="EWI846" s="3"/>
      <c r="EWJ846" s="3"/>
      <c r="EWK846" s="3"/>
      <c r="EWL846" s="3"/>
      <c r="EWM846" s="3"/>
      <c r="EWN846" s="3"/>
      <c r="EWO846" s="3"/>
      <c r="EWP846" s="3"/>
      <c r="EWQ846" s="3"/>
      <c r="EWR846" s="3"/>
      <c r="EWS846" s="3"/>
      <c r="EWT846" s="3"/>
      <c r="EWU846" s="3"/>
      <c r="EWV846" s="3"/>
      <c r="EWW846" s="3"/>
      <c r="EWX846" s="3"/>
      <c r="EWY846" s="3"/>
      <c r="EWZ846" s="3"/>
      <c r="EXA846" s="3"/>
      <c r="EXB846" s="3"/>
      <c r="EXC846" s="3"/>
      <c r="EXD846" s="3"/>
      <c r="EXE846" s="3"/>
      <c r="EXF846" s="3"/>
      <c r="EXG846" s="3"/>
      <c r="EXH846" s="3"/>
      <c r="EXI846" s="3"/>
      <c r="EXJ846" s="3"/>
      <c r="EXK846" s="3"/>
      <c r="EXL846" s="3"/>
      <c r="EXM846" s="3"/>
      <c r="EXN846" s="3"/>
      <c r="EXO846" s="3"/>
      <c r="EXP846" s="3"/>
      <c r="EXQ846" s="3"/>
      <c r="EXR846" s="3"/>
      <c r="EXS846" s="3"/>
      <c r="EXT846" s="3"/>
      <c r="EXU846" s="3"/>
      <c r="EXV846" s="3"/>
      <c r="EXW846" s="3"/>
      <c r="EXX846" s="3"/>
      <c r="EXY846" s="3"/>
      <c r="EXZ846" s="3"/>
      <c r="EYA846" s="3"/>
      <c r="EYB846" s="3"/>
      <c r="EYC846" s="3"/>
      <c r="EYD846" s="3"/>
      <c r="EYE846" s="3"/>
      <c r="EYF846" s="3"/>
      <c r="EYG846" s="3"/>
      <c r="EYH846" s="3"/>
      <c r="EYI846" s="3"/>
      <c r="EYJ846" s="3"/>
      <c r="EYK846" s="3"/>
      <c r="EYL846" s="3"/>
      <c r="EYM846" s="3"/>
      <c r="EYN846" s="3"/>
      <c r="EYO846" s="3"/>
      <c r="EYP846" s="3"/>
      <c r="EYQ846" s="3"/>
      <c r="EYR846" s="3"/>
      <c r="EYS846" s="3"/>
      <c r="EYT846" s="3"/>
      <c r="EYU846" s="3"/>
      <c r="EYV846" s="3"/>
      <c r="EYW846" s="3"/>
      <c r="EYX846" s="3"/>
      <c r="EYY846" s="3"/>
      <c r="EYZ846" s="3"/>
      <c r="EZA846" s="3"/>
      <c r="EZB846" s="3"/>
      <c r="EZC846" s="3"/>
      <c r="EZD846" s="3"/>
      <c r="EZE846" s="3"/>
      <c r="EZF846" s="3"/>
      <c r="EZG846" s="3"/>
      <c r="EZH846" s="3"/>
      <c r="EZI846" s="3"/>
      <c r="EZJ846" s="3"/>
      <c r="EZK846" s="3"/>
      <c r="EZL846" s="3"/>
      <c r="EZM846" s="3"/>
      <c r="EZN846" s="3"/>
      <c r="EZO846" s="3"/>
      <c r="EZP846" s="3"/>
      <c r="EZQ846" s="3"/>
      <c r="EZR846" s="3"/>
      <c r="EZS846" s="3"/>
      <c r="EZT846" s="3"/>
      <c r="EZU846" s="3"/>
      <c r="EZV846" s="3"/>
      <c r="EZW846" s="3"/>
      <c r="EZX846" s="3"/>
      <c r="EZY846" s="3"/>
      <c r="EZZ846" s="3"/>
      <c r="FAA846" s="3"/>
      <c r="FAB846" s="3"/>
      <c r="FAC846" s="3"/>
      <c r="FAD846" s="3"/>
      <c r="FAE846" s="3"/>
      <c r="FAF846" s="3"/>
      <c r="FAG846" s="3"/>
      <c r="FAH846" s="3"/>
      <c r="FAI846" s="3"/>
      <c r="FAJ846" s="3"/>
      <c r="FAK846" s="3"/>
      <c r="FAL846" s="3"/>
      <c r="FAM846" s="3"/>
      <c r="FAN846" s="3"/>
      <c r="FAO846" s="3"/>
      <c r="FAP846" s="3"/>
      <c r="FAQ846" s="3"/>
      <c r="FAR846" s="3"/>
      <c r="FAS846" s="3"/>
      <c r="FAT846" s="3"/>
      <c r="FAU846" s="3"/>
      <c r="FAV846" s="3"/>
      <c r="FAW846" s="3"/>
      <c r="FAX846" s="3"/>
      <c r="FAY846" s="3"/>
      <c r="FAZ846" s="3"/>
      <c r="FBA846" s="3"/>
      <c r="FBB846" s="3"/>
      <c r="FBC846" s="3"/>
      <c r="FBD846" s="3"/>
      <c r="FBE846" s="3"/>
      <c r="FBF846" s="3"/>
      <c r="FBG846" s="3"/>
      <c r="FBH846" s="3"/>
      <c r="FBI846" s="3"/>
      <c r="FBJ846" s="3"/>
      <c r="FBK846" s="3"/>
      <c r="FBL846" s="3"/>
      <c r="FBM846" s="3"/>
      <c r="FBN846" s="3"/>
      <c r="FBO846" s="3"/>
      <c r="FBP846" s="3"/>
      <c r="FBQ846" s="3"/>
      <c r="FBR846" s="3"/>
      <c r="FBS846" s="3"/>
      <c r="FBT846" s="3"/>
      <c r="FBU846" s="3"/>
      <c r="FBV846" s="3"/>
      <c r="FBW846" s="3"/>
      <c r="FBX846" s="3"/>
      <c r="FBY846" s="3"/>
      <c r="FBZ846" s="3"/>
      <c r="FCA846" s="3"/>
      <c r="FCB846" s="3"/>
      <c r="FCC846" s="3"/>
      <c r="FCD846" s="3"/>
      <c r="FCE846" s="3"/>
      <c r="FCF846" s="3"/>
      <c r="FCG846" s="3"/>
      <c r="FCH846" s="3"/>
      <c r="FCI846" s="3"/>
      <c r="FCJ846" s="3"/>
      <c r="FCK846" s="3"/>
      <c r="FCL846" s="3"/>
      <c r="FCM846" s="3"/>
      <c r="FCN846" s="3"/>
      <c r="FCO846" s="3"/>
      <c r="FCP846" s="3"/>
      <c r="FCQ846" s="3"/>
      <c r="FCR846" s="3"/>
      <c r="FCS846" s="3"/>
      <c r="FCT846" s="3"/>
      <c r="FCU846" s="3"/>
      <c r="FCV846" s="3"/>
      <c r="FCW846" s="3"/>
      <c r="FCX846" s="3"/>
      <c r="FCY846" s="3"/>
      <c r="FCZ846" s="3"/>
      <c r="FDA846" s="3"/>
      <c r="FDB846" s="3"/>
      <c r="FDC846" s="3"/>
      <c r="FDD846" s="3"/>
      <c r="FDE846" s="3"/>
      <c r="FDF846" s="3"/>
      <c r="FDG846" s="3"/>
      <c r="FDH846" s="3"/>
      <c r="FDI846" s="3"/>
      <c r="FDJ846" s="3"/>
      <c r="FDK846" s="3"/>
      <c r="FDL846" s="3"/>
      <c r="FDM846" s="3"/>
      <c r="FDN846" s="3"/>
      <c r="FDO846" s="3"/>
      <c r="FDP846" s="3"/>
      <c r="FDQ846" s="3"/>
      <c r="FDR846" s="3"/>
      <c r="FDS846" s="3"/>
      <c r="FDT846" s="3"/>
      <c r="FDU846" s="3"/>
      <c r="FDV846" s="3"/>
      <c r="FDW846" s="3"/>
      <c r="FDX846" s="3"/>
      <c r="FDY846" s="3"/>
      <c r="FDZ846" s="3"/>
      <c r="FEA846" s="3"/>
      <c r="FEB846" s="3"/>
      <c r="FEC846" s="3"/>
      <c r="FED846" s="3"/>
      <c r="FEE846" s="3"/>
      <c r="FEF846" s="3"/>
      <c r="FEG846" s="3"/>
      <c r="FEH846" s="3"/>
      <c r="FEI846" s="3"/>
      <c r="FEJ846" s="3"/>
      <c r="FEK846" s="3"/>
      <c r="FEL846" s="3"/>
      <c r="FEM846" s="3"/>
      <c r="FEN846" s="3"/>
      <c r="FEO846" s="3"/>
      <c r="FEP846" s="3"/>
      <c r="FEQ846" s="3"/>
      <c r="FER846" s="3"/>
      <c r="FES846" s="3"/>
      <c r="FET846" s="3"/>
      <c r="FEU846" s="3"/>
      <c r="FEV846" s="3"/>
      <c r="FEW846" s="3"/>
      <c r="FEX846" s="3"/>
      <c r="FEY846" s="3"/>
      <c r="FEZ846" s="3"/>
      <c r="FFA846" s="3"/>
      <c r="FFB846" s="3"/>
      <c r="FFC846" s="3"/>
      <c r="FFD846" s="3"/>
      <c r="FFE846" s="3"/>
      <c r="FFF846" s="3"/>
      <c r="FFG846" s="3"/>
      <c r="FFH846" s="3"/>
      <c r="FFI846" s="3"/>
      <c r="FFJ846" s="3"/>
      <c r="FFK846" s="3"/>
      <c r="FFL846" s="3"/>
      <c r="FFM846" s="3"/>
      <c r="FFN846" s="3"/>
      <c r="FFO846" s="3"/>
      <c r="FFP846" s="3"/>
      <c r="FFQ846" s="3"/>
      <c r="FFR846" s="3"/>
      <c r="FFS846" s="3"/>
      <c r="FFT846" s="3"/>
      <c r="FFU846" s="3"/>
      <c r="FFV846" s="3"/>
      <c r="FFW846" s="3"/>
      <c r="FFX846" s="3"/>
      <c r="FFY846" s="3"/>
      <c r="FFZ846" s="3"/>
      <c r="FGA846" s="3"/>
      <c r="FGB846" s="3"/>
      <c r="FGC846" s="3"/>
      <c r="FGD846" s="3"/>
      <c r="FGE846" s="3"/>
      <c r="FGF846" s="3"/>
      <c r="FGG846" s="3"/>
      <c r="FGH846" s="3"/>
      <c r="FGI846" s="3"/>
      <c r="FGJ846" s="3"/>
      <c r="FGK846" s="3"/>
      <c r="FGL846" s="3"/>
      <c r="FGM846" s="3"/>
      <c r="FGN846" s="3"/>
      <c r="FGO846" s="3"/>
      <c r="FGP846" s="3"/>
      <c r="FGQ846" s="3"/>
      <c r="FGR846" s="3"/>
      <c r="FGS846" s="3"/>
      <c r="FGT846" s="3"/>
      <c r="FGU846" s="3"/>
      <c r="FGV846" s="3"/>
      <c r="FGW846" s="3"/>
      <c r="FGX846" s="3"/>
      <c r="FGY846" s="3"/>
      <c r="FGZ846" s="3"/>
      <c r="FHA846" s="3"/>
      <c r="FHB846" s="3"/>
      <c r="FHC846" s="3"/>
      <c r="FHD846" s="3"/>
      <c r="FHE846" s="3"/>
      <c r="FHF846" s="3"/>
      <c r="FHG846" s="3"/>
      <c r="FHH846" s="3"/>
      <c r="FHI846" s="3"/>
      <c r="FHJ846" s="3"/>
      <c r="FHK846" s="3"/>
      <c r="FHL846" s="3"/>
      <c r="FHM846" s="3"/>
      <c r="FHN846" s="3"/>
      <c r="FHO846" s="3"/>
      <c r="FHP846" s="3"/>
      <c r="FHQ846" s="3"/>
      <c r="FHR846" s="3"/>
      <c r="FHS846" s="3"/>
      <c r="FHT846" s="3"/>
      <c r="FHU846" s="3"/>
      <c r="FHV846" s="3"/>
      <c r="FHW846" s="3"/>
      <c r="FHX846" s="3"/>
      <c r="FHY846" s="3"/>
      <c r="FHZ846" s="3"/>
      <c r="FIA846" s="3"/>
      <c r="FIB846" s="3"/>
      <c r="FIC846" s="3"/>
      <c r="FID846" s="3"/>
      <c r="FIE846" s="3"/>
      <c r="FIF846" s="3"/>
      <c r="FIG846" s="3"/>
      <c r="FIH846" s="3"/>
      <c r="FII846" s="3"/>
      <c r="FIJ846" s="3"/>
      <c r="FIK846" s="3"/>
      <c r="FIL846" s="3"/>
      <c r="FIM846" s="3"/>
      <c r="FIN846" s="3"/>
      <c r="FIO846" s="3"/>
      <c r="FIP846" s="3"/>
      <c r="FIQ846" s="3"/>
      <c r="FIR846" s="3"/>
      <c r="FIS846" s="3"/>
      <c r="FIT846" s="3"/>
      <c r="FIU846" s="3"/>
      <c r="FIV846" s="3"/>
      <c r="FIW846" s="3"/>
      <c r="FIX846" s="3"/>
      <c r="FIY846" s="3"/>
      <c r="FIZ846" s="3"/>
      <c r="FJA846" s="3"/>
      <c r="FJB846" s="3"/>
      <c r="FJC846" s="3"/>
      <c r="FJD846" s="3"/>
      <c r="FJE846" s="3"/>
      <c r="FJF846" s="3"/>
      <c r="FJG846" s="3"/>
      <c r="FJH846" s="3"/>
      <c r="FJI846" s="3"/>
      <c r="FJJ846" s="3"/>
      <c r="FJK846" s="3"/>
      <c r="FJL846" s="3"/>
      <c r="FJM846" s="3"/>
      <c r="FJN846" s="3"/>
      <c r="FJO846" s="3"/>
      <c r="FJP846" s="3"/>
      <c r="FJQ846" s="3"/>
      <c r="FJR846" s="3"/>
      <c r="FJS846" s="3"/>
      <c r="FJT846" s="3"/>
      <c r="FJU846" s="3"/>
      <c r="FJV846" s="3"/>
      <c r="FJW846" s="3"/>
      <c r="FJX846" s="3"/>
      <c r="FJY846" s="3"/>
      <c r="FJZ846" s="3"/>
      <c r="FKA846" s="3"/>
      <c r="FKB846" s="3"/>
      <c r="FKC846" s="3"/>
      <c r="FKD846" s="3"/>
      <c r="FKE846" s="3"/>
      <c r="FKF846" s="3"/>
      <c r="FKG846" s="3"/>
      <c r="FKH846" s="3"/>
      <c r="FKI846" s="3"/>
      <c r="FKJ846" s="3"/>
      <c r="FKK846" s="3"/>
      <c r="FKL846" s="3"/>
      <c r="FKM846" s="3"/>
      <c r="FKN846" s="3"/>
      <c r="FKO846" s="3"/>
      <c r="FKP846" s="3"/>
      <c r="FKQ846" s="3"/>
      <c r="FKR846" s="3"/>
      <c r="FKS846" s="3"/>
      <c r="FKT846" s="3"/>
      <c r="FKU846" s="3"/>
      <c r="FKV846" s="3"/>
      <c r="FKW846" s="3"/>
      <c r="FKX846" s="3"/>
      <c r="FKY846" s="3"/>
      <c r="FKZ846" s="3"/>
      <c r="FLA846" s="3"/>
      <c r="FLB846" s="3"/>
      <c r="FLC846" s="3"/>
      <c r="FLD846" s="3"/>
      <c r="FLE846" s="3"/>
      <c r="FLF846" s="3"/>
      <c r="FLG846" s="3"/>
      <c r="FLH846" s="3"/>
      <c r="FLI846" s="3"/>
      <c r="FLJ846" s="3"/>
      <c r="FLK846" s="3"/>
      <c r="FLL846" s="3"/>
      <c r="FLM846" s="3"/>
      <c r="FLN846" s="3"/>
      <c r="FLO846" s="3"/>
      <c r="FLP846" s="3"/>
      <c r="FLQ846" s="3"/>
      <c r="FLR846" s="3"/>
      <c r="FLS846" s="3"/>
      <c r="FLT846" s="3"/>
      <c r="FLU846" s="3"/>
      <c r="FLV846" s="3"/>
      <c r="FLW846" s="3"/>
      <c r="FLX846" s="3"/>
      <c r="FLY846" s="3"/>
      <c r="FLZ846" s="3"/>
      <c r="FMA846" s="3"/>
      <c r="FMB846" s="3"/>
      <c r="FMC846" s="3"/>
      <c r="FMD846" s="3"/>
      <c r="FME846" s="3"/>
      <c r="FMF846" s="3"/>
      <c r="FMG846" s="3"/>
      <c r="FMH846" s="3"/>
      <c r="FMI846" s="3"/>
      <c r="FMJ846" s="3"/>
      <c r="FMK846" s="3"/>
      <c r="FML846" s="3"/>
      <c r="FMM846" s="3"/>
      <c r="FMN846" s="3"/>
      <c r="FMO846" s="3"/>
      <c r="FMP846" s="3"/>
      <c r="FMQ846" s="3"/>
      <c r="FMR846" s="3"/>
      <c r="FMS846" s="3"/>
      <c r="FMT846" s="3"/>
      <c r="FMU846" s="3"/>
      <c r="FMV846" s="3"/>
      <c r="FMW846" s="3"/>
      <c r="FMX846" s="3"/>
      <c r="FMY846" s="3"/>
      <c r="FMZ846" s="3"/>
      <c r="FNA846" s="3"/>
      <c r="FNB846" s="3"/>
      <c r="FNC846" s="3"/>
      <c r="FND846" s="3"/>
      <c r="FNE846" s="3"/>
      <c r="FNF846" s="3"/>
      <c r="FNG846" s="3"/>
      <c r="FNH846" s="3"/>
      <c r="FNI846" s="3"/>
      <c r="FNJ846" s="3"/>
      <c r="FNK846" s="3"/>
      <c r="FNL846" s="3"/>
      <c r="FNM846" s="3"/>
      <c r="FNN846" s="3"/>
      <c r="FNO846" s="3"/>
      <c r="FNP846" s="3"/>
      <c r="FNQ846" s="3"/>
      <c r="FNR846" s="3"/>
      <c r="FNS846" s="3"/>
      <c r="FNT846" s="3"/>
      <c r="FNU846" s="3"/>
      <c r="FNV846" s="3"/>
      <c r="FNW846" s="3"/>
      <c r="FNX846" s="3"/>
      <c r="FNY846" s="3"/>
      <c r="FNZ846" s="3"/>
      <c r="FOA846" s="3"/>
      <c r="FOB846" s="3"/>
      <c r="FOC846" s="3"/>
      <c r="FOD846" s="3"/>
      <c r="FOE846" s="3"/>
      <c r="FOF846" s="3"/>
      <c r="FOG846" s="3"/>
      <c r="FOH846" s="3"/>
      <c r="FOI846" s="3"/>
      <c r="FOJ846" s="3"/>
      <c r="FOK846" s="3"/>
      <c r="FOL846" s="3"/>
      <c r="FOM846" s="3"/>
      <c r="FON846" s="3"/>
      <c r="FOO846" s="3"/>
      <c r="FOP846" s="3"/>
      <c r="FOQ846" s="3"/>
      <c r="FOR846" s="3"/>
      <c r="FOS846" s="3"/>
      <c r="FOT846" s="3"/>
      <c r="FOU846" s="3"/>
      <c r="FOV846" s="3"/>
      <c r="FOW846" s="3"/>
      <c r="FOX846" s="3"/>
      <c r="FOY846" s="3"/>
      <c r="FOZ846" s="3"/>
      <c r="FPA846" s="3"/>
      <c r="FPB846" s="3"/>
      <c r="FPC846" s="3"/>
      <c r="FPD846" s="3"/>
      <c r="FPE846" s="3"/>
      <c r="FPF846" s="3"/>
      <c r="FPG846" s="3"/>
      <c r="FPH846" s="3"/>
      <c r="FPI846" s="3"/>
      <c r="FPJ846" s="3"/>
      <c r="FPK846" s="3"/>
      <c r="FPL846" s="3"/>
      <c r="FPM846" s="3"/>
      <c r="FPN846" s="3"/>
      <c r="FPO846" s="3"/>
      <c r="FPP846" s="3"/>
      <c r="FPQ846" s="3"/>
      <c r="FPR846" s="3"/>
      <c r="FPS846" s="3"/>
      <c r="FPT846" s="3"/>
      <c r="FPU846" s="3"/>
      <c r="FPV846" s="3"/>
      <c r="FPW846" s="3"/>
      <c r="FPX846" s="3"/>
      <c r="FPY846" s="3"/>
      <c r="FPZ846" s="3"/>
      <c r="FQA846" s="3"/>
      <c r="FQB846" s="3"/>
      <c r="FQC846" s="3"/>
      <c r="FQD846" s="3"/>
      <c r="FQE846" s="3"/>
      <c r="FQF846" s="3"/>
      <c r="FQG846" s="3"/>
      <c r="FQH846" s="3"/>
      <c r="FQI846" s="3"/>
      <c r="FQJ846" s="3"/>
      <c r="FQK846" s="3"/>
      <c r="FQL846" s="3"/>
      <c r="FQM846" s="3"/>
      <c r="FQN846" s="3"/>
      <c r="FQO846" s="3"/>
      <c r="FQP846" s="3"/>
      <c r="FQQ846" s="3"/>
      <c r="FQR846" s="3"/>
      <c r="FQS846" s="3"/>
      <c r="FQT846" s="3"/>
      <c r="FQU846" s="3"/>
      <c r="FQV846" s="3"/>
      <c r="FQW846" s="3"/>
      <c r="FQX846" s="3"/>
      <c r="FQY846" s="3"/>
      <c r="FQZ846" s="3"/>
      <c r="FRA846" s="3"/>
      <c r="FRB846" s="3"/>
      <c r="FRC846" s="3"/>
      <c r="FRD846" s="3"/>
      <c r="FRE846" s="3"/>
      <c r="FRF846" s="3"/>
      <c r="FRG846" s="3"/>
      <c r="FRH846" s="3"/>
      <c r="FRI846" s="3"/>
      <c r="FRJ846" s="3"/>
      <c r="FRK846" s="3"/>
      <c r="FRL846" s="3"/>
      <c r="FRM846" s="3"/>
      <c r="FRN846" s="3"/>
      <c r="FRO846" s="3"/>
      <c r="FRP846" s="3"/>
      <c r="FRQ846" s="3"/>
      <c r="FRR846" s="3"/>
      <c r="FRS846" s="3"/>
      <c r="FRT846" s="3"/>
      <c r="FRU846" s="3"/>
      <c r="FRV846" s="3"/>
      <c r="FRW846" s="3"/>
      <c r="FRX846" s="3"/>
      <c r="FRY846" s="3"/>
      <c r="FRZ846" s="3"/>
      <c r="FSA846" s="3"/>
      <c r="FSB846" s="3"/>
      <c r="FSC846" s="3"/>
      <c r="FSD846" s="3"/>
      <c r="FSE846" s="3"/>
      <c r="FSF846" s="3"/>
      <c r="FSG846" s="3"/>
      <c r="FSH846" s="3"/>
      <c r="FSI846" s="3"/>
      <c r="FSJ846" s="3"/>
      <c r="FSK846" s="3"/>
      <c r="FSL846" s="3"/>
      <c r="FSM846" s="3"/>
      <c r="FSN846" s="3"/>
      <c r="FSO846" s="3"/>
      <c r="FSP846" s="3"/>
      <c r="FSQ846" s="3"/>
      <c r="FSR846" s="3"/>
      <c r="FSS846" s="3"/>
      <c r="FST846" s="3"/>
      <c r="FSU846" s="3"/>
      <c r="FSV846" s="3"/>
      <c r="FSW846" s="3"/>
      <c r="FSX846" s="3"/>
      <c r="FSY846" s="3"/>
      <c r="FSZ846" s="3"/>
      <c r="FTA846" s="3"/>
      <c r="FTB846" s="3"/>
      <c r="FTC846" s="3"/>
      <c r="FTD846" s="3"/>
      <c r="FTE846" s="3"/>
      <c r="FTF846" s="3"/>
      <c r="FTG846" s="3"/>
      <c r="FTH846" s="3"/>
      <c r="FTI846" s="3"/>
      <c r="FTJ846" s="3"/>
      <c r="FTK846" s="3"/>
      <c r="FTL846" s="3"/>
      <c r="FTM846" s="3"/>
      <c r="FTN846" s="3"/>
      <c r="FTO846" s="3"/>
      <c r="FTP846" s="3"/>
      <c r="FTQ846" s="3"/>
      <c r="FTR846" s="3"/>
      <c r="FTS846" s="3"/>
      <c r="FTT846" s="3"/>
      <c r="FTU846" s="3"/>
      <c r="FTV846" s="3"/>
      <c r="FTW846" s="3"/>
      <c r="FTX846" s="3"/>
      <c r="FTY846" s="3"/>
      <c r="FTZ846" s="3"/>
      <c r="FUA846" s="3"/>
      <c r="FUB846" s="3"/>
      <c r="FUC846" s="3"/>
      <c r="FUD846" s="3"/>
      <c r="FUE846" s="3"/>
      <c r="FUF846" s="3"/>
      <c r="FUG846" s="3"/>
      <c r="FUH846" s="3"/>
      <c r="FUI846" s="3"/>
      <c r="FUJ846" s="3"/>
      <c r="FUK846" s="3"/>
      <c r="FUL846" s="3"/>
      <c r="FUM846" s="3"/>
      <c r="FUN846" s="3"/>
      <c r="FUO846" s="3"/>
      <c r="FUP846" s="3"/>
      <c r="FUQ846" s="3"/>
      <c r="FUR846" s="3"/>
      <c r="FUS846" s="3"/>
      <c r="FUT846" s="3"/>
      <c r="FUU846" s="3"/>
      <c r="FUV846" s="3"/>
      <c r="FUW846" s="3"/>
      <c r="FUX846" s="3"/>
      <c r="FUY846" s="3"/>
      <c r="FUZ846" s="3"/>
      <c r="FVA846" s="3"/>
      <c r="FVB846" s="3"/>
      <c r="FVC846" s="3"/>
      <c r="FVD846" s="3"/>
      <c r="FVE846" s="3"/>
      <c r="FVF846" s="3"/>
      <c r="FVG846" s="3"/>
      <c r="FVH846" s="3"/>
      <c r="FVI846" s="3"/>
      <c r="FVJ846" s="3"/>
      <c r="FVK846" s="3"/>
      <c r="FVL846" s="3"/>
      <c r="FVM846" s="3"/>
      <c r="FVN846" s="3"/>
      <c r="FVO846" s="3"/>
      <c r="FVP846" s="3"/>
      <c r="FVQ846" s="3"/>
      <c r="FVR846" s="3"/>
      <c r="FVS846" s="3"/>
      <c r="FVT846" s="3"/>
      <c r="FVU846" s="3"/>
      <c r="FVV846" s="3"/>
      <c r="FVW846" s="3"/>
      <c r="FVX846" s="3"/>
      <c r="FVY846" s="3"/>
      <c r="FVZ846" s="3"/>
      <c r="FWA846" s="3"/>
      <c r="FWB846" s="3"/>
      <c r="FWC846" s="3"/>
      <c r="FWD846" s="3"/>
      <c r="FWE846" s="3"/>
      <c r="FWF846" s="3"/>
      <c r="FWG846" s="3"/>
      <c r="FWH846" s="3"/>
      <c r="FWI846" s="3"/>
      <c r="FWJ846" s="3"/>
      <c r="FWK846" s="3"/>
      <c r="FWL846" s="3"/>
      <c r="FWM846" s="3"/>
      <c r="FWN846" s="3"/>
      <c r="FWO846" s="3"/>
      <c r="FWP846" s="3"/>
      <c r="FWQ846" s="3"/>
      <c r="FWR846" s="3"/>
      <c r="FWS846" s="3"/>
      <c r="FWT846" s="3"/>
      <c r="FWU846" s="3"/>
      <c r="FWV846" s="3"/>
      <c r="FWW846" s="3"/>
      <c r="FWX846" s="3"/>
      <c r="FWY846" s="3"/>
      <c r="FWZ846" s="3"/>
      <c r="FXA846" s="3"/>
      <c r="FXB846" s="3"/>
      <c r="FXC846" s="3"/>
      <c r="FXD846" s="3"/>
      <c r="FXE846" s="3"/>
      <c r="FXF846" s="3"/>
      <c r="FXG846" s="3"/>
      <c r="FXH846" s="3"/>
      <c r="FXI846" s="3"/>
      <c r="FXJ846" s="3"/>
      <c r="FXK846" s="3"/>
      <c r="FXL846" s="3"/>
      <c r="FXM846" s="3"/>
      <c r="FXN846" s="3"/>
      <c r="FXO846" s="3"/>
      <c r="FXP846" s="3"/>
      <c r="FXQ846" s="3"/>
      <c r="FXR846" s="3"/>
      <c r="FXS846" s="3"/>
      <c r="FXT846" s="3"/>
      <c r="FXU846" s="3"/>
      <c r="FXV846" s="3"/>
      <c r="FXW846" s="3"/>
      <c r="FXX846" s="3"/>
      <c r="FXY846" s="3"/>
      <c r="FXZ846" s="3"/>
      <c r="FYA846" s="3"/>
      <c r="FYB846" s="3"/>
      <c r="FYC846" s="3"/>
      <c r="FYD846" s="3"/>
      <c r="FYE846" s="3"/>
      <c r="FYF846" s="3"/>
      <c r="FYG846" s="3"/>
      <c r="FYH846" s="3"/>
      <c r="FYI846" s="3"/>
      <c r="FYJ846" s="3"/>
      <c r="FYK846" s="3"/>
      <c r="FYL846" s="3"/>
      <c r="FYM846" s="3"/>
      <c r="FYN846" s="3"/>
      <c r="FYO846" s="3"/>
      <c r="FYP846" s="3"/>
      <c r="FYQ846" s="3"/>
      <c r="FYR846" s="3"/>
      <c r="FYS846" s="3"/>
      <c r="FYT846" s="3"/>
      <c r="FYU846" s="3"/>
      <c r="FYV846" s="3"/>
      <c r="FYW846" s="3"/>
      <c r="FYX846" s="3"/>
      <c r="FYY846" s="3"/>
      <c r="FYZ846" s="3"/>
      <c r="FZA846" s="3"/>
      <c r="FZB846" s="3"/>
      <c r="FZC846" s="3"/>
      <c r="FZD846" s="3"/>
      <c r="FZE846" s="3"/>
      <c r="FZF846" s="3"/>
      <c r="FZG846" s="3"/>
      <c r="FZH846" s="3"/>
      <c r="FZI846" s="3"/>
      <c r="FZJ846" s="3"/>
      <c r="FZK846" s="3"/>
      <c r="FZL846" s="3"/>
      <c r="FZM846" s="3"/>
      <c r="FZN846" s="3"/>
      <c r="FZO846" s="3"/>
      <c r="FZP846" s="3"/>
      <c r="FZQ846" s="3"/>
      <c r="FZR846" s="3"/>
      <c r="FZS846" s="3"/>
      <c r="FZT846" s="3"/>
      <c r="FZU846" s="3"/>
      <c r="FZV846" s="3"/>
      <c r="FZW846" s="3"/>
      <c r="FZX846" s="3"/>
      <c r="FZY846" s="3"/>
      <c r="FZZ846" s="3"/>
      <c r="GAA846" s="3"/>
      <c r="GAB846" s="3"/>
      <c r="GAC846" s="3"/>
      <c r="GAD846" s="3"/>
      <c r="GAE846" s="3"/>
      <c r="GAF846" s="3"/>
      <c r="GAG846" s="3"/>
      <c r="GAH846" s="3"/>
      <c r="GAI846" s="3"/>
      <c r="GAJ846" s="3"/>
      <c r="GAK846" s="3"/>
      <c r="GAL846" s="3"/>
      <c r="GAM846" s="3"/>
      <c r="GAN846" s="3"/>
      <c r="GAO846" s="3"/>
      <c r="GAP846" s="3"/>
      <c r="GAQ846" s="3"/>
      <c r="GAR846" s="3"/>
      <c r="GAS846" s="3"/>
      <c r="GAT846" s="3"/>
      <c r="GAU846" s="3"/>
      <c r="GAV846" s="3"/>
      <c r="GAW846" s="3"/>
      <c r="GAX846" s="3"/>
      <c r="GAY846" s="3"/>
      <c r="GAZ846" s="3"/>
      <c r="GBA846" s="3"/>
      <c r="GBB846" s="3"/>
      <c r="GBC846" s="3"/>
      <c r="GBD846" s="3"/>
      <c r="GBE846" s="3"/>
      <c r="GBF846" s="3"/>
      <c r="GBG846" s="3"/>
      <c r="GBH846" s="3"/>
      <c r="GBI846" s="3"/>
      <c r="GBJ846" s="3"/>
      <c r="GBK846" s="3"/>
      <c r="GBL846" s="3"/>
      <c r="GBM846" s="3"/>
      <c r="GBN846" s="3"/>
      <c r="GBO846" s="3"/>
      <c r="GBP846" s="3"/>
      <c r="GBQ846" s="3"/>
      <c r="GBR846" s="3"/>
      <c r="GBS846" s="3"/>
      <c r="GBT846" s="3"/>
      <c r="GBU846" s="3"/>
      <c r="GBV846" s="3"/>
      <c r="GBW846" s="3"/>
      <c r="GBX846" s="3"/>
      <c r="GBY846" s="3"/>
      <c r="GBZ846" s="3"/>
      <c r="GCA846" s="3"/>
      <c r="GCB846" s="3"/>
      <c r="GCC846" s="3"/>
      <c r="GCD846" s="3"/>
      <c r="GCE846" s="3"/>
      <c r="GCF846" s="3"/>
      <c r="GCG846" s="3"/>
      <c r="GCH846" s="3"/>
      <c r="GCI846" s="3"/>
      <c r="GCJ846" s="3"/>
      <c r="GCK846" s="3"/>
      <c r="GCL846" s="3"/>
      <c r="GCM846" s="3"/>
      <c r="GCN846" s="3"/>
      <c r="GCO846" s="3"/>
      <c r="GCP846" s="3"/>
      <c r="GCQ846" s="3"/>
      <c r="GCR846" s="3"/>
      <c r="GCS846" s="3"/>
      <c r="GCT846" s="3"/>
      <c r="GCU846" s="3"/>
      <c r="GCV846" s="3"/>
      <c r="GCW846" s="3"/>
      <c r="GCX846" s="3"/>
      <c r="GCY846" s="3"/>
      <c r="GCZ846" s="3"/>
      <c r="GDA846" s="3"/>
      <c r="GDB846" s="3"/>
      <c r="GDC846" s="3"/>
      <c r="GDD846" s="3"/>
      <c r="GDE846" s="3"/>
      <c r="GDF846" s="3"/>
      <c r="GDG846" s="3"/>
      <c r="GDH846" s="3"/>
      <c r="GDI846" s="3"/>
      <c r="GDJ846" s="3"/>
      <c r="GDK846" s="3"/>
      <c r="GDL846" s="3"/>
      <c r="GDM846" s="3"/>
      <c r="GDN846" s="3"/>
      <c r="GDO846" s="3"/>
      <c r="GDP846" s="3"/>
      <c r="GDQ846" s="3"/>
      <c r="GDR846" s="3"/>
      <c r="GDS846" s="3"/>
      <c r="GDT846" s="3"/>
      <c r="GDU846" s="3"/>
      <c r="GDV846" s="3"/>
      <c r="GDW846" s="3"/>
      <c r="GDX846" s="3"/>
      <c r="GDY846" s="3"/>
      <c r="GDZ846" s="3"/>
      <c r="GEA846" s="3"/>
      <c r="GEB846" s="3"/>
      <c r="GEC846" s="3"/>
      <c r="GED846" s="3"/>
      <c r="GEE846" s="3"/>
      <c r="GEF846" s="3"/>
      <c r="GEG846" s="3"/>
      <c r="GEH846" s="3"/>
      <c r="GEI846" s="3"/>
      <c r="GEJ846" s="3"/>
      <c r="GEK846" s="3"/>
      <c r="GEL846" s="3"/>
      <c r="GEM846" s="3"/>
      <c r="GEN846" s="3"/>
      <c r="GEO846" s="3"/>
      <c r="GEP846" s="3"/>
      <c r="GEQ846" s="3"/>
      <c r="GER846" s="3"/>
      <c r="GES846" s="3"/>
      <c r="GET846" s="3"/>
      <c r="GEU846" s="3"/>
      <c r="GEV846" s="3"/>
      <c r="GEW846" s="3"/>
      <c r="GEX846" s="3"/>
      <c r="GEY846" s="3"/>
      <c r="GEZ846" s="3"/>
      <c r="GFA846" s="3"/>
      <c r="GFB846" s="3"/>
      <c r="GFC846" s="3"/>
      <c r="GFD846" s="3"/>
      <c r="GFE846" s="3"/>
      <c r="GFF846" s="3"/>
      <c r="GFG846" s="3"/>
      <c r="GFH846" s="3"/>
      <c r="GFI846" s="3"/>
      <c r="GFJ846" s="3"/>
      <c r="GFK846" s="3"/>
      <c r="GFL846" s="3"/>
      <c r="GFM846" s="3"/>
      <c r="GFN846" s="3"/>
      <c r="GFO846" s="3"/>
      <c r="GFP846" s="3"/>
      <c r="GFQ846" s="3"/>
      <c r="GFR846" s="3"/>
      <c r="GFS846" s="3"/>
      <c r="GFT846" s="3"/>
      <c r="GFU846" s="3"/>
      <c r="GFV846" s="3"/>
      <c r="GFW846" s="3"/>
      <c r="GFX846" s="3"/>
      <c r="GFY846" s="3"/>
      <c r="GFZ846" s="3"/>
      <c r="GGA846" s="3"/>
      <c r="GGB846" s="3"/>
      <c r="GGC846" s="3"/>
      <c r="GGD846" s="3"/>
      <c r="GGE846" s="3"/>
      <c r="GGF846" s="3"/>
      <c r="GGG846" s="3"/>
      <c r="GGH846" s="3"/>
      <c r="GGI846" s="3"/>
      <c r="GGJ846" s="3"/>
      <c r="GGK846" s="3"/>
      <c r="GGL846" s="3"/>
      <c r="GGM846" s="3"/>
      <c r="GGN846" s="3"/>
      <c r="GGO846" s="3"/>
      <c r="GGP846" s="3"/>
      <c r="GGQ846" s="3"/>
      <c r="GGR846" s="3"/>
      <c r="GGS846" s="3"/>
      <c r="GGT846" s="3"/>
      <c r="GGU846" s="3"/>
      <c r="GGV846" s="3"/>
      <c r="GGW846" s="3"/>
      <c r="GGX846" s="3"/>
      <c r="GGY846" s="3"/>
      <c r="GGZ846" s="3"/>
      <c r="GHA846" s="3"/>
      <c r="GHB846" s="3"/>
      <c r="GHC846" s="3"/>
      <c r="GHD846" s="3"/>
      <c r="GHE846" s="3"/>
      <c r="GHF846" s="3"/>
      <c r="GHG846" s="3"/>
      <c r="GHH846" s="3"/>
      <c r="GHI846" s="3"/>
      <c r="GHJ846" s="3"/>
      <c r="GHK846" s="3"/>
      <c r="GHL846" s="3"/>
      <c r="GHM846" s="3"/>
      <c r="GHN846" s="3"/>
      <c r="GHO846" s="3"/>
      <c r="GHP846" s="3"/>
      <c r="GHQ846" s="3"/>
      <c r="GHR846" s="3"/>
      <c r="GHS846" s="3"/>
      <c r="GHT846" s="3"/>
      <c r="GHU846" s="3"/>
      <c r="GHV846" s="3"/>
      <c r="GHW846" s="3"/>
      <c r="GHX846" s="3"/>
      <c r="GHY846" s="3"/>
      <c r="GHZ846" s="3"/>
      <c r="GIA846" s="3"/>
      <c r="GIB846" s="3"/>
      <c r="GIC846" s="3"/>
      <c r="GID846" s="3"/>
      <c r="GIE846" s="3"/>
      <c r="GIF846" s="3"/>
      <c r="GIG846" s="3"/>
      <c r="GIH846" s="3"/>
      <c r="GII846" s="3"/>
      <c r="GIJ846" s="3"/>
      <c r="GIK846" s="3"/>
      <c r="GIL846" s="3"/>
      <c r="GIM846" s="3"/>
      <c r="GIN846" s="3"/>
      <c r="GIO846" s="3"/>
      <c r="GIP846" s="3"/>
      <c r="GIQ846" s="3"/>
      <c r="GIR846" s="3"/>
      <c r="GIS846" s="3"/>
      <c r="GIT846" s="3"/>
      <c r="GIU846" s="3"/>
      <c r="GIV846" s="3"/>
      <c r="GIW846" s="3"/>
      <c r="GIX846" s="3"/>
      <c r="GIY846" s="3"/>
      <c r="GIZ846" s="3"/>
      <c r="GJA846" s="3"/>
      <c r="GJB846" s="3"/>
      <c r="GJC846" s="3"/>
      <c r="GJD846" s="3"/>
      <c r="GJE846" s="3"/>
      <c r="GJF846" s="3"/>
      <c r="GJG846" s="3"/>
      <c r="GJH846" s="3"/>
      <c r="GJI846" s="3"/>
      <c r="GJJ846" s="3"/>
      <c r="GJK846" s="3"/>
      <c r="GJL846" s="3"/>
      <c r="GJM846" s="3"/>
      <c r="GJN846" s="3"/>
      <c r="GJO846" s="3"/>
      <c r="GJP846" s="3"/>
      <c r="GJQ846" s="3"/>
      <c r="GJR846" s="3"/>
      <c r="GJS846" s="3"/>
      <c r="GJT846" s="3"/>
      <c r="GJU846" s="3"/>
      <c r="GJV846" s="3"/>
      <c r="GJW846" s="3"/>
      <c r="GJX846" s="3"/>
      <c r="GJY846" s="3"/>
      <c r="GJZ846" s="3"/>
      <c r="GKA846" s="3"/>
      <c r="GKB846" s="3"/>
      <c r="GKC846" s="3"/>
      <c r="GKD846" s="3"/>
      <c r="GKE846" s="3"/>
      <c r="GKF846" s="3"/>
      <c r="GKG846" s="3"/>
      <c r="GKH846" s="3"/>
      <c r="GKI846" s="3"/>
      <c r="GKJ846" s="3"/>
      <c r="GKK846" s="3"/>
      <c r="GKL846" s="3"/>
      <c r="GKM846" s="3"/>
      <c r="GKN846" s="3"/>
      <c r="GKO846" s="3"/>
      <c r="GKP846" s="3"/>
      <c r="GKQ846" s="3"/>
      <c r="GKR846" s="3"/>
      <c r="GKS846" s="3"/>
      <c r="GKT846" s="3"/>
      <c r="GKU846" s="3"/>
      <c r="GKV846" s="3"/>
      <c r="GKW846" s="3"/>
      <c r="GKX846" s="3"/>
      <c r="GKY846" s="3"/>
      <c r="GKZ846" s="3"/>
      <c r="GLA846" s="3"/>
      <c r="GLB846" s="3"/>
      <c r="GLC846" s="3"/>
      <c r="GLD846" s="3"/>
      <c r="GLE846" s="3"/>
      <c r="GLF846" s="3"/>
      <c r="GLG846" s="3"/>
      <c r="GLH846" s="3"/>
      <c r="GLI846" s="3"/>
      <c r="GLJ846" s="3"/>
      <c r="GLK846" s="3"/>
      <c r="GLL846" s="3"/>
      <c r="GLM846" s="3"/>
      <c r="GLN846" s="3"/>
      <c r="GLO846" s="3"/>
      <c r="GLP846" s="3"/>
      <c r="GLQ846" s="3"/>
      <c r="GLR846" s="3"/>
      <c r="GLS846" s="3"/>
      <c r="GLT846" s="3"/>
      <c r="GLU846" s="3"/>
      <c r="GLV846" s="3"/>
      <c r="GLW846" s="3"/>
      <c r="GLX846" s="3"/>
      <c r="GLY846" s="3"/>
      <c r="GLZ846" s="3"/>
      <c r="GMA846" s="3"/>
      <c r="GMB846" s="3"/>
      <c r="GMC846" s="3"/>
      <c r="GMD846" s="3"/>
      <c r="GME846" s="3"/>
      <c r="GMF846" s="3"/>
      <c r="GMG846" s="3"/>
      <c r="GMH846" s="3"/>
      <c r="GMI846" s="3"/>
      <c r="GMJ846" s="3"/>
      <c r="GMK846" s="3"/>
      <c r="GML846" s="3"/>
      <c r="GMM846" s="3"/>
      <c r="GMN846" s="3"/>
      <c r="GMO846" s="3"/>
      <c r="GMP846" s="3"/>
      <c r="GMQ846" s="3"/>
      <c r="GMR846" s="3"/>
      <c r="GMS846" s="3"/>
      <c r="GMT846" s="3"/>
      <c r="GMU846" s="3"/>
      <c r="GMV846" s="3"/>
      <c r="GMW846" s="3"/>
      <c r="GMX846" s="3"/>
      <c r="GMY846" s="3"/>
      <c r="GMZ846" s="3"/>
      <c r="GNA846" s="3"/>
      <c r="GNB846" s="3"/>
      <c r="GNC846" s="3"/>
      <c r="GND846" s="3"/>
      <c r="GNE846" s="3"/>
      <c r="GNF846" s="3"/>
      <c r="GNG846" s="3"/>
      <c r="GNH846" s="3"/>
      <c r="GNI846" s="3"/>
      <c r="GNJ846" s="3"/>
      <c r="GNK846" s="3"/>
      <c r="GNL846" s="3"/>
      <c r="GNM846" s="3"/>
      <c r="GNN846" s="3"/>
      <c r="GNO846" s="3"/>
      <c r="GNP846" s="3"/>
      <c r="GNQ846" s="3"/>
      <c r="GNR846" s="3"/>
      <c r="GNS846" s="3"/>
      <c r="GNT846" s="3"/>
      <c r="GNU846" s="3"/>
      <c r="GNV846" s="3"/>
      <c r="GNW846" s="3"/>
      <c r="GNX846" s="3"/>
      <c r="GNY846" s="3"/>
      <c r="GNZ846" s="3"/>
      <c r="GOA846" s="3"/>
      <c r="GOB846" s="3"/>
      <c r="GOC846" s="3"/>
      <c r="GOD846" s="3"/>
      <c r="GOE846" s="3"/>
      <c r="GOF846" s="3"/>
      <c r="GOG846" s="3"/>
      <c r="GOH846" s="3"/>
      <c r="GOI846" s="3"/>
      <c r="GOJ846" s="3"/>
      <c r="GOK846" s="3"/>
      <c r="GOL846" s="3"/>
      <c r="GOM846" s="3"/>
      <c r="GON846" s="3"/>
      <c r="GOO846" s="3"/>
      <c r="GOP846" s="3"/>
      <c r="GOQ846" s="3"/>
      <c r="GOR846" s="3"/>
      <c r="GOS846" s="3"/>
      <c r="GOT846" s="3"/>
      <c r="GOU846" s="3"/>
      <c r="GOV846" s="3"/>
      <c r="GOW846" s="3"/>
      <c r="GOX846" s="3"/>
      <c r="GOY846" s="3"/>
      <c r="GOZ846" s="3"/>
      <c r="GPA846" s="3"/>
      <c r="GPB846" s="3"/>
      <c r="GPC846" s="3"/>
      <c r="GPD846" s="3"/>
      <c r="GPE846" s="3"/>
      <c r="GPF846" s="3"/>
      <c r="GPG846" s="3"/>
      <c r="GPH846" s="3"/>
      <c r="GPI846" s="3"/>
      <c r="GPJ846" s="3"/>
      <c r="GPK846" s="3"/>
      <c r="GPL846" s="3"/>
      <c r="GPM846" s="3"/>
      <c r="GPN846" s="3"/>
      <c r="GPO846" s="3"/>
      <c r="GPP846" s="3"/>
      <c r="GPQ846" s="3"/>
      <c r="GPR846" s="3"/>
      <c r="GPS846" s="3"/>
      <c r="GPT846" s="3"/>
      <c r="GPU846" s="3"/>
      <c r="GPV846" s="3"/>
      <c r="GPW846" s="3"/>
      <c r="GPX846" s="3"/>
      <c r="GPY846" s="3"/>
      <c r="GPZ846" s="3"/>
      <c r="GQA846" s="3"/>
      <c r="GQB846" s="3"/>
      <c r="GQC846" s="3"/>
      <c r="GQD846" s="3"/>
      <c r="GQE846" s="3"/>
      <c r="GQF846" s="3"/>
      <c r="GQG846" s="3"/>
      <c r="GQH846" s="3"/>
      <c r="GQI846" s="3"/>
      <c r="GQJ846" s="3"/>
      <c r="GQK846" s="3"/>
      <c r="GQL846" s="3"/>
      <c r="GQM846" s="3"/>
      <c r="GQN846" s="3"/>
      <c r="GQO846" s="3"/>
      <c r="GQP846" s="3"/>
      <c r="GQQ846" s="3"/>
      <c r="GQR846" s="3"/>
      <c r="GQS846" s="3"/>
      <c r="GQT846" s="3"/>
      <c r="GQU846" s="3"/>
      <c r="GQV846" s="3"/>
      <c r="GQW846" s="3"/>
      <c r="GQX846" s="3"/>
      <c r="GQY846" s="3"/>
      <c r="GQZ846" s="3"/>
      <c r="GRA846" s="3"/>
      <c r="GRB846" s="3"/>
      <c r="GRC846" s="3"/>
      <c r="GRD846" s="3"/>
      <c r="GRE846" s="3"/>
      <c r="GRF846" s="3"/>
      <c r="GRG846" s="3"/>
      <c r="GRH846" s="3"/>
      <c r="GRI846" s="3"/>
      <c r="GRJ846" s="3"/>
      <c r="GRK846" s="3"/>
      <c r="GRL846" s="3"/>
      <c r="GRM846" s="3"/>
      <c r="GRN846" s="3"/>
      <c r="GRO846" s="3"/>
      <c r="GRP846" s="3"/>
      <c r="GRQ846" s="3"/>
      <c r="GRR846" s="3"/>
      <c r="GRS846" s="3"/>
      <c r="GRT846" s="3"/>
      <c r="GRU846" s="3"/>
      <c r="GRV846" s="3"/>
      <c r="GRW846" s="3"/>
      <c r="GRX846" s="3"/>
      <c r="GRY846" s="3"/>
      <c r="GRZ846" s="3"/>
      <c r="GSA846" s="3"/>
      <c r="GSB846" s="3"/>
      <c r="GSC846" s="3"/>
      <c r="GSD846" s="3"/>
      <c r="GSE846" s="3"/>
      <c r="GSF846" s="3"/>
      <c r="GSG846" s="3"/>
      <c r="GSH846" s="3"/>
      <c r="GSI846" s="3"/>
      <c r="GSJ846" s="3"/>
      <c r="GSK846" s="3"/>
      <c r="GSL846" s="3"/>
      <c r="GSM846" s="3"/>
      <c r="GSN846" s="3"/>
      <c r="GSO846" s="3"/>
      <c r="GSP846" s="3"/>
      <c r="GSQ846" s="3"/>
      <c r="GSR846" s="3"/>
      <c r="GSS846" s="3"/>
      <c r="GST846" s="3"/>
      <c r="GSU846" s="3"/>
      <c r="GSV846" s="3"/>
      <c r="GSW846" s="3"/>
      <c r="GSX846" s="3"/>
      <c r="GSY846" s="3"/>
      <c r="GSZ846" s="3"/>
      <c r="GTA846" s="3"/>
      <c r="GTB846" s="3"/>
      <c r="GTC846" s="3"/>
      <c r="GTD846" s="3"/>
      <c r="GTE846" s="3"/>
      <c r="GTF846" s="3"/>
      <c r="GTG846" s="3"/>
      <c r="GTH846" s="3"/>
      <c r="GTI846" s="3"/>
      <c r="GTJ846" s="3"/>
      <c r="GTK846" s="3"/>
      <c r="GTL846" s="3"/>
      <c r="GTM846" s="3"/>
      <c r="GTN846" s="3"/>
      <c r="GTO846" s="3"/>
      <c r="GTP846" s="3"/>
      <c r="GTQ846" s="3"/>
      <c r="GTR846" s="3"/>
      <c r="GTS846" s="3"/>
      <c r="GTT846" s="3"/>
      <c r="GTU846" s="3"/>
      <c r="GTV846" s="3"/>
      <c r="GTW846" s="3"/>
      <c r="GTX846" s="3"/>
      <c r="GTY846" s="3"/>
      <c r="GTZ846" s="3"/>
      <c r="GUA846" s="3"/>
      <c r="GUB846" s="3"/>
      <c r="GUC846" s="3"/>
      <c r="GUD846" s="3"/>
      <c r="GUE846" s="3"/>
      <c r="GUF846" s="3"/>
      <c r="GUG846" s="3"/>
      <c r="GUH846" s="3"/>
      <c r="GUI846" s="3"/>
      <c r="GUJ846" s="3"/>
      <c r="GUK846" s="3"/>
      <c r="GUL846" s="3"/>
      <c r="GUM846" s="3"/>
      <c r="GUN846" s="3"/>
      <c r="GUO846" s="3"/>
      <c r="GUP846" s="3"/>
      <c r="GUQ846" s="3"/>
      <c r="GUR846" s="3"/>
      <c r="GUS846" s="3"/>
      <c r="GUT846" s="3"/>
      <c r="GUU846" s="3"/>
      <c r="GUV846" s="3"/>
      <c r="GUW846" s="3"/>
      <c r="GUX846" s="3"/>
      <c r="GUY846" s="3"/>
      <c r="GUZ846" s="3"/>
      <c r="GVA846" s="3"/>
      <c r="GVB846" s="3"/>
      <c r="GVC846" s="3"/>
      <c r="GVD846" s="3"/>
      <c r="GVE846" s="3"/>
      <c r="GVF846" s="3"/>
      <c r="GVG846" s="3"/>
      <c r="GVH846" s="3"/>
      <c r="GVI846" s="3"/>
      <c r="GVJ846" s="3"/>
      <c r="GVK846" s="3"/>
      <c r="GVL846" s="3"/>
      <c r="GVM846" s="3"/>
      <c r="GVN846" s="3"/>
      <c r="GVO846" s="3"/>
      <c r="GVP846" s="3"/>
      <c r="GVQ846" s="3"/>
      <c r="GVR846" s="3"/>
      <c r="GVS846" s="3"/>
      <c r="GVT846" s="3"/>
      <c r="GVU846" s="3"/>
      <c r="GVV846" s="3"/>
      <c r="GVW846" s="3"/>
      <c r="GVX846" s="3"/>
      <c r="GVY846" s="3"/>
      <c r="GVZ846" s="3"/>
      <c r="GWA846" s="3"/>
      <c r="GWB846" s="3"/>
      <c r="GWC846" s="3"/>
      <c r="GWD846" s="3"/>
      <c r="GWE846" s="3"/>
      <c r="GWF846" s="3"/>
      <c r="GWG846" s="3"/>
      <c r="GWH846" s="3"/>
      <c r="GWI846" s="3"/>
      <c r="GWJ846" s="3"/>
      <c r="GWK846" s="3"/>
      <c r="GWL846" s="3"/>
      <c r="GWM846" s="3"/>
      <c r="GWN846" s="3"/>
      <c r="GWO846" s="3"/>
      <c r="GWP846" s="3"/>
      <c r="GWQ846" s="3"/>
      <c r="GWR846" s="3"/>
      <c r="GWS846" s="3"/>
      <c r="GWT846" s="3"/>
      <c r="GWU846" s="3"/>
      <c r="GWV846" s="3"/>
      <c r="GWW846" s="3"/>
      <c r="GWX846" s="3"/>
      <c r="GWY846" s="3"/>
      <c r="GWZ846" s="3"/>
      <c r="GXA846" s="3"/>
      <c r="GXB846" s="3"/>
      <c r="GXC846" s="3"/>
      <c r="GXD846" s="3"/>
      <c r="GXE846" s="3"/>
      <c r="GXF846" s="3"/>
      <c r="GXG846" s="3"/>
      <c r="GXH846" s="3"/>
      <c r="GXI846" s="3"/>
      <c r="GXJ846" s="3"/>
      <c r="GXK846" s="3"/>
      <c r="GXL846" s="3"/>
      <c r="GXM846" s="3"/>
      <c r="GXN846" s="3"/>
      <c r="GXO846" s="3"/>
      <c r="GXP846" s="3"/>
      <c r="GXQ846" s="3"/>
      <c r="GXR846" s="3"/>
      <c r="GXS846" s="3"/>
      <c r="GXT846" s="3"/>
      <c r="GXU846" s="3"/>
      <c r="GXV846" s="3"/>
      <c r="GXW846" s="3"/>
      <c r="GXX846" s="3"/>
      <c r="GXY846" s="3"/>
      <c r="GXZ846" s="3"/>
      <c r="GYA846" s="3"/>
      <c r="GYB846" s="3"/>
      <c r="GYC846" s="3"/>
      <c r="GYD846" s="3"/>
      <c r="GYE846" s="3"/>
      <c r="GYF846" s="3"/>
      <c r="GYG846" s="3"/>
      <c r="GYH846" s="3"/>
      <c r="GYI846" s="3"/>
      <c r="GYJ846" s="3"/>
      <c r="GYK846" s="3"/>
      <c r="GYL846" s="3"/>
      <c r="GYM846" s="3"/>
      <c r="GYN846" s="3"/>
      <c r="GYO846" s="3"/>
      <c r="GYP846" s="3"/>
      <c r="GYQ846" s="3"/>
      <c r="GYR846" s="3"/>
      <c r="GYS846" s="3"/>
      <c r="GYT846" s="3"/>
      <c r="GYU846" s="3"/>
      <c r="GYV846" s="3"/>
      <c r="GYW846" s="3"/>
      <c r="GYX846" s="3"/>
      <c r="GYY846" s="3"/>
      <c r="GYZ846" s="3"/>
      <c r="GZA846" s="3"/>
      <c r="GZB846" s="3"/>
      <c r="GZC846" s="3"/>
      <c r="GZD846" s="3"/>
      <c r="GZE846" s="3"/>
      <c r="GZF846" s="3"/>
      <c r="GZG846" s="3"/>
      <c r="GZH846" s="3"/>
      <c r="GZI846" s="3"/>
      <c r="GZJ846" s="3"/>
      <c r="GZK846" s="3"/>
      <c r="GZL846" s="3"/>
      <c r="GZM846" s="3"/>
      <c r="GZN846" s="3"/>
      <c r="GZO846" s="3"/>
      <c r="GZP846" s="3"/>
      <c r="GZQ846" s="3"/>
      <c r="GZR846" s="3"/>
      <c r="GZS846" s="3"/>
      <c r="GZT846" s="3"/>
      <c r="GZU846" s="3"/>
      <c r="GZV846" s="3"/>
      <c r="GZW846" s="3"/>
      <c r="GZX846" s="3"/>
      <c r="GZY846" s="3"/>
      <c r="GZZ846" s="3"/>
      <c r="HAA846" s="3"/>
      <c r="HAB846" s="3"/>
      <c r="HAC846" s="3"/>
      <c r="HAD846" s="3"/>
      <c r="HAE846" s="3"/>
      <c r="HAF846" s="3"/>
      <c r="HAG846" s="3"/>
      <c r="HAH846" s="3"/>
      <c r="HAI846" s="3"/>
      <c r="HAJ846" s="3"/>
      <c r="HAK846" s="3"/>
      <c r="HAL846" s="3"/>
      <c r="HAM846" s="3"/>
      <c r="HAN846" s="3"/>
      <c r="HAO846" s="3"/>
      <c r="HAP846" s="3"/>
      <c r="HAQ846" s="3"/>
      <c r="HAR846" s="3"/>
      <c r="HAS846" s="3"/>
      <c r="HAT846" s="3"/>
      <c r="HAU846" s="3"/>
      <c r="HAV846" s="3"/>
      <c r="HAW846" s="3"/>
      <c r="HAX846" s="3"/>
      <c r="HAY846" s="3"/>
      <c r="HAZ846" s="3"/>
      <c r="HBA846" s="3"/>
      <c r="HBB846" s="3"/>
      <c r="HBC846" s="3"/>
      <c r="HBD846" s="3"/>
      <c r="HBE846" s="3"/>
      <c r="HBF846" s="3"/>
      <c r="HBG846" s="3"/>
      <c r="HBH846" s="3"/>
      <c r="HBI846" s="3"/>
      <c r="HBJ846" s="3"/>
      <c r="HBK846" s="3"/>
      <c r="HBL846" s="3"/>
      <c r="HBM846" s="3"/>
      <c r="HBN846" s="3"/>
      <c r="HBO846" s="3"/>
      <c r="HBP846" s="3"/>
      <c r="HBQ846" s="3"/>
      <c r="HBR846" s="3"/>
      <c r="HBS846" s="3"/>
      <c r="HBT846" s="3"/>
      <c r="HBU846" s="3"/>
      <c r="HBV846" s="3"/>
      <c r="HBW846" s="3"/>
      <c r="HBX846" s="3"/>
      <c r="HBY846" s="3"/>
      <c r="HBZ846" s="3"/>
      <c r="HCA846" s="3"/>
      <c r="HCB846" s="3"/>
      <c r="HCC846" s="3"/>
      <c r="HCD846" s="3"/>
      <c r="HCE846" s="3"/>
      <c r="HCF846" s="3"/>
      <c r="HCG846" s="3"/>
      <c r="HCH846" s="3"/>
      <c r="HCI846" s="3"/>
      <c r="HCJ846" s="3"/>
      <c r="HCK846" s="3"/>
      <c r="HCL846" s="3"/>
      <c r="HCM846" s="3"/>
      <c r="HCN846" s="3"/>
      <c r="HCO846" s="3"/>
      <c r="HCP846" s="3"/>
      <c r="HCQ846" s="3"/>
      <c r="HCR846" s="3"/>
      <c r="HCS846" s="3"/>
      <c r="HCT846" s="3"/>
      <c r="HCU846" s="3"/>
      <c r="HCV846" s="3"/>
      <c r="HCW846" s="3"/>
      <c r="HCX846" s="3"/>
      <c r="HCY846" s="3"/>
      <c r="HCZ846" s="3"/>
      <c r="HDA846" s="3"/>
      <c r="HDB846" s="3"/>
      <c r="HDC846" s="3"/>
      <c r="HDD846" s="3"/>
      <c r="HDE846" s="3"/>
      <c r="HDF846" s="3"/>
      <c r="HDG846" s="3"/>
      <c r="HDH846" s="3"/>
      <c r="HDI846" s="3"/>
      <c r="HDJ846" s="3"/>
      <c r="HDK846" s="3"/>
      <c r="HDL846" s="3"/>
      <c r="HDM846" s="3"/>
      <c r="HDN846" s="3"/>
      <c r="HDO846" s="3"/>
      <c r="HDP846" s="3"/>
      <c r="HDQ846" s="3"/>
      <c r="HDR846" s="3"/>
      <c r="HDS846" s="3"/>
      <c r="HDT846" s="3"/>
      <c r="HDU846" s="3"/>
      <c r="HDV846" s="3"/>
      <c r="HDW846" s="3"/>
      <c r="HDX846" s="3"/>
      <c r="HDY846" s="3"/>
      <c r="HDZ846" s="3"/>
      <c r="HEA846" s="3"/>
      <c r="HEB846" s="3"/>
      <c r="HEC846" s="3"/>
      <c r="HED846" s="3"/>
      <c r="HEE846" s="3"/>
      <c r="HEF846" s="3"/>
      <c r="HEG846" s="3"/>
      <c r="HEH846" s="3"/>
      <c r="HEI846" s="3"/>
      <c r="HEJ846" s="3"/>
      <c r="HEK846" s="3"/>
      <c r="HEL846" s="3"/>
      <c r="HEM846" s="3"/>
      <c r="HEN846" s="3"/>
      <c r="HEO846" s="3"/>
      <c r="HEP846" s="3"/>
      <c r="HEQ846" s="3"/>
      <c r="HER846" s="3"/>
      <c r="HES846" s="3"/>
      <c r="HET846" s="3"/>
      <c r="HEU846" s="3"/>
      <c r="HEV846" s="3"/>
      <c r="HEW846" s="3"/>
      <c r="HEX846" s="3"/>
      <c r="HEY846" s="3"/>
      <c r="HEZ846" s="3"/>
      <c r="HFA846" s="3"/>
      <c r="HFB846" s="3"/>
      <c r="HFC846" s="3"/>
      <c r="HFD846" s="3"/>
      <c r="HFE846" s="3"/>
      <c r="HFF846" s="3"/>
      <c r="HFG846" s="3"/>
      <c r="HFH846" s="3"/>
      <c r="HFI846" s="3"/>
      <c r="HFJ846" s="3"/>
      <c r="HFK846" s="3"/>
      <c r="HFL846" s="3"/>
      <c r="HFM846" s="3"/>
      <c r="HFN846" s="3"/>
      <c r="HFO846" s="3"/>
      <c r="HFP846" s="3"/>
      <c r="HFQ846" s="3"/>
      <c r="HFR846" s="3"/>
      <c r="HFS846" s="3"/>
      <c r="HFT846" s="3"/>
      <c r="HFU846" s="3"/>
      <c r="HFV846" s="3"/>
      <c r="HFW846" s="3"/>
      <c r="HFX846" s="3"/>
      <c r="HFY846" s="3"/>
      <c r="HFZ846" s="3"/>
      <c r="HGA846" s="3"/>
      <c r="HGB846" s="3"/>
      <c r="HGC846" s="3"/>
      <c r="HGD846" s="3"/>
      <c r="HGE846" s="3"/>
      <c r="HGF846" s="3"/>
      <c r="HGG846" s="3"/>
      <c r="HGH846" s="3"/>
      <c r="HGI846" s="3"/>
      <c r="HGJ846" s="3"/>
      <c r="HGK846" s="3"/>
      <c r="HGL846" s="3"/>
      <c r="HGM846" s="3"/>
      <c r="HGN846" s="3"/>
      <c r="HGO846" s="3"/>
      <c r="HGP846" s="3"/>
      <c r="HGQ846" s="3"/>
      <c r="HGR846" s="3"/>
      <c r="HGS846" s="3"/>
      <c r="HGT846" s="3"/>
      <c r="HGU846" s="3"/>
      <c r="HGV846" s="3"/>
      <c r="HGW846" s="3"/>
      <c r="HGX846" s="3"/>
      <c r="HGY846" s="3"/>
      <c r="HGZ846" s="3"/>
      <c r="HHA846" s="3"/>
      <c r="HHB846" s="3"/>
      <c r="HHC846" s="3"/>
      <c r="HHD846" s="3"/>
      <c r="HHE846" s="3"/>
      <c r="HHF846" s="3"/>
      <c r="HHG846" s="3"/>
      <c r="HHH846" s="3"/>
      <c r="HHI846" s="3"/>
      <c r="HHJ846" s="3"/>
      <c r="HHK846" s="3"/>
      <c r="HHL846" s="3"/>
      <c r="HHM846" s="3"/>
      <c r="HHN846" s="3"/>
      <c r="HHO846" s="3"/>
      <c r="HHP846" s="3"/>
      <c r="HHQ846" s="3"/>
      <c r="HHR846" s="3"/>
      <c r="HHS846" s="3"/>
      <c r="HHT846" s="3"/>
      <c r="HHU846" s="3"/>
      <c r="HHV846" s="3"/>
      <c r="HHW846" s="3"/>
      <c r="HHX846" s="3"/>
      <c r="HHY846" s="3"/>
      <c r="HHZ846" s="3"/>
      <c r="HIA846" s="3"/>
      <c r="HIB846" s="3"/>
      <c r="HIC846" s="3"/>
      <c r="HID846" s="3"/>
      <c r="HIE846" s="3"/>
      <c r="HIF846" s="3"/>
      <c r="HIG846" s="3"/>
      <c r="HIH846" s="3"/>
      <c r="HII846" s="3"/>
      <c r="HIJ846" s="3"/>
      <c r="HIK846" s="3"/>
      <c r="HIL846" s="3"/>
      <c r="HIM846" s="3"/>
      <c r="HIN846" s="3"/>
      <c r="HIO846" s="3"/>
      <c r="HIP846" s="3"/>
      <c r="HIQ846" s="3"/>
      <c r="HIR846" s="3"/>
      <c r="HIS846" s="3"/>
      <c r="HIT846" s="3"/>
      <c r="HIU846" s="3"/>
      <c r="HIV846" s="3"/>
      <c r="HIW846" s="3"/>
      <c r="HIX846" s="3"/>
      <c r="HIY846" s="3"/>
      <c r="HIZ846" s="3"/>
      <c r="HJA846" s="3"/>
      <c r="HJB846" s="3"/>
      <c r="HJC846" s="3"/>
      <c r="HJD846" s="3"/>
      <c r="HJE846" s="3"/>
      <c r="HJF846" s="3"/>
      <c r="HJG846" s="3"/>
      <c r="HJH846" s="3"/>
      <c r="HJI846" s="3"/>
      <c r="HJJ846" s="3"/>
      <c r="HJK846" s="3"/>
      <c r="HJL846" s="3"/>
      <c r="HJM846" s="3"/>
      <c r="HJN846" s="3"/>
      <c r="HJO846" s="3"/>
      <c r="HJP846" s="3"/>
      <c r="HJQ846" s="3"/>
      <c r="HJR846" s="3"/>
      <c r="HJS846" s="3"/>
      <c r="HJT846" s="3"/>
      <c r="HJU846" s="3"/>
      <c r="HJV846" s="3"/>
      <c r="HJW846" s="3"/>
      <c r="HJX846" s="3"/>
      <c r="HJY846" s="3"/>
      <c r="HJZ846" s="3"/>
      <c r="HKA846" s="3"/>
      <c r="HKB846" s="3"/>
      <c r="HKC846" s="3"/>
      <c r="HKD846" s="3"/>
      <c r="HKE846" s="3"/>
      <c r="HKF846" s="3"/>
      <c r="HKG846" s="3"/>
      <c r="HKH846" s="3"/>
      <c r="HKI846" s="3"/>
      <c r="HKJ846" s="3"/>
      <c r="HKK846" s="3"/>
      <c r="HKL846" s="3"/>
      <c r="HKM846" s="3"/>
      <c r="HKN846" s="3"/>
      <c r="HKO846" s="3"/>
      <c r="HKP846" s="3"/>
      <c r="HKQ846" s="3"/>
      <c r="HKR846" s="3"/>
      <c r="HKS846" s="3"/>
      <c r="HKT846" s="3"/>
      <c r="HKU846" s="3"/>
      <c r="HKV846" s="3"/>
      <c r="HKW846" s="3"/>
      <c r="HKX846" s="3"/>
      <c r="HKY846" s="3"/>
      <c r="HKZ846" s="3"/>
      <c r="HLA846" s="3"/>
      <c r="HLB846" s="3"/>
      <c r="HLC846" s="3"/>
      <c r="HLD846" s="3"/>
      <c r="HLE846" s="3"/>
      <c r="HLF846" s="3"/>
      <c r="HLG846" s="3"/>
      <c r="HLH846" s="3"/>
      <c r="HLI846" s="3"/>
      <c r="HLJ846" s="3"/>
      <c r="HLK846" s="3"/>
      <c r="HLL846" s="3"/>
      <c r="HLM846" s="3"/>
      <c r="HLN846" s="3"/>
      <c r="HLO846" s="3"/>
      <c r="HLP846" s="3"/>
      <c r="HLQ846" s="3"/>
      <c r="HLR846" s="3"/>
      <c r="HLS846" s="3"/>
      <c r="HLT846" s="3"/>
      <c r="HLU846" s="3"/>
      <c r="HLV846" s="3"/>
      <c r="HLW846" s="3"/>
      <c r="HLX846" s="3"/>
      <c r="HLY846" s="3"/>
      <c r="HLZ846" s="3"/>
      <c r="HMA846" s="3"/>
      <c r="HMB846" s="3"/>
      <c r="HMC846" s="3"/>
      <c r="HMD846" s="3"/>
      <c r="HME846" s="3"/>
      <c r="HMF846" s="3"/>
      <c r="HMG846" s="3"/>
      <c r="HMH846" s="3"/>
      <c r="HMI846" s="3"/>
      <c r="HMJ846" s="3"/>
      <c r="HMK846" s="3"/>
      <c r="HML846" s="3"/>
      <c r="HMM846" s="3"/>
      <c r="HMN846" s="3"/>
      <c r="HMO846" s="3"/>
      <c r="HMP846" s="3"/>
      <c r="HMQ846" s="3"/>
      <c r="HMR846" s="3"/>
      <c r="HMS846" s="3"/>
      <c r="HMT846" s="3"/>
      <c r="HMU846" s="3"/>
      <c r="HMV846" s="3"/>
      <c r="HMW846" s="3"/>
      <c r="HMX846" s="3"/>
      <c r="HMY846" s="3"/>
      <c r="HMZ846" s="3"/>
      <c r="HNA846" s="3"/>
      <c r="HNB846" s="3"/>
      <c r="HNC846" s="3"/>
      <c r="HND846" s="3"/>
      <c r="HNE846" s="3"/>
      <c r="HNF846" s="3"/>
      <c r="HNG846" s="3"/>
      <c r="HNH846" s="3"/>
      <c r="HNI846" s="3"/>
      <c r="HNJ846" s="3"/>
      <c r="HNK846" s="3"/>
      <c r="HNL846" s="3"/>
      <c r="HNM846" s="3"/>
      <c r="HNN846" s="3"/>
      <c r="HNO846" s="3"/>
      <c r="HNP846" s="3"/>
      <c r="HNQ846" s="3"/>
      <c r="HNR846" s="3"/>
      <c r="HNS846" s="3"/>
      <c r="HNT846" s="3"/>
      <c r="HNU846" s="3"/>
      <c r="HNV846" s="3"/>
      <c r="HNW846" s="3"/>
      <c r="HNX846" s="3"/>
      <c r="HNY846" s="3"/>
      <c r="HNZ846" s="3"/>
      <c r="HOA846" s="3"/>
      <c r="HOB846" s="3"/>
      <c r="HOC846" s="3"/>
      <c r="HOD846" s="3"/>
      <c r="HOE846" s="3"/>
      <c r="HOF846" s="3"/>
      <c r="HOG846" s="3"/>
      <c r="HOH846" s="3"/>
      <c r="HOI846" s="3"/>
      <c r="HOJ846" s="3"/>
      <c r="HOK846" s="3"/>
      <c r="HOL846" s="3"/>
      <c r="HOM846" s="3"/>
      <c r="HON846" s="3"/>
      <c r="HOO846" s="3"/>
      <c r="HOP846" s="3"/>
      <c r="HOQ846" s="3"/>
      <c r="HOR846" s="3"/>
      <c r="HOS846" s="3"/>
      <c r="HOT846" s="3"/>
      <c r="HOU846" s="3"/>
      <c r="HOV846" s="3"/>
      <c r="HOW846" s="3"/>
      <c r="HOX846" s="3"/>
      <c r="HOY846" s="3"/>
      <c r="HOZ846" s="3"/>
      <c r="HPA846" s="3"/>
      <c r="HPB846" s="3"/>
      <c r="HPC846" s="3"/>
      <c r="HPD846" s="3"/>
      <c r="HPE846" s="3"/>
      <c r="HPF846" s="3"/>
      <c r="HPG846" s="3"/>
      <c r="HPH846" s="3"/>
      <c r="HPI846" s="3"/>
      <c r="HPJ846" s="3"/>
      <c r="HPK846" s="3"/>
      <c r="HPL846" s="3"/>
      <c r="HPM846" s="3"/>
      <c r="HPN846" s="3"/>
      <c r="HPO846" s="3"/>
      <c r="HPP846" s="3"/>
      <c r="HPQ846" s="3"/>
      <c r="HPR846" s="3"/>
      <c r="HPS846" s="3"/>
      <c r="HPT846" s="3"/>
      <c r="HPU846" s="3"/>
      <c r="HPV846" s="3"/>
      <c r="HPW846" s="3"/>
      <c r="HPX846" s="3"/>
      <c r="HPY846" s="3"/>
      <c r="HPZ846" s="3"/>
      <c r="HQA846" s="3"/>
      <c r="HQB846" s="3"/>
      <c r="HQC846" s="3"/>
      <c r="HQD846" s="3"/>
      <c r="HQE846" s="3"/>
      <c r="HQF846" s="3"/>
      <c r="HQG846" s="3"/>
      <c r="HQH846" s="3"/>
      <c r="HQI846" s="3"/>
      <c r="HQJ846" s="3"/>
      <c r="HQK846" s="3"/>
      <c r="HQL846" s="3"/>
      <c r="HQM846" s="3"/>
      <c r="HQN846" s="3"/>
      <c r="HQO846" s="3"/>
      <c r="HQP846" s="3"/>
      <c r="HQQ846" s="3"/>
      <c r="HQR846" s="3"/>
      <c r="HQS846" s="3"/>
      <c r="HQT846" s="3"/>
      <c r="HQU846" s="3"/>
      <c r="HQV846" s="3"/>
      <c r="HQW846" s="3"/>
      <c r="HQX846" s="3"/>
      <c r="HQY846" s="3"/>
      <c r="HQZ846" s="3"/>
      <c r="HRA846" s="3"/>
      <c r="HRB846" s="3"/>
      <c r="HRC846" s="3"/>
      <c r="HRD846" s="3"/>
      <c r="HRE846" s="3"/>
      <c r="HRF846" s="3"/>
      <c r="HRG846" s="3"/>
      <c r="HRH846" s="3"/>
      <c r="HRI846" s="3"/>
      <c r="HRJ846" s="3"/>
      <c r="HRK846" s="3"/>
      <c r="HRL846" s="3"/>
      <c r="HRM846" s="3"/>
      <c r="HRN846" s="3"/>
      <c r="HRO846" s="3"/>
      <c r="HRP846" s="3"/>
      <c r="HRQ846" s="3"/>
      <c r="HRR846" s="3"/>
      <c r="HRS846" s="3"/>
      <c r="HRT846" s="3"/>
      <c r="HRU846" s="3"/>
      <c r="HRV846" s="3"/>
      <c r="HRW846" s="3"/>
      <c r="HRX846" s="3"/>
      <c r="HRY846" s="3"/>
      <c r="HRZ846" s="3"/>
      <c r="HSA846" s="3"/>
      <c r="HSB846" s="3"/>
      <c r="HSC846" s="3"/>
      <c r="HSD846" s="3"/>
      <c r="HSE846" s="3"/>
      <c r="HSF846" s="3"/>
      <c r="HSG846" s="3"/>
      <c r="HSH846" s="3"/>
      <c r="HSI846" s="3"/>
      <c r="HSJ846" s="3"/>
      <c r="HSK846" s="3"/>
      <c r="HSL846" s="3"/>
      <c r="HSM846" s="3"/>
      <c r="HSN846" s="3"/>
      <c r="HSO846" s="3"/>
      <c r="HSP846" s="3"/>
      <c r="HSQ846" s="3"/>
      <c r="HSR846" s="3"/>
      <c r="HSS846" s="3"/>
      <c r="HST846" s="3"/>
      <c r="HSU846" s="3"/>
      <c r="HSV846" s="3"/>
      <c r="HSW846" s="3"/>
      <c r="HSX846" s="3"/>
      <c r="HSY846" s="3"/>
      <c r="HSZ846" s="3"/>
      <c r="HTA846" s="3"/>
      <c r="HTB846" s="3"/>
      <c r="HTC846" s="3"/>
      <c r="HTD846" s="3"/>
      <c r="HTE846" s="3"/>
      <c r="HTF846" s="3"/>
      <c r="HTG846" s="3"/>
      <c r="HTH846" s="3"/>
      <c r="HTI846" s="3"/>
      <c r="HTJ846" s="3"/>
      <c r="HTK846" s="3"/>
      <c r="HTL846" s="3"/>
      <c r="HTM846" s="3"/>
      <c r="HTN846" s="3"/>
      <c r="HTO846" s="3"/>
      <c r="HTP846" s="3"/>
      <c r="HTQ846" s="3"/>
      <c r="HTR846" s="3"/>
      <c r="HTS846" s="3"/>
      <c r="HTT846" s="3"/>
      <c r="HTU846" s="3"/>
      <c r="HTV846" s="3"/>
      <c r="HTW846" s="3"/>
      <c r="HTX846" s="3"/>
      <c r="HTY846" s="3"/>
      <c r="HTZ846" s="3"/>
      <c r="HUA846" s="3"/>
      <c r="HUB846" s="3"/>
      <c r="HUC846" s="3"/>
      <c r="HUD846" s="3"/>
      <c r="HUE846" s="3"/>
      <c r="HUF846" s="3"/>
      <c r="HUG846" s="3"/>
      <c r="HUH846" s="3"/>
      <c r="HUI846" s="3"/>
      <c r="HUJ846" s="3"/>
      <c r="HUK846" s="3"/>
      <c r="HUL846" s="3"/>
      <c r="HUM846" s="3"/>
      <c r="HUN846" s="3"/>
      <c r="HUO846" s="3"/>
      <c r="HUP846" s="3"/>
      <c r="HUQ846" s="3"/>
      <c r="HUR846" s="3"/>
      <c r="HUS846" s="3"/>
      <c r="HUT846" s="3"/>
      <c r="HUU846" s="3"/>
      <c r="HUV846" s="3"/>
      <c r="HUW846" s="3"/>
      <c r="HUX846" s="3"/>
      <c r="HUY846" s="3"/>
      <c r="HUZ846" s="3"/>
      <c r="HVA846" s="3"/>
      <c r="HVB846" s="3"/>
      <c r="HVC846" s="3"/>
      <c r="HVD846" s="3"/>
      <c r="HVE846" s="3"/>
      <c r="HVF846" s="3"/>
      <c r="HVG846" s="3"/>
      <c r="HVH846" s="3"/>
      <c r="HVI846" s="3"/>
      <c r="HVJ846" s="3"/>
      <c r="HVK846" s="3"/>
      <c r="HVL846" s="3"/>
      <c r="HVM846" s="3"/>
      <c r="HVN846" s="3"/>
      <c r="HVO846" s="3"/>
      <c r="HVP846" s="3"/>
      <c r="HVQ846" s="3"/>
      <c r="HVR846" s="3"/>
      <c r="HVS846" s="3"/>
      <c r="HVT846" s="3"/>
      <c r="HVU846" s="3"/>
      <c r="HVV846" s="3"/>
      <c r="HVW846" s="3"/>
      <c r="HVX846" s="3"/>
      <c r="HVY846" s="3"/>
      <c r="HVZ846" s="3"/>
      <c r="HWA846" s="3"/>
      <c r="HWB846" s="3"/>
      <c r="HWC846" s="3"/>
      <c r="HWD846" s="3"/>
      <c r="HWE846" s="3"/>
      <c r="HWF846" s="3"/>
      <c r="HWG846" s="3"/>
      <c r="HWH846" s="3"/>
      <c r="HWI846" s="3"/>
      <c r="HWJ846" s="3"/>
      <c r="HWK846" s="3"/>
      <c r="HWL846" s="3"/>
      <c r="HWM846" s="3"/>
      <c r="HWN846" s="3"/>
      <c r="HWO846" s="3"/>
      <c r="HWP846" s="3"/>
      <c r="HWQ846" s="3"/>
      <c r="HWR846" s="3"/>
      <c r="HWS846" s="3"/>
      <c r="HWT846" s="3"/>
      <c r="HWU846" s="3"/>
      <c r="HWV846" s="3"/>
      <c r="HWW846" s="3"/>
      <c r="HWX846" s="3"/>
      <c r="HWY846" s="3"/>
      <c r="HWZ846" s="3"/>
      <c r="HXA846" s="3"/>
      <c r="HXB846" s="3"/>
      <c r="HXC846" s="3"/>
      <c r="HXD846" s="3"/>
      <c r="HXE846" s="3"/>
      <c r="HXF846" s="3"/>
      <c r="HXG846" s="3"/>
      <c r="HXH846" s="3"/>
      <c r="HXI846" s="3"/>
      <c r="HXJ846" s="3"/>
      <c r="HXK846" s="3"/>
      <c r="HXL846" s="3"/>
      <c r="HXM846" s="3"/>
      <c r="HXN846" s="3"/>
      <c r="HXO846" s="3"/>
      <c r="HXP846" s="3"/>
      <c r="HXQ846" s="3"/>
      <c r="HXR846" s="3"/>
      <c r="HXS846" s="3"/>
      <c r="HXT846" s="3"/>
      <c r="HXU846" s="3"/>
      <c r="HXV846" s="3"/>
      <c r="HXW846" s="3"/>
      <c r="HXX846" s="3"/>
      <c r="HXY846" s="3"/>
      <c r="HXZ846" s="3"/>
      <c r="HYA846" s="3"/>
      <c r="HYB846" s="3"/>
      <c r="HYC846" s="3"/>
      <c r="HYD846" s="3"/>
      <c r="HYE846" s="3"/>
      <c r="HYF846" s="3"/>
      <c r="HYG846" s="3"/>
      <c r="HYH846" s="3"/>
      <c r="HYI846" s="3"/>
      <c r="HYJ846" s="3"/>
      <c r="HYK846" s="3"/>
      <c r="HYL846" s="3"/>
      <c r="HYM846" s="3"/>
      <c r="HYN846" s="3"/>
      <c r="HYO846" s="3"/>
      <c r="HYP846" s="3"/>
      <c r="HYQ846" s="3"/>
      <c r="HYR846" s="3"/>
      <c r="HYS846" s="3"/>
      <c r="HYT846" s="3"/>
      <c r="HYU846" s="3"/>
      <c r="HYV846" s="3"/>
      <c r="HYW846" s="3"/>
      <c r="HYX846" s="3"/>
      <c r="HYY846" s="3"/>
      <c r="HYZ846" s="3"/>
      <c r="HZA846" s="3"/>
      <c r="HZB846" s="3"/>
      <c r="HZC846" s="3"/>
      <c r="HZD846" s="3"/>
      <c r="HZE846" s="3"/>
      <c r="HZF846" s="3"/>
      <c r="HZG846" s="3"/>
      <c r="HZH846" s="3"/>
      <c r="HZI846" s="3"/>
      <c r="HZJ846" s="3"/>
      <c r="HZK846" s="3"/>
      <c r="HZL846" s="3"/>
      <c r="HZM846" s="3"/>
      <c r="HZN846" s="3"/>
      <c r="HZO846" s="3"/>
      <c r="HZP846" s="3"/>
      <c r="HZQ846" s="3"/>
      <c r="HZR846" s="3"/>
      <c r="HZS846" s="3"/>
      <c r="HZT846" s="3"/>
      <c r="HZU846" s="3"/>
      <c r="HZV846" s="3"/>
      <c r="HZW846" s="3"/>
      <c r="HZX846" s="3"/>
      <c r="HZY846" s="3"/>
      <c r="HZZ846" s="3"/>
      <c r="IAA846" s="3"/>
      <c r="IAB846" s="3"/>
      <c r="IAC846" s="3"/>
      <c r="IAD846" s="3"/>
      <c r="IAE846" s="3"/>
      <c r="IAF846" s="3"/>
      <c r="IAG846" s="3"/>
      <c r="IAH846" s="3"/>
      <c r="IAI846" s="3"/>
      <c r="IAJ846" s="3"/>
      <c r="IAK846" s="3"/>
      <c r="IAL846" s="3"/>
      <c r="IAM846" s="3"/>
      <c r="IAN846" s="3"/>
      <c r="IAO846" s="3"/>
      <c r="IAP846" s="3"/>
      <c r="IAQ846" s="3"/>
      <c r="IAR846" s="3"/>
      <c r="IAS846" s="3"/>
      <c r="IAT846" s="3"/>
      <c r="IAU846" s="3"/>
      <c r="IAV846" s="3"/>
      <c r="IAW846" s="3"/>
      <c r="IAX846" s="3"/>
      <c r="IAY846" s="3"/>
      <c r="IAZ846" s="3"/>
      <c r="IBA846" s="3"/>
      <c r="IBB846" s="3"/>
      <c r="IBC846" s="3"/>
      <c r="IBD846" s="3"/>
      <c r="IBE846" s="3"/>
      <c r="IBF846" s="3"/>
      <c r="IBG846" s="3"/>
      <c r="IBH846" s="3"/>
      <c r="IBI846" s="3"/>
      <c r="IBJ846" s="3"/>
      <c r="IBK846" s="3"/>
      <c r="IBL846" s="3"/>
      <c r="IBM846" s="3"/>
      <c r="IBN846" s="3"/>
      <c r="IBO846" s="3"/>
      <c r="IBP846" s="3"/>
      <c r="IBQ846" s="3"/>
      <c r="IBR846" s="3"/>
      <c r="IBS846" s="3"/>
      <c r="IBT846" s="3"/>
      <c r="IBU846" s="3"/>
      <c r="IBV846" s="3"/>
      <c r="IBW846" s="3"/>
      <c r="IBX846" s="3"/>
      <c r="IBY846" s="3"/>
      <c r="IBZ846" s="3"/>
      <c r="ICA846" s="3"/>
      <c r="ICB846" s="3"/>
      <c r="ICC846" s="3"/>
      <c r="ICD846" s="3"/>
      <c r="ICE846" s="3"/>
      <c r="ICF846" s="3"/>
      <c r="ICG846" s="3"/>
      <c r="ICH846" s="3"/>
      <c r="ICI846" s="3"/>
      <c r="ICJ846" s="3"/>
      <c r="ICK846" s="3"/>
      <c r="ICL846" s="3"/>
      <c r="ICM846" s="3"/>
      <c r="ICN846" s="3"/>
      <c r="ICO846" s="3"/>
      <c r="ICP846" s="3"/>
      <c r="ICQ846" s="3"/>
      <c r="ICR846" s="3"/>
      <c r="ICS846" s="3"/>
      <c r="ICT846" s="3"/>
      <c r="ICU846" s="3"/>
      <c r="ICV846" s="3"/>
      <c r="ICW846" s="3"/>
      <c r="ICX846" s="3"/>
      <c r="ICY846" s="3"/>
      <c r="ICZ846" s="3"/>
      <c r="IDA846" s="3"/>
      <c r="IDB846" s="3"/>
      <c r="IDC846" s="3"/>
      <c r="IDD846" s="3"/>
      <c r="IDE846" s="3"/>
      <c r="IDF846" s="3"/>
      <c r="IDG846" s="3"/>
      <c r="IDH846" s="3"/>
      <c r="IDI846" s="3"/>
      <c r="IDJ846" s="3"/>
      <c r="IDK846" s="3"/>
      <c r="IDL846" s="3"/>
      <c r="IDM846" s="3"/>
      <c r="IDN846" s="3"/>
      <c r="IDO846" s="3"/>
      <c r="IDP846" s="3"/>
      <c r="IDQ846" s="3"/>
      <c r="IDR846" s="3"/>
      <c r="IDS846" s="3"/>
      <c r="IDT846" s="3"/>
      <c r="IDU846" s="3"/>
      <c r="IDV846" s="3"/>
      <c r="IDW846" s="3"/>
      <c r="IDX846" s="3"/>
      <c r="IDY846" s="3"/>
      <c r="IDZ846" s="3"/>
      <c r="IEA846" s="3"/>
      <c r="IEB846" s="3"/>
      <c r="IEC846" s="3"/>
      <c r="IED846" s="3"/>
      <c r="IEE846" s="3"/>
      <c r="IEF846" s="3"/>
      <c r="IEG846" s="3"/>
      <c r="IEH846" s="3"/>
      <c r="IEI846" s="3"/>
      <c r="IEJ846" s="3"/>
      <c r="IEK846" s="3"/>
      <c r="IEL846" s="3"/>
      <c r="IEM846" s="3"/>
      <c r="IEN846" s="3"/>
      <c r="IEO846" s="3"/>
      <c r="IEP846" s="3"/>
      <c r="IEQ846" s="3"/>
      <c r="IER846" s="3"/>
      <c r="IES846" s="3"/>
      <c r="IET846" s="3"/>
      <c r="IEU846" s="3"/>
      <c r="IEV846" s="3"/>
      <c r="IEW846" s="3"/>
      <c r="IEX846" s="3"/>
      <c r="IEY846" s="3"/>
      <c r="IEZ846" s="3"/>
      <c r="IFA846" s="3"/>
      <c r="IFB846" s="3"/>
      <c r="IFC846" s="3"/>
      <c r="IFD846" s="3"/>
      <c r="IFE846" s="3"/>
      <c r="IFF846" s="3"/>
      <c r="IFG846" s="3"/>
      <c r="IFH846" s="3"/>
      <c r="IFI846" s="3"/>
      <c r="IFJ846" s="3"/>
      <c r="IFK846" s="3"/>
      <c r="IFL846" s="3"/>
      <c r="IFM846" s="3"/>
      <c r="IFN846" s="3"/>
      <c r="IFO846" s="3"/>
      <c r="IFP846" s="3"/>
      <c r="IFQ846" s="3"/>
      <c r="IFR846" s="3"/>
      <c r="IFS846" s="3"/>
      <c r="IFT846" s="3"/>
      <c r="IFU846" s="3"/>
      <c r="IFV846" s="3"/>
      <c r="IFW846" s="3"/>
      <c r="IFX846" s="3"/>
      <c r="IFY846" s="3"/>
      <c r="IFZ846" s="3"/>
      <c r="IGA846" s="3"/>
      <c r="IGB846" s="3"/>
      <c r="IGC846" s="3"/>
      <c r="IGD846" s="3"/>
      <c r="IGE846" s="3"/>
      <c r="IGF846" s="3"/>
      <c r="IGG846" s="3"/>
      <c r="IGH846" s="3"/>
      <c r="IGI846" s="3"/>
      <c r="IGJ846" s="3"/>
      <c r="IGK846" s="3"/>
      <c r="IGL846" s="3"/>
      <c r="IGM846" s="3"/>
      <c r="IGN846" s="3"/>
      <c r="IGO846" s="3"/>
      <c r="IGP846" s="3"/>
      <c r="IGQ846" s="3"/>
      <c r="IGR846" s="3"/>
      <c r="IGS846" s="3"/>
      <c r="IGT846" s="3"/>
      <c r="IGU846" s="3"/>
      <c r="IGV846" s="3"/>
      <c r="IGW846" s="3"/>
      <c r="IGX846" s="3"/>
      <c r="IGY846" s="3"/>
      <c r="IGZ846" s="3"/>
      <c r="IHA846" s="3"/>
      <c r="IHB846" s="3"/>
      <c r="IHC846" s="3"/>
      <c r="IHD846" s="3"/>
      <c r="IHE846" s="3"/>
      <c r="IHF846" s="3"/>
      <c r="IHG846" s="3"/>
      <c r="IHH846" s="3"/>
      <c r="IHI846" s="3"/>
      <c r="IHJ846" s="3"/>
      <c r="IHK846" s="3"/>
      <c r="IHL846" s="3"/>
      <c r="IHM846" s="3"/>
      <c r="IHN846" s="3"/>
      <c r="IHO846" s="3"/>
      <c r="IHP846" s="3"/>
      <c r="IHQ846" s="3"/>
      <c r="IHR846" s="3"/>
      <c r="IHS846" s="3"/>
      <c r="IHT846" s="3"/>
      <c r="IHU846" s="3"/>
      <c r="IHV846" s="3"/>
      <c r="IHW846" s="3"/>
      <c r="IHX846" s="3"/>
      <c r="IHY846" s="3"/>
      <c r="IHZ846" s="3"/>
      <c r="IIA846" s="3"/>
      <c r="IIB846" s="3"/>
      <c r="IIC846" s="3"/>
      <c r="IID846" s="3"/>
      <c r="IIE846" s="3"/>
      <c r="IIF846" s="3"/>
      <c r="IIG846" s="3"/>
      <c r="IIH846" s="3"/>
      <c r="III846" s="3"/>
      <c r="IIJ846" s="3"/>
      <c r="IIK846" s="3"/>
      <c r="IIL846" s="3"/>
      <c r="IIM846" s="3"/>
      <c r="IIN846" s="3"/>
      <c r="IIO846" s="3"/>
      <c r="IIP846" s="3"/>
      <c r="IIQ846" s="3"/>
      <c r="IIR846" s="3"/>
      <c r="IIS846" s="3"/>
      <c r="IIT846" s="3"/>
      <c r="IIU846" s="3"/>
      <c r="IIV846" s="3"/>
      <c r="IIW846" s="3"/>
      <c r="IIX846" s="3"/>
      <c r="IIY846" s="3"/>
      <c r="IIZ846" s="3"/>
      <c r="IJA846" s="3"/>
      <c r="IJB846" s="3"/>
      <c r="IJC846" s="3"/>
      <c r="IJD846" s="3"/>
      <c r="IJE846" s="3"/>
      <c r="IJF846" s="3"/>
      <c r="IJG846" s="3"/>
      <c r="IJH846" s="3"/>
      <c r="IJI846" s="3"/>
      <c r="IJJ846" s="3"/>
      <c r="IJK846" s="3"/>
      <c r="IJL846" s="3"/>
      <c r="IJM846" s="3"/>
      <c r="IJN846" s="3"/>
      <c r="IJO846" s="3"/>
      <c r="IJP846" s="3"/>
      <c r="IJQ846" s="3"/>
      <c r="IJR846" s="3"/>
      <c r="IJS846" s="3"/>
      <c r="IJT846" s="3"/>
      <c r="IJU846" s="3"/>
      <c r="IJV846" s="3"/>
      <c r="IJW846" s="3"/>
      <c r="IJX846" s="3"/>
      <c r="IJY846" s="3"/>
      <c r="IJZ846" s="3"/>
      <c r="IKA846" s="3"/>
      <c r="IKB846" s="3"/>
      <c r="IKC846" s="3"/>
      <c r="IKD846" s="3"/>
      <c r="IKE846" s="3"/>
      <c r="IKF846" s="3"/>
      <c r="IKG846" s="3"/>
      <c r="IKH846" s="3"/>
      <c r="IKI846" s="3"/>
      <c r="IKJ846" s="3"/>
      <c r="IKK846" s="3"/>
      <c r="IKL846" s="3"/>
      <c r="IKM846" s="3"/>
      <c r="IKN846" s="3"/>
      <c r="IKO846" s="3"/>
      <c r="IKP846" s="3"/>
      <c r="IKQ846" s="3"/>
      <c r="IKR846" s="3"/>
      <c r="IKS846" s="3"/>
      <c r="IKT846" s="3"/>
      <c r="IKU846" s="3"/>
      <c r="IKV846" s="3"/>
      <c r="IKW846" s="3"/>
      <c r="IKX846" s="3"/>
      <c r="IKY846" s="3"/>
      <c r="IKZ846" s="3"/>
      <c r="ILA846" s="3"/>
      <c r="ILB846" s="3"/>
      <c r="ILC846" s="3"/>
      <c r="ILD846" s="3"/>
      <c r="ILE846" s="3"/>
      <c r="ILF846" s="3"/>
      <c r="ILG846" s="3"/>
      <c r="ILH846" s="3"/>
      <c r="ILI846" s="3"/>
      <c r="ILJ846" s="3"/>
      <c r="ILK846" s="3"/>
      <c r="ILL846" s="3"/>
      <c r="ILM846" s="3"/>
      <c r="ILN846" s="3"/>
      <c r="ILO846" s="3"/>
      <c r="ILP846" s="3"/>
      <c r="ILQ846" s="3"/>
      <c r="ILR846" s="3"/>
      <c r="ILS846" s="3"/>
      <c r="ILT846" s="3"/>
      <c r="ILU846" s="3"/>
      <c r="ILV846" s="3"/>
      <c r="ILW846" s="3"/>
      <c r="ILX846" s="3"/>
      <c r="ILY846" s="3"/>
      <c r="ILZ846" s="3"/>
      <c r="IMA846" s="3"/>
      <c r="IMB846" s="3"/>
      <c r="IMC846" s="3"/>
      <c r="IMD846" s="3"/>
      <c r="IME846" s="3"/>
      <c r="IMF846" s="3"/>
      <c r="IMG846" s="3"/>
      <c r="IMH846" s="3"/>
      <c r="IMI846" s="3"/>
      <c r="IMJ846" s="3"/>
      <c r="IMK846" s="3"/>
      <c r="IML846" s="3"/>
      <c r="IMM846" s="3"/>
      <c r="IMN846" s="3"/>
      <c r="IMO846" s="3"/>
      <c r="IMP846" s="3"/>
      <c r="IMQ846" s="3"/>
      <c r="IMR846" s="3"/>
      <c r="IMS846" s="3"/>
      <c r="IMT846" s="3"/>
      <c r="IMU846" s="3"/>
      <c r="IMV846" s="3"/>
      <c r="IMW846" s="3"/>
      <c r="IMX846" s="3"/>
      <c r="IMY846" s="3"/>
      <c r="IMZ846" s="3"/>
      <c r="INA846" s="3"/>
      <c r="INB846" s="3"/>
      <c r="INC846" s="3"/>
      <c r="IND846" s="3"/>
      <c r="INE846" s="3"/>
      <c r="INF846" s="3"/>
      <c r="ING846" s="3"/>
      <c r="INH846" s="3"/>
      <c r="INI846" s="3"/>
      <c r="INJ846" s="3"/>
      <c r="INK846" s="3"/>
      <c r="INL846" s="3"/>
      <c r="INM846" s="3"/>
      <c r="INN846" s="3"/>
      <c r="INO846" s="3"/>
      <c r="INP846" s="3"/>
      <c r="INQ846" s="3"/>
      <c r="INR846" s="3"/>
      <c r="INS846" s="3"/>
      <c r="INT846" s="3"/>
      <c r="INU846" s="3"/>
      <c r="INV846" s="3"/>
      <c r="INW846" s="3"/>
      <c r="INX846" s="3"/>
      <c r="INY846" s="3"/>
      <c r="INZ846" s="3"/>
      <c r="IOA846" s="3"/>
      <c r="IOB846" s="3"/>
      <c r="IOC846" s="3"/>
      <c r="IOD846" s="3"/>
      <c r="IOE846" s="3"/>
      <c r="IOF846" s="3"/>
      <c r="IOG846" s="3"/>
      <c r="IOH846" s="3"/>
      <c r="IOI846" s="3"/>
      <c r="IOJ846" s="3"/>
      <c r="IOK846" s="3"/>
      <c r="IOL846" s="3"/>
      <c r="IOM846" s="3"/>
      <c r="ION846" s="3"/>
      <c r="IOO846" s="3"/>
      <c r="IOP846" s="3"/>
      <c r="IOQ846" s="3"/>
      <c r="IOR846" s="3"/>
      <c r="IOS846" s="3"/>
      <c r="IOT846" s="3"/>
      <c r="IOU846" s="3"/>
      <c r="IOV846" s="3"/>
      <c r="IOW846" s="3"/>
      <c r="IOX846" s="3"/>
      <c r="IOY846" s="3"/>
      <c r="IOZ846" s="3"/>
      <c r="IPA846" s="3"/>
      <c r="IPB846" s="3"/>
      <c r="IPC846" s="3"/>
      <c r="IPD846" s="3"/>
      <c r="IPE846" s="3"/>
      <c r="IPF846" s="3"/>
      <c r="IPG846" s="3"/>
      <c r="IPH846" s="3"/>
      <c r="IPI846" s="3"/>
      <c r="IPJ846" s="3"/>
      <c r="IPK846" s="3"/>
      <c r="IPL846" s="3"/>
      <c r="IPM846" s="3"/>
      <c r="IPN846" s="3"/>
      <c r="IPO846" s="3"/>
      <c r="IPP846" s="3"/>
      <c r="IPQ846" s="3"/>
      <c r="IPR846" s="3"/>
      <c r="IPS846" s="3"/>
      <c r="IPT846" s="3"/>
      <c r="IPU846" s="3"/>
      <c r="IPV846" s="3"/>
      <c r="IPW846" s="3"/>
      <c r="IPX846" s="3"/>
      <c r="IPY846" s="3"/>
      <c r="IPZ846" s="3"/>
      <c r="IQA846" s="3"/>
      <c r="IQB846" s="3"/>
      <c r="IQC846" s="3"/>
      <c r="IQD846" s="3"/>
      <c r="IQE846" s="3"/>
      <c r="IQF846" s="3"/>
      <c r="IQG846" s="3"/>
      <c r="IQH846" s="3"/>
      <c r="IQI846" s="3"/>
      <c r="IQJ846" s="3"/>
      <c r="IQK846" s="3"/>
      <c r="IQL846" s="3"/>
      <c r="IQM846" s="3"/>
      <c r="IQN846" s="3"/>
      <c r="IQO846" s="3"/>
      <c r="IQP846" s="3"/>
      <c r="IQQ846" s="3"/>
      <c r="IQR846" s="3"/>
      <c r="IQS846" s="3"/>
      <c r="IQT846" s="3"/>
      <c r="IQU846" s="3"/>
      <c r="IQV846" s="3"/>
      <c r="IQW846" s="3"/>
      <c r="IQX846" s="3"/>
      <c r="IQY846" s="3"/>
      <c r="IQZ846" s="3"/>
      <c r="IRA846" s="3"/>
      <c r="IRB846" s="3"/>
      <c r="IRC846" s="3"/>
      <c r="IRD846" s="3"/>
      <c r="IRE846" s="3"/>
      <c r="IRF846" s="3"/>
      <c r="IRG846" s="3"/>
      <c r="IRH846" s="3"/>
      <c r="IRI846" s="3"/>
      <c r="IRJ846" s="3"/>
      <c r="IRK846" s="3"/>
      <c r="IRL846" s="3"/>
      <c r="IRM846" s="3"/>
      <c r="IRN846" s="3"/>
      <c r="IRO846" s="3"/>
      <c r="IRP846" s="3"/>
      <c r="IRQ846" s="3"/>
      <c r="IRR846" s="3"/>
      <c r="IRS846" s="3"/>
      <c r="IRT846" s="3"/>
      <c r="IRU846" s="3"/>
      <c r="IRV846" s="3"/>
      <c r="IRW846" s="3"/>
      <c r="IRX846" s="3"/>
      <c r="IRY846" s="3"/>
      <c r="IRZ846" s="3"/>
      <c r="ISA846" s="3"/>
      <c r="ISB846" s="3"/>
      <c r="ISC846" s="3"/>
      <c r="ISD846" s="3"/>
      <c r="ISE846" s="3"/>
      <c r="ISF846" s="3"/>
      <c r="ISG846" s="3"/>
      <c r="ISH846" s="3"/>
      <c r="ISI846" s="3"/>
      <c r="ISJ846" s="3"/>
      <c r="ISK846" s="3"/>
      <c r="ISL846" s="3"/>
      <c r="ISM846" s="3"/>
      <c r="ISN846" s="3"/>
      <c r="ISO846" s="3"/>
      <c r="ISP846" s="3"/>
      <c r="ISQ846" s="3"/>
      <c r="ISR846" s="3"/>
      <c r="ISS846" s="3"/>
      <c r="IST846" s="3"/>
      <c r="ISU846" s="3"/>
      <c r="ISV846" s="3"/>
      <c r="ISW846" s="3"/>
      <c r="ISX846" s="3"/>
      <c r="ISY846" s="3"/>
      <c r="ISZ846" s="3"/>
      <c r="ITA846" s="3"/>
      <c r="ITB846" s="3"/>
      <c r="ITC846" s="3"/>
      <c r="ITD846" s="3"/>
      <c r="ITE846" s="3"/>
      <c r="ITF846" s="3"/>
      <c r="ITG846" s="3"/>
      <c r="ITH846" s="3"/>
      <c r="ITI846" s="3"/>
      <c r="ITJ846" s="3"/>
      <c r="ITK846" s="3"/>
      <c r="ITL846" s="3"/>
      <c r="ITM846" s="3"/>
      <c r="ITN846" s="3"/>
      <c r="ITO846" s="3"/>
      <c r="ITP846" s="3"/>
      <c r="ITQ846" s="3"/>
      <c r="ITR846" s="3"/>
      <c r="ITS846" s="3"/>
      <c r="ITT846" s="3"/>
      <c r="ITU846" s="3"/>
      <c r="ITV846" s="3"/>
      <c r="ITW846" s="3"/>
      <c r="ITX846" s="3"/>
      <c r="ITY846" s="3"/>
      <c r="ITZ846" s="3"/>
      <c r="IUA846" s="3"/>
      <c r="IUB846" s="3"/>
      <c r="IUC846" s="3"/>
      <c r="IUD846" s="3"/>
      <c r="IUE846" s="3"/>
      <c r="IUF846" s="3"/>
      <c r="IUG846" s="3"/>
      <c r="IUH846" s="3"/>
      <c r="IUI846" s="3"/>
      <c r="IUJ846" s="3"/>
      <c r="IUK846" s="3"/>
      <c r="IUL846" s="3"/>
      <c r="IUM846" s="3"/>
      <c r="IUN846" s="3"/>
      <c r="IUO846" s="3"/>
      <c r="IUP846" s="3"/>
      <c r="IUQ846" s="3"/>
      <c r="IUR846" s="3"/>
      <c r="IUS846" s="3"/>
      <c r="IUT846" s="3"/>
      <c r="IUU846" s="3"/>
      <c r="IUV846" s="3"/>
      <c r="IUW846" s="3"/>
      <c r="IUX846" s="3"/>
      <c r="IUY846" s="3"/>
      <c r="IUZ846" s="3"/>
      <c r="IVA846" s="3"/>
      <c r="IVB846" s="3"/>
      <c r="IVC846" s="3"/>
      <c r="IVD846" s="3"/>
      <c r="IVE846" s="3"/>
      <c r="IVF846" s="3"/>
      <c r="IVG846" s="3"/>
      <c r="IVH846" s="3"/>
      <c r="IVI846" s="3"/>
      <c r="IVJ846" s="3"/>
      <c r="IVK846" s="3"/>
      <c r="IVL846" s="3"/>
      <c r="IVM846" s="3"/>
      <c r="IVN846" s="3"/>
      <c r="IVO846" s="3"/>
      <c r="IVP846" s="3"/>
      <c r="IVQ846" s="3"/>
      <c r="IVR846" s="3"/>
      <c r="IVS846" s="3"/>
      <c r="IVT846" s="3"/>
      <c r="IVU846" s="3"/>
      <c r="IVV846" s="3"/>
      <c r="IVW846" s="3"/>
      <c r="IVX846" s="3"/>
      <c r="IVY846" s="3"/>
      <c r="IVZ846" s="3"/>
      <c r="IWA846" s="3"/>
      <c r="IWB846" s="3"/>
      <c r="IWC846" s="3"/>
      <c r="IWD846" s="3"/>
      <c r="IWE846" s="3"/>
      <c r="IWF846" s="3"/>
      <c r="IWG846" s="3"/>
      <c r="IWH846" s="3"/>
      <c r="IWI846" s="3"/>
      <c r="IWJ846" s="3"/>
      <c r="IWK846" s="3"/>
      <c r="IWL846" s="3"/>
      <c r="IWM846" s="3"/>
      <c r="IWN846" s="3"/>
      <c r="IWO846" s="3"/>
      <c r="IWP846" s="3"/>
      <c r="IWQ846" s="3"/>
      <c r="IWR846" s="3"/>
      <c r="IWS846" s="3"/>
      <c r="IWT846" s="3"/>
      <c r="IWU846" s="3"/>
      <c r="IWV846" s="3"/>
      <c r="IWW846" s="3"/>
      <c r="IWX846" s="3"/>
      <c r="IWY846" s="3"/>
      <c r="IWZ846" s="3"/>
      <c r="IXA846" s="3"/>
      <c r="IXB846" s="3"/>
      <c r="IXC846" s="3"/>
      <c r="IXD846" s="3"/>
      <c r="IXE846" s="3"/>
      <c r="IXF846" s="3"/>
      <c r="IXG846" s="3"/>
      <c r="IXH846" s="3"/>
      <c r="IXI846" s="3"/>
      <c r="IXJ846" s="3"/>
      <c r="IXK846" s="3"/>
      <c r="IXL846" s="3"/>
      <c r="IXM846" s="3"/>
      <c r="IXN846" s="3"/>
      <c r="IXO846" s="3"/>
      <c r="IXP846" s="3"/>
      <c r="IXQ846" s="3"/>
      <c r="IXR846" s="3"/>
      <c r="IXS846" s="3"/>
      <c r="IXT846" s="3"/>
      <c r="IXU846" s="3"/>
      <c r="IXV846" s="3"/>
      <c r="IXW846" s="3"/>
      <c r="IXX846" s="3"/>
      <c r="IXY846" s="3"/>
      <c r="IXZ846" s="3"/>
      <c r="IYA846" s="3"/>
      <c r="IYB846" s="3"/>
      <c r="IYC846" s="3"/>
      <c r="IYD846" s="3"/>
      <c r="IYE846" s="3"/>
      <c r="IYF846" s="3"/>
      <c r="IYG846" s="3"/>
      <c r="IYH846" s="3"/>
      <c r="IYI846" s="3"/>
      <c r="IYJ846" s="3"/>
      <c r="IYK846" s="3"/>
      <c r="IYL846" s="3"/>
      <c r="IYM846" s="3"/>
      <c r="IYN846" s="3"/>
      <c r="IYO846" s="3"/>
      <c r="IYP846" s="3"/>
      <c r="IYQ846" s="3"/>
      <c r="IYR846" s="3"/>
      <c r="IYS846" s="3"/>
      <c r="IYT846" s="3"/>
      <c r="IYU846" s="3"/>
      <c r="IYV846" s="3"/>
      <c r="IYW846" s="3"/>
      <c r="IYX846" s="3"/>
      <c r="IYY846" s="3"/>
      <c r="IYZ846" s="3"/>
      <c r="IZA846" s="3"/>
      <c r="IZB846" s="3"/>
      <c r="IZC846" s="3"/>
      <c r="IZD846" s="3"/>
      <c r="IZE846" s="3"/>
      <c r="IZF846" s="3"/>
      <c r="IZG846" s="3"/>
      <c r="IZH846" s="3"/>
      <c r="IZI846" s="3"/>
      <c r="IZJ846" s="3"/>
      <c r="IZK846" s="3"/>
      <c r="IZL846" s="3"/>
      <c r="IZM846" s="3"/>
      <c r="IZN846" s="3"/>
      <c r="IZO846" s="3"/>
      <c r="IZP846" s="3"/>
      <c r="IZQ846" s="3"/>
      <c r="IZR846" s="3"/>
      <c r="IZS846" s="3"/>
      <c r="IZT846" s="3"/>
      <c r="IZU846" s="3"/>
      <c r="IZV846" s="3"/>
      <c r="IZW846" s="3"/>
      <c r="IZX846" s="3"/>
      <c r="IZY846" s="3"/>
      <c r="IZZ846" s="3"/>
      <c r="JAA846" s="3"/>
      <c r="JAB846" s="3"/>
      <c r="JAC846" s="3"/>
      <c r="JAD846" s="3"/>
      <c r="JAE846" s="3"/>
      <c r="JAF846" s="3"/>
      <c r="JAG846" s="3"/>
      <c r="JAH846" s="3"/>
      <c r="JAI846" s="3"/>
      <c r="JAJ846" s="3"/>
      <c r="JAK846" s="3"/>
      <c r="JAL846" s="3"/>
      <c r="JAM846" s="3"/>
      <c r="JAN846" s="3"/>
      <c r="JAO846" s="3"/>
      <c r="JAP846" s="3"/>
      <c r="JAQ846" s="3"/>
      <c r="JAR846" s="3"/>
      <c r="JAS846" s="3"/>
      <c r="JAT846" s="3"/>
      <c r="JAU846" s="3"/>
      <c r="JAV846" s="3"/>
      <c r="JAW846" s="3"/>
      <c r="JAX846" s="3"/>
      <c r="JAY846" s="3"/>
      <c r="JAZ846" s="3"/>
      <c r="JBA846" s="3"/>
      <c r="JBB846" s="3"/>
      <c r="JBC846" s="3"/>
      <c r="JBD846" s="3"/>
      <c r="JBE846" s="3"/>
      <c r="JBF846" s="3"/>
      <c r="JBG846" s="3"/>
      <c r="JBH846" s="3"/>
      <c r="JBI846" s="3"/>
      <c r="JBJ846" s="3"/>
      <c r="JBK846" s="3"/>
      <c r="JBL846" s="3"/>
      <c r="JBM846" s="3"/>
      <c r="JBN846" s="3"/>
      <c r="JBO846" s="3"/>
      <c r="JBP846" s="3"/>
      <c r="JBQ846" s="3"/>
      <c r="JBR846" s="3"/>
      <c r="JBS846" s="3"/>
      <c r="JBT846" s="3"/>
      <c r="JBU846" s="3"/>
      <c r="JBV846" s="3"/>
      <c r="JBW846" s="3"/>
      <c r="JBX846" s="3"/>
      <c r="JBY846" s="3"/>
      <c r="JBZ846" s="3"/>
      <c r="JCA846" s="3"/>
      <c r="JCB846" s="3"/>
      <c r="JCC846" s="3"/>
      <c r="JCD846" s="3"/>
      <c r="JCE846" s="3"/>
      <c r="JCF846" s="3"/>
      <c r="JCG846" s="3"/>
      <c r="JCH846" s="3"/>
      <c r="JCI846" s="3"/>
      <c r="JCJ846" s="3"/>
      <c r="JCK846" s="3"/>
      <c r="JCL846" s="3"/>
      <c r="JCM846" s="3"/>
      <c r="JCN846" s="3"/>
      <c r="JCO846" s="3"/>
      <c r="JCP846" s="3"/>
      <c r="JCQ846" s="3"/>
      <c r="JCR846" s="3"/>
      <c r="JCS846" s="3"/>
      <c r="JCT846" s="3"/>
      <c r="JCU846" s="3"/>
      <c r="JCV846" s="3"/>
      <c r="JCW846" s="3"/>
      <c r="JCX846" s="3"/>
      <c r="JCY846" s="3"/>
      <c r="JCZ846" s="3"/>
      <c r="JDA846" s="3"/>
      <c r="JDB846" s="3"/>
      <c r="JDC846" s="3"/>
      <c r="JDD846" s="3"/>
      <c r="JDE846" s="3"/>
      <c r="JDF846" s="3"/>
      <c r="JDG846" s="3"/>
      <c r="JDH846" s="3"/>
      <c r="JDI846" s="3"/>
      <c r="JDJ846" s="3"/>
      <c r="JDK846" s="3"/>
      <c r="JDL846" s="3"/>
      <c r="JDM846" s="3"/>
      <c r="JDN846" s="3"/>
      <c r="JDO846" s="3"/>
      <c r="JDP846" s="3"/>
      <c r="JDQ846" s="3"/>
      <c r="JDR846" s="3"/>
      <c r="JDS846" s="3"/>
      <c r="JDT846" s="3"/>
      <c r="JDU846" s="3"/>
      <c r="JDV846" s="3"/>
      <c r="JDW846" s="3"/>
      <c r="JDX846" s="3"/>
      <c r="JDY846" s="3"/>
      <c r="JDZ846" s="3"/>
      <c r="JEA846" s="3"/>
      <c r="JEB846" s="3"/>
      <c r="JEC846" s="3"/>
      <c r="JED846" s="3"/>
      <c r="JEE846" s="3"/>
      <c r="JEF846" s="3"/>
      <c r="JEG846" s="3"/>
      <c r="JEH846" s="3"/>
      <c r="JEI846" s="3"/>
      <c r="JEJ846" s="3"/>
      <c r="JEK846" s="3"/>
      <c r="JEL846" s="3"/>
      <c r="JEM846" s="3"/>
      <c r="JEN846" s="3"/>
      <c r="JEO846" s="3"/>
      <c r="JEP846" s="3"/>
      <c r="JEQ846" s="3"/>
      <c r="JER846" s="3"/>
      <c r="JES846" s="3"/>
      <c r="JET846" s="3"/>
      <c r="JEU846" s="3"/>
      <c r="JEV846" s="3"/>
      <c r="JEW846" s="3"/>
      <c r="JEX846" s="3"/>
      <c r="JEY846" s="3"/>
      <c r="JEZ846" s="3"/>
      <c r="JFA846" s="3"/>
      <c r="JFB846" s="3"/>
      <c r="JFC846" s="3"/>
      <c r="JFD846" s="3"/>
      <c r="JFE846" s="3"/>
      <c r="JFF846" s="3"/>
      <c r="JFG846" s="3"/>
      <c r="JFH846" s="3"/>
      <c r="JFI846" s="3"/>
      <c r="JFJ846" s="3"/>
      <c r="JFK846" s="3"/>
      <c r="JFL846" s="3"/>
      <c r="JFM846" s="3"/>
      <c r="JFN846" s="3"/>
      <c r="JFO846" s="3"/>
      <c r="JFP846" s="3"/>
      <c r="JFQ846" s="3"/>
      <c r="JFR846" s="3"/>
      <c r="JFS846" s="3"/>
      <c r="JFT846" s="3"/>
      <c r="JFU846" s="3"/>
      <c r="JFV846" s="3"/>
      <c r="JFW846" s="3"/>
      <c r="JFX846" s="3"/>
      <c r="JFY846" s="3"/>
      <c r="JFZ846" s="3"/>
      <c r="JGA846" s="3"/>
      <c r="JGB846" s="3"/>
      <c r="JGC846" s="3"/>
      <c r="JGD846" s="3"/>
      <c r="JGE846" s="3"/>
      <c r="JGF846" s="3"/>
      <c r="JGG846" s="3"/>
      <c r="JGH846" s="3"/>
      <c r="JGI846" s="3"/>
      <c r="JGJ846" s="3"/>
      <c r="JGK846" s="3"/>
      <c r="JGL846" s="3"/>
      <c r="JGM846" s="3"/>
      <c r="JGN846" s="3"/>
      <c r="JGO846" s="3"/>
      <c r="JGP846" s="3"/>
      <c r="JGQ846" s="3"/>
      <c r="JGR846" s="3"/>
      <c r="JGS846" s="3"/>
      <c r="JGT846" s="3"/>
      <c r="JGU846" s="3"/>
      <c r="JGV846" s="3"/>
      <c r="JGW846" s="3"/>
      <c r="JGX846" s="3"/>
      <c r="JGY846" s="3"/>
      <c r="JGZ846" s="3"/>
      <c r="JHA846" s="3"/>
      <c r="JHB846" s="3"/>
      <c r="JHC846" s="3"/>
      <c r="JHD846" s="3"/>
      <c r="JHE846" s="3"/>
      <c r="JHF846" s="3"/>
      <c r="JHG846" s="3"/>
      <c r="JHH846" s="3"/>
      <c r="JHI846" s="3"/>
      <c r="JHJ846" s="3"/>
      <c r="JHK846" s="3"/>
      <c r="JHL846" s="3"/>
      <c r="JHM846" s="3"/>
      <c r="JHN846" s="3"/>
      <c r="JHO846" s="3"/>
      <c r="JHP846" s="3"/>
      <c r="JHQ846" s="3"/>
      <c r="JHR846" s="3"/>
      <c r="JHS846" s="3"/>
      <c r="JHT846" s="3"/>
      <c r="JHU846" s="3"/>
      <c r="JHV846" s="3"/>
      <c r="JHW846" s="3"/>
      <c r="JHX846" s="3"/>
      <c r="JHY846" s="3"/>
      <c r="JHZ846" s="3"/>
      <c r="JIA846" s="3"/>
      <c r="JIB846" s="3"/>
      <c r="JIC846" s="3"/>
      <c r="JID846" s="3"/>
      <c r="JIE846" s="3"/>
      <c r="JIF846" s="3"/>
      <c r="JIG846" s="3"/>
      <c r="JIH846" s="3"/>
      <c r="JII846" s="3"/>
      <c r="JIJ846" s="3"/>
      <c r="JIK846" s="3"/>
      <c r="JIL846" s="3"/>
      <c r="JIM846" s="3"/>
      <c r="JIN846" s="3"/>
      <c r="JIO846" s="3"/>
      <c r="JIP846" s="3"/>
      <c r="JIQ846" s="3"/>
      <c r="JIR846" s="3"/>
      <c r="JIS846" s="3"/>
      <c r="JIT846" s="3"/>
      <c r="JIU846" s="3"/>
      <c r="JIV846" s="3"/>
      <c r="JIW846" s="3"/>
      <c r="JIX846" s="3"/>
      <c r="JIY846" s="3"/>
      <c r="JIZ846" s="3"/>
      <c r="JJA846" s="3"/>
      <c r="JJB846" s="3"/>
      <c r="JJC846" s="3"/>
      <c r="JJD846" s="3"/>
      <c r="JJE846" s="3"/>
      <c r="JJF846" s="3"/>
      <c r="JJG846" s="3"/>
      <c r="JJH846" s="3"/>
      <c r="JJI846" s="3"/>
      <c r="JJJ846" s="3"/>
      <c r="JJK846" s="3"/>
      <c r="JJL846" s="3"/>
      <c r="JJM846" s="3"/>
      <c r="JJN846" s="3"/>
      <c r="JJO846" s="3"/>
      <c r="JJP846" s="3"/>
      <c r="JJQ846" s="3"/>
      <c r="JJR846" s="3"/>
      <c r="JJS846" s="3"/>
      <c r="JJT846" s="3"/>
      <c r="JJU846" s="3"/>
      <c r="JJV846" s="3"/>
      <c r="JJW846" s="3"/>
      <c r="JJX846" s="3"/>
      <c r="JJY846" s="3"/>
      <c r="JJZ846" s="3"/>
      <c r="JKA846" s="3"/>
      <c r="JKB846" s="3"/>
      <c r="JKC846" s="3"/>
      <c r="JKD846" s="3"/>
      <c r="JKE846" s="3"/>
      <c r="JKF846" s="3"/>
      <c r="JKG846" s="3"/>
      <c r="JKH846" s="3"/>
      <c r="JKI846" s="3"/>
      <c r="JKJ846" s="3"/>
      <c r="JKK846" s="3"/>
      <c r="JKL846" s="3"/>
      <c r="JKM846" s="3"/>
      <c r="JKN846" s="3"/>
      <c r="JKO846" s="3"/>
      <c r="JKP846" s="3"/>
      <c r="JKQ846" s="3"/>
      <c r="JKR846" s="3"/>
      <c r="JKS846" s="3"/>
      <c r="JKT846" s="3"/>
      <c r="JKU846" s="3"/>
      <c r="JKV846" s="3"/>
      <c r="JKW846" s="3"/>
      <c r="JKX846" s="3"/>
      <c r="JKY846" s="3"/>
      <c r="JKZ846" s="3"/>
      <c r="JLA846" s="3"/>
      <c r="JLB846" s="3"/>
      <c r="JLC846" s="3"/>
      <c r="JLD846" s="3"/>
      <c r="JLE846" s="3"/>
      <c r="JLF846" s="3"/>
      <c r="JLG846" s="3"/>
      <c r="JLH846" s="3"/>
      <c r="JLI846" s="3"/>
      <c r="JLJ846" s="3"/>
      <c r="JLK846" s="3"/>
      <c r="JLL846" s="3"/>
      <c r="JLM846" s="3"/>
      <c r="JLN846" s="3"/>
      <c r="JLO846" s="3"/>
      <c r="JLP846" s="3"/>
      <c r="JLQ846" s="3"/>
      <c r="JLR846" s="3"/>
      <c r="JLS846" s="3"/>
      <c r="JLT846" s="3"/>
      <c r="JLU846" s="3"/>
      <c r="JLV846" s="3"/>
      <c r="JLW846" s="3"/>
      <c r="JLX846" s="3"/>
      <c r="JLY846" s="3"/>
      <c r="JLZ846" s="3"/>
      <c r="JMA846" s="3"/>
      <c r="JMB846" s="3"/>
      <c r="JMC846" s="3"/>
      <c r="JMD846" s="3"/>
      <c r="JME846" s="3"/>
      <c r="JMF846" s="3"/>
      <c r="JMG846" s="3"/>
      <c r="JMH846" s="3"/>
      <c r="JMI846" s="3"/>
      <c r="JMJ846" s="3"/>
      <c r="JMK846" s="3"/>
      <c r="JML846" s="3"/>
      <c r="JMM846" s="3"/>
      <c r="JMN846" s="3"/>
      <c r="JMO846" s="3"/>
      <c r="JMP846" s="3"/>
      <c r="JMQ846" s="3"/>
      <c r="JMR846" s="3"/>
      <c r="JMS846" s="3"/>
      <c r="JMT846" s="3"/>
      <c r="JMU846" s="3"/>
      <c r="JMV846" s="3"/>
      <c r="JMW846" s="3"/>
      <c r="JMX846" s="3"/>
      <c r="JMY846" s="3"/>
      <c r="JMZ846" s="3"/>
      <c r="JNA846" s="3"/>
      <c r="JNB846" s="3"/>
      <c r="JNC846" s="3"/>
      <c r="JND846" s="3"/>
      <c r="JNE846" s="3"/>
      <c r="JNF846" s="3"/>
      <c r="JNG846" s="3"/>
      <c r="JNH846" s="3"/>
      <c r="JNI846" s="3"/>
      <c r="JNJ846" s="3"/>
      <c r="JNK846" s="3"/>
      <c r="JNL846" s="3"/>
      <c r="JNM846" s="3"/>
      <c r="JNN846" s="3"/>
      <c r="JNO846" s="3"/>
      <c r="JNP846" s="3"/>
      <c r="JNQ846" s="3"/>
      <c r="JNR846" s="3"/>
      <c r="JNS846" s="3"/>
      <c r="JNT846" s="3"/>
      <c r="JNU846" s="3"/>
      <c r="JNV846" s="3"/>
      <c r="JNW846" s="3"/>
      <c r="JNX846" s="3"/>
      <c r="JNY846" s="3"/>
      <c r="JNZ846" s="3"/>
      <c r="JOA846" s="3"/>
      <c r="JOB846" s="3"/>
      <c r="JOC846" s="3"/>
      <c r="JOD846" s="3"/>
      <c r="JOE846" s="3"/>
      <c r="JOF846" s="3"/>
      <c r="JOG846" s="3"/>
      <c r="JOH846" s="3"/>
      <c r="JOI846" s="3"/>
      <c r="JOJ846" s="3"/>
      <c r="JOK846" s="3"/>
      <c r="JOL846" s="3"/>
      <c r="JOM846" s="3"/>
      <c r="JON846" s="3"/>
      <c r="JOO846" s="3"/>
      <c r="JOP846" s="3"/>
      <c r="JOQ846" s="3"/>
      <c r="JOR846" s="3"/>
      <c r="JOS846" s="3"/>
      <c r="JOT846" s="3"/>
      <c r="JOU846" s="3"/>
      <c r="JOV846" s="3"/>
      <c r="JOW846" s="3"/>
      <c r="JOX846" s="3"/>
      <c r="JOY846" s="3"/>
      <c r="JOZ846" s="3"/>
      <c r="JPA846" s="3"/>
      <c r="JPB846" s="3"/>
      <c r="JPC846" s="3"/>
      <c r="JPD846" s="3"/>
      <c r="JPE846" s="3"/>
      <c r="JPF846" s="3"/>
      <c r="JPG846" s="3"/>
      <c r="JPH846" s="3"/>
      <c r="JPI846" s="3"/>
      <c r="JPJ846" s="3"/>
      <c r="JPK846" s="3"/>
      <c r="JPL846" s="3"/>
      <c r="JPM846" s="3"/>
      <c r="JPN846" s="3"/>
      <c r="JPO846" s="3"/>
      <c r="JPP846" s="3"/>
      <c r="JPQ846" s="3"/>
      <c r="JPR846" s="3"/>
      <c r="JPS846" s="3"/>
      <c r="JPT846" s="3"/>
      <c r="JPU846" s="3"/>
      <c r="JPV846" s="3"/>
      <c r="JPW846" s="3"/>
      <c r="JPX846" s="3"/>
      <c r="JPY846" s="3"/>
      <c r="JPZ846" s="3"/>
      <c r="JQA846" s="3"/>
      <c r="JQB846" s="3"/>
      <c r="JQC846" s="3"/>
      <c r="JQD846" s="3"/>
      <c r="JQE846" s="3"/>
      <c r="JQF846" s="3"/>
      <c r="JQG846" s="3"/>
      <c r="JQH846" s="3"/>
      <c r="JQI846" s="3"/>
      <c r="JQJ846" s="3"/>
      <c r="JQK846" s="3"/>
      <c r="JQL846" s="3"/>
      <c r="JQM846" s="3"/>
      <c r="JQN846" s="3"/>
      <c r="JQO846" s="3"/>
      <c r="JQP846" s="3"/>
      <c r="JQQ846" s="3"/>
      <c r="JQR846" s="3"/>
      <c r="JQS846" s="3"/>
      <c r="JQT846" s="3"/>
      <c r="JQU846" s="3"/>
      <c r="JQV846" s="3"/>
      <c r="JQW846" s="3"/>
      <c r="JQX846" s="3"/>
      <c r="JQY846" s="3"/>
      <c r="JQZ846" s="3"/>
      <c r="JRA846" s="3"/>
      <c r="JRB846" s="3"/>
      <c r="JRC846" s="3"/>
      <c r="JRD846" s="3"/>
      <c r="JRE846" s="3"/>
      <c r="JRF846" s="3"/>
      <c r="JRG846" s="3"/>
      <c r="JRH846" s="3"/>
      <c r="JRI846" s="3"/>
      <c r="JRJ846" s="3"/>
      <c r="JRK846" s="3"/>
      <c r="JRL846" s="3"/>
      <c r="JRM846" s="3"/>
      <c r="JRN846" s="3"/>
      <c r="JRO846" s="3"/>
      <c r="JRP846" s="3"/>
      <c r="JRQ846" s="3"/>
      <c r="JRR846" s="3"/>
      <c r="JRS846" s="3"/>
      <c r="JRT846" s="3"/>
      <c r="JRU846" s="3"/>
      <c r="JRV846" s="3"/>
      <c r="JRW846" s="3"/>
      <c r="JRX846" s="3"/>
      <c r="JRY846" s="3"/>
      <c r="JRZ846" s="3"/>
      <c r="JSA846" s="3"/>
      <c r="JSB846" s="3"/>
      <c r="JSC846" s="3"/>
      <c r="JSD846" s="3"/>
      <c r="JSE846" s="3"/>
      <c r="JSF846" s="3"/>
      <c r="JSG846" s="3"/>
      <c r="JSH846" s="3"/>
      <c r="JSI846" s="3"/>
      <c r="JSJ846" s="3"/>
      <c r="JSK846" s="3"/>
      <c r="JSL846" s="3"/>
      <c r="JSM846" s="3"/>
      <c r="JSN846" s="3"/>
      <c r="JSO846" s="3"/>
      <c r="JSP846" s="3"/>
      <c r="JSQ846" s="3"/>
      <c r="JSR846" s="3"/>
      <c r="JSS846" s="3"/>
      <c r="JST846" s="3"/>
      <c r="JSU846" s="3"/>
      <c r="JSV846" s="3"/>
      <c r="JSW846" s="3"/>
      <c r="JSX846" s="3"/>
      <c r="JSY846" s="3"/>
      <c r="JSZ846" s="3"/>
      <c r="JTA846" s="3"/>
      <c r="JTB846" s="3"/>
      <c r="JTC846" s="3"/>
      <c r="JTD846" s="3"/>
      <c r="JTE846" s="3"/>
      <c r="JTF846" s="3"/>
      <c r="JTG846" s="3"/>
      <c r="JTH846" s="3"/>
      <c r="JTI846" s="3"/>
      <c r="JTJ846" s="3"/>
      <c r="JTK846" s="3"/>
      <c r="JTL846" s="3"/>
      <c r="JTM846" s="3"/>
      <c r="JTN846" s="3"/>
      <c r="JTO846" s="3"/>
      <c r="JTP846" s="3"/>
      <c r="JTQ846" s="3"/>
      <c r="JTR846" s="3"/>
      <c r="JTS846" s="3"/>
      <c r="JTT846" s="3"/>
      <c r="JTU846" s="3"/>
      <c r="JTV846" s="3"/>
      <c r="JTW846" s="3"/>
      <c r="JTX846" s="3"/>
      <c r="JTY846" s="3"/>
      <c r="JTZ846" s="3"/>
      <c r="JUA846" s="3"/>
      <c r="JUB846" s="3"/>
      <c r="JUC846" s="3"/>
      <c r="JUD846" s="3"/>
      <c r="JUE846" s="3"/>
      <c r="JUF846" s="3"/>
      <c r="JUG846" s="3"/>
      <c r="JUH846" s="3"/>
      <c r="JUI846" s="3"/>
      <c r="JUJ846" s="3"/>
      <c r="JUK846" s="3"/>
      <c r="JUL846" s="3"/>
      <c r="JUM846" s="3"/>
      <c r="JUN846" s="3"/>
      <c r="JUO846" s="3"/>
      <c r="JUP846" s="3"/>
      <c r="JUQ846" s="3"/>
      <c r="JUR846" s="3"/>
      <c r="JUS846" s="3"/>
      <c r="JUT846" s="3"/>
      <c r="JUU846" s="3"/>
      <c r="JUV846" s="3"/>
      <c r="JUW846" s="3"/>
      <c r="JUX846" s="3"/>
      <c r="JUY846" s="3"/>
      <c r="JUZ846" s="3"/>
      <c r="JVA846" s="3"/>
      <c r="JVB846" s="3"/>
      <c r="JVC846" s="3"/>
      <c r="JVD846" s="3"/>
      <c r="JVE846" s="3"/>
      <c r="JVF846" s="3"/>
      <c r="JVG846" s="3"/>
      <c r="JVH846" s="3"/>
      <c r="JVI846" s="3"/>
      <c r="JVJ846" s="3"/>
      <c r="JVK846" s="3"/>
      <c r="JVL846" s="3"/>
      <c r="JVM846" s="3"/>
      <c r="JVN846" s="3"/>
      <c r="JVO846" s="3"/>
      <c r="JVP846" s="3"/>
      <c r="JVQ846" s="3"/>
      <c r="JVR846" s="3"/>
      <c r="JVS846" s="3"/>
      <c r="JVT846" s="3"/>
      <c r="JVU846" s="3"/>
      <c r="JVV846" s="3"/>
      <c r="JVW846" s="3"/>
      <c r="JVX846" s="3"/>
      <c r="JVY846" s="3"/>
      <c r="JVZ846" s="3"/>
      <c r="JWA846" s="3"/>
      <c r="JWB846" s="3"/>
      <c r="JWC846" s="3"/>
      <c r="JWD846" s="3"/>
      <c r="JWE846" s="3"/>
      <c r="JWF846" s="3"/>
      <c r="JWG846" s="3"/>
      <c r="JWH846" s="3"/>
      <c r="JWI846" s="3"/>
      <c r="JWJ846" s="3"/>
      <c r="JWK846" s="3"/>
      <c r="JWL846" s="3"/>
      <c r="JWM846" s="3"/>
      <c r="JWN846" s="3"/>
      <c r="JWO846" s="3"/>
      <c r="JWP846" s="3"/>
      <c r="JWQ846" s="3"/>
      <c r="JWR846" s="3"/>
      <c r="JWS846" s="3"/>
      <c r="JWT846" s="3"/>
      <c r="JWU846" s="3"/>
      <c r="JWV846" s="3"/>
      <c r="JWW846" s="3"/>
      <c r="JWX846" s="3"/>
      <c r="JWY846" s="3"/>
      <c r="JWZ846" s="3"/>
      <c r="JXA846" s="3"/>
      <c r="JXB846" s="3"/>
      <c r="JXC846" s="3"/>
      <c r="JXD846" s="3"/>
      <c r="JXE846" s="3"/>
      <c r="JXF846" s="3"/>
      <c r="JXG846" s="3"/>
      <c r="JXH846" s="3"/>
      <c r="JXI846" s="3"/>
      <c r="JXJ846" s="3"/>
      <c r="JXK846" s="3"/>
      <c r="JXL846" s="3"/>
      <c r="JXM846" s="3"/>
      <c r="JXN846" s="3"/>
      <c r="JXO846" s="3"/>
      <c r="JXP846" s="3"/>
      <c r="JXQ846" s="3"/>
      <c r="JXR846" s="3"/>
      <c r="JXS846" s="3"/>
      <c r="JXT846" s="3"/>
      <c r="JXU846" s="3"/>
      <c r="JXV846" s="3"/>
      <c r="JXW846" s="3"/>
      <c r="JXX846" s="3"/>
      <c r="JXY846" s="3"/>
      <c r="JXZ846" s="3"/>
      <c r="JYA846" s="3"/>
      <c r="JYB846" s="3"/>
      <c r="JYC846" s="3"/>
      <c r="JYD846" s="3"/>
      <c r="JYE846" s="3"/>
      <c r="JYF846" s="3"/>
      <c r="JYG846" s="3"/>
      <c r="JYH846" s="3"/>
      <c r="JYI846" s="3"/>
      <c r="JYJ846" s="3"/>
      <c r="JYK846" s="3"/>
      <c r="JYL846" s="3"/>
      <c r="JYM846" s="3"/>
      <c r="JYN846" s="3"/>
      <c r="JYO846" s="3"/>
      <c r="JYP846" s="3"/>
      <c r="JYQ846" s="3"/>
      <c r="JYR846" s="3"/>
      <c r="JYS846" s="3"/>
      <c r="JYT846" s="3"/>
      <c r="JYU846" s="3"/>
      <c r="JYV846" s="3"/>
      <c r="JYW846" s="3"/>
      <c r="JYX846" s="3"/>
      <c r="JYY846" s="3"/>
      <c r="JYZ846" s="3"/>
      <c r="JZA846" s="3"/>
      <c r="JZB846" s="3"/>
      <c r="JZC846" s="3"/>
      <c r="JZD846" s="3"/>
      <c r="JZE846" s="3"/>
      <c r="JZF846" s="3"/>
      <c r="JZG846" s="3"/>
      <c r="JZH846" s="3"/>
      <c r="JZI846" s="3"/>
      <c r="JZJ846" s="3"/>
      <c r="JZK846" s="3"/>
      <c r="JZL846" s="3"/>
      <c r="JZM846" s="3"/>
      <c r="JZN846" s="3"/>
      <c r="JZO846" s="3"/>
      <c r="JZP846" s="3"/>
      <c r="JZQ846" s="3"/>
      <c r="JZR846" s="3"/>
      <c r="JZS846" s="3"/>
      <c r="JZT846" s="3"/>
      <c r="JZU846" s="3"/>
      <c r="JZV846" s="3"/>
      <c r="JZW846" s="3"/>
      <c r="JZX846" s="3"/>
      <c r="JZY846" s="3"/>
      <c r="JZZ846" s="3"/>
      <c r="KAA846" s="3"/>
      <c r="KAB846" s="3"/>
      <c r="KAC846" s="3"/>
      <c r="KAD846" s="3"/>
      <c r="KAE846" s="3"/>
      <c r="KAF846" s="3"/>
      <c r="KAG846" s="3"/>
      <c r="KAH846" s="3"/>
      <c r="KAI846" s="3"/>
      <c r="KAJ846" s="3"/>
      <c r="KAK846" s="3"/>
      <c r="KAL846" s="3"/>
      <c r="KAM846" s="3"/>
      <c r="KAN846" s="3"/>
      <c r="KAO846" s="3"/>
      <c r="KAP846" s="3"/>
      <c r="KAQ846" s="3"/>
      <c r="KAR846" s="3"/>
      <c r="KAS846" s="3"/>
      <c r="KAT846" s="3"/>
      <c r="KAU846" s="3"/>
      <c r="KAV846" s="3"/>
      <c r="KAW846" s="3"/>
      <c r="KAX846" s="3"/>
      <c r="KAY846" s="3"/>
      <c r="KAZ846" s="3"/>
      <c r="KBA846" s="3"/>
      <c r="KBB846" s="3"/>
      <c r="KBC846" s="3"/>
      <c r="KBD846" s="3"/>
      <c r="KBE846" s="3"/>
      <c r="KBF846" s="3"/>
      <c r="KBG846" s="3"/>
      <c r="KBH846" s="3"/>
      <c r="KBI846" s="3"/>
      <c r="KBJ846" s="3"/>
      <c r="KBK846" s="3"/>
      <c r="KBL846" s="3"/>
      <c r="KBM846" s="3"/>
      <c r="KBN846" s="3"/>
      <c r="KBO846" s="3"/>
      <c r="KBP846" s="3"/>
      <c r="KBQ846" s="3"/>
      <c r="KBR846" s="3"/>
      <c r="KBS846" s="3"/>
      <c r="KBT846" s="3"/>
      <c r="KBU846" s="3"/>
      <c r="KBV846" s="3"/>
      <c r="KBW846" s="3"/>
      <c r="KBX846" s="3"/>
      <c r="KBY846" s="3"/>
      <c r="KBZ846" s="3"/>
      <c r="KCA846" s="3"/>
      <c r="KCB846" s="3"/>
      <c r="KCC846" s="3"/>
      <c r="KCD846" s="3"/>
      <c r="KCE846" s="3"/>
      <c r="KCF846" s="3"/>
      <c r="KCG846" s="3"/>
      <c r="KCH846" s="3"/>
      <c r="KCI846" s="3"/>
      <c r="KCJ846" s="3"/>
      <c r="KCK846" s="3"/>
      <c r="KCL846" s="3"/>
      <c r="KCM846" s="3"/>
      <c r="KCN846" s="3"/>
      <c r="KCO846" s="3"/>
      <c r="KCP846" s="3"/>
      <c r="KCQ846" s="3"/>
      <c r="KCR846" s="3"/>
      <c r="KCS846" s="3"/>
      <c r="KCT846" s="3"/>
      <c r="KCU846" s="3"/>
      <c r="KCV846" s="3"/>
      <c r="KCW846" s="3"/>
      <c r="KCX846" s="3"/>
      <c r="KCY846" s="3"/>
      <c r="KCZ846" s="3"/>
      <c r="KDA846" s="3"/>
      <c r="KDB846" s="3"/>
      <c r="KDC846" s="3"/>
      <c r="KDD846" s="3"/>
      <c r="KDE846" s="3"/>
      <c r="KDF846" s="3"/>
      <c r="KDG846" s="3"/>
      <c r="KDH846" s="3"/>
      <c r="KDI846" s="3"/>
      <c r="KDJ846" s="3"/>
      <c r="KDK846" s="3"/>
      <c r="KDL846" s="3"/>
      <c r="KDM846" s="3"/>
      <c r="KDN846" s="3"/>
      <c r="KDO846" s="3"/>
      <c r="KDP846" s="3"/>
      <c r="KDQ846" s="3"/>
      <c r="KDR846" s="3"/>
      <c r="KDS846" s="3"/>
      <c r="KDT846" s="3"/>
      <c r="KDU846" s="3"/>
      <c r="KDV846" s="3"/>
      <c r="KDW846" s="3"/>
      <c r="KDX846" s="3"/>
      <c r="KDY846" s="3"/>
      <c r="KDZ846" s="3"/>
      <c r="KEA846" s="3"/>
      <c r="KEB846" s="3"/>
      <c r="KEC846" s="3"/>
      <c r="KED846" s="3"/>
      <c r="KEE846" s="3"/>
      <c r="KEF846" s="3"/>
      <c r="KEG846" s="3"/>
      <c r="KEH846" s="3"/>
      <c r="KEI846" s="3"/>
      <c r="KEJ846" s="3"/>
      <c r="KEK846" s="3"/>
      <c r="KEL846" s="3"/>
      <c r="KEM846" s="3"/>
      <c r="KEN846" s="3"/>
      <c r="KEO846" s="3"/>
      <c r="KEP846" s="3"/>
      <c r="KEQ846" s="3"/>
      <c r="KER846" s="3"/>
      <c r="KES846" s="3"/>
      <c r="KET846" s="3"/>
      <c r="KEU846" s="3"/>
      <c r="KEV846" s="3"/>
      <c r="KEW846" s="3"/>
      <c r="KEX846" s="3"/>
      <c r="KEY846" s="3"/>
      <c r="KEZ846" s="3"/>
      <c r="KFA846" s="3"/>
      <c r="KFB846" s="3"/>
      <c r="KFC846" s="3"/>
      <c r="KFD846" s="3"/>
      <c r="KFE846" s="3"/>
      <c r="KFF846" s="3"/>
      <c r="KFG846" s="3"/>
      <c r="KFH846" s="3"/>
      <c r="KFI846" s="3"/>
      <c r="KFJ846" s="3"/>
      <c r="KFK846" s="3"/>
      <c r="KFL846" s="3"/>
      <c r="KFM846" s="3"/>
      <c r="KFN846" s="3"/>
      <c r="KFO846" s="3"/>
      <c r="KFP846" s="3"/>
      <c r="KFQ846" s="3"/>
      <c r="KFR846" s="3"/>
      <c r="KFS846" s="3"/>
      <c r="KFT846" s="3"/>
      <c r="KFU846" s="3"/>
      <c r="KFV846" s="3"/>
      <c r="KFW846" s="3"/>
      <c r="KFX846" s="3"/>
      <c r="KFY846" s="3"/>
      <c r="KFZ846" s="3"/>
      <c r="KGA846" s="3"/>
      <c r="KGB846" s="3"/>
      <c r="KGC846" s="3"/>
      <c r="KGD846" s="3"/>
      <c r="KGE846" s="3"/>
      <c r="KGF846" s="3"/>
      <c r="KGG846" s="3"/>
      <c r="KGH846" s="3"/>
      <c r="KGI846" s="3"/>
      <c r="KGJ846" s="3"/>
      <c r="KGK846" s="3"/>
      <c r="KGL846" s="3"/>
      <c r="KGM846" s="3"/>
      <c r="KGN846" s="3"/>
      <c r="KGO846" s="3"/>
      <c r="KGP846" s="3"/>
      <c r="KGQ846" s="3"/>
      <c r="KGR846" s="3"/>
      <c r="KGS846" s="3"/>
      <c r="KGT846" s="3"/>
      <c r="KGU846" s="3"/>
      <c r="KGV846" s="3"/>
      <c r="KGW846" s="3"/>
      <c r="KGX846" s="3"/>
      <c r="KGY846" s="3"/>
      <c r="KGZ846" s="3"/>
      <c r="KHA846" s="3"/>
      <c r="KHB846" s="3"/>
      <c r="KHC846" s="3"/>
      <c r="KHD846" s="3"/>
      <c r="KHE846" s="3"/>
      <c r="KHF846" s="3"/>
      <c r="KHG846" s="3"/>
      <c r="KHH846" s="3"/>
      <c r="KHI846" s="3"/>
      <c r="KHJ846" s="3"/>
      <c r="KHK846" s="3"/>
      <c r="KHL846" s="3"/>
      <c r="KHM846" s="3"/>
      <c r="KHN846" s="3"/>
      <c r="KHO846" s="3"/>
      <c r="KHP846" s="3"/>
      <c r="KHQ846" s="3"/>
      <c r="KHR846" s="3"/>
      <c r="KHS846" s="3"/>
      <c r="KHT846" s="3"/>
      <c r="KHU846" s="3"/>
      <c r="KHV846" s="3"/>
      <c r="KHW846" s="3"/>
      <c r="KHX846" s="3"/>
      <c r="KHY846" s="3"/>
      <c r="KHZ846" s="3"/>
      <c r="KIA846" s="3"/>
      <c r="KIB846" s="3"/>
      <c r="KIC846" s="3"/>
      <c r="KID846" s="3"/>
      <c r="KIE846" s="3"/>
      <c r="KIF846" s="3"/>
      <c r="KIG846" s="3"/>
      <c r="KIH846" s="3"/>
      <c r="KII846" s="3"/>
      <c r="KIJ846" s="3"/>
      <c r="KIK846" s="3"/>
      <c r="KIL846" s="3"/>
      <c r="KIM846" s="3"/>
      <c r="KIN846" s="3"/>
      <c r="KIO846" s="3"/>
      <c r="KIP846" s="3"/>
      <c r="KIQ846" s="3"/>
      <c r="KIR846" s="3"/>
      <c r="KIS846" s="3"/>
      <c r="KIT846" s="3"/>
      <c r="KIU846" s="3"/>
      <c r="KIV846" s="3"/>
      <c r="KIW846" s="3"/>
      <c r="KIX846" s="3"/>
      <c r="KIY846" s="3"/>
      <c r="KIZ846" s="3"/>
      <c r="KJA846" s="3"/>
      <c r="KJB846" s="3"/>
      <c r="KJC846" s="3"/>
      <c r="KJD846" s="3"/>
      <c r="KJE846" s="3"/>
      <c r="KJF846" s="3"/>
      <c r="KJG846" s="3"/>
      <c r="KJH846" s="3"/>
      <c r="KJI846" s="3"/>
      <c r="KJJ846" s="3"/>
      <c r="KJK846" s="3"/>
      <c r="KJL846" s="3"/>
      <c r="KJM846" s="3"/>
      <c r="KJN846" s="3"/>
      <c r="KJO846" s="3"/>
      <c r="KJP846" s="3"/>
      <c r="KJQ846" s="3"/>
      <c r="KJR846" s="3"/>
      <c r="KJS846" s="3"/>
      <c r="KJT846" s="3"/>
      <c r="KJU846" s="3"/>
      <c r="KJV846" s="3"/>
      <c r="KJW846" s="3"/>
      <c r="KJX846" s="3"/>
      <c r="KJY846" s="3"/>
      <c r="KJZ846" s="3"/>
      <c r="KKA846" s="3"/>
      <c r="KKB846" s="3"/>
      <c r="KKC846" s="3"/>
      <c r="KKD846" s="3"/>
      <c r="KKE846" s="3"/>
      <c r="KKF846" s="3"/>
      <c r="KKG846" s="3"/>
      <c r="KKH846" s="3"/>
      <c r="KKI846" s="3"/>
      <c r="KKJ846" s="3"/>
      <c r="KKK846" s="3"/>
      <c r="KKL846" s="3"/>
      <c r="KKM846" s="3"/>
      <c r="KKN846" s="3"/>
      <c r="KKO846" s="3"/>
      <c r="KKP846" s="3"/>
      <c r="KKQ846" s="3"/>
      <c r="KKR846" s="3"/>
      <c r="KKS846" s="3"/>
      <c r="KKT846" s="3"/>
      <c r="KKU846" s="3"/>
      <c r="KKV846" s="3"/>
      <c r="KKW846" s="3"/>
      <c r="KKX846" s="3"/>
      <c r="KKY846" s="3"/>
      <c r="KKZ846" s="3"/>
      <c r="KLA846" s="3"/>
      <c r="KLB846" s="3"/>
      <c r="KLC846" s="3"/>
      <c r="KLD846" s="3"/>
      <c r="KLE846" s="3"/>
      <c r="KLF846" s="3"/>
      <c r="KLG846" s="3"/>
      <c r="KLH846" s="3"/>
      <c r="KLI846" s="3"/>
      <c r="KLJ846" s="3"/>
      <c r="KLK846" s="3"/>
      <c r="KLL846" s="3"/>
      <c r="KLM846" s="3"/>
      <c r="KLN846" s="3"/>
      <c r="KLO846" s="3"/>
      <c r="KLP846" s="3"/>
      <c r="KLQ846" s="3"/>
      <c r="KLR846" s="3"/>
      <c r="KLS846" s="3"/>
      <c r="KLT846" s="3"/>
      <c r="KLU846" s="3"/>
      <c r="KLV846" s="3"/>
      <c r="KLW846" s="3"/>
      <c r="KLX846" s="3"/>
      <c r="KLY846" s="3"/>
      <c r="KLZ846" s="3"/>
      <c r="KMA846" s="3"/>
      <c r="KMB846" s="3"/>
      <c r="KMC846" s="3"/>
      <c r="KMD846" s="3"/>
      <c r="KME846" s="3"/>
      <c r="KMF846" s="3"/>
      <c r="KMG846" s="3"/>
      <c r="KMH846" s="3"/>
      <c r="KMI846" s="3"/>
      <c r="KMJ846" s="3"/>
      <c r="KMK846" s="3"/>
      <c r="KML846" s="3"/>
      <c r="KMM846" s="3"/>
      <c r="KMN846" s="3"/>
      <c r="KMO846" s="3"/>
      <c r="KMP846" s="3"/>
      <c r="KMQ846" s="3"/>
      <c r="KMR846" s="3"/>
      <c r="KMS846" s="3"/>
      <c r="KMT846" s="3"/>
      <c r="KMU846" s="3"/>
      <c r="KMV846" s="3"/>
      <c r="KMW846" s="3"/>
      <c r="KMX846" s="3"/>
      <c r="KMY846" s="3"/>
      <c r="KMZ846" s="3"/>
      <c r="KNA846" s="3"/>
      <c r="KNB846" s="3"/>
      <c r="KNC846" s="3"/>
      <c r="KND846" s="3"/>
      <c r="KNE846" s="3"/>
      <c r="KNF846" s="3"/>
      <c r="KNG846" s="3"/>
      <c r="KNH846" s="3"/>
      <c r="KNI846" s="3"/>
      <c r="KNJ846" s="3"/>
      <c r="KNK846" s="3"/>
      <c r="KNL846" s="3"/>
      <c r="KNM846" s="3"/>
      <c r="KNN846" s="3"/>
      <c r="KNO846" s="3"/>
      <c r="KNP846" s="3"/>
      <c r="KNQ846" s="3"/>
      <c r="KNR846" s="3"/>
      <c r="KNS846" s="3"/>
      <c r="KNT846" s="3"/>
      <c r="KNU846" s="3"/>
      <c r="KNV846" s="3"/>
      <c r="KNW846" s="3"/>
      <c r="KNX846" s="3"/>
      <c r="KNY846" s="3"/>
      <c r="KNZ846" s="3"/>
      <c r="KOA846" s="3"/>
      <c r="KOB846" s="3"/>
      <c r="KOC846" s="3"/>
      <c r="KOD846" s="3"/>
      <c r="KOE846" s="3"/>
      <c r="KOF846" s="3"/>
      <c r="KOG846" s="3"/>
      <c r="KOH846" s="3"/>
      <c r="KOI846" s="3"/>
      <c r="KOJ846" s="3"/>
      <c r="KOK846" s="3"/>
      <c r="KOL846" s="3"/>
      <c r="KOM846" s="3"/>
      <c r="KON846" s="3"/>
      <c r="KOO846" s="3"/>
      <c r="KOP846" s="3"/>
      <c r="KOQ846" s="3"/>
      <c r="KOR846" s="3"/>
      <c r="KOS846" s="3"/>
      <c r="KOT846" s="3"/>
      <c r="KOU846" s="3"/>
      <c r="KOV846" s="3"/>
      <c r="KOW846" s="3"/>
      <c r="KOX846" s="3"/>
      <c r="KOY846" s="3"/>
      <c r="KOZ846" s="3"/>
      <c r="KPA846" s="3"/>
      <c r="KPB846" s="3"/>
      <c r="KPC846" s="3"/>
      <c r="KPD846" s="3"/>
      <c r="KPE846" s="3"/>
      <c r="KPF846" s="3"/>
      <c r="KPG846" s="3"/>
      <c r="KPH846" s="3"/>
      <c r="KPI846" s="3"/>
      <c r="KPJ846" s="3"/>
      <c r="KPK846" s="3"/>
      <c r="KPL846" s="3"/>
      <c r="KPM846" s="3"/>
      <c r="KPN846" s="3"/>
      <c r="KPO846" s="3"/>
      <c r="KPP846" s="3"/>
      <c r="KPQ846" s="3"/>
      <c r="KPR846" s="3"/>
      <c r="KPS846" s="3"/>
      <c r="KPT846" s="3"/>
      <c r="KPU846" s="3"/>
      <c r="KPV846" s="3"/>
      <c r="KPW846" s="3"/>
      <c r="KPX846" s="3"/>
      <c r="KPY846" s="3"/>
      <c r="KPZ846" s="3"/>
      <c r="KQA846" s="3"/>
      <c r="KQB846" s="3"/>
      <c r="KQC846" s="3"/>
      <c r="KQD846" s="3"/>
      <c r="KQE846" s="3"/>
      <c r="KQF846" s="3"/>
      <c r="KQG846" s="3"/>
      <c r="KQH846" s="3"/>
      <c r="KQI846" s="3"/>
      <c r="KQJ846" s="3"/>
      <c r="KQK846" s="3"/>
      <c r="KQL846" s="3"/>
      <c r="KQM846" s="3"/>
      <c r="KQN846" s="3"/>
      <c r="KQO846" s="3"/>
      <c r="KQP846" s="3"/>
      <c r="KQQ846" s="3"/>
      <c r="KQR846" s="3"/>
      <c r="KQS846" s="3"/>
      <c r="KQT846" s="3"/>
      <c r="KQU846" s="3"/>
      <c r="KQV846" s="3"/>
      <c r="KQW846" s="3"/>
      <c r="KQX846" s="3"/>
      <c r="KQY846" s="3"/>
      <c r="KQZ846" s="3"/>
      <c r="KRA846" s="3"/>
      <c r="KRB846" s="3"/>
      <c r="KRC846" s="3"/>
      <c r="KRD846" s="3"/>
      <c r="KRE846" s="3"/>
      <c r="KRF846" s="3"/>
      <c r="KRG846" s="3"/>
      <c r="KRH846" s="3"/>
      <c r="KRI846" s="3"/>
      <c r="KRJ846" s="3"/>
      <c r="KRK846" s="3"/>
      <c r="KRL846" s="3"/>
      <c r="KRM846" s="3"/>
      <c r="KRN846" s="3"/>
      <c r="KRO846" s="3"/>
      <c r="KRP846" s="3"/>
      <c r="KRQ846" s="3"/>
      <c r="KRR846" s="3"/>
      <c r="KRS846" s="3"/>
      <c r="KRT846" s="3"/>
      <c r="KRU846" s="3"/>
      <c r="KRV846" s="3"/>
      <c r="KRW846" s="3"/>
      <c r="KRX846" s="3"/>
      <c r="KRY846" s="3"/>
      <c r="KRZ846" s="3"/>
      <c r="KSA846" s="3"/>
      <c r="KSB846" s="3"/>
      <c r="KSC846" s="3"/>
      <c r="KSD846" s="3"/>
      <c r="KSE846" s="3"/>
      <c r="KSF846" s="3"/>
      <c r="KSG846" s="3"/>
      <c r="KSH846" s="3"/>
      <c r="KSI846" s="3"/>
      <c r="KSJ846" s="3"/>
      <c r="KSK846" s="3"/>
      <c r="KSL846" s="3"/>
      <c r="KSM846" s="3"/>
      <c r="KSN846" s="3"/>
      <c r="KSO846" s="3"/>
      <c r="KSP846" s="3"/>
      <c r="KSQ846" s="3"/>
      <c r="KSR846" s="3"/>
      <c r="KSS846" s="3"/>
      <c r="KST846" s="3"/>
      <c r="KSU846" s="3"/>
      <c r="KSV846" s="3"/>
      <c r="KSW846" s="3"/>
      <c r="KSX846" s="3"/>
      <c r="KSY846" s="3"/>
      <c r="KSZ846" s="3"/>
      <c r="KTA846" s="3"/>
      <c r="KTB846" s="3"/>
      <c r="KTC846" s="3"/>
      <c r="KTD846" s="3"/>
      <c r="KTE846" s="3"/>
      <c r="KTF846" s="3"/>
      <c r="KTG846" s="3"/>
      <c r="KTH846" s="3"/>
      <c r="KTI846" s="3"/>
      <c r="KTJ846" s="3"/>
      <c r="KTK846" s="3"/>
      <c r="KTL846" s="3"/>
      <c r="KTM846" s="3"/>
      <c r="KTN846" s="3"/>
      <c r="KTO846" s="3"/>
      <c r="KTP846" s="3"/>
      <c r="KTQ846" s="3"/>
      <c r="KTR846" s="3"/>
      <c r="KTS846" s="3"/>
      <c r="KTT846" s="3"/>
      <c r="KTU846" s="3"/>
      <c r="KTV846" s="3"/>
      <c r="KTW846" s="3"/>
      <c r="KTX846" s="3"/>
      <c r="KTY846" s="3"/>
      <c r="KTZ846" s="3"/>
      <c r="KUA846" s="3"/>
      <c r="KUB846" s="3"/>
      <c r="KUC846" s="3"/>
      <c r="KUD846" s="3"/>
      <c r="KUE846" s="3"/>
      <c r="KUF846" s="3"/>
      <c r="KUG846" s="3"/>
      <c r="KUH846" s="3"/>
      <c r="KUI846" s="3"/>
      <c r="KUJ846" s="3"/>
      <c r="KUK846" s="3"/>
      <c r="KUL846" s="3"/>
      <c r="KUM846" s="3"/>
      <c r="KUN846" s="3"/>
      <c r="KUO846" s="3"/>
      <c r="KUP846" s="3"/>
      <c r="KUQ846" s="3"/>
      <c r="KUR846" s="3"/>
      <c r="KUS846" s="3"/>
      <c r="KUT846" s="3"/>
      <c r="KUU846" s="3"/>
      <c r="KUV846" s="3"/>
      <c r="KUW846" s="3"/>
      <c r="KUX846" s="3"/>
      <c r="KUY846" s="3"/>
      <c r="KUZ846" s="3"/>
      <c r="KVA846" s="3"/>
      <c r="KVB846" s="3"/>
      <c r="KVC846" s="3"/>
      <c r="KVD846" s="3"/>
      <c r="KVE846" s="3"/>
      <c r="KVF846" s="3"/>
      <c r="KVG846" s="3"/>
      <c r="KVH846" s="3"/>
      <c r="KVI846" s="3"/>
      <c r="KVJ846" s="3"/>
      <c r="KVK846" s="3"/>
      <c r="KVL846" s="3"/>
      <c r="KVM846" s="3"/>
      <c r="KVN846" s="3"/>
      <c r="KVO846" s="3"/>
      <c r="KVP846" s="3"/>
      <c r="KVQ846" s="3"/>
      <c r="KVR846" s="3"/>
      <c r="KVS846" s="3"/>
      <c r="KVT846" s="3"/>
      <c r="KVU846" s="3"/>
      <c r="KVV846" s="3"/>
      <c r="KVW846" s="3"/>
      <c r="KVX846" s="3"/>
      <c r="KVY846" s="3"/>
      <c r="KVZ846" s="3"/>
      <c r="KWA846" s="3"/>
      <c r="KWB846" s="3"/>
      <c r="KWC846" s="3"/>
      <c r="KWD846" s="3"/>
      <c r="KWE846" s="3"/>
      <c r="KWF846" s="3"/>
      <c r="KWG846" s="3"/>
      <c r="KWH846" s="3"/>
      <c r="KWI846" s="3"/>
      <c r="KWJ846" s="3"/>
      <c r="KWK846" s="3"/>
      <c r="KWL846" s="3"/>
      <c r="KWM846" s="3"/>
      <c r="KWN846" s="3"/>
      <c r="KWO846" s="3"/>
      <c r="KWP846" s="3"/>
      <c r="KWQ846" s="3"/>
      <c r="KWR846" s="3"/>
      <c r="KWS846" s="3"/>
      <c r="KWT846" s="3"/>
      <c r="KWU846" s="3"/>
      <c r="KWV846" s="3"/>
      <c r="KWW846" s="3"/>
      <c r="KWX846" s="3"/>
      <c r="KWY846" s="3"/>
      <c r="KWZ846" s="3"/>
      <c r="KXA846" s="3"/>
      <c r="KXB846" s="3"/>
      <c r="KXC846" s="3"/>
      <c r="KXD846" s="3"/>
      <c r="KXE846" s="3"/>
      <c r="KXF846" s="3"/>
      <c r="KXG846" s="3"/>
      <c r="KXH846" s="3"/>
      <c r="KXI846" s="3"/>
      <c r="KXJ846" s="3"/>
      <c r="KXK846" s="3"/>
      <c r="KXL846" s="3"/>
      <c r="KXM846" s="3"/>
      <c r="KXN846" s="3"/>
      <c r="KXO846" s="3"/>
      <c r="KXP846" s="3"/>
      <c r="KXQ846" s="3"/>
      <c r="KXR846" s="3"/>
      <c r="KXS846" s="3"/>
      <c r="KXT846" s="3"/>
      <c r="KXU846" s="3"/>
      <c r="KXV846" s="3"/>
      <c r="KXW846" s="3"/>
      <c r="KXX846" s="3"/>
      <c r="KXY846" s="3"/>
      <c r="KXZ846" s="3"/>
      <c r="KYA846" s="3"/>
      <c r="KYB846" s="3"/>
      <c r="KYC846" s="3"/>
      <c r="KYD846" s="3"/>
      <c r="KYE846" s="3"/>
      <c r="KYF846" s="3"/>
      <c r="KYG846" s="3"/>
      <c r="KYH846" s="3"/>
      <c r="KYI846" s="3"/>
      <c r="KYJ846" s="3"/>
      <c r="KYK846" s="3"/>
      <c r="KYL846" s="3"/>
      <c r="KYM846" s="3"/>
      <c r="KYN846" s="3"/>
      <c r="KYO846" s="3"/>
      <c r="KYP846" s="3"/>
      <c r="KYQ846" s="3"/>
      <c r="KYR846" s="3"/>
      <c r="KYS846" s="3"/>
      <c r="KYT846" s="3"/>
      <c r="KYU846" s="3"/>
      <c r="KYV846" s="3"/>
      <c r="KYW846" s="3"/>
      <c r="KYX846" s="3"/>
      <c r="KYY846" s="3"/>
      <c r="KYZ846" s="3"/>
      <c r="KZA846" s="3"/>
      <c r="KZB846" s="3"/>
      <c r="KZC846" s="3"/>
      <c r="KZD846" s="3"/>
      <c r="KZE846" s="3"/>
      <c r="KZF846" s="3"/>
      <c r="KZG846" s="3"/>
      <c r="KZH846" s="3"/>
      <c r="KZI846" s="3"/>
      <c r="KZJ846" s="3"/>
      <c r="KZK846" s="3"/>
      <c r="KZL846" s="3"/>
      <c r="KZM846" s="3"/>
      <c r="KZN846" s="3"/>
      <c r="KZO846" s="3"/>
      <c r="KZP846" s="3"/>
      <c r="KZQ846" s="3"/>
      <c r="KZR846" s="3"/>
      <c r="KZS846" s="3"/>
      <c r="KZT846" s="3"/>
      <c r="KZU846" s="3"/>
      <c r="KZV846" s="3"/>
      <c r="KZW846" s="3"/>
      <c r="KZX846" s="3"/>
      <c r="KZY846" s="3"/>
      <c r="KZZ846" s="3"/>
      <c r="LAA846" s="3"/>
      <c r="LAB846" s="3"/>
      <c r="LAC846" s="3"/>
      <c r="LAD846" s="3"/>
      <c r="LAE846" s="3"/>
      <c r="LAF846" s="3"/>
      <c r="LAG846" s="3"/>
      <c r="LAH846" s="3"/>
      <c r="LAI846" s="3"/>
      <c r="LAJ846" s="3"/>
      <c r="LAK846" s="3"/>
      <c r="LAL846" s="3"/>
      <c r="LAM846" s="3"/>
      <c r="LAN846" s="3"/>
      <c r="LAO846" s="3"/>
      <c r="LAP846" s="3"/>
      <c r="LAQ846" s="3"/>
      <c r="LAR846" s="3"/>
      <c r="LAS846" s="3"/>
      <c r="LAT846" s="3"/>
      <c r="LAU846" s="3"/>
      <c r="LAV846" s="3"/>
      <c r="LAW846" s="3"/>
      <c r="LAX846" s="3"/>
      <c r="LAY846" s="3"/>
      <c r="LAZ846" s="3"/>
      <c r="LBA846" s="3"/>
      <c r="LBB846" s="3"/>
      <c r="LBC846" s="3"/>
      <c r="LBD846" s="3"/>
      <c r="LBE846" s="3"/>
      <c r="LBF846" s="3"/>
      <c r="LBG846" s="3"/>
      <c r="LBH846" s="3"/>
      <c r="LBI846" s="3"/>
      <c r="LBJ846" s="3"/>
      <c r="LBK846" s="3"/>
      <c r="LBL846" s="3"/>
      <c r="LBM846" s="3"/>
      <c r="LBN846" s="3"/>
      <c r="LBO846" s="3"/>
      <c r="LBP846" s="3"/>
      <c r="LBQ846" s="3"/>
      <c r="LBR846" s="3"/>
      <c r="LBS846" s="3"/>
      <c r="LBT846" s="3"/>
      <c r="LBU846" s="3"/>
      <c r="LBV846" s="3"/>
      <c r="LBW846" s="3"/>
      <c r="LBX846" s="3"/>
      <c r="LBY846" s="3"/>
      <c r="LBZ846" s="3"/>
      <c r="LCA846" s="3"/>
      <c r="LCB846" s="3"/>
      <c r="LCC846" s="3"/>
      <c r="LCD846" s="3"/>
      <c r="LCE846" s="3"/>
      <c r="LCF846" s="3"/>
      <c r="LCG846" s="3"/>
      <c r="LCH846" s="3"/>
      <c r="LCI846" s="3"/>
      <c r="LCJ846" s="3"/>
      <c r="LCK846" s="3"/>
      <c r="LCL846" s="3"/>
      <c r="LCM846" s="3"/>
      <c r="LCN846" s="3"/>
      <c r="LCO846" s="3"/>
      <c r="LCP846" s="3"/>
      <c r="LCQ846" s="3"/>
      <c r="LCR846" s="3"/>
      <c r="LCS846" s="3"/>
      <c r="LCT846" s="3"/>
      <c r="LCU846" s="3"/>
      <c r="LCV846" s="3"/>
      <c r="LCW846" s="3"/>
      <c r="LCX846" s="3"/>
      <c r="LCY846" s="3"/>
      <c r="LCZ846" s="3"/>
      <c r="LDA846" s="3"/>
      <c r="LDB846" s="3"/>
      <c r="LDC846" s="3"/>
      <c r="LDD846" s="3"/>
      <c r="LDE846" s="3"/>
      <c r="LDF846" s="3"/>
      <c r="LDG846" s="3"/>
      <c r="LDH846" s="3"/>
      <c r="LDI846" s="3"/>
      <c r="LDJ846" s="3"/>
      <c r="LDK846" s="3"/>
      <c r="LDL846" s="3"/>
      <c r="LDM846" s="3"/>
      <c r="LDN846" s="3"/>
      <c r="LDO846" s="3"/>
      <c r="LDP846" s="3"/>
      <c r="LDQ846" s="3"/>
      <c r="LDR846" s="3"/>
      <c r="LDS846" s="3"/>
      <c r="LDT846" s="3"/>
      <c r="LDU846" s="3"/>
      <c r="LDV846" s="3"/>
      <c r="LDW846" s="3"/>
      <c r="LDX846" s="3"/>
      <c r="LDY846" s="3"/>
      <c r="LDZ846" s="3"/>
      <c r="LEA846" s="3"/>
      <c r="LEB846" s="3"/>
      <c r="LEC846" s="3"/>
      <c r="LED846" s="3"/>
      <c r="LEE846" s="3"/>
      <c r="LEF846" s="3"/>
      <c r="LEG846" s="3"/>
      <c r="LEH846" s="3"/>
      <c r="LEI846" s="3"/>
      <c r="LEJ846" s="3"/>
      <c r="LEK846" s="3"/>
      <c r="LEL846" s="3"/>
      <c r="LEM846" s="3"/>
      <c r="LEN846" s="3"/>
      <c r="LEO846" s="3"/>
      <c r="LEP846" s="3"/>
      <c r="LEQ846" s="3"/>
      <c r="LER846" s="3"/>
      <c r="LES846" s="3"/>
      <c r="LET846" s="3"/>
      <c r="LEU846" s="3"/>
      <c r="LEV846" s="3"/>
      <c r="LEW846" s="3"/>
      <c r="LEX846" s="3"/>
      <c r="LEY846" s="3"/>
      <c r="LEZ846" s="3"/>
      <c r="LFA846" s="3"/>
      <c r="LFB846" s="3"/>
      <c r="LFC846" s="3"/>
      <c r="LFD846" s="3"/>
      <c r="LFE846" s="3"/>
      <c r="LFF846" s="3"/>
      <c r="LFG846" s="3"/>
      <c r="LFH846" s="3"/>
      <c r="LFI846" s="3"/>
      <c r="LFJ846" s="3"/>
      <c r="LFK846" s="3"/>
      <c r="LFL846" s="3"/>
      <c r="LFM846" s="3"/>
      <c r="LFN846" s="3"/>
      <c r="LFO846" s="3"/>
      <c r="LFP846" s="3"/>
      <c r="LFQ846" s="3"/>
      <c r="LFR846" s="3"/>
      <c r="LFS846" s="3"/>
      <c r="LFT846" s="3"/>
      <c r="LFU846" s="3"/>
      <c r="LFV846" s="3"/>
      <c r="LFW846" s="3"/>
      <c r="LFX846" s="3"/>
      <c r="LFY846" s="3"/>
      <c r="LFZ846" s="3"/>
      <c r="LGA846" s="3"/>
      <c r="LGB846" s="3"/>
      <c r="LGC846" s="3"/>
      <c r="LGD846" s="3"/>
      <c r="LGE846" s="3"/>
      <c r="LGF846" s="3"/>
      <c r="LGG846" s="3"/>
      <c r="LGH846" s="3"/>
      <c r="LGI846" s="3"/>
      <c r="LGJ846" s="3"/>
      <c r="LGK846" s="3"/>
      <c r="LGL846" s="3"/>
      <c r="LGM846" s="3"/>
      <c r="LGN846" s="3"/>
      <c r="LGO846" s="3"/>
      <c r="LGP846" s="3"/>
      <c r="LGQ846" s="3"/>
      <c r="LGR846" s="3"/>
      <c r="LGS846" s="3"/>
      <c r="LGT846" s="3"/>
      <c r="LGU846" s="3"/>
      <c r="LGV846" s="3"/>
      <c r="LGW846" s="3"/>
      <c r="LGX846" s="3"/>
      <c r="LGY846" s="3"/>
      <c r="LGZ846" s="3"/>
      <c r="LHA846" s="3"/>
      <c r="LHB846" s="3"/>
      <c r="LHC846" s="3"/>
      <c r="LHD846" s="3"/>
      <c r="LHE846" s="3"/>
      <c r="LHF846" s="3"/>
      <c r="LHG846" s="3"/>
      <c r="LHH846" s="3"/>
      <c r="LHI846" s="3"/>
      <c r="LHJ846" s="3"/>
      <c r="LHK846" s="3"/>
      <c r="LHL846" s="3"/>
      <c r="LHM846" s="3"/>
      <c r="LHN846" s="3"/>
      <c r="LHO846" s="3"/>
      <c r="LHP846" s="3"/>
      <c r="LHQ846" s="3"/>
      <c r="LHR846" s="3"/>
      <c r="LHS846" s="3"/>
      <c r="LHT846" s="3"/>
      <c r="LHU846" s="3"/>
      <c r="LHV846" s="3"/>
      <c r="LHW846" s="3"/>
      <c r="LHX846" s="3"/>
      <c r="LHY846" s="3"/>
      <c r="LHZ846" s="3"/>
      <c r="LIA846" s="3"/>
      <c r="LIB846" s="3"/>
      <c r="LIC846" s="3"/>
      <c r="LID846" s="3"/>
      <c r="LIE846" s="3"/>
      <c r="LIF846" s="3"/>
      <c r="LIG846" s="3"/>
      <c r="LIH846" s="3"/>
      <c r="LII846" s="3"/>
      <c r="LIJ846" s="3"/>
      <c r="LIK846" s="3"/>
      <c r="LIL846" s="3"/>
      <c r="LIM846" s="3"/>
      <c r="LIN846" s="3"/>
      <c r="LIO846" s="3"/>
      <c r="LIP846" s="3"/>
      <c r="LIQ846" s="3"/>
      <c r="LIR846" s="3"/>
      <c r="LIS846" s="3"/>
      <c r="LIT846" s="3"/>
      <c r="LIU846" s="3"/>
      <c r="LIV846" s="3"/>
      <c r="LIW846" s="3"/>
      <c r="LIX846" s="3"/>
      <c r="LIY846" s="3"/>
      <c r="LIZ846" s="3"/>
      <c r="LJA846" s="3"/>
      <c r="LJB846" s="3"/>
      <c r="LJC846" s="3"/>
      <c r="LJD846" s="3"/>
      <c r="LJE846" s="3"/>
      <c r="LJF846" s="3"/>
      <c r="LJG846" s="3"/>
      <c r="LJH846" s="3"/>
      <c r="LJI846" s="3"/>
      <c r="LJJ846" s="3"/>
      <c r="LJK846" s="3"/>
      <c r="LJL846" s="3"/>
      <c r="LJM846" s="3"/>
      <c r="LJN846" s="3"/>
      <c r="LJO846" s="3"/>
      <c r="LJP846" s="3"/>
      <c r="LJQ846" s="3"/>
      <c r="LJR846" s="3"/>
      <c r="LJS846" s="3"/>
      <c r="LJT846" s="3"/>
      <c r="LJU846" s="3"/>
      <c r="LJV846" s="3"/>
      <c r="LJW846" s="3"/>
      <c r="LJX846" s="3"/>
      <c r="LJY846" s="3"/>
      <c r="LJZ846" s="3"/>
      <c r="LKA846" s="3"/>
      <c r="LKB846" s="3"/>
      <c r="LKC846" s="3"/>
      <c r="LKD846" s="3"/>
      <c r="LKE846" s="3"/>
      <c r="LKF846" s="3"/>
      <c r="LKG846" s="3"/>
      <c r="LKH846" s="3"/>
      <c r="LKI846" s="3"/>
      <c r="LKJ846" s="3"/>
      <c r="LKK846" s="3"/>
      <c r="LKL846" s="3"/>
      <c r="LKM846" s="3"/>
      <c r="LKN846" s="3"/>
      <c r="LKO846" s="3"/>
      <c r="LKP846" s="3"/>
      <c r="LKQ846" s="3"/>
      <c r="LKR846" s="3"/>
      <c r="LKS846" s="3"/>
      <c r="LKT846" s="3"/>
      <c r="LKU846" s="3"/>
      <c r="LKV846" s="3"/>
      <c r="LKW846" s="3"/>
      <c r="LKX846" s="3"/>
      <c r="LKY846" s="3"/>
      <c r="LKZ846" s="3"/>
      <c r="LLA846" s="3"/>
      <c r="LLB846" s="3"/>
      <c r="LLC846" s="3"/>
      <c r="LLD846" s="3"/>
      <c r="LLE846" s="3"/>
      <c r="LLF846" s="3"/>
      <c r="LLG846" s="3"/>
      <c r="LLH846" s="3"/>
      <c r="LLI846" s="3"/>
      <c r="LLJ846" s="3"/>
      <c r="LLK846" s="3"/>
      <c r="LLL846" s="3"/>
      <c r="LLM846" s="3"/>
      <c r="LLN846" s="3"/>
      <c r="LLO846" s="3"/>
      <c r="LLP846" s="3"/>
      <c r="LLQ846" s="3"/>
      <c r="LLR846" s="3"/>
      <c r="LLS846" s="3"/>
      <c r="LLT846" s="3"/>
      <c r="LLU846" s="3"/>
      <c r="LLV846" s="3"/>
      <c r="LLW846" s="3"/>
      <c r="LLX846" s="3"/>
      <c r="LLY846" s="3"/>
      <c r="LLZ846" s="3"/>
      <c r="LMA846" s="3"/>
      <c r="LMB846" s="3"/>
      <c r="LMC846" s="3"/>
      <c r="LMD846" s="3"/>
      <c r="LME846" s="3"/>
      <c r="LMF846" s="3"/>
      <c r="LMG846" s="3"/>
      <c r="LMH846" s="3"/>
      <c r="LMI846" s="3"/>
      <c r="LMJ846" s="3"/>
      <c r="LMK846" s="3"/>
      <c r="LML846" s="3"/>
      <c r="LMM846" s="3"/>
      <c r="LMN846" s="3"/>
      <c r="LMO846" s="3"/>
      <c r="LMP846" s="3"/>
      <c r="LMQ846" s="3"/>
      <c r="LMR846" s="3"/>
      <c r="LMS846" s="3"/>
      <c r="LMT846" s="3"/>
      <c r="LMU846" s="3"/>
      <c r="LMV846" s="3"/>
      <c r="LMW846" s="3"/>
      <c r="LMX846" s="3"/>
      <c r="LMY846" s="3"/>
      <c r="LMZ846" s="3"/>
      <c r="LNA846" s="3"/>
      <c r="LNB846" s="3"/>
      <c r="LNC846" s="3"/>
      <c r="LND846" s="3"/>
      <c r="LNE846" s="3"/>
      <c r="LNF846" s="3"/>
      <c r="LNG846" s="3"/>
      <c r="LNH846" s="3"/>
      <c r="LNI846" s="3"/>
      <c r="LNJ846" s="3"/>
      <c r="LNK846" s="3"/>
      <c r="LNL846" s="3"/>
      <c r="LNM846" s="3"/>
      <c r="LNN846" s="3"/>
      <c r="LNO846" s="3"/>
      <c r="LNP846" s="3"/>
      <c r="LNQ846" s="3"/>
      <c r="LNR846" s="3"/>
      <c r="LNS846" s="3"/>
      <c r="LNT846" s="3"/>
      <c r="LNU846" s="3"/>
      <c r="LNV846" s="3"/>
      <c r="LNW846" s="3"/>
      <c r="LNX846" s="3"/>
      <c r="LNY846" s="3"/>
      <c r="LNZ846" s="3"/>
      <c r="LOA846" s="3"/>
      <c r="LOB846" s="3"/>
      <c r="LOC846" s="3"/>
      <c r="LOD846" s="3"/>
      <c r="LOE846" s="3"/>
      <c r="LOF846" s="3"/>
      <c r="LOG846" s="3"/>
      <c r="LOH846" s="3"/>
      <c r="LOI846" s="3"/>
      <c r="LOJ846" s="3"/>
      <c r="LOK846" s="3"/>
      <c r="LOL846" s="3"/>
      <c r="LOM846" s="3"/>
      <c r="LON846" s="3"/>
      <c r="LOO846" s="3"/>
      <c r="LOP846" s="3"/>
      <c r="LOQ846" s="3"/>
      <c r="LOR846" s="3"/>
      <c r="LOS846" s="3"/>
      <c r="LOT846" s="3"/>
      <c r="LOU846" s="3"/>
      <c r="LOV846" s="3"/>
      <c r="LOW846" s="3"/>
      <c r="LOX846" s="3"/>
      <c r="LOY846" s="3"/>
      <c r="LOZ846" s="3"/>
      <c r="LPA846" s="3"/>
      <c r="LPB846" s="3"/>
      <c r="LPC846" s="3"/>
      <c r="LPD846" s="3"/>
      <c r="LPE846" s="3"/>
      <c r="LPF846" s="3"/>
      <c r="LPG846" s="3"/>
      <c r="LPH846" s="3"/>
      <c r="LPI846" s="3"/>
      <c r="LPJ846" s="3"/>
      <c r="LPK846" s="3"/>
      <c r="LPL846" s="3"/>
      <c r="LPM846" s="3"/>
      <c r="LPN846" s="3"/>
      <c r="LPO846" s="3"/>
      <c r="LPP846" s="3"/>
      <c r="LPQ846" s="3"/>
      <c r="LPR846" s="3"/>
      <c r="LPS846" s="3"/>
      <c r="LPT846" s="3"/>
      <c r="LPU846" s="3"/>
      <c r="LPV846" s="3"/>
      <c r="LPW846" s="3"/>
      <c r="LPX846" s="3"/>
      <c r="LPY846" s="3"/>
      <c r="LPZ846" s="3"/>
      <c r="LQA846" s="3"/>
      <c r="LQB846" s="3"/>
      <c r="LQC846" s="3"/>
      <c r="LQD846" s="3"/>
      <c r="LQE846" s="3"/>
      <c r="LQF846" s="3"/>
      <c r="LQG846" s="3"/>
      <c r="LQH846" s="3"/>
      <c r="LQI846" s="3"/>
      <c r="LQJ846" s="3"/>
      <c r="LQK846" s="3"/>
      <c r="LQL846" s="3"/>
      <c r="LQM846" s="3"/>
      <c r="LQN846" s="3"/>
      <c r="LQO846" s="3"/>
      <c r="LQP846" s="3"/>
      <c r="LQQ846" s="3"/>
      <c r="LQR846" s="3"/>
      <c r="LQS846" s="3"/>
      <c r="LQT846" s="3"/>
      <c r="LQU846" s="3"/>
      <c r="LQV846" s="3"/>
      <c r="LQW846" s="3"/>
      <c r="LQX846" s="3"/>
      <c r="LQY846" s="3"/>
      <c r="LQZ846" s="3"/>
      <c r="LRA846" s="3"/>
      <c r="LRB846" s="3"/>
      <c r="LRC846" s="3"/>
      <c r="LRD846" s="3"/>
      <c r="LRE846" s="3"/>
      <c r="LRF846" s="3"/>
      <c r="LRG846" s="3"/>
      <c r="LRH846" s="3"/>
      <c r="LRI846" s="3"/>
      <c r="LRJ846" s="3"/>
      <c r="LRK846" s="3"/>
      <c r="LRL846" s="3"/>
      <c r="LRM846" s="3"/>
      <c r="LRN846" s="3"/>
      <c r="LRO846" s="3"/>
      <c r="LRP846" s="3"/>
      <c r="LRQ846" s="3"/>
      <c r="LRR846" s="3"/>
      <c r="LRS846" s="3"/>
      <c r="LRT846" s="3"/>
      <c r="LRU846" s="3"/>
      <c r="LRV846" s="3"/>
      <c r="LRW846" s="3"/>
      <c r="LRX846" s="3"/>
      <c r="LRY846" s="3"/>
      <c r="LRZ846" s="3"/>
      <c r="LSA846" s="3"/>
      <c r="LSB846" s="3"/>
      <c r="LSC846" s="3"/>
      <c r="LSD846" s="3"/>
      <c r="LSE846" s="3"/>
      <c r="LSF846" s="3"/>
      <c r="LSG846" s="3"/>
      <c r="LSH846" s="3"/>
      <c r="LSI846" s="3"/>
      <c r="LSJ846" s="3"/>
      <c r="LSK846" s="3"/>
      <c r="LSL846" s="3"/>
      <c r="LSM846" s="3"/>
      <c r="LSN846" s="3"/>
      <c r="LSO846" s="3"/>
      <c r="LSP846" s="3"/>
      <c r="LSQ846" s="3"/>
      <c r="LSR846" s="3"/>
      <c r="LSS846" s="3"/>
      <c r="LST846" s="3"/>
      <c r="LSU846" s="3"/>
      <c r="LSV846" s="3"/>
      <c r="LSW846" s="3"/>
      <c r="LSX846" s="3"/>
      <c r="LSY846" s="3"/>
      <c r="LSZ846" s="3"/>
      <c r="LTA846" s="3"/>
      <c r="LTB846" s="3"/>
      <c r="LTC846" s="3"/>
      <c r="LTD846" s="3"/>
      <c r="LTE846" s="3"/>
      <c r="LTF846" s="3"/>
      <c r="LTG846" s="3"/>
      <c r="LTH846" s="3"/>
      <c r="LTI846" s="3"/>
      <c r="LTJ846" s="3"/>
      <c r="LTK846" s="3"/>
      <c r="LTL846" s="3"/>
      <c r="LTM846" s="3"/>
      <c r="LTN846" s="3"/>
      <c r="LTO846" s="3"/>
      <c r="LTP846" s="3"/>
      <c r="LTQ846" s="3"/>
      <c r="LTR846" s="3"/>
      <c r="LTS846" s="3"/>
      <c r="LTT846" s="3"/>
      <c r="LTU846" s="3"/>
      <c r="LTV846" s="3"/>
      <c r="LTW846" s="3"/>
      <c r="LTX846" s="3"/>
      <c r="LTY846" s="3"/>
      <c r="LTZ846" s="3"/>
      <c r="LUA846" s="3"/>
      <c r="LUB846" s="3"/>
      <c r="LUC846" s="3"/>
      <c r="LUD846" s="3"/>
      <c r="LUE846" s="3"/>
      <c r="LUF846" s="3"/>
      <c r="LUG846" s="3"/>
      <c r="LUH846" s="3"/>
      <c r="LUI846" s="3"/>
      <c r="LUJ846" s="3"/>
      <c r="LUK846" s="3"/>
      <c r="LUL846" s="3"/>
      <c r="LUM846" s="3"/>
      <c r="LUN846" s="3"/>
      <c r="LUO846" s="3"/>
      <c r="LUP846" s="3"/>
      <c r="LUQ846" s="3"/>
      <c r="LUR846" s="3"/>
      <c r="LUS846" s="3"/>
      <c r="LUT846" s="3"/>
      <c r="LUU846" s="3"/>
      <c r="LUV846" s="3"/>
      <c r="LUW846" s="3"/>
      <c r="LUX846" s="3"/>
      <c r="LUY846" s="3"/>
      <c r="LUZ846" s="3"/>
      <c r="LVA846" s="3"/>
      <c r="LVB846" s="3"/>
      <c r="LVC846" s="3"/>
      <c r="LVD846" s="3"/>
      <c r="LVE846" s="3"/>
      <c r="LVF846" s="3"/>
      <c r="LVG846" s="3"/>
      <c r="LVH846" s="3"/>
      <c r="LVI846" s="3"/>
      <c r="LVJ846" s="3"/>
      <c r="LVK846" s="3"/>
      <c r="LVL846" s="3"/>
      <c r="LVM846" s="3"/>
      <c r="LVN846" s="3"/>
      <c r="LVO846" s="3"/>
      <c r="LVP846" s="3"/>
      <c r="LVQ846" s="3"/>
      <c r="LVR846" s="3"/>
      <c r="LVS846" s="3"/>
      <c r="LVT846" s="3"/>
      <c r="LVU846" s="3"/>
      <c r="LVV846" s="3"/>
      <c r="LVW846" s="3"/>
      <c r="LVX846" s="3"/>
      <c r="LVY846" s="3"/>
      <c r="LVZ846" s="3"/>
      <c r="LWA846" s="3"/>
      <c r="LWB846" s="3"/>
      <c r="LWC846" s="3"/>
      <c r="LWD846" s="3"/>
      <c r="LWE846" s="3"/>
      <c r="LWF846" s="3"/>
      <c r="LWG846" s="3"/>
      <c r="LWH846" s="3"/>
      <c r="LWI846" s="3"/>
      <c r="LWJ846" s="3"/>
      <c r="LWK846" s="3"/>
      <c r="LWL846" s="3"/>
      <c r="LWM846" s="3"/>
      <c r="LWN846" s="3"/>
      <c r="LWO846" s="3"/>
      <c r="LWP846" s="3"/>
      <c r="LWQ846" s="3"/>
      <c r="LWR846" s="3"/>
      <c r="LWS846" s="3"/>
      <c r="LWT846" s="3"/>
      <c r="LWU846" s="3"/>
      <c r="LWV846" s="3"/>
      <c r="LWW846" s="3"/>
      <c r="LWX846" s="3"/>
      <c r="LWY846" s="3"/>
      <c r="LWZ846" s="3"/>
      <c r="LXA846" s="3"/>
      <c r="LXB846" s="3"/>
      <c r="LXC846" s="3"/>
      <c r="LXD846" s="3"/>
      <c r="LXE846" s="3"/>
      <c r="LXF846" s="3"/>
      <c r="LXG846" s="3"/>
      <c r="LXH846" s="3"/>
      <c r="LXI846" s="3"/>
      <c r="LXJ846" s="3"/>
      <c r="LXK846" s="3"/>
      <c r="LXL846" s="3"/>
      <c r="LXM846" s="3"/>
      <c r="LXN846" s="3"/>
      <c r="LXO846" s="3"/>
      <c r="LXP846" s="3"/>
      <c r="LXQ846" s="3"/>
      <c r="LXR846" s="3"/>
      <c r="LXS846" s="3"/>
      <c r="LXT846" s="3"/>
      <c r="LXU846" s="3"/>
      <c r="LXV846" s="3"/>
      <c r="LXW846" s="3"/>
      <c r="LXX846" s="3"/>
      <c r="LXY846" s="3"/>
      <c r="LXZ846" s="3"/>
      <c r="LYA846" s="3"/>
      <c r="LYB846" s="3"/>
      <c r="LYC846" s="3"/>
      <c r="LYD846" s="3"/>
      <c r="LYE846" s="3"/>
      <c r="LYF846" s="3"/>
      <c r="LYG846" s="3"/>
      <c r="LYH846" s="3"/>
      <c r="LYI846" s="3"/>
      <c r="LYJ846" s="3"/>
      <c r="LYK846" s="3"/>
      <c r="LYL846" s="3"/>
      <c r="LYM846" s="3"/>
      <c r="LYN846" s="3"/>
      <c r="LYO846" s="3"/>
      <c r="LYP846" s="3"/>
      <c r="LYQ846" s="3"/>
      <c r="LYR846" s="3"/>
      <c r="LYS846" s="3"/>
      <c r="LYT846" s="3"/>
      <c r="LYU846" s="3"/>
      <c r="LYV846" s="3"/>
      <c r="LYW846" s="3"/>
      <c r="LYX846" s="3"/>
      <c r="LYY846" s="3"/>
      <c r="LYZ846" s="3"/>
      <c r="LZA846" s="3"/>
      <c r="LZB846" s="3"/>
      <c r="LZC846" s="3"/>
      <c r="LZD846" s="3"/>
      <c r="LZE846" s="3"/>
      <c r="LZF846" s="3"/>
      <c r="LZG846" s="3"/>
      <c r="LZH846" s="3"/>
      <c r="LZI846" s="3"/>
      <c r="LZJ846" s="3"/>
      <c r="LZK846" s="3"/>
      <c r="LZL846" s="3"/>
      <c r="LZM846" s="3"/>
      <c r="LZN846" s="3"/>
      <c r="LZO846" s="3"/>
      <c r="LZP846" s="3"/>
      <c r="LZQ846" s="3"/>
      <c r="LZR846" s="3"/>
      <c r="LZS846" s="3"/>
      <c r="LZT846" s="3"/>
      <c r="LZU846" s="3"/>
      <c r="LZV846" s="3"/>
      <c r="LZW846" s="3"/>
      <c r="LZX846" s="3"/>
      <c r="LZY846" s="3"/>
      <c r="LZZ846" s="3"/>
      <c r="MAA846" s="3"/>
      <c r="MAB846" s="3"/>
      <c r="MAC846" s="3"/>
      <c r="MAD846" s="3"/>
      <c r="MAE846" s="3"/>
      <c r="MAF846" s="3"/>
      <c r="MAG846" s="3"/>
      <c r="MAH846" s="3"/>
      <c r="MAI846" s="3"/>
      <c r="MAJ846" s="3"/>
      <c r="MAK846" s="3"/>
      <c r="MAL846" s="3"/>
      <c r="MAM846" s="3"/>
      <c r="MAN846" s="3"/>
      <c r="MAO846" s="3"/>
      <c r="MAP846" s="3"/>
      <c r="MAQ846" s="3"/>
      <c r="MAR846" s="3"/>
      <c r="MAS846" s="3"/>
      <c r="MAT846" s="3"/>
      <c r="MAU846" s="3"/>
      <c r="MAV846" s="3"/>
      <c r="MAW846" s="3"/>
      <c r="MAX846" s="3"/>
      <c r="MAY846" s="3"/>
      <c r="MAZ846" s="3"/>
      <c r="MBA846" s="3"/>
      <c r="MBB846" s="3"/>
      <c r="MBC846" s="3"/>
      <c r="MBD846" s="3"/>
      <c r="MBE846" s="3"/>
      <c r="MBF846" s="3"/>
      <c r="MBG846" s="3"/>
      <c r="MBH846" s="3"/>
      <c r="MBI846" s="3"/>
      <c r="MBJ846" s="3"/>
      <c r="MBK846" s="3"/>
      <c r="MBL846" s="3"/>
      <c r="MBM846" s="3"/>
      <c r="MBN846" s="3"/>
      <c r="MBO846" s="3"/>
      <c r="MBP846" s="3"/>
      <c r="MBQ846" s="3"/>
      <c r="MBR846" s="3"/>
      <c r="MBS846" s="3"/>
      <c r="MBT846" s="3"/>
      <c r="MBU846" s="3"/>
      <c r="MBV846" s="3"/>
      <c r="MBW846" s="3"/>
      <c r="MBX846" s="3"/>
      <c r="MBY846" s="3"/>
      <c r="MBZ846" s="3"/>
      <c r="MCA846" s="3"/>
      <c r="MCB846" s="3"/>
      <c r="MCC846" s="3"/>
      <c r="MCD846" s="3"/>
      <c r="MCE846" s="3"/>
      <c r="MCF846" s="3"/>
      <c r="MCG846" s="3"/>
      <c r="MCH846" s="3"/>
      <c r="MCI846" s="3"/>
      <c r="MCJ846" s="3"/>
      <c r="MCK846" s="3"/>
      <c r="MCL846" s="3"/>
      <c r="MCM846" s="3"/>
      <c r="MCN846" s="3"/>
      <c r="MCO846" s="3"/>
      <c r="MCP846" s="3"/>
      <c r="MCQ846" s="3"/>
      <c r="MCR846" s="3"/>
      <c r="MCS846" s="3"/>
      <c r="MCT846" s="3"/>
      <c r="MCU846" s="3"/>
      <c r="MCV846" s="3"/>
      <c r="MCW846" s="3"/>
      <c r="MCX846" s="3"/>
      <c r="MCY846" s="3"/>
      <c r="MCZ846" s="3"/>
      <c r="MDA846" s="3"/>
      <c r="MDB846" s="3"/>
      <c r="MDC846" s="3"/>
      <c r="MDD846" s="3"/>
      <c r="MDE846" s="3"/>
      <c r="MDF846" s="3"/>
      <c r="MDG846" s="3"/>
      <c r="MDH846" s="3"/>
      <c r="MDI846" s="3"/>
      <c r="MDJ846" s="3"/>
      <c r="MDK846" s="3"/>
      <c r="MDL846" s="3"/>
      <c r="MDM846" s="3"/>
      <c r="MDN846" s="3"/>
      <c r="MDO846" s="3"/>
      <c r="MDP846" s="3"/>
      <c r="MDQ846" s="3"/>
      <c r="MDR846" s="3"/>
      <c r="MDS846" s="3"/>
      <c r="MDT846" s="3"/>
      <c r="MDU846" s="3"/>
      <c r="MDV846" s="3"/>
      <c r="MDW846" s="3"/>
      <c r="MDX846" s="3"/>
      <c r="MDY846" s="3"/>
      <c r="MDZ846" s="3"/>
      <c r="MEA846" s="3"/>
      <c r="MEB846" s="3"/>
      <c r="MEC846" s="3"/>
      <c r="MED846" s="3"/>
      <c r="MEE846" s="3"/>
      <c r="MEF846" s="3"/>
      <c r="MEG846" s="3"/>
      <c r="MEH846" s="3"/>
      <c r="MEI846" s="3"/>
      <c r="MEJ846" s="3"/>
      <c r="MEK846" s="3"/>
      <c r="MEL846" s="3"/>
      <c r="MEM846" s="3"/>
      <c r="MEN846" s="3"/>
      <c r="MEO846" s="3"/>
      <c r="MEP846" s="3"/>
      <c r="MEQ846" s="3"/>
      <c r="MER846" s="3"/>
      <c r="MES846" s="3"/>
      <c r="MET846" s="3"/>
      <c r="MEU846" s="3"/>
      <c r="MEV846" s="3"/>
      <c r="MEW846" s="3"/>
      <c r="MEX846" s="3"/>
      <c r="MEY846" s="3"/>
      <c r="MEZ846" s="3"/>
      <c r="MFA846" s="3"/>
      <c r="MFB846" s="3"/>
      <c r="MFC846" s="3"/>
      <c r="MFD846" s="3"/>
      <c r="MFE846" s="3"/>
      <c r="MFF846" s="3"/>
      <c r="MFG846" s="3"/>
      <c r="MFH846" s="3"/>
      <c r="MFI846" s="3"/>
      <c r="MFJ846" s="3"/>
      <c r="MFK846" s="3"/>
      <c r="MFL846" s="3"/>
      <c r="MFM846" s="3"/>
      <c r="MFN846" s="3"/>
      <c r="MFO846" s="3"/>
      <c r="MFP846" s="3"/>
      <c r="MFQ846" s="3"/>
      <c r="MFR846" s="3"/>
      <c r="MFS846" s="3"/>
      <c r="MFT846" s="3"/>
      <c r="MFU846" s="3"/>
      <c r="MFV846" s="3"/>
      <c r="MFW846" s="3"/>
      <c r="MFX846" s="3"/>
      <c r="MFY846" s="3"/>
      <c r="MFZ846" s="3"/>
      <c r="MGA846" s="3"/>
      <c r="MGB846" s="3"/>
      <c r="MGC846" s="3"/>
      <c r="MGD846" s="3"/>
      <c r="MGE846" s="3"/>
      <c r="MGF846" s="3"/>
      <c r="MGG846" s="3"/>
      <c r="MGH846" s="3"/>
      <c r="MGI846" s="3"/>
      <c r="MGJ846" s="3"/>
      <c r="MGK846" s="3"/>
      <c r="MGL846" s="3"/>
      <c r="MGM846" s="3"/>
      <c r="MGN846" s="3"/>
      <c r="MGO846" s="3"/>
      <c r="MGP846" s="3"/>
      <c r="MGQ846" s="3"/>
      <c r="MGR846" s="3"/>
      <c r="MGS846" s="3"/>
      <c r="MGT846" s="3"/>
      <c r="MGU846" s="3"/>
      <c r="MGV846" s="3"/>
      <c r="MGW846" s="3"/>
      <c r="MGX846" s="3"/>
      <c r="MGY846" s="3"/>
      <c r="MGZ846" s="3"/>
      <c r="MHA846" s="3"/>
      <c r="MHB846" s="3"/>
      <c r="MHC846" s="3"/>
      <c r="MHD846" s="3"/>
      <c r="MHE846" s="3"/>
      <c r="MHF846" s="3"/>
      <c r="MHG846" s="3"/>
      <c r="MHH846" s="3"/>
      <c r="MHI846" s="3"/>
      <c r="MHJ846" s="3"/>
      <c r="MHK846" s="3"/>
      <c r="MHL846" s="3"/>
      <c r="MHM846" s="3"/>
      <c r="MHN846" s="3"/>
      <c r="MHO846" s="3"/>
      <c r="MHP846" s="3"/>
      <c r="MHQ846" s="3"/>
      <c r="MHR846" s="3"/>
      <c r="MHS846" s="3"/>
      <c r="MHT846" s="3"/>
      <c r="MHU846" s="3"/>
      <c r="MHV846" s="3"/>
      <c r="MHW846" s="3"/>
      <c r="MHX846" s="3"/>
      <c r="MHY846" s="3"/>
      <c r="MHZ846" s="3"/>
      <c r="MIA846" s="3"/>
      <c r="MIB846" s="3"/>
      <c r="MIC846" s="3"/>
      <c r="MID846" s="3"/>
      <c r="MIE846" s="3"/>
      <c r="MIF846" s="3"/>
      <c r="MIG846" s="3"/>
      <c r="MIH846" s="3"/>
      <c r="MII846" s="3"/>
      <c r="MIJ846" s="3"/>
      <c r="MIK846" s="3"/>
      <c r="MIL846" s="3"/>
      <c r="MIM846" s="3"/>
      <c r="MIN846" s="3"/>
      <c r="MIO846" s="3"/>
      <c r="MIP846" s="3"/>
      <c r="MIQ846" s="3"/>
      <c r="MIR846" s="3"/>
      <c r="MIS846" s="3"/>
      <c r="MIT846" s="3"/>
      <c r="MIU846" s="3"/>
      <c r="MIV846" s="3"/>
      <c r="MIW846" s="3"/>
      <c r="MIX846" s="3"/>
      <c r="MIY846" s="3"/>
      <c r="MIZ846" s="3"/>
      <c r="MJA846" s="3"/>
      <c r="MJB846" s="3"/>
      <c r="MJC846" s="3"/>
      <c r="MJD846" s="3"/>
      <c r="MJE846" s="3"/>
      <c r="MJF846" s="3"/>
      <c r="MJG846" s="3"/>
      <c r="MJH846" s="3"/>
      <c r="MJI846" s="3"/>
      <c r="MJJ846" s="3"/>
      <c r="MJK846" s="3"/>
      <c r="MJL846" s="3"/>
      <c r="MJM846" s="3"/>
      <c r="MJN846" s="3"/>
      <c r="MJO846" s="3"/>
      <c r="MJP846" s="3"/>
      <c r="MJQ846" s="3"/>
      <c r="MJR846" s="3"/>
      <c r="MJS846" s="3"/>
      <c r="MJT846" s="3"/>
      <c r="MJU846" s="3"/>
      <c r="MJV846" s="3"/>
      <c r="MJW846" s="3"/>
      <c r="MJX846" s="3"/>
      <c r="MJY846" s="3"/>
      <c r="MJZ846" s="3"/>
      <c r="MKA846" s="3"/>
      <c r="MKB846" s="3"/>
      <c r="MKC846" s="3"/>
      <c r="MKD846" s="3"/>
      <c r="MKE846" s="3"/>
      <c r="MKF846" s="3"/>
      <c r="MKG846" s="3"/>
      <c r="MKH846" s="3"/>
      <c r="MKI846" s="3"/>
      <c r="MKJ846" s="3"/>
      <c r="MKK846" s="3"/>
      <c r="MKL846" s="3"/>
      <c r="MKM846" s="3"/>
      <c r="MKN846" s="3"/>
      <c r="MKO846" s="3"/>
      <c r="MKP846" s="3"/>
      <c r="MKQ846" s="3"/>
      <c r="MKR846" s="3"/>
      <c r="MKS846" s="3"/>
      <c r="MKT846" s="3"/>
      <c r="MKU846" s="3"/>
      <c r="MKV846" s="3"/>
      <c r="MKW846" s="3"/>
      <c r="MKX846" s="3"/>
      <c r="MKY846" s="3"/>
      <c r="MKZ846" s="3"/>
      <c r="MLA846" s="3"/>
      <c r="MLB846" s="3"/>
      <c r="MLC846" s="3"/>
      <c r="MLD846" s="3"/>
      <c r="MLE846" s="3"/>
      <c r="MLF846" s="3"/>
      <c r="MLG846" s="3"/>
      <c r="MLH846" s="3"/>
      <c r="MLI846" s="3"/>
      <c r="MLJ846" s="3"/>
      <c r="MLK846" s="3"/>
      <c r="MLL846" s="3"/>
      <c r="MLM846" s="3"/>
      <c r="MLN846" s="3"/>
      <c r="MLO846" s="3"/>
      <c r="MLP846" s="3"/>
      <c r="MLQ846" s="3"/>
      <c r="MLR846" s="3"/>
      <c r="MLS846" s="3"/>
      <c r="MLT846" s="3"/>
      <c r="MLU846" s="3"/>
      <c r="MLV846" s="3"/>
      <c r="MLW846" s="3"/>
      <c r="MLX846" s="3"/>
      <c r="MLY846" s="3"/>
      <c r="MLZ846" s="3"/>
      <c r="MMA846" s="3"/>
      <c r="MMB846" s="3"/>
      <c r="MMC846" s="3"/>
      <c r="MMD846" s="3"/>
      <c r="MME846" s="3"/>
      <c r="MMF846" s="3"/>
      <c r="MMG846" s="3"/>
      <c r="MMH846" s="3"/>
      <c r="MMI846" s="3"/>
      <c r="MMJ846" s="3"/>
      <c r="MMK846" s="3"/>
      <c r="MML846" s="3"/>
      <c r="MMM846" s="3"/>
      <c r="MMN846" s="3"/>
      <c r="MMO846" s="3"/>
      <c r="MMP846" s="3"/>
      <c r="MMQ846" s="3"/>
      <c r="MMR846" s="3"/>
      <c r="MMS846" s="3"/>
      <c r="MMT846" s="3"/>
      <c r="MMU846" s="3"/>
      <c r="MMV846" s="3"/>
      <c r="MMW846" s="3"/>
      <c r="MMX846" s="3"/>
      <c r="MMY846" s="3"/>
      <c r="MMZ846" s="3"/>
      <c r="MNA846" s="3"/>
      <c r="MNB846" s="3"/>
      <c r="MNC846" s="3"/>
      <c r="MND846" s="3"/>
      <c r="MNE846" s="3"/>
      <c r="MNF846" s="3"/>
      <c r="MNG846" s="3"/>
      <c r="MNH846" s="3"/>
      <c r="MNI846" s="3"/>
      <c r="MNJ846" s="3"/>
      <c r="MNK846" s="3"/>
      <c r="MNL846" s="3"/>
      <c r="MNM846" s="3"/>
      <c r="MNN846" s="3"/>
      <c r="MNO846" s="3"/>
      <c r="MNP846" s="3"/>
      <c r="MNQ846" s="3"/>
      <c r="MNR846" s="3"/>
      <c r="MNS846" s="3"/>
      <c r="MNT846" s="3"/>
      <c r="MNU846" s="3"/>
      <c r="MNV846" s="3"/>
      <c r="MNW846" s="3"/>
      <c r="MNX846" s="3"/>
      <c r="MNY846" s="3"/>
      <c r="MNZ846" s="3"/>
      <c r="MOA846" s="3"/>
      <c r="MOB846" s="3"/>
      <c r="MOC846" s="3"/>
      <c r="MOD846" s="3"/>
      <c r="MOE846" s="3"/>
      <c r="MOF846" s="3"/>
      <c r="MOG846" s="3"/>
      <c r="MOH846" s="3"/>
      <c r="MOI846" s="3"/>
      <c r="MOJ846" s="3"/>
      <c r="MOK846" s="3"/>
      <c r="MOL846" s="3"/>
      <c r="MOM846" s="3"/>
      <c r="MON846" s="3"/>
      <c r="MOO846" s="3"/>
      <c r="MOP846" s="3"/>
      <c r="MOQ846" s="3"/>
      <c r="MOR846" s="3"/>
      <c r="MOS846" s="3"/>
      <c r="MOT846" s="3"/>
      <c r="MOU846" s="3"/>
      <c r="MOV846" s="3"/>
      <c r="MOW846" s="3"/>
      <c r="MOX846" s="3"/>
      <c r="MOY846" s="3"/>
      <c r="MOZ846" s="3"/>
      <c r="MPA846" s="3"/>
      <c r="MPB846" s="3"/>
      <c r="MPC846" s="3"/>
      <c r="MPD846" s="3"/>
      <c r="MPE846" s="3"/>
      <c r="MPF846" s="3"/>
      <c r="MPG846" s="3"/>
      <c r="MPH846" s="3"/>
      <c r="MPI846" s="3"/>
      <c r="MPJ846" s="3"/>
      <c r="MPK846" s="3"/>
      <c r="MPL846" s="3"/>
      <c r="MPM846" s="3"/>
      <c r="MPN846" s="3"/>
      <c r="MPO846" s="3"/>
      <c r="MPP846" s="3"/>
      <c r="MPQ846" s="3"/>
      <c r="MPR846" s="3"/>
      <c r="MPS846" s="3"/>
      <c r="MPT846" s="3"/>
      <c r="MPU846" s="3"/>
      <c r="MPV846" s="3"/>
      <c r="MPW846" s="3"/>
      <c r="MPX846" s="3"/>
      <c r="MPY846" s="3"/>
      <c r="MPZ846" s="3"/>
      <c r="MQA846" s="3"/>
      <c r="MQB846" s="3"/>
      <c r="MQC846" s="3"/>
      <c r="MQD846" s="3"/>
      <c r="MQE846" s="3"/>
      <c r="MQF846" s="3"/>
      <c r="MQG846" s="3"/>
      <c r="MQH846" s="3"/>
      <c r="MQI846" s="3"/>
      <c r="MQJ846" s="3"/>
      <c r="MQK846" s="3"/>
      <c r="MQL846" s="3"/>
      <c r="MQM846" s="3"/>
      <c r="MQN846" s="3"/>
      <c r="MQO846" s="3"/>
      <c r="MQP846" s="3"/>
      <c r="MQQ846" s="3"/>
      <c r="MQR846" s="3"/>
      <c r="MQS846" s="3"/>
      <c r="MQT846" s="3"/>
      <c r="MQU846" s="3"/>
      <c r="MQV846" s="3"/>
      <c r="MQW846" s="3"/>
      <c r="MQX846" s="3"/>
      <c r="MQY846" s="3"/>
      <c r="MQZ846" s="3"/>
      <c r="MRA846" s="3"/>
      <c r="MRB846" s="3"/>
      <c r="MRC846" s="3"/>
      <c r="MRD846" s="3"/>
      <c r="MRE846" s="3"/>
      <c r="MRF846" s="3"/>
      <c r="MRG846" s="3"/>
      <c r="MRH846" s="3"/>
      <c r="MRI846" s="3"/>
      <c r="MRJ846" s="3"/>
      <c r="MRK846" s="3"/>
      <c r="MRL846" s="3"/>
      <c r="MRM846" s="3"/>
      <c r="MRN846" s="3"/>
      <c r="MRO846" s="3"/>
      <c r="MRP846" s="3"/>
      <c r="MRQ846" s="3"/>
      <c r="MRR846" s="3"/>
      <c r="MRS846" s="3"/>
      <c r="MRT846" s="3"/>
      <c r="MRU846" s="3"/>
      <c r="MRV846" s="3"/>
      <c r="MRW846" s="3"/>
      <c r="MRX846" s="3"/>
      <c r="MRY846" s="3"/>
      <c r="MRZ846" s="3"/>
      <c r="MSA846" s="3"/>
      <c r="MSB846" s="3"/>
      <c r="MSC846" s="3"/>
      <c r="MSD846" s="3"/>
      <c r="MSE846" s="3"/>
      <c r="MSF846" s="3"/>
      <c r="MSG846" s="3"/>
      <c r="MSH846" s="3"/>
      <c r="MSI846" s="3"/>
      <c r="MSJ846" s="3"/>
      <c r="MSK846" s="3"/>
      <c r="MSL846" s="3"/>
      <c r="MSM846" s="3"/>
      <c r="MSN846" s="3"/>
      <c r="MSO846" s="3"/>
      <c r="MSP846" s="3"/>
      <c r="MSQ846" s="3"/>
      <c r="MSR846" s="3"/>
      <c r="MSS846" s="3"/>
      <c r="MST846" s="3"/>
      <c r="MSU846" s="3"/>
      <c r="MSV846" s="3"/>
      <c r="MSW846" s="3"/>
      <c r="MSX846" s="3"/>
      <c r="MSY846" s="3"/>
      <c r="MSZ846" s="3"/>
      <c r="MTA846" s="3"/>
      <c r="MTB846" s="3"/>
      <c r="MTC846" s="3"/>
      <c r="MTD846" s="3"/>
      <c r="MTE846" s="3"/>
      <c r="MTF846" s="3"/>
      <c r="MTG846" s="3"/>
      <c r="MTH846" s="3"/>
      <c r="MTI846" s="3"/>
      <c r="MTJ846" s="3"/>
      <c r="MTK846" s="3"/>
      <c r="MTL846" s="3"/>
      <c r="MTM846" s="3"/>
      <c r="MTN846" s="3"/>
      <c r="MTO846" s="3"/>
      <c r="MTP846" s="3"/>
      <c r="MTQ846" s="3"/>
      <c r="MTR846" s="3"/>
      <c r="MTS846" s="3"/>
      <c r="MTT846" s="3"/>
      <c r="MTU846" s="3"/>
      <c r="MTV846" s="3"/>
      <c r="MTW846" s="3"/>
      <c r="MTX846" s="3"/>
      <c r="MTY846" s="3"/>
      <c r="MTZ846" s="3"/>
      <c r="MUA846" s="3"/>
      <c r="MUB846" s="3"/>
      <c r="MUC846" s="3"/>
      <c r="MUD846" s="3"/>
      <c r="MUE846" s="3"/>
      <c r="MUF846" s="3"/>
      <c r="MUG846" s="3"/>
      <c r="MUH846" s="3"/>
      <c r="MUI846" s="3"/>
      <c r="MUJ846" s="3"/>
      <c r="MUK846" s="3"/>
      <c r="MUL846" s="3"/>
      <c r="MUM846" s="3"/>
      <c r="MUN846" s="3"/>
      <c r="MUO846" s="3"/>
      <c r="MUP846" s="3"/>
      <c r="MUQ846" s="3"/>
      <c r="MUR846" s="3"/>
      <c r="MUS846" s="3"/>
      <c r="MUT846" s="3"/>
      <c r="MUU846" s="3"/>
      <c r="MUV846" s="3"/>
      <c r="MUW846" s="3"/>
      <c r="MUX846" s="3"/>
      <c r="MUY846" s="3"/>
      <c r="MUZ846" s="3"/>
      <c r="MVA846" s="3"/>
      <c r="MVB846" s="3"/>
      <c r="MVC846" s="3"/>
      <c r="MVD846" s="3"/>
      <c r="MVE846" s="3"/>
      <c r="MVF846" s="3"/>
      <c r="MVG846" s="3"/>
      <c r="MVH846" s="3"/>
      <c r="MVI846" s="3"/>
      <c r="MVJ846" s="3"/>
      <c r="MVK846" s="3"/>
      <c r="MVL846" s="3"/>
      <c r="MVM846" s="3"/>
      <c r="MVN846" s="3"/>
      <c r="MVO846" s="3"/>
      <c r="MVP846" s="3"/>
      <c r="MVQ846" s="3"/>
      <c r="MVR846" s="3"/>
      <c r="MVS846" s="3"/>
      <c r="MVT846" s="3"/>
      <c r="MVU846" s="3"/>
      <c r="MVV846" s="3"/>
      <c r="MVW846" s="3"/>
      <c r="MVX846" s="3"/>
      <c r="MVY846" s="3"/>
      <c r="MVZ846" s="3"/>
      <c r="MWA846" s="3"/>
      <c r="MWB846" s="3"/>
      <c r="MWC846" s="3"/>
      <c r="MWD846" s="3"/>
      <c r="MWE846" s="3"/>
      <c r="MWF846" s="3"/>
      <c r="MWG846" s="3"/>
      <c r="MWH846" s="3"/>
      <c r="MWI846" s="3"/>
      <c r="MWJ846" s="3"/>
      <c r="MWK846" s="3"/>
      <c r="MWL846" s="3"/>
      <c r="MWM846" s="3"/>
      <c r="MWN846" s="3"/>
      <c r="MWO846" s="3"/>
      <c r="MWP846" s="3"/>
      <c r="MWQ846" s="3"/>
      <c r="MWR846" s="3"/>
      <c r="MWS846" s="3"/>
      <c r="MWT846" s="3"/>
      <c r="MWU846" s="3"/>
      <c r="MWV846" s="3"/>
      <c r="MWW846" s="3"/>
      <c r="MWX846" s="3"/>
      <c r="MWY846" s="3"/>
      <c r="MWZ846" s="3"/>
      <c r="MXA846" s="3"/>
      <c r="MXB846" s="3"/>
      <c r="MXC846" s="3"/>
      <c r="MXD846" s="3"/>
      <c r="MXE846" s="3"/>
      <c r="MXF846" s="3"/>
      <c r="MXG846" s="3"/>
      <c r="MXH846" s="3"/>
      <c r="MXI846" s="3"/>
      <c r="MXJ846" s="3"/>
      <c r="MXK846" s="3"/>
      <c r="MXL846" s="3"/>
      <c r="MXM846" s="3"/>
      <c r="MXN846" s="3"/>
      <c r="MXO846" s="3"/>
      <c r="MXP846" s="3"/>
      <c r="MXQ846" s="3"/>
      <c r="MXR846" s="3"/>
      <c r="MXS846" s="3"/>
      <c r="MXT846" s="3"/>
      <c r="MXU846" s="3"/>
      <c r="MXV846" s="3"/>
      <c r="MXW846" s="3"/>
      <c r="MXX846" s="3"/>
      <c r="MXY846" s="3"/>
      <c r="MXZ846" s="3"/>
      <c r="MYA846" s="3"/>
      <c r="MYB846" s="3"/>
      <c r="MYC846" s="3"/>
      <c r="MYD846" s="3"/>
      <c r="MYE846" s="3"/>
      <c r="MYF846" s="3"/>
      <c r="MYG846" s="3"/>
      <c r="MYH846" s="3"/>
      <c r="MYI846" s="3"/>
      <c r="MYJ846" s="3"/>
      <c r="MYK846" s="3"/>
      <c r="MYL846" s="3"/>
      <c r="MYM846" s="3"/>
      <c r="MYN846" s="3"/>
      <c r="MYO846" s="3"/>
      <c r="MYP846" s="3"/>
      <c r="MYQ846" s="3"/>
      <c r="MYR846" s="3"/>
      <c r="MYS846" s="3"/>
      <c r="MYT846" s="3"/>
      <c r="MYU846" s="3"/>
      <c r="MYV846" s="3"/>
      <c r="MYW846" s="3"/>
      <c r="MYX846" s="3"/>
      <c r="MYY846" s="3"/>
      <c r="MYZ846" s="3"/>
      <c r="MZA846" s="3"/>
      <c r="MZB846" s="3"/>
      <c r="MZC846" s="3"/>
      <c r="MZD846" s="3"/>
      <c r="MZE846" s="3"/>
      <c r="MZF846" s="3"/>
      <c r="MZG846" s="3"/>
      <c r="MZH846" s="3"/>
      <c r="MZI846" s="3"/>
      <c r="MZJ846" s="3"/>
      <c r="MZK846" s="3"/>
      <c r="MZL846" s="3"/>
      <c r="MZM846" s="3"/>
      <c r="MZN846" s="3"/>
      <c r="MZO846" s="3"/>
      <c r="MZP846" s="3"/>
      <c r="MZQ846" s="3"/>
      <c r="MZR846" s="3"/>
      <c r="MZS846" s="3"/>
      <c r="MZT846" s="3"/>
      <c r="MZU846" s="3"/>
      <c r="MZV846" s="3"/>
      <c r="MZW846" s="3"/>
      <c r="MZX846" s="3"/>
      <c r="MZY846" s="3"/>
      <c r="MZZ846" s="3"/>
      <c r="NAA846" s="3"/>
      <c r="NAB846" s="3"/>
      <c r="NAC846" s="3"/>
      <c r="NAD846" s="3"/>
      <c r="NAE846" s="3"/>
      <c r="NAF846" s="3"/>
      <c r="NAG846" s="3"/>
      <c r="NAH846" s="3"/>
      <c r="NAI846" s="3"/>
      <c r="NAJ846" s="3"/>
      <c r="NAK846" s="3"/>
      <c r="NAL846" s="3"/>
      <c r="NAM846" s="3"/>
      <c r="NAN846" s="3"/>
      <c r="NAO846" s="3"/>
      <c r="NAP846" s="3"/>
      <c r="NAQ846" s="3"/>
      <c r="NAR846" s="3"/>
      <c r="NAS846" s="3"/>
      <c r="NAT846" s="3"/>
      <c r="NAU846" s="3"/>
      <c r="NAV846" s="3"/>
      <c r="NAW846" s="3"/>
      <c r="NAX846" s="3"/>
      <c r="NAY846" s="3"/>
      <c r="NAZ846" s="3"/>
      <c r="NBA846" s="3"/>
      <c r="NBB846" s="3"/>
      <c r="NBC846" s="3"/>
      <c r="NBD846" s="3"/>
      <c r="NBE846" s="3"/>
      <c r="NBF846" s="3"/>
      <c r="NBG846" s="3"/>
      <c r="NBH846" s="3"/>
      <c r="NBI846" s="3"/>
      <c r="NBJ846" s="3"/>
      <c r="NBK846" s="3"/>
      <c r="NBL846" s="3"/>
      <c r="NBM846" s="3"/>
      <c r="NBN846" s="3"/>
      <c r="NBO846" s="3"/>
      <c r="NBP846" s="3"/>
      <c r="NBQ846" s="3"/>
      <c r="NBR846" s="3"/>
      <c r="NBS846" s="3"/>
      <c r="NBT846" s="3"/>
      <c r="NBU846" s="3"/>
      <c r="NBV846" s="3"/>
      <c r="NBW846" s="3"/>
      <c r="NBX846" s="3"/>
      <c r="NBY846" s="3"/>
      <c r="NBZ846" s="3"/>
      <c r="NCA846" s="3"/>
      <c r="NCB846" s="3"/>
      <c r="NCC846" s="3"/>
      <c r="NCD846" s="3"/>
      <c r="NCE846" s="3"/>
      <c r="NCF846" s="3"/>
      <c r="NCG846" s="3"/>
      <c r="NCH846" s="3"/>
      <c r="NCI846" s="3"/>
      <c r="NCJ846" s="3"/>
      <c r="NCK846" s="3"/>
      <c r="NCL846" s="3"/>
      <c r="NCM846" s="3"/>
      <c r="NCN846" s="3"/>
      <c r="NCO846" s="3"/>
      <c r="NCP846" s="3"/>
      <c r="NCQ846" s="3"/>
      <c r="NCR846" s="3"/>
      <c r="NCS846" s="3"/>
      <c r="NCT846" s="3"/>
      <c r="NCU846" s="3"/>
      <c r="NCV846" s="3"/>
      <c r="NCW846" s="3"/>
      <c r="NCX846" s="3"/>
      <c r="NCY846" s="3"/>
      <c r="NCZ846" s="3"/>
      <c r="NDA846" s="3"/>
      <c r="NDB846" s="3"/>
      <c r="NDC846" s="3"/>
      <c r="NDD846" s="3"/>
      <c r="NDE846" s="3"/>
      <c r="NDF846" s="3"/>
      <c r="NDG846" s="3"/>
      <c r="NDH846" s="3"/>
      <c r="NDI846" s="3"/>
      <c r="NDJ846" s="3"/>
      <c r="NDK846" s="3"/>
      <c r="NDL846" s="3"/>
      <c r="NDM846" s="3"/>
      <c r="NDN846" s="3"/>
      <c r="NDO846" s="3"/>
      <c r="NDP846" s="3"/>
      <c r="NDQ846" s="3"/>
      <c r="NDR846" s="3"/>
      <c r="NDS846" s="3"/>
      <c r="NDT846" s="3"/>
      <c r="NDU846" s="3"/>
      <c r="NDV846" s="3"/>
      <c r="NDW846" s="3"/>
      <c r="NDX846" s="3"/>
      <c r="NDY846" s="3"/>
      <c r="NDZ846" s="3"/>
      <c r="NEA846" s="3"/>
      <c r="NEB846" s="3"/>
      <c r="NEC846" s="3"/>
      <c r="NED846" s="3"/>
      <c r="NEE846" s="3"/>
      <c r="NEF846" s="3"/>
      <c r="NEG846" s="3"/>
      <c r="NEH846" s="3"/>
      <c r="NEI846" s="3"/>
      <c r="NEJ846" s="3"/>
      <c r="NEK846" s="3"/>
      <c r="NEL846" s="3"/>
      <c r="NEM846" s="3"/>
      <c r="NEN846" s="3"/>
      <c r="NEO846" s="3"/>
      <c r="NEP846" s="3"/>
      <c r="NEQ846" s="3"/>
      <c r="NER846" s="3"/>
      <c r="NES846" s="3"/>
      <c r="NET846" s="3"/>
      <c r="NEU846" s="3"/>
      <c r="NEV846" s="3"/>
      <c r="NEW846" s="3"/>
      <c r="NEX846" s="3"/>
      <c r="NEY846" s="3"/>
      <c r="NEZ846" s="3"/>
      <c r="NFA846" s="3"/>
      <c r="NFB846" s="3"/>
      <c r="NFC846" s="3"/>
      <c r="NFD846" s="3"/>
      <c r="NFE846" s="3"/>
      <c r="NFF846" s="3"/>
      <c r="NFG846" s="3"/>
      <c r="NFH846" s="3"/>
      <c r="NFI846" s="3"/>
      <c r="NFJ846" s="3"/>
      <c r="NFK846" s="3"/>
      <c r="NFL846" s="3"/>
      <c r="NFM846" s="3"/>
      <c r="NFN846" s="3"/>
      <c r="NFO846" s="3"/>
      <c r="NFP846" s="3"/>
      <c r="NFQ846" s="3"/>
      <c r="NFR846" s="3"/>
      <c r="NFS846" s="3"/>
      <c r="NFT846" s="3"/>
      <c r="NFU846" s="3"/>
      <c r="NFV846" s="3"/>
      <c r="NFW846" s="3"/>
      <c r="NFX846" s="3"/>
      <c r="NFY846" s="3"/>
      <c r="NFZ846" s="3"/>
      <c r="NGA846" s="3"/>
      <c r="NGB846" s="3"/>
      <c r="NGC846" s="3"/>
      <c r="NGD846" s="3"/>
      <c r="NGE846" s="3"/>
      <c r="NGF846" s="3"/>
      <c r="NGG846" s="3"/>
      <c r="NGH846" s="3"/>
      <c r="NGI846" s="3"/>
      <c r="NGJ846" s="3"/>
      <c r="NGK846" s="3"/>
      <c r="NGL846" s="3"/>
      <c r="NGM846" s="3"/>
      <c r="NGN846" s="3"/>
      <c r="NGO846" s="3"/>
      <c r="NGP846" s="3"/>
      <c r="NGQ846" s="3"/>
      <c r="NGR846" s="3"/>
      <c r="NGS846" s="3"/>
      <c r="NGT846" s="3"/>
      <c r="NGU846" s="3"/>
      <c r="NGV846" s="3"/>
      <c r="NGW846" s="3"/>
      <c r="NGX846" s="3"/>
      <c r="NGY846" s="3"/>
      <c r="NGZ846" s="3"/>
      <c r="NHA846" s="3"/>
      <c r="NHB846" s="3"/>
      <c r="NHC846" s="3"/>
      <c r="NHD846" s="3"/>
      <c r="NHE846" s="3"/>
      <c r="NHF846" s="3"/>
      <c r="NHG846" s="3"/>
      <c r="NHH846" s="3"/>
      <c r="NHI846" s="3"/>
      <c r="NHJ846" s="3"/>
      <c r="NHK846" s="3"/>
      <c r="NHL846" s="3"/>
      <c r="NHM846" s="3"/>
      <c r="NHN846" s="3"/>
      <c r="NHO846" s="3"/>
      <c r="NHP846" s="3"/>
      <c r="NHQ846" s="3"/>
      <c r="NHR846" s="3"/>
      <c r="NHS846" s="3"/>
      <c r="NHT846" s="3"/>
      <c r="NHU846" s="3"/>
      <c r="NHV846" s="3"/>
      <c r="NHW846" s="3"/>
      <c r="NHX846" s="3"/>
      <c r="NHY846" s="3"/>
      <c r="NHZ846" s="3"/>
      <c r="NIA846" s="3"/>
      <c r="NIB846" s="3"/>
      <c r="NIC846" s="3"/>
      <c r="NID846" s="3"/>
      <c r="NIE846" s="3"/>
      <c r="NIF846" s="3"/>
      <c r="NIG846" s="3"/>
      <c r="NIH846" s="3"/>
      <c r="NII846" s="3"/>
      <c r="NIJ846" s="3"/>
      <c r="NIK846" s="3"/>
      <c r="NIL846" s="3"/>
      <c r="NIM846" s="3"/>
      <c r="NIN846" s="3"/>
      <c r="NIO846" s="3"/>
      <c r="NIP846" s="3"/>
      <c r="NIQ846" s="3"/>
      <c r="NIR846" s="3"/>
      <c r="NIS846" s="3"/>
      <c r="NIT846" s="3"/>
      <c r="NIU846" s="3"/>
      <c r="NIV846" s="3"/>
      <c r="NIW846" s="3"/>
      <c r="NIX846" s="3"/>
      <c r="NIY846" s="3"/>
      <c r="NIZ846" s="3"/>
      <c r="NJA846" s="3"/>
      <c r="NJB846" s="3"/>
      <c r="NJC846" s="3"/>
      <c r="NJD846" s="3"/>
      <c r="NJE846" s="3"/>
      <c r="NJF846" s="3"/>
      <c r="NJG846" s="3"/>
      <c r="NJH846" s="3"/>
      <c r="NJI846" s="3"/>
      <c r="NJJ846" s="3"/>
      <c r="NJK846" s="3"/>
      <c r="NJL846" s="3"/>
      <c r="NJM846" s="3"/>
      <c r="NJN846" s="3"/>
      <c r="NJO846" s="3"/>
      <c r="NJP846" s="3"/>
      <c r="NJQ846" s="3"/>
      <c r="NJR846" s="3"/>
      <c r="NJS846" s="3"/>
      <c r="NJT846" s="3"/>
      <c r="NJU846" s="3"/>
      <c r="NJV846" s="3"/>
      <c r="NJW846" s="3"/>
      <c r="NJX846" s="3"/>
      <c r="NJY846" s="3"/>
      <c r="NJZ846" s="3"/>
      <c r="NKA846" s="3"/>
      <c r="NKB846" s="3"/>
      <c r="NKC846" s="3"/>
      <c r="NKD846" s="3"/>
      <c r="NKE846" s="3"/>
      <c r="NKF846" s="3"/>
      <c r="NKG846" s="3"/>
      <c r="NKH846" s="3"/>
      <c r="NKI846" s="3"/>
      <c r="NKJ846" s="3"/>
      <c r="NKK846" s="3"/>
      <c r="NKL846" s="3"/>
      <c r="NKM846" s="3"/>
      <c r="NKN846" s="3"/>
      <c r="NKO846" s="3"/>
      <c r="NKP846" s="3"/>
      <c r="NKQ846" s="3"/>
      <c r="NKR846" s="3"/>
      <c r="NKS846" s="3"/>
      <c r="NKT846" s="3"/>
      <c r="NKU846" s="3"/>
      <c r="NKV846" s="3"/>
      <c r="NKW846" s="3"/>
      <c r="NKX846" s="3"/>
      <c r="NKY846" s="3"/>
      <c r="NKZ846" s="3"/>
      <c r="NLA846" s="3"/>
      <c r="NLB846" s="3"/>
      <c r="NLC846" s="3"/>
      <c r="NLD846" s="3"/>
      <c r="NLE846" s="3"/>
      <c r="NLF846" s="3"/>
      <c r="NLG846" s="3"/>
      <c r="NLH846" s="3"/>
      <c r="NLI846" s="3"/>
      <c r="NLJ846" s="3"/>
      <c r="NLK846" s="3"/>
      <c r="NLL846" s="3"/>
      <c r="NLM846" s="3"/>
      <c r="NLN846" s="3"/>
      <c r="NLO846" s="3"/>
      <c r="NLP846" s="3"/>
      <c r="NLQ846" s="3"/>
      <c r="NLR846" s="3"/>
      <c r="NLS846" s="3"/>
      <c r="NLT846" s="3"/>
      <c r="NLU846" s="3"/>
      <c r="NLV846" s="3"/>
      <c r="NLW846" s="3"/>
      <c r="NLX846" s="3"/>
      <c r="NLY846" s="3"/>
      <c r="NLZ846" s="3"/>
      <c r="NMA846" s="3"/>
      <c r="NMB846" s="3"/>
      <c r="NMC846" s="3"/>
      <c r="NMD846" s="3"/>
      <c r="NME846" s="3"/>
      <c r="NMF846" s="3"/>
      <c r="NMG846" s="3"/>
      <c r="NMH846" s="3"/>
      <c r="NMI846" s="3"/>
      <c r="NMJ846" s="3"/>
      <c r="NMK846" s="3"/>
      <c r="NML846" s="3"/>
      <c r="NMM846" s="3"/>
      <c r="NMN846" s="3"/>
      <c r="NMO846" s="3"/>
      <c r="NMP846" s="3"/>
      <c r="NMQ846" s="3"/>
      <c r="NMR846" s="3"/>
      <c r="NMS846" s="3"/>
      <c r="NMT846" s="3"/>
      <c r="NMU846" s="3"/>
      <c r="NMV846" s="3"/>
      <c r="NMW846" s="3"/>
      <c r="NMX846" s="3"/>
      <c r="NMY846" s="3"/>
      <c r="NMZ846" s="3"/>
      <c r="NNA846" s="3"/>
      <c r="NNB846" s="3"/>
      <c r="NNC846" s="3"/>
      <c r="NND846" s="3"/>
      <c r="NNE846" s="3"/>
      <c r="NNF846" s="3"/>
      <c r="NNG846" s="3"/>
      <c r="NNH846" s="3"/>
      <c r="NNI846" s="3"/>
      <c r="NNJ846" s="3"/>
      <c r="NNK846" s="3"/>
      <c r="NNL846" s="3"/>
      <c r="NNM846" s="3"/>
      <c r="NNN846" s="3"/>
      <c r="NNO846" s="3"/>
      <c r="NNP846" s="3"/>
      <c r="NNQ846" s="3"/>
      <c r="NNR846" s="3"/>
      <c r="NNS846" s="3"/>
      <c r="NNT846" s="3"/>
      <c r="NNU846" s="3"/>
      <c r="NNV846" s="3"/>
      <c r="NNW846" s="3"/>
      <c r="NNX846" s="3"/>
      <c r="NNY846" s="3"/>
      <c r="NNZ846" s="3"/>
      <c r="NOA846" s="3"/>
      <c r="NOB846" s="3"/>
      <c r="NOC846" s="3"/>
      <c r="NOD846" s="3"/>
      <c r="NOE846" s="3"/>
      <c r="NOF846" s="3"/>
      <c r="NOG846" s="3"/>
      <c r="NOH846" s="3"/>
      <c r="NOI846" s="3"/>
      <c r="NOJ846" s="3"/>
      <c r="NOK846" s="3"/>
      <c r="NOL846" s="3"/>
      <c r="NOM846" s="3"/>
      <c r="NON846" s="3"/>
      <c r="NOO846" s="3"/>
      <c r="NOP846" s="3"/>
      <c r="NOQ846" s="3"/>
      <c r="NOR846" s="3"/>
      <c r="NOS846" s="3"/>
      <c r="NOT846" s="3"/>
      <c r="NOU846" s="3"/>
      <c r="NOV846" s="3"/>
      <c r="NOW846" s="3"/>
      <c r="NOX846" s="3"/>
      <c r="NOY846" s="3"/>
      <c r="NOZ846" s="3"/>
      <c r="NPA846" s="3"/>
      <c r="NPB846" s="3"/>
      <c r="NPC846" s="3"/>
      <c r="NPD846" s="3"/>
      <c r="NPE846" s="3"/>
      <c r="NPF846" s="3"/>
      <c r="NPG846" s="3"/>
      <c r="NPH846" s="3"/>
      <c r="NPI846" s="3"/>
      <c r="NPJ846" s="3"/>
      <c r="NPK846" s="3"/>
      <c r="NPL846" s="3"/>
      <c r="NPM846" s="3"/>
      <c r="NPN846" s="3"/>
      <c r="NPO846" s="3"/>
      <c r="NPP846" s="3"/>
      <c r="NPQ846" s="3"/>
      <c r="NPR846" s="3"/>
      <c r="NPS846" s="3"/>
      <c r="NPT846" s="3"/>
      <c r="NPU846" s="3"/>
      <c r="NPV846" s="3"/>
      <c r="NPW846" s="3"/>
      <c r="NPX846" s="3"/>
      <c r="NPY846" s="3"/>
      <c r="NPZ846" s="3"/>
      <c r="NQA846" s="3"/>
      <c r="NQB846" s="3"/>
      <c r="NQC846" s="3"/>
      <c r="NQD846" s="3"/>
      <c r="NQE846" s="3"/>
      <c r="NQF846" s="3"/>
      <c r="NQG846" s="3"/>
      <c r="NQH846" s="3"/>
      <c r="NQI846" s="3"/>
      <c r="NQJ846" s="3"/>
      <c r="NQK846" s="3"/>
      <c r="NQL846" s="3"/>
      <c r="NQM846" s="3"/>
      <c r="NQN846" s="3"/>
      <c r="NQO846" s="3"/>
      <c r="NQP846" s="3"/>
      <c r="NQQ846" s="3"/>
      <c r="NQR846" s="3"/>
      <c r="NQS846" s="3"/>
      <c r="NQT846" s="3"/>
      <c r="NQU846" s="3"/>
      <c r="NQV846" s="3"/>
      <c r="NQW846" s="3"/>
      <c r="NQX846" s="3"/>
      <c r="NQY846" s="3"/>
      <c r="NQZ846" s="3"/>
      <c r="NRA846" s="3"/>
      <c r="NRB846" s="3"/>
      <c r="NRC846" s="3"/>
      <c r="NRD846" s="3"/>
      <c r="NRE846" s="3"/>
      <c r="NRF846" s="3"/>
      <c r="NRG846" s="3"/>
      <c r="NRH846" s="3"/>
      <c r="NRI846" s="3"/>
      <c r="NRJ846" s="3"/>
      <c r="NRK846" s="3"/>
      <c r="NRL846" s="3"/>
      <c r="NRM846" s="3"/>
      <c r="NRN846" s="3"/>
      <c r="NRO846" s="3"/>
      <c r="NRP846" s="3"/>
      <c r="NRQ846" s="3"/>
      <c r="NRR846" s="3"/>
      <c r="NRS846" s="3"/>
      <c r="NRT846" s="3"/>
      <c r="NRU846" s="3"/>
      <c r="NRV846" s="3"/>
      <c r="NRW846" s="3"/>
      <c r="NRX846" s="3"/>
      <c r="NRY846" s="3"/>
      <c r="NRZ846" s="3"/>
      <c r="NSA846" s="3"/>
      <c r="NSB846" s="3"/>
      <c r="NSC846" s="3"/>
      <c r="NSD846" s="3"/>
      <c r="NSE846" s="3"/>
      <c r="NSF846" s="3"/>
      <c r="NSG846" s="3"/>
      <c r="NSH846" s="3"/>
      <c r="NSI846" s="3"/>
      <c r="NSJ846" s="3"/>
      <c r="NSK846" s="3"/>
      <c r="NSL846" s="3"/>
      <c r="NSM846" s="3"/>
      <c r="NSN846" s="3"/>
      <c r="NSO846" s="3"/>
      <c r="NSP846" s="3"/>
      <c r="NSQ846" s="3"/>
      <c r="NSR846" s="3"/>
      <c r="NSS846" s="3"/>
      <c r="NST846" s="3"/>
      <c r="NSU846" s="3"/>
      <c r="NSV846" s="3"/>
      <c r="NSW846" s="3"/>
      <c r="NSX846" s="3"/>
      <c r="NSY846" s="3"/>
      <c r="NSZ846" s="3"/>
      <c r="NTA846" s="3"/>
      <c r="NTB846" s="3"/>
      <c r="NTC846" s="3"/>
      <c r="NTD846" s="3"/>
      <c r="NTE846" s="3"/>
      <c r="NTF846" s="3"/>
      <c r="NTG846" s="3"/>
      <c r="NTH846" s="3"/>
      <c r="NTI846" s="3"/>
      <c r="NTJ846" s="3"/>
      <c r="NTK846" s="3"/>
      <c r="NTL846" s="3"/>
      <c r="NTM846" s="3"/>
      <c r="NTN846" s="3"/>
      <c r="NTO846" s="3"/>
      <c r="NTP846" s="3"/>
      <c r="NTQ846" s="3"/>
      <c r="NTR846" s="3"/>
      <c r="NTS846" s="3"/>
      <c r="NTT846" s="3"/>
      <c r="NTU846" s="3"/>
      <c r="NTV846" s="3"/>
      <c r="NTW846" s="3"/>
      <c r="NTX846" s="3"/>
      <c r="NTY846" s="3"/>
      <c r="NTZ846" s="3"/>
      <c r="NUA846" s="3"/>
      <c r="NUB846" s="3"/>
      <c r="NUC846" s="3"/>
      <c r="NUD846" s="3"/>
      <c r="NUE846" s="3"/>
      <c r="NUF846" s="3"/>
      <c r="NUG846" s="3"/>
      <c r="NUH846" s="3"/>
      <c r="NUI846" s="3"/>
      <c r="NUJ846" s="3"/>
      <c r="NUK846" s="3"/>
      <c r="NUL846" s="3"/>
      <c r="NUM846" s="3"/>
      <c r="NUN846" s="3"/>
      <c r="NUO846" s="3"/>
      <c r="NUP846" s="3"/>
      <c r="NUQ846" s="3"/>
      <c r="NUR846" s="3"/>
      <c r="NUS846" s="3"/>
      <c r="NUT846" s="3"/>
      <c r="NUU846" s="3"/>
      <c r="NUV846" s="3"/>
      <c r="NUW846" s="3"/>
      <c r="NUX846" s="3"/>
      <c r="NUY846" s="3"/>
      <c r="NUZ846" s="3"/>
      <c r="NVA846" s="3"/>
      <c r="NVB846" s="3"/>
      <c r="NVC846" s="3"/>
      <c r="NVD846" s="3"/>
      <c r="NVE846" s="3"/>
      <c r="NVF846" s="3"/>
      <c r="NVG846" s="3"/>
      <c r="NVH846" s="3"/>
      <c r="NVI846" s="3"/>
      <c r="NVJ846" s="3"/>
      <c r="NVK846" s="3"/>
      <c r="NVL846" s="3"/>
      <c r="NVM846" s="3"/>
      <c r="NVN846" s="3"/>
      <c r="NVO846" s="3"/>
      <c r="NVP846" s="3"/>
      <c r="NVQ846" s="3"/>
      <c r="NVR846" s="3"/>
      <c r="NVS846" s="3"/>
      <c r="NVT846" s="3"/>
      <c r="NVU846" s="3"/>
      <c r="NVV846" s="3"/>
      <c r="NVW846" s="3"/>
      <c r="NVX846" s="3"/>
      <c r="NVY846" s="3"/>
      <c r="NVZ846" s="3"/>
      <c r="NWA846" s="3"/>
      <c r="NWB846" s="3"/>
      <c r="NWC846" s="3"/>
      <c r="NWD846" s="3"/>
      <c r="NWE846" s="3"/>
      <c r="NWF846" s="3"/>
      <c r="NWG846" s="3"/>
      <c r="NWH846" s="3"/>
      <c r="NWI846" s="3"/>
      <c r="NWJ846" s="3"/>
      <c r="NWK846" s="3"/>
      <c r="NWL846" s="3"/>
      <c r="NWM846" s="3"/>
      <c r="NWN846" s="3"/>
      <c r="NWO846" s="3"/>
      <c r="NWP846" s="3"/>
      <c r="NWQ846" s="3"/>
      <c r="NWR846" s="3"/>
      <c r="NWS846" s="3"/>
      <c r="NWT846" s="3"/>
      <c r="NWU846" s="3"/>
      <c r="NWV846" s="3"/>
      <c r="NWW846" s="3"/>
      <c r="NWX846" s="3"/>
      <c r="NWY846" s="3"/>
      <c r="NWZ846" s="3"/>
      <c r="NXA846" s="3"/>
      <c r="NXB846" s="3"/>
      <c r="NXC846" s="3"/>
      <c r="NXD846" s="3"/>
      <c r="NXE846" s="3"/>
      <c r="NXF846" s="3"/>
      <c r="NXG846" s="3"/>
      <c r="NXH846" s="3"/>
      <c r="NXI846" s="3"/>
      <c r="NXJ846" s="3"/>
      <c r="NXK846" s="3"/>
      <c r="NXL846" s="3"/>
      <c r="NXM846" s="3"/>
      <c r="NXN846" s="3"/>
      <c r="NXO846" s="3"/>
      <c r="NXP846" s="3"/>
      <c r="NXQ846" s="3"/>
      <c r="NXR846" s="3"/>
      <c r="NXS846" s="3"/>
      <c r="NXT846" s="3"/>
      <c r="NXU846" s="3"/>
      <c r="NXV846" s="3"/>
      <c r="NXW846" s="3"/>
      <c r="NXX846" s="3"/>
      <c r="NXY846" s="3"/>
      <c r="NXZ846" s="3"/>
      <c r="NYA846" s="3"/>
      <c r="NYB846" s="3"/>
      <c r="NYC846" s="3"/>
      <c r="NYD846" s="3"/>
      <c r="NYE846" s="3"/>
      <c r="NYF846" s="3"/>
      <c r="NYG846" s="3"/>
      <c r="NYH846" s="3"/>
      <c r="NYI846" s="3"/>
      <c r="NYJ846" s="3"/>
      <c r="NYK846" s="3"/>
      <c r="NYL846" s="3"/>
      <c r="NYM846" s="3"/>
      <c r="NYN846" s="3"/>
      <c r="NYO846" s="3"/>
      <c r="NYP846" s="3"/>
      <c r="NYQ846" s="3"/>
      <c r="NYR846" s="3"/>
      <c r="NYS846" s="3"/>
      <c r="NYT846" s="3"/>
      <c r="NYU846" s="3"/>
      <c r="NYV846" s="3"/>
      <c r="NYW846" s="3"/>
      <c r="NYX846" s="3"/>
      <c r="NYY846" s="3"/>
      <c r="NYZ846" s="3"/>
      <c r="NZA846" s="3"/>
      <c r="NZB846" s="3"/>
      <c r="NZC846" s="3"/>
      <c r="NZD846" s="3"/>
      <c r="NZE846" s="3"/>
      <c r="NZF846" s="3"/>
      <c r="NZG846" s="3"/>
      <c r="NZH846" s="3"/>
      <c r="NZI846" s="3"/>
      <c r="NZJ846" s="3"/>
      <c r="NZK846" s="3"/>
      <c r="NZL846" s="3"/>
      <c r="NZM846" s="3"/>
      <c r="NZN846" s="3"/>
      <c r="NZO846" s="3"/>
      <c r="NZP846" s="3"/>
      <c r="NZQ846" s="3"/>
      <c r="NZR846" s="3"/>
      <c r="NZS846" s="3"/>
      <c r="NZT846" s="3"/>
      <c r="NZU846" s="3"/>
      <c r="NZV846" s="3"/>
      <c r="NZW846" s="3"/>
      <c r="NZX846" s="3"/>
      <c r="NZY846" s="3"/>
      <c r="NZZ846" s="3"/>
      <c r="OAA846" s="3"/>
      <c r="OAB846" s="3"/>
      <c r="OAC846" s="3"/>
      <c r="OAD846" s="3"/>
      <c r="OAE846" s="3"/>
      <c r="OAF846" s="3"/>
      <c r="OAG846" s="3"/>
      <c r="OAH846" s="3"/>
      <c r="OAI846" s="3"/>
      <c r="OAJ846" s="3"/>
      <c r="OAK846" s="3"/>
      <c r="OAL846" s="3"/>
      <c r="OAM846" s="3"/>
      <c r="OAN846" s="3"/>
      <c r="OAO846" s="3"/>
      <c r="OAP846" s="3"/>
      <c r="OAQ846" s="3"/>
      <c r="OAR846" s="3"/>
      <c r="OAS846" s="3"/>
      <c r="OAT846" s="3"/>
      <c r="OAU846" s="3"/>
      <c r="OAV846" s="3"/>
      <c r="OAW846" s="3"/>
      <c r="OAX846" s="3"/>
      <c r="OAY846" s="3"/>
      <c r="OAZ846" s="3"/>
      <c r="OBA846" s="3"/>
      <c r="OBB846" s="3"/>
      <c r="OBC846" s="3"/>
      <c r="OBD846" s="3"/>
      <c r="OBE846" s="3"/>
      <c r="OBF846" s="3"/>
      <c r="OBG846" s="3"/>
      <c r="OBH846" s="3"/>
      <c r="OBI846" s="3"/>
      <c r="OBJ846" s="3"/>
      <c r="OBK846" s="3"/>
      <c r="OBL846" s="3"/>
      <c r="OBM846" s="3"/>
      <c r="OBN846" s="3"/>
      <c r="OBO846" s="3"/>
      <c r="OBP846" s="3"/>
      <c r="OBQ846" s="3"/>
      <c r="OBR846" s="3"/>
      <c r="OBS846" s="3"/>
      <c r="OBT846" s="3"/>
      <c r="OBU846" s="3"/>
      <c r="OBV846" s="3"/>
      <c r="OBW846" s="3"/>
      <c r="OBX846" s="3"/>
      <c r="OBY846" s="3"/>
      <c r="OBZ846" s="3"/>
      <c r="OCA846" s="3"/>
      <c r="OCB846" s="3"/>
      <c r="OCC846" s="3"/>
      <c r="OCD846" s="3"/>
      <c r="OCE846" s="3"/>
      <c r="OCF846" s="3"/>
      <c r="OCG846" s="3"/>
      <c r="OCH846" s="3"/>
      <c r="OCI846" s="3"/>
      <c r="OCJ846" s="3"/>
      <c r="OCK846" s="3"/>
      <c r="OCL846" s="3"/>
      <c r="OCM846" s="3"/>
      <c r="OCN846" s="3"/>
      <c r="OCO846" s="3"/>
      <c r="OCP846" s="3"/>
      <c r="OCQ846" s="3"/>
      <c r="OCR846" s="3"/>
      <c r="OCS846" s="3"/>
      <c r="OCT846" s="3"/>
      <c r="OCU846" s="3"/>
      <c r="OCV846" s="3"/>
      <c r="OCW846" s="3"/>
      <c r="OCX846" s="3"/>
      <c r="OCY846" s="3"/>
      <c r="OCZ846" s="3"/>
      <c r="ODA846" s="3"/>
      <c r="ODB846" s="3"/>
      <c r="ODC846" s="3"/>
      <c r="ODD846" s="3"/>
      <c r="ODE846" s="3"/>
      <c r="ODF846" s="3"/>
      <c r="ODG846" s="3"/>
      <c r="ODH846" s="3"/>
      <c r="ODI846" s="3"/>
      <c r="ODJ846" s="3"/>
      <c r="ODK846" s="3"/>
      <c r="ODL846" s="3"/>
      <c r="ODM846" s="3"/>
      <c r="ODN846" s="3"/>
      <c r="ODO846" s="3"/>
      <c r="ODP846" s="3"/>
      <c r="ODQ846" s="3"/>
      <c r="ODR846" s="3"/>
      <c r="ODS846" s="3"/>
      <c r="ODT846" s="3"/>
      <c r="ODU846" s="3"/>
      <c r="ODV846" s="3"/>
      <c r="ODW846" s="3"/>
      <c r="ODX846" s="3"/>
      <c r="ODY846" s="3"/>
      <c r="ODZ846" s="3"/>
      <c r="OEA846" s="3"/>
      <c r="OEB846" s="3"/>
      <c r="OEC846" s="3"/>
      <c r="OED846" s="3"/>
      <c r="OEE846" s="3"/>
      <c r="OEF846" s="3"/>
      <c r="OEG846" s="3"/>
      <c r="OEH846" s="3"/>
      <c r="OEI846" s="3"/>
      <c r="OEJ846" s="3"/>
      <c r="OEK846" s="3"/>
      <c r="OEL846" s="3"/>
      <c r="OEM846" s="3"/>
      <c r="OEN846" s="3"/>
      <c r="OEO846" s="3"/>
      <c r="OEP846" s="3"/>
      <c r="OEQ846" s="3"/>
      <c r="OER846" s="3"/>
      <c r="OES846" s="3"/>
      <c r="OET846" s="3"/>
      <c r="OEU846" s="3"/>
      <c r="OEV846" s="3"/>
      <c r="OEW846" s="3"/>
      <c r="OEX846" s="3"/>
      <c r="OEY846" s="3"/>
      <c r="OEZ846" s="3"/>
      <c r="OFA846" s="3"/>
      <c r="OFB846" s="3"/>
      <c r="OFC846" s="3"/>
      <c r="OFD846" s="3"/>
      <c r="OFE846" s="3"/>
      <c r="OFF846" s="3"/>
      <c r="OFG846" s="3"/>
      <c r="OFH846" s="3"/>
      <c r="OFI846" s="3"/>
      <c r="OFJ846" s="3"/>
      <c r="OFK846" s="3"/>
      <c r="OFL846" s="3"/>
      <c r="OFM846" s="3"/>
      <c r="OFN846" s="3"/>
      <c r="OFO846" s="3"/>
      <c r="OFP846" s="3"/>
      <c r="OFQ846" s="3"/>
      <c r="OFR846" s="3"/>
      <c r="OFS846" s="3"/>
      <c r="OFT846" s="3"/>
      <c r="OFU846" s="3"/>
      <c r="OFV846" s="3"/>
      <c r="OFW846" s="3"/>
      <c r="OFX846" s="3"/>
      <c r="OFY846" s="3"/>
      <c r="OFZ846" s="3"/>
      <c r="OGA846" s="3"/>
      <c r="OGB846" s="3"/>
      <c r="OGC846" s="3"/>
      <c r="OGD846" s="3"/>
      <c r="OGE846" s="3"/>
      <c r="OGF846" s="3"/>
      <c r="OGG846" s="3"/>
      <c r="OGH846" s="3"/>
      <c r="OGI846" s="3"/>
      <c r="OGJ846" s="3"/>
      <c r="OGK846" s="3"/>
      <c r="OGL846" s="3"/>
      <c r="OGM846" s="3"/>
      <c r="OGN846" s="3"/>
      <c r="OGO846" s="3"/>
      <c r="OGP846" s="3"/>
      <c r="OGQ846" s="3"/>
      <c r="OGR846" s="3"/>
      <c r="OGS846" s="3"/>
      <c r="OGT846" s="3"/>
      <c r="OGU846" s="3"/>
      <c r="OGV846" s="3"/>
      <c r="OGW846" s="3"/>
      <c r="OGX846" s="3"/>
      <c r="OGY846" s="3"/>
      <c r="OGZ846" s="3"/>
      <c r="OHA846" s="3"/>
      <c r="OHB846" s="3"/>
      <c r="OHC846" s="3"/>
      <c r="OHD846" s="3"/>
      <c r="OHE846" s="3"/>
      <c r="OHF846" s="3"/>
      <c r="OHG846" s="3"/>
      <c r="OHH846" s="3"/>
      <c r="OHI846" s="3"/>
      <c r="OHJ846" s="3"/>
      <c r="OHK846" s="3"/>
      <c r="OHL846" s="3"/>
      <c r="OHM846" s="3"/>
      <c r="OHN846" s="3"/>
      <c r="OHO846" s="3"/>
      <c r="OHP846" s="3"/>
      <c r="OHQ846" s="3"/>
      <c r="OHR846" s="3"/>
      <c r="OHS846" s="3"/>
      <c r="OHT846" s="3"/>
      <c r="OHU846" s="3"/>
      <c r="OHV846" s="3"/>
      <c r="OHW846" s="3"/>
      <c r="OHX846" s="3"/>
      <c r="OHY846" s="3"/>
      <c r="OHZ846" s="3"/>
      <c r="OIA846" s="3"/>
      <c r="OIB846" s="3"/>
      <c r="OIC846" s="3"/>
      <c r="OID846" s="3"/>
      <c r="OIE846" s="3"/>
      <c r="OIF846" s="3"/>
      <c r="OIG846" s="3"/>
      <c r="OIH846" s="3"/>
      <c r="OII846" s="3"/>
      <c r="OIJ846" s="3"/>
      <c r="OIK846" s="3"/>
      <c r="OIL846" s="3"/>
      <c r="OIM846" s="3"/>
      <c r="OIN846" s="3"/>
      <c r="OIO846" s="3"/>
      <c r="OIP846" s="3"/>
      <c r="OIQ846" s="3"/>
      <c r="OIR846" s="3"/>
      <c r="OIS846" s="3"/>
      <c r="OIT846" s="3"/>
      <c r="OIU846" s="3"/>
      <c r="OIV846" s="3"/>
      <c r="OIW846" s="3"/>
      <c r="OIX846" s="3"/>
      <c r="OIY846" s="3"/>
      <c r="OIZ846" s="3"/>
      <c r="OJA846" s="3"/>
      <c r="OJB846" s="3"/>
      <c r="OJC846" s="3"/>
      <c r="OJD846" s="3"/>
      <c r="OJE846" s="3"/>
      <c r="OJF846" s="3"/>
      <c r="OJG846" s="3"/>
      <c r="OJH846" s="3"/>
      <c r="OJI846" s="3"/>
      <c r="OJJ846" s="3"/>
      <c r="OJK846" s="3"/>
      <c r="OJL846" s="3"/>
      <c r="OJM846" s="3"/>
      <c r="OJN846" s="3"/>
      <c r="OJO846" s="3"/>
      <c r="OJP846" s="3"/>
      <c r="OJQ846" s="3"/>
      <c r="OJR846" s="3"/>
      <c r="OJS846" s="3"/>
      <c r="OJT846" s="3"/>
      <c r="OJU846" s="3"/>
      <c r="OJV846" s="3"/>
      <c r="OJW846" s="3"/>
      <c r="OJX846" s="3"/>
      <c r="OJY846" s="3"/>
      <c r="OJZ846" s="3"/>
      <c r="OKA846" s="3"/>
      <c r="OKB846" s="3"/>
      <c r="OKC846" s="3"/>
      <c r="OKD846" s="3"/>
      <c r="OKE846" s="3"/>
      <c r="OKF846" s="3"/>
      <c r="OKG846" s="3"/>
      <c r="OKH846" s="3"/>
      <c r="OKI846" s="3"/>
      <c r="OKJ846" s="3"/>
      <c r="OKK846" s="3"/>
      <c r="OKL846" s="3"/>
      <c r="OKM846" s="3"/>
      <c r="OKN846" s="3"/>
      <c r="OKO846" s="3"/>
      <c r="OKP846" s="3"/>
      <c r="OKQ846" s="3"/>
      <c r="OKR846" s="3"/>
      <c r="OKS846" s="3"/>
      <c r="OKT846" s="3"/>
      <c r="OKU846" s="3"/>
      <c r="OKV846" s="3"/>
      <c r="OKW846" s="3"/>
      <c r="OKX846" s="3"/>
      <c r="OKY846" s="3"/>
      <c r="OKZ846" s="3"/>
      <c r="OLA846" s="3"/>
      <c r="OLB846" s="3"/>
      <c r="OLC846" s="3"/>
      <c r="OLD846" s="3"/>
      <c r="OLE846" s="3"/>
      <c r="OLF846" s="3"/>
      <c r="OLG846" s="3"/>
      <c r="OLH846" s="3"/>
      <c r="OLI846" s="3"/>
      <c r="OLJ846" s="3"/>
      <c r="OLK846" s="3"/>
      <c r="OLL846" s="3"/>
      <c r="OLM846" s="3"/>
      <c r="OLN846" s="3"/>
      <c r="OLO846" s="3"/>
      <c r="OLP846" s="3"/>
      <c r="OLQ846" s="3"/>
      <c r="OLR846" s="3"/>
      <c r="OLS846" s="3"/>
      <c r="OLT846" s="3"/>
      <c r="OLU846" s="3"/>
      <c r="OLV846" s="3"/>
      <c r="OLW846" s="3"/>
      <c r="OLX846" s="3"/>
      <c r="OLY846" s="3"/>
      <c r="OLZ846" s="3"/>
      <c r="OMA846" s="3"/>
      <c r="OMB846" s="3"/>
      <c r="OMC846" s="3"/>
      <c r="OMD846" s="3"/>
      <c r="OME846" s="3"/>
      <c r="OMF846" s="3"/>
      <c r="OMG846" s="3"/>
      <c r="OMH846" s="3"/>
      <c r="OMI846" s="3"/>
      <c r="OMJ846" s="3"/>
      <c r="OMK846" s="3"/>
      <c r="OML846" s="3"/>
      <c r="OMM846" s="3"/>
      <c r="OMN846" s="3"/>
      <c r="OMO846" s="3"/>
      <c r="OMP846" s="3"/>
      <c r="OMQ846" s="3"/>
      <c r="OMR846" s="3"/>
      <c r="OMS846" s="3"/>
      <c r="OMT846" s="3"/>
      <c r="OMU846" s="3"/>
      <c r="OMV846" s="3"/>
      <c r="OMW846" s="3"/>
      <c r="OMX846" s="3"/>
      <c r="OMY846" s="3"/>
      <c r="OMZ846" s="3"/>
      <c r="ONA846" s="3"/>
      <c r="ONB846" s="3"/>
      <c r="ONC846" s="3"/>
      <c r="OND846" s="3"/>
      <c r="ONE846" s="3"/>
      <c r="ONF846" s="3"/>
      <c r="ONG846" s="3"/>
      <c r="ONH846" s="3"/>
      <c r="ONI846" s="3"/>
      <c r="ONJ846" s="3"/>
      <c r="ONK846" s="3"/>
      <c r="ONL846" s="3"/>
      <c r="ONM846" s="3"/>
      <c r="ONN846" s="3"/>
      <c r="ONO846" s="3"/>
      <c r="ONP846" s="3"/>
      <c r="ONQ846" s="3"/>
      <c r="ONR846" s="3"/>
      <c r="ONS846" s="3"/>
      <c r="ONT846" s="3"/>
      <c r="ONU846" s="3"/>
      <c r="ONV846" s="3"/>
      <c r="ONW846" s="3"/>
      <c r="ONX846" s="3"/>
      <c r="ONY846" s="3"/>
      <c r="ONZ846" s="3"/>
      <c r="OOA846" s="3"/>
      <c r="OOB846" s="3"/>
      <c r="OOC846" s="3"/>
      <c r="OOD846" s="3"/>
      <c r="OOE846" s="3"/>
      <c r="OOF846" s="3"/>
      <c r="OOG846" s="3"/>
      <c r="OOH846" s="3"/>
      <c r="OOI846" s="3"/>
      <c r="OOJ846" s="3"/>
      <c r="OOK846" s="3"/>
      <c r="OOL846" s="3"/>
      <c r="OOM846" s="3"/>
      <c r="OON846" s="3"/>
      <c r="OOO846" s="3"/>
      <c r="OOP846" s="3"/>
      <c r="OOQ846" s="3"/>
      <c r="OOR846" s="3"/>
      <c r="OOS846" s="3"/>
      <c r="OOT846" s="3"/>
      <c r="OOU846" s="3"/>
      <c r="OOV846" s="3"/>
      <c r="OOW846" s="3"/>
      <c r="OOX846" s="3"/>
      <c r="OOY846" s="3"/>
      <c r="OOZ846" s="3"/>
      <c r="OPA846" s="3"/>
      <c r="OPB846" s="3"/>
      <c r="OPC846" s="3"/>
      <c r="OPD846" s="3"/>
      <c r="OPE846" s="3"/>
      <c r="OPF846" s="3"/>
      <c r="OPG846" s="3"/>
      <c r="OPH846" s="3"/>
      <c r="OPI846" s="3"/>
      <c r="OPJ846" s="3"/>
      <c r="OPK846" s="3"/>
      <c r="OPL846" s="3"/>
      <c r="OPM846" s="3"/>
      <c r="OPN846" s="3"/>
      <c r="OPO846" s="3"/>
      <c r="OPP846" s="3"/>
      <c r="OPQ846" s="3"/>
      <c r="OPR846" s="3"/>
      <c r="OPS846" s="3"/>
      <c r="OPT846" s="3"/>
      <c r="OPU846" s="3"/>
      <c r="OPV846" s="3"/>
      <c r="OPW846" s="3"/>
      <c r="OPX846" s="3"/>
      <c r="OPY846" s="3"/>
      <c r="OPZ846" s="3"/>
      <c r="OQA846" s="3"/>
      <c r="OQB846" s="3"/>
      <c r="OQC846" s="3"/>
      <c r="OQD846" s="3"/>
      <c r="OQE846" s="3"/>
      <c r="OQF846" s="3"/>
      <c r="OQG846" s="3"/>
      <c r="OQH846" s="3"/>
      <c r="OQI846" s="3"/>
      <c r="OQJ846" s="3"/>
      <c r="OQK846" s="3"/>
      <c r="OQL846" s="3"/>
      <c r="OQM846" s="3"/>
      <c r="OQN846" s="3"/>
      <c r="OQO846" s="3"/>
      <c r="OQP846" s="3"/>
      <c r="OQQ846" s="3"/>
      <c r="OQR846" s="3"/>
      <c r="OQS846" s="3"/>
      <c r="OQT846" s="3"/>
      <c r="OQU846" s="3"/>
      <c r="OQV846" s="3"/>
      <c r="OQW846" s="3"/>
      <c r="OQX846" s="3"/>
      <c r="OQY846" s="3"/>
      <c r="OQZ846" s="3"/>
      <c r="ORA846" s="3"/>
      <c r="ORB846" s="3"/>
      <c r="ORC846" s="3"/>
      <c r="ORD846" s="3"/>
      <c r="ORE846" s="3"/>
      <c r="ORF846" s="3"/>
      <c r="ORG846" s="3"/>
      <c r="ORH846" s="3"/>
      <c r="ORI846" s="3"/>
      <c r="ORJ846" s="3"/>
      <c r="ORK846" s="3"/>
      <c r="ORL846" s="3"/>
      <c r="ORM846" s="3"/>
      <c r="ORN846" s="3"/>
      <c r="ORO846" s="3"/>
      <c r="ORP846" s="3"/>
      <c r="ORQ846" s="3"/>
      <c r="ORR846" s="3"/>
      <c r="ORS846" s="3"/>
      <c r="ORT846" s="3"/>
      <c r="ORU846" s="3"/>
      <c r="ORV846" s="3"/>
      <c r="ORW846" s="3"/>
      <c r="ORX846" s="3"/>
      <c r="ORY846" s="3"/>
      <c r="ORZ846" s="3"/>
      <c r="OSA846" s="3"/>
      <c r="OSB846" s="3"/>
      <c r="OSC846" s="3"/>
      <c r="OSD846" s="3"/>
      <c r="OSE846" s="3"/>
      <c r="OSF846" s="3"/>
      <c r="OSG846" s="3"/>
      <c r="OSH846" s="3"/>
      <c r="OSI846" s="3"/>
      <c r="OSJ846" s="3"/>
      <c r="OSK846" s="3"/>
      <c r="OSL846" s="3"/>
      <c r="OSM846" s="3"/>
      <c r="OSN846" s="3"/>
      <c r="OSO846" s="3"/>
      <c r="OSP846" s="3"/>
      <c r="OSQ846" s="3"/>
      <c r="OSR846" s="3"/>
      <c r="OSS846" s="3"/>
      <c r="OST846" s="3"/>
      <c r="OSU846" s="3"/>
      <c r="OSV846" s="3"/>
      <c r="OSW846" s="3"/>
      <c r="OSX846" s="3"/>
      <c r="OSY846" s="3"/>
      <c r="OSZ846" s="3"/>
      <c r="OTA846" s="3"/>
      <c r="OTB846" s="3"/>
      <c r="OTC846" s="3"/>
      <c r="OTD846" s="3"/>
      <c r="OTE846" s="3"/>
      <c r="OTF846" s="3"/>
      <c r="OTG846" s="3"/>
      <c r="OTH846" s="3"/>
      <c r="OTI846" s="3"/>
      <c r="OTJ846" s="3"/>
      <c r="OTK846" s="3"/>
      <c r="OTL846" s="3"/>
      <c r="OTM846" s="3"/>
      <c r="OTN846" s="3"/>
      <c r="OTO846" s="3"/>
      <c r="OTP846" s="3"/>
      <c r="OTQ846" s="3"/>
      <c r="OTR846" s="3"/>
      <c r="OTS846" s="3"/>
      <c r="OTT846" s="3"/>
      <c r="OTU846" s="3"/>
      <c r="OTV846" s="3"/>
      <c r="OTW846" s="3"/>
      <c r="OTX846" s="3"/>
      <c r="OTY846" s="3"/>
      <c r="OTZ846" s="3"/>
      <c r="OUA846" s="3"/>
      <c r="OUB846" s="3"/>
      <c r="OUC846" s="3"/>
      <c r="OUD846" s="3"/>
      <c r="OUE846" s="3"/>
      <c r="OUF846" s="3"/>
      <c r="OUG846" s="3"/>
      <c r="OUH846" s="3"/>
      <c r="OUI846" s="3"/>
      <c r="OUJ846" s="3"/>
      <c r="OUK846" s="3"/>
      <c r="OUL846" s="3"/>
      <c r="OUM846" s="3"/>
      <c r="OUN846" s="3"/>
      <c r="OUO846" s="3"/>
      <c r="OUP846" s="3"/>
      <c r="OUQ846" s="3"/>
      <c r="OUR846" s="3"/>
      <c r="OUS846" s="3"/>
      <c r="OUT846" s="3"/>
      <c r="OUU846" s="3"/>
      <c r="OUV846" s="3"/>
      <c r="OUW846" s="3"/>
      <c r="OUX846" s="3"/>
      <c r="OUY846" s="3"/>
      <c r="OUZ846" s="3"/>
      <c r="OVA846" s="3"/>
      <c r="OVB846" s="3"/>
      <c r="OVC846" s="3"/>
      <c r="OVD846" s="3"/>
      <c r="OVE846" s="3"/>
      <c r="OVF846" s="3"/>
      <c r="OVG846" s="3"/>
      <c r="OVH846" s="3"/>
      <c r="OVI846" s="3"/>
      <c r="OVJ846" s="3"/>
      <c r="OVK846" s="3"/>
      <c r="OVL846" s="3"/>
      <c r="OVM846" s="3"/>
      <c r="OVN846" s="3"/>
      <c r="OVO846" s="3"/>
      <c r="OVP846" s="3"/>
      <c r="OVQ846" s="3"/>
      <c r="OVR846" s="3"/>
      <c r="OVS846" s="3"/>
      <c r="OVT846" s="3"/>
      <c r="OVU846" s="3"/>
      <c r="OVV846" s="3"/>
      <c r="OVW846" s="3"/>
      <c r="OVX846" s="3"/>
      <c r="OVY846" s="3"/>
      <c r="OVZ846" s="3"/>
      <c r="OWA846" s="3"/>
      <c r="OWB846" s="3"/>
      <c r="OWC846" s="3"/>
      <c r="OWD846" s="3"/>
      <c r="OWE846" s="3"/>
      <c r="OWF846" s="3"/>
      <c r="OWG846" s="3"/>
      <c r="OWH846" s="3"/>
      <c r="OWI846" s="3"/>
      <c r="OWJ846" s="3"/>
      <c r="OWK846" s="3"/>
      <c r="OWL846" s="3"/>
      <c r="OWM846" s="3"/>
      <c r="OWN846" s="3"/>
      <c r="OWO846" s="3"/>
      <c r="OWP846" s="3"/>
      <c r="OWQ846" s="3"/>
      <c r="OWR846" s="3"/>
      <c r="OWS846" s="3"/>
      <c r="OWT846" s="3"/>
      <c r="OWU846" s="3"/>
      <c r="OWV846" s="3"/>
      <c r="OWW846" s="3"/>
      <c r="OWX846" s="3"/>
      <c r="OWY846" s="3"/>
      <c r="OWZ846" s="3"/>
      <c r="OXA846" s="3"/>
      <c r="OXB846" s="3"/>
      <c r="OXC846" s="3"/>
      <c r="OXD846" s="3"/>
      <c r="OXE846" s="3"/>
      <c r="OXF846" s="3"/>
      <c r="OXG846" s="3"/>
      <c r="OXH846" s="3"/>
      <c r="OXI846" s="3"/>
      <c r="OXJ846" s="3"/>
      <c r="OXK846" s="3"/>
      <c r="OXL846" s="3"/>
      <c r="OXM846" s="3"/>
      <c r="OXN846" s="3"/>
      <c r="OXO846" s="3"/>
      <c r="OXP846" s="3"/>
      <c r="OXQ846" s="3"/>
      <c r="OXR846" s="3"/>
      <c r="OXS846" s="3"/>
      <c r="OXT846" s="3"/>
      <c r="OXU846" s="3"/>
      <c r="OXV846" s="3"/>
      <c r="OXW846" s="3"/>
      <c r="OXX846" s="3"/>
      <c r="OXY846" s="3"/>
      <c r="OXZ846" s="3"/>
      <c r="OYA846" s="3"/>
      <c r="OYB846" s="3"/>
      <c r="OYC846" s="3"/>
      <c r="OYD846" s="3"/>
      <c r="OYE846" s="3"/>
      <c r="OYF846" s="3"/>
      <c r="OYG846" s="3"/>
      <c r="OYH846" s="3"/>
      <c r="OYI846" s="3"/>
      <c r="OYJ846" s="3"/>
      <c r="OYK846" s="3"/>
      <c r="OYL846" s="3"/>
      <c r="OYM846" s="3"/>
      <c r="OYN846" s="3"/>
      <c r="OYO846" s="3"/>
      <c r="OYP846" s="3"/>
      <c r="OYQ846" s="3"/>
      <c r="OYR846" s="3"/>
      <c r="OYS846" s="3"/>
      <c r="OYT846" s="3"/>
      <c r="OYU846" s="3"/>
      <c r="OYV846" s="3"/>
      <c r="OYW846" s="3"/>
      <c r="OYX846" s="3"/>
      <c r="OYY846" s="3"/>
      <c r="OYZ846" s="3"/>
      <c r="OZA846" s="3"/>
      <c r="OZB846" s="3"/>
      <c r="OZC846" s="3"/>
      <c r="OZD846" s="3"/>
      <c r="OZE846" s="3"/>
      <c r="OZF846" s="3"/>
      <c r="OZG846" s="3"/>
      <c r="OZH846" s="3"/>
      <c r="OZI846" s="3"/>
      <c r="OZJ846" s="3"/>
      <c r="OZK846" s="3"/>
      <c r="OZL846" s="3"/>
      <c r="OZM846" s="3"/>
      <c r="OZN846" s="3"/>
      <c r="OZO846" s="3"/>
      <c r="OZP846" s="3"/>
      <c r="OZQ846" s="3"/>
      <c r="OZR846" s="3"/>
      <c r="OZS846" s="3"/>
      <c r="OZT846" s="3"/>
      <c r="OZU846" s="3"/>
      <c r="OZV846" s="3"/>
      <c r="OZW846" s="3"/>
      <c r="OZX846" s="3"/>
      <c r="OZY846" s="3"/>
      <c r="OZZ846" s="3"/>
      <c r="PAA846" s="3"/>
      <c r="PAB846" s="3"/>
      <c r="PAC846" s="3"/>
      <c r="PAD846" s="3"/>
      <c r="PAE846" s="3"/>
      <c r="PAF846" s="3"/>
      <c r="PAG846" s="3"/>
      <c r="PAH846" s="3"/>
      <c r="PAI846" s="3"/>
      <c r="PAJ846" s="3"/>
      <c r="PAK846" s="3"/>
      <c r="PAL846" s="3"/>
      <c r="PAM846" s="3"/>
      <c r="PAN846" s="3"/>
      <c r="PAO846" s="3"/>
      <c r="PAP846" s="3"/>
      <c r="PAQ846" s="3"/>
      <c r="PAR846" s="3"/>
      <c r="PAS846" s="3"/>
      <c r="PAT846" s="3"/>
      <c r="PAU846" s="3"/>
      <c r="PAV846" s="3"/>
      <c r="PAW846" s="3"/>
      <c r="PAX846" s="3"/>
      <c r="PAY846" s="3"/>
      <c r="PAZ846" s="3"/>
      <c r="PBA846" s="3"/>
      <c r="PBB846" s="3"/>
      <c r="PBC846" s="3"/>
      <c r="PBD846" s="3"/>
      <c r="PBE846" s="3"/>
      <c r="PBF846" s="3"/>
      <c r="PBG846" s="3"/>
      <c r="PBH846" s="3"/>
      <c r="PBI846" s="3"/>
      <c r="PBJ846" s="3"/>
      <c r="PBK846" s="3"/>
      <c r="PBL846" s="3"/>
      <c r="PBM846" s="3"/>
      <c r="PBN846" s="3"/>
      <c r="PBO846" s="3"/>
      <c r="PBP846" s="3"/>
      <c r="PBQ846" s="3"/>
      <c r="PBR846" s="3"/>
      <c r="PBS846" s="3"/>
      <c r="PBT846" s="3"/>
      <c r="PBU846" s="3"/>
      <c r="PBV846" s="3"/>
      <c r="PBW846" s="3"/>
      <c r="PBX846" s="3"/>
      <c r="PBY846" s="3"/>
      <c r="PBZ846" s="3"/>
      <c r="PCA846" s="3"/>
      <c r="PCB846" s="3"/>
      <c r="PCC846" s="3"/>
      <c r="PCD846" s="3"/>
      <c r="PCE846" s="3"/>
      <c r="PCF846" s="3"/>
      <c r="PCG846" s="3"/>
      <c r="PCH846" s="3"/>
      <c r="PCI846" s="3"/>
      <c r="PCJ846" s="3"/>
      <c r="PCK846" s="3"/>
      <c r="PCL846" s="3"/>
      <c r="PCM846" s="3"/>
      <c r="PCN846" s="3"/>
      <c r="PCO846" s="3"/>
      <c r="PCP846" s="3"/>
      <c r="PCQ846" s="3"/>
      <c r="PCR846" s="3"/>
      <c r="PCS846" s="3"/>
      <c r="PCT846" s="3"/>
      <c r="PCU846" s="3"/>
      <c r="PCV846" s="3"/>
      <c r="PCW846" s="3"/>
      <c r="PCX846" s="3"/>
      <c r="PCY846" s="3"/>
      <c r="PCZ846" s="3"/>
      <c r="PDA846" s="3"/>
      <c r="PDB846" s="3"/>
      <c r="PDC846" s="3"/>
      <c r="PDD846" s="3"/>
      <c r="PDE846" s="3"/>
      <c r="PDF846" s="3"/>
      <c r="PDG846" s="3"/>
      <c r="PDH846" s="3"/>
      <c r="PDI846" s="3"/>
      <c r="PDJ846" s="3"/>
      <c r="PDK846" s="3"/>
      <c r="PDL846" s="3"/>
      <c r="PDM846" s="3"/>
      <c r="PDN846" s="3"/>
      <c r="PDO846" s="3"/>
      <c r="PDP846" s="3"/>
      <c r="PDQ846" s="3"/>
      <c r="PDR846" s="3"/>
      <c r="PDS846" s="3"/>
      <c r="PDT846" s="3"/>
      <c r="PDU846" s="3"/>
      <c r="PDV846" s="3"/>
      <c r="PDW846" s="3"/>
      <c r="PDX846" s="3"/>
      <c r="PDY846" s="3"/>
      <c r="PDZ846" s="3"/>
      <c r="PEA846" s="3"/>
      <c r="PEB846" s="3"/>
      <c r="PEC846" s="3"/>
      <c r="PED846" s="3"/>
      <c r="PEE846" s="3"/>
      <c r="PEF846" s="3"/>
      <c r="PEG846" s="3"/>
      <c r="PEH846" s="3"/>
      <c r="PEI846" s="3"/>
      <c r="PEJ846" s="3"/>
      <c r="PEK846" s="3"/>
      <c r="PEL846" s="3"/>
      <c r="PEM846" s="3"/>
      <c r="PEN846" s="3"/>
      <c r="PEO846" s="3"/>
      <c r="PEP846" s="3"/>
      <c r="PEQ846" s="3"/>
      <c r="PER846" s="3"/>
      <c r="PES846" s="3"/>
      <c r="PET846" s="3"/>
      <c r="PEU846" s="3"/>
      <c r="PEV846" s="3"/>
      <c r="PEW846" s="3"/>
      <c r="PEX846" s="3"/>
      <c r="PEY846" s="3"/>
      <c r="PEZ846" s="3"/>
      <c r="PFA846" s="3"/>
      <c r="PFB846" s="3"/>
      <c r="PFC846" s="3"/>
      <c r="PFD846" s="3"/>
      <c r="PFE846" s="3"/>
      <c r="PFF846" s="3"/>
      <c r="PFG846" s="3"/>
      <c r="PFH846" s="3"/>
      <c r="PFI846" s="3"/>
      <c r="PFJ846" s="3"/>
      <c r="PFK846" s="3"/>
      <c r="PFL846" s="3"/>
      <c r="PFM846" s="3"/>
      <c r="PFN846" s="3"/>
      <c r="PFO846" s="3"/>
      <c r="PFP846" s="3"/>
      <c r="PFQ846" s="3"/>
      <c r="PFR846" s="3"/>
      <c r="PFS846" s="3"/>
      <c r="PFT846" s="3"/>
      <c r="PFU846" s="3"/>
      <c r="PFV846" s="3"/>
      <c r="PFW846" s="3"/>
      <c r="PFX846" s="3"/>
      <c r="PFY846" s="3"/>
      <c r="PFZ846" s="3"/>
      <c r="PGA846" s="3"/>
      <c r="PGB846" s="3"/>
      <c r="PGC846" s="3"/>
      <c r="PGD846" s="3"/>
      <c r="PGE846" s="3"/>
      <c r="PGF846" s="3"/>
      <c r="PGG846" s="3"/>
      <c r="PGH846" s="3"/>
      <c r="PGI846" s="3"/>
      <c r="PGJ846" s="3"/>
      <c r="PGK846" s="3"/>
      <c r="PGL846" s="3"/>
      <c r="PGM846" s="3"/>
      <c r="PGN846" s="3"/>
      <c r="PGO846" s="3"/>
      <c r="PGP846" s="3"/>
      <c r="PGQ846" s="3"/>
      <c r="PGR846" s="3"/>
      <c r="PGS846" s="3"/>
      <c r="PGT846" s="3"/>
      <c r="PGU846" s="3"/>
      <c r="PGV846" s="3"/>
      <c r="PGW846" s="3"/>
      <c r="PGX846" s="3"/>
      <c r="PGY846" s="3"/>
      <c r="PGZ846" s="3"/>
      <c r="PHA846" s="3"/>
      <c r="PHB846" s="3"/>
      <c r="PHC846" s="3"/>
      <c r="PHD846" s="3"/>
      <c r="PHE846" s="3"/>
      <c r="PHF846" s="3"/>
      <c r="PHG846" s="3"/>
      <c r="PHH846" s="3"/>
      <c r="PHI846" s="3"/>
      <c r="PHJ846" s="3"/>
      <c r="PHK846" s="3"/>
      <c r="PHL846" s="3"/>
      <c r="PHM846" s="3"/>
      <c r="PHN846" s="3"/>
      <c r="PHO846" s="3"/>
      <c r="PHP846" s="3"/>
      <c r="PHQ846" s="3"/>
      <c r="PHR846" s="3"/>
      <c r="PHS846" s="3"/>
      <c r="PHT846" s="3"/>
      <c r="PHU846" s="3"/>
      <c r="PHV846" s="3"/>
      <c r="PHW846" s="3"/>
      <c r="PHX846" s="3"/>
      <c r="PHY846" s="3"/>
      <c r="PHZ846" s="3"/>
      <c r="PIA846" s="3"/>
      <c r="PIB846" s="3"/>
      <c r="PIC846" s="3"/>
      <c r="PID846" s="3"/>
      <c r="PIE846" s="3"/>
      <c r="PIF846" s="3"/>
      <c r="PIG846" s="3"/>
      <c r="PIH846" s="3"/>
      <c r="PII846" s="3"/>
      <c r="PIJ846" s="3"/>
      <c r="PIK846" s="3"/>
      <c r="PIL846" s="3"/>
      <c r="PIM846" s="3"/>
      <c r="PIN846" s="3"/>
      <c r="PIO846" s="3"/>
      <c r="PIP846" s="3"/>
      <c r="PIQ846" s="3"/>
      <c r="PIR846" s="3"/>
      <c r="PIS846" s="3"/>
      <c r="PIT846" s="3"/>
      <c r="PIU846" s="3"/>
      <c r="PIV846" s="3"/>
      <c r="PIW846" s="3"/>
      <c r="PIX846" s="3"/>
      <c r="PIY846" s="3"/>
      <c r="PIZ846" s="3"/>
      <c r="PJA846" s="3"/>
      <c r="PJB846" s="3"/>
      <c r="PJC846" s="3"/>
      <c r="PJD846" s="3"/>
      <c r="PJE846" s="3"/>
      <c r="PJF846" s="3"/>
      <c r="PJG846" s="3"/>
      <c r="PJH846" s="3"/>
      <c r="PJI846" s="3"/>
      <c r="PJJ846" s="3"/>
      <c r="PJK846" s="3"/>
      <c r="PJL846" s="3"/>
      <c r="PJM846" s="3"/>
      <c r="PJN846" s="3"/>
      <c r="PJO846" s="3"/>
      <c r="PJP846" s="3"/>
      <c r="PJQ846" s="3"/>
      <c r="PJR846" s="3"/>
      <c r="PJS846" s="3"/>
      <c r="PJT846" s="3"/>
      <c r="PJU846" s="3"/>
      <c r="PJV846" s="3"/>
      <c r="PJW846" s="3"/>
      <c r="PJX846" s="3"/>
      <c r="PJY846" s="3"/>
      <c r="PJZ846" s="3"/>
      <c r="PKA846" s="3"/>
      <c r="PKB846" s="3"/>
      <c r="PKC846" s="3"/>
      <c r="PKD846" s="3"/>
      <c r="PKE846" s="3"/>
      <c r="PKF846" s="3"/>
      <c r="PKG846" s="3"/>
      <c r="PKH846" s="3"/>
      <c r="PKI846" s="3"/>
      <c r="PKJ846" s="3"/>
      <c r="PKK846" s="3"/>
      <c r="PKL846" s="3"/>
      <c r="PKM846" s="3"/>
      <c r="PKN846" s="3"/>
      <c r="PKO846" s="3"/>
      <c r="PKP846" s="3"/>
      <c r="PKQ846" s="3"/>
      <c r="PKR846" s="3"/>
      <c r="PKS846" s="3"/>
      <c r="PKT846" s="3"/>
      <c r="PKU846" s="3"/>
      <c r="PKV846" s="3"/>
      <c r="PKW846" s="3"/>
      <c r="PKX846" s="3"/>
      <c r="PKY846" s="3"/>
      <c r="PKZ846" s="3"/>
      <c r="PLA846" s="3"/>
      <c r="PLB846" s="3"/>
      <c r="PLC846" s="3"/>
      <c r="PLD846" s="3"/>
      <c r="PLE846" s="3"/>
      <c r="PLF846" s="3"/>
      <c r="PLG846" s="3"/>
      <c r="PLH846" s="3"/>
      <c r="PLI846" s="3"/>
      <c r="PLJ846" s="3"/>
      <c r="PLK846" s="3"/>
      <c r="PLL846" s="3"/>
      <c r="PLM846" s="3"/>
      <c r="PLN846" s="3"/>
      <c r="PLO846" s="3"/>
      <c r="PLP846" s="3"/>
      <c r="PLQ846" s="3"/>
      <c r="PLR846" s="3"/>
      <c r="PLS846" s="3"/>
      <c r="PLT846" s="3"/>
      <c r="PLU846" s="3"/>
      <c r="PLV846" s="3"/>
      <c r="PLW846" s="3"/>
      <c r="PLX846" s="3"/>
      <c r="PLY846" s="3"/>
      <c r="PLZ846" s="3"/>
      <c r="PMA846" s="3"/>
      <c r="PMB846" s="3"/>
      <c r="PMC846" s="3"/>
      <c r="PMD846" s="3"/>
      <c r="PME846" s="3"/>
      <c r="PMF846" s="3"/>
      <c r="PMG846" s="3"/>
      <c r="PMH846" s="3"/>
      <c r="PMI846" s="3"/>
      <c r="PMJ846" s="3"/>
      <c r="PMK846" s="3"/>
      <c r="PML846" s="3"/>
      <c r="PMM846" s="3"/>
      <c r="PMN846" s="3"/>
      <c r="PMO846" s="3"/>
      <c r="PMP846" s="3"/>
      <c r="PMQ846" s="3"/>
      <c r="PMR846" s="3"/>
      <c r="PMS846" s="3"/>
      <c r="PMT846" s="3"/>
      <c r="PMU846" s="3"/>
      <c r="PMV846" s="3"/>
      <c r="PMW846" s="3"/>
      <c r="PMX846" s="3"/>
      <c r="PMY846" s="3"/>
      <c r="PMZ846" s="3"/>
      <c r="PNA846" s="3"/>
      <c r="PNB846" s="3"/>
      <c r="PNC846" s="3"/>
      <c r="PND846" s="3"/>
      <c r="PNE846" s="3"/>
      <c r="PNF846" s="3"/>
      <c r="PNG846" s="3"/>
      <c r="PNH846" s="3"/>
      <c r="PNI846" s="3"/>
      <c r="PNJ846" s="3"/>
      <c r="PNK846" s="3"/>
      <c r="PNL846" s="3"/>
      <c r="PNM846" s="3"/>
      <c r="PNN846" s="3"/>
      <c r="PNO846" s="3"/>
      <c r="PNP846" s="3"/>
      <c r="PNQ846" s="3"/>
      <c r="PNR846" s="3"/>
      <c r="PNS846" s="3"/>
      <c r="PNT846" s="3"/>
      <c r="PNU846" s="3"/>
      <c r="PNV846" s="3"/>
      <c r="PNW846" s="3"/>
      <c r="PNX846" s="3"/>
      <c r="PNY846" s="3"/>
      <c r="PNZ846" s="3"/>
      <c r="POA846" s="3"/>
      <c r="POB846" s="3"/>
      <c r="POC846" s="3"/>
      <c r="POD846" s="3"/>
      <c r="POE846" s="3"/>
      <c r="POF846" s="3"/>
      <c r="POG846" s="3"/>
      <c r="POH846" s="3"/>
      <c r="POI846" s="3"/>
      <c r="POJ846" s="3"/>
      <c r="POK846" s="3"/>
      <c r="POL846" s="3"/>
      <c r="POM846" s="3"/>
      <c r="PON846" s="3"/>
      <c r="POO846" s="3"/>
      <c r="POP846" s="3"/>
      <c r="POQ846" s="3"/>
      <c r="POR846" s="3"/>
      <c r="POS846" s="3"/>
      <c r="POT846" s="3"/>
      <c r="POU846" s="3"/>
      <c r="POV846" s="3"/>
      <c r="POW846" s="3"/>
      <c r="POX846" s="3"/>
      <c r="POY846" s="3"/>
      <c r="POZ846" s="3"/>
      <c r="PPA846" s="3"/>
      <c r="PPB846" s="3"/>
      <c r="PPC846" s="3"/>
      <c r="PPD846" s="3"/>
      <c r="PPE846" s="3"/>
      <c r="PPF846" s="3"/>
      <c r="PPG846" s="3"/>
      <c r="PPH846" s="3"/>
      <c r="PPI846" s="3"/>
      <c r="PPJ846" s="3"/>
      <c r="PPK846" s="3"/>
      <c r="PPL846" s="3"/>
      <c r="PPM846" s="3"/>
      <c r="PPN846" s="3"/>
      <c r="PPO846" s="3"/>
      <c r="PPP846" s="3"/>
      <c r="PPQ846" s="3"/>
      <c r="PPR846" s="3"/>
      <c r="PPS846" s="3"/>
      <c r="PPT846" s="3"/>
      <c r="PPU846" s="3"/>
      <c r="PPV846" s="3"/>
      <c r="PPW846" s="3"/>
      <c r="PPX846" s="3"/>
      <c r="PPY846" s="3"/>
      <c r="PPZ846" s="3"/>
      <c r="PQA846" s="3"/>
      <c r="PQB846" s="3"/>
      <c r="PQC846" s="3"/>
      <c r="PQD846" s="3"/>
      <c r="PQE846" s="3"/>
      <c r="PQF846" s="3"/>
      <c r="PQG846" s="3"/>
      <c r="PQH846" s="3"/>
      <c r="PQI846" s="3"/>
      <c r="PQJ846" s="3"/>
      <c r="PQK846" s="3"/>
      <c r="PQL846" s="3"/>
      <c r="PQM846" s="3"/>
      <c r="PQN846" s="3"/>
      <c r="PQO846" s="3"/>
      <c r="PQP846" s="3"/>
      <c r="PQQ846" s="3"/>
      <c r="PQR846" s="3"/>
      <c r="PQS846" s="3"/>
      <c r="PQT846" s="3"/>
      <c r="PQU846" s="3"/>
      <c r="PQV846" s="3"/>
      <c r="PQW846" s="3"/>
      <c r="PQX846" s="3"/>
      <c r="PQY846" s="3"/>
      <c r="PQZ846" s="3"/>
      <c r="PRA846" s="3"/>
      <c r="PRB846" s="3"/>
      <c r="PRC846" s="3"/>
      <c r="PRD846" s="3"/>
      <c r="PRE846" s="3"/>
      <c r="PRF846" s="3"/>
      <c r="PRG846" s="3"/>
      <c r="PRH846" s="3"/>
      <c r="PRI846" s="3"/>
      <c r="PRJ846" s="3"/>
      <c r="PRK846" s="3"/>
      <c r="PRL846" s="3"/>
      <c r="PRM846" s="3"/>
      <c r="PRN846" s="3"/>
      <c r="PRO846" s="3"/>
      <c r="PRP846" s="3"/>
      <c r="PRQ846" s="3"/>
      <c r="PRR846" s="3"/>
      <c r="PRS846" s="3"/>
      <c r="PRT846" s="3"/>
      <c r="PRU846" s="3"/>
      <c r="PRV846" s="3"/>
      <c r="PRW846" s="3"/>
      <c r="PRX846" s="3"/>
      <c r="PRY846" s="3"/>
      <c r="PRZ846" s="3"/>
      <c r="PSA846" s="3"/>
      <c r="PSB846" s="3"/>
      <c r="PSC846" s="3"/>
      <c r="PSD846" s="3"/>
      <c r="PSE846" s="3"/>
      <c r="PSF846" s="3"/>
      <c r="PSG846" s="3"/>
      <c r="PSH846" s="3"/>
      <c r="PSI846" s="3"/>
      <c r="PSJ846" s="3"/>
      <c r="PSK846" s="3"/>
      <c r="PSL846" s="3"/>
      <c r="PSM846" s="3"/>
      <c r="PSN846" s="3"/>
      <c r="PSO846" s="3"/>
      <c r="PSP846" s="3"/>
      <c r="PSQ846" s="3"/>
      <c r="PSR846" s="3"/>
      <c r="PSS846" s="3"/>
      <c r="PST846" s="3"/>
      <c r="PSU846" s="3"/>
      <c r="PSV846" s="3"/>
      <c r="PSW846" s="3"/>
      <c r="PSX846" s="3"/>
      <c r="PSY846" s="3"/>
      <c r="PSZ846" s="3"/>
      <c r="PTA846" s="3"/>
      <c r="PTB846" s="3"/>
      <c r="PTC846" s="3"/>
      <c r="PTD846" s="3"/>
      <c r="PTE846" s="3"/>
      <c r="PTF846" s="3"/>
      <c r="PTG846" s="3"/>
      <c r="PTH846" s="3"/>
      <c r="PTI846" s="3"/>
      <c r="PTJ846" s="3"/>
      <c r="PTK846" s="3"/>
      <c r="PTL846" s="3"/>
      <c r="PTM846" s="3"/>
      <c r="PTN846" s="3"/>
      <c r="PTO846" s="3"/>
      <c r="PTP846" s="3"/>
      <c r="PTQ846" s="3"/>
      <c r="PTR846" s="3"/>
      <c r="PTS846" s="3"/>
      <c r="PTT846" s="3"/>
      <c r="PTU846" s="3"/>
      <c r="PTV846" s="3"/>
      <c r="PTW846" s="3"/>
      <c r="PTX846" s="3"/>
      <c r="PTY846" s="3"/>
      <c r="PTZ846" s="3"/>
      <c r="PUA846" s="3"/>
      <c r="PUB846" s="3"/>
      <c r="PUC846" s="3"/>
      <c r="PUD846" s="3"/>
      <c r="PUE846" s="3"/>
      <c r="PUF846" s="3"/>
      <c r="PUG846" s="3"/>
      <c r="PUH846" s="3"/>
      <c r="PUI846" s="3"/>
      <c r="PUJ846" s="3"/>
      <c r="PUK846" s="3"/>
      <c r="PUL846" s="3"/>
      <c r="PUM846" s="3"/>
      <c r="PUN846" s="3"/>
      <c r="PUO846" s="3"/>
      <c r="PUP846" s="3"/>
      <c r="PUQ846" s="3"/>
      <c r="PUR846" s="3"/>
      <c r="PUS846" s="3"/>
      <c r="PUT846" s="3"/>
      <c r="PUU846" s="3"/>
      <c r="PUV846" s="3"/>
      <c r="PUW846" s="3"/>
      <c r="PUX846" s="3"/>
      <c r="PUY846" s="3"/>
      <c r="PUZ846" s="3"/>
      <c r="PVA846" s="3"/>
      <c r="PVB846" s="3"/>
      <c r="PVC846" s="3"/>
      <c r="PVD846" s="3"/>
      <c r="PVE846" s="3"/>
      <c r="PVF846" s="3"/>
      <c r="PVG846" s="3"/>
      <c r="PVH846" s="3"/>
      <c r="PVI846" s="3"/>
      <c r="PVJ846" s="3"/>
      <c r="PVK846" s="3"/>
      <c r="PVL846" s="3"/>
      <c r="PVM846" s="3"/>
      <c r="PVN846" s="3"/>
      <c r="PVO846" s="3"/>
      <c r="PVP846" s="3"/>
      <c r="PVQ846" s="3"/>
      <c r="PVR846" s="3"/>
      <c r="PVS846" s="3"/>
      <c r="PVT846" s="3"/>
      <c r="PVU846" s="3"/>
      <c r="PVV846" s="3"/>
      <c r="PVW846" s="3"/>
      <c r="PVX846" s="3"/>
      <c r="PVY846" s="3"/>
      <c r="PVZ846" s="3"/>
      <c r="PWA846" s="3"/>
      <c r="PWB846" s="3"/>
      <c r="PWC846" s="3"/>
      <c r="PWD846" s="3"/>
      <c r="PWE846" s="3"/>
      <c r="PWF846" s="3"/>
      <c r="PWG846" s="3"/>
      <c r="PWH846" s="3"/>
      <c r="PWI846" s="3"/>
      <c r="PWJ846" s="3"/>
      <c r="PWK846" s="3"/>
      <c r="PWL846" s="3"/>
      <c r="PWM846" s="3"/>
      <c r="PWN846" s="3"/>
      <c r="PWO846" s="3"/>
      <c r="PWP846" s="3"/>
      <c r="PWQ846" s="3"/>
      <c r="PWR846" s="3"/>
      <c r="PWS846" s="3"/>
      <c r="PWT846" s="3"/>
      <c r="PWU846" s="3"/>
      <c r="PWV846" s="3"/>
      <c r="PWW846" s="3"/>
      <c r="PWX846" s="3"/>
      <c r="PWY846" s="3"/>
      <c r="PWZ846" s="3"/>
      <c r="PXA846" s="3"/>
      <c r="PXB846" s="3"/>
      <c r="PXC846" s="3"/>
      <c r="PXD846" s="3"/>
      <c r="PXE846" s="3"/>
      <c r="PXF846" s="3"/>
      <c r="PXG846" s="3"/>
      <c r="PXH846" s="3"/>
      <c r="PXI846" s="3"/>
      <c r="PXJ846" s="3"/>
      <c r="PXK846" s="3"/>
      <c r="PXL846" s="3"/>
      <c r="PXM846" s="3"/>
      <c r="PXN846" s="3"/>
      <c r="PXO846" s="3"/>
      <c r="PXP846" s="3"/>
      <c r="PXQ846" s="3"/>
      <c r="PXR846" s="3"/>
      <c r="PXS846" s="3"/>
      <c r="PXT846" s="3"/>
      <c r="PXU846" s="3"/>
      <c r="PXV846" s="3"/>
      <c r="PXW846" s="3"/>
      <c r="PXX846" s="3"/>
      <c r="PXY846" s="3"/>
      <c r="PXZ846" s="3"/>
      <c r="PYA846" s="3"/>
      <c r="PYB846" s="3"/>
      <c r="PYC846" s="3"/>
      <c r="PYD846" s="3"/>
      <c r="PYE846" s="3"/>
      <c r="PYF846" s="3"/>
      <c r="PYG846" s="3"/>
      <c r="PYH846" s="3"/>
      <c r="PYI846" s="3"/>
      <c r="PYJ846" s="3"/>
      <c r="PYK846" s="3"/>
      <c r="PYL846" s="3"/>
      <c r="PYM846" s="3"/>
      <c r="PYN846" s="3"/>
      <c r="PYO846" s="3"/>
      <c r="PYP846" s="3"/>
      <c r="PYQ846" s="3"/>
      <c r="PYR846" s="3"/>
      <c r="PYS846" s="3"/>
      <c r="PYT846" s="3"/>
      <c r="PYU846" s="3"/>
      <c r="PYV846" s="3"/>
      <c r="PYW846" s="3"/>
      <c r="PYX846" s="3"/>
      <c r="PYY846" s="3"/>
      <c r="PYZ846" s="3"/>
      <c r="PZA846" s="3"/>
      <c r="PZB846" s="3"/>
      <c r="PZC846" s="3"/>
      <c r="PZD846" s="3"/>
      <c r="PZE846" s="3"/>
      <c r="PZF846" s="3"/>
      <c r="PZG846" s="3"/>
      <c r="PZH846" s="3"/>
      <c r="PZI846" s="3"/>
      <c r="PZJ846" s="3"/>
      <c r="PZK846" s="3"/>
      <c r="PZL846" s="3"/>
      <c r="PZM846" s="3"/>
      <c r="PZN846" s="3"/>
      <c r="PZO846" s="3"/>
      <c r="PZP846" s="3"/>
      <c r="PZQ846" s="3"/>
      <c r="PZR846" s="3"/>
      <c r="PZS846" s="3"/>
      <c r="PZT846" s="3"/>
      <c r="PZU846" s="3"/>
      <c r="PZV846" s="3"/>
      <c r="PZW846" s="3"/>
      <c r="PZX846" s="3"/>
      <c r="PZY846" s="3"/>
      <c r="PZZ846" s="3"/>
      <c r="QAA846" s="3"/>
      <c r="QAB846" s="3"/>
      <c r="QAC846" s="3"/>
      <c r="QAD846" s="3"/>
      <c r="QAE846" s="3"/>
      <c r="QAF846" s="3"/>
      <c r="QAG846" s="3"/>
      <c r="QAH846" s="3"/>
      <c r="QAI846" s="3"/>
      <c r="QAJ846" s="3"/>
      <c r="QAK846" s="3"/>
      <c r="QAL846" s="3"/>
      <c r="QAM846" s="3"/>
      <c r="QAN846" s="3"/>
      <c r="QAO846" s="3"/>
      <c r="QAP846" s="3"/>
      <c r="QAQ846" s="3"/>
      <c r="QAR846" s="3"/>
      <c r="QAS846" s="3"/>
      <c r="QAT846" s="3"/>
      <c r="QAU846" s="3"/>
      <c r="QAV846" s="3"/>
      <c r="QAW846" s="3"/>
      <c r="QAX846" s="3"/>
      <c r="QAY846" s="3"/>
      <c r="QAZ846" s="3"/>
      <c r="QBA846" s="3"/>
      <c r="QBB846" s="3"/>
      <c r="QBC846" s="3"/>
      <c r="QBD846" s="3"/>
      <c r="QBE846" s="3"/>
      <c r="QBF846" s="3"/>
      <c r="QBG846" s="3"/>
      <c r="QBH846" s="3"/>
      <c r="QBI846" s="3"/>
      <c r="QBJ846" s="3"/>
      <c r="QBK846" s="3"/>
      <c r="QBL846" s="3"/>
      <c r="QBM846" s="3"/>
      <c r="QBN846" s="3"/>
      <c r="QBO846" s="3"/>
      <c r="QBP846" s="3"/>
      <c r="QBQ846" s="3"/>
      <c r="QBR846" s="3"/>
      <c r="QBS846" s="3"/>
      <c r="QBT846" s="3"/>
      <c r="QBU846" s="3"/>
      <c r="QBV846" s="3"/>
      <c r="QBW846" s="3"/>
      <c r="QBX846" s="3"/>
      <c r="QBY846" s="3"/>
      <c r="QBZ846" s="3"/>
      <c r="QCA846" s="3"/>
      <c r="QCB846" s="3"/>
      <c r="QCC846" s="3"/>
      <c r="QCD846" s="3"/>
      <c r="QCE846" s="3"/>
      <c r="QCF846" s="3"/>
      <c r="QCG846" s="3"/>
      <c r="QCH846" s="3"/>
      <c r="QCI846" s="3"/>
      <c r="QCJ846" s="3"/>
      <c r="QCK846" s="3"/>
      <c r="QCL846" s="3"/>
      <c r="QCM846" s="3"/>
      <c r="QCN846" s="3"/>
      <c r="QCO846" s="3"/>
      <c r="QCP846" s="3"/>
      <c r="QCQ846" s="3"/>
      <c r="QCR846" s="3"/>
      <c r="QCS846" s="3"/>
      <c r="QCT846" s="3"/>
      <c r="QCU846" s="3"/>
      <c r="QCV846" s="3"/>
      <c r="QCW846" s="3"/>
      <c r="QCX846" s="3"/>
      <c r="QCY846" s="3"/>
      <c r="QCZ846" s="3"/>
      <c r="QDA846" s="3"/>
      <c r="QDB846" s="3"/>
      <c r="QDC846" s="3"/>
      <c r="QDD846" s="3"/>
      <c r="QDE846" s="3"/>
      <c r="QDF846" s="3"/>
      <c r="QDG846" s="3"/>
      <c r="QDH846" s="3"/>
      <c r="QDI846" s="3"/>
      <c r="QDJ846" s="3"/>
      <c r="QDK846" s="3"/>
      <c r="QDL846" s="3"/>
      <c r="QDM846" s="3"/>
      <c r="QDN846" s="3"/>
      <c r="QDO846" s="3"/>
      <c r="QDP846" s="3"/>
      <c r="QDQ846" s="3"/>
      <c r="QDR846" s="3"/>
      <c r="QDS846" s="3"/>
      <c r="QDT846" s="3"/>
      <c r="QDU846" s="3"/>
      <c r="QDV846" s="3"/>
      <c r="QDW846" s="3"/>
      <c r="QDX846" s="3"/>
      <c r="QDY846" s="3"/>
      <c r="QDZ846" s="3"/>
      <c r="QEA846" s="3"/>
      <c r="QEB846" s="3"/>
      <c r="QEC846" s="3"/>
      <c r="QED846" s="3"/>
      <c r="QEE846" s="3"/>
      <c r="QEF846" s="3"/>
      <c r="QEG846" s="3"/>
      <c r="QEH846" s="3"/>
      <c r="QEI846" s="3"/>
      <c r="QEJ846" s="3"/>
      <c r="QEK846" s="3"/>
      <c r="QEL846" s="3"/>
      <c r="QEM846" s="3"/>
      <c r="QEN846" s="3"/>
      <c r="QEO846" s="3"/>
      <c r="QEP846" s="3"/>
      <c r="QEQ846" s="3"/>
      <c r="QER846" s="3"/>
      <c r="QES846" s="3"/>
      <c r="QET846" s="3"/>
      <c r="QEU846" s="3"/>
      <c r="QEV846" s="3"/>
      <c r="QEW846" s="3"/>
      <c r="QEX846" s="3"/>
      <c r="QEY846" s="3"/>
      <c r="QEZ846" s="3"/>
      <c r="QFA846" s="3"/>
      <c r="QFB846" s="3"/>
      <c r="QFC846" s="3"/>
      <c r="QFD846" s="3"/>
      <c r="QFE846" s="3"/>
      <c r="QFF846" s="3"/>
      <c r="QFG846" s="3"/>
      <c r="QFH846" s="3"/>
      <c r="QFI846" s="3"/>
      <c r="QFJ846" s="3"/>
      <c r="QFK846" s="3"/>
      <c r="QFL846" s="3"/>
      <c r="QFM846" s="3"/>
      <c r="QFN846" s="3"/>
      <c r="QFO846" s="3"/>
      <c r="QFP846" s="3"/>
      <c r="QFQ846" s="3"/>
      <c r="QFR846" s="3"/>
      <c r="QFS846" s="3"/>
      <c r="QFT846" s="3"/>
      <c r="QFU846" s="3"/>
      <c r="QFV846" s="3"/>
      <c r="QFW846" s="3"/>
      <c r="QFX846" s="3"/>
      <c r="QFY846" s="3"/>
      <c r="QFZ846" s="3"/>
      <c r="QGA846" s="3"/>
      <c r="QGB846" s="3"/>
      <c r="QGC846" s="3"/>
      <c r="QGD846" s="3"/>
      <c r="QGE846" s="3"/>
      <c r="QGF846" s="3"/>
      <c r="QGG846" s="3"/>
      <c r="QGH846" s="3"/>
      <c r="QGI846" s="3"/>
      <c r="QGJ846" s="3"/>
      <c r="QGK846" s="3"/>
      <c r="QGL846" s="3"/>
      <c r="QGM846" s="3"/>
      <c r="QGN846" s="3"/>
      <c r="QGO846" s="3"/>
      <c r="QGP846" s="3"/>
      <c r="QGQ846" s="3"/>
      <c r="QGR846" s="3"/>
      <c r="QGS846" s="3"/>
      <c r="QGT846" s="3"/>
      <c r="QGU846" s="3"/>
      <c r="QGV846" s="3"/>
      <c r="QGW846" s="3"/>
      <c r="QGX846" s="3"/>
      <c r="QGY846" s="3"/>
      <c r="QGZ846" s="3"/>
      <c r="QHA846" s="3"/>
      <c r="QHB846" s="3"/>
      <c r="QHC846" s="3"/>
      <c r="QHD846" s="3"/>
      <c r="QHE846" s="3"/>
      <c r="QHF846" s="3"/>
      <c r="QHG846" s="3"/>
      <c r="QHH846" s="3"/>
      <c r="QHI846" s="3"/>
      <c r="QHJ846" s="3"/>
      <c r="QHK846" s="3"/>
      <c r="QHL846" s="3"/>
      <c r="QHM846" s="3"/>
      <c r="QHN846" s="3"/>
      <c r="QHO846" s="3"/>
      <c r="QHP846" s="3"/>
      <c r="QHQ846" s="3"/>
      <c r="QHR846" s="3"/>
      <c r="QHS846" s="3"/>
      <c r="QHT846" s="3"/>
      <c r="QHU846" s="3"/>
      <c r="QHV846" s="3"/>
      <c r="QHW846" s="3"/>
      <c r="QHX846" s="3"/>
      <c r="QHY846" s="3"/>
      <c r="QHZ846" s="3"/>
      <c r="QIA846" s="3"/>
      <c r="QIB846" s="3"/>
      <c r="QIC846" s="3"/>
      <c r="QID846" s="3"/>
      <c r="QIE846" s="3"/>
      <c r="QIF846" s="3"/>
      <c r="QIG846" s="3"/>
      <c r="QIH846" s="3"/>
      <c r="QII846" s="3"/>
      <c r="QIJ846" s="3"/>
      <c r="QIK846" s="3"/>
      <c r="QIL846" s="3"/>
      <c r="QIM846" s="3"/>
      <c r="QIN846" s="3"/>
      <c r="QIO846" s="3"/>
      <c r="QIP846" s="3"/>
      <c r="QIQ846" s="3"/>
      <c r="QIR846" s="3"/>
      <c r="QIS846" s="3"/>
      <c r="QIT846" s="3"/>
      <c r="QIU846" s="3"/>
      <c r="QIV846" s="3"/>
      <c r="QIW846" s="3"/>
      <c r="QIX846" s="3"/>
      <c r="QIY846" s="3"/>
      <c r="QIZ846" s="3"/>
      <c r="QJA846" s="3"/>
      <c r="QJB846" s="3"/>
      <c r="QJC846" s="3"/>
      <c r="QJD846" s="3"/>
      <c r="QJE846" s="3"/>
      <c r="QJF846" s="3"/>
      <c r="QJG846" s="3"/>
      <c r="QJH846" s="3"/>
      <c r="QJI846" s="3"/>
      <c r="QJJ846" s="3"/>
      <c r="QJK846" s="3"/>
      <c r="QJL846" s="3"/>
      <c r="QJM846" s="3"/>
      <c r="QJN846" s="3"/>
      <c r="QJO846" s="3"/>
      <c r="QJP846" s="3"/>
      <c r="QJQ846" s="3"/>
      <c r="QJR846" s="3"/>
      <c r="QJS846" s="3"/>
      <c r="QJT846" s="3"/>
      <c r="QJU846" s="3"/>
      <c r="QJV846" s="3"/>
      <c r="QJW846" s="3"/>
      <c r="QJX846" s="3"/>
      <c r="QJY846" s="3"/>
      <c r="QJZ846" s="3"/>
      <c r="QKA846" s="3"/>
      <c r="QKB846" s="3"/>
      <c r="QKC846" s="3"/>
      <c r="QKD846" s="3"/>
      <c r="QKE846" s="3"/>
      <c r="QKF846" s="3"/>
      <c r="QKG846" s="3"/>
      <c r="QKH846" s="3"/>
      <c r="QKI846" s="3"/>
      <c r="QKJ846" s="3"/>
      <c r="QKK846" s="3"/>
      <c r="QKL846" s="3"/>
      <c r="QKM846" s="3"/>
      <c r="QKN846" s="3"/>
      <c r="QKO846" s="3"/>
      <c r="QKP846" s="3"/>
      <c r="QKQ846" s="3"/>
      <c r="QKR846" s="3"/>
      <c r="QKS846" s="3"/>
      <c r="QKT846" s="3"/>
      <c r="QKU846" s="3"/>
      <c r="QKV846" s="3"/>
      <c r="QKW846" s="3"/>
      <c r="QKX846" s="3"/>
      <c r="QKY846" s="3"/>
      <c r="QKZ846" s="3"/>
      <c r="QLA846" s="3"/>
      <c r="QLB846" s="3"/>
      <c r="QLC846" s="3"/>
      <c r="QLD846" s="3"/>
      <c r="QLE846" s="3"/>
      <c r="QLF846" s="3"/>
      <c r="QLG846" s="3"/>
      <c r="QLH846" s="3"/>
      <c r="QLI846" s="3"/>
      <c r="QLJ846" s="3"/>
      <c r="QLK846" s="3"/>
      <c r="QLL846" s="3"/>
      <c r="QLM846" s="3"/>
      <c r="QLN846" s="3"/>
      <c r="QLO846" s="3"/>
      <c r="QLP846" s="3"/>
      <c r="QLQ846" s="3"/>
      <c r="QLR846" s="3"/>
      <c r="QLS846" s="3"/>
      <c r="QLT846" s="3"/>
      <c r="QLU846" s="3"/>
      <c r="QLV846" s="3"/>
      <c r="QLW846" s="3"/>
      <c r="QLX846" s="3"/>
      <c r="QLY846" s="3"/>
      <c r="QLZ846" s="3"/>
      <c r="QMA846" s="3"/>
      <c r="QMB846" s="3"/>
      <c r="QMC846" s="3"/>
      <c r="QMD846" s="3"/>
      <c r="QME846" s="3"/>
      <c r="QMF846" s="3"/>
      <c r="QMG846" s="3"/>
      <c r="QMH846" s="3"/>
      <c r="QMI846" s="3"/>
      <c r="QMJ846" s="3"/>
      <c r="QMK846" s="3"/>
      <c r="QML846" s="3"/>
      <c r="QMM846" s="3"/>
      <c r="QMN846" s="3"/>
      <c r="QMO846" s="3"/>
      <c r="QMP846" s="3"/>
      <c r="QMQ846" s="3"/>
      <c r="QMR846" s="3"/>
      <c r="QMS846" s="3"/>
      <c r="QMT846" s="3"/>
      <c r="QMU846" s="3"/>
      <c r="QMV846" s="3"/>
      <c r="QMW846" s="3"/>
      <c r="QMX846" s="3"/>
      <c r="QMY846" s="3"/>
      <c r="QMZ846" s="3"/>
      <c r="QNA846" s="3"/>
      <c r="QNB846" s="3"/>
      <c r="QNC846" s="3"/>
      <c r="QND846" s="3"/>
      <c r="QNE846" s="3"/>
      <c r="QNF846" s="3"/>
      <c r="QNG846" s="3"/>
      <c r="QNH846" s="3"/>
      <c r="QNI846" s="3"/>
      <c r="QNJ846" s="3"/>
      <c r="QNK846" s="3"/>
      <c r="QNL846" s="3"/>
      <c r="QNM846" s="3"/>
      <c r="QNN846" s="3"/>
      <c r="QNO846" s="3"/>
      <c r="QNP846" s="3"/>
      <c r="QNQ846" s="3"/>
      <c r="QNR846" s="3"/>
      <c r="QNS846" s="3"/>
      <c r="QNT846" s="3"/>
      <c r="QNU846" s="3"/>
      <c r="QNV846" s="3"/>
      <c r="QNW846" s="3"/>
      <c r="QNX846" s="3"/>
      <c r="QNY846" s="3"/>
      <c r="QNZ846" s="3"/>
      <c r="QOA846" s="3"/>
      <c r="QOB846" s="3"/>
      <c r="QOC846" s="3"/>
      <c r="QOD846" s="3"/>
      <c r="QOE846" s="3"/>
      <c r="QOF846" s="3"/>
      <c r="QOG846" s="3"/>
      <c r="QOH846" s="3"/>
      <c r="QOI846" s="3"/>
      <c r="QOJ846" s="3"/>
      <c r="QOK846" s="3"/>
      <c r="QOL846" s="3"/>
      <c r="QOM846" s="3"/>
      <c r="QON846" s="3"/>
      <c r="QOO846" s="3"/>
      <c r="QOP846" s="3"/>
      <c r="QOQ846" s="3"/>
      <c r="QOR846" s="3"/>
      <c r="QOS846" s="3"/>
      <c r="QOT846" s="3"/>
      <c r="QOU846" s="3"/>
      <c r="QOV846" s="3"/>
      <c r="QOW846" s="3"/>
      <c r="QOX846" s="3"/>
      <c r="QOY846" s="3"/>
      <c r="QOZ846" s="3"/>
      <c r="QPA846" s="3"/>
      <c r="QPB846" s="3"/>
      <c r="QPC846" s="3"/>
      <c r="QPD846" s="3"/>
      <c r="QPE846" s="3"/>
      <c r="QPF846" s="3"/>
      <c r="QPG846" s="3"/>
      <c r="QPH846" s="3"/>
      <c r="QPI846" s="3"/>
      <c r="QPJ846" s="3"/>
      <c r="QPK846" s="3"/>
      <c r="QPL846" s="3"/>
      <c r="QPM846" s="3"/>
      <c r="QPN846" s="3"/>
      <c r="QPO846" s="3"/>
      <c r="QPP846" s="3"/>
      <c r="QPQ846" s="3"/>
      <c r="QPR846" s="3"/>
      <c r="QPS846" s="3"/>
      <c r="QPT846" s="3"/>
      <c r="QPU846" s="3"/>
      <c r="QPV846" s="3"/>
      <c r="QPW846" s="3"/>
      <c r="QPX846" s="3"/>
      <c r="QPY846" s="3"/>
      <c r="QPZ846" s="3"/>
      <c r="QQA846" s="3"/>
      <c r="QQB846" s="3"/>
      <c r="QQC846" s="3"/>
      <c r="QQD846" s="3"/>
      <c r="QQE846" s="3"/>
      <c r="QQF846" s="3"/>
      <c r="QQG846" s="3"/>
      <c r="QQH846" s="3"/>
      <c r="QQI846" s="3"/>
      <c r="QQJ846" s="3"/>
      <c r="QQK846" s="3"/>
      <c r="QQL846" s="3"/>
      <c r="QQM846" s="3"/>
      <c r="QQN846" s="3"/>
      <c r="QQO846" s="3"/>
      <c r="QQP846" s="3"/>
      <c r="QQQ846" s="3"/>
      <c r="QQR846" s="3"/>
      <c r="QQS846" s="3"/>
      <c r="QQT846" s="3"/>
      <c r="QQU846" s="3"/>
      <c r="QQV846" s="3"/>
      <c r="QQW846" s="3"/>
      <c r="QQX846" s="3"/>
      <c r="QQY846" s="3"/>
      <c r="QQZ846" s="3"/>
      <c r="QRA846" s="3"/>
      <c r="QRB846" s="3"/>
      <c r="QRC846" s="3"/>
      <c r="QRD846" s="3"/>
      <c r="QRE846" s="3"/>
      <c r="QRF846" s="3"/>
      <c r="QRG846" s="3"/>
      <c r="QRH846" s="3"/>
      <c r="QRI846" s="3"/>
      <c r="QRJ846" s="3"/>
      <c r="QRK846" s="3"/>
      <c r="QRL846" s="3"/>
      <c r="QRM846" s="3"/>
      <c r="QRN846" s="3"/>
      <c r="QRO846" s="3"/>
      <c r="QRP846" s="3"/>
      <c r="QRQ846" s="3"/>
      <c r="QRR846" s="3"/>
      <c r="QRS846" s="3"/>
      <c r="QRT846" s="3"/>
      <c r="QRU846" s="3"/>
      <c r="QRV846" s="3"/>
      <c r="QRW846" s="3"/>
      <c r="QRX846" s="3"/>
      <c r="QRY846" s="3"/>
      <c r="QRZ846" s="3"/>
      <c r="QSA846" s="3"/>
      <c r="QSB846" s="3"/>
      <c r="QSC846" s="3"/>
      <c r="QSD846" s="3"/>
      <c r="QSE846" s="3"/>
      <c r="QSF846" s="3"/>
      <c r="QSG846" s="3"/>
      <c r="QSH846" s="3"/>
      <c r="QSI846" s="3"/>
      <c r="QSJ846" s="3"/>
      <c r="QSK846" s="3"/>
      <c r="QSL846" s="3"/>
      <c r="QSM846" s="3"/>
      <c r="QSN846" s="3"/>
      <c r="QSO846" s="3"/>
      <c r="QSP846" s="3"/>
      <c r="QSQ846" s="3"/>
      <c r="QSR846" s="3"/>
      <c r="QSS846" s="3"/>
      <c r="QST846" s="3"/>
      <c r="QSU846" s="3"/>
      <c r="QSV846" s="3"/>
      <c r="QSW846" s="3"/>
      <c r="QSX846" s="3"/>
      <c r="QSY846" s="3"/>
      <c r="QSZ846" s="3"/>
      <c r="QTA846" s="3"/>
      <c r="QTB846" s="3"/>
      <c r="QTC846" s="3"/>
      <c r="QTD846" s="3"/>
      <c r="QTE846" s="3"/>
      <c r="QTF846" s="3"/>
      <c r="QTG846" s="3"/>
      <c r="QTH846" s="3"/>
      <c r="QTI846" s="3"/>
      <c r="QTJ846" s="3"/>
      <c r="QTK846" s="3"/>
      <c r="QTL846" s="3"/>
      <c r="QTM846" s="3"/>
      <c r="QTN846" s="3"/>
      <c r="QTO846" s="3"/>
      <c r="QTP846" s="3"/>
      <c r="QTQ846" s="3"/>
      <c r="QTR846" s="3"/>
      <c r="QTS846" s="3"/>
      <c r="QTT846" s="3"/>
      <c r="QTU846" s="3"/>
      <c r="QTV846" s="3"/>
      <c r="QTW846" s="3"/>
      <c r="QTX846" s="3"/>
      <c r="QTY846" s="3"/>
      <c r="QTZ846" s="3"/>
      <c r="QUA846" s="3"/>
      <c r="QUB846" s="3"/>
      <c r="QUC846" s="3"/>
      <c r="QUD846" s="3"/>
      <c r="QUE846" s="3"/>
      <c r="QUF846" s="3"/>
      <c r="QUG846" s="3"/>
      <c r="QUH846" s="3"/>
      <c r="QUI846" s="3"/>
      <c r="QUJ846" s="3"/>
      <c r="QUK846" s="3"/>
      <c r="QUL846" s="3"/>
      <c r="QUM846" s="3"/>
      <c r="QUN846" s="3"/>
      <c r="QUO846" s="3"/>
      <c r="QUP846" s="3"/>
      <c r="QUQ846" s="3"/>
      <c r="QUR846" s="3"/>
      <c r="QUS846" s="3"/>
      <c r="QUT846" s="3"/>
      <c r="QUU846" s="3"/>
      <c r="QUV846" s="3"/>
      <c r="QUW846" s="3"/>
      <c r="QUX846" s="3"/>
      <c r="QUY846" s="3"/>
      <c r="QUZ846" s="3"/>
      <c r="QVA846" s="3"/>
      <c r="QVB846" s="3"/>
      <c r="QVC846" s="3"/>
      <c r="QVD846" s="3"/>
      <c r="QVE846" s="3"/>
      <c r="QVF846" s="3"/>
      <c r="QVG846" s="3"/>
      <c r="QVH846" s="3"/>
      <c r="QVI846" s="3"/>
      <c r="QVJ846" s="3"/>
      <c r="QVK846" s="3"/>
      <c r="QVL846" s="3"/>
      <c r="QVM846" s="3"/>
      <c r="QVN846" s="3"/>
      <c r="QVO846" s="3"/>
      <c r="QVP846" s="3"/>
      <c r="QVQ846" s="3"/>
      <c r="QVR846" s="3"/>
      <c r="QVS846" s="3"/>
      <c r="QVT846" s="3"/>
      <c r="QVU846" s="3"/>
      <c r="QVV846" s="3"/>
      <c r="QVW846" s="3"/>
      <c r="QVX846" s="3"/>
      <c r="QVY846" s="3"/>
      <c r="QVZ846" s="3"/>
      <c r="QWA846" s="3"/>
      <c r="QWB846" s="3"/>
      <c r="QWC846" s="3"/>
      <c r="QWD846" s="3"/>
      <c r="QWE846" s="3"/>
      <c r="QWF846" s="3"/>
      <c r="QWG846" s="3"/>
      <c r="QWH846" s="3"/>
      <c r="QWI846" s="3"/>
      <c r="QWJ846" s="3"/>
      <c r="QWK846" s="3"/>
      <c r="QWL846" s="3"/>
      <c r="QWM846" s="3"/>
      <c r="QWN846" s="3"/>
      <c r="QWO846" s="3"/>
      <c r="QWP846" s="3"/>
      <c r="QWQ846" s="3"/>
      <c r="QWR846" s="3"/>
      <c r="QWS846" s="3"/>
      <c r="QWT846" s="3"/>
      <c r="QWU846" s="3"/>
      <c r="QWV846" s="3"/>
      <c r="QWW846" s="3"/>
      <c r="QWX846" s="3"/>
      <c r="QWY846" s="3"/>
      <c r="QWZ846" s="3"/>
      <c r="QXA846" s="3"/>
      <c r="QXB846" s="3"/>
      <c r="QXC846" s="3"/>
      <c r="QXD846" s="3"/>
      <c r="QXE846" s="3"/>
      <c r="QXF846" s="3"/>
      <c r="QXG846" s="3"/>
      <c r="QXH846" s="3"/>
      <c r="QXI846" s="3"/>
      <c r="QXJ846" s="3"/>
      <c r="QXK846" s="3"/>
      <c r="QXL846" s="3"/>
      <c r="QXM846" s="3"/>
      <c r="QXN846" s="3"/>
      <c r="QXO846" s="3"/>
      <c r="QXP846" s="3"/>
      <c r="QXQ846" s="3"/>
      <c r="QXR846" s="3"/>
      <c r="QXS846" s="3"/>
      <c r="QXT846" s="3"/>
      <c r="QXU846" s="3"/>
      <c r="QXV846" s="3"/>
      <c r="QXW846" s="3"/>
      <c r="QXX846" s="3"/>
      <c r="QXY846" s="3"/>
      <c r="QXZ846" s="3"/>
      <c r="QYA846" s="3"/>
      <c r="QYB846" s="3"/>
      <c r="QYC846" s="3"/>
      <c r="QYD846" s="3"/>
      <c r="QYE846" s="3"/>
      <c r="QYF846" s="3"/>
      <c r="QYG846" s="3"/>
      <c r="QYH846" s="3"/>
      <c r="QYI846" s="3"/>
      <c r="QYJ846" s="3"/>
      <c r="QYK846" s="3"/>
      <c r="QYL846" s="3"/>
      <c r="QYM846" s="3"/>
      <c r="QYN846" s="3"/>
      <c r="QYO846" s="3"/>
      <c r="QYP846" s="3"/>
      <c r="QYQ846" s="3"/>
      <c r="QYR846" s="3"/>
      <c r="QYS846" s="3"/>
      <c r="QYT846" s="3"/>
      <c r="QYU846" s="3"/>
      <c r="QYV846" s="3"/>
      <c r="QYW846" s="3"/>
      <c r="QYX846" s="3"/>
      <c r="QYY846" s="3"/>
      <c r="QYZ846" s="3"/>
      <c r="QZA846" s="3"/>
      <c r="QZB846" s="3"/>
      <c r="QZC846" s="3"/>
      <c r="QZD846" s="3"/>
      <c r="QZE846" s="3"/>
      <c r="QZF846" s="3"/>
      <c r="QZG846" s="3"/>
      <c r="QZH846" s="3"/>
      <c r="QZI846" s="3"/>
      <c r="QZJ846" s="3"/>
      <c r="QZK846" s="3"/>
      <c r="QZL846" s="3"/>
      <c r="QZM846" s="3"/>
      <c r="QZN846" s="3"/>
      <c r="QZO846" s="3"/>
      <c r="QZP846" s="3"/>
      <c r="QZQ846" s="3"/>
      <c r="QZR846" s="3"/>
      <c r="QZS846" s="3"/>
      <c r="QZT846" s="3"/>
      <c r="QZU846" s="3"/>
      <c r="QZV846" s="3"/>
      <c r="QZW846" s="3"/>
      <c r="QZX846" s="3"/>
      <c r="QZY846" s="3"/>
      <c r="QZZ846" s="3"/>
      <c r="RAA846" s="3"/>
      <c r="RAB846" s="3"/>
      <c r="RAC846" s="3"/>
      <c r="RAD846" s="3"/>
      <c r="RAE846" s="3"/>
      <c r="RAF846" s="3"/>
      <c r="RAG846" s="3"/>
      <c r="RAH846" s="3"/>
      <c r="RAI846" s="3"/>
      <c r="RAJ846" s="3"/>
      <c r="RAK846" s="3"/>
      <c r="RAL846" s="3"/>
      <c r="RAM846" s="3"/>
      <c r="RAN846" s="3"/>
      <c r="RAO846" s="3"/>
      <c r="RAP846" s="3"/>
      <c r="RAQ846" s="3"/>
      <c r="RAR846" s="3"/>
      <c r="RAS846" s="3"/>
      <c r="RAT846" s="3"/>
      <c r="RAU846" s="3"/>
      <c r="RAV846" s="3"/>
      <c r="RAW846" s="3"/>
      <c r="RAX846" s="3"/>
      <c r="RAY846" s="3"/>
      <c r="RAZ846" s="3"/>
      <c r="RBA846" s="3"/>
      <c r="RBB846" s="3"/>
      <c r="RBC846" s="3"/>
      <c r="RBD846" s="3"/>
      <c r="RBE846" s="3"/>
      <c r="RBF846" s="3"/>
      <c r="RBG846" s="3"/>
      <c r="RBH846" s="3"/>
      <c r="RBI846" s="3"/>
      <c r="RBJ846" s="3"/>
      <c r="RBK846" s="3"/>
      <c r="RBL846" s="3"/>
      <c r="RBM846" s="3"/>
      <c r="RBN846" s="3"/>
      <c r="RBO846" s="3"/>
      <c r="RBP846" s="3"/>
      <c r="RBQ846" s="3"/>
      <c r="RBR846" s="3"/>
      <c r="RBS846" s="3"/>
      <c r="RBT846" s="3"/>
      <c r="RBU846" s="3"/>
      <c r="RBV846" s="3"/>
      <c r="RBW846" s="3"/>
      <c r="RBX846" s="3"/>
      <c r="RBY846" s="3"/>
      <c r="RBZ846" s="3"/>
      <c r="RCA846" s="3"/>
      <c r="RCB846" s="3"/>
      <c r="RCC846" s="3"/>
      <c r="RCD846" s="3"/>
      <c r="RCE846" s="3"/>
      <c r="RCF846" s="3"/>
      <c r="RCG846" s="3"/>
      <c r="RCH846" s="3"/>
      <c r="RCI846" s="3"/>
      <c r="RCJ846" s="3"/>
      <c r="RCK846" s="3"/>
      <c r="RCL846" s="3"/>
      <c r="RCM846" s="3"/>
      <c r="RCN846" s="3"/>
      <c r="RCO846" s="3"/>
      <c r="RCP846" s="3"/>
      <c r="RCQ846" s="3"/>
      <c r="RCR846" s="3"/>
      <c r="RCS846" s="3"/>
      <c r="RCT846" s="3"/>
      <c r="RCU846" s="3"/>
      <c r="RCV846" s="3"/>
      <c r="RCW846" s="3"/>
      <c r="RCX846" s="3"/>
      <c r="RCY846" s="3"/>
      <c r="RCZ846" s="3"/>
      <c r="RDA846" s="3"/>
      <c r="RDB846" s="3"/>
      <c r="RDC846" s="3"/>
      <c r="RDD846" s="3"/>
      <c r="RDE846" s="3"/>
      <c r="RDF846" s="3"/>
      <c r="RDG846" s="3"/>
      <c r="RDH846" s="3"/>
      <c r="RDI846" s="3"/>
      <c r="RDJ846" s="3"/>
      <c r="RDK846" s="3"/>
      <c r="RDL846" s="3"/>
      <c r="RDM846" s="3"/>
      <c r="RDN846" s="3"/>
      <c r="RDO846" s="3"/>
      <c r="RDP846" s="3"/>
      <c r="RDQ846" s="3"/>
      <c r="RDR846" s="3"/>
      <c r="RDS846" s="3"/>
      <c r="RDT846" s="3"/>
      <c r="RDU846" s="3"/>
      <c r="RDV846" s="3"/>
      <c r="RDW846" s="3"/>
      <c r="RDX846" s="3"/>
      <c r="RDY846" s="3"/>
      <c r="RDZ846" s="3"/>
      <c r="REA846" s="3"/>
      <c r="REB846" s="3"/>
      <c r="REC846" s="3"/>
      <c r="RED846" s="3"/>
      <c r="REE846" s="3"/>
      <c r="REF846" s="3"/>
      <c r="REG846" s="3"/>
      <c r="REH846" s="3"/>
      <c r="REI846" s="3"/>
      <c r="REJ846" s="3"/>
      <c r="REK846" s="3"/>
      <c r="REL846" s="3"/>
      <c r="REM846" s="3"/>
      <c r="REN846" s="3"/>
      <c r="REO846" s="3"/>
      <c r="REP846" s="3"/>
      <c r="REQ846" s="3"/>
      <c r="RER846" s="3"/>
      <c r="RES846" s="3"/>
      <c r="RET846" s="3"/>
      <c r="REU846" s="3"/>
      <c r="REV846" s="3"/>
      <c r="REW846" s="3"/>
      <c r="REX846" s="3"/>
      <c r="REY846" s="3"/>
      <c r="REZ846" s="3"/>
      <c r="RFA846" s="3"/>
      <c r="RFB846" s="3"/>
      <c r="RFC846" s="3"/>
      <c r="RFD846" s="3"/>
      <c r="RFE846" s="3"/>
      <c r="RFF846" s="3"/>
      <c r="RFG846" s="3"/>
      <c r="RFH846" s="3"/>
      <c r="RFI846" s="3"/>
      <c r="RFJ846" s="3"/>
      <c r="RFK846" s="3"/>
      <c r="RFL846" s="3"/>
      <c r="RFM846" s="3"/>
      <c r="RFN846" s="3"/>
      <c r="RFO846" s="3"/>
      <c r="RFP846" s="3"/>
      <c r="RFQ846" s="3"/>
      <c r="RFR846" s="3"/>
      <c r="RFS846" s="3"/>
      <c r="RFT846" s="3"/>
      <c r="RFU846" s="3"/>
      <c r="RFV846" s="3"/>
      <c r="RFW846" s="3"/>
      <c r="RFX846" s="3"/>
      <c r="RFY846" s="3"/>
      <c r="RFZ846" s="3"/>
      <c r="RGA846" s="3"/>
      <c r="RGB846" s="3"/>
      <c r="RGC846" s="3"/>
      <c r="RGD846" s="3"/>
      <c r="RGE846" s="3"/>
      <c r="RGF846" s="3"/>
      <c r="RGG846" s="3"/>
      <c r="RGH846" s="3"/>
      <c r="RGI846" s="3"/>
      <c r="RGJ846" s="3"/>
      <c r="RGK846" s="3"/>
      <c r="RGL846" s="3"/>
      <c r="RGM846" s="3"/>
      <c r="RGN846" s="3"/>
      <c r="RGO846" s="3"/>
      <c r="RGP846" s="3"/>
      <c r="RGQ846" s="3"/>
      <c r="RGR846" s="3"/>
      <c r="RGS846" s="3"/>
      <c r="RGT846" s="3"/>
      <c r="RGU846" s="3"/>
      <c r="RGV846" s="3"/>
      <c r="RGW846" s="3"/>
      <c r="RGX846" s="3"/>
      <c r="RGY846" s="3"/>
      <c r="RGZ846" s="3"/>
      <c r="RHA846" s="3"/>
      <c r="RHB846" s="3"/>
      <c r="RHC846" s="3"/>
      <c r="RHD846" s="3"/>
      <c r="RHE846" s="3"/>
      <c r="RHF846" s="3"/>
      <c r="RHG846" s="3"/>
      <c r="RHH846" s="3"/>
      <c r="RHI846" s="3"/>
      <c r="RHJ846" s="3"/>
      <c r="RHK846" s="3"/>
      <c r="RHL846" s="3"/>
      <c r="RHM846" s="3"/>
      <c r="RHN846" s="3"/>
      <c r="RHO846" s="3"/>
      <c r="RHP846" s="3"/>
      <c r="RHQ846" s="3"/>
      <c r="RHR846" s="3"/>
      <c r="RHS846" s="3"/>
      <c r="RHT846" s="3"/>
      <c r="RHU846" s="3"/>
      <c r="RHV846" s="3"/>
      <c r="RHW846" s="3"/>
      <c r="RHX846" s="3"/>
      <c r="RHY846" s="3"/>
      <c r="RHZ846" s="3"/>
      <c r="RIA846" s="3"/>
      <c r="RIB846" s="3"/>
      <c r="RIC846" s="3"/>
      <c r="RID846" s="3"/>
      <c r="RIE846" s="3"/>
      <c r="RIF846" s="3"/>
      <c r="RIG846" s="3"/>
      <c r="RIH846" s="3"/>
      <c r="RII846" s="3"/>
      <c r="RIJ846" s="3"/>
      <c r="RIK846" s="3"/>
      <c r="RIL846" s="3"/>
      <c r="RIM846" s="3"/>
      <c r="RIN846" s="3"/>
      <c r="RIO846" s="3"/>
      <c r="RIP846" s="3"/>
      <c r="RIQ846" s="3"/>
      <c r="RIR846" s="3"/>
      <c r="RIS846" s="3"/>
      <c r="RIT846" s="3"/>
      <c r="RIU846" s="3"/>
      <c r="RIV846" s="3"/>
      <c r="RIW846" s="3"/>
      <c r="RIX846" s="3"/>
      <c r="RIY846" s="3"/>
      <c r="RIZ846" s="3"/>
      <c r="RJA846" s="3"/>
      <c r="RJB846" s="3"/>
      <c r="RJC846" s="3"/>
      <c r="RJD846" s="3"/>
      <c r="RJE846" s="3"/>
      <c r="RJF846" s="3"/>
      <c r="RJG846" s="3"/>
      <c r="RJH846" s="3"/>
      <c r="RJI846" s="3"/>
      <c r="RJJ846" s="3"/>
      <c r="RJK846" s="3"/>
      <c r="RJL846" s="3"/>
      <c r="RJM846" s="3"/>
      <c r="RJN846" s="3"/>
      <c r="RJO846" s="3"/>
      <c r="RJP846" s="3"/>
      <c r="RJQ846" s="3"/>
      <c r="RJR846" s="3"/>
      <c r="RJS846" s="3"/>
      <c r="RJT846" s="3"/>
      <c r="RJU846" s="3"/>
      <c r="RJV846" s="3"/>
      <c r="RJW846" s="3"/>
      <c r="RJX846" s="3"/>
      <c r="RJY846" s="3"/>
      <c r="RJZ846" s="3"/>
      <c r="RKA846" s="3"/>
      <c r="RKB846" s="3"/>
      <c r="RKC846" s="3"/>
      <c r="RKD846" s="3"/>
      <c r="RKE846" s="3"/>
      <c r="RKF846" s="3"/>
      <c r="RKG846" s="3"/>
      <c r="RKH846" s="3"/>
      <c r="RKI846" s="3"/>
      <c r="RKJ846" s="3"/>
      <c r="RKK846" s="3"/>
      <c r="RKL846" s="3"/>
      <c r="RKM846" s="3"/>
      <c r="RKN846" s="3"/>
      <c r="RKO846" s="3"/>
      <c r="RKP846" s="3"/>
      <c r="RKQ846" s="3"/>
      <c r="RKR846" s="3"/>
      <c r="RKS846" s="3"/>
      <c r="RKT846" s="3"/>
      <c r="RKU846" s="3"/>
      <c r="RKV846" s="3"/>
      <c r="RKW846" s="3"/>
      <c r="RKX846" s="3"/>
      <c r="RKY846" s="3"/>
      <c r="RKZ846" s="3"/>
      <c r="RLA846" s="3"/>
      <c r="RLB846" s="3"/>
      <c r="RLC846" s="3"/>
      <c r="RLD846" s="3"/>
      <c r="RLE846" s="3"/>
      <c r="RLF846" s="3"/>
      <c r="RLG846" s="3"/>
      <c r="RLH846" s="3"/>
      <c r="RLI846" s="3"/>
      <c r="RLJ846" s="3"/>
      <c r="RLK846" s="3"/>
      <c r="RLL846" s="3"/>
      <c r="RLM846" s="3"/>
      <c r="RLN846" s="3"/>
      <c r="RLO846" s="3"/>
      <c r="RLP846" s="3"/>
      <c r="RLQ846" s="3"/>
      <c r="RLR846" s="3"/>
      <c r="RLS846" s="3"/>
      <c r="RLT846" s="3"/>
      <c r="RLU846" s="3"/>
      <c r="RLV846" s="3"/>
      <c r="RLW846" s="3"/>
      <c r="RLX846" s="3"/>
      <c r="RLY846" s="3"/>
      <c r="RLZ846" s="3"/>
      <c r="RMA846" s="3"/>
      <c r="RMB846" s="3"/>
      <c r="RMC846" s="3"/>
      <c r="RMD846" s="3"/>
      <c r="RME846" s="3"/>
      <c r="RMF846" s="3"/>
      <c r="RMG846" s="3"/>
      <c r="RMH846" s="3"/>
      <c r="RMI846" s="3"/>
      <c r="RMJ846" s="3"/>
      <c r="RMK846" s="3"/>
      <c r="RML846" s="3"/>
      <c r="RMM846" s="3"/>
      <c r="RMN846" s="3"/>
      <c r="RMO846" s="3"/>
      <c r="RMP846" s="3"/>
      <c r="RMQ846" s="3"/>
      <c r="RMR846" s="3"/>
      <c r="RMS846" s="3"/>
      <c r="RMT846" s="3"/>
      <c r="RMU846" s="3"/>
      <c r="RMV846" s="3"/>
      <c r="RMW846" s="3"/>
      <c r="RMX846" s="3"/>
      <c r="RMY846" s="3"/>
      <c r="RMZ846" s="3"/>
      <c r="RNA846" s="3"/>
      <c r="RNB846" s="3"/>
      <c r="RNC846" s="3"/>
      <c r="RND846" s="3"/>
      <c r="RNE846" s="3"/>
      <c r="RNF846" s="3"/>
      <c r="RNG846" s="3"/>
      <c r="RNH846" s="3"/>
      <c r="RNI846" s="3"/>
      <c r="RNJ846" s="3"/>
      <c r="RNK846" s="3"/>
      <c r="RNL846" s="3"/>
      <c r="RNM846" s="3"/>
      <c r="RNN846" s="3"/>
      <c r="RNO846" s="3"/>
      <c r="RNP846" s="3"/>
      <c r="RNQ846" s="3"/>
      <c r="RNR846" s="3"/>
      <c r="RNS846" s="3"/>
      <c r="RNT846" s="3"/>
      <c r="RNU846" s="3"/>
      <c r="RNV846" s="3"/>
      <c r="RNW846" s="3"/>
      <c r="RNX846" s="3"/>
      <c r="RNY846" s="3"/>
      <c r="RNZ846" s="3"/>
      <c r="ROA846" s="3"/>
      <c r="ROB846" s="3"/>
      <c r="ROC846" s="3"/>
      <c r="ROD846" s="3"/>
      <c r="ROE846" s="3"/>
      <c r="ROF846" s="3"/>
      <c r="ROG846" s="3"/>
      <c r="ROH846" s="3"/>
      <c r="ROI846" s="3"/>
      <c r="ROJ846" s="3"/>
      <c r="ROK846" s="3"/>
      <c r="ROL846" s="3"/>
      <c r="ROM846" s="3"/>
      <c r="RON846" s="3"/>
      <c r="ROO846" s="3"/>
      <c r="ROP846" s="3"/>
      <c r="ROQ846" s="3"/>
      <c r="ROR846" s="3"/>
      <c r="ROS846" s="3"/>
      <c r="ROT846" s="3"/>
      <c r="ROU846" s="3"/>
      <c r="ROV846" s="3"/>
      <c r="ROW846" s="3"/>
      <c r="ROX846" s="3"/>
      <c r="ROY846" s="3"/>
      <c r="ROZ846" s="3"/>
      <c r="RPA846" s="3"/>
      <c r="RPB846" s="3"/>
      <c r="RPC846" s="3"/>
      <c r="RPD846" s="3"/>
      <c r="RPE846" s="3"/>
      <c r="RPF846" s="3"/>
      <c r="RPG846" s="3"/>
      <c r="RPH846" s="3"/>
      <c r="RPI846" s="3"/>
      <c r="RPJ846" s="3"/>
      <c r="RPK846" s="3"/>
      <c r="RPL846" s="3"/>
      <c r="RPM846" s="3"/>
      <c r="RPN846" s="3"/>
      <c r="RPO846" s="3"/>
      <c r="RPP846" s="3"/>
      <c r="RPQ846" s="3"/>
      <c r="RPR846" s="3"/>
      <c r="RPS846" s="3"/>
      <c r="RPT846" s="3"/>
      <c r="RPU846" s="3"/>
      <c r="RPV846" s="3"/>
      <c r="RPW846" s="3"/>
      <c r="RPX846" s="3"/>
      <c r="RPY846" s="3"/>
      <c r="RPZ846" s="3"/>
      <c r="RQA846" s="3"/>
      <c r="RQB846" s="3"/>
      <c r="RQC846" s="3"/>
      <c r="RQD846" s="3"/>
      <c r="RQE846" s="3"/>
      <c r="RQF846" s="3"/>
      <c r="RQG846" s="3"/>
      <c r="RQH846" s="3"/>
      <c r="RQI846" s="3"/>
      <c r="RQJ846" s="3"/>
      <c r="RQK846" s="3"/>
      <c r="RQL846" s="3"/>
      <c r="RQM846" s="3"/>
      <c r="RQN846" s="3"/>
      <c r="RQO846" s="3"/>
      <c r="RQP846" s="3"/>
      <c r="RQQ846" s="3"/>
      <c r="RQR846" s="3"/>
      <c r="RQS846" s="3"/>
      <c r="RQT846" s="3"/>
      <c r="RQU846" s="3"/>
      <c r="RQV846" s="3"/>
      <c r="RQW846" s="3"/>
      <c r="RQX846" s="3"/>
      <c r="RQY846" s="3"/>
      <c r="RQZ846" s="3"/>
      <c r="RRA846" s="3"/>
      <c r="RRB846" s="3"/>
      <c r="RRC846" s="3"/>
      <c r="RRD846" s="3"/>
      <c r="RRE846" s="3"/>
      <c r="RRF846" s="3"/>
      <c r="RRG846" s="3"/>
      <c r="RRH846" s="3"/>
      <c r="RRI846" s="3"/>
      <c r="RRJ846" s="3"/>
      <c r="RRK846" s="3"/>
      <c r="RRL846" s="3"/>
      <c r="RRM846" s="3"/>
      <c r="RRN846" s="3"/>
      <c r="RRO846" s="3"/>
      <c r="RRP846" s="3"/>
      <c r="RRQ846" s="3"/>
      <c r="RRR846" s="3"/>
      <c r="RRS846" s="3"/>
      <c r="RRT846" s="3"/>
      <c r="RRU846" s="3"/>
      <c r="RRV846" s="3"/>
      <c r="RRW846" s="3"/>
      <c r="RRX846" s="3"/>
      <c r="RRY846" s="3"/>
      <c r="RRZ846" s="3"/>
      <c r="RSA846" s="3"/>
      <c r="RSB846" s="3"/>
      <c r="RSC846" s="3"/>
      <c r="RSD846" s="3"/>
      <c r="RSE846" s="3"/>
      <c r="RSF846" s="3"/>
      <c r="RSG846" s="3"/>
      <c r="RSH846" s="3"/>
      <c r="RSI846" s="3"/>
      <c r="RSJ846" s="3"/>
      <c r="RSK846" s="3"/>
      <c r="RSL846" s="3"/>
      <c r="RSM846" s="3"/>
      <c r="RSN846" s="3"/>
      <c r="RSO846" s="3"/>
      <c r="RSP846" s="3"/>
      <c r="RSQ846" s="3"/>
      <c r="RSR846" s="3"/>
      <c r="RSS846" s="3"/>
      <c r="RST846" s="3"/>
      <c r="RSU846" s="3"/>
      <c r="RSV846" s="3"/>
      <c r="RSW846" s="3"/>
      <c r="RSX846" s="3"/>
      <c r="RSY846" s="3"/>
      <c r="RSZ846" s="3"/>
      <c r="RTA846" s="3"/>
      <c r="RTB846" s="3"/>
      <c r="RTC846" s="3"/>
      <c r="RTD846" s="3"/>
      <c r="RTE846" s="3"/>
      <c r="RTF846" s="3"/>
      <c r="RTG846" s="3"/>
      <c r="RTH846" s="3"/>
      <c r="RTI846" s="3"/>
      <c r="RTJ846" s="3"/>
      <c r="RTK846" s="3"/>
      <c r="RTL846" s="3"/>
      <c r="RTM846" s="3"/>
      <c r="RTN846" s="3"/>
      <c r="RTO846" s="3"/>
      <c r="RTP846" s="3"/>
      <c r="RTQ846" s="3"/>
      <c r="RTR846" s="3"/>
      <c r="RTS846" s="3"/>
      <c r="RTT846" s="3"/>
      <c r="RTU846" s="3"/>
      <c r="RTV846" s="3"/>
      <c r="RTW846" s="3"/>
      <c r="RTX846" s="3"/>
      <c r="RTY846" s="3"/>
      <c r="RTZ846" s="3"/>
      <c r="RUA846" s="3"/>
      <c r="RUB846" s="3"/>
      <c r="RUC846" s="3"/>
      <c r="RUD846" s="3"/>
      <c r="RUE846" s="3"/>
      <c r="RUF846" s="3"/>
      <c r="RUG846" s="3"/>
      <c r="RUH846" s="3"/>
      <c r="RUI846" s="3"/>
      <c r="RUJ846" s="3"/>
      <c r="RUK846" s="3"/>
      <c r="RUL846" s="3"/>
      <c r="RUM846" s="3"/>
      <c r="RUN846" s="3"/>
      <c r="RUO846" s="3"/>
      <c r="RUP846" s="3"/>
      <c r="RUQ846" s="3"/>
      <c r="RUR846" s="3"/>
      <c r="RUS846" s="3"/>
      <c r="RUT846" s="3"/>
      <c r="RUU846" s="3"/>
      <c r="RUV846" s="3"/>
      <c r="RUW846" s="3"/>
      <c r="RUX846" s="3"/>
      <c r="RUY846" s="3"/>
      <c r="RUZ846" s="3"/>
      <c r="RVA846" s="3"/>
      <c r="RVB846" s="3"/>
      <c r="RVC846" s="3"/>
      <c r="RVD846" s="3"/>
      <c r="RVE846" s="3"/>
      <c r="RVF846" s="3"/>
      <c r="RVG846" s="3"/>
      <c r="RVH846" s="3"/>
      <c r="RVI846" s="3"/>
      <c r="RVJ846" s="3"/>
      <c r="RVK846" s="3"/>
      <c r="RVL846" s="3"/>
      <c r="RVM846" s="3"/>
      <c r="RVN846" s="3"/>
      <c r="RVO846" s="3"/>
      <c r="RVP846" s="3"/>
      <c r="RVQ846" s="3"/>
      <c r="RVR846" s="3"/>
      <c r="RVS846" s="3"/>
      <c r="RVT846" s="3"/>
      <c r="RVU846" s="3"/>
      <c r="RVV846" s="3"/>
      <c r="RVW846" s="3"/>
      <c r="RVX846" s="3"/>
      <c r="RVY846" s="3"/>
      <c r="RVZ846" s="3"/>
      <c r="RWA846" s="3"/>
      <c r="RWB846" s="3"/>
      <c r="RWC846" s="3"/>
      <c r="RWD846" s="3"/>
      <c r="RWE846" s="3"/>
      <c r="RWF846" s="3"/>
      <c r="RWG846" s="3"/>
      <c r="RWH846" s="3"/>
      <c r="RWI846" s="3"/>
      <c r="RWJ846" s="3"/>
      <c r="RWK846" s="3"/>
      <c r="RWL846" s="3"/>
      <c r="RWM846" s="3"/>
      <c r="RWN846" s="3"/>
      <c r="RWO846" s="3"/>
      <c r="RWP846" s="3"/>
      <c r="RWQ846" s="3"/>
      <c r="RWR846" s="3"/>
      <c r="RWS846" s="3"/>
      <c r="RWT846" s="3"/>
      <c r="RWU846" s="3"/>
      <c r="RWV846" s="3"/>
      <c r="RWW846" s="3"/>
      <c r="RWX846" s="3"/>
      <c r="RWY846" s="3"/>
      <c r="RWZ846" s="3"/>
      <c r="RXA846" s="3"/>
      <c r="RXB846" s="3"/>
      <c r="RXC846" s="3"/>
      <c r="RXD846" s="3"/>
      <c r="RXE846" s="3"/>
      <c r="RXF846" s="3"/>
      <c r="RXG846" s="3"/>
      <c r="RXH846" s="3"/>
      <c r="RXI846" s="3"/>
      <c r="RXJ846" s="3"/>
      <c r="RXK846" s="3"/>
      <c r="RXL846" s="3"/>
      <c r="RXM846" s="3"/>
      <c r="RXN846" s="3"/>
      <c r="RXO846" s="3"/>
      <c r="RXP846" s="3"/>
      <c r="RXQ846" s="3"/>
      <c r="RXR846" s="3"/>
      <c r="RXS846" s="3"/>
      <c r="RXT846" s="3"/>
      <c r="RXU846" s="3"/>
      <c r="RXV846" s="3"/>
      <c r="RXW846" s="3"/>
      <c r="RXX846" s="3"/>
      <c r="RXY846" s="3"/>
      <c r="RXZ846" s="3"/>
      <c r="RYA846" s="3"/>
      <c r="RYB846" s="3"/>
      <c r="RYC846" s="3"/>
      <c r="RYD846" s="3"/>
      <c r="RYE846" s="3"/>
      <c r="RYF846" s="3"/>
      <c r="RYG846" s="3"/>
      <c r="RYH846" s="3"/>
      <c r="RYI846" s="3"/>
      <c r="RYJ846" s="3"/>
      <c r="RYK846" s="3"/>
      <c r="RYL846" s="3"/>
      <c r="RYM846" s="3"/>
      <c r="RYN846" s="3"/>
      <c r="RYO846" s="3"/>
      <c r="RYP846" s="3"/>
      <c r="RYQ846" s="3"/>
      <c r="RYR846" s="3"/>
      <c r="RYS846" s="3"/>
      <c r="RYT846" s="3"/>
      <c r="RYU846" s="3"/>
      <c r="RYV846" s="3"/>
      <c r="RYW846" s="3"/>
      <c r="RYX846" s="3"/>
      <c r="RYY846" s="3"/>
      <c r="RYZ846" s="3"/>
      <c r="RZA846" s="3"/>
      <c r="RZB846" s="3"/>
      <c r="RZC846" s="3"/>
      <c r="RZD846" s="3"/>
      <c r="RZE846" s="3"/>
      <c r="RZF846" s="3"/>
      <c r="RZG846" s="3"/>
      <c r="RZH846" s="3"/>
      <c r="RZI846" s="3"/>
      <c r="RZJ846" s="3"/>
      <c r="RZK846" s="3"/>
      <c r="RZL846" s="3"/>
      <c r="RZM846" s="3"/>
      <c r="RZN846" s="3"/>
      <c r="RZO846" s="3"/>
      <c r="RZP846" s="3"/>
      <c r="RZQ846" s="3"/>
      <c r="RZR846" s="3"/>
      <c r="RZS846" s="3"/>
      <c r="RZT846" s="3"/>
      <c r="RZU846" s="3"/>
      <c r="RZV846" s="3"/>
      <c r="RZW846" s="3"/>
      <c r="RZX846" s="3"/>
      <c r="RZY846" s="3"/>
      <c r="RZZ846" s="3"/>
      <c r="SAA846" s="3"/>
      <c r="SAB846" s="3"/>
      <c r="SAC846" s="3"/>
      <c r="SAD846" s="3"/>
      <c r="SAE846" s="3"/>
      <c r="SAF846" s="3"/>
      <c r="SAG846" s="3"/>
      <c r="SAH846" s="3"/>
      <c r="SAI846" s="3"/>
      <c r="SAJ846" s="3"/>
      <c r="SAK846" s="3"/>
      <c r="SAL846" s="3"/>
      <c r="SAM846" s="3"/>
      <c r="SAN846" s="3"/>
      <c r="SAO846" s="3"/>
      <c r="SAP846" s="3"/>
      <c r="SAQ846" s="3"/>
      <c r="SAR846" s="3"/>
      <c r="SAS846" s="3"/>
      <c r="SAT846" s="3"/>
      <c r="SAU846" s="3"/>
      <c r="SAV846" s="3"/>
      <c r="SAW846" s="3"/>
      <c r="SAX846" s="3"/>
      <c r="SAY846" s="3"/>
      <c r="SAZ846" s="3"/>
      <c r="SBA846" s="3"/>
      <c r="SBB846" s="3"/>
      <c r="SBC846" s="3"/>
      <c r="SBD846" s="3"/>
      <c r="SBE846" s="3"/>
      <c r="SBF846" s="3"/>
      <c r="SBG846" s="3"/>
      <c r="SBH846" s="3"/>
      <c r="SBI846" s="3"/>
      <c r="SBJ846" s="3"/>
      <c r="SBK846" s="3"/>
      <c r="SBL846" s="3"/>
      <c r="SBM846" s="3"/>
      <c r="SBN846" s="3"/>
      <c r="SBO846" s="3"/>
      <c r="SBP846" s="3"/>
      <c r="SBQ846" s="3"/>
      <c r="SBR846" s="3"/>
      <c r="SBS846" s="3"/>
      <c r="SBT846" s="3"/>
      <c r="SBU846" s="3"/>
      <c r="SBV846" s="3"/>
      <c r="SBW846" s="3"/>
      <c r="SBX846" s="3"/>
      <c r="SBY846" s="3"/>
      <c r="SBZ846" s="3"/>
      <c r="SCA846" s="3"/>
      <c r="SCB846" s="3"/>
      <c r="SCC846" s="3"/>
      <c r="SCD846" s="3"/>
      <c r="SCE846" s="3"/>
      <c r="SCF846" s="3"/>
      <c r="SCG846" s="3"/>
      <c r="SCH846" s="3"/>
      <c r="SCI846" s="3"/>
      <c r="SCJ846" s="3"/>
      <c r="SCK846" s="3"/>
      <c r="SCL846" s="3"/>
      <c r="SCM846" s="3"/>
      <c r="SCN846" s="3"/>
      <c r="SCO846" s="3"/>
      <c r="SCP846" s="3"/>
      <c r="SCQ846" s="3"/>
      <c r="SCR846" s="3"/>
      <c r="SCS846" s="3"/>
      <c r="SCT846" s="3"/>
      <c r="SCU846" s="3"/>
      <c r="SCV846" s="3"/>
      <c r="SCW846" s="3"/>
      <c r="SCX846" s="3"/>
      <c r="SCY846" s="3"/>
      <c r="SCZ846" s="3"/>
      <c r="SDA846" s="3"/>
      <c r="SDB846" s="3"/>
      <c r="SDC846" s="3"/>
      <c r="SDD846" s="3"/>
      <c r="SDE846" s="3"/>
      <c r="SDF846" s="3"/>
      <c r="SDG846" s="3"/>
      <c r="SDH846" s="3"/>
      <c r="SDI846" s="3"/>
      <c r="SDJ846" s="3"/>
      <c r="SDK846" s="3"/>
      <c r="SDL846" s="3"/>
      <c r="SDM846" s="3"/>
      <c r="SDN846" s="3"/>
      <c r="SDO846" s="3"/>
      <c r="SDP846" s="3"/>
      <c r="SDQ846" s="3"/>
      <c r="SDR846" s="3"/>
      <c r="SDS846" s="3"/>
      <c r="SDT846" s="3"/>
      <c r="SDU846" s="3"/>
      <c r="SDV846" s="3"/>
      <c r="SDW846" s="3"/>
      <c r="SDX846" s="3"/>
      <c r="SDY846" s="3"/>
      <c r="SDZ846" s="3"/>
      <c r="SEA846" s="3"/>
      <c r="SEB846" s="3"/>
      <c r="SEC846" s="3"/>
      <c r="SED846" s="3"/>
      <c r="SEE846" s="3"/>
      <c r="SEF846" s="3"/>
      <c r="SEG846" s="3"/>
      <c r="SEH846" s="3"/>
      <c r="SEI846" s="3"/>
      <c r="SEJ846" s="3"/>
      <c r="SEK846" s="3"/>
      <c r="SEL846" s="3"/>
      <c r="SEM846" s="3"/>
      <c r="SEN846" s="3"/>
      <c r="SEO846" s="3"/>
      <c r="SEP846" s="3"/>
      <c r="SEQ846" s="3"/>
      <c r="SER846" s="3"/>
      <c r="SES846" s="3"/>
      <c r="SET846" s="3"/>
      <c r="SEU846" s="3"/>
      <c r="SEV846" s="3"/>
      <c r="SEW846" s="3"/>
      <c r="SEX846" s="3"/>
      <c r="SEY846" s="3"/>
      <c r="SEZ846" s="3"/>
      <c r="SFA846" s="3"/>
      <c r="SFB846" s="3"/>
      <c r="SFC846" s="3"/>
      <c r="SFD846" s="3"/>
      <c r="SFE846" s="3"/>
      <c r="SFF846" s="3"/>
      <c r="SFG846" s="3"/>
      <c r="SFH846" s="3"/>
      <c r="SFI846" s="3"/>
      <c r="SFJ846" s="3"/>
      <c r="SFK846" s="3"/>
      <c r="SFL846" s="3"/>
      <c r="SFM846" s="3"/>
      <c r="SFN846" s="3"/>
      <c r="SFO846" s="3"/>
      <c r="SFP846" s="3"/>
      <c r="SFQ846" s="3"/>
      <c r="SFR846" s="3"/>
      <c r="SFS846" s="3"/>
      <c r="SFT846" s="3"/>
      <c r="SFU846" s="3"/>
      <c r="SFV846" s="3"/>
      <c r="SFW846" s="3"/>
      <c r="SFX846" s="3"/>
      <c r="SFY846" s="3"/>
      <c r="SFZ846" s="3"/>
      <c r="SGA846" s="3"/>
      <c r="SGB846" s="3"/>
      <c r="SGC846" s="3"/>
      <c r="SGD846" s="3"/>
      <c r="SGE846" s="3"/>
      <c r="SGF846" s="3"/>
      <c r="SGG846" s="3"/>
      <c r="SGH846" s="3"/>
      <c r="SGI846" s="3"/>
      <c r="SGJ846" s="3"/>
      <c r="SGK846" s="3"/>
      <c r="SGL846" s="3"/>
      <c r="SGM846" s="3"/>
      <c r="SGN846" s="3"/>
      <c r="SGO846" s="3"/>
      <c r="SGP846" s="3"/>
      <c r="SGQ846" s="3"/>
      <c r="SGR846" s="3"/>
      <c r="SGS846" s="3"/>
      <c r="SGT846" s="3"/>
      <c r="SGU846" s="3"/>
      <c r="SGV846" s="3"/>
      <c r="SGW846" s="3"/>
      <c r="SGX846" s="3"/>
      <c r="SGY846" s="3"/>
      <c r="SGZ846" s="3"/>
      <c r="SHA846" s="3"/>
      <c r="SHB846" s="3"/>
      <c r="SHC846" s="3"/>
      <c r="SHD846" s="3"/>
      <c r="SHE846" s="3"/>
      <c r="SHF846" s="3"/>
      <c r="SHG846" s="3"/>
      <c r="SHH846" s="3"/>
      <c r="SHI846" s="3"/>
      <c r="SHJ846" s="3"/>
      <c r="SHK846" s="3"/>
      <c r="SHL846" s="3"/>
      <c r="SHM846" s="3"/>
      <c r="SHN846" s="3"/>
      <c r="SHO846" s="3"/>
      <c r="SHP846" s="3"/>
      <c r="SHQ846" s="3"/>
      <c r="SHR846" s="3"/>
      <c r="SHS846" s="3"/>
      <c r="SHT846" s="3"/>
      <c r="SHU846" s="3"/>
      <c r="SHV846" s="3"/>
      <c r="SHW846" s="3"/>
      <c r="SHX846" s="3"/>
      <c r="SHY846" s="3"/>
      <c r="SHZ846" s="3"/>
      <c r="SIA846" s="3"/>
      <c r="SIB846" s="3"/>
      <c r="SIC846" s="3"/>
      <c r="SID846" s="3"/>
      <c r="SIE846" s="3"/>
      <c r="SIF846" s="3"/>
      <c r="SIG846" s="3"/>
      <c r="SIH846" s="3"/>
      <c r="SII846" s="3"/>
      <c r="SIJ846" s="3"/>
      <c r="SIK846" s="3"/>
      <c r="SIL846" s="3"/>
      <c r="SIM846" s="3"/>
      <c r="SIN846" s="3"/>
      <c r="SIO846" s="3"/>
      <c r="SIP846" s="3"/>
      <c r="SIQ846" s="3"/>
      <c r="SIR846" s="3"/>
      <c r="SIS846" s="3"/>
      <c r="SIT846" s="3"/>
      <c r="SIU846" s="3"/>
      <c r="SIV846" s="3"/>
      <c r="SIW846" s="3"/>
      <c r="SIX846" s="3"/>
      <c r="SIY846" s="3"/>
      <c r="SIZ846" s="3"/>
      <c r="SJA846" s="3"/>
      <c r="SJB846" s="3"/>
      <c r="SJC846" s="3"/>
      <c r="SJD846" s="3"/>
      <c r="SJE846" s="3"/>
      <c r="SJF846" s="3"/>
      <c r="SJG846" s="3"/>
      <c r="SJH846" s="3"/>
      <c r="SJI846" s="3"/>
      <c r="SJJ846" s="3"/>
      <c r="SJK846" s="3"/>
      <c r="SJL846" s="3"/>
      <c r="SJM846" s="3"/>
      <c r="SJN846" s="3"/>
      <c r="SJO846" s="3"/>
      <c r="SJP846" s="3"/>
      <c r="SJQ846" s="3"/>
      <c r="SJR846" s="3"/>
      <c r="SJS846" s="3"/>
      <c r="SJT846" s="3"/>
      <c r="SJU846" s="3"/>
      <c r="SJV846" s="3"/>
      <c r="SJW846" s="3"/>
      <c r="SJX846" s="3"/>
      <c r="SJY846" s="3"/>
      <c r="SJZ846" s="3"/>
      <c r="SKA846" s="3"/>
      <c r="SKB846" s="3"/>
      <c r="SKC846" s="3"/>
      <c r="SKD846" s="3"/>
      <c r="SKE846" s="3"/>
      <c r="SKF846" s="3"/>
      <c r="SKG846" s="3"/>
      <c r="SKH846" s="3"/>
      <c r="SKI846" s="3"/>
      <c r="SKJ846" s="3"/>
      <c r="SKK846" s="3"/>
      <c r="SKL846" s="3"/>
      <c r="SKM846" s="3"/>
      <c r="SKN846" s="3"/>
      <c r="SKO846" s="3"/>
      <c r="SKP846" s="3"/>
      <c r="SKQ846" s="3"/>
      <c r="SKR846" s="3"/>
      <c r="SKS846" s="3"/>
      <c r="SKT846" s="3"/>
      <c r="SKU846" s="3"/>
      <c r="SKV846" s="3"/>
      <c r="SKW846" s="3"/>
      <c r="SKX846" s="3"/>
      <c r="SKY846" s="3"/>
      <c r="SKZ846" s="3"/>
      <c r="SLA846" s="3"/>
      <c r="SLB846" s="3"/>
      <c r="SLC846" s="3"/>
      <c r="SLD846" s="3"/>
      <c r="SLE846" s="3"/>
      <c r="SLF846" s="3"/>
      <c r="SLG846" s="3"/>
      <c r="SLH846" s="3"/>
      <c r="SLI846" s="3"/>
      <c r="SLJ846" s="3"/>
      <c r="SLK846" s="3"/>
      <c r="SLL846" s="3"/>
      <c r="SLM846" s="3"/>
      <c r="SLN846" s="3"/>
      <c r="SLO846" s="3"/>
      <c r="SLP846" s="3"/>
      <c r="SLQ846" s="3"/>
      <c r="SLR846" s="3"/>
      <c r="SLS846" s="3"/>
      <c r="SLT846" s="3"/>
      <c r="SLU846" s="3"/>
      <c r="SLV846" s="3"/>
      <c r="SLW846" s="3"/>
      <c r="SLX846" s="3"/>
      <c r="SLY846" s="3"/>
      <c r="SLZ846" s="3"/>
      <c r="SMA846" s="3"/>
      <c r="SMB846" s="3"/>
      <c r="SMC846" s="3"/>
      <c r="SMD846" s="3"/>
      <c r="SME846" s="3"/>
      <c r="SMF846" s="3"/>
      <c r="SMG846" s="3"/>
      <c r="SMH846" s="3"/>
      <c r="SMI846" s="3"/>
      <c r="SMJ846" s="3"/>
      <c r="SMK846" s="3"/>
      <c r="SML846" s="3"/>
      <c r="SMM846" s="3"/>
      <c r="SMN846" s="3"/>
      <c r="SMO846" s="3"/>
      <c r="SMP846" s="3"/>
      <c r="SMQ846" s="3"/>
      <c r="SMR846" s="3"/>
      <c r="SMS846" s="3"/>
      <c r="SMT846" s="3"/>
      <c r="SMU846" s="3"/>
      <c r="SMV846" s="3"/>
      <c r="SMW846" s="3"/>
      <c r="SMX846" s="3"/>
      <c r="SMY846" s="3"/>
      <c r="SMZ846" s="3"/>
      <c r="SNA846" s="3"/>
      <c r="SNB846" s="3"/>
      <c r="SNC846" s="3"/>
      <c r="SND846" s="3"/>
      <c r="SNE846" s="3"/>
      <c r="SNF846" s="3"/>
      <c r="SNG846" s="3"/>
      <c r="SNH846" s="3"/>
      <c r="SNI846" s="3"/>
      <c r="SNJ846" s="3"/>
      <c r="SNK846" s="3"/>
      <c r="SNL846" s="3"/>
      <c r="SNM846" s="3"/>
      <c r="SNN846" s="3"/>
      <c r="SNO846" s="3"/>
      <c r="SNP846" s="3"/>
      <c r="SNQ846" s="3"/>
      <c r="SNR846" s="3"/>
      <c r="SNS846" s="3"/>
      <c r="SNT846" s="3"/>
      <c r="SNU846" s="3"/>
      <c r="SNV846" s="3"/>
      <c r="SNW846" s="3"/>
      <c r="SNX846" s="3"/>
      <c r="SNY846" s="3"/>
      <c r="SNZ846" s="3"/>
      <c r="SOA846" s="3"/>
      <c r="SOB846" s="3"/>
      <c r="SOC846" s="3"/>
      <c r="SOD846" s="3"/>
      <c r="SOE846" s="3"/>
      <c r="SOF846" s="3"/>
      <c r="SOG846" s="3"/>
      <c r="SOH846" s="3"/>
      <c r="SOI846" s="3"/>
      <c r="SOJ846" s="3"/>
      <c r="SOK846" s="3"/>
      <c r="SOL846" s="3"/>
      <c r="SOM846" s="3"/>
      <c r="SON846" s="3"/>
      <c r="SOO846" s="3"/>
      <c r="SOP846" s="3"/>
      <c r="SOQ846" s="3"/>
      <c r="SOR846" s="3"/>
      <c r="SOS846" s="3"/>
      <c r="SOT846" s="3"/>
      <c r="SOU846" s="3"/>
      <c r="SOV846" s="3"/>
      <c r="SOW846" s="3"/>
      <c r="SOX846" s="3"/>
      <c r="SOY846" s="3"/>
      <c r="SOZ846" s="3"/>
      <c r="SPA846" s="3"/>
      <c r="SPB846" s="3"/>
      <c r="SPC846" s="3"/>
      <c r="SPD846" s="3"/>
      <c r="SPE846" s="3"/>
      <c r="SPF846" s="3"/>
      <c r="SPG846" s="3"/>
      <c r="SPH846" s="3"/>
      <c r="SPI846" s="3"/>
      <c r="SPJ846" s="3"/>
      <c r="SPK846" s="3"/>
      <c r="SPL846" s="3"/>
      <c r="SPM846" s="3"/>
      <c r="SPN846" s="3"/>
      <c r="SPO846" s="3"/>
      <c r="SPP846" s="3"/>
      <c r="SPQ846" s="3"/>
      <c r="SPR846" s="3"/>
      <c r="SPS846" s="3"/>
      <c r="SPT846" s="3"/>
      <c r="SPU846" s="3"/>
      <c r="SPV846" s="3"/>
      <c r="SPW846" s="3"/>
      <c r="SPX846" s="3"/>
      <c r="SPY846" s="3"/>
      <c r="SPZ846" s="3"/>
      <c r="SQA846" s="3"/>
      <c r="SQB846" s="3"/>
      <c r="SQC846" s="3"/>
      <c r="SQD846" s="3"/>
      <c r="SQE846" s="3"/>
      <c r="SQF846" s="3"/>
      <c r="SQG846" s="3"/>
      <c r="SQH846" s="3"/>
      <c r="SQI846" s="3"/>
      <c r="SQJ846" s="3"/>
      <c r="SQK846" s="3"/>
      <c r="SQL846" s="3"/>
      <c r="SQM846" s="3"/>
      <c r="SQN846" s="3"/>
      <c r="SQO846" s="3"/>
      <c r="SQP846" s="3"/>
      <c r="SQQ846" s="3"/>
      <c r="SQR846" s="3"/>
      <c r="SQS846" s="3"/>
      <c r="SQT846" s="3"/>
      <c r="SQU846" s="3"/>
      <c r="SQV846" s="3"/>
      <c r="SQW846" s="3"/>
      <c r="SQX846" s="3"/>
      <c r="SQY846" s="3"/>
      <c r="SQZ846" s="3"/>
      <c r="SRA846" s="3"/>
      <c r="SRB846" s="3"/>
      <c r="SRC846" s="3"/>
      <c r="SRD846" s="3"/>
      <c r="SRE846" s="3"/>
      <c r="SRF846" s="3"/>
      <c r="SRG846" s="3"/>
      <c r="SRH846" s="3"/>
      <c r="SRI846" s="3"/>
      <c r="SRJ846" s="3"/>
      <c r="SRK846" s="3"/>
      <c r="SRL846" s="3"/>
      <c r="SRM846" s="3"/>
      <c r="SRN846" s="3"/>
      <c r="SRO846" s="3"/>
      <c r="SRP846" s="3"/>
      <c r="SRQ846" s="3"/>
      <c r="SRR846" s="3"/>
      <c r="SRS846" s="3"/>
      <c r="SRT846" s="3"/>
      <c r="SRU846" s="3"/>
      <c r="SRV846" s="3"/>
      <c r="SRW846" s="3"/>
      <c r="SRX846" s="3"/>
      <c r="SRY846" s="3"/>
      <c r="SRZ846" s="3"/>
      <c r="SSA846" s="3"/>
      <c r="SSB846" s="3"/>
      <c r="SSC846" s="3"/>
      <c r="SSD846" s="3"/>
      <c r="SSE846" s="3"/>
      <c r="SSF846" s="3"/>
      <c r="SSG846" s="3"/>
      <c r="SSH846" s="3"/>
      <c r="SSI846" s="3"/>
      <c r="SSJ846" s="3"/>
      <c r="SSK846" s="3"/>
      <c r="SSL846" s="3"/>
      <c r="SSM846" s="3"/>
      <c r="SSN846" s="3"/>
      <c r="SSO846" s="3"/>
      <c r="SSP846" s="3"/>
      <c r="SSQ846" s="3"/>
      <c r="SSR846" s="3"/>
      <c r="SSS846" s="3"/>
      <c r="SST846" s="3"/>
      <c r="SSU846" s="3"/>
      <c r="SSV846" s="3"/>
      <c r="SSW846" s="3"/>
      <c r="SSX846" s="3"/>
      <c r="SSY846" s="3"/>
      <c r="SSZ846" s="3"/>
      <c r="STA846" s="3"/>
      <c r="STB846" s="3"/>
      <c r="STC846" s="3"/>
      <c r="STD846" s="3"/>
      <c r="STE846" s="3"/>
      <c r="STF846" s="3"/>
      <c r="STG846" s="3"/>
      <c r="STH846" s="3"/>
      <c r="STI846" s="3"/>
      <c r="STJ846" s="3"/>
      <c r="STK846" s="3"/>
      <c r="STL846" s="3"/>
      <c r="STM846" s="3"/>
      <c r="STN846" s="3"/>
      <c r="STO846" s="3"/>
      <c r="STP846" s="3"/>
      <c r="STQ846" s="3"/>
      <c r="STR846" s="3"/>
      <c r="STS846" s="3"/>
      <c r="STT846" s="3"/>
      <c r="STU846" s="3"/>
      <c r="STV846" s="3"/>
      <c r="STW846" s="3"/>
      <c r="STX846" s="3"/>
      <c r="STY846" s="3"/>
      <c r="STZ846" s="3"/>
      <c r="SUA846" s="3"/>
      <c r="SUB846" s="3"/>
      <c r="SUC846" s="3"/>
      <c r="SUD846" s="3"/>
      <c r="SUE846" s="3"/>
      <c r="SUF846" s="3"/>
      <c r="SUG846" s="3"/>
      <c r="SUH846" s="3"/>
      <c r="SUI846" s="3"/>
      <c r="SUJ846" s="3"/>
      <c r="SUK846" s="3"/>
      <c r="SUL846" s="3"/>
      <c r="SUM846" s="3"/>
      <c r="SUN846" s="3"/>
      <c r="SUO846" s="3"/>
      <c r="SUP846" s="3"/>
      <c r="SUQ846" s="3"/>
      <c r="SUR846" s="3"/>
      <c r="SUS846" s="3"/>
      <c r="SUT846" s="3"/>
      <c r="SUU846" s="3"/>
      <c r="SUV846" s="3"/>
      <c r="SUW846" s="3"/>
      <c r="SUX846" s="3"/>
      <c r="SUY846" s="3"/>
      <c r="SUZ846" s="3"/>
      <c r="SVA846" s="3"/>
      <c r="SVB846" s="3"/>
      <c r="SVC846" s="3"/>
      <c r="SVD846" s="3"/>
      <c r="SVE846" s="3"/>
      <c r="SVF846" s="3"/>
      <c r="SVG846" s="3"/>
      <c r="SVH846" s="3"/>
      <c r="SVI846" s="3"/>
      <c r="SVJ846" s="3"/>
      <c r="SVK846" s="3"/>
      <c r="SVL846" s="3"/>
      <c r="SVM846" s="3"/>
      <c r="SVN846" s="3"/>
      <c r="SVO846" s="3"/>
      <c r="SVP846" s="3"/>
      <c r="SVQ846" s="3"/>
      <c r="SVR846" s="3"/>
      <c r="SVS846" s="3"/>
      <c r="SVT846" s="3"/>
      <c r="SVU846" s="3"/>
      <c r="SVV846" s="3"/>
      <c r="SVW846" s="3"/>
      <c r="SVX846" s="3"/>
      <c r="SVY846" s="3"/>
      <c r="SVZ846" s="3"/>
      <c r="SWA846" s="3"/>
      <c r="SWB846" s="3"/>
      <c r="SWC846" s="3"/>
      <c r="SWD846" s="3"/>
      <c r="SWE846" s="3"/>
      <c r="SWF846" s="3"/>
      <c r="SWG846" s="3"/>
      <c r="SWH846" s="3"/>
      <c r="SWI846" s="3"/>
      <c r="SWJ846" s="3"/>
      <c r="SWK846" s="3"/>
      <c r="SWL846" s="3"/>
      <c r="SWM846" s="3"/>
      <c r="SWN846" s="3"/>
      <c r="SWO846" s="3"/>
      <c r="SWP846" s="3"/>
      <c r="SWQ846" s="3"/>
      <c r="SWR846" s="3"/>
      <c r="SWS846" s="3"/>
      <c r="SWT846" s="3"/>
      <c r="SWU846" s="3"/>
      <c r="SWV846" s="3"/>
      <c r="SWW846" s="3"/>
      <c r="SWX846" s="3"/>
      <c r="SWY846" s="3"/>
      <c r="SWZ846" s="3"/>
      <c r="SXA846" s="3"/>
      <c r="SXB846" s="3"/>
      <c r="SXC846" s="3"/>
      <c r="SXD846" s="3"/>
      <c r="SXE846" s="3"/>
      <c r="SXF846" s="3"/>
      <c r="SXG846" s="3"/>
      <c r="SXH846" s="3"/>
      <c r="SXI846" s="3"/>
      <c r="SXJ846" s="3"/>
      <c r="SXK846" s="3"/>
      <c r="SXL846" s="3"/>
      <c r="SXM846" s="3"/>
      <c r="SXN846" s="3"/>
      <c r="SXO846" s="3"/>
      <c r="SXP846" s="3"/>
      <c r="SXQ846" s="3"/>
      <c r="SXR846" s="3"/>
      <c r="SXS846" s="3"/>
      <c r="SXT846" s="3"/>
      <c r="SXU846" s="3"/>
      <c r="SXV846" s="3"/>
      <c r="SXW846" s="3"/>
      <c r="SXX846" s="3"/>
      <c r="SXY846" s="3"/>
      <c r="SXZ846" s="3"/>
      <c r="SYA846" s="3"/>
      <c r="SYB846" s="3"/>
      <c r="SYC846" s="3"/>
      <c r="SYD846" s="3"/>
      <c r="SYE846" s="3"/>
      <c r="SYF846" s="3"/>
      <c r="SYG846" s="3"/>
      <c r="SYH846" s="3"/>
      <c r="SYI846" s="3"/>
      <c r="SYJ846" s="3"/>
      <c r="SYK846" s="3"/>
      <c r="SYL846" s="3"/>
      <c r="SYM846" s="3"/>
      <c r="SYN846" s="3"/>
      <c r="SYO846" s="3"/>
      <c r="SYP846" s="3"/>
      <c r="SYQ846" s="3"/>
      <c r="SYR846" s="3"/>
      <c r="SYS846" s="3"/>
      <c r="SYT846" s="3"/>
      <c r="SYU846" s="3"/>
      <c r="SYV846" s="3"/>
      <c r="SYW846" s="3"/>
      <c r="SYX846" s="3"/>
      <c r="SYY846" s="3"/>
      <c r="SYZ846" s="3"/>
      <c r="SZA846" s="3"/>
      <c r="SZB846" s="3"/>
      <c r="SZC846" s="3"/>
      <c r="SZD846" s="3"/>
      <c r="SZE846" s="3"/>
      <c r="SZF846" s="3"/>
      <c r="SZG846" s="3"/>
      <c r="SZH846" s="3"/>
      <c r="SZI846" s="3"/>
      <c r="SZJ846" s="3"/>
      <c r="SZK846" s="3"/>
      <c r="SZL846" s="3"/>
      <c r="SZM846" s="3"/>
      <c r="SZN846" s="3"/>
      <c r="SZO846" s="3"/>
      <c r="SZP846" s="3"/>
      <c r="SZQ846" s="3"/>
      <c r="SZR846" s="3"/>
      <c r="SZS846" s="3"/>
      <c r="SZT846" s="3"/>
      <c r="SZU846" s="3"/>
      <c r="SZV846" s="3"/>
      <c r="SZW846" s="3"/>
      <c r="SZX846" s="3"/>
      <c r="SZY846" s="3"/>
      <c r="SZZ846" s="3"/>
      <c r="TAA846" s="3"/>
      <c r="TAB846" s="3"/>
      <c r="TAC846" s="3"/>
      <c r="TAD846" s="3"/>
      <c r="TAE846" s="3"/>
      <c r="TAF846" s="3"/>
      <c r="TAG846" s="3"/>
      <c r="TAH846" s="3"/>
      <c r="TAI846" s="3"/>
      <c r="TAJ846" s="3"/>
      <c r="TAK846" s="3"/>
      <c r="TAL846" s="3"/>
      <c r="TAM846" s="3"/>
      <c r="TAN846" s="3"/>
      <c r="TAO846" s="3"/>
      <c r="TAP846" s="3"/>
      <c r="TAQ846" s="3"/>
      <c r="TAR846" s="3"/>
      <c r="TAS846" s="3"/>
      <c r="TAT846" s="3"/>
      <c r="TAU846" s="3"/>
      <c r="TAV846" s="3"/>
      <c r="TAW846" s="3"/>
      <c r="TAX846" s="3"/>
      <c r="TAY846" s="3"/>
      <c r="TAZ846" s="3"/>
      <c r="TBA846" s="3"/>
      <c r="TBB846" s="3"/>
      <c r="TBC846" s="3"/>
      <c r="TBD846" s="3"/>
      <c r="TBE846" s="3"/>
      <c r="TBF846" s="3"/>
      <c r="TBG846" s="3"/>
      <c r="TBH846" s="3"/>
      <c r="TBI846" s="3"/>
      <c r="TBJ846" s="3"/>
      <c r="TBK846" s="3"/>
      <c r="TBL846" s="3"/>
      <c r="TBM846" s="3"/>
      <c r="TBN846" s="3"/>
      <c r="TBO846" s="3"/>
      <c r="TBP846" s="3"/>
      <c r="TBQ846" s="3"/>
      <c r="TBR846" s="3"/>
      <c r="TBS846" s="3"/>
      <c r="TBT846" s="3"/>
      <c r="TBU846" s="3"/>
      <c r="TBV846" s="3"/>
      <c r="TBW846" s="3"/>
      <c r="TBX846" s="3"/>
      <c r="TBY846" s="3"/>
      <c r="TBZ846" s="3"/>
      <c r="TCA846" s="3"/>
      <c r="TCB846" s="3"/>
      <c r="TCC846" s="3"/>
      <c r="TCD846" s="3"/>
      <c r="TCE846" s="3"/>
      <c r="TCF846" s="3"/>
      <c r="TCG846" s="3"/>
      <c r="TCH846" s="3"/>
      <c r="TCI846" s="3"/>
      <c r="TCJ846" s="3"/>
      <c r="TCK846" s="3"/>
      <c r="TCL846" s="3"/>
      <c r="TCM846" s="3"/>
      <c r="TCN846" s="3"/>
      <c r="TCO846" s="3"/>
      <c r="TCP846" s="3"/>
      <c r="TCQ846" s="3"/>
      <c r="TCR846" s="3"/>
      <c r="TCS846" s="3"/>
      <c r="TCT846" s="3"/>
      <c r="TCU846" s="3"/>
      <c r="TCV846" s="3"/>
      <c r="TCW846" s="3"/>
      <c r="TCX846" s="3"/>
      <c r="TCY846" s="3"/>
      <c r="TCZ846" s="3"/>
      <c r="TDA846" s="3"/>
      <c r="TDB846" s="3"/>
      <c r="TDC846" s="3"/>
      <c r="TDD846" s="3"/>
      <c r="TDE846" s="3"/>
      <c r="TDF846" s="3"/>
      <c r="TDG846" s="3"/>
      <c r="TDH846" s="3"/>
      <c r="TDI846" s="3"/>
      <c r="TDJ846" s="3"/>
      <c r="TDK846" s="3"/>
      <c r="TDL846" s="3"/>
      <c r="TDM846" s="3"/>
      <c r="TDN846" s="3"/>
      <c r="TDO846" s="3"/>
      <c r="TDP846" s="3"/>
      <c r="TDQ846" s="3"/>
      <c r="TDR846" s="3"/>
      <c r="TDS846" s="3"/>
      <c r="TDT846" s="3"/>
      <c r="TDU846" s="3"/>
      <c r="TDV846" s="3"/>
      <c r="TDW846" s="3"/>
      <c r="TDX846" s="3"/>
      <c r="TDY846" s="3"/>
      <c r="TDZ846" s="3"/>
      <c r="TEA846" s="3"/>
      <c r="TEB846" s="3"/>
      <c r="TEC846" s="3"/>
      <c r="TED846" s="3"/>
      <c r="TEE846" s="3"/>
      <c r="TEF846" s="3"/>
      <c r="TEG846" s="3"/>
      <c r="TEH846" s="3"/>
      <c r="TEI846" s="3"/>
      <c r="TEJ846" s="3"/>
      <c r="TEK846" s="3"/>
      <c r="TEL846" s="3"/>
      <c r="TEM846" s="3"/>
      <c r="TEN846" s="3"/>
      <c r="TEO846" s="3"/>
      <c r="TEP846" s="3"/>
      <c r="TEQ846" s="3"/>
      <c r="TER846" s="3"/>
      <c r="TES846" s="3"/>
      <c r="TET846" s="3"/>
      <c r="TEU846" s="3"/>
      <c r="TEV846" s="3"/>
      <c r="TEW846" s="3"/>
      <c r="TEX846" s="3"/>
      <c r="TEY846" s="3"/>
      <c r="TEZ846" s="3"/>
      <c r="TFA846" s="3"/>
      <c r="TFB846" s="3"/>
      <c r="TFC846" s="3"/>
      <c r="TFD846" s="3"/>
      <c r="TFE846" s="3"/>
      <c r="TFF846" s="3"/>
      <c r="TFG846" s="3"/>
      <c r="TFH846" s="3"/>
      <c r="TFI846" s="3"/>
      <c r="TFJ846" s="3"/>
      <c r="TFK846" s="3"/>
      <c r="TFL846" s="3"/>
      <c r="TFM846" s="3"/>
      <c r="TFN846" s="3"/>
      <c r="TFO846" s="3"/>
      <c r="TFP846" s="3"/>
      <c r="TFQ846" s="3"/>
      <c r="TFR846" s="3"/>
      <c r="TFS846" s="3"/>
      <c r="TFT846" s="3"/>
      <c r="TFU846" s="3"/>
      <c r="TFV846" s="3"/>
      <c r="TFW846" s="3"/>
      <c r="TFX846" s="3"/>
      <c r="TFY846" s="3"/>
      <c r="TFZ846" s="3"/>
      <c r="TGA846" s="3"/>
      <c r="TGB846" s="3"/>
      <c r="TGC846" s="3"/>
      <c r="TGD846" s="3"/>
      <c r="TGE846" s="3"/>
      <c r="TGF846" s="3"/>
      <c r="TGG846" s="3"/>
      <c r="TGH846" s="3"/>
      <c r="TGI846" s="3"/>
      <c r="TGJ846" s="3"/>
      <c r="TGK846" s="3"/>
      <c r="TGL846" s="3"/>
      <c r="TGM846" s="3"/>
      <c r="TGN846" s="3"/>
      <c r="TGO846" s="3"/>
      <c r="TGP846" s="3"/>
      <c r="TGQ846" s="3"/>
      <c r="TGR846" s="3"/>
      <c r="TGS846" s="3"/>
      <c r="TGT846" s="3"/>
      <c r="TGU846" s="3"/>
      <c r="TGV846" s="3"/>
      <c r="TGW846" s="3"/>
      <c r="TGX846" s="3"/>
      <c r="TGY846" s="3"/>
      <c r="TGZ846" s="3"/>
      <c r="THA846" s="3"/>
      <c r="THB846" s="3"/>
      <c r="THC846" s="3"/>
      <c r="THD846" s="3"/>
      <c r="THE846" s="3"/>
      <c r="THF846" s="3"/>
      <c r="THG846" s="3"/>
      <c r="THH846" s="3"/>
      <c r="THI846" s="3"/>
      <c r="THJ846" s="3"/>
      <c r="THK846" s="3"/>
      <c r="THL846" s="3"/>
      <c r="THM846" s="3"/>
      <c r="THN846" s="3"/>
      <c r="THO846" s="3"/>
      <c r="THP846" s="3"/>
      <c r="THQ846" s="3"/>
      <c r="THR846" s="3"/>
      <c r="THS846" s="3"/>
      <c r="THT846" s="3"/>
      <c r="THU846" s="3"/>
      <c r="THV846" s="3"/>
      <c r="THW846" s="3"/>
      <c r="THX846" s="3"/>
      <c r="THY846" s="3"/>
      <c r="THZ846" s="3"/>
      <c r="TIA846" s="3"/>
      <c r="TIB846" s="3"/>
      <c r="TIC846" s="3"/>
      <c r="TID846" s="3"/>
      <c r="TIE846" s="3"/>
      <c r="TIF846" s="3"/>
      <c r="TIG846" s="3"/>
      <c r="TIH846" s="3"/>
      <c r="TII846" s="3"/>
      <c r="TIJ846" s="3"/>
      <c r="TIK846" s="3"/>
      <c r="TIL846" s="3"/>
      <c r="TIM846" s="3"/>
      <c r="TIN846" s="3"/>
      <c r="TIO846" s="3"/>
      <c r="TIP846" s="3"/>
      <c r="TIQ846" s="3"/>
      <c r="TIR846" s="3"/>
      <c r="TIS846" s="3"/>
      <c r="TIT846" s="3"/>
      <c r="TIU846" s="3"/>
      <c r="TIV846" s="3"/>
      <c r="TIW846" s="3"/>
      <c r="TIX846" s="3"/>
      <c r="TIY846" s="3"/>
      <c r="TIZ846" s="3"/>
      <c r="TJA846" s="3"/>
      <c r="TJB846" s="3"/>
      <c r="TJC846" s="3"/>
      <c r="TJD846" s="3"/>
      <c r="TJE846" s="3"/>
      <c r="TJF846" s="3"/>
      <c r="TJG846" s="3"/>
      <c r="TJH846" s="3"/>
      <c r="TJI846" s="3"/>
      <c r="TJJ846" s="3"/>
      <c r="TJK846" s="3"/>
      <c r="TJL846" s="3"/>
      <c r="TJM846" s="3"/>
      <c r="TJN846" s="3"/>
      <c r="TJO846" s="3"/>
      <c r="TJP846" s="3"/>
      <c r="TJQ846" s="3"/>
      <c r="TJR846" s="3"/>
      <c r="TJS846" s="3"/>
      <c r="TJT846" s="3"/>
      <c r="TJU846" s="3"/>
      <c r="TJV846" s="3"/>
      <c r="TJW846" s="3"/>
      <c r="TJX846" s="3"/>
      <c r="TJY846" s="3"/>
      <c r="TJZ846" s="3"/>
      <c r="TKA846" s="3"/>
      <c r="TKB846" s="3"/>
      <c r="TKC846" s="3"/>
      <c r="TKD846" s="3"/>
      <c r="TKE846" s="3"/>
      <c r="TKF846" s="3"/>
      <c r="TKG846" s="3"/>
      <c r="TKH846" s="3"/>
      <c r="TKI846" s="3"/>
      <c r="TKJ846" s="3"/>
      <c r="TKK846" s="3"/>
      <c r="TKL846" s="3"/>
      <c r="TKM846" s="3"/>
      <c r="TKN846" s="3"/>
      <c r="TKO846" s="3"/>
      <c r="TKP846" s="3"/>
      <c r="TKQ846" s="3"/>
      <c r="TKR846" s="3"/>
      <c r="TKS846" s="3"/>
      <c r="TKT846" s="3"/>
      <c r="TKU846" s="3"/>
      <c r="TKV846" s="3"/>
      <c r="TKW846" s="3"/>
      <c r="TKX846" s="3"/>
      <c r="TKY846" s="3"/>
      <c r="TKZ846" s="3"/>
      <c r="TLA846" s="3"/>
      <c r="TLB846" s="3"/>
      <c r="TLC846" s="3"/>
      <c r="TLD846" s="3"/>
      <c r="TLE846" s="3"/>
      <c r="TLF846" s="3"/>
      <c r="TLG846" s="3"/>
      <c r="TLH846" s="3"/>
      <c r="TLI846" s="3"/>
      <c r="TLJ846" s="3"/>
      <c r="TLK846" s="3"/>
      <c r="TLL846" s="3"/>
      <c r="TLM846" s="3"/>
      <c r="TLN846" s="3"/>
      <c r="TLO846" s="3"/>
      <c r="TLP846" s="3"/>
      <c r="TLQ846" s="3"/>
      <c r="TLR846" s="3"/>
      <c r="TLS846" s="3"/>
      <c r="TLT846" s="3"/>
      <c r="TLU846" s="3"/>
      <c r="TLV846" s="3"/>
      <c r="TLW846" s="3"/>
      <c r="TLX846" s="3"/>
      <c r="TLY846" s="3"/>
      <c r="TLZ846" s="3"/>
      <c r="TMA846" s="3"/>
      <c r="TMB846" s="3"/>
      <c r="TMC846" s="3"/>
      <c r="TMD846" s="3"/>
      <c r="TME846" s="3"/>
      <c r="TMF846" s="3"/>
      <c r="TMG846" s="3"/>
      <c r="TMH846" s="3"/>
      <c r="TMI846" s="3"/>
      <c r="TMJ846" s="3"/>
      <c r="TMK846" s="3"/>
      <c r="TML846" s="3"/>
      <c r="TMM846" s="3"/>
      <c r="TMN846" s="3"/>
      <c r="TMO846" s="3"/>
      <c r="TMP846" s="3"/>
      <c r="TMQ846" s="3"/>
      <c r="TMR846" s="3"/>
      <c r="TMS846" s="3"/>
      <c r="TMT846" s="3"/>
      <c r="TMU846" s="3"/>
      <c r="TMV846" s="3"/>
      <c r="TMW846" s="3"/>
      <c r="TMX846" s="3"/>
      <c r="TMY846" s="3"/>
      <c r="TMZ846" s="3"/>
      <c r="TNA846" s="3"/>
      <c r="TNB846" s="3"/>
      <c r="TNC846" s="3"/>
      <c r="TND846" s="3"/>
      <c r="TNE846" s="3"/>
      <c r="TNF846" s="3"/>
      <c r="TNG846" s="3"/>
      <c r="TNH846" s="3"/>
      <c r="TNI846" s="3"/>
      <c r="TNJ846" s="3"/>
      <c r="TNK846" s="3"/>
      <c r="TNL846" s="3"/>
      <c r="TNM846" s="3"/>
      <c r="TNN846" s="3"/>
      <c r="TNO846" s="3"/>
      <c r="TNP846" s="3"/>
      <c r="TNQ846" s="3"/>
      <c r="TNR846" s="3"/>
      <c r="TNS846" s="3"/>
      <c r="TNT846" s="3"/>
      <c r="TNU846" s="3"/>
      <c r="TNV846" s="3"/>
      <c r="TNW846" s="3"/>
      <c r="TNX846" s="3"/>
      <c r="TNY846" s="3"/>
      <c r="TNZ846" s="3"/>
      <c r="TOA846" s="3"/>
      <c r="TOB846" s="3"/>
      <c r="TOC846" s="3"/>
      <c r="TOD846" s="3"/>
      <c r="TOE846" s="3"/>
      <c r="TOF846" s="3"/>
      <c r="TOG846" s="3"/>
      <c r="TOH846" s="3"/>
      <c r="TOI846" s="3"/>
      <c r="TOJ846" s="3"/>
      <c r="TOK846" s="3"/>
      <c r="TOL846" s="3"/>
      <c r="TOM846" s="3"/>
      <c r="TON846" s="3"/>
      <c r="TOO846" s="3"/>
      <c r="TOP846" s="3"/>
      <c r="TOQ846" s="3"/>
      <c r="TOR846" s="3"/>
      <c r="TOS846" s="3"/>
      <c r="TOT846" s="3"/>
      <c r="TOU846" s="3"/>
      <c r="TOV846" s="3"/>
      <c r="TOW846" s="3"/>
      <c r="TOX846" s="3"/>
      <c r="TOY846" s="3"/>
      <c r="TOZ846" s="3"/>
      <c r="TPA846" s="3"/>
      <c r="TPB846" s="3"/>
      <c r="TPC846" s="3"/>
      <c r="TPD846" s="3"/>
      <c r="TPE846" s="3"/>
      <c r="TPF846" s="3"/>
      <c r="TPG846" s="3"/>
      <c r="TPH846" s="3"/>
      <c r="TPI846" s="3"/>
      <c r="TPJ846" s="3"/>
      <c r="TPK846" s="3"/>
      <c r="TPL846" s="3"/>
      <c r="TPM846" s="3"/>
      <c r="TPN846" s="3"/>
      <c r="TPO846" s="3"/>
      <c r="TPP846" s="3"/>
      <c r="TPQ846" s="3"/>
      <c r="TPR846" s="3"/>
      <c r="TPS846" s="3"/>
      <c r="TPT846" s="3"/>
      <c r="TPU846" s="3"/>
      <c r="TPV846" s="3"/>
      <c r="TPW846" s="3"/>
      <c r="TPX846" s="3"/>
      <c r="TPY846" s="3"/>
      <c r="TPZ846" s="3"/>
      <c r="TQA846" s="3"/>
      <c r="TQB846" s="3"/>
      <c r="TQC846" s="3"/>
      <c r="TQD846" s="3"/>
      <c r="TQE846" s="3"/>
      <c r="TQF846" s="3"/>
      <c r="TQG846" s="3"/>
      <c r="TQH846" s="3"/>
      <c r="TQI846" s="3"/>
      <c r="TQJ846" s="3"/>
      <c r="TQK846" s="3"/>
      <c r="TQL846" s="3"/>
      <c r="TQM846" s="3"/>
      <c r="TQN846" s="3"/>
      <c r="TQO846" s="3"/>
      <c r="TQP846" s="3"/>
      <c r="TQQ846" s="3"/>
      <c r="TQR846" s="3"/>
      <c r="TQS846" s="3"/>
      <c r="TQT846" s="3"/>
      <c r="TQU846" s="3"/>
      <c r="TQV846" s="3"/>
      <c r="TQW846" s="3"/>
      <c r="TQX846" s="3"/>
      <c r="TQY846" s="3"/>
      <c r="TQZ846" s="3"/>
      <c r="TRA846" s="3"/>
      <c r="TRB846" s="3"/>
      <c r="TRC846" s="3"/>
      <c r="TRD846" s="3"/>
      <c r="TRE846" s="3"/>
      <c r="TRF846" s="3"/>
      <c r="TRG846" s="3"/>
      <c r="TRH846" s="3"/>
      <c r="TRI846" s="3"/>
      <c r="TRJ846" s="3"/>
      <c r="TRK846" s="3"/>
      <c r="TRL846" s="3"/>
      <c r="TRM846" s="3"/>
      <c r="TRN846" s="3"/>
      <c r="TRO846" s="3"/>
      <c r="TRP846" s="3"/>
      <c r="TRQ846" s="3"/>
      <c r="TRR846" s="3"/>
      <c r="TRS846" s="3"/>
      <c r="TRT846" s="3"/>
      <c r="TRU846" s="3"/>
      <c r="TRV846" s="3"/>
      <c r="TRW846" s="3"/>
      <c r="TRX846" s="3"/>
      <c r="TRY846" s="3"/>
      <c r="TRZ846" s="3"/>
      <c r="TSA846" s="3"/>
      <c r="TSB846" s="3"/>
      <c r="TSC846" s="3"/>
      <c r="TSD846" s="3"/>
      <c r="TSE846" s="3"/>
      <c r="TSF846" s="3"/>
      <c r="TSG846" s="3"/>
      <c r="TSH846" s="3"/>
      <c r="TSI846" s="3"/>
      <c r="TSJ846" s="3"/>
      <c r="TSK846" s="3"/>
      <c r="TSL846" s="3"/>
      <c r="TSM846" s="3"/>
      <c r="TSN846" s="3"/>
      <c r="TSO846" s="3"/>
      <c r="TSP846" s="3"/>
      <c r="TSQ846" s="3"/>
      <c r="TSR846" s="3"/>
      <c r="TSS846" s="3"/>
      <c r="TST846" s="3"/>
      <c r="TSU846" s="3"/>
      <c r="TSV846" s="3"/>
      <c r="TSW846" s="3"/>
      <c r="TSX846" s="3"/>
      <c r="TSY846" s="3"/>
      <c r="TSZ846" s="3"/>
      <c r="TTA846" s="3"/>
      <c r="TTB846" s="3"/>
      <c r="TTC846" s="3"/>
      <c r="TTD846" s="3"/>
      <c r="TTE846" s="3"/>
      <c r="TTF846" s="3"/>
      <c r="TTG846" s="3"/>
      <c r="TTH846" s="3"/>
      <c r="TTI846" s="3"/>
      <c r="TTJ846" s="3"/>
      <c r="TTK846" s="3"/>
      <c r="TTL846" s="3"/>
      <c r="TTM846" s="3"/>
      <c r="TTN846" s="3"/>
      <c r="TTO846" s="3"/>
      <c r="TTP846" s="3"/>
      <c r="TTQ846" s="3"/>
      <c r="TTR846" s="3"/>
      <c r="TTS846" s="3"/>
      <c r="TTT846" s="3"/>
      <c r="TTU846" s="3"/>
      <c r="TTV846" s="3"/>
      <c r="TTW846" s="3"/>
      <c r="TTX846" s="3"/>
      <c r="TTY846" s="3"/>
      <c r="TTZ846" s="3"/>
      <c r="TUA846" s="3"/>
      <c r="TUB846" s="3"/>
      <c r="TUC846" s="3"/>
      <c r="TUD846" s="3"/>
      <c r="TUE846" s="3"/>
      <c r="TUF846" s="3"/>
      <c r="TUG846" s="3"/>
      <c r="TUH846" s="3"/>
      <c r="TUI846" s="3"/>
      <c r="TUJ846" s="3"/>
      <c r="TUK846" s="3"/>
      <c r="TUL846" s="3"/>
      <c r="TUM846" s="3"/>
      <c r="TUN846" s="3"/>
      <c r="TUO846" s="3"/>
      <c r="TUP846" s="3"/>
      <c r="TUQ846" s="3"/>
      <c r="TUR846" s="3"/>
      <c r="TUS846" s="3"/>
      <c r="TUT846" s="3"/>
      <c r="TUU846" s="3"/>
      <c r="TUV846" s="3"/>
      <c r="TUW846" s="3"/>
      <c r="TUX846" s="3"/>
      <c r="TUY846" s="3"/>
      <c r="TUZ846" s="3"/>
      <c r="TVA846" s="3"/>
      <c r="TVB846" s="3"/>
      <c r="TVC846" s="3"/>
      <c r="TVD846" s="3"/>
      <c r="TVE846" s="3"/>
      <c r="TVF846" s="3"/>
      <c r="TVG846" s="3"/>
      <c r="TVH846" s="3"/>
      <c r="TVI846" s="3"/>
      <c r="TVJ846" s="3"/>
      <c r="TVK846" s="3"/>
      <c r="TVL846" s="3"/>
      <c r="TVM846" s="3"/>
      <c r="TVN846" s="3"/>
      <c r="TVO846" s="3"/>
      <c r="TVP846" s="3"/>
      <c r="TVQ846" s="3"/>
      <c r="TVR846" s="3"/>
      <c r="TVS846" s="3"/>
      <c r="TVT846" s="3"/>
      <c r="TVU846" s="3"/>
      <c r="TVV846" s="3"/>
      <c r="TVW846" s="3"/>
      <c r="TVX846" s="3"/>
      <c r="TVY846" s="3"/>
      <c r="TVZ846" s="3"/>
      <c r="TWA846" s="3"/>
      <c r="TWB846" s="3"/>
      <c r="TWC846" s="3"/>
      <c r="TWD846" s="3"/>
      <c r="TWE846" s="3"/>
      <c r="TWF846" s="3"/>
      <c r="TWG846" s="3"/>
      <c r="TWH846" s="3"/>
      <c r="TWI846" s="3"/>
      <c r="TWJ846" s="3"/>
      <c r="TWK846" s="3"/>
      <c r="TWL846" s="3"/>
      <c r="TWM846" s="3"/>
      <c r="TWN846" s="3"/>
      <c r="TWO846" s="3"/>
      <c r="TWP846" s="3"/>
      <c r="TWQ846" s="3"/>
      <c r="TWR846" s="3"/>
      <c r="TWS846" s="3"/>
      <c r="TWT846" s="3"/>
      <c r="TWU846" s="3"/>
      <c r="TWV846" s="3"/>
      <c r="TWW846" s="3"/>
      <c r="TWX846" s="3"/>
      <c r="TWY846" s="3"/>
      <c r="TWZ846" s="3"/>
      <c r="TXA846" s="3"/>
      <c r="TXB846" s="3"/>
      <c r="TXC846" s="3"/>
      <c r="TXD846" s="3"/>
      <c r="TXE846" s="3"/>
      <c r="TXF846" s="3"/>
      <c r="TXG846" s="3"/>
      <c r="TXH846" s="3"/>
      <c r="TXI846" s="3"/>
      <c r="TXJ846" s="3"/>
      <c r="TXK846" s="3"/>
      <c r="TXL846" s="3"/>
      <c r="TXM846" s="3"/>
      <c r="TXN846" s="3"/>
      <c r="TXO846" s="3"/>
      <c r="TXP846" s="3"/>
      <c r="TXQ846" s="3"/>
      <c r="TXR846" s="3"/>
      <c r="TXS846" s="3"/>
      <c r="TXT846" s="3"/>
      <c r="TXU846" s="3"/>
      <c r="TXV846" s="3"/>
      <c r="TXW846" s="3"/>
      <c r="TXX846" s="3"/>
      <c r="TXY846" s="3"/>
      <c r="TXZ846" s="3"/>
      <c r="TYA846" s="3"/>
      <c r="TYB846" s="3"/>
      <c r="TYC846" s="3"/>
      <c r="TYD846" s="3"/>
      <c r="TYE846" s="3"/>
      <c r="TYF846" s="3"/>
      <c r="TYG846" s="3"/>
      <c r="TYH846" s="3"/>
      <c r="TYI846" s="3"/>
      <c r="TYJ846" s="3"/>
      <c r="TYK846" s="3"/>
      <c r="TYL846" s="3"/>
      <c r="TYM846" s="3"/>
      <c r="TYN846" s="3"/>
      <c r="TYO846" s="3"/>
      <c r="TYP846" s="3"/>
      <c r="TYQ846" s="3"/>
      <c r="TYR846" s="3"/>
      <c r="TYS846" s="3"/>
      <c r="TYT846" s="3"/>
      <c r="TYU846" s="3"/>
      <c r="TYV846" s="3"/>
      <c r="TYW846" s="3"/>
      <c r="TYX846" s="3"/>
      <c r="TYY846" s="3"/>
      <c r="TYZ846" s="3"/>
      <c r="TZA846" s="3"/>
      <c r="TZB846" s="3"/>
      <c r="TZC846" s="3"/>
      <c r="TZD846" s="3"/>
      <c r="TZE846" s="3"/>
      <c r="TZF846" s="3"/>
      <c r="TZG846" s="3"/>
      <c r="TZH846" s="3"/>
      <c r="TZI846" s="3"/>
      <c r="TZJ846" s="3"/>
      <c r="TZK846" s="3"/>
      <c r="TZL846" s="3"/>
      <c r="TZM846" s="3"/>
      <c r="TZN846" s="3"/>
      <c r="TZO846" s="3"/>
      <c r="TZP846" s="3"/>
      <c r="TZQ846" s="3"/>
      <c r="TZR846" s="3"/>
      <c r="TZS846" s="3"/>
      <c r="TZT846" s="3"/>
      <c r="TZU846" s="3"/>
      <c r="TZV846" s="3"/>
      <c r="TZW846" s="3"/>
      <c r="TZX846" s="3"/>
      <c r="TZY846" s="3"/>
      <c r="TZZ846" s="3"/>
      <c r="UAA846" s="3"/>
      <c r="UAB846" s="3"/>
      <c r="UAC846" s="3"/>
      <c r="UAD846" s="3"/>
      <c r="UAE846" s="3"/>
      <c r="UAF846" s="3"/>
      <c r="UAG846" s="3"/>
      <c r="UAH846" s="3"/>
      <c r="UAI846" s="3"/>
      <c r="UAJ846" s="3"/>
      <c r="UAK846" s="3"/>
      <c r="UAL846" s="3"/>
      <c r="UAM846" s="3"/>
      <c r="UAN846" s="3"/>
      <c r="UAO846" s="3"/>
      <c r="UAP846" s="3"/>
      <c r="UAQ846" s="3"/>
      <c r="UAR846" s="3"/>
      <c r="UAS846" s="3"/>
      <c r="UAT846" s="3"/>
      <c r="UAU846" s="3"/>
      <c r="UAV846" s="3"/>
      <c r="UAW846" s="3"/>
      <c r="UAX846" s="3"/>
      <c r="UAY846" s="3"/>
      <c r="UAZ846" s="3"/>
      <c r="UBA846" s="3"/>
      <c r="UBB846" s="3"/>
      <c r="UBC846" s="3"/>
      <c r="UBD846" s="3"/>
      <c r="UBE846" s="3"/>
      <c r="UBF846" s="3"/>
      <c r="UBG846" s="3"/>
      <c r="UBH846" s="3"/>
      <c r="UBI846" s="3"/>
      <c r="UBJ846" s="3"/>
      <c r="UBK846" s="3"/>
      <c r="UBL846" s="3"/>
      <c r="UBM846" s="3"/>
      <c r="UBN846" s="3"/>
      <c r="UBO846" s="3"/>
      <c r="UBP846" s="3"/>
      <c r="UBQ846" s="3"/>
      <c r="UBR846" s="3"/>
      <c r="UBS846" s="3"/>
      <c r="UBT846" s="3"/>
      <c r="UBU846" s="3"/>
      <c r="UBV846" s="3"/>
      <c r="UBW846" s="3"/>
      <c r="UBX846" s="3"/>
      <c r="UBY846" s="3"/>
      <c r="UBZ846" s="3"/>
      <c r="UCA846" s="3"/>
      <c r="UCB846" s="3"/>
      <c r="UCC846" s="3"/>
      <c r="UCD846" s="3"/>
      <c r="UCE846" s="3"/>
      <c r="UCF846" s="3"/>
      <c r="UCG846" s="3"/>
      <c r="UCH846" s="3"/>
      <c r="UCI846" s="3"/>
      <c r="UCJ846" s="3"/>
      <c r="UCK846" s="3"/>
      <c r="UCL846" s="3"/>
      <c r="UCM846" s="3"/>
      <c r="UCN846" s="3"/>
      <c r="UCO846" s="3"/>
      <c r="UCP846" s="3"/>
      <c r="UCQ846" s="3"/>
      <c r="UCR846" s="3"/>
      <c r="UCS846" s="3"/>
      <c r="UCT846" s="3"/>
      <c r="UCU846" s="3"/>
      <c r="UCV846" s="3"/>
      <c r="UCW846" s="3"/>
      <c r="UCX846" s="3"/>
      <c r="UCY846" s="3"/>
      <c r="UCZ846" s="3"/>
      <c r="UDA846" s="3"/>
      <c r="UDB846" s="3"/>
      <c r="UDC846" s="3"/>
      <c r="UDD846" s="3"/>
      <c r="UDE846" s="3"/>
      <c r="UDF846" s="3"/>
      <c r="UDG846" s="3"/>
      <c r="UDH846" s="3"/>
      <c r="UDI846" s="3"/>
      <c r="UDJ846" s="3"/>
      <c r="UDK846" s="3"/>
      <c r="UDL846" s="3"/>
      <c r="UDM846" s="3"/>
      <c r="UDN846" s="3"/>
      <c r="UDO846" s="3"/>
      <c r="UDP846" s="3"/>
      <c r="UDQ846" s="3"/>
      <c r="UDR846" s="3"/>
      <c r="UDS846" s="3"/>
      <c r="UDT846" s="3"/>
      <c r="UDU846" s="3"/>
      <c r="UDV846" s="3"/>
      <c r="UDW846" s="3"/>
      <c r="UDX846" s="3"/>
      <c r="UDY846" s="3"/>
      <c r="UDZ846" s="3"/>
      <c r="UEA846" s="3"/>
      <c r="UEB846" s="3"/>
      <c r="UEC846" s="3"/>
      <c r="UED846" s="3"/>
      <c r="UEE846" s="3"/>
      <c r="UEF846" s="3"/>
      <c r="UEG846" s="3"/>
      <c r="UEH846" s="3"/>
      <c r="UEI846" s="3"/>
      <c r="UEJ846" s="3"/>
      <c r="UEK846" s="3"/>
      <c r="UEL846" s="3"/>
      <c r="UEM846" s="3"/>
      <c r="UEN846" s="3"/>
      <c r="UEO846" s="3"/>
      <c r="UEP846" s="3"/>
      <c r="UEQ846" s="3"/>
      <c r="UER846" s="3"/>
      <c r="UES846" s="3"/>
      <c r="UET846" s="3"/>
      <c r="UEU846" s="3"/>
      <c r="UEV846" s="3"/>
      <c r="UEW846" s="3"/>
      <c r="UEX846" s="3"/>
      <c r="UEY846" s="3"/>
      <c r="UEZ846" s="3"/>
      <c r="UFA846" s="3"/>
      <c r="UFB846" s="3"/>
      <c r="UFC846" s="3"/>
      <c r="UFD846" s="3"/>
      <c r="UFE846" s="3"/>
      <c r="UFF846" s="3"/>
      <c r="UFG846" s="3"/>
      <c r="UFH846" s="3"/>
      <c r="UFI846" s="3"/>
      <c r="UFJ846" s="3"/>
      <c r="UFK846" s="3"/>
      <c r="UFL846" s="3"/>
      <c r="UFM846" s="3"/>
      <c r="UFN846" s="3"/>
      <c r="UFO846" s="3"/>
      <c r="UFP846" s="3"/>
      <c r="UFQ846" s="3"/>
      <c r="UFR846" s="3"/>
      <c r="UFS846" s="3"/>
      <c r="UFT846" s="3"/>
      <c r="UFU846" s="3"/>
      <c r="UFV846" s="3"/>
      <c r="UFW846" s="3"/>
      <c r="UFX846" s="3"/>
      <c r="UFY846" s="3"/>
      <c r="UFZ846" s="3"/>
      <c r="UGA846" s="3"/>
      <c r="UGB846" s="3"/>
      <c r="UGC846" s="3"/>
      <c r="UGD846" s="3"/>
      <c r="UGE846" s="3"/>
      <c r="UGF846" s="3"/>
      <c r="UGG846" s="3"/>
      <c r="UGH846" s="3"/>
      <c r="UGI846" s="3"/>
      <c r="UGJ846" s="3"/>
      <c r="UGK846" s="3"/>
      <c r="UGL846" s="3"/>
      <c r="UGM846" s="3"/>
      <c r="UGN846" s="3"/>
      <c r="UGO846" s="3"/>
      <c r="UGP846" s="3"/>
      <c r="UGQ846" s="3"/>
      <c r="UGR846" s="3"/>
      <c r="UGS846" s="3"/>
      <c r="UGT846" s="3"/>
      <c r="UGU846" s="3"/>
      <c r="UGV846" s="3"/>
      <c r="UGW846" s="3"/>
      <c r="UGX846" s="3"/>
      <c r="UGY846" s="3"/>
      <c r="UGZ846" s="3"/>
      <c r="UHA846" s="3"/>
      <c r="UHB846" s="3"/>
      <c r="UHC846" s="3"/>
      <c r="UHD846" s="3"/>
      <c r="UHE846" s="3"/>
      <c r="UHF846" s="3"/>
      <c r="UHG846" s="3"/>
      <c r="UHH846" s="3"/>
      <c r="UHI846" s="3"/>
      <c r="UHJ846" s="3"/>
      <c r="UHK846" s="3"/>
      <c r="UHL846" s="3"/>
      <c r="UHM846" s="3"/>
      <c r="UHN846" s="3"/>
      <c r="UHO846" s="3"/>
      <c r="UHP846" s="3"/>
      <c r="UHQ846" s="3"/>
      <c r="UHR846" s="3"/>
      <c r="UHS846" s="3"/>
      <c r="UHT846" s="3"/>
      <c r="UHU846" s="3"/>
      <c r="UHV846" s="3"/>
      <c r="UHW846" s="3"/>
      <c r="UHX846" s="3"/>
      <c r="UHY846" s="3"/>
      <c r="UHZ846" s="3"/>
      <c r="UIA846" s="3"/>
      <c r="UIB846" s="3"/>
      <c r="UIC846" s="3"/>
      <c r="UID846" s="3"/>
      <c r="UIE846" s="3"/>
      <c r="UIF846" s="3"/>
      <c r="UIG846" s="3"/>
      <c r="UIH846" s="3"/>
      <c r="UII846" s="3"/>
      <c r="UIJ846" s="3"/>
      <c r="UIK846" s="3"/>
      <c r="UIL846" s="3"/>
      <c r="UIM846" s="3"/>
      <c r="UIN846" s="3"/>
      <c r="UIO846" s="3"/>
      <c r="UIP846" s="3"/>
      <c r="UIQ846" s="3"/>
      <c r="UIR846" s="3"/>
      <c r="UIS846" s="3"/>
      <c r="UIT846" s="3"/>
      <c r="UIU846" s="3"/>
      <c r="UIV846" s="3"/>
      <c r="UIW846" s="3"/>
      <c r="UIX846" s="3"/>
      <c r="UIY846" s="3"/>
      <c r="UIZ846" s="3"/>
      <c r="UJA846" s="3"/>
      <c r="UJB846" s="3"/>
      <c r="UJC846" s="3"/>
      <c r="UJD846" s="3"/>
      <c r="UJE846" s="3"/>
      <c r="UJF846" s="3"/>
      <c r="UJG846" s="3"/>
      <c r="UJH846" s="3"/>
      <c r="UJI846" s="3"/>
      <c r="UJJ846" s="3"/>
      <c r="UJK846" s="3"/>
      <c r="UJL846" s="3"/>
      <c r="UJM846" s="3"/>
      <c r="UJN846" s="3"/>
      <c r="UJO846" s="3"/>
      <c r="UJP846" s="3"/>
      <c r="UJQ846" s="3"/>
      <c r="UJR846" s="3"/>
      <c r="UJS846" s="3"/>
      <c r="UJT846" s="3"/>
      <c r="UJU846" s="3"/>
      <c r="UJV846" s="3"/>
      <c r="UJW846" s="3"/>
      <c r="UJX846" s="3"/>
      <c r="UJY846" s="3"/>
      <c r="UJZ846" s="3"/>
      <c r="UKA846" s="3"/>
      <c r="UKB846" s="3"/>
      <c r="UKC846" s="3"/>
      <c r="UKD846" s="3"/>
      <c r="UKE846" s="3"/>
      <c r="UKF846" s="3"/>
      <c r="UKG846" s="3"/>
      <c r="UKH846" s="3"/>
      <c r="UKI846" s="3"/>
      <c r="UKJ846" s="3"/>
      <c r="UKK846" s="3"/>
      <c r="UKL846" s="3"/>
      <c r="UKM846" s="3"/>
      <c r="UKN846" s="3"/>
      <c r="UKO846" s="3"/>
      <c r="UKP846" s="3"/>
      <c r="UKQ846" s="3"/>
      <c r="UKR846" s="3"/>
      <c r="UKS846" s="3"/>
      <c r="UKT846" s="3"/>
      <c r="UKU846" s="3"/>
      <c r="UKV846" s="3"/>
      <c r="UKW846" s="3"/>
      <c r="UKX846" s="3"/>
      <c r="UKY846" s="3"/>
      <c r="UKZ846" s="3"/>
      <c r="ULA846" s="3"/>
      <c r="ULB846" s="3"/>
      <c r="ULC846" s="3"/>
      <c r="ULD846" s="3"/>
      <c r="ULE846" s="3"/>
      <c r="ULF846" s="3"/>
      <c r="ULG846" s="3"/>
      <c r="ULH846" s="3"/>
      <c r="ULI846" s="3"/>
      <c r="ULJ846" s="3"/>
      <c r="ULK846" s="3"/>
      <c r="ULL846" s="3"/>
      <c r="ULM846" s="3"/>
      <c r="ULN846" s="3"/>
      <c r="ULO846" s="3"/>
      <c r="ULP846" s="3"/>
      <c r="ULQ846" s="3"/>
      <c r="ULR846" s="3"/>
      <c r="ULS846" s="3"/>
      <c r="ULT846" s="3"/>
      <c r="ULU846" s="3"/>
      <c r="ULV846" s="3"/>
      <c r="ULW846" s="3"/>
      <c r="ULX846" s="3"/>
      <c r="ULY846" s="3"/>
      <c r="ULZ846" s="3"/>
      <c r="UMA846" s="3"/>
      <c r="UMB846" s="3"/>
      <c r="UMC846" s="3"/>
      <c r="UMD846" s="3"/>
      <c r="UME846" s="3"/>
      <c r="UMF846" s="3"/>
      <c r="UMG846" s="3"/>
      <c r="UMH846" s="3"/>
      <c r="UMI846" s="3"/>
      <c r="UMJ846" s="3"/>
      <c r="UMK846" s="3"/>
      <c r="UML846" s="3"/>
      <c r="UMM846" s="3"/>
      <c r="UMN846" s="3"/>
      <c r="UMO846" s="3"/>
      <c r="UMP846" s="3"/>
      <c r="UMQ846" s="3"/>
      <c r="UMR846" s="3"/>
      <c r="UMS846" s="3"/>
      <c r="UMT846" s="3"/>
      <c r="UMU846" s="3"/>
      <c r="UMV846" s="3"/>
      <c r="UMW846" s="3"/>
      <c r="UMX846" s="3"/>
      <c r="UMY846" s="3"/>
      <c r="UMZ846" s="3"/>
      <c r="UNA846" s="3"/>
      <c r="UNB846" s="3"/>
      <c r="UNC846" s="3"/>
      <c r="UND846" s="3"/>
      <c r="UNE846" s="3"/>
      <c r="UNF846" s="3"/>
      <c r="UNG846" s="3"/>
      <c r="UNH846" s="3"/>
      <c r="UNI846" s="3"/>
      <c r="UNJ846" s="3"/>
      <c r="UNK846" s="3"/>
      <c r="UNL846" s="3"/>
      <c r="UNM846" s="3"/>
      <c r="UNN846" s="3"/>
      <c r="UNO846" s="3"/>
      <c r="UNP846" s="3"/>
      <c r="UNQ846" s="3"/>
      <c r="UNR846" s="3"/>
      <c r="UNS846" s="3"/>
      <c r="UNT846" s="3"/>
      <c r="UNU846" s="3"/>
      <c r="UNV846" s="3"/>
      <c r="UNW846" s="3"/>
      <c r="UNX846" s="3"/>
      <c r="UNY846" s="3"/>
      <c r="UNZ846" s="3"/>
      <c r="UOA846" s="3"/>
      <c r="UOB846" s="3"/>
      <c r="UOC846" s="3"/>
      <c r="UOD846" s="3"/>
      <c r="UOE846" s="3"/>
      <c r="UOF846" s="3"/>
      <c r="UOG846" s="3"/>
      <c r="UOH846" s="3"/>
      <c r="UOI846" s="3"/>
      <c r="UOJ846" s="3"/>
      <c r="UOK846" s="3"/>
      <c r="UOL846" s="3"/>
      <c r="UOM846" s="3"/>
      <c r="UON846" s="3"/>
      <c r="UOO846" s="3"/>
      <c r="UOP846" s="3"/>
      <c r="UOQ846" s="3"/>
      <c r="UOR846" s="3"/>
      <c r="UOS846" s="3"/>
      <c r="UOT846" s="3"/>
      <c r="UOU846" s="3"/>
      <c r="UOV846" s="3"/>
      <c r="UOW846" s="3"/>
      <c r="UOX846" s="3"/>
      <c r="UOY846" s="3"/>
      <c r="UOZ846" s="3"/>
      <c r="UPA846" s="3"/>
      <c r="UPB846" s="3"/>
      <c r="UPC846" s="3"/>
      <c r="UPD846" s="3"/>
      <c r="UPE846" s="3"/>
      <c r="UPF846" s="3"/>
      <c r="UPG846" s="3"/>
      <c r="UPH846" s="3"/>
      <c r="UPI846" s="3"/>
      <c r="UPJ846" s="3"/>
      <c r="UPK846" s="3"/>
      <c r="UPL846" s="3"/>
      <c r="UPM846" s="3"/>
      <c r="UPN846" s="3"/>
      <c r="UPO846" s="3"/>
      <c r="UPP846" s="3"/>
      <c r="UPQ846" s="3"/>
      <c r="UPR846" s="3"/>
      <c r="UPS846" s="3"/>
      <c r="UPT846" s="3"/>
      <c r="UPU846" s="3"/>
      <c r="UPV846" s="3"/>
      <c r="UPW846" s="3"/>
      <c r="UPX846" s="3"/>
      <c r="UPY846" s="3"/>
      <c r="UPZ846" s="3"/>
      <c r="UQA846" s="3"/>
      <c r="UQB846" s="3"/>
      <c r="UQC846" s="3"/>
      <c r="UQD846" s="3"/>
      <c r="UQE846" s="3"/>
      <c r="UQF846" s="3"/>
      <c r="UQG846" s="3"/>
      <c r="UQH846" s="3"/>
      <c r="UQI846" s="3"/>
      <c r="UQJ846" s="3"/>
      <c r="UQK846" s="3"/>
      <c r="UQL846" s="3"/>
      <c r="UQM846" s="3"/>
      <c r="UQN846" s="3"/>
      <c r="UQO846" s="3"/>
      <c r="UQP846" s="3"/>
      <c r="UQQ846" s="3"/>
      <c r="UQR846" s="3"/>
      <c r="UQS846" s="3"/>
      <c r="UQT846" s="3"/>
      <c r="UQU846" s="3"/>
      <c r="UQV846" s="3"/>
      <c r="UQW846" s="3"/>
      <c r="UQX846" s="3"/>
      <c r="UQY846" s="3"/>
      <c r="UQZ846" s="3"/>
      <c r="URA846" s="3"/>
      <c r="URB846" s="3"/>
      <c r="URC846" s="3"/>
      <c r="URD846" s="3"/>
      <c r="URE846" s="3"/>
      <c r="URF846" s="3"/>
      <c r="URG846" s="3"/>
      <c r="URH846" s="3"/>
      <c r="URI846" s="3"/>
      <c r="URJ846" s="3"/>
      <c r="URK846" s="3"/>
      <c r="URL846" s="3"/>
      <c r="URM846" s="3"/>
      <c r="URN846" s="3"/>
      <c r="URO846" s="3"/>
      <c r="URP846" s="3"/>
      <c r="URQ846" s="3"/>
      <c r="URR846" s="3"/>
      <c r="URS846" s="3"/>
      <c r="URT846" s="3"/>
      <c r="URU846" s="3"/>
      <c r="URV846" s="3"/>
      <c r="URW846" s="3"/>
      <c r="URX846" s="3"/>
      <c r="URY846" s="3"/>
      <c r="URZ846" s="3"/>
      <c r="USA846" s="3"/>
      <c r="USB846" s="3"/>
      <c r="USC846" s="3"/>
      <c r="USD846" s="3"/>
      <c r="USE846" s="3"/>
      <c r="USF846" s="3"/>
      <c r="USG846" s="3"/>
      <c r="USH846" s="3"/>
      <c r="USI846" s="3"/>
      <c r="USJ846" s="3"/>
      <c r="USK846" s="3"/>
      <c r="USL846" s="3"/>
      <c r="USM846" s="3"/>
      <c r="USN846" s="3"/>
      <c r="USO846" s="3"/>
      <c r="USP846" s="3"/>
      <c r="USQ846" s="3"/>
      <c r="USR846" s="3"/>
      <c r="USS846" s="3"/>
      <c r="UST846" s="3"/>
      <c r="USU846" s="3"/>
      <c r="USV846" s="3"/>
      <c r="USW846" s="3"/>
      <c r="USX846" s="3"/>
      <c r="USY846" s="3"/>
      <c r="USZ846" s="3"/>
      <c r="UTA846" s="3"/>
      <c r="UTB846" s="3"/>
      <c r="UTC846" s="3"/>
      <c r="UTD846" s="3"/>
      <c r="UTE846" s="3"/>
      <c r="UTF846" s="3"/>
      <c r="UTG846" s="3"/>
      <c r="UTH846" s="3"/>
      <c r="UTI846" s="3"/>
      <c r="UTJ846" s="3"/>
      <c r="UTK846" s="3"/>
      <c r="UTL846" s="3"/>
      <c r="UTM846" s="3"/>
      <c r="UTN846" s="3"/>
      <c r="UTO846" s="3"/>
      <c r="UTP846" s="3"/>
      <c r="UTQ846" s="3"/>
      <c r="UTR846" s="3"/>
      <c r="UTS846" s="3"/>
      <c r="UTT846" s="3"/>
      <c r="UTU846" s="3"/>
      <c r="UTV846" s="3"/>
      <c r="UTW846" s="3"/>
      <c r="UTX846" s="3"/>
      <c r="UTY846" s="3"/>
      <c r="UTZ846" s="3"/>
      <c r="UUA846" s="3"/>
      <c r="UUB846" s="3"/>
      <c r="UUC846" s="3"/>
      <c r="UUD846" s="3"/>
      <c r="UUE846" s="3"/>
      <c r="UUF846" s="3"/>
      <c r="UUG846" s="3"/>
      <c r="UUH846" s="3"/>
      <c r="UUI846" s="3"/>
      <c r="UUJ846" s="3"/>
      <c r="UUK846" s="3"/>
      <c r="UUL846" s="3"/>
      <c r="UUM846" s="3"/>
      <c r="UUN846" s="3"/>
      <c r="UUO846" s="3"/>
      <c r="UUP846" s="3"/>
      <c r="UUQ846" s="3"/>
      <c r="UUR846" s="3"/>
      <c r="UUS846" s="3"/>
      <c r="UUT846" s="3"/>
      <c r="UUU846" s="3"/>
      <c r="UUV846" s="3"/>
      <c r="UUW846" s="3"/>
      <c r="UUX846" s="3"/>
      <c r="UUY846" s="3"/>
      <c r="UUZ846" s="3"/>
      <c r="UVA846" s="3"/>
      <c r="UVB846" s="3"/>
      <c r="UVC846" s="3"/>
      <c r="UVD846" s="3"/>
      <c r="UVE846" s="3"/>
      <c r="UVF846" s="3"/>
      <c r="UVG846" s="3"/>
      <c r="UVH846" s="3"/>
      <c r="UVI846" s="3"/>
      <c r="UVJ846" s="3"/>
      <c r="UVK846" s="3"/>
      <c r="UVL846" s="3"/>
      <c r="UVM846" s="3"/>
      <c r="UVN846" s="3"/>
      <c r="UVO846" s="3"/>
      <c r="UVP846" s="3"/>
      <c r="UVQ846" s="3"/>
      <c r="UVR846" s="3"/>
      <c r="UVS846" s="3"/>
      <c r="UVT846" s="3"/>
      <c r="UVU846" s="3"/>
      <c r="UVV846" s="3"/>
      <c r="UVW846" s="3"/>
      <c r="UVX846" s="3"/>
      <c r="UVY846" s="3"/>
      <c r="UVZ846" s="3"/>
      <c r="UWA846" s="3"/>
      <c r="UWB846" s="3"/>
      <c r="UWC846" s="3"/>
      <c r="UWD846" s="3"/>
      <c r="UWE846" s="3"/>
      <c r="UWF846" s="3"/>
      <c r="UWG846" s="3"/>
      <c r="UWH846" s="3"/>
      <c r="UWI846" s="3"/>
      <c r="UWJ846" s="3"/>
      <c r="UWK846" s="3"/>
      <c r="UWL846" s="3"/>
      <c r="UWM846" s="3"/>
      <c r="UWN846" s="3"/>
      <c r="UWO846" s="3"/>
      <c r="UWP846" s="3"/>
      <c r="UWQ846" s="3"/>
      <c r="UWR846" s="3"/>
      <c r="UWS846" s="3"/>
      <c r="UWT846" s="3"/>
      <c r="UWU846" s="3"/>
      <c r="UWV846" s="3"/>
      <c r="UWW846" s="3"/>
      <c r="UWX846" s="3"/>
      <c r="UWY846" s="3"/>
      <c r="UWZ846" s="3"/>
      <c r="UXA846" s="3"/>
      <c r="UXB846" s="3"/>
      <c r="UXC846" s="3"/>
      <c r="UXD846" s="3"/>
      <c r="UXE846" s="3"/>
      <c r="UXF846" s="3"/>
      <c r="UXG846" s="3"/>
      <c r="UXH846" s="3"/>
      <c r="UXI846" s="3"/>
      <c r="UXJ846" s="3"/>
      <c r="UXK846" s="3"/>
      <c r="UXL846" s="3"/>
      <c r="UXM846" s="3"/>
      <c r="UXN846" s="3"/>
      <c r="UXO846" s="3"/>
      <c r="UXP846" s="3"/>
      <c r="UXQ846" s="3"/>
      <c r="UXR846" s="3"/>
      <c r="UXS846" s="3"/>
      <c r="UXT846" s="3"/>
      <c r="UXU846" s="3"/>
      <c r="UXV846" s="3"/>
      <c r="UXW846" s="3"/>
      <c r="UXX846" s="3"/>
      <c r="UXY846" s="3"/>
      <c r="UXZ846" s="3"/>
      <c r="UYA846" s="3"/>
      <c r="UYB846" s="3"/>
      <c r="UYC846" s="3"/>
      <c r="UYD846" s="3"/>
      <c r="UYE846" s="3"/>
      <c r="UYF846" s="3"/>
      <c r="UYG846" s="3"/>
      <c r="UYH846" s="3"/>
      <c r="UYI846" s="3"/>
      <c r="UYJ846" s="3"/>
      <c r="UYK846" s="3"/>
      <c r="UYL846" s="3"/>
      <c r="UYM846" s="3"/>
      <c r="UYN846" s="3"/>
      <c r="UYO846" s="3"/>
      <c r="UYP846" s="3"/>
      <c r="UYQ846" s="3"/>
      <c r="UYR846" s="3"/>
      <c r="UYS846" s="3"/>
      <c r="UYT846" s="3"/>
      <c r="UYU846" s="3"/>
      <c r="UYV846" s="3"/>
      <c r="UYW846" s="3"/>
      <c r="UYX846" s="3"/>
      <c r="UYY846" s="3"/>
      <c r="UYZ846" s="3"/>
      <c r="UZA846" s="3"/>
      <c r="UZB846" s="3"/>
      <c r="UZC846" s="3"/>
      <c r="UZD846" s="3"/>
      <c r="UZE846" s="3"/>
      <c r="UZF846" s="3"/>
      <c r="UZG846" s="3"/>
      <c r="UZH846" s="3"/>
      <c r="UZI846" s="3"/>
      <c r="UZJ846" s="3"/>
      <c r="UZK846" s="3"/>
      <c r="UZL846" s="3"/>
      <c r="UZM846" s="3"/>
      <c r="UZN846" s="3"/>
      <c r="UZO846" s="3"/>
      <c r="UZP846" s="3"/>
      <c r="UZQ846" s="3"/>
      <c r="UZR846" s="3"/>
      <c r="UZS846" s="3"/>
      <c r="UZT846" s="3"/>
      <c r="UZU846" s="3"/>
      <c r="UZV846" s="3"/>
      <c r="UZW846" s="3"/>
      <c r="UZX846" s="3"/>
      <c r="UZY846" s="3"/>
      <c r="UZZ846" s="3"/>
      <c r="VAA846" s="3"/>
      <c r="VAB846" s="3"/>
      <c r="VAC846" s="3"/>
      <c r="VAD846" s="3"/>
      <c r="VAE846" s="3"/>
      <c r="VAF846" s="3"/>
      <c r="VAG846" s="3"/>
      <c r="VAH846" s="3"/>
      <c r="VAI846" s="3"/>
      <c r="VAJ846" s="3"/>
      <c r="VAK846" s="3"/>
      <c r="VAL846" s="3"/>
      <c r="VAM846" s="3"/>
      <c r="VAN846" s="3"/>
      <c r="VAO846" s="3"/>
      <c r="VAP846" s="3"/>
      <c r="VAQ846" s="3"/>
      <c r="VAR846" s="3"/>
      <c r="VAS846" s="3"/>
      <c r="VAT846" s="3"/>
      <c r="VAU846" s="3"/>
      <c r="VAV846" s="3"/>
      <c r="VAW846" s="3"/>
      <c r="VAX846" s="3"/>
      <c r="VAY846" s="3"/>
      <c r="VAZ846" s="3"/>
      <c r="VBA846" s="3"/>
      <c r="VBB846" s="3"/>
      <c r="VBC846" s="3"/>
      <c r="VBD846" s="3"/>
      <c r="VBE846" s="3"/>
      <c r="VBF846" s="3"/>
      <c r="VBG846" s="3"/>
      <c r="VBH846" s="3"/>
      <c r="VBI846" s="3"/>
      <c r="VBJ846" s="3"/>
      <c r="VBK846" s="3"/>
      <c r="VBL846" s="3"/>
      <c r="VBM846" s="3"/>
      <c r="VBN846" s="3"/>
      <c r="VBO846" s="3"/>
      <c r="VBP846" s="3"/>
      <c r="VBQ846" s="3"/>
      <c r="VBR846" s="3"/>
      <c r="VBS846" s="3"/>
      <c r="VBT846" s="3"/>
      <c r="VBU846" s="3"/>
      <c r="VBV846" s="3"/>
      <c r="VBW846" s="3"/>
      <c r="VBX846" s="3"/>
      <c r="VBY846" s="3"/>
      <c r="VBZ846" s="3"/>
      <c r="VCA846" s="3"/>
      <c r="VCB846" s="3"/>
      <c r="VCC846" s="3"/>
      <c r="VCD846" s="3"/>
      <c r="VCE846" s="3"/>
      <c r="VCF846" s="3"/>
      <c r="VCG846" s="3"/>
      <c r="VCH846" s="3"/>
      <c r="VCI846" s="3"/>
      <c r="VCJ846" s="3"/>
      <c r="VCK846" s="3"/>
      <c r="VCL846" s="3"/>
      <c r="VCM846" s="3"/>
      <c r="VCN846" s="3"/>
      <c r="VCO846" s="3"/>
      <c r="VCP846" s="3"/>
      <c r="VCQ846" s="3"/>
      <c r="VCR846" s="3"/>
      <c r="VCS846" s="3"/>
      <c r="VCT846" s="3"/>
      <c r="VCU846" s="3"/>
      <c r="VCV846" s="3"/>
      <c r="VCW846" s="3"/>
      <c r="VCX846" s="3"/>
      <c r="VCY846" s="3"/>
      <c r="VCZ846" s="3"/>
      <c r="VDA846" s="3"/>
      <c r="VDB846" s="3"/>
      <c r="VDC846" s="3"/>
      <c r="VDD846" s="3"/>
      <c r="VDE846" s="3"/>
      <c r="VDF846" s="3"/>
      <c r="VDG846" s="3"/>
      <c r="VDH846" s="3"/>
      <c r="VDI846" s="3"/>
      <c r="VDJ846" s="3"/>
      <c r="VDK846" s="3"/>
      <c r="VDL846" s="3"/>
      <c r="VDM846" s="3"/>
      <c r="VDN846" s="3"/>
      <c r="VDO846" s="3"/>
      <c r="VDP846" s="3"/>
      <c r="VDQ846" s="3"/>
      <c r="VDR846" s="3"/>
      <c r="VDS846" s="3"/>
      <c r="VDT846" s="3"/>
      <c r="VDU846" s="3"/>
      <c r="VDV846" s="3"/>
      <c r="VDW846" s="3"/>
      <c r="VDX846" s="3"/>
      <c r="VDY846" s="3"/>
      <c r="VDZ846" s="3"/>
      <c r="VEA846" s="3"/>
      <c r="VEB846" s="3"/>
      <c r="VEC846" s="3"/>
      <c r="VED846" s="3"/>
      <c r="VEE846" s="3"/>
      <c r="VEF846" s="3"/>
      <c r="VEG846" s="3"/>
      <c r="VEH846" s="3"/>
      <c r="VEI846" s="3"/>
      <c r="VEJ846" s="3"/>
      <c r="VEK846" s="3"/>
      <c r="VEL846" s="3"/>
      <c r="VEM846" s="3"/>
      <c r="VEN846" s="3"/>
      <c r="VEO846" s="3"/>
      <c r="VEP846" s="3"/>
      <c r="VEQ846" s="3"/>
      <c r="VER846" s="3"/>
      <c r="VES846" s="3"/>
      <c r="VET846" s="3"/>
      <c r="VEU846" s="3"/>
      <c r="VEV846" s="3"/>
      <c r="VEW846" s="3"/>
      <c r="VEX846" s="3"/>
      <c r="VEY846" s="3"/>
      <c r="VEZ846" s="3"/>
      <c r="VFA846" s="3"/>
      <c r="VFB846" s="3"/>
      <c r="VFC846" s="3"/>
      <c r="VFD846" s="3"/>
      <c r="VFE846" s="3"/>
      <c r="VFF846" s="3"/>
      <c r="VFG846" s="3"/>
      <c r="VFH846" s="3"/>
      <c r="VFI846" s="3"/>
      <c r="VFJ846" s="3"/>
      <c r="VFK846" s="3"/>
      <c r="VFL846" s="3"/>
      <c r="VFM846" s="3"/>
      <c r="VFN846" s="3"/>
      <c r="VFO846" s="3"/>
      <c r="VFP846" s="3"/>
      <c r="VFQ846" s="3"/>
      <c r="VFR846" s="3"/>
      <c r="VFS846" s="3"/>
      <c r="VFT846" s="3"/>
      <c r="VFU846" s="3"/>
      <c r="VFV846" s="3"/>
      <c r="VFW846" s="3"/>
      <c r="VFX846" s="3"/>
      <c r="VFY846" s="3"/>
      <c r="VFZ846" s="3"/>
      <c r="VGA846" s="3"/>
      <c r="VGB846" s="3"/>
      <c r="VGC846" s="3"/>
      <c r="VGD846" s="3"/>
      <c r="VGE846" s="3"/>
      <c r="VGF846" s="3"/>
      <c r="VGG846" s="3"/>
      <c r="VGH846" s="3"/>
      <c r="VGI846" s="3"/>
      <c r="VGJ846" s="3"/>
      <c r="VGK846" s="3"/>
      <c r="VGL846" s="3"/>
      <c r="VGM846" s="3"/>
      <c r="VGN846" s="3"/>
      <c r="VGO846" s="3"/>
      <c r="VGP846" s="3"/>
      <c r="VGQ846" s="3"/>
      <c r="VGR846" s="3"/>
      <c r="VGS846" s="3"/>
      <c r="VGT846" s="3"/>
      <c r="VGU846" s="3"/>
      <c r="VGV846" s="3"/>
      <c r="VGW846" s="3"/>
      <c r="VGX846" s="3"/>
      <c r="VGY846" s="3"/>
      <c r="VGZ846" s="3"/>
      <c r="VHA846" s="3"/>
      <c r="VHB846" s="3"/>
      <c r="VHC846" s="3"/>
      <c r="VHD846" s="3"/>
      <c r="VHE846" s="3"/>
      <c r="VHF846" s="3"/>
      <c r="VHG846" s="3"/>
      <c r="VHH846" s="3"/>
      <c r="VHI846" s="3"/>
      <c r="VHJ846" s="3"/>
      <c r="VHK846" s="3"/>
      <c r="VHL846" s="3"/>
      <c r="VHM846" s="3"/>
      <c r="VHN846" s="3"/>
      <c r="VHO846" s="3"/>
      <c r="VHP846" s="3"/>
      <c r="VHQ846" s="3"/>
      <c r="VHR846" s="3"/>
      <c r="VHS846" s="3"/>
      <c r="VHT846" s="3"/>
      <c r="VHU846" s="3"/>
      <c r="VHV846" s="3"/>
      <c r="VHW846" s="3"/>
      <c r="VHX846" s="3"/>
      <c r="VHY846" s="3"/>
      <c r="VHZ846" s="3"/>
      <c r="VIA846" s="3"/>
      <c r="VIB846" s="3"/>
      <c r="VIC846" s="3"/>
      <c r="VID846" s="3"/>
      <c r="VIE846" s="3"/>
      <c r="VIF846" s="3"/>
      <c r="VIG846" s="3"/>
      <c r="VIH846" s="3"/>
      <c r="VII846" s="3"/>
      <c r="VIJ846" s="3"/>
      <c r="VIK846" s="3"/>
      <c r="VIL846" s="3"/>
      <c r="VIM846" s="3"/>
      <c r="VIN846" s="3"/>
      <c r="VIO846" s="3"/>
      <c r="VIP846" s="3"/>
      <c r="VIQ846" s="3"/>
      <c r="VIR846" s="3"/>
      <c r="VIS846" s="3"/>
      <c r="VIT846" s="3"/>
      <c r="VIU846" s="3"/>
      <c r="VIV846" s="3"/>
      <c r="VIW846" s="3"/>
      <c r="VIX846" s="3"/>
      <c r="VIY846" s="3"/>
      <c r="VIZ846" s="3"/>
      <c r="VJA846" s="3"/>
      <c r="VJB846" s="3"/>
      <c r="VJC846" s="3"/>
      <c r="VJD846" s="3"/>
      <c r="VJE846" s="3"/>
      <c r="VJF846" s="3"/>
      <c r="VJG846" s="3"/>
      <c r="VJH846" s="3"/>
      <c r="VJI846" s="3"/>
      <c r="VJJ846" s="3"/>
      <c r="VJK846" s="3"/>
      <c r="VJL846" s="3"/>
      <c r="VJM846" s="3"/>
      <c r="VJN846" s="3"/>
      <c r="VJO846" s="3"/>
      <c r="VJP846" s="3"/>
      <c r="VJQ846" s="3"/>
      <c r="VJR846" s="3"/>
      <c r="VJS846" s="3"/>
      <c r="VJT846" s="3"/>
      <c r="VJU846" s="3"/>
      <c r="VJV846" s="3"/>
      <c r="VJW846" s="3"/>
      <c r="VJX846" s="3"/>
      <c r="VJY846" s="3"/>
      <c r="VJZ846" s="3"/>
      <c r="VKA846" s="3"/>
      <c r="VKB846" s="3"/>
      <c r="VKC846" s="3"/>
      <c r="VKD846" s="3"/>
      <c r="VKE846" s="3"/>
      <c r="VKF846" s="3"/>
      <c r="VKG846" s="3"/>
      <c r="VKH846" s="3"/>
      <c r="VKI846" s="3"/>
      <c r="VKJ846" s="3"/>
      <c r="VKK846" s="3"/>
      <c r="VKL846" s="3"/>
      <c r="VKM846" s="3"/>
      <c r="VKN846" s="3"/>
      <c r="VKO846" s="3"/>
      <c r="VKP846" s="3"/>
      <c r="VKQ846" s="3"/>
      <c r="VKR846" s="3"/>
      <c r="VKS846" s="3"/>
      <c r="VKT846" s="3"/>
      <c r="VKU846" s="3"/>
      <c r="VKV846" s="3"/>
      <c r="VKW846" s="3"/>
      <c r="VKX846" s="3"/>
      <c r="VKY846" s="3"/>
      <c r="VKZ846" s="3"/>
      <c r="VLA846" s="3"/>
      <c r="VLB846" s="3"/>
      <c r="VLC846" s="3"/>
      <c r="VLD846" s="3"/>
      <c r="VLE846" s="3"/>
      <c r="VLF846" s="3"/>
      <c r="VLG846" s="3"/>
      <c r="VLH846" s="3"/>
      <c r="VLI846" s="3"/>
      <c r="VLJ846" s="3"/>
      <c r="VLK846" s="3"/>
      <c r="VLL846" s="3"/>
      <c r="VLM846" s="3"/>
      <c r="VLN846" s="3"/>
      <c r="VLO846" s="3"/>
      <c r="VLP846" s="3"/>
      <c r="VLQ846" s="3"/>
      <c r="VLR846" s="3"/>
      <c r="VLS846" s="3"/>
      <c r="VLT846" s="3"/>
      <c r="VLU846" s="3"/>
      <c r="VLV846" s="3"/>
      <c r="VLW846" s="3"/>
      <c r="VLX846" s="3"/>
      <c r="VLY846" s="3"/>
      <c r="VLZ846" s="3"/>
      <c r="VMA846" s="3"/>
      <c r="VMB846" s="3"/>
      <c r="VMC846" s="3"/>
      <c r="VMD846" s="3"/>
      <c r="VME846" s="3"/>
      <c r="VMF846" s="3"/>
      <c r="VMG846" s="3"/>
      <c r="VMH846" s="3"/>
      <c r="VMI846" s="3"/>
      <c r="VMJ846" s="3"/>
      <c r="VMK846" s="3"/>
      <c r="VML846" s="3"/>
      <c r="VMM846" s="3"/>
      <c r="VMN846" s="3"/>
      <c r="VMO846" s="3"/>
      <c r="VMP846" s="3"/>
      <c r="VMQ846" s="3"/>
      <c r="VMR846" s="3"/>
      <c r="VMS846" s="3"/>
      <c r="VMT846" s="3"/>
      <c r="VMU846" s="3"/>
      <c r="VMV846" s="3"/>
      <c r="VMW846" s="3"/>
      <c r="VMX846" s="3"/>
      <c r="VMY846" s="3"/>
      <c r="VMZ846" s="3"/>
      <c r="VNA846" s="3"/>
      <c r="VNB846" s="3"/>
      <c r="VNC846" s="3"/>
      <c r="VND846" s="3"/>
      <c r="VNE846" s="3"/>
      <c r="VNF846" s="3"/>
      <c r="VNG846" s="3"/>
      <c r="VNH846" s="3"/>
      <c r="VNI846" s="3"/>
      <c r="VNJ846" s="3"/>
      <c r="VNK846" s="3"/>
      <c r="VNL846" s="3"/>
      <c r="VNM846" s="3"/>
      <c r="VNN846" s="3"/>
      <c r="VNO846" s="3"/>
      <c r="VNP846" s="3"/>
      <c r="VNQ846" s="3"/>
      <c r="VNR846" s="3"/>
      <c r="VNS846" s="3"/>
      <c r="VNT846" s="3"/>
      <c r="VNU846" s="3"/>
      <c r="VNV846" s="3"/>
      <c r="VNW846" s="3"/>
      <c r="VNX846" s="3"/>
      <c r="VNY846" s="3"/>
      <c r="VNZ846" s="3"/>
      <c r="VOA846" s="3"/>
      <c r="VOB846" s="3"/>
      <c r="VOC846" s="3"/>
      <c r="VOD846" s="3"/>
      <c r="VOE846" s="3"/>
      <c r="VOF846" s="3"/>
      <c r="VOG846" s="3"/>
      <c r="VOH846" s="3"/>
      <c r="VOI846" s="3"/>
      <c r="VOJ846" s="3"/>
      <c r="VOK846" s="3"/>
      <c r="VOL846" s="3"/>
      <c r="VOM846" s="3"/>
      <c r="VON846" s="3"/>
      <c r="VOO846" s="3"/>
      <c r="VOP846" s="3"/>
      <c r="VOQ846" s="3"/>
      <c r="VOR846" s="3"/>
      <c r="VOS846" s="3"/>
      <c r="VOT846" s="3"/>
      <c r="VOU846" s="3"/>
      <c r="VOV846" s="3"/>
      <c r="VOW846" s="3"/>
      <c r="VOX846" s="3"/>
      <c r="VOY846" s="3"/>
      <c r="VOZ846" s="3"/>
      <c r="VPA846" s="3"/>
      <c r="VPB846" s="3"/>
      <c r="VPC846" s="3"/>
      <c r="VPD846" s="3"/>
      <c r="VPE846" s="3"/>
      <c r="VPF846" s="3"/>
      <c r="VPG846" s="3"/>
      <c r="VPH846" s="3"/>
      <c r="VPI846" s="3"/>
      <c r="VPJ846" s="3"/>
      <c r="VPK846" s="3"/>
      <c r="VPL846" s="3"/>
      <c r="VPM846" s="3"/>
      <c r="VPN846" s="3"/>
      <c r="VPO846" s="3"/>
      <c r="VPP846" s="3"/>
      <c r="VPQ846" s="3"/>
      <c r="VPR846" s="3"/>
      <c r="VPS846" s="3"/>
      <c r="VPT846" s="3"/>
      <c r="VPU846" s="3"/>
      <c r="VPV846" s="3"/>
      <c r="VPW846" s="3"/>
      <c r="VPX846" s="3"/>
      <c r="VPY846" s="3"/>
      <c r="VPZ846" s="3"/>
      <c r="VQA846" s="3"/>
      <c r="VQB846" s="3"/>
      <c r="VQC846" s="3"/>
      <c r="VQD846" s="3"/>
      <c r="VQE846" s="3"/>
      <c r="VQF846" s="3"/>
      <c r="VQG846" s="3"/>
      <c r="VQH846" s="3"/>
      <c r="VQI846" s="3"/>
      <c r="VQJ846" s="3"/>
      <c r="VQK846" s="3"/>
      <c r="VQL846" s="3"/>
      <c r="VQM846" s="3"/>
      <c r="VQN846" s="3"/>
      <c r="VQO846" s="3"/>
      <c r="VQP846" s="3"/>
      <c r="VQQ846" s="3"/>
      <c r="VQR846" s="3"/>
      <c r="VQS846" s="3"/>
      <c r="VQT846" s="3"/>
      <c r="VQU846" s="3"/>
      <c r="VQV846" s="3"/>
      <c r="VQW846" s="3"/>
      <c r="VQX846" s="3"/>
      <c r="VQY846" s="3"/>
      <c r="VQZ846" s="3"/>
      <c r="VRA846" s="3"/>
      <c r="VRB846" s="3"/>
      <c r="VRC846" s="3"/>
      <c r="VRD846" s="3"/>
      <c r="VRE846" s="3"/>
      <c r="VRF846" s="3"/>
      <c r="VRG846" s="3"/>
      <c r="VRH846" s="3"/>
      <c r="VRI846" s="3"/>
      <c r="VRJ846" s="3"/>
      <c r="VRK846" s="3"/>
      <c r="VRL846" s="3"/>
      <c r="VRM846" s="3"/>
      <c r="VRN846" s="3"/>
      <c r="VRO846" s="3"/>
      <c r="VRP846" s="3"/>
      <c r="VRQ846" s="3"/>
      <c r="VRR846" s="3"/>
      <c r="VRS846" s="3"/>
      <c r="VRT846" s="3"/>
      <c r="VRU846" s="3"/>
      <c r="VRV846" s="3"/>
      <c r="VRW846" s="3"/>
      <c r="VRX846" s="3"/>
      <c r="VRY846" s="3"/>
      <c r="VRZ846" s="3"/>
      <c r="VSA846" s="3"/>
      <c r="VSB846" s="3"/>
      <c r="VSC846" s="3"/>
      <c r="VSD846" s="3"/>
      <c r="VSE846" s="3"/>
      <c r="VSF846" s="3"/>
      <c r="VSG846" s="3"/>
      <c r="VSH846" s="3"/>
      <c r="VSI846" s="3"/>
      <c r="VSJ846" s="3"/>
      <c r="VSK846" s="3"/>
      <c r="VSL846" s="3"/>
      <c r="VSM846" s="3"/>
      <c r="VSN846" s="3"/>
      <c r="VSO846" s="3"/>
      <c r="VSP846" s="3"/>
      <c r="VSQ846" s="3"/>
      <c r="VSR846" s="3"/>
      <c r="VSS846" s="3"/>
      <c r="VST846" s="3"/>
      <c r="VSU846" s="3"/>
      <c r="VSV846" s="3"/>
      <c r="VSW846" s="3"/>
      <c r="VSX846" s="3"/>
      <c r="VSY846" s="3"/>
      <c r="VSZ846" s="3"/>
      <c r="VTA846" s="3"/>
      <c r="VTB846" s="3"/>
      <c r="VTC846" s="3"/>
      <c r="VTD846" s="3"/>
      <c r="VTE846" s="3"/>
      <c r="VTF846" s="3"/>
      <c r="VTG846" s="3"/>
      <c r="VTH846" s="3"/>
      <c r="VTI846" s="3"/>
      <c r="VTJ846" s="3"/>
      <c r="VTK846" s="3"/>
      <c r="VTL846" s="3"/>
      <c r="VTM846" s="3"/>
      <c r="VTN846" s="3"/>
      <c r="VTO846" s="3"/>
      <c r="VTP846" s="3"/>
      <c r="VTQ846" s="3"/>
      <c r="VTR846" s="3"/>
      <c r="VTS846" s="3"/>
      <c r="VTT846" s="3"/>
      <c r="VTU846" s="3"/>
      <c r="VTV846" s="3"/>
      <c r="VTW846" s="3"/>
      <c r="VTX846" s="3"/>
      <c r="VTY846" s="3"/>
      <c r="VTZ846" s="3"/>
      <c r="VUA846" s="3"/>
      <c r="VUB846" s="3"/>
      <c r="VUC846" s="3"/>
      <c r="VUD846" s="3"/>
      <c r="VUE846" s="3"/>
      <c r="VUF846" s="3"/>
      <c r="VUG846" s="3"/>
      <c r="VUH846" s="3"/>
      <c r="VUI846" s="3"/>
      <c r="VUJ846" s="3"/>
      <c r="VUK846" s="3"/>
      <c r="VUL846" s="3"/>
      <c r="VUM846" s="3"/>
      <c r="VUN846" s="3"/>
      <c r="VUO846" s="3"/>
      <c r="VUP846" s="3"/>
      <c r="VUQ846" s="3"/>
      <c r="VUR846" s="3"/>
      <c r="VUS846" s="3"/>
      <c r="VUT846" s="3"/>
      <c r="VUU846" s="3"/>
      <c r="VUV846" s="3"/>
      <c r="VUW846" s="3"/>
      <c r="VUX846" s="3"/>
      <c r="VUY846" s="3"/>
      <c r="VUZ846" s="3"/>
      <c r="VVA846" s="3"/>
      <c r="VVB846" s="3"/>
      <c r="VVC846" s="3"/>
      <c r="VVD846" s="3"/>
      <c r="VVE846" s="3"/>
      <c r="VVF846" s="3"/>
      <c r="VVG846" s="3"/>
      <c r="VVH846" s="3"/>
      <c r="VVI846" s="3"/>
      <c r="VVJ846" s="3"/>
      <c r="VVK846" s="3"/>
      <c r="VVL846" s="3"/>
      <c r="VVM846" s="3"/>
      <c r="VVN846" s="3"/>
      <c r="VVO846" s="3"/>
      <c r="VVP846" s="3"/>
      <c r="VVQ846" s="3"/>
      <c r="VVR846" s="3"/>
      <c r="VVS846" s="3"/>
      <c r="VVT846" s="3"/>
      <c r="VVU846" s="3"/>
      <c r="VVV846" s="3"/>
      <c r="VVW846" s="3"/>
      <c r="VVX846" s="3"/>
      <c r="VVY846" s="3"/>
      <c r="VVZ846" s="3"/>
      <c r="VWA846" s="3"/>
      <c r="VWB846" s="3"/>
      <c r="VWC846" s="3"/>
      <c r="VWD846" s="3"/>
      <c r="VWE846" s="3"/>
      <c r="VWF846" s="3"/>
      <c r="VWG846" s="3"/>
      <c r="VWH846" s="3"/>
      <c r="VWI846" s="3"/>
      <c r="VWJ846" s="3"/>
      <c r="VWK846" s="3"/>
      <c r="VWL846" s="3"/>
      <c r="VWM846" s="3"/>
      <c r="VWN846" s="3"/>
      <c r="VWO846" s="3"/>
      <c r="VWP846" s="3"/>
      <c r="VWQ846" s="3"/>
      <c r="VWR846" s="3"/>
      <c r="VWS846" s="3"/>
      <c r="VWT846" s="3"/>
      <c r="VWU846" s="3"/>
      <c r="VWV846" s="3"/>
      <c r="VWW846" s="3"/>
      <c r="VWX846" s="3"/>
      <c r="VWY846" s="3"/>
      <c r="VWZ846" s="3"/>
      <c r="VXA846" s="3"/>
      <c r="VXB846" s="3"/>
      <c r="VXC846" s="3"/>
      <c r="VXD846" s="3"/>
      <c r="VXE846" s="3"/>
      <c r="VXF846" s="3"/>
      <c r="VXG846" s="3"/>
      <c r="VXH846" s="3"/>
      <c r="VXI846" s="3"/>
      <c r="VXJ846" s="3"/>
      <c r="VXK846" s="3"/>
      <c r="VXL846" s="3"/>
      <c r="VXM846" s="3"/>
      <c r="VXN846" s="3"/>
      <c r="VXO846" s="3"/>
      <c r="VXP846" s="3"/>
      <c r="VXQ846" s="3"/>
      <c r="VXR846" s="3"/>
      <c r="VXS846" s="3"/>
      <c r="VXT846" s="3"/>
      <c r="VXU846" s="3"/>
      <c r="VXV846" s="3"/>
      <c r="VXW846" s="3"/>
      <c r="VXX846" s="3"/>
      <c r="VXY846" s="3"/>
      <c r="VXZ846" s="3"/>
      <c r="VYA846" s="3"/>
      <c r="VYB846" s="3"/>
      <c r="VYC846" s="3"/>
      <c r="VYD846" s="3"/>
      <c r="VYE846" s="3"/>
      <c r="VYF846" s="3"/>
      <c r="VYG846" s="3"/>
      <c r="VYH846" s="3"/>
      <c r="VYI846" s="3"/>
      <c r="VYJ846" s="3"/>
      <c r="VYK846" s="3"/>
      <c r="VYL846" s="3"/>
      <c r="VYM846" s="3"/>
      <c r="VYN846" s="3"/>
      <c r="VYO846" s="3"/>
      <c r="VYP846" s="3"/>
      <c r="VYQ846" s="3"/>
      <c r="VYR846" s="3"/>
      <c r="VYS846" s="3"/>
      <c r="VYT846" s="3"/>
      <c r="VYU846" s="3"/>
      <c r="VYV846" s="3"/>
      <c r="VYW846" s="3"/>
      <c r="VYX846" s="3"/>
      <c r="VYY846" s="3"/>
      <c r="VYZ846" s="3"/>
      <c r="VZA846" s="3"/>
      <c r="VZB846" s="3"/>
      <c r="VZC846" s="3"/>
      <c r="VZD846" s="3"/>
      <c r="VZE846" s="3"/>
      <c r="VZF846" s="3"/>
      <c r="VZG846" s="3"/>
      <c r="VZH846" s="3"/>
      <c r="VZI846" s="3"/>
      <c r="VZJ846" s="3"/>
      <c r="VZK846" s="3"/>
      <c r="VZL846" s="3"/>
      <c r="VZM846" s="3"/>
      <c r="VZN846" s="3"/>
      <c r="VZO846" s="3"/>
      <c r="VZP846" s="3"/>
      <c r="VZQ846" s="3"/>
      <c r="VZR846" s="3"/>
      <c r="VZS846" s="3"/>
      <c r="VZT846" s="3"/>
      <c r="VZU846" s="3"/>
      <c r="VZV846" s="3"/>
      <c r="VZW846" s="3"/>
      <c r="VZX846" s="3"/>
      <c r="VZY846" s="3"/>
      <c r="VZZ846" s="3"/>
      <c r="WAA846" s="3"/>
      <c r="WAB846" s="3"/>
      <c r="WAC846" s="3"/>
      <c r="WAD846" s="3"/>
      <c r="WAE846" s="3"/>
      <c r="WAF846" s="3"/>
      <c r="WAG846" s="3"/>
      <c r="WAH846" s="3"/>
      <c r="WAI846" s="3"/>
      <c r="WAJ846" s="3"/>
      <c r="WAK846" s="3"/>
      <c r="WAL846" s="3"/>
      <c r="WAM846" s="3"/>
      <c r="WAN846" s="3"/>
      <c r="WAO846" s="3"/>
      <c r="WAP846" s="3"/>
      <c r="WAQ846" s="3"/>
      <c r="WAR846" s="3"/>
      <c r="WAS846" s="3"/>
      <c r="WAT846" s="3"/>
      <c r="WAU846" s="3"/>
      <c r="WAV846" s="3"/>
      <c r="WAW846" s="3"/>
      <c r="WAX846" s="3"/>
      <c r="WAY846" s="3"/>
      <c r="WAZ846" s="3"/>
      <c r="WBA846" s="3"/>
      <c r="WBB846" s="3"/>
      <c r="WBC846" s="3"/>
      <c r="WBD846" s="3"/>
      <c r="WBE846" s="3"/>
      <c r="WBF846" s="3"/>
      <c r="WBG846" s="3"/>
      <c r="WBH846" s="3"/>
      <c r="WBI846" s="3"/>
      <c r="WBJ846" s="3"/>
      <c r="WBK846" s="3"/>
      <c r="WBL846" s="3"/>
      <c r="WBM846" s="3"/>
      <c r="WBN846" s="3"/>
      <c r="WBO846" s="3"/>
      <c r="WBP846" s="3"/>
      <c r="WBQ846" s="3"/>
      <c r="WBR846" s="3"/>
      <c r="WBS846" s="3"/>
      <c r="WBT846" s="3"/>
      <c r="WBU846" s="3"/>
      <c r="WBV846" s="3"/>
      <c r="WBW846" s="3"/>
      <c r="WBX846" s="3"/>
      <c r="WBY846" s="3"/>
      <c r="WBZ846" s="3"/>
      <c r="WCA846" s="3"/>
      <c r="WCB846" s="3"/>
      <c r="WCC846" s="3"/>
      <c r="WCD846" s="3"/>
      <c r="WCE846" s="3"/>
      <c r="WCF846" s="3"/>
      <c r="WCG846" s="3"/>
      <c r="WCH846" s="3"/>
      <c r="WCI846" s="3"/>
      <c r="WCJ846" s="3"/>
      <c r="WCK846" s="3"/>
      <c r="WCL846" s="3"/>
      <c r="WCM846" s="3"/>
      <c r="WCN846" s="3"/>
      <c r="WCO846" s="3"/>
      <c r="WCP846" s="3"/>
      <c r="WCQ846" s="3"/>
      <c r="WCR846" s="3"/>
      <c r="WCS846" s="3"/>
      <c r="WCT846" s="3"/>
      <c r="WCU846" s="3"/>
      <c r="WCV846" s="3"/>
      <c r="WCW846" s="3"/>
      <c r="WCX846" s="3"/>
      <c r="WCY846" s="3"/>
      <c r="WCZ846" s="3"/>
      <c r="WDA846" s="3"/>
      <c r="WDB846" s="3"/>
      <c r="WDC846" s="3"/>
      <c r="WDD846" s="3"/>
      <c r="WDE846" s="3"/>
      <c r="WDF846" s="3"/>
      <c r="WDG846" s="3"/>
      <c r="WDH846" s="3"/>
      <c r="WDI846" s="3"/>
      <c r="WDJ846" s="3"/>
      <c r="WDK846" s="3"/>
      <c r="WDL846" s="3"/>
      <c r="WDM846" s="3"/>
      <c r="WDN846" s="3"/>
      <c r="WDO846" s="3"/>
      <c r="WDP846" s="3"/>
      <c r="WDQ846" s="3"/>
      <c r="WDR846" s="3"/>
      <c r="WDS846" s="3"/>
      <c r="WDT846" s="3"/>
      <c r="WDU846" s="3"/>
      <c r="WDV846" s="3"/>
      <c r="WDW846" s="3"/>
      <c r="WDX846" s="3"/>
      <c r="WDY846" s="3"/>
      <c r="WDZ846" s="3"/>
      <c r="WEA846" s="3"/>
      <c r="WEB846" s="3"/>
      <c r="WEC846" s="3"/>
      <c r="WED846" s="3"/>
      <c r="WEE846" s="3"/>
      <c r="WEF846" s="3"/>
      <c r="WEG846" s="3"/>
      <c r="WEH846" s="3"/>
      <c r="WEI846" s="3"/>
      <c r="WEJ846" s="3"/>
      <c r="WEK846" s="3"/>
      <c r="WEL846" s="3"/>
      <c r="WEM846" s="3"/>
      <c r="WEN846" s="3"/>
      <c r="WEO846" s="3"/>
      <c r="WEP846" s="3"/>
      <c r="WEQ846" s="3"/>
      <c r="WER846" s="3"/>
      <c r="WES846" s="3"/>
      <c r="WET846" s="3"/>
      <c r="WEU846" s="3"/>
      <c r="WEV846" s="3"/>
      <c r="WEW846" s="3"/>
      <c r="WEX846" s="3"/>
      <c r="WEY846" s="3"/>
      <c r="WEZ846" s="3"/>
      <c r="WFA846" s="3"/>
      <c r="WFB846" s="3"/>
      <c r="WFC846" s="3"/>
      <c r="WFD846" s="3"/>
      <c r="WFE846" s="3"/>
      <c r="WFF846" s="3"/>
      <c r="WFG846" s="3"/>
      <c r="WFH846" s="3"/>
      <c r="WFI846" s="3"/>
      <c r="WFJ846" s="3"/>
      <c r="WFK846" s="3"/>
      <c r="WFL846" s="3"/>
      <c r="WFM846" s="3"/>
      <c r="WFN846" s="3"/>
      <c r="WFO846" s="3"/>
      <c r="WFP846" s="3"/>
      <c r="WFQ846" s="3"/>
      <c r="WFR846" s="3"/>
      <c r="WFS846" s="3"/>
      <c r="WFT846" s="3"/>
      <c r="WFU846" s="3"/>
      <c r="WFV846" s="3"/>
      <c r="WFW846" s="3"/>
      <c r="WFX846" s="3"/>
      <c r="WFY846" s="3"/>
      <c r="WFZ846" s="3"/>
      <c r="WGA846" s="3"/>
      <c r="WGB846" s="3"/>
      <c r="WGC846" s="3"/>
      <c r="WGD846" s="3"/>
      <c r="WGE846" s="3"/>
      <c r="WGF846" s="3"/>
      <c r="WGG846" s="3"/>
      <c r="WGH846" s="3"/>
      <c r="WGI846" s="3"/>
      <c r="WGJ846" s="3"/>
      <c r="WGK846" s="3"/>
      <c r="WGL846" s="3"/>
      <c r="WGM846" s="3"/>
      <c r="WGN846" s="3"/>
      <c r="WGO846" s="3"/>
      <c r="WGP846" s="3"/>
      <c r="WGQ846" s="3"/>
      <c r="WGR846" s="3"/>
      <c r="WGS846" s="3"/>
      <c r="WGT846" s="3"/>
      <c r="WGU846" s="3"/>
      <c r="WGV846" s="3"/>
      <c r="WGW846" s="3"/>
      <c r="WGX846" s="3"/>
      <c r="WGY846" s="3"/>
      <c r="WGZ846" s="3"/>
      <c r="WHA846" s="3"/>
      <c r="WHB846" s="3"/>
      <c r="WHC846" s="3"/>
      <c r="WHD846" s="3"/>
      <c r="WHE846" s="3"/>
      <c r="WHF846" s="3"/>
      <c r="WHG846" s="3"/>
      <c r="WHH846" s="3"/>
      <c r="WHI846" s="3"/>
      <c r="WHJ846" s="3"/>
      <c r="WHK846" s="3"/>
      <c r="WHL846" s="3"/>
      <c r="WHM846" s="3"/>
      <c r="WHN846" s="3"/>
      <c r="WHO846" s="3"/>
      <c r="WHP846" s="3"/>
      <c r="WHQ846" s="3"/>
      <c r="WHR846" s="3"/>
      <c r="WHS846" s="3"/>
      <c r="WHT846" s="3"/>
      <c r="WHU846" s="3"/>
      <c r="WHV846" s="3"/>
      <c r="WHW846" s="3"/>
      <c r="WHX846" s="3"/>
      <c r="WHY846" s="3"/>
      <c r="WHZ846" s="3"/>
      <c r="WIA846" s="3"/>
      <c r="WIB846" s="3"/>
      <c r="WIC846" s="3"/>
      <c r="WID846" s="3"/>
      <c r="WIE846" s="3"/>
      <c r="WIF846" s="3"/>
      <c r="WIG846" s="3"/>
      <c r="WIH846" s="3"/>
      <c r="WII846" s="3"/>
      <c r="WIJ846" s="3"/>
      <c r="WIK846" s="3"/>
      <c r="WIL846" s="3"/>
      <c r="WIM846" s="3"/>
      <c r="WIN846" s="3"/>
      <c r="WIO846" s="3"/>
      <c r="WIP846" s="3"/>
      <c r="WIQ846" s="3"/>
      <c r="WIR846" s="3"/>
      <c r="WIS846" s="3"/>
      <c r="WIT846" s="3"/>
      <c r="WIU846" s="3"/>
      <c r="WIV846" s="3"/>
      <c r="WIW846" s="3"/>
      <c r="WIX846" s="3"/>
      <c r="WIY846" s="3"/>
      <c r="WIZ846" s="3"/>
      <c r="WJA846" s="3"/>
      <c r="WJB846" s="3"/>
      <c r="WJC846" s="3"/>
      <c r="WJD846" s="3"/>
      <c r="WJE846" s="3"/>
      <c r="WJF846" s="3"/>
      <c r="WJG846" s="3"/>
      <c r="WJH846" s="3"/>
      <c r="WJI846" s="3"/>
      <c r="WJJ846" s="3"/>
      <c r="WJK846" s="3"/>
      <c r="WJL846" s="3"/>
      <c r="WJM846" s="3"/>
      <c r="WJN846" s="3"/>
      <c r="WJO846" s="3"/>
      <c r="WJP846" s="3"/>
      <c r="WJQ846" s="3"/>
      <c r="WJR846" s="3"/>
      <c r="WJS846" s="3"/>
      <c r="WJT846" s="3"/>
      <c r="WJU846" s="3"/>
      <c r="WJV846" s="3"/>
      <c r="WJW846" s="3"/>
      <c r="WJX846" s="3"/>
      <c r="WJY846" s="3"/>
      <c r="WJZ846" s="3"/>
      <c r="WKA846" s="3"/>
      <c r="WKB846" s="3"/>
      <c r="WKC846" s="3"/>
      <c r="WKD846" s="3"/>
      <c r="WKE846" s="3"/>
      <c r="WKF846" s="3"/>
      <c r="WKG846" s="3"/>
      <c r="WKH846" s="3"/>
      <c r="WKI846" s="3"/>
      <c r="WKJ846" s="3"/>
      <c r="WKK846" s="3"/>
      <c r="WKL846" s="3"/>
      <c r="WKM846" s="3"/>
      <c r="WKN846" s="3"/>
      <c r="WKO846" s="3"/>
      <c r="WKP846" s="3"/>
      <c r="WKQ846" s="3"/>
      <c r="WKR846" s="3"/>
      <c r="WKS846" s="3"/>
      <c r="WKT846" s="3"/>
      <c r="WKU846" s="3"/>
      <c r="WKV846" s="3"/>
      <c r="WKW846" s="3"/>
      <c r="WKX846" s="3"/>
      <c r="WKY846" s="3"/>
      <c r="WKZ846" s="3"/>
      <c r="WLA846" s="3"/>
      <c r="WLB846" s="3"/>
      <c r="WLC846" s="3"/>
      <c r="WLD846" s="3"/>
      <c r="WLE846" s="3"/>
      <c r="WLF846" s="3"/>
      <c r="WLG846" s="3"/>
      <c r="WLH846" s="3"/>
      <c r="WLI846" s="3"/>
      <c r="WLJ846" s="3"/>
      <c r="WLK846" s="3"/>
      <c r="WLL846" s="3"/>
      <c r="WLM846" s="3"/>
      <c r="WLN846" s="3"/>
      <c r="WLO846" s="3"/>
      <c r="WLP846" s="3"/>
      <c r="WLQ846" s="3"/>
      <c r="WLR846" s="3"/>
      <c r="WLS846" s="3"/>
      <c r="WLT846" s="3"/>
      <c r="WLU846" s="3"/>
      <c r="WLV846" s="3"/>
      <c r="WLW846" s="3"/>
      <c r="WLX846" s="3"/>
      <c r="WLY846" s="3"/>
      <c r="WLZ846" s="3"/>
      <c r="WMA846" s="3"/>
      <c r="WMB846" s="3"/>
      <c r="WMC846" s="3"/>
      <c r="WMD846" s="3"/>
      <c r="WME846" s="3"/>
      <c r="WMF846" s="3"/>
      <c r="WMG846" s="3"/>
      <c r="WMH846" s="3"/>
      <c r="WMI846" s="3"/>
      <c r="WMJ846" s="3"/>
      <c r="WMK846" s="3"/>
      <c r="WML846" s="3"/>
      <c r="WMM846" s="3"/>
      <c r="WMN846" s="3"/>
      <c r="WMO846" s="3"/>
      <c r="WMP846" s="3"/>
      <c r="WMQ846" s="3"/>
      <c r="WMR846" s="3"/>
      <c r="WMS846" s="3"/>
      <c r="WMT846" s="3"/>
      <c r="WMU846" s="3"/>
      <c r="WMV846" s="3"/>
      <c r="WMW846" s="3"/>
      <c r="WMX846" s="3"/>
      <c r="WMY846" s="3"/>
      <c r="WMZ846" s="3"/>
      <c r="WNA846" s="3"/>
      <c r="WNB846" s="3"/>
      <c r="WNC846" s="3"/>
      <c r="WND846" s="3"/>
      <c r="WNE846" s="3"/>
      <c r="WNF846" s="3"/>
      <c r="WNG846" s="3"/>
      <c r="WNH846" s="3"/>
      <c r="WNI846" s="3"/>
      <c r="WNJ846" s="3"/>
      <c r="WNK846" s="3"/>
      <c r="WNL846" s="3"/>
      <c r="WNM846" s="3"/>
      <c r="WNN846" s="3"/>
      <c r="WNO846" s="3"/>
      <c r="WNP846" s="3"/>
      <c r="WNQ846" s="3"/>
      <c r="WNR846" s="3"/>
      <c r="WNS846" s="3"/>
      <c r="WNT846" s="3"/>
      <c r="WNU846" s="3"/>
      <c r="WNV846" s="3"/>
      <c r="WNW846" s="3"/>
      <c r="WNX846" s="3"/>
      <c r="WNY846" s="3"/>
      <c r="WNZ846" s="3"/>
      <c r="WOA846" s="3"/>
      <c r="WOB846" s="3"/>
      <c r="WOC846" s="3"/>
      <c r="WOD846" s="3"/>
      <c r="WOE846" s="3"/>
      <c r="WOF846" s="3"/>
      <c r="WOG846" s="3"/>
      <c r="WOH846" s="3"/>
      <c r="WOI846" s="3"/>
      <c r="WOJ846" s="3"/>
      <c r="WOK846" s="3"/>
      <c r="WOL846" s="3"/>
      <c r="WOM846" s="3"/>
      <c r="WON846" s="3"/>
      <c r="WOO846" s="3"/>
      <c r="WOP846" s="3"/>
      <c r="WOQ846" s="3"/>
      <c r="WOR846" s="3"/>
      <c r="WOS846" s="3"/>
      <c r="WOT846" s="3"/>
      <c r="WOU846" s="3"/>
      <c r="WOV846" s="3"/>
      <c r="WOW846" s="3"/>
      <c r="WOX846" s="3"/>
      <c r="WOY846" s="3"/>
      <c r="WOZ846" s="3"/>
      <c r="WPA846" s="3"/>
      <c r="WPB846" s="3"/>
      <c r="WPC846" s="3"/>
      <c r="WPD846" s="3"/>
      <c r="WPE846" s="3"/>
      <c r="WPF846" s="3"/>
      <c r="WPG846" s="3"/>
      <c r="WPH846" s="3"/>
      <c r="WPI846" s="3"/>
      <c r="WPJ846" s="3"/>
      <c r="WPK846" s="3"/>
      <c r="WPL846" s="3"/>
      <c r="WPM846" s="3"/>
      <c r="WPN846" s="3"/>
      <c r="WPO846" s="3"/>
      <c r="WPP846" s="3"/>
      <c r="WPQ846" s="3"/>
      <c r="WPR846" s="3"/>
      <c r="WPS846" s="3"/>
      <c r="WPT846" s="3"/>
      <c r="WPU846" s="3"/>
      <c r="WPV846" s="3"/>
      <c r="WPW846" s="3"/>
      <c r="WPX846" s="3"/>
      <c r="WPY846" s="3"/>
      <c r="WPZ846" s="3"/>
      <c r="WQA846" s="3"/>
      <c r="WQB846" s="3"/>
      <c r="WQC846" s="3"/>
      <c r="WQD846" s="3"/>
      <c r="WQE846" s="3"/>
      <c r="WQF846" s="3"/>
      <c r="WQG846" s="3"/>
      <c r="WQH846" s="3"/>
      <c r="WQI846" s="3"/>
      <c r="WQJ846" s="3"/>
      <c r="WQK846" s="3"/>
      <c r="WQL846" s="3"/>
      <c r="WQM846" s="3"/>
      <c r="WQN846" s="3"/>
      <c r="WQO846" s="3"/>
      <c r="WQP846" s="3"/>
      <c r="WQQ846" s="3"/>
      <c r="WQR846" s="3"/>
      <c r="WQS846" s="3"/>
      <c r="WQT846" s="3"/>
      <c r="WQU846" s="3"/>
      <c r="WQV846" s="3"/>
      <c r="WQW846" s="3"/>
      <c r="WQX846" s="3"/>
      <c r="WQY846" s="3"/>
      <c r="WQZ846" s="3"/>
      <c r="WRA846" s="3"/>
      <c r="WRB846" s="3"/>
      <c r="WRC846" s="3"/>
      <c r="WRD846" s="3"/>
      <c r="WRE846" s="3"/>
      <c r="WRF846" s="3"/>
      <c r="WRG846" s="3"/>
      <c r="WRH846" s="3"/>
      <c r="WRI846" s="3"/>
      <c r="WRJ846" s="3"/>
      <c r="WRK846" s="3"/>
      <c r="WRL846" s="3"/>
      <c r="WRM846" s="3"/>
      <c r="WRN846" s="3"/>
      <c r="WRO846" s="3"/>
      <c r="WRP846" s="3"/>
      <c r="WRQ846" s="3"/>
      <c r="WRR846" s="3"/>
      <c r="WRS846" s="3"/>
      <c r="WRT846" s="3"/>
      <c r="WRU846" s="3"/>
      <c r="WRV846" s="3"/>
      <c r="WRW846" s="3"/>
      <c r="WRX846" s="3"/>
      <c r="WRY846" s="3"/>
      <c r="WRZ846" s="3"/>
      <c r="WSA846" s="3"/>
      <c r="WSB846" s="3"/>
      <c r="WSC846" s="3"/>
      <c r="WSD846" s="3"/>
      <c r="WSE846" s="3"/>
      <c r="WSF846" s="3"/>
      <c r="WSG846" s="3"/>
      <c r="WSH846" s="3"/>
      <c r="WSI846" s="3"/>
      <c r="WSJ846" s="3"/>
      <c r="WSK846" s="3"/>
      <c r="WSL846" s="3"/>
      <c r="WSM846" s="3"/>
      <c r="WSN846" s="3"/>
      <c r="WSO846" s="3"/>
      <c r="WSP846" s="3"/>
      <c r="WSQ846" s="3"/>
      <c r="WSR846" s="3"/>
      <c r="WSS846" s="3"/>
      <c r="WST846" s="3"/>
      <c r="WSU846" s="3"/>
      <c r="WSV846" s="3"/>
      <c r="WSW846" s="3"/>
      <c r="WSX846" s="3"/>
      <c r="WSY846" s="3"/>
      <c r="WSZ846" s="3"/>
      <c r="WTA846" s="3"/>
      <c r="WTB846" s="3"/>
      <c r="WTC846" s="3"/>
      <c r="WTD846" s="3"/>
      <c r="WTE846" s="3"/>
      <c r="WTF846" s="3"/>
      <c r="WTG846" s="3"/>
      <c r="WTH846" s="3"/>
      <c r="WTI846" s="3"/>
      <c r="WTJ846" s="3"/>
      <c r="WTK846" s="3"/>
      <c r="WTL846" s="3"/>
      <c r="WTM846" s="3"/>
      <c r="WTN846" s="3"/>
      <c r="WTO846" s="3"/>
      <c r="WTP846" s="3"/>
      <c r="WTQ846" s="3"/>
      <c r="WTR846" s="3"/>
      <c r="WTS846" s="3"/>
      <c r="WTT846" s="3"/>
      <c r="WTU846" s="3"/>
      <c r="WTV846" s="3"/>
      <c r="WTW846" s="3"/>
      <c r="WTX846" s="3"/>
      <c r="WTY846" s="3"/>
      <c r="WTZ846" s="3"/>
      <c r="WUA846" s="3"/>
      <c r="WUB846" s="3"/>
      <c r="WUC846" s="3"/>
      <c r="WUD846" s="3"/>
      <c r="WUE846" s="3"/>
      <c r="WUF846" s="3"/>
      <c r="WUG846" s="3"/>
      <c r="WUH846" s="3"/>
      <c r="WUI846" s="3"/>
      <c r="WUJ846" s="3"/>
      <c r="WUK846" s="3"/>
      <c r="WUL846" s="3"/>
      <c r="WUM846" s="3"/>
      <c r="WUN846" s="3"/>
      <c r="WUO846" s="3"/>
      <c r="WUP846" s="3"/>
      <c r="WUQ846" s="3"/>
      <c r="WUR846" s="3"/>
      <c r="WUS846" s="3"/>
      <c r="WUT846" s="3"/>
      <c r="WUU846" s="3"/>
      <c r="WUV846" s="3"/>
      <c r="WUW846" s="3"/>
      <c r="WUX846" s="3"/>
      <c r="WUY846" s="3"/>
      <c r="WUZ846" s="3"/>
      <c r="WVA846" s="3"/>
      <c r="WVB846" s="3"/>
      <c r="WVC846" s="3"/>
      <c r="WVD846" s="3"/>
      <c r="WVE846" s="3"/>
      <c r="WVF846" s="3"/>
      <c r="WVG846" s="3"/>
      <c r="WVH846" s="3"/>
      <c r="WVI846" s="3"/>
      <c r="WVJ846" s="3"/>
      <c r="WVK846" s="3"/>
      <c r="WVL846" s="3"/>
      <c r="WVM846" s="3"/>
      <c r="WVN846" s="3"/>
      <c r="WVO846" s="3"/>
      <c r="WVP846" s="3"/>
      <c r="WVQ846" s="3"/>
      <c r="WVR846" s="3"/>
      <c r="WVS846" s="3"/>
      <c r="WVT846" s="3"/>
      <c r="WVU846" s="3"/>
      <c r="WVV846" s="3"/>
      <c r="WVW846" s="3"/>
      <c r="WVX846" s="3"/>
      <c r="WVY846" s="3"/>
      <c r="WVZ846" s="3"/>
      <c r="WWA846" s="3"/>
      <c r="WWB846" s="3"/>
      <c r="WWC846" s="3"/>
      <c r="WWD846" s="3"/>
      <c r="WWE846" s="3"/>
      <c r="WWF846" s="3"/>
      <c r="WWG846" s="3"/>
      <c r="WWH846" s="3"/>
      <c r="WWI846" s="3"/>
      <c r="WWJ846" s="3"/>
      <c r="WWK846" s="3"/>
      <c r="WWL846" s="3"/>
      <c r="WWM846" s="3"/>
      <c r="WWN846" s="3"/>
      <c r="WWO846" s="3"/>
      <c r="WWP846" s="3"/>
      <c r="WWQ846" s="3"/>
      <c r="WWR846" s="3"/>
      <c r="WWS846" s="3"/>
      <c r="WWT846" s="3"/>
      <c r="WWU846" s="3"/>
      <c r="WWV846" s="3"/>
      <c r="WWW846" s="3"/>
      <c r="WWX846" s="3"/>
      <c r="WWY846" s="3"/>
      <c r="WWZ846" s="3"/>
      <c r="WXA846" s="3"/>
      <c r="WXB846" s="3"/>
      <c r="WXC846" s="3"/>
      <c r="WXD846" s="3"/>
      <c r="WXE846" s="3"/>
      <c r="WXF846" s="3"/>
      <c r="WXG846" s="3"/>
      <c r="WXH846" s="3"/>
      <c r="WXI846" s="3"/>
      <c r="WXJ846" s="3"/>
      <c r="WXK846" s="3"/>
      <c r="WXL846" s="3"/>
      <c r="WXM846" s="3"/>
      <c r="WXN846" s="3"/>
      <c r="WXO846" s="3"/>
      <c r="WXP846" s="3"/>
      <c r="WXQ846" s="3"/>
      <c r="WXR846" s="3"/>
      <c r="WXS846" s="3"/>
      <c r="WXT846" s="3"/>
      <c r="WXU846" s="3"/>
      <c r="WXV846" s="3"/>
      <c r="WXW846" s="3"/>
      <c r="WXX846" s="3"/>
      <c r="WXY846" s="3"/>
      <c r="WXZ846" s="3"/>
      <c r="WYA846" s="3"/>
      <c r="WYB846" s="3"/>
      <c r="WYC846" s="3"/>
      <c r="WYD846" s="3"/>
      <c r="WYE846" s="3"/>
      <c r="WYF846" s="3"/>
      <c r="WYG846" s="3"/>
      <c r="WYH846" s="3"/>
      <c r="WYI846" s="3"/>
      <c r="WYJ846" s="3"/>
      <c r="WYK846" s="3"/>
      <c r="WYL846" s="3"/>
      <c r="WYM846" s="3"/>
      <c r="WYN846" s="3"/>
      <c r="WYO846" s="3"/>
      <c r="WYP846" s="3"/>
      <c r="WYQ846" s="3"/>
      <c r="WYR846" s="3"/>
      <c r="WYS846" s="3"/>
      <c r="WYT846" s="3"/>
      <c r="WYU846" s="3"/>
      <c r="WYV846" s="3"/>
      <c r="WYW846" s="3"/>
      <c r="WYX846" s="3"/>
      <c r="WYY846" s="3"/>
      <c r="WYZ846" s="3"/>
      <c r="WZA846" s="3"/>
      <c r="WZB846" s="3"/>
      <c r="WZC846" s="3"/>
      <c r="WZD846" s="3"/>
      <c r="WZE846" s="3"/>
      <c r="WZF846" s="3"/>
      <c r="WZG846" s="3"/>
      <c r="WZH846" s="3"/>
      <c r="WZI846" s="3"/>
      <c r="WZJ846" s="3"/>
      <c r="WZK846" s="3"/>
      <c r="WZL846" s="3"/>
      <c r="WZM846" s="3"/>
      <c r="WZN846" s="3"/>
      <c r="WZO846" s="3"/>
      <c r="WZP846" s="3"/>
      <c r="WZQ846" s="3"/>
      <c r="WZR846" s="3"/>
      <c r="WZS846" s="3"/>
      <c r="WZT846" s="3"/>
      <c r="WZU846" s="3"/>
      <c r="WZV846" s="3"/>
      <c r="WZW846" s="3"/>
      <c r="WZX846" s="3"/>
      <c r="WZY846" s="3"/>
      <c r="WZZ846" s="3"/>
      <c r="XAA846" s="3"/>
      <c r="XAB846" s="3"/>
      <c r="XAC846" s="3"/>
      <c r="XAD846" s="3"/>
      <c r="XAE846" s="3"/>
      <c r="XAF846" s="3"/>
      <c r="XAG846" s="3"/>
      <c r="XAH846" s="3"/>
      <c r="XAI846" s="3"/>
      <c r="XAJ846" s="3"/>
      <c r="XAK846" s="3"/>
      <c r="XAL846" s="3"/>
      <c r="XAM846" s="3"/>
      <c r="XAN846" s="3"/>
      <c r="XAO846" s="3"/>
      <c r="XAP846" s="3"/>
      <c r="XAQ846" s="3"/>
      <c r="XAR846" s="3"/>
      <c r="XAS846" s="3"/>
      <c r="XAT846" s="3"/>
      <c r="XAU846" s="3"/>
      <c r="XAV846" s="3"/>
      <c r="XAW846" s="3"/>
      <c r="XAX846" s="3"/>
      <c r="XAY846" s="3"/>
      <c r="XAZ846" s="3"/>
      <c r="XBA846" s="3"/>
      <c r="XBB846" s="3"/>
      <c r="XBC846" s="3"/>
      <c r="XBD846" s="3"/>
      <c r="XBE846" s="3"/>
      <c r="XBF846" s="3"/>
      <c r="XBG846" s="3"/>
      <c r="XBH846" s="3"/>
      <c r="XBI846" s="3"/>
      <c r="XBJ846" s="3"/>
      <c r="XBK846" s="3"/>
      <c r="XBL846" s="3"/>
      <c r="XBM846" s="3"/>
      <c r="XBN846" s="3"/>
      <c r="XBO846" s="3"/>
      <c r="XBP846" s="3"/>
      <c r="XBQ846" s="3"/>
      <c r="XBR846" s="3"/>
      <c r="XBS846" s="3"/>
      <c r="XBT846" s="3"/>
      <c r="XBU846" s="3"/>
      <c r="XBV846" s="3"/>
      <c r="XBW846" s="3"/>
      <c r="XBX846" s="3"/>
      <c r="XBY846" s="3"/>
      <c r="XBZ846" s="3"/>
      <c r="XCA846" s="3"/>
      <c r="XCB846" s="3"/>
      <c r="XCC846" s="3"/>
      <c r="XCD846" s="3"/>
      <c r="XCE846" s="3"/>
      <c r="XCF846" s="3"/>
      <c r="XCG846" s="3"/>
      <c r="XCH846" s="3"/>
      <c r="XCI846" s="3"/>
      <c r="XCJ846" s="3"/>
      <c r="XCK846" s="3"/>
      <c r="XCL846" s="3"/>
      <c r="XCM846" s="3"/>
      <c r="XCN846" s="3"/>
      <c r="XCO846" s="3"/>
      <c r="XCP846" s="3"/>
      <c r="XCQ846" s="3"/>
      <c r="XCR846" s="3"/>
      <c r="XCS846" s="3"/>
      <c r="XCT846" s="3"/>
      <c r="XCU846" s="3"/>
      <c r="XCV846" s="3"/>
      <c r="XCW846" s="3"/>
      <c r="XCX846" s="3"/>
      <c r="XCY846" s="3"/>
      <c r="XCZ846" s="3"/>
      <c r="XDA846" s="3"/>
      <c r="XDB846" s="3"/>
      <c r="XDC846" s="3"/>
      <c r="XDD846" s="3"/>
      <c r="XDE846" s="3"/>
      <c r="XDF846" s="3"/>
      <c r="XDG846" s="3"/>
      <c r="XDH846" s="3"/>
      <c r="XDI846" s="3"/>
      <c r="XDJ846" s="3"/>
      <c r="XDK846" s="3"/>
      <c r="XDL846" s="3"/>
      <c r="XDM846" s="3"/>
      <c r="XDN846" s="3"/>
      <c r="XDO846" s="3"/>
      <c r="XDP846" s="3"/>
      <c r="XDQ846" s="3"/>
      <c r="XDR846" s="3"/>
      <c r="XDS846" s="3"/>
      <c r="XDT846" s="3"/>
      <c r="XDU846" s="3"/>
      <c r="XDV846" s="3"/>
      <c r="XDW846" s="3"/>
      <c r="XDX846" s="3"/>
      <c r="XDY846" s="3"/>
      <c r="XDZ846" s="3"/>
      <c r="XEA846" s="3"/>
      <c r="XEB846" s="3"/>
      <c r="XEC846" s="3"/>
      <c r="XED846" s="3"/>
      <c r="XEE846" s="3"/>
      <c r="XEF846" s="3"/>
      <c r="XEG846" s="3"/>
      <c r="XEH846" s="3"/>
      <c r="XEI846" s="3"/>
      <c r="XEJ846" s="3"/>
      <c r="XEK846" s="3"/>
      <c r="XEL846" s="3"/>
      <c r="XEM846" s="3"/>
      <c r="XEN846" s="3"/>
      <c r="XEO846" s="3"/>
      <c r="XEP846" s="3"/>
      <c r="XEQ846" s="3"/>
    </row>
    <row r="847" spans="1:16371" ht="218.45" customHeight="1">
      <c r="A847" s="69" t="s">
        <v>1580</v>
      </c>
      <c r="B847" s="74" t="s">
        <v>1412</v>
      </c>
      <c r="C847" s="74" t="s">
        <v>1420</v>
      </c>
      <c r="D847" s="75">
        <v>42114</v>
      </c>
      <c r="E847" s="76">
        <v>0.46111111111111108</v>
      </c>
      <c r="F847" s="75">
        <v>42114</v>
      </c>
      <c r="G847" s="76">
        <v>0.46111111111111108</v>
      </c>
      <c r="H847" s="76">
        <v>0</v>
      </c>
      <c r="I847" s="77">
        <v>10</v>
      </c>
      <c r="J847" s="79" t="s">
        <v>1436</v>
      </c>
      <c r="K847" s="77"/>
      <c r="L847" s="80" t="s">
        <v>16</v>
      </c>
      <c r="M847" s="81" t="s">
        <v>2570</v>
      </c>
      <c r="N847" s="77" t="s">
        <v>3</v>
      </c>
      <c r="O847" s="79" t="s">
        <v>2</v>
      </c>
      <c r="P847" s="81" t="s">
        <v>2570</v>
      </c>
      <c r="Q847" s="80" t="s">
        <v>2571</v>
      </c>
      <c r="R847" s="91"/>
      <c r="S847" s="91">
        <v>4</v>
      </c>
      <c r="T847" s="91">
        <v>4</v>
      </c>
      <c r="U847" s="100"/>
      <c r="V847" s="100"/>
      <c r="W847" s="100"/>
      <c r="X847" s="100"/>
      <c r="Y847" s="100"/>
      <c r="Z847" s="100"/>
      <c r="AA847" s="100"/>
      <c r="AB847" s="100"/>
      <c r="AC847" s="100"/>
      <c r="AD847" s="136" t="s">
        <v>37</v>
      </c>
      <c r="AE847" s="100"/>
      <c r="AF847" s="100"/>
      <c r="AG847" s="100"/>
      <c r="AH847" s="100"/>
      <c r="AI847" s="100"/>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c r="UE847" s="3"/>
      <c r="UF847" s="3"/>
      <c r="UG847" s="3"/>
      <c r="UH847" s="3"/>
      <c r="UI847" s="3"/>
      <c r="UJ847" s="3"/>
      <c r="UK847" s="3"/>
      <c r="UL847" s="3"/>
      <c r="UM847" s="3"/>
      <c r="UN847" s="3"/>
      <c r="UO847" s="3"/>
      <c r="UP847" s="3"/>
      <c r="UQ847" s="3"/>
      <c r="UR847" s="3"/>
      <c r="US847" s="3"/>
      <c r="UT847" s="3"/>
      <c r="UU847" s="3"/>
      <c r="UV847" s="3"/>
      <c r="UW847" s="3"/>
      <c r="UX847" s="3"/>
      <c r="UY847" s="3"/>
      <c r="UZ847" s="3"/>
      <c r="VA847" s="3"/>
      <c r="VB847" s="3"/>
      <c r="VC847" s="3"/>
      <c r="VD847" s="3"/>
      <c r="VE847" s="3"/>
      <c r="VF847" s="3"/>
      <c r="VG847" s="3"/>
      <c r="VH847" s="3"/>
      <c r="VI847" s="3"/>
      <c r="VJ847" s="3"/>
      <c r="VK847" s="3"/>
      <c r="VL847" s="3"/>
      <c r="VM847" s="3"/>
      <c r="VN847" s="3"/>
      <c r="VO847" s="3"/>
      <c r="VP847" s="3"/>
      <c r="VQ847" s="3"/>
      <c r="VR847" s="3"/>
      <c r="VS847" s="3"/>
      <c r="VT847" s="3"/>
      <c r="VU847" s="3"/>
      <c r="VV847" s="3"/>
      <c r="VW847" s="3"/>
      <c r="VX847" s="3"/>
      <c r="VY847" s="3"/>
      <c r="VZ847" s="3"/>
      <c r="WA847" s="3"/>
      <c r="WB847" s="3"/>
      <c r="WC847" s="3"/>
      <c r="WD847" s="3"/>
      <c r="WE847" s="3"/>
      <c r="WF847" s="3"/>
      <c r="WG847" s="3"/>
      <c r="WH847" s="3"/>
      <c r="WI847" s="3"/>
      <c r="WJ847" s="3"/>
      <c r="WK847" s="3"/>
      <c r="WL847" s="3"/>
      <c r="WM847" s="3"/>
      <c r="WN847" s="3"/>
      <c r="WO847" s="3"/>
      <c r="WP847" s="3"/>
      <c r="WQ847" s="3"/>
      <c r="WR847" s="3"/>
      <c r="WS847" s="3"/>
      <c r="WT847" s="3"/>
      <c r="WU847" s="3"/>
      <c r="WV847" s="3"/>
      <c r="WW847" s="3"/>
      <c r="WX847" s="3"/>
      <c r="WY847" s="3"/>
      <c r="WZ847" s="3"/>
      <c r="XA847" s="3"/>
      <c r="XB847" s="3"/>
      <c r="XC847" s="3"/>
      <c r="XD847" s="3"/>
      <c r="XE847" s="3"/>
      <c r="XF847" s="3"/>
      <c r="XG847" s="3"/>
      <c r="XH847" s="3"/>
      <c r="XI847" s="3"/>
      <c r="XJ847" s="3"/>
      <c r="XK847" s="3"/>
      <c r="XL847" s="3"/>
      <c r="XM847" s="3"/>
      <c r="XN847" s="3"/>
      <c r="XO847" s="3"/>
      <c r="XP847" s="3"/>
      <c r="XQ847" s="3"/>
      <c r="XR847" s="3"/>
      <c r="XS847" s="3"/>
      <c r="XT847" s="3"/>
      <c r="XU847" s="3"/>
      <c r="XV847" s="3"/>
      <c r="XW847" s="3"/>
      <c r="XX847" s="3"/>
      <c r="XY847" s="3"/>
      <c r="XZ847" s="3"/>
      <c r="YA847" s="3"/>
      <c r="YB847" s="3"/>
      <c r="YC847" s="3"/>
      <c r="YD847" s="3"/>
      <c r="YE847" s="3"/>
      <c r="YF847" s="3"/>
      <c r="YG847" s="3"/>
      <c r="YH847" s="3"/>
      <c r="YI847" s="3"/>
      <c r="YJ847" s="3"/>
      <c r="YK847" s="3"/>
      <c r="YL847" s="3"/>
      <c r="YM847" s="3"/>
      <c r="YN847" s="3"/>
      <c r="YO847" s="3"/>
      <c r="YP847" s="3"/>
      <c r="YQ847" s="3"/>
      <c r="YR847" s="3"/>
      <c r="YS847" s="3"/>
      <c r="YT847" s="3"/>
      <c r="YU847" s="3"/>
      <c r="YV847" s="3"/>
      <c r="YW847" s="3"/>
      <c r="YX847" s="3"/>
      <c r="YY847" s="3"/>
      <c r="YZ847" s="3"/>
      <c r="ZA847" s="3"/>
      <c r="ZB847" s="3"/>
      <c r="ZC847" s="3"/>
      <c r="ZD847" s="3"/>
      <c r="ZE847" s="3"/>
      <c r="ZF847" s="3"/>
      <c r="ZG847" s="3"/>
      <c r="ZH847" s="3"/>
      <c r="ZI847" s="3"/>
      <c r="ZJ847" s="3"/>
      <c r="ZK847" s="3"/>
      <c r="ZL847" s="3"/>
      <c r="ZM847" s="3"/>
      <c r="ZN847" s="3"/>
      <c r="ZO847" s="3"/>
      <c r="ZP847" s="3"/>
      <c r="ZQ847" s="3"/>
      <c r="ZR847" s="3"/>
      <c r="ZS847" s="3"/>
      <c r="ZT847" s="3"/>
      <c r="ZU847" s="3"/>
      <c r="ZV847" s="3"/>
      <c r="ZW847" s="3"/>
      <c r="ZX847" s="3"/>
      <c r="ZY847" s="3"/>
      <c r="ZZ847" s="3"/>
      <c r="AAA847" s="3"/>
      <c r="AAB847" s="3"/>
      <c r="AAC847" s="3"/>
      <c r="AAD847" s="3"/>
      <c r="AAE847" s="3"/>
      <c r="AAF847" s="3"/>
      <c r="AAG847" s="3"/>
      <c r="AAH847" s="3"/>
      <c r="AAI847" s="3"/>
      <c r="AAJ847" s="3"/>
      <c r="AAK847" s="3"/>
      <c r="AAL847" s="3"/>
      <c r="AAM847" s="3"/>
      <c r="AAN847" s="3"/>
      <c r="AAO847" s="3"/>
      <c r="AAP847" s="3"/>
      <c r="AAQ847" s="3"/>
      <c r="AAR847" s="3"/>
      <c r="AAS847" s="3"/>
      <c r="AAT847" s="3"/>
      <c r="AAU847" s="3"/>
      <c r="AAV847" s="3"/>
      <c r="AAW847" s="3"/>
      <c r="AAX847" s="3"/>
      <c r="AAY847" s="3"/>
      <c r="AAZ847" s="3"/>
      <c r="ABA847" s="3"/>
      <c r="ABB847" s="3"/>
      <c r="ABC847" s="3"/>
      <c r="ABD847" s="3"/>
      <c r="ABE847" s="3"/>
      <c r="ABF847" s="3"/>
      <c r="ABG847" s="3"/>
      <c r="ABH847" s="3"/>
      <c r="ABI847" s="3"/>
      <c r="ABJ847" s="3"/>
      <c r="ABK847" s="3"/>
      <c r="ABL847" s="3"/>
      <c r="ABM847" s="3"/>
      <c r="ABN847" s="3"/>
      <c r="ABO847" s="3"/>
      <c r="ABP847" s="3"/>
      <c r="ABQ847" s="3"/>
      <c r="ABR847" s="3"/>
      <c r="ABS847" s="3"/>
      <c r="ABT847" s="3"/>
      <c r="ABU847" s="3"/>
      <c r="ABV847" s="3"/>
      <c r="ABW847" s="3"/>
      <c r="ABX847" s="3"/>
      <c r="ABY847" s="3"/>
      <c r="ABZ847" s="3"/>
      <c r="ACA847" s="3"/>
      <c r="ACB847" s="3"/>
      <c r="ACC847" s="3"/>
      <c r="ACD847" s="3"/>
      <c r="ACE847" s="3"/>
      <c r="ACF847" s="3"/>
      <c r="ACG847" s="3"/>
      <c r="ACH847" s="3"/>
      <c r="ACI847" s="3"/>
      <c r="ACJ847" s="3"/>
      <c r="ACK847" s="3"/>
      <c r="ACL847" s="3"/>
      <c r="ACM847" s="3"/>
      <c r="ACN847" s="3"/>
      <c r="ACO847" s="3"/>
      <c r="ACP847" s="3"/>
      <c r="ACQ847" s="3"/>
      <c r="ACR847" s="3"/>
      <c r="ACS847" s="3"/>
      <c r="ACT847" s="3"/>
      <c r="ACU847" s="3"/>
      <c r="ACV847" s="3"/>
      <c r="ACW847" s="3"/>
      <c r="ACX847" s="3"/>
      <c r="ACY847" s="3"/>
      <c r="ACZ847" s="3"/>
      <c r="ADA847" s="3"/>
      <c r="ADB847" s="3"/>
      <c r="ADC847" s="3"/>
      <c r="ADD847" s="3"/>
      <c r="ADE847" s="3"/>
      <c r="ADF847" s="3"/>
      <c r="ADG847" s="3"/>
      <c r="ADH847" s="3"/>
      <c r="ADI847" s="3"/>
      <c r="ADJ847" s="3"/>
      <c r="ADK847" s="3"/>
      <c r="ADL847" s="3"/>
      <c r="ADM847" s="3"/>
      <c r="ADN847" s="3"/>
      <c r="ADO847" s="3"/>
      <c r="ADP847" s="3"/>
      <c r="ADQ847" s="3"/>
      <c r="ADR847" s="3"/>
      <c r="ADS847" s="3"/>
      <c r="ADT847" s="3"/>
      <c r="ADU847" s="3"/>
      <c r="ADV847" s="3"/>
      <c r="ADW847" s="3"/>
      <c r="ADX847" s="3"/>
      <c r="ADY847" s="3"/>
      <c r="ADZ847" s="3"/>
      <c r="AEA847" s="3"/>
      <c r="AEB847" s="3"/>
      <c r="AEC847" s="3"/>
      <c r="AED847" s="3"/>
      <c r="AEE847" s="3"/>
      <c r="AEF847" s="3"/>
      <c r="AEG847" s="3"/>
      <c r="AEH847" s="3"/>
      <c r="AEI847" s="3"/>
      <c r="AEJ847" s="3"/>
      <c r="AEK847" s="3"/>
      <c r="AEL847" s="3"/>
      <c r="AEM847" s="3"/>
      <c r="AEN847" s="3"/>
      <c r="AEO847" s="3"/>
      <c r="AEP847" s="3"/>
      <c r="AEQ847" s="3"/>
      <c r="AER847" s="3"/>
      <c r="AES847" s="3"/>
      <c r="AET847" s="3"/>
      <c r="AEU847" s="3"/>
      <c r="AEV847" s="3"/>
      <c r="AEW847" s="3"/>
      <c r="AEX847" s="3"/>
      <c r="AEY847" s="3"/>
      <c r="AEZ847" s="3"/>
      <c r="AFA847" s="3"/>
      <c r="AFB847" s="3"/>
      <c r="AFC847" s="3"/>
      <c r="AFD847" s="3"/>
      <c r="AFE847" s="3"/>
      <c r="AFF847" s="3"/>
      <c r="AFG847" s="3"/>
      <c r="AFH847" s="3"/>
      <c r="AFI847" s="3"/>
      <c r="AFJ847" s="3"/>
      <c r="AFK847" s="3"/>
      <c r="AFL847" s="3"/>
      <c r="AFM847" s="3"/>
      <c r="AFN847" s="3"/>
      <c r="AFO847" s="3"/>
      <c r="AFP847" s="3"/>
      <c r="AFQ847" s="3"/>
      <c r="AFR847" s="3"/>
      <c r="AFS847" s="3"/>
      <c r="AFT847" s="3"/>
      <c r="AFU847" s="3"/>
      <c r="AFV847" s="3"/>
      <c r="AFW847" s="3"/>
      <c r="AFX847" s="3"/>
      <c r="AFY847" s="3"/>
      <c r="AFZ847" s="3"/>
      <c r="AGA847" s="3"/>
      <c r="AGB847" s="3"/>
      <c r="AGC847" s="3"/>
      <c r="AGD847" s="3"/>
      <c r="AGE847" s="3"/>
      <c r="AGF847" s="3"/>
      <c r="AGG847" s="3"/>
      <c r="AGH847" s="3"/>
      <c r="AGI847" s="3"/>
      <c r="AGJ847" s="3"/>
      <c r="AGK847" s="3"/>
      <c r="AGL847" s="3"/>
      <c r="AGM847" s="3"/>
      <c r="AGN847" s="3"/>
      <c r="AGO847" s="3"/>
      <c r="AGP847" s="3"/>
      <c r="AGQ847" s="3"/>
      <c r="AGR847" s="3"/>
      <c r="AGS847" s="3"/>
      <c r="AGT847" s="3"/>
      <c r="AGU847" s="3"/>
      <c r="AGV847" s="3"/>
      <c r="AGW847" s="3"/>
      <c r="AGX847" s="3"/>
      <c r="AGY847" s="3"/>
      <c r="AGZ847" s="3"/>
      <c r="AHA847" s="3"/>
      <c r="AHB847" s="3"/>
      <c r="AHC847" s="3"/>
      <c r="AHD847" s="3"/>
      <c r="AHE847" s="3"/>
      <c r="AHF847" s="3"/>
      <c r="AHG847" s="3"/>
      <c r="AHH847" s="3"/>
      <c r="AHI847" s="3"/>
      <c r="AHJ847" s="3"/>
      <c r="AHK847" s="3"/>
      <c r="AHL847" s="3"/>
      <c r="AHM847" s="3"/>
      <c r="AHN847" s="3"/>
      <c r="AHO847" s="3"/>
      <c r="AHP847" s="3"/>
      <c r="AHQ847" s="3"/>
      <c r="AHR847" s="3"/>
      <c r="AHS847" s="3"/>
      <c r="AHT847" s="3"/>
      <c r="AHU847" s="3"/>
      <c r="AHV847" s="3"/>
      <c r="AHW847" s="3"/>
      <c r="AHX847" s="3"/>
      <c r="AHY847" s="3"/>
      <c r="AHZ847" s="3"/>
      <c r="AIA847" s="3"/>
      <c r="AIB847" s="3"/>
      <c r="AIC847" s="3"/>
      <c r="AID847" s="3"/>
      <c r="AIE847" s="3"/>
      <c r="AIF847" s="3"/>
      <c r="AIG847" s="3"/>
      <c r="AIH847" s="3"/>
      <c r="AII847" s="3"/>
      <c r="AIJ847" s="3"/>
      <c r="AIK847" s="3"/>
      <c r="AIL847" s="3"/>
      <c r="AIM847" s="3"/>
      <c r="AIN847" s="3"/>
      <c r="AIO847" s="3"/>
      <c r="AIP847" s="3"/>
      <c r="AIQ847" s="3"/>
      <c r="AIR847" s="3"/>
      <c r="AIS847" s="3"/>
      <c r="AIT847" s="3"/>
      <c r="AIU847" s="3"/>
      <c r="AIV847" s="3"/>
      <c r="AIW847" s="3"/>
      <c r="AIX847" s="3"/>
      <c r="AIY847" s="3"/>
      <c r="AIZ847" s="3"/>
      <c r="AJA847" s="3"/>
      <c r="AJB847" s="3"/>
      <c r="AJC847" s="3"/>
      <c r="AJD847" s="3"/>
      <c r="AJE847" s="3"/>
      <c r="AJF847" s="3"/>
      <c r="AJG847" s="3"/>
      <c r="AJH847" s="3"/>
      <c r="AJI847" s="3"/>
      <c r="AJJ847" s="3"/>
      <c r="AJK847" s="3"/>
      <c r="AJL847" s="3"/>
      <c r="AJM847" s="3"/>
      <c r="AJN847" s="3"/>
      <c r="AJO847" s="3"/>
      <c r="AJP847" s="3"/>
      <c r="AJQ847" s="3"/>
      <c r="AJR847" s="3"/>
      <c r="AJS847" s="3"/>
      <c r="AJT847" s="3"/>
      <c r="AJU847" s="3"/>
      <c r="AJV847" s="3"/>
      <c r="AJW847" s="3"/>
      <c r="AJX847" s="3"/>
      <c r="AJY847" s="3"/>
      <c r="AJZ847" s="3"/>
      <c r="AKA847" s="3"/>
      <c r="AKB847" s="3"/>
      <c r="AKC847" s="3"/>
      <c r="AKD847" s="3"/>
      <c r="AKE847" s="3"/>
      <c r="AKF847" s="3"/>
      <c r="AKG847" s="3"/>
      <c r="AKH847" s="3"/>
      <c r="AKI847" s="3"/>
      <c r="AKJ847" s="3"/>
      <c r="AKK847" s="3"/>
      <c r="AKL847" s="3"/>
      <c r="AKM847" s="3"/>
      <c r="AKN847" s="3"/>
      <c r="AKO847" s="3"/>
      <c r="AKP847" s="3"/>
      <c r="AKQ847" s="3"/>
      <c r="AKR847" s="3"/>
      <c r="AKS847" s="3"/>
      <c r="AKT847" s="3"/>
      <c r="AKU847" s="3"/>
      <c r="AKV847" s="3"/>
      <c r="AKW847" s="3"/>
      <c r="AKX847" s="3"/>
      <c r="AKY847" s="3"/>
      <c r="AKZ847" s="3"/>
      <c r="ALA847" s="3"/>
      <c r="ALB847" s="3"/>
      <c r="ALC847" s="3"/>
      <c r="ALD847" s="3"/>
      <c r="ALE847" s="3"/>
      <c r="ALF847" s="3"/>
      <c r="ALG847" s="3"/>
      <c r="ALH847" s="3"/>
      <c r="ALI847" s="3"/>
      <c r="ALJ847" s="3"/>
      <c r="ALK847" s="3"/>
      <c r="ALL847" s="3"/>
      <c r="ALM847" s="3"/>
      <c r="ALN847" s="3"/>
      <c r="ALO847" s="3"/>
      <c r="ALP847" s="3"/>
      <c r="ALQ847" s="3"/>
      <c r="ALR847" s="3"/>
      <c r="ALS847" s="3"/>
      <c r="ALT847" s="3"/>
      <c r="ALU847" s="3"/>
      <c r="ALV847" s="3"/>
      <c r="ALW847" s="3"/>
      <c r="ALX847" s="3"/>
      <c r="ALY847" s="3"/>
      <c r="ALZ847" s="3"/>
      <c r="AMA847" s="3"/>
      <c r="AMB847" s="3"/>
      <c r="AMC847" s="3"/>
      <c r="AMD847" s="3"/>
      <c r="AME847" s="3"/>
      <c r="AMF847" s="3"/>
      <c r="AMG847" s="3"/>
      <c r="AMH847" s="3"/>
      <c r="AMI847" s="3"/>
      <c r="AMJ847" s="3"/>
      <c r="AMK847" s="3"/>
      <c r="AML847" s="3"/>
      <c r="AMM847" s="3"/>
      <c r="AMN847" s="3"/>
      <c r="AMO847" s="3"/>
      <c r="AMP847" s="3"/>
      <c r="AMQ847" s="3"/>
      <c r="AMR847" s="3"/>
      <c r="AMS847" s="3"/>
      <c r="AMT847" s="3"/>
      <c r="AMU847" s="3"/>
      <c r="AMV847" s="3"/>
      <c r="AMW847" s="3"/>
      <c r="AMX847" s="3"/>
      <c r="AMY847" s="3"/>
      <c r="AMZ847" s="3"/>
      <c r="ANA847" s="3"/>
      <c r="ANB847" s="3"/>
      <c r="ANC847" s="3"/>
      <c r="AND847" s="3"/>
      <c r="ANE847" s="3"/>
      <c r="ANF847" s="3"/>
      <c r="ANG847" s="3"/>
      <c r="ANH847" s="3"/>
      <c r="ANI847" s="3"/>
      <c r="ANJ847" s="3"/>
      <c r="ANK847" s="3"/>
      <c r="ANL847" s="3"/>
      <c r="ANM847" s="3"/>
      <c r="ANN847" s="3"/>
      <c r="ANO847" s="3"/>
      <c r="ANP847" s="3"/>
      <c r="ANQ847" s="3"/>
      <c r="ANR847" s="3"/>
      <c r="ANS847" s="3"/>
      <c r="ANT847" s="3"/>
      <c r="ANU847" s="3"/>
      <c r="ANV847" s="3"/>
      <c r="ANW847" s="3"/>
      <c r="ANX847" s="3"/>
      <c r="ANY847" s="3"/>
      <c r="ANZ847" s="3"/>
      <c r="AOA847" s="3"/>
      <c r="AOB847" s="3"/>
      <c r="AOC847" s="3"/>
      <c r="AOD847" s="3"/>
      <c r="AOE847" s="3"/>
      <c r="AOF847" s="3"/>
      <c r="AOG847" s="3"/>
      <c r="AOH847" s="3"/>
      <c r="AOI847" s="3"/>
      <c r="AOJ847" s="3"/>
      <c r="AOK847" s="3"/>
      <c r="AOL847" s="3"/>
      <c r="AOM847" s="3"/>
      <c r="AON847" s="3"/>
      <c r="AOO847" s="3"/>
      <c r="AOP847" s="3"/>
      <c r="AOQ847" s="3"/>
      <c r="AOR847" s="3"/>
      <c r="AOS847" s="3"/>
      <c r="AOT847" s="3"/>
      <c r="AOU847" s="3"/>
      <c r="AOV847" s="3"/>
      <c r="AOW847" s="3"/>
      <c r="AOX847" s="3"/>
      <c r="AOY847" s="3"/>
      <c r="AOZ847" s="3"/>
      <c r="APA847" s="3"/>
      <c r="APB847" s="3"/>
      <c r="APC847" s="3"/>
      <c r="APD847" s="3"/>
      <c r="APE847" s="3"/>
      <c r="APF847" s="3"/>
      <c r="APG847" s="3"/>
      <c r="APH847" s="3"/>
      <c r="API847" s="3"/>
      <c r="APJ847" s="3"/>
      <c r="APK847" s="3"/>
      <c r="APL847" s="3"/>
      <c r="APM847" s="3"/>
      <c r="APN847" s="3"/>
      <c r="APO847" s="3"/>
      <c r="APP847" s="3"/>
      <c r="APQ847" s="3"/>
      <c r="APR847" s="3"/>
      <c r="APS847" s="3"/>
      <c r="APT847" s="3"/>
      <c r="APU847" s="3"/>
      <c r="APV847" s="3"/>
      <c r="APW847" s="3"/>
      <c r="APX847" s="3"/>
      <c r="APY847" s="3"/>
      <c r="APZ847" s="3"/>
      <c r="AQA847" s="3"/>
      <c r="AQB847" s="3"/>
      <c r="AQC847" s="3"/>
      <c r="AQD847" s="3"/>
      <c r="AQE847" s="3"/>
      <c r="AQF847" s="3"/>
      <c r="AQG847" s="3"/>
      <c r="AQH847" s="3"/>
      <c r="AQI847" s="3"/>
      <c r="AQJ847" s="3"/>
      <c r="AQK847" s="3"/>
      <c r="AQL847" s="3"/>
      <c r="AQM847" s="3"/>
      <c r="AQN847" s="3"/>
      <c r="AQO847" s="3"/>
      <c r="AQP847" s="3"/>
      <c r="AQQ847" s="3"/>
      <c r="AQR847" s="3"/>
      <c r="AQS847" s="3"/>
      <c r="AQT847" s="3"/>
      <c r="AQU847" s="3"/>
      <c r="AQV847" s="3"/>
      <c r="AQW847" s="3"/>
      <c r="AQX847" s="3"/>
      <c r="AQY847" s="3"/>
      <c r="AQZ847" s="3"/>
      <c r="ARA847" s="3"/>
      <c r="ARB847" s="3"/>
      <c r="ARC847" s="3"/>
      <c r="ARD847" s="3"/>
      <c r="ARE847" s="3"/>
      <c r="ARF847" s="3"/>
      <c r="ARG847" s="3"/>
      <c r="ARH847" s="3"/>
      <c r="ARI847" s="3"/>
      <c r="ARJ847" s="3"/>
      <c r="ARK847" s="3"/>
      <c r="ARL847" s="3"/>
      <c r="ARM847" s="3"/>
      <c r="ARN847" s="3"/>
      <c r="ARO847" s="3"/>
      <c r="ARP847" s="3"/>
      <c r="ARQ847" s="3"/>
      <c r="ARR847" s="3"/>
      <c r="ARS847" s="3"/>
      <c r="ART847" s="3"/>
      <c r="ARU847" s="3"/>
      <c r="ARV847" s="3"/>
      <c r="ARW847" s="3"/>
      <c r="ARX847" s="3"/>
      <c r="ARY847" s="3"/>
      <c r="ARZ847" s="3"/>
      <c r="ASA847" s="3"/>
      <c r="ASB847" s="3"/>
      <c r="ASC847" s="3"/>
      <c r="ASD847" s="3"/>
      <c r="ASE847" s="3"/>
      <c r="ASF847" s="3"/>
      <c r="ASG847" s="3"/>
      <c r="ASH847" s="3"/>
      <c r="ASI847" s="3"/>
      <c r="ASJ847" s="3"/>
      <c r="ASK847" s="3"/>
      <c r="ASL847" s="3"/>
      <c r="ASM847" s="3"/>
      <c r="ASN847" s="3"/>
      <c r="ASO847" s="3"/>
      <c r="ASP847" s="3"/>
      <c r="ASQ847" s="3"/>
      <c r="ASR847" s="3"/>
      <c r="ASS847" s="3"/>
      <c r="AST847" s="3"/>
      <c r="ASU847" s="3"/>
      <c r="ASV847" s="3"/>
      <c r="ASW847" s="3"/>
      <c r="ASX847" s="3"/>
      <c r="ASY847" s="3"/>
      <c r="ASZ847" s="3"/>
      <c r="ATA847" s="3"/>
      <c r="ATB847" s="3"/>
      <c r="ATC847" s="3"/>
      <c r="ATD847" s="3"/>
      <c r="ATE847" s="3"/>
      <c r="ATF847" s="3"/>
      <c r="ATG847" s="3"/>
      <c r="ATH847" s="3"/>
      <c r="ATI847" s="3"/>
      <c r="ATJ847" s="3"/>
      <c r="ATK847" s="3"/>
      <c r="ATL847" s="3"/>
      <c r="ATM847" s="3"/>
      <c r="ATN847" s="3"/>
      <c r="ATO847" s="3"/>
      <c r="ATP847" s="3"/>
      <c r="ATQ847" s="3"/>
      <c r="ATR847" s="3"/>
      <c r="ATS847" s="3"/>
      <c r="ATT847" s="3"/>
      <c r="ATU847" s="3"/>
      <c r="ATV847" s="3"/>
      <c r="ATW847" s="3"/>
      <c r="ATX847" s="3"/>
      <c r="ATY847" s="3"/>
      <c r="ATZ847" s="3"/>
      <c r="AUA847" s="3"/>
      <c r="AUB847" s="3"/>
      <c r="AUC847" s="3"/>
      <c r="AUD847" s="3"/>
      <c r="AUE847" s="3"/>
      <c r="AUF847" s="3"/>
      <c r="AUG847" s="3"/>
      <c r="AUH847" s="3"/>
      <c r="AUI847" s="3"/>
      <c r="AUJ847" s="3"/>
      <c r="AUK847" s="3"/>
      <c r="AUL847" s="3"/>
      <c r="AUM847" s="3"/>
      <c r="AUN847" s="3"/>
      <c r="AUO847" s="3"/>
      <c r="AUP847" s="3"/>
      <c r="AUQ847" s="3"/>
      <c r="AUR847" s="3"/>
      <c r="AUS847" s="3"/>
      <c r="AUT847" s="3"/>
      <c r="AUU847" s="3"/>
      <c r="AUV847" s="3"/>
      <c r="AUW847" s="3"/>
      <c r="AUX847" s="3"/>
      <c r="AUY847" s="3"/>
      <c r="AUZ847" s="3"/>
      <c r="AVA847" s="3"/>
      <c r="AVB847" s="3"/>
      <c r="AVC847" s="3"/>
      <c r="AVD847" s="3"/>
      <c r="AVE847" s="3"/>
      <c r="AVF847" s="3"/>
      <c r="AVG847" s="3"/>
      <c r="AVH847" s="3"/>
      <c r="AVI847" s="3"/>
      <c r="AVJ847" s="3"/>
      <c r="AVK847" s="3"/>
      <c r="AVL847" s="3"/>
      <c r="AVM847" s="3"/>
      <c r="AVN847" s="3"/>
      <c r="AVO847" s="3"/>
      <c r="AVP847" s="3"/>
      <c r="AVQ847" s="3"/>
      <c r="AVR847" s="3"/>
      <c r="AVS847" s="3"/>
      <c r="AVT847" s="3"/>
      <c r="AVU847" s="3"/>
      <c r="AVV847" s="3"/>
      <c r="AVW847" s="3"/>
      <c r="AVX847" s="3"/>
      <c r="AVY847" s="3"/>
      <c r="AVZ847" s="3"/>
      <c r="AWA847" s="3"/>
      <c r="AWB847" s="3"/>
      <c r="AWC847" s="3"/>
      <c r="AWD847" s="3"/>
      <c r="AWE847" s="3"/>
      <c r="AWF847" s="3"/>
      <c r="AWG847" s="3"/>
      <c r="AWH847" s="3"/>
      <c r="AWI847" s="3"/>
      <c r="AWJ847" s="3"/>
      <c r="AWK847" s="3"/>
      <c r="AWL847" s="3"/>
      <c r="AWM847" s="3"/>
      <c r="AWN847" s="3"/>
      <c r="AWO847" s="3"/>
      <c r="AWP847" s="3"/>
      <c r="AWQ847" s="3"/>
      <c r="AWR847" s="3"/>
      <c r="AWS847" s="3"/>
      <c r="AWT847" s="3"/>
      <c r="AWU847" s="3"/>
      <c r="AWV847" s="3"/>
      <c r="AWW847" s="3"/>
      <c r="AWX847" s="3"/>
      <c r="AWY847" s="3"/>
      <c r="AWZ847" s="3"/>
      <c r="AXA847" s="3"/>
      <c r="AXB847" s="3"/>
      <c r="AXC847" s="3"/>
      <c r="AXD847" s="3"/>
      <c r="AXE847" s="3"/>
      <c r="AXF847" s="3"/>
      <c r="AXG847" s="3"/>
      <c r="AXH847" s="3"/>
      <c r="AXI847" s="3"/>
      <c r="AXJ847" s="3"/>
      <c r="AXK847" s="3"/>
      <c r="AXL847" s="3"/>
      <c r="AXM847" s="3"/>
      <c r="AXN847" s="3"/>
      <c r="AXO847" s="3"/>
      <c r="AXP847" s="3"/>
      <c r="AXQ847" s="3"/>
      <c r="AXR847" s="3"/>
      <c r="AXS847" s="3"/>
      <c r="AXT847" s="3"/>
      <c r="AXU847" s="3"/>
      <c r="AXV847" s="3"/>
      <c r="AXW847" s="3"/>
      <c r="AXX847" s="3"/>
      <c r="AXY847" s="3"/>
      <c r="AXZ847" s="3"/>
      <c r="AYA847" s="3"/>
      <c r="AYB847" s="3"/>
      <c r="AYC847" s="3"/>
      <c r="AYD847" s="3"/>
      <c r="AYE847" s="3"/>
      <c r="AYF847" s="3"/>
      <c r="AYG847" s="3"/>
      <c r="AYH847" s="3"/>
      <c r="AYI847" s="3"/>
      <c r="AYJ847" s="3"/>
      <c r="AYK847" s="3"/>
      <c r="AYL847" s="3"/>
      <c r="AYM847" s="3"/>
      <c r="AYN847" s="3"/>
      <c r="AYO847" s="3"/>
      <c r="AYP847" s="3"/>
      <c r="AYQ847" s="3"/>
      <c r="AYR847" s="3"/>
      <c r="AYS847" s="3"/>
      <c r="AYT847" s="3"/>
      <c r="AYU847" s="3"/>
      <c r="AYV847" s="3"/>
      <c r="AYW847" s="3"/>
      <c r="AYX847" s="3"/>
      <c r="AYY847" s="3"/>
      <c r="AYZ847" s="3"/>
      <c r="AZA847" s="3"/>
      <c r="AZB847" s="3"/>
      <c r="AZC847" s="3"/>
      <c r="AZD847" s="3"/>
      <c r="AZE847" s="3"/>
      <c r="AZF847" s="3"/>
      <c r="AZG847" s="3"/>
      <c r="AZH847" s="3"/>
      <c r="AZI847" s="3"/>
      <c r="AZJ847" s="3"/>
      <c r="AZK847" s="3"/>
      <c r="AZL847" s="3"/>
      <c r="AZM847" s="3"/>
      <c r="AZN847" s="3"/>
      <c r="AZO847" s="3"/>
      <c r="AZP847" s="3"/>
      <c r="AZQ847" s="3"/>
      <c r="AZR847" s="3"/>
      <c r="AZS847" s="3"/>
      <c r="AZT847" s="3"/>
      <c r="AZU847" s="3"/>
      <c r="AZV847" s="3"/>
      <c r="AZW847" s="3"/>
      <c r="AZX847" s="3"/>
      <c r="AZY847" s="3"/>
      <c r="AZZ847" s="3"/>
      <c r="BAA847" s="3"/>
      <c r="BAB847" s="3"/>
      <c r="BAC847" s="3"/>
      <c r="BAD847" s="3"/>
      <c r="BAE847" s="3"/>
      <c r="BAF847" s="3"/>
      <c r="BAG847" s="3"/>
      <c r="BAH847" s="3"/>
      <c r="BAI847" s="3"/>
      <c r="BAJ847" s="3"/>
      <c r="BAK847" s="3"/>
      <c r="BAL847" s="3"/>
      <c r="BAM847" s="3"/>
      <c r="BAN847" s="3"/>
      <c r="BAO847" s="3"/>
      <c r="BAP847" s="3"/>
      <c r="BAQ847" s="3"/>
      <c r="BAR847" s="3"/>
      <c r="BAS847" s="3"/>
      <c r="BAT847" s="3"/>
      <c r="BAU847" s="3"/>
      <c r="BAV847" s="3"/>
      <c r="BAW847" s="3"/>
      <c r="BAX847" s="3"/>
      <c r="BAY847" s="3"/>
      <c r="BAZ847" s="3"/>
      <c r="BBA847" s="3"/>
      <c r="BBB847" s="3"/>
      <c r="BBC847" s="3"/>
      <c r="BBD847" s="3"/>
      <c r="BBE847" s="3"/>
      <c r="BBF847" s="3"/>
      <c r="BBG847" s="3"/>
      <c r="BBH847" s="3"/>
      <c r="BBI847" s="3"/>
      <c r="BBJ847" s="3"/>
      <c r="BBK847" s="3"/>
      <c r="BBL847" s="3"/>
      <c r="BBM847" s="3"/>
      <c r="BBN847" s="3"/>
      <c r="BBO847" s="3"/>
      <c r="BBP847" s="3"/>
      <c r="BBQ847" s="3"/>
      <c r="BBR847" s="3"/>
      <c r="BBS847" s="3"/>
      <c r="BBT847" s="3"/>
      <c r="BBU847" s="3"/>
      <c r="BBV847" s="3"/>
      <c r="BBW847" s="3"/>
      <c r="BBX847" s="3"/>
      <c r="BBY847" s="3"/>
      <c r="BBZ847" s="3"/>
      <c r="BCA847" s="3"/>
      <c r="BCB847" s="3"/>
      <c r="BCC847" s="3"/>
      <c r="BCD847" s="3"/>
      <c r="BCE847" s="3"/>
      <c r="BCF847" s="3"/>
      <c r="BCG847" s="3"/>
      <c r="BCH847" s="3"/>
      <c r="BCI847" s="3"/>
      <c r="BCJ847" s="3"/>
      <c r="BCK847" s="3"/>
      <c r="BCL847" s="3"/>
      <c r="BCM847" s="3"/>
      <c r="BCN847" s="3"/>
      <c r="BCO847" s="3"/>
      <c r="BCP847" s="3"/>
      <c r="BCQ847" s="3"/>
      <c r="BCR847" s="3"/>
      <c r="BCS847" s="3"/>
      <c r="BCT847" s="3"/>
      <c r="BCU847" s="3"/>
      <c r="BCV847" s="3"/>
      <c r="BCW847" s="3"/>
      <c r="BCX847" s="3"/>
      <c r="BCY847" s="3"/>
      <c r="BCZ847" s="3"/>
      <c r="BDA847" s="3"/>
      <c r="BDB847" s="3"/>
      <c r="BDC847" s="3"/>
      <c r="BDD847" s="3"/>
      <c r="BDE847" s="3"/>
      <c r="BDF847" s="3"/>
      <c r="BDG847" s="3"/>
      <c r="BDH847" s="3"/>
      <c r="BDI847" s="3"/>
      <c r="BDJ847" s="3"/>
      <c r="BDK847" s="3"/>
      <c r="BDL847" s="3"/>
      <c r="BDM847" s="3"/>
      <c r="BDN847" s="3"/>
      <c r="BDO847" s="3"/>
      <c r="BDP847" s="3"/>
      <c r="BDQ847" s="3"/>
      <c r="BDR847" s="3"/>
      <c r="BDS847" s="3"/>
      <c r="BDT847" s="3"/>
      <c r="BDU847" s="3"/>
      <c r="BDV847" s="3"/>
      <c r="BDW847" s="3"/>
      <c r="BDX847" s="3"/>
      <c r="BDY847" s="3"/>
      <c r="BDZ847" s="3"/>
      <c r="BEA847" s="3"/>
      <c r="BEB847" s="3"/>
      <c r="BEC847" s="3"/>
      <c r="BED847" s="3"/>
      <c r="BEE847" s="3"/>
      <c r="BEF847" s="3"/>
      <c r="BEG847" s="3"/>
      <c r="BEH847" s="3"/>
      <c r="BEI847" s="3"/>
      <c r="BEJ847" s="3"/>
      <c r="BEK847" s="3"/>
      <c r="BEL847" s="3"/>
      <c r="BEM847" s="3"/>
      <c r="BEN847" s="3"/>
      <c r="BEO847" s="3"/>
      <c r="BEP847" s="3"/>
      <c r="BEQ847" s="3"/>
      <c r="BER847" s="3"/>
      <c r="BES847" s="3"/>
      <c r="BET847" s="3"/>
      <c r="BEU847" s="3"/>
      <c r="BEV847" s="3"/>
      <c r="BEW847" s="3"/>
      <c r="BEX847" s="3"/>
      <c r="BEY847" s="3"/>
      <c r="BEZ847" s="3"/>
      <c r="BFA847" s="3"/>
      <c r="BFB847" s="3"/>
      <c r="BFC847" s="3"/>
      <c r="BFD847" s="3"/>
      <c r="BFE847" s="3"/>
      <c r="BFF847" s="3"/>
      <c r="BFG847" s="3"/>
      <c r="BFH847" s="3"/>
      <c r="BFI847" s="3"/>
      <c r="BFJ847" s="3"/>
      <c r="BFK847" s="3"/>
      <c r="BFL847" s="3"/>
      <c r="BFM847" s="3"/>
      <c r="BFN847" s="3"/>
      <c r="BFO847" s="3"/>
      <c r="BFP847" s="3"/>
      <c r="BFQ847" s="3"/>
      <c r="BFR847" s="3"/>
      <c r="BFS847" s="3"/>
      <c r="BFT847" s="3"/>
      <c r="BFU847" s="3"/>
      <c r="BFV847" s="3"/>
      <c r="BFW847" s="3"/>
      <c r="BFX847" s="3"/>
      <c r="BFY847" s="3"/>
      <c r="BFZ847" s="3"/>
      <c r="BGA847" s="3"/>
      <c r="BGB847" s="3"/>
      <c r="BGC847" s="3"/>
      <c r="BGD847" s="3"/>
      <c r="BGE847" s="3"/>
      <c r="BGF847" s="3"/>
      <c r="BGG847" s="3"/>
      <c r="BGH847" s="3"/>
      <c r="BGI847" s="3"/>
      <c r="BGJ847" s="3"/>
      <c r="BGK847" s="3"/>
      <c r="BGL847" s="3"/>
      <c r="BGM847" s="3"/>
      <c r="BGN847" s="3"/>
      <c r="BGO847" s="3"/>
      <c r="BGP847" s="3"/>
      <c r="BGQ847" s="3"/>
      <c r="BGR847" s="3"/>
      <c r="BGS847" s="3"/>
      <c r="BGT847" s="3"/>
      <c r="BGU847" s="3"/>
      <c r="BGV847" s="3"/>
      <c r="BGW847" s="3"/>
      <c r="BGX847" s="3"/>
      <c r="BGY847" s="3"/>
      <c r="BGZ847" s="3"/>
      <c r="BHA847" s="3"/>
      <c r="BHB847" s="3"/>
      <c r="BHC847" s="3"/>
      <c r="BHD847" s="3"/>
      <c r="BHE847" s="3"/>
      <c r="BHF847" s="3"/>
      <c r="BHG847" s="3"/>
      <c r="BHH847" s="3"/>
      <c r="BHI847" s="3"/>
      <c r="BHJ847" s="3"/>
      <c r="BHK847" s="3"/>
      <c r="BHL847" s="3"/>
      <c r="BHM847" s="3"/>
      <c r="BHN847" s="3"/>
      <c r="BHO847" s="3"/>
      <c r="BHP847" s="3"/>
      <c r="BHQ847" s="3"/>
      <c r="BHR847" s="3"/>
      <c r="BHS847" s="3"/>
      <c r="BHT847" s="3"/>
      <c r="BHU847" s="3"/>
      <c r="BHV847" s="3"/>
      <c r="BHW847" s="3"/>
      <c r="BHX847" s="3"/>
      <c r="BHY847" s="3"/>
      <c r="BHZ847" s="3"/>
      <c r="BIA847" s="3"/>
      <c r="BIB847" s="3"/>
      <c r="BIC847" s="3"/>
      <c r="BID847" s="3"/>
      <c r="BIE847" s="3"/>
      <c r="BIF847" s="3"/>
      <c r="BIG847" s="3"/>
      <c r="BIH847" s="3"/>
      <c r="BII847" s="3"/>
      <c r="BIJ847" s="3"/>
      <c r="BIK847" s="3"/>
      <c r="BIL847" s="3"/>
      <c r="BIM847" s="3"/>
      <c r="BIN847" s="3"/>
      <c r="BIO847" s="3"/>
      <c r="BIP847" s="3"/>
      <c r="BIQ847" s="3"/>
      <c r="BIR847" s="3"/>
      <c r="BIS847" s="3"/>
      <c r="BIT847" s="3"/>
      <c r="BIU847" s="3"/>
      <c r="BIV847" s="3"/>
      <c r="BIW847" s="3"/>
      <c r="BIX847" s="3"/>
      <c r="BIY847" s="3"/>
      <c r="BIZ847" s="3"/>
      <c r="BJA847" s="3"/>
      <c r="BJB847" s="3"/>
      <c r="BJC847" s="3"/>
      <c r="BJD847" s="3"/>
      <c r="BJE847" s="3"/>
      <c r="BJF847" s="3"/>
      <c r="BJG847" s="3"/>
      <c r="BJH847" s="3"/>
      <c r="BJI847" s="3"/>
      <c r="BJJ847" s="3"/>
      <c r="BJK847" s="3"/>
      <c r="BJL847" s="3"/>
      <c r="BJM847" s="3"/>
      <c r="BJN847" s="3"/>
      <c r="BJO847" s="3"/>
      <c r="BJP847" s="3"/>
      <c r="BJQ847" s="3"/>
      <c r="BJR847" s="3"/>
      <c r="BJS847" s="3"/>
      <c r="BJT847" s="3"/>
      <c r="BJU847" s="3"/>
      <c r="BJV847" s="3"/>
      <c r="BJW847" s="3"/>
      <c r="BJX847" s="3"/>
      <c r="BJY847" s="3"/>
      <c r="BJZ847" s="3"/>
      <c r="BKA847" s="3"/>
      <c r="BKB847" s="3"/>
      <c r="BKC847" s="3"/>
      <c r="BKD847" s="3"/>
      <c r="BKE847" s="3"/>
      <c r="BKF847" s="3"/>
      <c r="BKG847" s="3"/>
      <c r="BKH847" s="3"/>
      <c r="BKI847" s="3"/>
      <c r="BKJ847" s="3"/>
      <c r="BKK847" s="3"/>
      <c r="BKL847" s="3"/>
      <c r="BKM847" s="3"/>
      <c r="BKN847" s="3"/>
      <c r="BKO847" s="3"/>
      <c r="BKP847" s="3"/>
      <c r="BKQ847" s="3"/>
      <c r="BKR847" s="3"/>
      <c r="BKS847" s="3"/>
      <c r="BKT847" s="3"/>
      <c r="BKU847" s="3"/>
      <c r="BKV847" s="3"/>
      <c r="BKW847" s="3"/>
      <c r="BKX847" s="3"/>
      <c r="BKY847" s="3"/>
      <c r="BKZ847" s="3"/>
      <c r="BLA847" s="3"/>
      <c r="BLB847" s="3"/>
      <c r="BLC847" s="3"/>
      <c r="BLD847" s="3"/>
      <c r="BLE847" s="3"/>
      <c r="BLF847" s="3"/>
      <c r="BLG847" s="3"/>
      <c r="BLH847" s="3"/>
      <c r="BLI847" s="3"/>
      <c r="BLJ847" s="3"/>
      <c r="BLK847" s="3"/>
      <c r="BLL847" s="3"/>
      <c r="BLM847" s="3"/>
      <c r="BLN847" s="3"/>
      <c r="BLO847" s="3"/>
      <c r="BLP847" s="3"/>
      <c r="BLQ847" s="3"/>
      <c r="BLR847" s="3"/>
      <c r="BLS847" s="3"/>
      <c r="BLT847" s="3"/>
      <c r="BLU847" s="3"/>
      <c r="BLV847" s="3"/>
      <c r="BLW847" s="3"/>
      <c r="BLX847" s="3"/>
      <c r="BLY847" s="3"/>
      <c r="BLZ847" s="3"/>
      <c r="BMA847" s="3"/>
      <c r="BMB847" s="3"/>
      <c r="BMC847" s="3"/>
      <c r="BMD847" s="3"/>
      <c r="BME847" s="3"/>
      <c r="BMF847" s="3"/>
      <c r="BMG847" s="3"/>
      <c r="BMH847" s="3"/>
      <c r="BMI847" s="3"/>
      <c r="BMJ847" s="3"/>
      <c r="BMK847" s="3"/>
      <c r="BML847" s="3"/>
      <c r="BMM847" s="3"/>
      <c r="BMN847" s="3"/>
      <c r="BMO847" s="3"/>
      <c r="BMP847" s="3"/>
      <c r="BMQ847" s="3"/>
      <c r="BMR847" s="3"/>
      <c r="BMS847" s="3"/>
      <c r="BMT847" s="3"/>
      <c r="BMU847" s="3"/>
      <c r="BMV847" s="3"/>
      <c r="BMW847" s="3"/>
      <c r="BMX847" s="3"/>
      <c r="BMY847" s="3"/>
      <c r="BMZ847" s="3"/>
      <c r="BNA847" s="3"/>
      <c r="BNB847" s="3"/>
      <c r="BNC847" s="3"/>
      <c r="BND847" s="3"/>
      <c r="BNE847" s="3"/>
      <c r="BNF847" s="3"/>
      <c r="BNG847" s="3"/>
      <c r="BNH847" s="3"/>
      <c r="BNI847" s="3"/>
      <c r="BNJ847" s="3"/>
      <c r="BNK847" s="3"/>
      <c r="BNL847" s="3"/>
      <c r="BNM847" s="3"/>
      <c r="BNN847" s="3"/>
      <c r="BNO847" s="3"/>
      <c r="BNP847" s="3"/>
      <c r="BNQ847" s="3"/>
      <c r="BNR847" s="3"/>
      <c r="BNS847" s="3"/>
      <c r="BNT847" s="3"/>
      <c r="BNU847" s="3"/>
      <c r="BNV847" s="3"/>
      <c r="BNW847" s="3"/>
      <c r="BNX847" s="3"/>
      <c r="BNY847" s="3"/>
      <c r="BNZ847" s="3"/>
      <c r="BOA847" s="3"/>
      <c r="BOB847" s="3"/>
      <c r="BOC847" s="3"/>
      <c r="BOD847" s="3"/>
      <c r="BOE847" s="3"/>
      <c r="BOF847" s="3"/>
      <c r="BOG847" s="3"/>
      <c r="BOH847" s="3"/>
      <c r="BOI847" s="3"/>
      <c r="BOJ847" s="3"/>
      <c r="BOK847" s="3"/>
      <c r="BOL847" s="3"/>
      <c r="BOM847" s="3"/>
      <c r="BON847" s="3"/>
      <c r="BOO847" s="3"/>
      <c r="BOP847" s="3"/>
      <c r="BOQ847" s="3"/>
      <c r="BOR847" s="3"/>
      <c r="BOS847" s="3"/>
      <c r="BOT847" s="3"/>
      <c r="BOU847" s="3"/>
      <c r="BOV847" s="3"/>
      <c r="BOW847" s="3"/>
      <c r="BOX847" s="3"/>
      <c r="BOY847" s="3"/>
      <c r="BOZ847" s="3"/>
      <c r="BPA847" s="3"/>
      <c r="BPB847" s="3"/>
      <c r="BPC847" s="3"/>
      <c r="BPD847" s="3"/>
      <c r="BPE847" s="3"/>
      <c r="BPF847" s="3"/>
      <c r="BPG847" s="3"/>
      <c r="BPH847" s="3"/>
      <c r="BPI847" s="3"/>
      <c r="BPJ847" s="3"/>
      <c r="BPK847" s="3"/>
      <c r="BPL847" s="3"/>
      <c r="BPM847" s="3"/>
      <c r="BPN847" s="3"/>
      <c r="BPO847" s="3"/>
      <c r="BPP847" s="3"/>
      <c r="BPQ847" s="3"/>
      <c r="BPR847" s="3"/>
      <c r="BPS847" s="3"/>
      <c r="BPT847" s="3"/>
      <c r="BPU847" s="3"/>
      <c r="BPV847" s="3"/>
      <c r="BPW847" s="3"/>
      <c r="BPX847" s="3"/>
      <c r="BPY847" s="3"/>
      <c r="BPZ847" s="3"/>
      <c r="BQA847" s="3"/>
      <c r="BQB847" s="3"/>
      <c r="BQC847" s="3"/>
      <c r="BQD847" s="3"/>
      <c r="BQE847" s="3"/>
      <c r="BQF847" s="3"/>
      <c r="BQG847" s="3"/>
      <c r="BQH847" s="3"/>
      <c r="BQI847" s="3"/>
      <c r="BQJ847" s="3"/>
      <c r="BQK847" s="3"/>
      <c r="BQL847" s="3"/>
      <c r="BQM847" s="3"/>
      <c r="BQN847" s="3"/>
      <c r="BQO847" s="3"/>
      <c r="BQP847" s="3"/>
      <c r="BQQ847" s="3"/>
      <c r="BQR847" s="3"/>
      <c r="BQS847" s="3"/>
      <c r="BQT847" s="3"/>
      <c r="BQU847" s="3"/>
      <c r="BQV847" s="3"/>
      <c r="BQW847" s="3"/>
      <c r="BQX847" s="3"/>
      <c r="BQY847" s="3"/>
      <c r="BQZ847" s="3"/>
      <c r="BRA847" s="3"/>
      <c r="BRB847" s="3"/>
      <c r="BRC847" s="3"/>
      <c r="BRD847" s="3"/>
      <c r="BRE847" s="3"/>
      <c r="BRF847" s="3"/>
      <c r="BRG847" s="3"/>
      <c r="BRH847" s="3"/>
      <c r="BRI847" s="3"/>
      <c r="BRJ847" s="3"/>
      <c r="BRK847" s="3"/>
      <c r="BRL847" s="3"/>
      <c r="BRM847" s="3"/>
      <c r="BRN847" s="3"/>
      <c r="BRO847" s="3"/>
      <c r="BRP847" s="3"/>
      <c r="BRQ847" s="3"/>
      <c r="BRR847" s="3"/>
      <c r="BRS847" s="3"/>
      <c r="BRT847" s="3"/>
      <c r="BRU847" s="3"/>
      <c r="BRV847" s="3"/>
      <c r="BRW847" s="3"/>
      <c r="BRX847" s="3"/>
      <c r="BRY847" s="3"/>
      <c r="BRZ847" s="3"/>
      <c r="BSA847" s="3"/>
      <c r="BSB847" s="3"/>
      <c r="BSC847" s="3"/>
      <c r="BSD847" s="3"/>
      <c r="BSE847" s="3"/>
      <c r="BSF847" s="3"/>
      <c r="BSG847" s="3"/>
      <c r="BSH847" s="3"/>
      <c r="BSI847" s="3"/>
      <c r="BSJ847" s="3"/>
      <c r="BSK847" s="3"/>
      <c r="BSL847" s="3"/>
      <c r="BSM847" s="3"/>
      <c r="BSN847" s="3"/>
      <c r="BSO847" s="3"/>
      <c r="BSP847" s="3"/>
      <c r="BSQ847" s="3"/>
      <c r="BSR847" s="3"/>
      <c r="BSS847" s="3"/>
      <c r="BST847" s="3"/>
      <c r="BSU847" s="3"/>
      <c r="BSV847" s="3"/>
      <c r="BSW847" s="3"/>
      <c r="BSX847" s="3"/>
      <c r="BSY847" s="3"/>
      <c r="BSZ847" s="3"/>
      <c r="BTA847" s="3"/>
      <c r="BTB847" s="3"/>
      <c r="BTC847" s="3"/>
      <c r="BTD847" s="3"/>
      <c r="BTE847" s="3"/>
      <c r="BTF847" s="3"/>
      <c r="BTG847" s="3"/>
      <c r="BTH847" s="3"/>
      <c r="BTI847" s="3"/>
      <c r="BTJ847" s="3"/>
      <c r="BTK847" s="3"/>
      <c r="BTL847" s="3"/>
      <c r="BTM847" s="3"/>
      <c r="BTN847" s="3"/>
      <c r="BTO847" s="3"/>
      <c r="BTP847" s="3"/>
      <c r="BTQ847" s="3"/>
      <c r="BTR847" s="3"/>
      <c r="BTS847" s="3"/>
      <c r="BTT847" s="3"/>
      <c r="BTU847" s="3"/>
      <c r="BTV847" s="3"/>
      <c r="BTW847" s="3"/>
      <c r="BTX847" s="3"/>
      <c r="BTY847" s="3"/>
      <c r="BTZ847" s="3"/>
      <c r="BUA847" s="3"/>
      <c r="BUB847" s="3"/>
      <c r="BUC847" s="3"/>
      <c r="BUD847" s="3"/>
      <c r="BUE847" s="3"/>
      <c r="BUF847" s="3"/>
      <c r="BUG847" s="3"/>
      <c r="BUH847" s="3"/>
      <c r="BUI847" s="3"/>
      <c r="BUJ847" s="3"/>
      <c r="BUK847" s="3"/>
      <c r="BUL847" s="3"/>
      <c r="BUM847" s="3"/>
      <c r="BUN847" s="3"/>
      <c r="BUO847" s="3"/>
      <c r="BUP847" s="3"/>
      <c r="BUQ847" s="3"/>
      <c r="BUR847" s="3"/>
      <c r="BUS847" s="3"/>
      <c r="BUT847" s="3"/>
      <c r="BUU847" s="3"/>
      <c r="BUV847" s="3"/>
      <c r="BUW847" s="3"/>
      <c r="BUX847" s="3"/>
      <c r="BUY847" s="3"/>
      <c r="BUZ847" s="3"/>
      <c r="BVA847" s="3"/>
      <c r="BVB847" s="3"/>
      <c r="BVC847" s="3"/>
      <c r="BVD847" s="3"/>
      <c r="BVE847" s="3"/>
      <c r="BVF847" s="3"/>
      <c r="BVG847" s="3"/>
      <c r="BVH847" s="3"/>
      <c r="BVI847" s="3"/>
      <c r="BVJ847" s="3"/>
      <c r="BVK847" s="3"/>
      <c r="BVL847" s="3"/>
      <c r="BVM847" s="3"/>
      <c r="BVN847" s="3"/>
      <c r="BVO847" s="3"/>
      <c r="BVP847" s="3"/>
      <c r="BVQ847" s="3"/>
      <c r="BVR847" s="3"/>
      <c r="BVS847" s="3"/>
      <c r="BVT847" s="3"/>
      <c r="BVU847" s="3"/>
      <c r="BVV847" s="3"/>
      <c r="BVW847" s="3"/>
      <c r="BVX847" s="3"/>
      <c r="BVY847" s="3"/>
      <c r="BVZ847" s="3"/>
      <c r="BWA847" s="3"/>
      <c r="BWB847" s="3"/>
      <c r="BWC847" s="3"/>
      <c r="BWD847" s="3"/>
      <c r="BWE847" s="3"/>
      <c r="BWF847" s="3"/>
      <c r="BWG847" s="3"/>
      <c r="BWH847" s="3"/>
      <c r="BWI847" s="3"/>
      <c r="BWJ847" s="3"/>
      <c r="BWK847" s="3"/>
      <c r="BWL847" s="3"/>
      <c r="BWM847" s="3"/>
      <c r="BWN847" s="3"/>
      <c r="BWO847" s="3"/>
      <c r="BWP847" s="3"/>
      <c r="BWQ847" s="3"/>
      <c r="BWR847" s="3"/>
      <c r="BWS847" s="3"/>
      <c r="BWT847" s="3"/>
      <c r="BWU847" s="3"/>
      <c r="BWV847" s="3"/>
      <c r="BWW847" s="3"/>
      <c r="BWX847" s="3"/>
      <c r="BWY847" s="3"/>
      <c r="BWZ847" s="3"/>
      <c r="BXA847" s="3"/>
      <c r="BXB847" s="3"/>
      <c r="BXC847" s="3"/>
      <c r="BXD847" s="3"/>
      <c r="BXE847" s="3"/>
      <c r="BXF847" s="3"/>
      <c r="BXG847" s="3"/>
      <c r="BXH847" s="3"/>
      <c r="BXI847" s="3"/>
      <c r="BXJ847" s="3"/>
      <c r="BXK847" s="3"/>
      <c r="BXL847" s="3"/>
      <c r="BXM847" s="3"/>
      <c r="BXN847" s="3"/>
      <c r="BXO847" s="3"/>
      <c r="BXP847" s="3"/>
      <c r="BXQ847" s="3"/>
      <c r="BXR847" s="3"/>
      <c r="BXS847" s="3"/>
      <c r="BXT847" s="3"/>
      <c r="BXU847" s="3"/>
      <c r="BXV847" s="3"/>
      <c r="BXW847" s="3"/>
      <c r="BXX847" s="3"/>
      <c r="BXY847" s="3"/>
      <c r="BXZ847" s="3"/>
      <c r="BYA847" s="3"/>
      <c r="BYB847" s="3"/>
      <c r="BYC847" s="3"/>
      <c r="BYD847" s="3"/>
      <c r="BYE847" s="3"/>
      <c r="BYF847" s="3"/>
      <c r="BYG847" s="3"/>
      <c r="BYH847" s="3"/>
      <c r="BYI847" s="3"/>
      <c r="BYJ847" s="3"/>
      <c r="BYK847" s="3"/>
      <c r="BYL847" s="3"/>
      <c r="BYM847" s="3"/>
      <c r="BYN847" s="3"/>
      <c r="BYO847" s="3"/>
      <c r="BYP847" s="3"/>
      <c r="BYQ847" s="3"/>
      <c r="BYR847" s="3"/>
      <c r="BYS847" s="3"/>
      <c r="BYT847" s="3"/>
      <c r="BYU847" s="3"/>
      <c r="BYV847" s="3"/>
      <c r="BYW847" s="3"/>
      <c r="BYX847" s="3"/>
      <c r="BYY847" s="3"/>
      <c r="BYZ847" s="3"/>
      <c r="BZA847" s="3"/>
      <c r="BZB847" s="3"/>
      <c r="BZC847" s="3"/>
      <c r="BZD847" s="3"/>
      <c r="BZE847" s="3"/>
      <c r="BZF847" s="3"/>
      <c r="BZG847" s="3"/>
      <c r="BZH847" s="3"/>
      <c r="BZI847" s="3"/>
      <c r="BZJ847" s="3"/>
      <c r="BZK847" s="3"/>
      <c r="BZL847" s="3"/>
      <c r="BZM847" s="3"/>
      <c r="BZN847" s="3"/>
      <c r="BZO847" s="3"/>
      <c r="BZP847" s="3"/>
      <c r="BZQ847" s="3"/>
      <c r="BZR847" s="3"/>
      <c r="BZS847" s="3"/>
      <c r="BZT847" s="3"/>
      <c r="BZU847" s="3"/>
      <c r="BZV847" s="3"/>
      <c r="BZW847" s="3"/>
      <c r="BZX847" s="3"/>
      <c r="BZY847" s="3"/>
      <c r="BZZ847" s="3"/>
      <c r="CAA847" s="3"/>
      <c r="CAB847" s="3"/>
      <c r="CAC847" s="3"/>
      <c r="CAD847" s="3"/>
      <c r="CAE847" s="3"/>
      <c r="CAF847" s="3"/>
      <c r="CAG847" s="3"/>
      <c r="CAH847" s="3"/>
      <c r="CAI847" s="3"/>
      <c r="CAJ847" s="3"/>
      <c r="CAK847" s="3"/>
      <c r="CAL847" s="3"/>
      <c r="CAM847" s="3"/>
      <c r="CAN847" s="3"/>
      <c r="CAO847" s="3"/>
      <c r="CAP847" s="3"/>
      <c r="CAQ847" s="3"/>
      <c r="CAR847" s="3"/>
      <c r="CAS847" s="3"/>
      <c r="CAT847" s="3"/>
      <c r="CAU847" s="3"/>
      <c r="CAV847" s="3"/>
      <c r="CAW847" s="3"/>
      <c r="CAX847" s="3"/>
      <c r="CAY847" s="3"/>
      <c r="CAZ847" s="3"/>
      <c r="CBA847" s="3"/>
      <c r="CBB847" s="3"/>
      <c r="CBC847" s="3"/>
      <c r="CBD847" s="3"/>
      <c r="CBE847" s="3"/>
      <c r="CBF847" s="3"/>
      <c r="CBG847" s="3"/>
      <c r="CBH847" s="3"/>
      <c r="CBI847" s="3"/>
      <c r="CBJ847" s="3"/>
      <c r="CBK847" s="3"/>
      <c r="CBL847" s="3"/>
      <c r="CBM847" s="3"/>
      <c r="CBN847" s="3"/>
      <c r="CBO847" s="3"/>
      <c r="CBP847" s="3"/>
      <c r="CBQ847" s="3"/>
      <c r="CBR847" s="3"/>
      <c r="CBS847" s="3"/>
      <c r="CBT847" s="3"/>
      <c r="CBU847" s="3"/>
      <c r="CBV847" s="3"/>
      <c r="CBW847" s="3"/>
      <c r="CBX847" s="3"/>
      <c r="CBY847" s="3"/>
      <c r="CBZ847" s="3"/>
      <c r="CCA847" s="3"/>
      <c r="CCB847" s="3"/>
      <c r="CCC847" s="3"/>
      <c r="CCD847" s="3"/>
      <c r="CCE847" s="3"/>
      <c r="CCF847" s="3"/>
      <c r="CCG847" s="3"/>
      <c r="CCH847" s="3"/>
      <c r="CCI847" s="3"/>
      <c r="CCJ847" s="3"/>
      <c r="CCK847" s="3"/>
      <c r="CCL847" s="3"/>
      <c r="CCM847" s="3"/>
      <c r="CCN847" s="3"/>
      <c r="CCO847" s="3"/>
      <c r="CCP847" s="3"/>
      <c r="CCQ847" s="3"/>
      <c r="CCR847" s="3"/>
      <c r="CCS847" s="3"/>
      <c r="CCT847" s="3"/>
      <c r="CCU847" s="3"/>
      <c r="CCV847" s="3"/>
      <c r="CCW847" s="3"/>
      <c r="CCX847" s="3"/>
      <c r="CCY847" s="3"/>
      <c r="CCZ847" s="3"/>
      <c r="CDA847" s="3"/>
      <c r="CDB847" s="3"/>
      <c r="CDC847" s="3"/>
      <c r="CDD847" s="3"/>
      <c r="CDE847" s="3"/>
      <c r="CDF847" s="3"/>
      <c r="CDG847" s="3"/>
      <c r="CDH847" s="3"/>
      <c r="CDI847" s="3"/>
      <c r="CDJ847" s="3"/>
      <c r="CDK847" s="3"/>
      <c r="CDL847" s="3"/>
      <c r="CDM847" s="3"/>
      <c r="CDN847" s="3"/>
      <c r="CDO847" s="3"/>
      <c r="CDP847" s="3"/>
      <c r="CDQ847" s="3"/>
      <c r="CDR847" s="3"/>
      <c r="CDS847" s="3"/>
      <c r="CDT847" s="3"/>
      <c r="CDU847" s="3"/>
      <c r="CDV847" s="3"/>
      <c r="CDW847" s="3"/>
      <c r="CDX847" s="3"/>
      <c r="CDY847" s="3"/>
      <c r="CDZ847" s="3"/>
      <c r="CEA847" s="3"/>
      <c r="CEB847" s="3"/>
      <c r="CEC847" s="3"/>
      <c r="CED847" s="3"/>
      <c r="CEE847" s="3"/>
      <c r="CEF847" s="3"/>
      <c r="CEG847" s="3"/>
      <c r="CEH847" s="3"/>
      <c r="CEI847" s="3"/>
      <c r="CEJ847" s="3"/>
      <c r="CEK847" s="3"/>
      <c r="CEL847" s="3"/>
      <c r="CEM847" s="3"/>
      <c r="CEN847" s="3"/>
      <c r="CEO847" s="3"/>
      <c r="CEP847" s="3"/>
      <c r="CEQ847" s="3"/>
      <c r="CER847" s="3"/>
      <c r="CES847" s="3"/>
      <c r="CET847" s="3"/>
      <c r="CEU847" s="3"/>
      <c r="CEV847" s="3"/>
      <c r="CEW847" s="3"/>
      <c r="CEX847" s="3"/>
      <c r="CEY847" s="3"/>
      <c r="CEZ847" s="3"/>
      <c r="CFA847" s="3"/>
      <c r="CFB847" s="3"/>
      <c r="CFC847" s="3"/>
      <c r="CFD847" s="3"/>
      <c r="CFE847" s="3"/>
      <c r="CFF847" s="3"/>
      <c r="CFG847" s="3"/>
      <c r="CFH847" s="3"/>
      <c r="CFI847" s="3"/>
      <c r="CFJ847" s="3"/>
      <c r="CFK847" s="3"/>
      <c r="CFL847" s="3"/>
      <c r="CFM847" s="3"/>
      <c r="CFN847" s="3"/>
      <c r="CFO847" s="3"/>
      <c r="CFP847" s="3"/>
      <c r="CFQ847" s="3"/>
      <c r="CFR847" s="3"/>
      <c r="CFS847" s="3"/>
      <c r="CFT847" s="3"/>
      <c r="CFU847" s="3"/>
      <c r="CFV847" s="3"/>
      <c r="CFW847" s="3"/>
      <c r="CFX847" s="3"/>
      <c r="CFY847" s="3"/>
      <c r="CFZ847" s="3"/>
      <c r="CGA847" s="3"/>
      <c r="CGB847" s="3"/>
      <c r="CGC847" s="3"/>
      <c r="CGD847" s="3"/>
      <c r="CGE847" s="3"/>
      <c r="CGF847" s="3"/>
      <c r="CGG847" s="3"/>
      <c r="CGH847" s="3"/>
      <c r="CGI847" s="3"/>
      <c r="CGJ847" s="3"/>
      <c r="CGK847" s="3"/>
      <c r="CGL847" s="3"/>
      <c r="CGM847" s="3"/>
      <c r="CGN847" s="3"/>
      <c r="CGO847" s="3"/>
      <c r="CGP847" s="3"/>
      <c r="CGQ847" s="3"/>
      <c r="CGR847" s="3"/>
      <c r="CGS847" s="3"/>
      <c r="CGT847" s="3"/>
      <c r="CGU847" s="3"/>
      <c r="CGV847" s="3"/>
      <c r="CGW847" s="3"/>
      <c r="CGX847" s="3"/>
      <c r="CGY847" s="3"/>
      <c r="CGZ847" s="3"/>
      <c r="CHA847" s="3"/>
      <c r="CHB847" s="3"/>
      <c r="CHC847" s="3"/>
      <c r="CHD847" s="3"/>
      <c r="CHE847" s="3"/>
      <c r="CHF847" s="3"/>
      <c r="CHG847" s="3"/>
      <c r="CHH847" s="3"/>
      <c r="CHI847" s="3"/>
      <c r="CHJ847" s="3"/>
      <c r="CHK847" s="3"/>
      <c r="CHL847" s="3"/>
      <c r="CHM847" s="3"/>
      <c r="CHN847" s="3"/>
      <c r="CHO847" s="3"/>
      <c r="CHP847" s="3"/>
      <c r="CHQ847" s="3"/>
      <c r="CHR847" s="3"/>
      <c r="CHS847" s="3"/>
      <c r="CHT847" s="3"/>
      <c r="CHU847" s="3"/>
      <c r="CHV847" s="3"/>
      <c r="CHW847" s="3"/>
      <c r="CHX847" s="3"/>
      <c r="CHY847" s="3"/>
      <c r="CHZ847" s="3"/>
      <c r="CIA847" s="3"/>
      <c r="CIB847" s="3"/>
      <c r="CIC847" s="3"/>
      <c r="CID847" s="3"/>
      <c r="CIE847" s="3"/>
      <c r="CIF847" s="3"/>
      <c r="CIG847" s="3"/>
      <c r="CIH847" s="3"/>
      <c r="CII847" s="3"/>
      <c r="CIJ847" s="3"/>
      <c r="CIK847" s="3"/>
      <c r="CIL847" s="3"/>
      <c r="CIM847" s="3"/>
      <c r="CIN847" s="3"/>
      <c r="CIO847" s="3"/>
      <c r="CIP847" s="3"/>
      <c r="CIQ847" s="3"/>
      <c r="CIR847" s="3"/>
      <c r="CIS847" s="3"/>
      <c r="CIT847" s="3"/>
      <c r="CIU847" s="3"/>
      <c r="CIV847" s="3"/>
      <c r="CIW847" s="3"/>
      <c r="CIX847" s="3"/>
      <c r="CIY847" s="3"/>
      <c r="CIZ847" s="3"/>
      <c r="CJA847" s="3"/>
      <c r="CJB847" s="3"/>
      <c r="CJC847" s="3"/>
      <c r="CJD847" s="3"/>
      <c r="CJE847" s="3"/>
      <c r="CJF847" s="3"/>
      <c r="CJG847" s="3"/>
      <c r="CJH847" s="3"/>
      <c r="CJI847" s="3"/>
      <c r="CJJ847" s="3"/>
      <c r="CJK847" s="3"/>
      <c r="CJL847" s="3"/>
      <c r="CJM847" s="3"/>
      <c r="CJN847" s="3"/>
      <c r="CJO847" s="3"/>
      <c r="CJP847" s="3"/>
      <c r="CJQ847" s="3"/>
      <c r="CJR847" s="3"/>
      <c r="CJS847" s="3"/>
      <c r="CJT847" s="3"/>
      <c r="CJU847" s="3"/>
      <c r="CJV847" s="3"/>
      <c r="CJW847" s="3"/>
      <c r="CJX847" s="3"/>
      <c r="CJY847" s="3"/>
      <c r="CJZ847" s="3"/>
      <c r="CKA847" s="3"/>
      <c r="CKB847" s="3"/>
      <c r="CKC847" s="3"/>
      <c r="CKD847" s="3"/>
      <c r="CKE847" s="3"/>
      <c r="CKF847" s="3"/>
      <c r="CKG847" s="3"/>
      <c r="CKH847" s="3"/>
      <c r="CKI847" s="3"/>
      <c r="CKJ847" s="3"/>
      <c r="CKK847" s="3"/>
      <c r="CKL847" s="3"/>
      <c r="CKM847" s="3"/>
      <c r="CKN847" s="3"/>
      <c r="CKO847" s="3"/>
      <c r="CKP847" s="3"/>
      <c r="CKQ847" s="3"/>
      <c r="CKR847" s="3"/>
      <c r="CKS847" s="3"/>
      <c r="CKT847" s="3"/>
      <c r="CKU847" s="3"/>
      <c r="CKV847" s="3"/>
      <c r="CKW847" s="3"/>
      <c r="CKX847" s="3"/>
      <c r="CKY847" s="3"/>
      <c r="CKZ847" s="3"/>
      <c r="CLA847" s="3"/>
      <c r="CLB847" s="3"/>
      <c r="CLC847" s="3"/>
      <c r="CLD847" s="3"/>
      <c r="CLE847" s="3"/>
      <c r="CLF847" s="3"/>
      <c r="CLG847" s="3"/>
      <c r="CLH847" s="3"/>
      <c r="CLI847" s="3"/>
      <c r="CLJ847" s="3"/>
      <c r="CLK847" s="3"/>
      <c r="CLL847" s="3"/>
      <c r="CLM847" s="3"/>
      <c r="CLN847" s="3"/>
      <c r="CLO847" s="3"/>
      <c r="CLP847" s="3"/>
      <c r="CLQ847" s="3"/>
      <c r="CLR847" s="3"/>
      <c r="CLS847" s="3"/>
      <c r="CLT847" s="3"/>
      <c r="CLU847" s="3"/>
      <c r="CLV847" s="3"/>
      <c r="CLW847" s="3"/>
      <c r="CLX847" s="3"/>
      <c r="CLY847" s="3"/>
      <c r="CLZ847" s="3"/>
      <c r="CMA847" s="3"/>
      <c r="CMB847" s="3"/>
      <c r="CMC847" s="3"/>
      <c r="CMD847" s="3"/>
      <c r="CME847" s="3"/>
      <c r="CMF847" s="3"/>
      <c r="CMG847" s="3"/>
      <c r="CMH847" s="3"/>
      <c r="CMI847" s="3"/>
      <c r="CMJ847" s="3"/>
      <c r="CMK847" s="3"/>
      <c r="CML847" s="3"/>
      <c r="CMM847" s="3"/>
      <c r="CMN847" s="3"/>
      <c r="CMO847" s="3"/>
      <c r="CMP847" s="3"/>
      <c r="CMQ847" s="3"/>
      <c r="CMR847" s="3"/>
      <c r="CMS847" s="3"/>
      <c r="CMT847" s="3"/>
      <c r="CMU847" s="3"/>
      <c r="CMV847" s="3"/>
      <c r="CMW847" s="3"/>
      <c r="CMX847" s="3"/>
      <c r="CMY847" s="3"/>
      <c r="CMZ847" s="3"/>
      <c r="CNA847" s="3"/>
      <c r="CNB847" s="3"/>
      <c r="CNC847" s="3"/>
      <c r="CND847" s="3"/>
      <c r="CNE847" s="3"/>
      <c r="CNF847" s="3"/>
      <c r="CNG847" s="3"/>
      <c r="CNH847" s="3"/>
      <c r="CNI847" s="3"/>
      <c r="CNJ847" s="3"/>
      <c r="CNK847" s="3"/>
      <c r="CNL847" s="3"/>
      <c r="CNM847" s="3"/>
      <c r="CNN847" s="3"/>
      <c r="CNO847" s="3"/>
      <c r="CNP847" s="3"/>
      <c r="CNQ847" s="3"/>
      <c r="CNR847" s="3"/>
      <c r="CNS847" s="3"/>
      <c r="CNT847" s="3"/>
      <c r="CNU847" s="3"/>
      <c r="CNV847" s="3"/>
      <c r="CNW847" s="3"/>
      <c r="CNX847" s="3"/>
      <c r="CNY847" s="3"/>
      <c r="CNZ847" s="3"/>
      <c r="COA847" s="3"/>
      <c r="COB847" s="3"/>
      <c r="COC847" s="3"/>
      <c r="COD847" s="3"/>
      <c r="COE847" s="3"/>
      <c r="COF847" s="3"/>
      <c r="COG847" s="3"/>
      <c r="COH847" s="3"/>
      <c r="COI847" s="3"/>
      <c r="COJ847" s="3"/>
      <c r="COK847" s="3"/>
      <c r="COL847" s="3"/>
      <c r="COM847" s="3"/>
      <c r="CON847" s="3"/>
      <c r="COO847" s="3"/>
      <c r="COP847" s="3"/>
      <c r="COQ847" s="3"/>
      <c r="COR847" s="3"/>
      <c r="COS847" s="3"/>
      <c r="COT847" s="3"/>
      <c r="COU847" s="3"/>
      <c r="COV847" s="3"/>
      <c r="COW847" s="3"/>
      <c r="COX847" s="3"/>
      <c r="COY847" s="3"/>
      <c r="COZ847" s="3"/>
      <c r="CPA847" s="3"/>
      <c r="CPB847" s="3"/>
      <c r="CPC847" s="3"/>
      <c r="CPD847" s="3"/>
      <c r="CPE847" s="3"/>
      <c r="CPF847" s="3"/>
      <c r="CPG847" s="3"/>
      <c r="CPH847" s="3"/>
      <c r="CPI847" s="3"/>
      <c r="CPJ847" s="3"/>
      <c r="CPK847" s="3"/>
      <c r="CPL847" s="3"/>
      <c r="CPM847" s="3"/>
      <c r="CPN847" s="3"/>
      <c r="CPO847" s="3"/>
      <c r="CPP847" s="3"/>
      <c r="CPQ847" s="3"/>
      <c r="CPR847" s="3"/>
      <c r="CPS847" s="3"/>
      <c r="CPT847" s="3"/>
      <c r="CPU847" s="3"/>
      <c r="CPV847" s="3"/>
      <c r="CPW847" s="3"/>
      <c r="CPX847" s="3"/>
      <c r="CPY847" s="3"/>
      <c r="CPZ847" s="3"/>
      <c r="CQA847" s="3"/>
      <c r="CQB847" s="3"/>
      <c r="CQC847" s="3"/>
      <c r="CQD847" s="3"/>
      <c r="CQE847" s="3"/>
      <c r="CQF847" s="3"/>
      <c r="CQG847" s="3"/>
      <c r="CQH847" s="3"/>
      <c r="CQI847" s="3"/>
      <c r="CQJ847" s="3"/>
      <c r="CQK847" s="3"/>
      <c r="CQL847" s="3"/>
      <c r="CQM847" s="3"/>
      <c r="CQN847" s="3"/>
      <c r="CQO847" s="3"/>
      <c r="CQP847" s="3"/>
      <c r="CQQ847" s="3"/>
      <c r="CQR847" s="3"/>
      <c r="CQS847" s="3"/>
      <c r="CQT847" s="3"/>
      <c r="CQU847" s="3"/>
      <c r="CQV847" s="3"/>
      <c r="CQW847" s="3"/>
      <c r="CQX847" s="3"/>
      <c r="CQY847" s="3"/>
      <c r="CQZ847" s="3"/>
      <c r="CRA847" s="3"/>
      <c r="CRB847" s="3"/>
      <c r="CRC847" s="3"/>
      <c r="CRD847" s="3"/>
      <c r="CRE847" s="3"/>
      <c r="CRF847" s="3"/>
      <c r="CRG847" s="3"/>
      <c r="CRH847" s="3"/>
      <c r="CRI847" s="3"/>
      <c r="CRJ847" s="3"/>
      <c r="CRK847" s="3"/>
      <c r="CRL847" s="3"/>
      <c r="CRM847" s="3"/>
      <c r="CRN847" s="3"/>
      <c r="CRO847" s="3"/>
      <c r="CRP847" s="3"/>
      <c r="CRQ847" s="3"/>
      <c r="CRR847" s="3"/>
      <c r="CRS847" s="3"/>
      <c r="CRT847" s="3"/>
      <c r="CRU847" s="3"/>
      <c r="CRV847" s="3"/>
      <c r="CRW847" s="3"/>
      <c r="CRX847" s="3"/>
      <c r="CRY847" s="3"/>
      <c r="CRZ847" s="3"/>
      <c r="CSA847" s="3"/>
      <c r="CSB847" s="3"/>
      <c r="CSC847" s="3"/>
      <c r="CSD847" s="3"/>
      <c r="CSE847" s="3"/>
      <c r="CSF847" s="3"/>
      <c r="CSG847" s="3"/>
      <c r="CSH847" s="3"/>
      <c r="CSI847" s="3"/>
      <c r="CSJ847" s="3"/>
      <c r="CSK847" s="3"/>
      <c r="CSL847" s="3"/>
      <c r="CSM847" s="3"/>
      <c r="CSN847" s="3"/>
      <c r="CSO847" s="3"/>
      <c r="CSP847" s="3"/>
      <c r="CSQ847" s="3"/>
      <c r="CSR847" s="3"/>
      <c r="CSS847" s="3"/>
      <c r="CST847" s="3"/>
      <c r="CSU847" s="3"/>
      <c r="CSV847" s="3"/>
      <c r="CSW847" s="3"/>
      <c r="CSX847" s="3"/>
      <c r="CSY847" s="3"/>
      <c r="CSZ847" s="3"/>
      <c r="CTA847" s="3"/>
      <c r="CTB847" s="3"/>
      <c r="CTC847" s="3"/>
      <c r="CTD847" s="3"/>
      <c r="CTE847" s="3"/>
      <c r="CTF847" s="3"/>
      <c r="CTG847" s="3"/>
      <c r="CTH847" s="3"/>
      <c r="CTI847" s="3"/>
      <c r="CTJ847" s="3"/>
      <c r="CTK847" s="3"/>
      <c r="CTL847" s="3"/>
      <c r="CTM847" s="3"/>
      <c r="CTN847" s="3"/>
      <c r="CTO847" s="3"/>
      <c r="CTP847" s="3"/>
      <c r="CTQ847" s="3"/>
      <c r="CTR847" s="3"/>
      <c r="CTS847" s="3"/>
      <c r="CTT847" s="3"/>
      <c r="CTU847" s="3"/>
      <c r="CTV847" s="3"/>
      <c r="CTW847" s="3"/>
      <c r="CTX847" s="3"/>
      <c r="CTY847" s="3"/>
      <c r="CTZ847" s="3"/>
      <c r="CUA847" s="3"/>
      <c r="CUB847" s="3"/>
      <c r="CUC847" s="3"/>
      <c r="CUD847" s="3"/>
      <c r="CUE847" s="3"/>
      <c r="CUF847" s="3"/>
      <c r="CUG847" s="3"/>
      <c r="CUH847" s="3"/>
      <c r="CUI847" s="3"/>
      <c r="CUJ847" s="3"/>
      <c r="CUK847" s="3"/>
      <c r="CUL847" s="3"/>
      <c r="CUM847" s="3"/>
      <c r="CUN847" s="3"/>
      <c r="CUO847" s="3"/>
      <c r="CUP847" s="3"/>
      <c r="CUQ847" s="3"/>
      <c r="CUR847" s="3"/>
      <c r="CUS847" s="3"/>
      <c r="CUT847" s="3"/>
      <c r="CUU847" s="3"/>
      <c r="CUV847" s="3"/>
      <c r="CUW847" s="3"/>
      <c r="CUX847" s="3"/>
      <c r="CUY847" s="3"/>
      <c r="CUZ847" s="3"/>
      <c r="CVA847" s="3"/>
      <c r="CVB847" s="3"/>
      <c r="CVC847" s="3"/>
      <c r="CVD847" s="3"/>
      <c r="CVE847" s="3"/>
      <c r="CVF847" s="3"/>
      <c r="CVG847" s="3"/>
      <c r="CVH847" s="3"/>
      <c r="CVI847" s="3"/>
      <c r="CVJ847" s="3"/>
      <c r="CVK847" s="3"/>
      <c r="CVL847" s="3"/>
      <c r="CVM847" s="3"/>
      <c r="CVN847" s="3"/>
      <c r="CVO847" s="3"/>
      <c r="CVP847" s="3"/>
      <c r="CVQ847" s="3"/>
      <c r="CVR847" s="3"/>
      <c r="CVS847" s="3"/>
      <c r="CVT847" s="3"/>
      <c r="CVU847" s="3"/>
      <c r="CVV847" s="3"/>
      <c r="CVW847" s="3"/>
      <c r="CVX847" s="3"/>
      <c r="CVY847" s="3"/>
      <c r="CVZ847" s="3"/>
      <c r="CWA847" s="3"/>
      <c r="CWB847" s="3"/>
      <c r="CWC847" s="3"/>
      <c r="CWD847" s="3"/>
      <c r="CWE847" s="3"/>
      <c r="CWF847" s="3"/>
      <c r="CWG847" s="3"/>
      <c r="CWH847" s="3"/>
      <c r="CWI847" s="3"/>
      <c r="CWJ847" s="3"/>
      <c r="CWK847" s="3"/>
      <c r="CWL847" s="3"/>
      <c r="CWM847" s="3"/>
      <c r="CWN847" s="3"/>
      <c r="CWO847" s="3"/>
      <c r="CWP847" s="3"/>
      <c r="CWQ847" s="3"/>
      <c r="CWR847" s="3"/>
      <c r="CWS847" s="3"/>
      <c r="CWT847" s="3"/>
      <c r="CWU847" s="3"/>
      <c r="CWV847" s="3"/>
      <c r="CWW847" s="3"/>
      <c r="CWX847" s="3"/>
      <c r="CWY847" s="3"/>
      <c r="CWZ847" s="3"/>
      <c r="CXA847" s="3"/>
      <c r="CXB847" s="3"/>
      <c r="CXC847" s="3"/>
      <c r="CXD847" s="3"/>
      <c r="CXE847" s="3"/>
      <c r="CXF847" s="3"/>
      <c r="CXG847" s="3"/>
      <c r="CXH847" s="3"/>
      <c r="CXI847" s="3"/>
      <c r="CXJ847" s="3"/>
      <c r="CXK847" s="3"/>
      <c r="CXL847" s="3"/>
      <c r="CXM847" s="3"/>
      <c r="CXN847" s="3"/>
      <c r="CXO847" s="3"/>
      <c r="CXP847" s="3"/>
      <c r="CXQ847" s="3"/>
      <c r="CXR847" s="3"/>
      <c r="CXS847" s="3"/>
      <c r="CXT847" s="3"/>
      <c r="CXU847" s="3"/>
      <c r="CXV847" s="3"/>
      <c r="CXW847" s="3"/>
      <c r="CXX847" s="3"/>
      <c r="CXY847" s="3"/>
      <c r="CXZ847" s="3"/>
      <c r="CYA847" s="3"/>
      <c r="CYB847" s="3"/>
      <c r="CYC847" s="3"/>
      <c r="CYD847" s="3"/>
      <c r="CYE847" s="3"/>
      <c r="CYF847" s="3"/>
      <c r="CYG847" s="3"/>
      <c r="CYH847" s="3"/>
      <c r="CYI847" s="3"/>
      <c r="CYJ847" s="3"/>
      <c r="CYK847" s="3"/>
      <c r="CYL847" s="3"/>
      <c r="CYM847" s="3"/>
      <c r="CYN847" s="3"/>
      <c r="CYO847" s="3"/>
      <c r="CYP847" s="3"/>
      <c r="CYQ847" s="3"/>
      <c r="CYR847" s="3"/>
      <c r="CYS847" s="3"/>
      <c r="CYT847" s="3"/>
      <c r="CYU847" s="3"/>
      <c r="CYV847" s="3"/>
      <c r="CYW847" s="3"/>
      <c r="CYX847" s="3"/>
      <c r="CYY847" s="3"/>
      <c r="CYZ847" s="3"/>
      <c r="CZA847" s="3"/>
      <c r="CZB847" s="3"/>
      <c r="CZC847" s="3"/>
      <c r="CZD847" s="3"/>
      <c r="CZE847" s="3"/>
      <c r="CZF847" s="3"/>
      <c r="CZG847" s="3"/>
      <c r="CZH847" s="3"/>
      <c r="CZI847" s="3"/>
      <c r="CZJ847" s="3"/>
      <c r="CZK847" s="3"/>
      <c r="CZL847" s="3"/>
      <c r="CZM847" s="3"/>
      <c r="CZN847" s="3"/>
      <c r="CZO847" s="3"/>
      <c r="CZP847" s="3"/>
      <c r="CZQ847" s="3"/>
      <c r="CZR847" s="3"/>
      <c r="CZS847" s="3"/>
      <c r="CZT847" s="3"/>
      <c r="CZU847" s="3"/>
      <c r="CZV847" s="3"/>
      <c r="CZW847" s="3"/>
      <c r="CZX847" s="3"/>
      <c r="CZY847" s="3"/>
      <c r="CZZ847" s="3"/>
      <c r="DAA847" s="3"/>
      <c r="DAB847" s="3"/>
      <c r="DAC847" s="3"/>
      <c r="DAD847" s="3"/>
      <c r="DAE847" s="3"/>
      <c r="DAF847" s="3"/>
      <c r="DAG847" s="3"/>
      <c r="DAH847" s="3"/>
      <c r="DAI847" s="3"/>
      <c r="DAJ847" s="3"/>
      <c r="DAK847" s="3"/>
      <c r="DAL847" s="3"/>
      <c r="DAM847" s="3"/>
      <c r="DAN847" s="3"/>
      <c r="DAO847" s="3"/>
      <c r="DAP847" s="3"/>
      <c r="DAQ847" s="3"/>
      <c r="DAR847" s="3"/>
      <c r="DAS847" s="3"/>
      <c r="DAT847" s="3"/>
      <c r="DAU847" s="3"/>
      <c r="DAV847" s="3"/>
      <c r="DAW847" s="3"/>
      <c r="DAX847" s="3"/>
      <c r="DAY847" s="3"/>
      <c r="DAZ847" s="3"/>
      <c r="DBA847" s="3"/>
      <c r="DBB847" s="3"/>
      <c r="DBC847" s="3"/>
      <c r="DBD847" s="3"/>
      <c r="DBE847" s="3"/>
      <c r="DBF847" s="3"/>
      <c r="DBG847" s="3"/>
      <c r="DBH847" s="3"/>
      <c r="DBI847" s="3"/>
      <c r="DBJ847" s="3"/>
      <c r="DBK847" s="3"/>
      <c r="DBL847" s="3"/>
      <c r="DBM847" s="3"/>
      <c r="DBN847" s="3"/>
      <c r="DBO847" s="3"/>
      <c r="DBP847" s="3"/>
      <c r="DBQ847" s="3"/>
      <c r="DBR847" s="3"/>
      <c r="DBS847" s="3"/>
      <c r="DBT847" s="3"/>
      <c r="DBU847" s="3"/>
      <c r="DBV847" s="3"/>
      <c r="DBW847" s="3"/>
      <c r="DBX847" s="3"/>
      <c r="DBY847" s="3"/>
      <c r="DBZ847" s="3"/>
      <c r="DCA847" s="3"/>
      <c r="DCB847" s="3"/>
      <c r="DCC847" s="3"/>
      <c r="DCD847" s="3"/>
      <c r="DCE847" s="3"/>
      <c r="DCF847" s="3"/>
      <c r="DCG847" s="3"/>
      <c r="DCH847" s="3"/>
      <c r="DCI847" s="3"/>
      <c r="DCJ847" s="3"/>
      <c r="DCK847" s="3"/>
      <c r="DCL847" s="3"/>
      <c r="DCM847" s="3"/>
      <c r="DCN847" s="3"/>
      <c r="DCO847" s="3"/>
      <c r="DCP847" s="3"/>
      <c r="DCQ847" s="3"/>
      <c r="DCR847" s="3"/>
      <c r="DCS847" s="3"/>
      <c r="DCT847" s="3"/>
      <c r="DCU847" s="3"/>
      <c r="DCV847" s="3"/>
      <c r="DCW847" s="3"/>
      <c r="DCX847" s="3"/>
      <c r="DCY847" s="3"/>
      <c r="DCZ847" s="3"/>
      <c r="DDA847" s="3"/>
      <c r="DDB847" s="3"/>
      <c r="DDC847" s="3"/>
      <c r="DDD847" s="3"/>
      <c r="DDE847" s="3"/>
      <c r="DDF847" s="3"/>
      <c r="DDG847" s="3"/>
      <c r="DDH847" s="3"/>
      <c r="DDI847" s="3"/>
      <c r="DDJ847" s="3"/>
      <c r="DDK847" s="3"/>
      <c r="DDL847" s="3"/>
      <c r="DDM847" s="3"/>
      <c r="DDN847" s="3"/>
      <c r="DDO847" s="3"/>
      <c r="DDP847" s="3"/>
      <c r="DDQ847" s="3"/>
      <c r="DDR847" s="3"/>
      <c r="DDS847" s="3"/>
      <c r="DDT847" s="3"/>
      <c r="DDU847" s="3"/>
      <c r="DDV847" s="3"/>
      <c r="DDW847" s="3"/>
      <c r="DDX847" s="3"/>
      <c r="DDY847" s="3"/>
      <c r="DDZ847" s="3"/>
      <c r="DEA847" s="3"/>
      <c r="DEB847" s="3"/>
      <c r="DEC847" s="3"/>
      <c r="DED847" s="3"/>
      <c r="DEE847" s="3"/>
      <c r="DEF847" s="3"/>
      <c r="DEG847" s="3"/>
      <c r="DEH847" s="3"/>
      <c r="DEI847" s="3"/>
      <c r="DEJ847" s="3"/>
      <c r="DEK847" s="3"/>
      <c r="DEL847" s="3"/>
      <c r="DEM847" s="3"/>
      <c r="DEN847" s="3"/>
      <c r="DEO847" s="3"/>
      <c r="DEP847" s="3"/>
      <c r="DEQ847" s="3"/>
      <c r="DER847" s="3"/>
      <c r="DES847" s="3"/>
      <c r="DET847" s="3"/>
      <c r="DEU847" s="3"/>
      <c r="DEV847" s="3"/>
      <c r="DEW847" s="3"/>
      <c r="DEX847" s="3"/>
      <c r="DEY847" s="3"/>
      <c r="DEZ847" s="3"/>
      <c r="DFA847" s="3"/>
      <c r="DFB847" s="3"/>
      <c r="DFC847" s="3"/>
      <c r="DFD847" s="3"/>
      <c r="DFE847" s="3"/>
      <c r="DFF847" s="3"/>
      <c r="DFG847" s="3"/>
      <c r="DFH847" s="3"/>
      <c r="DFI847" s="3"/>
      <c r="DFJ847" s="3"/>
      <c r="DFK847" s="3"/>
      <c r="DFL847" s="3"/>
      <c r="DFM847" s="3"/>
      <c r="DFN847" s="3"/>
      <c r="DFO847" s="3"/>
      <c r="DFP847" s="3"/>
      <c r="DFQ847" s="3"/>
      <c r="DFR847" s="3"/>
      <c r="DFS847" s="3"/>
      <c r="DFT847" s="3"/>
      <c r="DFU847" s="3"/>
      <c r="DFV847" s="3"/>
      <c r="DFW847" s="3"/>
      <c r="DFX847" s="3"/>
      <c r="DFY847" s="3"/>
      <c r="DFZ847" s="3"/>
      <c r="DGA847" s="3"/>
      <c r="DGB847" s="3"/>
      <c r="DGC847" s="3"/>
      <c r="DGD847" s="3"/>
      <c r="DGE847" s="3"/>
      <c r="DGF847" s="3"/>
      <c r="DGG847" s="3"/>
      <c r="DGH847" s="3"/>
      <c r="DGI847" s="3"/>
      <c r="DGJ847" s="3"/>
      <c r="DGK847" s="3"/>
      <c r="DGL847" s="3"/>
      <c r="DGM847" s="3"/>
      <c r="DGN847" s="3"/>
      <c r="DGO847" s="3"/>
      <c r="DGP847" s="3"/>
      <c r="DGQ847" s="3"/>
      <c r="DGR847" s="3"/>
      <c r="DGS847" s="3"/>
      <c r="DGT847" s="3"/>
      <c r="DGU847" s="3"/>
      <c r="DGV847" s="3"/>
      <c r="DGW847" s="3"/>
      <c r="DGX847" s="3"/>
      <c r="DGY847" s="3"/>
      <c r="DGZ847" s="3"/>
      <c r="DHA847" s="3"/>
      <c r="DHB847" s="3"/>
      <c r="DHC847" s="3"/>
      <c r="DHD847" s="3"/>
      <c r="DHE847" s="3"/>
      <c r="DHF847" s="3"/>
      <c r="DHG847" s="3"/>
      <c r="DHH847" s="3"/>
      <c r="DHI847" s="3"/>
      <c r="DHJ847" s="3"/>
      <c r="DHK847" s="3"/>
      <c r="DHL847" s="3"/>
      <c r="DHM847" s="3"/>
      <c r="DHN847" s="3"/>
      <c r="DHO847" s="3"/>
      <c r="DHP847" s="3"/>
      <c r="DHQ847" s="3"/>
      <c r="DHR847" s="3"/>
      <c r="DHS847" s="3"/>
      <c r="DHT847" s="3"/>
      <c r="DHU847" s="3"/>
      <c r="DHV847" s="3"/>
      <c r="DHW847" s="3"/>
      <c r="DHX847" s="3"/>
      <c r="DHY847" s="3"/>
      <c r="DHZ847" s="3"/>
      <c r="DIA847" s="3"/>
      <c r="DIB847" s="3"/>
      <c r="DIC847" s="3"/>
      <c r="DID847" s="3"/>
      <c r="DIE847" s="3"/>
      <c r="DIF847" s="3"/>
      <c r="DIG847" s="3"/>
      <c r="DIH847" s="3"/>
      <c r="DII847" s="3"/>
      <c r="DIJ847" s="3"/>
      <c r="DIK847" s="3"/>
      <c r="DIL847" s="3"/>
      <c r="DIM847" s="3"/>
      <c r="DIN847" s="3"/>
      <c r="DIO847" s="3"/>
      <c r="DIP847" s="3"/>
      <c r="DIQ847" s="3"/>
      <c r="DIR847" s="3"/>
      <c r="DIS847" s="3"/>
      <c r="DIT847" s="3"/>
      <c r="DIU847" s="3"/>
      <c r="DIV847" s="3"/>
      <c r="DIW847" s="3"/>
      <c r="DIX847" s="3"/>
      <c r="DIY847" s="3"/>
      <c r="DIZ847" s="3"/>
      <c r="DJA847" s="3"/>
      <c r="DJB847" s="3"/>
      <c r="DJC847" s="3"/>
      <c r="DJD847" s="3"/>
      <c r="DJE847" s="3"/>
      <c r="DJF847" s="3"/>
      <c r="DJG847" s="3"/>
      <c r="DJH847" s="3"/>
      <c r="DJI847" s="3"/>
      <c r="DJJ847" s="3"/>
      <c r="DJK847" s="3"/>
      <c r="DJL847" s="3"/>
      <c r="DJM847" s="3"/>
      <c r="DJN847" s="3"/>
      <c r="DJO847" s="3"/>
      <c r="DJP847" s="3"/>
      <c r="DJQ847" s="3"/>
      <c r="DJR847" s="3"/>
      <c r="DJS847" s="3"/>
      <c r="DJT847" s="3"/>
      <c r="DJU847" s="3"/>
      <c r="DJV847" s="3"/>
      <c r="DJW847" s="3"/>
      <c r="DJX847" s="3"/>
      <c r="DJY847" s="3"/>
      <c r="DJZ847" s="3"/>
      <c r="DKA847" s="3"/>
      <c r="DKB847" s="3"/>
      <c r="DKC847" s="3"/>
      <c r="DKD847" s="3"/>
      <c r="DKE847" s="3"/>
      <c r="DKF847" s="3"/>
      <c r="DKG847" s="3"/>
      <c r="DKH847" s="3"/>
      <c r="DKI847" s="3"/>
      <c r="DKJ847" s="3"/>
      <c r="DKK847" s="3"/>
      <c r="DKL847" s="3"/>
      <c r="DKM847" s="3"/>
      <c r="DKN847" s="3"/>
      <c r="DKO847" s="3"/>
      <c r="DKP847" s="3"/>
      <c r="DKQ847" s="3"/>
      <c r="DKR847" s="3"/>
      <c r="DKS847" s="3"/>
      <c r="DKT847" s="3"/>
      <c r="DKU847" s="3"/>
      <c r="DKV847" s="3"/>
      <c r="DKW847" s="3"/>
      <c r="DKX847" s="3"/>
      <c r="DKY847" s="3"/>
      <c r="DKZ847" s="3"/>
      <c r="DLA847" s="3"/>
      <c r="DLB847" s="3"/>
      <c r="DLC847" s="3"/>
      <c r="DLD847" s="3"/>
      <c r="DLE847" s="3"/>
      <c r="DLF847" s="3"/>
      <c r="DLG847" s="3"/>
      <c r="DLH847" s="3"/>
      <c r="DLI847" s="3"/>
      <c r="DLJ847" s="3"/>
      <c r="DLK847" s="3"/>
      <c r="DLL847" s="3"/>
      <c r="DLM847" s="3"/>
      <c r="DLN847" s="3"/>
      <c r="DLO847" s="3"/>
      <c r="DLP847" s="3"/>
      <c r="DLQ847" s="3"/>
      <c r="DLR847" s="3"/>
      <c r="DLS847" s="3"/>
      <c r="DLT847" s="3"/>
      <c r="DLU847" s="3"/>
      <c r="DLV847" s="3"/>
      <c r="DLW847" s="3"/>
      <c r="DLX847" s="3"/>
      <c r="DLY847" s="3"/>
      <c r="DLZ847" s="3"/>
      <c r="DMA847" s="3"/>
      <c r="DMB847" s="3"/>
      <c r="DMC847" s="3"/>
      <c r="DMD847" s="3"/>
      <c r="DME847" s="3"/>
      <c r="DMF847" s="3"/>
      <c r="DMG847" s="3"/>
      <c r="DMH847" s="3"/>
      <c r="DMI847" s="3"/>
      <c r="DMJ847" s="3"/>
      <c r="DMK847" s="3"/>
      <c r="DML847" s="3"/>
      <c r="DMM847" s="3"/>
      <c r="DMN847" s="3"/>
      <c r="DMO847" s="3"/>
      <c r="DMP847" s="3"/>
      <c r="DMQ847" s="3"/>
      <c r="DMR847" s="3"/>
      <c r="DMS847" s="3"/>
      <c r="DMT847" s="3"/>
      <c r="DMU847" s="3"/>
      <c r="DMV847" s="3"/>
      <c r="DMW847" s="3"/>
      <c r="DMX847" s="3"/>
      <c r="DMY847" s="3"/>
      <c r="DMZ847" s="3"/>
      <c r="DNA847" s="3"/>
      <c r="DNB847" s="3"/>
      <c r="DNC847" s="3"/>
      <c r="DND847" s="3"/>
      <c r="DNE847" s="3"/>
      <c r="DNF847" s="3"/>
      <c r="DNG847" s="3"/>
      <c r="DNH847" s="3"/>
      <c r="DNI847" s="3"/>
      <c r="DNJ847" s="3"/>
      <c r="DNK847" s="3"/>
      <c r="DNL847" s="3"/>
      <c r="DNM847" s="3"/>
      <c r="DNN847" s="3"/>
      <c r="DNO847" s="3"/>
      <c r="DNP847" s="3"/>
      <c r="DNQ847" s="3"/>
      <c r="DNR847" s="3"/>
      <c r="DNS847" s="3"/>
      <c r="DNT847" s="3"/>
      <c r="DNU847" s="3"/>
      <c r="DNV847" s="3"/>
      <c r="DNW847" s="3"/>
      <c r="DNX847" s="3"/>
      <c r="DNY847" s="3"/>
      <c r="DNZ847" s="3"/>
      <c r="DOA847" s="3"/>
      <c r="DOB847" s="3"/>
      <c r="DOC847" s="3"/>
      <c r="DOD847" s="3"/>
      <c r="DOE847" s="3"/>
      <c r="DOF847" s="3"/>
      <c r="DOG847" s="3"/>
      <c r="DOH847" s="3"/>
      <c r="DOI847" s="3"/>
      <c r="DOJ847" s="3"/>
      <c r="DOK847" s="3"/>
      <c r="DOL847" s="3"/>
      <c r="DOM847" s="3"/>
      <c r="DON847" s="3"/>
      <c r="DOO847" s="3"/>
      <c r="DOP847" s="3"/>
      <c r="DOQ847" s="3"/>
      <c r="DOR847" s="3"/>
      <c r="DOS847" s="3"/>
      <c r="DOT847" s="3"/>
      <c r="DOU847" s="3"/>
      <c r="DOV847" s="3"/>
      <c r="DOW847" s="3"/>
      <c r="DOX847" s="3"/>
      <c r="DOY847" s="3"/>
      <c r="DOZ847" s="3"/>
      <c r="DPA847" s="3"/>
      <c r="DPB847" s="3"/>
      <c r="DPC847" s="3"/>
      <c r="DPD847" s="3"/>
      <c r="DPE847" s="3"/>
      <c r="DPF847" s="3"/>
      <c r="DPG847" s="3"/>
      <c r="DPH847" s="3"/>
      <c r="DPI847" s="3"/>
      <c r="DPJ847" s="3"/>
      <c r="DPK847" s="3"/>
      <c r="DPL847" s="3"/>
      <c r="DPM847" s="3"/>
      <c r="DPN847" s="3"/>
      <c r="DPO847" s="3"/>
      <c r="DPP847" s="3"/>
      <c r="DPQ847" s="3"/>
      <c r="DPR847" s="3"/>
      <c r="DPS847" s="3"/>
      <c r="DPT847" s="3"/>
      <c r="DPU847" s="3"/>
      <c r="DPV847" s="3"/>
      <c r="DPW847" s="3"/>
      <c r="DPX847" s="3"/>
      <c r="DPY847" s="3"/>
      <c r="DPZ847" s="3"/>
      <c r="DQA847" s="3"/>
      <c r="DQB847" s="3"/>
      <c r="DQC847" s="3"/>
      <c r="DQD847" s="3"/>
      <c r="DQE847" s="3"/>
      <c r="DQF847" s="3"/>
      <c r="DQG847" s="3"/>
      <c r="DQH847" s="3"/>
      <c r="DQI847" s="3"/>
      <c r="DQJ847" s="3"/>
      <c r="DQK847" s="3"/>
      <c r="DQL847" s="3"/>
      <c r="DQM847" s="3"/>
      <c r="DQN847" s="3"/>
      <c r="DQO847" s="3"/>
      <c r="DQP847" s="3"/>
      <c r="DQQ847" s="3"/>
      <c r="DQR847" s="3"/>
      <c r="DQS847" s="3"/>
      <c r="DQT847" s="3"/>
      <c r="DQU847" s="3"/>
      <c r="DQV847" s="3"/>
      <c r="DQW847" s="3"/>
      <c r="DQX847" s="3"/>
      <c r="DQY847" s="3"/>
      <c r="DQZ847" s="3"/>
      <c r="DRA847" s="3"/>
      <c r="DRB847" s="3"/>
      <c r="DRC847" s="3"/>
      <c r="DRD847" s="3"/>
      <c r="DRE847" s="3"/>
      <c r="DRF847" s="3"/>
      <c r="DRG847" s="3"/>
      <c r="DRH847" s="3"/>
      <c r="DRI847" s="3"/>
      <c r="DRJ847" s="3"/>
      <c r="DRK847" s="3"/>
      <c r="DRL847" s="3"/>
      <c r="DRM847" s="3"/>
      <c r="DRN847" s="3"/>
      <c r="DRO847" s="3"/>
      <c r="DRP847" s="3"/>
      <c r="DRQ847" s="3"/>
      <c r="DRR847" s="3"/>
      <c r="DRS847" s="3"/>
      <c r="DRT847" s="3"/>
      <c r="DRU847" s="3"/>
      <c r="DRV847" s="3"/>
      <c r="DRW847" s="3"/>
      <c r="DRX847" s="3"/>
      <c r="DRY847" s="3"/>
      <c r="DRZ847" s="3"/>
      <c r="DSA847" s="3"/>
      <c r="DSB847" s="3"/>
      <c r="DSC847" s="3"/>
      <c r="DSD847" s="3"/>
      <c r="DSE847" s="3"/>
      <c r="DSF847" s="3"/>
      <c r="DSG847" s="3"/>
      <c r="DSH847" s="3"/>
      <c r="DSI847" s="3"/>
      <c r="DSJ847" s="3"/>
      <c r="DSK847" s="3"/>
      <c r="DSL847" s="3"/>
      <c r="DSM847" s="3"/>
      <c r="DSN847" s="3"/>
      <c r="DSO847" s="3"/>
      <c r="DSP847" s="3"/>
      <c r="DSQ847" s="3"/>
      <c r="DSR847" s="3"/>
      <c r="DSS847" s="3"/>
      <c r="DST847" s="3"/>
      <c r="DSU847" s="3"/>
      <c r="DSV847" s="3"/>
      <c r="DSW847" s="3"/>
      <c r="DSX847" s="3"/>
      <c r="DSY847" s="3"/>
      <c r="DSZ847" s="3"/>
      <c r="DTA847" s="3"/>
      <c r="DTB847" s="3"/>
      <c r="DTC847" s="3"/>
      <c r="DTD847" s="3"/>
      <c r="DTE847" s="3"/>
      <c r="DTF847" s="3"/>
      <c r="DTG847" s="3"/>
      <c r="DTH847" s="3"/>
      <c r="DTI847" s="3"/>
      <c r="DTJ847" s="3"/>
      <c r="DTK847" s="3"/>
      <c r="DTL847" s="3"/>
      <c r="DTM847" s="3"/>
      <c r="DTN847" s="3"/>
      <c r="DTO847" s="3"/>
      <c r="DTP847" s="3"/>
      <c r="DTQ847" s="3"/>
      <c r="DTR847" s="3"/>
      <c r="DTS847" s="3"/>
      <c r="DTT847" s="3"/>
      <c r="DTU847" s="3"/>
      <c r="DTV847" s="3"/>
      <c r="DTW847" s="3"/>
      <c r="DTX847" s="3"/>
      <c r="DTY847" s="3"/>
      <c r="DTZ847" s="3"/>
      <c r="DUA847" s="3"/>
      <c r="DUB847" s="3"/>
      <c r="DUC847" s="3"/>
      <c r="DUD847" s="3"/>
      <c r="DUE847" s="3"/>
      <c r="DUF847" s="3"/>
      <c r="DUG847" s="3"/>
      <c r="DUH847" s="3"/>
      <c r="DUI847" s="3"/>
      <c r="DUJ847" s="3"/>
      <c r="DUK847" s="3"/>
      <c r="DUL847" s="3"/>
      <c r="DUM847" s="3"/>
      <c r="DUN847" s="3"/>
      <c r="DUO847" s="3"/>
      <c r="DUP847" s="3"/>
      <c r="DUQ847" s="3"/>
      <c r="DUR847" s="3"/>
      <c r="DUS847" s="3"/>
      <c r="DUT847" s="3"/>
      <c r="DUU847" s="3"/>
      <c r="DUV847" s="3"/>
      <c r="DUW847" s="3"/>
      <c r="DUX847" s="3"/>
      <c r="DUY847" s="3"/>
      <c r="DUZ847" s="3"/>
      <c r="DVA847" s="3"/>
      <c r="DVB847" s="3"/>
      <c r="DVC847" s="3"/>
      <c r="DVD847" s="3"/>
      <c r="DVE847" s="3"/>
      <c r="DVF847" s="3"/>
      <c r="DVG847" s="3"/>
      <c r="DVH847" s="3"/>
      <c r="DVI847" s="3"/>
      <c r="DVJ847" s="3"/>
      <c r="DVK847" s="3"/>
      <c r="DVL847" s="3"/>
      <c r="DVM847" s="3"/>
      <c r="DVN847" s="3"/>
      <c r="DVO847" s="3"/>
      <c r="DVP847" s="3"/>
      <c r="DVQ847" s="3"/>
      <c r="DVR847" s="3"/>
      <c r="DVS847" s="3"/>
      <c r="DVT847" s="3"/>
      <c r="DVU847" s="3"/>
      <c r="DVV847" s="3"/>
      <c r="DVW847" s="3"/>
      <c r="DVX847" s="3"/>
      <c r="DVY847" s="3"/>
      <c r="DVZ847" s="3"/>
      <c r="DWA847" s="3"/>
      <c r="DWB847" s="3"/>
      <c r="DWC847" s="3"/>
      <c r="DWD847" s="3"/>
      <c r="DWE847" s="3"/>
      <c r="DWF847" s="3"/>
      <c r="DWG847" s="3"/>
      <c r="DWH847" s="3"/>
      <c r="DWI847" s="3"/>
      <c r="DWJ847" s="3"/>
      <c r="DWK847" s="3"/>
      <c r="DWL847" s="3"/>
      <c r="DWM847" s="3"/>
      <c r="DWN847" s="3"/>
      <c r="DWO847" s="3"/>
      <c r="DWP847" s="3"/>
      <c r="DWQ847" s="3"/>
      <c r="DWR847" s="3"/>
      <c r="DWS847" s="3"/>
      <c r="DWT847" s="3"/>
      <c r="DWU847" s="3"/>
      <c r="DWV847" s="3"/>
      <c r="DWW847" s="3"/>
      <c r="DWX847" s="3"/>
      <c r="DWY847" s="3"/>
      <c r="DWZ847" s="3"/>
      <c r="DXA847" s="3"/>
      <c r="DXB847" s="3"/>
      <c r="DXC847" s="3"/>
      <c r="DXD847" s="3"/>
      <c r="DXE847" s="3"/>
      <c r="DXF847" s="3"/>
      <c r="DXG847" s="3"/>
      <c r="DXH847" s="3"/>
      <c r="DXI847" s="3"/>
      <c r="DXJ847" s="3"/>
      <c r="DXK847" s="3"/>
      <c r="DXL847" s="3"/>
      <c r="DXM847" s="3"/>
      <c r="DXN847" s="3"/>
      <c r="DXO847" s="3"/>
      <c r="DXP847" s="3"/>
      <c r="DXQ847" s="3"/>
      <c r="DXR847" s="3"/>
      <c r="DXS847" s="3"/>
      <c r="DXT847" s="3"/>
      <c r="DXU847" s="3"/>
      <c r="DXV847" s="3"/>
      <c r="DXW847" s="3"/>
      <c r="DXX847" s="3"/>
      <c r="DXY847" s="3"/>
      <c r="DXZ847" s="3"/>
      <c r="DYA847" s="3"/>
      <c r="DYB847" s="3"/>
      <c r="DYC847" s="3"/>
      <c r="DYD847" s="3"/>
      <c r="DYE847" s="3"/>
      <c r="DYF847" s="3"/>
      <c r="DYG847" s="3"/>
      <c r="DYH847" s="3"/>
      <c r="DYI847" s="3"/>
      <c r="DYJ847" s="3"/>
      <c r="DYK847" s="3"/>
      <c r="DYL847" s="3"/>
      <c r="DYM847" s="3"/>
      <c r="DYN847" s="3"/>
      <c r="DYO847" s="3"/>
      <c r="DYP847" s="3"/>
      <c r="DYQ847" s="3"/>
      <c r="DYR847" s="3"/>
      <c r="DYS847" s="3"/>
      <c r="DYT847" s="3"/>
      <c r="DYU847" s="3"/>
      <c r="DYV847" s="3"/>
      <c r="DYW847" s="3"/>
      <c r="DYX847" s="3"/>
      <c r="DYY847" s="3"/>
      <c r="DYZ847" s="3"/>
      <c r="DZA847" s="3"/>
      <c r="DZB847" s="3"/>
      <c r="DZC847" s="3"/>
      <c r="DZD847" s="3"/>
      <c r="DZE847" s="3"/>
      <c r="DZF847" s="3"/>
      <c r="DZG847" s="3"/>
      <c r="DZH847" s="3"/>
      <c r="DZI847" s="3"/>
      <c r="DZJ847" s="3"/>
      <c r="DZK847" s="3"/>
      <c r="DZL847" s="3"/>
      <c r="DZM847" s="3"/>
      <c r="DZN847" s="3"/>
      <c r="DZO847" s="3"/>
      <c r="DZP847" s="3"/>
      <c r="DZQ847" s="3"/>
      <c r="DZR847" s="3"/>
      <c r="DZS847" s="3"/>
      <c r="DZT847" s="3"/>
      <c r="DZU847" s="3"/>
      <c r="DZV847" s="3"/>
      <c r="DZW847" s="3"/>
      <c r="DZX847" s="3"/>
      <c r="DZY847" s="3"/>
      <c r="DZZ847" s="3"/>
      <c r="EAA847" s="3"/>
      <c r="EAB847" s="3"/>
      <c r="EAC847" s="3"/>
      <c r="EAD847" s="3"/>
      <c r="EAE847" s="3"/>
      <c r="EAF847" s="3"/>
      <c r="EAG847" s="3"/>
      <c r="EAH847" s="3"/>
      <c r="EAI847" s="3"/>
      <c r="EAJ847" s="3"/>
      <c r="EAK847" s="3"/>
      <c r="EAL847" s="3"/>
      <c r="EAM847" s="3"/>
      <c r="EAN847" s="3"/>
      <c r="EAO847" s="3"/>
      <c r="EAP847" s="3"/>
      <c r="EAQ847" s="3"/>
      <c r="EAR847" s="3"/>
      <c r="EAS847" s="3"/>
      <c r="EAT847" s="3"/>
      <c r="EAU847" s="3"/>
      <c r="EAV847" s="3"/>
      <c r="EAW847" s="3"/>
      <c r="EAX847" s="3"/>
      <c r="EAY847" s="3"/>
      <c r="EAZ847" s="3"/>
      <c r="EBA847" s="3"/>
      <c r="EBB847" s="3"/>
      <c r="EBC847" s="3"/>
      <c r="EBD847" s="3"/>
      <c r="EBE847" s="3"/>
      <c r="EBF847" s="3"/>
      <c r="EBG847" s="3"/>
      <c r="EBH847" s="3"/>
      <c r="EBI847" s="3"/>
      <c r="EBJ847" s="3"/>
      <c r="EBK847" s="3"/>
      <c r="EBL847" s="3"/>
      <c r="EBM847" s="3"/>
      <c r="EBN847" s="3"/>
      <c r="EBO847" s="3"/>
      <c r="EBP847" s="3"/>
      <c r="EBQ847" s="3"/>
      <c r="EBR847" s="3"/>
      <c r="EBS847" s="3"/>
      <c r="EBT847" s="3"/>
      <c r="EBU847" s="3"/>
      <c r="EBV847" s="3"/>
      <c r="EBW847" s="3"/>
      <c r="EBX847" s="3"/>
      <c r="EBY847" s="3"/>
      <c r="EBZ847" s="3"/>
      <c r="ECA847" s="3"/>
      <c r="ECB847" s="3"/>
      <c r="ECC847" s="3"/>
      <c r="ECD847" s="3"/>
      <c r="ECE847" s="3"/>
      <c r="ECF847" s="3"/>
      <c r="ECG847" s="3"/>
      <c r="ECH847" s="3"/>
      <c r="ECI847" s="3"/>
      <c r="ECJ847" s="3"/>
      <c r="ECK847" s="3"/>
      <c r="ECL847" s="3"/>
      <c r="ECM847" s="3"/>
      <c r="ECN847" s="3"/>
      <c r="ECO847" s="3"/>
      <c r="ECP847" s="3"/>
      <c r="ECQ847" s="3"/>
      <c r="ECR847" s="3"/>
      <c r="ECS847" s="3"/>
      <c r="ECT847" s="3"/>
      <c r="ECU847" s="3"/>
      <c r="ECV847" s="3"/>
      <c r="ECW847" s="3"/>
      <c r="ECX847" s="3"/>
      <c r="ECY847" s="3"/>
      <c r="ECZ847" s="3"/>
      <c r="EDA847" s="3"/>
      <c r="EDB847" s="3"/>
      <c r="EDC847" s="3"/>
      <c r="EDD847" s="3"/>
      <c r="EDE847" s="3"/>
      <c r="EDF847" s="3"/>
      <c r="EDG847" s="3"/>
      <c r="EDH847" s="3"/>
      <c r="EDI847" s="3"/>
      <c r="EDJ847" s="3"/>
      <c r="EDK847" s="3"/>
      <c r="EDL847" s="3"/>
      <c r="EDM847" s="3"/>
      <c r="EDN847" s="3"/>
      <c r="EDO847" s="3"/>
      <c r="EDP847" s="3"/>
      <c r="EDQ847" s="3"/>
      <c r="EDR847" s="3"/>
      <c r="EDS847" s="3"/>
      <c r="EDT847" s="3"/>
      <c r="EDU847" s="3"/>
      <c r="EDV847" s="3"/>
      <c r="EDW847" s="3"/>
      <c r="EDX847" s="3"/>
      <c r="EDY847" s="3"/>
      <c r="EDZ847" s="3"/>
      <c r="EEA847" s="3"/>
      <c r="EEB847" s="3"/>
      <c r="EEC847" s="3"/>
      <c r="EED847" s="3"/>
      <c r="EEE847" s="3"/>
      <c r="EEF847" s="3"/>
      <c r="EEG847" s="3"/>
      <c r="EEH847" s="3"/>
      <c r="EEI847" s="3"/>
      <c r="EEJ847" s="3"/>
      <c r="EEK847" s="3"/>
      <c r="EEL847" s="3"/>
      <c r="EEM847" s="3"/>
      <c r="EEN847" s="3"/>
      <c r="EEO847" s="3"/>
      <c r="EEP847" s="3"/>
      <c r="EEQ847" s="3"/>
      <c r="EER847" s="3"/>
      <c r="EES847" s="3"/>
      <c r="EET847" s="3"/>
      <c r="EEU847" s="3"/>
      <c r="EEV847" s="3"/>
      <c r="EEW847" s="3"/>
      <c r="EEX847" s="3"/>
      <c r="EEY847" s="3"/>
      <c r="EEZ847" s="3"/>
      <c r="EFA847" s="3"/>
      <c r="EFB847" s="3"/>
      <c r="EFC847" s="3"/>
      <c r="EFD847" s="3"/>
      <c r="EFE847" s="3"/>
      <c r="EFF847" s="3"/>
      <c r="EFG847" s="3"/>
      <c r="EFH847" s="3"/>
      <c r="EFI847" s="3"/>
      <c r="EFJ847" s="3"/>
      <c r="EFK847" s="3"/>
      <c r="EFL847" s="3"/>
      <c r="EFM847" s="3"/>
      <c r="EFN847" s="3"/>
      <c r="EFO847" s="3"/>
      <c r="EFP847" s="3"/>
      <c r="EFQ847" s="3"/>
      <c r="EFR847" s="3"/>
      <c r="EFS847" s="3"/>
      <c r="EFT847" s="3"/>
      <c r="EFU847" s="3"/>
      <c r="EFV847" s="3"/>
      <c r="EFW847" s="3"/>
      <c r="EFX847" s="3"/>
      <c r="EFY847" s="3"/>
      <c r="EFZ847" s="3"/>
      <c r="EGA847" s="3"/>
      <c r="EGB847" s="3"/>
      <c r="EGC847" s="3"/>
      <c r="EGD847" s="3"/>
      <c r="EGE847" s="3"/>
      <c r="EGF847" s="3"/>
      <c r="EGG847" s="3"/>
      <c r="EGH847" s="3"/>
      <c r="EGI847" s="3"/>
      <c r="EGJ847" s="3"/>
      <c r="EGK847" s="3"/>
      <c r="EGL847" s="3"/>
      <c r="EGM847" s="3"/>
      <c r="EGN847" s="3"/>
      <c r="EGO847" s="3"/>
      <c r="EGP847" s="3"/>
      <c r="EGQ847" s="3"/>
      <c r="EGR847" s="3"/>
      <c r="EGS847" s="3"/>
      <c r="EGT847" s="3"/>
      <c r="EGU847" s="3"/>
      <c r="EGV847" s="3"/>
      <c r="EGW847" s="3"/>
      <c r="EGX847" s="3"/>
      <c r="EGY847" s="3"/>
      <c r="EGZ847" s="3"/>
      <c r="EHA847" s="3"/>
      <c r="EHB847" s="3"/>
      <c r="EHC847" s="3"/>
      <c r="EHD847" s="3"/>
      <c r="EHE847" s="3"/>
      <c r="EHF847" s="3"/>
      <c r="EHG847" s="3"/>
      <c r="EHH847" s="3"/>
      <c r="EHI847" s="3"/>
      <c r="EHJ847" s="3"/>
      <c r="EHK847" s="3"/>
      <c r="EHL847" s="3"/>
      <c r="EHM847" s="3"/>
      <c r="EHN847" s="3"/>
      <c r="EHO847" s="3"/>
      <c r="EHP847" s="3"/>
      <c r="EHQ847" s="3"/>
      <c r="EHR847" s="3"/>
      <c r="EHS847" s="3"/>
      <c r="EHT847" s="3"/>
      <c r="EHU847" s="3"/>
      <c r="EHV847" s="3"/>
      <c r="EHW847" s="3"/>
      <c r="EHX847" s="3"/>
      <c r="EHY847" s="3"/>
      <c r="EHZ847" s="3"/>
      <c r="EIA847" s="3"/>
      <c r="EIB847" s="3"/>
      <c r="EIC847" s="3"/>
      <c r="EID847" s="3"/>
      <c r="EIE847" s="3"/>
      <c r="EIF847" s="3"/>
      <c r="EIG847" s="3"/>
      <c r="EIH847" s="3"/>
      <c r="EII847" s="3"/>
      <c r="EIJ847" s="3"/>
      <c r="EIK847" s="3"/>
      <c r="EIL847" s="3"/>
      <c r="EIM847" s="3"/>
      <c r="EIN847" s="3"/>
      <c r="EIO847" s="3"/>
      <c r="EIP847" s="3"/>
      <c r="EIQ847" s="3"/>
      <c r="EIR847" s="3"/>
      <c r="EIS847" s="3"/>
      <c r="EIT847" s="3"/>
      <c r="EIU847" s="3"/>
      <c r="EIV847" s="3"/>
      <c r="EIW847" s="3"/>
      <c r="EIX847" s="3"/>
      <c r="EIY847" s="3"/>
      <c r="EIZ847" s="3"/>
      <c r="EJA847" s="3"/>
      <c r="EJB847" s="3"/>
      <c r="EJC847" s="3"/>
      <c r="EJD847" s="3"/>
      <c r="EJE847" s="3"/>
      <c r="EJF847" s="3"/>
      <c r="EJG847" s="3"/>
      <c r="EJH847" s="3"/>
      <c r="EJI847" s="3"/>
      <c r="EJJ847" s="3"/>
      <c r="EJK847" s="3"/>
      <c r="EJL847" s="3"/>
      <c r="EJM847" s="3"/>
      <c r="EJN847" s="3"/>
      <c r="EJO847" s="3"/>
      <c r="EJP847" s="3"/>
      <c r="EJQ847" s="3"/>
      <c r="EJR847" s="3"/>
      <c r="EJS847" s="3"/>
      <c r="EJT847" s="3"/>
      <c r="EJU847" s="3"/>
      <c r="EJV847" s="3"/>
      <c r="EJW847" s="3"/>
      <c r="EJX847" s="3"/>
      <c r="EJY847" s="3"/>
      <c r="EJZ847" s="3"/>
      <c r="EKA847" s="3"/>
      <c r="EKB847" s="3"/>
      <c r="EKC847" s="3"/>
      <c r="EKD847" s="3"/>
      <c r="EKE847" s="3"/>
      <c r="EKF847" s="3"/>
      <c r="EKG847" s="3"/>
      <c r="EKH847" s="3"/>
      <c r="EKI847" s="3"/>
      <c r="EKJ847" s="3"/>
      <c r="EKK847" s="3"/>
      <c r="EKL847" s="3"/>
      <c r="EKM847" s="3"/>
      <c r="EKN847" s="3"/>
      <c r="EKO847" s="3"/>
      <c r="EKP847" s="3"/>
      <c r="EKQ847" s="3"/>
      <c r="EKR847" s="3"/>
      <c r="EKS847" s="3"/>
      <c r="EKT847" s="3"/>
      <c r="EKU847" s="3"/>
      <c r="EKV847" s="3"/>
      <c r="EKW847" s="3"/>
      <c r="EKX847" s="3"/>
      <c r="EKY847" s="3"/>
      <c r="EKZ847" s="3"/>
      <c r="ELA847" s="3"/>
      <c r="ELB847" s="3"/>
      <c r="ELC847" s="3"/>
      <c r="ELD847" s="3"/>
      <c r="ELE847" s="3"/>
      <c r="ELF847" s="3"/>
      <c r="ELG847" s="3"/>
      <c r="ELH847" s="3"/>
      <c r="ELI847" s="3"/>
      <c r="ELJ847" s="3"/>
      <c r="ELK847" s="3"/>
      <c r="ELL847" s="3"/>
      <c r="ELM847" s="3"/>
      <c r="ELN847" s="3"/>
      <c r="ELO847" s="3"/>
      <c r="ELP847" s="3"/>
      <c r="ELQ847" s="3"/>
      <c r="ELR847" s="3"/>
      <c r="ELS847" s="3"/>
      <c r="ELT847" s="3"/>
      <c r="ELU847" s="3"/>
      <c r="ELV847" s="3"/>
      <c r="ELW847" s="3"/>
      <c r="ELX847" s="3"/>
      <c r="ELY847" s="3"/>
      <c r="ELZ847" s="3"/>
      <c r="EMA847" s="3"/>
      <c r="EMB847" s="3"/>
      <c r="EMC847" s="3"/>
      <c r="EMD847" s="3"/>
      <c r="EME847" s="3"/>
      <c r="EMF847" s="3"/>
      <c r="EMG847" s="3"/>
      <c r="EMH847" s="3"/>
      <c r="EMI847" s="3"/>
      <c r="EMJ847" s="3"/>
      <c r="EMK847" s="3"/>
      <c r="EML847" s="3"/>
      <c r="EMM847" s="3"/>
      <c r="EMN847" s="3"/>
      <c r="EMO847" s="3"/>
      <c r="EMP847" s="3"/>
      <c r="EMQ847" s="3"/>
      <c r="EMR847" s="3"/>
      <c r="EMS847" s="3"/>
      <c r="EMT847" s="3"/>
      <c r="EMU847" s="3"/>
      <c r="EMV847" s="3"/>
      <c r="EMW847" s="3"/>
      <c r="EMX847" s="3"/>
      <c r="EMY847" s="3"/>
      <c r="EMZ847" s="3"/>
      <c r="ENA847" s="3"/>
      <c r="ENB847" s="3"/>
      <c r="ENC847" s="3"/>
      <c r="END847" s="3"/>
      <c r="ENE847" s="3"/>
      <c r="ENF847" s="3"/>
      <c r="ENG847" s="3"/>
      <c r="ENH847" s="3"/>
      <c r="ENI847" s="3"/>
      <c r="ENJ847" s="3"/>
      <c r="ENK847" s="3"/>
      <c r="ENL847" s="3"/>
      <c r="ENM847" s="3"/>
      <c r="ENN847" s="3"/>
      <c r="ENO847" s="3"/>
      <c r="ENP847" s="3"/>
      <c r="ENQ847" s="3"/>
      <c r="ENR847" s="3"/>
      <c r="ENS847" s="3"/>
      <c r="ENT847" s="3"/>
      <c r="ENU847" s="3"/>
      <c r="ENV847" s="3"/>
      <c r="ENW847" s="3"/>
      <c r="ENX847" s="3"/>
      <c r="ENY847" s="3"/>
      <c r="ENZ847" s="3"/>
      <c r="EOA847" s="3"/>
      <c r="EOB847" s="3"/>
      <c r="EOC847" s="3"/>
      <c r="EOD847" s="3"/>
      <c r="EOE847" s="3"/>
      <c r="EOF847" s="3"/>
      <c r="EOG847" s="3"/>
      <c r="EOH847" s="3"/>
      <c r="EOI847" s="3"/>
      <c r="EOJ847" s="3"/>
      <c r="EOK847" s="3"/>
      <c r="EOL847" s="3"/>
      <c r="EOM847" s="3"/>
      <c r="EON847" s="3"/>
      <c r="EOO847" s="3"/>
      <c r="EOP847" s="3"/>
      <c r="EOQ847" s="3"/>
      <c r="EOR847" s="3"/>
      <c r="EOS847" s="3"/>
      <c r="EOT847" s="3"/>
      <c r="EOU847" s="3"/>
      <c r="EOV847" s="3"/>
      <c r="EOW847" s="3"/>
      <c r="EOX847" s="3"/>
      <c r="EOY847" s="3"/>
      <c r="EOZ847" s="3"/>
      <c r="EPA847" s="3"/>
      <c r="EPB847" s="3"/>
      <c r="EPC847" s="3"/>
      <c r="EPD847" s="3"/>
      <c r="EPE847" s="3"/>
      <c r="EPF847" s="3"/>
      <c r="EPG847" s="3"/>
      <c r="EPH847" s="3"/>
      <c r="EPI847" s="3"/>
      <c r="EPJ847" s="3"/>
      <c r="EPK847" s="3"/>
      <c r="EPL847" s="3"/>
      <c r="EPM847" s="3"/>
      <c r="EPN847" s="3"/>
      <c r="EPO847" s="3"/>
      <c r="EPP847" s="3"/>
      <c r="EPQ847" s="3"/>
      <c r="EPR847" s="3"/>
      <c r="EPS847" s="3"/>
      <c r="EPT847" s="3"/>
      <c r="EPU847" s="3"/>
      <c r="EPV847" s="3"/>
      <c r="EPW847" s="3"/>
      <c r="EPX847" s="3"/>
      <c r="EPY847" s="3"/>
      <c r="EPZ847" s="3"/>
      <c r="EQA847" s="3"/>
      <c r="EQB847" s="3"/>
      <c r="EQC847" s="3"/>
      <c r="EQD847" s="3"/>
      <c r="EQE847" s="3"/>
      <c r="EQF847" s="3"/>
      <c r="EQG847" s="3"/>
      <c r="EQH847" s="3"/>
      <c r="EQI847" s="3"/>
      <c r="EQJ847" s="3"/>
      <c r="EQK847" s="3"/>
      <c r="EQL847" s="3"/>
      <c r="EQM847" s="3"/>
      <c r="EQN847" s="3"/>
      <c r="EQO847" s="3"/>
      <c r="EQP847" s="3"/>
      <c r="EQQ847" s="3"/>
      <c r="EQR847" s="3"/>
      <c r="EQS847" s="3"/>
      <c r="EQT847" s="3"/>
      <c r="EQU847" s="3"/>
      <c r="EQV847" s="3"/>
      <c r="EQW847" s="3"/>
      <c r="EQX847" s="3"/>
      <c r="EQY847" s="3"/>
      <c r="EQZ847" s="3"/>
      <c r="ERA847" s="3"/>
      <c r="ERB847" s="3"/>
      <c r="ERC847" s="3"/>
      <c r="ERD847" s="3"/>
      <c r="ERE847" s="3"/>
      <c r="ERF847" s="3"/>
      <c r="ERG847" s="3"/>
      <c r="ERH847" s="3"/>
      <c r="ERI847" s="3"/>
      <c r="ERJ847" s="3"/>
      <c r="ERK847" s="3"/>
      <c r="ERL847" s="3"/>
      <c r="ERM847" s="3"/>
      <c r="ERN847" s="3"/>
      <c r="ERO847" s="3"/>
      <c r="ERP847" s="3"/>
      <c r="ERQ847" s="3"/>
      <c r="ERR847" s="3"/>
      <c r="ERS847" s="3"/>
      <c r="ERT847" s="3"/>
      <c r="ERU847" s="3"/>
      <c r="ERV847" s="3"/>
      <c r="ERW847" s="3"/>
      <c r="ERX847" s="3"/>
      <c r="ERY847" s="3"/>
      <c r="ERZ847" s="3"/>
      <c r="ESA847" s="3"/>
      <c r="ESB847" s="3"/>
      <c r="ESC847" s="3"/>
      <c r="ESD847" s="3"/>
      <c r="ESE847" s="3"/>
      <c r="ESF847" s="3"/>
      <c r="ESG847" s="3"/>
      <c r="ESH847" s="3"/>
      <c r="ESI847" s="3"/>
      <c r="ESJ847" s="3"/>
      <c r="ESK847" s="3"/>
      <c r="ESL847" s="3"/>
      <c r="ESM847" s="3"/>
      <c r="ESN847" s="3"/>
      <c r="ESO847" s="3"/>
      <c r="ESP847" s="3"/>
      <c r="ESQ847" s="3"/>
      <c r="ESR847" s="3"/>
      <c r="ESS847" s="3"/>
      <c r="EST847" s="3"/>
      <c r="ESU847" s="3"/>
      <c r="ESV847" s="3"/>
      <c r="ESW847" s="3"/>
      <c r="ESX847" s="3"/>
      <c r="ESY847" s="3"/>
      <c r="ESZ847" s="3"/>
      <c r="ETA847" s="3"/>
      <c r="ETB847" s="3"/>
      <c r="ETC847" s="3"/>
      <c r="ETD847" s="3"/>
      <c r="ETE847" s="3"/>
      <c r="ETF847" s="3"/>
      <c r="ETG847" s="3"/>
      <c r="ETH847" s="3"/>
      <c r="ETI847" s="3"/>
      <c r="ETJ847" s="3"/>
      <c r="ETK847" s="3"/>
      <c r="ETL847" s="3"/>
      <c r="ETM847" s="3"/>
      <c r="ETN847" s="3"/>
      <c r="ETO847" s="3"/>
      <c r="ETP847" s="3"/>
      <c r="ETQ847" s="3"/>
      <c r="ETR847" s="3"/>
      <c r="ETS847" s="3"/>
      <c r="ETT847" s="3"/>
      <c r="ETU847" s="3"/>
      <c r="ETV847" s="3"/>
      <c r="ETW847" s="3"/>
      <c r="ETX847" s="3"/>
      <c r="ETY847" s="3"/>
      <c r="ETZ847" s="3"/>
      <c r="EUA847" s="3"/>
      <c r="EUB847" s="3"/>
      <c r="EUC847" s="3"/>
      <c r="EUD847" s="3"/>
      <c r="EUE847" s="3"/>
      <c r="EUF847" s="3"/>
      <c r="EUG847" s="3"/>
      <c r="EUH847" s="3"/>
      <c r="EUI847" s="3"/>
      <c r="EUJ847" s="3"/>
      <c r="EUK847" s="3"/>
      <c r="EUL847" s="3"/>
      <c r="EUM847" s="3"/>
      <c r="EUN847" s="3"/>
      <c r="EUO847" s="3"/>
      <c r="EUP847" s="3"/>
      <c r="EUQ847" s="3"/>
      <c r="EUR847" s="3"/>
      <c r="EUS847" s="3"/>
      <c r="EUT847" s="3"/>
      <c r="EUU847" s="3"/>
      <c r="EUV847" s="3"/>
      <c r="EUW847" s="3"/>
      <c r="EUX847" s="3"/>
      <c r="EUY847" s="3"/>
      <c r="EUZ847" s="3"/>
      <c r="EVA847" s="3"/>
      <c r="EVB847" s="3"/>
      <c r="EVC847" s="3"/>
      <c r="EVD847" s="3"/>
      <c r="EVE847" s="3"/>
      <c r="EVF847" s="3"/>
      <c r="EVG847" s="3"/>
      <c r="EVH847" s="3"/>
      <c r="EVI847" s="3"/>
      <c r="EVJ847" s="3"/>
      <c r="EVK847" s="3"/>
      <c r="EVL847" s="3"/>
      <c r="EVM847" s="3"/>
      <c r="EVN847" s="3"/>
      <c r="EVO847" s="3"/>
      <c r="EVP847" s="3"/>
      <c r="EVQ847" s="3"/>
      <c r="EVR847" s="3"/>
      <c r="EVS847" s="3"/>
      <c r="EVT847" s="3"/>
      <c r="EVU847" s="3"/>
      <c r="EVV847" s="3"/>
      <c r="EVW847" s="3"/>
      <c r="EVX847" s="3"/>
      <c r="EVY847" s="3"/>
      <c r="EVZ847" s="3"/>
      <c r="EWA847" s="3"/>
      <c r="EWB847" s="3"/>
      <c r="EWC847" s="3"/>
      <c r="EWD847" s="3"/>
      <c r="EWE847" s="3"/>
      <c r="EWF847" s="3"/>
      <c r="EWG847" s="3"/>
      <c r="EWH847" s="3"/>
      <c r="EWI847" s="3"/>
      <c r="EWJ847" s="3"/>
      <c r="EWK847" s="3"/>
      <c r="EWL847" s="3"/>
      <c r="EWM847" s="3"/>
      <c r="EWN847" s="3"/>
      <c r="EWO847" s="3"/>
      <c r="EWP847" s="3"/>
      <c r="EWQ847" s="3"/>
      <c r="EWR847" s="3"/>
      <c r="EWS847" s="3"/>
      <c r="EWT847" s="3"/>
      <c r="EWU847" s="3"/>
      <c r="EWV847" s="3"/>
      <c r="EWW847" s="3"/>
      <c r="EWX847" s="3"/>
      <c r="EWY847" s="3"/>
      <c r="EWZ847" s="3"/>
      <c r="EXA847" s="3"/>
      <c r="EXB847" s="3"/>
      <c r="EXC847" s="3"/>
      <c r="EXD847" s="3"/>
      <c r="EXE847" s="3"/>
      <c r="EXF847" s="3"/>
      <c r="EXG847" s="3"/>
      <c r="EXH847" s="3"/>
      <c r="EXI847" s="3"/>
      <c r="EXJ847" s="3"/>
      <c r="EXK847" s="3"/>
      <c r="EXL847" s="3"/>
      <c r="EXM847" s="3"/>
      <c r="EXN847" s="3"/>
      <c r="EXO847" s="3"/>
      <c r="EXP847" s="3"/>
      <c r="EXQ847" s="3"/>
      <c r="EXR847" s="3"/>
      <c r="EXS847" s="3"/>
      <c r="EXT847" s="3"/>
      <c r="EXU847" s="3"/>
      <c r="EXV847" s="3"/>
      <c r="EXW847" s="3"/>
      <c r="EXX847" s="3"/>
      <c r="EXY847" s="3"/>
      <c r="EXZ847" s="3"/>
      <c r="EYA847" s="3"/>
      <c r="EYB847" s="3"/>
      <c r="EYC847" s="3"/>
      <c r="EYD847" s="3"/>
      <c r="EYE847" s="3"/>
      <c r="EYF847" s="3"/>
      <c r="EYG847" s="3"/>
      <c r="EYH847" s="3"/>
      <c r="EYI847" s="3"/>
      <c r="EYJ847" s="3"/>
      <c r="EYK847" s="3"/>
      <c r="EYL847" s="3"/>
      <c r="EYM847" s="3"/>
      <c r="EYN847" s="3"/>
      <c r="EYO847" s="3"/>
      <c r="EYP847" s="3"/>
      <c r="EYQ847" s="3"/>
      <c r="EYR847" s="3"/>
      <c r="EYS847" s="3"/>
      <c r="EYT847" s="3"/>
      <c r="EYU847" s="3"/>
      <c r="EYV847" s="3"/>
      <c r="EYW847" s="3"/>
      <c r="EYX847" s="3"/>
      <c r="EYY847" s="3"/>
      <c r="EYZ847" s="3"/>
      <c r="EZA847" s="3"/>
      <c r="EZB847" s="3"/>
      <c r="EZC847" s="3"/>
      <c r="EZD847" s="3"/>
      <c r="EZE847" s="3"/>
      <c r="EZF847" s="3"/>
      <c r="EZG847" s="3"/>
      <c r="EZH847" s="3"/>
      <c r="EZI847" s="3"/>
      <c r="EZJ847" s="3"/>
      <c r="EZK847" s="3"/>
      <c r="EZL847" s="3"/>
      <c r="EZM847" s="3"/>
      <c r="EZN847" s="3"/>
      <c r="EZO847" s="3"/>
      <c r="EZP847" s="3"/>
      <c r="EZQ847" s="3"/>
      <c r="EZR847" s="3"/>
      <c r="EZS847" s="3"/>
      <c r="EZT847" s="3"/>
      <c r="EZU847" s="3"/>
      <c r="EZV847" s="3"/>
      <c r="EZW847" s="3"/>
      <c r="EZX847" s="3"/>
      <c r="EZY847" s="3"/>
      <c r="EZZ847" s="3"/>
      <c r="FAA847" s="3"/>
      <c r="FAB847" s="3"/>
      <c r="FAC847" s="3"/>
      <c r="FAD847" s="3"/>
      <c r="FAE847" s="3"/>
      <c r="FAF847" s="3"/>
      <c r="FAG847" s="3"/>
      <c r="FAH847" s="3"/>
      <c r="FAI847" s="3"/>
      <c r="FAJ847" s="3"/>
      <c r="FAK847" s="3"/>
      <c r="FAL847" s="3"/>
      <c r="FAM847" s="3"/>
      <c r="FAN847" s="3"/>
      <c r="FAO847" s="3"/>
      <c r="FAP847" s="3"/>
      <c r="FAQ847" s="3"/>
      <c r="FAR847" s="3"/>
      <c r="FAS847" s="3"/>
      <c r="FAT847" s="3"/>
      <c r="FAU847" s="3"/>
      <c r="FAV847" s="3"/>
      <c r="FAW847" s="3"/>
      <c r="FAX847" s="3"/>
      <c r="FAY847" s="3"/>
      <c r="FAZ847" s="3"/>
      <c r="FBA847" s="3"/>
      <c r="FBB847" s="3"/>
      <c r="FBC847" s="3"/>
      <c r="FBD847" s="3"/>
      <c r="FBE847" s="3"/>
      <c r="FBF847" s="3"/>
      <c r="FBG847" s="3"/>
      <c r="FBH847" s="3"/>
      <c r="FBI847" s="3"/>
      <c r="FBJ847" s="3"/>
      <c r="FBK847" s="3"/>
      <c r="FBL847" s="3"/>
      <c r="FBM847" s="3"/>
      <c r="FBN847" s="3"/>
      <c r="FBO847" s="3"/>
      <c r="FBP847" s="3"/>
      <c r="FBQ847" s="3"/>
      <c r="FBR847" s="3"/>
      <c r="FBS847" s="3"/>
      <c r="FBT847" s="3"/>
      <c r="FBU847" s="3"/>
      <c r="FBV847" s="3"/>
      <c r="FBW847" s="3"/>
      <c r="FBX847" s="3"/>
      <c r="FBY847" s="3"/>
      <c r="FBZ847" s="3"/>
      <c r="FCA847" s="3"/>
      <c r="FCB847" s="3"/>
      <c r="FCC847" s="3"/>
      <c r="FCD847" s="3"/>
      <c r="FCE847" s="3"/>
      <c r="FCF847" s="3"/>
      <c r="FCG847" s="3"/>
      <c r="FCH847" s="3"/>
      <c r="FCI847" s="3"/>
      <c r="FCJ847" s="3"/>
      <c r="FCK847" s="3"/>
      <c r="FCL847" s="3"/>
      <c r="FCM847" s="3"/>
      <c r="FCN847" s="3"/>
      <c r="FCO847" s="3"/>
      <c r="FCP847" s="3"/>
      <c r="FCQ847" s="3"/>
      <c r="FCR847" s="3"/>
      <c r="FCS847" s="3"/>
      <c r="FCT847" s="3"/>
      <c r="FCU847" s="3"/>
      <c r="FCV847" s="3"/>
      <c r="FCW847" s="3"/>
      <c r="FCX847" s="3"/>
      <c r="FCY847" s="3"/>
      <c r="FCZ847" s="3"/>
      <c r="FDA847" s="3"/>
      <c r="FDB847" s="3"/>
      <c r="FDC847" s="3"/>
      <c r="FDD847" s="3"/>
      <c r="FDE847" s="3"/>
      <c r="FDF847" s="3"/>
      <c r="FDG847" s="3"/>
      <c r="FDH847" s="3"/>
      <c r="FDI847" s="3"/>
      <c r="FDJ847" s="3"/>
      <c r="FDK847" s="3"/>
      <c r="FDL847" s="3"/>
      <c r="FDM847" s="3"/>
      <c r="FDN847" s="3"/>
      <c r="FDO847" s="3"/>
      <c r="FDP847" s="3"/>
      <c r="FDQ847" s="3"/>
      <c r="FDR847" s="3"/>
      <c r="FDS847" s="3"/>
      <c r="FDT847" s="3"/>
      <c r="FDU847" s="3"/>
      <c r="FDV847" s="3"/>
      <c r="FDW847" s="3"/>
      <c r="FDX847" s="3"/>
      <c r="FDY847" s="3"/>
      <c r="FDZ847" s="3"/>
      <c r="FEA847" s="3"/>
      <c r="FEB847" s="3"/>
      <c r="FEC847" s="3"/>
      <c r="FED847" s="3"/>
      <c r="FEE847" s="3"/>
      <c r="FEF847" s="3"/>
      <c r="FEG847" s="3"/>
      <c r="FEH847" s="3"/>
      <c r="FEI847" s="3"/>
      <c r="FEJ847" s="3"/>
      <c r="FEK847" s="3"/>
      <c r="FEL847" s="3"/>
      <c r="FEM847" s="3"/>
      <c r="FEN847" s="3"/>
      <c r="FEO847" s="3"/>
      <c r="FEP847" s="3"/>
      <c r="FEQ847" s="3"/>
      <c r="FER847" s="3"/>
      <c r="FES847" s="3"/>
      <c r="FET847" s="3"/>
      <c r="FEU847" s="3"/>
      <c r="FEV847" s="3"/>
      <c r="FEW847" s="3"/>
      <c r="FEX847" s="3"/>
      <c r="FEY847" s="3"/>
      <c r="FEZ847" s="3"/>
      <c r="FFA847" s="3"/>
      <c r="FFB847" s="3"/>
      <c r="FFC847" s="3"/>
      <c r="FFD847" s="3"/>
      <c r="FFE847" s="3"/>
      <c r="FFF847" s="3"/>
      <c r="FFG847" s="3"/>
      <c r="FFH847" s="3"/>
      <c r="FFI847" s="3"/>
      <c r="FFJ847" s="3"/>
      <c r="FFK847" s="3"/>
      <c r="FFL847" s="3"/>
      <c r="FFM847" s="3"/>
      <c r="FFN847" s="3"/>
      <c r="FFO847" s="3"/>
      <c r="FFP847" s="3"/>
      <c r="FFQ847" s="3"/>
      <c r="FFR847" s="3"/>
      <c r="FFS847" s="3"/>
      <c r="FFT847" s="3"/>
      <c r="FFU847" s="3"/>
      <c r="FFV847" s="3"/>
      <c r="FFW847" s="3"/>
      <c r="FFX847" s="3"/>
      <c r="FFY847" s="3"/>
      <c r="FFZ847" s="3"/>
      <c r="FGA847" s="3"/>
      <c r="FGB847" s="3"/>
      <c r="FGC847" s="3"/>
      <c r="FGD847" s="3"/>
      <c r="FGE847" s="3"/>
      <c r="FGF847" s="3"/>
      <c r="FGG847" s="3"/>
      <c r="FGH847" s="3"/>
      <c r="FGI847" s="3"/>
      <c r="FGJ847" s="3"/>
      <c r="FGK847" s="3"/>
      <c r="FGL847" s="3"/>
      <c r="FGM847" s="3"/>
      <c r="FGN847" s="3"/>
      <c r="FGO847" s="3"/>
      <c r="FGP847" s="3"/>
      <c r="FGQ847" s="3"/>
      <c r="FGR847" s="3"/>
      <c r="FGS847" s="3"/>
      <c r="FGT847" s="3"/>
      <c r="FGU847" s="3"/>
      <c r="FGV847" s="3"/>
      <c r="FGW847" s="3"/>
      <c r="FGX847" s="3"/>
      <c r="FGY847" s="3"/>
      <c r="FGZ847" s="3"/>
      <c r="FHA847" s="3"/>
      <c r="FHB847" s="3"/>
      <c r="FHC847" s="3"/>
      <c r="FHD847" s="3"/>
      <c r="FHE847" s="3"/>
      <c r="FHF847" s="3"/>
      <c r="FHG847" s="3"/>
      <c r="FHH847" s="3"/>
      <c r="FHI847" s="3"/>
      <c r="FHJ847" s="3"/>
      <c r="FHK847" s="3"/>
      <c r="FHL847" s="3"/>
      <c r="FHM847" s="3"/>
      <c r="FHN847" s="3"/>
      <c r="FHO847" s="3"/>
      <c r="FHP847" s="3"/>
      <c r="FHQ847" s="3"/>
      <c r="FHR847" s="3"/>
      <c r="FHS847" s="3"/>
      <c r="FHT847" s="3"/>
      <c r="FHU847" s="3"/>
      <c r="FHV847" s="3"/>
      <c r="FHW847" s="3"/>
      <c r="FHX847" s="3"/>
      <c r="FHY847" s="3"/>
      <c r="FHZ847" s="3"/>
      <c r="FIA847" s="3"/>
      <c r="FIB847" s="3"/>
      <c r="FIC847" s="3"/>
      <c r="FID847" s="3"/>
      <c r="FIE847" s="3"/>
      <c r="FIF847" s="3"/>
      <c r="FIG847" s="3"/>
      <c r="FIH847" s="3"/>
      <c r="FII847" s="3"/>
      <c r="FIJ847" s="3"/>
      <c r="FIK847" s="3"/>
      <c r="FIL847" s="3"/>
      <c r="FIM847" s="3"/>
      <c r="FIN847" s="3"/>
      <c r="FIO847" s="3"/>
      <c r="FIP847" s="3"/>
      <c r="FIQ847" s="3"/>
      <c r="FIR847" s="3"/>
      <c r="FIS847" s="3"/>
      <c r="FIT847" s="3"/>
      <c r="FIU847" s="3"/>
      <c r="FIV847" s="3"/>
      <c r="FIW847" s="3"/>
      <c r="FIX847" s="3"/>
      <c r="FIY847" s="3"/>
      <c r="FIZ847" s="3"/>
      <c r="FJA847" s="3"/>
      <c r="FJB847" s="3"/>
      <c r="FJC847" s="3"/>
      <c r="FJD847" s="3"/>
      <c r="FJE847" s="3"/>
      <c r="FJF847" s="3"/>
      <c r="FJG847" s="3"/>
      <c r="FJH847" s="3"/>
      <c r="FJI847" s="3"/>
      <c r="FJJ847" s="3"/>
      <c r="FJK847" s="3"/>
      <c r="FJL847" s="3"/>
      <c r="FJM847" s="3"/>
      <c r="FJN847" s="3"/>
      <c r="FJO847" s="3"/>
      <c r="FJP847" s="3"/>
      <c r="FJQ847" s="3"/>
      <c r="FJR847" s="3"/>
      <c r="FJS847" s="3"/>
      <c r="FJT847" s="3"/>
      <c r="FJU847" s="3"/>
      <c r="FJV847" s="3"/>
      <c r="FJW847" s="3"/>
      <c r="FJX847" s="3"/>
      <c r="FJY847" s="3"/>
      <c r="FJZ847" s="3"/>
      <c r="FKA847" s="3"/>
      <c r="FKB847" s="3"/>
      <c r="FKC847" s="3"/>
      <c r="FKD847" s="3"/>
      <c r="FKE847" s="3"/>
      <c r="FKF847" s="3"/>
      <c r="FKG847" s="3"/>
      <c r="FKH847" s="3"/>
      <c r="FKI847" s="3"/>
      <c r="FKJ847" s="3"/>
      <c r="FKK847" s="3"/>
      <c r="FKL847" s="3"/>
      <c r="FKM847" s="3"/>
      <c r="FKN847" s="3"/>
      <c r="FKO847" s="3"/>
      <c r="FKP847" s="3"/>
      <c r="FKQ847" s="3"/>
      <c r="FKR847" s="3"/>
      <c r="FKS847" s="3"/>
      <c r="FKT847" s="3"/>
      <c r="FKU847" s="3"/>
      <c r="FKV847" s="3"/>
      <c r="FKW847" s="3"/>
      <c r="FKX847" s="3"/>
      <c r="FKY847" s="3"/>
      <c r="FKZ847" s="3"/>
      <c r="FLA847" s="3"/>
      <c r="FLB847" s="3"/>
      <c r="FLC847" s="3"/>
      <c r="FLD847" s="3"/>
      <c r="FLE847" s="3"/>
      <c r="FLF847" s="3"/>
      <c r="FLG847" s="3"/>
      <c r="FLH847" s="3"/>
      <c r="FLI847" s="3"/>
      <c r="FLJ847" s="3"/>
      <c r="FLK847" s="3"/>
      <c r="FLL847" s="3"/>
      <c r="FLM847" s="3"/>
      <c r="FLN847" s="3"/>
      <c r="FLO847" s="3"/>
      <c r="FLP847" s="3"/>
      <c r="FLQ847" s="3"/>
      <c r="FLR847" s="3"/>
      <c r="FLS847" s="3"/>
      <c r="FLT847" s="3"/>
      <c r="FLU847" s="3"/>
      <c r="FLV847" s="3"/>
      <c r="FLW847" s="3"/>
      <c r="FLX847" s="3"/>
      <c r="FLY847" s="3"/>
      <c r="FLZ847" s="3"/>
      <c r="FMA847" s="3"/>
      <c r="FMB847" s="3"/>
      <c r="FMC847" s="3"/>
      <c r="FMD847" s="3"/>
      <c r="FME847" s="3"/>
      <c r="FMF847" s="3"/>
      <c r="FMG847" s="3"/>
      <c r="FMH847" s="3"/>
      <c r="FMI847" s="3"/>
      <c r="FMJ847" s="3"/>
      <c r="FMK847" s="3"/>
      <c r="FML847" s="3"/>
      <c r="FMM847" s="3"/>
      <c r="FMN847" s="3"/>
      <c r="FMO847" s="3"/>
      <c r="FMP847" s="3"/>
      <c r="FMQ847" s="3"/>
      <c r="FMR847" s="3"/>
      <c r="FMS847" s="3"/>
      <c r="FMT847" s="3"/>
      <c r="FMU847" s="3"/>
      <c r="FMV847" s="3"/>
      <c r="FMW847" s="3"/>
      <c r="FMX847" s="3"/>
      <c r="FMY847" s="3"/>
      <c r="FMZ847" s="3"/>
      <c r="FNA847" s="3"/>
      <c r="FNB847" s="3"/>
      <c r="FNC847" s="3"/>
      <c r="FND847" s="3"/>
      <c r="FNE847" s="3"/>
      <c r="FNF847" s="3"/>
      <c r="FNG847" s="3"/>
      <c r="FNH847" s="3"/>
      <c r="FNI847" s="3"/>
      <c r="FNJ847" s="3"/>
      <c r="FNK847" s="3"/>
      <c r="FNL847" s="3"/>
      <c r="FNM847" s="3"/>
      <c r="FNN847" s="3"/>
      <c r="FNO847" s="3"/>
      <c r="FNP847" s="3"/>
      <c r="FNQ847" s="3"/>
      <c r="FNR847" s="3"/>
      <c r="FNS847" s="3"/>
      <c r="FNT847" s="3"/>
      <c r="FNU847" s="3"/>
      <c r="FNV847" s="3"/>
      <c r="FNW847" s="3"/>
      <c r="FNX847" s="3"/>
      <c r="FNY847" s="3"/>
      <c r="FNZ847" s="3"/>
      <c r="FOA847" s="3"/>
      <c r="FOB847" s="3"/>
      <c r="FOC847" s="3"/>
      <c r="FOD847" s="3"/>
      <c r="FOE847" s="3"/>
      <c r="FOF847" s="3"/>
      <c r="FOG847" s="3"/>
      <c r="FOH847" s="3"/>
      <c r="FOI847" s="3"/>
      <c r="FOJ847" s="3"/>
      <c r="FOK847" s="3"/>
      <c r="FOL847" s="3"/>
      <c r="FOM847" s="3"/>
      <c r="FON847" s="3"/>
      <c r="FOO847" s="3"/>
      <c r="FOP847" s="3"/>
      <c r="FOQ847" s="3"/>
      <c r="FOR847" s="3"/>
      <c r="FOS847" s="3"/>
      <c r="FOT847" s="3"/>
      <c r="FOU847" s="3"/>
      <c r="FOV847" s="3"/>
      <c r="FOW847" s="3"/>
      <c r="FOX847" s="3"/>
      <c r="FOY847" s="3"/>
      <c r="FOZ847" s="3"/>
      <c r="FPA847" s="3"/>
      <c r="FPB847" s="3"/>
      <c r="FPC847" s="3"/>
      <c r="FPD847" s="3"/>
      <c r="FPE847" s="3"/>
      <c r="FPF847" s="3"/>
      <c r="FPG847" s="3"/>
      <c r="FPH847" s="3"/>
      <c r="FPI847" s="3"/>
      <c r="FPJ847" s="3"/>
      <c r="FPK847" s="3"/>
      <c r="FPL847" s="3"/>
      <c r="FPM847" s="3"/>
      <c r="FPN847" s="3"/>
      <c r="FPO847" s="3"/>
      <c r="FPP847" s="3"/>
      <c r="FPQ847" s="3"/>
      <c r="FPR847" s="3"/>
      <c r="FPS847" s="3"/>
      <c r="FPT847" s="3"/>
      <c r="FPU847" s="3"/>
      <c r="FPV847" s="3"/>
      <c r="FPW847" s="3"/>
      <c r="FPX847" s="3"/>
      <c r="FPY847" s="3"/>
      <c r="FPZ847" s="3"/>
      <c r="FQA847" s="3"/>
      <c r="FQB847" s="3"/>
      <c r="FQC847" s="3"/>
      <c r="FQD847" s="3"/>
      <c r="FQE847" s="3"/>
      <c r="FQF847" s="3"/>
      <c r="FQG847" s="3"/>
      <c r="FQH847" s="3"/>
      <c r="FQI847" s="3"/>
      <c r="FQJ847" s="3"/>
      <c r="FQK847" s="3"/>
      <c r="FQL847" s="3"/>
      <c r="FQM847" s="3"/>
      <c r="FQN847" s="3"/>
      <c r="FQO847" s="3"/>
      <c r="FQP847" s="3"/>
      <c r="FQQ847" s="3"/>
      <c r="FQR847" s="3"/>
      <c r="FQS847" s="3"/>
      <c r="FQT847" s="3"/>
      <c r="FQU847" s="3"/>
      <c r="FQV847" s="3"/>
      <c r="FQW847" s="3"/>
      <c r="FQX847" s="3"/>
      <c r="FQY847" s="3"/>
      <c r="FQZ847" s="3"/>
      <c r="FRA847" s="3"/>
      <c r="FRB847" s="3"/>
      <c r="FRC847" s="3"/>
      <c r="FRD847" s="3"/>
      <c r="FRE847" s="3"/>
      <c r="FRF847" s="3"/>
      <c r="FRG847" s="3"/>
      <c r="FRH847" s="3"/>
      <c r="FRI847" s="3"/>
      <c r="FRJ847" s="3"/>
      <c r="FRK847" s="3"/>
      <c r="FRL847" s="3"/>
      <c r="FRM847" s="3"/>
      <c r="FRN847" s="3"/>
      <c r="FRO847" s="3"/>
      <c r="FRP847" s="3"/>
      <c r="FRQ847" s="3"/>
      <c r="FRR847" s="3"/>
      <c r="FRS847" s="3"/>
      <c r="FRT847" s="3"/>
      <c r="FRU847" s="3"/>
      <c r="FRV847" s="3"/>
      <c r="FRW847" s="3"/>
      <c r="FRX847" s="3"/>
      <c r="FRY847" s="3"/>
      <c r="FRZ847" s="3"/>
      <c r="FSA847" s="3"/>
      <c r="FSB847" s="3"/>
      <c r="FSC847" s="3"/>
      <c r="FSD847" s="3"/>
      <c r="FSE847" s="3"/>
      <c r="FSF847" s="3"/>
      <c r="FSG847" s="3"/>
      <c r="FSH847" s="3"/>
      <c r="FSI847" s="3"/>
      <c r="FSJ847" s="3"/>
      <c r="FSK847" s="3"/>
      <c r="FSL847" s="3"/>
      <c r="FSM847" s="3"/>
      <c r="FSN847" s="3"/>
      <c r="FSO847" s="3"/>
      <c r="FSP847" s="3"/>
      <c r="FSQ847" s="3"/>
      <c r="FSR847" s="3"/>
      <c r="FSS847" s="3"/>
      <c r="FST847" s="3"/>
      <c r="FSU847" s="3"/>
      <c r="FSV847" s="3"/>
      <c r="FSW847" s="3"/>
      <c r="FSX847" s="3"/>
      <c r="FSY847" s="3"/>
      <c r="FSZ847" s="3"/>
      <c r="FTA847" s="3"/>
      <c r="FTB847" s="3"/>
      <c r="FTC847" s="3"/>
      <c r="FTD847" s="3"/>
      <c r="FTE847" s="3"/>
      <c r="FTF847" s="3"/>
      <c r="FTG847" s="3"/>
      <c r="FTH847" s="3"/>
      <c r="FTI847" s="3"/>
      <c r="FTJ847" s="3"/>
      <c r="FTK847" s="3"/>
      <c r="FTL847" s="3"/>
      <c r="FTM847" s="3"/>
      <c r="FTN847" s="3"/>
      <c r="FTO847" s="3"/>
      <c r="FTP847" s="3"/>
      <c r="FTQ847" s="3"/>
      <c r="FTR847" s="3"/>
      <c r="FTS847" s="3"/>
      <c r="FTT847" s="3"/>
      <c r="FTU847" s="3"/>
      <c r="FTV847" s="3"/>
      <c r="FTW847" s="3"/>
      <c r="FTX847" s="3"/>
      <c r="FTY847" s="3"/>
      <c r="FTZ847" s="3"/>
      <c r="FUA847" s="3"/>
      <c r="FUB847" s="3"/>
      <c r="FUC847" s="3"/>
      <c r="FUD847" s="3"/>
      <c r="FUE847" s="3"/>
      <c r="FUF847" s="3"/>
      <c r="FUG847" s="3"/>
      <c r="FUH847" s="3"/>
      <c r="FUI847" s="3"/>
      <c r="FUJ847" s="3"/>
      <c r="FUK847" s="3"/>
      <c r="FUL847" s="3"/>
      <c r="FUM847" s="3"/>
      <c r="FUN847" s="3"/>
      <c r="FUO847" s="3"/>
      <c r="FUP847" s="3"/>
      <c r="FUQ847" s="3"/>
      <c r="FUR847" s="3"/>
      <c r="FUS847" s="3"/>
      <c r="FUT847" s="3"/>
      <c r="FUU847" s="3"/>
      <c r="FUV847" s="3"/>
      <c r="FUW847" s="3"/>
      <c r="FUX847" s="3"/>
      <c r="FUY847" s="3"/>
      <c r="FUZ847" s="3"/>
      <c r="FVA847" s="3"/>
      <c r="FVB847" s="3"/>
      <c r="FVC847" s="3"/>
      <c r="FVD847" s="3"/>
      <c r="FVE847" s="3"/>
      <c r="FVF847" s="3"/>
      <c r="FVG847" s="3"/>
      <c r="FVH847" s="3"/>
      <c r="FVI847" s="3"/>
      <c r="FVJ847" s="3"/>
      <c r="FVK847" s="3"/>
      <c r="FVL847" s="3"/>
      <c r="FVM847" s="3"/>
      <c r="FVN847" s="3"/>
      <c r="FVO847" s="3"/>
      <c r="FVP847" s="3"/>
      <c r="FVQ847" s="3"/>
      <c r="FVR847" s="3"/>
      <c r="FVS847" s="3"/>
      <c r="FVT847" s="3"/>
      <c r="FVU847" s="3"/>
      <c r="FVV847" s="3"/>
      <c r="FVW847" s="3"/>
      <c r="FVX847" s="3"/>
      <c r="FVY847" s="3"/>
      <c r="FVZ847" s="3"/>
      <c r="FWA847" s="3"/>
      <c r="FWB847" s="3"/>
      <c r="FWC847" s="3"/>
      <c r="FWD847" s="3"/>
      <c r="FWE847" s="3"/>
      <c r="FWF847" s="3"/>
      <c r="FWG847" s="3"/>
      <c r="FWH847" s="3"/>
      <c r="FWI847" s="3"/>
      <c r="FWJ847" s="3"/>
      <c r="FWK847" s="3"/>
      <c r="FWL847" s="3"/>
      <c r="FWM847" s="3"/>
      <c r="FWN847" s="3"/>
      <c r="FWO847" s="3"/>
      <c r="FWP847" s="3"/>
      <c r="FWQ847" s="3"/>
      <c r="FWR847" s="3"/>
      <c r="FWS847" s="3"/>
      <c r="FWT847" s="3"/>
      <c r="FWU847" s="3"/>
      <c r="FWV847" s="3"/>
      <c r="FWW847" s="3"/>
      <c r="FWX847" s="3"/>
      <c r="FWY847" s="3"/>
      <c r="FWZ847" s="3"/>
      <c r="FXA847" s="3"/>
      <c r="FXB847" s="3"/>
      <c r="FXC847" s="3"/>
      <c r="FXD847" s="3"/>
      <c r="FXE847" s="3"/>
      <c r="FXF847" s="3"/>
      <c r="FXG847" s="3"/>
      <c r="FXH847" s="3"/>
      <c r="FXI847" s="3"/>
      <c r="FXJ847" s="3"/>
      <c r="FXK847" s="3"/>
      <c r="FXL847" s="3"/>
      <c r="FXM847" s="3"/>
      <c r="FXN847" s="3"/>
      <c r="FXO847" s="3"/>
      <c r="FXP847" s="3"/>
      <c r="FXQ847" s="3"/>
      <c r="FXR847" s="3"/>
      <c r="FXS847" s="3"/>
      <c r="FXT847" s="3"/>
      <c r="FXU847" s="3"/>
      <c r="FXV847" s="3"/>
      <c r="FXW847" s="3"/>
      <c r="FXX847" s="3"/>
      <c r="FXY847" s="3"/>
      <c r="FXZ847" s="3"/>
      <c r="FYA847" s="3"/>
      <c r="FYB847" s="3"/>
      <c r="FYC847" s="3"/>
      <c r="FYD847" s="3"/>
      <c r="FYE847" s="3"/>
      <c r="FYF847" s="3"/>
      <c r="FYG847" s="3"/>
      <c r="FYH847" s="3"/>
      <c r="FYI847" s="3"/>
      <c r="FYJ847" s="3"/>
      <c r="FYK847" s="3"/>
      <c r="FYL847" s="3"/>
      <c r="FYM847" s="3"/>
      <c r="FYN847" s="3"/>
      <c r="FYO847" s="3"/>
      <c r="FYP847" s="3"/>
      <c r="FYQ847" s="3"/>
      <c r="FYR847" s="3"/>
      <c r="FYS847" s="3"/>
      <c r="FYT847" s="3"/>
      <c r="FYU847" s="3"/>
      <c r="FYV847" s="3"/>
      <c r="FYW847" s="3"/>
      <c r="FYX847" s="3"/>
      <c r="FYY847" s="3"/>
      <c r="FYZ847" s="3"/>
      <c r="FZA847" s="3"/>
      <c r="FZB847" s="3"/>
      <c r="FZC847" s="3"/>
      <c r="FZD847" s="3"/>
      <c r="FZE847" s="3"/>
      <c r="FZF847" s="3"/>
      <c r="FZG847" s="3"/>
      <c r="FZH847" s="3"/>
      <c r="FZI847" s="3"/>
      <c r="FZJ847" s="3"/>
      <c r="FZK847" s="3"/>
      <c r="FZL847" s="3"/>
      <c r="FZM847" s="3"/>
      <c r="FZN847" s="3"/>
      <c r="FZO847" s="3"/>
      <c r="FZP847" s="3"/>
      <c r="FZQ847" s="3"/>
      <c r="FZR847" s="3"/>
      <c r="FZS847" s="3"/>
      <c r="FZT847" s="3"/>
      <c r="FZU847" s="3"/>
      <c r="FZV847" s="3"/>
      <c r="FZW847" s="3"/>
      <c r="FZX847" s="3"/>
      <c r="FZY847" s="3"/>
      <c r="FZZ847" s="3"/>
      <c r="GAA847" s="3"/>
      <c r="GAB847" s="3"/>
      <c r="GAC847" s="3"/>
      <c r="GAD847" s="3"/>
      <c r="GAE847" s="3"/>
      <c r="GAF847" s="3"/>
      <c r="GAG847" s="3"/>
      <c r="GAH847" s="3"/>
      <c r="GAI847" s="3"/>
      <c r="GAJ847" s="3"/>
      <c r="GAK847" s="3"/>
      <c r="GAL847" s="3"/>
      <c r="GAM847" s="3"/>
      <c r="GAN847" s="3"/>
      <c r="GAO847" s="3"/>
      <c r="GAP847" s="3"/>
      <c r="GAQ847" s="3"/>
      <c r="GAR847" s="3"/>
      <c r="GAS847" s="3"/>
      <c r="GAT847" s="3"/>
      <c r="GAU847" s="3"/>
      <c r="GAV847" s="3"/>
      <c r="GAW847" s="3"/>
      <c r="GAX847" s="3"/>
      <c r="GAY847" s="3"/>
      <c r="GAZ847" s="3"/>
      <c r="GBA847" s="3"/>
      <c r="GBB847" s="3"/>
      <c r="GBC847" s="3"/>
      <c r="GBD847" s="3"/>
      <c r="GBE847" s="3"/>
      <c r="GBF847" s="3"/>
      <c r="GBG847" s="3"/>
      <c r="GBH847" s="3"/>
      <c r="GBI847" s="3"/>
      <c r="GBJ847" s="3"/>
      <c r="GBK847" s="3"/>
      <c r="GBL847" s="3"/>
      <c r="GBM847" s="3"/>
      <c r="GBN847" s="3"/>
      <c r="GBO847" s="3"/>
      <c r="GBP847" s="3"/>
      <c r="GBQ847" s="3"/>
      <c r="GBR847" s="3"/>
      <c r="GBS847" s="3"/>
      <c r="GBT847" s="3"/>
      <c r="GBU847" s="3"/>
      <c r="GBV847" s="3"/>
      <c r="GBW847" s="3"/>
      <c r="GBX847" s="3"/>
      <c r="GBY847" s="3"/>
      <c r="GBZ847" s="3"/>
      <c r="GCA847" s="3"/>
      <c r="GCB847" s="3"/>
      <c r="GCC847" s="3"/>
      <c r="GCD847" s="3"/>
      <c r="GCE847" s="3"/>
      <c r="GCF847" s="3"/>
      <c r="GCG847" s="3"/>
      <c r="GCH847" s="3"/>
      <c r="GCI847" s="3"/>
      <c r="GCJ847" s="3"/>
      <c r="GCK847" s="3"/>
      <c r="GCL847" s="3"/>
      <c r="GCM847" s="3"/>
      <c r="GCN847" s="3"/>
      <c r="GCO847" s="3"/>
      <c r="GCP847" s="3"/>
      <c r="GCQ847" s="3"/>
      <c r="GCR847" s="3"/>
      <c r="GCS847" s="3"/>
      <c r="GCT847" s="3"/>
      <c r="GCU847" s="3"/>
      <c r="GCV847" s="3"/>
      <c r="GCW847" s="3"/>
      <c r="GCX847" s="3"/>
      <c r="GCY847" s="3"/>
      <c r="GCZ847" s="3"/>
      <c r="GDA847" s="3"/>
      <c r="GDB847" s="3"/>
      <c r="GDC847" s="3"/>
      <c r="GDD847" s="3"/>
      <c r="GDE847" s="3"/>
      <c r="GDF847" s="3"/>
      <c r="GDG847" s="3"/>
      <c r="GDH847" s="3"/>
      <c r="GDI847" s="3"/>
      <c r="GDJ847" s="3"/>
      <c r="GDK847" s="3"/>
      <c r="GDL847" s="3"/>
      <c r="GDM847" s="3"/>
      <c r="GDN847" s="3"/>
      <c r="GDO847" s="3"/>
      <c r="GDP847" s="3"/>
      <c r="GDQ847" s="3"/>
      <c r="GDR847" s="3"/>
      <c r="GDS847" s="3"/>
      <c r="GDT847" s="3"/>
      <c r="GDU847" s="3"/>
      <c r="GDV847" s="3"/>
      <c r="GDW847" s="3"/>
      <c r="GDX847" s="3"/>
      <c r="GDY847" s="3"/>
      <c r="GDZ847" s="3"/>
      <c r="GEA847" s="3"/>
      <c r="GEB847" s="3"/>
      <c r="GEC847" s="3"/>
      <c r="GED847" s="3"/>
      <c r="GEE847" s="3"/>
      <c r="GEF847" s="3"/>
      <c r="GEG847" s="3"/>
      <c r="GEH847" s="3"/>
      <c r="GEI847" s="3"/>
      <c r="GEJ847" s="3"/>
      <c r="GEK847" s="3"/>
      <c r="GEL847" s="3"/>
      <c r="GEM847" s="3"/>
      <c r="GEN847" s="3"/>
      <c r="GEO847" s="3"/>
      <c r="GEP847" s="3"/>
      <c r="GEQ847" s="3"/>
      <c r="GER847" s="3"/>
      <c r="GES847" s="3"/>
      <c r="GET847" s="3"/>
      <c r="GEU847" s="3"/>
      <c r="GEV847" s="3"/>
      <c r="GEW847" s="3"/>
      <c r="GEX847" s="3"/>
      <c r="GEY847" s="3"/>
      <c r="GEZ847" s="3"/>
      <c r="GFA847" s="3"/>
      <c r="GFB847" s="3"/>
      <c r="GFC847" s="3"/>
      <c r="GFD847" s="3"/>
      <c r="GFE847" s="3"/>
      <c r="GFF847" s="3"/>
      <c r="GFG847" s="3"/>
      <c r="GFH847" s="3"/>
      <c r="GFI847" s="3"/>
      <c r="GFJ847" s="3"/>
      <c r="GFK847" s="3"/>
      <c r="GFL847" s="3"/>
      <c r="GFM847" s="3"/>
      <c r="GFN847" s="3"/>
      <c r="GFO847" s="3"/>
      <c r="GFP847" s="3"/>
      <c r="GFQ847" s="3"/>
      <c r="GFR847" s="3"/>
      <c r="GFS847" s="3"/>
      <c r="GFT847" s="3"/>
      <c r="GFU847" s="3"/>
      <c r="GFV847" s="3"/>
      <c r="GFW847" s="3"/>
      <c r="GFX847" s="3"/>
      <c r="GFY847" s="3"/>
      <c r="GFZ847" s="3"/>
      <c r="GGA847" s="3"/>
      <c r="GGB847" s="3"/>
      <c r="GGC847" s="3"/>
      <c r="GGD847" s="3"/>
      <c r="GGE847" s="3"/>
      <c r="GGF847" s="3"/>
      <c r="GGG847" s="3"/>
      <c r="GGH847" s="3"/>
      <c r="GGI847" s="3"/>
      <c r="GGJ847" s="3"/>
      <c r="GGK847" s="3"/>
      <c r="GGL847" s="3"/>
      <c r="GGM847" s="3"/>
      <c r="GGN847" s="3"/>
      <c r="GGO847" s="3"/>
      <c r="GGP847" s="3"/>
      <c r="GGQ847" s="3"/>
      <c r="GGR847" s="3"/>
      <c r="GGS847" s="3"/>
      <c r="GGT847" s="3"/>
      <c r="GGU847" s="3"/>
      <c r="GGV847" s="3"/>
      <c r="GGW847" s="3"/>
      <c r="GGX847" s="3"/>
      <c r="GGY847" s="3"/>
      <c r="GGZ847" s="3"/>
      <c r="GHA847" s="3"/>
      <c r="GHB847" s="3"/>
      <c r="GHC847" s="3"/>
      <c r="GHD847" s="3"/>
      <c r="GHE847" s="3"/>
      <c r="GHF847" s="3"/>
      <c r="GHG847" s="3"/>
      <c r="GHH847" s="3"/>
      <c r="GHI847" s="3"/>
      <c r="GHJ847" s="3"/>
      <c r="GHK847" s="3"/>
      <c r="GHL847" s="3"/>
      <c r="GHM847" s="3"/>
      <c r="GHN847" s="3"/>
      <c r="GHO847" s="3"/>
      <c r="GHP847" s="3"/>
      <c r="GHQ847" s="3"/>
      <c r="GHR847" s="3"/>
      <c r="GHS847" s="3"/>
      <c r="GHT847" s="3"/>
      <c r="GHU847" s="3"/>
      <c r="GHV847" s="3"/>
      <c r="GHW847" s="3"/>
      <c r="GHX847" s="3"/>
      <c r="GHY847" s="3"/>
      <c r="GHZ847" s="3"/>
      <c r="GIA847" s="3"/>
      <c r="GIB847" s="3"/>
      <c r="GIC847" s="3"/>
      <c r="GID847" s="3"/>
      <c r="GIE847" s="3"/>
      <c r="GIF847" s="3"/>
      <c r="GIG847" s="3"/>
      <c r="GIH847" s="3"/>
      <c r="GII847" s="3"/>
      <c r="GIJ847" s="3"/>
      <c r="GIK847" s="3"/>
      <c r="GIL847" s="3"/>
      <c r="GIM847" s="3"/>
      <c r="GIN847" s="3"/>
      <c r="GIO847" s="3"/>
      <c r="GIP847" s="3"/>
      <c r="GIQ847" s="3"/>
      <c r="GIR847" s="3"/>
      <c r="GIS847" s="3"/>
      <c r="GIT847" s="3"/>
      <c r="GIU847" s="3"/>
      <c r="GIV847" s="3"/>
      <c r="GIW847" s="3"/>
      <c r="GIX847" s="3"/>
      <c r="GIY847" s="3"/>
      <c r="GIZ847" s="3"/>
      <c r="GJA847" s="3"/>
      <c r="GJB847" s="3"/>
      <c r="GJC847" s="3"/>
      <c r="GJD847" s="3"/>
      <c r="GJE847" s="3"/>
      <c r="GJF847" s="3"/>
      <c r="GJG847" s="3"/>
      <c r="GJH847" s="3"/>
      <c r="GJI847" s="3"/>
      <c r="GJJ847" s="3"/>
      <c r="GJK847" s="3"/>
      <c r="GJL847" s="3"/>
      <c r="GJM847" s="3"/>
      <c r="GJN847" s="3"/>
      <c r="GJO847" s="3"/>
      <c r="GJP847" s="3"/>
      <c r="GJQ847" s="3"/>
      <c r="GJR847" s="3"/>
      <c r="GJS847" s="3"/>
      <c r="GJT847" s="3"/>
      <c r="GJU847" s="3"/>
      <c r="GJV847" s="3"/>
      <c r="GJW847" s="3"/>
      <c r="GJX847" s="3"/>
      <c r="GJY847" s="3"/>
      <c r="GJZ847" s="3"/>
      <c r="GKA847" s="3"/>
      <c r="GKB847" s="3"/>
      <c r="GKC847" s="3"/>
      <c r="GKD847" s="3"/>
      <c r="GKE847" s="3"/>
      <c r="GKF847" s="3"/>
      <c r="GKG847" s="3"/>
      <c r="GKH847" s="3"/>
      <c r="GKI847" s="3"/>
      <c r="GKJ847" s="3"/>
      <c r="GKK847" s="3"/>
      <c r="GKL847" s="3"/>
      <c r="GKM847" s="3"/>
      <c r="GKN847" s="3"/>
      <c r="GKO847" s="3"/>
      <c r="GKP847" s="3"/>
      <c r="GKQ847" s="3"/>
      <c r="GKR847" s="3"/>
      <c r="GKS847" s="3"/>
      <c r="GKT847" s="3"/>
      <c r="GKU847" s="3"/>
      <c r="GKV847" s="3"/>
      <c r="GKW847" s="3"/>
      <c r="GKX847" s="3"/>
      <c r="GKY847" s="3"/>
      <c r="GKZ847" s="3"/>
      <c r="GLA847" s="3"/>
      <c r="GLB847" s="3"/>
      <c r="GLC847" s="3"/>
      <c r="GLD847" s="3"/>
      <c r="GLE847" s="3"/>
      <c r="GLF847" s="3"/>
      <c r="GLG847" s="3"/>
      <c r="GLH847" s="3"/>
      <c r="GLI847" s="3"/>
      <c r="GLJ847" s="3"/>
      <c r="GLK847" s="3"/>
      <c r="GLL847" s="3"/>
      <c r="GLM847" s="3"/>
      <c r="GLN847" s="3"/>
      <c r="GLO847" s="3"/>
      <c r="GLP847" s="3"/>
      <c r="GLQ847" s="3"/>
      <c r="GLR847" s="3"/>
      <c r="GLS847" s="3"/>
      <c r="GLT847" s="3"/>
      <c r="GLU847" s="3"/>
      <c r="GLV847" s="3"/>
      <c r="GLW847" s="3"/>
      <c r="GLX847" s="3"/>
      <c r="GLY847" s="3"/>
      <c r="GLZ847" s="3"/>
      <c r="GMA847" s="3"/>
      <c r="GMB847" s="3"/>
      <c r="GMC847" s="3"/>
      <c r="GMD847" s="3"/>
      <c r="GME847" s="3"/>
      <c r="GMF847" s="3"/>
      <c r="GMG847" s="3"/>
      <c r="GMH847" s="3"/>
      <c r="GMI847" s="3"/>
      <c r="GMJ847" s="3"/>
      <c r="GMK847" s="3"/>
      <c r="GML847" s="3"/>
      <c r="GMM847" s="3"/>
      <c r="GMN847" s="3"/>
      <c r="GMO847" s="3"/>
      <c r="GMP847" s="3"/>
      <c r="GMQ847" s="3"/>
      <c r="GMR847" s="3"/>
      <c r="GMS847" s="3"/>
      <c r="GMT847" s="3"/>
      <c r="GMU847" s="3"/>
      <c r="GMV847" s="3"/>
      <c r="GMW847" s="3"/>
      <c r="GMX847" s="3"/>
      <c r="GMY847" s="3"/>
      <c r="GMZ847" s="3"/>
      <c r="GNA847" s="3"/>
      <c r="GNB847" s="3"/>
      <c r="GNC847" s="3"/>
      <c r="GND847" s="3"/>
      <c r="GNE847" s="3"/>
      <c r="GNF847" s="3"/>
      <c r="GNG847" s="3"/>
      <c r="GNH847" s="3"/>
      <c r="GNI847" s="3"/>
      <c r="GNJ847" s="3"/>
      <c r="GNK847" s="3"/>
      <c r="GNL847" s="3"/>
      <c r="GNM847" s="3"/>
      <c r="GNN847" s="3"/>
      <c r="GNO847" s="3"/>
      <c r="GNP847" s="3"/>
      <c r="GNQ847" s="3"/>
      <c r="GNR847" s="3"/>
      <c r="GNS847" s="3"/>
      <c r="GNT847" s="3"/>
      <c r="GNU847" s="3"/>
      <c r="GNV847" s="3"/>
      <c r="GNW847" s="3"/>
      <c r="GNX847" s="3"/>
      <c r="GNY847" s="3"/>
      <c r="GNZ847" s="3"/>
      <c r="GOA847" s="3"/>
      <c r="GOB847" s="3"/>
      <c r="GOC847" s="3"/>
      <c r="GOD847" s="3"/>
      <c r="GOE847" s="3"/>
      <c r="GOF847" s="3"/>
      <c r="GOG847" s="3"/>
      <c r="GOH847" s="3"/>
      <c r="GOI847" s="3"/>
      <c r="GOJ847" s="3"/>
      <c r="GOK847" s="3"/>
      <c r="GOL847" s="3"/>
      <c r="GOM847" s="3"/>
      <c r="GON847" s="3"/>
      <c r="GOO847" s="3"/>
      <c r="GOP847" s="3"/>
      <c r="GOQ847" s="3"/>
      <c r="GOR847" s="3"/>
      <c r="GOS847" s="3"/>
      <c r="GOT847" s="3"/>
      <c r="GOU847" s="3"/>
      <c r="GOV847" s="3"/>
      <c r="GOW847" s="3"/>
      <c r="GOX847" s="3"/>
      <c r="GOY847" s="3"/>
      <c r="GOZ847" s="3"/>
      <c r="GPA847" s="3"/>
      <c r="GPB847" s="3"/>
      <c r="GPC847" s="3"/>
      <c r="GPD847" s="3"/>
      <c r="GPE847" s="3"/>
      <c r="GPF847" s="3"/>
      <c r="GPG847" s="3"/>
      <c r="GPH847" s="3"/>
      <c r="GPI847" s="3"/>
      <c r="GPJ847" s="3"/>
      <c r="GPK847" s="3"/>
      <c r="GPL847" s="3"/>
      <c r="GPM847" s="3"/>
      <c r="GPN847" s="3"/>
      <c r="GPO847" s="3"/>
      <c r="GPP847" s="3"/>
      <c r="GPQ847" s="3"/>
      <c r="GPR847" s="3"/>
      <c r="GPS847" s="3"/>
      <c r="GPT847" s="3"/>
      <c r="GPU847" s="3"/>
      <c r="GPV847" s="3"/>
      <c r="GPW847" s="3"/>
      <c r="GPX847" s="3"/>
      <c r="GPY847" s="3"/>
      <c r="GPZ847" s="3"/>
      <c r="GQA847" s="3"/>
      <c r="GQB847" s="3"/>
      <c r="GQC847" s="3"/>
      <c r="GQD847" s="3"/>
      <c r="GQE847" s="3"/>
      <c r="GQF847" s="3"/>
      <c r="GQG847" s="3"/>
      <c r="GQH847" s="3"/>
      <c r="GQI847" s="3"/>
      <c r="GQJ847" s="3"/>
      <c r="GQK847" s="3"/>
      <c r="GQL847" s="3"/>
      <c r="GQM847" s="3"/>
      <c r="GQN847" s="3"/>
      <c r="GQO847" s="3"/>
      <c r="GQP847" s="3"/>
      <c r="GQQ847" s="3"/>
      <c r="GQR847" s="3"/>
      <c r="GQS847" s="3"/>
      <c r="GQT847" s="3"/>
      <c r="GQU847" s="3"/>
      <c r="GQV847" s="3"/>
      <c r="GQW847" s="3"/>
      <c r="GQX847" s="3"/>
      <c r="GQY847" s="3"/>
      <c r="GQZ847" s="3"/>
      <c r="GRA847" s="3"/>
      <c r="GRB847" s="3"/>
      <c r="GRC847" s="3"/>
      <c r="GRD847" s="3"/>
      <c r="GRE847" s="3"/>
      <c r="GRF847" s="3"/>
      <c r="GRG847" s="3"/>
      <c r="GRH847" s="3"/>
      <c r="GRI847" s="3"/>
      <c r="GRJ847" s="3"/>
      <c r="GRK847" s="3"/>
      <c r="GRL847" s="3"/>
      <c r="GRM847" s="3"/>
      <c r="GRN847" s="3"/>
      <c r="GRO847" s="3"/>
      <c r="GRP847" s="3"/>
      <c r="GRQ847" s="3"/>
      <c r="GRR847" s="3"/>
      <c r="GRS847" s="3"/>
      <c r="GRT847" s="3"/>
      <c r="GRU847" s="3"/>
      <c r="GRV847" s="3"/>
      <c r="GRW847" s="3"/>
      <c r="GRX847" s="3"/>
      <c r="GRY847" s="3"/>
      <c r="GRZ847" s="3"/>
      <c r="GSA847" s="3"/>
      <c r="GSB847" s="3"/>
      <c r="GSC847" s="3"/>
      <c r="GSD847" s="3"/>
      <c r="GSE847" s="3"/>
      <c r="GSF847" s="3"/>
      <c r="GSG847" s="3"/>
      <c r="GSH847" s="3"/>
      <c r="GSI847" s="3"/>
      <c r="GSJ847" s="3"/>
      <c r="GSK847" s="3"/>
      <c r="GSL847" s="3"/>
      <c r="GSM847" s="3"/>
      <c r="GSN847" s="3"/>
      <c r="GSO847" s="3"/>
      <c r="GSP847" s="3"/>
      <c r="GSQ847" s="3"/>
      <c r="GSR847" s="3"/>
      <c r="GSS847" s="3"/>
      <c r="GST847" s="3"/>
      <c r="GSU847" s="3"/>
      <c r="GSV847" s="3"/>
      <c r="GSW847" s="3"/>
      <c r="GSX847" s="3"/>
      <c r="GSY847" s="3"/>
      <c r="GSZ847" s="3"/>
      <c r="GTA847" s="3"/>
      <c r="GTB847" s="3"/>
      <c r="GTC847" s="3"/>
      <c r="GTD847" s="3"/>
      <c r="GTE847" s="3"/>
      <c r="GTF847" s="3"/>
      <c r="GTG847" s="3"/>
      <c r="GTH847" s="3"/>
      <c r="GTI847" s="3"/>
      <c r="GTJ847" s="3"/>
      <c r="GTK847" s="3"/>
      <c r="GTL847" s="3"/>
      <c r="GTM847" s="3"/>
      <c r="GTN847" s="3"/>
      <c r="GTO847" s="3"/>
      <c r="GTP847" s="3"/>
      <c r="GTQ847" s="3"/>
      <c r="GTR847" s="3"/>
      <c r="GTS847" s="3"/>
      <c r="GTT847" s="3"/>
      <c r="GTU847" s="3"/>
      <c r="GTV847" s="3"/>
      <c r="GTW847" s="3"/>
      <c r="GTX847" s="3"/>
      <c r="GTY847" s="3"/>
      <c r="GTZ847" s="3"/>
      <c r="GUA847" s="3"/>
      <c r="GUB847" s="3"/>
      <c r="GUC847" s="3"/>
      <c r="GUD847" s="3"/>
      <c r="GUE847" s="3"/>
      <c r="GUF847" s="3"/>
      <c r="GUG847" s="3"/>
      <c r="GUH847" s="3"/>
      <c r="GUI847" s="3"/>
      <c r="GUJ847" s="3"/>
      <c r="GUK847" s="3"/>
      <c r="GUL847" s="3"/>
      <c r="GUM847" s="3"/>
      <c r="GUN847" s="3"/>
      <c r="GUO847" s="3"/>
      <c r="GUP847" s="3"/>
      <c r="GUQ847" s="3"/>
      <c r="GUR847" s="3"/>
      <c r="GUS847" s="3"/>
      <c r="GUT847" s="3"/>
      <c r="GUU847" s="3"/>
      <c r="GUV847" s="3"/>
      <c r="GUW847" s="3"/>
      <c r="GUX847" s="3"/>
      <c r="GUY847" s="3"/>
      <c r="GUZ847" s="3"/>
      <c r="GVA847" s="3"/>
      <c r="GVB847" s="3"/>
      <c r="GVC847" s="3"/>
      <c r="GVD847" s="3"/>
      <c r="GVE847" s="3"/>
      <c r="GVF847" s="3"/>
      <c r="GVG847" s="3"/>
      <c r="GVH847" s="3"/>
      <c r="GVI847" s="3"/>
      <c r="GVJ847" s="3"/>
      <c r="GVK847" s="3"/>
      <c r="GVL847" s="3"/>
      <c r="GVM847" s="3"/>
      <c r="GVN847" s="3"/>
      <c r="GVO847" s="3"/>
      <c r="GVP847" s="3"/>
      <c r="GVQ847" s="3"/>
      <c r="GVR847" s="3"/>
      <c r="GVS847" s="3"/>
      <c r="GVT847" s="3"/>
      <c r="GVU847" s="3"/>
      <c r="GVV847" s="3"/>
      <c r="GVW847" s="3"/>
      <c r="GVX847" s="3"/>
      <c r="GVY847" s="3"/>
      <c r="GVZ847" s="3"/>
      <c r="GWA847" s="3"/>
      <c r="GWB847" s="3"/>
      <c r="GWC847" s="3"/>
      <c r="GWD847" s="3"/>
      <c r="GWE847" s="3"/>
      <c r="GWF847" s="3"/>
      <c r="GWG847" s="3"/>
      <c r="GWH847" s="3"/>
      <c r="GWI847" s="3"/>
      <c r="GWJ847" s="3"/>
      <c r="GWK847" s="3"/>
      <c r="GWL847" s="3"/>
      <c r="GWM847" s="3"/>
      <c r="GWN847" s="3"/>
      <c r="GWO847" s="3"/>
      <c r="GWP847" s="3"/>
      <c r="GWQ847" s="3"/>
      <c r="GWR847" s="3"/>
      <c r="GWS847" s="3"/>
      <c r="GWT847" s="3"/>
      <c r="GWU847" s="3"/>
      <c r="GWV847" s="3"/>
      <c r="GWW847" s="3"/>
      <c r="GWX847" s="3"/>
      <c r="GWY847" s="3"/>
      <c r="GWZ847" s="3"/>
      <c r="GXA847" s="3"/>
      <c r="GXB847" s="3"/>
      <c r="GXC847" s="3"/>
      <c r="GXD847" s="3"/>
      <c r="GXE847" s="3"/>
      <c r="GXF847" s="3"/>
      <c r="GXG847" s="3"/>
      <c r="GXH847" s="3"/>
      <c r="GXI847" s="3"/>
      <c r="GXJ847" s="3"/>
      <c r="GXK847" s="3"/>
      <c r="GXL847" s="3"/>
      <c r="GXM847" s="3"/>
      <c r="GXN847" s="3"/>
      <c r="GXO847" s="3"/>
      <c r="GXP847" s="3"/>
      <c r="GXQ847" s="3"/>
      <c r="GXR847" s="3"/>
      <c r="GXS847" s="3"/>
      <c r="GXT847" s="3"/>
      <c r="GXU847" s="3"/>
      <c r="GXV847" s="3"/>
      <c r="GXW847" s="3"/>
      <c r="GXX847" s="3"/>
      <c r="GXY847" s="3"/>
      <c r="GXZ847" s="3"/>
      <c r="GYA847" s="3"/>
      <c r="GYB847" s="3"/>
      <c r="GYC847" s="3"/>
      <c r="GYD847" s="3"/>
      <c r="GYE847" s="3"/>
      <c r="GYF847" s="3"/>
      <c r="GYG847" s="3"/>
      <c r="GYH847" s="3"/>
      <c r="GYI847" s="3"/>
      <c r="GYJ847" s="3"/>
      <c r="GYK847" s="3"/>
      <c r="GYL847" s="3"/>
      <c r="GYM847" s="3"/>
      <c r="GYN847" s="3"/>
      <c r="GYO847" s="3"/>
      <c r="GYP847" s="3"/>
      <c r="GYQ847" s="3"/>
      <c r="GYR847" s="3"/>
      <c r="GYS847" s="3"/>
      <c r="GYT847" s="3"/>
      <c r="GYU847" s="3"/>
      <c r="GYV847" s="3"/>
      <c r="GYW847" s="3"/>
      <c r="GYX847" s="3"/>
      <c r="GYY847" s="3"/>
      <c r="GYZ847" s="3"/>
      <c r="GZA847" s="3"/>
      <c r="GZB847" s="3"/>
      <c r="GZC847" s="3"/>
      <c r="GZD847" s="3"/>
      <c r="GZE847" s="3"/>
      <c r="GZF847" s="3"/>
      <c r="GZG847" s="3"/>
      <c r="GZH847" s="3"/>
      <c r="GZI847" s="3"/>
      <c r="GZJ847" s="3"/>
      <c r="GZK847" s="3"/>
      <c r="GZL847" s="3"/>
      <c r="GZM847" s="3"/>
      <c r="GZN847" s="3"/>
      <c r="GZO847" s="3"/>
      <c r="GZP847" s="3"/>
      <c r="GZQ847" s="3"/>
      <c r="GZR847" s="3"/>
      <c r="GZS847" s="3"/>
      <c r="GZT847" s="3"/>
      <c r="GZU847" s="3"/>
      <c r="GZV847" s="3"/>
      <c r="GZW847" s="3"/>
      <c r="GZX847" s="3"/>
      <c r="GZY847" s="3"/>
      <c r="GZZ847" s="3"/>
      <c r="HAA847" s="3"/>
      <c r="HAB847" s="3"/>
      <c r="HAC847" s="3"/>
      <c r="HAD847" s="3"/>
      <c r="HAE847" s="3"/>
      <c r="HAF847" s="3"/>
      <c r="HAG847" s="3"/>
      <c r="HAH847" s="3"/>
      <c r="HAI847" s="3"/>
      <c r="HAJ847" s="3"/>
      <c r="HAK847" s="3"/>
      <c r="HAL847" s="3"/>
      <c r="HAM847" s="3"/>
      <c r="HAN847" s="3"/>
      <c r="HAO847" s="3"/>
      <c r="HAP847" s="3"/>
      <c r="HAQ847" s="3"/>
      <c r="HAR847" s="3"/>
      <c r="HAS847" s="3"/>
      <c r="HAT847" s="3"/>
      <c r="HAU847" s="3"/>
      <c r="HAV847" s="3"/>
      <c r="HAW847" s="3"/>
      <c r="HAX847" s="3"/>
      <c r="HAY847" s="3"/>
      <c r="HAZ847" s="3"/>
      <c r="HBA847" s="3"/>
      <c r="HBB847" s="3"/>
      <c r="HBC847" s="3"/>
      <c r="HBD847" s="3"/>
      <c r="HBE847" s="3"/>
      <c r="HBF847" s="3"/>
      <c r="HBG847" s="3"/>
      <c r="HBH847" s="3"/>
      <c r="HBI847" s="3"/>
      <c r="HBJ847" s="3"/>
      <c r="HBK847" s="3"/>
      <c r="HBL847" s="3"/>
      <c r="HBM847" s="3"/>
      <c r="HBN847" s="3"/>
      <c r="HBO847" s="3"/>
      <c r="HBP847" s="3"/>
      <c r="HBQ847" s="3"/>
      <c r="HBR847" s="3"/>
      <c r="HBS847" s="3"/>
      <c r="HBT847" s="3"/>
      <c r="HBU847" s="3"/>
      <c r="HBV847" s="3"/>
      <c r="HBW847" s="3"/>
      <c r="HBX847" s="3"/>
      <c r="HBY847" s="3"/>
      <c r="HBZ847" s="3"/>
      <c r="HCA847" s="3"/>
      <c r="HCB847" s="3"/>
      <c r="HCC847" s="3"/>
      <c r="HCD847" s="3"/>
      <c r="HCE847" s="3"/>
      <c r="HCF847" s="3"/>
      <c r="HCG847" s="3"/>
      <c r="HCH847" s="3"/>
      <c r="HCI847" s="3"/>
      <c r="HCJ847" s="3"/>
      <c r="HCK847" s="3"/>
      <c r="HCL847" s="3"/>
      <c r="HCM847" s="3"/>
      <c r="HCN847" s="3"/>
      <c r="HCO847" s="3"/>
      <c r="HCP847" s="3"/>
      <c r="HCQ847" s="3"/>
      <c r="HCR847" s="3"/>
      <c r="HCS847" s="3"/>
      <c r="HCT847" s="3"/>
      <c r="HCU847" s="3"/>
      <c r="HCV847" s="3"/>
      <c r="HCW847" s="3"/>
      <c r="HCX847" s="3"/>
      <c r="HCY847" s="3"/>
      <c r="HCZ847" s="3"/>
      <c r="HDA847" s="3"/>
      <c r="HDB847" s="3"/>
      <c r="HDC847" s="3"/>
      <c r="HDD847" s="3"/>
      <c r="HDE847" s="3"/>
      <c r="HDF847" s="3"/>
      <c r="HDG847" s="3"/>
      <c r="HDH847" s="3"/>
      <c r="HDI847" s="3"/>
      <c r="HDJ847" s="3"/>
      <c r="HDK847" s="3"/>
      <c r="HDL847" s="3"/>
      <c r="HDM847" s="3"/>
      <c r="HDN847" s="3"/>
      <c r="HDO847" s="3"/>
      <c r="HDP847" s="3"/>
      <c r="HDQ847" s="3"/>
      <c r="HDR847" s="3"/>
      <c r="HDS847" s="3"/>
      <c r="HDT847" s="3"/>
      <c r="HDU847" s="3"/>
      <c r="HDV847" s="3"/>
      <c r="HDW847" s="3"/>
      <c r="HDX847" s="3"/>
      <c r="HDY847" s="3"/>
      <c r="HDZ847" s="3"/>
      <c r="HEA847" s="3"/>
      <c r="HEB847" s="3"/>
      <c r="HEC847" s="3"/>
      <c r="HED847" s="3"/>
      <c r="HEE847" s="3"/>
      <c r="HEF847" s="3"/>
      <c r="HEG847" s="3"/>
      <c r="HEH847" s="3"/>
      <c r="HEI847" s="3"/>
      <c r="HEJ847" s="3"/>
      <c r="HEK847" s="3"/>
      <c r="HEL847" s="3"/>
      <c r="HEM847" s="3"/>
      <c r="HEN847" s="3"/>
      <c r="HEO847" s="3"/>
      <c r="HEP847" s="3"/>
      <c r="HEQ847" s="3"/>
      <c r="HER847" s="3"/>
      <c r="HES847" s="3"/>
      <c r="HET847" s="3"/>
      <c r="HEU847" s="3"/>
      <c r="HEV847" s="3"/>
      <c r="HEW847" s="3"/>
      <c r="HEX847" s="3"/>
      <c r="HEY847" s="3"/>
      <c r="HEZ847" s="3"/>
      <c r="HFA847" s="3"/>
      <c r="HFB847" s="3"/>
      <c r="HFC847" s="3"/>
      <c r="HFD847" s="3"/>
      <c r="HFE847" s="3"/>
      <c r="HFF847" s="3"/>
      <c r="HFG847" s="3"/>
      <c r="HFH847" s="3"/>
      <c r="HFI847" s="3"/>
      <c r="HFJ847" s="3"/>
      <c r="HFK847" s="3"/>
      <c r="HFL847" s="3"/>
      <c r="HFM847" s="3"/>
      <c r="HFN847" s="3"/>
      <c r="HFO847" s="3"/>
      <c r="HFP847" s="3"/>
      <c r="HFQ847" s="3"/>
      <c r="HFR847" s="3"/>
      <c r="HFS847" s="3"/>
      <c r="HFT847" s="3"/>
      <c r="HFU847" s="3"/>
      <c r="HFV847" s="3"/>
      <c r="HFW847" s="3"/>
      <c r="HFX847" s="3"/>
      <c r="HFY847" s="3"/>
      <c r="HFZ847" s="3"/>
      <c r="HGA847" s="3"/>
      <c r="HGB847" s="3"/>
      <c r="HGC847" s="3"/>
      <c r="HGD847" s="3"/>
      <c r="HGE847" s="3"/>
      <c r="HGF847" s="3"/>
      <c r="HGG847" s="3"/>
      <c r="HGH847" s="3"/>
      <c r="HGI847" s="3"/>
      <c r="HGJ847" s="3"/>
      <c r="HGK847" s="3"/>
      <c r="HGL847" s="3"/>
      <c r="HGM847" s="3"/>
      <c r="HGN847" s="3"/>
      <c r="HGO847" s="3"/>
      <c r="HGP847" s="3"/>
      <c r="HGQ847" s="3"/>
      <c r="HGR847" s="3"/>
      <c r="HGS847" s="3"/>
      <c r="HGT847" s="3"/>
      <c r="HGU847" s="3"/>
      <c r="HGV847" s="3"/>
      <c r="HGW847" s="3"/>
      <c r="HGX847" s="3"/>
      <c r="HGY847" s="3"/>
      <c r="HGZ847" s="3"/>
      <c r="HHA847" s="3"/>
      <c r="HHB847" s="3"/>
      <c r="HHC847" s="3"/>
      <c r="HHD847" s="3"/>
      <c r="HHE847" s="3"/>
      <c r="HHF847" s="3"/>
      <c r="HHG847" s="3"/>
      <c r="HHH847" s="3"/>
      <c r="HHI847" s="3"/>
      <c r="HHJ847" s="3"/>
      <c r="HHK847" s="3"/>
      <c r="HHL847" s="3"/>
      <c r="HHM847" s="3"/>
      <c r="HHN847" s="3"/>
      <c r="HHO847" s="3"/>
      <c r="HHP847" s="3"/>
      <c r="HHQ847" s="3"/>
      <c r="HHR847" s="3"/>
      <c r="HHS847" s="3"/>
      <c r="HHT847" s="3"/>
      <c r="HHU847" s="3"/>
      <c r="HHV847" s="3"/>
      <c r="HHW847" s="3"/>
      <c r="HHX847" s="3"/>
      <c r="HHY847" s="3"/>
      <c r="HHZ847" s="3"/>
      <c r="HIA847" s="3"/>
      <c r="HIB847" s="3"/>
      <c r="HIC847" s="3"/>
      <c r="HID847" s="3"/>
      <c r="HIE847" s="3"/>
      <c r="HIF847" s="3"/>
      <c r="HIG847" s="3"/>
      <c r="HIH847" s="3"/>
      <c r="HII847" s="3"/>
      <c r="HIJ847" s="3"/>
      <c r="HIK847" s="3"/>
      <c r="HIL847" s="3"/>
      <c r="HIM847" s="3"/>
      <c r="HIN847" s="3"/>
      <c r="HIO847" s="3"/>
      <c r="HIP847" s="3"/>
      <c r="HIQ847" s="3"/>
      <c r="HIR847" s="3"/>
      <c r="HIS847" s="3"/>
      <c r="HIT847" s="3"/>
      <c r="HIU847" s="3"/>
      <c r="HIV847" s="3"/>
      <c r="HIW847" s="3"/>
      <c r="HIX847" s="3"/>
      <c r="HIY847" s="3"/>
      <c r="HIZ847" s="3"/>
      <c r="HJA847" s="3"/>
      <c r="HJB847" s="3"/>
      <c r="HJC847" s="3"/>
      <c r="HJD847" s="3"/>
      <c r="HJE847" s="3"/>
      <c r="HJF847" s="3"/>
      <c r="HJG847" s="3"/>
      <c r="HJH847" s="3"/>
      <c r="HJI847" s="3"/>
      <c r="HJJ847" s="3"/>
      <c r="HJK847" s="3"/>
      <c r="HJL847" s="3"/>
      <c r="HJM847" s="3"/>
      <c r="HJN847" s="3"/>
      <c r="HJO847" s="3"/>
      <c r="HJP847" s="3"/>
      <c r="HJQ847" s="3"/>
      <c r="HJR847" s="3"/>
      <c r="HJS847" s="3"/>
      <c r="HJT847" s="3"/>
      <c r="HJU847" s="3"/>
      <c r="HJV847" s="3"/>
      <c r="HJW847" s="3"/>
      <c r="HJX847" s="3"/>
      <c r="HJY847" s="3"/>
      <c r="HJZ847" s="3"/>
      <c r="HKA847" s="3"/>
      <c r="HKB847" s="3"/>
      <c r="HKC847" s="3"/>
      <c r="HKD847" s="3"/>
      <c r="HKE847" s="3"/>
      <c r="HKF847" s="3"/>
      <c r="HKG847" s="3"/>
      <c r="HKH847" s="3"/>
      <c r="HKI847" s="3"/>
      <c r="HKJ847" s="3"/>
      <c r="HKK847" s="3"/>
      <c r="HKL847" s="3"/>
      <c r="HKM847" s="3"/>
      <c r="HKN847" s="3"/>
      <c r="HKO847" s="3"/>
      <c r="HKP847" s="3"/>
      <c r="HKQ847" s="3"/>
      <c r="HKR847" s="3"/>
      <c r="HKS847" s="3"/>
      <c r="HKT847" s="3"/>
      <c r="HKU847" s="3"/>
      <c r="HKV847" s="3"/>
      <c r="HKW847" s="3"/>
      <c r="HKX847" s="3"/>
      <c r="HKY847" s="3"/>
      <c r="HKZ847" s="3"/>
      <c r="HLA847" s="3"/>
      <c r="HLB847" s="3"/>
      <c r="HLC847" s="3"/>
      <c r="HLD847" s="3"/>
      <c r="HLE847" s="3"/>
      <c r="HLF847" s="3"/>
      <c r="HLG847" s="3"/>
      <c r="HLH847" s="3"/>
      <c r="HLI847" s="3"/>
      <c r="HLJ847" s="3"/>
      <c r="HLK847" s="3"/>
      <c r="HLL847" s="3"/>
      <c r="HLM847" s="3"/>
      <c r="HLN847" s="3"/>
      <c r="HLO847" s="3"/>
      <c r="HLP847" s="3"/>
      <c r="HLQ847" s="3"/>
      <c r="HLR847" s="3"/>
      <c r="HLS847" s="3"/>
      <c r="HLT847" s="3"/>
      <c r="HLU847" s="3"/>
      <c r="HLV847" s="3"/>
      <c r="HLW847" s="3"/>
      <c r="HLX847" s="3"/>
      <c r="HLY847" s="3"/>
      <c r="HLZ847" s="3"/>
      <c r="HMA847" s="3"/>
      <c r="HMB847" s="3"/>
      <c r="HMC847" s="3"/>
      <c r="HMD847" s="3"/>
      <c r="HME847" s="3"/>
      <c r="HMF847" s="3"/>
      <c r="HMG847" s="3"/>
      <c r="HMH847" s="3"/>
      <c r="HMI847" s="3"/>
      <c r="HMJ847" s="3"/>
      <c r="HMK847" s="3"/>
      <c r="HML847" s="3"/>
      <c r="HMM847" s="3"/>
      <c r="HMN847" s="3"/>
      <c r="HMO847" s="3"/>
      <c r="HMP847" s="3"/>
      <c r="HMQ847" s="3"/>
      <c r="HMR847" s="3"/>
      <c r="HMS847" s="3"/>
      <c r="HMT847" s="3"/>
      <c r="HMU847" s="3"/>
      <c r="HMV847" s="3"/>
      <c r="HMW847" s="3"/>
      <c r="HMX847" s="3"/>
      <c r="HMY847" s="3"/>
      <c r="HMZ847" s="3"/>
      <c r="HNA847" s="3"/>
      <c r="HNB847" s="3"/>
      <c r="HNC847" s="3"/>
      <c r="HND847" s="3"/>
      <c r="HNE847" s="3"/>
      <c r="HNF847" s="3"/>
      <c r="HNG847" s="3"/>
      <c r="HNH847" s="3"/>
      <c r="HNI847" s="3"/>
      <c r="HNJ847" s="3"/>
      <c r="HNK847" s="3"/>
      <c r="HNL847" s="3"/>
      <c r="HNM847" s="3"/>
      <c r="HNN847" s="3"/>
      <c r="HNO847" s="3"/>
      <c r="HNP847" s="3"/>
      <c r="HNQ847" s="3"/>
      <c r="HNR847" s="3"/>
      <c r="HNS847" s="3"/>
      <c r="HNT847" s="3"/>
      <c r="HNU847" s="3"/>
      <c r="HNV847" s="3"/>
      <c r="HNW847" s="3"/>
      <c r="HNX847" s="3"/>
      <c r="HNY847" s="3"/>
      <c r="HNZ847" s="3"/>
      <c r="HOA847" s="3"/>
      <c r="HOB847" s="3"/>
      <c r="HOC847" s="3"/>
      <c r="HOD847" s="3"/>
      <c r="HOE847" s="3"/>
      <c r="HOF847" s="3"/>
      <c r="HOG847" s="3"/>
      <c r="HOH847" s="3"/>
      <c r="HOI847" s="3"/>
      <c r="HOJ847" s="3"/>
      <c r="HOK847" s="3"/>
      <c r="HOL847" s="3"/>
      <c r="HOM847" s="3"/>
      <c r="HON847" s="3"/>
      <c r="HOO847" s="3"/>
      <c r="HOP847" s="3"/>
      <c r="HOQ847" s="3"/>
      <c r="HOR847" s="3"/>
      <c r="HOS847" s="3"/>
      <c r="HOT847" s="3"/>
      <c r="HOU847" s="3"/>
      <c r="HOV847" s="3"/>
      <c r="HOW847" s="3"/>
      <c r="HOX847" s="3"/>
      <c r="HOY847" s="3"/>
      <c r="HOZ847" s="3"/>
      <c r="HPA847" s="3"/>
      <c r="HPB847" s="3"/>
      <c r="HPC847" s="3"/>
      <c r="HPD847" s="3"/>
      <c r="HPE847" s="3"/>
      <c r="HPF847" s="3"/>
      <c r="HPG847" s="3"/>
      <c r="HPH847" s="3"/>
      <c r="HPI847" s="3"/>
      <c r="HPJ847" s="3"/>
      <c r="HPK847" s="3"/>
      <c r="HPL847" s="3"/>
      <c r="HPM847" s="3"/>
      <c r="HPN847" s="3"/>
      <c r="HPO847" s="3"/>
      <c r="HPP847" s="3"/>
      <c r="HPQ847" s="3"/>
      <c r="HPR847" s="3"/>
      <c r="HPS847" s="3"/>
      <c r="HPT847" s="3"/>
      <c r="HPU847" s="3"/>
      <c r="HPV847" s="3"/>
      <c r="HPW847" s="3"/>
      <c r="HPX847" s="3"/>
      <c r="HPY847" s="3"/>
      <c r="HPZ847" s="3"/>
      <c r="HQA847" s="3"/>
      <c r="HQB847" s="3"/>
      <c r="HQC847" s="3"/>
      <c r="HQD847" s="3"/>
      <c r="HQE847" s="3"/>
      <c r="HQF847" s="3"/>
      <c r="HQG847" s="3"/>
      <c r="HQH847" s="3"/>
      <c r="HQI847" s="3"/>
      <c r="HQJ847" s="3"/>
      <c r="HQK847" s="3"/>
      <c r="HQL847" s="3"/>
      <c r="HQM847" s="3"/>
      <c r="HQN847" s="3"/>
      <c r="HQO847" s="3"/>
      <c r="HQP847" s="3"/>
      <c r="HQQ847" s="3"/>
      <c r="HQR847" s="3"/>
      <c r="HQS847" s="3"/>
      <c r="HQT847" s="3"/>
      <c r="HQU847" s="3"/>
      <c r="HQV847" s="3"/>
      <c r="HQW847" s="3"/>
      <c r="HQX847" s="3"/>
      <c r="HQY847" s="3"/>
      <c r="HQZ847" s="3"/>
      <c r="HRA847" s="3"/>
      <c r="HRB847" s="3"/>
      <c r="HRC847" s="3"/>
      <c r="HRD847" s="3"/>
      <c r="HRE847" s="3"/>
      <c r="HRF847" s="3"/>
      <c r="HRG847" s="3"/>
      <c r="HRH847" s="3"/>
      <c r="HRI847" s="3"/>
      <c r="HRJ847" s="3"/>
      <c r="HRK847" s="3"/>
      <c r="HRL847" s="3"/>
      <c r="HRM847" s="3"/>
      <c r="HRN847" s="3"/>
      <c r="HRO847" s="3"/>
      <c r="HRP847" s="3"/>
      <c r="HRQ847" s="3"/>
      <c r="HRR847" s="3"/>
      <c r="HRS847" s="3"/>
      <c r="HRT847" s="3"/>
      <c r="HRU847" s="3"/>
      <c r="HRV847" s="3"/>
      <c r="HRW847" s="3"/>
      <c r="HRX847" s="3"/>
      <c r="HRY847" s="3"/>
      <c r="HRZ847" s="3"/>
      <c r="HSA847" s="3"/>
      <c r="HSB847" s="3"/>
      <c r="HSC847" s="3"/>
      <c r="HSD847" s="3"/>
      <c r="HSE847" s="3"/>
      <c r="HSF847" s="3"/>
      <c r="HSG847" s="3"/>
      <c r="HSH847" s="3"/>
      <c r="HSI847" s="3"/>
      <c r="HSJ847" s="3"/>
      <c r="HSK847" s="3"/>
      <c r="HSL847" s="3"/>
      <c r="HSM847" s="3"/>
      <c r="HSN847" s="3"/>
      <c r="HSO847" s="3"/>
      <c r="HSP847" s="3"/>
      <c r="HSQ847" s="3"/>
      <c r="HSR847" s="3"/>
      <c r="HSS847" s="3"/>
      <c r="HST847" s="3"/>
      <c r="HSU847" s="3"/>
      <c r="HSV847" s="3"/>
      <c r="HSW847" s="3"/>
      <c r="HSX847" s="3"/>
      <c r="HSY847" s="3"/>
      <c r="HSZ847" s="3"/>
      <c r="HTA847" s="3"/>
      <c r="HTB847" s="3"/>
      <c r="HTC847" s="3"/>
      <c r="HTD847" s="3"/>
      <c r="HTE847" s="3"/>
      <c r="HTF847" s="3"/>
      <c r="HTG847" s="3"/>
      <c r="HTH847" s="3"/>
      <c r="HTI847" s="3"/>
      <c r="HTJ847" s="3"/>
      <c r="HTK847" s="3"/>
      <c r="HTL847" s="3"/>
      <c r="HTM847" s="3"/>
      <c r="HTN847" s="3"/>
      <c r="HTO847" s="3"/>
      <c r="HTP847" s="3"/>
      <c r="HTQ847" s="3"/>
      <c r="HTR847" s="3"/>
      <c r="HTS847" s="3"/>
      <c r="HTT847" s="3"/>
      <c r="HTU847" s="3"/>
      <c r="HTV847" s="3"/>
      <c r="HTW847" s="3"/>
      <c r="HTX847" s="3"/>
      <c r="HTY847" s="3"/>
      <c r="HTZ847" s="3"/>
      <c r="HUA847" s="3"/>
      <c r="HUB847" s="3"/>
      <c r="HUC847" s="3"/>
      <c r="HUD847" s="3"/>
      <c r="HUE847" s="3"/>
      <c r="HUF847" s="3"/>
      <c r="HUG847" s="3"/>
      <c r="HUH847" s="3"/>
      <c r="HUI847" s="3"/>
      <c r="HUJ847" s="3"/>
      <c r="HUK847" s="3"/>
      <c r="HUL847" s="3"/>
      <c r="HUM847" s="3"/>
      <c r="HUN847" s="3"/>
      <c r="HUO847" s="3"/>
      <c r="HUP847" s="3"/>
      <c r="HUQ847" s="3"/>
      <c r="HUR847" s="3"/>
      <c r="HUS847" s="3"/>
      <c r="HUT847" s="3"/>
      <c r="HUU847" s="3"/>
      <c r="HUV847" s="3"/>
      <c r="HUW847" s="3"/>
      <c r="HUX847" s="3"/>
      <c r="HUY847" s="3"/>
      <c r="HUZ847" s="3"/>
      <c r="HVA847" s="3"/>
      <c r="HVB847" s="3"/>
      <c r="HVC847" s="3"/>
      <c r="HVD847" s="3"/>
      <c r="HVE847" s="3"/>
      <c r="HVF847" s="3"/>
      <c r="HVG847" s="3"/>
      <c r="HVH847" s="3"/>
      <c r="HVI847" s="3"/>
      <c r="HVJ847" s="3"/>
      <c r="HVK847" s="3"/>
      <c r="HVL847" s="3"/>
      <c r="HVM847" s="3"/>
      <c r="HVN847" s="3"/>
      <c r="HVO847" s="3"/>
      <c r="HVP847" s="3"/>
      <c r="HVQ847" s="3"/>
      <c r="HVR847" s="3"/>
      <c r="HVS847" s="3"/>
      <c r="HVT847" s="3"/>
      <c r="HVU847" s="3"/>
      <c r="HVV847" s="3"/>
      <c r="HVW847" s="3"/>
      <c r="HVX847" s="3"/>
      <c r="HVY847" s="3"/>
      <c r="HVZ847" s="3"/>
      <c r="HWA847" s="3"/>
      <c r="HWB847" s="3"/>
      <c r="HWC847" s="3"/>
      <c r="HWD847" s="3"/>
      <c r="HWE847" s="3"/>
      <c r="HWF847" s="3"/>
      <c r="HWG847" s="3"/>
      <c r="HWH847" s="3"/>
      <c r="HWI847" s="3"/>
      <c r="HWJ847" s="3"/>
      <c r="HWK847" s="3"/>
      <c r="HWL847" s="3"/>
      <c r="HWM847" s="3"/>
      <c r="HWN847" s="3"/>
      <c r="HWO847" s="3"/>
      <c r="HWP847" s="3"/>
      <c r="HWQ847" s="3"/>
      <c r="HWR847" s="3"/>
      <c r="HWS847" s="3"/>
      <c r="HWT847" s="3"/>
      <c r="HWU847" s="3"/>
      <c r="HWV847" s="3"/>
      <c r="HWW847" s="3"/>
      <c r="HWX847" s="3"/>
      <c r="HWY847" s="3"/>
      <c r="HWZ847" s="3"/>
      <c r="HXA847" s="3"/>
      <c r="HXB847" s="3"/>
      <c r="HXC847" s="3"/>
      <c r="HXD847" s="3"/>
      <c r="HXE847" s="3"/>
      <c r="HXF847" s="3"/>
      <c r="HXG847" s="3"/>
      <c r="HXH847" s="3"/>
      <c r="HXI847" s="3"/>
      <c r="HXJ847" s="3"/>
      <c r="HXK847" s="3"/>
      <c r="HXL847" s="3"/>
      <c r="HXM847" s="3"/>
      <c r="HXN847" s="3"/>
      <c r="HXO847" s="3"/>
      <c r="HXP847" s="3"/>
      <c r="HXQ847" s="3"/>
      <c r="HXR847" s="3"/>
      <c r="HXS847" s="3"/>
      <c r="HXT847" s="3"/>
      <c r="HXU847" s="3"/>
      <c r="HXV847" s="3"/>
      <c r="HXW847" s="3"/>
      <c r="HXX847" s="3"/>
      <c r="HXY847" s="3"/>
      <c r="HXZ847" s="3"/>
      <c r="HYA847" s="3"/>
      <c r="HYB847" s="3"/>
      <c r="HYC847" s="3"/>
      <c r="HYD847" s="3"/>
      <c r="HYE847" s="3"/>
      <c r="HYF847" s="3"/>
      <c r="HYG847" s="3"/>
      <c r="HYH847" s="3"/>
      <c r="HYI847" s="3"/>
      <c r="HYJ847" s="3"/>
      <c r="HYK847" s="3"/>
      <c r="HYL847" s="3"/>
      <c r="HYM847" s="3"/>
      <c r="HYN847" s="3"/>
      <c r="HYO847" s="3"/>
      <c r="HYP847" s="3"/>
      <c r="HYQ847" s="3"/>
      <c r="HYR847" s="3"/>
      <c r="HYS847" s="3"/>
      <c r="HYT847" s="3"/>
      <c r="HYU847" s="3"/>
      <c r="HYV847" s="3"/>
      <c r="HYW847" s="3"/>
      <c r="HYX847" s="3"/>
      <c r="HYY847" s="3"/>
      <c r="HYZ847" s="3"/>
      <c r="HZA847" s="3"/>
      <c r="HZB847" s="3"/>
      <c r="HZC847" s="3"/>
      <c r="HZD847" s="3"/>
      <c r="HZE847" s="3"/>
      <c r="HZF847" s="3"/>
      <c r="HZG847" s="3"/>
      <c r="HZH847" s="3"/>
      <c r="HZI847" s="3"/>
      <c r="HZJ847" s="3"/>
      <c r="HZK847" s="3"/>
      <c r="HZL847" s="3"/>
      <c r="HZM847" s="3"/>
      <c r="HZN847" s="3"/>
      <c r="HZO847" s="3"/>
      <c r="HZP847" s="3"/>
      <c r="HZQ847" s="3"/>
      <c r="HZR847" s="3"/>
      <c r="HZS847" s="3"/>
      <c r="HZT847" s="3"/>
      <c r="HZU847" s="3"/>
      <c r="HZV847" s="3"/>
      <c r="HZW847" s="3"/>
      <c r="HZX847" s="3"/>
      <c r="HZY847" s="3"/>
      <c r="HZZ847" s="3"/>
      <c r="IAA847" s="3"/>
      <c r="IAB847" s="3"/>
      <c r="IAC847" s="3"/>
      <c r="IAD847" s="3"/>
      <c r="IAE847" s="3"/>
      <c r="IAF847" s="3"/>
      <c r="IAG847" s="3"/>
      <c r="IAH847" s="3"/>
      <c r="IAI847" s="3"/>
      <c r="IAJ847" s="3"/>
      <c r="IAK847" s="3"/>
      <c r="IAL847" s="3"/>
      <c r="IAM847" s="3"/>
      <c r="IAN847" s="3"/>
      <c r="IAO847" s="3"/>
      <c r="IAP847" s="3"/>
      <c r="IAQ847" s="3"/>
      <c r="IAR847" s="3"/>
      <c r="IAS847" s="3"/>
      <c r="IAT847" s="3"/>
      <c r="IAU847" s="3"/>
      <c r="IAV847" s="3"/>
      <c r="IAW847" s="3"/>
      <c r="IAX847" s="3"/>
      <c r="IAY847" s="3"/>
      <c r="IAZ847" s="3"/>
      <c r="IBA847" s="3"/>
      <c r="IBB847" s="3"/>
      <c r="IBC847" s="3"/>
      <c r="IBD847" s="3"/>
      <c r="IBE847" s="3"/>
      <c r="IBF847" s="3"/>
      <c r="IBG847" s="3"/>
      <c r="IBH847" s="3"/>
      <c r="IBI847" s="3"/>
      <c r="IBJ847" s="3"/>
      <c r="IBK847" s="3"/>
      <c r="IBL847" s="3"/>
      <c r="IBM847" s="3"/>
      <c r="IBN847" s="3"/>
      <c r="IBO847" s="3"/>
      <c r="IBP847" s="3"/>
      <c r="IBQ847" s="3"/>
      <c r="IBR847" s="3"/>
      <c r="IBS847" s="3"/>
      <c r="IBT847" s="3"/>
      <c r="IBU847" s="3"/>
      <c r="IBV847" s="3"/>
      <c r="IBW847" s="3"/>
      <c r="IBX847" s="3"/>
      <c r="IBY847" s="3"/>
      <c r="IBZ847" s="3"/>
      <c r="ICA847" s="3"/>
      <c r="ICB847" s="3"/>
      <c r="ICC847" s="3"/>
      <c r="ICD847" s="3"/>
      <c r="ICE847" s="3"/>
      <c r="ICF847" s="3"/>
      <c r="ICG847" s="3"/>
      <c r="ICH847" s="3"/>
      <c r="ICI847" s="3"/>
      <c r="ICJ847" s="3"/>
      <c r="ICK847" s="3"/>
      <c r="ICL847" s="3"/>
      <c r="ICM847" s="3"/>
      <c r="ICN847" s="3"/>
      <c r="ICO847" s="3"/>
      <c r="ICP847" s="3"/>
      <c r="ICQ847" s="3"/>
      <c r="ICR847" s="3"/>
      <c r="ICS847" s="3"/>
      <c r="ICT847" s="3"/>
      <c r="ICU847" s="3"/>
      <c r="ICV847" s="3"/>
      <c r="ICW847" s="3"/>
      <c r="ICX847" s="3"/>
      <c r="ICY847" s="3"/>
      <c r="ICZ847" s="3"/>
      <c r="IDA847" s="3"/>
      <c r="IDB847" s="3"/>
      <c r="IDC847" s="3"/>
      <c r="IDD847" s="3"/>
      <c r="IDE847" s="3"/>
      <c r="IDF847" s="3"/>
      <c r="IDG847" s="3"/>
      <c r="IDH847" s="3"/>
      <c r="IDI847" s="3"/>
      <c r="IDJ847" s="3"/>
      <c r="IDK847" s="3"/>
      <c r="IDL847" s="3"/>
      <c r="IDM847" s="3"/>
      <c r="IDN847" s="3"/>
      <c r="IDO847" s="3"/>
      <c r="IDP847" s="3"/>
      <c r="IDQ847" s="3"/>
      <c r="IDR847" s="3"/>
      <c r="IDS847" s="3"/>
      <c r="IDT847" s="3"/>
      <c r="IDU847" s="3"/>
      <c r="IDV847" s="3"/>
      <c r="IDW847" s="3"/>
      <c r="IDX847" s="3"/>
      <c r="IDY847" s="3"/>
      <c r="IDZ847" s="3"/>
      <c r="IEA847" s="3"/>
      <c r="IEB847" s="3"/>
      <c r="IEC847" s="3"/>
      <c r="IED847" s="3"/>
      <c r="IEE847" s="3"/>
      <c r="IEF847" s="3"/>
      <c r="IEG847" s="3"/>
      <c r="IEH847" s="3"/>
      <c r="IEI847" s="3"/>
      <c r="IEJ847" s="3"/>
      <c r="IEK847" s="3"/>
      <c r="IEL847" s="3"/>
      <c r="IEM847" s="3"/>
      <c r="IEN847" s="3"/>
      <c r="IEO847" s="3"/>
      <c r="IEP847" s="3"/>
      <c r="IEQ847" s="3"/>
      <c r="IER847" s="3"/>
      <c r="IES847" s="3"/>
      <c r="IET847" s="3"/>
      <c r="IEU847" s="3"/>
      <c r="IEV847" s="3"/>
      <c r="IEW847" s="3"/>
      <c r="IEX847" s="3"/>
      <c r="IEY847" s="3"/>
      <c r="IEZ847" s="3"/>
      <c r="IFA847" s="3"/>
      <c r="IFB847" s="3"/>
      <c r="IFC847" s="3"/>
      <c r="IFD847" s="3"/>
      <c r="IFE847" s="3"/>
      <c r="IFF847" s="3"/>
      <c r="IFG847" s="3"/>
      <c r="IFH847" s="3"/>
      <c r="IFI847" s="3"/>
      <c r="IFJ847" s="3"/>
      <c r="IFK847" s="3"/>
      <c r="IFL847" s="3"/>
      <c r="IFM847" s="3"/>
      <c r="IFN847" s="3"/>
      <c r="IFO847" s="3"/>
      <c r="IFP847" s="3"/>
      <c r="IFQ847" s="3"/>
      <c r="IFR847" s="3"/>
      <c r="IFS847" s="3"/>
      <c r="IFT847" s="3"/>
      <c r="IFU847" s="3"/>
      <c r="IFV847" s="3"/>
      <c r="IFW847" s="3"/>
      <c r="IFX847" s="3"/>
      <c r="IFY847" s="3"/>
      <c r="IFZ847" s="3"/>
      <c r="IGA847" s="3"/>
      <c r="IGB847" s="3"/>
      <c r="IGC847" s="3"/>
      <c r="IGD847" s="3"/>
      <c r="IGE847" s="3"/>
      <c r="IGF847" s="3"/>
      <c r="IGG847" s="3"/>
      <c r="IGH847" s="3"/>
      <c r="IGI847" s="3"/>
      <c r="IGJ847" s="3"/>
      <c r="IGK847" s="3"/>
      <c r="IGL847" s="3"/>
      <c r="IGM847" s="3"/>
      <c r="IGN847" s="3"/>
      <c r="IGO847" s="3"/>
      <c r="IGP847" s="3"/>
      <c r="IGQ847" s="3"/>
      <c r="IGR847" s="3"/>
      <c r="IGS847" s="3"/>
      <c r="IGT847" s="3"/>
      <c r="IGU847" s="3"/>
      <c r="IGV847" s="3"/>
      <c r="IGW847" s="3"/>
      <c r="IGX847" s="3"/>
      <c r="IGY847" s="3"/>
      <c r="IGZ847" s="3"/>
      <c r="IHA847" s="3"/>
      <c r="IHB847" s="3"/>
      <c r="IHC847" s="3"/>
      <c r="IHD847" s="3"/>
      <c r="IHE847" s="3"/>
      <c r="IHF847" s="3"/>
      <c r="IHG847" s="3"/>
      <c r="IHH847" s="3"/>
      <c r="IHI847" s="3"/>
      <c r="IHJ847" s="3"/>
      <c r="IHK847" s="3"/>
      <c r="IHL847" s="3"/>
      <c r="IHM847" s="3"/>
      <c r="IHN847" s="3"/>
      <c r="IHO847" s="3"/>
      <c r="IHP847" s="3"/>
      <c r="IHQ847" s="3"/>
      <c r="IHR847" s="3"/>
      <c r="IHS847" s="3"/>
      <c r="IHT847" s="3"/>
      <c r="IHU847" s="3"/>
      <c r="IHV847" s="3"/>
      <c r="IHW847" s="3"/>
      <c r="IHX847" s="3"/>
      <c r="IHY847" s="3"/>
      <c r="IHZ847" s="3"/>
      <c r="IIA847" s="3"/>
      <c r="IIB847" s="3"/>
      <c r="IIC847" s="3"/>
      <c r="IID847" s="3"/>
      <c r="IIE847" s="3"/>
      <c r="IIF847" s="3"/>
      <c r="IIG847" s="3"/>
      <c r="IIH847" s="3"/>
      <c r="III847" s="3"/>
      <c r="IIJ847" s="3"/>
      <c r="IIK847" s="3"/>
      <c r="IIL847" s="3"/>
      <c r="IIM847" s="3"/>
      <c r="IIN847" s="3"/>
      <c r="IIO847" s="3"/>
      <c r="IIP847" s="3"/>
      <c r="IIQ847" s="3"/>
      <c r="IIR847" s="3"/>
      <c r="IIS847" s="3"/>
      <c r="IIT847" s="3"/>
      <c r="IIU847" s="3"/>
      <c r="IIV847" s="3"/>
      <c r="IIW847" s="3"/>
      <c r="IIX847" s="3"/>
      <c r="IIY847" s="3"/>
      <c r="IIZ847" s="3"/>
      <c r="IJA847" s="3"/>
      <c r="IJB847" s="3"/>
      <c r="IJC847" s="3"/>
      <c r="IJD847" s="3"/>
      <c r="IJE847" s="3"/>
      <c r="IJF847" s="3"/>
      <c r="IJG847" s="3"/>
      <c r="IJH847" s="3"/>
      <c r="IJI847" s="3"/>
      <c r="IJJ847" s="3"/>
      <c r="IJK847" s="3"/>
      <c r="IJL847" s="3"/>
      <c r="IJM847" s="3"/>
      <c r="IJN847" s="3"/>
      <c r="IJO847" s="3"/>
      <c r="IJP847" s="3"/>
      <c r="IJQ847" s="3"/>
      <c r="IJR847" s="3"/>
      <c r="IJS847" s="3"/>
      <c r="IJT847" s="3"/>
      <c r="IJU847" s="3"/>
      <c r="IJV847" s="3"/>
      <c r="IJW847" s="3"/>
      <c r="IJX847" s="3"/>
      <c r="IJY847" s="3"/>
      <c r="IJZ847" s="3"/>
      <c r="IKA847" s="3"/>
      <c r="IKB847" s="3"/>
      <c r="IKC847" s="3"/>
      <c r="IKD847" s="3"/>
      <c r="IKE847" s="3"/>
      <c r="IKF847" s="3"/>
      <c r="IKG847" s="3"/>
      <c r="IKH847" s="3"/>
      <c r="IKI847" s="3"/>
      <c r="IKJ847" s="3"/>
      <c r="IKK847" s="3"/>
      <c r="IKL847" s="3"/>
      <c r="IKM847" s="3"/>
      <c r="IKN847" s="3"/>
      <c r="IKO847" s="3"/>
      <c r="IKP847" s="3"/>
      <c r="IKQ847" s="3"/>
      <c r="IKR847" s="3"/>
      <c r="IKS847" s="3"/>
      <c r="IKT847" s="3"/>
      <c r="IKU847" s="3"/>
      <c r="IKV847" s="3"/>
      <c r="IKW847" s="3"/>
      <c r="IKX847" s="3"/>
      <c r="IKY847" s="3"/>
      <c r="IKZ847" s="3"/>
      <c r="ILA847" s="3"/>
      <c r="ILB847" s="3"/>
      <c r="ILC847" s="3"/>
      <c r="ILD847" s="3"/>
      <c r="ILE847" s="3"/>
      <c r="ILF847" s="3"/>
      <c r="ILG847" s="3"/>
      <c r="ILH847" s="3"/>
      <c r="ILI847" s="3"/>
      <c r="ILJ847" s="3"/>
      <c r="ILK847" s="3"/>
      <c r="ILL847" s="3"/>
      <c r="ILM847" s="3"/>
      <c r="ILN847" s="3"/>
      <c r="ILO847" s="3"/>
      <c r="ILP847" s="3"/>
      <c r="ILQ847" s="3"/>
      <c r="ILR847" s="3"/>
      <c r="ILS847" s="3"/>
      <c r="ILT847" s="3"/>
      <c r="ILU847" s="3"/>
      <c r="ILV847" s="3"/>
      <c r="ILW847" s="3"/>
      <c r="ILX847" s="3"/>
      <c r="ILY847" s="3"/>
      <c r="ILZ847" s="3"/>
      <c r="IMA847" s="3"/>
      <c r="IMB847" s="3"/>
      <c r="IMC847" s="3"/>
      <c r="IMD847" s="3"/>
      <c r="IME847" s="3"/>
      <c r="IMF847" s="3"/>
      <c r="IMG847" s="3"/>
      <c r="IMH847" s="3"/>
      <c r="IMI847" s="3"/>
      <c r="IMJ847" s="3"/>
      <c r="IMK847" s="3"/>
      <c r="IML847" s="3"/>
      <c r="IMM847" s="3"/>
      <c r="IMN847" s="3"/>
      <c r="IMO847" s="3"/>
      <c r="IMP847" s="3"/>
      <c r="IMQ847" s="3"/>
      <c r="IMR847" s="3"/>
      <c r="IMS847" s="3"/>
      <c r="IMT847" s="3"/>
      <c r="IMU847" s="3"/>
      <c r="IMV847" s="3"/>
      <c r="IMW847" s="3"/>
      <c r="IMX847" s="3"/>
      <c r="IMY847" s="3"/>
      <c r="IMZ847" s="3"/>
      <c r="INA847" s="3"/>
      <c r="INB847" s="3"/>
      <c r="INC847" s="3"/>
      <c r="IND847" s="3"/>
      <c r="INE847" s="3"/>
      <c r="INF847" s="3"/>
      <c r="ING847" s="3"/>
      <c r="INH847" s="3"/>
      <c r="INI847" s="3"/>
      <c r="INJ847" s="3"/>
      <c r="INK847" s="3"/>
      <c r="INL847" s="3"/>
      <c r="INM847" s="3"/>
      <c r="INN847" s="3"/>
      <c r="INO847" s="3"/>
      <c r="INP847" s="3"/>
      <c r="INQ847" s="3"/>
      <c r="INR847" s="3"/>
      <c r="INS847" s="3"/>
      <c r="INT847" s="3"/>
      <c r="INU847" s="3"/>
      <c r="INV847" s="3"/>
      <c r="INW847" s="3"/>
      <c r="INX847" s="3"/>
      <c r="INY847" s="3"/>
      <c r="INZ847" s="3"/>
      <c r="IOA847" s="3"/>
      <c r="IOB847" s="3"/>
      <c r="IOC847" s="3"/>
      <c r="IOD847" s="3"/>
      <c r="IOE847" s="3"/>
      <c r="IOF847" s="3"/>
      <c r="IOG847" s="3"/>
      <c r="IOH847" s="3"/>
      <c r="IOI847" s="3"/>
      <c r="IOJ847" s="3"/>
      <c r="IOK847" s="3"/>
      <c r="IOL847" s="3"/>
      <c r="IOM847" s="3"/>
      <c r="ION847" s="3"/>
      <c r="IOO847" s="3"/>
      <c r="IOP847" s="3"/>
      <c r="IOQ847" s="3"/>
      <c r="IOR847" s="3"/>
      <c r="IOS847" s="3"/>
      <c r="IOT847" s="3"/>
      <c r="IOU847" s="3"/>
      <c r="IOV847" s="3"/>
      <c r="IOW847" s="3"/>
      <c r="IOX847" s="3"/>
      <c r="IOY847" s="3"/>
      <c r="IOZ847" s="3"/>
      <c r="IPA847" s="3"/>
      <c r="IPB847" s="3"/>
      <c r="IPC847" s="3"/>
      <c r="IPD847" s="3"/>
      <c r="IPE847" s="3"/>
      <c r="IPF847" s="3"/>
      <c r="IPG847" s="3"/>
      <c r="IPH847" s="3"/>
      <c r="IPI847" s="3"/>
      <c r="IPJ847" s="3"/>
      <c r="IPK847" s="3"/>
      <c r="IPL847" s="3"/>
      <c r="IPM847" s="3"/>
      <c r="IPN847" s="3"/>
      <c r="IPO847" s="3"/>
      <c r="IPP847" s="3"/>
      <c r="IPQ847" s="3"/>
      <c r="IPR847" s="3"/>
      <c r="IPS847" s="3"/>
      <c r="IPT847" s="3"/>
      <c r="IPU847" s="3"/>
      <c r="IPV847" s="3"/>
      <c r="IPW847" s="3"/>
      <c r="IPX847" s="3"/>
      <c r="IPY847" s="3"/>
      <c r="IPZ847" s="3"/>
      <c r="IQA847" s="3"/>
      <c r="IQB847" s="3"/>
      <c r="IQC847" s="3"/>
      <c r="IQD847" s="3"/>
      <c r="IQE847" s="3"/>
      <c r="IQF847" s="3"/>
      <c r="IQG847" s="3"/>
      <c r="IQH847" s="3"/>
      <c r="IQI847" s="3"/>
      <c r="IQJ847" s="3"/>
      <c r="IQK847" s="3"/>
      <c r="IQL847" s="3"/>
      <c r="IQM847" s="3"/>
      <c r="IQN847" s="3"/>
      <c r="IQO847" s="3"/>
      <c r="IQP847" s="3"/>
      <c r="IQQ847" s="3"/>
      <c r="IQR847" s="3"/>
      <c r="IQS847" s="3"/>
      <c r="IQT847" s="3"/>
      <c r="IQU847" s="3"/>
      <c r="IQV847" s="3"/>
      <c r="IQW847" s="3"/>
      <c r="IQX847" s="3"/>
      <c r="IQY847" s="3"/>
      <c r="IQZ847" s="3"/>
      <c r="IRA847" s="3"/>
      <c r="IRB847" s="3"/>
      <c r="IRC847" s="3"/>
      <c r="IRD847" s="3"/>
      <c r="IRE847" s="3"/>
      <c r="IRF847" s="3"/>
      <c r="IRG847" s="3"/>
      <c r="IRH847" s="3"/>
      <c r="IRI847" s="3"/>
      <c r="IRJ847" s="3"/>
      <c r="IRK847" s="3"/>
      <c r="IRL847" s="3"/>
      <c r="IRM847" s="3"/>
      <c r="IRN847" s="3"/>
      <c r="IRO847" s="3"/>
      <c r="IRP847" s="3"/>
      <c r="IRQ847" s="3"/>
      <c r="IRR847" s="3"/>
      <c r="IRS847" s="3"/>
      <c r="IRT847" s="3"/>
      <c r="IRU847" s="3"/>
      <c r="IRV847" s="3"/>
      <c r="IRW847" s="3"/>
      <c r="IRX847" s="3"/>
      <c r="IRY847" s="3"/>
      <c r="IRZ847" s="3"/>
      <c r="ISA847" s="3"/>
      <c r="ISB847" s="3"/>
      <c r="ISC847" s="3"/>
      <c r="ISD847" s="3"/>
      <c r="ISE847" s="3"/>
      <c r="ISF847" s="3"/>
      <c r="ISG847" s="3"/>
      <c r="ISH847" s="3"/>
      <c r="ISI847" s="3"/>
      <c r="ISJ847" s="3"/>
      <c r="ISK847" s="3"/>
      <c r="ISL847" s="3"/>
      <c r="ISM847" s="3"/>
      <c r="ISN847" s="3"/>
      <c r="ISO847" s="3"/>
      <c r="ISP847" s="3"/>
      <c r="ISQ847" s="3"/>
      <c r="ISR847" s="3"/>
      <c r="ISS847" s="3"/>
      <c r="IST847" s="3"/>
      <c r="ISU847" s="3"/>
      <c r="ISV847" s="3"/>
      <c r="ISW847" s="3"/>
      <c r="ISX847" s="3"/>
      <c r="ISY847" s="3"/>
      <c r="ISZ847" s="3"/>
      <c r="ITA847" s="3"/>
      <c r="ITB847" s="3"/>
      <c r="ITC847" s="3"/>
      <c r="ITD847" s="3"/>
      <c r="ITE847" s="3"/>
      <c r="ITF847" s="3"/>
      <c r="ITG847" s="3"/>
      <c r="ITH847" s="3"/>
      <c r="ITI847" s="3"/>
      <c r="ITJ847" s="3"/>
      <c r="ITK847" s="3"/>
      <c r="ITL847" s="3"/>
      <c r="ITM847" s="3"/>
      <c r="ITN847" s="3"/>
      <c r="ITO847" s="3"/>
      <c r="ITP847" s="3"/>
      <c r="ITQ847" s="3"/>
      <c r="ITR847" s="3"/>
      <c r="ITS847" s="3"/>
      <c r="ITT847" s="3"/>
      <c r="ITU847" s="3"/>
      <c r="ITV847" s="3"/>
      <c r="ITW847" s="3"/>
      <c r="ITX847" s="3"/>
      <c r="ITY847" s="3"/>
      <c r="ITZ847" s="3"/>
      <c r="IUA847" s="3"/>
      <c r="IUB847" s="3"/>
      <c r="IUC847" s="3"/>
      <c r="IUD847" s="3"/>
      <c r="IUE847" s="3"/>
      <c r="IUF847" s="3"/>
      <c r="IUG847" s="3"/>
      <c r="IUH847" s="3"/>
      <c r="IUI847" s="3"/>
      <c r="IUJ847" s="3"/>
      <c r="IUK847" s="3"/>
      <c r="IUL847" s="3"/>
      <c r="IUM847" s="3"/>
      <c r="IUN847" s="3"/>
      <c r="IUO847" s="3"/>
      <c r="IUP847" s="3"/>
      <c r="IUQ847" s="3"/>
      <c r="IUR847" s="3"/>
      <c r="IUS847" s="3"/>
      <c r="IUT847" s="3"/>
      <c r="IUU847" s="3"/>
      <c r="IUV847" s="3"/>
      <c r="IUW847" s="3"/>
      <c r="IUX847" s="3"/>
      <c r="IUY847" s="3"/>
      <c r="IUZ847" s="3"/>
      <c r="IVA847" s="3"/>
      <c r="IVB847" s="3"/>
      <c r="IVC847" s="3"/>
      <c r="IVD847" s="3"/>
      <c r="IVE847" s="3"/>
      <c r="IVF847" s="3"/>
      <c r="IVG847" s="3"/>
      <c r="IVH847" s="3"/>
      <c r="IVI847" s="3"/>
      <c r="IVJ847" s="3"/>
      <c r="IVK847" s="3"/>
      <c r="IVL847" s="3"/>
      <c r="IVM847" s="3"/>
      <c r="IVN847" s="3"/>
      <c r="IVO847" s="3"/>
      <c r="IVP847" s="3"/>
      <c r="IVQ847" s="3"/>
      <c r="IVR847" s="3"/>
      <c r="IVS847" s="3"/>
      <c r="IVT847" s="3"/>
      <c r="IVU847" s="3"/>
      <c r="IVV847" s="3"/>
      <c r="IVW847" s="3"/>
      <c r="IVX847" s="3"/>
      <c r="IVY847" s="3"/>
      <c r="IVZ847" s="3"/>
      <c r="IWA847" s="3"/>
      <c r="IWB847" s="3"/>
      <c r="IWC847" s="3"/>
      <c r="IWD847" s="3"/>
      <c r="IWE847" s="3"/>
      <c r="IWF847" s="3"/>
      <c r="IWG847" s="3"/>
      <c r="IWH847" s="3"/>
      <c r="IWI847" s="3"/>
      <c r="IWJ847" s="3"/>
      <c r="IWK847" s="3"/>
      <c r="IWL847" s="3"/>
      <c r="IWM847" s="3"/>
      <c r="IWN847" s="3"/>
      <c r="IWO847" s="3"/>
      <c r="IWP847" s="3"/>
      <c r="IWQ847" s="3"/>
      <c r="IWR847" s="3"/>
      <c r="IWS847" s="3"/>
      <c r="IWT847" s="3"/>
      <c r="IWU847" s="3"/>
      <c r="IWV847" s="3"/>
      <c r="IWW847" s="3"/>
      <c r="IWX847" s="3"/>
      <c r="IWY847" s="3"/>
      <c r="IWZ847" s="3"/>
      <c r="IXA847" s="3"/>
      <c r="IXB847" s="3"/>
      <c r="IXC847" s="3"/>
      <c r="IXD847" s="3"/>
      <c r="IXE847" s="3"/>
      <c r="IXF847" s="3"/>
      <c r="IXG847" s="3"/>
      <c r="IXH847" s="3"/>
      <c r="IXI847" s="3"/>
      <c r="IXJ847" s="3"/>
      <c r="IXK847" s="3"/>
      <c r="IXL847" s="3"/>
      <c r="IXM847" s="3"/>
      <c r="IXN847" s="3"/>
      <c r="IXO847" s="3"/>
      <c r="IXP847" s="3"/>
      <c r="IXQ847" s="3"/>
      <c r="IXR847" s="3"/>
      <c r="IXS847" s="3"/>
      <c r="IXT847" s="3"/>
      <c r="IXU847" s="3"/>
      <c r="IXV847" s="3"/>
      <c r="IXW847" s="3"/>
      <c r="IXX847" s="3"/>
      <c r="IXY847" s="3"/>
      <c r="IXZ847" s="3"/>
      <c r="IYA847" s="3"/>
      <c r="IYB847" s="3"/>
      <c r="IYC847" s="3"/>
      <c r="IYD847" s="3"/>
      <c r="IYE847" s="3"/>
      <c r="IYF847" s="3"/>
      <c r="IYG847" s="3"/>
      <c r="IYH847" s="3"/>
      <c r="IYI847" s="3"/>
      <c r="IYJ847" s="3"/>
      <c r="IYK847" s="3"/>
      <c r="IYL847" s="3"/>
      <c r="IYM847" s="3"/>
      <c r="IYN847" s="3"/>
      <c r="IYO847" s="3"/>
      <c r="IYP847" s="3"/>
      <c r="IYQ847" s="3"/>
      <c r="IYR847" s="3"/>
      <c r="IYS847" s="3"/>
      <c r="IYT847" s="3"/>
      <c r="IYU847" s="3"/>
      <c r="IYV847" s="3"/>
      <c r="IYW847" s="3"/>
      <c r="IYX847" s="3"/>
      <c r="IYY847" s="3"/>
      <c r="IYZ847" s="3"/>
      <c r="IZA847" s="3"/>
      <c r="IZB847" s="3"/>
      <c r="IZC847" s="3"/>
      <c r="IZD847" s="3"/>
      <c r="IZE847" s="3"/>
      <c r="IZF847" s="3"/>
      <c r="IZG847" s="3"/>
      <c r="IZH847" s="3"/>
      <c r="IZI847" s="3"/>
      <c r="IZJ847" s="3"/>
      <c r="IZK847" s="3"/>
      <c r="IZL847" s="3"/>
      <c r="IZM847" s="3"/>
      <c r="IZN847" s="3"/>
      <c r="IZO847" s="3"/>
      <c r="IZP847" s="3"/>
      <c r="IZQ847" s="3"/>
      <c r="IZR847" s="3"/>
      <c r="IZS847" s="3"/>
      <c r="IZT847" s="3"/>
      <c r="IZU847" s="3"/>
      <c r="IZV847" s="3"/>
      <c r="IZW847" s="3"/>
      <c r="IZX847" s="3"/>
      <c r="IZY847" s="3"/>
      <c r="IZZ847" s="3"/>
      <c r="JAA847" s="3"/>
      <c r="JAB847" s="3"/>
      <c r="JAC847" s="3"/>
      <c r="JAD847" s="3"/>
      <c r="JAE847" s="3"/>
      <c r="JAF847" s="3"/>
      <c r="JAG847" s="3"/>
      <c r="JAH847" s="3"/>
      <c r="JAI847" s="3"/>
      <c r="JAJ847" s="3"/>
      <c r="JAK847" s="3"/>
      <c r="JAL847" s="3"/>
      <c r="JAM847" s="3"/>
      <c r="JAN847" s="3"/>
      <c r="JAO847" s="3"/>
      <c r="JAP847" s="3"/>
      <c r="JAQ847" s="3"/>
      <c r="JAR847" s="3"/>
      <c r="JAS847" s="3"/>
      <c r="JAT847" s="3"/>
      <c r="JAU847" s="3"/>
      <c r="JAV847" s="3"/>
      <c r="JAW847" s="3"/>
      <c r="JAX847" s="3"/>
      <c r="JAY847" s="3"/>
      <c r="JAZ847" s="3"/>
      <c r="JBA847" s="3"/>
      <c r="JBB847" s="3"/>
      <c r="JBC847" s="3"/>
      <c r="JBD847" s="3"/>
      <c r="JBE847" s="3"/>
      <c r="JBF847" s="3"/>
      <c r="JBG847" s="3"/>
      <c r="JBH847" s="3"/>
      <c r="JBI847" s="3"/>
      <c r="JBJ847" s="3"/>
      <c r="JBK847" s="3"/>
      <c r="JBL847" s="3"/>
      <c r="JBM847" s="3"/>
      <c r="JBN847" s="3"/>
      <c r="JBO847" s="3"/>
      <c r="JBP847" s="3"/>
      <c r="JBQ847" s="3"/>
      <c r="JBR847" s="3"/>
      <c r="JBS847" s="3"/>
      <c r="JBT847" s="3"/>
      <c r="JBU847" s="3"/>
      <c r="JBV847" s="3"/>
      <c r="JBW847" s="3"/>
      <c r="JBX847" s="3"/>
      <c r="JBY847" s="3"/>
      <c r="JBZ847" s="3"/>
      <c r="JCA847" s="3"/>
      <c r="JCB847" s="3"/>
      <c r="JCC847" s="3"/>
      <c r="JCD847" s="3"/>
      <c r="JCE847" s="3"/>
      <c r="JCF847" s="3"/>
      <c r="JCG847" s="3"/>
      <c r="JCH847" s="3"/>
      <c r="JCI847" s="3"/>
      <c r="JCJ847" s="3"/>
      <c r="JCK847" s="3"/>
      <c r="JCL847" s="3"/>
      <c r="JCM847" s="3"/>
      <c r="JCN847" s="3"/>
      <c r="JCO847" s="3"/>
      <c r="JCP847" s="3"/>
      <c r="JCQ847" s="3"/>
      <c r="JCR847" s="3"/>
      <c r="JCS847" s="3"/>
      <c r="JCT847" s="3"/>
      <c r="JCU847" s="3"/>
      <c r="JCV847" s="3"/>
      <c r="JCW847" s="3"/>
      <c r="JCX847" s="3"/>
      <c r="JCY847" s="3"/>
      <c r="JCZ847" s="3"/>
      <c r="JDA847" s="3"/>
      <c r="JDB847" s="3"/>
      <c r="JDC847" s="3"/>
      <c r="JDD847" s="3"/>
      <c r="JDE847" s="3"/>
      <c r="JDF847" s="3"/>
      <c r="JDG847" s="3"/>
      <c r="JDH847" s="3"/>
      <c r="JDI847" s="3"/>
      <c r="JDJ847" s="3"/>
      <c r="JDK847" s="3"/>
      <c r="JDL847" s="3"/>
      <c r="JDM847" s="3"/>
      <c r="JDN847" s="3"/>
      <c r="JDO847" s="3"/>
      <c r="JDP847" s="3"/>
      <c r="JDQ847" s="3"/>
      <c r="JDR847" s="3"/>
      <c r="JDS847" s="3"/>
      <c r="JDT847" s="3"/>
      <c r="JDU847" s="3"/>
      <c r="JDV847" s="3"/>
      <c r="JDW847" s="3"/>
      <c r="JDX847" s="3"/>
      <c r="JDY847" s="3"/>
      <c r="JDZ847" s="3"/>
      <c r="JEA847" s="3"/>
      <c r="JEB847" s="3"/>
      <c r="JEC847" s="3"/>
      <c r="JED847" s="3"/>
      <c r="JEE847" s="3"/>
      <c r="JEF847" s="3"/>
      <c r="JEG847" s="3"/>
      <c r="JEH847" s="3"/>
      <c r="JEI847" s="3"/>
      <c r="JEJ847" s="3"/>
      <c r="JEK847" s="3"/>
      <c r="JEL847" s="3"/>
      <c r="JEM847" s="3"/>
      <c r="JEN847" s="3"/>
      <c r="JEO847" s="3"/>
      <c r="JEP847" s="3"/>
      <c r="JEQ847" s="3"/>
      <c r="JER847" s="3"/>
      <c r="JES847" s="3"/>
      <c r="JET847" s="3"/>
      <c r="JEU847" s="3"/>
      <c r="JEV847" s="3"/>
      <c r="JEW847" s="3"/>
      <c r="JEX847" s="3"/>
      <c r="JEY847" s="3"/>
      <c r="JEZ847" s="3"/>
      <c r="JFA847" s="3"/>
      <c r="JFB847" s="3"/>
      <c r="JFC847" s="3"/>
      <c r="JFD847" s="3"/>
      <c r="JFE847" s="3"/>
      <c r="JFF847" s="3"/>
      <c r="JFG847" s="3"/>
      <c r="JFH847" s="3"/>
      <c r="JFI847" s="3"/>
      <c r="JFJ847" s="3"/>
      <c r="JFK847" s="3"/>
      <c r="JFL847" s="3"/>
      <c r="JFM847" s="3"/>
      <c r="JFN847" s="3"/>
      <c r="JFO847" s="3"/>
      <c r="JFP847" s="3"/>
      <c r="JFQ847" s="3"/>
      <c r="JFR847" s="3"/>
      <c r="JFS847" s="3"/>
      <c r="JFT847" s="3"/>
      <c r="JFU847" s="3"/>
      <c r="JFV847" s="3"/>
      <c r="JFW847" s="3"/>
      <c r="JFX847" s="3"/>
      <c r="JFY847" s="3"/>
      <c r="JFZ847" s="3"/>
      <c r="JGA847" s="3"/>
      <c r="JGB847" s="3"/>
      <c r="JGC847" s="3"/>
      <c r="JGD847" s="3"/>
      <c r="JGE847" s="3"/>
      <c r="JGF847" s="3"/>
      <c r="JGG847" s="3"/>
      <c r="JGH847" s="3"/>
      <c r="JGI847" s="3"/>
      <c r="JGJ847" s="3"/>
      <c r="JGK847" s="3"/>
      <c r="JGL847" s="3"/>
      <c r="JGM847" s="3"/>
      <c r="JGN847" s="3"/>
      <c r="JGO847" s="3"/>
      <c r="JGP847" s="3"/>
      <c r="JGQ847" s="3"/>
      <c r="JGR847" s="3"/>
      <c r="JGS847" s="3"/>
      <c r="JGT847" s="3"/>
      <c r="JGU847" s="3"/>
      <c r="JGV847" s="3"/>
      <c r="JGW847" s="3"/>
      <c r="JGX847" s="3"/>
      <c r="JGY847" s="3"/>
      <c r="JGZ847" s="3"/>
      <c r="JHA847" s="3"/>
      <c r="JHB847" s="3"/>
      <c r="JHC847" s="3"/>
      <c r="JHD847" s="3"/>
      <c r="JHE847" s="3"/>
      <c r="JHF847" s="3"/>
      <c r="JHG847" s="3"/>
      <c r="JHH847" s="3"/>
      <c r="JHI847" s="3"/>
      <c r="JHJ847" s="3"/>
      <c r="JHK847" s="3"/>
      <c r="JHL847" s="3"/>
      <c r="JHM847" s="3"/>
      <c r="JHN847" s="3"/>
      <c r="JHO847" s="3"/>
      <c r="JHP847" s="3"/>
      <c r="JHQ847" s="3"/>
      <c r="JHR847" s="3"/>
      <c r="JHS847" s="3"/>
      <c r="JHT847" s="3"/>
      <c r="JHU847" s="3"/>
      <c r="JHV847" s="3"/>
      <c r="JHW847" s="3"/>
      <c r="JHX847" s="3"/>
      <c r="JHY847" s="3"/>
      <c r="JHZ847" s="3"/>
      <c r="JIA847" s="3"/>
      <c r="JIB847" s="3"/>
      <c r="JIC847" s="3"/>
      <c r="JID847" s="3"/>
      <c r="JIE847" s="3"/>
      <c r="JIF847" s="3"/>
      <c r="JIG847" s="3"/>
      <c r="JIH847" s="3"/>
      <c r="JII847" s="3"/>
      <c r="JIJ847" s="3"/>
      <c r="JIK847" s="3"/>
      <c r="JIL847" s="3"/>
      <c r="JIM847" s="3"/>
      <c r="JIN847" s="3"/>
      <c r="JIO847" s="3"/>
      <c r="JIP847" s="3"/>
      <c r="JIQ847" s="3"/>
      <c r="JIR847" s="3"/>
      <c r="JIS847" s="3"/>
      <c r="JIT847" s="3"/>
      <c r="JIU847" s="3"/>
      <c r="JIV847" s="3"/>
      <c r="JIW847" s="3"/>
      <c r="JIX847" s="3"/>
      <c r="JIY847" s="3"/>
      <c r="JIZ847" s="3"/>
      <c r="JJA847" s="3"/>
      <c r="JJB847" s="3"/>
      <c r="JJC847" s="3"/>
      <c r="JJD847" s="3"/>
      <c r="JJE847" s="3"/>
      <c r="JJF847" s="3"/>
      <c r="JJG847" s="3"/>
      <c r="JJH847" s="3"/>
      <c r="JJI847" s="3"/>
      <c r="JJJ847" s="3"/>
      <c r="JJK847" s="3"/>
      <c r="JJL847" s="3"/>
      <c r="JJM847" s="3"/>
      <c r="JJN847" s="3"/>
      <c r="JJO847" s="3"/>
      <c r="JJP847" s="3"/>
      <c r="JJQ847" s="3"/>
      <c r="JJR847" s="3"/>
      <c r="JJS847" s="3"/>
      <c r="JJT847" s="3"/>
      <c r="JJU847" s="3"/>
      <c r="JJV847" s="3"/>
      <c r="JJW847" s="3"/>
      <c r="JJX847" s="3"/>
      <c r="JJY847" s="3"/>
      <c r="JJZ847" s="3"/>
      <c r="JKA847" s="3"/>
      <c r="JKB847" s="3"/>
      <c r="JKC847" s="3"/>
      <c r="JKD847" s="3"/>
      <c r="JKE847" s="3"/>
      <c r="JKF847" s="3"/>
      <c r="JKG847" s="3"/>
      <c r="JKH847" s="3"/>
      <c r="JKI847" s="3"/>
      <c r="JKJ847" s="3"/>
      <c r="JKK847" s="3"/>
      <c r="JKL847" s="3"/>
      <c r="JKM847" s="3"/>
      <c r="JKN847" s="3"/>
      <c r="JKO847" s="3"/>
      <c r="JKP847" s="3"/>
      <c r="JKQ847" s="3"/>
      <c r="JKR847" s="3"/>
      <c r="JKS847" s="3"/>
      <c r="JKT847" s="3"/>
      <c r="JKU847" s="3"/>
      <c r="JKV847" s="3"/>
      <c r="JKW847" s="3"/>
      <c r="JKX847" s="3"/>
      <c r="JKY847" s="3"/>
      <c r="JKZ847" s="3"/>
      <c r="JLA847" s="3"/>
      <c r="JLB847" s="3"/>
      <c r="JLC847" s="3"/>
      <c r="JLD847" s="3"/>
      <c r="JLE847" s="3"/>
      <c r="JLF847" s="3"/>
      <c r="JLG847" s="3"/>
      <c r="JLH847" s="3"/>
      <c r="JLI847" s="3"/>
      <c r="JLJ847" s="3"/>
      <c r="JLK847" s="3"/>
      <c r="JLL847" s="3"/>
      <c r="JLM847" s="3"/>
      <c r="JLN847" s="3"/>
      <c r="JLO847" s="3"/>
      <c r="JLP847" s="3"/>
      <c r="JLQ847" s="3"/>
      <c r="JLR847" s="3"/>
      <c r="JLS847" s="3"/>
      <c r="JLT847" s="3"/>
      <c r="JLU847" s="3"/>
      <c r="JLV847" s="3"/>
      <c r="JLW847" s="3"/>
      <c r="JLX847" s="3"/>
      <c r="JLY847" s="3"/>
      <c r="JLZ847" s="3"/>
      <c r="JMA847" s="3"/>
      <c r="JMB847" s="3"/>
      <c r="JMC847" s="3"/>
      <c r="JMD847" s="3"/>
      <c r="JME847" s="3"/>
      <c r="JMF847" s="3"/>
      <c r="JMG847" s="3"/>
      <c r="JMH847" s="3"/>
      <c r="JMI847" s="3"/>
      <c r="JMJ847" s="3"/>
      <c r="JMK847" s="3"/>
      <c r="JML847" s="3"/>
      <c r="JMM847" s="3"/>
      <c r="JMN847" s="3"/>
      <c r="JMO847" s="3"/>
      <c r="JMP847" s="3"/>
      <c r="JMQ847" s="3"/>
      <c r="JMR847" s="3"/>
      <c r="JMS847" s="3"/>
      <c r="JMT847" s="3"/>
      <c r="JMU847" s="3"/>
      <c r="JMV847" s="3"/>
      <c r="JMW847" s="3"/>
      <c r="JMX847" s="3"/>
      <c r="JMY847" s="3"/>
      <c r="JMZ847" s="3"/>
      <c r="JNA847" s="3"/>
      <c r="JNB847" s="3"/>
      <c r="JNC847" s="3"/>
      <c r="JND847" s="3"/>
      <c r="JNE847" s="3"/>
      <c r="JNF847" s="3"/>
      <c r="JNG847" s="3"/>
      <c r="JNH847" s="3"/>
      <c r="JNI847" s="3"/>
      <c r="JNJ847" s="3"/>
      <c r="JNK847" s="3"/>
      <c r="JNL847" s="3"/>
      <c r="JNM847" s="3"/>
      <c r="JNN847" s="3"/>
      <c r="JNO847" s="3"/>
      <c r="JNP847" s="3"/>
      <c r="JNQ847" s="3"/>
      <c r="JNR847" s="3"/>
      <c r="JNS847" s="3"/>
      <c r="JNT847" s="3"/>
      <c r="JNU847" s="3"/>
      <c r="JNV847" s="3"/>
      <c r="JNW847" s="3"/>
      <c r="JNX847" s="3"/>
      <c r="JNY847" s="3"/>
      <c r="JNZ847" s="3"/>
      <c r="JOA847" s="3"/>
      <c r="JOB847" s="3"/>
      <c r="JOC847" s="3"/>
      <c r="JOD847" s="3"/>
      <c r="JOE847" s="3"/>
      <c r="JOF847" s="3"/>
      <c r="JOG847" s="3"/>
      <c r="JOH847" s="3"/>
      <c r="JOI847" s="3"/>
      <c r="JOJ847" s="3"/>
      <c r="JOK847" s="3"/>
      <c r="JOL847" s="3"/>
      <c r="JOM847" s="3"/>
      <c r="JON847" s="3"/>
      <c r="JOO847" s="3"/>
      <c r="JOP847" s="3"/>
      <c r="JOQ847" s="3"/>
      <c r="JOR847" s="3"/>
      <c r="JOS847" s="3"/>
      <c r="JOT847" s="3"/>
      <c r="JOU847" s="3"/>
      <c r="JOV847" s="3"/>
      <c r="JOW847" s="3"/>
      <c r="JOX847" s="3"/>
      <c r="JOY847" s="3"/>
      <c r="JOZ847" s="3"/>
      <c r="JPA847" s="3"/>
      <c r="JPB847" s="3"/>
      <c r="JPC847" s="3"/>
      <c r="JPD847" s="3"/>
      <c r="JPE847" s="3"/>
      <c r="JPF847" s="3"/>
      <c r="JPG847" s="3"/>
      <c r="JPH847" s="3"/>
      <c r="JPI847" s="3"/>
      <c r="JPJ847" s="3"/>
      <c r="JPK847" s="3"/>
      <c r="JPL847" s="3"/>
      <c r="JPM847" s="3"/>
      <c r="JPN847" s="3"/>
      <c r="JPO847" s="3"/>
      <c r="JPP847" s="3"/>
      <c r="JPQ847" s="3"/>
      <c r="JPR847" s="3"/>
      <c r="JPS847" s="3"/>
      <c r="JPT847" s="3"/>
      <c r="JPU847" s="3"/>
      <c r="JPV847" s="3"/>
      <c r="JPW847" s="3"/>
      <c r="JPX847" s="3"/>
      <c r="JPY847" s="3"/>
      <c r="JPZ847" s="3"/>
      <c r="JQA847" s="3"/>
      <c r="JQB847" s="3"/>
      <c r="JQC847" s="3"/>
      <c r="JQD847" s="3"/>
      <c r="JQE847" s="3"/>
      <c r="JQF847" s="3"/>
      <c r="JQG847" s="3"/>
      <c r="JQH847" s="3"/>
      <c r="JQI847" s="3"/>
      <c r="JQJ847" s="3"/>
      <c r="JQK847" s="3"/>
      <c r="JQL847" s="3"/>
      <c r="JQM847" s="3"/>
      <c r="JQN847" s="3"/>
      <c r="JQO847" s="3"/>
      <c r="JQP847" s="3"/>
      <c r="JQQ847" s="3"/>
      <c r="JQR847" s="3"/>
      <c r="JQS847" s="3"/>
      <c r="JQT847" s="3"/>
      <c r="JQU847" s="3"/>
      <c r="JQV847" s="3"/>
      <c r="JQW847" s="3"/>
      <c r="JQX847" s="3"/>
      <c r="JQY847" s="3"/>
      <c r="JQZ847" s="3"/>
      <c r="JRA847" s="3"/>
      <c r="JRB847" s="3"/>
      <c r="JRC847" s="3"/>
      <c r="JRD847" s="3"/>
      <c r="JRE847" s="3"/>
      <c r="JRF847" s="3"/>
      <c r="JRG847" s="3"/>
      <c r="JRH847" s="3"/>
      <c r="JRI847" s="3"/>
      <c r="JRJ847" s="3"/>
      <c r="JRK847" s="3"/>
      <c r="JRL847" s="3"/>
      <c r="JRM847" s="3"/>
      <c r="JRN847" s="3"/>
      <c r="JRO847" s="3"/>
      <c r="JRP847" s="3"/>
      <c r="JRQ847" s="3"/>
      <c r="JRR847" s="3"/>
      <c r="JRS847" s="3"/>
      <c r="JRT847" s="3"/>
      <c r="JRU847" s="3"/>
      <c r="JRV847" s="3"/>
      <c r="JRW847" s="3"/>
      <c r="JRX847" s="3"/>
      <c r="JRY847" s="3"/>
      <c r="JRZ847" s="3"/>
      <c r="JSA847" s="3"/>
      <c r="JSB847" s="3"/>
      <c r="JSC847" s="3"/>
      <c r="JSD847" s="3"/>
      <c r="JSE847" s="3"/>
      <c r="JSF847" s="3"/>
      <c r="JSG847" s="3"/>
      <c r="JSH847" s="3"/>
      <c r="JSI847" s="3"/>
      <c r="JSJ847" s="3"/>
      <c r="JSK847" s="3"/>
      <c r="JSL847" s="3"/>
      <c r="JSM847" s="3"/>
      <c r="JSN847" s="3"/>
      <c r="JSO847" s="3"/>
      <c r="JSP847" s="3"/>
      <c r="JSQ847" s="3"/>
      <c r="JSR847" s="3"/>
      <c r="JSS847" s="3"/>
      <c r="JST847" s="3"/>
      <c r="JSU847" s="3"/>
      <c r="JSV847" s="3"/>
      <c r="JSW847" s="3"/>
      <c r="JSX847" s="3"/>
      <c r="JSY847" s="3"/>
      <c r="JSZ847" s="3"/>
      <c r="JTA847" s="3"/>
      <c r="JTB847" s="3"/>
      <c r="JTC847" s="3"/>
      <c r="JTD847" s="3"/>
      <c r="JTE847" s="3"/>
      <c r="JTF847" s="3"/>
      <c r="JTG847" s="3"/>
      <c r="JTH847" s="3"/>
      <c r="JTI847" s="3"/>
      <c r="JTJ847" s="3"/>
      <c r="JTK847" s="3"/>
      <c r="JTL847" s="3"/>
      <c r="JTM847" s="3"/>
      <c r="JTN847" s="3"/>
      <c r="JTO847" s="3"/>
      <c r="JTP847" s="3"/>
      <c r="JTQ847" s="3"/>
      <c r="JTR847" s="3"/>
      <c r="JTS847" s="3"/>
      <c r="JTT847" s="3"/>
      <c r="JTU847" s="3"/>
      <c r="JTV847" s="3"/>
      <c r="JTW847" s="3"/>
      <c r="JTX847" s="3"/>
      <c r="JTY847" s="3"/>
      <c r="JTZ847" s="3"/>
      <c r="JUA847" s="3"/>
      <c r="JUB847" s="3"/>
      <c r="JUC847" s="3"/>
      <c r="JUD847" s="3"/>
      <c r="JUE847" s="3"/>
      <c r="JUF847" s="3"/>
      <c r="JUG847" s="3"/>
      <c r="JUH847" s="3"/>
      <c r="JUI847" s="3"/>
      <c r="JUJ847" s="3"/>
      <c r="JUK847" s="3"/>
      <c r="JUL847" s="3"/>
      <c r="JUM847" s="3"/>
      <c r="JUN847" s="3"/>
      <c r="JUO847" s="3"/>
      <c r="JUP847" s="3"/>
      <c r="JUQ847" s="3"/>
      <c r="JUR847" s="3"/>
      <c r="JUS847" s="3"/>
      <c r="JUT847" s="3"/>
      <c r="JUU847" s="3"/>
      <c r="JUV847" s="3"/>
      <c r="JUW847" s="3"/>
      <c r="JUX847" s="3"/>
      <c r="JUY847" s="3"/>
      <c r="JUZ847" s="3"/>
      <c r="JVA847" s="3"/>
      <c r="JVB847" s="3"/>
      <c r="JVC847" s="3"/>
      <c r="JVD847" s="3"/>
      <c r="JVE847" s="3"/>
      <c r="JVF847" s="3"/>
      <c r="JVG847" s="3"/>
      <c r="JVH847" s="3"/>
      <c r="JVI847" s="3"/>
      <c r="JVJ847" s="3"/>
      <c r="JVK847" s="3"/>
      <c r="JVL847" s="3"/>
      <c r="JVM847" s="3"/>
      <c r="JVN847" s="3"/>
      <c r="JVO847" s="3"/>
      <c r="JVP847" s="3"/>
      <c r="JVQ847" s="3"/>
      <c r="JVR847" s="3"/>
      <c r="JVS847" s="3"/>
      <c r="JVT847" s="3"/>
      <c r="JVU847" s="3"/>
      <c r="JVV847" s="3"/>
      <c r="JVW847" s="3"/>
      <c r="JVX847" s="3"/>
      <c r="JVY847" s="3"/>
      <c r="JVZ847" s="3"/>
      <c r="JWA847" s="3"/>
      <c r="JWB847" s="3"/>
      <c r="JWC847" s="3"/>
      <c r="JWD847" s="3"/>
      <c r="JWE847" s="3"/>
      <c r="JWF847" s="3"/>
      <c r="JWG847" s="3"/>
      <c r="JWH847" s="3"/>
      <c r="JWI847" s="3"/>
      <c r="JWJ847" s="3"/>
      <c r="JWK847" s="3"/>
      <c r="JWL847" s="3"/>
      <c r="JWM847" s="3"/>
      <c r="JWN847" s="3"/>
      <c r="JWO847" s="3"/>
      <c r="JWP847" s="3"/>
      <c r="JWQ847" s="3"/>
      <c r="JWR847" s="3"/>
      <c r="JWS847" s="3"/>
      <c r="JWT847" s="3"/>
      <c r="JWU847" s="3"/>
      <c r="JWV847" s="3"/>
      <c r="JWW847" s="3"/>
      <c r="JWX847" s="3"/>
      <c r="JWY847" s="3"/>
      <c r="JWZ847" s="3"/>
      <c r="JXA847" s="3"/>
      <c r="JXB847" s="3"/>
      <c r="JXC847" s="3"/>
      <c r="JXD847" s="3"/>
      <c r="JXE847" s="3"/>
      <c r="JXF847" s="3"/>
      <c r="JXG847" s="3"/>
      <c r="JXH847" s="3"/>
      <c r="JXI847" s="3"/>
      <c r="JXJ847" s="3"/>
      <c r="JXK847" s="3"/>
      <c r="JXL847" s="3"/>
      <c r="JXM847" s="3"/>
      <c r="JXN847" s="3"/>
      <c r="JXO847" s="3"/>
      <c r="JXP847" s="3"/>
      <c r="JXQ847" s="3"/>
      <c r="JXR847" s="3"/>
      <c r="JXS847" s="3"/>
      <c r="JXT847" s="3"/>
      <c r="JXU847" s="3"/>
      <c r="JXV847" s="3"/>
      <c r="JXW847" s="3"/>
      <c r="JXX847" s="3"/>
      <c r="JXY847" s="3"/>
      <c r="JXZ847" s="3"/>
      <c r="JYA847" s="3"/>
      <c r="JYB847" s="3"/>
      <c r="JYC847" s="3"/>
      <c r="JYD847" s="3"/>
      <c r="JYE847" s="3"/>
      <c r="JYF847" s="3"/>
      <c r="JYG847" s="3"/>
      <c r="JYH847" s="3"/>
      <c r="JYI847" s="3"/>
      <c r="JYJ847" s="3"/>
      <c r="JYK847" s="3"/>
      <c r="JYL847" s="3"/>
      <c r="JYM847" s="3"/>
      <c r="JYN847" s="3"/>
      <c r="JYO847" s="3"/>
      <c r="JYP847" s="3"/>
      <c r="JYQ847" s="3"/>
      <c r="JYR847" s="3"/>
      <c r="JYS847" s="3"/>
      <c r="JYT847" s="3"/>
      <c r="JYU847" s="3"/>
      <c r="JYV847" s="3"/>
      <c r="JYW847" s="3"/>
      <c r="JYX847" s="3"/>
      <c r="JYY847" s="3"/>
      <c r="JYZ847" s="3"/>
      <c r="JZA847" s="3"/>
      <c r="JZB847" s="3"/>
      <c r="JZC847" s="3"/>
      <c r="JZD847" s="3"/>
      <c r="JZE847" s="3"/>
      <c r="JZF847" s="3"/>
      <c r="JZG847" s="3"/>
      <c r="JZH847" s="3"/>
      <c r="JZI847" s="3"/>
      <c r="JZJ847" s="3"/>
      <c r="JZK847" s="3"/>
      <c r="JZL847" s="3"/>
      <c r="JZM847" s="3"/>
      <c r="JZN847" s="3"/>
      <c r="JZO847" s="3"/>
      <c r="JZP847" s="3"/>
      <c r="JZQ847" s="3"/>
      <c r="JZR847" s="3"/>
      <c r="JZS847" s="3"/>
      <c r="JZT847" s="3"/>
      <c r="JZU847" s="3"/>
      <c r="JZV847" s="3"/>
      <c r="JZW847" s="3"/>
      <c r="JZX847" s="3"/>
      <c r="JZY847" s="3"/>
      <c r="JZZ847" s="3"/>
      <c r="KAA847" s="3"/>
      <c r="KAB847" s="3"/>
      <c r="KAC847" s="3"/>
      <c r="KAD847" s="3"/>
      <c r="KAE847" s="3"/>
      <c r="KAF847" s="3"/>
      <c r="KAG847" s="3"/>
      <c r="KAH847" s="3"/>
      <c r="KAI847" s="3"/>
      <c r="KAJ847" s="3"/>
      <c r="KAK847" s="3"/>
      <c r="KAL847" s="3"/>
      <c r="KAM847" s="3"/>
      <c r="KAN847" s="3"/>
      <c r="KAO847" s="3"/>
      <c r="KAP847" s="3"/>
      <c r="KAQ847" s="3"/>
      <c r="KAR847" s="3"/>
      <c r="KAS847" s="3"/>
      <c r="KAT847" s="3"/>
      <c r="KAU847" s="3"/>
      <c r="KAV847" s="3"/>
      <c r="KAW847" s="3"/>
      <c r="KAX847" s="3"/>
      <c r="KAY847" s="3"/>
      <c r="KAZ847" s="3"/>
      <c r="KBA847" s="3"/>
      <c r="KBB847" s="3"/>
      <c r="KBC847" s="3"/>
      <c r="KBD847" s="3"/>
      <c r="KBE847" s="3"/>
      <c r="KBF847" s="3"/>
      <c r="KBG847" s="3"/>
      <c r="KBH847" s="3"/>
      <c r="KBI847" s="3"/>
      <c r="KBJ847" s="3"/>
      <c r="KBK847" s="3"/>
      <c r="KBL847" s="3"/>
      <c r="KBM847" s="3"/>
      <c r="KBN847" s="3"/>
      <c r="KBO847" s="3"/>
      <c r="KBP847" s="3"/>
      <c r="KBQ847" s="3"/>
      <c r="KBR847" s="3"/>
      <c r="KBS847" s="3"/>
      <c r="KBT847" s="3"/>
      <c r="KBU847" s="3"/>
      <c r="KBV847" s="3"/>
      <c r="KBW847" s="3"/>
      <c r="KBX847" s="3"/>
      <c r="KBY847" s="3"/>
      <c r="KBZ847" s="3"/>
      <c r="KCA847" s="3"/>
      <c r="KCB847" s="3"/>
      <c r="KCC847" s="3"/>
      <c r="KCD847" s="3"/>
      <c r="KCE847" s="3"/>
      <c r="KCF847" s="3"/>
      <c r="KCG847" s="3"/>
      <c r="KCH847" s="3"/>
      <c r="KCI847" s="3"/>
      <c r="KCJ847" s="3"/>
      <c r="KCK847" s="3"/>
      <c r="KCL847" s="3"/>
      <c r="KCM847" s="3"/>
      <c r="KCN847" s="3"/>
      <c r="KCO847" s="3"/>
      <c r="KCP847" s="3"/>
      <c r="KCQ847" s="3"/>
      <c r="KCR847" s="3"/>
      <c r="KCS847" s="3"/>
      <c r="KCT847" s="3"/>
      <c r="KCU847" s="3"/>
      <c r="KCV847" s="3"/>
      <c r="KCW847" s="3"/>
      <c r="KCX847" s="3"/>
      <c r="KCY847" s="3"/>
      <c r="KCZ847" s="3"/>
      <c r="KDA847" s="3"/>
      <c r="KDB847" s="3"/>
      <c r="KDC847" s="3"/>
      <c r="KDD847" s="3"/>
      <c r="KDE847" s="3"/>
      <c r="KDF847" s="3"/>
      <c r="KDG847" s="3"/>
      <c r="KDH847" s="3"/>
      <c r="KDI847" s="3"/>
      <c r="KDJ847" s="3"/>
      <c r="KDK847" s="3"/>
      <c r="KDL847" s="3"/>
      <c r="KDM847" s="3"/>
      <c r="KDN847" s="3"/>
      <c r="KDO847" s="3"/>
      <c r="KDP847" s="3"/>
      <c r="KDQ847" s="3"/>
      <c r="KDR847" s="3"/>
      <c r="KDS847" s="3"/>
      <c r="KDT847" s="3"/>
      <c r="KDU847" s="3"/>
      <c r="KDV847" s="3"/>
      <c r="KDW847" s="3"/>
      <c r="KDX847" s="3"/>
      <c r="KDY847" s="3"/>
      <c r="KDZ847" s="3"/>
      <c r="KEA847" s="3"/>
      <c r="KEB847" s="3"/>
      <c r="KEC847" s="3"/>
      <c r="KED847" s="3"/>
      <c r="KEE847" s="3"/>
      <c r="KEF847" s="3"/>
      <c r="KEG847" s="3"/>
      <c r="KEH847" s="3"/>
      <c r="KEI847" s="3"/>
      <c r="KEJ847" s="3"/>
      <c r="KEK847" s="3"/>
      <c r="KEL847" s="3"/>
      <c r="KEM847" s="3"/>
      <c r="KEN847" s="3"/>
      <c r="KEO847" s="3"/>
      <c r="KEP847" s="3"/>
      <c r="KEQ847" s="3"/>
      <c r="KER847" s="3"/>
      <c r="KES847" s="3"/>
      <c r="KET847" s="3"/>
      <c r="KEU847" s="3"/>
      <c r="KEV847" s="3"/>
      <c r="KEW847" s="3"/>
      <c r="KEX847" s="3"/>
      <c r="KEY847" s="3"/>
      <c r="KEZ847" s="3"/>
      <c r="KFA847" s="3"/>
      <c r="KFB847" s="3"/>
      <c r="KFC847" s="3"/>
      <c r="KFD847" s="3"/>
      <c r="KFE847" s="3"/>
      <c r="KFF847" s="3"/>
      <c r="KFG847" s="3"/>
      <c r="KFH847" s="3"/>
      <c r="KFI847" s="3"/>
      <c r="KFJ847" s="3"/>
      <c r="KFK847" s="3"/>
      <c r="KFL847" s="3"/>
      <c r="KFM847" s="3"/>
      <c r="KFN847" s="3"/>
      <c r="KFO847" s="3"/>
      <c r="KFP847" s="3"/>
      <c r="KFQ847" s="3"/>
      <c r="KFR847" s="3"/>
      <c r="KFS847" s="3"/>
      <c r="KFT847" s="3"/>
      <c r="KFU847" s="3"/>
      <c r="KFV847" s="3"/>
      <c r="KFW847" s="3"/>
      <c r="KFX847" s="3"/>
      <c r="KFY847" s="3"/>
      <c r="KFZ847" s="3"/>
      <c r="KGA847" s="3"/>
      <c r="KGB847" s="3"/>
      <c r="KGC847" s="3"/>
      <c r="KGD847" s="3"/>
      <c r="KGE847" s="3"/>
      <c r="KGF847" s="3"/>
      <c r="KGG847" s="3"/>
      <c r="KGH847" s="3"/>
      <c r="KGI847" s="3"/>
      <c r="KGJ847" s="3"/>
      <c r="KGK847" s="3"/>
      <c r="KGL847" s="3"/>
      <c r="KGM847" s="3"/>
      <c r="KGN847" s="3"/>
      <c r="KGO847" s="3"/>
      <c r="KGP847" s="3"/>
      <c r="KGQ847" s="3"/>
      <c r="KGR847" s="3"/>
      <c r="KGS847" s="3"/>
      <c r="KGT847" s="3"/>
      <c r="KGU847" s="3"/>
      <c r="KGV847" s="3"/>
      <c r="KGW847" s="3"/>
      <c r="KGX847" s="3"/>
      <c r="KGY847" s="3"/>
      <c r="KGZ847" s="3"/>
      <c r="KHA847" s="3"/>
      <c r="KHB847" s="3"/>
      <c r="KHC847" s="3"/>
      <c r="KHD847" s="3"/>
      <c r="KHE847" s="3"/>
      <c r="KHF847" s="3"/>
      <c r="KHG847" s="3"/>
      <c r="KHH847" s="3"/>
      <c r="KHI847" s="3"/>
      <c r="KHJ847" s="3"/>
      <c r="KHK847" s="3"/>
      <c r="KHL847" s="3"/>
      <c r="KHM847" s="3"/>
      <c r="KHN847" s="3"/>
      <c r="KHO847" s="3"/>
      <c r="KHP847" s="3"/>
      <c r="KHQ847" s="3"/>
      <c r="KHR847" s="3"/>
      <c r="KHS847" s="3"/>
      <c r="KHT847" s="3"/>
      <c r="KHU847" s="3"/>
      <c r="KHV847" s="3"/>
      <c r="KHW847" s="3"/>
      <c r="KHX847" s="3"/>
      <c r="KHY847" s="3"/>
      <c r="KHZ847" s="3"/>
      <c r="KIA847" s="3"/>
      <c r="KIB847" s="3"/>
      <c r="KIC847" s="3"/>
      <c r="KID847" s="3"/>
      <c r="KIE847" s="3"/>
      <c r="KIF847" s="3"/>
      <c r="KIG847" s="3"/>
      <c r="KIH847" s="3"/>
      <c r="KII847" s="3"/>
      <c r="KIJ847" s="3"/>
      <c r="KIK847" s="3"/>
      <c r="KIL847" s="3"/>
      <c r="KIM847" s="3"/>
      <c r="KIN847" s="3"/>
      <c r="KIO847" s="3"/>
      <c r="KIP847" s="3"/>
      <c r="KIQ847" s="3"/>
      <c r="KIR847" s="3"/>
      <c r="KIS847" s="3"/>
      <c r="KIT847" s="3"/>
      <c r="KIU847" s="3"/>
      <c r="KIV847" s="3"/>
      <c r="KIW847" s="3"/>
      <c r="KIX847" s="3"/>
      <c r="KIY847" s="3"/>
      <c r="KIZ847" s="3"/>
      <c r="KJA847" s="3"/>
      <c r="KJB847" s="3"/>
      <c r="KJC847" s="3"/>
      <c r="KJD847" s="3"/>
      <c r="KJE847" s="3"/>
      <c r="KJF847" s="3"/>
      <c r="KJG847" s="3"/>
      <c r="KJH847" s="3"/>
      <c r="KJI847" s="3"/>
      <c r="KJJ847" s="3"/>
      <c r="KJK847" s="3"/>
      <c r="KJL847" s="3"/>
      <c r="KJM847" s="3"/>
      <c r="KJN847" s="3"/>
      <c r="KJO847" s="3"/>
      <c r="KJP847" s="3"/>
      <c r="KJQ847" s="3"/>
      <c r="KJR847" s="3"/>
      <c r="KJS847" s="3"/>
      <c r="KJT847" s="3"/>
      <c r="KJU847" s="3"/>
      <c r="KJV847" s="3"/>
      <c r="KJW847" s="3"/>
      <c r="KJX847" s="3"/>
      <c r="KJY847" s="3"/>
      <c r="KJZ847" s="3"/>
      <c r="KKA847" s="3"/>
      <c r="KKB847" s="3"/>
      <c r="KKC847" s="3"/>
      <c r="KKD847" s="3"/>
      <c r="KKE847" s="3"/>
      <c r="KKF847" s="3"/>
      <c r="KKG847" s="3"/>
      <c r="KKH847" s="3"/>
      <c r="KKI847" s="3"/>
      <c r="KKJ847" s="3"/>
      <c r="KKK847" s="3"/>
      <c r="KKL847" s="3"/>
      <c r="KKM847" s="3"/>
      <c r="KKN847" s="3"/>
      <c r="KKO847" s="3"/>
      <c r="KKP847" s="3"/>
      <c r="KKQ847" s="3"/>
      <c r="KKR847" s="3"/>
      <c r="KKS847" s="3"/>
      <c r="KKT847" s="3"/>
      <c r="KKU847" s="3"/>
      <c r="KKV847" s="3"/>
      <c r="KKW847" s="3"/>
      <c r="KKX847" s="3"/>
      <c r="KKY847" s="3"/>
      <c r="KKZ847" s="3"/>
      <c r="KLA847" s="3"/>
      <c r="KLB847" s="3"/>
      <c r="KLC847" s="3"/>
      <c r="KLD847" s="3"/>
      <c r="KLE847" s="3"/>
      <c r="KLF847" s="3"/>
      <c r="KLG847" s="3"/>
      <c r="KLH847" s="3"/>
      <c r="KLI847" s="3"/>
      <c r="KLJ847" s="3"/>
      <c r="KLK847" s="3"/>
      <c r="KLL847" s="3"/>
      <c r="KLM847" s="3"/>
      <c r="KLN847" s="3"/>
      <c r="KLO847" s="3"/>
      <c r="KLP847" s="3"/>
      <c r="KLQ847" s="3"/>
      <c r="KLR847" s="3"/>
      <c r="KLS847" s="3"/>
      <c r="KLT847" s="3"/>
      <c r="KLU847" s="3"/>
      <c r="KLV847" s="3"/>
      <c r="KLW847" s="3"/>
      <c r="KLX847" s="3"/>
      <c r="KLY847" s="3"/>
      <c r="KLZ847" s="3"/>
      <c r="KMA847" s="3"/>
      <c r="KMB847" s="3"/>
      <c r="KMC847" s="3"/>
      <c r="KMD847" s="3"/>
      <c r="KME847" s="3"/>
      <c r="KMF847" s="3"/>
      <c r="KMG847" s="3"/>
      <c r="KMH847" s="3"/>
      <c r="KMI847" s="3"/>
      <c r="KMJ847" s="3"/>
      <c r="KMK847" s="3"/>
      <c r="KML847" s="3"/>
      <c r="KMM847" s="3"/>
      <c r="KMN847" s="3"/>
      <c r="KMO847" s="3"/>
      <c r="KMP847" s="3"/>
      <c r="KMQ847" s="3"/>
      <c r="KMR847" s="3"/>
      <c r="KMS847" s="3"/>
      <c r="KMT847" s="3"/>
      <c r="KMU847" s="3"/>
      <c r="KMV847" s="3"/>
      <c r="KMW847" s="3"/>
      <c r="KMX847" s="3"/>
      <c r="KMY847" s="3"/>
      <c r="KMZ847" s="3"/>
      <c r="KNA847" s="3"/>
      <c r="KNB847" s="3"/>
      <c r="KNC847" s="3"/>
      <c r="KND847" s="3"/>
      <c r="KNE847" s="3"/>
      <c r="KNF847" s="3"/>
      <c r="KNG847" s="3"/>
      <c r="KNH847" s="3"/>
      <c r="KNI847" s="3"/>
      <c r="KNJ847" s="3"/>
      <c r="KNK847" s="3"/>
      <c r="KNL847" s="3"/>
      <c r="KNM847" s="3"/>
      <c r="KNN847" s="3"/>
      <c r="KNO847" s="3"/>
      <c r="KNP847" s="3"/>
      <c r="KNQ847" s="3"/>
      <c r="KNR847" s="3"/>
      <c r="KNS847" s="3"/>
      <c r="KNT847" s="3"/>
      <c r="KNU847" s="3"/>
      <c r="KNV847" s="3"/>
      <c r="KNW847" s="3"/>
      <c r="KNX847" s="3"/>
      <c r="KNY847" s="3"/>
      <c r="KNZ847" s="3"/>
      <c r="KOA847" s="3"/>
      <c r="KOB847" s="3"/>
      <c r="KOC847" s="3"/>
      <c r="KOD847" s="3"/>
      <c r="KOE847" s="3"/>
      <c r="KOF847" s="3"/>
      <c r="KOG847" s="3"/>
      <c r="KOH847" s="3"/>
      <c r="KOI847" s="3"/>
      <c r="KOJ847" s="3"/>
      <c r="KOK847" s="3"/>
      <c r="KOL847" s="3"/>
      <c r="KOM847" s="3"/>
      <c r="KON847" s="3"/>
      <c r="KOO847" s="3"/>
      <c r="KOP847" s="3"/>
      <c r="KOQ847" s="3"/>
      <c r="KOR847" s="3"/>
      <c r="KOS847" s="3"/>
      <c r="KOT847" s="3"/>
      <c r="KOU847" s="3"/>
      <c r="KOV847" s="3"/>
      <c r="KOW847" s="3"/>
      <c r="KOX847" s="3"/>
      <c r="KOY847" s="3"/>
      <c r="KOZ847" s="3"/>
      <c r="KPA847" s="3"/>
      <c r="KPB847" s="3"/>
      <c r="KPC847" s="3"/>
      <c r="KPD847" s="3"/>
      <c r="KPE847" s="3"/>
      <c r="KPF847" s="3"/>
      <c r="KPG847" s="3"/>
      <c r="KPH847" s="3"/>
      <c r="KPI847" s="3"/>
      <c r="KPJ847" s="3"/>
      <c r="KPK847" s="3"/>
      <c r="KPL847" s="3"/>
      <c r="KPM847" s="3"/>
      <c r="KPN847" s="3"/>
      <c r="KPO847" s="3"/>
      <c r="KPP847" s="3"/>
      <c r="KPQ847" s="3"/>
      <c r="KPR847" s="3"/>
      <c r="KPS847" s="3"/>
      <c r="KPT847" s="3"/>
      <c r="KPU847" s="3"/>
      <c r="KPV847" s="3"/>
      <c r="KPW847" s="3"/>
      <c r="KPX847" s="3"/>
      <c r="KPY847" s="3"/>
      <c r="KPZ847" s="3"/>
      <c r="KQA847" s="3"/>
      <c r="KQB847" s="3"/>
      <c r="KQC847" s="3"/>
      <c r="KQD847" s="3"/>
      <c r="KQE847" s="3"/>
      <c r="KQF847" s="3"/>
      <c r="KQG847" s="3"/>
      <c r="KQH847" s="3"/>
      <c r="KQI847" s="3"/>
      <c r="KQJ847" s="3"/>
      <c r="KQK847" s="3"/>
      <c r="KQL847" s="3"/>
      <c r="KQM847" s="3"/>
      <c r="KQN847" s="3"/>
      <c r="KQO847" s="3"/>
      <c r="KQP847" s="3"/>
      <c r="KQQ847" s="3"/>
      <c r="KQR847" s="3"/>
      <c r="KQS847" s="3"/>
      <c r="KQT847" s="3"/>
      <c r="KQU847" s="3"/>
      <c r="KQV847" s="3"/>
      <c r="KQW847" s="3"/>
      <c r="KQX847" s="3"/>
      <c r="KQY847" s="3"/>
      <c r="KQZ847" s="3"/>
      <c r="KRA847" s="3"/>
      <c r="KRB847" s="3"/>
      <c r="KRC847" s="3"/>
      <c r="KRD847" s="3"/>
      <c r="KRE847" s="3"/>
      <c r="KRF847" s="3"/>
      <c r="KRG847" s="3"/>
      <c r="KRH847" s="3"/>
      <c r="KRI847" s="3"/>
      <c r="KRJ847" s="3"/>
      <c r="KRK847" s="3"/>
      <c r="KRL847" s="3"/>
      <c r="KRM847" s="3"/>
      <c r="KRN847" s="3"/>
      <c r="KRO847" s="3"/>
      <c r="KRP847" s="3"/>
      <c r="KRQ847" s="3"/>
      <c r="KRR847" s="3"/>
      <c r="KRS847" s="3"/>
      <c r="KRT847" s="3"/>
      <c r="KRU847" s="3"/>
      <c r="KRV847" s="3"/>
      <c r="KRW847" s="3"/>
      <c r="KRX847" s="3"/>
      <c r="KRY847" s="3"/>
      <c r="KRZ847" s="3"/>
      <c r="KSA847" s="3"/>
      <c r="KSB847" s="3"/>
      <c r="KSC847" s="3"/>
      <c r="KSD847" s="3"/>
      <c r="KSE847" s="3"/>
      <c r="KSF847" s="3"/>
      <c r="KSG847" s="3"/>
      <c r="KSH847" s="3"/>
      <c r="KSI847" s="3"/>
      <c r="KSJ847" s="3"/>
      <c r="KSK847" s="3"/>
      <c r="KSL847" s="3"/>
      <c r="KSM847" s="3"/>
      <c r="KSN847" s="3"/>
      <c r="KSO847" s="3"/>
      <c r="KSP847" s="3"/>
      <c r="KSQ847" s="3"/>
      <c r="KSR847" s="3"/>
      <c r="KSS847" s="3"/>
      <c r="KST847" s="3"/>
      <c r="KSU847" s="3"/>
      <c r="KSV847" s="3"/>
      <c r="KSW847" s="3"/>
      <c r="KSX847" s="3"/>
      <c r="KSY847" s="3"/>
      <c r="KSZ847" s="3"/>
      <c r="KTA847" s="3"/>
      <c r="KTB847" s="3"/>
      <c r="KTC847" s="3"/>
      <c r="KTD847" s="3"/>
      <c r="KTE847" s="3"/>
      <c r="KTF847" s="3"/>
      <c r="KTG847" s="3"/>
      <c r="KTH847" s="3"/>
      <c r="KTI847" s="3"/>
      <c r="KTJ847" s="3"/>
      <c r="KTK847" s="3"/>
      <c r="KTL847" s="3"/>
      <c r="KTM847" s="3"/>
      <c r="KTN847" s="3"/>
      <c r="KTO847" s="3"/>
      <c r="KTP847" s="3"/>
      <c r="KTQ847" s="3"/>
      <c r="KTR847" s="3"/>
      <c r="KTS847" s="3"/>
      <c r="KTT847" s="3"/>
      <c r="KTU847" s="3"/>
      <c r="KTV847" s="3"/>
      <c r="KTW847" s="3"/>
      <c r="KTX847" s="3"/>
      <c r="KTY847" s="3"/>
      <c r="KTZ847" s="3"/>
      <c r="KUA847" s="3"/>
      <c r="KUB847" s="3"/>
      <c r="KUC847" s="3"/>
      <c r="KUD847" s="3"/>
      <c r="KUE847" s="3"/>
      <c r="KUF847" s="3"/>
      <c r="KUG847" s="3"/>
      <c r="KUH847" s="3"/>
      <c r="KUI847" s="3"/>
      <c r="KUJ847" s="3"/>
      <c r="KUK847" s="3"/>
      <c r="KUL847" s="3"/>
      <c r="KUM847" s="3"/>
      <c r="KUN847" s="3"/>
      <c r="KUO847" s="3"/>
      <c r="KUP847" s="3"/>
      <c r="KUQ847" s="3"/>
      <c r="KUR847" s="3"/>
      <c r="KUS847" s="3"/>
      <c r="KUT847" s="3"/>
      <c r="KUU847" s="3"/>
      <c r="KUV847" s="3"/>
      <c r="KUW847" s="3"/>
      <c r="KUX847" s="3"/>
      <c r="KUY847" s="3"/>
      <c r="KUZ847" s="3"/>
      <c r="KVA847" s="3"/>
      <c r="KVB847" s="3"/>
      <c r="KVC847" s="3"/>
      <c r="KVD847" s="3"/>
      <c r="KVE847" s="3"/>
      <c r="KVF847" s="3"/>
      <c r="KVG847" s="3"/>
      <c r="KVH847" s="3"/>
      <c r="KVI847" s="3"/>
      <c r="KVJ847" s="3"/>
      <c r="KVK847" s="3"/>
      <c r="KVL847" s="3"/>
      <c r="KVM847" s="3"/>
      <c r="KVN847" s="3"/>
      <c r="KVO847" s="3"/>
      <c r="KVP847" s="3"/>
      <c r="KVQ847" s="3"/>
      <c r="KVR847" s="3"/>
      <c r="KVS847" s="3"/>
      <c r="KVT847" s="3"/>
      <c r="KVU847" s="3"/>
      <c r="KVV847" s="3"/>
      <c r="KVW847" s="3"/>
      <c r="KVX847" s="3"/>
      <c r="KVY847" s="3"/>
      <c r="KVZ847" s="3"/>
      <c r="KWA847" s="3"/>
      <c r="KWB847" s="3"/>
      <c r="KWC847" s="3"/>
      <c r="KWD847" s="3"/>
      <c r="KWE847" s="3"/>
      <c r="KWF847" s="3"/>
      <c r="KWG847" s="3"/>
      <c r="KWH847" s="3"/>
      <c r="KWI847" s="3"/>
      <c r="KWJ847" s="3"/>
      <c r="KWK847" s="3"/>
      <c r="KWL847" s="3"/>
      <c r="KWM847" s="3"/>
      <c r="KWN847" s="3"/>
      <c r="KWO847" s="3"/>
      <c r="KWP847" s="3"/>
      <c r="KWQ847" s="3"/>
      <c r="KWR847" s="3"/>
      <c r="KWS847" s="3"/>
      <c r="KWT847" s="3"/>
      <c r="KWU847" s="3"/>
      <c r="KWV847" s="3"/>
      <c r="KWW847" s="3"/>
      <c r="KWX847" s="3"/>
      <c r="KWY847" s="3"/>
      <c r="KWZ847" s="3"/>
      <c r="KXA847" s="3"/>
      <c r="KXB847" s="3"/>
      <c r="KXC847" s="3"/>
      <c r="KXD847" s="3"/>
      <c r="KXE847" s="3"/>
      <c r="KXF847" s="3"/>
      <c r="KXG847" s="3"/>
      <c r="KXH847" s="3"/>
      <c r="KXI847" s="3"/>
      <c r="KXJ847" s="3"/>
      <c r="KXK847" s="3"/>
      <c r="KXL847" s="3"/>
      <c r="KXM847" s="3"/>
      <c r="KXN847" s="3"/>
      <c r="KXO847" s="3"/>
      <c r="KXP847" s="3"/>
      <c r="KXQ847" s="3"/>
      <c r="KXR847" s="3"/>
      <c r="KXS847" s="3"/>
      <c r="KXT847" s="3"/>
      <c r="KXU847" s="3"/>
      <c r="KXV847" s="3"/>
      <c r="KXW847" s="3"/>
      <c r="KXX847" s="3"/>
      <c r="KXY847" s="3"/>
      <c r="KXZ847" s="3"/>
      <c r="KYA847" s="3"/>
      <c r="KYB847" s="3"/>
      <c r="KYC847" s="3"/>
      <c r="KYD847" s="3"/>
      <c r="KYE847" s="3"/>
      <c r="KYF847" s="3"/>
      <c r="KYG847" s="3"/>
      <c r="KYH847" s="3"/>
      <c r="KYI847" s="3"/>
      <c r="KYJ847" s="3"/>
      <c r="KYK847" s="3"/>
      <c r="KYL847" s="3"/>
      <c r="KYM847" s="3"/>
      <c r="KYN847" s="3"/>
      <c r="KYO847" s="3"/>
      <c r="KYP847" s="3"/>
      <c r="KYQ847" s="3"/>
      <c r="KYR847" s="3"/>
      <c r="KYS847" s="3"/>
      <c r="KYT847" s="3"/>
      <c r="KYU847" s="3"/>
      <c r="KYV847" s="3"/>
      <c r="KYW847" s="3"/>
      <c r="KYX847" s="3"/>
      <c r="KYY847" s="3"/>
      <c r="KYZ847" s="3"/>
      <c r="KZA847" s="3"/>
      <c r="KZB847" s="3"/>
      <c r="KZC847" s="3"/>
      <c r="KZD847" s="3"/>
      <c r="KZE847" s="3"/>
      <c r="KZF847" s="3"/>
      <c r="KZG847" s="3"/>
      <c r="KZH847" s="3"/>
      <c r="KZI847" s="3"/>
      <c r="KZJ847" s="3"/>
      <c r="KZK847" s="3"/>
      <c r="KZL847" s="3"/>
      <c r="KZM847" s="3"/>
      <c r="KZN847" s="3"/>
      <c r="KZO847" s="3"/>
      <c r="KZP847" s="3"/>
      <c r="KZQ847" s="3"/>
      <c r="KZR847" s="3"/>
      <c r="KZS847" s="3"/>
      <c r="KZT847" s="3"/>
      <c r="KZU847" s="3"/>
      <c r="KZV847" s="3"/>
      <c r="KZW847" s="3"/>
      <c r="KZX847" s="3"/>
      <c r="KZY847" s="3"/>
      <c r="KZZ847" s="3"/>
      <c r="LAA847" s="3"/>
      <c r="LAB847" s="3"/>
      <c r="LAC847" s="3"/>
      <c r="LAD847" s="3"/>
      <c r="LAE847" s="3"/>
      <c r="LAF847" s="3"/>
      <c r="LAG847" s="3"/>
      <c r="LAH847" s="3"/>
      <c r="LAI847" s="3"/>
      <c r="LAJ847" s="3"/>
      <c r="LAK847" s="3"/>
      <c r="LAL847" s="3"/>
      <c r="LAM847" s="3"/>
      <c r="LAN847" s="3"/>
      <c r="LAO847" s="3"/>
      <c r="LAP847" s="3"/>
      <c r="LAQ847" s="3"/>
      <c r="LAR847" s="3"/>
      <c r="LAS847" s="3"/>
      <c r="LAT847" s="3"/>
      <c r="LAU847" s="3"/>
      <c r="LAV847" s="3"/>
      <c r="LAW847" s="3"/>
      <c r="LAX847" s="3"/>
      <c r="LAY847" s="3"/>
      <c r="LAZ847" s="3"/>
      <c r="LBA847" s="3"/>
      <c r="LBB847" s="3"/>
      <c r="LBC847" s="3"/>
      <c r="LBD847" s="3"/>
      <c r="LBE847" s="3"/>
      <c r="LBF847" s="3"/>
      <c r="LBG847" s="3"/>
      <c r="LBH847" s="3"/>
      <c r="LBI847" s="3"/>
      <c r="LBJ847" s="3"/>
      <c r="LBK847" s="3"/>
      <c r="LBL847" s="3"/>
      <c r="LBM847" s="3"/>
      <c r="LBN847" s="3"/>
      <c r="LBO847" s="3"/>
      <c r="LBP847" s="3"/>
      <c r="LBQ847" s="3"/>
      <c r="LBR847" s="3"/>
      <c r="LBS847" s="3"/>
      <c r="LBT847" s="3"/>
      <c r="LBU847" s="3"/>
      <c r="LBV847" s="3"/>
      <c r="LBW847" s="3"/>
      <c r="LBX847" s="3"/>
      <c r="LBY847" s="3"/>
      <c r="LBZ847" s="3"/>
      <c r="LCA847" s="3"/>
      <c r="LCB847" s="3"/>
      <c r="LCC847" s="3"/>
      <c r="LCD847" s="3"/>
      <c r="LCE847" s="3"/>
      <c r="LCF847" s="3"/>
      <c r="LCG847" s="3"/>
      <c r="LCH847" s="3"/>
      <c r="LCI847" s="3"/>
      <c r="LCJ847" s="3"/>
      <c r="LCK847" s="3"/>
      <c r="LCL847" s="3"/>
      <c r="LCM847" s="3"/>
      <c r="LCN847" s="3"/>
      <c r="LCO847" s="3"/>
      <c r="LCP847" s="3"/>
      <c r="LCQ847" s="3"/>
      <c r="LCR847" s="3"/>
      <c r="LCS847" s="3"/>
      <c r="LCT847" s="3"/>
      <c r="LCU847" s="3"/>
      <c r="LCV847" s="3"/>
      <c r="LCW847" s="3"/>
      <c r="LCX847" s="3"/>
      <c r="LCY847" s="3"/>
      <c r="LCZ847" s="3"/>
      <c r="LDA847" s="3"/>
      <c r="LDB847" s="3"/>
      <c r="LDC847" s="3"/>
      <c r="LDD847" s="3"/>
      <c r="LDE847" s="3"/>
      <c r="LDF847" s="3"/>
      <c r="LDG847" s="3"/>
      <c r="LDH847" s="3"/>
      <c r="LDI847" s="3"/>
      <c r="LDJ847" s="3"/>
      <c r="LDK847" s="3"/>
      <c r="LDL847" s="3"/>
      <c r="LDM847" s="3"/>
      <c r="LDN847" s="3"/>
      <c r="LDO847" s="3"/>
      <c r="LDP847" s="3"/>
      <c r="LDQ847" s="3"/>
      <c r="LDR847" s="3"/>
      <c r="LDS847" s="3"/>
      <c r="LDT847" s="3"/>
      <c r="LDU847" s="3"/>
      <c r="LDV847" s="3"/>
      <c r="LDW847" s="3"/>
      <c r="LDX847" s="3"/>
      <c r="LDY847" s="3"/>
      <c r="LDZ847" s="3"/>
      <c r="LEA847" s="3"/>
      <c r="LEB847" s="3"/>
      <c r="LEC847" s="3"/>
      <c r="LED847" s="3"/>
      <c r="LEE847" s="3"/>
      <c r="LEF847" s="3"/>
      <c r="LEG847" s="3"/>
      <c r="LEH847" s="3"/>
      <c r="LEI847" s="3"/>
      <c r="LEJ847" s="3"/>
      <c r="LEK847" s="3"/>
      <c r="LEL847" s="3"/>
      <c r="LEM847" s="3"/>
      <c r="LEN847" s="3"/>
      <c r="LEO847" s="3"/>
      <c r="LEP847" s="3"/>
      <c r="LEQ847" s="3"/>
      <c r="LER847" s="3"/>
      <c r="LES847" s="3"/>
      <c r="LET847" s="3"/>
      <c r="LEU847" s="3"/>
      <c r="LEV847" s="3"/>
      <c r="LEW847" s="3"/>
      <c r="LEX847" s="3"/>
      <c r="LEY847" s="3"/>
      <c r="LEZ847" s="3"/>
      <c r="LFA847" s="3"/>
      <c r="LFB847" s="3"/>
      <c r="LFC847" s="3"/>
      <c r="LFD847" s="3"/>
      <c r="LFE847" s="3"/>
      <c r="LFF847" s="3"/>
      <c r="LFG847" s="3"/>
      <c r="LFH847" s="3"/>
      <c r="LFI847" s="3"/>
      <c r="LFJ847" s="3"/>
      <c r="LFK847" s="3"/>
      <c r="LFL847" s="3"/>
      <c r="LFM847" s="3"/>
      <c r="LFN847" s="3"/>
      <c r="LFO847" s="3"/>
      <c r="LFP847" s="3"/>
      <c r="LFQ847" s="3"/>
      <c r="LFR847" s="3"/>
      <c r="LFS847" s="3"/>
      <c r="LFT847" s="3"/>
      <c r="LFU847" s="3"/>
      <c r="LFV847" s="3"/>
      <c r="LFW847" s="3"/>
      <c r="LFX847" s="3"/>
      <c r="LFY847" s="3"/>
      <c r="LFZ847" s="3"/>
      <c r="LGA847" s="3"/>
      <c r="LGB847" s="3"/>
      <c r="LGC847" s="3"/>
      <c r="LGD847" s="3"/>
      <c r="LGE847" s="3"/>
      <c r="LGF847" s="3"/>
      <c r="LGG847" s="3"/>
      <c r="LGH847" s="3"/>
      <c r="LGI847" s="3"/>
      <c r="LGJ847" s="3"/>
      <c r="LGK847" s="3"/>
      <c r="LGL847" s="3"/>
      <c r="LGM847" s="3"/>
      <c r="LGN847" s="3"/>
      <c r="LGO847" s="3"/>
      <c r="LGP847" s="3"/>
      <c r="LGQ847" s="3"/>
      <c r="LGR847" s="3"/>
      <c r="LGS847" s="3"/>
      <c r="LGT847" s="3"/>
      <c r="LGU847" s="3"/>
      <c r="LGV847" s="3"/>
      <c r="LGW847" s="3"/>
      <c r="LGX847" s="3"/>
      <c r="LGY847" s="3"/>
      <c r="LGZ847" s="3"/>
      <c r="LHA847" s="3"/>
      <c r="LHB847" s="3"/>
      <c r="LHC847" s="3"/>
      <c r="LHD847" s="3"/>
      <c r="LHE847" s="3"/>
      <c r="LHF847" s="3"/>
      <c r="LHG847" s="3"/>
      <c r="LHH847" s="3"/>
      <c r="LHI847" s="3"/>
      <c r="LHJ847" s="3"/>
      <c r="LHK847" s="3"/>
      <c r="LHL847" s="3"/>
      <c r="LHM847" s="3"/>
      <c r="LHN847" s="3"/>
      <c r="LHO847" s="3"/>
      <c r="LHP847" s="3"/>
      <c r="LHQ847" s="3"/>
      <c r="LHR847" s="3"/>
      <c r="LHS847" s="3"/>
      <c r="LHT847" s="3"/>
      <c r="LHU847" s="3"/>
      <c r="LHV847" s="3"/>
      <c r="LHW847" s="3"/>
      <c r="LHX847" s="3"/>
      <c r="LHY847" s="3"/>
      <c r="LHZ847" s="3"/>
      <c r="LIA847" s="3"/>
      <c r="LIB847" s="3"/>
      <c r="LIC847" s="3"/>
      <c r="LID847" s="3"/>
      <c r="LIE847" s="3"/>
      <c r="LIF847" s="3"/>
      <c r="LIG847" s="3"/>
      <c r="LIH847" s="3"/>
      <c r="LII847" s="3"/>
      <c r="LIJ847" s="3"/>
      <c r="LIK847" s="3"/>
      <c r="LIL847" s="3"/>
      <c r="LIM847" s="3"/>
      <c r="LIN847" s="3"/>
      <c r="LIO847" s="3"/>
      <c r="LIP847" s="3"/>
      <c r="LIQ847" s="3"/>
      <c r="LIR847" s="3"/>
      <c r="LIS847" s="3"/>
      <c r="LIT847" s="3"/>
      <c r="LIU847" s="3"/>
      <c r="LIV847" s="3"/>
      <c r="LIW847" s="3"/>
      <c r="LIX847" s="3"/>
      <c r="LIY847" s="3"/>
      <c r="LIZ847" s="3"/>
      <c r="LJA847" s="3"/>
      <c r="LJB847" s="3"/>
      <c r="LJC847" s="3"/>
      <c r="LJD847" s="3"/>
      <c r="LJE847" s="3"/>
      <c r="LJF847" s="3"/>
      <c r="LJG847" s="3"/>
      <c r="LJH847" s="3"/>
      <c r="LJI847" s="3"/>
      <c r="LJJ847" s="3"/>
      <c r="LJK847" s="3"/>
      <c r="LJL847" s="3"/>
      <c r="LJM847" s="3"/>
      <c r="LJN847" s="3"/>
      <c r="LJO847" s="3"/>
      <c r="LJP847" s="3"/>
      <c r="LJQ847" s="3"/>
      <c r="LJR847" s="3"/>
      <c r="LJS847" s="3"/>
      <c r="LJT847" s="3"/>
      <c r="LJU847" s="3"/>
      <c r="LJV847" s="3"/>
      <c r="LJW847" s="3"/>
      <c r="LJX847" s="3"/>
      <c r="LJY847" s="3"/>
      <c r="LJZ847" s="3"/>
      <c r="LKA847" s="3"/>
      <c r="LKB847" s="3"/>
      <c r="LKC847" s="3"/>
      <c r="LKD847" s="3"/>
      <c r="LKE847" s="3"/>
      <c r="LKF847" s="3"/>
      <c r="LKG847" s="3"/>
      <c r="LKH847" s="3"/>
      <c r="LKI847" s="3"/>
      <c r="LKJ847" s="3"/>
      <c r="LKK847" s="3"/>
      <c r="LKL847" s="3"/>
      <c r="LKM847" s="3"/>
      <c r="LKN847" s="3"/>
      <c r="LKO847" s="3"/>
      <c r="LKP847" s="3"/>
      <c r="LKQ847" s="3"/>
      <c r="LKR847" s="3"/>
      <c r="LKS847" s="3"/>
      <c r="LKT847" s="3"/>
      <c r="LKU847" s="3"/>
      <c r="LKV847" s="3"/>
      <c r="LKW847" s="3"/>
      <c r="LKX847" s="3"/>
      <c r="LKY847" s="3"/>
      <c r="LKZ847" s="3"/>
      <c r="LLA847" s="3"/>
      <c r="LLB847" s="3"/>
      <c r="LLC847" s="3"/>
      <c r="LLD847" s="3"/>
      <c r="LLE847" s="3"/>
      <c r="LLF847" s="3"/>
      <c r="LLG847" s="3"/>
      <c r="LLH847" s="3"/>
      <c r="LLI847" s="3"/>
      <c r="LLJ847" s="3"/>
      <c r="LLK847" s="3"/>
      <c r="LLL847" s="3"/>
      <c r="LLM847" s="3"/>
      <c r="LLN847" s="3"/>
      <c r="LLO847" s="3"/>
      <c r="LLP847" s="3"/>
      <c r="LLQ847" s="3"/>
      <c r="LLR847" s="3"/>
      <c r="LLS847" s="3"/>
      <c r="LLT847" s="3"/>
      <c r="LLU847" s="3"/>
      <c r="LLV847" s="3"/>
      <c r="LLW847" s="3"/>
      <c r="LLX847" s="3"/>
      <c r="LLY847" s="3"/>
      <c r="LLZ847" s="3"/>
      <c r="LMA847" s="3"/>
      <c r="LMB847" s="3"/>
      <c r="LMC847" s="3"/>
      <c r="LMD847" s="3"/>
      <c r="LME847" s="3"/>
      <c r="LMF847" s="3"/>
      <c r="LMG847" s="3"/>
      <c r="LMH847" s="3"/>
      <c r="LMI847" s="3"/>
      <c r="LMJ847" s="3"/>
      <c r="LMK847" s="3"/>
      <c r="LML847" s="3"/>
      <c r="LMM847" s="3"/>
      <c r="LMN847" s="3"/>
      <c r="LMO847" s="3"/>
      <c r="LMP847" s="3"/>
      <c r="LMQ847" s="3"/>
      <c r="LMR847" s="3"/>
      <c r="LMS847" s="3"/>
      <c r="LMT847" s="3"/>
      <c r="LMU847" s="3"/>
      <c r="LMV847" s="3"/>
      <c r="LMW847" s="3"/>
      <c r="LMX847" s="3"/>
      <c r="LMY847" s="3"/>
      <c r="LMZ847" s="3"/>
      <c r="LNA847" s="3"/>
      <c r="LNB847" s="3"/>
      <c r="LNC847" s="3"/>
      <c r="LND847" s="3"/>
      <c r="LNE847" s="3"/>
      <c r="LNF847" s="3"/>
      <c r="LNG847" s="3"/>
      <c r="LNH847" s="3"/>
      <c r="LNI847" s="3"/>
      <c r="LNJ847" s="3"/>
      <c r="LNK847" s="3"/>
      <c r="LNL847" s="3"/>
      <c r="LNM847" s="3"/>
      <c r="LNN847" s="3"/>
      <c r="LNO847" s="3"/>
      <c r="LNP847" s="3"/>
      <c r="LNQ847" s="3"/>
      <c r="LNR847" s="3"/>
      <c r="LNS847" s="3"/>
      <c r="LNT847" s="3"/>
      <c r="LNU847" s="3"/>
      <c r="LNV847" s="3"/>
      <c r="LNW847" s="3"/>
      <c r="LNX847" s="3"/>
      <c r="LNY847" s="3"/>
      <c r="LNZ847" s="3"/>
      <c r="LOA847" s="3"/>
      <c r="LOB847" s="3"/>
      <c r="LOC847" s="3"/>
      <c r="LOD847" s="3"/>
      <c r="LOE847" s="3"/>
      <c r="LOF847" s="3"/>
      <c r="LOG847" s="3"/>
      <c r="LOH847" s="3"/>
      <c r="LOI847" s="3"/>
      <c r="LOJ847" s="3"/>
      <c r="LOK847" s="3"/>
      <c r="LOL847" s="3"/>
      <c r="LOM847" s="3"/>
      <c r="LON847" s="3"/>
      <c r="LOO847" s="3"/>
      <c r="LOP847" s="3"/>
      <c r="LOQ847" s="3"/>
      <c r="LOR847" s="3"/>
      <c r="LOS847" s="3"/>
      <c r="LOT847" s="3"/>
      <c r="LOU847" s="3"/>
      <c r="LOV847" s="3"/>
      <c r="LOW847" s="3"/>
      <c r="LOX847" s="3"/>
      <c r="LOY847" s="3"/>
      <c r="LOZ847" s="3"/>
      <c r="LPA847" s="3"/>
      <c r="LPB847" s="3"/>
      <c r="LPC847" s="3"/>
      <c r="LPD847" s="3"/>
      <c r="LPE847" s="3"/>
      <c r="LPF847" s="3"/>
      <c r="LPG847" s="3"/>
      <c r="LPH847" s="3"/>
      <c r="LPI847" s="3"/>
      <c r="LPJ847" s="3"/>
      <c r="LPK847" s="3"/>
      <c r="LPL847" s="3"/>
      <c r="LPM847" s="3"/>
      <c r="LPN847" s="3"/>
      <c r="LPO847" s="3"/>
      <c r="LPP847" s="3"/>
      <c r="LPQ847" s="3"/>
      <c r="LPR847" s="3"/>
      <c r="LPS847" s="3"/>
      <c r="LPT847" s="3"/>
      <c r="LPU847" s="3"/>
      <c r="LPV847" s="3"/>
      <c r="LPW847" s="3"/>
      <c r="LPX847" s="3"/>
      <c r="LPY847" s="3"/>
      <c r="LPZ847" s="3"/>
      <c r="LQA847" s="3"/>
      <c r="LQB847" s="3"/>
      <c r="LQC847" s="3"/>
      <c r="LQD847" s="3"/>
      <c r="LQE847" s="3"/>
      <c r="LQF847" s="3"/>
      <c r="LQG847" s="3"/>
      <c r="LQH847" s="3"/>
      <c r="LQI847" s="3"/>
      <c r="LQJ847" s="3"/>
      <c r="LQK847" s="3"/>
      <c r="LQL847" s="3"/>
      <c r="LQM847" s="3"/>
      <c r="LQN847" s="3"/>
      <c r="LQO847" s="3"/>
      <c r="LQP847" s="3"/>
      <c r="LQQ847" s="3"/>
      <c r="LQR847" s="3"/>
      <c r="LQS847" s="3"/>
      <c r="LQT847" s="3"/>
      <c r="LQU847" s="3"/>
      <c r="LQV847" s="3"/>
      <c r="LQW847" s="3"/>
      <c r="LQX847" s="3"/>
      <c r="LQY847" s="3"/>
      <c r="LQZ847" s="3"/>
      <c r="LRA847" s="3"/>
      <c r="LRB847" s="3"/>
      <c r="LRC847" s="3"/>
      <c r="LRD847" s="3"/>
      <c r="LRE847" s="3"/>
      <c r="LRF847" s="3"/>
      <c r="LRG847" s="3"/>
      <c r="LRH847" s="3"/>
      <c r="LRI847" s="3"/>
      <c r="LRJ847" s="3"/>
      <c r="LRK847" s="3"/>
      <c r="LRL847" s="3"/>
      <c r="LRM847" s="3"/>
      <c r="LRN847" s="3"/>
      <c r="LRO847" s="3"/>
      <c r="LRP847" s="3"/>
      <c r="LRQ847" s="3"/>
      <c r="LRR847" s="3"/>
      <c r="LRS847" s="3"/>
      <c r="LRT847" s="3"/>
      <c r="LRU847" s="3"/>
      <c r="LRV847" s="3"/>
      <c r="LRW847" s="3"/>
      <c r="LRX847" s="3"/>
      <c r="LRY847" s="3"/>
      <c r="LRZ847" s="3"/>
      <c r="LSA847" s="3"/>
      <c r="LSB847" s="3"/>
      <c r="LSC847" s="3"/>
      <c r="LSD847" s="3"/>
      <c r="LSE847" s="3"/>
      <c r="LSF847" s="3"/>
      <c r="LSG847" s="3"/>
      <c r="LSH847" s="3"/>
      <c r="LSI847" s="3"/>
      <c r="LSJ847" s="3"/>
      <c r="LSK847" s="3"/>
      <c r="LSL847" s="3"/>
      <c r="LSM847" s="3"/>
      <c r="LSN847" s="3"/>
      <c r="LSO847" s="3"/>
      <c r="LSP847" s="3"/>
      <c r="LSQ847" s="3"/>
      <c r="LSR847" s="3"/>
      <c r="LSS847" s="3"/>
      <c r="LST847" s="3"/>
      <c r="LSU847" s="3"/>
      <c r="LSV847" s="3"/>
      <c r="LSW847" s="3"/>
      <c r="LSX847" s="3"/>
      <c r="LSY847" s="3"/>
      <c r="LSZ847" s="3"/>
      <c r="LTA847" s="3"/>
      <c r="LTB847" s="3"/>
      <c r="LTC847" s="3"/>
      <c r="LTD847" s="3"/>
      <c r="LTE847" s="3"/>
      <c r="LTF847" s="3"/>
      <c r="LTG847" s="3"/>
      <c r="LTH847" s="3"/>
      <c r="LTI847" s="3"/>
      <c r="LTJ847" s="3"/>
      <c r="LTK847" s="3"/>
      <c r="LTL847" s="3"/>
      <c r="LTM847" s="3"/>
      <c r="LTN847" s="3"/>
      <c r="LTO847" s="3"/>
      <c r="LTP847" s="3"/>
      <c r="LTQ847" s="3"/>
      <c r="LTR847" s="3"/>
      <c r="LTS847" s="3"/>
      <c r="LTT847" s="3"/>
      <c r="LTU847" s="3"/>
      <c r="LTV847" s="3"/>
      <c r="LTW847" s="3"/>
      <c r="LTX847" s="3"/>
      <c r="LTY847" s="3"/>
      <c r="LTZ847" s="3"/>
      <c r="LUA847" s="3"/>
      <c r="LUB847" s="3"/>
      <c r="LUC847" s="3"/>
      <c r="LUD847" s="3"/>
      <c r="LUE847" s="3"/>
      <c r="LUF847" s="3"/>
      <c r="LUG847" s="3"/>
      <c r="LUH847" s="3"/>
      <c r="LUI847" s="3"/>
      <c r="LUJ847" s="3"/>
      <c r="LUK847" s="3"/>
      <c r="LUL847" s="3"/>
      <c r="LUM847" s="3"/>
      <c r="LUN847" s="3"/>
      <c r="LUO847" s="3"/>
      <c r="LUP847" s="3"/>
      <c r="LUQ847" s="3"/>
      <c r="LUR847" s="3"/>
      <c r="LUS847" s="3"/>
      <c r="LUT847" s="3"/>
      <c r="LUU847" s="3"/>
      <c r="LUV847" s="3"/>
      <c r="LUW847" s="3"/>
      <c r="LUX847" s="3"/>
      <c r="LUY847" s="3"/>
      <c r="LUZ847" s="3"/>
      <c r="LVA847" s="3"/>
      <c r="LVB847" s="3"/>
      <c r="LVC847" s="3"/>
      <c r="LVD847" s="3"/>
      <c r="LVE847" s="3"/>
      <c r="LVF847" s="3"/>
      <c r="LVG847" s="3"/>
      <c r="LVH847" s="3"/>
      <c r="LVI847" s="3"/>
      <c r="LVJ847" s="3"/>
      <c r="LVK847" s="3"/>
      <c r="LVL847" s="3"/>
      <c r="LVM847" s="3"/>
      <c r="LVN847" s="3"/>
      <c r="LVO847" s="3"/>
      <c r="LVP847" s="3"/>
      <c r="LVQ847" s="3"/>
      <c r="LVR847" s="3"/>
      <c r="LVS847" s="3"/>
      <c r="LVT847" s="3"/>
      <c r="LVU847" s="3"/>
      <c r="LVV847" s="3"/>
      <c r="LVW847" s="3"/>
      <c r="LVX847" s="3"/>
      <c r="LVY847" s="3"/>
      <c r="LVZ847" s="3"/>
      <c r="LWA847" s="3"/>
      <c r="LWB847" s="3"/>
      <c r="LWC847" s="3"/>
      <c r="LWD847" s="3"/>
      <c r="LWE847" s="3"/>
      <c r="LWF847" s="3"/>
      <c r="LWG847" s="3"/>
      <c r="LWH847" s="3"/>
      <c r="LWI847" s="3"/>
      <c r="LWJ847" s="3"/>
      <c r="LWK847" s="3"/>
      <c r="LWL847" s="3"/>
      <c r="LWM847" s="3"/>
      <c r="LWN847" s="3"/>
      <c r="LWO847" s="3"/>
      <c r="LWP847" s="3"/>
      <c r="LWQ847" s="3"/>
      <c r="LWR847" s="3"/>
      <c r="LWS847" s="3"/>
      <c r="LWT847" s="3"/>
      <c r="LWU847" s="3"/>
      <c r="LWV847" s="3"/>
      <c r="LWW847" s="3"/>
      <c r="LWX847" s="3"/>
      <c r="LWY847" s="3"/>
      <c r="LWZ847" s="3"/>
      <c r="LXA847" s="3"/>
      <c r="LXB847" s="3"/>
      <c r="LXC847" s="3"/>
      <c r="LXD847" s="3"/>
      <c r="LXE847" s="3"/>
      <c r="LXF847" s="3"/>
      <c r="LXG847" s="3"/>
      <c r="LXH847" s="3"/>
      <c r="LXI847" s="3"/>
      <c r="LXJ847" s="3"/>
      <c r="LXK847" s="3"/>
      <c r="LXL847" s="3"/>
      <c r="LXM847" s="3"/>
      <c r="LXN847" s="3"/>
      <c r="LXO847" s="3"/>
      <c r="LXP847" s="3"/>
      <c r="LXQ847" s="3"/>
      <c r="LXR847" s="3"/>
      <c r="LXS847" s="3"/>
      <c r="LXT847" s="3"/>
      <c r="LXU847" s="3"/>
      <c r="LXV847" s="3"/>
      <c r="LXW847" s="3"/>
      <c r="LXX847" s="3"/>
      <c r="LXY847" s="3"/>
      <c r="LXZ847" s="3"/>
      <c r="LYA847" s="3"/>
      <c r="LYB847" s="3"/>
      <c r="LYC847" s="3"/>
      <c r="LYD847" s="3"/>
      <c r="LYE847" s="3"/>
      <c r="LYF847" s="3"/>
      <c r="LYG847" s="3"/>
      <c r="LYH847" s="3"/>
      <c r="LYI847" s="3"/>
      <c r="LYJ847" s="3"/>
      <c r="LYK847" s="3"/>
      <c r="LYL847" s="3"/>
      <c r="LYM847" s="3"/>
      <c r="LYN847" s="3"/>
      <c r="LYO847" s="3"/>
      <c r="LYP847" s="3"/>
      <c r="LYQ847" s="3"/>
      <c r="LYR847" s="3"/>
      <c r="LYS847" s="3"/>
      <c r="LYT847" s="3"/>
      <c r="LYU847" s="3"/>
      <c r="LYV847" s="3"/>
      <c r="LYW847" s="3"/>
      <c r="LYX847" s="3"/>
      <c r="LYY847" s="3"/>
      <c r="LYZ847" s="3"/>
      <c r="LZA847" s="3"/>
      <c r="LZB847" s="3"/>
      <c r="LZC847" s="3"/>
      <c r="LZD847" s="3"/>
      <c r="LZE847" s="3"/>
      <c r="LZF847" s="3"/>
      <c r="LZG847" s="3"/>
      <c r="LZH847" s="3"/>
      <c r="LZI847" s="3"/>
      <c r="LZJ847" s="3"/>
      <c r="LZK847" s="3"/>
      <c r="LZL847" s="3"/>
      <c r="LZM847" s="3"/>
      <c r="LZN847" s="3"/>
      <c r="LZO847" s="3"/>
      <c r="LZP847" s="3"/>
      <c r="LZQ847" s="3"/>
      <c r="LZR847" s="3"/>
      <c r="LZS847" s="3"/>
      <c r="LZT847" s="3"/>
      <c r="LZU847" s="3"/>
      <c r="LZV847" s="3"/>
      <c r="LZW847" s="3"/>
      <c r="LZX847" s="3"/>
      <c r="LZY847" s="3"/>
      <c r="LZZ847" s="3"/>
      <c r="MAA847" s="3"/>
      <c r="MAB847" s="3"/>
      <c r="MAC847" s="3"/>
      <c r="MAD847" s="3"/>
      <c r="MAE847" s="3"/>
      <c r="MAF847" s="3"/>
      <c r="MAG847" s="3"/>
      <c r="MAH847" s="3"/>
      <c r="MAI847" s="3"/>
      <c r="MAJ847" s="3"/>
      <c r="MAK847" s="3"/>
      <c r="MAL847" s="3"/>
      <c r="MAM847" s="3"/>
      <c r="MAN847" s="3"/>
      <c r="MAO847" s="3"/>
      <c r="MAP847" s="3"/>
      <c r="MAQ847" s="3"/>
      <c r="MAR847" s="3"/>
      <c r="MAS847" s="3"/>
      <c r="MAT847" s="3"/>
      <c r="MAU847" s="3"/>
      <c r="MAV847" s="3"/>
      <c r="MAW847" s="3"/>
      <c r="MAX847" s="3"/>
      <c r="MAY847" s="3"/>
      <c r="MAZ847" s="3"/>
      <c r="MBA847" s="3"/>
      <c r="MBB847" s="3"/>
      <c r="MBC847" s="3"/>
      <c r="MBD847" s="3"/>
      <c r="MBE847" s="3"/>
      <c r="MBF847" s="3"/>
      <c r="MBG847" s="3"/>
      <c r="MBH847" s="3"/>
      <c r="MBI847" s="3"/>
      <c r="MBJ847" s="3"/>
      <c r="MBK847" s="3"/>
      <c r="MBL847" s="3"/>
      <c r="MBM847" s="3"/>
      <c r="MBN847" s="3"/>
      <c r="MBO847" s="3"/>
      <c r="MBP847" s="3"/>
      <c r="MBQ847" s="3"/>
      <c r="MBR847" s="3"/>
      <c r="MBS847" s="3"/>
      <c r="MBT847" s="3"/>
      <c r="MBU847" s="3"/>
      <c r="MBV847" s="3"/>
      <c r="MBW847" s="3"/>
      <c r="MBX847" s="3"/>
      <c r="MBY847" s="3"/>
      <c r="MBZ847" s="3"/>
      <c r="MCA847" s="3"/>
      <c r="MCB847" s="3"/>
      <c r="MCC847" s="3"/>
      <c r="MCD847" s="3"/>
      <c r="MCE847" s="3"/>
      <c r="MCF847" s="3"/>
      <c r="MCG847" s="3"/>
      <c r="MCH847" s="3"/>
      <c r="MCI847" s="3"/>
      <c r="MCJ847" s="3"/>
      <c r="MCK847" s="3"/>
      <c r="MCL847" s="3"/>
      <c r="MCM847" s="3"/>
      <c r="MCN847" s="3"/>
      <c r="MCO847" s="3"/>
      <c r="MCP847" s="3"/>
      <c r="MCQ847" s="3"/>
      <c r="MCR847" s="3"/>
      <c r="MCS847" s="3"/>
      <c r="MCT847" s="3"/>
      <c r="MCU847" s="3"/>
      <c r="MCV847" s="3"/>
      <c r="MCW847" s="3"/>
      <c r="MCX847" s="3"/>
      <c r="MCY847" s="3"/>
      <c r="MCZ847" s="3"/>
      <c r="MDA847" s="3"/>
      <c r="MDB847" s="3"/>
      <c r="MDC847" s="3"/>
      <c r="MDD847" s="3"/>
      <c r="MDE847" s="3"/>
      <c r="MDF847" s="3"/>
      <c r="MDG847" s="3"/>
      <c r="MDH847" s="3"/>
      <c r="MDI847" s="3"/>
      <c r="MDJ847" s="3"/>
      <c r="MDK847" s="3"/>
      <c r="MDL847" s="3"/>
      <c r="MDM847" s="3"/>
      <c r="MDN847" s="3"/>
      <c r="MDO847" s="3"/>
      <c r="MDP847" s="3"/>
      <c r="MDQ847" s="3"/>
      <c r="MDR847" s="3"/>
      <c r="MDS847" s="3"/>
      <c r="MDT847" s="3"/>
      <c r="MDU847" s="3"/>
      <c r="MDV847" s="3"/>
      <c r="MDW847" s="3"/>
      <c r="MDX847" s="3"/>
      <c r="MDY847" s="3"/>
      <c r="MDZ847" s="3"/>
      <c r="MEA847" s="3"/>
      <c r="MEB847" s="3"/>
      <c r="MEC847" s="3"/>
      <c r="MED847" s="3"/>
      <c r="MEE847" s="3"/>
      <c r="MEF847" s="3"/>
      <c r="MEG847" s="3"/>
      <c r="MEH847" s="3"/>
      <c r="MEI847" s="3"/>
      <c r="MEJ847" s="3"/>
      <c r="MEK847" s="3"/>
      <c r="MEL847" s="3"/>
      <c r="MEM847" s="3"/>
      <c r="MEN847" s="3"/>
      <c r="MEO847" s="3"/>
      <c r="MEP847" s="3"/>
      <c r="MEQ847" s="3"/>
      <c r="MER847" s="3"/>
      <c r="MES847" s="3"/>
      <c r="MET847" s="3"/>
      <c r="MEU847" s="3"/>
      <c r="MEV847" s="3"/>
      <c r="MEW847" s="3"/>
      <c r="MEX847" s="3"/>
      <c r="MEY847" s="3"/>
      <c r="MEZ847" s="3"/>
      <c r="MFA847" s="3"/>
      <c r="MFB847" s="3"/>
      <c r="MFC847" s="3"/>
      <c r="MFD847" s="3"/>
      <c r="MFE847" s="3"/>
      <c r="MFF847" s="3"/>
      <c r="MFG847" s="3"/>
      <c r="MFH847" s="3"/>
      <c r="MFI847" s="3"/>
      <c r="MFJ847" s="3"/>
      <c r="MFK847" s="3"/>
      <c r="MFL847" s="3"/>
      <c r="MFM847" s="3"/>
      <c r="MFN847" s="3"/>
      <c r="MFO847" s="3"/>
      <c r="MFP847" s="3"/>
      <c r="MFQ847" s="3"/>
      <c r="MFR847" s="3"/>
      <c r="MFS847" s="3"/>
      <c r="MFT847" s="3"/>
      <c r="MFU847" s="3"/>
      <c r="MFV847" s="3"/>
      <c r="MFW847" s="3"/>
      <c r="MFX847" s="3"/>
      <c r="MFY847" s="3"/>
      <c r="MFZ847" s="3"/>
      <c r="MGA847" s="3"/>
      <c r="MGB847" s="3"/>
      <c r="MGC847" s="3"/>
      <c r="MGD847" s="3"/>
      <c r="MGE847" s="3"/>
      <c r="MGF847" s="3"/>
      <c r="MGG847" s="3"/>
      <c r="MGH847" s="3"/>
      <c r="MGI847" s="3"/>
      <c r="MGJ847" s="3"/>
      <c r="MGK847" s="3"/>
      <c r="MGL847" s="3"/>
      <c r="MGM847" s="3"/>
      <c r="MGN847" s="3"/>
      <c r="MGO847" s="3"/>
      <c r="MGP847" s="3"/>
      <c r="MGQ847" s="3"/>
      <c r="MGR847" s="3"/>
      <c r="MGS847" s="3"/>
      <c r="MGT847" s="3"/>
      <c r="MGU847" s="3"/>
      <c r="MGV847" s="3"/>
      <c r="MGW847" s="3"/>
      <c r="MGX847" s="3"/>
      <c r="MGY847" s="3"/>
      <c r="MGZ847" s="3"/>
      <c r="MHA847" s="3"/>
      <c r="MHB847" s="3"/>
      <c r="MHC847" s="3"/>
      <c r="MHD847" s="3"/>
      <c r="MHE847" s="3"/>
      <c r="MHF847" s="3"/>
      <c r="MHG847" s="3"/>
      <c r="MHH847" s="3"/>
      <c r="MHI847" s="3"/>
      <c r="MHJ847" s="3"/>
      <c r="MHK847" s="3"/>
      <c r="MHL847" s="3"/>
      <c r="MHM847" s="3"/>
      <c r="MHN847" s="3"/>
      <c r="MHO847" s="3"/>
      <c r="MHP847" s="3"/>
      <c r="MHQ847" s="3"/>
      <c r="MHR847" s="3"/>
      <c r="MHS847" s="3"/>
      <c r="MHT847" s="3"/>
      <c r="MHU847" s="3"/>
      <c r="MHV847" s="3"/>
      <c r="MHW847" s="3"/>
      <c r="MHX847" s="3"/>
      <c r="MHY847" s="3"/>
      <c r="MHZ847" s="3"/>
      <c r="MIA847" s="3"/>
      <c r="MIB847" s="3"/>
      <c r="MIC847" s="3"/>
      <c r="MID847" s="3"/>
      <c r="MIE847" s="3"/>
      <c r="MIF847" s="3"/>
      <c r="MIG847" s="3"/>
      <c r="MIH847" s="3"/>
      <c r="MII847" s="3"/>
      <c r="MIJ847" s="3"/>
      <c r="MIK847" s="3"/>
      <c r="MIL847" s="3"/>
      <c r="MIM847" s="3"/>
      <c r="MIN847" s="3"/>
      <c r="MIO847" s="3"/>
      <c r="MIP847" s="3"/>
      <c r="MIQ847" s="3"/>
      <c r="MIR847" s="3"/>
      <c r="MIS847" s="3"/>
      <c r="MIT847" s="3"/>
      <c r="MIU847" s="3"/>
      <c r="MIV847" s="3"/>
      <c r="MIW847" s="3"/>
      <c r="MIX847" s="3"/>
      <c r="MIY847" s="3"/>
      <c r="MIZ847" s="3"/>
      <c r="MJA847" s="3"/>
      <c r="MJB847" s="3"/>
      <c r="MJC847" s="3"/>
      <c r="MJD847" s="3"/>
      <c r="MJE847" s="3"/>
      <c r="MJF847" s="3"/>
      <c r="MJG847" s="3"/>
      <c r="MJH847" s="3"/>
      <c r="MJI847" s="3"/>
      <c r="MJJ847" s="3"/>
      <c r="MJK847" s="3"/>
      <c r="MJL847" s="3"/>
      <c r="MJM847" s="3"/>
      <c r="MJN847" s="3"/>
      <c r="MJO847" s="3"/>
      <c r="MJP847" s="3"/>
      <c r="MJQ847" s="3"/>
      <c r="MJR847" s="3"/>
      <c r="MJS847" s="3"/>
      <c r="MJT847" s="3"/>
      <c r="MJU847" s="3"/>
      <c r="MJV847" s="3"/>
      <c r="MJW847" s="3"/>
      <c r="MJX847" s="3"/>
      <c r="MJY847" s="3"/>
      <c r="MJZ847" s="3"/>
      <c r="MKA847" s="3"/>
      <c r="MKB847" s="3"/>
      <c r="MKC847" s="3"/>
      <c r="MKD847" s="3"/>
      <c r="MKE847" s="3"/>
      <c r="MKF847" s="3"/>
      <c r="MKG847" s="3"/>
      <c r="MKH847" s="3"/>
      <c r="MKI847" s="3"/>
      <c r="MKJ847" s="3"/>
      <c r="MKK847" s="3"/>
      <c r="MKL847" s="3"/>
      <c r="MKM847" s="3"/>
      <c r="MKN847" s="3"/>
      <c r="MKO847" s="3"/>
      <c r="MKP847" s="3"/>
      <c r="MKQ847" s="3"/>
      <c r="MKR847" s="3"/>
      <c r="MKS847" s="3"/>
      <c r="MKT847" s="3"/>
      <c r="MKU847" s="3"/>
      <c r="MKV847" s="3"/>
      <c r="MKW847" s="3"/>
      <c r="MKX847" s="3"/>
      <c r="MKY847" s="3"/>
      <c r="MKZ847" s="3"/>
      <c r="MLA847" s="3"/>
      <c r="MLB847" s="3"/>
      <c r="MLC847" s="3"/>
      <c r="MLD847" s="3"/>
      <c r="MLE847" s="3"/>
      <c r="MLF847" s="3"/>
      <c r="MLG847" s="3"/>
      <c r="MLH847" s="3"/>
      <c r="MLI847" s="3"/>
      <c r="MLJ847" s="3"/>
      <c r="MLK847" s="3"/>
      <c r="MLL847" s="3"/>
      <c r="MLM847" s="3"/>
      <c r="MLN847" s="3"/>
      <c r="MLO847" s="3"/>
      <c r="MLP847" s="3"/>
      <c r="MLQ847" s="3"/>
      <c r="MLR847" s="3"/>
      <c r="MLS847" s="3"/>
      <c r="MLT847" s="3"/>
      <c r="MLU847" s="3"/>
      <c r="MLV847" s="3"/>
      <c r="MLW847" s="3"/>
      <c r="MLX847" s="3"/>
      <c r="MLY847" s="3"/>
      <c r="MLZ847" s="3"/>
      <c r="MMA847" s="3"/>
      <c r="MMB847" s="3"/>
      <c r="MMC847" s="3"/>
      <c r="MMD847" s="3"/>
      <c r="MME847" s="3"/>
      <c r="MMF847" s="3"/>
      <c r="MMG847" s="3"/>
      <c r="MMH847" s="3"/>
      <c r="MMI847" s="3"/>
      <c r="MMJ847" s="3"/>
      <c r="MMK847" s="3"/>
      <c r="MML847" s="3"/>
      <c r="MMM847" s="3"/>
      <c r="MMN847" s="3"/>
      <c r="MMO847" s="3"/>
      <c r="MMP847" s="3"/>
      <c r="MMQ847" s="3"/>
      <c r="MMR847" s="3"/>
      <c r="MMS847" s="3"/>
      <c r="MMT847" s="3"/>
      <c r="MMU847" s="3"/>
      <c r="MMV847" s="3"/>
      <c r="MMW847" s="3"/>
      <c r="MMX847" s="3"/>
      <c r="MMY847" s="3"/>
      <c r="MMZ847" s="3"/>
      <c r="MNA847" s="3"/>
      <c r="MNB847" s="3"/>
      <c r="MNC847" s="3"/>
      <c r="MND847" s="3"/>
      <c r="MNE847" s="3"/>
      <c r="MNF847" s="3"/>
      <c r="MNG847" s="3"/>
      <c r="MNH847" s="3"/>
      <c r="MNI847" s="3"/>
      <c r="MNJ847" s="3"/>
      <c r="MNK847" s="3"/>
      <c r="MNL847" s="3"/>
      <c r="MNM847" s="3"/>
      <c r="MNN847" s="3"/>
      <c r="MNO847" s="3"/>
      <c r="MNP847" s="3"/>
      <c r="MNQ847" s="3"/>
      <c r="MNR847" s="3"/>
      <c r="MNS847" s="3"/>
      <c r="MNT847" s="3"/>
      <c r="MNU847" s="3"/>
      <c r="MNV847" s="3"/>
      <c r="MNW847" s="3"/>
      <c r="MNX847" s="3"/>
      <c r="MNY847" s="3"/>
      <c r="MNZ847" s="3"/>
      <c r="MOA847" s="3"/>
      <c r="MOB847" s="3"/>
      <c r="MOC847" s="3"/>
      <c r="MOD847" s="3"/>
      <c r="MOE847" s="3"/>
      <c r="MOF847" s="3"/>
      <c r="MOG847" s="3"/>
      <c r="MOH847" s="3"/>
      <c r="MOI847" s="3"/>
      <c r="MOJ847" s="3"/>
      <c r="MOK847" s="3"/>
      <c r="MOL847" s="3"/>
      <c r="MOM847" s="3"/>
      <c r="MON847" s="3"/>
      <c r="MOO847" s="3"/>
      <c r="MOP847" s="3"/>
      <c r="MOQ847" s="3"/>
      <c r="MOR847" s="3"/>
      <c r="MOS847" s="3"/>
      <c r="MOT847" s="3"/>
      <c r="MOU847" s="3"/>
      <c r="MOV847" s="3"/>
      <c r="MOW847" s="3"/>
      <c r="MOX847" s="3"/>
      <c r="MOY847" s="3"/>
      <c r="MOZ847" s="3"/>
      <c r="MPA847" s="3"/>
      <c r="MPB847" s="3"/>
      <c r="MPC847" s="3"/>
      <c r="MPD847" s="3"/>
      <c r="MPE847" s="3"/>
      <c r="MPF847" s="3"/>
      <c r="MPG847" s="3"/>
      <c r="MPH847" s="3"/>
      <c r="MPI847" s="3"/>
      <c r="MPJ847" s="3"/>
      <c r="MPK847" s="3"/>
      <c r="MPL847" s="3"/>
      <c r="MPM847" s="3"/>
      <c r="MPN847" s="3"/>
      <c r="MPO847" s="3"/>
      <c r="MPP847" s="3"/>
      <c r="MPQ847" s="3"/>
      <c r="MPR847" s="3"/>
      <c r="MPS847" s="3"/>
      <c r="MPT847" s="3"/>
      <c r="MPU847" s="3"/>
      <c r="MPV847" s="3"/>
      <c r="MPW847" s="3"/>
      <c r="MPX847" s="3"/>
      <c r="MPY847" s="3"/>
      <c r="MPZ847" s="3"/>
      <c r="MQA847" s="3"/>
      <c r="MQB847" s="3"/>
      <c r="MQC847" s="3"/>
      <c r="MQD847" s="3"/>
      <c r="MQE847" s="3"/>
      <c r="MQF847" s="3"/>
      <c r="MQG847" s="3"/>
      <c r="MQH847" s="3"/>
      <c r="MQI847" s="3"/>
      <c r="MQJ847" s="3"/>
      <c r="MQK847" s="3"/>
      <c r="MQL847" s="3"/>
      <c r="MQM847" s="3"/>
      <c r="MQN847" s="3"/>
      <c r="MQO847" s="3"/>
      <c r="MQP847" s="3"/>
      <c r="MQQ847" s="3"/>
      <c r="MQR847" s="3"/>
      <c r="MQS847" s="3"/>
      <c r="MQT847" s="3"/>
      <c r="MQU847" s="3"/>
      <c r="MQV847" s="3"/>
      <c r="MQW847" s="3"/>
      <c r="MQX847" s="3"/>
      <c r="MQY847" s="3"/>
      <c r="MQZ847" s="3"/>
      <c r="MRA847" s="3"/>
      <c r="MRB847" s="3"/>
      <c r="MRC847" s="3"/>
      <c r="MRD847" s="3"/>
      <c r="MRE847" s="3"/>
      <c r="MRF847" s="3"/>
      <c r="MRG847" s="3"/>
      <c r="MRH847" s="3"/>
      <c r="MRI847" s="3"/>
      <c r="MRJ847" s="3"/>
      <c r="MRK847" s="3"/>
      <c r="MRL847" s="3"/>
      <c r="MRM847" s="3"/>
      <c r="MRN847" s="3"/>
      <c r="MRO847" s="3"/>
      <c r="MRP847" s="3"/>
      <c r="MRQ847" s="3"/>
      <c r="MRR847" s="3"/>
      <c r="MRS847" s="3"/>
      <c r="MRT847" s="3"/>
      <c r="MRU847" s="3"/>
      <c r="MRV847" s="3"/>
      <c r="MRW847" s="3"/>
      <c r="MRX847" s="3"/>
      <c r="MRY847" s="3"/>
      <c r="MRZ847" s="3"/>
      <c r="MSA847" s="3"/>
      <c r="MSB847" s="3"/>
      <c r="MSC847" s="3"/>
      <c r="MSD847" s="3"/>
      <c r="MSE847" s="3"/>
      <c r="MSF847" s="3"/>
      <c r="MSG847" s="3"/>
      <c r="MSH847" s="3"/>
      <c r="MSI847" s="3"/>
      <c r="MSJ847" s="3"/>
      <c r="MSK847" s="3"/>
      <c r="MSL847" s="3"/>
      <c r="MSM847" s="3"/>
      <c r="MSN847" s="3"/>
      <c r="MSO847" s="3"/>
      <c r="MSP847" s="3"/>
      <c r="MSQ847" s="3"/>
      <c r="MSR847" s="3"/>
      <c r="MSS847" s="3"/>
      <c r="MST847" s="3"/>
      <c r="MSU847" s="3"/>
      <c r="MSV847" s="3"/>
      <c r="MSW847" s="3"/>
      <c r="MSX847" s="3"/>
      <c r="MSY847" s="3"/>
      <c r="MSZ847" s="3"/>
      <c r="MTA847" s="3"/>
      <c r="MTB847" s="3"/>
      <c r="MTC847" s="3"/>
      <c r="MTD847" s="3"/>
      <c r="MTE847" s="3"/>
      <c r="MTF847" s="3"/>
      <c r="MTG847" s="3"/>
      <c r="MTH847" s="3"/>
      <c r="MTI847" s="3"/>
      <c r="MTJ847" s="3"/>
      <c r="MTK847" s="3"/>
      <c r="MTL847" s="3"/>
      <c r="MTM847" s="3"/>
      <c r="MTN847" s="3"/>
      <c r="MTO847" s="3"/>
      <c r="MTP847" s="3"/>
      <c r="MTQ847" s="3"/>
      <c r="MTR847" s="3"/>
      <c r="MTS847" s="3"/>
      <c r="MTT847" s="3"/>
      <c r="MTU847" s="3"/>
      <c r="MTV847" s="3"/>
      <c r="MTW847" s="3"/>
      <c r="MTX847" s="3"/>
      <c r="MTY847" s="3"/>
      <c r="MTZ847" s="3"/>
      <c r="MUA847" s="3"/>
      <c r="MUB847" s="3"/>
      <c r="MUC847" s="3"/>
      <c r="MUD847" s="3"/>
      <c r="MUE847" s="3"/>
      <c r="MUF847" s="3"/>
      <c r="MUG847" s="3"/>
      <c r="MUH847" s="3"/>
      <c r="MUI847" s="3"/>
      <c r="MUJ847" s="3"/>
      <c r="MUK847" s="3"/>
      <c r="MUL847" s="3"/>
      <c r="MUM847" s="3"/>
      <c r="MUN847" s="3"/>
      <c r="MUO847" s="3"/>
      <c r="MUP847" s="3"/>
      <c r="MUQ847" s="3"/>
      <c r="MUR847" s="3"/>
      <c r="MUS847" s="3"/>
      <c r="MUT847" s="3"/>
      <c r="MUU847" s="3"/>
      <c r="MUV847" s="3"/>
      <c r="MUW847" s="3"/>
      <c r="MUX847" s="3"/>
      <c r="MUY847" s="3"/>
      <c r="MUZ847" s="3"/>
      <c r="MVA847" s="3"/>
      <c r="MVB847" s="3"/>
      <c r="MVC847" s="3"/>
      <c r="MVD847" s="3"/>
      <c r="MVE847" s="3"/>
      <c r="MVF847" s="3"/>
      <c r="MVG847" s="3"/>
      <c r="MVH847" s="3"/>
      <c r="MVI847" s="3"/>
      <c r="MVJ847" s="3"/>
      <c r="MVK847" s="3"/>
      <c r="MVL847" s="3"/>
      <c r="MVM847" s="3"/>
      <c r="MVN847" s="3"/>
      <c r="MVO847" s="3"/>
      <c r="MVP847" s="3"/>
      <c r="MVQ847" s="3"/>
      <c r="MVR847" s="3"/>
      <c r="MVS847" s="3"/>
      <c r="MVT847" s="3"/>
      <c r="MVU847" s="3"/>
      <c r="MVV847" s="3"/>
      <c r="MVW847" s="3"/>
      <c r="MVX847" s="3"/>
      <c r="MVY847" s="3"/>
      <c r="MVZ847" s="3"/>
      <c r="MWA847" s="3"/>
      <c r="MWB847" s="3"/>
      <c r="MWC847" s="3"/>
      <c r="MWD847" s="3"/>
      <c r="MWE847" s="3"/>
      <c r="MWF847" s="3"/>
      <c r="MWG847" s="3"/>
      <c r="MWH847" s="3"/>
      <c r="MWI847" s="3"/>
      <c r="MWJ847" s="3"/>
      <c r="MWK847" s="3"/>
      <c r="MWL847" s="3"/>
      <c r="MWM847" s="3"/>
      <c r="MWN847" s="3"/>
      <c r="MWO847" s="3"/>
      <c r="MWP847" s="3"/>
      <c r="MWQ847" s="3"/>
      <c r="MWR847" s="3"/>
      <c r="MWS847" s="3"/>
      <c r="MWT847" s="3"/>
      <c r="MWU847" s="3"/>
      <c r="MWV847" s="3"/>
      <c r="MWW847" s="3"/>
      <c r="MWX847" s="3"/>
      <c r="MWY847" s="3"/>
      <c r="MWZ847" s="3"/>
      <c r="MXA847" s="3"/>
      <c r="MXB847" s="3"/>
      <c r="MXC847" s="3"/>
      <c r="MXD847" s="3"/>
      <c r="MXE847" s="3"/>
      <c r="MXF847" s="3"/>
      <c r="MXG847" s="3"/>
      <c r="MXH847" s="3"/>
      <c r="MXI847" s="3"/>
      <c r="MXJ847" s="3"/>
      <c r="MXK847" s="3"/>
      <c r="MXL847" s="3"/>
      <c r="MXM847" s="3"/>
      <c r="MXN847" s="3"/>
      <c r="MXO847" s="3"/>
      <c r="MXP847" s="3"/>
      <c r="MXQ847" s="3"/>
      <c r="MXR847" s="3"/>
      <c r="MXS847" s="3"/>
      <c r="MXT847" s="3"/>
      <c r="MXU847" s="3"/>
      <c r="MXV847" s="3"/>
      <c r="MXW847" s="3"/>
      <c r="MXX847" s="3"/>
      <c r="MXY847" s="3"/>
      <c r="MXZ847" s="3"/>
      <c r="MYA847" s="3"/>
      <c r="MYB847" s="3"/>
      <c r="MYC847" s="3"/>
      <c r="MYD847" s="3"/>
      <c r="MYE847" s="3"/>
      <c r="MYF847" s="3"/>
      <c r="MYG847" s="3"/>
      <c r="MYH847" s="3"/>
      <c r="MYI847" s="3"/>
      <c r="MYJ847" s="3"/>
      <c r="MYK847" s="3"/>
      <c r="MYL847" s="3"/>
      <c r="MYM847" s="3"/>
      <c r="MYN847" s="3"/>
      <c r="MYO847" s="3"/>
      <c r="MYP847" s="3"/>
      <c r="MYQ847" s="3"/>
      <c r="MYR847" s="3"/>
      <c r="MYS847" s="3"/>
      <c r="MYT847" s="3"/>
      <c r="MYU847" s="3"/>
      <c r="MYV847" s="3"/>
      <c r="MYW847" s="3"/>
      <c r="MYX847" s="3"/>
      <c r="MYY847" s="3"/>
      <c r="MYZ847" s="3"/>
      <c r="MZA847" s="3"/>
      <c r="MZB847" s="3"/>
      <c r="MZC847" s="3"/>
      <c r="MZD847" s="3"/>
      <c r="MZE847" s="3"/>
      <c r="MZF847" s="3"/>
      <c r="MZG847" s="3"/>
      <c r="MZH847" s="3"/>
      <c r="MZI847" s="3"/>
      <c r="MZJ847" s="3"/>
      <c r="MZK847" s="3"/>
      <c r="MZL847" s="3"/>
      <c r="MZM847" s="3"/>
      <c r="MZN847" s="3"/>
      <c r="MZO847" s="3"/>
      <c r="MZP847" s="3"/>
      <c r="MZQ847" s="3"/>
      <c r="MZR847" s="3"/>
      <c r="MZS847" s="3"/>
      <c r="MZT847" s="3"/>
      <c r="MZU847" s="3"/>
      <c r="MZV847" s="3"/>
      <c r="MZW847" s="3"/>
      <c r="MZX847" s="3"/>
      <c r="MZY847" s="3"/>
      <c r="MZZ847" s="3"/>
      <c r="NAA847" s="3"/>
      <c r="NAB847" s="3"/>
      <c r="NAC847" s="3"/>
      <c r="NAD847" s="3"/>
      <c r="NAE847" s="3"/>
      <c r="NAF847" s="3"/>
      <c r="NAG847" s="3"/>
      <c r="NAH847" s="3"/>
      <c r="NAI847" s="3"/>
      <c r="NAJ847" s="3"/>
      <c r="NAK847" s="3"/>
      <c r="NAL847" s="3"/>
      <c r="NAM847" s="3"/>
      <c r="NAN847" s="3"/>
      <c r="NAO847" s="3"/>
      <c r="NAP847" s="3"/>
      <c r="NAQ847" s="3"/>
      <c r="NAR847" s="3"/>
      <c r="NAS847" s="3"/>
      <c r="NAT847" s="3"/>
      <c r="NAU847" s="3"/>
      <c r="NAV847" s="3"/>
      <c r="NAW847" s="3"/>
      <c r="NAX847" s="3"/>
      <c r="NAY847" s="3"/>
      <c r="NAZ847" s="3"/>
      <c r="NBA847" s="3"/>
      <c r="NBB847" s="3"/>
      <c r="NBC847" s="3"/>
      <c r="NBD847" s="3"/>
      <c r="NBE847" s="3"/>
      <c r="NBF847" s="3"/>
      <c r="NBG847" s="3"/>
      <c r="NBH847" s="3"/>
      <c r="NBI847" s="3"/>
      <c r="NBJ847" s="3"/>
      <c r="NBK847" s="3"/>
      <c r="NBL847" s="3"/>
      <c r="NBM847" s="3"/>
      <c r="NBN847" s="3"/>
      <c r="NBO847" s="3"/>
      <c r="NBP847" s="3"/>
      <c r="NBQ847" s="3"/>
      <c r="NBR847" s="3"/>
      <c r="NBS847" s="3"/>
      <c r="NBT847" s="3"/>
      <c r="NBU847" s="3"/>
      <c r="NBV847" s="3"/>
      <c r="NBW847" s="3"/>
      <c r="NBX847" s="3"/>
      <c r="NBY847" s="3"/>
      <c r="NBZ847" s="3"/>
      <c r="NCA847" s="3"/>
      <c r="NCB847" s="3"/>
      <c r="NCC847" s="3"/>
      <c r="NCD847" s="3"/>
      <c r="NCE847" s="3"/>
      <c r="NCF847" s="3"/>
      <c r="NCG847" s="3"/>
      <c r="NCH847" s="3"/>
      <c r="NCI847" s="3"/>
      <c r="NCJ847" s="3"/>
      <c r="NCK847" s="3"/>
      <c r="NCL847" s="3"/>
      <c r="NCM847" s="3"/>
      <c r="NCN847" s="3"/>
      <c r="NCO847" s="3"/>
      <c r="NCP847" s="3"/>
      <c r="NCQ847" s="3"/>
      <c r="NCR847" s="3"/>
      <c r="NCS847" s="3"/>
      <c r="NCT847" s="3"/>
      <c r="NCU847" s="3"/>
      <c r="NCV847" s="3"/>
      <c r="NCW847" s="3"/>
      <c r="NCX847" s="3"/>
      <c r="NCY847" s="3"/>
      <c r="NCZ847" s="3"/>
      <c r="NDA847" s="3"/>
      <c r="NDB847" s="3"/>
      <c r="NDC847" s="3"/>
      <c r="NDD847" s="3"/>
      <c r="NDE847" s="3"/>
      <c r="NDF847" s="3"/>
      <c r="NDG847" s="3"/>
      <c r="NDH847" s="3"/>
      <c r="NDI847" s="3"/>
      <c r="NDJ847" s="3"/>
      <c r="NDK847" s="3"/>
      <c r="NDL847" s="3"/>
      <c r="NDM847" s="3"/>
      <c r="NDN847" s="3"/>
      <c r="NDO847" s="3"/>
      <c r="NDP847" s="3"/>
      <c r="NDQ847" s="3"/>
      <c r="NDR847" s="3"/>
      <c r="NDS847" s="3"/>
      <c r="NDT847" s="3"/>
      <c r="NDU847" s="3"/>
      <c r="NDV847" s="3"/>
      <c r="NDW847" s="3"/>
      <c r="NDX847" s="3"/>
      <c r="NDY847" s="3"/>
      <c r="NDZ847" s="3"/>
      <c r="NEA847" s="3"/>
      <c r="NEB847" s="3"/>
      <c r="NEC847" s="3"/>
      <c r="NED847" s="3"/>
      <c r="NEE847" s="3"/>
      <c r="NEF847" s="3"/>
      <c r="NEG847" s="3"/>
      <c r="NEH847" s="3"/>
      <c r="NEI847" s="3"/>
      <c r="NEJ847" s="3"/>
      <c r="NEK847" s="3"/>
      <c r="NEL847" s="3"/>
      <c r="NEM847" s="3"/>
      <c r="NEN847" s="3"/>
      <c r="NEO847" s="3"/>
      <c r="NEP847" s="3"/>
      <c r="NEQ847" s="3"/>
      <c r="NER847" s="3"/>
      <c r="NES847" s="3"/>
      <c r="NET847" s="3"/>
      <c r="NEU847" s="3"/>
      <c r="NEV847" s="3"/>
      <c r="NEW847" s="3"/>
      <c r="NEX847" s="3"/>
      <c r="NEY847" s="3"/>
      <c r="NEZ847" s="3"/>
      <c r="NFA847" s="3"/>
      <c r="NFB847" s="3"/>
      <c r="NFC847" s="3"/>
      <c r="NFD847" s="3"/>
      <c r="NFE847" s="3"/>
      <c r="NFF847" s="3"/>
      <c r="NFG847" s="3"/>
      <c r="NFH847" s="3"/>
      <c r="NFI847" s="3"/>
      <c r="NFJ847" s="3"/>
      <c r="NFK847" s="3"/>
      <c r="NFL847" s="3"/>
      <c r="NFM847" s="3"/>
      <c r="NFN847" s="3"/>
      <c r="NFO847" s="3"/>
      <c r="NFP847" s="3"/>
      <c r="NFQ847" s="3"/>
      <c r="NFR847" s="3"/>
      <c r="NFS847" s="3"/>
      <c r="NFT847" s="3"/>
      <c r="NFU847" s="3"/>
      <c r="NFV847" s="3"/>
      <c r="NFW847" s="3"/>
      <c r="NFX847" s="3"/>
      <c r="NFY847" s="3"/>
      <c r="NFZ847" s="3"/>
      <c r="NGA847" s="3"/>
      <c r="NGB847" s="3"/>
      <c r="NGC847" s="3"/>
      <c r="NGD847" s="3"/>
      <c r="NGE847" s="3"/>
      <c r="NGF847" s="3"/>
      <c r="NGG847" s="3"/>
      <c r="NGH847" s="3"/>
      <c r="NGI847" s="3"/>
      <c r="NGJ847" s="3"/>
      <c r="NGK847" s="3"/>
      <c r="NGL847" s="3"/>
      <c r="NGM847" s="3"/>
      <c r="NGN847" s="3"/>
      <c r="NGO847" s="3"/>
      <c r="NGP847" s="3"/>
      <c r="NGQ847" s="3"/>
      <c r="NGR847" s="3"/>
      <c r="NGS847" s="3"/>
      <c r="NGT847" s="3"/>
      <c r="NGU847" s="3"/>
      <c r="NGV847" s="3"/>
      <c r="NGW847" s="3"/>
      <c r="NGX847" s="3"/>
      <c r="NGY847" s="3"/>
      <c r="NGZ847" s="3"/>
      <c r="NHA847" s="3"/>
      <c r="NHB847" s="3"/>
      <c r="NHC847" s="3"/>
      <c r="NHD847" s="3"/>
      <c r="NHE847" s="3"/>
      <c r="NHF847" s="3"/>
      <c r="NHG847" s="3"/>
      <c r="NHH847" s="3"/>
      <c r="NHI847" s="3"/>
      <c r="NHJ847" s="3"/>
      <c r="NHK847" s="3"/>
      <c r="NHL847" s="3"/>
      <c r="NHM847" s="3"/>
      <c r="NHN847" s="3"/>
      <c r="NHO847" s="3"/>
      <c r="NHP847" s="3"/>
      <c r="NHQ847" s="3"/>
      <c r="NHR847" s="3"/>
      <c r="NHS847" s="3"/>
      <c r="NHT847" s="3"/>
      <c r="NHU847" s="3"/>
      <c r="NHV847" s="3"/>
      <c r="NHW847" s="3"/>
      <c r="NHX847" s="3"/>
      <c r="NHY847" s="3"/>
      <c r="NHZ847" s="3"/>
      <c r="NIA847" s="3"/>
      <c r="NIB847" s="3"/>
      <c r="NIC847" s="3"/>
      <c r="NID847" s="3"/>
      <c r="NIE847" s="3"/>
      <c r="NIF847" s="3"/>
      <c r="NIG847" s="3"/>
      <c r="NIH847" s="3"/>
      <c r="NII847" s="3"/>
      <c r="NIJ847" s="3"/>
      <c r="NIK847" s="3"/>
      <c r="NIL847" s="3"/>
      <c r="NIM847" s="3"/>
      <c r="NIN847" s="3"/>
      <c r="NIO847" s="3"/>
      <c r="NIP847" s="3"/>
      <c r="NIQ847" s="3"/>
      <c r="NIR847" s="3"/>
      <c r="NIS847" s="3"/>
      <c r="NIT847" s="3"/>
      <c r="NIU847" s="3"/>
      <c r="NIV847" s="3"/>
      <c r="NIW847" s="3"/>
      <c r="NIX847" s="3"/>
      <c r="NIY847" s="3"/>
      <c r="NIZ847" s="3"/>
      <c r="NJA847" s="3"/>
      <c r="NJB847" s="3"/>
      <c r="NJC847" s="3"/>
      <c r="NJD847" s="3"/>
      <c r="NJE847" s="3"/>
      <c r="NJF847" s="3"/>
      <c r="NJG847" s="3"/>
      <c r="NJH847" s="3"/>
      <c r="NJI847" s="3"/>
      <c r="NJJ847" s="3"/>
      <c r="NJK847" s="3"/>
      <c r="NJL847" s="3"/>
      <c r="NJM847" s="3"/>
      <c r="NJN847" s="3"/>
      <c r="NJO847" s="3"/>
      <c r="NJP847" s="3"/>
      <c r="NJQ847" s="3"/>
      <c r="NJR847" s="3"/>
      <c r="NJS847" s="3"/>
      <c r="NJT847" s="3"/>
      <c r="NJU847" s="3"/>
      <c r="NJV847" s="3"/>
      <c r="NJW847" s="3"/>
      <c r="NJX847" s="3"/>
      <c r="NJY847" s="3"/>
      <c r="NJZ847" s="3"/>
      <c r="NKA847" s="3"/>
      <c r="NKB847" s="3"/>
      <c r="NKC847" s="3"/>
      <c r="NKD847" s="3"/>
      <c r="NKE847" s="3"/>
      <c r="NKF847" s="3"/>
      <c r="NKG847" s="3"/>
      <c r="NKH847" s="3"/>
      <c r="NKI847" s="3"/>
      <c r="NKJ847" s="3"/>
      <c r="NKK847" s="3"/>
      <c r="NKL847" s="3"/>
      <c r="NKM847" s="3"/>
      <c r="NKN847" s="3"/>
      <c r="NKO847" s="3"/>
      <c r="NKP847" s="3"/>
      <c r="NKQ847" s="3"/>
      <c r="NKR847" s="3"/>
      <c r="NKS847" s="3"/>
      <c r="NKT847" s="3"/>
      <c r="NKU847" s="3"/>
      <c r="NKV847" s="3"/>
      <c r="NKW847" s="3"/>
      <c r="NKX847" s="3"/>
      <c r="NKY847" s="3"/>
      <c r="NKZ847" s="3"/>
      <c r="NLA847" s="3"/>
      <c r="NLB847" s="3"/>
      <c r="NLC847" s="3"/>
      <c r="NLD847" s="3"/>
      <c r="NLE847" s="3"/>
      <c r="NLF847" s="3"/>
      <c r="NLG847" s="3"/>
      <c r="NLH847" s="3"/>
      <c r="NLI847" s="3"/>
      <c r="NLJ847" s="3"/>
      <c r="NLK847" s="3"/>
      <c r="NLL847" s="3"/>
      <c r="NLM847" s="3"/>
      <c r="NLN847" s="3"/>
      <c r="NLO847" s="3"/>
      <c r="NLP847" s="3"/>
      <c r="NLQ847" s="3"/>
      <c r="NLR847" s="3"/>
      <c r="NLS847" s="3"/>
      <c r="NLT847" s="3"/>
      <c r="NLU847" s="3"/>
      <c r="NLV847" s="3"/>
      <c r="NLW847" s="3"/>
      <c r="NLX847" s="3"/>
      <c r="NLY847" s="3"/>
      <c r="NLZ847" s="3"/>
      <c r="NMA847" s="3"/>
      <c r="NMB847" s="3"/>
      <c r="NMC847" s="3"/>
      <c r="NMD847" s="3"/>
      <c r="NME847" s="3"/>
      <c r="NMF847" s="3"/>
      <c r="NMG847" s="3"/>
      <c r="NMH847" s="3"/>
      <c r="NMI847" s="3"/>
      <c r="NMJ847" s="3"/>
      <c r="NMK847" s="3"/>
      <c r="NML847" s="3"/>
      <c r="NMM847" s="3"/>
      <c r="NMN847" s="3"/>
      <c r="NMO847" s="3"/>
      <c r="NMP847" s="3"/>
      <c r="NMQ847" s="3"/>
      <c r="NMR847" s="3"/>
      <c r="NMS847" s="3"/>
      <c r="NMT847" s="3"/>
      <c r="NMU847" s="3"/>
      <c r="NMV847" s="3"/>
      <c r="NMW847" s="3"/>
      <c r="NMX847" s="3"/>
      <c r="NMY847" s="3"/>
      <c r="NMZ847" s="3"/>
      <c r="NNA847" s="3"/>
      <c r="NNB847" s="3"/>
      <c r="NNC847" s="3"/>
      <c r="NND847" s="3"/>
      <c r="NNE847" s="3"/>
      <c r="NNF847" s="3"/>
      <c r="NNG847" s="3"/>
      <c r="NNH847" s="3"/>
      <c r="NNI847" s="3"/>
      <c r="NNJ847" s="3"/>
      <c r="NNK847" s="3"/>
      <c r="NNL847" s="3"/>
      <c r="NNM847" s="3"/>
      <c r="NNN847" s="3"/>
      <c r="NNO847" s="3"/>
      <c r="NNP847" s="3"/>
      <c r="NNQ847" s="3"/>
      <c r="NNR847" s="3"/>
      <c r="NNS847" s="3"/>
      <c r="NNT847" s="3"/>
      <c r="NNU847" s="3"/>
      <c r="NNV847" s="3"/>
      <c r="NNW847" s="3"/>
      <c r="NNX847" s="3"/>
      <c r="NNY847" s="3"/>
      <c r="NNZ847" s="3"/>
      <c r="NOA847" s="3"/>
      <c r="NOB847" s="3"/>
      <c r="NOC847" s="3"/>
      <c r="NOD847" s="3"/>
      <c r="NOE847" s="3"/>
      <c r="NOF847" s="3"/>
      <c r="NOG847" s="3"/>
      <c r="NOH847" s="3"/>
      <c r="NOI847" s="3"/>
      <c r="NOJ847" s="3"/>
      <c r="NOK847" s="3"/>
      <c r="NOL847" s="3"/>
      <c r="NOM847" s="3"/>
      <c r="NON847" s="3"/>
      <c r="NOO847" s="3"/>
      <c r="NOP847" s="3"/>
      <c r="NOQ847" s="3"/>
      <c r="NOR847" s="3"/>
      <c r="NOS847" s="3"/>
      <c r="NOT847" s="3"/>
      <c r="NOU847" s="3"/>
      <c r="NOV847" s="3"/>
      <c r="NOW847" s="3"/>
      <c r="NOX847" s="3"/>
      <c r="NOY847" s="3"/>
      <c r="NOZ847" s="3"/>
      <c r="NPA847" s="3"/>
      <c r="NPB847" s="3"/>
      <c r="NPC847" s="3"/>
      <c r="NPD847" s="3"/>
      <c r="NPE847" s="3"/>
      <c r="NPF847" s="3"/>
      <c r="NPG847" s="3"/>
      <c r="NPH847" s="3"/>
      <c r="NPI847" s="3"/>
      <c r="NPJ847" s="3"/>
      <c r="NPK847" s="3"/>
      <c r="NPL847" s="3"/>
      <c r="NPM847" s="3"/>
      <c r="NPN847" s="3"/>
      <c r="NPO847" s="3"/>
      <c r="NPP847" s="3"/>
      <c r="NPQ847" s="3"/>
      <c r="NPR847" s="3"/>
      <c r="NPS847" s="3"/>
      <c r="NPT847" s="3"/>
      <c r="NPU847" s="3"/>
      <c r="NPV847" s="3"/>
      <c r="NPW847" s="3"/>
      <c r="NPX847" s="3"/>
      <c r="NPY847" s="3"/>
      <c r="NPZ847" s="3"/>
      <c r="NQA847" s="3"/>
      <c r="NQB847" s="3"/>
      <c r="NQC847" s="3"/>
      <c r="NQD847" s="3"/>
      <c r="NQE847" s="3"/>
      <c r="NQF847" s="3"/>
      <c r="NQG847" s="3"/>
      <c r="NQH847" s="3"/>
      <c r="NQI847" s="3"/>
      <c r="NQJ847" s="3"/>
      <c r="NQK847" s="3"/>
      <c r="NQL847" s="3"/>
      <c r="NQM847" s="3"/>
      <c r="NQN847" s="3"/>
      <c r="NQO847" s="3"/>
      <c r="NQP847" s="3"/>
      <c r="NQQ847" s="3"/>
      <c r="NQR847" s="3"/>
      <c r="NQS847" s="3"/>
      <c r="NQT847" s="3"/>
      <c r="NQU847" s="3"/>
      <c r="NQV847" s="3"/>
      <c r="NQW847" s="3"/>
      <c r="NQX847" s="3"/>
      <c r="NQY847" s="3"/>
      <c r="NQZ847" s="3"/>
      <c r="NRA847" s="3"/>
      <c r="NRB847" s="3"/>
      <c r="NRC847" s="3"/>
      <c r="NRD847" s="3"/>
      <c r="NRE847" s="3"/>
      <c r="NRF847" s="3"/>
      <c r="NRG847" s="3"/>
      <c r="NRH847" s="3"/>
      <c r="NRI847" s="3"/>
      <c r="NRJ847" s="3"/>
      <c r="NRK847" s="3"/>
      <c r="NRL847" s="3"/>
      <c r="NRM847" s="3"/>
      <c r="NRN847" s="3"/>
      <c r="NRO847" s="3"/>
      <c r="NRP847" s="3"/>
      <c r="NRQ847" s="3"/>
      <c r="NRR847" s="3"/>
      <c r="NRS847" s="3"/>
      <c r="NRT847" s="3"/>
      <c r="NRU847" s="3"/>
      <c r="NRV847" s="3"/>
      <c r="NRW847" s="3"/>
      <c r="NRX847" s="3"/>
      <c r="NRY847" s="3"/>
      <c r="NRZ847" s="3"/>
      <c r="NSA847" s="3"/>
      <c r="NSB847" s="3"/>
      <c r="NSC847" s="3"/>
      <c r="NSD847" s="3"/>
      <c r="NSE847" s="3"/>
      <c r="NSF847" s="3"/>
      <c r="NSG847" s="3"/>
      <c r="NSH847" s="3"/>
      <c r="NSI847" s="3"/>
      <c r="NSJ847" s="3"/>
      <c r="NSK847" s="3"/>
      <c r="NSL847" s="3"/>
      <c r="NSM847" s="3"/>
      <c r="NSN847" s="3"/>
      <c r="NSO847" s="3"/>
      <c r="NSP847" s="3"/>
      <c r="NSQ847" s="3"/>
      <c r="NSR847" s="3"/>
      <c r="NSS847" s="3"/>
      <c r="NST847" s="3"/>
      <c r="NSU847" s="3"/>
      <c r="NSV847" s="3"/>
      <c r="NSW847" s="3"/>
      <c r="NSX847" s="3"/>
      <c r="NSY847" s="3"/>
      <c r="NSZ847" s="3"/>
      <c r="NTA847" s="3"/>
      <c r="NTB847" s="3"/>
      <c r="NTC847" s="3"/>
      <c r="NTD847" s="3"/>
      <c r="NTE847" s="3"/>
      <c r="NTF847" s="3"/>
      <c r="NTG847" s="3"/>
      <c r="NTH847" s="3"/>
      <c r="NTI847" s="3"/>
      <c r="NTJ847" s="3"/>
      <c r="NTK847" s="3"/>
      <c r="NTL847" s="3"/>
      <c r="NTM847" s="3"/>
      <c r="NTN847" s="3"/>
      <c r="NTO847" s="3"/>
      <c r="NTP847" s="3"/>
      <c r="NTQ847" s="3"/>
      <c r="NTR847" s="3"/>
      <c r="NTS847" s="3"/>
      <c r="NTT847" s="3"/>
      <c r="NTU847" s="3"/>
      <c r="NTV847" s="3"/>
      <c r="NTW847" s="3"/>
      <c r="NTX847" s="3"/>
      <c r="NTY847" s="3"/>
      <c r="NTZ847" s="3"/>
      <c r="NUA847" s="3"/>
      <c r="NUB847" s="3"/>
      <c r="NUC847" s="3"/>
      <c r="NUD847" s="3"/>
      <c r="NUE847" s="3"/>
      <c r="NUF847" s="3"/>
      <c r="NUG847" s="3"/>
      <c r="NUH847" s="3"/>
      <c r="NUI847" s="3"/>
      <c r="NUJ847" s="3"/>
      <c r="NUK847" s="3"/>
      <c r="NUL847" s="3"/>
      <c r="NUM847" s="3"/>
      <c r="NUN847" s="3"/>
      <c r="NUO847" s="3"/>
      <c r="NUP847" s="3"/>
      <c r="NUQ847" s="3"/>
      <c r="NUR847" s="3"/>
      <c r="NUS847" s="3"/>
      <c r="NUT847" s="3"/>
      <c r="NUU847" s="3"/>
      <c r="NUV847" s="3"/>
      <c r="NUW847" s="3"/>
      <c r="NUX847" s="3"/>
      <c r="NUY847" s="3"/>
      <c r="NUZ847" s="3"/>
      <c r="NVA847" s="3"/>
      <c r="NVB847" s="3"/>
      <c r="NVC847" s="3"/>
      <c r="NVD847" s="3"/>
      <c r="NVE847" s="3"/>
      <c r="NVF847" s="3"/>
      <c r="NVG847" s="3"/>
      <c r="NVH847" s="3"/>
      <c r="NVI847" s="3"/>
      <c r="NVJ847" s="3"/>
      <c r="NVK847" s="3"/>
      <c r="NVL847" s="3"/>
      <c r="NVM847" s="3"/>
      <c r="NVN847" s="3"/>
      <c r="NVO847" s="3"/>
      <c r="NVP847" s="3"/>
      <c r="NVQ847" s="3"/>
      <c r="NVR847" s="3"/>
      <c r="NVS847" s="3"/>
      <c r="NVT847" s="3"/>
      <c r="NVU847" s="3"/>
      <c r="NVV847" s="3"/>
      <c r="NVW847" s="3"/>
      <c r="NVX847" s="3"/>
      <c r="NVY847" s="3"/>
      <c r="NVZ847" s="3"/>
      <c r="NWA847" s="3"/>
      <c r="NWB847" s="3"/>
      <c r="NWC847" s="3"/>
      <c r="NWD847" s="3"/>
      <c r="NWE847" s="3"/>
      <c r="NWF847" s="3"/>
      <c r="NWG847" s="3"/>
      <c r="NWH847" s="3"/>
      <c r="NWI847" s="3"/>
      <c r="NWJ847" s="3"/>
      <c r="NWK847" s="3"/>
      <c r="NWL847" s="3"/>
      <c r="NWM847" s="3"/>
      <c r="NWN847" s="3"/>
      <c r="NWO847" s="3"/>
      <c r="NWP847" s="3"/>
      <c r="NWQ847" s="3"/>
      <c r="NWR847" s="3"/>
      <c r="NWS847" s="3"/>
      <c r="NWT847" s="3"/>
      <c r="NWU847" s="3"/>
      <c r="NWV847" s="3"/>
      <c r="NWW847" s="3"/>
      <c r="NWX847" s="3"/>
      <c r="NWY847" s="3"/>
      <c r="NWZ847" s="3"/>
      <c r="NXA847" s="3"/>
      <c r="NXB847" s="3"/>
      <c r="NXC847" s="3"/>
      <c r="NXD847" s="3"/>
      <c r="NXE847" s="3"/>
      <c r="NXF847" s="3"/>
      <c r="NXG847" s="3"/>
      <c r="NXH847" s="3"/>
      <c r="NXI847" s="3"/>
      <c r="NXJ847" s="3"/>
      <c r="NXK847" s="3"/>
      <c r="NXL847" s="3"/>
      <c r="NXM847" s="3"/>
      <c r="NXN847" s="3"/>
      <c r="NXO847" s="3"/>
      <c r="NXP847" s="3"/>
      <c r="NXQ847" s="3"/>
      <c r="NXR847" s="3"/>
      <c r="NXS847" s="3"/>
      <c r="NXT847" s="3"/>
      <c r="NXU847" s="3"/>
      <c r="NXV847" s="3"/>
      <c r="NXW847" s="3"/>
      <c r="NXX847" s="3"/>
      <c r="NXY847" s="3"/>
      <c r="NXZ847" s="3"/>
      <c r="NYA847" s="3"/>
      <c r="NYB847" s="3"/>
      <c r="NYC847" s="3"/>
      <c r="NYD847" s="3"/>
      <c r="NYE847" s="3"/>
      <c r="NYF847" s="3"/>
      <c r="NYG847" s="3"/>
      <c r="NYH847" s="3"/>
      <c r="NYI847" s="3"/>
      <c r="NYJ847" s="3"/>
      <c r="NYK847" s="3"/>
      <c r="NYL847" s="3"/>
      <c r="NYM847" s="3"/>
      <c r="NYN847" s="3"/>
      <c r="NYO847" s="3"/>
      <c r="NYP847" s="3"/>
      <c r="NYQ847" s="3"/>
      <c r="NYR847" s="3"/>
      <c r="NYS847" s="3"/>
      <c r="NYT847" s="3"/>
      <c r="NYU847" s="3"/>
      <c r="NYV847" s="3"/>
      <c r="NYW847" s="3"/>
      <c r="NYX847" s="3"/>
      <c r="NYY847" s="3"/>
      <c r="NYZ847" s="3"/>
      <c r="NZA847" s="3"/>
      <c r="NZB847" s="3"/>
      <c r="NZC847" s="3"/>
      <c r="NZD847" s="3"/>
      <c r="NZE847" s="3"/>
      <c r="NZF847" s="3"/>
      <c r="NZG847" s="3"/>
      <c r="NZH847" s="3"/>
      <c r="NZI847" s="3"/>
      <c r="NZJ847" s="3"/>
      <c r="NZK847" s="3"/>
      <c r="NZL847" s="3"/>
      <c r="NZM847" s="3"/>
      <c r="NZN847" s="3"/>
      <c r="NZO847" s="3"/>
      <c r="NZP847" s="3"/>
      <c r="NZQ847" s="3"/>
      <c r="NZR847" s="3"/>
      <c r="NZS847" s="3"/>
      <c r="NZT847" s="3"/>
      <c r="NZU847" s="3"/>
      <c r="NZV847" s="3"/>
      <c r="NZW847" s="3"/>
      <c r="NZX847" s="3"/>
      <c r="NZY847" s="3"/>
      <c r="NZZ847" s="3"/>
      <c r="OAA847" s="3"/>
      <c r="OAB847" s="3"/>
      <c r="OAC847" s="3"/>
      <c r="OAD847" s="3"/>
      <c r="OAE847" s="3"/>
      <c r="OAF847" s="3"/>
      <c r="OAG847" s="3"/>
      <c r="OAH847" s="3"/>
      <c r="OAI847" s="3"/>
      <c r="OAJ847" s="3"/>
      <c r="OAK847" s="3"/>
      <c r="OAL847" s="3"/>
      <c r="OAM847" s="3"/>
      <c r="OAN847" s="3"/>
      <c r="OAO847" s="3"/>
      <c r="OAP847" s="3"/>
      <c r="OAQ847" s="3"/>
      <c r="OAR847" s="3"/>
      <c r="OAS847" s="3"/>
      <c r="OAT847" s="3"/>
      <c r="OAU847" s="3"/>
      <c r="OAV847" s="3"/>
      <c r="OAW847" s="3"/>
      <c r="OAX847" s="3"/>
      <c r="OAY847" s="3"/>
      <c r="OAZ847" s="3"/>
      <c r="OBA847" s="3"/>
      <c r="OBB847" s="3"/>
      <c r="OBC847" s="3"/>
      <c r="OBD847" s="3"/>
      <c r="OBE847" s="3"/>
      <c r="OBF847" s="3"/>
      <c r="OBG847" s="3"/>
      <c r="OBH847" s="3"/>
      <c r="OBI847" s="3"/>
      <c r="OBJ847" s="3"/>
      <c r="OBK847" s="3"/>
      <c r="OBL847" s="3"/>
      <c r="OBM847" s="3"/>
      <c r="OBN847" s="3"/>
      <c r="OBO847" s="3"/>
      <c r="OBP847" s="3"/>
      <c r="OBQ847" s="3"/>
      <c r="OBR847" s="3"/>
      <c r="OBS847" s="3"/>
      <c r="OBT847" s="3"/>
      <c r="OBU847" s="3"/>
      <c r="OBV847" s="3"/>
      <c r="OBW847" s="3"/>
      <c r="OBX847" s="3"/>
      <c r="OBY847" s="3"/>
      <c r="OBZ847" s="3"/>
      <c r="OCA847" s="3"/>
      <c r="OCB847" s="3"/>
      <c r="OCC847" s="3"/>
      <c r="OCD847" s="3"/>
      <c r="OCE847" s="3"/>
      <c r="OCF847" s="3"/>
      <c r="OCG847" s="3"/>
      <c r="OCH847" s="3"/>
      <c r="OCI847" s="3"/>
      <c r="OCJ847" s="3"/>
      <c r="OCK847" s="3"/>
      <c r="OCL847" s="3"/>
      <c r="OCM847" s="3"/>
      <c r="OCN847" s="3"/>
      <c r="OCO847" s="3"/>
      <c r="OCP847" s="3"/>
      <c r="OCQ847" s="3"/>
      <c r="OCR847" s="3"/>
      <c r="OCS847" s="3"/>
      <c r="OCT847" s="3"/>
      <c r="OCU847" s="3"/>
      <c r="OCV847" s="3"/>
      <c r="OCW847" s="3"/>
      <c r="OCX847" s="3"/>
      <c r="OCY847" s="3"/>
      <c r="OCZ847" s="3"/>
      <c r="ODA847" s="3"/>
      <c r="ODB847" s="3"/>
      <c r="ODC847" s="3"/>
      <c r="ODD847" s="3"/>
      <c r="ODE847" s="3"/>
      <c r="ODF847" s="3"/>
      <c r="ODG847" s="3"/>
      <c r="ODH847" s="3"/>
      <c r="ODI847" s="3"/>
      <c r="ODJ847" s="3"/>
      <c r="ODK847" s="3"/>
      <c r="ODL847" s="3"/>
      <c r="ODM847" s="3"/>
      <c r="ODN847" s="3"/>
      <c r="ODO847" s="3"/>
      <c r="ODP847" s="3"/>
      <c r="ODQ847" s="3"/>
      <c r="ODR847" s="3"/>
      <c r="ODS847" s="3"/>
      <c r="ODT847" s="3"/>
      <c r="ODU847" s="3"/>
      <c r="ODV847" s="3"/>
      <c r="ODW847" s="3"/>
      <c r="ODX847" s="3"/>
      <c r="ODY847" s="3"/>
      <c r="ODZ847" s="3"/>
      <c r="OEA847" s="3"/>
      <c r="OEB847" s="3"/>
      <c r="OEC847" s="3"/>
      <c r="OED847" s="3"/>
      <c r="OEE847" s="3"/>
      <c r="OEF847" s="3"/>
      <c r="OEG847" s="3"/>
      <c r="OEH847" s="3"/>
      <c r="OEI847" s="3"/>
      <c r="OEJ847" s="3"/>
      <c r="OEK847" s="3"/>
      <c r="OEL847" s="3"/>
      <c r="OEM847" s="3"/>
      <c r="OEN847" s="3"/>
      <c r="OEO847" s="3"/>
      <c r="OEP847" s="3"/>
      <c r="OEQ847" s="3"/>
      <c r="OER847" s="3"/>
      <c r="OES847" s="3"/>
      <c r="OET847" s="3"/>
      <c r="OEU847" s="3"/>
      <c r="OEV847" s="3"/>
      <c r="OEW847" s="3"/>
      <c r="OEX847" s="3"/>
      <c r="OEY847" s="3"/>
      <c r="OEZ847" s="3"/>
      <c r="OFA847" s="3"/>
      <c r="OFB847" s="3"/>
      <c r="OFC847" s="3"/>
      <c r="OFD847" s="3"/>
      <c r="OFE847" s="3"/>
      <c r="OFF847" s="3"/>
      <c r="OFG847" s="3"/>
      <c r="OFH847" s="3"/>
      <c r="OFI847" s="3"/>
      <c r="OFJ847" s="3"/>
      <c r="OFK847" s="3"/>
      <c r="OFL847" s="3"/>
      <c r="OFM847" s="3"/>
      <c r="OFN847" s="3"/>
      <c r="OFO847" s="3"/>
      <c r="OFP847" s="3"/>
      <c r="OFQ847" s="3"/>
      <c r="OFR847" s="3"/>
      <c r="OFS847" s="3"/>
      <c r="OFT847" s="3"/>
      <c r="OFU847" s="3"/>
      <c r="OFV847" s="3"/>
      <c r="OFW847" s="3"/>
      <c r="OFX847" s="3"/>
      <c r="OFY847" s="3"/>
      <c r="OFZ847" s="3"/>
      <c r="OGA847" s="3"/>
      <c r="OGB847" s="3"/>
      <c r="OGC847" s="3"/>
      <c r="OGD847" s="3"/>
      <c r="OGE847" s="3"/>
      <c r="OGF847" s="3"/>
      <c r="OGG847" s="3"/>
      <c r="OGH847" s="3"/>
      <c r="OGI847" s="3"/>
      <c r="OGJ847" s="3"/>
      <c r="OGK847" s="3"/>
      <c r="OGL847" s="3"/>
      <c r="OGM847" s="3"/>
      <c r="OGN847" s="3"/>
      <c r="OGO847" s="3"/>
      <c r="OGP847" s="3"/>
      <c r="OGQ847" s="3"/>
      <c r="OGR847" s="3"/>
      <c r="OGS847" s="3"/>
      <c r="OGT847" s="3"/>
      <c r="OGU847" s="3"/>
      <c r="OGV847" s="3"/>
      <c r="OGW847" s="3"/>
      <c r="OGX847" s="3"/>
      <c r="OGY847" s="3"/>
      <c r="OGZ847" s="3"/>
      <c r="OHA847" s="3"/>
      <c r="OHB847" s="3"/>
      <c r="OHC847" s="3"/>
      <c r="OHD847" s="3"/>
      <c r="OHE847" s="3"/>
      <c r="OHF847" s="3"/>
      <c r="OHG847" s="3"/>
      <c r="OHH847" s="3"/>
      <c r="OHI847" s="3"/>
      <c r="OHJ847" s="3"/>
      <c r="OHK847" s="3"/>
      <c r="OHL847" s="3"/>
      <c r="OHM847" s="3"/>
      <c r="OHN847" s="3"/>
      <c r="OHO847" s="3"/>
      <c r="OHP847" s="3"/>
      <c r="OHQ847" s="3"/>
      <c r="OHR847" s="3"/>
      <c r="OHS847" s="3"/>
      <c r="OHT847" s="3"/>
      <c r="OHU847" s="3"/>
      <c r="OHV847" s="3"/>
      <c r="OHW847" s="3"/>
      <c r="OHX847" s="3"/>
      <c r="OHY847" s="3"/>
      <c r="OHZ847" s="3"/>
      <c r="OIA847" s="3"/>
      <c r="OIB847" s="3"/>
      <c r="OIC847" s="3"/>
      <c r="OID847" s="3"/>
      <c r="OIE847" s="3"/>
      <c r="OIF847" s="3"/>
      <c r="OIG847" s="3"/>
      <c r="OIH847" s="3"/>
      <c r="OII847" s="3"/>
      <c r="OIJ847" s="3"/>
      <c r="OIK847" s="3"/>
      <c r="OIL847" s="3"/>
      <c r="OIM847" s="3"/>
      <c r="OIN847" s="3"/>
      <c r="OIO847" s="3"/>
      <c r="OIP847" s="3"/>
      <c r="OIQ847" s="3"/>
      <c r="OIR847" s="3"/>
      <c r="OIS847" s="3"/>
      <c r="OIT847" s="3"/>
      <c r="OIU847" s="3"/>
      <c r="OIV847" s="3"/>
      <c r="OIW847" s="3"/>
      <c r="OIX847" s="3"/>
      <c r="OIY847" s="3"/>
      <c r="OIZ847" s="3"/>
      <c r="OJA847" s="3"/>
      <c r="OJB847" s="3"/>
      <c r="OJC847" s="3"/>
      <c r="OJD847" s="3"/>
      <c r="OJE847" s="3"/>
      <c r="OJF847" s="3"/>
      <c r="OJG847" s="3"/>
      <c r="OJH847" s="3"/>
      <c r="OJI847" s="3"/>
      <c r="OJJ847" s="3"/>
      <c r="OJK847" s="3"/>
      <c r="OJL847" s="3"/>
      <c r="OJM847" s="3"/>
      <c r="OJN847" s="3"/>
      <c r="OJO847" s="3"/>
      <c r="OJP847" s="3"/>
      <c r="OJQ847" s="3"/>
      <c r="OJR847" s="3"/>
      <c r="OJS847" s="3"/>
      <c r="OJT847" s="3"/>
      <c r="OJU847" s="3"/>
      <c r="OJV847" s="3"/>
      <c r="OJW847" s="3"/>
      <c r="OJX847" s="3"/>
      <c r="OJY847" s="3"/>
      <c r="OJZ847" s="3"/>
      <c r="OKA847" s="3"/>
      <c r="OKB847" s="3"/>
      <c r="OKC847" s="3"/>
      <c r="OKD847" s="3"/>
      <c r="OKE847" s="3"/>
      <c r="OKF847" s="3"/>
      <c r="OKG847" s="3"/>
      <c r="OKH847" s="3"/>
      <c r="OKI847" s="3"/>
      <c r="OKJ847" s="3"/>
      <c r="OKK847" s="3"/>
      <c r="OKL847" s="3"/>
      <c r="OKM847" s="3"/>
      <c r="OKN847" s="3"/>
      <c r="OKO847" s="3"/>
      <c r="OKP847" s="3"/>
      <c r="OKQ847" s="3"/>
      <c r="OKR847" s="3"/>
      <c r="OKS847" s="3"/>
      <c r="OKT847" s="3"/>
      <c r="OKU847" s="3"/>
      <c r="OKV847" s="3"/>
      <c r="OKW847" s="3"/>
      <c r="OKX847" s="3"/>
      <c r="OKY847" s="3"/>
      <c r="OKZ847" s="3"/>
      <c r="OLA847" s="3"/>
      <c r="OLB847" s="3"/>
      <c r="OLC847" s="3"/>
      <c r="OLD847" s="3"/>
      <c r="OLE847" s="3"/>
      <c r="OLF847" s="3"/>
      <c r="OLG847" s="3"/>
      <c r="OLH847" s="3"/>
      <c r="OLI847" s="3"/>
      <c r="OLJ847" s="3"/>
      <c r="OLK847" s="3"/>
      <c r="OLL847" s="3"/>
      <c r="OLM847" s="3"/>
      <c r="OLN847" s="3"/>
      <c r="OLO847" s="3"/>
      <c r="OLP847" s="3"/>
      <c r="OLQ847" s="3"/>
      <c r="OLR847" s="3"/>
      <c r="OLS847" s="3"/>
      <c r="OLT847" s="3"/>
      <c r="OLU847" s="3"/>
      <c r="OLV847" s="3"/>
      <c r="OLW847" s="3"/>
      <c r="OLX847" s="3"/>
      <c r="OLY847" s="3"/>
      <c r="OLZ847" s="3"/>
      <c r="OMA847" s="3"/>
      <c r="OMB847" s="3"/>
      <c r="OMC847" s="3"/>
      <c r="OMD847" s="3"/>
      <c r="OME847" s="3"/>
      <c r="OMF847" s="3"/>
      <c r="OMG847" s="3"/>
      <c r="OMH847" s="3"/>
      <c r="OMI847" s="3"/>
      <c r="OMJ847" s="3"/>
      <c r="OMK847" s="3"/>
      <c r="OML847" s="3"/>
      <c r="OMM847" s="3"/>
      <c r="OMN847" s="3"/>
      <c r="OMO847" s="3"/>
      <c r="OMP847" s="3"/>
      <c r="OMQ847" s="3"/>
      <c r="OMR847" s="3"/>
      <c r="OMS847" s="3"/>
      <c r="OMT847" s="3"/>
      <c r="OMU847" s="3"/>
      <c r="OMV847" s="3"/>
      <c r="OMW847" s="3"/>
      <c r="OMX847" s="3"/>
      <c r="OMY847" s="3"/>
      <c r="OMZ847" s="3"/>
      <c r="ONA847" s="3"/>
      <c r="ONB847" s="3"/>
      <c r="ONC847" s="3"/>
      <c r="OND847" s="3"/>
      <c r="ONE847" s="3"/>
      <c r="ONF847" s="3"/>
      <c r="ONG847" s="3"/>
      <c r="ONH847" s="3"/>
      <c r="ONI847" s="3"/>
      <c r="ONJ847" s="3"/>
      <c r="ONK847" s="3"/>
      <c r="ONL847" s="3"/>
      <c r="ONM847" s="3"/>
      <c r="ONN847" s="3"/>
      <c r="ONO847" s="3"/>
      <c r="ONP847" s="3"/>
      <c r="ONQ847" s="3"/>
      <c r="ONR847" s="3"/>
      <c r="ONS847" s="3"/>
      <c r="ONT847" s="3"/>
      <c r="ONU847" s="3"/>
      <c r="ONV847" s="3"/>
      <c r="ONW847" s="3"/>
      <c r="ONX847" s="3"/>
      <c r="ONY847" s="3"/>
      <c r="ONZ847" s="3"/>
      <c r="OOA847" s="3"/>
      <c r="OOB847" s="3"/>
      <c r="OOC847" s="3"/>
      <c r="OOD847" s="3"/>
      <c r="OOE847" s="3"/>
      <c r="OOF847" s="3"/>
      <c r="OOG847" s="3"/>
      <c r="OOH847" s="3"/>
      <c r="OOI847" s="3"/>
      <c r="OOJ847" s="3"/>
      <c r="OOK847" s="3"/>
      <c r="OOL847" s="3"/>
      <c r="OOM847" s="3"/>
      <c r="OON847" s="3"/>
      <c r="OOO847" s="3"/>
      <c r="OOP847" s="3"/>
      <c r="OOQ847" s="3"/>
      <c r="OOR847" s="3"/>
      <c r="OOS847" s="3"/>
      <c r="OOT847" s="3"/>
      <c r="OOU847" s="3"/>
      <c r="OOV847" s="3"/>
      <c r="OOW847" s="3"/>
      <c r="OOX847" s="3"/>
      <c r="OOY847" s="3"/>
      <c r="OOZ847" s="3"/>
      <c r="OPA847" s="3"/>
      <c r="OPB847" s="3"/>
      <c r="OPC847" s="3"/>
      <c r="OPD847" s="3"/>
      <c r="OPE847" s="3"/>
      <c r="OPF847" s="3"/>
      <c r="OPG847" s="3"/>
      <c r="OPH847" s="3"/>
      <c r="OPI847" s="3"/>
      <c r="OPJ847" s="3"/>
      <c r="OPK847" s="3"/>
      <c r="OPL847" s="3"/>
      <c r="OPM847" s="3"/>
      <c r="OPN847" s="3"/>
      <c r="OPO847" s="3"/>
      <c r="OPP847" s="3"/>
      <c r="OPQ847" s="3"/>
      <c r="OPR847" s="3"/>
      <c r="OPS847" s="3"/>
      <c r="OPT847" s="3"/>
      <c r="OPU847" s="3"/>
      <c r="OPV847" s="3"/>
      <c r="OPW847" s="3"/>
      <c r="OPX847" s="3"/>
      <c r="OPY847" s="3"/>
      <c r="OPZ847" s="3"/>
      <c r="OQA847" s="3"/>
      <c r="OQB847" s="3"/>
      <c r="OQC847" s="3"/>
      <c r="OQD847" s="3"/>
      <c r="OQE847" s="3"/>
      <c r="OQF847" s="3"/>
      <c r="OQG847" s="3"/>
      <c r="OQH847" s="3"/>
      <c r="OQI847" s="3"/>
      <c r="OQJ847" s="3"/>
      <c r="OQK847" s="3"/>
      <c r="OQL847" s="3"/>
      <c r="OQM847" s="3"/>
      <c r="OQN847" s="3"/>
      <c r="OQO847" s="3"/>
      <c r="OQP847" s="3"/>
      <c r="OQQ847" s="3"/>
      <c r="OQR847" s="3"/>
      <c r="OQS847" s="3"/>
      <c r="OQT847" s="3"/>
      <c r="OQU847" s="3"/>
      <c r="OQV847" s="3"/>
      <c r="OQW847" s="3"/>
      <c r="OQX847" s="3"/>
      <c r="OQY847" s="3"/>
      <c r="OQZ847" s="3"/>
      <c r="ORA847" s="3"/>
      <c r="ORB847" s="3"/>
      <c r="ORC847" s="3"/>
      <c r="ORD847" s="3"/>
      <c r="ORE847" s="3"/>
      <c r="ORF847" s="3"/>
      <c r="ORG847" s="3"/>
      <c r="ORH847" s="3"/>
      <c r="ORI847" s="3"/>
      <c r="ORJ847" s="3"/>
      <c r="ORK847" s="3"/>
      <c r="ORL847" s="3"/>
      <c r="ORM847" s="3"/>
      <c r="ORN847" s="3"/>
      <c r="ORO847" s="3"/>
      <c r="ORP847" s="3"/>
      <c r="ORQ847" s="3"/>
      <c r="ORR847" s="3"/>
      <c r="ORS847" s="3"/>
      <c r="ORT847" s="3"/>
      <c r="ORU847" s="3"/>
      <c r="ORV847" s="3"/>
      <c r="ORW847" s="3"/>
      <c r="ORX847" s="3"/>
      <c r="ORY847" s="3"/>
      <c r="ORZ847" s="3"/>
      <c r="OSA847" s="3"/>
      <c r="OSB847" s="3"/>
      <c r="OSC847" s="3"/>
      <c r="OSD847" s="3"/>
      <c r="OSE847" s="3"/>
      <c r="OSF847" s="3"/>
      <c r="OSG847" s="3"/>
      <c r="OSH847" s="3"/>
      <c r="OSI847" s="3"/>
      <c r="OSJ847" s="3"/>
      <c r="OSK847" s="3"/>
      <c r="OSL847" s="3"/>
      <c r="OSM847" s="3"/>
      <c r="OSN847" s="3"/>
      <c r="OSO847" s="3"/>
      <c r="OSP847" s="3"/>
      <c r="OSQ847" s="3"/>
      <c r="OSR847" s="3"/>
      <c r="OSS847" s="3"/>
      <c r="OST847" s="3"/>
      <c r="OSU847" s="3"/>
      <c r="OSV847" s="3"/>
      <c r="OSW847" s="3"/>
      <c r="OSX847" s="3"/>
      <c r="OSY847" s="3"/>
      <c r="OSZ847" s="3"/>
      <c r="OTA847" s="3"/>
      <c r="OTB847" s="3"/>
      <c r="OTC847" s="3"/>
      <c r="OTD847" s="3"/>
      <c r="OTE847" s="3"/>
      <c r="OTF847" s="3"/>
      <c r="OTG847" s="3"/>
      <c r="OTH847" s="3"/>
      <c r="OTI847" s="3"/>
      <c r="OTJ847" s="3"/>
      <c r="OTK847" s="3"/>
      <c r="OTL847" s="3"/>
      <c r="OTM847" s="3"/>
      <c r="OTN847" s="3"/>
      <c r="OTO847" s="3"/>
      <c r="OTP847" s="3"/>
      <c r="OTQ847" s="3"/>
      <c r="OTR847" s="3"/>
      <c r="OTS847" s="3"/>
      <c r="OTT847" s="3"/>
      <c r="OTU847" s="3"/>
      <c r="OTV847" s="3"/>
      <c r="OTW847" s="3"/>
      <c r="OTX847" s="3"/>
      <c r="OTY847" s="3"/>
      <c r="OTZ847" s="3"/>
      <c r="OUA847" s="3"/>
      <c r="OUB847" s="3"/>
      <c r="OUC847" s="3"/>
      <c r="OUD847" s="3"/>
      <c r="OUE847" s="3"/>
      <c r="OUF847" s="3"/>
      <c r="OUG847" s="3"/>
      <c r="OUH847" s="3"/>
      <c r="OUI847" s="3"/>
      <c r="OUJ847" s="3"/>
      <c r="OUK847" s="3"/>
      <c r="OUL847" s="3"/>
      <c r="OUM847" s="3"/>
      <c r="OUN847" s="3"/>
      <c r="OUO847" s="3"/>
      <c r="OUP847" s="3"/>
      <c r="OUQ847" s="3"/>
      <c r="OUR847" s="3"/>
      <c r="OUS847" s="3"/>
      <c r="OUT847" s="3"/>
      <c r="OUU847" s="3"/>
      <c r="OUV847" s="3"/>
      <c r="OUW847" s="3"/>
      <c r="OUX847" s="3"/>
      <c r="OUY847" s="3"/>
      <c r="OUZ847" s="3"/>
      <c r="OVA847" s="3"/>
      <c r="OVB847" s="3"/>
      <c r="OVC847" s="3"/>
      <c r="OVD847" s="3"/>
      <c r="OVE847" s="3"/>
      <c r="OVF847" s="3"/>
      <c r="OVG847" s="3"/>
      <c r="OVH847" s="3"/>
      <c r="OVI847" s="3"/>
      <c r="OVJ847" s="3"/>
      <c r="OVK847" s="3"/>
      <c r="OVL847" s="3"/>
      <c r="OVM847" s="3"/>
      <c r="OVN847" s="3"/>
      <c r="OVO847" s="3"/>
      <c r="OVP847" s="3"/>
      <c r="OVQ847" s="3"/>
      <c r="OVR847" s="3"/>
      <c r="OVS847" s="3"/>
      <c r="OVT847" s="3"/>
      <c r="OVU847" s="3"/>
      <c r="OVV847" s="3"/>
      <c r="OVW847" s="3"/>
      <c r="OVX847" s="3"/>
      <c r="OVY847" s="3"/>
      <c r="OVZ847" s="3"/>
      <c r="OWA847" s="3"/>
      <c r="OWB847" s="3"/>
      <c r="OWC847" s="3"/>
      <c r="OWD847" s="3"/>
      <c r="OWE847" s="3"/>
      <c r="OWF847" s="3"/>
      <c r="OWG847" s="3"/>
      <c r="OWH847" s="3"/>
      <c r="OWI847" s="3"/>
      <c r="OWJ847" s="3"/>
      <c r="OWK847" s="3"/>
      <c r="OWL847" s="3"/>
      <c r="OWM847" s="3"/>
      <c r="OWN847" s="3"/>
      <c r="OWO847" s="3"/>
      <c r="OWP847" s="3"/>
      <c r="OWQ847" s="3"/>
      <c r="OWR847" s="3"/>
      <c r="OWS847" s="3"/>
      <c r="OWT847" s="3"/>
      <c r="OWU847" s="3"/>
      <c r="OWV847" s="3"/>
      <c r="OWW847" s="3"/>
      <c r="OWX847" s="3"/>
      <c r="OWY847" s="3"/>
      <c r="OWZ847" s="3"/>
      <c r="OXA847" s="3"/>
      <c r="OXB847" s="3"/>
      <c r="OXC847" s="3"/>
      <c r="OXD847" s="3"/>
      <c r="OXE847" s="3"/>
      <c r="OXF847" s="3"/>
      <c r="OXG847" s="3"/>
      <c r="OXH847" s="3"/>
      <c r="OXI847" s="3"/>
      <c r="OXJ847" s="3"/>
      <c r="OXK847" s="3"/>
      <c r="OXL847" s="3"/>
      <c r="OXM847" s="3"/>
      <c r="OXN847" s="3"/>
      <c r="OXO847" s="3"/>
      <c r="OXP847" s="3"/>
      <c r="OXQ847" s="3"/>
      <c r="OXR847" s="3"/>
      <c r="OXS847" s="3"/>
      <c r="OXT847" s="3"/>
      <c r="OXU847" s="3"/>
      <c r="OXV847" s="3"/>
      <c r="OXW847" s="3"/>
      <c r="OXX847" s="3"/>
      <c r="OXY847" s="3"/>
      <c r="OXZ847" s="3"/>
      <c r="OYA847" s="3"/>
      <c r="OYB847" s="3"/>
      <c r="OYC847" s="3"/>
      <c r="OYD847" s="3"/>
      <c r="OYE847" s="3"/>
      <c r="OYF847" s="3"/>
      <c r="OYG847" s="3"/>
      <c r="OYH847" s="3"/>
      <c r="OYI847" s="3"/>
      <c r="OYJ847" s="3"/>
      <c r="OYK847" s="3"/>
      <c r="OYL847" s="3"/>
      <c r="OYM847" s="3"/>
      <c r="OYN847" s="3"/>
      <c r="OYO847" s="3"/>
      <c r="OYP847" s="3"/>
      <c r="OYQ847" s="3"/>
      <c r="OYR847" s="3"/>
      <c r="OYS847" s="3"/>
      <c r="OYT847" s="3"/>
      <c r="OYU847" s="3"/>
      <c r="OYV847" s="3"/>
      <c r="OYW847" s="3"/>
      <c r="OYX847" s="3"/>
      <c r="OYY847" s="3"/>
      <c r="OYZ847" s="3"/>
      <c r="OZA847" s="3"/>
      <c r="OZB847" s="3"/>
      <c r="OZC847" s="3"/>
      <c r="OZD847" s="3"/>
      <c r="OZE847" s="3"/>
      <c r="OZF847" s="3"/>
      <c r="OZG847" s="3"/>
      <c r="OZH847" s="3"/>
      <c r="OZI847" s="3"/>
      <c r="OZJ847" s="3"/>
      <c r="OZK847" s="3"/>
      <c r="OZL847" s="3"/>
      <c r="OZM847" s="3"/>
      <c r="OZN847" s="3"/>
      <c r="OZO847" s="3"/>
      <c r="OZP847" s="3"/>
      <c r="OZQ847" s="3"/>
      <c r="OZR847" s="3"/>
      <c r="OZS847" s="3"/>
      <c r="OZT847" s="3"/>
      <c r="OZU847" s="3"/>
      <c r="OZV847" s="3"/>
      <c r="OZW847" s="3"/>
      <c r="OZX847" s="3"/>
      <c r="OZY847" s="3"/>
      <c r="OZZ847" s="3"/>
      <c r="PAA847" s="3"/>
      <c r="PAB847" s="3"/>
      <c r="PAC847" s="3"/>
      <c r="PAD847" s="3"/>
      <c r="PAE847" s="3"/>
      <c r="PAF847" s="3"/>
      <c r="PAG847" s="3"/>
      <c r="PAH847" s="3"/>
      <c r="PAI847" s="3"/>
      <c r="PAJ847" s="3"/>
      <c r="PAK847" s="3"/>
      <c r="PAL847" s="3"/>
      <c r="PAM847" s="3"/>
      <c r="PAN847" s="3"/>
      <c r="PAO847" s="3"/>
      <c r="PAP847" s="3"/>
      <c r="PAQ847" s="3"/>
      <c r="PAR847" s="3"/>
      <c r="PAS847" s="3"/>
      <c r="PAT847" s="3"/>
      <c r="PAU847" s="3"/>
      <c r="PAV847" s="3"/>
      <c r="PAW847" s="3"/>
      <c r="PAX847" s="3"/>
      <c r="PAY847" s="3"/>
      <c r="PAZ847" s="3"/>
      <c r="PBA847" s="3"/>
      <c r="PBB847" s="3"/>
      <c r="PBC847" s="3"/>
      <c r="PBD847" s="3"/>
      <c r="PBE847" s="3"/>
      <c r="PBF847" s="3"/>
      <c r="PBG847" s="3"/>
      <c r="PBH847" s="3"/>
      <c r="PBI847" s="3"/>
      <c r="PBJ847" s="3"/>
      <c r="PBK847" s="3"/>
      <c r="PBL847" s="3"/>
      <c r="PBM847" s="3"/>
      <c r="PBN847" s="3"/>
      <c r="PBO847" s="3"/>
      <c r="PBP847" s="3"/>
      <c r="PBQ847" s="3"/>
      <c r="PBR847" s="3"/>
      <c r="PBS847" s="3"/>
      <c r="PBT847" s="3"/>
      <c r="PBU847" s="3"/>
      <c r="PBV847" s="3"/>
      <c r="PBW847" s="3"/>
      <c r="PBX847" s="3"/>
      <c r="PBY847" s="3"/>
      <c r="PBZ847" s="3"/>
      <c r="PCA847" s="3"/>
      <c r="PCB847" s="3"/>
      <c r="PCC847" s="3"/>
      <c r="PCD847" s="3"/>
      <c r="PCE847" s="3"/>
      <c r="PCF847" s="3"/>
      <c r="PCG847" s="3"/>
      <c r="PCH847" s="3"/>
      <c r="PCI847" s="3"/>
      <c r="PCJ847" s="3"/>
      <c r="PCK847" s="3"/>
      <c r="PCL847" s="3"/>
      <c r="PCM847" s="3"/>
      <c r="PCN847" s="3"/>
      <c r="PCO847" s="3"/>
      <c r="PCP847" s="3"/>
      <c r="PCQ847" s="3"/>
      <c r="PCR847" s="3"/>
      <c r="PCS847" s="3"/>
      <c r="PCT847" s="3"/>
      <c r="PCU847" s="3"/>
      <c r="PCV847" s="3"/>
      <c r="PCW847" s="3"/>
      <c r="PCX847" s="3"/>
      <c r="PCY847" s="3"/>
      <c r="PCZ847" s="3"/>
      <c r="PDA847" s="3"/>
      <c r="PDB847" s="3"/>
      <c r="PDC847" s="3"/>
      <c r="PDD847" s="3"/>
      <c r="PDE847" s="3"/>
      <c r="PDF847" s="3"/>
      <c r="PDG847" s="3"/>
      <c r="PDH847" s="3"/>
      <c r="PDI847" s="3"/>
      <c r="PDJ847" s="3"/>
      <c r="PDK847" s="3"/>
      <c r="PDL847" s="3"/>
      <c r="PDM847" s="3"/>
      <c r="PDN847" s="3"/>
      <c r="PDO847" s="3"/>
      <c r="PDP847" s="3"/>
      <c r="PDQ847" s="3"/>
      <c r="PDR847" s="3"/>
      <c r="PDS847" s="3"/>
      <c r="PDT847" s="3"/>
      <c r="PDU847" s="3"/>
      <c r="PDV847" s="3"/>
      <c r="PDW847" s="3"/>
      <c r="PDX847" s="3"/>
      <c r="PDY847" s="3"/>
      <c r="PDZ847" s="3"/>
      <c r="PEA847" s="3"/>
      <c r="PEB847" s="3"/>
      <c r="PEC847" s="3"/>
      <c r="PED847" s="3"/>
      <c r="PEE847" s="3"/>
      <c r="PEF847" s="3"/>
      <c r="PEG847" s="3"/>
      <c r="PEH847" s="3"/>
      <c r="PEI847" s="3"/>
      <c r="PEJ847" s="3"/>
      <c r="PEK847" s="3"/>
      <c r="PEL847" s="3"/>
      <c r="PEM847" s="3"/>
      <c r="PEN847" s="3"/>
      <c r="PEO847" s="3"/>
      <c r="PEP847" s="3"/>
      <c r="PEQ847" s="3"/>
      <c r="PER847" s="3"/>
      <c r="PES847" s="3"/>
      <c r="PET847" s="3"/>
      <c r="PEU847" s="3"/>
      <c r="PEV847" s="3"/>
      <c r="PEW847" s="3"/>
      <c r="PEX847" s="3"/>
      <c r="PEY847" s="3"/>
      <c r="PEZ847" s="3"/>
      <c r="PFA847" s="3"/>
      <c r="PFB847" s="3"/>
      <c r="PFC847" s="3"/>
      <c r="PFD847" s="3"/>
      <c r="PFE847" s="3"/>
      <c r="PFF847" s="3"/>
      <c r="PFG847" s="3"/>
      <c r="PFH847" s="3"/>
      <c r="PFI847" s="3"/>
      <c r="PFJ847" s="3"/>
      <c r="PFK847" s="3"/>
      <c r="PFL847" s="3"/>
      <c r="PFM847" s="3"/>
      <c r="PFN847" s="3"/>
      <c r="PFO847" s="3"/>
      <c r="PFP847" s="3"/>
      <c r="PFQ847" s="3"/>
      <c r="PFR847" s="3"/>
      <c r="PFS847" s="3"/>
      <c r="PFT847" s="3"/>
      <c r="PFU847" s="3"/>
      <c r="PFV847" s="3"/>
      <c r="PFW847" s="3"/>
      <c r="PFX847" s="3"/>
      <c r="PFY847" s="3"/>
      <c r="PFZ847" s="3"/>
      <c r="PGA847" s="3"/>
      <c r="PGB847" s="3"/>
      <c r="PGC847" s="3"/>
      <c r="PGD847" s="3"/>
      <c r="PGE847" s="3"/>
      <c r="PGF847" s="3"/>
      <c r="PGG847" s="3"/>
      <c r="PGH847" s="3"/>
      <c r="PGI847" s="3"/>
      <c r="PGJ847" s="3"/>
      <c r="PGK847" s="3"/>
      <c r="PGL847" s="3"/>
      <c r="PGM847" s="3"/>
      <c r="PGN847" s="3"/>
      <c r="PGO847" s="3"/>
      <c r="PGP847" s="3"/>
      <c r="PGQ847" s="3"/>
      <c r="PGR847" s="3"/>
      <c r="PGS847" s="3"/>
      <c r="PGT847" s="3"/>
      <c r="PGU847" s="3"/>
      <c r="PGV847" s="3"/>
      <c r="PGW847" s="3"/>
      <c r="PGX847" s="3"/>
      <c r="PGY847" s="3"/>
      <c r="PGZ847" s="3"/>
      <c r="PHA847" s="3"/>
      <c r="PHB847" s="3"/>
      <c r="PHC847" s="3"/>
      <c r="PHD847" s="3"/>
      <c r="PHE847" s="3"/>
      <c r="PHF847" s="3"/>
      <c r="PHG847" s="3"/>
      <c r="PHH847" s="3"/>
      <c r="PHI847" s="3"/>
      <c r="PHJ847" s="3"/>
      <c r="PHK847" s="3"/>
      <c r="PHL847" s="3"/>
      <c r="PHM847" s="3"/>
      <c r="PHN847" s="3"/>
      <c r="PHO847" s="3"/>
      <c r="PHP847" s="3"/>
      <c r="PHQ847" s="3"/>
      <c r="PHR847" s="3"/>
      <c r="PHS847" s="3"/>
      <c r="PHT847" s="3"/>
      <c r="PHU847" s="3"/>
      <c r="PHV847" s="3"/>
      <c r="PHW847" s="3"/>
      <c r="PHX847" s="3"/>
      <c r="PHY847" s="3"/>
      <c r="PHZ847" s="3"/>
      <c r="PIA847" s="3"/>
      <c r="PIB847" s="3"/>
      <c r="PIC847" s="3"/>
      <c r="PID847" s="3"/>
      <c r="PIE847" s="3"/>
      <c r="PIF847" s="3"/>
      <c r="PIG847" s="3"/>
      <c r="PIH847" s="3"/>
      <c r="PII847" s="3"/>
      <c r="PIJ847" s="3"/>
      <c r="PIK847" s="3"/>
      <c r="PIL847" s="3"/>
      <c r="PIM847" s="3"/>
      <c r="PIN847" s="3"/>
      <c r="PIO847" s="3"/>
      <c r="PIP847" s="3"/>
      <c r="PIQ847" s="3"/>
      <c r="PIR847" s="3"/>
      <c r="PIS847" s="3"/>
      <c r="PIT847" s="3"/>
      <c r="PIU847" s="3"/>
      <c r="PIV847" s="3"/>
      <c r="PIW847" s="3"/>
      <c r="PIX847" s="3"/>
      <c r="PIY847" s="3"/>
      <c r="PIZ847" s="3"/>
      <c r="PJA847" s="3"/>
      <c r="PJB847" s="3"/>
      <c r="PJC847" s="3"/>
      <c r="PJD847" s="3"/>
      <c r="PJE847" s="3"/>
      <c r="PJF847" s="3"/>
      <c r="PJG847" s="3"/>
      <c r="PJH847" s="3"/>
      <c r="PJI847" s="3"/>
      <c r="PJJ847" s="3"/>
      <c r="PJK847" s="3"/>
      <c r="PJL847" s="3"/>
      <c r="PJM847" s="3"/>
      <c r="PJN847" s="3"/>
      <c r="PJO847" s="3"/>
      <c r="PJP847" s="3"/>
      <c r="PJQ847" s="3"/>
      <c r="PJR847" s="3"/>
      <c r="PJS847" s="3"/>
      <c r="PJT847" s="3"/>
      <c r="PJU847" s="3"/>
      <c r="PJV847" s="3"/>
      <c r="PJW847" s="3"/>
      <c r="PJX847" s="3"/>
      <c r="PJY847" s="3"/>
      <c r="PJZ847" s="3"/>
      <c r="PKA847" s="3"/>
      <c r="PKB847" s="3"/>
      <c r="PKC847" s="3"/>
      <c r="PKD847" s="3"/>
      <c r="PKE847" s="3"/>
      <c r="PKF847" s="3"/>
      <c r="PKG847" s="3"/>
      <c r="PKH847" s="3"/>
      <c r="PKI847" s="3"/>
      <c r="PKJ847" s="3"/>
      <c r="PKK847" s="3"/>
      <c r="PKL847" s="3"/>
      <c r="PKM847" s="3"/>
      <c r="PKN847" s="3"/>
      <c r="PKO847" s="3"/>
      <c r="PKP847" s="3"/>
      <c r="PKQ847" s="3"/>
      <c r="PKR847" s="3"/>
      <c r="PKS847" s="3"/>
      <c r="PKT847" s="3"/>
      <c r="PKU847" s="3"/>
      <c r="PKV847" s="3"/>
      <c r="PKW847" s="3"/>
      <c r="PKX847" s="3"/>
      <c r="PKY847" s="3"/>
      <c r="PKZ847" s="3"/>
      <c r="PLA847" s="3"/>
      <c r="PLB847" s="3"/>
      <c r="PLC847" s="3"/>
      <c r="PLD847" s="3"/>
      <c r="PLE847" s="3"/>
      <c r="PLF847" s="3"/>
      <c r="PLG847" s="3"/>
      <c r="PLH847" s="3"/>
      <c r="PLI847" s="3"/>
      <c r="PLJ847" s="3"/>
      <c r="PLK847" s="3"/>
      <c r="PLL847" s="3"/>
      <c r="PLM847" s="3"/>
      <c r="PLN847" s="3"/>
      <c r="PLO847" s="3"/>
      <c r="PLP847" s="3"/>
      <c r="PLQ847" s="3"/>
      <c r="PLR847" s="3"/>
      <c r="PLS847" s="3"/>
      <c r="PLT847" s="3"/>
      <c r="PLU847" s="3"/>
      <c r="PLV847" s="3"/>
      <c r="PLW847" s="3"/>
      <c r="PLX847" s="3"/>
      <c r="PLY847" s="3"/>
      <c r="PLZ847" s="3"/>
      <c r="PMA847" s="3"/>
      <c r="PMB847" s="3"/>
      <c r="PMC847" s="3"/>
      <c r="PMD847" s="3"/>
      <c r="PME847" s="3"/>
      <c r="PMF847" s="3"/>
      <c r="PMG847" s="3"/>
      <c r="PMH847" s="3"/>
      <c r="PMI847" s="3"/>
      <c r="PMJ847" s="3"/>
      <c r="PMK847" s="3"/>
      <c r="PML847" s="3"/>
      <c r="PMM847" s="3"/>
      <c r="PMN847" s="3"/>
      <c r="PMO847" s="3"/>
      <c r="PMP847" s="3"/>
      <c r="PMQ847" s="3"/>
      <c r="PMR847" s="3"/>
      <c r="PMS847" s="3"/>
      <c r="PMT847" s="3"/>
      <c r="PMU847" s="3"/>
      <c r="PMV847" s="3"/>
      <c r="PMW847" s="3"/>
      <c r="PMX847" s="3"/>
      <c r="PMY847" s="3"/>
      <c r="PMZ847" s="3"/>
      <c r="PNA847" s="3"/>
      <c r="PNB847" s="3"/>
      <c r="PNC847" s="3"/>
      <c r="PND847" s="3"/>
      <c r="PNE847" s="3"/>
      <c r="PNF847" s="3"/>
      <c r="PNG847" s="3"/>
      <c r="PNH847" s="3"/>
      <c r="PNI847" s="3"/>
      <c r="PNJ847" s="3"/>
      <c r="PNK847" s="3"/>
      <c r="PNL847" s="3"/>
      <c r="PNM847" s="3"/>
      <c r="PNN847" s="3"/>
      <c r="PNO847" s="3"/>
      <c r="PNP847" s="3"/>
      <c r="PNQ847" s="3"/>
      <c r="PNR847" s="3"/>
      <c r="PNS847" s="3"/>
      <c r="PNT847" s="3"/>
      <c r="PNU847" s="3"/>
      <c r="PNV847" s="3"/>
      <c r="PNW847" s="3"/>
      <c r="PNX847" s="3"/>
      <c r="PNY847" s="3"/>
      <c r="PNZ847" s="3"/>
      <c r="POA847" s="3"/>
      <c r="POB847" s="3"/>
      <c r="POC847" s="3"/>
      <c r="POD847" s="3"/>
      <c r="POE847" s="3"/>
      <c r="POF847" s="3"/>
      <c r="POG847" s="3"/>
      <c r="POH847" s="3"/>
      <c r="POI847" s="3"/>
      <c r="POJ847" s="3"/>
      <c r="POK847" s="3"/>
      <c r="POL847" s="3"/>
      <c r="POM847" s="3"/>
      <c r="PON847" s="3"/>
      <c r="POO847" s="3"/>
      <c r="POP847" s="3"/>
      <c r="POQ847" s="3"/>
      <c r="POR847" s="3"/>
      <c r="POS847" s="3"/>
      <c r="POT847" s="3"/>
      <c r="POU847" s="3"/>
      <c r="POV847" s="3"/>
      <c r="POW847" s="3"/>
      <c r="POX847" s="3"/>
      <c r="POY847" s="3"/>
      <c r="POZ847" s="3"/>
      <c r="PPA847" s="3"/>
      <c r="PPB847" s="3"/>
      <c r="PPC847" s="3"/>
      <c r="PPD847" s="3"/>
      <c r="PPE847" s="3"/>
      <c r="PPF847" s="3"/>
      <c r="PPG847" s="3"/>
      <c r="PPH847" s="3"/>
      <c r="PPI847" s="3"/>
      <c r="PPJ847" s="3"/>
      <c r="PPK847" s="3"/>
      <c r="PPL847" s="3"/>
      <c r="PPM847" s="3"/>
      <c r="PPN847" s="3"/>
      <c r="PPO847" s="3"/>
      <c r="PPP847" s="3"/>
      <c r="PPQ847" s="3"/>
      <c r="PPR847" s="3"/>
      <c r="PPS847" s="3"/>
      <c r="PPT847" s="3"/>
      <c r="PPU847" s="3"/>
      <c r="PPV847" s="3"/>
      <c r="PPW847" s="3"/>
      <c r="PPX847" s="3"/>
      <c r="PPY847" s="3"/>
      <c r="PPZ847" s="3"/>
      <c r="PQA847" s="3"/>
      <c r="PQB847" s="3"/>
      <c r="PQC847" s="3"/>
      <c r="PQD847" s="3"/>
      <c r="PQE847" s="3"/>
      <c r="PQF847" s="3"/>
      <c r="PQG847" s="3"/>
      <c r="PQH847" s="3"/>
      <c r="PQI847" s="3"/>
      <c r="PQJ847" s="3"/>
      <c r="PQK847" s="3"/>
      <c r="PQL847" s="3"/>
      <c r="PQM847" s="3"/>
      <c r="PQN847" s="3"/>
      <c r="PQO847" s="3"/>
      <c r="PQP847" s="3"/>
      <c r="PQQ847" s="3"/>
      <c r="PQR847" s="3"/>
      <c r="PQS847" s="3"/>
      <c r="PQT847" s="3"/>
      <c r="PQU847" s="3"/>
      <c r="PQV847" s="3"/>
      <c r="PQW847" s="3"/>
      <c r="PQX847" s="3"/>
      <c r="PQY847" s="3"/>
      <c r="PQZ847" s="3"/>
      <c r="PRA847" s="3"/>
      <c r="PRB847" s="3"/>
      <c r="PRC847" s="3"/>
      <c r="PRD847" s="3"/>
      <c r="PRE847" s="3"/>
      <c r="PRF847" s="3"/>
      <c r="PRG847" s="3"/>
      <c r="PRH847" s="3"/>
      <c r="PRI847" s="3"/>
      <c r="PRJ847" s="3"/>
      <c r="PRK847" s="3"/>
      <c r="PRL847" s="3"/>
      <c r="PRM847" s="3"/>
      <c r="PRN847" s="3"/>
      <c r="PRO847" s="3"/>
      <c r="PRP847" s="3"/>
      <c r="PRQ847" s="3"/>
      <c r="PRR847" s="3"/>
      <c r="PRS847" s="3"/>
      <c r="PRT847" s="3"/>
      <c r="PRU847" s="3"/>
      <c r="PRV847" s="3"/>
      <c r="PRW847" s="3"/>
      <c r="PRX847" s="3"/>
      <c r="PRY847" s="3"/>
      <c r="PRZ847" s="3"/>
      <c r="PSA847" s="3"/>
      <c r="PSB847" s="3"/>
      <c r="PSC847" s="3"/>
      <c r="PSD847" s="3"/>
      <c r="PSE847" s="3"/>
      <c r="PSF847" s="3"/>
      <c r="PSG847" s="3"/>
      <c r="PSH847" s="3"/>
      <c r="PSI847" s="3"/>
      <c r="PSJ847" s="3"/>
      <c r="PSK847" s="3"/>
      <c r="PSL847" s="3"/>
      <c r="PSM847" s="3"/>
      <c r="PSN847" s="3"/>
      <c r="PSO847" s="3"/>
      <c r="PSP847" s="3"/>
      <c r="PSQ847" s="3"/>
      <c r="PSR847" s="3"/>
      <c r="PSS847" s="3"/>
      <c r="PST847" s="3"/>
      <c r="PSU847" s="3"/>
      <c r="PSV847" s="3"/>
      <c r="PSW847" s="3"/>
      <c r="PSX847" s="3"/>
      <c r="PSY847" s="3"/>
      <c r="PSZ847" s="3"/>
      <c r="PTA847" s="3"/>
      <c r="PTB847" s="3"/>
      <c r="PTC847" s="3"/>
      <c r="PTD847" s="3"/>
      <c r="PTE847" s="3"/>
      <c r="PTF847" s="3"/>
      <c r="PTG847" s="3"/>
      <c r="PTH847" s="3"/>
      <c r="PTI847" s="3"/>
      <c r="PTJ847" s="3"/>
      <c r="PTK847" s="3"/>
      <c r="PTL847" s="3"/>
      <c r="PTM847" s="3"/>
      <c r="PTN847" s="3"/>
      <c r="PTO847" s="3"/>
      <c r="PTP847" s="3"/>
      <c r="PTQ847" s="3"/>
      <c r="PTR847" s="3"/>
      <c r="PTS847" s="3"/>
      <c r="PTT847" s="3"/>
      <c r="PTU847" s="3"/>
      <c r="PTV847" s="3"/>
      <c r="PTW847" s="3"/>
      <c r="PTX847" s="3"/>
      <c r="PTY847" s="3"/>
      <c r="PTZ847" s="3"/>
      <c r="PUA847" s="3"/>
      <c r="PUB847" s="3"/>
      <c r="PUC847" s="3"/>
      <c r="PUD847" s="3"/>
      <c r="PUE847" s="3"/>
      <c r="PUF847" s="3"/>
      <c r="PUG847" s="3"/>
      <c r="PUH847" s="3"/>
      <c r="PUI847" s="3"/>
      <c r="PUJ847" s="3"/>
      <c r="PUK847" s="3"/>
      <c r="PUL847" s="3"/>
      <c r="PUM847" s="3"/>
      <c r="PUN847" s="3"/>
      <c r="PUO847" s="3"/>
      <c r="PUP847" s="3"/>
      <c r="PUQ847" s="3"/>
      <c r="PUR847" s="3"/>
      <c r="PUS847" s="3"/>
      <c r="PUT847" s="3"/>
      <c r="PUU847" s="3"/>
      <c r="PUV847" s="3"/>
      <c r="PUW847" s="3"/>
      <c r="PUX847" s="3"/>
      <c r="PUY847" s="3"/>
      <c r="PUZ847" s="3"/>
      <c r="PVA847" s="3"/>
      <c r="PVB847" s="3"/>
      <c r="PVC847" s="3"/>
      <c r="PVD847" s="3"/>
      <c r="PVE847" s="3"/>
      <c r="PVF847" s="3"/>
      <c r="PVG847" s="3"/>
      <c r="PVH847" s="3"/>
      <c r="PVI847" s="3"/>
      <c r="PVJ847" s="3"/>
      <c r="PVK847" s="3"/>
      <c r="PVL847" s="3"/>
      <c r="PVM847" s="3"/>
      <c r="PVN847" s="3"/>
      <c r="PVO847" s="3"/>
      <c r="PVP847" s="3"/>
      <c r="PVQ847" s="3"/>
      <c r="PVR847" s="3"/>
      <c r="PVS847" s="3"/>
      <c r="PVT847" s="3"/>
      <c r="PVU847" s="3"/>
      <c r="PVV847" s="3"/>
      <c r="PVW847" s="3"/>
      <c r="PVX847" s="3"/>
      <c r="PVY847" s="3"/>
      <c r="PVZ847" s="3"/>
      <c r="PWA847" s="3"/>
      <c r="PWB847" s="3"/>
      <c r="PWC847" s="3"/>
      <c r="PWD847" s="3"/>
      <c r="PWE847" s="3"/>
      <c r="PWF847" s="3"/>
      <c r="PWG847" s="3"/>
      <c r="PWH847" s="3"/>
      <c r="PWI847" s="3"/>
      <c r="PWJ847" s="3"/>
      <c r="PWK847" s="3"/>
      <c r="PWL847" s="3"/>
      <c r="PWM847" s="3"/>
      <c r="PWN847" s="3"/>
      <c r="PWO847" s="3"/>
      <c r="PWP847" s="3"/>
      <c r="PWQ847" s="3"/>
      <c r="PWR847" s="3"/>
      <c r="PWS847" s="3"/>
      <c r="PWT847" s="3"/>
      <c r="PWU847" s="3"/>
      <c r="PWV847" s="3"/>
      <c r="PWW847" s="3"/>
      <c r="PWX847" s="3"/>
      <c r="PWY847" s="3"/>
      <c r="PWZ847" s="3"/>
      <c r="PXA847" s="3"/>
      <c r="PXB847" s="3"/>
      <c r="PXC847" s="3"/>
      <c r="PXD847" s="3"/>
      <c r="PXE847" s="3"/>
      <c r="PXF847" s="3"/>
      <c r="PXG847" s="3"/>
      <c r="PXH847" s="3"/>
      <c r="PXI847" s="3"/>
      <c r="PXJ847" s="3"/>
      <c r="PXK847" s="3"/>
      <c r="PXL847" s="3"/>
      <c r="PXM847" s="3"/>
      <c r="PXN847" s="3"/>
      <c r="PXO847" s="3"/>
      <c r="PXP847" s="3"/>
      <c r="PXQ847" s="3"/>
      <c r="PXR847" s="3"/>
      <c r="PXS847" s="3"/>
      <c r="PXT847" s="3"/>
      <c r="PXU847" s="3"/>
      <c r="PXV847" s="3"/>
      <c r="PXW847" s="3"/>
      <c r="PXX847" s="3"/>
      <c r="PXY847" s="3"/>
      <c r="PXZ847" s="3"/>
      <c r="PYA847" s="3"/>
      <c r="PYB847" s="3"/>
      <c r="PYC847" s="3"/>
      <c r="PYD847" s="3"/>
      <c r="PYE847" s="3"/>
      <c r="PYF847" s="3"/>
      <c r="PYG847" s="3"/>
      <c r="PYH847" s="3"/>
      <c r="PYI847" s="3"/>
      <c r="PYJ847" s="3"/>
      <c r="PYK847" s="3"/>
      <c r="PYL847" s="3"/>
      <c r="PYM847" s="3"/>
      <c r="PYN847" s="3"/>
      <c r="PYO847" s="3"/>
      <c r="PYP847" s="3"/>
      <c r="PYQ847" s="3"/>
      <c r="PYR847" s="3"/>
      <c r="PYS847" s="3"/>
      <c r="PYT847" s="3"/>
      <c r="PYU847" s="3"/>
      <c r="PYV847" s="3"/>
      <c r="PYW847" s="3"/>
      <c r="PYX847" s="3"/>
      <c r="PYY847" s="3"/>
      <c r="PYZ847" s="3"/>
      <c r="PZA847" s="3"/>
      <c r="PZB847" s="3"/>
      <c r="PZC847" s="3"/>
      <c r="PZD847" s="3"/>
      <c r="PZE847" s="3"/>
      <c r="PZF847" s="3"/>
      <c r="PZG847" s="3"/>
      <c r="PZH847" s="3"/>
      <c r="PZI847" s="3"/>
      <c r="PZJ847" s="3"/>
      <c r="PZK847" s="3"/>
      <c r="PZL847" s="3"/>
      <c r="PZM847" s="3"/>
      <c r="PZN847" s="3"/>
      <c r="PZO847" s="3"/>
      <c r="PZP847" s="3"/>
      <c r="PZQ847" s="3"/>
      <c r="PZR847" s="3"/>
      <c r="PZS847" s="3"/>
      <c r="PZT847" s="3"/>
      <c r="PZU847" s="3"/>
      <c r="PZV847" s="3"/>
      <c r="PZW847" s="3"/>
      <c r="PZX847" s="3"/>
      <c r="PZY847" s="3"/>
      <c r="PZZ847" s="3"/>
      <c r="QAA847" s="3"/>
      <c r="QAB847" s="3"/>
      <c r="QAC847" s="3"/>
      <c r="QAD847" s="3"/>
      <c r="QAE847" s="3"/>
      <c r="QAF847" s="3"/>
      <c r="QAG847" s="3"/>
      <c r="QAH847" s="3"/>
      <c r="QAI847" s="3"/>
      <c r="QAJ847" s="3"/>
      <c r="QAK847" s="3"/>
      <c r="QAL847" s="3"/>
      <c r="QAM847" s="3"/>
      <c r="QAN847" s="3"/>
      <c r="QAO847" s="3"/>
      <c r="QAP847" s="3"/>
      <c r="QAQ847" s="3"/>
      <c r="QAR847" s="3"/>
      <c r="QAS847" s="3"/>
      <c r="QAT847" s="3"/>
      <c r="QAU847" s="3"/>
      <c r="QAV847" s="3"/>
      <c r="QAW847" s="3"/>
      <c r="QAX847" s="3"/>
      <c r="QAY847" s="3"/>
      <c r="QAZ847" s="3"/>
      <c r="QBA847" s="3"/>
      <c r="QBB847" s="3"/>
      <c r="QBC847" s="3"/>
      <c r="QBD847" s="3"/>
      <c r="QBE847" s="3"/>
      <c r="QBF847" s="3"/>
      <c r="QBG847" s="3"/>
      <c r="QBH847" s="3"/>
      <c r="QBI847" s="3"/>
      <c r="QBJ847" s="3"/>
      <c r="QBK847" s="3"/>
      <c r="QBL847" s="3"/>
      <c r="QBM847" s="3"/>
      <c r="QBN847" s="3"/>
      <c r="QBO847" s="3"/>
      <c r="QBP847" s="3"/>
      <c r="QBQ847" s="3"/>
      <c r="QBR847" s="3"/>
      <c r="QBS847" s="3"/>
      <c r="QBT847" s="3"/>
      <c r="QBU847" s="3"/>
      <c r="QBV847" s="3"/>
      <c r="QBW847" s="3"/>
      <c r="QBX847" s="3"/>
      <c r="QBY847" s="3"/>
      <c r="QBZ847" s="3"/>
      <c r="QCA847" s="3"/>
      <c r="QCB847" s="3"/>
      <c r="QCC847" s="3"/>
      <c r="QCD847" s="3"/>
      <c r="QCE847" s="3"/>
      <c r="QCF847" s="3"/>
      <c r="QCG847" s="3"/>
      <c r="QCH847" s="3"/>
      <c r="QCI847" s="3"/>
      <c r="QCJ847" s="3"/>
      <c r="QCK847" s="3"/>
      <c r="QCL847" s="3"/>
      <c r="QCM847" s="3"/>
      <c r="QCN847" s="3"/>
      <c r="QCO847" s="3"/>
      <c r="QCP847" s="3"/>
      <c r="QCQ847" s="3"/>
      <c r="QCR847" s="3"/>
      <c r="QCS847" s="3"/>
      <c r="QCT847" s="3"/>
      <c r="QCU847" s="3"/>
      <c r="QCV847" s="3"/>
      <c r="QCW847" s="3"/>
      <c r="QCX847" s="3"/>
      <c r="QCY847" s="3"/>
      <c r="QCZ847" s="3"/>
      <c r="QDA847" s="3"/>
      <c r="QDB847" s="3"/>
      <c r="QDC847" s="3"/>
      <c r="QDD847" s="3"/>
      <c r="QDE847" s="3"/>
      <c r="QDF847" s="3"/>
      <c r="QDG847" s="3"/>
      <c r="QDH847" s="3"/>
      <c r="QDI847" s="3"/>
      <c r="QDJ847" s="3"/>
      <c r="QDK847" s="3"/>
      <c r="QDL847" s="3"/>
      <c r="QDM847" s="3"/>
      <c r="QDN847" s="3"/>
      <c r="QDO847" s="3"/>
      <c r="QDP847" s="3"/>
      <c r="QDQ847" s="3"/>
      <c r="QDR847" s="3"/>
      <c r="QDS847" s="3"/>
      <c r="QDT847" s="3"/>
      <c r="QDU847" s="3"/>
      <c r="QDV847" s="3"/>
      <c r="QDW847" s="3"/>
      <c r="QDX847" s="3"/>
      <c r="QDY847" s="3"/>
      <c r="QDZ847" s="3"/>
      <c r="QEA847" s="3"/>
      <c r="QEB847" s="3"/>
      <c r="QEC847" s="3"/>
      <c r="QED847" s="3"/>
      <c r="QEE847" s="3"/>
      <c r="QEF847" s="3"/>
      <c r="QEG847" s="3"/>
      <c r="QEH847" s="3"/>
      <c r="QEI847" s="3"/>
      <c r="QEJ847" s="3"/>
      <c r="QEK847" s="3"/>
      <c r="QEL847" s="3"/>
      <c r="QEM847" s="3"/>
      <c r="QEN847" s="3"/>
      <c r="QEO847" s="3"/>
      <c r="QEP847" s="3"/>
      <c r="QEQ847" s="3"/>
      <c r="QER847" s="3"/>
      <c r="QES847" s="3"/>
      <c r="QET847" s="3"/>
      <c r="QEU847" s="3"/>
      <c r="QEV847" s="3"/>
      <c r="QEW847" s="3"/>
      <c r="QEX847" s="3"/>
      <c r="QEY847" s="3"/>
      <c r="QEZ847" s="3"/>
      <c r="QFA847" s="3"/>
      <c r="QFB847" s="3"/>
      <c r="QFC847" s="3"/>
      <c r="QFD847" s="3"/>
      <c r="QFE847" s="3"/>
      <c r="QFF847" s="3"/>
      <c r="QFG847" s="3"/>
      <c r="QFH847" s="3"/>
      <c r="QFI847" s="3"/>
      <c r="QFJ847" s="3"/>
      <c r="QFK847" s="3"/>
      <c r="QFL847" s="3"/>
      <c r="QFM847" s="3"/>
      <c r="QFN847" s="3"/>
      <c r="QFO847" s="3"/>
      <c r="QFP847" s="3"/>
      <c r="QFQ847" s="3"/>
      <c r="QFR847" s="3"/>
      <c r="QFS847" s="3"/>
      <c r="QFT847" s="3"/>
      <c r="QFU847" s="3"/>
      <c r="QFV847" s="3"/>
      <c r="QFW847" s="3"/>
      <c r="QFX847" s="3"/>
      <c r="QFY847" s="3"/>
      <c r="QFZ847" s="3"/>
      <c r="QGA847" s="3"/>
      <c r="QGB847" s="3"/>
      <c r="QGC847" s="3"/>
      <c r="QGD847" s="3"/>
      <c r="QGE847" s="3"/>
      <c r="QGF847" s="3"/>
      <c r="QGG847" s="3"/>
      <c r="QGH847" s="3"/>
      <c r="QGI847" s="3"/>
      <c r="QGJ847" s="3"/>
      <c r="QGK847" s="3"/>
      <c r="QGL847" s="3"/>
      <c r="QGM847" s="3"/>
      <c r="QGN847" s="3"/>
      <c r="QGO847" s="3"/>
      <c r="QGP847" s="3"/>
      <c r="QGQ847" s="3"/>
      <c r="QGR847" s="3"/>
      <c r="QGS847" s="3"/>
      <c r="QGT847" s="3"/>
      <c r="QGU847" s="3"/>
      <c r="QGV847" s="3"/>
      <c r="QGW847" s="3"/>
      <c r="QGX847" s="3"/>
      <c r="QGY847" s="3"/>
      <c r="QGZ847" s="3"/>
      <c r="QHA847" s="3"/>
      <c r="QHB847" s="3"/>
      <c r="QHC847" s="3"/>
      <c r="QHD847" s="3"/>
      <c r="QHE847" s="3"/>
      <c r="QHF847" s="3"/>
      <c r="QHG847" s="3"/>
      <c r="QHH847" s="3"/>
      <c r="QHI847" s="3"/>
      <c r="QHJ847" s="3"/>
      <c r="QHK847" s="3"/>
      <c r="QHL847" s="3"/>
      <c r="QHM847" s="3"/>
      <c r="QHN847" s="3"/>
      <c r="QHO847" s="3"/>
      <c r="QHP847" s="3"/>
      <c r="QHQ847" s="3"/>
      <c r="QHR847" s="3"/>
      <c r="QHS847" s="3"/>
      <c r="QHT847" s="3"/>
      <c r="QHU847" s="3"/>
      <c r="QHV847" s="3"/>
      <c r="QHW847" s="3"/>
      <c r="QHX847" s="3"/>
      <c r="QHY847" s="3"/>
      <c r="QHZ847" s="3"/>
      <c r="QIA847" s="3"/>
      <c r="QIB847" s="3"/>
      <c r="QIC847" s="3"/>
      <c r="QID847" s="3"/>
      <c r="QIE847" s="3"/>
      <c r="QIF847" s="3"/>
      <c r="QIG847" s="3"/>
      <c r="QIH847" s="3"/>
      <c r="QII847" s="3"/>
      <c r="QIJ847" s="3"/>
      <c r="QIK847" s="3"/>
      <c r="QIL847" s="3"/>
      <c r="QIM847" s="3"/>
      <c r="QIN847" s="3"/>
      <c r="QIO847" s="3"/>
      <c r="QIP847" s="3"/>
      <c r="QIQ847" s="3"/>
      <c r="QIR847" s="3"/>
      <c r="QIS847" s="3"/>
      <c r="QIT847" s="3"/>
      <c r="QIU847" s="3"/>
      <c r="QIV847" s="3"/>
      <c r="QIW847" s="3"/>
      <c r="QIX847" s="3"/>
      <c r="QIY847" s="3"/>
      <c r="QIZ847" s="3"/>
      <c r="QJA847" s="3"/>
      <c r="QJB847" s="3"/>
      <c r="QJC847" s="3"/>
      <c r="QJD847" s="3"/>
      <c r="QJE847" s="3"/>
      <c r="QJF847" s="3"/>
      <c r="QJG847" s="3"/>
      <c r="QJH847" s="3"/>
      <c r="QJI847" s="3"/>
      <c r="QJJ847" s="3"/>
      <c r="QJK847" s="3"/>
      <c r="QJL847" s="3"/>
      <c r="QJM847" s="3"/>
      <c r="QJN847" s="3"/>
      <c r="QJO847" s="3"/>
      <c r="QJP847" s="3"/>
      <c r="QJQ847" s="3"/>
      <c r="QJR847" s="3"/>
      <c r="QJS847" s="3"/>
      <c r="QJT847" s="3"/>
      <c r="QJU847" s="3"/>
      <c r="QJV847" s="3"/>
      <c r="QJW847" s="3"/>
      <c r="QJX847" s="3"/>
      <c r="QJY847" s="3"/>
      <c r="QJZ847" s="3"/>
      <c r="QKA847" s="3"/>
      <c r="QKB847" s="3"/>
      <c r="QKC847" s="3"/>
      <c r="QKD847" s="3"/>
      <c r="QKE847" s="3"/>
      <c r="QKF847" s="3"/>
      <c r="QKG847" s="3"/>
      <c r="QKH847" s="3"/>
      <c r="QKI847" s="3"/>
      <c r="QKJ847" s="3"/>
      <c r="QKK847" s="3"/>
      <c r="QKL847" s="3"/>
      <c r="QKM847" s="3"/>
      <c r="QKN847" s="3"/>
      <c r="QKO847" s="3"/>
      <c r="QKP847" s="3"/>
      <c r="QKQ847" s="3"/>
      <c r="QKR847" s="3"/>
      <c r="QKS847" s="3"/>
      <c r="QKT847" s="3"/>
      <c r="QKU847" s="3"/>
      <c r="QKV847" s="3"/>
      <c r="QKW847" s="3"/>
      <c r="QKX847" s="3"/>
      <c r="QKY847" s="3"/>
      <c r="QKZ847" s="3"/>
      <c r="QLA847" s="3"/>
      <c r="QLB847" s="3"/>
      <c r="QLC847" s="3"/>
      <c r="QLD847" s="3"/>
      <c r="QLE847" s="3"/>
      <c r="QLF847" s="3"/>
      <c r="QLG847" s="3"/>
      <c r="QLH847" s="3"/>
      <c r="QLI847" s="3"/>
      <c r="QLJ847" s="3"/>
      <c r="QLK847" s="3"/>
      <c r="QLL847" s="3"/>
      <c r="QLM847" s="3"/>
      <c r="QLN847" s="3"/>
      <c r="QLO847" s="3"/>
      <c r="QLP847" s="3"/>
      <c r="QLQ847" s="3"/>
      <c r="QLR847" s="3"/>
      <c r="QLS847" s="3"/>
      <c r="QLT847" s="3"/>
      <c r="QLU847" s="3"/>
      <c r="QLV847" s="3"/>
      <c r="QLW847" s="3"/>
      <c r="QLX847" s="3"/>
      <c r="QLY847" s="3"/>
      <c r="QLZ847" s="3"/>
      <c r="QMA847" s="3"/>
      <c r="QMB847" s="3"/>
      <c r="QMC847" s="3"/>
      <c r="QMD847" s="3"/>
      <c r="QME847" s="3"/>
      <c r="QMF847" s="3"/>
      <c r="QMG847" s="3"/>
      <c r="QMH847" s="3"/>
      <c r="QMI847" s="3"/>
      <c r="QMJ847" s="3"/>
      <c r="QMK847" s="3"/>
      <c r="QML847" s="3"/>
      <c r="QMM847" s="3"/>
      <c r="QMN847" s="3"/>
      <c r="QMO847" s="3"/>
      <c r="QMP847" s="3"/>
      <c r="QMQ847" s="3"/>
      <c r="QMR847" s="3"/>
      <c r="QMS847" s="3"/>
      <c r="QMT847" s="3"/>
      <c r="QMU847" s="3"/>
      <c r="QMV847" s="3"/>
      <c r="QMW847" s="3"/>
      <c r="QMX847" s="3"/>
      <c r="QMY847" s="3"/>
      <c r="QMZ847" s="3"/>
      <c r="QNA847" s="3"/>
      <c r="QNB847" s="3"/>
      <c r="QNC847" s="3"/>
      <c r="QND847" s="3"/>
      <c r="QNE847" s="3"/>
      <c r="QNF847" s="3"/>
      <c r="QNG847" s="3"/>
      <c r="QNH847" s="3"/>
      <c r="QNI847" s="3"/>
      <c r="QNJ847" s="3"/>
      <c r="QNK847" s="3"/>
      <c r="QNL847" s="3"/>
      <c r="QNM847" s="3"/>
      <c r="QNN847" s="3"/>
      <c r="QNO847" s="3"/>
      <c r="QNP847" s="3"/>
      <c r="QNQ847" s="3"/>
      <c r="QNR847" s="3"/>
      <c r="QNS847" s="3"/>
      <c r="QNT847" s="3"/>
      <c r="QNU847" s="3"/>
      <c r="QNV847" s="3"/>
      <c r="QNW847" s="3"/>
      <c r="QNX847" s="3"/>
      <c r="QNY847" s="3"/>
      <c r="QNZ847" s="3"/>
      <c r="QOA847" s="3"/>
      <c r="QOB847" s="3"/>
      <c r="QOC847" s="3"/>
      <c r="QOD847" s="3"/>
      <c r="QOE847" s="3"/>
      <c r="QOF847" s="3"/>
      <c r="QOG847" s="3"/>
      <c r="QOH847" s="3"/>
      <c r="QOI847" s="3"/>
      <c r="QOJ847" s="3"/>
      <c r="QOK847" s="3"/>
      <c r="QOL847" s="3"/>
      <c r="QOM847" s="3"/>
      <c r="QON847" s="3"/>
      <c r="QOO847" s="3"/>
      <c r="QOP847" s="3"/>
      <c r="QOQ847" s="3"/>
      <c r="QOR847" s="3"/>
      <c r="QOS847" s="3"/>
      <c r="QOT847" s="3"/>
      <c r="QOU847" s="3"/>
      <c r="QOV847" s="3"/>
      <c r="QOW847" s="3"/>
      <c r="QOX847" s="3"/>
      <c r="QOY847" s="3"/>
      <c r="QOZ847" s="3"/>
      <c r="QPA847" s="3"/>
      <c r="QPB847" s="3"/>
      <c r="QPC847" s="3"/>
      <c r="QPD847" s="3"/>
      <c r="QPE847" s="3"/>
      <c r="QPF847" s="3"/>
      <c r="QPG847" s="3"/>
      <c r="QPH847" s="3"/>
      <c r="QPI847" s="3"/>
      <c r="QPJ847" s="3"/>
      <c r="QPK847" s="3"/>
      <c r="QPL847" s="3"/>
      <c r="QPM847" s="3"/>
      <c r="QPN847" s="3"/>
      <c r="QPO847" s="3"/>
      <c r="QPP847" s="3"/>
      <c r="QPQ847" s="3"/>
      <c r="QPR847" s="3"/>
      <c r="QPS847" s="3"/>
      <c r="QPT847" s="3"/>
      <c r="QPU847" s="3"/>
      <c r="QPV847" s="3"/>
      <c r="QPW847" s="3"/>
      <c r="QPX847" s="3"/>
      <c r="QPY847" s="3"/>
      <c r="QPZ847" s="3"/>
      <c r="QQA847" s="3"/>
      <c r="QQB847" s="3"/>
      <c r="QQC847" s="3"/>
      <c r="QQD847" s="3"/>
      <c r="QQE847" s="3"/>
      <c r="QQF847" s="3"/>
      <c r="QQG847" s="3"/>
      <c r="QQH847" s="3"/>
      <c r="QQI847" s="3"/>
      <c r="QQJ847" s="3"/>
      <c r="QQK847" s="3"/>
      <c r="QQL847" s="3"/>
      <c r="QQM847" s="3"/>
      <c r="QQN847" s="3"/>
      <c r="QQO847" s="3"/>
      <c r="QQP847" s="3"/>
      <c r="QQQ847" s="3"/>
      <c r="QQR847" s="3"/>
      <c r="QQS847" s="3"/>
      <c r="QQT847" s="3"/>
      <c r="QQU847" s="3"/>
      <c r="QQV847" s="3"/>
      <c r="QQW847" s="3"/>
      <c r="QQX847" s="3"/>
      <c r="QQY847" s="3"/>
      <c r="QQZ847" s="3"/>
      <c r="QRA847" s="3"/>
      <c r="QRB847" s="3"/>
      <c r="QRC847" s="3"/>
      <c r="QRD847" s="3"/>
      <c r="QRE847" s="3"/>
      <c r="QRF847" s="3"/>
      <c r="QRG847" s="3"/>
      <c r="QRH847" s="3"/>
      <c r="QRI847" s="3"/>
      <c r="QRJ847" s="3"/>
      <c r="QRK847" s="3"/>
      <c r="QRL847" s="3"/>
      <c r="QRM847" s="3"/>
      <c r="QRN847" s="3"/>
      <c r="QRO847" s="3"/>
      <c r="QRP847" s="3"/>
      <c r="QRQ847" s="3"/>
      <c r="QRR847" s="3"/>
      <c r="QRS847" s="3"/>
      <c r="QRT847" s="3"/>
      <c r="QRU847" s="3"/>
      <c r="QRV847" s="3"/>
      <c r="QRW847" s="3"/>
      <c r="QRX847" s="3"/>
      <c r="QRY847" s="3"/>
      <c r="QRZ847" s="3"/>
      <c r="QSA847" s="3"/>
      <c r="QSB847" s="3"/>
      <c r="QSC847" s="3"/>
      <c r="QSD847" s="3"/>
      <c r="QSE847" s="3"/>
      <c r="QSF847" s="3"/>
      <c r="QSG847" s="3"/>
      <c r="QSH847" s="3"/>
      <c r="QSI847" s="3"/>
      <c r="QSJ847" s="3"/>
      <c r="QSK847" s="3"/>
      <c r="QSL847" s="3"/>
      <c r="QSM847" s="3"/>
      <c r="QSN847" s="3"/>
      <c r="QSO847" s="3"/>
      <c r="QSP847" s="3"/>
      <c r="QSQ847" s="3"/>
      <c r="QSR847" s="3"/>
      <c r="QSS847" s="3"/>
      <c r="QST847" s="3"/>
      <c r="QSU847" s="3"/>
      <c r="QSV847" s="3"/>
      <c r="QSW847" s="3"/>
      <c r="QSX847" s="3"/>
      <c r="QSY847" s="3"/>
      <c r="QSZ847" s="3"/>
      <c r="QTA847" s="3"/>
      <c r="QTB847" s="3"/>
      <c r="QTC847" s="3"/>
      <c r="QTD847" s="3"/>
      <c r="QTE847" s="3"/>
      <c r="QTF847" s="3"/>
      <c r="QTG847" s="3"/>
      <c r="QTH847" s="3"/>
      <c r="QTI847" s="3"/>
      <c r="QTJ847" s="3"/>
      <c r="QTK847" s="3"/>
      <c r="QTL847" s="3"/>
      <c r="QTM847" s="3"/>
      <c r="QTN847" s="3"/>
      <c r="QTO847" s="3"/>
      <c r="QTP847" s="3"/>
      <c r="QTQ847" s="3"/>
      <c r="QTR847" s="3"/>
      <c r="QTS847" s="3"/>
      <c r="QTT847" s="3"/>
      <c r="QTU847" s="3"/>
      <c r="QTV847" s="3"/>
      <c r="QTW847" s="3"/>
      <c r="QTX847" s="3"/>
      <c r="QTY847" s="3"/>
      <c r="QTZ847" s="3"/>
      <c r="QUA847" s="3"/>
      <c r="QUB847" s="3"/>
      <c r="QUC847" s="3"/>
      <c r="QUD847" s="3"/>
      <c r="QUE847" s="3"/>
      <c r="QUF847" s="3"/>
      <c r="QUG847" s="3"/>
      <c r="QUH847" s="3"/>
      <c r="QUI847" s="3"/>
      <c r="QUJ847" s="3"/>
      <c r="QUK847" s="3"/>
      <c r="QUL847" s="3"/>
      <c r="QUM847" s="3"/>
      <c r="QUN847" s="3"/>
      <c r="QUO847" s="3"/>
      <c r="QUP847" s="3"/>
      <c r="QUQ847" s="3"/>
      <c r="QUR847" s="3"/>
      <c r="QUS847" s="3"/>
      <c r="QUT847" s="3"/>
      <c r="QUU847" s="3"/>
      <c r="QUV847" s="3"/>
      <c r="QUW847" s="3"/>
      <c r="QUX847" s="3"/>
      <c r="QUY847" s="3"/>
      <c r="QUZ847" s="3"/>
      <c r="QVA847" s="3"/>
      <c r="QVB847" s="3"/>
      <c r="QVC847" s="3"/>
      <c r="QVD847" s="3"/>
      <c r="QVE847" s="3"/>
      <c r="QVF847" s="3"/>
      <c r="QVG847" s="3"/>
      <c r="QVH847" s="3"/>
      <c r="QVI847" s="3"/>
      <c r="QVJ847" s="3"/>
      <c r="QVK847" s="3"/>
      <c r="QVL847" s="3"/>
      <c r="QVM847" s="3"/>
      <c r="QVN847" s="3"/>
      <c r="QVO847" s="3"/>
      <c r="QVP847" s="3"/>
      <c r="QVQ847" s="3"/>
      <c r="QVR847" s="3"/>
      <c r="QVS847" s="3"/>
      <c r="QVT847" s="3"/>
      <c r="QVU847" s="3"/>
      <c r="QVV847" s="3"/>
      <c r="QVW847" s="3"/>
      <c r="QVX847" s="3"/>
      <c r="QVY847" s="3"/>
      <c r="QVZ847" s="3"/>
      <c r="QWA847" s="3"/>
      <c r="QWB847" s="3"/>
      <c r="QWC847" s="3"/>
      <c r="QWD847" s="3"/>
      <c r="QWE847" s="3"/>
      <c r="QWF847" s="3"/>
      <c r="QWG847" s="3"/>
      <c r="QWH847" s="3"/>
      <c r="QWI847" s="3"/>
      <c r="QWJ847" s="3"/>
      <c r="QWK847" s="3"/>
      <c r="QWL847" s="3"/>
      <c r="QWM847" s="3"/>
      <c r="QWN847" s="3"/>
      <c r="QWO847" s="3"/>
      <c r="QWP847" s="3"/>
      <c r="QWQ847" s="3"/>
      <c r="QWR847" s="3"/>
      <c r="QWS847" s="3"/>
      <c r="QWT847" s="3"/>
      <c r="QWU847" s="3"/>
      <c r="QWV847" s="3"/>
      <c r="QWW847" s="3"/>
      <c r="QWX847" s="3"/>
      <c r="QWY847" s="3"/>
      <c r="QWZ847" s="3"/>
      <c r="QXA847" s="3"/>
      <c r="QXB847" s="3"/>
      <c r="QXC847" s="3"/>
      <c r="QXD847" s="3"/>
      <c r="QXE847" s="3"/>
      <c r="QXF847" s="3"/>
      <c r="QXG847" s="3"/>
      <c r="QXH847" s="3"/>
      <c r="QXI847" s="3"/>
      <c r="QXJ847" s="3"/>
      <c r="QXK847" s="3"/>
      <c r="QXL847" s="3"/>
      <c r="QXM847" s="3"/>
      <c r="QXN847" s="3"/>
      <c r="QXO847" s="3"/>
      <c r="QXP847" s="3"/>
      <c r="QXQ847" s="3"/>
      <c r="QXR847" s="3"/>
      <c r="QXS847" s="3"/>
      <c r="QXT847" s="3"/>
      <c r="QXU847" s="3"/>
      <c r="QXV847" s="3"/>
      <c r="QXW847" s="3"/>
      <c r="QXX847" s="3"/>
      <c r="QXY847" s="3"/>
      <c r="QXZ847" s="3"/>
      <c r="QYA847" s="3"/>
      <c r="QYB847" s="3"/>
      <c r="QYC847" s="3"/>
      <c r="QYD847" s="3"/>
      <c r="QYE847" s="3"/>
      <c r="QYF847" s="3"/>
      <c r="QYG847" s="3"/>
      <c r="QYH847" s="3"/>
      <c r="QYI847" s="3"/>
      <c r="QYJ847" s="3"/>
      <c r="QYK847" s="3"/>
      <c r="QYL847" s="3"/>
      <c r="QYM847" s="3"/>
      <c r="QYN847" s="3"/>
      <c r="QYO847" s="3"/>
      <c r="QYP847" s="3"/>
      <c r="QYQ847" s="3"/>
      <c r="QYR847" s="3"/>
      <c r="QYS847" s="3"/>
      <c r="QYT847" s="3"/>
      <c r="QYU847" s="3"/>
      <c r="QYV847" s="3"/>
      <c r="QYW847" s="3"/>
      <c r="QYX847" s="3"/>
      <c r="QYY847" s="3"/>
      <c r="QYZ847" s="3"/>
      <c r="QZA847" s="3"/>
      <c r="QZB847" s="3"/>
      <c r="QZC847" s="3"/>
      <c r="QZD847" s="3"/>
      <c r="QZE847" s="3"/>
      <c r="QZF847" s="3"/>
      <c r="QZG847" s="3"/>
      <c r="QZH847" s="3"/>
      <c r="QZI847" s="3"/>
      <c r="QZJ847" s="3"/>
      <c r="QZK847" s="3"/>
      <c r="QZL847" s="3"/>
      <c r="QZM847" s="3"/>
      <c r="QZN847" s="3"/>
      <c r="QZO847" s="3"/>
      <c r="QZP847" s="3"/>
      <c r="QZQ847" s="3"/>
      <c r="QZR847" s="3"/>
      <c r="QZS847" s="3"/>
      <c r="QZT847" s="3"/>
      <c r="QZU847" s="3"/>
      <c r="QZV847" s="3"/>
      <c r="QZW847" s="3"/>
      <c r="QZX847" s="3"/>
      <c r="QZY847" s="3"/>
      <c r="QZZ847" s="3"/>
      <c r="RAA847" s="3"/>
      <c r="RAB847" s="3"/>
      <c r="RAC847" s="3"/>
      <c r="RAD847" s="3"/>
      <c r="RAE847" s="3"/>
      <c r="RAF847" s="3"/>
      <c r="RAG847" s="3"/>
      <c r="RAH847" s="3"/>
      <c r="RAI847" s="3"/>
      <c r="RAJ847" s="3"/>
      <c r="RAK847" s="3"/>
      <c r="RAL847" s="3"/>
      <c r="RAM847" s="3"/>
      <c r="RAN847" s="3"/>
      <c r="RAO847" s="3"/>
      <c r="RAP847" s="3"/>
      <c r="RAQ847" s="3"/>
      <c r="RAR847" s="3"/>
      <c r="RAS847" s="3"/>
      <c r="RAT847" s="3"/>
      <c r="RAU847" s="3"/>
      <c r="RAV847" s="3"/>
      <c r="RAW847" s="3"/>
      <c r="RAX847" s="3"/>
      <c r="RAY847" s="3"/>
      <c r="RAZ847" s="3"/>
      <c r="RBA847" s="3"/>
      <c r="RBB847" s="3"/>
      <c r="RBC847" s="3"/>
      <c r="RBD847" s="3"/>
      <c r="RBE847" s="3"/>
      <c r="RBF847" s="3"/>
      <c r="RBG847" s="3"/>
      <c r="RBH847" s="3"/>
      <c r="RBI847" s="3"/>
      <c r="RBJ847" s="3"/>
      <c r="RBK847" s="3"/>
      <c r="RBL847" s="3"/>
      <c r="RBM847" s="3"/>
      <c r="RBN847" s="3"/>
      <c r="RBO847" s="3"/>
      <c r="RBP847" s="3"/>
      <c r="RBQ847" s="3"/>
      <c r="RBR847" s="3"/>
      <c r="RBS847" s="3"/>
      <c r="RBT847" s="3"/>
      <c r="RBU847" s="3"/>
      <c r="RBV847" s="3"/>
      <c r="RBW847" s="3"/>
      <c r="RBX847" s="3"/>
      <c r="RBY847" s="3"/>
      <c r="RBZ847" s="3"/>
      <c r="RCA847" s="3"/>
      <c r="RCB847" s="3"/>
      <c r="RCC847" s="3"/>
      <c r="RCD847" s="3"/>
      <c r="RCE847" s="3"/>
      <c r="RCF847" s="3"/>
      <c r="RCG847" s="3"/>
      <c r="RCH847" s="3"/>
      <c r="RCI847" s="3"/>
      <c r="RCJ847" s="3"/>
      <c r="RCK847" s="3"/>
      <c r="RCL847" s="3"/>
      <c r="RCM847" s="3"/>
      <c r="RCN847" s="3"/>
      <c r="RCO847" s="3"/>
      <c r="RCP847" s="3"/>
      <c r="RCQ847" s="3"/>
      <c r="RCR847" s="3"/>
      <c r="RCS847" s="3"/>
      <c r="RCT847" s="3"/>
      <c r="RCU847" s="3"/>
      <c r="RCV847" s="3"/>
      <c r="RCW847" s="3"/>
      <c r="RCX847" s="3"/>
      <c r="RCY847" s="3"/>
      <c r="RCZ847" s="3"/>
      <c r="RDA847" s="3"/>
      <c r="RDB847" s="3"/>
      <c r="RDC847" s="3"/>
      <c r="RDD847" s="3"/>
      <c r="RDE847" s="3"/>
      <c r="RDF847" s="3"/>
      <c r="RDG847" s="3"/>
      <c r="RDH847" s="3"/>
      <c r="RDI847" s="3"/>
      <c r="RDJ847" s="3"/>
      <c r="RDK847" s="3"/>
      <c r="RDL847" s="3"/>
      <c r="RDM847" s="3"/>
      <c r="RDN847" s="3"/>
      <c r="RDO847" s="3"/>
      <c r="RDP847" s="3"/>
      <c r="RDQ847" s="3"/>
      <c r="RDR847" s="3"/>
      <c r="RDS847" s="3"/>
      <c r="RDT847" s="3"/>
      <c r="RDU847" s="3"/>
      <c r="RDV847" s="3"/>
      <c r="RDW847" s="3"/>
      <c r="RDX847" s="3"/>
      <c r="RDY847" s="3"/>
      <c r="RDZ847" s="3"/>
      <c r="REA847" s="3"/>
      <c r="REB847" s="3"/>
      <c r="REC847" s="3"/>
      <c r="RED847" s="3"/>
      <c r="REE847" s="3"/>
      <c r="REF847" s="3"/>
      <c r="REG847" s="3"/>
      <c r="REH847" s="3"/>
      <c r="REI847" s="3"/>
      <c r="REJ847" s="3"/>
      <c r="REK847" s="3"/>
      <c r="REL847" s="3"/>
      <c r="REM847" s="3"/>
      <c r="REN847" s="3"/>
      <c r="REO847" s="3"/>
      <c r="REP847" s="3"/>
      <c r="REQ847" s="3"/>
      <c r="RER847" s="3"/>
      <c r="RES847" s="3"/>
      <c r="RET847" s="3"/>
      <c r="REU847" s="3"/>
      <c r="REV847" s="3"/>
      <c r="REW847" s="3"/>
      <c r="REX847" s="3"/>
      <c r="REY847" s="3"/>
      <c r="REZ847" s="3"/>
      <c r="RFA847" s="3"/>
      <c r="RFB847" s="3"/>
      <c r="RFC847" s="3"/>
      <c r="RFD847" s="3"/>
      <c r="RFE847" s="3"/>
      <c r="RFF847" s="3"/>
      <c r="RFG847" s="3"/>
      <c r="RFH847" s="3"/>
      <c r="RFI847" s="3"/>
      <c r="RFJ847" s="3"/>
      <c r="RFK847" s="3"/>
      <c r="RFL847" s="3"/>
      <c r="RFM847" s="3"/>
      <c r="RFN847" s="3"/>
      <c r="RFO847" s="3"/>
      <c r="RFP847" s="3"/>
      <c r="RFQ847" s="3"/>
      <c r="RFR847" s="3"/>
      <c r="RFS847" s="3"/>
      <c r="RFT847" s="3"/>
      <c r="RFU847" s="3"/>
      <c r="RFV847" s="3"/>
      <c r="RFW847" s="3"/>
      <c r="RFX847" s="3"/>
      <c r="RFY847" s="3"/>
      <c r="RFZ847" s="3"/>
      <c r="RGA847" s="3"/>
      <c r="RGB847" s="3"/>
      <c r="RGC847" s="3"/>
      <c r="RGD847" s="3"/>
      <c r="RGE847" s="3"/>
      <c r="RGF847" s="3"/>
      <c r="RGG847" s="3"/>
      <c r="RGH847" s="3"/>
      <c r="RGI847" s="3"/>
      <c r="RGJ847" s="3"/>
      <c r="RGK847" s="3"/>
      <c r="RGL847" s="3"/>
      <c r="RGM847" s="3"/>
      <c r="RGN847" s="3"/>
      <c r="RGO847" s="3"/>
      <c r="RGP847" s="3"/>
      <c r="RGQ847" s="3"/>
      <c r="RGR847" s="3"/>
      <c r="RGS847" s="3"/>
      <c r="RGT847" s="3"/>
      <c r="RGU847" s="3"/>
      <c r="RGV847" s="3"/>
      <c r="RGW847" s="3"/>
      <c r="RGX847" s="3"/>
      <c r="RGY847" s="3"/>
      <c r="RGZ847" s="3"/>
      <c r="RHA847" s="3"/>
      <c r="RHB847" s="3"/>
      <c r="RHC847" s="3"/>
      <c r="RHD847" s="3"/>
      <c r="RHE847" s="3"/>
      <c r="RHF847" s="3"/>
      <c r="RHG847" s="3"/>
      <c r="RHH847" s="3"/>
      <c r="RHI847" s="3"/>
      <c r="RHJ847" s="3"/>
      <c r="RHK847" s="3"/>
      <c r="RHL847" s="3"/>
      <c r="RHM847" s="3"/>
      <c r="RHN847" s="3"/>
      <c r="RHO847" s="3"/>
      <c r="RHP847" s="3"/>
      <c r="RHQ847" s="3"/>
      <c r="RHR847" s="3"/>
      <c r="RHS847" s="3"/>
      <c r="RHT847" s="3"/>
      <c r="RHU847" s="3"/>
      <c r="RHV847" s="3"/>
      <c r="RHW847" s="3"/>
      <c r="RHX847" s="3"/>
      <c r="RHY847" s="3"/>
      <c r="RHZ847" s="3"/>
      <c r="RIA847" s="3"/>
      <c r="RIB847" s="3"/>
      <c r="RIC847" s="3"/>
      <c r="RID847" s="3"/>
      <c r="RIE847" s="3"/>
      <c r="RIF847" s="3"/>
      <c r="RIG847" s="3"/>
      <c r="RIH847" s="3"/>
      <c r="RII847" s="3"/>
      <c r="RIJ847" s="3"/>
      <c r="RIK847" s="3"/>
      <c r="RIL847" s="3"/>
      <c r="RIM847" s="3"/>
      <c r="RIN847" s="3"/>
      <c r="RIO847" s="3"/>
      <c r="RIP847" s="3"/>
      <c r="RIQ847" s="3"/>
      <c r="RIR847" s="3"/>
      <c r="RIS847" s="3"/>
      <c r="RIT847" s="3"/>
      <c r="RIU847" s="3"/>
      <c r="RIV847" s="3"/>
      <c r="RIW847" s="3"/>
      <c r="RIX847" s="3"/>
      <c r="RIY847" s="3"/>
      <c r="RIZ847" s="3"/>
      <c r="RJA847" s="3"/>
      <c r="RJB847" s="3"/>
      <c r="RJC847" s="3"/>
      <c r="RJD847" s="3"/>
      <c r="RJE847" s="3"/>
      <c r="RJF847" s="3"/>
      <c r="RJG847" s="3"/>
      <c r="RJH847" s="3"/>
      <c r="RJI847" s="3"/>
      <c r="RJJ847" s="3"/>
      <c r="RJK847" s="3"/>
      <c r="RJL847" s="3"/>
      <c r="RJM847" s="3"/>
      <c r="RJN847" s="3"/>
      <c r="RJO847" s="3"/>
      <c r="RJP847" s="3"/>
      <c r="RJQ847" s="3"/>
      <c r="RJR847" s="3"/>
      <c r="RJS847" s="3"/>
      <c r="RJT847" s="3"/>
      <c r="RJU847" s="3"/>
      <c r="RJV847" s="3"/>
      <c r="RJW847" s="3"/>
      <c r="RJX847" s="3"/>
      <c r="RJY847" s="3"/>
      <c r="RJZ847" s="3"/>
      <c r="RKA847" s="3"/>
      <c r="RKB847" s="3"/>
      <c r="RKC847" s="3"/>
      <c r="RKD847" s="3"/>
      <c r="RKE847" s="3"/>
      <c r="RKF847" s="3"/>
      <c r="RKG847" s="3"/>
      <c r="RKH847" s="3"/>
      <c r="RKI847" s="3"/>
      <c r="RKJ847" s="3"/>
      <c r="RKK847" s="3"/>
      <c r="RKL847" s="3"/>
      <c r="RKM847" s="3"/>
      <c r="RKN847" s="3"/>
      <c r="RKO847" s="3"/>
      <c r="RKP847" s="3"/>
      <c r="RKQ847" s="3"/>
      <c r="RKR847" s="3"/>
      <c r="RKS847" s="3"/>
      <c r="RKT847" s="3"/>
      <c r="RKU847" s="3"/>
      <c r="RKV847" s="3"/>
      <c r="RKW847" s="3"/>
      <c r="RKX847" s="3"/>
      <c r="RKY847" s="3"/>
      <c r="RKZ847" s="3"/>
      <c r="RLA847" s="3"/>
      <c r="RLB847" s="3"/>
      <c r="RLC847" s="3"/>
      <c r="RLD847" s="3"/>
      <c r="RLE847" s="3"/>
      <c r="RLF847" s="3"/>
      <c r="RLG847" s="3"/>
      <c r="RLH847" s="3"/>
      <c r="RLI847" s="3"/>
      <c r="RLJ847" s="3"/>
      <c r="RLK847" s="3"/>
      <c r="RLL847" s="3"/>
      <c r="RLM847" s="3"/>
      <c r="RLN847" s="3"/>
      <c r="RLO847" s="3"/>
      <c r="RLP847" s="3"/>
      <c r="RLQ847" s="3"/>
      <c r="RLR847" s="3"/>
      <c r="RLS847" s="3"/>
      <c r="RLT847" s="3"/>
      <c r="RLU847" s="3"/>
      <c r="RLV847" s="3"/>
      <c r="RLW847" s="3"/>
      <c r="RLX847" s="3"/>
      <c r="RLY847" s="3"/>
      <c r="RLZ847" s="3"/>
      <c r="RMA847" s="3"/>
      <c r="RMB847" s="3"/>
      <c r="RMC847" s="3"/>
      <c r="RMD847" s="3"/>
      <c r="RME847" s="3"/>
      <c r="RMF847" s="3"/>
      <c r="RMG847" s="3"/>
      <c r="RMH847" s="3"/>
      <c r="RMI847" s="3"/>
      <c r="RMJ847" s="3"/>
      <c r="RMK847" s="3"/>
      <c r="RML847" s="3"/>
      <c r="RMM847" s="3"/>
      <c r="RMN847" s="3"/>
      <c r="RMO847" s="3"/>
      <c r="RMP847" s="3"/>
      <c r="RMQ847" s="3"/>
      <c r="RMR847" s="3"/>
      <c r="RMS847" s="3"/>
      <c r="RMT847" s="3"/>
      <c r="RMU847" s="3"/>
      <c r="RMV847" s="3"/>
      <c r="RMW847" s="3"/>
      <c r="RMX847" s="3"/>
      <c r="RMY847" s="3"/>
      <c r="RMZ847" s="3"/>
      <c r="RNA847" s="3"/>
      <c r="RNB847" s="3"/>
      <c r="RNC847" s="3"/>
      <c r="RND847" s="3"/>
      <c r="RNE847" s="3"/>
      <c r="RNF847" s="3"/>
      <c r="RNG847" s="3"/>
      <c r="RNH847" s="3"/>
      <c r="RNI847" s="3"/>
      <c r="RNJ847" s="3"/>
      <c r="RNK847" s="3"/>
      <c r="RNL847" s="3"/>
      <c r="RNM847" s="3"/>
      <c r="RNN847" s="3"/>
      <c r="RNO847" s="3"/>
      <c r="RNP847" s="3"/>
      <c r="RNQ847" s="3"/>
      <c r="RNR847" s="3"/>
      <c r="RNS847" s="3"/>
      <c r="RNT847" s="3"/>
      <c r="RNU847" s="3"/>
      <c r="RNV847" s="3"/>
      <c r="RNW847" s="3"/>
      <c r="RNX847" s="3"/>
      <c r="RNY847" s="3"/>
      <c r="RNZ847" s="3"/>
      <c r="ROA847" s="3"/>
      <c r="ROB847" s="3"/>
      <c r="ROC847" s="3"/>
      <c r="ROD847" s="3"/>
      <c r="ROE847" s="3"/>
      <c r="ROF847" s="3"/>
      <c r="ROG847" s="3"/>
      <c r="ROH847" s="3"/>
      <c r="ROI847" s="3"/>
      <c r="ROJ847" s="3"/>
      <c r="ROK847" s="3"/>
      <c r="ROL847" s="3"/>
      <c r="ROM847" s="3"/>
      <c r="RON847" s="3"/>
      <c r="ROO847" s="3"/>
      <c r="ROP847" s="3"/>
      <c r="ROQ847" s="3"/>
      <c r="ROR847" s="3"/>
      <c r="ROS847" s="3"/>
      <c r="ROT847" s="3"/>
      <c r="ROU847" s="3"/>
      <c r="ROV847" s="3"/>
      <c r="ROW847" s="3"/>
      <c r="ROX847" s="3"/>
      <c r="ROY847" s="3"/>
      <c r="ROZ847" s="3"/>
      <c r="RPA847" s="3"/>
      <c r="RPB847" s="3"/>
      <c r="RPC847" s="3"/>
      <c r="RPD847" s="3"/>
      <c r="RPE847" s="3"/>
      <c r="RPF847" s="3"/>
      <c r="RPG847" s="3"/>
      <c r="RPH847" s="3"/>
      <c r="RPI847" s="3"/>
      <c r="RPJ847" s="3"/>
      <c r="RPK847" s="3"/>
      <c r="RPL847" s="3"/>
      <c r="RPM847" s="3"/>
      <c r="RPN847" s="3"/>
      <c r="RPO847" s="3"/>
      <c r="RPP847" s="3"/>
      <c r="RPQ847" s="3"/>
      <c r="RPR847" s="3"/>
      <c r="RPS847" s="3"/>
      <c r="RPT847" s="3"/>
      <c r="RPU847" s="3"/>
      <c r="RPV847" s="3"/>
      <c r="RPW847" s="3"/>
      <c r="RPX847" s="3"/>
      <c r="RPY847" s="3"/>
      <c r="RPZ847" s="3"/>
      <c r="RQA847" s="3"/>
      <c r="RQB847" s="3"/>
      <c r="RQC847" s="3"/>
      <c r="RQD847" s="3"/>
      <c r="RQE847" s="3"/>
      <c r="RQF847" s="3"/>
      <c r="RQG847" s="3"/>
      <c r="RQH847" s="3"/>
      <c r="RQI847" s="3"/>
      <c r="RQJ847" s="3"/>
      <c r="RQK847" s="3"/>
      <c r="RQL847" s="3"/>
      <c r="RQM847" s="3"/>
      <c r="RQN847" s="3"/>
      <c r="RQO847" s="3"/>
      <c r="RQP847" s="3"/>
      <c r="RQQ847" s="3"/>
      <c r="RQR847" s="3"/>
      <c r="RQS847" s="3"/>
      <c r="RQT847" s="3"/>
      <c r="RQU847" s="3"/>
      <c r="RQV847" s="3"/>
      <c r="RQW847" s="3"/>
      <c r="RQX847" s="3"/>
      <c r="RQY847" s="3"/>
      <c r="RQZ847" s="3"/>
      <c r="RRA847" s="3"/>
      <c r="RRB847" s="3"/>
      <c r="RRC847" s="3"/>
      <c r="RRD847" s="3"/>
      <c r="RRE847" s="3"/>
      <c r="RRF847" s="3"/>
      <c r="RRG847" s="3"/>
      <c r="RRH847" s="3"/>
      <c r="RRI847" s="3"/>
      <c r="RRJ847" s="3"/>
      <c r="RRK847" s="3"/>
      <c r="RRL847" s="3"/>
      <c r="RRM847" s="3"/>
      <c r="RRN847" s="3"/>
      <c r="RRO847" s="3"/>
      <c r="RRP847" s="3"/>
      <c r="RRQ847" s="3"/>
      <c r="RRR847" s="3"/>
      <c r="RRS847" s="3"/>
      <c r="RRT847" s="3"/>
      <c r="RRU847" s="3"/>
      <c r="RRV847" s="3"/>
      <c r="RRW847" s="3"/>
      <c r="RRX847" s="3"/>
      <c r="RRY847" s="3"/>
      <c r="RRZ847" s="3"/>
      <c r="RSA847" s="3"/>
      <c r="RSB847" s="3"/>
      <c r="RSC847" s="3"/>
      <c r="RSD847" s="3"/>
      <c r="RSE847" s="3"/>
      <c r="RSF847" s="3"/>
      <c r="RSG847" s="3"/>
      <c r="RSH847" s="3"/>
      <c r="RSI847" s="3"/>
      <c r="RSJ847" s="3"/>
      <c r="RSK847" s="3"/>
      <c r="RSL847" s="3"/>
      <c r="RSM847" s="3"/>
      <c r="RSN847" s="3"/>
      <c r="RSO847" s="3"/>
      <c r="RSP847" s="3"/>
      <c r="RSQ847" s="3"/>
      <c r="RSR847" s="3"/>
      <c r="RSS847" s="3"/>
      <c r="RST847" s="3"/>
      <c r="RSU847" s="3"/>
      <c r="RSV847" s="3"/>
      <c r="RSW847" s="3"/>
      <c r="RSX847" s="3"/>
      <c r="RSY847" s="3"/>
      <c r="RSZ847" s="3"/>
      <c r="RTA847" s="3"/>
      <c r="RTB847" s="3"/>
      <c r="RTC847" s="3"/>
      <c r="RTD847" s="3"/>
      <c r="RTE847" s="3"/>
      <c r="RTF847" s="3"/>
      <c r="RTG847" s="3"/>
      <c r="RTH847" s="3"/>
      <c r="RTI847" s="3"/>
      <c r="RTJ847" s="3"/>
      <c r="RTK847" s="3"/>
      <c r="RTL847" s="3"/>
      <c r="RTM847" s="3"/>
      <c r="RTN847" s="3"/>
      <c r="RTO847" s="3"/>
      <c r="RTP847" s="3"/>
      <c r="RTQ847" s="3"/>
      <c r="RTR847" s="3"/>
      <c r="RTS847" s="3"/>
      <c r="RTT847" s="3"/>
      <c r="RTU847" s="3"/>
      <c r="RTV847" s="3"/>
      <c r="RTW847" s="3"/>
      <c r="RTX847" s="3"/>
      <c r="RTY847" s="3"/>
      <c r="RTZ847" s="3"/>
      <c r="RUA847" s="3"/>
      <c r="RUB847" s="3"/>
      <c r="RUC847" s="3"/>
      <c r="RUD847" s="3"/>
      <c r="RUE847" s="3"/>
      <c r="RUF847" s="3"/>
      <c r="RUG847" s="3"/>
      <c r="RUH847" s="3"/>
      <c r="RUI847" s="3"/>
      <c r="RUJ847" s="3"/>
      <c r="RUK847" s="3"/>
      <c r="RUL847" s="3"/>
      <c r="RUM847" s="3"/>
      <c r="RUN847" s="3"/>
      <c r="RUO847" s="3"/>
      <c r="RUP847" s="3"/>
      <c r="RUQ847" s="3"/>
      <c r="RUR847" s="3"/>
      <c r="RUS847" s="3"/>
      <c r="RUT847" s="3"/>
      <c r="RUU847" s="3"/>
      <c r="RUV847" s="3"/>
      <c r="RUW847" s="3"/>
      <c r="RUX847" s="3"/>
      <c r="RUY847" s="3"/>
      <c r="RUZ847" s="3"/>
      <c r="RVA847" s="3"/>
      <c r="RVB847" s="3"/>
      <c r="RVC847" s="3"/>
      <c r="RVD847" s="3"/>
      <c r="RVE847" s="3"/>
      <c r="RVF847" s="3"/>
      <c r="RVG847" s="3"/>
      <c r="RVH847" s="3"/>
      <c r="RVI847" s="3"/>
      <c r="RVJ847" s="3"/>
      <c r="RVK847" s="3"/>
      <c r="RVL847" s="3"/>
      <c r="RVM847" s="3"/>
      <c r="RVN847" s="3"/>
      <c r="RVO847" s="3"/>
      <c r="RVP847" s="3"/>
      <c r="RVQ847" s="3"/>
      <c r="RVR847" s="3"/>
      <c r="RVS847" s="3"/>
      <c r="RVT847" s="3"/>
      <c r="RVU847" s="3"/>
      <c r="RVV847" s="3"/>
      <c r="RVW847" s="3"/>
      <c r="RVX847" s="3"/>
      <c r="RVY847" s="3"/>
      <c r="RVZ847" s="3"/>
      <c r="RWA847" s="3"/>
      <c r="RWB847" s="3"/>
      <c r="RWC847" s="3"/>
      <c r="RWD847" s="3"/>
      <c r="RWE847" s="3"/>
      <c r="RWF847" s="3"/>
      <c r="RWG847" s="3"/>
      <c r="RWH847" s="3"/>
      <c r="RWI847" s="3"/>
      <c r="RWJ847" s="3"/>
      <c r="RWK847" s="3"/>
      <c r="RWL847" s="3"/>
      <c r="RWM847" s="3"/>
      <c r="RWN847" s="3"/>
      <c r="RWO847" s="3"/>
      <c r="RWP847" s="3"/>
      <c r="RWQ847" s="3"/>
      <c r="RWR847" s="3"/>
      <c r="RWS847" s="3"/>
      <c r="RWT847" s="3"/>
      <c r="RWU847" s="3"/>
      <c r="RWV847" s="3"/>
      <c r="RWW847" s="3"/>
      <c r="RWX847" s="3"/>
      <c r="RWY847" s="3"/>
      <c r="RWZ847" s="3"/>
      <c r="RXA847" s="3"/>
      <c r="RXB847" s="3"/>
      <c r="RXC847" s="3"/>
      <c r="RXD847" s="3"/>
      <c r="RXE847" s="3"/>
      <c r="RXF847" s="3"/>
      <c r="RXG847" s="3"/>
      <c r="RXH847" s="3"/>
      <c r="RXI847" s="3"/>
      <c r="RXJ847" s="3"/>
      <c r="RXK847" s="3"/>
      <c r="RXL847" s="3"/>
      <c r="RXM847" s="3"/>
      <c r="RXN847" s="3"/>
      <c r="RXO847" s="3"/>
      <c r="RXP847" s="3"/>
      <c r="RXQ847" s="3"/>
      <c r="RXR847" s="3"/>
      <c r="RXS847" s="3"/>
      <c r="RXT847" s="3"/>
      <c r="RXU847" s="3"/>
      <c r="RXV847" s="3"/>
      <c r="RXW847" s="3"/>
      <c r="RXX847" s="3"/>
      <c r="RXY847" s="3"/>
      <c r="RXZ847" s="3"/>
      <c r="RYA847" s="3"/>
      <c r="RYB847" s="3"/>
      <c r="RYC847" s="3"/>
      <c r="RYD847" s="3"/>
      <c r="RYE847" s="3"/>
      <c r="RYF847" s="3"/>
      <c r="RYG847" s="3"/>
      <c r="RYH847" s="3"/>
      <c r="RYI847" s="3"/>
      <c r="RYJ847" s="3"/>
      <c r="RYK847" s="3"/>
      <c r="RYL847" s="3"/>
      <c r="RYM847" s="3"/>
      <c r="RYN847" s="3"/>
      <c r="RYO847" s="3"/>
      <c r="RYP847" s="3"/>
      <c r="RYQ847" s="3"/>
      <c r="RYR847" s="3"/>
      <c r="RYS847" s="3"/>
      <c r="RYT847" s="3"/>
      <c r="RYU847" s="3"/>
      <c r="RYV847" s="3"/>
      <c r="RYW847" s="3"/>
      <c r="RYX847" s="3"/>
      <c r="RYY847" s="3"/>
      <c r="RYZ847" s="3"/>
      <c r="RZA847" s="3"/>
      <c r="RZB847" s="3"/>
      <c r="RZC847" s="3"/>
      <c r="RZD847" s="3"/>
      <c r="RZE847" s="3"/>
      <c r="RZF847" s="3"/>
      <c r="RZG847" s="3"/>
      <c r="RZH847" s="3"/>
      <c r="RZI847" s="3"/>
      <c r="RZJ847" s="3"/>
      <c r="RZK847" s="3"/>
      <c r="RZL847" s="3"/>
      <c r="RZM847" s="3"/>
      <c r="RZN847" s="3"/>
      <c r="RZO847" s="3"/>
      <c r="RZP847" s="3"/>
      <c r="RZQ847" s="3"/>
      <c r="RZR847" s="3"/>
      <c r="RZS847" s="3"/>
      <c r="RZT847" s="3"/>
      <c r="RZU847" s="3"/>
      <c r="RZV847" s="3"/>
      <c r="RZW847" s="3"/>
      <c r="RZX847" s="3"/>
      <c r="RZY847" s="3"/>
      <c r="RZZ847" s="3"/>
      <c r="SAA847" s="3"/>
      <c r="SAB847" s="3"/>
      <c r="SAC847" s="3"/>
      <c r="SAD847" s="3"/>
      <c r="SAE847" s="3"/>
      <c r="SAF847" s="3"/>
      <c r="SAG847" s="3"/>
      <c r="SAH847" s="3"/>
      <c r="SAI847" s="3"/>
      <c r="SAJ847" s="3"/>
      <c r="SAK847" s="3"/>
      <c r="SAL847" s="3"/>
      <c r="SAM847" s="3"/>
      <c r="SAN847" s="3"/>
      <c r="SAO847" s="3"/>
      <c r="SAP847" s="3"/>
      <c r="SAQ847" s="3"/>
      <c r="SAR847" s="3"/>
      <c r="SAS847" s="3"/>
      <c r="SAT847" s="3"/>
      <c r="SAU847" s="3"/>
      <c r="SAV847" s="3"/>
      <c r="SAW847" s="3"/>
      <c r="SAX847" s="3"/>
      <c r="SAY847" s="3"/>
      <c r="SAZ847" s="3"/>
      <c r="SBA847" s="3"/>
      <c r="SBB847" s="3"/>
      <c r="SBC847" s="3"/>
      <c r="SBD847" s="3"/>
      <c r="SBE847" s="3"/>
      <c r="SBF847" s="3"/>
      <c r="SBG847" s="3"/>
      <c r="SBH847" s="3"/>
      <c r="SBI847" s="3"/>
      <c r="SBJ847" s="3"/>
      <c r="SBK847" s="3"/>
      <c r="SBL847" s="3"/>
      <c r="SBM847" s="3"/>
      <c r="SBN847" s="3"/>
      <c r="SBO847" s="3"/>
      <c r="SBP847" s="3"/>
      <c r="SBQ847" s="3"/>
      <c r="SBR847" s="3"/>
      <c r="SBS847" s="3"/>
      <c r="SBT847" s="3"/>
      <c r="SBU847" s="3"/>
      <c r="SBV847" s="3"/>
      <c r="SBW847" s="3"/>
      <c r="SBX847" s="3"/>
      <c r="SBY847" s="3"/>
      <c r="SBZ847" s="3"/>
      <c r="SCA847" s="3"/>
      <c r="SCB847" s="3"/>
      <c r="SCC847" s="3"/>
      <c r="SCD847" s="3"/>
      <c r="SCE847" s="3"/>
      <c r="SCF847" s="3"/>
      <c r="SCG847" s="3"/>
      <c r="SCH847" s="3"/>
      <c r="SCI847" s="3"/>
      <c r="SCJ847" s="3"/>
      <c r="SCK847" s="3"/>
      <c r="SCL847" s="3"/>
      <c r="SCM847" s="3"/>
      <c r="SCN847" s="3"/>
      <c r="SCO847" s="3"/>
      <c r="SCP847" s="3"/>
      <c r="SCQ847" s="3"/>
      <c r="SCR847" s="3"/>
      <c r="SCS847" s="3"/>
      <c r="SCT847" s="3"/>
      <c r="SCU847" s="3"/>
      <c r="SCV847" s="3"/>
      <c r="SCW847" s="3"/>
      <c r="SCX847" s="3"/>
      <c r="SCY847" s="3"/>
      <c r="SCZ847" s="3"/>
      <c r="SDA847" s="3"/>
      <c r="SDB847" s="3"/>
      <c r="SDC847" s="3"/>
      <c r="SDD847" s="3"/>
      <c r="SDE847" s="3"/>
      <c r="SDF847" s="3"/>
      <c r="SDG847" s="3"/>
      <c r="SDH847" s="3"/>
      <c r="SDI847" s="3"/>
      <c r="SDJ847" s="3"/>
      <c r="SDK847" s="3"/>
      <c r="SDL847" s="3"/>
      <c r="SDM847" s="3"/>
      <c r="SDN847" s="3"/>
      <c r="SDO847" s="3"/>
      <c r="SDP847" s="3"/>
      <c r="SDQ847" s="3"/>
      <c r="SDR847" s="3"/>
      <c r="SDS847" s="3"/>
      <c r="SDT847" s="3"/>
      <c r="SDU847" s="3"/>
      <c r="SDV847" s="3"/>
      <c r="SDW847" s="3"/>
      <c r="SDX847" s="3"/>
      <c r="SDY847" s="3"/>
      <c r="SDZ847" s="3"/>
      <c r="SEA847" s="3"/>
      <c r="SEB847" s="3"/>
      <c r="SEC847" s="3"/>
      <c r="SED847" s="3"/>
      <c r="SEE847" s="3"/>
      <c r="SEF847" s="3"/>
      <c r="SEG847" s="3"/>
      <c r="SEH847" s="3"/>
      <c r="SEI847" s="3"/>
      <c r="SEJ847" s="3"/>
      <c r="SEK847" s="3"/>
      <c r="SEL847" s="3"/>
      <c r="SEM847" s="3"/>
      <c r="SEN847" s="3"/>
      <c r="SEO847" s="3"/>
      <c r="SEP847" s="3"/>
      <c r="SEQ847" s="3"/>
      <c r="SER847" s="3"/>
      <c r="SES847" s="3"/>
      <c r="SET847" s="3"/>
      <c r="SEU847" s="3"/>
      <c r="SEV847" s="3"/>
      <c r="SEW847" s="3"/>
      <c r="SEX847" s="3"/>
      <c r="SEY847" s="3"/>
      <c r="SEZ847" s="3"/>
      <c r="SFA847" s="3"/>
      <c r="SFB847" s="3"/>
      <c r="SFC847" s="3"/>
      <c r="SFD847" s="3"/>
      <c r="SFE847" s="3"/>
      <c r="SFF847" s="3"/>
      <c r="SFG847" s="3"/>
      <c r="SFH847" s="3"/>
      <c r="SFI847" s="3"/>
      <c r="SFJ847" s="3"/>
      <c r="SFK847" s="3"/>
      <c r="SFL847" s="3"/>
      <c r="SFM847" s="3"/>
      <c r="SFN847" s="3"/>
      <c r="SFO847" s="3"/>
      <c r="SFP847" s="3"/>
      <c r="SFQ847" s="3"/>
      <c r="SFR847" s="3"/>
      <c r="SFS847" s="3"/>
      <c r="SFT847" s="3"/>
      <c r="SFU847" s="3"/>
      <c r="SFV847" s="3"/>
      <c r="SFW847" s="3"/>
      <c r="SFX847" s="3"/>
      <c r="SFY847" s="3"/>
      <c r="SFZ847" s="3"/>
      <c r="SGA847" s="3"/>
      <c r="SGB847" s="3"/>
      <c r="SGC847" s="3"/>
      <c r="SGD847" s="3"/>
      <c r="SGE847" s="3"/>
      <c r="SGF847" s="3"/>
      <c r="SGG847" s="3"/>
      <c r="SGH847" s="3"/>
      <c r="SGI847" s="3"/>
      <c r="SGJ847" s="3"/>
      <c r="SGK847" s="3"/>
      <c r="SGL847" s="3"/>
      <c r="SGM847" s="3"/>
      <c r="SGN847" s="3"/>
      <c r="SGO847" s="3"/>
      <c r="SGP847" s="3"/>
      <c r="SGQ847" s="3"/>
      <c r="SGR847" s="3"/>
      <c r="SGS847" s="3"/>
      <c r="SGT847" s="3"/>
      <c r="SGU847" s="3"/>
      <c r="SGV847" s="3"/>
      <c r="SGW847" s="3"/>
      <c r="SGX847" s="3"/>
      <c r="SGY847" s="3"/>
      <c r="SGZ847" s="3"/>
      <c r="SHA847" s="3"/>
      <c r="SHB847" s="3"/>
      <c r="SHC847" s="3"/>
      <c r="SHD847" s="3"/>
      <c r="SHE847" s="3"/>
      <c r="SHF847" s="3"/>
      <c r="SHG847" s="3"/>
      <c r="SHH847" s="3"/>
      <c r="SHI847" s="3"/>
      <c r="SHJ847" s="3"/>
      <c r="SHK847" s="3"/>
      <c r="SHL847" s="3"/>
      <c r="SHM847" s="3"/>
      <c r="SHN847" s="3"/>
      <c r="SHO847" s="3"/>
      <c r="SHP847" s="3"/>
      <c r="SHQ847" s="3"/>
      <c r="SHR847" s="3"/>
      <c r="SHS847" s="3"/>
      <c r="SHT847" s="3"/>
      <c r="SHU847" s="3"/>
      <c r="SHV847" s="3"/>
      <c r="SHW847" s="3"/>
      <c r="SHX847" s="3"/>
      <c r="SHY847" s="3"/>
      <c r="SHZ847" s="3"/>
      <c r="SIA847" s="3"/>
      <c r="SIB847" s="3"/>
      <c r="SIC847" s="3"/>
      <c r="SID847" s="3"/>
      <c r="SIE847" s="3"/>
      <c r="SIF847" s="3"/>
      <c r="SIG847" s="3"/>
      <c r="SIH847" s="3"/>
      <c r="SII847" s="3"/>
      <c r="SIJ847" s="3"/>
      <c r="SIK847" s="3"/>
      <c r="SIL847" s="3"/>
      <c r="SIM847" s="3"/>
      <c r="SIN847" s="3"/>
      <c r="SIO847" s="3"/>
      <c r="SIP847" s="3"/>
      <c r="SIQ847" s="3"/>
      <c r="SIR847" s="3"/>
      <c r="SIS847" s="3"/>
      <c r="SIT847" s="3"/>
      <c r="SIU847" s="3"/>
      <c r="SIV847" s="3"/>
      <c r="SIW847" s="3"/>
      <c r="SIX847" s="3"/>
      <c r="SIY847" s="3"/>
      <c r="SIZ847" s="3"/>
      <c r="SJA847" s="3"/>
      <c r="SJB847" s="3"/>
      <c r="SJC847" s="3"/>
      <c r="SJD847" s="3"/>
      <c r="SJE847" s="3"/>
      <c r="SJF847" s="3"/>
      <c r="SJG847" s="3"/>
      <c r="SJH847" s="3"/>
      <c r="SJI847" s="3"/>
      <c r="SJJ847" s="3"/>
      <c r="SJK847" s="3"/>
      <c r="SJL847" s="3"/>
      <c r="SJM847" s="3"/>
      <c r="SJN847" s="3"/>
      <c r="SJO847" s="3"/>
      <c r="SJP847" s="3"/>
      <c r="SJQ847" s="3"/>
      <c r="SJR847" s="3"/>
      <c r="SJS847" s="3"/>
      <c r="SJT847" s="3"/>
      <c r="SJU847" s="3"/>
      <c r="SJV847" s="3"/>
      <c r="SJW847" s="3"/>
      <c r="SJX847" s="3"/>
      <c r="SJY847" s="3"/>
      <c r="SJZ847" s="3"/>
      <c r="SKA847" s="3"/>
      <c r="SKB847" s="3"/>
      <c r="SKC847" s="3"/>
      <c r="SKD847" s="3"/>
      <c r="SKE847" s="3"/>
      <c r="SKF847" s="3"/>
      <c r="SKG847" s="3"/>
      <c r="SKH847" s="3"/>
      <c r="SKI847" s="3"/>
      <c r="SKJ847" s="3"/>
      <c r="SKK847" s="3"/>
      <c r="SKL847" s="3"/>
      <c r="SKM847" s="3"/>
      <c r="SKN847" s="3"/>
      <c r="SKO847" s="3"/>
      <c r="SKP847" s="3"/>
      <c r="SKQ847" s="3"/>
      <c r="SKR847" s="3"/>
      <c r="SKS847" s="3"/>
      <c r="SKT847" s="3"/>
      <c r="SKU847" s="3"/>
      <c r="SKV847" s="3"/>
      <c r="SKW847" s="3"/>
      <c r="SKX847" s="3"/>
      <c r="SKY847" s="3"/>
      <c r="SKZ847" s="3"/>
      <c r="SLA847" s="3"/>
      <c r="SLB847" s="3"/>
      <c r="SLC847" s="3"/>
      <c r="SLD847" s="3"/>
      <c r="SLE847" s="3"/>
      <c r="SLF847" s="3"/>
      <c r="SLG847" s="3"/>
      <c r="SLH847" s="3"/>
      <c r="SLI847" s="3"/>
      <c r="SLJ847" s="3"/>
      <c r="SLK847" s="3"/>
      <c r="SLL847" s="3"/>
      <c r="SLM847" s="3"/>
      <c r="SLN847" s="3"/>
      <c r="SLO847" s="3"/>
      <c r="SLP847" s="3"/>
      <c r="SLQ847" s="3"/>
      <c r="SLR847" s="3"/>
      <c r="SLS847" s="3"/>
      <c r="SLT847" s="3"/>
      <c r="SLU847" s="3"/>
      <c r="SLV847" s="3"/>
      <c r="SLW847" s="3"/>
      <c r="SLX847" s="3"/>
      <c r="SLY847" s="3"/>
      <c r="SLZ847" s="3"/>
      <c r="SMA847" s="3"/>
      <c r="SMB847" s="3"/>
      <c r="SMC847" s="3"/>
      <c r="SMD847" s="3"/>
      <c r="SME847" s="3"/>
      <c r="SMF847" s="3"/>
      <c r="SMG847" s="3"/>
      <c r="SMH847" s="3"/>
      <c r="SMI847" s="3"/>
      <c r="SMJ847" s="3"/>
      <c r="SMK847" s="3"/>
      <c r="SML847" s="3"/>
      <c r="SMM847" s="3"/>
      <c r="SMN847" s="3"/>
      <c r="SMO847" s="3"/>
      <c r="SMP847" s="3"/>
      <c r="SMQ847" s="3"/>
      <c r="SMR847" s="3"/>
      <c r="SMS847" s="3"/>
      <c r="SMT847" s="3"/>
      <c r="SMU847" s="3"/>
      <c r="SMV847" s="3"/>
      <c r="SMW847" s="3"/>
      <c r="SMX847" s="3"/>
      <c r="SMY847" s="3"/>
      <c r="SMZ847" s="3"/>
      <c r="SNA847" s="3"/>
      <c r="SNB847" s="3"/>
      <c r="SNC847" s="3"/>
      <c r="SND847" s="3"/>
      <c r="SNE847" s="3"/>
      <c r="SNF847" s="3"/>
      <c r="SNG847" s="3"/>
      <c r="SNH847" s="3"/>
      <c r="SNI847" s="3"/>
      <c r="SNJ847" s="3"/>
      <c r="SNK847" s="3"/>
      <c r="SNL847" s="3"/>
      <c r="SNM847" s="3"/>
      <c r="SNN847" s="3"/>
      <c r="SNO847" s="3"/>
      <c r="SNP847" s="3"/>
      <c r="SNQ847" s="3"/>
      <c r="SNR847" s="3"/>
      <c r="SNS847" s="3"/>
      <c r="SNT847" s="3"/>
      <c r="SNU847" s="3"/>
      <c r="SNV847" s="3"/>
      <c r="SNW847" s="3"/>
      <c r="SNX847" s="3"/>
      <c r="SNY847" s="3"/>
      <c r="SNZ847" s="3"/>
      <c r="SOA847" s="3"/>
      <c r="SOB847" s="3"/>
      <c r="SOC847" s="3"/>
      <c r="SOD847" s="3"/>
      <c r="SOE847" s="3"/>
      <c r="SOF847" s="3"/>
      <c r="SOG847" s="3"/>
      <c r="SOH847" s="3"/>
      <c r="SOI847" s="3"/>
      <c r="SOJ847" s="3"/>
      <c r="SOK847" s="3"/>
      <c r="SOL847" s="3"/>
      <c r="SOM847" s="3"/>
      <c r="SON847" s="3"/>
      <c r="SOO847" s="3"/>
      <c r="SOP847" s="3"/>
      <c r="SOQ847" s="3"/>
      <c r="SOR847" s="3"/>
      <c r="SOS847" s="3"/>
      <c r="SOT847" s="3"/>
      <c r="SOU847" s="3"/>
      <c r="SOV847" s="3"/>
      <c r="SOW847" s="3"/>
      <c r="SOX847" s="3"/>
      <c r="SOY847" s="3"/>
      <c r="SOZ847" s="3"/>
      <c r="SPA847" s="3"/>
      <c r="SPB847" s="3"/>
      <c r="SPC847" s="3"/>
      <c r="SPD847" s="3"/>
      <c r="SPE847" s="3"/>
      <c r="SPF847" s="3"/>
      <c r="SPG847" s="3"/>
      <c r="SPH847" s="3"/>
      <c r="SPI847" s="3"/>
      <c r="SPJ847" s="3"/>
      <c r="SPK847" s="3"/>
      <c r="SPL847" s="3"/>
      <c r="SPM847" s="3"/>
      <c r="SPN847" s="3"/>
      <c r="SPO847" s="3"/>
      <c r="SPP847" s="3"/>
      <c r="SPQ847" s="3"/>
      <c r="SPR847" s="3"/>
      <c r="SPS847" s="3"/>
      <c r="SPT847" s="3"/>
      <c r="SPU847" s="3"/>
      <c r="SPV847" s="3"/>
      <c r="SPW847" s="3"/>
      <c r="SPX847" s="3"/>
      <c r="SPY847" s="3"/>
      <c r="SPZ847" s="3"/>
      <c r="SQA847" s="3"/>
      <c r="SQB847" s="3"/>
      <c r="SQC847" s="3"/>
      <c r="SQD847" s="3"/>
      <c r="SQE847" s="3"/>
      <c r="SQF847" s="3"/>
      <c r="SQG847" s="3"/>
      <c r="SQH847" s="3"/>
      <c r="SQI847" s="3"/>
      <c r="SQJ847" s="3"/>
      <c r="SQK847" s="3"/>
      <c r="SQL847" s="3"/>
      <c r="SQM847" s="3"/>
      <c r="SQN847" s="3"/>
      <c r="SQO847" s="3"/>
      <c r="SQP847" s="3"/>
      <c r="SQQ847" s="3"/>
      <c r="SQR847" s="3"/>
      <c r="SQS847" s="3"/>
      <c r="SQT847" s="3"/>
      <c r="SQU847" s="3"/>
      <c r="SQV847" s="3"/>
      <c r="SQW847" s="3"/>
      <c r="SQX847" s="3"/>
      <c r="SQY847" s="3"/>
      <c r="SQZ847" s="3"/>
      <c r="SRA847" s="3"/>
      <c r="SRB847" s="3"/>
      <c r="SRC847" s="3"/>
      <c r="SRD847" s="3"/>
      <c r="SRE847" s="3"/>
      <c r="SRF847" s="3"/>
      <c r="SRG847" s="3"/>
      <c r="SRH847" s="3"/>
      <c r="SRI847" s="3"/>
      <c r="SRJ847" s="3"/>
      <c r="SRK847" s="3"/>
      <c r="SRL847" s="3"/>
      <c r="SRM847" s="3"/>
      <c r="SRN847" s="3"/>
      <c r="SRO847" s="3"/>
      <c r="SRP847" s="3"/>
      <c r="SRQ847" s="3"/>
      <c r="SRR847" s="3"/>
      <c r="SRS847" s="3"/>
      <c r="SRT847" s="3"/>
      <c r="SRU847" s="3"/>
      <c r="SRV847" s="3"/>
      <c r="SRW847" s="3"/>
      <c r="SRX847" s="3"/>
      <c r="SRY847" s="3"/>
      <c r="SRZ847" s="3"/>
      <c r="SSA847" s="3"/>
      <c r="SSB847" s="3"/>
      <c r="SSC847" s="3"/>
      <c r="SSD847" s="3"/>
      <c r="SSE847" s="3"/>
      <c r="SSF847" s="3"/>
      <c r="SSG847" s="3"/>
      <c r="SSH847" s="3"/>
      <c r="SSI847" s="3"/>
      <c r="SSJ847" s="3"/>
      <c r="SSK847" s="3"/>
      <c r="SSL847" s="3"/>
      <c r="SSM847" s="3"/>
      <c r="SSN847" s="3"/>
      <c r="SSO847" s="3"/>
      <c r="SSP847" s="3"/>
      <c r="SSQ847" s="3"/>
      <c r="SSR847" s="3"/>
      <c r="SSS847" s="3"/>
      <c r="SST847" s="3"/>
      <c r="SSU847" s="3"/>
      <c r="SSV847" s="3"/>
      <c r="SSW847" s="3"/>
      <c r="SSX847" s="3"/>
      <c r="SSY847" s="3"/>
      <c r="SSZ847" s="3"/>
      <c r="STA847" s="3"/>
      <c r="STB847" s="3"/>
      <c r="STC847" s="3"/>
      <c r="STD847" s="3"/>
      <c r="STE847" s="3"/>
      <c r="STF847" s="3"/>
      <c r="STG847" s="3"/>
      <c r="STH847" s="3"/>
      <c r="STI847" s="3"/>
      <c r="STJ847" s="3"/>
      <c r="STK847" s="3"/>
      <c r="STL847" s="3"/>
      <c r="STM847" s="3"/>
      <c r="STN847" s="3"/>
      <c r="STO847" s="3"/>
      <c r="STP847" s="3"/>
      <c r="STQ847" s="3"/>
      <c r="STR847" s="3"/>
      <c r="STS847" s="3"/>
      <c r="STT847" s="3"/>
      <c r="STU847" s="3"/>
      <c r="STV847" s="3"/>
      <c r="STW847" s="3"/>
      <c r="STX847" s="3"/>
      <c r="STY847" s="3"/>
      <c r="STZ847" s="3"/>
      <c r="SUA847" s="3"/>
      <c r="SUB847" s="3"/>
      <c r="SUC847" s="3"/>
      <c r="SUD847" s="3"/>
      <c r="SUE847" s="3"/>
      <c r="SUF847" s="3"/>
      <c r="SUG847" s="3"/>
      <c r="SUH847" s="3"/>
      <c r="SUI847" s="3"/>
      <c r="SUJ847" s="3"/>
      <c r="SUK847" s="3"/>
      <c r="SUL847" s="3"/>
      <c r="SUM847" s="3"/>
      <c r="SUN847" s="3"/>
      <c r="SUO847" s="3"/>
      <c r="SUP847" s="3"/>
      <c r="SUQ847" s="3"/>
      <c r="SUR847" s="3"/>
      <c r="SUS847" s="3"/>
      <c r="SUT847" s="3"/>
      <c r="SUU847" s="3"/>
      <c r="SUV847" s="3"/>
      <c r="SUW847" s="3"/>
      <c r="SUX847" s="3"/>
      <c r="SUY847" s="3"/>
      <c r="SUZ847" s="3"/>
      <c r="SVA847" s="3"/>
      <c r="SVB847" s="3"/>
      <c r="SVC847" s="3"/>
      <c r="SVD847" s="3"/>
      <c r="SVE847" s="3"/>
      <c r="SVF847" s="3"/>
      <c r="SVG847" s="3"/>
      <c r="SVH847" s="3"/>
      <c r="SVI847" s="3"/>
      <c r="SVJ847" s="3"/>
      <c r="SVK847" s="3"/>
      <c r="SVL847" s="3"/>
      <c r="SVM847" s="3"/>
      <c r="SVN847" s="3"/>
      <c r="SVO847" s="3"/>
      <c r="SVP847" s="3"/>
      <c r="SVQ847" s="3"/>
      <c r="SVR847" s="3"/>
      <c r="SVS847" s="3"/>
      <c r="SVT847" s="3"/>
      <c r="SVU847" s="3"/>
      <c r="SVV847" s="3"/>
      <c r="SVW847" s="3"/>
      <c r="SVX847" s="3"/>
      <c r="SVY847" s="3"/>
      <c r="SVZ847" s="3"/>
      <c r="SWA847" s="3"/>
      <c r="SWB847" s="3"/>
      <c r="SWC847" s="3"/>
      <c r="SWD847" s="3"/>
      <c r="SWE847" s="3"/>
      <c r="SWF847" s="3"/>
      <c r="SWG847" s="3"/>
      <c r="SWH847" s="3"/>
      <c r="SWI847" s="3"/>
      <c r="SWJ847" s="3"/>
      <c r="SWK847" s="3"/>
      <c r="SWL847" s="3"/>
      <c r="SWM847" s="3"/>
      <c r="SWN847" s="3"/>
      <c r="SWO847" s="3"/>
      <c r="SWP847" s="3"/>
      <c r="SWQ847" s="3"/>
      <c r="SWR847" s="3"/>
      <c r="SWS847" s="3"/>
      <c r="SWT847" s="3"/>
      <c r="SWU847" s="3"/>
      <c r="SWV847" s="3"/>
      <c r="SWW847" s="3"/>
      <c r="SWX847" s="3"/>
      <c r="SWY847" s="3"/>
      <c r="SWZ847" s="3"/>
      <c r="SXA847" s="3"/>
      <c r="SXB847" s="3"/>
      <c r="SXC847" s="3"/>
      <c r="SXD847" s="3"/>
      <c r="SXE847" s="3"/>
      <c r="SXF847" s="3"/>
      <c r="SXG847" s="3"/>
      <c r="SXH847" s="3"/>
      <c r="SXI847" s="3"/>
      <c r="SXJ847" s="3"/>
      <c r="SXK847" s="3"/>
      <c r="SXL847" s="3"/>
      <c r="SXM847" s="3"/>
      <c r="SXN847" s="3"/>
      <c r="SXO847" s="3"/>
      <c r="SXP847" s="3"/>
      <c r="SXQ847" s="3"/>
      <c r="SXR847" s="3"/>
      <c r="SXS847" s="3"/>
      <c r="SXT847" s="3"/>
      <c r="SXU847" s="3"/>
      <c r="SXV847" s="3"/>
      <c r="SXW847" s="3"/>
      <c r="SXX847" s="3"/>
      <c r="SXY847" s="3"/>
      <c r="SXZ847" s="3"/>
      <c r="SYA847" s="3"/>
      <c r="SYB847" s="3"/>
      <c r="SYC847" s="3"/>
      <c r="SYD847" s="3"/>
      <c r="SYE847" s="3"/>
      <c r="SYF847" s="3"/>
      <c r="SYG847" s="3"/>
      <c r="SYH847" s="3"/>
      <c r="SYI847" s="3"/>
      <c r="SYJ847" s="3"/>
      <c r="SYK847" s="3"/>
      <c r="SYL847" s="3"/>
      <c r="SYM847" s="3"/>
      <c r="SYN847" s="3"/>
      <c r="SYO847" s="3"/>
      <c r="SYP847" s="3"/>
      <c r="SYQ847" s="3"/>
      <c r="SYR847" s="3"/>
      <c r="SYS847" s="3"/>
      <c r="SYT847" s="3"/>
      <c r="SYU847" s="3"/>
      <c r="SYV847" s="3"/>
      <c r="SYW847" s="3"/>
      <c r="SYX847" s="3"/>
      <c r="SYY847" s="3"/>
      <c r="SYZ847" s="3"/>
      <c r="SZA847" s="3"/>
      <c r="SZB847" s="3"/>
      <c r="SZC847" s="3"/>
      <c r="SZD847" s="3"/>
      <c r="SZE847" s="3"/>
      <c r="SZF847" s="3"/>
      <c r="SZG847" s="3"/>
      <c r="SZH847" s="3"/>
      <c r="SZI847" s="3"/>
      <c r="SZJ847" s="3"/>
      <c r="SZK847" s="3"/>
      <c r="SZL847" s="3"/>
      <c r="SZM847" s="3"/>
      <c r="SZN847" s="3"/>
      <c r="SZO847" s="3"/>
      <c r="SZP847" s="3"/>
      <c r="SZQ847" s="3"/>
      <c r="SZR847" s="3"/>
      <c r="SZS847" s="3"/>
      <c r="SZT847" s="3"/>
      <c r="SZU847" s="3"/>
      <c r="SZV847" s="3"/>
      <c r="SZW847" s="3"/>
      <c r="SZX847" s="3"/>
      <c r="SZY847" s="3"/>
      <c r="SZZ847" s="3"/>
      <c r="TAA847" s="3"/>
      <c r="TAB847" s="3"/>
      <c r="TAC847" s="3"/>
      <c r="TAD847" s="3"/>
      <c r="TAE847" s="3"/>
      <c r="TAF847" s="3"/>
      <c r="TAG847" s="3"/>
      <c r="TAH847" s="3"/>
      <c r="TAI847" s="3"/>
      <c r="TAJ847" s="3"/>
      <c r="TAK847" s="3"/>
      <c r="TAL847" s="3"/>
      <c r="TAM847" s="3"/>
      <c r="TAN847" s="3"/>
      <c r="TAO847" s="3"/>
      <c r="TAP847" s="3"/>
      <c r="TAQ847" s="3"/>
      <c r="TAR847" s="3"/>
      <c r="TAS847" s="3"/>
      <c r="TAT847" s="3"/>
      <c r="TAU847" s="3"/>
      <c r="TAV847" s="3"/>
      <c r="TAW847" s="3"/>
      <c r="TAX847" s="3"/>
      <c r="TAY847" s="3"/>
      <c r="TAZ847" s="3"/>
      <c r="TBA847" s="3"/>
      <c r="TBB847" s="3"/>
      <c r="TBC847" s="3"/>
      <c r="TBD847" s="3"/>
      <c r="TBE847" s="3"/>
      <c r="TBF847" s="3"/>
      <c r="TBG847" s="3"/>
      <c r="TBH847" s="3"/>
      <c r="TBI847" s="3"/>
      <c r="TBJ847" s="3"/>
      <c r="TBK847" s="3"/>
      <c r="TBL847" s="3"/>
      <c r="TBM847" s="3"/>
      <c r="TBN847" s="3"/>
      <c r="TBO847" s="3"/>
      <c r="TBP847" s="3"/>
      <c r="TBQ847" s="3"/>
      <c r="TBR847" s="3"/>
      <c r="TBS847" s="3"/>
      <c r="TBT847" s="3"/>
      <c r="TBU847" s="3"/>
      <c r="TBV847" s="3"/>
      <c r="TBW847" s="3"/>
      <c r="TBX847" s="3"/>
      <c r="TBY847" s="3"/>
      <c r="TBZ847" s="3"/>
      <c r="TCA847" s="3"/>
      <c r="TCB847" s="3"/>
      <c r="TCC847" s="3"/>
      <c r="TCD847" s="3"/>
      <c r="TCE847" s="3"/>
      <c r="TCF847" s="3"/>
      <c r="TCG847" s="3"/>
      <c r="TCH847" s="3"/>
      <c r="TCI847" s="3"/>
      <c r="TCJ847" s="3"/>
      <c r="TCK847" s="3"/>
      <c r="TCL847" s="3"/>
      <c r="TCM847" s="3"/>
      <c r="TCN847" s="3"/>
      <c r="TCO847" s="3"/>
      <c r="TCP847" s="3"/>
      <c r="TCQ847" s="3"/>
      <c r="TCR847" s="3"/>
      <c r="TCS847" s="3"/>
      <c r="TCT847" s="3"/>
      <c r="TCU847" s="3"/>
      <c r="TCV847" s="3"/>
      <c r="TCW847" s="3"/>
      <c r="TCX847" s="3"/>
      <c r="TCY847" s="3"/>
      <c r="TCZ847" s="3"/>
      <c r="TDA847" s="3"/>
      <c r="TDB847" s="3"/>
      <c r="TDC847" s="3"/>
      <c r="TDD847" s="3"/>
      <c r="TDE847" s="3"/>
      <c r="TDF847" s="3"/>
      <c r="TDG847" s="3"/>
      <c r="TDH847" s="3"/>
      <c r="TDI847" s="3"/>
      <c r="TDJ847" s="3"/>
      <c r="TDK847" s="3"/>
      <c r="TDL847" s="3"/>
      <c r="TDM847" s="3"/>
      <c r="TDN847" s="3"/>
      <c r="TDO847" s="3"/>
      <c r="TDP847" s="3"/>
      <c r="TDQ847" s="3"/>
      <c r="TDR847" s="3"/>
      <c r="TDS847" s="3"/>
      <c r="TDT847" s="3"/>
      <c r="TDU847" s="3"/>
      <c r="TDV847" s="3"/>
      <c r="TDW847" s="3"/>
      <c r="TDX847" s="3"/>
      <c r="TDY847" s="3"/>
      <c r="TDZ847" s="3"/>
      <c r="TEA847" s="3"/>
      <c r="TEB847" s="3"/>
      <c r="TEC847" s="3"/>
      <c r="TED847" s="3"/>
      <c r="TEE847" s="3"/>
      <c r="TEF847" s="3"/>
      <c r="TEG847" s="3"/>
      <c r="TEH847" s="3"/>
      <c r="TEI847" s="3"/>
      <c r="TEJ847" s="3"/>
      <c r="TEK847" s="3"/>
      <c r="TEL847" s="3"/>
      <c r="TEM847" s="3"/>
      <c r="TEN847" s="3"/>
      <c r="TEO847" s="3"/>
      <c r="TEP847" s="3"/>
      <c r="TEQ847" s="3"/>
      <c r="TER847" s="3"/>
      <c r="TES847" s="3"/>
      <c r="TET847" s="3"/>
      <c r="TEU847" s="3"/>
      <c r="TEV847" s="3"/>
      <c r="TEW847" s="3"/>
      <c r="TEX847" s="3"/>
      <c r="TEY847" s="3"/>
      <c r="TEZ847" s="3"/>
      <c r="TFA847" s="3"/>
      <c r="TFB847" s="3"/>
      <c r="TFC847" s="3"/>
      <c r="TFD847" s="3"/>
      <c r="TFE847" s="3"/>
      <c r="TFF847" s="3"/>
      <c r="TFG847" s="3"/>
      <c r="TFH847" s="3"/>
      <c r="TFI847" s="3"/>
      <c r="TFJ847" s="3"/>
      <c r="TFK847" s="3"/>
      <c r="TFL847" s="3"/>
      <c r="TFM847" s="3"/>
      <c r="TFN847" s="3"/>
      <c r="TFO847" s="3"/>
      <c r="TFP847" s="3"/>
      <c r="TFQ847" s="3"/>
      <c r="TFR847" s="3"/>
      <c r="TFS847" s="3"/>
      <c r="TFT847" s="3"/>
      <c r="TFU847" s="3"/>
      <c r="TFV847" s="3"/>
      <c r="TFW847" s="3"/>
      <c r="TFX847" s="3"/>
      <c r="TFY847" s="3"/>
      <c r="TFZ847" s="3"/>
      <c r="TGA847" s="3"/>
      <c r="TGB847" s="3"/>
      <c r="TGC847" s="3"/>
      <c r="TGD847" s="3"/>
      <c r="TGE847" s="3"/>
      <c r="TGF847" s="3"/>
      <c r="TGG847" s="3"/>
      <c r="TGH847" s="3"/>
      <c r="TGI847" s="3"/>
      <c r="TGJ847" s="3"/>
      <c r="TGK847" s="3"/>
      <c r="TGL847" s="3"/>
      <c r="TGM847" s="3"/>
      <c r="TGN847" s="3"/>
      <c r="TGO847" s="3"/>
      <c r="TGP847" s="3"/>
      <c r="TGQ847" s="3"/>
      <c r="TGR847" s="3"/>
      <c r="TGS847" s="3"/>
      <c r="TGT847" s="3"/>
      <c r="TGU847" s="3"/>
      <c r="TGV847" s="3"/>
      <c r="TGW847" s="3"/>
      <c r="TGX847" s="3"/>
      <c r="TGY847" s="3"/>
      <c r="TGZ847" s="3"/>
      <c r="THA847" s="3"/>
      <c r="THB847" s="3"/>
      <c r="THC847" s="3"/>
      <c r="THD847" s="3"/>
      <c r="THE847" s="3"/>
      <c r="THF847" s="3"/>
      <c r="THG847" s="3"/>
      <c r="THH847" s="3"/>
      <c r="THI847" s="3"/>
      <c r="THJ847" s="3"/>
      <c r="THK847" s="3"/>
      <c r="THL847" s="3"/>
      <c r="THM847" s="3"/>
      <c r="THN847" s="3"/>
      <c r="THO847" s="3"/>
      <c r="THP847" s="3"/>
      <c r="THQ847" s="3"/>
      <c r="THR847" s="3"/>
      <c r="THS847" s="3"/>
      <c r="THT847" s="3"/>
      <c r="THU847" s="3"/>
      <c r="THV847" s="3"/>
      <c r="THW847" s="3"/>
      <c r="THX847" s="3"/>
      <c r="THY847" s="3"/>
      <c r="THZ847" s="3"/>
      <c r="TIA847" s="3"/>
      <c r="TIB847" s="3"/>
      <c r="TIC847" s="3"/>
      <c r="TID847" s="3"/>
      <c r="TIE847" s="3"/>
      <c r="TIF847" s="3"/>
      <c r="TIG847" s="3"/>
      <c r="TIH847" s="3"/>
      <c r="TII847" s="3"/>
      <c r="TIJ847" s="3"/>
      <c r="TIK847" s="3"/>
      <c r="TIL847" s="3"/>
      <c r="TIM847" s="3"/>
      <c r="TIN847" s="3"/>
      <c r="TIO847" s="3"/>
      <c r="TIP847" s="3"/>
      <c r="TIQ847" s="3"/>
      <c r="TIR847" s="3"/>
      <c r="TIS847" s="3"/>
      <c r="TIT847" s="3"/>
      <c r="TIU847" s="3"/>
      <c r="TIV847" s="3"/>
      <c r="TIW847" s="3"/>
      <c r="TIX847" s="3"/>
      <c r="TIY847" s="3"/>
      <c r="TIZ847" s="3"/>
      <c r="TJA847" s="3"/>
      <c r="TJB847" s="3"/>
      <c r="TJC847" s="3"/>
      <c r="TJD847" s="3"/>
      <c r="TJE847" s="3"/>
      <c r="TJF847" s="3"/>
      <c r="TJG847" s="3"/>
      <c r="TJH847" s="3"/>
      <c r="TJI847" s="3"/>
      <c r="TJJ847" s="3"/>
      <c r="TJK847" s="3"/>
      <c r="TJL847" s="3"/>
      <c r="TJM847" s="3"/>
      <c r="TJN847" s="3"/>
      <c r="TJO847" s="3"/>
      <c r="TJP847" s="3"/>
      <c r="TJQ847" s="3"/>
      <c r="TJR847" s="3"/>
      <c r="TJS847" s="3"/>
      <c r="TJT847" s="3"/>
      <c r="TJU847" s="3"/>
      <c r="TJV847" s="3"/>
      <c r="TJW847" s="3"/>
      <c r="TJX847" s="3"/>
      <c r="TJY847" s="3"/>
      <c r="TJZ847" s="3"/>
      <c r="TKA847" s="3"/>
      <c r="TKB847" s="3"/>
      <c r="TKC847" s="3"/>
      <c r="TKD847" s="3"/>
      <c r="TKE847" s="3"/>
      <c r="TKF847" s="3"/>
      <c r="TKG847" s="3"/>
      <c r="TKH847" s="3"/>
      <c r="TKI847" s="3"/>
      <c r="TKJ847" s="3"/>
      <c r="TKK847" s="3"/>
      <c r="TKL847" s="3"/>
      <c r="TKM847" s="3"/>
      <c r="TKN847" s="3"/>
      <c r="TKO847" s="3"/>
      <c r="TKP847" s="3"/>
      <c r="TKQ847" s="3"/>
      <c r="TKR847" s="3"/>
      <c r="TKS847" s="3"/>
      <c r="TKT847" s="3"/>
      <c r="TKU847" s="3"/>
      <c r="TKV847" s="3"/>
      <c r="TKW847" s="3"/>
      <c r="TKX847" s="3"/>
      <c r="TKY847" s="3"/>
      <c r="TKZ847" s="3"/>
      <c r="TLA847" s="3"/>
      <c r="TLB847" s="3"/>
      <c r="TLC847" s="3"/>
      <c r="TLD847" s="3"/>
      <c r="TLE847" s="3"/>
      <c r="TLF847" s="3"/>
      <c r="TLG847" s="3"/>
      <c r="TLH847" s="3"/>
      <c r="TLI847" s="3"/>
      <c r="TLJ847" s="3"/>
      <c r="TLK847" s="3"/>
      <c r="TLL847" s="3"/>
      <c r="TLM847" s="3"/>
      <c r="TLN847" s="3"/>
      <c r="TLO847" s="3"/>
      <c r="TLP847" s="3"/>
      <c r="TLQ847" s="3"/>
      <c r="TLR847" s="3"/>
      <c r="TLS847" s="3"/>
      <c r="TLT847" s="3"/>
      <c r="TLU847" s="3"/>
      <c r="TLV847" s="3"/>
      <c r="TLW847" s="3"/>
      <c r="TLX847" s="3"/>
      <c r="TLY847" s="3"/>
      <c r="TLZ847" s="3"/>
      <c r="TMA847" s="3"/>
      <c r="TMB847" s="3"/>
      <c r="TMC847" s="3"/>
      <c r="TMD847" s="3"/>
      <c r="TME847" s="3"/>
      <c r="TMF847" s="3"/>
      <c r="TMG847" s="3"/>
      <c r="TMH847" s="3"/>
      <c r="TMI847" s="3"/>
      <c r="TMJ847" s="3"/>
      <c r="TMK847" s="3"/>
      <c r="TML847" s="3"/>
      <c r="TMM847" s="3"/>
      <c r="TMN847" s="3"/>
      <c r="TMO847" s="3"/>
      <c r="TMP847" s="3"/>
      <c r="TMQ847" s="3"/>
      <c r="TMR847" s="3"/>
      <c r="TMS847" s="3"/>
      <c r="TMT847" s="3"/>
      <c r="TMU847" s="3"/>
      <c r="TMV847" s="3"/>
      <c r="TMW847" s="3"/>
      <c r="TMX847" s="3"/>
      <c r="TMY847" s="3"/>
      <c r="TMZ847" s="3"/>
      <c r="TNA847" s="3"/>
      <c r="TNB847" s="3"/>
      <c r="TNC847" s="3"/>
      <c r="TND847" s="3"/>
      <c r="TNE847" s="3"/>
      <c r="TNF847" s="3"/>
      <c r="TNG847" s="3"/>
      <c r="TNH847" s="3"/>
      <c r="TNI847" s="3"/>
      <c r="TNJ847" s="3"/>
      <c r="TNK847" s="3"/>
      <c r="TNL847" s="3"/>
      <c r="TNM847" s="3"/>
      <c r="TNN847" s="3"/>
      <c r="TNO847" s="3"/>
      <c r="TNP847" s="3"/>
      <c r="TNQ847" s="3"/>
      <c r="TNR847" s="3"/>
      <c r="TNS847" s="3"/>
      <c r="TNT847" s="3"/>
      <c r="TNU847" s="3"/>
      <c r="TNV847" s="3"/>
      <c r="TNW847" s="3"/>
      <c r="TNX847" s="3"/>
      <c r="TNY847" s="3"/>
      <c r="TNZ847" s="3"/>
      <c r="TOA847" s="3"/>
      <c r="TOB847" s="3"/>
      <c r="TOC847" s="3"/>
      <c r="TOD847" s="3"/>
      <c r="TOE847" s="3"/>
      <c r="TOF847" s="3"/>
      <c r="TOG847" s="3"/>
      <c r="TOH847" s="3"/>
      <c r="TOI847" s="3"/>
      <c r="TOJ847" s="3"/>
      <c r="TOK847" s="3"/>
      <c r="TOL847" s="3"/>
      <c r="TOM847" s="3"/>
      <c r="TON847" s="3"/>
      <c r="TOO847" s="3"/>
      <c r="TOP847" s="3"/>
      <c r="TOQ847" s="3"/>
      <c r="TOR847" s="3"/>
      <c r="TOS847" s="3"/>
      <c r="TOT847" s="3"/>
      <c r="TOU847" s="3"/>
      <c r="TOV847" s="3"/>
      <c r="TOW847" s="3"/>
      <c r="TOX847" s="3"/>
      <c r="TOY847" s="3"/>
      <c r="TOZ847" s="3"/>
      <c r="TPA847" s="3"/>
      <c r="TPB847" s="3"/>
      <c r="TPC847" s="3"/>
      <c r="TPD847" s="3"/>
      <c r="TPE847" s="3"/>
      <c r="TPF847" s="3"/>
      <c r="TPG847" s="3"/>
      <c r="TPH847" s="3"/>
      <c r="TPI847" s="3"/>
      <c r="TPJ847" s="3"/>
      <c r="TPK847" s="3"/>
      <c r="TPL847" s="3"/>
      <c r="TPM847" s="3"/>
      <c r="TPN847" s="3"/>
      <c r="TPO847" s="3"/>
      <c r="TPP847" s="3"/>
      <c r="TPQ847" s="3"/>
      <c r="TPR847" s="3"/>
      <c r="TPS847" s="3"/>
      <c r="TPT847" s="3"/>
      <c r="TPU847" s="3"/>
      <c r="TPV847" s="3"/>
      <c r="TPW847" s="3"/>
      <c r="TPX847" s="3"/>
      <c r="TPY847" s="3"/>
      <c r="TPZ847" s="3"/>
      <c r="TQA847" s="3"/>
      <c r="TQB847" s="3"/>
      <c r="TQC847" s="3"/>
      <c r="TQD847" s="3"/>
      <c r="TQE847" s="3"/>
      <c r="TQF847" s="3"/>
      <c r="TQG847" s="3"/>
      <c r="TQH847" s="3"/>
      <c r="TQI847" s="3"/>
      <c r="TQJ847" s="3"/>
      <c r="TQK847" s="3"/>
      <c r="TQL847" s="3"/>
      <c r="TQM847" s="3"/>
      <c r="TQN847" s="3"/>
      <c r="TQO847" s="3"/>
      <c r="TQP847" s="3"/>
      <c r="TQQ847" s="3"/>
      <c r="TQR847" s="3"/>
      <c r="TQS847" s="3"/>
      <c r="TQT847" s="3"/>
      <c r="TQU847" s="3"/>
      <c r="TQV847" s="3"/>
      <c r="TQW847" s="3"/>
      <c r="TQX847" s="3"/>
      <c r="TQY847" s="3"/>
      <c r="TQZ847" s="3"/>
      <c r="TRA847" s="3"/>
      <c r="TRB847" s="3"/>
      <c r="TRC847" s="3"/>
      <c r="TRD847" s="3"/>
      <c r="TRE847" s="3"/>
      <c r="TRF847" s="3"/>
      <c r="TRG847" s="3"/>
      <c r="TRH847" s="3"/>
      <c r="TRI847" s="3"/>
      <c r="TRJ847" s="3"/>
      <c r="TRK847" s="3"/>
      <c r="TRL847" s="3"/>
      <c r="TRM847" s="3"/>
      <c r="TRN847" s="3"/>
      <c r="TRO847" s="3"/>
      <c r="TRP847" s="3"/>
      <c r="TRQ847" s="3"/>
      <c r="TRR847" s="3"/>
      <c r="TRS847" s="3"/>
      <c r="TRT847" s="3"/>
      <c r="TRU847" s="3"/>
      <c r="TRV847" s="3"/>
      <c r="TRW847" s="3"/>
      <c r="TRX847" s="3"/>
      <c r="TRY847" s="3"/>
      <c r="TRZ847" s="3"/>
      <c r="TSA847" s="3"/>
      <c r="TSB847" s="3"/>
      <c r="TSC847" s="3"/>
      <c r="TSD847" s="3"/>
      <c r="TSE847" s="3"/>
      <c r="TSF847" s="3"/>
      <c r="TSG847" s="3"/>
      <c r="TSH847" s="3"/>
      <c r="TSI847" s="3"/>
      <c r="TSJ847" s="3"/>
      <c r="TSK847" s="3"/>
      <c r="TSL847" s="3"/>
      <c r="TSM847" s="3"/>
      <c r="TSN847" s="3"/>
      <c r="TSO847" s="3"/>
      <c r="TSP847" s="3"/>
      <c r="TSQ847" s="3"/>
      <c r="TSR847" s="3"/>
      <c r="TSS847" s="3"/>
      <c r="TST847" s="3"/>
      <c r="TSU847" s="3"/>
      <c r="TSV847" s="3"/>
      <c r="TSW847" s="3"/>
      <c r="TSX847" s="3"/>
      <c r="TSY847" s="3"/>
      <c r="TSZ847" s="3"/>
      <c r="TTA847" s="3"/>
      <c r="TTB847" s="3"/>
      <c r="TTC847" s="3"/>
      <c r="TTD847" s="3"/>
      <c r="TTE847" s="3"/>
      <c r="TTF847" s="3"/>
      <c r="TTG847" s="3"/>
      <c r="TTH847" s="3"/>
      <c r="TTI847" s="3"/>
      <c r="TTJ847" s="3"/>
      <c r="TTK847" s="3"/>
      <c r="TTL847" s="3"/>
      <c r="TTM847" s="3"/>
      <c r="TTN847" s="3"/>
      <c r="TTO847" s="3"/>
      <c r="TTP847" s="3"/>
      <c r="TTQ847" s="3"/>
      <c r="TTR847" s="3"/>
      <c r="TTS847" s="3"/>
      <c r="TTT847" s="3"/>
      <c r="TTU847" s="3"/>
      <c r="TTV847" s="3"/>
      <c r="TTW847" s="3"/>
      <c r="TTX847" s="3"/>
      <c r="TTY847" s="3"/>
      <c r="TTZ847" s="3"/>
      <c r="TUA847" s="3"/>
      <c r="TUB847" s="3"/>
      <c r="TUC847" s="3"/>
      <c r="TUD847" s="3"/>
      <c r="TUE847" s="3"/>
      <c r="TUF847" s="3"/>
      <c r="TUG847" s="3"/>
      <c r="TUH847" s="3"/>
      <c r="TUI847" s="3"/>
      <c r="TUJ847" s="3"/>
      <c r="TUK847" s="3"/>
      <c r="TUL847" s="3"/>
      <c r="TUM847" s="3"/>
      <c r="TUN847" s="3"/>
      <c r="TUO847" s="3"/>
      <c r="TUP847" s="3"/>
      <c r="TUQ847" s="3"/>
      <c r="TUR847" s="3"/>
      <c r="TUS847" s="3"/>
      <c r="TUT847" s="3"/>
      <c r="TUU847" s="3"/>
      <c r="TUV847" s="3"/>
      <c r="TUW847" s="3"/>
      <c r="TUX847" s="3"/>
      <c r="TUY847" s="3"/>
      <c r="TUZ847" s="3"/>
      <c r="TVA847" s="3"/>
      <c r="TVB847" s="3"/>
      <c r="TVC847" s="3"/>
      <c r="TVD847" s="3"/>
      <c r="TVE847" s="3"/>
      <c r="TVF847" s="3"/>
      <c r="TVG847" s="3"/>
      <c r="TVH847" s="3"/>
      <c r="TVI847" s="3"/>
      <c r="TVJ847" s="3"/>
      <c r="TVK847" s="3"/>
      <c r="TVL847" s="3"/>
      <c r="TVM847" s="3"/>
      <c r="TVN847" s="3"/>
      <c r="TVO847" s="3"/>
      <c r="TVP847" s="3"/>
      <c r="TVQ847" s="3"/>
      <c r="TVR847" s="3"/>
      <c r="TVS847" s="3"/>
      <c r="TVT847" s="3"/>
      <c r="TVU847" s="3"/>
      <c r="TVV847" s="3"/>
      <c r="TVW847" s="3"/>
      <c r="TVX847" s="3"/>
      <c r="TVY847" s="3"/>
      <c r="TVZ847" s="3"/>
      <c r="TWA847" s="3"/>
      <c r="TWB847" s="3"/>
      <c r="TWC847" s="3"/>
      <c r="TWD847" s="3"/>
      <c r="TWE847" s="3"/>
      <c r="TWF847" s="3"/>
      <c r="TWG847" s="3"/>
      <c r="TWH847" s="3"/>
      <c r="TWI847" s="3"/>
      <c r="TWJ847" s="3"/>
      <c r="TWK847" s="3"/>
      <c r="TWL847" s="3"/>
      <c r="TWM847" s="3"/>
      <c r="TWN847" s="3"/>
      <c r="TWO847" s="3"/>
      <c r="TWP847" s="3"/>
      <c r="TWQ847" s="3"/>
      <c r="TWR847" s="3"/>
      <c r="TWS847" s="3"/>
      <c r="TWT847" s="3"/>
      <c r="TWU847" s="3"/>
      <c r="TWV847" s="3"/>
      <c r="TWW847" s="3"/>
      <c r="TWX847" s="3"/>
      <c r="TWY847" s="3"/>
      <c r="TWZ847" s="3"/>
      <c r="TXA847" s="3"/>
      <c r="TXB847" s="3"/>
      <c r="TXC847" s="3"/>
      <c r="TXD847" s="3"/>
      <c r="TXE847" s="3"/>
      <c r="TXF847" s="3"/>
      <c r="TXG847" s="3"/>
      <c r="TXH847" s="3"/>
      <c r="TXI847" s="3"/>
      <c r="TXJ847" s="3"/>
      <c r="TXK847" s="3"/>
      <c r="TXL847" s="3"/>
      <c r="TXM847" s="3"/>
      <c r="TXN847" s="3"/>
      <c r="TXO847" s="3"/>
      <c r="TXP847" s="3"/>
      <c r="TXQ847" s="3"/>
      <c r="TXR847" s="3"/>
      <c r="TXS847" s="3"/>
      <c r="TXT847" s="3"/>
      <c r="TXU847" s="3"/>
      <c r="TXV847" s="3"/>
      <c r="TXW847" s="3"/>
      <c r="TXX847" s="3"/>
      <c r="TXY847" s="3"/>
      <c r="TXZ847" s="3"/>
      <c r="TYA847" s="3"/>
      <c r="TYB847" s="3"/>
      <c r="TYC847" s="3"/>
      <c r="TYD847" s="3"/>
      <c r="TYE847" s="3"/>
      <c r="TYF847" s="3"/>
      <c r="TYG847" s="3"/>
      <c r="TYH847" s="3"/>
      <c r="TYI847" s="3"/>
      <c r="TYJ847" s="3"/>
      <c r="TYK847" s="3"/>
      <c r="TYL847" s="3"/>
      <c r="TYM847" s="3"/>
      <c r="TYN847" s="3"/>
      <c r="TYO847" s="3"/>
      <c r="TYP847" s="3"/>
      <c r="TYQ847" s="3"/>
      <c r="TYR847" s="3"/>
      <c r="TYS847" s="3"/>
      <c r="TYT847" s="3"/>
      <c r="TYU847" s="3"/>
      <c r="TYV847" s="3"/>
      <c r="TYW847" s="3"/>
      <c r="TYX847" s="3"/>
      <c r="TYY847" s="3"/>
      <c r="TYZ847" s="3"/>
      <c r="TZA847" s="3"/>
      <c r="TZB847" s="3"/>
      <c r="TZC847" s="3"/>
      <c r="TZD847" s="3"/>
      <c r="TZE847" s="3"/>
      <c r="TZF847" s="3"/>
      <c r="TZG847" s="3"/>
      <c r="TZH847" s="3"/>
      <c r="TZI847" s="3"/>
      <c r="TZJ847" s="3"/>
      <c r="TZK847" s="3"/>
      <c r="TZL847" s="3"/>
      <c r="TZM847" s="3"/>
      <c r="TZN847" s="3"/>
      <c r="TZO847" s="3"/>
      <c r="TZP847" s="3"/>
      <c r="TZQ847" s="3"/>
      <c r="TZR847" s="3"/>
      <c r="TZS847" s="3"/>
      <c r="TZT847" s="3"/>
      <c r="TZU847" s="3"/>
      <c r="TZV847" s="3"/>
      <c r="TZW847" s="3"/>
      <c r="TZX847" s="3"/>
      <c r="TZY847" s="3"/>
      <c r="TZZ847" s="3"/>
      <c r="UAA847" s="3"/>
      <c r="UAB847" s="3"/>
      <c r="UAC847" s="3"/>
      <c r="UAD847" s="3"/>
      <c r="UAE847" s="3"/>
      <c r="UAF847" s="3"/>
      <c r="UAG847" s="3"/>
      <c r="UAH847" s="3"/>
      <c r="UAI847" s="3"/>
      <c r="UAJ847" s="3"/>
      <c r="UAK847" s="3"/>
      <c r="UAL847" s="3"/>
      <c r="UAM847" s="3"/>
      <c r="UAN847" s="3"/>
      <c r="UAO847" s="3"/>
      <c r="UAP847" s="3"/>
      <c r="UAQ847" s="3"/>
      <c r="UAR847" s="3"/>
      <c r="UAS847" s="3"/>
      <c r="UAT847" s="3"/>
      <c r="UAU847" s="3"/>
      <c r="UAV847" s="3"/>
      <c r="UAW847" s="3"/>
      <c r="UAX847" s="3"/>
      <c r="UAY847" s="3"/>
      <c r="UAZ847" s="3"/>
      <c r="UBA847" s="3"/>
      <c r="UBB847" s="3"/>
      <c r="UBC847" s="3"/>
      <c r="UBD847" s="3"/>
      <c r="UBE847" s="3"/>
      <c r="UBF847" s="3"/>
      <c r="UBG847" s="3"/>
      <c r="UBH847" s="3"/>
      <c r="UBI847" s="3"/>
      <c r="UBJ847" s="3"/>
      <c r="UBK847" s="3"/>
      <c r="UBL847" s="3"/>
      <c r="UBM847" s="3"/>
      <c r="UBN847" s="3"/>
      <c r="UBO847" s="3"/>
      <c r="UBP847" s="3"/>
      <c r="UBQ847" s="3"/>
      <c r="UBR847" s="3"/>
      <c r="UBS847" s="3"/>
      <c r="UBT847" s="3"/>
      <c r="UBU847" s="3"/>
      <c r="UBV847" s="3"/>
      <c r="UBW847" s="3"/>
      <c r="UBX847" s="3"/>
      <c r="UBY847" s="3"/>
      <c r="UBZ847" s="3"/>
      <c r="UCA847" s="3"/>
      <c r="UCB847" s="3"/>
      <c r="UCC847" s="3"/>
      <c r="UCD847" s="3"/>
      <c r="UCE847" s="3"/>
      <c r="UCF847" s="3"/>
      <c r="UCG847" s="3"/>
      <c r="UCH847" s="3"/>
      <c r="UCI847" s="3"/>
      <c r="UCJ847" s="3"/>
      <c r="UCK847" s="3"/>
      <c r="UCL847" s="3"/>
      <c r="UCM847" s="3"/>
      <c r="UCN847" s="3"/>
      <c r="UCO847" s="3"/>
      <c r="UCP847" s="3"/>
      <c r="UCQ847" s="3"/>
      <c r="UCR847" s="3"/>
      <c r="UCS847" s="3"/>
      <c r="UCT847" s="3"/>
      <c r="UCU847" s="3"/>
      <c r="UCV847" s="3"/>
      <c r="UCW847" s="3"/>
      <c r="UCX847" s="3"/>
      <c r="UCY847" s="3"/>
      <c r="UCZ847" s="3"/>
      <c r="UDA847" s="3"/>
      <c r="UDB847" s="3"/>
      <c r="UDC847" s="3"/>
      <c r="UDD847" s="3"/>
      <c r="UDE847" s="3"/>
      <c r="UDF847" s="3"/>
      <c r="UDG847" s="3"/>
      <c r="UDH847" s="3"/>
      <c r="UDI847" s="3"/>
      <c r="UDJ847" s="3"/>
      <c r="UDK847" s="3"/>
      <c r="UDL847" s="3"/>
      <c r="UDM847" s="3"/>
      <c r="UDN847" s="3"/>
      <c r="UDO847" s="3"/>
      <c r="UDP847" s="3"/>
      <c r="UDQ847" s="3"/>
      <c r="UDR847" s="3"/>
      <c r="UDS847" s="3"/>
      <c r="UDT847" s="3"/>
      <c r="UDU847" s="3"/>
      <c r="UDV847" s="3"/>
      <c r="UDW847" s="3"/>
      <c r="UDX847" s="3"/>
      <c r="UDY847" s="3"/>
      <c r="UDZ847" s="3"/>
      <c r="UEA847" s="3"/>
      <c r="UEB847" s="3"/>
      <c r="UEC847" s="3"/>
      <c r="UED847" s="3"/>
      <c r="UEE847" s="3"/>
      <c r="UEF847" s="3"/>
      <c r="UEG847" s="3"/>
      <c r="UEH847" s="3"/>
      <c r="UEI847" s="3"/>
      <c r="UEJ847" s="3"/>
      <c r="UEK847" s="3"/>
      <c r="UEL847" s="3"/>
      <c r="UEM847" s="3"/>
      <c r="UEN847" s="3"/>
      <c r="UEO847" s="3"/>
      <c r="UEP847" s="3"/>
      <c r="UEQ847" s="3"/>
      <c r="UER847" s="3"/>
      <c r="UES847" s="3"/>
      <c r="UET847" s="3"/>
      <c r="UEU847" s="3"/>
      <c r="UEV847" s="3"/>
      <c r="UEW847" s="3"/>
      <c r="UEX847" s="3"/>
      <c r="UEY847" s="3"/>
      <c r="UEZ847" s="3"/>
      <c r="UFA847" s="3"/>
      <c r="UFB847" s="3"/>
      <c r="UFC847" s="3"/>
      <c r="UFD847" s="3"/>
      <c r="UFE847" s="3"/>
      <c r="UFF847" s="3"/>
      <c r="UFG847" s="3"/>
      <c r="UFH847" s="3"/>
      <c r="UFI847" s="3"/>
      <c r="UFJ847" s="3"/>
      <c r="UFK847" s="3"/>
      <c r="UFL847" s="3"/>
      <c r="UFM847" s="3"/>
      <c r="UFN847" s="3"/>
      <c r="UFO847" s="3"/>
      <c r="UFP847" s="3"/>
      <c r="UFQ847" s="3"/>
      <c r="UFR847" s="3"/>
      <c r="UFS847" s="3"/>
      <c r="UFT847" s="3"/>
      <c r="UFU847" s="3"/>
      <c r="UFV847" s="3"/>
      <c r="UFW847" s="3"/>
      <c r="UFX847" s="3"/>
      <c r="UFY847" s="3"/>
      <c r="UFZ847" s="3"/>
      <c r="UGA847" s="3"/>
      <c r="UGB847" s="3"/>
      <c r="UGC847" s="3"/>
      <c r="UGD847" s="3"/>
      <c r="UGE847" s="3"/>
      <c r="UGF847" s="3"/>
      <c r="UGG847" s="3"/>
      <c r="UGH847" s="3"/>
      <c r="UGI847" s="3"/>
      <c r="UGJ847" s="3"/>
      <c r="UGK847" s="3"/>
      <c r="UGL847" s="3"/>
      <c r="UGM847" s="3"/>
      <c r="UGN847" s="3"/>
      <c r="UGO847" s="3"/>
      <c r="UGP847" s="3"/>
      <c r="UGQ847" s="3"/>
      <c r="UGR847" s="3"/>
      <c r="UGS847" s="3"/>
      <c r="UGT847" s="3"/>
      <c r="UGU847" s="3"/>
      <c r="UGV847" s="3"/>
      <c r="UGW847" s="3"/>
      <c r="UGX847" s="3"/>
      <c r="UGY847" s="3"/>
      <c r="UGZ847" s="3"/>
      <c r="UHA847" s="3"/>
      <c r="UHB847" s="3"/>
      <c r="UHC847" s="3"/>
      <c r="UHD847" s="3"/>
      <c r="UHE847" s="3"/>
      <c r="UHF847" s="3"/>
      <c r="UHG847" s="3"/>
      <c r="UHH847" s="3"/>
      <c r="UHI847" s="3"/>
      <c r="UHJ847" s="3"/>
      <c r="UHK847" s="3"/>
      <c r="UHL847" s="3"/>
      <c r="UHM847" s="3"/>
      <c r="UHN847" s="3"/>
      <c r="UHO847" s="3"/>
      <c r="UHP847" s="3"/>
      <c r="UHQ847" s="3"/>
      <c r="UHR847" s="3"/>
      <c r="UHS847" s="3"/>
      <c r="UHT847" s="3"/>
      <c r="UHU847" s="3"/>
      <c r="UHV847" s="3"/>
      <c r="UHW847" s="3"/>
      <c r="UHX847" s="3"/>
      <c r="UHY847" s="3"/>
      <c r="UHZ847" s="3"/>
      <c r="UIA847" s="3"/>
      <c r="UIB847" s="3"/>
      <c r="UIC847" s="3"/>
      <c r="UID847" s="3"/>
      <c r="UIE847" s="3"/>
      <c r="UIF847" s="3"/>
      <c r="UIG847" s="3"/>
      <c r="UIH847" s="3"/>
      <c r="UII847" s="3"/>
      <c r="UIJ847" s="3"/>
      <c r="UIK847" s="3"/>
      <c r="UIL847" s="3"/>
      <c r="UIM847" s="3"/>
      <c r="UIN847" s="3"/>
      <c r="UIO847" s="3"/>
      <c r="UIP847" s="3"/>
      <c r="UIQ847" s="3"/>
      <c r="UIR847" s="3"/>
      <c r="UIS847" s="3"/>
      <c r="UIT847" s="3"/>
      <c r="UIU847" s="3"/>
      <c r="UIV847" s="3"/>
      <c r="UIW847" s="3"/>
      <c r="UIX847" s="3"/>
      <c r="UIY847" s="3"/>
      <c r="UIZ847" s="3"/>
      <c r="UJA847" s="3"/>
      <c r="UJB847" s="3"/>
      <c r="UJC847" s="3"/>
      <c r="UJD847" s="3"/>
      <c r="UJE847" s="3"/>
      <c r="UJF847" s="3"/>
      <c r="UJG847" s="3"/>
      <c r="UJH847" s="3"/>
      <c r="UJI847" s="3"/>
      <c r="UJJ847" s="3"/>
      <c r="UJK847" s="3"/>
      <c r="UJL847" s="3"/>
      <c r="UJM847" s="3"/>
      <c r="UJN847" s="3"/>
      <c r="UJO847" s="3"/>
      <c r="UJP847" s="3"/>
      <c r="UJQ847" s="3"/>
      <c r="UJR847" s="3"/>
      <c r="UJS847" s="3"/>
      <c r="UJT847" s="3"/>
      <c r="UJU847" s="3"/>
      <c r="UJV847" s="3"/>
      <c r="UJW847" s="3"/>
      <c r="UJX847" s="3"/>
      <c r="UJY847" s="3"/>
      <c r="UJZ847" s="3"/>
      <c r="UKA847" s="3"/>
      <c r="UKB847" s="3"/>
      <c r="UKC847" s="3"/>
      <c r="UKD847" s="3"/>
      <c r="UKE847" s="3"/>
      <c r="UKF847" s="3"/>
      <c r="UKG847" s="3"/>
      <c r="UKH847" s="3"/>
      <c r="UKI847" s="3"/>
      <c r="UKJ847" s="3"/>
      <c r="UKK847" s="3"/>
      <c r="UKL847" s="3"/>
      <c r="UKM847" s="3"/>
      <c r="UKN847" s="3"/>
      <c r="UKO847" s="3"/>
      <c r="UKP847" s="3"/>
      <c r="UKQ847" s="3"/>
      <c r="UKR847" s="3"/>
      <c r="UKS847" s="3"/>
      <c r="UKT847" s="3"/>
      <c r="UKU847" s="3"/>
      <c r="UKV847" s="3"/>
      <c r="UKW847" s="3"/>
      <c r="UKX847" s="3"/>
      <c r="UKY847" s="3"/>
      <c r="UKZ847" s="3"/>
      <c r="ULA847" s="3"/>
      <c r="ULB847" s="3"/>
      <c r="ULC847" s="3"/>
      <c r="ULD847" s="3"/>
      <c r="ULE847" s="3"/>
      <c r="ULF847" s="3"/>
      <c r="ULG847" s="3"/>
      <c r="ULH847" s="3"/>
      <c r="ULI847" s="3"/>
      <c r="ULJ847" s="3"/>
      <c r="ULK847" s="3"/>
      <c r="ULL847" s="3"/>
      <c r="ULM847" s="3"/>
      <c r="ULN847" s="3"/>
      <c r="ULO847" s="3"/>
      <c r="ULP847" s="3"/>
      <c r="ULQ847" s="3"/>
      <c r="ULR847" s="3"/>
      <c r="ULS847" s="3"/>
      <c r="ULT847" s="3"/>
      <c r="ULU847" s="3"/>
      <c r="ULV847" s="3"/>
      <c r="ULW847" s="3"/>
      <c r="ULX847" s="3"/>
      <c r="ULY847" s="3"/>
      <c r="ULZ847" s="3"/>
      <c r="UMA847" s="3"/>
      <c r="UMB847" s="3"/>
      <c r="UMC847" s="3"/>
      <c r="UMD847" s="3"/>
      <c r="UME847" s="3"/>
      <c r="UMF847" s="3"/>
      <c r="UMG847" s="3"/>
      <c r="UMH847" s="3"/>
      <c r="UMI847" s="3"/>
      <c r="UMJ847" s="3"/>
      <c r="UMK847" s="3"/>
      <c r="UML847" s="3"/>
      <c r="UMM847" s="3"/>
      <c r="UMN847" s="3"/>
      <c r="UMO847" s="3"/>
      <c r="UMP847" s="3"/>
      <c r="UMQ847" s="3"/>
      <c r="UMR847" s="3"/>
      <c r="UMS847" s="3"/>
      <c r="UMT847" s="3"/>
      <c r="UMU847" s="3"/>
      <c r="UMV847" s="3"/>
      <c r="UMW847" s="3"/>
      <c r="UMX847" s="3"/>
      <c r="UMY847" s="3"/>
      <c r="UMZ847" s="3"/>
      <c r="UNA847" s="3"/>
      <c r="UNB847" s="3"/>
      <c r="UNC847" s="3"/>
      <c r="UND847" s="3"/>
      <c r="UNE847" s="3"/>
      <c r="UNF847" s="3"/>
      <c r="UNG847" s="3"/>
      <c r="UNH847" s="3"/>
      <c r="UNI847" s="3"/>
      <c r="UNJ847" s="3"/>
      <c r="UNK847" s="3"/>
      <c r="UNL847" s="3"/>
      <c r="UNM847" s="3"/>
      <c r="UNN847" s="3"/>
      <c r="UNO847" s="3"/>
      <c r="UNP847" s="3"/>
      <c r="UNQ847" s="3"/>
      <c r="UNR847" s="3"/>
      <c r="UNS847" s="3"/>
      <c r="UNT847" s="3"/>
      <c r="UNU847" s="3"/>
      <c r="UNV847" s="3"/>
      <c r="UNW847" s="3"/>
      <c r="UNX847" s="3"/>
      <c r="UNY847" s="3"/>
      <c r="UNZ847" s="3"/>
      <c r="UOA847" s="3"/>
      <c r="UOB847" s="3"/>
      <c r="UOC847" s="3"/>
      <c r="UOD847" s="3"/>
      <c r="UOE847" s="3"/>
      <c r="UOF847" s="3"/>
      <c r="UOG847" s="3"/>
      <c r="UOH847" s="3"/>
      <c r="UOI847" s="3"/>
      <c r="UOJ847" s="3"/>
      <c r="UOK847" s="3"/>
      <c r="UOL847" s="3"/>
      <c r="UOM847" s="3"/>
      <c r="UON847" s="3"/>
      <c r="UOO847" s="3"/>
      <c r="UOP847" s="3"/>
      <c r="UOQ847" s="3"/>
      <c r="UOR847" s="3"/>
      <c r="UOS847" s="3"/>
      <c r="UOT847" s="3"/>
      <c r="UOU847" s="3"/>
      <c r="UOV847" s="3"/>
      <c r="UOW847" s="3"/>
      <c r="UOX847" s="3"/>
      <c r="UOY847" s="3"/>
      <c r="UOZ847" s="3"/>
      <c r="UPA847" s="3"/>
      <c r="UPB847" s="3"/>
      <c r="UPC847" s="3"/>
      <c r="UPD847" s="3"/>
      <c r="UPE847" s="3"/>
      <c r="UPF847" s="3"/>
      <c r="UPG847" s="3"/>
      <c r="UPH847" s="3"/>
      <c r="UPI847" s="3"/>
      <c r="UPJ847" s="3"/>
      <c r="UPK847" s="3"/>
      <c r="UPL847" s="3"/>
      <c r="UPM847" s="3"/>
      <c r="UPN847" s="3"/>
      <c r="UPO847" s="3"/>
      <c r="UPP847" s="3"/>
      <c r="UPQ847" s="3"/>
      <c r="UPR847" s="3"/>
      <c r="UPS847" s="3"/>
      <c r="UPT847" s="3"/>
      <c r="UPU847" s="3"/>
      <c r="UPV847" s="3"/>
      <c r="UPW847" s="3"/>
      <c r="UPX847" s="3"/>
      <c r="UPY847" s="3"/>
      <c r="UPZ847" s="3"/>
      <c r="UQA847" s="3"/>
      <c r="UQB847" s="3"/>
      <c r="UQC847" s="3"/>
      <c r="UQD847" s="3"/>
      <c r="UQE847" s="3"/>
      <c r="UQF847" s="3"/>
      <c r="UQG847" s="3"/>
      <c r="UQH847" s="3"/>
      <c r="UQI847" s="3"/>
      <c r="UQJ847" s="3"/>
      <c r="UQK847" s="3"/>
      <c r="UQL847" s="3"/>
      <c r="UQM847" s="3"/>
      <c r="UQN847" s="3"/>
      <c r="UQO847" s="3"/>
      <c r="UQP847" s="3"/>
      <c r="UQQ847" s="3"/>
      <c r="UQR847" s="3"/>
      <c r="UQS847" s="3"/>
      <c r="UQT847" s="3"/>
      <c r="UQU847" s="3"/>
      <c r="UQV847" s="3"/>
      <c r="UQW847" s="3"/>
      <c r="UQX847" s="3"/>
      <c r="UQY847" s="3"/>
      <c r="UQZ847" s="3"/>
      <c r="URA847" s="3"/>
      <c r="URB847" s="3"/>
      <c r="URC847" s="3"/>
      <c r="URD847" s="3"/>
      <c r="URE847" s="3"/>
      <c r="URF847" s="3"/>
      <c r="URG847" s="3"/>
      <c r="URH847" s="3"/>
      <c r="URI847" s="3"/>
      <c r="URJ847" s="3"/>
      <c r="URK847" s="3"/>
      <c r="URL847" s="3"/>
      <c r="URM847" s="3"/>
      <c r="URN847" s="3"/>
      <c r="URO847" s="3"/>
      <c r="URP847" s="3"/>
      <c r="URQ847" s="3"/>
      <c r="URR847" s="3"/>
      <c r="URS847" s="3"/>
      <c r="URT847" s="3"/>
      <c r="URU847" s="3"/>
      <c r="URV847" s="3"/>
      <c r="URW847" s="3"/>
      <c r="URX847" s="3"/>
      <c r="URY847" s="3"/>
      <c r="URZ847" s="3"/>
      <c r="USA847" s="3"/>
      <c r="USB847" s="3"/>
      <c r="USC847" s="3"/>
      <c r="USD847" s="3"/>
      <c r="USE847" s="3"/>
      <c r="USF847" s="3"/>
      <c r="USG847" s="3"/>
      <c r="USH847" s="3"/>
      <c r="USI847" s="3"/>
      <c r="USJ847" s="3"/>
      <c r="USK847" s="3"/>
      <c r="USL847" s="3"/>
      <c r="USM847" s="3"/>
      <c r="USN847" s="3"/>
      <c r="USO847" s="3"/>
      <c r="USP847" s="3"/>
      <c r="USQ847" s="3"/>
      <c r="USR847" s="3"/>
      <c r="USS847" s="3"/>
      <c r="UST847" s="3"/>
      <c r="USU847" s="3"/>
      <c r="USV847" s="3"/>
      <c r="USW847" s="3"/>
      <c r="USX847" s="3"/>
      <c r="USY847" s="3"/>
      <c r="USZ847" s="3"/>
      <c r="UTA847" s="3"/>
      <c r="UTB847" s="3"/>
      <c r="UTC847" s="3"/>
      <c r="UTD847" s="3"/>
      <c r="UTE847" s="3"/>
      <c r="UTF847" s="3"/>
      <c r="UTG847" s="3"/>
      <c r="UTH847" s="3"/>
      <c r="UTI847" s="3"/>
      <c r="UTJ847" s="3"/>
      <c r="UTK847" s="3"/>
      <c r="UTL847" s="3"/>
      <c r="UTM847" s="3"/>
      <c r="UTN847" s="3"/>
      <c r="UTO847" s="3"/>
      <c r="UTP847" s="3"/>
      <c r="UTQ847" s="3"/>
      <c r="UTR847" s="3"/>
      <c r="UTS847" s="3"/>
      <c r="UTT847" s="3"/>
      <c r="UTU847" s="3"/>
      <c r="UTV847" s="3"/>
      <c r="UTW847" s="3"/>
      <c r="UTX847" s="3"/>
      <c r="UTY847" s="3"/>
      <c r="UTZ847" s="3"/>
      <c r="UUA847" s="3"/>
      <c r="UUB847" s="3"/>
      <c r="UUC847" s="3"/>
      <c r="UUD847" s="3"/>
      <c r="UUE847" s="3"/>
      <c r="UUF847" s="3"/>
      <c r="UUG847" s="3"/>
      <c r="UUH847" s="3"/>
      <c r="UUI847" s="3"/>
      <c r="UUJ847" s="3"/>
      <c r="UUK847" s="3"/>
      <c r="UUL847" s="3"/>
      <c r="UUM847" s="3"/>
      <c r="UUN847" s="3"/>
      <c r="UUO847" s="3"/>
      <c r="UUP847" s="3"/>
      <c r="UUQ847" s="3"/>
      <c r="UUR847" s="3"/>
      <c r="UUS847" s="3"/>
      <c r="UUT847" s="3"/>
      <c r="UUU847" s="3"/>
      <c r="UUV847" s="3"/>
      <c r="UUW847" s="3"/>
      <c r="UUX847" s="3"/>
      <c r="UUY847" s="3"/>
      <c r="UUZ847" s="3"/>
      <c r="UVA847" s="3"/>
      <c r="UVB847" s="3"/>
      <c r="UVC847" s="3"/>
      <c r="UVD847" s="3"/>
      <c r="UVE847" s="3"/>
      <c r="UVF847" s="3"/>
      <c r="UVG847" s="3"/>
      <c r="UVH847" s="3"/>
      <c r="UVI847" s="3"/>
      <c r="UVJ847" s="3"/>
      <c r="UVK847" s="3"/>
      <c r="UVL847" s="3"/>
      <c r="UVM847" s="3"/>
      <c r="UVN847" s="3"/>
      <c r="UVO847" s="3"/>
      <c r="UVP847" s="3"/>
      <c r="UVQ847" s="3"/>
      <c r="UVR847" s="3"/>
      <c r="UVS847" s="3"/>
      <c r="UVT847" s="3"/>
      <c r="UVU847" s="3"/>
      <c r="UVV847" s="3"/>
      <c r="UVW847" s="3"/>
      <c r="UVX847" s="3"/>
      <c r="UVY847" s="3"/>
      <c r="UVZ847" s="3"/>
      <c r="UWA847" s="3"/>
      <c r="UWB847" s="3"/>
      <c r="UWC847" s="3"/>
      <c r="UWD847" s="3"/>
      <c r="UWE847" s="3"/>
      <c r="UWF847" s="3"/>
      <c r="UWG847" s="3"/>
      <c r="UWH847" s="3"/>
      <c r="UWI847" s="3"/>
      <c r="UWJ847" s="3"/>
      <c r="UWK847" s="3"/>
      <c r="UWL847" s="3"/>
      <c r="UWM847" s="3"/>
      <c r="UWN847" s="3"/>
      <c r="UWO847" s="3"/>
      <c r="UWP847" s="3"/>
      <c r="UWQ847" s="3"/>
      <c r="UWR847" s="3"/>
      <c r="UWS847" s="3"/>
      <c r="UWT847" s="3"/>
      <c r="UWU847" s="3"/>
      <c r="UWV847" s="3"/>
      <c r="UWW847" s="3"/>
      <c r="UWX847" s="3"/>
      <c r="UWY847" s="3"/>
      <c r="UWZ847" s="3"/>
      <c r="UXA847" s="3"/>
      <c r="UXB847" s="3"/>
      <c r="UXC847" s="3"/>
      <c r="UXD847" s="3"/>
      <c r="UXE847" s="3"/>
      <c r="UXF847" s="3"/>
      <c r="UXG847" s="3"/>
      <c r="UXH847" s="3"/>
      <c r="UXI847" s="3"/>
      <c r="UXJ847" s="3"/>
      <c r="UXK847" s="3"/>
      <c r="UXL847" s="3"/>
      <c r="UXM847" s="3"/>
      <c r="UXN847" s="3"/>
      <c r="UXO847" s="3"/>
      <c r="UXP847" s="3"/>
      <c r="UXQ847" s="3"/>
      <c r="UXR847" s="3"/>
      <c r="UXS847" s="3"/>
      <c r="UXT847" s="3"/>
      <c r="UXU847" s="3"/>
      <c r="UXV847" s="3"/>
      <c r="UXW847" s="3"/>
      <c r="UXX847" s="3"/>
      <c r="UXY847" s="3"/>
      <c r="UXZ847" s="3"/>
      <c r="UYA847" s="3"/>
      <c r="UYB847" s="3"/>
      <c r="UYC847" s="3"/>
      <c r="UYD847" s="3"/>
      <c r="UYE847" s="3"/>
      <c r="UYF847" s="3"/>
      <c r="UYG847" s="3"/>
      <c r="UYH847" s="3"/>
      <c r="UYI847" s="3"/>
      <c r="UYJ847" s="3"/>
      <c r="UYK847" s="3"/>
      <c r="UYL847" s="3"/>
      <c r="UYM847" s="3"/>
      <c r="UYN847" s="3"/>
      <c r="UYO847" s="3"/>
      <c r="UYP847" s="3"/>
      <c r="UYQ847" s="3"/>
      <c r="UYR847" s="3"/>
      <c r="UYS847" s="3"/>
      <c r="UYT847" s="3"/>
      <c r="UYU847" s="3"/>
      <c r="UYV847" s="3"/>
      <c r="UYW847" s="3"/>
      <c r="UYX847" s="3"/>
      <c r="UYY847" s="3"/>
      <c r="UYZ847" s="3"/>
      <c r="UZA847" s="3"/>
      <c r="UZB847" s="3"/>
      <c r="UZC847" s="3"/>
      <c r="UZD847" s="3"/>
      <c r="UZE847" s="3"/>
      <c r="UZF847" s="3"/>
      <c r="UZG847" s="3"/>
      <c r="UZH847" s="3"/>
      <c r="UZI847" s="3"/>
      <c r="UZJ847" s="3"/>
      <c r="UZK847" s="3"/>
      <c r="UZL847" s="3"/>
      <c r="UZM847" s="3"/>
      <c r="UZN847" s="3"/>
      <c r="UZO847" s="3"/>
      <c r="UZP847" s="3"/>
      <c r="UZQ847" s="3"/>
      <c r="UZR847" s="3"/>
      <c r="UZS847" s="3"/>
      <c r="UZT847" s="3"/>
      <c r="UZU847" s="3"/>
      <c r="UZV847" s="3"/>
      <c r="UZW847" s="3"/>
      <c r="UZX847" s="3"/>
      <c r="UZY847" s="3"/>
      <c r="UZZ847" s="3"/>
      <c r="VAA847" s="3"/>
      <c r="VAB847" s="3"/>
      <c r="VAC847" s="3"/>
      <c r="VAD847" s="3"/>
      <c r="VAE847" s="3"/>
      <c r="VAF847" s="3"/>
      <c r="VAG847" s="3"/>
      <c r="VAH847" s="3"/>
      <c r="VAI847" s="3"/>
      <c r="VAJ847" s="3"/>
      <c r="VAK847" s="3"/>
      <c r="VAL847" s="3"/>
      <c r="VAM847" s="3"/>
      <c r="VAN847" s="3"/>
      <c r="VAO847" s="3"/>
      <c r="VAP847" s="3"/>
      <c r="VAQ847" s="3"/>
      <c r="VAR847" s="3"/>
      <c r="VAS847" s="3"/>
      <c r="VAT847" s="3"/>
      <c r="VAU847" s="3"/>
      <c r="VAV847" s="3"/>
      <c r="VAW847" s="3"/>
      <c r="VAX847" s="3"/>
      <c r="VAY847" s="3"/>
      <c r="VAZ847" s="3"/>
      <c r="VBA847" s="3"/>
      <c r="VBB847" s="3"/>
      <c r="VBC847" s="3"/>
      <c r="VBD847" s="3"/>
      <c r="VBE847" s="3"/>
      <c r="VBF847" s="3"/>
      <c r="VBG847" s="3"/>
      <c r="VBH847" s="3"/>
      <c r="VBI847" s="3"/>
      <c r="VBJ847" s="3"/>
      <c r="VBK847" s="3"/>
      <c r="VBL847" s="3"/>
      <c r="VBM847" s="3"/>
      <c r="VBN847" s="3"/>
      <c r="VBO847" s="3"/>
      <c r="VBP847" s="3"/>
      <c r="VBQ847" s="3"/>
      <c r="VBR847" s="3"/>
      <c r="VBS847" s="3"/>
      <c r="VBT847" s="3"/>
      <c r="VBU847" s="3"/>
      <c r="VBV847" s="3"/>
      <c r="VBW847" s="3"/>
      <c r="VBX847" s="3"/>
      <c r="VBY847" s="3"/>
      <c r="VBZ847" s="3"/>
      <c r="VCA847" s="3"/>
      <c r="VCB847" s="3"/>
      <c r="VCC847" s="3"/>
      <c r="VCD847" s="3"/>
      <c r="VCE847" s="3"/>
      <c r="VCF847" s="3"/>
      <c r="VCG847" s="3"/>
      <c r="VCH847" s="3"/>
      <c r="VCI847" s="3"/>
      <c r="VCJ847" s="3"/>
      <c r="VCK847" s="3"/>
      <c r="VCL847" s="3"/>
      <c r="VCM847" s="3"/>
      <c r="VCN847" s="3"/>
      <c r="VCO847" s="3"/>
      <c r="VCP847" s="3"/>
      <c r="VCQ847" s="3"/>
      <c r="VCR847" s="3"/>
      <c r="VCS847" s="3"/>
      <c r="VCT847" s="3"/>
      <c r="VCU847" s="3"/>
      <c r="VCV847" s="3"/>
      <c r="VCW847" s="3"/>
      <c r="VCX847" s="3"/>
      <c r="VCY847" s="3"/>
      <c r="VCZ847" s="3"/>
      <c r="VDA847" s="3"/>
      <c r="VDB847" s="3"/>
      <c r="VDC847" s="3"/>
      <c r="VDD847" s="3"/>
      <c r="VDE847" s="3"/>
      <c r="VDF847" s="3"/>
      <c r="VDG847" s="3"/>
      <c r="VDH847" s="3"/>
      <c r="VDI847" s="3"/>
      <c r="VDJ847" s="3"/>
      <c r="VDK847" s="3"/>
      <c r="VDL847" s="3"/>
      <c r="VDM847" s="3"/>
      <c r="VDN847" s="3"/>
      <c r="VDO847" s="3"/>
      <c r="VDP847" s="3"/>
      <c r="VDQ847" s="3"/>
      <c r="VDR847" s="3"/>
      <c r="VDS847" s="3"/>
      <c r="VDT847" s="3"/>
      <c r="VDU847" s="3"/>
      <c r="VDV847" s="3"/>
      <c r="VDW847" s="3"/>
      <c r="VDX847" s="3"/>
      <c r="VDY847" s="3"/>
      <c r="VDZ847" s="3"/>
      <c r="VEA847" s="3"/>
      <c r="VEB847" s="3"/>
      <c r="VEC847" s="3"/>
      <c r="VED847" s="3"/>
      <c r="VEE847" s="3"/>
      <c r="VEF847" s="3"/>
      <c r="VEG847" s="3"/>
      <c r="VEH847" s="3"/>
      <c r="VEI847" s="3"/>
      <c r="VEJ847" s="3"/>
      <c r="VEK847" s="3"/>
      <c r="VEL847" s="3"/>
      <c r="VEM847" s="3"/>
      <c r="VEN847" s="3"/>
      <c r="VEO847" s="3"/>
      <c r="VEP847" s="3"/>
      <c r="VEQ847" s="3"/>
      <c r="VER847" s="3"/>
      <c r="VES847" s="3"/>
      <c r="VET847" s="3"/>
      <c r="VEU847" s="3"/>
      <c r="VEV847" s="3"/>
      <c r="VEW847" s="3"/>
      <c r="VEX847" s="3"/>
      <c r="VEY847" s="3"/>
      <c r="VEZ847" s="3"/>
      <c r="VFA847" s="3"/>
      <c r="VFB847" s="3"/>
      <c r="VFC847" s="3"/>
      <c r="VFD847" s="3"/>
      <c r="VFE847" s="3"/>
      <c r="VFF847" s="3"/>
      <c r="VFG847" s="3"/>
      <c r="VFH847" s="3"/>
      <c r="VFI847" s="3"/>
      <c r="VFJ847" s="3"/>
      <c r="VFK847" s="3"/>
      <c r="VFL847" s="3"/>
      <c r="VFM847" s="3"/>
      <c r="VFN847" s="3"/>
      <c r="VFO847" s="3"/>
      <c r="VFP847" s="3"/>
      <c r="VFQ847" s="3"/>
      <c r="VFR847" s="3"/>
      <c r="VFS847" s="3"/>
      <c r="VFT847" s="3"/>
      <c r="VFU847" s="3"/>
      <c r="VFV847" s="3"/>
      <c r="VFW847" s="3"/>
      <c r="VFX847" s="3"/>
      <c r="VFY847" s="3"/>
      <c r="VFZ847" s="3"/>
      <c r="VGA847" s="3"/>
      <c r="VGB847" s="3"/>
      <c r="VGC847" s="3"/>
      <c r="VGD847" s="3"/>
      <c r="VGE847" s="3"/>
      <c r="VGF847" s="3"/>
      <c r="VGG847" s="3"/>
      <c r="VGH847" s="3"/>
      <c r="VGI847" s="3"/>
      <c r="VGJ847" s="3"/>
      <c r="VGK847" s="3"/>
      <c r="VGL847" s="3"/>
      <c r="VGM847" s="3"/>
      <c r="VGN847" s="3"/>
      <c r="VGO847" s="3"/>
      <c r="VGP847" s="3"/>
      <c r="VGQ847" s="3"/>
      <c r="VGR847" s="3"/>
      <c r="VGS847" s="3"/>
      <c r="VGT847" s="3"/>
      <c r="VGU847" s="3"/>
      <c r="VGV847" s="3"/>
      <c r="VGW847" s="3"/>
      <c r="VGX847" s="3"/>
      <c r="VGY847" s="3"/>
      <c r="VGZ847" s="3"/>
      <c r="VHA847" s="3"/>
      <c r="VHB847" s="3"/>
      <c r="VHC847" s="3"/>
      <c r="VHD847" s="3"/>
      <c r="VHE847" s="3"/>
      <c r="VHF847" s="3"/>
      <c r="VHG847" s="3"/>
      <c r="VHH847" s="3"/>
      <c r="VHI847" s="3"/>
      <c r="VHJ847" s="3"/>
      <c r="VHK847" s="3"/>
      <c r="VHL847" s="3"/>
      <c r="VHM847" s="3"/>
      <c r="VHN847" s="3"/>
      <c r="VHO847" s="3"/>
      <c r="VHP847" s="3"/>
      <c r="VHQ847" s="3"/>
      <c r="VHR847" s="3"/>
      <c r="VHS847" s="3"/>
      <c r="VHT847" s="3"/>
      <c r="VHU847" s="3"/>
      <c r="VHV847" s="3"/>
      <c r="VHW847" s="3"/>
      <c r="VHX847" s="3"/>
      <c r="VHY847" s="3"/>
      <c r="VHZ847" s="3"/>
      <c r="VIA847" s="3"/>
      <c r="VIB847" s="3"/>
      <c r="VIC847" s="3"/>
      <c r="VID847" s="3"/>
      <c r="VIE847" s="3"/>
      <c r="VIF847" s="3"/>
      <c r="VIG847" s="3"/>
      <c r="VIH847" s="3"/>
      <c r="VII847" s="3"/>
      <c r="VIJ847" s="3"/>
      <c r="VIK847" s="3"/>
      <c r="VIL847" s="3"/>
      <c r="VIM847" s="3"/>
      <c r="VIN847" s="3"/>
      <c r="VIO847" s="3"/>
      <c r="VIP847" s="3"/>
      <c r="VIQ847" s="3"/>
      <c r="VIR847" s="3"/>
      <c r="VIS847" s="3"/>
      <c r="VIT847" s="3"/>
      <c r="VIU847" s="3"/>
      <c r="VIV847" s="3"/>
      <c r="VIW847" s="3"/>
      <c r="VIX847" s="3"/>
      <c r="VIY847" s="3"/>
      <c r="VIZ847" s="3"/>
      <c r="VJA847" s="3"/>
      <c r="VJB847" s="3"/>
      <c r="VJC847" s="3"/>
      <c r="VJD847" s="3"/>
      <c r="VJE847" s="3"/>
      <c r="VJF847" s="3"/>
      <c r="VJG847" s="3"/>
      <c r="VJH847" s="3"/>
      <c r="VJI847" s="3"/>
      <c r="VJJ847" s="3"/>
      <c r="VJK847" s="3"/>
      <c r="VJL847" s="3"/>
      <c r="VJM847" s="3"/>
      <c r="VJN847" s="3"/>
      <c r="VJO847" s="3"/>
      <c r="VJP847" s="3"/>
      <c r="VJQ847" s="3"/>
      <c r="VJR847" s="3"/>
      <c r="VJS847" s="3"/>
      <c r="VJT847" s="3"/>
      <c r="VJU847" s="3"/>
      <c r="VJV847" s="3"/>
      <c r="VJW847" s="3"/>
      <c r="VJX847" s="3"/>
      <c r="VJY847" s="3"/>
      <c r="VJZ847" s="3"/>
      <c r="VKA847" s="3"/>
      <c r="VKB847" s="3"/>
      <c r="VKC847" s="3"/>
      <c r="VKD847" s="3"/>
      <c r="VKE847" s="3"/>
      <c r="VKF847" s="3"/>
      <c r="VKG847" s="3"/>
      <c r="VKH847" s="3"/>
      <c r="VKI847" s="3"/>
      <c r="VKJ847" s="3"/>
      <c r="VKK847" s="3"/>
      <c r="VKL847" s="3"/>
      <c r="VKM847" s="3"/>
      <c r="VKN847" s="3"/>
      <c r="VKO847" s="3"/>
      <c r="VKP847" s="3"/>
      <c r="VKQ847" s="3"/>
      <c r="VKR847" s="3"/>
      <c r="VKS847" s="3"/>
      <c r="VKT847" s="3"/>
      <c r="VKU847" s="3"/>
      <c r="VKV847" s="3"/>
      <c r="VKW847" s="3"/>
      <c r="VKX847" s="3"/>
      <c r="VKY847" s="3"/>
      <c r="VKZ847" s="3"/>
      <c r="VLA847" s="3"/>
      <c r="VLB847" s="3"/>
      <c r="VLC847" s="3"/>
      <c r="VLD847" s="3"/>
      <c r="VLE847" s="3"/>
      <c r="VLF847" s="3"/>
      <c r="VLG847" s="3"/>
      <c r="VLH847" s="3"/>
      <c r="VLI847" s="3"/>
      <c r="VLJ847" s="3"/>
      <c r="VLK847" s="3"/>
      <c r="VLL847" s="3"/>
      <c r="VLM847" s="3"/>
      <c r="VLN847" s="3"/>
      <c r="VLO847" s="3"/>
      <c r="VLP847" s="3"/>
      <c r="VLQ847" s="3"/>
      <c r="VLR847" s="3"/>
      <c r="VLS847" s="3"/>
      <c r="VLT847" s="3"/>
      <c r="VLU847" s="3"/>
      <c r="VLV847" s="3"/>
      <c r="VLW847" s="3"/>
      <c r="VLX847" s="3"/>
      <c r="VLY847" s="3"/>
      <c r="VLZ847" s="3"/>
      <c r="VMA847" s="3"/>
      <c r="VMB847" s="3"/>
      <c r="VMC847" s="3"/>
      <c r="VMD847" s="3"/>
      <c r="VME847" s="3"/>
      <c r="VMF847" s="3"/>
      <c r="VMG847" s="3"/>
      <c r="VMH847" s="3"/>
      <c r="VMI847" s="3"/>
      <c r="VMJ847" s="3"/>
      <c r="VMK847" s="3"/>
      <c r="VML847" s="3"/>
      <c r="VMM847" s="3"/>
      <c r="VMN847" s="3"/>
      <c r="VMO847" s="3"/>
      <c r="VMP847" s="3"/>
      <c r="VMQ847" s="3"/>
      <c r="VMR847" s="3"/>
      <c r="VMS847" s="3"/>
      <c r="VMT847" s="3"/>
      <c r="VMU847" s="3"/>
      <c r="VMV847" s="3"/>
      <c r="VMW847" s="3"/>
      <c r="VMX847" s="3"/>
      <c r="VMY847" s="3"/>
      <c r="VMZ847" s="3"/>
      <c r="VNA847" s="3"/>
      <c r="VNB847" s="3"/>
      <c r="VNC847" s="3"/>
      <c r="VND847" s="3"/>
      <c r="VNE847" s="3"/>
      <c r="VNF847" s="3"/>
      <c r="VNG847" s="3"/>
      <c r="VNH847" s="3"/>
      <c r="VNI847" s="3"/>
      <c r="VNJ847" s="3"/>
      <c r="VNK847" s="3"/>
      <c r="VNL847" s="3"/>
      <c r="VNM847" s="3"/>
      <c r="VNN847" s="3"/>
      <c r="VNO847" s="3"/>
      <c r="VNP847" s="3"/>
      <c r="VNQ847" s="3"/>
      <c r="VNR847" s="3"/>
      <c r="VNS847" s="3"/>
      <c r="VNT847" s="3"/>
      <c r="VNU847" s="3"/>
      <c r="VNV847" s="3"/>
      <c r="VNW847" s="3"/>
      <c r="VNX847" s="3"/>
      <c r="VNY847" s="3"/>
      <c r="VNZ847" s="3"/>
      <c r="VOA847" s="3"/>
      <c r="VOB847" s="3"/>
      <c r="VOC847" s="3"/>
      <c r="VOD847" s="3"/>
      <c r="VOE847" s="3"/>
      <c r="VOF847" s="3"/>
      <c r="VOG847" s="3"/>
      <c r="VOH847" s="3"/>
      <c r="VOI847" s="3"/>
      <c r="VOJ847" s="3"/>
      <c r="VOK847" s="3"/>
      <c r="VOL847" s="3"/>
      <c r="VOM847" s="3"/>
      <c r="VON847" s="3"/>
      <c r="VOO847" s="3"/>
      <c r="VOP847" s="3"/>
      <c r="VOQ847" s="3"/>
      <c r="VOR847" s="3"/>
      <c r="VOS847" s="3"/>
      <c r="VOT847" s="3"/>
      <c r="VOU847" s="3"/>
      <c r="VOV847" s="3"/>
      <c r="VOW847" s="3"/>
      <c r="VOX847" s="3"/>
      <c r="VOY847" s="3"/>
      <c r="VOZ847" s="3"/>
      <c r="VPA847" s="3"/>
      <c r="VPB847" s="3"/>
      <c r="VPC847" s="3"/>
      <c r="VPD847" s="3"/>
      <c r="VPE847" s="3"/>
      <c r="VPF847" s="3"/>
      <c r="VPG847" s="3"/>
      <c r="VPH847" s="3"/>
      <c r="VPI847" s="3"/>
      <c r="VPJ847" s="3"/>
      <c r="VPK847" s="3"/>
      <c r="VPL847" s="3"/>
      <c r="VPM847" s="3"/>
      <c r="VPN847" s="3"/>
      <c r="VPO847" s="3"/>
      <c r="VPP847" s="3"/>
      <c r="VPQ847" s="3"/>
      <c r="VPR847" s="3"/>
      <c r="VPS847" s="3"/>
      <c r="VPT847" s="3"/>
      <c r="VPU847" s="3"/>
      <c r="VPV847" s="3"/>
      <c r="VPW847" s="3"/>
      <c r="VPX847" s="3"/>
      <c r="VPY847" s="3"/>
      <c r="VPZ847" s="3"/>
      <c r="VQA847" s="3"/>
      <c r="VQB847" s="3"/>
      <c r="VQC847" s="3"/>
      <c r="VQD847" s="3"/>
      <c r="VQE847" s="3"/>
      <c r="VQF847" s="3"/>
      <c r="VQG847" s="3"/>
      <c r="VQH847" s="3"/>
      <c r="VQI847" s="3"/>
      <c r="VQJ847" s="3"/>
      <c r="VQK847" s="3"/>
      <c r="VQL847" s="3"/>
      <c r="VQM847" s="3"/>
      <c r="VQN847" s="3"/>
      <c r="VQO847" s="3"/>
      <c r="VQP847" s="3"/>
      <c r="VQQ847" s="3"/>
      <c r="VQR847" s="3"/>
      <c r="VQS847" s="3"/>
      <c r="VQT847" s="3"/>
      <c r="VQU847" s="3"/>
      <c r="VQV847" s="3"/>
      <c r="VQW847" s="3"/>
      <c r="VQX847" s="3"/>
      <c r="VQY847" s="3"/>
      <c r="VQZ847" s="3"/>
      <c r="VRA847" s="3"/>
      <c r="VRB847" s="3"/>
      <c r="VRC847" s="3"/>
      <c r="VRD847" s="3"/>
      <c r="VRE847" s="3"/>
      <c r="VRF847" s="3"/>
      <c r="VRG847" s="3"/>
      <c r="VRH847" s="3"/>
      <c r="VRI847" s="3"/>
      <c r="VRJ847" s="3"/>
      <c r="VRK847" s="3"/>
      <c r="VRL847" s="3"/>
      <c r="VRM847" s="3"/>
      <c r="VRN847" s="3"/>
      <c r="VRO847" s="3"/>
      <c r="VRP847" s="3"/>
      <c r="VRQ847" s="3"/>
      <c r="VRR847" s="3"/>
      <c r="VRS847" s="3"/>
      <c r="VRT847" s="3"/>
      <c r="VRU847" s="3"/>
      <c r="VRV847" s="3"/>
      <c r="VRW847" s="3"/>
      <c r="VRX847" s="3"/>
      <c r="VRY847" s="3"/>
      <c r="VRZ847" s="3"/>
      <c r="VSA847" s="3"/>
      <c r="VSB847" s="3"/>
      <c r="VSC847" s="3"/>
      <c r="VSD847" s="3"/>
      <c r="VSE847" s="3"/>
      <c r="VSF847" s="3"/>
      <c r="VSG847" s="3"/>
      <c r="VSH847" s="3"/>
      <c r="VSI847" s="3"/>
      <c r="VSJ847" s="3"/>
      <c r="VSK847" s="3"/>
      <c r="VSL847" s="3"/>
      <c r="VSM847" s="3"/>
      <c r="VSN847" s="3"/>
      <c r="VSO847" s="3"/>
      <c r="VSP847" s="3"/>
      <c r="VSQ847" s="3"/>
      <c r="VSR847" s="3"/>
      <c r="VSS847" s="3"/>
      <c r="VST847" s="3"/>
      <c r="VSU847" s="3"/>
      <c r="VSV847" s="3"/>
      <c r="VSW847" s="3"/>
      <c r="VSX847" s="3"/>
      <c r="VSY847" s="3"/>
      <c r="VSZ847" s="3"/>
      <c r="VTA847" s="3"/>
      <c r="VTB847" s="3"/>
      <c r="VTC847" s="3"/>
      <c r="VTD847" s="3"/>
      <c r="VTE847" s="3"/>
      <c r="VTF847" s="3"/>
      <c r="VTG847" s="3"/>
      <c r="VTH847" s="3"/>
      <c r="VTI847" s="3"/>
      <c r="VTJ847" s="3"/>
      <c r="VTK847" s="3"/>
      <c r="VTL847" s="3"/>
      <c r="VTM847" s="3"/>
      <c r="VTN847" s="3"/>
      <c r="VTO847" s="3"/>
      <c r="VTP847" s="3"/>
      <c r="VTQ847" s="3"/>
      <c r="VTR847" s="3"/>
      <c r="VTS847" s="3"/>
      <c r="VTT847" s="3"/>
      <c r="VTU847" s="3"/>
      <c r="VTV847" s="3"/>
      <c r="VTW847" s="3"/>
      <c r="VTX847" s="3"/>
      <c r="VTY847" s="3"/>
      <c r="VTZ847" s="3"/>
      <c r="VUA847" s="3"/>
      <c r="VUB847" s="3"/>
      <c r="VUC847" s="3"/>
      <c r="VUD847" s="3"/>
      <c r="VUE847" s="3"/>
      <c r="VUF847" s="3"/>
      <c r="VUG847" s="3"/>
      <c r="VUH847" s="3"/>
      <c r="VUI847" s="3"/>
      <c r="VUJ847" s="3"/>
      <c r="VUK847" s="3"/>
      <c r="VUL847" s="3"/>
      <c r="VUM847" s="3"/>
      <c r="VUN847" s="3"/>
      <c r="VUO847" s="3"/>
      <c r="VUP847" s="3"/>
      <c r="VUQ847" s="3"/>
      <c r="VUR847" s="3"/>
      <c r="VUS847" s="3"/>
      <c r="VUT847" s="3"/>
      <c r="VUU847" s="3"/>
      <c r="VUV847" s="3"/>
      <c r="VUW847" s="3"/>
      <c r="VUX847" s="3"/>
      <c r="VUY847" s="3"/>
      <c r="VUZ847" s="3"/>
      <c r="VVA847" s="3"/>
      <c r="VVB847" s="3"/>
      <c r="VVC847" s="3"/>
      <c r="VVD847" s="3"/>
      <c r="VVE847" s="3"/>
      <c r="VVF847" s="3"/>
      <c r="VVG847" s="3"/>
      <c r="VVH847" s="3"/>
      <c r="VVI847" s="3"/>
      <c r="VVJ847" s="3"/>
      <c r="VVK847" s="3"/>
      <c r="VVL847" s="3"/>
      <c r="VVM847" s="3"/>
      <c r="VVN847" s="3"/>
      <c r="VVO847" s="3"/>
      <c r="VVP847" s="3"/>
      <c r="VVQ847" s="3"/>
      <c r="VVR847" s="3"/>
      <c r="VVS847" s="3"/>
      <c r="VVT847" s="3"/>
      <c r="VVU847" s="3"/>
      <c r="VVV847" s="3"/>
      <c r="VVW847" s="3"/>
      <c r="VVX847" s="3"/>
      <c r="VVY847" s="3"/>
      <c r="VVZ847" s="3"/>
      <c r="VWA847" s="3"/>
      <c r="VWB847" s="3"/>
      <c r="VWC847" s="3"/>
      <c r="VWD847" s="3"/>
      <c r="VWE847" s="3"/>
      <c r="VWF847" s="3"/>
      <c r="VWG847" s="3"/>
      <c r="VWH847" s="3"/>
      <c r="VWI847" s="3"/>
      <c r="VWJ847" s="3"/>
      <c r="VWK847" s="3"/>
      <c r="VWL847" s="3"/>
      <c r="VWM847" s="3"/>
      <c r="VWN847" s="3"/>
      <c r="VWO847" s="3"/>
      <c r="VWP847" s="3"/>
      <c r="VWQ847" s="3"/>
      <c r="VWR847" s="3"/>
      <c r="VWS847" s="3"/>
      <c r="VWT847" s="3"/>
      <c r="VWU847" s="3"/>
      <c r="VWV847" s="3"/>
      <c r="VWW847" s="3"/>
      <c r="VWX847" s="3"/>
      <c r="VWY847" s="3"/>
      <c r="VWZ847" s="3"/>
      <c r="VXA847" s="3"/>
      <c r="VXB847" s="3"/>
      <c r="VXC847" s="3"/>
      <c r="VXD847" s="3"/>
      <c r="VXE847" s="3"/>
      <c r="VXF847" s="3"/>
      <c r="VXG847" s="3"/>
      <c r="VXH847" s="3"/>
      <c r="VXI847" s="3"/>
      <c r="VXJ847" s="3"/>
      <c r="VXK847" s="3"/>
      <c r="VXL847" s="3"/>
      <c r="VXM847" s="3"/>
      <c r="VXN847" s="3"/>
      <c r="VXO847" s="3"/>
      <c r="VXP847" s="3"/>
      <c r="VXQ847" s="3"/>
      <c r="VXR847" s="3"/>
      <c r="VXS847" s="3"/>
      <c r="VXT847" s="3"/>
      <c r="VXU847" s="3"/>
      <c r="VXV847" s="3"/>
      <c r="VXW847" s="3"/>
      <c r="VXX847" s="3"/>
      <c r="VXY847" s="3"/>
      <c r="VXZ847" s="3"/>
      <c r="VYA847" s="3"/>
      <c r="VYB847" s="3"/>
      <c r="VYC847" s="3"/>
      <c r="VYD847" s="3"/>
      <c r="VYE847" s="3"/>
      <c r="VYF847" s="3"/>
      <c r="VYG847" s="3"/>
      <c r="VYH847" s="3"/>
      <c r="VYI847" s="3"/>
      <c r="VYJ847" s="3"/>
      <c r="VYK847" s="3"/>
      <c r="VYL847" s="3"/>
      <c r="VYM847" s="3"/>
      <c r="VYN847" s="3"/>
      <c r="VYO847" s="3"/>
      <c r="VYP847" s="3"/>
      <c r="VYQ847" s="3"/>
      <c r="VYR847" s="3"/>
      <c r="VYS847" s="3"/>
      <c r="VYT847" s="3"/>
      <c r="VYU847" s="3"/>
      <c r="VYV847" s="3"/>
      <c r="VYW847" s="3"/>
      <c r="VYX847" s="3"/>
      <c r="VYY847" s="3"/>
      <c r="VYZ847" s="3"/>
      <c r="VZA847" s="3"/>
      <c r="VZB847" s="3"/>
      <c r="VZC847" s="3"/>
      <c r="VZD847" s="3"/>
      <c r="VZE847" s="3"/>
      <c r="VZF847" s="3"/>
      <c r="VZG847" s="3"/>
      <c r="VZH847" s="3"/>
      <c r="VZI847" s="3"/>
      <c r="VZJ847" s="3"/>
      <c r="VZK847" s="3"/>
      <c r="VZL847" s="3"/>
      <c r="VZM847" s="3"/>
      <c r="VZN847" s="3"/>
      <c r="VZO847" s="3"/>
      <c r="VZP847" s="3"/>
      <c r="VZQ847" s="3"/>
      <c r="VZR847" s="3"/>
      <c r="VZS847" s="3"/>
      <c r="VZT847" s="3"/>
      <c r="VZU847" s="3"/>
      <c r="VZV847" s="3"/>
      <c r="VZW847" s="3"/>
      <c r="VZX847" s="3"/>
      <c r="VZY847" s="3"/>
      <c r="VZZ847" s="3"/>
      <c r="WAA847" s="3"/>
      <c r="WAB847" s="3"/>
      <c r="WAC847" s="3"/>
      <c r="WAD847" s="3"/>
      <c r="WAE847" s="3"/>
      <c r="WAF847" s="3"/>
      <c r="WAG847" s="3"/>
      <c r="WAH847" s="3"/>
      <c r="WAI847" s="3"/>
      <c r="WAJ847" s="3"/>
      <c r="WAK847" s="3"/>
      <c r="WAL847" s="3"/>
      <c r="WAM847" s="3"/>
      <c r="WAN847" s="3"/>
      <c r="WAO847" s="3"/>
      <c r="WAP847" s="3"/>
      <c r="WAQ847" s="3"/>
      <c r="WAR847" s="3"/>
      <c r="WAS847" s="3"/>
      <c r="WAT847" s="3"/>
      <c r="WAU847" s="3"/>
      <c r="WAV847" s="3"/>
      <c r="WAW847" s="3"/>
      <c r="WAX847" s="3"/>
      <c r="WAY847" s="3"/>
      <c r="WAZ847" s="3"/>
      <c r="WBA847" s="3"/>
      <c r="WBB847" s="3"/>
      <c r="WBC847" s="3"/>
      <c r="WBD847" s="3"/>
      <c r="WBE847" s="3"/>
      <c r="WBF847" s="3"/>
      <c r="WBG847" s="3"/>
      <c r="WBH847" s="3"/>
      <c r="WBI847" s="3"/>
      <c r="WBJ847" s="3"/>
      <c r="WBK847" s="3"/>
      <c r="WBL847" s="3"/>
      <c r="WBM847" s="3"/>
      <c r="WBN847" s="3"/>
      <c r="WBO847" s="3"/>
      <c r="WBP847" s="3"/>
      <c r="WBQ847" s="3"/>
      <c r="WBR847" s="3"/>
      <c r="WBS847" s="3"/>
      <c r="WBT847" s="3"/>
      <c r="WBU847" s="3"/>
      <c r="WBV847" s="3"/>
      <c r="WBW847" s="3"/>
      <c r="WBX847" s="3"/>
      <c r="WBY847" s="3"/>
      <c r="WBZ847" s="3"/>
      <c r="WCA847" s="3"/>
      <c r="WCB847" s="3"/>
      <c r="WCC847" s="3"/>
      <c r="WCD847" s="3"/>
      <c r="WCE847" s="3"/>
      <c r="WCF847" s="3"/>
      <c r="WCG847" s="3"/>
      <c r="WCH847" s="3"/>
      <c r="WCI847" s="3"/>
      <c r="WCJ847" s="3"/>
      <c r="WCK847" s="3"/>
      <c r="WCL847" s="3"/>
      <c r="WCM847" s="3"/>
      <c r="WCN847" s="3"/>
      <c r="WCO847" s="3"/>
      <c r="WCP847" s="3"/>
      <c r="WCQ847" s="3"/>
      <c r="WCR847" s="3"/>
      <c r="WCS847" s="3"/>
      <c r="WCT847" s="3"/>
      <c r="WCU847" s="3"/>
      <c r="WCV847" s="3"/>
      <c r="WCW847" s="3"/>
      <c r="WCX847" s="3"/>
      <c r="WCY847" s="3"/>
      <c r="WCZ847" s="3"/>
      <c r="WDA847" s="3"/>
      <c r="WDB847" s="3"/>
      <c r="WDC847" s="3"/>
      <c r="WDD847" s="3"/>
      <c r="WDE847" s="3"/>
      <c r="WDF847" s="3"/>
      <c r="WDG847" s="3"/>
      <c r="WDH847" s="3"/>
      <c r="WDI847" s="3"/>
      <c r="WDJ847" s="3"/>
      <c r="WDK847" s="3"/>
      <c r="WDL847" s="3"/>
      <c r="WDM847" s="3"/>
      <c r="WDN847" s="3"/>
      <c r="WDO847" s="3"/>
      <c r="WDP847" s="3"/>
      <c r="WDQ847" s="3"/>
      <c r="WDR847" s="3"/>
      <c r="WDS847" s="3"/>
      <c r="WDT847" s="3"/>
      <c r="WDU847" s="3"/>
      <c r="WDV847" s="3"/>
      <c r="WDW847" s="3"/>
      <c r="WDX847" s="3"/>
      <c r="WDY847" s="3"/>
      <c r="WDZ847" s="3"/>
      <c r="WEA847" s="3"/>
      <c r="WEB847" s="3"/>
      <c r="WEC847" s="3"/>
      <c r="WED847" s="3"/>
      <c r="WEE847" s="3"/>
      <c r="WEF847" s="3"/>
      <c r="WEG847" s="3"/>
      <c r="WEH847" s="3"/>
      <c r="WEI847" s="3"/>
      <c r="WEJ847" s="3"/>
      <c r="WEK847" s="3"/>
      <c r="WEL847" s="3"/>
      <c r="WEM847" s="3"/>
      <c r="WEN847" s="3"/>
      <c r="WEO847" s="3"/>
      <c r="WEP847" s="3"/>
      <c r="WEQ847" s="3"/>
      <c r="WER847" s="3"/>
      <c r="WES847" s="3"/>
      <c r="WET847" s="3"/>
      <c r="WEU847" s="3"/>
      <c r="WEV847" s="3"/>
      <c r="WEW847" s="3"/>
      <c r="WEX847" s="3"/>
      <c r="WEY847" s="3"/>
      <c r="WEZ847" s="3"/>
      <c r="WFA847" s="3"/>
      <c r="WFB847" s="3"/>
      <c r="WFC847" s="3"/>
      <c r="WFD847" s="3"/>
      <c r="WFE847" s="3"/>
      <c r="WFF847" s="3"/>
      <c r="WFG847" s="3"/>
      <c r="WFH847" s="3"/>
      <c r="WFI847" s="3"/>
      <c r="WFJ847" s="3"/>
      <c r="WFK847" s="3"/>
      <c r="WFL847" s="3"/>
      <c r="WFM847" s="3"/>
      <c r="WFN847" s="3"/>
      <c r="WFO847" s="3"/>
      <c r="WFP847" s="3"/>
      <c r="WFQ847" s="3"/>
      <c r="WFR847" s="3"/>
      <c r="WFS847" s="3"/>
      <c r="WFT847" s="3"/>
      <c r="WFU847" s="3"/>
      <c r="WFV847" s="3"/>
      <c r="WFW847" s="3"/>
      <c r="WFX847" s="3"/>
      <c r="WFY847" s="3"/>
      <c r="WFZ847" s="3"/>
      <c r="WGA847" s="3"/>
      <c r="WGB847" s="3"/>
      <c r="WGC847" s="3"/>
      <c r="WGD847" s="3"/>
      <c r="WGE847" s="3"/>
      <c r="WGF847" s="3"/>
      <c r="WGG847" s="3"/>
      <c r="WGH847" s="3"/>
      <c r="WGI847" s="3"/>
      <c r="WGJ847" s="3"/>
      <c r="WGK847" s="3"/>
      <c r="WGL847" s="3"/>
      <c r="WGM847" s="3"/>
      <c r="WGN847" s="3"/>
      <c r="WGO847" s="3"/>
      <c r="WGP847" s="3"/>
      <c r="WGQ847" s="3"/>
      <c r="WGR847" s="3"/>
      <c r="WGS847" s="3"/>
      <c r="WGT847" s="3"/>
      <c r="WGU847" s="3"/>
      <c r="WGV847" s="3"/>
      <c r="WGW847" s="3"/>
      <c r="WGX847" s="3"/>
      <c r="WGY847" s="3"/>
      <c r="WGZ847" s="3"/>
      <c r="WHA847" s="3"/>
      <c r="WHB847" s="3"/>
      <c r="WHC847" s="3"/>
      <c r="WHD847" s="3"/>
      <c r="WHE847" s="3"/>
      <c r="WHF847" s="3"/>
      <c r="WHG847" s="3"/>
      <c r="WHH847" s="3"/>
      <c r="WHI847" s="3"/>
      <c r="WHJ847" s="3"/>
      <c r="WHK847" s="3"/>
      <c r="WHL847" s="3"/>
      <c r="WHM847" s="3"/>
      <c r="WHN847" s="3"/>
      <c r="WHO847" s="3"/>
      <c r="WHP847" s="3"/>
      <c r="WHQ847" s="3"/>
      <c r="WHR847" s="3"/>
      <c r="WHS847" s="3"/>
      <c r="WHT847" s="3"/>
      <c r="WHU847" s="3"/>
      <c r="WHV847" s="3"/>
      <c r="WHW847" s="3"/>
      <c r="WHX847" s="3"/>
      <c r="WHY847" s="3"/>
      <c r="WHZ847" s="3"/>
      <c r="WIA847" s="3"/>
      <c r="WIB847" s="3"/>
      <c r="WIC847" s="3"/>
      <c r="WID847" s="3"/>
      <c r="WIE847" s="3"/>
      <c r="WIF847" s="3"/>
      <c r="WIG847" s="3"/>
      <c r="WIH847" s="3"/>
      <c r="WII847" s="3"/>
      <c r="WIJ847" s="3"/>
      <c r="WIK847" s="3"/>
      <c r="WIL847" s="3"/>
      <c r="WIM847" s="3"/>
      <c r="WIN847" s="3"/>
      <c r="WIO847" s="3"/>
      <c r="WIP847" s="3"/>
      <c r="WIQ847" s="3"/>
      <c r="WIR847" s="3"/>
      <c r="WIS847" s="3"/>
      <c r="WIT847" s="3"/>
      <c r="WIU847" s="3"/>
      <c r="WIV847" s="3"/>
      <c r="WIW847" s="3"/>
      <c r="WIX847" s="3"/>
      <c r="WIY847" s="3"/>
      <c r="WIZ847" s="3"/>
      <c r="WJA847" s="3"/>
      <c r="WJB847" s="3"/>
      <c r="WJC847" s="3"/>
      <c r="WJD847" s="3"/>
      <c r="WJE847" s="3"/>
      <c r="WJF847" s="3"/>
      <c r="WJG847" s="3"/>
      <c r="WJH847" s="3"/>
      <c r="WJI847" s="3"/>
      <c r="WJJ847" s="3"/>
      <c r="WJK847" s="3"/>
      <c r="WJL847" s="3"/>
      <c r="WJM847" s="3"/>
      <c r="WJN847" s="3"/>
      <c r="WJO847" s="3"/>
      <c r="WJP847" s="3"/>
      <c r="WJQ847" s="3"/>
      <c r="WJR847" s="3"/>
      <c r="WJS847" s="3"/>
      <c r="WJT847" s="3"/>
      <c r="WJU847" s="3"/>
      <c r="WJV847" s="3"/>
      <c r="WJW847" s="3"/>
      <c r="WJX847" s="3"/>
      <c r="WJY847" s="3"/>
      <c r="WJZ847" s="3"/>
      <c r="WKA847" s="3"/>
      <c r="WKB847" s="3"/>
      <c r="WKC847" s="3"/>
      <c r="WKD847" s="3"/>
      <c r="WKE847" s="3"/>
      <c r="WKF847" s="3"/>
      <c r="WKG847" s="3"/>
      <c r="WKH847" s="3"/>
      <c r="WKI847" s="3"/>
      <c r="WKJ847" s="3"/>
      <c r="WKK847" s="3"/>
      <c r="WKL847" s="3"/>
      <c r="WKM847" s="3"/>
      <c r="WKN847" s="3"/>
      <c r="WKO847" s="3"/>
      <c r="WKP847" s="3"/>
      <c r="WKQ847" s="3"/>
      <c r="WKR847" s="3"/>
      <c r="WKS847" s="3"/>
      <c r="WKT847" s="3"/>
      <c r="WKU847" s="3"/>
      <c r="WKV847" s="3"/>
      <c r="WKW847" s="3"/>
      <c r="WKX847" s="3"/>
      <c r="WKY847" s="3"/>
      <c r="WKZ847" s="3"/>
      <c r="WLA847" s="3"/>
      <c r="WLB847" s="3"/>
      <c r="WLC847" s="3"/>
      <c r="WLD847" s="3"/>
      <c r="WLE847" s="3"/>
      <c r="WLF847" s="3"/>
      <c r="WLG847" s="3"/>
      <c r="WLH847" s="3"/>
      <c r="WLI847" s="3"/>
      <c r="WLJ847" s="3"/>
      <c r="WLK847" s="3"/>
      <c r="WLL847" s="3"/>
      <c r="WLM847" s="3"/>
      <c r="WLN847" s="3"/>
      <c r="WLO847" s="3"/>
      <c r="WLP847" s="3"/>
      <c r="WLQ847" s="3"/>
      <c r="WLR847" s="3"/>
      <c r="WLS847" s="3"/>
      <c r="WLT847" s="3"/>
      <c r="WLU847" s="3"/>
      <c r="WLV847" s="3"/>
      <c r="WLW847" s="3"/>
      <c r="WLX847" s="3"/>
      <c r="WLY847" s="3"/>
      <c r="WLZ847" s="3"/>
      <c r="WMA847" s="3"/>
      <c r="WMB847" s="3"/>
      <c r="WMC847" s="3"/>
      <c r="WMD847" s="3"/>
      <c r="WME847" s="3"/>
      <c r="WMF847" s="3"/>
      <c r="WMG847" s="3"/>
      <c r="WMH847" s="3"/>
      <c r="WMI847" s="3"/>
      <c r="WMJ847" s="3"/>
      <c r="WMK847" s="3"/>
      <c r="WML847" s="3"/>
      <c r="WMM847" s="3"/>
      <c r="WMN847" s="3"/>
      <c r="WMO847" s="3"/>
      <c r="WMP847" s="3"/>
      <c r="WMQ847" s="3"/>
      <c r="WMR847" s="3"/>
      <c r="WMS847" s="3"/>
      <c r="WMT847" s="3"/>
      <c r="WMU847" s="3"/>
      <c r="WMV847" s="3"/>
      <c r="WMW847" s="3"/>
      <c r="WMX847" s="3"/>
      <c r="WMY847" s="3"/>
      <c r="WMZ847" s="3"/>
      <c r="WNA847" s="3"/>
      <c r="WNB847" s="3"/>
      <c r="WNC847" s="3"/>
      <c r="WND847" s="3"/>
      <c r="WNE847" s="3"/>
      <c r="WNF847" s="3"/>
      <c r="WNG847" s="3"/>
      <c r="WNH847" s="3"/>
      <c r="WNI847" s="3"/>
      <c r="WNJ847" s="3"/>
      <c r="WNK847" s="3"/>
      <c r="WNL847" s="3"/>
      <c r="WNM847" s="3"/>
      <c r="WNN847" s="3"/>
      <c r="WNO847" s="3"/>
      <c r="WNP847" s="3"/>
      <c r="WNQ847" s="3"/>
      <c r="WNR847" s="3"/>
      <c r="WNS847" s="3"/>
      <c r="WNT847" s="3"/>
      <c r="WNU847" s="3"/>
      <c r="WNV847" s="3"/>
      <c r="WNW847" s="3"/>
      <c r="WNX847" s="3"/>
      <c r="WNY847" s="3"/>
      <c r="WNZ847" s="3"/>
      <c r="WOA847" s="3"/>
      <c r="WOB847" s="3"/>
      <c r="WOC847" s="3"/>
      <c r="WOD847" s="3"/>
      <c r="WOE847" s="3"/>
      <c r="WOF847" s="3"/>
      <c r="WOG847" s="3"/>
      <c r="WOH847" s="3"/>
      <c r="WOI847" s="3"/>
      <c r="WOJ847" s="3"/>
      <c r="WOK847" s="3"/>
      <c r="WOL847" s="3"/>
      <c r="WOM847" s="3"/>
      <c r="WON847" s="3"/>
      <c r="WOO847" s="3"/>
      <c r="WOP847" s="3"/>
      <c r="WOQ847" s="3"/>
      <c r="WOR847" s="3"/>
      <c r="WOS847" s="3"/>
      <c r="WOT847" s="3"/>
      <c r="WOU847" s="3"/>
      <c r="WOV847" s="3"/>
      <c r="WOW847" s="3"/>
      <c r="WOX847" s="3"/>
      <c r="WOY847" s="3"/>
      <c r="WOZ847" s="3"/>
      <c r="WPA847" s="3"/>
      <c r="WPB847" s="3"/>
      <c r="WPC847" s="3"/>
      <c r="WPD847" s="3"/>
      <c r="WPE847" s="3"/>
      <c r="WPF847" s="3"/>
      <c r="WPG847" s="3"/>
      <c r="WPH847" s="3"/>
      <c r="WPI847" s="3"/>
      <c r="WPJ847" s="3"/>
      <c r="WPK847" s="3"/>
      <c r="WPL847" s="3"/>
      <c r="WPM847" s="3"/>
      <c r="WPN847" s="3"/>
      <c r="WPO847" s="3"/>
      <c r="WPP847" s="3"/>
      <c r="WPQ847" s="3"/>
      <c r="WPR847" s="3"/>
      <c r="WPS847" s="3"/>
      <c r="WPT847" s="3"/>
      <c r="WPU847" s="3"/>
      <c r="WPV847" s="3"/>
      <c r="WPW847" s="3"/>
      <c r="WPX847" s="3"/>
      <c r="WPY847" s="3"/>
      <c r="WPZ847" s="3"/>
      <c r="WQA847" s="3"/>
      <c r="WQB847" s="3"/>
      <c r="WQC847" s="3"/>
      <c r="WQD847" s="3"/>
      <c r="WQE847" s="3"/>
      <c r="WQF847" s="3"/>
      <c r="WQG847" s="3"/>
      <c r="WQH847" s="3"/>
      <c r="WQI847" s="3"/>
      <c r="WQJ847" s="3"/>
      <c r="WQK847" s="3"/>
      <c r="WQL847" s="3"/>
      <c r="WQM847" s="3"/>
      <c r="WQN847" s="3"/>
      <c r="WQO847" s="3"/>
      <c r="WQP847" s="3"/>
      <c r="WQQ847" s="3"/>
      <c r="WQR847" s="3"/>
      <c r="WQS847" s="3"/>
      <c r="WQT847" s="3"/>
      <c r="WQU847" s="3"/>
      <c r="WQV847" s="3"/>
      <c r="WQW847" s="3"/>
      <c r="WQX847" s="3"/>
      <c r="WQY847" s="3"/>
      <c r="WQZ847" s="3"/>
      <c r="WRA847" s="3"/>
      <c r="WRB847" s="3"/>
      <c r="WRC847" s="3"/>
      <c r="WRD847" s="3"/>
      <c r="WRE847" s="3"/>
      <c r="WRF847" s="3"/>
      <c r="WRG847" s="3"/>
      <c r="WRH847" s="3"/>
      <c r="WRI847" s="3"/>
      <c r="WRJ847" s="3"/>
      <c r="WRK847" s="3"/>
      <c r="WRL847" s="3"/>
      <c r="WRM847" s="3"/>
      <c r="WRN847" s="3"/>
      <c r="WRO847" s="3"/>
      <c r="WRP847" s="3"/>
      <c r="WRQ847" s="3"/>
      <c r="WRR847" s="3"/>
      <c r="WRS847" s="3"/>
      <c r="WRT847" s="3"/>
      <c r="WRU847" s="3"/>
      <c r="WRV847" s="3"/>
      <c r="WRW847" s="3"/>
      <c r="WRX847" s="3"/>
      <c r="WRY847" s="3"/>
      <c r="WRZ847" s="3"/>
      <c r="WSA847" s="3"/>
      <c r="WSB847" s="3"/>
      <c r="WSC847" s="3"/>
      <c r="WSD847" s="3"/>
      <c r="WSE847" s="3"/>
      <c r="WSF847" s="3"/>
      <c r="WSG847" s="3"/>
      <c r="WSH847" s="3"/>
      <c r="WSI847" s="3"/>
      <c r="WSJ847" s="3"/>
      <c r="WSK847" s="3"/>
      <c r="WSL847" s="3"/>
      <c r="WSM847" s="3"/>
      <c r="WSN847" s="3"/>
      <c r="WSO847" s="3"/>
      <c r="WSP847" s="3"/>
      <c r="WSQ847" s="3"/>
      <c r="WSR847" s="3"/>
      <c r="WSS847" s="3"/>
      <c r="WST847" s="3"/>
      <c r="WSU847" s="3"/>
      <c r="WSV847" s="3"/>
      <c r="WSW847" s="3"/>
      <c r="WSX847" s="3"/>
      <c r="WSY847" s="3"/>
      <c r="WSZ847" s="3"/>
      <c r="WTA847" s="3"/>
      <c r="WTB847" s="3"/>
      <c r="WTC847" s="3"/>
      <c r="WTD847" s="3"/>
      <c r="WTE847" s="3"/>
      <c r="WTF847" s="3"/>
      <c r="WTG847" s="3"/>
      <c r="WTH847" s="3"/>
      <c r="WTI847" s="3"/>
      <c r="WTJ847" s="3"/>
      <c r="WTK847" s="3"/>
      <c r="WTL847" s="3"/>
      <c r="WTM847" s="3"/>
      <c r="WTN847" s="3"/>
      <c r="WTO847" s="3"/>
      <c r="WTP847" s="3"/>
      <c r="WTQ847" s="3"/>
      <c r="WTR847" s="3"/>
      <c r="WTS847" s="3"/>
      <c r="WTT847" s="3"/>
      <c r="WTU847" s="3"/>
      <c r="WTV847" s="3"/>
      <c r="WTW847" s="3"/>
      <c r="WTX847" s="3"/>
      <c r="WTY847" s="3"/>
      <c r="WTZ847" s="3"/>
      <c r="WUA847" s="3"/>
      <c r="WUB847" s="3"/>
      <c r="WUC847" s="3"/>
      <c r="WUD847" s="3"/>
      <c r="WUE847" s="3"/>
      <c r="WUF847" s="3"/>
      <c r="WUG847" s="3"/>
      <c r="WUH847" s="3"/>
      <c r="WUI847" s="3"/>
      <c r="WUJ847" s="3"/>
      <c r="WUK847" s="3"/>
      <c r="WUL847" s="3"/>
      <c r="WUM847" s="3"/>
      <c r="WUN847" s="3"/>
      <c r="WUO847" s="3"/>
      <c r="WUP847" s="3"/>
      <c r="WUQ847" s="3"/>
      <c r="WUR847" s="3"/>
      <c r="WUS847" s="3"/>
      <c r="WUT847" s="3"/>
      <c r="WUU847" s="3"/>
      <c r="WUV847" s="3"/>
      <c r="WUW847" s="3"/>
      <c r="WUX847" s="3"/>
      <c r="WUY847" s="3"/>
      <c r="WUZ847" s="3"/>
      <c r="WVA847" s="3"/>
      <c r="WVB847" s="3"/>
      <c r="WVC847" s="3"/>
      <c r="WVD847" s="3"/>
      <c r="WVE847" s="3"/>
      <c r="WVF847" s="3"/>
      <c r="WVG847" s="3"/>
      <c r="WVH847" s="3"/>
      <c r="WVI847" s="3"/>
      <c r="WVJ847" s="3"/>
      <c r="WVK847" s="3"/>
      <c r="WVL847" s="3"/>
      <c r="WVM847" s="3"/>
      <c r="WVN847" s="3"/>
      <c r="WVO847" s="3"/>
      <c r="WVP847" s="3"/>
      <c r="WVQ847" s="3"/>
      <c r="WVR847" s="3"/>
      <c r="WVS847" s="3"/>
      <c r="WVT847" s="3"/>
      <c r="WVU847" s="3"/>
      <c r="WVV847" s="3"/>
      <c r="WVW847" s="3"/>
      <c r="WVX847" s="3"/>
      <c r="WVY847" s="3"/>
      <c r="WVZ847" s="3"/>
      <c r="WWA847" s="3"/>
      <c r="WWB847" s="3"/>
      <c r="WWC847" s="3"/>
      <c r="WWD847" s="3"/>
      <c r="WWE847" s="3"/>
      <c r="WWF847" s="3"/>
      <c r="WWG847" s="3"/>
      <c r="WWH847" s="3"/>
      <c r="WWI847" s="3"/>
      <c r="WWJ847" s="3"/>
      <c r="WWK847" s="3"/>
      <c r="WWL847" s="3"/>
      <c r="WWM847" s="3"/>
      <c r="WWN847" s="3"/>
      <c r="WWO847" s="3"/>
      <c r="WWP847" s="3"/>
      <c r="WWQ847" s="3"/>
      <c r="WWR847" s="3"/>
      <c r="WWS847" s="3"/>
      <c r="WWT847" s="3"/>
      <c r="WWU847" s="3"/>
      <c r="WWV847" s="3"/>
      <c r="WWW847" s="3"/>
      <c r="WWX847" s="3"/>
      <c r="WWY847" s="3"/>
      <c r="WWZ847" s="3"/>
      <c r="WXA847" s="3"/>
      <c r="WXB847" s="3"/>
      <c r="WXC847" s="3"/>
      <c r="WXD847" s="3"/>
      <c r="WXE847" s="3"/>
      <c r="WXF847" s="3"/>
      <c r="WXG847" s="3"/>
      <c r="WXH847" s="3"/>
      <c r="WXI847" s="3"/>
      <c r="WXJ847" s="3"/>
      <c r="WXK847" s="3"/>
      <c r="WXL847" s="3"/>
      <c r="WXM847" s="3"/>
      <c r="WXN847" s="3"/>
      <c r="WXO847" s="3"/>
      <c r="WXP847" s="3"/>
      <c r="WXQ847" s="3"/>
      <c r="WXR847" s="3"/>
      <c r="WXS847" s="3"/>
      <c r="WXT847" s="3"/>
      <c r="WXU847" s="3"/>
      <c r="WXV847" s="3"/>
      <c r="WXW847" s="3"/>
      <c r="WXX847" s="3"/>
      <c r="WXY847" s="3"/>
      <c r="WXZ847" s="3"/>
      <c r="WYA847" s="3"/>
      <c r="WYB847" s="3"/>
      <c r="WYC847" s="3"/>
      <c r="WYD847" s="3"/>
      <c r="WYE847" s="3"/>
      <c r="WYF847" s="3"/>
      <c r="WYG847" s="3"/>
      <c r="WYH847" s="3"/>
      <c r="WYI847" s="3"/>
      <c r="WYJ847" s="3"/>
      <c r="WYK847" s="3"/>
      <c r="WYL847" s="3"/>
      <c r="WYM847" s="3"/>
      <c r="WYN847" s="3"/>
      <c r="WYO847" s="3"/>
      <c r="WYP847" s="3"/>
      <c r="WYQ847" s="3"/>
      <c r="WYR847" s="3"/>
      <c r="WYS847" s="3"/>
      <c r="WYT847" s="3"/>
      <c r="WYU847" s="3"/>
      <c r="WYV847" s="3"/>
      <c r="WYW847" s="3"/>
      <c r="WYX847" s="3"/>
      <c r="WYY847" s="3"/>
      <c r="WYZ847" s="3"/>
      <c r="WZA847" s="3"/>
      <c r="WZB847" s="3"/>
      <c r="WZC847" s="3"/>
      <c r="WZD847" s="3"/>
      <c r="WZE847" s="3"/>
      <c r="WZF847" s="3"/>
      <c r="WZG847" s="3"/>
      <c r="WZH847" s="3"/>
      <c r="WZI847" s="3"/>
      <c r="WZJ847" s="3"/>
      <c r="WZK847" s="3"/>
      <c r="WZL847" s="3"/>
      <c r="WZM847" s="3"/>
      <c r="WZN847" s="3"/>
      <c r="WZO847" s="3"/>
      <c r="WZP847" s="3"/>
      <c r="WZQ847" s="3"/>
      <c r="WZR847" s="3"/>
      <c r="WZS847" s="3"/>
      <c r="WZT847" s="3"/>
      <c r="WZU847" s="3"/>
      <c r="WZV847" s="3"/>
      <c r="WZW847" s="3"/>
      <c r="WZX847" s="3"/>
      <c r="WZY847" s="3"/>
      <c r="WZZ847" s="3"/>
      <c r="XAA847" s="3"/>
      <c r="XAB847" s="3"/>
      <c r="XAC847" s="3"/>
      <c r="XAD847" s="3"/>
      <c r="XAE847" s="3"/>
      <c r="XAF847" s="3"/>
      <c r="XAG847" s="3"/>
      <c r="XAH847" s="3"/>
      <c r="XAI847" s="3"/>
      <c r="XAJ847" s="3"/>
      <c r="XAK847" s="3"/>
      <c r="XAL847" s="3"/>
      <c r="XAM847" s="3"/>
      <c r="XAN847" s="3"/>
      <c r="XAO847" s="3"/>
      <c r="XAP847" s="3"/>
      <c r="XAQ847" s="3"/>
      <c r="XAR847" s="3"/>
      <c r="XAS847" s="3"/>
      <c r="XAT847" s="3"/>
      <c r="XAU847" s="3"/>
      <c r="XAV847" s="3"/>
      <c r="XAW847" s="3"/>
      <c r="XAX847" s="3"/>
      <c r="XAY847" s="3"/>
      <c r="XAZ847" s="3"/>
      <c r="XBA847" s="3"/>
      <c r="XBB847" s="3"/>
      <c r="XBC847" s="3"/>
      <c r="XBD847" s="3"/>
      <c r="XBE847" s="3"/>
      <c r="XBF847" s="3"/>
      <c r="XBG847" s="3"/>
      <c r="XBH847" s="3"/>
      <c r="XBI847" s="3"/>
      <c r="XBJ847" s="3"/>
      <c r="XBK847" s="3"/>
      <c r="XBL847" s="3"/>
      <c r="XBM847" s="3"/>
      <c r="XBN847" s="3"/>
      <c r="XBO847" s="3"/>
      <c r="XBP847" s="3"/>
      <c r="XBQ847" s="3"/>
      <c r="XBR847" s="3"/>
      <c r="XBS847" s="3"/>
      <c r="XBT847" s="3"/>
      <c r="XBU847" s="3"/>
      <c r="XBV847" s="3"/>
      <c r="XBW847" s="3"/>
      <c r="XBX847" s="3"/>
      <c r="XBY847" s="3"/>
      <c r="XBZ847" s="3"/>
      <c r="XCA847" s="3"/>
      <c r="XCB847" s="3"/>
      <c r="XCC847" s="3"/>
      <c r="XCD847" s="3"/>
      <c r="XCE847" s="3"/>
      <c r="XCF847" s="3"/>
      <c r="XCG847" s="3"/>
      <c r="XCH847" s="3"/>
      <c r="XCI847" s="3"/>
      <c r="XCJ847" s="3"/>
      <c r="XCK847" s="3"/>
      <c r="XCL847" s="3"/>
      <c r="XCM847" s="3"/>
      <c r="XCN847" s="3"/>
      <c r="XCO847" s="3"/>
      <c r="XCP847" s="3"/>
      <c r="XCQ847" s="3"/>
      <c r="XCR847" s="3"/>
      <c r="XCS847" s="3"/>
      <c r="XCT847" s="3"/>
      <c r="XCU847" s="3"/>
      <c r="XCV847" s="3"/>
      <c r="XCW847" s="3"/>
      <c r="XCX847" s="3"/>
      <c r="XCY847" s="3"/>
      <c r="XCZ847" s="3"/>
      <c r="XDA847" s="3"/>
      <c r="XDB847" s="3"/>
      <c r="XDC847" s="3"/>
      <c r="XDD847" s="3"/>
      <c r="XDE847" s="3"/>
      <c r="XDF847" s="3"/>
      <c r="XDG847" s="3"/>
      <c r="XDH847" s="3"/>
      <c r="XDI847" s="3"/>
      <c r="XDJ847" s="3"/>
      <c r="XDK847" s="3"/>
      <c r="XDL847" s="3"/>
      <c r="XDM847" s="3"/>
      <c r="XDN847" s="3"/>
      <c r="XDO847" s="3"/>
      <c r="XDP847" s="3"/>
      <c r="XDQ847" s="3"/>
      <c r="XDR847" s="3"/>
      <c r="XDS847" s="3"/>
      <c r="XDT847" s="3"/>
      <c r="XDU847" s="3"/>
      <c r="XDV847" s="3"/>
      <c r="XDW847" s="3"/>
      <c r="XDX847" s="3"/>
      <c r="XDY847" s="3"/>
      <c r="XDZ847" s="3"/>
      <c r="XEA847" s="3"/>
      <c r="XEB847" s="3"/>
      <c r="XEC847" s="3"/>
      <c r="XED847" s="3"/>
      <c r="XEE847" s="3"/>
      <c r="XEF847" s="3"/>
      <c r="XEG847" s="3"/>
      <c r="XEH847" s="3"/>
      <c r="XEI847" s="3"/>
      <c r="XEJ847" s="3"/>
      <c r="XEK847" s="3"/>
      <c r="XEL847" s="3"/>
      <c r="XEM847" s="3"/>
      <c r="XEN847" s="3"/>
      <c r="XEO847" s="3"/>
      <c r="XEP847" s="3"/>
      <c r="XEQ847" s="3"/>
    </row>
    <row r="848" spans="1:16371" ht="204.75" customHeight="1">
      <c r="A848" s="70" t="s">
        <v>1580</v>
      </c>
      <c r="B848" s="74" t="s">
        <v>19</v>
      </c>
      <c r="C848" s="74" t="s">
        <v>5554</v>
      </c>
      <c r="D848" s="75">
        <v>42114</v>
      </c>
      <c r="E848" s="76">
        <v>0.39444444444444443</v>
      </c>
      <c r="F848" s="75">
        <v>42114</v>
      </c>
      <c r="G848" s="76">
        <v>0.39513888888888887</v>
      </c>
      <c r="H848" s="76">
        <v>6.9444444444444198E-4</v>
      </c>
      <c r="I848" s="74">
        <v>8</v>
      </c>
      <c r="J848" s="74"/>
      <c r="K848" s="74"/>
      <c r="L848" s="74" t="s">
        <v>16</v>
      </c>
      <c r="M848" s="74" t="s">
        <v>264</v>
      </c>
      <c r="N848" s="77" t="s">
        <v>3</v>
      </c>
      <c r="O848" s="74" t="s">
        <v>7</v>
      </c>
      <c r="P848" s="74" t="s">
        <v>2595</v>
      </c>
      <c r="Q848" s="74" t="s">
        <v>2596</v>
      </c>
      <c r="R848" s="74">
        <v>5</v>
      </c>
      <c r="S848" s="74"/>
      <c r="T848" s="74">
        <v>5</v>
      </c>
      <c r="U848" s="112"/>
      <c r="V848" s="112"/>
      <c r="W848" s="112"/>
      <c r="X848" s="112"/>
      <c r="Y848" s="112"/>
      <c r="Z848" s="112"/>
      <c r="AA848" s="112"/>
      <c r="AB848" s="112"/>
      <c r="AC848" s="112"/>
      <c r="AD848" s="112" t="s">
        <v>37</v>
      </c>
      <c r="AE848" s="112"/>
      <c r="AF848" s="112"/>
      <c r="AG848" s="112"/>
      <c r="AH848" s="73"/>
      <c r="AI848" s="73"/>
      <c r="AJ848" s="70"/>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c r="UE848" s="3"/>
      <c r="UF848" s="3"/>
      <c r="UG848" s="3"/>
      <c r="UH848" s="3"/>
      <c r="UI848" s="3"/>
      <c r="UJ848" s="3"/>
      <c r="UK848" s="3"/>
      <c r="UL848" s="3"/>
      <c r="UM848" s="3"/>
      <c r="UN848" s="3"/>
      <c r="UO848" s="3"/>
      <c r="UP848" s="3"/>
      <c r="UQ848" s="3"/>
      <c r="UR848" s="3"/>
      <c r="US848" s="3"/>
      <c r="UT848" s="3"/>
      <c r="UU848" s="3"/>
      <c r="UV848" s="3"/>
      <c r="UW848" s="3"/>
      <c r="UX848" s="3"/>
      <c r="UY848" s="3"/>
      <c r="UZ848" s="3"/>
      <c r="VA848" s="3"/>
      <c r="VB848" s="3"/>
      <c r="VC848" s="3"/>
      <c r="VD848" s="3"/>
      <c r="VE848" s="3"/>
      <c r="VF848" s="3"/>
      <c r="VG848" s="3"/>
      <c r="VH848" s="3"/>
      <c r="VI848" s="3"/>
      <c r="VJ848" s="3"/>
      <c r="VK848" s="3"/>
      <c r="VL848" s="3"/>
      <c r="VM848" s="3"/>
      <c r="VN848" s="3"/>
      <c r="VO848" s="3"/>
      <c r="VP848" s="3"/>
      <c r="VQ848" s="3"/>
      <c r="VR848" s="3"/>
      <c r="VS848" s="3"/>
      <c r="VT848" s="3"/>
      <c r="VU848" s="3"/>
      <c r="VV848" s="3"/>
      <c r="VW848" s="3"/>
      <c r="VX848" s="3"/>
      <c r="VY848" s="3"/>
      <c r="VZ848" s="3"/>
      <c r="WA848" s="3"/>
      <c r="WB848" s="3"/>
      <c r="WC848" s="3"/>
      <c r="WD848" s="3"/>
      <c r="WE848" s="3"/>
      <c r="WF848" s="3"/>
      <c r="WG848" s="3"/>
      <c r="WH848" s="3"/>
      <c r="WI848" s="3"/>
      <c r="WJ848" s="3"/>
      <c r="WK848" s="3"/>
      <c r="WL848" s="3"/>
      <c r="WM848" s="3"/>
      <c r="WN848" s="3"/>
      <c r="WO848" s="3"/>
      <c r="WP848" s="3"/>
      <c r="WQ848" s="3"/>
      <c r="WR848" s="3"/>
      <c r="WS848" s="3"/>
      <c r="WT848" s="3"/>
      <c r="WU848" s="3"/>
      <c r="WV848" s="3"/>
      <c r="WW848" s="3"/>
      <c r="WX848" s="3"/>
      <c r="WY848" s="3"/>
      <c r="WZ848" s="3"/>
      <c r="XA848" s="3"/>
      <c r="XB848" s="3"/>
      <c r="XC848" s="3"/>
      <c r="XD848" s="3"/>
      <c r="XE848" s="3"/>
      <c r="XF848" s="3"/>
      <c r="XG848" s="3"/>
      <c r="XH848" s="3"/>
      <c r="XI848" s="3"/>
      <c r="XJ848" s="3"/>
      <c r="XK848" s="3"/>
      <c r="XL848" s="3"/>
      <c r="XM848" s="3"/>
      <c r="XN848" s="3"/>
      <c r="XO848" s="3"/>
      <c r="XP848" s="3"/>
      <c r="XQ848" s="3"/>
      <c r="XR848" s="3"/>
      <c r="XS848" s="3"/>
      <c r="XT848" s="3"/>
      <c r="XU848" s="3"/>
      <c r="XV848" s="3"/>
      <c r="XW848" s="3"/>
      <c r="XX848" s="3"/>
      <c r="XY848" s="3"/>
      <c r="XZ848" s="3"/>
      <c r="YA848" s="3"/>
      <c r="YB848" s="3"/>
      <c r="YC848" s="3"/>
      <c r="YD848" s="3"/>
      <c r="YE848" s="3"/>
      <c r="YF848" s="3"/>
      <c r="YG848" s="3"/>
      <c r="YH848" s="3"/>
      <c r="YI848" s="3"/>
      <c r="YJ848" s="3"/>
      <c r="YK848" s="3"/>
      <c r="YL848" s="3"/>
      <c r="YM848" s="3"/>
      <c r="YN848" s="3"/>
      <c r="YO848" s="3"/>
      <c r="YP848" s="3"/>
      <c r="YQ848" s="3"/>
      <c r="YR848" s="3"/>
      <c r="YS848" s="3"/>
      <c r="YT848" s="3"/>
      <c r="YU848" s="3"/>
      <c r="YV848" s="3"/>
      <c r="YW848" s="3"/>
      <c r="YX848" s="3"/>
      <c r="YY848" s="3"/>
      <c r="YZ848" s="3"/>
      <c r="ZA848" s="3"/>
      <c r="ZB848" s="3"/>
      <c r="ZC848" s="3"/>
      <c r="ZD848" s="3"/>
      <c r="ZE848" s="3"/>
      <c r="ZF848" s="3"/>
      <c r="ZG848" s="3"/>
      <c r="ZH848" s="3"/>
      <c r="ZI848" s="3"/>
      <c r="ZJ848" s="3"/>
      <c r="ZK848" s="3"/>
      <c r="ZL848" s="3"/>
      <c r="ZM848" s="3"/>
      <c r="ZN848" s="3"/>
      <c r="ZO848" s="3"/>
      <c r="ZP848" s="3"/>
      <c r="ZQ848" s="3"/>
      <c r="ZR848" s="3"/>
      <c r="ZS848" s="3"/>
      <c r="ZT848" s="3"/>
      <c r="ZU848" s="3"/>
      <c r="ZV848" s="3"/>
      <c r="ZW848" s="3"/>
      <c r="ZX848" s="3"/>
      <c r="ZY848" s="3"/>
      <c r="ZZ848" s="3"/>
      <c r="AAA848" s="3"/>
      <c r="AAB848" s="3"/>
      <c r="AAC848" s="3"/>
      <c r="AAD848" s="3"/>
      <c r="AAE848" s="3"/>
      <c r="AAF848" s="3"/>
      <c r="AAG848" s="3"/>
      <c r="AAH848" s="3"/>
      <c r="AAI848" s="3"/>
      <c r="AAJ848" s="3"/>
      <c r="AAK848" s="3"/>
      <c r="AAL848" s="3"/>
      <c r="AAM848" s="3"/>
      <c r="AAN848" s="3"/>
      <c r="AAO848" s="3"/>
      <c r="AAP848" s="3"/>
      <c r="AAQ848" s="3"/>
      <c r="AAR848" s="3"/>
      <c r="AAS848" s="3"/>
      <c r="AAT848" s="3"/>
      <c r="AAU848" s="3"/>
      <c r="AAV848" s="3"/>
      <c r="AAW848" s="3"/>
      <c r="AAX848" s="3"/>
      <c r="AAY848" s="3"/>
      <c r="AAZ848" s="3"/>
      <c r="ABA848" s="3"/>
      <c r="ABB848" s="3"/>
      <c r="ABC848" s="3"/>
      <c r="ABD848" s="3"/>
      <c r="ABE848" s="3"/>
      <c r="ABF848" s="3"/>
      <c r="ABG848" s="3"/>
      <c r="ABH848" s="3"/>
      <c r="ABI848" s="3"/>
      <c r="ABJ848" s="3"/>
      <c r="ABK848" s="3"/>
      <c r="ABL848" s="3"/>
      <c r="ABM848" s="3"/>
      <c r="ABN848" s="3"/>
      <c r="ABO848" s="3"/>
      <c r="ABP848" s="3"/>
      <c r="ABQ848" s="3"/>
      <c r="ABR848" s="3"/>
      <c r="ABS848" s="3"/>
      <c r="ABT848" s="3"/>
      <c r="ABU848" s="3"/>
      <c r="ABV848" s="3"/>
      <c r="ABW848" s="3"/>
      <c r="ABX848" s="3"/>
      <c r="ABY848" s="3"/>
      <c r="ABZ848" s="3"/>
      <c r="ACA848" s="3"/>
      <c r="ACB848" s="3"/>
      <c r="ACC848" s="3"/>
      <c r="ACD848" s="3"/>
      <c r="ACE848" s="3"/>
      <c r="ACF848" s="3"/>
      <c r="ACG848" s="3"/>
      <c r="ACH848" s="3"/>
      <c r="ACI848" s="3"/>
      <c r="ACJ848" s="3"/>
      <c r="ACK848" s="3"/>
      <c r="ACL848" s="3"/>
      <c r="ACM848" s="3"/>
      <c r="ACN848" s="3"/>
      <c r="ACO848" s="3"/>
      <c r="ACP848" s="3"/>
      <c r="ACQ848" s="3"/>
      <c r="ACR848" s="3"/>
      <c r="ACS848" s="3"/>
      <c r="ACT848" s="3"/>
      <c r="ACU848" s="3"/>
      <c r="ACV848" s="3"/>
      <c r="ACW848" s="3"/>
      <c r="ACX848" s="3"/>
      <c r="ACY848" s="3"/>
      <c r="ACZ848" s="3"/>
      <c r="ADA848" s="3"/>
      <c r="ADB848" s="3"/>
      <c r="ADC848" s="3"/>
      <c r="ADD848" s="3"/>
      <c r="ADE848" s="3"/>
      <c r="ADF848" s="3"/>
      <c r="ADG848" s="3"/>
      <c r="ADH848" s="3"/>
      <c r="ADI848" s="3"/>
      <c r="ADJ848" s="3"/>
      <c r="ADK848" s="3"/>
      <c r="ADL848" s="3"/>
      <c r="ADM848" s="3"/>
      <c r="ADN848" s="3"/>
      <c r="ADO848" s="3"/>
      <c r="ADP848" s="3"/>
      <c r="ADQ848" s="3"/>
      <c r="ADR848" s="3"/>
      <c r="ADS848" s="3"/>
      <c r="ADT848" s="3"/>
      <c r="ADU848" s="3"/>
      <c r="ADV848" s="3"/>
      <c r="ADW848" s="3"/>
      <c r="ADX848" s="3"/>
      <c r="ADY848" s="3"/>
      <c r="ADZ848" s="3"/>
      <c r="AEA848" s="3"/>
      <c r="AEB848" s="3"/>
      <c r="AEC848" s="3"/>
      <c r="AED848" s="3"/>
      <c r="AEE848" s="3"/>
      <c r="AEF848" s="3"/>
      <c r="AEG848" s="3"/>
      <c r="AEH848" s="3"/>
      <c r="AEI848" s="3"/>
      <c r="AEJ848" s="3"/>
      <c r="AEK848" s="3"/>
      <c r="AEL848" s="3"/>
      <c r="AEM848" s="3"/>
      <c r="AEN848" s="3"/>
      <c r="AEO848" s="3"/>
      <c r="AEP848" s="3"/>
      <c r="AEQ848" s="3"/>
      <c r="AER848" s="3"/>
      <c r="AES848" s="3"/>
      <c r="AET848" s="3"/>
      <c r="AEU848" s="3"/>
      <c r="AEV848" s="3"/>
      <c r="AEW848" s="3"/>
      <c r="AEX848" s="3"/>
      <c r="AEY848" s="3"/>
      <c r="AEZ848" s="3"/>
      <c r="AFA848" s="3"/>
      <c r="AFB848" s="3"/>
      <c r="AFC848" s="3"/>
      <c r="AFD848" s="3"/>
      <c r="AFE848" s="3"/>
      <c r="AFF848" s="3"/>
      <c r="AFG848" s="3"/>
      <c r="AFH848" s="3"/>
      <c r="AFI848" s="3"/>
      <c r="AFJ848" s="3"/>
      <c r="AFK848" s="3"/>
      <c r="AFL848" s="3"/>
      <c r="AFM848" s="3"/>
      <c r="AFN848" s="3"/>
      <c r="AFO848" s="3"/>
      <c r="AFP848" s="3"/>
      <c r="AFQ848" s="3"/>
      <c r="AFR848" s="3"/>
      <c r="AFS848" s="3"/>
      <c r="AFT848" s="3"/>
      <c r="AFU848" s="3"/>
      <c r="AFV848" s="3"/>
      <c r="AFW848" s="3"/>
      <c r="AFX848" s="3"/>
      <c r="AFY848" s="3"/>
      <c r="AFZ848" s="3"/>
      <c r="AGA848" s="3"/>
      <c r="AGB848" s="3"/>
      <c r="AGC848" s="3"/>
      <c r="AGD848" s="3"/>
      <c r="AGE848" s="3"/>
      <c r="AGF848" s="3"/>
      <c r="AGG848" s="3"/>
      <c r="AGH848" s="3"/>
      <c r="AGI848" s="3"/>
      <c r="AGJ848" s="3"/>
      <c r="AGK848" s="3"/>
      <c r="AGL848" s="3"/>
      <c r="AGM848" s="3"/>
      <c r="AGN848" s="3"/>
      <c r="AGO848" s="3"/>
      <c r="AGP848" s="3"/>
      <c r="AGQ848" s="3"/>
      <c r="AGR848" s="3"/>
      <c r="AGS848" s="3"/>
      <c r="AGT848" s="3"/>
      <c r="AGU848" s="3"/>
      <c r="AGV848" s="3"/>
      <c r="AGW848" s="3"/>
      <c r="AGX848" s="3"/>
      <c r="AGY848" s="3"/>
      <c r="AGZ848" s="3"/>
      <c r="AHA848" s="3"/>
      <c r="AHB848" s="3"/>
      <c r="AHC848" s="3"/>
      <c r="AHD848" s="3"/>
      <c r="AHE848" s="3"/>
      <c r="AHF848" s="3"/>
      <c r="AHG848" s="3"/>
      <c r="AHH848" s="3"/>
      <c r="AHI848" s="3"/>
      <c r="AHJ848" s="3"/>
      <c r="AHK848" s="3"/>
      <c r="AHL848" s="3"/>
      <c r="AHM848" s="3"/>
      <c r="AHN848" s="3"/>
      <c r="AHO848" s="3"/>
      <c r="AHP848" s="3"/>
      <c r="AHQ848" s="3"/>
      <c r="AHR848" s="3"/>
      <c r="AHS848" s="3"/>
      <c r="AHT848" s="3"/>
      <c r="AHU848" s="3"/>
      <c r="AHV848" s="3"/>
      <c r="AHW848" s="3"/>
      <c r="AHX848" s="3"/>
      <c r="AHY848" s="3"/>
      <c r="AHZ848" s="3"/>
      <c r="AIA848" s="3"/>
      <c r="AIB848" s="3"/>
      <c r="AIC848" s="3"/>
      <c r="AID848" s="3"/>
      <c r="AIE848" s="3"/>
      <c r="AIF848" s="3"/>
      <c r="AIG848" s="3"/>
      <c r="AIH848" s="3"/>
      <c r="AII848" s="3"/>
      <c r="AIJ848" s="3"/>
      <c r="AIK848" s="3"/>
      <c r="AIL848" s="3"/>
      <c r="AIM848" s="3"/>
      <c r="AIN848" s="3"/>
      <c r="AIO848" s="3"/>
      <c r="AIP848" s="3"/>
      <c r="AIQ848" s="3"/>
      <c r="AIR848" s="3"/>
      <c r="AIS848" s="3"/>
      <c r="AIT848" s="3"/>
      <c r="AIU848" s="3"/>
      <c r="AIV848" s="3"/>
      <c r="AIW848" s="3"/>
      <c r="AIX848" s="3"/>
      <c r="AIY848" s="3"/>
      <c r="AIZ848" s="3"/>
      <c r="AJA848" s="3"/>
      <c r="AJB848" s="3"/>
      <c r="AJC848" s="3"/>
      <c r="AJD848" s="3"/>
      <c r="AJE848" s="3"/>
      <c r="AJF848" s="3"/>
      <c r="AJG848" s="3"/>
      <c r="AJH848" s="3"/>
      <c r="AJI848" s="3"/>
      <c r="AJJ848" s="3"/>
      <c r="AJK848" s="3"/>
      <c r="AJL848" s="3"/>
      <c r="AJM848" s="3"/>
      <c r="AJN848" s="3"/>
      <c r="AJO848" s="3"/>
      <c r="AJP848" s="3"/>
      <c r="AJQ848" s="3"/>
      <c r="AJR848" s="3"/>
      <c r="AJS848" s="3"/>
      <c r="AJT848" s="3"/>
      <c r="AJU848" s="3"/>
      <c r="AJV848" s="3"/>
      <c r="AJW848" s="3"/>
      <c r="AJX848" s="3"/>
      <c r="AJY848" s="3"/>
      <c r="AJZ848" s="3"/>
      <c r="AKA848" s="3"/>
      <c r="AKB848" s="3"/>
      <c r="AKC848" s="3"/>
      <c r="AKD848" s="3"/>
      <c r="AKE848" s="3"/>
      <c r="AKF848" s="3"/>
      <c r="AKG848" s="3"/>
      <c r="AKH848" s="3"/>
      <c r="AKI848" s="3"/>
      <c r="AKJ848" s="3"/>
      <c r="AKK848" s="3"/>
      <c r="AKL848" s="3"/>
      <c r="AKM848" s="3"/>
      <c r="AKN848" s="3"/>
      <c r="AKO848" s="3"/>
      <c r="AKP848" s="3"/>
      <c r="AKQ848" s="3"/>
      <c r="AKR848" s="3"/>
      <c r="AKS848" s="3"/>
      <c r="AKT848" s="3"/>
      <c r="AKU848" s="3"/>
      <c r="AKV848" s="3"/>
      <c r="AKW848" s="3"/>
      <c r="AKX848" s="3"/>
      <c r="AKY848" s="3"/>
      <c r="AKZ848" s="3"/>
      <c r="ALA848" s="3"/>
      <c r="ALB848" s="3"/>
      <c r="ALC848" s="3"/>
      <c r="ALD848" s="3"/>
      <c r="ALE848" s="3"/>
      <c r="ALF848" s="3"/>
      <c r="ALG848" s="3"/>
      <c r="ALH848" s="3"/>
      <c r="ALI848" s="3"/>
      <c r="ALJ848" s="3"/>
      <c r="ALK848" s="3"/>
      <c r="ALL848" s="3"/>
      <c r="ALM848" s="3"/>
      <c r="ALN848" s="3"/>
      <c r="ALO848" s="3"/>
      <c r="ALP848" s="3"/>
      <c r="ALQ848" s="3"/>
      <c r="ALR848" s="3"/>
      <c r="ALS848" s="3"/>
      <c r="ALT848" s="3"/>
      <c r="ALU848" s="3"/>
      <c r="ALV848" s="3"/>
      <c r="ALW848" s="3"/>
      <c r="ALX848" s="3"/>
      <c r="ALY848" s="3"/>
      <c r="ALZ848" s="3"/>
      <c r="AMA848" s="3"/>
      <c r="AMB848" s="3"/>
      <c r="AMC848" s="3"/>
      <c r="AMD848" s="3"/>
      <c r="AME848" s="3"/>
      <c r="AMF848" s="3"/>
      <c r="AMG848" s="3"/>
      <c r="AMH848" s="3"/>
      <c r="AMI848" s="3"/>
      <c r="AMJ848" s="3"/>
      <c r="AMK848" s="3"/>
      <c r="AML848" s="3"/>
      <c r="AMM848" s="3"/>
      <c r="AMN848" s="3"/>
      <c r="AMO848" s="3"/>
      <c r="AMP848" s="3"/>
      <c r="AMQ848" s="3"/>
      <c r="AMR848" s="3"/>
      <c r="AMS848" s="3"/>
      <c r="AMT848" s="3"/>
      <c r="AMU848" s="3"/>
      <c r="AMV848" s="3"/>
      <c r="AMW848" s="3"/>
      <c r="AMX848" s="3"/>
      <c r="AMY848" s="3"/>
      <c r="AMZ848" s="3"/>
      <c r="ANA848" s="3"/>
      <c r="ANB848" s="3"/>
      <c r="ANC848" s="3"/>
      <c r="AND848" s="3"/>
      <c r="ANE848" s="3"/>
      <c r="ANF848" s="3"/>
      <c r="ANG848" s="3"/>
      <c r="ANH848" s="3"/>
      <c r="ANI848" s="3"/>
      <c r="ANJ848" s="3"/>
      <c r="ANK848" s="3"/>
      <c r="ANL848" s="3"/>
      <c r="ANM848" s="3"/>
      <c r="ANN848" s="3"/>
      <c r="ANO848" s="3"/>
      <c r="ANP848" s="3"/>
      <c r="ANQ848" s="3"/>
      <c r="ANR848" s="3"/>
      <c r="ANS848" s="3"/>
      <c r="ANT848" s="3"/>
      <c r="ANU848" s="3"/>
      <c r="ANV848" s="3"/>
      <c r="ANW848" s="3"/>
      <c r="ANX848" s="3"/>
      <c r="ANY848" s="3"/>
      <c r="ANZ848" s="3"/>
      <c r="AOA848" s="3"/>
      <c r="AOB848" s="3"/>
      <c r="AOC848" s="3"/>
      <c r="AOD848" s="3"/>
      <c r="AOE848" s="3"/>
      <c r="AOF848" s="3"/>
      <c r="AOG848" s="3"/>
      <c r="AOH848" s="3"/>
      <c r="AOI848" s="3"/>
      <c r="AOJ848" s="3"/>
      <c r="AOK848" s="3"/>
      <c r="AOL848" s="3"/>
      <c r="AOM848" s="3"/>
      <c r="AON848" s="3"/>
      <c r="AOO848" s="3"/>
      <c r="AOP848" s="3"/>
      <c r="AOQ848" s="3"/>
      <c r="AOR848" s="3"/>
      <c r="AOS848" s="3"/>
      <c r="AOT848" s="3"/>
      <c r="AOU848" s="3"/>
      <c r="AOV848" s="3"/>
      <c r="AOW848" s="3"/>
      <c r="AOX848" s="3"/>
      <c r="AOY848" s="3"/>
      <c r="AOZ848" s="3"/>
      <c r="APA848" s="3"/>
      <c r="APB848" s="3"/>
      <c r="APC848" s="3"/>
      <c r="APD848" s="3"/>
      <c r="APE848" s="3"/>
      <c r="APF848" s="3"/>
      <c r="APG848" s="3"/>
      <c r="APH848" s="3"/>
      <c r="API848" s="3"/>
      <c r="APJ848" s="3"/>
      <c r="APK848" s="3"/>
      <c r="APL848" s="3"/>
      <c r="APM848" s="3"/>
      <c r="APN848" s="3"/>
      <c r="APO848" s="3"/>
      <c r="APP848" s="3"/>
      <c r="APQ848" s="3"/>
      <c r="APR848" s="3"/>
      <c r="APS848" s="3"/>
      <c r="APT848" s="3"/>
      <c r="APU848" s="3"/>
      <c r="APV848" s="3"/>
      <c r="APW848" s="3"/>
      <c r="APX848" s="3"/>
      <c r="APY848" s="3"/>
      <c r="APZ848" s="3"/>
      <c r="AQA848" s="3"/>
      <c r="AQB848" s="3"/>
      <c r="AQC848" s="3"/>
      <c r="AQD848" s="3"/>
      <c r="AQE848" s="3"/>
      <c r="AQF848" s="3"/>
      <c r="AQG848" s="3"/>
      <c r="AQH848" s="3"/>
      <c r="AQI848" s="3"/>
      <c r="AQJ848" s="3"/>
      <c r="AQK848" s="3"/>
      <c r="AQL848" s="3"/>
      <c r="AQM848" s="3"/>
      <c r="AQN848" s="3"/>
      <c r="AQO848" s="3"/>
      <c r="AQP848" s="3"/>
      <c r="AQQ848" s="3"/>
      <c r="AQR848" s="3"/>
      <c r="AQS848" s="3"/>
      <c r="AQT848" s="3"/>
      <c r="AQU848" s="3"/>
      <c r="AQV848" s="3"/>
      <c r="AQW848" s="3"/>
      <c r="AQX848" s="3"/>
      <c r="AQY848" s="3"/>
      <c r="AQZ848" s="3"/>
      <c r="ARA848" s="3"/>
      <c r="ARB848" s="3"/>
      <c r="ARC848" s="3"/>
      <c r="ARD848" s="3"/>
      <c r="ARE848" s="3"/>
      <c r="ARF848" s="3"/>
      <c r="ARG848" s="3"/>
      <c r="ARH848" s="3"/>
      <c r="ARI848" s="3"/>
      <c r="ARJ848" s="3"/>
      <c r="ARK848" s="3"/>
      <c r="ARL848" s="3"/>
      <c r="ARM848" s="3"/>
      <c r="ARN848" s="3"/>
      <c r="ARO848" s="3"/>
      <c r="ARP848" s="3"/>
      <c r="ARQ848" s="3"/>
      <c r="ARR848" s="3"/>
      <c r="ARS848" s="3"/>
      <c r="ART848" s="3"/>
      <c r="ARU848" s="3"/>
      <c r="ARV848" s="3"/>
      <c r="ARW848" s="3"/>
      <c r="ARX848" s="3"/>
      <c r="ARY848" s="3"/>
      <c r="ARZ848" s="3"/>
      <c r="ASA848" s="3"/>
      <c r="ASB848" s="3"/>
      <c r="ASC848" s="3"/>
      <c r="ASD848" s="3"/>
      <c r="ASE848" s="3"/>
      <c r="ASF848" s="3"/>
      <c r="ASG848" s="3"/>
      <c r="ASH848" s="3"/>
      <c r="ASI848" s="3"/>
      <c r="ASJ848" s="3"/>
      <c r="ASK848" s="3"/>
      <c r="ASL848" s="3"/>
      <c r="ASM848" s="3"/>
      <c r="ASN848" s="3"/>
      <c r="ASO848" s="3"/>
      <c r="ASP848" s="3"/>
      <c r="ASQ848" s="3"/>
      <c r="ASR848" s="3"/>
      <c r="ASS848" s="3"/>
      <c r="AST848" s="3"/>
      <c r="ASU848" s="3"/>
      <c r="ASV848" s="3"/>
      <c r="ASW848" s="3"/>
      <c r="ASX848" s="3"/>
      <c r="ASY848" s="3"/>
      <c r="ASZ848" s="3"/>
      <c r="ATA848" s="3"/>
      <c r="ATB848" s="3"/>
      <c r="ATC848" s="3"/>
      <c r="ATD848" s="3"/>
      <c r="ATE848" s="3"/>
      <c r="ATF848" s="3"/>
      <c r="ATG848" s="3"/>
      <c r="ATH848" s="3"/>
      <c r="ATI848" s="3"/>
      <c r="ATJ848" s="3"/>
      <c r="ATK848" s="3"/>
      <c r="ATL848" s="3"/>
      <c r="ATM848" s="3"/>
      <c r="ATN848" s="3"/>
      <c r="ATO848" s="3"/>
      <c r="ATP848" s="3"/>
      <c r="ATQ848" s="3"/>
      <c r="ATR848" s="3"/>
      <c r="ATS848" s="3"/>
      <c r="ATT848" s="3"/>
      <c r="ATU848" s="3"/>
      <c r="ATV848" s="3"/>
      <c r="ATW848" s="3"/>
      <c r="ATX848" s="3"/>
      <c r="ATY848" s="3"/>
      <c r="ATZ848" s="3"/>
      <c r="AUA848" s="3"/>
      <c r="AUB848" s="3"/>
      <c r="AUC848" s="3"/>
      <c r="AUD848" s="3"/>
      <c r="AUE848" s="3"/>
      <c r="AUF848" s="3"/>
      <c r="AUG848" s="3"/>
      <c r="AUH848" s="3"/>
      <c r="AUI848" s="3"/>
      <c r="AUJ848" s="3"/>
      <c r="AUK848" s="3"/>
      <c r="AUL848" s="3"/>
      <c r="AUM848" s="3"/>
      <c r="AUN848" s="3"/>
      <c r="AUO848" s="3"/>
      <c r="AUP848" s="3"/>
      <c r="AUQ848" s="3"/>
      <c r="AUR848" s="3"/>
      <c r="AUS848" s="3"/>
      <c r="AUT848" s="3"/>
      <c r="AUU848" s="3"/>
      <c r="AUV848" s="3"/>
      <c r="AUW848" s="3"/>
      <c r="AUX848" s="3"/>
      <c r="AUY848" s="3"/>
      <c r="AUZ848" s="3"/>
      <c r="AVA848" s="3"/>
      <c r="AVB848" s="3"/>
      <c r="AVC848" s="3"/>
      <c r="AVD848" s="3"/>
      <c r="AVE848" s="3"/>
      <c r="AVF848" s="3"/>
      <c r="AVG848" s="3"/>
      <c r="AVH848" s="3"/>
      <c r="AVI848" s="3"/>
      <c r="AVJ848" s="3"/>
      <c r="AVK848" s="3"/>
      <c r="AVL848" s="3"/>
      <c r="AVM848" s="3"/>
      <c r="AVN848" s="3"/>
      <c r="AVO848" s="3"/>
      <c r="AVP848" s="3"/>
      <c r="AVQ848" s="3"/>
      <c r="AVR848" s="3"/>
      <c r="AVS848" s="3"/>
      <c r="AVT848" s="3"/>
      <c r="AVU848" s="3"/>
      <c r="AVV848" s="3"/>
      <c r="AVW848" s="3"/>
      <c r="AVX848" s="3"/>
      <c r="AVY848" s="3"/>
      <c r="AVZ848" s="3"/>
      <c r="AWA848" s="3"/>
      <c r="AWB848" s="3"/>
      <c r="AWC848" s="3"/>
      <c r="AWD848" s="3"/>
      <c r="AWE848" s="3"/>
      <c r="AWF848" s="3"/>
      <c r="AWG848" s="3"/>
      <c r="AWH848" s="3"/>
      <c r="AWI848" s="3"/>
      <c r="AWJ848" s="3"/>
      <c r="AWK848" s="3"/>
      <c r="AWL848" s="3"/>
      <c r="AWM848" s="3"/>
      <c r="AWN848" s="3"/>
      <c r="AWO848" s="3"/>
      <c r="AWP848" s="3"/>
      <c r="AWQ848" s="3"/>
      <c r="AWR848" s="3"/>
      <c r="AWS848" s="3"/>
      <c r="AWT848" s="3"/>
      <c r="AWU848" s="3"/>
      <c r="AWV848" s="3"/>
      <c r="AWW848" s="3"/>
      <c r="AWX848" s="3"/>
      <c r="AWY848" s="3"/>
      <c r="AWZ848" s="3"/>
      <c r="AXA848" s="3"/>
      <c r="AXB848" s="3"/>
      <c r="AXC848" s="3"/>
      <c r="AXD848" s="3"/>
      <c r="AXE848" s="3"/>
      <c r="AXF848" s="3"/>
      <c r="AXG848" s="3"/>
      <c r="AXH848" s="3"/>
      <c r="AXI848" s="3"/>
      <c r="AXJ848" s="3"/>
      <c r="AXK848" s="3"/>
      <c r="AXL848" s="3"/>
      <c r="AXM848" s="3"/>
      <c r="AXN848" s="3"/>
      <c r="AXO848" s="3"/>
      <c r="AXP848" s="3"/>
      <c r="AXQ848" s="3"/>
      <c r="AXR848" s="3"/>
      <c r="AXS848" s="3"/>
      <c r="AXT848" s="3"/>
      <c r="AXU848" s="3"/>
      <c r="AXV848" s="3"/>
      <c r="AXW848" s="3"/>
      <c r="AXX848" s="3"/>
      <c r="AXY848" s="3"/>
      <c r="AXZ848" s="3"/>
      <c r="AYA848" s="3"/>
      <c r="AYB848" s="3"/>
      <c r="AYC848" s="3"/>
      <c r="AYD848" s="3"/>
      <c r="AYE848" s="3"/>
      <c r="AYF848" s="3"/>
      <c r="AYG848" s="3"/>
      <c r="AYH848" s="3"/>
      <c r="AYI848" s="3"/>
      <c r="AYJ848" s="3"/>
      <c r="AYK848" s="3"/>
      <c r="AYL848" s="3"/>
      <c r="AYM848" s="3"/>
      <c r="AYN848" s="3"/>
      <c r="AYO848" s="3"/>
      <c r="AYP848" s="3"/>
      <c r="AYQ848" s="3"/>
      <c r="AYR848" s="3"/>
      <c r="AYS848" s="3"/>
      <c r="AYT848" s="3"/>
      <c r="AYU848" s="3"/>
      <c r="AYV848" s="3"/>
      <c r="AYW848" s="3"/>
      <c r="AYX848" s="3"/>
      <c r="AYY848" s="3"/>
      <c r="AYZ848" s="3"/>
      <c r="AZA848" s="3"/>
      <c r="AZB848" s="3"/>
      <c r="AZC848" s="3"/>
      <c r="AZD848" s="3"/>
      <c r="AZE848" s="3"/>
      <c r="AZF848" s="3"/>
      <c r="AZG848" s="3"/>
      <c r="AZH848" s="3"/>
      <c r="AZI848" s="3"/>
      <c r="AZJ848" s="3"/>
      <c r="AZK848" s="3"/>
      <c r="AZL848" s="3"/>
      <c r="AZM848" s="3"/>
      <c r="AZN848" s="3"/>
      <c r="AZO848" s="3"/>
      <c r="AZP848" s="3"/>
      <c r="AZQ848" s="3"/>
      <c r="AZR848" s="3"/>
      <c r="AZS848" s="3"/>
      <c r="AZT848" s="3"/>
      <c r="AZU848" s="3"/>
      <c r="AZV848" s="3"/>
      <c r="AZW848" s="3"/>
      <c r="AZX848" s="3"/>
      <c r="AZY848" s="3"/>
      <c r="AZZ848" s="3"/>
      <c r="BAA848" s="3"/>
      <c r="BAB848" s="3"/>
      <c r="BAC848" s="3"/>
      <c r="BAD848" s="3"/>
      <c r="BAE848" s="3"/>
      <c r="BAF848" s="3"/>
      <c r="BAG848" s="3"/>
      <c r="BAH848" s="3"/>
      <c r="BAI848" s="3"/>
      <c r="BAJ848" s="3"/>
      <c r="BAK848" s="3"/>
      <c r="BAL848" s="3"/>
      <c r="BAM848" s="3"/>
      <c r="BAN848" s="3"/>
      <c r="BAO848" s="3"/>
      <c r="BAP848" s="3"/>
      <c r="BAQ848" s="3"/>
      <c r="BAR848" s="3"/>
      <c r="BAS848" s="3"/>
      <c r="BAT848" s="3"/>
      <c r="BAU848" s="3"/>
      <c r="BAV848" s="3"/>
      <c r="BAW848" s="3"/>
      <c r="BAX848" s="3"/>
      <c r="BAY848" s="3"/>
      <c r="BAZ848" s="3"/>
      <c r="BBA848" s="3"/>
      <c r="BBB848" s="3"/>
      <c r="BBC848" s="3"/>
      <c r="BBD848" s="3"/>
      <c r="BBE848" s="3"/>
      <c r="BBF848" s="3"/>
      <c r="BBG848" s="3"/>
      <c r="BBH848" s="3"/>
      <c r="BBI848" s="3"/>
      <c r="BBJ848" s="3"/>
      <c r="BBK848" s="3"/>
      <c r="BBL848" s="3"/>
      <c r="BBM848" s="3"/>
      <c r="BBN848" s="3"/>
      <c r="BBO848" s="3"/>
      <c r="BBP848" s="3"/>
      <c r="BBQ848" s="3"/>
      <c r="BBR848" s="3"/>
      <c r="BBS848" s="3"/>
      <c r="BBT848" s="3"/>
      <c r="BBU848" s="3"/>
      <c r="BBV848" s="3"/>
      <c r="BBW848" s="3"/>
      <c r="BBX848" s="3"/>
      <c r="BBY848" s="3"/>
      <c r="BBZ848" s="3"/>
      <c r="BCA848" s="3"/>
      <c r="BCB848" s="3"/>
      <c r="BCC848" s="3"/>
      <c r="BCD848" s="3"/>
      <c r="BCE848" s="3"/>
      <c r="BCF848" s="3"/>
      <c r="BCG848" s="3"/>
      <c r="BCH848" s="3"/>
      <c r="BCI848" s="3"/>
      <c r="BCJ848" s="3"/>
      <c r="BCK848" s="3"/>
      <c r="BCL848" s="3"/>
      <c r="BCM848" s="3"/>
      <c r="BCN848" s="3"/>
      <c r="BCO848" s="3"/>
      <c r="BCP848" s="3"/>
      <c r="BCQ848" s="3"/>
      <c r="BCR848" s="3"/>
      <c r="BCS848" s="3"/>
      <c r="BCT848" s="3"/>
      <c r="BCU848" s="3"/>
      <c r="BCV848" s="3"/>
      <c r="BCW848" s="3"/>
      <c r="BCX848" s="3"/>
      <c r="BCY848" s="3"/>
      <c r="BCZ848" s="3"/>
      <c r="BDA848" s="3"/>
      <c r="BDB848" s="3"/>
      <c r="BDC848" s="3"/>
      <c r="BDD848" s="3"/>
      <c r="BDE848" s="3"/>
      <c r="BDF848" s="3"/>
      <c r="BDG848" s="3"/>
      <c r="BDH848" s="3"/>
      <c r="BDI848" s="3"/>
      <c r="BDJ848" s="3"/>
      <c r="BDK848" s="3"/>
      <c r="BDL848" s="3"/>
      <c r="BDM848" s="3"/>
      <c r="BDN848" s="3"/>
      <c r="BDO848" s="3"/>
      <c r="BDP848" s="3"/>
      <c r="BDQ848" s="3"/>
      <c r="BDR848" s="3"/>
      <c r="BDS848" s="3"/>
      <c r="BDT848" s="3"/>
      <c r="BDU848" s="3"/>
      <c r="BDV848" s="3"/>
      <c r="BDW848" s="3"/>
      <c r="BDX848" s="3"/>
      <c r="BDY848" s="3"/>
      <c r="BDZ848" s="3"/>
      <c r="BEA848" s="3"/>
      <c r="BEB848" s="3"/>
      <c r="BEC848" s="3"/>
      <c r="BED848" s="3"/>
      <c r="BEE848" s="3"/>
      <c r="BEF848" s="3"/>
      <c r="BEG848" s="3"/>
      <c r="BEH848" s="3"/>
      <c r="BEI848" s="3"/>
      <c r="BEJ848" s="3"/>
      <c r="BEK848" s="3"/>
      <c r="BEL848" s="3"/>
      <c r="BEM848" s="3"/>
      <c r="BEN848" s="3"/>
      <c r="BEO848" s="3"/>
      <c r="BEP848" s="3"/>
      <c r="BEQ848" s="3"/>
      <c r="BER848" s="3"/>
      <c r="BES848" s="3"/>
      <c r="BET848" s="3"/>
      <c r="BEU848" s="3"/>
      <c r="BEV848" s="3"/>
      <c r="BEW848" s="3"/>
      <c r="BEX848" s="3"/>
      <c r="BEY848" s="3"/>
      <c r="BEZ848" s="3"/>
      <c r="BFA848" s="3"/>
      <c r="BFB848" s="3"/>
      <c r="BFC848" s="3"/>
      <c r="BFD848" s="3"/>
      <c r="BFE848" s="3"/>
      <c r="BFF848" s="3"/>
      <c r="BFG848" s="3"/>
      <c r="BFH848" s="3"/>
      <c r="BFI848" s="3"/>
      <c r="BFJ848" s="3"/>
      <c r="BFK848" s="3"/>
      <c r="BFL848" s="3"/>
      <c r="BFM848" s="3"/>
      <c r="BFN848" s="3"/>
      <c r="BFO848" s="3"/>
      <c r="BFP848" s="3"/>
      <c r="BFQ848" s="3"/>
      <c r="BFR848" s="3"/>
      <c r="BFS848" s="3"/>
      <c r="BFT848" s="3"/>
      <c r="BFU848" s="3"/>
      <c r="BFV848" s="3"/>
      <c r="BFW848" s="3"/>
      <c r="BFX848" s="3"/>
      <c r="BFY848" s="3"/>
      <c r="BFZ848" s="3"/>
      <c r="BGA848" s="3"/>
      <c r="BGB848" s="3"/>
      <c r="BGC848" s="3"/>
      <c r="BGD848" s="3"/>
      <c r="BGE848" s="3"/>
      <c r="BGF848" s="3"/>
      <c r="BGG848" s="3"/>
      <c r="BGH848" s="3"/>
      <c r="BGI848" s="3"/>
      <c r="BGJ848" s="3"/>
      <c r="BGK848" s="3"/>
      <c r="BGL848" s="3"/>
      <c r="BGM848" s="3"/>
      <c r="BGN848" s="3"/>
      <c r="BGO848" s="3"/>
      <c r="BGP848" s="3"/>
      <c r="BGQ848" s="3"/>
      <c r="BGR848" s="3"/>
      <c r="BGS848" s="3"/>
      <c r="BGT848" s="3"/>
      <c r="BGU848" s="3"/>
      <c r="BGV848" s="3"/>
      <c r="BGW848" s="3"/>
      <c r="BGX848" s="3"/>
      <c r="BGY848" s="3"/>
      <c r="BGZ848" s="3"/>
      <c r="BHA848" s="3"/>
      <c r="BHB848" s="3"/>
      <c r="BHC848" s="3"/>
      <c r="BHD848" s="3"/>
      <c r="BHE848" s="3"/>
      <c r="BHF848" s="3"/>
      <c r="BHG848" s="3"/>
      <c r="BHH848" s="3"/>
      <c r="BHI848" s="3"/>
      <c r="BHJ848" s="3"/>
      <c r="BHK848" s="3"/>
      <c r="BHL848" s="3"/>
      <c r="BHM848" s="3"/>
      <c r="BHN848" s="3"/>
      <c r="BHO848" s="3"/>
      <c r="BHP848" s="3"/>
      <c r="BHQ848" s="3"/>
      <c r="BHR848" s="3"/>
      <c r="BHS848" s="3"/>
      <c r="BHT848" s="3"/>
      <c r="BHU848" s="3"/>
      <c r="BHV848" s="3"/>
      <c r="BHW848" s="3"/>
      <c r="BHX848" s="3"/>
      <c r="BHY848" s="3"/>
      <c r="BHZ848" s="3"/>
      <c r="BIA848" s="3"/>
      <c r="BIB848" s="3"/>
      <c r="BIC848" s="3"/>
      <c r="BID848" s="3"/>
      <c r="BIE848" s="3"/>
      <c r="BIF848" s="3"/>
      <c r="BIG848" s="3"/>
      <c r="BIH848" s="3"/>
      <c r="BII848" s="3"/>
      <c r="BIJ848" s="3"/>
      <c r="BIK848" s="3"/>
      <c r="BIL848" s="3"/>
      <c r="BIM848" s="3"/>
      <c r="BIN848" s="3"/>
      <c r="BIO848" s="3"/>
      <c r="BIP848" s="3"/>
      <c r="BIQ848" s="3"/>
      <c r="BIR848" s="3"/>
      <c r="BIS848" s="3"/>
      <c r="BIT848" s="3"/>
      <c r="BIU848" s="3"/>
      <c r="BIV848" s="3"/>
      <c r="BIW848" s="3"/>
      <c r="BIX848" s="3"/>
      <c r="BIY848" s="3"/>
      <c r="BIZ848" s="3"/>
      <c r="BJA848" s="3"/>
      <c r="BJB848" s="3"/>
      <c r="BJC848" s="3"/>
      <c r="BJD848" s="3"/>
      <c r="BJE848" s="3"/>
      <c r="BJF848" s="3"/>
      <c r="BJG848" s="3"/>
      <c r="BJH848" s="3"/>
      <c r="BJI848" s="3"/>
      <c r="BJJ848" s="3"/>
      <c r="BJK848" s="3"/>
      <c r="BJL848" s="3"/>
      <c r="BJM848" s="3"/>
      <c r="BJN848" s="3"/>
      <c r="BJO848" s="3"/>
      <c r="BJP848" s="3"/>
      <c r="BJQ848" s="3"/>
      <c r="BJR848" s="3"/>
      <c r="BJS848" s="3"/>
      <c r="BJT848" s="3"/>
      <c r="BJU848" s="3"/>
      <c r="BJV848" s="3"/>
      <c r="BJW848" s="3"/>
      <c r="BJX848" s="3"/>
      <c r="BJY848" s="3"/>
      <c r="BJZ848" s="3"/>
      <c r="BKA848" s="3"/>
      <c r="BKB848" s="3"/>
      <c r="BKC848" s="3"/>
      <c r="BKD848" s="3"/>
      <c r="BKE848" s="3"/>
      <c r="BKF848" s="3"/>
      <c r="BKG848" s="3"/>
      <c r="BKH848" s="3"/>
      <c r="BKI848" s="3"/>
      <c r="BKJ848" s="3"/>
      <c r="BKK848" s="3"/>
      <c r="BKL848" s="3"/>
      <c r="BKM848" s="3"/>
      <c r="BKN848" s="3"/>
      <c r="BKO848" s="3"/>
      <c r="BKP848" s="3"/>
      <c r="BKQ848" s="3"/>
      <c r="BKR848" s="3"/>
      <c r="BKS848" s="3"/>
      <c r="BKT848" s="3"/>
      <c r="BKU848" s="3"/>
      <c r="BKV848" s="3"/>
      <c r="BKW848" s="3"/>
      <c r="BKX848" s="3"/>
      <c r="BKY848" s="3"/>
      <c r="BKZ848" s="3"/>
      <c r="BLA848" s="3"/>
      <c r="BLB848" s="3"/>
      <c r="BLC848" s="3"/>
      <c r="BLD848" s="3"/>
      <c r="BLE848" s="3"/>
      <c r="BLF848" s="3"/>
      <c r="BLG848" s="3"/>
      <c r="BLH848" s="3"/>
      <c r="BLI848" s="3"/>
      <c r="BLJ848" s="3"/>
      <c r="BLK848" s="3"/>
      <c r="BLL848" s="3"/>
      <c r="BLM848" s="3"/>
      <c r="BLN848" s="3"/>
      <c r="BLO848" s="3"/>
      <c r="BLP848" s="3"/>
      <c r="BLQ848" s="3"/>
      <c r="BLR848" s="3"/>
      <c r="BLS848" s="3"/>
      <c r="BLT848" s="3"/>
      <c r="BLU848" s="3"/>
      <c r="BLV848" s="3"/>
      <c r="BLW848" s="3"/>
      <c r="BLX848" s="3"/>
      <c r="BLY848" s="3"/>
      <c r="BLZ848" s="3"/>
      <c r="BMA848" s="3"/>
      <c r="BMB848" s="3"/>
      <c r="BMC848" s="3"/>
      <c r="BMD848" s="3"/>
      <c r="BME848" s="3"/>
      <c r="BMF848" s="3"/>
      <c r="BMG848" s="3"/>
      <c r="BMH848" s="3"/>
      <c r="BMI848" s="3"/>
      <c r="BMJ848" s="3"/>
      <c r="BMK848" s="3"/>
      <c r="BML848" s="3"/>
      <c r="BMM848" s="3"/>
      <c r="BMN848" s="3"/>
      <c r="BMO848" s="3"/>
      <c r="BMP848" s="3"/>
      <c r="BMQ848" s="3"/>
      <c r="BMR848" s="3"/>
      <c r="BMS848" s="3"/>
      <c r="BMT848" s="3"/>
      <c r="BMU848" s="3"/>
      <c r="BMV848" s="3"/>
      <c r="BMW848" s="3"/>
      <c r="BMX848" s="3"/>
      <c r="BMY848" s="3"/>
      <c r="BMZ848" s="3"/>
      <c r="BNA848" s="3"/>
      <c r="BNB848" s="3"/>
      <c r="BNC848" s="3"/>
      <c r="BND848" s="3"/>
      <c r="BNE848" s="3"/>
      <c r="BNF848" s="3"/>
      <c r="BNG848" s="3"/>
      <c r="BNH848" s="3"/>
      <c r="BNI848" s="3"/>
      <c r="BNJ848" s="3"/>
      <c r="BNK848" s="3"/>
      <c r="BNL848" s="3"/>
      <c r="BNM848" s="3"/>
      <c r="BNN848" s="3"/>
      <c r="BNO848" s="3"/>
      <c r="BNP848" s="3"/>
      <c r="BNQ848" s="3"/>
      <c r="BNR848" s="3"/>
      <c r="BNS848" s="3"/>
      <c r="BNT848" s="3"/>
      <c r="BNU848" s="3"/>
      <c r="BNV848" s="3"/>
      <c r="BNW848" s="3"/>
      <c r="BNX848" s="3"/>
      <c r="BNY848" s="3"/>
      <c r="BNZ848" s="3"/>
      <c r="BOA848" s="3"/>
      <c r="BOB848" s="3"/>
      <c r="BOC848" s="3"/>
      <c r="BOD848" s="3"/>
      <c r="BOE848" s="3"/>
      <c r="BOF848" s="3"/>
      <c r="BOG848" s="3"/>
      <c r="BOH848" s="3"/>
      <c r="BOI848" s="3"/>
      <c r="BOJ848" s="3"/>
      <c r="BOK848" s="3"/>
      <c r="BOL848" s="3"/>
      <c r="BOM848" s="3"/>
      <c r="BON848" s="3"/>
      <c r="BOO848" s="3"/>
      <c r="BOP848" s="3"/>
      <c r="BOQ848" s="3"/>
      <c r="BOR848" s="3"/>
      <c r="BOS848" s="3"/>
      <c r="BOT848" s="3"/>
      <c r="BOU848" s="3"/>
      <c r="BOV848" s="3"/>
      <c r="BOW848" s="3"/>
      <c r="BOX848" s="3"/>
      <c r="BOY848" s="3"/>
      <c r="BOZ848" s="3"/>
      <c r="BPA848" s="3"/>
      <c r="BPB848" s="3"/>
      <c r="BPC848" s="3"/>
      <c r="BPD848" s="3"/>
      <c r="BPE848" s="3"/>
      <c r="BPF848" s="3"/>
      <c r="BPG848" s="3"/>
      <c r="BPH848" s="3"/>
      <c r="BPI848" s="3"/>
      <c r="BPJ848" s="3"/>
      <c r="BPK848" s="3"/>
      <c r="BPL848" s="3"/>
      <c r="BPM848" s="3"/>
      <c r="BPN848" s="3"/>
      <c r="BPO848" s="3"/>
      <c r="BPP848" s="3"/>
      <c r="BPQ848" s="3"/>
      <c r="BPR848" s="3"/>
      <c r="BPS848" s="3"/>
      <c r="BPT848" s="3"/>
      <c r="BPU848" s="3"/>
      <c r="BPV848" s="3"/>
      <c r="BPW848" s="3"/>
      <c r="BPX848" s="3"/>
      <c r="BPY848" s="3"/>
      <c r="BPZ848" s="3"/>
      <c r="BQA848" s="3"/>
      <c r="BQB848" s="3"/>
      <c r="BQC848" s="3"/>
      <c r="BQD848" s="3"/>
      <c r="BQE848" s="3"/>
      <c r="BQF848" s="3"/>
      <c r="BQG848" s="3"/>
      <c r="BQH848" s="3"/>
      <c r="BQI848" s="3"/>
      <c r="BQJ848" s="3"/>
      <c r="BQK848" s="3"/>
      <c r="BQL848" s="3"/>
      <c r="BQM848" s="3"/>
      <c r="BQN848" s="3"/>
      <c r="BQO848" s="3"/>
      <c r="BQP848" s="3"/>
      <c r="BQQ848" s="3"/>
      <c r="BQR848" s="3"/>
      <c r="BQS848" s="3"/>
      <c r="BQT848" s="3"/>
      <c r="BQU848" s="3"/>
      <c r="BQV848" s="3"/>
      <c r="BQW848" s="3"/>
      <c r="BQX848" s="3"/>
      <c r="BQY848" s="3"/>
      <c r="BQZ848" s="3"/>
      <c r="BRA848" s="3"/>
      <c r="BRB848" s="3"/>
      <c r="BRC848" s="3"/>
      <c r="BRD848" s="3"/>
      <c r="BRE848" s="3"/>
      <c r="BRF848" s="3"/>
      <c r="BRG848" s="3"/>
      <c r="BRH848" s="3"/>
      <c r="BRI848" s="3"/>
      <c r="BRJ848" s="3"/>
      <c r="BRK848" s="3"/>
      <c r="BRL848" s="3"/>
      <c r="BRM848" s="3"/>
      <c r="BRN848" s="3"/>
      <c r="BRO848" s="3"/>
      <c r="BRP848" s="3"/>
      <c r="BRQ848" s="3"/>
      <c r="BRR848" s="3"/>
      <c r="BRS848" s="3"/>
      <c r="BRT848" s="3"/>
      <c r="BRU848" s="3"/>
      <c r="BRV848" s="3"/>
      <c r="BRW848" s="3"/>
      <c r="BRX848" s="3"/>
      <c r="BRY848" s="3"/>
      <c r="BRZ848" s="3"/>
      <c r="BSA848" s="3"/>
      <c r="BSB848" s="3"/>
      <c r="BSC848" s="3"/>
      <c r="BSD848" s="3"/>
      <c r="BSE848" s="3"/>
      <c r="BSF848" s="3"/>
      <c r="BSG848" s="3"/>
      <c r="BSH848" s="3"/>
      <c r="BSI848" s="3"/>
      <c r="BSJ848" s="3"/>
      <c r="BSK848" s="3"/>
      <c r="BSL848" s="3"/>
      <c r="BSM848" s="3"/>
      <c r="BSN848" s="3"/>
      <c r="BSO848" s="3"/>
      <c r="BSP848" s="3"/>
      <c r="BSQ848" s="3"/>
      <c r="BSR848" s="3"/>
      <c r="BSS848" s="3"/>
      <c r="BST848" s="3"/>
      <c r="BSU848" s="3"/>
      <c r="BSV848" s="3"/>
      <c r="BSW848" s="3"/>
      <c r="BSX848" s="3"/>
      <c r="BSY848" s="3"/>
      <c r="BSZ848" s="3"/>
      <c r="BTA848" s="3"/>
      <c r="BTB848" s="3"/>
      <c r="BTC848" s="3"/>
      <c r="BTD848" s="3"/>
      <c r="BTE848" s="3"/>
      <c r="BTF848" s="3"/>
      <c r="BTG848" s="3"/>
      <c r="BTH848" s="3"/>
      <c r="BTI848" s="3"/>
      <c r="BTJ848" s="3"/>
      <c r="BTK848" s="3"/>
      <c r="BTL848" s="3"/>
      <c r="BTM848" s="3"/>
      <c r="BTN848" s="3"/>
      <c r="BTO848" s="3"/>
      <c r="BTP848" s="3"/>
      <c r="BTQ848" s="3"/>
      <c r="BTR848" s="3"/>
      <c r="BTS848" s="3"/>
      <c r="BTT848" s="3"/>
      <c r="BTU848" s="3"/>
      <c r="BTV848" s="3"/>
      <c r="BTW848" s="3"/>
      <c r="BTX848" s="3"/>
      <c r="BTY848" s="3"/>
      <c r="BTZ848" s="3"/>
      <c r="BUA848" s="3"/>
      <c r="BUB848" s="3"/>
      <c r="BUC848" s="3"/>
      <c r="BUD848" s="3"/>
      <c r="BUE848" s="3"/>
      <c r="BUF848" s="3"/>
      <c r="BUG848" s="3"/>
      <c r="BUH848" s="3"/>
      <c r="BUI848" s="3"/>
      <c r="BUJ848" s="3"/>
      <c r="BUK848" s="3"/>
      <c r="BUL848" s="3"/>
      <c r="BUM848" s="3"/>
      <c r="BUN848" s="3"/>
      <c r="BUO848" s="3"/>
      <c r="BUP848" s="3"/>
      <c r="BUQ848" s="3"/>
      <c r="BUR848" s="3"/>
      <c r="BUS848" s="3"/>
      <c r="BUT848" s="3"/>
      <c r="BUU848" s="3"/>
      <c r="BUV848" s="3"/>
      <c r="BUW848" s="3"/>
      <c r="BUX848" s="3"/>
      <c r="BUY848" s="3"/>
      <c r="BUZ848" s="3"/>
      <c r="BVA848" s="3"/>
      <c r="BVB848" s="3"/>
      <c r="BVC848" s="3"/>
      <c r="BVD848" s="3"/>
      <c r="BVE848" s="3"/>
      <c r="BVF848" s="3"/>
      <c r="BVG848" s="3"/>
      <c r="BVH848" s="3"/>
      <c r="BVI848" s="3"/>
      <c r="BVJ848" s="3"/>
      <c r="BVK848" s="3"/>
      <c r="BVL848" s="3"/>
      <c r="BVM848" s="3"/>
      <c r="BVN848" s="3"/>
      <c r="BVO848" s="3"/>
      <c r="BVP848" s="3"/>
      <c r="BVQ848" s="3"/>
      <c r="BVR848" s="3"/>
      <c r="BVS848" s="3"/>
      <c r="BVT848" s="3"/>
      <c r="BVU848" s="3"/>
      <c r="BVV848" s="3"/>
      <c r="BVW848" s="3"/>
      <c r="BVX848" s="3"/>
      <c r="BVY848" s="3"/>
      <c r="BVZ848" s="3"/>
      <c r="BWA848" s="3"/>
      <c r="BWB848" s="3"/>
      <c r="BWC848" s="3"/>
      <c r="BWD848" s="3"/>
      <c r="BWE848" s="3"/>
      <c r="BWF848" s="3"/>
      <c r="BWG848" s="3"/>
      <c r="BWH848" s="3"/>
      <c r="BWI848" s="3"/>
      <c r="BWJ848" s="3"/>
      <c r="BWK848" s="3"/>
      <c r="BWL848" s="3"/>
      <c r="BWM848" s="3"/>
      <c r="BWN848" s="3"/>
      <c r="BWO848" s="3"/>
      <c r="BWP848" s="3"/>
      <c r="BWQ848" s="3"/>
      <c r="BWR848" s="3"/>
      <c r="BWS848" s="3"/>
      <c r="BWT848" s="3"/>
      <c r="BWU848" s="3"/>
      <c r="BWV848" s="3"/>
      <c r="BWW848" s="3"/>
      <c r="BWX848" s="3"/>
      <c r="BWY848" s="3"/>
      <c r="BWZ848" s="3"/>
      <c r="BXA848" s="3"/>
      <c r="BXB848" s="3"/>
      <c r="BXC848" s="3"/>
      <c r="BXD848" s="3"/>
      <c r="BXE848" s="3"/>
      <c r="BXF848" s="3"/>
      <c r="BXG848" s="3"/>
      <c r="BXH848" s="3"/>
      <c r="BXI848" s="3"/>
      <c r="BXJ848" s="3"/>
      <c r="BXK848" s="3"/>
      <c r="BXL848" s="3"/>
      <c r="BXM848" s="3"/>
      <c r="BXN848" s="3"/>
      <c r="BXO848" s="3"/>
      <c r="BXP848" s="3"/>
      <c r="BXQ848" s="3"/>
      <c r="BXR848" s="3"/>
      <c r="BXS848" s="3"/>
      <c r="BXT848" s="3"/>
      <c r="BXU848" s="3"/>
      <c r="BXV848" s="3"/>
      <c r="BXW848" s="3"/>
      <c r="BXX848" s="3"/>
      <c r="BXY848" s="3"/>
      <c r="BXZ848" s="3"/>
      <c r="BYA848" s="3"/>
      <c r="BYB848" s="3"/>
      <c r="BYC848" s="3"/>
      <c r="BYD848" s="3"/>
      <c r="BYE848" s="3"/>
      <c r="BYF848" s="3"/>
      <c r="BYG848" s="3"/>
      <c r="BYH848" s="3"/>
      <c r="BYI848" s="3"/>
      <c r="BYJ848" s="3"/>
      <c r="BYK848" s="3"/>
      <c r="BYL848" s="3"/>
      <c r="BYM848" s="3"/>
      <c r="BYN848" s="3"/>
      <c r="BYO848" s="3"/>
      <c r="BYP848" s="3"/>
      <c r="BYQ848" s="3"/>
      <c r="BYR848" s="3"/>
      <c r="BYS848" s="3"/>
      <c r="BYT848" s="3"/>
      <c r="BYU848" s="3"/>
      <c r="BYV848" s="3"/>
      <c r="BYW848" s="3"/>
      <c r="BYX848" s="3"/>
      <c r="BYY848" s="3"/>
      <c r="BYZ848" s="3"/>
      <c r="BZA848" s="3"/>
      <c r="BZB848" s="3"/>
      <c r="BZC848" s="3"/>
      <c r="BZD848" s="3"/>
      <c r="BZE848" s="3"/>
      <c r="BZF848" s="3"/>
      <c r="BZG848" s="3"/>
      <c r="BZH848" s="3"/>
      <c r="BZI848" s="3"/>
      <c r="BZJ848" s="3"/>
      <c r="BZK848" s="3"/>
      <c r="BZL848" s="3"/>
      <c r="BZM848" s="3"/>
      <c r="BZN848" s="3"/>
      <c r="BZO848" s="3"/>
      <c r="BZP848" s="3"/>
      <c r="BZQ848" s="3"/>
      <c r="BZR848" s="3"/>
      <c r="BZS848" s="3"/>
      <c r="BZT848" s="3"/>
      <c r="BZU848" s="3"/>
      <c r="BZV848" s="3"/>
      <c r="BZW848" s="3"/>
      <c r="BZX848" s="3"/>
      <c r="BZY848" s="3"/>
      <c r="BZZ848" s="3"/>
      <c r="CAA848" s="3"/>
      <c r="CAB848" s="3"/>
      <c r="CAC848" s="3"/>
      <c r="CAD848" s="3"/>
      <c r="CAE848" s="3"/>
      <c r="CAF848" s="3"/>
      <c r="CAG848" s="3"/>
      <c r="CAH848" s="3"/>
      <c r="CAI848" s="3"/>
      <c r="CAJ848" s="3"/>
      <c r="CAK848" s="3"/>
      <c r="CAL848" s="3"/>
      <c r="CAM848" s="3"/>
      <c r="CAN848" s="3"/>
      <c r="CAO848" s="3"/>
      <c r="CAP848" s="3"/>
      <c r="CAQ848" s="3"/>
      <c r="CAR848" s="3"/>
      <c r="CAS848" s="3"/>
      <c r="CAT848" s="3"/>
      <c r="CAU848" s="3"/>
      <c r="CAV848" s="3"/>
      <c r="CAW848" s="3"/>
      <c r="CAX848" s="3"/>
      <c r="CAY848" s="3"/>
      <c r="CAZ848" s="3"/>
      <c r="CBA848" s="3"/>
      <c r="CBB848" s="3"/>
      <c r="CBC848" s="3"/>
      <c r="CBD848" s="3"/>
      <c r="CBE848" s="3"/>
      <c r="CBF848" s="3"/>
      <c r="CBG848" s="3"/>
      <c r="CBH848" s="3"/>
      <c r="CBI848" s="3"/>
      <c r="CBJ848" s="3"/>
      <c r="CBK848" s="3"/>
      <c r="CBL848" s="3"/>
      <c r="CBM848" s="3"/>
      <c r="CBN848" s="3"/>
      <c r="CBO848" s="3"/>
      <c r="CBP848" s="3"/>
      <c r="CBQ848" s="3"/>
      <c r="CBR848" s="3"/>
      <c r="CBS848" s="3"/>
      <c r="CBT848" s="3"/>
      <c r="CBU848" s="3"/>
      <c r="CBV848" s="3"/>
      <c r="CBW848" s="3"/>
      <c r="CBX848" s="3"/>
      <c r="CBY848" s="3"/>
      <c r="CBZ848" s="3"/>
      <c r="CCA848" s="3"/>
      <c r="CCB848" s="3"/>
      <c r="CCC848" s="3"/>
      <c r="CCD848" s="3"/>
      <c r="CCE848" s="3"/>
      <c r="CCF848" s="3"/>
      <c r="CCG848" s="3"/>
      <c r="CCH848" s="3"/>
      <c r="CCI848" s="3"/>
      <c r="CCJ848" s="3"/>
      <c r="CCK848" s="3"/>
      <c r="CCL848" s="3"/>
      <c r="CCM848" s="3"/>
      <c r="CCN848" s="3"/>
      <c r="CCO848" s="3"/>
      <c r="CCP848" s="3"/>
      <c r="CCQ848" s="3"/>
      <c r="CCR848" s="3"/>
      <c r="CCS848" s="3"/>
      <c r="CCT848" s="3"/>
      <c r="CCU848" s="3"/>
      <c r="CCV848" s="3"/>
      <c r="CCW848" s="3"/>
      <c r="CCX848" s="3"/>
      <c r="CCY848" s="3"/>
      <c r="CCZ848" s="3"/>
      <c r="CDA848" s="3"/>
      <c r="CDB848" s="3"/>
      <c r="CDC848" s="3"/>
      <c r="CDD848" s="3"/>
      <c r="CDE848" s="3"/>
      <c r="CDF848" s="3"/>
      <c r="CDG848" s="3"/>
      <c r="CDH848" s="3"/>
      <c r="CDI848" s="3"/>
      <c r="CDJ848" s="3"/>
      <c r="CDK848" s="3"/>
      <c r="CDL848" s="3"/>
      <c r="CDM848" s="3"/>
      <c r="CDN848" s="3"/>
      <c r="CDO848" s="3"/>
      <c r="CDP848" s="3"/>
      <c r="CDQ848" s="3"/>
      <c r="CDR848" s="3"/>
      <c r="CDS848" s="3"/>
      <c r="CDT848" s="3"/>
      <c r="CDU848" s="3"/>
      <c r="CDV848" s="3"/>
      <c r="CDW848" s="3"/>
      <c r="CDX848" s="3"/>
      <c r="CDY848" s="3"/>
      <c r="CDZ848" s="3"/>
      <c r="CEA848" s="3"/>
      <c r="CEB848" s="3"/>
      <c r="CEC848" s="3"/>
      <c r="CED848" s="3"/>
      <c r="CEE848" s="3"/>
      <c r="CEF848" s="3"/>
      <c r="CEG848" s="3"/>
      <c r="CEH848" s="3"/>
      <c r="CEI848" s="3"/>
      <c r="CEJ848" s="3"/>
      <c r="CEK848" s="3"/>
      <c r="CEL848" s="3"/>
      <c r="CEM848" s="3"/>
      <c r="CEN848" s="3"/>
      <c r="CEO848" s="3"/>
      <c r="CEP848" s="3"/>
      <c r="CEQ848" s="3"/>
      <c r="CER848" s="3"/>
      <c r="CES848" s="3"/>
      <c r="CET848" s="3"/>
      <c r="CEU848" s="3"/>
      <c r="CEV848" s="3"/>
      <c r="CEW848" s="3"/>
      <c r="CEX848" s="3"/>
      <c r="CEY848" s="3"/>
      <c r="CEZ848" s="3"/>
      <c r="CFA848" s="3"/>
      <c r="CFB848" s="3"/>
      <c r="CFC848" s="3"/>
      <c r="CFD848" s="3"/>
      <c r="CFE848" s="3"/>
      <c r="CFF848" s="3"/>
      <c r="CFG848" s="3"/>
      <c r="CFH848" s="3"/>
      <c r="CFI848" s="3"/>
      <c r="CFJ848" s="3"/>
      <c r="CFK848" s="3"/>
      <c r="CFL848" s="3"/>
      <c r="CFM848" s="3"/>
      <c r="CFN848" s="3"/>
      <c r="CFO848" s="3"/>
      <c r="CFP848" s="3"/>
      <c r="CFQ848" s="3"/>
      <c r="CFR848" s="3"/>
      <c r="CFS848" s="3"/>
      <c r="CFT848" s="3"/>
      <c r="CFU848" s="3"/>
      <c r="CFV848" s="3"/>
      <c r="CFW848" s="3"/>
      <c r="CFX848" s="3"/>
      <c r="CFY848" s="3"/>
      <c r="CFZ848" s="3"/>
      <c r="CGA848" s="3"/>
      <c r="CGB848" s="3"/>
      <c r="CGC848" s="3"/>
      <c r="CGD848" s="3"/>
      <c r="CGE848" s="3"/>
      <c r="CGF848" s="3"/>
      <c r="CGG848" s="3"/>
      <c r="CGH848" s="3"/>
      <c r="CGI848" s="3"/>
      <c r="CGJ848" s="3"/>
      <c r="CGK848" s="3"/>
      <c r="CGL848" s="3"/>
      <c r="CGM848" s="3"/>
      <c r="CGN848" s="3"/>
      <c r="CGO848" s="3"/>
      <c r="CGP848" s="3"/>
      <c r="CGQ848" s="3"/>
      <c r="CGR848" s="3"/>
      <c r="CGS848" s="3"/>
      <c r="CGT848" s="3"/>
      <c r="CGU848" s="3"/>
      <c r="CGV848" s="3"/>
      <c r="CGW848" s="3"/>
      <c r="CGX848" s="3"/>
      <c r="CGY848" s="3"/>
      <c r="CGZ848" s="3"/>
      <c r="CHA848" s="3"/>
      <c r="CHB848" s="3"/>
      <c r="CHC848" s="3"/>
      <c r="CHD848" s="3"/>
      <c r="CHE848" s="3"/>
      <c r="CHF848" s="3"/>
      <c r="CHG848" s="3"/>
      <c r="CHH848" s="3"/>
      <c r="CHI848" s="3"/>
      <c r="CHJ848" s="3"/>
      <c r="CHK848" s="3"/>
      <c r="CHL848" s="3"/>
      <c r="CHM848" s="3"/>
      <c r="CHN848" s="3"/>
      <c r="CHO848" s="3"/>
      <c r="CHP848" s="3"/>
      <c r="CHQ848" s="3"/>
      <c r="CHR848" s="3"/>
      <c r="CHS848" s="3"/>
      <c r="CHT848" s="3"/>
      <c r="CHU848" s="3"/>
      <c r="CHV848" s="3"/>
      <c r="CHW848" s="3"/>
      <c r="CHX848" s="3"/>
      <c r="CHY848" s="3"/>
      <c r="CHZ848" s="3"/>
      <c r="CIA848" s="3"/>
      <c r="CIB848" s="3"/>
      <c r="CIC848" s="3"/>
      <c r="CID848" s="3"/>
      <c r="CIE848" s="3"/>
      <c r="CIF848" s="3"/>
      <c r="CIG848" s="3"/>
      <c r="CIH848" s="3"/>
      <c r="CII848" s="3"/>
      <c r="CIJ848" s="3"/>
      <c r="CIK848" s="3"/>
      <c r="CIL848" s="3"/>
      <c r="CIM848" s="3"/>
      <c r="CIN848" s="3"/>
      <c r="CIO848" s="3"/>
      <c r="CIP848" s="3"/>
      <c r="CIQ848" s="3"/>
      <c r="CIR848" s="3"/>
      <c r="CIS848" s="3"/>
      <c r="CIT848" s="3"/>
      <c r="CIU848" s="3"/>
      <c r="CIV848" s="3"/>
      <c r="CIW848" s="3"/>
      <c r="CIX848" s="3"/>
      <c r="CIY848" s="3"/>
      <c r="CIZ848" s="3"/>
      <c r="CJA848" s="3"/>
      <c r="CJB848" s="3"/>
      <c r="CJC848" s="3"/>
      <c r="CJD848" s="3"/>
      <c r="CJE848" s="3"/>
      <c r="CJF848" s="3"/>
      <c r="CJG848" s="3"/>
      <c r="CJH848" s="3"/>
      <c r="CJI848" s="3"/>
      <c r="CJJ848" s="3"/>
      <c r="CJK848" s="3"/>
      <c r="CJL848" s="3"/>
      <c r="CJM848" s="3"/>
      <c r="CJN848" s="3"/>
      <c r="CJO848" s="3"/>
      <c r="CJP848" s="3"/>
      <c r="CJQ848" s="3"/>
      <c r="CJR848" s="3"/>
      <c r="CJS848" s="3"/>
      <c r="CJT848" s="3"/>
      <c r="CJU848" s="3"/>
      <c r="CJV848" s="3"/>
      <c r="CJW848" s="3"/>
      <c r="CJX848" s="3"/>
      <c r="CJY848" s="3"/>
      <c r="CJZ848" s="3"/>
      <c r="CKA848" s="3"/>
      <c r="CKB848" s="3"/>
      <c r="CKC848" s="3"/>
      <c r="CKD848" s="3"/>
      <c r="CKE848" s="3"/>
      <c r="CKF848" s="3"/>
      <c r="CKG848" s="3"/>
      <c r="CKH848" s="3"/>
      <c r="CKI848" s="3"/>
      <c r="CKJ848" s="3"/>
      <c r="CKK848" s="3"/>
      <c r="CKL848" s="3"/>
      <c r="CKM848" s="3"/>
      <c r="CKN848" s="3"/>
      <c r="CKO848" s="3"/>
      <c r="CKP848" s="3"/>
      <c r="CKQ848" s="3"/>
      <c r="CKR848" s="3"/>
      <c r="CKS848" s="3"/>
      <c r="CKT848" s="3"/>
      <c r="CKU848" s="3"/>
      <c r="CKV848" s="3"/>
      <c r="CKW848" s="3"/>
      <c r="CKX848" s="3"/>
      <c r="CKY848" s="3"/>
      <c r="CKZ848" s="3"/>
      <c r="CLA848" s="3"/>
      <c r="CLB848" s="3"/>
      <c r="CLC848" s="3"/>
      <c r="CLD848" s="3"/>
      <c r="CLE848" s="3"/>
      <c r="CLF848" s="3"/>
      <c r="CLG848" s="3"/>
      <c r="CLH848" s="3"/>
      <c r="CLI848" s="3"/>
      <c r="CLJ848" s="3"/>
      <c r="CLK848" s="3"/>
      <c r="CLL848" s="3"/>
      <c r="CLM848" s="3"/>
      <c r="CLN848" s="3"/>
      <c r="CLO848" s="3"/>
      <c r="CLP848" s="3"/>
      <c r="CLQ848" s="3"/>
      <c r="CLR848" s="3"/>
      <c r="CLS848" s="3"/>
      <c r="CLT848" s="3"/>
      <c r="CLU848" s="3"/>
      <c r="CLV848" s="3"/>
      <c r="CLW848" s="3"/>
      <c r="CLX848" s="3"/>
      <c r="CLY848" s="3"/>
      <c r="CLZ848" s="3"/>
      <c r="CMA848" s="3"/>
      <c r="CMB848" s="3"/>
      <c r="CMC848" s="3"/>
      <c r="CMD848" s="3"/>
      <c r="CME848" s="3"/>
      <c r="CMF848" s="3"/>
      <c r="CMG848" s="3"/>
      <c r="CMH848" s="3"/>
      <c r="CMI848" s="3"/>
      <c r="CMJ848" s="3"/>
      <c r="CMK848" s="3"/>
      <c r="CML848" s="3"/>
      <c r="CMM848" s="3"/>
      <c r="CMN848" s="3"/>
      <c r="CMO848" s="3"/>
      <c r="CMP848" s="3"/>
      <c r="CMQ848" s="3"/>
      <c r="CMR848" s="3"/>
      <c r="CMS848" s="3"/>
      <c r="CMT848" s="3"/>
      <c r="CMU848" s="3"/>
      <c r="CMV848" s="3"/>
      <c r="CMW848" s="3"/>
      <c r="CMX848" s="3"/>
      <c r="CMY848" s="3"/>
      <c r="CMZ848" s="3"/>
      <c r="CNA848" s="3"/>
      <c r="CNB848" s="3"/>
      <c r="CNC848" s="3"/>
      <c r="CND848" s="3"/>
      <c r="CNE848" s="3"/>
      <c r="CNF848" s="3"/>
      <c r="CNG848" s="3"/>
      <c r="CNH848" s="3"/>
      <c r="CNI848" s="3"/>
      <c r="CNJ848" s="3"/>
      <c r="CNK848" s="3"/>
      <c r="CNL848" s="3"/>
      <c r="CNM848" s="3"/>
      <c r="CNN848" s="3"/>
      <c r="CNO848" s="3"/>
      <c r="CNP848" s="3"/>
      <c r="CNQ848" s="3"/>
      <c r="CNR848" s="3"/>
      <c r="CNS848" s="3"/>
      <c r="CNT848" s="3"/>
      <c r="CNU848" s="3"/>
      <c r="CNV848" s="3"/>
      <c r="CNW848" s="3"/>
      <c r="CNX848" s="3"/>
      <c r="CNY848" s="3"/>
      <c r="CNZ848" s="3"/>
      <c r="COA848" s="3"/>
      <c r="COB848" s="3"/>
      <c r="COC848" s="3"/>
      <c r="COD848" s="3"/>
      <c r="COE848" s="3"/>
      <c r="COF848" s="3"/>
      <c r="COG848" s="3"/>
      <c r="COH848" s="3"/>
      <c r="COI848" s="3"/>
      <c r="COJ848" s="3"/>
      <c r="COK848" s="3"/>
      <c r="COL848" s="3"/>
      <c r="COM848" s="3"/>
      <c r="CON848" s="3"/>
      <c r="COO848" s="3"/>
      <c r="COP848" s="3"/>
      <c r="COQ848" s="3"/>
      <c r="COR848" s="3"/>
      <c r="COS848" s="3"/>
      <c r="COT848" s="3"/>
      <c r="COU848" s="3"/>
      <c r="COV848" s="3"/>
      <c r="COW848" s="3"/>
      <c r="COX848" s="3"/>
      <c r="COY848" s="3"/>
      <c r="COZ848" s="3"/>
      <c r="CPA848" s="3"/>
      <c r="CPB848" s="3"/>
      <c r="CPC848" s="3"/>
      <c r="CPD848" s="3"/>
      <c r="CPE848" s="3"/>
      <c r="CPF848" s="3"/>
      <c r="CPG848" s="3"/>
      <c r="CPH848" s="3"/>
      <c r="CPI848" s="3"/>
      <c r="CPJ848" s="3"/>
      <c r="CPK848" s="3"/>
      <c r="CPL848" s="3"/>
      <c r="CPM848" s="3"/>
      <c r="CPN848" s="3"/>
      <c r="CPO848" s="3"/>
      <c r="CPP848" s="3"/>
      <c r="CPQ848" s="3"/>
      <c r="CPR848" s="3"/>
      <c r="CPS848" s="3"/>
      <c r="CPT848" s="3"/>
      <c r="CPU848" s="3"/>
      <c r="CPV848" s="3"/>
      <c r="CPW848" s="3"/>
      <c r="CPX848" s="3"/>
      <c r="CPY848" s="3"/>
      <c r="CPZ848" s="3"/>
      <c r="CQA848" s="3"/>
      <c r="CQB848" s="3"/>
      <c r="CQC848" s="3"/>
      <c r="CQD848" s="3"/>
      <c r="CQE848" s="3"/>
      <c r="CQF848" s="3"/>
      <c r="CQG848" s="3"/>
      <c r="CQH848" s="3"/>
      <c r="CQI848" s="3"/>
      <c r="CQJ848" s="3"/>
      <c r="CQK848" s="3"/>
      <c r="CQL848" s="3"/>
      <c r="CQM848" s="3"/>
      <c r="CQN848" s="3"/>
      <c r="CQO848" s="3"/>
      <c r="CQP848" s="3"/>
      <c r="CQQ848" s="3"/>
      <c r="CQR848" s="3"/>
      <c r="CQS848" s="3"/>
      <c r="CQT848" s="3"/>
      <c r="CQU848" s="3"/>
      <c r="CQV848" s="3"/>
      <c r="CQW848" s="3"/>
      <c r="CQX848" s="3"/>
      <c r="CQY848" s="3"/>
      <c r="CQZ848" s="3"/>
      <c r="CRA848" s="3"/>
      <c r="CRB848" s="3"/>
      <c r="CRC848" s="3"/>
      <c r="CRD848" s="3"/>
      <c r="CRE848" s="3"/>
      <c r="CRF848" s="3"/>
      <c r="CRG848" s="3"/>
      <c r="CRH848" s="3"/>
      <c r="CRI848" s="3"/>
      <c r="CRJ848" s="3"/>
      <c r="CRK848" s="3"/>
      <c r="CRL848" s="3"/>
      <c r="CRM848" s="3"/>
      <c r="CRN848" s="3"/>
      <c r="CRO848" s="3"/>
      <c r="CRP848" s="3"/>
      <c r="CRQ848" s="3"/>
      <c r="CRR848" s="3"/>
      <c r="CRS848" s="3"/>
      <c r="CRT848" s="3"/>
      <c r="CRU848" s="3"/>
      <c r="CRV848" s="3"/>
      <c r="CRW848" s="3"/>
      <c r="CRX848" s="3"/>
      <c r="CRY848" s="3"/>
      <c r="CRZ848" s="3"/>
      <c r="CSA848" s="3"/>
      <c r="CSB848" s="3"/>
      <c r="CSC848" s="3"/>
      <c r="CSD848" s="3"/>
      <c r="CSE848" s="3"/>
      <c r="CSF848" s="3"/>
      <c r="CSG848" s="3"/>
      <c r="CSH848" s="3"/>
      <c r="CSI848" s="3"/>
      <c r="CSJ848" s="3"/>
      <c r="CSK848" s="3"/>
      <c r="CSL848" s="3"/>
      <c r="CSM848" s="3"/>
      <c r="CSN848" s="3"/>
      <c r="CSO848" s="3"/>
      <c r="CSP848" s="3"/>
      <c r="CSQ848" s="3"/>
      <c r="CSR848" s="3"/>
      <c r="CSS848" s="3"/>
      <c r="CST848" s="3"/>
      <c r="CSU848" s="3"/>
      <c r="CSV848" s="3"/>
      <c r="CSW848" s="3"/>
      <c r="CSX848" s="3"/>
      <c r="CSY848" s="3"/>
      <c r="CSZ848" s="3"/>
      <c r="CTA848" s="3"/>
      <c r="CTB848" s="3"/>
      <c r="CTC848" s="3"/>
      <c r="CTD848" s="3"/>
      <c r="CTE848" s="3"/>
      <c r="CTF848" s="3"/>
      <c r="CTG848" s="3"/>
      <c r="CTH848" s="3"/>
      <c r="CTI848" s="3"/>
      <c r="CTJ848" s="3"/>
      <c r="CTK848" s="3"/>
      <c r="CTL848" s="3"/>
      <c r="CTM848" s="3"/>
      <c r="CTN848" s="3"/>
      <c r="CTO848" s="3"/>
      <c r="CTP848" s="3"/>
      <c r="CTQ848" s="3"/>
      <c r="CTR848" s="3"/>
      <c r="CTS848" s="3"/>
      <c r="CTT848" s="3"/>
      <c r="CTU848" s="3"/>
      <c r="CTV848" s="3"/>
      <c r="CTW848" s="3"/>
      <c r="CTX848" s="3"/>
      <c r="CTY848" s="3"/>
      <c r="CTZ848" s="3"/>
      <c r="CUA848" s="3"/>
      <c r="CUB848" s="3"/>
      <c r="CUC848" s="3"/>
      <c r="CUD848" s="3"/>
      <c r="CUE848" s="3"/>
      <c r="CUF848" s="3"/>
      <c r="CUG848" s="3"/>
      <c r="CUH848" s="3"/>
      <c r="CUI848" s="3"/>
      <c r="CUJ848" s="3"/>
      <c r="CUK848" s="3"/>
      <c r="CUL848" s="3"/>
      <c r="CUM848" s="3"/>
      <c r="CUN848" s="3"/>
      <c r="CUO848" s="3"/>
      <c r="CUP848" s="3"/>
      <c r="CUQ848" s="3"/>
      <c r="CUR848" s="3"/>
      <c r="CUS848" s="3"/>
      <c r="CUT848" s="3"/>
      <c r="CUU848" s="3"/>
      <c r="CUV848" s="3"/>
      <c r="CUW848" s="3"/>
      <c r="CUX848" s="3"/>
      <c r="CUY848" s="3"/>
      <c r="CUZ848" s="3"/>
      <c r="CVA848" s="3"/>
      <c r="CVB848" s="3"/>
      <c r="CVC848" s="3"/>
      <c r="CVD848" s="3"/>
      <c r="CVE848" s="3"/>
      <c r="CVF848" s="3"/>
      <c r="CVG848" s="3"/>
      <c r="CVH848" s="3"/>
      <c r="CVI848" s="3"/>
      <c r="CVJ848" s="3"/>
      <c r="CVK848" s="3"/>
      <c r="CVL848" s="3"/>
      <c r="CVM848" s="3"/>
      <c r="CVN848" s="3"/>
      <c r="CVO848" s="3"/>
      <c r="CVP848" s="3"/>
      <c r="CVQ848" s="3"/>
      <c r="CVR848" s="3"/>
      <c r="CVS848" s="3"/>
      <c r="CVT848" s="3"/>
      <c r="CVU848" s="3"/>
      <c r="CVV848" s="3"/>
      <c r="CVW848" s="3"/>
      <c r="CVX848" s="3"/>
      <c r="CVY848" s="3"/>
      <c r="CVZ848" s="3"/>
      <c r="CWA848" s="3"/>
      <c r="CWB848" s="3"/>
      <c r="CWC848" s="3"/>
      <c r="CWD848" s="3"/>
      <c r="CWE848" s="3"/>
      <c r="CWF848" s="3"/>
      <c r="CWG848" s="3"/>
      <c r="CWH848" s="3"/>
      <c r="CWI848" s="3"/>
      <c r="CWJ848" s="3"/>
      <c r="CWK848" s="3"/>
      <c r="CWL848" s="3"/>
      <c r="CWM848" s="3"/>
      <c r="CWN848" s="3"/>
      <c r="CWO848" s="3"/>
      <c r="CWP848" s="3"/>
      <c r="CWQ848" s="3"/>
      <c r="CWR848" s="3"/>
      <c r="CWS848" s="3"/>
      <c r="CWT848" s="3"/>
      <c r="CWU848" s="3"/>
      <c r="CWV848" s="3"/>
      <c r="CWW848" s="3"/>
      <c r="CWX848" s="3"/>
      <c r="CWY848" s="3"/>
      <c r="CWZ848" s="3"/>
      <c r="CXA848" s="3"/>
      <c r="CXB848" s="3"/>
      <c r="CXC848" s="3"/>
      <c r="CXD848" s="3"/>
      <c r="CXE848" s="3"/>
      <c r="CXF848" s="3"/>
      <c r="CXG848" s="3"/>
      <c r="CXH848" s="3"/>
      <c r="CXI848" s="3"/>
      <c r="CXJ848" s="3"/>
      <c r="CXK848" s="3"/>
      <c r="CXL848" s="3"/>
      <c r="CXM848" s="3"/>
      <c r="CXN848" s="3"/>
      <c r="CXO848" s="3"/>
      <c r="CXP848" s="3"/>
      <c r="CXQ848" s="3"/>
      <c r="CXR848" s="3"/>
      <c r="CXS848" s="3"/>
      <c r="CXT848" s="3"/>
      <c r="CXU848" s="3"/>
      <c r="CXV848" s="3"/>
      <c r="CXW848" s="3"/>
      <c r="CXX848" s="3"/>
      <c r="CXY848" s="3"/>
      <c r="CXZ848" s="3"/>
      <c r="CYA848" s="3"/>
      <c r="CYB848" s="3"/>
      <c r="CYC848" s="3"/>
      <c r="CYD848" s="3"/>
      <c r="CYE848" s="3"/>
      <c r="CYF848" s="3"/>
      <c r="CYG848" s="3"/>
      <c r="CYH848" s="3"/>
      <c r="CYI848" s="3"/>
      <c r="CYJ848" s="3"/>
      <c r="CYK848" s="3"/>
      <c r="CYL848" s="3"/>
      <c r="CYM848" s="3"/>
      <c r="CYN848" s="3"/>
      <c r="CYO848" s="3"/>
      <c r="CYP848" s="3"/>
      <c r="CYQ848" s="3"/>
      <c r="CYR848" s="3"/>
      <c r="CYS848" s="3"/>
      <c r="CYT848" s="3"/>
      <c r="CYU848" s="3"/>
      <c r="CYV848" s="3"/>
      <c r="CYW848" s="3"/>
      <c r="CYX848" s="3"/>
      <c r="CYY848" s="3"/>
      <c r="CYZ848" s="3"/>
      <c r="CZA848" s="3"/>
      <c r="CZB848" s="3"/>
      <c r="CZC848" s="3"/>
      <c r="CZD848" s="3"/>
      <c r="CZE848" s="3"/>
      <c r="CZF848" s="3"/>
      <c r="CZG848" s="3"/>
      <c r="CZH848" s="3"/>
      <c r="CZI848" s="3"/>
      <c r="CZJ848" s="3"/>
      <c r="CZK848" s="3"/>
      <c r="CZL848" s="3"/>
      <c r="CZM848" s="3"/>
      <c r="CZN848" s="3"/>
      <c r="CZO848" s="3"/>
      <c r="CZP848" s="3"/>
      <c r="CZQ848" s="3"/>
      <c r="CZR848" s="3"/>
      <c r="CZS848" s="3"/>
      <c r="CZT848" s="3"/>
      <c r="CZU848" s="3"/>
      <c r="CZV848" s="3"/>
      <c r="CZW848" s="3"/>
      <c r="CZX848" s="3"/>
      <c r="CZY848" s="3"/>
      <c r="CZZ848" s="3"/>
      <c r="DAA848" s="3"/>
      <c r="DAB848" s="3"/>
      <c r="DAC848" s="3"/>
      <c r="DAD848" s="3"/>
      <c r="DAE848" s="3"/>
      <c r="DAF848" s="3"/>
      <c r="DAG848" s="3"/>
      <c r="DAH848" s="3"/>
      <c r="DAI848" s="3"/>
      <c r="DAJ848" s="3"/>
      <c r="DAK848" s="3"/>
      <c r="DAL848" s="3"/>
      <c r="DAM848" s="3"/>
      <c r="DAN848" s="3"/>
      <c r="DAO848" s="3"/>
      <c r="DAP848" s="3"/>
      <c r="DAQ848" s="3"/>
      <c r="DAR848" s="3"/>
      <c r="DAS848" s="3"/>
      <c r="DAT848" s="3"/>
      <c r="DAU848" s="3"/>
      <c r="DAV848" s="3"/>
      <c r="DAW848" s="3"/>
      <c r="DAX848" s="3"/>
      <c r="DAY848" s="3"/>
      <c r="DAZ848" s="3"/>
      <c r="DBA848" s="3"/>
      <c r="DBB848" s="3"/>
      <c r="DBC848" s="3"/>
      <c r="DBD848" s="3"/>
      <c r="DBE848" s="3"/>
      <c r="DBF848" s="3"/>
      <c r="DBG848" s="3"/>
      <c r="DBH848" s="3"/>
      <c r="DBI848" s="3"/>
      <c r="DBJ848" s="3"/>
      <c r="DBK848" s="3"/>
      <c r="DBL848" s="3"/>
      <c r="DBM848" s="3"/>
      <c r="DBN848" s="3"/>
      <c r="DBO848" s="3"/>
      <c r="DBP848" s="3"/>
      <c r="DBQ848" s="3"/>
      <c r="DBR848" s="3"/>
      <c r="DBS848" s="3"/>
      <c r="DBT848" s="3"/>
      <c r="DBU848" s="3"/>
      <c r="DBV848" s="3"/>
      <c r="DBW848" s="3"/>
      <c r="DBX848" s="3"/>
      <c r="DBY848" s="3"/>
      <c r="DBZ848" s="3"/>
      <c r="DCA848" s="3"/>
      <c r="DCB848" s="3"/>
      <c r="DCC848" s="3"/>
      <c r="DCD848" s="3"/>
      <c r="DCE848" s="3"/>
      <c r="DCF848" s="3"/>
      <c r="DCG848" s="3"/>
      <c r="DCH848" s="3"/>
      <c r="DCI848" s="3"/>
      <c r="DCJ848" s="3"/>
      <c r="DCK848" s="3"/>
      <c r="DCL848" s="3"/>
      <c r="DCM848" s="3"/>
      <c r="DCN848" s="3"/>
      <c r="DCO848" s="3"/>
      <c r="DCP848" s="3"/>
      <c r="DCQ848" s="3"/>
      <c r="DCR848" s="3"/>
      <c r="DCS848" s="3"/>
      <c r="DCT848" s="3"/>
      <c r="DCU848" s="3"/>
      <c r="DCV848" s="3"/>
      <c r="DCW848" s="3"/>
      <c r="DCX848" s="3"/>
      <c r="DCY848" s="3"/>
      <c r="DCZ848" s="3"/>
      <c r="DDA848" s="3"/>
      <c r="DDB848" s="3"/>
      <c r="DDC848" s="3"/>
      <c r="DDD848" s="3"/>
      <c r="DDE848" s="3"/>
      <c r="DDF848" s="3"/>
      <c r="DDG848" s="3"/>
      <c r="DDH848" s="3"/>
      <c r="DDI848" s="3"/>
      <c r="DDJ848" s="3"/>
      <c r="DDK848" s="3"/>
      <c r="DDL848" s="3"/>
      <c r="DDM848" s="3"/>
      <c r="DDN848" s="3"/>
      <c r="DDO848" s="3"/>
      <c r="DDP848" s="3"/>
      <c r="DDQ848" s="3"/>
      <c r="DDR848" s="3"/>
      <c r="DDS848" s="3"/>
      <c r="DDT848" s="3"/>
      <c r="DDU848" s="3"/>
      <c r="DDV848" s="3"/>
      <c r="DDW848" s="3"/>
      <c r="DDX848" s="3"/>
      <c r="DDY848" s="3"/>
      <c r="DDZ848" s="3"/>
      <c r="DEA848" s="3"/>
      <c r="DEB848" s="3"/>
      <c r="DEC848" s="3"/>
      <c r="DED848" s="3"/>
      <c r="DEE848" s="3"/>
      <c r="DEF848" s="3"/>
      <c r="DEG848" s="3"/>
      <c r="DEH848" s="3"/>
      <c r="DEI848" s="3"/>
      <c r="DEJ848" s="3"/>
      <c r="DEK848" s="3"/>
      <c r="DEL848" s="3"/>
      <c r="DEM848" s="3"/>
      <c r="DEN848" s="3"/>
      <c r="DEO848" s="3"/>
      <c r="DEP848" s="3"/>
      <c r="DEQ848" s="3"/>
      <c r="DER848" s="3"/>
      <c r="DES848" s="3"/>
      <c r="DET848" s="3"/>
      <c r="DEU848" s="3"/>
      <c r="DEV848" s="3"/>
      <c r="DEW848" s="3"/>
      <c r="DEX848" s="3"/>
      <c r="DEY848" s="3"/>
      <c r="DEZ848" s="3"/>
      <c r="DFA848" s="3"/>
      <c r="DFB848" s="3"/>
      <c r="DFC848" s="3"/>
      <c r="DFD848" s="3"/>
      <c r="DFE848" s="3"/>
      <c r="DFF848" s="3"/>
      <c r="DFG848" s="3"/>
      <c r="DFH848" s="3"/>
      <c r="DFI848" s="3"/>
      <c r="DFJ848" s="3"/>
      <c r="DFK848" s="3"/>
      <c r="DFL848" s="3"/>
      <c r="DFM848" s="3"/>
      <c r="DFN848" s="3"/>
      <c r="DFO848" s="3"/>
      <c r="DFP848" s="3"/>
      <c r="DFQ848" s="3"/>
      <c r="DFR848" s="3"/>
      <c r="DFS848" s="3"/>
      <c r="DFT848" s="3"/>
      <c r="DFU848" s="3"/>
      <c r="DFV848" s="3"/>
      <c r="DFW848" s="3"/>
      <c r="DFX848" s="3"/>
      <c r="DFY848" s="3"/>
      <c r="DFZ848" s="3"/>
      <c r="DGA848" s="3"/>
      <c r="DGB848" s="3"/>
      <c r="DGC848" s="3"/>
      <c r="DGD848" s="3"/>
      <c r="DGE848" s="3"/>
      <c r="DGF848" s="3"/>
      <c r="DGG848" s="3"/>
      <c r="DGH848" s="3"/>
      <c r="DGI848" s="3"/>
      <c r="DGJ848" s="3"/>
      <c r="DGK848" s="3"/>
      <c r="DGL848" s="3"/>
      <c r="DGM848" s="3"/>
      <c r="DGN848" s="3"/>
      <c r="DGO848" s="3"/>
      <c r="DGP848" s="3"/>
      <c r="DGQ848" s="3"/>
      <c r="DGR848" s="3"/>
      <c r="DGS848" s="3"/>
      <c r="DGT848" s="3"/>
      <c r="DGU848" s="3"/>
      <c r="DGV848" s="3"/>
      <c r="DGW848" s="3"/>
      <c r="DGX848" s="3"/>
      <c r="DGY848" s="3"/>
      <c r="DGZ848" s="3"/>
      <c r="DHA848" s="3"/>
      <c r="DHB848" s="3"/>
      <c r="DHC848" s="3"/>
      <c r="DHD848" s="3"/>
      <c r="DHE848" s="3"/>
      <c r="DHF848" s="3"/>
      <c r="DHG848" s="3"/>
      <c r="DHH848" s="3"/>
      <c r="DHI848" s="3"/>
      <c r="DHJ848" s="3"/>
      <c r="DHK848" s="3"/>
      <c r="DHL848" s="3"/>
      <c r="DHM848" s="3"/>
      <c r="DHN848" s="3"/>
      <c r="DHO848" s="3"/>
      <c r="DHP848" s="3"/>
      <c r="DHQ848" s="3"/>
      <c r="DHR848" s="3"/>
      <c r="DHS848" s="3"/>
      <c r="DHT848" s="3"/>
      <c r="DHU848" s="3"/>
      <c r="DHV848" s="3"/>
      <c r="DHW848" s="3"/>
      <c r="DHX848" s="3"/>
      <c r="DHY848" s="3"/>
      <c r="DHZ848" s="3"/>
      <c r="DIA848" s="3"/>
      <c r="DIB848" s="3"/>
      <c r="DIC848" s="3"/>
      <c r="DID848" s="3"/>
      <c r="DIE848" s="3"/>
      <c r="DIF848" s="3"/>
      <c r="DIG848" s="3"/>
      <c r="DIH848" s="3"/>
      <c r="DII848" s="3"/>
      <c r="DIJ848" s="3"/>
      <c r="DIK848" s="3"/>
      <c r="DIL848" s="3"/>
      <c r="DIM848" s="3"/>
      <c r="DIN848" s="3"/>
      <c r="DIO848" s="3"/>
      <c r="DIP848" s="3"/>
      <c r="DIQ848" s="3"/>
      <c r="DIR848" s="3"/>
      <c r="DIS848" s="3"/>
      <c r="DIT848" s="3"/>
      <c r="DIU848" s="3"/>
      <c r="DIV848" s="3"/>
      <c r="DIW848" s="3"/>
      <c r="DIX848" s="3"/>
      <c r="DIY848" s="3"/>
      <c r="DIZ848" s="3"/>
      <c r="DJA848" s="3"/>
      <c r="DJB848" s="3"/>
      <c r="DJC848" s="3"/>
      <c r="DJD848" s="3"/>
      <c r="DJE848" s="3"/>
      <c r="DJF848" s="3"/>
      <c r="DJG848" s="3"/>
      <c r="DJH848" s="3"/>
      <c r="DJI848" s="3"/>
      <c r="DJJ848" s="3"/>
      <c r="DJK848" s="3"/>
      <c r="DJL848" s="3"/>
      <c r="DJM848" s="3"/>
      <c r="DJN848" s="3"/>
      <c r="DJO848" s="3"/>
      <c r="DJP848" s="3"/>
      <c r="DJQ848" s="3"/>
      <c r="DJR848" s="3"/>
      <c r="DJS848" s="3"/>
      <c r="DJT848" s="3"/>
      <c r="DJU848" s="3"/>
      <c r="DJV848" s="3"/>
      <c r="DJW848" s="3"/>
      <c r="DJX848" s="3"/>
      <c r="DJY848" s="3"/>
      <c r="DJZ848" s="3"/>
      <c r="DKA848" s="3"/>
      <c r="DKB848" s="3"/>
      <c r="DKC848" s="3"/>
      <c r="DKD848" s="3"/>
      <c r="DKE848" s="3"/>
      <c r="DKF848" s="3"/>
      <c r="DKG848" s="3"/>
      <c r="DKH848" s="3"/>
      <c r="DKI848" s="3"/>
      <c r="DKJ848" s="3"/>
      <c r="DKK848" s="3"/>
      <c r="DKL848" s="3"/>
      <c r="DKM848" s="3"/>
      <c r="DKN848" s="3"/>
      <c r="DKO848" s="3"/>
      <c r="DKP848" s="3"/>
      <c r="DKQ848" s="3"/>
      <c r="DKR848" s="3"/>
      <c r="DKS848" s="3"/>
      <c r="DKT848" s="3"/>
      <c r="DKU848" s="3"/>
      <c r="DKV848" s="3"/>
      <c r="DKW848" s="3"/>
      <c r="DKX848" s="3"/>
      <c r="DKY848" s="3"/>
      <c r="DKZ848" s="3"/>
      <c r="DLA848" s="3"/>
      <c r="DLB848" s="3"/>
      <c r="DLC848" s="3"/>
      <c r="DLD848" s="3"/>
      <c r="DLE848" s="3"/>
      <c r="DLF848" s="3"/>
      <c r="DLG848" s="3"/>
      <c r="DLH848" s="3"/>
      <c r="DLI848" s="3"/>
      <c r="DLJ848" s="3"/>
      <c r="DLK848" s="3"/>
      <c r="DLL848" s="3"/>
      <c r="DLM848" s="3"/>
      <c r="DLN848" s="3"/>
      <c r="DLO848" s="3"/>
      <c r="DLP848" s="3"/>
      <c r="DLQ848" s="3"/>
      <c r="DLR848" s="3"/>
      <c r="DLS848" s="3"/>
      <c r="DLT848" s="3"/>
      <c r="DLU848" s="3"/>
      <c r="DLV848" s="3"/>
      <c r="DLW848" s="3"/>
      <c r="DLX848" s="3"/>
      <c r="DLY848" s="3"/>
      <c r="DLZ848" s="3"/>
      <c r="DMA848" s="3"/>
      <c r="DMB848" s="3"/>
      <c r="DMC848" s="3"/>
      <c r="DMD848" s="3"/>
      <c r="DME848" s="3"/>
      <c r="DMF848" s="3"/>
      <c r="DMG848" s="3"/>
      <c r="DMH848" s="3"/>
      <c r="DMI848" s="3"/>
      <c r="DMJ848" s="3"/>
      <c r="DMK848" s="3"/>
      <c r="DML848" s="3"/>
      <c r="DMM848" s="3"/>
      <c r="DMN848" s="3"/>
      <c r="DMO848" s="3"/>
      <c r="DMP848" s="3"/>
      <c r="DMQ848" s="3"/>
      <c r="DMR848" s="3"/>
      <c r="DMS848" s="3"/>
      <c r="DMT848" s="3"/>
      <c r="DMU848" s="3"/>
      <c r="DMV848" s="3"/>
      <c r="DMW848" s="3"/>
      <c r="DMX848" s="3"/>
      <c r="DMY848" s="3"/>
      <c r="DMZ848" s="3"/>
      <c r="DNA848" s="3"/>
      <c r="DNB848" s="3"/>
      <c r="DNC848" s="3"/>
      <c r="DND848" s="3"/>
      <c r="DNE848" s="3"/>
      <c r="DNF848" s="3"/>
      <c r="DNG848" s="3"/>
      <c r="DNH848" s="3"/>
      <c r="DNI848" s="3"/>
      <c r="DNJ848" s="3"/>
      <c r="DNK848" s="3"/>
      <c r="DNL848" s="3"/>
      <c r="DNM848" s="3"/>
      <c r="DNN848" s="3"/>
      <c r="DNO848" s="3"/>
      <c r="DNP848" s="3"/>
      <c r="DNQ848" s="3"/>
      <c r="DNR848" s="3"/>
      <c r="DNS848" s="3"/>
      <c r="DNT848" s="3"/>
      <c r="DNU848" s="3"/>
      <c r="DNV848" s="3"/>
      <c r="DNW848" s="3"/>
      <c r="DNX848" s="3"/>
      <c r="DNY848" s="3"/>
      <c r="DNZ848" s="3"/>
      <c r="DOA848" s="3"/>
      <c r="DOB848" s="3"/>
      <c r="DOC848" s="3"/>
      <c r="DOD848" s="3"/>
      <c r="DOE848" s="3"/>
      <c r="DOF848" s="3"/>
      <c r="DOG848" s="3"/>
      <c r="DOH848" s="3"/>
      <c r="DOI848" s="3"/>
      <c r="DOJ848" s="3"/>
      <c r="DOK848" s="3"/>
      <c r="DOL848" s="3"/>
      <c r="DOM848" s="3"/>
      <c r="DON848" s="3"/>
      <c r="DOO848" s="3"/>
      <c r="DOP848" s="3"/>
      <c r="DOQ848" s="3"/>
      <c r="DOR848" s="3"/>
      <c r="DOS848" s="3"/>
      <c r="DOT848" s="3"/>
      <c r="DOU848" s="3"/>
      <c r="DOV848" s="3"/>
      <c r="DOW848" s="3"/>
      <c r="DOX848" s="3"/>
      <c r="DOY848" s="3"/>
      <c r="DOZ848" s="3"/>
      <c r="DPA848" s="3"/>
      <c r="DPB848" s="3"/>
      <c r="DPC848" s="3"/>
      <c r="DPD848" s="3"/>
      <c r="DPE848" s="3"/>
      <c r="DPF848" s="3"/>
      <c r="DPG848" s="3"/>
      <c r="DPH848" s="3"/>
      <c r="DPI848" s="3"/>
      <c r="DPJ848" s="3"/>
      <c r="DPK848" s="3"/>
      <c r="DPL848" s="3"/>
      <c r="DPM848" s="3"/>
      <c r="DPN848" s="3"/>
      <c r="DPO848" s="3"/>
      <c r="DPP848" s="3"/>
      <c r="DPQ848" s="3"/>
      <c r="DPR848" s="3"/>
      <c r="DPS848" s="3"/>
      <c r="DPT848" s="3"/>
      <c r="DPU848" s="3"/>
      <c r="DPV848" s="3"/>
      <c r="DPW848" s="3"/>
      <c r="DPX848" s="3"/>
      <c r="DPY848" s="3"/>
      <c r="DPZ848" s="3"/>
      <c r="DQA848" s="3"/>
      <c r="DQB848" s="3"/>
      <c r="DQC848" s="3"/>
      <c r="DQD848" s="3"/>
      <c r="DQE848" s="3"/>
      <c r="DQF848" s="3"/>
      <c r="DQG848" s="3"/>
      <c r="DQH848" s="3"/>
      <c r="DQI848" s="3"/>
      <c r="DQJ848" s="3"/>
      <c r="DQK848" s="3"/>
      <c r="DQL848" s="3"/>
      <c r="DQM848" s="3"/>
      <c r="DQN848" s="3"/>
      <c r="DQO848" s="3"/>
      <c r="DQP848" s="3"/>
      <c r="DQQ848" s="3"/>
      <c r="DQR848" s="3"/>
      <c r="DQS848" s="3"/>
      <c r="DQT848" s="3"/>
      <c r="DQU848" s="3"/>
      <c r="DQV848" s="3"/>
      <c r="DQW848" s="3"/>
      <c r="DQX848" s="3"/>
      <c r="DQY848" s="3"/>
      <c r="DQZ848" s="3"/>
      <c r="DRA848" s="3"/>
      <c r="DRB848" s="3"/>
      <c r="DRC848" s="3"/>
      <c r="DRD848" s="3"/>
      <c r="DRE848" s="3"/>
      <c r="DRF848" s="3"/>
      <c r="DRG848" s="3"/>
      <c r="DRH848" s="3"/>
      <c r="DRI848" s="3"/>
      <c r="DRJ848" s="3"/>
      <c r="DRK848" s="3"/>
      <c r="DRL848" s="3"/>
      <c r="DRM848" s="3"/>
      <c r="DRN848" s="3"/>
      <c r="DRO848" s="3"/>
      <c r="DRP848" s="3"/>
      <c r="DRQ848" s="3"/>
      <c r="DRR848" s="3"/>
      <c r="DRS848" s="3"/>
      <c r="DRT848" s="3"/>
      <c r="DRU848" s="3"/>
      <c r="DRV848" s="3"/>
      <c r="DRW848" s="3"/>
      <c r="DRX848" s="3"/>
      <c r="DRY848" s="3"/>
      <c r="DRZ848" s="3"/>
      <c r="DSA848" s="3"/>
      <c r="DSB848" s="3"/>
      <c r="DSC848" s="3"/>
      <c r="DSD848" s="3"/>
      <c r="DSE848" s="3"/>
      <c r="DSF848" s="3"/>
      <c r="DSG848" s="3"/>
      <c r="DSH848" s="3"/>
      <c r="DSI848" s="3"/>
      <c r="DSJ848" s="3"/>
      <c r="DSK848" s="3"/>
      <c r="DSL848" s="3"/>
      <c r="DSM848" s="3"/>
      <c r="DSN848" s="3"/>
      <c r="DSO848" s="3"/>
      <c r="DSP848" s="3"/>
      <c r="DSQ848" s="3"/>
      <c r="DSR848" s="3"/>
      <c r="DSS848" s="3"/>
      <c r="DST848" s="3"/>
      <c r="DSU848" s="3"/>
      <c r="DSV848" s="3"/>
      <c r="DSW848" s="3"/>
      <c r="DSX848" s="3"/>
      <c r="DSY848" s="3"/>
      <c r="DSZ848" s="3"/>
      <c r="DTA848" s="3"/>
      <c r="DTB848" s="3"/>
      <c r="DTC848" s="3"/>
      <c r="DTD848" s="3"/>
      <c r="DTE848" s="3"/>
      <c r="DTF848" s="3"/>
      <c r="DTG848" s="3"/>
      <c r="DTH848" s="3"/>
      <c r="DTI848" s="3"/>
      <c r="DTJ848" s="3"/>
      <c r="DTK848" s="3"/>
      <c r="DTL848" s="3"/>
      <c r="DTM848" s="3"/>
      <c r="DTN848" s="3"/>
      <c r="DTO848" s="3"/>
      <c r="DTP848" s="3"/>
      <c r="DTQ848" s="3"/>
      <c r="DTR848" s="3"/>
      <c r="DTS848" s="3"/>
      <c r="DTT848" s="3"/>
      <c r="DTU848" s="3"/>
      <c r="DTV848" s="3"/>
      <c r="DTW848" s="3"/>
      <c r="DTX848" s="3"/>
      <c r="DTY848" s="3"/>
      <c r="DTZ848" s="3"/>
      <c r="DUA848" s="3"/>
      <c r="DUB848" s="3"/>
      <c r="DUC848" s="3"/>
      <c r="DUD848" s="3"/>
      <c r="DUE848" s="3"/>
      <c r="DUF848" s="3"/>
      <c r="DUG848" s="3"/>
      <c r="DUH848" s="3"/>
      <c r="DUI848" s="3"/>
      <c r="DUJ848" s="3"/>
      <c r="DUK848" s="3"/>
      <c r="DUL848" s="3"/>
      <c r="DUM848" s="3"/>
      <c r="DUN848" s="3"/>
      <c r="DUO848" s="3"/>
      <c r="DUP848" s="3"/>
      <c r="DUQ848" s="3"/>
      <c r="DUR848" s="3"/>
      <c r="DUS848" s="3"/>
      <c r="DUT848" s="3"/>
      <c r="DUU848" s="3"/>
      <c r="DUV848" s="3"/>
      <c r="DUW848" s="3"/>
      <c r="DUX848" s="3"/>
      <c r="DUY848" s="3"/>
      <c r="DUZ848" s="3"/>
      <c r="DVA848" s="3"/>
      <c r="DVB848" s="3"/>
      <c r="DVC848" s="3"/>
      <c r="DVD848" s="3"/>
      <c r="DVE848" s="3"/>
      <c r="DVF848" s="3"/>
      <c r="DVG848" s="3"/>
      <c r="DVH848" s="3"/>
      <c r="DVI848" s="3"/>
      <c r="DVJ848" s="3"/>
      <c r="DVK848" s="3"/>
      <c r="DVL848" s="3"/>
      <c r="DVM848" s="3"/>
      <c r="DVN848" s="3"/>
      <c r="DVO848" s="3"/>
      <c r="DVP848" s="3"/>
      <c r="DVQ848" s="3"/>
      <c r="DVR848" s="3"/>
      <c r="DVS848" s="3"/>
      <c r="DVT848" s="3"/>
      <c r="DVU848" s="3"/>
      <c r="DVV848" s="3"/>
      <c r="DVW848" s="3"/>
      <c r="DVX848" s="3"/>
      <c r="DVY848" s="3"/>
      <c r="DVZ848" s="3"/>
      <c r="DWA848" s="3"/>
      <c r="DWB848" s="3"/>
      <c r="DWC848" s="3"/>
      <c r="DWD848" s="3"/>
      <c r="DWE848" s="3"/>
      <c r="DWF848" s="3"/>
      <c r="DWG848" s="3"/>
      <c r="DWH848" s="3"/>
      <c r="DWI848" s="3"/>
      <c r="DWJ848" s="3"/>
      <c r="DWK848" s="3"/>
      <c r="DWL848" s="3"/>
      <c r="DWM848" s="3"/>
      <c r="DWN848" s="3"/>
      <c r="DWO848" s="3"/>
      <c r="DWP848" s="3"/>
      <c r="DWQ848" s="3"/>
      <c r="DWR848" s="3"/>
      <c r="DWS848" s="3"/>
      <c r="DWT848" s="3"/>
      <c r="DWU848" s="3"/>
      <c r="DWV848" s="3"/>
      <c r="DWW848" s="3"/>
      <c r="DWX848" s="3"/>
      <c r="DWY848" s="3"/>
      <c r="DWZ848" s="3"/>
      <c r="DXA848" s="3"/>
      <c r="DXB848" s="3"/>
      <c r="DXC848" s="3"/>
      <c r="DXD848" s="3"/>
      <c r="DXE848" s="3"/>
      <c r="DXF848" s="3"/>
      <c r="DXG848" s="3"/>
      <c r="DXH848" s="3"/>
      <c r="DXI848" s="3"/>
      <c r="DXJ848" s="3"/>
      <c r="DXK848" s="3"/>
      <c r="DXL848" s="3"/>
      <c r="DXM848" s="3"/>
      <c r="DXN848" s="3"/>
      <c r="DXO848" s="3"/>
      <c r="DXP848" s="3"/>
      <c r="DXQ848" s="3"/>
      <c r="DXR848" s="3"/>
      <c r="DXS848" s="3"/>
      <c r="DXT848" s="3"/>
      <c r="DXU848" s="3"/>
      <c r="DXV848" s="3"/>
      <c r="DXW848" s="3"/>
      <c r="DXX848" s="3"/>
      <c r="DXY848" s="3"/>
      <c r="DXZ848" s="3"/>
      <c r="DYA848" s="3"/>
      <c r="DYB848" s="3"/>
      <c r="DYC848" s="3"/>
      <c r="DYD848" s="3"/>
      <c r="DYE848" s="3"/>
      <c r="DYF848" s="3"/>
      <c r="DYG848" s="3"/>
      <c r="DYH848" s="3"/>
      <c r="DYI848" s="3"/>
      <c r="DYJ848" s="3"/>
      <c r="DYK848" s="3"/>
      <c r="DYL848" s="3"/>
      <c r="DYM848" s="3"/>
      <c r="DYN848" s="3"/>
      <c r="DYO848" s="3"/>
      <c r="DYP848" s="3"/>
      <c r="DYQ848" s="3"/>
      <c r="DYR848" s="3"/>
      <c r="DYS848" s="3"/>
      <c r="DYT848" s="3"/>
      <c r="DYU848" s="3"/>
      <c r="DYV848" s="3"/>
      <c r="DYW848" s="3"/>
      <c r="DYX848" s="3"/>
      <c r="DYY848" s="3"/>
      <c r="DYZ848" s="3"/>
      <c r="DZA848" s="3"/>
      <c r="DZB848" s="3"/>
      <c r="DZC848" s="3"/>
      <c r="DZD848" s="3"/>
      <c r="DZE848" s="3"/>
      <c r="DZF848" s="3"/>
      <c r="DZG848" s="3"/>
      <c r="DZH848" s="3"/>
      <c r="DZI848" s="3"/>
      <c r="DZJ848" s="3"/>
      <c r="DZK848" s="3"/>
      <c r="DZL848" s="3"/>
      <c r="DZM848" s="3"/>
      <c r="DZN848" s="3"/>
      <c r="DZO848" s="3"/>
      <c r="DZP848" s="3"/>
      <c r="DZQ848" s="3"/>
      <c r="DZR848" s="3"/>
      <c r="DZS848" s="3"/>
      <c r="DZT848" s="3"/>
      <c r="DZU848" s="3"/>
      <c r="DZV848" s="3"/>
      <c r="DZW848" s="3"/>
      <c r="DZX848" s="3"/>
      <c r="DZY848" s="3"/>
      <c r="DZZ848" s="3"/>
      <c r="EAA848" s="3"/>
      <c r="EAB848" s="3"/>
      <c r="EAC848" s="3"/>
      <c r="EAD848" s="3"/>
      <c r="EAE848" s="3"/>
      <c r="EAF848" s="3"/>
      <c r="EAG848" s="3"/>
      <c r="EAH848" s="3"/>
      <c r="EAI848" s="3"/>
      <c r="EAJ848" s="3"/>
      <c r="EAK848" s="3"/>
      <c r="EAL848" s="3"/>
      <c r="EAM848" s="3"/>
      <c r="EAN848" s="3"/>
      <c r="EAO848" s="3"/>
      <c r="EAP848" s="3"/>
      <c r="EAQ848" s="3"/>
      <c r="EAR848" s="3"/>
      <c r="EAS848" s="3"/>
      <c r="EAT848" s="3"/>
      <c r="EAU848" s="3"/>
      <c r="EAV848" s="3"/>
      <c r="EAW848" s="3"/>
      <c r="EAX848" s="3"/>
      <c r="EAY848" s="3"/>
      <c r="EAZ848" s="3"/>
      <c r="EBA848" s="3"/>
      <c r="EBB848" s="3"/>
      <c r="EBC848" s="3"/>
      <c r="EBD848" s="3"/>
      <c r="EBE848" s="3"/>
      <c r="EBF848" s="3"/>
      <c r="EBG848" s="3"/>
      <c r="EBH848" s="3"/>
      <c r="EBI848" s="3"/>
      <c r="EBJ848" s="3"/>
      <c r="EBK848" s="3"/>
      <c r="EBL848" s="3"/>
      <c r="EBM848" s="3"/>
      <c r="EBN848" s="3"/>
      <c r="EBO848" s="3"/>
      <c r="EBP848" s="3"/>
      <c r="EBQ848" s="3"/>
      <c r="EBR848" s="3"/>
      <c r="EBS848" s="3"/>
      <c r="EBT848" s="3"/>
      <c r="EBU848" s="3"/>
      <c r="EBV848" s="3"/>
      <c r="EBW848" s="3"/>
      <c r="EBX848" s="3"/>
      <c r="EBY848" s="3"/>
      <c r="EBZ848" s="3"/>
      <c r="ECA848" s="3"/>
      <c r="ECB848" s="3"/>
      <c r="ECC848" s="3"/>
      <c r="ECD848" s="3"/>
      <c r="ECE848" s="3"/>
      <c r="ECF848" s="3"/>
      <c r="ECG848" s="3"/>
      <c r="ECH848" s="3"/>
      <c r="ECI848" s="3"/>
      <c r="ECJ848" s="3"/>
      <c r="ECK848" s="3"/>
      <c r="ECL848" s="3"/>
      <c r="ECM848" s="3"/>
      <c r="ECN848" s="3"/>
      <c r="ECO848" s="3"/>
      <c r="ECP848" s="3"/>
      <c r="ECQ848" s="3"/>
      <c r="ECR848" s="3"/>
      <c r="ECS848" s="3"/>
      <c r="ECT848" s="3"/>
      <c r="ECU848" s="3"/>
      <c r="ECV848" s="3"/>
      <c r="ECW848" s="3"/>
      <c r="ECX848" s="3"/>
      <c r="ECY848" s="3"/>
      <c r="ECZ848" s="3"/>
      <c r="EDA848" s="3"/>
      <c r="EDB848" s="3"/>
      <c r="EDC848" s="3"/>
      <c r="EDD848" s="3"/>
      <c r="EDE848" s="3"/>
      <c r="EDF848" s="3"/>
      <c r="EDG848" s="3"/>
      <c r="EDH848" s="3"/>
      <c r="EDI848" s="3"/>
      <c r="EDJ848" s="3"/>
      <c r="EDK848" s="3"/>
      <c r="EDL848" s="3"/>
      <c r="EDM848" s="3"/>
      <c r="EDN848" s="3"/>
      <c r="EDO848" s="3"/>
      <c r="EDP848" s="3"/>
      <c r="EDQ848" s="3"/>
      <c r="EDR848" s="3"/>
      <c r="EDS848" s="3"/>
      <c r="EDT848" s="3"/>
      <c r="EDU848" s="3"/>
      <c r="EDV848" s="3"/>
      <c r="EDW848" s="3"/>
      <c r="EDX848" s="3"/>
      <c r="EDY848" s="3"/>
      <c r="EDZ848" s="3"/>
      <c r="EEA848" s="3"/>
      <c r="EEB848" s="3"/>
      <c r="EEC848" s="3"/>
      <c r="EED848" s="3"/>
      <c r="EEE848" s="3"/>
      <c r="EEF848" s="3"/>
      <c r="EEG848" s="3"/>
      <c r="EEH848" s="3"/>
      <c r="EEI848" s="3"/>
      <c r="EEJ848" s="3"/>
      <c r="EEK848" s="3"/>
      <c r="EEL848" s="3"/>
      <c r="EEM848" s="3"/>
      <c r="EEN848" s="3"/>
      <c r="EEO848" s="3"/>
      <c r="EEP848" s="3"/>
      <c r="EEQ848" s="3"/>
      <c r="EER848" s="3"/>
      <c r="EES848" s="3"/>
      <c r="EET848" s="3"/>
      <c r="EEU848" s="3"/>
      <c r="EEV848" s="3"/>
      <c r="EEW848" s="3"/>
      <c r="EEX848" s="3"/>
      <c r="EEY848" s="3"/>
      <c r="EEZ848" s="3"/>
      <c r="EFA848" s="3"/>
      <c r="EFB848" s="3"/>
      <c r="EFC848" s="3"/>
      <c r="EFD848" s="3"/>
      <c r="EFE848" s="3"/>
      <c r="EFF848" s="3"/>
      <c r="EFG848" s="3"/>
      <c r="EFH848" s="3"/>
      <c r="EFI848" s="3"/>
      <c r="EFJ848" s="3"/>
      <c r="EFK848" s="3"/>
      <c r="EFL848" s="3"/>
      <c r="EFM848" s="3"/>
      <c r="EFN848" s="3"/>
      <c r="EFO848" s="3"/>
      <c r="EFP848" s="3"/>
      <c r="EFQ848" s="3"/>
      <c r="EFR848" s="3"/>
      <c r="EFS848" s="3"/>
      <c r="EFT848" s="3"/>
      <c r="EFU848" s="3"/>
      <c r="EFV848" s="3"/>
      <c r="EFW848" s="3"/>
      <c r="EFX848" s="3"/>
      <c r="EFY848" s="3"/>
      <c r="EFZ848" s="3"/>
      <c r="EGA848" s="3"/>
      <c r="EGB848" s="3"/>
      <c r="EGC848" s="3"/>
      <c r="EGD848" s="3"/>
      <c r="EGE848" s="3"/>
      <c r="EGF848" s="3"/>
      <c r="EGG848" s="3"/>
      <c r="EGH848" s="3"/>
      <c r="EGI848" s="3"/>
      <c r="EGJ848" s="3"/>
      <c r="EGK848" s="3"/>
      <c r="EGL848" s="3"/>
      <c r="EGM848" s="3"/>
      <c r="EGN848" s="3"/>
      <c r="EGO848" s="3"/>
      <c r="EGP848" s="3"/>
      <c r="EGQ848" s="3"/>
      <c r="EGR848" s="3"/>
      <c r="EGS848" s="3"/>
      <c r="EGT848" s="3"/>
      <c r="EGU848" s="3"/>
      <c r="EGV848" s="3"/>
      <c r="EGW848" s="3"/>
      <c r="EGX848" s="3"/>
      <c r="EGY848" s="3"/>
      <c r="EGZ848" s="3"/>
      <c r="EHA848" s="3"/>
      <c r="EHB848" s="3"/>
      <c r="EHC848" s="3"/>
      <c r="EHD848" s="3"/>
      <c r="EHE848" s="3"/>
      <c r="EHF848" s="3"/>
      <c r="EHG848" s="3"/>
      <c r="EHH848" s="3"/>
      <c r="EHI848" s="3"/>
      <c r="EHJ848" s="3"/>
      <c r="EHK848" s="3"/>
      <c r="EHL848" s="3"/>
      <c r="EHM848" s="3"/>
      <c r="EHN848" s="3"/>
      <c r="EHO848" s="3"/>
      <c r="EHP848" s="3"/>
      <c r="EHQ848" s="3"/>
      <c r="EHR848" s="3"/>
      <c r="EHS848" s="3"/>
      <c r="EHT848" s="3"/>
      <c r="EHU848" s="3"/>
      <c r="EHV848" s="3"/>
      <c r="EHW848" s="3"/>
      <c r="EHX848" s="3"/>
      <c r="EHY848" s="3"/>
      <c r="EHZ848" s="3"/>
      <c r="EIA848" s="3"/>
      <c r="EIB848" s="3"/>
      <c r="EIC848" s="3"/>
      <c r="EID848" s="3"/>
      <c r="EIE848" s="3"/>
      <c r="EIF848" s="3"/>
      <c r="EIG848" s="3"/>
      <c r="EIH848" s="3"/>
      <c r="EII848" s="3"/>
      <c r="EIJ848" s="3"/>
      <c r="EIK848" s="3"/>
      <c r="EIL848" s="3"/>
      <c r="EIM848" s="3"/>
      <c r="EIN848" s="3"/>
      <c r="EIO848" s="3"/>
      <c r="EIP848" s="3"/>
      <c r="EIQ848" s="3"/>
      <c r="EIR848" s="3"/>
      <c r="EIS848" s="3"/>
      <c r="EIT848" s="3"/>
      <c r="EIU848" s="3"/>
      <c r="EIV848" s="3"/>
      <c r="EIW848" s="3"/>
      <c r="EIX848" s="3"/>
      <c r="EIY848" s="3"/>
      <c r="EIZ848" s="3"/>
      <c r="EJA848" s="3"/>
      <c r="EJB848" s="3"/>
      <c r="EJC848" s="3"/>
      <c r="EJD848" s="3"/>
      <c r="EJE848" s="3"/>
      <c r="EJF848" s="3"/>
      <c r="EJG848" s="3"/>
      <c r="EJH848" s="3"/>
      <c r="EJI848" s="3"/>
      <c r="EJJ848" s="3"/>
      <c r="EJK848" s="3"/>
      <c r="EJL848" s="3"/>
      <c r="EJM848" s="3"/>
      <c r="EJN848" s="3"/>
      <c r="EJO848" s="3"/>
      <c r="EJP848" s="3"/>
      <c r="EJQ848" s="3"/>
      <c r="EJR848" s="3"/>
      <c r="EJS848" s="3"/>
      <c r="EJT848" s="3"/>
      <c r="EJU848" s="3"/>
      <c r="EJV848" s="3"/>
      <c r="EJW848" s="3"/>
      <c r="EJX848" s="3"/>
      <c r="EJY848" s="3"/>
      <c r="EJZ848" s="3"/>
      <c r="EKA848" s="3"/>
      <c r="EKB848" s="3"/>
      <c r="EKC848" s="3"/>
      <c r="EKD848" s="3"/>
      <c r="EKE848" s="3"/>
      <c r="EKF848" s="3"/>
      <c r="EKG848" s="3"/>
      <c r="EKH848" s="3"/>
      <c r="EKI848" s="3"/>
      <c r="EKJ848" s="3"/>
      <c r="EKK848" s="3"/>
      <c r="EKL848" s="3"/>
      <c r="EKM848" s="3"/>
      <c r="EKN848" s="3"/>
      <c r="EKO848" s="3"/>
      <c r="EKP848" s="3"/>
      <c r="EKQ848" s="3"/>
      <c r="EKR848" s="3"/>
      <c r="EKS848" s="3"/>
      <c r="EKT848" s="3"/>
      <c r="EKU848" s="3"/>
      <c r="EKV848" s="3"/>
      <c r="EKW848" s="3"/>
      <c r="EKX848" s="3"/>
      <c r="EKY848" s="3"/>
      <c r="EKZ848" s="3"/>
      <c r="ELA848" s="3"/>
      <c r="ELB848" s="3"/>
      <c r="ELC848" s="3"/>
      <c r="ELD848" s="3"/>
      <c r="ELE848" s="3"/>
      <c r="ELF848" s="3"/>
      <c r="ELG848" s="3"/>
      <c r="ELH848" s="3"/>
      <c r="ELI848" s="3"/>
      <c r="ELJ848" s="3"/>
      <c r="ELK848" s="3"/>
      <c r="ELL848" s="3"/>
      <c r="ELM848" s="3"/>
      <c r="ELN848" s="3"/>
      <c r="ELO848" s="3"/>
      <c r="ELP848" s="3"/>
      <c r="ELQ848" s="3"/>
      <c r="ELR848" s="3"/>
      <c r="ELS848" s="3"/>
      <c r="ELT848" s="3"/>
      <c r="ELU848" s="3"/>
      <c r="ELV848" s="3"/>
      <c r="ELW848" s="3"/>
      <c r="ELX848" s="3"/>
      <c r="ELY848" s="3"/>
      <c r="ELZ848" s="3"/>
      <c r="EMA848" s="3"/>
      <c r="EMB848" s="3"/>
      <c r="EMC848" s="3"/>
      <c r="EMD848" s="3"/>
      <c r="EME848" s="3"/>
      <c r="EMF848" s="3"/>
      <c r="EMG848" s="3"/>
      <c r="EMH848" s="3"/>
      <c r="EMI848" s="3"/>
      <c r="EMJ848" s="3"/>
      <c r="EMK848" s="3"/>
      <c r="EML848" s="3"/>
      <c r="EMM848" s="3"/>
      <c r="EMN848" s="3"/>
      <c r="EMO848" s="3"/>
      <c r="EMP848" s="3"/>
      <c r="EMQ848" s="3"/>
      <c r="EMR848" s="3"/>
      <c r="EMS848" s="3"/>
      <c r="EMT848" s="3"/>
      <c r="EMU848" s="3"/>
      <c r="EMV848" s="3"/>
      <c r="EMW848" s="3"/>
      <c r="EMX848" s="3"/>
      <c r="EMY848" s="3"/>
      <c r="EMZ848" s="3"/>
      <c r="ENA848" s="3"/>
      <c r="ENB848" s="3"/>
      <c r="ENC848" s="3"/>
      <c r="END848" s="3"/>
      <c r="ENE848" s="3"/>
      <c r="ENF848" s="3"/>
      <c r="ENG848" s="3"/>
      <c r="ENH848" s="3"/>
      <c r="ENI848" s="3"/>
      <c r="ENJ848" s="3"/>
      <c r="ENK848" s="3"/>
      <c r="ENL848" s="3"/>
      <c r="ENM848" s="3"/>
      <c r="ENN848" s="3"/>
      <c r="ENO848" s="3"/>
      <c r="ENP848" s="3"/>
      <c r="ENQ848" s="3"/>
      <c r="ENR848" s="3"/>
      <c r="ENS848" s="3"/>
      <c r="ENT848" s="3"/>
      <c r="ENU848" s="3"/>
      <c r="ENV848" s="3"/>
      <c r="ENW848" s="3"/>
      <c r="ENX848" s="3"/>
      <c r="ENY848" s="3"/>
      <c r="ENZ848" s="3"/>
      <c r="EOA848" s="3"/>
      <c r="EOB848" s="3"/>
      <c r="EOC848" s="3"/>
      <c r="EOD848" s="3"/>
      <c r="EOE848" s="3"/>
      <c r="EOF848" s="3"/>
      <c r="EOG848" s="3"/>
      <c r="EOH848" s="3"/>
      <c r="EOI848" s="3"/>
      <c r="EOJ848" s="3"/>
      <c r="EOK848" s="3"/>
      <c r="EOL848" s="3"/>
      <c r="EOM848" s="3"/>
      <c r="EON848" s="3"/>
      <c r="EOO848" s="3"/>
      <c r="EOP848" s="3"/>
      <c r="EOQ848" s="3"/>
      <c r="EOR848" s="3"/>
      <c r="EOS848" s="3"/>
      <c r="EOT848" s="3"/>
      <c r="EOU848" s="3"/>
      <c r="EOV848" s="3"/>
      <c r="EOW848" s="3"/>
      <c r="EOX848" s="3"/>
      <c r="EOY848" s="3"/>
      <c r="EOZ848" s="3"/>
      <c r="EPA848" s="3"/>
      <c r="EPB848" s="3"/>
      <c r="EPC848" s="3"/>
      <c r="EPD848" s="3"/>
      <c r="EPE848" s="3"/>
      <c r="EPF848" s="3"/>
      <c r="EPG848" s="3"/>
      <c r="EPH848" s="3"/>
      <c r="EPI848" s="3"/>
      <c r="EPJ848" s="3"/>
      <c r="EPK848" s="3"/>
      <c r="EPL848" s="3"/>
      <c r="EPM848" s="3"/>
      <c r="EPN848" s="3"/>
      <c r="EPO848" s="3"/>
      <c r="EPP848" s="3"/>
      <c r="EPQ848" s="3"/>
      <c r="EPR848" s="3"/>
      <c r="EPS848" s="3"/>
      <c r="EPT848" s="3"/>
      <c r="EPU848" s="3"/>
      <c r="EPV848" s="3"/>
      <c r="EPW848" s="3"/>
      <c r="EPX848" s="3"/>
      <c r="EPY848" s="3"/>
      <c r="EPZ848" s="3"/>
      <c r="EQA848" s="3"/>
      <c r="EQB848" s="3"/>
      <c r="EQC848" s="3"/>
      <c r="EQD848" s="3"/>
      <c r="EQE848" s="3"/>
      <c r="EQF848" s="3"/>
      <c r="EQG848" s="3"/>
      <c r="EQH848" s="3"/>
      <c r="EQI848" s="3"/>
      <c r="EQJ848" s="3"/>
      <c r="EQK848" s="3"/>
      <c r="EQL848" s="3"/>
      <c r="EQM848" s="3"/>
      <c r="EQN848" s="3"/>
      <c r="EQO848" s="3"/>
      <c r="EQP848" s="3"/>
      <c r="EQQ848" s="3"/>
      <c r="EQR848" s="3"/>
      <c r="EQS848" s="3"/>
      <c r="EQT848" s="3"/>
      <c r="EQU848" s="3"/>
      <c r="EQV848" s="3"/>
      <c r="EQW848" s="3"/>
      <c r="EQX848" s="3"/>
      <c r="EQY848" s="3"/>
      <c r="EQZ848" s="3"/>
      <c r="ERA848" s="3"/>
      <c r="ERB848" s="3"/>
      <c r="ERC848" s="3"/>
      <c r="ERD848" s="3"/>
      <c r="ERE848" s="3"/>
      <c r="ERF848" s="3"/>
      <c r="ERG848" s="3"/>
      <c r="ERH848" s="3"/>
      <c r="ERI848" s="3"/>
      <c r="ERJ848" s="3"/>
      <c r="ERK848" s="3"/>
      <c r="ERL848" s="3"/>
      <c r="ERM848" s="3"/>
      <c r="ERN848" s="3"/>
      <c r="ERO848" s="3"/>
      <c r="ERP848" s="3"/>
      <c r="ERQ848" s="3"/>
      <c r="ERR848" s="3"/>
      <c r="ERS848" s="3"/>
      <c r="ERT848" s="3"/>
      <c r="ERU848" s="3"/>
      <c r="ERV848" s="3"/>
      <c r="ERW848" s="3"/>
      <c r="ERX848" s="3"/>
      <c r="ERY848" s="3"/>
      <c r="ERZ848" s="3"/>
      <c r="ESA848" s="3"/>
      <c r="ESB848" s="3"/>
      <c r="ESC848" s="3"/>
      <c r="ESD848" s="3"/>
      <c r="ESE848" s="3"/>
      <c r="ESF848" s="3"/>
      <c r="ESG848" s="3"/>
      <c r="ESH848" s="3"/>
      <c r="ESI848" s="3"/>
      <c r="ESJ848" s="3"/>
      <c r="ESK848" s="3"/>
      <c r="ESL848" s="3"/>
      <c r="ESM848" s="3"/>
      <c r="ESN848" s="3"/>
      <c r="ESO848" s="3"/>
      <c r="ESP848" s="3"/>
      <c r="ESQ848" s="3"/>
      <c r="ESR848" s="3"/>
      <c r="ESS848" s="3"/>
      <c r="EST848" s="3"/>
      <c r="ESU848" s="3"/>
      <c r="ESV848" s="3"/>
      <c r="ESW848" s="3"/>
      <c r="ESX848" s="3"/>
      <c r="ESY848" s="3"/>
      <c r="ESZ848" s="3"/>
      <c r="ETA848" s="3"/>
      <c r="ETB848" s="3"/>
      <c r="ETC848" s="3"/>
      <c r="ETD848" s="3"/>
      <c r="ETE848" s="3"/>
      <c r="ETF848" s="3"/>
      <c r="ETG848" s="3"/>
      <c r="ETH848" s="3"/>
      <c r="ETI848" s="3"/>
      <c r="ETJ848" s="3"/>
      <c r="ETK848" s="3"/>
      <c r="ETL848" s="3"/>
      <c r="ETM848" s="3"/>
      <c r="ETN848" s="3"/>
      <c r="ETO848" s="3"/>
      <c r="ETP848" s="3"/>
      <c r="ETQ848" s="3"/>
      <c r="ETR848" s="3"/>
      <c r="ETS848" s="3"/>
      <c r="ETT848" s="3"/>
      <c r="ETU848" s="3"/>
      <c r="ETV848" s="3"/>
      <c r="ETW848" s="3"/>
      <c r="ETX848" s="3"/>
      <c r="ETY848" s="3"/>
      <c r="ETZ848" s="3"/>
      <c r="EUA848" s="3"/>
      <c r="EUB848" s="3"/>
      <c r="EUC848" s="3"/>
      <c r="EUD848" s="3"/>
      <c r="EUE848" s="3"/>
      <c r="EUF848" s="3"/>
      <c r="EUG848" s="3"/>
      <c r="EUH848" s="3"/>
      <c r="EUI848" s="3"/>
      <c r="EUJ848" s="3"/>
      <c r="EUK848" s="3"/>
      <c r="EUL848" s="3"/>
      <c r="EUM848" s="3"/>
      <c r="EUN848" s="3"/>
      <c r="EUO848" s="3"/>
      <c r="EUP848" s="3"/>
      <c r="EUQ848" s="3"/>
      <c r="EUR848" s="3"/>
      <c r="EUS848" s="3"/>
      <c r="EUT848" s="3"/>
      <c r="EUU848" s="3"/>
      <c r="EUV848" s="3"/>
      <c r="EUW848" s="3"/>
      <c r="EUX848" s="3"/>
      <c r="EUY848" s="3"/>
      <c r="EUZ848" s="3"/>
      <c r="EVA848" s="3"/>
      <c r="EVB848" s="3"/>
      <c r="EVC848" s="3"/>
      <c r="EVD848" s="3"/>
      <c r="EVE848" s="3"/>
      <c r="EVF848" s="3"/>
      <c r="EVG848" s="3"/>
      <c r="EVH848" s="3"/>
      <c r="EVI848" s="3"/>
      <c r="EVJ848" s="3"/>
      <c r="EVK848" s="3"/>
      <c r="EVL848" s="3"/>
      <c r="EVM848" s="3"/>
      <c r="EVN848" s="3"/>
      <c r="EVO848" s="3"/>
      <c r="EVP848" s="3"/>
      <c r="EVQ848" s="3"/>
      <c r="EVR848" s="3"/>
      <c r="EVS848" s="3"/>
      <c r="EVT848" s="3"/>
      <c r="EVU848" s="3"/>
      <c r="EVV848" s="3"/>
      <c r="EVW848" s="3"/>
      <c r="EVX848" s="3"/>
      <c r="EVY848" s="3"/>
      <c r="EVZ848" s="3"/>
      <c r="EWA848" s="3"/>
      <c r="EWB848" s="3"/>
      <c r="EWC848" s="3"/>
      <c r="EWD848" s="3"/>
      <c r="EWE848" s="3"/>
      <c r="EWF848" s="3"/>
      <c r="EWG848" s="3"/>
      <c r="EWH848" s="3"/>
      <c r="EWI848" s="3"/>
      <c r="EWJ848" s="3"/>
      <c r="EWK848" s="3"/>
      <c r="EWL848" s="3"/>
      <c r="EWM848" s="3"/>
      <c r="EWN848" s="3"/>
      <c r="EWO848" s="3"/>
      <c r="EWP848" s="3"/>
      <c r="EWQ848" s="3"/>
      <c r="EWR848" s="3"/>
      <c r="EWS848" s="3"/>
      <c r="EWT848" s="3"/>
      <c r="EWU848" s="3"/>
      <c r="EWV848" s="3"/>
      <c r="EWW848" s="3"/>
      <c r="EWX848" s="3"/>
      <c r="EWY848" s="3"/>
      <c r="EWZ848" s="3"/>
      <c r="EXA848" s="3"/>
      <c r="EXB848" s="3"/>
      <c r="EXC848" s="3"/>
      <c r="EXD848" s="3"/>
      <c r="EXE848" s="3"/>
      <c r="EXF848" s="3"/>
      <c r="EXG848" s="3"/>
      <c r="EXH848" s="3"/>
      <c r="EXI848" s="3"/>
      <c r="EXJ848" s="3"/>
      <c r="EXK848" s="3"/>
      <c r="EXL848" s="3"/>
      <c r="EXM848" s="3"/>
      <c r="EXN848" s="3"/>
      <c r="EXO848" s="3"/>
      <c r="EXP848" s="3"/>
      <c r="EXQ848" s="3"/>
      <c r="EXR848" s="3"/>
      <c r="EXS848" s="3"/>
      <c r="EXT848" s="3"/>
      <c r="EXU848" s="3"/>
      <c r="EXV848" s="3"/>
      <c r="EXW848" s="3"/>
      <c r="EXX848" s="3"/>
      <c r="EXY848" s="3"/>
      <c r="EXZ848" s="3"/>
      <c r="EYA848" s="3"/>
      <c r="EYB848" s="3"/>
      <c r="EYC848" s="3"/>
      <c r="EYD848" s="3"/>
      <c r="EYE848" s="3"/>
      <c r="EYF848" s="3"/>
      <c r="EYG848" s="3"/>
      <c r="EYH848" s="3"/>
      <c r="EYI848" s="3"/>
      <c r="EYJ848" s="3"/>
      <c r="EYK848" s="3"/>
      <c r="EYL848" s="3"/>
      <c r="EYM848" s="3"/>
      <c r="EYN848" s="3"/>
      <c r="EYO848" s="3"/>
      <c r="EYP848" s="3"/>
      <c r="EYQ848" s="3"/>
      <c r="EYR848" s="3"/>
      <c r="EYS848" s="3"/>
      <c r="EYT848" s="3"/>
      <c r="EYU848" s="3"/>
      <c r="EYV848" s="3"/>
      <c r="EYW848" s="3"/>
      <c r="EYX848" s="3"/>
      <c r="EYY848" s="3"/>
      <c r="EYZ848" s="3"/>
      <c r="EZA848" s="3"/>
      <c r="EZB848" s="3"/>
      <c r="EZC848" s="3"/>
      <c r="EZD848" s="3"/>
      <c r="EZE848" s="3"/>
      <c r="EZF848" s="3"/>
      <c r="EZG848" s="3"/>
      <c r="EZH848" s="3"/>
      <c r="EZI848" s="3"/>
      <c r="EZJ848" s="3"/>
      <c r="EZK848" s="3"/>
      <c r="EZL848" s="3"/>
      <c r="EZM848" s="3"/>
      <c r="EZN848" s="3"/>
      <c r="EZO848" s="3"/>
      <c r="EZP848" s="3"/>
      <c r="EZQ848" s="3"/>
      <c r="EZR848" s="3"/>
      <c r="EZS848" s="3"/>
      <c r="EZT848" s="3"/>
      <c r="EZU848" s="3"/>
      <c r="EZV848" s="3"/>
      <c r="EZW848" s="3"/>
      <c r="EZX848" s="3"/>
      <c r="EZY848" s="3"/>
      <c r="EZZ848" s="3"/>
      <c r="FAA848" s="3"/>
      <c r="FAB848" s="3"/>
      <c r="FAC848" s="3"/>
      <c r="FAD848" s="3"/>
      <c r="FAE848" s="3"/>
      <c r="FAF848" s="3"/>
      <c r="FAG848" s="3"/>
      <c r="FAH848" s="3"/>
      <c r="FAI848" s="3"/>
      <c r="FAJ848" s="3"/>
      <c r="FAK848" s="3"/>
      <c r="FAL848" s="3"/>
      <c r="FAM848" s="3"/>
      <c r="FAN848" s="3"/>
      <c r="FAO848" s="3"/>
      <c r="FAP848" s="3"/>
      <c r="FAQ848" s="3"/>
      <c r="FAR848" s="3"/>
      <c r="FAS848" s="3"/>
      <c r="FAT848" s="3"/>
      <c r="FAU848" s="3"/>
      <c r="FAV848" s="3"/>
      <c r="FAW848" s="3"/>
      <c r="FAX848" s="3"/>
      <c r="FAY848" s="3"/>
      <c r="FAZ848" s="3"/>
      <c r="FBA848" s="3"/>
      <c r="FBB848" s="3"/>
      <c r="FBC848" s="3"/>
      <c r="FBD848" s="3"/>
      <c r="FBE848" s="3"/>
      <c r="FBF848" s="3"/>
      <c r="FBG848" s="3"/>
      <c r="FBH848" s="3"/>
      <c r="FBI848" s="3"/>
      <c r="FBJ848" s="3"/>
      <c r="FBK848" s="3"/>
      <c r="FBL848" s="3"/>
      <c r="FBM848" s="3"/>
      <c r="FBN848" s="3"/>
      <c r="FBO848" s="3"/>
      <c r="FBP848" s="3"/>
      <c r="FBQ848" s="3"/>
      <c r="FBR848" s="3"/>
      <c r="FBS848" s="3"/>
      <c r="FBT848" s="3"/>
      <c r="FBU848" s="3"/>
      <c r="FBV848" s="3"/>
      <c r="FBW848" s="3"/>
      <c r="FBX848" s="3"/>
      <c r="FBY848" s="3"/>
      <c r="FBZ848" s="3"/>
      <c r="FCA848" s="3"/>
      <c r="FCB848" s="3"/>
      <c r="FCC848" s="3"/>
      <c r="FCD848" s="3"/>
      <c r="FCE848" s="3"/>
      <c r="FCF848" s="3"/>
      <c r="FCG848" s="3"/>
      <c r="FCH848" s="3"/>
      <c r="FCI848" s="3"/>
      <c r="FCJ848" s="3"/>
      <c r="FCK848" s="3"/>
      <c r="FCL848" s="3"/>
      <c r="FCM848" s="3"/>
      <c r="FCN848" s="3"/>
      <c r="FCO848" s="3"/>
      <c r="FCP848" s="3"/>
      <c r="FCQ848" s="3"/>
      <c r="FCR848" s="3"/>
      <c r="FCS848" s="3"/>
      <c r="FCT848" s="3"/>
      <c r="FCU848" s="3"/>
      <c r="FCV848" s="3"/>
      <c r="FCW848" s="3"/>
      <c r="FCX848" s="3"/>
      <c r="FCY848" s="3"/>
      <c r="FCZ848" s="3"/>
      <c r="FDA848" s="3"/>
      <c r="FDB848" s="3"/>
      <c r="FDC848" s="3"/>
      <c r="FDD848" s="3"/>
      <c r="FDE848" s="3"/>
      <c r="FDF848" s="3"/>
      <c r="FDG848" s="3"/>
      <c r="FDH848" s="3"/>
      <c r="FDI848" s="3"/>
      <c r="FDJ848" s="3"/>
      <c r="FDK848" s="3"/>
      <c r="FDL848" s="3"/>
      <c r="FDM848" s="3"/>
      <c r="FDN848" s="3"/>
      <c r="FDO848" s="3"/>
      <c r="FDP848" s="3"/>
      <c r="FDQ848" s="3"/>
      <c r="FDR848" s="3"/>
      <c r="FDS848" s="3"/>
      <c r="FDT848" s="3"/>
      <c r="FDU848" s="3"/>
      <c r="FDV848" s="3"/>
      <c r="FDW848" s="3"/>
      <c r="FDX848" s="3"/>
      <c r="FDY848" s="3"/>
      <c r="FDZ848" s="3"/>
      <c r="FEA848" s="3"/>
      <c r="FEB848" s="3"/>
      <c r="FEC848" s="3"/>
      <c r="FED848" s="3"/>
      <c r="FEE848" s="3"/>
      <c r="FEF848" s="3"/>
      <c r="FEG848" s="3"/>
      <c r="FEH848" s="3"/>
      <c r="FEI848" s="3"/>
      <c r="FEJ848" s="3"/>
      <c r="FEK848" s="3"/>
      <c r="FEL848" s="3"/>
      <c r="FEM848" s="3"/>
      <c r="FEN848" s="3"/>
      <c r="FEO848" s="3"/>
      <c r="FEP848" s="3"/>
      <c r="FEQ848" s="3"/>
      <c r="FER848" s="3"/>
      <c r="FES848" s="3"/>
      <c r="FET848" s="3"/>
      <c r="FEU848" s="3"/>
      <c r="FEV848" s="3"/>
      <c r="FEW848" s="3"/>
      <c r="FEX848" s="3"/>
      <c r="FEY848" s="3"/>
      <c r="FEZ848" s="3"/>
      <c r="FFA848" s="3"/>
      <c r="FFB848" s="3"/>
      <c r="FFC848" s="3"/>
      <c r="FFD848" s="3"/>
      <c r="FFE848" s="3"/>
      <c r="FFF848" s="3"/>
      <c r="FFG848" s="3"/>
      <c r="FFH848" s="3"/>
      <c r="FFI848" s="3"/>
      <c r="FFJ848" s="3"/>
      <c r="FFK848" s="3"/>
      <c r="FFL848" s="3"/>
      <c r="FFM848" s="3"/>
      <c r="FFN848" s="3"/>
      <c r="FFO848" s="3"/>
      <c r="FFP848" s="3"/>
      <c r="FFQ848" s="3"/>
      <c r="FFR848" s="3"/>
      <c r="FFS848" s="3"/>
      <c r="FFT848" s="3"/>
      <c r="FFU848" s="3"/>
      <c r="FFV848" s="3"/>
      <c r="FFW848" s="3"/>
      <c r="FFX848" s="3"/>
      <c r="FFY848" s="3"/>
      <c r="FFZ848" s="3"/>
      <c r="FGA848" s="3"/>
      <c r="FGB848" s="3"/>
      <c r="FGC848" s="3"/>
      <c r="FGD848" s="3"/>
      <c r="FGE848" s="3"/>
      <c r="FGF848" s="3"/>
      <c r="FGG848" s="3"/>
      <c r="FGH848" s="3"/>
      <c r="FGI848" s="3"/>
      <c r="FGJ848" s="3"/>
      <c r="FGK848" s="3"/>
      <c r="FGL848" s="3"/>
      <c r="FGM848" s="3"/>
      <c r="FGN848" s="3"/>
      <c r="FGO848" s="3"/>
      <c r="FGP848" s="3"/>
      <c r="FGQ848" s="3"/>
      <c r="FGR848" s="3"/>
      <c r="FGS848" s="3"/>
      <c r="FGT848" s="3"/>
      <c r="FGU848" s="3"/>
      <c r="FGV848" s="3"/>
      <c r="FGW848" s="3"/>
      <c r="FGX848" s="3"/>
      <c r="FGY848" s="3"/>
      <c r="FGZ848" s="3"/>
      <c r="FHA848" s="3"/>
      <c r="FHB848" s="3"/>
      <c r="FHC848" s="3"/>
      <c r="FHD848" s="3"/>
      <c r="FHE848" s="3"/>
      <c r="FHF848" s="3"/>
      <c r="FHG848" s="3"/>
      <c r="FHH848" s="3"/>
      <c r="FHI848" s="3"/>
      <c r="FHJ848" s="3"/>
      <c r="FHK848" s="3"/>
      <c r="FHL848" s="3"/>
      <c r="FHM848" s="3"/>
      <c r="FHN848" s="3"/>
      <c r="FHO848" s="3"/>
      <c r="FHP848" s="3"/>
      <c r="FHQ848" s="3"/>
      <c r="FHR848" s="3"/>
      <c r="FHS848" s="3"/>
      <c r="FHT848" s="3"/>
      <c r="FHU848" s="3"/>
      <c r="FHV848" s="3"/>
      <c r="FHW848" s="3"/>
      <c r="FHX848" s="3"/>
      <c r="FHY848" s="3"/>
      <c r="FHZ848" s="3"/>
      <c r="FIA848" s="3"/>
      <c r="FIB848" s="3"/>
      <c r="FIC848" s="3"/>
      <c r="FID848" s="3"/>
      <c r="FIE848" s="3"/>
      <c r="FIF848" s="3"/>
      <c r="FIG848" s="3"/>
      <c r="FIH848" s="3"/>
      <c r="FII848" s="3"/>
      <c r="FIJ848" s="3"/>
      <c r="FIK848" s="3"/>
      <c r="FIL848" s="3"/>
      <c r="FIM848" s="3"/>
      <c r="FIN848" s="3"/>
      <c r="FIO848" s="3"/>
      <c r="FIP848" s="3"/>
      <c r="FIQ848" s="3"/>
      <c r="FIR848" s="3"/>
      <c r="FIS848" s="3"/>
      <c r="FIT848" s="3"/>
      <c r="FIU848" s="3"/>
      <c r="FIV848" s="3"/>
      <c r="FIW848" s="3"/>
      <c r="FIX848" s="3"/>
      <c r="FIY848" s="3"/>
      <c r="FIZ848" s="3"/>
      <c r="FJA848" s="3"/>
      <c r="FJB848" s="3"/>
      <c r="FJC848" s="3"/>
      <c r="FJD848" s="3"/>
      <c r="FJE848" s="3"/>
      <c r="FJF848" s="3"/>
      <c r="FJG848" s="3"/>
      <c r="FJH848" s="3"/>
      <c r="FJI848" s="3"/>
      <c r="FJJ848" s="3"/>
      <c r="FJK848" s="3"/>
      <c r="FJL848" s="3"/>
      <c r="FJM848" s="3"/>
      <c r="FJN848" s="3"/>
      <c r="FJO848" s="3"/>
      <c r="FJP848" s="3"/>
      <c r="FJQ848" s="3"/>
      <c r="FJR848" s="3"/>
      <c r="FJS848" s="3"/>
      <c r="FJT848" s="3"/>
      <c r="FJU848" s="3"/>
      <c r="FJV848" s="3"/>
      <c r="FJW848" s="3"/>
      <c r="FJX848" s="3"/>
      <c r="FJY848" s="3"/>
      <c r="FJZ848" s="3"/>
      <c r="FKA848" s="3"/>
      <c r="FKB848" s="3"/>
      <c r="FKC848" s="3"/>
      <c r="FKD848" s="3"/>
      <c r="FKE848" s="3"/>
      <c r="FKF848" s="3"/>
      <c r="FKG848" s="3"/>
      <c r="FKH848" s="3"/>
      <c r="FKI848" s="3"/>
      <c r="FKJ848" s="3"/>
      <c r="FKK848" s="3"/>
      <c r="FKL848" s="3"/>
      <c r="FKM848" s="3"/>
      <c r="FKN848" s="3"/>
      <c r="FKO848" s="3"/>
      <c r="FKP848" s="3"/>
      <c r="FKQ848" s="3"/>
      <c r="FKR848" s="3"/>
      <c r="FKS848" s="3"/>
      <c r="FKT848" s="3"/>
      <c r="FKU848" s="3"/>
      <c r="FKV848" s="3"/>
      <c r="FKW848" s="3"/>
      <c r="FKX848" s="3"/>
      <c r="FKY848" s="3"/>
      <c r="FKZ848" s="3"/>
      <c r="FLA848" s="3"/>
      <c r="FLB848" s="3"/>
      <c r="FLC848" s="3"/>
      <c r="FLD848" s="3"/>
      <c r="FLE848" s="3"/>
      <c r="FLF848" s="3"/>
      <c r="FLG848" s="3"/>
      <c r="FLH848" s="3"/>
      <c r="FLI848" s="3"/>
      <c r="FLJ848" s="3"/>
      <c r="FLK848" s="3"/>
      <c r="FLL848" s="3"/>
      <c r="FLM848" s="3"/>
      <c r="FLN848" s="3"/>
      <c r="FLO848" s="3"/>
      <c r="FLP848" s="3"/>
      <c r="FLQ848" s="3"/>
      <c r="FLR848" s="3"/>
      <c r="FLS848" s="3"/>
      <c r="FLT848" s="3"/>
      <c r="FLU848" s="3"/>
      <c r="FLV848" s="3"/>
      <c r="FLW848" s="3"/>
      <c r="FLX848" s="3"/>
      <c r="FLY848" s="3"/>
      <c r="FLZ848" s="3"/>
      <c r="FMA848" s="3"/>
      <c r="FMB848" s="3"/>
      <c r="FMC848" s="3"/>
      <c r="FMD848" s="3"/>
      <c r="FME848" s="3"/>
      <c r="FMF848" s="3"/>
      <c r="FMG848" s="3"/>
      <c r="FMH848" s="3"/>
      <c r="FMI848" s="3"/>
      <c r="FMJ848" s="3"/>
      <c r="FMK848" s="3"/>
      <c r="FML848" s="3"/>
      <c r="FMM848" s="3"/>
      <c r="FMN848" s="3"/>
      <c r="FMO848" s="3"/>
      <c r="FMP848" s="3"/>
      <c r="FMQ848" s="3"/>
      <c r="FMR848" s="3"/>
      <c r="FMS848" s="3"/>
      <c r="FMT848" s="3"/>
      <c r="FMU848" s="3"/>
      <c r="FMV848" s="3"/>
      <c r="FMW848" s="3"/>
      <c r="FMX848" s="3"/>
      <c r="FMY848" s="3"/>
      <c r="FMZ848" s="3"/>
      <c r="FNA848" s="3"/>
      <c r="FNB848" s="3"/>
      <c r="FNC848" s="3"/>
      <c r="FND848" s="3"/>
      <c r="FNE848" s="3"/>
      <c r="FNF848" s="3"/>
      <c r="FNG848" s="3"/>
      <c r="FNH848" s="3"/>
      <c r="FNI848" s="3"/>
      <c r="FNJ848" s="3"/>
      <c r="FNK848" s="3"/>
      <c r="FNL848" s="3"/>
      <c r="FNM848" s="3"/>
      <c r="FNN848" s="3"/>
      <c r="FNO848" s="3"/>
      <c r="FNP848" s="3"/>
      <c r="FNQ848" s="3"/>
      <c r="FNR848" s="3"/>
      <c r="FNS848" s="3"/>
      <c r="FNT848" s="3"/>
      <c r="FNU848" s="3"/>
      <c r="FNV848" s="3"/>
      <c r="FNW848" s="3"/>
      <c r="FNX848" s="3"/>
      <c r="FNY848" s="3"/>
      <c r="FNZ848" s="3"/>
      <c r="FOA848" s="3"/>
      <c r="FOB848" s="3"/>
      <c r="FOC848" s="3"/>
      <c r="FOD848" s="3"/>
      <c r="FOE848" s="3"/>
      <c r="FOF848" s="3"/>
      <c r="FOG848" s="3"/>
      <c r="FOH848" s="3"/>
      <c r="FOI848" s="3"/>
      <c r="FOJ848" s="3"/>
      <c r="FOK848" s="3"/>
      <c r="FOL848" s="3"/>
      <c r="FOM848" s="3"/>
      <c r="FON848" s="3"/>
      <c r="FOO848" s="3"/>
      <c r="FOP848" s="3"/>
      <c r="FOQ848" s="3"/>
      <c r="FOR848" s="3"/>
      <c r="FOS848" s="3"/>
      <c r="FOT848" s="3"/>
      <c r="FOU848" s="3"/>
      <c r="FOV848" s="3"/>
      <c r="FOW848" s="3"/>
      <c r="FOX848" s="3"/>
      <c r="FOY848" s="3"/>
      <c r="FOZ848" s="3"/>
      <c r="FPA848" s="3"/>
      <c r="FPB848" s="3"/>
      <c r="FPC848" s="3"/>
      <c r="FPD848" s="3"/>
      <c r="FPE848" s="3"/>
      <c r="FPF848" s="3"/>
      <c r="FPG848" s="3"/>
      <c r="FPH848" s="3"/>
      <c r="FPI848" s="3"/>
      <c r="FPJ848" s="3"/>
      <c r="FPK848" s="3"/>
      <c r="FPL848" s="3"/>
      <c r="FPM848" s="3"/>
      <c r="FPN848" s="3"/>
      <c r="FPO848" s="3"/>
      <c r="FPP848" s="3"/>
      <c r="FPQ848" s="3"/>
      <c r="FPR848" s="3"/>
      <c r="FPS848" s="3"/>
      <c r="FPT848" s="3"/>
      <c r="FPU848" s="3"/>
      <c r="FPV848" s="3"/>
      <c r="FPW848" s="3"/>
      <c r="FPX848" s="3"/>
      <c r="FPY848" s="3"/>
      <c r="FPZ848" s="3"/>
      <c r="FQA848" s="3"/>
      <c r="FQB848" s="3"/>
      <c r="FQC848" s="3"/>
      <c r="FQD848" s="3"/>
      <c r="FQE848" s="3"/>
      <c r="FQF848" s="3"/>
      <c r="FQG848" s="3"/>
      <c r="FQH848" s="3"/>
      <c r="FQI848" s="3"/>
      <c r="FQJ848" s="3"/>
      <c r="FQK848" s="3"/>
      <c r="FQL848" s="3"/>
      <c r="FQM848" s="3"/>
      <c r="FQN848" s="3"/>
      <c r="FQO848" s="3"/>
      <c r="FQP848" s="3"/>
      <c r="FQQ848" s="3"/>
      <c r="FQR848" s="3"/>
      <c r="FQS848" s="3"/>
      <c r="FQT848" s="3"/>
      <c r="FQU848" s="3"/>
      <c r="FQV848" s="3"/>
      <c r="FQW848" s="3"/>
      <c r="FQX848" s="3"/>
      <c r="FQY848" s="3"/>
      <c r="FQZ848" s="3"/>
      <c r="FRA848" s="3"/>
      <c r="FRB848" s="3"/>
      <c r="FRC848" s="3"/>
      <c r="FRD848" s="3"/>
      <c r="FRE848" s="3"/>
      <c r="FRF848" s="3"/>
      <c r="FRG848" s="3"/>
      <c r="FRH848" s="3"/>
      <c r="FRI848" s="3"/>
      <c r="FRJ848" s="3"/>
      <c r="FRK848" s="3"/>
      <c r="FRL848" s="3"/>
      <c r="FRM848" s="3"/>
      <c r="FRN848" s="3"/>
      <c r="FRO848" s="3"/>
      <c r="FRP848" s="3"/>
      <c r="FRQ848" s="3"/>
      <c r="FRR848" s="3"/>
      <c r="FRS848" s="3"/>
      <c r="FRT848" s="3"/>
      <c r="FRU848" s="3"/>
      <c r="FRV848" s="3"/>
      <c r="FRW848" s="3"/>
      <c r="FRX848" s="3"/>
      <c r="FRY848" s="3"/>
      <c r="FRZ848" s="3"/>
      <c r="FSA848" s="3"/>
      <c r="FSB848" s="3"/>
      <c r="FSC848" s="3"/>
      <c r="FSD848" s="3"/>
      <c r="FSE848" s="3"/>
      <c r="FSF848" s="3"/>
      <c r="FSG848" s="3"/>
      <c r="FSH848" s="3"/>
      <c r="FSI848" s="3"/>
      <c r="FSJ848" s="3"/>
      <c r="FSK848" s="3"/>
      <c r="FSL848" s="3"/>
      <c r="FSM848" s="3"/>
      <c r="FSN848" s="3"/>
      <c r="FSO848" s="3"/>
      <c r="FSP848" s="3"/>
      <c r="FSQ848" s="3"/>
      <c r="FSR848" s="3"/>
      <c r="FSS848" s="3"/>
      <c r="FST848" s="3"/>
      <c r="FSU848" s="3"/>
      <c r="FSV848" s="3"/>
      <c r="FSW848" s="3"/>
      <c r="FSX848" s="3"/>
      <c r="FSY848" s="3"/>
      <c r="FSZ848" s="3"/>
      <c r="FTA848" s="3"/>
      <c r="FTB848" s="3"/>
      <c r="FTC848" s="3"/>
      <c r="FTD848" s="3"/>
      <c r="FTE848" s="3"/>
      <c r="FTF848" s="3"/>
      <c r="FTG848" s="3"/>
      <c r="FTH848" s="3"/>
      <c r="FTI848" s="3"/>
      <c r="FTJ848" s="3"/>
      <c r="FTK848" s="3"/>
      <c r="FTL848" s="3"/>
      <c r="FTM848" s="3"/>
      <c r="FTN848" s="3"/>
      <c r="FTO848" s="3"/>
      <c r="FTP848" s="3"/>
      <c r="FTQ848" s="3"/>
      <c r="FTR848" s="3"/>
      <c r="FTS848" s="3"/>
      <c r="FTT848" s="3"/>
      <c r="FTU848" s="3"/>
      <c r="FTV848" s="3"/>
      <c r="FTW848" s="3"/>
      <c r="FTX848" s="3"/>
      <c r="FTY848" s="3"/>
      <c r="FTZ848" s="3"/>
      <c r="FUA848" s="3"/>
      <c r="FUB848" s="3"/>
      <c r="FUC848" s="3"/>
      <c r="FUD848" s="3"/>
      <c r="FUE848" s="3"/>
      <c r="FUF848" s="3"/>
      <c r="FUG848" s="3"/>
      <c r="FUH848" s="3"/>
      <c r="FUI848" s="3"/>
      <c r="FUJ848" s="3"/>
      <c r="FUK848" s="3"/>
      <c r="FUL848" s="3"/>
      <c r="FUM848" s="3"/>
      <c r="FUN848" s="3"/>
      <c r="FUO848" s="3"/>
      <c r="FUP848" s="3"/>
      <c r="FUQ848" s="3"/>
      <c r="FUR848" s="3"/>
      <c r="FUS848" s="3"/>
      <c r="FUT848" s="3"/>
      <c r="FUU848" s="3"/>
      <c r="FUV848" s="3"/>
      <c r="FUW848" s="3"/>
      <c r="FUX848" s="3"/>
      <c r="FUY848" s="3"/>
      <c r="FUZ848" s="3"/>
      <c r="FVA848" s="3"/>
      <c r="FVB848" s="3"/>
      <c r="FVC848" s="3"/>
      <c r="FVD848" s="3"/>
      <c r="FVE848" s="3"/>
      <c r="FVF848" s="3"/>
      <c r="FVG848" s="3"/>
      <c r="FVH848" s="3"/>
      <c r="FVI848" s="3"/>
      <c r="FVJ848" s="3"/>
      <c r="FVK848" s="3"/>
      <c r="FVL848" s="3"/>
      <c r="FVM848" s="3"/>
      <c r="FVN848" s="3"/>
      <c r="FVO848" s="3"/>
      <c r="FVP848" s="3"/>
      <c r="FVQ848" s="3"/>
      <c r="FVR848" s="3"/>
      <c r="FVS848" s="3"/>
      <c r="FVT848" s="3"/>
      <c r="FVU848" s="3"/>
      <c r="FVV848" s="3"/>
      <c r="FVW848" s="3"/>
      <c r="FVX848" s="3"/>
      <c r="FVY848" s="3"/>
      <c r="FVZ848" s="3"/>
      <c r="FWA848" s="3"/>
      <c r="FWB848" s="3"/>
      <c r="FWC848" s="3"/>
      <c r="FWD848" s="3"/>
      <c r="FWE848" s="3"/>
      <c r="FWF848" s="3"/>
      <c r="FWG848" s="3"/>
      <c r="FWH848" s="3"/>
      <c r="FWI848" s="3"/>
      <c r="FWJ848" s="3"/>
      <c r="FWK848" s="3"/>
      <c r="FWL848" s="3"/>
      <c r="FWM848" s="3"/>
      <c r="FWN848" s="3"/>
      <c r="FWO848" s="3"/>
      <c r="FWP848" s="3"/>
      <c r="FWQ848" s="3"/>
      <c r="FWR848" s="3"/>
      <c r="FWS848" s="3"/>
      <c r="FWT848" s="3"/>
      <c r="FWU848" s="3"/>
      <c r="FWV848" s="3"/>
      <c r="FWW848" s="3"/>
      <c r="FWX848" s="3"/>
      <c r="FWY848" s="3"/>
      <c r="FWZ848" s="3"/>
      <c r="FXA848" s="3"/>
      <c r="FXB848" s="3"/>
      <c r="FXC848" s="3"/>
      <c r="FXD848" s="3"/>
      <c r="FXE848" s="3"/>
      <c r="FXF848" s="3"/>
      <c r="FXG848" s="3"/>
      <c r="FXH848" s="3"/>
      <c r="FXI848" s="3"/>
      <c r="FXJ848" s="3"/>
      <c r="FXK848" s="3"/>
      <c r="FXL848" s="3"/>
      <c r="FXM848" s="3"/>
      <c r="FXN848" s="3"/>
      <c r="FXO848" s="3"/>
      <c r="FXP848" s="3"/>
      <c r="FXQ848" s="3"/>
      <c r="FXR848" s="3"/>
      <c r="FXS848" s="3"/>
      <c r="FXT848" s="3"/>
      <c r="FXU848" s="3"/>
      <c r="FXV848" s="3"/>
      <c r="FXW848" s="3"/>
      <c r="FXX848" s="3"/>
      <c r="FXY848" s="3"/>
      <c r="FXZ848" s="3"/>
      <c r="FYA848" s="3"/>
      <c r="FYB848" s="3"/>
      <c r="FYC848" s="3"/>
      <c r="FYD848" s="3"/>
      <c r="FYE848" s="3"/>
      <c r="FYF848" s="3"/>
      <c r="FYG848" s="3"/>
      <c r="FYH848" s="3"/>
      <c r="FYI848" s="3"/>
      <c r="FYJ848" s="3"/>
      <c r="FYK848" s="3"/>
      <c r="FYL848" s="3"/>
      <c r="FYM848" s="3"/>
      <c r="FYN848" s="3"/>
      <c r="FYO848" s="3"/>
      <c r="FYP848" s="3"/>
      <c r="FYQ848" s="3"/>
      <c r="FYR848" s="3"/>
      <c r="FYS848" s="3"/>
      <c r="FYT848" s="3"/>
      <c r="FYU848" s="3"/>
      <c r="FYV848" s="3"/>
      <c r="FYW848" s="3"/>
      <c r="FYX848" s="3"/>
      <c r="FYY848" s="3"/>
      <c r="FYZ848" s="3"/>
      <c r="FZA848" s="3"/>
      <c r="FZB848" s="3"/>
      <c r="FZC848" s="3"/>
      <c r="FZD848" s="3"/>
      <c r="FZE848" s="3"/>
      <c r="FZF848" s="3"/>
      <c r="FZG848" s="3"/>
      <c r="FZH848" s="3"/>
      <c r="FZI848" s="3"/>
      <c r="FZJ848" s="3"/>
      <c r="FZK848" s="3"/>
      <c r="FZL848" s="3"/>
      <c r="FZM848" s="3"/>
      <c r="FZN848" s="3"/>
      <c r="FZO848" s="3"/>
      <c r="FZP848" s="3"/>
      <c r="FZQ848" s="3"/>
      <c r="FZR848" s="3"/>
      <c r="FZS848" s="3"/>
      <c r="FZT848" s="3"/>
      <c r="FZU848" s="3"/>
      <c r="FZV848" s="3"/>
      <c r="FZW848" s="3"/>
      <c r="FZX848" s="3"/>
      <c r="FZY848" s="3"/>
      <c r="FZZ848" s="3"/>
      <c r="GAA848" s="3"/>
      <c r="GAB848" s="3"/>
      <c r="GAC848" s="3"/>
      <c r="GAD848" s="3"/>
      <c r="GAE848" s="3"/>
      <c r="GAF848" s="3"/>
      <c r="GAG848" s="3"/>
      <c r="GAH848" s="3"/>
      <c r="GAI848" s="3"/>
      <c r="GAJ848" s="3"/>
      <c r="GAK848" s="3"/>
      <c r="GAL848" s="3"/>
      <c r="GAM848" s="3"/>
      <c r="GAN848" s="3"/>
      <c r="GAO848" s="3"/>
      <c r="GAP848" s="3"/>
      <c r="GAQ848" s="3"/>
      <c r="GAR848" s="3"/>
      <c r="GAS848" s="3"/>
      <c r="GAT848" s="3"/>
      <c r="GAU848" s="3"/>
      <c r="GAV848" s="3"/>
      <c r="GAW848" s="3"/>
      <c r="GAX848" s="3"/>
      <c r="GAY848" s="3"/>
      <c r="GAZ848" s="3"/>
      <c r="GBA848" s="3"/>
      <c r="GBB848" s="3"/>
      <c r="GBC848" s="3"/>
      <c r="GBD848" s="3"/>
      <c r="GBE848" s="3"/>
      <c r="GBF848" s="3"/>
      <c r="GBG848" s="3"/>
      <c r="GBH848" s="3"/>
      <c r="GBI848" s="3"/>
      <c r="GBJ848" s="3"/>
      <c r="GBK848" s="3"/>
      <c r="GBL848" s="3"/>
      <c r="GBM848" s="3"/>
      <c r="GBN848" s="3"/>
      <c r="GBO848" s="3"/>
      <c r="GBP848" s="3"/>
      <c r="GBQ848" s="3"/>
      <c r="GBR848" s="3"/>
      <c r="GBS848" s="3"/>
      <c r="GBT848" s="3"/>
      <c r="GBU848" s="3"/>
      <c r="GBV848" s="3"/>
      <c r="GBW848" s="3"/>
      <c r="GBX848" s="3"/>
      <c r="GBY848" s="3"/>
      <c r="GBZ848" s="3"/>
      <c r="GCA848" s="3"/>
      <c r="GCB848" s="3"/>
      <c r="GCC848" s="3"/>
      <c r="GCD848" s="3"/>
      <c r="GCE848" s="3"/>
      <c r="GCF848" s="3"/>
      <c r="GCG848" s="3"/>
      <c r="GCH848" s="3"/>
      <c r="GCI848" s="3"/>
      <c r="GCJ848" s="3"/>
      <c r="GCK848" s="3"/>
      <c r="GCL848" s="3"/>
      <c r="GCM848" s="3"/>
      <c r="GCN848" s="3"/>
      <c r="GCO848" s="3"/>
      <c r="GCP848" s="3"/>
      <c r="GCQ848" s="3"/>
      <c r="GCR848" s="3"/>
      <c r="GCS848" s="3"/>
      <c r="GCT848" s="3"/>
      <c r="GCU848" s="3"/>
      <c r="GCV848" s="3"/>
      <c r="GCW848" s="3"/>
      <c r="GCX848" s="3"/>
      <c r="GCY848" s="3"/>
      <c r="GCZ848" s="3"/>
      <c r="GDA848" s="3"/>
      <c r="GDB848" s="3"/>
      <c r="GDC848" s="3"/>
      <c r="GDD848" s="3"/>
      <c r="GDE848" s="3"/>
      <c r="GDF848" s="3"/>
      <c r="GDG848" s="3"/>
      <c r="GDH848" s="3"/>
      <c r="GDI848" s="3"/>
      <c r="GDJ848" s="3"/>
      <c r="GDK848" s="3"/>
      <c r="GDL848" s="3"/>
      <c r="GDM848" s="3"/>
      <c r="GDN848" s="3"/>
      <c r="GDO848" s="3"/>
      <c r="GDP848" s="3"/>
      <c r="GDQ848" s="3"/>
      <c r="GDR848" s="3"/>
      <c r="GDS848" s="3"/>
      <c r="GDT848" s="3"/>
      <c r="GDU848" s="3"/>
      <c r="GDV848" s="3"/>
      <c r="GDW848" s="3"/>
      <c r="GDX848" s="3"/>
      <c r="GDY848" s="3"/>
      <c r="GDZ848" s="3"/>
      <c r="GEA848" s="3"/>
      <c r="GEB848" s="3"/>
      <c r="GEC848" s="3"/>
      <c r="GED848" s="3"/>
      <c r="GEE848" s="3"/>
      <c r="GEF848" s="3"/>
      <c r="GEG848" s="3"/>
      <c r="GEH848" s="3"/>
      <c r="GEI848" s="3"/>
      <c r="GEJ848" s="3"/>
      <c r="GEK848" s="3"/>
      <c r="GEL848" s="3"/>
      <c r="GEM848" s="3"/>
      <c r="GEN848" s="3"/>
      <c r="GEO848" s="3"/>
      <c r="GEP848" s="3"/>
      <c r="GEQ848" s="3"/>
      <c r="GER848" s="3"/>
      <c r="GES848" s="3"/>
      <c r="GET848" s="3"/>
      <c r="GEU848" s="3"/>
      <c r="GEV848" s="3"/>
      <c r="GEW848" s="3"/>
      <c r="GEX848" s="3"/>
      <c r="GEY848" s="3"/>
      <c r="GEZ848" s="3"/>
      <c r="GFA848" s="3"/>
      <c r="GFB848" s="3"/>
      <c r="GFC848" s="3"/>
      <c r="GFD848" s="3"/>
      <c r="GFE848" s="3"/>
      <c r="GFF848" s="3"/>
      <c r="GFG848" s="3"/>
      <c r="GFH848" s="3"/>
      <c r="GFI848" s="3"/>
      <c r="GFJ848" s="3"/>
      <c r="GFK848" s="3"/>
      <c r="GFL848" s="3"/>
      <c r="GFM848" s="3"/>
      <c r="GFN848" s="3"/>
      <c r="GFO848" s="3"/>
      <c r="GFP848" s="3"/>
      <c r="GFQ848" s="3"/>
      <c r="GFR848" s="3"/>
      <c r="GFS848" s="3"/>
      <c r="GFT848" s="3"/>
      <c r="GFU848" s="3"/>
      <c r="GFV848" s="3"/>
      <c r="GFW848" s="3"/>
      <c r="GFX848" s="3"/>
      <c r="GFY848" s="3"/>
      <c r="GFZ848" s="3"/>
      <c r="GGA848" s="3"/>
      <c r="GGB848" s="3"/>
      <c r="GGC848" s="3"/>
      <c r="GGD848" s="3"/>
      <c r="GGE848" s="3"/>
      <c r="GGF848" s="3"/>
      <c r="GGG848" s="3"/>
      <c r="GGH848" s="3"/>
      <c r="GGI848" s="3"/>
      <c r="GGJ848" s="3"/>
      <c r="GGK848" s="3"/>
      <c r="GGL848" s="3"/>
      <c r="GGM848" s="3"/>
      <c r="GGN848" s="3"/>
      <c r="GGO848" s="3"/>
      <c r="GGP848" s="3"/>
      <c r="GGQ848" s="3"/>
      <c r="GGR848" s="3"/>
      <c r="GGS848" s="3"/>
      <c r="GGT848" s="3"/>
      <c r="GGU848" s="3"/>
      <c r="GGV848" s="3"/>
      <c r="GGW848" s="3"/>
      <c r="GGX848" s="3"/>
      <c r="GGY848" s="3"/>
      <c r="GGZ848" s="3"/>
      <c r="GHA848" s="3"/>
      <c r="GHB848" s="3"/>
      <c r="GHC848" s="3"/>
      <c r="GHD848" s="3"/>
      <c r="GHE848" s="3"/>
      <c r="GHF848" s="3"/>
      <c r="GHG848" s="3"/>
      <c r="GHH848" s="3"/>
      <c r="GHI848" s="3"/>
      <c r="GHJ848" s="3"/>
      <c r="GHK848" s="3"/>
      <c r="GHL848" s="3"/>
      <c r="GHM848" s="3"/>
      <c r="GHN848" s="3"/>
      <c r="GHO848" s="3"/>
      <c r="GHP848" s="3"/>
      <c r="GHQ848" s="3"/>
      <c r="GHR848" s="3"/>
      <c r="GHS848" s="3"/>
      <c r="GHT848" s="3"/>
      <c r="GHU848" s="3"/>
      <c r="GHV848" s="3"/>
      <c r="GHW848" s="3"/>
      <c r="GHX848" s="3"/>
      <c r="GHY848" s="3"/>
      <c r="GHZ848" s="3"/>
      <c r="GIA848" s="3"/>
      <c r="GIB848" s="3"/>
      <c r="GIC848" s="3"/>
      <c r="GID848" s="3"/>
      <c r="GIE848" s="3"/>
      <c r="GIF848" s="3"/>
      <c r="GIG848" s="3"/>
      <c r="GIH848" s="3"/>
      <c r="GII848" s="3"/>
      <c r="GIJ848" s="3"/>
      <c r="GIK848" s="3"/>
      <c r="GIL848" s="3"/>
      <c r="GIM848" s="3"/>
      <c r="GIN848" s="3"/>
      <c r="GIO848" s="3"/>
      <c r="GIP848" s="3"/>
      <c r="GIQ848" s="3"/>
      <c r="GIR848" s="3"/>
      <c r="GIS848" s="3"/>
      <c r="GIT848" s="3"/>
      <c r="GIU848" s="3"/>
      <c r="GIV848" s="3"/>
      <c r="GIW848" s="3"/>
      <c r="GIX848" s="3"/>
      <c r="GIY848" s="3"/>
      <c r="GIZ848" s="3"/>
      <c r="GJA848" s="3"/>
      <c r="GJB848" s="3"/>
      <c r="GJC848" s="3"/>
      <c r="GJD848" s="3"/>
      <c r="GJE848" s="3"/>
      <c r="GJF848" s="3"/>
      <c r="GJG848" s="3"/>
      <c r="GJH848" s="3"/>
      <c r="GJI848" s="3"/>
      <c r="GJJ848" s="3"/>
      <c r="GJK848" s="3"/>
      <c r="GJL848" s="3"/>
      <c r="GJM848" s="3"/>
      <c r="GJN848" s="3"/>
      <c r="GJO848" s="3"/>
      <c r="GJP848" s="3"/>
      <c r="GJQ848" s="3"/>
      <c r="GJR848" s="3"/>
      <c r="GJS848" s="3"/>
      <c r="GJT848" s="3"/>
      <c r="GJU848" s="3"/>
      <c r="GJV848" s="3"/>
      <c r="GJW848" s="3"/>
      <c r="GJX848" s="3"/>
      <c r="GJY848" s="3"/>
      <c r="GJZ848" s="3"/>
      <c r="GKA848" s="3"/>
      <c r="GKB848" s="3"/>
      <c r="GKC848" s="3"/>
      <c r="GKD848" s="3"/>
      <c r="GKE848" s="3"/>
      <c r="GKF848" s="3"/>
      <c r="GKG848" s="3"/>
      <c r="GKH848" s="3"/>
      <c r="GKI848" s="3"/>
      <c r="GKJ848" s="3"/>
      <c r="GKK848" s="3"/>
      <c r="GKL848" s="3"/>
      <c r="GKM848" s="3"/>
      <c r="GKN848" s="3"/>
      <c r="GKO848" s="3"/>
      <c r="GKP848" s="3"/>
      <c r="GKQ848" s="3"/>
      <c r="GKR848" s="3"/>
      <c r="GKS848" s="3"/>
      <c r="GKT848" s="3"/>
      <c r="GKU848" s="3"/>
      <c r="GKV848" s="3"/>
      <c r="GKW848" s="3"/>
      <c r="GKX848" s="3"/>
      <c r="GKY848" s="3"/>
      <c r="GKZ848" s="3"/>
      <c r="GLA848" s="3"/>
      <c r="GLB848" s="3"/>
      <c r="GLC848" s="3"/>
      <c r="GLD848" s="3"/>
      <c r="GLE848" s="3"/>
      <c r="GLF848" s="3"/>
      <c r="GLG848" s="3"/>
      <c r="GLH848" s="3"/>
      <c r="GLI848" s="3"/>
      <c r="GLJ848" s="3"/>
      <c r="GLK848" s="3"/>
      <c r="GLL848" s="3"/>
      <c r="GLM848" s="3"/>
      <c r="GLN848" s="3"/>
      <c r="GLO848" s="3"/>
      <c r="GLP848" s="3"/>
      <c r="GLQ848" s="3"/>
      <c r="GLR848" s="3"/>
      <c r="GLS848" s="3"/>
      <c r="GLT848" s="3"/>
      <c r="GLU848" s="3"/>
      <c r="GLV848" s="3"/>
      <c r="GLW848" s="3"/>
      <c r="GLX848" s="3"/>
      <c r="GLY848" s="3"/>
      <c r="GLZ848" s="3"/>
      <c r="GMA848" s="3"/>
      <c r="GMB848" s="3"/>
      <c r="GMC848" s="3"/>
      <c r="GMD848" s="3"/>
      <c r="GME848" s="3"/>
      <c r="GMF848" s="3"/>
      <c r="GMG848" s="3"/>
      <c r="GMH848" s="3"/>
      <c r="GMI848" s="3"/>
      <c r="GMJ848" s="3"/>
      <c r="GMK848" s="3"/>
      <c r="GML848" s="3"/>
      <c r="GMM848" s="3"/>
      <c r="GMN848" s="3"/>
      <c r="GMO848" s="3"/>
      <c r="GMP848" s="3"/>
      <c r="GMQ848" s="3"/>
      <c r="GMR848" s="3"/>
      <c r="GMS848" s="3"/>
      <c r="GMT848" s="3"/>
      <c r="GMU848" s="3"/>
      <c r="GMV848" s="3"/>
      <c r="GMW848" s="3"/>
      <c r="GMX848" s="3"/>
      <c r="GMY848" s="3"/>
      <c r="GMZ848" s="3"/>
      <c r="GNA848" s="3"/>
      <c r="GNB848" s="3"/>
      <c r="GNC848" s="3"/>
      <c r="GND848" s="3"/>
      <c r="GNE848" s="3"/>
      <c r="GNF848" s="3"/>
      <c r="GNG848" s="3"/>
      <c r="GNH848" s="3"/>
      <c r="GNI848" s="3"/>
      <c r="GNJ848" s="3"/>
      <c r="GNK848" s="3"/>
      <c r="GNL848" s="3"/>
      <c r="GNM848" s="3"/>
      <c r="GNN848" s="3"/>
      <c r="GNO848" s="3"/>
      <c r="GNP848" s="3"/>
      <c r="GNQ848" s="3"/>
      <c r="GNR848" s="3"/>
      <c r="GNS848" s="3"/>
      <c r="GNT848" s="3"/>
      <c r="GNU848" s="3"/>
      <c r="GNV848" s="3"/>
      <c r="GNW848" s="3"/>
      <c r="GNX848" s="3"/>
      <c r="GNY848" s="3"/>
      <c r="GNZ848" s="3"/>
      <c r="GOA848" s="3"/>
      <c r="GOB848" s="3"/>
      <c r="GOC848" s="3"/>
      <c r="GOD848" s="3"/>
      <c r="GOE848" s="3"/>
      <c r="GOF848" s="3"/>
      <c r="GOG848" s="3"/>
      <c r="GOH848" s="3"/>
      <c r="GOI848" s="3"/>
      <c r="GOJ848" s="3"/>
      <c r="GOK848" s="3"/>
      <c r="GOL848" s="3"/>
      <c r="GOM848" s="3"/>
      <c r="GON848" s="3"/>
      <c r="GOO848" s="3"/>
      <c r="GOP848" s="3"/>
      <c r="GOQ848" s="3"/>
      <c r="GOR848" s="3"/>
      <c r="GOS848" s="3"/>
      <c r="GOT848" s="3"/>
      <c r="GOU848" s="3"/>
      <c r="GOV848" s="3"/>
      <c r="GOW848" s="3"/>
      <c r="GOX848" s="3"/>
      <c r="GOY848" s="3"/>
      <c r="GOZ848" s="3"/>
      <c r="GPA848" s="3"/>
      <c r="GPB848" s="3"/>
      <c r="GPC848" s="3"/>
      <c r="GPD848" s="3"/>
      <c r="GPE848" s="3"/>
      <c r="GPF848" s="3"/>
      <c r="GPG848" s="3"/>
      <c r="GPH848" s="3"/>
      <c r="GPI848" s="3"/>
      <c r="GPJ848" s="3"/>
      <c r="GPK848" s="3"/>
      <c r="GPL848" s="3"/>
      <c r="GPM848" s="3"/>
      <c r="GPN848" s="3"/>
      <c r="GPO848" s="3"/>
      <c r="GPP848" s="3"/>
      <c r="GPQ848" s="3"/>
      <c r="GPR848" s="3"/>
      <c r="GPS848" s="3"/>
      <c r="GPT848" s="3"/>
      <c r="GPU848" s="3"/>
      <c r="GPV848" s="3"/>
      <c r="GPW848" s="3"/>
      <c r="GPX848" s="3"/>
      <c r="GPY848" s="3"/>
      <c r="GPZ848" s="3"/>
      <c r="GQA848" s="3"/>
      <c r="GQB848" s="3"/>
      <c r="GQC848" s="3"/>
      <c r="GQD848" s="3"/>
      <c r="GQE848" s="3"/>
      <c r="GQF848" s="3"/>
      <c r="GQG848" s="3"/>
      <c r="GQH848" s="3"/>
      <c r="GQI848" s="3"/>
      <c r="GQJ848" s="3"/>
      <c r="GQK848" s="3"/>
      <c r="GQL848" s="3"/>
      <c r="GQM848" s="3"/>
      <c r="GQN848" s="3"/>
      <c r="GQO848" s="3"/>
      <c r="GQP848" s="3"/>
      <c r="GQQ848" s="3"/>
      <c r="GQR848" s="3"/>
      <c r="GQS848" s="3"/>
      <c r="GQT848" s="3"/>
      <c r="GQU848" s="3"/>
      <c r="GQV848" s="3"/>
      <c r="GQW848" s="3"/>
      <c r="GQX848" s="3"/>
      <c r="GQY848" s="3"/>
      <c r="GQZ848" s="3"/>
      <c r="GRA848" s="3"/>
      <c r="GRB848" s="3"/>
      <c r="GRC848" s="3"/>
      <c r="GRD848" s="3"/>
      <c r="GRE848" s="3"/>
      <c r="GRF848" s="3"/>
      <c r="GRG848" s="3"/>
      <c r="GRH848" s="3"/>
      <c r="GRI848" s="3"/>
      <c r="GRJ848" s="3"/>
      <c r="GRK848" s="3"/>
      <c r="GRL848" s="3"/>
      <c r="GRM848" s="3"/>
      <c r="GRN848" s="3"/>
      <c r="GRO848" s="3"/>
      <c r="GRP848" s="3"/>
      <c r="GRQ848" s="3"/>
      <c r="GRR848" s="3"/>
      <c r="GRS848" s="3"/>
      <c r="GRT848" s="3"/>
      <c r="GRU848" s="3"/>
      <c r="GRV848" s="3"/>
      <c r="GRW848" s="3"/>
      <c r="GRX848" s="3"/>
      <c r="GRY848" s="3"/>
      <c r="GRZ848" s="3"/>
      <c r="GSA848" s="3"/>
      <c r="GSB848" s="3"/>
      <c r="GSC848" s="3"/>
      <c r="GSD848" s="3"/>
      <c r="GSE848" s="3"/>
      <c r="GSF848" s="3"/>
      <c r="GSG848" s="3"/>
      <c r="GSH848" s="3"/>
      <c r="GSI848" s="3"/>
      <c r="GSJ848" s="3"/>
      <c r="GSK848" s="3"/>
      <c r="GSL848" s="3"/>
      <c r="GSM848" s="3"/>
      <c r="GSN848" s="3"/>
      <c r="GSO848" s="3"/>
      <c r="GSP848" s="3"/>
      <c r="GSQ848" s="3"/>
      <c r="GSR848" s="3"/>
      <c r="GSS848" s="3"/>
      <c r="GST848" s="3"/>
      <c r="GSU848" s="3"/>
      <c r="GSV848" s="3"/>
      <c r="GSW848" s="3"/>
      <c r="GSX848" s="3"/>
      <c r="GSY848" s="3"/>
      <c r="GSZ848" s="3"/>
      <c r="GTA848" s="3"/>
      <c r="GTB848" s="3"/>
      <c r="GTC848" s="3"/>
      <c r="GTD848" s="3"/>
      <c r="GTE848" s="3"/>
      <c r="GTF848" s="3"/>
      <c r="GTG848" s="3"/>
      <c r="GTH848" s="3"/>
      <c r="GTI848" s="3"/>
      <c r="GTJ848" s="3"/>
      <c r="GTK848" s="3"/>
      <c r="GTL848" s="3"/>
      <c r="GTM848" s="3"/>
      <c r="GTN848" s="3"/>
      <c r="GTO848" s="3"/>
      <c r="GTP848" s="3"/>
      <c r="GTQ848" s="3"/>
      <c r="GTR848" s="3"/>
      <c r="GTS848" s="3"/>
      <c r="GTT848" s="3"/>
      <c r="GTU848" s="3"/>
      <c r="GTV848" s="3"/>
      <c r="GTW848" s="3"/>
      <c r="GTX848" s="3"/>
      <c r="GTY848" s="3"/>
      <c r="GTZ848" s="3"/>
      <c r="GUA848" s="3"/>
      <c r="GUB848" s="3"/>
      <c r="GUC848" s="3"/>
      <c r="GUD848" s="3"/>
      <c r="GUE848" s="3"/>
      <c r="GUF848" s="3"/>
      <c r="GUG848" s="3"/>
      <c r="GUH848" s="3"/>
      <c r="GUI848" s="3"/>
      <c r="GUJ848" s="3"/>
      <c r="GUK848" s="3"/>
      <c r="GUL848" s="3"/>
      <c r="GUM848" s="3"/>
      <c r="GUN848" s="3"/>
      <c r="GUO848" s="3"/>
      <c r="GUP848" s="3"/>
      <c r="GUQ848" s="3"/>
      <c r="GUR848" s="3"/>
      <c r="GUS848" s="3"/>
      <c r="GUT848" s="3"/>
      <c r="GUU848" s="3"/>
      <c r="GUV848" s="3"/>
      <c r="GUW848" s="3"/>
      <c r="GUX848" s="3"/>
      <c r="GUY848" s="3"/>
      <c r="GUZ848" s="3"/>
      <c r="GVA848" s="3"/>
      <c r="GVB848" s="3"/>
      <c r="GVC848" s="3"/>
      <c r="GVD848" s="3"/>
      <c r="GVE848" s="3"/>
      <c r="GVF848" s="3"/>
      <c r="GVG848" s="3"/>
      <c r="GVH848" s="3"/>
      <c r="GVI848" s="3"/>
      <c r="GVJ848" s="3"/>
      <c r="GVK848" s="3"/>
      <c r="GVL848" s="3"/>
      <c r="GVM848" s="3"/>
      <c r="GVN848" s="3"/>
      <c r="GVO848" s="3"/>
      <c r="GVP848" s="3"/>
      <c r="GVQ848" s="3"/>
      <c r="GVR848" s="3"/>
      <c r="GVS848" s="3"/>
      <c r="GVT848" s="3"/>
      <c r="GVU848" s="3"/>
      <c r="GVV848" s="3"/>
      <c r="GVW848" s="3"/>
      <c r="GVX848" s="3"/>
      <c r="GVY848" s="3"/>
      <c r="GVZ848" s="3"/>
      <c r="GWA848" s="3"/>
      <c r="GWB848" s="3"/>
      <c r="GWC848" s="3"/>
      <c r="GWD848" s="3"/>
      <c r="GWE848" s="3"/>
      <c r="GWF848" s="3"/>
      <c r="GWG848" s="3"/>
      <c r="GWH848" s="3"/>
      <c r="GWI848" s="3"/>
      <c r="GWJ848" s="3"/>
      <c r="GWK848" s="3"/>
      <c r="GWL848" s="3"/>
      <c r="GWM848" s="3"/>
      <c r="GWN848" s="3"/>
      <c r="GWO848" s="3"/>
      <c r="GWP848" s="3"/>
      <c r="GWQ848" s="3"/>
      <c r="GWR848" s="3"/>
      <c r="GWS848" s="3"/>
      <c r="GWT848" s="3"/>
      <c r="GWU848" s="3"/>
      <c r="GWV848" s="3"/>
      <c r="GWW848" s="3"/>
      <c r="GWX848" s="3"/>
      <c r="GWY848" s="3"/>
      <c r="GWZ848" s="3"/>
      <c r="GXA848" s="3"/>
      <c r="GXB848" s="3"/>
      <c r="GXC848" s="3"/>
      <c r="GXD848" s="3"/>
      <c r="GXE848" s="3"/>
      <c r="GXF848" s="3"/>
      <c r="GXG848" s="3"/>
      <c r="GXH848" s="3"/>
      <c r="GXI848" s="3"/>
      <c r="GXJ848" s="3"/>
      <c r="GXK848" s="3"/>
      <c r="GXL848" s="3"/>
      <c r="GXM848" s="3"/>
      <c r="GXN848" s="3"/>
      <c r="GXO848" s="3"/>
      <c r="GXP848" s="3"/>
      <c r="GXQ848" s="3"/>
      <c r="GXR848" s="3"/>
      <c r="GXS848" s="3"/>
      <c r="GXT848" s="3"/>
      <c r="GXU848" s="3"/>
      <c r="GXV848" s="3"/>
      <c r="GXW848" s="3"/>
      <c r="GXX848" s="3"/>
      <c r="GXY848" s="3"/>
      <c r="GXZ848" s="3"/>
      <c r="GYA848" s="3"/>
      <c r="GYB848" s="3"/>
      <c r="GYC848" s="3"/>
      <c r="GYD848" s="3"/>
      <c r="GYE848" s="3"/>
      <c r="GYF848" s="3"/>
      <c r="GYG848" s="3"/>
      <c r="GYH848" s="3"/>
      <c r="GYI848" s="3"/>
      <c r="GYJ848" s="3"/>
      <c r="GYK848" s="3"/>
      <c r="GYL848" s="3"/>
      <c r="GYM848" s="3"/>
      <c r="GYN848" s="3"/>
      <c r="GYO848" s="3"/>
      <c r="GYP848" s="3"/>
      <c r="GYQ848" s="3"/>
      <c r="GYR848" s="3"/>
      <c r="GYS848" s="3"/>
      <c r="GYT848" s="3"/>
      <c r="GYU848" s="3"/>
      <c r="GYV848" s="3"/>
      <c r="GYW848" s="3"/>
      <c r="GYX848" s="3"/>
      <c r="GYY848" s="3"/>
      <c r="GYZ848" s="3"/>
      <c r="GZA848" s="3"/>
      <c r="GZB848" s="3"/>
      <c r="GZC848" s="3"/>
      <c r="GZD848" s="3"/>
      <c r="GZE848" s="3"/>
      <c r="GZF848" s="3"/>
      <c r="GZG848" s="3"/>
      <c r="GZH848" s="3"/>
      <c r="GZI848" s="3"/>
      <c r="GZJ848" s="3"/>
      <c r="GZK848" s="3"/>
      <c r="GZL848" s="3"/>
      <c r="GZM848" s="3"/>
      <c r="GZN848" s="3"/>
      <c r="GZO848" s="3"/>
      <c r="GZP848" s="3"/>
      <c r="GZQ848" s="3"/>
      <c r="GZR848" s="3"/>
      <c r="GZS848" s="3"/>
      <c r="GZT848" s="3"/>
      <c r="GZU848" s="3"/>
      <c r="GZV848" s="3"/>
      <c r="GZW848" s="3"/>
      <c r="GZX848" s="3"/>
      <c r="GZY848" s="3"/>
      <c r="GZZ848" s="3"/>
      <c r="HAA848" s="3"/>
      <c r="HAB848" s="3"/>
      <c r="HAC848" s="3"/>
      <c r="HAD848" s="3"/>
      <c r="HAE848" s="3"/>
      <c r="HAF848" s="3"/>
      <c r="HAG848" s="3"/>
      <c r="HAH848" s="3"/>
      <c r="HAI848" s="3"/>
      <c r="HAJ848" s="3"/>
      <c r="HAK848" s="3"/>
      <c r="HAL848" s="3"/>
      <c r="HAM848" s="3"/>
      <c r="HAN848" s="3"/>
      <c r="HAO848" s="3"/>
      <c r="HAP848" s="3"/>
      <c r="HAQ848" s="3"/>
      <c r="HAR848" s="3"/>
      <c r="HAS848" s="3"/>
      <c r="HAT848" s="3"/>
      <c r="HAU848" s="3"/>
      <c r="HAV848" s="3"/>
      <c r="HAW848" s="3"/>
      <c r="HAX848" s="3"/>
      <c r="HAY848" s="3"/>
      <c r="HAZ848" s="3"/>
      <c r="HBA848" s="3"/>
      <c r="HBB848" s="3"/>
      <c r="HBC848" s="3"/>
      <c r="HBD848" s="3"/>
      <c r="HBE848" s="3"/>
      <c r="HBF848" s="3"/>
      <c r="HBG848" s="3"/>
      <c r="HBH848" s="3"/>
      <c r="HBI848" s="3"/>
      <c r="HBJ848" s="3"/>
      <c r="HBK848" s="3"/>
      <c r="HBL848" s="3"/>
      <c r="HBM848" s="3"/>
      <c r="HBN848" s="3"/>
      <c r="HBO848" s="3"/>
      <c r="HBP848" s="3"/>
      <c r="HBQ848" s="3"/>
      <c r="HBR848" s="3"/>
      <c r="HBS848" s="3"/>
      <c r="HBT848" s="3"/>
      <c r="HBU848" s="3"/>
      <c r="HBV848" s="3"/>
      <c r="HBW848" s="3"/>
      <c r="HBX848" s="3"/>
      <c r="HBY848" s="3"/>
      <c r="HBZ848" s="3"/>
      <c r="HCA848" s="3"/>
      <c r="HCB848" s="3"/>
      <c r="HCC848" s="3"/>
      <c r="HCD848" s="3"/>
      <c r="HCE848" s="3"/>
      <c r="HCF848" s="3"/>
      <c r="HCG848" s="3"/>
      <c r="HCH848" s="3"/>
      <c r="HCI848" s="3"/>
      <c r="HCJ848" s="3"/>
      <c r="HCK848" s="3"/>
      <c r="HCL848" s="3"/>
      <c r="HCM848" s="3"/>
      <c r="HCN848" s="3"/>
      <c r="HCO848" s="3"/>
      <c r="HCP848" s="3"/>
      <c r="HCQ848" s="3"/>
      <c r="HCR848" s="3"/>
      <c r="HCS848" s="3"/>
      <c r="HCT848" s="3"/>
      <c r="HCU848" s="3"/>
      <c r="HCV848" s="3"/>
      <c r="HCW848" s="3"/>
      <c r="HCX848" s="3"/>
      <c r="HCY848" s="3"/>
      <c r="HCZ848" s="3"/>
      <c r="HDA848" s="3"/>
      <c r="HDB848" s="3"/>
      <c r="HDC848" s="3"/>
      <c r="HDD848" s="3"/>
      <c r="HDE848" s="3"/>
      <c r="HDF848" s="3"/>
      <c r="HDG848" s="3"/>
      <c r="HDH848" s="3"/>
      <c r="HDI848" s="3"/>
      <c r="HDJ848" s="3"/>
      <c r="HDK848" s="3"/>
      <c r="HDL848" s="3"/>
      <c r="HDM848" s="3"/>
      <c r="HDN848" s="3"/>
      <c r="HDO848" s="3"/>
      <c r="HDP848" s="3"/>
      <c r="HDQ848" s="3"/>
      <c r="HDR848" s="3"/>
      <c r="HDS848" s="3"/>
      <c r="HDT848" s="3"/>
      <c r="HDU848" s="3"/>
      <c r="HDV848" s="3"/>
      <c r="HDW848" s="3"/>
      <c r="HDX848" s="3"/>
      <c r="HDY848" s="3"/>
      <c r="HDZ848" s="3"/>
      <c r="HEA848" s="3"/>
      <c r="HEB848" s="3"/>
      <c r="HEC848" s="3"/>
      <c r="HED848" s="3"/>
      <c r="HEE848" s="3"/>
      <c r="HEF848" s="3"/>
      <c r="HEG848" s="3"/>
      <c r="HEH848" s="3"/>
      <c r="HEI848" s="3"/>
      <c r="HEJ848" s="3"/>
      <c r="HEK848" s="3"/>
      <c r="HEL848" s="3"/>
      <c r="HEM848" s="3"/>
      <c r="HEN848" s="3"/>
      <c r="HEO848" s="3"/>
      <c r="HEP848" s="3"/>
      <c r="HEQ848" s="3"/>
      <c r="HER848" s="3"/>
      <c r="HES848" s="3"/>
      <c r="HET848" s="3"/>
      <c r="HEU848" s="3"/>
      <c r="HEV848" s="3"/>
      <c r="HEW848" s="3"/>
      <c r="HEX848" s="3"/>
      <c r="HEY848" s="3"/>
      <c r="HEZ848" s="3"/>
      <c r="HFA848" s="3"/>
      <c r="HFB848" s="3"/>
      <c r="HFC848" s="3"/>
      <c r="HFD848" s="3"/>
      <c r="HFE848" s="3"/>
      <c r="HFF848" s="3"/>
      <c r="HFG848" s="3"/>
      <c r="HFH848" s="3"/>
      <c r="HFI848" s="3"/>
      <c r="HFJ848" s="3"/>
      <c r="HFK848" s="3"/>
      <c r="HFL848" s="3"/>
      <c r="HFM848" s="3"/>
      <c r="HFN848" s="3"/>
      <c r="HFO848" s="3"/>
      <c r="HFP848" s="3"/>
      <c r="HFQ848" s="3"/>
      <c r="HFR848" s="3"/>
      <c r="HFS848" s="3"/>
      <c r="HFT848" s="3"/>
      <c r="HFU848" s="3"/>
      <c r="HFV848" s="3"/>
      <c r="HFW848" s="3"/>
      <c r="HFX848" s="3"/>
      <c r="HFY848" s="3"/>
      <c r="HFZ848" s="3"/>
      <c r="HGA848" s="3"/>
      <c r="HGB848" s="3"/>
      <c r="HGC848" s="3"/>
      <c r="HGD848" s="3"/>
      <c r="HGE848" s="3"/>
      <c r="HGF848" s="3"/>
      <c r="HGG848" s="3"/>
      <c r="HGH848" s="3"/>
      <c r="HGI848" s="3"/>
      <c r="HGJ848" s="3"/>
      <c r="HGK848" s="3"/>
      <c r="HGL848" s="3"/>
      <c r="HGM848" s="3"/>
      <c r="HGN848" s="3"/>
      <c r="HGO848" s="3"/>
      <c r="HGP848" s="3"/>
      <c r="HGQ848" s="3"/>
      <c r="HGR848" s="3"/>
      <c r="HGS848" s="3"/>
      <c r="HGT848" s="3"/>
      <c r="HGU848" s="3"/>
      <c r="HGV848" s="3"/>
      <c r="HGW848" s="3"/>
      <c r="HGX848" s="3"/>
      <c r="HGY848" s="3"/>
      <c r="HGZ848" s="3"/>
      <c r="HHA848" s="3"/>
      <c r="HHB848" s="3"/>
      <c r="HHC848" s="3"/>
      <c r="HHD848" s="3"/>
      <c r="HHE848" s="3"/>
      <c r="HHF848" s="3"/>
      <c r="HHG848" s="3"/>
      <c r="HHH848" s="3"/>
      <c r="HHI848" s="3"/>
      <c r="HHJ848" s="3"/>
      <c r="HHK848" s="3"/>
      <c r="HHL848" s="3"/>
      <c r="HHM848" s="3"/>
      <c r="HHN848" s="3"/>
      <c r="HHO848" s="3"/>
      <c r="HHP848" s="3"/>
      <c r="HHQ848" s="3"/>
      <c r="HHR848" s="3"/>
      <c r="HHS848" s="3"/>
      <c r="HHT848" s="3"/>
      <c r="HHU848" s="3"/>
      <c r="HHV848" s="3"/>
      <c r="HHW848" s="3"/>
      <c r="HHX848" s="3"/>
      <c r="HHY848" s="3"/>
      <c r="HHZ848" s="3"/>
      <c r="HIA848" s="3"/>
      <c r="HIB848" s="3"/>
      <c r="HIC848" s="3"/>
      <c r="HID848" s="3"/>
      <c r="HIE848" s="3"/>
      <c r="HIF848" s="3"/>
      <c r="HIG848" s="3"/>
      <c r="HIH848" s="3"/>
      <c r="HII848" s="3"/>
      <c r="HIJ848" s="3"/>
      <c r="HIK848" s="3"/>
      <c r="HIL848" s="3"/>
      <c r="HIM848" s="3"/>
      <c r="HIN848" s="3"/>
      <c r="HIO848" s="3"/>
      <c r="HIP848" s="3"/>
      <c r="HIQ848" s="3"/>
      <c r="HIR848" s="3"/>
      <c r="HIS848" s="3"/>
      <c r="HIT848" s="3"/>
      <c r="HIU848" s="3"/>
      <c r="HIV848" s="3"/>
      <c r="HIW848" s="3"/>
      <c r="HIX848" s="3"/>
      <c r="HIY848" s="3"/>
      <c r="HIZ848" s="3"/>
      <c r="HJA848" s="3"/>
      <c r="HJB848" s="3"/>
      <c r="HJC848" s="3"/>
      <c r="HJD848" s="3"/>
      <c r="HJE848" s="3"/>
      <c r="HJF848" s="3"/>
      <c r="HJG848" s="3"/>
      <c r="HJH848" s="3"/>
      <c r="HJI848" s="3"/>
      <c r="HJJ848" s="3"/>
      <c r="HJK848" s="3"/>
      <c r="HJL848" s="3"/>
      <c r="HJM848" s="3"/>
      <c r="HJN848" s="3"/>
      <c r="HJO848" s="3"/>
      <c r="HJP848" s="3"/>
      <c r="HJQ848" s="3"/>
      <c r="HJR848" s="3"/>
      <c r="HJS848" s="3"/>
      <c r="HJT848" s="3"/>
      <c r="HJU848" s="3"/>
      <c r="HJV848" s="3"/>
      <c r="HJW848" s="3"/>
      <c r="HJX848" s="3"/>
      <c r="HJY848" s="3"/>
      <c r="HJZ848" s="3"/>
      <c r="HKA848" s="3"/>
      <c r="HKB848" s="3"/>
      <c r="HKC848" s="3"/>
      <c r="HKD848" s="3"/>
      <c r="HKE848" s="3"/>
      <c r="HKF848" s="3"/>
      <c r="HKG848" s="3"/>
      <c r="HKH848" s="3"/>
      <c r="HKI848" s="3"/>
      <c r="HKJ848" s="3"/>
      <c r="HKK848" s="3"/>
      <c r="HKL848" s="3"/>
      <c r="HKM848" s="3"/>
      <c r="HKN848" s="3"/>
      <c r="HKO848" s="3"/>
      <c r="HKP848" s="3"/>
      <c r="HKQ848" s="3"/>
      <c r="HKR848" s="3"/>
      <c r="HKS848" s="3"/>
      <c r="HKT848" s="3"/>
      <c r="HKU848" s="3"/>
      <c r="HKV848" s="3"/>
      <c r="HKW848" s="3"/>
      <c r="HKX848" s="3"/>
      <c r="HKY848" s="3"/>
      <c r="HKZ848" s="3"/>
      <c r="HLA848" s="3"/>
      <c r="HLB848" s="3"/>
      <c r="HLC848" s="3"/>
      <c r="HLD848" s="3"/>
      <c r="HLE848" s="3"/>
      <c r="HLF848" s="3"/>
      <c r="HLG848" s="3"/>
      <c r="HLH848" s="3"/>
      <c r="HLI848" s="3"/>
      <c r="HLJ848" s="3"/>
      <c r="HLK848" s="3"/>
      <c r="HLL848" s="3"/>
      <c r="HLM848" s="3"/>
      <c r="HLN848" s="3"/>
      <c r="HLO848" s="3"/>
      <c r="HLP848" s="3"/>
      <c r="HLQ848" s="3"/>
      <c r="HLR848" s="3"/>
      <c r="HLS848" s="3"/>
      <c r="HLT848" s="3"/>
      <c r="HLU848" s="3"/>
      <c r="HLV848" s="3"/>
      <c r="HLW848" s="3"/>
      <c r="HLX848" s="3"/>
      <c r="HLY848" s="3"/>
      <c r="HLZ848" s="3"/>
      <c r="HMA848" s="3"/>
      <c r="HMB848" s="3"/>
      <c r="HMC848" s="3"/>
      <c r="HMD848" s="3"/>
      <c r="HME848" s="3"/>
      <c r="HMF848" s="3"/>
      <c r="HMG848" s="3"/>
      <c r="HMH848" s="3"/>
      <c r="HMI848" s="3"/>
      <c r="HMJ848" s="3"/>
      <c r="HMK848" s="3"/>
      <c r="HML848" s="3"/>
      <c r="HMM848" s="3"/>
      <c r="HMN848" s="3"/>
      <c r="HMO848" s="3"/>
      <c r="HMP848" s="3"/>
      <c r="HMQ848" s="3"/>
      <c r="HMR848" s="3"/>
      <c r="HMS848" s="3"/>
      <c r="HMT848" s="3"/>
      <c r="HMU848" s="3"/>
      <c r="HMV848" s="3"/>
      <c r="HMW848" s="3"/>
      <c r="HMX848" s="3"/>
      <c r="HMY848" s="3"/>
      <c r="HMZ848" s="3"/>
      <c r="HNA848" s="3"/>
      <c r="HNB848" s="3"/>
      <c r="HNC848" s="3"/>
      <c r="HND848" s="3"/>
      <c r="HNE848" s="3"/>
      <c r="HNF848" s="3"/>
      <c r="HNG848" s="3"/>
      <c r="HNH848" s="3"/>
      <c r="HNI848" s="3"/>
      <c r="HNJ848" s="3"/>
      <c r="HNK848" s="3"/>
      <c r="HNL848" s="3"/>
      <c r="HNM848" s="3"/>
      <c r="HNN848" s="3"/>
      <c r="HNO848" s="3"/>
      <c r="HNP848" s="3"/>
      <c r="HNQ848" s="3"/>
      <c r="HNR848" s="3"/>
      <c r="HNS848" s="3"/>
      <c r="HNT848" s="3"/>
      <c r="HNU848" s="3"/>
      <c r="HNV848" s="3"/>
      <c r="HNW848" s="3"/>
      <c r="HNX848" s="3"/>
      <c r="HNY848" s="3"/>
      <c r="HNZ848" s="3"/>
      <c r="HOA848" s="3"/>
      <c r="HOB848" s="3"/>
      <c r="HOC848" s="3"/>
      <c r="HOD848" s="3"/>
      <c r="HOE848" s="3"/>
      <c r="HOF848" s="3"/>
      <c r="HOG848" s="3"/>
      <c r="HOH848" s="3"/>
      <c r="HOI848" s="3"/>
      <c r="HOJ848" s="3"/>
      <c r="HOK848" s="3"/>
      <c r="HOL848" s="3"/>
      <c r="HOM848" s="3"/>
      <c r="HON848" s="3"/>
      <c r="HOO848" s="3"/>
      <c r="HOP848" s="3"/>
      <c r="HOQ848" s="3"/>
      <c r="HOR848" s="3"/>
      <c r="HOS848" s="3"/>
      <c r="HOT848" s="3"/>
      <c r="HOU848" s="3"/>
      <c r="HOV848" s="3"/>
      <c r="HOW848" s="3"/>
      <c r="HOX848" s="3"/>
      <c r="HOY848" s="3"/>
      <c r="HOZ848" s="3"/>
      <c r="HPA848" s="3"/>
      <c r="HPB848" s="3"/>
      <c r="HPC848" s="3"/>
      <c r="HPD848" s="3"/>
      <c r="HPE848" s="3"/>
      <c r="HPF848" s="3"/>
      <c r="HPG848" s="3"/>
      <c r="HPH848" s="3"/>
      <c r="HPI848" s="3"/>
      <c r="HPJ848" s="3"/>
      <c r="HPK848" s="3"/>
      <c r="HPL848" s="3"/>
      <c r="HPM848" s="3"/>
      <c r="HPN848" s="3"/>
      <c r="HPO848" s="3"/>
      <c r="HPP848" s="3"/>
      <c r="HPQ848" s="3"/>
      <c r="HPR848" s="3"/>
      <c r="HPS848" s="3"/>
      <c r="HPT848" s="3"/>
      <c r="HPU848" s="3"/>
      <c r="HPV848" s="3"/>
      <c r="HPW848" s="3"/>
      <c r="HPX848" s="3"/>
      <c r="HPY848" s="3"/>
      <c r="HPZ848" s="3"/>
      <c r="HQA848" s="3"/>
      <c r="HQB848" s="3"/>
      <c r="HQC848" s="3"/>
      <c r="HQD848" s="3"/>
      <c r="HQE848" s="3"/>
      <c r="HQF848" s="3"/>
      <c r="HQG848" s="3"/>
      <c r="HQH848" s="3"/>
      <c r="HQI848" s="3"/>
      <c r="HQJ848" s="3"/>
      <c r="HQK848" s="3"/>
      <c r="HQL848" s="3"/>
      <c r="HQM848" s="3"/>
      <c r="HQN848" s="3"/>
      <c r="HQO848" s="3"/>
      <c r="HQP848" s="3"/>
      <c r="HQQ848" s="3"/>
      <c r="HQR848" s="3"/>
      <c r="HQS848" s="3"/>
      <c r="HQT848" s="3"/>
      <c r="HQU848" s="3"/>
      <c r="HQV848" s="3"/>
      <c r="HQW848" s="3"/>
      <c r="HQX848" s="3"/>
      <c r="HQY848" s="3"/>
      <c r="HQZ848" s="3"/>
      <c r="HRA848" s="3"/>
      <c r="HRB848" s="3"/>
      <c r="HRC848" s="3"/>
      <c r="HRD848" s="3"/>
      <c r="HRE848" s="3"/>
      <c r="HRF848" s="3"/>
      <c r="HRG848" s="3"/>
      <c r="HRH848" s="3"/>
      <c r="HRI848" s="3"/>
      <c r="HRJ848" s="3"/>
      <c r="HRK848" s="3"/>
      <c r="HRL848" s="3"/>
      <c r="HRM848" s="3"/>
      <c r="HRN848" s="3"/>
      <c r="HRO848" s="3"/>
      <c r="HRP848" s="3"/>
      <c r="HRQ848" s="3"/>
      <c r="HRR848" s="3"/>
      <c r="HRS848" s="3"/>
      <c r="HRT848" s="3"/>
      <c r="HRU848" s="3"/>
      <c r="HRV848" s="3"/>
      <c r="HRW848" s="3"/>
      <c r="HRX848" s="3"/>
      <c r="HRY848" s="3"/>
      <c r="HRZ848" s="3"/>
      <c r="HSA848" s="3"/>
      <c r="HSB848" s="3"/>
      <c r="HSC848" s="3"/>
      <c r="HSD848" s="3"/>
      <c r="HSE848" s="3"/>
      <c r="HSF848" s="3"/>
      <c r="HSG848" s="3"/>
      <c r="HSH848" s="3"/>
      <c r="HSI848" s="3"/>
      <c r="HSJ848" s="3"/>
      <c r="HSK848" s="3"/>
      <c r="HSL848" s="3"/>
      <c r="HSM848" s="3"/>
      <c r="HSN848" s="3"/>
      <c r="HSO848" s="3"/>
      <c r="HSP848" s="3"/>
      <c r="HSQ848" s="3"/>
      <c r="HSR848" s="3"/>
      <c r="HSS848" s="3"/>
      <c r="HST848" s="3"/>
      <c r="HSU848" s="3"/>
      <c r="HSV848" s="3"/>
      <c r="HSW848" s="3"/>
      <c r="HSX848" s="3"/>
      <c r="HSY848" s="3"/>
      <c r="HSZ848" s="3"/>
      <c r="HTA848" s="3"/>
      <c r="HTB848" s="3"/>
      <c r="HTC848" s="3"/>
      <c r="HTD848" s="3"/>
      <c r="HTE848" s="3"/>
      <c r="HTF848" s="3"/>
      <c r="HTG848" s="3"/>
      <c r="HTH848" s="3"/>
      <c r="HTI848" s="3"/>
      <c r="HTJ848" s="3"/>
      <c r="HTK848" s="3"/>
      <c r="HTL848" s="3"/>
      <c r="HTM848" s="3"/>
      <c r="HTN848" s="3"/>
      <c r="HTO848" s="3"/>
      <c r="HTP848" s="3"/>
      <c r="HTQ848" s="3"/>
      <c r="HTR848" s="3"/>
      <c r="HTS848" s="3"/>
      <c r="HTT848" s="3"/>
      <c r="HTU848" s="3"/>
      <c r="HTV848" s="3"/>
      <c r="HTW848" s="3"/>
      <c r="HTX848" s="3"/>
      <c r="HTY848" s="3"/>
      <c r="HTZ848" s="3"/>
      <c r="HUA848" s="3"/>
      <c r="HUB848" s="3"/>
      <c r="HUC848" s="3"/>
      <c r="HUD848" s="3"/>
      <c r="HUE848" s="3"/>
      <c r="HUF848" s="3"/>
      <c r="HUG848" s="3"/>
      <c r="HUH848" s="3"/>
      <c r="HUI848" s="3"/>
      <c r="HUJ848" s="3"/>
      <c r="HUK848" s="3"/>
      <c r="HUL848" s="3"/>
      <c r="HUM848" s="3"/>
      <c r="HUN848" s="3"/>
      <c r="HUO848" s="3"/>
      <c r="HUP848" s="3"/>
      <c r="HUQ848" s="3"/>
      <c r="HUR848" s="3"/>
      <c r="HUS848" s="3"/>
      <c r="HUT848" s="3"/>
      <c r="HUU848" s="3"/>
      <c r="HUV848" s="3"/>
      <c r="HUW848" s="3"/>
      <c r="HUX848" s="3"/>
      <c r="HUY848" s="3"/>
      <c r="HUZ848" s="3"/>
      <c r="HVA848" s="3"/>
      <c r="HVB848" s="3"/>
      <c r="HVC848" s="3"/>
      <c r="HVD848" s="3"/>
      <c r="HVE848" s="3"/>
      <c r="HVF848" s="3"/>
      <c r="HVG848" s="3"/>
      <c r="HVH848" s="3"/>
      <c r="HVI848" s="3"/>
      <c r="HVJ848" s="3"/>
      <c r="HVK848" s="3"/>
      <c r="HVL848" s="3"/>
      <c r="HVM848" s="3"/>
      <c r="HVN848" s="3"/>
      <c r="HVO848" s="3"/>
      <c r="HVP848" s="3"/>
      <c r="HVQ848" s="3"/>
      <c r="HVR848" s="3"/>
      <c r="HVS848" s="3"/>
      <c r="HVT848" s="3"/>
      <c r="HVU848" s="3"/>
      <c r="HVV848" s="3"/>
      <c r="HVW848" s="3"/>
      <c r="HVX848" s="3"/>
      <c r="HVY848" s="3"/>
      <c r="HVZ848" s="3"/>
      <c r="HWA848" s="3"/>
      <c r="HWB848" s="3"/>
      <c r="HWC848" s="3"/>
      <c r="HWD848" s="3"/>
      <c r="HWE848" s="3"/>
      <c r="HWF848" s="3"/>
      <c r="HWG848" s="3"/>
      <c r="HWH848" s="3"/>
      <c r="HWI848" s="3"/>
      <c r="HWJ848" s="3"/>
      <c r="HWK848" s="3"/>
      <c r="HWL848" s="3"/>
      <c r="HWM848" s="3"/>
      <c r="HWN848" s="3"/>
      <c r="HWO848" s="3"/>
      <c r="HWP848" s="3"/>
      <c r="HWQ848" s="3"/>
      <c r="HWR848" s="3"/>
      <c r="HWS848" s="3"/>
      <c r="HWT848" s="3"/>
      <c r="HWU848" s="3"/>
      <c r="HWV848" s="3"/>
      <c r="HWW848" s="3"/>
      <c r="HWX848" s="3"/>
      <c r="HWY848" s="3"/>
      <c r="HWZ848" s="3"/>
      <c r="HXA848" s="3"/>
      <c r="HXB848" s="3"/>
      <c r="HXC848" s="3"/>
      <c r="HXD848" s="3"/>
      <c r="HXE848" s="3"/>
      <c r="HXF848" s="3"/>
      <c r="HXG848" s="3"/>
      <c r="HXH848" s="3"/>
      <c r="HXI848" s="3"/>
      <c r="HXJ848" s="3"/>
      <c r="HXK848" s="3"/>
      <c r="HXL848" s="3"/>
      <c r="HXM848" s="3"/>
      <c r="HXN848" s="3"/>
      <c r="HXO848" s="3"/>
      <c r="HXP848" s="3"/>
      <c r="HXQ848" s="3"/>
      <c r="HXR848" s="3"/>
      <c r="HXS848" s="3"/>
      <c r="HXT848" s="3"/>
      <c r="HXU848" s="3"/>
      <c r="HXV848" s="3"/>
      <c r="HXW848" s="3"/>
      <c r="HXX848" s="3"/>
      <c r="HXY848" s="3"/>
      <c r="HXZ848" s="3"/>
      <c r="HYA848" s="3"/>
      <c r="HYB848" s="3"/>
      <c r="HYC848" s="3"/>
      <c r="HYD848" s="3"/>
      <c r="HYE848" s="3"/>
      <c r="HYF848" s="3"/>
      <c r="HYG848" s="3"/>
      <c r="HYH848" s="3"/>
      <c r="HYI848" s="3"/>
      <c r="HYJ848" s="3"/>
      <c r="HYK848" s="3"/>
      <c r="HYL848" s="3"/>
      <c r="HYM848" s="3"/>
      <c r="HYN848" s="3"/>
      <c r="HYO848" s="3"/>
      <c r="HYP848" s="3"/>
      <c r="HYQ848" s="3"/>
      <c r="HYR848" s="3"/>
      <c r="HYS848" s="3"/>
      <c r="HYT848" s="3"/>
      <c r="HYU848" s="3"/>
      <c r="HYV848" s="3"/>
      <c r="HYW848" s="3"/>
      <c r="HYX848" s="3"/>
      <c r="HYY848" s="3"/>
      <c r="HYZ848" s="3"/>
      <c r="HZA848" s="3"/>
      <c r="HZB848" s="3"/>
      <c r="HZC848" s="3"/>
      <c r="HZD848" s="3"/>
      <c r="HZE848" s="3"/>
      <c r="HZF848" s="3"/>
      <c r="HZG848" s="3"/>
      <c r="HZH848" s="3"/>
      <c r="HZI848" s="3"/>
      <c r="HZJ848" s="3"/>
      <c r="HZK848" s="3"/>
      <c r="HZL848" s="3"/>
      <c r="HZM848" s="3"/>
      <c r="HZN848" s="3"/>
      <c r="HZO848" s="3"/>
      <c r="HZP848" s="3"/>
      <c r="HZQ848" s="3"/>
      <c r="HZR848" s="3"/>
      <c r="HZS848" s="3"/>
      <c r="HZT848" s="3"/>
      <c r="HZU848" s="3"/>
      <c r="HZV848" s="3"/>
      <c r="HZW848" s="3"/>
      <c r="HZX848" s="3"/>
      <c r="HZY848" s="3"/>
      <c r="HZZ848" s="3"/>
      <c r="IAA848" s="3"/>
      <c r="IAB848" s="3"/>
      <c r="IAC848" s="3"/>
      <c r="IAD848" s="3"/>
      <c r="IAE848" s="3"/>
      <c r="IAF848" s="3"/>
      <c r="IAG848" s="3"/>
      <c r="IAH848" s="3"/>
      <c r="IAI848" s="3"/>
      <c r="IAJ848" s="3"/>
      <c r="IAK848" s="3"/>
      <c r="IAL848" s="3"/>
      <c r="IAM848" s="3"/>
      <c r="IAN848" s="3"/>
      <c r="IAO848" s="3"/>
      <c r="IAP848" s="3"/>
      <c r="IAQ848" s="3"/>
      <c r="IAR848" s="3"/>
      <c r="IAS848" s="3"/>
      <c r="IAT848" s="3"/>
      <c r="IAU848" s="3"/>
      <c r="IAV848" s="3"/>
      <c r="IAW848" s="3"/>
      <c r="IAX848" s="3"/>
      <c r="IAY848" s="3"/>
      <c r="IAZ848" s="3"/>
      <c r="IBA848" s="3"/>
      <c r="IBB848" s="3"/>
      <c r="IBC848" s="3"/>
      <c r="IBD848" s="3"/>
      <c r="IBE848" s="3"/>
      <c r="IBF848" s="3"/>
      <c r="IBG848" s="3"/>
      <c r="IBH848" s="3"/>
      <c r="IBI848" s="3"/>
      <c r="IBJ848" s="3"/>
      <c r="IBK848" s="3"/>
      <c r="IBL848" s="3"/>
      <c r="IBM848" s="3"/>
      <c r="IBN848" s="3"/>
      <c r="IBO848" s="3"/>
      <c r="IBP848" s="3"/>
      <c r="IBQ848" s="3"/>
      <c r="IBR848" s="3"/>
      <c r="IBS848" s="3"/>
      <c r="IBT848" s="3"/>
      <c r="IBU848" s="3"/>
      <c r="IBV848" s="3"/>
      <c r="IBW848" s="3"/>
      <c r="IBX848" s="3"/>
      <c r="IBY848" s="3"/>
      <c r="IBZ848" s="3"/>
      <c r="ICA848" s="3"/>
      <c r="ICB848" s="3"/>
      <c r="ICC848" s="3"/>
      <c r="ICD848" s="3"/>
      <c r="ICE848" s="3"/>
      <c r="ICF848" s="3"/>
      <c r="ICG848" s="3"/>
      <c r="ICH848" s="3"/>
      <c r="ICI848" s="3"/>
      <c r="ICJ848" s="3"/>
      <c r="ICK848" s="3"/>
      <c r="ICL848" s="3"/>
      <c r="ICM848" s="3"/>
      <c r="ICN848" s="3"/>
      <c r="ICO848" s="3"/>
      <c r="ICP848" s="3"/>
      <c r="ICQ848" s="3"/>
      <c r="ICR848" s="3"/>
      <c r="ICS848" s="3"/>
      <c r="ICT848" s="3"/>
      <c r="ICU848" s="3"/>
      <c r="ICV848" s="3"/>
      <c r="ICW848" s="3"/>
      <c r="ICX848" s="3"/>
      <c r="ICY848" s="3"/>
      <c r="ICZ848" s="3"/>
      <c r="IDA848" s="3"/>
      <c r="IDB848" s="3"/>
      <c r="IDC848" s="3"/>
      <c r="IDD848" s="3"/>
      <c r="IDE848" s="3"/>
      <c r="IDF848" s="3"/>
      <c r="IDG848" s="3"/>
      <c r="IDH848" s="3"/>
      <c r="IDI848" s="3"/>
      <c r="IDJ848" s="3"/>
      <c r="IDK848" s="3"/>
      <c r="IDL848" s="3"/>
      <c r="IDM848" s="3"/>
      <c r="IDN848" s="3"/>
      <c r="IDO848" s="3"/>
      <c r="IDP848" s="3"/>
      <c r="IDQ848" s="3"/>
      <c r="IDR848" s="3"/>
      <c r="IDS848" s="3"/>
      <c r="IDT848" s="3"/>
      <c r="IDU848" s="3"/>
      <c r="IDV848" s="3"/>
      <c r="IDW848" s="3"/>
      <c r="IDX848" s="3"/>
      <c r="IDY848" s="3"/>
      <c r="IDZ848" s="3"/>
      <c r="IEA848" s="3"/>
      <c r="IEB848" s="3"/>
      <c r="IEC848" s="3"/>
      <c r="IED848" s="3"/>
      <c r="IEE848" s="3"/>
      <c r="IEF848" s="3"/>
      <c r="IEG848" s="3"/>
      <c r="IEH848" s="3"/>
      <c r="IEI848" s="3"/>
      <c r="IEJ848" s="3"/>
      <c r="IEK848" s="3"/>
      <c r="IEL848" s="3"/>
      <c r="IEM848" s="3"/>
      <c r="IEN848" s="3"/>
      <c r="IEO848" s="3"/>
      <c r="IEP848" s="3"/>
      <c r="IEQ848" s="3"/>
      <c r="IER848" s="3"/>
      <c r="IES848" s="3"/>
      <c r="IET848" s="3"/>
      <c r="IEU848" s="3"/>
      <c r="IEV848" s="3"/>
      <c r="IEW848" s="3"/>
      <c r="IEX848" s="3"/>
      <c r="IEY848" s="3"/>
      <c r="IEZ848" s="3"/>
      <c r="IFA848" s="3"/>
      <c r="IFB848" s="3"/>
      <c r="IFC848" s="3"/>
      <c r="IFD848" s="3"/>
      <c r="IFE848" s="3"/>
      <c r="IFF848" s="3"/>
      <c r="IFG848" s="3"/>
      <c r="IFH848" s="3"/>
      <c r="IFI848" s="3"/>
      <c r="IFJ848" s="3"/>
      <c r="IFK848" s="3"/>
      <c r="IFL848" s="3"/>
      <c r="IFM848" s="3"/>
      <c r="IFN848" s="3"/>
      <c r="IFO848" s="3"/>
      <c r="IFP848" s="3"/>
      <c r="IFQ848" s="3"/>
      <c r="IFR848" s="3"/>
      <c r="IFS848" s="3"/>
      <c r="IFT848" s="3"/>
      <c r="IFU848" s="3"/>
      <c r="IFV848" s="3"/>
      <c r="IFW848" s="3"/>
      <c r="IFX848" s="3"/>
      <c r="IFY848" s="3"/>
      <c r="IFZ848" s="3"/>
      <c r="IGA848" s="3"/>
      <c r="IGB848" s="3"/>
      <c r="IGC848" s="3"/>
      <c r="IGD848" s="3"/>
      <c r="IGE848" s="3"/>
      <c r="IGF848" s="3"/>
      <c r="IGG848" s="3"/>
      <c r="IGH848" s="3"/>
      <c r="IGI848" s="3"/>
      <c r="IGJ848" s="3"/>
      <c r="IGK848" s="3"/>
      <c r="IGL848" s="3"/>
      <c r="IGM848" s="3"/>
      <c r="IGN848" s="3"/>
      <c r="IGO848" s="3"/>
      <c r="IGP848" s="3"/>
      <c r="IGQ848" s="3"/>
      <c r="IGR848" s="3"/>
      <c r="IGS848" s="3"/>
      <c r="IGT848" s="3"/>
      <c r="IGU848" s="3"/>
      <c r="IGV848" s="3"/>
      <c r="IGW848" s="3"/>
      <c r="IGX848" s="3"/>
      <c r="IGY848" s="3"/>
      <c r="IGZ848" s="3"/>
      <c r="IHA848" s="3"/>
      <c r="IHB848" s="3"/>
      <c r="IHC848" s="3"/>
      <c r="IHD848" s="3"/>
      <c r="IHE848" s="3"/>
      <c r="IHF848" s="3"/>
      <c r="IHG848" s="3"/>
      <c r="IHH848" s="3"/>
      <c r="IHI848" s="3"/>
      <c r="IHJ848" s="3"/>
      <c r="IHK848" s="3"/>
      <c r="IHL848" s="3"/>
      <c r="IHM848" s="3"/>
      <c r="IHN848" s="3"/>
      <c r="IHO848" s="3"/>
      <c r="IHP848" s="3"/>
      <c r="IHQ848" s="3"/>
      <c r="IHR848" s="3"/>
      <c r="IHS848" s="3"/>
      <c r="IHT848" s="3"/>
      <c r="IHU848" s="3"/>
      <c r="IHV848" s="3"/>
      <c r="IHW848" s="3"/>
      <c r="IHX848" s="3"/>
      <c r="IHY848" s="3"/>
      <c r="IHZ848" s="3"/>
      <c r="IIA848" s="3"/>
      <c r="IIB848" s="3"/>
      <c r="IIC848" s="3"/>
      <c r="IID848" s="3"/>
      <c r="IIE848" s="3"/>
      <c r="IIF848" s="3"/>
      <c r="IIG848" s="3"/>
      <c r="IIH848" s="3"/>
      <c r="III848" s="3"/>
      <c r="IIJ848" s="3"/>
      <c r="IIK848" s="3"/>
      <c r="IIL848" s="3"/>
      <c r="IIM848" s="3"/>
      <c r="IIN848" s="3"/>
      <c r="IIO848" s="3"/>
      <c r="IIP848" s="3"/>
      <c r="IIQ848" s="3"/>
      <c r="IIR848" s="3"/>
      <c r="IIS848" s="3"/>
      <c r="IIT848" s="3"/>
      <c r="IIU848" s="3"/>
      <c r="IIV848" s="3"/>
      <c r="IIW848" s="3"/>
      <c r="IIX848" s="3"/>
      <c r="IIY848" s="3"/>
      <c r="IIZ848" s="3"/>
      <c r="IJA848" s="3"/>
      <c r="IJB848" s="3"/>
      <c r="IJC848" s="3"/>
      <c r="IJD848" s="3"/>
      <c r="IJE848" s="3"/>
      <c r="IJF848" s="3"/>
      <c r="IJG848" s="3"/>
      <c r="IJH848" s="3"/>
      <c r="IJI848" s="3"/>
      <c r="IJJ848" s="3"/>
      <c r="IJK848" s="3"/>
      <c r="IJL848" s="3"/>
      <c r="IJM848" s="3"/>
      <c r="IJN848" s="3"/>
      <c r="IJO848" s="3"/>
      <c r="IJP848" s="3"/>
      <c r="IJQ848" s="3"/>
      <c r="IJR848" s="3"/>
      <c r="IJS848" s="3"/>
      <c r="IJT848" s="3"/>
      <c r="IJU848" s="3"/>
      <c r="IJV848" s="3"/>
      <c r="IJW848" s="3"/>
      <c r="IJX848" s="3"/>
      <c r="IJY848" s="3"/>
      <c r="IJZ848" s="3"/>
      <c r="IKA848" s="3"/>
      <c r="IKB848" s="3"/>
      <c r="IKC848" s="3"/>
      <c r="IKD848" s="3"/>
      <c r="IKE848" s="3"/>
      <c r="IKF848" s="3"/>
      <c r="IKG848" s="3"/>
      <c r="IKH848" s="3"/>
      <c r="IKI848" s="3"/>
      <c r="IKJ848" s="3"/>
      <c r="IKK848" s="3"/>
      <c r="IKL848" s="3"/>
      <c r="IKM848" s="3"/>
      <c r="IKN848" s="3"/>
      <c r="IKO848" s="3"/>
      <c r="IKP848" s="3"/>
      <c r="IKQ848" s="3"/>
      <c r="IKR848" s="3"/>
      <c r="IKS848" s="3"/>
      <c r="IKT848" s="3"/>
      <c r="IKU848" s="3"/>
      <c r="IKV848" s="3"/>
      <c r="IKW848" s="3"/>
      <c r="IKX848" s="3"/>
      <c r="IKY848" s="3"/>
      <c r="IKZ848" s="3"/>
      <c r="ILA848" s="3"/>
      <c r="ILB848" s="3"/>
      <c r="ILC848" s="3"/>
      <c r="ILD848" s="3"/>
      <c r="ILE848" s="3"/>
      <c r="ILF848" s="3"/>
      <c r="ILG848" s="3"/>
      <c r="ILH848" s="3"/>
      <c r="ILI848" s="3"/>
      <c r="ILJ848" s="3"/>
      <c r="ILK848" s="3"/>
      <c r="ILL848" s="3"/>
      <c r="ILM848" s="3"/>
      <c r="ILN848" s="3"/>
      <c r="ILO848" s="3"/>
      <c r="ILP848" s="3"/>
      <c r="ILQ848" s="3"/>
      <c r="ILR848" s="3"/>
      <c r="ILS848" s="3"/>
      <c r="ILT848" s="3"/>
      <c r="ILU848" s="3"/>
      <c r="ILV848" s="3"/>
      <c r="ILW848" s="3"/>
      <c r="ILX848" s="3"/>
      <c r="ILY848" s="3"/>
      <c r="ILZ848" s="3"/>
      <c r="IMA848" s="3"/>
      <c r="IMB848" s="3"/>
      <c r="IMC848" s="3"/>
      <c r="IMD848" s="3"/>
      <c r="IME848" s="3"/>
      <c r="IMF848" s="3"/>
      <c r="IMG848" s="3"/>
      <c r="IMH848" s="3"/>
      <c r="IMI848" s="3"/>
      <c r="IMJ848" s="3"/>
      <c r="IMK848" s="3"/>
      <c r="IML848" s="3"/>
      <c r="IMM848" s="3"/>
      <c r="IMN848" s="3"/>
      <c r="IMO848" s="3"/>
      <c r="IMP848" s="3"/>
      <c r="IMQ848" s="3"/>
      <c r="IMR848" s="3"/>
      <c r="IMS848" s="3"/>
      <c r="IMT848" s="3"/>
      <c r="IMU848" s="3"/>
      <c r="IMV848" s="3"/>
      <c r="IMW848" s="3"/>
      <c r="IMX848" s="3"/>
      <c r="IMY848" s="3"/>
      <c r="IMZ848" s="3"/>
      <c r="INA848" s="3"/>
      <c r="INB848" s="3"/>
      <c r="INC848" s="3"/>
      <c r="IND848" s="3"/>
      <c r="INE848" s="3"/>
      <c r="INF848" s="3"/>
      <c r="ING848" s="3"/>
      <c r="INH848" s="3"/>
      <c r="INI848" s="3"/>
      <c r="INJ848" s="3"/>
      <c r="INK848" s="3"/>
      <c r="INL848" s="3"/>
      <c r="INM848" s="3"/>
      <c r="INN848" s="3"/>
      <c r="INO848" s="3"/>
      <c r="INP848" s="3"/>
      <c r="INQ848" s="3"/>
      <c r="INR848" s="3"/>
      <c r="INS848" s="3"/>
      <c r="INT848" s="3"/>
      <c r="INU848" s="3"/>
      <c r="INV848" s="3"/>
      <c r="INW848" s="3"/>
      <c r="INX848" s="3"/>
      <c r="INY848" s="3"/>
      <c r="INZ848" s="3"/>
      <c r="IOA848" s="3"/>
      <c r="IOB848" s="3"/>
      <c r="IOC848" s="3"/>
      <c r="IOD848" s="3"/>
      <c r="IOE848" s="3"/>
      <c r="IOF848" s="3"/>
      <c r="IOG848" s="3"/>
      <c r="IOH848" s="3"/>
      <c r="IOI848" s="3"/>
      <c r="IOJ848" s="3"/>
      <c r="IOK848" s="3"/>
      <c r="IOL848" s="3"/>
      <c r="IOM848" s="3"/>
      <c r="ION848" s="3"/>
      <c r="IOO848" s="3"/>
      <c r="IOP848" s="3"/>
      <c r="IOQ848" s="3"/>
      <c r="IOR848" s="3"/>
      <c r="IOS848" s="3"/>
      <c r="IOT848" s="3"/>
      <c r="IOU848" s="3"/>
      <c r="IOV848" s="3"/>
      <c r="IOW848" s="3"/>
      <c r="IOX848" s="3"/>
      <c r="IOY848" s="3"/>
      <c r="IOZ848" s="3"/>
      <c r="IPA848" s="3"/>
      <c r="IPB848" s="3"/>
      <c r="IPC848" s="3"/>
      <c r="IPD848" s="3"/>
      <c r="IPE848" s="3"/>
      <c r="IPF848" s="3"/>
      <c r="IPG848" s="3"/>
      <c r="IPH848" s="3"/>
      <c r="IPI848" s="3"/>
      <c r="IPJ848" s="3"/>
      <c r="IPK848" s="3"/>
      <c r="IPL848" s="3"/>
      <c r="IPM848" s="3"/>
      <c r="IPN848" s="3"/>
      <c r="IPO848" s="3"/>
      <c r="IPP848" s="3"/>
      <c r="IPQ848" s="3"/>
      <c r="IPR848" s="3"/>
      <c r="IPS848" s="3"/>
      <c r="IPT848" s="3"/>
      <c r="IPU848" s="3"/>
      <c r="IPV848" s="3"/>
      <c r="IPW848" s="3"/>
      <c r="IPX848" s="3"/>
      <c r="IPY848" s="3"/>
      <c r="IPZ848" s="3"/>
      <c r="IQA848" s="3"/>
      <c r="IQB848" s="3"/>
      <c r="IQC848" s="3"/>
      <c r="IQD848" s="3"/>
      <c r="IQE848" s="3"/>
      <c r="IQF848" s="3"/>
      <c r="IQG848" s="3"/>
      <c r="IQH848" s="3"/>
      <c r="IQI848" s="3"/>
      <c r="IQJ848" s="3"/>
      <c r="IQK848" s="3"/>
      <c r="IQL848" s="3"/>
      <c r="IQM848" s="3"/>
      <c r="IQN848" s="3"/>
      <c r="IQO848" s="3"/>
      <c r="IQP848" s="3"/>
      <c r="IQQ848" s="3"/>
      <c r="IQR848" s="3"/>
      <c r="IQS848" s="3"/>
      <c r="IQT848" s="3"/>
      <c r="IQU848" s="3"/>
      <c r="IQV848" s="3"/>
      <c r="IQW848" s="3"/>
      <c r="IQX848" s="3"/>
      <c r="IQY848" s="3"/>
      <c r="IQZ848" s="3"/>
      <c r="IRA848" s="3"/>
      <c r="IRB848" s="3"/>
      <c r="IRC848" s="3"/>
      <c r="IRD848" s="3"/>
      <c r="IRE848" s="3"/>
      <c r="IRF848" s="3"/>
      <c r="IRG848" s="3"/>
      <c r="IRH848" s="3"/>
      <c r="IRI848" s="3"/>
      <c r="IRJ848" s="3"/>
      <c r="IRK848" s="3"/>
      <c r="IRL848" s="3"/>
      <c r="IRM848" s="3"/>
      <c r="IRN848" s="3"/>
      <c r="IRO848" s="3"/>
      <c r="IRP848" s="3"/>
      <c r="IRQ848" s="3"/>
      <c r="IRR848" s="3"/>
      <c r="IRS848" s="3"/>
      <c r="IRT848" s="3"/>
      <c r="IRU848" s="3"/>
      <c r="IRV848" s="3"/>
      <c r="IRW848" s="3"/>
      <c r="IRX848" s="3"/>
      <c r="IRY848" s="3"/>
      <c r="IRZ848" s="3"/>
      <c r="ISA848" s="3"/>
      <c r="ISB848" s="3"/>
      <c r="ISC848" s="3"/>
      <c r="ISD848" s="3"/>
      <c r="ISE848" s="3"/>
      <c r="ISF848" s="3"/>
      <c r="ISG848" s="3"/>
      <c r="ISH848" s="3"/>
      <c r="ISI848" s="3"/>
      <c r="ISJ848" s="3"/>
      <c r="ISK848" s="3"/>
      <c r="ISL848" s="3"/>
      <c r="ISM848" s="3"/>
      <c r="ISN848" s="3"/>
      <c r="ISO848" s="3"/>
      <c r="ISP848" s="3"/>
      <c r="ISQ848" s="3"/>
      <c r="ISR848" s="3"/>
      <c r="ISS848" s="3"/>
      <c r="IST848" s="3"/>
      <c r="ISU848" s="3"/>
      <c r="ISV848" s="3"/>
      <c r="ISW848" s="3"/>
      <c r="ISX848" s="3"/>
      <c r="ISY848" s="3"/>
      <c r="ISZ848" s="3"/>
      <c r="ITA848" s="3"/>
      <c r="ITB848" s="3"/>
      <c r="ITC848" s="3"/>
      <c r="ITD848" s="3"/>
      <c r="ITE848" s="3"/>
      <c r="ITF848" s="3"/>
      <c r="ITG848" s="3"/>
      <c r="ITH848" s="3"/>
      <c r="ITI848" s="3"/>
      <c r="ITJ848" s="3"/>
      <c r="ITK848" s="3"/>
      <c r="ITL848" s="3"/>
      <c r="ITM848" s="3"/>
      <c r="ITN848" s="3"/>
      <c r="ITO848" s="3"/>
      <c r="ITP848" s="3"/>
      <c r="ITQ848" s="3"/>
      <c r="ITR848" s="3"/>
      <c r="ITS848" s="3"/>
      <c r="ITT848" s="3"/>
      <c r="ITU848" s="3"/>
      <c r="ITV848" s="3"/>
      <c r="ITW848" s="3"/>
      <c r="ITX848" s="3"/>
      <c r="ITY848" s="3"/>
      <c r="ITZ848" s="3"/>
      <c r="IUA848" s="3"/>
      <c r="IUB848" s="3"/>
      <c r="IUC848" s="3"/>
      <c r="IUD848" s="3"/>
      <c r="IUE848" s="3"/>
      <c r="IUF848" s="3"/>
      <c r="IUG848" s="3"/>
      <c r="IUH848" s="3"/>
      <c r="IUI848" s="3"/>
      <c r="IUJ848" s="3"/>
      <c r="IUK848" s="3"/>
      <c r="IUL848" s="3"/>
      <c r="IUM848" s="3"/>
      <c r="IUN848" s="3"/>
      <c r="IUO848" s="3"/>
      <c r="IUP848" s="3"/>
      <c r="IUQ848" s="3"/>
      <c r="IUR848" s="3"/>
      <c r="IUS848" s="3"/>
      <c r="IUT848" s="3"/>
      <c r="IUU848" s="3"/>
      <c r="IUV848" s="3"/>
      <c r="IUW848" s="3"/>
      <c r="IUX848" s="3"/>
      <c r="IUY848" s="3"/>
      <c r="IUZ848" s="3"/>
      <c r="IVA848" s="3"/>
      <c r="IVB848" s="3"/>
      <c r="IVC848" s="3"/>
      <c r="IVD848" s="3"/>
      <c r="IVE848" s="3"/>
      <c r="IVF848" s="3"/>
      <c r="IVG848" s="3"/>
      <c r="IVH848" s="3"/>
      <c r="IVI848" s="3"/>
      <c r="IVJ848" s="3"/>
      <c r="IVK848" s="3"/>
      <c r="IVL848" s="3"/>
      <c r="IVM848" s="3"/>
      <c r="IVN848" s="3"/>
      <c r="IVO848" s="3"/>
      <c r="IVP848" s="3"/>
      <c r="IVQ848" s="3"/>
      <c r="IVR848" s="3"/>
      <c r="IVS848" s="3"/>
      <c r="IVT848" s="3"/>
      <c r="IVU848" s="3"/>
      <c r="IVV848" s="3"/>
      <c r="IVW848" s="3"/>
      <c r="IVX848" s="3"/>
      <c r="IVY848" s="3"/>
      <c r="IVZ848" s="3"/>
      <c r="IWA848" s="3"/>
      <c r="IWB848" s="3"/>
      <c r="IWC848" s="3"/>
      <c r="IWD848" s="3"/>
      <c r="IWE848" s="3"/>
      <c r="IWF848" s="3"/>
      <c r="IWG848" s="3"/>
      <c r="IWH848" s="3"/>
      <c r="IWI848" s="3"/>
      <c r="IWJ848" s="3"/>
      <c r="IWK848" s="3"/>
      <c r="IWL848" s="3"/>
      <c r="IWM848" s="3"/>
      <c r="IWN848" s="3"/>
      <c r="IWO848" s="3"/>
      <c r="IWP848" s="3"/>
      <c r="IWQ848" s="3"/>
      <c r="IWR848" s="3"/>
      <c r="IWS848" s="3"/>
      <c r="IWT848" s="3"/>
      <c r="IWU848" s="3"/>
      <c r="IWV848" s="3"/>
      <c r="IWW848" s="3"/>
      <c r="IWX848" s="3"/>
      <c r="IWY848" s="3"/>
      <c r="IWZ848" s="3"/>
      <c r="IXA848" s="3"/>
      <c r="IXB848" s="3"/>
      <c r="IXC848" s="3"/>
      <c r="IXD848" s="3"/>
      <c r="IXE848" s="3"/>
      <c r="IXF848" s="3"/>
      <c r="IXG848" s="3"/>
      <c r="IXH848" s="3"/>
      <c r="IXI848" s="3"/>
      <c r="IXJ848" s="3"/>
      <c r="IXK848" s="3"/>
      <c r="IXL848" s="3"/>
      <c r="IXM848" s="3"/>
      <c r="IXN848" s="3"/>
      <c r="IXO848" s="3"/>
      <c r="IXP848" s="3"/>
      <c r="IXQ848" s="3"/>
      <c r="IXR848" s="3"/>
      <c r="IXS848" s="3"/>
      <c r="IXT848" s="3"/>
      <c r="IXU848" s="3"/>
      <c r="IXV848" s="3"/>
      <c r="IXW848" s="3"/>
      <c r="IXX848" s="3"/>
      <c r="IXY848" s="3"/>
      <c r="IXZ848" s="3"/>
      <c r="IYA848" s="3"/>
      <c r="IYB848" s="3"/>
      <c r="IYC848" s="3"/>
      <c r="IYD848" s="3"/>
      <c r="IYE848" s="3"/>
      <c r="IYF848" s="3"/>
      <c r="IYG848" s="3"/>
      <c r="IYH848" s="3"/>
      <c r="IYI848" s="3"/>
      <c r="IYJ848" s="3"/>
      <c r="IYK848" s="3"/>
      <c r="IYL848" s="3"/>
      <c r="IYM848" s="3"/>
      <c r="IYN848" s="3"/>
      <c r="IYO848" s="3"/>
      <c r="IYP848" s="3"/>
      <c r="IYQ848" s="3"/>
      <c r="IYR848" s="3"/>
      <c r="IYS848" s="3"/>
      <c r="IYT848" s="3"/>
      <c r="IYU848" s="3"/>
      <c r="IYV848" s="3"/>
      <c r="IYW848" s="3"/>
      <c r="IYX848" s="3"/>
      <c r="IYY848" s="3"/>
      <c r="IYZ848" s="3"/>
      <c r="IZA848" s="3"/>
      <c r="IZB848" s="3"/>
      <c r="IZC848" s="3"/>
      <c r="IZD848" s="3"/>
      <c r="IZE848" s="3"/>
      <c r="IZF848" s="3"/>
      <c r="IZG848" s="3"/>
      <c r="IZH848" s="3"/>
      <c r="IZI848" s="3"/>
      <c r="IZJ848" s="3"/>
      <c r="IZK848" s="3"/>
      <c r="IZL848" s="3"/>
      <c r="IZM848" s="3"/>
      <c r="IZN848" s="3"/>
      <c r="IZO848" s="3"/>
      <c r="IZP848" s="3"/>
      <c r="IZQ848" s="3"/>
      <c r="IZR848" s="3"/>
      <c r="IZS848" s="3"/>
      <c r="IZT848" s="3"/>
      <c r="IZU848" s="3"/>
      <c r="IZV848" s="3"/>
      <c r="IZW848" s="3"/>
      <c r="IZX848" s="3"/>
      <c r="IZY848" s="3"/>
      <c r="IZZ848" s="3"/>
      <c r="JAA848" s="3"/>
      <c r="JAB848" s="3"/>
      <c r="JAC848" s="3"/>
      <c r="JAD848" s="3"/>
      <c r="JAE848" s="3"/>
      <c r="JAF848" s="3"/>
      <c r="JAG848" s="3"/>
      <c r="JAH848" s="3"/>
      <c r="JAI848" s="3"/>
      <c r="JAJ848" s="3"/>
      <c r="JAK848" s="3"/>
      <c r="JAL848" s="3"/>
      <c r="JAM848" s="3"/>
      <c r="JAN848" s="3"/>
      <c r="JAO848" s="3"/>
      <c r="JAP848" s="3"/>
      <c r="JAQ848" s="3"/>
      <c r="JAR848" s="3"/>
      <c r="JAS848" s="3"/>
      <c r="JAT848" s="3"/>
      <c r="JAU848" s="3"/>
      <c r="JAV848" s="3"/>
      <c r="JAW848" s="3"/>
      <c r="JAX848" s="3"/>
      <c r="JAY848" s="3"/>
      <c r="JAZ848" s="3"/>
      <c r="JBA848" s="3"/>
      <c r="JBB848" s="3"/>
      <c r="JBC848" s="3"/>
      <c r="JBD848" s="3"/>
      <c r="JBE848" s="3"/>
      <c r="JBF848" s="3"/>
      <c r="JBG848" s="3"/>
      <c r="JBH848" s="3"/>
      <c r="JBI848" s="3"/>
      <c r="JBJ848" s="3"/>
      <c r="JBK848" s="3"/>
      <c r="JBL848" s="3"/>
      <c r="JBM848" s="3"/>
      <c r="JBN848" s="3"/>
      <c r="JBO848" s="3"/>
      <c r="JBP848" s="3"/>
      <c r="JBQ848" s="3"/>
      <c r="JBR848" s="3"/>
      <c r="JBS848" s="3"/>
      <c r="JBT848" s="3"/>
      <c r="JBU848" s="3"/>
      <c r="JBV848" s="3"/>
      <c r="JBW848" s="3"/>
      <c r="JBX848" s="3"/>
      <c r="JBY848" s="3"/>
      <c r="JBZ848" s="3"/>
      <c r="JCA848" s="3"/>
      <c r="JCB848" s="3"/>
      <c r="JCC848" s="3"/>
      <c r="JCD848" s="3"/>
      <c r="JCE848" s="3"/>
      <c r="JCF848" s="3"/>
      <c r="JCG848" s="3"/>
      <c r="JCH848" s="3"/>
      <c r="JCI848" s="3"/>
      <c r="JCJ848" s="3"/>
      <c r="JCK848" s="3"/>
      <c r="JCL848" s="3"/>
      <c r="JCM848" s="3"/>
      <c r="JCN848" s="3"/>
      <c r="JCO848" s="3"/>
      <c r="JCP848" s="3"/>
      <c r="JCQ848" s="3"/>
      <c r="JCR848" s="3"/>
      <c r="JCS848" s="3"/>
      <c r="JCT848" s="3"/>
      <c r="JCU848" s="3"/>
      <c r="JCV848" s="3"/>
      <c r="JCW848" s="3"/>
      <c r="JCX848" s="3"/>
      <c r="JCY848" s="3"/>
      <c r="JCZ848" s="3"/>
      <c r="JDA848" s="3"/>
      <c r="JDB848" s="3"/>
      <c r="JDC848" s="3"/>
      <c r="JDD848" s="3"/>
      <c r="JDE848" s="3"/>
      <c r="JDF848" s="3"/>
      <c r="JDG848" s="3"/>
      <c r="JDH848" s="3"/>
      <c r="JDI848" s="3"/>
      <c r="JDJ848" s="3"/>
      <c r="JDK848" s="3"/>
      <c r="JDL848" s="3"/>
      <c r="JDM848" s="3"/>
      <c r="JDN848" s="3"/>
      <c r="JDO848" s="3"/>
      <c r="JDP848" s="3"/>
      <c r="JDQ848" s="3"/>
      <c r="JDR848" s="3"/>
      <c r="JDS848" s="3"/>
      <c r="JDT848" s="3"/>
      <c r="JDU848" s="3"/>
      <c r="JDV848" s="3"/>
      <c r="JDW848" s="3"/>
      <c r="JDX848" s="3"/>
      <c r="JDY848" s="3"/>
      <c r="JDZ848" s="3"/>
      <c r="JEA848" s="3"/>
      <c r="JEB848" s="3"/>
      <c r="JEC848" s="3"/>
      <c r="JED848" s="3"/>
      <c r="JEE848" s="3"/>
      <c r="JEF848" s="3"/>
      <c r="JEG848" s="3"/>
      <c r="JEH848" s="3"/>
      <c r="JEI848" s="3"/>
      <c r="JEJ848" s="3"/>
      <c r="JEK848" s="3"/>
      <c r="JEL848" s="3"/>
      <c r="JEM848" s="3"/>
      <c r="JEN848" s="3"/>
      <c r="JEO848" s="3"/>
      <c r="JEP848" s="3"/>
      <c r="JEQ848" s="3"/>
      <c r="JER848" s="3"/>
      <c r="JES848" s="3"/>
      <c r="JET848" s="3"/>
      <c r="JEU848" s="3"/>
      <c r="JEV848" s="3"/>
      <c r="JEW848" s="3"/>
      <c r="JEX848" s="3"/>
      <c r="JEY848" s="3"/>
      <c r="JEZ848" s="3"/>
      <c r="JFA848" s="3"/>
      <c r="JFB848" s="3"/>
      <c r="JFC848" s="3"/>
      <c r="JFD848" s="3"/>
      <c r="JFE848" s="3"/>
      <c r="JFF848" s="3"/>
      <c r="JFG848" s="3"/>
      <c r="JFH848" s="3"/>
      <c r="JFI848" s="3"/>
      <c r="JFJ848" s="3"/>
      <c r="JFK848" s="3"/>
      <c r="JFL848" s="3"/>
      <c r="JFM848" s="3"/>
      <c r="JFN848" s="3"/>
      <c r="JFO848" s="3"/>
      <c r="JFP848" s="3"/>
      <c r="JFQ848" s="3"/>
      <c r="JFR848" s="3"/>
      <c r="JFS848" s="3"/>
      <c r="JFT848" s="3"/>
      <c r="JFU848" s="3"/>
      <c r="JFV848" s="3"/>
      <c r="JFW848" s="3"/>
      <c r="JFX848" s="3"/>
      <c r="JFY848" s="3"/>
      <c r="JFZ848" s="3"/>
      <c r="JGA848" s="3"/>
      <c r="JGB848" s="3"/>
      <c r="JGC848" s="3"/>
      <c r="JGD848" s="3"/>
      <c r="JGE848" s="3"/>
      <c r="JGF848" s="3"/>
      <c r="JGG848" s="3"/>
      <c r="JGH848" s="3"/>
      <c r="JGI848" s="3"/>
      <c r="JGJ848" s="3"/>
      <c r="JGK848" s="3"/>
      <c r="JGL848" s="3"/>
      <c r="JGM848" s="3"/>
      <c r="JGN848" s="3"/>
      <c r="JGO848" s="3"/>
      <c r="JGP848" s="3"/>
      <c r="JGQ848" s="3"/>
      <c r="JGR848" s="3"/>
      <c r="JGS848" s="3"/>
      <c r="JGT848" s="3"/>
      <c r="JGU848" s="3"/>
      <c r="JGV848" s="3"/>
      <c r="JGW848" s="3"/>
      <c r="JGX848" s="3"/>
      <c r="JGY848" s="3"/>
      <c r="JGZ848" s="3"/>
      <c r="JHA848" s="3"/>
      <c r="JHB848" s="3"/>
      <c r="JHC848" s="3"/>
      <c r="JHD848" s="3"/>
      <c r="JHE848" s="3"/>
      <c r="JHF848" s="3"/>
      <c r="JHG848" s="3"/>
      <c r="JHH848" s="3"/>
      <c r="JHI848" s="3"/>
      <c r="JHJ848" s="3"/>
      <c r="JHK848" s="3"/>
      <c r="JHL848" s="3"/>
      <c r="JHM848" s="3"/>
      <c r="JHN848" s="3"/>
      <c r="JHO848" s="3"/>
      <c r="JHP848" s="3"/>
      <c r="JHQ848" s="3"/>
      <c r="JHR848" s="3"/>
      <c r="JHS848" s="3"/>
      <c r="JHT848" s="3"/>
      <c r="JHU848" s="3"/>
      <c r="JHV848" s="3"/>
      <c r="JHW848" s="3"/>
      <c r="JHX848" s="3"/>
      <c r="JHY848" s="3"/>
      <c r="JHZ848" s="3"/>
      <c r="JIA848" s="3"/>
      <c r="JIB848" s="3"/>
      <c r="JIC848" s="3"/>
      <c r="JID848" s="3"/>
      <c r="JIE848" s="3"/>
      <c r="JIF848" s="3"/>
      <c r="JIG848" s="3"/>
      <c r="JIH848" s="3"/>
      <c r="JII848" s="3"/>
      <c r="JIJ848" s="3"/>
      <c r="JIK848" s="3"/>
      <c r="JIL848" s="3"/>
      <c r="JIM848" s="3"/>
      <c r="JIN848" s="3"/>
      <c r="JIO848" s="3"/>
      <c r="JIP848" s="3"/>
      <c r="JIQ848" s="3"/>
      <c r="JIR848" s="3"/>
      <c r="JIS848" s="3"/>
      <c r="JIT848" s="3"/>
      <c r="JIU848" s="3"/>
      <c r="JIV848" s="3"/>
      <c r="JIW848" s="3"/>
      <c r="JIX848" s="3"/>
      <c r="JIY848" s="3"/>
      <c r="JIZ848" s="3"/>
      <c r="JJA848" s="3"/>
      <c r="JJB848" s="3"/>
      <c r="JJC848" s="3"/>
      <c r="JJD848" s="3"/>
      <c r="JJE848" s="3"/>
      <c r="JJF848" s="3"/>
      <c r="JJG848" s="3"/>
      <c r="JJH848" s="3"/>
      <c r="JJI848" s="3"/>
      <c r="JJJ848" s="3"/>
      <c r="JJK848" s="3"/>
      <c r="JJL848" s="3"/>
      <c r="JJM848" s="3"/>
      <c r="JJN848" s="3"/>
      <c r="JJO848" s="3"/>
      <c r="JJP848" s="3"/>
      <c r="JJQ848" s="3"/>
      <c r="JJR848" s="3"/>
      <c r="JJS848" s="3"/>
      <c r="JJT848" s="3"/>
      <c r="JJU848" s="3"/>
      <c r="JJV848" s="3"/>
      <c r="JJW848" s="3"/>
      <c r="JJX848" s="3"/>
      <c r="JJY848" s="3"/>
      <c r="JJZ848" s="3"/>
      <c r="JKA848" s="3"/>
      <c r="JKB848" s="3"/>
      <c r="JKC848" s="3"/>
      <c r="JKD848" s="3"/>
      <c r="JKE848" s="3"/>
      <c r="JKF848" s="3"/>
      <c r="JKG848" s="3"/>
      <c r="JKH848" s="3"/>
      <c r="JKI848" s="3"/>
      <c r="JKJ848" s="3"/>
      <c r="JKK848" s="3"/>
      <c r="JKL848" s="3"/>
      <c r="JKM848" s="3"/>
      <c r="JKN848" s="3"/>
      <c r="JKO848" s="3"/>
      <c r="JKP848" s="3"/>
      <c r="JKQ848" s="3"/>
      <c r="JKR848" s="3"/>
      <c r="JKS848" s="3"/>
      <c r="JKT848" s="3"/>
      <c r="JKU848" s="3"/>
      <c r="JKV848" s="3"/>
      <c r="JKW848" s="3"/>
      <c r="JKX848" s="3"/>
      <c r="JKY848" s="3"/>
      <c r="JKZ848" s="3"/>
      <c r="JLA848" s="3"/>
      <c r="JLB848" s="3"/>
      <c r="JLC848" s="3"/>
      <c r="JLD848" s="3"/>
      <c r="JLE848" s="3"/>
      <c r="JLF848" s="3"/>
      <c r="JLG848" s="3"/>
      <c r="JLH848" s="3"/>
      <c r="JLI848" s="3"/>
      <c r="JLJ848" s="3"/>
      <c r="JLK848" s="3"/>
      <c r="JLL848" s="3"/>
      <c r="JLM848" s="3"/>
      <c r="JLN848" s="3"/>
      <c r="JLO848" s="3"/>
      <c r="JLP848" s="3"/>
      <c r="JLQ848" s="3"/>
      <c r="JLR848" s="3"/>
      <c r="JLS848" s="3"/>
      <c r="JLT848" s="3"/>
      <c r="JLU848" s="3"/>
      <c r="JLV848" s="3"/>
      <c r="JLW848" s="3"/>
      <c r="JLX848" s="3"/>
      <c r="JLY848" s="3"/>
      <c r="JLZ848" s="3"/>
      <c r="JMA848" s="3"/>
      <c r="JMB848" s="3"/>
      <c r="JMC848" s="3"/>
      <c r="JMD848" s="3"/>
      <c r="JME848" s="3"/>
      <c r="JMF848" s="3"/>
      <c r="JMG848" s="3"/>
      <c r="JMH848" s="3"/>
      <c r="JMI848" s="3"/>
      <c r="JMJ848" s="3"/>
      <c r="JMK848" s="3"/>
      <c r="JML848" s="3"/>
      <c r="JMM848" s="3"/>
      <c r="JMN848" s="3"/>
      <c r="JMO848" s="3"/>
      <c r="JMP848" s="3"/>
      <c r="JMQ848" s="3"/>
      <c r="JMR848" s="3"/>
      <c r="JMS848" s="3"/>
      <c r="JMT848" s="3"/>
      <c r="JMU848" s="3"/>
      <c r="JMV848" s="3"/>
      <c r="JMW848" s="3"/>
      <c r="JMX848" s="3"/>
      <c r="JMY848" s="3"/>
      <c r="JMZ848" s="3"/>
      <c r="JNA848" s="3"/>
      <c r="JNB848" s="3"/>
      <c r="JNC848" s="3"/>
      <c r="JND848" s="3"/>
      <c r="JNE848" s="3"/>
      <c r="JNF848" s="3"/>
      <c r="JNG848" s="3"/>
      <c r="JNH848" s="3"/>
      <c r="JNI848" s="3"/>
      <c r="JNJ848" s="3"/>
      <c r="JNK848" s="3"/>
      <c r="JNL848" s="3"/>
      <c r="JNM848" s="3"/>
      <c r="JNN848" s="3"/>
      <c r="JNO848" s="3"/>
      <c r="JNP848" s="3"/>
      <c r="JNQ848" s="3"/>
      <c r="JNR848" s="3"/>
      <c r="JNS848" s="3"/>
      <c r="JNT848" s="3"/>
      <c r="JNU848" s="3"/>
      <c r="JNV848" s="3"/>
      <c r="JNW848" s="3"/>
      <c r="JNX848" s="3"/>
      <c r="JNY848" s="3"/>
      <c r="JNZ848" s="3"/>
      <c r="JOA848" s="3"/>
      <c r="JOB848" s="3"/>
      <c r="JOC848" s="3"/>
      <c r="JOD848" s="3"/>
      <c r="JOE848" s="3"/>
      <c r="JOF848" s="3"/>
      <c r="JOG848" s="3"/>
      <c r="JOH848" s="3"/>
      <c r="JOI848" s="3"/>
      <c r="JOJ848" s="3"/>
      <c r="JOK848" s="3"/>
      <c r="JOL848" s="3"/>
      <c r="JOM848" s="3"/>
      <c r="JON848" s="3"/>
      <c r="JOO848" s="3"/>
      <c r="JOP848" s="3"/>
      <c r="JOQ848" s="3"/>
      <c r="JOR848" s="3"/>
      <c r="JOS848" s="3"/>
      <c r="JOT848" s="3"/>
      <c r="JOU848" s="3"/>
      <c r="JOV848" s="3"/>
      <c r="JOW848" s="3"/>
      <c r="JOX848" s="3"/>
      <c r="JOY848" s="3"/>
      <c r="JOZ848" s="3"/>
      <c r="JPA848" s="3"/>
      <c r="JPB848" s="3"/>
      <c r="JPC848" s="3"/>
      <c r="JPD848" s="3"/>
      <c r="JPE848" s="3"/>
      <c r="JPF848" s="3"/>
      <c r="JPG848" s="3"/>
      <c r="JPH848" s="3"/>
      <c r="JPI848" s="3"/>
      <c r="JPJ848" s="3"/>
      <c r="JPK848" s="3"/>
      <c r="JPL848" s="3"/>
      <c r="JPM848" s="3"/>
      <c r="JPN848" s="3"/>
      <c r="JPO848" s="3"/>
      <c r="JPP848" s="3"/>
      <c r="JPQ848" s="3"/>
      <c r="JPR848" s="3"/>
      <c r="JPS848" s="3"/>
      <c r="JPT848" s="3"/>
      <c r="JPU848" s="3"/>
      <c r="JPV848" s="3"/>
      <c r="JPW848" s="3"/>
      <c r="JPX848" s="3"/>
      <c r="JPY848" s="3"/>
      <c r="JPZ848" s="3"/>
      <c r="JQA848" s="3"/>
      <c r="JQB848" s="3"/>
      <c r="JQC848" s="3"/>
      <c r="JQD848" s="3"/>
      <c r="JQE848" s="3"/>
      <c r="JQF848" s="3"/>
      <c r="JQG848" s="3"/>
      <c r="JQH848" s="3"/>
      <c r="JQI848" s="3"/>
      <c r="JQJ848" s="3"/>
      <c r="JQK848" s="3"/>
      <c r="JQL848" s="3"/>
      <c r="JQM848" s="3"/>
      <c r="JQN848" s="3"/>
      <c r="JQO848" s="3"/>
      <c r="JQP848" s="3"/>
      <c r="JQQ848" s="3"/>
      <c r="JQR848" s="3"/>
      <c r="JQS848" s="3"/>
      <c r="JQT848" s="3"/>
      <c r="JQU848" s="3"/>
      <c r="JQV848" s="3"/>
      <c r="JQW848" s="3"/>
      <c r="JQX848" s="3"/>
      <c r="JQY848" s="3"/>
      <c r="JQZ848" s="3"/>
      <c r="JRA848" s="3"/>
      <c r="JRB848" s="3"/>
      <c r="JRC848" s="3"/>
      <c r="JRD848" s="3"/>
      <c r="JRE848" s="3"/>
      <c r="JRF848" s="3"/>
      <c r="JRG848" s="3"/>
      <c r="JRH848" s="3"/>
      <c r="JRI848" s="3"/>
      <c r="JRJ848" s="3"/>
      <c r="JRK848" s="3"/>
      <c r="JRL848" s="3"/>
      <c r="JRM848" s="3"/>
      <c r="JRN848" s="3"/>
      <c r="JRO848" s="3"/>
      <c r="JRP848" s="3"/>
      <c r="JRQ848" s="3"/>
      <c r="JRR848" s="3"/>
      <c r="JRS848" s="3"/>
      <c r="JRT848" s="3"/>
      <c r="JRU848" s="3"/>
      <c r="JRV848" s="3"/>
      <c r="JRW848" s="3"/>
      <c r="JRX848" s="3"/>
      <c r="JRY848" s="3"/>
      <c r="JRZ848" s="3"/>
      <c r="JSA848" s="3"/>
      <c r="JSB848" s="3"/>
      <c r="JSC848" s="3"/>
      <c r="JSD848" s="3"/>
      <c r="JSE848" s="3"/>
      <c r="JSF848" s="3"/>
      <c r="JSG848" s="3"/>
      <c r="JSH848" s="3"/>
      <c r="JSI848" s="3"/>
      <c r="JSJ848" s="3"/>
      <c r="JSK848" s="3"/>
      <c r="JSL848" s="3"/>
      <c r="JSM848" s="3"/>
      <c r="JSN848" s="3"/>
      <c r="JSO848" s="3"/>
      <c r="JSP848" s="3"/>
      <c r="JSQ848" s="3"/>
      <c r="JSR848" s="3"/>
      <c r="JSS848" s="3"/>
      <c r="JST848" s="3"/>
      <c r="JSU848" s="3"/>
      <c r="JSV848" s="3"/>
      <c r="JSW848" s="3"/>
      <c r="JSX848" s="3"/>
      <c r="JSY848" s="3"/>
      <c r="JSZ848" s="3"/>
      <c r="JTA848" s="3"/>
      <c r="JTB848" s="3"/>
      <c r="JTC848" s="3"/>
      <c r="JTD848" s="3"/>
      <c r="JTE848" s="3"/>
      <c r="JTF848" s="3"/>
      <c r="JTG848" s="3"/>
      <c r="JTH848" s="3"/>
      <c r="JTI848" s="3"/>
      <c r="JTJ848" s="3"/>
      <c r="JTK848" s="3"/>
      <c r="JTL848" s="3"/>
      <c r="JTM848" s="3"/>
      <c r="JTN848" s="3"/>
      <c r="JTO848" s="3"/>
      <c r="JTP848" s="3"/>
      <c r="JTQ848" s="3"/>
      <c r="JTR848" s="3"/>
      <c r="JTS848" s="3"/>
      <c r="JTT848" s="3"/>
      <c r="JTU848" s="3"/>
      <c r="JTV848" s="3"/>
      <c r="JTW848" s="3"/>
      <c r="JTX848" s="3"/>
      <c r="JTY848" s="3"/>
      <c r="JTZ848" s="3"/>
      <c r="JUA848" s="3"/>
      <c r="JUB848" s="3"/>
      <c r="JUC848" s="3"/>
      <c r="JUD848" s="3"/>
      <c r="JUE848" s="3"/>
      <c r="JUF848" s="3"/>
      <c r="JUG848" s="3"/>
      <c r="JUH848" s="3"/>
      <c r="JUI848" s="3"/>
      <c r="JUJ848" s="3"/>
      <c r="JUK848" s="3"/>
      <c r="JUL848" s="3"/>
      <c r="JUM848" s="3"/>
      <c r="JUN848" s="3"/>
      <c r="JUO848" s="3"/>
      <c r="JUP848" s="3"/>
      <c r="JUQ848" s="3"/>
      <c r="JUR848" s="3"/>
      <c r="JUS848" s="3"/>
      <c r="JUT848" s="3"/>
      <c r="JUU848" s="3"/>
      <c r="JUV848" s="3"/>
      <c r="JUW848" s="3"/>
      <c r="JUX848" s="3"/>
      <c r="JUY848" s="3"/>
      <c r="JUZ848" s="3"/>
      <c r="JVA848" s="3"/>
      <c r="JVB848" s="3"/>
      <c r="JVC848" s="3"/>
      <c r="JVD848" s="3"/>
      <c r="JVE848" s="3"/>
      <c r="JVF848" s="3"/>
      <c r="JVG848" s="3"/>
      <c r="JVH848" s="3"/>
      <c r="JVI848" s="3"/>
      <c r="JVJ848" s="3"/>
      <c r="JVK848" s="3"/>
      <c r="JVL848" s="3"/>
      <c r="JVM848" s="3"/>
      <c r="JVN848" s="3"/>
      <c r="JVO848" s="3"/>
      <c r="JVP848" s="3"/>
      <c r="JVQ848" s="3"/>
      <c r="JVR848" s="3"/>
      <c r="JVS848" s="3"/>
      <c r="JVT848" s="3"/>
      <c r="JVU848" s="3"/>
      <c r="JVV848" s="3"/>
      <c r="JVW848" s="3"/>
      <c r="JVX848" s="3"/>
      <c r="JVY848" s="3"/>
      <c r="JVZ848" s="3"/>
      <c r="JWA848" s="3"/>
      <c r="JWB848" s="3"/>
      <c r="JWC848" s="3"/>
      <c r="JWD848" s="3"/>
      <c r="JWE848" s="3"/>
      <c r="JWF848" s="3"/>
      <c r="JWG848" s="3"/>
      <c r="JWH848" s="3"/>
      <c r="JWI848" s="3"/>
      <c r="JWJ848" s="3"/>
      <c r="JWK848" s="3"/>
      <c r="JWL848" s="3"/>
      <c r="JWM848" s="3"/>
      <c r="JWN848" s="3"/>
      <c r="JWO848" s="3"/>
      <c r="JWP848" s="3"/>
      <c r="JWQ848" s="3"/>
      <c r="JWR848" s="3"/>
      <c r="JWS848" s="3"/>
      <c r="JWT848" s="3"/>
      <c r="JWU848" s="3"/>
      <c r="JWV848" s="3"/>
      <c r="JWW848" s="3"/>
      <c r="JWX848" s="3"/>
      <c r="JWY848" s="3"/>
      <c r="JWZ848" s="3"/>
      <c r="JXA848" s="3"/>
      <c r="JXB848" s="3"/>
      <c r="JXC848" s="3"/>
      <c r="JXD848" s="3"/>
      <c r="JXE848" s="3"/>
      <c r="JXF848" s="3"/>
      <c r="JXG848" s="3"/>
      <c r="JXH848" s="3"/>
      <c r="JXI848" s="3"/>
      <c r="JXJ848" s="3"/>
      <c r="JXK848" s="3"/>
      <c r="JXL848" s="3"/>
      <c r="JXM848" s="3"/>
      <c r="JXN848" s="3"/>
      <c r="JXO848" s="3"/>
      <c r="JXP848" s="3"/>
      <c r="JXQ848" s="3"/>
      <c r="JXR848" s="3"/>
      <c r="JXS848" s="3"/>
      <c r="JXT848" s="3"/>
      <c r="JXU848" s="3"/>
      <c r="JXV848" s="3"/>
      <c r="JXW848" s="3"/>
      <c r="JXX848" s="3"/>
      <c r="JXY848" s="3"/>
      <c r="JXZ848" s="3"/>
      <c r="JYA848" s="3"/>
      <c r="JYB848" s="3"/>
      <c r="JYC848" s="3"/>
      <c r="JYD848" s="3"/>
      <c r="JYE848" s="3"/>
      <c r="JYF848" s="3"/>
      <c r="JYG848" s="3"/>
      <c r="JYH848" s="3"/>
      <c r="JYI848" s="3"/>
      <c r="JYJ848" s="3"/>
      <c r="JYK848" s="3"/>
      <c r="JYL848" s="3"/>
      <c r="JYM848" s="3"/>
      <c r="JYN848" s="3"/>
      <c r="JYO848" s="3"/>
      <c r="JYP848" s="3"/>
      <c r="JYQ848" s="3"/>
      <c r="JYR848" s="3"/>
      <c r="JYS848" s="3"/>
      <c r="JYT848" s="3"/>
      <c r="JYU848" s="3"/>
      <c r="JYV848" s="3"/>
      <c r="JYW848" s="3"/>
      <c r="JYX848" s="3"/>
      <c r="JYY848" s="3"/>
      <c r="JYZ848" s="3"/>
      <c r="JZA848" s="3"/>
      <c r="JZB848" s="3"/>
      <c r="JZC848" s="3"/>
      <c r="JZD848" s="3"/>
      <c r="JZE848" s="3"/>
      <c r="JZF848" s="3"/>
      <c r="JZG848" s="3"/>
      <c r="JZH848" s="3"/>
      <c r="JZI848" s="3"/>
      <c r="JZJ848" s="3"/>
      <c r="JZK848" s="3"/>
      <c r="JZL848" s="3"/>
      <c r="JZM848" s="3"/>
      <c r="JZN848" s="3"/>
      <c r="JZO848" s="3"/>
      <c r="JZP848" s="3"/>
      <c r="JZQ848" s="3"/>
      <c r="JZR848" s="3"/>
      <c r="JZS848" s="3"/>
      <c r="JZT848" s="3"/>
      <c r="JZU848" s="3"/>
      <c r="JZV848" s="3"/>
      <c r="JZW848" s="3"/>
      <c r="JZX848" s="3"/>
      <c r="JZY848" s="3"/>
      <c r="JZZ848" s="3"/>
      <c r="KAA848" s="3"/>
      <c r="KAB848" s="3"/>
      <c r="KAC848" s="3"/>
      <c r="KAD848" s="3"/>
      <c r="KAE848" s="3"/>
      <c r="KAF848" s="3"/>
      <c r="KAG848" s="3"/>
      <c r="KAH848" s="3"/>
      <c r="KAI848" s="3"/>
      <c r="KAJ848" s="3"/>
      <c r="KAK848" s="3"/>
      <c r="KAL848" s="3"/>
      <c r="KAM848" s="3"/>
      <c r="KAN848" s="3"/>
      <c r="KAO848" s="3"/>
      <c r="KAP848" s="3"/>
      <c r="KAQ848" s="3"/>
      <c r="KAR848" s="3"/>
      <c r="KAS848" s="3"/>
      <c r="KAT848" s="3"/>
      <c r="KAU848" s="3"/>
      <c r="KAV848" s="3"/>
      <c r="KAW848" s="3"/>
      <c r="KAX848" s="3"/>
      <c r="KAY848" s="3"/>
      <c r="KAZ848" s="3"/>
      <c r="KBA848" s="3"/>
      <c r="KBB848" s="3"/>
      <c r="KBC848" s="3"/>
      <c r="KBD848" s="3"/>
      <c r="KBE848" s="3"/>
      <c r="KBF848" s="3"/>
      <c r="KBG848" s="3"/>
      <c r="KBH848" s="3"/>
      <c r="KBI848" s="3"/>
      <c r="KBJ848" s="3"/>
      <c r="KBK848" s="3"/>
      <c r="KBL848" s="3"/>
      <c r="KBM848" s="3"/>
      <c r="KBN848" s="3"/>
      <c r="KBO848" s="3"/>
      <c r="KBP848" s="3"/>
      <c r="KBQ848" s="3"/>
      <c r="KBR848" s="3"/>
      <c r="KBS848" s="3"/>
      <c r="KBT848" s="3"/>
      <c r="KBU848" s="3"/>
      <c r="KBV848" s="3"/>
      <c r="KBW848" s="3"/>
      <c r="KBX848" s="3"/>
      <c r="KBY848" s="3"/>
      <c r="KBZ848" s="3"/>
      <c r="KCA848" s="3"/>
      <c r="KCB848" s="3"/>
      <c r="KCC848" s="3"/>
      <c r="KCD848" s="3"/>
      <c r="KCE848" s="3"/>
      <c r="KCF848" s="3"/>
      <c r="KCG848" s="3"/>
      <c r="KCH848" s="3"/>
      <c r="KCI848" s="3"/>
      <c r="KCJ848" s="3"/>
      <c r="KCK848" s="3"/>
      <c r="KCL848" s="3"/>
      <c r="KCM848" s="3"/>
      <c r="KCN848" s="3"/>
      <c r="KCO848" s="3"/>
      <c r="KCP848" s="3"/>
      <c r="KCQ848" s="3"/>
      <c r="KCR848" s="3"/>
      <c r="KCS848" s="3"/>
      <c r="KCT848" s="3"/>
      <c r="KCU848" s="3"/>
      <c r="KCV848" s="3"/>
      <c r="KCW848" s="3"/>
      <c r="KCX848" s="3"/>
      <c r="KCY848" s="3"/>
      <c r="KCZ848" s="3"/>
      <c r="KDA848" s="3"/>
      <c r="KDB848" s="3"/>
      <c r="KDC848" s="3"/>
      <c r="KDD848" s="3"/>
      <c r="KDE848" s="3"/>
      <c r="KDF848" s="3"/>
      <c r="KDG848" s="3"/>
      <c r="KDH848" s="3"/>
      <c r="KDI848" s="3"/>
      <c r="KDJ848" s="3"/>
      <c r="KDK848" s="3"/>
      <c r="KDL848" s="3"/>
      <c r="KDM848" s="3"/>
      <c r="KDN848" s="3"/>
      <c r="KDO848" s="3"/>
      <c r="KDP848" s="3"/>
      <c r="KDQ848" s="3"/>
      <c r="KDR848" s="3"/>
      <c r="KDS848" s="3"/>
      <c r="KDT848" s="3"/>
      <c r="KDU848" s="3"/>
      <c r="KDV848" s="3"/>
      <c r="KDW848" s="3"/>
      <c r="KDX848" s="3"/>
      <c r="KDY848" s="3"/>
      <c r="KDZ848" s="3"/>
      <c r="KEA848" s="3"/>
      <c r="KEB848" s="3"/>
      <c r="KEC848" s="3"/>
      <c r="KED848" s="3"/>
      <c r="KEE848" s="3"/>
      <c r="KEF848" s="3"/>
      <c r="KEG848" s="3"/>
      <c r="KEH848" s="3"/>
      <c r="KEI848" s="3"/>
      <c r="KEJ848" s="3"/>
      <c r="KEK848" s="3"/>
      <c r="KEL848" s="3"/>
      <c r="KEM848" s="3"/>
      <c r="KEN848" s="3"/>
      <c r="KEO848" s="3"/>
      <c r="KEP848" s="3"/>
      <c r="KEQ848" s="3"/>
      <c r="KER848" s="3"/>
      <c r="KES848" s="3"/>
      <c r="KET848" s="3"/>
      <c r="KEU848" s="3"/>
      <c r="KEV848" s="3"/>
      <c r="KEW848" s="3"/>
      <c r="KEX848" s="3"/>
      <c r="KEY848" s="3"/>
      <c r="KEZ848" s="3"/>
      <c r="KFA848" s="3"/>
      <c r="KFB848" s="3"/>
      <c r="KFC848" s="3"/>
      <c r="KFD848" s="3"/>
      <c r="KFE848" s="3"/>
      <c r="KFF848" s="3"/>
      <c r="KFG848" s="3"/>
      <c r="KFH848" s="3"/>
      <c r="KFI848" s="3"/>
      <c r="KFJ848" s="3"/>
      <c r="KFK848" s="3"/>
      <c r="KFL848" s="3"/>
      <c r="KFM848" s="3"/>
      <c r="KFN848" s="3"/>
      <c r="KFO848" s="3"/>
      <c r="KFP848" s="3"/>
      <c r="KFQ848" s="3"/>
      <c r="KFR848" s="3"/>
      <c r="KFS848" s="3"/>
      <c r="KFT848" s="3"/>
      <c r="KFU848" s="3"/>
      <c r="KFV848" s="3"/>
      <c r="KFW848" s="3"/>
      <c r="KFX848" s="3"/>
      <c r="KFY848" s="3"/>
      <c r="KFZ848" s="3"/>
      <c r="KGA848" s="3"/>
      <c r="KGB848" s="3"/>
      <c r="KGC848" s="3"/>
      <c r="KGD848" s="3"/>
      <c r="KGE848" s="3"/>
      <c r="KGF848" s="3"/>
      <c r="KGG848" s="3"/>
      <c r="KGH848" s="3"/>
      <c r="KGI848" s="3"/>
      <c r="KGJ848" s="3"/>
      <c r="KGK848" s="3"/>
      <c r="KGL848" s="3"/>
      <c r="KGM848" s="3"/>
      <c r="KGN848" s="3"/>
      <c r="KGO848" s="3"/>
      <c r="KGP848" s="3"/>
      <c r="KGQ848" s="3"/>
      <c r="KGR848" s="3"/>
      <c r="KGS848" s="3"/>
      <c r="KGT848" s="3"/>
      <c r="KGU848" s="3"/>
      <c r="KGV848" s="3"/>
      <c r="KGW848" s="3"/>
      <c r="KGX848" s="3"/>
      <c r="KGY848" s="3"/>
      <c r="KGZ848" s="3"/>
      <c r="KHA848" s="3"/>
      <c r="KHB848" s="3"/>
      <c r="KHC848" s="3"/>
      <c r="KHD848" s="3"/>
      <c r="KHE848" s="3"/>
      <c r="KHF848" s="3"/>
      <c r="KHG848" s="3"/>
      <c r="KHH848" s="3"/>
      <c r="KHI848" s="3"/>
      <c r="KHJ848" s="3"/>
      <c r="KHK848" s="3"/>
      <c r="KHL848" s="3"/>
      <c r="KHM848" s="3"/>
      <c r="KHN848" s="3"/>
      <c r="KHO848" s="3"/>
      <c r="KHP848" s="3"/>
      <c r="KHQ848" s="3"/>
      <c r="KHR848" s="3"/>
      <c r="KHS848" s="3"/>
      <c r="KHT848" s="3"/>
      <c r="KHU848" s="3"/>
      <c r="KHV848" s="3"/>
      <c r="KHW848" s="3"/>
      <c r="KHX848" s="3"/>
      <c r="KHY848" s="3"/>
      <c r="KHZ848" s="3"/>
      <c r="KIA848" s="3"/>
      <c r="KIB848" s="3"/>
      <c r="KIC848" s="3"/>
      <c r="KID848" s="3"/>
      <c r="KIE848" s="3"/>
      <c r="KIF848" s="3"/>
      <c r="KIG848" s="3"/>
      <c r="KIH848" s="3"/>
      <c r="KII848" s="3"/>
      <c r="KIJ848" s="3"/>
      <c r="KIK848" s="3"/>
      <c r="KIL848" s="3"/>
      <c r="KIM848" s="3"/>
      <c r="KIN848" s="3"/>
      <c r="KIO848" s="3"/>
      <c r="KIP848" s="3"/>
      <c r="KIQ848" s="3"/>
      <c r="KIR848" s="3"/>
      <c r="KIS848" s="3"/>
      <c r="KIT848" s="3"/>
      <c r="KIU848" s="3"/>
      <c r="KIV848" s="3"/>
      <c r="KIW848" s="3"/>
      <c r="KIX848" s="3"/>
      <c r="KIY848" s="3"/>
      <c r="KIZ848" s="3"/>
      <c r="KJA848" s="3"/>
      <c r="KJB848" s="3"/>
      <c r="KJC848" s="3"/>
      <c r="KJD848" s="3"/>
      <c r="KJE848" s="3"/>
      <c r="KJF848" s="3"/>
      <c r="KJG848" s="3"/>
      <c r="KJH848" s="3"/>
      <c r="KJI848" s="3"/>
      <c r="KJJ848" s="3"/>
      <c r="KJK848" s="3"/>
      <c r="KJL848" s="3"/>
      <c r="KJM848" s="3"/>
      <c r="KJN848" s="3"/>
      <c r="KJO848" s="3"/>
      <c r="KJP848" s="3"/>
      <c r="KJQ848" s="3"/>
      <c r="KJR848" s="3"/>
      <c r="KJS848" s="3"/>
      <c r="KJT848" s="3"/>
      <c r="KJU848" s="3"/>
      <c r="KJV848" s="3"/>
      <c r="KJW848" s="3"/>
      <c r="KJX848" s="3"/>
      <c r="KJY848" s="3"/>
      <c r="KJZ848" s="3"/>
      <c r="KKA848" s="3"/>
      <c r="KKB848" s="3"/>
      <c r="KKC848" s="3"/>
      <c r="KKD848" s="3"/>
      <c r="KKE848" s="3"/>
      <c r="KKF848" s="3"/>
      <c r="KKG848" s="3"/>
      <c r="KKH848" s="3"/>
      <c r="KKI848" s="3"/>
      <c r="KKJ848" s="3"/>
      <c r="KKK848" s="3"/>
      <c r="KKL848" s="3"/>
      <c r="KKM848" s="3"/>
      <c r="KKN848" s="3"/>
      <c r="KKO848" s="3"/>
      <c r="KKP848" s="3"/>
      <c r="KKQ848" s="3"/>
      <c r="KKR848" s="3"/>
      <c r="KKS848" s="3"/>
      <c r="KKT848" s="3"/>
      <c r="KKU848" s="3"/>
      <c r="KKV848" s="3"/>
      <c r="KKW848" s="3"/>
      <c r="KKX848" s="3"/>
      <c r="KKY848" s="3"/>
      <c r="KKZ848" s="3"/>
      <c r="KLA848" s="3"/>
      <c r="KLB848" s="3"/>
      <c r="KLC848" s="3"/>
      <c r="KLD848" s="3"/>
      <c r="KLE848" s="3"/>
      <c r="KLF848" s="3"/>
      <c r="KLG848" s="3"/>
      <c r="KLH848" s="3"/>
      <c r="KLI848" s="3"/>
      <c r="KLJ848" s="3"/>
      <c r="KLK848" s="3"/>
      <c r="KLL848" s="3"/>
      <c r="KLM848" s="3"/>
      <c r="KLN848" s="3"/>
      <c r="KLO848" s="3"/>
      <c r="KLP848" s="3"/>
      <c r="KLQ848" s="3"/>
      <c r="KLR848" s="3"/>
      <c r="KLS848" s="3"/>
      <c r="KLT848" s="3"/>
      <c r="KLU848" s="3"/>
      <c r="KLV848" s="3"/>
      <c r="KLW848" s="3"/>
      <c r="KLX848" s="3"/>
      <c r="KLY848" s="3"/>
      <c r="KLZ848" s="3"/>
      <c r="KMA848" s="3"/>
      <c r="KMB848" s="3"/>
      <c r="KMC848" s="3"/>
      <c r="KMD848" s="3"/>
      <c r="KME848" s="3"/>
      <c r="KMF848" s="3"/>
      <c r="KMG848" s="3"/>
      <c r="KMH848" s="3"/>
      <c r="KMI848" s="3"/>
      <c r="KMJ848" s="3"/>
      <c r="KMK848" s="3"/>
      <c r="KML848" s="3"/>
      <c r="KMM848" s="3"/>
      <c r="KMN848" s="3"/>
      <c r="KMO848" s="3"/>
      <c r="KMP848" s="3"/>
      <c r="KMQ848" s="3"/>
      <c r="KMR848" s="3"/>
      <c r="KMS848" s="3"/>
      <c r="KMT848" s="3"/>
      <c r="KMU848" s="3"/>
      <c r="KMV848" s="3"/>
      <c r="KMW848" s="3"/>
      <c r="KMX848" s="3"/>
      <c r="KMY848" s="3"/>
      <c r="KMZ848" s="3"/>
      <c r="KNA848" s="3"/>
      <c r="KNB848" s="3"/>
      <c r="KNC848" s="3"/>
      <c r="KND848" s="3"/>
      <c r="KNE848" s="3"/>
      <c r="KNF848" s="3"/>
      <c r="KNG848" s="3"/>
      <c r="KNH848" s="3"/>
      <c r="KNI848" s="3"/>
      <c r="KNJ848" s="3"/>
      <c r="KNK848" s="3"/>
      <c r="KNL848" s="3"/>
      <c r="KNM848" s="3"/>
      <c r="KNN848" s="3"/>
      <c r="KNO848" s="3"/>
      <c r="KNP848" s="3"/>
      <c r="KNQ848" s="3"/>
      <c r="KNR848" s="3"/>
      <c r="KNS848" s="3"/>
      <c r="KNT848" s="3"/>
      <c r="KNU848" s="3"/>
      <c r="KNV848" s="3"/>
      <c r="KNW848" s="3"/>
      <c r="KNX848" s="3"/>
      <c r="KNY848" s="3"/>
      <c r="KNZ848" s="3"/>
      <c r="KOA848" s="3"/>
      <c r="KOB848" s="3"/>
      <c r="KOC848" s="3"/>
      <c r="KOD848" s="3"/>
      <c r="KOE848" s="3"/>
      <c r="KOF848" s="3"/>
      <c r="KOG848" s="3"/>
      <c r="KOH848" s="3"/>
      <c r="KOI848" s="3"/>
      <c r="KOJ848" s="3"/>
      <c r="KOK848" s="3"/>
      <c r="KOL848" s="3"/>
      <c r="KOM848" s="3"/>
      <c r="KON848" s="3"/>
      <c r="KOO848" s="3"/>
      <c r="KOP848" s="3"/>
      <c r="KOQ848" s="3"/>
      <c r="KOR848" s="3"/>
      <c r="KOS848" s="3"/>
      <c r="KOT848" s="3"/>
      <c r="KOU848" s="3"/>
      <c r="KOV848" s="3"/>
      <c r="KOW848" s="3"/>
      <c r="KOX848" s="3"/>
      <c r="KOY848" s="3"/>
      <c r="KOZ848" s="3"/>
      <c r="KPA848" s="3"/>
      <c r="KPB848" s="3"/>
      <c r="KPC848" s="3"/>
      <c r="KPD848" s="3"/>
      <c r="KPE848" s="3"/>
      <c r="KPF848" s="3"/>
      <c r="KPG848" s="3"/>
      <c r="KPH848" s="3"/>
      <c r="KPI848" s="3"/>
      <c r="KPJ848" s="3"/>
      <c r="KPK848" s="3"/>
      <c r="KPL848" s="3"/>
      <c r="KPM848" s="3"/>
      <c r="KPN848" s="3"/>
      <c r="KPO848" s="3"/>
      <c r="KPP848" s="3"/>
      <c r="KPQ848" s="3"/>
      <c r="KPR848" s="3"/>
      <c r="KPS848" s="3"/>
      <c r="KPT848" s="3"/>
      <c r="KPU848" s="3"/>
      <c r="KPV848" s="3"/>
      <c r="KPW848" s="3"/>
      <c r="KPX848" s="3"/>
      <c r="KPY848" s="3"/>
      <c r="KPZ848" s="3"/>
      <c r="KQA848" s="3"/>
      <c r="KQB848" s="3"/>
      <c r="KQC848" s="3"/>
      <c r="KQD848" s="3"/>
      <c r="KQE848" s="3"/>
      <c r="KQF848" s="3"/>
      <c r="KQG848" s="3"/>
      <c r="KQH848" s="3"/>
      <c r="KQI848" s="3"/>
      <c r="KQJ848" s="3"/>
      <c r="KQK848" s="3"/>
      <c r="KQL848" s="3"/>
      <c r="KQM848" s="3"/>
      <c r="KQN848" s="3"/>
      <c r="KQO848" s="3"/>
      <c r="KQP848" s="3"/>
      <c r="KQQ848" s="3"/>
      <c r="KQR848" s="3"/>
      <c r="KQS848" s="3"/>
      <c r="KQT848" s="3"/>
      <c r="KQU848" s="3"/>
      <c r="KQV848" s="3"/>
      <c r="KQW848" s="3"/>
      <c r="KQX848" s="3"/>
      <c r="KQY848" s="3"/>
      <c r="KQZ848" s="3"/>
      <c r="KRA848" s="3"/>
      <c r="KRB848" s="3"/>
      <c r="KRC848" s="3"/>
      <c r="KRD848" s="3"/>
      <c r="KRE848" s="3"/>
      <c r="KRF848" s="3"/>
      <c r="KRG848" s="3"/>
      <c r="KRH848" s="3"/>
      <c r="KRI848" s="3"/>
      <c r="KRJ848" s="3"/>
      <c r="KRK848" s="3"/>
      <c r="KRL848" s="3"/>
      <c r="KRM848" s="3"/>
      <c r="KRN848" s="3"/>
      <c r="KRO848" s="3"/>
      <c r="KRP848" s="3"/>
      <c r="KRQ848" s="3"/>
      <c r="KRR848" s="3"/>
      <c r="KRS848" s="3"/>
      <c r="KRT848" s="3"/>
      <c r="KRU848" s="3"/>
      <c r="KRV848" s="3"/>
      <c r="KRW848" s="3"/>
      <c r="KRX848" s="3"/>
      <c r="KRY848" s="3"/>
      <c r="KRZ848" s="3"/>
      <c r="KSA848" s="3"/>
      <c r="KSB848" s="3"/>
      <c r="KSC848" s="3"/>
      <c r="KSD848" s="3"/>
      <c r="KSE848" s="3"/>
      <c r="KSF848" s="3"/>
      <c r="KSG848" s="3"/>
      <c r="KSH848" s="3"/>
      <c r="KSI848" s="3"/>
      <c r="KSJ848" s="3"/>
      <c r="KSK848" s="3"/>
      <c r="KSL848" s="3"/>
      <c r="KSM848" s="3"/>
      <c r="KSN848" s="3"/>
      <c r="KSO848" s="3"/>
      <c r="KSP848" s="3"/>
      <c r="KSQ848" s="3"/>
      <c r="KSR848" s="3"/>
      <c r="KSS848" s="3"/>
      <c r="KST848" s="3"/>
      <c r="KSU848" s="3"/>
      <c r="KSV848" s="3"/>
      <c r="KSW848" s="3"/>
      <c r="KSX848" s="3"/>
      <c r="KSY848" s="3"/>
      <c r="KSZ848" s="3"/>
      <c r="KTA848" s="3"/>
      <c r="KTB848" s="3"/>
      <c r="KTC848" s="3"/>
      <c r="KTD848" s="3"/>
      <c r="KTE848" s="3"/>
      <c r="KTF848" s="3"/>
      <c r="KTG848" s="3"/>
      <c r="KTH848" s="3"/>
      <c r="KTI848" s="3"/>
      <c r="KTJ848" s="3"/>
      <c r="KTK848" s="3"/>
      <c r="KTL848" s="3"/>
      <c r="KTM848" s="3"/>
      <c r="KTN848" s="3"/>
      <c r="KTO848" s="3"/>
      <c r="KTP848" s="3"/>
      <c r="KTQ848" s="3"/>
      <c r="KTR848" s="3"/>
      <c r="KTS848" s="3"/>
      <c r="KTT848" s="3"/>
      <c r="KTU848" s="3"/>
      <c r="KTV848" s="3"/>
      <c r="KTW848" s="3"/>
      <c r="KTX848" s="3"/>
      <c r="KTY848" s="3"/>
      <c r="KTZ848" s="3"/>
      <c r="KUA848" s="3"/>
      <c r="KUB848" s="3"/>
      <c r="KUC848" s="3"/>
      <c r="KUD848" s="3"/>
      <c r="KUE848" s="3"/>
      <c r="KUF848" s="3"/>
      <c r="KUG848" s="3"/>
      <c r="KUH848" s="3"/>
      <c r="KUI848" s="3"/>
      <c r="KUJ848" s="3"/>
      <c r="KUK848" s="3"/>
      <c r="KUL848" s="3"/>
      <c r="KUM848" s="3"/>
      <c r="KUN848" s="3"/>
      <c r="KUO848" s="3"/>
      <c r="KUP848" s="3"/>
      <c r="KUQ848" s="3"/>
      <c r="KUR848" s="3"/>
      <c r="KUS848" s="3"/>
      <c r="KUT848" s="3"/>
      <c r="KUU848" s="3"/>
      <c r="KUV848" s="3"/>
      <c r="KUW848" s="3"/>
      <c r="KUX848" s="3"/>
      <c r="KUY848" s="3"/>
      <c r="KUZ848" s="3"/>
      <c r="KVA848" s="3"/>
      <c r="KVB848" s="3"/>
      <c r="KVC848" s="3"/>
      <c r="KVD848" s="3"/>
      <c r="KVE848" s="3"/>
      <c r="KVF848" s="3"/>
      <c r="KVG848" s="3"/>
      <c r="KVH848" s="3"/>
      <c r="KVI848" s="3"/>
      <c r="KVJ848" s="3"/>
      <c r="KVK848" s="3"/>
      <c r="KVL848" s="3"/>
      <c r="KVM848" s="3"/>
      <c r="KVN848" s="3"/>
      <c r="KVO848" s="3"/>
      <c r="KVP848" s="3"/>
      <c r="KVQ848" s="3"/>
      <c r="KVR848" s="3"/>
      <c r="KVS848" s="3"/>
      <c r="KVT848" s="3"/>
      <c r="KVU848" s="3"/>
      <c r="KVV848" s="3"/>
      <c r="KVW848" s="3"/>
      <c r="KVX848" s="3"/>
      <c r="KVY848" s="3"/>
      <c r="KVZ848" s="3"/>
      <c r="KWA848" s="3"/>
      <c r="KWB848" s="3"/>
      <c r="KWC848" s="3"/>
      <c r="KWD848" s="3"/>
      <c r="KWE848" s="3"/>
      <c r="KWF848" s="3"/>
      <c r="KWG848" s="3"/>
      <c r="KWH848" s="3"/>
      <c r="KWI848" s="3"/>
      <c r="KWJ848" s="3"/>
      <c r="KWK848" s="3"/>
      <c r="KWL848" s="3"/>
      <c r="KWM848" s="3"/>
      <c r="KWN848" s="3"/>
      <c r="KWO848" s="3"/>
      <c r="KWP848" s="3"/>
      <c r="KWQ848" s="3"/>
      <c r="KWR848" s="3"/>
      <c r="KWS848" s="3"/>
      <c r="KWT848" s="3"/>
      <c r="KWU848" s="3"/>
      <c r="KWV848" s="3"/>
      <c r="KWW848" s="3"/>
      <c r="KWX848" s="3"/>
      <c r="KWY848" s="3"/>
      <c r="KWZ848" s="3"/>
      <c r="KXA848" s="3"/>
      <c r="KXB848" s="3"/>
      <c r="KXC848" s="3"/>
      <c r="KXD848" s="3"/>
      <c r="KXE848" s="3"/>
      <c r="KXF848" s="3"/>
      <c r="KXG848" s="3"/>
      <c r="KXH848" s="3"/>
      <c r="KXI848" s="3"/>
      <c r="KXJ848" s="3"/>
      <c r="KXK848" s="3"/>
      <c r="KXL848" s="3"/>
      <c r="KXM848" s="3"/>
      <c r="KXN848" s="3"/>
      <c r="KXO848" s="3"/>
      <c r="KXP848" s="3"/>
      <c r="KXQ848" s="3"/>
      <c r="KXR848" s="3"/>
      <c r="KXS848" s="3"/>
      <c r="KXT848" s="3"/>
      <c r="KXU848" s="3"/>
      <c r="KXV848" s="3"/>
      <c r="KXW848" s="3"/>
      <c r="KXX848" s="3"/>
      <c r="KXY848" s="3"/>
      <c r="KXZ848" s="3"/>
      <c r="KYA848" s="3"/>
      <c r="KYB848" s="3"/>
      <c r="KYC848" s="3"/>
      <c r="KYD848" s="3"/>
      <c r="KYE848" s="3"/>
      <c r="KYF848" s="3"/>
      <c r="KYG848" s="3"/>
      <c r="KYH848" s="3"/>
      <c r="KYI848" s="3"/>
      <c r="KYJ848" s="3"/>
      <c r="KYK848" s="3"/>
      <c r="KYL848" s="3"/>
      <c r="KYM848" s="3"/>
      <c r="KYN848" s="3"/>
      <c r="KYO848" s="3"/>
      <c r="KYP848" s="3"/>
      <c r="KYQ848" s="3"/>
      <c r="KYR848" s="3"/>
      <c r="KYS848" s="3"/>
      <c r="KYT848" s="3"/>
      <c r="KYU848" s="3"/>
      <c r="KYV848" s="3"/>
      <c r="KYW848" s="3"/>
      <c r="KYX848" s="3"/>
      <c r="KYY848" s="3"/>
      <c r="KYZ848" s="3"/>
      <c r="KZA848" s="3"/>
      <c r="KZB848" s="3"/>
      <c r="KZC848" s="3"/>
      <c r="KZD848" s="3"/>
      <c r="KZE848" s="3"/>
      <c r="KZF848" s="3"/>
      <c r="KZG848" s="3"/>
      <c r="KZH848" s="3"/>
      <c r="KZI848" s="3"/>
      <c r="KZJ848" s="3"/>
      <c r="KZK848" s="3"/>
      <c r="KZL848" s="3"/>
      <c r="KZM848" s="3"/>
      <c r="KZN848" s="3"/>
      <c r="KZO848" s="3"/>
      <c r="KZP848" s="3"/>
      <c r="KZQ848" s="3"/>
      <c r="KZR848" s="3"/>
      <c r="KZS848" s="3"/>
      <c r="KZT848" s="3"/>
      <c r="KZU848" s="3"/>
      <c r="KZV848" s="3"/>
      <c r="KZW848" s="3"/>
      <c r="KZX848" s="3"/>
      <c r="KZY848" s="3"/>
      <c r="KZZ848" s="3"/>
      <c r="LAA848" s="3"/>
      <c r="LAB848" s="3"/>
      <c r="LAC848" s="3"/>
      <c r="LAD848" s="3"/>
      <c r="LAE848" s="3"/>
      <c r="LAF848" s="3"/>
      <c r="LAG848" s="3"/>
      <c r="LAH848" s="3"/>
      <c r="LAI848" s="3"/>
      <c r="LAJ848" s="3"/>
      <c r="LAK848" s="3"/>
      <c r="LAL848" s="3"/>
      <c r="LAM848" s="3"/>
      <c r="LAN848" s="3"/>
      <c r="LAO848" s="3"/>
      <c r="LAP848" s="3"/>
      <c r="LAQ848" s="3"/>
      <c r="LAR848" s="3"/>
      <c r="LAS848" s="3"/>
      <c r="LAT848" s="3"/>
      <c r="LAU848" s="3"/>
      <c r="LAV848" s="3"/>
      <c r="LAW848" s="3"/>
      <c r="LAX848" s="3"/>
      <c r="LAY848" s="3"/>
      <c r="LAZ848" s="3"/>
      <c r="LBA848" s="3"/>
      <c r="LBB848" s="3"/>
      <c r="LBC848" s="3"/>
      <c r="LBD848" s="3"/>
      <c r="LBE848" s="3"/>
      <c r="LBF848" s="3"/>
      <c r="LBG848" s="3"/>
      <c r="LBH848" s="3"/>
      <c r="LBI848" s="3"/>
      <c r="LBJ848" s="3"/>
      <c r="LBK848" s="3"/>
      <c r="LBL848" s="3"/>
      <c r="LBM848" s="3"/>
      <c r="LBN848" s="3"/>
      <c r="LBO848" s="3"/>
      <c r="LBP848" s="3"/>
      <c r="LBQ848" s="3"/>
      <c r="LBR848" s="3"/>
      <c r="LBS848" s="3"/>
      <c r="LBT848" s="3"/>
      <c r="LBU848" s="3"/>
      <c r="LBV848" s="3"/>
      <c r="LBW848" s="3"/>
      <c r="LBX848" s="3"/>
      <c r="LBY848" s="3"/>
      <c r="LBZ848" s="3"/>
      <c r="LCA848" s="3"/>
      <c r="LCB848" s="3"/>
      <c r="LCC848" s="3"/>
      <c r="LCD848" s="3"/>
      <c r="LCE848" s="3"/>
      <c r="LCF848" s="3"/>
      <c r="LCG848" s="3"/>
      <c r="LCH848" s="3"/>
      <c r="LCI848" s="3"/>
      <c r="LCJ848" s="3"/>
      <c r="LCK848" s="3"/>
      <c r="LCL848" s="3"/>
      <c r="LCM848" s="3"/>
      <c r="LCN848" s="3"/>
      <c r="LCO848" s="3"/>
      <c r="LCP848" s="3"/>
      <c r="LCQ848" s="3"/>
      <c r="LCR848" s="3"/>
      <c r="LCS848" s="3"/>
      <c r="LCT848" s="3"/>
      <c r="LCU848" s="3"/>
      <c r="LCV848" s="3"/>
      <c r="LCW848" s="3"/>
      <c r="LCX848" s="3"/>
      <c r="LCY848" s="3"/>
      <c r="LCZ848" s="3"/>
      <c r="LDA848" s="3"/>
      <c r="LDB848" s="3"/>
      <c r="LDC848" s="3"/>
      <c r="LDD848" s="3"/>
      <c r="LDE848" s="3"/>
      <c r="LDF848" s="3"/>
      <c r="LDG848" s="3"/>
      <c r="LDH848" s="3"/>
      <c r="LDI848" s="3"/>
      <c r="LDJ848" s="3"/>
      <c r="LDK848" s="3"/>
      <c r="LDL848" s="3"/>
      <c r="LDM848" s="3"/>
      <c r="LDN848" s="3"/>
      <c r="LDO848" s="3"/>
      <c r="LDP848" s="3"/>
      <c r="LDQ848" s="3"/>
      <c r="LDR848" s="3"/>
      <c r="LDS848" s="3"/>
      <c r="LDT848" s="3"/>
      <c r="LDU848" s="3"/>
      <c r="LDV848" s="3"/>
      <c r="LDW848" s="3"/>
      <c r="LDX848" s="3"/>
      <c r="LDY848" s="3"/>
      <c r="LDZ848" s="3"/>
      <c r="LEA848" s="3"/>
      <c r="LEB848" s="3"/>
      <c r="LEC848" s="3"/>
      <c r="LED848" s="3"/>
      <c r="LEE848" s="3"/>
      <c r="LEF848" s="3"/>
      <c r="LEG848" s="3"/>
      <c r="LEH848" s="3"/>
      <c r="LEI848" s="3"/>
      <c r="LEJ848" s="3"/>
      <c r="LEK848" s="3"/>
      <c r="LEL848" s="3"/>
      <c r="LEM848" s="3"/>
      <c r="LEN848" s="3"/>
      <c r="LEO848" s="3"/>
      <c r="LEP848" s="3"/>
      <c r="LEQ848" s="3"/>
      <c r="LER848" s="3"/>
      <c r="LES848" s="3"/>
      <c r="LET848" s="3"/>
      <c r="LEU848" s="3"/>
      <c r="LEV848" s="3"/>
      <c r="LEW848" s="3"/>
      <c r="LEX848" s="3"/>
      <c r="LEY848" s="3"/>
      <c r="LEZ848" s="3"/>
      <c r="LFA848" s="3"/>
      <c r="LFB848" s="3"/>
      <c r="LFC848" s="3"/>
      <c r="LFD848" s="3"/>
      <c r="LFE848" s="3"/>
      <c r="LFF848" s="3"/>
      <c r="LFG848" s="3"/>
      <c r="LFH848" s="3"/>
      <c r="LFI848" s="3"/>
      <c r="LFJ848" s="3"/>
      <c r="LFK848" s="3"/>
      <c r="LFL848" s="3"/>
      <c r="LFM848" s="3"/>
      <c r="LFN848" s="3"/>
      <c r="LFO848" s="3"/>
      <c r="LFP848" s="3"/>
      <c r="LFQ848" s="3"/>
      <c r="LFR848" s="3"/>
      <c r="LFS848" s="3"/>
      <c r="LFT848" s="3"/>
      <c r="LFU848" s="3"/>
      <c r="LFV848" s="3"/>
      <c r="LFW848" s="3"/>
      <c r="LFX848" s="3"/>
      <c r="LFY848" s="3"/>
      <c r="LFZ848" s="3"/>
      <c r="LGA848" s="3"/>
      <c r="LGB848" s="3"/>
      <c r="LGC848" s="3"/>
      <c r="LGD848" s="3"/>
      <c r="LGE848" s="3"/>
      <c r="LGF848" s="3"/>
      <c r="LGG848" s="3"/>
      <c r="LGH848" s="3"/>
      <c r="LGI848" s="3"/>
      <c r="LGJ848" s="3"/>
      <c r="LGK848" s="3"/>
      <c r="LGL848" s="3"/>
      <c r="LGM848" s="3"/>
      <c r="LGN848" s="3"/>
      <c r="LGO848" s="3"/>
      <c r="LGP848" s="3"/>
      <c r="LGQ848" s="3"/>
      <c r="LGR848" s="3"/>
      <c r="LGS848" s="3"/>
      <c r="LGT848" s="3"/>
      <c r="LGU848" s="3"/>
      <c r="LGV848" s="3"/>
      <c r="LGW848" s="3"/>
      <c r="LGX848" s="3"/>
      <c r="LGY848" s="3"/>
      <c r="LGZ848" s="3"/>
      <c r="LHA848" s="3"/>
      <c r="LHB848" s="3"/>
      <c r="LHC848" s="3"/>
      <c r="LHD848" s="3"/>
      <c r="LHE848" s="3"/>
      <c r="LHF848" s="3"/>
      <c r="LHG848" s="3"/>
      <c r="LHH848" s="3"/>
      <c r="LHI848" s="3"/>
      <c r="LHJ848" s="3"/>
      <c r="LHK848" s="3"/>
      <c r="LHL848" s="3"/>
      <c r="LHM848" s="3"/>
      <c r="LHN848" s="3"/>
      <c r="LHO848" s="3"/>
      <c r="LHP848" s="3"/>
      <c r="LHQ848" s="3"/>
      <c r="LHR848" s="3"/>
      <c r="LHS848" s="3"/>
      <c r="LHT848" s="3"/>
      <c r="LHU848" s="3"/>
      <c r="LHV848" s="3"/>
      <c r="LHW848" s="3"/>
      <c r="LHX848" s="3"/>
      <c r="LHY848" s="3"/>
      <c r="LHZ848" s="3"/>
      <c r="LIA848" s="3"/>
      <c r="LIB848" s="3"/>
      <c r="LIC848" s="3"/>
      <c r="LID848" s="3"/>
      <c r="LIE848" s="3"/>
      <c r="LIF848" s="3"/>
      <c r="LIG848" s="3"/>
      <c r="LIH848" s="3"/>
      <c r="LII848" s="3"/>
      <c r="LIJ848" s="3"/>
      <c r="LIK848" s="3"/>
      <c r="LIL848" s="3"/>
      <c r="LIM848" s="3"/>
      <c r="LIN848" s="3"/>
      <c r="LIO848" s="3"/>
      <c r="LIP848" s="3"/>
      <c r="LIQ848" s="3"/>
      <c r="LIR848" s="3"/>
      <c r="LIS848" s="3"/>
      <c r="LIT848" s="3"/>
      <c r="LIU848" s="3"/>
      <c r="LIV848" s="3"/>
      <c r="LIW848" s="3"/>
      <c r="LIX848" s="3"/>
      <c r="LIY848" s="3"/>
      <c r="LIZ848" s="3"/>
      <c r="LJA848" s="3"/>
      <c r="LJB848" s="3"/>
      <c r="LJC848" s="3"/>
      <c r="LJD848" s="3"/>
      <c r="LJE848" s="3"/>
      <c r="LJF848" s="3"/>
      <c r="LJG848" s="3"/>
      <c r="LJH848" s="3"/>
      <c r="LJI848" s="3"/>
      <c r="LJJ848" s="3"/>
      <c r="LJK848" s="3"/>
      <c r="LJL848" s="3"/>
      <c r="LJM848" s="3"/>
      <c r="LJN848" s="3"/>
      <c r="LJO848" s="3"/>
      <c r="LJP848" s="3"/>
      <c r="LJQ848" s="3"/>
      <c r="LJR848" s="3"/>
      <c r="LJS848" s="3"/>
      <c r="LJT848" s="3"/>
      <c r="LJU848" s="3"/>
      <c r="LJV848" s="3"/>
      <c r="LJW848" s="3"/>
      <c r="LJX848" s="3"/>
      <c r="LJY848" s="3"/>
      <c r="LJZ848" s="3"/>
      <c r="LKA848" s="3"/>
      <c r="LKB848" s="3"/>
      <c r="LKC848" s="3"/>
      <c r="LKD848" s="3"/>
      <c r="LKE848" s="3"/>
      <c r="LKF848" s="3"/>
      <c r="LKG848" s="3"/>
      <c r="LKH848" s="3"/>
      <c r="LKI848" s="3"/>
      <c r="LKJ848" s="3"/>
      <c r="LKK848" s="3"/>
      <c r="LKL848" s="3"/>
      <c r="LKM848" s="3"/>
      <c r="LKN848" s="3"/>
      <c r="LKO848" s="3"/>
      <c r="LKP848" s="3"/>
      <c r="LKQ848" s="3"/>
      <c r="LKR848" s="3"/>
      <c r="LKS848" s="3"/>
      <c r="LKT848" s="3"/>
      <c r="LKU848" s="3"/>
      <c r="LKV848" s="3"/>
      <c r="LKW848" s="3"/>
      <c r="LKX848" s="3"/>
      <c r="LKY848" s="3"/>
      <c r="LKZ848" s="3"/>
      <c r="LLA848" s="3"/>
      <c r="LLB848" s="3"/>
      <c r="LLC848" s="3"/>
      <c r="LLD848" s="3"/>
      <c r="LLE848" s="3"/>
      <c r="LLF848" s="3"/>
      <c r="LLG848" s="3"/>
      <c r="LLH848" s="3"/>
      <c r="LLI848" s="3"/>
      <c r="LLJ848" s="3"/>
      <c r="LLK848" s="3"/>
      <c r="LLL848" s="3"/>
      <c r="LLM848" s="3"/>
      <c r="LLN848" s="3"/>
      <c r="LLO848" s="3"/>
      <c r="LLP848" s="3"/>
      <c r="LLQ848" s="3"/>
      <c r="LLR848" s="3"/>
      <c r="LLS848" s="3"/>
      <c r="LLT848" s="3"/>
      <c r="LLU848" s="3"/>
      <c r="LLV848" s="3"/>
      <c r="LLW848" s="3"/>
      <c r="LLX848" s="3"/>
      <c r="LLY848" s="3"/>
      <c r="LLZ848" s="3"/>
      <c r="LMA848" s="3"/>
      <c r="LMB848" s="3"/>
      <c r="LMC848" s="3"/>
      <c r="LMD848" s="3"/>
      <c r="LME848" s="3"/>
      <c r="LMF848" s="3"/>
      <c r="LMG848" s="3"/>
      <c r="LMH848" s="3"/>
      <c r="LMI848" s="3"/>
      <c r="LMJ848" s="3"/>
      <c r="LMK848" s="3"/>
      <c r="LML848" s="3"/>
      <c r="LMM848" s="3"/>
      <c r="LMN848" s="3"/>
      <c r="LMO848" s="3"/>
      <c r="LMP848" s="3"/>
      <c r="LMQ848" s="3"/>
      <c r="LMR848" s="3"/>
      <c r="LMS848" s="3"/>
      <c r="LMT848" s="3"/>
      <c r="LMU848" s="3"/>
      <c r="LMV848" s="3"/>
      <c r="LMW848" s="3"/>
      <c r="LMX848" s="3"/>
      <c r="LMY848" s="3"/>
      <c r="LMZ848" s="3"/>
      <c r="LNA848" s="3"/>
      <c r="LNB848" s="3"/>
      <c r="LNC848" s="3"/>
      <c r="LND848" s="3"/>
      <c r="LNE848" s="3"/>
      <c r="LNF848" s="3"/>
      <c r="LNG848" s="3"/>
      <c r="LNH848" s="3"/>
      <c r="LNI848" s="3"/>
      <c r="LNJ848" s="3"/>
      <c r="LNK848" s="3"/>
      <c r="LNL848" s="3"/>
      <c r="LNM848" s="3"/>
      <c r="LNN848" s="3"/>
      <c r="LNO848" s="3"/>
      <c r="LNP848" s="3"/>
      <c r="LNQ848" s="3"/>
      <c r="LNR848" s="3"/>
      <c r="LNS848" s="3"/>
      <c r="LNT848" s="3"/>
      <c r="LNU848" s="3"/>
      <c r="LNV848" s="3"/>
      <c r="LNW848" s="3"/>
      <c r="LNX848" s="3"/>
      <c r="LNY848" s="3"/>
      <c r="LNZ848" s="3"/>
      <c r="LOA848" s="3"/>
      <c r="LOB848" s="3"/>
      <c r="LOC848" s="3"/>
      <c r="LOD848" s="3"/>
      <c r="LOE848" s="3"/>
      <c r="LOF848" s="3"/>
      <c r="LOG848" s="3"/>
      <c r="LOH848" s="3"/>
      <c r="LOI848" s="3"/>
      <c r="LOJ848" s="3"/>
      <c r="LOK848" s="3"/>
      <c r="LOL848" s="3"/>
      <c r="LOM848" s="3"/>
      <c r="LON848" s="3"/>
      <c r="LOO848" s="3"/>
      <c r="LOP848" s="3"/>
      <c r="LOQ848" s="3"/>
      <c r="LOR848" s="3"/>
      <c r="LOS848" s="3"/>
      <c r="LOT848" s="3"/>
      <c r="LOU848" s="3"/>
      <c r="LOV848" s="3"/>
      <c r="LOW848" s="3"/>
      <c r="LOX848" s="3"/>
      <c r="LOY848" s="3"/>
      <c r="LOZ848" s="3"/>
      <c r="LPA848" s="3"/>
      <c r="LPB848" s="3"/>
      <c r="LPC848" s="3"/>
      <c r="LPD848" s="3"/>
      <c r="LPE848" s="3"/>
      <c r="LPF848" s="3"/>
      <c r="LPG848" s="3"/>
      <c r="LPH848" s="3"/>
      <c r="LPI848" s="3"/>
      <c r="LPJ848" s="3"/>
      <c r="LPK848" s="3"/>
      <c r="LPL848" s="3"/>
      <c r="LPM848" s="3"/>
      <c r="LPN848" s="3"/>
      <c r="LPO848" s="3"/>
      <c r="LPP848" s="3"/>
      <c r="LPQ848" s="3"/>
      <c r="LPR848" s="3"/>
      <c r="LPS848" s="3"/>
      <c r="LPT848" s="3"/>
      <c r="LPU848" s="3"/>
      <c r="LPV848" s="3"/>
      <c r="LPW848" s="3"/>
      <c r="LPX848" s="3"/>
      <c r="LPY848" s="3"/>
      <c r="LPZ848" s="3"/>
      <c r="LQA848" s="3"/>
      <c r="LQB848" s="3"/>
      <c r="LQC848" s="3"/>
      <c r="LQD848" s="3"/>
      <c r="LQE848" s="3"/>
      <c r="LQF848" s="3"/>
      <c r="LQG848" s="3"/>
      <c r="LQH848" s="3"/>
      <c r="LQI848" s="3"/>
      <c r="LQJ848" s="3"/>
      <c r="LQK848" s="3"/>
      <c r="LQL848" s="3"/>
      <c r="LQM848" s="3"/>
      <c r="LQN848" s="3"/>
      <c r="LQO848" s="3"/>
      <c r="LQP848" s="3"/>
      <c r="LQQ848" s="3"/>
      <c r="LQR848" s="3"/>
      <c r="LQS848" s="3"/>
      <c r="LQT848" s="3"/>
      <c r="LQU848" s="3"/>
      <c r="LQV848" s="3"/>
      <c r="LQW848" s="3"/>
      <c r="LQX848" s="3"/>
      <c r="LQY848" s="3"/>
      <c r="LQZ848" s="3"/>
      <c r="LRA848" s="3"/>
      <c r="LRB848" s="3"/>
      <c r="LRC848" s="3"/>
      <c r="LRD848" s="3"/>
      <c r="LRE848" s="3"/>
      <c r="LRF848" s="3"/>
      <c r="LRG848" s="3"/>
      <c r="LRH848" s="3"/>
      <c r="LRI848" s="3"/>
      <c r="LRJ848" s="3"/>
      <c r="LRK848" s="3"/>
      <c r="LRL848" s="3"/>
      <c r="LRM848" s="3"/>
      <c r="LRN848" s="3"/>
      <c r="LRO848" s="3"/>
      <c r="LRP848" s="3"/>
      <c r="LRQ848" s="3"/>
      <c r="LRR848" s="3"/>
      <c r="LRS848" s="3"/>
      <c r="LRT848" s="3"/>
      <c r="LRU848" s="3"/>
      <c r="LRV848" s="3"/>
      <c r="LRW848" s="3"/>
      <c r="LRX848" s="3"/>
      <c r="LRY848" s="3"/>
      <c r="LRZ848" s="3"/>
      <c r="LSA848" s="3"/>
      <c r="LSB848" s="3"/>
      <c r="LSC848" s="3"/>
      <c r="LSD848" s="3"/>
      <c r="LSE848" s="3"/>
      <c r="LSF848" s="3"/>
      <c r="LSG848" s="3"/>
      <c r="LSH848" s="3"/>
      <c r="LSI848" s="3"/>
      <c r="LSJ848" s="3"/>
      <c r="LSK848" s="3"/>
      <c r="LSL848" s="3"/>
      <c r="LSM848" s="3"/>
      <c r="LSN848" s="3"/>
      <c r="LSO848" s="3"/>
      <c r="LSP848" s="3"/>
      <c r="LSQ848" s="3"/>
      <c r="LSR848" s="3"/>
      <c r="LSS848" s="3"/>
      <c r="LST848" s="3"/>
      <c r="LSU848" s="3"/>
      <c r="LSV848" s="3"/>
      <c r="LSW848" s="3"/>
      <c r="LSX848" s="3"/>
      <c r="LSY848" s="3"/>
      <c r="LSZ848" s="3"/>
      <c r="LTA848" s="3"/>
      <c r="LTB848" s="3"/>
      <c r="LTC848" s="3"/>
      <c r="LTD848" s="3"/>
      <c r="LTE848" s="3"/>
      <c r="LTF848" s="3"/>
      <c r="LTG848" s="3"/>
      <c r="LTH848" s="3"/>
      <c r="LTI848" s="3"/>
      <c r="LTJ848" s="3"/>
      <c r="LTK848" s="3"/>
      <c r="LTL848" s="3"/>
      <c r="LTM848" s="3"/>
      <c r="LTN848" s="3"/>
      <c r="LTO848" s="3"/>
      <c r="LTP848" s="3"/>
      <c r="LTQ848" s="3"/>
      <c r="LTR848" s="3"/>
      <c r="LTS848" s="3"/>
      <c r="LTT848" s="3"/>
      <c r="LTU848" s="3"/>
      <c r="LTV848" s="3"/>
      <c r="LTW848" s="3"/>
      <c r="LTX848" s="3"/>
      <c r="LTY848" s="3"/>
      <c r="LTZ848" s="3"/>
      <c r="LUA848" s="3"/>
      <c r="LUB848" s="3"/>
      <c r="LUC848" s="3"/>
      <c r="LUD848" s="3"/>
      <c r="LUE848" s="3"/>
      <c r="LUF848" s="3"/>
      <c r="LUG848" s="3"/>
      <c r="LUH848" s="3"/>
      <c r="LUI848" s="3"/>
      <c r="LUJ848" s="3"/>
      <c r="LUK848" s="3"/>
      <c r="LUL848" s="3"/>
      <c r="LUM848" s="3"/>
      <c r="LUN848" s="3"/>
      <c r="LUO848" s="3"/>
      <c r="LUP848" s="3"/>
      <c r="LUQ848" s="3"/>
      <c r="LUR848" s="3"/>
      <c r="LUS848" s="3"/>
      <c r="LUT848" s="3"/>
      <c r="LUU848" s="3"/>
      <c r="LUV848" s="3"/>
      <c r="LUW848" s="3"/>
      <c r="LUX848" s="3"/>
      <c r="LUY848" s="3"/>
      <c r="LUZ848" s="3"/>
      <c r="LVA848" s="3"/>
      <c r="LVB848" s="3"/>
      <c r="LVC848" s="3"/>
      <c r="LVD848" s="3"/>
      <c r="LVE848" s="3"/>
      <c r="LVF848" s="3"/>
      <c r="LVG848" s="3"/>
      <c r="LVH848" s="3"/>
      <c r="LVI848" s="3"/>
      <c r="LVJ848" s="3"/>
      <c r="LVK848" s="3"/>
      <c r="LVL848" s="3"/>
      <c r="LVM848" s="3"/>
      <c r="LVN848" s="3"/>
      <c r="LVO848" s="3"/>
      <c r="LVP848" s="3"/>
      <c r="LVQ848" s="3"/>
      <c r="LVR848" s="3"/>
      <c r="LVS848" s="3"/>
      <c r="LVT848" s="3"/>
      <c r="LVU848" s="3"/>
      <c r="LVV848" s="3"/>
      <c r="LVW848" s="3"/>
      <c r="LVX848" s="3"/>
      <c r="LVY848" s="3"/>
      <c r="LVZ848" s="3"/>
      <c r="LWA848" s="3"/>
      <c r="LWB848" s="3"/>
      <c r="LWC848" s="3"/>
      <c r="LWD848" s="3"/>
      <c r="LWE848" s="3"/>
      <c r="LWF848" s="3"/>
      <c r="LWG848" s="3"/>
      <c r="LWH848" s="3"/>
      <c r="LWI848" s="3"/>
      <c r="LWJ848" s="3"/>
      <c r="LWK848" s="3"/>
      <c r="LWL848" s="3"/>
      <c r="LWM848" s="3"/>
      <c r="LWN848" s="3"/>
      <c r="LWO848" s="3"/>
      <c r="LWP848" s="3"/>
      <c r="LWQ848" s="3"/>
      <c r="LWR848" s="3"/>
      <c r="LWS848" s="3"/>
      <c r="LWT848" s="3"/>
      <c r="LWU848" s="3"/>
      <c r="LWV848" s="3"/>
      <c r="LWW848" s="3"/>
      <c r="LWX848" s="3"/>
      <c r="LWY848" s="3"/>
      <c r="LWZ848" s="3"/>
      <c r="LXA848" s="3"/>
      <c r="LXB848" s="3"/>
      <c r="LXC848" s="3"/>
      <c r="LXD848" s="3"/>
      <c r="LXE848" s="3"/>
      <c r="LXF848" s="3"/>
      <c r="LXG848" s="3"/>
      <c r="LXH848" s="3"/>
      <c r="LXI848" s="3"/>
      <c r="LXJ848" s="3"/>
      <c r="LXK848" s="3"/>
      <c r="LXL848" s="3"/>
      <c r="LXM848" s="3"/>
      <c r="LXN848" s="3"/>
      <c r="LXO848" s="3"/>
      <c r="LXP848" s="3"/>
      <c r="LXQ848" s="3"/>
      <c r="LXR848" s="3"/>
      <c r="LXS848" s="3"/>
      <c r="LXT848" s="3"/>
      <c r="LXU848" s="3"/>
      <c r="LXV848" s="3"/>
      <c r="LXW848" s="3"/>
      <c r="LXX848" s="3"/>
      <c r="LXY848" s="3"/>
      <c r="LXZ848" s="3"/>
      <c r="LYA848" s="3"/>
      <c r="LYB848" s="3"/>
      <c r="LYC848" s="3"/>
      <c r="LYD848" s="3"/>
      <c r="LYE848" s="3"/>
      <c r="LYF848" s="3"/>
      <c r="LYG848" s="3"/>
      <c r="LYH848" s="3"/>
      <c r="LYI848" s="3"/>
      <c r="LYJ848" s="3"/>
      <c r="LYK848" s="3"/>
      <c r="LYL848" s="3"/>
      <c r="LYM848" s="3"/>
      <c r="LYN848" s="3"/>
      <c r="LYO848" s="3"/>
      <c r="LYP848" s="3"/>
      <c r="LYQ848" s="3"/>
      <c r="LYR848" s="3"/>
      <c r="LYS848" s="3"/>
      <c r="LYT848" s="3"/>
      <c r="LYU848" s="3"/>
      <c r="LYV848" s="3"/>
      <c r="LYW848" s="3"/>
      <c r="LYX848" s="3"/>
      <c r="LYY848" s="3"/>
      <c r="LYZ848" s="3"/>
      <c r="LZA848" s="3"/>
      <c r="LZB848" s="3"/>
      <c r="LZC848" s="3"/>
      <c r="LZD848" s="3"/>
      <c r="LZE848" s="3"/>
      <c r="LZF848" s="3"/>
      <c r="LZG848" s="3"/>
      <c r="LZH848" s="3"/>
      <c r="LZI848" s="3"/>
      <c r="LZJ848" s="3"/>
      <c r="LZK848" s="3"/>
      <c r="LZL848" s="3"/>
      <c r="LZM848" s="3"/>
      <c r="LZN848" s="3"/>
      <c r="LZO848" s="3"/>
      <c r="LZP848" s="3"/>
      <c r="LZQ848" s="3"/>
      <c r="LZR848" s="3"/>
      <c r="LZS848" s="3"/>
      <c r="LZT848" s="3"/>
      <c r="LZU848" s="3"/>
      <c r="LZV848" s="3"/>
      <c r="LZW848" s="3"/>
      <c r="LZX848" s="3"/>
      <c r="LZY848" s="3"/>
      <c r="LZZ848" s="3"/>
      <c r="MAA848" s="3"/>
      <c r="MAB848" s="3"/>
      <c r="MAC848" s="3"/>
      <c r="MAD848" s="3"/>
      <c r="MAE848" s="3"/>
      <c r="MAF848" s="3"/>
      <c r="MAG848" s="3"/>
      <c r="MAH848" s="3"/>
      <c r="MAI848" s="3"/>
      <c r="MAJ848" s="3"/>
      <c r="MAK848" s="3"/>
      <c r="MAL848" s="3"/>
      <c r="MAM848" s="3"/>
      <c r="MAN848" s="3"/>
      <c r="MAO848" s="3"/>
      <c r="MAP848" s="3"/>
      <c r="MAQ848" s="3"/>
      <c r="MAR848" s="3"/>
      <c r="MAS848" s="3"/>
      <c r="MAT848" s="3"/>
      <c r="MAU848" s="3"/>
      <c r="MAV848" s="3"/>
      <c r="MAW848" s="3"/>
      <c r="MAX848" s="3"/>
      <c r="MAY848" s="3"/>
      <c r="MAZ848" s="3"/>
      <c r="MBA848" s="3"/>
      <c r="MBB848" s="3"/>
      <c r="MBC848" s="3"/>
      <c r="MBD848" s="3"/>
      <c r="MBE848" s="3"/>
      <c r="MBF848" s="3"/>
      <c r="MBG848" s="3"/>
      <c r="MBH848" s="3"/>
      <c r="MBI848" s="3"/>
      <c r="MBJ848" s="3"/>
      <c r="MBK848" s="3"/>
      <c r="MBL848" s="3"/>
      <c r="MBM848" s="3"/>
      <c r="MBN848" s="3"/>
      <c r="MBO848" s="3"/>
      <c r="MBP848" s="3"/>
      <c r="MBQ848" s="3"/>
      <c r="MBR848" s="3"/>
      <c r="MBS848" s="3"/>
      <c r="MBT848" s="3"/>
      <c r="MBU848" s="3"/>
      <c r="MBV848" s="3"/>
      <c r="MBW848" s="3"/>
      <c r="MBX848" s="3"/>
      <c r="MBY848" s="3"/>
      <c r="MBZ848" s="3"/>
      <c r="MCA848" s="3"/>
      <c r="MCB848" s="3"/>
      <c r="MCC848" s="3"/>
      <c r="MCD848" s="3"/>
      <c r="MCE848" s="3"/>
      <c r="MCF848" s="3"/>
      <c r="MCG848" s="3"/>
      <c r="MCH848" s="3"/>
      <c r="MCI848" s="3"/>
      <c r="MCJ848" s="3"/>
      <c r="MCK848" s="3"/>
      <c r="MCL848" s="3"/>
      <c r="MCM848" s="3"/>
      <c r="MCN848" s="3"/>
      <c r="MCO848" s="3"/>
      <c r="MCP848" s="3"/>
      <c r="MCQ848" s="3"/>
      <c r="MCR848" s="3"/>
      <c r="MCS848" s="3"/>
      <c r="MCT848" s="3"/>
      <c r="MCU848" s="3"/>
      <c r="MCV848" s="3"/>
      <c r="MCW848" s="3"/>
      <c r="MCX848" s="3"/>
      <c r="MCY848" s="3"/>
      <c r="MCZ848" s="3"/>
      <c r="MDA848" s="3"/>
      <c r="MDB848" s="3"/>
      <c r="MDC848" s="3"/>
      <c r="MDD848" s="3"/>
      <c r="MDE848" s="3"/>
      <c r="MDF848" s="3"/>
      <c r="MDG848" s="3"/>
      <c r="MDH848" s="3"/>
      <c r="MDI848" s="3"/>
      <c r="MDJ848" s="3"/>
      <c r="MDK848" s="3"/>
      <c r="MDL848" s="3"/>
      <c r="MDM848" s="3"/>
      <c r="MDN848" s="3"/>
      <c r="MDO848" s="3"/>
      <c r="MDP848" s="3"/>
      <c r="MDQ848" s="3"/>
      <c r="MDR848" s="3"/>
      <c r="MDS848" s="3"/>
      <c r="MDT848" s="3"/>
      <c r="MDU848" s="3"/>
      <c r="MDV848" s="3"/>
      <c r="MDW848" s="3"/>
      <c r="MDX848" s="3"/>
      <c r="MDY848" s="3"/>
      <c r="MDZ848" s="3"/>
      <c r="MEA848" s="3"/>
      <c r="MEB848" s="3"/>
      <c r="MEC848" s="3"/>
      <c r="MED848" s="3"/>
      <c r="MEE848" s="3"/>
      <c r="MEF848" s="3"/>
      <c r="MEG848" s="3"/>
      <c r="MEH848" s="3"/>
      <c r="MEI848" s="3"/>
      <c r="MEJ848" s="3"/>
      <c r="MEK848" s="3"/>
      <c r="MEL848" s="3"/>
      <c r="MEM848" s="3"/>
      <c r="MEN848" s="3"/>
      <c r="MEO848" s="3"/>
      <c r="MEP848" s="3"/>
      <c r="MEQ848" s="3"/>
      <c r="MER848" s="3"/>
      <c r="MES848" s="3"/>
      <c r="MET848" s="3"/>
      <c r="MEU848" s="3"/>
      <c r="MEV848" s="3"/>
      <c r="MEW848" s="3"/>
      <c r="MEX848" s="3"/>
      <c r="MEY848" s="3"/>
      <c r="MEZ848" s="3"/>
      <c r="MFA848" s="3"/>
      <c r="MFB848" s="3"/>
      <c r="MFC848" s="3"/>
      <c r="MFD848" s="3"/>
      <c r="MFE848" s="3"/>
      <c r="MFF848" s="3"/>
      <c r="MFG848" s="3"/>
      <c r="MFH848" s="3"/>
      <c r="MFI848" s="3"/>
      <c r="MFJ848" s="3"/>
      <c r="MFK848" s="3"/>
      <c r="MFL848" s="3"/>
      <c r="MFM848" s="3"/>
      <c r="MFN848" s="3"/>
      <c r="MFO848" s="3"/>
      <c r="MFP848" s="3"/>
      <c r="MFQ848" s="3"/>
      <c r="MFR848" s="3"/>
      <c r="MFS848" s="3"/>
      <c r="MFT848" s="3"/>
      <c r="MFU848" s="3"/>
      <c r="MFV848" s="3"/>
      <c r="MFW848" s="3"/>
      <c r="MFX848" s="3"/>
      <c r="MFY848" s="3"/>
      <c r="MFZ848" s="3"/>
      <c r="MGA848" s="3"/>
      <c r="MGB848" s="3"/>
      <c r="MGC848" s="3"/>
      <c r="MGD848" s="3"/>
      <c r="MGE848" s="3"/>
      <c r="MGF848" s="3"/>
      <c r="MGG848" s="3"/>
      <c r="MGH848" s="3"/>
      <c r="MGI848" s="3"/>
      <c r="MGJ848" s="3"/>
      <c r="MGK848" s="3"/>
      <c r="MGL848" s="3"/>
      <c r="MGM848" s="3"/>
      <c r="MGN848" s="3"/>
      <c r="MGO848" s="3"/>
      <c r="MGP848" s="3"/>
      <c r="MGQ848" s="3"/>
      <c r="MGR848" s="3"/>
      <c r="MGS848" s="3"/>
      <c r="MGT848" s="3"/>
      <c r="MGU848" s="3"/>
      <c r="MGV848" s="3"/>
      <c r="MGW848" s="3"/>
      <c r="MGX848" s="3"/>
      <c r="MGY848" s="3"/>
      <c r="MGZ848" s="3"/>
      <c r="MHA848" s="3"/>
      <c r="MHB848" s="3"/>
      <c r="MHC848" s="3"/>
      <c r="MHD848" s="3"/>
      <c r="MHE848" s="3"/>
      <c r="MHF848" s="3"/>
      <c r="MHG848" s="3"/>
      <c r="MHH848" s="3"/>
      <c r="MHI848" s="3"/>
      <c r="MHJ848" s="3"/>
      <c r="MHK848" s="3"/>
      <c r="MHL848" s="3"/>
      <c r="MHM848" s="3"/>
      <c r="MHN848" s="3"/>
      <c r="MHO848" s="3"/>
      <c r="MHP848" s="3"/>
      <c r="MHQ848" s="3"/>
      <c r="MHR848" s="3"/>
      <c r="MHS848" s="3"/>
      <c r="MHT848" s="3"/>
      <c r="MHU848" s="3"/>
      <c r="MHV848" s="3"/>
      <c r="MHW848" s="3"/>
      <c r="MHX848" s="3"/>
      <c r="MHY848" s="3"/>
      <c r="MHZ848" s="3"/>
      <c r="MIA848" s="3"/>
      <c r="MIB848" s="3"/>
      <c r="MIC848" s="3"/>
      <c r="MID848" s="3"/>
      <c r="MIE848" s="3"/>
      <c r="MIF848" s="3"/>
      <c r="MIG848" s="3"/>
      <c r="MIH848" s="3"/>
      <c r="MII848" s="3"/>
      <c r="MIJ848" s="3"/>
      <c r="MIK848" s="3"/>
      <c r="MIL848" s="3"/>
      <c r="MIM848" s="3"/>
      <c r="MIN848" s="3"/>
      <c r="MIO848" s="3"/>
      <c r="MIP848" s="3"/>
      <c r="MIQ848" s="3"/>
      <c r="MIR848" s="3"/>
      <c r="MIS848" s="3"/>
      <c r="MIT848" s="3"/>
      <c r="MIU848" s="3"/>
      <c r="MIV848" s="3"/>
      <c r="MIW848" s="3"/>
      <c r="MIX848" s="3"/>
      <c r="MIY848" s="3"/>
      <c r="MIZ848" s="3"/>
      <c r="MJA848" s="3"/>
      <c r="MJB848" s="3"/>
      <c r="MJC848" s="3"/>
      <c r="MJD848" s="3"/>
      <c r="MJE848" s="3"/>
      <c r="MJF848" s="3"/>
      <c r="MJG848" s="3"/>
      <c r="MJH848" s="3"/>
      <c r="MJI848" s="3"/>
      <c r="MJJ848" s="3"/>
      <c r="MJK848" s="3"/>
      <c r="MJL848" s="3"/>
      <c r="MJM848" s="3"/>
      <c r="MJN848" s="3"/>
      <c r="MJO848" s="3"/>
      <c r="MJP848" s="3"/>
      <c r="MJQ848" s="3"/>
      <c r="MJR848" s="3"/>
      <c r="MJS848" s="3"/>
      <c r="MJT848" s="3"/>
      <c r="MJU848" s="3"/>
      <c r="MJV848" s="3"/>
      <c r="MJW848" s="3"/>
      <c r="MJX848" s="3"/>
      <c r="MJY848" s="3"/>
      <c r="MJZ848" s="3"/>
      <c r="MKA848" s="3"/>
      <c r="MKB848" s="3"/>
      <c r="MKC848" s="3"/>
      <c r="MKD848" s="3"/>
      <c r="MKE848" s="3"/>
      <c r="MKF848" s="3"/>
      <c r="MKG848" s="3"/>
      <c r="MKH848" s="3"/>
      <c r="MKI848" s="3"/>
      <c r="MKJ848" s="3"/>
      <c r="MKK848" s="3"/>
      <c r="MKL848" s="3"/>
      <c r="MKM848" s="3"/>
      <c r="MKN848" s="3"/>
      <c r="MKO848" s="3"/>
      <c r="MKP848" s="3"/>
      <c r="MKQ848" s="3"/>
      <c r="MKR848" s="3"/>
      <c r="MKS848" s="3"/>
      <c r="MKT848" s="3"/>
      <c r="MKU848" s="3"/>
      <c r="MKV848" s="3"/>
      <c r="MKW848" s="3"/>
      <c r="MKX848" s="3"/>
      <c r="MKY848" s="3"/>
      <c r="MKZ848" s="3"/>
      <c r="MLA848" s="3"/>
      <c r="MLB848" s="3"/>
      <c r="MLC848" s="3"/>
      <c r="MLD848" s="3"/>
      <c r="MLE848" s="3"/>
      <c r="MLF848" s="3"/>
      <c r="MLG848" s="3"/>
      <c r="MLH848" s="3"/>
      <c r="MLI848" s="3"/>
      <c r="MLJ848" s="3"/>
      <c r="MLK848" s="3"/>
      <c r="MLL848" s="3"/>
      <c r="MLM848" s="3"/>
      <c r="MLN848" s="3"/>
      <c r="MLO848" s="3"/>
      <c r="MLP848" s="3"/>
      <c r="MLQ848" s="3"/>
      <c r="MLR848" s="3"/>
      <c r="MLS848" s="3"/>
      <c r="MLT848" s="3"/>
      <c r="MLU848" s="3"/>
      <c r="MLV848" s="3"/>
      <c r="MLW848" s="3"/>
      <c r="MLX848" s="3"/>
      <c r="MLY848" s="3"/>
      <c r="MLZ848" s="3"/>
      <c r="MMA848" s="3"/>
      <c r="MMB848" s="3"/>
      <c r="MMC848" s="3"/>
      <c r="MMD848" s="3"/>
      <c r="MME848" s="3"/>
      <c r="MMF848" s="3"/>
      <c r="MMG848" s="3"/>
      <c r="MMH848" s="3"/>
      <c r="MMI848" s="3"/>
      <c r="MMJ848" s="3"/>
      <c r="MMK848" s="3"/>
      <c r="MML848" s="3"/>
      <c r="MMM848" s="3"/>
      <c r="MMN848" s="3"/>
      <c r="MMO848" s="3"/>
      <c r="MMP848" s="3"/>
      <c r="MMQ848" s="3"/>
      <c r="MMR848" s="3"/>
      <c r="MMS848" s="3"/>
      <c r="MMT848" s="3"/>
      <c r="MMU848" s="3"/>
      <c r="MMV848" s="3"/>
      <c r="MMW848" s="3"/>
      <c r="MMX848" s="3"/>
      <c r="MMY848" s="3"/>
      <c r="MMZ848" s="3"/>
      <c r="MNA848" s="3"/>
      <c r="MNB848" s="3"/>
      <c r="MNC848" s="3"/>
      <c r="MND848" s="3"/>
      <c r="MNE848" s="3"/>
      <c r="MNF848" s="3"/>
      <c r="MNG848" s="3"/>
      <c r="MNH848" s="3"/>
      <c r="MNI848" s="3"/>
      <c r="MNJ848" s="3"/>
      <c r="MNK848" s="3"/>
      <c r="MNL848" s="3"/>
      <c r="MNM848" s="3"/>
      <c r="MNN848" s="3"/>
      <c r="MNO848" s="3"/>
      <c r="MNP848" s="3"/>
      <c r="MNQ848" s="3"/>
      <c r="MNR848" s="3"/>
      <c r="MNS848" s="3"/>
      <c r="MNT848" s="3"/>
      <c r="MNU848" s="3"/>
      <c r="MNV848" s="3"/>
      <c r="MNW848" s="3"/>
      <c r="MNX848" s="3"/>
      <c r="MNY848" s="3"/>
      <c r="MNZ848" s="3"/>
      <c r="MOA848" s="3"/>
      <c r="MOB848" s="3"/>
      <c r="MOC848" s="3"/>
      <c r="MOD848" s="3"/>
      <c r="MOE848" s="3"/>
      <c r="MOF848" s="3"/>
      <c r="MOG848" s="3"/>
      <c r="MOH848" s="3"/>
      <c r="MOI848" s="3"/>
      <c r="MOJ848" s="3"/>
      <c r="MOK848" s="3"/>
      <c r="MOL848" s="3"/>
      <c r="MOM848" s="3"/>
      <c r="MON848" s="3"/>
      <c r="MOO848" s="3"/>
      <c r="MOP848" s="3"/>
      <c r="MOQ848" s="3"/>
      <c r="MOR848" s="3"/>
      <c r="MOS848" s="3"/>
      <c r="MOT848" s="3"/>
      <c r="MOU848" s="3"/>
      <c r="MOV848" s="3"/>
      <c r="MOW848" s="3"/>
      <c r="MOX848" s="3"/>
      <c r="MOY848" s="3"/>
      <c r="MOZ848" s="3"/>
      <c r="MPA848" s="3"/>
      <c r="MPB848" s="3"/>
      <c r="MPC848" s="3"/>
      <c r="MPD848" s="3"/>
      <c r="MPE848" s="3"/>
      <c r="MPF848" s="3"/>
      <c r="MPG848" s="3"/>
      <c r="MPH848" s="3"/>
      <c r="MPI848" s="3"/>
      <c r="MPJ848" s="3"/>
      <c r="MPK848" s="3"/>
      <c r="MPL848" s="3"/>
      <c r="MPM848" s="3"/>
      <c r="MPN848" s="3"/>
      <c r="MPO848" s="3"/>
      <c r="MPP848" s="3"/>
      <c r="MPQ848" s="3"/>
      <c r="MPR848" s="3"/>
      <c r="MPS848" s="3"/>
      <c r="MPT848" s="3"/>
      <c r="MPU848" s="3"/>
      <c r="MPV848" s="3"/>
      <c r="MPW848" s="3"/>
      <c r="MPX848" s="3"/>
      <c r="MPY848" s="3"/>
      <c r="MPZ848" s="3"/>
      <c r="MQA848" s="3"/>
      <c r="MQB848" s="3"/>
      <c r="MQC848" s="3"/>
      <c r="MQD848" s="3"/>
      <c r="MQE848" s="3"/>
      <c r="MQF848" s="3"/>
      <c r="MQG848" s="3"/>
      <c r="MQH848" s="3"/>
      <c r="MQI848" s="3"/>
      <c r="MQJ848" s="3"/>
      <c r="MQK848" s="3"/>
      <c r="MQL848" s="3"/>
      <c r="MQM848" s="3"/>
      <c r="MQN848" s="3"/>
      <c r="MQO848" s="3"/>
      <c r="MQP848" s="3"/>
      <c r="MQQ848" s="3"/>
      <c r="MQR848" s="3"/>
      <c r="MQS848" s="3"/>
      <c r="MQT848" s="3"/>
      <c r="MQU848" s="3"/>
      <c r="MQV848" s="3"/>
      <c r="MQW848" s="3"/>
      <c r="MQX848" s="3"/>
      <c r="MQY848" s="3"/>
      <c r="MQZ848" s="3"/>
      <c r="MRA848" s="3"/>
      <c r="MRB848" s="3"/>
      <c r="MRC848" s="3"/>
      <c r="MRD848" s="3"/>
      <c r="MRE848" s="3"/>
      <c r="MRF848" s="3"/>
      <c r="MRG848" s="3"/>
      <c r="MRH848" s="3"/>
      <c r="MRI848" s="3"/>
      <c r="MRJ848" s="3"/>
      <c r="MRK848" s="3"/>
      <c r="MRL848" s="3"/>
      <c r="MRM848" s="3"/>
      <c r="MRN848" s="3"/>
      <c r="MRO848" s="3"/>
      <c r="MRP848" s="3"/>
      <c r="MRQ848" s="3"/>
      <c r="MRR848" s="3"/>
      <c r="MRS848" s="3"/>
      <c r="MRT848" s="3"/>
      <c r="MRU848" s="3"/>
      <c r="MRV848" s="3"/>
      <c r="MRW848" s="3"/>
      <c r="MRX848" s="3"/>
      <c r="MRY848" s="3"/>
      <c r="MRZ848" s="3"/>
      <c r="MSA848" s="3"/>
      <c r="MSB848" s="3"/>
      <c r="MSC848" s="3"/>
      <c r="MSD848" s="3"/>
      <c r="MSE848" s="3"/>
      <c r="MSF848" s="3"/>
      <c r="MSG848" s="3"/>
      <c r="MSH848" s="3"/>
      <c r="MSI848" s="3"/>
      <c r="MSJ848" s="3"/>
      <c r="MSK848" s="3"/>
      <c r="MSL848" s="3"/>
      <c r="MSM848" s="3"/>
      <c r="MSN848" s="3"/>
      <c r="MSO848" s="3"/>
      <c r="MSP848" s="3"/>
      <c r="MSQ848" s="3"/>
      <c r="MSR848" s="3"/>
      <c r="MSS848" s="3"/>
      <c r="MST848" s="3"/>
      <c r="MSU848" s="3"/>
      <c r="MSV848" s="3"/>
      <c r="MSW848" s="3"/>
      <c r="MSX848" s="3"/>
      <c r="MSY848" s="3"/>
      <c r="MSZ848" s="3"/>
      <c r="MTA848" s="3"/>
      <c r="MTB848" s="3"/>
      <c r="MTC848" s="3"/>
      <c r="MTD848" s="3"/>
      <c r="MTE848" s="3"/>
      <c r="MTF848" s="3"/>
      <c r="MTG848" s="3"/>
      <c r="MTH848" s="3"/>
      <c r="MTI848" s="3"/>
      <c r="MTJ848" s="3"/>
      <c r="MTK848" s="3"/>
      <c r="MTL848" s="3"/>
      <c r="MTM848" s="3"/>
      <c r="MTN848" s="3"/>
      <c r="MTO848" s="3"/>
      <c r="MTP848" s="3"/>
      <c r="MTQ848" s="3"/>
      <c r="MTR848" s="3"/>
      <c r="MTS848" s="3"/>
      <c r="MTT848" s="3"/>
      <c r="MTU848" s="3"/>
      <c r="MTV848" s="3"/>
      <c r="MTW848" s="3"/>
      <c r="MTX848" s="3"/>
      <c r="MTY848" s="3"/>
      <c r="MTZ848" s="3"/>
      <c r="MUA848" s="3"/>
      <c r="MUB848" s="3"/>
      <c r="MUC848" s="3"/>
      <c r="MUD848" s="3"/>
      <c r="MUE848" s="3"/>
      <c r="MUF848" s="3"/>
      <c r="MUG848" s="3"/>
      <c r="MUH848" s="3"/>
      <c r="MUI848" s="3"/>
      <c r="MUJ848" s="3"/>
      <c r="MUK848" s="3"/>
      <c r="MUL848" s="3"/>
      <c r="MUM848" s="3"/>
      <c r="MUN848" s="3"/>
      <c r="MUO848" s="3"/>
      <c r="MUP848" s="3"/>
      <c r="MUQ848" s="3"/>
      <c r="MUR848" s="3"/>
      <c r="MUS848" s="3"/>
      <c r="MUT848" s="3"/>
      <c r="MUU848" s="3"/>
      <c r="MUV848" s="3"/>
      <c r="MUW848" s="3"/>
      <c r="MUX848" s="3"/>
      <c r="MUY848" s="3"/>
      <c r="MUZ848" s="3"/>
      <c r="MVA848" s="3"/>
      <c r="MVB848" s="3"/>
      <c r="MVC848" s="3"/>
      <c r="MVD848" s="3"/>
      <c r="MVE848" s="3"/>
      <c r="MVF848" s="3"/>
      <c r="MVG848" s="3"/>
      <c r="MVH848" s="3"/>
      <c r="MVI848" s="3"/>
      <c r="MVJ848" s="3"/>
      <c r="MVK848" s="3"/>
      <c r="MVL848" s="3"/>
      <c r="MVM848" s="3"/>
      <c r="MVN848" s="3"/>
      <c r="MVO848" s="3"/>
      <c r="MVP848" s="3"/>
      <c r="MVQ848" s="3"/>
      <c r="MVR848" s="3"/>
      <c r="MVS848" s="3"/>
      <c r="MVT848" s="3"/>
      <c r="MVU848" s="3"/>
      <c r="MVV848" s="3"/>
      <c r="MVW848" s="3"/>
      <c r="MVX848" s="3"/>
      <c r="MVY848" s="3"/>
      <c r="MVZ848" s="3"/>
      <c r="MWA848" s="3"/>
      <c r="MWB848" s="3"/>
      <c r="MWC848" s="3"/>
      <c r="MWD848" s="3"/>
      <c r="MWE848" s="3"/>
      <c r="MWF848" s="3"/>
      <c r="MWG848" s="3"/>
      <c r="MWH848" s="3"/>
      <c r="MWI848" s="3"/>
      <c r="MWJ848" s="3"/>
      <c r="MWK848" s="3"/>
      <c r="MWL848" s="3"/>
      <c r="MWM848" s="3"/>
      <c r="MWN848" s="3"/>
      <c r="MWO848" s="3"/>
      <c r="MWP848" s="3"/>
      <c r="MWQ848" s="3"/>
      <c r="MWR848" s="3"/>
      <c r="MWS848" s="3"/>
      <c r="MWT848" s="3"/>
      <c r="MWU848" s="3"/>
      <c r="MWV848" s="3"/>
      <c r="MWW848" s="3"/>
      <c r="MWX848" s="3"/>
      <c r="MWY848" s="3"/>
      <c r="MWZ848" s="3"/>
      <c r="MXA848" s="3"/>
      <c r="MXB848" s="3"/>
      <c r="MXC848" s="3"/>
      <c r="MXD848" s="3"/>
      <c r="MXE848" s="3"/>
      <c r="MXF848" s="3"/>
      <c r="MXG848" s="3"/>
      <c r="MXH848" s="3"/>
      <c r="MXI848" s="3"/>
      <c r="MXJ848" s="3"/>
      <c r="MXK848" s="3"/>
      <c r="MXL848" s="3"/>
      <c r="MXM848" s="3"/>
      <c r="MXN848" s="3"/>
      <c r="MXO848" s="3"/>
      <c r="MXP848" s="3"/>
      <c r="MXQ848" s="3"/>
      <c r="MXR848" s="3"/>
      <c r="MXS848" s="3"/>
      <c r="MXT848" s="3"/>
      <c r="MXU848" s="3"/>
      <c r="MXV848" s="3"/>
      <c r="MXW848" s="3"/>
      <c r="MXX848" s="3"/>
      <c r="MXY848" s="3"/>
      <c r="MXZ848" s="3"/>
      <c r="MYA848" s="3"/>
      <c r="MYB848" s="3"/>
      <c r="MYC848" s="3"/>
      <c r="MYD848" s="3"/>
      <c r="MYE848" s="3"/>
      <c r="MYF848" s="3"/>
      <c r="MYG848" s="3"/>
      <c r="MYH848" s="3"/>
      <c r="MYI848" s="3"/>
      <c r="MYJ848" s="3"/>
      <c r="MYK848" s="3"/>
      <c r="MYL848" s="3"/>
      <c r="MYM848" s="3"/>
      <c r="MYN848" s="3"/>
      <c r="MYO848" s="3"/>
      <c r="MYP848" s="3"/>
      <c r="MYQ848" s="3"/>
      <c r="MYR848" s="3"/>
      <c r="MYS848" s="3"/>
      <c r="MYT848" s="3"/>
      <c r="MYU848" s="3"/>
      <c r="MYV848" s="3"/>
      <c r="MYW848" s="3"/>
      <c r="MYX848" s="3"/>
      <c r="MYY848" s="3"/>
      <c r="MYZ848" s="3"/>
      <c r="MZA848" s="3"/>
      <c r="MZB848" s="3"/>
      <c r="MZC848" s="3"/>
      <c r="MZD848" s="3"/>
      <c r="MZE848" s="3"/>
      <c r="MZF848" s="3"/>
      <c r="MZG848" s="3"/>
      <c r="MZH848" s="3"/>
      <c r="MZI848" s="3"/>
      <c r="MZJ848" s="3"/>
      <c r="MZK848" s="3"/>
      <c r="MZL848" s="3"/>
      <c r="MZM848" s="3"/>
      <c r="MZN848" s="3"/>
      <c r="MZO848" s="3"/>
      <c r="MZP848" s="3"/>
      <c r="MZQ848" s="3"/>
      <c r="MZR848" s="3"/>
      <c r="MZS848" s="3"/>
      <c r="MZT848" s="3"/>
      <c r="MZU848" s="3"/>
      <c r="MZV848" s="3"/>
      <c r="MZW848" s="3"/>
      <c r="MZX848" s="3"/>
      <c r="MZY848" s="3"/>
      <c r="MZZ848" s="3"/>
      <c r="NAA848" s="3"/>
      <c r="NAB848" s="3"/>
      <c r="NAC848" s="3"/>
      <c r="NAD848" s="3"/>
      <c r="NAE848" s="3"/>
      <c r="NAF848" s="3"/>
      <c r="NAG848" s="3"/>
      <c r="NAH848" s="3"/>
      <c r="NAI848" s="3"/>
      <c r="NAJ848" s="3"/>
      <c r="NAK848" s="3"/>
      <c r="NAL848" s="3"/>
      <c r="NAM848" s="3"/>
      <c r="NAN848" s="3"/>
      <c r="NAO848" s="3"/>
      <c r="NAP848" s="3"/>
      <c r="NAQ848" s="3"/>
      <c r="NAR848" s="3"/>
      <c r="NAS848" s="3"/>
      <c r="NAT848" s="3"/>
      <c r="NAU848" s="3"/>
      <c r="NAV848" s="3"/>
      <c r="NAW848" s="3"/>
      <c r="NAX848" s="3"/>
      <c r="NAY848" s="3"/>
      <c r="NAZ848" s="3"/>
      <c r="NBA848" s="3"/>
      <c r="NBB848" s="3"/>
      <c r="NBC848" s="3"/>
      <c r="NBD848" s="3"/>
      <c r="NBE848" s="3"/>
      <c r="NBF848" s="3"/>
      <c r="NBG848" s="3"/>
      <c r="NBH848" s="3"/>
      <c r="NBI848" s="3"/>
      <c r="NBJ848" s="3"/>
      <c r="NBK848" s="3"/>
      <c r="NBL848" s="3"/>
      <c r="NBM848" s="3"/>
      <c r="NBN848" s="3"/>
      <c r="NBO848" s="3"/>
      <c r="NBP848" s="3"/>
      <c r="NBQ848" s="3"/>
      <c r="NBR848" s="3"/>
      <c r="NBS848" s="3"/>
      <c r="NBT848" s="3"/>
      <c r="NBU848" s="3"/>
      <c r="NBV848" s="3"/>
      <c r="NBW848" s="3"/>
      <c r="NBX848" s="3"/>
      <c r="NBY848" s="3"/>
      <c r="NBZ848" s="3"/>
      <c r="NCA848" s="3"/>
      <c r="NCB848" s="3"/>
      <c r="NCC848" s="3"/>
      <c r="NCD848" s="3"/>
      <c r="NCE848" s="3"/>
      <c r="NCF848" s="3"/>
      <c r="NCG848" s="3"/>
      <c r="NCH848" s="3"/>
      <c r="NCI848" s="3"/>
      <c r="NCJ848" s="3"/>
      <c r="NCK848" s="3"/>
      <c r="NCL848" s="3"/>
      <c r="NCM848" s="3"/>
      <c r="NCN848" s="3"/>
      <c r="NCO848" s="3"/>
      <c r="NCP848" s="3"/>
      <c r="NCQ848" s="3"/>
      <c r="NCR848" s="3"/>
      <c r="NCS848" s="3"/>
      <c r="NCT848" s="3"/>
      <c r="NCU848" s="3"/>
      <c r="NCV848" s="3"/>
      <c r="NCW848" s="3"/>
      <c r="NCX848" s="3"/>
      <c r="NCY848" s="3"/>
      <c r="NCZ848" s="3"/>
      <c r="NDA848" s="3"/>
      <c r="NDB848" s="3"/>
      <c r="NDC848" s="3"/>
      <c r="NDD848" s="3"/>
      <c r="NDE848" s="3"/>
      <c r="NDF848" s="3"/>
      <c r="NDG848" s="3"/>
      <c r="NDH848" s="3"/>
      <c r="NDI848" s="3"/>
      <c r="NDJ848" s="3"/>
      <c r="NDK848" s="3"/>
      <c r="NDL848" s="3"/>
      <c r="NDM848" s="3"/>
      <c r="NDN848" s="3"/>
      <c r="NDO848" s="3"/>
      <c r="NDP848" s="3"/>
      <c r="NDQ848" s="3"/>
      <c r="NDR848" s="3"/>
      <c r="NDS848" s="3"/>
      <c r="NDT848" s="3"/>
      <c r="NDU848" s="3"/>
      <c r="NDV848" s="3"/>
      <c r="NDW848" s="3"/>
      <c r="NDX848" s="3"/>
      <c r="NDY848" s="3"/>
      <c r="NDZ848" s="3"/>
      <c r="NEA848" s="3"/>
      <c r="NEB848" s="3"/>
      <c r="NEC848" s="3"/>
      <c r="NED848" s="3"/>
      <c r="NEE848" s="3"/>
      <c r="NEF848" s="3"/>
      <c r="NEG848" s="3"/>
      <c r="NEH848" s="3"/>
      <c r="NEI848" s="3"/>
      <c r="NEJ848" s="3"/>
      <c r="NEK848" s="3"/>
      <c r="NEL848" s="3"/>
      <c r="NEM848" s="3"/>
      <c r="NEN848" s="3"/>
      <c r="NEO848" s="3"/>
      <c r="NEP848" s="3"/>
      <c r="NEQ848" s="3"/>
      <c r="NER848" s="3"/>
      <c r="NES848" s="3"/>
      <c r="NET848" s="3"/>
      <c r="NEU848" s="3"/>
      <c r="NEV848" s="3"/>
      <c r="NEW848" s="3"/>
      <c r="NEX848" s="3"/>
      <c r="NEY848" s="3"/>
      <c r="NEZ848" s="3"/>
      <c r="NFA848" s="3"/>
      <c r="NFB848" s="3"/>
      <c r="NFC848" s="3"/>
      <c r="NFD848" s="3"/>
      <c r="NFE848" s="3"/>
      <c r="NFF848" s="3"/>
      <c r="NFG848" s="3"/>
      <c r="NFH848" s="3"/>
      <c r="NFI848" s="3"/>
      <c r="NFJ848" s="3"/>
      <c r="NFK848" s="3"/>
      <c r="NFL848" s="3"/>
      <c r="NFM848" s="3"/>
      <c r="NFN848" s="3"/>
      <c r="NFO848" s="3"/>
      <c r="NFP848" s="3"/>
      <c r="NFQ848" s="3"/>
      <c r="NFR848" s="3"/>
      <c r="NFS848" s="3"/>
      <c r="NFT848" s="3"/>
      <c r="NFU848" s="3"/>
      <c r="NFV848" s="3"/>
      <c r="NFW848" s="3"/>
      <c r="NFX848" s="3"/>
      <c r="NFY848" s="3"/>
      <c r="NFZ848" s="3"/>
      <c r="NGA848" s="3"/>
      <c r="NGB848" s="3"/>
      <c r="NGC848" s="3"/>
      <c r="NGD848" s="3"/>
      <c r="NGE848" s="3"/>
      <c r="NGF848" s="3"/>
      <c r="NGG848" s="3"/>
      <c r="NGH848" s="3"/>
      <c r="NGI848" s="3"/>
      <c r="NGJ848" s="3"/>
      <c r="NGK848" s="3"/>
      <c r="NGL848" s="3"/>
      <c r="NGM848" s="3"/>
      <c r="NGN848" s="3"/>
      <c r="NGO848" s="3"/>
      <c r="NGP848" s="3"/>
      <c r="NGQ848" s="3"/>
      <c r="NGR848" s="3"/>
      <c r="NGS848" s="3"/>
      <c r="NGT848" s="3"/>
      <c r="NGU848" s="3"/>
      <c r="NGV848" s="3"/>
      <c r="NGW848" s="3"/>
      <c r="NGX848" s="3"/>
      <c r="NGY848" s="3"/>
      <c r="NGZ848" s="3"/>
      <c r="NHA848" s="3"/>
      <c r="NHB848" s="3"/>
      <c r="NHC848" s="3"/>
      <c r="NHD848" s="3"/>
      <c r="NHE848" s="3"/>
      <c r="NHF848" s="3"/>
      <c r="NHG848" s="3"/>
      <c r="NHH848" s="3"/>
      <c r="NHI848" s="3"/>
      <c r="NHJ848" s="3"/>
      <c r="NHK848" s="3"/>
      <c r="NHL848" s="3"/>
      <c r="NHM848" s="3"/>
      <c r="NHN848" s="3"/>
      <c r="NHO848" s="3"/>
      <c r="NHP848" s="3"/>
      <c r="NHQ848" s="3"/>
      <c r="NHR848" s="3"/>
      <c r="NHS848" s="3"/>
      <c r="NHT848" s="3"/>
      <c r="NHU848" s="3"/>
      <c r="NHV848" s="3"/>
      <c r="NHW848" s="3"/>
      <c r="NHX848" s="3"/>
      <c r="NHY848" s="3"/>
      <c r="NHZ848" s="3"/>
      <c r="NIA848" s="3"/>
      <c r="NIB848" s="3"/>
      <c r="NIC848" s="3"/>
      <c r="NID848" s="3"/>
      <c r="NIE848" s="3"/>
      <c r="NIF848" s="3"/>
      <c r="NIG848" s="3"/>
      <c r="NIH848" s="3"/>
      <c r="NII848" s="3"/>
      <c r="NIJ848" s="3"/>
      <c r="NIK848" s="3"/>
      <c r="NIL848" s="3"/>
      <c r="NIM848" s="3"/>
      <c r="NIN848" s="3"/>
      <c r="NIO848" s="3"/>
      <c r="NIP848" s="3"/>
      <c r="NIQ848" s="3"/>
      <c r="NIR848" s="3"/>
      <c r="NIS848" s="3"/>
      <c r="NIT848" s="3"/>
      <c r="NIU848" s="3"/>
      <c r="NIV848" s="3"/>
      <c r="NIW848" s="3"/>
      <c r="NIX848" s="3"/>
      <c r="NIY848" s="3"/>
      <c r="NIZ848" s="3"/>
      <c r="NJA848" s="3"/>
      <c r="NJB848" s="3"/>
      <c r="NJC848" s="3"/>
      <c r="NJD848" s="3"/>
      <c r="NJE848" s="3"/>
      <c r="NJF848" s="3"/>
      <c r="NJG848" s="3"/>
      <c r="NJH848" s="3"/>
      <c r="NJI848" s="3"/>
      <c r="NJJ848" s="3"/>
      <c r="NJK848" s="3"/>
      <c r="NJL848" s="3"/>
      <c r="NJM848" s="3"/>
      <c r="NJN848" s="3"/>
      <c r="NJO848" s="3"/>
      <c r="NJP848" s="3"/>
      <c r="NJQ848" s="3"/>
      <c r="NJR848" s="3"/>
      <c r="NJS848" s="3"/>
      <c r="NJT848" s="3"/>
      <c r="NJU848" s="3"/>
      <c r="NJV848" s="3"/>
      <c r="NJW848" s="3"/>
      <c r="NJX848" s="3"/>
      <c r="NJY848" s="3"/>
      <c r="NJZ848" s="3"/>
      <c r="NKA848" s="3"/>
      <c r="NKB848" s="3"/>
      <c r="NKC848" s="3"/>
      <c r="NKD848" s="3"/>
      <c r="NKE848" s="3"/>
      <c r="NKF848" s="3"/>
      <c r="NKG848" s="3"/>
      <c r="NKH848" s="3"/>
      <c r="NKI848" s="3"/>
      <c r="NKJ848" s="3"/>
      <c r="NKK848" s="3"/>
      <c r="NKL848" s="3"/>
      <c r="NKM848" s="3"/>
      <c r="NKN848" s="3"/>
      <c r="NKO848" s="3"/>
      <c r="NKP848" s="3"/>
      <c r="NKQ848" s="3"/>
      <c r="NKR848" s="3"/>
      <c r="NKS848" s="3"/>
      <c r="NKT848" s="3"/>
      <c r="NKU848" s="3"/>
      <c r="NKV848" s="3"/>
      <c r="NKW848" s="3"/>
      <c r="NKX848" s="3"/>
      <c r="NKY848" s="3"/>
      <c r="NKZ848" s="3"/>
      <c r="NLA848" s="3"/>
      <c r="NLB848" s="3"/>
      <c r="NLC848" s="3"/>
      <c r="NLD848" s="3"/>
      <c r="NLE848" s="3"/>
      <c r="NLF848" s="3"/>
      <c r="NLG848" s="3"/>
      <c r="NLH848" s="3"/>
      <c r="NLI848" s="3"/>
      <c r="NLJ848" s="3"/>
      <c r="NLK848" s="3"/>
      <c r="NLL848" s="3"/>
      <c r="NLM848" s="3"/>
      <c r="NLN848" s="3"/>
      <c r="NLO848" s="3"/>
      <c r="NLP848" s="3"/>
      <c r="NLQ848" s="3"/>
      <c r="NLR848" s="3"/>
      <c r="NLS848" s="3"/>
      <c r="NLT848" s="3"/>
      <c r="NLU848" s="3"/>
      <c r="NLV848" s="3"/>
      <c r="NLW848" s="3"/>
      <c r="NLX848" s="3"/>
      <c r="NLY848" s="3"/>
      <c r="NLZ848" s="3"/>
      <c r="NMA848" s="3"/>
      <c r="NMB848" s="3"/>
      <c r="NMC848" s="3"/>
      <c r="NMD848" s="3"/>
      <c r="NME848" s="3"/>
      <c r="NMF848" s="3"/>
      <c r="NMG848" s="3"/>
      <c r="NMH848" s="3"/>
      <c r="NMI848" s="3"/>
      <c r="NMJ848" s="3"/>
      <c r="NMK848" s="3"/>
      <c r="NML848" s="3"/>
      <c r="NMM848" s="3"/>
      <c r="NMN848" s="3"/>
      <c r="NMO848" s="3"/>
      <c r="NMP848" s="3"/>
      <c r="NMQ848" s="3"/>
      <c r="NMR848" s="3"/>
      <c r="NMS848" s="3"/>
      <c r="NMT848" s="3"/>
      <c r="NMU848" s="3"/>
      <c r="NMV848" s="3"/>
      <c r="NMW848" s="3"/>
      <c r="NMX848" s="3"/>
      <c r="NMY848" s="3"/>
      <c r="NMZ848" s="3"/>
      <c r="NNA848" s="3"/>
      <c r="NNB848" s="3"/>
      <c r="NNC848" s="3"/>
      <c r="NND848" s="3"/>
      <c r="NNE848" s="3"/>
      <c r="NNF848" s="3"/>
      <c r="NNG848" s="3"/>
      <c r="NNH848" s="3"/>
      <c r="NNI848" s="3"/>
      <c r="NNJ848" s="3"/>
      <c r="NNK848" s="3"/>
      <c r="NNL848" s="3"/>
      <c r="NNM848" s="3"/>
      <c r="NNN848" s="3"/>
      <c r="NNO848" s="3"/>
      <c r="NNP848" s="3"/>
      <c r="NNQ848" s="3"/>
      <c r="NNR848" s="3"/>
      <c r="NNS848" s="3"/>
      <c r="NNT848" s="3"/>
      <c r="NNU848" s="3"/>
      <c r="NNV848" s="3"/>
      <c r="NNW848" s="3"/>
      <c r="NNX848" s="3"/>
      <c r="NNY848" s="3"/>
      <c r="NNZ848" s="3"/>
      <c r="NOA848" s="3"/>
      <c r="NOB848" s="3"/>
      <c r="NOC848" s="3"/>
      <c r="NOD848" s="3"/>
      <c r="NOE848" s="3"/>
      <c r="NOF848" s="3"/>
      <c r="NOG848" s="3"/>
      <c r="NOH848" s="3"/>
      <c r="NOI848" s="3"/>
      <c r="NOJ848" s="3"/>
      <c r="NOK848" s="3"/>
      <c r="NOL848" s="3"/>
      <c r="NOM848" s="3"/>
      <c r="NON848" s="3"/>
      <c r="NOO848" s="3"/>
      <c r="NOP848" s="3"/>
      <c r="NOQ848" s="3"/>
      <c r="NOR848" s="3"/>
      <c r="NOS848" s="3"/>
      <c r="NOT848" s="3"/>
      <c r="NOU848" s="3"/>
      <c r="NOV848" s="3"/>
      <c r="NOW848" s="3"/>
      <c r="NOX848" s="3"/>
      <c r="NOY848" s="3"/>
      <c r="NOZ848" s="3"/>
      <c r="NPA848" s="3"/>
      <c r="NPB848" s="3"/>
      <c r="NPC848" s="3"/>
      <c r="NPD848" s="3"/>
      <c r="NPE848" s="3"/>
      <c r="NPF848" s="3"/>
      <c r="NPG848" s="3"/>
      <c r="NPH848" s="3"/>
      <c r="NPI848" s="3"/>
      <c r="NPJ848" s="3"/>
      <c r="NPK848" s="3"/>
      <c r="NPL848" s="3"/>
      <c r="NPM848" s="3"/>
      <c r="NPN848" s="3"/>
      <c r="NPO848" s="3"/>
      <c r="NPP848" s="3"/>
      <c r="NPQ848" s="3"/>
      <c r="NPR848" s="3"/>
      <c r="NPS848" s="3"/>
      <c r="NPT848" s="3"/>
      <c r="NPU848" s="3"/>
      <c r="NPV848" s="3"/>
      <c r="NPW848" s="3"/>
      <c r="NPX848" s="3"/>
      <c r="NPY848" s="3"/>
      <c r="NPZ848" s="3"/>
      <c r="NQA848" s="3"/>
      <c r="NQB848" s="3"/>
      <c r="NQC848" s="3"/>
      <c r="NQD848" s="3"/>
      <c r="NQE848" s="3"/>
      <c r="NQF848" s="3"/>
      <c r="NQG848" s="3"/>
      <c r="NQH848" s="3"/>
      <c r="NQI848" s="3"/>
      <c r="NQJ848" s="3"/>
      <c r="NQK848" s="3"/>
      <c r="NQL848" s="3"/>
      <c r="NQM848" s="3"/>
      <c r="NQN848" s="3"/>
      <c r="NQO848" s="3"/>
      <c r="NQP848" s="3"/>
      <c r="NQQ848" s="3"/>
      <c r="NQR848" s="3"/>
      <c r="NQS848" s="3"/>
      <c r="NQT848" s="3"/>
      <c r="NQU848" s="3"/>
      <c r="NQV848" s="3"/>
      <c r="NQW848" s="3"/>
      <c r="NQX848" s="3"/>
      <c r="NQY848" s="3"/>
      <c r="NQZ848" s="3"/>
      <c r="NRA848" s="3"/>
      <c r="NRB848" s="3"/>
      <c r="NRC848" s="3"/>
      <c r="NRD848" s="3"/>
      <c r="NRE848" s="3"/>
      <c r="NRF848" s="3"/>
      <c r="NRG848" s="3"/>
      <c r="NRH848" s="3"/>
      <c r="NRI848" s="3"/>
      <c r="NRJ848" s="3"/>
      <c r="NRK848" s="3"/>
      <c r="NRL848" s="3"/>
      <c r="NRM848" s="3"/>
      <c r="NRN848" s="3"/>
      <c r="NRO848" s="3"/>
      <c r="NRP848" s="3"/>
      <c r="NRQ848" s="3"/>
      <c r="NRR848" s="3"/>
      <c r="NRS848" s="3"/>
      <c r="NRT848" s="3"/>
      <c r="NRU848" s="3"/>
      <c r="NRV848" s="3"/>
      <c r="NRW848" s="3"/>
      <c r="NRX848" s="3"/>
      <c r="NRY848" s="3"/>
      <c r="NRZ848" s="3"/>
      <c r="NSA848" s="3"/>
      <c r="NSB848" s="3"/>
      <c r="NSC848" s="3"/>
      <c r="NSD848" s="3"/>
      <c r="NSE848" s="3"/>
      <c r="NSF848" s="3"/>
      <c r="NSG848" s="3"/>
      <c r="NSH848" s="3"/>
      <c r="NSI848" s="3"/>
      <c r="NSJ848" s="3"/>
      <c r="NSK848" s="3"/>
      <c r="NSL848" s="3"/>
      <c r="NSM848" s="3"/>
      <c r="NSN848" s="3"/>
      <c r="NSO848" s="3"/>
      <c r="NSP848" s="3"/>
      <c r="NSQ848" s="3"/>
      <c r="NSR848" s="3"/>
      <c r="NSS848" s="3"/>
      <c r="NST848" s="3"/>
      <c r="NSU848" s="3"/>
      <c r="NSV848" s="3"/>
      <c r="NSW848" s="3"/>
      <c r="NSX848" s="3"/>
      <c r="NSY848" s="3"/>
      <c r="NSZ848" s="3"/>
      <c r="NTA848" s="3"/>
      <c r="NTB848" s="3"/>
      <c r="NTC848" s="3"/>
      <c r="NTD848" s="3"/>
      <c r="NTE848" s="3"/>
      <c r="NTF848" s="3"/>
      <c r="NTG848" s="3"/>
      <c r="NTH848" s="3"/>
      <c r="NTI848" s="3"/>
      <c r="NTJ848" s="3"/>
      <c r="NTK848" s="3"/>
      <c r="NTL848" s="3"/>
      <c r="NTM848" s="3"/>
      <c r="NTN848" s="3"/>
      <c r="NTO848" s="3"/>
      <c r="NTP848" s="3"/>
      <c r="NTQ848" s="3"/>
      <c r="NTR848" s="3"/>
      <c r="NTS848" s="3"/>
      <c r="NTT848" s="3"/>
      <c r="NTU848" s="3"/>
      <c r="NTV848" s="3"/>
      <c r="NTW848" s="3"/>
      <c r="NTX848" s="3"/>
      <c r="NTY848" s="3"/>
      <c r="NTZ848" s="3"/>
      <c r="NUA848" s="3"/>
      <c r="NUB848" s="3"/>
      <c r="NUC848" s="3"/>
      <c r="NUD848" s="3"/>
      <c r="NUE848" s="3"/>
      <c r="NUF848" s="3"/>
      <c r="NUG848" s="3"/>
      <c r="NUH848" s="3"/>
      <c r="NUI848" s="3"/>
      <c r="NUJ848" s="3"/>
      <c r="NUK848" s="3"/>
      <c r="NUL848" s="3"/>
      <c r="NUM848" s="3"/>
      <c r="NUN848" s="3"/>
      <c r="NUO848" s="3"/>
      <c r="NUP848" s="3"/>
      <c r="NUQ848" s="3"/>
      <c r="NUR848" s="3"/>
      <c r="NUS848" s="3"/>
      <c r="NUT848" s="3"/>
      <c r="NUU848" s="3"/>
      <c r="NUV848" s="3"/>
      <c r="NUW848" s="3"/>
      <c r="NUX848" s="3"/>
      <c r="NUY848" s="3"/>
      <c r="NUZ848" s="3"/>
      <c r="NVA848" s="3"/>
      <c r="NVB848" s="3"/>
      <c r="NVC848" s="3"/>
      <c r="NVD848" s="3"/>
      <c r="NVE848" s="3"/>
      <c r="NVF848" s="3"/>
      <c r="NVG848" s="3"/>
      <c r="NVH848" s="3"/>
      <c r="NVI848" s="3"/>
      <c r="NVJ848" s="3"/>
      <c r="NVK848" s="3"/>
      <c r="NVL848" s="3"/>
      <c r="NVM848" s="3"/>
      <c r="NVN848" s="3"/>
      <c r="NVO848" s="3"/>
      <c r="NVP848" s="3"/>
      <c r="NVQ848" s="3"/>
      <c r="NVR848" s="3"/>
      <c r="NVS848" s="3"/>
      <c r="NVT848" s="3"/>
      <c r="NVU848" s="3"/>
      <c r="NVV848" s="3"/>
      <c r="NVW848" s="3"/>
      <c r="NVX848" s="3"/>
      <c r="NVY848" s="3"/>
      <c r="NVZ848" s="3"/>
      <c r="NWA848" s="3"/>
      <c r="NWB848" s="3"/>
      <c r="NWC848" s="3"/>
      <c r="NWD848" s="3"/>
      <c r="NWE848" s="3"/>
      <c r="NWF848" s="3"/>
      <c r="NWG848" s="3"/>
      <c r="NWH848" s="3"/>
      <c r="NWI848" s="3"/>
      <c r="NWJ848" s="3"/>
      <c r="NWK848" s="3"/>
      <c r="NWL848" s="3"/>
      <c r="NWM848" s="3"/>
      <c r="NWN848" s="3"/>
      <c r="NWO848" s="3"/>
      <c r="NWP848" s="3"/>
      <c r="NWQ848" s="3"/>
      <c r="NWR848" s="3"/>
      <c r="NWS848" s="3"/>
      <c r="NWT848" s="3"/>
      <c r="NWU848" s="3"/>
      <c r="NWV848" s="3"/>
      <c r="NWW848" s="3"/>
      <c r="NWX848" s="3"/>
      <c r="NWY848" s="3"/>
      <c r="NWZ848" s="3"/>
      <c r="NXA848" s="3"/>
      <c r="NXB848" s="3"/>
      <c r="NXC848" s="3"/>
      <c r="NXD848" s="3"/>
      <c r="NXE848" s="3"/>
      <c r="NXF848" s="3"/>
      <c r="NXG848" s="3"/>
      <c r="NXH848" s="3"/>
      <c r="NXI848" s="3"/>
      <c r="NXJ848" s="3"/>
      <c r="NXK848" s="3"/>
      <c r="NXL848" s="3"/>
      <c r="NXM848" s="3"/>
      <c r="NXN848" s="3"/>
      <c r="NXO848" s="3"/>
      <c r="NXP848" s="3"/>
      <c r="NXQ848" s="3"/>
      <c r="NXR848" s="3"/>
      <c r="NXS848" s="3"/>
      <c r="NXT848" s="3"/>
      <c r="NXU848" s="3"/>
      <c r="NXV848" s="3"/>
      <c r="NXW848" s="3"/>
      <c r="NXX848" s="3"/>
      <c r="NXY848" s="3"/>
      <c r="NXZ848" s="3"/>
      <c r="NYA848" s="3"/>
      <c r="NYB848" s="3"/>
      <c r="NYC848" s="3"/>
      <c r="NYD848" s="3"/>
      <c r="NYE848" s="3"/>
      <c r="NYF848" s="3"/>
      <c r="NYG848" s="3"/>
      <c r="NYH848" s="3"/>
      <c r="NYI848" s="3"/>
      <c r="NYJ848" s="3"/>
      <c r="NYK848" s="3"/>
      <c r="NYL848" s="3"/>
      <c r="NYM848" s="3"/>
      <c r="NYN848" s="3"/>
      <c r="NYO848" s="3"/>
      <c r="NYP848" s="3"/>
      <c r="NYQ848" s="3"/>
      <c r="NYR848" s="3"/>
      <c r="NYS848" s="3"/>
      <c r="NYT848" s="3"/>
      <c r="NYU848" s="3"/>
      <c r="NYV848" s="3"/>
      <c r="NYW848" s="3"/>
      <c r="NYX848" s="3"/>
      <c r="NYY848" s="3"/>
      <c r="NYZ848" s="3"/>
      <c r="NZA848" s="3"/>
      <c r="NZB848" s="3"/>
      <c r="NZC848" s="3"/>
      <c r="NZD848" s="3"/>
      <c r="NZE848" s="3"/>
      <c r="NZF848" s="3"/>
      <c r="NZG848" s="3"/>
      <c r="NZH848" s="3"/>
      <c r="NZI848" s="3"/>
      <c r="NZJ848" s="3"/>
      <c r="NZK848" s="3"/>
      <c r="NZL848" s="3"/>
      <c r="NZM848" s="3"/>
      <c r="NZN848" s="3"/>
      <c r="NZO848" s="3"/>
      <c r="NZP848" s="3"/>
      <c r="NZQ848" s="3"/>
      <c r="NZR848" s="3"/>
      <c r="NZS848" s="3"/>
      <c r="NZT848" s="3"/>
      <c r="NZU848" s="3"/>
      <c r="NZV848" s="3"/>
      <c r="NZW848" s="3"/>
      <c r="NZX848" s="3"/>
      <c r="NZY848" s="3"/>
      <c r="NZZ848" s="3"/>
      <c r="OAA848" s="3"/>
      <c r="OAB848" s="3"/>
      <c r="OAC848" s="3"/>
      <c r="OAD848" s="3"/>
      <c r="OAE848" s="3"/>
      <c r="OAF848" s="3"/>
      <c r="OAG848" s="3"/>
      <c r="OAH848" s="3"/>
      <c r="OAI848" s="3"/>
      <c r="OAJ848" s="3"/>
      <c r="OAK848" s="3"/>
      <c r="OAL848" s="3"/>
      <c r="OAM848" s="3"/>
      <c r="OAN848" s="3"/>
      <c r="OAO848" s="3"/>
      <c r="OAP848" s="3"/>
      <c r="OAQ848" s="3"/>
      <c r="OAR848" s="3"/>
      <c r="OAS848" s="3"/>
      <c r="OAT848" s="3"/>
      <c r="OAU848" s="3"/>
      <c r="OAV848" s="3"/>
      <c r="OAW848" s="3"/>
      <c r="OAX848" s="3"/>
      <c r="OAY848" s="3"/>
      <c r="OAZ848" s="3"/>
      <c r="OBA848" s="3"/>
      <c r="OBB848" s="3"/>
      <c r="OBC848" s="3"/>
      <c r="OBD848" s="3"/>
      <c r="OBE848" s="3"/>
      <c r="OBF848" s="3"/>
      <c r="OBG848" s="3"/>
      <c r="OBH848" s="3"/>
      <c r="OBI848" s="3"/>
      <c r="OBJ848" s="3"/>
      <c r="OBK848" s="3"/>
      <c r="OBL848" s="3"/>
      <c r="OBM848" s="3"/>
      <c r="OBN848" s="3"/>
      <c r="OBO848" s="3"/>
      <c r="OBP848" s="3"/>
      <c r="OBQ848" s="3"/>
      <c r="OBR848" s="3"/>
      <c r="OBS848" s="3"/>
      <c r="OBT848" s="3"/>
      <c r="OBU848" s="3"/>
      <c r="OBV848" s="3"/>
      <c r="OBW848" s="3"/>
      <c r="OBX848" s="3"/>
      <c r="OBY848" s="3"/>
      <c r="OBZ848" s="3"/>
      <c r="OCA848" s="3"/>
      <c r="OCB848" s="3"/>
      <c r="OCC848" s="3"/>
      <c r="OCD848" s="3"/>
      <c r="OCE848" s="3"/>
      <c r="OCF848" s="3"/>
      <c r="OCG848" s="3"/>
      <c r="OCH848" s="3"/>
      <c r="OCI848" s="3"/>
      <c r="OCJ848" s="3"/>
      <c r="OCK848" s="3"/>
      <c r="OCL848" s="3"/>
      <c r="OCM848" s="3"/>
      <c r="OCN848" s="3"/>
      <c r="OCO848" s="3"/>
      <c r="OCP848" s="3"/>
      <c r="OCQ848" s="3"/>
      <c r="OCR848" s="3"/>
      <c r="OCS848" s="3"/>
      <c r="OCT848" s="3"/>
      <c r="OCU848" s="3"/>
      <c r="OCV848" s="3"/>
      <c r="OCW848" s="3"/>
      <c r="OCX848" s="3"/>
      <c r="OCY848" s="3"/>
      <c r="OCZ848" s="3"/>
      <c r="ODA848" s="3"/>
      <c r="ODB848" s="3"/>
      <c r="ODC848" s="3"/>
      <c r="ODD848" s="3"/>
      <c r="ODE848" s="3"/>
      <c r="ODF848" s="3"/>
      <c r="ODG848" s="3"/>
      <c r="ODH848" s="3"/>
      <c r="ODI848" s="3"/>
      <c r="ODJ848" s="3"/>
      <c r="ODK848" s="3"/>
      <c r="ODL848" s="3"/>
      <c r="ODM848" s="3"/>
      <c r="ODN848" s="3"/>
      <c r="ODO848" s="3"/>
      <c r="ODP848" s="3"/>
      <c r="ODQ848" s="3"/>
      <c r="ODR848" s="3"/>
      <c r="ODS848" s="3"/>
      <c r="ODT848" s="3"/>
      <c r="ODU848" s="3"/>
      <c r="ODV848" s="3"/>
      <c r="ODW848" s="3"/>
      <c r="ODX848" s="3"/>
      <c r="ODY848" s="3"/>
      <c r="ODZ848" s="3"/>
      <c r="OEA848" s="3"/>
      <c r="OEB848" s="3"/>
      <c r="OEC848" s="3"/>
      <c r="OED848" s="3"/>
      <c r="OEE848" s="3"/>
      <c r="OEF848" s="3"/>
      <c r="OEG848" s="3"/>
      <c r="OEH848" s="3"/>
      <c r="OEI848" s="3"/>
      <c r="OEJ848" s="3"/>
      <c r="OEK848" s="3"/>
      <c r="OEL848" s="3"/>
      <c r="OEM848" s="3"/>
      <c r="OEN848" s="3"/>
      <c r="OEO848" s="3"/>
      <c r="OEP848" s="3"/>
      <c r="OEQ848" s="3"/>
      <c r="OER848" s="3"/>
      <c r="OES848" s="3"/>
      <c r="OET848" s="3"/>
      <c r="OEU848" s="3"/>
      <c r="OEV848" s="3"/>
      <c r="OEW848" s="3"/>
      <c r="OEX848" s="3"/>
      <c r="OEY848" s="3"/>
      <c r="OEZ848" s="3"/>
      <c r="OFA848" s="3"/>
      <c r="OFB848" s="3"/>
      <c r="OFC848" s="3"/>
      <c r="OFD848" s="3"/>
      <c r="OFE848" s="3"/>
      <c r="OFF848" s="3"/>
      <c r="OFG848" s="3"/>
      <c r="OFH848" s="3"/>
      <c r="OFI848" s="3"/>
      <c r="OFJ848" s="3"/>
      <c r="OFK848" s="3"/>
      <c r="OFL848" s="3"/>
      <c r="OFM848" s="3"/>
      <c r="OFN848" s="3"/>
      <c r="OFO848" s="3"/>
      <c r="OFP848" s="3"/>
      <c r="OFQ848" s="3"/>
      <c r="OFR848" s="3"/>
      <c r="OFS848" s="3"/>
      <c r="OFT848" s="3"/>
      <c r="OFU848" s="3"/>
      <c r="OFV848" s="3"/>
      <c r="OFW848" s="3"/>
      <c r="OFX848" s="3"/>
      <c r="OFY848" s="3"/>
      <c r="OFZ848" s="3"/>
      <c r="OGA848" s="3"/>
      <c r="OGB848" s="3"/>
      <c r="OGC848" s="3"/>
      <c r="OGD848" s="3"/>
      <c r="OGE848" s="3"/>
      <c r="OGF848" s="3"/>
      <c r="OGG848" s="3"/>
      <c r="OGH848" s="3"/>
      <c r="OGI848" s="3"/>
      <c r="OGJ848" s="3"/>
      <c r="OGK848" s="3"/>
      <c r="OGL848" s="3"/>
      <c r="OGM848" s="3"/>
      <c r="OGN848" s="3"/>
      <c r="OGO848" s="3"/>
      <c r="OGP848" s="3"/>
      <c r="OGQ848" s="3"/>
      <c r="OGR848" s="3"/>
      <c r="OGS848" s="3"/>
      <c r="OGT848" s="3"/>
      <c r="OGU848" s="3"/>
      <c r="OGV848" s="3"/>
      <c r="OGW848" s="3"/>
      <c r="OGX848" s="3"/>
      <c r="OGY848" s="3"/>
      <c r="OGZ848" s="3"/>
      <c r="OHA848" s="3"/>
      <c r="OHB848" s="3"/>
      <c r="OHC848" s="3"/>
      <c r="OHD848" s="3"/>
      <c r="OHE848" s="3"/>
      <c r="OHF848" s="3"/>
      <c r="OHG848" s="3"/>
      <c r="OHH848" s="3"/>
      <c r="OHI848" s="3"/>
      <c r="OHJ848" s="3"/>
      <c r="OHK848" s="3"/>
      <c r="OHL848" s="3"/>
      <c r="OHM848" s="3"/>
      <c r="OHN848" s="3"/>
      <c r="OHO848" s="3"/>
      <c r="OHP848" s="3"/>
      <c r="OHQ848" s="3"/>
      <c r="OHR848" s="3"/>
      <c r="OHS848" s="3"/>
      <c r="OHT848" s="3"/>
      <c r="OHU848" s="3"/>
      <c r="OHV848" s="3"/>
      <c r="OHW848" s="3"/>
      <c r="OHX848" s="3"/>
      <c r="OHY848" s="3"/>
      <c r="OHZ848" s="3"/>
      <c r="OIA848" s="3"/>
      <c r="OIB848" s="3"/>
      <c r="OIC848" s="3"/>
      <c r="OID848" s="3"/>
      <c r="OIE848" s="3"/>
      <c r="OIF848" s="3"/>
      <c r="OIG848" s="3"/>
      <c r="OIH848" s="3"/>
      <c r="OII848" s="3"/>
      <c r="OIJ848" s="3"/>
      <c r="OIK848" s="3"/>
      <c r="OIL848" s="3"/>
      <c r="OIM848" s="3"/>
      <c r="OIN848" s="3"/>
      <c r="OIO848" s="3"/>
      <c r="OIP848" s="3"/>
      <c r="OIQ848" s="3"/>
      <c r="OIR848" s="3"/>
      <c r="OIS848" s="3"/>
      <c r="OIT848" s="3"/>
      <c r="OIU848" s="3"/>
      <c r="OIV848" s="3"/>
      <c r="OIW848" s="3"/>
      <c r="OIX848" s="3"/>
      <c r="OIY848" s="3"/>
      <c r="OIZ848" s="3"/>
      <c r="OJA848" s="3"/>
      <c r="OJB848" s="3"/>
      <c r="OJC848" s="3"/>
      <c r="OJD848" s="3"/>
      <c r="OJE848" s="3"/>
      <c r="OJF848" s="3"/>
      <c r="OJG848" s="3"/>
      <c r="OJH848" s="3"/>
      <c r="OJI848" s="3"/>
      <c r="OJJ848" s="3"/>
      <c r="OJK848" s="3"/>
      <c r="OJL848" s="3"/>
      <c r="OJM848" s="3"/>
      <c r="OJN848" s="3"/>
      <c r="OJO848" s="3"/>
      <c r="OJP848" s="3"/>
      <c r="OJQ848" s="3"/>
      <c r="OJR848" s="3"/>
      <c r="OJS848" s="3"/>
      <c r="OJT848" s="3"/>
      <c r="OJU848" s="3"/>
      <c r="OJV848" s="3"/>
      <c r="OJW848" s="3"/>
      <c r="OJX848" s="3"/>
      <c r="OJY848" s="3"/>
      <c r="OJZ848" s="3"/>
      <c r="OKA848" s="3"/>
      <c r="OKB848" s="3"/>
      <c r="OKC848" s="3"/>
      <c r="OKD848" s="3"/>
      <c r="OKE848" s="3"/>
      <c r="OKF848" s="3"/>
      <c r="OKG848" s="3"/>
      <c r="OKH848" s="3"/>
      <c r="OKI848" s="3"/>
      <c r="OKJ848" s="3"/>
      <c r="OKK848" s="3"/>
      <c r="OKL848" s="3"/>
      <c r="OKM848" s="3"/>
      <c r="OKN848" s="3"/>
      <c r="OKO848" s="3"/>
      <c r="OKP848" s="3"/>
      <c r="OKQ848" s="3"/>
      <c r="OKR848" s="3"/>
      <c r="OKS848" s="3"/>
      <c r="OKT848" s="3"/>
      <c r="OKU848" s="3"/>
      <c r="OKV848" s="3"/>
      <c r="OKW848" s="3"/>
      <c r="OKX848" s="3"/>
      <c r="OKY848" s="3"/>
      <c r="OKZ848" s="3"/>
      <c r="OLA848" s="3"/>
      <c r="OLB848" s="3"/>
      <c r="OLC848" s="3"/>
      <c r="OLD848" s="3"/>
      <c r="OLE848" s="3"/>
      <c r="OLF848" s="3"/>
      <c r="OLG848" s="3"/>
      <c r="OLH848" s="3"/>
      <c r="OLI848" s="3"/>
      <c r="OLJ848" s="3"/>
      <c r="OLK848" s="3"/>
      <c r="OLL848" s="3"/>
      <c r="OLM848" s="3"/>
      <c r="OLN848" s="3"/>
      <c r="OLO848" s="3"/>
      <c r="OLP848" s="3"/>
      <c r="OLQ848" s="3"/>
      <c r="OLR848" s="3"/>
      <c r="OLS848" s="3"/>
      <c r="OLT848" s="3"/>
      <c r="OLU848" s="3"/>
      <c r="OLV848" s="3"/>
      <c r="OLW848" s="3"/>
      <c r="OLX848" s="3"/>
      <c r="OLY848" s="3"/>
      <c r="OLZ848" s="3"/>
      <c r="OMA848" s="3"/>
      <c r="OMB848" s="3"/>
      <c r="OMC848" s="3"/>
      <c r="OMD848" s="3"/>
      <c r="OME848" s="3"/>
      <c r="OMF848" s="3"/>
      <c r="OMG848" s="3"/>
      <c r="OMH848" s="3"/>
      <c r="OMI848" s="3"/>
      <c r="OMJ848" s="3"/>
      <c r="OMK848" s="3"/>
      <c r="OML848" s="3"/>
      <c r="OMM848" s="3"/>
      <c r="OMN848" s="3"/>
      <c r="OMO848" s="3"/>
      <c r="OMP848" s="3"/>
      <c r="OMQ848" s="3"/>
      <c r="OMR848" s="3"/>
      <c r="OMS848" s="3"/>
      <c r="OMT848" s="3"/>
      <c r="OMU848" s="3"/>
      <c r="OMV848" s="3"/>
      <c r="OMW848" s="3"/>
      <c r="OMX848" s="3"/>
      <c r="OMY848" s="3"/>
      <c r="OMZ848" s="3"/>
      <c r="ONA848" s="3"/>
      <c r="ONB848" s="3"/>
      <c r="ONC848" s="3"/>
      <c r="OND848" s="3"/>
      <c r="ONE848" s="3"/>
      <c r="ONF848" s="3"/>
      <c r="ONG848" s="3"/>
      <c r="ONH848" s="3"/>
      <c r="ONI848" s="3"/>
      <c r="ONJ848" s="3"/>
      <c r="ONK848" s="3"/>
      <c r="ONL848" s="3"/>
      <c r="ONM848" s="3"/>
      <c r="ONN848" s="3"/>
      <c r="ONO848" s="3"/>
      <c r="ONP848" s="3"/>
      <c r="ONQ848" s="3"/>
      <c r="ONR848" s="3"/>
      <c r="ONS848" s="3"/>
      <c r="ONT848" s="3"/>
      <c r="ONU848" s="3"/>
      <c r="ONV848" s="3"/>
      <c r="ONW848" s="3"/>
      <c r="ONX848" s="3"/>
      <c r="ONY848" s="3"/>
      <c r="ONZ848" s="3"/>
      <c r="OOA848" s="3"/>
      <c r="OOB848" s="3"/>
      <c r="OOC848" s="3"/>
      <c r="OOD848" s="3"/>
      <c r="OOE848" s="3"/>
      <c r="OOF848" s="3"/>
      <c r="OOG848" s="3"/>
      <c r="OOH848" s="3"/>
      <c r="OOI848" s="3"/>
      <c r="OOJ848" s="3"/>
      <c r="OOK848" s="3"/>
      <c r="OOL848" s="3"/>
      <c r="OOM848" s="3"/>
      <c r="OON848" s="3"/>
      <c r="OOO848" s="3"/>
      <c r="OOP848" s="3"/>
      <c r="OOQ848" s="3"/>
      <c r="OOR848" s="3"/>
      <c r="OOS848" s="3"/>
      <c r="OOT848" s="3"/>
      <c r="OOU848" s="3"/>
      <c r="OOV848" s="3"/>
      <c r="OOW848" s="3"/>
      <c r="OOX848" s="3"/>
      <c r="OOY848" s="3"/>
      <c r="OOZ848" s="3"/>
      <c r="OPA848" s="3"/>
      <c r="OPB848" s="3"/>
      <c r="OPC848" s="3"/>
      <c r="OPD848" s="3"/>
      <c r="OPE848" s="3"/>
      <c r="OPF848" s="3"/>
      <c r="OPG848" s="3"/>
      <c r="OPH848" s="3"/>
      <c r="OPI848" s="3"/>
      <c r="OPJ848" s="3"/>
      <c r="OPK848" s="3"/>
      <c r="OPL848" s="3"/>
      <c r="OPM848" s="3"/>
      <c r="OPN848" s="3"/>
      <c r="OPO848" s="3"/>
      <c r="OPP848" s="3"/>
      <c r="OPQ848" s="3"/>
      <c r="OPR848" s="3"/>
      <c r="OPS848" s="3"/>
      <c r="OPT848" s="3"/>
      <c r="OPU848" s="3"/>
      <c r="OPV848" s="3"/>
      <c r="OPW848" s="3"/>
      <c r="OPX848" s="3"/>
      <c r="OPY848" s="3"/>
      <c r="OPZ848" s="3"/>
      <c r="OQA848" s="3"/>
      <c r="OQB848" s="3"/>
      <c r="OQC848" s="3"/>
      <c r="OQD848" s="3"/>
      <c r="OQE848" s="3"/>
      <c r="OQF848" s="3"/>
      <c r="OQG848" s="3"/>
      <c r="OQH848" s="3"/>
      <c r="OQI848" s="3"/>
      <c r="OQJ848" s="3"/>
      <c r="OQK848" s="3"/>
      <c r="OQL848" s="3"/>
      <c r="OQM848" s="3"/>
      <c r="OQN848" s="3"/>
      <c r="OQO848" s="3"/>
      <c r="OQP848" s="3"/>
      <c r="OQQ848" s="3"/>
      <c r="OQR848" s="3"/>
      <c r="OQS848" s="3"/>
      <c r="OQT848" s="3"/>
      <c r="OQU848" s="3"/>
      <c r="OQV848" s="3"/>
      <c r="OQW848" s="3"/>
      <c r="OQX848" s="3"/>
      <c r="OQY848" s="3"/>
      <c r="OQZ848" s="3"/>
      <c r="ORA848" s="3"/>
      <c r="ORB848" s="3"/>
      <c r="ORC848" s="3"/>
      <c r="ORD848" s="3"/>
      <c r="ORE848" s="3"/>
      <c r="ORF848" s="3"/>
      <c r="ORG848" s="3"/>
      <c r="ORH848" s="3"/>
      <c r="ORI848" s="3"/>
      <c r="ORJ848" s="3"/>
      <c r="ORK848" s="3"/>
      <c r="ORL848" s="3"/>
      <c r="ORM848" s="3"/>
      <c r="ORN848" s="3"/>
      <c r="ORO848" s="3"/>
      <c r="ORP848" s="3"/>
      <c r="ORQ848" s="3"/>
      <c r="ORR848" s="3"/>
      <c r="ORS848" s="3"/>
      <c r="ORT848" s="3"/>
      <c r="ORU848" s="3"/>
      <c r="ORV848" s="3"/>
      <c r="ORW848" s="3"/>
      <c r="ORX848" s="3"/>
      <c r="ORY848" s="3"/>
      <c r="ORZ848" s="3"/>
      <c r="OSA848" s="3"/>
      <c r="OSB848" s="3"/>
      <c r="OSC848" s="3"/>
      <c r="OSD848" s="3"/>
      <c r="OSE848" s="3"/>
      <c r="OSF848" s="3"/>
      <c r="OSG848" s="3"/>
      <c r="OSH848" s="3"/>
      <c r="OSI848" s="3"/>
      <c r="OSJ848" s="3"/>
      <c r="OSK848" s="3"/>
      <c r="OSL848" s="3"/>
      <c r="OSM848" s="3"/>
      <c r="OSN848" s="3"/>
      <c r="OSO848" s="3"/>
      <c r="OSP848" s="3"/>
      <c r="OSQ848" s="3"/>
      <c r="OSR848" s="3"/>
      <c r="OSS848" s="3"/>
      <c r="OST848" s="3"/>
      <c r="OSU848" s="3"/>
      <c r="OSV848" s="3"/>
      <c r="OSW848" s="3"/>
      <c r="OSX848" s="3"/>
      <c r="OSY848" s="3"/>
      <c r="OSZ848" s="3"/>
      <c r="OTA848" s="3"/>
      <c r="OTB848" s="3"/>
      <c r="OTC848" s="3"/>
      <c r="OTD848" s="3"/>
      <c r="OTE848" s="3"/>
      <c r="OTF848" s="3"/>
      <c r="OTG848" s="3"/>
      <c r="OTH848" s="3"/>
      <c r="OTI848" s="3"/>
      <c r="OTJ848" s="3"/>
      <c r="OTK848" s="3"/>
      <c r="OTL848" s="3"/>
      <c r="OTM848" s="3"/>
      <c r="OTN848" s="3"/>
      <c r="OTO848" s="3"/>
      <c r="OTP848" s="3"/>
      <c r="OTQ848" s="3"/>
      <c r="OTR848" s="3"/>
      <c r="OTS848" s="3"/>
      <c r="OTT848" s="3"/>
      <c r="OTU848" s="3"/>
      <c r="OTV848" s="3"/>
      <c r="OTW848" s="3"/>
      <c r="OTX848" s="3"/>
      <c r="OTY848" s="3"/>
      <c r="OTZ848" s="3"/>
      <c r="OUA848" s="3"/>
      <c r="OUB848" s="3"/>
      <c r="OUC848" s="3"/>
      <c r="OUD848" s="3"/>
      <c r="OUE848" s="3"/>
      <c r="OUF848" s="3"/>
      <c r="OUG848" s="3"/>
      <c r="OUH848" s="3"/>
      <c r="OUI848" s="3"/>
      <c r="OUJ848" s="3"/>
      <c r="OUK848" s="3"/>
      <c r="OUL848" s="3"/>
      <c r="OUM848" s="3"/>
      <c r="OUN848" s="3"/>
      <c r="OUO848" s="3"/>
      <c r="OUP848" s="3"/>
      <c r="OUQ848" s="3"/>
      <c r="OUR848" s="3"/>
      <c r="OUS848" s="3"/>
      <c r="OUT848" s="3"/>
      <c r="OUU848" s="3"/>
      <c r="OUV848" s="3"/>
      <c r="OUW848" s="3"/>
      <c r="OUX848" s="3"/>
      <c r="OUY848" s="3"/>
      <c r="OUZ848" s="3"/>
      <c r="OVA848" s="3"/>
      <c r="OVB848" s="3"/>
      <c r="OVC848" s="3"/>
      <c r="OVD848" s="3"/>
      <c r="OVE848" s="3"/>
      <c r="OVF848" s="3"/>
      <c r="OVG848" s="3"/>
      <c r="OVH848" s="3"/>
      <c r="OVI848" s="3"/>
      <c r="OVJ848" s="3"/>
      <c r="OVK848" s="3"/>
      <c r="OVL848" s="3"/>
      <c r="OVM848" s="3"/>
      <c r="OVN848" s="3"/>
      <c r="OVO848" s="3"/>
      <c r="OVP848" s="3"/>
      <c r="OVQ848" s="3"/>
      <c r="OVR848" s="3"/>
      <c r="OVS848" s="3"/>
      <c r="OVT848" s="3"/>
      <c r="OVU848" s="3"/>
      <c r="OVV848" s="3"/>
      <c r="OVW848" s="3"/>
      <c r="OVX848" s="3"/>
      <c r="OVY848" s="3"/>
      <c r="OVZ848" s="3"/>
      <c r="OWA848" s="3"/>
      <c r="OWB848" s="3"/>
      <c r="OWC848" s="3"/>
      <c r="OWD848" s="3"/>
      <c r="OWE848" s="3"/>
      <c r="OWF848" s="3"/>
      <c r="OWG848" s="3"/>
      <c r="OWH848" s="3"/>
      <c r="OWI848" s="3"/>
      <c r="OWJ848" s="3"/>
      <c r="OWK848" s="3"/>
      <c r="OWL848" s="3"/>
      <c r="OWM848" s="3"/>
      <c r="OWN848" s="3"/>
      <c r="OWO848" s="3"/>
      <c r="OWP848" s="3"/>
      <c r="OWQ848" s="3"/>
      <c r="OWR848" s="3"/>
      <c r="OWS848" s="3"/>
      <c r="OWT848" s="3"/>
      <c r="OWU848" s="3"/>
      <c r="OWV848" s="3"/>
      <c r="OWW848" s="3"/>
      <c r="OWX848" s="3"/>
      <c r="OWY848" s="3"/>
      <c r="OWZ848" s="3"/>
      <c r="OXA848" s="3"/>
      <c r="OXB848" s="3"/>
      <c r="OXC848" s="3"/>
      <c r="OXD848" s="3"/>
      <c r="OXE848" s="3"/>
      <c r="OXF848" s="3"/>
      <c r="OXG848" s="3"/>
      <c r="OXH848" s="3"/>
      <c r="OXI848" s="3"/>
      <c r="OXJ848" s="3"/>
      <c r="OXK848" s="3"/>
      <c r="OXL848" s="3"/>
      <c r="OXM848" s="3"/>
      <c r="OXN848" s="3"/>
      <c r="OXO848" s="3"/>
      <c r="OXP848" s="3"/>
      <c r="OXQ848" s="3"/>
      <c r="OXR848" s="3"/>
      <c r="OXS848" s="3"/>
      <c r="OXT848" s="3"/>
      <c r="OXU848" s="3"/>
      <c r="OXV848" s="3"/>
      <c r="OXW848" s="3"/>
      <c r="OXX848" s="3"/>
      <c r="OXY848" s="3"/>
      <c r="OXZ848" s="3"/>
      <c r="OYA848" s="3"/>
      <c r="OYB848" s="3"/>
      <c r="OYC848" s="3"/>
      <c r="OYD848" s="3"/>
      <c r="OYE848" s="3"/>
      <c r="OYF848" s="3"/>
      <c r="OYG848" s="3"/>
      <c r="OYH848" s="3"/>
      <c r="OYI848" s="3"/>
      <c r="OYJ848" s="3"/>
      <c r="OYK848" s="3"/>
      <c r="OYL848" s="3"/>
      <c r="OYM848" s="3"/>
      <c r="OYN848" s="3"/>
      <c r="OYO848" s="3"/>
      <c r="OYP848" s="3"/>
      <c r="OYQ848" s="3"/>
      <c r="OYR848" s="3"/>
      <c r="OYS848" s="3"/>
      <c r="OYT848" s="3"/>
      <c r="OYU848" s="3"/>
      <c r="OYV848" s="3"/>
      <c r="OYW848" s="3"/>
      <c r="OYX848" s="3"/>
      <c r="OYY848" s="3"/>
      <c r="OYZ848" s="3"/>
      <c r="OZA848" s="3"/>
      <c r="OZB848" s="3"/>
      <c r="OZC848" s="3"/>
      <c r="OZD848" s="3"/>
      <c r="OZE848" s="3"/>
      <c r="OZF848" s="3"/>
      <c r="OZG848" s="3"/>
      <c r="OZH848" s="3"/>
      <c r="OZI848" s="3"/>
      <c r="OZJ848" s="3"/>
      <c r="OZK848" s="3"/>
      <c r="OZL848" s="3"/>
      <c r="OZM848" s="3"/>
      <c r="OZN848" s="3"/>
      <c r="OZO848" s="3"/>
      <c r="OZP848" s="3"/>
      <c r="OZQ848" s="3"/>
      <c r="OZR848" s="3"/>
      <c r="OZS848" s="3"/>
      <c r="OZT848" s="3"/>
      <c r="OZU848" s="3"/>
      <c r="OZV848" s="3"/>
      <c r="OZW848" s="3"/>
      <c r="OZX848" s="3"/>
      <c r="OZY848" s="3"/>
      <c r="OZZ848" s="3"/>
      <c r="PAA848" s="3"/>
      <c r="PAB848" s="3"/>
      <c r="PAC848" s="3"/>
      <c r="PAD848" s="3"/>
      <c r="PAE848" s="3"/>
      <c r="PAF848" s="3"/>
      <c r="PAG848" s="3"/>
      <c r="PAH848" s="3"/>
      <c r="PAI848" s="3"/>
      <c r="PAJ848" s="3"/>
      <c r="PAK848" s="3"/>
      <c r="PAL848" s="3"/>
      <c r="PAM848" s="3"/>
      <c r="PAN848" s="3"/>
      <c r="PAO848" s="3"/>
      <c r="PAP848" s="3"/>
      <c r="PAQ848" s="3"/>
      <c r="PAR848" s="3"/>
      <c r="PAS848" s="3"/>
      <c r="PAT848" s="3"/>
      <c r="PAU848" s="3"/>
      <c r="PAV848" s="3"/>
      <c r="PAW848" s="3"/>
      <c r="PAX848" s="3"/>
      <c r="PAY848" s="3"/>
      <c r="PAZ848" s="3"/>
      <c r="PBA848" s="3"/>
      <c r="PBB848" s="3"/>
      <c r="PBC848" s="3"/>
      <c r="PBD848" s="3"/>
      <c r="PBE848" s="3"/>
      <c r="PBF848" s="3"/>
      <c r="PBG848" s="3"/>
      <c r="PBH848" s="3"/>
      <c r="PBI848" s="3"/>
      <c r="PBJ848" s="3"/>
      <c r="PBK848" s="3"/>
      <c r="PBL848" s="3"/>
      <c r="PBM848" s="3"/>
      <c r="PBN848" s="3"/>
      <c r="PBO848" s="3"/>
      <c r="PBP848" s="3"/>
      <c r="PBQ848" s="3"/>
      <c r="PBR848" s="3"/>
      <c r="PBS848" s="3"/>
      <c r="PBT848" s="3"/>
      <c r="PBU848" s="3"/>
      <c r="PBV848" s="3"/>
      <c r="PBW848" s="3"/>
      <c r="PBX848" s="3"/>
      <c r="PBY848" s="3"/>
      <c r="PBZ848" s="3"/>
      <c r="PCA848" s="3"/>
      <c r="PCB848" s="3"/>
      <c r="PCC848" s="3"/>
      <c r="PCD848" s="3"/>
      <c r="PCE848" s="3"/>
      <c r="PCF848" s="3"/>
      <c r="PCG848" s="3"/>
      <c r="PCH848" s="3"/>
      <c r="PCI848" s="3"/>
      <c r="PCJ848" s="3"/>
      <c r="PCK848" s="3"/>
      <c r="PCL848" s="3"/>
      <c r="PCM848" s="3"/>
      <c r="PCN848" s="3"/>
      <c r="PCO848" s="3"/>
      <c r="PCP848" s="3"/>
      <c r="PCQ848" s="3"/>
      <c r="PCR848" s="3"/>
      <c r="PCS848" s="3"/>
      <c r="PCT848" s="3"/>
      <c r="PCU848" s="3"/>
      <c r="PCV848" s="3"/>
      <c r="PCW848" s="3"/>
      <c r="PCX848" s="3"/>
      <c r="PCY848" s="3"/>
      <c r="PCZ848" s="3"/>
      <c r="PDA848" s="3"/>
      <c r="PDB848" s="3"/>
      <c r="PDC848" s="3"/>
      <c r="PDD848" s="3"/>
      <c r="PDE848" s="3"/>
      <c r="PDF848" s="3"/>
      <c r="PDG848" s="3"/>
      <c r="PDH848" s="3"/>
      <c r="PDI848" s="3"/>
      <c r="PDJ848" s="3"/>
      <c r="PDK848" s="3"/>
      <c r="PDL848" s="3"/>
      <c r="PDM848" s="3"/>
      <c r="PDN848" s="3"/>
      <c r="PDO848" s="3"/>
      <c r="PDP848" s="3"/>
      <c r="PDQ848" s="3"/>
      <c r="PDR848" s="3"/>
      <c r="PDS848" s="3"/>
      <c r="PDT848" s="3"/>
      <c r="PDU848" s="3"/>
      <c r="PDV848" s="3"/>
      <c r="PDW848" s="3"/>
      <c r="PDX848" s="3"/>
      <c r="PDY848" s="3"/>
      <c r="PDZ848" s="3"/>
      <c r="PEA848" s="3"/>
      <c r="PEB848" s="3"/>
      <c r="PEC848" s="3"/>
      <c r="PED848" s="3"/>
      <c r="PEE848" s="3"/>
      <c r="PEF848" s="3"/>
      <c r="PEG848" s="3"/>
      <c r="PEH848" s="3"/>
      <c r="PEI848" s="3"/>
      <c r="PEJ848" s="3"/>
      <c r="PEK848" s="3"/>
      <c r="PEL848" s="3"/>
      <c r="PEM848" s="3"/>
      <c r="PEN848" s="3"/>
      <c r="PEO848" s="3"/>
      <c r="PEP848" s="3"/>
      <c r="PEQ848" s="3"/>
      <c r="PER848" s="3"/>
      <c r="PES848" s="3"/>
      <c r="PET848" s="3"/>
      <c r="PEU848" s="3"/>
      <c r="PEV848" s="3"/>
      <c r="PEW848" s="3"/>
      <c r="PEX848" s="3"/>
      <c r="PEY848" s="3"/>
      <c r="PEZ848" s="3"/>
      <c r="PFA848" s="3"/>
      <c r="PFB848" s="3"/>
      <c r="PFC848" s="3"/>
      <c r="PFD848" s="3"/>
      <c r="PFE848" s="3"/>
      <c r="PFF848" s="3"/>
      <c r="PFG848" s="3"/>
      <c r="PFH848" s="3"/>
      <c r="PFI848" s="3"/>
      <c r="PFJ848" s="3"/>
      <c r="PFK848" s="3"/>
      <c r="PFL848" s="3"/>
      <c r="PFM848" s="3"/>
      <c r="PFN848" s="3"/>
      <c r="PFO848" s="3"/>
      <c r="PFP848" s="3"/>
      <c r="PFQ848" s="3"/>
      <c r="PFR848" s="3"/>
      <c r="PFS848" s="3"/>
      <c r="PFT848" s="3"/>
      <c r="PFU848" s="3"/>
      <c r="PFV848" s="3"/>
      <c r="PFW848" s="3"/>
      <c r="PFX848" s="3"/>
      <c r="PFY848" s="3"/>
      <c r="PFZ848" s="3"/>
      <c r="PGA848" s="3"/>
      <c r="PGB848" s="3"/>
      <c r="PGC848" s="3"/>
      <c r="PGD848" s="3"/>
      <c r="PGE848" s="3"/>
      <c r="PGF848" s="3"/>
      <c r="PGG848" s="3"/>
      <c r="PGH848" s="3"/>
      <c r="PGI848" s="3"/>
      <c r="PGJ848" s="3"/>
      <c r="PGK848" s="3"/>
      <c r="PGL848" s="3"/>
      <c r="PGM848" s="3"/>
      <c r="PGN848" s="3"/>
      <c r="PGO848" s="3"/>
      <c r="PGP848" s="3"/>
      <c r="PGQ848" s="3"/>
      <c r="PGR848" s="3"/>
      <c r="PGS848" s="3"/>
      <c r="PGT848" s="3"/>
      <c r="PGU848" s="3"/>
      <c r="PGV848" s="3"/>
      <c r="PGW848" s="3"/>
      <c r="PGX848" s="3"/>
      <c r="PGY848" s="3"/>
      <c r="PGZ848" s="3"/>
      <c r="PHA848" s="3"/>
      <c r="PHB848" s="3"/>
      <c r="PHC848" s="3"/>
      <c r="PHD848" s="3"/>
      <c r="PHE848" s="3"/>
      <c r="PHF848" s="3"/>
      <c r="PHG848" s="3"/>
      <c r="PHH848" s="3"/>
      <c r="PHI848" s="3"/>
      <c r="PHJ848" s="3"/>
      <c r="PHK848" s="3"/>
      <c r="PHL848" s="3"/>
      <c r="PHM848" s="3"/>
      <c r="PHN848" s="3"/>
      <c r="PHO848" s="3"/>
      <c r="PHP848" s="3"/>
      <c r="PHQ848" s="3"/>
      <c r="PHR848" s="3"/>
      <c r="PHS848" s="3"/>
      <c r="PHT848" s="3"/>
      <c r="PHU848" s="3"/>
      <c r="PHV848" s="3"/>
      <c r="PHW848" s="3"/>
      <c r="PHX848" s="3"/>
      <c r="PHY848" s="3"/>
      <c r="PHZ848" s="3"/>
      <c r="PIA848" s="3"/>
      <c r="PIB848" s="3"/>
      <c r="PIC848" s="3"/>
      <c r="PID848" s="3"/>
      <c r="PIE848" s="3"/>
      <c r="PIF848" s="3"/>
      <c r="PIG848" s="3"/>
      <c r="PIH848" s="3"/>
      <c r="PII848" s="3"/>
      <c r="PIJ848" s="3"/>
      <c r="PIK848" s="3"/>
      <c r="PIL848" s="3"/>
      <c r="PIM848" s="3"/>
      <c r="PIN848" s="3"/>
      <c r="PIO848" s="3"/>
      <c r="PIP848" s="3"/>
      <c r="PIQ848" s="3"/>
      <c r="PIR848" s="3"/>
      <c r="PIS848" s="3"/>
      <c r="PIT848" s="3"/>
      <c r="PIU848" s="3"/>
      <c r="PIV848" s="3"/>
      <c r="PIW848" s="3"/>
      <c r="PIX848" s="3"/>
      <c r="PIY848" s="3"/>
      <c r="PIZ848" s="3"/>
      <c r="PJA848" s="3"/>
      <c r="PJB848" s="3"/>
      <c r="PJC848" s="3"/>
      <c r="PJD848" s="3"/>
      <c r="PJE848" s="3"/>
      <c r="PJF848" s="3"/>
      <c r="PJG848" s="3"/>
      <c r="PJH848" s="3"/>
      <c r="PJI848" s="3"/>
      <c r="PJJ848" s="3"/>
      <c r="PJK848" s="3"/>
      <c r="PJL848" s="3"/>
      <c r="PJM848" s="3"/>
      <c r="PJN848" s="3"/>
      <c r="PJO848" s="3"/>
      <c r="PJP848" s="3"/>
      <c r="PJQ848" s="3"/>
      <c r="PJR848" s="3"/>
      <c r="PJS848" s="3"/>
      <c r="PJT848" s="3"/>
      <c r="PJU848" s="3"/>
      <c r="PJV848" s="3"/>
      <c r="PJW848" s="3"/>
      <c r="PJX848" s="3"/>
      <c r="PJY848" s="3"/>
      <c r="PJZ848" s="3"/>
      <c r="PKA848" s="3"/>
      <c r="PKB848" s="3"/>
      <c r="PKC848" s="3"/>
      <c r="PKD848" s="3"/>
      <c r="PKE848" s="3"/>
      <c r="PKF848" s="3"/>
      <c r="PKG848" s="3"/>
      <c r="PKH848" s="3"/>
      <c r="PKI848" s="3"/>
      <c r="PKJ848" s="3"/>
      <c r="PKK848" s="3"/>
      <c r="PKL848" s="3"/>
      <c r="PKM848" s="3"/>
      <c r="PKN848" s="3"/>
      <c r="PKO848" s="3"/>
      <c r="PKP848" s="3"/>
      <c r="PKQ848" s="3"/>
      <c r="PKR848" s="3"/>
      <c r="PKS848" s="3"/>
      <c r="PKT848" s="3"/>
      <c r="PKU848" s="3"/>
      <c r="PKV848" s="3"/>
      <c r="PKW848" s="3"/>
      <c r="PKX848" s="3"/>
      <c r="PKY848" s="3"/>
      <c r="PKZ848" s="3"/>
      <c r="PLA848" s="3"/>
      <c r="PLB848" s="3"/>
      <c r="PLC848" s="3"/>
      <c r="PLD848" s="3"/>
      <c r="PLE848" s="3"/>
      <c r="PLF848" s="3"/>
      <c r="PLG848" s="3"/>
      <c r="PLH848" s="3"/>
      <c r="PLI848" s="3"/>
      <c r="PLJ848" s="3"/>
      <c r="PLK848" s="3"/>
      <c r="PLL848" s="3"/>
      <c r="PLM848" s="3"/>
      <c r="PLN848" s="3"/>
      <c r="PLO848" s="3"/>
      <c r="PLP848" s="3"/>
      <c r="PLQ848" s="3"/>
      <c r="PLR848" s="3"/>
      <c r="PLS848" s="3"/>
      <c r="PLT848" s="3"/>
      <c r="PLU848" s="3"/>
      <c r="PLV848" s="3"/>
      <c r="PLW848" s="3"/>
      <c r="PLX848" s="3"/>
      <c r="PLY848" s="3"/>
      <c r="PLZ848" s="3"/>
      <c r="PMA848" s="3"/>
      <c r="PMB848" s="3"/>
      <c r="PMC848" s="3"/>
      <c r="PMD848" s="3"/>
      <c r="PME848" s="3"/>
      <c r="PMF848" s="3"/>
      <c r="PMG848" s="3"/>
      <c r="PMH848" s="3"/>
      <c r="PMI848" s="3"/>
      <c r="PMJ848" s="3"/>
      <c r="PMK848" s="3"/>
      <c r="PML848" s="3"/>
      <c r="PMM848" s="3"/>
      <c r="PMN848" s="3"/>
      <c r="PMO848" s="3"/>
      <c r="PMP848" s="3"/>
      <c r="PMQ848" s="3"/>
      <c r="PMR848" s="3"/>
      <c r="PMS848" s="3"/>
      <c r="PMT848" s="3"/>
      <c r="PMU848" s="3"/>
      <c r="PMV848" s="3"/>
      <c r="PMW848" s="3"/>
      <c r="PMX848" s="3"/>
      <c r="PMY848" s="3"/>
      <c r="PMZ848" s="3"/>
      <c r="PNA848" s="3"/>
      <c r="PNB848" s="3"/>
      <c r="PNC848" s="3"/>
      <c r="PND848" s="3"/>
      <c r="PNE848" s="3"/>
      <c r="PNF848" s="3"/>
      <c r="PNG848" s="3"/>
      <c r="PNH848" s="3"/>
      <c r="PNI848" s="3"/>
      <c r="PNJ848" s="3"/>
      <c r="PNK848" s="3"/>
      <c r="PNL848" s="3"/>
      <c r="PNM848" s="3"/>
      <c r="PNN848" s="3"/>
      <c r="PNO848" s="3"/>
      <c r="PNP848" s="3"/>
      <c r="PNQ848" s="3"/>
      <c r="PNR848" s="3"/>
      <c r="PNS848" s="3"/>
      <c r="PNT848" s="3"/>
      <c r="PNU848" s="3"/>
      <c r="PNV848" s="3"/>
      <c r="PNW848" s="3"/>
      <c r="PNX848" s="3"/>
      <c r="PNY848" s="3"/>
      <c r="PNZ848" s="3"/>
      <c r="POA848" s="3"/>
      <c r="POB848" s="3"/>
      <c r="POC848" s="3"/>
      <c r="POD848" s="3"/>
      <c r="POE848" s="3"/>
      <c r="POF848" s="3"/>
      <c r="POG848" s="3"/>
      <c r="POH848" s="3"/>
      <c r="POI848" s="3"/>
      <c r="POJ848" s="3"/>
      <c r="POK848" s="3"/>
      <c r="POL848" s="3"/>
      <c r="POM848" s="3"/>
      <c r="PON848" s="3"/>
      <c r="POO848" s="3"/>
      <c r="POP848" s="3"/>
      <c r="POQ848" s="3"/>
      <c r="POR848" s="3"/>
      <c r="POS848" s="3"/>
      <c r="POT848" s="3"/>
      <c r="POU848" s="3"/>
      <c r="POV848" s="3"/>
      <c r="POW848" s="3"/>
      <c r="POX848" s="3"/>
      <c r="POY848" s="3"/>
      <c r="POZ848" s="3"/>
      <c r="PPA848" s="3"/>
      <c r="PPB848" s="3"/>
      <c r="PPC848" s="3"/>
      <c r="PPD848" s="3"/>
      <c r="PPE848" s="3"/>
      <c r="PPF848" s="3"/>
      <c r="PPG848" s="3"/>
      <c r="PPH848" s="3"/>
      <c r="PPI848" s="3"/>
      <c r="PPJ848" s="3"/>
      <c r="PPK848" s="3"/>
      <c r="PPL848" s="3"/>
      <c r="PPM848" s="3"/>
      <c r="PPN848" s="3"/>
      <c r="PPO848" s="3"/>
      <c r="PPP848" s="3"/>
      <c r="PPQ848" s="3"/>
      <c r="PPR848" s="3"/>
      <c r="PPS848" s="3"/>
      <c r="PPT848" s="3"/>
      <c r="PPU848" s="3"/>
      <c r="PPV848" s="3"/>
      <c r="PPW848" s="3"/>
      <c r="PPX848" s="3"/>
      <c r="PPY848" s="3"/>
      <c r="PPZ848" s="3"/>
      <c r="PQA848" s="3"/>
      <c r="PQB848" s="3"/>
      <c r="PQC848" s="3"/>
      <c r="PQD848" s="3"/>
      <c r="PQE848" s="3"/>
      <c r="PQF848" s="3"/>
      <c r="PQG848" s="3"/>
      <c r="PQH848" s="3"/>
      <c r="PQI848" s="3"/>
      <c r="PQJ848" s="3"/>
      <c r="PQK848" s="3"/>
      <c r="PQL848" s="3"/>
      <c r="PQM848" s="3"/>
      <c r="PQN848" s="3"/>
      <c r="PQO848" s="3"/>
      <c r="PQP848" s="3"/>
      <c r="PQQ848" s="3"/>
      <c r="PQR848" s="3"/>
      <c r="PQS848" s="3"/>
      <c r="PQT848" s="3"/>
      <c r="PQU848" s="3"/>
      <c r="PQV848" s="3"/>
      <c r="PQW848" s="3"/>
      <c r="PQX848" s="3"/>
      <c r="PQY848" s="3"/>
      <c r="PQZ848" s="3"/>
      <c r="PRA848" s="3"/>
      <c r="PRB848" s="3"/>
      <c r="PRC848" s="3"/>
      <c r="PRD848" s="3"/>
      <c r="PRE848" s="3"/>
      <c r="PRF848" s="3"/>
      <c r="PRG848" s="3"/>
      <c r="PRH848" s="3"/>
      <c r="PRI848" s="3"/>
      <c r="PRJ848" s="3"/>
      <c r="PRK848" s="3"/>
      <c r="PRL848" s="3"/>
      <c r="PRM848" s="3"/>
      <c r="PRN848" s="3"/>
      <c r="PRO848" s="3"/>
      <c r="PRP848" s="3"/>
      <c r="PRQ848" s="3"/>
      <c r="PRR848" s="3"/>
      <c r="PRS848" s="3"/>
      <c r="PRT848" s="3"/>
      <c r="PRU848" s="3"/>
      <c r="PRV848" s="3"/>
      <c r="PRW848" s="3"/>
      <c r="PRX848" s="3"/>
      <c r="PRY848" s="3"/>
      <c r="PRZ848" s="3"/>
      <c r="PSA848" s="3"/>
      <c r="PSB848" s="3"/>
      <c r="PSC848" s="3"/>
      <c r="PSD848" s="3"/>
      <c r="PSE848" s="3"/>
      <c r="PSF848" s="3"/>
      <c r="PSG848" s="3"/>
      <c r="PSH848" s="3"/>
      <c r="PSI848" s="3"/>
      <c r="PSJ848" s="3"/>
      <c r="PSK848" s="3"/>
      <c r="PSL848" s="3"/>
      <c r="PSM848" s="3"/>
      <c r="PSN848" s="3"/>
      <c r="PSO848" s="3"/>
      <c r="PSP848" s="3"/>
      <c r="PSQ848" s="3"/>
      <c r="PSR848" s="3"/>
      <c r="PSS848" s="3"/>
      <c r="PST848" s="3"/>
      <c r="PSU848" s="3"/>
      <c r="PSV848" s="3"/>
      <c r="PSW848" s="3"/>
      <c r="PSX848" s="3"/>
      <c r="PSY848" s="3"/>
      <c r="PSZ848" s="3"/>
      <c r="PTA848" s="3"/>
      <c r="PTB848" s="3"/>
      <c r="PTC848" s="3"/>
      <c r="PTD848" s="3"/>
      <c r="PTE848" s="3"/>
      <c r="PTF848" s="3"/>
      <c r="PTG848" s="3"/>
      <c r="PTH848" s="3"/>
      <c r="PTI848" s="3"/>
      <c r="PTJ848" s="3"/>
      <c r="PTK848" s="3"/>
      <c r="PTL848" s="3"/>
      <c r="PTM848" s="3"/>
      <c r="PTN848" s="3"/>
      <c r="PTO848" s="3"/>
      <c r="PTP848" s="3"/>
      <c r="PTQ848" s="3"/>
      <c r="PTR848" s="3"/>
      <c r="PTS848" s="3"/>
      <c r="PTT848" s="3"/>
      <c r="PTU848" s="3"/>
      <c r="PTV848" s="3"/>
      <c r="PTW848" s="3"/>
      <c r="PTX848" s="3"/>
      <c r="PTY848" s="3"/>
      <c r="PTZ848" s="3"/>
      <c r="PUA848" s="3"/>
      <c r="PUB848" s="3"/>
      <c r="PUC848" s="3"/>
      <c r="PUD848" s="3"/>
      <c r="PUE848" s="3"/>
      <c r="PUF848" s="3"/>
      <c r="PUG848" s="3"/>
      <c r="PUH848" s="3"/>
      <c r="PUI848" s="3"/>
      <c r="PUJ848" s="3"/>
      <c r="PUK848" s="3"/>
      <c r="PUL848" s="3"/>
      <c r="PUM848" s="3"/>
      <c r="PUN848" s="3"/>
      <c r="PUO848" s="3"/>
      <c r="PUP848" s="3"/>
      <c r="PUQ848" s="3"/>
      <c r="PUR848" s="3"/>
      <c r="PUS848" s="3"/>
      <c r="PUT848" s="3"/>
      <c r="PUU848" s="3"/>
      <c r="PUV848" s="3"/>
      <c r="PUW848" s="3"/>
      <c r="PUX848" s="3"/>
      <c r="PUY848" s="3"/>
      <c r="PUZ848" s="3"/>
      <c r="PVA848" s="3"/>
      <c r="PVB848" s="3"/>
      <c r="PVC848" s="3"/>
      <c r="PVD848" s="3"/>
      <c r="PVE848" s="3"/>
      <c r="PVF848" s="3"/>
      <c r="PVG848" s="3"/>
      <c r="PVH848" s="3"/>
      <c r="PVI848" s="3"/>
      <c r="PVJ848" s="3"/>
      <c r="PVK848" s="3"/>
      <c r="PVL848" s="3"/>
      <c r="PVM848" s="3"/>
      <c r="PVN848" s="3"/>
      <c r="PVO848" s="3"/>
      <c r="PVP848" s="3"/>
      <c r="PVQ848" s="3"/>
      <c r="PVR848" s="3"/>
      <c r="PVS848" s="3"/>
      <c r="PVT848" s="3"/>
      <c r="PVU848" s="3"/>
      <c r="PVV848" s="3"/>
      <c r="PVW848" s="3"/>
      <c r="PVX848" s="3"/>
      <c r="PVY848" s="3"/>
      <c r="PVZ848" s="3"/>
      <c r="PWA848" s="3"/>
      <c r="PWB848" s="3"/>
      <c r="PWC848" s="3"/>
      <c r="PWD848" s="3"/>
      <c r="PWE848" s="3"/>
      <c r="PWF848" s="3"/>
      <c r="PWG848" s="3"/>
      <c r="PWH848" s="3"/>
      <c r="PWI848" s="3"/>
      <c r="PWJ848" s="3"/>
      <c r="PWK848" s="3"/>
      <c r="PWL848" s="3"/>
      <c r="PWM848" s="3"/>
      <c r="PWN848" s="3"/>
      <c r="PWO848" s="3"/>
      <c r="PWP848" s="3"/>
      <c r="PWQ848" s="3"/>
      <c r="PWR848" s="3"/>
      <c r="PWS848" s="3"/>
      <c r="PWT848" s="3"/>
      <c r="PWU848" s="3"/>
      <c r="PWV848" s="3"/>
      <c r="PWW848" s="3"/>
      <c r="PWX848" s="3"/>
      <c r="PWY848" s="3"/>
      <c r="PWZ848" s="3"/>
      <c r="PXA848" s="3"/>
      <c r="PXB848" s="3"/>
      <c r="PXC848" s="3"/>
      <c r="PXD848" s="3"/>
      <c r="PXE848" s="3"/>
      <c r="PXF848" s="3"/>
      <c r="PXG848" s="3"/>
      <c r="PXH848" s="3"/>
      <c r="PXI848" s="3"/>
      <c r="PXJ848" s="3"/>
      <c r="PXK848" s="3"/>
      <c r="PXL848" s="3"/>
      <c r="PXM848" s="3"/>
      <c r="PXN848" s="3"/>
      <c r="PXO848" s="3"/>
      <c r="PXP848" s="3"/>
      <c r="PXQ848" s="3"/>
      <c r="PXR848" s="3"/>
      <c r="PXS848" s="3"/>
      <c r="PXT848" s="3"/>
      <c r="PXU848" s="3"/>
      <c r="PXV848" s="3"/>
      <c r="PXW848" s="3"/>
      <c r="PXX848" s="3"/>
      <c r="PXY848" s="3"/>
      <c r="PXZ848" s="3"/>
      <c r="PYA848" s="3"/>
      <c r="PYB848" s="3"/>
      <c r="PYC848" s="3"/>
      <c r="PYD848" s="3"/>
      <c r="PYE848" s="3"/>
      <c r="PYF848" s="3"/>
      <c r="PYG848" s="3"/>
      <c r="PYH848" s="3"/>
      <c r="PYI848" s="3"/>
      <c r="PYJ848" s="3"/>
      <c r="PYK848" s="3"/>
      <c r="PYL848" s="3"/>
      <c r="PYM848" s="3"/>
      <c r="PYN848" s="3"/>
      <c r="PYO848" s="3"/>
      <c r="PYP848" s="3"/>
      <c r="PYQ848" s="3"/>
      <c r="PYR848" s="3"/>
      <c r="PYS848" s="3"/>
      <c r="PYT848" s="3"/>
      <c r="PYU848" s="3"/>
      <c r="PYV848" s="3"/>
      <c r="PYW848" s="3"/>
      <c r="PYX848" s="3"/>
      <c r="PYY848" s="3"/>
      <c r="PYZ848" s="3"/>
      <c r="PZA848" s="3"/>
      <c r="PZB848" s="3"/>
      <c r="PZC848" s="3"/>
      <c r="PZD848" s="3"/>
      <c r="PZE848" s="3"/>
      <c r="PZF848" s="3"/>
      <c r="PZG848" s="3"/>
      <c r="PZH848" s="3"/>
      <c r="PZI848" s="3"/>
      <c r="PZJ848" s="3"/>
      <c r="PZK848" s="3"/>
      <c r="PZL848" s="3"/>
      <c r="PZM848" s="3"/>
      <c r="PZN848" s="3"/>
      <c r="PZO848" s="3"/>
      <c r="PZP848" s="3"/>
      <c r="PZQ848" s="3"/>
      <c r="PZR848" s="3"/>
      <c r="PZS848" s="3"/>
      <c r="PZT848" s="3"/>
      <c r="PZU848" s="3"/>
      <c r="PZV848" s="3"/>
      <c r="PZW848" s="3"/>
      <c r="PZX848" s="3"/>
      <c r="PZY848" s="3"/>
      <c r="PZZ848" s="3"/>
      <c r="QAA848" s="3"/>
      <c r="QAB848" s="3"/>
      <c r="QAC848" s="3"/>
      <c r="QAD848" s="3"/>
      <c r="QAE848" s="3"/>
      <c r="QAF848" s="3"/>
      <c r="QAG848" s="3"/>
      <c r="QAH848" s="3"/>
      <c r="QAI848" s="3"/>
      <c r="QAJ848" s="3"/>
      <c r="QAK848" s="3"/>
      <c r="QAL848" s="3"/>
      <c r="QAM848" s="3"/>
      <c r="QAN848" s="3"/>
      <c r="QAO848" s="3"/>
      <c r="QAP848" s="3"/>
      <c r="QAQ848" s="3"/>
      <c r="QAR848" s="3"/>
      <c r="QAS848" s="3"/>
      <c r="QAT848" s="3"/>
      <c r="QAU848" s="3"/>
      <c r="QAV848" s="3"/>
      <c r="QAW848" s="3"/>
      <c r="QAX848" s="3"/>
      <c r="QAY848" s="3"/>
      <c r="QAZ848" s="3"/>
      <c r="QBA848" s="3"/>
      <c r="QBB848" s="3"/>
      <c r="QBC848" s="3"/>
      <c r="QBD848" s="3"/>
      <c r="QBE848" s="3"/>
      <c r="QBF848" s="3"/>
      <c r="QBG848" s="3"/>
      <c r="QBH848" s="3"/>
      <c r="QBI848" s="3"/>
      <c r="QBJ848" s="3"/>
      <c r="QBK848" s="3"/>
      <c r="QBL848" s="3"/>
      <c r="QBM848" s="3"/>
      <c r="QBN848" s="3"/>
      <c r="QBO848" s="3"/>
      <c r="QBP848" s="3"/>
      <c r="QBQ848" s="3"/>
      <c r="QBR848" s="3"/>
      <c r="QBS848" s="3"/>
      <c r="QBT848" s="3"/>
      <c r="QBU848" s="3"/>
      <c r="QBV848" s="3"/>
      <c r="QBW848" s="3"/>
      <c r="QBX848" s="3"/>
      <c r="QBY848" s="3"/>
      <c r="QBZ848" s="3"/>
      <c r="QCA848" s="3"/>
      <c r="QCB848" s="3"/>
      <c r="QCC848" s="3"/>
      <c r="QCD848" s="3"/>
      <c r="QCE848" s="3"/>
      <c r="QCF848" s="3"/>
      <c r="QCG848" s="3"/>
      <c r="QCH848" s="3"/>
      <c r="QCI848" s="3"/>
      <c r="QCJ848" s="3"/>
      <c r="QCK848" s="3"/>
      <c r="QCL848" s="3"/>
      <c r="QCM848" s="3"/>
      <c r="QCN848" s="3"/>
      <c r="QCO848" s="3"/>
      <c r="QCP848" s="3"/>
      <c r="QCQ848" s="3"/>
      <c r="QCR848" s="3"/>
      <c r="QCS848" s="3"/>
      <c r="QCT848" s="3"/>
      <c r="QCU848" s="3"/>
      <c r="QCV848" s="3"/>
      <c r="QCW848" s="3"/>
      <c r="QCX848" s="3"/>
      <c r="QCY848" s="3"/>
      <c r="QCZ848" s="3"/>
      <c r="QDA848" s="3"/>
      <c r="QDB848" s="3"/>
      <c r="QDC848" s="3"/>
      <c r="QDD848" s="3"/>
      <c r="QDE848" s="3"/>
      <c r="QDF848" s="3"/>
      <c r="QDG848" s="3"/>
      <c r="QDH848" s="3"/>
      <c r="QDI848" s="3"/>
      <c r="QDJ848" s="3"/>
      <c r="QDK848" s="3"/>
      <c r="QDL848" s="3"/>
      <c r="QDM848" s="3"/>
      <c r="QDN848" s="3"/>
      <c r="QDO848" s="3"/>
      <c r="QDP848" s="3"/>
      <c r="QDQ848" s="3"/>
      <c r="QDR848" s="3"/>
      <c r="QDS848" s="3"/>
      <c r="QDT848" s="3"/>
      <c r="QDU848" s="3"/>
      <c r="QDV848" s="3"/>
      <c r="QDW848" s="3"/>
      <c r="QDX848" s="3"/>
      <c r="QDY848" s="3"/>
      <c r="QDZ848" s="3"/>
      <c r="QEA848" s="3"/>
      <c r="QEB848" s="3"/>
      <c r="QEC848" s="3"/>
      <c r="QED848" s="3"/>
      <c r="QEE848" s="3"/>
      <c r="QEF848" s="3"/>
      <c r="QEG848" s="3"/>
      <c r="QEH848" s="3"/>
      <c r="QEI848" s="3"/>
      <c r="QEJ848" s="3"/>
      <c r="QEK848" s="3"/>
      <c r="QEL848" s="3"/>
      <c r="QEM848" s="3"/>
      <c r="QEN848" s="3"/>
      <c r="QEO848" s="3"/>
      <c r="QEP848" s="3"/>
      <c r="QEQ848" s="3"/>
      <c r="QER848" s="3"/>
      <c r="QES848" s="3"/>
      <c r="QET848" s="3"/>
      <c r="QEU848" s="3"/>
      <c r="QEV848" s="3"/>
      <c r="QEW848" s="3"/>
      <c r="QEX848" s="3"/>
      <c r="QEY848" s="3"/>
      <c r="QEZ848" s="3"/>
      <c r="QFA848" s="3"/>
      <c r="QFB848" s="3"/>
      <c r="QFC848" s="3"/>
      <c r="QFD848" s="3"/>
      <c r="QFE848" s="3"/>
      <c r="QFF848" s="3"/>
      <c r="QFG848" s="3"/>
      <c r="QFH848" s="3"/>
      <c r="QFI848" s="3"/>
      <c r="QFJ848" s="3"/>
      <c r="QFK848" s="3"/>
      <c r="QFL848" s="3"/>
      <c r="QFM848" s="3"/>
      <c r="QFN848" s="3"/>
      <c r="QFO848" s="3"/>
      <c r="QFP848" s="3"/>
      <c r="QFQ848" s="3"/>
      <c r="QFR848" s="3"/>
      <c r="QFS848" s="3"/>
      <c r="QFT848" s="3"/>
      <c r="QFU848" s="3"/>
      <c r="QFV848" s="3"/>
      <c r="QFW848" s="3"/>
      <c r="QFX848" s="3"/>
      <c r="QFY848" s="3"/>
      <c r="QFZ848" s="3"/>
      <c r="QGA848" s="3"/>
      <c r="QGB848" s="3"/>
      <c r="QGC848" s="3"/>
      <c r="QGD848" s="3"/>
      <c r="QGE848" s="3"/>
      <c r="QGF848" s="3"/>
      <c r="QGG848" s="3"/>
      <c r="QGH848" s="3"/>
      <c r="QGI848" s="3"/>
      <c r="QGJ848" s="3"/>
      <c r="QGK848" s="3"/>
      <c r="QGL848" s="3"/>
      <c r="QGM848" s="3"/>
      <c r="QGN848" s="3"/>
      <c r="QGO848" s="3"/>
      <c r="QGP848" s="3"/>
      <c r="QGQ848" s="3"/>
      <c r="QGR848" s="3"/>
      <c r="QGS848" s="3"/>
      <c r="QGT848" s="3"/>
      <c r="QGU848" s="3"/>
      <c r="QGV848" s="3"/>
      <c r="QGW848" s="3"/>
      <c r="QGX848" s="3"/>
      <c r="QGY848" s="3"/>
      <c r="QGZ848" s="3"/>
      <c r="QHA848" s="3"/>
      <c r="QHB848" s="3"/>
      <c r="QHC848" s="3"/>
      <c r="QHD848" s="3"/>
      <c r="QHE848" s="3"/>
      <c r="QHF848" s="3"/>
      <c r="QHG848" s="3"/>
      <c r="QHH848" s="3"/>
      <c r="QHI848" s="3"/>
      <c r="QHJ848" s="3"/>
      <c r="QHK848" s="3"/>
      <c r="QHL848" s="3"/>
      <c r="QHM848" s="3"/>
      <c r="QHN848" s="3"/>
      <c r="QHO848" s="3"/>
      <c r="QHP848" s="3"/>
      <c r="QHQ848" s="3"/>
      <c r="QHR848" s="3"/>
      <c r="QHS848" s="3"/>
      <c r="QHT848" s="3"/>
      <c r="QHU848" s="3"/>
      <c r="QHV848" s="3"/>
      <c r="QHW848" s="3"/>
      <c r="QHX848" s="3"/>
      <c r="QHY848" s="3"/>
      <c r="QHZ848" s="3"/>
      <c r="QIA848" s="3"/>
      <c r="QIB848" s="3"/>
      <c r="QIC848" s="3"/>
      <c r="QID848" s="3"/>
      <c r="QIE848" s="3"/>
      <c r="QIF848" s="3"/>
      <c r="QIG848" s="3"/>
      <c r="QIH848" s="3"/>
      <c r="QII848" s="3"/>
      <c r="QIJ848" s="3"/>
      <c r="QIK848" s="3"/>
      <c r="QIL848" s="3"/>
      <c r="QIM848" s="3"/>
      <c r="QIN848" s="3"/>
      <c r="QIO848" s="3"/>
      <c r="QIP848" s="3"/>
      <c r="QIQ848" s="3"/>
      <c r="QIR848" s="3"/>
      <c r="QIS848" s="3"/>
      <c r="QIT848" s="3"/>
      <c r="QIU848" s="3"/>
      <c r="QIV848" s="3"/>
      <c r="QIW848" s="3"/>
      <c r="QIX848" s="3"/>
      <c r="QIY848" s="3"/>
      <c r="QIZ848" s="3"/>
      <c r="QJA848" s="3"/>
      <c r="QJB848" s="3"/>
      <c r="QJC848" s="3"/>
      <c r="QJD848" s="3"/>
      <c r="QJE848" s="3"/>
      <c r="QJF848" s="3"/>
      <c r="QJG848" s="3"/>
      <c r="QJH848" s="3"/>
      <c r="QJI848" s="3"/>
      <c r="QJJ848" s="3"/>
      <c r="QJK848" s="3"/>
      <c r="QJL848" s="3"/>
      <c r="QJM848" s="3"/>
      <c r="QJN848" s="3"/>
      <c r="QJO848" s="3"/>
      <c r="QJP848" s="3"/>
      <c r="QJQ848" s="3"/>
      <c r="QJR848" s="3"/>
      <c r="QJS848" s="3"/>
      <c r="QJT848" s="3"/>
      <c r="QJU848" s="3"/>
      <c r="QJV848" s="3"/>
      <c r="QJW848" s="3"/>
      <c r="QJX848" s="3"/>
      <c r="QJY848" s="3"/>
      <c r="QJZ848" s="3"/>
      <c r="QKA848" s="3"/>
      <c r="QKB848" s="3"/>
      <c r="QKC848" s="3"/>
      <c r="QKD848" s="3"/>
      <c r="QKE848" s="3"/>
      <c r="QKF848" s="3"/>
      <c r="QKG848" s="3"/>
      <c r="QKH848" s="3"/>
      <c r="QKI848" s="3"/>
      <c r="QKJ848" s="3"/>
      <c r="QKK848" s="3"/>
      <c r="QKL848" s="3"/>
      <c r="QKM848" s="3"/>
      <c r="QKN848" s="3"/>
      <c r="QKO848" s="3"/>
      <c r="QKP848" s="3"/>
      <c r="QKQ848" s="3"/>
      <c r="QKR848" s="3"/>
      <c r="QKS848" s="3"/>
      <c r="QKT848" s="3"/>
      <c r="QKU848" s="3"/>
      <c r="QKV848" s="3"/>
      <c r="QKW848" s="3"/>
      <c r="QKX848" s="3"/>
      <c r="QKY848" s="3"/>
      <c r="QKZ848" s="3"/>
      <c r="QLA848" s="3"/>
      <c r="QLB848" s="3"/>
      <c r="QLC848" s="3"/>
      <c r="QLD848" s="3"/>
      <c r="QLE848" s="3"/>
      <c r="QLF848" s="3"/>
      <c r="QLG848" s="3"/>
      <c r="QLH848" s="3"/>
      <c r="QLI848" s="3"/>
      <c r="QLJ848" s="3"/>
      <c r="QLK848" s="3"/>
      <c r="QLL848" s="3"/>
      <c r="QLM848" s="3"/>
      <c r="QLN848" s="3"/>
      <c r="QLO848" s="3"/>
      <c r="QLP848" s="3"/>
      <c r="QLQ848" s="3"/>
      <c r="QLR848" s="3"/>
      <c r="QLS848" s="3"/>
      <c r="QLT848" s="3"/>
      <c r="QLU848" s="3"/>
      <c r="QLV848" s="3"/>
      <c r="QLW848" s="3"/>
      <c r="QLX848" s="3"/>
      <c r="QLY848" s="3"/>
      <c r="QLZ848" s="3"/>
      <c r="QMA848" s="3"/>
      <c r="QMB848" s="3"/>
      <c r="QMC848" s="3"/>
      <c r="QMD848" s="3"/>
      <c r="QME848" s="3"/>
      <c r="QMF848" s="3"/>
      <c r="QMG848" s="3"/>
      <c r="QMH848" s="3"/>
      <c r="QMI848" s="3"/>
      <c r="QMJ848" s="3"/>
      <c r="QMK848" s="3"/>
      <c r="QML848" s="3"/>
      <c r="QMM848" s="3"/>
      <c r="QMN848" s="3"/>
      <c r="QMO848" s="3"/>
      <c r="QMP848" s="3"/>
      <c r="QMQ848" s="3"/>
      <c r="QMR848" s="3"/>
      <c r="QMS848" s="3"/>
      <c r="QMT848" s="3"/>
      <c r="QMU848" s="3"/>
      <c r="QMV848" s="3"/>
      <c r="QMW848" s="3"/>
      <c r="QMX848" s="3"/>
      <c r="QMY848" s="3"/>
      <c r="QMZ848" s="3"/>
      <c r="QNA848" s="3"/>
      <c r="QNB848" s="3"/>
      <c r="QNC848" s="3"/>
      <c r="QND848" s="3"/>
      <c r="QNE848" s="3"/>
      <c r="QNF848" s="3"/>
      <c r="QNG848" s="3"/>
      <c r="QNH848" s="3"/>
      <c r="QNI848" s="3"/>
      <c r="QNJ848" s="3"/>
      <c r="QNK848" s="3"/>
      <c r="QNL848" s="3"/>
      <c r="QNM848" s="3"/>
      <c r="QNN848" s="3"/>
      <c r="QNO848" s="3"/>
      <c r="QNP848" s="3"/>
      <c r="QNQ848" s="3"/>
      <c r="QNR848" s="3"/>
      <c r="QNS848" s="3"/>
      <c r="QNT848" s="3"/>
      <c r="QNU848" s="3"/>
      <c r="QNV848" s="3"/>
      <c r="QNW848" s="3"/>
      <c r="QNX848" s="3"/>
      <c r="QNY848" s="3"/>
      <c r="QNZ848" s="3"/>
      <c r="QOA848" s="3"/>
      <c r="QOB848" s="3"/>
      <c r="QOC848" s="3"/>
      <c r="QOD848" s="3"/>
      <c r="QOE848" s="3"/>
      <c r="QOF848" s="3"/>
      <c r="QOG848" s="3"/>
      <c r="QOH848" s="3"/>
      <c r="QOI848" s="3"/>
      <c r="QOJ848" s="3"/>
      <c r="QOK848" s="3"/>
      <c r="QOL848" s="3"/>
      <c r="QOM848" s="3"/>
      <c r="QON848" s="3"/>
      <c r="QOO848" s="3"/>
      <c r="QOP848" s="3"/>
      <c r="QOQ848" s="3"/>
      <c r="QOR848" s="3"/>
      <c r="QOS848" s="3"/>
      <c r="QOT848" s="3"/>
      <c r="QOU848" s="3"/>
      <c r="QOV848" s="3"/>
      <c r="QOW848" s="3"/>
      <c r="QOX848" s="3"/>
      <c r="QOY848" s="3"/>
      <c r="QOZ848" s="3"/>
      <c r="QPA848" s="3"/>
      <c r="QPB848" s="3"/>
      <c r="QPC848" s="3"/>
      <c r="QPD848" s="3"/>
      <c r="QPE848" s="3"/>
      <c r="QPF848" s="3"/>
      <c r="QPG848" s="3"/>
      <c r="QPH848" s="3"/>
      <c r="QPI848" s="3"/>
      <c r="QPJ848" s="3"/>
      <c r="QPK848" s="3"/>
      <c r="QPL848" s="3"/>
      <c r="QPM848" s="3"/>
      <c r="QPN848" s="3"/>
      <c r="QPO848" s="3"/>
      <c r="QPP848" s="3"/>
      <c r="QPQ848" s="3"/>
      <c r="QPR848" s="3"/>
      <c r="QPS848" s="3"/>
      <c r="QPT848" s="3"/>
      <c r="QPU848" s="3"/>
      <c r="QPV848" s="3"/>
      <c r="QPW848" s="3"/>
      <c r="QPX848" s="3"/>
      <c r="QPY848" s="3"/>
      <c r="QPZ848" s="3"/>
      <c r="QQA848" s="3"/>
      <c r="QQB848" s="3"/>
      <c r="QQC848" s="3"/>
      <c r="QQD848" s="3"/>
      <c r="QQE848" s="3"/>
      <c r="QQF848" s="3"/>
      <c r="QQG848" s="3"/>
      <c r="QQH848" s="3"/>
      <c r="QQI848" s="3"/>
      <c r="QQJ848" s="3"/>
      <c r="QQK848" s="3"/>
      <c r="QQL848" s="3"/>
      <c r="QQM848" s="3"/>
      <c r="QQN848" s="3"/>
      <c r="QQO848" s="3"/>
      <c r="QQP848" s="3"/>
      <c r="QQQ848" s="3"/>
      <c r="QQR848" s="3"/>
      <c r="QQS848" s="3"/>
      <c r="QQT848" s="3"/>
      <c r="QQU848" s="3"/>
      <c r="QQV848" s="3"/>
      <c r="QQW848" s="3"/>
      <c r="QQX848" s="3"/>
      <c r="QQY848" s="3"/>
      <c r="QQZ848" s="3"/>
      <c r="QRA848" s="3"/>
      <c r="QRB848" s="3"/>
      <c r="QRC848" s="3"/>
      <c r="QRD848" s="3"/>
      <c r="QRE848" s="3"/>
      <c r="QRF848" s="3"/>
      <c r="QRG848" s="3"/>
      <c r="QRH848" s="3"/>
      <c r="QRI848" s="3"/>
      <c r="QRJ848" s="3"/>
      <c r="QRK848" s="3"/>
      <c r="QRL848" s="3"/>
      <c r="QRM848" s="3"/>
      <c r="QRN848" s="3"/>
      <c r="QRO848" s="3"/>
      <c r="QRP848" s="3"/>
      <c r="QRQ848" s="3"/>
      <c r="QRR848" s="3"/>
      <c r="QRS848" s="3"/>
      <c r="QRT848" s="3"/>
      <c r="QRU848" s="3"/>
      <c r="QRV848" s="3"/>
      <c r="QRW848" s="3"/>
      <c r="QRX848" s="3"/>
      <c r="QRY848" s="3"/>
      <c r="QRZ848" s="3"/>
      <c r="QSA848" s="3"/>
      <c r="QSB848" s="3"/>
      <c r="QSC848" s="3"/>
      <c r="QSD848" s="3"/>
      <c r="QSE848" s="3"/>
      <c r="QSF848" s="3"/>
      <c r="QSG848" s="3"/>
      <c r="QSH848" s="3"/>
      <c r="QSI848" s="3"/>
      <c r="QSJ848" s="3"/>
      <c r="QSK848" s="3"/>
      <c r="QSL848" s="3"/>
      <c r="QSM848" s="3"/>
      <c r="QSN848" s="3"/>
      <c r="QSO848" s="3"/>
      <c r="QSP848" s="3"/>
      <c r="QSQ848" s="3"/>
      <c r="QSR848" s="3"/>
      <c r="QSS848" s="3"/>
      <c r="QST848" s="3"/>
      <c r="QSU848" s="3"/>
      <c r="QSV848" s="3"/>
      <c r="QSW848" s="3"/>
      <c r="QSX848" s="3"/>
      <c r="QSY848" s="3"/>
      <c r="QSZ848" s="3"/>
      <c r="QTA848" s="3"/>
      <c r="QTB848" s="3"/>
      <c r="QTC848" s="3"/>
      <c r="QTD848" s="3"/>
      <c r="QTE848" s="3"/>
      <c r="QTF848" s="3"/>
      <c r="QTG848" s="3"/>
      <c r="QTH848" s="3"/>
      <c r="QTI848" s="3"/>
      <c r="QTJ848" s="3"/>
      <c r="QTK848" s="3"/>
      <c r="QTL848" s="3"/>
      <c r="QTM848" s="3"/>
      <c r="QTN848" s="3"/>
      <c r="QTO848" s="3"/>
      <c r="QTP848" s="3"/>
      <c r="QTQ848" s="3"/>
      <c r="QTR848" s="3"/>
      <c r="QTS848" s="3"/>
      <c r="QTT848" s="3"/>
      <c r="QTU848" s="3"/>
      <c r="QTV848" s="3"/>
      <c r="QTW848" s="3"/>
      <c r="QTX848" s="3"/>
      <c r="QTY848" s="3"/>
      <c r="QTZ848" s="3"/>
      <c r="QUA848" s="3"/>
      <c r="QUB848" s="3"/>
      <c r="QUC848" s="3"/>
      <c r="QUD848" s="3"/>
      <c r="QUE848" s="3"/>
      <c r="QUF848" s="3"/>
      <c r="QUG848" s="3"/>
      <c r="QUH848" s="3"/>
      <c r="QUI848" s="3"/>
      <c r="QUJ848" s="3"/>
      <c r="QUK848" s="3"/>
      <c r="QUL848" s="3"/>
      <c r="QUM848" s="3"/>
      <c r="QUN848" s="3"/>
      <c r="QUO848" s="3"/>
      <c r="QUP848" s="3"/>
      <c r="QUQ848" s="3"/>
      <c r="QUR848" s="3"/>
      <c r="QUS848" s="3"/>
      <c r="QUT848" s="3"/>
      <c r="QUU848" s="3"/>
      <c r="QUV848" s="3"/>
      <c r="QUW848" s="3"/>
      <c r="QUX848" s="3"/>
      <c r="QUY848" s="3"/>
      <c r="QUZ848" s="3"/>
      <c r="QVA848" s="3"/>
      <c r="QVB848" s="3"/>
      <c r="QVC848" s="3"/>
      <c r="QVD848" s="3"/>
      <c r="QVE848" s="3"/>
      <c r="QVF848" s="3"/>
      <c r="QVG848" s="3"/>
      <c r="QVH848" s="3"/>
      <c r="QVI848" s="3"/>
      <c r="QVJ848" s="3"/>
      <c r="QVK848" s="3"/>
      <c r="QVL848" s="3"/>
      <c r="QVM848" s="3"/>
      <c r="QVN848" s="3"/>
      <c r="QVO848" s="3"/>
      <c r="QVP848" s="3"/>
      <c r="QVQ848" s="3"/>
      <c r="QVR848" s="3"/>
      <c r="QVS848" s="3"/>
      <c r="QVT848" s="3"/>
      <c r="QVU848" s="3"/>
      <c r="QVV848" s="3"/>
      <c r="QVW848" s="3"/>
      <c r="QVX848" s="3"/>
      <c r="QVY848" s="3"/>
      <c r="QVZ848" s="3"/>
      <c r="QWA848" s="3"/>
      <c r="QWB848" s="3"/>
      <c r="QWC848" s="3"/>
      <c r="QWD848" s="3"/>
      <c r="QWE848" s="3"/>
      <c r="QWF848" s="3"/>
      <c r="QWG848" s="3"/>
      <c r="QWH848" s="3"/>
      <c r="QWI848" s="3"/>
      <c r="QWJ848" s="3"/>
      <c r="QWK848" s="3"/>
      <c r="QWL848" s="3"/>
      <c r="QWM848" s="3"/>
      <c r="QWN848" s="3"/>
      <c r="QWO848" s="3"/>
      <c r="QWP848" s="3"/>
      <c r="QWQ848" s="3"/>
      <c r="QWR848" s="3"/>
      <c r="QWS848" s="3"/>
      <c r="QWT848" s="3"/>
      <c r="QWU848" s="3"/>
      <c r="QWV848" s="3"/>
      <c r="QWW848" s="3"/>
      <c r="QWX848" s="3"/>
      <c r="QWY848" s="3"/>
      <c r="QWZ848" s="3"/>
      <c r="QXA848" s="3"/>
      <c r="QXB848" s="3"/>
      <c r="QXC848" s="3"/>
      <c r="QXD848" s="3"/>
      <c r="QXE848" s="3"/>
      <c r="QXF848" s="3"/>
      <c r="QXG848" s="3"/>
      <c r="QXH848" s="3"/>
      <c r="QXI848" s="3"/>
      <c r="QXJ848" s="3"/>
      <c r="QXK848" s="3"/>
      <c r="QXL848" s="3"/>
      <c r="QXM848" s="3"/>
      <c r="QXN848" s="3"/>
      <c r="QXO848" s="3"/>
      <c r="QXP848" s="3"/>
      <c r="QXQ848" s="3"/>
      <c r="QXR848" s="3"/>
      <c r="QXS848" s="3"/>
      <c r="QXT848" s="3"/>
      <c r="QXU848" s="3"/>
      <c r="QXV848" s="3"/>
      <c r="QXW848" s="3"/>
      <c r="QXX848" s="3"/>
      <c r="QXY848" s="3"/>
      <c r="QXZ848" s="3"/>
      <c r="QYA848" s="3"/>
      <c r="QYB848" s="3"/>
      <c r="QYC848" s="3"/>
      <c r="QYD848" s="3"/>
      <c r="QYE848" s="3"/>
      <c r="QYF848" s="3"/>
      <c r="QYG848" s="3"/>
      <c r="QYH848" s="3"/>
      <c r="QYI848" s="3"/>
      <c r="QYJ848" s="3"/>
      <c r="QYK848" s="3"/>
      <c r="QYL848" s="3"/>
      <c r="QYM848" s="3"/>
      <c r="QYN848" s="3"/>
      <c r="QYO848" s="3"/>
      <c r="QYP848" s="3"/>
      <c r="QYQ848" s="3"/>
      <c r="QYR848" s="3"/>
      <c r="QYS848" s="3"/>
      <c r="QYT848" s="3"/>
      <c r="QYU848" s="3"/>
      <c r="QYV848" s="3"/>
      <c r="QYW848" s="3"/>
      <c r="QYX848" s="3"/>
      <c r="QYY848" s="3"/>
      <c r="QYZ848" s="3"/>
      <c r="QZA848" s="3"/>
      <c r="QZB848" s="3"/>
      <c r="QZC848" s="3"/>
      <c r="QZD848" s="3"/>
      <c r="QZE848" s="3"/>
      <c r="QZF848" s="3"/>
      <c r="QZG848" s="3"/>
      <c r="QZH848" s="3"/>
      <c r="QZI848" s="3"/>
      <c r="QZJ848" s="3"/>
      <c r="QZK848" s="3"/>
      <c r="QZL848" s="3"/>
      <c r="QZM848" s="3"/>
      <c r="QZN848" s="3"/>
      <c r="QZO848" s="3"/>
      <c r="QZP848" s="3"/>
      <c r="QZQ848" s="3"/>
      <c r="QZR848" s="3"/>
      <c r="QZS848" s="3"/>
      <c r="QZT848" s="3"/>
      <c r="QZU848" s="3"/>
      <c r="QZV848" s="3"/>
      <c r="QZW848" s="3"/>
      <c r="QZX848" s="3"/>
      <c r="QZY848" s="3"/>
      <c r="QZZ848" s="3"/>
      <c r="RAA848" s="3"/>
      <c r="RAB848" s="3"/>
      <c r="RAC848" s="3"/>
      <c r="RAD848" s="3"/>
      <c r="RAE848" s="3"/>
      <c r="RAF848" s="3"/>
      <c r="RAG848" s="3"/>
      <c r="RAH848" s="3"/>
      <c r="RAI848" s="3"/>
      <c r="RAJ848" s="3"/>
      <c r="RAK848" s="3"/>
      <c r="RAL848" s="3"/>
      <c r="RAM848" s="3"/>
      <c r="RAN848" s="3"/>
      <c r="RAO848" s="3"/>
      <c r="RAP848" s="3"/>
      <c r="RAQ848" s="3"/>
      <c r="RAR848" s="3"/>
      <c r="RAS848" s="3"/>
      <c r="RAT848" s="3"/>
      <c r="RAU848" s="3"/>
      <c r="RAV848" s="3"/>
      <c r="RAW848" s="3"/>
      <c r="RAX848" s="3"/>
      <c r="RAY848" s="3"/>
      <c r="RAZ848" s="3"/>
      <c r="RBA848" s="3"/>
      <c r="RBB848" s="3"/>
      <c r="RBC848" s="3"/>
      <c r="RBD848" s="3"/>
      <c r="RBE848" s="3"/>
      <c r="RBF848" s="3"/>
      <c r="RBG848" s="3"/>
      <c r="RBH848" s="3"/>
      <c r="RBI848" s="3"/>
      <c r="RBJ848" s="3"/>
      <c r="RBK848" s="3"/>
      <c r="RBL848" s="3"/>
      <c r="RBM848" s="3"/>
      <c r="RBN848" s="3"/>
      <c r="RBO848" s="3"/>
      <c r="RBP848" s="3"/>
      <c r="RBQ848" s="3"/>
      <c r="RBR848" s="3"/>
      <c r="RBS848" s="3"/>
      <c r="RBT848" s="3"/>
      <c r="RBU848" s="3"/>
      <c r="RBV848" s="3"/>
      <c r="RBW848" s="3"/>
      <c r="RBX848" s="3"/>
      <c r="RBY848" s="3"/>
      <c r="RBZ848" s="3"/>
      <c r="RCA848" s="3"/>
      <c r="RCB848" s="3"/>
      <c r="RCC848" s="3"/>
      <c r="RCD848" s="3"/>
      <c r="RCE848" s="3"/>
      <c r="RCF848" s="3"/>
      <c r="RCG848" s="3"/>
      <c r="RCH848" s="3"/>
      <c r="RCI848" s="3"/>
      <c r="RCJ848" s="3"/>
      <c r="RCK848" s="3"/>
      <c r="RCL848" s="3"/>
      <c r="RCM848" s="3"/>
      <c r="RCN848" s="3"/>
      <c r="RCO848" s="3"/>
      <c r="RCP848" s="3"/>
      <c r="RCQ848" s="3"/>
      <c r="RCR848" s="3"/>
      <c r="RCS848" s="3"/>
      <c r="RCT848" s="3"/>
      <c r="RCU848" s="3"/>
      <c r="RCV848" s="3"/>
      <c r="RCW848" s="3"/>
      <c r="RCX848" s="3"/>
      <c r="RCY848" s="3"/>
      <c r="RCZ848" s="3"/>
      <c r="RDA848" s="3"/>
      <c r="RDB848" s="3"/>
      <c r="RDC848" s="3"/>
      <c r="RDD848" s="3"/>
      <c r="RDE848" s="3"/>
      <c r="RDF848" s="3"/>
      <c r="RDG848" s="3"/>
      <c r="RDH848" s="3"/>
      <c r="RDI848" s="3"/>
      <c r="RDJ848" s="3"/>
      <c r="RDK848" s="3"/>
      <c r="RDL848" s="3"/>
      <c r="RDM848" s="3"/>
      <c r="RDN848" s="3"/>
      <c r="RDO848" s="3"/>
      <c r="RDP848" s="3"/>
      <c r="RDQ848" s="3"/>
      <c r="RDR848" s="3"/>
      <c r="RDS848" s="3"/>
      <c r="RDT848" s="3"/>
      <c r="RDU848" s="3"/>
      <c r="RDV848" s="3"/>
      <c r="RDW848" s="3"/>
      <c r="RDX848" s="3"/>
      <c r="RDY848" s="3"/>
      <c r="RDZ848" s="3"/>
      <c r="REA848" s="3"/>
      <c r="REB848" s="3"/>
      <c r="REC848" s="3"/>
      <c r="RED848" s="3"/>
      <c r="REE848" s="3"/>
      <c r="REF848" s="3"/>
      <c r="REG848" s="3"/>
      <c r="REH848" s="3"/>
      <c r="REI848" s="3"/>
      <c r="REJ848" s="3"/>
      <c r="REK848" s="3"/>
      <c r="REL848" s="3"/>
      <c r="REM848" s="3"/>
      <c r="REN848" s="3"/>
      <c r="REO848" s="3"/>
      <c r="REP848" s="3"/>
      <c r="REQ848" s="3"/>
      <c r="RER848" s="3"/>
      <c r="RES848" s="3"/>
      <c r="RET848" s="3"/>
      <c r="REU848" s="3"/>
      <c r="REV848" s="3"/>
      <c r="REW848" s="3"/>
      <c r="REX848" s="3"/>
      <c r="REY848" s="3"/>
      <c r="REZ848" s="3"/>
      <c r="RFA848" s="3"/>
      <c r="RFB848" s="3"/>
      <c r="RFC848" s="3"/>
      <c r="RFD848" s="3"/>
      <c r="RFE848" s="3"/>
      <c r="RFF848" s="3"/>
      <c r="RFG848" s="3"/>
      <c r="RFH848" s="3"/>
      <c r="RFI848" s="3"/>
      <c r="RFJ848" s="3"/>
      <c r="RFK848" s="3"/>
      <c r="RFL848" s="3"/>
      <c r="RFM848" s="3"/>
      <c r="RFN848" s="3"/>
      <c r="RFO848" s="3"/>
      <c r="RFP848" s="3"/>
      <c r="RFQ848" s="3"/>
      <c r="RFR848" s="3"/>
      <c r="RFS848" s="3"/>
      <c r="RFT848" s="3"/>
      <c r="RFU848" s="3"/>
      <c r="RFV848" s="3"/>
      <c r="RFW848" s="3"/>
      <c r="RFX848" s="3"/>
      <c r="RFY848" s="3"/>
      <c r="RFZ848" s="3"/>
      <c r="RGA848" s="3"/>
      <c r="RGB848" s="3"/>
      <c r="RGC848" s="3"/>
      <c r="RGD848" s="3"/>
      <c r="RGE848" s="3"/>
      <c r="RGF848" s="3"/>
      <c r="RGG848" s="3"/>
      <c r="RGH848" s="3"/>
      <c r="RGI848" s="3"/>
      <c r="RGJ848" s="3"/>
      <c r="RGK848" s="3"/>
      <c r="RGL848" s="3"/>
      <c r="RGM848" s="3"/>
      <c r="RGN848" s="3"/>
      <c r="RGO848" s="3"/>
      <c r="RGP848" s="3"/>
      <c r="RGQ848" s="3"/>
      <c r="RGR848" s="3"/>
      <c r="RGS848" s="3"/>
      <c r="RGT848" s="3"/>
      <c r="RGU848" s="3"/>
      <c r="RGV848" s="3"/>
      <c r="RGW848" s="3"/>
      <c r="RGX848" s="3"/>
      <c r="RGY848" s="3"/>
      <c r="RGZ848" s="3"/>
      <c r="RHA848" s="3"/>
      <c r="RHB848" s="3"/>
      <c r="RHC848" s="3"/>
      <c r="RHD848" s="3"/>
      <c r="RHE848" s="3"/>
      <c r="RHF848" s="3"/>
      <c r="RHG848" s="3"/>
      <c r="RHH848" s="3"/>
      <c r="RHI848" s="3"/>
      <c r="RHJ848" s="3"/>
      <c r="RHK848" s="3"/>
      <c r="RHL848" s="3"/>
      <c r="RHM848" s="3"/>
      <c r="RHN848" s="3"/>
      <c r="RHO848" s="3"/>
      <c r="RHP848" s="3"/>
      <c r="RHQ848" s="3"/>
      <c r="RHR848" s="3"/>
      <c r="RHS848" s="3"/>
      <c r="RHT848" s="3"/>
      <c r="RHU848" s="3"/>
      <c r="RHV848" s="3"/>
      <c r="RHW848" s="3"/>
      <c r="RHX848" s="3"/>
      <c r="RHY848" s="3"/>
      <c r="RHZ848" s="3"/>
      <c r="RIA848" s="3"/>
      <c r="RIB848" s="3"/>
      <c r="RIC848" s="3"/>
      <c r="RID848" s="3"/>
      <c r="RIE848" s="3"/>
      <c r="RIF848" s="3"/>
      <c r="RIG848" s="3"/>
      <c r="RIH848" s="3"/>
      <c r="RII848" s="3"/>
      <c r="RIJ848" s="3"/>
      <c r="RIK848" s="3"/>
      <c r="RIL848" s="3"/>
      <c r="RIM848" s="3"/>
      <c r="RIN848" s="3"/>
      <c r="RIO848" s="3"/>
      <c r="RIP848" s="3"/>
      <c r="RIQ848" s="3"/>
      <c r="RIR848" s="3"/>
      <c r="RIS848" s="3"/>
      <c r="RIT848" s="3"/>
      <c r="RIU848" s="3"/>
      <c r="RIV848" s="3"/>
      <c r="RIW848" s="3"/>
      <c r="RIX848" s="3"/>
      <c r="RIY848" s="3"/>
      <c r="RIZ848" s="3"/>
      <c r="RJA848" s="3"/>
      <c r="RJB848" s="3"/>
      <c r="RJC848" s="3"/>
      <c r="RJD848" s="3"/>
      <c r="RJE848" s="3"/>
      <c r="RJF848" s="3"/>
      <c r="RJG848" s="3"/>
      <c r="RJH848" s="3"/>
      <c r="RJI848" s="3"/>
      <c r="RJJ848" s="3"/>
      <c r="RJK848" s="3"/>
      <c r="RJL848" s="3"/>
      <c r="RJM848" s="3"/>
      <c r="RJN848" s="3"/>
      <c r="RJO848" s="3"/>
      <c r="RJP848" s="3"/>
      <c r="RJQ848" s="3"/>
      <c r="RJR848" s="3"/>
      <c r="RJS848" s="3"/>
      <c r="RJT848" s="3"/>
      <c r="RJU848" s="3"/>
      <c r="RJV848" s="3"/>
      <c r="RJW848" s="3"/>
      <c r="RJX848" s="3"/>
      <c r="RJY848" s="3"/>
      <c r="RJZ848" s="3"/>
      <c r="RKA848" s="3"/>
      <c r="RKB848" s="3"/>
      <c r="RKC848" s="3"/>
      <c r="RKD848" s="3"/>
      <c r="RKE848" s="3"/>
      <c r="RKF848" s="3"/>
      <c r="RKG848" s="3"/>
      <c r="RKH848" s="3"/>
      <c r="RKI848" s="3"/>
      <c r="RKJ848" s="3"/>
      <c r="RKK848" s="3"/>
      <c r="RKL848" s="3"/>
      <c r="RKM848" s="3"/>
      <c r="RKN848" s="3"/>
      <c r="RKO848" s="3"/>
      <c r="RKP848" s="3"/>
      <c r="RKQ848" s="3"/>
      <c r="RKR848" s="3"/>
      <c r="RKS848" s="3"/>
      <c r="RKT848" s="3"/>
      <c r="RKU848" s="3"/>
      <c r="RKV848" s="3"/>
      <c r="RKW848" s="3"/>
      <c r="RKX848" s="3"/>
      <c r="RKY848" s="3"/>
      <c r="RKZ848" s="3"/>
      <c r="RLA848" s="3"/>
      <c r="RLB848" s="3"/>
      <c r="RLC848" s="3"/>
      <c r="RLD848" s="3"/>
      <c r="RLE848" s="3"/>
      <c r="RLF848" s="3"/>
      <c r="RLG848" s="3"/>
      <c r="RLH848" s="3"/>
      <c r="RLI848" s="3"/>
      <c r="RLJ848" s="3"/>
      <c r="RLK848" s="3"/>
      <c r="RLL848" s="3"/>
      <c r="RLM848" s="3"/>
      <c r="RLN848" s="3"/>
      <c r="RLO848" s="3"/>
      <c r="RLP848" s="3"/>
      <c r="RLQ848" s="3"/>
      <c r="RLR848" s="3"/>
      <c r="RLS848" s="3"/>
      <c r="RLT848" s="3"/>
      <c r="RLU848" s="3"/>
      <c r="RLV848" s="3"/>
      <c r="RLW848" s="3"/>
      <c r="RLX848" s="3"/>
      <c r="RLY848" s="3"/>
      <c r="RLZ848" s="3"/>
      <c r="RMA848" s="3"/>
      <c r="RMB848" s="3"/>
      <c r="RMC848" s="3"/>
      <c r="RMD848" s="3"/>
      <c r="RME848" s="3"/>
      <c r="RMF848" s="3"/>
      <c r="RMG848" s="3"/>
      <c r="RMH848" s="3"/>
      <c r="RMI848" s="3"/>
      <c r="RMJ848" s="3"/>
      <c r="RMK848" s="3"/>
      <c r="RML848" s="3"/>
      <c r="RMM848" s="3"/>
      <c r="RMN848" s="3"/>
      <c r="RMO848" s="3"/>
      <c r="RMP848" s="3"/>
      <c r="RMQ848" s="3"/>
      <c r="RMR848" s="3"/>
      <c r="RMS848" s="3"/>
      <c r="RMT848" s="3"/>
      <c r="RMU848" s="3"/>
      <c r="RMV848" s="3"/>
      <c r="RMW848" s="3"/>
      <c r="RMX848" s="3"/>
      <c r="RMY848" s="3"/>
      <c r="RMZ848" s="3"/>
      <c r="RNA848" s="3"/>
      <c r="RNB848" s="3"/>
      <c r="RNC848" s="3"/>
      <c r="RND848" s="3"/>
      <c r="RNE848" s="3"/>
      <c r="RNF848" s="3"/>
      <c r="RNG848" s="3"/>
      <c r="RNH848" s="3"/>
      <c r="RNI848" s="3"/>
      <c r="RNJ848" s="3"/>
      <c r="RNK848" s="3"/>
      <c r="RNL848" s="3"/>
      <c r="RNM848" s="3"/>
      <c r="RNN848" s="3"/>
      <c r="RNO848" s="3"/>
      <c r="RNP848" s="3"/>
      <c r="RNQ848" s="3"/>
      <c r="RNR848" s="3"/>
      <c r="RNS848" s="3"/>
      <c r="RNT848" s="3"/>
      <c r="RNU848" s="3"/>
      <c r="RNV848" s="3"/>
      <c r="RNW848" s="3"/>
      <c r="RNX848" s="3"/>
      <c r="RNY848" s="3"/>
      <c r="RNZ848" s="3"/>
      <c r="ROA848" s="3"/>
      <c r="ROB848" s="3"/>
      <c r="ROC848" s="3"/>
      <c r="ROD848" s="3"/>
      <c r="ROE848" s="3"/>
      <c r="ROF848" s="3"/>
      <c r="ROG848" s="3"/>
      <c r="ROH848" s="3"/>
      <c r="ROI848" s="3"/>
      <c r="ROJ848" s="3"/>
      <c r="ROK848" s="3"/>
      <c r="ROL848" s="3"/>
      <c r="ROM848" s="3"/>
      <c r="RON848" s="3"/>
      <c r="ROO848" s="3"/>
      <c r="ROP848" s="3"/>
      <c r="ROQ848" s="3"/>
      <c r="ROR848" s="3"/>
      <c r="ROS848" s="3"/>
      <c r="ROT848" s="3"/>
      <c r="ROU848" s="3"/>
      <c r="ROV848" s="3"/>
      <c r="ROW848" s="3"/>
      <c r="ROX848" s="3"/>
      <c r="ROY848" s="3"/>
      <c r="ROZ848" s="3"/>
      <c r="RPA848" s="3"/>
      <c r="RPB848" s="3"/>
      <c r="RPC848" s="3"/>
      <c r="RPD848" s="3"/>
      <c r="RPE848" s="3"/>
      <c r="RPF848" s="3"/>
      <c r="RPG848" s="3"/>
      <c r="RPH848" s="3"/>
      <c r="RPI848" s="3"/>
      <c r="RPJ848" s="3"/>
      <c r="RPK848" s="3"/>
      <c r="RPL848" s="3"/>
      <c r="RPM848" s="3"/>
      <c r="RPN848" s="3"/>
      <c r="RPO848" s="3"/>
      <c r="RPP848" s="3"/>
      <c r="RPQ848" s="3"/>
      <c r="RPR848" s="3"/>
      <c r="RPS848" s="3"/>
      <c r="RPT848" s="3"/>
      <c r="RPU848" s="3"/>
      <c r="RPV848" s="3"/>
      <c r="RPW848" s="3"/>
      <c r="RPX848" s="3"/>
      <c r="RPY848" s="3"/>
      <c r="RPZ848" s="3"/>
      <c r="RQA848" s="3"/>
      <c r="RQB848" s="3"/>
      <c r="RQC848" s="3"/>
      <c r="RQD848" s="3"/>
      <c r="RQE848" s="3"/>
      <c r="RQF848" s="3"/>
      <c r="RQG848" s="3"/>
      <c r="RQH848" s="3"/>
      <c r="RQI848" s="3"/>
      <c r="RQJ848" s="3"/>
      <c r="RQK848" s="3"/>
      <c r="RQL848" s="3"/>
      <c r="RQM848" s="3"/>
      <c r="RQN848" s="3"/>
      <c r="RQO848" s="3"/>
      <c r="RQP848" s="3"/>
      <c r="RQQ848" s="3"/>
      <c r="RQR848" s="3"/>
      <c r="RQS848" s="3"/>
      <c r="RQT848" s="3"/>
      <c r="RQU848" s="3"/>
      <c r="RQV848" s="3"/>
      <c r="RQW848" s="3"/>
      <c r="RQX848" s="3"/>
      <c r="RQY848" s="3"/>
      <c r="RQZ848" s="3"/>
      <c r="RRA848" s="3"/>
      <c r="RRB848" s="3"/>
      <c r="RRC848" s="3"/>
      <c r="RRD848" s="3"/>
      <c r="RRE848" s="3"/>
      <c r="RRF848" s="3"/>
      <c r="RRG848" s="3"/>
      <c r="RRH848" s="3"/>
      <c r="RRI848" s="3"/>
      <c r="RRJ848" s="3"/>
      <c r="RRK848" s="3"/>
      <c r="RRL848" s="3"/>
      <c r="RRM848" s="3"/>
      <c r="RRN848" s="3"/>
      <c r="RRO848" s="3"/>
      <c r="RRP848" s="3"/>
      <c r="RRQ848" s="3"/>
      <c r="RRR848" s="3"/>
      <c r="RRS848" s="3"/>
      <c r="RRT848" s="3"/>
      <c r="RRU848" s="3"/>
      <c r="RRV848" s="3"/>
      <c r="RRW848" s="3"/>
      <c r="RRX848" s="3"/>
      <c r="RRY848" s="3"/>
      <c r="RRZ848" s="3"/>
      <c r="RSA848" s="3"/>
      <c r="RSB848" s="3"/>
      <c r="RSC848" s="3"/>
      <c r="RSD848" s="3"/>
      <c r="RSE848" s="3"/>
      <c r="RSF848" s="3"/>
      <c r="RSG848" s="3"/>
      <c r="RSH848" s="3"/>
      <c r="RSI848" s="3"/>
      <c r="RSJ848" s="3"/>
      <c r="RSK848" s="3"/>
      <c r="RSL848" s="3"/>
      <c r="RSM848" s="3"/>
      <c r="RSN848" s="3"/>
      <c r="RSO848" s="3"/>
      <c r="RSP848" s="3"/>
      <c r="RSQ848" s="3"/>
      <c r="RSR848" s="3"/>
      <c r="RSS848" s="3"/>
      <c r="RST848" s="3"/>
      <c r="RSU848" s="3"/>
      <c r="RSV848" s="3"/>
      <c r="RSW848" s="3"/>
      <c r="RSX848" s="3"/>
      <c r="RSY848" s="3"/>
      <c r="RSZ848" s="3"/>
      <c r="RTA848" s="3"/>
      <c r="RTB848" s="3"/>
      <c r="RTC848" s="3"/>
      <c r="RTD848" s="3"/>
      <c r="RTE848" s="3"/>
      <c r="RTF848" s="3"/>
      <c r="RTG848" s="3"/>
      <c r="RTH848" s="3"/>
      <c r="RTI848" s="3"/>
      <c r="RTJ848" s="3"/>
      <c r="RTK848" s="3"/>
      <c r="RTL848" s="3"/>
      <c r="RTM848" s="3"/>
      <c r="RTN848" s="3"/>
      <c r="RTO848" s="3"/>
      <c r="RTP848" s="3"/>
      <c r="RTQ848" s="3"/>
      <c r="RTR848" s="3"/>
      <c r="RTS848" s="3"/>
      <c r="RTT848" s="3"/>
      <c r="RTU848" s="3"/>
      <c r="RTV848" s="3"/>
      <c r="RTW848" s="3"/>
      <c r="RTX848" s="3"/>
      <c r="RTY848" s="3"/>
      <c r="RTZ848" s="3"/>
      <c r="RUA848" s="3"/>
      <c r="RUB848" s="3"/>
      <c r="RUC848" s="3"/>
      <c r="RUD848" s="3"/>
      <c r="RUE848" s="3"/>
      <c r="RUF848" s="3"/>
      <c r="RUG848" s="3"/>
      <c r="RUH848" s="3"/>
      <c r="RUI848" s="3"/>
      <c r="RUJ848" s="3"/>
      <c r="RUK848" s="3"/>
      <c r="RUL848" s="3"/>
      <c r="RUM848" s="3"/>
      <c r="RUN848" s="3"/>
      <c r="RUO848" s="3"/>
      <c r="RUP848" s="3"/>
      <c r="RUQ848" s="3"/>
      <c r="RUR848" s="3"/>
      <c r="RUS848" s="3"/>
      <c r="RUT848" s="3"/>
      <c r="RUU848" s="3"/>
      <c r="RUV848" s="3"/>
      <c r="RUW848" s="3"/>
      <c r="RUX848" s="3"/>
      <c r="RUY848" s="3"/>
      <c r="RUZ848" s="3"/>
      <c r="RVA848" s="3"/>
      <c r="RVB848" s="3"/>
      <c r="RVC848" s="3"/>
      <c r="RVD848" s="3"/>
      <c r="RVE848" s="3"/>
      <c r="RVF848" s="3"/>
      <c r="RVG848" s="3"/>
      <c r="RVH848" s="3"/>
      <c r="RVI848" s="3"/>
      <c r="RVJ848" s="3"/>
      <c r="RVK848" s="3"/>
      <c r="RVL848" s="3"/>
      <c r="RVM848" s="3"/>
      <c r="RVN848" s="3"/>
      <c r="RVO848" s="3"/>
      <c r="RVP848" s="3"/>
      <c r="RVQ848" s="3"/>
      <c r="RVR848" s="3"/>
      <c r="RVS848" s="3"/>
      <c r="RVT848" s="3"/>
      <c r="RVU848" s="3"/>
      <c r="RVV848" s="3"/>
      <c r="RVW848" s="3"/>
      <c r="RVX848" s="3"/>
      <c r="RVY848" s="3"/>
      <c r="RVZ848" s="3"/>
      <c r="RWA848" s="3"/>
      <c r="RWB848" s="3"/>
      <c r="RWC848" s="3"/>
      <c r="RWD848" s="3"/>
      <c r="RWE848" s="3"/>
      <c r="RWF848" s="3"/>
      <c r="RWG848" s="3"/>
      <c r="RWH848" s="3"/>
      <c r="RWI848" s="3"/>
      <c r="RWJ848" s="3"/>
      <c r="RWK848" s="3"/>
      <c r="RWL848" s="3"/>
      <c r="RWM848" s="3"/>
      <c r="RWN848" s="3"/>
      <c r="RWO848" s="3"/>
      <c r="RWP848" s="3"/>
      <c r="RWQ848" s="3"/>
      <c r="RWR848" s="3"/>
      <c r="RWS848" s="3"/>
      <c r="RWT848" s="3"/>
      <c r="RWU848" s="3"/>
      <c r="RWV848" s="3"/>
      <c r="RWW848" s="3"/>
      <c r="RWX848" s="3"/>
      <c r="RWY848" s="3"/>
      <c r="RWZ848" s="3"/>
      <c r="RXA848" s="3"/>
      <c r="RXB848" s="3"/>
      <c r="RXC848" s="3"/>
      <c r="RXD848" s="3"/>
      <c r="RXE848" s="3"/>
      <c r="RXF848" s="3"/>
      <c r="RXG848" s="3"/>
      <c r="RXH848" s="3"/>
      <c r="RXI848" s="3"/>
      <c r="RXJ848" s="3"/>
      <c r="RXK848" s="3"/>
      <c r="RXL848" s="3"/>
      <c r="RXM848" s="3"/>
      <c r="RXN848" s="3"/>
      <c r="RXO848" s="3"/>
      <c r="RXP848" s="3"/>
      <c r="RXQ848" s="3"/>
      <c r="RXR848" s="3"/>
      <c r="RXS848" s="3"/>
      <c r="RXT848" s="3"/>
      <c r="RXU848" s="3"/>
      <c r="RXV848" s="3"/>
      <c r="RXW848" s="3"/>
      <c r="RXX848" s="3"/>
      <c r="RXY848" s="3"/>
      <c r="RXZ848" s="3"/>
      <c r="RYA848" s="3"/>
      <c r="RYB848" s="3"/>
      <c r="RYC848" s="3"/>
      <c r="RYD848" s="3"/>
      <c r="RYE848" s="3"/>
      <c r="RYF848" s="3"/>
      <c r="RYG848" s="3"/>
      <c r="RYH848" s="3"/>
      <c r="RYI848" s="3"/>
      <c r="RYJ848" s="3"/>
      <c r="RYK848" s="3"/>
      <c r="RYL848" s="3"/>
      <c r="RYM848" s="3"/>
      <c r="RYN848" s="3"/>
      <c r="RYO848" s="3"/>
      <c r="RYP848" s="3"/>
      <c r="RYQ848" s="3"/>
      <c r="RYR848" s="3"/>
      <c r="RYS848" s="3"/>
      <c r="RYT848" s="3"/>
      <c r="RYU848" s="3"/>
      <c r="RYV848" s="3"/>
      <c r="RYW848" s="3"/>
      <c r="RYX848" s="3"/>
      <c r="RYY848" s="3"/>
      <c r="RYZ848" s="3"/>
      <c r="RZA848" s="3"/>
      <c r="RZB848" s="3"/>
      <c r="RZC848" s="3"/>
      <c r="RZD848" s="3"/>
      <c r="RZE848" s="3"/>
      <c r="RZF848" s="3"/>
      <c r="RZG848" s="3"/>
      <c r="RZH848" s="3"/>
      <c r="RZI848" s="3"/>
      <c r="RZJ848" s="3"/>
      <c r="RZK848" s="3"/>
      <c r="RZL848" s="3"/>
      <c r="RZM848" s="3"/>
      <c r="RZN848" s="3"/>
      <c r="RZO848" s="3"/>
      <c r="RZP848" s="3"/>
      <c r="RZQ848" s="3"/>
      <c r="RZR848" s="3"/>
      <c r="RZS848" s="3"/>
      <c r="RZT848" s="3"/>
      <c r="RZU848" s="3"/>
      <c r="RZV848" s="3"/>
      <c r="RZW848" s="3"/>
      <c r="RZX848" s="3"/>
      <c r="RZY848" s="3"/>
      <c r="RZZ848" s="3"/>
      <c r="SAA848" s="3"/>
      <c r="SAB848" s="3"/>
      <c r="SAC848" s="3"/>
      <c r="SAD848" s="3"/>
      <c r="SAE848" s="3"/>
      <c r="SAF848" s="3"/>
      <c r="SAG848" s="3"/>
      <c r="SAH848" s="3"/>
      <c r="SAI848" s="3"/>
      <c r="SAJ848" s="3"/>
      <c r="SAK848" s="3"/>
      <c r="SAL848" s="3"/>
      <c r="SAM848" s="3"/>
      <c r="SAN848" s="3"/>
      <c r="SAO848" s="3"/>
      <c r="SAP848" s="3"/>
      <c r="SAQ848" s="3"/>
      <c r="SAR848" s="3"/>
      <c r="SAS848" s="3"/>
      <c r="SAT848" s="3"/>
      <c r="SAU848" s="3"/>
      <c r="SAV848" s="3"/>
      <c r="SAW848" s="3"/>
      <c r="SAX848" s="3"/>
      <c r="SAY848" s="3"/>
      <c r="SAZ848" s="3"/>
      <c r="SBA848" s="3"/>
      <c r="SBB848" s="3"/>
      <c r="SBC848" s="3"/>
      <c r="SBD848" s="3"/>
      <c r="SBE848" s="3"/>
      <c r="SBF848" s="3"/>
      <c r="SBG848" s="3"/>
      <c r="SBH848" s="3"/>
      <c r="SBI848" s="3"/>
      <c r="SBJ848" s="3"/>
      <c r="SBK848" s="3"/>
      <c r="SBL848" s="3"/>
      <c r="SBM848" s="3"/>
      <c r="SBN848" s="3"/>
      <c r="SBO848" s="3"/>
      <c r="SBP848" s="3"/>
      <c r="SBQ848" s="3"/>
      <c r="SBR848" s="3"/>
      <c r="SBS848" s="3"/>
      <c r="SBT848" s="3"/>
      <c r="SBU848" s="3"/>
      <c r="SBV848" s="3"/>
      <c r="SBW848" s="3"/>
      <c r="SBX848" s="3"/>
      <c r="SBY848" s="3"/>
      <c r="SBZ848" s="3"/>
      <c r="SCA848" s="3"/>
      <c r="SCB848" s="3"/>
      <c r="SCC848" s="3"/>
      <c r="SCD848" s="3"/>
      <c r="SCE848" s="3"/>
      <c r="SCF848" s="3"/>
      <c r="SCG848" s="3"/>
      <c r="SCH848" s="3"/>
      <c r="SCI848" s="3"/>
      <c r="SCJ848" s="3"/>
      <c r="SCK848" s="3"/>
      <c r="SCL848" s="3"/>
      <c r="SCM848" s="3"/>
      <c r="SCN848" s="3"/>
      <c r="SCO848" s="3"/>
      <c r="SCP848" s="3"/>
      <c r="SCQ848" s="3"/>
      <c r="SCR848" s="3"/>
      <c r="SCS848" s="3"/>
      <c r="SCT848" s="3"/>
      <c r="SCU848" s="3"/>
      <c r="SCV848" s="3"/>
      <c r="SCW848" s="3"/>
      <c r="SCX848" s="3"/>
      <c r="SCY848" s="3"/>
      <c r="SCZ848" s="3"/>
      <c r="SDA848" s="3"/>
      <c r="SDB848" s="3"/>
      <c r="SDC848" s="3"/>
      <c r="SDD848" s="3"/>
      <c r="SDE848" s="3"/>
      <c r="SDF848" s="3"/>
      <c r="SDG848" s="3"/>
      <c r="SDH848" s="3"/>
      <c r="SDI848" s="3"/>
      <c r="SDJ848" s="3"/>
      <c r="SDK848" s="3"/>
      <c r="SDL848" s="3"/>
      <c r="SDM848" s="3"/>
      <c r="SDN848" s="3"/>
      <c r="SDO848" s="3"/>
      <c r="SDP848" s="3"/>
      <c r="SDQ848" s="3"/>
      <c r="SDR848" s="3"/>
      <c r="SDS848" s="3"/>
      <c r="SDT848" s="3"/>
      <c r="SDU848" s="3"/>
      <c r="SDV848" s="3"/>
      <c r="SDW848" s="3"/>
      <c r="SDX848" s="3"/>
      <c r="SDY848" s="3"/>
      <c r="SDZ848" s="3"/>
      <c r="SEA848" s="3"/>
      <c r="SEB848" s="3"/>
      <c r="SEC848" s="3"/>
      <c r="SED848" s="3"/>
      <c r="SEE848" s="3"/>
      <c r="SEF848" s="3"/>
      <c r="SEG848" s="3"/>
      <c r="SEH848" s="3"/>
      <c r="SEI848" s="3"/>
      <c r="SEJ848" s="3"/>
      <c r="SEK848" s="3"/>
      <c r="SEL848" s="3"/>
      <c r="SEM848" s="3"/>
      <c r="SEN848" s="3"/>
      <c r="SEO848" s="3"/>
      <c r="SEP848" s="3"/>
      <c r="SEQ848" s="3"/>
      <c r="SER848" s="3"/>
      <c r="SES848" s="3"/>
      <c r="SET848" s="3"/>
      <c r="SEU848" s="3"/>
      <c r="SEV848" s="3"/>
      <c r="SEW848" s="3"/>
      <c r="SEX848" s="3"/>
      <c r="SEY848" s="3"/>
      <c r="SEZ848" s="3"/>
      <c r="SFA848" s="3"/>
      <c r="SFB848" s="3"/>
      <c r="SFC848" s="3"/>
      <c r="SFD848" s="3"/>
      <c r="SFE848" s="3"/>
      <c r="SFF848" s="3"/>
      <c r="SFG848" s="3"/>
      <c r="SFH848" s="3"/>
      <c r="SFI848" s="3"/>
      <c r="SFJ848" s="3"/>
      <c r="SFK848" s="3"/>
      <c r="SFL848" s="3"/>
      <c r="SFM848" s="3"/>
      <c r="SFN848" s="3"/>
      <c r="SFO848" s="3"/>
      <c r="SFP848" s="3"/>
      <c r="SFQ848" s="3"/>
      <c r="SFR848" s="3"/>
      <c r="SFS848" s="3"/>
      <c r="SFT848" s="3"/>
      <c r="SFU848" s="3"/>
      <c r="SFV848" s="3"/>
      <c r="SFW848" s="3"/>
      <c r="SFX848" s="3"/>
      <c r="SFY848" s="3"/>
      <c r="SFZ848" s="3"/>
      <c r="SGA848" s="3"/>
      <c r="SGB848" s="3"/>
      <c r="SGC848" s="3"/>
      <c r="SGD848" s="3"/>
      <c r="SGE848" s="3"/>
      <c r="SGF848" s="3"/>
      <c r="SGG848" s="3"/>
      <c r="SGH848" s="3"/>
      <c r="SGI848" s="3"/>
      <c r="SGJ848" s="3"/>
      <c r="SGK848" s="3"/>
      <c r="SGL848" s="3"/>
      <c r="SGM848" s="3"/>
      <c r="SGN848" s="3"/>
      <c r="SGO848" s="3"/>
      <c r="SGP848" s="3"/>
      <c r="SGQ848" s="3"/>
      <c r="SGR848" s="3"/>
      <c r="SGS848" s="3"/>
      <c r="SGT848" s="3"/>
      <c r="SGU848" s="3"/>
      <c r="SGV848" s="3"/>
      <c r="SGW848" s="3"/>
      <c r="SGX848" s="3"/>
      <c r="SGY848" s="3"/>
      <c r="SGZ848" s="3"/>
      <c r="SHA848" s="3"/>
      <c r="SHB848" s="3"/>
      <c r="SHC848" s="3"/>
      <c r="SHD848" s="3"/>
      <c r="SHE848" s="3"/>
      <c r="SHF848" s="3"/>
      <c r="SHG848" s="3"/>
      <c r="SHH848" s="3"/>
      <c r="SHI848" s="3"/>
      <c r="SHJ848" s="3"/>
      <c r="SHK848" s="3"/>
      <c r="SHL848" s="3"/>
      <c r="SHM848" s="3"/>
      <c r="SHN848" s="3"/>
      <c r="SHO848" s="3"/>
      <c r="SHP848" s="3"/>
      <c r="SHQ848" s="3"/>
      <c r="SHR848" s="3"/>
      <c r="SHS848" s="3"/>
      <c r="SHT848" s="3"/>
      <c r="SHU848" s="3"/>
      <c r="SHV848" s="3"/>
      <c r="SHW848" s="3"/>
      <c r="SHX848" s="3"/>
      <c r="SHY848" s="3"/>
      <c r="SHZ848" s="3"/>
      <c r="SIA848" s="3"/>
      <c r="SIB848" s="3"/>
      <c r="SIC848" s="3"/>
      <c r="SID848" s="3"/>
      <c r="SIE848" s="3"/>
      <c r="SIF848" s="3"/>
      <c r="SIG848" s="3"/>
      <c r="SIH848" s="3"/>
      <c r="SII848" s="3"/>
      <c r="SIJ848" s="3"/>
      <c r="SIK848" s="3"/>
      <c r="SIL848" s="3"/>
      <c r="SIM848" s="3"/>
      <c r="SIN848" s="3"/>
      <c r="SIO848" s="3"/>
      <c r="SIP848" s="3"/>
      <c r="SIQ848" s="3"/>
      <c r="SIR848" s="3"/>
      <c r="SIS848" s="3"/>
      <c r="SIT848" s="3"/>
      <c r="SIU848" s="3"/>
      <c r="SIV848" s="3"/>
      <c r="SIW848" s="3"/>
      <c r="SIX848" s="3"/>
      <c r="SIY848" s="3"/>
      <c r="SIZ848" s="3"/>
      <c r="SJA848" s="3"/>
      <c r="SJB848" s="3"/>
      <c r="SJC848" s="3"/>
      <c r="SJD848" s="3"/>
      <c r="SJE848" s="3"/>
      <c r="SJF848" s="3"/>
      <c r="SJG848" s="3"/>
      <c r="SJH848" s="3"/>
      <c r="SJI848" s="3"/>
      <c r="SJJ848" s="3"/>
      <c r="SJK848" s="3"/>
      <c r="SJL848" s="3"/>
      <c r="SJM848" s="3"/>
      <c r="SJN848" s="3"/>
      <c r="SJO848" s="3"/>
      <c r="SJP848" s="3"/>
      <c r="SJQ848" s="3"/>
      <c r="SJR848" s="3"/>
      <c r="SJS848" s="3"/>
      <c r="SJT848" s="3"/>
      <c r="SJU848" s="3"/>
      <c r="SJV848" s="3"/>
      <c r="SJW848" s="3"/>
      <c r="SJX848" s="3"/>
      <c r="SJY848" s="3"/>
      <c r="SJZ848" s="3"/>
      <c r="SKA848" s="3"/>
      <c r="SKB848" s="3"/>
      <c r="SKC848" s="3"/>
      <c r="SKD848" s="3"/>
      <c r="SKE848" s="3"/>
      <c r="SKF848" s="3"/>
      <c r="SKG848" s="3"/>
      <c r="SKH848" s="3"/>
      <c r="SKI848" s="3"/>
      <c r="SKJ848" s="3"/>
      <c r="SKK848" s="3"/>
      <c r="SKL848" s="3"/>
      <c r="SKM848" s="3"/>
      <c r="SKN848" s="3"/>
      <c r="SKO848" s="3"/>
      <c r="SKP848" s="3"/>
      <c r="SKQ848" s="3"/>
      <c r="SKR848" s="3"/>
      <c r="SKS848" s="3"/>
      <c r="SKT848" s="3"/>
      <c r="SKU848" s="3"/>
      <c r="SKV848" s="3"/>
      <c r="SKW848" s="3"/>
      <c r="SKX848" s="3"/>
      <c r="SKY848" s="3"/>
      <c r="SKZ848" s="3"/>
      <c r="SLA848" s="3"/>
      <c r="SLB848" s="3"/>
      <c r="SLC848" s="3"/>
      <c r="SLD848" s="3"/>
      <c r="SLE848" s="3"/>
      <c r="SLF848" s="3"/>
      <c r="SLG848" s="3"/>
      <c r="SLH848" s="3"/>
      <c r="SLI848" s="3"/>
      <c r="SLJ848" s="3"/>
      <c r="SLK848" s="3"/>
      <c r="SLL848" s="3"/>
      <c r="SLM848" s="3"/>
      <c r="SLN848" s="3"/>
      <c r="SLO848" s="3"/>
      <c r="SLP848" s="3"/>
      <c r="SLQ848" s="3"/>
      <c r="SLR848" s="3"/>
      <c r="SLS848" s="3"/>
      <c r="SLT848" s="3"/>
      <c r="SLU848" s="3"/>
      <c r="SLV848" s="3"/>
      <c r="SLW848" s="3"/>
      <c r="SLX848" s="3"/>
      <c r="SLY848" s="3"/>
      <c r="SLZ848" s="3"/>
      <c r="SMA848" s="3"/>
      <c r="SMB848" s="3"/>
      <c r="SMC848" s="3"/>
      <c r="SMD848" s="3"/>
      <c r="SME848" s="3"/>
      <c r="SMF848" s="3"/>
      <c r="SMG848" s="3"/>
      <c r="SMH848" s="3"/>
      <c r="SMI848" s="3"/>
      <c r="SMJ848" s="3"/>
      <c r="SMK848" s="3"/>
      <c r="SML848" s="3"/>
      <c r="SMM848" s="3"/>
      <c r="SMN848" s="3"/>
      <c r="SMO848" s="3"/>
      <c r="SMP848" s="3"/>
      <c r="SMQ848" s="3"/>
      <c r="SMR848" s="3"/>
      <c r="SMS848" s="3"/>
      <c r="SMT848" s="3"/>
      <c r="SMU848" s="3"/>
      <c r="SMV848" s="3"/>
      <c r="SMW848" s="3"/>
      <c r="SMX848" s="3"/>
      <c r="SMY848" s="3"/>
      <c r="SMZ848" s="3"/>
      <c r="SNA848" s="3"/>
      <c r="SNB848" s="3"/>
      <c r="SNC848" s="3"/>
      <c r="SND848" s="3"/>
      <c r="SNE848" s="3"/>
      <c r="SNF848" s="3"/>
      <c r="SNG848" s="3"/>
      <c r="SNH848" s="3"/>
      <c r="SNI848" s="3"/>
      <c r="SNJ848" s="3"/>
      <c r="SNK848" s="3"/>
      <c r="SNL848" s="3"/>
      <c r="SNM848" s="3"/>
      <c r="SNN848" s="3"/>
      <c r="SNO848" s="3"/>
      <c r="SNP848" s="3"/>
      <c r="SNQ848" s="3"/>
      <c r="SNR848" s="3"/>
      <c r="SNS848" s="3"/>
      <c r="SNT848" s="3"/>
      <c r="SNU848" s="3"/>
      <c r="SNV848" s="3"/>
      <c r="SNW848" s="3"/>
      <c r="SNX848" s="3"/>
      <c r="SNY848" s="3"/>
      <c r="SNZ848" s="3"/>
      <c r="SOA848" s="3"/>
      <c r="SOB848" s="3"/>
      <c r="SOC848" s="3"/>
      <c r="SOD848" s="3"/>
      <c r="SOE848" s="3"/>
      <c r="SOF848" s="3"/>
      <c r="SOG848" s="3"/>
      <c r="SOH848" s="3"/>
      <c r="SOI848" s="3"/>
      <c r="SOJ848" s="3"/>
      <c r="SOK848" s="3"/>
      <c r="SOL848" s="3"/>
      <c r="SOM848" s="3"/>
      <c r="SON848" s="3"/>
      <c r="SOO848" s="3"/>
      <c r="SOP848" s="3"/>
      <c r="SOQ848" s="3"/>
      <c r="SOR848" s="3"/>
      <c r="SOS848" s="3"/>
      <c r="SOT848" s="3"/>
      <c r="SOU848" s="3"/>
      <c r="SOV848" s="3"/>
      <c r="SOW848" s="3"/>
      <c r="SOX848" s="3"/>
      <c r="SOY848" s="3"/>
      <c r="SOZ848" s="3"/>
      <c r="SPA848" s="3"/>
      <c r="SPB848" s="3"/>
      <c r="SPC848" s="3"/>
      <c r="SPD848" s="3"/>
      <c r="SPE848" s="3"/>
      <c r="SPF848" s="3"/>
      <c r="SPG848" s="3"/>
      <c r="SPH848" s="3"/>
      <c r="SPI848" s="3"/>
      <c r="SPJ848" s="3"/>
      <c r="SPK848" s="3"/>
      <c r="SPL848" s="3"/>
      <c r="SPM848" s="3"/>
      <c r="SPN848" s="3"/>
      <c r="SPO848" s="3"/>
      <c r="SPP848" s="3"/>
      <c r="SPQ848" s="3"/>
      <c r="SPR848" s="3"/>
      <c r="SPS848" s="3"/>
      <c r="SPT848" s="3"/>
      <c r="SPU848" s="3"/>
      <c r="SPV848" s="3"/>
      <c r="SPW848" s="3"/>
      <c r="SPX848" s="3"/>
      <c r="SPY848" s="3"/>
      <c r="SPZ848" s="3"/>
      <c r="SQA848" s="3"/>
      <c r="SQB848" s="3"/>
      <c r="SQC848" s="3"/>
      <c r="SQD848" s="3"/>
      <c r="SQE848" s="3"/>
      <c r="SQF848" s="3"/>
      <c r="SQG848" s="3"/>
      <c r="SQH848" s="3"/>
      <c r="SQI848" s="3"/>
      <c r="SQJ848" s="3"/>
      <c r="SQK848" s="3"/>
      <c r="SQL848" s="3"/>
      <c r="SQM848" s="3"/>
      <c r="SQN848" s="3"/>
      <c r="SQO848" s="3"/>
      <c r="SQP848" s="3"/>
      <c r="SQQ848" s="3"/>
      <c r="SQR848" s="3"/>
      <c r="SQS848" s="3"/>
      <c r="SQT848" s="3"/>
      <c r="SQU848" s="3"/>
      <c r="SQV848" s="3"/>
      <c r="SQW848" s="3"/>
      <c r="SQX848" s="3"/>
      <c r="SQY848" s="3"/>
      <c r="SQZ848" s="3"/>
      <c r="SRA848" s="3"/>
      <c r="SRB848" s="3"/>
      <c r="SRC848" s="3"/>
      <c r="SRD848" s="3"/>
      <c r="SRE848" s="3"/>
      <c r="SRF848" s="3"/>
      <c r="SRG848" s="3"/>
      <c r="SRH848" s="3"/>
      <c r="SRI848" s="3"/>
      <c r="SRJ848" s="3"/>
      <c r="SRK848" s="3"/>
      <c r="SRL848" s="3"/>
      <c r="SRM848" s="3"/>
      <c r="SRN848" s="3"/>
      <c r="SRO848" s="3"/>
      <c r="SRP848" s="3"/>
      <c r="SRQ848" s="3"/>
      <c r="SRR848" s="3"/>
      <c r="SRS848" s="3"/>
      <c r="SRT848" s="3"/>
      <c r="SRU848" s="3"/>
      <c r="SRV848" s="3"/>
      <c r="SRW848" s="3"/>
      <c r="SRX848" s="3"/>
      <c r="SRY848" s="3"/>
      <c r="SRZ848" s="3"/>
      <c r="SSA848" s="3"/>
      <c r="SSB848" s="3"/>
      <c r="SSC848" s="3"/>
      <c r="SSD848" s="3"/>
      <c r="SSE848" s="3"/>
      <c r="SSF848" s="3"/>
      <c r="SSG848" s="3"/>
      <c r="SSH848" s="3"/>
      <c r="SSI848" s="3"/>
      <c r="SSJ848" s="3"/>
      <c r="SSK848" s="3"/>
      <c r="SSL848" s="3"/>
      <c r="SSM848" s="3"/>
      <c r="SSN848" s="3"/>
      <c r="SSO848" s="3"/>
      <c r="SSP848" s="3"/>
      <c r="SSQ848" s="3"/>
      <c r="SSR848" s="3"/>
      <c r="SSS848" s="3"/>
      <c r="SST848" s="3"/>
      <c r="SSU848" s="3"/>
      <c r="SSV848" s="3"/>
      <c r="SSW848" s="3"/>
      <c r="SSX848" s="3"/>
      <c r="SSY848" s="3"/>
      <c r="SSZ848" s="3"/>
      <c r="STA848" s="3"/>
      <c r="STB848" s="3"/>
      <c r="STC848" s="3"/>
      <c r="STD848" s="3"/>
      <c r="STE848" s="3"/>
      <c r="STF848" s="3"/>
      <c r="STG848" s="3"/>
      <c r="STH848" s="3"/>
      <c r="STI848" s="3"/>
      <c r="STJ848" s="3"/>
      <c r="STK848" s="3"/>
      <c r="STL848" s="3"/>
      <c r="STM848" s="3"/>
      <c r="STN848" s="3"/>
      <c r="STO848" s="3"/>
      <c r="STP848" s="3"/>
      <c r="STQ848" s="3"/>
      <c r="STR848" s="3"/>
      <c r="STS848" s="3"/>
      <c r="STT848" s="3"/>
      <c r="STU848" s="3"/>
      <c r="STV848" s="3"/>
      <c r="STW848" s="3"/>
      <c r="STX848" s="3"/>
      <c r="STY848" s="3"/>
      <c r="STZ848" s="3"/>
      <c r="SUA848" s="3"/>
      <c r="SUB848" s="3"/>
      <c r="SUC848" s="3"/>
      <c r="SUD848" s="3"/>
      <c r="SUE848" s="3"/>
      <c r="SUF848" s="3"/>
      <c r="SUG848" s="3"/>
      <c r="SUH848" s="3"/>
      <c r="SUI848" s="3"/>
      <c r="SUJ848" s="3"/>
      <c r="SUK848" s="3"/>
      <c r="SUL848" s="3"/>
      <c r="SUM848" s="3"/>
      <c r="SUN848" s="3"/>
      <c r="SUO848" s="3"/>
      <c r="SUP848" s="3"/>
      <c r="SUQ848" s="3"/>
      <c r="SUR848" s="3"/>
      <c r="SUS848" s="3"/>
      <c r="SUT848" s="3"/>
      <c r="SUU848" s="3"/>
      <c r="SUV848" s="3"/>
      <c r="SUW848" s="3"/>
      <c r="SUX848" s="3"/>
      <c r="SUY848" s="3"/>
      <c r="SUZ848" s="3"/>
      <c r="SVA848" s="3"/>
      <c r="SVB848" s="3"/>
      <c r="SVC848" s="3"/>
      <c r="SVD848" s="3"/>
      <c r="SVE848" s="3"/>
      <c r="SVF848" s="3"/>
      <c r="SVG848" s="3"/>
      <c r="SVH848" s="3"/>
      <c r="SVI848" s="3"/>
      <c r="SVJ848" s="3"/>
      <c r="SVK848" s="3"/>
      <c r="SVL848" s="3"/>
      <c r="SVM848" s="3"/>
      <c r="SVN848" s="3"/>
      <c r="SVO848" s="3"/>
      <c r="SVP848" s="3"/>
      <c r="SVQ848" s="3"/>
      <c r="SVR848" s="3"/>
      <c r="SVS848" s="3"/>
      <c r="SVT848" s="3"/>
      <c r="SVU848" s="3"/>
      <c r="SVV848" s="3"/>
      <c r="SVW848" s="3"/>
      <c r="SVX848" s="3"/>
      <c r="SVY848" s="3"/>
      <c r="SVZ848" s="3"/>
      <c r="SWA848" s="3"/>
      <c r="SWB848" s="3"/>
      <c r="SWC848" s="3"/>
      <c r="SWD848" s="3"/>
      <c r="SWE848" s="3"/>
      <c r="SWF848" s="3"/>
      <c r="SWG848" s="3"/>
      <c r="SWH848" s="3"/>
      <c r="SWI848" s="3"/>
      <c r="SWJ848" s="3"/>
      <c r="SWK848" s="3"/>
      <c r="SWL848" s="3"/>
      <c r="SWM848" s="3"/>
      <c r="SWN848" s="3"/>
      <c r="SWO848" s="3"/>
      <c r="SWP848" s="3"/>
      <c r="SWQ848" s="3"/>
      <c r="SWR848" s="3"/>
      <c r="SWS848" s="3"/>
      <c r="SWT848" s="3"/>
      <c r="SWU848" s="3"/>
      <c r="SWV848" s="3"/>
      <c r="SWW848" s="3"/>
      <c r="SWX848" s="3"/>
      <c r="SWY848" s="3"/>
      <c r="SWZ848" s="3"/>
      <c r="SXA848" s="3"/>
      <c r="SXB848" s="3"/>
      <c r="SXC848" s="3"/>
      <c r="SXD848" s="3"/>
      <c r="SXE848" s="3"/>
      <c r="SXF848" s="3"/>
      <c r="SXG848" s="3"/>
      <c r="SXH848" s="3"/>
      <c r="SXI848" s="3"/>
      <c r="SXJ848" s="3"/>
      <c r="SXK848" s="3"/>
      <c r="SXL848" s="3"/>
      <c r="SXM848" s="3"/>
      <c r="SXN848" s="3"/>
      <c r="SXO848" s="3"/>
      <c r="SXP848" s="3"/>
      <c r="SXQ848" s="3"/>
      <c r="SXR848" s="3"/>
      <c r="SXS848" s="3"/>
      <c r="SXT848" s="3"/>
      <c r="SXU848" s="3"/>
      <c r="SXV848" s="3"/>
      <c r="SXW848" s="3"/>
      <c r="SXX848" s="3"/>
      <c r="SXY848" s="3"/>
      <c r="SXZ848" s="3"/>
      <c r="SYA848" s="3"/>
      <c r="SYB848" s="3"/>
      <c r="SYC848" s="3"/>
      <c r="SYD848" s="3"/>
      <c r="SYE848" s="3"/>
      <c r="SYF848" s="3"/>
      <c r="SYG848" s="3"/>
      <c r="SYH848" s="3"/>
      <c r="SYI848" s="3"/>
      <c r="SYJ848" s="3"/>
      <c r="SYK848" s="3"/>
      <c r="SYL848" s="3"/>
      <c r="SYM848" s="3"/>
      <c r="SYN848" s="3"/>
      <c r="SYO848" s="3"/>
      <c r="SYP848" s="3"/>
      <c r="SYQ848" s="3"/>
      <c r="SYR848" s="3"/>
      <c r="SYS848" s="3"/>
      <c r="SYT848" s="3"/>
      <c r="SYU848" s="3"/>
      <c r="SYV848" s="3"/>
      <c r="SYW848" s="3"/>
      <c r="SYX848" s="3"/>
      <c r="SYY848" s="3"/>
      <c r="SYZ848" s="3"/>
      <c r="SZA848" s="3"/>
      <c r="SZB848" s="3"/>
      <c r="SZC848" s="3"/>
      <c r="SZD848" s="3"/>
      <c r="SZE848" s="3"/>
      <c r="SZF848" s="3"/>
      <c r="SZG848" s="3"/>
      <c r="SZH848" s="3"/>
      <c r="SZI848" s="3"/>
      <c r="SZJ848" s="3"/>
      <c r="SZK848" s="3"/>
      <c r="SZL848" s="3"/>
      <c r="SZM848" s="3"/>
      <c r="SZN848" s="3"/>
      <c r="SZO848" s="3"/>
      <c r="SZP848" s="3"/>
      <c r="SZQ848" s="3"/>
      <c r="SZR848" s="3"/>
      <c r="SZS848" s="3"/>
      <c r="SZT848" s="3"/>
      <c r="SZU848" s="3"/>
      <c r="SZV848" s="3"/>
      <c r="SZW848" s="3"/>
      <c r="SZX848" s="3"/>
      <c r="SZY848" s="3"/>
      <c r="SZZ848" s="3"/>
      <c r="TAA848" s="3"/>
      <c r="TAB848" s="3"/>
      <c r="TAC848" s="3"/>
      <c r="TAD848" s="3"/>
      <c r="TAE848" s="3"/>
      <c r="TAF848" s="3"/>
      <c r="TAG848" s="3"/>
      <c r="TAH848" s="3"/>
      <c r="TAI848" s="3"/>
      <c r="TAJ848" s="3"/>
      <c r="TAK848" s="3"/>
      <c r="TAL848" s="3"/>
      <c r="TAM848" s="3"/>
      <c r="TAN848" s="3"/>
      <c r="TAO848" s="3"/>
      <c r="TAP848" s="3"/>
      <c r="TAQ848" s="3"/>
      <c r="TAR848" s="3"/>
      <c r="TAS848" s="3"/>
      <c r="TAT848" s="3"/>
      <c r="TAU848" s="3"/>
      <c r="TAV848" s="3"/>
      <c r="TAW848" s="3"/>
      <c r="TAX848" s="3"/>
      <c r="TAY848" s="3"/>
      <c r="TAZ848" s="3"/>
      <c r="TBA848" s="3"/>
      <c r="TBB848" s="3"/>
      <c r="TBC848" s="3"/>
      <c r="TBD848" s="3"/>
      <c r="TBE848" s="3"/>
      <c r="TBF848" s="3"/>
      <c r="TBG848" s="3"/>
      <c r="TBH848" s="3"/>
      <c r="TBI848" s="3"/>
      <c r="TBJ848" s="3"/>
      <c r="TBK848" s="3"/>
      <c r="TBL848" s="3"/>
      <c r="TBM848" s="3"/>
      <c r="TBN848" s="3"/>
      <c r="TBO848" s="3"/>
      <c r="TBP848" s="3"/>
      <c r="TBQ848" s="3"/>
      <c r="TBR848" s="3"/>
      <c r="TBS848" s="3"/>
      <c r="TBT848" s="3"/>
      <c r="TBU848" s="3"/>
      <c r="TBV848" s="3"/>
      <c r="TBW848" s="3"/>
      <c r="TBX848" s="3"/>
      <c r="TBY848" s="3"/>
      <c r="TBZ848" s="3"/>
      <c r="TCA848" s="3"/>
      <c r="TCB848" s="3"/>
      <c r="TCC848" s="3"/>
      <c r="TCD848" s="3"/>
      <c r="TCE848" s="3"/>
      <c r="TCF848" s="3"/>
      <c r="TCG848" s="3"/>
      <c r="TCH848" s="3"/>
      <c r="TCI848" s="3"/>
      <c r="TCJ848" s="3"/>
      <c r="TCK848" s="3"/>
      <c r="TCL848" s="3"/>
      <c r="TCM848" s="3"/>
      <c r="TCN848" s="3"/>
      <c r="TCO848" s="3"/>
      <c r="TCP848" s="3"/>
      <c r="TCQ848" s="3"/>
      <c r="TCR848" s="3"/>
      <c r="TCS848" s="3"/>
      <c r="TCT848" s="3"/>
      <c r="TCU848" s="3"/>
      <c r="TCV848" s="3"/>
      <c r="TCW848" s="3"/>
      <c r="TCX848" s="3"/>
      <c r="TCY848" s="3"/>
      <c r="TCZ848" s="3"/>
      <c r="TDA848" s="3"/>
      <c r="TDB848" s="3"/>
      <c r="TDC848" s="3"/>
      <c r="TDD848" s="3"/>
      <c r="TDE848" s="3"/>
      <c r="TDF848" s="3"/>
      <c r="TDG848" s="3"/>
      <c r="TDH848" s="3"/>
      <c r="TDI848" s="3"/>
      <c r="TDJ848" s="3"/>
      <c r="TDK848" s="3"/>
      <c r="TDL848" s="3"/>
      <c r="TDM848" s="3"/>
      <c r="TDN848" s="3"/>
      <c r="TDO848" s="3"/>
      <c r="TDP848" s="3"/>
      <c r="TDQ848" s="3"/>
      <c r="TDR848" s="3"/>
      <c r="TDS848" s="3"/>
      <c r="TDT848" s="3"/>
      <c r="TDU848" s="3"/>
      <c r="TDV848" s="3"/>
      <c r="TDW848" s="3"/>
      <c r="TDX848" s="3"/>
      <c r="TDY848" s="3"/>
      <c r="TDZ848" s="3"/>
      <c r="TEA848" s="3"/>
      <c r="TEB848" s="3"/>
      <c r="TEC848" s="3"/>
      <c r="TED848" s="3"/>
      <c r="TEE848" s="3"/>
      <c r="TEF848" s="3"/>
      <c r="TEG848" s="3"/>
      <c r="TEH848" s="3"/>
      <c r="TEI848" s="3"/>
      <c r="TEJ848" s="3"/>
      <c r="TEK848" s="3"/>
      <c r="TEL848" s="3"/>
      <c r="TEM848" s="3"/>
      <c r="TEN848" s="3"/>
      <c r="TEO848" s="3"/>
      <c r="TEP848" s="3"/>
      <c r="TEQ848" s="3"/>
      <c r="TER848" s="3"/>
      <c r="TES848" s="3"/>
      <c r="TET848" s="3"/>
      <c r="TEU848" s="3"/>
      <c r="TEV848" s="3"/>
      <c r="TEW848" s="3"/>
      <c r="TEX848" s="3"/>
      <c r="TEY848" s="3"/>
      <c r="TEZ848" s="3"/>
      <c r="TFA848" s="3"/>
      <c r="TFB848" s="3"/>
      <c r="TFC848" s="3"/>
      <c r="TFD848" s="3"/>
      <c r="TFE848" s="3"/>
      <c r="TFF848" s="3"/>
      <c r="TFG848" s="3"/>
      <c r="TFH848" s="3"/>
      <c r="TFI848" s="3"/>
      <c r="TFJ848" s="3"/>
      <c r="TFK848" s="3"/>
      <c r="TFL848" s="3"/>
      <c r="TFM848" s="3"/>
      <c r="TFN848" s="3"/>
      <c r="TFO848" s="3"/>
      <c r="TFP848" s="3"/>
      <c r="TFQ848" s="3"/>
      <c r="TFR848" s="3"/>
      <c r="TFS848" s="3"/>
      <c r="TFT848" s="3"/>
      <c r="TFU848" s="3"/>
      <c r="TFV848" s="3"/>
      <c r="TFW848" s="3"/>
      <c r="TFX848" s="3"/>
      <c r="TFY848" s="3"/>
      <c r="TFZ848" s="3"/>
      <c r="TGA848" s="3"/>
      <c r="TGB848" s="3"/>
      <c r="TGC848" s="3"/>
      <c r="TGD848" s="3"/>
      <c r="TGE848" s="3"/>
      <c r="TGF848" s="3"/>
      <c r="TGG848" s="3"/>
      <c r="TGH848" s="3"/>
      <c r="TGI848" s="3"/>
      <c r="TGJ848" s="3"/>
      <c r="TGK848" s="3"/>
      <c r="TGL848" s="3"/>
      <c r="TGM848" s="3"/>
      <c r="TGN848" s="3"/>
      <c r="TGO848" s="3"/>
      <c r="TGP848" s="3"/>
      <c r="TGQ848" s="3"/>
      <c r="TGR848" s="3"/>
      <c r="TGS848" s="3"/>
      <c r="TGT848" s="3"/>
      <c r="TGU848" s="3"/>
      <c r="TGV848" s="3"/>
      <c r="TGW848" s="3"/>
      <c r="TGX848" s="3"/>
      <c r="TGY848" s="3"/>
      <c r="TGZ848" s="3"/>
      <c r="THA848" s="3"/>
      <c r="THB848" s="3"/>
      <c r="THC848" s="3"/>
      <c r="THD848" s="3"/>
      <c r="THE848" s="3"/>
      <c r="THF848" s="3"/>
      <c r="THG848" s="3"/>
      <c r="THH848" s="3"/>
      <c r="THI848" s="3"/>
      <c r="THJ848" s="3"/>
      <c r="THK848" s="3"/>
      <c r="THL848" s="3"/>
      <c r="THM848" s="3"/>
      <c r="THN848" s="3"/>
      <c r="THO848" s="3"/>
      <c r="THP848" s="3"/>
      <c r="THQ848" s="3"/>
      <c r="THR848" s="3"/>
      <c r="THS848" s="3"/>
      <c r="THT848" s="3"/>
      <c r="THU848" s="3"/>
      <c r="THV848" s="3"/>
      <c r="THW848" s="3"/>
      <c r="THX848" s="3"/>
      <c r="THY848" s="3"/>
      <c r="THZ848" s="3"/>
      <c r="TIA848" s="3"/>
      <c r="TIB848" s="3"/>
      <c r="TIC848" s="3"/>
      <c r="TID848" s="3"/>
      <c r="TIE848" s="3"/>
      <c r="TIF848" s="3"/>
      <c r="TIG848" s="3"/>
      <c r="TIH848" s="3"/>
      <c r="TII848" s="3"/>
      <c r="TIJ848" s="3"/>
      <c r="TIK848" s="3"/>
      <c r="TIL848" s="3"/>
      <c r="TIM848" s="3"/>
      <c r="TIN848" s="3"/>
      <c r="TIO848" s="3"/>
      <c r="TIP848" s="3"/>
      <c r="TIQ848" s="3"/>
      <c r="TIR848" s="3"/>
      <c r="TIS848" s="3"/>
      <c r="TIT848" s="3"/>
      <c r="TIU848" s="3"/>
      <c r="TIV848" s="3"/>
      <c r="TIW848" s="3"/>
      <c r="TIX848" s="3"/>
      <c r="TIY848" s="3"/>
      <c r="TIZ848" s="3"/>
      <c r="TJA848" s="3"/>
      <c r="TJB848" s="3"/>
      <c r="TJC848" s="3"/>
      <c r="TJD848" s="3"/>
      <c r="TJE848" s="3"/>
      <c r="TJF848" s="3"/>
      <c r="TJG848" s="3"/>
      <c r="TJH848" s="3"/>
      <c r="TJI848" s="3"/>
      <c r="TJJ848" s="3"/>
      <c r="TJK848" s="3"/>
      <c r="TJL848" s="3"/>
      <c r="TJM848" s="3"/>
      <c r="TJN848" s="3"/>
      <c r="TJO848" s="3"/>
      <c r="TJP848" s="3"/>
      <c r="TJQ848" s="3"/>
      <c r="TJR848" s="3"/>
      <c r="TJS848" s="3"/>
      <c r="TJT848" s="3"/>
      <c r="TJU848" s="3"/>
      <c r="TJV848" s="3"/>
      <c r="TJW848" s="3"/>
      <c r="TJX848" s="3"/>
      <c r="TJY848" s="3"/>
      <c r="TJZ848" s="3"/>
      <c r="TKA848" s="3"/>
      <c r="TKB848" s="3"/>
      <c r="TKC848" s="3"/>
      <c r="TKD848" s="3"/>
      <c r="TKE848" s="3"/>
      <c r="TKF848" s="3"/>
      <c r="TKG848" s="3"/>
      <c r="TKH848" s="3"/>
      <c r="TKI848" s="3"/>
      <c r="TKJ848" s="3"/>
      <c r="TKK848" s="3"/>
      <c r="TKL848" s="3"/>
      <c r="TKM848" s="3"/>
      <c r="TKN848" s="3"/>
      <c r="TKO848" s="3"/>
      <c r="TKP848" s="3"/>
      <c r="TKQ848" s="3"/>
      <c r="TKR848" s="3"/>
      <c r="TKS848" s="3"/>
      <c r="TKT848" s="3"/>
      <c r="TKU848" s="3"/>
      <c r="TKV848" s="3"/>
      <c r="TKW848" s="3"/>
      <c r="TKX848" s="3"/>
      <c r="TKY848" s="3"/>
      <c r="TKZ848" s="3"/>
      <c r="TLA848" s="3"/>
      <c r="TLB848" s="3"/>
      <c r="TLC848" s="3"/>
      <c r="TLD848" s="3"/>
      <c r="TLE848" s="3"/>
      <c r="TLF848" s="3"/>
      <c r="TLG848" s="3"/>
      <c r="TLH848" s="3"/>
      <c r="TLI848" s="3"/>
      <c r="TLJ848" s="3"/>
      <c r="TLK848" s="3"/>
      <c r="TLL848" s="3"/>
      <c r="TLM848" s="3"/>
      <c r="TLN848" s="3"/>
      <c r="TLO848" s="3"/>
      <c r="TLP848" s="3"/>
      <c r="TLQ848" s="3"/>
      <c r="TLR848" s="3"/>
      <c r="TLS848" s="3"/>
      <c r="TLT848" s="3"/>
      <c r="TLU848" s="3"/>
      <c r="TLV848" s="3"/>
      <c r="TLW848" s="3"/>
      <c r="TLX848" s="3"/>
      <c r="TLY848" s="3"/>
      <c r="TLZ848" s="3"/>
      <c r="TMA848" s="3"/>
      <c r="TMB848" s="3"/>
      <c r="TMC848" s="3"/>
      <c r="TMD848" s="3"/>
      <c r="TME848" s="3"/>
      <c r="TMF848" s="3"/>
      <c r="TMG848" s="3"/>
      <c r="TMH848" s="3"/>
      <c r="TMI848" s="3"/>
      <c r="TMJ848" s="3"/>
      <c r="TMK848" s="3"/>
      <c r="TML848" s="3"/>
      <c r="TMM848" s="3"/>
      <c r="TMN848" s="3"/>
      <c r="TMO848" s="3"/>
      <c r="TMP848" s="3"/>
      <c r="TMQ848" s="3"/>
      <c r="TMR848" s="3"/>
      <c r="TMS848" s="3"/>
      <c r="TMT848" s="3"/>
      <c r="TMU848" s="3"/>
      <c r="TMV848" s="3"/>
      <c r="TMW848" s="3"/>
      <c r="TMX848" s="3"/>
      <c r="TMY848" s="3"/>
      <c r="TMZ848" s="3"/>
      <c r="TNA848" s="3"/>
      <c r="TNB848" s="3"/>
      <c r="TNC848" s="3"/>
      <c r="TND848" s="3"/>
      <c r="TNE848" s="3"/>
      <c r="TNF848" s="3"/>
      <c r="TNG848" s="3"/>
      <c r="TNH848" s="3"/>
      <c r="TNI848" s="3"/>
      <c r="TNJ848" s="3"/>
      <c r="TNK848" s="3"/>
      <c r="TNL848" s="3"/>
      <c r="TNM848" s="3"/>
      <c r="TNN848" s="3"/>
      <c r="TNO848" s="3"/>
      <c r="TNP848" s="3"/>
      <c r="TNQ848" s="3"/>
      <c r="TNR848" s="3"/>
      <c r="TNS848" s="3"/>
      <c r="TNT848" s="3"/>
      <c r="TNU848" s="3"/>
      <c r="TNV848" s="3"/>
      <c r="TNW848" s="3"/>
      <c r="TNX848" s="3"/>
      <c r="TNY848" s="3"/>
      <c r="TNZ848" s="3"/>
      <c r="TOA848" s="3"/>
      <c r="TOB848" s="3"/>
      <c r="TOC848" s="3"/>
      <c r="TOD848" s="3"/>
      <c r="TOE848" s="3"/>
      <c r="TOF848" s="3"/>
      <c r="TOG848" s="3"/>
      <c r="TOH848" s="3"/>
      <c r="TOI848" s="3"/>
      <c r="TOJ848" s="3"/>
      <c r="TOK848" s="3"/>
      <c r="TOL848" s="3"/>
      <c r="TOM848" s="3"/>
      <c r="TON848" s="3"/>
      <c r="TOO848" s="3"/>
      <c r="TOP848" s="3"/>
      <c r="TOQ848" s="3"/>
      <c r="TOR848" s="3"/>
      <c r="TOS848" s="3"/>
      <c r="TOT848" s="3"/>
      <c r="TOU848" s="3"/>
      <c r="TOV848" s="3"/>
      <c r="TOW848" s="3"/>
      <c r="TOX848" s="3"/>
      <c r="TOY848" s="3"/>
      <c r="TOZ848" s="3"/>
      <c r="TPA848" s="3"/>
      <c r="TPB848" s="3"/>
      <c r="TPC848" s="3"/>
      <c r="TPD848" s="3"/>
      <c r="TPE848" s="3"/>
      <c r="TPF848" s="3"/>
      <c r="TPG848" s="3"/>
      <c r="TPH848" s="3"/>
      <c r="TPI848" s="3"/>
      <c r="TPJ848" s="3"/>
      <c r="TPK848" s="3"/>
      <c r="TPL848" s="3"/>
      <c r="TPM848" s="3"/>
      <c r="TPN848" s="3"/>
      <c r="TPO848" s="3"/>
      <c r="TPP848" s="3"/>
      <c r="TPQ848" s="3"/>
      <c r="TPR848" s="3"/>
      <c r="TPS848" s="3"/>
      <c r="TPT848" s="3"/>
      <c r="TPU848" s="3"/>
      <c r="TPV848" s="3"/>
      <c r="TPW848" s="3"/>
      <c r="TPX848" s="3"/>
      <c r="TPY848" s="3"/>
      <c r="TPZ848" s="3"/>
      <c r="TQA848" s="3"/>
      <c r="TQB848" s="3"/>
      <c r="TQC848" s="3"/>
      <c r="TQD848" s="3"/>
      <c r="TQE848" s="3"/>
      <c r="TQF848" s="3"/>
      <c r="TQG848" s="3"/>
      <c r="TQH848" s="3"/>
      <c r="TQI848" s="3"/>
      <c r="TQJ848" s="3"/>
      <c r="TQK848" s="3"/>
      <c r="TQL848" s="3"/>
      <c r="TQM848" s="3"/>
      <c r="TQN848" s="3"/>
      <c r="TQO848" s="3"/>
      <c r="TQP848" s="3"/>
      <c r="TQQ848" s="3"/>
      <c r="TQR848" s="3"/>
      <c r="TQS848" s="3"/>
      <c r="TQT848" s="3"/>
      <c r="TQU848" s="3"/>
      <c r="TQV848" s="3"/>
      <c r="TQW848" s="3"/>
      <c r="TQX848" s="3"/>
      <c r="TQY848" s="3"/>
      <c r="TQZ848" s="3"/>
      <c r="TRA848" s="3"/>
      <c r="TRB848" s="3"/>
      <c r="TRC848" s="3"/>
      <c r="TRD848" s="3"/>
      <c r="TRE848" s="3"/>
      <c r="TRF848" s="3"/>
      <c r="TRG848" s="3"/>
      <c r="TRH848" s="3"/>
      <c r="TRI848" s="3"/>
      <c r="TRJ848" s="3"/>
      <c r="TRK848" s="3"/>
      <c r="TRL848" s="3"/>
      <c r="TRM848" s="3"/>
      <c r="TRN848" s="3"/>
      <c r="TRO848" s="3"/>
      <c r="TRP848" s="3"/>
      <c r="TRQ848" s="3"/>
      <c r="TRR848" s="3"/>
      <c r="TRS848" s="3"/>
      <c r="TRT848" s="3"/>
      <c r="TRU848" s="3"/>
      <c r="TRV848" s="3"/>
      <c r="TRW848" s="3"/>
      <c r="TRX848" s="3"/>
      <c r="TRY848" s="3"/>
      <c r="TRZ848" s="3"/>
      <c r="TSA848" s="3"/>
      <c r="TSB848" s="3"/>
      <c r="TSC848" s="3"/>
      <c r="TSD848" s="3"/>
      <c r="TSE848" s="3"/>
      <c r="TSF848" s="3"/>
      <c r="TSG848" s="3"/>
      <c r="TSH848" s="3"/>
      <c r="TSI848" s="3"/>
      <c r="TSJ848" s="3"/>
      <c r="TSK848" s="3"/>
      <c r="TSL848" s="3"/>
      <c r="TSM848" s="3"/>
      <c r="TSN848" s="3"/>
      <c r="TSO848" s="3"/>
      <c r="TSP848" s="3"/>
      <c r="TSQ848" s="3"/>
      <c r="TSR848" s="3"/>
      <c r="TSS848" s="3"/>
      <c r="TST848" s="3"/>
      <c r="TSU848" s="3"/>
      <c r="TSV848" s="3"/>
      <c r="TSW848" s="3"/>
      <c r="TSX848" s="3"/>
      <c r="TSY848" s="3"/>
      <c r="TSZ848" s="3"/>
      <c r="TTA848" s="3"/>
      <c r="TTB848" s="3"/>
      <c r="TTC848" s="3"/>
      <c r="TTD848" s="3"/>
      <c r="TTE848" s="3"/>
      <c r="TTF848" s="3"/>
      <c r="TTG848" s="3"/>
      <c r="TTH848" s="3"/>
      <c r="TTI848" s="3"/>
      <c r="TTJ848" s="3"/>
      <c r="TTK848" s="3"/>
      <c r="TTL848" s="3"/>
      <c r="TTM848" s="3"/>
      <c r="TTN848" s="3"/>
      <c r="TTO848" s="3"/>
      <c r="TTP848" s="3"/>
      <c r="TTQ848" s="3"/>
      <c r="TTR848" s="3"/>
      <c r="TTS848" s="3"/>
      <c r="TTT848" s="3"/>
      <c r="TTU848" s="3"/>
      <c r="TTV848" s="3"/>
      <c r="TTW848" s="3"/>
      <c r="TTX848" s="3"/>
      <c r="TTY848" s="3"/>
      <c r="TTZ848" s="3"/>
      <c r="TUA848" s="3"/>
      <c r="TUB848" s="3"/>
      <c r="TUC848" s="3"/>
      <c r="TUD848" s="3"/>
      <c r="TUE848" s="3"/>
      <c r="TUF848" s="3"/>
      <c r="TUG848" s="3"/>
      <c r="TUH848" s="3"/>
      <c r="TUI848" s="3"/>
      <c r="TUJ848" s="3"/>
      <c r="TUK848" s="3"/>
      <c r="TUL848" s="3"/>
      <c r="TUM848" s="3"/>
      <c r="TUN848" s="3"/>
      <c r="TUO848" s="3"/>
      <c r="TUP848" s="3"/>
      <c r="TUQ848" s="3"/>
      <c r="TUR848" s="3"/>
      <c r="TUS848" s="3"/>
      <c r="TUT848" s="3"/>
      <c r="TUU848" s="3"/>
      <c r="TUV848" s="3"/>
      <c r="TUW848" s="3"/>
      <c r="TUX848" s="3"/>
      <c r="TUY848" s="3"/>
      <c r="TUZ848" s="3"/>
      <c r="TVA848" s="3"/>
      <c r="TVB848" s="3"/>
      <c r="TVC848" s="3"/>
      <c r="TVD848" s="3"/>
      <c r="TVE848" s="3"/>
      <c r="TVF848" s="3"/>
      <c r="TVG848" s="3"/>
      <c r="TVH848" s="3"/>
      <c r="TVI848" s="3"/>
      <c r="TVJ848" s="3"/>
      <c r="TVK848" s="3"/>
      <c r="TVL848" s="3"/>
      <c r="TVM848" s="3"/>
      <c r="TVN848" s="3"/>
      <c r="TVO848" s="3"/>
      <c r="TVP848" s="3"/>
      <c r="TVQ848" s="3"/>
      <c r="TVR848" s="3"/>
      <c r="TVS848" s="3"/>
      <c r="TVT848" s="3"/>
      <c r="TVU848" s="3"/>
      <c r="TVV848" s="3"/>
      <c r="TVW848" s="3"/>
      <c r="TVX848" s="3"/>
      <c r="TVY848" s="3"/>
      <c r="TVZ848" s="3"/>
      <c r="TWA848" s="3"/>
      <c r="TWB848" s="3"/>
      <c r="TWC848" s="3"/>
      <c r="TWD848" s="3"/>
      <c r="TWE848" s="3"/>
      <c r="TWF848" s="3"/>
      <c r="TWG848" s="3"/>
      <c r="TWH848" s="3"/>
      <c r="TWI848" s="3"/>
      <c r="TWJ848" s="3"/>
      <c r="TWK848" s="3"/>
      <c r="TWL848" s="3"/>
      <c r="TWM848" s="3"/>
      <c r="TWN848" s="3"/>
      <c r="TWO848" s="3"/>
      <c r="TWP848" s="3"/>
      <c r="TWQ848" s="3"/>
      <c r="TWR848" s="3"/>
      <c r="TWS848" s="3"/>
      <c r="TWT848" s="3"/>
      <c r="TWU848" s="3"/>
      <c r="TWV848" s="3"/>
      <c r="TWW848" s="3"/>
      <c r="TWX848" s="3"/>
      <c r="TWY848" s="3"/>
      <c r="TWZ848" s="3"/>
      <c r="TXA848" s="3"/>
      <c r="TXB848" s="3"/>
      <c r="TXC848" s="3"/>
      <c r="TXD848" s="3"/>
      <c r="TXE848" s="3"/>
      <c r="TXF848" s="3"/>
      <c r="TXG848" s="3"/>
      <c r="TXH848" s="3"/>
      <c r="TXI848" s="3"/>
      <c r="TXJ848" s="3"/>
      <c r="TXK848" s="3"/>
      <c r="TXL848" s="3"/>
      <c r="TXM848" s="3"/>
      <c r="TXN848" s="3"/>
      <c r="TXO848" s="3"/>
      <c r="TXP848" s="3"/>
      <c r="TXQ848" s="3"/>
      <c r="TXR848" s="3"/>
      <c r="TXS848" s="3"/>
      <c r="TXT848" s="3"/>
      <c r="TXU848" s="3"/>
      <c r="TXV848" s="3"/>
      <c r="TXW848" s="3"/>
      <c r="TXX848" s="3"/>
      <c r="TXY848" s="3"/>
      <c r="TXZ848" s="3"/>
      <c r="TYA848" s="3"/>
      <c r="TYB848" s="3"/>
      <c r="TYC848" s="3"/>
      <c r="TYD848" s="3"/>
      <c r="TYE848" s="3"/>
      <c r="TYF848" s="3"/>
      <c r="TYG848" s="3"/>
      <c r="TYH848" s="3"/>
      <c r="TYI848" s="3"/>
      <c r="TYJ848" s="3"/>
      <c r="TYK848" s="3"/>
      <c r="TYL848" s="3"/>
      <c r="TYM848" s="3"/>
      <c r="TYN848" s="3"/>
      <c r="TYO848" s="3"/>
      <c r="TYP848" s="3"/>
      <c r="TYQ848" s="3"/>
      <c r="TYR848" s="3"/>
      <c r="TYS848" s="3"/>
      <c r="TYT848" s="3"/>
      <c r="TYU848" s="3"/>
      <c r="TYV848" s="3"/>
      <c r="TYW848" s="3"/>
      <c r="TYX848" s="3"/>
      <c r="TYY848" s="3"/>
      <c r="TYZ848" s="3"/>
      <c r="TZA848" s="3"/>
      <c r="TZB848" s="3"/>
      <c r="TZC848" s="3"/>
      <c r="TZD848" s="3"/>
      <c r="TZE848" s="3"/>
      <c r="TZF848" s="3"/>
      <c r="TZG848" s="3"/>
      <c r="TZH848" s="3"/>
      <c r="TZI848" s="3"/>
      <c r="TZJ848" s="3"/>
      <c r="TZK848" s="3"/>
      <c r="TZL848" s="3"/>
      <c r="TZM848" s="3"/>
      <c r="TZN848" s="3"/>
      <c r="TZO848" s="3"/>
      <c r="TZP848" s="3"/>
      <c r="TZQ848" s="3"/>
      <c r="TZR848" s="3"/>
      <c r="TZS848" s="3"/>
      <c r="TZT848" s="3"/>
      <c r="TZU848" s="3"/>
      <c r="TZV848" s="3"/>
      <c r="TZW848" s="3"/>
      <c r="TZX848" s="3"/>
      <c r="TZY848" s="3"/>
      <c r="TZZ848" s="3"/>
      <c r="UAA848" s="3"/>
      <c r="UAB848" s="3"/>
      <c r="UAC848" s="3"/>
      <c r="UAD848" s="3"/>
      <c r="UAE848" s="3"/>
      <c r="UAF848" s="3"/>
      <c r="UAG848" s="3"/>
      <c r="UAH848" s="3"/>
      <c r="UAI848" s="3"/>
      <c r="UAJ848" s="3"/>
      <c r="UAK848" s="3"/>
      <c r="UAL848" s="3"/>
      <c r="UAM848" s="3"/>
      <c r="UAN848" s="3"/>
      <c r="UAO848" s="3"/>
      <c r="UAP848" s="3"/>
      <c r="UAQ848" s="3"/>
      <c r="UAR848" s="3"/>
      <c r="UAS848" s="3"/>
      <c r="UAT848" s="3"/>
      <c r="UAU848" s="3"/>
      <c r="UAV848" s="3"/>
      <c r="UAW848" s="3"/>
      <c r="UAX848" s="3"/>
      <c r="UAY848" s="3"/>
      <c r="UAZ848" s="3"/>
      <c r="UBA848" s="3"/>
      <c r="UBB848" s="3"/>
      <c r="UBC848" s="3"/>
      <c r="UBD848" s="3"/>
      <c r="UBE848" s="3"/>
      <c r="UBF848" s="3"/>
      <c r="UBG848" s="3"/>
      <c r="UBH848" s="3"/>
      <c r="UBI848" s="3"/>
      <c r="UBJ848" s="3"/>
      <c r="UBK848" s="3"/>
      <c r="UBL848" s="3"/>
      <c r="UBM848" s="3"/>
      <c r="UBN848" s="3"/>
      <c r="UBO848" s="3"/>
      <c r="UBP848" s="3"/>
      <c r="UBQ848" s="3"/>
      <c r="UBR848" s="3"/>
      <c r="UBS848" s="3"/>
      <c r="UBT848" s="3"/>
      <c r="UBU848" s="3"/>
      <c r="UBV848" s="3"/>
      <c r="UBW848" s="3"/>
      <c r="UBX848" s="3"/>
      <c r="UBY848" s="3"/>
      <c r="UBZ848" s="3"/>
      <c r="UCA848" s="3"/>
      <c r="UCB848" s="3"/>
      <c r="UCC848" s="3"/>
      <c r="UCD848" s="3"/>
      <c r="UCE848" s="3"/>
      <c r="UCF848" s="3"/>
      <c r="UCG848" s="3"/>
      <c r="UCH848" s="3"/>
      <c r="UCI848" s="3"/>
      <c r="UCJ848" s="3"/>
      <c r="UCK848" s="3"/>
      <c r="UCL848" s="3"/>
      <c r="UCM848" s="3"/>
      <c r="UCN848" s="3"/>
      <c r="UCO848" s="3"/>
      <c r="UCP848" s="3"/>
      <c r="UCQ848" s="3"/>
      <c r="UCR848" s="3"/>
      <c r="UCS848" s="3"/>
      <c r="UCT848" s="3"/>
      <c r="UCU848" s="3"/>
      <c r="UCV848" s="3"/>
      <c r="UCW848" s="3"/>
      <c r="UCX848" s="3"/>
      <c r="UCY848" s="3"/>
      <c r="UCZ848" s="3"/>
      <c r="UDA848" s="3"/>
      <c r="UDB848" s="3"/>
      <c r="UDC848" s="3"/>
      <c r="UDD848" s="3"/>
      <c r="UDE848" s="3"/>
      <c r="UDF848" s="3"/>
      <c r="UDG848" s="3"/>
      <c r="UDH848" s="3"/>
      <c r="UDI848" s="3"/>
      <c r="UDJ848" s="3"/>
      <c r="UDK848" s="3"/>
      <c r="UDL848" s="3"/>
      <c r="UDM848" s="3"/>
      <c r="UDN848" s="3"/>
      <c r="UDO848" s="3"/>
      <c r="UDP848" s="3"/>
      <c r="UDQ848" s="3"/>
      <c r="UDR848" s="3"/>
      <c r="UDS848" s="3"/>
      <c r="UDT848" s="3"/>
      <c r="UDU848" s="3"/>
      <c r="UDV848" s="3"/>
      <c r="UDW848" s="3"/>
      <c r="UDX848" s="3"/>
      <c r="UDY848" s="3"/>
      <c r="UDZ848" s="3"/>
      <c r="UEA848" s="3"/>
      <c r="UEB848" s="3"/>
      <c r="UEC848" s="3"/>
      <c r="UED848" s="3"/>
      <c r="UEE848" s="3"/>
      <c r="UEF848" s="3"/>
      <c r="UEG848" s="3"/>
      <c r="UEH848" s="3"/>
      <c r="UEI848" s="3"/>
      <c r="UEJ848" s="3"/>
      <c r="UEK848" s="3"/>
      <c r="UEL848" s="3"/>
      <c r="UEM848" s="3"/>
      <c r="UEN848" s="3"/>
      <c r="UEO848" s="3"/>
      <c r="UEP848" s="3"/>
      <c r="UEQ848" s="3"/>
      <c r="UER848" s="3"/>
      <c r="UES848" s="3"/>
      <c r="UET848" s="3"/>
      <c r="UEU848" s="3"/>
      <c r="UEV848" s="3"/>
      <c r="UEW848" s="3"/>
      <c r="UEX848" s="3"/>
      <c r="UEY848" s="3"/>
      <c r="UEZ848" s="3"/>
      <c r="UFA848" s="3"/>
      <c r="UFB848" s="3"/>
      <c r="UFC848" s="3"/>
      <c r="UFD848" s="3"/>
      <c r="UFE848" s="3"/>
      <c r="UFF848" s="3"/>
      <c r="UFG848" s="3"/>
      <c r="UFH848" s="3"/>
      <c r="UFI848" s="3"/>
      <c r="UFJ848" s="3"/>
      <c r="UFK848" s="3"/>
      <c r="UFL848" s="3"/>
      <c r="UFM848" s="3"/>
      <c r="UFN848" s="3"/>
      <c r="UFO848" s="3"/>
      <c r="UFP848" s="3"/>
      <c r="UFQ848" s="3"/>
      <c r="UFR848" s="3"/>
      <c r="UFS848" s="3"/>
      <c r="UFT848" s="3"/>
      <c r="UFU848" s="3"/>
      <c r="UFV848" s="3"/>
      <c r="UFW848" s="3"/>
      <c r="UFX848" s="3"/>
      <c r="UFY848" s="3"/>
      <c r="UFZ848" s="3"/>
      <c r="UGA848" s="3"/>
      <c r="UGB848" s="3"/>
      <c r="UGC848" s="3"/>
      <c r="UGD848" s="3"/>
      <c r="UGE848" s="3"/>
      <c r="UGF848" s="3"/>
      <c r="UGG848" s="3"/>
      <c r="UGH848" s="3"/>
      <c r="UGI848" s="3"/>
      <c r="UGJ848" s="3"/>
      <c r="UGK848" s="3"/>
      <c r="UGL848" s="3"/>
      <c r="UGM848" s="3"/>
      <c r="UGN848" s="3"/>
      <c r="UGO848" s="3"/>
      <c r="UGP848" s="3"/>
      <c r="UGQ848" s="3"/>
      <c r="UGR848" s="3"/>
      <c r="UGS848" s="3"/>
      <c r="UGT848" s="3"/>
      <c r="UGU848" s="3"/>
      <c r="UGV848" s="3"/>
      <c r="UGW848" s="3"/>
      <c r="UGX848" s="3"/>
      <c r="UGY848" s="3"/>
      <c r="UGZ848" s="3"/>
      <c r="UHA848" s="3"/>
      <c r="UHB848" s="3"/>
      <c r="UHC848" s="3"/>
      <c r="UHD848" s="3"/>
      <c r="UHE848" s="3"/>
      <c r="UHF848" s="3"/>
      <c r="UHG848" s="3"/>
      <c r="UHH848" s="3"/>
      <c r="UHI848" s="3"/>
      <c r="UHJ848" s="3"/>
      <c r="UHK848" s="3"/>
      <c r="UHL848" s="3"/>
      <c r="UHM848" s="3"/>
      <c r="UHN848" s="3"/>
      <c r="UHO848" s="3"/>
      <c r="UHP848" s="3"/>
      <c r="UHQ848" s="3"/>
      <c r="UHR848" s="3"/>
      <c r="UHS848" s="3"/>
      <c r="UHT848" s="3"/>
      <c r="UHU848" s="3"/>
      <c r="UHV848" s="3"/>
      <c r="UHW848" s="3"/>
      <c r="UHX848" s="3"/>
      <c r="UHY848" s="3"/>
      <c r="UHZ848" s="3"/>
      <c r="UIA848" s="3"/>
      <c r="UIB848" s="3"/>
      <c r="UIC848" s="3"/>
      <c r="UID848" s="3"/>
      <c r="UIE848" s="3"/>
      <c r="UIF848" s="3"/>
      <c r="UIG848" s="3"/>
      <c r="UIH848" s="3"/>
      <c r="UII848" s="3"/>
      <c r="UIJ848" s="3"/>
      <c r="UIK848" s="3"/>
      <c r="UIL848" s="3"/>
      <c r="UIM848" s="3"/>
      <c r="UIN848" s="3"/>
      <c r="UIO848" s="3"/>
      <c r="UIP848" s="3"/>
      <c r="UIQ848" s="3"/>
      <c r="UIR848" s="3"/>
      <c r="UIS848" s="3"/>
      <c r="UIT848" s="3"/>
      <c r="UIU848" s="3"/>
      <c r="UIV848" s="3"/>
      <c r="UIW848" s="3"/>
      <c r="UIX848" s="3"/>
      <c r="UIY848" s="3"/>
      <c r="UIZ848" s="3"/>
      <c r="UJA848" s="3"/>
      <c r="UJB848" s="3"/>
      <c r="UJC848" s="3"/>
      <c r="UJD848" s="3"/>
      <c r="UJE848" s="3"/>
      <c r="UJF848" s="3"/>
      <c r="UJG848" s="3"/>
      <c r="UJH848" s="3"/>
      <c r="UJI848" s="3"/>
      <c r="UJJ848" s="3"/>
      <c r="UJK848" s="3"/>
      <c r="UJL848" s="3"/>
      <c r="UJM848" s="3"/>
      <c r="UJN848" s="3"/>
      <c r="UJO848" s="3"/>
      <c r="UJP848" s="3"/>
      <c r="UJQ848" s="3"/>
      <c r="UJR848" s="3"/>
      <c r="UJS848" s="3"/>
      <c r="UJT848" s="3"/>
      <c r="UJU848" s="3"/>
      <c r="UJV848" s="3"/>
      <c r="UJW848" s="3"/>
      <c r="UJX848" s="3"/>
      <c r="UJY848" s="3"/>
      <c r="UJZ848" s="3"/>
      <c r="UKA848" s="3"/>
      <c r="UKB848" s="3"/>
      <c r="UKC848" s="3"/>
      <c r="UKD848" s="3"/>
      <c r="UKE848" s="3"/>
      <c r="UKF848" s="3"/>
      <c r="UKG848" s="3"/>
      <c r="UKH848" s="3"/>
      <c r="UKI848" s="3"/>
      <c r="UKJ848" s="3"/>
      <c r="UKK848" s="3"/>
      <c r="UKL848" s="3"/>
      <c r="UKM848" s="3"/>
      <c r="UKN848" s="3"/>
      <c r="UKO848" s="3"/>
      <c r="UKP848" s="3"/>
      <c r="UKQ848" s="3"/>
      <c r="UKR848" s="3"/>
      <c r="UKS848" s="3"/>
      <c r="UKT848" s="3"/>
      <c r="UKU848" s="3"/>
      <c r="UKV848" s="3"/>
      <c r="UKW848" s="3"/>
      <c r="UKX848" s="3"/>
      <c r="UKY848" s="3"/>
      <c r="UKZ848" s="3"/>
      <c r="ULA848" s="3"/>
      <c r="ULB848" s="3"/>
      <c r="ULC848" s="3"/>
      <c r="ULD848" s="3"/>
      <c r="ULE848" s="3"/>
      <c r="ULF848" s="3"/>
      <c r="ULG848" s="3"/>
      <c r="ULH848" s="3"/>
      <c r="ULI848" s="3"/>
      <c r="ULJ848" s="3"/>
      <c r="ULK848" s="3"/>
      <c r="ULL848" s="3"/>
      <c r="ULM848" s="3"/>
      <c r="ULN848" s="3"/>
      <c r="ULO848" s="3"/>
      <c r="ULP848" s="3"/>
      <c r="ULQ848" s="3"/>
      <c r="ULR848" s="3"/>
      <c r="ULS848" s="3"/>
      <c r="ULT848" s="3"/>
      <c r="ULU848" s="3"/>
      <c r="ULV848" s="3"/>
      <c r="ULW848" s="3"/>
      <c r="ULX848" s="3"/>
      <c r="ULY848" s="3"/>
      <c r="ULZ848" s="3"/>
      <c r="UMA848" s="3"/>
      <c r="UMB848" s="3"/>
      <c r="UMC848" s="3"/>
      <c r="UMD848" s="3"/>
      <c r="UME848" s="3"/>
      <c r="UMF848" s="3"/>
      <c r="UMG848" s="3"/>
      <c r="UMH848" s="3"/>
      <c r="UMI848" s="3"/>
      <c r="UMJ848" s="3"/>
      <c r="UMK848" s="3"/>
      <c r="UML848" s="3"/>
      <c r="UMM848" s="3"/>
      <c r="UMN848" s="3"/>
      <c r="UMO848" s="3"/>
      <c r="UMP848" s="3"/>
      <c r="UMQ848" s="3"/>
      <c r="UMR848" s="3"/>
      <c r="UMS848" s="3"/>
      <c r="UMT848" s="3"/>
      <c r="UMU848" s="3"/>
      <c r="UMV848" s="3"/>
      <c r="UMW848" s="3"/>
      <c r="UMX848" s="3"/>
      <c r="UMY848" s="3"/>
      <c r="UMZ848" s="3"/>
      <c r="UNA848" s="3"/>
      <c r="UNB848" s="3"/>
      <c r="UNC848" s="3"/>
      <c r="UND848" s="3"/>
      <c r="UNE848" s="3"/>
      <c r="UNF848" s="3"/>
      <c r="UNG848" s="3"/>
      <c r="UNH848" s="3"/>
      <c r="UNI848" s="3"/>
      <c r="UNJ848" s="3"/>
      <c r="UNK848" s="3"/>
      <c r="UNL848" s="3"/>
      <c r="UNM848" s="3"/>
      <c r="UNN848" s="3"/>
      <c r="UNO848" s="3"/>
      <c r="UNP848" s="3"/>
      <c r="UNQ848" s="3"/>
      <c r="UNR848" s="3"/>
      <c r="UNS848" s="3"/>
      <c r="UNT848" s="3"/>
      <c r="UNU848" s="3"/>
      <c r="UNV848" s="3"/>
      <c r="UNW848" s="3"/>
      <c r="UNX848" s="3"/>
      <c r="UNY848" s="3"/>
      <c r="UNZ848" s="3"/>
      <c r="UOA848" s="3"/>
      <c r="UOB848" s="3"/>
      <c r="UOC848" s="3"/>
      <c r="UOD848" s="3"/>
      <c r="UOE848" s="3"/>
      <c r="UOF848" s="3"/>
      <c r="UOG848" s="3"/>
      <c r="UOH848" s="3"/>
      <c r="UOI848" s="3"/>
      <c r="UOJ848" s="3"/>
      <c r="UOK848" s="3"/>
      <c r="UOL848" s="3"/>
      <c r="UOM848" s="3"/>
      <c r="UON848" s="3"/>
      <c r="UOO848" s="3"/>
      <c r="UOP848" s="3"/>
      <c r="UOQ848" s="3"/>
      <c r="UOR848" s="3"/>
      <c r="UOS848" s="3"/>
      <c r="UOT848" s="3"/>
      <c r="UOU848" s="3"/>
      <c r="UOV848" s="3"/>
      <c r="UOW848" s="3"/>
      <c r="UOX848" s="3"/>
      <c r="UOY848" s="3"/>
      <c r="UOZ848" s="3"/>
      <c r="UPA848" s="3"/>
      <c r="UPB848" s="3"/>
      <c r="UPC848" s="3"/>
      <c r="UPD848" s="3"/>
      <c r="UPE848" s="3"/>
      <c r="UPF848" s="3"/>
      <c r="UPG848" s="3"/>
      <c r="UPH848" s="3"/>
      <c r="UPI848" s="3"/>
      <c r="UPJ848" s="3"/>
      <c r="UPK848" s="3"/>
      <c r="UPL848" s="3"/>
      <c r="UPM848" s="3"/>
      <c r="UPN848" s="3"/>
      <c r="UPO848" s="3"/>
      <c r="UPP848" s="3"/>
      <c r="UPQ848" s="3"/>
      <c r="UPR848" s="3"/>
      <c r="UPS848" s="3"/>
      <c r="UPT848" s="3"/>
      <c r="UPU848" s="3"/>
      <c r="UPV848" s="3"/>
      <c r="UPW848" s="3"/>
      <c r="UPX848" s="3"/>
      <c r="UPY848" s="3"/>
      <c r="UPZ848" s="3"/>
      <c r="UQA848" s="3"/>
      <c r="UQB848" s="3"/>
      <c r="UQC848" s="3"/>
      <c r="UQD848" s="3"/>
      <c r="UQE848" s="3"/>
      <c r="UQF848" s="3"/>
      <c r="UQG848" s="3"/>
      <c r="UQH848" s="3"/>
      <c r="UQI848" s="3"/>
      <c r="UQJ848" s="3"/>
      <c r="UQK848" s="3"/>
      <c r="UQL848" s="3"/>
      <c r="UQM848" s="3"/>
      <c r="UQN848" s="3"/>
      <c r="UQO848" s="3"/>
      <c r="UQP848" s="3"/>
      <c r="UQQ848" s="3"/>
      <c r="UQR848" s="3"/>
      <c r="UQS848" s="3"/>
      <c r="UQT848" s="3"/>
      <c r="UQU848" s="3"/>
      <c r="UQV848" s="3"/>
      <c r="UQW848" s="3"/>
      <c r="UQX848" s="3"/>
      <c r="UQY848" s="3"/>
      <c r="UQZ848" s="3"/>
      <c r="URA848" s="3"/>
      <c r="URB848" s="3"/>
      <c r="URC848" s="3"/>
      <c r="URD848" s="3"/>
      <c r="URE848" s="3"/>
      <c r="URF848" s="3"/>
      <c r="URG848" s="3"/>
      <c r="URH848" s="3"/>
      <c r="URI848" s="3"/>
      <c r="URJ848" s="3"/>
      <c r="URK848" s="3"/>
      <c r="URL848" s="3"/>
      <c r="URM848" s="3"/>
      <c r="URN848" s="3"/>
      <c r="URO848" s="3"/>
      <c r="URP848" s="3"/>
      <c r="URQ848" s="3"/>
      <c r="URR848" s="3"/>
      <c r="URS848" s="3"/>
      <c r="URT848" s="3"/>
      <c r="URU848" s="3"/>
      <c r="URV848" s="3"/>
      <c r="URW848" s="3"/>
      <c r="URX848" s="3"/>
      <c r="URY848" s="3"/>
      <c r="URZ848" s="3"/>
      <c r="USA848" s="3"/>
      <c r="USB848" s="3"/>
      <c r="USC848" s="3"/>
      <c r="USD848" s="3"/>
      <c r="USE848" s="3"/>
      <c r="USF848" s="3"/>
      <c r="USG848" s="3"/>
      <c r="USH848" s="3"/>
      <c r="USI848" s="3"/>
      <c r="USJ848" s="3"/>
      <c r="USK848" s="3"/>
      <c r="USL848" s="3"/>
      <c r="USM848" s="3"/>
      <c r="USN848" s="3"/>
      <c r="USO848" s="3"/>
      <c r="USP848" s="3"/>
      <c r="USQ848" s="3"/>
      <c r="USR848" s="3"/>
      <c r="USS848" s="3"/>
      <c r="UST848" s="3"/>
      <c r="USU848" s="3"/>
      <c r="USV848" s="3"/>
      <c r="USW848" s="3"/>
      <c r="USX848" s="3"/>
      <c r="USY848" s="3"/>
      <c r="USZ848" s="3"/>
      <c r="UTA848" s="3"/>
      <c r="UTB848" s="3"/>
      <c r="UTC848" s="3"/>
      <c r="UTD848" s="3"/>
      <c r="UTE848" s="3"/>
      <c r="UTF848" s="3"/>
      <c r="UTG848" s="3"/>
      <c r="UTH848" s="3"/>
      <c r="UTI848" s="3"/>
      <c r="UTJ848" s="3"/>
      <c r="UTK848" s="3"/>
      <c r="UTL848" s="3"/>
      <c r="UTM848" s="3"/>
      <c r="UTN848" s="3"/>
      <c r="UTO848" s="3"/>
      <c r="UTP848" s="3"/>
      <c r="UTQ848" s="3"/>
      <c r="UTR848" s="3"/>
      <c r="UTS848" s="3"/>
      <c r="UTT848" s="3"/>
      <c r="UTU848" s="3"/>
      <c r="UTV848" s="3"/>
      <c r="UTW848" s="3"/>
      <c r="UTX848" s="3"/>
      <c r="UTY848" s="3"/>
      <c r="UTZ848" s="3"/>
      <c r="UUA848" s="3"/>
      <c r="UUB848" s="3"/>
      <c r="UUC848" s="3"/>
      <c r="UUD848" s="3"/>
      <c r="UUE848" s="3"/>
      <c r="UUF848" s="3"/>
      <c r="UUG848" s="3"/>
      <c r="UUH848" s="3"/>
      <c r="UUI848" s="3"/>
      <c r="UUJ848" s="3"/>
      <c r="UUK848" s="3"/>
      <c r="UUL848" s="3"/>
      <c r="UUM848" s="3"/>
      <c r="UUN848" s="3"/>
      <c r="UUO848" s="3"/>
      <c r="UUP848" s="3"/>
      <c r="UUQ848" s="3"/>
      <c r="UUR848" s="3"/>
      <c r="UUS848" s="3"/>
      <c r="UUT848" s="3"/>
      <c r="UUU848" s="3"/>
      <c r="UUV848" s="3"/>
      <c r="UUW848" s="3"/>
      <c r="UUX848" s="3"/>
      <c r="UUY848" s="3"/>
      <c r="UUZ848" s="3"/>
      <c r="UVA848" s="3"/>
      <c r="UVB848" s="3"/>
      <c r="UVC848" s="3"/>
      <c r="UVD848" s="3"/>
      <c r="UVE848" s="3"/>
      <c r="UVF848" s="3"/>
      <c r="UVG848" s="3"/>
      <c r="UVH848" s="3"/>
      <c r="UVI848" s="3"/>
      <c r="UVJ848" s="3"/>
      <c r="UVK848" s="3"/>
      <c r="UVL848" s="3"/>
      <c r="UVM848" s="3"/>
      <c r="UVN848" s="3"/>
      <c r="UVO848" s="3"/>
      <c r="UVP848" s="3"/>
      <c r="UVQ848" s="3"/>
      <c r="UVR848" s="3"/>
      <c r="UVS848" s="3"/>
      <c r="UVT848" s="3"/>
      <c r="UVU848" s="3"/>
      <c r="UVV848" s="3"/>
      <c r="UVW848" s="3"/>
      <c r="UVX848" s="3"/>
      <c r="UVY848" s="3"/>
      <c r="UVZ848" s="3"/>
      <c r="UWA848" s="3"/>
      <c r="UWB848" s="3"/>
      <c r="UWC848" s="3"/>
      <c r="UWD848" s="3"/>
      <c r="UWE848" s="3"/>
      <c r="UWF848" s="3"/>
      <c r="UWG848" s="3"/>
      <c r="UWH848" s="3"/>
      <c r="UWI848" s="3"/>
      <c r="UWJ848" s="3"/>
      <c r="UWK848" s="3"/>
      <c r="UWL848" s="3"/>
      <c r="UWM848" s="3"/>
      <c r="UWN848" s="3"/>
      <c r="UWO848" s="3"/>
      <c r="UWP848" s="3"/>
      <c r="UWQ848" s="3"/>
      <c r="UWR848" s="3"/>
      <c r="UWS848" s="3"/>
      <c r="UWT848" s="3"/>
      <c r="UWU848" s="3"/>
      <c r="UWV848" s="3"/>
      <c r="UWW848" s="3"/>
      <c r="UWX848" s="3"/>
      <c r="UWY848" s="3"/>
      <c r="UWZ848" s="3"/>
      <c r="UXA848" s="3"/>
      <c r="UXB848" s="3"/>
      <c r="UXC848" s="3"/>
      <c r="UXD848" s="3"/>
      <c r="UXE848" s="3"/>
      <c r="UXF848" s="3"/>
      <c r="UXG848" s="3"/>
      <c r="UXH848" s="3"/>
      <c r="UXI848" s="3"/>
      <c r="UXJ848" s="3"/>
      <c r="UXK848" s="3"/>
      <c r="UXL848" s="3"/>
      <c r="UXM848" s="3"/>
      <c r="UXN848" s="3"/>
      <c r="UXO848" s="3"/>
      <c r="UXP848" s="3"/>
      <c r="UXQ848" s="3"/>
      <c r="UXR848" s="3"/>
      <c r="UXS848" s="3"/>
      <c r="UXT848" s="3"/>
      <c r="UXU848" s="3"/>
      <c r="UXV848" s="3"/>
      <c r="UXW848" s="3"/>
      <c r="UXX848" s="3"/>
      <c r="UXY848" s="3"/>
      <c r="UXZ848" s="3"/>
      <c r="UYA848" s="3"/>
      <c r="UYB848" s="3"/>
      <c r="UYC848" s="3"/>
      <c r="UYD848" s="3"/>
      <c r="UYE848" s="3"/>
      <c r="UYF848" s="3"/>
      <c r="UYG848" s="3"/>
      <c r="UYH848" s="3"/>
      <c r="UYI848" s="3"/>
      <c r="UYJ848" s="3"/>
      <c r="UYK848" s="3"/>
      <c r="UYL848" s="3"/>
      <c r="UYM848" s="3"/>
      <c r="UYN848" s="3"/>
      <c r="UYO848" s="3"/>
      <c r="UYP848" s="3"/>
      <c r="UYQ848" s="3"/>
      <c r="UYR848" s="3"/>
      <c r="UYS848" s="3"/>
      <c r="UYT848" s="3"/>
      <c r="UYU848" s="3"/>
      <c r="UYV848" s="3"/>
      <c r="UYW848" s="3"/>
      <c r="UYX848" s="3"/>
      <c r="UYY848" s="3"/>
      <c r="UYZ848" s="3"/>
      <c r="UZA848" s="3"/>
      <c r="UZB848" s="3"/>
      <c r="UZC848" s="3"/>
      <c r="UZD848" s="3"/>
      <c r="UZE848" s="3"/>
      <c r="UZF848" s="3"/>
      <c r="UZG848" s="3"/>
      <c r="UZH848" s="3"/>
      <c r="UZI848" s="3"/>
      <c r="UZJ848" s="3"/>
      <c r="UZK848" s="3"/>
      <c r="UZL848" s="3"/>
      <c r="UZM848" s="3"/>
      <c r="UZN848" s="3"/>
      <c r="UZO848" s="3"/>
      <c r="UZP848" s="3"/>
      <c r="UZQ848" s="3"/>
      <c r="UZR848" s="3"/>
      <c r="UZS848" s="3"/>
      <c r="UZT848" s="3"/>
      <c r="UZU848" s="3"/>
      <c r="UZV848" s="3"/>
      <c r="UZW848" s="3"/>
      <c r="UZX848" s="3"/>
      <c r="UZY848" s="3"/>
      <c r="UZZ848" s="3"/>
      <c r="VAA848" s="3"/>
      <c r="VAB848" s="3"/>
      <c r="VAC848" s="3"/>
      <c r="VAD848" s="3"/>
      <c r="VAE848" s="3"/>
      <c r="VAF848" s="3"/>
      <c r="VAG848" s="3"/>
      <c r="VAH848" s="3"/>
      <c r="VAI848" s="3"/>
      <c r="VAJ848" s="3"/>
      <c r="VAK848" s="3"/>
      <c r="VAL848" s="3"/>
      <c r="VAM848" s="3"/>
      <c r="VAN848" s="3"/>
      <c r="VAO848" s="3"/>
      <c r="VAP848" s="3"/>
      <c r="VAQ848" s="3"/>
      <c r="VAR848" s="3"/>
      <c r="VAS848" s="3"/>
      <c r="VAT848" s="3"/>
      <c r="VAU848" s="3"/>
      <c r="VAV848" s="3"/>
      <c r="VAW848" s="3"/>
      <c r="VAX848" s="3"/>
      <c r="VAY848" s="3"/>
      <c r="VAZ848" s="3"/>
      <c r="VBA848" s="3"/>
      <c r="VBB848" s="3"/>
      <c r="VBC848" s="3"/>
      <c r="VBD848" s="3"/>
      <c r="VBE848" s="3"/>
      <c r="VBF848" s="3"/>
      <c r="VBG848" s="3"/>
      <c r="VBH848" s="3"/>
      <c r="VBI848" s="3"/>
      <c r="VBJ848" s="3"/>
      <c r="VBK848" s="3"/>
      <c r="VBL848" s="3"/>
      <c r="VBM848" s="3"/>
      <c r="VBN848" s="3"/>
      <c r="VBO848" s="3"/>
      <c r="VBP848" s="3"/>
      <c r="VBQ848" s="3"/>
      <c r="VBR848" s="3"/>
      <c r="VBS848" s="3"/>
      <c r="VBT848" s="3"/>
      <c r="VBU848" s="3"/>
      <c r="VBV848" s="3"/>
      <c r="VBW848" s="3"/>
      <c r="VBX848" s="3"/>
      <c r="VBY848" s="3"/>
      <c r="VBZ848" s="3"/>
      <c r="VCA848" s="3"/>
      <c r="VCB848" s="3"/>
      <c r="VCC848" s="3"/>
      <c r="VCD848" s="3"/>
      <c r="VCE848" s="3"/>
      <c r="VCF848" s="3"/>
      <c r="VCG848" s="3"/>
      <c r="VCH848" s="3"/>
      <c r="VCI848" s="3"/>
      <c r="VCJ848" s="3"/>
      <c r="VCK848" s="3"/>
      <c r="VCL848" s="3"/>
      <c r="VCM848" s="3"/>
      <c r="VCN848" s="3"/>
      <c r="VCO848" s="3"/>
      <c r="VCP848" s="3"/>
      <c r="VCQ848" s="3"/>
      <c r="VCR848" s="3"/>
      <c r="VCS848" s="3"/>
      <c r="VCT848" s="3"/>
      <c r="VCU848" s="3"/>
      <c r="VCV848" s="3"/>
      <c r="VCW848" s="3"/>
      <c r="VCX848" s="3"/>
      <c r="VCY848" s="3"/>
      <c r="VCZ848" s="3"/>
      <c r="VDA848" s="3"/>
      <c r="VDB848" s="3"/>
      <c r="VDC848" s="3"/>
      <c r="VDD848" s="3"/>
      <c r="VDE848" s="3"/>
      <c r="VDF848" s="3"/>
      <c r="VDG848" s="3"/>
      <c r="VDH848" s="3"/>
      <c r="VDI848" s="3"/>
      <c r="VDJ848" s="3"/>
      <c r="VDK848" s="3"/>
      <c r="VDL848" s="3"/>
      <c r="VDM848" s="3"/>
      <c r="VDN848" s="3"/>
      <c r="VDO848" s="3"/>
      <c r="VDP848" s="3"/>
      <c r="VDQ848" s="3"/>
      <c r="VDR848" s="3"/>
      <c r="VDS848" s="3"/>
      <c r="VDT848" s="3"/>
      <c r="VDU848" s="3"/>
      <c r="VDV848" s="3"/>
      <c r="VDW848" s="3"/>
      <c r="VDX848" s="3"/>
      <c r="VDY848" s="3"/>
      <c r="VDZ848" s="3"/>
      <c r="VEA848" s="3"/>
      <c r="VEB848" s="3"/>
      <c r="VEC848" s="3"/>
      <c r="VED848" s="3"/>
      <c r="VEE848" s="3"/>
      <c r="VEF848" s="3"/>
      <c r="VEG848" s="3"/>
      <c r="VEH848" s="3"/>
      <c r="VEI848" s="3"/>
      <c r="VEJ848" s="3"/>
      <c r="VEK848" s="3"/>
      <c r="VEL848" s="3"/>
      <c r="VEM848" s="3"/>
      <c r="VEN848" s="3"/>
      <c r="VEO848" s="3"/>
      <c r="VEP848" s="3"/>
      <c r="VEQ848" s="3"/>
      <c r="VER848" s="3"/>
      <c r="VES848" s="3"/>
      <c r="VET848" s="3"/>
      <c r="VEU848" s="3"/>
      <c r="VEV848" s="3"/>
      <c r="VEW848" s="3"/>
      <c r="VEX848" s="3"/>
      <c r="VEY848" s="3"/>
      <c r="VEZ848" s="3"/>
      <c r="VFA848" s="3"/>
      <c r="VFB848" s="3"/>
      <c r="VFC848" s="3"/>
      <c r="VFD848" s="3"/>
      <c r="VFE848" s="3"/>
      <c r="VFF848" s="3"/>
      <c r="VFG848" s="3"/>
      <c r="VFH848" s="3"/>
      <c r="VFI848" s="3"/>
      <c r="VFJ848" s="3"/>
      <c r="VFK848" s="3"/>
      <c r="VFL848" s="3"/>
      <c r="VFM848" s="3"/>
      <c r="VFN848" s="3"/>
      <c r="VFO848" s="3"/>
      <c r="VFP848" s="3"/>
      <c r="VFQ848" s="3"/>
      <c r="VFR848" s="3"/>
      <c r="VFS848" s="3"/>
      <c r="VFT848" s="3"/>
      <c r="VFU848" s="3"/>
      <c r="VFV848" s="3"/>
      <c r="VFW848" s="3"/>
      <c r="VFX848" s="3"/>
      <c r="VFY848" s="3"/>
      <c r="VFZ848" s="3"/>
      <c r="VGA848" s="3"/>
      <c r="VGB848" s="3"/>
      <c r="VGC848" s="3"/>
      <c r="VGD848" s="3"/>
      <c r="VGE848" s="3"/>
      <c r="VGF848" s="3"/>
      <c r="VGG848" s="3"/>
      <c r="VGH848" s="3"/>
      <c r="VGI848" s="3"/>
      <c r="VGJ848" s="3"/>
      <c r="VGK848" s="3"/>
      <c r="VGL848" s="3"/>
      <c r="VGM848" s="3"/>
      <c r="VGN848" s="3"/>
      <c r="VGO848" s="3"/>
      <c r="VGP848" s="3"/>
      <c r="VGQ848" s="3"/>
      <c r="VGR848" s="3"/>
      <c r="VGS848" s="3"/>
      <c r="VGT848" s="3"/>
      <c r="VGU848" s="3"/>
      <c r="VGV848" s="3"/>
      <c r="VGW848" s="3"/>
      <c r="VGX848" s="3"/>
      <c r="VGY848" s="3"/>
      <c r="VGZ848" s="3"/>
      <c r="VHA848" s="3"/>
      <c r="VHB848" s="3"/>
      <c r="VHC848" s="3"/>
      <c r="VHD848" s="3"/>
      <c r="VHE848" s="3"/>
      <c r="VHF848" s="3"/>
      <c r="VHG848" s="3"/>
      <c r="VHH848" s="3"/>
      <c r="VHI848" s="3"/>
      <c r="VHJ848" s="3"/>
      <c r="VHK848" s="3"/>
      <c r="VHL848" s="3"/>
      <c r="VHM848" s="3"/>
      <c r="VHN848" s="3"/>
      <c r="VHO848" s="3"/>
      <c r="VHP848" s="3"/>
      <c r="VHQ848" s="3"/>
      <c r="VHR848" s="3"/>
      <c r="VHS848" s="3"/>
      <c r="VHT848" s="3"/>
      <c r="VHU848" s="3"/>
      <c r="VHV848" s="3"/>
      <c r="VHW848" s="3"/>
      <c r="VHX848" s="3"/>
      <c r="VHY848" s="3"/>
      <c r="VHZ848" s="3"/>
      <c r="VIA848" s="3"/>
      <c r="VIB848" s="3"/>
      <c r="VIC848" s="3"/>
      <c r="VID848" s="3"/>
      <c r="VIE848" s="3"/>
      <c r="VIF848" s="3"/>
      <c r="VIG848" s="3"/>
      <c r="VIH848" s="3"/>
      <c r="VII848" s="3"/>
      <c r="VIJ848" s="3"/>
      <c r="VIK848" s="3"/>
      <c r="VIL848" s="3"/>
      <c r="VIM848" s="3"/>
      <c r="VIN848" s="3"/>
      <c r="VIO848" s="3"/>
      <c r="VIP848" s="3"/>
      <c r="VIQ848" s="3"/>
      <c r="VIR848" s="3"/>
      <c r="VIS848" s="3"/>
      <c r="VIT848" s="3"/>
      <c r="VIU848" s="3"/>
      <c r="VIV848" s="3"/>
      <c r="VIW848" s="3"/>
      <c r="VIX848" s="3"/>
      <c r="VIY848" s="3"/>
      <c r="VIZ848" s="3"/>
      <c r="VJA848" s="3"/>
      <c r="VJB848" s="3"/>
      <c r="VJC848" s="3"/>
      <c r="VJD848" s="3"/>
      <c r="VJE848" s="3"/>
      <c r="VJF848" s="3"/>
      <c r="VJG848" s="3"/>
      <c r="VJH848" s="3"/>
      <c r="VJI848" s="3"/>
      <c r="VJJ848" s="3"/>
      <c r="VJK848" s="3"/>
      <c r="VJL848" s="3"/>
      <c r="VJM848" s="3"/>
      <c r="VJN848" s="3"/>
      <c r="VJO848" s="3"/>
      <c r="VJP848" s="3"/>
      <c r="VJQ848" s="3"/>
      <c r="VJR848" s="3"/>
      <c r="VJS848" s="3"/>
      <c r="VJT848" s="3"/>
      <c r="VJU848" s="3"/>
      <c r="VJV848" s="3"/>
      <c r="VJW848" s="3"/>
      <c r="VJX848" s="3"/>
      <c r="VJY848" s="3"/>
      <c r="VJZ848" s="3"/>
      <c r="VKA848" s="3"/>
      <c r="VKB848" s="3"/>
      <c r="VKC848" s="3"/>
      <c r="VKD848" s="3"/>
      <c r="VKE848" s="3"/>
      <c r="VKF848" s="3"/>
      <c r="VKG848" s="3"/>
      <c r="VKH848" s="3"/>
      <c r="VKI848" s="3"/>
      <c r="VKJ848" s="3"/>
      <c r="VKK848" s="3"/>
      <c r="VKL848" s="3"/>
      <c r="VKM848" s="3"/>
      <c r="VKN848" s="3"/>
      <c r="VKO848" s="3"/>
      <c r="VKP848" s="3"/>
      <c r="VKQ848" s="3"/>
      <c r="VKR848" s="3"/>
      <c r="VKS848" s="3"/>
      <c r="VKT848" s="3"/>
      <c r="VKU848" s="3"/>
      <c r="VKV848" s="3"/>
      <c r="VKW848" s="3"/>
      <c r="VKX848" s="3"/>
      <c r="VKY848" s="3"/>
      <c r="VKZ848" s="3"/>
      <c r="VLA848" s="3"/>
      <c r="VLB848" s="3"/>
      <c r="VLC848" s="3"/>
      <c r="VLD848" s="3"/>
      <c r="VLE848" s="3"/>
      <c r="VLF848" s="3"/>
      <c r="VLG848" s="3"/>
      <c r="VLH848" s="3"/>
      <c r="VLI848" s="3"/>
      <c r="VLJ848" s="3"/>
      <c r="VLK848" s="3"/>
      <c r="VLL848" s="3"/>
      <c r="VLM848" s="3"/>
      <c r="VLN848" s="3"/>
      <c r="VLO848" s="3"/>
      <c r="VLP848" s="3"/>
      <c r="VLQ848" s="3"/>
      <c r="VLR848" s="3"/>
      <c r="VLS848" s="3"/>
      <c r="VLT848" s="3"/>
      <c r="VLU848" s="3"/>
      <c r="VLV848" s="3"/>
      <c r="VLW848" s="3"/>
      <c r="VLX848" s="3"/>
      <c r="VLY848" s="3"/>
      <c r="VLZ848" s="3"/>
      <c r="VMA848" s="3"/>
      <c r="VMB848" s="3"/>
      <c r="VMC848" s="3"/>
      <c r="VMD848" s="3"/>
      <c r="VME848" s="3"/>
      <c r="VMF848" s="3"/>
      <c r="VMG848" s="3"/>
      <c r="VMH848" s="3"/>
      <c r="VMI848" s="3"/>
      <c r="VMJ848" s="3"/>
      <c r="VMK848" s="3"/>
      <c r="VML848" s="3"/>
      <c r="VMM848" s="3"/>
      <c r="VMN848" s="3"/>
      <c r="VMO848" s="3"/>
      <c r="VMP848" s="3"/>
      <c r="VMQ848" s="3"/>
      <c r="VMR848" s="3"/>
      <c r="VMS848" s="3"/>
      <c r="VMT848" s="3"/>
      <c r="VMU848" s="3"/>
      <c r="VMV848" s="3"/>
      <c r="VMW848" s="3"/>
      <c r="VMX848" s="3"/>
      <c r="VMY848" s="3"/>
      <c r="VMZ848" s="3"/>
      <c r="VNA848" s="3"/>
      <c r="VNB848" s="3"/>
      <c r="VNC848" s="3"/>
      <c r="VND848" s="3"/>
      <c r="VNE848" s="3"/>
      <c r="VNF848" s="3"/>
      <c r="VNG848" s="3"/>
      <c r="VNH848" s="3"/>
      <c r="VNI848" s="3"/>
      <c r="VNJ848" s="3"/>
      <c r="VNK848" s="3"/>
      <c r="VNL848" s="3"/>
      <c r="VNM848" s="3"/>
      <c r="VNN848" s="3"/>
      <c r="VNO848" s="3"/>
      <c r="VNP848" s="3"/>
      <c r="VNQ848" s="3"/>
      <c r="VNR848" s="3"/>
      <c r="VNS848" s="3"/>
      <c r="VNT848" s="3"/>
      <c r="VNU848" s="3"/>
      <c r="VNV848" s="3"/>
      <c r="VNW848" s="3"/>
      <c r="VNX848" s="3"/>
      <c r="VNY848" s="3"/>
      <c r="VNZ848" s="3"/>
      <c r="VOA848" s="3"/>
      <c r="VOB848" s="3"/>
      <c r="VOC848" s="3"/>
      <c r="VOD848" s="3"/>
      <c r="VOE848" s="3"/>
      <c r="VOF848" s="3"/>
      <c r="VOG848" s="3"/>
      <c r="VOH848" s="3"/>
      <c r="VOI848" s="3"/>
      <c r="VOJ848" s="3"/>
      <c r="VOK848" s="3"/>
      <c r="VOL848" s="3"/>
      <c r="VOM848" s="3"/>
      <c r="VON848" s="3"/>
      <c r="VOO848" s="3"/>
      <c r="VOP848" s="3"/>
      <c r="VOQ848" s="3"/>
      <c r="VOR848" s="3"/>
      <c r="VOS848" s="3"/>
      <c r="VOT848" s="3"/>
      <c r="VOU848" s="3"/>
      <c r="VOV848" s="3"/>
      <c r="VOW848" s="3"/>
      <c r="VOX848" s="3"/>
      <c r="VOY848" s="3"/>
      <c r="VOZ848" s="3"/>
      <c r="VPA848" s="3"/>
      <c r="VPB848" s="3"/>
      <c r="VPC848" s="3"/>
      <c r="VPD848" s="3"/>
      <c r="VPE848" s="3"/>
      <c r="VPF848" s="3"/>
      <c r="VPG848" s="3"/>
      <c r="VPH848" s="3"/>
      <c r="VPI848" s="3"/>
      <c r="VPJ848" s="3"/>
      <c r="VPK848" s="3"/>
      <c r="VPL848" s="3"/>
      <c r="VPM848" s="3"/>
      <c r="VPN848" s="3"/>
      <c r="VPO848" s="3"/>
      <c r="VPP848" s="3"/>
      <c r="VPQ848" s="3"/>
      <c r="VPR848" s="3"/>
      <c r="VPS848" s="3"/>
      <c r="VPT848" s="3"/>
      <c r="VPU848" s="3"/>
      <c r="VPV848" s="3"/>
      <c r="VPW848" s="3"/>
      <c r="VPX848" s="3"/>
      <c r="VPY848" s="3"/>
      <c r="VPZ848" s="3"/>
      <c r="VQA848" s="3"/>
      <c r="VQB848" s="3"/>
      <c r="VQC848" s="3"/>
      <c r="VQD848" s="3"/>
      <c r="VQE848" s="3"/>
      <c r="VQF848" s="3"/>
      <c r="VQG848" s="3"/>
      <c r="VQH848" s="3"/>
      <c r="VQI848" s="3"/>
      <c r="VQJ848" s="3"/>
      <c r="VQK848" s="3"/>
      <c r="VQL848" s="3"/>
      <c r="VQM848" s="3"/>
      <c r="VQN848" s="3"/>
      <c r="VQO848" s="3"/>
      <c r="VQP848" s="3"/>
      <c r="VQQ848" s="3"/>
      <c r="VQR848" s="3"/>
      <c r="VQS848" s="3"/>
      <c r="VQT848" s="3"/>
      <c r="VQU848" s="3"/>
      <c r="VQV848" s="3"/>
      <c r="VQW848" s="3"/>
      <c r="VQX848" s="3"/>
      <c r="VQY848" s="3"/>
      <c r="VQZ848" s="3"/>
      <c r="VRA848" s="3"/>
      <c r="VRB848" s="3"/>
      <c r="VRC848" s="3"/>
      <c r="VRD848" s="3"/>
      <c r="VRE848" s="3"/>
      <c r="VRF848" s="3"/>
      <c r="VRG848" s="3"/>
      <c r="VRH848" s="3"/>
      <c r="VRI848" s="3"/>
      <c r="VRJ848" s="3"/>
      <c r="VRK848" s="3"/>
      <c r="VRL848" s="3"/>
      <c r="VRM848" s="3"/>
      <c r="VRN848" s="3"/>
      <c r="VRO848" s="3"/>
      <c r="VRP848" s="3"/>
      <c r="VRQ848" s="3"/>
      <c r="VRR848" s="3"/>
      <c r="VRS848" s="3"/>
      <c r="VRT848" s="3"/>
      <c r="VRU848" s="3"/>
      <c r="VRV848" s="3"/>
      <c r="VRW848" s="3"/>
      <c r="VRX848" s="3"/>
      <c r="VRY848" s="3"/>
      <c r="VRZ848" s="3"/>
      <c r="VSA848" s="3"/>
      <c r="VSB848" s="3"/>
      <c r="VSC848" s="3"/>
      <c r="VSD848" s="3"/>
      <c r="VSE848" s="3"/>
      <c r="VSF848" s="3"/>
      <c r="VSG848" s="3"/>
      <c r="VSH848" s="3"/>
      <c r="VSI848" s="3"/>
      <c r="VSJ848" s="3"/>
      <c r="VSK848" s="3"/>
      <c r="VSL848" s="3"/>
      <c r="VSM848" s="3"/>
      <c r="VSN848" s="3"/>
      <c r="VSO848" s="3"/>
      <c r="VSP848" s="3"/>
      <c r="VSQ848" s="3"/>
      <c r="VSR848" s="3"/>
      <c r="VSS848" s="3"/>
      <c r="VST848" s="3"/>
      <c r="VSU848" s="3"/>
      <c r="VSV848" s="3"/>
      <c r="VSW848" s="3"/>
      <c r="VSX848" s="3"/>
      <c r="VSY848" s="3"/>
      <c r="VSZ848" s="3"/>
      <c r="VTA848" s="3"/>
      <c r="VTB848" s="3"/>
      <c r="VTC848" s="3"/>
      <c r="VTD848" s="3"/>
      <c r="VTE848" s="3"/>
      <c r="VTF848" s="3"/>
      <c r="VTG848" s="3"/>
      <c r="VTH848" s="3"/>
      <c r="VTI848" s="3"/>
      <c r="VTJ848" s="3"/>
      <c r="VTK848" s="3"/>
      <c r="VTL848" s="3"/>
      <c r="VTM848" s="3"/>
      <c r="VTN848" s="3"/>
      <c r="VTO848" s="3"/>
      <c r="VTP848" s="3"/>
      <c r="VTQ848" s="3"/>
      <c r="VTR848" s="3"/>
      <c r="VTS848" s="3"/>
      <c r="VTT848" s="3"/>
      <c r="VTU848" s="3"/>
      <c r="VTV848" s="3"/>
      <c r="VTW848" s="3"/>
      <c r="VTX848" s="3"/>
      <c r="VTY848" s="3"/>
      <c r="VTZ848" s="3"/>
      <c r="VUA848" s="3"/>
      <c r="VUB848" s="3"/>
      <c r="VUC848" s="3"/>
      <c r="VUD848" s="3"/>
      <c r="VUE848" s="3"/>
      <c r="VUF848" s="3"/>
      <c r="VUG848" s="3"/>
      <c r="VUH848" s="3"/>
      <c r="VUI848" s="3"/>
      <c r="VUJ848" s="3"/>
      <c r="VUK848" s="3"/>
      <c r="VUL848" s="3"/>
      <c r="VUM848" s="3"/>
      <c r="VUN848" s="3"/>
      <c r="VUO848" s="3"/>
      <c r="VUP848" s="3"/>
      <c r="VUQ848" s="3"/>
      <c r="VUR848" s="3"/>
      <c r="VUS848" s="3"/>
      <c r="VUT848" s="3"/>
      <c r="VUU848" s="3"/>
      <c r="VUV848" s="3"/>
      <c r="VUW848" s="3"/>
      <c r="VUX848" s="3"/>
      <c r="VUY848" s="3"/>
      <c r="VUZ848" s="3"/>
      <c r="VVA848" s="3"/>
      <c r="VVB848" s="3"/>
      <c r="VVC848" s="3"/>
      <c r="VVD848" s="3"/>
      <c r="VVE848" s="3"/>
      <c r="VVF848" s="3"/>
      <c r="VVG848" s="3"/>
      <c r="VVH848" s="3"/>
      <c r="VVI848" s="3"/>
      <c r="VVJ848" s="3"/>
      <c r="VVK848" s="3"/>
      <c r="VVL848" s="3"/>
      <c r="VVM848" s="3"/>
      <c r="VVN848" s="3"/>
      <c r="VVO848" s="3"/>
      <c r="VVP848" s="3"/>
      <c r="VVQ848" s="3"/>
      <c r="VVR848" s="3"/>
      <c r="VVS848" s="3"/>
      <c r="VVT848" s="3"/>
      <c r="VVU848" s="3"/>
      <c r="VVV848" s="3"/>
      <c r="VVW848" s="3"/>
      <c r="VVX848" s="3"/>
      <c r="VVY848" s="3"/>
      <c r="VVZ848" s="3"/>
      <c r="VWA848" s="3"/>
      <c r="VWB848" s="3"/>
      <c r="VWC848" s="3"/>
      <c r="VWD848" s="3"/>
      <c r="VWE848" s="3"/>
      <c r="VWF848" s="3"/>
      <c r="VWG848" s="3"/>
      <c r="VWH848" s="3"/>
      <c r="VWI848" s="3"/>
      <c r="VWJ848" s="3"/>
      <c r="VWK848" s="3"/>
      <c r="VWL848" s="3"/>
      <c r="VWM848" s="3"/>
      <c r="VWN848" s="3"/>
      <c r="VWO848" s="3"/>
      <c r="VWP848" s="3"/>
      <c r="VWQ848" s="3"/>
      <c r="VWR848" s="3"/>
      <c r="VWS848" s="3"/>
      <c r="VWT848" s="3"/>
      <c r="VWU848" s="3"/>
      <c r="VWV848" s="3"/>
      <c r="VWW848" s="3"/>
      <c r="VWX848" s="3"/>
      <c r="VWY848" s="3"/>
      <c r="VWZ848" s="3"/>
      <c r="VXA848" s="3"/>
      <c r="VXB848" s="3"/>
      <c r="VXC848" s="3"/>
      <c r="VXD848" s="3"/>
      <c r="VXE848" s="3"/>
      <c r="VXF848" s="3"/>
      <c r="VXG848" s="3"/>
      <c r="VXH848" s="3"/>
      <c r="VXI848" s="3"/>
      <c r="VXJ848" s="3"/>
      <c r="VXK848" s="3"/>
      <c r="VXL848" s="3"/>
      <c r="VXM848" s="3"/>
      <c r="VXN848" s="3"/>
      <c r="VXO848" s="3"/>
      <c r="VXP848" s="3"/>
      <c r="VXQ848" s="3"/>
      <c r="VXR848" s="3"/>
      <c r="VXS848" s="3"/>
      <c r="VXT848" s="3"/>
      <c r="VXU848" s="3"/>
      <c r="VXV848" s="3"/>
      <c r="VXW848" s="3"/>
      <c r="VXX848" s="3"/>
      <c r="VXY848" s="3"/>
      <c r="VXZ848" s="3"/>
      <c r="VYA848" s="3"/>
      <c r="VYB848" s="3"/>
      <c r="VYC848" s="3"/>
      <c r="VYD848" s="3"/>
      <c r="VYE848" s="3"/>
      <c r="VYF848" s="3"/>
      <c r="VYG848" s="3"/>
      <c r="VYH848" s="3"/>
      <c r="VYI848" s="3"/>
      <c r="VYJ848" s="3"/>
      <c r="VYK848" s="3"/>
      <c r="VYL848" s="3"/>
      <c r="VYM848" s="3"/>
      <c r="VYN848" s="3"/>
      <c r="VYO848" s="3"/>
      <c r="VYP848" s="3"/>
      <c r="VYQ848" s="3"/>
      <c r="VYR848" s="3"/>
      <c r="VYS848" s="3"/>
      <c r="VYT848" s="3"/>
      <c r="VYU848" s="3"/>
      <c r="VYV848" s="3"/>
      <c r="VYW848" s="3"/>
      <c r="VYX848" s="3"/>
      <c r="VYY848" s="3"/>
      <c r="VYZ848" s="3"/>
      <c r="VZA848" s="3"/>
      <c r="VZB848" s="3"/>
      <c r="VZC848" s="3"/>
      <c r="VZD848" s="3"/>
      <c r="VZE848" s="3"/>
      <c r="VZF848" s="3"/>
      <c r="VZG848" s="3"/>
      <c r="VZH848" s="3"/>
      <c r="VZI848" s="3"/>
      <c r="VZJ848" s="3"/>
      <c r="VZK848" s="3"/>
      <c r="VZL848" s="3"/>
      <c r="VZM848" s="3"/>
      <c r="VZN848" s="3"/>
      <c r="VZO848" s="3"/>
      <c r="VZP848" s="3"/>
      <c r="VZQ848" s="3"/>
      <c r="VZR848" s="3"/>
      <c r="VZS848" s="3"/>
      <c r="VZT848" s="3"/>
      <c r="VZU848" s="3"/>
      <c r="VZV848" s="3"/>
      <c r="VZW848" s="3"/>
      <c r="VZX848" s="3"/>
      <c r="VZY848" s="3"/>
      <c r="VZZ848" s="3"/>
      <c r="WAA848" s="3"/>
      <c r="WAB848" s="3"/>
      <c r="WAC848" s="3"/>
      <c r="WAD848" s="3"/>
      <c r="WAE848" s="3"/>
      <c r="WAF848" s="3"/>
      <c r="WAG848" s="3"/>
      <c r="WAH848" s="3"/>
      <c r="WAI848" s="3"/>
      <c r="WAJ848" s="3"/>
      <c r="WAK848" s="3"/>
      <c r="WAL848" s="3"/>
      <c r="WAM848" s="3"/>
      <c r="WAN848" s="3"/>
      <c r="WAO848" s="3"/>
      <c r="WAP848" s="3"/>
      <c r="WAQ848" s="3"/>
      <c r="WAR848" s="3"/>
      <c r="WAS848" s="3"/>
      <c r="WAT848" s="3"/>
      <c r="WAU848" s="3"/>
      <c r="WAV848" s="3"/>
      <c r="WAW848" s="3"/>
      <c r="WAX848" s="3"/>
      <c r="WAY848" s="3"/>
      <c r="WAZ848" s="3"/>
      <c r="WBA848" s="3"/>
      <c r="WBB848" s="3"/>
      <c r="WBC848" s="3"/>
      <c r="WBD848" s="3"/>
      <c r="WBE848" s="3"/>
      <c r="WBF848" s="3"/>
      <c r="WBG848" s="3"/>
      <c r="WBH848" s="3"/>
      <c r="WBI848" s="3"/>
      <c r="WBJ848" s="3"/>
      <c r="WBK848" s="3"/>
      <c r="WBL848" s="3"/>
      <c r="WBM848" s="3"/>
      <c r="WBN848" s="3"/>
      <c r="WBO848" s="3"/>
      <c r="WBP848" s="3"/>
      <c r="WBQ848" s="3"/>
      <c r="WBR848" s="3"/>
      <c r="WBS848" s="3"/>
      <c r="WBT848" s="3"/>
      <c r="WBU848" s="3"/>
      <c r="WBV848" s="3"/>
      <c r="WBW848" s="3"/>
      <c r="WBX848" s="3"/>
      <c r="WBY848" s="3"/>
      <c r="WBZ848" s="3"/>
      <c r="WCA848" s="3"/>
      <c r="WCB848" s="3"/>
      <c r="WCC848" s="3"/>
      <c r="WCD848" s="3"/>
      <c r="WCE848" s="3"/>
      <c r="WCF848" s="3"/>
      <c r="WCG848" s="3"/>
      <c r="WCH848" s="3"/>
      <c r="WCI848" s="3"/>
      <c r="WCJ848" s="3"/>
      <c r="WCK848" s="3"/>
      <c r="WCL848" s="3"/>
      <c r="WCM848" s="3"/>
      <c r="WCN848" s="3"/>
      <c r="WCO848" s="3"/>
      <c r="WCP848" s="3"/>
      <c r="WCQ848" s="3"/>
      <c r="WCR848" s="3"/>
      <c r="WCS848" s="3"/>
      <c r="WCT848" s="3"/>
      <c r="WCU848" s="3"/>
      <c r="WCV848" s="3"/>
      <c r="WCW848" s="3"/>
      <c r="WCX848" s="3"/>
      <c r="WCY848" s="3"/>
      <c r="WCZ848" s="3"/>
      <c r="WDA848" s="3"/>
      <c r="WDB848" s="3"/>
      <c r="WDC848" s="3"/>
      <c r="WDD848" s="3"/>
      <c r="WDE848" s="3"/>
      <c r="WDF848" s="3"/>
      <c r="WDG848" s="3"/>
      <c r="WDH848" s="3"/>
      <c r="WDI848" s="3"/>
      <c r="WDJ848" s="3"/>
      <c r="WDK848" s="3"/>
      <c r="WDL848" s="3"/>
      <c r="WDM848" s="3"/>
      <c r="WDN848" s="3"/>
      <c r="WDO848" s="3"/>
      <c r="WDP848" s="3"/>
      <c r="WDQ848" s="3"/>
      <c r="WDR848" s="3"/>
      <c r="WDS848" s="3"/>
      <c r="WDT848" s="3"/>
      <c r="WDU848" s="3"/>
      <c r="WDV848" s="3"/>
      <c r="WDW848" s="3"/>
      <c r="WDX848" s="3"/>
      <c r="WDY848" s="3"/>
      <c r="WDZ848" s="3"/>
      <c r="WEA848" s="3"/>
      <c r="WEB848" s="3"/>
      <c r="WEC848" s="3"/>
      <c r="WED848" s="3"/>
      <c r="WEE848" s="3"/>
      <c r="WEF848" s="3"/>
      <c r="WEG848" s="3"/>
      <c r="WEH848" s="3"/>
      <c r="WEI848" s="3"/>
      <c r="WEJ848" s="3"/>
      <c r="WEK848" s="3"/>
      <c r="WEL848" s="3"/>
      <c r="WEM848" s="3"/>
      <c r="WEN848" s="3"/>
      <c r="WEO848" s="3"/>
      <c r="WEP848" s="3"/>
      <c r="WEQ848" s="3"/>
      <c r="WER848" s="3"/>
      <c r="WES848" s="3"/>
      <c r="WET848" s="3"/>
      <c r="WEU848" s="3"/>
      <c r="WEV848" s="3"/>
      <c r="WEW848" s="3"/>
      <c r="WEX848" s="3"/>
      <c r="WEY848" s="3"/>
      <c r="WEZ848" s="3"/>
      <c r="WFA848" s="3"/>
      <c r="WFB848" s="3"/>
      <c r="WFC848" s="3"/>
      <c r="WFD848" s="3"/>
      <c r="WFE848" s="3"/>
      <c r="WFF848" s="3"/>
      <c r="WFG848" s="3"/>
      <c r="WFH848" s="3"/>
      <c r="WFI848" s="3"/>
      <c r="WFJ848" s="3"/>
      <c r="WFK848" s="3"/>
      <c r="WFL848" s="3"/>
      <c r="WFM848" s="3"/>
      <c r="WFN848" s="3"/>
      <c r="WFO848" s="3"/>
      <c r="WFP848" s="3"/>
      <c r="WFQ848" s="3"/>
      <c r="WFR848" s="3"/>
      <c r="WFS848" s="3"/>
      <c r="WFT848" s="3"/>
      <c r="WFU848" s="3"/>
      <c r="WFV848" s="3"/>
      <c r="WFW848" s="3"/>
      <c r="WFX848" s="3"/>
      <c r="WFY848" s="3"/>
      <c r="WFZ848" s="3"/>
      <c r="WGA848" s="3"/>
      <c r="WGB848" s="3"/>
      <c r="WGC848" s="3"/>
      <c r="WGD848" s="3"/>
      <c r="WGE848" s="3"/>
      <c r="WGF848" s="3"/>
      <c r="WGG848" s="3"/>
      <c r="WGH848" s="3"/>
      <c r="WGI848" s="3"/>
      <c r="WGJ848" s="3"/>
      <c r="WGK848" s="3"/>
      <c r="WGL848" s="3"/>
      <c r="WGM848" s="3"/>
      <c r="WGN848" s="3"/>
      <c r="WGO848" s="3"/>
      <c r="WGP848" s="3"/>
      <c r="WGQ848" s="3"/>
      <c r="WGR848" s="3"/>
      <c r="WGS848" s="3"/>
      <c r="WGT848" s="3"/>
      <c r="WGU848" s="3"/>
      <c r="WGV848" s="3"/>
      <c r="WGW848" s="3"/>
      <c r="WGX848" s="3"/>
      <c r="WGY848" s="3"/>
      <c r="WGZ848" s="3"/>
      <c r="WHA848" s="3"/>
      <c r="WHB848" s="3"/>
      <c r="WHC848" s="3"/>
      <c r="WHD848" s="3"/>
      <c r="WHE848" s="3"/>
      <c r="WHF848" s="3"/>
      <c r="WHG848" s="3"/>
      <c r="WHH848" s="3"/>
      <c r="WHI848" s="3"/>
      <c r="WHJ848" s="3"/>
      <c r="WHK848" s="3"/>
      <c r="WHL848" s="3"/>
      <c r="WHM848" s="3"/>
      <c r="WHN848" s="3"/>
      <c r="WHO848" s="3"/>
      <c r="WHP848" s="3"/>
      <c r="WHQ848" s="3"/>
      <c r="WHR848" s="3"/>
      <c r="WHS848" s="3"/>
      <c r="WHT848" s="3"/>
      <c r="WHU848" s="3"/>
      <c r="WHV848" s="3"/>
      <c r="WHW848" s="3"/>
      <c r="WHX848" s="3"/>
      <c r="WHY848" s="3"/>
      <c r="WHZ848" s="3"/>
      <c r="WIA848" s="3"/>
      <c r="WIB848" s="3"/>
      <c r="WIC848" s="3"/>
      <c r="WID848" s="3"/>
      <c r="WIE848" s="3"/>
      <c r="WIF848" s="3"/>
      <c r="WIG848" s="3"/>
      <c r="WIH848" s="3"/>
      <c r="WII848" s="3"/>
      <c r="WIJ848" s="3"/>
      <c r="WIK848" s="3"/>
      <c r="WIL848" s="3"/>
      <c r="WIM848" s="3"/>
      <c r="WIN848" s="3"/>
      <c r="WIO848" s="3"/>
      <c r="WIP848" s="3"/>
      <c r="WIQ848" s="3"/>
      <c r="WIR848" s="3"/>
      <c r="WIS848" s="3"/>
      <c r="WIT848" s="3"/>
      <c r="WIU848" s="3"/>
      <c r="WIV848" s="3"/>
      <c r="WIW848" s="3"/>
      <c r="WIX848" s="3"/>
      <c r="WIY848" s="3"/>
      <c r="WIZ848" s="3"/>
      <c r="WJA848" s="3"/>
      <c r="WJB848" s="3"/>
      <c r="WJC848" s="3"/>
      <c r="WJD848" s="3"/>
      <c r="WJE848" s="3"/>
      <c r="WJF848" s="3"/>
      <c r="WJG848" s="3"/>
      <c r="WJH848" s="3"/>
      <c r="WJI848" s="3"/>
      <c r="WJJ848" s="3"/>
      <c r="WJK848" s="3"/>
      <c r="WJL848" s="3"/>
      <c r="WJM848" s="3"/>
      <c r="WJN848" s="3"/>
      <c r="WJO848" s="3"/>
      <c r="WJP848" s="3"/>
      <c r="WJQ848" s="3"/>
      <c r="WJR848" s="3"/>
      <c r="WJS848" s="3"/>
      <c r="WJT848" s="3"/>
      <c r="WJU848" s="3"/>
      <c r="WJV848" s="3"/>
      <c r="WJW848" s="3"/>
      <c r="WJX848" s="3"/>
      <c r="WJY848" s="3"/>
      <c r="WJZ848" s="3"/>
      <c r="WKA848" s="3"/>
      <c r="WKB848" s="3"/>
      <c r="WKC848" s="3"/>
      <c r="WKD848" s="3"/>
      <c r="WKE848" s="3"/>
      <c r="WKF848" s="3"/>
      <c r="WKG848" s="3"/>
      <c r="WKH848" s="3"/>
      <c r="WKI848" s="3"/>
      <c r="WKJ848" s="3"/>
      <c r="WKK848" s="3"/>
      <c r="WKL848" s="3"/>
      <c r="WKM848" s="3"/>
      <c r="WKN848" s="3"/>
      <c r="WKO848" s="3"/>
      <c r="WKP848" s="3"/>
      <c r="WKQ848" s="3"/>
      <c r="WKR848" s="3"/>
      <c r="WKS848" s="3"/>
      <c r="WKT848" s="3"/>
      <c r="WKU848" s="3"/>
      <c r="WKV848" s="3"/>
      <c r="WKW848" s="3"/>
      <c r="WKX848" s="3"/>
      <c r="WKY848" s="3"/>
      <c r="WKZ848" s="3"/>
      <c r="WLA848" s="3"/>
      <c r="WLB848" s="3"/>
      <c r="WLC848" s="3"/>
      <c r="WLD848" s="3"/>
      <c r="WLE848" s="3"/>
      <c r="WLF848" s="3"/>
      <c r="WLG848" s="3"/>
      <c r="WLH848" s="3"/>
      <c r="WLI848" s="3"/>
      <c r="WLJ848" s="3"/>
      <c r="WLK848" s="3"/>
      <c r="WLL848" s="3"/>
      <c r="WLM848" s="3"/>
      <c r="WLN848" s="3"/>
      <c r="WLO848" s="3"/>
      <c r="WLP848" s="3"/>
      <c r="WLQ848" s="3"/>
      <c r="WLR848" s="3"/>
      <c r="WLS848" s="3"/>
      <c r="WLT848" s="3"/>
      <c r="WLU848" s="3"/>
      <c r="WLV848" s="3"/>
      <c r="WLW848" s="3"/>
      <c r="WLX848" s="3"/>
      <c r="WLY848" s="3"/>
      <c r="WLZ848" s="3"/>
      <c r="WMA848" s="3"/>
      <c r="WMB848" s="3"/>
      <c r="WMC848" s="3"/>
      <c r="WMD848" s="3"/>
      <c r="WME848" s="3"/>
      <c r="WMF848" s="3"/>
      <c r="WMG848" s="3"/>
      <c r="WMH848" s="3"/>
      <c r="WMI848" s="3"/>
      <c r="WMJ848" s="3"/>
      <c r="WMK848" s="3"/>
      <c r="WML848" s="3"/>
      <c r="WMM848" s="3"/>
      <c r="WMN848" s="3"/>
      <c r="WMO848" s="3"/>
      <c r="WMP848" s="3"/>
      <c r="WMQ848" s="3"/>
      <c r="WMR848" s="3"/>
      <c r="WMS848" s="3"/>
      <c r="WMT848" s="3"/>
      <c r="WMU848" s="3"/>
      <c r="WMV848" s="3"/>
      <c r="WMW848" s="3"/>
      <c r="WMX848" s="3"/>
      <c r="WMY848" s="3"/>
      <c r="WMZ848" s="3"/>
      <c r="WNA848" s="3"/>
      <c r="WNB848" s="3"/>
      <c r="WNC848" s="3"/>
      <c r="WND848" s="3"/>
      <c r="WNE848" s="3"/>
      <c r="WNF848" s="3"/>
      <c r="WNG848" s="3"/>
      <c r="WNH848" s="3"/>
      <c r="WNI848" s="3"/>
      <c r="WNJ848" s="3"/>
      <c r="WNK848" s="3"/>
      <c r="WNL848" s="3"/>
      <c r="WNM848" s="3"/>
      <c r="WNN848" s="3"/>
      <c r="WNO848" s="3"/>
      <c r="WNP848" s="3"/>
      <c r="WNQ848" s="3"/>
      <c r="WNR848" s="3"/>
      <c r="WNS848" s="3"/>
      <c r="WNT848" s="3"/>
      <c r="WNU848" s="3"/>
      <c r="WNV848" s="3"/>
      <c r="WNW848" s="3"/>
      <c r="WNX848" s="3"/>
      <c r="WNY848" s="3"/>
      <c r="WNZ848" s="3"/>
      <c r="WOA848" s="3"/>
      <c r="WOB848" s="3"/>
      <c r="WOC848" s="3"/>
      <c r="WOD848" s="3"/>
      <c r="WOE848" s="3"/>
      <c r="WOF848" s="3"/>
      <c r="WOG848" s="3"/>
      <c r="WOH848" s="3"/>
      <c r="WOI848" s="3"/>
      <c r="WOJ848" s="3"/>
      <c r="WOK848" s="3"/>
      <c r="WOL848" s="3"/>
      <c r="WOM848" s="3"/>
      <c r="WON848" s="3"/>
      <c r="WOO848" s="3"/>
      <c r="WOP848" s="3"/>
      <c r="WOQ848" s="3"/>
      <c r="WOR848" s="3"/>
      <c r="WOS848" s="3"/>
      <c r="WOT848" s="3"/>
      <c r="WOU848" s="3"/>
      <c r="WOV848" s="3"/>
      <c r="WOW848" s="3"/>
      <c r="WOX848" s="3"/>
      <c r="WOY848" s="3"/>
      <c r="WOZ848" s="3"/>
      <c r="WPA848" s="3"/>
      <c r="WPB848" s="3"/>
      <c r="WPC848" s="3"/>
      <c r="WPD848" s="3"/>
      <c r="WPE848" s="3"/>
      <c r="WPF848" s="3"/>
      <c r="WPG848" s="3"/>
      <c r="WPH848" s="3"/>
      <c r="WPI848" s="3"/>
      <c r="WPJ848" s="3"/>
      <c r="WPK848" s="3"/>
      <c r="WPL848" s="3"/>
      <c r="WPM848" s="3"/>
      <c r="WPN848" s="3"/>
      <c r="WPO848" s="3"/>
      <c r="WPP848" s="3"/>
      <c r="WPQ848" s="3"/>
      <c r="WPR848" s="3"/>
      <c r="WPS848" s="3"/>
      <c r="WPT848" s="3"/>
      <c r="WPU848" s="3"/>
      <c r="WPV848" s="3"/>
      <c r="WPW848" s="3"/>
      <c r="WPX848" s="3"/>
      <c r="WPY848" s="3"/>
      <c r="WPZ848" s="3"/>
      <c r="WQA848" s="3"/>
      <c r="WQB848" s="3"/>
      <c r="WQC848" s="3"/>
      <c r="WQD848" s="3"/>
      <c r="WQE848" s="3"/>
      <c r="WQF848" s="3"/>
      <c r="WQG848" s="3"/>
      <c r="WQH848" s="3"/>
      <c r="WQI848" s="3"/>
      <c r="WQJ848" s="3"/>
      <c r="WQK848" s="3"/>
      <c r="WQL848" s="3"/>
      <c r="WQM848" s="3"/>
      <c r="WQN848" s="3"/>
      <c r="WQO848" s="3"/>
      <c r="WQP848" s="3"/>
      <c r="WQQ848" s="3"/>
      <c r="WQR848" s="3"/>
      <c r="WQS848" s="3"/>
      <c r="WQT848" s="3"/>
      <c r="WQU848" s="3"/>
      <c r="WQV848" s="3"/>
      <c r="WQW848" s="3"/>
      <c r="WQX848" s="3"/>
      <c r="WQY848" s="3"/>
      <c r="WQZ848" s="3"/>
      <c r="WRA848" s="3"/>
      <c r="WRB848" s="3"/>
      <c r="WRC848" s="3"/>
      <c r="WRD848" s="3"/>
      <c r="WRE848" s="3"/>
      <c r="WRF848" s="3"/>
      <c r="WRG848" s="3"/>
      <c r="WRH848" s="3"/>
      <c r="WRI848" s="3"/>
      <c r="WRJ848" s="3"/>
      <c r="WRK848" s="3"/>
      <c r="WRL848" s="3"/>
      <c r="WRM848" s="3"/>
      <c r="WRN848" s="3"/>
      <c r="WRO848" s="3"/>
      <c r="WRP848" s="3"/>
      <c r="WRQ848" s="3"/>
      <c r="WRR848" s="3"/>
      <c r="WRS848" s="3"/>
      <c r="WRT848" s="3"/>
      <c r="WRU848" s="3"/>
      <c r="WRV848" s="3"/>
      <c r="WRW848" s="3"/>
      <c r="WRX848" s="3"/>
      <c r="WRY848" s="3"/>
      <c r="WRZ848" s="3"/>
      <c r="WSA848" s="3"/>
      <c r="WSB848" s="3"/>
      <c r="WSC848" s="3"/>
      <c r="WSD848" s="3"/>
      <c r="WSE848" s="3"/>
      <c r="WSF848" s="3"/>
      <c r="WSG848" s="3"/>
      <c r="WSH848" s="3"/>
      <c r="WSI848" s="3"/>
      <c r="WSJ848" s="3"/>
      <c r="WSK848" s="3"/>
      <c r="WSL848" s="3"/>
      <c r="WSM848" s="3"/>
      <c r="WSN848" s="3"/>
      <c r="WSO848" s="3"/>
      <c r="WSP848" s="3"/>
      <c r="WSQ848" s="3"/>
      <c r="WSR848" s="3"/>
      <c r="WSS848" s="3"/>
      <c r="WST848" s="3"/>
      <c r="WSU848" s="3"/>
      <c r="WSV848" s="3"/>
      <c r="WSW848" s="3"/>
      <c r="WSX848" s="3"/>
      <c r="WSY848" s="3"/>
      <c r="WSZ848" s="3"/>
      <c r="WTA848" s="3"/>
      <c r="WTB848" s="3"/>
      <c r="WTC848" s="3"/>
      <c r="WTD848" s="3"/>
      <c r="WTE848" s="3"/>
      <c r="WTF848" s="3"/>
      <c r="WTG848" s="3"/>
      <c r="WTH848" s="3"/>
      <c r="WTI848" s="3"/>
      <c r="WTJ848" s="3"/>
      <c r="WTK848" s="3"/>
      <c r="WTL848" s="3"/>
      <c r="WTM848" s="3"/>
      <c r="WTN848" s="3"/>
      <c r="WTO848" s="3"/>
      <c r="WTP848" s="3"/>
      <c r="WTQ848" s="3"/>
      <c r="WTR848" s="3"/>
      <c r="WTS848" s="3"/>
      <c r="WTT848" s="3"/>
      <c r="WTU848" s="3"/>
      <c r="WTV848" s="3"/>
      <c r="WTW848" s="3"/>
      <c r="WTX848" s="3"/>
      <c r="WTY848" s="3"/>
      <c r="WTZ848" s="3"/>
      <c r="WUA848" s="3"/>
      <c r="WUB848" s="3"/>
      <c r="WUC848" s="3"/>
      <c r="WUD848" s="3"/>
      <c r="WUE848" s="3"/>
      <c r="WUF848" s="3"/>
      <c r="WUG848" s="3"/>
      <c r="WUH848" s="3"/>
      <c r="WUI848" s="3"/>
      <c r="WUJ848" s="3"/>
      <c r="WUK848" s="3"/>
      <c r="WUL848" s="3"/>
      <c r="WUM848" s="3"/>
      <c r="WUN848" s="3"/>
      <c r="WUO848" s="3"/>
      <c r="WUP848" s="3"/>
      <c r="WUQ848" s="3"/>
      <c r="WUR848" s="3"/>
      <c r="WUS848" s="3"/>
      <c r="WUT848" s="3"/>
      <c r="WUU848" s="3"/>
      <c r="WUV848" s="3"/>
      <c r="WUW848" s="3"/>
      <c r="WUX848" s="3"/>
      <c r="WUY848" s="3"/>
      <c r="WUZ848" s="3"/>
      <c r="WVA848" s="3"/>
      <c r="WVB848" s="3"/>
      <c r="WVC848" s="3"/>
      <c r="WVD848" s="3"/>
      <c r="WVE848" s="3"/>
      <c r="WVF848" s="3"/>
      <c r="WVG848" s="3"/>
      <c r="WVH848" s="3"/>
      <c r="WVI848" s="3"/>
      <c r="WVJ848" s="3"/>
      <c r="WVK848" s="3"/>
      <c r="WVL848" s="3"/>
      <c r="WVM848" s="3"/>
      <c r="WVN848" s="3"/>
      <c r="WVO848" s="3"/>
      <c r="WVP848" s="3"/>
      <c r="WVQ848" s="3"/>
      <c r="WVR848" s="3"/>
      <c r="WVS848" s="3"/>
      <c r="WVT848" s="3"/>
      <c r="WVU848" s="3"/>
      <c r="WVV848" s="3"/>
      <c r="WVW848" s="3"/>
      <c r="WVX848" s="3"/>
      <c r="WVY848" s="3"/>
      <c r="WVZ848" s="3"/>
      <c r="WWA848" s="3"/>
      <c r="WWB848" s="3"/>
      <c r="WWC848" s="3"/>
      <c r="WWD848" s="3"/>
      <c r="WWE848" s="3"/>
      <c r="WWF848" s="3"/>
      <c r="WWG848" s="3"/>
      <c r="WWH848" s="3"/>
      <c r="WWI848" s="3"/>
      <c r="WWJ848" s="3"/>
      <c r="WWK848" s="3"/>
      <c r="WWL848" s="3"/>
      <c r="WWM848" s="3"/>
      <c r="WWN848" s="3"/>
      <c r="WWO848" s="3"/>
      <c r="WWP848" s="3"/>
      <c r="WWQ848" s="3"/>
      <c r="WWR848" s="3"/>
      <c r="WWS848" s="3"/>
      <c r="WWT848" s="3"/>
      <c r="WWU848" s="3"/>
      <c r="WWV848" s="3"/>
      <c r="WWW848" s="3"/>
      <c r="WWX848" s="3"/>
      <c r="WWY848" s="3"/>
      <c r="WWZ848" s="3"/>
      <c r="WXA848" s="3"/>
      <c r="WXB848" s="3"/>
      <c r="WXC848" s="3"/>
      <c r="WXD848" s="3"/>
      <c r="WXE848" s="3"/>
      <c r="WXF848" s="3"/>
      <c r="WXG848" s="3"/>
      <c r="WXH848" s="3"/>
      <c r="WXI848" s="3"/>
      <c r="WXJ848" s="3"/>
      <c r="WXK848" s="3"/>
      <c r="WXL848" s="3"/>
      <c r="WXM848" s="3"/>
      <c r="WXN848" s="3"/>
      <c r="WXO848" s="3"/>
      <c r="WXP848" s="3"/>
      <c r="WXQ848" s="3"/>
      <c r="WXR848" s="3"/>
      <c r="WXS848" s="3"/>
      <c r="WXT848" s="3"/>
      <c r="WXU848" s="3"/>
      <c r="WXV848" s="3"/>
      <c r="WXW848" s="3"/>
      <c r="WXX848" s="3"/>
      <c r="WXY848" s="3"/>
      <c r="WXZ848" s="3"/>
      <c r="WYA848" s="3"/>
      <c r="WYB848" s="3"/>
      <c r="WYC848" s="3"/>
      <c r="WYD848" s="3"/>
      <c r="WYE848" s="3"/>
      <c r="WYF848" s="3"/>
      <c r="WYG848" s="3"/>
      <c r="WYH848" s="3"/>
      <c r="WYI848" s="3"/>
      <c r="WYJ848" s="3"/>
      <c r="WYK848" s="3"/>
      <c r="WYL848" s="3"/>
      <c r="WYM848" s="3"/>
      <c r="WYN848" s="3"/>
      <c r="WYO848" s="3"/>
      <c r="WYP848" s="3"/>
      <c r="WYQ848" s="3"/>
      <c r="WYR848" s="3"/>
      <c r="WYS848" s="3"/>
      <c r="WYT848" s="3"/>
      <c r="WYU848" s="3"/>
      <c r="WYV848" s="3"/>
      <c r="WYW848" s="3"/>
      <c r="WYX848" s="3"/>
      <c r="WYY848" s="3"/>
      <c r="WYZ848" s="3"/>
      <c r="WZA848" s="3"/>
      <c r="WZB848" s="3"/>
      <c r="WZC848" s="3"/>
      <c r="WZD848" s="3"/>
      <c r="WZE848" s="3"/>
      <c r="WZF848" s="3"/>
      <c r="WZG848" s="3"/>
      <c r="WZH848" s="3"/>
      <c r="WZI848" s="3"/>
      <c r="WZJ848" s="3"/>
      <c r="WZK848" s="3"/>
      <c r="WZL848" s="3"/>
      <c r="WZM848" s="3"/>
      <c r="WZN848" s="3"/>
      <c r="WZO848" s="3"/>
      <c r="WZP848" s="3"/>
      <c r="WZQ848" s="3"/>
      <c r="WZR848" s="3"/>
      <c r="WZS848" s="3"/>
      <c r="WZT848" s="3"/>
      <c r="WZU848" s="3"/>
      <c r="WZV848" s="3"/>
      <c r="WZW848" s="3"/>
      <c r="WZX848" s="3"/>
      <c r="WZY848" s="3"/>
      <c r="WZZ848" s="3"/>
      <c r="XAA848" s="3"/>
      <c r="XAB848" s="3"/>
      <c r="XAC848" s="3"/>
      <c r="XAD848" s="3"/>
      <c r="XAE848" s="3"/>
      <c r="XAF848" s="3"/>
      <c r="XAG848" s="3"/>
      <c r="XAH848" s="3"/>
      <c r="XAI848" s="3"/>
      <c r="XAJ848" s="3"/>
      <c r="XAK848" s="3"/>
      <c r="XAL848" s="3"/>
      <c r="XAM848" s="3"/>
      <c r="XAN848" s="3"/>
      <c r="XAO848" s="3"/>
      <c r="XAP848" s="3"/>
      <c r="XAQ848" s="3"/>
      <c r="XAR848" s="3"/>
      <c r="XAS848" s="3"/>
      <c r="XAT848" s="3"/>
      <c r="XAU848" s="3"/>
      <c r="XAV848" s="3"/>
      <c r="XAW848" s="3"/>
      <c r="XAX848" s="3"/>
      <c r="XAY848" s="3"/>
      <c r="XAZ848" s="3"/>
      <c r="XBA848" s="3"/>
      <c r="XBB848" s="3"/>
      <c r="XBC848" s="3"/>
      <c r="XBD848" s="3"/>
      <c r="XBE848" s="3"/>
      <c r="XBF848" s="3"/>
      <c r="XBG848" s="3"/>
      <c r="XBH848" s="3"/>
      <c r="XBI848" s="3"/>
      <c r="XBJ848" s="3"/>
      <c r="XBK848" s="3"/>
      <c r="XBL848" s="3"/>
      <c r="XBM848" s="3"/>
      <c r="XBN848" s="3"/>
      <c r="XBO848" s="3"/>
      <c r="XBP848" s="3"/>
      <c r="XBQ848" s="3"/>
      <c r="XBR848" s="3"/>
      <c r="XBS848" s="3"/>
      <c r="XBT848" s="3"/>
      <c r="XBU848" s="3"/>
      <c r="XBV848" s="3"/>
      <c r="XBW848" s="3"/>
      <c r="XBX848" s="3"/>
      <c r="XBY848" s="3"/>
      <c r="XBZ848" s="3"/>
      <c r="XCA848" s="3"/>
      <c r="XCB848" s="3"/>
      <c r="XCC848" s="3"/>
      <c r="XCD848" s="3"/>
      <c r="XCE848" s="3"/>
      <c r="XCF848" s="3"/>
      <c r="XCG848" s="3"/>
      <c r="XCH848" s="3"/>
      <c r="XCI848" s="3"/>
      <c r="XCJ848" s="3"/>
      <c r="XCK848" s="3"/>
      <c r="XCL848" s="3"/>
      <c r="XCM848" s="3"/>
      <c r="XCN848" s="3"/>
      <c r="XCO848" s="3"/>
      <c r="XCP848" s="3"/>
      <c r="XCQ848" s="3"/>
      <c r="XCR848" s="3"/>
      <c r="XCS848" s="3"/>
      <c r="XCT848" s="3"/>
      <c r="XCU848" s="3"/>
      <c r="XCV848" s="3"/>
      <c r="XCW848" s="3"/>
      <c r="XCX848" s="3"/>
      <c r="XCY848" s="3"/>
      <c r="XCZ848" s="3"/>
      <c r="XDA848" s="3"/>
      <c r="XDB848" s="3"/>
      <c r="XDC848" s="3"/>
      <c r="XDD848" s="3"/>
      <c r="XDE848" s="3"/>
      <c r="XDF848" s="3"/>
      <c r="XDG848" s="3"/>
      <c r="XDH848" s="3"/>
      <c r="XDI848" s="3"/>
      <c r="XDJ848" s="3"/>
      <c r="XDK848" s="3"/>
      <c r="XDL848" s="3"/>
      <c r="XDM848" s="3"/>
      <c r="XDN848" s="3"/>
      <c r="XDO848" s="3"/>
      <c r="XDP848" s="3"/>
      <c r="XDQ848" s="3"/>
      <c r="XDR848" s="3"/>
      <c r="XDS848" s="3"/>
      <c r="XDT848" s="3"/>
      <c r="XDU848" s="3"/>
      <c r="XDV848" s="3"/>
      <c r="XDW848" s="3"/>
      <c r="XDX848" s="3"/>
      <c r="XDY848" s="3"/>
      <c r="XDZ848" s="3"/>
      <c r="XEA848" s="3"/>
      <c r="XEB848" s="3"/>
      <c r="XEC848" s="3"/>
      <c r="XED848" s="3"/>
      <c r="XEE848" s="3"/>
      <c r="XEF848" s="3"/>
      <c r="XEG848" s="3"/>
      <c r="XEH848" s="3"/>
      <c r="XEI848" s="3"/>
      <c r="XEJ848" s="3"/>
      <c r="XEK848" s="3"/>
      <c r="XEL848" s="3"/>
      <c r="XEM848" s="3"/>
      <c r="XEN848" s="3"/>
      <c r="XEO848" s="3"/>
      <c r="XEP848" s="3"/>
      <c r="XEQ848" s="3"/>
    </row>
    <row r="849" spans="1:16371" ht="157.5" customHeight="1">
      <c r="A849" s="70" t="s">
        <v>3570</v>
      </c>
      <c r="B849" s="74" t="s">
        <v>15</v>
      </c>
      <c r="C849" s="74" t="s">
        <v>3186</v>
      </c>
      <c r="D849" s="75">
        <v>42157</v>
      </c>
      <c r="E849" s="76">
        <v>0.6020833333333333</v>
      </c>
      <c r="F849" s="75">
        <v>42157</v>
      </c>
      <c r="G849" s="76">
        <v>0.6020833333333333</v>
      </c>
      <c r="H849" s="76">
        <f>(F849+G849)-(D849+E849)</f>
        <v>0</v>
      </c>
      <c r="I849" s="74">
        <v>1</v>
      </c>
      <c r="J849" s="74"/>
      <c r="K849" s="74" t="s">
        <v>8</v>
      </c>
      <c r="L849" s="74" t="s">
        <v>9</v>
      </c>
      <c r="M849" s="74" t="s">
        <v>6547</v>
      </c>
      <c r="N849" s="77" t="s">
        <v>3</v>
      </c>
      <c r="O849" s="74" t="s">
        <v>7</v>
      </c>
      <c r="P849" s="74" t="s">
        <v>6548</v>
      </c>
      <c r="Q849" s="74" t="s">
        <v>6549</v>
      </c>
      <c r="R849" s="74"/>
      <c r="S849" s="74">
        <v>0.39</v>
      </c>
      <c r="T849" s="74">
        <f>SUM(R849:S849)</f>
        <v>0.39</v>
      </c>
      <c r="U849" s="112" t="s">
        <v>28</v>
      </c>
      <c r="V849" s="504">
        <v>1972</v>
      </c>
      <c r="W849" s="112" t="s">
        <v>587</v>
      </c>
      <c r="X849" s="112"/>
      <c r="Y849" s="112">
        <v>41694</v>
      </c>
      <c r="Z849" s="112">
        <v>100</v>
      </c>
      <c r="AA849" s="533">
        <v>42156</v>
      </c>
      <c r="AB849" s="112">
        <v>0</v>
      </c>
      <c r="AC849" s="112"/>
      <c r="AD849" s="112" t="s">
        <v>42</v>
      </c>
      <c r="AE849" s="112" t="s">
        <v>53</v>
      </c>
      <c r="AF849" s="112"/>
      <c r="AG849" s="112" t="s">
        <v>6431</v>
      </c>
      <c r="AH849" s="199"/>
      <c r="AI849" s="73"/>
      <c r="AJ849" s="70"/>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c r="UE849" s="3"/>
      <c r="UF849" s="3"/>
      <c r="UG849" s="3"/>
      <c r="UH849" s="3"/>
      <c r="UI849" s="3"/>
      <c r="UJ849" s="3"/>
      <c r="UK849" s="3"/>
      <c r="UL849" s="3"/>
      <c r="UM849" s="3"/>
      <c r="UN849" s="3"/>
      <c r="UO849" s="3"/>
      <c r="UP849" s="3"/>
      <c r="UQ849" s="3"/>
      <c r="UR849" s="3"/>
      <c r="US849" s="3"/>
      <c r="UT849" s="3"/>
      <c r="UU849" s="3"/>
      <c r="UV849" s="3"/>
      <c r="UW849" s="3"/>
      <c r="UX849" s="3"/>
      <c r="UY849" s="3"/>
      <c r="UZ849" s="3"/>
      <c r="VA849" s="3"/>
      <c r="VB849" s="3"/>
      <c r="VC849" s="3"/>
      <c r="VD849" s="3"/>
      <c r="VE849" s="3"/>
      <c r="VF849" s="3"/>
      <c r="VG849" s="3"/>
      <c r="VH849" s="3"/>
      <c r="VI849" s="3"/>
      <c r="VJ849" s="3"/>
      <c r="VK849" s="3"/>
      <c r="VL849" s="3"/>
      <c r="VM849" s="3"/>
      <c r="VN849" s="3"/>
      <c r="VO849" s="3"/>
      <c r="VP849" s="3"/>
      <c r="VQ849" s="3"/>
      <c r="VR849" s="3"/>
      <c r="VS849" s="3"/>
      <c r="VT849" s="3"/>
      <c r="VU849" s="3"/>
      <c r="VV849" s="3"/>
      <c r="VW849" s="3"/>
      <c r="VX849" s="3"/>
      <c r="VY849" s="3"/>
      <c r="VZ849" s="3"/>
      <c r="WA849" s="3"/>
      <c r="WB849" s="3"/>
      <c r="WC849" s="3"/>
      <c r="WD849" s="3"/>
      <c r="WE849" s="3"/>
      <c r="WF849" s="3"/>
      <c r="WG849" s="3"/>
      <c r="WH849" s="3"/>
      <c r="WI849" s="3"/>
      <c r="WJ849" s="3"/>
      <c r="WK849" s="3"/>
      <c r="WL849" s="3"/>
      <c r="WM849" s="3"/>
      <c r="WN849" s="3"/>
      <c r="WO849" s="3"/>
      <c r="WP849" s="3"/>
      <c r="WQ849" s="3"/>
      <c r="WR849" s="3"/>
      <c r="WS849" s="3"/>
      <c r="WT849" s="3"/>
      <c r="WU849" s="3"/>
      <c r="WV849" s="3"/>
      <c r="WW849" s="3"/>
      <c r="WX849" s="3"/>
      <c r="WY849" s="3"/>
      <c r="WZ849" s="3"/>
      <c r="XA849" s="3"/>
      <c r="XB849" s="3"/>
      <c r="XC849" s="3"/>
      <c r="XD849" s="3"/>
      <c r="XE849" s="3"/>
      <c r="XF849" s="3"/>
      <c r="XG849" s="3"/>
      <c r="XH849" s="3"/>
      <c r="XI849" s="3"/>
      <c r="XJ849" s="3"/>
      <c r="XK849" s="3"/>
      <c r="XL849" s="3"/>
      <c r="XM849" s="3"/>
      <c r="XN849" s="3"/>
      <c r="XO849" s="3"/>
      <c r="XP849" s="3"/>
      <c r="XQ849" s="3"/>
      <c r="XR849" s="3"/>
      <c r="XS849" s="3"/>
      <c r="XT849" s="3"/>
      <c r="XU849" s="3"/>
      <c r="XV849" s="3"/>
      <c r="XW849" s="3"/>
      <c r="XX849" s="3"/>
      <c r="XY849" s="3"/>
      <c r="XZ849" s="3"/>
      <c r="YA849" s="3"/>
      <c r="YB849" s="3"/>
      <c r="YC849" s="3"/>
      <c r="YD849" s="3"/>
      <c r="YE849" s="3"/>
      <c r="YF849" s="3"/>
      <c r="YG849" s="3"/>
      <c r="YH849" s="3"/>
      <c r="YI849" s="3"/>
      <c r="YJ849" s="3"/>
      <c r="YK849" s="3"/>
      <c r="YL849" s="3"/>
      <c r="YM849" s="3"/>
      <c r="YN849" s="3"/>
      <c r="YO849" s="3"/>
      <c r="YP849" s="3"/>
      <c r="YQ849" s="3"/>
      <c r="YR849" s="3"/>
      <c r="YS849" s="3"/>
      <c r="YT849" s="3"/>
      <c r="YU849" s="3"/>
      <c r="YV849" s="3"/>
      <c r="YW849" s="3"/>
      <c r="YX849" s="3"/>
      <c r="YY849" s="3"/>
      <c r="YZ849" s="3"/>
      <c r="ZA849" s="3"/>
      <c r="ZB849" s="3"/>
      <c r="ZC849" s="3"/>
      <c r="ZD849" s="3"/>
      <c r="ZE849" s="3"/>
      <c r="ZF849" s="3"/>
      <c r="ZG849" s="3"/>
      <c r="ZH849" s="3"/>
      <c r="ZI849" s="3"/>
      <c r="ZJ849" s="3"/>
      <c r="ZK849" s="3"/>
      <c r="ZL849" s="3"/>
      <c r="ZM849" s="3"/>
      <c r="ZN849" s="3"/>
      <c r="ZO849" s="3"/>
      <c r="ZP849" s="3"/>
      <c r="ZQ849" s="3"/>
      <c r="ZR849" s="3"/>
      <c r="ZS849" s="3"/>
      <c r="ZT849" s="3"/>
      <c r="ZU849" s="3"/>
      <c r="ZV849" s="3"/>
      <c r="ZW849" s="3"/>
      <c r="ZX849" s="3"/>
      <c r="ZY849" s="3"/>
      <c r="ZZ849" s="3"/>
      <c r="AAA849" s="3"/>
      <c r="AAB849" s="3"/>
      <c r="AAC849" s="3"/>
      <c r="AAD849" s="3"/>
      <c r="AAE849" s="3"/>
      <c r="AAF849" s="3"/>
      <c r="AAG849" s="3"/>
      <c r="AAH849" s="3"/>
      <c r="AAI849" s="3"/>
      <c r="AAJ849" s="3"/>
      <c r="AAK849" s="3"/>
      <c r="AAL849" s="3"/>
      <c r="AAM849" s="3"/>
      <c r="AAN849" s="3"/>
      <c r="AAO849" s="3"/>
      <c r="AAP849" s="3"/>
      <c r="AAQ849" s="3"/>
      <c r="AAR849" s="3"/>
      <c r="AAS849" s="3"/>
      <c r="AAT849" s="3"/>
      <c r="AAU849" s="3"/>
      <c r="AAV849" s="3"/>
      <c r="AAW849" s="3"/>
      <c r="AAX849" s="3"/>
      <c r="AAY849" s="3"/>
      <c r="AAZ849" s="3"/>
      <c r="ABA849" s="3"/>
      <c r="ABB849" s="3"/>
      <c r="ABC849" s="3"/>
      <c r="ABD849" s="3"/>
      <c r="ABE849" s="3"/>
      <c r="ABF849" s="3"/>
      <c r="ABG849" s="3"/>
      <c r="ABH849" s="3"/>
      <c r="ABI849" s="3"/>
      <c r="ABJ849" s="3"/>
      <c r="ABK849" s="3"/>
      <c r="ABL849" s="3"/>
      <c r="ABM849" s="3"/>
      <c r="ABN849" s="3"/>
      <c r="ABO849" s="3"/>
      <c r="ABP849" s="3"/>
      <c r="ABQ849" s="3"/>
      <c r="ABR849" s="3"/>
      <c r="ABS849" s="3"/>
      <c r="ABT849" s="3"/>
      <c r="ABU849" s="3"/>
      <c r="ABV849" s="3"/>
      <c r="ABW849" s="3"/>
      <c r="ABX849" s="3"/>
      <c r="ABY849" s="3"/>
      <c r="ABZ849" s="3"/>
      <c r="ACA849" s="3"/>
      <c r="ACB849" s="3"/>
      <c r="ACC849" s="3"/>
      <c r="ACD849" s="3"/>
      <c r="ACE849" s="3"/>
      <c r="ACF849" s="3"/>
      <c r="ACG849" s="3"/>
      <c r="ACH849" s="3"/>
      <c r="ACI849" s="3"/>
      <c r="ACJ849" s="3"/>
      <c r="ACK849" s="3"/>
      <c r="ACL849" s="3"/>
      <c r="ACM849" s="3"/>
      <c r="ACN849" s="3"/>
      <c r="ACO849" s="3"/>
      <c r="ACP849" s="3"/>
      <c r="ACQ849" s="3"/>
      <c r="ACR849" s="3"/>
      <c r="ACS849" s="3"/>
      <c r="ACT849" s="3"/>
      <c r="ACU849" s="3"/>
      <c r="ACV849" s="3"/>
      <c r="ACW849" s="3"/>
      <c r="ACX849" s="3"/>
      <c r="ACY849" s="3"/>
      <c r="ACZ849" s="3"/>
      <c r="ADA849" s="3"/>
      <c r="ADB849" s="3"/>
      <c r="ADC849" s="3"/>
      <c r="ADD849" s="3"/>
      <c r="ADE849" s="3"/>
      <c r="ADF849" s="3"/>
      <c r="ADG849" s="3"/>
      <c r="ADH849" s="3"/>
      <c r="ADI849" s="3"/>
      <c r="ADJ849" s="3"/>
      <c r="ADK849" s="3"/>
      <c r="ADL849" s="3"/>
      <c r="ADM849" s="3"/>
      <c r="ADN849" s="3"/>
      <c r="ADO849" s="3"/>
      <c r="ADP849" s="3"/>
      <c r="ADQ849" s="3"/>
      <c r="ADR849" s="3"/>
      <c r="ADS849" s="3"/>
      <c r="ADT849" s="3"/>
      <c r="ADU849" s="3"/>
      <c r="ADV849" s="3"/>
      <c r="ADW849" s="3"/>
      <c r="ADX849" s="3"/>
      <c r="ADY849" s="3"/>
      <c r="ADZ849" s="3"/>
      <c r="AEA849" s="3"/>
      <c r="AEB849" s="3"/>
      <c r="AEC849" s="3"/>
      <c r="AED849" s="3"/>
      <c r="AEE849" s="3"/>
      <c r="AEF849" s="3"/>
      <c r="AEG849" s="3"/>
      <c r="AEH849" s="3"/>
      <c r="AEI849" s="3"/>
      <c r="AEJ849" s="3"/>
      <c r="AEK849" s="3"/>
      <c r="AEL849" s="3"/>
      <c r="AEM849" s="3"/>
      <c r="AEN849" s="3"/>
      <c r="AEO849" s="3"/>
      <c r="AEP849" s="3"/>
      <c r="AEQ849" s="3"/>
      <c r="AER849" s="3"/>
      <c r="AES849" s="3"/>
      <c r="AET849" s="3"/>
      <c r="AEU849" s="3"/>
      <c r="AEV849" s="3"/>
      <c r="AEW849" s="3"/>
      <c r="AEX849" s="3"/>
      <c r="AEY849" s="3"/>
      <c r="AEZ849" s="3"/>
      <c r="AFA849" s="3"/>
      <c r="AFB849" s="3"/>
      <c r="AFC849" s="3"/>
      <c r="AFD849" s="3"/>
      <c r="AFE849" s="3"/>
      <c r="AFF849" s="3"/>
      <c r="AFG849" s="3"/>
      <c r="AFH849" s="3"/>
      <c r="AFI849" s="3"/>
      <c r="AFJ849" s="3"/>
      <c r="AFK849" s="3"/>
      <c r="AFL849" s="3"/>
      <c r="AFM849" s="3"/>
      <c r="AFN849" s="3"/>
      <c r="AFO849" s="3"/>
      <c r="AFP849" s="3"/>
      <c r="AFQ849" s="3"/>
      <c r="AFR849" s="3"/>
      <c r="AFS849" s="3"/>
      <c r="AFT849" s="3"/>
      <c r="AFU849" s="3"/>
      <c r="AFV849" s="3"/>
      <c r="AFW849" s="3"/>
      <c r="AFX849" s="3"/>
      <c r="AFY849" s="3"/>
      <c r="AFZ849" s="3"/>
      <c r="AGA849" s="3"/>
      <c r="AGB849" s="3"/>
      <c r="AGC849" s="3"/>
      <c r="AGD849" s="3"/>
      <c r="AGE849" s="3"/>
      <c r="AGF849" s="3"/>
      <c r="AGG849" s="3"/>
      <c r="AGH849" s="3"/>
      <c r="AGI849" s="3"/>
      <c r="AGJ849" s="3"/>
      <c r="AGK849" s="3"/>
      <c r="AGL849" s="3"/>
      <c r="AGM849" s="3"/>
      <c r="AGN849" s="3"/>
      <c r="AGO849" s="3"/>
      <c r="AGP849" s="3"/>
      <c r="AGQ849" s="3"/>
      <c r="AGR849" s="3"/>
      <c r="AGS849" s="3"/>
      <c r="AGT849" s="3"/>
      <c r="AGU849" s="3"/>
      <c r="AGV849" s="3"/>
      <c r="AGW849" s="3"/>
      <c r="AGX849" s="3"/>
      <c r="AGY849" s="3"/>
      <c r="AGZ849" s="3"/>
      <c r="AHA849" s="3"/>
      <c r="AHB849" s="3"/>
      <c r="AHC849" s="3"/>
      <c r="AHD849" s="3"/>
      <c r="AHE849" s="3"/>
      <c r="AHF849" s="3"/>
      <c r="AHG849" s="3"/>
      <c r="AHH849" s="3"/>
      <c r="AHI849" s="3"/>
      <c r="AHJ849" s="3"/>
      <c r="AHK849" s="3"/>
      <c r="AHL849" s="3"/>
      <c r="AHM849" s="3"/>
      <c r="AHN849" s="3"/>
      <c r="AHO849" s="3"/>
      <c r="AHP849" s="3"/>
      <c r="AHQ849" s="3"/>
      <c r="AHR849" s="3"/>
      <c r="AHS849" s="3"/>
      <c r="AHT849" s="3"/>
      <c r="AHU849" s="3"/>
      <c r="AHV849" s="3"/>
      <c r="AHW849" s="3"/>
      <c r="AHX849" s="3"/>
      <c r="AHY849" s="3"/>
      <c r="AHZ849" s="3"/>
      <c r="AIA849" s="3"/>
      <c r="AIB849" s="3"/>
      <c r="AIC849" s="3"/>
      <c r="AID849" s="3"/>
      <c r="AIE849" s="3"/>
      <c r="AIF849" s="3"/>
      <c r="AIG849" s="3"/>
      <c r="AIH849" s="3"/>
      <c r="AII849" s="3"/>
      <c r="AIJ849" s="3"/>
      <c r="AIK849" s="3"/>
      <c r="AIL849" s="3"/>
      <c r="AIM849" s="3"/>
      <c r="AIN849" s="3"/>
      <c r="AIO849" s="3"/>
      <c r="AIP849" s="3"/>
      <c r="AIQ849" s="3"/>
      <c r="AIR849" s="3"/>
      <c r="AIS849" s="3"/>
      <c r="AIT849" s="3"/>
      <c r="AIU849" s="3"/>
      <c r="AIV849" s="3"/>
      <c r="AIW849" s="3"/>
      <c r="AIX849" s="3"/>
      <c r="AIY849" s="3"/>
      <c r="AIZ849" s="3"/>
      <c r="AJA849" s="3"/>
      <c r="AJB849" s="3"/>
      <c r="AJC849" s="3"/>
      <c r="AJD849" s="3"/>
      <c r="AJE849" s="3"/>
      <c r="AJF849" s="3"/>
      <c r="AJG849" s="3"/>
      <c r="AJH849" s="3"/>
      <c r="AJI849" s="3"/>
      <c r="AJJ849" s="3"/>
      <c r="AJK849" s="3"/>
      <c r="AJL849" s="3"/>
      <c r="AJM849" s="3"/>
      <c r="AJN849" s="3"/>
      <c r="AJO849" s="3"/>
      <c r="AJP849" s="3"/>
      <c r="AJQ849" s="3"/>
      <c r="AJR849" s="3"/>
      <c r="AJS849" s="3"/>
      <c r="AJT849" s="3"/>
      <c r="AJU849" s="3"/>
      <c r="AJV849" s="3"/>
      <c r="AJW849" s="3"/>
      <c r="AJX849" s="3"/>
      <c r="AJY849" s="3"/>
      <c r="AJZ849" s="3"/>
      <c r="AKA849" s="3"/>
      <c r="AKB849" s="3"/>
      <c r="AKC849" s="3"/>
      <c r="AKD849" s="3"/>
      <c r="AKE849" s="3"/>
      <c r="AKF849" s="3"/>
      <c r="AKG849" s="3"/>
      <c r="AKH849" s="3"/>
      <c r="AKI849" s="3"/>
      <c r="AKJ849" s="3"/>
      <c r="AKK849" s="3"/>
      <c r="AKL849" s="3"/>
      <c r="AKM849" s="3"/>
      <c r="AKN849" s="3"/>
      <c r="AKO849" s="3"/>
      <c r="AKP849" s="3"/>
      <c r="AKQ849" s="3"/>
      <c r="AKR849" s="3"/>
      <c r="AKS849" s="3"/>
      <c r="AKT849" s="3"/>
      <c r="AKU849" s="3"/>
      <c r="AKV849" s="3"/>
      <c r="AKW849" s="3"/>
      <c r="AKX849" s="3"/>
      <c r="AKY849" s="3"/>
      <c r="AKZ849" s="3"/>
      <c r="ALA849" s="3"/>
      <c r="ALB849" s="3"/>
      <c r="ALC849" s="3"/>
      <c r="ALD849" s="3"/>
      <c r="ALE849" s="3"/>
      <c r="ALF849" s="3"/>
      <c r="ALG849" s="3"/>
      <c r="ALH849" s="3"/>
      <c r="ALI849" s="3"/>
      <c r="ALJ849" s="3"/>
      <c r="ALK849" s="3"/>
      <c r="ALL849" s="3"/>
      <c r="ALM849" s="3"/>
      <c r="ALN849" s="3"/>
      <c r="ALO849" s="3"/>
      <c r="ALP849" s="3"/>
      <c r="ALQ849" s="3"/>
      <c r="ALR849" s="3"/>
      <c r="ALS849" s="3"/>
      <c r="ALT849" s="3"/>
      <c r="ALU849" s="3"/>
      <c r="ALV849" s="3"/>
      <c r="ALW849" s="3"/>
      <c r="ALX849" s="3"/>
      <c r="ALY849" s="3"/>
      <c r="ALZ849" s="3"/>
      <c r="AMA849" s="3"/>
      <c r="AMB849" s="3"/>
      <c r="AMC849" s="3"/>
      <c r="AMD849" s="3"/>
      <c r="AME849" s="3"/>
      <c r="AMF849" s="3"/>
      <c r="AMG849" s="3"/>
      <c r="AMH849" s="3"/>
      <c r="AMI849" s="3"/>
      <c r="AMJ849" s="3"/>
      <c r="AMK849" s="3"/>
      <c r="AML849" s="3"/>
      <c r="AMM849" s="3"/>
      <c r="AMN849" s="3"/>
      <c r="AMO849" s="3"/>
      <c r="AMP849" s="3"/>
      <c r="AMQ849" s="3"/>
      <c r="AMR849" s="3"/>
      <c r="AMS849" s="3"/>
      <c r="AMT849" s="3"/>
      <c r="AMU849" s="3"/>
      <c r="AMV849" s="3"/>
      <c r="AMW849" s="3"/>
      <c r="AMX849" s="3"/>
      <c r="AMY849" s="3"/>
      <c r="AMZ849" s="3"/>
      <c r="ANA849" s="3"/>
      <c r="ANB849" s="3"/>
      <c r="ANC849" s="3"/>
      <c r="AND849" s="3"/>
      <c r="ANE849" s="3"/>
      <c r="ANF849" s="3"/>
      <c r="ANG849" s="3"/>
      <c r="ANH849" s="3"/>
      <c r="ANI849" s="3"/>
      <c r="ANJ849" s="3"/>
      <c r="ANK849" s="3"/>
      <c r="ANL849" s="3"/>
      <c r="ANM849" s="3"/>
      <c r="ANN849" s="3"/>
      <c r="ANO849" s="3"/>
      <c r="ANP849" s="3"/>
      <c r="ANQ849" s="3"/>
      <c r="ANR849" s="3"/>
      <c r="ANS849" s="3"/>
      <c r="ANT849" s="3"/>
      <c r="ANU849" s="3"/>
      <c r="ANV849" s="3"/>
      <c r="ANW849" s="3"/>
      <c r="ANX849" s="3"/>
      <c r="ANY849" s="3"/>
      <c r="ANZ849" s="3"/>
      <c r="AOA849" s="3"/>
      <c r="AOB849" s="3"/>
      <c r="AOC849" s="3"/>
      <c r="AOD849" s="3"/>
      <c r="AOE849" s="3"/>
      <c r="AOF849" s="3"/>
      <c r="AOG849" s="3"/>
      <c r="AOH849" s="3"/>
      <c r="AOI849" s="3"/>
      <c r="AOJ849" s="3"/>
      <c r="AOK849" s="3"/>
      <c r="AOL849" s="3"/>
      <c r="AOM849" s="3"/>
      <c r="AON849" s="3"/>
      <c r="AOO849" s="3"/>
      <c r="AOP849" s="3"/>
      <c r="AOQ849" s="3"/>
      <c r="AOR849" s="3"/>
      <c r="AOS849" s="3"/>
      <c r="AOT849" s="3"/>
      <c r="AOU849" s="3"/>
      <c r="AOV849" s="3"/>
      <c r="AOW849" s="3"/>
      <c r="AOX849" s="3"/>
      <c r="AOY849" s="3"/>
      <c r="AOZ849" s="3"/>
      <c r="APA849" s="3"/>
      <c r="APB849" s="3"/>
      <c r="APC849" s="3"/>
      <c r="APD849" s="3"/>
      <c r="APE849" s="3"/>
      <c r="APF849" s="3"/>
      <c r="APG849" s="3"/>
      <c r="APH849" s="3"/>
      <c r="API849" s="3"/>
      <c r="APJ849" s="3"/>
      <c r="APK849" s="3"/>
      <c r="APL849" s="3"/>
      <c r="APM849" s="3"/>
      <c r="APN849" s="3"/>
      <c r="APO849" s="3"/>
      <c r="APP849" s="3"/>
      <c r="APQ849" s="3"/>
      <c r="APR849" s="3"/>
      <c r="APS849" s="3"/>
      <c r="APT849" s="3"/>
      <c r="APU849" s="3"/>
      <c r="APV849" s="3"/>
      <c r="APW849" s="3"/>
      <c r="APX849" s="3"/>
      <c r="APY849" s="3"/>
      <c r="APZ849" s="3"/>
      <c r="AQA849" s="3"/>
      <c r="AQB849" s="3"/>
      <c r="AQC849" s="3"/>
      <c r="AQD849" s="3"/>
      <c r="AQE849" s="3"/>
      <c r="AQF849" s="3"/>
      <c r="AQG849" s="3"/>
      <c r="AQH849" s="3"/>
      <c r="AQI849" s="3"/>
      <c r="AQJ849" s="3"/>
      <c r="AQK849" s="3"/>
      <c r="AQL849" s="3"/>
      <c r="AQM849" s="3"/>
      <c r="AQN849" s="3"/>
      <c r="AQO849" s="3"/>
      <c r="AQP849" s="3"/>
      <c r="AQQ849" s="3"/>
      <c r="AQR849" s="3"/>
      <c r="AQS849" s="3"/>
      <c r="AQT849" s="3"/>
      <c r="AQU849" s="3"/>
      <c r="AQV849" s="3"/>
      <c r="AQW849" s="3"/>
      <c r="AQX849" s="3"/>
      <c r="AQY849" s="3"/>
      <c r="AQZ849" s="3"/>
      <c r="ARA849" s="3"/>
      <c r="ARB849" s="3"/>
      <c r="ARC849" s="3"/>
      <c r="ARD849" s="3"/>
      <c r="ARE849" s="3"/>
      <c r="ARF849" s="3"/>
      <c r="ARG849" s="3"/>
      <c r="ARH849" s="3"/>
      <c r="ARI849" s="3"/>
      <c r="ARJ849" s="3"/>
      <c r="ARK849" s="3"/>
      <c r="ARL849" s="3"/>
      <c r="ARM849" s="3"/>
      <c r="ARN849" s="3"/>
      <c r="ARO849" s="3"/>
      <c r="ARP849" s="3"/>
      <c r="ARQ849" s="3"/>
      <c r="ARR849" s="3"/>
      <c r="ARS849" s="3"/>
      <c r="ART849" s="3"/>
      <c r="ARU849" s="3"/>
      <c r="ARV849" s="3"/>
      <c r="ARW849" s="3"/>
      <c r="ARX849" s="3"/>
      <c r="ARY849" s="3"/>
      <c r="ARZ849" s="3"/>
      <c r="ASA849" s="3"/>
      <c r="ASB849" s="3"/>
      <c r="ASC849" s="3"/>
      <c r="ASD849" s="3"/>
      <c r="ASE849" s="3"/>
      <c r="ASF849" s="3"/>
      <c r="ASG849" s="3"/>
      <c r="ASH849" s="3"/>
      <c r="ASI849" s="3"/>
      <c r="ASJ849" s="3"/>
      <c r="ASK849" s="3"/>
      <c r="ASL849" s="3"/>
      <c r="ASM849" s="3"/>
      <c r="ASN849" s="3"/>
      <c r="ASO849" s="3"/>
      <c r="ASP849" s="3"/>
      <c r="ASQ849" s="3"/>
      <c r="ASR849" s="3"/>
      <c r="ASS849" s="3"/>
      <c r="AST849" s="3"/>
      <c r="ASU849" s="3"/>
      <c r="ASV849" s="3"/>
      <c r="ASW849" s="3"/>
      <c r="ASX849" s="3"/>
      <c r="ASY849" s="3"/>
      <c r="ASZ849" s="3"/>
      <c r="ATA849" s="3"/>
      <c r="ATB849" s="3"/>
      <c r="ATC849" s="3"/>
      <c r="ATD849" s="3"/>
      <c r="ATE849" s="3"/>
      <c r="ATF849" s="3"/>
      <c r="ATG849" s="3"/>
      <c r="ATH849" s="3"/>
      <c r="ATI849" s="3"/>
      <c r="ATJ849" s="3"/>
      <c r="ATK849" s="3"/>
      <c r="ATL849" s="3"/>
      <c r="ATM849" s="3"/>
      <c r="ATN849" s="3"/>
      <c r="ATO849" s="3"/>
      <c r="ATP849" s="3"/>
      <c r="ATQ849" s="3"/>
      <c r="ATR849" s="3"/>
      <c r="ATS849" s="3"/>
      <c r="ATT849" s="3"/>
      <c r="ATU849" s="3"/>
      <c r="ATV849" s="3"/>
      <c r="ATW849" s="3"/>
      <c r="ATX849" s="3"/>
      <c r="ATY849" s="3"/>
      <c r="ATZ849" s="3"/>
      <c r="AUA849" s="3"/>
      <c r="AUB849" s="3"/>
      <c r="AUC849" s="3"/>
      <c r="AUD849" s="3"/>
      <c r="AUE849" s="3"/>
      <c r="AUF849" s="3"/>
      <c r="AUG849" s="3"/>
      <c r="AUH849" s="3"/>
      <c r="AUI849" s="3"/>
      <c r="AUJ849" s="3"/>
      <c r="AUK849" s="3"/>
      <c r="AUL849" s="3"/>
      <c r="AUM849" s="3"/>
      <c r="AUN849" s="3"/>
      <c r="AUO849" s="3"/>
      <c r="AUP849" s="3"/>
      <c r="AUQ849" s="3"/>
      <c r="AUR849" s="3"/>
      <c r="AUS849" s="3"/>
      <c r="AUT849" s="3"/>
      <c r="AUU849" s="3"/>
      <c r="AUV849" s="3"/>
      <c r="AUW849" s="3"/>
      <c r="AUX849" s="3"/>
      <c r="AUY849" s="3"/>
      <c r="AUZ849" s="3"/>
      <c r="AVA849" s="3"/>
      <c r="AVB849" s="3"/>
      <c r="AVC849" s="3"/>
      <c r="AVD849" s="3"/>
      <c r="AVE849" s="3"/>
      <c r="AVF849" s="3"/>
      <c r="AVG849" s="3"/>
      <c r="AVH849" s="3"/>
      <c r="AVI849" s="3"/>
      <c r="AVJ849" s="3"/>
      <c r="AVK849" s="3"/>
      <c r="AVL849" s="3"/>
      <c r="AVM849" s="3"/>
      <c r="AVN849" s="3"/>
      <c r="AVO849" s="3"/>
      <c r="AVP849" s="3"/>
      <c r="AVQ849" s="3"/>
      <c r="AVR849" s="3"/>
      <c r="AVS849" s="3"/>
      <c r="AVT849" s="3"/>
      <c r="AVU849" s="3"/>
      <c r="AVV849" s="3"/>
      <c r="AVW849" s="3"/>
      <c r="AVX849" s="3"/>
      <c r="AVY849" s="3"/>
      <c r="AVZ849" s="3"/>
      <c r="AWA849" s="3"/>
      <c r="AWB849" s="3"/>
      <c r="AWC849" s="3"/>
      <c r="AWD849" s="3"/>
      <c r="AWE849" s="3"/>
      <c r="AWF849" s="3"/>
      <c r="AWG849" s="3"/>
      <c r="AWH849" s="3"/>
      <c r="AWI849" s="3"/>
      <c r="AWJ849" s="3"/>
      <c r="AWK849" s="3"/>
      <c r="AWL849" s="3"/>
      <c r="AWM849" s="3"/>
      <c r="AWN849" s="3"/>
      <c r="AWO849" s="3"/>
      <c r="AWP849" s="3"/>
      <c r="AWQ849" s="3"/>
      <c r="AWR849" s="3"/>
      <c r="AWS849" s="3"/>
      <c r="AWT849" s="3"/>
      <c r="AWU849" s="3"/>
      <c r="AWV849" s="3"/>
      <c r="AWW849" s="3"/>
      <c r="AWX849" s="3"/>
      <c r="AWY849" s="3"/>
      <c r="AWZ849" s="3"/>
      <c r="AXA849" s="3"/>
      <c r="AXB849" s="3"/>
      <c r="AXC849" s="3"/>
      <c r="AXD849" s="3"/>
      <c r="AXE849" s="3"/>
      <c r="AXF849" s="3"/>
      <c r="AXG849" s="3"/>
      <c r="AXH849" s="3"/>
      <c r="AXI849" s="3"/>
      <c r="AXJ849" s="3"/>
      <c r="AXK849" s="3"/>
      <c r="AXL849" s="3"/>
      <c r="AXM849" s="3"/>
      <c r="AXN849" s="3"/>
      <c r="AXO849" s="3"/>
      <c r="AXP849" s="3"/>
      <c r="AXQ849" s="3"/>
      <c r="AXR849" s="3"/>
      <c r="AXS849" s="3"/>
      <c r="AXT849" s="3"/>
      <c r="AXU849" s="3"/>
      <c r="AXV849" s="3"/>
      <c r="AXW849" s="3"/>
      <c r="AXX849" s="3"/>
      <c r="AXY849" s="3"/>
      <c r="AXZ849" s="3"/>
      <c r="AYA849" s="3"/>
      <c r="AYB849" s="3"/>
      <c r="AYC849" s="3"/>
      <c r="AYD849" s="3"/>
      <c r="AYE849" s="3"/>
      <c r="AYF849" s="3"/>
      <c r="AYG849" s="3"/>
      <c r="AYH849" s="3"/>
      <c r="AYI849" s="3"/>
      <c r="AYJ849" s="3"/>
      <c r="AYK849" s="3"/>
      <c r="AYL849" s="3"/>
      <c r="AYM849" s="3"/>
      <c r="AYN849" s="3"/>
      <c r="AYO849" s="3"/>
      <c r="AYP849" s="3"/>
      <c r="AYQ849" s="3"/>
      <c r="AYR849" s="3"/>
      <c r="AYS849" s="3"/>
      <c r="AYT849" s="3"/>
      <c r="AYU849" s="3"/>
      <c r="AYV849" s="3"/>
      <c r="AYW849" s="3"/>
      <c r="AYX849" s="3"/>
      <c r="AYY849" s="3"/>
      <c r="AYZ849" s="3"/>
      <c r="AZA849" s="3"/>
      <c r="AZB849" s="3"/>
      <c r="AZC849" s="3"/>
      <c r="AZD849" s="3"/>
      <c r="AZE849" s="3"/>
      <c r="AZF849" s="3"/>
      <c r="AZG849" s="3"/>
      <c r="AZH849" s="3"/>
      <c r="AZI849" s="3"/>
      <c r="AZJ849" s="3"/>
      <c r="AZK849" s="3"/>
      <c r="AZL849" s="3"/>
      <c r="AZM849" s="3"/>
      <c r="AZN849" s="3"/>
      <c r="AZO849" s="3"/>
      <c r="AZP849" s="3"/>
      <c r="AZQ849" s="3"/>
      <c r="AZR849" s="3"/>
      <c r="AZS849" s="3"/>
      <c r="AZT849" s="3"/>
      <c r="AZU849" s="3"/>
      <c r="AZV849" s="3"/>
      <c r="AZW849" s="3"/>
      <c r="AZX849" s="3"/>
      <c r="AZY849" s="3"/>
      <c r="AZZ849" s="3"/>
      <c r="BAA849" s="3"/>
      <c r="BAB849" s="3"/>
      <c r="BAC849" s="3"/>
      <c r="BAD849" s="3"/>
      <c r="BAE849" s="3"/>
      <c r="BAF849" s="3"/>
      <c r="BAG849" s="3"/>
      <c r="BAH849" s="3"/>
      <c r="BAI849" s="3"/>
      <c r="BAJ849" s="3"/>
      <c r="BAK849" s="3"/>
      <c r="BAL849" s="3"/>
      <c r="BAM849" s="3"/>
      <c r="BAN849" s="3"/>
      <c r="BAO849" s="3"/>
      <c r="BAP849" s="3"/>
      <c r="BAQ849" s="3"/>
      <c r="BAR849" s="3"/>
      <c r="BAS849" s="3"/>
      <c r="BAT849" s="3"/>
      <c r="BAU849" s="3"/>
      <c r="BAV849" s="3"/>
      <c r="BAW849" s="3"/>
      <c r="BAX849" s="3"/>
      <c r="BAY849" s="3"/>
      <c r="BAZ849" s="3"/>
      <c r="BBA849" s="3"/>
      <c r="BBB849" s="3"/>
      <c r="BBC849" s="3"/>
      <c r="BBD849" s="3"/>
      <c r="BBE849" s="3"/>
      <c r="BBF849" s="3"/>
      <c r="BBG849" s="3"/>
      <c r="BBH849" s="3"/>
      <c r="BBI849" s="3"/>
      <c r="BBJ849" s="3"/>
      <c r="BBK849" s="3"/>
      <c r="BBL849" s="3"/>
      <c r="BBM849" s="3"/>
      <c r="BBN849" s="3"/>
      <c r="BBO849" s="3"/>
      <c r="BBP849" s="3"/>
      <c r="BBQ849" s="3"/>
      <c r="BBR849" s="3"/>
      <c r="BBS849" s="3"/>
      <c r="BBT849" s="3"/>
      <c r="BBU849" s="3"/>
      <c r="BBV849" s="3"/>
      <c r="BBW849" s="3"/>
      <c r="BBX849" s="3"/>
      <c r="BBY849" s="3"/>
      <c r="BBZ849" s="3"/>
      <c r="BCA849" s="3"/>
      <c r="BCB849" s="3"/>
      <c r="BCC849" s="3"/>
      <c r="BCD849" s="3"/>
      <c r="BCE849" s="3"/>
      <c r="BCF849" s="3"/>
      <c r="BCG849" s="3"/>
      <c r="BCH849" s="3"/>
      <c r="BCI849" s="3"/>
      <c r="BCJ849" s="3"/>
      <c r="BCK849" s="3"/>
      <c r="BCL849" s="3"/>
      <c r="BCM849" s="3"/>
      <c r="BCN849" s="3"/>
      <c r="BCO849" s="3"/>
      <c r="BCP849" s="3"/>
      <c r="BCQ849" s="3"/>
      <c r="BCR849" s="3"/>
      <c r="BCS849" s="3"/>
      <c r="BCT849" s="3"/>
      <c r="BCU849" s="3"/>
      <c r="BCV849" s="3"/>
      <c r="BCW849" s="3"/>
      <c r="BCX849" s="3"/>
      <c r="BCY849" s="3"/>
      <c r="BCZ849" s="3"/>
      <c r="BDA849" s="3"/>
      <c r="BDB849" s="3"/>
      <c r="BDC849" s="3"/>
      <c r="BDD849" s="3"/>
      <c r="BDE849" s="3"/>
      <c r="BDF849" s="3"/>
      <c r="BDG849" s="3"/>
      <c r="BDH849" s="3"/>
      <c r="BDI849" s="3"/>
      <c r="BDJ849" s="3"/>
      <c r="BDK849" s="3"/>
      <c r="BDL849" s="3"/>
      <c r="BDM849" s="3"/>
      <c r="BDN849" s="3"/>
      <c r="BDO849" s="3"/>
      <c r="BDP849" s="3"/>
      <c r="BDQ849" s="3"/>
      <c r="BDR849" s="3"/>
      <c r="BDS849" s="3"/>
      <c r="BDT849" s="3"/>
      <c r="BDU849" s="3"/>
      <c r="BDV849" s="3"/>
      <c r="BDW849" s="3"/>
      <c r="BDX849" s="3"/>
      <c r="BDY849" s="3"/>
      <c r="BDZ849" s="3"/>
      <c r="BEA849" s="3"/>
      <c r="BEB849" s="3"/>
      <c r="BEC849" s="3"/>
      <c r="BED849" s="3"/>
      <c r="BEE849" s="3"/>
      <c r="BEF849" s="3"/>
      <c r="BEG849" s="3"/>
      <c r="BEH849" s="3"/>
      <c r="BEI849" s="3"/>
      <c r="BEJ849" s="3"/>
      <c r="BEK849" s="3"/>
      <c r="BEL849" s="3"/>
      <c r="BEM849" s="3"/>
      <c r="BEN849" s="3"/>
      <c r="BEO849" s="3"/>
      <c r="BEP849" s="3"/>
      <c r="BEQ849" s="3"/>
      <c r="BER849" s="3"/>
      <c r="BES849" s="3"/>
      <c r="BET849" s="3"/>
      <c r="BEU849" s="3"/>
      <c r="BEV849" s="3"/>
      <c r="BEW849" s="3"/>
      <c r="BEX849" s="3"/>
      <c r="BEY849" s="3"/>
      <c r="BEZ849" s="3"/>
      <c r="BFA849" s="3"/>
      <c r="BFB849" s="3"/>
      <c r="BFC849" s="3"/>
      <c r="BFD849" s="3"/>
      <c r="BFE849" s="3"/>
      <c r="BFF849" s="3"/>
      <c r="BFG849" s="3"/>
      <c r="BFH849" s="3"/>
      <c r="BFI849" s="3"/>
      <c r="BFJ849" s="3"/>
      <c r="BFK849" s="3"/>
      <c r="BFL849" s="3"/>
      <c r="BFM849" s="3"/>
      <c r="BFN849" s="3"/>
      <c r="BFO849" s="3"/>
      <c r="BFP849" s="3"/>
      <c r="BFQ849" s="3"/>
      <c r="BFR849" s="3"/>
      <c r="BFS849" s="3"/>
      <c r="BFT849" s="3"/>
      <c r="BFU849" s="3"/>
      <c r="BFV849" s="3"/>
      <c r="BFW849" s="3"/>
      <c r="BFX849" s="3"/>
      <c r="BFY849" s="3"/>
      <c r="BFZ849" s="3"/>
      <c r="BGA849" s="3"/>
      <c r="BGB849" s="3"/>
      <c r="BGC849" s="3"/>
      <c r="BGD849" s="3"/>
      <c r="BGE849" s="3"/>
      <c r="BGF849" s="3"/>
      <c r="BGG849" s="3"/>
      <c r="BGH849" s="3"/>
      <c r="BGI849" s="3"/>
      <c r="BGJ849" s="3"/>
      <c r="BGK849" s="3"/>
      <c r="BGL849" s="3"/>
      <c r="BGM849" s="3"/>
      <c r="BGN849" s="3"/>
      <c r="BGO849" s="3"/>
      <c r="BGP849" s="3"/>
      <c r="BGQ849" s="3"/>
      <c r="BGR849" s="3"/>
      <c r="BGS849" s="3"/>
      <c r="BGT849" s="3"/>
      <c r="BGU849" s="3"/>
      <c r="BGV849" s="3"/>
      <c r="BGW849" s="3"/>
      <c r="BGX849" s="3"/>
      <c r="BGY849" s="3"/>
      <c r="BGZ849" s="3"/>
      <c r="BHA849" s="3"/>
      <c r="BHB849" s="3"/>
      <c r="BHC849" s="3"/>
      <c r="BHD849" s="3"/>
      <c r="BHE849" s="3"/>
      <c r="BHF849" s="3"/>
      <c r="BHG849" s="3"/>
      <c r="BHH849" s="3"/>
      <c r="BHI849" s="3"/>
      <c r="BHJ849" s="3"/>
      <c r="BHK849" s="3"/>
      <c r="BHL849" s="3"/>
      <c r="BHM849" s="3"/>
      <c r="BHN849" s="3"/>
      <c r="BHO849" s="3"/>
      <c r="BHP849" s="3"/>
      <c r="BHQ849" s="3"/>
      <c r="BHR849" s="3"/>
      <c r="BHS849" s="3"/>
      <c r="BHT849" s="3"/>
      <c r="BHU849" s="3"/>
      <c r="BHV849" s="3"/>
      <c r="BHW849" s="3"/>
      <c r="BHX849" s="3"/>
      <c r="BHY849" s="3"/>
      <c r="BHZ849" s="3"/>
      <c r="BIA849" s="3"/>
      <c r="BIB849" s="3"/>
      <c r="BIC849" s="3"/>
      <c r="BID849" s="3"/>
      <c r="BIE849" s="3"/>
      <c r="BIF849" s="3"/>
      <c r="BIG849" s="3"/>
      <c r="BIH849" s="3"/>
      <c r="BII849" s="3"/>
      <c r="BIJ849" s="3"/>
      <c r="BIK849" s="3"/>
      <c r="BIL849" s="3"/>
      <c r="BIM849" s="3"/>
      <c r="BIN849" s="3"/>
      <c r="BIO849" s="3"/>
      <c r="BIP849" s="3"/>
      <c r="BIQ849" s="3"/>
      <c r="BIR849" s="3"/>
      <c r="BIS849" s="3"/>
      <c r="BIT849" s="3"/>
      <c r="BIU849" s="3"/>
      <c r="BIV849" s="3"/>
      <c r="BIW849" s="3"/>
      <c r="BIX849" s="3"/>
      <c r="BIY849" s="3"/>
      <c r="BIZ849" s="3"/>
      <c r="BJA849" s="3"/>
      <c r="BJB849" s="3"/>
      <c r="BJC849" s="3"/>
      <c r="BJD849" s="3"/>
      <c r="BJE849" s="3"/>
      <c r="BJF849" s="3"/>
      <c r="BJG849" s="3"/>
      <c r="BJH849" s="3"/>
      <c r="BJI849" s="3"/>
      <c r="BJJ849" s="3"/>
      <c r="BJK849" s="3"/>
      <c r="BJL849" s="3"/>
      <c r="BJM849" s="3"/>
      <c r="BJN849" s="3"/>
      <c r="BJO849" s="3"/>
      <c r="BJP849" s="3"/>
      <c r="BJQ849" s="3"/>
      <c r="BJR849" s="3"/>
      <c r="BJS849" s="3"/>
      <c r="BJT849" s="3"/>
      <c r="BJU849" s="3"/>
      <c r="BJV849" s="3"/>
      <c r="BJW849" s="3"/>
      <c r="BJX849" s="3"/>
      <c r="BJY849" s="3"/>
      <c r="BJZ849" s="3"/>
      <c r="BKA849" s="3"/>
      <c r="BKB849" s="3"/>
      <c r="BKC849" s="3"/>
      <c r="BKD849" s="3"/>
      <c r="BKE849" s="3"/>
      <c r="BKF849" s="3"/>
      <c r="BKG849" s="3"/>
      <c r="BKH849" s="3"/>
      <c r="BKI849" s="3"/>
      <c r="BKJ849" s="3"/>
      <c r="BKK849" s="3"/>
      <c r="BKL849" s="3"/>
      <c r="BKM849" s="3"/>
      <c r="BKN849" s="3"/>
      <c r="BKO849" s="3"/>
      <c r="BKP849" s="3"/>
      <c r="BKQ849" s="3"/>
      <c r="BKR849" s="3"/>
      <c r="BKS849" s="3"/>
      <c r="BKT849" s="3"/>
      <c r="BKU849" s="3"/>
      <c r="BKV849" s="3"/>
      <c r="BKW849" s="3"/>
      <c r="BKX849" s="3"/>
      <c r="BKY849" s="3"/>
      <c r="BKZ849" s="3"/>
      <c r="BLA849" s="3"/>
      <c r="BLB849" s="3"/>
      <c r="BLC849" s="3"/>
      <c r="BLD849" s="3"/>
      <c r="BLE849" s="3"/>
      <c r="BLF849" s="3"/>
      <c r="BLG849" s="3"/>
      <c r="BLH849" s="3"/>
      <c r="BLI849" s="3"/>
      <c r="BLJ849" s="3"/>
      <c r="BLK849" s="3"/>
      <c r="BLL849" s="3"/>
      <c r="BLM849" s="3"/>
      <c r="BLN849" s="3"/>
      <c r="BLO849" s="3"/>
      <c r="BLP849" s="3"/>
      <c r="BLQ849" s="3"/>
      <c r="BLR849" s="3"/>
      <c r="BLS849" s="3"/>
      <c r="BLT849" s="3"/>
      <c r="BLU849" s="3"/>
      <c r="BLV849" s="3"/>
      <c r="BLW849" s="3"/>
      <c r="BLX849" s="3"/>
      <c r="BLY849" s="3"/>
      <c r="BLZ849" s="3"/>
      <c r="BMA849" s="3"/>
      <c r="BMB849" s="3"/>
      <c r="BMC849" s="3"/>
      <c r="BMD849" s="3"/>
      <c r="BME849" s="3"/>
      <c r="BMF849" s="3"/>
      <c r="BMG849" s="3"/>
      <c r="BMH849" s="3"/>
      <c r="BMI849" s="3"/>
      <c r="BMJ849" s="3"/>
      <c r="BMK849" s="3"/>
      <c r="BML849" s="3"/>
      <c r="BMM849" s="3"/>
      <c r="BMN849" s="3"/>
      <c r="BMO849" s="3"/>
      <c r="BMP849" s="3"/>
      <c r="BMQ849" s="3"/>
      <c r="BMR849" s="3"/>
      <c r="BMS849" s="3"/>
      <c r="BMT849" s="3"/>
      <c r="BMU849" s="3"/>
      <c r="BMV849" s="3"/>
      <c r="BMW849" s="3"/>
      <c r="BMX849" s="3"/>
      <c r="BMY849" s="3"/>
      <c r="BMZ849" s="3"/>
      <c r="BNA849" s="3"/>
      <c r="BNB849" s="3"/>
      <c r="BNC849" s="3"/>
      <c r="BND849" s="3"/>
      <c r="BNE849" s="3"/>
      <c r="BNF849" s="3"/>
      <c r="BNG849" s="3"/>
      <c r="BNH849" s="3"/>
      <c r="BNI849" s="3"/>
      <c r="BNJ849" s="3"/>
      <c r="BNK849" s="3"/>
      <c r="BNL849" s="3"/>
      <c r="BNM849" s="3"/>
      <c r="BNN849" s="3"/>
      <c r="BNO849" s="3"/>
      <c r="BNP849" s="3"/>
      <c r="BNQ849" s="3"/>
      <c r="BNR849" s="3"/>
      <c r="BNS849" s="3"/>
      <c r="BNT849" s="3"/>
      <c r="BNU849" s="3"/>
      <c r="BNV849" s="3"/>
      <c r="BNW849" s="3"/>
      <c r="BNX849" s="3"/>
      <c r="BNY849" s="3"/>
      <c r="BNZ849" s="3"/>
      <c r="BOA849" s="3"/>
      <c r="BOB849" s="3"/>
      <c r="BOC849" s="3"/>
      <c r="BOD849" s="3"/>
      <c r="BOE849" s="3"/>
      <c r="BOF849" s="3"/>
      <c r="BOG849" s="3"/>
      <c r="BOH849" s="3"/>
      <c r="BOI849" s="3"/>
      <c r="BOJ849" s="3"/>
      <c r="BOK849" s="3"/>
      <c r="BOL849" s="3"/>
      <c r="BOM849" s="3"/>
      <c r="BON849" s="3"/>
      <c r="BOO849" s="3"/>
      <c r="BOP849" s="3"/>
      <c r="BOQ849" s="3"/>
      <c r="BOR849" s="3"/>
      <c r="BOS849" s="3"/>
      <c r="BOT849" s="3"/>
      <c r="BOU849" s="3"/>
      <c r="BOV849" s="3"/>
      <c r="BOW849" s="3"/>
      <c r="BOX849" s="3"/>
      <c r="BOY849" s="3"/>
      <c r="BOZ849" s="3"/>
      <c r="BPA849" s="3"/>
      <c r="BPB849" s="3"/>
      <c r="BPC849" s="3"/>
      <c r="BPD849" s="3"/>
      <c r="BPE849" s="3"/>
      <c r="BPF849" s="3"/>
      <c r="BPG849" s="3"/>
      <c r="BPH849" s="3"/>
      <c r="BPI849" s="3"/>
      <c r="BPJ849" s="3"/>
      <c r="BPK849" s="3"/>
      <c r="BPL849" s="3"/>
      <c r="BPM849" s="3"/>
      <c r="BPN849" s="3"/>
      <c r="BPO849" s="3"/>
      <c r="BPP849" s="3"/>
      <c r="BPQ849" s="3"/>
      <c r="BPR849" s="3"/>
      <c r="BPS849" s="3"/>
      <c r="BPT849" s="3"/>
      <c r="BPU849" s="3"/>
      <c r="BPV849" s="3"/>
      <c r="BPW849" s="3"/>
      <c r="BPX849" s="3"/>
      <c r="BPY849" s="3"/>
      <c r="BPZ849" s="3"/>
      <c r="BQA849" s="3"/>
      <c r="BQB849" s="3"/>
      <c r="BQC849" s="3"/>
      <c r="BQD849" s="3"/>
      <c r="BQE849" s="3"/>
      <c r="BQF849" s="3"/>
      <c r="BQG849" s="3"/>
      <c r="BQH849" s="3"/>
      <c r="BQI849" s="3"/>
      <c r="BQJ849" s="3"/>
      <c r="BQK849" s="3"/>
      <c r="BQL849" s="3"/>
      <c r="BQM849" s="3"/>
      <c r="BQN849" s="3"/>
      <c r="BQO849" s="3"/>
      <c r="BQP849" s="3"/>
      <c r="BQQ849" s="3"/>
      <c r="BQR849" s="3"/>
      <c r="BQS849" s="3"/>
      <c r="BQT849" s="3"/>
      <c r="BQU849" s="3"/>
      <c r="BQV849" s="3"/>
      <c r="BQW849" s="3"/>
      <c r="BQX849" s="3"/>
      <c r="BQY849" s="3"/>
      <c r="BQZ849" s="3"/>
      <c r="BRA849" s="3"/>
      <c r="BRB849" s="3"/>
      <c r="BRC849" s="3"/>
      <c r="BRD849" s="3"/>
      <c r="BRE849" s="3"/>
      <c r="BRF849" s="3"/>
      <c r="BRG849" s="3"/>
      <c r="BRH849" s="3"/>
      <c r="BRI849" s="3"/>
      <c r="BRJ849" s="3"/>
      <c r="BRK849" s="3"/>
      <c r="BRL849" s="3"/>
      <c r="BRM849" s="3"/>
      <c r="BRN849" s="3"/>
      <c r="BRO849" s="3"/>
      <c r="BRP849" s="3"/>
      <c r="BRQ849" s="3"/>
      <c r="BRR849" s="3"/>
      <c r="BRS849" s="3"/>
      <c r="BRT849" s="3"/>
      <c r="BRU849" s="3"/>
      <c r="BRV849" s="3"/>
      <c r="BRW849" s="3"/>
      <c r="BRX849" s="3"/>
      <c r="BRY849" s="3"/>
      <c r="BRZ849" s="3"/>
      <c r="BSA849" s="3"/>
      <c r="BSB849" s="3"/>
      <c r="BSC849" s="3"/>
      <c r="BSD849" s="3"/>
      <c r="BSE849" s="3"/>
      <c r="BSF849" s="3"/>
      <c r="BSG849" s="3"/>
      <c r="BSH849" s="3"/>
      <c r="BSI849" s="3"/>
      <c r="BSJ849" s="3"/>
      <c r="BSK849" s="3"/>
      <c r="BSL849" s="3"/>
      <c r="BSM849" s="3"/>
      <c r="BSN849" s="3"/>
      <c r="BSO849" s="3"/>
      <c r="BSP849" s="3"/>
      <c r="BSQ849" s="3"/>
      <c r="BSR849" s="3"/>
      <c r="BSS849" s="3"/>
      <c r="BST849" s="3"/>
      <c r="BSU849" s="3"/>
      <c r="BSV849" s="3"/>
      <c r="BSW849" s="3"/>
      <c r="BSX849" s="3"/>
      <c r="BSY849" s="3"/>
      <c r="BSZ849" s="3"/>
      <c r="BTA849" s="3"/>
      <c r="BTB849" s="3"/>
      <c r="BTC849" s="3"/>
      <c r="BTD849" s="3"/>
      <c r="BTE849" s="3"/>
      <c r="BTF849" s="3"/>
      <c r="BTG849" s="3"/>
      <c r="BTH849" s="3"/>
      <c r="BTI849" s="3"/>
      <c r="BTJ849" s="3"/>
      <c r="BTK849" s="3"/>
      <c r="BTL849" s="3"/>
      <c r="BTM849" s="3"/>
      <c r="BTN849" s="3"/>
      <c r="BTO849" s="3"/>
      <c r="BTP849" s="3"/>
      <c r="BTQ849" s="3"/>
      <c r="BTR849" s="3"/>
      <c r="BTS849" s="3"/>
      <c r="BTT849" s="3"/>
      <c r="BTU849" s="3"/>
      <c r="BTV849" s="3"/>
      <c r="BTW849" s="3"/>
      <c r="BTX849" s="3"/>
      <c r="BTY849" s="3"/>
      <c r="BTZ849" s="3"/>
      <c r="BUA849" s="3"/>
      <c r="BUB849" s="3"/>
      <c r="BUC849" s="3"/>
      <c r="BUD849" s="3"/>
      <c r="BUE849" s="3"/>
      <c r="BUF849" s="3"/>
      <c r="BUG849" s="3"/>
      <c r="BUH849" s="3"/>
      <c r="BUI849" s="3"/>
      <c r="BUJ849" s="3"/>
      <c r="BUK849" s="3"/>
      <c r="BUL849" s="3"/>
      <c r="BUM849" s="3"/>
      <c r="BUN849" s="3"/>
      <c r="BUO849" s="3"/>
      <c r="BUP849" s="3"/>
      <c r="BUQ849" s="3"/>
      <c r="BUR849" s="3"/>
      <c r="BUS849" s="3"/>
      <c r="BUT849" s="3"/>
      <c r="BUU849" s="3"/>
      <c r="BUV849" s="3"/>
      <c r="BUW849" s="3"/>
      <c r="BUX849" s="3"/>
      <c r="BUY849" s="3"/>
      <c r="BUZ849" s="3"/>
      <c r="BVA849" s="3"/>
      <c r="BVB849" s="3"/>
      <c r="BVC849" s="3"/>
      <c r="BVD849" s="3"/>
      <c r="BVE849" s="3"/>
      <c r="BVF849" s="3"/>
      <c r="BVG849" s="3"/>
      <c r="BVH849" s="3"/>
      <c r="BVI849" s="3"/>
      <c r="BVJ849" s="3"/>
      <c r="BVK849" s="3"/>
      <c r="BVL849" s="3"/>
      <c r="BVM849" s="3"/>
      <c r="BVN849" s="3"/>
      <c r="BVO849" s="3"/>
      <c r="BVP849" s="3"/>
      <c r="BVQ849" s="3"/>
      <c r="BVR849" s="3"/>
      <c r="BVS849" s="3"/>
      <c r="BVT849" s="3"/>
      <c r="BVU849" s="3"/>
      <c r="BVV849" s="3"/>
      <c r="BVW849" s="3"/>
      <c r="BVX849" s="3"/>
      <c r="BVY849" s="3"/>
      <c r="BVZ849" s="3"/>
      <c r="BWA849" s="3"/>
      <c r="BWB849" s="3"/>
      <c r="BWC849" s="3"/>
      <c r="BWD849" s="3"/>
      <c r="BWE849" s="3"/>
      <c r="BWF849" s="3"/>
      <c r="BWG849" s="3"/>
      <c r="BWH849" s="3"/>
      <c r="BWI849" s="3"/>
      <c r="BWJ849" s="3"/>
      <c r="BWK849" s="3"/>
      <c r="BWL849" s="3"/>
      <c r="BWM849" s="3"/>
      <c r="BWN849" s="3"/>
      <c r="BWO849" s="3"/>
      <c r="BWP849" s="3"/>
      <c r="BWQ849" s="3"/>
      <c r="BWR849" s="3"/>
      <c r="BWS849" s="3"/>
      <c r="BWT849" s="3"/>
      <c r="BWU849" s="3"/>
      <c r="BWV849" s="3"/>
      <c r="BWW849" s="3"/>
      <c r="BWX849" s="3"/>
      <c r="BWY849" s="3"/>
      <c r="BWZ849" s="3"/>
      <c r="BXA849" s="3"/>
      <c r="BXB849" s="3"/>
      <c r="BXC849" s="3"/>
      <c r="BXD849" s="3"/>
      <c r="BXE849" s="3"/>
      <c r="BXF849" s="3"/>
      <c r="BXG849" s="3"/>
      <c r="BXH849" s="3"/>
      <c r="BXI849" s="3"/>
      <c r="BXJ849" s="3"/>
      <c r="BXK849" s="3"/>
      <c r="BXL849" s="3"/>
      <c r="BXM849" s="3"/>
      <c r="BXN849" s="3"/>
      <c r="BXO849" s="3"/>
      <c r="BXP849" s="3"/>
      <c r="BXQ849" s="3"/>
      <c r="BXR849" s="3"/>
      <c r="BXS849" s="3"/>
      <c r="BXT849" s="3"/>
      <c r="BXU849" s="3"/>
      <c r="BXV849" s="3"/>
      <c r="BXW849" s="3"/>
      <c r="BXX849" s="3"/>
      <c r="BXY849" s="3"/>
      <c r="BXZ849" s="3"/>
      <c r="BYA849" s="3"/>
      <c r="BYB849" s="3"/>
      <c r="BYC849" s="3"/>
      <c r="BYD849" s="3"/>
      <c r="BYE849" s="3"/>
      <c r="BYF849" s="3"/>
      <c r="BYG849" s="3"/>
      <c r="BYH849" s="3"/>
      <c r="BYI849" s="3"/>
      <c r="BYJ849" s="3"/>
      <c r="BYK849" s="3"/>
      <c r="BYL849" s="3"/>
      <c r="BYM849" s="3"/>
      <c r="BYN849" s="3"/>
      <c r="BYO849" s="3"/>
      <c r="BYP849" s="3"/>
      <c r="BYQ849" s="3"/>
      <c r="BYR849" s="3"/>
      <c r="BYS849" s="3"/>
      <c r="BYT849" s="3"/>
      <c r="BYU849" s="3"/>
      <c r="BYV849" s="3"/>
      <c r="BYW849" s="3"/>
      <c r="BYX849" s="3"/>
      <c r="BYY849" s="3"/>
      <c r="BYZ849" s="3"/>
      <c r="BZA849" s="3"/>
      <c r="BZB849" s="3"/>
      <c r="BZC849" s="3"/>
      <c r="BZD849" s="3"/>
      <c r="BZE849" s="3"/>
      <c r="BZF849" s="3"/>
      <c r="BZG849" s="3"/>
      <c r="BZH849" s="3"/>
      <c r="BZI849" s="3"/>
      <c r="BZJ849" s="3"/>
      <c r="BZK849" s="3"/>
      <c r="BZL849" s="3"/>
      <c r="BZM849" s="3"/>
      <c r="BZN849" s="3"/>
      <c r="BZO849" s="3"/>
      <c r="BZP849" s="3"/>
      <c r="BZQ849" s="3"/>
      <c r="BZR849" s="3"/>
      <c r="BZS849" s="3"/>
      <c r="BZT849" s="3"/>
      <c r="BZU849" s="3"/>
      <c r="BZV849" s="3"/>
      <c r="BZW849" s="3"/>
      <c r="BZX849" s="3"/>
      <c r="BZY849" s="3"/>
      <c r="BZZ849" s="3"/>
      <c r="CAA849" s="3"/>
      <c r="CAB849" s="3"/>
      <c r="CAC849" s="3"/>
      <c r="CAD849" s="3"/>
      <c r="CAE849" s="3"/>
      <c r="CAF849" s="3"/>
      <c r="CAG849" s="3"/>
      <c r="CAH849" s="3"/>
      <c r="CAI849" s="3"/>
      <c r="CAJ849" s="3"/>
      <c r="CAK849" s="3"/>
      <c r="CAL849" s="3"/>
      <c r="CAM849" s="3"/>
      <c r="CAN849" s="3"/>
      <c r="CAO849" s="3"/>
      <c r="CAP849" s="3"/>
      <c r="CAQ849" s="3"/>
      <c r="CAR849" s="3"/>
      <c r="CAS849" s="3"/>
      <c r="CAT849" s="3"/>
      <c r="CAU849" s="3"/>
      <c r="CAV849" s="3"/>
      <c r="CAW849" s="3"/>
      <c r="CAX849" s="3"/>
      <c r="CAY849" s="3"/>
      <c r="CAZ849" s="3"/>
      <c r="CBA849" s="3"/>
      <c r="CBB849" s="3"/>
      <c r="CBC849" s="3"/>
      <c r="CBD849" s="3"/>
      <c r="CBE849" s="3"/>
      <c r="CBF849" s="3"/>
      <c r="CBG849" s="3"/>
      <c r="CBH849" s="3"/>
      <c r="CBI849" s="3"/>
      <c r="CBJ849" s="3"/>
      <c r="CBK849" s="3"/>
      <c r="CBL849" s="3"/>
      <c r="CBM849" s="3"/>
      <c r="CBN849" s="3"/>
      <c r="CBO849" s="3"/>
      <c r="CBP849" s="3"/>
      <c r="CBQ849" s="3"/>
      <c r="CBR849" s="3"/>
      <c r="CBS849" s="3"/>
      <c r="CBT849" s="3"/>
      <c r="CBU849" s="3"/>
      <c r="CBV849" s="3"/>
      <c r="CBW849" s="3"/>
      <c r="CBX849" s="3"/>
      <c r="CBY849" s="3"/>
      <c r="CBZ849" s="3"/>
      <c r="CCA849" s="3"/>
      <c r="CCB849" s="3"/>
      <c r="CCC849" s="3"/>
      <c r="CCD849" s="3"/>
      <c r="CCE849" s="3"/>
      <c r="CCF849" s="3"/>
      <c r="CCG849" s="3"/>
      <c r="CCH849" s="3"/>
      <c r="CCI849" s="3"/>
      <c r="CCJ849" s="3"/>
      <c r="CCK849" s="3"/>
      <c r="CCL849" s="3"/>
      <c r="CCM849" s="3"/>
      <c r="CCN849" s="3"/>
      <c r="CCO849" s="3"/>
      <c r="CCP849" s="3"/>
      <c r="CCQ849" s="3"/>
      <c r="CCR849" s="3"/>
      <c r="CCS849" s="3"/>
      <c r="CCT849" s="3"/>
      <c r="CCU849" s="3"/>
      <c r="CCV849" s="3"/>
      <c r="CCW849" s="3"/>
      <c r="CCX849" s="3"/>
      <c r="CCY849" s="3"/>
      <c r="CCZ849" s="3"/>
      <c r="CDA849" s="3"/>
      <c r="CDB849" s="3"/>
      <c r="CDC849" s="3"/>
      <c r="CDD849" s="3"/>
      <c r="CDE849" s="3"/>
      <c r="CDF849" s="3"/>
      <c r="CDG849" s="3"/>
      <c r="CDH849" s="3"/>
      <c r="CDI849" s="3"/>
      <c r="CDJ849" s="3"/>
      <c r="CDK849" s="3"/>
      <c r="CDL849" s="3"/>
      <c r="CDM849" s="3"/>
      <c r="CDN849" s="3"/>
      <c r="CDO849" s="3"/>
      <c r="CDP849" s="3"/>
      <c r="CDQ849" s="3"/>
      <c r="CDR849" s="3"/>
      <c r="CDS849" s="3"/>
      <c r="CDT849" s="3"/>
      <c r="CDU849" s="3"/>
      <c r="CDV849" s="3"/>
      <c r="CDW849" s="3"/>
      <c r="CDX849" s="3"/>
      <c r="CDY849" s="3"/>
      <c r="CDZ849" s="3"/>
      <c r="CEA849" s="3"/>
      <c r="CEB849" s="3"/>
      <c r="CEC849" s="3"/>
      <c r="CED849" s="3"/>
      <c r="CEE849" s="3"/>
      <c r="CEF849" s="3"/>
      <c r="CEG849" s="3"/>
      <c r="CEH849" s="3"/>
      <c r="CEI849" s="3"/>
      <c r="CEJ849" s="3"/>
      <c r="CEK849" s="3"/>
      <c r="CEL849" s="3"/>
      <c r="CEM849" s="3"/>
      <c r="CEN849" s="3"/>
      <c r="CEO849" s="3"/>
      <c r="CEP849" s="3"/>
      <c r="CEQ849" s="3"/>
      <c r="CER849" s="3"/>
      <c r="CES849" s="3"/>
      <c r="CET849" s="3"/>
      <c r="CEU849" s="3"/>
      <c r="CEV849" s="3"/>
      <c r="CEW849" s="3"/>
      <c r="CEX849" s="3"/>
      <c r="CEY849" s="3"/>
      <c r="CEZ849" s="3"/>
      <c r="CFA849" s="3"/>
      <c r="CFB849" s="3"/>
      <c r="CFC849" s="3"/>
      <c r="CFD849" s="3"/>
      <c r="CFE849" s="3"/>
      <c r="CFF849" s="3"/>
      <c r="CFG849" s="3"/>
      <c r="CFH849" s="3"/>
      <c r="CFI849" s="3"/>
      <c r="CFJ849" s="3"/>
      <c r="CFK849" s="3"/>
      <c r="CFL849" s="3"/>
      <c r="CFM849" s="3"/>
      <c r="CFN849" s="3"/>
      <c r="CFO849" s="3"/>
      <c r="CFP849" s="3"/>
      <c r="CFQ849" s="3"/>
      <c r="CFR849" s="3"/>
      <c r="CFS849" s="3"/>
      <c r="CFT849" s="3"/>
      <c r="CFU849" s="3"/>
      <c r="CFV849" s="3"/>
      <c r="CFW849" s="3"/>
      <c r="CFX849" s="3"/>
      <c r="CFY849" s="3"/>
      <c r="CFZ849" s="3"/>
      <c r="CGA849" s="3"/>
      <c r="CGB849" s="3"/>
      <c r="CGC849" s="3"/>
      <c r="CGD849" s="3"/>
      <c r="CGE849" s="3"/>
      <c r="CGF849" s="3"/>
      <c r="CGG849" s="3"/>
      <c r="CGH849" s="3"/>
      <c r="CGI849" s="3"/>
      <c r="CGJ849" s="3"/>
      <c r="CGK849" s="3"/>
      <c r="CGL849" s="3"/>
      <c r="CGM849" s="3"/>
      <c r="CGN849" s="3"/>
      <c r="CGO849" s="3"/>
      <c r="CGP849" s="3"/>
      <c r="CGQ849" s="3"/>
      <c r="CGR849" s="3"/>
      <c r="CGS849" s="3"/>
      <c r="CGT849" s="3"/>
      <c r="CGU849" s="3"/>
      <c r="CGV849" s="3"/>
      <c r="CGW849" s="3"/>
      <c r="CGX849" s="3"/>
      <c r="CGY849" s="3"/>
      <c r="CGZ849" s="3"/>
      <c r="CHA849" s="3"/>
      <c r="CHB849" s="3"/>
      <c r="CHC849" s="3"/>
      <c r="CHD849" s="3"/>
      <c r="CHE849" s="3"/>
      <c r="CHF849" s="3"/>
      <c r="CHG849" s="3"/>
      <c r="CHH849" s="3"/>
      <c r="CHI849" s="3"/>
      <c r="CHJ849" s="3"/>
      <c r="CHK849" s="3"/>
      <c r="CHL849" s="3"/>
      <c r="CHM849" s="3"/>
      <c r="CHN849" s="3"/>
      <c r="CHO849" s="3"/>
      <c r="CHP849" s="3"/>
      <c r="CHQ849" s="3"/>
      <c r="CHR849" s="3"/>
      <c r="CHS849" s="3"/>
      <c r="CHT849" s="3"/>
      <c r="CHU849" s="3"/>
      <c r="CHV849" s="3"/>
      <c r="CHW849" s="3"/>
      <c r="CHX849" s="3"/>
      <c r="CHY849" s="3"/>
      <c r="CHZ849" s="3"/>
      <c r="CIA849" s="3"/>
      <c r="CIB849" s="3"/>
      <c r="CIC849" s="3"/>
      <c r="CID849" s="3"/>
      <c r="CIE849" s="3"/>
      <c r="CIF849" s="3"/>
      <c r="CIG849" s="3"/>
      <c r="CIH849" s="3"/>
      <c r="CII849" s="3"/>
      <c r="CIJ849" s="3"/>
      <c r="CIK849" s="3"/>
      <c r="CIL849" s="3"/>
      <c r="CIM849" s="3"/>
      <c r="CIN849" s="3"/>
      <c r="CIO849" s="3"/>
      <c r="CIP849" s="3"/>
      <c r="CIQ849" s="3"/>
      <c r="CIR849" s="3"/>
      <c r="CIS849" s="3"/>
      <c r="CIT849" s="3"/>
      <c r="CIU849" s="3"/>
      <c r="CIV849" s="3"/>
      <c r="CIW849" s="3"/>
      <c r="CIX849" s="3"/>
      <c r="CIY849" s="3"/>
      <c r="CIZ849" s="3"/>
      <c r="CJA849" s="3"/>
      <c r="CJB849" s="3"/>
      <c r="CJC849" s="3"/>
      <c r="CJD849" s="3"/>
      <c r="CJE849" s="3"/>
      <c r="CJF849" s="3"/>
      <c r="CJG849" s="3"/>
      <c r="CJH849" s="3"/>
      <c r="CJI849" s="3"/>
      <c r="CJJ849" s="3"/>
      <c r="CJK849" s="3"/>
      <c r="CJL849" s="3"/>
      <c r="CJM849" s="3"/>
      <c r="CJN849" s="3"/>
      <c r="CJO849" s="3"/>
      <c r="CJP849" s="3"/>
      <c r="CJQ849" s="3"/>
      <c r="CJR849" s="3"/>
      <c r="CJS849" s="3"/>
      <c r="CJT849" s="3"/>
      <c r="CJU849" s="3"/>
      <c r="CJV849" s="3"/>
      <c r="CJW849" s="3"/>
      <c r="CJX849" s="3"/>
      <c r="CJY849" s="3"/>
      <c r="CJZ849" s="3"/>
      <c r="CKA849" s="3"/>
      <c r="CKB849" s="3"/>
      <c r="CKC849" s="3"/>
      <c r="CKD849" s="3"/>
      <c r="CKE849" s="3"/>
      <c r="CKF849" s="3"/>
      <c r="CKG849" s="3"/>
      <c r="CKH849" s="3"/>
      <c r="CKI849" s="3"/>
      <c r="CKJ849" s="3"/>
      <c r="CKK849" s="3"/>
      <c r="CKL849" s="3"/>
      <c r="CKM849" s="3"/>
      <c r="CKN849" s="3"/>
      <c r="CKO849" s="3"/>
      <c r="CKP849" s="3"/>
      <c r="CKQ849" s="3"/>
      <c r="CKR849" s="3"/>
      <c r="CKS849" s="3"/>
      <c r="CKT849" s="3"/>
      <c r="CKU849" s="3"/>
      <c r="CKV849" s="3"/>
      <c r="CKW849" s="3"/>
      <c r="CKX849" s="3"/>
      <c r="CKY849" s="3"/>
      <c r="CKZ849" s="3"/>
      <c r="CLA849" s="3"/>
      <c r="CLB849" s="3"/>
      <c r="CLC849" s="3"/>
      <c r="CLD849" s="3"/>
      <c r="CLE849" s="3"/>
      <c r="CLF849" s="3"/>
      <c r="CLG849" s="3"/>
      <c r="CLH849" s="3"/>
      <c r="CLI849" s="3"/>
      <c r="CLJ849" s="3"/>
      <c r="CLK849" s="3"/>
      <c r="CLL849" s="3"/>
      <c r="CLM849" s="3"/>
      <c r="CLN849" s="3"/>
      <c r="CLO849" s="3"/>
      <c r="CLP849" s="3"/>
      <c r="CLQ849" s="3"/>
      <c r="CLR849" s="3"/>
      <c r="CLS849" s="3"/>
      <c r="CLT849" s="3"/>
      <c r="CLU849" s="3"/>
      <c r="CLV849" s="3"/>
      <c r="CLW849" s="3"/>
      <c r="CLX849" s="3"/>
      <c r="CLY849" s="3"/>
      <c r="CLZ849" s="3"/>
      <c r="CMA849" s="3"/>
      <c r="CMB849" s="3"/>
      <c r="CMC849" s="3"/>
      <c r="CMD849" s="3"/>
      <c r="CME849" s="3"/>
      <c r="CMF849" s="3"/>
      <c r="CMG849" s="3"/>
      <c r="CMH849" s="3"/>
      <c r="CMI849" s="3"/>
      <c r="CMJ849" s="3"/>
      <c r="CMK849" s="3"/>
      <c r="CML849" s="3"/>
      <c r="CMM849" s="3"/>
      <c r="CMN849" s="3"/>
      <c r="CMO849" s="3"/>
      <c r="CMP849" s="3"/>
      <c r="CMQ849" s="3"/>
      <c r="CMR849" s="3"/>
      <c r="CMS849" s="3"/>
      <c r="CMT849" s="3"/>
      <c r="CMU849" s="3"/>
      <c r="CMV849" s="3"/>
      <c r="CMW849" s="3"/>
      <c r="CMX849" s="3"/>
      <c r="CMY849" s="3"/>
      <c r="CMZ849" s="3"/>
      <c r="CNA849" s="3"/>
      <c r="CNB849" s="3"/>
      <c r="CNC849" s="3"/>
      <c r="CND849" s="3"/>
      <c r="CNE849" s="3"/>
      <c r="CNF849" s="3"/>
      <c r="CNG849" s="3"/>
      <c r="CNH849" s="3"/>
      <c r="CNI849" s="3"/>
      <c r="CNJ849" s="3"/>
      <c r="CNK849" s="3"/>
      <c r="CNL849" s="3"/>
      <c r="CNM849" s="3"/>
      <c r="CNN849" s="3"/>
      <c r="CNO849" s="3"/>
      <c r="CNP849" s="3"/>
      <c r="CNQ849" s="3"/>
      <c r="CNR849" s="3"/>
      <c r="CNS849" s="3"/>
      <c r="CNT849" s="3"/>
      <c r="CNU849" s="3"/>
      <c r="CNV849" s="3"/>
      <c r="CNW849" s="3"/>
      <c r="CNX849" s="3"/>
      <c r="CNY849" s="3"/>
      <c r="CNZ849" s="3"/>
      <c r="COA849" s="3"/>
      <c r="COB849" s="3"/>
      <c r="COC849" s="3"/>
      <c r="COD849" s="3"/>
      <c r="COE849" s="3"/>
      <c r="COF849" s="3"/>
      <c r="COG849" s="3"/>
      <c r="COH849" s="3"/>
      <c r="COI849" s="3"/>
      <c r="COJ849" s="3"/>
      <c r="COK849" s="3"/>
      <c r="COL849" s="3"/>
      <c r="COM849" s="3"/>
      <c r="CON849" s="3"/>
      <c r="COO849" s="3"/>
      <c r="COP849" s="3"/>
      <c r="COQ849" s="3"/>
      <c r="COR849" s="3"/>
      <c r="COS849" s="3"/>
      <c r="COT849" s="3"/>
      <c r="COU849" s="3"/>
      <c r="COV849" s="3"/>
      <c r="COW849" s="3"/>
      <c r="COX849" s="3"/>
      <c r="COY849" s="3"/>
      <c r="COZ849" s="3"/>
      <c r="CPA849" s="3"/>
      <c r="CPB849" s="3"/>
      <c r="CPC849" s="3"/>
      <c r="CPD849" s="3"/>
      <c r="CPE849" s="3"/>
      <c r="CPF849" s="3"/>
      <c r="CPG849" s="3"/>
      <c r="CPH849" s="3"/>
      <c r="CPI849" s="3"/>
      <c r="CPJ849" s="3"/>
      <c r="CPK849" s="3"/>
      <c r="CPL849" s="3"/>
      <c r="CPM849" s="3"/>
      <c r="CPN849" s="3"/>
      <c r="CPO849" s="3"/>
      <c r="CPP849" s="3"/>
      <c r="CPQ849" s="3"/>
      <c r="CPR849" s="3"/>
      <c r="CPS849" s="3"/>
      <c r="CPT849" s="3"/>
      <c r="CPU849" s="3"/>
      <c r="CPV849" s="3"/>
      <c r="CPW849" s="3"/>
      <c r="CPX849" s="3"/>
      <c r="CPY849" s="3"/>
      <c r="CPZ849" s="3"/>
      <c r="CQA849" s="3"/>
      <c r="CQB849" s="3"/>
      <c r="CQC849" s="3"/>
      <c r="CQD849" s="3"/>
      <c r="CQE849" s="3"/>
      <c r="CQF849" s="3"/>
      <c r="CQG849" s="3"/>
      <c r="CQH849" s="3"/>
      <c r="CQI849" s="3"/>
      <c r="CQJ849" s="3"/>
      <c r="CQK849" s="3"/>
      <c r="CQL849" s="3"/>
      <c r="CQM849" s="3"/>
      <c r="CQN849" s="3"/>
      <c r="CQO849" s="3"/>
      <c r="CQP849" s="3"/>
      <c r="CQQ849" s="3"/>
      <c r="CQR849" s="3"/>
      <c r="CQS849" s="3"/>
      <c r="CQT849" s="3"/>
      <c r="CQU849" s="3"/>
      <c r="CQV849" s="3"/>
      <c r="CQW849" s="3"/>
      <c r="CQX849" s="3"/>
      <c r="CQY849" s="3"/>
      <c r="CQZ849" s="3"/>
      <c r="CRA849" s="3"/>
      <c r="CRB849" s="3"/>
      <c r="CRC849" s="3"/>
      <c r="CRD849" s="3"/>
      <c r="CRE849" s="3"/>
      <c r="CRF849" s="3"/>
      <c r="CRG849" s="3"/>
      <c r="CRH849" s="3"/>
      <c r="CRI849" s="3"/>
      <c r="CRJ849" s="3"/>
      <c r="CRK849" s="3"/>
      <c r="CRL849" s="3"/>
      <c r="CRM849" s="3"/>
      <c r="CRN849" s="3"/>
      <c r="CRO849" s="3"/>
      <c r="CRP849" s="3"/>
      <c r="CRQ849" s="3"/>
      <c r="CRR849" s="3"/>
      <c r="CRS849" s="3"/>
      <c r="CRT849" s="3"/>
      <c r="CRU849" s="3"/>
      <c r="CRV849" s="3"/>
      <c r="CRW849" s="3"/>
      <c r="CRX849" s="3"/>
      <c r="CRY849" s="3"/>
      <c r="CRZ849" s="3"/>
      <c r="CSA849" s="3"/>
      <c r="CSB849" s="3"/>
      <c r="CSC849" s="3"/>
      <c r="CSD849" s="3"/>
      <c r="CSE849" s="3"/>
      <c r="CSF849" s="3"/>
      <c r="CSG849" s="3"/>
      <c r="CSH849" s="3"/>
      <c r="CSI849" s="3"/>
      <c r="CSJ849" s="3"/>
      <c r="CSK849" s="3"/>
      <c r="CSL849" s="3"/>
      <c r="CSM849" s="3"/>
      <c r="CSN849" s="3"/>
      <c r="CSO849" s="3"/>
      <c r="CSP849" s="3"/>
      <c r="CSQ849" s="3"/>
      <c r="CSR849" s="3"/>
      <c r="CSS849" s="3"/>
      <c r="CST849" s="3"/>
      <c r="CSU849" s="3"/>
      <c r="CSV849" s="3"/>
      <c r="CSW849" s="3"/>
      <c r="CSX849" s="3"/>
      <c r="CSY849" s="3"/>
      <c r="CSZ849" s="3"/>
      <c r="CTA849" s="3"/>
      <c r="CTB849" s="3"/>
      <c r="CTC849" s="3"/>
      <c r="CTD849" s="3"/>
      <c r="CTE849" s="3"/>
      <c r="CTF849" s="3"/>
      <c r="CTG849" s="3"/>
      <c r="CTH849" s="3"/>
      <c r="CTI849" s="3"/>
      <c r="CTJ849" s="3"/>
      <c r="CTK849" s="3"/>
      <c r="CTL849" s="3"/>
      <c r="CTM849" s="3"/>
      <c r="CTN849" s="3"/>
      <c r="CTO849" s="3"/>
      <c r="CTP849" s="3"/>
      <c r="CTQ849" s="3"/>
      <c r="CTR849" s="3"/>
      <c r="CTS849" s="3"/>
      <c r="CTT849" s="3"/>
      <c r="CTU849" s="3"/>
      <c r="CTV849" s="3"/>
      <c r="CTW849" s="3"/>
      <c r="CTX849" s="3"/>
      <c r="CTY849" s="3"/>
      <c r="CTZ849" s="3"/>
      <c r="CUA849" s="3"/>
      <c r="CUB849" s="3"/>
      <c r="CUC849" s="3"/>
      <c r="CUD849" s="3"/>
      <c r="CUE849" s="3"/>
      <c r="CUF849" s="3"/>
      <c r="CUG849" s="3"/>
      <c r="CUH849" s="3"/>
      <c r="CUI849" s="3"/>
      <c r="CUJ849" s="3"/>
      <c r="CUK849" s="3"/>
      <c r="CUL849" s="3"/>
      <c r="CUM849" s="3"/>
      <c r="CUN849" s="3"/>
      <c r="CUO849" s="3"/>
      <c r="CUP849" s="3"/>
      <c r="CUQ849" s="3"/>
      <c r="CUR849" s="3"/>
      <c r="CUS849" s="3"/>
      <c r="CUT849" s="3"/>
      <c r="CUU849" s="3"/>
      <c r="CUV849" s="3"/>
      <c r="CUW849" s="3"/>
      <c r="CUX849" s="3"/>
      <c r="CUY849" s="3"/>
      <c r="CUZ849" s="3"/>
      <c r="CVA849" s="3"/>
      <c r="CVB849" s="3"/>
      <c r="CVC849" s="3"/>
      <c r="CVD849" s="3"/>
      <c r="CVE849" s="3"/>
      <c r="CVF849" s="3"/>
      <c r="CVG849" s="3"/>
      <c r="CVH849" s="3"/>
      <c r="CVI849" s="3"/>
      <c r="CVJ849" s="3"/>
      <c r="CVK849" s="3"/>
      <c r="CVL849" s="3"/>
      <c r="CVM849" s="3"/>
      <c r="CVN849" s="3"/>
      <c r="CVO849" s="3"/>
      <c r="CVP849" s="3"/>
      <c r="CVQ849" s="3"/>
      <c r="CVR849" s="3"/>
      <c r="CVS849" s="3"/>
      <c r="CVT849" s="3"/>
      <c r="CVU849" s="3"/>
      <c r="CVV849" s="3"/>
      <c r="CVW849" s="3"/>
      <c r="CVX849" s="3"/>
      <c r="CVY849" s="3"/>
      <c r="CVZ849" s="3"/>
      <c r="CWA849" s="3"/>
      <c r="CWB849" s="3"/>
      <c r="CWC849" s="3"/>
      <c r="CWD849" s="3"/>
      <c r="CWE849" s="3"/>
      <c r="CWF849" s="3"/>
      <c r="CWG849" s="3"/>
      <c r="CWH849" s="3"/>
      <c r="CWI849" s="3"/>
      <c r="CWJ849" s="3"/>
      <c r="CWK849" s="3"/>
      <c r="CWL849" s="3"/>
      <c r="CWM849" s="3"/>
      <c r="CWN849" s="3"/>
      <c r="CWO849" s="3"/>
      <c r="CWP849" s="3"/>
      <c r="CWQ849" s="3"/>
      <c r="CWR849" s="3"/>
      <c r="CWS849" s="3"/>
      <c r="CWT849" s="3"/>
      <c r="CWU849" s="3"/>
      <c r="CWV849" s="3"/>
      <c r="CWW849" s="3"/>
      <c r="CWX849" s="3"/>
      <c r="CWY849" s="3"/>
      <c r="CWZ849" s="3"/>
      <c r="CXA849" s="3"/>
      <c r="CXB849" s="3"/>
      <c r="CXC849" s="3"/>
      <c r="CXD849" s="3"/>
      <c r="CXE849" s="3"/>
      <c r="CXF849" s="3"/>
      <c r="CXG849" s="3"/>
      <c r="CXH849" s="3"/>
      <c r="CXI849" s="3"/>
      <c r="CXJ849" s="3"/>
      <c r="CXK849" s="3"/>
      <c r="CXL849" s="3"/>
      <c r="CXM849" s="3"/>
      <c r="CXN849" s="3"/>
      <c r="CXO849" s="3"/>
      <c r="CXP849" s="3"/>
      <c r="CXQ849" s="3"/>
      <c r="CXR849" s="3"/>
      <c r="CXS849" s="3"/>
      <c r="CXT849" s="3"/>
      <c r="CXU849" s="3"/>
      <c r="CXV849" s="3"/>
      <c r="CXW849" s="3"/>
      <c r="CXX849" s="3"/>
      <c r="CXY849" s="3"/>
      <c r="CXZ849" s="3"/>
      <c r="CYA849" s="3"/>
      <c r="CYB849" s="3"/>
      <c r="CYC849" s="3"/>
      <c r="CYD849" s="3"/>
      <c r="CYE849" s="3"/>
      <c r="CYF849" s="3"/>
      <c r="CYG849" s="3"/>
      <c r="CYH849" s="3"/>
      <c r="CYI849" s="3"/>
      <c r="CYJ849" s="3"/>
      <c r="CYK849" s="3"/>
      <c r="CYL849" s="3"/>
      <c r="CYM849" s="3"/>
      <c r="CYN849" s="3"/>
      <c r="CYO849" s="3"/>
      <c r="CYP849" s="3"/>
      <c r="CYQ849" s="3"/>
      <c r="CYR849" s="3"/>
      <c r="CYS849" s="3"/>
      <c r="CYT849" s="3"/>
      <c r="CYU849" s="3"/>
      <c r="CYV849" s="3"/>
      <c r="CYW849" s="3"/>
      <c r="CYX849" s="3"/>
      <c r="CYY849" s="3"/>
      <c r="CYZ849" s="3"/>
      <c r="CZA849" s="3"/>
      <c r="CZB849" s="3"/>
      <c r="CZC849" s="3"/>
      <c r="CZD849" s="3"/>
      <c r="CZE849" s="3"/>
      <c r="CZF849" s="3"/>
      <c r="CZG849" s="3"/>
      <c r="CZH849" s="3"/>
      <c r="CZI849" s="3"/>
      <c r="CZJ849" s="3"/>
      <c r="CZK849" s="3"/>
      <c r="CZL849" s="3"/>
      <c r="CZM849" s="3"/>
      <c r="CZN849" s="3"/>
      <c r="CZO849" s="3"/>
      <c r="CZP849" s="3"/>
      <c r="CZQ849" s="3"/>
      <c r="CZR849" s="3"/>
      <c r="CZS849" s="3"/>
      <c r="CZT849" s="3"/>
      <c r="CZU849" s="3"/>
      <c r="CZV849" s="3"/>
      <c r="CZW849" s="3"/>
      <c r="CZX849" s="3"/>
      <c r="CZY849" s="3"/>
      <c r="CZZ849" s="3"/>
      <c r="DAA849" s="3"/>
      <c r="DAB849" s="3"/>
      <c r="DAC849" s="3"/>
      <c r="DAD849" s="3"/>
      <c r="DAE849" s="3"/>
      <c r="DAF849" s="3"/>
      <c r="DAG849" s="3"/>
      <c r="DAH849" s="3"/>
      <c r="DAI849" s="3"/>
      <c r="DAJ849" s="3"/>
      <c r="DAK849" s="3"/>
      <c r="DAL849" s="3"/>
      <c r="DAM849" s="3"/>
      <c r="DAN849" s="3"/>
      <c r="DAO849" s="3"/>
      <c r="DAP849" s="3"/>
      <c r="DAQ849" s="3"/>
      <c r="DAR849" s="3"/>
      <c r="DAS849" s="3"/>
      <c r="DAT849" s="3"/>
      <c r="DAU849" s="3"/>
      <c r="DAV849" s="3"/>
      <c r="DAW849" s="3"/>
      <c r="DAX849" s="3"/>
      <c r="DAY849" s="3"/>
      <c r="DAZ849" s="3"/>
      <c r="DBA849" s="3"/>
      <c r="DBB849" s="3"/>
      <c r="DBC849" s="3"/>
      <c r="DBD849" s="3"/>
      <c r="DBE849" s="3"/>
      <c r="DBF849" s="3"/>
      <c r="DBG849" s="3"/>
      <c r="DBH849" s="3"/>
      <c r="DBI849" s="3"/>
      <c r="DBJ849" s="3"/>
      <c r="DBK849" s="3"/>
      <c r="DBL849" s="3"/>
      <c r="DBM849" s="3"/>
      <c r="DBN849" s="3"/>
      <c r="DBO849" s="3"/>
      <c r="DBP849" s="3"/>
      <c r="DBQ849" s="3"/>
      <c r="DBR849" s="3"/>
      <c r="DBS849" s="3"/>
      <c r="DBT849" s="3"/>
      <c r="DBU849" s="3"/>
      <c r="DBV849" s="3"/>
      <c r="DBW849" s="3"/>
      <c r="DBX849" s="3"/>
      <c r="DBY849" s="3"/>
      <c r="DBZ849" s="3"/>
      <c r="DCA849" s="3"/>
      <c r="DCB849" s="3"/>
      <c r="DCC849" s="3"/>
      <c r="DCD849" s="3"/>
      <c r="DCE849" s="3"/>
      <c r="DCF849" s="3"/>
      <c r="DCG849" s="3"/>
      <c r="DCH849" s="3"/>
      <c r="DCI849" s="3"/>
      <c r="DCJ849" s="3"/>
      <c r="DCK849" s="3"/>
      <c r="DCL849" s="3"/>
      <c r="DCM849" s="3"/>
      <c r="DCN849" s="3"/>
      <c r="DCO849" s="3"/>
      <c r="DCP849" s="3"/>
      <c r="DCQ849" s="3"/>
      <c r="DCR849" s="3"/>
      <c r="DCS849" s="3"/>
      <c r="DCT849" s="3"/>
      <c r="DCU849" s="3"/>
      <c r="DCV849" s="3"/>
      <c r="DCW849" s="3"/>
      <c r="DCX849" s="3"/>
      <c r="DCY849" s="3"/>
      <c r="DCZ849" s="3"/>
      <c r="DDA849" s="3"/>
      <c r="DDB849" s="3"/>
      <c r="DDC849" s="3"/>
      <c r="DDD849" s="3"/>
      <c r="DDE849" s="3"/>
      <c r="DDF849" s="3"/>
      <c r="DDG849" s="3"/>
      <c r="DDH849" s="3"/>
      <c r="DDI849" s="3"/>
      <c r="DDJ849" s="3"/>
      <c r="DDK849" s="3"/>
      <c r="DDL849" s="3"/>
      <c r="DDM849" s="3"/>
      <c r="DDN849" s="3"/>
      <c r="DDO849" s="3"/>
      <c r="DDP849" s="3"/>
      <c r="DDQ849" s="3"/>
      <c r="DDR849" s="3"/>
      <c r="DDS849" s="3"/>
      <c r="DDT849" s="3"/>
      <c r="DDU849" s="3"/>
      <c r="DDV849" s="3"/>
      <c r="DDW849" s="3"/>
      <c r="DDX849" s="3"/>
      <c r="DDY849" s="3"/>
      <c r="DDZ849" s="3"/>
      <c r="DEA849" s="3"/>
      <c r="DEB849" s="3"/>
      <c r="DEC849" s="3"/>
      <c r="DED849" s="3"/>
      <c r="DEE849" s="3"/>
      <c r="DEF849" s="3"/>
      <c r="DEG849" s="3"/>
      <c r="DEH849" s="3"/>
      <c r="DEI849" s="3"/>
      <c r="DEJ849" s="3"/>
      <c r="DEK849" s="3"/>
      <c r="DEL849" s="3"/>
      <c r="DEM849" s="3"/>
      <c r="DEN849" s="3"/>
      <c r="DEO849" s="3"/>
      <c r="DEP849" s="3"/>
      <c r="DEQ849" s="3"/>
      <c r="DER849" s="3"/>
      <c r="DES849" s="3"/>
      <c r="DET849" s="3"/>
      <c r="DEU849" s="3"/>
      <c r="DEV849" s="3"/>
      <c r="DEW849" s="3"/>
      <c r="DEX849" s="3"/>
      <c r="DEY849" s="3"/>
      <c r="DEZ849" s="3"/>
      <c r="DFA849" s="3"/>
      <c r="DFB849" s="3"/>
      <c r="DFC849" s="3"/>
      <c r="DFD849" s="3"/>
      <c r="DFE849" s="3"/>
      <c r="DFF849" s="3"/>
      <c r="DFG849" s="3"/>
      <c r="DFH849" s="3"/>
      <c r="DFI849" s="3"/>
      <c r="DFJ849" s="3"/>
      <c r="DFK849" s="3"/>
      <c r="DFL849" s="3"/>
      <c r="DFM849" s="3"/>
      <c r="DFN849" s="3"/>
      <c r="DFO849" s="3"/>
      <c r="DFP849" s="3"/>
      <c r="DFQ849" s="3"/>
      <c r="DFR849" s="3"/>
      <c r="DFS849" s="3"/>
      <c r="DFT849" s="3"/>
      <c r="DFU849" s="3"/>
      <c r="DFV849" s="3"/>
      <c r="DFW849" s="3"/>
      <c r="DFX849" s="3"/>
      <c r="DFY849" s="3"/>
      <c r="DFZ849" s="3"/>
      <c r="DGA849" s="3"/>
      <c r="DGB849" s="3"/>
      <c r="DGC849" s="3"/>
      <c r="DGD849" s="3"/>
      <c r="DGE849" s="3"/>
      <c r="DGF849" s="3"/>
      <c r="DGG849" s="3"/>
      <c r="DGH849" s="3"/>
      <c r="DGI849" s="3"/>
      <c r="DGJ849" s="3"/>
      <c r="DGK849" s="3"/>
      <c r="DGL849" s="3"/>
      <c r="DGM849" s="3"/>
      <c r="DGN849" s="3"/>
      <c r="DGO849" s="3"/>
      <c r="DGP849" s="3"/>
      <c r="DGQ849" s="3"/>
      <c r="DGR849" s="3"/>
      <c r="DGS849" s="3"/>
      <c r="DGT849" s="3"/>
      <c r="DGU849" s="3"/>
      <c r="DGV849" s="3"/>
      <c r="DGW849" s="3"/>
      <c r="DGX849" s="3"/>
      <c r="DGY849" s="3"/>
      <c r="DGZ849" s="3"/>
      <c r="DHA849" s="3"/>
      <c r="DHB849" s="3"/>
      <c r="DHC849" s="3"/>
      <c r="DHD849" s="3"/>
      <c r="DHE849" s="3"/>
      <c r="DHF849" s="3"/>
      <c r="DHG849" s="3"/>
      <c r="DHH849" s="3"/>
      <c r="DHI849" s="3"/>
      <c r="DHJ849" s="3"/>
      <c r="DHK849" s="3"/>
      <c r="DHL849" s="3"/>
      <c r="DHM849" s="3"/>
      <c r="DHN849" s="3"/>
      <c r="DHO849" s="3"/>
      <c r="DHP849" s="3"/>
      <c r="DHQ849" s="3"/>
      <c r="DHR849" s="3"/>
      <c r="DHS849" s="3"/>
      <c r="DHT849" s="3"/>
      <c r="DHU849" s="3"/>
      <c r="DHV849" s="3"/>
      <c r="DHW849" s="3"/>
      <c r="DHX849" s="3"/>
      <c r="DHY849" s="3"/>
      <c r="DHZ849" s="3"/>
      <c r="DIA849" s="3"/>
      <c r="DIB849" s="3"/>
      <c r="DIC849" s="3"/>
      <c r="DID849" s="3"/>
      <c r="DIE849" s="3"/>
      <c r="DIF849" s="3"/>
      <c r="DIG849" s="3"/>
      <c r="DIH849" s="3"/>
      <c r="DII849" s="3"/>
      <c r="DIJ849" s="3"/>
      <c r="DIK849" s="3"/>
      <c r="DIL849" s="3"/>
      <c r="DIM849" s="3"/>
      <c r="DIN849" s="3"/>
      <c r="DIO849" s="3"/>
      <c r="DIP849" s="3"/>
      <c r="DIQ849" s="3"/>
      <c r="DIR849" s="3"/>
      <c r="DIS849" s="3"/>
      <c r="DIT849" s="3"/>
      <c r="DIU849" s="3"/>
      <c r="DIV849" s="3"/>
      <c r="DIW849" s="3"/>
      <c r="DIX849" s="3"/>
      <c r="DIY849" s="3"/>
      <c r="DIZ849" s="3"/>
      <c r="DJA849" s="3"/>
      <c r="DJB849" s="3"/>
      <c r="DJC849" s="3"/>
      <c r="DJD849" s="3"/>
      <c r="DJE849" s="3"/>
      <c r="DJF849" s="3"/>
      <c r="DJG849" s="3"/>
      <c r="DJH849" s="3"/>
      <c r="DJI849" s="3"/>
      <c r="DJJ849" s="3"/>
      <c r="DJK849" s="3"/>
      <c r="DJL849" s="3"/>
      <c r="DJM849" s="3"/>
      <c r="DJN849" s="3"/>
      <c r="DJO849" s="3"/>
      <c r="DJP849" s="3"/>
      <c r="DJQ849" s="3"/>
      <c r="DJR849" s="3"/>
      <c r="DJS849" s="3"/>
      <c r="DJT849" s="3"/>
      <c r="DJU849" s="3"/>
      <c r="DJV849" s="3"/>
      <c r="DJW849" s="3"/>
      <c r="DJX849" s="3"/>
      <c r="DJY849" s="3"/>
      <c r="DJZ849" s="3"/>
      <c r="DKA849" s="3"/>
      <c r="DKB849" s="3"/>
      <c r="DKC849" s="3"/>
      <c r="DKD849" s="3"/>
      <c r="DKE849" s="3"/>
      <c r="DKF849" s="3"/>
      <c r="DKG849" s="3"/>
      <c r="DKH849" s="3"/>
      <c r="DKI849" s="3"/>
      <c r="DKJ849" s="3"/>
      <c r="DKK849" s="3"/>
      <c r="DKL849" s="3"/>
      <c r="DKM849" s="3"/>
      <c r="DKN849" s="3"/>
      <c r="DKO849" s="3"/>
      <c r="DKP849" s="3"/>
      <c r="DKQ849" s="3"/>
      <c r="DKR849" s="3"/>
      <c r="DKS849" s="3"/>
      <c r="DKT849" s="3"/>
      <c r="DKU849" s="3"/>
      <c r="DKV849" s="3"/>
      <c r="DKW849" s="3"/>
      <c r="DKX849" s="3"/>
      <c r="DKY849" s="3"/>
      <c r="DKZ849" s="3"/>
      <c r="DLA849" s="3"/>
      <c r="DLB849" s="3"/>
      <c r="DLC849" s="3"/>
      <c r="DLD849" s="3"/>
      <c r="DLE849" s="3"/>
      <c r="DLF849" s="3"/>
      <c r="DLG849" s="3"/>
      <c r="DLH849" s="3"/>
      <c r="DLI849" s="3"/>
      <c r="DLJ849" s="3"/>
      <c r="DLK849" s="3"/>
      <c r="DLL849" s="3"/>
      <c r="DLM849" s="3"/>
      <c r="DLN849" s="3"/>
      <c r="DLO849" s="3"/>
      <c r="DLP849" s="3"/>
      <c r="DLQ849" s="3"/>
      <c r="DLR849" s="3"/>
      <c r="DLS849" s="3"/>
      <c r="DLT849" s="3"/>
      <c r="DLU849" s="3"/>
      <c r="DLV849" s="3"/>
      <c r="DLW849" s="3"/>
      <c r="DLX849" s="3"/>
      <c r="DLY849" s="3"/>
      <c r="DLZ849" s="3"/>
      <c r="DMA849" s="3"/>
      <c r="DMB849" s="3"/>
      <c r="DMC849" s="3"/>
      <c r="DMD849" s="3"/>
      <c r="DME849" s="3"/>
      <c r="DMF849" s="3"/>
      <c r="DMG849" s="3"/>
      <c r="DMH849" s="3"/>
      <c r="DMI849" s="3"/>
      <c r="DMJ849" s="3"/>
      <c r="DMK849" s="3"/>
      <c r="DML849" s="3"/>
      <c r="DMM849" s="3"/>
      <c r="DMN849" s="3"/>
      <c r="DMO849" s="3"/>
      <c r="DMP849" s="3"/>
      <c r="DMQ849" s="3"/>
      <c r="DMR849" s="3"/>
      <c r="DMS849" s="3"/>
      <c r="DMT849" s="3"/>
      <c r="DMU849" s="3"/>
      <c r="DMV849" s="3"/>
      <c r="DMW849" s="3"/>
      <c r="DMX849" s="3"/>
      <c r="DMY849" s="3"/>
      <c r="DMZ849" s="3"/>
      <c r="DNA849" s="3"/>
      <c r="DNB849" s="3"/>
      <c r="DNC849" s="3"/>
      <c r="DND849" s="3"/>
      <c r="DNE849" s="3"/>
      <c r="DNF849" s="3"/>
      <c r="DNG849" s="3"/>
      <c r="DNH849" s="3"/>
      <c r="DNI849" s="3"/>
      <c r="DNJ849" s="3"/>
      <c r="DNK849" s="3"/>
      <c r="DNL849" s="3"/>
      <c r="DNM849" s="3"/>
      <c r="DNN849" s="3"/>
      <c r="DNO849" s="3"/>
      <c r="DNP849" s="3"/>
      <c r="DNQ849" s="3"/>
      <c r="DNR849" s="3"/>
      <c r="DNS849" s="3"/>
      <c r="DNT849" s="3"/>
      <c r="DNU849" s="3"/>
      <c r="DNV849" s="3"/>
      <c r="DNW849" s="3"/>
      <c r="DNX849" s="3"/>
      <c r="DNY849" s="3"/>
      <c r="DNZ849" s="3"/>
      <c r="DOA849" s="3"/>
      <c r="DOB849" s="3"/>
      <c r="DOC849" s="3"/>
      <c r="DOD849" s="3"/>
      <c r="DOE849" s="3"/>
      <c r="DOF849" s="3"/>
      <c r="DOG849" s="3"/>
      <c r="DOH849" s="3"/>
      <c r="DOI849" s="3"/>
      <c r="DOJ849" s="3"/>
      <c r="DOK849" s="3"/>
      <c r="DOL849" s="3"/>
      <c r="DOM849" s="3"/>
      <c r="DON849" s="3"/>
      <c r="DOO849" s="3"/>
      <c r="DOP849" s="3"/>
      <c r="DOQ849" s="3"/>
      <c r="DOR849" s="3"/>
      <c r="DOS849" s="3"/>
      <c r="DOT849" s="3"/>
      <c r="DOU849" s="3"/>
      <c r="DOV849" s="3"/>
      <c r="DOW849" s="3"/>
      <c r="DOX849" s="3"/>
      <c r="DOY849" s="3"/>
      <c r="DOZ849" s="3"/>
      <c r="DPA849" s="3"/>
      <c r="DPB849" s="3"/>
      <c r="DPC849" s="3"/>
      <c r="DPD849" s="3"/>
      <c r="DPE849" s="3"/>
      <c r="DPF849" s="3"/>
      <c r="DPG849" s="3"/>
      <c r="DPH849" s="3"/>
      <c r="DPI849" s="3"/>
      <c r="DPJ849" s="3"/>
      <c r="DPK849" s="3"/>
      <c r="DPL849" s="3"/>
      <c r="DPM849" s="3"/>
      <c r="DPN849" s="3"/>
      <c r="DPO849" s="3"/>
      <c r="DPP849" s="3"/>
      <c r="DPQ849" s="3"/>
      <c r="DPR849" s="3"/>
      <c r="DPS849" s="3"/>
      <c r="DPT849" s="3"/>
      <c r="DPU849" s="3"/>
      <c r="DPV849" s="3"/>
      <c r="DPW849" s="3"/>
      <c r="DPX849" s="3"/>
      <c r="DPY849" s="3"/>
      <c r="DPZ849" s="3"/>
      <c r="DQA849" s="3"/>
      <c r="DQB849" s="3"/>
      <c r="DQC849" s="3"/>
      <c r="DQD849" s="3"/>
      <c r="DQE849" s="3"/>
      <c r="DQF849" s="3"/>
      <c r="DQG849" s="3"/>
      <c r="DQH849" s="3"/>
      <c r="DQI849" s="3"/>
      <c r="DQJ849" s="3"/>
      <c r="DQK849" s="3"/>
      <c r="DQL849" s="3"/>
      <c r="DQM849" s="3"/>
      <c r="DQN849" s="3"/>
      <c r="DQO849" s="3"/>
      <c r="DQP849" s="3"/>
      <c r="DQQ849" s="3"/>
      <c r="DQR849" s="3"/>
      <c r="DQS849" s="3"/>
      <c r="DQT849" s="3"/>
      <c r="DQU849" s="3"/>
      <c r="DQV849" s="3"/>
      <c r="DQW849" s="3"/>
      <c r="DQX849" s="3"/>
      <c r="DQY849" s="3"/>
      <c r="DQZ849" s="3"/>
      <c r="DRA849" s="3"/>
      <c r="DRB849" s="3"/>
      <c r="DRC849" s="3"/>
      <c r="DRD849" s="3"/>
      <c r="DRE849" s="3"/>
      <c r="DRF849" s="3"/>
      <c r="DRG849" s="3"/>
      <c r="DRH849" s="3"/>
      <c r="DRI849" s="3"/>
      <c r="DRJ849" s="3"/>
      <c r="DRK849" s="3"/>
      <c r="DRL849" s="3"/>
      <c r="DRM849" s="3"/>
      <c r="DRN849" s="3"/>
      <c r="DRO849" s="3"/>
      <c r="DRP849" s="3"/>
      <c r="DRQ849" s="3"/>
      <c r="DRR849" s="3"/>
      <c r="DRS849" s="3"/>
      <c r="DRT849" s="3"/>
      <c r="DRU849" s="3"/>
      <c r="DRV849" s="3"/>
      <c r="DRW849" s="3"/>
      <c r="DRX849" s="3"/>
      <c r="DRY849" s="3"/>
      <c r="DRZ849" s="3"/>
      <c r="DSA849" s="3"/>
      <c r="DSB849" s="3"/>
      <c r="DSC849" s="3"/>
      <c r="DSD849" s="3"/>
      <c r="DSE849" s="3"/>
      <c r="DSF849" s="3"/>
      <c r="DSG849" s="3"/>
      <c r="DSH849" s="3"/>
      <c r="DSI849" s="3"/>
      <c r="DSJ849" s="3"/>
      <c r="DSK849" s="3"/>
      <c r="DSL849" s="3"/>
      <c r="DSM849" s="3"/>
      <c r="DSN849" s="3"/>
      <c r="DSO849" s="3"/>
      <c r="DSP849" s="3"/>
      <c r="DSQ849" s="3"/>
      <c r="DSR849" s="3"/>
      <c r="DSS849" s="3"/>
      <c r="DST849" s="3"/>
      <c r="DSU849" s="3"/>
      <c r="DSV849" s="3"/>
      <c r="DSW849" s="3"/>
      <c r="DSX849" s="3"/>
      <c r="DSY849" s="3"/>
      <c r="DSZ849" s="3"/>
      <c r="DTA849" s="3"/>
      <c r="DTB849" s="3"/>
      <c r="DTC849" s="3"/>
      <c r="DTD849" s="3"/>
      <c r="DTE849" s="3"/>
      <c r="DTF849" s="3"/>
      <c r="DTG849" s="3"/>
      <c r="DTH849" s="3"/>
      <c r="DTI849" s="3"/>
      <c r="DTJ849" s="3"/>
      <c r="DTK849" s="3"/>
      <c r="DTL849" s="3"/>
      <c r="DTM849" s="3"/>
      <c r="DTN849" s="3"/>
      <c r="DTO849" s="3"/>
      <c r="DTP849" s="3"/>
      <c r="DTQ849" s="3"/>
      <c r="DTR849" s="3"/>
      <c r="DTS849" s="3"/>
      <c r="DTT849" s="3"/>
      <c r="DTU849" s="3"/>
      <c r="DTV849" s="3"/>
      <c r="DTW849" s="3"/>
      <c r="DTX849" s="3"/>
      <c r="DTY849" s="3"/>
      <c r="DTZ849" s="3"/>
      <c r="DUA849" s="3"/>
      <c r="DUB849" s="3"/>
      <c r="DUC849" s="3"/>
      <c r="DUD849" s="3"/>
      <c r="DUE849" s="3"/>
      <c r="DUF849" s="3"/>
      <c r="DUG849" s="3"/>
      <c r="DUH849" s="3"/>
      <c r="DUI849" s="3"/>
      <c r="DUJ849" s="3"/>
      <c r="DUK849" s="3"/>
      <c r="DUL849" s="3"/>
      <c r="DUM849" s="3"/>
      <c r="DUN849" s="3"/>
      <c r="DUO849" s="3"/>
      <c r="DUP849" s="3"/>
      <c r="DUQ849" s="3"/>
      <c r="DUR849" s="3"/>
      <c r="DUS849" s="3"/>
      <c r="DUT849" s="3"/>
      <c r="DUU849" s="3"/>
      <c r="DUV849" s="3"/>
      <c r="DUW849" s="3"/>
      <c r="DUX849" s="3"/>
      <c r="DUY849" s="3"/>
      <c r="DUZ849" s="3"/>
      <c r="DVA849" s="3"/>
      <c r="DVB849" s="3"/>
      <c r="DVC849" s="3"/>
      <c r="DVD849" s="3"/>
      <c r="DVE849" s="3"/>
      <c r="DVF849" s="3"/>
      <c r="DVG849" s="3"/>
      <c r="DVH849" s="3"/>
      <c r="DVI849" s="3"/>
      <c r="DVJ849" s="3"/>
      <c r="DVK849" s="3"/>
      <c r="DVL849" s="3"/>
      <c r="DVM849" s="3"/>
      <c r="DVN849" s="3"/>
      <c r="DVO849" s="3"/>
      <c r="DVP849" s="3"/>
      <c r="DVQ849" s="3"/>
      <c r="DVR849" s="3"/>
      <c r="DVS849" s="3"/>
      <c r="DVT849" s="3"/>
      <c r="DVU849" s="3"/>
      <c r="DVV849" s="3"/>
      <c r="DVW849" s="3"/>
      <c r="DVX849" s="3"/>
      <c r="DVY849" s="3"/>
      <c r="DVZ849" s="3"/>
      <c r="DWA849" s="3"/>
      <c r="DWB849" s="3"/>
      <c r="DWC849" s="3"/>
      <c r="DWD849" s="3"/>
      <c r="DWE849" s="3"/>
      <c r="DWF849" s="3"/>
      <c r="DWG849" s="3"/>
      <c r="DWH849" s="3"/>
      <c r="DWI849" s="3"/>
      <c r="DWJ849" s="3"/>
      <c r="DWK849" s="3"/>
      <c r="DWL849" s="3"/>
      <c r="DWM849" s="3"/>
      <c r="DWN849" s="3"/>
      <c r="DWO849" s="3"/>
      <c r="DWP849" s="3"/>
      <c r="DWQ849" s="3"/>
      <c r="DWR849" s="3"/>
      <c r="DWS849" s="3"/>
      <c r="DWT849" s="3"/>
      <c r="DWU849" s="3"/>
      <c r="DWV849" s="3"/>
      <c r="DWW849" s="3"/>
      <c r="DWX849" s="3"/>
      <c r="DWY849" s="3"/>
      <c r="DWZ849" s="3"/>
      <c r="DXA849" s="3"/>
      <c r="DXB849" s="3"/>
      <c r="DXC849" s="3"/>
      <c r="DXD849" s="3"/>
      <c r="DXE849" s="3"/>
      <c r="DXF849" s="3"/>
      <c r="DXG849" s="3"/>
      <c r="DXH849" s="3"/>
      <c r="DXI849" s="3"/>
      <c r="DXJ849" s="3"/>
      <c r="DXK849" s="3"/>
      <c r="DXL849" s="3"/>
      <c r="DXM849" s="3"/>
      <c r="DXN849" s="3"/>
      <c r="DXO849" s="3"/>
      <c r="DXP849" s="3"/>
      <c r="DXQ849" s="3"/>
      <c r="DXR849" s="3"/>
      <c r="DXS849" s="3"/>
      <c r="DXT849" s="3"/>
      <c r="DXU849" s="3"/>
      <c r="DXV849" s="3"/>
      <c r="DXW849" s="3"/>
      <c r="DXX849" s="3"/>
      <c r="DXY849" s="3"/>
      <c r="DXZ849" s="3"/>
      <c r="DYA849" s="3"/>
      <c r="DYB849" s="3"/>
      <c r="DYC849" s="3"/>
      <c r="DYD849" s="3"/>
      <c r="DYE849" s="3"/>
      <c r="DYF849" s="3"/>
      <c r="DYG849" s="3"/>
      <c r="DYH849" s="3"/>
      <c r="DYI849" s="3"/>
      <c r="DYJ849" s="3"/>
      <c r="DYK849" s="3"/>
      <c r="DYL849" s="3"/>
      <c r="DYM849" s="3"/>
      <c r="DYN849" s="3"/>
      <c r="DYO849" s="3"/>
      <c r="DYP849" s="3"/>
      <c r="DYQ849" s="3"/>
      <c r="DYR849" s="3"/>
      <c r="DYS849" s="3"/>
      <c r="DYT849" s="3"/>
      <c r="DYU849" s="3"/>
      <c r="DYV849" s="3"/>
      <c r="DYW849" s="3"/>
      <c r="DYX849" s="3"/>
      <c r="DYY849" s="3"/>
      <c r="DYZ849" s="3"/>
      <c r="DZA849" s="3"/>
      <c r="DZB849" s="3"/>
      <c r="DZC849" s="3"/>
      <c r="DZD849" s="3"/>
      <c r="DZE849" s="3"/>
      <c r="DZF849" s="3"/>
      <c r="DZG849" s="3"/>
      <c r="DZH849" s="3"/>
      <c r="DZI849" s="3"/>
      <c r="DZJ849" s="3"/>
      <c r="DZK849" s="3"/>
      <c r="DZL849" s="3"/>
      <c r="DZM849" s="3"/>
      <c r="DZN849" s="3"/>
      <c r="DZO849" s="3"/>
      <c r="DZP849" s="3"/>
      <c r="DZQ849" s="3"/>
      <c r="DZR849" s="3"/>
      <c r="DZS849" s="3"/>
      <c r="DZT849" s="3"/>
      <c r="DZU849" s="3"/>
      <c r="DZV849" s="3"/>
      <c r="DZW849" s="3"/>
      <c r="DZX849" s="3"/>
      <c r="DZY849" s="3"/>
      <c r="DZZ849" s="3"/>
      <c r="EAA849" s="3"/>
      <c r="EAB849" s="3"/>
      <c r="EAC849" s="3"/>
      <c r="EAD849" s="3"/>
      <c r="EAE849" s="3"/>
      <c r="EAF849" s="3"/>
      <c r="EAG849" s="3"/>
      <c r="EAH849" s="3"/>
      <c r="EAI849" s="3"/>
      <c r="EAJ849" s="3"/>
      <c r="EAK849" s="3"/>
      <c r="EAL849" s="3"/>
      <c r="EAM849" s="3"/>
      <c r="EAN849" s="3"/>
      <c r="EAO849" s="3"/>
      <c r="EAP849" s="3"/>
      <c r="EAQ849" s="3"/>
      <c r="EAR849" s="3"/>
      <c r="EAS849" s="3"/>
      <c r="EAT849" s="3"/>
      <c r="EAU849" s="3"/>
      <c r="EAV849" s="3"/>
      <c r="EAW849" s="3"/>
      <c r="EAX849" s="3"/>
      <c r="EAY849" s="3"/>
      <c r="EAZ849" s="3"/>
      <c r="EBA849" s="3"/>
      <c r="EBB849" s="3"/>
      <c r="EBC849" s="3"/>
      <c r="EBD849" s="3"/>
      <c r="EBE849" s="3"/>
      <c r="EBF849" s="3"/>
      <c r="EBG849" s="3"/>
      <c r="EBH849" s="3"/>
      <c r="EBI849" s="3"/>
      <c r="EBJ849" s="3"/>
      <c r="EBK849" s="3"/>
      <c r="EBL849" s="3"/>
      <c r="EBM849" s="3"/>
      <c r="EBN849" s="3"/>
      <c r="EBO849" s="3"/>
      <c r="EBP849" s="3"/>
      <c r="EBQ849" s="3"/>
      <c r="EBR849" s="3"/>
      <c r="EBS849" s="3"/>
      <c r="EBT849" s="3"/>
      <c r="EBU849" s="3"/>
      <c r="EBV849" s="3"/>
      <c r="EBW849" s="3"/>
      <c r="EBX849" s="3"/>
      <c r="EBY849" s="3"/>
      <c r="EBZ849" s="3"/>
      <c r="ECA849" s="3"/>
      <c r="ECB849" s="3"/>
      <c r="ECC849" s="3"/>
      <c r="ECD849" s="3"/>
      <c r="ECE849" s="3"/>
      <c r="ECF849" s="3"/>
      <c r="ECG849" s="3"/>
      <c r="ECH849" s="3"/>
      <c r="ECI849" s="3"/>
      <c r="ECJ849" s="3"/>
      <c r="ECK849" s="3"/>
      <c r="ECL849" s="3"/>
      <c r="ECM849" s="3"/>
      <c r="ECN849" s="3"/>
      <c r="ECO849" s="3"/>
      <c r="ECP849" s="3"/>
      <c r="ECQ849" s="3"/>
      <c r="ECR849" s="3"/>
      <c r="ECS849" s="3"/>
      <c r="ECT849" s="3"/>
      <c r="ECU849" s="3"/>
      <c r="ECV849" s="3"/>
      <c r="ECW849" s="3"/>
      <c r="ECX849" s="3"/>
      <c r="ECY849" s="3"/>
      <c r="ECZ849" s="3"/>
      <c r="EDA849" s="3"/>
      <c r="EDB849" s="3"/>
      <c r="EDC849" s="3"/>
      <c r="EDD849" s="3"/>
      <c r="EDE849" s="3"/>
      <c r="EDF849" s="3"/>
      <c r="EDG849" s="3"/>
      <c r="EDH849" s="3"/>
      <c r="EDI849" s="3"/>
      <c r="EDJ849" s="3"/>
      <c r="EDK849" s="3"/>
      <c r="EDL849" s="3"/>
      <c r="EDM849" s="3"/>
      <c r="EDN849" s="3"/>
      <c r="EDO849" s="3"/>
      <c r="EDP849" s="3"/>
      <c r="EDQ849" s="3"/>
      <c r="EDR849" s="3"/>
      <c r="EDS849" s="3"/>
      <c r="EDT849" s="3"/>
      <c r="EDU849" s="3"/>
      <c r="EDV849" s="3"/>
      <c r="EDW849" s="3"/>
      <c r="EDX849" s="3"/>
      <c r="EDY849" s="3"/>
      <c r="EDZ849" s="3"/>
      <c r="EEA849" s="3"/>
      <c r="EEB849" s="3"/>
      <c r="EEC849" s="3"/>
      <c r="EED849" s="3"/>
      <c r="EEE849" s="3"/>
      <c r="EEF849" s="3"/>
      <c r="EEG849" s="3"/>
      <c r="EEH849" s="3"/>
      <c r="EEI849" s="3"/>
      <c r="EEJ849" s="3"/>
      <c r="EEK849" s="3"/>
      <c r="EEL849" s="3"/>
      <c r="EEM849" s="3"/>
      <c r="EEN849" s="3"/>
      <c r="EEO849" s="3"/>
      <c r="EEP849" s="3"/>
      <c r="EEQ849" s="3"/>
      <c r="EER849" s="3"/>
      <c r="EES849" s="3"/>
      <c r="EET849" s="3"/>
      <c r="EEU849" s="3"/>
      <c r="EEV849" s="3"/>
      <c r="EEW849" s="3"/>
      <c r="EEX849" s="3"/>
      <c r="EEY849" s="3"/>
      <c r="EEZ849" s="3"/>
      <c r="EFA849" s="3"/>
      <c r="EFB849" s="3"/>
      <c r="EFC849" s="3"/>
      <c r="EFD849" s="3"/>
      <c r="EFE849" s="3"/>
      <c r="EFF849" s="3"/>
      <c r="EFG849" s="3"/>
      <c r="EFH849" s="3"/>
      <c r="EFI849" s="3"/>
      <c r="EFJ849" s="3"/>
      <c r="EFK849" s="3"/>
      <c r="EFL849" s="3"/>
      <c r="EFM849" s="3"/>
      <c r="EFN849" s="3"/>
      <c r="EFO849" s="3"/>
      <c r="EFP849" s="3"/>
      <c r="EFQ849" s="3"/>
      <c r="EFR849" s="3"/>
      <c r="EFS849" s="3"/>
      <c r="EFT849" s="3"/>
      <c r="EFU849" s="3"/>
      <c r="EFV849" s="3"/>
      <c r="EFW849" s="3"/>
      <c r="EFX849" s="3"/>
      <c r="EFY849" s="3"/>
      <c r="EFZ849" s="3"/>
      <c r="EGA849" s="3"/>
      <c r="EGB849" s="3"/>
      <c r="EGC849" s="3"/>
      <c r="EGD849" s="3"/>
      <c r="EGE849" s="3"/>
      <c r="EGF849" s="3"/>
      <c r="EGG849" s="3"/>
      <c r="EGH849" s="3"/>
      <c r="EGI849" s="3"/>
      <c r="EGJ849" s="3"/>
      <c r="EGK849" s="3"/>
      <c r="EGL849" s="3"/>
      <c r="EGM849" s="3"/>
      <c r="EGN849" s="3"/>
      <c r="EGO849" s="3"/>
      <c r="EGP849" s="3"/>
      <c r="EGQ849" s="3"/>
      <c r="EGR849" s="3"/>
      <c r="EGS849" s="3"/>
      <c r="EGT849" s="3"/>
      <c r="EGU849" s="3"/>
      <c r="EGV849" s="3"/>
      <c r="EGW849" s="3"/>
      <c r="EGX849" s="3"/>
      <c r="EGY849" s="3"/>
      <c r="EGZ849" s="3"/>
      <c r="EHA849" s="3"/>
      <c r="EHB849" s="3"/>
      <c r="EHC849" s="3"/>
      <c r="EHD849" s="3"/>
      <c r="EHE849" s="3"/>
      <c r="EHF849" s="3"/>
      <c r="EHG849" s="3"/>
      <c r="EHH849" s="3"/>
      <c r="EHI849" s="3"/>
      <c r="EHJ849" s="3"/>
      <c r="EHK849" s="3"/>
      <c r="EHL849" s="3"/>
      <c r="EHM849" s="3"/>
      <c r="EHN849" s="3"/>
      <c r="EHO849" s="3"/>
      <c r="EHP849" s="3"/>
      <c r="EHQ849" s="3"/>
      <c r="EHR849" s="3"/>
      <c r="EHS849" s="3"/>
      <c r="EHT849" s="3"/>
      <c r="EHU849" s="3"/>
      <c r="EHV849" s="3"/>
      <c r="EHW849" s="3"/>
      <c r="EHX849" s="3"/>
      <c r="EHY849" s="3"/>
      <c r="EHZ849" s="3"/>
      <c r="EIA849" s="3"/>
      <c r="EIB849" s="3"/>
      <c r="EIC849" s="3"/>
      <c r="EID849" s="3"/>
      <c r="EIE849" s="3"/>
      <c r="EIF849" s="3"/>
      <c r="EIG849" s="3"/>
      <c r="EIH849" s="3"/>
      <c r="EII849" s="3"/>
      <c r="EIJ849" s="3"/>
      <c r="EIK849" s="3"/>
      <c r="EIL849" s="3"/>
      <c r="EIM849" s="3"/>
      <c r="EIN849" s="3"/>
      <c r="EIO849" s="3"/>
      <c r="EIP849" s="3"/>
      <c r="EIQ849" s="3"/>
      <c r="EIR849" s="3"/>
      <c r="EIS849" s="3"/>
      <c r="EIT849" s="3"/>
      <c r="EIU849" s="3"/>
      <c r="EIV849" s="3"/>
      <c r="EIW849" s="3"/>
      <c r="EIX849" s="3"/>
      <c r="EIY849" s="3"/>
      <c r="EIZ849" s="3"/>
      <c r="EJA849" s="3"/>
      <c r="EJB849" s="3"/>
      <c r="EJC849" s="3"/>
      <c r="EJD849" s="3"/>
      <c r="EJE849" s="3"/>
      <c r="EJF849" s="3"/>
      <c r="EJG849" s="3"/>
      <c r="EJH849" s="3"/>
      <c r="EJI849" s="3"/>
      <c r="EJJ849" s="3"/>
      <c r="EJK849" s="3"/>
      <c r="EJL849" s="3"/>
      <c r="EJM849" s="3"/>
      <c r="EJN849" s="3"/>
      <c r="EJO849" s="3"/>
      <c r="EJP849" s="3"/>
      <c r="EJQ849" s="3"/>
      <c r="EJR849" s="3"/>
      <c r="EJS849" s="3"/>
      <c r="EJT849" s="3"/>
      <c r="EJU849" s="3"/>
      <c r="EJV849" s="3"/>
      <c r="EJW849" s="3"/>
      <c r="EJX849" s="3"/>
      <c r="EJY849" s="3"/>
      <c r="EJZ849" s="3"/>
      <c r="EKA849" s="3"/>
      <c r="EKB849" s="3"/>
      <c r="EKC849" s="3"/>
      <c r="EKD849" s="3"/>
      <c r="EKE849" s="3"/>
      <c r="EKF849" s="3"/>
      <c r="EKG849" s="3"/>
      <c r="EKH849" s="3"/>
      <c r="EKI849" s="3"/>
      <c r="EKJ849" s="3"/>
      <c r="EKK849" s="3"/>
      <c r="EKL849" s="3"/>
      <c r="EKM849" s="3"/>
      <c r="EKN849" s="3"/>
      <c r="EKO849" s="3"/>
      <c r="EKP849" s="3"/>
      <c r="EKQ849" s="3"/>
      <c r="EKR849" s="3"/>
      <c r="EKS849" s="3"/>
      <c r="EKT849" s="3"/>
      <c r="EKU849" s="3"/>
      <c r="EKV849" s="3"/>
      <c r="EKW849" s="3"/>
      <c r="EKX849" s="3"/>
      <c r="EKY849" s="3"/>
      <c r="EKZ849" s="3"/>
      <c r="ELA849" s="3"/>
      <c r="ELB849" s="3"/>
      <c r="ELC849" s="3"/>
      <c r="ELD849" s="3"/>
      <c r="ELE849" s="3"/>
      <c r="ELF849" s="3"/>
      <c r="ELG849" s="3"/>
      <c r="ELH849" s="3"/>
      <c r="ELI849" s="3"/>
      <c r="ELJ849" s="3"/>
      <c r="ELK849" s="3"/>
      <c r="ELL849" s="3"/>
      <c r="ELM849" s="3"/>
      <c r="ELN849" s="3"/>
      <c r="ELO849" s="3"/>
      <c r="ELP849" s="3"/>
      <c r="ELQ849" s="3"/>
      <c r="ELR849" s="3"/>
      <c r="ELS849" s="3"/>
      <c r="ELT849" s="3"/>
      <c r="ELU849" s="3"/>
      <c r="ELV849" s="3"/>
      <c r="ELW849" s="3"/>
      <c r="ELX849" s="3"/>
      <c r="ELY849" s="3"/>
      <c r="ELZ849" s="3"/>
      <c r="EMA849" s="3"/>
      <c r="EMB849" s="3"/>
      <c r="EMC849" s="3"/>
      <c r="EMD849" s="3"/>
      <c r="EME849" s="3"/>
      <c r="EMF849" s="3"/>
      <c r="EMG849" s="3"/>
      <c r="EMH849" s="3"/>
      <c r="EMI849" s="3"/>
      <c r="EMJ849" s="3"/>
      <c r="EMK849" s="3"/>
      <c r="EML849" s="3"/>
      <c r="EMM849" s="3"/>
      <c r="EMN849" s="3"/>
      <c r="EMO849" s="3"/>
      <c r="EMP849" s="3"/>
      <c r="EMQ849" s="3"/>
      <c r="EMR849" s="3"/>
      <c r="EMS849" s="3"/>
      <c r="EMT849" s="3"/>
      <c r="EMU849" s="3"/>
      <c r="EMV849" s="3"/>
      <c r="EMW849" s="3"/>
      <c r="EMX849" s="3"/>
      <c r="EMY849" s="3"/>
      <c r="EMZ849" s="3"/>
      <c r="ENA849" s="3"/>
      <c r="ENB849" s="3"/>
      <c r="ENC849" s="3"/>
      <c r="END849" s="3"/>
      <c r="ENE849" s="3"/>
      <c r="ENF849" s="3"/>
      <c r="ENG849" s="3"/>
      <c r="ENH849" s="3"/>
      <c r="ENI849" s="3"/>
      <c r="ENJ849" s="3"/>
      <c r="ENK849" s="3"/>
      <c r="ENL849" s="3"/>
      <c r="ENM849" s="3"/>
      <c r="ENN849" s="3"/>
      <c r="ENO849" s="3"/>
      <c r="ENP849" s="3"/>
      <c r="ENQ849" s="3"/>
      <c r="ENR849" s="3"/>
      <c r="ENS849" s="3"/>
      <c r="ENT849" s="3"/>
      <c r="ENU849" s="3"/>
      <c r="ENV849" s="3"/>
      <c r="ENW849" s="3"/>
      <c r="ENX849" s="3"/>
      <c r="ENY849" s="3"/>
      <c r="ENZ849" s="3"/>
      <c r="EOA849" s="3"/>
      <c r="EOB849" s="3"/>
      <c r="EOC849" s="3"/>
      <c r="EOD849" s="3"/>
      <c r="EOE849" s="3"/>
      <c r="EOF849" s="3"/>
      <c r="EOG849" s="3"/>
      <c r="EOH849" s="3"/>
      <c r="EOI849" s="3"/>
      <c r="EOJ849" s="3"/>
      <c r="EOK849" s="3"/>
      <c r="EOL849" s="3"/>
      <c r="EOM849" s="3"/>
      <c r="EON849" s="3"/>
      <c r="EOO849" s="3"/>
      <c r="EOP849" s="3"/>
      <c r="EOQ849" s="3"/>
      <c r="EOR849" s="3"/>
      <c r="EOS849" s="3"/>
      <c r="EOT849" s="3"/>
      <c r="EOU849" s="3"/>
      <c r="EOV849" s="3"/>
      <c r="EOW849" s="3"/>
      <c r="EOX849" s="3"/>
      <c r="EOY849" s="3"/>
      <c r="EOZ849" s="3"/>
      <c r="EPA849" s="3"/>
      <c r="EPB849" s="3"/>
      <c r="EPC849" s="3"/>
      <c r="EPD849" s="3"/>
      <c r="EPE849" s="3"/>
      <c r="EPF849" s="3"/>
      <c r="EPG849" s="3"/>
      <c r="EPH849" s="3"/>
      <c r="EPI849" s="3"/>
      <c r="EPJ849" s="3"/>
      <c r="EPK849" s="3"/>
      <c r="EPL849" s="3"/>
      <c r="EPM849" s="3"/>
      <c r="EPN849" s="3"/>
      <c r="EPO849" s="3"/>
      <c r="EPP849" s="3"/>
      <c r="EPQ849" s="3"/>
      <c r="EPR849" s="3"/>
      <c r="EPS849" s="3"/>
      <c r="EPT849" s="3"/>
      <c r="EPU849" s="3"/>
      <c r="EPV849" s="3"/>
      <c r="EPW849" s="3"/>
      <c r="EPX849" s="3"/>
      <c r="EPY849" s="3"/>
      <c r="EPZ849" s="3"/>
      <c r="EQA849" s="3"/>
      <c r="EQB849" s="3"/>
      <c r="EQC849" s="3"/>
      <c r="EQD849" s="3"/>
      <c r="EQE849" s="3"/>
      <c r="EQF849" s="3"/>
      <c r="EQG849" s="3"/>
      <c r="EQH849" s="3"/>
      <c r="EQI849" s="3"/>
      <c r="EQJ849" s="3"/>
      <c r="EQK849" s="3"/>
      <c r="EQL849" s="3"/>
      <c r="EQM849" s="3"/>
      <c r="EQN849" s="3"/>
      <c r="EQO849" s="3"/>
      <c r="EQP849" s="3"/>
      <c r="EQQ849" s="3"/>
      <c r="EQR849" s="3"/>
      <c r="EQS849" s="3"/>
      <c r="EQT849" s="3"/>
      <c r="EQU849" s="3"/>
      <c r="EQV849" s="3"/>
      <c r="EQW849" s="3"/>
      <c r="EQX849" s="3"/>
      <c r="EQY849" s="3"/>
      <c r="EQZ849" s="3"/>
      <c r="ERA849" s="3"/>
      <c r="ERB849" s="3"/>
      <c r="ERC849" s="3"/>
      <c r="ERD849" s="3"/>
      <c r="ERE849" s="3"/>
      <c r="ERF849" s="3"/>
      <c r="ERG849" s="3"/>
      <c r="ERH849" s="3"/>
      <c r="ERI849" s="3"/>
      <c r="ERJ849" s="3"/>
      <c r="ERK849" s="3"/>
      <c r="ERL849" s="3"/>
      <c r="ERM849" s="3"/>
      <c r="ERN849" s="3"/>
      <c r="ERO849" s="3"/>
      <c r="ERP849" s="3"/>
      <c r="ERQ849" s="3"/>
      <c r="ERR849" s="3"/>
      <c r="ERS849" s="3"/>
      <c r="ERT849" s="3"/>
      <c r="ERU849" s="3"/>
      <c r="ERV849" s="3"/>
      <c r="ERW849" s="3"/>
      <c r="ERX849" s="3"/>
      <c r="ERY849" s="3"/>
      <c r="ERZ849" s="3"/>
      <c r="ESA849" s="3"/>
      <c r="ESB849" s="3"/>
      <c r="ESC849" s="3"/>
      <c r="ESD849" s="3"/>
      <c r="ESE849" s="3"/>
      <c r="ESF849" s="3"/>
      <c r="ESG849" s="3"/>
      <c r="ESH849" s="3"/>
      <c r="ESI849" s="3"/>
      <c r="ESJ849" s="3"/>
      <c r="ESK849" s="3"/>
      <c r="ESL849" s="3"/>
      <c r="ESM849" s="3"/>
      <c r="ESN849" s="3"/>
      <c r="ESO849" s="3"/>
      <c r="ESP849" s="3"/>
      <c r="ESQ849" s="3"/>
      <c r="ESR849" s="3"/>
      <c r="ESS849" s="3"/>
      <c r="EST849" s="3"/>
      <c r="ESU849" s="3"/>
      <c r="ESV849" s="3"/>
      <c r="ESW849" s="3"/>
      <c r="ESX849" s="3"/>
      <c r="ESY849" s="3"/>
      <c r="ESZ849" s="3"/>
      <c r="ETA849" s="3"/>
      <c r="ETB849" s="3"/>
      <c r="ETC849" s="3"/>
      <c r="ETD849" s="3"/>
      <c r="ETE849" s="3"/>
      <c r="ETF849" s="3"/>
      <c r="ETG849" s="3"/>
      <c r="ETH849" s="3"/>
      <c r="ETI849" s="3"/>
      <c r="ETJ849" s="3"/>
      <c r="ETK849" s="3"/>
      <c r="ETL849" s="3"/>
      <c r="ETM849" s="3"/>
      <c r="ETN849" s="3"/>
      <c r="ETO849" s="3"/>
      <c r="ETP849" s="3"/>
      <c r="ETQ849" s="3"/>
      <c r="ETR849" s="3"/>
      <c r="ETS849" s="3"/>
      <c r="ETT849" s="3"/>
      <c r="ETU849" s="3"/>
      <c r="ETV849" s="3"/>
      <c r="ETW849" s="3"/>
      <c r="ETX849" s="3"/>
      <c r="ETY849" s="3"/>
      <c r="ETZ849" s="3"/>
      <c r="EUA849" s="3"/>
      <c r="EUB849" s="3"/>
      <c r="EUC849" s="3"/>
      <c r="EUD849" s="3"/>
      <c r="EUE849" s="3"/>
      <c r="EUF849" s="3"/>
      <c r="EUG849" s="3"/>
      <c r="EUH849" s="3"/>
      <c r="EUI849" s="3"/>
      <c r="EUJ849" s="3"/>
      <c r="EUK849" s="3"/>
      <c r="EUL849" s="3"/>
      <c r="EUM849" s="3"/>
      <c r="EUN849" s="3"/>
      <c r="EUO849" s="3"/>
      <c r="EUP849" s="3"/>
      <c r="EUQ849" s="3"/>
      <c r="EUR849" s="3"/>
      <c r="EUS849" s="3"/>
      <c r="EUT849" s="3"/>
      <c r="EUU849" s="3"/>
      <c r="EUV849" s="3"/>
      <c r="EUW849" s="3"/>
      <c r="EUX849" s="3"/>
      <c r="EUY849" s="3"/>
      <c r="EUZ849" s="3"/>
      <c r="EVA849" s="3"/>
      <c r="EVB849" s="3"/>
      <c r="EVC849" s="3"/>
      <c r="EVD849" s="3"/>
      <c r="EVE849" s="3"/>
      <c r="EVF849" s="3"/>
      <c r="EVG849" s="3"/>
      <c r="EVH849" s="3"/>
      <c r="EVI849" s="3"/>
      <c r="EVJ849" s="3"/>
      <c r="EVK849" s="3"/>
      <c r="EVL849" s="3"/>
      <c r="EVM849" s="3"/>
      <c r="EVN849" s="3"/>
      <c r="EVO849" s="3"/>
      <c r="EVP849" s="3"/>
      <c r="EVQ849" s="3"/>
      <c r="EVR849" s="3"/>
      <c r="EVS849" s="3"/>
      <c r="EVT849" s="3"/>
      <c r="EVU849" s="3"/>
      <c r="EVV849" s="3"/>
      <c r="EVW849" s="3"/>
      <c r="EVX849" s="3"/>
      <c r="EVY849" s="3"/>
      <c r="EVZ849" s="3"/>
      <c r="EWA849" s="3"/>
      <c r="EWB849" s="3"/>
      <c r="EWC849" s="3"/>
      <c r="EWD849" s="3"/>
      <c r="EWE849" s="3"/>
      <c r="EWF849" s="3"/>
      <c r="EWG849" s="3"/>
      <c r="EWH849" s="3"/>
      <c r="EWI849" s="3"/>
      <c r="EWJ849" s="3"/>
      <c r="EWK849" s="3"/>
      <c r="EWL849" s="3"/>
      <c r="EWM849" s="3"/>
      <c r="EWN849" s="3"/>
      <c r="EWO849" s="3"/>
      <c r="EWP849" s="3"/>
      <c r="EWQ849" s="3"/>
      <c r="EWR849" s="3"/>
      <c r="EWS849" s="3"/>
      <c r="EWT849" s="3"/>
      <c r="EWU849" s="3"/>
      <c r="EWV849" s="3"/>
      <c r="EWW849" s="3"/>
      <c r="EWX849" s="3"/>
      <c r="EWY849" s="3"/>
      <c r="EWZ849" s="3"/>
      <c r="EXA849" s="3"/>
      <c r="EXB849" s="3"/>
      <c r="EXC849" s="3"/>
      <c r="EXD849" s="3"/>
      <c r="EXE849" s="3"/>
      <c r="EXF849" s="3"/>
      <c r="EXG849" s="3"/>
      <c r="EXH849" s="3"/>
      <c r="EXI849" s="3"/>
      <c r="EXJ849" s="3"/>
      <c r="EXK849" s="3"/>
      <c r="EXL849" s="3"/>
      <c r="EXM849" s="3"/>
      <c r="EXN849" s="3"/>
      <c r="EXO849" s="3"/>
      <c r="EXP849" s="3"/>
      <c r="EXQ849" s="3"/>
      <c r="EXR849" s="3"/>
      <c r="EXS849" s="3"/>
      <c r="EXT849" s="3"/>
      <c r="EXU849" s="3"/>
      <c r="EXV849" s="3"/>
      <c r="EXW849" s="3"/>
      <c r="EXX849" s="3"/>
      <c r="EXY849" s="3"/>
      <c r="EXZ849" s="3"/>
      <c r="EYA849" s="3"/>
      <c r="EYB849" s="3"/>
      <c r="EYC849" s="3"/>
      <c r="EYD849" s="3"/>
      <c r="EYE849" s="3"/>
      <c r="EYF849" s="3"/>
      <c r="EYG849" s="3"/>
      <c r="EYH849" s="3"/>
      <c r="EYI849" s="3"/>
      <c r="EYJ849" s="3"/>
      <c r="EYK849" s="3"/>
      <c r="EYL849" s="3"/>
      <c r="EYM849" s="3"/>
      <c r="EYN849" s="3"/>
      <c r="EYO849" s="3"/>
      <c r="EYP849" s="3"/>
      <c r="EYQ849" s="3"/>
      <c r="EYR849" s="3"/>
      <c r="EYS849" s="3"/>
      <c r="EYT849" s="3"/>
      <c r="EYU849" s="3"/>
      <c r="EYV849" s="3"/>
      <c r="EYW849" s="3"/>
      <c r="EYX849" s="3"/>
      <c r="EYY849" s="3"/>
      <c r="EYZ849" s="3"/>
      <c r="EZA849" s="3"/>
      <c r="EZB849" s="3"/>
      <c r="EZC849" s="3"/>
      <c r="EZD849" s="3"/>
      <c r="EZE849" s="3"/>
      <c r="EZF849" s="3"/>
      <c r="EZG849" s="3"/>
      <c r="EZH849" s="3"/>
      <c r="EZI849" s="3"/>
      <c r="EZJ849" s="3"/>
      <c r="EZK849" s="3"/>
      <c r="EZL849" s="3"/>
      <c r="EZM849" s="3"/>
      <c r="EZN849" s="3"/>
      <c r="EZO849" s="3"/>
      <c r="EZP849" s="3"/>
      <c r="EZQ849" s="3"/>
      <c r="EZR849" s="3"/>
      <c r="EZS849" s="3"/>
      <c r="EZT849" s="3"/>
      <c r="EZU849" s="3"/>
      <c r="EZV849" s="3"/>
      <c r="EZW849" s="3"/>
      <c r="EZX849" s="3"/>
      <c r="EZY849" s="3"/>
      <c r="EZZ849" s="3"/>
      <c r="FAA849" s="3"/>
      <c r="FAB849" s="3"/>
      <c r="FAC849" s="3"/>
      <c r="FAD849" s="3"/>
      <c r="FAE849" s="3"/>
      <c r="FAF849" s="3"/>
      <c r="FAG849" s="3"/>
      <c r="FAH849" s="3"/>
      <c r="FAI849" s="3"/>
      <c r="FAJ849" s="3"/>
      <c r="FAK849" s="3"/>
      <c r="FAL849" s="3"/>
      <c r="FAM849" s="3"/>
      <c r="FAN849" s="3"/>
      <c r="FAO849" s="3"/>
      <c r="FAP849" s="3"/>
      <c r="FAQ849" s="3"/>
      <c r="FAR849" s="3"/>
      <c r="FAS849" s="3"/>
      <c r="FAT849" s="3"/>
      <c r="FAU849" s="3"/>
      <c r="FAV849" s="3"/>
      <c r="FAW849" s="3"/>
      <c r="FAX849" s="3"/>
      <c r="FAY849" s="3"/>
      <c r="FAZ849" s="3"/>
      <c r="FBA849" s="3"/>
      <c r="FBB849" s="3"/>
      <c r="FBC849" s="3"/>
      <c r="FBD849" s="3"/>
      <c r="FBE849" s="3"/>
      <c r="FBF849" s="3"/>
      <c r="FBG849" s="3"/>
      <c r="FBH849" s="3"/>
      <c r="FBI849" s="3"/>
      <c r="FBJ849" s="3"/>
      <c r="FBK849" s="3"/>
      <c r="FBL849" s="3"/>
      <c r="FBM849" s="3"/>
      <c r="FBN849" s="3"/>
      <c r="FBO849" s="3"/>
      <c r="FBP849" s="3"/>
      <c r="FBQ849" s="3"/>
      <c r="FBR849" s="3"/>
      <c r="FBS849" s="3"/>
      <c r="FBT849" s="3"/>
      <c r="FBU849" s="3"/>
      <c r="FBV849" s="3"/>
      <c r="FBW849" s="3"/>
      <c r="FBX849" s="3"/>
      <c r="FBY849" s="3"/>
      <c r="FBZ849" s="3"/>
      <c r="FCA849" s="3"/>
      <c r="FCB849" s="3"/>
      <c r="FCC849" s="3"/>
      <c r="FCD849" s="3"/>
      <c r="FCE849" s="3"/>
      <c r="FCF849" s="3"/>
      <c r="FCG849" s="3"/>
      <c r="FCH849" s="3"/>
      <c r="FCI849" s="3"/>
      <c r="FCJ849" s="3"/>
      <c r="FCK849" s="3"/>
      <c r="FCL849" s="3"/>
      <c r="FCM849" s="3"/>
      <c r="FCN849" s="3"/>
      <c r="FCO849" s="3"/>
      <c r="FCP849" s="3"/>
      <c r="FCQ849" s="3"/>
      <c r="FCR849" s="3"/>
      <c r="FCS849" s="3"/>
      <c r="FCT849" s="3"/>
      <c r="FCU849" s="3"/>
      <c r="FCV849" s="3"/>
      <c r="FCW849" s="3"/>
      <c r="FCX849" s="3"/>
      <c r="FCY849" s="3"/>
      <c r="FCZ849" s="3"/>
      <c r="FDA849" s="3"/>
      <c r="FDB849" s="3"/>
      <c r="FDC849" s="3"/>
      <c r="FDD849" s="3"/>
      <c r="FDE849" s="3"/>
      <c r="FDF849" s="3"/>
      <c r="FDG849" s="3"/>
      <c r="FDH849" s="3"/>
      <c r="FDI849" s="3"/>
      <c r="FDJ849" s="3"/>
      <c r="FDK849" s="3"/>
      <c r="FDL849" s="3"/>
      <c r="FDM849" s="3"/>
      <c r="FDN849" s="3"/>
      <c r="FDO849" s="3"/>
      <c r="FDP849" s="3"/>
      <c r="FDQ849" s="3"/>
      <c r="FDR849" s="3"/>
      <c r="FDS849" s="3"/>
      <c r="FDT849" s="3"/>
      <c r="FDU849" s="3"/>
      <c r="FDV849" s="3"/>
      <c r="FDW849" s="3"/>
      <c r="FDX849" s="3"/>
      <c r="FDY849" s="3"/>
      <c r="FDZ849" s="3"/>
      <c r="FEA849" s="3"/>
      <c r="FEB849" s="3"/>
      <c r="FEC849" s="3"/>
      <c r="FED849" s="3"/>
      <c r="FEE849" s="3"/>
      <c r="FEF849" s="3"/>
      <c r="FEG849" s="3"/>
      <c r="FEH849" s="3"/>
      <c r="FEI849" s="3"/>
      <c r="FEJ849" s="3"/>
      <c r="FEK849" s="3"/>
      <c r="FEL849" s="3"/>
      <c r="FEM849" s="3"/>
      <c r="FEN849" s="3"/>
      <c r="FEO849" s="3"/>
      <c r="FEP849" s="3"/>
      <c r="FEQ849" s="3"/>
      <c r="FER849" s="3"/>
      <c r="FES849" s="3"/>
      <c r="FET849" s="3"/>
      <c r="FEU849" s="3"/>
      <c r="FEV849" s="3"/>
      <c r="FEW849" s="3"/>
      <c r="FEX849" s="3"/>
      <c r="FEY849" s="3"/>
      <c r="FEZ849" s="3"/>
      <c r="FFA849" s="3"/>
      <c r="FFB849" s="3"/>
      <c r="FFC849" s="3"/>
      <c r="FFD849" s="3"/>
      <c r="FFE849" s="3"/>
      <c r="FFF849" s="3"/>
      <c r="FFG849" s="3"/>
      <c r="FFH849" s="3"/>
      <c r="FFI849" s="3"/>
      <c r="FFJ849" s="3"/>
      <c r="FFK849" s="3"/>
      <c r="FFL849" s="3"/>
      <c r="FFM849" s="3"/>
      <c r="FFN849" s="3"/>
      <c r="FFO849" s="3"/>
      <c r="FFP849" s="3"/>
      <c r="FFQ849" s="3"/>
      <c r="FFR849" s="3"/>
      <c r="FFS849" s="3"/>
      <c r="FFT849" s="3"/>
      <c r="FFU849" s="3"/>
      <c r="FFV849" s="3"/>
      <c r="FFW849" s="3"/>
      <c r="FFX849" s="3"/>
      <c r="FFY849" s="3"/>
      <c r="FFZ849" s="3"/>
      <c r="FGA849" s="3"/>
      <c r="FGB849" s="3"/>
      <c r="FGC849" s="3"/>
      <c r="FGD849" s="3"/>
      <c r="FGE849" s="3"/>
      <c r="FGF849" s="3"/>
      <c r="FGG849" s="3"/>
      <c r="FGH849" s="3"/>
      <c r="FGI849" s="3"/>
      <c r="FGJ849" s="3"/>
      <c r="FGK849" s="3"/>
      <c r="FGL849" s="3"/>
      <c r="FGM849" s="3"/>
      <c r="FGN849" s="3"/>
      <c r="FGO849" s="3"/>
      <c r="FGP849" s="3"/>
      <c r="FGQ849" s="3"/>
      <c r="FGR849" s="3"/>
      <c r="FGS849" s="3"/>
      <c r="FGT849" s="3"/>
      <c r="FGU849" s="3"/>
      <c r="FGV849" s="3"/>
      <c r="FGW849" s="3"/>
      <c r="FGX849" s="3"/>
      <c r="FGY849" s="3"/>
      <c r="FGZ849" s="3"/>
      <c r="FHA849" s="3"/>
      <c r="FHB849" s="3"/>
      <c r="FHC849" s="3"/>
      <c r="FHD849" s="3"/>
      <c r="FHE849" s="3"/>
      <c r="FHF849" s="3"/>
      <c r="FHG849" s="3"/>
      <c r="FHH849" s="3"/>
      <c r="FHI849" s="3"/>
      <c r="FHJ849" s="3"/>
      <c r="FHK849" s="3"/>
      <c r="FHL849" s="3"/>
      <c r="FHM849" s="3"/>
      <c r="FHN849" s="3"/>
      <c r="FHO849" s="3"/>
      <c r="FHP849" s="3"/>
      <c r="FHQ849" s="3"/>
      <c r="FHR849" s="3"/>
      <c r="FHS849" s="3"/>
      <c r="FHT849" s="3"/>
      <c r="FHU849" s="3"/>
      <c r="FHV849" s="3"/>
      <c r="FHW849" s="3"/>
      <c r="FHX849" s="3"/>
      <c r="FHY849" s="3"/>
      <c r="FHZ849" s="3"/>
      <c r="FIA849" s="3"/>
      <c r="FIB849" s="3"/>
      <c r="FIC849" s="3"/>
      <c r="FID849" s="3"/>
      <c r="FIE849" s="3"/>
      <c r="FIF849" s="3"/>
      <c r="FIG849" s="3"/>
      <c r="FIH849" s="3"/>
      <c r="FII849" s="3"/>
      <c r="FIJ849" s="3"/>
      <c r="FIK849" s="3"/>
      <c r="FIL849" s="3"/>
      <c r="FIM849" s="3"/>
      <c r="FIN849" s="3"/>
      <c r="FIO849" s="3"/>
      <c r="FIP849" s="3"/>
      <c r="FIQ849" s="3"/>
      <c r="FIR849" s="3"/>
      <c r="FIS849" s="3"/>
      <c r="FIT849" s="3"/>
      <c r="FIU849" s="3"/>
      <c r="FIV849" s="3"/>
      <c r="FIW849" s="3"/>
      <c r="FIX849" s="3"/>
      <c r="FIY849" s="3"/>
      <c r="FIZ849" s="3"/>
      <c r="FJA849" s="3"/>
      <c r="FJB849" s="3"/>
      <c r="FJC849" s="3"/>
      <c r="FJD849" s="3"/>
      <c r="FJE849" s="3"/>
      <c r="FJF849" s="3"/>
      <c r="FJG849" s="3"/>
      <c r="FJH849" s="3"/>
      <c r="FJI849" s="3"/>
      <c r="FJJ849" s="3"/>
      <c r="FJK849" s="3"/>
      <c r="FJL849" s="3"/>
      <c r="FJM849" s="3"/>
      <c r="FJN849" s="3"/>
      <c r="FJO849" s="3"/>
      <c r="FJP849" s="3"/>
      <c r="FJQ849" s="3"/>
      <c r="FJR849" s="3"/>
      <c r="FJS849" s="3"/>
      <c r="FJT849" s="3"/>
      <c r="FJU849" s="3"/>
      <c r="FJV849" s="3"/>
      <c r="FJW849" s="3"/>
      <c r="FJX849" s="3"/>
      <c r="FJY849" s="3"/>
      <c r="FJZ849" s="3"/>
      <c r="FKA849" s="3"/>
      <c r="FKB849" s="3"/>
      <c r="FKC849" s="3"/>
      <c r="FKD849" s="3"/>
      <c r="FKE849" s="3"/>
      <c r="FKF849" s="3"/>
      <c r="FKG849" s="3"/>
      <c r="FKH849" s="3"/>
      <c r="FKI849" s="3"/>
      <c r="FKJ849" s="3"/>
      <c r="FKK849" s="3"/>
      <c r="FKL849" s="3"/>
      <c r="FKM849" s="3"/>
      <c r="FKN849" s="3"/>
      <c r="FKO849" s="3"/>
      <c r="FKP849" s="3"/>
      <c r="FKQ849" s="3"/>
      <c r="FKR849" s="3"/>
      <c r="FKS849" s="3"/>
      <c r="FKT849" s="3"/>
      <c r="FKU849" s="3"/>
      <c r="FKV849" s="3"/>
      <c r="FKW849" s="3"/>
      <c r="FKX849" s="3"/>
      <c r="FKY849" s="3"/>
      <c r="FKZ849" s="3"/>
      <c r="FLA849" s="3"/>
      <c r="FLB849" s="3"/>
      <c r="FLC849" s="3"/>
      <c r="FLD849" s="3"/>
      <c r="FLE849" s="3"/>
      <c r="FLF849" s="3"/>
      <c r="FLG849" s="3"/>
      <c r="FLH849" s="3"/>
      <c r="FLI849" s="3"/>
      <c r="FLJ849" s="3"/>
      <c r="FLK849" s="3"/>
      <c r="FLL849" s="3"/>
      <c r="FLM849" s="3"/>
      <c r="FLN849" s="3"/>
      <c r="FLO849" s="3"/>
      <c r="FLP849" s="3"/>
      <c r="FLQ849" s="3"/>
      <c r="FLR849" s="3"/>
      <c r="FLS849" s="3"/>
      <c r="FLT849" s="3"/>
      <c r="FLU849" s="3"/>
      <c r="FLV849" s="3"/>
      <c r="FLW849" s="3"/>
      <c r="FLX849" s="3"/>
      <c r="FLY849" s="3"/>
      <c r="FLZ849" s="3"/>
      <c r="FMA849" s="3"/>
      <c r="FMB849" s="3"/>
      <c r="FMC849" s="3"/>
      <c r="FMD849" s="3"/>
      <c r="FME849" s="3"/>
      <c r="FMF849" s="3"/>
      <c r="FMG849" s="3"/>
      <c r="FMH849" s="3"/>
      <c r="FMI849" s="3"/>
      <c r="FMJ849" s="3"/>
      <c r="FMK849" s="3"/>
      <c r="FML849" s="3"/>
      <c r="FMM849" s="3"/>
      <c r="FMN849" s="3"/>
      <c r="FMO849" s="3"/>
      <c r="FMP849" s="3"/>
      <c r="FMQ849" s="3"/>
      <c r="FMR849" s="3"/>
      <c r="FMS849" s="3"/>
      <c r="FMT849" s="3"/>
      <c r="FMU849" s="3"/>
      <c r="FMV849" s="3"/>
      <c r="FMW849" s="3"/>
      <c r="FMX849" s="3"/>
      <c r="FMY849" s="3"/>
      <c r="FMZ849" s="3"/>
      <c r="FNA849" s="3"/>
      <c r="FNB849" s="3"/>
      <c r="FNC849" s="3"/>
      <c r="FND849" s="3"/>
      <c r="FNE849" s="3"/>
      <c r="FNF849" s="3"/>
      <c r="FNG849" s="3"/>
      <c r="FNH849" s="3"/>
      <c r="FNI849" s="3"/>
      <c r="FNJ849" s="3"/>
      <c r="FNK849" s="3"/>
      <c r="FNL849" s="3"/>
      <c r="FNM849" s="3"/>
      <c r="FNN849" s="3"/>
      <c r="FNO849" s="3"/>
      <c r="FNP849" s="3"/>
      <c r="FNQ849" s="3"/>
      <c r="FNR849" s="3"/>
      <c r="FNS849" s="3"/>
      <c r="FNT849" s="3"/>
      <c r="FNU849" s="3"/>
      <c r="FNV849" s="3"/>
      <c r="FNW849" s="3"/>
      <c r="FNX849" s="3"/>
      <c r="FNY849" s="3"/>
      <c r="FNZ849" s="3"/>
      <c r="FOA849" s="3"/>
      <c r="FOB849" s="3"/>
      <c r="FOC849" s="3"/>
      <c r="FOD849" s="3"/>
      <c r="FOE849" s="3"/>
      <c r="FOF849" s="3"/>
      <c r="FOG849" s="3"/>
      <c r="FOH849" s="3"/>
      <c r="FOI849" s="3"/>
      <c r="FOJ849" s="3"/>
      <c r="FOK849" s="3"/>
      <c r="FOL849" s="3"/>
      <c r="FOM849" s="3"/>
      <c r="FON849" s="3"/>
      <c r="FOO849" s="3"/>
      <c r="FOP849" s="3"/>
      <c r="FOQ849" s="3"/>
      <c r="FOR849" s="3"/>
      <c r="FOS849" s="3"/>
      <c r="FOT849" s="3"/>
      <c r="FOU849" s="3"/>
      <c r="FOV849" s="3"/>
      <c r="FOW849" s="3"/>
      <c r="FOX849" s="3"/>
      <c r="FOY849" s="3"/>
      <c r="FOZ849" s="3"/>
      <c r="FPA849" s="3"/>
      <c r="FPB849" s="3"/>
      <c r="FPC849" s="3"/>
      <c r="FPD849" s="3"/>
      <c r="FPE849" s="3"/>
      <c r="FPF849" s="3"/>
      <c r="FPG849" s="3"/>
      <c r="FPH849" s="3"/>
      <c r="FPI849" s="3"/>
      <c r="FPJ849" s="3"/>
      <c r="FPK849" s="3"/>
      <c r="FPL849" s="3"/>
      <c r="FPM849" s="3"/>
      <c r="FPN849" s="3"/>
      <c r="FPO849" s="3"/>
      <c r="FPP849" s="3"/>
      <c r="FPQ849" s="3"/>
      <c r="FPR849" s="3"/>
      <c r="FPS849" s="3"/>
      <c r="FPT849" s="3"/>
      <c r="FPU849" s="3"/>
      <c r="FPV849" s="3"/>
      <c r="FPW849" s="3"/>
      <c r="FPX849" s="3"/>
      <c r="FPY849" s="3"/>
      <c r="FPZ849" s="3"/>
      <c r="FQA849" s="3"/>
      <c r="FQB849" s="3"/>
      <c r="FQC849" s="3"/>
      <c r="FQD849" s="3"/>
      <c r="FQE849" s="3"/>
      <c r="FQF849" s="3"/>
      <c r="FQG849" s="3"/>
      <c r="FQH849" s="3"/>
      <c r="FQI849" s="3"/>
      <c r="FQJ849" s="3"/>
      <c r="FQK849" s="3"/>
      <c r="FQL849" s="3"/>
      <c r="FQM849" s="3"/>
      <c r="FQN849" s="3"/>
      <c r="FQO849" s="3"/>
      <c r="FQP849" s="3"/>
      <c r="FQQ849" s="3"/>
      <c r="FQR849" s="3"/>
      <c r="FQS849" s="3"/>
      <c r="FQT849" s="3"/>
      <c r="FQU849" s="3"/>
      <c r="FQV849" s="3"/>
      <c r="FQW849" s="3"/>
      <c r="FQX849" s="3"/>
      <c r="FQY849" s="3"/>
      <c r="FQZ849" s="3"/>
      <c r="FRA849" s="3"/>
      <c r="FRB849" s="3"/>
      <c r="FRC849" s="3"/>
      <c r="FRD849" s="3"/>
      <c r="FRE849" s="3"/>
      <c r="FRF849" s="3"/>
      <c r="FRG849" s="3"/>
      <c r="FRH849" s="3"/>
      <c r="FRI849" s="3"/>
      <c r="FRJ849" s="3"/>
      <c r="FRK849" s="3"/>
      <c r="FRL849" s="3"/>
      <c r="FRM849" s="3"/>
      <c r="FRN849" s="3"/>
      <c r="FRO849" s="3"/>
      <c r="FRP849" s="3"/>
      <c r="FRQ849" s="3"/>
      <c r="FRR849" s="3"/>
      <c r="FRS849" s="3"/>
      <c r="FRT849" s="3"/>
      <c r="FRU849" s="3"/>
      <c r="FRV849" s="3"/>
      <c r="FRW849" s="3"/>
      <c r="FRX849" s="3"/>
      <c r="FRY849" s="3"/>
      <c r="FRZ849" s="3"/>
      <c r="FSA849" s="3"/>
      <c r="FSB849" s="3"/>
      <c r="FSC849" s="3"/>
      <c r="FSD849" s="3"/>
      <c r="FSE849" s="3"/>
      <c r="FSF849" s="3"/>
      <c r="FSG849" s="3"/>
      <c r="FSH849" s="3"/>
      <c r="FSI849" s="3"/>
      <c r="FSJ849" s="3"/>
      <c r="FSK849" s="3"/>
      <c r="FSL849" s="3"/>
      <c r="FSM849" s="3"/>
      <c r="FSN849" s="3"/>
      <c r="FSO849" s="3"/>
      <c r="FSP849" s="3"/>
      <c r="FSQ849" s="3"/>
      <c r="FSR849" s="3"/>
      <c r="FSS849" s="3"/>
      <c r="FST849" s="3"/>
      <c r="FSU849" s="3"/>
      <c r="FSV849" s="3"/>
      <c r="FSW849" s="3"/>
      <c r="FSX849" s="3"/>
      <c r="FSY849" s="3"/>
      <c r="FSZ849" s="3"/>
      <c r="FTA849" s="3"/>
      <c r="FTB849" s="3"/>
      <c r="FTC849" s="3"/>
      <c r="FTD849" s="3"/>
      <c r="FTE849" s="3"/>
      <c r="FTF849" s="3"/>
      <c r="FTG849" s="3"/>
      <c r="FTH849" s="3"/>
      <c r="FTI849" s="3"/>
      <c r="FTJ849" s="3"/>
      <c r="FTK849" s="3"/>
      <c r="FTL849" s="3"/>
      <c r="FTM849" s="3"/>
      <c r="FTN849" s="3"/>
      <c r="FTO849" s="3"/>
      <c r="FTP849" s="3"/>
      <c r="FTQ849" s="3"/>
      <c r="FTR849" s="3"/>
      <c r="FTS849" s="3"/>
      <c r="FTT849" s="3"/>
      <c r="FTU849" s="3"/>
      <c r="FTV849" s="3"/>
      <c r="FTW849" s="3"/>
      <c r="FTX849" s="3"/>
      <c r="FTY849" s="3"/>
      <c r="FTZ849" s="3"/>
      <c r="FUA849" s="3"/>
      <c r="FUB849" s="3"/>
      <c r="FUC849" s="3"/>
      <c r="FUD849" s="3"/>
      <c r="FUE849" s="3"/>
      <c r="FUF849" s="3"/>
      <c r="FUG849" s="3"/>
      <c r="FUH849" s="3"/>
      <c r="FUI849" s="3"/>
      <c r="FUJ849" s="3"/>
      <c r="FUK849" s="3"/>
      <c r="FUL849" s="3"/>
      <c r="FUM849" s="3"/>
      <c r="FUN849" s="3"/>
      <c r="FUO849" s="3"/>
      <c r="FUP849" s="3"/>
      <c r="FUQ849" s="3"/>
      <c r="FUR849" s="3"/>
      <c r="FUS849" s="3"/>
      <c r="FUT849" s="3"/>
      <c r="FUU849" s="3"/>
      <c r="FUV849" s="3"/>
      <c r="FUW849" s="3"/>
      <c r="FUX849" s="3"/>
      <c r="FUY849" s="3"/>
      <c r="FUZ849" s="3"/>
      <c r="FVA849" s="3"/>
      <c r="FVB849" s="3"/>
      <c r="FVC849" s="3"/>
      <c r="FVD849" s="3"/>
      <c r="FVE849" s="3"/>
      <c r="FVF849" s="3"/>
      <c r="FVG849" s="3"/>
      <c r="FVH849" s="3"/>
      <c r="FVI849" s="3"/>
      <c r="FVJ849" s="3"/>
      <c r="FVK849" s="3"/>
      <c r="FVL849" s="3"/>
      <c r="FVM849" s="3"/>
      <c r="FVN849" s="3"/>
      <c r="FVO849" s="3"/>
      <c r="FVP849" s="3"/>
      <c r="FVQ849" s="3"/>
      <c r="FVR849" s="3"/>
      <c r="FVS849" s="3"/>
      <c r="FVT849" s="3"/>
      <c r="FVU849" s="3"/>
      <c r="FVV849" s="3"/>
      <c r="FVW849" s="3"/>
      <c r="FVX849" s="3"/>
      <c r="FVY849" s="3"/>
      <c r="FVZ849" s="3"/>
      <c r="FWA849" s="3"/>
      <c r="FWB849" s="3"/>
      <c r="FWC849" s="3"/>
      <c r="FWD849" s="3"/>
      <c r="FWE849" s="3"/>
      <c r="FWF849" s="3"/>
      <c r="FWG849" s="3"/>
      <c r="FWH849" s="3"/>
      <c r="FWI849" s="3"/>
      <c r="FWJ849" s="3"/>
      <c r="FWK849" s="3"/>
      <c r="FWL849" s="3"/>
      <c r="FWM849" s="3"/>
      <c r="FWN849" s="3"/>
      <c r="FWO849" s="3"/>
      <c r="FWP849" s="3"/>
      <c r="FWQ849" s="3"/>
      <c r="FWR849" s="3"/>
      <c r="FWS849" s="3"/>
      <c r="FWT849" s="3"/>
      <c r="FWU849" s="3"/>
      <c r="FWV849" s="3"/>
      <c r="FWW849" s="3"/>
      <c r="FWX849" s="3"/>
      <c r="FWY849" s="3"/>
      <c r="FWZ849" s="3"/>
      <c r="FXA849" s="3"/>
      <c r="FXB849" s="3"/>
      <c r="FXC849" s="3"/>
      <c r="FXD849" s="3"/>
      <c r="FXE849" s="3"/>
      <c r="FXF849" s="3"/>
      <c r="FXG849" s="3"/>
      <c r="FXH849" s="3"/>
      <c r="FXI849" s="3"/>
      <c r="FXJ849" s="3"/>
      <c r="FXK849" s="3"/>
      <c r="FXL849" s="3"/>
      <c r="FXM849" s="3"/>
      <c r="FXN849" s="3"/>
      <c r="FXO849" s="3"/>
      <c r="FXP849" s="3"/>
      <c r="FXQ849" s="3"/>
      <c r="FXR849" s="3"/>
      <c r="FXS849" s="3"/>
      <c r="FXT849" s="3"/>
      <c r="FXU849" s="3"/>
      <c r="FXV849" s="3"/>
      <c r="FXW849" s="3"/>
      <c r="FXX849" s="3"/>
      <c r="FXY849" s="3"/>
      <c r="FXZ849" s="3"/>
      <c r="FYA849" s="3"/>
      <c r="FYB849" s="3"/>
      <c r="FYC849" s="3"/>
      <c r="FYD849" s="3"/>
      <c r="FYE849" s="3"/>
      <c r="FYF849" s="3"/>
      <c r="FYG849" s="3"/>
      <c r="FYH849" s="3"/>
      <c r="FYI849" s="3"/>
      <c r="FYJ849" s="3"/>
      <c r="FYK849" s="3"/>
      <c r="FYL849" s="3"/>
      <c r="FYM849" s="3"/>
      <c r="FYN849" s="3"/>
      <c r="FYO849" s="3"/>
      <c r="FYP849" s="3"/>
      <c r="FYQ849" s="3"/>
      <c r="FYR849" s="3"/>
      <c r="FYS849" s="3"/>
      <c r="FYT849" s="3"/>
      <c r="FYU849" s="3"/>
      <c r="FYV849" s="3"/>
      <c r="FYW849" s="3"/>
      <c r="FYX849" s="3"/>
      <c r="FYY849" s="3"/>
      <c r="FYZ849" s="3"/>
      <c r="FZA849" s="3"/>
      <c r="FZB849" s="3"/>
      <c r="FZC849" s="3"/>
      <c r="FZD849" s="3"/>
      <c r="FZE849" s="3"/>
      <c r="FZF849" s="3"/>
      <c r="FZG849" s="3"/>
      <c r="FZH849" s="3"/>
      <c r="FZI849" s="3"/>
      <c r="FZJ849" s="3"/>
      <c r="FZK849" s="3"/>
      <c r="FZL849" s="3"/>
      <c r="FZM849" s="3"/>
      <c r="FZN849" s="3"/>
      <c r="FZO849" s="3"/>
      <c r="FZP849" s="3"/>
      <c r="FZQ849" s="3"/>
      <c r="FZR849" s="3"/>
      <c r="FZS849" s="3"/>
      <c r="FZT849" s="3"/>
      <c r="FZU849" s="3"/>
      <c r="FZV849" s="3"/>
      <c r="FZW849" s="3"/>
      <c r="FZX849" s="3"/>
      <c r="FZY849" s="3"/>
      <c r="FZZ849" s="3"/>
      <c r="GAA849" s="3"/>
      <c r="GAB849" s="3"/>
      <c r="GAC849" s="3"/>
      <c r="GAD849" s="3"/>
      <c r="GAE849" s="3"/>
      <c r="GAF849" s="3"/>
      <c r="GAG849" s="3"/>
      <c r="GAH849" s="3"/>
      <c r="GAI849" s="3"/>
      <c r="GAJ849" s="3"/>
      <c r="GAK849" s="3"/>
      <c r="GAL849" s="3"/>
      <c r="GAM849" s="3"/>
      <c r="GAN849" s="3"/>
      <c r="GAO849" s="3"/>
      <c r="GAP849" s="3"/>
      <c r="GAQ849" s="3"/>
      <c r="GAR849" s="3"/>
      <c r="GAS849" s="3"/>
      <c r="GAT849" s="3"/>
      <c r="GAU849" s="3"/>
      <c r="GAV849" s="3"/>
      <c r="GAW849" s="3"/>
      <c r="GAX849" s="3"/>
      <c r="GAY849" s="3"/>
      <c r="GAZ849" s="3"/>
      <c r="GBA849" s="3"/>
      <c r="GBB849" s="3"/>
      <c r="GBC849" s="3"/>
      <c r="GBD849" s="3"/>
      <c r="GBE849" s="3"/>
      <c r="GBF849" s="3"/>
      <c r="GBG849" s="3"/>
      <c r="GBH849" s="3"/>
      <c r="GBI849" s="3"/>
      <c r="GBJ849" s="3"/>
      <c r="GBK849" s="3"/>
      <c r="GBL849" s="3"/>
      <c r="GBM849" s="3"/>
      <c r="GBN849" s="3"/>
      <c r="GBO849" s="3"/>
      <c r="GBP849" s="3"/>
      <c r="GBQ849" s="3"/>
      <c r="GBR849" s="3"/>
      <c r="GBS849" s="3"/>
      <c r="GBT849" s="3"/>
      <c r="GBU849" s="3"/>
      <c r="GBV849" s="3"/>
      <c r="GBW849" s="3"/>
      <c r="GBX849" s="3"/>
      <c r="GBY849" s="3"/>
      <c r="GBZ849" s="3"/>
      <c r="GCA849" s="3"/>
      <c r="GCB849" s="3"/>
      <c r="GCC849" s="3"/>
      <c r="GCD849" s="3"/>
      <c r="GCE849" s="3"/>
      <c r="GCF849" s="3"/>
      <c r="GCG849" s="3"/>
      <c r="GCH849" s="3"/>
      <c r="GCI849" s="3"/>
      <c r="GCJ849" s="3"/>
      <c r="GCK849" s="3"/>
      <c r="GCL849" s="3"/>
      <c r="GCM849" s="3"/>
      <c r="GCN849" s="3"/>
      <c r="GCO849" s="3"/>
      <c r="GCP849" s="3"/>
      <c r="GCQ849" s="3"/>
      <c r="GCR849" s="3"/>
      <c r="GCS849" s="3"/>
      <c r="GCT849" s="3"/>
      <c r="GCU849" s="3"/>
      <c r="GCV849" s="3"/>
      <c r="GCW849" s="3"/>
      <c r="GCX849" s="3"/>
      <c r="GCY849" s="3"/>
      <c r="GCZ849" s="3"/>
      <c r="GDA849" s="3"/>
      <c r="GDB849" s="3"/>
      <c r="GDC849" s="3"/>
      <c r="GDD849" s="3"/>
      <c r="GDE849" s="3"/>
      <c r="GDF849" s="3"/>
      <c r="GDG849" s="3"/>
      <c r="GDH849" s="3"/>
      <c r="GDI849" s="3"/>
      <c r="GDJ849" s="3"/>
      <c r="GDK849" s="3"/>
      <c r="GDL849" s="3"/>
      <c r="GDM849" s="3"/>
      <c r="GDN849" s="3"/>
      <c r="GDO849" s="3"/>
      <c r="GDP849" s="3"/>
      <c r="GDQ849" s="3"/>
      <c r="GDR849" s="3"/>
      <c r="GDS849" s="3"/>
      <c r="GDT849" s="3"/>
      <c r="GDU849" s="3"/>
      <c r="GDV849" s="3"/>
      <c r="GDW849" s="3"/>
      <c r="GDX849" s="3"/>
      <c r="GDY849" s="3"/>
      <c r="GDZ849" s="3"/>
      <c r="GEA849" s="3"/>
      <c r="GEB849" s="3"/>
      <c r="GEC849" s="3"/>
      <c r="GED849" s="3"/>
      <c r="GEE849" s="3"/>
      <c r="GEF849" s="3"/>
      <c r="GEG849" s="3"/>
      <c r="GEH849" s="3"/>
      <c r="GEI849" s="3"/>
      <c r="GEJ849" s="3"/>
      <c r="GEK849" s="3"/>
      <c r="GEL849" s="3"/>
      <c r="GEM849" s="3"/>
      <c r="GEN849" s="3"/>
      <c r="GEO849" s="3"/>
      <c r="GEP849" s="3"/>
      <c r="GEQ849" s="3"/>
      <c r="GER849" s="3"/>
      <c r="GES849" s="3"/>
      <c r="GET849" s="3"/>
      <c r="GEU849" s="3"/>
      <c r="GEV849" s="3"/>
      <c r="GEW849" s="3"/>
      <c r="GEX849" s="3"/>
      <c r="GEY849" s="3"/>
      <c r="GEZ849" s="3"/>
      <c r="GFA849" s="3"/>
      <c r="GFB849" s="3"/>
      <c r="GFC849" s="3"/>
      <c r="GFD849" s="3"/>
      <c r="GFE849" s="3"/>
      <c r="GFF849" s="3"/>
      <c r="GFG849" s="3"/>
      <c r="GFH849" s="3"/>
      <c r="GFI849" s="3"/>
      <c r="GFJ849" s="3"/>
      <c r="GFK849" s="3"/>
      <c r="GFL849" s="3"/>
      <c r="GFM849" s="3"/>
      <c r="GFN849" s="3"/>
      <c r="GFO849" s="3"/>
      <c r="GFP849" s="3"/>
      <c r="GFQ849" s="3"/>
      <c r="GFR849" s="3"/>
      <c r="GFS849" s="3"/>
      <c r="GFT849" s="3"/>
      <c r="GFU849" s="3"/>
      <c r="GFV849" s="3"/>
      <c r="GFW849" s="3"/>
      <c r="GFX849" s="3"/>
      <c r="GFY849" s="3"/>
      <c r="GFZ849" s="3"/>
      <c r="GGA849" s="3"/>
      <c r="GGB849" s="3"/>
      <c r="GGC849" s="3"/>
      <c r="GGD849" s="3"/>
      <c r="GGE849" s="3"/>
      <c r="GGF849" s="3"/>
      <c r="GGG849" s="3"/>
      <c r="GGH849" s="3"/>
      <c r="GGI849" s="3"/>
      <c r="GGJ849" s="3"/>
      <c r="GGK849" s="3"/>
      <c r="GGL849" s="3"/>
      <c r="GGM849" s="3"/>
      <c r="GGN849" s="3"/>
      <c r="GGO849" s="3"/>
      <c r="GGP849" s="3"/>
      <c r="GGQ849" s="3"/>
      <c r="GGR849" s="3"/>
      <c r="GGS849" s="3"/>
      <c r="GGT849" s="3"/>
      <c r="GGU849" s="3"/>
      <c r="GGV849" s="3"/>
      <c r="GGW849" s="3"/>
      <c r="GGX849" s="3"/>
      <c r="GGY849" s="3"/>
      <c r="GGZ849" s="3"/>
      <c r="GHA849" s="3"/>
      <c r="GHB849" s="3"/>
      <c r="GHC849" s="3"/>
      <c r="GHD849" s="3"/>
      <c r="GHE849" s="3"/>
      <c r="GHF849" s="3"/>
      <c r="GHG849" s="3"/>
      <c r="GHH849" s="3"/>
      <c r="GHI849" s="3"/>
      <c r="GHJ849" s="3"/>
      <c r="GHK849" s="3"/>
      <c r="GHL849" s="3"/>
      <c r="GHM849" s="3"/>
      <c r="GHN849" s="3"/>
      <c r="GHO849" s="3"/>
      <c r="GHP849" s="3"/>
      <c r="GHQ849" s="3"/>
      <c r="GHR849" s="3"/>
      <c r="GHS849" s="3"/>
      <c r="GHT849" s="3"/>
      <c r="GHU849" s="3"/>
      <c r="GHV849" s="3"/>
      <c r="GHW849" s="3"/>
      <c r="GHX849" s="3"/>
      <c r="GHY849" s="3"/>
      <c r="GHZ849" s="3"/>
      <c r="GIA849" s="3"/>
      <c r="GIB849" s="3"/>
      <c r="GIC849" s="3"/>
      <c r="GID849" s="3"/>
      <c r="GIE849" s="3"/>
      <c r="GIF849" s="3"/>
      <c r="GIG849" s="3"/>
      <c r="GIH849" s="3"/>
      <c r="GII849" s="3"/>
      <c r="GIJ849" s="3"/>
      <c r="GIK849" s="3"/>
      <c r="GIL849" s="3"/>
      <c r="GIM849" s="3"/>
      <c r="GIN849" s="3"/>
      <c r="GIO849" s="3"/>
      <c r="GIP849" s="3"/>
      <c r="GIQ849" s="3"/>
      <c r="GIR849" s="3"/>
      <c r="GIS849" s="3"/>
      <c r="GIT849" s="3"/>
      <c r="GIU849" s="3"/>
      <c r="GIV849" s="3"/>
      <c r="GIW849" s="3"/>
      <c r="GIX849" s="3"/>
      <c r="GIY849" s="3"/>
      <c r="GIZ849" s="3"/>
      <c r="GJA849" s="3"/>
      <c r="GJB849" s="3"/>
      <c r="GJC849" s="3"/>
      <c r="GJD849" s="3"/>
      <c r="GJE849" s="3"/>
      <c r="GJF849" s="3"/>
      <c r="GJG849" s="3"/>
      <c r="GJH849" s="3"/>
      <c r="GJI849" s="3"/>
      <c r="GJJ849" s="3"/>
      <c r="GJK849" s="3"/>
      <c r="GJL849" s="3"/>
      <c r="GJM849" s="3"/>
      <c r="GJN849" s="3"/>
      <c r="GJO849" s="3"/>
      <c r="GJP849" s="3"/>
      <c r="GJQ849" s="3"/>
      <c r="GJR849" s="3"/>
      <c r="GJS849" s="3"/>
      <c r="GJT849" s="3"/>
      <c r="GJU849" s="3"/>
      <c r="GJV849" s="3"/>
      <c r="GJW849" s="3"/>
      <c r="GJX849" s="3"/>
      <c r="GJY849" s="3"/>
      <c r="GJZ849" s="3"/>
      <c r="GKA849" s="3"/>
      <c r="GKB849" s="3"/>
      <c r="GKC849" s="3"/>
      <c r="GKD849" s="3"/>
      <c r="GKE849" s="3"/>
      <c r="GKF849" s="3"/>
      <c r="GKG849" s="3"/>
      <c r="GKH849" s="3"/>
      <c r="GKI849" s="3"/>
      <c r="GKJ849" s="3"/>
      <c r="GKK849" s="3"/>
      <c r="GKL849" s="3"/>
      <c r="GKM849" s="3"/>
      <c r="GKN849" s="3"/>
      <c r="GKO849" s="3"/>
      <c r="GKP849" s="3"/>
      <c r="GKQ849" s="3"/>
      <c r="GKR849" s="3"/>
      <c r="GKS849" s="3"/>
      <c r="GKT849" s="3"/>
      <c r="GKU849" s="3"/>
      <c r="GKV849" s="3"/>
      <c r="GKW849" s="3"/>
      <c r="GKX849" s="3"/>
      <c r="GKY849" s="3"/>
      <c r="GKZ849" s="3"/>
      <c r="GLA849" s="3"/>
      <c r="GLB849" s="3"/>
      <c r="GLC849" s="3"/>
      <c r="GLD849" s="3"/>
      <c r="GLE849" s="3"/>
      <c r="GLF849" s="3"/>
      <c r="GLG849" s="3"/>
      <c r="GLH849" s="3"/>
      <c r="GLI849" s="3"/>
      <c r="GLJ849" s="3"/>
      <c r="GLK849" s="3"/>
      <c r="GLL849" s="3"/>
      <c r="GLM849" s="3"/>
      <c r="GLN849" s="3"/>
      <c r="GLO849" s="3"/>
      <c r="GLP849" s="3"/>
      <c r="GLQ849" s="3"/>
      <c r="GLR849" s="3"/>
      <c r="GLS849" s="3"/>
      <c r="GLT849" s="3"/>
      <c r="GLU849" s="3"/>
      <c r="GLV849" s="3"/>
      <c r="GLW849" s="3"/>
      <c r="GLX849" s="3"/>
      <c r="GLY849" s="3"/>
      <c r="GLZ849" s="3"/>
      <c r="GMA849" s="3"/>
      <c r="GMB849" s="3"/>
      <c r="GMC849" s="3"/>
      <c r="GMD849" s="3"/>
      <c r="GME849" s="3"/>
      <c r="GMF849" s="3"/>
      <c r="GMG849" s="3"/>
      <c r="GMH849" s="3"/>
      <c r="GMI849" s="3"/>
      <c r="GMJ849" s="3"/>
      <c r="GMK849" s="3"/>
      <c r="GML849" s="3"/>
      <c r="GMM849" s="3"/>
      <c r="GMN849" s="3"/>
      <c r="GMO849" s="3"/>
      <c r="GMP849" s="3"/>
      <c r="GMQ849" s="3"/>
      <c r="GMR849" s="3"/>
      <c r="GMS849" s="3"/>
      <c r="GMT849" s="3"/>
      <c r="GMU849" s="3"/>
      <c r="GMV849" s="3"/>
      <c r="GMW849" s="3"/>
      <c r="GMX849" s="3"/>
      <c r="GMY849" s="3"/>
      <c r="GMZ849" s="3"/>
      <c r="GNA849" s="3"/>
      <c r="GNB849" s="3"/>
      <c r="GNC849" s="3"/>
      <c r="GND849" s="3"/>
      <c r="GNE849" s="3"/>
      <c r="GNF849" s="3"/>
      <c r="GNG849" s="3"/>
      <c r="GNH849" s="3"/>
      <c r="GNI849" s="3"/>
      <c r="GNJ849" s="3"/>
      <c r="GNK849" s="3"/>
      <c r="GNL849" s="3"/>
      <c r="GNM849" s="3"/>
      <c r="GNN849" s="3"/>
      <c r="GNO849" s="3"/>
      <c r="GNP849" s="3"/>
      <c r="GNQ849" s="3"/>
      <c r="GNR849" s="3"/>
      <c r="GNS849" s="3"/>
      <c r="GNT849" s="3"/>
      <c r="GNU849" s="3"/>
      <c r="GNV849" s="3"/>
      <c r="GNW849" s="3"/>
      <c r="GNX849" s="3"/>
      <c r="GNY849" s="3"/>
      <c r="GNZ849" s="3"/>
      <c r="GOA849" s="3"/>
      <c r="GOB849" s="3"/>
      <c r="GOC849" s="3"/>
      <c r="GOD849" s="3"/>
      <c r="GOE849" s="3"/>
      <c r="GOF849" s="3"/>
      <c r="GOG849" s="3"/>
      <c r="GOH849" s="3"/>
      <c r="GOI849" s="3"/>
      <c r="GOJ849" s="3"/>
      <c r="GOK849" s="3"/>
      <c r="GOL849" s="3"/>
      <c r="GOM849" s="3"/>
      <c r="GON849" s="3"/>
      <c r="GOO849" s="3"/>
      <c r="GOP849" s="3"/>
      <c r="GOQ849" s="3"/>
      <c r="GOR849" s="3"/>
      <c r="GOS849" s="3"/>
      <c r="GOT849" s="3"/>
      <c r="GOU849" s="3"/>
      <c r="GOV849" s="3"/>
      <c r="GOW849" s="3"/>
      <c r="GOX849" s="3"/>
      <c r="GOY849" s="3"/>
      <c r="GOZ849" s="3"/>
      <c r="GPA849" s="3"/>
      <c r="GPB849" s="3"/>
      <c r="GPC849" s="3"/>
      <c r="GPD849" s="3"/>
      <c r="GPE849" s="3"/>
      <c r="GPF849" s="3"/>
      <c r="GPG849" s="3"/>
      <c r="GPH849" s="3"/>
      <c r="GPI849" s="3"/>
      <c r="GPJ849" s="3"/>
      <c r="GPK849" s="3"/>
      <c r="GPL849" s="3"/>
      <c r="GPM849" s="3"/>
      <c r="GPN849" s="3"/>
      <c r="GPO849" s="3"/>
      <c r="GPP849" s="3"/>
      <c r="GPQ849" s="3"/>
      <c r="GPR849" s="3"/>
      <c r="GPS849" s="3"/>
      <c r="GPT849" s="3"/>
      <c r="GPU849" s="3"/>
      <c r="GPV849" s="3"/>
      <c r="GPW849" s="3"/>
      <c r="GPX849" s="3"/>
      <c r="GPY849" s="3"/>
      <c r="GPZ849" s="3"/>
      <c r="GQA849" s="3"/>
      <c r="GQB849" s="3"/>
      <c r="GQC849" s="3"/>
      <c r="GQD849" s="3"/>
      <c r="GQE849" s="3"/>
      <c r="GQF849" s="3"/>
      <c r="GQG849" s="3"/>
      <c r="GQH849" s="3"/>
      <c r="GQI849" s="3"/>
      <c r="GQJ849" s="3"/>
      <c r="GQK849" s="3"/>
      <c r="GQL849" s="3"/>
      <c r="GQM849" s="3"/>
      <c r="GQN849" s="3"/>
      <c r="GQO849" s="3"/>
      <c r="GQP849" s="3"/>
      <c r="GQQ849" s="3"/>
      <c r="GQR849" s="3"/>
      <c r="GQS849" s="3"/>
      <c r="GQT849" s="3"/>
      <c r="GQU849" s="3"/>
      <c r="GQV849" s="3"/>
      <c r="GQW849" s="3"/>
      <c r="GQX849" s="3"/>
      <c r="GQY849" s="3"/>
      <c r="GQZ849" s="3"/>
      <c r="GRA849" s="3"/>
      <c r="GRB849" s="3"/>
      <c r="GRC849" s="3"/>
      <c r="GRD849" s="3"/>
      <c r="GRE849" s="3"/>
      <c r="GRF849" s="3"/>
      <c r="GRG849" s="3"/>
      <c r="GRH849" s="3"/>
      <c r="GRI849" s="3"/>
      <c r="GRJ849" s="3"/>
      <c r="GRK849" s="3"/>
      <c r="GRL849" s="3"/>
      <c r="GRM849" s="3"/>
      <c r="GRN849" s="3"/>
      <c r="GRO849" s="3"/>
      <c r="GRP849" s="3"/>
      <c r="GRQ849" s="3"/>
      <c r="GRR849" s="3"/>
      <c r="GRS849" s="3"/>
      <c r="GRT849" s="3"/>
      <c r="GRU849" s="3"/>
      <c r="GRV849" s="3"/>
      <c r="GRW849" s="3"/>
      <c r="GRX849" s="3"/>
      <c r="GRY849" s="3"/>
      <c r="GRZ849" s="3"/>
      <c r="GSA849" s="3"/>
      <c r="GSB849" s="3"/>
      <c r="GSC849" s="3"/>
      <c r="GSD849" s="3"/>
      <c r="GSE849" s="3"/>
      <c r="GSF849" s="3"/>
      <c r="GSG849" s="3"/>
      <c r="GSH849" s="3"/>
      <c r="GSI849" s="3"/>
      <c r="GSJ849" s="3"/>
      <c r="GSK849" s="3"/>
      <c r="GSL849" s="3"/>
      <c r="GSM849" s="3"/>
      <c r="GSN849" s="3"/>
      <c r="GSO849" s="3"/>
      <c r="GSP849" s="3"/>
      <c r="GSQ849" s="3"/>
      <c r="GSR849" s="3"/>
      <c r="GSS849" s="3"/>
      <c r="GST849" s="3"/>
      <c r="GSU849" s="3"/>
      <c r="GSV849" s="3"/>
      <c r="GSW849" s="3"/>
      <c r="GSX849" s="3"/>
      <c r="GSY849" s="3"/>
      <c r="GSZ849" s="3"/>
      <c r="GTA849" s="3"/>
      <c r="GTB849" s="3"/>
      <c r="GTC849" s="3"/>
      <c r="GTD849" s="3"/>
      <c r="GTE849" s="3"/>
      <c r="GTF849" s="3"/>
      <c r="GTG849" s="3"/>
      <c r="GTH849" s="3"/>
      <c r="GTI849" s="3"/>
      <c r="GTJ849" s="3"/>
      <c r="GTK849" s="3"/>
      <c r="GTL849" s="3"/>
      <c r="GTM849" s="3"/>
      <c r="GTN849" s="3"/>
      <c r="GTO849" s="3"/>
      <c r="GTP849" s="3"/>
      <c r="GTQ849" s="3"/>
      <c r="GTR849" s="3"/>
      <c r="GTS849" s="3"/>
      <c r="GTT849" s="3"/>
      <c r="GTU849" s="3"/>
      <c r="GTV849" s="3"/>
      <c r="GTW849" s="3"/>
      <c r="GTX849" s="3"/>
      <c r="GTY849" s="3"/>
      <c r="GTZ849" s="3"/>
      <c r="GUA849" s="3"/>
      <c r="GUB849" s="3"/>
      <c r="GUC849" s="3"/>
      <c r="GUD849" s="3"/>
      <c r="GUE849" s="3"/>
      <c r="GUF849" s="3"/>
      <c r="GUG849" s="3"/>
      <c r="GUH849" s="3"/>
      <c r="GUI849" s="3"/>
      <c r="GUJ849" s="3"/>
      <c r="GUK849" s="3"/>
      <c r="GUL849" s="3"/>
      <c r="GUM849" s="3"/>
      <c r="GUN849" s="3"/>
      <c r="GUO849" s="3"/>
      <c r="GUP849" s="3"/>
      <c r="GUQ849" s="3"/>
      <c r="GUR849" s="3"/>
      <c r="GUS849" s="3"/>
      <c r="GUT849" s="3"/>
      <c r="GUU849" s="3"/>
      <c r="GUV849" s="3"/>
      <c r="GUW849" s="3"/>
      <c r="GUX849" s="3"/>
      <c r="GUY849" s="3"/>
      <c r="GUZ849" s="3"/>
      <c r="GVA849" s="3"/>
      <c r="GVB849" s="3"/>
      <c r="GVC849" s="3"/>
      <c r="GVD849" s="3"/>
      <c r="GVE849" s="3"/>
      <c r="GVF849" s="3"/>
      <c r="GVG849" s="3"/>
      <c r="GVH849" s="3"/>
      <c r="GVI849" s="3"/>
      <c r="GVJ849" s="3"/>
      <c r="GVK849" s="3"/>
      <c r="GVL849" s="3"/>
      <c r="GVM849" s="3"/>
      <c r="GVN849" s="3"/>
      <c r="GVO849" s="3"/>
      <c r="GVP849" s="3"/>
      <c r="GVQ849" s="3"/>
      <c r="GVR849" s="3"/>
      <c r="GVS849" s="3"/>
      <c r="GVT849" s="3"/>
      <c r="GVU849" s="3"/>
      <c r="GVV849" s="3"/>
      <c r="GVW849" s="3"/>
      <c r="GVX849" s="3"/>
      <c r="GVY849" s="3"/>
      <c r="GVZ849" s="3"/>
      <c r="GWA849" s="3"/>
      <c r="GWB849" s="3"/>
      <c r="GWC849" s="3"/>
      <c r="GWD849" s="3"/>
      <c r="GWE849" s="3"/>
      <c r="GWF849" s="3"/>
      <c r="GWG849" s="3"/>
      <c r="GWH849" s="3"/>
      <c r="GWI849" s="3"/>
      <c r="GWJ849" s="3"/>
      <c r="GWK849" s="3"/>
      <c r="GWL849" s="3"/>
      <c r="GWM849" s="3"/>
      <c r="GWN849" s="3"/>
      <c r="GWO849" s="3"/>
      <c r="GWP849" s="3"/>
      <c r="GWQ849" s="3"/>
      <c r="GWR849" s="3"/>
      <c r="GWS849" s="3"/>
      <c r="GWT849" s="3"/>
      <c r="GWU849" s="3"/>
      <c r="GWV849" s="3"/>
      <c r="GWW849" s="3"/>
      <c r="GWX849" s="3"/>
      <c r="GWY849" s="3"/>
      <c r="GWZ849" s="3"/>
      <c r="GXA849" s="3"/>
      <c r="GXB849" s="3"/>
      <c r="GXC849" s="3"/>
      <c r="GXD849" s="3"/>
      <c r="GXE849" s="3"/>
      <c r="GXF849" s="3"/>
      <c r="GXG849" s="3"/>
      <c r="GXH849" s="3"/>
      <c r="GXI849" s="3"/>
      <c r="GXJ849" s="3"/>
      <c r="GXK849" s="3"/>
      <c r="GXL849" s="3"/>
      <c r="GXM849" s="3"/>
      <c r="GXN849" s="3"/>
      <c r="GXO849" s="3"/>
      <c r="GXP849" s="3"/>
      <c r="GXQ849" s="3"/>
      <c r="GXR849" s="3"/>
      <c r="GXS849" s="3"/>
      <c r="GXT849" s="3"/>
      <c r="GXU849" s="3"/>
      <c r="GXV849" s="3"/>
      <c r="GXW849" s="3"/>
      <c r="GXX849" s="3"/>
      <c r="GXY849" s="3"/>
      <c r="GXZ849" s="3"/>
      <c r="GYA849" s="3"/>
      <c r="GYB849" s="3"/>
      <c r="GYC849" s="3"/>
      <c r="GYD849" s="3"/>
      <c r="GYE849" s="3"/>
      <c r="GYF849" s="3"/>
      <c r="GYG849" s="3"/>
      <c r="GYH849" s="3"/>
      <c r="GYI849" s="3"/>
      <c r="GYJ849" s="3"/>
      <c r="GYK849" s="3"/>
      <c r="GYL849" s="3"/>
      <c r="GYM849" s="3"/>
      <c r="GYN849" s="3"/>
      <c r="GYO849" s="3"/>
      <c r="GYP849" s="3"/>
      <c r="GYQ849" s="3"/>
      <c r="GYR849" s="3"/>
      <c r="GYS849" s="3"/>
      <c r="GYT849" s="3"/>
      <c r="GYU849" s="3"/>
      <c r="GYV849" s="3"/>
      <c r="GYW849" s="3"/>
      <c r="GYX849" s="3"/>
      <c r="GYY849" s="3"/>
      <c r="GYZ849" s="3"/>
      <c r="GZA849" s="3"/>
      <c r="GZB849" s="3"/>
      <c r="GZC849" s="3"/>
      <c r="GZD849" s="3"/>
      <c r="GZE849" s="3"/>
      <c r="GZF849" s="3"/>
      <c r="GZG849" s="3"/>
      <c r="GZH849" s="3"/>
      <c r="GZI849" s="3"/>
      <c r="GZJ849" s="3"/>
      <c r="GZK849" s="3"/>
      <c r="GZL849" s="3"/>
      <c r="GZM849" s="3"/>
      <c r="GZN849" s="3"/>
      <c r="GZO849" s="3"/>
      <c r="GZP849" s="3"/>
      <c r="GZQ849" s="3"/>
      <c r="GZR849" s="3"/>
      <c r="GZS849" s="3"/>
      <c r="GZT849" s="3"/>
      <c r="GZU849" s="3"/>
      <c r="GZV849" s="3"/>
      <c r="GZW849" s="3"/>
      <c r="GZX849" s="3"/>
      <c r="GZY849" s="3"/>
      <c r="GZZ849" s="3"/>
      <c r="HAA849" s="3"/>
      <c r="HAB849" s="3"/>
      <c r="HAC849" s="3"/>
      <c r="HAD849" s="3"/>
      <c r="HAE849" s="3"/>
      <c r="HAF849" s="3"/>
      <c r="HAG849" s="3"/>
      <c r="HAH849" s="3"/>
      <c r="HAI849" s="3"/>
      <c r="HAJ849" s="3"/>
      <c r="HAK849" s="3"/>
      <c r="HAL849" s="3"/>
      <c r="HAM849" s="3"/>
      <c r="HAN849" s="3"/>
      <c r="HAO849" s="3"/>
      <c r="HAP849" s="3"/>
      <c r="HAQ849" s="3"/>
      <c r="HAR849" s="3"/>
      <c r="HAS849" s="3"/>
      <c r="HAT849" s="3"/>
      <c r="HAU849" s="3"/>
      <c r="HAV849" s="3"/>
      <c r="HAW849" s="3"/>
      <c r="HAX849" s="3"/>
      <c r="HAY849" s="3"/>
      <c r="HAZ849" s="3"/>
      <c r="HBA849" s="3"/>
      <c r="HBB849" s="3"/>
      <c r="HBC849" s="3"/>
      <c r="HBD849" s="3"/>
      <c r="HBE849" s="3"/>
      <c r="HBF849" s="3"/>
      <c r="HBG849" s="3"/>
      <c r="HBH849" s="3"/>
      <c r="HBI849" s="3"/>
      <c r="HBJ849" s="3"/>
      <c r="HBK849" s="3"/>
      <c r="HBL849" s="3"/>
      <c r="HBM849" s="3"/>
      <c r="HBN849" s="3"/>
      <c r="HBO849" s="3"/>
      <c r="HBP849" s="3"/>
      <c r="HBQ849" s="3"/>
      <c r="HBR849" s="3"/>
      <c r="HBS849" s="3"/>
      <c r="HBT849" s="3"/>
      <c r="HBU849" s="3"/>
      <c r="HBV849" s="3"/>
      <c r="HBW849" s="3"/>
      <c r="HBX849" s="3"/>
      <c r="HBY849" s="3"/>
      <c r="HBZ849" s="3"/>
      <c r="HCA849" s="3"/>
      <c r="HCB849" s="3"/>
      <c r="HCC849" s="3"/>
      <c r="HCD849" s="3"/>
      <c r="HCE849" s="3"/>
      <c r="HCF849" s="3"/>
      <c r="HCG849" s="3"/>
      <c r="HCH849" s="3"/>
      <c r="HCI849" s="3"/>
      <c r="HCJ849" s="3"/>
      <c r="HCK849" s="3"/>
      <c r="HCL849" s="3"/>
      <c r="HCM849" s="3"/>
      <c r="HCN849" s="3"/>
      <c r="HCO849" s="3"/>
      <c r="HCP849" s="3"/>
      <c r="HCQ849" s="3"/>
      <c r="HCR849" s="3"/>
      <c r="HCS849" s="3"/>
      <c r="HCT849" s="3"/>
      <c r="HCU849" s="3"/>
      <c r="HCV849" s="3"/>
      <c r="HCW849" s="3"/>
      <c r="HCX849" s="3"/>
      <c r="HCY849" s="3"/>
      <c r="HCZ849" s="3"/>
      <c r="HDA849" s="3"/>
      <c r="HDB849" s="3"/>
      <c r="HDC849" s="3"/>
      <c r="HDD849" s="3"/>
      <c r="HDE849" s="3"/>
      <c r="HDF849" s="3"/>
      <c r="HDG849" s="3"/>
      <c r="HDH849" s="3"/>
      <c r="HDI849" s="3"/>
      <c r="HDJ849" s="3"/>
      <c r="HDK849" s="3"/>
      <c r="HDL849" s="3"/>
      <c r="HDM849" s="3"/>
      <c r="HDN849" s="3"/>
      <c r="HDO849" s="3"/>
      <c r="HDP849" s="3"/>
      <c r="HDQ849" s="3"/>
      <c r="HDR849" s="3"/>
      <c r="HDS849" s="3"/>
      <c r="HDT849" s="3"/>
      <c r="HDU849" s="3"/>
      <c r="HDV849" s="3"/>
      <c r="HDW849" s="3"/>
      <c r="HDX849" s="3"/>
      <c r="HDY849" s="3"/>
      <c r="HDZ849" s="3"/>
      <c r="HEA849" s="3"/>
      <c r="HEB849" s="3"/>
      <c r="HEC849" s="3"/>
      <c r="HED849" s="3"/>
      <c r="HEE849" s="3"/>
      <c r="HEF849" s="3"/>
      <c r="HEG849" s="3"/>
      <c r="HEH849" s="3"/>
      <c r="HEI849" s="3"/>
      <c r="HEJ849" s="3"/>
      <c r="HEK849" s="3"/>
      <c r="HEL849" s="3"/>
      <c r="HEM849" s="3"/>
      <c r="HEN849" s="3"/>
      <c r="HEO849" s="3"/>
      <c r="HEP849" s="3"/>
      <c r="HEQ849" s="3"/>
      <c r="HER849" s="3"/>
      <c r="HES849" s="3"/>
      <c r="HET849" s="3"/>
      <c r="HEU849" s="3"/>
      <c r="HEV849" s="3"/>
      <c r="HEW849" s="3"/>
      <c r="HEX849" s="3"/>
      <c r="HEY849" s="3"/>
      <c r="HEZ849" s="3"/>
      <c r="HFA849" s="3"/>
      <c r="HFB849" s="3"/>
      <c r="HFC849" s="3"/>
      <c r="HFD849" s="3"/>
      <c r="HFE849" s="3"/>
      <c r="HFF849" s="3"/>
      <c r="HFG849" s="3"/>
      <c r="HFH849" s="3"/>
      <c r="HFI849" s="3"/>
      <c r="HFJ849" s="3"/>
      <c r="HFK849" s="3"/>
      <c r="HFL849" s="3"/>
      <c r="HFM849" s="3"/>
      <c r="HFN849" s="3"/>
      <c r="HFO849" s="3"/>
      <c r="HFP849" s="3"/>
      <c r="HFQ849" s="3"/>
      <c r="HFR849" s="3"/>
      <c r="HFS849" s="3"/>
      <c r="HFT849" s="3"/>
      <c r="HFU849" s="3"/>
      <c r="HFV849" s="3"/>
      <c r="HFW849" s="3"/>
      <c r="HFX849" s="3"/>
      <c r="HFY849" s="3"/>
      <c r="HFZ849" s="3"/>
      <c r="HGA849" s="3"/>
      <c r="HGB849" s="3"/>
      <c r="HGC849" s="3"/>
      <c r="HGD849" s="3"/>
      <c r="HGE849" s="3"/>
      <c r="HGF849" s="3"/>
      <c r="HGG849" s="3"/>
      <c r="HGH849" s="3"/>
      <c r="HGI849" s="3"/>
      <c r="HGJ849" s="3"/>
      <c r="HGK849" s="3"/>
      <c r="HGL849" s="3"/>
      <c r="HGM849" s="3"/>
      <c r="HGN849" s="3"/>
      <c r="HGO849" s="3"/>
      <c r="HGP849" s="3"/>
      <c r="HGQ849" s="3"/>
      <c r="HGR849" s="3"/>
      <c r="HGS849" s="3"/>
      <c r="HGT849" s="3"/>
      <c r="HGU849" s="3"/>
      <c r="HGV849" s="3"/>
      <c r="HGW849" s="3"/>
      <c r="HGX849" s="3"/>
      <c r="HGY849" s="3"/>
      <c r="HGZ849" s="3"/>
      <c r="HHA849" s="3"/>
      <c r="HHB849" s="3"/>
      <c r="HHC849" s="3"/>
      <c r="HHD849" s="3"/>
      <c r="HHE849" s="3"/>
      <c r="HHF849" s="3"/>
      <c r="HHG849" s="3"/>
      <c r="HHH849" s="3"/>
      <c r="HHI849" s="3"/>
      <c r="HHJ849" s="3"/>
      <c r="HHK849" s="3"/>
      <c r="HHL849" s="3"/>
      <c r="HHM849" s="3"/>
      <c r="HHN849" s="3"/>
      <c r="HHO849" s="3"/>
      <c r="HHP849" s="3"/>
      <c r="HHQ849" s="3"/>
      <c r="HHR849" s="3"/>
      <c r="HHS849" s="3"/>
      <c r="HHT849" s="3"/>
      <c r="HHU849" s="3"/>
      <c r="HHV849" s="3"/>
      <c r="HHW849" s="3"/>
      <c r="HHX849" s="3"/>
      <c r="HHY849" s="3"/>
      <c r="HHZ849" s="3"/>
      <c r="HIA849" s="3"/>
      <c r="HIB849" s="3"/>
      <c r="HIC849" s="3"/>
      <c r="HID849" s="3"/>
      <c r="HIE849" s="3"/>
      <c r="HIF849" s="3"/>
      <c r="HIG849" s="3"/>
      <c r="HIH849" s="3"/>
      <c r="HII849" s="3"/>
      <c r="HIJ849" s="3"/>
      <c r="HIK849" s="3"/>
      <c r="HIL849" s="3"/>
      <c r="HIM849" s="3"/>
      <c r="HIN849" s="3"/>
      <c r="HIO849" s="3"/>
      <c r="HIP849" s="3"/>
      <c r="HIQ849" s="3"/>
      <c r="HIR849" s="3"/>
      <c r="HIS849" s="3"/>
      <c r="HIT849" s="3"/>
      <c r="HIU849" s="3"/>
      <c r="HIV849" s="3"/>
      <c r="HIW849" s="3"/>
      <c r="HIX849" s="3"/>
      <c r="HIY849" s="3"/>
      <c r="HIZ849" s="3"/>
      <c r="HJA849" s="3"/>
      <c r="HJB849" s="3"/>
      <c r="HJC849" s="3"/>
      <c r="HJD849" s="3"/>
      <c r="HJE849" s="3"/>
      <c r="HJF849" s="3"/>
      <c r="HJG849" s="3"/>
      <c r="HJH849" s="3"/>
      <c r="HJI849" s="3"/>
      <c r="HJJ849" s="3"/>
      <c r="HJK849" s="3"/>
      <c r="HJL849" s="3"/>
      <c r="HJM849" s="3"/>
      <c r="HJN849" s="3"/>
      <c r="HJO849" s="3"/>
      <c r="HJP849" s="3"/>
      <c r="HJQ849" s="3"/>
      <c r="HJR849" s="3"/>
      <c r="HJS849" s="3"/>
      <c r="HJT849" s="3"/>
      <c r="HJU849" s="3"/>
      <c r="HJV849" s="3"/>
      <c r="HJW849" s="3"/>
      <c r="HJX849" s="3"/>
      <c r="HJY849" s="3"/>
      <c r="HJZ849" s="3"/>
      <c r="HKA849" s="3"/>
      <c r="HKB849" s="3"/>
      <c r="HKC849" s="3"/>
      <c r="HKD849" s="3"/>
      <c r="HKE849" s="3"/>
      <c r="HKF849" s="3"/>
      <c r="HKG849" s="3"/>
      <c r="HKH849" s="3"/>
      <c r="HKI849" s="3"/>
      <c r="HKJ849" s="3"/>
      <c r="HKK849" s="3"/>
      <c r="HKL849" s="3"/>
      <c r="HKM849" s="3"/>
      <c r="HKN849" s="3"/>
      <c r="HKO849" s="3"/>
      <c r="HKP849" s="3"/>
      <c r="HKQ849" s="3"/>
      <c r="HKR849" s="3"/>
      <c r="HKS849" s="3"/>
      <c r="HKT849" s="3"/>
      <c r="HKU849" s="3"/>
      <c r="HKV849" s="3"/>
      <c r="HKW849" s="3"/>
      <c r="HKX849" s="3"/>
      <c r="HKY849" s="3"/>
      <c r="HKZ849" s="3"/>
      <c r="HLA849" s="3"/>
      <c r="HLB849" s="3"/>
      <c r="HLC849" s="3"/>
      <c r="HLD849" s="3"/>
      <c r="HLE849" s="3"/>
      <c r="HLF849" s="3"/>
      <c r="HLG849" s="3"/>
      <c r="HLH849" s="3"/>
      <c r="HLI849" s="3"/>
      <c r="HLJ849" s="3"/>
      <c r="HLK849" s="3"/>
      <c r="HLL849" s="3"/>
      <c r="HLM849" s="3"/>
      <c r="HLN849" s="3"/>
      <c r="HLO849" s="3"/>
      <c r="HLP849" s="3"/>
      <c r="HLQ849" s="3"/>
      <c r="HLR849" s="3"/>
      <c r="HLS849" s="3"/>
      <c r="HLT849" s="3"/>
      <c r="HLU849" s="3"/>
      <c r="HLV849" s="3"/>
      <c r="HLW849" s="3"/>
      <c r="HLX849" s="3"/>
      <c r="HLY849" s="3"/>
      <c r="HLZ849" s="3"/>
      <c r="HMA849" s="3"/>
      <c r="HMB849" s="3"/>
      <c r="HMC849" s="3"/>
      <c r="HMD849" s="3"/>
      <c r="HME849" s="3"/>
      <c r="HMF849" s="3"/>
      <c r="HMG849" s="3"/>
      <c r="HMH849" s="3"/>
      <c r="HMI849" s="3"/>
      <c r="HMJ849" s="3"/>
      <c r="HMK849" s="3"/>
      <c r="HML849" s="3"/>
      <c r="HMM849" s="3"/>
      <c r="HMN849" s="3"/>
      <c r="HMO849" s="3"/>
      <c r="HMP849" s="3"/>
      <c r="HMQ849" s="3"/>
      <c r="HMR849" s="3"/>
      <c r="HMS849" s="3"/>
      <c r="HMT849" s="3"/>
      <c r="HMU849" s="3"/>
      <c r="HMV849" s="3"/>
      <c r="HMW849" s="3"/>
      <c r="HMX849" s="3"/>
      <c r="HMY849" s="3"/>
      <c r="HMZ849" s="3"/>
      <c r="HNA849" s="3"/>
      <c r="HNB849" s="3"/>
      <c r="HNC849" s="3"/>
      <c r="HND849" s="3"/>
      <c r="HNE849" s="3"/>
      <c r="HNF849" s="3"/>
      <c r="HNG849" s="3"/>
      <c r="HNH849" s="3"/>
      <c r="HNI849" s="3"/>
      <c r="HNJ849" s="3"/>
      <c r="HNK849" s="3"/>
      <c r="HNL849" s="3"/>
      <c r="HNM849" s="3"/>
      <c r="HNN849" s="3"/>
      <c r="HNO849" s="3"/>
      <c r="HNP849" s="3"/>
      <c r="HNQ849" s="3"/>
      <c r="HNR849" s="3"/>
      <c r="HNS849" s="3"/>
      <c r="HNT849" s="3"/>
      <c r="HNU849" s="3"/>
      <c r="HNV849" s="3"/>
      <c r="HNW849" s="3"/>
      <c r="HNX849" s="3"/>
      <c r="HNY849" s="3"/>
      <c r="HNZ849" s="3"/>
      <c r="HOA849" s="3"/>
      <c r="HOB849" s="3"/>
      <c r="HOC849" s="3"/>
      <c r="HOD849" s="3"/>
      <c r="HOE849" s="3"/>
      <c r="HOF849" s="3"/>
      <c r="HOG849" s="3"/>
      <c r="HOH849" s="3"/>
      <c r="HOI849" s="3"/>
      <c r="HOJ849" s="3"/>
      <c r="HOK849" s="3"/>
      <c r="HOL849" s="3"/>
      <c r="HOM849" s="3"/>
      <c r="HON849" s="3"/>
      <c r="HOO849" s="3"/>
      <c r="HOP849" s="3"/>
      <c r="HOQ849" s="3"/>
      <c r="HOR849" s="3"/>
      <c r="HOS849" s="3"/>
      <c r="HOT849" s="3"/>
      <c r="HOU849" s="3"/>
      <c r="HOV849" s="3"/>
      <c r="HOW849" s="3"/>
      <c r="HOX849" s="3"/>
      <c r="HOY849" s="3"/>
      <c r="HOZ849" s="3"/>
      <c r="HPA849" s="3"/>
      <c r="HPB849" s="3"/>
      <c r="HPC849" s="3"/>
      <c r="HPD849" s="3"/>
      <c r="HPE849" s="3"/>
      <c r="HPF849" s="3"/>
      <c r="HPG849" s="3"/>
      <c r="HPH849" s="3"/>
      <c r="HPI849" s="3"/>
      <c r="HPJ849" s="3"/>
      <c r="HPK849" s="3"/>
      <c r="HPL849" s="3"/>
      <c r="HPM849" s="3"/>
      <c r="HPN849" s="3"/>
      <c r="HPO849" s="3"/>
      <c r="HPP849" s="3"/>
      <c r="HPQ849" s="3"/>
      <c r="HPR849" s="3"/>
      <c r="HPS849" s="3"/>
      <c r="HPT849" s="3"/>
      <c r="HPU849" s="3"/>
      <c r="HPV849" s="3"/>
      <c r="HPW849" s="3"/>
      <c r="HPX849" s="3"/>
      <c r="HPY849" s="3"/>
      <c r="HPZ849" s="3"/>
      <c r="HQA849" s="3"/>
      <c r="HQB849" s="3"/>
      <c r="HQC849" s="3"/>
      <c r="HQD849" s="3"/>
      <c r="HQE849" s="3"/>
      <c r="HQF849" s="3"/>
      <c r="HQG849" s="3"/>
      <c r="HQH849" s="3"/>
      <c r="HQI849" s="3"/>
      <c r="HQJ849" s="3"/>
      <c r="HQK849" s="3"/>
      <c r="HQL849" s="3"/>
      <c r="HQM849" s="3"/>
      <c r="HQN849" s="3"/>
      <c r="HQO849" s="3"/>
      <c r="HQP849" s="3"/>
      <c r="HQQ849" s="3"/>
      <c r="HQR849" s="3"/>
      <c r="HQS849" s="3"/>
      <c r="HQT849" s="3"/>
      <c r="HQU849" s="3"/>
      <c r="HQV849" s="3"/>
      <c r="HQW849" s="3"/>
      <c r="HQX849" s="3"/>
      <c r="HQY849" s="3"/>
      <c r="HQZ849" s="3"/>
      <c r="HRA849" s="3"/>
      <c r="HRB849" s="3"/>
      <c r="HRC849" s="3"/>
      <c r="HRD849" s="3"/>
      <c r="HRE849" s="3"/>
      <c r="HRF849" s="3"/>
      <c r="HRG849" s="3"/>
      <c r="HRH849" s="3"/>
      <c r="HRI849" s="3"/>
      <c r="HRJ849" s="3"/>
      <c r="HRK849" s="3"/>
      <c r="HRL849" s="3"/>
      <c r="HRM849" s="3"/>
      <c r="HRN849" s="3"/>
      <c r="HRO849" s="3"/>
      <c r="HRP849" s="3"/>
      <c r="HRQ849" s="3"/>
      <c r="HRR849" s="3"/>
      <c r="HRS849" s="3"/>
      <c r="HRT849" s="3"/>
      <c r="HRU849" s="3"/>
      <c r="HRV849" s="3"/>
      <c r="HRW849" s="3"/>
      <c r="HRX849" s="3"/>
      <c r="HRY849" s="3"/>
      <c r="HRZ849" s="3"/>
      <c r="HSA849" s="3"/>
      <c r="HSB849" s="3"/>
      <c r="HSC849" s="3"/>
      <c r="HSD849" s="3"/>
      <c r="HSE849" s="3"/>
      <c r="HSF849" s="3"/>
      <c r="HSG849" s="3"/>
      <c r="HSH849" s="3"/>
      <c r="HSI849" s="3"/>
      <c r="HSJ849" s="3"/>
      <c r="HSK849" s="3"/>
      <c r="HSL849" s="3"/>
      <c r="HSM849" s="3"/>
      <c r="HSN849" s="3"/>
      <c r="HSO849" s="3"/>
      <c r="HSP849" s="3"/>
      <c r="HSQ849" s="3"/>
      <c r="HSR849" s="3"/>
      <c r="HSS849" s="3"/>
      <c r="HST849" s="3"/>
      <c r="HSU849" s="3"/>
      <c r="HSV849" s="3"/>
      <c r="HSW849" s="3"/>
      <c r="HSX849" s="3"/>
      <c r="HSY849" s="3"/>
      <c r="HSZ849" s="3"/>
      <c r="HTA849" s="3"/>
      <c r="HTB849" s="3"/>
      <c r="HTC849" s="3"/>
      <c r="HTD849" s="3"/>
      <c r="HTE849" s="3"/>
      <c r="HTF849" s="3"/>
      <c r="HTG849" s="3"/>
      <c r="HTH849" s="3"/>
      <c r="HTI849" s="3"/>
      <c r="HTJ849" s="3"/>
      <c r="HTK849" s="3"/>
      <c r="HTL849" s="3"/>
      <c r="HTM849" s="3"/>
      <c r="HTN849" s="3"/>
      <c r="HTO849" s="3"/>
      <c r="HTP849" s="3"/>
      <c r="HTQ849" s="3"/>
      <c r="HTR849" s="3"/>
      <c r="HTS849" s="3"/>
      <c r="HTT849" s="3"/>
      <c r="HTU849" s="3"/>
      <c r="HTV849" s="3"/>
      <c r="HTW849" s="3"/>
      <c r="HTX849" s="3"/>
      <c r="HTY849" s="3"/>
      <c r="HTZ849" s="3"/>
      <c r="HUA849" s="3"/>
      <c r="HUB849" s="3"/>
      <c r="HUC849" s="3"/>
      <c r="HUD849" s="3"/>
      <c r="HUE849" s="3"/>
      <c r="HUF849" s="3"/>
      <c r="HUG849" s="3"/>
      <c r="HUH849" s="3"/>
      <c r="HUI849" s="3"/>
      <c r="HUJ849" s="3"/>
      <c r="HUK849" s="3"/>
      <c r="HUL849" s="3"/>
      <c r="HUM849" s="3"/>
      <c r="HUN849" s="3"/>
      <c r="HUO849" s="3"/>
      <c r="HUP849" s="3"/>
      <c r="HUQ849" s="3"/>
      <c r="HUR849" s="3"/>
      <c r="HUS849" s="3"/>
      <c r="HUT849" s="3"/>
      <c r="HUU849" s="3"/>
      <c r="HUV849" s="3"/>
      <c r="HUW849" s="3"/>
      <c r="HUX849" s="3"/>
      <c r="HUY849" s="3"/>
      <c r="HUZ849" s="3"/>
      <c r="HVA849" s="3"/>
      <c r="HVB849" s="3"/>
      <c r="HVC849" s="3"/>
      <c r="HVD849" s="3"/>
      <c r="HVE849" s="3"/>
      <c r="HVF849" s="3"/>
      <c r="HVG849" s="3"/>
      <c r="HVH849" s="3"/>
      <c r="HVI849" s="3"/>
      <c r="HVJ849" s="3"/>
      <c r="HVK849" s="3"/>
      <c r="HVL849" s="3"/>
      <c r="HVM849" s="3"/>
      <c r="HVN849" s="3"/>
      <c r="HVO849" s="3"/>
      <c r="HVP849" s="3"/>
      <c r="HVQ849" s="3"/>
      <c r="HVR849" s="3"/>
      <c r="HVS849" s="3"/>
      <c r="HVT849" s="3"/>
      <c r="HVU849" s="3"/>
      <c r="HVV849" s="3"/>
      <c r="HVW849" s="3"/>
      <c r="HVX849" s="3"/>
      <c r="HVY849" s="3"/>
      <c r="HVZ849" s="3"/>
      <c r="HWA849" s="3"/>
      <c r="HWB849" s="3"/>
      <c r="HWC849" s="3"/>
      <c r="HWD849" s="3"/>
      <c r="HWE849" s="3"/>
      <c r="HWF849" s="3"/>
      <c r="HWG849" s="3"/>
      <c r="HWH849" s="3"/>
      <c r="HWI849" s="3"/>
      <c r="HWJ849" s="3"/>
      <c r="HWK849" s="3"/>
      <c r="HWL849" s="3"/>
      <c r="HWM849" s="3"/>
      <c r="HWN849" s="3"/>
      <c r="HWO849" s="3"/>
      <c r="HWP849" s="3"/>
      <c r="HWQ849" s="3"/>
      <c r="HWR849" s="3"/>
      <c r="HWS849" s="3"/>
      <c r="HWT849" s="3"/>
      <c r="HWU849" s="3"/>
      <c r="HWV849" s="3"/>
      <c r="HWW849" s="3"/>
      <c r="HWX849" s="3"/>
      <c r="HWY849" s="3"/>
      <c r="HWZ849" s="3"/>
      <c r="HXA849" s="3"/>
      <c r="HXB849" s="3"/>
      <c r="HXC849" s="3"/>
      <c r="HXD849" s="3"/>
      <c r="HXE849" s="3"/>
      <c r="HXF849" s="3"/>
      <c r="HXG849" s="3"/>
      <c r="HXH849" s="3"/>
      <c r="HXI849" s="3"/>
      <c r="HXJ849" s="3"/>
      <c r="HXK849" s="3"/>
      <c r="HXL849" s="3"/>
      <c r="HXM849" s="3"/>
      <c r="HXN849" s="3"/>
      <c r="HXO849" s="3"/>
      <c r="HXP849" s="3"/>
      <c r="HXQ849" s="3"/>
      <c r="HXR849" s="3"/>
      <c r="HXS849" s="3"/>
      <c r="HXT849" s="3"/>
      <c r="HXU849" s="3"/>
      <c r="HXV849" s="3"/>
      <c r="HXW849" s="3"/>
      <c r="HXX849" s="3"/>
      <c r="HXY849" s="3"/>
      <c r="HXZ849" s="3"/>
      <c r="HYA849" s="3"/>
      <c r="HYB849" s="3"/>
      <c r="HYC849" s="3"/>
      <c r="HYD849" s="3"/>
      <c r="HYE849" s="3"/>
      <c r="HYF849" s="3"/>
      <c r="HYG849" s="3"/>
      <c r="HYH849" s="3"/>
      <c r="HYI849" s="3"/>
      <c r="HYJ849" s="3"/>
      <c r="HYK849" s="3"/>
      <c r="HYL849" s="3"/>
      <c r="HYM849" s="3"/>
      <c r="HYN849" s="3"/>
      <c r="HYO849" s="3"/>
      <c r="HYP849" s="3"/>
      <c r="HYQ849" s="3"/>
      <c r="HYR849" s="3"/>
      <c r="HYS849" s="3"/>
      <c r="HYT849" s="3"/>
      <c r="HYU849" s="3"/>
      <c r="HYV849" s="3"/>
      <c r="HYW849" s="3"/>
      <c r="HYX849" s="3"/>
      <c r="HYY849" s="3"/>
      <c r="HYZ849" s="3"/>
      <c r="HZA849" s="3"/>
      <c r="HZB849" s="3"/>
      <c r="HZC849" s="3"/>
      <c r="HZD849" s="3"/>
      <c r="HZE849" s="3"/>
      <c r="HZF849" s="3"/>
      <c r="HZG849" s="3"/>
      <c r="HZH849" s="3"/>
      <c r="HZI849" s="3"/>
      <c r="HZJ849" s="3"/>
      <c r="HZK849" s="3"/>
      <c r="HZL849" s="3"/>
      <c r="HZM849" s="3"/>
      <c r="HZN849" s="3"/>
      <c r="HZO849" s="3"/>
      <c r="HZP849" s="3"/>
      <c r="HZQ849" s="3"/>
      <c r="HZR849" s="3"/>
      <c r="HZS849" s="3"/>
      <c r="HZT849" s="3"/>
      <c r="HZU849" s="3"/>
      <c r="HZV849" s="3"/>
      <c r="HZW849" s="3"/>
      <c r="HZX849" s="3"/>
      <c r="HZY849" s="3"/>
      <c r="HZZ849" s="3"/>
      <c r="IAA849" s="3"/>
      <c r="IAB849" s="3"/>
      <c r="IAC849" s="3"/>
      <c r="IAD849" s="3"/>
      <c r="IAE849" s="3"/>
      <c r="IAF849" s="3"/>
      <c r="IAG849" s="3"/>
      <c r="IAH849" s="3"/>
      <c r="IAI849" s="3"/>
      <c r="IAJ849" s="3"/>
      <c r="IAK849" s="3"/>
      <c r="IAL849" s="3"/>
      <c r="IAM849" s="3"/>
      <c r="IAN849" s="3"/>
      <c r="IAO849" s="3"/>
      <c r="IAP849" s="3"/>
      <c r="IAQ849" s="3"/>
      <c r="IAR849" s="3"/>
      <c r="IAS849" s="3"/>
      <c r="IAT849" s="3"/>
      <c r="IAU849" s="3"/>
      <c r="IAV849" s="3"/>
      <c r="IAW849" s="3"/>
      <c r="IAX849" s="3"/>
      <c r="IAY849" s="3"/>
      <c r="IAZ849" s="3"/>
      <c r="IBA849" s="3"/>
      <c r="IBB849" s="3"/>
      <c r="IBC849" s="3"/>
      <c r="IBD849" s="3"/>
      <c r="IBE849" s="3"/>
      <c r="IBF849" s="3"/>
      <c r="IBG849" s="3"/>
      <c r="IBH849" s="3"/>
      <c r="IBI849" s="3"/>
      <c r="IBJ849" s="3"/>
      <c r="IBK849" s="3"/>
      <c r="IBL849" s="3"/>
      <c r="IBM849" s="3"/>
      <c r="IBN849" s="3"/>
      <c r="IBO849" s="3"/>
      <c r="IBP849" s="3"/>
      <c r="IBQ849" s="3"/>
      <c r="IBR849" s="3"/>
      <c r="IBS849" s="3"/>
      <c r="IBT849" s="3"/>
      <c r="IBU849" s="3"/>
      <c r="IBV849" s="3"/>
      <c r="IBW849" s="3"/>
      <c r="IBX849" s="3"/>
      <c r="IBY849" s="3"/>
      <c r="IBZ849" s="3"/>
      <c r="ICA849" s="3"/>
      <c r="ICB849" s="3"/>
      <c r="ICC849" s="3"/>
      <c r="ICD849" s="3"/>
      <c r="ICE849" s="3"/>
      <c r="ICF849" s="3"/>
      <c r="ICG849" s="3"/>
      <c r="ICH849" s="3"/>
      <c r="ICI849" s="3"/>
      <c r="ICJ849" s="3"/>
      <c r="ICK849" s="3"/>
      <c r="ICL849" s="3"/>
      <c r="ICM849" s="3"/>
      <c r="ICN849" s="3"/>
      <c r="ICO849" s="3"/>
      <c r="ICP849" s="3"/>
      <c r="ICQ849" s="3"/>
      <c r="ICR849" s="3"/>
      <c r="ICS849" s="3"/>
      <c r="ICT849" s="3"/>
      <c r="ICU849" s="3"/>
      <c r="ICV849" s="3"/>
      <c r="ICW849" s="3"/>
      <c r="ICX849" s="3"/>
      <c r="ICY849" s="3"/>
      <c r="ICZ849" s="3"/>
      <c r="IDA849" s="3"/>
      <c r="IDB849" s="3"/>
      <c r="IDC849" s="3"/>
      <c r="IDD849" s="3"/>
      <c r="IDE849" s="3"/>
      <c r="IDF849" s="3"/>
      <c r="IDG849" s="3"/>
      <c r="IDH849" s="3"/>
      <c r="IDI849" s="3"/>
      <c r="IDJ849" s="3"/>
      <c r="IDK849" s="3"/>
      <c r="IDL849" s="3"/>
      <c r="IDM849" s="3"/>
      <c r="IDN849" s="3"/>
      <c r="IDO849" s="3"/>
      <c r="IDP849" s="3"/>
      <c r="IDQ849" s="3"/>
      <c r="IDR849" s="3"/>
      <c r="IDS849" s="3"/>
      <c r="IDT849" s="3"/>
      <c r="IDU849" s="3"/>
      <c r="IDV849" s="3"/>
      <c r="IDW849" s="3"/>
      <c r="IDX849" s="3"/>
      <c r="IDY849" s="3"/>
      <c r="IDZ849" s="3"/>
      <c r="IEA849" s="3"/>
      <c r="IEB849" s="3"/>
      <c r="IEC849" s="3"/>
      <c r="IED849" s="3"/>
      <c r="IEE849" s="3"/>
      <c r="IEF849" s="3"/>
      <c r="IEG849" s="3"/>
      <c r="IEH849" s="3"/>
      <c r="IEI849" s="3"/>
      <c r="IEJ849" s="3"/>
      <c r="IEK849" s="3"/>
      <c r="IEL849" s="3"/>
      <c r="IEM849" s="3"/>
      <c r="IEN849" s="3"/>
      <c r="IEO849" s="3"/>
      <c r="IEP849" s="3"/>
      <c r="IEQ849" s="3"/>
      <c r="IER849" s="3"/>
      <c r="IES849" s="3"/>
      <c r="IET849" s="3"/>
      <c r="IEU849" s="3"/>
      <c r="IEV849" s="3"/>
      <c r="IEW849" s="3"/>
      <c r="IEX849" s="3"/>
      <c r="IEY849" s="3"/>
      <c r="IEZ849" s="3"/>
      <c r="IFA849" s="3"/>
      <c r="IFB849" s="3"/>
      <c r="IFC849" s="3"/>
      <c r="IFD849" s="3"/>
      <c r="IFE849" s="3"/>
      <c r="IFF849" s="3"/>
      <c r="IFG849" s="3"/>
      <c r="IFH849" s="3"/>
      <c r="IFI849" s="3"/>
      <c r="IFJ849" s="3"/>
      <c r="IFK849" s="3"/>
      <c r="IFL849" s="3"/>
      <c r="IFM849" s="3"/>
      <c r="IFN849" s="3"/>
      <c r="IFO849" s="3"/>
      <c r="IFP849" s="3"/>
      <c r="IFQ849" s="3"/>
      <c r="IFR849" s="3"/>
      <c r="IFS849" s="3"/>
      <c r="IFT849" s="3"/>
      <c r="IFU849" s="3"/>
      <c r="IFV849" s="3"/>
      <c r="IFW849" s="3"/>
      <c r="IFX849" s="3"/>
      <c r="IFY849" s="3"/>
      <c r="IFZ849" s="3"/>
      <c r="IGA849" s="3"/>
      <c r="IGB849" s="3"/>
      <c r="IGC849" s="3"/>
      <c r="IGD849" s="3"/>
      <c r="IGE849" s="3"/>
      <c r="IGF849" s="3"/>
      <c r="IGG849" s="3"/>
      <c r="IGH849" s="3"/>
      <c r="IGI849" s="3"/>
      <c r="IGJ849" s="3"/>
      <c r="IGK849" s="3"/>
      <c r="IGL849" s="3"/>
      <c r="IGM849" s="3"/>
      <c r="IGN849" s="3"/>
      <c r="IGO849" s="3"/>
      <c r="IGP849" s="3"/>
      <c r="IGQ849" s="3"/>
      <c r="IGR849" s="3"/>
      <c r="IGS849" s="3"/>
      <c r="IGT849" s="3"/>
      <c r="IGU849" s="3"/>
      <c r="IGV849" s="3"/>
      <c r="IGW849" s="3"/>
      <c r="IGX849" s="3"/>
      <c r="IGY849" s="3"/>
      <c r="IGZ849" s="3"/>
      <c r="IHA849" s="3"/>
      <c r="IHB849" s="3"/>
      <c r="IHC849" s="3"/>
      <c r="IHD849" s="3"/>
      <c r="IHE849" s="3"/>
      <c r="IHF849" s="3"/>
      <c r="IHG849" s="3"/>
      <c r="IHH849" s="3"/>
      <c r="IHI849" s="3"/>
      <c r="IHJ849" s="3"/>
      <c r="IHK849" s="3"/>
      <c r="IHL849" s="3"/>
      <c r="IHM849" s="3"/>
      <c r="IHN849" s="3"/>
      <c r="IHO849" s="3"/>
      <c r="IHP849" s="3"/>
      <c r="IHQ849" s="3"/>
      <c r="IHR849" s="3"/>
      <c r="IHS849" s="3"/>
      <c r="IHT849" s="3"/>
      <c r="IHU849" s="3"/>
      <c r="IHV849" s="3"/>
      <c r="IHW849" s="3"/>
      <c r="IHX849" s="3"/>
      <c r="IHY849" s="3"/>
      <c r="IHZ849" s="3"/>
      <c r="IIA849" s="3"/>
      <c r="IIB849" s="3"/>
      <c r="IIC849" s="3"/>
      <c r="IID849" s="3"/>
      <c r="IIE849" s="3"/>
      <c r="IIF849" s="3"/>
      <c r="IIG849" s="3"/>
      <c r="IIH849" s="3"/>
      <c r="III849" s="3"/>
      <c r="IIJ849" s="3"/>
      <c r="IIK849" s="3"/>
      <c r="IIL849" s="3"/>
      <c r="IIM849" s="3"/>
      <c r="IIN849" s="3"/>
      <c r="IIO849" s="3"/>
      <c r="IIP849" s="3"/>
      <c r="IIQ849" s="3"/>
      <c r="IIR849" s="3"/>
      <c r="IIS849" s="3"/>
      <c r="IIT849" s="3"/>
      <c r="IIU849" s="3"/>
      <c r="IIV849" s="3"/>
      <c r="IIW849" s="3"/>
      <c r="IIX849" s="3"/>
      <c r="IIY849" s="3"/>
      <c r="IIZ849" s="3"/>
      <c r="IJA849" s="3"/>
      <c r="IJB849" s="3"/>
      <c r="IJC849" s="3"/>
      <c r="IJD849" s="3"/>
      <c r="IJE849" s="3"/>
      <c r="IJF849" s="3"/>
      <c r="IJG849" s="3"/>
      <c r="IJH849" s="3"/>
      <c r="IJI849" s="3"/>
      <c r="IJJ849" s="3"/>
      <c r="IJK849" s="3"/>
      <c r="IJL849" s="3"/>
      <c r="IJM849" s="3"/>
      <c r="IJN849" s="3"/>
      <c r="IJO849" s="3"/>
      <c r="IJP849" s="3"/>
      <c r="IJQ849" s="3"/>
      <c r="IJR849" s="3"/>
      <c r="IJS849" s="3"/>
      <c r="IJT849" s="3"/>
      <c r="IJU849" s="3"/>
      <c r="IJV849" s="3"/>
      <c r="IJW849" s="3"/>
      <c r="IJX849" s="3"/>
      <c r="IJY849" s="3"/>
      <c r="IJZ849" s="3"/>
      <c r="IKA849" s="3"/>
      <c r="IKB849" s="3"/>
      <c r="IKC849" s="3"/>
      <c r="IKD849" s="3"/>
      <c r="IKE849" s="3"/>
      <c r="IKF849" s="3"/>
      <c r="IKG849" s="3"/>
      <c r="IKH849" s="3"/>
      <c r="IKI849" s="3"/>
      <c r="IKJ849" s="3"/>
      <c r="IKK849" s="3"/>
      <c r="IKL849" s="3"/>
      <c r="IKM849" s="3"/>
      <c r="IKN849" s="3"/>
      <c r="IKO849" s="3"/>
      <c r="IKP849" s="3"/>
      <c r="IKQ849" s="3"/>
      <c r="IKR849" s="3"/>
      <c r="IKS849" s="3"/>
      <c r="IKT849" s="3"/>
      <c r="IKU849" s="3"/>
      <c r="IKV849" s="3"/>
      <c r="IKW849" s="3"/>
      <c r="IKX849" s="3"/>
      <c r="IKY849" s="3"/>
      <c r="IKZ849" s="3"/>
      <c r="ILA849" s="3"/>
      <c r="ILB849" s="3"/>
      <c r="ILC849" s="3"/>
      <c r="ILD849" s="3"/>
      <c r="ILE849" s="3"/>
      <c r="ILF849" s="3"/>
      <c r="ILG849" s="3"/>
      <c r="ILH849" s="3"/>
      <c r="ILI849" s="3"/>
      <c r="ILJ849" s="3"/>
      <c r="ILK849" s="3"/>
      <c r="ILL849" s="3"/>
      <c r="ILM849" s="3"/>
      <c r="ILN849" s="3"/>
      <c r="ILO849" s="3"/>
      <c r="ILP849" s="3"/>
      <c r="ILQ849" s="3"/>
      <c r="ILR849" s="3"/>
      <c r="ILS849" s="3"/>
      <c r="ILT849" s="3"/>
      <c r="ILU849" s="3"/>
      <c r="ILV849" s="3"/>
      <c r="ILW849" s="3"/>
      <c r="ILX849" s="3"/>
      <c r="ILY849" s="3"/>
      <c r="ILZ849" s="3"/>
      <c r="IMA849" s="3"/>
      <c r="IMB849" s="3"/>
      <c r="IMC849" s="3"/>
      <c r="IMD849" s="3"/>
      <c r="IME849" s="3"/>
      <c r="IMF849" s="3"/>
      <c r="IMG849" s="3"/>
      <c r="IMH849" s="3"/>
      <c r="IMI849" s="3"/>
      <c r="IMJ849" s="3"/>
      <c r="IMK849" s="3"/>
      <c r="IML849" s="3"/>
      <c r="IMM849" s="3"/>
      <c r="IMN849" s="3"/>
      <c r="IMO849" s="3"/>
      <c r="IMP849" s="3"/>
      <c r="IMQ849" s="3"/>
      <c r="IMR849" s="3"/>
      <c r="IMS849" s="3"/>
      <c r="IMT849" s="3"/>
      <c r="IMU849" s="3"/>
      <c r="IMV849" s="3"/>
      <c r="IMW849" s="3"/>
      <c r="IMX849" s="3"/>
      <c r="IMY849" s="3"/>
      <c r="IMZ849" s="3"/>
      <c r="INA849" s="3"/>
      <c r="INB849" s="3"/>
      <c r="INC849" s="3"/>
      <c r="IND849" s="3"/>
      <c r="INE849" s="3"/>
      <c r="INF849" s="3"/>
      <c r="ING849" s="3"/>
      <c r="INH849" s="3"/>
      <c r="INI849" s="3"/>
      <c r="INJ849" s="3"/>
      <c r="INK849" s="3"/>
      <c r="INL849" s="3"/>
      <c r="INM849" s="3"/>
      <c r="INN849" s="3"/>
      <c r="INO849" s="3"/>
      <c r="INP849" s="3"/>
      <c r="INQ849" s="3"/>
      <c r="INR849" s="3"/>
      <c r="INS849" s="3"/>
      <c r="INT849" s="3"/>
      <c r="INU849" s="3"/>
      <c r="INV849" s="3"/>
      <c r="INW849" s="3"/>
      <c r="INX849" s="3"/>
      <c r="INY849" s="3"/>
      <c r="INZ849" s="3"/>
      <c r="IOA849" s="3"/>
      <c r="IOB849" s="3"/>
      <c r="IOC849" s="3"/>
      <c r="IOD849" s="3"/>
      <c r="IOE849" s="3"/>
      <c r="IOF849" s="3"/>
      <c r="IOG849" s="3"/>
      <c r="IOH849" s="3"/>
      <c r="IOI849" s="3"/>
      <c r="IOJ849" s="3"/>
      <c r="IOK849" s="3"/>
      <c r="IOL849" s="3"/>
      <c r="IOM849" s="3"/>
      <c r="ION849" s="3"/>
      <c r="IOO849" s="3"/>
      <c r="IOP849" s="3"/>
      <c r="IOQ849" s="3"/>
      <c r="IOR849" s="3"/>
      <c r="IOS849" s="3"/>
      <c r="IOT849" s="3"/>
      <c r="IOU849" s="3"/>
      <c r="IOV849" s="3"/>
      <c r="IOW849" s="3"/>
      <c r="IOX849" s="3"/>
      <c r="IOY849" s="3"/>
      <c r="IOZ849" s="3"/>
      <c r="IPA849" s="3"/>
      <c r="IPB849" s="3"/>
      <c r="IPC849" s="3"/>
      <c r="IPD849" s="3"/>
      <c r="IPE849" s="3"/>
      <c r="IPF849" s="3"/>
      <c r="IPG849" s="3"/>
      <c r="IPH849" s="3"/>
      <c r="IPI849" s="3"/>
      <c r="IPJ849" s="3"/>
      <c r="IPK849" s="3"/>
      <c r="IPL849" s="3"/>
      <c r="IPM849" s="3"/>
      <c r="IPN849" s="3"/>
      <c r="IPO849" s="3"/>
      <c r="IPP849" s="3"/>
      <c r="IPQ849" s="3"/>
      <c r="IPR849" s="3"/>
      <c r="IPS849" s="3"/>
      <c r="IPT849" s="3"/>
      <c r="IPU849" s="3"/>
      <c r="IPV849" s="3"/>
      <c r="IPW849" s="3"/>
      <c r="IPX849" s="3"/>
      <c r="IPY849" s="3"/>
      <c r="IPZ849" s="3"/>
      <c r="IQA849" s="3"/>
      <c r="IQB849" s="3"/>
      <c r="IQC849" s="3"/>
      <c r="IQD849" s="3"/>
      <c r="IQE849" s="3"/>
      <c r="IQF849" s="3"/>
      <c r="IQG849" s="3"/>
      <c r="IQH849" s="3"/>
      <c r="IQI849" s="3"/>
      <c r="IQJ849" s="3"/>
      <c r="IQK849" s="3"/>
      <c r="IQL849" s="3"/>
      <c r="IQM849" s="3"/>
      <c r="IQN849" s="3"/>
      <c r="IQO849" s="3"/>
      <c r="IQP849" s="3"/>
      <c r="IQQ849" s="3"/>
      <c r="IQR849" s="3"/>
      <c r="IQS849" s="3"/>
      <c r="IQT849" s="3"/>
      <c r="IQU849" s="3"/>
      <c r="IQV849" s="3"/>
      <c r="IQW849" s="3"/>
      <c r="IQX849" s="3"/>
      <c r="IQY849" s="3"/>
      <c r="IQZ849" s="3"/>
      <c r="IRA849" s="3"/>
      <c r="IRB849" s="3"/>
      <c r="IRC849" s="3"/>
      <c r="IRD849" s="3"/>
      <c r="IRE849" s="3"/>
      <c r="IRF849" s="3"/>
      <c r="IRG849" s="3"/>
      <c r="IRH849" s="3"/>
      <c r="IRI849" s="3"/>
      <c r="IRJ849" s="3"/>
      <c r="IRK849" s="3"/>
      <c r="IRL849" s="3"/>
      <c r="IRM849" s="3"/>
      <c r="IRN849" s="3"/>
      <c r="IRO849" s="3"/>
      <c r="IRP849" s="3"/>
      <c r="IRQ849" s="3"/>
      <c r="IRR849" s="3"/>
      <c r="IRS849" s="3"/>
      <c r="IRT849" s="3"/>
      <c r="IRU849" s="3"/>
      <c r="IRV849" s="3"/>
      <c r="IRW849" s="3"/>
      <c r="IRX849" s="3"/>
      <c r="IRY849" s="3"/>
      <c r="IRZ849" s="3"/>
      <c r="ISA849" s="3"/>
      <c r="ISB849" s="3"/>
      <c r="ISC849" s="3"/>
      <c r="ISD849" s="3"/>
      <c r="ISE849" s="3"/>
      <c r="ISF849" s="3"/>
      <c r="ISG849" s="3"/>
      <c r="ISH849" s="3"/>
      <c r="ISI849" s="3"/>
      <c r="ISJ849" s="3"/>
      <c r="ISK849" s="3"/>
      <c r="ISL849" s="3"/>
      <c r="ISM849" s="3"/>
      <c r="ISN849" s="3"/>
      <c r="ISO849" s="3"/>
      <c r="ISP849" s="3"/>
      <c r="ISQ849" s="3"/>
      <c r="ISR849" s="3"/>
      <c r="ISS849" s="3"/>
      <c r="IST849" s="3"/>
      <c r="ISU849" s="3"/>
      <c r="ISV849" s="3"/>
      <c r="ISW849" s="3"/>
      <c r="ISX849" s="3"/>
      <c r="ISY849" s="3"/>
      <c r="ISZ849" s="3"/>
      <c r="ITA849" s="3"/>
      <c r="ITB849" s="3"/>
      <c r="ITC849" s="3"/>
      <c r="ITD849" s="3"/>
      <c r="ITE849" s="3"/>
      <c r="ITF849" s="3"/>
      <c r="ITG849" s="3"/>
      <c r="ITH849" s="3"/>
      <c r="ITI849" s="3"/>
      <c r="ITJ849" s="3"/>
      <c r="ITK849" s="3"/>
      <c r="ITL849" s="3"/>
      <c r="ITM849" s="3"/>
      <c r="ITN849" s="3"/>
      <c r="ITO849" s="3"/>
      <c r="ITP849" s="3"/>
      <c r="ITQ849" s="3"/>
      <c r="ITR849" s="3"/>
      <c r="ITS849" s="3"/>
      <c r="ITT849" s="3"/>
      <c r="ITU849" s="3"/>
      <c r="ITV849" s="3"/>
      <c r="ITW849" s="3"/>
      <c r="ITX849" s="3"/>
      <c r="ITY849" s="3"/>
      <c r="ITZ849" s="3"/>
      <c r="IUA849" s="3"/>
      <c r="IUB849" s="3"/>
      <c r="IUC849" s="3"/>
      <c r="IUD849" s="3"/>
      <c r="IUE849" s="3"/>
      <c r="IUF849" s="3"/>
      <c r="IUG849" s="3"/>
      <c r="IUH849" s="3"/>
      <c r="IUI849" s="3"/>
      <c r="IUJ849" s="3"/>
      <c r="IUK849" s="3"/>
      <c r="IUL849" s="3"/>
      <c r="IUM849" s="3"/>
      <c r="IUN849" s="3"/>
      <c r="IUO849" s="3"/>
      <c r="IUP849" s="3"/>
      <c r="IUQ849" s="3"/>
      <c r="IUR849" s="3"/>
      <c r="IUS849" s="3"/>
      <c r="IUT849" s="3"/>
      <c r="IUU849" s="3"/>
      <c r="IUV849" s="3"/>
      <c r="IUW849" s="3"/>
      <c r="IUX849" s="3"/>
      <c r="IUY849" s="3"/>
      <c r="IUZ849" s="3"/>
      <c r="IVA849" s="3"/>
      <c r="IVB849" s="3"/>
      <c r="IVC849" s="3"/>
      <c r="IVD849" s="3"/>
      <c r="IVE849" s="3"/>
      <c r="IVF849" s="3"/>
      <c r="IVG849" s="3"/>
      <c r="IVH849" s="3"/>
      <c r="IVI849" s="3"/>
      <c r="IVJ849" s="3"/>
      <c r="IVK849" s="3"/>
      <c r="IVL849" s="3"/>
      <c r="IVM849" s="3"/>
      <c r="IVN849" s="3"/>
      <c r="IVO849" s="3"/>
      <c r="IVP849" s="3"/>
      <c r="IVQ849" s="3"/>
      <c r="IVR849" s="3"/>
      <c r="IVS849" s="3"/>
      <c r="IVT849" s="3"/>
      <c r="IVU849" s="3"/>
      <c r="IVV849" s="3"/>
      <c r="IVW849" s="3"/>
      <c r="IVX849" s="3"/>
      <c r="IVY849" s="3"/>
      <c r="IVZ849" s="3"/>
      <c r="IWA849" s="3"/>
      <c r="IWB849" s="3"/>
      <c r="IWC849" s="3"/>
      <c r="IWD849" s="3"/>
      <c r="IWE849" s="3"/>
      <c r="IWF849" s="3"/>
      <c r="IWG849" s="3"/>
      <c r="IWH849" s="3"/>
      <c r="IWI849" s="3"/>
      <c r="IWJ849" s="3"/>
      <c r="IWK849" s="3"/>
      <c r="IWL849" s="3"/>
      <c r="IWM849" s="3"/>
      <c r="IWN849" s="3"/>
      <c r="IWO849" s="3"/>
      <c r="IWP849" s="3"/>
      <c r="IWQ849" s="3"/>
      <c r="IWR849" s="3"/>
      <c r="IWS849" s="3"/>
      <c r="IWT849" s="3"/>
      <c r="IWU849" s="3"/>
      <c r="IWV849" s="3"/>
      <c r="IWW849" s="3"/>
      <c r="IWX849" s="3"/>
      <c r="IWY849" s="3"/>
      <c r="IWZ849" s="3"/>
      <c r="IXA849" s="3"/>
      <c r="IXB849" s="3"/>
      <c r="IXC849" s="3"/>
      <c r="IXD849" s="3"/>
      <c r="IXE849" s="3"/>
      <c r="IXF849" s="3"/>
      <c r="IXG849" s="3"/>
      <c r="IXH849" s="3"/>
      <c r="IXI849" s="3"/>
      <c r="IXJ849" s="3"/>
      <c r="IXK849" s="3"/>
      <c r="IXL849" s="3"/>
      <c r="IXM849" s="3"/>
      <c r="IXN849" s="3"/>
      <c r="IXO849" s="3"/>
      <c r="IXP849" s="3"/>
      <c r="IXQ849" s="3"/>
      <c r="IXR849" s="3"/>
      <c r="IXS849" s="3"/>
      <c r="IXT849" s="3"/>
      <c r="IXU849" s="3"/>
      <c r="IXV849" s="3"/>
      <c r="IXW849" s="3"/>
      <c r="IXX849" s="3"/>
      <c r="IXY849" s="3"/>
      <c r="IXZ849" s="3"/>
      <c r="IYA849" s="3"/>
      <c r="IYB849" s="3"/>
      <c r="IYC849" s="3"/>
      <c r="IYD849" s="3"/>
      <c r="IYE849" s="3"/>
      <c r="IYF849" s="3"/>
      <c r="IYG849" s="3"/>
      <c r="IYH849" s="3"/>
      <c r="IYI849" s="3"/>
      <c r="IYJ849" s="3"/>
      <c r="IYK849" s="3"/>
      <c r="IYL849" s="3"/>
      <c r="IYM849" s="3"/>
      <c r="IYN849" s="3"/>
      <c r="IYO849" s="3"/>
      <c r="IYP849" s="3"/>
      <c r="IYQ849" s="3"/>
      <c r="IYR849" s="3"/>
      <c r="IYS849" s="3"/>
      <c r="IYT849" s="3"/>
      <c r="IYU849" s="3"/>
      <c r="IYV849" s="3"/>
      <c r="IYW849" s="3"/>
      <c r="IYX849" s="3"/>
      <c r="IYY849" s="3"/>
      <c r="IYZ849" s="3"/>
      <c r="IZA849" s="3"/>
      <c r="IZB849" s="3"/>
      <c r="IZC849" s="3"/>
      <c r="IZD849" s="3"/>
      <c r="IZE849" s="3"/>
      <c r="IZF849" s="3"/>
      <c r="IZG849" s="3"/>
      <c r="IZH849" s="3"/>
      <c r="IZI849" s="3"/>
      <c r="IZJ849" s="3"/>
      <c r="IZK849" s="3"/>
      <c r="IZL849" s="3"/>
      <c r="IZM849" s="3"/>
      <c r="IZN849" s="3"/>
      <c r="IZO849" s="3"/>
      <c r="IZP849" s="3"/>
      <c r="IZQ849" s="3"/>
      <c r="IZR849" s="3"/>
      <c r="IZS849" s="3"/>
      <c r="IZT849" s="3"/>
      <c r="IZU849" s="3"/>
      <c r="IZV849" s="3"/>
      <c r="IZW849" s="3"/>
      <c r="IZX849" s="3"/>
      <c r="IZY849" s="3"/>
      <c r="IZZ849" s="3"/>
      <c r="JAA849" s="3"/>
      <c r="JAB849" s="3"/>
      <c r="JAC849" s="3"/>
      <c r="JAD849" s="3"/>
      <c r="JAE849" s="3"/>
      <c r="JAF849" s="3"/>
      <c r="JAG849" s="3"/>
      <c r="JAH849" s="3"/>
      <c r="JAI849" s="3"/>
      <c r="JAJ849" s="3"/>
      <c r="JAK849" s="3"/>
      <c r="JAL849" s="3"/>
      <c r="JAM849" s="3"/>
      <c r="JAN849" s="3"/>
      <c r="JAO849" s="3"/>
      <c r="JAP849" s="3"/>
      <c r="JAQ849" s="3"/>
      <c r="JAR849" s="3"/>
      <c r="JAS849" s="3"/>
      <c r="JAT849" s="3"/>
      <c r="JAU849" s="3"/>
      <c r="JAV849" s="3"/>
      <c r="JAW849" s="3"/>
      <c r="JAX849" s="3"/>
      <c r="JAY849" s="3"/>
      <c r="JAZ849" s="3"/>
      <c r="JBA849" s="3"/>
      <c r="JBB849" s="3"/>
      <c r="JBC849" s="3"/>
      <c r="JBD849" s="3"/>
      <c r="JBE849" s="3"/>
      <c r="JBF849" s="3"/>
      <c r="JBG849" s="3"/>
      <c r="JBH849" s="3"/>
      <c r="JBI849" s="3"/>
      <c r="JBJ849" s="3"/>
      <c r="JBK849" s="3"/>
      <c r="JBL849" s="3"/>
      <c r="JBM849" s="3"/>
      <c r="JBN849" s="3"/>
      <c r="JBO849" s="3"/>
      <c r="JBP849" s="3"/>
      <c r="JBQ849" s="3"/>
      <c r="JBR849" s="3"/>
      <c r="JBS849" s="3"/>
      <c r="JBT849" s="3"/>
      <c r="JBU849" s="3"/>
      <c r="JBV849" s="3"/>
      <c r="JBW849" s="3"/>
      <c r="JBX849" s="3"/>
      <c r="JBY849" s="3"/>
      <c r="JBZ849" s="3"/>
      <c r="JCA849" s="3"/>
      <c r="JCB849" s="3"/>
      <c r="JCC849" s="3"/>
      <c r="JCD849" s="3"/>
      <c r="JCE849" s="3"/>
      <c r="JCF849" s="3"/>
      <c r="JCG849" s="3"/>
      <c r="JCH849" s="3"/>
      <c r="JCI849" s="3"/>
      <c r="JCJ849" s="3"/>
      <c r="JCK849" s="3"/>
      <c r="JCL849" s="3"/>
      <c r="JCM849" s="3"/>
      <c r="JCN849" s="3"/>
      <c r="JCO849" s="3"/>
      <c r="JCP849" s="3"/>
      <c r="JCQ849" s="3"/>
      <c r="JCR849" s="3"/>
      <c r="JCS849" s="3"/>
      <c r="JCT849" s="3"/>
      <c r="JCU849" s="3"/>
      <c r="JCV849" s="3"/>
      <c r="JCW849" s="3"/>
      <c r="JCX849" s="3"/>
      <c r="JCY849" s="3"/>
      <c r="JCZ849" s="3"/>
      <c r="JDA849" s="3"/>
      <c r="JDB849" s="3"/>
      <c r="JDC849" s="3"/>
      <c r="JDD849" s="3"/>
      <c r="JDE849" s="3"/>
      <c r="JDF849" s="3"/>
      <c r="JDG849" s="3"/>
      <c r="JDH849" s="3"/>
      <c r="JDI849" s="3"/>
      <c r="JDJ849" s="3"/>
      <c r="JDK849" s="3"/>
      <c r="JDL849" s="3"/>
      <c r="JDM849" s="3"/>
      <c r="JDN849" s="3"/>
      <c r="JDO849" s="3"/>
      <c r="JDP849" s="3"/>
      <c r="JDQ849" s="3"/>
      <c r="JDR849" s="3"/>
      <c r="JDS849" s="3"/>
      <c r="JDT849" s="3"/>
      <c r="JDU849" s="3"/>
      <c r="JDV849" s="3"/>
      <c r="JDW849" s="3"/>
      <c r="JDX849" s="3"/>
      <c r="JDY849" s="3"/>
      <c r="JDZ849" s="3"/>
      <c r="JEA849" s="3"/>
      <c r="JEB849" s="3"/>
      <c r="JEC849" s="3"/>
      <c r="JED849" s="3"/>
      <c r="JEE849" s="3"/>
      <c r="JEF849" s="3"/>
      <c r="JEG849" s="3"/>
      <c r="JEH849" s="3"/>
      <c r="JEI849" s="3"/>
      <c r="JEJ849" s="3"/>
      <c r="JEK849" s="3"/>
      <c r="JEL849" s="3"/>
      <c r="JEM849" s="3"/>
      <c r="JEN849" s="3"/>
      <c r="JEO849" s="3"/>
      <c r="JEP849" s="3"/>
      <c r="JEQ849" s="3"/>
      <c r="JER849" s="3"/>
      <c r="JES849" s="3"/>
      <c r="JET849" s="3"/>
      <c r="JEU849" s="3"/>
      <c r="JEV849" s="3"/>
      <c r="JEW849" s="3"/>
      <c r="JEX849" s="3"/>
      <c r="JEY849" s="3"/>
      <c r="JEZ849" s="3"/>
      <c r="JFA849" s="3"/>
      <c r="JFB849" s="3"/>
      <c r="JFC849" s="3"/>
      <c r="JFD849" s="3"/>
      <c r="JFE849" s="3"/>
      <c r="JFF849" s="3"/>
      <c r="JFG849" s="3"/>
      <c r="JFH849" s="3"/>
      <c r="JFI849" s="3"/>
      <c r="JFJ849" s="3"/>
      <c r="JFK849" s="3"/>
      <c r="JFL849" s="3"/>
      <c r="JFM849" s="3"/>
      <c r="JFN849" s="3"/>
      <c r="JFO849" s="3"/>
      <c r="JFP849" s="3"/>
      <c r="JFQ849" s="3"/>
      <c r="JFR849" s="3"/>
      <c r="JFS849" s="3"/>
      <c r="JFT849" s="3"/>
      <c r="JFU849" s="3"/>
      <c r="JFV849" s="3"/>
      <c r="JFW849" s="3"/>
      <c r="JFX849" s="3"/>
      <c r="JFY849" s="3"/>
      <c r="JFZ849" s="3"/>
      <c r="JGA849" s="3"/>
      <c r="JGB849" s="3"/>
      <c r="JGC849" s="3"/>
      <c r="JGD849" s="3"/>
      <c r="JGE849" s="3"/>
      <c r="JGF849" s="3"/>
      <c r="JGG849" s="3"/>
      <c r="JGH849" s="3"/>
      <c r="JGI849" s="3"/>
      <c r="JGJ849" s="3"/>
      <c r="JGK849" s="3"/>
      <c r="JGL849" s="3"/>
      <c r="JGM849" s="3"/>
      <c r="JGN849" s="3"/>
      <c r="JGO849" s="3"/>
      <c r="JGP849" s="3"/>
      <c r="JGQ849" s="3"/>
      <c r="JGR849" s="3"/>
      <c r="JGS849" s="3"/>
      <c r="JGT849" s="3"/>
      <c r="JGU849" s="3"/>
      <c r="JGV849" s="3"/>
      <c r="JGW849" s="3"/>
      <c r="JGX849" s="3"/>
      <c r="JGY849" s="3"/>
      <c r="JGZ849" s="3"/>
      <c r="JHA849" s="3"/>
      <c r="JHB849" s="3"/>
      <c r="JHC849" s="3"/>
      <c r="JHD849" s="3"/>
      <c r="JHE849" s="3"/>
      <c r="JHF849" s="3"/>
      <c r="JHG849" s="3"/>
      <c r="JHH849" s="3"/>
      <c r="JHI849" s="3"/>
      <c r="JHJ849" s="3"/>
      <c r="JHK849" s="3"/>
      <c r="JHL849" s="3"/>
      <c r="JHM849" s="3"/>
      <c r="JHN849" s="3"/>
      <c r="JHO849" s="3"/>
      <c r="JHP849" s="3"/>
      <c r="JHQ849" s="3"/>
      <c r="JHR849" s="3"/>
      <c r="JHS849" s="3"/>
      <c r="JHT849" s="3"/>
      <c r="JHU849" s="3"/>
      <c r="JHV849" s="3"/>
      <c r="JHW849" s="3"/>
      <c r="JHX849" s="3"/>
      <c r="JHY849" s="3"/>
      <c r="JHZ849" s="3"/>
      <c r="JIA849" s="3"/>
      <c r="JIB849" s="3"/>
      <c r="JIC849" s="3"/>
      <c r="JID849" s="3"/>
      <c r="JIE849" s="3"/>
      <c r="JIF849" s="3"/>
      <c r="JIG849" s="3"/>
      <c r="JIH849" s="3"/>
      <c r="JII849" s="3"/>
      <c r="JIJ849" s="3"/>
      <c r="JIK849" s="3"/>
      <c r="JIL849" s="3"/>
      <c r="JIM849" s="3"/>
      <c r="JIN849" s="3"/>
      <c r="JIO849" s="3"/>
      <c r="JIP849" s="3"/>
      <c r="JIQ849" s="3"/>
      <c r="JIR849" s="3"/>
      <c r="JIS849" s="3"/>
      <c r="JIT849" s="3"/>
      <c r="JIU849" s="3"/>
      <c r="JIV849" s="3"/>
      <c r="JIW849" s="3"/>
      <c r="JIX849" s="3"/>
      <c r="JIY849" s="3"/>
      <c r="JIZ849" s="3"/>
      <c r="JJA849" s="3"/>
      <c r="JJB849" s="3"/>
      <c r="JJC849" s="3"/>
      <c r="JJD849" s="3"/>
      <c r="JJE849" s="3"/>
      <c r="JJF849" s="3"/>
      <c r="JJG849" s="3"/>
      <c r="JJH849" s="3"/>
      <c r="JJI849" s="3"/>
      <c r="JJJ849" s="3"/>
      <c r="JJK849" s="3"/>
      <c r="JJL849" s="3"/>
      <c r="JJM849" s="3"/>
      <c r="JJN849" s="3"/>
      <c r="JJO849" s="3"/>
      <c r="JJP849" s="3"/>
      <c r="JJQ849" s="3"/>
      <c r="JJR849" s="3"/>
      <c r="JJS849" s="3"/>
      <c r="JJT849" s="3"/>
      <c r="JJU849" s="3"/>
      <c r="JJV849" s="3"/>
      <c r="JJW849" s="3"/>
      <c r="JJX849" s="3"/>
      <c r="JJY849" s="3"/>
      <c r="JJZ849" s="3"/>
      <c r="JKA849" s="3"/>
      <c r="JKB849" s="3"/>
      <c r="JKC849" s="3"/>
      <c r="JKD849" s="3"/>
      <c r="JKE849" s="3"/>
      <c r="JKF849" s="3"/>
      <c r="JKG849" s="3"/>
      <c r="JKH849" s="3"/>
      <c r="JKI849" s="3"/>
      <c r="JKJ849" s="3"/>
      <c r="JKK849" s="3"/>
      <c r="JKL849" s="3"/>
      <c r="JKM849" s="3"/>
      <c r="JKN849" s="3"/>
      <c r="JKO849" s="3"/>
      <c r="JKP849" s="3"/>
      <c r="JKQ849" s="3"/>
      <c r="JKR849" s="3"/>
      <c r="JKS849" s="3"/>
      <c r="JKT849" s="3"/>
      <c r="JKU849" s="3"/>
      <c r="JKV849" s="3"/>
      <c r="JKW849" s="3"/>
      <c r="JKX849" s="3"/>
      <c r="JKY849" s="3"/>
      <c r="JKZ849" s="3"/>
      <c r="JLA849" s="3"/>
      <c r="JLB849" s="3"/>
      <c r="JLC849" s="3"/>
      <c r="JLD849" s="3"/>
      <c r="JLE849" s="3"/>
      <c r="JLF849" s="3"/>
      <c r="JLG849" s="3"/>
      <c r="JLH849" s="3"/>
      <c r="JLI849" s="3"/>
      <c r="JLJ849" s="3"/>
      <c r="JLK849" s="3"/>
      <c r="JLL849" s="3"/>
      <c r="JLM849" s="3"/>
      <c r="JLN849" s="3"/>
      <c r="JLO849" s="3"/>
      <c r="JLP849" s="3"/>
      <c r="JLQ849" s="3"/>
      <c r="JLR849" s="3"/>
      <c r="JLS849" s="3"/>
      <c r="JLT849" s="3"/>
      <c r="JLU849" s="3"/>
      <c r="JLV849" s="3"/>
      <c r="JLW849" s="3"/>
      <c r="JLX849" s="3"/>
      <c r="JLY849" s="3"/>
      <c r="JLZ849" s="3"/>
      <c r="JMA849" s="3"/>
      <c r="JMB849" s="3"/>
      <c r="JMC849" s="3"/>
      <c r="JMD849" s="3"/>
      <c r="JME849" s="3"/>
      <c r="JMF849" s="3"/>
      <c r="JMG849" s="3"/>
      <c r="JMH849" s="3"/>
      <c r="JMI849" s="3"/>
      <c r="JMJ849" s="3"/>
      <c r="JMK849" s="3"/>
      <c r="JML849" s="3"/>
      <c r="JMM849" s="3"/>
      <c r="JMN849" s="3"/>
      <c r="JMO849" s="3"/>
      <c r="JMP849" s="3"/>
      <c r="JMQ849" s="3"/>
      <c r="JMR849" s="3"/>
      <c r="JMS849" s="3"/>
      <c r="JMT849" s="3"/>
      <c r="JMU849" s="3"/>
      <c r="JMV849" s="3"/>
      <c r="JMW849" s="3"/>
      <c r="JMX849" s="3"/>
      <c r="JMY849" s="3"/>
      <c r="JMZ849" s="3"/>
      <c r="JNA849" s="3"/>
      <c r="JNB849" s="3"/>
      <c r="JNC849" s="3"/>
      <c r="JND849" s="3"/>
      <c r="JNE849" s="3"/>
      <c r="JNF849" s="3"/>
      <c r="JNG849" s="3"/>
      <c r="JNH849" s="3"/>
      <c r="JNI849" s="3"/>
      <c r="JNJ849" s="3"/>
      <c r="JNK849" s="3"/>
      <c r="JNL849" s="3"/>
      <c r="JNM849" s="3"/>
      <c r="JNN849" s="3"/>
      <c r="JNO849" s="3"/>
      <c r="JNP849" s="3"/>
      <c r="JNQ849" s="3"/>
      <c r="JNR849" s="3"/>
      <c r="JNS849" s="3"/>
      <c r="JNT849" s="3"/>
      <c r="JNU849" s="3"/>
      <c r="JNV849" s="3"/>
      <c r="JNW849" s="3"/>
      <c r="JNX849" s="3"/>
      <c r="JNY849" s="3"/>
      <c r="JNZ849" s="3"/>
      <c r="JOA849" s="3"/>
      <c r="JOB849" s="3"/>
      <c r="JOC849" s="3"/>
      <c r="JOD849" s="3"/>
      <c r="JOE849" s="3"/>
      <c r="JOF849" s="3"/>
      <c r="JOG849" s="3"/>
      <c r="JOH849" s="3"/>
      <c r="JOI849" s="3"/>
      <c r="JOJ849" s="3"/>
      <c r="JOK849" s="3"/>
      <c r="JOL849" s="3"/>
      <c r="JOM849" s="3"/>
      <c r="JON849" s="3"/>
      <c r="JOO849" s="3"/>
      <c r="JOP849" s="3"/>
      <c r="JOQ849" s="3"/>
      <c r="JOR849" s="3"/>
      <c r="JOS849" s="3"/>
      <c r="JOT849" s="3"/>
      <c r="JOU849" s="3"/>
      <c r="JOV849" s="3"/>
      <c r="JOW849" s="3"/>
      <c r="JOX849" s="3"/>
      <c r="JOY849" s="3"/>
      <c r="JOZ849" s="3"/>
      <c r="JPA849" s="3"/>
      <c r="JPB849" s="3"/>
      <c r="JPC849" s="3"/>
      <c r="JPD849" s="3"/>
      <c r="JPE849" s="3"/>
      <c r="JPF849" s="3"/>
      <c r="JPG849" s="3"/>
      <c r="JPH849" s="3"/>
      <c r="JPI849" s="3"/>
      <c r="JPJ849" s="3"/>
      <c r="JPK849" s="3"/>
      <c r="JPL849" s="3"/>
      <c r="JPM849" s="3"/>
      <c r="JPN849" s="3"/>
      <c r="JPO849" s="3"/>
      <c r="JPP849" s="3"/>
      <c r="JPQ849" s="3"/>
      <c r="JPR849" s="3"/>
      <c r="JPS849" s="3"/>
      <c r="JPT849" s="3"/>
      <c r="JPU849" s="3"/>
      <c r="JPV849" s="3"/>
      <c r="JPW849" s="3"/>
      <c r="JPX849" s="3"/>
      <c r="JPY849" s="3"/>
      <c r="JPZ849" s="3"/>
      <c r="JQA849" s="3"/>
      <c r="JQB849" s="3"/>
      <c r="JQC849" s="3"/>
      <c r="JQD849" s="3"/>
      <c r="JQE849" s="3"/>
      <c r="JQF849" s="3"/>
      <c r="JQG849" s="3"/>
      <c r="JQH849" s="3"/>
      <c r="JQI849" s="3"/>
      <c r="JQJ849" s="3"/>
      <c r="JQK849" s="3"/>
      <c r="JQL849" s="3"/>
      <c r="JQM849" s="3"/>
      <c r="JQN849" s="3"/>
      <c r="JQO849" s="3"/>
      <c r="JQP849" s="3"/>
      <c r="JQQ849" s="3"/>
      <c r="JQR849" s="3"/>
      <c r="JQS849" s="3"/>
      <c r="JQT849" s="3"/>
      <c r="JQU849" s="3"/>
      <c r="JQV849" s="3"/>
      <c r="JQW849" s="3"/>
      <c r="JQX849" s="3"/>
      <c r="JQY849" s="3"/>
      <c r="JQZ849" s="3"/>
      <c r="JRA849" s="3"/>
      <c r="JRB849" s="3"/>
      <c r="JRC849" s="3"/>
      <c r="JRD849" s="3"/>
      <c r="JRE849" s="3"/>
      <c r="JRF849" s="3"/>
      <c r="JRG849" s="3"/>
      <c r="JRH849" s="3"/>
      <c r="JRI849" s="3"/>
      <c r="JRJ849" s="3"/>
      <c r="JRK849" s="3"/>
      <c r="JRL849" s="3"/>
      <c r="JRM849" s="3"/>
      <c r="JRN849" s="3"/>
      <c r="JRO849" s="3"/>
      <c r="JRP849" s="3"/>
      <c r="JRQ849" s="3"/>
      <c r="JRR849" s="3"/>
      <c r="JRS849" s="3"/>
      <c r="JRT849" s="3"/>
      <c r="JRU849" s="3"/>
      <c r="JRV849" s="3"/>
      <c r="JRW849" s="3"/>
      <c r="JRX849" s="3"/>
      <c r="JRY849" s="3"/>
      <c r="JRZ849" s="3"/>
      <c r="JSA849" s="3"/>
      <c r="JSB849" s="3"/>
      <c r="JSC849" s="3"/>
      <c r="JSD849" s="3"/>
      <c r="JSE849" s="3"/>
      <c r="JSF849" s="3"/>
      <c r="JSG849" s="3"/>
      <c r="JSH849" s="3"/>
      <c r="JSI849" s="3"/>
      <c r="JSJ849" s="3"/>
      <c r="JSK849" s="3"/>
      <c r="JSL849" s="3"/>
      <c r="JSM849" s="3"/>
      <c r="JSN849" s="3"/>
      <c r="JSO849" s="3"/>
      <c r="JSP849" s="3"/>
      <c r="JSQ849" s="3"/>
      <c r="JSR849" s="3"/>
      <c r="JSS849" s="3"/>
      <c r="JST849" s="3"/>
      <c r="JSU849" s="3"/>
      <c r="JSV849" s="3"/>
      <c r="JSW849" s="3"/>
      <c r="JSX849" s="3"/>
      <c r="JSY849" s="3"/>
      <c r="JSZ849" s="3"/>
      <c r="JTA849" s="3"/>
      <c r="JTB849" s="3"/>
      <c r="JTC849" s="3"/>
      <c r="JTD849" s="3"/>
      <c r="JTE849" s="3"/>
      <c r="JTF849" s="3"/>
      <c r="JTG849" s="3"/>
      <c r="JTH849" s="3"/>
      <c r="JTI849" s="3"/>
      <c r="JTJ849" s="3"/>
      <c r="JTK849" s="3"/>
      <c r="JTL849" s="3"/>
      <c r="JTM849" s="3"/>
      <c r="JTN849" s="3"/>
      <c r="JTO849" s="3"/>
      <c r="JTP849" s="3"/>
      <c r="JTQ849" s="3"/>
      <c r="JTR849" s="3"/>
      <c r="JTS849" s="3"/>
      <c r="JTT849" s="3"/>
      <c r="JTU849" s="3"/>
      <c r="JTV849" s="3"/>
      <c r="JTW849" s="3"/>
      <c r="JTX849" s="3"/>
      <c r="JTY849" s="3"/>
      <c r="JTZ849" s="3"/>
      <c r="JUA849" s="3"/>
      <c r="JUB849" s="3"/>
      <c r="JUC849" s="3"/>
      <c r="JUD849" s="3"/>
      <c r="JUE849" s="3"/>
      <c r="JUF849" s="3"/>
      <c r="JUG849" s="3"/>
      <c r="JUH849" s="3"/>
      <c r="JUI849" s="3"/>
      <c r="JUJ849" s="3"/>
      <c r="JUK849" s="3"/>
      <c r="JUL849" s="3"/>
      <c r="JUM849" s="3"/>
      <c r="JUN849" s="3"/>
      <c r="JUO849" s="3"/>
      <c r="JUP849" s="3"/>
      <c r="JUQ849" s="3"/>
      <c r="JUR849" s="3"/>
      <c r="JUS849" s="3"/>
      <c r="JUT849" s="3"/>
      <c r="JUU849" s="3"/>
      <c r="JUV849" s="3"/>
      <c r="JUW849" s="3"/>
      <c r="JUX849" s="3"/>
      <c r="JUY849" s="3"/>
      <c r="JUZ849" s="3"/>
      <c r="JVA849" s="3"/>
      <c r="JVB849" s="3"/>
      <c r="JVC849" s="3"/>
      <c r="JVD849" s="3"/>
      <c r="JVE849" s="3"/>
      <c r="JVF849" s="3"/>
      <c r="JVG849" s="3"/>
      <c r="JVH849" s="3"/>
      <c r="JVI849" s="3"/>
      <c r="JVJ849" s="3"/>
      <c r="JVK849" s="3"/>
      <c r="JVL849" s="3"/>
      <c r="JVM849" s="3"/>
      <c r="JVN849" s="3"/>
      <c r="JVO849" s="3"/>
      <c r="JVP849" s="3"/>
      <c r="JVQ849" s="3"/>
      <c r="JVR849" s="3"/>
      <c r="JVS849" s="3"/>
      <c r="JVT849" s="3"/>
      <c r="JVU849" s="3"/>
      <c r="JVV849" s="3"/>
      <c r="JVW849" s="3"/>
      <c r="JVX849" s="3"/>
      <c r="JVY849" s="3"/>
      <c r="JVZ849" s="3"/>
      <c r="JWA849" s="3"/>
      <c r="JWB849" s="3"/>
      <c r="JWC849" s="3"/>
      <c r="JWD849" s="3"/>
      <c r="JWE849" s="3"/>
      <c r="JWF849" s="3"/>
      <c r="JWG849" s="3"/>
      <c r="JWH849" s="3"/>
      <c r="JWI849" s="3"/>
      <c r="JWJ849" s="3"/>
      <c r="JWK849" s="3"/>
      <c r="JWL849" s="3"/>
      <c r="JWM849" s="3"/>
      <c r="JWN849" s="3"/>
      <c r="JWO849" s="3"/>
      <c r="JWP849" s="3"/>
      <c r="JWQ849" s="3"/>
      <c r="JWR849" s="3"/>
      <c r="JWS849" s="3"/>
      <c r="JWT849" s="3"/>
      <c r="JWU849" s="3"/>
      <c r="JWV849" s="3"/>
      <c r="JWW849" s="3"/>
      <c r="JWX849" s="3"/>
      <c r="JWY849" s="3"/>
      <c r="JWZ849" s="3"/>
      <c r="JXA849" s="3"/>
      <c r="JXB849" s="3"/>
      <c r="JXC849" s="3"/>
      <c r="JXD849" s="3"/>
      <c r="JXE849" s="3"/>
      <c r="JXF849" s="3"/>
      <c r="JXG849" s="3"/>
      <c r="JXH849" s="3"/>
      <c r="JXI849" s="3"/>
      <c r="JXJ849" s="3"/>
      <c r="JXK849" s="3"/>
      <c r="JXL849" s="3"/>
      <c r="JXM849" s="3"/>
      <c r="JXN849" s="3"/>
      <c r="JXO849" s="3"/>
      <c r="JXP849" s="3"/>
      <c r="JXQ849" s="3"/>
      <c r="JXR849" s="3"/>
      <c r="JXS849" s="3"/>
      <c r="JXT849" s="3"/>
      <c r="JXU849" s="3"/>
      <c r="JXV849" s="3"/>
      <c r="JXW849" s="3"/>
      <c r="JXX849" s="3"/>
      <c r="JXY849" s="3"/>
      <c r="JXZ849" s="3"/>
      <c r="JYA849" s="3"/>
      <c r="JYB849" s="3"/>
      <c r="JYC849" s="3"/>
      <c r="JYD849" s="3"/>
      <c r="JYE849" s="3"/>
      <c r="JYF849" s="3"/>
      <c r="JYG849" s="3"/>
      <c r="JYH849" s="3"/>
      <c r="JYI849" s="3"/>
      <c r="JYJ849" s="3"/>
      <c r="JYK849" s="3"/>
      <c r="JYL849" s="3"/>
      <c r="JYM849" s="3"/>
      <c r="JYN849" s="3"/>
      <c r="JYO849" s="3"/>
      <c r="JYP849" s="3"/>
      <c r="JYQ849" s="3"/>
      <c r="JYR849" s="3"/>
      <c r="JYS849" s="3"/>
      <c r="JYT849" s="3"/>
      <c r="JYU849" s="3"/>
      <c r="JYV849" s="3"/>
      <c r="JYW849" s="3"/>
      <c r="JYX849" s="3"/>
      <c r="JYY849" s="3"/>
      <c r="JYZ849" s="3"/>
      <c r="JZA849" s="3"/>
      <c r="JZB849" s="3"/>
      <c r="JZC849" s="3"/>
      <c r="JZD849" s="3"/>
      <c r="JZE849" s="3"/>
      <c r="JZF849" s="3"/>
      <c r="JZG849" s="3"/>
      <c r="JZH849" s="3"/>
      <c r="JZI849" s="3"/>
      <c r="JZJ849" s="3"/>
      <c r="JZK849" s="3"/>
      <c r="JZL849" s="3"/>
      <c r="JZM849" s="3"/>
      <c r="JZN849" s="3"/>
      <c r="JZO849" s="3"/>
      <c r="JZP849" s="3"/>
      <c r="JZQ849" s="3"/>
      <c r="JZR849" s="3"/>
      <c r="JZS849" s="3"/>
      <c r="JZT849" s="3"/>
      <c r="JZU849" s="3"/>
      <c r="JZV849" s="3"/>
      <c r="JZW849" s="3"/>
      <c r="JZX849" s="3"/>
      <c r="JZY849" s="3"/>
      <c r="JZZ849" s="3"/>
      <c r="KAA849" s="3"/>
      <c r="KAB849" s="3"/>
      <c r="KAC849" s="3"/>
      <c r="KAD849" s="3"/>
      <c r="KAE849" s="3"/>
      <c r="KAF849" s="3"/>
      <c r="KAG849" s="3"/>
      <c r="KAH849" s="3"/>
      <c r="KAI849" s="3"/>
      <c r="KAJ849" s="3"/>
      <c r="KAK849" s="3"/>
      <c r="KAL849" s="3"/>
      <c r="KAM849" s="3"/>
      <c r="KAN849" s="3"/>
      <c r="KAO849" s="3"/>
      <c r="KAP849" s="3"/>
      <c r="KAQ849" s="3"/>
      <c r="KAR849" s="3"/>
      <c r="KAS849" s="3"/>
      <c r="KAT849" s="3"/>
      <c r="KAU849" s="3"/>
      <c r="KAV849" s="3"/>
      <c r="KAW849" s="3"/>
      <c r="KAX849" s="3"/>
      <c r="KAY849" s="3"/>
      <c r="KAZ849" s="3"/>
      <c r="KBA849" s="3"/>
      <c r="KBB849" s="3"/>
      <c r="KBC849" s="3"/>
      <c r="KBD849" s="3"/>
      <c r="KBE849" s="3"/>
      <c r="KBF849" s="3"/>
      <c r="KBG849" s="3"/>
      <c r="KBH849" s="3"/>
      <c r="KBI849" s="3"/>
      <c r="KBJ849" s="3"/>
      <c r="KBK849" s="3"/>
      <c r="KBL849" s="3"/>
      <c r="KBM849" s="3"/>
      <c r="KBN849" s="3"/>
      <c r="KBO849" s="3"/>
      <c r="KBP849" s="3"/>
      <c r="KBQ849" s="3"/>
      <c r="KBR849" s="3"/>
      <c r="KBS849" s="3"/>
      <c r="KBT849" s="3"/>
      <c r="KBU849" s="3"/>
      <c r="KBV849" s="3"/>
      <c r="KBW849" s="3"/>
      <c r="KBX849" s="3"/>
      <c r="KBY849" s="3"/>
      <c r="KBZ849" s="3"/>
      <c r="KCA849" s="3"/>
      <c r="KCB849" s="3"/>
      <c r="KCC849" s="3"/>
      <c r="KCD849" s="3"/>
      <c r="KCE849" s="3"/>
      <c r="KCF849" s="3"/>
      <c r="KCG849" s="3"/>
      <c r="KCH849" s="3"/>
      <c r="KCI849" s="3"/>
      <c r="KCJ849" s="3"/>
      <c r="KCK849" s="3"/>
      <c r="KCL849" s="3"/>
      <c r="KCM849" s="3"/>
      <c r="KCN849" s="3"/>
      <c r="KCO849" s="3"/>
      <c r="KCP849" s="3"/>
      <c r="KCQ849" s="3"/>
      <c r="KCR849" s="3"/>
      <c r="KCS849" s="3"/>
      <c r="KCT849" s="3"/>
      <c r="KCU849" s="3"/>
      <c r="KCV849" s="3"/>
      <c r="KCW849" s="3"/>
      <c r="KCX849" s="3"/>
      <c r="KCY849" s="3"/>
      <c r="KCZ849" s="3"/>
      <c r="KDA849" s="3"/>
      <c r="KDB849" s="3"/>
      <c r="KDC849" s="3"/>
      <c r="KDD849" s="3"/>
      <c r="KDE849" s="3"/>
      <c r="KDF849" s="3"/>
      <c r="KDG849" s="3"/>
      <c r="KDH849" s="3"/>
      <c r="KDI849" s="3"/>
      <c r="KDJ849" s="3"/>
      <c r="KDK849" s="3"/>
      <c r="KDL849" s="3"/>
      <c r="KDM849" s="3"/>
      <c r="KDN849" s="3"/>
      <c r="KDO849" s="3"/>
      <c r="KDP849" s="3"/>
      <c r="KDQ849" s="3"/>
      <c r="KDR849" s="3"/>
      <c r="KDS849" s="3"/>
      <c r="KDT849" s="3"/>
      <c r="KDU849" s="3"/>
      <c r="KDV849" s="3"/>
      <c r="KDW849" s="3"/>
      <c r="KDX849" s="3"/>
      <c r="KDY849" s="3"/>
      <c r="KDZ849" s="3"/>
      <c r="KEA849" s="3"/>
      <c r="KEB849" s="3"/>
      <c r="KEC849" s="3"/>
      <c r="KED849" s="3"/>
      <c r="KEE849" s="3"/>
      <c r="KEF849" s="3"/>
      <c r="KEG849" s="3"/>
      <c r="KEH849" s="3"/>
      <c r="KEI849" s="3"/>
      <c r="KEJ849" s="3"/>
      <c r="KEK849" s="3"/>
      <c r="KEL849" s="3"/>
      <c r="KEM849" s="3"/>
      <c r="KEN849" s="3"/>
      <c r="KEO849" s="3"/>
      <c r="KEP849" s="3"/>
      <c r="KEQ849" s="3"/>
      <c r="KER849" s="3"/>
      <c r="KES849" s="3"/>
      <c r="KET849" s="3"/>
      <c r="KEU849" s="3"/>
      <c r="KEV849" s="3"/>
      <c r="KEW849" s="3"/>
      <c r="KEX849" s="3"/>
      <c r="KEY849" s="3"/>
      <c r="KEZ849" s="3"/>
      <c r="KFA849" s="3"/>
      <c r="KFB849" s="3"/>
      <c r="KFC849" s="3"/>
      <c r="KFD849" s="3"/>
      <c r="KFE849" s="3"/>
      <c r="KFF849" s="3"/>
      <c r="KFG849" s="3"/>
      <c r="KFH849" s="3"/>
      <c r="KFI849" s="3"/>
      <c r="KFJ849" s="3"/>
      <c r="KFK849" s="3"/>
      <c r="KFL849" s="3"/>
      <c r="KFM849" s="3"/>
      <c r="KFN849" s="3"/>
      <c r="KFO849" s="3"/>
      <c r="KFP849" s="3"/>
      <c r="KFQ849" s="3"/>
      <c r="KFR849" s="3"/>
      <c r="KFS849" s="3"/>
      <c r="KFT849" s="3"/>
      <c r="KFU849" s="3"/>
      <c r="KFV849" s="3"/>
      <c r="KFW849" s="3"/>
      <c r="KFX849" s="3"/>
      <c r="KFY849" s="3"/>
      <c r="KFZ849" s="3"/>
      <c r="KGA849" s="3"/>
      <c r="KGB849" s="3"/>
      <c r="KGC849" s="3"/>
      <c r="KGD849" s="3"/>
      <c r="KGE849" s="3"/>
      <c r="KGF849" s="3"/>
      <c r="KGG849" s="3"/>
      <c r="KGH849" s="3"/>
      <c r="KGI849" s="3"/>
      <c r="KGJ849" s="3"/>
      <c r="KGK849" s="3"/>
      <c r="KGL849" s="3"/>
      <c r="KGM849" s="3"/>
      <c r="KGN849" s="3"/>
      <c r="KGO849" s="3"/>
      <c r="KGP849" s="3"/>
      <c r="KGQ849" s="3"/>
      <c r="KGR849" s="3"/>
      <c r="KGS849" s="3"/>
      <c r="KGT849" s="3"/>
      <c r="KGU849" s="3"/>
      <c r="KGV849" s="3"/>
      <c r="KGW849" s="3"/>
      <c r="KGX849" s="3"/>
      <c r="KGY849" s="3"/>
      <c r="KGZ849" s="3"/>
      <c r="KHA849" s="3"/>
      <c r="KHB849" s="3"/>
      <c r="KHC849" s="3"/>
      <c r="KHD849" s="3"/>
      <c r="KHE849" s="3"/>
      <c r="KHF849" s="3"/>
      <c r="KHG849" s="3"/>
      <c r="KHH849" s="3"/>
      <c r="KHI849" s="3"/>
      <c r="KHJ849" s="3"/>
      <c r="KHK849" s="3"/>
      <c r="KHL849" s="3"/>
      <c r="KHM849" s="3"/>
      <c r="KHN849" s="3"/>
      <c r="KHO849" s="3"/>
      <c r="KHP849" s="3"/>
      <c r="KHQ849" s="3"/>
      <c r="KHR849" s="3"/>
      <c r="KHS849" s="3"/>
      <c r="KHT849" s="3"/>
      <c r="KHU849" s="3"/>
      <c r="KHV849" s="3"/>
      <c r="KHW849" s="3"/>
      <c r="KHX849" s="3"/>
      <c r="KHY849" s="3"/>
      <c r="KHZ849" s="3"/>
      <c r="KIA849" s="3"/>
      <c r="KIB849" s="3"/>
      <c r="KIC849" s="3"/>
      <c r="KID849" s="3"/>
      <c r="KIE849" s="3"/>
      <c r="KIF849" s="3"/>
      <c r="KIG849" s="3"/>
      <c r="KIH849" s="3"/>
      <c r="KII849" s="3"/>
      <c r="KIJ849" s="3"/>
      <c r="KIK849" s="3"/>
      <c r="KIL849" s="3"/>
      <c r="KIM849" s="3"/>
      <c r="KIN849" s="3"/>
      <c r="KIO849" s="3"/>
      <c r="KIP849" s="3"/>
      <c r="KIQ849" s="3"/>
      <c r="KIR849" s="3"/>
      <c r="KIS849" s="3"/>
      <c r="KIT849" s="3"/>
      <c r="KIU849" s="3"/>
      <c r="KIV849" s="3"/>
      <c r="KIW849" s="3"/>
      <c r="KIX849" s="3"/>
      <c r="KIY849" s="3"/>
      <c r="KIZ849" s="3"/>
      <c r="KJA849" s="3"/>
      <c r="KJB849" s="3"/>
      <c r="KJC849" s="3"/>
      <c r="KJD849" s="3"/>
      <c r="KJE849" s="3"/>
      <c r="KJF849" s="3"/>
      <c r="KJG849" s="3"/>
      <c r="KJH849" s="3"/>
      <c r="KJI849" s="3"/>
      <c r="KJJ849" s="3"/>
      <c r="KJK849" s="3"/>
      <c r="KJL849" s="3"/>
      <c r="KJM849" s="3"/>
      <c r="KJN849" s="3"/>
      <c r="KJO849" s="3"/>
      <c r="KJP849" s="3"/>
      <c r="KJQ849" s="3"/>
      <c r="KJR849" s="3"/>
      <c r="KJS849" s="3"/>
      <c r="KJT849" s="3"/>
      <c r="KJU849" s="3"/>
      <c r="KJV849" s="3"/>
      <c r="KJW849" s="3"/>
      <c r="KJX849" s="3"/>
      <c r="KJY849" s="3"/>
      <c r="KJZ849" s="3"/>
      <c r="KKA849" s="3"/>
      <c r="KKB849" s="3"/>
      <c r="KKC849" s="3"/>
      <c r="KKD849" s="3"/>
      <c r="KKE849" s="3"/>
      <c r="KKF849" s="3"/>
      <c r="KKG849" s="3"/>
      <c r="KKH849" s="3"/>
      <c r="KKI849" s="3"/>
      <c r="KKJ849" s="3"/>
      <c r="KKK849" s="3"/>
      <c r="KKL849" s="3"/>
      <c r="KKM849" s="3"/>
      <c r="KKN849" s="3"/>
      <c r="KKO849" s="3"/>
      <c r="KKP849" s="3"/>
      <c r="KKQ849" s="3"/>
      <c r="KKR849" s="3"/>
      <c r="KKS849" s="3"/>
      <c r="KKT849" s="3"/>
      <c r="KKU849" s="3"/>
      <c r="KKV849" s="3"/>
      <c r="KKW849" s="3"/>
      <c r="KKX849" s="3"/>
      <c r="KKY849" s="3"/>
      <c r="KKZ849" s="3"/>
      <c r="KLA849" s="3"/>
      <c r="KLB849" s="3"/>
      <c r="KLC849" s="3"/>
      <c r="KLD849" s="3"/>
      <c r="KLE849" s="3"/>
      <c r="KLF849" s="3"/>
      <c r="KLG849" s="3"/>
      <c r="KLH849" s="3"/>
      <c r="KLI849" s="3"/>
      <c r="KLJ849" s="3"/>
      <c r="KLK849" s="3"/>
      <c r="KLL849" s="3"/>
      <c r="KLM849" s="3"/>
      <c r="KLN849" s="3"/>
      <c r="KLO849" s="3"/>
      <c r="KLP849" s="3"/>
      <c r="KLQ849" s="3"/>
      <c r="KLR849" s="3"/>
      <c r="KLS849" s="3"/>
      <c r="KLT849" s="3"/>
      <c r="KLU849" s="3"/>
      <c r="KLV849" s="3"/>
      <c r="KLW849" s="3"/>
      <c r="KLX849" s="3"/>
      <c r="KLY849" s="3"/>
      <c r="KLZ849" s="3"/>
      <c r="KMA849" s="3"/>
      <c r="KMB849" s="3"/>
      <c r="KMC849" s="3"/>
      <c r="KMD849" s="3"/>
      <c r="KME849" s="3"/>
      <c r="KMF849" s="3"/>
      <c r="KMG849" s="3"/>
      <c r="KMH849" s="3"/>
      <c r="KMI849" s="3"/>
      <c r="KMJ849" s="3"/>
      <c r="KMK849" s="3"/>
      <c r="KML849" s="3"/>
      <c r="KMM849" s="3"/>
      <c r="KMN849" s="3"/>
      <c r="KMO849" s="3"/>
      <c r="KMP849" s="3"/>
      <c r="KMQ849" s="3"/>
      <c r="KMR849" s="3"/>
      <c r="KMS849" s="3"/>
      <c r="KMT849" s="3"/>
      <c r="KMU849" s="3"/>
      <c r="KMV849" s="3"/>
      <c r="KMW849" s="3"/>
      <c r="KMX849" s="3"/>
      <c r="KMY849" s="3"/>
      <c r="KMZ849" s="3"/>
      <c r="KNA849" s="3"/>
      <c r="KNB849" s="3"/>
      <c r="KNC849" s="3"/>
      <c r="KND849" s="3"/>
      <c r="KNE849" s="3"/>
      <c r="KNF849" s="3"/>
      <c r="KNG849" s="3"/>
      <c r="KNH849" s="3"/>
      <c r="KNI849" s="3"/>
      <c r="KNJ849" s="3"/>
      <c r="KNK849" s="3"/>
      <c r="KNL849" s="3"/>
      <c r="KNM849" s="3"/>
      <c r="KNN849" s="3"/>
      <c r="KNO849" s="3"/>
      <c r="KNP849" s="3"/>
      <c r="KNQ849" s="3"/>
      <c r="KNR849" s="3"/>
      <c r="KNS849" s="3"/>
      <c r="KNT849" s="3"/>
      <c r="KNU849" s="3"/>
      <c r="KNV849" s="3"/>
      <c r="KNW849" s="3"/>
      <c r="KNX849" s="3"/>
      <c r="KNY849" s="3"/>
      <c r="KNZ849" s="3"/>
      <c r="KOA849" s="3"/>
      <c r="KOB849" s="3"/>
      <c r="KOC849" s="3"/>
      <c r="KOD849" s="3"/>
      <c r="KOE849" s="3"/>
      <c r="KOF849" s="3"/>
      <c r="KOG849" s="3"/>
      <c r="KOH849" s="3"/>
      <c r="KOI849" s="3"/>
      <c r="KOJ849" s="3"/>
      <c r="KOK849" s="3"/>
      <c r="KOL849" s="3"/>
      <c r="KOM849" s="3"/>
      <c r="KON849" s="3"/>
      <c r="KOO849" s="3"/>
      <c r="KOP849" s="3"/>
      <c r="KOQ849" s="3"/>
      <c r="KOR849" s="3"/>
      <c r="KOS849" s="3"/>
      <c r="KOT849" s="3"/>
      <c r="KOU849" s="3"/>
      <c r="KOV849" s="3"/>
      <c r="KOW849" s="3"/>
      <c r="KOX849" s="3"/>
      <c r="KOY849" s="3"/>
      <c r="KOZ849" s="3"/>
      <c r="KPA849" s="3"/>
      <c r="KPB849" s="3"/>
      <c r="KPC849" s="3"/>
      <c r="KPD849" s="3"/>
      <c r="KPE849" s="3"/>
      <c r="KPF849" s="3"/>
      <c r="KPG849" s="3"/>
      <c r="KPH849" s="3"/>
      <c r="KPI849" s="3"/>
      <c r="KPJ849" s="3"/>
      <c r="KPK849" s="3"/>
      <c r="KPL849" s="3"/>
      <c r="KPM849" s="3"/>
      <c r="KPN849" s="3"/>
      <c r="KPO849" s="3"/>
      <c r="KPP849" s="3"/>
      <c r="KPQ849" s="3"/>
      <c r="KPR849" s="3"/>
      <c r="KPS849" s="3"/>
      <c r="KPT849" s="3"/>
      <c r="KPU849" s="3"/>
      <c r="KPV849" s="3"/>
      <c r="KPW849" s="3"/>
      <c r="KPX849" s="3"/>
      <c r="KPY849" s="3"/>
      <c r="KPZ849" s="3"/>
      <c r="KQA849" s="3"/>
      <c r="KQB849" s="3"/>
      <c r="KQC849" s="3"/>
      <c r="KQD849" s="3"/>
      <c r="KQE849" s="3"/>
      <c r="KQF849" s="3"/>
      <c r="KQG849" s="3"/>
      <c r="KQH849" s="3"/>
      <c r="KQI849" s="3"/>
      <c r="KQJ849" s="3"/>
      <c r="KQK849" s="3"/>
      <c r="KQL849" s="3"/>
      <c r="KQM849" s="3"/>
      <c r="KQN849" s="3"/>
      <c r="KQO849" s="3"/>
      <c r="KQP849" s="3"/>
      <c r="KQQ849" s="3"/>
      <c r="KQR849" s="3"/>
      <c r="KQS849" s="3"/>
      <c r="KQT849" s="3"/>
      <c r="KQU849" s="3"/>
      <c r="KQV849" s="3"/>
      <c r="KQW849" s="3"/>
      <c r="KQX849" s="3"/>
      <c r="KQY849" s="3"/>
      <c r="KQZ849" s="3"/>
      <c r="KRA849" s="3"/>
      <c r="KRB849" s="3"/>
      <c r="KRC849" s="3"/>
      <c r="KRD849" s="3"/>
      <c r="KRE849" s="3"/>
      <c r="KRF849" s="3"/>
      <c r="KRG849" s="3"/>
      <c r="KRH849" s="3"/>
      <c r="KRI849" s="3"/>
      <c r="KRJ849" s="3"/>
      <c r="KRK849" s="3"/>
      <c r="KRL849" s="3"/>
      <c r="KRM849" s="3"/>
      <c r="KRN849" s="3"/>
      <c r="KRO849" s="3"/>
      <c r="KRP849" s="3"/>
      <c r="KRQ849" s="3"/>
      <c r="KRR849" s="3"/>
      <c r="KRS849" s="3"/>
      <c r="KRT849" s="3"/>
      <c r="KRU849" s="3"/>
      <c r="KRV849" s="3"/>
      <c r="KRW849" s="3"/>
      <c r="KRX849" s="3"/>
      <c r="KRY849" s="3"/>
      <c r="KRZ849" s="3"/>
      <c r="KSA849" s="3"/>
      <c r="KSB849" s="3"/>
      <c r="KSC849" s="3"/>
      <c r="KSD849" s="3"/>
      <c r="KSE849" s="3"/>
      <c r="KSF849" s="3"/>
      <c r="KSG849" s="3"/>
      <c r="KSH849" s="3"/>
      <c r="KSI849" s="3"/>
      <c r="KSJ849" s="3"/>
      <c r="KSK849" s="3"/>
      <c r="KSL849" s="3"/>
      <c r="KSM849" s="3"/>
      <c r="KSN849" s="3"/>
      <c r="KSO849" s="3"/>
      <c r="KSP849" s="3"/>
      <c r="KSQ849" s="3"/>
      <c r="KSR849" s="3"/>
      <c r="KSS849" s="3"/>
      <c r="KST849" s="3"/>
      <c r="KSU849" s="3"/>
      <c r="KSV849" s="3"/>
      <c r="KSW849" s="3"/>
      <c r="KSX849" s="3"/>
      <c r="KSY849" s="3"/>
      <c r="KSZ849" s="3"/>
      <c r="KTA849" s="3"/>
      <c r="KTB849" s="3"/>
      <c r="KTC849" s="3"/>
      <c r="KTD849" s="3"/>
      <c r="KTE849" s="3"/>
      <c r="KTF849" s="3"/>
      <c r="KTG849" s="3"/>
      <c r="KTH849" s="3"/>
      <c r="KTI849" s="3"/>
      <c r="KTJ849" s="3"/>
      <c r="KTK849" s="3"/>
      <c r="KTL849" s="3"/>
      <c r="KTM849" s="3"/>
      <c r="KTN849" s="3"/>
      <c r="KTO849" s="3"/>
      <c r="KTP849" s="3"/>
      <c r="KTQ849" s="3"/>
      <c r="KTR849" s="3"/>
      <c r="KTS849" s="3"/>
      <c r="KTT849" s="3"/>
      <c r="KTU849" s="3"/>
      <c r="KTV849" s="3"/>
      <c r="KTW849" s="3"/>
      <c r="KTX849" s="3"/>
      <c r="KTY849" s="3"/>
      <c r="KTZ849" s="3"/>
      <c r="KUA849" s="3"/>
      <c r="KUB849" s="3"/>
      <c r="KUC849" s="3"/>
      <c r="KUD849" s="3"/>
      <c r="KUE849" s="3"/>
      <c r="KUF849" s="3"/>
      <c r="KUG849" s="3"/>
      <c r="KUH849" s="3"/>
      <c r="KUI849" s="3"/>
      <c r="KUJ849" s="3"/>
      <c r="KUK849" s="3"/>
      <c r="KUL849" s="3"/>
      <c r="KUM849" s="3"/>
      <c r="KUN849" s="3"/>
      <c r="KUO849" s="3"/>
      <c r="KUP849" s="3"/>
      <c r="KUQ849" s="3"/>
      <c r="KUR849" s="3"/>
      <c r="KUS849" s="3"/>
      <c r="KUT849" s="3"/>
      <c r="KUU849" s="3"/>
      <c r="KUV849" s="3"/>
      <c r="KUW849" s="3"/>
      <c r="KUX849" s="3"/>
      <c r="KUY849" s="3"/>
      <c r="KUZ849" s="3"/>
      <c r="KVA849" s="3"/>
      <c r="KVB849" s="3"/>
      <c r="KVC849" s="3"/>
      <c r="KVD849" s="3"/>
      <c r="KVE849" s="3"/>
      <c r="KVF849" s="3"/>
      <c r="KVG849" s="3"/>
      <c r="KVH849" s="3"/>
      <c r="KVI849" s="3"/>
      <c r="KVJ849" s="3"/>
      <c r="KVK849" s="3"/>
      <c r="KVL849" s="3"/>
      <c r="KVM849" s="3"/>
      <c r="KVN849" s="3"/>
      <c r="KVO849" s="3"/>
      <c r="KVP849" s="3"/>
      <c r="KVQ849" s="3"/>
      <c r="KVR849" s="3"/>
      <c r="KVS849" s="3"/>
      <c r="KVT849" s="3"/>
      <c r="KVU849" s="3"/>
      <c r="KVV849" s="3"/>
      <c r="KVW849" s="3"/>
      <c r="KVX849" s="3"/>
      <c r="KVY849" s="3"/>
      <c r="KVZ849" s="3"/>
      <c r="KWA849" s="3"/>
      <c r="KWB849" s="3"/>
      <c r="KWC849" s="3"/>
      <c r="KWD849" s="3"/>
      <c r="KWE849" s="3"/>
      <c r="KWF849" s="3"/>
      <c r="KWG849" s="3"/>
      <c r="KWH849" s="3"/>
      <c r="KWI849" s="3"/>
      <c r="KWJ849" s="3"/>
      <c r="KWK849" s="3"/>
      <c r="KWL849" s="3"/>
      <c r="KWM849" s="3"/>
      <c r="KWN849" s="3"/>
      <c r="KWO849" s="3"/>
      <c r="KWP849" s="3"/>
      <c r="KWQ849" s="3"/>
      <c r="KWR849" s="3"/>
      <c r="KWS849" s="3"/>
      <c r="KWT849" s="3"/>
      <c r="KWU849" s="3"/>
      <c r="KWV849" s="3"/>
      <c r="KWW849" s="3"/>
      <c r="KWX849" s="3"/>
      <c r="KWY849" s="3"/>
      <c r="KWZ849" s="3"/>
      <c r="KXA849" s="3"/>
      <c r="KXB849" s="3"/>
      <c r="KXC849" s="3"/>
      <c r="KXD849" s="3"/>
      <c r="KXE849" s="3"/>
      <c r="KXF849" s="3"/>
      <c r="KXG849" s="3"/>
      <c r="KXH849" s="3"/>
      <c r="KXI849" s="3"/>
      <c r="KXJ849" s="3"/>
      <c r="KXK849" s="3"/>
      <c r="KXL849" s="3"/>
      <c r="KXM849" s="3"/>
      <c r="KXN849" s="3"/>
      <c r="KXO849" s="3"/>
      <c r="KXP849" s="3"/>
      <c r="KXQ849" s="3"/>
      <c r="KXR849" s="3"/>
      <c r="KXS849" s="3"/>
      <c r="KXT849" s="3"/>
      <c r="KXU849" s="3"/>
      <c r="KXV849" s="3"/>
      <c r="KXW849" s="3"/>
      <c r="KXX849" s="3"/>
      <c r="KXY849" s="3"/>
      <c r="KXZ849" s="3"/>
      <c r="KYA849" s="3"/>
      <c r="KYB849" s="3"/>
      <c r="KYC849" s="3"/>
      <c r="KYD849" s="3"/>
      <c r="KYE849" s="3"/>
      <c r="KYF849" s="3"/>
      <c r="KYG849" s="3"/>
      <c r="KYH849" s="3"/>
      <c r="KYI849" s="3"/>
      <c r="KYJ849" s="3"/>
      <c r="KYK849" s="3"/>
      <c r="KYL849" s="3"/>
      <c r="KYM849" s="3"/>
      <c r="KYN849" s="3"/>
      <c r="KYO849" s="3"/>
      <c r="KYP849" s="3"/>
      <c r="KYQ849" s="3"/>
      <c r="KYR849" s="3"/>
      <c r="KYS849" s="3"/>
      <c r="KYT849" s="3"/>
      <c r="KYU849" s="3"/>
      <c r="KYV849" s="3"/>
      <c r="KYW849" s="3"/>
      <c r="KYX849" s="3"/>
      <c r="KYY849" s="3"/>
      <c r="KYZ849" s="3"/>
      <c r="KZA849" s="3"/>
      <c r="KZB849" s="3"/>
      <c r="KZC849" s="3"/>
      <c r="KZD849" s="3"/>
      <c r="KZE849" s="3"/>
      <c r="KZF849" s="3"/>
      <c r="KZG849" s="3"/>
      <c r="KZH849" s="3"/>
      <c r="KZI849" s="3"/>
      <c r="KZJ849" s="3"/>
      <c r="KZK849" s="3"/>
      <c r="KZL849" s="3"/>
      <c r="KZM849" s="3"/>
      <c r="KZN849" s="3"/>
      <c r="KZO849" s="3"/>
      <c r="KZP849" s="3"/>
      <c r="KZQ849" s="3"/>
      <c r="KZR849" s="3"/>
      <c r="KZS849" s="3"/>
      <c r="KZT849" s="3"/>
      <c r="KZU849" s="3"/>
      <c r="KZV849" s="3"/>
      <c r="KZW849" s="3"/>
      <c r="KZX849" s="3"/>
      <c r="KZY849" s="3"/>
      <c r="KZZ849" s="3"/>
      <c r="LAA849" s="3"/>
      <c r="LAB849" s="3"/>
      <c r="LAC849" s="3"/>
      <c r="LAD849" s="3"/>
      <c r="LAE849" s="3"/>
      <c r="LAF849" s="3"/>
      <c r="LAG849" s="3"/>
      <c r="LAH849" s="3"/>
      <c r="LAI849" s="3"/>
      <c r="LAJ849" s="3"/>
      <c r="LAK849" s="3"/>
      <c r="LAL849" s="3"/>
      <c r="LAM849" s="3"/>
      <c r="LAN849" s="3"/>
      <c r="LAO849" s="3"/>
      <c r="LAP849" s="3"/>
      <c r="LAQ849" s="3"/>
      <c r="LAR849" s="3"/>
      <c r="LAS849" s="3"/>
      <c r="LAT849" s="3"/>
      <c r="LAU849" s="3"/>
      <c r="LAV849" s="3"/>
      <c r="LAW849" s="3"/>
      <c r="LAX849" s="3"/>
      <c r="LAY849" s="3"/>
      <c r="LAZ849" s="3"/>
      <c r="LBA849" s="3"/>
      <c r="LBB849" s="3"/>
      <c r="LBC849" s="3"/>
      <c r="LBD849" s="3"/>
      <c r="LBE849" s="3"/>
      <c r="LBF849" s="3"/>
      <c r="LBG849" s="3"/>
      <c r="LBH849" s="3"/>
      <c r="LBI849" s="3"/>
      <c r="LBJ849" s="3"/>
      <c r="LBK849" s="3"/>
      <c r="LBL849" s="3"/>
      <c r="LBM849" s="3"/>
      <c r="LBN849" s="3"/>
      <c r="LBO849" s="3"/>
      <c r="LBP849" s="3"/>
      <c r="LBQ849" s="3"/>
      <c r="LBR849" s="3"/>
      <c r="LBS849" s="3"/>
      <c r="LBT849" s="3"/>
      <c r="LBU849" s="3"/>
      <c r="LBV849" s="3"/>
      <c r="LBW849" s="3"/>
      <c r="LBX849" s="3"/>
      <c r="LBY849" s="3"/>
      <c r="LBZ849" s="3"/>
      <c r="LCA849" s="3"/>
      <c r="LCB849" s="3"/>
      <c r="LCC849" s="3"/>
      <c r="LCD849" s="3"/>
      <c r="LCE849" s="3"/>
      <c r="LCF849" s="3"/>
      <c r="LCG849" s="3"/>
      <c r="LCH849" s="3"/>
      <c r="LCI849" s="3"/>
      <c r="LCJ849" s="3"/>
      <c r="LCK849" s="3"/>
      <c r="LCL849" s="3"/>
      <c r="LCM849" s="3"/>
      <c r="LCN849" s="3"/>
      <c r="LCO849" s="3"/>
      <c r="LCP849" s="3"/>
      <c r="LCQ849" s="3"/>
      <c r="LCR849" s="3"/>
      <c r="LCS849" s="3"/>
      <c r="LCT849" s="3"/>
      <c r="LCU849" s="3"/>
      <c r="LCV849" s="3"/>
      <c r="LCW849" s="3"/>
      <c r="LCX849" s="3"/>
      <c r="LCY849" s="3"/>
      <c r="LCZ849" s="3"/>
      <c r="LDA849" s="3"/>
      <c r="LDB849" s="3"/>
      <c r="LDC849" s="3"/>
      <c r="LDD849" s="3"/>
      <c r="LDE849" s="3"/>
      <c r="LDF849" s="3"/>
      <c r="LDG849" s="3"/>
      <c r="LDH849" s="3"/>
      <c r="LDI849" s="3"/>
      <c r="LDJ849" s="3"/>
      <c r="LDK849" s="3"/>
      <c r="LDL849" s="3"/>
      <c r="LDM849" s="3"/>
      <c r="LDN849" s="3"/>
      <c r="LDO849" s="3"/>
      <c r="LDP849" s="3"/>
      <c r="LDQ849" s="3"/>
      <c r="LDR849" s="3"/>
      <c r="LDS849" s="3"/>
      <c r="LDT849" s="3"/>
      <c r="LDU849" s="3"/>
      <c r="LDV849" s="3"/>
      <c r="LDW849" s="3"/>
      <c r="LDX849" s="3"/>
      <c r="LDY849" s="3"/>
      <c r="LDZ849" s="3"/>
      <c r="LEA849" s="3"/>
      <c r="LEB849" s="3"/>
      <c r="LEC849" s="3"/>
      <c r="LED849" s="3"/>
      <c r="LEE849" s="3"/>
      <c r="LEF849" s="3"/>
      <c r="LEG849" s="3"/>
      <c r="LEH849" s="3"/>
      <c r="LEI849" s="3"/>
      <c r="LEJ849" s="3"/>
      <c r="LEK849" s="3"/>
      <c r="LEL849" s="3"/>
      <c r="LEM849" s="3"/>
      <c r="LEN849" s="3"/>
      <c r="LEO849" s="3"/>
      <c r="LEP849" s="3"/>
      <c r="LEQ849" s="3"/>
      <c r="LER849" s="3"/>
      <c r="LES849" s="3"/>
      <c r="LET849" s="3"/>
      <c r="LEU849" s="3"/>
      <c r="LEV849" s="3"/>
      <c r="LEW849" s="3"/>
      <c r="LEX849" s="3"/>
      <c r="LEY849" s="3"/>
      <c r="LEZ849" s="3"/>
      <c r="LFA849" s="3"/>
      <c r="LFB849" s="3"/>
      <c r="LFC849" s="3"/>
      <c r="LFD849" s="3"/>
      <c r="LFE849" s="3"/>
      <c r="LFF849" s="3"/>
      <c r="LFG849" s="3"/>
      <c r="LFH849" s="3"/>
      <c r="LFI849" s="3"/>
      <c r="LFJ849" s="3"/>
      <c r="LFK849" s="3"/>
      <c r="LFL849" s="3"/>
      <c r="LFM849" s="3"/>
      <c r="LFN849" s="3"/>
      <c r="LFO849" s="3"/>
      <c r="LFP849" s="3"/>
      <c r="LFQ849" s="3"/>
      <c r="LFR849" s="3"/>
      <c r="LFS849" s="3"/>
      <c r="LFT849" s="3"/>
      <c r="LFU849" s="3"/>
      <c r="LFV849" s="3"/>
      <c r="LFW849" s="3"/>
      <c r="LFX849" s="3"/>
      <c r="LFY849" s="3"/>
      <c r="LFZ849" s="3"/>
      <c r="LGA849" s="3"/>
      <c r="LGB849" s="3"/>
      <c r="LGC849" s="3"/>
      <c r="LGD849" s="3"/>
      <c r="LGE849" s="3"/>
      <c r="LGF849" s="3"/>
      <c r="LGG849" s="3"/>
      <c r="LGH849" s="3"/>
      <c r="LGI849" s="3"/>
      <c r="LGJ849" s="3"/>
      <c r="LGK849" s="3"/>
      <c r="LGL849" s="3"/>
      <c r="LGM849" s="3"/>
      <c r="LGN849" s="3"/>
      <c r="LGO849" s="3"/>
      <c r="LGP849" s="3"/>
      <c r="LGQ849" s="3"/>
      <c r="LGR849" s="3"/>
      <c r="LGS849" s="3"/>
      <c r="LGT849" s="3"/>
      <c r="LGU849" s="3"/>
      <c r="LGV849" s="3"/>
      <c r="LGW849" s="3"/>
      <c r="LGX849" s="3"/>
      <c r="LGY849" s="3"/>
      <c r="LGZ849" s="3"/>
      <c r="LHA849" s="3"/>
      <c r="LHB849" s="3"/>
      <c r="LHC849" s="3"/>
      <c r="LHD849" s="3"/>
      <c r="LHE849" s="3"/>
      <c r="LHF849" s="3"/>
      <c r="LHG849" s="3"/>
      <c r="LHH849" s="3"/>
      <c r="LHI849" s="3"/>
      <c r="LHJ849" s="3"/>
      <c r="LHK849" s="3"/>
      <c r="LHL849" s="3"/>
      <c r="LHM849" s="3"/>
      <c r="LHN849" s="3"/>
      <c r="LHO849" s="3"/>
      <c r="LHP849" s="3"/>
      <c r="LHQ849" s="3"/>
      <c r="LHR849" s="3"/>
      <c r="LHS849" s="3"/>
      <c r="LHT849" s="3"/>
      <c r="LHU849" s="3"/>
      <c r="LHV849" s="3"/>
      <c r="LHW849" s="3"/>
      <c r="LHX849" s="3"/>
      <c r="LHY849" s="3"/>
      <c r="LHZ849" s="3"/>
      <c r="LIA849" s="3"/>
      <c r="LIB849" s="3"/>
      <c r="LIC849" s="3"/>
      <c r="LID849" s="3"/>
      <c r="LIE849" s="3"/>
      <c r="LIF849" s="3"/>
      <c r="LIG849" s="3"/>
      <c r="LIH849" s="3"/>
      <c r="LII849" s="3"/>
      <c r="LIJ849" s="3"/>
      <c r="LIK849" s="3"/>
      <c r="LIL849" s="3"/>
      <c r="LIM849" s="3"/>
      <c r="LIN849" s="3"/>
      <c r="LIO849" s="3"/>
      <c r="LIP849" s="3"/>
      <c r="LIQ849" s="3"/>
      <c r="LIR849" s="3"/>
      <c r="LIS849" s="3"/>
      <c r="LIT849" s="3"/>
      <c r="LIU849" s="3"/>
      <c r="LIV849" s="3"/>
      <c r="LIW849" s="3"/>
      <c r="LIX849" s="3"/>
      <c r="LIY849" s="3"/>
      <c r="LIZ849" s="3"/>
      <c r="LJA849" s="3"/>
      <c r="LJB849" s="3"/>
      <c r="LJC849" s="3"/>
      <c r="LJD849" s="3"/>
      <c r="LJE849" s="3"/>
      <c r="LJF849" s="3"/>
      <c r="LJG849" s="3"/>
      <c r="LJH849" s="3"/>
      <c r="LJI849" s="3"/>
      <c r="LJJ849" s="3"/>
      <c r="LJK849" s="3"/>
      <c r="LJL849" s="3"/>
      <c r="LJM849" s="3"/>
      <c r="LJN849" s="3"/>
      <c r="LJO849" s="3"/>
      <c r="LJP849" s="3"/>
      <c r="LJQ849" s="3"/>
      <c r="LJR849" s="3"/>
      <c r="LJS849" s="3"/>
      <c r="LJT849" s="3"/>
      <c r="LJU849" s="3"/>
      <c r="LJV849" s="3"/>
      <c r="LJW849" s="3"/>
      <c r="LJX849" s="3"/>
      <c r="LJY849" s="3"/>
      <c r="LJZ849" s="3"/>
      <c r="LKA849" s="3"/>
      <c r="LKB849" s="3"/>
      <c r="LKC849" s="3"/>
      <c r="LKD849" s="3"/>
      <c r="LKE849" s="3"/>
      <c r="LKF849" s="3"/>
      <c r="LKG849" s="3"/>
      <c r="LKH849" s="3"/>
      <c r="LKI849" s="3"/>
      <c r="LKJ849" s="3"/>
      <c r="LKK849" s="3"/>
      <c r="LKL849" s="3"/>
      <c r="LKM849" s="3"/>
      <c r="LKN849" s="3"/>
      <c r="LKO849" s="3"/>
      <c r="LKP849" s="3"/>
      <c r="LKQ849" s="3"/>
      <c r="LKR849" s="3"/>
      <c r="LKS849" s="3"/>
      <c r="LKT849" s="3"/>
      <c r="LKU849" s="3"/>
      <c r="LKV849" s="3"/>
      <c r="LKW849" s="3"/>
      <c r="LKX849" s="3"/>
      <c r="LKY849" s="3"/>
      <c r="LKZ849" s="3"/>
      <c r="LLA849" s="3"/>
      <c r="LLB849" s="3"/>
      <c r="LLC849" s="3"/>
      <c r="LLD849" s="3"/>
      <c r="LLE849" s="3"/>
      <c r="LLF849" s="3"/>
      <c r="LLG849" s="3"/>
      <c r="LLH849" s="3"/>
      <c r="LLI849" s="3"/>
      <c r="LLJ849" s="3"/>
      <c r="LLK849" s="3"/>
      <c r="LLL849" s="3"/>
      <c r="LLM849" s="3"/>
      <c r="LLN849" s="3"/>
      <c r="LLO849" s="3"/>
      <c r="LLP849" s="3"/>
      <c r="LLQ849" s="3"/>
      <c r="LLR849" s="3"/>
      <c r="LLS849" s="3"/>
      <c r="LLT849" s="3"/>
      <c r="LLU849" s="3"/>
      <c r="LLV849" s="3"/>
      <c r="LLW849" s="3"/>
      <c r="LLX849" s="3"/>
      <c r="LLY849" s="3"/>
      <c r="LLZ849" s="3"/>
      <c r="LMA849" s="3"/>
      <c r="LMB849" s="3"/>
      <c r="LMC849" s="3"/>
      <c r="LMD849" s="3"/>
      <c r="LME849" s="3"/>
      <c r="LMF849" s="3"/>
      <c r="LMG849" s="3"/>
      <c r="LMH849" s="3"/>
      <c r="LMI849" s="3"/>
      <c r="LMJ849" s="3"/>
      <c r="LMK849" s="3"/>
      <c r="LML849" s="3"/>
      <c r="LMM849" s="3"/>
      <c r="LMN849" s="3"/>
      <c r="LMO849" s="3"/>
      <c r="LMP849" s="3"/>
      <c r="LMQ849" s="3"/>
      <c r="LMR849" s="3"/>
      <c r="LMS849" s="3"/>
      <c r="LMT849" s="3"/>
      <c r="LMU849" s="3"/>
      <c r="LMV849" s="3"/>
      <c r="LMW849" s="3"/>
      <c r="LMX849" s="3"/>
      <c r="LMY849" s="3"/>
      <c r="LMZ849" s="3"/>
      <c r="LNA849" s="3"/>
      <c r="LNB849" s="3"/>
      <c r="LNC849" s="3"/>
      <c r="LND849" s="3"/>
      <c r="LNE849" s="3"/>
      <c r="LNF849" s="3"/>
      <c r="LNG849" s="3"/>
      <c r="LNH849" s="3"/>
      <c r="LNI849" s="3"/>
      <c r="LNJ849" s="3"/>
      <c r="LNK849" s="3"/>
      <c r="LNL849" s="3"/>
      <c r="LNM849" s="3"/>
      <c r="LNN849" s="3"/>
      <c r="LNO849" s="3"/>
      <c r="LNP849" s="3"/>
      <c r="LNQ849" s="3"/>
      <c r="LNR849" s="3"/>
      <c r="LNS849" s="3"/>
      <c r="LNT849" s="3"/>
      <c r="LNU849" s="3"/>
      <c r="LNV849" s="3"/>
      <c r="LNW849" s="3"/>
      <c r="LNX849" s="3"/>
      <c r="LNY849" s="3"/>
      <c r="LNZ849" s="3"/>
      <c r="LOA849" s="3"/>
      <c r="LOB849" s="3"/>
      <c r="LOC849" s="3"/>
      <c r="LOD849" s="3"/>
      <c r="LOE849" s="3"/>
      <c r="LOF849" s="3"/>
      <c r="LOG849" s="3"/>
      <c r="LOH849" s="3"/>
      <c r="LOI849" s="3"/>
      <c r="LOJ849" s="3"/>
      <c r="LOK849" s="3"/>
      <c r="LOL849" s="3"/>
      <c r="LOM849" s="3"/>
      <c r="LON849" s="3"/>
      <c r="LOO849" s="3"/>
      <c r="LOP849" s="3"/>
      <c r="LOQ849" s="3"/>
      <c r="LOR849" s="3"/>
      <c r="LOS849" s="3"/>
      <c r="LOT849" s="3"/>
      <c r="LOU849" s="3"/>
      <c r="LOV849" s="3"/>
      <c r="LOW849" s="3"/>
      <c r="LOX849" s="3"/>
      <c r="LOY849" s="3"/>
      <c r="LOZ849" s="3"/>
      <c r="LPA849" s="3"/>
      <c r="LPB849" s="3"/>
      <c r="LPC849" s="3"/>
      <c r="LPD849" s="3"/>
      <c r="LPE849" s="3"/>
      <c r="LPF849" s="3"/>
      <c r="LPG849" s="3"/>
      <c r="LPH849" s="3"/>
      <c r="LPI849" s="3"/>
      <c r="LPJ849" s="3"/>
      <c r="LPK849" s="3"/>
      <c r="LPL849" s="3"/>
      <c r="LPM849" s="3"/>
      <c r="LPN849" s="3"/>
      <c r="LPO849" s="3"/>
      <c r="LPP849" s="3"/>
      <c r="LPQ849" s="3"/>
      <c r="LPR849" s="3"/>
      <c r="LPS849" s="3"/>
      <c r="LPT849" s="3"/>
      <c r="LPU849" s="3"/>
      <c r="LPV849" s="3"/>
      <c r="LPW849" s="3"/>
      <c r="LPX849" s="3"/>
      <c r="LPY849" s="3"/>
      <c r="LPZ849" s="3"/>
      <c r="LQA849" s="3"/>
      <c r="LQB849" s="3"/>
      <c r="LQC849" s="3"/>
      <c r="LQD849" s="3"/>
      <c r="LQE849" s="3"/>
      <c r="LQF849" s="3"/>
      <c r="LQG849" s="3"/>
      <c r="LQH849" s="3"/>
      <c r="LQI849" s="3"/>
      <c r="LQJ849" s="3"/>
      <c r="LQK849" s="3"/>
      <c r="LQL849" s="3"/>
      <c r="LQM849" s="3"/>
      <c r="LQN849" s="3"/>
      <c r="LQO849" s="3"/>
      <c r="LQP849" s="3"/>
      <c r="LQQ849" s="3"/>
      <c r="LQR849" s="3"/>
      <c r="LQS849" s="3"/>
      <c r="LQT849" s="3"/>
      <c r="LQU849" s="3"/>
      <c r="LQV849" s="3"/>
      <c r="LQW849" s="3"/>
      <c r="LQX849" s="3"/>
      <c r="LQY849" s="3"/>
      <c r="LQZ849" s="3"/>
      <c r="LRA849" s="3"/>
      <c r="LRB849" s="3"/>
      <c r="LRC849" s="3"/>
      <c r="LRD849" s="3"/>
      <c r="LRE849" s="3"/>
      <c r="LRF849" s="3"/>
      <c r="LRG849" s="3"/>
      <c r="LRH849" s="3"/>
      <c r="LRI849" s="3"/>
      <c r="LRJ849" s="3"/>
      <c r="LRK849" s="3"/>
      <c r="LRL849" s="3"/>
      <c r="LRM849" s="3"/>
      <c r="LRN849" s="3"/>
      <c r="LRO849" s="3"/>
      <c r="LRP849" s="3"/>
      <c r="LRQ849" s="3"/>
      <c r="LRR849" s="3"/>
      <c r="LRS849" s="3"/>
      <c r="LRT849" s="3"/>
      <c r="LRU849" s="3"/>
      <c r="LRV849" s="3"/>
      <c r="LRW849" s="3"/>
      <c r="LRX849" s="3"/>
      <c r="LRY849" s="3"/>
      <c r="LRZ849" s="3"/>
      <c r="LSA849" s="3"/>
      <c r="LSB849" s="3"/>
      <c r="LSC849" s="3"/>
      <c r="LSD849" s="3"/>
      <c r="LSE849" s="3"/>
      <c r="LSF849" s="3"/>
      <c r="LSG849" s="3"/>
      <c r="LSH849" s="3"/>
      <c r="LSI849" s="3"/>
      <c r="LSJ849" s="3"/>
      <c r="LSK849" s="3"/>
      <c r="LSL849" s="3"/>
      <c r="LSM849" s="3"/>
      <c r="LSN849" s="3"/>
      <c r="LSO849" s="3"/>
      <c r="LSP849" s="3"/>
      <c r="LSQ849" s="3"/>
      <c r="LSR849" s="3"/>
      <c r="LSS849" s="3"/>
      <c r="LST849" s="3"/>
      <c r="LSU849" s="3"/>
      <c r="LSV849" s="3"/>
      <c r="LSW849" s="3"/>
      <c r="LSX849" s="3"/>
      <c r="LSY849" s="3"/>
      <c r="LSZ849" s="3"/>
      <c r="LTA849" s="3"/>
      <c r="LTB849" s="3"/>
      <c r="LTC849" s="3"/>
      <c r="LTD849" s="3"/>
      <c r="LTE849" s="3"/>
      <c r="LTF849" s="3"/>
      <c r="LTG849" s="3"/>
      <c r="LTH849" s="3"/>
      <c r="LTI849" s="3"/>
      <c r="LTJ849" s="3"/>
      <c r="LTK849" s="3"/>
      <c r="LTL849" s="3"/>
      <c r="LTM849" s="3"/>
      <c r="LTN849" s="3"/>
      <c r="LTO849" s="3"/>
      <c r="LTP849" s="3"/>
      <c r="LTQ849" s="3"/>
      <c r="LTR849" s="3"/>
      <c r="LTS849" s="3"/>
      <c r="LTT849" s="3"/>
      <c r="LTU849" s="3"/>
      <c r="LTV849" s="3"/>
      <c r="LTW849" s="3"/>
      <c r="LTX849" s="3"/>
      <c r="LTY849" s="3"/>
      <c r="LTZ849" s="3"/>
      <c r="LUA849" s="3"/>
      <c r="LUB849" s="3"/>
      <c r="LUC849" s="3"/>
      <c r="LUD849" s="3"/>
      <c r="LUE849" s="3"/>
      <c r="LUF849" s="3"/>
      <c r="LUG849" s="3"/>
      <c r="LUH849" s="3"/>
      <c r="LUI849" s="3"/>
      <c r="LUJ849" s="3"/>
      <c r="LUK849" s="3"/>
      <c r="LUL849" s="3"/>
      <c r="LUM849" s="3"/>
      <c r="LUN849" s="3"/>
      <c r="LUO849" s="3"/>
      <c r="LUP849" s="3"/>
      <c r="LUQ849" s="3"/>
      <c r="LUR849" s="3"/>
      <c r="LUS849" s="3"/>
      <c r="LUT849" s="3"/>
      <c r="LUU849" s="3"/>
      <c r="LUV849" s="3"/>
      <c r="LUW849" s="3"/>
      <c r="LUX849" s="3"/>
      <c r="LUY849" s="3"/>
      <c r="LUZ849" s="3"/>
      <c r="LVA849" s="3"/>
      <c r="LVB849" s="3"/>
      <c r="LVC849" s="3"/>
      <c r="LVD849" s="3"/>
      <c r="LVE849" s="3"/>
      <c r="LVF849" s="3"/>
      <c r="LVG849" s="3"/>
      <c r="LVH849" s="3"/>
      <c r="LVI849" s="3"/>
      <c r="LVJ849" s="3"/>
      <c r="LVK849" s="3"/>
      <c r="LVL849" s="3"/>
      <c r="LVM849" s="3"/>
      <c r="LVN849" s="3"/>
      <c r="LVO849" s="3"/>
      <c r="LVP849" s="3"/>
      <c r="LVQ849" s="3"/>
      <c r="LVR849" s="3"/>
      <c r="LVS849" s="3"/>
      <c r="LVT849" s="3"/>
      <c r="LVU849" s="3"/>
      <c r="LVV849" s="3"/>
      <c r="LVW849" s="3"/>
      <c r="LVX849" s="3"/>
      <c r="LVY849" s="3"/>
      <c r="LVZ849" s="3"/>
      <c r="LWA849" s="3"/>
      <c r="LWB849" s="3"/>
      <c r="LWC849" s="3"/>
      <c r="LWD849" s="3"/>
      <c r="LWE849" s="3"/>
      <c r="LWF849" s="3"/>
      <c r="LWG849" s="3"/>
      <c r="LWH849" s="3"/>
      <c r="LWI849" s="3"/>
      <c r="LWJ849" s="3"/>
      <c r="LWK849" s="3"/>
      <c r="LWL849" s="3"/>
      <c r="LWM849" s="3"/>
      <c r="LWN849" s="3"/>
      <c r="LWO849" s="3"/>
      <c r="LWP849" s="3"/>
      <c r="LWQ849" s="3"/>
      <c r="LWR849" s="3"/>
      <c r="LWS849" s="3"/>
      <c r="LWT849" s="3"/>
      <c r="LWU849" s="3"/>
      <c r="LWV849" s="3"/>
      <c r="LWW849" s="3"/>
      <c r="LWX849" s="3"/>
      <c r="LWY849" s="3"/>
      <c r="LWZ849" s="3"/>
      <c r="LXA849" s="3"/>
      <c r="LXB849" s="3"/>
      <c r="LXC849" s="3"/>
      <c r="LXD849" s="3"/>
      <c r="LXE849" s="3"/>
      <c r="LXF849" s="3"/>
      <c r="LXG849" s="3"/>
      <c r="LXH849" s="3"/>
      <c r="LXI849" s="3"/>
      <c r="LXJ849" s="3"/>
      <c r="LXK849" s="3"/>
      <c r="LXL849" s="3"/>
      <c r="LXM849" s="3"/>
      <c r="LXN849" s="3"/>
      <c r="LXO849" s="3"/>
      <c r="LXP849" s="3"/>
      <c r="LXQ849" s="3"/>
      <c r="LXR849" s="3"/>
      <c r="LXS849" s="3"/>
      <c r="LXT849" s="3"/>
      <c r="LXU849" s="3"/>
      <c r="LXV849" s="3"/>
      <c r="LXW849" s="3"/>
      <c r="LXX849" s="3"/>
      <c r="LXY849" s="3"/>
      <c r="LXZ849" s="3"/>
      <c r="LYA849" s="3"/>
      <c r="LYB849" s="3"/>
      <c r="LYC849" s="3"/>
      <c r="LYD849" s="3"/>
      <c r="LYE849" s="3"/>
      <c r="LYF849" s="3"/>
      <c r="LYG849" s="3"/>
      <c r="LYH849" s="3"/>
      <c r="LYI849" s="3"/>
      <c r="LYJ849" s="3"/>
      <c r="LYK849" s="3"/>
      <c r="LYL849" s="3"/>
      <c r="LYM849" s="3"/>
      <c r="LYN849" s="3"/>
      <c r="LYO849" s="3"/>
      <c r="LYP849" s="3"/>
      <c r="LYQ849" s="3"/>
      <c r="LYR849" s="3"/>
      <c r="LYS849" s="3"/>
      <c r="LYT849" s="3"/>
      <c r="LYU849" s="3"/>
      <c r="LYV849" s="3"/>
      <c r="LYW849" s="3"/>
      <c r="LYX849" s="3"/>
      <c r="LYY849" s="3"/>
      <c r="LYZ849" s="3"/>
      <c r="LZA849" s="3"/>
      <c r="LZB849" s="3"/>
      <c r="LZC849" s="3"/>
      <c r="LZD849" s="3"/>
      <c r="LZE849" s="3"/>
      <c r="LZF849" s="3"/>
      <c r="LZG849" s="3"/>
      <c r="LZH849" s="3"/>
      <c r="LZI849" s="3"/>
      <c r="LZJ849" s="3"/>
      <c r="LZK849" s="3"/>
      <c r="LZL849" s="3"/>
      <c r="LZM849" s="3"/>
      <c r="LZN849" s="3"/>
      <c r="LZO849" s="3"/>
      <c r="LZP849" s="3"/>
      <c r="LZQ849" s="3"/>
      <c r="LZR849" s="3"/>
      <c r="LZS849" s="3"/>
      <c r="LZT849" s="3"/>
      <c r="LZU849" s="3"/>
      <c r="LZV849" s="3"/>
      <c r="LZW849" s="3"/>
      <c r="LZX849" s="3"/>
      <c r="LZY849" s="3"/>
      <c r="LZZ849" s="3"/>
      <c r="MAA849" s="3"/>
      <c r="MAB849" s="3"/>
      <c r="MAC849" s="3"/>
      <c r="MAD849" s="3"/>
      <c r="MAE849" s="3"/>
      <c r="MAF849" s="3"/>
      <c r="MAG849" s="3"/>
      <c r="MAH849" s="3"/>
      <c r="MAI849" s="3"/>
      <c r="MAJ849" s="3"/>
      <c r="MAK849" s="3"/>
      <c r="MAL849" s="3"/>
      <c r="MAM849" s="3"/>
      <c r="MAN849" s="3"/>
      <c r="MAO849" s="3"/>
      <c r="MAP849" s="3"/>
      <c r="MAQ849" s="3"/>
      <c r="MAR849" s="3"/>
      <c r="MAS849" s="3"/>
      <c r="MAT849" s="3"/>
      <c r="MAU849" s="3"/>
      <c r="MAV849" s="3"/>
      <c r="MAW849" s="3"/>
      <c r="MAX849" s="3"/>
      <c r="MAY849" s="3"/>
      <c r="MAZ849" s="3"/>
      <c r="MBA849" s="3"/>
      <c r="MBB849" s="3"/>
      <c r="MBC849" s="3"/>
      <c r="MBD849" s="3"/>
      <c r="MBE849" s="3"/>
      <c r="MBF849" s="3"/>
      <c r="MBG849" s="3"/>
      <c r="MBH849" s="3"/>
      <c r="MBI849" s="3"/>
      <c r="MBJ849" s="3"/>
      <c r="MBK849" s="3"/>
      <c r="MBL849" s="3"/>
      <c r="MBM849" s="3"/>
      <c r="MBN849" s="3"/>
      <c r="MBO849" s="3"/>
      <c r="MBP849" s="3"/>
      <c r="MBQ849" s="3"/>
      <c r="MBR849" s="3"/>
      <c r="MBS849" s="3"/>
      <c r="MBT849" s="3"/>
      <c r="MBU849" s="3"/>
      <c r="MBV849" s="3"/>
      <c r="MBW849" s="3"/>
      <c r="MBX849" s="3"/>
      <c r="MBY849" s="3"/>
      <c r="MBZ849" s="3"/>
      <c r="MCA849" s="3"/>
      <c r="MCB849" s="3"/>
      <c r="MCC849" s="3"/>
      <c r="MCD849" s="3"/>
      <c r="MCE849" s="3"/>
      <c r="MCF849" s="3"/>
      <c r="MCG849" s="3"/>
      <c r="MCH849" s="3"/>
      <c r="MCI849" s="3"/>
      <c r="MCJ849" s="3"/>
      <c r="MCK849" s="3"/>
      <c r="MCL849" s="3"/>
      <c r="MCM849" s="3"/>
      <c r="MCN849" s="3"/>
      <c r="MCO849" s="3"/>
      <c r="MCP849" s="3"/>
      <c r="MCQ849" s="3"/>
      <c r="MCR849" s="3"/>
      <c r="MCS849" s="3"/>
      <c r="MCT849" s="3"/>
      <c r="MCU849" s="3"/>
      <c r="MCV849" s="3"/>
      <c r="MCW849" s="3"/>
      <c r="MCX849" s="3"/>
      <c r="MCY849" s="3"/>
      <c r="MCZ849" s="3"/>
      <c r="MDA849" s="3"/>
      <c r="MDB849" s="3"/>
      <c r="MDC849" s="3"/>
      <c r="MDD849" s="3"/>
      <c r="MDE849" s="3"/>
      <c r="MDF849" s="3"/>
      <c r="MDG849" s="3"/>
      <c r="MDH849" s="3"/>
      <c r="MDI849" s="3"/>
      <c r="MDJ849" s="3"/>
      <c r="MDK849" s="3"/>
      <c r="MDL849" s="3"/>
      <c r="MDM849" s="3"/>
      <c r="MDN849" s="3"/>
      <c r="MDO849" s="3"/>
      <c r="MDP849" s="3"/>
      <c r="MDQ849" s="3"/>
      <c r="MDR849" s="3"/>
      <c r="MDS849" s="3"/>
      <c r="MDT849" s="3"/>
      <c r="MDU849" s="3"/>
      <c r="MDV849" s="3"/>
      <c r="MDW849" s="3"/>
      <c r="MDX849" s="3"/>
      <c r="MDY849" s="3"/>
      <c r="MDZ849" s="3"/>
      <c r="MEA849" s="3"/>
      <c r="MEB849" s="3"/>
      <c r="MEC849" s="3"/>
      <c r="MED849" s="3"/>
      <c r="MEE849" s="3"/>
      <c r="MEF849" s="3"/>
      <c r="MEG849" s="3"/>
      <c r="MEH849" s="3"/>
      <c r="MEI849" s="3"/>
      <c r="MEJ849" s="3"/>
      <c r="MEK849" s="3"/>
      <c r="MEL849" s="3"/>
      <c r="MEM849" s="3"/>
      <c r="MEN849" s="3"/>
      <c r="MEO849" s="3"/>
      <c r="MEP849" s="3"/>
      <c r="MEQ849" s="3"/>
      <c r="MER849" s="3"/>
      <c r="MES849" s="3"/>
      <c r="MET849" s="3"/>
      <c r="MEU849" s="3"/>
      <c r="MEV849" s="3"/>
      <c r="MEW849" s="3"/>
      <c r="MEX849" s="3"/>
      <c r="MEY849" s="3"/>
      <c r="MEZ849" s="3"/>
      <c r="MFA849" s="3"/>
      <c r="MFB849" s="3"/>
      <c r="MFC849" s="3"/>
      <c r="MFD849" s="3"/>
      <c r="MFE849" s="3"/>
      <c r="MFF849" s="3"/>
      <c r="MFG849" s="3"/>
      <c r="MFH849" s="3"/>
      <c r="MFI849" s="3"/>
      <c r="MFJ849" s="3"/>
      <c r="MFK849" s="3"/>
      <c r="MFL849" s="3"/>
      <c r="MFM849" s="3"/>
      <c r="MFN849" s="3"/>
      <c r="MFO849" s="3"/>
      <c r="MFP849" s="3"/>
      <c r="MFQ849" s="3"/>
      <c r="MFR849" s="3"/>
      <c r="MFS849" s="3"/>
      <c r="MFT849" s="3"/>
      <c r="MFU849" s="3"/>
      <c r="MFV849" s="3"/>
      <c r="MFW849" s="3"/>
      <c r="MFX849" s="3"/>
      <c r="MFY849" s="3"/>
      <c r="MFZ849" s="3"/>
      <c r="MGA849" s="3"/>
      <c r="MGB849" s="3"/>
      <c r="MGC849" s="3"/>
      <c r="MGD849" s="3"/>
      <c r="MGE849" s="3"/>
      <c r="MGF849" s="3"/>
      <c r="MGG849" s="3"/>
      <c r="MGH849" s="3"/>
      <c r="MGI849" s="3"/>
      <c r="MGJ849" s="3"/>
      <c r="MGK849" s="3"/>
      <c r="MGL849" s="3"/>
      <c r="MGM849" s="3"/>
      <c r="MGN849" s="3"/>
      <c r="MGO849" s="3"/>
      <c r="MGP849" s="3"/>
      <c r="MGQ849" s="3"/>
      <c r="MGR849" s="3"/>
      <c r="MGS849" s="3"/>
      <c r="MGT849" s="3"/>
      <c r="MGU849" s="3"/>
      <c r="MGV849" s="3"/>
      <c r="MGW849" s="3"/>
      <c r="MGX849" s="3"/>
      <c r="MGY849" s="3"/>
      <c r="MGZ849" s="3"/>
      <c r="MHA849" s="3"/>
      <c r="MHB849" s="3"/>
      <c r="MHC849" s="3"/>
      <c r="MHD849" s="3"/>
      <c r="MHE849" s="3"/>
      <c r="MHF849" s="3"/>
      <c r="MHG849" s="3"/>
      <c r="MHH849" s="3"/>
      <c r="MHI849" s="3"/>
      <c r="MHJ849" s="3"/>
      <c r="MHK849" s="3"/>
      <c r="MHL849" s="3"/>
      <c r="MHM849" s="3"/>
      <c r="MHN849" s="3"/>
      <c r="MHO849" s="3"/>
      <c r="MHP849" s="3"/>
      <c r="MHQ849" s="3"/>
      <c r="MHR849" s="3"/>
      <c r="MHS849" s="3"/>
      <c r="MHT849" s="3"/>
      <c r="MHU849" s="3"/>
      <c r="MHV849" s="3"/>
      <c r="MHW849" s="3"/>
      <c r="MHX849" s="3"/>
      <c r="MHY849" s="3"/>
      <c r="MHZ849" s="3"/>
      <c r="MIA849" s="3"/>
      <c r="MIB849" s="3"/>
      <c r="MIC849" s="3"/>
      <c r="MID849" s="3"/>
      <c r="MIE849" s="3"/>
      <c r="MIF849" s="3"/>
      <c r="MIG849" s="3"/>
      <c r="MIH849" s="3"/>
      <c r="MII849" s="3"/>
      <c r="MIJ849" s="3"/>
      <c r="MIK849" s="3"/>
      <c r="MIL849" s="3"/>
      <c r="MIM849" s="3"/>
      <c r="MIN849" s="3"/>
      <c r="MIO849" s="3"/>
      <c r="MIP849" s="3"/>
      <c r="MIQ849" s="3"/>
      <c r="MIR849" s="3"/>
      <c r="MIS849" s="3"/>
      <c r="MIT849" s="3"/>
      <c r="MIU849" s="3"/>
      <c r="MIV849" s="3"/>
      <c r="MIW849" s="3"/>
      <c r="MIX849" s="3"/>
      <c r="MIY849" s="3"/>
      <c r="MIZ849" s="3"/>
      <c r="MJA849" s="3"/>
      <c r="MJB849" s="3"/>
      <c r="MJC849" s="3"/>
      <c r="MJD849" s="3"/>
      <c r="MJE849" s="3"/>
      <c r="MJF849" s="3"/>
      <c r="MJG849" s="3"/>
      <c r="MJH849" s="3"/>
      <c r="MJI849" s="3"/>
      <c r="MJJ849" s="3"/>
      <c r="MJK849" s="3"/>
      <c r="MJL849" s="3"/>
      <c r="MJM849" s="3"/>
      <c r="MJN849" s="3"/>
      <c r="MJO849" s="3"/>
      <c r="MJP849" s="3"/>
      <c r="MJQ849" s="3"/>
      <c r="MJR849" s="3"/>
      <c r="MJS849" s="3"/>
      <c r="MJT849" s="3"/>
      <c r="MJU849" s="3"/>
      <c r="MJV849" s="3"/>
      <c r="MJW849" s="3"/>
      <c r="MJX849" s="3"/>
      <c r="MJY849" s="3"/>
      <c r="MJZ849" s="3"/>
      <c r="MKA849" s="3"/>
      <c r="MKB849" s="3"/>
      <c r="MKC849" s="3"/>
      <c r="MKD849" s="3"/>
      <c r="MKE849" s="3"/>
      <c r="MKF849" s="3"/>
      <c r="MKG849" s="3"/>
      <c r="MKH849" s="3"/>
      <c r="MKI849" s="3"/>
      <c r="MKJ849" s="3"/>
      <c r="MKK849" s="3"/>
      <c r="MKL849" s="3"/>
      <c r="MKM849" s="3"/>
      <c r="MKN849" s="3"/>
      <c r="MKO849" s="3"/>
      <c r="MKP849" s="3"/>
      <c r="MKQ849" s="3"/>
      <c r="MKR849" s="3"/>
      <c r="MKS849" s="3"/>
      <c r="MKT849" s="3"/>
      <c r="MKU849" s="3"/>
      <c r="MKV849" s="3"/>
      <c r="MKW849" s="3"/>
      <c r="MKX849" s="3"/>
      <c r="MKY849" s="3"/>
      <c r="MKZ849" s="3"/>
      <c r="MLA849" s="3"/>
      <c r="MLB849" s="3"/>
      <c r="MLC849" s="3"/>
      <c r="MLD849" s="3"/>
      <c r="MLE849" s="3"/>
      <c r="MLF849" s="3"/>
      <c r="MLG849" s="3"/>
      <c r="MLH849" s="3"/>
      <c r="MLI849" s="3"/>
      <c r="MLJ849" s="3"/>
      <c r="MLK849" s="3"/>
      <c r="MLL849" s="3"/>
      <c r="MLM849" s="3"/>
      <c r="MLN849" s="3"/>
      <c r="MLO849" s="3"/>
      <c r="MLP849" s="3"/>
      <c r="MLQ849" s="3"/>
      <c r="MLR849" s="3"/>
      <c r="MLS849" s="3"/>
      <c r="MLT849" s="3"/>
      <c r="MLU849" s="3"/>
      <c r="MLV849" s="3"/>
      <c r="MLW849" s="3"/>
      <c r="MLX849" s="3"/>
      <c r="MLY849" s="3"/>
      <c r="MLZ849" s="3"/>
      <c r="MMA849" s="3"/>
      <c r="MMB849" s="3"/>
      <c r="MMC849" s="3"/>
      <c r="MMD849" s="3"/>
      <c r="MME849" s="3"/>
      <c r="MMF849" s="3"/>
      <c r="MMG849" s="3"/>
      <c r="MMH849" s="3"/>
      <c r="MMI849" s="3"/>
      <c r="MMJ849" s="3"/>
      <c r="MMK849" s="3"/>
      <c r="MML849" s="3"/>
      <c r="MMM849" s="3"/>
      <c r="MMN849" s="3"/>
      <c r="MMO849" s="3"/>
      <c r="MMP849" s="3"/>
      <c r="MMQ849" s="3"/>
      <c r="MMR849" s="3"/>
      <c r="MMS849" s="3"/>
      <c r="MMT849" s="3"/>
      <c r="MMU849" s="3"/>
      <c r="MMV849" s="3"/>
      <c r="MMW849" s="3"/>
      <c r="MMX849" s="3"/>
      <c r="MMY849" s="3"/>
      <c r="MMZ849" s="3"/>
      <c r="MNA849" s="3"/>
      <c r="MNB849" s="3"/>
      <c r="MNC849" s="3"/>
      <c r="MND849" s="3"/>
      <c r="MNE849" s="3"/>
      <c r="MNF849" s="3"/>
      <c r="MNG849" s="3"/>
      <c r="MNH849" s="3"/>
      <c r="MNI849" s="3"/>
      <c r="MNJ849" s="3"/>
      <c r="MNK849" s="3"/>
      <c r="MNL849" s="3"/>
      <c r="MNM849" s="3"/>
      <c r="MNN849" s="3"/>
      <c r="MNO849" s="3"/>
      <c r="MNP849" s="3"/>
      <c r="MNQ849" s="3"/>
      <c r="MNR849" s="3"/>
      <c r="MNS849" s="3"/>
      <c r="MNT849" s="3"/>
      <c r="MNU849" s="3"/>
      <c r="MNV849" s="3"/>
      <c r="MNW849" s="3"/>
      <c r="MNX849" s="3"/>
      <c r="MNY849" s="3"/>
      <c r="MNZ849" s="3"/>
      <c r="MOA849" s="3"/>
      <c r="MOB849" s="3"/>
      <c r="MOC849" s="3"/>
      <c r="MOD849" s="3"/>
      <c r="MOE849" s="3"/>
      <c r="MOF849" s="3"/>
      <c r="MOG849" s="3"/>
      <c r="MOH849" s="3"/>
      <c r="MOI849" s="3"/>
      <c r="MOJ849" s="3"/>
      <c r="MOK849" s="3"/>
      <c r="MOL849" s="3"/>
      <c r="MOM849" s="3"/>
      <c r="MON849" s="3"/>
      <c r="MOO849" s="3"/>
      <c r="MOP849" s="3"/>
      <c r="MOQ849" s="3"/>
      <c r="MOR849" s="3"/>
      <c r="MOS849" s="3"/>
      <c r="MOT849" s="3"/>
      <c r="MOU849" s="3"/>
      <c r="MOV849" s="3"/>
      <c r="MOW849" s="3"/>
      <c r="MOX849" s="3"/>
      <c r="MOY849" s="3"/>
      <c r="MOZ849" s="3"/>
      <c r="MPA849" s="3"/>
      <c r="MPB849" s="3"/>
      <c r="MPC849" s="3"/>
      <c r="MPD849" s="3"/>
      <c r="MPE849" s="3"/>
      <c r="MPF849" s="3"/>
      <c r="MPG849" s="3"/>
      <c r="MPH849" s="3"/>
      <c r="MPI849" s="3"/>
      <c r="MPJ849" s="3"/>
      <c r="MPK849" s="3"/>
      <c r="MPL849" s="3"/>
      <c r="MPM849" s="3"/>
      <c r="MPN849" s="3"/>
      <c r="MPO849" s="3"/>
      <c r="MPP849" s="3"/>
      <c r="MPQ849" s="3"/>
      <c r="MPR849" s="3"/>
      <c r="MPS849" s="3"/>
      <c r="MPT849" s="3"/>
      <c r="MPU849" s="3"/>
      <c r="MPV849" s="3"/>
      <c r="MPW849" s="3"/>
      <c r="MPX849" s="3"/>
      <c r="MPY849" s="3"/>
      <c r="MPZ849" s="3"/>
      <c r="MQA849" s="3"/>
      <c r="MQB849" s="3"/>
      <c r="MQC849" s="3"/>
      <c r="MQD849" s="3"/>
      <c r="MQE849" s="3"/>
      <c r="MQF849" s="3"/>
      <c r="MQG849" s="3"/>
      <c r="MQH849" s="3"/>
      <c r="MQI849" s="3"/>
      <c r="MQJ849" s="3"/>
      <c r="MQK849" s="3"/>
      <c r="MQL849" s="3"/>
      <c r="MQM849" s="3"/>
      <c r="MQN849" s="3"/>
      <c r="MQO849" s="3"/>
      <c r="MQP849" s="3"/>
      <c r="MQQ849" s="3"/>
      <c r="MQR849" s="3"/>
      <c r="MQS849" s="3"/>
      <c r="MQT849" s="3"/>
      <c r="MQU849" s="3"/>
      <c r="MQV849" s="3"/>
      <c r="MQW849" s="3"/>
      <c r="MQX849" s="3"/>
      <c r="MQY849" s="3"/>
      <c r="MQZ849" s="3"/>
      <c r="MRA849" s="3"/>
      <c r="MRB849" s="3"/>
      <c r="MRC849" s="3"/>
      <c r="MRD849" s="3"/>
      <c r="MRE849" s="3"/>
      <c r="MRF849" s="3"/>
      <c r="MRG849" s="3"/>
      <c r="MRH849" s="3"/>
      <c r="MRI849" s="3"/>
      <c r="MRJ849" s="3"/>
      <c r="MRK849" s="3"/>
      <c r="MRL849" s="3"/>
      <c r="MRM849" s="3"/>
      <c r="MRN849" s="3"/>
      <c r="MRO849" s="3"/>
      <c r="MRP849" s="3"/>
      <c r="MRQ849" s="3"/>
      <c r="MRR849" s="3"/>
      <c r="MRS849" s="3"/>
      <c r="MRT849" s="3"/>
      <c r="MRU849" s="3"/>
      <c r="MRV849" s="3"/>
      <c r="MRW849" s="3"/>
      <c r="MRX849" s="3"/>
      <c r="MRY849" s="3"/>
      <c r="MRZ849" s="3"/>
      <c r="MSA849" s="3"/>
      <c r="MSB849" s="3"/>
      <c r="MSC849" s="3"/>
      <c r="MSD849" s="3"/>
      <c r="MSE849" s="3"/>
      <c r="MSF849" s="3"/>
      <c r="MSG849" s="3"/>
      <c r="MSH849" s="3"/>
      <c r="MSI849" s="3"/>
      <c r="MSJ849" s="3"/>
      <c r="MSK849" s="3"/>
      <c r="MSL849" s="3"/>
      <c r="MSM849" s="3"/>
      <c r="MSN849" s="3"/>
      <c r="MSO849" s="3"/>
      <c r="MSP849" s="3"/>
      <c r="MSQ849" s="3"/>
      <c r="MSR849" s="3"/>
      <c r="MSS849" s="3"/>
      <c r="MST849" s="3"/>
      <c r="MSU849" s="3"/>
      <c r="MSV849" s="3"/>
      <c r="MSW849" s="3"/>
      <c r="MSX849" s="3"/>
      <c r="MSY849" s="3"/>
      <c r="MSZ849" s="3"/>
      <c r="MTA849" s="3"/>
      <c r="MTB849" s="3"/>
      <c r="MTC849" s="3"/>
      <c r="MTD849" s="3"/>
      <c r="MTE849" s="3"/>
      <c r="MTF849" s="3"/>
      <c r="MTG849" s="3"/>
      <c r="MTH849" s="3"/>
      <c r="MTI849" s="3"/>
      <c r="MTJ849" s="3"/>
      <c r="MTK849" s="3"/>
      <c r="MTL849" s="3"/>
      <c r="MTM849" s="3"/>
      <c r="MTN849" s="3"/>
      <c r="MTO849" s="3"/>
      <c r="MTP849" s="3"/>
      <c r="MTQ849" s="3"/>
      <c r="MTR849" s="3"/>
      <c r="MTS849" s="3"/>
      <c r="MTT849" s="3"/>
      <c r="MTU849" s="3"/>
      <c r="MTV849" s="3"/>
      <c r="MTW849" s="3"/>
      <c r="MTX849" s="3"/>
      <c r="MTY849" s="3"/>
      <c r="MTZ849" s="3"/>
      <c r="MUA849" s="3"/>
      <c r="MUB849" s="3"/>
      <c r="MUC849" s="3"/>
      <c r="MUD849" s="3"/>
      <c r="MUE849" s="3"/>
      <c r="MUF849" s="3"/>
      <c r="MUG849" s="3"/>
      <c r="MUH849" s="3"/>
      <c r="MUI849" s="3"/>
      <c r="MUJ849" s="3"/>
      <c r="MUK849" s="3"/>
      <c r="MUL849" s="3"/>
      <c r="MUM849" s="3"/>
      <c r="MUN849" s="3"/>
      <c r="MUO849" s="3"/>
      <c r="MUP849" s="3"/>
      <c r="MUQ849" s="3"/>
      <c r="MUR849" s="3"/>
      <c r="MUS849" s="3"/>
      <c r="MUT849" s="3"/>
      <c r="MUU849" s="3"/>
      <c r="MUV849" s="3"/>
      <c r="MUW849" s="3"/>
      <c r="MUX849" s="3"/>
      <c r="MUY849" s="3"/>
      <c r="MUZ849" s="3"/>
      <c r="MVA849" s="3"/>
      <c r="MVB849" s="3"/>
      <c r="MVC849" s="3"/>
      <c r="MVD849" s="3"/>
      <c r="MVE849" s="3"/>
      <c r="MVF849" s="3"/>
      <c r="MVG849" s="3"/>
      <c r="MVH849" s="3"/>
      <c r="MVI849" s="3"/>
      <c r="MVJ849" s="3"/>
      <c r="MVK849" s="3"/>
      <c r="MVL849" s="3"/>
      <c r="MVM849" s="3"/>
      <c r="MVN849" s="3"/>
      <c r="MVO849" s="3"/>
      <c r="MVP849" s="3"/>
      <c r="MVQ849" s="3"/>
      <c r="MVR849" s="3"/>
      <c r="MVS849" s="3"/>
      <c r="MVT849" s="3"/>
      <c r="MVU849" s="3"/>
      <c r="MVV849" s="3"/>
      <c r="MVW849" s="3"/>
      <c r="MVX849" s="3"/>
      <c r="MVY849" s="3"/>
      <c r="MVZ849" s="3"/>
      <c r="MWA849" s="3"/>
      <c r="MWB849" s="3"/>
      <c r="MWC849" s="3"/>
      <c r="MWD849" s="3"/>
      <c r="MWE849" s="3"/>
      <c r="MWF849" s="3"/>
      <c r="MWG849" s="3"/>
      <c r="MWH849" s="3"/>
      <c r="MWI849" s="3"/>
      <c r="MWJ849" s="3"/>
      <c r="MWK849" s="3"/>
      <c r="MWL849" s="3"/>
      <c r="MWM849" s="3"/>
      <c r="MWN849" s="3"/>
      <c r="MWO849" s="3"/>
      <c r="MWP849" s="3"/>
      <c r="MWQ849" s="3"/>
      <c r="MWR849" s="3"/>
      <c r="MWS849" s="3"/>
      <c r="MWT849" s="3"/>
      <c r="MWU849" s="3"/>
      <c r="MWV849" s="3"/>
      <c r="MWW849" s="3"/>
      <c r="MWX849" s="3"/>
      <c r="MWY849" s="3"/>
      <c r="MWZ849" s="3"/>
      <c r="MXA849" s="3"/>
      <c r="MXB849" s="3"/>
      <c r="MXC849" s="3"/>
      <c r="MXD849" s="3"/>
      <c r="MXE849" s="3"/>
      <c r="MXF849" s="3"/>
      <c r="MXG849" s="3"/>
      <c r="MXH849" s="3"/>
      <c r="MXI849" s="3"/>
      <c r="MXJ849" s="3"/>
      <c r="MXK849" s="3"/>
      <c r="MXL849" s="3"/>
      <c r="MXM849" s="3"/>
      <c r="MXN849" s="3"/>
      <c r="MXO849" s="3"/>
      <c r="MXP849" s="3"/>
      <c r="MXQ849" s="3"/>
      <c r="MXR849" s="3"/>
      <c r="MXS849" s="3"/>
      <c r="MXT849" s="3"/>
      <c r="MXU849" s="3"/>
      <c r="MXV849" s="3"/>
      <c r="MXW849" s="3"/>
      <c r="MXX849" s="3"/>
      <c r="MXY849" s="3"/>
      <c r="MXZ849" s="3"/>
      <c r="MYA849" s="3"/>
      <c r="MYB849" s="3"/>
      <c r="MYC849" s="3"/>
      <c r="MYD849" s="3"/>
      <c r="MYE849" s="3"/>
      <c r="MYF849" s="3"/>
      <c r="MYG849" s="3"/>
      <c r="MYH849" s="3"/>
      <c r="MYI849" s="3"/>
      <c r="MYJ849" s="3"/>
      <c r="MYK849" s="3"/>
      <c r="MYL849" s="3"/>
      <c r="MYM849" s="3"/>
      <c r="MYN849" s="3"/>
      <c r="MYO849" s="3"/>
      <c r="MYP849" s="3"/>
      <c r="MYQ849" s="3"/>
      <c r="MYR849" s="3"/>
      <c r="MYS849" s="3"/>
      <c r="MYT849" s="3"/>
      <c r="MYU849" s="3"/>
      <c r="MYV849" s="3"/>
      <c r="MYW849" s="3"/>
      <c r="MYX849" s="3"/>
      <c r="MYY849" s="3"/>
      <c r="MYZ849" s="3"/>
      <c r="MZA849" s="3"/>
      <c r="MZB849" s="3"/>
      <c r="MZC849" s="3"/>
      <c r="MZD849" s="3"/>
      <c r="MZE849" s="3"/>
      <c r="MZF849" s="3"/>
      <c r="MZG849" s="3"/>
      <c r="MZH849" s="3"/>
      <c r="MZI849" s="3"/>
      <c r="MZJ849" s="3"/>
      <c r="MZK849" s="3"/>
      <c r="MZL849" s="3"/>
      <c r="MZM849" s="3"/>
      <c r="MZN849" s="3"/>
      <c r="MZO849" s="3"/>
      <c r="MZP849" s="3"/>
      <c r="MZQ849" s="3"/>
      <c r="MZR849" s="3"/>
      <c r="MZS849" s="3"/>
      <c r="MZT849" s="3"/>
      <c r="MZU849" s="3"/>
      <c r="MZV849" s="3"/>
      <c r="MZW849" s="3"/>
      <c r="MZX849" s="3"/>
      <c r="MZY849" s="3"/>
      <c r="MZZ849" s="3"/>
      <c r="NAA849" s="3"/>
      <c r="NAB849" s="3"/>
      <c r="NAC849" s="3"/>
      <c r="NAD849" s="3"/>
      <c r="NAE849" s="3"/>
      <c r="NAF849" s="3"/>
      <c r="NAG849" s="3"/>
      <c r="NAH849" s="3"/>
      <c r="NAI849" s="3"/>
      <c r="NAJ849" s="3"/>
      <c r="NAK849" s="3"/>
      <c r="NAL849" s="3"/>
      <c r="NAM849" s="3"/>
      <c r="NAN849" s="3"/>
      <c r="NAO849" s="3"/>
      <c r="NAP849" s="3"/>
      <c r="NAQ849" s="3"/>
      <c r="NAR849" s="3"/>
      <c r="NAS849" s="3"/>
      <c r="NAT849" s="3"/>
      <c r="NAU849" s="3"/>
      <c r="NAV849" s="3"/>
      <c r="NAW849" s="3"/>
      <c r="NAX849" s="3"/>
      <c r="NAY849" s="3"/>
      <c r="NAZ849" s="3"/>
      <c r="NBA849" s="3"/>
      <c r="NBB849" s="3"/>
      <c r="NBC849" s="3"/>
      <c r="NBD849" s="3"/>
      <c r="NBE849" s="3"/>
      <c r="NBF849" s="3"/>
      <c r="NBG849" s="3"/>
      <c r="NBH849" s="3"/>
      <c r="NBI849" s="3"/>
      <c r="NBJ849" s="3"/>
      <c r="NBK849" s="3"/>
      <c r="NBL849" s="3"/>
      <c r="NBM849" s="3"/>
      <c r="NBN849" s="3"/>
      <c r="NBO849" s="3"/>
      <c r="NBP849" s="3"/>
      <c r="NBQ849" s="3"/>
      <c r="NBR849" s="3"/>
      <c r="NBS849" s="3"/>
      <c r="NBT849" s="3"/>
      <c r="NBU849" s="3"/>
      <c r="NBV849" s="3"/>
      <c r="NBW849" s="3"/>
      <c r="NBX849" s="3"/>
      <c r="NBY849" s="3"/>
      <c r="NBZ849" s="3"/>
      <c r="NCA849" s="3"/>
      <c r="NCB849" s="3"/>
      <c r="NCC849" s="3"/>
      <c r="NCD849" s="3"/>
      <c r="NCE849" s="3"/>
      <c r="NCF849" s="3"/>
      <c r="NCG849" s="3"/>
      <c r="NCH849" s="3"/>
      <c r="NCI849" s="3"/>
      <c r="NCJ849" s="3"/>
      <c r="NCK849" s="3"/>
      <c r="NCL849" s="3"/>
      <c r="NCM849" s="3"/>
      <c r="NCN849" s="3"/>
      <c r="NCO849" s="3"/>
      <c r="NCP849" s="3"/>
      <c r="NCQ849" s="3"/>
      <c r="NCR849" s="3"/>
      <c r="NCS849" s="3"/>
      <c r="NCT849" s="3"/>
      <c r="NCU849" s="3"/>
      <c r="NCV849" s="3"/>
      <c r="NCW849" s="3"/>
      <c r="NCX849" s="3"/>
      <c r="NCY849" s="3"/>
      <c r="NCZ849" s="3"/>
      <c r="NDA849" s="3"/>
      <c r="NDB849" s="3"/>
      <c r="NDC849" s="3"/>
      <c r="NDD849" s="3"/>
      <c r="NDE849" s="3"/>
      <c r="NDF849" s="3"/>
      <c r="NDG849" s="3"/>
      <c r="NDH849" s="3"/>
      <c r="NDI849" s="3"/>
      <c r="NDJ849" s="3"/>
      <c r="NDK849" s="3"/>
      <c r="NDL849" s="3"/>
      <c r="NDM849" s="3"/>
      <c r="NDN849" s="3"/>
      <c r="NDO849" s="3"/>
      <c r="NDP849" s="3"/>
      <c r="NDQ849" s="3"/>
      <c r="NDR849" s="3"/>
      <c r="NDS849" s="3"/>
      <c r="NDT849" s="3"/>
      <c r="NDU849" s="3"/>
      <c r="NDV849" s="3"/>
      <c r="NDW849" s="3"/>
      <c r="NDX849" s="3"/>
      <c r="NDY849" s="3"/>
      <c r="NDZ849" s="3"/>
      <c r="NEA849" s="3"/>
      <c r="NEB849" s="3"/>
      <c r="NEC849" s="3"/>
      <c r="NED849" s="3"/>
      <c r="NEE849" s="3"/>
      <c r="NEF849" s="3"/>
      <c r="NEG849" s="3"/>
      <c r="NEH849" s="3"/>
      <c r="NEI849" s="3"/>
      <c r="NEJ849" s="3"/>
      <c r="NEK849" s="3"/>
      <c r="NEL849" s="3"/>
      <c r="NEM849" s="3"/>
      <c r="NEN849" s="3"/>
      <c r="NEO849" s="3"/>
      <c r="NEP849" s="3"/>
      <c r="NEQ849" s="3"/>
      <c r="NER849" s="3"/>
      <c r="NES849" s="3"/>
      <c r="NET849" s="3"/>
      <c r="NEU849" s="3"/>
      <c r="NEV849" s="3"/>
      <c r="NEW849" s="3"/>
      <c r="NEX849" s="3"/>
      <c r="NEY849" s="3"/>
      <c r="NEZ849" s="3"/>
      <c r="NFA849" s="3"/>
      <c r="NFB849" s="3"/>
      <c r="NFC849" s="3"/>
      <c r="NFD849" s="3"/>
      <c r="NFE849" s="3"/>
      <c r="NFF849" s="3"/>
      <c r="NFG849" s="3"/>
      <c r="NFH849" s="3"/>
      <c r="NFI849" s="3"/>
      <c r="NFJ849" s="3"/>
      <c r="NFK849" s="3"/>
      <c r="NFL849" s="3"/>
      <c r="NFM849" s="3"/>
      <c r="NFN849" s="3"/>
      <c r="NFO849" s="3"/>
      <c r="NFP849" s="3"/>
      <c r="NFQ849" s="3"/>
      <c r="NFR849" s="3"/>
      <c r="NFS849" s="3"/>
      <c r="NFT849" s="3"/>
      <c r="NFU849" s="3"/>
      <c r="NFV849" s="3"/>
      <c r="NFW849" s="3"/>
      <c r="NFX849" s="3"/>
      <c r="NFY849" s="3"/>
      <c r="NFZ849" s="3"/>
      <c r="NGA849" s="3"/>
      <c r="NGB849" s="3"/>
      <c r="NGC849" s="3"/>
      <c r="NGD849" s="3"/>
      <c r="NGE849" s="3"/>
      <c r="NGF849" s="3"/>
      <c r="NGG849" s="3"/>
      <c r="NGH849" s="3"/>
      <c r="NGI849" s="3"/>
      <c r="NGJ849" s="3"/>
      <c r="NGK849" s="3"/>
      <c r="NGL849" s="3"/>
      <c r="NGM849" s="3"/>
      <c r="NGN849" s="3"/>
      <c r="NGO849" s="3"/>
      <c r="NGP849" s="3"/>
      <c r="NGQ849" s="3"/>
      <c r="NGR849" s="3"/>
      <c r="NGS849" s="3"/>
      <c r="NGT849" s="3"/>
      <c r="NGU849" s="3"/>
      <c r="NGV849" s="3"/>
      <c r="NGW849" s="3"/>
      <c r="NGX849" s="3"/>
      <c r="NGY849" s="3"/>
      <c r="NGZ849" s="3"/>
      <c r="NHA849" s="3"/>
      <c r="NHB849" s="3"/>
      <c r="NHC849" s="3"/>
      <c r="NHD849" s="3"/>
      <c r="NHE849" s="3"/>
      <c r="NHF849" s="3"/>
      <c r="NHG849" s="3"/>
      <c r="NHH849" s="3"/>
      <c r="NHI849" s="3"/>
      <c r="NHJ849" s="3"/>
      <c r="NHK849" s="3"/>
      <c r="NHL849" s="3"/>
      <c r="NHM849" s="3"/>
      <c r="NHN849" s="3"/>
      <c r="NHO849" s="3"/>
      <c r="NHP849" s="3"/>
      <c r="NHQ849" s="3"/>
      <c r="NHR849" s="3"/>
      <c r="NHS849" s="3"/>
      <c r="NHT849" s="3"/>
      <c r="NHU849" s="3"/>
      <c r="NHV849" s="3"/>
      <c r="NHW849" s="3"/>
      <c r="NHX849" s="3"/>
      <c r="NHY849" s="3"/>
      <c r="NHZ849" s="3"/>
      <c r="NIA849" s="3"/>
      <c r="NIB849" s="3"/>
      <c r="NIC849" s="3"/>
      <c r="NID849" s="3"/>
      <c r="NIE849" s="3"/>
      <c r="NIF849" s="3"/>
      <c r="NIG849" s="3"/>
      <c r="NIH849" s="3"/>
      <c r="NII849" s="3"/>
      <c r="NIJ849" s="3"/>
      <c r="NIK849" s="3"/>
      <c r="NIL849" s="3"/>
      <c r="NIM849" s="3"/>
      <c r="NIN849" s="3"/>
      <c r="NIO849" s="3"/>
      <c r="NIP849" s="3"/>
      <c r="NIQ849" s="3"/>
      <c r="NIR849" s="3"/>
      <c r="NIS849" s="3"/>
      <c r="NIT849" s="3"/>
      <c r="NIU849" s="3"/>
      <c r="NIV849" s="3"/>
      <c r="NIW849" s="3"/>
      <c r="NIX849" s="3"/>
      <c r="NIY849" s="3"/>
      <c r="NIZ849" s="3"/>
      <c r="NJA849" s="3"/>
      <c r="NJB849" s="3"/>
      <c r="NJC849" s="3"/>
      <c r="NJD849" s="3"/>
      <c r="NJE849" s="3"/>
      <c r="NJF849" s="3"/>
      <c r="NJG849" s="3"/>
      <c r="NJH849" s="3"/>
      <c r="NJI849" s="3"/>
      <c r="NJJ849" s="3"/>
      <c r="NJK849" s="3"/>
      <c r="NJL849" s="3"/>
      <c r="NJM849" s="3"/>
      <c r="NJN849" s="3"/>
      <c r="NJO849" s="3"/>
      <c r="NJP849" s="3"/>
      <c r="NJQ849" s="3"/>
      <c r="NJR849" s="3"/>
      <c r="NJS849" s="3"/>
      <c r="NJT849" s="3"/>
      <c r="NJU849" s="3"/>
      <c r="NJV849" s="3"/>
      <c r="NJW849" s="3"/>
      <c r="NJX849" s="3"/>
      <c r="NJY849" s="3"/>
      <c r="NJZ849" s="3"/>
      <c r="NKA849" s="3"/>
      <c r="NKB849" s="3"/>
      <c r="NKC849" s="3"/>
      <c r="NKD849" s="3"/>
      <c r="NKE849" s="3"/>
      <c r="NKF849" s="3"/>
      <c r="NKG849" s="3"/>
      <c r="NKH849" s="3"/>
      <c r="NKI849" s="3"/>
      <c r="NKJ849" s="3"/>
      <c r="NKK849" s="3"/>
      <c r="NKL849" s="3"/>
      <c r="NKM849" s="3"/>
      <c r="NKN849" s="3"/>
      <c r="NKO849" s="3"/>
      <c r="NKP849" s="3"/>
      <c r="NKQ849" s="3"/>
      <c r="NKR849" s="3"/>
      <c r="NKS849" s="3"/>
      <c r="NKT849" s="3"/>
      <c r="NKU849" s="3"/>
      <c r="NKV849" s="3"/>
      <c r="NKW849" s="3"/>
      <c r="NKX849" s="3"/>
      <c r="NKY849" s="3"/>
      <c r="NKZ849" s="3"/>
      <c r="NLA849" s="3"/>
      <c r="NLB849" s="3"/>
      <c r="NLC849" s="3"/>
      <c r="NLD849" s="3"/>
      <c r="NLE849" s="3"/>
      <c r="NLF849" s="3"/>
      <c r="NLG849" s="3"/>
      <c r="NLH849" s="3"/>
      <c r="NLI849" s="3"/>
      <c r="NLJ849" s="3"/>
      <c r="NLK849" s="3"/>
      <c r="NLL849" s="3"/>
      <c r="NLM849" s="3"/>
      <c r="NLN849" s="3"/>
      <c r="NLO849" s="3"/>
      <c r="NLP849" s="3"/>
      <c r="NLQ849" s="3"/>
      <c r="NLR849" s="3"/>
      <c r="NLS849" s="3"/>
      <c r="NLT849" s="3"/>
      <c r="NLU849" s="3"/>
      <c r="NLV849" s="3"/>
      <c r="NLW849" s="3"/>
      <c r="NLX849" s="3"/>
      <c r="NLY849" s="3"/>
      <c r="NLZ849" s="3"/>
      <c r="NMA849" s="3"/>
      <c r="NMB849" s="3"/>
      <c r="NMC849" s="3"/>
      <c r="NMD849" s="3"/>
      <c r="NME849" s="3"/>
      <c r="NMF849" s="3"/>
      <c r="NMG849" s="3"/>
      <c r="NMH849" s="3"/>
      <c r="NMI849" s="3"/>
      <c r="NMJ849" s="3"/>
      <c r="NMK849" s="3"/>
      <c r="NML849" s="3"/>
      <c r="NMM849" s="3"/>
      <c r="NMN849" s="3"/>
      <c r="NMO849" s="3"/>
      <c r="NMP849" s="3"/>
      <c r="NMQ849" s="3"/>
      <c r="NMR849" s="3"/>
      <c r="NMS849" s="3"/>
      <c r="NMT849" s="3"/>
      <c r="NMU849" s="3"/>
      <c r="NMV849" s="3"/>
      <c r="NMW849" s="3"/>
      <c r="NMX849" s="3"/>
      <c r="NMY849" s="3"/>
      <c r="NMZ849" s="3"/>
      <c r="NNA849" s="3"/>
      <c r="NNB849" s="3"/>
      <c r="NNC849" s="3"/>
      <c r="NND849" s="3"/>
      <c r="NNE849" s="3"/>
      <c r="NNF849" s="3"/>
      <c r="NNG849" s="3"/>
      <c r="NNH849" s="3"/>
      <c r="NNI849" s="3"/>
      <c r="NNJ849" s="3"/>
      <c r="NNK849" s="3"/>
      <c r="NNL849" s="3"/>
      <c r="NNM849" s="3"/>
      <c r="NNN849" s="3"/>
      <c r="NNO849" s="3"/>
      <c r="NNP849" s="3"/>
      <c r="NNQ849" s="3"/>
      <c r="NNR849" s="3"/>
      <c r="NNS849" s="3"/>
      <c r="NNT849" s="3"/>
      <c r="NNU849" s="3"/>
      <c r="NNV849" s="3"/>
      <c r="NNW849" s="3"/>
      <c r="NNX849" s="3"/>
      <c r="NNY849" s="3"/>
      <c r="NNZ849" s="3"/>
      <c r="NOA849" s="3"/>
      <c r="NOB849" s="3"/>
      <c r="NOC849" s="3"/>
      <c r="NOD849" s="3"/>
      <c r="NOE849" s="3"/>
      <c r="NOF849" s="3"/>
      <c r="NOG849" s="3"/>
      <c r="NOH849" s="3"/>
      <c r="NOI849" s="3"/>
      <c r="NOJ849" s="3"/>
      <c r="NOK849" s="3"/>
      <c r="NOL849" s="3"/>
      <c r="NOM849" s="3"/>
      <c r="NON849" s="3"/>
      <c r="NOO849" s="3"/>
      <c r="NOP849" s="3"/>
      <c r="NOQ849" s="3"/>
      <c r="NOR849" s="3"/>
      <c r="NOS849" s="3"/>
      <c r="NOT849" s="3"/>
      <c r="NOU849" s="3"/>
      <c r="NOV849" s="3"/>
      <c r="NOW849" s="3"/>
      <c r="NOX849" s="3"/>
      <c r="NOY849" s="3"/>
      <c r="NOZ849" s="3"/>
      <c r="NPA849" s="3"/>
      <c r="NPB849" s="3"/>
      <c r="NPC849" s="3"/>
      <c r="NPD849" s="3"/>
      <c r="NPE849" s="3"/>
      <c r="NPF849" s="3"/>
      <c r="NPG849" s="3"/>
      <c r="NPH849" s="3"/>
      <c r="NPI849" s="3"/>
      <c r="NPJ849" s="3"/>
      <c r="NPK849" s="3"/>
      <c r="NPL849" s="3"/>
      <c r="NPM849" s="3"/>
      <c r="NPN849" s="3"/>
      <c r="NPO849" s="3"/>
      <c r="NPP849" s="3"/>
      <c r="NPQ849" s="3"/>
      <c r="NPR849" s="3"/>
      <c r="NPS849" s="3"/>
      <c r="NPT849" s="3"/>
      <c r="NPU849" s="3"/>
      <c r="NPV849" s="3"/>
      <c r="NPW849" s="3"/>
      <c r="NPX849" s="3"/>
      <c r="NPY849" s="3"/>
      <c r="NPZ849" s="3"/>
      <c r="NQA849" s="3"/>
      <c r="NQB849" s="3"/>
      <c r="NQC849" s="3"/>
      <c r="NQD849" s="3"/>
      <c r="NQE849" s="3"/>
      <c r="NQF849" s="3"/>
      <c r="NQG849" s="3"/>
      <c r="NQH849" s="3"/>
      <c r="NQI849" s="3"/>
      <c r="NQJ849" s="3"/>
      <c r="NQK849" s="3"/>
      <c r="NQL849" s="3"/>
      <c r="NQM849" s="3"/>
      <c r="NQN849" s="3"/>
      <c r="NQO849" s="3"/>
      <c r="NQP849" s="3"/>
      <c r="NQQ849" s="3"/>
      <c r="NQR849" s="3"/>
      <c r="NQS849" s="3"/>
      <c r="NQT849" s="3"/>
      <c r="NQU849" s="3"/>
      <c r="NQV849" s="3"/>
      <c r="NQW849" s="3"/>
      <c r="NQX849" s="3"/>
      <c r="NQY849" s="3"/>
      <c r="NQZ849" s="3"/>
      <c r="NRA849" s="3"/>
      <c r="NRB849" s="3"/>
      <c r="NRC849" s="3"/>
      <c r="NRD849" s="3"/>
      <c r="NRE849" s="3"/>
      <c r="NRF849" s="3"/>
      <c r="NRG849" s="3"/>
      <c r="NRH849" s="3"/>
      <c r="NRI849" s="3"/>
      <c r="NRJ849" s="3"/>
      <c r="NRK849" s="3"/>
      <c r="NRL849" s="3"/>
      <c r="NRM849" s="3"/>
      <c r="NRN849" s="3"/>
      <c r="NRO849" s="3"/>
      <c r="NRP849" s="3"/>
      <c r="NRQ849" s="3"/>
      <c r="NRR849" s="3"/>
      <c r="NRS849" s="3"/>
      <c r="NRT849" s="3"/>
      <c r="NRU849" s="3"/>
      <c r="NRV849" s="3"/>
      <c r="NRW849" s="3"/>
      <c r="NRX849" s="3"/>
      <c r="NRY849" s="3"/>
      <c r="NRZ849" s="3"/>
      <c r="NSA849" s="3"/>
      <c r="NSB849" s="3"/>
      <c r="NSC849" s="3"/>
      <c r="NSD849" s="3"/>
      <c r="NSE849" s="3"/>
      <c r="NSF849" s="3"/>
      <c r="NSG849" s="3"/>
      <c r="NSH849" s="3"/>
      <c r="NSI849" s="3"/>
      <c r="NSJ849" s="3"/>
      <c r="NSK849" s="3"/>
      <c r="NSL849" s="3"/>
      <c r="NSM849" s="3"/>
      <c r="NSN849" s="3"/>
      <c r="NSO849" s="3"/>
      <c r="NSP849" s="3"/>
      <c r="NSQ849" s="3"/>
      <c r="NSR849" s="3"/>
      <c r="NSS849" s="3"/>
      <c r="NST849" s="3"/>
      <c r="NSU849" s="3"/>
      <c r="NSV849" s="3"/>
      <c r="NSW849" s="3"/>
      <c r="NSX849" s="3"/>
      <c r="NSY849" s="3"/>
      <c r="NSZ849" s="3"/>
      <c r="NTA849" s="3"/>
      <c r="NTB849" s="3"/>
      <c r="NTC849" s="3"/>
      <c r="NTD849" s="3"/>
      <c r="NTE849" s="3"/>
      <c r="NTF849" s="3"/>
      <c r="NTG849" s="3"/>
      <c r="NTH849" s="3"/>
      <c r="NTI849" s="3"/>
      <c r="NTJ849" s="3"/>
      <c r="NTK849" s="3"/>
      <c r="NTL849" s="3"/>
      <c r="NTM849" s="3"/>
      <c r="NTN849" s="3"/>
      <c r="NTO849" s="3"/>
      <c r="NTP849" s="3"/>
      <c r="NTQ849" s="3"/>
      <c r="NTR849" s="3"/>
      <c r="NTS849" s="3"/>
      <c r="NTT849" s="3"/>
      <c r="NTU849" s="3"/>
      <c r="NTV849" s="3"/>
      <c r="NTW849" s="3"/>
      <c r="NTX849" s="3"/>
      <c r="NTY849" s="3"/>
      <c r="NTZ849" s="3"/>
      <c r="NUA849" s="3"/>
      <c r="NUB849" s="3"/>
      <c r="NUC849" s="3"/>
      <c r="NUD849" s="3"/>
      <c r="NUE849" s="3"/>
      <c r="NUF849" s="3"/>
      <c r="NUG849" s="3"/>
      <c r="NUH849" s="3"/>
      <c r="NUI849" s="3"/>
      <c r="NUJ849" s="3"/>
      <c r="NUK849" s="3"/>
      <c r="NUL849" s="3"/>
      <c r="NUM849" s="3"/>
      <c r="NUN849" s="3"/>
      <c r="NUO849" s="3"/>
      <c r="NUP849" s="3"/>
      <c r="NUQ849" s="3"/>
      <c r="NUR849" s="3"/>
      <c r="NUS849" s="3"/>
      <c r="NUT849" s="3"/>
      <c r="NUU849" s="3"/>
      <c r="NUV849" s="3"/>
      <c r="NUW849" s="3"/>
      <c r="NUX849" s="3"/>
      <c r="NUY849" s="3"/>
      <c r="NUZ849" s="3"/>
      <c r="NVA849" s="3"/>
      <c r="NVB849" s="3"/>
      <c r="NVC849" s="3"/>
      <c r="NVD849" s="3"/>
      <c r="NVE849" s="3"/>
      <c r="NVF849" s="3"/>
      <c r="NVG849" s="3"/>
      <c r="NVH849" s="3"/>
      <c r="NVI849" s="3"/>
      <c r="NVJ849" s="3"/>
      <c r="NVK849" s="3"/>
      <c r="NVL849" s="3"/>
      <c r="NVM849" s="3"/>
      <c r="NVN849" s="3"/>
      <c r="NVO849" s="3"/>
      <c r="NVP849" s="3"/>
      <c r="NVQ849" s="3"/>
      <c r="NVR849" s="3"/>
      <c r="NVS849" s="3"/>
      <c r="NVT849" s="3"/>
      <c r="NVU849" s="3"/>
      <c r="NVV849" s="3"/>
      <c r="NVW849" s="3"/>
      <c r="NVX849" s="3"/>
      <c r="NVY849" s="3"/>
      <c r="NVZ849" s="3"/>
      <c r="NWA849" s="3"/>
      <c r="NWB849" s="3"/>
      <c r="NWC849" s="3"/>
      <c r="NWD849" s="3"/>
      <c r="NWE849" s="3"/>
      <c r="NWF849" s="3"/>
      <c r="NWG849" s="3"/>
      <c r="NWH849" s="3"/>
      <c r="NWI849" s="3"/>
      <c r="NWJ849" s="3"/>
      <c r="NWK849" s="3"/>
      <c r="NWL849" s="3"/>
      <c r="NWM849" s="3"/>
      <c r="NWN849" s="3"/>
      <c r="NWO849" s="3"/>
      <c r="NWP849" s="3"/>
      <c r="NWQ849" s="3"/>
      <c r="NWR849" s="3"/>
      <c r="NWS849" s="3"/>
      <c r="NWT849" s="3"/>
      <c r="NWU849" s="3"/>
      <c r="NWV849" s="3"/>
      <c r="NWW849" s="3"/>
      <c r="NWX849" s="3"/>
      <c r="NWY849" s="3"/>
      <c r="NWZ849" s="3"/>
      <c r="NXA849" s="3"/>
      <c r="NXB849" s="3"/>
      <c r="NXC849" s="3"/>
      <c r="NXD849" s="3"/>
      <c r="NXE849" s="3"/>
      <c r="NXF849" s="3"/>
      <c r="NXG849" s="3"/>
      <c r="NXH849" s="3"/>
      <c r="NXI849" s="3"/>
      <c r="NXJ849" s="3"/>
      <c r="NXK849" s="3"/>
      <c r="NXL849" s="3"/>
      <c r="NXM849" s="3"/>
      <c r="NXN849" s="3"/>
      <c r="NXO849" s="3"/>
      <c r="NXP849" s="3"/>
      <c r="NXQ849" s="3"/>
      <c r="NXR849" s="3"/>
      <c r="NXS849" s="3"/>
      <c r="NXT849" s="3"/>
      <c r="NXU849" s="3"/>
      <c r="NXV849" s="3"/>
      <c r="NXW849" s="3"/>
      <c r="NXX849" s="3"/>
      <c r="NXY849" s="3"/>
      <c r="NXZ849" s="3"/>
      <c r="NYA849" s="3"/>
      <c r="NYB849" s="3"/>
      <c r="NYC849" s="3"/>
      <c r="NYD849" s="3"/>
      <c r="NYE849" s="3"/>
      <c r="NYF849" s="3"/>
      <c r="NYG849" s="3"/>
      <c r="NYH849" s="3"/>
      <c r="NYI849" s="3"/>
      <c r="NYJ849" s="3"/>
      <c r="NYK849" s="3"/>
      <c r="NYL849" s="3"/>
      <c r="NYM849" s="3"/>
      <c r="NYN849" s="3"/>
      <c r="NYO849" s="3"/>
      <c r="NYP849" s="3"/>
      <c r="NYQ849" s="3"/>
      <c r="NYR849" s="3"/>
      <c r="NYS849" s="3"/>
      <c r="NYT849" s="3"/>
      <c r="NYU849" s="3"/>
      <c r="NYV849" s="3"/>
      <c r="NYW849" s="3"/>
      <c r="NYX849" s="3"/>
      <c r="NYY849" s="3"/>
      <c r="NYZ849" s="3"/>
      <c r="NZA849" s="3"/>
      <c r="NZB849" s="3"/>
      <c r="NZC849" s="3"/>
      <c r="NZD849" s="3"/>
      <c r="NZE849" s="3"/>
      <c r="NZF849" s="3"/>
      <c r="NZG849" s="3"/>
      <c r="NZH849" s="3"/>
      <c r="NZI849" s="3"/>
      <c r="NZJ849" s="3"/>
      <c r="NZK849" s="3"/>
      <c r="NZL849" s="3"/>
      <c r="NZM849" s="3"/>
      <c r="NZN849" s="3"/>
      <c r="NZO849" s="3"/>
      <c r="NZP849" s="3"/>
      <c r="NZQ849" s="3"/>
      <c r="NZR849" s="3"/>
      <c r="NZS849" s="3"/>
      <c r="NZT849" s="3"/>
      <c r="NZU849" s="3"/>
      <c r="NZV849" s="3"/>
      <c r="NZW849" s="3"/>
      <c r="NZX849" s="3"/>
      <c r="NZY849" s="3"/>
      <c r="NZZ849" s="3"/>
      <c r="OAA849" s="3"/>
      <c r="OAB849" s="3"/>
      <c r="OAC849" s="3"/>
      <c r="OAD849" s="3"/>
      <c r="OAE849" s="3"/>
      <c r="OAF849" s="3"/>
      <c r="OAG849" s="3"/>
      <c r="OAH849" s="3"/>
      <c r="OAI849" s="3"/>
      <c r="OAJ849" s="3"/>
      <c r="OAK849" s="3"/>
      <c r="OAL849" s="3"/>
      <c r="OAM849" s="3"/>
      <c r="OAN849" s="3"/>
      <c r="OAO849" s="3"/>
      <c r="OAP849" s="3"/>
      <c r="OAQ849" s="3"/>
      <c r="OAR849" s="3"/>
      <c r="OAS849" s="3"/>
      <c r="OAT849" s="3"/>
      <c r="OAU849" s="3"/>
      <c r="OAV849" s="3"/>
      <c r="OAW849" s="3"/>
      <c r="OAX849" s="3"/>
      <c r="OAY849" s="3"/>
      <c r="OAZ849" s="3"/>
      <c r="OBA849" s="3"/>
      <c r="OBB849" s="3"/>
      <c r="OBC849" s="3"/>
      <c r="OBD849" s="3"/>
      <c r="OBE849" s="3"/>
      <c r="OBF849" s="3"/>
      <c r="OBG849" s="3"/>
      <c r="OBH849" s="3"/>
      <c r="OBI849" s="3"/>
      <c r="OBJ849" s="3"/>
      <c r="OBK849" s="3"/>
      <c r="OBL849" s="3"/>
      <c r="OBM849" s="3"/>
      <c r="OBN849" s="3"/>
      <c r="OBO849" s="3"/>
      <c r="OBP849" s="3"/>
      <c r="OBQ849" s="3"/>
      <c r="OBR849" s="3"/>
      <c r="OBS849" s="3"/>
      <c r="OBT849" s="3"/>
      <c r="OBU849" s="3"/>
      <c r="OBV849" s="3"/>
      <c r="OBW849" s="3"/>
      <c r="OBX849" s="3"/>
      <c r="OBY849" s="3"/>
      <c r="OBZ849" s="3"/>
      <c r="OCA849" s="3"/>
      <c r="OCB849" s="3"/>
      <c r="OCC849" s="3"/>
      <c r="OCD849" s="3"/>
      <c r="OCE849" s="3"/>
      <c r="OCF849" s="3"/>
      <c r="OCG849" s="3"/>
      <c r="OCH849" s="3"/>
      <c r="OCI849" s="3"/>
      <c r="OCJ849" s="3"/>
      <c r="OCK849" s="3"/>
      <c r="OCL849" s="3"/>
      <c r="OCM849" s="3"/>
      <c r="OCN849" s="3"/>
      <c r="OCO849" s="3"/>
      <c r="OCP849" s="3"/>
      <c r="OCQ849" s="3"/>
      <c r="OCR849" s="3"/>
      <c r="OCS849" s="3"/>
      <c r="OCT849" s="3"/>
      <c r="OCU849" s="3"/>
      <c r="OCV849" s="3"/>
      <c r="OCW849" s="3"/>
      <c r="OCX849" s="3"/>
      <c r="OCY849" s="3"/>
      <c r="OCZ849" s="3"/>
      <c r="ODA849" s="3"/>
      <c r="ODB849" s="3"/>
      <c r="ODC849" s="3"/>
      <c r="ODD849" s="3"/>
      <c r="ODE849" s="3"/>
      <c r="ODF849" s="3"/>
      <c r="ODG849" s="3"/>
      <c r="ODH849" s="3"/>
      <c r="ODI849" s="3"/>
      <c r="ODJ849" s="3"/>
      <c r="ODK849" s="3"/>
      <c r="ODL849" s="3"/>
      <c r="ODM849" s="3"/>
      <c r="ODN849" s="3"/>
      <c r="ODO849" s="3"/>
      <c r="ODP849" s="3"/>
      <c r="ODQ849" s="3"/>
      <c r="ODR849" s="3"/>
      <c r="ODS849" s="3"/>
      <c r="ODT849" s="3"/>
      <c r="ODU849" s="3"/>
      <c r="ODV849" s="3"/>
      <c r="ODW849" s="3"/>
      <c r="ODX849" s="3"/>
      <c r="ODY849" s="3"/>
      <c r="ODZ849" s="3"/>
      <c r="OEA849" s="3"/>
      <c r="OEB849" s="3"/>
      <c r="OEC849" s="3"/>
      <c r="OED849" s="3"/>
      <c r="OEE849" s="3"/>
      <c r="OEF849" s="3"/>
      <c r="OEG849" s="3"/>
      <c r="OEH849" s="3"/>
      <c r="OEI849" s="3"/>
      <c r="OEJ849" s="3"/>
      <c r="OEK849" s="3"/>
      <c r="OEL849" s="3"/>
      <c r="OEM849" s="3"/>
      <c r="OEN849" s="3"/>
      <c r="OEO849" s="3"/>
      <c r="OEP849" s="3"/>
      <c r="OEQ849" s="3"/>
      <c r="OER849" s="3"/>
      <c r="OES849" s="3"/>
      <c r="OET849" s="3"/>
      <c r="OEU849" s="3"/>
      <c r="OEV849" s="3"/>
      <c r="OEW849" s="3"/>
      <c r="OEX849" s="3"/>
      <c r="OEY849" s="3"/>
      <c r="OEZ849" s="3"/>
      <c r="OFA849" s="3"/>
      <c r="OFB849" s="3"/>
      <c r="OFC849" s="3"/>
      <c r="OFD849" s="3"/>
      <c r="OFE849" s="3"/>
      <c r="OFF849" s="3"/>
      <c r="OFG849" s="3"/>
      <c r="OFH849" s="3"/>
      <c r="OFI849" s="3"/>
      <c r="OFJ849" s="3"/>
      <c r="OFK849" s="3"/>
      <c r="OFL849" s="3"/>
      <c r="OFM849" s="3"/>
      <c r="OFN849" s="3"/>
      <c r="OFO849" s="3"/>
      <c r="OFP849" s="3"/>
      <c r="OFQ849" s="3"/>
      <c r="OFR849" s="3"/>
      <c r="OFS849" s="3"/>
      <c r="OFT849" s="3"/>
      <c r="OFU849" s="3"/>
      <c r="OFV849" s="3"/>
      <c r="OFW849" s="3"/>
      <c r="OFX849" s="3"/>
      <c r="OFY849" s="3"/>
      <c r="OFZ849" s="3"/>
      <c r="OGA849" s="3"/>
      <c r="OGB849" s="3"/>
      <c r="OGC849" s="3"/>
      <c r="OGD849" s="3"/>
      <c r="OGE849" s="3"/>
      <c r="OGF849" s="3"/>
      <c r="OGG849" s="3"/>
      <c r="OGH849" s="3"/>
      <c r="OGI849" s="3"/>
      <c r="OGJ849" s="3"/>
      <c r="OGK849" s="3"/>
      <c r="OGL849" s="3"/>
      <c r="OGM849" s="3"/>
      <c r="OGN849" s="3"/>
      <c r="OGO849" s="3"/>
      <c r="OGP849" s="3"/>
      <c r="OGQ849" s="3"/>
      <c r="OGR849" s="3"/>
      <c r="OGS849" s="3"/>
      <c r="OGT849" s="3"/>
      <c r="OGU849" s="3"/>
      <c r="OGV849" s="3"/>
      <c r="OGW849" s="3"/>
      <c r="OGX849" s="3"/>
      <c r="OGY849" s="3"/>
      <c r="OGZ849" s="3"/>
      <c r="OHA849" s="3"/>
      <c r="OHB849" s="3"/>
      <c r="OHC849" s="3"/>
      <c r="OHD849" s="3"/>
      <c r="OHE849" s="3"/>
      <c r="OHF849" s="3"/>
      <c r="OHG849" s="3"/>
      <c r="OHH849" s="3"/>
      <c r="OHI849" s="3"/>
      <c r="OHJ849" s="3"/>
      <c r="OHK849" s="3"/>
      <c r="OHL849" s="3"/>
      <c r="OHM849" s="3"/>
      <c r="OHN849" s="3"/>
      <c r="OHO849" s="3"/>
      <c r="OHP849" s="3"/>
      <c r="OHQ849" s="3"/>
      <c r="OHR849" s="3"/>
      <c r="OHS849" s="3"/>
      <c r="OHT849" s="3"/>
      <c r="OHU849" s="3"/>
      <c r="OHV849" s="3"/>
      <c r="OHW849" s="3"/>
      <c r="OHX849" s="3"/>
      <c r="OHY849" s="3"/>
      <c r="OHZ849" s="3"/>
      <c r="OIA849" s="3"/>
      <c r="OIB849" s="3"/>
      <c r="OIC849" s="3"/>
      <c r="OID849" s="3"/>
      <c r="OIE849" s="3"/>
      <c r="OIF849" s="3"/>
      <c r="OIG849" s="3"/>
      <c r="OIH849" s="3"/>
      <c r="OII849" s="3"/>
      <c r="OIJ849" s="3"/>
      <c r="OIK849" s="3"/>
      <c r="OIL849" s="3"/>
      <c r="OIM849" s="3"/>
      <c r="OIN849" s="3"/>
      <c r="OIO849" s="3"/>
      <c r="OIP849" s="3"/>
      <c r="OIQ849" s="3"/>
      <c r="OIR849" s="3"/>
      <c r="OIS849" s="3"/>
      <c r="OIT849" s="3"/>
      <c r="OIU849" s="3"/>
      <c r="OIV849" s="3"/>
      <c r="OIW849" s="3"/>
      <c r="OIX849" s="3"/>
      <c r="OIY849" s="3"/>
      <c r="OIZ849" s="3"/>
      <c r="OJA849" s="3"/>
      <c r="OJB849" s="3"/>
      <c r="OJC849" s="3"/>
      <c r="OJD849" s="3"/>
      <c r="OJE849" s="3"/>
      <c r="OJF849" s="3"/>
      <c r="OJG849" s="3"/>
      <c r="OJH849" s="3"/>
      <c r="OJI849" s="3"/>
      <c r="OJJ849" s="3"/>
      <c r="OJK849" s="3"/>
      <c r="OJL849" s="3"/>
      <c r="OJM849" s="3"/>
      <c r="OJN849" s="3"/>
      <c r="OJO849" s="3"/>
      <c r="OJP849" s="3"/>
      <c r="OJQ849" s="3"/>
      <c r="OJR849" s="3"/>
      <c r="OJS849" s="3"/>
      <c r="OJT849" s="3"/>
      <c r="OJU849" s="3"/>
      <c r="OJV849" s="3"/>
      <c r="OJW849" s="3"/>
      <c r="OJX849" s="3"/>
      <c r="OJY849" s="3"/>
      <c r="OJZ849" s="3"/>
      <c r="OKA849" s="3"/>
      <c r="OKB849" s="3"/>
      <c r="OKC849" s="3"/>
      <c r="OKD849" s="3"/>
      <c r="OKE849" s="3"/>
      <c r="OKF849" s="3"/>
      <c r="OKG849" s="3"/>
      <c r="OKH849" s="3"/>
      <c r="OKI849" s="3"/>
      <c r="OKJ849" s="3"/>
      <c r="OKK849" s="3"/>
      <c r="OKL849" s="3"/>
      <c r="OKM849" s="3"/>
      <c r="OKN849" s="3"/>
      <c r="OKO849" s="3"/>
      <c r="OKP849" s="3"/>
      <c r="OKQ849" s="3"/>
      <c r="OKR849" s="3"/>
      <c r="OKS849" s="3"/>
      <c r="OKT849" s="3"/>
      <c r="OKU849" s="3"/>
      <c r="OKV849" s="3"/>
      <c r="OKW849" s="3"/>
      <c r="OKX849" s="3"/>
      <c r="OKY849" s="3"/>
      <c r="OKZ849" s="3"/>
      <c r="OLA849" s="3"/>
      <c r="OLB849" s="3"/>
      <c r="OLC849" s="3"/>
      <c r="OLD849" s="3"/>
      <c r="OLE849" s="3"/>
      <c r="OLF849" s="3"/>
      <c r="OLG849" s="3"/>
      <c r="OLH849" s="3"/>
      <c r="OLI849" s="3"/>
      <c r="OLJ849" s="3"/>
      <c r="OLK849" s="3"/>
      <c r="OLL849" s="3"/>
      <c r="OLM849" s="3"/>
      <c r="OLN849" s="3"/>
      <c r="OLO849" s="3"/>
      <c r="OLP849" s="3"/>
      <c r="OLQ849" s="3"/>
      <c r="OLR849" s="3"/>
      <c r="OLS849" s="3"/>
      <c r="OLT849" s="3"/>
      <c r="OLU849" s="3"/>
      <c r="OLV849" s="3"/>
      <c r="OLW849" s="3"/>
      <c r="OLX849" s="3"/>
      <c r="OLY849" s="3"/>
      <c r="OLZ849" s="3"/>
      <c r="OMA849" s="3"/>
      <c r="OMB849" s="3"/>
      <c r="OMC849" s="3"/>
      <c r="OMD849" s="3"/>
      <c r="OME849" s="3"/>
      <c r="OMF849" s="3"/>
      <c r="OMG849" s="3"/>
      <c r="OMH849" s="3"/>
      <c r="OMI849" s="3"/>
      <c r="OMJ849" s="3"/>
      <c r="OMK849" s="3"/>
      <c r="OML849" s="3"/>
      <c r="OMM849" s="3"/>
      <c r="OMN849" s="3"/>
      <c r="OMO849" s="3"/>
      <c r="OMP849" s="3"/>
      <c r="OMQ849" s="3"/>
      <c r="OMR849" s="3"/>
      <c r="OMS849" s="3"/>
      <c r="OMT849" s="3"/>
      <c r="OMU849" s="3"/>
      <c r="OMV849" s="3"/>
      <c r="OMW849" s="3"/>
      <c r="OMX849" s="3"/>
      <c r="OMY849" s="3"/>
      <c r="OMZ849" s="3"/>
      <c r="ONA849" s="3"/>
      <c r="ONB849" s="3"/>
      <c r="ONC849" s="3"/>
      <c r="OND849" s="3"/>
      <c r="ONE849" s="3"/>
      <c r="ONF849" s="3"/>
      <c r="ONG849" s="3"/>
      <c r="ONH849" s="3"/>
      <c r="ONI849" s="3"/>
      <c r="ONJ849" s="3"/>
      <c r="ONK849" s="3"/>
      <c r="ONL849" s="3"/>
      <c r="ONM849" s="3"/>
      <c r="ONN849" s="3"/>
      <c r="ONO849" s="3"/>
      <c r="ONP849" s="3"/>
      <c r="ONQ849" s="3"/>
      <c r="ONR849" s="3"/>
      <c r="ONS849" s="3"/>
      <c r="ONT849" s="3"/>
      <c r="ONU849" s="3"/>
      <c r="ONV849" s="3"/>
      <c r="ONW849" s="3"/>
      <c r="ONX849" s="3"/>
      <c r="ONY849" s="3"/>
      <c r="ONZ849" s="3"/>
      <c r="OOA849" s="3"/>
      <c r="OOB849" s="3"/>
      <c r="OOC849" s="3"/>
      <c r="OOD849" s="3"/>
      <c r="OOE849" s="3"/>
      <c r="OOF849" s="3"/>
      <c r="OOG849" s="3"/>
      <c r="OOH849" s="3"/>
      <c r="OOI849" s="3"/>
      <c r="OOJ849" s="3"/>
      <c r="OOK849" s="3"/>
      <c r="OOL849" s="3"/>
      <c r="OOM849" s="3"/>
      <c r="OON849" s="3"/>
      <c r="OOO849" s="3"/>
      <c r="OOP849" s="3"/>
      <c r="OOQ849" s="3"/>
      <c r="OOR849" s="3"/>
      <c r="OOS849" s="3"/>
      <c r="OOT849" s="3"/>
      <c r="OOU849" s="3"/>
      <c r="OOV849" s="3"/>
      <c r="OOW849" s="3"/>
      <c r="OOX849" s="3"/>
      <c r="OOY849" s="3"/>
      <c r="OOZ849" s="3"/>
      <c r="OPA849" s="3"/>
      <c r="OPB849" s="3"/>
      <c r="OPC849" s="3"/>
      <c r="OPD849" s="3"/>
      <c r="OPE849" s="3"/>
      <c r="OPF849" s="3"/>
      <c r="OPG849" s="3"/>
      <c r="OPH849" s="3"/>
      <c r="OPI849" s="3"/>
      <c r="OPJ849" s="3"/>
      <c r="OPK849" s="3"/>
      <c r="OPL849" s="3"/>
      <c r="OPM849" s="3"/>
      <c r="OPN849" s="3"/>
      <c r="OPO849" s="3"/>
      <c r="OPP849" s="3"/>
      <c r="OPQ849" s="3"/>
      <c r="OPR849" s="3"/>
      <c r="OPS849" s="3"/>
      <c r="OPT849" s="3"/>
      <c r="OPU849" s="3"/>
      <c r="OPV849" s="3"/>
      <c r="OPW849" s="3"/>
      <c r="OPX849" s="3"/>
      <c r="OPY849" s="3"/>
      <c r="OPZ849" s="3"/>
      <c r="OQA849" s="3"/>
      <c r="OQB849" s="3"/>
      <c r="OQC849" s="3"/>
      <c r="OQD849" s="3"/>
      <c r="OQE849" s="3"/>
      <c r="OQF849" s="3"/>
      <c r="OQG849" s="3"/>
      <c r="OQH849" s="3"/>
      <c r="OQI849" s="3"/>
      <c r="OQJ849" s="3"/>
      <c r="OQK849" s="3"/>
      <c r="OQL849" s="3"/>
      <c r="OQM849" s="3"/>
      <c r="OQN849" s="3"/>
      <c r="OQO849" s="3"/>
      <c r="OQP849" s="3"/>
      <c r="OQQ849" s="3"/>
      <c r="OQR849" s="3"/>
      <c r="OQS849" s="3"/>
      <c r="OQT849" s="3"/>
      <c r="OQU849" s="3"/>
      <c r="OQV849" s="3"/>
      <c r="OQW849" s="3"/>
      <c r="OQX849" s="3"/>
      <c r="OQY849" s="3"/>
      <c r="OQZ849" s="3"/>
      <c r="ORA849" s="3"/>
      <c r="ORB849" s="3"/>
      <c r="ORC849" s="3"/>
      <c r="ORD849" s="3"/>
      <c r="ORE849" s="3"/>
      <c r="ORF849" s="3"/>
      <c r="ORG849" s="3"/>
      <c r="ORH849" s="3"/>
      <c r="ORI849" s="3"/>
      <c r="ORJ849" s="3"/>
      <c r="ORK849" s="3"/>
      <c r="ORL849" s="3"/>
      <c r="ORM849" s="3"/>
      <c r="ORN849" s="3"/>
      <c r="ORO849" s="3"/>
      <c r="ORP849" s="3"/>
      <c r="ORQ849" s="3"/>
      <c r="ORR849" s="3"/>
      <c r="ORS849" s="3"/>
      <c r="ORT849" s="3"/>
      <c r="ORU849" s="3"/>
      <c r="ORV849" s="3"/>
      <c r="ORW849" s="3"/>
      <c r="ORX849" s="3"/>
      <c r="ORY849" s="3"/>
      <c r="ORZ849" s="3"/>
      <c r="OSA849" s="3"/>
      <c r="OSB849" s="3"/>
      <c r="OSC849" s="3"/>
      <c r="OSD849" s="3"/>
      <c r="OSE849" s="3"/>
      <c r="OSF849" s="3"/>
      <c r="OSG849" s="3"/>
      <c r="OSH849" s="3"/>
      <c r="OSI849" s="3"/>
      <c r="OSJ849" s="3"/>
      <c r="OSK849" s="3"/>
      <c r="OSL849" s="3"/>
      <c r="OSM849" s="3"/>
      <c r="OSN849" s="3"/>
      <c r="OSO849" s="3"/>
      <c r="OSP849" s="3"/>
      <c r="OSQ849" s="3"/>
      <c r="OSR849" s="3"/>
      <c r="OSS849" s="3"/>
      <c r="OST849" s="3"/>
      <c r="OSU849" s="3"/>
      <c r="OSV849" s="3"/>
      <c r="OSW849" s="3"/>
      <c r="OSX849" s="3"/>
      <c r="OSY849" s="3"/>
      <c r="OSZ849" s="3"/>
      <c r="OTA849" s="3"/>
      <c r="OTB849" s="3"/>
      <c r="OTC849" s="3"/>
      <c r="OTD849" s="3"/>
      <c r="OTE849" s="3"/>
      <c r="OTF849" s="3"/>
      <c r="OTG849" s="3"/>
      <c r="OTH849" s="3"/>
      <c r="OTI849" s="3"/>
      <c r="OTJ849" s="3"/>
      <c r="OTK849" s="3"/>
      <c r="OTL849" s="3"/>
      <c r="OTM849" s="3"/>
      <c r="OTN849" s="3"/>
      <c r="OTO849" s="3"/>
      <c r="OTP849" s="3"/>
      <c r="OTQ849" s="3"/>
      <c r="OTR849" s="3"/>
      <c r="OTS849" s="3"/>
      <c r="OTT849" s="3"/>
      <c r="OTU849" s="3"/>
      <c r="OTV849" s="3"/>
      <c r="OTW849" s="3"/>
      <c r="OTX849" s="3"/>
      <c r="OTY849" s="3"/>
      <c r="OTZ849" s="3"/>
      <c r="OUA849" s="3"/>
      <c r="OUB849" s="3"/>
      <c r="OUC849" s="3"/>
      <c r="OUD849" s="3"/>
      <c r="OUE849" s="3"/>
      <c r="OUF849" s="3"/>
      <c r="OUG849" s="3"/>
      <c r="OUH849" s="3"/>
      <c r="OUI849" s="3"/>
      <c r="OUJ849" s="3"/>
      <c r="OUK849" s="3"/>
      <c r="OUL849" s="3"/>
      <c r="OUM849" s="3"/>
      <c r="OUN849" s="3"/>
      <c r="OUO849" s="3"/>
      <c r="OUP849" s="3"/>
      <c r="OUQ849" s="3"/>
      <c r="OUR849" s="3"/>
      <c r="OUS849" s="3"/>
      <c r="OUT849" s="3"/>
      <c r="OUU849" s="3"/>
      <c r="OUV849" s="3"/>
      <c r="OUW849" s="3"/>
      <c r="OUX849" s="3"/>
      <c r="OUY849" s="3"/>
      <c r="OUZ849" s="3"/>
      <c r="OVA849" s="3"/>
      <c r="OVB849" s="3"/>
      <c r="OVC849" s="3"/>
      <c r="OVD849" s="3"/>
      <c r="OVE849" s="3"/>
      <c r="OVF849" s="3"/>
      <c r="OVG849" s="3"/>
      <c r="OVH849" s="3"/>
      <c r="OVI849" s="3"/>
      <c r="OVJ849" s="3"/>
      <c r="OVK849" s="3"/>
      <c r="OVL849" s="3"/>
      <c r="OVM849" s="3"/>
      <c r="OVN849" s="3"/>
      <c r="OVO849" s="3"/>
      <c r="OVP849" s="3"/>
      <c r="OVQ849" s="3"/>
      <c r="OVR849" s="3"/>
      <c r="OVS849" s="3"/>
      <c r="OVT849" s="3"/>
      <c r="OVU849" s="3"/>
      <c r="OVV849" s="3"/>
      <c r="OVW849" s="3"/>
      <c r="OVX849" s="3"/>
      <c r="OVY849" s="3"/>
      <c r="OVZ849" s="3"/>
      <c r="OWA849" s="3"/>
      <c r="OWB849" s="3"/>
      <c r="OWC849" s="3"/>
      <c r="OWD849" s="3"/>
      <c r="OWE849" s="3"/>
      <c r="OWF849" s="3"/>
      <c r="OWG849" s="3"/>
      <c r="OWH849" s="3"/>
      <c r="OWI849" s="3"/>
      <c r="OWJ849" s="3"/>
      <c r="OWK849" s="3"/>
      <c r="OWL849" s="3"/>
      <c r="OWM849" s="3"/>
      <c r="OWN849" s="3"/>
      <c r="OWO849" s="3"/>
      <c r="OWP849" s="3"/>
      <c r="OWQ849" s="3"/>
      <c r="OWR849" s="3"/>
      <c r="OWS849" s="3"/>
      <c r="OWT849" s="3"/>
      <c r="OWU849" s="3"/>
      <c r="OWV849" s="3"/>
      <c r="OWW849" s="3"/>
      <c r="OWX849" s="3"/>
      <c r="OWY849" s="3"/>
      <c r="OWZ849" s="3"/>
      <c r="OXA849" s="3"/>
      <c r="OXB849" s="3"/>
      <c r="OXC849" s="3"/>
      <c r="OXD849" s="3"/>
      <c r="OXE849" s="3"/>
      <c r="OXF849" s="3"/>
      <c r="OXG849" s="3"/>
      <c r="OXH849" s="3"/>
      <c r="OXI849" s="3"/>
      <c r="OXJ849" s="3"/>
      <c r="OXK849" s="3"/>
      <c r="OXL849" s="3"/>
      <c r="OXM849" s="3"/>
      <c r="OXN849" s="3"/>
      <c r="OXO849" s="3"/>
      <c r="OXP849" s="3"/>
      <c r="OXQ849" s="3"/>
      <c r="OXR849" s="3"/>
      <c r="OXS849" s="3"/>
      <c r="OXT849" s="3"/>
      <c r="OXU849" s="3"/>
      <c r="OXV849" s="3"/>
      <c r="OXW849" s="3"/>
      <c r="OXX849" s="3"/>
      <c r="OXY849" s="3"/>
      <c r="OXZ849" s="3"/>
      <c r="OYA849" s="3"/>
      <c r="OYB849" s="3"/>
      <c r="OYC849" s="3"/>
      <c r="OYD849" s="3"/>
      <c r="OYE849" s="3"/>
      <c r="OYF849" s="3"/>
      <c r="OYG849" s="3"/>
      <c r="OYH849" s="3"/>
      <c r="OYI849" s="3"/>
      <c r="OYJ849" s="3"/>
      <c r="OYK849" s="3"/>
      <c r="OYL849" s="3"/>
      <c r="OYM849" s="3"/>
      <c r="OYN849" s="3"/>
      <c r="OYO849" s="3"/>
      <c r="OYP849" s="3"/>
      <c r="OYQ849" s="3"/>
      <c r="OYR849" s="3"/>
      <c r="OYS849" s="3"/>
      <c r="OYT849" s="3"/>
      <c r="OYU849" s="3"/>
      <c r="OYV849" s="3"/>
      <c r="OYW849" s="3"/>
      <c r="OYX849" s="3"/>
      <c r="OYY849" s="3"/>
      <c r="OYZ849" s="3"/>
      <c r="OZA849" s="3"/>
      <c r="OZB849" s="3"/>
      <c r="OZC849" s="3"/>
      <c r="OZD849" s="3"/>
      <c r="OZE849" s="3"/>
      <c r="OZF849" s="3"/>
      <c r="OZG849" s="3"/>
      <c r="OZH849" s="3"/>
      <c r="OZI849" s="3"/>
      <c r="OZJ849" s="3"/>
      <c r="OZK849" s="3"/>
      <c r="OZL849" s="3"/>
      <c r="OZM849" s="3"/>
      <c r="OZN849" s="3"/>
      <c r="OZO849" s="3"/>
      <c r="OZP849" s="3"/>
      <c r="OZQ849" s="3"/>
      <c r="OZR849" s="3"/>
      <c r="OZS849" s="3"/>
      <c r="OZT849" s="3"/>
      <c r="OZU849" s="3"/>
      <c r="OZV849" s="3"/>
      <c r="OZW849" s="3"/>
      <c r="OZX849" s="3"/>
      <c r="OZY849" s="3"/>
      <c r="OZZ849" s="3"/>
      <c r="PAA849" s="3"/>
      <c r="PAB849" s="3"/>
      <c r="PAC849" s="3"/>
      <c r="PAD849" s="3"/>
      <c r="PAE849" s="3"/>
      <c r="PAF849" s="3"/>
      <c r="PAG849" s="3"/>
      <c r="PAH849" s="3"/>
      <c r="PAI849" s="3"/>
      <c r="PAJ849" s="3"/>
      <c r="PAK849" s="3"/>
      <c r="PAL849" s="3"/>
      <c r="PAM849" s="3"/>
      <c r="PAN849" s="3"/>
      <c r="PAO849" s="3"/>
      <c r="PAP849" s="3"/>
      <c r="PAQ849" s="3"/>
      <c r="PAR849" s="3"/>
      <c r="PAS849" s="3"/>
      <c r="PAT849" s="3"/>
      <c r="PAU849" s="3"/>
      <c r="PAV849" s="3"/>
      <c r="PAW849" s="3"/>
      <c r="PAX849" s="3"/>
      <c r="PAY849" s="3"/>
      <c r="PAZ849" s="3"/>
      <c r="PBA849" s="3"/>
      <c r="PBB849" s="3"/>
      <c r="PBC849" s="3"/>
      <c r="PBD849" s="3"/>
      <c r="PBE849" s="3"/>
      <c r="PBF849" s="3"/>
      <c r="PBG849" s="3"/>
      <c r="PBH849" s="3"/>
      <c r="PBI849" s="3"/>
      <c r="PBJ849" s="3"/>
      <c r="PBK849" s="3"/>
      <c r="PBL849" s="3"/>
      <c r="PBM849" s="3"/>
      <c r="PBN849" s="3"/>
      <c r="PBO849" s="3"/>
      <c r="PBP849" s="3"/>
      <c r="PBQ849" s="3"/>
      <c r="PBR849" s="3"/>
      <c r="PBS849" s="3"/>
      <c r="PBT849" s="3"/>
      <c r="PBU849" s="3"/>
      <c r="PBV849" s="3"/>
      <c r="PBW849" s="3"/>
      <c r="PBX849" s="3"/>
      <c r="PBY849" s="3"/>
      <c r="PBZ849" s="3"/>
      <c r="PCA849" s="3"/>
      <c r="PCB849" s="3"/>
      <c r="PCC849" s="3"/>
      <c r="PCD849" s="3"/>
      <c r="PCE849" s="3"/>
      <c r="PCF849" s="3"/>
      <c r="PCG849" s="3"/>
      <c r="PCH849" s="3"/>
      <c r="PCI849" s="3"/>
      <c r="PCJ849" s="3"/>
      <c r="PCK849" s="3"/>
      <c r="PCL849" s="3"/>
      <c r="PCM849" s="3"/>
      <c r="PCN849" s="3"/>
      <c r="PCO849" s="3"/>
      <c r="PCP849" s="3"/>
      <c r="PCQ849" s="3"/>
      <c r="PCR849" s="3"/>
      <c r="PCS849" s="3"/>
      <c r="PCT849" s="3"/>
      <c r="PCU849" s="3"/>
      <c r="PCV849" s="3"/>
      <c r="PCW849" s="3"/>
      <c r="PCX849" s="3"/>
      <c r="PCY849" s="3"/>
      <c r="PCZ849" s="3"/>
      <c r="PDA849" s="3"/>
      <c r="PDB849" s="3"/>
      <c r="PDC849" s="3"/>
      <c r="PDD849" s="3"/>
      <c r="PDE849" s="3"/>
      <c r="PDF849" s="3"/>
      <c r="PDG849" s="3"/>
      <c r="PDH849" s="3"/>
      <c r="PDI849" s="3"/>
      <c r="PDJ849" s="3"/>
      <c r="PDK849" s="3"/>
      <c r="PDL849" s="3"/>
      <c r="PDM849" s="3"/>
      <c r="PDN849" s="3"/>
      <c r="PDO849" s="3"/>
      <c r="PDP849" s="3"/>
      <c r="PDQ849" s="3"/>
      <c r="PDR849" s="3"/>
      <c r="PDS849" s="3"/>
      <c r="PDT849" s="3"/>
      <c r="PDU849" s="3"/>
      <c r="PDV849" s="3"/>
      <c r="PDW849" s="3"/>
      <c r="PDX849" s="3"/>
      <c r="PDY849" s="3"/>
      <c r="PDZ849" s="3"/>
      <c r="PEA849" s="3"/>
      <c r="PEB849" s="3"/>
      <c r="PEC849" s="3"/>
      <c r="PED849" s="3"/>
      <c r="PEE849" s="3"/>
      <c r="PEF849" s="3"/>
      <c r="PEG849" s="3"/>
      <c r="PEH849" s="3"/>
      <c r="PEI849" s="3"/>
      <c r="PEJ849" s="3"/>
      <c r="PEK849" s="3"/>
      <c r="PEL849" s="3"/>
      <c r="PEM849" s="3"/>
      <c r="PEN849" s="3"/>
      <c r="PEO849" s="3"/>
      <c r="PEP849" s="3"/>
      <c r="PEQ849" s="3"/>
      <c r="PER849" s="3"/>
      <c r="PES849" s="3"/>
      <c r="PET849" s="3"/>
      <c r="PEU849" s="3"/>
      <c r="PEV849" s="3"/>
      <c r="PEW849" s="3"/>
      <c r="PEX849" s="3"/>
      <c r="PEY849" s="3"/>
      <c r="PEZ849" s="3"/>
      <c r="PFA849" s="3"/>
      <c r="PFB849" s="3"/>
      <c r="PFC849" s="3"/>
      <c r="PFD849" s="3"/>
      <c r="PFE849" s="3"/>
      <c r="PFF849" s="3"/>
      <c r="PFG849" s="3"/>
      <c r="PFH849" s="3"/>
      <c r="PFI849" s="3"/>
      <c r="PFJ849" s="3"/>
      <c r="PFK849" s="3"/>
      <c r="PFL849" s="3"/>
      <c r="PFM849" s="3"/>
      <c r="PFN849" s="3"/>
      <c r="PFO849" s="3"/>
      <c r="PFP849" s="3"/>
      <c r="PFQ849" s="3"/>
      <c r="PFR849" s="3"/>
      <c r="PFS849" s="3"/>
      <c r="PFT849" s="3"/>
      <c r="PFU849" s="3"/>
      <c r="PFV849" s="3"/>
      <c r="PFW849" s="3"/>
      <c r="PFX849" s="3"/>
      <c r="PFY849" s="3"/>
      <c r="PFZ849" s="3"/>
      <c r="PGA849" s="3"/>
      <c r="PGB849" s="3"/>
      <c r="PGC849" s="3"/>
      <c r="PGD849" s="3"/>
      <c r="PGE849" s="3"/>
      <c r="PGF849" s="3"/>
      <c r="PGG849" s="3"/>
      <c r="PGH849" s="3"/>
      <c r="PGI849" s="3"/>
      <c r="PGJ849" s="3"/>
      <c r="PGK849" s="3"/>
      <c r="PGL849" s="3"/>
      <c r="PGM849" s="3"/>
      <c r="PGN849" s="3"/>
      <c r="PGO849" s="3"/>
      <c r="PGP849" s="3"/>
      <c r="PGQ849" s="3"/>
      <c r="PGR849" s="3"/>
      <c r="PGS849" s="3"/>
      <c r="PGT849" s="3"/>
      <c r="PGU849" s="3"/>
      <c r="PGV849" s="3"/>
      <c r="PGW849" s="3"/>
      <c r="PGX849" s="3"/>
      <c r="PGY849" s="3"/>
      <c r="PGZ849" s="3"/>
      <c r="PHA849" s="3"/>
      <c r="PHB849" s="3"/>
      <c r="PHC849" s="3"/>
      <c r="PHD849" s="3"/>
      <c r="PHE849" s="3"/>
      <c r="PHF849" s="3"/>
      <c r="PHG849" s="3"/>
      <c r="PHH849" s="3"/>
      <c r="PHI849" s="3"/>
      <c r="PHJ849" s="3"/>
      <c r="PHK849" s="3"/>
      <c r="PHL849" s="3"/>
      <c r="PHM849" s="3"/>
      <c r="PHN849" s="3"/>
      <c r="PHO849" s="3"/>
      <c r="PHP849" s="3"/>
      <c r="PHQ849" s="3"/>
      <c r="PHR849" s="3"/>
      <c r="PHS849" s="3"/>
      <c r="PHT849" s="3"/>
      <c r="PHU849" s="3"/>
      <c r="PHV849" s="3"/>
      <c r="PHW849" s="3"/>
      <c r="PHX849" s="3"/>
      <c r="PHY849" s="3"/>
      <c r="PHZ849" s="3"/>
      <c r="PIA849" s="3"/>
      <c r="PIB849" s="3"/>
      <c r="PIC849" s="3"/>
      <c r="PID849" s="3"/>
      <c r="PIE849" s="3"/>
      <c r="PIF849" s="3"/>
      <c r="PIG849" s="3"/>
      <c r="PIH849" s="3"/>
      <c r="PII849" s="3"/>
      <c r="PIJ849" s="3"/>
      <c r="PIK849" s="3"/>
      <c r="PIL849" s="3"/>
      <c r="PIM849" s="3"/>
      <c r="PIN849" s="3"/>
      <c r="PIO849" s="3"/>
      <c r="PIP849" s="3"/>
      <c r="PIQ849" s="3"/>
      <c r="PIR849" s="3"/>
      <c r="PIS849" s="3"/>
      <c r="PIT849" s="3"/>
      <c r="PIU849" s="3"/>
      <c r="PIV849" s="3"/>
      <c r="PIW849" s="3"/>
      <c r="PIX849" s="3"/>
      <c r="PIY849" s="3"/>
      <c r="PIZ849" s="3"/>
      <c r="PJA849" s="3"/>
      <c r="PJB849" s="3"/>
      <c r="PJC849" s="3"/>
      <c r="PJD849" s="3"/>
      <c r="PJE849" s="3"/>
      <c r="PJF849" s="3"/>
      <c r="PJG849" s="3"/>
      <c r="PJH849" s="3"/>
      <c r="PJI849" s="3"/>
      <c r="PJJ849" s="3"/>
      <c r="PJK849" s="3"/>
      <c r="PJL849" s="3"/>
      <c r="PJM849" s="3"/>
      <c r="PJN849" s="3"/>
      <c r="PJO849" s="3"/>
      <c r="PJP849" s="3"/>
      <c r="PJQ849" s="3"/>
      <c r="PJR849" s="3"/>
      <c r="PJS849" s="3"/>
      <c r="PJT849" s="3"/>
      <c r="PJU849" s="3"/>
      <c r="PJV849" s="3"/>
      <c r="PJW849" s="3"/>
      <c r="PJX849" s="3"/>
      <c r="PJY849" s="3"/>
      <c r="PJZ849" s="3"/>
      <c r="PKA849" s="3"/>
      <c r="PKB849" s="3"/>
      <c r="PKC849" s="3"/>
      <c r="PKD849" s="3"/>
      <c r="PKE849" s="3"/>
      <c r="PKF849" s="3"/>
      <c r="PKG849" s="3"/>
      <c r="PKH849" s="3"/>
      <c r="PKI849" s="3"/>
      <c r="PKJ849" s="3"/>
      <c r="PKK849" s="3"/>
      <c r="PKL849" s="3"/>
      <c r="PKM849" s="3"/>
      <c r="PKN849" s="3"/>
      <c r="PKO849" s="3"/>
      <c r="PKP849" s="3"/>
      <c r="PKQ849" s="3"/>
      <c r="PKR849" s="3"/>
      <c r="PKS849" s="3"/>
      <c r="PKT849" s="3"/>
      <c r="PKU849" s="3"/>
      <c r="PKV849" s="3"/>
      <c r="PKW849" s="3"/>
      <c r="PKX849" s="3"/>
      <c r="PKY849" s="3"/>
      <c r="PKZ849" s="3"/>
      <c r="PLA849" s="3"/>
      <c r="PLB849" s="3"/>
      <c r="PLC849" s="3"/>
      <c r="PLD849" s="3"/>
      <c r="PLE849" s="3"/>
      <c r="PLF849" s="3"/>
      <c r="PLG849" s="3"/>
      <c r="PLH849" s="3"/>
      <c r="PLI849" s="3"/>
      <c r="PLJ849" s="3"/>
      <c r="PLK849" s="3"/>
      <c r="PLL849" s="3"/>
      <c r="PLM849" s="3"/>
      <c r="PLN849" s="3"/>
      <c r="PLO849" s="3"/>
      <c r="PLP849" s="3"/>
      <c r="PLQ849" s="3"/>
      <c r="PLR849" s="3"/>
      <c r="PLS849" s="3"/>
      <c r="PLT849" s="3"/>
      <c r="PLU849" s="3"/>
      <c r="PLV849" s="3"/>
      <c r="PLW849" s="3"/>
      <c r="PLX849" s="3"/>
      <c r="PLY849" s="3"/>
      <c r="PLZ849" s="3"/>
      <c r="PMA849" s="3"/>
      <c r="PMB849" s="3"/>
      <c r="PMC849" s="3"/>
      <c r="PMD849" s="3"/>
      <c r="PME849" s="3"/>
      <c r="PMF849" s="3"/>
      <c r="PMG849" s="3"/>
      <c r="PMH849" s="3"/>
      <c r="PMI849" s="3"/>
      <c r="PMJ849" s="3"/>
      <c r="PMK849" s="3"/>
      <c r="PML849" s="3"/>
      <c r="PMM849" s="3"/>
      <c r="PMN849" s="3"/>
      <c r="PMO849" s="3"/>
      <c r="PMP849" s="3"/>
      <c r="PMQ849" s="3"/>
      <c r="PMR849" s="3"/>
      <c r="PMS849" s="3"/>
      <c r="PMT849" s="3"/>
      <c r="PMU849" s="3"/>
      <c r="PMV849" s="3"/>
      <c r="PMW849" s="3"/>
      <c r="PMX849" s="3"/>
      <c r="PMY849" s="3"/>
      <c r="PMZ849" s="3"/>
      <c r="PNA849" s="3"/>
      <c r="PNB849" s="3"/>
      <c r="PNC849" s="3"/>
      <c r="PND849" s="3"/>
      <c r="PNE849" s="3"/>
      <c r="PNF849" s="3"/>
      <c r="PNG849" s="3"/>
      <c r="PNH849" s="3"/>
      <c r="PNI849" s="3"/>
      <c r="PNJ849" s="3"/>
      <c r="PNK849" s="3"/>
      <c r="PNL849" s="3"/>
      <c r="PNM849" s="3"/>
      <c r="PNN849" s="3"/>
      <c r="PNO849" s="3"/>
      <c r="PNP849" s="3"/>
      <c r="PNQ849" s="3"/>
      <c r="PNR849" s="3"/>
      <c r="PNS849" s="3"/>
      <c r="PNT849" s="3"/>
      <c r="PNU849" s="3"/>
      <c r="PNV849" s="3"/>
      <c r="PNW849" s="3"/>
      <c r="PNX849" s="3"/>
      <c r="PNY849" s="3"/>
      <c r="PNZ849" s="3"/>
      <c r="POA849" s="3"/>
      <c r="POB849" s="3"/>
      <c r="POC849" s="3"/>
      <c r="POD849" s="3"/>
      <c r="POE849" s="3"/>
      <c r="POF849" s="3"/>
      <c r="POG849" s="3"/>
      <c r="POH849" s="3"/>
      <c r="POI849" s="3"/>
      <c r="POJ849" s="3"/>
      <c r="POK849" s="3"/>
      <c r="POL849" s="3"/>
      <c r="POM849" s="3"/>
      <c r="PON849" s="3"/>
      <c r="POO849" s="3"/>
      <c r="POP849" s="3"/>
      <c r="POQ849" s="3"/>
      <c r="POR849" s="3"/>
      <c r="POS849" s="3"/>
      <c r="POT849" s="3"/>
      <c r="POU849" s="3"/>
      <c r="POV849" s="3"/>
      <c r="POW849" s="3"/>
      <c r="POX849" s="3"/>
      <c r="POY849" s="3"/>
      <c r="POZ849" s="3"/>
      <c r="PPA849" s="3"/>
      <c r="PPB849" s="3"/>
      <c r="PPC849" s="3"/>
      <c r="PPD849" s="3"/>
      <c r="PPE849" s="3"/>
      <c r="PPF849" s="3"/>
      <c r="PPG849" s="3"/>
      <c r="PPH849" s="3"/>
      <c r="PPI849" s="3"/>
      <c r="PPJ849" s="3"/>
      <c r="PPK849" s="3"/>
      <c r="PPL849" s="3"/>
      <c r="PPM849" s="3"/>
      <c r="PPN849" s="3"/>
      <c r="PPO849" s="3"/>
      <c r="PPP849" s="3"/>
      <c r="PPQ849" s="3"/>
      <c r="PPR849" s="3"/>
      <c r="PPS849" s="3"/>
      <c r="PPT849" s="3"/>
      <c r="PPU849" s="3"/>
      <c r="PPV849" s="3"/>
      <c r="PPW849" s="3"/>
      <c r="PPX849" s="3"/>
      <c r="PPY849" s="3"/>
      <c r="PPZ849" s="3"/>
      <c r="PQA849" s="3"/>
      <c r="PQB849" s="3"/>
      <c r="PQC849" s="3"/>
      <c r="PQD849" s="3"/>
      <c r="PQE849" s="3"/>
      <c r="PQF849" s="3"/>
      <c r="PQG849" s="3"/>
      <c r="PQH849" s="3"/>
      <c r="PQI849" s="3"/>
      <c r="PQJ849" s="3"/>
      <c r="PQK849" s="3"/>
      <c r="PQL849" s="3"/>
      <c r="PQM849" s="3"/>
      <c r="PQN849" s="3"/>
      <c r="PQO849" s="3"/>
      <c r="PQP849" s="3"/>
      <c r="PQQ849" s="3"/>
      <c r="PQR849" s="3"/>
      <c r="PQS849" s="3"/>
      <c r="PQT849" s="3"/>
      <c r="PQU849" s="3"/>
      <c r="PQV849" s="3"/>
      <c r="PQW849" s="3"/>
      <c r="PQX849" s="3"/>
      <c r="PQY849" s="3"/>
      <c r="PQZ849" s="3"/>
      <c r="PRA849" s="3"/>
      <c r="PRB849" s="3"/>
      <c r="PRC849" s="3"/>
      <c r="PRD849" s="3"/>
      <c r="PRE849" s="3"/>
      <c r="PRF849" s="3"/>
      <c r="PRG849" s="3"/>
      <c r="PRH849" s="3"/>
      <c r="PRI849" s="3"/>
      <c r="PRJ849" s="3"/>
      <c r="PRK849" s="3"/>
      <c r="PRL849" s="3"/>
      <c r="PRM849" s="3"/>
      <c r="PRN849" s="3"/>
      <c r="PRO849" s="3"/>
      <c r="PRP849" s="3"/>
      <c r="PRQ849" s="3"/>
      <c r="PRR849" s="3"/>
      <c r="PRS849" s="3"/>
      <c r="PRT849" s="3"/>
      <c r="PRU849" s="3"/>
      <c r="PRV849" s="3"/>
      <c r="PRW849" s="3"/>
      <c r="PRX849" s="3"/>
      <c r="PRY849" s="3"/>
      <c r="PRZ849" s="3"/>
      <c r="PSA849" s="3"/>
      <c r="PSB849" s="3"/>
      <c r="PSC849" s="3"/>
      <c r="PSD849" s="3"/>
      <c r="PSE849" s="3"/>
      <c r="PSF849" s="3"/>
      <c r="PSG849" s="3"/>
      <c r="PSH849" s="3"/>
      <c r="PSI849" s="3"/>
      <c r="PSJ849" s="3"/>
      <c r="PSK849" s="3"/>
      <c r="PSL849" s="3"/>
      <c r="PSM849" s="3"/>
      <c r="PSN849" s="3"/>
      <c r="PSO849" s="3"/>
      <c r="PSP849" s="3"/>
      <c r="PSQ849" s="3"/>
      <c r="PSR849" s="3"/>
      <c r="PSS849" s="3"/>
      <c r="PST849" s="3"/>
      <c r="PSU849" s="3"/>
      <c r="PSV849" s="3"/>
      <c r="PSW849" s="3"/>
      <c r="PSX849" s="3"/>
      <c r="PSY849" s="3"/>
      <c r="PSZ849" s="3"/>
      <c r="PTA849" s="3"/>
      <c r="PTB849" s="3"/>
      <c r="PTC849" s="3"/>
      <c r="PTD849" s="3"/>
      <c r="PTE849" s="3"/>
      <c r="PTF849" s="3"/>
      <c r="PTG849" s="3"/>
      <c r="PTH849" s="3"/>
      <c r="PTI849" s="3"/>
      <c r="PTJ849" s="3"/>
      <c r="PTK849" s="3"/>
      <c r="PTL849" s="3"/>
      <c r="PTM849" s="3"/>
      <c r="PTN849" s="3"/>
      <c r="PTO849" s="3"/>
      <c r="PTP849" s="3"/>
      <c r="PTQ849" s="3"/>
      <c r="PTR849" s="3"/>
      <c r="PTS849" s="3"/>
      <c r="PTT849" s="3"/>
      <c r="PTU849" s="3"/>
      <c r="PTV849" s="3"/>
      <c r="PTW849" s="3"/>
      <c r="PTX849" s="3"/>
      <c r="PTY849" s="3"/>
      <c r="PTZ849" s="3"/>
      <c r="PUA849" s="3"/>
      <c r="PUB849" s="3"/>
      <c r="PUC849" s="3"/>
      <c r="PUD849" s="3"/>
      <c r="PUE849" s="3"/>
      <c r="PUF849" s="3"/>
      <c r="PUG849" s="3"/>
      <c r="PUH849" s="3"/>
      <c r="PUI849" s="3"/>
      <c r="PUJ849" s="3"/>
      <c r="PUK849" s="3"/>
      <c r="PUL849" s="3"/>
      <c r="PUM849" s="3"/>
      <c r="PUN849" s="3"/>
      <c r="PUO849" s="3"/>
      <c r="PUP849" s="3"/>
      <c r="PUQ849" s="3"/>
      <c r="PUR849" s="3"/>
      <c r="PUS849" s="3"/>
      <c r="PUT849" s="3"/>
      <c r="PUU849" s="3"/>
      <c r="PUV849" s="3"/>
      <c r="PUW849" s="3"/>
      <c r="PUX849" s="3"/>
      <c r="PUY849" s="3"/>
      <c r="PUZ849" s="3"/>
      <c r="PVA849" s="3"/>
      <c r="PVB849" s="3"/>
      <c r="PVC849" s="3"/>
      <c r="PVD849" s="3"/>
      <c r="PVE849" s="3"/>
      <c r="PVF849" s="3"/>
      <c r="PVG849" s="3"/>
      <c r="PVH849" s="3"/>
      <c r="PVI849" s="3"/>
      <c r="PVJ849" s="3"/>
      <c r="PVK849" s="3"/>
      <c r="PVL849" s="3"/>
      <c r="PVM849" s="3"/>
      <c r="PVN849" s="3"/>
      <c r="PVO849" s="3"/>
      <c r="PVP849" s="3"/>
      <c r="PVQ849" s="3"/>
      <c r="PVR849" s="3"/>
      <c r="PVS849" s="3"/>
      <c r="PVT849" s="3"/>
      <c r="PVU849" s="3"/>
      <c r="PVV849" s="3"/>
      <c r="PVW849" s="3"/>
      <c r="PVX849" s="3"/>
      <c r="PVY849" s="3"/>
      <c r="PVZ849" s="3"/>
      <c r="PWA849" s="3"/>
      <c r="PWB849" s="3"/>
      <c r="PWC849" s="3"/>
      <c r="PWD849" s="3"/>
      <c r="PWE849" s="3"/>
      <c r="PWF849" s="3"/>
      <c r="PWG849" s="3"/>
      <c r="PWH849" s="3"/>
      <c r="PWI849" s="3"/>
      <c r="PWJ849" s="3"/>
      <c r="PWK849" s="3"/>
      <c r="PWL849" s="3"/>
      <c r="PWM849" s="3"/>
      <c r="PWN849" s="3"/>
      <c r="PWO849" s="3"/>
      <c r="PWP849" s="3"/>
      <c r="PWQ849" s="3"/>
      <c r="PWR849" s="3"/>
      <c r="PWS849" s="3"/>
      <c r="PWT849" s="3"/>
      <c r="PWU849" s="3"/>
      <c r="PWV849" s="3"/>
      <c r="PWW849" s="3"/>
      <c r="PWX849" s="3"/>
      <c r="PWY849" s="3"/>
      <c r="PWZ849" s="3"/>
      <c r="PXA849" s="3"/>
      <c r="PXB849" s="3"/>
      <c r="PXC849" s="3"/>
      <c r="PXD849" s="3"/>
      <c r="PXE849" s="3"/>
      <c r="PXF849" s="3"/>
      <c r="PXG849" s="3"/>
      <c r="PXH849" s="3"/>
      <c r="PXI849" s="3"/>
      <c r="PXJ849" s="3"/>
      <c r="PXK849" s="3"/>
      <c r="PXL849" s="3"/>
      <c r="PXM849" s="3"/>
      <c r="PXN849" s="3"/>
      <c r="PXO849" s="3"/>
      <c r="PXP849" s="3"/>
      <c r="PXQ849" s="3"/>
      <c r="PXR849" s="3"/>
      <c r="PXS849" s="3"/>
      <c r="PXT849" s="3"/>
      <c r="PXU849" s="3"/>
      <c r="PXV849" s="3"/>
      <c r="PXW849" s="3"/>
      <c r="PXX849" s="3"/>
      <c r="PXY849" s="3"/>
      <c r="PXZ849" s="3"/>
      <c r="PYA849" s="3"/>
      <c r="PYB849" s="3"/>
      <c r="PYC849" s="3"/>
      <c r="PYD849" s="3"/>
      <c r="PYE849" s="3"/>
      <c r="PYF849" s="3"/>
      <c r="PYG849" s="3"/>
      <c r="PYH849" s="3"/>
      <c r="PYI849" s="3"/>
      <c r="PYJ849" s="3"/>
      <c r="PYK849" s="3"/>
      <c r="PYL849" s="3"/>
      <c r="PYM849" s="3"/>
      <c r="PYN849" s="3"/>
      <c r="PYO849" s="3"/>
      <c r="PYP849" s="3"/>
      <c r="PYQ849" s="3"/>
      <c r="PYR849" s="3"/>
      <c r="PYS849" s="3"/>
      <c r="PYT849" s="3"/>
      <c r="PYU849" s="3"/>
      <c r="PYV849" s="3"/>
      <c r="PYW849" s="3"/>
      <c r="PYX849" s="3"/>
      <c r="PYY849" s="3"/>
      <c r="PYZ849" s="3"/>
      <c r="PZA849" s="3"/>
      <c r="PZB849" s="3"/>
      <c r="PZC849" s="3"/>
      <c r="PZD849" s="3"/>
      <c r="PZE849" s="3"/>
      <c r="PZF849" s="3"/>
      <c r="PZG849" s="3"/>
      <c r="PZH849" s="3"/>
      <c r="PZI849" s="3"/>
      <c r="PZJ849" s="3"/>
      <c r="PZK849" s="3"/>
      <c r="PZL849" s="3"/>
      <c r="PZM849" s="3"/>
      <c r="PZN849" s="3"/>
      <c r="PZO849" s="3"/>
      <c r="PZP849" s="3"/>
      <c r="PZQ849" s="3"/>
      <c r="PZR849" s="3"/>
      <c r="PZS849" s="3"/>
      <c r="PZT849" s="3"/>
      <c r="PZU849" s="3"/>
      <c r="PZV849" s="3"/>
      <c r="PZW849" s="3"/>
      <c r="PZX849" s="3"/>
      <c r="PZY849" s="3"/>
      <c r="PZZ849" s="3"/>
      <c r="QAA849" s="3"/>
      <c r="QAB849" s="3"/>
      <c r="QAC849" s="3"/>
      <c r="QAD849" s="3"/>
      <c r="QAE849" s="3"/>
      <c r="QAF849" s="3"/>
      <c r="QAG849" s="3"/>
      <c r="QAH849" s="3"/>
      <c r="QAI849" s="3"/>
      <c r="QAJ849" s="3"/>
      <c r="QAK849" s="3"/>
      <c r="QAL849" s="3"/>
      <c r="QAM849" s="3"/>
      <c r="QAN849" s="3"/>
      <c r="QAO849" s="3"/>
      <c r="QAP849" s="3"/>
      <c r="QAQ849" s="3"/>
      <c r="QAR849" s="3"/>
      <c r="QAS849" s="3"/>
      <c r="QAT849" s="3"/>
      <c r="QAU849" s="3"/>
      <c r="QAV849" s="3"/>
      <c r="QAW849" s="3"/>
      <c r="QAX849" s="3"/>
      <c r="QAY849" s="3"/>
      <c r="QAZ849" s="3"/>
      <c r="QBA849" s="3"/>
      <c r="QBB849" s="3"/>
      <c r="QBC849" s="3"/>
      <c r="QBD849" s="3"/>
      <c r="QBE849" s="3"/>
      <c r="QBF849" s="3"/>
      <c r="QBG849" s="3"/>
      <c r="QBH849" s="3"/>
      <c r="QBI849" s="3"/>
      <c r="QBJ849" s="3"/>
      <c r="QBK849" s="3"/>
      <c r="QBL849" s="3"/>
      <c r="QBM849" s="3"/>
      <c r="QBN849" s="3"/>
      <c r="QBO849" s="3"/>
      <c r="QBP849" s="3"/>
      <c r="QBQ849" s="3"/>
      <c r="QBR849" s="3"/>
      <c r="QBS849" s="3"/>
      <c r="QBT849" s="3"/>
      <c r="QBU849" s="3"/>
      <c r="QBV849" s="3"/>
      <c r="QBW849" s="3"/>
      <c r="QBX849" s="3"/>
      <c r="QBY849" s="3"/>
      <c r="QBZ849" s="3"/>
      <c r="QCA849" s="3"/>
      <c r="QCB849" s="3"/>
      <c r="QCC849" s="3"/>
      <c r="QCD849" s="3"/>
      <c r="QCE849" s="3"/>
      <c r="QCF849" s="3"/>
      <c r="QCG849" s="3"/>
      <c r="QCH849" s="3"/>
      <c r="QCI849" s="3"/>
      <c r="QCJ849" s="3"/>
      <c r="QCK849" s="3"/>
      <c r="QCL849" s="3"/>
      <c r="QCM849" s="3"/>
      <c r="QCN849" s="3"/>
      <c r="QCO849" s="3"/>
      <c r="QCP849" s="3"/>
      <c r="QCQ849" s="3"/>
      <c r="QCR849" s="3"/>
      <c r="QCS849" s="3"/>
      <c r="QCT849" s="3"/>
      <c r="QCU849" s="3"/>
      <c r="QCV849" s="3"/>
      <c r="QCW849" s="3"/>
      <c r="QCX849" s="3"/>
      <c r="QCY849" s="3"/>
      <c r="QCZ849" s="3"/>
      <c r="QDA849" s="3"/>
      <c r="QDB849" s="3"/>
      <c r="QDC849" s="3"/>
      <c r="QDD849" s="3"/>
      <c r="QDE849" s="3"/>
      <c r="QDF849" s="3"/>
      <c r="QDG849" s="3"/>
      <c r="QDH849" s="3"/>
      <c r="QDI849" s="3"/>
      <c r="QDJ849" s="3"/>
      <c r="QDK849" s="3"/>
      <c r="QDL849" s="3"/>
      <c r="QDM849" s="3"/>
      <c r="QDN849" s="3"/>
      <c r="QDO849" s="3"/>
      <c r="QDP849" s="3"/>
      <c r="QDQ849" s="3"/>
      <c r="QDR849" s="3"/>
      <c r="QDS849" s="3"/>
      <c r="QDT849" s="3"/>
      <c r="QDU849" s="3"/>
      <c r="QDV849" s="3"/>
      <c r="QDW849" s="3"/>
      <c r="QDX849" s="3"/>
      <c r="QDY849" s="3"/>
      <c r="QDZ849" s="3"/>
      <c r="QEA849" s="3"/>
      <c r="QEB849" s="3"/>
      <c r="QEC849" s="3"/>
      <c r="QED849" s="3"/>
      <c r="QEE849" s="3"/>
      <c r="QEF849" s="3"/>
      <c r="QEG849" s="3"/>
      <c r="QEH849" s="3"/>
      <c r="QEI849" s="3"/>
      <c r="QEJ849" s="3"/>
      <c r="QEK849" s="3"/>
      <c r="QEL849" s="3"/>
      <c r="QEM849" s="3"/>
      <c r="QEN849" s="3"/>
      <c r="QEO849" s="3"/>
      <c r="QEP849" s="3"/>
      <c r="QEQ849" s="3"/>
      <c r="QER849" s="3"/>
      <c r="QES849" s="3"/>
      <c r="QET849" s="3"/>
      <c r="QEU849" s="3"/>
      <c r="QEV849" s="3"/>
      <c r="QEW849" s="3"/>
      <c r="QEX849" s="3"/>
      <c r="QEY849" s="3"/>
      <c r="QEZ849" s="3"/>
      <c r="QFA849" s="3"/>
      <c r="QFB849" s="3"/>
      <c r="QFC849" s="3"/>
      <c r="QFD849" s="3"/>
      <c r="QFE849" s="3"/>
      <c r="QFF849" s="3"/>
      <c r="QFG849" s="3"/>
      <c r="QFH849" s="3"/>
      <c r="QFI849" s="3"/>
      <c r="QFJ849" s="3"/>
      <c r="QFK849" s="3"/>
      <c r="QFL849" s="3"/>
      <c r="QFM849" s="3"/>
      <c r="QFN849" s="3"/>
      <c r="QFO849" s="3"/>
      <c r="QFP849" s="3"/>
      <c r="QFQ849" s="3"/>
      <c r="QFR849" s="3"/>
      <c r="QFS849" s="3"/>
      <c r="QFT849" s="3"/>
      <c r="QFU849" s="3"/>
      <c r="QFV849" s="3"/>
      <c r="QFW849" s="3"/>
      <c r="QFX849" s="3"/>
      <c r="QFY849" s="3"/>
      <c r="QFZ849" s="3"/>
      <c r="QGA849" s="3"/>
      <c r="QGB849" s="3"/>
      <c r="QGC849" s="3"/>
      <c r="QGD849" s="3"/>
      <c r="QGE849" s="3"/>
      <c r="QGF849" s="3"/>
      <c r="QGG849" s="3"/>
      <c r="QGH849" s="3"/>
      <c r="QGI849" s="3"/>
      <c r="QGJ849" s="3"/>
      <c r="QGK849" s="3"/>
      <c r="QGL849" s="3"/>
      <c r="QGM849" s="3"/>
      <c r="QGN849" s="3"/>
      <c r="QGO849" s="3"/>
      <c r="QGP849" s="3"/>
      <c r="QGQ849" s="3"/>
      <c r="QGR849" s="3"/>
      <c r="QGS849" s="3"/>
      <c r="QGT849" s="3"/>
      <c r="QGU849" s="3"/>
      <c r="QGV849" s="3"/>
      <c r="QGW849" s="3"/>
      <c r="QGX849" s="3"/>
      <c r="QGY849" s="3"/>
      <c r="QGZ849" s="3"/>
      <c r="QHA849" s="3"/>
      <c r="QHB849" s="3"/>
      <c r="QHC849" s="3"/>
      <c r="QHD849" s="3"/>
      <c r="QHE849" s="3"/>
      <c r="QHF849" s="3"/>
      <c r="QHG849" s="3"/>
      <c r="QHH849" s="3"/>
      <c r="QHI849" s="3"/>
      <c r="QHJ849" s="3"/>
      <c r="QHK849" s="3"/>
      <c r="QHL849" s="3"/>
      <c r="QHM849" s="3"/>
      <c r="QHN849" s="3"/>
      <c r="QHO849" s="3"/>
      <c r="QHP849" s="3"/>
      <c r="QHQ849" s="3"/>
      <c r="QHR849" s="3"/>
      <c r="QHS849" s="3"/>
      <c r="QHT849" s="3"/>
      <c r="QHU849" s="3"/>
      <c r="QHV849" s="3"/>
      <c r="QHW849" s="3"/>
      <c r="QHX849" s="3"/>
      <c r="QHY849" s="3"/>
      <c r="QHZ849" s="3"/>
      <c r="QIA849" s="3"/>
      <c r="QIB849" s="3"/>
      <c r="QIC849" s="3"/>
      <c r="QID849" s="3"/>
      <c r="QIE849" s="3"/>
      <c r="QIF849" s="3"/>
      <c r="QIG849" s="3"/>
      <c r="QIH849" s="3"/>
      <c r="QII849" s="3"/>
      <c r="QIJ849" s="3"/>
      <c r="QIK849" s="3"/>
      <c r="QIL849" s="3"/>
      <c r="QIM849" s="3"/>
      <c r="QIN849" s="3"/>
      <c r="QIO849" s="3"/>
      <c r="QIP849" s="3"/>
      <c r="QIQ849" s="3"/>
      <c r="QIR849" s="3"/>
      <c r="QIS849" s="3"/>
      <c r="QIT849" s="3"/>
      <c r="QIU849" s="3"/>
      <c r="QIV849" s="3"/>
      <c r="QIW849" s="3"/>
      <c r="QIX849" s="3"/>
      <c r="QIY849" s="3"/>
      <c r="QIZ849" s="3"/>
      <c r="QJA849" s="3"/>
      <c r="QJB849" s="3"/>
      <c r="QJC849" s="3"/>
      <c r="QJD849" s="3"/>
      <c r="QJE849" s="3"/>
      <c r="QJF849" s="3"/>
      <c r="QJG849" s="3"/>
      <c r="QJH849" s="3"/>
      <c r="QJI849" s="3"/>
      <c r="QJJ849" s="3"/>
      <c r="QJK849" s="3"/>
      <c r="QJL849" s="3"/>
      <c r="QJM849" s="3"/>
      <c r="QJN849" s="3"/>
      <c r="QJO849" s="3"/>
      <c r="QJP849" s="3"/>
      <c r="QJQ849" s="3"/>
      <c r="QJR849" s="3"/>
      <c r="QJS849" s="3"/>
      <c r="QJT849" s="3"/>
      <c r="QJU849" s="3"/>
      <c r="QJV849" s="3"/>
      <c r="QJW849" s="3"/>
      <c r="QJX849" s="3"/>
      <c r="QJY849" s="3"/>
      <c r="QJZ849" s="3"/>
      <c r="QKA849" s="3"/>
      <c r="QKB849" s="3"/>
      <c r="QKC849" s="3"/>
      <c r="QKD849" s="3"/>
      <c r="QKE849" s="3"/>
      <c r="QKF849" s="3"/>
      <c r="QKG849" s="3"/>
      <c r="QKH849" s="3"/>
      <c r="QKI849" s="3"/>
      <c r="QKJ849" s="3"/>
      <c r="QKK849" s="3"/>
      <c r="QKL849" s="3"/>
      <c r="QKM849" s="3"/>
      <c r="QKN849" s="3"/>
      <c r="QKO849" s="3"/>
      <c r="QKP849" s="3"/>
      <c r="QKQ849" s="3"/>
      <c r="QKR849" s="3"/>
      <c r="QKS849" s="3"/>
      <c r="QKT849" s="3"/>
      <c r="QKU849" s="3"/>
      <c r="QKV849" s="3"/>
      <c r="QKW849" s="3"/>
      <c r="QKX849" s="3"/>
      <c r="QKY849" s="3"/>
      <c r="QKZ849" s="3"/>
      <c r="QLA849" s="3"/>
      <c r="QLB849" s="3"/>
      <c r="QLC849" s="3"/>
      <c r="QLD849" s="3"/>
      <c r="QLE849" s="3"/>
      <c r="QLF849" s="3"/>
      <c r="QLG849" s="3"/>
      <c r="QLH849" s="3"/>
      <c r="QLI849" s="3"/>
      <c r="QLJ849" s="3"/>
      <c r="QLK849" s="3"/>
      <c r="QLL849" s="3"/>
      <c r="QLM849" s="3"/>
      <c r="QLN849" s="3"/>
      <c r="QLO849" s="3"/>
      <c r="QLP849" s="3"/>
      <c r="QLQ849" s="3"/>
      <c r="QLR849" s="3"/>
      <c r="QLS849" s="3"/>
      <c r="QLT849" s="3"/>
      <c r="QLU849" s="3"/>
      <c r="QLV849" s="3"/>
      <c r="QLW849" s="3"/>
      <c r="QLX849" s="3"/>
      <c r="QLY849" s="3"/>
      <c r="QLZ849" s="3"/>
      <c r="QMA849" s="3"/>
      <c r="QMB849" s="3"/>
      <c r="QMC849" s="3"/>
      <c r="QMD849" s="3"/>
      <c r="QME849" s="3"/>
      <c r="QMF849" s="3"/>
      <c r="QMG849" s="3"/>
      <c r="QMH849" s="3"/>
      <c r="QMI849" s="3"/>
      <c r="QMJ849" s="3"/>
      <c r="QMK849" s="3"/>
      <c r="QML849" s="3"/>
      <c r="QMM849" s="3"/>
      <c r="QMN849" s="3"/>
      <c r="QMO849" s="3"/>
      <c r="QMP849" s="3"/>
      <c r="QMQ849" s="3"/>
      <c r="QMR849" s="3"/>
      <c r="QMS849" s="3"/>
      <c r="QMT849" s="3"/>
      <c r="QMU849" s="3"/>
      <c r="QMV849" s="3"/>
      <c r="QMW849" s="3"/>
      <c r="QMX849" s="3"/>
      <c r="QMY849" s="3"/>
      <c r="QMZ849" s="3"/>
      <c r="QNA849" s="3"/>
      <c r="QNB849" s="3"/>
      <c r="QNC849" s="3"/>
      <c r="QND849" s="3"/>
      <c r="QNE849" s="3"/>
      <c r="QNF849" s="3"/>
      <c r="QNG849" s="3"/>
      <c r="QNH849" s="3"/>
      <c r="QNI849" s="3"/>
      <c r="QNJ849" s="3"/>
      <c r="QNK849" s="3"/>
      <c r="QNL849" s="3"/>
      <c r="QNM849" s="3"/>
      <c r="QNN849" s="3"/>
      <c r="QNO849" s="3"/>
      <c r="QNP849" s="3"/>
      <c r="QNQ849" s="3"/>
      <c r="QNR849" s="3"/>
      <c r="QNS849" s="3"/>
      <c r="QNT849" s="3"/>
      <c r="QNU849" s="3"/>
      <c r="QNV849" s="3"/>
      <c r="QNW849" s="3"/>
      <c r="QNX849" s="3"/>
      <c r="QNY849" s="3"/>
      <c r="QNZ849" s="3"/>
      <c r="QOA849" s="3"/>
      <c r="QOB849" s="3"/>
      <c r="QOC849" s="3"/>
      <c r="QOD849" s="3"/>
      <c r="QOE849" s="3"/>
      <c r="QOF849" s="3"/>
      <c r="QOG849" s="3"/>
      <c r="QOH849" s="3"/>
      <c r="QOI849" s="3"/>
      <c r="QOJ849" s="3"/>
      <c r="QOK849" s="3"/>
      <c r="QOL849" s="3"/>
      <c r="QOM849" s="3"/>
      <c r="QON849" s="3"/>
      <c r="QOO849" s="3"/>
      <c r="QOP849" s="3"/>
      <c r="QOQ849" s="3"/>
      <c r="QOR849" s="3"/>
      <c r="QOS849" s="3"/>
      <c r="QOT849" s="3"/>
      <c r="QOU849" s="3"/>
      <c r="QOV849" s="3"/>
      <c r="QOW849" s="3"/>
      <c r="QOX849" s="3"/>
      <c r="QOY849" s="3"/>
      <c r="QOZ849" s="3"/>
      <c r="QPA849" s="3"/>
      <c r="QPB849" s="3"/>
      <c r="QPC849" s="3"/>
      <c r="QPD849" s="3"/>
      <c r="QPE849" s="3"/>
      <c r="QPF849" s="3"/>
      <c r="QPG849" s="3"/>
      <c r="QPH849" s="3"/>
      <c r="QPI849" s="3"/>
      <c r="QPJ849" s="3"/>
      <c r="QPK849" s="3"/>
      <c r="QPL849" s="3"/>
      <c r="QPM849" s="3"/>
      <c r="QPN849" s="3"/>
      <c r="QPO849" s="3"/>
      <c r="QPP849" s="3"/>
      <c r="QPQ849" s="3"/>
      <c r="QPR849" s="3"/>
      <c r="QPS849" s="3"/>
      <c r="QPT849" s="3"/>
      <c r="QPU849" s="3"/>
      <c r="QPV849" s="3"/>
      <c r="QPW849" s="3"/>
      <c r="QPX849" s="3"/>
      <c r="QPY849" s="3"/>
      <c r="QPZ849" s="3"/>
      <c r="QQA849" s="3"/>
      <c r="QQB849" s="3"/>
      <c r="QQC849" s="3"/>
      <c r="QQD849" s="3"/>
      <c r="QQE849" s="3"/>
      <c r="QQF849" s="3"/>
      <c r="QQG849" s="3"/>
      <c r="QQH849" s="3"/>
      <c r="QQI849" s="3"/>
      <c r="QQJ849" s="3"/>
      <c r="QQK849" s="3"/>
      <c r="QQL849" s="3"/>
      <c r="QQM849" s="3"/>
      <c r="QQN849" s="3"/>
      <c r="QQO849" s="3"/>
      <c r="QQP849" s="3"/>
      <c r="QQQ849" s="3"/>
      <c r="QQR849" s="3"/>
      <c r="QQS849" s="3"/>
      <c r="QQT849" s="3"/>
      <c r="QQU849" s="3"/>
      <c r="QQV849" s="3"/>
      <c r="QQW849" s="3"/>
      <c r="QQX849" s="3"/>
      <c r="QQY849" s="3"/>
      <c r="QQZ849" s="3"/>
      <c r="QRA849" s="3"/>
      <c r="QRB849" s="3"/>
      <c r="QRC849" s="3"/>
      <c r="QRD849" s="3"/>
      <c r="QRE849" s="3"/>
      <c r="QRF849" s="3"/>
      <c r="QRG849" s="3"/>
      <c r="QRH849" s="3"/>
      <c r="QRI849" s="3"/>
      <c r="QRJ849" s="3"/>
      <c r="QRK849" s="3"/>
      <c r="QRL849" s="3"/>
      <c r="QRM849" s="3"/>
      <c r="QRN849" s="3"/>
      <c r="QRO849" s="3"/>
      <c r="QRP849" s="3"/>
      <c r="QRQ849" s="3"/>
      <c r="QRR849" s="3"/>
      <c r="QRS849" s="3"/>
      <c r="QRT849" s="3"/>
      <c r="QRU849" s="3"/>
      <c r="QRV849" s="3"/>
      <c r="QRW849" s="3"/>
      <c r="QRX849" s="3"/>
      <c r="QRY849" s="3"/>
      <c r="QRZ849" s="3"/>
      <c r="QSA849" s="3"/>
      <c r="QSB849" s="3"/>
      <c r="QSC849" s="3"/>
      <c r="QSD849" s="3"/>
      <c r="QSE849" s="3"/>
      <c r="QSF849" s="3"/>
      <c r="QSG849" s="3"/>
      <c r="QSH849" s="3"/>
      <c r="QSI849" s="3"/>
      <c r="QSJ849" s="3"/>
      <c r="QSK849" s="3"/>
      <c r="QSL849" s="3"/>
      <c r="QSM849" s="3"/>
      <c r="QSN849" s="3"/>
      <c r="QSO849" s="3"/>
      <c r="QSP849" s="3"/>
      <c r="QSQ849" s="3"/>
      <c r="QSR849" s="3"/>
      <c r="QSS849" s="3"/>
      <c r="QST849" s="3"/>
      <c r="QSU849" s="3"/>
      <c r="QSV849" s="3"/>
      <c r="QSW849" s="3"/>
      <c r="QSX849" s="3"/>
      <c r="QSY849" s="3"/>
      <c r="QSZ849" s="3"/>
      <c r="QTA849" s="3"/>
      <c r="QTB849" s="3"/>
      <c r="QTC849" s="3"/>
      <c r="QTD849" s="3"/>
      <c r="QTE849" s="3"/>
      <c r="QTF849" s="3"/>
      <c r="QTG849" s="3"/>
      <c r="QTH849" s="3"/>
      <c r="QTI849" s="3"/>
      <c r="QTJ849" s="3"/>
      <c r="QTK849" s="3"/>
      <c r="QTL849" s="3"/>
      <c r="QTM849" s="3"/>
      <c r="QTN849" s="3"/>
      <c r="QTO849" s="3"/>
      <c r="QTP849" s="3"/>
      <c r="QTQ849" s="3"/>
      <c r="QTR849" s="3"/>
      <c r="QTS849" s="3"/>
      <c r="QTT849" s="3"/>
      <c r="QTU849" s="3"/>
      <c r="QTV849" s="3"/>
      <c r="QTW849" s="3"/>
      <c r="QTX849" s="3"/>
      <c r="QTY849" s="3"/>
      <c r="QTZ849" s="3"/>
      <c r="QUA849" s="3"/>
      <c r="QUB849" s="3"/>
      <c r="QUC849" s="3"/>
      <c r="QUD849" s="3"/>
      <c r="QUE849" s="3"/>
      <c r="QUF849" s="3"/>
      <c r="QUG849" s="3"/>
      <c r="QUH849" s="3"/>
      <c r="QUI849" s="3"/>
      <c r="QUJ849" s="3"/>
      <c r="QUK849" s="3"/>
      <c r="QUL849" s="3"/>
      <c r="QUM849" s="3"/>
      <c r="QUN849" s="3"/>
      <c r="QUO849" s="3"/>
      <c r="QUP849" s="3"/>
      <c r="QUQ849" s="3"/>
      <c r="QUR849" s="3"/>
      <c r="QUS849" s="3"/>
      <c r="QUT849" s="3"/>
      <c r="QUU849" s="3"/>
      <c r="QUV849" s="3"/>
      <c r="QUW849" s="3"/>
      <c r="QUX849" s="3"/>
      <c r="QUY849" s="3"/>
      <c r="QUZ849" s="3"/>
      <c r="QVA849" s="3"/>
      <c r="QVB849" s="3"/>
      <c r="QVC849" s="3"/>
      <c r="QVD849" s="3"/>
      <c r="QVE849" s="3"/>
      <c r="QVF849" s="3"/>
      <c r="QVG849" s="3"/>
      <c r="QVH849" s="3"/>
      <c r="QVI849" s="3"/>
      <c r="QVJ849" s="3"/>
      <c r="QVK849" s="3"/>
      <c r="QVL849" s="3"/>
      <c r="QVM849" s="3"/>
      <c r="QVN849" s="3"/>
      <c r="QVO849" s="3"/>
      <c r="QVP849" s="3"/>
      <c r="QVQ849" s="3"/>
      <c r="QVR849" s="3"/>
      <c r="QVS849" s="3"/>
      <c r="QVT849" s="3"/>
      <c r="QVU849" s="3"/>
      <c r="QVV849" s="3"/>
      <c r="QVW849" s="3"/>
      <c r="QVX849" s="3"/>
      <c r="QVY849" s="3"/>
      <c r="QVZ849" s="3"/>
      <c r="QWA849" s="3"/>
      <c r="QWB849" s="3"/>
      <c r="QWC849" s="3"/>
      <c r="QWD849" s="3"/>
      <c r="QWE849" s="3"/>
      <c r="QWF849" s="3"/>
      <c r="QWG849" s="3"/>
      <c r="QWH849" s="3"/>
      <c r="QWI849" s="3"/>
      <c r="QWJ849" s="3"/>
      <c r="QWK849" s="3"/>
      <c r="QWL849" s="3"/>
      <c r="QWM849" s="3"/>
      <c r="QWN849" s="3"/>
      <c r="QWO849" s="3"/>
      <c r="QWP849" s="3"/>
      <c r="QWQ849" s="3"/>
      <c r="QWR849" s="3"/>
      <c r="QWS849" s="3"/>
      <c r="QWT849" s="3"/>
      <c r="QWU849" s="3"/>
      <c r="QWV849" s="3"/>
      <c r="QWW849" s="3"/>
      <c r="QWX849" s="3"/>
      <c r="QWY849" s="3"/>
      <c r="QWZ849" s="3"/>
      <c r="QXA849" s="3"/>
      <c r="QXB849" s="3"/>
      <c r="QXC849" s="3"/>
      <c r="QXD849" s="3"/>
      <c r="QXE849" s="3"/>
      <c r="QXF849" s="3"/>
      <c r="QXG849" s="3"/>
      <c r="QXH849" s="3"/>
      <c r="QXI849" s="3"/>
      <c r="QXJ849" s="3"/>
      <c r="QXK849" s="3"/>
      <c r="QXL849" s="3"/>
      <c r="QXM849" s="3"/>
      <c r="QXN849" s="3"/>
      <c r="QXO849" s="3"/>
      <c r="QXP849" s="3"/>
      <c r="QXQ849" s="3"/>
      <c r="QXR849" s="3"/>
      <c r="QXS849" s="3"/>
      <c r="QXT849" s="3"/>
      <c r="QXU849" s="3"/>
      <c r="QXV849" s="3"/>
      <c r="QXW849" s="3"/>
      <c r="QXX849" s="3"/>
      <c r="QXY849" s="3"/>
      <c r="QXZ849" s="3"/>
      <c r="QYA849" s="3"/>
      <c r="QYB849" s="3"/>
      <c r="QYC849" s="3"/>
      <c r="QYD849" s="3"/>
      <c r="QYE849" s="3"/>
      <c r="QYF849" s="3"/>
      <c r="QYG849" s="3"/>
      <c r="QYH849" s="3"/>
      <c r="QYI849" s="3"/>
      <c r="QYJ849" s="3"/>
      <c r="QYK849" s="3"/>
      <c r="QYL849" s="3"/>
      <c r="QYM849" s="3"/>
      <c r="QYN849" s="3"/>
      <c r="QYO849" s="3"/>
      <c r="QYP849" s="3"/>
      <c r="QYQ849" s="3"/>
      <c r="QYR849" s="3"/>
      <c r="QYS849" s="3"/>
      <c r="QYT849" s="3"/>
      <c r="QYU849" s="3"/>
      <c r="QYV849" s="3"/>
      <c r="QYW849" s="3"/>
      <c r="QYX849" s="3"/>
      <c r="QYY849" s="3"/>
      <c r="QYZ849" s="3"/>
      <c r="QZA849" s="3"/>
      <c r="QZB849" s="3"/>
      <c r="QZC849" s="3"/>
      <c r="QZD849" s="3"/>
      <c r="QZE849" s="3"/>
      <c r="QZF849" s="3"/>
      <c r="QZG849" s="3"/>
      <c r="QZH849" s="3"/>
      <c r="QZI849" s="3"/>
      <c r="QZJ849" s="3"/>
      <c r="QZK849" s="3"/>
      <c r="QZL849" s="3"/>
      <c r="QZM849" s="3"/>
      <c r="QZN849" s="3"/>
      <c r="QZO849" s="3"/>
      <c r="QZP849" s="3"/>
      <c r="QZQ849" s="3"/>
      <c r="QZR849" s="3"/>
      <c r="QZS849" s="3"/>
      <c r="QZT849" s="3"/>
      <c r="QZU849" s="3"/>
      <c r="QZV849" s="3"/>
      <c r="QZW849" s="3"/>
      <c r="QZX849" s="3"/>
      <c r="QZY849" s="3"/>
      <c r="QZZ849" s="3"/>
      <c r="RAA849" s="3"/>
      <c r="RAB849" s="3"/>
      <c r="RAC849" s="3"/>
      <c r="RAD849" s="3"/>
      <c r="RAE849" s="3"/>
      <c r="RAF849" s="3"/>
      <c r="RAG849" s="3"/>
      <c r="RAH849" s="3"/>
      <c r="RAI849" s="3"/>
      <c r="RAJ849" s="3"/>
      <c r="RAK849" s="3"/>
      <c r="RAL849" s="3"/>
      <c r="RAM849" s="3"/>
      <c r="RAN849" s="3"/>
      <c r="RAO849" s="3"/>
      <c r="RAP849" s="3"/>
      <c r="RAQ849" s="3"/>
      <c r="RAR849" s="3"/>
      <c r="RAS849" s="3"/>
      <c r="RAT849" s="3"/>
      <c r="RAU849" s="3"/>
      <c r="RAV849" s="3"/>
      <c r="RAW849" s="3"/>
      <c r="RAX849" s="3"/>
      <c r="RAY849" s="3"/>
      <c r="RAZ849" s="3"/>
      <c r="RBA849" s="3"/>
      <c r="RBB849" s="3"/>
      <c r="RBC849" s="3"/>
      <c r="RBD849" s="3"/>
      <c r="RBE849" s="3"/>
      <c r="RBF849" s="3"/>
      <c r="RBG849" s="3"/>
      <c r="RBH849" s="3"/>
      <c r="RBI849" s="3"/>
      <c r="RBJ849" s="3"/>
      <c r="RBK849" s="3"/>
      <c r="RBL849" s="3"/>
      <c r="RBM849" s="3"/>
      <c r="RBN849" s="3"/>
      <c r="RBO849" s="3"/>
      <c r="RBP849" s="3"/>
      <c r="RBQ849" s="3"/>
      <c r="RBR849" s="3"/>
      <c r="RBS849" s="3"/>
      <c r="RBT849" s="3"/>
      <c r="RBU849" s="3"/>
      <c r="RBV849" s="3"/>
      <c r="RBW849" s="3"/>
      <c r="RBX849" s="3"/>
      <c r="RBY849" s="3"/>
      <c r="RBZ849" s="3"/>
      <c r="RCA849" s="3"/>
      <c r="RCB849" s="3"/>
      <c r="RCC849" s="3"/>
      <c r="RCD849" s="3"/>
      <c r="RCE849" s="3"/>
      <c r="RCF849" s="3"/>
      <c r="RCG849" s="3"/>
      <c r="RCH849" s="3"/>
      <c r="RCI849" s="3"/>
      <c r="RCJ849" s="3"/>
      <c r="RCK849" s="3"/>
      <c r="RCL849" s="3"/>
      <c r="RCM849" s="3"/>
      <c r="RCN849" s="3"/>
      <c r="RCO849" s="3"/>
      <c r="RCP849" s="3"/>
      <c r="RCQ849" s="3"/>
      <c r="RCR849" s="3"/>
      <c r="RCS849" s="3"/>
      <c r="RCT849" s="3"/>
      <c r="RCU849" s="3"/>
      <c r="RCV849" s="3"/>
      <c r="RCW849" s="3"/>
      <c r="RCX849" s="3"/>
      <c r="RCY849" s="3"/>
      <c r="RCZ849" s="3"/>
      <c r="RDA849" s="3"/>
      <c r="RDB849" s="3"/>
      <c r="RDC849" s="3"/>
      <c r="RDD849" s="3"/>
      <c r="RDE849" s="3"/>
      <c r="RDF849" s="3"/>
      <c r="RDG849" s="3"/>
      <c r="RDH849" s="3"/>
      <c r="RDI849" s="3"/>
      <c r="RDJ849" s="3"/>
      <c r="RDK849" s="3"/>
      <c r="RDL849" s="3"/>
      <c r="RDM849" s="3"/>
      <c r="RDN849" s="3"/>
      <c r="RDO849" s="3"/>
      <c r="RDP849" s="3"/>
      <c r="RDQ849" s="3"/>
      <c r="RDR849" s="3"/>
      <c r="RDS849" s="3"/>
      <c r="RDT849" s="3"/>
      <c r="RDU849" s="3"/>
      <c r="RDV849" s="3"/>
      <c r="RDW849" s="3"/>
      <c r="RDX849" s="3"/>
      <c r="RDY849" s="3"/>
      <c r="RDZ849" s="3"/>
      <c r="REA849" s="3"/>
      <c r="REB849" s="3"/>
      <c r="REC849" s="3"/>
      <c r="RED849" s="3"/>
      <c r="REE849" s="3"/>
      <c r="REF849" s="3"/>
      <c r="REG849" s="3"/>
      <c r="REH849" s="3"/>
      <c r="REI849" s="3"/>
      <c r="REJ849" s="3"/>
      <c r="REK849" s="3"/>
      <c r="REL849" s="3"/>
      <c r="REM849" s="3"/>
      <c r="REN849" s="3"/>
      <c r="REO849" s="3"/>
      <c r="REP849" s="3"/>
      <c r="REQ849" s="3"/>
      <c r="RER849" s="3"/>
      <c r="RES849" s="3"/>
      <c r="RET849" s="3"/>
      <c r="REU849" s="3"/>
      <c r="REV849" s="3"/>
      <c r="REW849" s="3"/>
      <c r="REX849" s="3"/>
      <c r="REY849" s="3"/>
      <c r="REZ849" s="3"/>
      <c r="RFA849" s="3"/>
      <c r="RFB849" s="3"/>
      <c r="RFC849" s="3"/>
      <c r="RFD849" s="3"/>
      <c r="RFE849" s="3"/>
      <c r="RFF849" s="3"/>
      <c r="RFG849" s="3"/>
      <c r="RFH849" s="3"/>
      <c r="RFI849" s="3"/>
      <c r="RFJ849" s="3"/>
      <c r="RFK849" s="3"/>
      <c r="RFL849" s="3"/>
      <c r="RFM849" s="3"/>
      <c r="RFN849" s="3"/>
      <c r="RFO849" s="3"/>
      <c r="RFP849" s="3"/>
      <c r="RFQ849" s="3"/>
      <c r="RFR849" s="3"/>
      <c r="RFS849" s="3"/>
      <c r="RFT849" s="3"/>
      <c r="RFU849" s="3"/>
      <c r="RFV849" s="3"/>
      <c r="RFW849" s="3"/>
      <c r="RFX849" s="3"/>
      <c r="RFY849" s="3"/>
      <c r="RFZ849" s="3"/>
      <c r="RGA849" s="3"/>
      <c r="RGB849" s="3"/>
      <c r="RGC849" s="3"/>
      <c r="RGD849" s="3"/>
      <c r="RGE849" s="3"/>
      <c r="RGF849" s="3"/>
      <c r="RGG849" s="3"/>
      <c r="RGH849" s="3"/>
      <c r="RGI849" s="3"/>
      <c r="RGJ849" s="3"/>
      <c r="RGK849" s="3"/>
      <c r="RGL849" s="3"/>
      <c r="RGM849" s="3"/>
      <c r="RGN849" s="3"/>
      <c r="RGO849" s="3"/>
      <c r="RGP849" s="3"/>
      <c r="RGQ849" s="3"/>
      <c r="RGR849" s="3"/>
      <c r="RGS849" s="3"/>
      <c r="RGT849" s="3"/>
      <c r="RGU849" s="3"/>
      <c r="RGV849" s="3"/>
      <c r="RGW849" s="3"/>
      <c r="RGX849" s="3"/>
      <c r="RGY849" s="3"/>
      <c r="RGZ849" s="3"/>
      <c r="RHA849" s="3"/>
      <c r="RHB849" s="3"/>
      <c r="RHC849" s="3"/>
      <c r="RHD849" s="3"/>
      <c r="RHE849" s="3"/>
      <c r="RHF849" s="3"/>
      <c r="RHG849" s="3"/>
      <c r="RHH849" s="3"/>
      <c r="RHI849" s="3"/>
      <c r="RHJ849" s="3"/>
      <c r="RHK849" s="3"/>
      <c r="RHL849" s="3"/>
      <c r="RHM849" s="3"/>
      <c r="RHN849" s="3"/>
      <c r="RHO849" s="3"/>
      <c r="RHP849" s="3"/>
      <c r="RHQ849" s="3"/>
      <c r="RHR849" s="3"/>
      <c r="RHS849" s="3"/>
      <c r="RHT849" s="3"/>
      <c r="RHU849" s="3"/>
      <c r="RHV849" s="3"/>
      <c r="RHW849" s="3"/>
      <c r="RHX849" s="3"/>
      <c r="RHY849" s="3"/>
      <c r="RHZ849" s="3"/>
      <c r="RIA849" s="3"/>
      <c r="RIB849" s="3"/>
      <c r="RIC849" s="3"/>
      <c r="RID849" s="3"/>
      <c r="RIE849" s="3"/>
      <c r="RIF849" s="3"/>
      <c r="RIG849" s="3"/>
      <c r="RIH849" s="3"/>
      <c r="RII849" s="3"/>
      <c r="RIJ849" s="3"/>
      <c r="RIK849" s="3"/>
      <c r="RIL849" s="3"/>
      <c r="RIM849" s="3"/>
      <c r="RIN849" s="3"/>
      <c r="RIO849" s="3"/>
      <c r="RIP849" s="3"/>
      <c r="RIQ849" s="3"/>
      <c r="RIR849" s="3"/>
      <c r="RIS849" s="3"/>
      <c r="RIT849" s="3"/>
      <c r="RIU849" s="3"/>
      <c r="RIV849" s="3"/>
      <c r="RIW849" s="3"/>
      <c r="RIX849" s="3"/>
      <c r="RIY849" s="3"/>
      <c r="RIZ849" s="3"/>
      <c r="RJA849" s="3"/>
      <c r="RJB849" s="3"/>
      <c r="RJC849" s="3"/>
      <c r="RJD849" s="3"/>
      <c r="RJE849" s="3"/>
      <c r="RJF849" s="3"/>
      <c r="RJG849" s="3"/>
      <c r="RJH849" s="3"/>
      <c r="RJI849" s="3"/>
      <c r="RJJ849" s="3"/>
      <c r="RJK849" s="3"/>
      <c r="RJL849" s="3"/>
      <c r="RJM849" s="3"/>
      <c r="RJN849" s="3"/>
      <c r="RJO849" s="3"/>
      <c r="RJP849" s="3"/>
      <c r="RJQ849" s="3"/>
      <c r="RJR849" s="3"/>
      <c r="RJS849" s="3"/>
      <c r="RJT849" s="3"/>
      <c r="RJU849" s="3"/>
      <c r="RJV849" s="3"/>
      <c r="RJW849" s="3"/>
      <c r="RJX849" s="3"/>
      <c r="RJY849" s="3"/>
      <c r="RJZ849" s="3"/>
      <c r="RKA849" s="3"/>
      <c r="RKB849" s="3"/>
      <c r="RKC849" s="3"/>
      <c r="RKD849" s="3"/>
      <c r="RKE849" s="3"/>
      <c r="RKF849" s="3"/>
      <c r="RKG849" s="3"/>
      <c r="RKH849" s="3"/>
      <c r="RKI849" s="3"/>
      <c r="RKJ849" s="3"/>
      <c r="RKK849" s="3"/>
      <c r="RKL849" s="3"/>
      <c r="RKM849" s="3"/>
      <c r="RKN849" s="3"/>
      <c r="RKO849" s="3"/>
      <c r="RKP849" s="3"/>
      <c r="RKQ849" s="3"/>
      <c r="RKR849" s="3"/>
      <c r="RKS849" s="3"/>
      <c r="RKT849" s="3"/>
      <c r="RKU849" s="3"/>
      <c r="RKV849" s="3"/>
      <c r="RKW849" s="3"/>
      <c r="RKX849" s="3"/>
      <c r="RKY849" s="3"/>
      <c r="RKZ849" s="3"/>
      <c r="RLA849" s="3"/>
      <c r="RLB849" s="3"/>
      <c r="RLC849" s="3"/>
      <c r="RLD849" s="3"/>
      <c r="RLE849" s="3"/>
      <c r="RLF849" s="3"/>
      <c r="RLG849" s="3"/>
      <c r="RLH849" s="3"/>
      <c r="RLI849" s="3"/>
      <c r="RLJ849" s="3"/>
      <c r="RLK849" s="3"/>
      <c r="RLL849" s="3"/>
      <c r="RLM849" s="3"/>
      <c r="RLN849" s="3"/>
      <c r="RLO849" s="3"/>
      <c r="RLP849" s="3"/>
      <c r="RLQ849" s="3"/>
      <c r="RLR849" s="3"/>
      <c r="RLS849" s="3"/>
      <c r="RLT849" s="3"/>
      <c r="RLU849" s="3"/>
      <c r="RLV849" s="3"/>
      <c r="RLW849" s="3"/>
      <c r="RLX849" s="3"/>
      <c r="RLY849" s="3"/>
      <c r="RLZ849" s="3"/>
      <c r="RMA849" s="3"/>
      <c r="RMB849" s="3"/>
      <c r="RMC849" s="3"/>
      <c r="RMD849" s="3"/>
      <c r="RME849" s="3"/>
      <c r="RMF849" s="3"/>
      <c r="RMG849" s="3"/>
      <c r="RMH849" s="3"/>
      <c r="RMI849" s="3"/>
      <c r="RMJ849" s="3"/>
      <c r="RMK849" s="3"/>
      <c r="RML849" s="3"/>
      <c r="RMM849" s="3"/>
      <c r="RMN849" s="3"/>
      <c r="RMO849" s="3"/>
      <c r="RMP849" s="3"/>
      <c r="RMQ849" s="3"/>
      <c r="RMR849" s="3"/>
      <c r="RMS849" s="3"/>
      <c r="RMT849" s="3"/>
      <c r="RMU849" s="3"/>
      <c r="RMV849" s="3"/>
      <c r="RMW849" s="3"/>
      <c r="RMX849" s="3"/>
      <c r="RMY849" s="3"/>
      <c r="RMZ849" s="3"/>
      <c r="RNA849" s="3"/>
      <c r="RNB849" s="3"/>
      <c r="RNC849" s="3"/>
      <c r="RND849" s="3"/>
      <c r="RNE849" s="3"/>
      <c r="RNF849" s="3"/>
      <c r="RNG849" s="3"/>
      <c r="RNH849" s="3"/>
      <c r="RNI849" s="3"/>
      <c r="RNJ849" s="3"/>
      <c r="RNK849" s="3"/>
      <c r="RNL849" s="3"/>
      <c r="RNM849" s="3"/>
      <c r="RNN849" s="3"/>
      <c r="RNO849" s="3"/>
      <c r="RNP849" s="3"/>
      <c r="RNQ849" s="3"/>
      <c r="RNR849" s="3"/>
      <c r="RNS849" s="3"/>
      <c r="RNT849" s="3"/>
      <c r="RNU849" s="3"/>
      <c r="RNV849" s="3"/>
      <c r="RNW849" s="3"/>
      <c r="RNX849" s="3"/>
      <c r="RNY849" s="3"/>
      <c r="RNZ849" s="3"/>
      <c r="ROA849" s="3"/>
      <c r="ROB849" s="3"/>
      <c r="ROC849" s="3"/>
      <c r="ROD849" s="3"/>
      <c r="ROE849" s="3"/>
      <c r="ROF849" s="3"/>
      <c r="ROG849" s="3"/>
      <c r="ROH849" s="3"/>
      <c r="ROI849" s="3"/>
      <c r="ROJ849" s="3"/>
      <c r="ROK849" s="3"/>
      <c r="ROL849" s="3"/>
      <c r="ROM849" s="3"/>
      <c r="RON849" s="3"/>
      <c r="ROO849" s="3"/>
      <c r="ROP849" s="3"/>
      <c r="ROQ849" s="3"/>
      <c r="ROR849" s="3"/>
      <c r="ROS849" s="3"/>
      <c r="ROT849" s="3"/>
      <c r="ROU849" s="3"/>
      <c r="ROV849" s="3"/>
      <c r="ROW849" s="3"/>
      <c r="ROX849" s="3"/>
      <c r="ROY849" s="3"/>
      <c r="ROZ849" s="3"/>
      <c r="RPA849" s="3"/>
      <c r="RPB849" s="3"/>
      <c r="RPC849" s="3"/>
      <c r="RPD849" s="3"/>
      <c r="RPE849" s="3"/>
      <c r="RPF849" s="3"/>
      <c r="RPG849" s="3"/>
      <c r="RPH849" s="3"/>
      <c r="RPI849" s="3"/>
      <c r="RPJ849" s="3"/>
      <c r="RPK849" s="3"/>
      <c r="RPL849" s="3"/>
      <c r="RPM849" s="3"/>
      <c r="RPN849" s="3"/>
      <c r="RPO849" s="3"/>
      <c r="RPP849" s="3"/>
      <c r="RPQ849" s="3"/>
      <c r="RPR849" s="3"/>
      <c r="RPS849" s="3"/>
      <c r="RPT849" s="3"/>
      <c r="RPU849" s="3"/>
      <c r="RPV849" s="3"/>
      <c r="RPW849" s="3"/>
      <c r="RPX849" s="3"/>
      <c r="RPY849" s="3"/>
      <c r="RPZ849" s="3"/>
      <c r="RQA849" s="3"/>
      <c r="RQB849" s="3"/>
      <c r="RQC849" s="3"/>
      <c r="RQD849" s="3"/>
      <c r="RQE849" s="3"/>
      <c r="RQF849" s="3"/>
      <c r="RQG849" s="3"/>
      <c r="RQH849" s="3"/>
      <c r="RQI849" s="3"/>
      <c r="RQJ849" s="3"/>
      <c r="RQK849" s="3"/>
      <c r="RQL849" s="3"/>
      <c r="RQM849" s="3"/>
      <c r="RQN849" s="3"/>
      <c r="RQO849" s="3"/>
      <c r="RQP849" s="3"/>
      <c r="RQQ849" s="3"/>
      <c r="RQR849" s="3"/>
      <c r="RQS849" s="3"/>
      <c r="RQT849" s="3"/>
      <c r="RQU849" s="3"/>
      <c r="RQV849" s="3"/>
      <c r="RQW849" s="3"/>
      <c r="RQX849" s="3"/>
      <c r="RQY849" s="3"/>
      <c r="RQZ849" s="3"/>
      <c r="RRA849" s="3"/>
      <c r="RRB849" s="3"/>
      <c r="RRC849" s="3"/>
      <c r="RRD849" s="3"/>
      <c r="RRE849" s="3"/>
      <c r="RRF849" s="3"/>
      <c r="RRG849" s="3"/>
      <c r="RRH849" s="3"/>
      <c r="RRI849" s="3"/>
      <c r="RRJ849" s="3"/>
      <c r="RRK849" s="3"/>
      <c r="RRL849" s="3"/>
      <c r="RRM849" s="3"/>
      <c r="RRN849" s="3"/>
      <c r="RRO849" s="3"/>
      <c r="RRP849" s="3"/>
      <c r="RRQ849" s="3"/>
      <c r="RRR849" s="3"/>
      <c r="RRS849" s="3"/>
      <c r="RRT849" s="3"/>
      <c r="RRU849" s="3"/>
      <c r="RRV849" s="3"/>
      <c r="RRW849" s="3"/>
      <c r="RRX849" s="3"/>
      <c r="RRY849" s="3"/>
      <c r="RRZ849" s="3"/>
      <c r="RSA849" s="3"/>
      <c r="RSB849" s="3"/>
      <c r="RSC849" s="3"/>
      <c r="RSD849" s="3"/>
      <c r="RSE849" s="3"/>
      <c r="RSF849" s="3"/>
      <c r="RSG849" s="3"/>
      <c r="RSH849" s="3"/>
      <c r="RSI849" s="3"/>
      <c r="RSJ849" s="3"/>
      <c r="RSK849" s="3"/>
      <c r="RSL849" s="3"/>
      <c r="RSM849" s="3"/>
      <c r="RSN849" s="3"/>
      <c r="RSO849" s="3"/>
      <c r="RSP849" s="3"/>
      <c r="RSQ849" s="3"/>
      <c r="RSR849" s="3"/>
      <c r="RSS849" s="3"/>
      <c r="RST849" s="3"/>
      <c r="RSU849" s="3"/>
      <c r="RSV849" s="3"/>
      <c r="RSW849" s="3"/>
      <c r="RSX849" s="3"/>
      <c r="RSY849" s="3"/>
      <c r="RSZ849" s="3"/>
      <c r="RTA849" s="3"/>
      <c r="RTB849" s="3"/>
      <c r="RTC849" s="3"/>
      <c r="RTD849" s="3"/>
      <c r="RTE849" s="3"/>
      <c r="RTF849" s="3"/>
      <c r="RTG849" s="3"/>
      <c r="RTH849" s="3"/>
      <c r="RTI849" s="3"/>
      <c r="RTJ849" s="3"/>
      <c r="RTK849" s="3"/>
      <c r="RTL849" s="3"/>
      <c r="RTM849" s="3"/>
      <c r="RTN849" s="3"/>
      <c r="RTO849" s="3"/>
      <c r="RTP849" s="3"/>
      <c r="RTQ849" s="3"/>
      <c r="RTR849" s="3"/>
      <c r="RTS849" s="3"/>
      <c r="RTT849" s="3"/>
      <c r="RTU849" s="3"/>
      <c r="RTV849" s="3"/>
      <c r="RTW849" s="3"/>
      <c r="RTX849" s="3"/>
      <c r="RTY849" s="3"/>
      <c r="RTZ849" s="3"/>
      <c r="RUA849" s="3"/>
      <c r="RUB849" s="3"/>
      <c r="RUC849" s="3"/>
      <c r="RUD849" s="3"/>
      <c r="RUE849" s="3"/>
      <c r="RUF849" s="3"/>
      <c r="RUG849" s="3"/>
      <c r="RUH849" s="3"/>
      <c r="RUI849" s="3"/>
      <c r="RUJ849" s="3"/>
      <c r="RUK849" s="3"/>
      <c r="RUL849" s="3"/>
      <c r="RUM849" s="3"/>
      <c r="RUN849" s="3"/>
      <c r="RUO849" s="3"/>
      <c r="RUP849" s="3"/>
      <c r="RUQ849" s="3"/>
      <c r="RUR849" s="3"/>
      <c r="RUS849" s="3"/>
      <c r="RUT849" s="3"/>
      <c r="RUU849" s="3"/>
      <c r="RUV849" s="3"/>
      <c r="RUW849" s="3"/>
      <c r="RUX849" s="3"/>
      <c r="RUY849" s="3"/>
      <c r="RUZ849" s="3"/>
      <c r="RVA849" s="3"/>
      <c r="RVB849" s="3"/>
      <c r="RVC849" s="3"/>
      <c r="RVD849" s="3"/>
      <c r="RVE849" s="3"/>
      <c r="RVF849" s="3"/>
      <c r="RVG849" s="3"/>
      <c r="RVH849" s="3"/>
      <c r="RVI849" s="3"/>
      <c r="RVJ849" s="3"/>
      <c r="RVK849" s="3"/>
      <c r="RVL849" s="3"/>
      <c r="RVM849" s="3"/>
      <c r="RVN849" s="3"/>
      <c r="RVO849" s="3"/>
      <c r="RVP849" s="3"/>
      <c r="RVQ849" s="3"/>
      <c r="RVR849" s="3"/>
      <c r="RVS849" s="3"/>
      <c r="RVT849" s="3"/>
      <c r="RVU849" s="3"/>
      <c r="RVV849" s="3"/>
      <c r="RVW849" s="3"/>
      <c r="RVX849" s="3"/>
      <c r="RVY849" s="3"/>
      <c r="RVZ849" s="3"/>
      <c r="RWA849" s="3"/>
      <c r="RWB849" s="3"/>
      <c r="RWC849" s="3"/>
      <c r="RWD849" s="3"/>
      <c r="RWE849" s="3"/>
      <c r="RWF849" s="3"/>
      <c r="RWG849" s="3"/>
      <c r="RWH849" s="3"/>
      <c r="RWI849" s="3"/>
      <c r="RWJ849" s="3"/>
      <c r="RWK849" s="3"/>
      <c r="RWL849" s="3"/>
      <c r="RWM849" s="3"/>
      <c r="RWN849" s="3"/>
      <c r="RWO849" s="3"/>
      <c r="RWP849" s="3"/>
      <c r="RWQ849" s="3"/>
      <c r="RWR849" s="3"/>
      <c r="RWS849" s="3"/>
      <c r="RWT849" s="3"/>
      <c r="RWU849" s="3"/>
      <c r="RWV849" s="3"/>
      <c r="RWW849" s="3"/>
      <c r="RWX849" s="3"/>
      <c r="RWY849" s="3"/>
      <c r="RWZ849" s="3"/>
      <c r="RXA849" s="3"/>
      <c r="RXB849" s="3"/>
      <c r="RXC849" s="3"/>
      <c r="RXD849" s="3"/>
      <c r="RXE849" s="3"/>
      <c r="RXF849" s="3"/>
      <c r="RXG849" s="3"/>
      <c r="RXH849" s="3"/>
      <c r="RXI849" s="3"/>
      <c r="RXJ849" s="3"/>
      <c r="RXK849" s="3"/>
      <c r="RXL849" s="3"/>
      <c r="RXM849" s="3"/>
      <c r="RXN849" s="3"/>
      <c r="RXO849" s="3"/>
      <c r="RXP849" s="3"/>
      <c r="RXQ849" s="3"/>
      <c r="RXR849" s="3"/>
      <c r="RXS849" s="3"/>
      <c r="RXT849" s="3"/>
      <c r="RXU849" s="3"/>
      <c r="RXV849" s="3"/>
      <c r="RXW849" s="3"/>
      <c r="RXX849" s="3"/>
      <c r="RXY849" s="3"/>
      <c r="RXZ849" s="3"/>
      <c r="RYA849" s="3"/>
      <c r="RYB849" s="3"/>
      <c r="RYC849" s="3"/>
      <c r="RYD849" s="3"/>
      <c r="RYE849" s="3"/>
      <c r="RYF849" s="3"/>
      <c r="RYG849" s="3"/>
      <c r="RYH849" s="3"/>
      <c r="RYI849" s="3"/>
      <c r="RYJ849" s="3"/>
      <c r="RYK849" s="3"/>
      <c r="RYL849" s="3"/>
      <c r="RYM849" s="3"/>
      <c r="RYN849" s="3"/>
      <c r="RYO849" s="3"/>
      <c r="RYP849" s="3"/>
      <c r="RYQ849" s="3"/>
      <c r="RYR849" s="3"/>
      <c r="RYS849" s="3"/>
      <c r="RYT849" s="3"/>
      <c r="RYU849" s="3"/>
      <c r="RYV849" s="3"/>
      <c r="RYW849" s="3"/>
      <c r="RYX849" s="3"/>
      <c r="RYY849" s="3"/>
      <c r="RYZ849" s="3"/>
      <c r="RZA849" s="3"/>
      <c r="RZB849" s="3"/>
      <c r="RZC849" s="3"/>
      <c r="RZD849" s="3"/>
      <c r="RZE849" s="3"/>
      <c r="RZF849" s="3"/>
      <c r="RZG849" s="3"/>
      <c r="RZH849" s="3"/>
      <c r="RZI849" s="3"/>
      <c r="RZJ849" s="3"/>
      <c r="RZK849" s="3"/>
      <c r="RZL849" s="3"/>
      <c r="RZM849" s="3"/>
      <c r="RZN849" s="3"/>
      <c r="RZO849" s="3"/>
      <c r="RZP849" s="3"/>
      <c r="RZQ849" s="3"/>
      <c r="RZR849" s="3"/>
      <c r="RZS849" s="3"/>
      <c r="RZT849" s="3"/>
      <c r="RZU849" s="3"/>
      <c r="RZV849" s="3"/>
      <c r="RZW849" s="3"/>
      <c r="RZX849" s="3"/>
      <c r="RZY849" s="3"/>
      <c r="RZZ849" s="3"/>
      <c r="SAA849" s="3"/>
      <c r="SAB849" s="3"/>
      <c r="SAC849" s="3"/>
      <c r="SAD849" s="3"/>
      <c r="SAE849" s="3"/>
      <c r="SAF849" s="3"/>
      <c r="SAG849" s="3"/>
      <c r="SAH849" s="3"/>
      <c r="SAI849" s="3"/>
      <c r="SAJ849" s="3"/>
      <c r="SAK849" s="3"/>
      <c r="SAL849" s="3"/>
      <c r="SAM849" s="3"/>
      <c r="SAN849" s="3"/>
      <c r="SAO849" s="3"/>
      <c r="SAP849" s="3"/>
      <c r="SAQ849" s="3"/>
      <c r="SAR849" s="3"/>
      <c r="SAS849" s="3"/>
      <c r="SAT849" s="3"/>
      <c r="SAU849" s="3"/>
      <c r="SAV849" s="3"/>
      <c r="SAW849" s="3"/>
      <c r="SAX849" s="3"/>
      <c r="SAY849" s="3"/>
      <c r="SAZ849" s="3"/>
      <c r="SBA849" s="3"/>
      <c r="SBB849" s="3"/>
      <c r="SBC849" s="3"/>
      <c r="SBD849" s="3"/>
      <c r="SBE849" s="3"/>
      <c r="SBF849" s="3"/>
      <c r="SBG849" s="3"/>
      <c r="SBH849" s="3"/>
      <c r="SBI849" s="3"/>
      <c r="SBJ849" s="3"/>
      <c r="SBK849" s="3"/>
      <c r="SBL849" s="3"/>
      <c r="SBM849" s="3"/>
      <c r="SBN849" s="3"/>
      <c r="SBO849" s="3"/>
      <c r="SBP849" s="3"/>
      <c r="SBQ849" s="3"/>
      <c r="SBR849" s="3"/>
      <c r="SBS849" s="3"/>
      <c r="SBT849" s="3"/>
      <c r="SBU849" s="3"/>
      <c r="SBV849" s="3"/>
      <c r="SBW849" s="3"/>
      <c r="SBX849" s="3"/>
      <c r="SBY849" s="3"/>
      <c r="SBZ849" s="3"/>
      <c r="SCA849" s="3"/>
      <c r="SCB849" s="3"/>
      <c r="SCC849" s="3"/>
      <c r="SCD849" s="3"/>
      <c r="SCE849" s="3"/>
      <c r="SCF849" s="3"/>
      <c r="SCG849" s="3"/>
      <c r="SCH849" s="3"/>
      <c r="SCI849" s="3"/>
      <c r="SCJ849" s="3"/>
      <c r="SCK849" s="3"/>
      <c r="SCL849" s="3"/>
      <c r="SCM849" s="3"/>
      <c r="SCN849" s="3"/>
      <c r="SCO849" s="3"/>
      <c r="SCP849" s="3"/>
      <c r="SCQ849" s="3"/>
      <c r="SCR849" s="3"/>
      <c r="SCS849" s="3"/>
      <c r="SCT849" s="3"/>
      <c r="SCU849" s="3"/>
      <c r="SCV849" s="3"/>
      <c r="SCW849" s="3"/>
      <c r="SCX849" s="3"/>
      <c r="SCY849" s="3"/>
      <c r="SCZ849" s="3"/>
      <c r="SDA849" s="3"/>
      <c r="SDB849" s="3"/>
      <c r="SDC849" s="3"/>
      <c r="SDD849" s="3"/>
      <c r="SDE849" s="3"/>
      <c r="SDF849" s="3"/>
      <c r="SDG849" s="3"/>
      <c r="SDH849" s="3"/>
      <c r="SDI849" s="3"/>
      <c r="SDJ849" s="3"/>
      <c r="SDK849" s="3"/>
      <c r="SDL849" s="3"/>
      <c r="SDM849" s="3"/>
      <c r="SDN849" s="3"/>
      <c r="SDO849" s="3"/>
      <c r="SDP849" s="3"/>
      <c r="SDQ849" s="3"/>
      <c r="SDR849" s="3"/>
      <c r="SDS849" s="3"/>
      <c r="SDT849" s="3"/>
      <c r="SDU849" s="3"/>
      <c r="SDV849" s="3"/>
      <c r="SDW849" s="3"/>
      <c r="SDX849" s="3"/>
      <c r="SDY849" s="3"/>
      <c r="SDZ849" s="3"/>
      <c r="SEA849" s="3"/>
      <c r="SEB849" s="3"/>
      <c r="SEC849" s="3"/>
      <c r="SED849" s="3"/>
      <c r="SEE849" s="3"/>
      <c r="SEF849" s="3"/>
      <c r="SEG849" s="3"/>
      <c r="SEH849" s="3"/>
      <c r="SEI849" s="3"/>
      <c r="SEJ849" s="3"/>
      <c r="SEK849" s="3"/>
      <c r="SEL849" s="3"/>
      <c r="SEM849" s="3"/>
      <c r="SEN849" s="3"/>
      <c r="SEO849" s="3"/>
      <c r="SEP849" s="3"/>
      <c r="SEQ849" s="3"/>
      <c r="SER849" s="3"/>
      <c r="SES849" s="3"/>
      <c r="SET849" s="3"/>
      <c r="SEU849" s="3"/>
      <c r="SEV849" s="3"/>
      <c r="SEW849" s="3"/>
      <c r="SEX849" s="3"/>
      <c r="SEY849" s="3"/>
      <c r="SEZ849" s="3"/>
      <c r="SFA849" s="3"/>
      <c r="SFB849" s="3"/>
      <c r="SFC849" s="3"/>
      <c r="SFD849" s="3"/>
      <c r="SFE849" s="3"/>
      <c r="SFF849" s="3"/>
      <c r="SFG849" s="3"/>
      <c r="SFH849" s="3"/>
      <c r="SFI849" s="3"/>
      <c r="SFJ849" s="3"/>
      <c r="SFK849" s="3"/>
      <c r="SFL849" s="3"/>
      <c r="SFM849" s="3"/>
      <c r="SFN849" s="3"/>
      <c r="SFO849" s="3"/>
      <c r="SFP849" s="3"/>
      <c r="SFQ849" s="3"/>
      <c r="SFR849" s="3"/>
      <c r="SFS849" s="3"/>
      <c r="SFT849" s="3"/>
      <c r="SFU849" s="3"/>
      <c r="SFV849" s="3"/>
      <c r="SFW849" s="3"/>
      <c r="SFX849" s="3"/>
      <c r="SFY849" s="3"/>
      <c r="SFZ849" s="3"/>
      <c r="SGA849" s="3"/>
      <c r="SGB849" s="3"/>
      <c r="SGC849" s="3"/>
      <c r="SGD849" s="3"/>
      <c r="SGE849" s="3"/>
      <c r="SGF849" s="3"/>
      <c r="SGG849" s="3"/>
      <c r="SGH849" s="3"/>
      <c r="SGI849" s="3"/>
      <c r="SGJ849" s="3"/>
      <c r="SGK849" s="3"/>
      <c r="SGL849" s="3"/>
      <c r="SGM849" s="3"/>
      <c r="SGN849" s="3"/>
      <c r="SGO849" s="3"/>
      <c r="SGP849" s="3"/>
      <c r="SGQ849" s="3"/>
      <c r="SGR849" s="3"/>
      <c r="SGS849" s="3"/>
      <c r="SGT849" s="3"/>
      <c r="SGU849" s="3"/>
      <c r="SGV849" s="3"/>
      <c r="SGW849" s="3"/>
      <c r="SGX849" s="3"/>
      <c r="SGY849" s="3"/>
      <c r="SGZ849" s="3"/>
      <c r="SHA849" s="3"/>
      <c r="SHB849" s="3"/>
      <c r="SHC849" s="3"/>
      <c r="SHD849" s="3"/>
      <c r="SHE849" s="3"/>
      <c r="SHF849" s="3"/>
      <c r="SHG849" s="3"/>
      <c r="SHH849" s="3"/>
      <c r="SHI849" s="3"/>
      <c r="SHJ849" s="3"/>
      <c r="SHK849" s="3"/>
      <c r="SHL849" s="3"/>
      <c r="SHM849" s="3"/>
      <c r="SHN849" s="3"/>
      <c r="SHO849" s="3"/>
      <c r="SHP849" s="3"/>
      <c r="SHQ849" s="3"/>
      <c r="SHR849" s="3"/>
      <c r="SHS849" s="3"/>
      <c r="SHT849" s="3"/>
      <c r="SHU849" s="3"/>
      <c r="SHV849" s="3"/>
      <c r="SHW849" s="3"/>
      <c r="SHX849" s="3"/>
      <c r="SHY849" s="3"/>
      <c r="SHZ849" s="3"/>
      <c r="SIA849" s="3"/>
      <c r="SIB849" s="3"/>
      <c r="SIC849" s="3"/>
      <c r="SID849" s="3"/>
      <c r="SIE849" s="3"/>
      <c r="SIF849" s="3"/>
      <c r="SIG849" s="3"/>
      <c r="SIH849" s="3"/>
      <c r="SII849" s="3"/>
      <c r="SIJ849" s="3"/>
      <c r="SIK849" s="3"/>
      <c r="SIL849" s="3"/>
      <c r="SIM849" s="3"/>
      <c r="SIN849" s="3"/>
      <c r="SIO849" s="3"/>
      <c r="SIP849" s="3"/>
      <c r="SIQ849" s="3"/>
      <c r="SIR849" s="3"/>
      <c r="SIS849" s="3"/>
      <c r="SIT849" s="3"/>
      <c r="SIU849" s="3"/>
      <c r="SIV849" s="3"/>
      <c r="SIW849" s="3"/>
      <c r="SIX849" s="3"/>
      <c r="SIY849" s="3"/>
      <c r="SIZ849" s="3"/>
      <c r="SJA849" s="3"/>
      <c r="SJB849" s="3"/>
      <c r="SJC849" s="3"/>
      <c r="SJD849" s="3"/>
      <c r="SJE849" s="3"/>
      <c r="SJF849" s="3"/>
      <c r="SJG849" s="3"/>
      <c r="SJH849" s="3"/>
      <c r="SJI849" s="3"/>
      <c r="SJJ849" s="3"/>
      <c r="SJK849" s="3"/>
      <c r="SJL849" s="3"/>
      <c r="SJM849" s="3"/>
      <c r="SJN849" s="3"/>
      <c r="SJO849" s="3"/>
      <c r="SJP849" s="3"/>
      <c r="SJQ849" s="3"/>
      <c r="SJR849" s="3"/>
      <c r="SJS849" s="3"/>
      <c r="SJT849" s="3"/>
      <c r="SJU849" s="3"/>
      <c r="SJV849" s="3"/>
      <c r="SJW849" s="3"/>
      <c r="SJX849" s="3"/>
      <c r="SJY849" s="3"/>
      <c r="SJZ849" s="3"/>
      <c r="SKA849" s="3"/>
      <c r="SKB849" s="3"/>
      <c r="SKC849" s="3"/>
      <c r="SKD849" s="3"/>
      <c r="SKE849" s="3"/>
      <c r="SKF849" s="3"/>
      <c r="SKG849" s="3"/>
      <c r="SKH849" s="3"/>
      <c r="SKI849" s="3"/>
      <c r="SKJ849" s="3"/>
      <c r="SKK849" s="3"/>
      <c r="SKL849" s="3"/>
      <c r="SKM849" s="3"/>
      <c r="SKN849" s="3"/>
      <c r="SKO849" s="3"/>
      <c r="SKP849" s="3"/>
      <c r="SKQ849" s="3"/>
      <c r="SKR849" s="3"/>
      <c r="SKS849" s="3"/>
      <c r="SKT849" s="3"/>
      <c r="SKU849" s="3"/>
      <c r="SKV849" s="3"/>
      <c r="SKW849" s="3"/>
      <c r="SKX849" s="3"/>
      <c r="SKY849" s="3"/>
      <c r="SKZ849" s="3"/>
      <c r="SLA849" s="3"/>
      <c r="SLB849" s="3"/>
      <c r="SLC849" s="3"/>
      <c r="SLD849" s="3"/>
      <c r="SLE849" s="3"/>
      <c r="SLF849" s="3"/>
      <c r="SLG849" s="3"/>
      <c r="SLH849" s="3"/>
      <c r="SLI849" s="3"/>
      <c r="SLJ849" s="3"/>
      <c r="SLK849" s="3"/>
      <c r="SLL849" s="3"/>
      <c r="SLM849" s="3"/>
      <c r="SLN849" s="3"/>
      <c r="SLO849" s="3"/>
      <c r="SLP849" s="3"/>
      <c r="SLQ849" s="3"/>
      <c r="SLR849" s="3"/>
      <c r="SLS849" s="3"/>
      <c r="SLT849" s="3"/>
      <c r="SLU849" s="3"/>
      <c r="SLV849" s="3"/>
      <c r="SLW849" s="3"/>
      <c r="SLX849" s="3"/>
      <c r="SLY849" s="3"/>
      <c r="SLZ849" s="3"/>
      <c r="SMA849" s="3"/>
      <c r="SMB849" s="3"/>
      <c r="SMC849" s="3"/>
      <c r="SMD849" s="3"/>
      <c r="SME849" s="3"/>
      <c r="SMF849" s="3"/>
      <c r="SMG849" s="3"/>
      <c r="SMH849" s="3"/>
      <c r="SMI849" s="3"/>
      <c r="SMJ849" s="3"/>
      <c r="SMK849" s="3"/>
      <c r="SML849" s="3"/>
      <c r="SMM849" s="3"/>
      <c r="SMN849" s="3"/>
      <c r="SMO849" s="3"/>
      <c r="SMP849" s="3"/>
      <c r="SMQ849" s="3"/>
      <c r="SMR849" s="3"/>
      <c r="SMS849" s="3"/>
      <c r="SMT849" s="3"/>
      <c r="SMU849" s="3"/>
      <c r="SMV849" s="3"/>
      <c r="SMW849" s="3"/>
      <c r="SMX849" s="3"/>
      <c r="SMY849" s="3"/>
      <c r="SMZ849" s="3"/>
      <c r="SNA849" s="3"/>
      <c r="SNB849" s="3"/>
      <c r="SNC849" s="3"/>
      <c r="SND849" s="3"/>
      <c r="SNE849" s="3"/>
      <c r="SNF849" s="3"/>
      <c r="SNG849" s="3"/>
      <c r="SNH849" s="3"/>
      <c r="SNI849" s="3"/>
      <c r="SNJ849" s="3"/>
      <c r="SNK849" s="3"/>
      <c r="SNL849" s="3"/>
      <c r="SNM849" s="3"/>
      <c r="SNN849" s="3"/>
      <c r="SNO849" s="3"/>
      <c r="SNP849" s="3"/>
      <c r="SNQ849" s="3"/>
      <c r="SNR849" s="3"/>
      <c r="SNS849" s="3"/>
      <c r="SNT849" s="3"/>
      <c r="SNU849" s="3"/>
      <c r="SNV849" s="3"/>
      <c r="SNW849" s="3"/>
      <c r="SNX849" s="3"/>
      <c r="SNY849" s="3"/>
      <c r="SNZ849" s="3"/>
      <c r="SOA849" s="3"/>
      <c r="SOB849" s="3"/>
      <c r="SOC849" s="3"/>
      <c r="SOD849" s="3"/>
      <c r="SOE849" s="3"/>
      <c r="SOF849" s="3"/>
      <c r="SOG849" s="3"/>
      <c r="SOH849" s="3"/>
      <c r="SOI849" s="3"/>
      <c r="SOJ849" s="3"/>
      <c r="SOK849" s="3"/>
      <c r="SOL849" s="3"/>
      <c r="SOM849" s="3"/>
      <c r="SON849" s="3"/>
      <c r="SOO849" s="3"/>
      <c r="SOP849" s="3"/>
      <c r="SOQ849" s="3"/>
      <c r="SOR849" s="3"/>
      <c r="SOS849" s="3"/>
      <c r="SOT849" s="3"/>
      <c r="SOU849" s="3"/>
      <c r="SOV849" s="3"/>
      <c r="SOW849" s="3"/>
      <c r="SOX849" s="3"/>
      <c r="SOY849" s="3"/>
      <c r="SOZ849" s="3"/>
      <c r="SPA849" s="3"/>
      <c r="SPB849" s="3"/>
      <c r="SPC849" s="3"/>
      <c r="SPD849" s="3"/>
      <c r="SPE849" s="3"/>
      <c r="SPF849" s="3"/>
      <c r="SPG849" s="3"/>
      <c r="SPH849" s="3"/>
      <c r="SPI849" s="3"/>
      <c r="SPJ849" s="3"/>
      <c r="SPK849" s="3"/>
      <c r="SPL849" s="3"/>
      <c r="SPM849" s="3"/>
      <c r="SPN849" s="3"/>
      <c r="SPO849" s="3"/>
      <c r="SPP849" s="3"/>
      <c r="SPQ849" s="3"/>
      <c r="SPR849" s="3"/>
      <c r="SPS849" s="3"/>
      <c r="SPT849" s="3"/>
      <c r="SPU849" s="3"/>
      <c r="SPV849" s="3"/>
      <c r="SPW849" s="3"/>
      <c r="SPX849" s="3"/>
      <c r="SPY849" s="3"/>
      <c r="SPZ849" s="3"/>
      <c r="SQA849" s="3"/>
      <c r="SQB849" s="3"/>
      <c r="SQC849" s="3"/>
      <c r="SQD849" s="3"/>
      <c r="SQE849" s="3"/>
      <c r="SQF849" s="3"/>
      <c r="SQG849" s="3"/>
      <c r="SQH849" s="3"/>
      <c r="SQI849" s="3"/>
      <c r="SQJ849" s="3"/>
      <c r="SQK849" s="3"/>
      <c r="SQL849" s="3"/>
      <c r="SQM849" s="3"/>
      <c r="SQN849" s="3"/>
      <c r="SQO849" s="3"/>
      <c r="SQP849" s="3"/>
      <c r="SQQ849" s="3"/>
      <c r="SQR849" s="3"/>
      <c r="SQS849" s="3"/>
      <c r="SQT849" s="3"/>
      <c r="SQU849" s="3"/>
      <c r="SQV849" s="3"/>
      <c r="SQW849" s="3"/>
      <c r="SQX849" s="3"/>
      <c r="SQY849" s="3"/>
      <c r="SQZ849" s="3"/>
      <c r="SRA849" s="3"/>
      <c r="SRB849" s="3"/>
      <c r="SRC849" s="3"/>
      <c r="SRD849" s="3"/>
      <c r="SRE849" s="3"/>
      <c r="SRF849" s="3"/>
      <c r="SRG849" s="3"/>
      <c r="SRH849" s="3"/>
      <c r="SRI849" s="3"/>
      <c r="SRJ849" s="3"/>
      <c r="SRK849" s="3"/>
      <c r="SRL849" s="3"/>
      <c r="SRM849" s="3"/>
      <c r="SRN849" s="3"/>
      <c r="SRO849" s="3"/>
      <c r="SRP849" s="3"/>
      <c r="SRQ849" s="3"/>
      <c r="SRR849" s="3"/>
      <c r="SRS849" s="3"/>
      <c r="SRT849" s="3"/>
      <c r="SRU849" s="3"/>
      <c r="SRV849" s="3"/>
      <c r="SRW849" s="3"/>
      <c r="SRX849" s="3"/>
      <c r="SRY849" s="3"/>
      <c r="SRZ849" s="3"/>
      <c r="SSA849" s="3"/>
      <c r="SSB849" s="3"/>
      <c r="SSC849" s="3"/>
      <c r="SSD849" s="3"/>
      <c r="SSE849" s="3"/>
      <c r="SSF849" s="3"/>
      <c r="SSG849" s="3"/>
      <c r="SSH849" s="3"/>
      <c r="SSI849" s="3"/>
      <c r="SSJ849" s="3"/>
      <c r="SSK849" s="3"/>
      <c r="SSL849" s="3"/>
      <c r="SSM849" s="3"/>
      <c r="SSN849" s="3"/>
      <c r="SSO849" s="3"/>
      <c r="SSP849" s="3"/>
      <c r="SSQ849" s="3"/>
      <c r="SSR849" s="3"/>
      <c r="SSS849" s="3"/>
      <c r="SST849" s="3"/>
      <c r="SSU849" s="3"/>
      <c r="SSV849" s="3"/>
      <c r="SSW849" s="3"/>
      <c r="SSX849" s="3"/>
      <c r="SSY849" s="3"/>
      <c r="SSZ849" s="3"/>
      <c r="STA849" s="3"/>
      <c r="STB849" s="3"/>
      <c r="STC849" s="3"/>
      <c r="STD849" s="3"/>
      <c r="STE849" s="3"/>
      <c r="STF849" s="3"/>
      <c r="STG849" s="3"/>
      <c r="STH849" s="3"/>
      <c r="STI849" s="3"/>
      <c r="STJ849" s="3"/>
      <c r="STK849" s="3"/>
      <c r="STL849" s="3"/>
      <c r="STM849" s="3"/>
      <c r="STN849" s="3"/>
      <c r="STO849" s="3"/>
      <c r="STP849" s="3"/>
      <c r="STQ849" s="3"/>
      <c r="STR849" s="3"/>
      <c r="STS849" s="3"/>
      <c r="STT849" s="3"/>
      <c r="STU849" s="3"/>
      <c r="STV849" s="3"/>
      <c r="STW849" s="3"/>
      <c r="STX849" s="3"/>
      <c r="STY849" s="3"/>
      <c r="STZ849" s="3"/>
      <c r="SUA849" s="3"/>
      <c r="SUB849" s="3"/>
      <c r="SUC849" s="3"/>
      <c r="SUD849" s="3"/>
      <c r="SUE849" s="3"/>
      <c r="SUF849" s="3"/>
      <c r="SUG849" s="3"/>
      <c r="SUH849" s="3"/>
      <c r="SUI849" s="3"/>
      <c r="SUJ849" s="3"/>
      <c r="SUK849" s="3"/>
      <c r="SUL849" s="3"/>
      <c r="SUM849" s="3"/>
      <c r="SUN849" s="3"/>
      <c r="SUO849" s="3"/>
      <c r="SUP849" s="3"/>
      <c r="SUQ849" s="3"/>
      <c r="SUR849" s="3"/>
      <c r="SUS849" s="3"/>
      <c r="SUT849" s="3"/>
      <c r="SUU849" s="3"/>
      <c r="SUV849" s="3"/>
      <c r="SUW849" s="3"/>
      <c r="SUX849" s="3"/>
      <c r="SUY849" s="3"/>
      <c r="SUZ849" s="3"/>
      <c r="SVA849" s="3"/>
      <c r="SVB849" s="3"/>
      <c r="SVC849" s="3"/>
      <c r="SVD849" s="3"/>
      <c r="SVE849" s="3"/>
      <c r="SVF849" s="3"/>
      <c r="SVG849" s="3"/>
      <c r="SVH849" s="3"/>
      <c r="SVI849" s="3"/>
      <c r="SVJ849" s="3"/>
      <c r="SVK849" s="3"/>
      <c r="SVL849" s="3"/>
      <c r="SVM849" s="3"/>
      <c r="SVN849" s="3"/>
      <c r="SVO849" s="3"/>
      <c r="SVP849" s="3"/>
      <c r="SVQ849" s="3"/>
      <c r="SVR849" s="3"/>
      <c r="SVS849" s="3"/>
      <c r="SVT849" s="3"/>
      <c r="SVU849" s="3"/>
      <c r="SVV849" s="3"/>
      <c r="SVW849" s="3"/>
      <c r="SVX849" s="3"/>
      <c r="SVY849" s="3"/>
      <c r="SVZ849" s="3"/>
      <c r="SWA849" s="3"/>
      <c r="SWB849" s="3"/>
      <c r="SWC849" s="3"/>
      <c r="SWD849" s="3"/>
      <c r="SWE849" s="3"/>
      <c r="SWF849" s="3"/>
      <c r="SWG849" s="3"/>
      <c r="SWH849" s="3"/>
      <c r="SWI849" s="3"/>
      <c r="SWJ849" s="3"/>
      <c r="SWK849" s="3"/>
      <c r="SWL849" s="3"/>
      <c r="SWM849" s="3"/>
      <c r="SWN849" s="3"/>
      <c r="SWO849" s="3"/>
      <c r="SWP849" s="3"/>
      <c r="SWQ849" s="3"/>
      <c r="SWR849" s="3"/>
      <c r="SWS849" s="3"/>
      <c r="SWT849" s="3"/>
      <c r="SWU849" s="3"/>
      <c r="SWV849" s="3"/>
      <c r="SWW849" s="3"/>
      <c r="SWX849" s="3"/>
      <c r="SWY849" s="3"/>
      <c r="SWZ849" s="3"/>
      <c r="SXA849" s="3"/>
      <c r="SXB849" s="3"/>
      <c r="SXC849" s="3"/>
      <c r="SXD849" s="3"/>
      <c r="SXE849" s="3"/>
      <c r="SXF849" s="3"/>
      <c r="SXG849" s="3"/>
      <c r="SXH849" s="3"/>
      <c r="SXI849" s="3"/>
      <c r="SXJ849" s="3"/>
      <c r="SXK849" s="3"/>
      <c r="SXL849" s="3"/>
      <c r="SXM849" s="3"/>
      <c r="SXN849" s="3"/>
      <c r="SXO849" s="3"/>
      <c r="SXP849" s="3"/>
      <c r="SXQ849" s="3"/>
      <c r="SXR849" s="3"/>
      <c r="SXS849" s="3"/>
      <c r="SXT849" s="3"/>
      <c r="SXU849" s="3"/>
      <c r="SXV849" s="3"/>
      <c r="SXW849" s="3"/>
      <c r="SXX849" s="3"/>
      <c r="SXY849" s="3"/>
      <c r="SXZ849" s="3"/>
      <c r="SYA849" s="3"/>
      <c r="SYB849" s="3"/>
      <c r="SYC849" s="3"/>
      <c r="SYD849" s="3"/>
      <c r="SYE849" s="3"/>
      <c r="SYF849" s="3"/>
      <c r="SYG849" s="3"/>
      <c r="SYH849" s="3"/>
      <c r="SYI849" s="3"/>
      <c r="SYJ849" s="3"/>
      <c r="SYK849" s="3"/>
      <c r="SYL849" s="3"/>
      <c r="SYM849" s="3"/>
      <c r="SYN849" s="3"/>
      <c r="SYO849" s="3"/>
      <c r="SYP849" s="3"/>
      <c r="SYQ849" s="3"/>
      <c r="SYR849" s="3"/>
      <c r="SYS849" s="3"/>
      <c r="SYT849" s="3"/>
      <c r="SYU849" s="3"/>
      <c r="SYV849" s="3"/>
      <c r="SYW849" s="3"/>
      <c r="SYX849" s="3"/>
      <c r="SYY849" s="3"/>
      <c r="SYZ849" s="3"/>
      <c r="SZA849" s="3"/>
      <c r="SZB849" s="3"/>
      <c r="SZC849" s="3"/>
      <c r="SZD849" s="3"/>
      <c r="SZE849" s="3"/>
      <c r="SZF849" s="3"/>
      <c r="SZG849" s="3"/>
      <c r="SZH849" s="3"/>
      <c r="SZI849" s="3"/>
      <c r="SZJ849" s="3"/>
      <c r="SZK849" s="3"/>
      <c r="SZL849" s="3"/>
      <c r="SZM849" s="3"/>
      <c r="SZN849" s="3"/>
      <c r="SZO849" s="3"/>
      <c r="SZP849" s="3"/>
      <c r="SZQ849" s="3"/>
      <c r="SZR849" s="3"/>
      <c r="SZS849" s="3"/>
      <c r="SZT849" s="3"/>
      <c r="SZU849" s="3"/>
      <c r="SZV849" s="3"/>
      <c r="SZW849" s="3"/>
      <c r="SZX849" s="3"/>
      <c r="SZY849" s="3"/>
      <c r="SZZ849" s="3"/>
      <c r="TAA849" s="3"/>
      <c r="TAB849" s="3"/>
      <c r="TAC849" s="3"/>
      <c r="TAD849" s="3"/>
      <c r="TAE849" s="3"/>
      <c r="TAF849" s="3"/>
      <c r="TAG849" s="3"/>
      <c r="TAH849" s="3"/>
      <c r="TAI849" s="3"/>
      <c r="TAJ849" s="3"/>
      <c r="TAK849" s="3"/>
      <c r="TAL849" s="3"/>
      <c r="TAM849" s="3"/>
      <c r="TAN849" s="3"/>
      <c r="TAO849" s="3"/>
      <c r="TAP849" s="3"/>
      <c r="TAQ849" s="3"/>
      <c r="TAR849" s="3"/>
      <c r="TAS849" s="3"/>
      <c r="TAT849" s="3"/>
      <c r="TAU849" s="3"/>
      <c r="TAV849" s="3"/>
      <c r="TAW849" s="3"/>
      <c r="TAX849" s="3"/>
      <c r="TAY849" s="3"/>
      <c r="TAZ849" s="3"/>
      <c r="TBA849" s="3"/>
      <c r="TBB849" s="3"/>
      <c r="TBC849" s="3"/>
      <c r="TBD849" s="3"/>
      <c r="TBE849" s="3"/>
      <c r="TBF849" s="3"/>
      <c r="TBG849" s="3"/>
      <c r="TBH849" s="3"/>
      <c r="TBI849" s="3"/>
      <c r="TBJ849" s="3"/>
      <c r="TBK849" s="3"/>
      <c r="TBL849" s="3"/>
      <c r="TBM849" s="3"/>
      <c r="TBN849" s="3"/>
      <c r="TBO849" s="3"/>
      <c r="TBP849" s="3"/>
      <c r="TBQ849" s="3"/>
      <c r="TBR849" s="3"/>
      <c r="TBS849" s="3"/>
      <c r="TBT849" s="3"/>
      <c r="TBU849" s="3"/>
      <c r="TBV849" s="3"/>
      <c r="TBW849" s="3"/>
      <c r="TBX849" s="3"/>
      <c r="TBY849" s="3"/>
      <c r="TBZ849" s="3"/>
      <c r="TCA849" s="3"/>
      <c r="TCB849" s="3"/>
      <c r="TCC849" s="3"/>
      <c r="TCD849" s="3"/>
      <c r="TCE849" s="3"/>
      <c r="TCF849" s="3"/>
      <c r="TCG849" s="3"/>
      <c r="TCH849" s="3"/>
      <c r="TCI849" s="3"/>
      <c r="TCJ849" s="3"/>
      <c r="TCK849" s="3"/>
      <c r="TCL849" s="3"/>
      <c r="TCM849" s="3"/>
      <c r="TCN849" s="3"/>
      <c r="TCO849" s="3"/>
      <c r="TCP849" s="3"/>
      <c r="TCQ849" s="3"/>
      <c r="TCR849" s="3"/>
      <c r="TCS849" s="3"/>
      <c r="TCT849" s="3"/>
      <c r="TCU849" s="3"/>
      <c r="TCV849" s="3"/>
      <c r="TCW849" s="3"/>
      <c r="TCX849" s="3"/>
      <c r="TCY849" s="3"/>
      <c r="TCZ849" s="3"/>
      <c r="TDA849" s="3"/>
      <c r="TDB849" s="3"/>
      <c r="TDC849" s="3"/>
      <c r="TDD849" s="3"/>
      <c r="TDE849" s="3"/>
      <c r="TDF849" s="3"/>
      <c r="TDG849" s="3"/>
      <c r="TDH849" s="3"/>
      <c r="TDI849" s="3"/>
      <c r="TDJ849" s="3"/>
      <c r="TDK849" s="3"/>
      <c r="TDL849" s="3"/>
      <c r="TDM849" s="3"/>
      <c r="TDN849" s="3"/>
      <c r="TDO849" s="3"/>
      <c r="TDP849" s="3"/>
      <c r="TDQ849" s="3"/>
      <c r="TDR849" s="3"/>
      <c r="TDS849" s="3"/>
      <c r="TDT849" s="3"/>
      <c r="TDU849" s="3"/>
      <c r="TDV849" s="3"/>
      <c r="TDW849" s="3"/>
      <c r="TDX849" s="3"/>
      <c r="TDY849" s="3"/>
      <c r="TDZ849" s="3"/>
      <c r="TEA849" s="3"/>
      <c r="TEB849" s="3"/>
      <c r="TEC849" s="3"/>
      <c r="TED849" s="3"/>
      <c r="TEE849" s="3"/>
      <c r="TEF849" s="3"/>
      <c r="TEG849" s="3"/>
      <c r="TEH849" s="3"/>
      <c r="TEI849" s="3"/>
      <c r="TEJ849" s="3"/>
      <c r="TEK849" s="3"/>
      <c r="TEL849" s="3"/>
      <c r="TEM849" s="3"/>
      <c r="TEN849" s="3"/>
      <c r="TEO849" s="3"/>
      <c r="TEP849" s="3"/>
      <c r="TEQ849" s="3"/>
      <c r="TER849" s="3"/>
      <c r="TES849" s="3"/>
      <c r="TET849" s="3"/>
      <c r="TEU849" s="3"/>
      <c r="TEV849" s="3"/>
      <c r="TEW849" s="3"/>
      <c r="TEX849" s="3"/>
      <c r="TEY849" s="3"/>
      <c r="TEZ849" s="3"/>
      <c r="TFA849" s="3"/>
      <c r="TFB849" s="3"/>
      <c r="TFC849" s="3"/>
      <c r="TFD849" s="3"/>
      <c r="TFE849" s="3"/>
      <c r="TFF849" s="3"/>
      <c r="TFG849" s="3"/>
      <c r="TFH849" s="3"/>
      <c r="TFI849" s="3"/>
      <c r="TFJ849" s="3"/>
      <c r="TFK849" s="3"/>
      <c r="TFL849" s="3"/>
      <c r="TFM849" s="3"/>
      <c r="TFN849" s="3"/>
      <c r="TFO849" s="3"/>
      <c r="TFP849" s="3"/>
      <c r="TFQ849" s="3"/>
      <c r="TFR849" s="3"/>
      <c r="TFS849" s="3"/>
      <c r="TFT849" s="3"/>
      <c r="TFU849" s="3"/>
      <c r="TFV849" s="3"/>
      <c r="TFW849" s="3"/>
      <c r="TFX849" s="3"/>
      <c r="TFY849" s="3"/>
      <c r="TFZ849" s="3"/>
      <c r="TGA849" s="3"/>
      <c r="TGB849" s="3"/>
      <c r="TGC849" s="3"/>
      <c r="TGD849" s="3"/>
      <c r="TGE849" s="3"/>
      <c r="TGF849" s="3"/>
      <c r="TGG849" s="3"/>
      <c r="TGH849" s="3"/>
      <c r="TGI849" s="3"/>
      <c r="TGJ849" s="3"/>
      <c r="TGK849" s="3"/>
      <c r="TGL849" s="3"/>
      <c r="TGM849" s="3"/>
      <c r="TGN849" s="3"/>
      <c r="TGO849" s="3"/>
      <c r="TGP849" s="3"/>
      <c r="TGQ849" s="3"/>
      <c r="TGR849" s="3"/>
      <c r="TGS849" s="3"/>
      <c r="TGT849" s="3"/>
      <c r="TGU849" s="3"/>
      <c r="TGV849" s="3"/>
      <c r="TGW849" s="3"/>
      <c r="TGX849" s="3"/>
      <c r="TGY849" s="3"/>
      <c r="TGZ849" s="3"/>
      <c r="THA849" s="3"/>
      <c r="THB849" s="3"/>
      <c r="THC849" s="3"/>
      <c r="THD849" s="3"/>
      <c r="THE849" s="3"/>
      <c r="THF849" s="3"/>
      <c r="THG849" s="3"/>
      <c r="THH849" s="3"/>
      <c r="THI849" s="3"/>
      <c r="THJ849" s="3"/>
      <c r="THK849" s="3"/>
      <c r="THL849" s="3"/>
      <c r="THM849" s="3"/>
      <c r="THN849" s="3"/>
      <c r="THO849" s="3"/>
      <c r="THP849" s="3"/>
      <c r="THQ849" s="3"/>
      <c r="THR849" s="3"/>
      <c r="THS849" s="3"/>
      <c r="THT849" s="3"/>
      <c r="THU849" s="3"/>
      <c r="THV849" s="3"/>
      <c r="THW849" s="3"/>
      <c r="THX849" s="3"/>
      <c r="THY849" s="3"/>
      <c r="THZ849" s="3"/>
      <c r="TIA849" s="3"/>
      <c r="TIB849" s="3"/>
      <c r="TIC849" s="3"/>
      <c r="TID849" s="3"/>
      <c r="TIE849" s="3"/>
      <c r="TIF849" s="3"/>
      <c r="TIG849" s="3"/>
      <c r="TIH849" s="3"/>
      <c r="TII849" s="3"/>
      <c r="TIJ849" s="3"/>
      <c r="TIK849" s="3"/>
      <c r="TIL849" s="3"/>
      <c r="TIM849" s="3"/>
      <c r="TIN849" s="3"/>
      <c r="TIO849" s="3"/>
      <c r="TIP849" s="3"/>
      <c r="TIQ849" s="3"/>
      <c r="TIR849" s="3"/>
      <c r="TIS849" s="3"/>
      <c r="TIT849" s="3"/>
      <c r="TIU849" s="3"/>
      <c r="TIV849" s="3"/>
      <c r="TIW849" s="3"/>
      <c r="TIX849" s="3"/>
      <c r="TIY849" s="3"/>
      <c r="TIZ849" s="3"/>
      <c r="TJA849" s="3"/>
      <c r="TJB849" s="3"/>
      <c r="TJC849" s="3"/>
      <c r="TJD849" s="3"/>
      <c r="TJE849" s="3"/>
      <c r="TJF849" s="3"/>
      <c r="TJG849" s="3"/>
      <c r="TJH849" s="3"/>
      <c r="TJI849" s="3"/>
      <c r="TJJ849" s="3"/>
      <c r="TJK849" s="3"/>
      <c r="TJL849" s="3"/>
      <c r="TJM849" s="3"/>
      <c r="TJN849" s="3"/>
      <c r="TJO849" s="3"/>
      <c r="TJP849" s="3"/>
      <c r="TJQ849" s="3"/>
      <c r="TJR849" s="3"/>
      <c r="TJS849" s="3"/>
      <c r="TJT849" s="3"/>
      <c r="TJU849" s="3"/>
      <c r="TJV849" s="3"/>
      <c r="TJW849" s="3"/>
      <c r="TJX849" s="3"/>
      <c r="TJY849" s="3"/>
      <c r="TJZ849" s="3"/>
      <c r="TKA849" s="3"/>
      <c r="TKB849" s="3"/>
      <c r="TKC849" s="3"/>
      <c r="TKD849" s="3"/>
      <c r="TKE849" s="3"/>
      <c r="TKF849" s="3"/>
      <c r="TKG849" s="3"/>
      <c r="TKH849" s="3"/>
      <c r="TKI849" s="3"/>
      <c r="TKJ849" s="3"/>
      <c r="TKK849" s="3"/>
      <c r="TKL849" s="3"/>
      <c r="TKM849" s="3"/>
      <c r="TKN849" s="3"/>
      <c r="TKO849" s="3"/>
      <c r="TKP849" s="3"/>
      <c r="TKQ849" s="3"/>
      <c r="TKR849" s="3"/>
      <c r="TKS849" s="3"/>
      <c r="TKT849" s="3"/>
      <c r="TKU849" s="3"/>
      <c r="TKV849" s="3"/>
      <c r="TKW849" s="3"/>
      <c r="TKX849" s="3"/>
      <c r="TKY849" s="3"/>
      <c r="TKZ849" s="3"/>
      <c r="TLA849" s="3"/>
      <c r="TLB849" s="3"/>
      <c r="TLC849" s="3"/>
      <c r="TLD849" s="3"/>
      <c r="TLE849" s="3"/>
      <c r="TLF849" s="3"/>
      <c r="TLG849" s="3"/>
      <c r="TLH849" s="3"/>
      <c r="TLI849" s="3"/>
      <c r="TLJ849" s="3"/>
      <c r="TLK849" s="3"/>
      <c r="TLL849" s="3"/>
      <c r="TLM849" s="3"/>
      <c r="TLN849" s="3"/>
      <c r="TLO849" s="3"/>
      <c r="TLP849" s="3"/>
      <c r="TLQ849" s="3"/>
      <c r="TLR849" s="3"/>
      <c r="TLS849" s="3"/>
      <c r="TLT849" s="3"/>
      <c r="TLU849" s="3"/>
      <c r="TLV849" s="3"/>
      <c r="TLW849" s="3"/>
      <c r="TLX849" s="3"/>
      <c r="TLY849" s="3"/>
      <c r="TLZ849" s="3"/>
      <c r="TMA849" s="3"/>
      <c r="TMB849" s="3"/>
      <c r="TMC849" s="3"/>
      <c r="TMD849" s="3"/>
      <c r="TME849" s="3"/>
      <c r="TMF849" s="3"/>
      <c r="TMG849" s="3"/>
      <c r="TMH849" s="3"/>
      <c r="TMI849" s="3"/>
      <c r="TMJ849" s="3"/>
      <c r="TMK849" s="3"/>
      <c r="TML849" s="3"/>
      <c r="TMM849" s="3"/>
      <c r="TMN849" s="3"/>
      <c r="TMO849" s="3"/>
      <c r="TMP849" s="3"/>
      <c r="TMQ849" s="3"/>
      <c r="TMR849" s="3"/>
      <c r="TMS849" s="3"/>
      <c r="TMT849" s="3"/>
      <c r="TMU849" s="3"/>
      <c r="TMV849" s="3"/>
      <c r="TMW849" s="3"/>
      <c r="TMX849" s="3"/>
      <c r="TMY849" s="3"/>
      <c r="TMZ849" s="3"/>
      <c r="TNA849" s="3"/>
      <c r="TNB849" s="3"/>
      <c r="TNC849" s="3"/>
      <c r="TND849" s="3"/>
      <c r="TNE849" s="3"/>
      <c r="TNF849" s="3"/>
      <c r="TNG849" s="3"/>
      <c r="TNH849" s="3"/>
      <c r="TNI849" s="3"/>
      <c r="TNJ849" s="3"/>
      <c r="TNK849" s="3"/>
      <c r="TNL849" s="3"/>
      <c r="TNM849" s="3"/>
      <c r="TNN849" s="3"/>
      <c r="TNO849" s="3"/>
      <c r="TNP849" s="3"/>
      <c r="TNQ849" s="3"/>
      <c r="TNR849" s="3"/>
      <c r="TNS849" s="3"/>
      <c r="TNT849" s="3"/>
      <c r="TNU849" s="3"/>
      <c r="TNV849" s="3"/>
      <c r="TNW849" s="3"/>
      <c r="TNX849" s="3"/>
      <c r="TNY849" s="3"/>
      <c r="TNZ849" s="3"/>
      <c r="TOA849" s="3"/>
      <c r="TOB849" s="3"/>
      <c r="TOC849" s="3"/>
      <c r="TOD849" s="3"/>
      <c r="TOE849" s="3"/>
      <c r="TOF849" s="3"/>
      <c r="TOG849" s="3"/>
      <c r="TOH849" s="3"/>
      <c r="TOI849" s="3"/>
      <c r="TOJ849" s="3"/>
      <c r="TOK849" s="3"/>
      <c r="TOL849" s="3"/>
      <c r="TOM849" s="3"/>
      <c r="TON849" s="3"/>
      <c r="TOO849" s="3"/>
      <c r="TOP849" s="3"/>
      <c r="TOQ849" s="3"/>
      <c r="TOR849" s="3"/>
      <c r="TOS849" s="3"/>
      <c r="TOT849" s="3"/>
      <c r="TOU849" s="3"/>
      <c r="TOV849" s="3"/>
      <c r="TOW849" s="3"/>
      <c r="TOX849" s="3"/>
      <c r="TOY849" s="3"/>
      <c r="TOZ849" s="3"/>
      <c r="TPA849" s="3"/>
      <c r="TPB849" s="3"/>
      <c r="TPC849" s="3"/>
      <c r="TPD849" s="3"/>
      <c r="TPE849" s="3"/>
      <c r="TPF849" s="3"/>
      <c r="TPG849" s="3"/>
      <c r="TPH849" s="3"/>
      <c r="TPI849" s="3"/>
      <c r="TPJ849" s="3"/>
      <c r="TPK849" s="3"/>
      <c r="TPL849" s="3"/>
      <c r="TPM849" s="3"/>
      <c r="TPN849" s="3"/>
      <c r="TPO849" s="3"/>
      <c r="TPP849" s="3"/>
      <c r="TPQ849" s="3"/>
      <c r="TPR849" s="3"/>
      <c r="TPS849" s="3"/>
      <c r="TPT849" s="3"/>
      <c r="TPU849" s="3"/>
      <c r="TPV849" s="3"/>
      <c r="TPW849" s="3"/>
      <c r="TPX849" s="3"/>
      <c r="TPY849" s="3"/>
      <c r="TPZ849" s="3"/>
      <c r="TQA849" s="3"/>
      <c r="TQB849" s="3"/>
      <c r="TQC849" s="3"/>
      <c r="TQD849" s="3"/>
      <c r="TQE849" s="3"/>
      <c r="TQF849" s="3"/>
      <c r="TQG849" s="3"/>
      <c r="TQH849" s="3"/>
      <c r="TQI849" s="3"/>
      <c r="TQJ849" s="3"/>
      <c r="TQK849" s="3"/>
      <c r="TQL849" s="3"/>
      <c r="TQM849" s="3"/>
      <c r="TQN849" s="3"/>
      <c r="TQO849" s="3"/>
      <c r="TQP849" s="3"/>
      <c r="TQQ849" s="3"/>
      <c r="TQR849" s="3"/>
      <c r="TQS849" s="3"/>
      <c r="TQT849" s="3"/>
      <c r="TQU849" s="3"/>
      <c r="TQV849" s="3"/>
      <c r="TQW849" s="3"/>
      <c r="TQX849" s="3"/>
      <c r="TQY849" s="3"/>
      <c r="TQZ849" s="3"/>
      <c r="TRA849" s="3"/>
      <c r="TRB849" s="3"/>
      <c r="TRC849" s="3"/>
      <c r="TRD849" s="3"/>
      <c r="TRE849" s="3"/>
      <c r="TRF849" s="3"/>
      <c r="TRG849" s="3"/>
      <c r="TRH849" s="3"/>
      <c r="TRI849" s="3"/>
      <c r="TRJ849" s="3"/>
      <c r="TRK849" s="3"/>
      <c r="TRL849" s="3"/>
      <c r="TRM849" s="3"/>
      <c r="TRN849" s="3"/>
      <c r="TRO849" s="3"/>
      <c r="TRP849" s="3"/>
      <c r="TRQ849" s="3"/>
      <c r="TRR849" s="3"/>
      <c r="TRS849" s="3"/>
      <c r="TRT849" s="3"/>
      <c r="TRU849" s="3"/>
      <c r="TRV849" s="3"/>
      <c r="TRW849" s="3"/>
      <c r="TRX849" s="3"/>
      <c r="TRY849" s="3"/>
      <c r="TRZ849" s="3"/>
      <c r="TSA849" s="3"/>
      <c r="TSB849" s="3"/>
      <c r="TSC849" s="3"/>
      <c r="TSD849" s="3"/>
      <c r="TSE849" s="3"/>
      <c r="TSF849" s="3"/>
      <c r="TSG849" s="3"/>
      <c r="TSH849" s="3"/>
      <c r="TSI849" s="3"/>
      <c r="TSJ849" s="3"/>
      <c r="TSK849" s="3"/>
      <c r="TSL849" s="3"/>
      <c r="TSM849" s="3"/>
      <c r="TSN849" s="3"/>
      <c r="TSO849" s="3"/>
      <c r="TSP849" s="3"/>
      <c r="TSQ849" s="3"/>
      <c r="TSR849" s="3"/>
      <c r="TSS849" s="3"/>
      <c r="TST849" s="3"/>
      <c r="TSU849" s="3"/>
      <c r="TSV849" s="3"/>
      <c r="TSW849" s="3"/>
      <c r="TSX849" s="3"/>
      <c r="TSY849" s="3"/>
      <c r="TSZ849" s="3"/>
      <c r="TTA849" s="3"/>
      <c r="TTB849" s="3"/>
      <c r="TTC849" s="3"/>
      <c r="TTD849" s="3"/>
      <c r="TTE849" s="3"/>
      <c r="TTF849" s="3"/>
      <c r="TTG849" s="3"/>
      <c r="TTH849" s="3"/>
      <c r="TTI849" s="3"/>
      <c r="TTJ849" s="3"/>
      <c r="TTK849" s="3"/>
      <c r="TTL849" s="3"/>
      <c r="TTM849" s="3"/>
      <c r="TTN849" s="3"/>
      <c r="TTO849" s="3"/>
      <c r="TTP849" s="3"/>
      <c r="TTQ849" s="3"/>
      <c r="TTR849" s="3"/>
      <c r="TTS849" s="3"/>
      <c r="TTT849" s="3"/>
      <c r="TTU849" s="3"/>
      <c r="TTV849" s="3"/>
      <c r="TTW849" s="3"/>
      <c r="TTX849" s="3"/>
      <c r="TTY849" s="3"/>
      <c r="TTZ849" s="3"/>
      <c r="TUA849" s="3"/>
      <c r="TUB849" s="3"/>
      <c r="TUC849" s="3"/>
      <c r="TUD849" s="3"/>
      <c r="TUE849" s="3"/>
      <c r="TUF849" s="3"/>
      <c r="TUG849" s="3"/>
      <c r="TUH849" s="3"/>
      <c r="TUI849" s="3"/>
      <c r="TUJ849" s="3"/>
      <c r="TUK849" s="3"/>
      <c r="TUL849" s="3"/>
      <c r="TUM849" s="3"/>
      <c r="TUN849" s="3"/>
      <c r="TUO849" s="3"/>
      <c r="TUP849" s="3"/>
      <c r="TUQ849" s="3"/>
      <c r="TUR849" s="3"/>
      <c r="TUS849" s="3"/>
      <c r="TUT849" s="3"/>
      <c r="TUU849" s="3"/>
      <c r="TUV849" s="3"/>
      <c r="TUW849" s="3"/>
      <c r="TUX849" s="3"/>
      <c r="TUY849" s="3"/>
      <c r="TUZ849" s="3"/>
      <c r="TVA849" s="3"/>
      <c r="TVB849" s="3"/>
      <c r="TVC849" s="3"/>
      <c r="TVD849" s="3"/>
      <c r="TVE849" s="3"/>
      <c r="TVF849" s="3"/>
      <c r="TVG849" s="3"/>
      <c r="TVH849" s="3"/>
      <c r="TVI849" s="3"/>
      <c r="TVJ849" s="3"/>
      <c r="TVK849" s="3"/>
      <c r="TVL849" s="3"/>
      <c r="TVM849" s="3"/>
      <c r="TVN849" s="3"/>
      <c r="TVO849" s="3"/>
      <c r="TVP849" s="3"/>
      <c r="TVQ849" s="3"/>
      <c r="TVR849" s="3"/>
      <c r="TVS849" s="3"/>
      <c r="TVT849" s="3"/>
      <c r="TVU849" s="3"/>
      <c r="TVV849" s="3"/>
      <c r="TVW849" s="3"/>
      <c r="TVX849" s="3"/>
      <c r="TVY849" s="3"/>
      <c r="TVZ849" s="3"/>
      <c r="TWA849" s="3"/>
      <c r="TWB849" s="3"/>
      <c r="TWC849" s="3"/>
      <c r="TWD849" s="3"/>
      <c r="TWE849" s="3"/>
      <c r="TWF849" s="3"/>
      <c r="TWG849" s="3"/>
      <c r="TWH849" s="3"/>
      <c r="TWI849" s="3"/>
      <c r="TWJ849" s="3"/>
      <c r="TWK849" s="3"/>
      <c r="TWL849" s="3"/>
      <c r="TWM849" s="3"/>
      <c r="TWN849" s="3"/>
      <c r="TWO849" s="3"/>
      <c r="TWP849" s="3"/>
      <c r="TWQ849" s="3"/>
      <c r="TWR849" s="3"/>
      <c r="TWS849" s="3"/>
      <c r="TWT849" s="3"/>
      <c r="TWU849" s="3"/>
      <c r="TWV849" s="3"/>
      <c r="TWW849" s="3"/>
      <c r="TWX849" s="3"/>
      <c r="TWY849" s="3"/>
      <c r="TWZ849" s="3"/>
      <c r="TXA849" s="3"/>
      <c r="TXB849" s="3"/>
      <c r="TXC849" s="3"/>
      <c r="TXD849" s="3"/>
      <c r="TXE849" s="3"/>
      <c r="TXF849" s="3"/>
      <c r="TXG849" s="3"/>
      <c r="TXH849" s="3"/>
      <c r="TXI849" s="3"/>
      <c r="TXJ849" s="3"/>
      <c r="TXK849" s="3"/>
      <c r="TXL849" s="3"/>
      <c r="TXM849" s="3"/>
      <c r="TXN849" s="3"/>
      <c r="TXO849" s="3"/>
      <c r="TXP849" s="3"/>
      <c r="TXQ849" s="3"/>
      <c r="TXR849" s="3"/>
      <c r="TXS849" s="3"/>
      <c r="TXT849" s="3"/>
      <c r="TXU849" s="3"/>
      <c r="TXV849" s="3"/>
      <c r="TXW849" s="3"/>
      <c r="TXX849" s="3"/>
      <c r="TXY849" s="3"/>
      <c r="TXZ849" s="3"/>
      <c r="TYA849" s="3"/>
      <c r="TYB849" s="3"/>
      <c r="TYC849" s="3"/>
      <c r="TYD849" s="3"/>
      <c r="TYE849" s="3"/>
      <c r="TYF849" s="3"/>
      <c r="TYG849" s="3"/>
      <c r="TYH849" s="3"/>
      <c r="TYI849" s="3"/>
      <c r="TYJ849" s="3"/>
      <c r="TYK849" s="3"/>
      <c r="TYL849" s="3"/>
      <c r="TYM849" s="3"/>
      <c r="TYN849" s="3"/>
      <c r="TYO849" s="3"/>
      <c r="TYP849" s="3"/>
      <c r="TYQ849" s="3"/>
      <c r="TYR849" s="3"/>
      <c r="TYS849" s="3"/>
      <c r="TYT849" s="3"/>
      <c r="TYU849" s="3"/>
      <c r="TYV849" s="3"/>
      <c r="TYW849" s="3"/>
      <c r="TYX849" s="3"/>
      <c r="TYY849" s="3"/>
      <c r="TYZ849" s="3"/>
      <c r="TZA849" s="3"/>
      <c r="TZB849" s="3"/>
      <c r="TZC849" s="3"/>
      <c r="TZD849" s="3"/>
      <c r="TZE849" s="3"/>
      <c r="TZF849" s="3"/>
      <c r="TZG849" s="3"/>
      <c r="TZH849" s="3"/>
      <c r="TZI849" s="3"/>
      <c r="TZJ849" s="3"/>
      <c r="TZK849" s="3"/>
      <c r="TZL849" s="3"/>
      <c r="TZM849" s="3"/>
      <c r="TZN849" s="3"/>
      <c r="TZO849" s="3"/>
      <c r="TZP849" s="3"/>
      <c r="TZQ849" s="3"/>
      <c r="TZR849" s="3"/>
      <c r="TZS849" s="3"/>
      <c r="TZT849" s="3"/>
      <c r="TZU849" s="3"/>
      <c r="TZV849" s="3"/>
      <c r="TZW849" s="3"/>
      <c r="TZX849" s="3"/>
      <c r="TZY849" s="3"/>
      <c r="TZZ849" s="3"/>
      <c r="UAA849" s="3"/>
      <c r="UAB849" s="3"/>
      <c r="UAC849" s="3"/>
      <c r="UAD849" s="3"/>
      <c r="UAE849" s="3"/>
      <c r="UAF849" s="3"/>
      <c r="UAG849" s="3"/>
      <c r="UAH849" s="3"/>
      <c r="UAI849" s="3"/>
      <c r="UAJ849" s="3"/>
      <c r="UAK849" s="3"/>
      <c r="UAL849" s="3"/>
      <c r="UAM849" s="3"/>
      <c r="UAN849" s="3"/>
      <c r="UAO849" s="3"/>
      <c r="UAP849" s="3"/>
      <c r="UAQ849" s="3"/>
      <c r="UAR849" s="3"/>
      <c r="UAS849" s="3"/>
      <c r="UAT849" s="3"/>
      <c r="UAU849" s="3"/>
      <c r="UAV849" s="3"/>
      <c r="UAW849" s="3"/>
      <c r="UAX849" s="3"/>
      <c r="UAY849" s="3"/>
      <c r="UAZ849" s="3"/>
      <c r="UBA849" s="3"/>
      <c r="UBB849" s="3"/>
      <c r="UBC849" s="3"/>
      <c r="UBD849" s="3"/>
      <c r="UBE849" s="3"/>
      <c r="UBF849" s="3"/>
      <c r="UBG849" s="3"/>
      <c r="UBH849" s="3"/>
      <c r="UBI849" s="3"/>
      <c r="UBJ849" s="3"/>
      <c r="UBK849" s="3"/>
      <c r="UBL849" s="3"/>
      <c r="UBM849" s="3"/>
      <c r="UBN849" s="3"/>
      <c r="UBO849" s="3"/>
      <c r="UBP849" s="3"/>
      <c r="UBQ849" s="3"/>
      <c r="UBR849" s="3"/>
      <c r="UBS849" s="3"/>
      <c r="UBT849" s="3"/>
      <c r="UBU849" s="3"/>
      <c r="UBV849" s="3"/>
      <c r="UBW849" s="3"/>
      <c r="UBX849" s="3"/>
      <c r="UBY849" s="3"/>
      <c r="UBZ849" s="3"/>
      <c r="UCA849" s="3"/>
      <c r="UCB849" s="3"/>
      <c r="UCC849" s="3"/>
      <c r="UCD849" s="3"/>
      <c r="UCE849" s="3"/>
      <c r="UCF849" s="3"/>
      <c r="UCG849" s="3"/>
      <c r="UCH849" s="3"/>
      <c r="UCI849" s="3"/>
      <c r="UCJ849" s="3"/>
      <c r="UCK849" s="3"/>
      <c r="UCL849" s="3"/>
      <c r="UCM849" s="3"/>
      <c r="UCN849" s="3"/>
      <c r="UCO849" s="3"/>
      <c r="UCP849" s="3"/>
      <c r="UCQ849" s="3"/>
      <c r="UCR849" s="3"/>
      <c r="UCS849" s="3"/>
      <c r="UCT849" s="3"/>
      <c r="UCU849" s="3"/>
      <c r="UCV849" s="3"/>
      <c r="UCW849" s="3"/>
      <c r="UCX849" s="3"/>
      <c r="UCY849" s="3"/>
      <c r="UCZ849" s="3"/>
      <c r="UDA849" s="3"/>
      <c r="UDB849" s="3"/>
      <c r="UDC849" s="3"/>
      <c r="UDD849" s="3"/>
      <c r="UDE849" s="3"/>
      <c r="UDF849" s="3"/>
      <c r="UDG849" s="3"/>
      <c r="UDH849" s="3"/>
      <c r="UDI849" s="3"/>
      <c r="UDJ849" s="3"/>
      <c r="UDK849" s="3"/>
      <c r="UDL849" s="3"/>
      <c r="UDM849" s="3"/>
      <c r="UDN849" s="3"/>
      <c r="UDO849" s="3"/>
      <c r="UDP849" s="3"/>
      <c r="UDQ849" s="3"/>
      <c r="UDR849" s="3"/>
      <c r="UDS849" s="3"/>
      <c r="UDT849" s="3"/>
      <c r="UDU849" s="3"/>
      <c r="UDV849" s="3"/>
      <c r="UDW849" s="3"/>
      <c r="UDX849" s="3"/>
      <c r="UDY849" s="3"/>
      <c r="UDZ849" s="3"/>
      <c r="UEA849" s="3"/>
      <c r="UEB849" s="3"/>
      <c r="UEC849" s="3"/>
      <c r="UED849" s="3"/>
      <c r="UEE849" s="3"/>
      <c r="UEF849" s="3"/>
      <c r="UEG849" s="3"/>
      <c r="UEH849" s="3"/>
      <c r="UEI849" s="3"/>
      <c r="UEJ849" s="3"/>
      <c r="UEK849" s="3"/>
      <c r="UEL849" s="3"/>
      <c r="UEM849" s="3"/>
      <c r="UEN849" s="3"/>
      <c r="UEO849" s="3"/>
      <c r="UEP849" s="3"/>
      <c r="UEQ849" s="3"/>
      <c r="UER849" s="3"/>
      <c r="UES849" s="3"/>
      <c r="UET849" s="3"/>
      <c r="UEU849" s="3"/>
      <c r="UEV849" s="3"/>
      <c r="UEW849" s="3"/>
      <c r="UEX849" s="3"/>
      <c r="UEY849" s="3"/>
      <c r="UEZ849" s="3"/>
      <c r="UFA849" s="3"/>
      <c r="UFB849" s="3"/>
      <c r="UFC849" s="3"/>
      <c r="UFD849" s="3"/>
      <c r="UFE849" s="3"/>
      <c r="UFF849" s="3"/>
      <c r="UFG849" s="3"/>
      <c r="UFH849" s="3"/>
      <c r="UFI849" s="3"/>
      <c r="UFJ849" s="3"/>
      <c r="UFK849" s="3"/>
      <c r="UFL849" s="3"/>
      <c r="UFM849" s="3"/>
      <c r="UFN849" s="3"/>
      <c r="UFO849" s="3"/>
      <c r="UFP849" s="3"/>
      <c r="UFQ849" s="3"/>
      <c r="UFR849" s="3"/>
      <c r="UFS849" s="3"/>
      <c r="UFT849" s="3"/>
      <c r="UFU849" s="3"/>
      <c r="UFV849" s="3"/>
      <c r="UFW849" s="3"/>
      <c r="UFX849" s="3"/>
      <c r="UFY849" s="3"/>
      <c r="UFZ849" s="3"/>
      <c r="UGA849" s="3"/>
      <c r="UGB849" s="3"/>
      <c r="UGC849" s="3"/>
      <c r="UGD849" s="3"/>
      <c r="UGE849" s="3"/>
      <c r="UGF849" s="3"/>
      <c r="UGG849" s="3"/>
      <c r="UGH849" s="3"/>
      <c r="UGI849" s="3"/>
      <c r="UGJ849" s="3"/>
      <c r="UGK849" s="3"/>
      <c r="UGL849" s="3"/>
      <c r="UGM849" s="3"/>
      <c r="UGN849" s="3"/>
      <c r="UGO849" s="3"/>
      <c r="UGP849" s="3"/>
      <c r="UGQ849" s="3"/>
      <c r="UGR849" s="3"/>
      <c r="UGS849" s="3"/>
      <c r="UGT849" s="3"/>
      <c r="UGU849" s="3"/>
      <c r="UGV849" s="3"/>
      <c r="UGW849" s="3"/>
      <c r="UGX849" s="3"/>
      <c r="UGY849" s="3"/>
      <c r="UGZ849" s="3"/>
      <c r="UHA849" s="3"/>
      <c r="UHB849" s="3"/>
      <c r="UHC849" s="3"/>
      <c r="UHD849" s="3"/>
      <c r="UHE849" s="3"/>
      <c r="UHF849" s="3"/>
      <c r="UHG849" s="3"/>
      <c r="UHH849" s="3"/>
      <c r="UHI849" s="3"/>
      <c r="UHJ849" s="3"/>
      <c r="UHK849" s="3"/>
      <c r="UHL849" s="3"/>
      <c r="UHM849" s="3"/>
      <c r="UHN849" s="3"/>
      <c r="UHO849" s="3"/>
      <c r="UHP849" s="3"/>
      <c r="UHQ849" s="3"/>
      <c r="UHR849" s="3"/>
      <c r="UHS849" s="3"/>
      <c r="UHT849" s="3"/>
      <c r="UHU849" s="3"/>
      <c r="UHV849" s="3"/>
      <c r="UHW849" s="3"/>
      <c r="UHX849" s="3"/>
      <c r="UHY849" s="3"/>
      <c r="UHZ849" s="3"/>
      <c r="UIA849" s="3"/>
      <c r="UIB849" s="3"/>
      <c r="UIC849" s="3"/>
      <c r="UID849" s="3"/>
      <c r="UIE849" s="3"/>
      <c r="UIF849" s="3"/>
      <c r="UIG849" s="3"/>
      <c r="UIH849" s="3"/>
      <c r="UII849" s="3"/>
      <c r="UIJ849" s="3"/>
      <c r="UIK849" s="3"/>
      <c r="UIL849" s="3"/>
      <c r="UIM849" s="3"/>
      <c r="UIN849" s="3"/>
      <c r="UIO849" s="3"/>
      <c r="UIP849" s="3"/>
      <c r="UIQ849" s="3"/>
      <c r="UIR849" s="3"/>
      <c r="UIS849" s="3"/>
      <c r="UIT849" s="3"/>
      <c r="UIU849" s="3"/>
      <c r="UIV849" s="3"/>
      <c r="UIW849" s="3"/>
      <c r="UIX849" s="3"/>
      <c r="UIY849" s="3"/>
      <c r="UIZ849" s="3"/>
      <c r="UJA849" s="3"/>
      <c r="UJB849" s="3"/>
      <c r="UJC849" s="3"/>
      <c r="UJD849" s="3"/>
      <c r="UJE849" s="3"/>
      <c r="UJF849" s="3"/>
      <c r="UJG849" s="3"/>
      <c r="UJH849" s="3"/>
      <c r="UJI849" s="3"/>
      <c r="UJJ849" s="3"/>
      <c r="UJK849" s="3"/>
      <c r="UJL849" s="3"/>
      <c r="UJM849" s="3"/>
      <c r="UJN849" s="3"/>
      <c r="UJO849" s="3"/>
      <c r="UJP849" s="3"/>
      <c r="UJQ849" s="3"/>
      <c r="UJR849" s="3"/>
      <c r="UJS849" s="3"/>
      <c r="UJT849" s="3"/>
      <c r="UJU849" s="3"/>
      <c r="UJV849" s="3"/>
      <c r="UJW849" s="3"/>
      <c r="UJX849" s="3"/>
      <c r="UJY849" s="3"/>
      <c r="UJZ849" s="3"/>
      <c r="UKA849" s="3"/>
      <c r="UKB849" s="3"/>
      <c r="UKC849" s="3"/>
      <c r="UKD849" s="3"/>
      <c r="UKE849" s="3"/>
      <c r="UKF849" s="3"/>
      <c r="UKG849" s="3"/>
      <c r="UKH849" s="3"/>
      <c r="UKI849" s="3"/>
      <c r="UKJ849" s="3"/>
      <c r="UKK849" s="3"/>
      <c r="UKL849" s="3"/>
      <c r="UKM849" s="3"/>
      <c r="UKN849" s="3"/>
      <c r="UKO849" s="3"/>
      <c r="UKP849" s="3"/>
      <c r="UKQ849" s="3"/>
      <c r="UKR849" s="3"/>
      <c r="UKS849" s="3"/>
      <c r="UKT849" s="3"/>
      <c r="UKU849" s="3"/>
      <c r="UKV849" s="3"/>
      <c r="UKW849" s="3"/>
      <c r="UKX849" s="3"/>
      <c r="UKY849" s="3"/>
      <c r="UKZ849" s="3"/>
      <c r="ULA849" s="3"/>
      <c r="ULB849" s="3"/>
      <c r="ULC849" s="3"/>
      <c r="ULD849" s="3"/>
      <c r="ULE849" s="3"/>
      <c r="ULF849" s="3"/>
      <c r="ULG849" s="3"/>
      <c r="ULH849" s="3"/>
      <c r="ULI849" s="3"/>
      <c r="ULJ849" s="3"/>
      <c r="ULK849" s="3"/>
      <c r="ULL849" s="3"/>
      <c r="ULM849" s="3"/>
      <c r="ULN849" s="3"/>
      <c r="ULO849" s="3"/>
      <c r="ULP849" s="3"/>
      <c r="ULQ849" s="3"/>
      <c r="ULR849" s="3"/>
      <c r="ULS849" s="3"/>
      <c r="ULT849" s="3"/>
      <c r="ULU849" s="3"/>
      <c r="ULV849" s="3"/>
      <c r="ULW849" s="3"/>
      <c r="ULX849" s="3"/>
      <c r="ULY849" s="3"/>
      <c r="ULZ849" s="3"/>
      <c r="UMA849" s="3"/>
      <c r="UMB849" s="3"/>
      <c r="UMC849" s="3"/>
      <c r="UMD849" s="3"/>
      <c r="UME849" s="3"/>
      <c r="UMF849" s="3"/>
      <c r="UMG849" s="3"/>
      <c r="UMH849" s="3"/>
      <c r="UMI849" s="3"/>
      <c r="UMJ849" s="3"/>
      <c r="UMK849" s="3"/>
      <c r="UML849" s="3"/>
      <c r="UMM849" s="3"/>
      <c r="UMN849" s="3"/>
      <c r="UMO849" s="3"/>
      <c r="UMP849" s="3"/>
      <c r="UMQ849" s="3"/>
      <c r="UMR849" s="3"/>
      <c r="UMS849" s="3"/>
      <c r="UMT849" s="3"/>
      <c r="UMU849" s="3"/>
      <c r="UMV849" s="3"/>
      <c r="UMW849" s="3"/>
      <c r="UMX849" s="3"/>
      <c r="UMY849" s="3"/>
      <c r="UMZ849" s="3"/>
      <c r="UNA849" s="3"/>
      <c r="UNB849" s="3"/>
      <c r="UNC849" s="3"/>
      <c r="UND849" s="3"/>
      <c r="UNE849" s="3"/>
      <c r="UNF849" s="3"/>
      <c r="UNG849" s="3"/>
      <c r="UNH849" s="3"/>
      <c r="UNI849" s="3"/>
      <c r="UNJ849" s="3"/>
      <c r="UNK849" s="3"/>
      <c r="UNL849" s="3"/>
      <c r="UNM849" s="3"/>
      <c r="UNN849" s="3"/>
      <c r="UNO849" s="3"/>
      <c r="UNP849" s="3"/>
      <c r="UNQ849" s="3"/>
      <c r="UNR849" s="3"/>
      <c r="UNS849" s="3"/>
      <c r="UNT849" s="3"/>
      <c r="UNU849" s="3"/>
      <c r="UNV849" s="3"/>
      <c r="UNW849" s="3"/>
      <c r="UNX849" s="3"/>
      <c r="UNY849" s="3"/>
      <c r="UNZ849" s="3"/>
      <c r="UOA849" s="3"/>
      <c r="UOB849" s="3"/>
      <c r="UOC849" s="3"/>
      <c r="UOD849" s="3"/>
      <c r="UOE849" s="3"/>
      <c r="UOF849" s="3"/>
      <c r="UOG849" s="3"/>
      <c r="UOH849" s="3"/>
      <c r="UOI849" s="3"/>
      <c r="UOJ849" s="3"/>
      <c r="UOK849" s="3"/>
      <c r="UOL849" s="3"/>
      <c r="UOM849" s="3"/>
      <c r="UON849" s="3"/>
      <c r="UOO849" s="3"/>
      <c r="UOP849" s="3"/>
      <c r="UOQ849" s="3"/>
      <c r="UOR849" s="3"/>
      <c r="UOS849" s="3"/>
      <c r="UOT849" s="3"/>
      <c r="UOU849" s="3"/>
      <c r="UOV849" s="3"/>
      <c r="UOW849" s="3"/>
      <c r="UOX849" s="3"/>
      <c r="UOY849" s="3"/>
      <c r="UOZ849" s="3"/>
      <c r="UPA849" s="3"/>
      <c r="UPB849" s="3"/>
      <c r="UPC849" s="3"/>
      <c r="UPD849" s="3"/>
      <c r="UPE849" s="3"/>
      <c r="UPF849" s="3"/>
      <c r="UPG849" s="3"/>
      <c r="UPH849" s="3"/>
      <c r="UPI849" s="3"/>
      <c r="UPJ849" s="3"/>
      <c r="UPK849" s="3"/>
      <c r="UPL849" s="3"/>
      <c r="UPM849" s="3"/>
      <c r="UPN849" s="3"/>
      <c r="UPO849" s="3"/>
      <c r="UPP849" s="3"/>
      <c r="UPQ849" s="3"/>
      <c r="UPR849" s="3"/>
      <c r="UPS849" s="3"/>
      <c r="UPT849" s="3"/>
      <c r="UPU849" s="3"/>
      <c r="UPV849" s="3"/>
      <c r="UPW849" s="3"/>
      <c r="UPX849" s="3"/>
      <c r="UPY849" s="3"/>
      <c r="UPZ849" s="3"/>
      <c r="UQA849" s="3"/>
      <c r="UQB849" s="3"/>
      <c r="UQC849" s="3"/>
      <c r="UQD849" s="3"/>
      <c r="UQE849" s="3"/>
      <c r="UQF849" s="3"/>
      <c r="UQG849" s="3"/>
      <c r="UQH849" s="3"/>
      <c r="UQI849" s="3"/>
      <c r="UQJ849" s="3"/>
      <c r="UQK849" s="3"/>
      <c r="UQL849" s="3"/>
      <c r="UQM849" s="3"/>
      <c r="UQN849" s="3"/>
      <c r="UQO849" s="3"/>
      <c r="UQP849" s="3"/>
      <c r="UQQ849" s="3"/>
      <c r="UQR849" s="3"/>
      <c r="UQS849" s="3"/>
      <c r="UQT849" s="3"/>
      <c r="UQU849" s="3"/>
      <c r="UQV849" s="3"/>
      <c r="UQW849" s="3"/>
      <c r="UQX849" s="3"/>
      <c r="UQY849" s="3"/>
      <c r="UQZ849" s="3"/>
      <c r="URA849" s="3"/>
      <c r="URB849" s="3"/>
      <c r="URC849" s="3"/>
      <c r="URD849" s="3"/>
      <c r="URE849" s="3"/>
      <c r="URF849" s="3"/>
      <c r="URG849" s="3"/>
      <c r="URH849" s="3"/>
      <c r="URI849" s="3"/>
      <c r="URJ849" s="3"/>
      <c r="URK849" s="3"/>
      <c r="URL849" s="3"/>
      <c r="URM849" s="3"/>
      <c r="URN849" s="3"/>
      <c r="URO849" s="3"/>
      <c r="URP849" s="3"/>
      <c r="URQ849" s="3"/>
      <c r="URR849" s="3"/>
      <c r="URS849" s="3"/>
      <c r="URT849" s="3"/>
      <c r="URU849" s="3"/>
      <c r="URV849" s="3"/>
      <c r="URW849" s="3"/>
      <c r="URX849" s="3"/>
      <c r="URY849" s="3"/>
      <c r="URZ849" s="3"/>
      <c r="USA849" s="3"/>
      <c r="USB849" s="3"/>
      <c r="USC849" s="3"/>
      <c r="USD849" s="3"/>
      <c r="USE849" s="3"/>
      <c r="USF849" s="3"/>
      <c r="USG849" s="3"/>
      <c r="USH849" s="3"/>
      <c r="USI849" s="3"/>
      <c r="USJ849" s="3"/>
      <c r="USK849" s="3"/>
      <c r="USL849" s="3"/>
      <c r="USM849" s="3"/>
      <c r="USN849" s="3"/>
      <c r="USO849" s="3"/>
      <c r="USP849" s="3"/>
      <c r="USQ849" s="3"/>
      <c r="USR849" s="3"/>
      <c r="USS849" s="3"/>
      <c r="UST849" s="3"/>
      <c r="USU849" s="3"/>
      <c r="USV849" s="3"/>
      <c r="USW849" s="3"/>
      <c r="USX849" s="3"/>
      <c r="USY849" s="3"/>
      <c r="USZ849" s="3"/>
      <c r="UTA849" s="3"/>
      <c r="UTB849" s="3"/>
      <c r="UTC849" s="3"/>
      <c r="UTD849" s="3"/>
      <c r="UTE849" s="3"/>
      <c r="UTF849" s="3"/>
      <c r="UTG849" s="3"/>
      <c r="UTH849" s="3"/>
      <c r="UTI849" s="3"/>
      <c r="UTJ849" s="3"/>
      <c r="UTK849" s="3"/>
      <c r="UTL849" s="3"/>
      <c r="UTM849" s="3"/>
      <c r="UTN849" s="3"/>
      <c r="UTO849" s="3"/>
      <c r="UTP849" s="3"/>
      <c r="UTQ849" s="3"/>
      <c r="UTR849" s="3"/>
      <c r="UTS849" s="3"/>
      <c r="UTT849" s="3"/>
      <c r="UTU849" s="3"/>
      <c r="UTV849" s="3"/>
      <c r="UTW849" s="3"/>
      <c r="UTX849" s="3"/>
      <c r="UTY849" s="3"/>
      <c r="UTZ849" s="3"/>
      <c r="UUA849" s="3"/>
      <c r="UUB849" s="3"/>
      <c r="UUC849" s="3"/>
      <c r="UUD849" s="3"/>
      <c r="UUE849" s="3"/>
      <c r="UUF849" s="3"/>
      <c r="UUG849" s="3"/>
      <c r="UUH849" s="3"/>
      <c r="UUI849" s="3"/>
      <c r="UUJ849" s="3"/>
      <c r="UUK849" s="3"/>
      <c r="UUL849" s="3"/>
      <c r="UUM849" s="3"/>
      <c r="UUN849" s="3"/>
      <c r="UUO849" s="3"/>
      <c r="UUP849" s="3"/>
      <c r="UUQ849" s="3"/>
      <c r="UUR849" s="3"/>
      <c r="UUS849" s="3"/>
      <c r="UUT849" s="3"/>
      <c r="UUU849" s="3"/>
      <c r="UUV849" s="3"/>
      <c r="UUW849" s="3"/>
      <c r="UUX849" s="3"/>
      <c r="UUY849" s="3"/>
      <c r="UUZ849" s="3"/>
      <c r="UVA849" s="3"/>
      <c r="UVB849" s="3"/>
      <c r="UVC849" s="3"/>
      <c r="UVD849" s="3"/>
      <c r="UVE849" s="3"/>
      <c r="UVF849" s="3"/>
      <c r="UVG849" s="3"/>
      <c r="UVH849" s="3"/>
      <c r="UVI849" s="3"/>
      <c r="UVJ849" s="3"/>
      <c r="UVK849" s="3"/>
      <c r="UVL849" s="3"/>
      <c r="UVM849" s="3"/>
      <c r="UVN849" s="3"/>
      <c r="UVO849" s="3"/>
      <c r="UVP849" s="3"/>
      <c r="UVQ849" s="3"/>
      <c r="UVR849" s="3"/>
      <c r="UVS849" s="3"/>
      <c r="UVT849" s="3"/>
      <c r="UVU849" s="3"/>
      <c r="UVV849" s="3"/>
      <c r="UVW849" s="3"/>
      <c r="UVX849" s="3"/>
      <c r="UVY849" s="3"/>
      <c r="UVZ849" s="3"/>
      <c r="UWA849" s="3"/>
      <c r="UWB849" s="3"/>
      <c r="UWC849" s="3"/>
      <c r="UWD849" s="3"/>
      <c r="UWE849" s="3"/>
      <c r="UWF849" s="3"/>
      <c r="UWG849" s="3"/>
      <c r="UWH849" s="3"/>
      <c r="UWI849" s="3"/>
      <c r="UWJ849" s="3"/>
      <c r="UWK849" s="3"/>
      <c r="UWL849" s="3"/>
      <c r="UWM849" s="3"/>
      <c r="UWN849" s="3"/>
      <c r="UWO849" s="3"/>
      <c r="UWP849" s="3"/>
      <c r="UWQ849" s="3"/>
      <c r="UWR849" s="3"/>
      <c r="UWS849" s="3"/>
      <c r="UWT849" s="3"/>
      <c r="UWU849" s="3"/>
      <c r="UWV849" s="3"/>
      <c r="UWW849" s="3"/>
      <c r="UWX849" s="3"/>
      <c r="UWY849" s="3"/>
      <c r="UWZ849" s="3"/>
      <c r="UXA849" s="3"/>
      <c r="UXB849" s="3"/>
      <c r="UXC849" s="3"/>
      <c r="UXD849" s="3"/>
      <c r="UXE849" s="3"/>
      <c r="UXF849" s="3"/>
      <c r="UXG849" s="3"/>
      <c r="UXH849" s="3"/>
      <c r="UXI849" s="3"/>
      <c r="UXJ849" s="3"/>
      <c r="UXK849" s="3"/>
      <c r="UXL849" s="3"/>
      <c r="UXM849" s="3"/>
      <c r="UXN849" s="3"/>
      <c r="UXO849" s="3"/>
      <c r="UXP849" s="3"/>
      <c r="UXQ849" s="3"/>
      <c r="UXR849" s="3"/>
      <c r="UXS849" s="3"/>
      <c r="UXT849" s="3"/>
      <c r="UXU849" s="3"/>
      <c r="UXV849" s="3"/>
      <c r="UXW849" s="3"/>
      <c r="UXX849" s="3"/>
      <c r="UXY849" s="3"/>
      <c r="UXZ849" s="3"/>
      <c r="UYA849" s="3"/>
      <c r="UYB849" s="3"/>
      <c r="UYC849" s="3"/>
      <c r="UYD849" s="3"/>
      <c r="UYE849" s="3"/>
      <c r="UYF849" s="3"/>
      <c r="UYG849" s="3"/>
      <c r="UYH849" s="3"/>
      <c r="UYI849" s="3"/>
      <c r="UYJ849" s="3"/>
      <c r="UYK849" s="3"/>
      <c r="UYL849" s="3"/>
      <c r="UYM849" s="3"/>
      <c r="UYN849" s="3"/>
      <c r="UYO849" s="3"/>
      <c r="UYP849" s="3"/>
      <c r="UYQ849" s="3"/>
      <c r="UYR849" s="3"/>
      <c r="UYS849" s="3"/>
      <c r="UYT849" s="3"/>
      <c r="UYU849" s="3"/>
      <c r="UYV849" s="3"/>
      <c r="UYW849" s="3"/>
      <c r="UYX849" s="3"/>
      <c r="UYY849" s="3"/>
      <c r="UYZ849" s="3"/>
      <c r="UZA849" s="3"/>
      <c r="UZB849" s="3"/>
      <c r="UZC849" s="3"/>
      <c r="UZD849" s="3"/>
      <c r="UZE849" s="3"/>
      <c r="UZF849" s="3"/>
      <c r="UZG849" s="3"/>
      <c r="UZH849" s="3"/>
      <c r="UZI849" s="3"/>
      <c r="UZJ849" s="3"/>
      <c r="UZK849" s="3"/>
      <c r="UZL849" s="3"/>
      <c r="UZM849" s="3"/>
      <c r="UZN849" s="3"/>
      <c r="UZO849" s="3"/>
      <c r="UZP849" s="3"/>
      <c r="UZQ849" s="3"/>
      <c r="UZR849" s="3"/>
      <c r="UZS849" s="3"/>
      <c r="UZT849" s="3"/>
      <c r="UZU849" s="3"/>
      <c r="UZV849" s="3"/>
      <c r="UZW849" s="3"/>
      <c r="UZX849" s="3"/>
      <c r="UZY849" s="3"/>
      <c r="UZZ849" s="3"/>
      <c r="VAA849" s="3"/>
      <c r="VAB849" s="3"/>
      <c r="VAC849" s="3"/>
      <c r="VAD849" s="3"/>
      <c r="VAE849" s="3"/>
      <c r="VAF849" s="3"/>
      <c r="VAG849" s="3"/>
      <c r="VAH849" s="3"/>
      <c r="VAI849" s="3"/>
      <c r="VAJ849" s="3"/>
      <c r="VAK849" s="3"/>
      <c r="VAL849" s="3"/>
      <c r="VAM849" s="3"/>
      <c r="VAN849" s="3"/>
      <c r="VAO849" s="3"/>
      <c r="VAP849" s="3"/>
      <c r="VAQ849" s="3"/>
      <c r="VAR849" s="3"/>
      <c r="VAS849" s="3"/>
      <c r="VAT849" s="3"/>
      <c r="VAU849" s="3"/>
      <c r="VAV849" s="3"/>
      <c r="VAW849" s="3"/>
      <c r="VAX849" s="3"/>
      <c r="VAY849" s="3"/>
      <c r="VAZ849" s="3"/>
      <c r="VBA849" s="3"/>
      <c r="VBB849" s="3"/>
      <c r="VBC849" s="3"/>
      <c r="VBD849" s="3"/>
      <c r="VBE849" s="3"/>
      <c r="VBF849" s="3"/>
      <c r="VBG849" s="3"/>
      <c r="VBH849" s="3"/>
      <c r="VBI849" s="3"/>
      <c r="VBJ849" s="3"/>
      <c r="VBK849" s="3"/>
      <c r="VBL849" s="3"/>
      <c r="VBM849" s="3"/>
      <c r="VBN849" s="3"/>
      <c r="VBO849" s="3"/>
      <c r="VBP849" s="3"/>
      <c r="VBQ849" s="3"/>
      <c r="VBR849" s="3"/>
      <c r="VBS849" s="3"/>
      <c r="VBT849" s="3"/>
      <c r="VBU849" s="3"/>
      <c r="VBV849" s="3"/>
      <c r="VBW849" s="3"/>
      <c r="VBX849" s="3"/>
      <c r="VBY849" s="3"/>
      <c r="VBZ849" s="3"/>
      <c r="VCA849" s="3"/>
      <c r="VCB849" s="3"/>
      <c r="VCC849" s="3"/>
      <c r="VCD849" s="3"/>
      <c r="VCE849" s="3"/>
      <c r="VCF849" s="3"/>
      <c r="VCG849" s="3"/>
      <c r="VCH849" s="3"/>
      <c r="VCI849" s="3"/>
      <c r="VCJ849" s="3"/>
      <c r="VCK849" s="3"/>
      <c r="VCL849" s="3"/>
      <c r="VCM849" s="3"/>
      <c r="VCN849" s="3"/>
      <c r="VCO849" s="3"/>
      <c r="VCP849" s="3"/>
      <c r="VCQ849" s="3"/>
      <c r="VCR849" s="3"/>
      <c r="VCS849" s="3"/>
      <c r="VCT849" s="3"/>
      <c r="VCU849" s="3"/>
      <c r="VCV849" s="3"/>
      <c r="VCW849" s="3"/>
      <c r="VCX849" s="3"/>
      <c r="VCY849" s="3"/>
      <c r="VCZ849" s="3"/>
      <c r="VDA849" s="3"/>
      <c r="VDB849" s="3"/>
      <c r="VDC849" s="3"/>
      <c r="VDD849" s="3"/>
      <c r="VDE849" s="3"/>
      <c r="VDF849" s="3"/>
      <c r="VDG849" s="3"/>
      <c r="VDH849" s="3"/>
      <c r="VDI849" s="3"/>
      <c r="VDJ849" s="3"/>
      <c r="VDK849" s="3"/>
      <c r="VDL849" s="3"/>
      <c r="VDM849" s="3"/>
      <c r="VDN849" s="3"/>
      <c r="VDO849" s="3"/>
      <c r="VDP849" s="3"/>
      <c r="VDQ849" s="3"/>
      <c r="VDR849" s="3"/>
      <c r="VDS849" s="3"/>
      <c r="VDT849" s="3"/>
      <c r="VDU849" s="3"/>
      <c r="VDV849" s="3"/>
      <c r="VDW849" s="3"/>
      <c r="VDX849" s="3"/>
      <c r="VDY849" s="3"/>
      <c r="VDZ849" s="3"/>
      <c r="VEA849" s="3"/>
      <c r="VEB849" s="3"/>
      <c r="VEC849" s="3"/>
      <c r="VED849" s="3"/>
      <c r="VEE849" s="3"/>
      <c r="VEF849" s="3"/>
      <c r="VEG849" s="3"/>
      <c r="VEH849" s="3"/>
      <c r="VEI849" s="3"/>
      <c r="VEJ849" s="3"/>
      <c r="VEK849" s="3"/>
      <c r="VEL849" s="3"/>
      <c r="VEM849" s="3"/>
      <c r="VEN849" s="3"/>
      <c r="VEO849" s="3"/>
      <c r="VEP849" s="3"/>
      <c r="VEQ849" s="3"/>
      <c r="VER849" s="3"/>
      <c r="VES849" s="3"/>
      <c r="VET849" s="3"/>
      <c r="VEU849" s="3"/>
      <c r="VEV849" s="3"/>
      <c r="VEW849" s="3"/>
      <c r="VEX849" s="3"/>
      <c r="VEY849" s="3"/>
      <c r="VEZ849" s="3"/>
      <c r="VFA849" s="3"/>
      <c r="VFB849" s="3"/>
      <c r="VFC849" s="3"/>
      <c r="VFD849" s="3"/>
      <c r="VFE849" s="3"/>
      <c r="VFF849" s="3"/>
      <c r="VFG849" s="3"/>
      <c r="VFH849" s="3"/>
      <c r="VFI849" s="3"/>
      <c r="VFJ849" s="3"/>
      <c r="VFK849" s="3"/>
      <c r="VFL849" s="3"/>
      <c r="VFM849" s="3"/>
      <c r="VFN849" s="3"/>
      <c r="VFO849" s="3"/>
      <c r="VFP849" s="3"/>
      <c r="VFQ849" s="3"/>
      <c r="VFR849" s="3"/>
      <c r="VFS849" s="3"/>
      <c r="VFT849" s="3"/>
      <c r="VFU849" s="3"/>
      <c r="VFV849" s="3"/>
      <c r="VFW849" s="3"/>
      <c r="VFX849" s="3"/>
      <c r="VFY849" s="3"/>
      <c r="VFZ849" s="3"/>
      <c r="VGA849" s="3"/>
      <c r="VGB849" s="3"/>
      <c r="VGC849" s="3"/>
      <c r="VGD849" s="3"/>
      <c r="VGE849" s="3"/>
      <c r="VGF849" s="3"/>
      <c r="VGG849" s="3"/>
      <c r="VGH849" s="3"/>
      <c r="VGI849" s="3"/>
      <c r="VGJ849" s="3"/>
      <c r="VGK849" s="3"/>
      <c r="VGL849" s="3"/>
      <c r="VGM849" s="3"/>
      <c r="VGN849" s="3"/>
      <c r="VGO849" s="3"/>
      <c r="VGP849" s="3"/>
      <c r="VGQ849" s="3"/>
      <c r="VGR849" s="3"/>
      <c r="VGS849" s="3"/>
      <c r="VGT849" s="3"/>
      <c r="VGU849" s="3"/>
      <c r="VGV849" s="3"/>
      <c r="VGW849" s="3"/>
      <c r="VGX849" s="3"/>
      <c r="VGY849" s="3"/>
      <c r="VGZ849" s="3"/>
      <c r="VHA849" s="3"/>
      <c r="VHB849" s="3"/>
      <c r="VHC849" s="3"/>
      <c r="VHD849" s="3"/>
      <c r="VHE849" s="3"/>
      <c r="VHF849" s="3"/>
      <c r="VHG849" s="3"/>
      <c r="VHH849" s="3"/>
      <c r="VHI849" s="3"/>
      <c r="VHJ849" s="3"/>
      <c r="VHK849" s="3"/>
      <c r="VHL849" s="3"/>
      <c r="VHM849" s="3"/>
      <c r="VHN849" s="3"/>
      <c r="VHO849" s="3"/>
      <c r="VHP849" s="3"/>
      <c r="VHQ849" s="3"/>
      <c r="VHR849" s="3"/>
      <c r="VHS849" s="3"/>
      <c r="VHT849" s="3"/>
      <c r="VHU849" s="3"/>
      <c r="VHV849" s="3"/>
      <c r="VHW849" s="3"/>
      <c r="VHX849" s="3"/>
      <c r="VHY849" s="3"/>
      <c r="VHZ849" s="3"/>
      <c r="VIA849" s="3"/>
      <c r="VIB849" s="3"/>
      <c r="VIC849" s="3"/>
      <c r="VID849" s="3"/>
      <c r="VIE849" s="3"/>
      <c r="VIF849" s="3"/>
      <c r="VIG849" s="3"/>
      <c r="VIH849" s="3"/>
      <c r="VII849" s="3"/>
      <c r="VIJ849" s="3"/>
      <c r="VIK849" s="3"/>
      <c r="VIL849" s="3"/>
      <c r="VIM849" s="3"/>
      <c r="VIN849" s="3"/>
      <c r="VIO849" s="3"/>
      <c r="VIP849" s="3"/>
      <c r="VIQ849" s="3"/>
      <c r="VIR849" s="3"/>
      <c r="VIS849" s="3"/>
      <c r="VIT849" s="3"/>
      <c r="VIU849" s="3"/>
      <c r="VIV849" s="3"/>
      <c r="VIW849" s="3"/>
      <c r="VIX849" s="3"/>
      <c r="VIY849" s="3"/>
      <c r="VIZ849" s="3"/>
      <c r="VJA849" s="3"/>
      <c r="VJB849" s="3"/>
      <c r="VJC849" s="3"/>
      <c r="VJD849" s="3"/>
      <c r="VJE849" s="3"/>
      <c r="VJF849" s="3"/>
      <c r="VJG849" s="3"/>
      <c r="VJH849" s="3"/>
      <c r="VJI849" s="3"/>
      <c r="VJJ849" s="3"/>
      <c r="VJK849" s="3"/>
      <c r="VJL849" s="3"/>
      <c r="VJM849" s="3"/>
      <c r="VJN849" s="3"/>
      <c r="VJO849" s="3"/>
      <c r="VJP849" s="3"/>
      <c r="VJQ849" s="3"/>
      <c r="VJR849" s="3"/>
      <c r="VJS849" s="3"/>
      <c r="VJT849" s="3"/>
      <c r="VJU849" s="3"/>
      <c r="VJV849" s="3"/>
      <c r="VJW849" s="3"/>
      <c r="VJX849" s="3"/>
      <c r="VJY849" s="3"/>
      <c r="VJZ849" s="3"/>
      <c r="VKA849" s="3"/>
      <c r="VKB849" s="3"/>
      <c r="VKC849" s="3"/>
      <c r="VKD849" s="3"/>
      <c r="VKE849" s="3"/>
      <c r="VKF849" s="3"/>
      <c r="VKG849" s="3"/>
      <c r="VKH849" s="3"/>
      <c r="VKI849" s="3"/>
      <c r="VKJ849" s="3"/>
      <c r="VKK849" s="3"/>
      <c r="VKL849" s="3"/>
      <c r="VKM849" s="3"/>
      <c r="VKN849" s="3"/>
      <c r="VKO849" s="3"/>
      <c r="VKP849" s="3"/>
      <c r="VKQ849" s="3"/>
      <c r="VKR849" s="3"/>
      <c r="VKS849" s="3"/>
      <c r="VKT849" s="3"/>
      <c r="VKU849" s="3"/>
      <c r="VKV849" s="3"/>
      <c r="VKW849" s="3"/>
      <c r="VKX849" s="3"/>
      <c r="VKY849" s="3"/>
      <c r="VKZ849" s="3"/>
      <c r="VLA849" s="3"/>
      <c r="VLB849" s="3"/>
      <c r="VLC849" s="3"/>
      <c r="VLD849" s="3"/>
      <c r="VLE849" s="3"/>
      <c r="VLF849" s="3"/>
      <c r="VLG849" s="3"/>
      <c r="VLH849" s="3"/>
      <c r="VLI849" s="3"/>
      <c r="VLJ849" s="3"/>
      <c r="VLK849" s="3"/>
      <c r="VLL849" s="3"/>
      <c r="VLM849" s="3"/>
      <c r="VLN849" s="3"/>
      <c r="VLO849" s="3"/>
      <c r="VLP849" s="3"/>
      <c r="VLQ849" s="3"/>
      <c r="VLR849" s="3"/>
      <c r="VLS849" s="3"/>
      <c r="VLT849" s="3"/>
      <c r="VLU849" s="3"/>
      <c r="VLV849" s="3"/>
      <c r="VLW849" s="3"/>
      <c r="VLX849" s="3"/>
      <c r="VLY849" s="3"/>
      <c r="VLZ849" s="3"/>
      <c r="VMA849" s="3"/>
      <c r="VMB849" s="3"/>
      <c r="VMC849" s="3"/>
      <c r="VMD849" s="3"/>
      <c r="VME849" s="3"/>
      <c r="VMF849" s="3"/>
      <c r="VMG849" s="3"/>
      <c r="VMH849" s="3"/>
      <c r="VMI849" s="3"/>
      <c r="VMJ849" s="3"/>
      <c r="VMK849" s="3"/>
      <c r="VML849" s="3"/>
      <c r="VMM849" s="3"/>
      <c r="VMN849" s="3"/>
      <c r="VMO849" s="3"/>
      <c r="VMP849" s="3"/>
      <c r="VMQ849" s="3"/>
      <c r="VMR849" s="3"/>
      <c r="VMS849" s="3"/>
      <c r="VMT849" s="3"/>
      <c r="VMU849" s="3"/>
      <c r="VMV849" s="3"/>
      <c r="VMW849" s="3"/>
      <c r="VMX849" s="3"/>
      <c r="VMY849" s="3"/>
      <c r="VMZ849" s="3"/>
      <c r="VNA849" s="3"/>
      <c r="VNB849" s="3"/>
      <c r="VNC849" s="3"/>
      <c r="VND849" s="3"/>
      <c r="VNE849" s="3"/>
      <c r="VNF849" s="3"/>
      <c r="VNG849" s="3"/>
      <c r="VNH849" s="3"/>
      <c r="VNI849" s="3"/>
      <c r="VNJ849" s="3"/>
      <c r="VNK849" s="3"/>
      <c r="VNL849" s="3"/>
      <c r="VNM849" s="3"/>
      <c r="VNN849" s="3"/>
      <c r="VNO849" s="3"/>
      <c r="VNP849" s="3"/>
      <c r="VNQ849" s="3"/>
      <c r="VNR849" s="3"/>
      <c r="VNS849" s="3"/>
      <c r="VNT849" s="3"/>
      <c r="VNU849" s="3"/>
      <c r="VNV849" s="3"/>
      <c r="VNW849" s="3"/>
      <c r="VNX849" s="3"/>
      <c r="VNY849" s="3"/>
      <c r="VNZ849" s="3"/>
      <c r="VOA849" s="3"/>
      <c r="VOB849" s="3"/>
      <c r="VOC849" s="3"/>
      <c r="VOD849" s="3"/>
      <c r="VOE849" s="3"/>
      <c r="VOF849" s="3"/>
      <c r="VOG849" s="3"/>
      <c r="VOH849" s="3"/>
      <c r="VOI849" s="3"/>
      <c r="VOJ849" s="3"/>
      <c r="VOK849" s="3"/>
      <c r="VOL849" s="3"/>
      <c r="VOM849" s="3"/>
      <c r="VON849" s="3"/>
      <c r="VOO849" s="3"/>
      <c r="VOP849" s="3"/>
      <c r="VOQ849" s="3"/>
      <c r="VOR849" s="3"/>
      <c r="VOS849" s="3"/>
      <c r="VOT849" s="3"/>
      <c r="VOU849" s="3"/>
      <c r="VOV849" s="3"/>
      <c r="VOW849" s="3"/>
      <c r="VOX849" s="3"/>
      <c r="VOY849" s="3"/>
      <c r="VOZ849" s="3"/>
      <c r="VPA849" s="3"/>
      <c r="VPB849" s="3"/>
      <c r="VPC849" s="3"/>
      <c r="VPD849" s="3"/>
      <c r="VPE849" s="3"/>
      <c r="VPF849" s="3"/>
      <c r="VPG849" s="3"/>
      <c r="VPH849" s="3"/>
      <c r="VPI849" s="3"/>
      <c r="VPJ849" s="3"/>
      <c r="VPK849" s="3"/>
      <c r="VPL849" s="3"/>
      <c r="VPM849" s="3"/>
      <c r="VPN849" s="3"/>
      <c r="VPO849" s="3"/>
      <c r="VPP849" s="3"/>
      <c r="VPQ849" s="3"/>
      <c r="VPR849" s="3"/>
      <c r="VPS849" s="3"/>
      <c r="VPT849" s="3"/>
      <c r="VPU849" s="3"/>
      <c r="VPV849" s="3"/>
      <c r="VPW849" s="3"/>
      <c r="VPX849" s="3"/>
      <c r="VPY849" s="3"/>
      <c r="VPZ849" s="3"/>
      <c r="VQA849" s="3"/>
      <c r="VQB849" s="3"/>
      <c r="VQC849" s="3"/>
      <c r="VQD849" s="3"/>
      <c r="VQE849" s="3"/>
      <c r="VQF849" s="3"/>
      <c r="VQG849" s="3"/>
      <c r="VQH849" s="3"/>
      <c r="VQI849" s="3"/>
      <c r="VQJ849" s="3"/>
      <c r="VQK849" s="3"/>
      <c r="VQL849" s="3"/>
      <c r="VQM849" s="3"/>
      <c r="VQN849" s="3"/>
      <c r="VQO849" s="3"/>
      <c r="VQP849" s="3"/>
      <c r="VQQ849" s="3"/>
      <c r="VQR849" s="3"/>
      <c r="VQS849" s="3"/>
      <c r="VQT849" s="3"/>
      <c r="VQU849" s="3"/>
      <c r="VQV849" s="3"/>
      <c r="VQW849" s="3"/>
      <c r="VQX849" s="3"/>
      <c r="VQY849" s="3"/>
      <c r="VQZ849" s="3"/>
      <c r="VRA849" s="3"/>
      <c r="VRB849" s="3"/>
      <c r="VRC849" s="3"/>
      <c r="VRD849" s="3"/>
      <c r="VRE849" s="3"/>
      <c r="VRF849" s="3"/>
      <c r="VRG849" s="3"/>
      <c r="VRH849" s="3"/>
      <c r="VRI849" s="3"/>
      <c r="VRJ849" s="3"/>
      <c r="VRK849" s="3"/>
      <c r="VRL849" s="3"/>
      <c r="VRM849" s="3"/>
      <c r="VRN849" s="3"/>
      <c r="VRO849" s="3"/>
      <c r="VRP849" s="3"/>
      <c r="VRQ849" s="3"/>
      <c r="VRR849" s="3"/>
      <c r="VRS849" s="3"/>
      <c r="VRT849" s="3"/>
      <c r="VRU849" s="3"/>
      <c r="VRV849" s="3"/>
      <c r="VRW849" s="3"/>
      <c r="VRX849" s="3"/>
      <c r="VRY849" s="3"/>
      <c r="VRZ849" s="3"/>
      <c r="VSA849" s="3"/>
      <c r="VSB849" s="3"/>
      <c r="VSC849" s="3"/>
      <c r="VSD849" s="3"/>
      <c r="VSE849" s="3"/>
      <c r="VSF849" s="3"/>
      <c r="VSG849" s="3"/>
      <c r="VSH849" s="3"/>
      <c r="VSI849" s="3"/>
      <c r="VSJ849" s="3"/>
      <c r="VSK849" s="3"/>
      <c r="VSL849" s="3"/>
      <c r="VSM849" s="3"/>
      <c r="VSN849" s="3"/>
      <c r="VSO849" s="3"/>
      <c r="VSP849" s="3"/>
      <c r="VSQ849" s="3"/>
      <c r="VSR849" s="3"/>
      <c r="VSS849" s="3"/>
      <c r="VST849" s="3"/>
      <c r="VSU849" s="3"/>
      <c r="VSV849" s="3"/>
      <c r="VSW849" s="3"/>
      <c r="VSX849" s="3"/>
      <c r="VSY849" s="3"/>
      <c r="VSZ849" s="3"/>
      <c r="VTA849" s="3"/>
      <c r="VTB849" s="3"/>
      <c r="VTC849" s="3"/>
      <c r="VTD849" s="3"/>
      <c r="VTE849" s="3"/>
      <c r="VTF849" s="3"/>
      <c r="VTG849" s="3"/>
      <c r="VTH849" s="3"/>
      <c r="VTI849" s="3"/>
      <c r="VTJ849" s="3"/>
      <c r="VTK849" s="3"/>
      <c r="VTL849" s="3"/>
      <c r="VTM849" s="3"/>
      <c r="VTN849" s="3"/>
      <c r="VTO849" s="3"/>
      <c r="VTP849" s="3"/>
      <c r="VTQ849" s="3"/>
      <c r="VTR849" s="3"/>
      <c r="VTS849" s="3"/>
      <c r="VTT849" s="3"/>
      <c r="VTU849" s="3"/>
      <c r="VTV849" s="3"/>
      <c r="VTW849" s="3"/>
      <c r="VTX849" s="3"/>
      <c r="VTY849" s="3"/>
      <c r="VTZ849" s="3"/>
      <c r="VUA849" s="3"/>
      <c r="VUB849" s="3"/>
      <c r="VUC849" s="3"/>
      <c r="VUD849" s="3"/>
      <c r="VUE849" s="3"/>
      <c r="VUF849" s="3"/>
      <c r="VUG849" s="3"/>
      <c r="VUH849" s="3"/>
      <c r="VUI849" s="3"/>
      <c r="VUJ849" s="3"/>
      <c r="VUK849" s="3"/>
      <c r="VUL849" s="3"/>
      <c r="VUM849" s="3"/>
      <c r="VUN849" s="3"/>
      <c r="VUO849" s="3"/>
      <c r="VUP849" s="3"/>
      <c r="VUQ849" s="3"/>
      <c r="VUR849" s="3"/>
      <c r="VUS849" s="3"/>
      <c r="VUT849" s="3"/>
      <c r="VUU849" s="3"/>
      <c r="VUV849" s="3"/>
      <c r="VUW849" s="3"/>
      <c r="VUX849" s="3"/>
      <c r="VUY849" s="3"/>
      <c r="VUZ849" s="3"/>
      <c r="VVA849" s="3"/>
      <c r="VVB849" s="3"/>
      <c r="VVC849" s="3"/>
      <c r="VVD849" s="3"/>
      <c r="VVE849" s="3"/>
      <c r="VVF849" s="3"/>
      <c r="VVG849" s="3"/>
      <c r="VVH849" s="3"/>
      <c r="VVI849" s="3"/>
      <c r="VVJ849" s="3"/>
      <c r="VVK849" s="3"/>
      <c r="VVL849" s="3"/>
      <c r="VVM849" s="3"/>
      <c r="VVN849" s="3"/>
      <c r="VVO849" s="3"/>
      <c r="VVP849" s="3"/>
      <c r="VVQ849" s="3"/>
      <c r="VVR849" s="3"/>
      <c r="VVS849" s="3"/>
      <c r="VVT849" s="3"/>
      <c r="VVU849" s="3"/>
      <c r="VVV849" s="3"/>
      <c r="VVW849" s="3"/>
      <c r="VVX849" s="3"/>
      <c r="VVY849" s="3"/>
      <c r="VVZ849" s="3"/>
      <c r="VWA849" s="3"/>
      <c r="VWB849" s="3"/>
      <c r="VWC849" s="3"/>
      <c r="VWD849" s="3"/>
      <c r="VWE849" s="3"/>
      <c r="VWF849" s="3"/>
      <c r="VWG849" s="3"/>
      <c r="VWH849" s="3"/>
      <c r="VWI849" s="3"/>
      <c r="VWJ849" s="3"/>
      <c r="VWK849" s="3"/>
      <c r="VWL849" s="3"/>
      <c r="VWM849" s="3"/>
      <c r="VWN849" s="3"/>
      <c r="VWO849" s="3"/>
      <c r="VWP849" s="3"/>
      <c r="VWQ849" s="3"/>
      <c r="VWR849" s="3"/>
      <c r="VWS849" s="3"/>
      <c r="VWT849" s="3"/>
      <c r="VWU849" s="3"/>
      <c r="VWV849" s="3"/>
      <c r="VWW849" s="3"/>
      <c r="VWX849" s="3"/>
      <c r="VWY849" s="3"/>
      <c r="VWZ849" s="3"/>
      <c r="VXA849" s="3"/>
      <c r="VXB849" s="3"/>
      <c r="VXC849" s="3"/>
      <c r="VXD849" s="3"/>
      <c r="VXE849" s="3"/>
      <c r="VXF849" s="3"/>
      <c r="VXG849" s="3"/>
      <c r="VXH849" s="3"/>
      <c r="VXI849" s="3"/>
      <c r="VXJ849" s="3"/>
      <c r="VXK849" s="3"/>
      <c r="VXL849" s="3"/>
      <c r="VXM849" s="3"/>
      <c r="VXN849" s="3"/>
      <c r="VXO849" s="3"/>
      <c r="VXP849" s="3"/>
      <c r="VXQ849" s="3"/>
      <c r="VXR849" s="3"/>
      <c r="VXS849" s="3"/>
      <c r="VXT849" s="3"/>
      <c r="VXU849" s="3"/>
      <c r="VXV849" s="3"/>
      <c r="VXW849" s="3"/>
      <c r="VXX849" s="3"/>
      <c r="VXY849" s="3"/>
      <c r="VXZ849" s="3"/>
      <c r="VYA849" s="3"/>
      <c r="VYB849" s="3"/>
      <c r="VYC849" s="3"/>
      <c r="VYD849" s="3"/>
      <c r="VYE849" s="3"/>
      <c r="VYF849" s="3"/>
      <c r="VYG849" s="3"/>
      <c r="VYH849" s="3"/>
      <c r="VYI849" s="3"/>
      <c r="VYJ849" s="3"/>
      <c r="VYK849" s="3"/>
      <c r="VYL849" s="3"/>
      <c r="VYM849" s="3"/>
      <c r="VYN849" s="3"/>
      <c r="VYO849" s="3"/>
      <c r="VYP849" s="3"/>
      <c r="VYQ849" s="3"/>
      <c r="VYR849" s="3"/>
      <c r="VYS849" s="3"/>
      <c r="VYT849" s="3"/>
      <c r="VYU849" s="3"/>
      <c r="VYV849" s="3"/>
      <c r="VYW849" s="3"/>
      <c r="VYX849" s="3"/>
      <c r="VYY849" s="3"/>
      <c r="VYZ849" s="3"/>
      <c r="VZA849" s="3"/>
      <c r="VZB849" s="3"/>
      <c r="VZC849" s="3"/>
      <c r="VZD849" s="3"/>
      <c r="VZE849" s="3"/>
      <c r="VZF849" s="3"/>
      <c r="VZG849" s="3"/>
      <c r="VZH849" s="3"/>
      <c r="VZI849" s="3"/>
      <c r="VZJ849" s="3"/>
      <c r="VZK849" s="3"/>
      <c r="VZL849" s="3"/>
      <c r="VZM849" s="3"/>
      <c r="VZN849" s="3"/>
      <c r="VZO849" s="3"/>
      <c r="VZP849" s="3"/>
      <c r="VZQ849" s="3"/>
      <c r="VZR849" s="3"/>
      <c r="VZS849" s="3"/>
      <c r="VZT849" s="3"/>
      <c r="VZU849" s="3"/>
      <c r="VZV849" s="3"/>
      <c r="VZW849" s="3"/>
      <c r="VZX849" s="3"/>
      <c r="VZY849" s="3"/>
      <c r="VZZ849" s="3"/>
      <c r="WAA849" s="3"/>
      <c r="WAB849" s="3"/>
      <c r="WAC849" s="3"/>
      <c r="WAD849" s="3"/>
      <c r="WAE849" s="3"/>
      <c r="WAF849" s="3"/>
      <c r="WAG849" s="3"/>
      <c r="WAH849" s="3"/>
      <c r="WAI849" s="3"/>
      <c r="WAJ849" s="3"/>
      <c r="WAK849" s="3"/>
      <c r="WAL849" s="3"/>
      <c r="WAM849" s="3"/>
      <c r="WAN849" s="3"/>
      <c r="WAO849" s="3"/>
      <c r="WAP849" s="3"/>
      <c r="WAQ849" s="3"/>
      <c r="WAR849" s="3"/>
      <c r="WAS849" s="3"/>
      <c r="WAT849" s="3"/>
      <c r="WAU849" s="3"/>
      <c r="WAV849" s="3"/>
      <c r="WAW849" s="3"/>
      <c r="WAX849" s="3"/>
      <c r="WAY849" s="3"/>
      <c r="WAZ849" s="3"/>
      <c r="WBA849" s="3"/>
      <c r="WBB849" s="3"/>
      <c r="WBC849" s="3"/>
      <c r="WBD849" s="3"/>
      <c r="WBE849" s="3"/>
      <c r="WBF849" s="3"/>
      <c r="WBG849" s="3"/>
      <c r="WBH849" s="3"/>
      <c r="WBI849" s="3"/>
      <c r="WBJ849" s="3"/>
      <c r="WBK849" s="3"/>
      <c r="WBL849" s="3"/>
      <c r="WBM849" s="3"/>
      <c r="WBN849" s="3"/>
      <c r="WBO849" s="3"/>
      <c r="WBP849" s="3"/>
      <c r="WBQ849" s="3"/>
      <c r="WBR849" s="3"/>
      <c r="WBS849" s="3"/>
      <c r="WBT849" s="3"/>
      <c r="WBU849" s="3"/>
      <c r="WBV849" s="3"/>
      <c r="WBW849" s="3"/>
      <c r="WBX849" s="3"/>
      <c r="WBY849" s="3"/>
      <c r="WBZ849" s="3"/>
      <c r="WCA849" s="3"/>
      <c r="WCB849" s="3"/>
      <c r="WCC849" s="3"/>
      <c r="WCD849" s="3"/>
      <c r="WCE849" s="3"/>
      <c r="WCF849" s="3"/>
      <c r="WCG849" s="3"/>
      <c r="WCH849" s="3"/>
      <c r="WCI849" s="3"/>
      <c r="WCJ849" s="3"/>
      <c r="WCK849" s="3"/>
      <c r="WCL849" s="3"/>
      <c r="WCM849" s="3"/>
      <c r="WCN849" s="3"/>
      <c r="WCO849" s="3"/>
      <c r="WCP849" s="3"/>
      <c r="WCQ849" s="3"/>
      <c r="WCR849" s="3"/>
      <c r="WCS849" s="3"/>
      <c r="WCT849" s="3"/>
      <c r="WCU849" s="3"/>
      <c r="WCV849" s="3"/>
      <c r="WCW849" s="3"/>
      <c r="WCX849" s="3"/>
      <c r="WCY849" s="3"/>
      <c r="WCZ849" s="3"/>
      <c r="WDA849" s="3"/>
      <c r="WDB849" s="3"/>
      <c r="WDC849" s="3"/>
      <c r="WDD849" s="3"/>
      <c r="WDE849" s="3"/>
      <c r="WDF849" s="3"/>
      <c r="WDG849" s="3"/>
      <c r="WDH849" s="3"/>
      <c r="WDI849" s="3"/>
      <c r="WDJ849" s="3"/>
      <c r="WDK849" s="3"/>
      <c r="WDL849" s="3"/>
      <c r="WDM849" s="3"/>
      <c r="WDN849" s="3"/>
      <c r="WDO849" s="3"/>
      <c r="WDP849" s="3"/>
      <c r="WDQ849" s="3"/>
      <c r="WDR849" s="3"/>
      <c r="WDS849" s="3"/>
      <c r="WDT849" s="3"/>
      <c r="WDU849" s="3"/>
      <c r="WDV849" s="3"/>
      <c r="WDW849" s="3"/>
      <c r="WDX849" s="3"/>
      <c r="WDY849" s="3"/>
      <c r="WDZ849" s="3"/>
      <c r="WEA849" s="3"/>
      <c r="WEB849" s="3"/>
      <c r="WEC849" s="3"/>
      <c r="WED849" s="3"/>
      <c r="WEE849" s="3"/>
      <c r="WEF849" s="3"/>
      <c r="WEG849" s="3"/>
      <c r="WEH849" s="3"/>
      <c r="WEI849" s="3"/>
      <c r="WEJ849" s="3"/>
      <c r="WEK849" s="3"/>
      <c r="WEL849" s="3"/>
      <c r="WEM849" s="3"/>
      <c r="WEN849" s="3"/>
      <c r="WEO849" s="3"/>
      <c r="WEP849" s="3"/>
      <c r="WEQ849" s="3"/>
      <c r="WER849" s="3"/>
      <c r="WES849" s="3"/>
      <c r="WET849" s="3"/>
      <c r="WEU849" s="3"/>
      <c r="WEV849" s="3"/>
      <c r="WEW849" s="3"/>
      <c r="WEX849" s="3"/>
      <c r="WEY849" s="3"/>
      <c r="WEZ849" s="3"/>
      <c r="WFA849" s="3"/>
      <c r="WFB849" s="3"/>
      <c r="WFC849" s="3"/>
      <c r="WFD849" s="3"/>
      <c r="WFE849" s="3"/>
      <c r="WFF849" s="3"/>
      <c r="WFG849" s="3"/>
      <c r="WFH849" s="3"/>
      <c r="WFI849" s="3"/>
      <c r="WFJ849" s="3"/>
      <c r="WFK849" s="3"/>
      <c r="WFL849" s="3"/>
      <c r="WFM849" s="3"/>
      <c r="WFN849" s="3"/>
      <c r="WFO849" s="3"/>
      <c r="WFP849" s="3"/>
      <c r="WFQ849" s="3"/>
      <c r="WFR849" s="3"/>
      <c r="WFS849" s="3"/>
      <c r="WFT849" s="3"/>
      <c r="WFU849" s="3"/>
      <c r="WFV849" s="3"/>
      <c r="WFW849" s="3"/>
      <c r="WFX849" s="3"/>
      <c r="WFY849" s="3"/>
      <c r="WFZ849" s="3"/>
      <c r="WGA849" s="3"/>
      <c r="WGB849" s="3"/>
      <c r="WGC849" s="3"/>
      <c r="WGD849" s="3"/>
      <c r="WGE849" s="3"/>
      <c r="WGF849" s="3"/>
      <c r="WGG849" s="3"/>
      <c r="WGH849" s="3"/>
      <c r="WGI849" s="3"/>
      <c r="WGJ849" s="3"/>
      <c r="WGK849" s="3"/>
      <c r="WGL849" s="3"/>
      <c r="WGM849" s="3"/>
      <c r="WGN849" s="3"/>
      <c r="WGO849" s="3"/>
      <c r="WGP849" s="3"/>
      <c r="WGQ849" s="3"/>
      <c r="WGR849" s="3"/>
      <c r="WGS849" s="3"/>
      <c r="WGT849" s="3"/>
      <c r="WGU849" s="3"/>
      <c r="WGV849" s="3"/>
      <c r="WGW849" s="3"/>
      <c r="WGX849" s="3"/>
      <c r="WGY849" s="3"/>
      <c r="WGZ849" s="3"/>
      <c r="WHA849" s="3"/>
      <c r="WHB849" s="3"/>
      <c r="WHC849" s="3"/>
      <c r="WHD849" s="3"/>
      <c r="WHE849" s="3"/>
      <c r="WHF849" s="3"/>
      <c r="WHG849" s="3"/>
      <c r="WHH849" s="3"/>
      <c r="WHI849" s="3"/>
      <c r="WHJ849" s="3"/>
      <c r="WHK849" s="3"/>
      <c r="WHL849" s="3"/>
      <c r="WHM849" s="3"/>
      <c r="WHN849" s="3"/>
      <c r="WHO849" s="3"/>
      <c r="WHP849" s="3"/>
      <c r="WHQ849" s="3"/>
      <c r="WHR849" s="3"/>
      <c r="WHS849" s="3"/>
      <c r="WHT849" s="3"/>
      <c r="WHU849" s="3"/>
      <c r="WHV849" s="3"/>
      <c r="WHW849" s="3"/>
      <c r="WHX849" s="3"/>
      <c r="WHY849" s="3"/>
      <c r="WHZ849" s="3"/>
      <c r="WIA849" s="3"/>
      <c r="WIB849" s="3"/>
      <c r="WIC849" s="3"/>
      <c r="WID849" s="3"/>
      <c r="WIE849" s="3"/>
      <c r="WIF849" s="3"/>
      <c r="WIG849" s="3"/>
      <c r="WIH849" s="3"/>
      <c r="WII849" s="3"/>
      <c r="WIJ849" s="3"/>
      <c r="WIK849" s="3"/>
      <c r="WIL849" s="3"/>
      <c r="WIM849" s="3"/>
      <c r="WIN849" s="3"/>
      <c r="WIO849" s="3"/>
      <c r="WIP849" s="3"/>
      <c r="WIQ849" s="3"/>
      <c r="WIR849" s="3"/>
      <c r="WIS849" s="3"/>
      <c r="WIT849" s="3"/>
      <c r="WIU849" s="3"/>
      <c r="WIV849" s="3"/>
      <c r="WIW849" s="3"/>
      <c r="WIX849" s="3"/>
      <c r="WIY849" s="3"/>
      <c r="WIZ849" s="3"/>
      <c r="WJA849" s="3"/>
      <c r="WJB849" s="3"/>
      <c r="WJC849" s="3"/>
      <c r="WJD849" s="3"/>
      <c r="WJE849" s="3"/>
      <c r="WJF849" s="3"/>
      <c r="WJG849" s="3"/>
      <c r="WJH849" s="3"/>
      <c r="WJI849" s="3"/>
      <c r="WJJ849" s="3"/>
      <c r="WJK849" s="3"/>
      <c r="WJL849" s="3"/>
      <c r="WJM849" s="3"/>
      <c r="WJN849" s="3"/>
      <c r="WJO849" s="3"/>
      <c r="WJP849" s="3"/>
      <c r="WJQ849" s="3"/>
      <c r="WJR849" s="3"/>
      <c r="WJS849" s="3"/>
      <c r="WJT849" s="3"/>
      <c r="WJU849" s="3"/>
      <c r="WJV849" s="3"/>
      <c r="WJW849" s="3"/>
      <c r="WJX849" s="3"/>
      <c r="WJY849" s="3"/>
      <c r="WJZ849" s="3"/>
      <c r="WKA849" s="3"/>
      <c r="WKB849" s="3"/>
      <c r="WKC849" s="3"/>
      <c r="WKD849" s="3"/>
      <c r="WKE849" s="3"/>
      <c r="WKF849" s="3"/>
      <c r="WKG849" s="3"/>
      <c r="WKH849" s="3"/>
      <c r="WKI849" s="3"/>
      <c r="WKJ849" s="3"/>
      <c r="WKK849" s="3"/>
      <c r="WKL849" s="3"/>
      <c r="WKM849" s="3"/>
      <c r="WKN849" s="3"/>
      <c r="WKO849" s="3"/>
      <c r="WKP849" s="3"/>
      <c r="WKQ849" s="3"/>
      <c r="WKR849" s="3"/>
      <c r="WKS849" s="3"/>
      <c r="WKT849" s="3"/>
      <c r="WKU849" s="3"/>
      <c r="WKV849" s="3"/>
      <c r="WKW849" s="3"/>
      <c r="WKX849" s="3"/>
      <c r="WKY849" s="3"/>
      <c r="WKZ849" s="3"/>
      <c r="WLA849" s="3"/>
      <c r="WLB849" s="3"/>
      <c r="WLC849" s="3"/>
      <c r="WLD849" s="3"/>
      <c r="WLE849" s="3"/>
      <c r="WLF849" s="3"/>
      <c r="WLG849" s="3"/>
      <c r="WLH849" s="3"/>
      <c r="WLI849" s="3"/>
      <c r="WLJ849" s="3"/>
      <c r="WLK849" s="3"/>
      <c r="WLL849" s="3"/>
      <c r="WLM849" s="3"/>
      <c r="WLN849" s="3"/>
      <c r="WLO849" s="3"/>
      <c r="WLP849" s="3"/>
      <c r="WLQ849" s="3"/>
      <c r="WLR849" s="3"/>
      <c r="WLS849" s="3"/>
      <c r="WLT849" s="3"/>
      <c r="WLU849" s="3"/>
      <c r="WLV849" s="3"/>
      <c r="WLW849" s="3"/>
      <c r="WLX849" s="3"/>
      <c r="WLY849" s="3"/>
      <c r="WLZ849" s="3"/>
      <c r="WMA849" s="3"/>
      <c r="WMB849" s="3"/>
      <c r="WMC849" s="3"/>
      <c r="WMD849" s="3"/>
      <c r="WME849" s="3"/>
      <c r="WMF849" s="3"/>
      <c r="WMG849" s="3"/>
      <c r="WMH849" s="3"/>
      <c r="WMI849" s="3"/>
      <c r="WMJ849" s="3"/>
      <c r="WMK849" s="3"/>
      <c r="WML849" s="3"/>
      <c r="WMM849" s="3"/>
      <c r="WMN849" s="3"/>
      <c r="WMO849" s="3"/>
      <c r="WMP849" s="3"/>
      <c r="WMQ849" s="3"/>
      <c r="WMR849" s="3"/>
      <c r="WMS849" s="3"/>
      <c r="WMT849" s="3"/>
      <c r="WMU849" s="3"/>
      <c r="WMV849" s="3"/>
      <c r="WMW849" s="3"/>
      <c r="WMX849" s="3"/>
      <c r="WMY849" s="3"/>
      <c r="WMZ849" s="3"/>
      <c r="WNA849" s="3"/>
      <c r="WNB849" s="3"/>
      <c r="WNC849" s="3"/>
      <c r="WND849" s="3"/>
      <c r="WNE849" s="3"/>
      <c r="WNF849" s="3"/>
      <c r="WNG849" s="3"/>
      <c r="WNH849" s="3"/>
      <c r="WNI849" s="3"/>
      <c r="WNJ849" s="3"/>
      <c r="WNK849" s="3"/>
      <c r="WNL849" s="3"/>
      <c r="WNM849" s="3"/>
      <c r="WNN849" s="3"/>
      <c r="WNO849" s="3"/>
      <c r="WNP849" s="3"/>
      <c r="WNQ849" s="3"/>
      <c r="WNR849" s="3"/>
      <c r="WNS849" s="3"/>
      <c r="WNT849" s="3"/>
      <c r="WNU849" s="3"/>
      <c r="WNV849" s="3"/>
      <c r="WNW849" s="3"/>
      <c r="WNX849" s="3"/>
      <c r="WNY849" s="3"/>
      <c r="WNZ849" s="3"/>
      <c r="WOA849" s="3"/>
      <c r="WOB849" s="3"/>
      <c r="WOC849" s="3"/>
      <c r="WOD849" s="3"/>
      <c r="WOE849" s="3"/>
      <c r="WOF849" s="3"/>
      <c r="WOG849" s="3"/>
      <c r="WOH849" s="3"/>
      <c r="WOI849" s="3"/>
      <c r="WOJ849" s="3"/>
      <c r="WOK849" s="3"/>
      <c r="WOL849" s="3"/>
      <c r="WOM849" s="3"/>
      <c r="WON849" s="3"/>
      <c r="WOO849" s="3"/>
      <c r="WOP849" s="3"/>
      <c r="WOQ849" s="3"/>
      <c r="WOR849" s="3"/>
      <c r="WOS849" s="3"/>
      <c r="WOT849" s="3"/>
      <c r="WOU849" s="3"/>
      <c r="WOV849" s="3"/>
      <c r="WOW849" s="3"/>
      <c r="WOX849" s="3"/>
      <c r="WOY849" s="3"/>
      <c r="WOZ849" s="3"/>
      <c r="WPA849" s="3"/>
      <c r="WPB849" s="3"/>
      <c r="WPC849" s="3"/>
      <c r="WPD849" s="3"/>
      <c r="WPE849" s="3"/>
      <c r="WPF849" s="3"/>
      <c r="WPG849" s="3"/>
      <c r="WPH849" s="3"/>
      <c r="WPI849" s="3"/>
      <c r="WPJ849" s="3"/>
      <c r="WPK849" s="3"/>
      <c r="WPL849" s="3"/>
      <c r="WPM849" s="3"/>
      <c r="WPN849" s="3"/>
      <c r="WPO849" s="3"/>
      <c r="WPP849" s="3"/>
      <c r="WPQ849" s="3"/>
      <c r="WPR849" s="3"/>
      <c r="WPS849" s="3"/>
      <c r="WPT849" s="3"/>
      <c r="WPU849" s="3"/>
      <c r="WPV849" s="3"/>
      <c r="WPW849" s="3"/>
      <c r="WPX849" s="3"/>
      <c r="WPY849" s="3"/>
      <c r="WPZ849" s="3"/>
      <c r="WQA849" s="3"/>
      <c r="WQB849" s="3"/>
      <c r="WQC849" s="3"/>
      <c r="WQD849" s="3"/>
      <c r="WQE849" s="3"/>
      <c r="WQF849" s="3"/>
      <c r="WQG849" s="3"/>
      <c r="WQH849" s="3"/>
      <c r="WQI849" s="3"/>
      <c r="WQJ849" s="3"/>
      <c r="WQK849" s="3"/>
      <c r="WQL849" s="3"/>
      <c r="WQM849" s="3"/>
      <c r="WQN849" s="3"/>
      <c r="WQO849" s="3"/>
      <c r="WQP849" s="3"/>
      <c r="WQQ849" s="3"/>
      <c r="WQR849" s="3"/>
      <c r="WQS849" s="3"/>
      <c r="WQT849" s="3"/>
      <c r="WQU849" s="3"/>
      <c r="WQV849" s="3"/>
      <c r="WQW849" s="3"/>
      <c r="WQX849" s="3"/>
      <c r="WQY849" s="3"/>
      <c r="WQZ849" s="3"/>
      <c r="WRA849" s="3"/>
      <c r="WRB849" s="3"/>
      <c r="WRC849" s="3"/>
      <c r="WRD849" s="3"/>
      <c r="WRE849" s="3"/>
      <c r="WRF849" s="3"/>
      <c r="WRG849" s="3"/>
      <c r="WRH849" s="3"/>
      <c r="WRI849" s="3"/>
      <c r="WRJ849" s="3"/>
      <c r="WRK849" s="3"/>
      <c r="WRL849" s="3"/>
      <c r="WRM849" s="3"/>
      <c r="WRN849" s="3"/>
      <c r="WRO849" s="3"/>
      <c r="WRP849" s="3"/>
      <c r="WRQ849" s="3"/>
      <c r="WRR849" s="3"/>
      <c r="WRS849" s="3"/>
      <c r="WRT849" s="3"/>
      <c r="WRU849" s="3"/>
      <c r="WRV849" s="3"/>
      <c r="WRW849" s="3"/>
      <c r="WRX849" s="3"/>
      <c r="WRY849" s="3"/>
      <c r="WRZ849" s="3"/>
      <c r="WSA849" s="3"/>
      <c r="WSB849" s="3"/>
      <c r="WSC849" s="3"/>
      <c r="WSD849" s="3"/>
      <c r="WSE849" s="3"/>
      <c r="WSF849" s="3"/>
      <c r="WSG849" s="3"/>
      <c r="WSH849" s="3"/>
      <c r="WSI849" s="3"/>
      <c r="WSJ849" s="3"/>
      <c r="WSK849" s="3"/>
      <c r="WSL849" s="3"/>
      <c r="WSM849" s="3"/>
      <c r="WSN849" s="3"/>
      <c r="WSO849" s="3"/>
      <c r="WSP849" s="3"/>
      <c r="WSQ849" s="3"/>
      <c r="WSR849" s="3"/>
      <c r="WSS849" s="3"/>
      <c r="WST849" s="3"/>
      <c r="WSU849" s="3"/>
      <c r="WSV849" s="3"/>
      <c r="WSW849" s="3"/>
      <c r="WSX849" s="3"/>
      <c r="WSY849" s="3"/>
      <c r="WSZ849" s="3"/>
      <c r="WTA849" s="3"/>
      <c r="WTB849" s="3"/>
      <c r="WTC849" s="3"/>
      <c r="WTD849" s="3"/>
      <c r="WTE849" s="3"/>
      <c r="WTF849" s="3"/>
      <c r="WTG849" s="3"/>
      <c r="WTH849" s="3"/>
      <c r="WTI849" s="3"/>
      <c r="WTJ849" s="3"/>
      <c r="WTK849" s="3"/>
      <c r="WTL849" s="3"/>
      <c r="WTM849" s="3"/>
      <c r="WTN849" s="3"/>
      <c r="WTO849" s="3"/>
      <c r="WTP849" s="3"/>
      <c r="WTQ849" s="3"/>
      <c r="WTR849" s="3"/>
      <c r="WTS849" s="3"/>
      <c r="WTT849" s="3"/>
      <c r="WTU849" s="3"/>
      <c r="WTV849" s="3"/>
      <c r="WTW849" s="3"/>
      <c r="WTX849" s="3"/>
      <c r="WTY849" s="3"/>
      <c r="WTZ849" s="3"/>
      <c r="WUA849" s="3"/>
      <c r="WUB849" s="3"/>
      <c r="WUC849" s="3"/>
      <c r="WUD849" s="3"/>
      <c r="WUE849" s="3"/>
      <c r="WUF849" s="3"/>
      <c r="WUG849" s="3"/>
      <c r="WUH849" s="3"/>
      <c r="WUI849" s="3"/>
      <c r="WUJ849" s="3"/>
      <c r="WUK849" s="3"/>
      <c r="WUL849" s="3"/>
      <c r="WUM849" s="3"/>
      <c r="WUN849" s="3"/>
      <c r="WUO849" s="3"/>
      <c r="WUP849" s="3"/>
      <c r="WUQ849" s="3"/>
      <c r="WUR849" s="3"/>
      <c r="WUS849" s="3"/>
      <c r="WUT849" s="3"/>
      <c r="WUU849" s="3"/>
      <c r="WUV849" s="3"/>
      <c r="WUW849" s="3"/>
      <c r="WUX849" s="3"/>
      <c r="WUY849" s="3"/>
      <c r="WUZ849" s="3"/>
      <c r="WVA849" s="3"/>
      <c r="WVB849" s="3"/>
      <c r="WVC849" s="3"/>
      <c r="WVD849" s="3"/>
      <c r="WVE849" s="3"/>
      <c r="WVF849" s="3"/>
      <c r="WVG849" s="3"/>
      <c r="WVH849" s="3"/>
      <c r="WVI849" s="3"/>
      <c r="WVJ849" s="3"/>
      <c r="WVK849" s="3"/>
      <c r="WVL849" s="3"/>
      <c r="WVM849" s="3"/>
      <c r="WVN849" s="3"/>
      <c r="WVO849" s="3"/>
      <c r="WVP849" s="3"/>
      <c r="WVQ849" s="3"/>
      <c r="WVR849" s="3"/>
      <c r="WVS849" s="3"/>
      <c r="WVT849" s="3"/>
      <c r="WVU849" s="3"/>
      <c r="WVV849" s="3"/>
      <c r="WVW849" s="3"/>
      <c r="WVX849" s="3"/>
      <c r="WVY849" s="3"/>
      <c r="WVZ849" s="3"/>
      <c r="WWA849" s="3"/>
      <c r="WWB849" s="3"/>
      <c r="WWC849" s="3"/>
      <c r="WWD849" s="3"/>
      <c r="WWE849" s="3"/>
      <c r="WWF849" s="3"/>
      <c r="WWG849" s="3"/>
      <c r="WWH849" s="3"/>
      <c r="WWI849" s="3"/>
      <c r="WWJ849" s="3"/>
      <c r="WWK849" s="3"/>
      <c r="WWL849" s="3"/>
      <c r="WWM849" s="3"/>
      <c r="WWN849" s="3"/>
      <c r="WWO849" s="3"/>
      <c r="WWP849" s="3"/>
      <c r="WWQ849" s="3"/>
      <c r="WWR849" s="3"/>
      <c r="WWS849" s="3"/>
      <c r="WWT849" s="3"/>
      <c r="WWU849" s="3"/>
      <c r="WWV849" s="3"/>
      <c r="WWW849" s="3"/>
      <c r="WWX849" s="3"/>
      <c r="WWY849" s="3"/>
      <c r="WWZ849" s="3"/>
      <c r="WXA849" s="3"/>
      <c r="WXB849" s="3"/>
      <c r="WXC849" s="3"/>
      <c r="WXD849" s="3"/>
      <c r="WXE849" s="3"/>
      <c r="WXF849" s="3"/>
      <c r="WXG849" s="3"/>
      <c r="WXH849" s="3"/>
      <c r="WXI849" s="3"/>
      <c r="WXJ849" s="3"/>
      <c r="WXK849" s="3"/>
      <c r="WXL849" s="3"/>
      <c r="WXM849" s="3"/>
      <c r="WXN849" s="3"/>
      <c r="WXO849" s="3"/>
      <c r="WXP849" s="3"/>
      <c r="WXQ849" s="3"/>
      <c r="WXR849" s="3"/>
      <c r="WXS849" s="3"/>
      <c r="WXT849" s="3"/>
      <c r="WXU849" s="3"/>
      <c r="WXV849" s="3"/>
      <c r="WXW849" s="3"/>
      <c r="WXX849" s="3"/>
      <c r="WXY849" s="3"/>
      <c r="WXZ849" s="3"/>
      <c r="WYA849" s="3"/>
      <c r="WYB849" s="3"/>
      <c r="WYC849" s="3"/>
      <c r="WYD849" s="3"/>
      <c r="WYE849" s="3"/>
      <c r="WYF849" s="3"/>
      <c r="WYG849" s="3"/>
      <c r="WYH849" s="3"/>
      <c r="WYI849" s="3"/>
      <c r="WYJ849" s="3"/>
      <c r="WYK849" s="3"/>
      <c r="WYL849" s="3"/>
      <c r="WYM849" s="3"/>
      <c r="WYN849" s="3"/>
      <c r="WYO849" s="3"/>
      <c r="WYP849" s="3"/>
      <c r="WYQ849" s="3"/>
      <c r="WYR849" s="3"/>
      <c r="WYS849" s="3"/>
      <c r="WYT849" s="3"/>
      <c r="WYU849" s="3"/>
      <c r="WYV849" s="3"/>
      <c r="WYW849" s="3"/>
      <c r="WYX849" s="3"/>
      <c r="WYY849" s="3"/>
      <c r="WYZ849" s="3"/>
      <c r="WZA849" s="3"/>
      <c r="WZB849" s="3"/>
      <c r="WZC849" s="3"/>
      <c r="WZD849" s="3"/>
      <c r="WZE849" s="3"/>
      <c r="WZF849" s="3"/>
      <c r="WZG849" s="3"/>
      <c r="WZH849" s="3"/>
      <c r="WZI849" s="3"/>
      <c r="WZJ849" s="3"/>
      <c r="WZK849" s="3"/>
      <c r="WZL849" s="3"/>
      <c r="WZM849" s="3"/>
      <c r="WZN849" s="3"/>
      <c r="WZO849" s="3"/>
      <c r="WZP849" s="3"/>
      <c r="WZQ849" s="3"/>
      <c r="WZR849" s="3"/>
      <c r="WZS849" s="3"/>
      <c r="WZT849" s="3"/>
      <c r="WZU849" s="3"/>
      <c r="WZV849" s="3"/>
      <c r="WZW849" s="3"/>
      <c r="WZX849" s="3"/>
      <c r="WZY849" s="3"/>
      <c r="WZZ849" s="3"/>
      <c r="XAA849" s="3"/>
      <c r="XAB849" s="3"/>
      <c r="XAC849" s="3"/>
      <c r="XAD849" s="3"/>
      <c r="XAE849" s="3"/>
      <c r="XAF849" s="3"/>
      <c r="XAG849" s="3"/>
      <c r="XAH849" s="3"/>
      <c r="XAI849" s="3"/>
      <c r="XAJ849" s="3"/>
      <c r="XAK849" s="3"/>
      <c r="XAL849" s="3"/>
      <c r="XAM849" s="3"/>
      <c r="XAN849" s="3"/>
      <c r="XAO849" s="3"/>
      <c r="XAP849" s="3"/>
      <c r="XAQ849" s="3"/>
      <c r="XAR849" s="3"/>
      <c r="XAS849" s="3"/>
      <c r="XAT849" s="3"/>
      <c r="XAU849" s="3"/>
      <c r="XAV849" s="3"/>
      <c r="XAW849" s="3"/>
      <c r="XAX849" s="3"/>
      <c r="XAY849" s="3"/>
      <c r="XAZ849" s="3"/>
      <c r="XBA849" s="3"/>
      <c r="XBB849" s="3"/>
      <c r="XBC849" s="3"/>
      <c r="XBD849" s="3"/>
      <c r="XBE849" s="3"/>
      <c r="XBF849" s="3"/>
      <c r="XBG849" s="3"/>
      <c r="XBH849" s="3"/>
      <c r="XBI849" s="3"/>
      <c r="XBJ849" s="3"/>
      <c r="XBK849" s="3"/>
      <c r="XBL849" s="3"/>
      <c r="XBM849" s="3"/>
      <c r="XBN849" s="3"/>
      <c r="XBO849" s="3"/>
      <c r="XBP849" s="3"/>
      <c r="XBQ849" s="3"/>
      <c r="XBR849" s="3"/>
      <c r="XBS849" s="3"/>
      <c r="XBT849" s="3"/>
      <c r="XBU849" s="3"/>
      <c r="XBV849" s="3"/>
      <c r="XBW849" s="3"/>
      <c r="XBX849" s="3"/>
      <c r="XBY849" s="3"/>
      <c r="XBZ849" s="3"/>
      <c r="XCA849" s="3"/>
      <c r="XCB849" s="3"/>
      <c r="XCC849" s="3"/>
      <c r="XCD849" s="3"/>
      <c r="XCE849" s="3"/>
      <c r="XCF849" s="3"/>
      <c r="XCG849" s="3"/>
      <c r="XCH849" s="3"/>
      <c r="XCI849" s="3"/>
      <c r="XCJ849" s="3"/>
      <c r="XCK849" s="3"/>
      <c r="XCL849" s="3"/>
      <c r="XCM849" s="3"/>
      <c r="XCN849" s="3"/>
      <c r="XCO849" s="3"/>
      <c r="XCP849" s="3"/>
      <c r="XCQ849" s="3"/>
      <c r="XCR849" s="3"/>
      <c r="XCS849" s="3"/>
      <c r="XCT849" s="3"/>
      <c r="XCU849" s="3"/>
      <c r="XCV849" s="3"/>
      <c r="XCW849" s="3"/>
      <c r="XCX849" s="3"/>
      <c r="XCY849" s="3"/>
      <c r="XCZ849" s="3"/>
      <c r="XDA849" s="3"/>
      <c r="XDB849" s="3"/>
      <c r="XDC849" s="3"/>
      <c r="XDD849" s="3"/>
      <c r="XDE849" s="3"/>
      <c r="XDF849" s="3"/>
      <c r="XDG849" s="3"/>
      <c r="XDH849" s="3"/>
      <c r="XDI849" s="3"/>
      <c r="XDJ849" s="3"/>
      <c r="XDK849" s="3"/>
      <c r="XDL849" s="3"/>
      <c r="XDM849" s="3"/>
      <c r="XDN849" s="3"/>
      <c r="XDO849" s="3"/>
      <c r="XDP849" s="3"/>
      <c r="XDQ849" s="3"/>
      <c r="XDR849" s="3"/>
      <c r="XDS849" s="3"/>
      <c r="XDT849" s="3"/>
      <c r="XDU849" s="3"/>
      <c r="XDV849" s="3"/>
      <c r="XDW849" s="3"/>
      <c r="XDX849" s="3"/>
      <c r="XDY849" s="3"/>
      <c r="XDZ849" s="3"/>
      <c r="XEA849" s="3"/>
      <c r="XEB849" s="3"/>
      <c r="XEC849" s="3"/>
      <c r="XED849" s="3"/>
      <c r="XEE849" s="3"/>
      <c r="XEF849" s="3"/>
      <c r="XEG849" s="3"/>
      <c r="XEH849" s="3"/>
      <c r="XEI849" s="3"/>
      <c r="XEJ849" s="3"/>
      <c r="XEK849" s="3"/>
      <c r="XEL849" s="3"/>
      <c r="XEM849" s="3"/>
      <c r="XEN849" s="3"/>
      <c r="XEO849" s="3"/>
      <c r="XEP849" s="3"/>
      <c r="XEQ849" s="3"/>
    </row>
    <row r="850" spans="1:16371" ht="62.45" customHeight="1">
      <c r="A850" s="196" t="s">
        <v>3570</v>
      </c>
      <c r="B850" s="253" t="s">
        <v>12</v>
      </c>
      <c r="C850" s="253" t="s">
        <v>127</v>
      </c>
      <c r="D850" s="251">
        <v>42157</v>
      </c>
      <c r="E850" s="252">
        <v>0.82638888888888884</v>
      </c>
      <c r="F850" s="251">
        <v>42157</v>
      </c>
      <c r="G850" s="252">
        <v>0.82638888888888884</v>
      </c>
      <c r="H850" s="252">
        <v>0</v>
      </c>
      <c r="I850" s="253">
        <v>52</v>
      </c>
      <c r="J850" s="253" t="s">
        <v>3392</v>
      </c>
      <c r="K850" s="253" t="s">
        <v>8</v>
      </c>
      <c r="L850" s="253" t="s">
        <v>9</v>
      </c>
      <c r="M850" s="253" t="s">
        <v>3564</v>
      </c>
      <c r="N850" s="266">
        <v>35</v>
      </c>
      <c r="O850" s="253" t="s">
        <v>7</v>
      </c>
      <c r="P850" s="253" t="s">
        <v>3564</v>
      </c>
      <c r="Q850" s="253" t="s">
        <v>5217</v>
      </c>
      <c r="R850" s="253">
        <v>1.1000000000000001</v>
      </c>
      <c r="S850" s="253">
        <v>7.18</v>
      </c>
      <c r="T850" s="253">
        <f>R850+S850</f>
        <v>8.2799999999999994</v>
      </c>
      <c r="U850" s="491" t="s">
        <v>28</v>
      </c>
      <c r="V850" s="112" t="s">
        <v>5227</v>
      </c>
      <c r="W850" s="112" t="s">
        <v>1364</v>
      </c>
      <c r="X850" s="112" t="s">
        <v>762</v>
      </c>
      <c r="Y850" s="112" t="s">
        <v>5228</v>
      </c>
      <c r="Z850" s="112">
        <v>1</v>
      </c>
      <c r="AA850" s="112" t="s">
        <v>5229</v>
      </c>
      <c r="AB850" s="491" t="s">
        <v>128</v>
      </c>
      <c r="AC850" s="491" t="s">
        <v>128</v>
      </c>
      <c r="AD850" s="491" t="s">
        <v>42</v>
      </c>
      <c r="AE850" s="491"/>
      <c r="AF850" s="491"/>
      <c r="AG850" s="491"/>
      <c r="AH850" s="73"/>
      <c r="AI850" s="7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c r="UE850" s="3"/>
      <c r="UF850" s="3"/>
      <c r="UG850" s="3"/>
      <c r="UH850" s="3"/>
      <c r="UI850" s="3"/>
      <c r="UJ850" s="3"/>
      <c r="UK850" s="3"/>
      <c r="UL850" s="3"/>
      <c r="UM850" s="3"/>
      <c r="UN850" s="3"/>
      <c r="UO850" s="3"/>
      <c r="UP850" s="3"/>
      <c r="UQ850" s="3"/>
      <c r="UR850" s="3"/>
      <c r="US850" s="3"/>
      <c r="UT850" s="3"/>
      <c r="UU850" s="3"/>
      <c r="UV850" s="3"/>
      <c r="UW850" s="3"/>
      <c r="UX850" s="3"/>
      <c r="UY850" s="3"/>
      <c r="UZ850" s="3"/>
      <c r="VA850" s="3"/>
      <c r="VB850" s="3"/>
      <c r="VC850" s="3"/>
      <c r="VD850" s="3"/>
      <c r="VE850" s="3"/>
      <c r="VF850" s="3"/>
      <c r="VG850" s="3"/>
      <c r="VH850" s="3"/>
      <c r="VI850" s="3"/>
      <c r="VJ850" s="3"/>
      <c r="VK850" s="3"/>
      <c r="VL850" s="3"/>
      <c r="VM850" s="3"/>
      <c r="VN850" s="3"/>
      <c r="VO850" s="3"/>
      <c r="VP850" s="3"/>
      <c r="VQ850" s="3"/>
      <c r="VR850" s="3"/>
      <c r="VS850" s="3"/>
      <c r="VT850" s="3"/>
      <c r="VU850" s="3"/>
      <c r="VV850" s="3"/>
      <c r="VW850" s="3"/>
      <c r="VX850" s="3"/>
      <c r="VY850" s="3"/>
      <c r="VZ850" s="3"/>
      <c r="WA850" s="3"/>
      <c r="WB850" s="3"/>
      <c r="WC850" s="3"/>
      <c r="WD850" s="3"/>
      <c r="WE850" s="3"/>
      <c r="WF850" s="3"/>
      <c r="WG850" s="3"/>
      <c r="WH850" s="3"/>
      <c r="WI850" s="3"/>
      <c r="WJ850" s="3"/>
      <c r="WK850" s="3"/>
      <c r="WL850" s="3"/>
      <c r="WM850" s="3"/>
      <c r="WN850" s="3"/>
      <c r="WO850" s="3"/>
      <c r="WP850" s="3"/>
      <c r="WQ850" s="3"/>
      <c r="WR850" s="3"/>
      <c r="WS850" s="3"/>
      <c r="WT850" s="3"/>
      <c r="WU850" s="3"/>
      <c r="WV850" s="3"/>
      <c r="WW850" s="3"/>
      <c r="WX850" s="3"/>
      <c r="WY850" s="3"/>
      <c r="WZ850" s="3"/>
      <c r="XA850" s="3"/>
      <c r="XB850" s="3"/>
      <c r="XC850" s="3"/>
      <c r="XD850" s="3"/>
      <c r="XE850" s="3"/>
      <c r="XF850" s="3"/>
      <c r="XG850" s="3"/>
      <c r="XH850" s="3"/>
      <c r="XI850" s="3"/>
      <c r="XJ850" s="3"/>
      <c r="XK850" s="3"/>
      <c r="XL850" s="3"/>
      <c r="XM850" s="3"/>
      <c r="XN850" s="3"/>
      <c r="XO850" s="3"/>
      <c r="XP850" s="3"/>
      <c r="XQ850" s="3"/>
      <c r="XR850" s="3"/>
      <c r="XS850" s="3"/>
      <c r="XT850" s="3"/>
      <c r="XU850" s="3"/>
      <c r="XV850" s="3"/>
      <c r="XW850" s="3"/>
      <c r="XX850" s="3"/>
      <c r="XY850" s="3"/>
      <c r="XZ850" s="3"/>
      <c r="YA850" s="3"/>
      <c r="YB850" s="3"/>
      <c r="YC850" s="3"/>
      <c r="YD850" s="3"/>
      <c r="YE850" s="3"/>
      <c r="YF850" s="3"/>
      <c r="YG850" s="3"/>
      <c r="YH850" s="3"/>
      <c r="YI850" s="3"/>
      <c r="YJ850" s="3"/>
      <c r="YK850" s="3"/>
      <c r="YL850" s="3"/>
      <c r="YM850" s="3"/>
      <c r="YN850" s="3"/>
      <c r="YO850" s="3"/>
      <c r="YP850" s="3"/>
      <c r="YQ850" s="3"/>
      <c r="YR850" s="3"/>
      <c r="YS850" s="3"/>
      <c r="YT850" s="3"/>
      <c r="YU850" s="3"/>
      <c r="YV850" s="3"/>
      <c r="YW850" s="3"/>
      <c r="YX850" s="3"/>
      <c r="YY850" s="3"/>
      <c r="YZ850" s="3"/>
      <c r="ZA850" s="3"/>
      <c r="ZB850" s="3"/>
      <c r="ZC850" s="3"/>
      <c r="ZD850" s="3"/>
      <c r="ZE850" s="3"/>
      <c r="ZF850" s="3"/>
      <c r="ZG850" s="3"/>
      <c r="ZH850" s="3"/>
      <c r="ZI850" s="3"/>
      <c r="ZJ850" s="3"/>
      <c r="ZK850" s="3"/>
      <c r="ZL850" s="3"/>
      <c r="ZM850" s="3"/>
      <c r="ZN850" s="3"/>
      <c r="ZO850" s="3"/>
      <c r="ZP850" s="3"/>
      <c r="ZQ850" s="3"/>
      <c r="ZR850" s="3"/>
      <c r="ZS850" s="3"/>
      <c r="ZT850" s="3"/>
      <c r="ZU850" s="3"/>
      <c r="ZV850" s="3"/>
      <c r="ZW850" s="3"/>
      <c r="ZX850" s="3"/>
      <c r="ZY850" s="3"/>
      <c r="ZZ850" s="3"/>
      <c r="AAA850" s="3"/>
      <c r="AAB850" s="3"/>
      <c r="AAC850" s="3"/>
      <c r="AAD850" s="3"/>
      <c r="AAE850" s="3"/>
      <c r="AAF850" s="3"/>
      <c r="AAG850" s="3"/>
      <c r="AAH850" s="3"/>
      <c r="AAI850" s="3"/>
      <c r="AAJ850" s="3"/>
      <c r="AAK850" s="3"/>
      <c r="AAL850" s="3"/>
      <c r="AAM850" s="3"/>
      <c r="AAN850" s="3"/>
      <c r="AAO850" s="3"/>
      <c r="AAP850" s="3"/>
      <c r="AAQ850" s="3"/>
      <c r="AAR850" s="3"/>
      <c r="AAS850" s="3"/>
      <c r="AAT850" s="3"/>
      <c r="AAU850" s="3"/>
      <c r="AAV850" s="3"/>
      <c r="AAW850" s="3"/>
      <c r="AAX850" s="3"/>
      <c r="AAY850" s="3"/>
      <c r="AAZ850" s="3"/>
      <c r="ABA850" s="3"/>
      <c r="ABB850" s="3"/>
      <c r="ABC850" s="3"/>
      <c r="ABD850" s="3"/>
      <c r="ABE850" s="3"/>
      <c r="ABF850" s="3"/>
      <c r="ABG850" s="3"/>
      <c r="ABH850" s="3"/>
      <c r="ABI850" s="3"/>
      <c r="ABJ850" s="3"/>
      <c r="ABK850" s="3"/>
      <c r="ABL850" s="3"/>
      <c r="ABM850" s="3"/>
      <c r="ABN850" s="3"/>
      <c r="ABO850" s="3"/>
      <c r="ABP850" s="3"/>
      <c r="ABQ850" s="3"/>
      <c r="ABR850" s="3"/>
      <c r="ABS850" s="3"/>
      <c r="ABT850" s="3"/>
      <c r="ABU850" s="3"/>
      <c r="ABV850" s="3"/>
      <c r="ABW850" s="3"/>
      <c r="ABX850" s="3"/>
      <c r="ABY850" s="3"/>
      <c r="ABZ850" s="3"/>
      <c r="ACA850" s="3"/>
      <c r="ACB850" s="3"/>
      <c r="ACC850" s="3"/>
      <c r="ACD850" s="3"/>
      <c r="ACE850" s="3"/>
      <c r="ACF850" s="3"/>
      <c r="ACG850" s="3"/>
      <c r="ACH850" s="3"/>
      <c r="ACI850" s="3"/>
      <c r="ACJ850" s="3"/>
      <c r="ACK850" s="3"/>
      <c r="ACL850" s="3"/>
      <c r="ACM850" s="3"/>
      <c r="ACN850" s="3"/>
      <c r="ACO850" s="3"/>
      <c r="ACP850" s="3"/>
      <c r="ACQ850" s="3"/>
      <c r="ACR850" s="3"/>
      <c r="ACS850" s="3"/>
      <c r="ACT850" s="3"/>
      <c r="ACU850" s="3"/>
      <c r="ACV850" s="3"/>
      <c r="ACW850" s="3"/>
      <c r="ACX850" s="3"/>
      <c r="ACY850" s="3"/>
      <c r="ACZ850" s="3"/>
      <c r="ADA850" s="3"/>
      <c r="ADB850" s="3"/>
      <c r="ADC850" s="3"/>
      <c r="ADD850" s="3"/>
      <c r="ADE850" s="3"/>
      <c r="ADF850" s="3"/>
      <c r="ADG850" s="3"/>
      <c r="ADH850" s="3"/>
      <c r="ADI850" s="3"/>
      <c r="ADJ850" s="3"/>
      <c r="ADK850" s="3"/>
      <c r="ADL850" s="3"/>
      <c r="ADM850" s="3"/>
      <c r="ADN850" s="3"/>
      <c r="ADO850" s="3"/>
      <c r="ADP850" s="3"/>
      <c r="ADQ850" s="3"/>
      <c r="ADR850" s="3"/>
      <c r="ADS850" s="3"/>
      <c r="ADT850" s="3"/>
      <c r="ADU850" s="3"/>
      <c r="ADV850" s="3"/>
      <c r="ADW850" s="3"/>
      <c r="ADX850" s="3"/>
      <c r="ADY850" s="3"/>
      <c r="ADZ850" s="3"/>
      <c r="AEA850" s="3"/>
      <c r="AEB850" s="3"/>
      <c r="AEC850" s="3"/>
      <c r="AED850" s="3"/>
      <c r="AEE850" s="3"/>
      <c r="AEF850" s="3"/>
      <c r="AEG850" s="3"/>
      <c r="AEH850" s="3"/>
      <c r="AEI850" s="3"/>
      <c r="AEJ850" s="3"/>
      <c r="AEK850" s="3"/>
      <c r="AEL850" s="3"/>
      <c r="AEM850" s="3"/>
      <c r="AEN850" s="3"/>
      <c r="AEO850" s="3"/>
      <c r="AEP850" s="3"/>
      <c r="AEQ850" s="3"/>
      <c r="AER850" s="3"/>
      <c r="AES850" s="3"/>
      <c r="AET850" s="3"/>
      <c r="AEU850" s="3"/>
      <c r="AEV850" s="3"/>
      <c r="AEW850" s="3"/>
      <c r="AEX850" s="3"/>
      <c r="AEY850" s="3"/>
      <c r="AEZ850" s="3"/>
      <c r="AFA850" s="3"/>
      <c r="AFB850" s="3"/>
      <c r="AFC850" s="3"/>
      <c r="AFD850" s="3"/>
      <c r="AFE850" s="3"/>
      <c r="AFF850" s="3"/>
      <c r="AFG850" s="3"/>
      <c r="AFH850" s="3"/>
      <c r="AFI850" s="3"/>
      <c r="AFJ850" s="3"/>
      <c r="AFK850" s="3"/>
      <c r="AFL850" s="3"/>
      <c r="AFM850" s="3"/>
      <c r="AFN850" s="3"/>
      <c r="AFO850" s="3"/>
      <c r="AFP850" s="3"/>
      <c r="AFQ850" s="3"/>
      <c r="AFR850" s="3"/>
      <c r="AFS850" s="3"/>
      <c r="AFT850" s="3"/>
      <c r="AFU850" s="3"/>
      <c r="AFV850" s="3"/>
      <c r="AFW850" s="3"/>
      <c r="AFX850" s="3"/>
      <c r="AFY850" s="3"/>
      <c r="AFZ850" s="3"/>
      <c r="AGA850" s="3"/>
      <c r="AGB850" s="3"/>
      <c r="AGC850" s="3"/>
      <c r="AGD850" s="3"/>
      <c r="AGE850" s="3"/>
      <c r="AGF850" s="3"/>
      <c r="AGG850" s="3"/>
      <c r="AGH850" s="3"/>
      <c r="AGI850" s="3"/>
      <c r="AGJ850" s="3"/>
      <c r="AGK850" s="3"/>
      <c r="AGL850" s="3"/>
      <c r="AGM850" s="3"/>
      <c r="AGN850" s="3"/>
      <c r="AGO850" s="3"/>
      <c r="AGP850" s="3"/>
      <c r="AGQ850" s="3"/>
      <c r="AGR850" s="3"/>
      <c r="AGS850" s="3"/>
      <c r="AGT850" s="3"/>
      <c r="AGU850" s="3"/>
      <c r="AGV850" s="3"/>
      <c r="AGW850" s="3"/>
      <c r="AGX850" s="3"/>
      <c r="AGY850" s="3"/>
      <c r="AGZ850" s="3"/>
      <c r="AHA850" s="3"/>
      <c r="AHB850" s="3"/>
      <c r="AHC850" s="3"/>
      <c r="AHD850" s="3"/>
      <c r="AHE850" s="3"/>
      <c r="AHF850" s="3"/>
      <c r="AHG850" s="3"/>
      <c r="AHH850" s="3"/>
      <c r="AHI850" s="3"/>
      <c r="AHJ850" s="3"/>
      <c r="AHK850" s="3"/>
      <c r="AHL850" s="3"/>
      <c r="AHM850" s="3"/>
      <c r="AHN850" s="3"/>
      <c r="AHO850" s="3"/>
      <c r="AHP850" s="3"/>
      <c r="AHQ850" s="3"/>
      <c r="AHR850" s="3"/>
      <c r="AHS850" s="3"/>
      <c r="AHT850" s="3"/>
      <c r="AHU850" s="3"/>
      <c r="AHV850" s="3"/>
      <c r="AHW850" s="3"/>
      <c r="AHX850" s="3"/>
      <c r="AHY850" s="3"/>
      <c r="AHZ850" s="3"/>
      <c r="AIA850" s="3"/>
      <c r="AIB850" s="3"/>
      <c r="AIC850" s="3"/>
      <c r="AID850" s="3"/>
      <c r="AIE850" s="3"/>
      <c r="AIF850" s="3"/>
      <c r="AIG850" s="3"/>
      <c r="AIH850" s="3"/>
      <c r="AII850" s="3"/>
      <c r="AIJ850" s="3"/>
      <c r="AIK850" s="3"/>
      <c r="AIL850" s="3"/>
      <c r="AIM850" s="3"/>
      <c r="AIN850" s="3"/>
      <c r="AIO850" s="3"/>
      <c r="AIP850" s="3"/>
      <c r="AIQ850" s="3"/>
      <c r="AIR850" s="3"/>
      <c r="AIS850" s="3"/>
      <c r="AIT850" s="3"/>
      <c r="AIU850" s="3"/>
      <c r="AIV850" s="3"/>
      <c r="AIW850" s="3"/>
      <c r="AIX850" s="3"/>
      <c r="AIY850" s="3"/>
      <c r="AIZ850" s="3"/>
      <c r="AJA850" s="3"/>
      <c r="AJB850" s="3"/>
      <c r="AJC850" s="3"/>
      <c r="AJD850" s="3"/>
      <c r="AJE850" s="3"/>
      <c r="AJF850" s="3"/>
      <c r="AJG850" s="3"/>
      <c r="AJH850" s="3"/>
      <c r="AJI850" s="3"/>
      <c r="AJJ850" s="3"/>
      <c r="AJK850" s="3"/>
      <c r="AJL850" s="3"/>
      <c r="AJM850" s="3"/>
      <c r="AJN850" s="3"/>
      <c r="AJO850" s="3"/>
      <c r="AJP850" s="3"/>
      <c r="AJQ850" s="3"/>
      <c r="AJR850" s="3"/>
      <c r="AJS850" s="3"/>
      <c r="AJT850" s="3"/>
      <c r="AJU850" s="3"/>
      <c r="AJV850" s="3"/>
      <c r="AJW850" s="3"/>
      <c r="AJX850" s="3"/>
      <c r="AJY850" s="3"/>
      <c r="AJZ850" s="3"/>
      <c r="AKA850" s="3"/>
      <c r="AKB850" s="3"/>
      <c r="AKC850" s="3"/>
      <c r="AKD850" s="3"/>
      <c r="AKE850" s="3"/>
      <c r="AKF850" s="3"/>
      <c r="AKG850" s="3"/>
      <c r="AKH850" s="3"/>
      <c r="AKI850" s="3"/>
      <c r="AKJ850" s="3"/>
      <c r="AKK850" s="3"/>
      <c r="AKL850" s="3"/>
      <c r="AKM850" s="3"/>
      <c r="AKN850" s="3"/>
      <c r="AKO850" s="3"/>
      <c r="AKP850" s="3"/>
      <c r="AKQ850" s="3"/>
      <c r="AKR850" s="3"/>
      <c r="AKS850" s="3"/>
      <c r="AKT850" s="3"/>
      <c r="AKU850" s="3"/>
      <c r="AKV850" s="3"/>
      <c r="AKW850" s="3"/>
      <c r="AKX850" s="3"/>
      <c r="AKY850" s="3"/>
      <c r="AKZ850" s="3"/>
      <c r="ALA850" s="3"/>
      <c r="ALB850" s="3"/>
      <c r="ALC850" s="3"/>
      <c r="ALD850" s="3"/>
      <c r="ALE850" s="3"/>
      <c r="ALF850" s="3"/>
      <c r="ALG850" s="3"/>
      <c r="ALH850" s="3"/>
      <c r="ALI850" s="3"/>
      <c r="ALJ850" s="3"/>
      <c r="ALK850" s="3"/>
      <c r="ALL850" s="3"/>
      <c r="ALM850" s="3"/>
      <c r="ALN850" s="3"/>
      <c r="ALO850" s="3"/>
      <c r="ALP850" s="3"/>
      <c r="ALQ850" s="3"/>
      <c r="ALR850" s="3"/>
      <c r="ALS850" s="3"/>
      <c r="ALT850" s="3"/>
      <c r="ALU850" s="3"/>
      <c r="ALV850" s="3"/>
      <c r="ALW850" s="3"/>
      <c r="ALX850" s="3"/>
      <c r="ALY850" s="3"/>
      <c r="ALZ850" s="3"/>
      <c r="AMA850" s="3"/>
      <c r="AMB850" s="3"/>
      <c r="AMC850" s="3"/>
      <c r="AMD850" s="3"/>
      <c r="AME850" s="3"/>
      <c r="AMF850" s="3"/>
      <c r="AMG850" s="3"/>
      <c r="AMH850" s="3"/>
      <c r="AMI850" s="3"/>
      <c r="AMJ850" s="3"/>
      <c r="AMK850" s="3"/>
      <c r="AML850" s="3"/>
      <c r="AMM850" s="3"/>
      <c r="AMN850" s="3"/>
      <c r="AMO850" s="3"/>
      <c r="AMP850" s="3"/>
      <c r="AMQ850" s="3"/>
      <c r="AMR850" s="3"/>
      <c r="AMS850" s="3"/>
      <c r="AMT850" s="3"/>
      <c r="AMU850" s="3"/>
      <c r="AMV850" s="3"/>
      <c r="AMW850" s="3"/>
      <c r="AMX850" s="3"/>
      <c r="AMY850" s="3"/>
      <c r="AMZ850" s="3"/>
      <c r="ANA850" s="3"/>
      <c r="ANB850" s="3"/>
      <c r="ANC850" s="3"/>
      <c r="AND850" s="3"/>
      <c r="ANE850" s="3"/>
      <c r="ANF850" s="3"/>
      <c r="ANG850" s="3"/>
      <c r="ANH850" s="3"/>
      <c r="ANI850" s="3"/>
      <c r="ANJ850" s="3"/>
      <c r="ANK850" s="3"/>
      <c r="ANL850" s="3"/>
      <c r="ANM850" s="3"/>
      <c r="ANN850" s="3"/>
      <c r="ANO850" s="3"/>
      <c r="ANP850" s="3"/>
      <c r="ANQ850" s="3"/>
      <c r="ANR850" s="3"/>
      <c r="ANS850" s="3"/>
      <c r="ANT850" s="3"/>
      <c r="ANU850" s="3"/>
      <c r="ANV850" s="3"/>
      <c r="ANW850" s="3"/>
      <c r="ANX850" s="3"/>
      <c r="ANY850" s="3"/>
      <c r="ANZ850" s="3"/>
      <c r="AOA850" s="3"/>
      <c r="AOB850" s="3"/>
      <c r="AOC850" s="3"/>
      <c r="AOD850" s="3"/>
      <c r="AOE850" s="3"/>
      <c r="AOF850" s="3"/>
      <c r="AOG850" s="3"/>
      <c r="AOH850" s="3"/>
      <c r="AOI850" s="3"/>
      <c r="AOJ850" s="3"/>
      <c r="AOK850" s="3"/>
      <c r="AOL850" s="3"/>
      <c r="AOM850" s="3"/>
      <c r="AON850" s="3"/>
      <c r="AOO850" s="3"/>
      <c r="AOP850" s="3"/>
      <c r="AOQ850" s="3"/>
      <c r="AOR850" s="3"/>
      <c r="AOS850" s="3"/>
      <c r="AOT850" s="3"/>
      <c r="AOU850" s="3"/>
      <c r="AOV850" s="3"/>
      <c r="AOW850" s="3"/>
      <c r="AOX850" s="3"/>
      <c r="AOY850" s="3"/>
      <c r="AOZ850" s="3"/>
      <c r="APA850" s="3"/>
      <c r="APB850" s="3"/>
      <c r="APC850" s="3"/>
      <c r="APD850" s="3"/>
      <c r="APE850" s="3"/>
      <c r="APF850" s="3"/>
      <c r="APG850" s="3"/>
      <c r="APH850" s="3"/>
      <c r="API850" s="3"/>
      <c r="APJ850" s="3"/>
      <c r="APK850" s="3"/>
      <c r="APL850" s="3"/>
      <c r="APM850" s="3"/>
      <c r="APN850" s="3"/>
      <c r="APO850" s="3"/>
      <c r="APP850" s="3"/>
      <c r="APQ850" s="3"/>
      <c r="APR850" s="3"/>
      <c r="APS850" s="3"/>
      <c r="APT850" s="3"/>
      <c r="APU850" s="3"/>
      <c r="APV850" s="3"/>
      <c r="APW850" s="3"/>
      <c r="APX850" s="3"/>
      <c r="APY850" s="3"/>
      <c r="APZ850" s="3"/>
      <c r="AQA850" s="3"/>
      <c r="AQB850" s="3"/>
      <c r="AQC850" s="3"/>
      <c r="AQD850" s="3"/>
      <c r="AQE850" s="3"/>
      <c r="AQF850" s="3"/>
      <c r="AQG850" s="3"/>
      <c r="AQH850" s="3"/>
      <c r="AQI850" s="3"/>
      <c r="AQJ850" s="3"/>
      <c r="AQK850" s="3"/>
      <c r="AQL850" s="3"/>
      <c r="AQM850" s="3"/>
      <c r="AQN850" s="3"/>
      <c r="AQO850" s="3"/>
      <c r="AQP850" s="3"/>
      <c r="AQQ850" s="3"/>
      <c r="AQR850" s="3"/>
      <c r="AQS850" s="3"/>
      <c r="AQT850" s="3"/>
      <c r="AQU850" s="3"/>
      <c r="AQV850" s="3"/>
      <c r="AQW850" s="3"/>
      <c r="AQX850" s="3"/>
      <c r="AQY850" s="3"/>
      <c r="AQZ850" s="3"/>
      <c r="ARA850" s="3"/>
      <c r="ARB850" s="3"/>
      <c r="ARC850" s="3"/>
      <c r="ARD850" s="3"/>
      <c r="ARE850" s="3"/>
      <c r="ARF850" s="3"/>
      <c r="ARG850" s="3"/>
      <c r="ARH850" s="3"/>
      <c r="ARI850" s="3"/>
      <c r="ARJ850" s="3"/>
      <c r="ARK850" s="3"/>
      <c r="ARL850" s="3"/>
      <c r="ARM850" s="3"/>
      <c r="ARN850" s="3"/>
      <c r="ARO850" s="3"/>
      <c r="ARP850" s="3"/>
      <c r="ARQ850" s="3"/>
      <c r="ARR850" s="3"/>
      <c r="ARS850" s="3"/>
      <c r="ART850" s="3"/>
      <c r="ARU850" s="3"/>
      <c r="ARV850" s="3"/>
      <c r="ARW850" s="3"/>
      <c r="ARX850" s="3"/>
      <c r="ARY850" s="3"/>
      <c r="ARZ850" s="3"/>
      <c r="ASA850" s="3"/>
      <c r="ASB850" s="3"/>
      <c r="ASC850" s="3"/>
      <c r="ASD850" s="3"/>
      <c r="ASE850" s="3"/>
      <c r="ASF850" s="3"/>
      <c r="ASG850" s="3"/>
      <c r="ASH850" s="3"/>
      <c r="ASI850" s="3"/>
      <c r="ASJ850" s="3"/>
      <c r="ASK850" s="3"/>
      <c r="ASL850" s="3"/>
      <c r="ASM850" s="3"/>
      <c r="ASN850" s="3"/>
      <c r="ASO850" s="3"/>
      <c r="ASP850" s="3"/>
      <c r="ASQ850" s="3"/>
      <c r="ASR850" s="3"/>
      <c r="ASS850" s="3"/>
      <c r="AST850" s="3"/>
      <c r="ASU850" s="3"/>
      <c r="ASV850" s="3"/>
      <c r="ASW850" s="3"/>
      <c r="ASX850" s="3"/>
      <c r="ASY850" s="3"/>
      <c r="ASZ850" s="3"/>
      <c r="ATA850" s="3"/>
      <c r="ATB850" s="3"/>
      <c r="ATC850" s="3"/>
      <c r="ATD850" s="3"/>
      <c r="ATE850" s="3"/>
      <c r="ATF850" s="3"/>
      <c r="ATG850" s="3"/>
      <c r="ATH850" s="3"/>
      <c r="ATI850" s="3"/>
      <c r="ATJ850" s="3"/>
      <c r="ATK850" s="3"/>
      <c r="ATL850" s="3"/>
      <c r="ATM850" s="3"/>
      <c r="ATN850" s="3"/>
      <c r="ATO850" s="3"/>
      <c r="ATP850" s="3"/>
      <c r="ATQ850" s="3"/>
      <c r="ATR850" s="3"/>
      <c r="ATS850" s="3"/>
      <c r="ATT850" s="3"/>
      <c r="ATU850" s="3"/>
      <c r="ATV850" s="3"/>
      <c r="ATW850" s="3"/>
      <c r="ATX850" s="3"/>
      <c r="ATY850" s="3"/>
      <c r="ATZ850" s="3"/>
      <c r="AUA850" s="3"/>
      <c r="AUB850" s="3"/>
      <c r="AUC850" s="3"/>
      <c r="AUD850" s="3"/>
      <c r="AUE850" s="3"/>
      <c r="AUF850" s="3"/>
      <c r="AUG850" s="3"/>
      <c r="AUH850" s="3"/>
      <c r="AUI850" s="3"/>
      <c r="AUJ850" s="3"/>
      <c r="AUK850" s="3"/>
      <c r="AUL850" s="3"/>
      <c r="AUM850" s="3"/>
      <c r="AUN850" s="3"/>
      <c r="AUO850" s="3"/>
      <c r="AUP850" s="3"/>
      <c r="AUQ850" s="3"/>
      <c r="AUR850" s="3"/>
      <c r="AUS850" s="3"/>
      <c r="AUT850" s="3"/>
      <c r="AUU850" s="3"/>
      <c r="AUV850" s="3"/>
      <c r="AUW850" s="3"/>
      <c r="AUX850" s="3"/>
      <c r="AUY850" s="3"/>
      <c r="AUZ850" s="3"/>
      <c r="AVA850" s="3"/>
      <c r="AVB850" s="3"/>
      <c r="AVC850" s="3"/>
      <c r="AVD850" s="3"/>
      <c r="AVE850" s="3"/>
      <c r="AVF850" s="3"/>
      <c r="AVG850" s="3"/>
      <c r="AVH850" s="3"/>
      <c r="AVI850" s="3"/>
      <c r="AVJ850" s="3"/>
      <c r="AVK850" s="3"/>
      <c r="AVL850" s="3"/>
      <c r="AVM850" s="3"/>
      <c r="AVN850" s="3"/>
      <c r="AVO850" s="3"/>
      <c r="AVP850" s="3"/>
      <c r="AVQ850" s="3"/>
      <c r="AVR850" s="3"/>
      <c r="AVS850" s="3"/>
      <c r="AVT850" s="3"/>
      <c r="AVU850" s="3"/>
      <c r="AVV850" s="3"/>
      <c r="AVW850" s="3"/>
      <c r="AVX850" s="3"/>
      <c r="AVY850" s="3"/>
      <c r="AVZ850" s="3"/>
      <c r="AWA850" s="3"/>
      <c r="AWB850" s="3"/>
      <c r="AWC850" s="3"/>
      <c r="AWD850" s="3"/>
      <c r="AWE850" s="3"/>
      <c r="AWF850" s="3"/>
      <c r="AWG850" s="3"/>
      <c r="AWH850" s="3"/>
      <c r="AWI850" s="3"/>
      <c r="AWJ850" s="3"/>
      <c r="AWK850" s="3"/>
      <c r="AWL850" s="3"/>
      <c r="AWM850" s="3"/>
      <c r="AWN850" s="3"/>
      <c r="AWO850" s="3"/>
      <c r="AWP850" s="3"/>
      <c r="AWQ850" s="3"/>
      <c r="AWR850" s="3"/>
      <c r="AWS850" s="3"/>
      <c r="AWT850" s="3"/>
      <c r="AWU850" s="3"/>
      <c r="AWV850" s="3"/>
      <c r="AWW850" s="3"/>
      <c r="AWX850" s="3"/>
      <c r="AWY850" s="3"/>
      <c r="AWZ850" s="3"/>
      <c r="AXA850" s="3"/>
      <c r="AXB850" s="3"/>
      <c r="AXC850" s="3"/>
      <c r="AXD850" s="3"/>
      <c r="AXE850" s="3"/>
      <c r="AXF850" s="3"/>
      <c r="AXG850" s="3"/>
      <c r="AXH850" s="3"/>
      <c r="AXI850" s="3"/>
      <c r="AXJ850" s="3"/>
      <c r="AXK850" s="3"/>
      <c r="AXL850" s="3"/>
      <c r="AXM850" s="3"/>
      <c r="AXN850" s="3"/>
      <c r="AXO850" s="3"/>
      <c r="AXP850" s="3"/>
      <c r="AXQ850" s="3"/>
      <c r="AXR850" s="3"/>
      <c r="AXS850" s="3"/>
      <c r="AXT850" s="3"/>
      <c r="AXU850" s="3"/>
      <c r="AXV850" s="3"/>
      <c r="AXW850" s="3"/>
      <c r="AXX850" s="3"/>
      <c r="AXY850" s="3"/>
      <c r="AXZ850" s="3"/>
      <c r="AYA850" s="3"/>
      <c r="AYB850" s="3"/>
      <c r="AYC850" s="3"/>
      <c r="AYD850" s="3"/>
      <c r="AYE850" s="3"/>
      <c r="AYF850" s="3"/>
      <c r="AYG850" s="3"/>
      <c r="AYH850" s="3"/>
      <c r="AYI850" s="3"/>
      <c r="AYJ850" s="3"/>
      <c r="AYK850" s="3"/>
      <c r="AYL850" s="3"/>
      <c r="AYM850" s="3"/>
      <c r="AYN850" s="3"/>
      <c r="AYO850" s="3"/>
      <c r="AYP850" s="3"/>
      <c r="AYQ850" s="3"/>
      <c r="AYR850" s="3"/>
      <c r="AYS850" s="3"/>
      <c r="AYT850" s="3"/>
      <c r="AYU850" s="3"/>
      <c r="AYV850" s="3"/>
      <c r="AYW850" s="3"/>
      <c r="AYX850" s="3"/>
      <c r="AYY850" s="3"/>
      <c r="AYZ850" s="3"/>
      <c r="AZA850" s="3"/>
      <c r="AZB850" s="3"/>
      <c r="AZC850" s="3"/>
      <c r="AZD850" s="3"/>
      <c r="AZE850" s="3"/>
      <c r="AZF850" s="3"/>
      <c r="AZG850" s="3"/>
      <c r="AZH850" s="3"/>
      <c r="AZI850" s="3"/>
      <c r="AZJ850" s="3"/>
      <c r="AZK850" s="3"/>
      <c r="AZL850" s="3"/>
      <c r="AZM850" s="3"/>
      <c r="AZN850" s="3"/>
      <c r="AZO850" s="3"/>
      <c r="AZP850" s="3"/>
      <c r="AZQ850" s="3"/>
      <c r="AZR850" s="3"/>
      <c r="AZS850" s="3"/>
      <c r="AZT850" s="3"/>
      <c r="AZU850" s="3"/>
      <c r="AZV850" s="3"/>
      <c r="AZW850" s="3"/>
      <c r="AZX850" s="3"/>
      <c r="AZY850" s="3"/>
      <c r="AZZ850" s="3"/>
      <c r="BAA850" s="3"/>
      <c r="BAB850" s="3"/>
      <c r="BAC850" s="3"/>
      <c r="BAD850" s="3"/>
      <c r="BAE850" s="3"/>
      <c r="BAF850" s="3"/>
      <c r="BAG850" s="3"/>
      <c r="BAH850" s="3"/>
      <c r="BAI850" s="3"/>
      <c r="BAJ850" s="3"/>
      <c r="BAK850" s="3"/>
      <c r="BAL850" s="3"/>
      <c r="BAM850" s="3"/>
      <c r="BAN850" s="3"/>
      <c r="BAO850" s="3"/>
      <c r="BAP850" s="3"/>
      <c r="BAQ850" s="3"/>
      <c r="BAR850" s="3"/>
      <c r="BAS850" s="3"/>
      <c r="BAT850" s="3"/>
      <c r="BAU850" s="3"/>
      <c r="BAV850" s="3"/>
      <c r="BAW850" s="3"/>
      <c r="BAX850" s="3"/>
      <c r="BAY850" s="3"/>
      <c r="BAZ850" s="3"/>
      <c r="BBA850" s="3"/>
      <c r="BBB850" s="3"/>
      <c r="BBC850" s="3"/>
      <c r="BBD850" s="3"/>
      <c r="BBE850" s="3"/>
      <c r="BBF850" s="3"/>
      <c r="BBG850" s="3"/>
      <c r="BBH850" s="3"/>
      <c r="BBI850" s="3"/>
      <c r="BBJ850" s="3"/>
      <c r="BBK850" s="3"/>
      <c r="BBL850" s="3"/>
      <c r="BBM850" s="3"/>
      <c r="BBN850" s="3"/>
      <c r="BBO850" s="3"/>
      <c r="BBP850" s="3"/>
      <c r="BBQ850" s="3"/>
      <c r="BBR850" s="3"/>
      <c r="BBS850" s="3"/>
      <c r="BBT850" s="3"/>
      <c r="BBU850" s="3"/>
      <c r="BBV850" s="3"/>
      <c r="BBW850" s="3"/>
      <c r="BBX850" s="3"/>
      <c r="BBY850" s="3"/>
      <c r="BBZ850" s="3"/>
      <c r="BCA850" s="3"/>
      <c r="BCB850" s="3"/>
      <c r="BCC850" s="3"/>
      <c r="BCD850" s="3"/>
      <c r="BCE850" s="3"/>
      <c r="BCF850" s="3"/>
      <c r="BCG850" s="3"/>
      <c r="BCH850" s="3"/>
      <c r="BCI850" s="3"/>
      <c r="BCJ850" s="3"/>
      <c r="BCK850" s="3"/>
      <c r="BCL850" s="3"/>
      <c r="BCM850" s="3"/>
      <c r="BCN850" s="3"/>
      <c r="BCO850" s="3"/>
      <c r="BCP850" s="3"/>
      <c r="BCQ850" s="3"/>
      <c r="BCR850" s="3"/>
      <c r="BCS850" s="3"/>
      <c r="BCT850" s="3"/>
      <c r="BCU850" s="3"/>
      <c r="BCV850" s="3"/>
      <c r="BCW850" s="3"/>
      <c r="BCX850" s="3"/>
      <c r="BCY850" s="3"/>
      <c r="BCZ850" s="3"/>
      <c r="BDA850" s="3"/>
      <c r="BDB850" s="3"/>
      <c r="BDC850" s="3"/>
      <c r="BDD850" s="3"/>
      <c r="BDE850" s="3"/>
      <c r="BDF850" s="3"/>
      <c r="BDG850" s="3"/>
      <c r="BDH850" s="3"/>
      <c r="BDI850" s="3"/>
      <c r="BDJ850" s="3"/>
      <c r="BDK850" s="3"/>
      <c r="BDL850" s="3"/>
      <c r="BDM850" s="3"/>
      <c r="BDN850" s="3"/>
      <c r="BDO850" s="3"/>
      <c r="BDP850" s="3"/>
      <c r="BDQ850" s="3"/>
      <c r="BDR850" s="3"/>
      <c r="BDS850" s="3"/>
      <c r="BDT850" s="3"/>
      <c r="BDU850" s="3"/>
      <c r="BDV850" s="3"/>
      <c r="BDW850" s="3"/>
      <c r="BDX850" s="3"/>
      <c r="BDY850" s="3"/>
      <c r="BDZ850" s="3"/>
      <c r="BEA850" s="3"/>
      <c r="BEB850" s="3"/>
      <c r="BEC850" s="3"/>
      <c r="BED850" s="3"/>
      <c r="BEE850" s="3"/>
      <c r="BEF850" s="3"/>
      <c r="BEG850" s="3"/>
      <c r="BEH850" s="3"/>
      <c r="BEI850" s="3"/>
      <c r="BEJ850" s="3"/>
      <c r="BEK850" s="3"/>
      <c r="BEL850" s="3"/>
      <c r="BEM850" s="3"/>
      <c r="BEN850" s="3"/>
      <c r="BEO850" s="3"/>
      <c r="BEP850" s="3"/>
      <c r="BEQ850" s="3"/>
      <c r="BER850" s="3"/>
      <c r="BES850" s="3"/>
      <c r="BET850" s="3"/>
      <c r="BEU850" s="3"/>
      <c r="BEV850" s="3"/>
      <c r="BEW850" s="3"/>
      <c r="BEX850" s="3"/>
      <c r="BEY850" s="3"/>
      <c r="BEZ850" s="3"/>
      <c r="BFA850" s="3"/>
      <c r="BFB850" s="3"/>
      <c r="BFC850" s="3"/>
      <c r="BFD850" s="3"/>
      <c r="BFE850" s="3"/>
      <c r="BFF850" s="3"/>
      <c r="BFG850" s="3"/>
      <c r="BFH850" s="3"/>
      <c r="BFI850" s="3"/>
      <c r="BFJ850" s="3"/>
      <c r="BFK850" s="3"/>
      <c r="BFL850" s="3"/>
      <c r="BFM850" s="3"/>
      <c r="BFN850" s="3"/>
      <c r="BFO850" s="3"/>
      <c r="BFP850" s="3"/>
      <c r="BFQ850" s="3"/>
      <c r="BFR850" s="3"/>
      <c r="BFS850" s="3"/>
      <c r="BFT850" s="3"/>
      <c r="BFU850" s="3"/>
      <c r="BFV850" s="3"/>
      <c r="BFW850" s="3"/>
      <c r="BFX850" s="3"/>
      <c r="BFY850" s="3"/>
      <c r="BFZ850" s="3"/>
      <c r="BGA850" s="3"/>
      <c r="BGB850" s="3"/>
      <c r="BGC850" s="3"/>
      <c r="BGD850" s="3"/>
      <c r="BGE850" s="3"/>
      <c r="BGF850" s="3"/>
      <c r="BGG850" s="3"/>
      <c r="BGH850" s="3"/>
      <c r="BGI850" s="3"/>
      <c r="BGJ850" s="3"/>
      <c r="BGK850" s="3"/>
      <c r="BGL850" s="3"/>
      <c r="BGM850" s="3"/>
      <c r="BGN850" s="3"/>
      <c r="BGO850" s="3"/>
      <c r="BGP850" s="3"/>
      <c r="BGQ850" s="3"/>
      <c r="BGR850" s="3"/>
      <c r="BGS850" s="3"/>
      <c r="BGT850" s="3"/>
      <c r="BGU850" s="3"/>
      <c r="BGV850" s="3"/>
      <c r="BGW850" s="3"/>
      <c r="BGX850" s="3"/>
      <c r="BGY850" s="3"/>
      <c r="BGZ850" s="3"/>
      <c r="BHA850" s="3"/>
      <c r="BHB850" s="3"/>
      <c r="BHC850" s="3"/>
      <c r="BHD850" s="3"/>
      <c r="BHE850" s="3"/>
      <c r="BHF850" s="3"/>
      <c r="BHG850" s="3"/>
      <c r="BHH850" s="3"/>
      <c r="BHI850" s="3"/>
      <c r="BHJ850" s="3"/>
      <c r="BHK850" s="3"/>
      <c r="BHL850" s="3"/>
      <c r="BHM850" s="3"/>
      <c r="BHN850" s="3"/>
      <c r="BHO850" s="3"/>
      <c r="BHP850" s="3"/>
      <c r="BHQ850" s="3"/>
      <c r="BHR850" s="3"/>
      <c r="BHS850" s="3"/>
      <c r="BHT850" s="3"/>
      <c r="BHU850" s="3"/>
      <c r="BHV850" s="3"/>
      <c r="BHW850" s="3"/>
      <c r="BHX850" s="3"/>
      <c r="BHY850" s="3"/>
      <c r="BHZ850" s="3"/>
      <c r="BIA850" s="3"/>
      <c r="BIB850" s="3"/>
      <c r="BIC850" s="3"/>
      <c r="BID850" s="3"/>
      <c r="BIE850" s="3"/>
      <c r="BIF850" s="3"/>
      <c r="BIG850" s="3"/>
      <c r="BIH850" s="3"/>
      <c r="BII850" s="3"/>
      <c r="BIJ850" s="3"/>
      <c r="BIK850" s="3"/>
      <c r="BIL850" s="3"/>
      <c r="BIM850" s="3"/>
      <c r="BIN850" s="3"/>
      <c r="BIO850" s="3"/>
      <c r="BIP850" s="3"/>
      <c r="BIQ850" s="3"/>
      <c r="BIR850" s="3"/>
      <c r="BIS850" s="3"/>
      <c r="BIT850" s="3"/>
      <c r="BIU850" s="3"/>
      <c r="BIV850" s="3"/>
      <c r="BIW850" s="3"/>
      <c r="BIX850" s="3"/>
      <c r="BIY850" s="3"/>
      <c r="BIZ850" s="3"/>
      <c r="BJA850" s="3"/>
      <c r="BJB850" s="3"/>
      <c r="BJC850" s="3"/>
      <c r="BJD850" s="3"/>
      <c r="BJE850" s="3"/>
      <c r="BJF850" s="3"/>
      <c r="BJG850" s="3"/>
      <c r="BJH850" s="3"/>
      <c r="BJI850" s="3"/>
      <c r="BJJ850" s="3"/>
      <c r="BJK850" s="3"/>
      <c r="BJL850" s="3"/>
      <c r="BJM850" s="3"/>
      <c r="BJN850" s="3"/>
      <c r="BJO850" s="3"/>
      <c r="BJP850" s="3"/>
      <c r="BJQ850" s="3"/>
      <c r="BJR850" s="3"/>
      <c r="BJS850" s="3"/>
      <c r="BJT850" s="3"/>
      <c r="BJU850" s="3"/>
      <c r="BJV850" s="3"/>
      <c r="BJW850" s="3"/>
      <c r="BJX850" s="3"/>
      <c r="BJY850" s="3"/>
      <c r="BJZ850" s="3"/>
      <c r="BKA850" s="3"/>
      <c r="BKB850" s="3"/>
      <c r="BKC850" s="3"/>
      <c r="BKD850" s="3"/>
      <c r="BKE850" s="3"/>
      <c r="BKF850" s="3"/>
      <c r="BKG850" s="3"/>
      <c r="BKH850" s="3"/>
      <c r="BKI850" s="3"/>
      <c r="BKJ850" s="3"/>
      <c r="BKK850" s="3"/>
      <c r="BKL850" s="3"/>
      <c r="BKM850" s="3"/>
      <c r="BKN850" s="3"/>
      <c r="BKO850" s="3"/>
      <c r="BKP850" s="3"/>
      <c r="BKQ850" s="3"/>
      <c r="BKR850" s="3"/>
      <c r="BKS850" s="3"/>
      <c r="BKT850" s="3"/>
      <c r="BKU850" s="3"/>
      <c r="BKV850" s="3"/>
      <c r="BKW850" s="3"/>
      <c r="BKX850" s="3"/>
      <c r="BKY850" s="3"/>
      <c r="BKZ850" s="3"/>
      <c r="BLA850" s="3"/>
      <c r="BLB850" s="3"/>
      <c r="BLC850" s="3"/>
      <c r="BLD850" s="3"/>
      <c r="BLE850" s="3"/>
      <c r="BLF850" s="3"/>
      <c r="BLG850" s="3"/>
      <c r="BLH850" s="3"/>
      <c r="BLI850" s="3"/>
      <c r="BLJ850" s="3"/>
      <c r="BLK850" s="3"/>
      <c r="BLL850" s="3"/>
      <c r="BLM850" s="3"/>
      <c r="BLN850" s="3"/>
      <c r="BLO850" s="3"/>
      <c r="BLP850" s="3"/>
      <c r="BLQ850" s="3"/>
      <c r="BLR850" s="3"/>
      <c r="BLS850" s="3"/>
      <c r="BLT850" s="3"/>
      <c r="BLU850" s="3"/>
      <c r="BLV850" s="3"/>
      <c r="BLW850" s="3"/>
      <c r="BLX850" s="3"/>
      <c r="BLY850" s="3"/>
      <c r="BLZ850" s="3"/>
      <c r="BMA850" s="3"/>
      <c r="BMB850" s="3"/>
      <c r="BMC850" s="3"/>
      <c r="BMD850" s="3"/>
      <c r="BME850" s="3"/>
      <c r="BMF850" s="3"/>
      <c r="BMG850" s="3"/>
      <c r="BMH850" s="3"/>
      <c r="BMI850" s="3"/>
      <c r="BMJ850" s="3"/>
      <c r="BMK850" s="3"/>
      <c r="BML850" s="3"/>
      <c r="BMM850" s="3"/>
      <c r="BMN850" s="3"/>
      <c r="BMO850" s="3"/>
      <c r="BMP850" s="3"/>
      <c r="BMQ850" s="3"/>
      <c r="BMR850" s="3"/>
      <c r="BMS850" s="3"/>
      <c r="BMT850" s="3"/>
      <c r="BMU850" s="3"/>
      <c r="BMV850" s="3"/>
      <c r="BMW850" s="3"/>
      <c r="BMX850" s="3"/>
      <c r="BMY850" s="3"/>
      <c r="BMZ850" s="3"/>
      <c r="BNA850" s="3"/>
      <c r="BNB850" s="3"/>
      <c r="BNC850" s="3"/>
      <c r="BND850" s="3"/>
      <c r="BNE850" s="3"/>
      <c r="BNF850" s="3"/>
      <c r="BNG850" s="3"/>
      <c r="BNH850" s="3"/>
      <c r="BNI850" s="3"/>
      <c r="BNJ850" s="3"/>
      <c r="BNK850" s="3"/>
      <c r="BNL850" s="3"/>
      <c r="BNM850" s="3"/>
      <c r="BNN850" s="3"/>
      <c r="BNO850" s="3"/>
      <c r="BNP850" s="3"/>
      <c r="BNQ850" s="3"/>
      <c r="BNR850" s="3"/>
      <c r="BNS850" s="3"/>
      <c r="BNT850" s="3"/>
      <c r="BNU850" s="3"/>
      <c r="BNV850" s="3"/>
      <c r="BNW850" s="3"/>
      <c r="BNX850" s="3"/>
      <c r="BNY850" s="3"/>
      <c r="BNZ850" s="3"/>
      <c r="BOA850" s="3"/>
      <c r="BOB850" s="3"/>
      <c r="BOC850" s="3"/>
      <c r="BOD850" s="3"/>
      <c r="BOE850" s="3"/>
      <c r="BOF850" s="3"/>
      <c r="BOG850" s="3"/>
      <c r="BOH850" s="3"/>
      <c r="BOI850" s="3"/>
      <c r="BOJ850" s="3"/>
      <c r="BOK850" s="3"/>
      <c r="BOL850" s="3"/>
      <c r="BOM850" s="3"/>
      <c r="BON850" s="3"/>
      <c r="BOO850" s="3"/>
      <c r="BOP850" s="3"/>
      <c r="BOQ850" s="3"/>
      <c r="BOR850" s="3"/>
      <c r="BOS850" s="3"/>
      <c r="BOT850" s="3"/>
      <c r="BOU850" s="3"/>
      <c r="BOV850" s="3"/>
      <c r="BOW850" s="3"/>
      <c r="BOX850" s="3"/>
      <c r="BOY850" s="3"/>
      <c r="BOZ850" s="3"/>
      <c r="BPA850" s="3"/>
      <c r="BPB850" s="3"/>
      <c r="BPC850" s="3"/>
      <c r="BPD850" s="3"/>
      <c r="BPE850" s="3"/>
      <c r="BPF850" s="3"/>
      <c r="BPG850" s="3"/>
      <c r="BPH850" s="3"/>
      <c r="BPI850" s="3"/>
      <c r="BPJ850" s="3"/>
      <c r="BPK850" s="3"/>
      <c r="BPL850" s="3"/>
      <c r="BPM850" s="3"/>
      <c r="BPN850" s="3"/>
      <c r="BPO850" s="3"/>
      <c r="BPP850" s="3"/>
      <c r="BPQ850" s="3"/>
      <c r="BPR850" s="3"/>
      <c r="BPS850" s="3"/>
      <c r="BPT850" s="3"/>
      <c r="BPU850" s="3"/>
      <c r="BPV850" s="3"/>
      <c r="BPW850" s="3"/>
      <c r="BPX850" s="3"/>
      <c r="BPY850" s="3"/>
      <c r="BPZ850" s="3"/>
      <c r="BQA850" s="3"/>
      <c r="BQB850" s="3"/>
      <c r="BQC850" s="3"/>
      <c r="BQD850" s="3"/>
      <c r="BQE850" s="3"/>
      <c r="BQF850" s="3"/>
      <c r="BQG850" s="3"/>
      <c r="BQH850" s="3"/>
      <c r="BQI850" s="3"/>
      <c r="BQJ850" s="3"/>
      <c r="BQK850" s="3"/>
      <c r="BQL850" s="3"/>
      <c r="BQM850" s="3"/>
      <c r="BQN850" s="3"/>
      <c r="BQO850" s="3"/>
      <c r="BQP850" s="3"/>
      <c r="BQQ850" s="3"/>
      <c r="BQR850" s="3"/>
      <c r="BQS850" s="3"/>
      <c r="BQT850" s="3"/>
      <c r="BQU850" s="3"/>
      <c r="BQV850" s="3"/>
      <c r="BQW850" s="3"/>
      <c r="BQX850" s="3"/>
      <c r="BQY850" s="3"/>
      <c r="BQZ850" s="3"/>
      <c r="BRA850" s="3"/>
      <c r="BRB850" s="3"/>
      <c r="BRC850" s="3"/>
      <c r="BRD850" s="3"/>
      <c r="BRE850" s="3"/>
      <c r="BRF850" s="3"/>
      <c r="BRG850" s="3"/>
      <c r="BRH850" s="3"/>
      <c r="BRI850" s="3"/>
      <c r="BRJ850" s="3"/>
      <c r="BRK850" s="3"/>
      <c r="BRL850" s="3"/>
      <c r="BRM850" s="3"/>
      <c r="BRN850" s="3"/>
      <c r="BRO850" s="3"/>
      <c r="BRP850" s="3"/>
      <c r="BRQ850" s="3"/>
      <c r="BRR850" s="3"/>
      <c r="BRS850" s="3"/>
      <c r="BRT850" s="3"/>
      <c r="BRU850" s="3"/>
      <c r="BRV850" s="3"/>
      <c r="BRW850" s="3"/>
      <c r="BRX850" s="3"/>
      <c r="BRY850" s="3"/>
      <c r="BRZ850" s="3"/>
      <c r="BSA850" s="3"/>
      <c r="BSB850" s="3"/>
      <c r="BSC850" s="3"/>
      <c r="BSD850" s="3"/>
      <c r="BSE850" s="3"/>
      <c r="BSF850" s="3"/>
      <c r="BSG850" s="3"/>
      <c r="BSH850" s="3"/>
      <c r="BSI850" s="3"/>
      <c r="BSJ850" s="3"/>
      <c r="BSK850" s="3"/>
      <c r="BSL850" s="3"/>
      <c r="BSM850" s="3"/>
      <c r="BSN850" s="3"/>
      <c r="BSO850" s="3"/>
      <c r="BSP850" s="3"/>
      <c r="BSQ850" s="3"/>
      <c r="BSR850" s="3"/>
      <c r="BSS850" s="3"/>
      <c r="BST850" s="3"/>
      <c r="BSU850" s="3"/>
      <c r="BSV850" s="3"/>
      <c r="BSW850" s="3"/>
      <c r="BSX850" s="3"/>
      <c r="BSY850" s="3"/>
      <c r="BSZ850" s="3"/>
      <c r="BTA850" s="3"/>
      <c r="BTB850" s="3"/>
      <c r="BTC850" s="3"/>
      <c r="BTD850" s="3"/>
      <c r="BTE850" s="3"/>
      <c r="BTF850" s="3"/>
      <c r="BTG850" s="3"/>
      <c r="BTH850" s="3"/>
      <c r="BTI850" s="3"/>
      <c r="BTJ850" s="3"/>
      <c r="BTK850" s="3"/>
      <c r="BTL850" s="3"/>
      <c r="BTM850" s="3"/>
      <c r="BTN850" s="3"/>
      <c r="BTO850" s="3"/>
      <c r="BTP850" s="3"/>
      <c r="BTQ850" s="3"/>
      <c r="BTR850" s="3"/>
      <c r="BTS850" s="3"/>
      <c r="BTT850" s="3"/>
      <c r="BTU850" s="3"/>
      <c r="BTV850" s="3"/>
      <c r="BTW850" s="3"/>
      <c r="BTX850" s="3"/>
      <c r="BTY850" s="3"/>
      <c r="BTZ850" s="3"/>
      <c r="BUA850" s="3"/>
      <c r="BUB850" s="3"/>
      <c r="BUC850" s="3"/>
      <c r="BUD850" s="3"/>
      <c r="BUE850" s="3"/>
      <c r="BUF850" s="3"/>
      <c r="BUG850" s="3"/>
      <c r="BUH850" s="3"/>
      <c r="BUI850" s="3"/>
      <c r="BUJ850" s="3"/>
      <c r="BUK850" s="3"/>
      <c r="BUL850" s="3"/>
      <c r="BUM850" s="3"/>
      <c r="BUN850" s="3"/>
      <c r="BUO850" s="3"/>
      <c r="BUP850" s="3"/>
      <c r="BUQ850" s="3"/>
      <c r="BUR850" s="3"/>
      <c r="BUS850" s="3"/>
      <c r="BUT850" s="3"/>
      <c r="BUU850" s="3"/>
      <c r="BUV850" s="3"/>
      <c r="BUW850" s="3"/>
      <c r="BUX850" s="3"/>
      <c r="BUY850" s="3"/>
      <c r="BUZ850" s="3"/>
      <c r="BVA850" s="3"/>
      <c r="BVB850" s="3"/>
      <c r="BVC850" s="3"/>
      <c r="BVD850" s="3"/>
      <c r="BVE850" s="3"/>
      <c r="BVF850" s="3"/>
      <c r="BVG850" s="3"/>
      <c r="BVH850" s="3"/>
      <c r="BVI850" s="3"/>
      <c r="BVJ850" s="3"/>
      <c r="BVK850" s="3"/>
      <c r="BVL850" s="3"/>
      <c r="BVM850" s="3"/>
      <c r="BVN850" s="3"/>
      <c r="BVO850" s="3"/>
      <c r="BVP850" s="3"/>
      <c r="BVQ850" s="3"/>
      <c r="BVR850" s="3"/>
      <c r="BVS850" s="3"/>
      <c r="BVT850" s="3"/>
      <c r="BVU850" s="3"/>
      <c r="BVV850" s="3"/>
      <c r="BVW850" s="3"/>
      <c r="BVX850" s="3"/>
      <c r="BVY850" s="3"/>
      <c r="BVZ850" s="3"/>
      <c r="BWA850" s="3"/>
      <c r="BWB850" s="3"/>
      <c r="BWC850" s="3"/>
      <c r="BWD850" s="3"/>
      <c r="BWE850" s="3"/>
      <c r="BWF850" s="3"/>
      <c r="BWG850" s="3"/>
      <c r="BWH850" s="3"/>
      <c r="BWI850" s="3"/>
      <c r="BWJ850" s="3"/>
      <c r="BWK850" s="3"/>
      <c r="BWL850" s="3"/>
      <c r="BWM850" s="3"/>
      <c r="BWN850" s="3"/>
      <c r="BWO850" s="3"/>
      <c r="BWP850" s="3"/>
      <c r="BWQ850" s="3"/>
      <c r="BWR850" s="3"/>
      <c r="BWS850" s="3"/>
      <c r="BWT850" s="3"/>
      <c r="BWU850" s="3"/>
      <c r="BWV850" s="3"/>
      <c r="BWW850" s="3"/>
      <c r="BWX850" s="3"/>
      <c r="BWY850" s="3"/>
      <c r="BWZ850" s="3"/>
      <c r="BXA850" s="3"/>
      <c r="BXB850" s="3"/>
      <c r="BXC850" s="3"/>
      <c r="BXD850" s="3"/>
      <c r="BXE850" s="3"/>
      <c r="BXF850" s="3"/>
      <c r="BXG850" s="3"/>
      <c r="BXH850" s="3"/>
      <c r="BXI850" s="3"/>
      <c r="BXJ850" s="3"/>
      <c r="BXK850" s="3"/>
      <c r="BXL850" s="3"/>
      <c r="BXM850" s="3"/>
      <c r="BXN850" s="3"/>
      <c r="BXO850" s="3"/>
      <c r="BXP850" s="3"/>
      <c r="BXQ850" s="3"/>
      <c r="BXR850" s="3"/>
      <c r="BXS850" s="3"/>
      <c r="BXT850" s="3"/>
      <c r="BXU850" s="3"/>
      <c r="BXV850" s="3"/>
      <c r="BXW850" s="3"/>
      <c r="BXX850" s="3"/>
      <c r="BXY850" s="3"/>
      <c r="BXZ850" s="3"/>
      <c r="BYA850" s="3"/>
      <c r="BYB850" s="3"/>
      <c r="BYC850" s="3"/>
      <c r="BYD850" s="3"/>
      <c r="BYE850" s="3"/>
      <c r="BYF850" s="3"/>
      <c r="BYG850" s="3"/>
      <c r="BYH850" s="3"/>
      <c r="BYI850" s="3"/>
      <c r="BYJ850" s="3"/>
      <c r="BYK850" s="3"/>
      <c r="BYL850" s="3"/>
      <c r="BYM850" s="3"/>
      <c r="BYN850" s="3"/>
      <c r="BYO850" s="3"/>
      <c r="BYP850" s="3"/>
      <c r="BYQ850" s="3"/>
      <c r="BYR850" s="3"/>
      <c r="BYS850" s="3"/>
      <c r="BYT850" s="3"/>
      <c r="BYU850" s="3"/>
      <c r="BYV850" s="3"/>
      <c r="BYW850" s="3"/>
      <c r="BYX850" s="3"/>
      <c r="BYY850" s="3"/>
      <c r="BYZ850" s="3"/>
      <c r="BZA850" s="3"/>
      <c r="BZB850" s="3"/>
      <c r="BZC850" s="3"/>
      <c r="BZD850" s="3"/>
      <c r="BZE850" s="3"/>
      <c r="BZF850" s="3"/>
      <c r="BZG850" s="3"/>
      <c r="BZH850" s="3"/>
      <c r="BZI850" s="3"/>
      <c r="BZJ850" s="3"/>
      <c r="BZK850" s="3"/>
      <c r="BZL850" s="3"/>
      <c r="BZM850" s="3"/>
      <c r="BZN850" s="3"/>
      <c r="BZO850" s="3"/>
      <c r="BZP850" s="3"/>
      <c r="BZQ850" s="3"/>
      <c r="BZR850" s="3"/>
      <c r="BZS850" s="3"/>
      <c r="BZT850" s="3"/>
      <c r="BZU850" s="3"/>
      <c r="BZV850" s="3"/>
      <c r="BZW850" s="3"/>
      <c r="BZX850" s="3"/>
      <c r="BZY850" s="3"/>
      <c r="BZZ850" s="3"/>
      <c r="CAA850" s="3"/>
      <c r="CAB850" s="3"/>
      <c r="CAC850" s="3"/>
      <c r="CAD850" s="3"/>
      <c r="CAE850" s="3"/>
      <c r="CAF850" s="3"/>
      <c r="CAG850" s="3"/>
      <c r="CAH850" s="3"/>
      <c r="CAI850" s="3"/>
      <c r="CAJ850" s="3"/>
      <c r="CAK850" s="3"/>
      <c r="CAL850" s="3"/>
      <c r="CAM850" s="3"/>
      <c r="CAN850" s="3"/>
      <c r="CAO850" s="3"/>
      <c r="CAP850" s="3"/>
      <c r="CAQ850" s="3"/>
      <c r="CAR850" s="3"/>
      <c r="CAS850" s="3"/>
      <c r="CAT850" s="3"/>
      <c r="CAU850" s="3"/>
      <c r="CAV850" s="3"/>
      <c r="CAW850" s="3"/>
      <c r="CAX850" s="3"/>
      <c r="CAY850" s="3"/>
      <c r="CAZ850" s="3"/>
      <c r="CBA850" s="3"/>
      <c r="CBB850" s="3"/>
      <c r="CBC850" s="3"/>
      <c r="CBD850" s="3"/>
      <c r="CBE850" s="3"/>
      <c r="CBF850" s="3"/>
      <c r="CBG850" s="3"/>
      <c r="CBH850" s="3"/>
      <c r="CBI850" s="3"/>
      <c r="CBJ850" s="3"/>
      <c r="CBK850" s="3"/>
      <c r="CBL850" s="3"/>
      <c r="CBM850" s="3"/>
      <c r="CBN850" s="3"/>
      <c r="CBO850" s="3"/>
      <c r="CBP850" s="3"/>
      <c r="CBQ850" s="3"/>
      <c r="CBR850" s="3"/>
      <c r="CBS850" s="3"/>
      <c r="CBT850" s="3"/>
      <c r="CBU850" s="3"/>
      <c r="CBV850" s="3"/>
      <c r="CBW850" s="3"/>
      <c r="CBX850" s="3"/>
      <c r="CBY850" s="3"/>
      <c r="CBZ850" s="3"/>
      <c r="CCA850" s="3"/>
      <c r="CCB850" s="3"/>
      <c r="CCC850" s="3"/>
      <c r="CCD850" s="3"/>
      <c r="CCE850" s="3"/>
      <c r="CCF850" s="3"/>
      <c r="CCG850" s="3"/>
      <c r="CCH850" s="3"/>
      <c r="CCI850" s="3"/>
      <c r="CCJ850" s="3"/>
      <c r="CCK850" s="3"/>
      <c r="CCL850" s="3"/>
      <c r="CCM850" s="3"/>
      <c r="CCN850" s="3"/>
      <c r="CCO850" s="3"/>
      <c r="CCP850" s="3"/>
      <c r="CCQ850" s="3"/>
      <c r="CCR850" s="3"/>
      <c r="CCS850" s="3"/>
      <c r="CCT850" s="3"/>
      <c r="CCU850" s="3"/>
      <c r="CCV850" s="3"/>
      <c r="CCW850" s="3"/>
      <c r="CCX850" s="3"/>
      <c r="CCY850" s="3"/>
      <c r="CCZ850" s="3"/>
      <c r="CDA850" s="3"/>
      <c r="CDB850" s="3"/>
      <c r="CDC850" s="3"/>
      <c r="CDD850" s="3"/>
      <c r="CDE850" s="3"/>
      <c r="CDF850" s="3"/>
      <c r="CDG850" s="3"/>
      <c r="CDH850" s="3"/>
      <c r="CDI850" s="3"/>
      <c r="CDJ850" s="3"/>
      <c r="CDK850" s="3"/>
      <c r="CDL850" s="3"/>
      <c r="CDM850" s="3"/>
      <c r="CDN850" s="3"/>
      <c r="CDO850" s="3"/>
      <c r="CDP850" s="3"/>
      <c r="CDQ850" s="3"/>
      <c r="CDR850" s="3"/>
      <c r="CDS850" s="3"/>
      <c r="CDT850" s="3"/>
      <c r="CDU850" s="3"/>
      <c r="CDV850" s="3"/>
      <c r="CDW850" s="3"/>
      <c r="CDX850" s="3"/>
      <c r="CDY850" s="3"/>
      <c r="CDZ850" s="3"/>
      <c r="CEA850" s="3"/>
      <c r="CEB850" s="3"/>
      <c r="CEC850" s="3"/>
      <c r="CED850" s="3"/>
      <c r="CEE850" s="3"/>
      <c r="CEF850" s="3"/>
      <c r="CEG850" s="3"/>
      <c r="CEH850" s="3"/>
      <c r="CEI850" s="3"/>
      <c r="CEJ850" s="3"/>
      <c r="CEK850" s="3"/>
      <c r="CEL850" s="3"/>
      <c r="CEM850" s="3"/>
      <c r="CEN850" s="3"/>
      <c r="CEO850" s="3"/>
      <c r="CEP850" s="3"/>
      <c r="CEQ850" s="3"/>
      <c r="CER850" s="3"/>
      <c r="CES850" s="3"/>
      <c r="CET850" s="3"/>
      <c r="CEU850" s="3"/>
      <c r="CEV850" s="3"/>
      <c r="CEW850" s="3"/>
      <c r="CEX850" s="3"/>
      <c r="CEY850" s="3"/>
      <c r="CEZ850" s="3"/>
      <c r="CFA850" s="3"/>
      <c r="CFB850" s="3"/>
      <c r="CFC850" s="3"/>
      <c r="CFD850" s="3"/>
      <c r="CFE850" s="3"/>
      <c r="CFF850" s="3"/>
      <c r="CFG850" s="3"/>
      <c r="CFH850" s="3"/>
      <c r="CFI850" s="3"/>
      <c r="CFJ850" s="3"/>
      <c r="CFK850" s="3"/>
      <c r="CFL850" s="3"/>
      <c r="CFM850" s="3"/>
      <c r="CFN850" s="3"/>
      <c r="CFO850" s="3"/>
      <c r="CFP850" s="3"/>
      <c r="CFQ850" s="3"/>
      <c r="CFR850" s="3"/>
      <c r="CFS850" s="3"/>
      <c r="CFT850" s="3"/>
      <c r="CFU850" s="3"/>
      <c r="CFV850" s="3"/>
      <c r="CFW850" s="3"/>
      <c r="CFX850" s="3"/>
      <c r="CFY850" s="3"/>
      <c r="CFZ850" s="3"/>
      <c r="CGA850" s="3"/>
      <c r="CGB850" s="3"/>
      <c r="CGC850" s="3"/>
      <c r="CGD850" s="3"/>
      <c r="CGE850" s="3"/>
      <c r="CGF850" s="3"/>
      <c r="CGG850" s="3"/>
      <c r="CGH850" s="3"/>
      <c r="CGI850" s="3"/>
      <c r="CGJ850" s="3"/>
      <c r="CGK850" s="3"/>
      <c r="CGL850" s="3"/>
      <c r="CGM850" s="3"/>
      <c r="CGN850" s="3"/>
      <c r="CGO850" s="3"/>
      <c r="CGP850" s="3"/>
      <c r="CGQ850" s="3"/>
      <c r="CGR850" s="3"/>
      <c r="CGS850" s="3"/>
      <c r="CGT850" s="3"/>
      <c r="CGU850" s="3"/>
      <c r="CGV850" s="3"/>
      <c r="CGW850" s="3"/>
      <c r="CGX850" s="3"/>
      <c r="CGY850" s="3"/>
      <c r="CGZ850" s="3"/>
      <c r="CHA850" s="3"/>
      <c r="CHB850" s="3"/>
      <c r="CHC850" s="3"/>
      <c r="CHD850" s="3"/>
      <c r="CHE850" s="3"/>
      <c r="CHF850" s="3"/>
      <c r="CHG850" s="3"/>
      <c r="CHH850" s="3"/>
      <c r="CHI850" s="3"/>
      <c r="CHJ850" s="3"/>
      <c r="CHK850" s="3"/>
      <c r="CHL850" s="3"/>
      <c r="CHM850" s="3"/>
      <c r="CHN850" s="3"/>
      <c r="CHO850" s="3"/>
      <c r="CHP850" s="3"/>
      <c r="CHQ850" s="3"/>
      <c r="CHR850" s="3"/>
      <c r="CHS850" s="3"/>
      <c r="CHT850" s="3"/>
      <c r="CHU850" s="3"/>
      <c r="CHV850" s="3"/>
      <c r="CHW850" s="3"/>
      <c r="CHX850" s="3"/>
      <c r="CHY850" s="3"/>
      <c r="CHZ850" s="3"/>
      <c r="CIA850" s="3"/>
      <c r="CIB850" s="3"/>
      <c r="CIC850" s="3"/>
      <c r="CID850" s="3"/>
      <c r="CIE850" s="3"/>
      <c r="CIF850" s="3"/>
      <c r="CIG850" s="3"/>
      <c r="CIH850" s="3"/>
      <c r="CII850" s="3"/>
      <c r="CIJ850" s="3"/>
      <c r="CIK850" s="3"/>
      <c r="CIL850" s="3"/>
      <c r="CIM850" s="3"/>
      <c r="CIN850" s="3"/>
      <c r="CIO850" s="3"/>
      <c r="CIP850" s="3"/>
      <c r="CIQ850" s="3"/>
      <c r="CIR850" s="3"/>
      <c r="CIS850" s="3"/>
      <c r="CIT850" s="3"/>
      <c r="CIU850" s="3"/>
      <c r="CIV850" s="3"/>
      <c r="CIW850" s="3"/>
      <c r="CIX850" s="3"/>
      <c r="CIY850" s="3"/>
      <c r="CIZ850" s="3"/>
      <c r="CJA850" s="3"/>
      <c r="CJB850" s="3"/>
      <c r="CJC850" s="3"/>
      <c r="CJD850" s="3"/>
      <c r="CJE850" s="3"/>
      <c r="CJF850" s="3"/>
      <c r="CJG850" s="3"/>
      <c r="CJH850" s="3"/>
      <c r="CJI850" s="3"/>
      <c r="CJJ850" s="3"/>
      <c r="CJK850" s="3"/>
      <c r="CJL850" s="3"/>
      <c r="CJM850" s="3"/>
      <c r="CJN850" s="3"/>
      <c r="CJO850" s="3"/>
      <c r="CJP850" s="3"/>
      <c r="CJQ850" s="3"/>
      <c r="CJR850" s="3"/>
      <c r="CJS850" s="3"/>
      <c r="CJT850" s="3"/>
      <c r="CJU850" s="3"/>
      <c r="CJV850" s="3"/>
      <c r="CJW850" s="3"/>
      <c r="CJX850" s="3"/>
      <c r="CJY850" s="3"/>
      <c r="CJZ850" s="3"/>
      <c r="CKA850" s="3"/>
      <c r="CKB850" s="3"/>
      <c r="CKC850" s="3"/>
      <c r="CKD850" s="3"/>
      <c r="CKE850" s="3"/>
      <c r="CKF850" s="3"/>
      <c r="CKG850" s="3"/>
      <c r="CKH850" s="3"/>
      <c r="CKI850" s="3"/>
      <c r="CKJ850" s="3"/>
      <c r="CKK850" s="3"/>
      <c r="CKL850" s="3"/>
      <c r="CKM850" s="3"/>
      <c r="CKN850" s="3"/>
      <c r="CKO850" s="3"/>
      <c r="CKP850" s="3"/>
      <c r="CKQ850" s="3"/>
      <c r="CKR850" s="3"/>
      <c r="CKS850" s="3"/>
      <c r="CKT850" s="3"/>
      <c r="CKU850" s="3"/>
      <c r="CKV850" s="3"/>
      <c r="CKW850" s="3"/>
      <c r="CKX850" s="3"/>
      <c r="CKY850" s="3"/>
      <c r="CKZ850" s="3"/>
      <c r="CLA850" s="3"/>
      <c r="CLB850" s="3"/>
      <c r="CLC850" s="3"/>
      <c r="CLD850" s="3"/>
      <c r="CLE850" s="3"/>
      <c r="CLF850" s="3"/>
      <c r="CLG850" s="3"/>
      <c r="CLH850" s="3"/>
      <c r="CLI850" s="3"/>
      <c r="CLJ850" s="3"/>
      <c r="CLK850" s="3"/>
      <c r="CLL850" s="3"/>
      <c r="CLM850" s="3"/>
      <c r="CLN850" s="3"/>
      <c r="CLO850" s="3"/>
      <c r="CLP850" s="3"/>
      <c r="CLQ850" s="3"/>
      <c r="CLR850" s="3"/>
      <c r="CLS850" s="3"/>
      <c r="CLT850" s="3"/>
      <c r="CLU850" s="3"/>
      <c r="CLV850" s="3"/>
      <c r="CLW850" s="3"/>
      <c r="CLX850" s="3"/>
      <c r="CLY850" s="3"/>
      <c r="CLZ850" s="3"/>
      <c r="CMA850" s="3"/>
      <c r="CMB850" s="3"/>
      <c r="CMC850" s="3"/>
      <c r="CMD850" s="3"/>
      <c r="CME850" s="3"/>
      <c r="CMF850" s="3"/>
      <c r="CMG850" s="3"/>
      <c r="CMH850" s="3"/>
      <c r="CMI850" s="3"/>
      <c r="CMJ850" s="3"/>
      <c r="CMK850" s="3"/>
      <c r="CML850" s="3"/>
      <c r="CMM850" s="3"/>
      <c r="CMN850" s="3"/>
      <c r="CMO850" s="3"/>
      <c r="CMP850" s="3"/>
      <c r="CMQ850" s="3"/>
      <c r="CMR850" s="3"/>
      <c r="CMS850" s="3"/>
      <c r="CMT850" s="3"/>
      <c r="CMU850" s="3"/>
      <c r="CMV850" s="3"/>
      <c r="CMW850" s="3"/>
      <c r="CMX850" s="3"/>
      <c r="CMY850" s="3"/>
      <c r="CMZ850" s="3"/>
      <c r="CNA850" s="3"/>
      <c r="CNB850" s="3"/>
      <c r="CNC850" s="3"/>
      <c r="CND850" s="3"/>
      <c r="CNE850" s="3"/>
      <c r="CNF850" s="3"/>
      <c r="CNG850" s="3"/>
      <c r="CNH850" s="3"/>
      <c r="CNI850" s="3"/>
      <c r="CNJ850" s="3"/>
      <c r="CNK850" s="3"/>
      <c r="CNL850" s="3"/>
      <c r="CNM850" s="3"/>
      <c r="CNN850" s="3"/>
      <c r="CNO850" s="3"/>
      <c r="CNP850" s="3"/>
      <c r="CNQ850" s="3"/>
      <c r="CNR850" s="3"/>
      <c r="CNS850" s="3"/>
      <c r="CNT850" s="3"/>
      <c r="CNU850" s="3"/>
      <c r="CNV850" s="3"/>
      <c r="CNW850" s="3"/>
      <c r="CNX850" s="3"/>
      <c r="CNY850" s="3"/>
      <c r="CNZ850" s="3"/>
      <c r="COA850" s="3"/>
      <c r="COB850" s="3"/>
      <c r="COC850" s="3"/>
      <c r="COD850" s="3"/>
      <c r="COE850" s="3"/>
      <c r="COF850" s="3"/>
      <c r="COG850" s="3"/>
      <c r="COH850" s="3"/>
      <c r="COI850" s="3"/>
      <c r="COJ850" s="3"/>
      <c r="COK850" s="3"/>
      <c r="COL850" s="3"/>
      <c r="COM850" s="3"/>
      <c r="CON850" s="3"/>
      <c r="COO850" s="3"/>
      <c r="COP850" s="3"/>
      <c r="COQ850" s="3"/>
      <c r="COR850" s="3"/>
      <c r="COS850" s="3"/>
      <c r="COT850" s="3"/>
      <c r="COU850" s="3"/>
      <c r="COV850" s="3"/>
      <c r="COW850" s="3"/>
      <c r="COX850" s="3"/>
      <c r="COY850" s="3"/>
      <c r="COZ850" s="3"/>
      <c r="CPA850" s="3"/>
      <c r="CPB850" s="3"/>
      <c r="CPC850" s="3"/>
      <c r="CPD850" s="3"/>
      <c r="CPE850" s="3"/>
      <c r="CPF850" s="3"/>
      <c r="CPG850" s="3"/>
      <c r="CPH850" s="3"/>
      <c r="CPI850" s="3"/>
      <c r="CPJ850" s="3"/>
      <c r="CPK850" s="3"/>
      <c r="CPL850" s="3"/>
      <c r="CPM850" s="3"/>
      <c r="CPN850" s="3"/>
      <c r="CPO850" s="3"/>
      <c r="CPP850" s="3"/>
      <c r="CPQ850" s="3"/>
      <c r="CPR850" s="3"/>
      <c r="CPS850" s="3"/>
      <c r="CPT850" s="3"/>
      <c r="CPU850" s="3"/>
      <c r="CPV850" s="3"/>
      <c r="CPW850" s="3"/>
      <c r="CPX850" s="3"/>
      <c r="CPY850" s="3"/>
      <c r="CPZ850" s="3"/>
      <c r="CQA850" s="3"/>
      <c r="CQB850" s="3"/>
      <c r="CQC850" s="3"/>
      <c r="CQD850" s="3"/>
      <c r="CQE850" s="3"/>
      <c r="CQF850" s="3"/>
      <c r="CQG850" s="3"/>
      <c r="CQH850" s="3"/>
      <c r="CQI850" s="3"/>
      <c r="CQJ850" s="3"/>
      <c r="CQK850" s="3"/>
      <c r="CQL850" s="3"/>
      <c r="CQM850" s="3"/>
      <c r="CQN850" s="3"/>
      <c r="CQO850" s="3"/>
      <c r="CQP850" s="3"/>
      <c r="CQQ850" s="3"/>
      <c r="CQR850" s="3"/>
      <c r="CQS850" s="3"/>
      <c r="CQT850" s="3"/>
      <c r="CQU850" s="3"/>
      <c r="CQV850" s="3"/>
      <c r="CQW850" s="3"/>
      <c r="CQX850" s="3"/>
      <c r="CQY850" s="3"/>
      <c r="CQZ850" s="3"/>
      <c r="CRA850" s="3"/>
      <c r="CRB850" s="3"/>
      <c r="CRC850" s="3"/>
      <c r="CRD850" s="3"/>
      <c r="CRE850" s="3"/>
      <c r="CRF850" s="3"/>
      <c r="CRG850" s="3"/>
      <c r="CRH850" s="3"/>
      <c r="CRI850" s="3"/>
      <c r="CRJ850" s="3"/>
      <c r="CRK850" s="3"/>
      <c r="CRL850" s="3"/>
      <c r="CRM850" s="3"/>
      <c r="CRN850" s="3"/>
      <c r="CRO850" s="3"/>
      <c r="CRP850" s="3"/>
      <c r="CRQ850" s="3"/>
      <c r="CRR850" s="3"/>
      <c r="CRS850" s="3"/>
      <c r="CRT850" s="3"/>
      <c r="CRU850" s="3"/>
      <c r="CRV850" s="3"/>
      <c r="CRW850" s="3"/>
      <c r="CRX850" s="3"/>
      <c r="CRY850" s="3"/>
      <c r="CRZ850" s="3"/>
      <c r="CSA850" s="3"/>
      <c r="CSB850" s="3"/>
      <c r="CSC850" s="3"/>
      <c r="CSD850" s="3"/>
      <c r="CSE850" s="3"/>
      <c r="CSF850" s="3"/>
      <c r="CSG850" s="3"/>
      <c r="CSH850" s="3"/>
      <c r="CSI850" s="3"/>
      <c r="CSJ850" s="3"/>
      <c r="CSK850" s="3"/>
      <c r="CSL850" s="3"/>
      <c r="CSM850" s="3"/>
      <c r="CSN850" s="3"/>
      <c r="CSO850" s="3"/>
      <c r="CSP850" s="3"/>
      <c r="CSQ850" s="3"/>
      <c r="CSR850" s="3"/>
      <c r="CSS850" s="3"/>
      <c r="CST850" s="3"/>
      <c r="CSU850" s="3"/>
      <c r="CSV850" s="3"/>
      <c r="CSW850" s="3"/>
      <c r="CSX850" s="3"/>
      <c r="CSY850" s="3"/>
      <c r="CSZ850" s="3"/>
      <c r="CTA850" s="3"/>
      <c r="CTB850" s="3"/>
      <c r="CTC850" s="3"/>
      <c r="CTD850" s="3"/>
      <c r="CTE850" s="3"/>
      <c r="CTF850" s="3"/>
      <c r="CTG850" s="3"/>
      <c r="CTH850" s="3"/>
      <c r="CTI850" s="3"/>
      <c r="CTJ850" s="3"/>
      <c r="CTK850" s="3"/>
      <c r="CTL850" s="3"/>
      <c r="CTM850" s="3"/>
      <c r="CTN850" s="3"/>
      <c r="CTO850" s="3"/>
      <c r="CTP850" s="3"/>
      <c r="CTQ850" s="3"/>
      <c r="CTR850" s="3"/>
      <c r="CTS850" s="3"/>
      <c r="CTT850" s="3"/>
      <c r="CTU850" s="3"/>
      <c r="CTV850" s="3"/>
      <c r="CTW850" s="3"/>
      <c r="CTX850" s="3"/>
      <c r="CTY850" s="3"/>
      <c r="CTZ850" s="3"/>
      <c r="CUA850" s="3"/>
      <c r="CUB850" s="3"/>
      <c r="CUC850" s="3"/>
      <c r="CUD850" s="3"/>
      <c r="CUE850" s="3"/>
      <c r="CUF850" s="3"/>
      <c r="CUG850" s="3"/>
      <c r="CUH850" s="3"/>
      <c r="CUI850" s="3"/>
      <c r="CUJ850" s="3"/>
      <c r="CUK850" s="3"/>
      <c r="CUL850" s="3"/>
      <c r="CUM850" s="3"/>
      <c r="CUN850" s="3"/>
      <c r="CUO850" s="3"/>
      <c r="CUP850" s="3"/>
      <c r="CUQ850" s="3"/>
      <c r="CUR850" s="3"/>
      <c r="CUS850" s="3"/>
      <c r="CUT850" s="3"/>
      <c r="CUU850" s="3"/>
      <c r="CUV850" s="3"/>
      <c r="CUW850" s="3"/>
      <c r="CUX850" s="3"/>
      <c r="CUY850" s="3"/>
      <c r="CUZ850" s="3"/>
      <c r="CVA850" s="3"/>
      <c r="CVB850" s="3"/>
      <c r="CVC850" s="3"/>
      <c r="CVD850" s="3"/>
      <c r="CVE850" s="3"/>
      <c r="CVF850" s="3"/>
      <c r="CVG850" s="3"/>
      <c r="CVH850" s="3"/>
      <c r="CVI850" s="3"/>
      <c r="CVJ850" s="3"/>
      <c r="CVK850" s="3"/>
      <c r="CVL850" s="3"/>
      <c r="CVM850" s="3"/>
      <c r="CVN850" s="3"/>
      <c r="CVO850" s="3"/>
      <c r="CVP850" s="3"/>
      <c r="CVQ850" s="3"/>
      <c r="CVR850" s="3"/>
      <c r="CVS850" s="3"/>
      <c r="CVT850" s="3"/>
      <c r="CVU850" s="3"/>
      <c r="CVV850" s="3"/>
      <c r="CVW850" s="3"/>
      <c r="CVX850" s="3"/>
      <c r="CVY850" s="3"/>
      <c r="CVZ850" s="3"/>
      <c r="CWA850" s="3"/>
      <c r="CWB850" s="3"/>
      <c r="CWC850" s="3"/>
      <c r="CWD850" s="3"/>
      <c r="CWE850" s="3"/>
      <c r="CWF850" s="3"/>
      <c r="CWG850" s="3"/>
      <c r="CWH850" s="3"/>
      <c r="CWI850" s="3"/>
      <c r="CWJ850" s="3"/>
      <c r="CWK850" s="3"/>
      <c r="CWL850" s="3"/>
      <c r="CWM850" s="3"/>
      <c r="CWN850" s="3"/>
      <c r="CWO850" s="3"/>
      <c r="CWP850" s="3"/>
      <c r="CWQ850" s="3"/>
      <c r="CWR850" s="3"/>
      <c r="CWS850" s="3"/>
      <c r="CWT850" s="3"/>
      <c r="CWU850" s="3"/>
      <c r="CWV850" s="3"/>
      <c r="CWW850" s="3"/>
      <c r="CWX850" s="3"/>
      <c r="CWY850" s="3"/>
      <c r="CWZ850" s="3"/>
      <c r="CXA850" s="3"/>
      <c r="CXB850" s="3"/>
      <c r="CXC850" s="3"/>
      <c r="CXD850" s="3"/>
      <c r="CXE850" s="3"/>
      <c r="CXF850" s="3"/>
      <c r="CXG850" s="3"/>
      <c r="CXH850" s="3"/>
      <c r="CXI850" s="3"/>
      <c r="CXJ850" s="3"/>
      <c r="CXK850" s="3"/>
      <c r="CXL850" s="3"/>
      <c r="CXM850" s="3"/>
      <c r="CXN850" s="3"/>
      <c r="CXO850" s="3"/>
      <c r="CXP850" s="3"/>
      <c r="CXQ850" s="3"/>
      <c r="CXR850" s="3"/>
      <c r="CXS850" s="3"/>
      <c r="CXT850" s="3"/>
      <c r="CXU850" s="3"/>
      <c r="CXV850" s="3"/>
      <c r="CXW850" s="3"/>
      <c r="CXX850" s="3"/>
      <c r="CXY850" s="3"/>
      <c r="CXZ850" s="3"/>
      <c r="CYA850" s="3"/>
      <c r="CYB850" s="3"/>
      <c r="CYC850" s="3"/>
      <c r="CYD850" s="3"/>
      <c r="CYE850" s="3"/>
      <c r="CYF850" s="3"/>
      <c r="CYG850" s="3"/>
      <c r="CYH850" s="3"/>
      <c r="CYI850" s="3"/>
      <c r="CYJ850" s="3"/>
      <c r="CYK850" s="3"/>
      <c r="CYL850" s="3"/>
      <c r="CYM850" s="3"/>
      <c r="CYN850" s="3"/>
      <c r="CYO850" s="3"/>
      <c r="CYP850" s="3"/>
      <c r="CYQ850" s="3"/>
      <c r="CYR850" s="3"/>
      <c r="CYS850" s="3"/>
      <c r="CYT850" s="3"/>
      <c r="CYU850" s="3"/>
      <c r="CYV850" s="3"/>
      <c r="CYW850" s="3"/>
      <c r="CYX850" s="3"/>
      <c r="CYY850" s="3"/>
      <c r="CYZ850" s="3"/>
      <c r="CZA850" s="3"/>
      <c r="CZB850" s="3"/>
      <c r="CZC850" s="3"/>
      <c r="CZD850" s="3"/>
      <c r="CZE850" s="3"/>
      <c r="CZF850" s="3"/>
      <c r="CZG850" s="3"/>
      <c r="CZH850" s="3"/>
      <c r="CZI850" s="3"/>
      <c r="CZJ850" s="3"/>
      <c r="CZK850" s="3"/>
      <c r="CZL850" s="3"/>
      <c r="CZM850" s="3"/>
      <c r="CZN850" s="3"/>
      <c r="CZO850" s="3"/>
      <c r="CZP850" s="3"/>
      <c r="CZQ850" s="3"/>
      <c r="CZR850" s="3"/>
      <c r="CZS850" s="3"/>
      <c r="CZT850" s="3"/>
      <c r="CZU850" s="3"/>
      <c r="CZV850" s="3"/>
      <c r="CZW850" s="3"/>
      <c r="CZX850" s="3"/>
      <c r="CZY850" s="3"/>
      <c r="CZZ850" s="3"/>
      <c r="DAA850" s="3"/>
      <c r="DAB850" s="3"/>
      <c r="DAC850" s="3"/>
      <c r="DAD850" s="3"/>
      <c r="DAE850" s="3"/>
      <c r="DAF850" s="3"/>
      <c r="DAG850" s="3"/>
      <c r="DAH850" s="3"/>
      <c r="DAI850" s="3"/>
      <c r="DAJ850" s="3"/>
      <c r="DAK850" s="3"/>
      <c r="DAL850" s="3"/>
      <c r="DAM850" s="3"/>
      <c r="DAN850" s="3"/>
      <c r="DAO850" s="3"/>
      <c r="DAP850" s="3"/>
      <c r="DAQ850" s="3"/>
      <c r="DAR850" s="3"/>
      <c r="DAS850" s="3"/>
      <c r="DAT850" s="3"/>
      <c r="DAU850" s="3"/>
      <c r="DAV850" s="3"/>
      <c r="DAW850" s="3"/>
      <c r="DAX850" s="3"/>
      <c r="DAY850" s="3"/>
      <c r="DAZ850" s="3"/>
      <c r="DBA850" s="3"/>
      <c r="DBB850" s="3"/>
      <c r="DBC850" s="3"/>
      <c r="DBD850" s="3"/>
      <c r="DBE850" s="3"/>
      <c r="DBF850" s="3"/>
      <c r="DBG850" s="3"/>
      <c r="DBH850" s="3"/>
      <c r="DBI850" s="3"/>
      <c r="DBJ850" s="3"/>
      <c r="DBK850" s="3"/>
      <c r="DBL850" s="3"/>
      <c r="DBM850" s="3"/>
      <c r="DBN850" s="3"/>
      <c r="DBO850" s="3"/>
      <c r="DBP850" s="3"/>
      <c r="DBQ850" s="3"/>
      <c r="DBR850" s="3"/>
      <c r="DBS850" s="3"/>
      <c r="DBT850" s="3"/>
      <c r="DBU850" s="3"/>
      <c r="DBV850" s="3"/>
      <c r="DBW850" s="3"/>
      <c r="DBX850" s="3"/>
      <c r="DBY850" s="3"/>
      <c r="DBZ850" s="3"/>
      <c r="DCA850" s="3"/>
      <c r="DCB850" s="3"/>
      <c r="DCC850" s="3"/>
      <c r="DCD850" s="3"/>
      <c r="DCE850" s="3"/>
      <c r="DCF850" s="3"/>
      <c r="DCG850" s="3"/>
      <c r="DCH850" s="3"/>
      <c r="DCI850" s="3"/>
      <c r="DCJ850" s="3"/>
      <c r="DCK850" s="3"/>
      <c r="DCL850" s="3"/>
      <c r="DCM850" s="3"/>
      <c r="DCN850" s="3"/>
      <c r="DCO850" s="3"/>
      <c r="DCP850" s="3"/>
      <c r="DCQ850" s="3"/>
      <c r="DCR850" s="3"/>
      <c r="DCS850" s="3"/>
      <c r="DCT850" s="3"/>
      <c r="DCU850" s="3"/>
      <c r="DCV850" s="3"/>
      <c r="DCW850" s="3"/>
      <c r="DCX850" s="3"/>
      <c r="DCY850" s="3"/>
      <c r="DCZ850" s="3"/>
      <c r="DDA850" s="3"/>
      <c r="DDB850" s="3"/>
      <c r="DDC850" s="3"/>
      <c r="DDD850" s="3"/>
      <c r="DDE850" s="3"/>
      <c r="DDF850" s="3"/>
      <c r="DDG850" s="3"/>
      <c r="DDH850" s="3"/>
      <c r="DDI850" s="3"/>
      <c r="DDJ850" s="3"/>
      <c r="DDK850" s="3"/>
      <c r="DDL850" s="3"/>
      <c r="DDM850" s="3"/>
      <c r="DDN850" s="3"/>
      <c r="DDO850" s="3"/>
      <c r="DDP850" s="3"/>
      <c r="DDQ850" s="3"/>
      <c r="DDR850" s="3"/>
      <c r="DDS850" s="3"/>
      <c r="DDT850" s="3"/>
      <c r="DDU850" s="3"/>
      <c r="DDV850" s="3"/>
      <c r="DDW850" s="3"/>
      <c r="DDX850" s="3"/>
      <c r="DDY850" s="3"/>
      <c r="DDZ850" s="3"/>
      <c r="DEA850" s="3"/>
      <c r="DEB850" s="3"/>
      <c r="DEC850" s="3"/>
      <c r="DED850" s="3"/>
      <c r="DEE850" s="3"/>
      <c r="DEF850" s="3"/>
      <c r="DEG850" s="3"/>
      <c r="DEH850" s="3"/>
      <c r="DEI850" s="3"/>
      <c r="DEJ850" s="3"/>
      <c r="DEK850" s="3"/>
      <c r="DEL850" s="3"/>
      <c r="DEM850" s="3"/>
      <c r="DEN850" s="3"/>
      <c r="DEO850" s="3"/>
      <c r="DEP850" s="3"/>
      <c r="DEQ850" s="3"/>
      <c r="DER850" s="3"/>
      <c r="DES850" s="3"/>
      <c r="DET850" s="3"/>
      <c r="DEU850" s="3"/>
      <c r="DEV850" s="3"/>
      <c r="DEW850" s="3"/>
      <c r="DEX850" s="3"/>
      <c r="DEY850" s="3"/>
      <c r="DEZ850" s="3"/>
      <c r="DFA850" s="3"/>
      <c r="DFB850" s="3"/>
      <c r="DFC850" s="3"/>
      <c r="DFD850" s="3"/>
      <c r="DFE850" s="3"/>
      <c r="DFF850" s="3"/>
      <c r="DFG850" s="3"/>
      <c r="DFH850" s="3"/>
      <c r="DFI850" s="3"/>
      <c r="DFJ850" s="3"/>
      <c r="DFK850" s="3"/>
      <c r="DFL850" s="3"/>
      <c r="DFM850" s="3"/>
      <c r="DFN850" s="3"/>
      <c r="DFO850" s="3"/>
      <c r="DFP850" s="3"/>
      <c r="DFQ850" s="3"/>
      <c r="DFR850" s="3"/>
      <c r="DFS850" s="3"/>
      <c r="DFT850" s="3"/>
      <c r="DFU850" s="3"/>
      <c r="DFV850" s="3"/>
      <c r="DFW850" s="3"/>
      <c r="DFX850" s="3"/>
      <c r="DFY850" s="3"/>
      <c r="DFZ850" s="3"/>
      <c r="DGA850" s="3"/>
      <c r="DGB850" s="3"/>
      <c r="DGC850" s="3"/>
      <c r="DGD850" s="3"/>
      <c r="DGE850" s="3"/>
      <c r="DGF850" s="3"/>
      <c r="DGG850" s="3"/>
      <c r="DGH850" s="3"/>
      <c r="DGI850" s="3"/>
      <c r="DGJ850" s="3"/>
      <c r="DGK850" s="3"/>
      <c r="DGL850" s="3"/>
      <c r="DGM850" s="3"/>
      <c r="DGN850" s="3"/>
      <c r="DGO850" s="3"/>
      <c r="DGP850" s="3"/>
      <c r="DGQ850" s="3"/>
      <c r="DGR850" s="3"/>
      <c r="DGS850" s="3"/>
      <c r="DGT850" s="3"/>
      <c r="DGU850" s="3"/>
      <c r="DGV850" s="3"/>
      <c r="DGW850" s="3"/>
      <c r="DGX850" s="3"/>
      <c r="DGY850" s="3"/>
      <c r="DGZ850" s="3"/>
      <c r="DHA850" s="3"/>
      <c r="DHB850" s="3"/>
      <c r="DHC850" s="3"/>
      <c r="DHD850" s="3"/>
      <c r="DHE850" s="3"/>
      <c r="DHF850" s="3"/>
      <c r="DHG850" s="3"/>
      <c r="DHH850" s="3"/>
      <c r="DHI850" s="3"/>
      <c r="DHJ850" s="3"/>
      <c r="DHK850" s="3"/>
      <c r="DHL850" s="3"/>
      <c r="DHM850" s="3"/>
      <c r="DHN850" s="3"/>
      <c r="DHO850" s="3"/>
      <c r="DHP850" s="3"/>
      <c r="DHQ850" s="3"/>
      <c r="DHR850" s="3"/>
      <c r="DHS850" s="3"/>
      <c r="DHT850" s="3"/>
      <c r="DHU850" s="3"/>
      <c r="DHV850" s="3"/>
      <c r="DHW850" s="3"/>
      <c r="DHX850" s="3"/>
      <c r="DHY850" s="3"/>
      <c r="DHZ850" s="3"/>
      <c r="DIA850" s="3"/>
      <c r="DIB850" s="3"/>
      <c r="DIC850" s="3"/>
      <c r="DID850" s="3"/>
      <c r="DIE850" s="3"/>
      <c r="DIF850" s="3"/>
      <c r="DIG850" s="3"/>
      <c r="DIH850" s="3"/>
      <c r="DII850" s="3"/>
      <c r="DIJ850" s="3"/>
      <c r="DIK850" s="3"/>
      <c r="DIL850" s="3"/>
      <c r="DIM850" s="3"/>
      <c r="DIN850" s="3"/>
      <c r="DIO850" s="3"/>
      <c r="DIP850" s="3"/>
      <c r="DIQ850" s="3"/>
      <c r="DIR850" s="3"/>
      <c r="DIS850" s="3"/>
      <c r="DIT850" s="3"/>
      <c r="DIU850" s="3"/>
      <c r="DIV850" s="3"/>
      <c r="DIW850" s="3"/>
      <c r="DIX850" s="3"/>
      <c r="DIY850" s="3"/>
      <c r="DIZ850" s="3"/>
      <c r="DJA850" s="3"/>
      <c r="DJB850" s="3"/>
      <c r="DJC850" s="3"/>
      <c r="DJD850" s="3"/>
      <c r="DJE850" s="3"/>
      <c r="DJF850" s="3"/>
      <c r="DJG850" s="3"/>
      <c r="DJH850" s="3"/>
      <c r="DJI850" s="3"/>
      <c r="DJJ850" s="3"/>
      <c r="DJK850" s="3"/>
      <c r="DJL850" s="3"/>
      <c r="DJM850" s="3"/>
      <c r="DJN850" s="3"/>
      <c r="DJO850" s="3"/>
      <c r="DJP850" s="3"/>
      <c r="DJQ850" s="3"/>
      <c r="DJR850" s="3"/>
      <c r="DJS850" s="3"/>
      <c r="DJT850" s="3"/>
      <c r="DJU850" s="3"/>
      <c r="DJV850" s="3"/>
      <c r="DJW850" s="3"/>
      <c r="DJX850" s="3"/>
      <c r="DJY850" s="3"/>
      <c r="DJZ850" s="3"/>
      <c r="DKA850" s="3"/>
      <c r="DKB850" s="3"/>
      <c r="DKC850" s="3"/>
      <c r="DKD850" s="3"/>
      <c r="DKE850" s="3"/>
      <c r="DKF850" s="3"/>
      <c r="DKG850" s="3"/>
      <c r="DKH850" s="3"/>
      <c r="DKI850" s="3"/>
      <c r="DKJ850" s="3"/>
      <c r="DKK850" s="3"/>
      <c r="DKL850" s="3"/>
      <c r="DKM850" s="3"/>
      <c r="DKN850" s="3"/>
      <c r="DKO850" s="3"/>
      <c r="DKP850" s="3"/>
      <c r="DKQ850" s="3"/>
      <c r="DKR850" s="3"/>
      <c r="DKS850" s="3"/>
      <c r="DKT850" s="3"/>
      <c r="DKU850" s="3"/>
      <c r="DKV850" s="3"/>
      <c r="DKW850" s="3"/>
      <c r="DKX850" s="3"/>
      <c r="DKY850" s="3"/>
      <c r="DKZ850" s="3"/>
      <c r="DLA850" s="3"/>
      <c r="DLB850" s="3"/>
      <c r="DLC850" s="3"/>
      <c r="DLD850" s="3"/>
      <c r="DLE850" s="3"/>
      <c r="DLF850" s="3"/>
      <c r="DLG850" s="3"/>
      <c r="DLH850" s="3"/>
      <c r="DLI850" s="3"/>
      <c r="DLJ850" s="3"/>
      <c r="DLK850" s="3"/>
      <c r="DLL850" s="3"/>
      <c r="DLM850" s="3"/>
      <c r="DLN850" s="3"/>
      <c r="DLO850" s="3"/>
      <c r="DLP850" s="3"/>
      <c r="DLQ850" s="3"/>
      <c r="DLR850" s="3"/>
      <c r="DLS850" s="3"/>
      <c r="DLT850" s="3"/>
      <c r="DLU850" s="3"/>
      <c r="DLV850" s="3"/>
      <c r="DLW850" s="3"/>
      <c r="DLX850" s="3"/>
      <c r="DLY850" s="3"/>
      <c r="DLZ850" s="3"/>
      <c r="DMA850" s="3"/>
      <c r="DMB850" s="3"/>
      <c r="DMC850" s="3"/>
      <c r="DMD850" s="3"/>
      <c r="DME850" s="3"/>
      <c r="DMF850" s="3"/>
      <c r="DMG850" s="3"/>
      <c r="DMH850" s="3"/>
      <c r="DMI850" s="3"/>
      <c r="DMJ850" s="3"/>
      <c r="DMK850" s="3"/>
      <c r="DML850" s="3"/>
      <c r="DMM850" s="3"/>
      <c r="DMN850" s="3"/>
      <c r="DMO850" s="3"/>
      <c r="DMP850" s="3"/>
      <c r="DMQ850" s="3"/>
      <c r="DMR850" s="3"/>
      <c r="DMS850" s="3"/>
      <c r="DMT850" s="3"/>
      <c r="DMU850" s="3"/>
      <c r="DMV850" s="3"/>
      <c r="DMW850" s="3"/>
      <c r="DMX850" s="3"/>
      <c r="DMY850" s="3"/>
      <c r="DMZ850" s="3"/>
      <c r="DNA850" s="3"/>
      <c r="DNB850" s="3"/>
      <c r="DNC850" s="3"/>
      <c r="DND850" s="3"/>
      <c r="DNE850" s="3"/>
      <c r="DNF850" s="3"/>
      <c r="DNG850" s="3"/>
      <c r="DNH850" s="3"/>
      <c r="DNI850" s="3"/>
      <c r="DNJ850" s="3"/>
      <c r="DNK850" s="3"/>
      <c r="DNL850" s="3"/>
      <c r="DNM850" s="3"/>
      <c r="DNN850" s="3"/>
      <c r="DNO850" s="3"/>
      <c r="DNP850" s="3"/>
      <c r="DNQ850" s="3"/>
      <c r="DNR850" s="3"/>
      <c r="DNS850" s="3"/>
      <c r="DNT850" s="3"/>
      <c r="DNU850" s="3"/>
      <c r="DNV850" s="3"/>
      <c r="DNW850" s="3"/>
      <c r="DNX850" s="3"/>
      <c r="DNY850" s="3"/>
      <c r="DNZ850" s="3"/>
      <c r="DOA850" s="3"/>
      <c r="DOB850" s="3"/>
      <c r="DOC850" s="3"/>
      <c r="DOD850" s="3"/>
      <c r="DOE850" s="3"/>
      <c r="DOF850" s="3"/>
      <c r="DOG850" s="3"/>
      <c r="DOH850" s="3"/>
      <c r="DOI850" s="3"/>
      <c r="DOJ850" s="3"/>
      <c r="DOK850" s="3"/>
      <c r="DOL850" s="3"/>
      <c r="DOM850" s="3"/>
      <c r="DON850" s="3"/>
      <c r="DOO850" s="3"/>
      <c r="DOP850" s="3"/>
      <c r="DOQ850" s="3"/>
      <c r="DOR850" s="3"/>
      <c r="DOS850" s="3"/>
      <c r="DOT850" s="3"/>
      <c r="DOU850" s="3"/>
      <c r="DOV850" s="3"/>
      <c r="DOW850" s="3"/>
      <c r="DOX850" s="3"/>
      <c r="DOY850" s="3"/>
      <c r="DOZ850" s="3"/>
      <c r="DPA850" s="3"/>
      <c r="DPB850" s="3"/>
      <c r="DPC850" s="3"/>
      <c r="DPD850" s="3"/>
      <c r="DPE850" s="3"/>
      <c r="DPF850" s="3"/>
      <c r="DPG850" s="3"/>
      <c r="DPH850" s="3"/>
      <c r="DPI850" s="3"/>
      <c r="DPJ850" s="3"/>
      <c r="DPK850" s="3"/>
      <c r="DPL850" s="3"/>
      <c r="DPM850" s="3"/>
      <c r="DPN850" s="3"/>
      <c r="DPO850" s="3"/>
      <c r="DPP850" s="3"/>
      <c r="DPQ850" s="3"/>
      <c r="DPR850" s="3"/>
      <c r="DPS850" s="3"/>
      <c r="DPT850" s="3"/>
      <c r="DPU850" s="3"/>
      <c r="DPV850" s="3"/>
      <c r="DPW850" s="3"/>
      <c r="DPX850" s="3"/>
      <c r="DPY850" s="3"/>
      <c r="DPZ850" s="3"/>
      <c r="DQA850" s="3"/>
      <c r="DQB850" s="3"/>
      <c r="DQC850" s="3"/>
      <c r="DQD850" s="3"/>
      <c r="DQE850" s="3"/>
      <c r="DQF850" s="3"/>
      <c r="DQG850" s="3"/>
      <c r="DQH850" s="3"/>
      <c r="DQI850" s="3"/>
      <c r="DQJ850" s="3"/>
      <c r="DQK850" s="3"/>
      <c r="DQL850" s="3"/>
      <c r="DQM850" s="3"/>
      <c r="DQN850" s="3"/>
      <c r="DQO850" s="3"/>
      <c r="DQP850" s="3"/>
      <c r="DQQ850" s="3"/>
      <c r="DQR850" s="3"/>
      <c r="DQS850" s="3"/>
      <c r="DQT850" s="3"/>
      <c r="DQU850" s="3"/>
      <c r="DQV850" s="3"/>
      <c r="DQW850" s="3"/>
      <c r="DQX850" s="3"/>
      <c r="DQY850" s="3"/>
      <c r="DQZ850" s="3"/>
      <c r="DRA850" s="3"/>
      <c r="DRB850" s="3"/>
      <c r="DRC850" s="3"/>
      <c r="DRD850" s="3"/>
      <c r="DRE850" s="3"/>
      <c r="DRF850" s="3"/>
      <c r="DRG850" s="3"/>
      <c r="DRH850" s="3"/>
      <c r="DRI850" s="3"/>
      <c r="DRJ850" s="3"/>
      <c r="DRK850" s="3"/>
      <c r="DRL850" s="3"/>
      <c r="DRM850" s="3"/>
      <c r="DRN850" s="3"/>
      <c r="DRO850" s="3"/>
      <c r="DRP850" s="3"/>
      <c r="DRQ850" s="3"/>
      <c r="DRR850" s="3"/>
      <c r="DRS850" s="3"/>
      <c r="DRT850" s="3"/>
      <c r="DRU850" s="3"/>
      <c r="DRV850" s="3"/>
      <c r="DRW850" s="3"/>
      <c r="DRX850" s="3"/>
      <c r="DRY850" s="3"/>
      <c r="DRZ850" s="3"/>
      <c r="DSA850" s="3"/>
      <c r="DSB850" s="3"/>
      <c r="DSC850" s="3"/>
      <c r="DSD850" s="3"/>
      <c r="DSE850" s="3"/>
      <c r="DSF850" s="3"/>
      <c r="DSG850" s="3"/>
      <c r="DSH850" s="3"/>
      <c r="DSI850" s="3"/>
      <c r="DSJ850" s="3"/>
      <c r="DSK850" s="3"/>
      <c r="DSL850" s="3"/>
      <c r="DSM850" s="3"/>
      <c r="DSN850" s="3"/>
      <c r="DSO850" s="3"/>
      <c r="DSP850" s="3"/>
      <c r="DSQ850" s="3"/>
      <c r="DSR850" s="3"/>
      <c r="DSS850" s="3"/>
      <c r="DST850" s="3"/>
      <c r="DSU850" s="3"/>
      <c r="DSV850" s="3"/>
      <c r="DSW850" s="3"/>
      <c r="DSX850" s="3"/>
      <c r="DSY850" s="3"/>
      <c r="DSZ850" s="3"/>
      <c r="DTA850" s="3"/>
      <c r="DTB850" s="3"/>
      <c r="DTC850" s="3"/>
      <c r="DTD850" s="3"/>
      <c r="DTE850" s="3"/>
      <c r="DTF850" s="3"/>
      <c r="DTG850" s="3"/>
      <c r="DTH850" s="3"/>
      <c r="DTI850" s="3"/>
      <c r="DTJ850" s="3"/>
      <c r="DTK850" s="3"/>
      <c r="DTL850" s="3"/>
      <c r="DTM850" s="3"/>
      <c r="DTN850" s="3"/>
      <c r="DTO850" s="3"/>
      <c r="DTP850" s="3"/>
      <c r="DTQ850" s="3"/>
      <c r="DTR850" s="3"/>
      <c r="DTS850" s="3"/>
      <c r="DTT850" s="3"/>
      <c r="DTU850" s="3"/>
      <c r="DTV850" s="3"/>
      <c r="DTW850" s="3"/>
      <c r="DTX850" s="3"/>
      <c r="DTY850" s="3"/>
      <c r="DTZ850" s="3"/>
      <c r="DUA850" s="3"/>
      <c r="DUB850" s="3"/>
      <c r="DUC850" s="3"/>
      <c r="DUD850" s="3"/>
      <c r="DUE850" s="3"/>
      <c r="DUF850" s="3"/>
      <c r="DUG850" s="3"/>
      <c r="DUH850" s="3"/>
      <c r="DUI850" s="3"/>
      <c r="DUJ850" s="3"/>
      <c r="DUK850" s="3"/>
      <c r="DUL850" s="3"/>
      <c r="DUM850" s="3"/>
      <c r="DUN850" s="3"/>
      <c r="DUO850" s="3"/>
      <c r="DUP850" s="3"/>
      <c r="DUQ850" s="3"/>
      <c r="DUR850" s="3"/>
      <c r="DUS850" s="3"/>
      <c r="DUT850" s="3"/>
      <c r="DUU850" s="3"/>
      <c r="DUV850" s="3"/>
      <c r="DUW850" s="3"/>
      <c r="DUX850" s="3"/>
      <c r="DUY850" s="3"/>
      <c r="DUZ850" s="3"/>
      <c r="DVA850" s="3"/>
      <c r="DVB850" s="3"/>
      <c r="DVC850" s="3"/>
      <c r="DVD850" s="3"/>
      <c r="DVE850" s="3"/>
      <c r="DVF850" s="3"/>
      <c r="DVG850" s="3"/>
      <c r="DVH850" s="3"/>
      <c r="DVI850" s="3"/>
      <c r="DVJ850" s="3"/>
      <c r="DVK850" s="3"/>
      <c r="DVL850" s="3"/>
      <c r="DVM850" s="3"/>
      <c r="DVN850" s="3"/>
      <c r="DVO850" s="3"/>
      <c r="DVP850" s="3"/>
      <c r="DVQ850" s="3"/>
      <c r="DVR850" s="3"/>
      <c r="DVS850" s="3"/>
      <c r="DVT850" s="3"/>
      <c r="DVU850" s="3"/>
      <c r="DVV850" s="3"/>
      <c r="DVW850" s="3"/>
      <c r="DVX850" s="3"/>
      <c r="DVY850" s="3"/>
      <c r="DVZ850" s="3"/>
      <c r="DWA850" s="3"/>
      <c r="DWB850" s="3"/>
      <c r="DWC850" s="3"/>
      <c r="DWD850" s="3"/>
      <c r="DWE850" s="3"/>
      <c r="DWF850" s="3"/>
      <c r="DWG850" s="3"/>
      <c r="DWH850" s="3"/>
      <c r="DWI850" s="3"/>
      <c r="DWJ850" s="3"/>
      <c r="DWK850" s="3"/>
      <c r="DWL850" s="3"/>
      <c r="DWM850" s="3"/>
      <c r="DWN850" s="3"/>
      <c r="DWO850" s="3"/>
      <c r="DWP850" s="3"/>
      <c r="DWQ850" s="3"/>
      <c r="DWR850" s="3"/>
      <c r="DWS850" s="3"/>
      <c r="DWT850" s="3"/>
      <c r="DWU850" s="3"/>
      <c r="DWV850" s="3"/>
      <c r="DWW850" s="3"/>
      <c r="DWX850" s="3"/>
      <c r="DWY850" s="3"/>
      <c r="DWZ850" s="3"/>
      <c r="DXA850" s="3"/>
      <c r="DXB850" s="3"/>
      <c r="DXC850" s="3"/>
      <c r="DXD850" s="3"/>
      <c r="DXE850" s="3"/>
      <c r="DXF850" s="3"/>
      <c r="DXG850" s="3"/>
      <c r="DXH850" s="3"/>
      <c r="DXI850" s="3"/>
      <c r="DXJ850" s="3"/>
      <c r="DXK850" s="3"/>
      <c r="DXL850" s="3"/>
      <c r="DXM850" s="3"/>
      <c r="DXN850" s="3"/>
      <c r="DXO850" s="3"/>
      <c r="DXP850" s="3"/>
      <c r="DXQ850" s="3"/>
      <c r="DXR850" s="3"/>
      <c r="DXS850" s="3"/>
      <c r="DXT850" s="3"/>
      <c r="DXU850" s="3"/>
      <c r="DXV850" s="3"/>
      <c r="DXW850" s="3"/>
      <c r="DXX850" s="3"/>
      <c r="DXY850" s="3"/>
      <c r="DXZ850" s="3"/>
      <c r="DYA850" s="3"/>
      <c r="DYB850" s="3"/>
      <c r="DYC850" s="3"/>
      <c r="DYD850" s="3"/>
      <c r="DYE850" s="3"/>
      <c r="DYF850" s="3"/>
      <c r="DYG850" s="3"/>
      <c r="DYH850" s="3"/>
      <c r="DYI850" s="3"/>
      <c r="DYJ850" s="3"/>
      <c r="DYK850" s="3"/>
      <c r="DYL850" s="3"/>
      <c r="DYM850" s="3"/>
      <c r="DYN850" s="3"/>
      <c r="DYO850" s="3"/>
      <c r="DYP850" s="3"/>
      <c r="DYQ850" s="3"/>
      <c r="DYR850" s="3"/>
      <c r="DYS850" s="3"/>
      <c r="DYT850" s="3"/>
      <c r="DYU850" s="3"/>
      <c r="DYV850" s="3"/>
      <c r="DYW850" s="3"/>
      <c r="DYX850" s="3"/>
      <c r="DYY850" s="3"/>
      <c r="DYZ850" s="3"/>
      <c r="DZA850" s="3"/>
      <c r="DZB850" s="3"/>
      <c r="DZC850" s="3"/>
      <c r="DZD850" s="3"/>
      <c r="DZE850" s="3"/>
      <c r="DZF850" s="3"/>
      <c r="DZG850" s="3"/>
      <c r="DZH850" s="3"/>
      <c r="DZI850" s="3"/>
      <c r="DZJ850" s="3"/>
      <c r="DZK850" s="3"/>
      <c r="DZL850" s="3"/>
      <c r="DZM850" s="3"/>
      <c r="DZN850" s="3"/>
      <c r="DZO850" s="3"/>
      <c r="DZP850" s="3"/>
      <c r="DZQ850" s="3"/>
      <c r="DZR850" s="3"/>
      <c r="DZS850" s="3"/>
      <c r="DZT850" s="3"/>
      <c r="DZU850" s="3"/>
      <c r="DZV850" s="3"/>
      <c r="DZW850" s="3"/>
      <c r="DZX850" s="3"/>
      <c r="DZY850" s="3"/>
      <c r="DZZ850" s="3"/>
      <c r="EAA850" s="3"/>
      <c r="EAB850" s="3"/>
      <c r="EAC850" s="3"/>
      <c r="EAD850" s="3"/>
      <c r="EAE850" s="3"/>
      <c r="EAF850" s="3"/>
      <c r="EAG850" s="3"/>
      <c r="EAH850" s="3"/>
      <c r="EAI850" s="3"/>
      <c r="EAJ850" s="3"/>
      <c r="EAK850" s="3"/>
      <c r="EAL850" s="3"/>
      <c r="EAM850" s="3"/>
      <c r="EAN850" s="3"/>
      <c r="EAO850" s="3"/>
      <c r="EAP850" s="3"/>
      <c r="EAQ850" s="3"/>
      <c r="EAR850" s="3"/>
      <c r="EAS850" s="3"/>
      <c r="EAT850" s="3"/>
      <c r="EAU850" s="3"/>
      <c r="EAV850" s="3"/>
      <c r="EAW850" s="3"/>
      <c r="EAX850" s="3"/>
      <c r="EAY850" s="3"/>
      <c r="EAZ850" s="3"/>
      <c r="EBA850" s="3"/>
      <c r="EBB850" s="3"/>
      <c r="EBC850" s="3"/>
      <c r="EBD850" s="3"/>
      <c r="EBE850" s="3"/>
      <c r="EBF850" s="3"/>
      <c r="EBG850" s="3"/>
      <c r="EBH850" s="3"/>
      <c r="EBI850" s="3"/>
      <c r="EBJ850" s="3"/>
      <c r="EBK850" s="3"/>
      <c r="EBL850" s="3"/>
      <c r="EBM850" s="3"/>
      <c r="EBN850" s="3"/>
      <c r="EBO850" s="3"/>
      <c r="EBP850" s="3"/>
      <c r="EBQ850" s="3"/>
      <c r="EBR850" s="3"/>
      <c r="EBS850" s="3"/>
      <c r="EBT850" s="3"/>
      <c r="EBU850" s="3"/>
      <c r="EBV850" s="3"/>
      <c r="EBW850" s="3"/>
      <c r="EBX850" s="3"/>
      <c r="EBY850" s="3"/>
      <c r="EBZ850" s="3"/>
      <c r="ECA850" s="3"/>
      <c r="ECB850" s="3"/>
      <c r="ECC850" s="3"/>
      <c r="ECD850" s="3"/>
      <c r="ECE850" s="3"/>
      <c r="ECF850" s="3"/>
      <c r="ECG850" s="3"/>
      <c r="ECH850" s="3"/>
      <c r="ECI850" s="3"/>
      <c r="ECJ850" s="3"/>
      <c r="ECK850" s="3"/>
      <c r="ECL850" s="3"/>
      <c r="ECM850" s="3"/>
      <c r="ECN850" s="3"/>
      <c r="ECO850" s="3"/>
      <c r="ECP850" s="3"/>
      <c r="ECQ850" s="3"/>
      <c r="ECR850" s="3"/>
      <c r="ECS850" s="3"/>
      <c r="ECT850" s="3"/>
      <c r="ECU850" s="3"/>
      <c r="ECV850" s="3"/>
      <c r="ECW850" s="3"/>
      <c r="ECX850" s="3"/>
      <c r="ECY850" s="3"/>
      <c r="ECZ850" s="3"/>
      <c r="EDA850" s="3"/>
      <c r="EDB850" s="3"/>
      <c r="EDC850" s="3"/>
      <c r="EDD850" s="3"/>
      <c r="EDE850" s="3"/>
      <c r="EDF850" s="3"/>
      <c r="EDG850" s="3"/>
      <c r="EDH850" s="3"/>
      <c r="EDI850" s="3"/>
      <c r="EDJ850" s="3"/>
      <c r="EDK850" s="3"/>
      <c r="EDL850" s="3"/>
      <c r="EDM850" s="3"/>
      <c r="EDN850" s="3"/>
      <c r="EDO850" s="3"/>
      <c r="EDP850" s="3"/>
      <c r="EDQ850" s="3"/>
      <c r="EDR850" s="3"/>
      <c r="EDS850" s="3"/>
      <c r="EDT850" s="3"/>
      <c r="EDU850" s="3"/>
      <c r="EDV850" s="3"/>
      <c r="EDW850" s="3"/>
      <c r="EDX850" s="3"/>
      <c r="EDY850" s="3"/>
      <c r="EDZ850" s="3"/>
      <c r="EEA850" s="3"/>
      <c r="EEB850" s="3"/>
      <c r="EEC850" s="3"/>
      <c r="EED850" s="3"/>
      <c r="EEE850" s="3"/>
      <c r="EEF850" s="3"/>
      <c r="EEG850" s="3"/>
      <c r="EEH850" s="3"/>
      <c r="EEI850" s="3"/>
      <c r="EEJ850" s="3"/>
      <c r="EEK850" s="3"/>
      <c r="EEL850" s="3"/>
      <c r="EEM850" s="3"/>
      <c r="EEN850" s="3"/>
      <c r="EEO850" s="3"/>
      <c r="EEP850" s="3"/>
      <c r="EEQ850" s="3"/>
      <c r="EER850" s="3"/>
      <c r="EES850" s="3"/>
      <c r="EET850" s="3"/>
      <c r="EEU850" s="3"/>
      <c r="EEV850" s="3"/>
      <c r="EEW850" s="3"/>
      <c r="EEX850" s="3"/>
      <c r="EEY850" s="3"/>
      <c r="EEZ850" s="3"/>
      <c r="EFA850" s="3"/>
      <c r="EFB850" s="3"/>
      <c r="EFC850" s="3"/>
      <c r="EFD850" s="3"/>
      <c r="EFE850" s="3"/>
      <c r="EFF850" s="3"/>
      <c r="EFG850" s="3"/>
      <c r="EFH850" s="3"/>
      <c r="EFI850" s="3"/>
      <c r="EFJ850" s="3"/>
      <c r="EFK850" s="3"/>
      <c r="EFL850" s="3"/>
      <c r="EFM850" s="3"/>
      <c r="EFN850" s="3"/>
      <c r="EFO850" s="3"/>
      <c r="EFP850" s="3"/>
      <c r="EFQ850" s="3"/>
      <c r="EFR850" s="3"/>
      <c r="EFS850" s="3"/>
      <c r="EFT850" s="3"/>
      <c r="EFU850" s="3"/>
      <c r="EFV850" s="3"/>
      <c r="EFW850" s="3"/>
      <c r="EFX850" s="3"/>
      <c r="EFY850" s="3"/>
      <c r="EFZ850" s="3"/>
      <c r="EGA850" s="3"/>
      <c r="EGB850" s="3"/>
      <c r="EGC850" s="3"/>
      <c r="EGD850" s="3"/>
      <c r="EGE850" s="3"/>
      <c r="EGF850" s="3"/>
      <c r="EGG850" s="3"/>
      <c r="EGH850" s="3"/>
      <c r="EGI850" s="3"/>
      <c r="EGJ850" s="3"/>
      <c r="EGK850" s="3"/>
      <c r="EGL850" s="3"/>
      <c r="EGM850" s="3"/>
      <c r="EGN850" s="3"/>
      <c r="EGO850" s="3"/>
      <c r="EGP850" s="3"/>
      <c r="EGQ850" s="3"/>
      <c r="EGR850" s="3"/>
      <c r="EGS850" s="3"/>
      <c r="EGT850" s="3"/>
      <c r="EGU850" s="3"/>
      <c r="EGV850" s="3"/>
      <c r="EGW850" s="3"/>
      <c r="EGX850" s="3"/>
      <c r="EGY850" s="3"/>
      <c r="EGZ850" s="3"/>
      <c r="EHA850" s="3"/>
      <c r="EHB850" s="3"/>
      <c r="EHC850" s="3"/>
      <c r="EHD850" s="3"/>
      <c r="EHE850" s="3"/>
      <c r="EHF850" s="3"/>
      <c r="EHG850" s="3"/>
      <c r="EHH850" s="3"/>
      <c r="EHI850" s="3"/>
      <c r="EHJ850" s="3"/>
      <c r="EHK850" s="3"/>
      <c r="EHL850" s="3"/>
      <c r="EHM850" s="3"/>
      <c r="EHN850" s="3"/>
      <c r="EHO850" s="3"/>
      <c r="EHP850" s="3"/>
      <c r="EHQ850" s="3"/>
      <c r="EHR850" s="3"/>
      <c r="EHS850" s="3"/>
      <c r="EHT850" s="3"/>
      <c r="EHU850" s="3"/>
      <c r="EHV850" s="3"/>
      <c r="EHW850" s="3"/>
      <c r="EHX850" s="3"/>
      <c r="EHY850" s="3"/>
      <c r="EHZ850" s="3"/>
      <c r="EIA850" s="3"/>
      <c r="EIB850" s="3"/>
      <c r="EIC850" s="3"/>
      <c r="EID850" s="3"/>
      <c r="EIE850" s="3"/>
      <c r="EIF850" s="3"/>
      <c r="EIG850" s="3"/>
      <c r="EIH850" s="3"/>
      <c r="EII850" s="3"/>
      <c r="EIJ850" s="3"/>
      <c r="EIK850" s="3"/>
      <c r="EIL850" s="3"/>
      <c r="EIM850" s="3"/>
      <c r="EIN850" s="3"/>
      <c r="EIO850" s="3"/>
      <c r="EIP850" s="3"/>
      <c r="EIQ850" s="3"/>
      <c r="EIR850" s="3"/>
      <c r="EIS850" s="3"/>
      <c r="EIT850" s="3"/>
      <c r="EIU850" s="3"/>
      <c r="EIV850" s="3"/>
      <c r="EIW850" s="3"/>
      <c r="EIX850" s="3"/>
      <c r="EIY850" s="3"/>
      <c r="EIZ850" s="3"/>
      <c r="EJA850" s="3"/>
      <c r="EJB850" s="3"/>
      <c r="EJC850" s="3"/>
      <c r="EJD850" s="3"/>
      <c r="EJE850" s="3"/>
      <c r="EJF850" s="3"/>
      <c r="EJG850" s="3"/>
      <c r="EJH850" s="3"/>
      <c r="EJI850" s="3"/>
      <c r="EJJ850" s="3"/>
      <c r="EJK850" s="3"/>
      <c r="EJL850" s="3"/>
      <c r="EJM850" s="3"/>
      <c r="EJN850" s="3"/>
      <c r="EJO850" s="3"/>
      <c r="EJP850" s="3"/>
      <c r="EJQ850" s="3"/>
      <c r="EJR850" s="3"/>
      <c r="EJS850" s="3"/>
      <c r="EJT850" s="3"/>
      <c r="EJU850" s="3"/>
      <c r="EJV850" s="3"/>
      <c r="EJW850" s="3"/>
      <c r="EJX850" s="3"/>
      <c r="EJY850" s="3"/>
      <c r="EJZ850" s="3"/>
      <c r="EKA850" s="3"/>
      <c r="EKB850" s="3"/>
      <c r="EKC850" s="3"/>
      <c r="EKD850" s="3"/>
      <c r="EKE850" s="3"/>
      <c r="EKF850" s="3"/>
      <c r="EKG850" s="3"/>
      <c r="EKH850" s="3"/>
      <c r="EKI850" s="3"/>
      <c r="EKJ850" s="3"/>
      <c r="EKK850" s="3"/>
      <c r="EKL850" s="3"/>
      <c r="EKM850" s="3"/>
      <c r="EKN850" s="3"/>
      <c r="EKO850" s="3"/>
      <c r="EKP850" s="3"/>
      <c r="EKQ850" s="3"/>
      <c r="EKR850" s="3"/>
      <c r="EKS850" s="3"/>
      <c r="EKT850" s="3"/>
      <c r="EKU850" s="3"/>
      <c r="EKV850" s="3"/>
      <c r="EKW850" s="3"/>
      <c r="EKX850" s="3"/>
      <c r="EKY850" s="3"/>
      <c r="EKZ850" s="3"/>
      <c r="ELA850" s="3"/>
      <c r="ELB850" s="3"/>
      <c r="ELC850" s="3"/>
      <c r="ELD850" s="3"/>
      <c r="ELE850" s="3"/>
      <c r="ELF850" s="3"/>
      <c r="ELG850" s="3"/>
      <c r="ELH850" s="3"/>
      <c r="ELI850" s="3"/>
      <c r="ELJ850" s="3"/>
      <c r="ELK850" s="3"/>
      <c r="ELL850" s="3"/>
      <c r="ELM850" s="3"/>
      <c r="ELN850" s="3"/>
      <c r="ELO850" s="3"/>
      <c r="ELP850" s="3"/>
      <c r="ELQ850" s="3"/>
      <c r="ELR850" s="3"/>
      <c r="ELS850" s="3"/>
      <c r="ELT850" s="3"/>
      <c r="ELU850" s="3"/>
      <c r="ELV850" s="3"/>
      <c r="ELW850" s="3"/>
      <c r="ELX850" s="3"/>
      <c r="ELY850" s="3"/>
      <c r="ELZ850" s="3"/>
      <c r="EMA850" s="3"/>
      <c r="EMB850" s="3"/>
      <c r="EMC850" s="3"/>
      <c r="EMD850" s="3"/>
      <c r="EME850" s="3"/>
      <c r="EMF850" s="3"/>
      <c r="EMG850" s="3"/>
      <c r="EMH850" s="3"/>
      <c r="EMI850" s="3"/>
      <c r="EMJ850" s="3"/>
      <c r="EMK850" s="3"/>
      <c r="EML850" s="3"/>
      <c r="EMM850" s="3"/>
      <c r="EMN850" s="3"/>
      <c r="EMO850" s="3"/>
      <c r="EMP850" s="3"/>
      <c r="EMQ850" s="3"/>
      <c r="EMR850" s="3"/>
      <c r="EMS850" s="3"/>
      <c r="EMT850" s="3"/>
      <c r="EMU850" s="3"/>
      <c r="EMV850" s="3"/>
      <c r="EMW850" s="3"/>
      <c r="EMX850" s="3"/>
      <c r="EMY850" s="3"/>
      <c r="EMZ850" s="3"/>
      <c r="ENA850" s="3"/>
      <c r="ENB850" s="3"/>
      <c r="ENC850" s="3"/>
      <c r="END850" s="3"/>
      <c r="ENE850" s="3"/>
      <c r="ENF850" s="3"/>
      <c r="ENG850" s="3"/>
      <c r="ENH850" s="3"/>
      <c r="ENI850" s="3"/>
      <c r="ENJ850" s="3"/>
      <c r="ENK850" s="3"/>
      <c r="ENL850" s="3"/>
      <c r="ENM850" s="3"/>
      <c r="ENN850" s="3"/>
      <c r="ENO850" s="3"/>
      <c r="ENP850" s="3"/>
      <c r="ENQ850" s="3"/>
      <c r="ENR850" s="3"/>
      <c r="ENS850" s="3"/>
      <c r="ENT850" s="3"/>
      <c r="ENU850" s="3"/>
      <c r="ENV850" s="3"/>
      <c r="ENW850" s="3"/>
      <c r="ENX850" s="3"/>
      <c r="ENY850" s="3"/>
      <c r="ENZ850" s="3"/>
      <c r="EOA850" s="3"/>
      <c r="EOB850" s="3"/>
      <c r="EOC850" s="3"/>
      <c r="EOD850" s="3"/>
      <c r="EOE850" s="3"/>
      <c r="EOF850" s="3"/>
      <c r="EOG850" s="3"/>
      <c r="EOH850" s="3"/>
      <c r="EOI850" s="3"/>
      <c r="EOJ850" s="3"/>
      <c r="EOK850" s="3"/>
      <c r="EOL850" s="3"/>
      <c r="EOM850" s="3"/>
      <c r="EON850" s="3"/>
      <c r="EOO850" s="3"/>
      <c r="EOP850" s="3"/>
      <c r="EOQ850" s="3"/>
      <c r="EOR850" s="3"/>
      <c r="EOS850" s="3"/>
      <c r="EOT850" s="3"/>
      <c r="EOU850" s="3"/>
      <c r="EOV850" s="3"/>
      <c r="EOW850" s="3"/>
      <c r="EOX850" s="3"/>
      <c r="EOY850" s="3"/>
      <c r="EOZ850" s="3"/>
      <c r="EPA850" s="3"/>
      <c r="EPB850" s="3"/>
      <c r="EPC850" s="3"/>
      <c r="EPD850" s="3"/>
      <c r="EPE850" s="3"/>
      <c r="EPF850" s="3"/>
      <c r="EPG850" s="3"/>
      <c r="EPH850" s="3"/>
      <c r="EPI850" s="3"/>
      <c r="EPJ850" s="3"/>
      <c r="EPK850" s="3"/>
      <c r="EPL850" s="3"/>
      <c r="EPM850" s="3"/>
      <c r="EPN850" s="3"/>
      <c r="EPO850" s="3"/>
      <c r="EPP850" s="3"/>
      <c r="EPQ850" s="3"/>
      <c r="EPR850" s="3"/>
      <c r="EPS850" s="3"/>
      <c r="EPT850" s="3"/>
      <c r="EPU850" s="3"/>
      <c r="EPV850" s="3"/>
      <c r="EPW850" s="3"/>
      <c r="EPX850" s="3"/>
      <c r="EPY850" s="3"/>
      <c r="EPZ850" s="3"/>
      <c r="EQA850" s="3"/>
      <c r="EQB850" s="3"/>
      <c r="EQC850" s="3"/>
      <c r="EQD850" s="3"/>
      <c r="EQE850" s="3"/>
      <c r="EQF850" s="3"/>
      <c r="EQG850" s="3"/>
      <c r="EQH850" s="3"/>
      <c r="EQI850" s="3"/>
      <c r="EQJ850" s="3"/>
      <c r="EQK850" s="3"/>
      <c r="EQL850" s="3"/>
      <c r="EQM850" s="3"/>
      <c r="EQN850" s="3"/>
      <c r="EQO850" s="3"/>
      <c r="EQP850" s="3"/>
      <c r="EQQ850" s="3"/>
      <c r="EQR850" s="3"/>
      <c r="EQS850" s="3"/>
      <c r="EQT850" s="3"/>
      <c r="EQU850" s="3"/>
      <c r="EQV850" s="3"/>
      <c r="EQW850" s="3"/>
      <c r="EQX850" s="3"/>
      <c r="EQY850" s="3"/>
      <c r="EQZ850" s="3"/>
      <c r="ERA850" s="3"/>
      <c r="ERB850" s="3"/>
      <c r="ERC850" s="3"/>
      <c r="ERD850" s="3"/>
      <c r="ERE850" s="3"/>
      <c r="ERF850" s="3"/>
      <c r="ERG850" s="3"/>
      <c r="ERH850" s="3"/>
      <c r="ERI850" s="3"/>
      <c r="ERJ850" s="3"/>
      <c r="ERK850" s="3"/>
      <c r="ERL850" s="3"/>
      <c r="ERM850" s="3"/>
      <c r="ERN850" s="3"/>
      <c r="ERO850" s="3"/>
      <c r="ERP850" s="3"/>
      <c r="ERQ850" s="3"/>
      <c r="ERR850" s="3"/>
      <c r="ERS850" s="3"/>
      <c r="ERT850" s="3"/>
      <c r="ERU850" s="3"/>
      <c r="ERV850" s="3"/>
      <c r="ERW850" s="3"/>
      <c r="ERX850" s="3"/>
      <c r="ERY850" s="3"/>
      <c r="ERZ850" s="3"/>
      <c r="ESA850" s="3"/>
      <c r="ESB850" s="3"/>
      <c r="ESC850" s="3"/>
      <c r="ESD850" s="3"/>
      <c r="ESE850" s="3"/>
      <c r="ESF850" s="3"/>
      <c r="ESG850" s="3"/>
      <c r="ESH850" s="3"/>
      <c r="ESI850" s="3"/>
      <c r="ESJ850" s="3"/>
      <c r="ESK850" s="3"/>
      <c r="ESL850" s="3"/>
      <c r="ESM850" s="3"/>
      <c r="ESN850" s="3"/>
      <c r="ESO850" s="3"/>
      <c r="ESP850" s="3"/>
      <c r="ESQ850" s="3"/>
      <c r="ESR850" s="3"/>
      <c r="ESS850" s="3"/>
      <c r="EST850" s="3"/>
      <c r="ESU850" s="3"/>
      <c r="ESV850" s="3"/>
      <c r="ESW850" s="3"/>
      <c r="ESX850" s="3"/>
      <c r="ESY850" s="3"/>
      <c r="ESZ850" s="3"/>
      <c r="ETA850" s="3"/>
      <c r="ETB850" s="3"/>
      <c r="ETC850" s="3"/>
      <c r="ETD850" s="3"/>
      <c r="ETE850" s="3"/>
      <c r="ETF850" s="3"/>
      <c r="ETG850" s="3"/>
      <c r="ETH850" s="3"/>
      <c r="ETI850" s="3"/>
      <c r="ETJ850" s="3"/>
      <c r="ETK850" s="3"/>
      <c r="ETL850" s="3"/>
      <c r="ETM850" s="3"/>
      <c r="ETN850" s="3"/>
      <c r="ETO850" s="3"/>
      <c r="ETP850" s="3"/>
      <c r="ETQ850" s="3"/>
      <c r="ETR850" s="3"/>
      <c r="ETS850" s="3"/>
      <c r="ETT850" s="3"/>
      <c r="ETU850" s="3"/>
      <c r="ETV850" s="3"/>
      <c r="ETW850" s="3"/>
      <c r="ETX850" s="3"/>
      <c r="ETY850" s="3"/>
      <c r="ETZ850" s="3"/>
      <c r="EUA850" s="3"/>
      <c r="EUB850" s="3"/>
      <c r="EUC850" s="3"/>
      <c r="EUD850" s="3"/>
      <c r="EUE850" s="3"/>
      <c r="EUF850" s="3"/>
      <c r="EUG850" s="3"/>
      <c r="EUH850" s="3"/>
      <c r="EUI850" s="3"/>
      <c r="EUJ850" s="3"/>
      <c r="EUK850" s="3"/>
      <c r="EUL850" s="3"/>
      <c r="EUM850" s="3"/>
      <c r="EUN850" s="3"/>
      <c r="EUO850" s="3"/>
      <c r="EUP850" s="3"/>
      <c r="EUQ850" s="3"/>
      <c r="EUR850" s="3"/>
      <c r="EUS850" s="3"/>
      <c r="EUT850" s="3"/>
      <c r="EUU850" s="3"/>
      <c r="EUV850" s="3"/>
      <c r="EUW850" s="3"/>
      <c r="EUX850" s="3"/>
      <c r="EUY850" s="3"/>
      <c r="EUZ850" s="3"/>
      <c r="EVA850" s="3"/>
      <c r="EVB850" s="3"/>
      <c r="EVC850" s="3"/>
      <c r="EVD850" s="3"/>
      <c r="EVE850" s="3"/>
      <c r="EVF850" s="3"/>
      <c r="EVG850" s="3"/>
      <c r="EVH850" s="3"/>
      <c r="EVI850" s="3"/>
      <c r="EVJ850" s="3"/>
      <c r="EVK850" s="3"/>
      <c r="EVL850" s="3"/>
      <c r="EVM850" s="3"/>
      <c r="EVN850" s="3"/>
      <c r="EVO850" s="3"/>
      <c r="EVP850" s="3"/>
      <c r="EVQ850" s="3"/>
      <c r="EVR850" s="3"/>
      <c r="EVS850" s="3"/>
      <c r="EVT850" s="3"/>
      <c r="EVU850" s="3"/>
      <c r="EVV850" s="3"/>
      <c r="EVW850" s="3"/>
      <c r="EVX850" s="3"/>
      <c r="EVY850" s="3"/>
      <c r="EVZ850" s="3"/>
      <c r="EWA850" s="3"/>
      <c r="EWB850" s="3"/>
      <c r="EWC850" s="3"/>
      <c r="EWD850" s="3"/>
      <c r="EWE850" s="3"/>
      <c r="EWF850" s="3"/>
      <c r="EWG850" s="3"/>
      <c r="EWH850" s="3"/>
      <c r="EWI850" s="3"/>
      <c r="EWJ850" s="3"/>
      <c r="EWK850" s="3"/>
      <c r="EWL850" s="3"/>
      <c r="EWM850" s="3"/>
      <c r="EWN850" s="3"/>
      <c r="EWO850" s="3"/>
      <c r="EWP850" s="3"/>
      <c r="EWQ850" s="3"/>
      <c r="EWR850" s="3"/>
      <c r="EWS850" s="3"/>
      <c r="EWT850" s="3"/>
      <c r="EWU850" s="3"/>
      <c r="EWV850" s="3"/>
      <c r="EWW850" s="3"/>
      <c r="EWX850" s="3"/>
      <c r="EWY850" s="3"/>
      <c r="EWZ850" s="3"/>
      <c r="EXA850" s="3"/>
      <c r="EXB850" s="3"/>
      <c r="EXC850" s="3"/>
      <c r="EXD850" s="3"/>
      <c r="EXE850" s="3"/>
      <c r="EXF850" s="3"/>
      <c r="EXG850" s="3"/>
      <c r="EXH850" s="3"/>
      <c r="EXI850" s="3"/>
      <c r="EXJ850" s="3"/>
      <c r="EXK850" s="3"/>
      <c r="EXL850" s="3"/>
      <c r="EXM850" s="3"/>
      <c r="EXN850" s="3"/>
      <c r="EXO850" s="3"/>
      <c r="EXP850" s="3"/>
      <c r="EXQ850" s="3"/>
      <c r="EXR850" s="3"/>
      <c r="EXS850" s="3"/>
      <c r="EXT850" s="3"/>
      <c r="EXU850" s="3"/>
      <c r="EXV850" s="3"/>
      <c r="EXW850" s="3"/>
      <c r="EXX850" s="3"/>
      <c r="EXY850" s="3"/>
      <c r="EXZ850" s="3"/>
      <c r="EYA850" s="3"/>
      <c r="EYB850" s="3"/>
      <c r="EYC850" s="3"/>
      <c r="EYD850" s="3"/>
      <c r="EYE850" s="3"/>
      <c r="EYF850" s="3"/>
      <c r="EYG850" s="3"/>
      <c r="EYH850" s="3"/>
      <c r="EYI850" s="3"/>
      <c r="EYJ850" s="3"/>
      <c r="EYK850" s="3"/>
      <c r="EYL850" s="3"/>
      <c r="EYM850" s="3"/>
      <c r="EYN850" s="3"/>
      <c r="EYO850" s="3"/>
      <c r="EYP850" s="3"/>
      <c r="EYQ850" s="3"/>
      <c r="EYR850" s="3"/>
      <c r="EYS850" s="3"/>
      <c r="EYT850" s="3"/>
      <c r="EYU850" s="3"/>
      <c r="EYV850" s="3"/>
      <c r="EYW850" s="3"/>
      <c r="EYX850" s="3"/>
      <c r="EYY850" s="3"/>
      <c r="EYZ850" s="3"/>
      <c r="EZA850" s="3"/>
      <c r="EZB850" s="3"/>
      <c r="EZC850" s="3"/>
      <c r="EZD850" s="3"/>
      <c r="EZE850" s="3"/>
      <c r="EZF850" s="3"/>
      <c r="EZG850" s="3"/>
      <c r="EZH850" s="3"/>
      <c r="EZI850" s="3"/>
      <c r="EZJ850" s="3"/>
      <c r="EZK850" s="3"/>
      <c r="EZL850" s="3"/>
      <c r="EZM850" s="3"/>
      <c r="EZN850" s="3"/>
      <c r="EZO850" s="3"/>
      <c r="EZP850" s="3"/>
      <c r="EZQ850" s="3"/>
      <c r="EZR850" s="3"/>
      <c r="EZS850" s="3"/>
      <c r="EZT850" s="3"/>
      <c r="EZU850" s="3"/>
      <c r="EZV850" s="3"/>
      <c r="EZW850" s="3"/>
      <c r="EZX850" s="3"/>
      <c r="EZY850" s="3"/>
      <c r="EZZ850" s="3"/>
      <c r="FAA850" s="3"/>
      <c r="FAB850" s="3"/>
      <c r="FAC850" s="3"/>
      <c r="FAD850" s="3"/>
      <c r="FAE850" s="3"/>
      <c r="FAF850" s="3"/>
      <c r="FAG850" s="3"/>
      <c r="FAH850" s="3"/>
      <c r="FAI850" s="3"/>
      <c r="FAJ850" s="3"/>
      <c r="FAK850" s="3"/>
      <c r="FAL850" s="3"/>
      <c r="FAM850" s="3"/>
      <c r="FAN850" s="3"/>
      <c r="FAO850" s="3"/>
      <c r="FAP850" s="3"/>
      <c r="FAQ850" s="3"/>
      <c r="FAR850" s="3"/>
      <c r="FAS850" s="3"/>
      <c r="FAT850" s="3"/>
      <c r="FAU850" s="3"/>
      <c r="FAV850" s="3"/>
      <c r="FAW850" s="3"/>
      <c r="FAX850" s="3"/>
      <c r="FAY850" s="3"/>
      <c r="FAZ850" s="3"/>
      <c r="FBA850" s="3"/>
      <c r="FBB850" s="3"/>
      <c r="FBC850" s="3"/>
      <c r="FBD850" s="3"/>
      <c r="FBE850" s="3"/>
      <c r="FBF850" s="3"/>
      <c r="FBG850" s="3"/>
      <c r="FBH850" s="3"/>
      <c r="FBI850" s="3"/>
      <c r="FBJ850" s="3"/>
      <c r="FBK850" s="3"/>
      <c r="FBL850" s="3"/>
      <c r="FBM850" s="3"/>
      <c r="FBN850" s="3"/>
      <c r="FBO850" s="3"/>
      <c r="FBP850" s="3"/>
      <c r="FBQ850" s="3"/>
      <c r="FBR850" s="3"/>
      <c r="FBS850" s="3"/>
      <c r="FBT850" s="3"/>
      <c r="FBU850" s="3"/>
      <c r="FBV850" s="3"/>
      <c r="FBW850" s="3"/>
      <c r="FBX850" s="3"/>
      <c r="FBY850" s="3"/>
      <c r="FBZ850" s="3"/>
      <c r="FCA850" s="3"/>
      <c r="FCB850" s="3"/>
      <c r="FCC850" s="3"/>
      <c r="FCD850" s="3"/>
      <c r="FCE850" s="3"/>
      <c r="FCF850" s="3"/>
      <c r="FCG850" s="3"/>
      <c r="FCH850" s="3"/>
      <c r="FCI850" s="3"/>
      <c r="FCJ850" s="3"/>
      <c r="FCK850" s="3"/>
      <c r="FCL850" s="3"/>
      <c r="FCM850" s="3"/>
      <c r="FCN850" s="3"/>
      <c r="FCO850" s="3"/>
      <c r="FCP850" s="3"/>
      <c r="FCQ850" s="3"/>
      <c r="FCR850" s="3"/>
      <c r="FCS850" s="3"/>
      <c r="FCT850" s="3"/>
      <c r="FCU850" s="3"/>
      <c r="FCV850" s="3"/>
      <c r="FCW850" s="3"/>
      <c r="FCX850" s="3"/>
      <c r="FCY850" s="3"/>
      <c r="FCZ850" s="3"/>
      <c r="FDA850" s="3"/>
      <c r="FDB850" s="3"/>
      <c r="FDC850" s="3"/>
      <c r="FDD850" s="3"/>
      <c r="FDE850" s="3"/>
      <c r="FDF850" s="3"/>
      <c r="FDG850" s="3"/>
      <c r="FDH850" s="3"/>
      <c r="FDI850" s="3"/>
      <c r="FDJ850" s="3"/>
      <c r="FDK850" s="3"/>
      <c r="FDL850" s="3"/>
      <c r="FDM850" s="3"/>
      <c r="FDN850" s="3"/>
      <c r="FDO850" s="3"/>
      <c r="FDP850" s="3"/>
      <c r="FDQ850" s="3"/>
      <c r="FDR850" s="3"/>
      <c r="FDS850" s="3"/>
      <c r="FDT850" s="3"/>
      <c r="FDU850" s="3"/>
      <c r="FDV850" s="3"/>
      <c r="FDW850" s="3"/>
      <c r="FDX850" s="3"/>
      <c r="FDY850" s="3"/>
      <c r="FDZ850" s="3"/>
      <c r="FEA850" s="3"/>
      <c r="FEB850" s="3"/>
      <c r="FEC850" s="3"/>
      <c r="FED850" s="3"/>
      <c r="FEE850" s="3"/>
      <c r="FEF850" s="3"/>
      <c r="FEG850" s="3"/>
      <c r="FEH850" s="3"/>
      <c r="FEI850" s="3"/>
      <c r="FEJ850" s="3"/>
      <c r="FEK850" s="3"/>
      <c r="FEL850" s="3"/>
      <c r="FEM850" s="3"/>
      <c r="FEN850" s="3"/>
      <c r="FEO850" s="3"/>
      <c r="FEP850" s="3"/>
      <c r="FEQ850" s="3"/>
      <c r="FER850" s="3"/>
      <c r="FES850" s="3"/>
      <c r="FET850" s="3"/>
      <c r="FEU850" s="3"/>
      <c r="FEV850" s="3"/>
      <c r="FEW850" s="3"/>
      <c r="FEX850" s="3"/>
      <c r="FEY850" s="3"/>
      <c r="FEZ850" s="3"/>
      <c r="FFA850" s="3"/>
      <c r="FFB850" s="3"/>
      <c r="FFC850" s="3"/>
      <c r="FFD850" s="3"/>
      <c r="FFE850" s="3"/>
      <c r="FFF850" s="3"/>
      <c r="FFG850" s="3"/>
      <c r="FFH850" s="3"/>
      <c r="FFI850" s="3"/>
      <c r="FFJ850" s="3"/>
      <c r="FFK850" s="3"/>
      <c r="FFL850" s="3"/>
      <c r="FFM850" s="3"/>
      <c r="FFN850" s="3"/>
      <c r="FFO850" s="3"/>
      <c r="FFP850" s="3"/>
      <c r="FFQ850" s="3"/>
      <c r="FFR850" s="3"/>
      <c r="FFS850" s="3"/>
      <c r="FFT850" s="3"/>
      <c r="FFU850" s="3"/>
      <c r="FFV850" s="3"/>
      <c r="FFW850" s="3"/>
      <c r="FFX850" s="3"/>
      <c r="FFY850" s="3"/>
      <c r="FFZ850" s="3"/>
      <c r="FGA850" s="3"/>
      <c r="FGB850" s="3"/>
      <c r="FGC850" s="3"/>
      <c r="FGD850" s="3"/>
      <c r="FGE850" s="3"/>
      <c r="FGF850" s="3"/>
      <c r="FGG850" s="3"/>
      <c r="FGH850" s="3"/>
      <c r="FGI850" s="3"/>
      <c r="FGJ850" s="3"/>
      <c r="FGK850" s="3"/>
      <c r="FGL850" s="3"/>
      <c r="FGM850" s="3"/>
      <c r="FGN850" s="3"/>
      <c r="FGO850" s="3"/>
      <c r="FGP850" s="3"/>
      <c r="FGQ850" s="3"/>
      <c r="FGR850" s="3"/>
      <c r="FGS850" s="3"/>
      <c r="FGT850" s="3"/>
      <c r="FGU850" s="3"/>
      <c r="FGV850" s="3"/>
      <c r="FGW850" s="3"/>
      <c r="FGX850" s="3"/>
      <c r="FGY850" s="3"/>
      <c r="FGZ850" s="3"/>
      <c r="FHA850" s="3"/>
      <c r="FHB850" s="3"/>
      <c r="FHC850" s="3"/>
      <c r="FHD850" s="3"/>
      <c r="FHE850" s="3"/>
      <c r="FHF850" s="3"/>
      <c r="FHG850" s="3"/>
      <c r="FHH850" s="3"/>
      <c r="FHI850" s="3"/>
      <c r="FHJ850" s="3"/>
      <c r="FHK850" s="3"/>
      <c r="FHL850" s="3"/>
      <c r="FHM850" s="3"/>
      <c r="FHN850" s="3"/>
      <c r="FHO850" s="3"/>
      <c r="FHP850" s="3"/>
      <c r="FHQ850" s="3"/>
      <c r="FHR850" s="3"/>
      <c r="FHS850" s="3"/>
      <c r="FHT850" s="3"/>
      <c r="FHU850" s="3"/>
      <c r="FHV850" s="3"/>
      <c r="FHW850" s="3"/>
      <c r="FHX850" s="3"/>
      <c r="FHY850" s="3"/>
      <c r="FHZ850" s="3"/>
      <c r="FIA850" s="3"/>
      <c r="FIB850" s="3"/>
      <c r="FIC850" s="3"/>
      <c r="FID850" s="3"/>
      <c r="FIE850" s="3"/>
      <c r="FIF850" s="3"/>
      <c r="FIG850" s="3"/>
      <c r="FIH850" s="3"/>
      <c r="FII850" s="3"/>
      <c r="FIJ850" s="3"/>
      <c r="FIK850" s="3"/>
      <c r="FIL850" s="3"/>
      <c r="FIM850" s="3"/>
      <c r="FIN850" s="3"/>
      <c r="FIO850" s="3"/>
      <c r="FIP850" s="3"/>
      <c r="FIQ850" s="3"/>
      <c r="FIR850" s="3"/>
      <c r="FIS850" s="3"/>
      <c r="FIT850" s="3"/>
      <c r="FIU850" s="3"/>
      <c r="FIV850" s="3"/>
      <c r="FIW850" s="3"/>
      <c r="FIX850" s="3"/>
      <c r="FIY850" s="3"/>
      <c r="FIZ850" s="3"/>
      <c r="FJA850" s="3"/>
      <c r="FJB850" s="3"/>
      <c r="FJC850" s="3"/>
      <c r="FJD850" s="3"/>
      <c r="FJE850" s="3"/>
      <c r="FJF850" s="3"/>
      <c r="FJG850" s="3"/>
      <c r="FJH850" s="3"/>
      <c r="FJI850" s="3"/>
      <c r="FJJ850" s="3"/>
      <c r="FJK850" s="3"/>
      <c r="FJL850" s="3"/>
      <c r="FJM850" s="3"/>
      <c r="FJN850" s="3"/>
      <c r="FJO850" s="3"/>
      <c r="FJP850" s="3"/>
      <c r="FJQ850" s="3"/>
      <c r="FJR850" s="3"/>
      <c r="FJS850" s="3"/>
      <c r="FJT850" s="3"/>
      <c r="FJU850" s="3"/>
      <c r="FJV850" s="3"/>
      <c r="FJW850" s="3"/>
      <c r="FJX850" s="3"/>
      <c r="FJY850" s="3"/>
      <c r="FJZ850" s="3"/>
      <c r="FKA850" s="3"/>
      <c r="FKB850" s="3"/>
      <c r="FKC850" s="3"/>
      <c r="FKD850" s="3"/>
      <c r="FKE850" s="3"/>
      <c r="FKF850" s="3"/>
      <c r="FKG850" s="3"/>
      <c r="FKH850" s="3"/>
      <c r="FKI850" s="3"/>
      <c r="FKJ850" s="3"/>
      <c r="FKK850" s="3"/>
      <c r="FKL850" s="3"/>
      <c r="FKM850" s="3"/>
      <c r="FKN850" s="3"/>
      <c r="FKO850" s="3"/>
      <c r="FKP850" s="3"/>
      <c r="FKQ850" s="3"/>
      <c r="FKR850" s="3"/>
      <c r="FKS850" s="3"/>
      <c r="FKT850" s="3"/>
      <c r="FKU850" s="3"/>
      <c r="FKV850" s="3"/>
      <c r="FKW850" s="3"/>
      <c r="FKX850" s="3"/>
      <c r="FKY850" s="3"/>
      <c r="FKZ850" s="3"/>
      <c r="FLA850" s="3"/>
      <c r="FLB850" s="3"/>
      <c r="FLC850" s="3"/>
      <c r="FLD850" s="3"/>
      <c r="FLE850" s="3"/>
      <c r="FLF850" s="3"/>
      <c r="FLG850" s="3"/>
      <c r="FLH850" s="3"/>
      <c r="FLI850" s="3"/>
      <c r="FLJ850" s="3"/>
      <c r="FLK850" s="3"/>
      <c r="FLL850" s="3"/>
      <c r="FLM850" s="3"/>
      <c r="FLN850" s="3"/>
      <c r="FLO850" s="3"/>
      <c r="FLP850" s="3"/>
      <c r="FLQ850" s="3"/>
      <c r="FLR850" s="3"/>
      <c r="FLS850" s="3"/>
      <c r="FLT850" s="3"/>
      <c r="FLU850" s="3"/>
      <c r="FLV850" s="3"/>
      <c r="FLW850" s="3"/>
      <c r="FLX850" s="3"/>
      <c r="FLY850" s="3"/>
      <c r="FLZ850" s="3"/>
      <c r="FMA850" s="3"/>
      <c r="FMB850" s="3"/>
      <c r="FMC850" s="3"/>
      <c r="FMD850" s="3"/>
      <c r="FME850" s="3"/>
      <c r="FMF850" s="3"/>
      <c r="FMG850" s="3"/>
      <c r="FMH850" s="3"/>
      <c r="FMI850" s="3"/>
      <c r="FMJ850" s="3"/>
      <c r="FMK850" s="3"/>
      <c r="FML850" s="3"/>
      <c r="FMM850" s="3"/>
      <c r="FMN850" s="3"/>
      <c r="FMO850" s="3"/>
      <c r="FMP850" s="3"/>
      <c r="FMQ850" s="3"/>
      <c r="FMR850" s="3"/>
      <c r="FMS850" s="3"/>
      <c r="FMT850" s="3"/>
      <c r="FMU850" s="3"/>
      <c r="FMV850" s="3"/>
      <c r="FMW850" s="3"/>
      <c r="FMX850" s="3"/>
      <c r="FMY850" s="3"/>
      <c r="FMZ850" s="3"/>
      <c r="FNA850" s="3"/>
      <c r="FNB850" s="3"/>
      <c r="FNC850" s="3"/>
      <c r="FND850" s="3"/>
      <c r="FNE850" s="3"/>
      <c r="FNF850" s="3"/>
      <c r="FNG850" s="3"/>
      <c r="FNH850" s="3"/>
      <c r="FNI850" s="3"/>
      <c r="FNJ850" s="3"/>
      <c r="FNK850" s="3"/>
      <c r="FNL850" s="3"/>
      <c r="FNM850" s="3"/>
      <c r="FNN850" s="3"/>
      <c r="FNO850" s="3"/>
      <c r="FNP850" s="3"/>
      <c r="FNQ850" s="3"/>
      <c r="FNR850" s="3"/>
      <c r="FNS850" s="3"/>
      <c r="FNT850" s="3"/>
      <c r="FNU850" s="3"/>
      <c r="FNV850" s="3"/>
      <c r="FNW850" s="3"/>
      <c r="FNX850" s="3"/>
      <c r="FNY850" s="3"/>
      <c r="FNZ850" s="3"/>
      <c r="FOA850" s="3"/>
      <c r="FOB850" s="3"/>
      <c r="FOC850" s="3"/>
      <c r="FOD850" s="3"/>
      <c r="FOE850" s="3"/>
      <c r="FOF850" s="3"/>
      <c r="FOG850" s="3"/>
      <c r="FOH850" s="3"/>
      <c r="FOI850" s="3"/>
      <c r="FOJ850" s="3"/>
      <c r="FOK850" s="3"/>
      <c r="FOL850" s="3"/>
      <c r="FOM850" s="3"/>
      <c r="FON850" s="3"/>
      <c r="FOO850" s="3"/>
      <c r="FOP850" s="3"/>
      <c r="FOQ850" s="3"/>
      <c r="FOR850" s="3"/>
      <c r="FOS850" s="3"/>
      <c r="FOT850" s="3"/>
      <c r="FOU850" s="3"/>
      <c r="FOV850" s="3"/>
      <c r="FOW850" s="3"/>
      <c r="FOX850" s="3"/>
      <c r="FOY850" s="3"/>
      <c r="FOZ850" s="3"/>
      <c r="FPA850" s="3"/>
      <c r="FPB850" s="3"/>
      <c r="FPC850" s="3"/>
      <c r="FPD850" s="3"/>
      <c r="FPE850" s="3"/>
      <c r="FPF850" s="3"/>
      <c r="FPG850" s="3"/>
      <c r="FPH850" s="3"/>
      <c r="FPI850" s="3"/>
      <c r="FPJ850" s="3"/>
      <c r="FPK850" s="3"/>
      <c r="FPL850" s="3"/>
      <c r="FPM850" s="3"/>
      <c r="FPN850" s="3"/>
      <c r="FPO850" s="3"/>
      <c r="FPP850" s="3"/>
      <c r="FPQ850" s="3"/>
      <c r="FPR850" s="3"/>
      <c r="FPS850" s="3"/>
      <c r="FPT850" s="3"/>
      <c r="FPU850" s="3"/>
      <c r="FPV850" s="3"/>
      <c r="FPW850" s="3"/>
      <c r="FPX850" s="3"/>
      <c r="FPY850" s="3"/>
      <c r="FPZ850" s="3"/>
      <c r="FQA850" s="3"/>
      <c r="FQB850" s="3"/>
      <c r="FQC850" s="3"/>
      <c r="FQD850" s="3"/>
      <c r="FQE850" s="3"/>
      <c r="FQF850" s="3"/>
      <c r="FQG850" s="3"/>
      <c r="FQH850" s="3"/>
      <c r="FQI850" s="3"/>
      <c r="FQJ850" s="3"/>
      <c r="FQK850" s="3"/>
      <c r="FQL850" s="3"/>
      <c r="FQM850" s="3"/>
      <c r="FQN850" s="3"/>
      <c r="FQO850" s="3"/>
      <c r="FQP850" s="3"/>
      <c r="FQQ850" s="3"/>
      <c r="FQR850" s="3"/>
      <c r="FQS850" s="3"/>
      <c r="FQT850" s="3"/>
      <c r="FQU850" s="3"/>
      <c r="FQV850" s="3"/>
      <c r="FQW850" s="3"/>
      <c r="FQX850" s="3"/>
      <c r="FQY850" s="3"/>
      <c r="FQZ850" s="3"/>
      <c r="FRA850" s="3"/>
      <c r="FRB850" s="3"/>
      <c r="FRC850" s="3"/>
      <c r="FRD850" s="3"/>
      <c r="FRE850" s="3"/>
      <c r="FRF850" s="3"/>
      <c r="FRG850" s="3"/>
      <c r="FRH850" s="3"/>
      <c r="FRI850" s="3"/>
      <c r="FRJ850" s="3"/>
      <c r="FRK850" s="3"/>
      <c r="FRL850" s="3"/>
      <c r="FRM850" s="3"/>
      <c r="FRN850" s="3"/>
      <c r="FRO850" s="3"/>
      <c r="FRP850" s="3"/>
      <c r="FRQ850" s="3"/>
      <c r="FRR850" s="3"/>
      <c r="FRS850" s="3"/>
      <c r="FRT850" s="3"/>
      <c r="FRU850" s="3"/>
      <c r="FRV850" s="3"/>
      <c r="FRW850" s="3"/>
      <c r="FRX850" s="3"/>
      <c r="FRY850" s="3"/>
      <c r="FRZ850" s="3"/>
      <c r="FSA850" s="3"/>
      <c r="FSB850" s="3"/>
      <c r="FSC850" s="3"/>
      <c r="FSD850" s="3"/>
      <c r="FSE850" s="3"/>
      <c r="FSF850" s="3"/>
      <c r="FSG850" s="3"/>
      <c r="FSH850" s="3"/>
      <c r="FSI850" s="3"/>
      <c r="FSJ850" s="3"/>
      <c r="FSK850" s="3"/>
      <c r="FSL850" s="3"/>
      <c r="FSM850" s="3"/>
      <c r="FSN850" s="3"/>
      <c r="FSO850" s="3"/>
      <c r="FSP850" s="3"/>
      <c r="FSQ850" s="3"/>
      <c r="FSR850" s="3"/>
      <c r="FSS850" s="3"/>
      <c r="FST850" s="3"/>
      <c r="FSU850" s="3"/>
      <c r="FSV850" s="3"/>
      <c r="FSW850" s="3"/>
      <c r="FSX850" s="3"/>
      <c r="FSY850" s="3"/>
      <c r="FSZ850" s="3"/>
      <c r="FTA850" s="3"/>
      <c r="FTB850" s="3"/>
      <c r="FTC850" s="3"/>
      <c r="FTD850" s="3"/>
      <c r="FTE850" s="3"/>
      <c r="FTF850" s="3"/>
      <c r="FTG850" s="3"/>
      <c r="FTH850" s="3"/>
      <c r="FTI850" s="3"/>
      <c r="FTJ850" s="3"/>
      <c r="FTK850" s="3"/>
      <c r="FTL850" s="3"/>
      <c r="FTM850" s="3"/>
      <c r="FTN850" s="3"/>
      <c r="FTO850" s="3"/>
      <c r="FTP850" s="3"/>
      <c r="FTQ850" s="3"/>
      <c r="FTR850" s="3"/>
      <c r="FTS850" s="3"/>
      <c r="FTT850" s="3"/>
      <c r="FTU850" s="3"/>
      <c r="FTV850" s="3"/>
      <c r="FTW850" s="3"/>
      <c r="FTX850" s="3"/>
      <c r="FTY850" s="3"/>
      <c r="FTZ850" s="3"/>
      <c r="FUA850" s="3"/>
      <c r="FUB850" s="3"/>
      <c r="FUC850" s="3"/>
      <c r="FUD850" s="3"/>
      <c r="FUE850" s="3"/>
      <c r="FUF850" s="3"/>
      <c r="FUG850" s="3"/>
      <c r="FUH850" s="3"/>
      <c r="FUI850" s="3"/>
      <c r="FUJ850" s="3"/>
      <c r="FUK850" s="3"/>
      <c r="FUL850" s="3"/>
      <c r="FUM850" s="3"/>
      <c r="FUN850" s="3"/>
      <c r="FUO850" s="3"/>
      <c r="FUP850" s="3"/>
      <c r="FUQ850" s="3"/>
      <c r="FUR850" s="3"/>
      <c r="FUS850" s="3"/>
      <c r="FUT850" s="3"/>
      <c r="FUU850" s="3"/>
      <c r="FUV850" s="3"/>
      <c r="FUW850" s="3"/>
      <c r="FUX850" s="3"/>
      <c r="FUY850" s="3"/>
      <c r="FUZ850" s="3"/>
      <c r="FVA850" s="3"/>
      <c r="FVB850" s="3"/>
      <c r="FVC850" s="3"/>
      <c r="FVD850" s="3"/>
      <c r="FVE850" s="3"/>
      <c r="FVF850" s="3"/>
      <c r="FVG850" s="3"/>
      <c r="FVH850" s="3"/>
      <c r="FVI850" s="3"/>
      <c r="FVJ850" s="3"/>
      <c r="FVK850" s="3"/>
      <c r="FVL850" s="3"/>
      <c r="FVM850" s="3"/>
      <c r="FVN850" s="3"/>
      <c r="FVO850" s="3"/>
      <c r="FVP850" s="3"/>
      <c r="FVQ850" s="3"/>
      <c r="FVR850" s="3"/>
      <c r="FVS850" s="3"/>
      <c r="FVT850" s="3"/>
      <c r="FVU850" s="3"/>
      <c r="FVV850" s="3"/>
      <c r="FVW850" s="3"/>
      <c r="FVX850" s="3"/>
      <c r="FVY850" s="3"/>
      <c r="FVZ850" s="3"/>
      <c r="FWA850" s="3"/>
      <c r="FWB850" s="3"/>
      <c r="FWC850" s="3"/>
      <c r="FWD850" s="3"/>
      <c r="FWE850" s="3"/>
      <c r="FWF850" s="3"/>
      <c r="FWG850" s="3"/>
      <c r="FWH850" s="3"/>
      <c r="FWI850" s="3"/>
      <c r="FWJ850" s="3"/>
      <c r="FWK850" s="3"/>
      <c r="FWL850" s="3"/>
      <c r="FWM850" s="3"/>
      <c r="FWN850" s="3"/>
      <c r="FWO850" s="3"/>
      <c r="FWP850" s="3"/>
      <c r="FWQ850" s="3"/>
      <c r="FWR850" s="3"/>
      <c r="FWS850" s="3"/>
      <c r="FWT850" s="3"/>
      <c r="FWU850" s="3"/>
      <c r="FWV850" s="3"/>
      <c r="FWW850" s="3"/>
      <c r="FWX850" s="3"/>
      <c r="FWY850" s="3"/>
      <c r="FWZ850" s="3"/>
      <c r="FXA850" s="3"/>
      <c r="FXB850" s="3"/>
      <c r="FXC850" s="3"/>
      <c r="FXD850" s="3"/>
      <c r="FXE850" s="3"/>
      <c r="FXF850" s="3"/>
      <c r="FXG850" s="3"/>
      <c r="FXH850" s="3"/>
      <c r="FXI850" s="3"/>
      <c r="FXJ850" s="3"/>
      <c r="FXK850" s="3"/>
      <c r="FXL850" s="3"/>
      <c r="FXM850" s="3"/>
      <c r="FXN850" s="3"/>
      <c r="FXO850" s="3"/>
      <c r="FXP850" s="3"/>
      <c r="FXQ850" s="3"/>
      <c r="FXR850" s="3"/>
      <c r="FXS850" s="3"/>
      <c r="FXT850" s="3"/>
      <c r="FXU850" s="3"/>
      <c r="FXV850" s="3"/>
      <c r="FXW850" s="3"/>
      <c r="FXX850" s="3"/>
      <c r="FXY850" s="3"/>
      <c r="FXZ850" s="3"/>
      <c r="FYA850" s="3"/>
      <c r="FYB850" s="3"/>
      <c r="FYC850" s="3"/>
      <c r="FYD850" s="3"/>
      <c r="FYE850" s="3"/>
      <c r="FYF850" s="3"/>
      <c r="FYG850" s="3"/>
      <c r="FYH850" s="3"/>
      <c r="FYI850" s="3"/>
      <c r="FYJ850" s="3"/>
      <c r="FYK850" s="3"/>
      <c r="FYL850" s="3"/>
      <c r="FYM850" s="3"/>
      <c r="FYN850" s="3"/>
      <c r="FYO850" s="3"/>
      <c r="FYP850" s="3"/>
      <c r="FYQ850" s="3"/>
      <c r="FYR850" s="3"/>
      <c r="FYS850" s="3"/>
      <c r="FYT850" s="3"/>
      <c r="FYU850" s="3"/>
      <c r="FYV850" s="3"/>
      <c r="FYW850" s="3"/>
      <c r="FYX850" s="3"/>
      <c r="FYY850" s="3"/>
      <c r="FYZ850" s="3"/>
      <c r="FZA850" s="3"/>
      <c r="FZB850" s="3"/>
      <c r="FZC850" s="3"/>
      <c r="FZD850" s="3"/>
      <c r="FZE850" s="3"/>
      <c r="FZF850" s="3"/>
      <c r="FZG850" s="3"/>
      <c r="FZH850" s="3"/>
      <c r="FZI850" s="3"/>
      <c r="FZJ850" s="3"/>
      <c r="FZK850" s="3"/>
      <c r="FZL850" s="3"/>
      <c r="FZM850" s="3"/>
      <c r="FZN850" s="3"/>
      <c r="FZO850" s="3"/>
      <c r="FZP850" s="3"/>
      <c r="FZQ850" s="3"/>
      <c r="FZR850" s="3"/>
      <c r="FZS850" s="3"/>
      <c r="FZT850" s="3"/>
      <c r="FZU850" s="3"/>
      <c r="FZV850" s="3"/>
      <c r="FZW850" s="3"/>
      <c r="FZX850" s="3"/>
      <c r="FZY850" s="3"/>
      <c r="FZZ850" s="3"/>
      <c r="GAA850" s="3"/>
      <c r="GAB850" s="3"/>
      <c r="GAC850" s="3"/>
      <c r="GAD850" s="3"/>
      <c r="GAE850" s="3"/>
      <c r="GAF850" s="3"/>
      <c r="GAG850" s="3"/>
      <c r="GAH850" s="3"/>
      <c r="GAI850" s="3"/>
      <c r="GAJ850" s="3"/>
      <c r="GAK850" s="3"/>
      <c r="GAL850" s="3"/>
      <c r="GAM850" s="3"/>
      <c r="GAN850" s="3"/>
      <c r="GAO850" s="3"/>
      <c r="GAP850" s="3"/>
      <c r="GAQ850" s="3"/>
      <c r="GAR850" s="3"/>
      <c r="GAS850" s="3"/>
      <c r="GAT850" s="3"/>
      <c r="GAU850" s="3"/>
      <c r="GAV850" s="3"/>
      <c r="GAW850" s="3"/>
      <c r="GAX850" s="3"/>
      <c r="GAY850" s="3"/>
      <c r="GAZ850" s="3"/>
      <c r="GBA850" s="3"/>
      <c r="GBB850" s="3"/>
      <c r="GBC850" s="3"/>
      <c r="GBD850" s="3"/>
      <c r="GBE850" s="3"/>
      <c r="GBF850" s="3"/>
      <c r="GBG850" s="3"/>
      <c r="GBH850" s="3"/>
      <c r="GBI850" s="3"/>
      <c r="GBJ850" s="3"/>
      <c r="GBK850" s="3"/>
      <c r="GBL850" s="3"/>
      <c r="GBM850" s="3"/>
      <c r="GBN850" s="3"/>
      <c r="GBO850" s="3"/>
      <c r="GBP850" s="3"/>
      <c r="GBQ850" s="3"/>
      <c r="GBR850" s="3"/>
      <c r="GBS850" s="3"/>
      <c r="GBT850" s="3"/>
      <c r="GBU850" s="3"/>
      <c r="GBV850" s="3"/>
      <c r="GBW850" s="3"/>
      <c r="GBX850" s="3"/>
      <c r="GBY850" s="3"/>
      <c r="GBZ850" s="3"/>
      <c r="GCA850" s="3"/>
      <c r="GCB850" s="3"/>
      <c r="GCC850" s="3"/>
      <c r="GCD850" s="3"/>
      <c r="GCE850" s="3"/>
      <c r="GCF850" s="3"/>
      <c r="GCG850" s="3"/>
      <c r="GCH850" s="3"/>
      <c r="GCI850" s="3"/>
      <c r="GCJ850" s="3"/>
      <c r="GCK850" s="3"/>
      <c r="GCL850" s="3"/>
      <c r="GCM850" s="3"/>
      <c r="GCN850" s="3"/>
      <c r="GCO850" s="3"/>
      <c r="GCP850" s="3"/>
      <c r="GCQ850" s="3"/>
      <c r="GCR850" s="3"/>
      <c r="GCS850" s="3"/>
      <c r="GCT850" s="3"/>
      <c r="GCU850" s="3"/>
      <c r="GCV850" s="3"/>
      <c r="GCW850" s="3"/>
      <c r="GCX850" s="3"/>
      <c r="GCY850" s="3"/>
      <c r="GCZ850" s="3"/>
      <c r="GDA850" s="3"/>
      <c r="GDB850" s="3"/>
      <c r="GDC850" s="3"/>
      <c r="GDD850" s="3"/>
      <c r="GDE850" s="3"/>
      <c r="GDF850" s="3"/>
      <c r="GDG850" s="3"/>
      <c r="GDH850" s="3"/>
      <c r="GDI850" s="3"/>
      <c r="GDJ850" s="3"/>
      <c r="GDK850" s="3"/>
      <c r="GDL850" s="3"/>
      <c r="GDM850" s="3"/>
      <c r="GDN850" s="3"/>
      <c r="GDO850" s="3"/>
      <c r="GDP850" s="3"/>
      <c r="GDQ850" s="3"/>
      <c r="GDR850" s="3"/>
      <c r="GDS850" s="3"/>
      <c r="GDT850" s="3"/>
      <c r="GDU850" s="3"/>
      <c r="GDV850" s="3"/>
      <c r="GDW850" s="3"/>
      <c r="GDX850" s="3"/>
      <c r="GDY850" s="3"/>
      <c r="GDZ850" s="3"/>
      <c r="GEA850" s="3"/>
      <c r="GEB850" s="3"/>
      <c r="GEC850" s="3"/>
      <c r="GED850" s="3"/>
      <c r="GEE850" s="3"/>
      <c r="GEF850" s="3"/>
      <c r="GEG850" s="3"/>
      <c r="GEH850" s="3"/>
      <c r="GEI850" s="3"/>
      <c r="GEJ850" s="3"/>
      <c r="GEK850" s="3"/>
      <c r="GEL850" s="3"/>
      <c r="GEM850" s="3"/>
      <c r="GEN850" s="3"/>
      <c r="GEO850" s="3"/>
      <c r="GEP850" s="3"/>
      <c r="GEQ850" s="3"/>
      <c r="GER850" s="3"/>
      <c r="GES850" s="3"/>
      <c r="GET850" s="3"/>
      <c r="GEU850" s="3"/>
      <c r="GEV850" s="3"/>
      <c r="GEW850" s="3"/>
      <c r="GEX850" s="3"/>
      <c r="GEY850" s="3"/>
      <c r="GEZ850" s="3"/>
      <c r="GFA850" s="3"/>
      <c r="GFB850" s="3"/>
      <c r="GFC850" s="3"/>
      <c r="GFD850" s="3"/>
      <c r="GFE850" s="3"/>
      <c r="GFF850" s="3"/>
      <c r="GFG850" s="3"/>
      <c r="GFH850" s="3"/>
      <c r="GFI850" s="3"/>
      <c r="GFJ850" s="3"/>
      <c r="GFK850" s="3"/>
      <c r="GFL850" s="3"/>
      <c r="GFM850" s="3"/>
      <c r="GFN850" s="3"/>
      <c r="GFO850" s="3"/>
      <c r="GFP850" s="3"/>
      <c r="GFQ850" s="3"/>
      <c r="GFR850" s="3"/>
      <c r="GFS850" s="3"/>
      <c r="GFT850" s="3"/>
      <c r="GFU850" s="3"/>
      <c r="GFV850" s="3"/>
      <c r="GFW850" s="3"/>
      <c r="GFX850" s="3"/>
      <c r="GFY850" s="3"/>
      <c r="GFZ850" s="3"/>
      <c r="GGA850" s="3"/>
      <c r="GGB850" s="3"/>
      <c r="GGC850" s="3"/>
      <c r="GGD850" s="3"/>
      <c r="GGE850" s="3"/>
      <c r="GGF850" s="3"/>
      <c r="GGG850" s="3"/>
      <c r="GGH850" s="3"/>
      <c r="GGI850" s="3"/>
      <c r="GGJ850" s="3"/>
      <c r="GGK850" s="3"/>
      <c r="GGL850" s="3"/>
      <c r="GGM850" s="3"/>
      <c r="GGN850" s="3"/>
      <c r="GGO850" s="3"/>
      <c r="GGP850" s="3"/>
      <c r="GGQ850" s="3"/>
      <c r="GGR850" s="3"/>
      <c r="GGS850" s="3"/>
      <c r="GGT850" s="3"/>
      <c r="GGU850" s="3"/>
      <c r="GGV850" s="3"/>
      <c r="GGW850" s="3"/>
      <c r="GGX850" s="3"/>
      <c r="GGY850" s="3"/>
      <c r="GGZ850" s="3"/>
      <c r="GHA850" s="3"/>
      <c r="GHB850" s="3"/>
      <c r="GHC850" s="3"/>
      <c r="GHD850" s="3"/>
      <c r="GHE850" s="3"/>
      <c r="GHF850" s="3"/>
      <c r="GHG850" s="3"/>
      <c r="GHH850" s="3"/>
      <c r="GHI850" s="3"/>
      <c r="GHJ850" s="3"/>
      <c r="GHK850" s="3"/>
      <c r="GHL850" s="3"/>
      <c r="GHM850" s="3"/>
      <c r="GHN850" s="3"/>
      <c r="GHO850" s="3"/>
      <c r="GHP850" s="3"/>
      <c r="GHQ850" s="3"/>
      <c r="GHR850" s="3"/>
      <c r="GHS850" s="3"/>
      <c r="GHT850" s="3"/>
      <c r="GHU850" s="3"/>
      <c r="GHV850" s="3"/>
      <c r="GHW850" s="3"/>
      <c r="GHX850" s="3"/>
      <c r="GHY850" s="3"/>
      <c r="GHZ850" s="3"/>
      <c r="GIA850" s="3"/>
      <c r="GIB850" s="3"/>
      <c r="GIC850" s="3"/>
      <c r="GID850" s="3"/>
      <c r="GIE850" s="3"/>
      <c r="GIF850" s="3"/>
      <c r="GIG850" s="3"/>
      <c r="GIH850" s="3"/>
      <c r="GII850" s="3"/>
      <c r="GIJ850" s="3"/>
      <c r="GIK850" s="3"/>
      <c r="GIL850" s="3"/>
      <c r="GIM850" s="3"/>
      <c r="GIN850" s="3"/>
      <c r="GIO850" s="3"/>
      <c r="GIP850" s="3"/>
      <c r="GIQ850" s="3"/>
      <c r="GIR850" s="3"/>
      <c r="GIS850" s="3"/>
      <c r="GIT850" s="3"/>
      <c r="GIU850" s="3"/>
      <c r="GIV850" s="3"/>
      <c r="GIW850" s="3"/>
      <c r="GIX850" s="3"/>
      <c r="GIY850" s="3"/>
      <c r="GIZ850" s="3"/>
      <c r="GJA850" s="3"/>
      <c r="GJB850" s="3"/>
      <c r="GJC850" s="3"/>
      <c r="GJD850" s="3"/>
      <c r="GJE850" s="3"/>
      <c r="GJF850" s="3"/>
      <c r="GJG850" s="3"/>
      <c r="GJH850" s="3"/>
      <c r="GJI850" s="3"/>
      <c r="GJJ850" s="3"/>
      <c r="GJK850" s="3"/>
      <c r="GJL850" s="3"/>
      <c r="GJM850" s="3"/>
      <c r="GJN850" s="3"/>
      <c r="GJO850" s="3"/>
      <c r="GJP850" s="3"/>
      <c r="GJQ850" s="3"/>
      <c r="GJR850" s="3"/>
      <c r="GJS850" s="3"/>
      <c r="GJT850" s="3"/>
      <c r="GJU850" s="3"/>
      <c r="GJV850" s="3"/>
      <c r="GJW850" s="3"/>
      <c r="GJX850" s="3"/>
      <c r="GJY850" s="3"/>
      <c r="GJZ850" s="3"/>
      <c r="GKA850" s="3"/>
      <c r="GKB850" s="3"/>
      <c r="GKC850" s="3"/>
      <c r="GKD850" s="3"/>
      <c r="GKE850" s="3"/>
      <c r="GKF850" s="3"/>
      <c r="GKG850" s="3"/>
      <c r="GKH850" s="3"/>
      <c r="GKI850" s="3"/>
      <c r="GKJ850" s="3"/>
      <c r="GKK850" s="3"/>
      <c r="GKL850" s="3"/>
      <c r="GKM850" s="3"/>
      <c r="GKN850" s="3"/>
      <c r="GKO850" s="3"/>
      <c r="GKP850" s="3"/>
      <c r="GKQ850" s="3"/>
      <c r="GKR850" s="3"/>
      <c r="GKS850" s="3"/>
      <c r="GKT850" s="3"/>
      <c r="GKU850" s="3"/>
      <c r="GKV850" s="3"/>
      <c r="GKW850" s="3"/>
      <c r="GKX850" s="3"/>
      <c r="GKY850" s="3"/>
      <c r="GKZ850" s="3"/>
      <c r="GLA850" s="3"/>
      <c r="GLB850" s="3"/>
      <c r="GLC850" s="3"/>
      <c r="GLD850" s="3"/>
      <c r="GLE850" s="3"/>
      <c r="GLF850" s="3"/>
      <c r="GLG850" s="3"/>
      <c r="GLH850" s="3"/>
      <c r="GLI850" s="3"/>
      <c r="GLJ850" s="3"/>
      <c r="GLK850" s="3"/>
      <c r="GLL850" s="3"/>
      <c r="GLM850" s="3"/>
      <c r="GLN850" s="3"/>
      <c r="GLO850" s="3"/>
      <c r="GLP850" s="3"/>
      <c r="GLQ850" s="3"/>
      <c r="GLR850" s="3"/>
      <c r="GLS850" s="3"/>
      <c r="GLT850" s="3"/>
      <c r="GLU850" s="3"/>
      <c r="GLV850" s="3"/>
      <c r="GLW850" s="3"/>
      <c r="GLX850" s="3"/>
      <c r="GLY850" s="3"/>
      <c r="GLZ850" s="3"/>
      <c r="GMA850" s="3"/>
      <c r="GMB850" s="3"/>
      <c r="GMC850" s="3"/>
      <c r="GMD850" s="3"/>
      <c r="GME850" s="3"/>
      <c r="GMF850" s="3"/>
      <c r="GMG850" s="3"/>
      <c r="GMH850" s="3"/>
      <c r="GMI850" s="3"/>
      <c r="GMJ850" s="3"/>
      <c r="GMK850" s="3"/>
      <c r="GML850" s="3"/>
      <c r="GMM850" s="3"/>
      <c r="GMN850" s="3"/>
      <c r="GMO850" s="3"/>
      <c r="GMP850" s="3"/>
      <c r="GMQ850" s="3"/>
      <c r="GMR850" s="3"/>
      <c r="GMS850" s="3"/>
      <c r="GMT850" s="3"/>
      <c r="GMU850" s="3"/>
      <c r="GMV850" s="3"/>
      <c r="GMW850" s="3"/>
      <c r="GMX850" s="3"/>
      <c r="GMY850" s="3"/>
      <c r="GMZ850" s="3"/>
      <c r="GNA850" s="3"/>
      <c r="GNB850" s="3"/>
      <c r="GNC850" s="3"/>
      <c r="GND850" s="3"/>
      <c r="GNE850" s="3"/>
      <c r="GNF850" s="3"/>
      <c r="GNG850" s="3"/>
      <c r="GNH850" s="3"/>
      <c r="GNI850" s="3"/>
      <c r="GNJ850" s="3"/>
      <c r="GNK850" s="3"/>
      <c r="GNL850" s="3"/>
      <c r="GNM850" s="3"/>
      <c r="GNN850" s="3"/>
      <c r="GNO850" s="3"/>
      <c r="GNP850" s="3"/>
      <c r="GNQ850" s="3"/>
      <c r="GNR850" s="3"/>
      <c r="GNS850" s="3"/>
      <c r="GNT850" s="3"/>
      <c r="GNU850" s="3"/>
      <c r="GNV850" s="3"/>
      <c r="GNW850" s="3"/>
      <c r="GNX850" s="3"/>
      <c r="GNY850" s="3"/>
      <c r="GNZ850" s="3"/>
      <c r="GOA850" s="3"/>
      <c r="GOB850" s="3"/>
      <c r="GOC850" s="3"/>
      <c r="GOD850" s="3"/>
      <c r="GOE850" s="3"/>
      <c r="GOF850" s="3"/>
      <c r="GOG850" s="3"/>
      <c r="GOH850" s="3"/>
      <c r="GOI850" s="3"/>
      <c r="GOJ850" s="3"/>
      <c r="GOK850" s="3"/>
      <c r="GOL850" s="3"/>
      <c r="GOM850" s="3"/>
      <c r="GON850" s="3"/>
      <c r="GOO850" s="3"/>
      <c r="GOP850" s="3"/>
      <c r="GOQ850" s="3"/>
      <c r="GOR850" s="3"/>
      <c r="GOS850" s="3"/>
      <c r="GOT850" s="3"/>
      <c r="GOU850" s="3"/>
      <c r="GOV850" s="3"/>
      <c r="GOW850" s="3"/>
      <c r="GOX850" s="3"/>
      <c r="GOY850" s="3"/>
      <c r="GOZ850" s="3"/>
      <c r="GPA850" s="3"/>
      <c r="GPB850" s="3"/>
      <c r="GPC850" s="3"/>
      <c r="GPD850" s="3"/>
      <c r="GPE850" s="3"/>
      <c r="GPF850" s="3"/>
      <c r="GPG850" s="3"/>
      <c r="GPH850" s="3"/>
      <c r="GPI850" s="3"/>
      <c r="GPJ850" s="3"/>
      <c r="GPK850" s="3"/>
      <c r="GPL850" s="3"/>
      <c r="GPM850" s="3"/>
      <c r="GPN850" s="3"/>
      <c r="GPO850" s="3"/>
      <c r="GPP850" s="3"/>
      <c r="GPQ850" s="3"/>
      <c r="GPR850" s="3"/>
      <c r="GPS850" s="3"/>
      <c r="GPT850" s="3"/>
      <c r="GPU850" s="3"/>
      <c r="GPV850" s="3"/>
      <c r="GPW850" s="3"/>
      <c r="GPX850" s="3"/>
      <c r="GPY850" s="3"/>
      <c r="GPZ850" s="3"/>
      <c r="GQA850" s="3"/>
      <c r="GQB850" s="3"/>
      <c r="GQC850" s="3"/>
      <c r="GQD850" s="3"/>
      <c r="GQE850" s="3"/>
      <c r="GQF850" s="3"/>
      <c r="GQG850" s="3"/>
      <c r="GQH850" s="3"/>
      <c r="GQI850" s="3"/>
      <c r="GQJ850" s="3"/>
      <c r="GQK850" s="3"/>
      <c r="GQL850" s="3"/>
      <c r="GQM850" s="3"/>
      <c r="GQN850" s="3"/>
      <c r="GQO850" s="3"/>
      <c r="GQP850" s="3"/>
      <c r="GQQ850" s="3"/>
      <c r="GQR850" s="3"/>
      <c r="GQS850" s="3"/>
      <c r="GQT850" s="3"/>
      <c r="GQU850" s="3"/>
      <c r="GQV850" s="3"/>
      <c r="GQW850" s="3"/>
      <c r="GQX850" s="3"/>
      <c r="GQY850" s="3"/>
      <c r="GQZ850" s="3"/>
      <c r="GRA850" s="3"/>
      <c r="GRB850" s="3"/>
      <c r="GRC850" s="3"/>
      <c r="GRD850" s="3"/>
      <c r="GRE850" s="3"/>
      <c r="GRF850" s="3"/>
      <c r="GRG850" s="3"/>
      <c r="GRH850" s="3"/>
      <c r="GRI850" s="3"/>
      <c r="GRJ850" s="3"/>
      <c r="GRK850" s="3"/>
      <c r="GRL850" s="3"/>
      <c r="GRM850" s="3"/>
      <c r="GRN850" s="3"/>
      <c r="GRO850" s="3"/>
      <c r="GRP850" s="3"/>
      <c r="GRQ850" s="3"/>
      <c r="GRR850" s="3"/>
      <c r="GRS850" s="3"/>
      <c r="GRT850" s="3"/>
      <c r="GRU850" s="3"/>
      <c r="GRV850" s="3"/>
      <c r="GRW850" s="3"/>
      <c r="GRX850" s="3"/>
      <c r="GRY850" s="3"/>
      <c r="GRZ850" s="3"/>
      <c r="GSA850" s="3"/>
      <c r="GSB850" s="3"/>
      <c r="GSC850" s="3"/>
      <c r="GSD850" s="3"/>
      <c r="GSE850" s="3"/>
      <c r="GSF850" s="3"/>
      <c r="GSG850" s="3"/>
      <c r="GSH850" s="3"/>
      <c r="GSI850" s="3"/>
      <c r="GSJ850" s="3"/>
      <c r="GSK850" s="3"/>
      <c r="GSL850" s="3"/>
      <c r="GSM850" s="3"/>
      <c r="GSN850" s="3"/>
      <c r="GSO850" s="3"/>
      <c r="GSP850" s="3"/>
      <c r="GSQ850" s="3"/>
      <c r="GSR850" s="3"/>
      <c r="GSS850" s="3"/>
      <c r="GST850" s="3"/>
      <c r="GSU850" s="3"/>
      <c r="GSV850" s="3"/>
      <c r="GSW850" s="3"/>
      <c r="GSX850" s="3"/>
      <c r="GSY850" s="3"/>
      <c r="GSZ850" s="3"/>
      <c r="GTA850" s="3"/>
      <c r="GTB850" s="3"/>
      <c r="GTC850" s="3"/>
      <c r="GTD850" s="3"/>
      <c r="GTE850" s="3"/>
      <c r="GTF850" s="3"/>
      <c r="GTG850" s="3"/>
      <c r="GTH850" s="3"/>
      <c r="GTI850" s="3"/>
      <c r="GTJ850" s="3"/>
      <c r="GTK850" s="3"/>
      <c r="GTL850" s="3"/>
      <c r="GTM850" s="3"/>
      <c r="GTN850" s="3"/>
      <c r="GTO850" s="3"/>
      <c r="GTP850" s="3"/>
      <c r="GTQ850" s="3"/>
      <c r="GTR850" s="3"/>
      <c r="GTS850" s="3"/>
      <c r="GTT850" s="3"/>
      <c r="GTU850" s="3"/>
      <c r="GTV850" s="3"/>
      <c r="GTW850" s="3"/>
      <c r="GTX850" s="3"/>
      <c r="GTY850" s="3"/>
      <c r="GTZ850" s="3"/>
      <c r="GUA850" s="3"/>
      <c r="GUB850" s="3"/>
      <c r="GUC850" s="3"/>
      <c r="GUD850" s="3"/>
      <c r="GUE850" s="3"/>
      <c r="GUF850" s="3"/>
      <c r="GUG850" s="3"/>
      <c r="GUH850" s="3"/>
      <c r="GUI850" s="3"/>
      <c r="GUJ850" s="3"/>
      <c r="GUK850" s="3"/>
      <c r="GUL850" s="3"/>
      <c r="GUM850" s="3"/>
      <c r="GUN850" s="3"/>
      <c r="GUO850" s="3"/>
      <c r="GUP850" s="3"/>
      <c r="GUQ850" s="3"/>
      <c r="GUR850" s="3"/>
      <c r="GUS850" s="3"/>
      <c r="GUT850" s="3"/>
      <c r="GUU850" s="3"/>
      <c r="GUV850" s="3"/>
      <c r="GUW850" s="3"/>
      <c r="GUX850" s="3"/>
      <c r="GUY850" s="3"/>
      <c r="GUZ850" s="3"/>
      <c r="GVA850" s="3"/>
      <c r="GVB850" s="3"/>
      <c r="GVC850" s="3"/>
      <c r="GVD850" s="3"/>
      <c r="GVE850" s="3"/>
      <c r="GVF850" s="3"/>
      <c r="GVG850" s="3"/>
      <c r="GVH850" s="3"/>
      <c r="GVI850" s="3"/>
      <c r="GVJ850" s="3"/>
      <c r="GVK850" s="3"/>
      <c r="GVL850" s="3"/>
      <c r="GVM850" s="3"/>
      <c r="GVN850" s="3"/>
      <c r="GVO850" s="3"/>
      <c r="GVP850" s="3"/>
      <c r="GVQ850" s="3"/>
      <c r="GVR850" s="3"/>
      <c r="GVS850" s="3"/>
      <c r="GVT850" s="3"/>
      <c r="GVU850" s="3"/>
      <c r="GVV850" s="3"/>
      <c r="GVW850" s="3"/>
      <c r="GVX850" s="3"/>
      <c r="GVY850" s="3"/>
      <c r="GVZ850" s="3"/>
      <c r="GWA850" s="3"/>
      <c r="GWB850" s="3"/>
      <c r="GWC850" s="3"/>
      <c r="GWD850" s="3"/>
      <c r="GWE850" s="3"/>
      <c r="GWF850" s="3"/>
      <c r="GWG850" s="3"/>
      <c r="GWH850" s="3"/>
      <c r="GWI850" s="3"/>
      <c r="GWJ850" s="3"/>
      <c r="GWK850" s="3"/>
      <c r="GWL850" s="3"/>
      <c r="GWM850" s="3"/>
      <c r="GWN850" s="3"/>
      <c r="GWO850" s="3"/>
      <c r="GWP850" s="3"/>
      <c r="GWQ850" s="3"/>
      <c r="GWR850" s="3"/>
      <c r="GWS850" s="3"/>
      <c r="GWT850" s="3"/>
      <c r="GWU850" s="3"/>
      <c r="GWV850" s="3"/>
      <c r="GWW850" s="3"/>
      <c r="GWX850" s="3"/>
      <c r="GWY850" s="3"/>
      <c r="GWZ850" s="3"/>
      <c r="GXA850" s="3"/>
      <c r="GXB850" s="3"/>
      <c r="GXC850" s="3"/>
      <c r="GXD850" s="3"/>
      <c r="GXE850" s="3"/>
      <c r="GXF850" s="3"/>
      <c r="GXG850" s="3"/>
      <c r="GXH850" s="3"/>
      <c r="GXI850" s="3"/>
      <c r="GXJ850" s="3"/>
      <c r="GXK850" s="3"/>
      <c r="GXL850" s="3"/>
      <c r="GXM850" s="3"/>
      <c r="GXN850" s="3"/>
      <c r="GXO850" s="3"/>
      <c r="GXP850" s="3"/>
      <c r="GXQ850" s="3"/>
      <c r="GXR850" s="3"/>
      <c r="GXS850" s="3"/>
      <c r="GXT850" s="3"/>
      <c r="GXU850" s="3"/>
      <c r="GXV850" s="3"/>
      <c r="GXW850" s="3"/>
      <c r="GXX850" s="3"/>
      <c r="GXY850" s="3"/>
      <c r="GXZ850" s="3"/>
      <c r="GYA850" s="3"/>
      <c r="GYB850" s="3"/>
      <c r="GYC850" s="3"/>
      <c r="GYD850" s="3"/>
      <c r="GYE850" s="3"/>
      <c r="GYF850" s="3"/>
      <c r="GYG850" s="3"/>
      <c r="GYH850" s="3"/>
      <c r="GYI850" s="3"/>
      <c r="GYJ850" s="3"/>
      <c r="GYK850" s="3"/>
      <c r="GYL850" s="3"/>
      <c r="GYM850" s="3"/>
      <c r="GYN850" s="3"/>
      <c r="GYO850" s="3"/>
      <c r="GYP850" s="3"/>
      <c r="GYQ850" s="3"/>
      <c r="GYR850" s="3"/>
      <c r="GYS850" s="3"/>
      <c r="GYT850" s="3"/>
      <c r="GYU850" s="3"/>
      <c r="GYV850" s="3"/>
      <c r="GYW850" s="3"/>
      <c r="GYX850" s="3"/>
      <c r="GYY850" s="3"/>
      <c r="GYZ850" s="3"/>
      <c r="GZA850" s="3"/>
      <c r="GZB850" s="3"/>
      <c r="GZC850" s="3"/>
      <c r="GZD850" s="3"/>
      <c r="GZE850" s="3"/>
      <c r="GZF850" s="3"/>
      <c r="GZG850" s="3"/>
      <c r="GZH850" s="3"/>
      <c r="GZI850" s="3"/>
      <c r="GZJ850" s="3"/>
      <c r="GZK850" s="3"/>
      <c r="GZL850" s="3"/>
      <c r="GZM850" s="3"/>
      <c r="GZN850" s="3"/>
      <c r="GZO850" s="3"/>
      <c r="GZP850" s="3"/>
      <c r="GZQ850" s="3"/>
      <c r="GZR850" s="3"/>
      <c r="GZS850" s="3"/>
      <c r="GZT850" s="3"/>
      <c r="GZU850" s="3"/>
      <c r="GZV850" s="3"/>
      <c r="GZW850" s="3"/>
      <c r="GZX850" s="3"/>
      <c r="GZY850" s="3"/>
      <c r="GZZ850" s="3"/>
      <c r="HAA850" s="3"/>
      <c r="HAB850" s="3"/>
      <c r="HAC850" s="3"/>
      <c r="HAD850" s="3"/>
      <c r="HAE850" s="3"/>
      <c r="HAF850" s="3"/>
      <c r="HAG850" s="3"/>
      <c r="HAH850" s="3"/>
      <c r="HAI850" s="3"/>
      <c r="HAJ850" s="3"/>
      <c r="HAK850" s="3"/>
      <c r="HAL850" s="3"/>
      <c r="HAM850" s="3"/>
      <c r="HAN850" s="3"/>
      <c r="HAO850" s="3"/>
      <c r="HAP850" s="3"/>
      <c r="HAQ850" s="3"/>
      <c r="HAR850" s="3"/>
      <c r="HAS850" s="3"/>
      <c r="HAT850" s="3"/>
      <c r="HAU850" s="3"/>
      <c r="HAV850" s="3"/>
      <c r="HAW850" s="3"/>
      <c r="HAX850" s="3"/>
      <c r="HAY850" s="3"/>
      <c r="HAZ850" s="3"/>
      <c r="HBA850" s="3"/>
      <c r="HBB850" s="3"/>
      <c r="HBC850" s="3"/>
      <c r="HBD850" s="3"/>
      <c r="HBE850" s="3"/>
      <c r="HBF850" s="3"/>
      <c r="HBG850" s="3"/>
      <c r="HBH850" s="3"/>
      <c r="HBI850" s="3"/>
      <c r="HBJ850" s="3"/>
      <c r="HBK850" s="3"/>
      <c r="HBL850" s="3"/>
      <c r="HBM850" s="3"/>
      <c r="HBN850" s="3"/>
      <c r="HBO850" s="3"/>
      <c r="HBP850" s="3"/>
      <c r="HBQ850" s="3"/>
      <c r="HBR850" s="3"/>
      <c r="HBS850" s="3"/>
      <c r="HBT850" s="3"/>
      <c r="HBU850" s="3"/>
      <c r="HBV850" s="3"/>
      <c r="HBW850" s="3"/>
      <c r="HBX850" s="3"/>
      <c r="HBY850" s="3"/>
      <c r="HBZ850" s="3"/>
      <c r="HCA850" s="3"/>
      <c r="HCB850" s="3"/>
      <c r="HCC850" s="3"/>
      <c r="HCD850" s="3"/>
      <c r="HCE850" s="3"/>
      <c r="HCF850" s="3"/>
      <c r="HCG850" s="3"/>
      <c r="HCH850" s="3"/>
      <c r="HCI850" s="3"/>
      <c r="HCJ850" s="3"/>
      <c r="HCK850" s="3"/>
      <c r="HCL850" s="3"/>
      <c r="HCM850" s="3"/>
      <c r="HCN850" s="3"/>
      <c r="HCO850" s="3"/>
      <c r="HCP850" s="3"/>
      <c r="HCQ850" s="3"/>
      <c r="HCR850" s="3"/>
      <c r="HCS850" s="3"/>
      <c r="HCT850" s="3"/>
      <c r="HCU850" s="3"/>
      <c r="HCV850" s="3"/>
      <c r="HCW850" s="3"/>
      <c r="HCX850" s="3"/>
      <c r="HCY850" s="3"/>
      <c r="HCZ850" s="3"/>
      <c r="HDA850" s="3"/>
      <c r="HDB850" s="3"/>
      <c r="HDC850" s="3"/>
      <c r="HDD850" s="3"/>
      <c r="HDE850" s="3"/>
      <c r="HDF850" s="3"/>
      <c r="HDG850" s="3"/>
      <c r="HDH850" s="3"/>
      <c r="HDI850" s="3"/>
      <c r="HDJ850" s="3"/>
      <c r="HDK850" s="3"/>
      <c r="HDL850" s="3"/>
      <c r="HDM850" s="3"/>
      <c r="HDN850" s="3"/>
      <c r="HDO850" s="3"/>
      <c r="HDP850" s="3"/>
      <c r="HDQ850" s="3"/>
      <c r="HDR850" s="3"/>
      <c r="HDS850" s="3"/>
      <c r="HDT850" s="3"/>
      <c r="HDU850" s="3"/>
      <c r="HDV850" s="3"/>
      <c r="HDW850" s="3"/>
      <c r="HDX850" s="3"/>
      <c r="HDY850" s="3"/>
      <c r="HDZ850" s="3"/>
      <c r="HEA850" s="3"/>
      <c r="HEB850" s="3"/>
      <c r="HEC850" s="3"/>
      <c r="HED850" s="3"/>
      <c r="HEE850" s="3"/>
      <c r="HEF850" s="3"/>
      <c r="HEG850" s="3"/>
      <c r="HEH850" s="3"/>
      <c r="HEI850" s="3"/>
      <c r="HEJ850" s="3"/>
      <c r="HEK850" s="3"/>
      <c r="HEL850" s="3"/>
      <c r="HEM850" s="3"/>
      <c r="HEN850" s="3"/>
      <c r="HEO850" s="3"/>
      <c r="HEP850" s="3"/>
      <c r="HEQ850" s="3"/>
      <c r="HER850" s="3"/>
      <c r="HES850" s="3"/>
      <c r="HET850" s="3"/>
      <c r="HEU850" s="3"/>
      <c r="HEV850" s="3"/>
      <c r="HEW850" s="3"/>
      <c r="HEX850" s="3"/>
      <c r="HEY850" s="3"/>
      <c r="HEZ850" s="3"/>
      <c r="HFA850" s="3"/>
      <c r="HFB850" s="3"/>
      <c r="HFC850" s="3"/>
      <c r="HFD850" s="3"/>
      <c r="HFE850" s="3"/>
      <c r="HFF850" s="3"/>
      <c r="HFG850" s="3"/>
      <c r="HFH850" s="3"/>
      <c r="HFI850" s="3"/>
      <c r="HFJ850" s="3"/>
      <c r="HFK850" s="3"/>
      <c r="HFL850" s="3"/>
      <c r="HFM850" s="3"/>
      <c r="HFN850" s="3"/>
      <c r="HFO850" s="3"/>
      <c r="HFP850" s="3"/>
      <c r="HFQ850" s="3"/>
      <c r="HFR850" s="3"/>
      <c r="HFS850" s="3"/>
      <c r="HFT850" s="3"/>
      <c r="HFU850" s="3"/>
      <c r="HFV850" s="3"/>
      <c r="HFW850" s="3"/>
      <c r="HFX850" s="3"/>
      <c r="HFY850" s="3"/>
      <c r="HFZ850" s="3"/>
      <c r="HGA850" s="3"/>
      <c r="HGB850" s="3"/>
      <c r="HGC850" s="3"/>
      <c r="HGD850" s="3"/>
      <c r="HGE850" s="3"/>
      <c r="HGF850" s="3"/>
      <c r="HGG850" s="3"/>
      <c r="HGH850" s="3"/>
      <c r="HGI850" s="3"/>
      <c r="HGJ850" s="3"/>
      <c r="HGK850" s="3"/>
      <c r="HGL850" s="3"/>
      <c r="HGM850" s="3"/>
      <c r="HGN850" s="3"/>
      <c r="HGO850" s="3"/>
      <c r="HGP850" s="3"/>
      <c r="HGQ850" s="3"/>
      <c r="HGR850" s="3"/>
      <c r="HGS850" s="3"/>
      <c r="HGT850" s="3"/>
      <c r="HGU850" s="3"/>
      <c r="HGV850" s="3"/>
      <c r="HGW850" s="3"/>
      <c r="HGX850" s="3"/>
      <c r="HGY850" s="3"/>
      <c r="HGZ850" s="3"/>
      <c r="HHA850" s="3"/>
      <c r="HHB850" s="3"/>
      <c r="HHC850" s="3"/>
      <c r="HHD850" s="3"/>
      <c r="HHE850" s="3"/>
      <c r="HHF850" s="3"/>
      <c r="HHG850" s="3"/>
      <c r="HHH850" s="3"/>
      <c r="HHI850" s="3"/>
      <c r="HHJ850" s="3"/>
      <c r="HHK850" s="3"/>
      <c r="HHL850" s="3"/>
      <c r="HHM850" s="3"/>
      <c r="HHN850" s="3"/>
      <c r="HHO850" s="3"/>
      <c r="HHP850" s="3"/>
      <c r="HHQ850" s="3"/>
      <c r="HHR850" s="3"/>
      <c r="HHS850" s="3"/>
      <c r="HHT850" s="3"/>
      <c r="HHU850" s="3"/>
      <c r="HHV850" s="3"/>
      <c r="HHW850" s="3"/>
      <c r="HHX850" s="3"/>
      <c r="HHY850" s="3"/>
      <c r="HHZ850" s="3"/>
      <c r="HIA850" s="3"/>
      <c r="HIB850" s="3"/>
      <c r="HIC850" s="3"/>
      <c r="HID850" s="3"/>
      <c r="HIE850" s="3"/>
      <c r="HIF850" s="3"/>
      <c r="HIG850" s="3"/>
      <c r="HIH850" s="3"/>
      <c r="HII850" s="3"/>
      <c r="HIJ850" s="3"/>
      <c r="HIK850" s="3"/>
      <c r="HIL850" s="3"/>
      <c r="HIM850" s="3"/>
      <c r="HIN850" s="3"/>
      <c r="HIO850" s="3"/>
      <c r="HIP850" s="3"/>
      <c r="HIQ850" s="3"/>
      <c r="HIR850" s="3"/>
      <c r="HIS850" s="3"/>
      <c r="HIT850" s="3"/>
      <c r="HIU850" s="3"/>
      <c r="HIV850" s="3"/>
      <c r="HIW850" s="3"/>
      <c r="HIX850" s="3"/>
      <c r="HIY850" s="3"/>
      <c r="HIZ850" s="3"/>
      <c r="HJA850" s="3"/>
      <c r="HJB850" s="3"/>
      <c r="HJC850" s="3"/>
      <c r="HJD850" s="3"/>
      <c r="HJE850" s="3"/>
      <c r="HJF850" s="3"/>
      <c r="HJG850" s="3"/>
      <c r="HJH850" s="3"/>
      <c r="HJI850" s="3"/>
      <c r="HJJ850" s="3"/>
      <c r="HJK850" s="3"/>
      <c r="HJL850" s="3"/>
      <c r="HJM850" s="3"/>
      <c r="HJN850" s="3"/>
      <c r="HJO850" s="3"/>
      <c r="HJP850" s="3"/>
      <c r="HJQ850" s="3"/>
      <c r="HJR850" s="3"/>
      <c r="HJS850" s="3"/>
      <c r="HJT850" s="3"/>
      <c r="HJU850" s="3"/>
      <c r="HJV850" s="3"/>
      <c r="HJW850" s="3"/>
      <c r="HJX850" s="3"/>
      <c r="HJY850" s="3"/>
      <c r="HJZ850" s="3"/>
      <c r="HKA850" s="3"/>
      <c r="HKB850" s="3"/>
      <c r="HKC850" s="3"/>
      <c r="HKD850" s="3"/>
      <c r="HKE850" s="3"/>
      <c r="HKF850" s="3"/>
      <c r="HKG850" s="3"/>
      <c r="HKH850" s="3"/>
      <c r="HKI850" s="3"/>
      <c r="HKJ850" s="3"/>
      <c r="HKK850" s="3"/>
      <c r="HKL850" s="3"/>
      <c r="HKM850" s="3"/>
      <c r="HKN850" s="3"/>
      <c r="HKO850" s="3"/>
      <c r="HKP850" s="3"/>
      <c r="HKQ850" s="3"/>
      <c r="HKR850" s="3"/>
      <c r="HKS850" s="3"/>
      <c r="HKT850" s="3"/>
      <c r="HKU850" s="3"/>
      <c r="HKV850" s="3"/>
      <c r="HKW850" s="3"/>
      <c r="HKX850" s="3"/>
      <c r="HKY850" s="3"/>
      <c r="HKZ850" s="3"/>
      <c r="HLA850" s="3"/>
      <c r="HLB850" s="3"/>
      <c r="HLC850" s="3"/>
      <c r="HLD850" s="3"/>
      <c r="HLE850" s="3"/>
      <c r="HLF850" s="3"/>
      <c r="HLG850" s="3"/>
      <c r="HLH850" s="3"/>
      <c r="HLI850" s="3"/>
      <c r="HLJ850" s="3"/>
      <c r="HLK850" s="3"/>
      <c r="HLL850" s="3"/>
      <c r="HLM850" s="3"/>
      <c r="HLN850" s="3"/>
      <c r="HLO850" s="3"/>
      <c r="HLP850" s="3"/>
      <c r="HLQ850" s="3"/>
      <c r="HLR850" s="3"/>
      <c r="HLS850" s="3"/>
      <c r="HLT850" s="3"/>
      <c r="HLU850" s="3"/>
      <c r="HLV850" s="3"/>
      <c r="HLW850" s="3"/>
      <c r="HLX850" s="3"/>
      <c r="HLY850" s="3"/>
      <c r="HLZ850" s="3"/>
      <c r="HMA850" s="3"/>
      <c r="HMB850" s="3"/>
      <c r="HMC850" s="3"/>
      <c r="HMD850" s="3"/>
      <c r="HME850" s="3"/>
      <c r="HMF850" s="3"/>
      <c r="HMG850" s="3"/>
      <c r="HMH850" s="3"/>
      <c r="HMI850" s="3"/>
      <c r="HMJ850" s="3"/>
      <c r="HMK850" s="3"/>
      <c r="HML850" s="3"/>
      <c r="HMM850" s="3"/>
      <c r="HMN850" s="3"/>
      <c r="HMO850" s="3"/>
      <c r="HMP850" s="3"/>
      <c r="HMQ850" s="3"/>
      <c r="HMR850" s="3"/>
      <c r="HMS850" s="3"/>
      <c r="HMT850" s="3"/>
      <c r="HMU850" s="3"/>
      <c r="HMV850" s="3"/>
      <c r="HMW850" s="3"/>
      <c r="HMX850" s="3"/>
      <c r="HMY850" s="3"/>
      <c r="HMZ850" s="3"/>
      <c r="HNA850" s="3"/>
      <c r="HNB850" s="3"/>
      <c r="HNC850" s="3"/>
      <c r="HND850" s="3"/>
      <c r="HNE850" s="3"/>
      <c r="HNF850" s="3"/>
      <c r="HNG850" s="3"/>
      <c r="HNH850" s="3"/>
      <c r="HNI850" s="3"/>
      <c r="HNJ850" s="3"/>
      <c r="HNK850" s="3"/>
      <c r="HNL850" s="3"/>
      <c r="HNM850" s="3"/>
      <c r="HNN850" s="3"/>
      <c r="HNO850" s="3"/>
      <c r="HNP850" s="3"/>
      <c r="HNQ850" s="3"/>
      <c r="HNR850" s="3"/>
      <c r="HNS850" s="3"/>
      <c r="HNT850" s="3"/>
      <c r="HNU850" s="3"/>
      <c r="HNV850" s="3"/>
      <c r="HNW850" s="3"/>
      <c r="HNX850" s="3"/>
      <c r="HNY850" s="3"/>
      <c r="HNZ850" s="3"/>
      <c r="HOA850" s="3"/>
      <c r="HOB850" s="3"/>
      <c r="HOC850" s="3"/>
      <c r="HOD850" s="3"/>
      <c r="HOE850" s="3"/>
      <c r="HOF850" s="3"/>
      <c r="HOG850" s="3"/>
      <c r="HOH850" s="3"/>
      <c r="HOI850" s="3"/>
      <c r="HOJ850" s="3"/>
      <c r="HOK850" s="3"/>
      <c r="HOL850" s="3"/>
      <c r="HOM850" s="3"/>
      <c r="HON850" s="3"/>
      <c r="HOO850" s="3"/>
      <c r="HOP850" s="3"/>
      <c r="HOQ850" s="3"/>
      <c r="HOR850" s="3"/>
      <c r="HOS850" s="3"/>
      <c r="HOT850" s="3"/>
      <c r="HOU850" s="3"/>
      <c r="HOV850" s="3"/>
      <c r="HOW850" s="3"/>
      <c r="HOX850" s="3"/>
      <c r="HOY850" s="3"/>
      <c r="HOZ850" s="3"/>
      <c r="HPA850" s="3"/>
      <c r="HPB850" s="3"/>
      <c r="HPC850" s="3"/>
      <c r="HPD850" s="3"/>
      <c r="HPE850" s="3"/>
      <c r="HPF850" s="3"/>
      <c r="HPG850" s="3"/>
      <c r="HPH850" s="3"/>
      <c r="HPI850" s="3"/>
      <c r="HPJ850" s="3"/>
      <c r="HPK850" s="3"/>
      <c r="HPL850" s="3"/>
      <c r="HPM850" s="3"/>
      <c r="HPN850" s="3"/>
      <c r="HPO850" s="3"/>
      <c r="HPP850" s="3"/>
      <c r="HPQ850" s="3"/>
      <c r="HPR850" s="3"/>
      <c r="HPS850" s="3"/>
      <c r="HPT850" s="3"/>
      <c r="HPU850" s="3"/>
      <c r="HPV850" s="3"/>
      <c r="HPW850" s="3"/>
      <c r="HPX850" s="3"/>
      <c r="HPY850" s="3"/>
      <c r="HPZ850" s="3"/>
      <c r="HQA850" s="3"/>
      <c r="HQB850" s="3"/>
      <c r="HQC850" s="3"/>
      <c r="HQD850" s="3"/>
      <c r="HQE850" s="3"/>
      <c r="HQF850" s="3"/>
      <c r="HQG850" s="3"/>
      <c r="HQH850" s="3"/>
      <c r="HQI850" s="3"/>
      <c r="HQJ850" s="3"/>
      <c r="HQK850" s="3"/>
      <c r="HQL850" s="3"/>
      <c r="HQM850" s="3"/>
      <c r="HQN850" s="3"/>
      <c r="HQO850" s="3"/>
      <c r="HQP850" s="3"/>
      <c r="HQQ850" s="3"/>
      <c r="HQR850" s="3"/>
      <c r="HQS850" s="3"/>
      <c r="HQT850" s="3"/>
      <c r="HQU850" s="3"/>
      <c r="HQV850" s="3"/>
      <c r="HQW850" s="3"/>
      <c r="HQX850" s="3"/>
      <c r="HQY850" s="3"/>
      <c r="HQZ850" s="3"/>
      <c r="HRA850" s="3"/>
      <c r="HRB850" s="3"/>
      <c r="HRC850" s="3"/>
      <c r="HRD850" s="3"/>
      <c r="HRE850" s="3"/>
      <c r="HRF850" s="3"/>
      <c r="HRG850" s="3"/>
      <c r="HRH850" s="3"/>
      <c r="HRI850" s="3"/>
      <c r="HRJ850" s="3"/>
      <c r="HRK850" s="3"/>
      <c r="HRL850" s="3"/>
      <c r="HRM850" s="3"/>
      <c r="HRN850" s="3"/>
      <c r="HRO850" s="3"/>
      <c r="HRP850" s="3"/>
      <c r="HRQ850" s="3"/>
      <c r="HRR850" s="3"/>
      <c r="HRS850" s="3"/>
      <c r="HRT850" s="3"/>
      <c r="HRU850" s="3"/>
      <c r="HRV850" s="3"/>
      <c r="HRW850" s="3"/>
      <c r="HRX850" s="3"/>
      <c r="HRY850" s="3"/>
      <c r="HRZ850" s="3"/>
      <c r="HSA850" s="3"/>
      <c r="HSB850" s="3"/>
      <c r="HSC850" s="3"/>
      <c r="HSD850" s="3"/>
      <c r="HSE850" s="3"/>
      <c r="HSF850" s="3"/>
      <c r="HSG850" s="3"/>
      <c r="HSH850" s="3"/>
      <c r="HSI850" s="3"/>
      <c r="HSJ850" s="3"/>
      <c r="HSK850" s="3"/>
      <c r="HSL850" s="3"/>
      <c r="HSM850" s="3"/>
      <c r="HSN850" s="3"/>
      <c r="HSO850" s="3"/>
      <c r="HSP850" s="3"/>
      <c r="HSQ850" s="3"/>
      <c r="HSR850" s="3"/>
      <c r="HSS850" s="3"/>
      <c r="HST850" s="3"/>
      <c r="HSU850" s="3"/>
      <c r="HSV850" s="3"/>
      <c r="HSW850" s="3"/>
      <c r="HSX850" s="3"/>
      <c r="HSY850" s="3"/>
      <c r="HSZ850" s="3"/>
      <c r="HTA850" s="3"/>
      <c r="HTB850" s="3"/>
      <c r="HTC850" s="3"/>
      <c r="HTD850" s="3"/>
      <c r="HTE850" s="3"/>
      <c r="HTF850" s="3"/>
      <c r="HTG850" s="3"/>
      <c r="HTH850" s="3"/>
      <c r="HTI850" s="3"/>
      <c r="HTJ850" s="3"/>
      <c r="HTK850" s="3"/>
      <c r="HTL850" s="3"/>
      <c r="HTM850" s="3"/>
      <c r="HTN850" s="3"/>
      <c r="HTO850" s="3"/>
      <c r="HTP850" s="3"/>
      <c r="HTQ850" s="3"/>
      <c r="HTR850" s="3"/>
      <c r="HTS850" s="3"/>
      <c r="HTT850" s="3"/>
      <c r="HTU850" s="3"/>
      <c r="HTV850" s="3"/>
      <c r="HTW850" s="3"/>
      <c r="HTX850" s="3"/>
      <c r="HTY850" s="3"/>
      <c r="HTZ850" s="3"/>
      <c r="HUA850" s="3"/>
      <c r="HUB850" s="3"/>
      <c r="HUC850" s="3"/>
      <c r="HUD850" s="3"/>
      <c r="HUE850" s="3"/>
      <c r="HUF850" s="3"/>
      <c r="HUG850" s="3"/>
      <c r="HUH850" s="3"/>
      <c r="HUI850" s="3"/>
      <c r="HUJ850" s="3"/>
      <c r="HUK850" s="3"/>
      <c r="HUL850" s="3"/>
      <c r="HUM850" s="3"/>
      <c r="HUN850" s="3"/>
      <c r="HUO850" s="3"/>
      <c r="HUP850" s="3"/>
      <c r="HUQ850" s="3"/>
      <c r="HUR850" s="3"/>
      <c r="HUS850" s="3"/>
      <c r="HUT850" s="3"/>
      <c r="HUU850" s="3"/>
      <c r="HUV850" s="3"/>
      <c r="HUW850" s="3"/>
      <c r="HUX850" s="3"/>
      <c r="HUY850" s="3"/>
      <c r="HUZ850" s="3"/>
      <c r="HVA850" s="3"/>
      <c r="HVB850" s="3"/>
      <c r="HVC850" s="3"/>
      <c r="HVD850" s="3"/>
      <c r="HVE850" s="3"/>
      <c r="HVF850" s="3"/>
      <c r="HVG850" s="3"/>
      <c r="HVH850" s="3"/>
      <c r="HVI850" s="3"/>
      <c r="HVJ850" s="3"/>
      <c r="HVK850" s="3"/>
      <c r="HVL850" s="3"/>
      <c r="HVM850" s="3"/>
      <c r="HVN850" s="3"/>
      <c r="HVO850" s="3"/>
      <c r="HVP850" s="3"/>
      <c r="HVQ850" s="3"/>
      <c r="HVR850" s="3"/>
      <c r="HVS850" s="3"/>
      <c r="HVT850" s="3"/>
      <c r="HVU850" s="3"/>
      <c r="HVV850" s="3"/>
      <c r="HVW850" s="3"/>
      <c r="HVX850" s="3"/>
      <c r="HVY850" s="3"/>
      <c r="HVZ850" s="3"/>
      <c r="HWA850" s="3"/>
      <c r="HWB850" s="3"/>
      <c r="HWC850" s="3"/>
      <c r="HWD850" s="3"/>
      <c r="HWE850" s="3"/>
      <c r="HWF850" s="3"/>
      <c r="HWG850" s="3"/>
      <c r="HWH850" s="3"/>
      <c r="HWI850" s="3"/>
      <c r="HWJ850" s="3"/>
      <c r="HWK850" s="3"/>
      <c r="HWL850" s="3"/>
      <c r="HWM850" s="3"/>
      <c r="HWN850" s="3"/>
      <c r="HWO850" s="3"/>
      <c r="HWP850" s="3"/>
      <c r="HWQ850" s="3"/>
      <c r="HWR850" s="3"/>
      <c r="HWS850" s="3"/>
      <c r="HWT850" s="3"/>
      <c r="HWU850" s="3"/>
      <c r="HWV850" s="3"/>
      <c r="HWW850" s="3"/>
      <c r="HWX850" s="3"/>
      <c r="HWY850" s="3"/>
      <c r="HWZ850" s="3"/>
      <c r="HXA850" s="3"/>
      <c r="HXB850" s="3"/>
      <c r="HXC850" s="3"/>
      <c r="HXD850" s="3"/>
      <c r="HXE850" s="3"/>
      <c r="HXF850" s="3"/>
      <c r="HXG850" s="3"/>
      <c r="HXH850" s="3"/>
      <c r="HXI850" s="3"/>
      <c r="HXJ850" s="3"/>
      <c r="HXK850" s="3"/>
      <c r="HXL850" s="3"/>
      <c r="HXM850" s="3"/>
      <c r="HXN850" s="3"/>
      <c r="HXO850" s="3"/>
      <c r="HXP850" s="3"/>
      <c r="HXQ850" s="3"/>
      <c r="HXR850" s="3"/>
      <c r="HXS850" s="3"/>
      <c r="HXT850" s="3"/>
      <c r="HXU850" s="3"/>
      <c r="HXV850" s="3"/>
      <c r="HXW850" s="3"/>
      <c r="HXX850" s="3"/>
      <c r="HXY850" s="3"/>
      <c r="HXZ850" s="3"/>
      <c r="HYA850" s="3"/>
      <c r="HYB850" s="3"/>
      <c r="HYC850" s="3"/>
      <c r="HYD850" s="3"/>
      <c r="HYE850" s="3"/>
      <c r="HYF850" s="3"/>
      <c r="HYG850" s="3"/>
      <c r="HYH850" s="3"/>
      <c r="HYI850" s="3"/>
      <c r="HYJ850" s="3"/>
      <c r="HYK850" s="3"/>
      <c r="HYL850" s="3"/>
      <c r="HYM850" s="3"/>
      <c r="HYN850" s="3"/>
      <c r="HYO850" s="3"/>
      <c r="HYP850" s="3"/>
      <c r="HYQ850" s="3"/>
      <c r="HYR850" s="3"/>
      <c r="HYS850" s="3"/>
      <c r="HYT850" s="3"/>
      <c r="HYU850" s="3"/>
      <c r="HYV850" s="3"/>
      <c r="HYW850" s="3"/>
      <c r="HYX850" s="3"/>
      <c r="HYY850" s="3"/>
      <c r="HYZ850" s="3"/>
      <c r="HZA850" s="3"/>
      <c r="HZB850" s="3"/>
      <c r="HZC850" s="3"/>
      <c r="HZD850" s="3"/>
      <c r="HZE850" s="3"/>
      <c r="HZF850" s="3"/>
      <c r="HZG850" s="3"/>
      <c r="HZH850" s="3"/>
      <c r="HZI850" s="3"/>
      <c r="HZJ850" s="3"/>
      <c r="HZK850" s="3"/>
      <c r="HZL850" s="3"/>
      <c r="HZM850" s="3"/>
      <c r="HZN850" s="3"/>
      <c r="HZO850" s="3"/>
      <c r="HZP850" s="3"/>
      <c r="HZQ850" s="3"/>
      <c r="HZR850" s="3"/>
      <c r="HZS850" s="3"/>
      <c r="HZT850" s="3"/>
      <c r="HZU850" s="3"/>
      <c r="HZV850" s="3"/>
      <c r="HZW850" s="3"/>
      <c r="HZX850" s="3"/>
      <c r="HZY850" s="3"/>
      <c r="HZZ850" s="3"/>
      <c r="IAA850" s="3"/>
      <c r="IAB850" s="3"/>
      <c r="IAC850" s="3"/>
      <c r="IAD850" s="3"/>
      <c r="IAE850" s="3"/>
      <c r="IAF850" s="3"/>
      <c r="IAG850" s="3"/>
      <c r="IAH850" s="3"/>
      <c r="IAI850" s="3"/>
      <c r="IAJ850" s="3"/>
      <c r="IAK850" s="3"/>
      <c r="IAL850" s="3"/>
      <c r="IAM850" s="3"/>
      <c r="IAN850" s="3"/>
      <c r="IAO850" s="3"/>
      <c r="IAP850" s="3"/>
      <c r="IAQ850" s="3"/>
      <c r="IAR850" s="3"/>
      <c r="IAS850" s="3"/>
      <c r="IAT850" s="3"/>
      <c r="IAU850" s="3"/>
      <c r="IAV850" s="3"/>
      <c r="IAW850" s="3"/>
      <c r="IAX850" s="3"/>
      <c r="IAY850" s="3"/>
      <c r="IAZ850" s="3"/>
      <c r="IBA850" s="3"/>
      <c r="IBB850" s="3"/>
      <c r="IBC850" s="3"/>
      <c r="IBD850" s="3"/>
      <c r="IBE850" s="3"/>
      <c r="IBF850" s="3"/>
      <c r="IBG850" s="3"/>
      <c r="IBH850" s="3"/>
      <c r="IBI850" s="3"/>
      <c r="IBJ850" s="3"/>
      <c r="IBK850" s="3"/>
      <c r="IBL850" s="3"/>
      <c r="IBM850" s="3"/>
      <c r="IBN850" s="3"/>
      <c r="IBO850" s="3"/>
      <c r="IBP850" s="3"/>
      <c r="IBQ850" s="3"/>
      <c r="IBR850" s="3"/>
      <c r="IBS850" s="3"/>
      <c r="IBT850" s="3"/>
      <c r="IBU850" s="3"/>
      <c r="IBV850" s="3"/>
      <c r="IBW850" s="3"/>
      <c r="IBX850" s="3"/>
      <c r="IBY850" s="3"/>
      <c r="IBZ850" s="3"/>
      <c r="ICA850" s="3"/>
      <c r="ICB850" s="3"/>
      <c r="ICC850" s="3"/>
      <c r="ICD850" s="3"/>
      <c r="ICE850" s="3"/>
      <c r="ICF850" s="3"/>
      <c r="ICG850" s="3"/>
      <c r="ICH850" s="3"/>
      <c r="ICI850" s="3"/>
      <c r="ICJ850" s="3"/>
      <c r="ICK850" s="3"/>
      <c r="ICL850" s="3"/>
      <c r="ICM850" s="3"/>
      <c r="ICN850" s="3"/>
      <c r="ICO850" s="3"/>
      <c r="ICP850" s="3"/>
      <c r="ICQ850" s="3"/>
      <c r="ICR850" s="3"/>
      <c r="ICS850" s="3"/>
      <c r="ICT850" s="3"/>
      <c r="ICU850" s="3"/>
      <c r="ICV850" s="3"/>
      <c r="ICW850" s="3"/>
      <c r="ICX850" s="3"/>
      <c r="ICY850" s="3"/>
      <c r="ICZ850" s="3"/>
      <c r="IDA850" s="3"/>
      <c r="IDB850" s="3"/>
      <c r="IDC850" s="3"/>
      <c r="IDD850" s="3"/>
      <c r="IDE850" s="3"/>
      <c r="IDF850" s="3"/>
      <c r="IDG850" s="3"/>
      <c r="IDH850" s="3"/>
      <c r="IDI850" s="3"/>
      <c r="IDJ850" s="3"/>
      <c r="IDK850" s="3"/>
      <c r="IDL850" s="3"/>
      <c r="IDM850" s="3"/>
      <c r="IDN850" s="3"/>
      <c r="IDO850" s="3"/>
      <c r="IDP850" s="3"/>
      <c r="IDQ850" s="3"/>
      <c r="IDR850" s="3"/>
      <c r="IDS850" s="3"/>
      <c r="IDT850" s="3"/>
      <c r="IDU850" s="3"/>
      <c r="IDV850" s="3"/>
      <c r="IDW850" s="3"/>
      <c r="IDX850" s="3"/>
      <c r="IDY850" s="3"/>
      <c r="IDZ850" s="3"/>
      <c r="IEA850" s="3"/>
      <c r="IEB850" s="3"/>
      <c r="IEC850" s="3"/>
      <c r="IED850" s="3"/>
      <c r="IEE850" s="3"/>
      <c r="IEF850" s="3"/>
      <c r="IEG850" s="3"/>
      <c r="IEH850" s="3"/>
      <c r="IEI850" s="3"/>
      <c r="IEJ850" s="3"/>
      <c r="IEK850" s="3"/>
      <c r="IEL850" s="3"/>
      <c r="IEM850" s="3"/>
      <c r="IEN850" s="3"/>
      <c r="IEO850" s="3"/>
      <c r="IEP850" s="3"/>
      <c r="IEQ850" s="3"/>
      <c r="IER850" s="3"/>
      <c r="IES850" s="3"/>
      <c r="IET850" s="3"/>
      <c r="IEU850" s="3"/>
      <c r="IEV850" s="3"/>
      <c r="IEW850" s="3"/>
      <c r="IEX850" s="3"/>
      <c r="IEY850" s="3"/>
      <c r="IEZ850" s="3"/>
      <c r="IFA850" s="3"/>
      <c r="IFB850" s="3"/>
      <c r="IFC850" s="3"/>
      <c r="IFD850" s="3"/>
      <c r="IFE850" s="3"/>
      <c r="IFF850" s="3"/>
      <c r="IFG850" s="3"/>
      <c r="IFH850" s="3"/>
      <c r="IFI850" s="3"/>
      <c r="IFJ850" s="3"/>
      <c r="IFK850" s="3"/>
      <c r="IFL850" s="3"/>
      <c r="IFM850" s="3"/>
      <c r="IFN850" s="3"/>
      <c r="IFO850" s="3"/>
      <c r="IFP850" s="3"/>
      <c r="IFQ850" s="3"/>
      <c r="IFR850" s="3"/>
      <c r="IFS850" s="3"/>
      <c r="IFT850" s="3"/>
      <c r="IFU850" s="3"/>
      <c r="IFV850" s="3"/>
      <c r="IFW850" s="3"/>
      <c r="IFX850" s="3"/>
      <c r="IFY850" s="3"/>
      <c r="IFZ850" s="3"/>
      <c r="IGA850" s="3"/>
      <c r="IGB850" s="3"/>
      <c r="IGC850" s="3"/>
      <c r="IGD850" s="3"/>
      <c r="IGE850" s="3"/>
      <c r="IGF850" s="3"/>
      <c r="IGG850" s="3"/>
      <c r="IGH850" s="3"/>
      <c r="IGI850" s="3"/>
      <c r="IGJ850" s="3"/>
      <c r="IGK850" s="3"/>
      <c r="IGL850" s="3"/>
      <c r="IGM850" s="3"/>
      <c r="IGN850" s="3"/>
      <c r="IGO850" s="3"/>
      <c r="IGP850" s="3"/>
      <c r="IGQ850" s="3"/>
      <c r="IGR850" s="3"/>
      <c r="IGS850" s="3"/>
      <c r="IGT850" s="3"/>
      <c r="IGU850" s="3"/>
      <c r="IGV850" s="3"/>
      <c r="IGW850" s="3"/>
      <c r="IGX850" s="3"/>
      <c r="IGY850" s="3"/>
      <c r="IGZ850" s="3"/>
      <c r="IHA850" s="3"/>
      <c r="IHB850" s="3"/>
      <c r="IHC850" s="3"/>
      <c r="IHD850" s="3"/>
      <c r="IHE850" s="3"/>
      <c r="IHF850" s="3"/>
      <c r="IHG850" s="3"/>
      <c r="IHH850" s="3"/>
      <c r="IHI850" s="3"/>
      <c r="IHJ850" s="3"/>
      <c r="IHK850" s="3"/>
      <c r="IHL850" s="3"/>
      <c r="IHM850" s="3"/>
      <c r="IHN850" s="3"/>
      <c r="IHO850" s="3"/>
      <c r="IHP850" s="3"/>
      <c r="IHQ850" s="3"/>
      <c r="IHR850" s="3"/>
      <c r="IHS850" s="3"/>
      <c r="IHT850" s="3"/>
      <c r="IHU850" s="3"/>
      <c r="IHV850" s="3"/>
      <c r="IHW850" s="3"/>
      <c r="IHX850" s="3"/>
      <c r="IHY850" s="3"/>
      <c r="IHZ850" s="3"/>
      <c r="IIA850" s="3"/>
      <c r="IIB850" s="3"/>
      <c r="IIC850" s="3"/>
      <c r="IID850" s="3"/>
      <c r="IIE850" s="3"/>
      <c r="IIF850" s="3"/>
      <c r="IIG850" s="3"/>
      <c r="IIH850" s="3"/>
      <c r="III850" s="3"/>
      <c r="IIJ850" s="3"/>
      <c r="IIK850" s="3"/>
      <c r="IIL850" s="3"/>
      <c r="IIM850" s="3"/>
      <c r="IIN850" s="3"/>
      <c r="IIO850" s="3"/>
      <c r="IIP850" s="3"/>
      <c r="IIQ850" s="3"/>
      <c r="IIR850" s="3"/>
      <c r="IIS850" s="3"/>
      <c r="IIT850" s="3"/>
      <c r="IIU850" s="3"/>
      <c r="IIV850" s="3"/>
      <c r="IIW850" s="3"/>
      <c r="IIX850" s="3"/>
      <c r="IIY850" s="3"/>
      <c r="IIZ850" s="3"/>
      <c r="IJA850" s="3"/>
      <c r="IJB850" s="3"/>
      <c r="IJC850" s="3"/>
      <c r="IJD850" s="3"/>
      <c r="IJE850" s="3"/>
      <c r="IJF850" s="3"/>
      <c r="IJG850" s="3"/>
      <c r="IJH850" s="3"/>
      <c r="IJI850" s="3"/>
      <c r="IJJ850" s="3"/>
      <c r="IJK850" s="3"/>
      <c r="IJL850" s="3"/>
      <c r="IJM850" s="3"/>
      <c r="IJN850" s="3"/>
      <c r="IJO850" s="3"/>
      <c r="IJP850" s="3"/>
      <c r="IJQ850" s="3"/>
      <c r="IJR850" s="3"/>
      <c r="IJS850" s="3"/>
      <c r="IJT850" s="3"/>
      <c r="IJU850" s="3"/>
      <c r="IJV850" s="3"/>
      <c r="IJW850" s="3"/>
      <c r="IJX850" s="3"/>
      <c r="IJY850" s="3"/>
      <c r="IJZ850" s="3"/>
      <c r="IKA850" s="3"/>
      <c r="IKB850" s="3"/>
      <c r="IKC850" s="3"/>
      <c r="IKD850" s="3"/>
      <c r="IKE850" s="3"/>
      <c r="IKF850" s="3"/>
      <c r="IKG850" s="3"/>
      <c r="IKH850" s="3"/>
      <c r="IKI850" s="3"/>
      <c r="IKJ850" s="3"/>
      <c r="IKK850" s="3"/>
      <c r="IKL850" s="3"/>
      <c r="IKM850" s="3"/>
      <c r="IKN850" s="3"/>
      <c r="IKO850" s="3"/>
      <c r="IKP850" s="3"/>
      <c r="IKQ850" s="3"/>
      <c r="IKR850" s="3"/>
      <c r="IKS850" s="3"/>
      <c r="IKT850" s="3"/>
      <c r="IKU850" s="3"/>
      <c r="IKV850" s="3"/>
      <c r="IKW850" s="3"/>
      <c r="IKX850" s="3"/>
      <c r="IKY850" s="3"/>
      <c r="IKZ850" s="3"/>
      <c r="ILA850" s="3"/>
      <c r="ILB850" s="3"/>
      <c r="ILC850" s="3"/>
      <c r="ILD850" s="3"/>
      <c r="ILE850" s="3"/>
      <c r="ILF850" s="3"/>
      <c r="ILG850" s="3"/>
      <c r="ILH850" s="3"/>
      <c r="ILI850" s="3"/>
      <c r="ILJ850" s="3"/>
      <c r="ILK850" s="3"/>
      <c r="ILL850" s="3"/>
      <c r="ILM850" s="3"/>
      <c r="ILN850" s="3"/>
      <c r="ILO850" s="3"/>
      <c r="ILP850" s="3"/>
      <c r="ILQ850" s="3"/>
      <c r="ILR850" s="3"/>
      <c r="ILS850" s="3"/>
      <c r="ILT850" s="3"/>
      <c r="ILU850" s="3"/>
      <c r="ILV850" s="3"/>
      <c r="ILW850" s="3"/>
      <c r="ILX850" s="3"/>
      <c r="ILY850" s="3"/>
      <c r="ILZ850" s="3"/>
      <c r="IMA850" s="3"/>
      <c r="IMB850" s="3"/>
      <c r="IMC850" s="3"/>
      <c r="IMD850" s="3"/>
      <c r="IME850" s="3"/>
      <c r="IMF850" s="3"/>
      <c r="IMG850" s="3"/>
      <c r="IMH850" s="3"/>
      <c r="IMI850" s="3"/>
      <c r="IMJ850" s="3"/>
      <c r="IMK850" s="3"/>
      <c r="IML850" s="3"/>
      <c r="IMM850" s="3"/>
      <c r="IMN850" s="3"/>
      <c r="IMO850" s="3"/>
      <c r="IMP850" s="3"/>
      <c r="IMQ850" s="3"/>
      <c r="IMR850" s="3"/>
      <c r="IMS850" s="3"/>
      <c r="IMT850" s="3"/>
      <c r="IMU850" s="3"/>
      <c r="IMV850" s="3"/>
      <c r="IMW850" s="3"/>
      <c r="IMX850" s="3"/>
      <c r="IMY850" s="3"/>
      <c r="IMZ850" s="3"/>
      <c r="INA850" s="3"/>
      <c r="INB850" s="3"/>
      <c r="INC850" s="3"/>
      <c r="IND850" s="3"/>
      <c r="INE850" s="3"/>
      <c r="INF850" s="3"/>
      <c r="ING850" s="3"/>
      <c r="INH850" s="3"/>
      <c r="INI850" s="3"/>
      <c r="INJ850" s="3"/>
      <c r="INK850" s="3"/>
      <c r="INL850" s="3"/>
      <c r="INM850" s="3"/>
      <c r="INN850" s="3"/>
      <c r="INO850" s="3"/>
      <c r="INP850" s="3"/>
      <c r="INQ850" s="3"/>
      <c r="INR850" s="3"/>
      <c r="INS850" s="3"/>
      <c r="INT850" s="3"/>
      <c r="INU850" s="3"/>
      <c r="INV850" s="3"/>
      <c r="INW850" s="3"/>
      <c r="INX850" s="3"/>
      <c r="INY850" s="3"/>
      <c r="INZ850" s="3"/>
      <c r="IOA850" s="3"/>
      <c r="IOB850" s="3"/>
      <c r="IOC850" s="3"/>
      <c r="IOD850" s="3"/>
      <c r="IOE850" s="3"/>
      <c r="IOF850" s="3"/>
      <c r="IOG850" s="3"/>
      <c r="IOH850" s="3"/>
      <c r="IOI850" s="3"/>
      <c r="IOJ850" s="3"/>
      <c r="IOK850" s="3"/>
      <c r="IOL850" s="3"/>
      <c r="IOM850" s="3"/>
      <c r="ION850" s="3"/>
      <c r="IOO850" s="3"/>
      <c r="IOP850" s="3"/>
      <c r="IOQ850" s="3"/>
      <c r="IOR850" s="3"/>
      <c r="IOS850" s="3"/>
      <c r="IOT850" s="3"/>
      <c r="IOU850" s="3"/>
      <c r="IOV850" s="3"/>
      <c r="IOW850" s="3"/>
      <c r="IOX850" s="3"/>
      <c r="IOY850" s="3"/>
      <c r="IOZ850" s="3"/>
      <c r="IPA850" s="3"/>
      <c r="IPB850" s="3"/>
      <c r="IPC850" s="3"/>
      <c r="IPD850" s="3"/>
      <c r="IPE850" s="3"/>
      <c r="IPF850" s="3"/>
      <c r="IPG850" s="3"/>
      <c r="IPH850" s="3"/>
      <c r="IPI850" s="3"/>
      <c r="IPJ850" s="3"/>
      <c r="IPK850" s="3"/>
      <c r="IPL850" s="3"/>
      <c r="IPM850" s="3"/>
      <c r="IPN850" s="3"/>
      <c r="IPO850" s="3"/>
      <c r="IPP850" s="3"/>
      <c r="IPQ850" s="3"/>
      <c r="IPR850" s="3"/>
      <c r="IPS850" s="3"/>
      <c r="IPT850" s="3"/>
      <c r="IPU850" s="3"/>
      <c r="IPV850" s="3"/>
      <c r="IPW850" s="3"/>
      <c r="IPX850" s="3"/>
      <c r="IPY850" s="3"/>
      <c r="IPZ850" s="3"/>
      <c r="IQA850" s="3"/>
      <c r="IQB850" s="3"/>
      <c r="IQC850" s="3"/>
      <c r="IQD850" s="3"/>
      <c r="IQE850" s="3"/>
      <c r="IQF850" s="3"/>
      <c r="IQG850" s="3"/>
      <c r="IQH850" s="3"/>
      <c r="IQI850" s="3"/>
      <c r="IQJ850" s="3"/>
      <c r="IQK850" s="3"/>
      <c r="IQL850" s="3"/>
      <c r="IQM850" s="3"/>
      <c r="IQN850" s="3"/>
      <c r="IQO850" s="3"/>
      <c r="IQP850" s="3"/>
      <c r="IQQ850" s="3"/>
      <c r="IQR850" s="3"/>
      <c r="IQS850" s="3"/>
      <c r="IQT850" s="3"/>
      <c r="IQU850" s="3"/>
      <c r="IQV850" s="3"/>
      <c r="IQW850" s="3"/>
      <c r="IQX850" s="3"/>
      <c r="IQY850" s="3"/>
      <c r="IQZ850" s="3"/>
      <c r="IRA850" s="3"/>
      <c r="IRB850" s="3"/>
      <c r="IRC850" s="3"/>
      <c r="IRD850" s="3"/>
      <c r="IRE850" s="3"/>
      <c r="IRF850" s="3"/>
      <c r="IRG850" s="3"/>
      <c r="IRH850" s="3"/>
      <c r="IRI850" s="3"/>
      <c r="IRJ850" s="3"/>
      <c r="IRK850" s="3"/>
      <c r="IRL850" s="3"/>
      <c r="IRM850" s="3"/>
      <c r="IRN850" s="3"/>
      <c r="IRO850" s="3"/>
      <c r="IRP850" s="3"/>
      <c r="IRQ850" s="3"/>
      <c r="IRR850" s="3"/>
      <c r="IRS850" s="3"/>
      <c r="IRT850" s="3"/>
      <c r="IRU850" s="3"/>
      <c r="IRV850" s="3"/>
      <c r="IRW850" s="3"/>
      <c r="IRX850" s="3"/>
      <c r="IRY850" s="3"/>
      <c r="IRZ850" s="3"/>
      <c r="ISA850" s="3"/>
      <c r="ISB850" s="3"/>
      <c r="ISC850" s="3"/>
      <c r="ISD850" s="3"/>
      <c r="ISE850" s="3"/>
      <c r="ISF850" s="3"/>
      <c r="ISG850" s="3"/>
      <c r="ISH850" s="3"/>
      <c r="ISI850" s="3"/>
      <c r="ISJ850" s="3"/>
      <c r="ISK850" s="3"/>
      <c r="ISL850" s="3"/>
      <c r="ISM850" s="3"/>
      <c r="ISN850" s="3"/>
      <c r="ISO850" s="3"/>
      <c r="ISP850" s="3"/>
      <c r="ISQ850" s="3"/>
      <c r="ISR850" s="3"/>
      <c r="ISS850" s="3"/>
      <c r="IST850" s="3"/>
      <c r="ISU850" s="3"/>
      <c r="ISV850" s="3"/>
      <c r="ISW850" s="3"/>
      <c r="ISX850" s="3"/>
      <c r="ISY850" s="3"/>
      <c r="ISZ850" s="3"/>
      <c r="ITA850" s="3"/>
      <c r="ITB850" s="3"/>
      <c r="ITC850" s="3"/>
      <c r="ITD850" s="3"/>
      <c r="ITE850" s="3"/>
      <c r="ITF850" s="3"/>
      <c r="ITG850" s="3"/>
      <c r="ITH850" s="3"/>
      <c r="ITI850" s="3"/>
      <c r="ITJ850" s="3"/>
      <c r="ITK850" s="3"/>
      <c r="ITL850" s="3"/>
      <c r="ITM850" s="3"/>
      <c r="ITN850" s="3"/>
      <c r="ITO850" s="3"/>
      <c r="ITP850" s="3"/>
      <c r="ITQ850" s="3"/>
      <c r="ITR850" s="3"/>
      <c r="ITS850" s="3"/>
      <c r="ITT850" s="3"/>
      <c r="ITU850" s="3"/>
      <c r="ITV850" s="3"/>
      <c r="ITW850" s="3"/>
      <c r="ITX850" s="3"/>
      <c r="ITY850" s="3"/>
      <c r="ITZ850" s="3"/>
      <c r="IUA850" s="3"/>
      <c r="IUB850" s="3"/>
      <c r="IUC850" s="3"/>
      <c r="IUD850" s="3"/>
      <c r="IUE850" s="3"/>
      <c r="IUF850" s="3"/>
      <c r="IUG850" s="3"/>
      <c r="IUH850" s="3"/>
      <c r="IUI850" s="3"/>
      <c r="IUJ850" s="3"/>
      <c r="IUK850" s="3"/>
      <c r="IUL850" s="3"/>
      <c r="IUM850" s="3"/>
      <c r="IUN850" s="3"/>
      <c r="IUO850" s="3"/>
      <c r="IUP850" s="3"/>
      <c r="IUQ850" s="3"/>
      <c r="IUR850" s="3"/>
      <c r="IUS850" s="3"/>
      <c r="IUT850" s="3"/>
      <c r="IUU850" s="3"/>
      <c r="IUV850" s="3"/>
      <c r="IUW850" s="3"/>
      <c r="IUX850" s="3"/>
      <c r="IUY850" s="3"/>
      <c r="IUZ850" s="3"/>
      <c r="IVA850" s="3"/>
      <c r="IVB850" s="3"/>
      <c r="IVC850" s="3"/>
      <c r="IVD850" s="3"/>
      <c r="IVE850" s="3"/>
      <c r="IVF850" s="3"/>
      <c r="IVG850" s="3"/>
      <c r="IVH850" s="3"/>
      <c r="IVI850" s="3"/>
      <c r="IVJ850" s="3"/>
      <c r="IVK850" s="3"/>
      <c r="IVL850" s="3"/>
      <c r="IVM850" s="3"/>
      <c r="IVN850" s="3"/>
      <c r="IVO850" s="3"/>
      <c r="IVP850" s="3"/>
      <c r="IVQ850" s="3"/>
      <c r="IVR850" s="3"/>
      <c r="IVS850" s="3"/>
      <c r="IVT850" s="3"/>
      <c r="IVU850" s="3"/>
      <c r="IVV850" s="3"/>
      <c r="IVW850" s="3"/>
      <c r="IVX850" s="3"/>
      <c r="IVY850" s="3"/>
      <c r="IVZ850" s="3"/>
      <c r="IWA850" s="3"/>
      <c r="IWB850" s="3"/>
      <c r="IWC850" s="3"/>
      <c r="IWD850" s="3"/>
      <c r="IWE850" s="3"/>
      <c r="IWF850" s="3"/>
      <c r="IWG850" s="3"/>
      <c r="IWH850" s="3"/>
      <c r="IWI850" s="3"/>
      <c r="IWJ850" s="3"/>
      <c r="IWK850" s="3"/>
      <c r="IWL850" s="3"/>
      <c r="IWM850" s="3"/>
      <c r="IWN850" s="3"/>
      <c r="IWO850" s="3"/>
      <c r="IWP850" s="3"/>
      <c r="IWQ850" s="3"/>
      <c r="IWR850" s="3"/>
      <c r="IWS850" s="3"/>
      <c r="IWT850" s="3"/>
      <c r="IWU850" s="3"/>
      <c r="IWV850" s="3"/>
      <c r="IWW850" s="3"/>
      <c r="IWX850" s="3"/>
      <c r="IWY850" s="3"/>
      <c r="IWZ850" s="3"/>
      <c r="IXA850" s="3"/>
      <c r="IXB850" s="3"/>
      <c r="IXC850" s="3"/>
      <c r="IXD850" s="3"/>
      <c r="IXE850" s="3"/>
      <c r="IXF850" s="3"/>
      <c r="IXG850" s="3"/>
      <c r="IXH850" s="3"/>
      <c r="IXI850" s="3"/>
      <c r="IXJ850" s="3"/>
      <c r="IXK850" s="3"/>
      <c r="IXL850" s="3"/>
      <c r="IXM850" s="3"/>
      <c r="IXN850" s="3"/>
      <c r="IXO850" s="3"/>
      <c r="IXP850" s="3"/>
      <c r="IXQ850" s="3"/>
      <c r="IXR850" s="3"/>
      <c r="IXS850" s="3"/>
      <c r="IXT850" s="3"/>
      <c r="IXU850" s="3"/>
      <c r="IXV850" s="3"/>
      <c r="IXW850" s="3"/>
      <c r="IXX850" s="3"/>
      <c r="IXY850" s="3"/>
      <c r="IXZ850" s="3"/>
      <c r="IYA850" s="3"/>
      <c r="IYB850" s="3"/>
      <c r="IYC850" s="3"/>
      <c r="IYD850" s="3"/>
      <c r="IYE850" s="3"/>
      <c r="IYF850" s="3"/>
      <c r="IYG850" s="3"/>
      <c r="IYH850" s="3"/>
      <c r="IYI850" s="3"/>
      <c r="IYJ850" s="3"/>
      <c r="IYK850" s="3"/>
      <c r="IYL850" s="3"/>
      <c r="IYM850" s="3"/>
      <c r="IYN850" s="3"/>
      <c r="IYO850" s="3"/>
      <c r="IYP850" s="3"/>
      <c r="IYQ850" s="3"/>
      <c r="IYR850" s="3"/>
      <c r="IYS850" s="3"/>
      <c r="IYT850" s="3"/>
      <c r="IYU850" s="3"/>
      <c r="IYV850" s="3"/>
      <c r="IYW850" s="3"/>
      <c r="IYX850" s="3"/>
      <c r="IYY850" s="3"/>
      <c r="IYZ850" s="3"/>
      <c r="IZA850" s="3"/>
      <c r="IZB850" s="3"/>
      <c r="IZC850" s="3"/>
      <c r="IZD850" s="3"/>
      <c r="IZE850" s="3"/>
      <c r="IZF850" s="3"/>
      <c r="IZG850" s="3"/>
      <c r="IZH850" s="3"/>
      <c r="IZI850" s="3"/>
      <c r="IZJ850" s="3"/>
      <c r="IZK850" s="3"/>
      <c r="IZL850" s="3"/>
      <c r="IZM850" s="3"/>
      <c r="IZN850" s="3"/>
      <c r="IZO850" s="3"/>
      <c r="IZP850" s="3"/>
      <c r="IZQ850" s="3"/>
      <c r="IZR850" s="3"/>
      <c r="IZS850" s="3"/>
      <c r="IZT850" s="3"/>
      <c r="IZU850" s="3"/>
      <c r="IZV850" s="3"/>
      <c r="IZW850" s="3"/>
      <c r="IZX850" s="3"/>
      <c r="IZY850" s="3"/>
      <c r="IZZ850" s="3"/>
      <c r="JAA850" s="3"/>
      <c r="JAB850" s="3"/>
      <c r="JAC850" s="3"/>
      <c r="JAD850" s="3"/>
      <c r="JAE850" s="3"/>
      <c r="JAF850" s="3"/>
      <c r="JAG850" s="3"/>
      <c r="JAH850" s="3"/>
      <c r="JAI850" s="3"/>
      <c r="JAJ850" s="3"/>
      <c r="JAK850" s="3"/>
      <c r="JAL850" s="3"/>
      <c r="JAM850" s="3"/>
      <c r="JAN850" s="3"/>
      <c r="JAO850" s="3"/>
      <c r="JAP850" s="3"/>
      <c r="JAQ850" s="3"/>
      <c r="JAR850" s="3"/>
      <c r="JAS850" s="3"/>
      <c r="JAT850" s="3"/>
      <c r="JAU850" s="3"/>
      <c r="JAV850" s="3"/>
      <c r="JAW850" s="3"/>
      <c r="JAX850" s="3"/>
      <c r="JAY850" s="3"/>
      <c r="JAZ850" s="3"/>
      <c r="JBA850" s="3"/>
      <c r="JBB850" s="3"/>
      <c r="JBC850" s="3"/>
      <c r="JBD850" s="3"/>
      <c r="JBE850" s="3"/>
      <c r="JBF850" s="3"/>
      <c r="JBG850" s="3"/>
      <c r="JBH850" s="3"/>
      <c r="JBI850" s="3"/>
      <c r="JBJ850" s="3"/>
      <c r="JBK850" s="3"/>
      <c r="JBL850" s="3"/>
      <c r="JBM850" s="3"/>
      <c r="JBN850" s="3"/>
      <c r="JBO850" s="3"/>
      <c r="JBP850" s="3"/>
      <c r="JBQ850" s="3"/>
      <c r="JBR850" s="3"/>
      <c r="JBS850" s="3"/>
      <c r="JBT850" s="3"/>
      <c r="JBU850" s="3"/>
      <c r="JBV850" s="3"/>
      <c r="JBW850" s="3"/>
      <c r="JBX850" s="3"/>
      <c r="JBY850" s="3"/>
      <c r="JBZ850" s="3"/>
      <c r="JCA850" s="3"/>
      <c r="JCB850" s="3"/>
      <c r="JCC850" s="3"/>
      <c r="JCD850" s="3"/>
      <c r="JCE850" s="3"/>
      <c r="JCF850" s="3"/>
      <c r="JCG850" s="3"/>
      <c r="JCH850" s="3"/>
      <c r="JCI850" s="3"/>
      <c r="JCJ850" s="3"/>
      <c r="JCK850" s="3"/>
      <c r="JCL850" s="3"/>
      <c r="JCM850" s="3"/>
      <c r="JCN850" s="3"/>
      <c r="JCO850" s="3"/>
      <c r="JCP850" s="3"/>
      <c r="JCQ850" s="3"/>
      <c r="JCR850" s="3"/>
      <c r="JCS850" s="3"/>
      <c r="JCT850" s="3"/>
      <c r="JCU850" s="3"/>
      <c r="JCV850" s="3"/>
      <c r="JCW850" s="3"/>
      <c r="JCX850" s="3"/>
      <c r="JCY850" s="3"/>
      <c r="JCZ850" s="3"/>
      <c r="JDA850" s="3"/>
      <c r="JDB850" s="3"/>
      <c r="JDC850" s="3"/>
      <c r="JDD850" s="3"/>
      <c r="JDE850" s="3"/>
      <c r="JDF850" s="3"/>
      <c r="JDG850" s="3"/>
      <c r="JDH850" s="3"/>
      <c r="JDI850" s="3"/>
      <c r="JDJ850" s="3"/>
      <c r="JDK850" s="3"/>
      <c r="JDL850" s="3"/>
      <c r="JDM850" s="3"/>
      <c r="JDN850" s="3"/>
      <c r="JDO850" s="3"/>
      <c r="JDP850" s="3"/>
      <c r="JDQ850" s="3"/>
      <c r="JDR850" s="3"/>
      <c r="JDS850" s="3"/>
      <c r="JDT850" s="3"/>
      <c r="JDU850" s="3"/>
      <c r="JDV850" s="3"/>
      <c r="JDW850" s="3"/>
      <c r="JDX850" s="3"/>
      <c r="JDY850" s="3"/>
      <c r="JDZ850" s="3"/>
      <c r="JEA850" s="3"/>
      <c r="JEB850" s="3"/>
      <c r="JEC850" s="3"/>
      <c r="JED850" s="3"/>
      <c r="JEE850" s="3"/>
      <c r="JEF850" s="3"/>
      <c r="JEG850" s="3"/>
      <c r="JEH850" s="3"/>
      <c r="JEI850" s="3"/>
      <c r="JEJ850" s="3"/>
      <c r="JEK850" s="3"/>
      <c r="JEL850" s="3"/>
      <c r="JEM850" s="3"/>
      <c r="JEN850" s="3"/>
      <c r="JEO850" s="3"/>
      <c r="JEP850" s="3"/>
      <c r="JEQ850" s="3"/>
      <c r="JER850" s="3"/>
      <c r="JES850" s="3"/>
      <c r="JET850" s="3"/>
      <c r="JEU850" s="3"/>
      <c r="JEV850" s="3"/>
      <c r="JEW850" s="3"/>
      <c r="JEX850" s="3"/>
      <c r="JEY850" s="3"/>
      <c r="JEZ850" s="3"/>
      <c r="JFA850" s="3"/>
      <c r="JFB850" s="3"/>
      <c r="JFC850" s="3"/>
      <c r="JFD850" s="3"/>
      <c r="JFE850" s="3"/>
      <c r="JFF850" s="3"/>
      <c r="JFG850" s="3"/>
      <c r="JFH850" s="3"/>
      <c r="JFI850" s="3"/>
      <c r="JFJ850" s="3"/>
      <c r="JFK850" s="3"/>
      <c r="JFL850" s="3"/>
      <c r="JFM850" s="3"/>
      <c r="JFN850" s="3"/>
      <c r="JFO850" s="3"/>
      <c r="JFP850" s="3"/>
      <c r="JFQ850" s="3"/>
      <c r="JFR850" s="3"/>
      <c r="JFS850" s="3"/>
      <c r="JFT850" s="3"/>
      <c r="JFU850" s="3"/>
      <c r="JFV850" s="3"/>
      <c r="JFW850" s="3"/>
      <c r="JFX850" s="3"/>
      <c r="JFY850" s="3"/>
      <c r="JFZ850" s="3"/>
      <c r="JGA850" s="3"/>
      <c r="JGB850" s="3"/>
      <c r="JGC850" s="3"/>
      <c r="JGD850" s="3"/>
      <c r="JGE850" s="3"/>
      <c r="JGF850" s="3"/>
      <c r="JGG850" s="3"/>
      <c r="JGH850" s="3"/>
      <c r="JGI850" s="3"/>
      <c r="JGJ850" s="3"/>
      <c r="JGK850" s="3"/>
      <c r="JGL850" s="3"/>
      <c r="JGM850" s="3"/>
      <c r="JGN850" s="3"/>
      <c r="JGO850" s="3"/>
      <c r="JGP850" s="3"/>
      <c r="JGQ850" s="3"/>
      <c r="JGR850" s="3"/>
      <c r="JGS850" s="3"/>
      <c r="JGT850" s="3"/>
      <c r="JGU850" s="3"/>
      <c r="JGV850" s="3"/>
      <c r="JGW850" s="3"/>
      <c r="JGX850" s="3"/>
      <c r="JGY850" s="3"/>
      <c r="JGZ850" s="3"/>
      <c r="JHA850" s="3"/>
      <c r="JHB850" s="3"/>
      <c r="JHC850" s="3"/>
      <c r="JHD850" s="3"/>
      <c r="JHE850" s="3"/>
      <c r="JHF850" s="3"/>
      <c r="JHG850" s="3"/>
      <c r="JHH850" s="3"/>
      <c r="JHI850" s="3"/>
      <c r="JHJ850" s="3"/>
      <c r="JHK850" s="3"/>
      <c r="JHL850" s="3"/>
      <c r="JHM850" s="3"/>
      <c r="JHN850" s="3"/>
      <c r="JHO850" s="3"/>
      <c r="JHP850" s="3"/>
      <c r="JHQ850" s="3"/>
      <c r="JHR850" s="3"/>
      <c r="JHS850" s="3"/>
      <c r="JHT850" s="3"/>
      <c r="JHU850" s="3"/>
      <c r="JHV850" s="3"/>
      <c r="JHW850" s="3"/>
      <c r="JHX850" s="3"/>
      <c r="JHY850" s="3"/>
      <c r="JHZ850" s="3"/>
      <c r="JIA850" s="3"/>
      <c r="JIB850" s="3"/>
      <c r="JIC850" s="3"/>
      <c r="JID850" s="3"/>
      <c r="JIE850" s="3"/>
      <c r="JIF850" s="3"/>
      <c r="JIG850" s="3"/>
      <c r="JIH850" s="3"/>
      <c r="JII850" s="3"/>
      <c r="JIJ850" s="3"/>
      <c r="JIK850" s="3"/>
      <c r="JIL850" s="3"/>
      <c r="JIM850" s="3"/>
      <c r="JIN850" s="3"/>
      <c r="JIO850" s="3"/>
      <c r="JIP850" s="3"/>
      <c r="JIQ850" s="3"/>
      <c r="JIR850" s="3"/>
      <c r="JIS850" s="3"/>
      <c r="JIT850" s="3"/>
      <c r="JIU850" s="3"/>
      <c r="JIV850" s="3"/>
      <c r="JIW850" s="3"/>
      <c r="JIX850" s="3"/>
      <c r="JIY850" s="3"/>
      <c r="JIZ850" s="3"/>
      <c r="JJA850" s="3"/>
      <c r="JJB850" s="3"/>
      <c r="JJC850" s="3"/>
      <c r="JJD850" s="3"/>
      <c r="JJE850" s="3"/>
      <c r="JJF850" s="3"/>
      <c r="JJG850" s="3"/>
      <c r="JJH850" s="3"/>
      <c r="JJI850" s="3"/>
      <c r="JJJ850" s="3"/>
      <c r="JJK850" s="3"/>
      <c r="JJL850" s="3"/>
      <c r="JJM850" s="3"/>
      <c r="JJN850" s="3"/>
      <c r="JJO850" s="3"/>
      <c r="JJP850" s="3"/>
      <c r="JJQ850" s="3"/>
      <c r="JJR850" s="3"/>
      <c r="JJS850" s="3"/>
      <c r="JJT850" s="3"/>
      <c r="JJU850" s="3"/>
      <c r="JJV850" s="3"/>
      <c r="JJW850" s="3"/>
      <c r="JJX850" s="3"/>
      <c r="JJY850" s="3"/>
      <c r="JJZ850" s="3"/>
      <c r="JKA850" s="3"/>
      <c r="JKB850" s="3"/>
      <c r="JKC850" s="3"/>
      <c r="JKD850" s="3"/>
      <c r="JKE850" s="3"/>
      <c r="JKF850" s="3"/>
      <c r="JKG850" s="3"/>
      <c r="JKH850" s="3"/>
      <c r="JKI850" s="3"/>
      <c r="JKJ850" s="3"/>
      <c r="JKK850" s="3"/>
      <c r="JKL850" s="3"/>
      <c r="JKM850" s="3"/>
      <c r="JKN850" s="3"/>
      <c r="JKO850" s="3"/>
      <c r="JKP850" s="3"/>
      <c r="JKQ850" s="3"/>
      <c r="JKR850" s="3"/>
      <c r="JKS850" s="3"/>
      <c r="JKT850" s="3"/>
      <c r="JKU850" s="3"/>
      <c r="JKV850" s="3"/>
      <c r="JKW850" s="3"/>
      <c r="JKX850" s="3"/>
      <c r="JKY850" s="3"/>
      <c r="JKZ850" s="3"/>
      <c r="JLA850" s="3"/>
      <c r="JLB850" s="3"/>
      <c r="JLC850" s="3"/>
      <c r="JLD850" s="3"/>
      <c r="JLE850" s="3"/>
      <c r="JLF850" s="3"/>
      <c r="JLG850" s="3"/>
      <c r="JLH850" s="3"/>
      <c r="JLI850" s="3"/>
      <c r="JLJ850" s="3"/>
      <c r="JLK850" s="3"/>
      <c r="JLL850" s="3"/>
      <c r="JLM850" s="3"/>
      <c r="JLN850" s="3"/>
      <c r="JLO850" s="3"/>
      <c r="JLP850" s="3"/>
      <c r="JLQ850" s="3"/>
      <c r="JLR850" s="3"/>
      <c r="JLS850" s="3"/>
      <c r="JLT850" s="3"/>
      <c r="JLU850" s="3"/>
      <c r="JLV850" s="3"/>
      <c r="JLW850" s="3"/>
      <c r="JLX850" s="3"/>
      <c r="JLY850" s="3"/>
      <c r="JLZ850" s="3"/>
      <c r="JMA850" s="3"/>
      <c r="JMB850" s="3"/>
      <c r="JMC850" s="3"/>
      <c r="JMD850" s="3"/>
      <c r="JME850" s="3"/>
      <c r="JMF850" s="3"/>
      <c r="JMG850" s="3"/>
      <c r="JMH850" s="3"/>
      <c r="JMI850" s="3"/>
      <c r="JMJ850" s="3"/>
      <c r="JMK850" s="3"/>
      <c r="JML850" s="3"/>
      <c r="JMM850" s="3"/>
      <c r="JMN850" s="3"/>
      <c r="JMO850" s="3"/>
      <c r="JMP850" s="3"/>
      <c r="JMQ850" s="3"/>
      <c r="JMR850" s="3"/>
      <c r="JMS850" s="3"/>
      <c r="JMT850" s="3"/>
      <c r="JMU850" s="3"/>
      <c r="JMV850" s="3"/>
      <c r="JMW850" s="3"/>
      <c r="JMX850" s="3"/>
      <c r="JMY850" s="3"/>
      <c r="JMZ850" s="3"/>
      <c r="JNA850" s="3"/>
      <c r="JNB850" s="3"/>
      <c r="JNC850" s="3"/>
      <c r="JND850" s="3"/>
      <c r="JNE850" s="3"/>
      <c r="JNF850" s="3"/>
      <c r="JNG850" s="3"/>
      <c r="JNH850" s="3"/>
      <c r="JNI850" s="3"/>
      <c r="JNJ850" s="3"/>
      <c r="JNK850" s="3"/>
      <c r="JNL850" s="3"/>
      <c r="JNM850" s="3"/>
      <c r="JNN850" s="3"/>
      <c r="JNO850" s="3"/>
      <c r="JNP850" s="3"/>
      <c r="JNQ850" s="3"/>
      <c r="JNR850" s="3"/>
      <c r="JNS850" s="3"/>
      <c r="JNT850" s="3"/>
      <c r="JNU850" s="3"/>
      <c r="JNV850" s="3"/>
      <c r="JNW850" s="3"/>
      <c r="JNX850" s="3"/>
      <c r="JNY850" s="3"/>
      <c r="JNZ850" s="3"/>
      <c r="JOA850" s="3"/>
      <c r="JOB850" s="3"/>
      <c r="JOC850" s="3"/>
      <c r="JOD850" s="3"/>
      <c r="JOE850" s="3"/>
      <c r="JOF850" s="3"/>
      <c r="JOG850" s="3"/>
      <c r="JOH850" s="3"/>
      <c r="JOI850" s="3"/>
      <c r="JOJ850" s="3"/>
      <c r="JOK850" s="3"/>
      <c r="JOL850" s="3"/>
      <c r="JOM850" s="3"/>
      <c r="JON850" s="3"/>
      <c r="JOO850" s="3"/>
      <c r="JOP850" s="3"/>
      <c r="JOQ850" s="3"/>
      <c r="JOR850" s="3"/>
      <c r="JOS850" s="3"/>
      <c r="JOT850" s="3"/>
      <c r="JOU850" s="3"/>
      <c r="JOV850" s="3"/>
      <c r="JOW850" s="3"/>
      <c r="JOX850" s="3"/>
      <c r="JOY850" s="3"/>
      <c r="JOZ850" s="3"/>
      <c r="JPA850" s="3"/>
      <c r="JPB850" s="3"/>
      <c r="JPC850" s="3"/>
      <c r="JPD850" s="3"/>
      <c r="JPE850" s="3"/>
      <c r="JPF850" s="3"/>
      <c r="JPG850" s="3"/>
      <c r="JPH850" s="3"/>
      <c r="JPI850" s="3"/>
      <c r="JPJ850" s="3"/>
      <c r="JPK850" s="3"/>
      <c r="JPL850" s="3"/>
      <c r="JPM850" s="3"/>
      <c r="JPN850" s="3"/>
      <c r="JPO850" s="3"/>
      <c r="JPP850" s="3"/>
      <c r="JPQ850" s="3"/>
      <c r="JPR850" s="3"/>
      <c r="JPS850" s="3"/>
      <c r="JPT850" s="3"/>
      <c r="JPU850" s="3"/>
      <c r="JPV850" s="3"/>
      <c r="JPW850" s="3"/>
      <c r="JPX850" s="3"/>
      <c r="JPY850" s="3"/>
      <c r="JPZ850" s="3"/>
      <c r="JQA850" s="3"/>
      <c r="JQB850" s="3"/>
      <c r="JQC850" s="3"/>
      <c r="JQD850" s="3"/>
      <c r="JQE850" s="3"/>
      <c r="JQF850" s="3"/>
      <c r="JQG850" s="3"/>
      <c r="JQH850" s="3"/>
      <c r="JQI850" s="3"/>
      <c r="JQJ850" s="3"/>
      <c r="JQK850" s="3"/>
      <c r="JQL850" s="3"/>
      <c r="JQM850" s="3"/>
      <c r="JQN850" s="3"/>
      <c r="JQO850" s="3"/>
      <c r="JQP850" s="3"/>
      <c r="JQQ850" s="3"/>
      <c r="JQR850" s="3"/>
      <c r="JQS850" s="3"/>
      <c r="JQT850" s="3"/>
      <c r="JQU850" s="3"/>
      <c r="JQV850" s="3"/>
      <c r="JQW850" s="3"/>
      <c r="JQX850" s="3"/>
      <c r="JQY850" s="3"/>
      <c r="JQZ850" s="3"/>
      <c r="JRA850" s="3"/>
      <c r="JRB850" s="3"/>
      <c r="JRC850" s="3"/>
      <c r="JRD850" s="3"/>
      <c r="JRE850" s="3"/>
      <c r="JRF850" s="3"/>
      <c r="JRG850" s="3"/>
      <c r="JRH850" s="3"/>
      <c r="JRI850" s="3"/>
      <c r="JRJ850" s="3"/>
      <c r="JRK850" s="3"/>
      <c r="JRL850" s="3"/>
      <c r="JRM850" s="3"/>
      <c r="JRN850" s="3"/>
      <c r="JRO850" s="3"/>
      <c r="JRP850" s="3"/>
      <c r="JRQ850" s="3"/>
      <c r="JRR850" s="3"/>
      <c r="JRS850" s="3"/>
      <c r="JRT850" s="3"/>
      <c r="JRU850" s="3"/>
      <c r="JRV850" s="3"/>
      <c r="JRW850" s="3"/>
      <c r="JRX850" s="3"/>
      <c r="JRY850" s="3"/>
      <c r="JRZ850" s="3"/>
      <c r="JSA850" s="3"/>
      <c r="JSB850" s="3"/>
      <c r="JSC850" s="3"/>
      <c r="JSD850" s="3"/>
      <c r="JSE850" s="3"/>
      <c r="JSF850" s="3"/>
      <c r="JSG850" s="3"/>
      <c r="JSH850" s="3"/>
      <c r="JSI850" s="3"/>
      <c r="JSJ850" s="3"/>
      <c r="JSK850" s="3"/>
      <c r="JSL850" s="3"/>
      <c r="JSM850" s="3"/>
      <c r="JSN850" s="3"/>
      <c r="JSO850" s="3"/>
      <c r="JSP850" s="3"/>
      <c r="JSQ850" s="3"/>
      <c r="JSR850" s="3"/>
      <c r="JSS850" s="3"/>
      <c r="JST850" s="3"/>
      <c r="JSU850" s="3"/>
      <c r="JSV850" s="3"/>
      <c r="JSW850" s="3"/>
      <c r="JSX850" s="3"/>
      <c r="JSY850" s="3"/>
      <c r="JSZ850" s="3"/>
      <c r="JTA850" s="3"/>
      <c r="JTB850" s="3"/>
      <c r="JTC850" s="3"/>
      <c r="JTD850" s="3"/>
      <c r="JTE850" s="3"/>
      <c r="JTF850" s="3"/>
      <c r="JTG850" s="3"/>
      <c r="JTH850" s="3"/>
      <c r="JTI850" s="3"/>
      <c r="JTJ850" s="3"/>
      <c r="JTK850" s="3"/>
      <c r="JTL850" s="3"/>
      <c r="JTM850" s="3"/>
      <c r="JTN850" s="3"/>
      <c r="JTO850" s="3"/>
      <c r="JTP850" s="3"/>
      <c r="JTQ850" s="3"/>
      <c r="JTR850" s="3"/>
      <c r="JTS850" s="3"/>
      <c r="JTT850" s="3"/>
      <c r="JTU850" s="3"/>
      <c r="JTV850" s="3"/>
      <c r="JTW850" s="3"/>
      <c r="JTX850" s="3"/>
      <c r="JTY850" s="3"/>
      <c r="JTZ850" s="3"/>
      <c r="JUA850" s="3"/>
      <c r="JUB850" s="3"/>
      <c r="JUC850" s="3"/>
      <c r="JUD850" s="3"/>
      <c r="JUE850" s="3"/>
      <c r="JUF850" s="3"/>
      <c r="JUG850" s="3"/>
      <c r="JUH850" s="3"/>
      <c r="JUI850" s="3"/>
      <c r="JUJ850" s="3"/>
      <c r="JUK850" s="3"/>
      <c r="JUL850" s="3"/>
      <c r="JUM850" s="3"/>
      <c r="JUN850" s="3"/>
      <c r="JUO850" s="3"/>
      <c r="JUP850" s="3"/>
      <c r="JUQ850" s="3"/>
      <c r="JUR850" s="3"/>
      <c r="JUS850" s="3"/>
      <c r="JUT850" s="3"/>
      <c r="JUU850" s="3"/>
      <c r="JUV850" s="3"/>
      <c r="JUW850" s="3"/>
      <c r="JUX850" s="3"/>
      <c r="JUY850" s="3"/>
      <c r="JUZ850" s="3"/>
      <c r="JVA850" s="3"/>
      <c r="JVB850" s="3"/>
      <c r="JVC850" s="3"/>
      <c r="JVD850" s="3"/>
      <c r="JVE850" s="3"/>
      <c r="JVF850" s="3"/>
      <c r="JVG850" s="3"/>
      <c r="JVH850" s="3"/>
      <c r="JVI850" s="3"/>
      <c r="JVJ850" s="3"/>
      <c r="JVK850" s="3"/>
      <c r="JVL850" s="3"/>
      <c r="JVM850" s="3"/>
      <c r="JVN850" s="3"/>
      <c r="JVO850" s="3"/>
      <c r="JVP850" s="3"/>
      <c r="JVQ850" s="3"/>
      <c r="JVR850" s="3"/>
      <c r="JVS850" s="3"/>
      <c r="JVT850" s="3"/>
      <c r="JVU850" s="3"/>
      <c r="JVV850" s="3"/>
      <c r="JVW850" s="3"/>
      <c r="JVX850" s="3"/>
      <c r="JVY850" s="3"/>
      <c r="JVZ850" s="3"/>
      <c r="JWA850" s="3"/>
      <c r="JWB850" s="3"/>
      <c r="JWC850" s="3"/>
      <c r="JWD850" s="3"/>
      <c r="JWE850" s="3"/>
      <c r="JWF850" s="3"/>
      <c r="JWG850" s="3"/>
      <c r="JWH850" s="3"/>
      <c r="JWI850" s="3"/>
      <c r="JWJ850" s="3"/>
      <c r="JWK850" s="3"/>
      <c r="JWL850" s="3"/>
      <c r="JWM850" s="3"/>
      <c r="JWN850" s="3"/>
      <c r="JWO850" s="3"/>
      <c r="JWP850" s="3"/>
      <c r="JWQ850" s="3"/>
      <c r="JWR850" s="3"/>
      <c r="JWS850" s="3"/>
      <c r="JWT850" s="3"/>
      <c r="JWU850" s="3"/>
      <c r="JWV850" s="3"/>
      <c r="JWW850" s="3"/>
      <c r="JWX850" s="3"/>
      <c r="JWY850" s="3"/>
      <c r="JWZ850" s="3"/>
      <c r="JXA850" s="3"/>
      <c r="JXB850" s="3"/>
      <c r="JXC850" s="3"/>
      <c r="JXD850" s="3"/>
      <c r="JXE850" s="3"/>
      <c r="JXF850" s="3"/>
      <c r="JXG850" s="3"/>
      <c r="JXH850" s="3"/>
      <c r="JXI850" s="3"/>
      <c r="JXJ850" s="3"/>
      <c r="JXK850" s="3"/>
      <c r="JXL850" s="3"/>
      <c r="JXM850" s="3"/>
      <c r="JXN850" s="3"/>
      <c r="JXO850" s="3"/>
      <c r="JXP850" s="3"/>
      <c r="JXQ850" s="3"/>
      <c r="JXR850" s="3"/>
      <c r="JXS850" s="3"/>
      <c r="JXT850" s="3"/>
      <c r="JXU850" s="3"/>
      <c r="JXV850" s="3"/>
      <c r="JXW850" s="3"/>
      <c r="JXX850" s="3"/>
      <c r="JXY850" s="3"/>
      <c r="JXZ850" s="3"/>
      <c r="JYA850" s="3"/>
      <c r="JYB850" s="3"/>
      <c r="JYC850" s="3"/>
      <c r="JYD850" s="3"/>
      <c r="JYE850" s="3"/>
      <c r="JYF850" s="3"/>
      <c r="JYG850" s="3"/>
      <c r="JYH850" s="3"/>
      <c r="JYI850" s="3"/>
      <c r="JYJ850" s="3"/>
      <c r="JYK850" s="3"/>
      <c r="JYL850" s="3"/>
      <c r="JYM850" s="3"/>
      <c r="JYN850" s="3"/>
      <c r="JYO850" s="3"/>
      <c r="JYP850" s="3"/>
      <c r="JYQ850" s="3"/>
      <c r="JYR850" s="3"/>
      <c r="JYS850" s="3"/>
      <c r="JYT850" s="3"/>
      <c r="JYU850" s="3"/>
      <c r="JYV850" s="3"/>
      <c r="JYW850" s="3"/>
      <c r="JYX850" s="3"/>
      <c r="JYY850" s="3"/>
      <c r="JYZ850" s="3"/>
      <c r="JZA850" s="3"/>
      <c r="JZB850" s="3"/>
      <c r="JZC850" s="3"/>
      <c r="JZD850" s="3"/>
      <c r="JZE850" s="3"/>
      <c r="JZF850" s="3"/>
      <c r="JZG850" s="3"/>
      <c r="JZH850" s="3"/>
      <c r="JZI850" s="3"/>
      <c r="JZJ850" s="3"/>
      <c r="JZK850" s="3"/>
      <c r="JZL850" s="3"/>
      <c r="JZM850" s="3"/>
      <c r="JZN850" s="3"/>
      <c r="JZO850" s="3"/>
      <c r="JZP850" s="3"/>
      <c r="JZQ850" s="3"/>
      <c r="JZR850" s="3"/>
      <c r="JZS850" s="3"/>
      <c r="JZT850" s="3"/>
      <c r="JZU850" s="3"/>
      <c r="JZV850" s="3"/>
      <c r="JZW850" s="3"/>
      <c r="JZX850" s="3"/>
      <c r="JZY850" s="3"/>
      <c r="JZZ850" s="3"/>
      <c r="KAA850" s="3"/>
      <c r="KAB850" s="3"/>
      <c r="KAC850" s="3"/>
      <c r="KAD850" s="3"/>
      <c r="KAE850" s="3"/>
      <c r="KAF850" s="3"/>
      <c r="KAG850" s="3"/>
      <c r="KAH850" s="3"/>
      <c r="KAI850" s="3"/>
      <c r="KAJ850" s="3"/>
      <c r="KAK850" s="3"/>
      <c r="KAL850" s="3"/>
      <c r="KAM850" s="3"/>
      <c r="KAN850" s="3"/>
      <c r="KAO850" s="3"/>
      <c r="KAP850" s="3"/>
      <c r="KAQ850" s="3"/>
      <c r="KAR850" s="3"/>
      <c r="KAS850" s="3"/>
      <c r="KAT850" s="3"/>
      <c r="KAU850" s="3"/>
      <c r="KAV850" s="3"/>
      <c r="KAW850" s="3"/>
      <c r="KAX850" s="3"/>
      <c r="KAY850" s="3"/>
      <c r="KAZ850" s="3"/>
      <c r="KBA850" s="3"/>
      <c r="KBB850" s="3"/>
      <c r="KBC850" s="3"/>
      <c r="KBD850" s="3"/>
      <c r="KBE850" s="3"/>
      <c r="KBF850" s="3"/>
      <c r="KBG850" s="3"/>
      <c r="KBH850" s="3"/>
      <c r="KBI850" s="3"/>
      <c r="KBJ850" s="3"/>
      <c r="KBK850" s="3"/>
      <c r="KBL850" s="3"/>
      <c r="KBM850" s="3"/>
      <c r="KBN850" s="3"/>
      <c r="KBO850" s="3"/>
      <c r="KBP850" s="3"/>
      <c r="KBQ850" s="3"/>
      <c r="KBR850" s="3"/>
      <c r="KBS850" s="3"/>
      <c r="KBT850" s="3"/>
      <c r="KBU850" s="3"/>
      <c r="KBV850" s="3"/>
      <c r="KBW850" s="3"/>
      <c r="KBX850" s="3"/>
      <c r="KBY850" s="3"/>
      <c r="KBZ850" s="3"/>
      <c r="KCA850" s="3"/>
      <c r="KCB850" s="3"/>
      <c r="KCC850" s="3"/>
      <c r="KCD850" s="3"/>
      <c r="KCE850" s="3"/>
      <c r="KCF850" s="3"/>
      <c r="KCG850" s="3"/>
      <c r="KCH850" s="3"/>
      <c r="KCI850" s="3"/>
      <c r="KCJ850" s="3"/>
      <c r="KCK850" s="3"/>
      <c r="KCL850" s="3"/>
      <c r="KCM850" s="3"/>
      <c r="KCN850" s="3"/>
      <c r="KCO850" s="3"/>
      <c r="KCP850" s="3"/>
      <c r="KCQ850" s="3"/>
      <c r="KCR850" s="3"/>
      <c r="KCS850" s="3"/>
      <c r="KCT850" s="3"/>
      <c r="KCU850" s="3"/>
      <c r="KCV850" s="3"/>
      <c r="KCW850" s="3"/>
      <c r="KCX850" s="3"/>
      <c r="KCY850" s="3"/>
      <c r="KCZ850" s="3"/>
      <c r="KDA850" s="3"/>
      <c r="KDB850" s="3"/>
      <c r="KDC850" s="3"/>
      <c r="KDD850" s="3"/>
      <c r="KDE850" s="3"/>
      <c r="KDF850" s="3"/>
      <c r="KDG850" s="3"/>
      <c r="KDH850" s="3"/>
      <c r="KDI850" s="3"/>
      <c r="KDJ850" s="3"/>
      <c r="KDK850" s="3"/>
      <c r="KDL850" s="3"/>
      <c r="KDM850" s="3"/>
      <c r="KDN850" s="3"/>
      <c r="KDO850" s="3"/>
      <c r="KDP850" s="3"/>
      <c r="KDQ850" s="3"/>
      <c r="KDR850" s="3"/>
      <c r="KDS850" s="3"/>
      <c r="KDT850" s="3"/>
      <c r="KDU850" s="3"/>
      <c r="KDV850" s="3"/>
      <c r="KDW850" s="3"/>
      <c r="KDX850" s="3"/>
      <c r="KDY850" s="3"/>
      <c r="KDZ850" s="3"/>
      <c r="KEA850" s="3"/>
      <c r="KEB850" s="3"/>
      <c r="KEC850" s="3"/>
      <c r="KED850" s="3"/>
      <c r="KEE850" s="3"/>
      <c r="KEF850" s="3"/>
      <c r="KEG850" s="3"/>
      <c r="KEH850" s="3"/>
      <c r="KEI850" s="3"/>
      <c r="KEJ850" s="3"/>
      <c r="KEK850" s="3"/>
      <c r="KEL850" s="3"/>
      <c r="KEM850" s="3"/>
      <c r="KEN850" s="3"/>
      <c r="KEO850" s="3"/>
      <c r="KEP850" s="3"/>
      <c r="KEQ850" s="3"/>
      <c r="KER850" s="3"/>
      <c r="KES850" s="3"/>
      <c r="KET850" s="3"/>
      <c r="KEU850" s="3"/>
      <c r="KEV850" s="3"/>
      <c r="KEW850" s="3"/>
      <c r="KEX850" s="3"/>
      <c r="KEY850" s="3"/>
      <c r="KEZ850" s="3"/>
      <c r="KFA850" s="3"/>
      <c r="KFB850" s="3"/>
      <c r="KFC850" s="3"/>
      <c r="KFD850" s="3"/>
      <c r="KFE850" s="3"/>
      <c r="KFF850" s="3"/>
      <c r="KFG850" s="3"/>
      <c r="KFH850" s="3"/>
      <c r="KFI850" s="3"/>
      <c r="KFJ850" s="3"/>
      <c r="KFK850" s="3"/>
      <c r="KFL850" s="3"/>
      <c r="KFM850" s="3"/>
      <c r="KFN850" s="3"/>
      <c r="KFO850" s="3"/>
      <c r="KFP850" s="3"/>
      <c r="KFQ850" s="3"/>
      <c r="KFR850" s="3"/>
      <c r="KFS850" s="3"/>
      <c r="KFT850" s="3"/>
      <c r="KFU850" s="3"/>
      <c r="KFV850" s="3"/>
      <c r="KFW850" s="3"/>
      <c r="KFX850" s="3"/>
      <c r="KFY850" s="3"/>
      <c r="KFZ850" s="3"/>
      <c r="KGA850" s="3"/>
      <c r="KGB850" s="3"/>
      <c r="KGC850" s="3"/>
      <c r="KGD850" s="3"/>
      <c r="KGE850" s="3"/>
      <c r="KGF850" s="3"/>
      <c r="KGG850" s="3"/>
      <c r="KGH850" s="3"/>
      <c r="KGI850" s="3"/>
      <c r="KGJ850" s="3"/>
      <c r="KGK850" s="3"/>
      <c r="KGL850" s="3"/>
      <c r="KGM850" s="3"/>
      <c r="KGN850" s="3"/>
      <c r="KGO850" s="3"/>
      <c r="KGP850" s="3"/>
      <c r="KGQ850" s="3"/>
      <c r="KGR850" s="3"/>
      <c r="KGS850" s="3"/>
      <c r="KGT850" s="3"/>
      <c r="KGU850" s="3"/>
      <c r="KGV850" s="3"/>
      <c r="KGW850" s="3"/>
      <c r="KGX850" s="3"/>
      <c r="KGY850" s="3"/>
      <c r="KGZ850" s="3"/>
      <c r="KHA850" s="3"/>
      <c r="KHB850" s="3"/>
      <c r="KHC850" s="3"/>
      <c r="KHD850" s="3"/>
      <c r="KHE850" s="3"/>
      <c r="KHF850" s="3"/>
      <c r="KHG850" s="3"/>
      <c r="KHH850" s="3"/>
      <c r="KHI850" s="3"/>
      <c r="KHJ850" s="3"/>
      <c r="KHK850" s="3"/>
      <c r="KHL850" s="3"/>
      <c r="KHM850" s="3"/>
      <c r="KHN850" s="3"/>
      <c r="KHO850" s="3"/>
      <c r="KHP850" s="3"/>
      <c r="KHQ850" s="3"/>
      <c r="KHR850" s="3"/>
      <c r="KHS850" s="3"/>
      <c r="KHT850" s="3"/>
      <c r="KHU850" s="3"/>
      <c r="KHV850" s="3"/>
      <c r="KHW850" s="3"/>
      <c r="KHX850" s="3"/>
      <c r="KHY850" s="3"/>
      <c r="KHZ850" s="3"/>
      <c r="KIA850" s="3"/>
      <c r="KIB850" s="3"/>
      <c r="KIC850" s="3"/>
      <c r="KID850" s="3"/>
      <c r="KIE850" s="3"/>
      <c r="KIF850" s="3"/>
      <c r="KIG850" s="3"/>
      <c r="KIH850" s="3"/>
      <c r="KII850" s="3"/>
      <c r="KIJ850" s="3"/>
      <c r="KIK850" s="3"/>
      <c r="KIL850" s="3"/>
      <c r="KIM850" s="3"/>
      <c r="KIN850" s="3"/>
      <c r="KIO850" s="3"/>
      <c r="KIP850" s="3"/>
      <c r="KIQ850" s="3"/>
      <c r="KIR850" s="3"/>
      <c r="KIS850" s="3"/>
      <c r="KIT850" s="3"/>
      <c r="KIU850" s="3"/>
      <c r="KIV850" s="3"/>
      <c r="KIW850" s="3"/>
      <c r="KIX850" s="3"/>
      <c r="KIY850" s="3"/>
      <c r="KIZ850" s="3"/>
      <c r="KJA850" s="3"/>
      <c r="KJB850" s="3"/>
      <c r="KJC850" s="3"/>
      <c r="KJD850" s="3"/>
      <c r="KJE850" s="3"/>
      <c r="KJF850" s="3"/>
      <c r="KJG850" s="3"/>
      <c r="KJH850" s="3"/>
      <c r="KJI850" s="3"/>
      <c r="KJJ850" s="3"/>
      <c r="KJK850" s="3"/>
      <c r="KJL850" s="3"/>
      <c r="KJM850" s="3"/>
      <c r="KJN850" s="3"/>
      <c r="KJO850" s="3"/>
      <c r="KJP850" s="3"/>
      <c r="KJQ850" s="3"/>
      <c r="KJR850" s="3"/>
      <c r="KJS850" s="3"/>
      <c r="KJT850" s="3"/>
      <c r="KJU850" s="3"/>
      <c r="KJV850" s="3"/>
      <c r="KJW850" s="3"/>
      <c r="KJX850" s="3"/>
      <c r="KJY850" s="3"/>
      <c r="KJZ850" s="3"/>
      <c r="KKA850" s="3"/>
      <c r="KKB850" s="3"/>
      <c r="KKC850" s="3"/>
      <c r="KKD850" s="3"/>
      <c r="KKE850" s="3"/>
      <c r="KKF850" s="3"/>
      <c r="KKG850" s="3"/>
      <c r="KKH850" s="3"/>
      <c r="KKI850" s="3"/>
      <c r="KKJ850" s="3"/>
      <c r="KKK850" s="3"/>
      <c r="KKL850" s="3"/>
      <c r="KKM850" s="3"/>
      <c r="KKN850" s="3"/>
      <c r="KKO850" s="3"/>
      <c r="KKP850" s="3"/>
      <c r="KKQ850" s="3"/>
      <c r="KKR850" s="3"/>
      <c r="KKS850" s="3"/>
      <c r="KKT850" s="3"/>
      <c r="KKU850" s="3"/>
      <c r="KKV850" s="3"/>
      <c r="KKW850" s="3"/>
      <c r="KKX850" s="3"/>
      <c r="KKY850" s="3"/>
      <c r="KKZ850" s="3"/>
      <c r="KLA850" s="3"/>
      <c r="KLB850" s="3"/>
      <c r="KLC850" s="3"/>
      <c r="KLD850" s="3"/>
      <c r="KLE850" s="3"/>
      <c r="KLF850" s="3"/>
      <c r="KLG850" s="3"/>
      <c r="KLH850" s="3"/>
      <c r="KLI850" s="3"/>
      <c r="KLJ850" s="3"/>
      <c r="KLK850" s="3"/>
      <c r="KLL850" s="3"/>
      <c r="KLM850" s="3"/>
      <c r="KLN850" s="3"/>
      <c r="KLO850" s="3"/>
      <c r="KLP850" s="3"/>
      <c r="KLQ850" s="3"/>
      <c r="KLR850" s="3"/>
      <c r="KLS850" s="3"/>
      <c r="KLT850" s="3"/>
      <c r="KLU850" s="3"/>
      <c r="KLV850" s="3"/>
      <c r="KLW850" s="3"/>
      <c r="KLX850" s="3"/>
      <c r="KLY850" s="3"/>
      <c r="KLZ850" s="3"/>
      <c r="KMA850" s="3"/>
      <c r="KMB850" s="3"/>
      <c r="KMC850" s="3"/>
      <c r="KMD850" s="3"/>
      <c r="KME850" s="3"/>
      <c r="KMF850" s="3"/>
      <c r="KMG850" s="3"/>
      <c r="KMH850" s="3"/>
      <c r="KMI850" s="3"/>
      <c r="KMJ850" s="3"/>
      <c r="KMK850" s="3"/>
      <c r="KML850" s="3"/>
      <c r="KMM850" s="3"/>
      <c r="KMN850" s="3"/>
      <c r="KMO850" s="3"/>
      <c r="KMP850" s="3"/>
      <c r="KMQ850" s="3"/>
      <c r="KMR850" s="3"/>
      <c r="KMS850" s="3"/>
      <c r="KMT850" s="3"/>
      <c r="KMU850" s="3"/>
      <c r="KMV850" s="3"/>
      <c r="KMW850" s="3"/>
      <c r="KMX850" s="3"/>
      <c r="KMY850" s="3"/>
      <c r="KMZ850" s="3"/>
      <c r="KNA850" s="3"/>
      <c r="KNB850" s="3"/>
      <c r="KNC850" s="3"/>
      <c r="KND850" s="3"/>
      <c r="KNE850" s="3"/>
      <c r="KNF850" s="3"/>
      <c r="KNG850" s="3"/>
      <c r="KNH850" s="3"/>
      <c r="KNI850" s="3"/>
      <c r="KNJ850" s="3"/>
      <c r="KNK850" s="3"/>
      <c r="KNL850" s="3"/>
      <c r="KNM850" s="3"/>
      <c r="KNN850" s="3"/>
      <c r="KNO850" s="3"/>
      <c r="KNP850" s="3"/>
      <c r="KNQ850" s="3"/>
      <c r="KNR850" s="3"/>
      <c r="KNS850" s="3"/>
      <c r="KNT850" s="3"/>
      <c r="KNU850" s="3"/>
      <c r="KNV850" s="3"/>
      <c r="KNW850" s="3"/>
      <c r="KNX850" s="3"/>
      <c r="KNY850" s="3"/>
      <c r="KNZ850" s="3"/>
      <c r="KOA850" s="3"/>
      <c r="KOB850" s="3"/>
      <c r="KOC850" s="3"/>
      <c r="KOD850" s="3"/>
      <c r="KOE850" s="3"/>
      <c r="KOF850" s="3"/>
      <c r="KOG850" s="3"/>
      <c r="KOH850" s="3"/>
      <c r="KOI850" s="3"/>
      <c r="KOJ850" s="3"/>
      <c r="KOK850" s="3"/>
      <c r="KOL850" s="3"/>
      <c r="KOM850" s="3"/>
      <c r="KON850" s="3"/>
      <c r="KOO850" s="3"/>
      <c r="KOP850" s="3"/>
      <c r="KOQ850" s="3"/>
      <c r="KOR850" s="3"/>
      <c r="KOS850" s="3"/>
      <c r="KOT850" s="3"/>
      <c r="KOU850" s="3"/>
      <c r="KOV850" s="3"/>
      <c r="KOW850" s="3"/>
      <c r="KOX850" s="3"/>
      <c r="KOY850" s="3"/>
      <c r="KOZ850" s="3"/>
      <c r="KPA850" s="3"/>
      <c r="KPB850" s="3"/>
      <c r="KPC850" s="3"/>
      <c r="KPD850" s="3"/>
      <c r="KPE850" s="3"/>
      <c r="KPF850" s="3"/>
      <c r="KPG850" s="3"/>
      <c r="KPH850" s="3"/>
      <c r="KPI850" s="3"/>
      <c r="KPJ850" s="3"/>
      <c r="KPK850" s="3"/>
      <c r="KPL850" s="3"/>
      <c r="KPM850" s="3"/>
      <c r="KPN850" s="3"/>
      <c r="KPO850" s="3"/>
      <c r="KPP850" s="3"/>
      <c r="KPQ850" s="3"/>
      <c r="KPR850" s="3"/>
      <c r="KPS850" s="3"/>
      <c r="KPT850" s="3"/>
      <c r="KPU850" s="3"/>
      <c r="KPV850" s="3"/>
      <c r="KPW850" s="3"/>
      <c r="KPX850" s="3"/>
      <c r="KPY850" s="3"/>
      <c r="KPZ850" s="3"/>
      <c r="KQA850" s="3"/>
      <c r="KQB850" s="3"/>
      <c r="KQC850" s="3"/>
      <c r="KQD850" s="3"/>
      <c r="KQE850" s="3"/>
      <c r="KQF850" s="3"/>
      <c r="KQG850" s="3"/>
      <c r="KQH850" s="3"/>
      <c r="KQI850" s="3"/>
      <c r="KQJ850" s="3"/>
      <c r="KQK850" s="3"/>
      <c r="KQL850" s="3"/>
      <c r="KQM850" s="3"/>
      <c r="KQN850" s="3"/>
      <c r="KQO850" s="3"/>
      <c r="KQP850" s="3"/>
      <c r="KQQ850" s="3"/>
      <c r="KQR850" s="3"/>
      <c r="KQS850" s="3"/>
      <c r="KQT850" s="3"/>
      <c r="KQU850" s="3"/>
      <c r="KQV850" s="3"/>
      <c r="KQW850" s="3"/>
      <c r="KQX850" s="3"/>
      <c r="KQY850" s="3"/>
      <c r="KQZ850" s="3"/>
      <c r="KRA850" s="3"/>
      <c r="KRB850" s="3"/>
      <c r="KRC850" s="3"/>
      <c r="KRD850" s="3"/>
      <c r="KRE850" s="3"/>
      <c r="KRF850" s="3"/>
      <c r="KRG850" s="3"/>
      <c r="KRH850" s="3"/>
      <c r="KRI850" s="3"/>
      <c r="KRJ850" s="3"/>
      <c r="KRK850" s="3"/>
      <c r="KRL850" s="3"/>
      <c r="KRM850" s="3"/>
      <c r="KRN850" s="3"/>
      <c r="KRO850" s="3"/>
      <c r="KRP850" s="3"/>
      <c r="KRQ850" s="3"/>
      <c r="KRR850" s="3"/>
      <c r="KRS850" s="3"/>
      <c r="KRT850" s="3"/>
      <c r="KRU850" s="3"/>
      <c r="KRV850" s="3"/>
      <c r="KRW850" s="3"/>
      <c r="KRX850" s="3"/>
      <c r="KRY850" s="3"/>
      <c r="KRZ850" s="3"/>
      <c r="KSA850" s="3"/>
      <c r="KSB850" s="3"/>
      <c r="KSC850" s="3"/>
      <c r="KSD850" s="3"/>
      <c r="KSE850" s="3"/>
      <c r="KSF850" s="3"/>
      <c r="KSG850" s="3"/>
      <c r="KSH850" s="3"/>
      <c r="KSI850" s="3"/>
      <c r="KSJ850" s="3"/>
      <c r="KSK850" s="3"/>
      <c r="KSL850" s="3"/>
      <c r="KSM850" s="3"/>
      <c r="KSN850" s="3"/>
      <c r="KSO850" s="3"/>
      <c r="KSP850" s="3"/>
      <c r="KSQ850" s="3"/>
      <c r="KSR850" s="3"/>
      <c r="KSS850" s="3"/>
      <c r="KST850" s="3"/>
      <c r="KSU850" s="3"/>
      <c r="KSV850" s="3"/>
      <c r="KSW850" s="3"/>
      <c r="KSX850" s="3"/>
      <c r="KSY850" s="3"/>
      <c r="KSZ850" s="3"/>
      <c r="KTA850" s="3"/>
      <c r="KTB850" s="3"/>
      <c r="KTC850" s="3"/>
      <c r="KTD850" s="3"/>
      <c r="KTE850" s="3"/>
      <c r="KTF850" s="3"/>
      <c r="KTG850" s="3"/>
      <c r="KTH850" s="3"/>
      <c r="KTI850" s="3"/>
      <c r="KTJ850" s="3"/>
      <c r="KTK850" s="3"/>
      <c r="KTL850" s="3"/>
      <c r="KTM850" s="3"/>
      <c r="KTN850" s="3"/>
      <c r="KTO850" s="3"/>
      <c r="KTP850" s="3"/>
      <c r="KTQ850" s="3"/>
      <c r="KTR850" s="3"/>
      <c r="KTS850" s="3"/>
      <c r="KTT850" s="3"/>
      <c r="KTU850" s="3"/>
      <c r="KTV850" s="3"/>
      <c r="KTW850" s="3"/>
      <c r="KTX850" s="3"/>
      <c r="KTY850" s="3"/>
      <c r="KTZ850" s="3"/>
      <c r="KUA850" s="3"/>
      <c r="KUB850" s="3"/>
      <c r="KUC850" s="3"/>
      <c r="KUD850" s="3"/>
      <c r="KUE850" s="3"/>
      <c r="KUF850" s="3"/>
      <c r="KUG850" s="3"/>
      <c r="KUH850" s="3"/>
      <c r="KUI850" s="3"/>
      <c r="KUJ850" s="3"/>
      <c r="KUK850" s="3"/>
      <c r="KUL850" s="3"/>
      <c r="KUM850" s="3"/>
      <c r="KUN850" s="3"/>
      <c r="KUO850" s="3"/>
      <c r="KUP850" s="3"/>
      <c r="KUQ850" s="3"/>
      <c r="KUR850" s="3"/>
      <c r="KUS850" s="3"/>
      <c r="KUT850" s="3"/>
      <c r="KUU850" s="3"/>
      <c r="KUV850" s="3"/>
      <c r="KUW850" s="3"/>
      <c r="KUX850" s="3"/>
      <c r="KUY850" s="3"/>
      <c r="KUZ850" s="3"/>
      <c r="KVA850" s="3"/>
      <c r="KVB850" s="3"/>
      <c r="KVC850" s="3"/>
      <c r="KVD850" s="3"/>
      <c r="KVE850" s="3"/>
      <c r="KVF850" s="3"/>
      <c r="KVG850" s="3"/>
      <c r="KVH850" s="3"/>
      <c r="KVI850" s="3"/>
      <c r="KVJ850" s="3"/>
      <c r="KVK850" s="3"/>
      <c r="KVL850" s="3"/>
      <c r="KVM850" s="3"/>
      <c r="KVN850" s="3"/>
      <c r="KVO850" s="3"/>
      <c r="KVP850" s="3"/>
      <c r="KVQ850" s="3"/>
      <c r="KVR850" s="3"/>
      <c r="KVS850" s="3"/>
      <c r="KVT850" s="3"/>
      <c r="KVU850" s="3"/>
      <c r="KVV850" s="3"/>
      <c r="KVW850" s="3"/>
      <c r="KVX850" s="3"/>
      <c r="KVY850" s="3"/>
      <c r="KVZ850" s="3"/>
      <c r="KWA850" s="3"/>
      <c r="KWB850" s="3"/>
      <c r="KWC850" s="3"/>
      <c r="KWD850" s="3"/>
      <c r="KWE850" s="3"/>
      <c r="KWF850" s="3"/>
      <c r="KWG850" s="3"/>
      <c r="KWH850" s="3"/>
      <c r="KWI850" s="3"/>
      <c r="KWJ850" s="3"/>
      <c r="KWK850" s="3"/>
      <c r="KWL850" s="3"/>
      <c r="KWM850" s="3"/>
      <c r="KWN850" s="3"/>
      <c r="KWO850" s="3"/>
      <c r="KWP850" s="3"/>
      <c r="KWQ850" s="3"/>
      <c r="KWR850" s="3"/>
      <c r="KWS850" s="3"/>
      <c r="KWT850" s="3"/>
      <c r="KWU850" s="3"/>
      <c r="KWV850" s="3"/>
      <c r="KWW850" s="3"/>
      <c r="KWX850" s="3"/>
      <c r="KWY850" s="3"/>
      <c r="KWZ850" s="3"/>
      <c r="KXA850" s="3"/>
      <c r="KXB850" s="3"/>
      <c r="KXC850" s="3"/>
      <c r="KXD850" s="3"/>
      <c r="KXE850" s="3"/>
      <c r="KXF850" s="3"/>
      <c r="KXG850" s="3"/>
      <c r="KXH850" s="3"/>
      <c r="KXI850" s="3"/>
      <c r="KXJ850" s="3"/>
      <c r="KXK850" s="3"/>
      <c r="KXL850" s="3"/>
      <c r="KXM850" s="3"/>
      <c r="KXN850" s="3"/>
      <c r="KXO850" s="3"/>
      <c r="KXP850" s="3"/>
      <c r="KXQ850" s="3"/>
      <c r="KXR850" s="3"/>
      <c r="KXS850" s="3"/>
      <c r="KXT850" s="3"/>
      <c r="KXU850" s="3"/>
      <c r="KXV850" s="3"/>
      <c r="KXW850" s="3"/>
      <c r="KXX850" s="3"/>
      <c r="KXY850" s="3"/>
      <c r="KXZ850" s="3"/>
      <c r="KYA850" s="3"/>
      <c r="KYB850" s="3"/>
      <c r="KYC850" s="3"/>
      <c r="KYD850" s="3"/>
      <c r="KYE850" s="3"/>
      <c r="KYF850" s="3"/>
      <c r="KYG850" s="3"/>
      <c r="KYH850" s="3"/>
      <c r="KYI850" s="3"/>
      <c r="KYJ850" s="3"/>
      <c r="KYK850" s="3"/>
      <c r="KYL850" s="3"/>
      <c r="KYM850" s="3"/>
      <c r="KYN850" s="3"/>
      <c r="KYO850" s="3"/>
      <c r="KYP850" s="3"/>
      <c r="KYQ850" s="3"/>
      <c r="KYR850" s="3"/>
      <c r="KYS850" s="3"/>
      <c r="KYT850" s="3"/>
      <c r="KYU850" s="3"/>
      <c r="KYV850" s="3"/>
      <c r="KYW850" s="3"/>
      <c r="KYX850" s="3"/>
      <c r="KYY850" s="3"/>
      <c r="KYZ850" s="3"/>
      <c r="KZA850" s="3"/>
      <c r="KZB850" s="3"/>
      <c r="KZC850" s="3"/>
      <c r="KZD850" s="3"/>
      <c r="KZE850" s="3"/>
      <c r="KZF850" s="3"/>
      <c r="KZG850" s="3"/>
      <c r="KZH850" s="3"/>
      <c r="KZI850" s="3"/>
      <c r="KZJ850" s="3"/>
      <c r="KZK850" s="3"/>
      <c r="KZL850" s="3"/>
      <c r="KZM850" s="3"/>
      <c r="KZN850" s="3"/>
      <c r="KZO850" s="3"/>
      <c r="KZP850" s="3"/>
      <c r="KZQ850" s="3"/>
      <c r="KZR850" s="3"/>
      <c r="KZS850" s="3"/>
      <c r="KZT850" s="3"/>
      <c r="KZU850" s="3"/>
      <c r="KZV850" s="3"/>
      <c r="KZW850" s="3"/>
      <c r="KZX850" s="3"/>
      <c r="KZY850" s="3"/>
      <c r="KZZ850" s="3"/>
      <c r="LAA850" s="3"/>
      <c r="LAB850" s="3"/>
      <c r="LAC850" s="3"/>
      <c r="LAD850" s="3"/>
      <c r="LAE850" s="3"/>
      <c r="LAF850" s="3"/>
      <c r="LAG850" s="3"/>
      <c r="LAH850" s="3"/>
      <c r="LAI850" s="3"/>
      <c r="LAJ850" s="3"/>
      <c r="LAK850" s="3"/>
      <c r="LAL850" s="3"/>
      <c r="LAM850" s="3"/>
      <c r="LAN850" s="3"/>
      <c r="LAO850" s="3"/>
      <c r="LAP850" s="3"/>
      <c r="LAQ850" s="3"/>
      <c r="LAR850" s="3"/>
      <c r="LAS850" s="3"/>
      <c r="LAT850" s="3"/>
      <c r="LAU850" s="3"/>
      <c r="LAV850" s="3"/>
      <c r="LAW850" s="3"/>
      <c r="LAX850" s="3"/>
      <c r="LAY850" s="3"/>
      <c r="LAZ850" s="3"/>
      <c r="LBA850" s="3"/>
      <c r="LBB850" s="3"/>
      <c r="LBC850" s="3"/>
      <c r="LBD850" s="3"/>
      <c r="LBE850" s="3"/>
      <c r="LBF850" s="3"/>
      <c r="LBG850" s="3"/>
      <c r="LBH850" s="3"/>
      <c r="LBI850" s="3"/>
      <c r="LBJ850" s="3"/>
      <c r="LBK850" s="3"/>
      <c r="LBL850" s="3"/>
      <c r="LBM850" s="3"/>
      <c r="LBN850" s="3"/>
      <c r="LBO850" s="3"/>
      <c r="LBP850" s="3"/>
      <c r="LBQ850" s="3"/>
      <c r="LBR850" s="3"/>
      <c r="LBS850" s="3"/>
      <c r="LBT850" s="3"/>
      <c r="LBU850" s="3"/>
      <c r="LBV850" s="3"/>
      <c r="LBW850" s="3"/>
      <c r="LBX850" s="3"/>
      <c r="LBY850" s="3"/>
      <c r="LBZ850" s="3"/>
      <c r="LCA850" s="3"/>
      <c r="LCB850" s="3"/>
      <c r="LCC850" s="3"/>
      <c r="LCD850" s="3"/>
      <c r="LCE850" s="3"/>
      <c r="LCF850" s="3"/>
      <c r="LCG850" s="3"/>
      <c r="LCH850" s="3"/>
      <c r="LCI850" s="3"/>
      <c r="LCJ850" s="3"/>
      <c r="LCK850" s="3"/>
      <c r="LCL850" s="3"/>
      <c r="LCM850" s="3"/>
      <c r="LCN850" s="3"/>
      <c r="LCO850" s="3"/>
      <c r="LCP850" s="3"/>
      <c r="LCQ850" s="3"/>
      <c r="LCR850" s="3"/>
      <c r="LCS850" s="3"/>
      <c r="LCT850" s="3"/>
      <c r="LCU850" s="3"/>
      <c r="LCV850" s="3"/>
      <c r="LCW850" s="3"/>
      <c r="LCX850" s="3"/>
      <c r="LCY850" s="3"/>
      <c r="LCZ850" s="3"/>
      <c r="LDA850" s="3"/>
      <c r="LDB850" s="3"/>
      <c r="LDC850" s="3"/>
      <c r="LDD850" s="3"/>
      <c r="LDE850" s="3"/>
      <c r="LDF850" s="3"/>
      <c r="LDG850" s="3"/>
      <c r="LDH850" s="3"/>
      <c r="LDI850" s="3"/>
      <c r="LDJ850" s="3"/>
      <c r="LDK850" s="3"/>
      <c r="LDL850" s="3"/>
      <c r="LDM850" s="3"/>
      <c r="LDN850" s="3"/>
      <c r="LDO850" s="3"/>
      <c r="LDP850" s="3"/>
      <c r="LDQ850" s="3"/>
      <c r="LDR850" s="3"/>
      <c r="LDS850" s="3"/>
      <c r="LDT850" s="3"/>
      <c r="LDU850" s="3"/>
      <c r="LDV850" s="3"/>
      <c r="LDW850" s="3"/>
      <c r="LDX850" s="3"/>
      <c r="LDY850" s="3"/>
      <c r="LDZ850" s="3"/>
      <c r="LEA850" s="3"/>
      <c r="LEB850" s="3"/>
      <c r="LEC850" s="3"/>
      <c r="LED850" s="3"/>
      <c r="LEE850" s="3"/>
      <c r="LEF850" s="3"/>
      <c r="LEG850" s="3"/>
      <c r="LEH850" s="3"/>
      <c r="LEI850" s="3"/>
      <c r="LEJ850" s="3"/>
      <c r="LEK850" s="3"/>
      <c r="LEL850" s="3"/>
      <c r="LEM850" s="3"/>
      <c r="LEN850" s="3"/>
      <c r="LEO850" s="3"/>
      <c r="LEP850" s="3"/>
      <c r="LEQ850" s="3"/>
      <c r="LER850" s="3"/>
      <c r="LES850" s="3"/>
      <c r="LET850" s="3"/>
      <c r="LEU850" s="3"/>
      <c r="LEV850" s="3"/>
      <c r="LEW850" s="3"/>
      <c r="LEX850" s="3"/>
      <c r="LEY850" s="3"/>
      <c r="LEZ850" s="3"/>
      <c r="LFA850" s="3"/>
      <c r="LFB850" s="3"/>
      <c r="LFC850" s="3"/>
      <c r="LFD850" s="3"/>
      <c r="LFE850" s="3"/>
      <c r="LFF850" s="3"/>
      <c r="LFG850" s="3"/>
      <c r="LFH850" s="3"/>
      <c r="LFI850" s="3"/>
      <c r="LFJ850" s="3"/>
      <c r="LFK850" s="3"/>
      <c r="LFL850" s="3"/>
      <c r="LFM850" s="3"/>
      <c r="LFN850" s="3"/>
      <c r="LFO850" s="3"/>
      <c r="LFP850" s="3"/>
      <c r="LFQ850" s="3"/>
      <c r="LFR850" s="3"/>
      <c r="LFS850" s="3"/>
      <c r="LFT850" s="3"/>
      <c r="LFU850" s="3"/>
      <c r="LFV850" s="3"/>
      <c r="LFW850" s="3"/>
      <c r="LFX850" s="3"/>
      <c r="LFY850" s="3"/>
      <c r="LFZ850" s="3"/>
      <c r="LGA850" s="3"/>
      <c r="LGB850" s="3"/>
      <c r="LGC850" s="3"/>
      <c r="LGD850" s="3"/>
      <c r="LGE850" s="3"/>
      <c r="LGF850" s="3"/>
      <c r="LGG850" s="3"/>
      <c r="LGH850" s="3"/>
      <c r="LGI850" s="3"/>
      <c r="LGJ850" s="3"/>
      <c r="LGK850" s="3"/>
      <c r="LGL850" s="3"/>
      <c r="LGM850" s="3"/>
      <c r="LGN850" s="3"/>
      <c r="LGO850" s="3"/>
      <c r="LGP850" s="3"/>
      <c r="LGQ850" s="3"/>
      <c r="LGR850" s="3"/>
      <c r="LGS850" s="3"/>
      <c r="LGT850" s="3"/>
      <c r="LGU850" s="3"/>
      <c r="LGV850" s="3"/>
      <c r="LGW850" s="3"/>
      <c r="LGX850" s="3"/>
      <c r="LGY850" s="3"/>
      <c r="LGZ850" s="3"/>
      <c r="LHA850" s="3"/>
      <c r="LHB850" s="3"/>
      <c r="LHC850" s="3"/>
      <c r="LHD850" s="3"/>
      <c r="LHE850" s="3"/>
      <c r="LHF850" s="3"/>
      <c r="LHG850" s="3"/>
      <c r="LHH850" s="3"/>
      <c r="LHI850" s="3"/>
      <c r="LHJ850" s="3"/>
      <c r="LHK850" s="3"/>
      <c r="LHL850" s="3"/>
      <c r="LHM850" s="3"/>
      <c r="LHN850" s="3"/>
      <c r="LHO850" s="3"/>
      <c r="LHP850" s="3"/>
      <c r="LHQ850" s="3"/>
      <c r="LHR850" s="3"/>
      <c r="LHS850" s="3"/>
      <c r="LHT850" s="3"/>
      <c r="LHU850" s="3"/>
      <c r="LHV850" s="3"/>
      <c r="LHW850" s="3"/>
      <c r="LHX850" s="3"/>
      <c r="LHY850" s="3"/>
      <c r="LHZ850" s="3"/>
      <c r="LIA850" s="3"/>
      <c r="LIB850" s="3"/>
      <c r="LIC850" s="3"/>
      <c r="LID850" s="3"/>
      <c r="LIE850" s="3"/>
      <c r="LIF850" s="3"/>
      <c r="LIG850" s="3"/>
      <c r="LIH850" s="3"/>
      <c r="LII850" s="3"/>
      <c r="LIJ850" s="3"/>
      <c r="LIK850" s="3"/>
      <c r="LIL850" s="3"/>
      <c r="LIM850" s="3"/>
      <c r="LIN850" s="3"/>
      <c r="LIO850" s="3"/>
      <c r="LIP850" s="3"/>
      <c r="LIQ850" s="3"/>
      <c r="LIR850" s="3"/>
      <c r="LIS850" s="3"/>
      <c r="LIT850" s="3"/>
      <c r="LIU850" s="3"/>
      <c r="LIV850" s="3"/>
      <c r="LIW850" s="3"/>
      <c r="LIX850" s="3"/>
      <c r="LIY850" s="3"/>
      <c r="LIZ850" s="3"/>
      <c r="LJA850" s="3"/>
      <c r="LJB850" s="3"/>
      <c r="LJC850" s="3"/>
      <c r="LJD850" s="3"/>
      <c r="LJE850" s="3"/>
      <c r="LJF850" s="3"/>
      <c r="LJG850" s="3"/>
      <c r="LJH850" s="3"/>
      <c r="LJI850" s="3"/>
      <c r="LJJ850" s="3"/>
      <c r="LJK850" s="3"/>
      <c r="LJL850" s="3"/>
      <c r="LJM850" s="3"/>
      <c r="LJN850" s="3"/>
      <c r="LJO850" s="3"/>
      <c r="LJP850" s="3"/>
      <c r="LJQ850" s="3"/>
      <c r="LJR850" s="3"/>
      <c r="LJS850" s="3"/>
      <c r="LJT850" s="3"/>
      <c r="LJU850" s="3"/>
      <c r="LJV850" s="3"/>
      <c r="LJW850" s="3"/>
      <c r="LJX850" s="3"/>
      <c r="LJY850" s="3"/>
      <c r="LJZ850" s="3"/>
      <c r="LKA850" s="3"/>
      <c r="LKB850" s="3"/>
      <c r="LKC850" s="3"/>
      <c r="LKD850" s="3"/>
      <c r="LKE850" s="3"/>
      <c r="LKF850" s="3"/>
      <c r="LKG850" s="3"/>
      <c r="LKH850" s="3"/>
      <c r="LKI850" s="3"/>
      <c r="LKJ850" s="3"/>
      <c r="LKK850" s="3"/>
      <c r="LKL850" s="3"/>
      <c r="LKM850" s="3"/>
      <c r="LKN850" s="3"/>
      <c r="LKO850" s="3"/>
      <c r="LKP850" s="3"/>
      <c r="LKQ850" s="3"/>
      <c r="LKR850" s="3"/>
      <c r="LKS850" s="3"/>
      <c r="LKT850" s="3"/>
      <c r="LKU850" s="3"/>
      <c r="LKV850" s="3"/>
      <c r="LKW850" s="3"/>
      <c r="LKX850" s="3"/>
      <c r="LKY850" s="3"/>
      <c r="LKZ850" s="3"/>
      <c r="LLA850" s="3"/>
      <c r="LLB850" s="3"/>
      <c r="LLC850" s="3"/>
      <c r="LLD850" s="3"/>
      <c r="LLE850" s="3"/>
      <c r="LLF850" s="3"/>
      <c r="LLG850" s="3"/>
      <c r="LLH850" s="3"/>
      <c r="LLI850" s="3"/>
      <c r="LLJ850" s="3"/>
      <c r="LLK850" s="3"/>
      <c r="LLL850" s="3"/>
      <c r="LLM850" s="3"/>
      <c r="LLN850" s="3"/>
      <c r="LLO850" s="3"/>
      <c r="LLP850" s="3"/>
      <c r="LLQ850" s="3"/>
      <c r="LLR850" s="3"/>
      <c r="LLS850" s="3"/>
      <c r="LLT850" s="3"/>
      <c r="LLU850" s="3"/>
      <c r="LLV850" s="3"/>
      <c r="LLW850" s="3"/>
      <c r="LLX850" s="3"/>
      <c r="LLY850" s="3"/>
      <c r="LLZ850" s="3"/>
      <c r="LMA850" s="3"/>
      <c r="LMB850" s="3"/>
      <c r="LMC850" s="3"/>
      <c r="LMD850" s="3"/>
      <c r="LME850" s="3"/>
      <c r="LMF850" s="3"/>
      <c r="LMG850" s="3"/>
      <c r="LMH850" s="3"/>
      <c r="LMI850" s="3"/>
      <c r="LMJ850" s="3"/>
      <c r="LMK850" s="3"/>
      <c r="LML850" s="3"/>
      <c r="LMM850" s="3"/>
      <c r="LMN850" s="3"/>
      <c r="LMO850" s="3"/>
      <c r="LMP850" s="3"/>
      <c r="LMQ850" s="3"/>
      <c r="LMR850" s="3"/>
      <c r="LMS850" s="3"/>
      <c r="LMT850" s="3"/>
      <c r="LMU850" s="3"/>
      <c r="LMV850" s="3"/>
      <c r="LMW850" s="3"/>
      <c r="LMX850" s="3"/>
      <c r="LMY850" s="3"/>
      <c r="LMZ850" s="3"/>
      <c r="LNA850" s="3"/>
      <c r="LNB850" s="3"/>
      <c r="LNC850" s="3"/>
      <c r="LND850" s="3"/>
      <c r="LNE850" s="3"/>
      <c r="LNF850" s="3"/>
      <c r="LNG850" s="3"/>
      <c r="LNH850" s="3"/>
      <c r="LNI850" s="3"/>
      <c r="LNJ850" s="3"/>
      <c r="LNK850" s="3"/>
      <c r="LNL850" s="3"/>
      <c r="LNM850" s="3"/>
      <c r="LNN850" s="3"/>
      <c r="LNO850" s="3"/>
      <c r="LNP850" s="3"/>
      <c r="LNQ850" s="3"/>
      <c r="LNR850" s="3"/>
      <c r="LNS850" s="3"/>
      <c r="LNT850" s="3"/>
      <c r="LNU850" s="3"/>
      <c r="LNV850" s="3"/>
      <c r="LNW850" s="3"/>
      <c r="LNX850" s="3"/>
      <c r="LNY850" s="3"/>
      <c r="LNZ850" s="3"/>
      <c r="LOA850" s="3"/>
      <c r="LOB850" s="3"/>
      <c r="LOC850" s="3"/>
      <c r="LOD850" s="3"/>
      <c r="LOE850" s="3"/>
      <c r="LOF850" s="3"/>
      <c r="LOG850" s="3"/>
      <c r="LOH850" s="3"/>
      <c r="LOI850" s="3"/>
      <c r="LOJ850" s="3"/>
      <c r="LOK850" s="3"/>
      <c r="LOL850" s="3"/>
      <c r="LOM850" s="3"/>
      <c r="LON850" s="3"/>
      <c r="LOO850" s="3"/>
      <c r="LOP850" s="3"/>
      <c r="LOQ850" s="3"/>
      <c r="LOR850" s="3"/>
      <c r="LOS850" s="3"/>
      <c r="LOT850" s="3"/>
      <c r="LOU850" s="3"/>
      <c r="LOV850" s="3"/>
      <c r="LOW850" s="3"/>
      <c r="LOX850" s="3"/>
      <c r="LOY850" s="3"/>
      <c r="LOZ850" s="3"/>
      <c r="LPA850" s="3"/>
      <c r="LPB850" s="3"/>
      <c r="LPC850" s="3"/>
      <c r="LPD850" s="3"/>
      <c r="LPE850" s="3"/>
      <c r="LPF850" s="3"/>
      <c r="LPG850" s="3"/>
      <c r="LPH850" s="3"/>
      <c r="LPI850" s="3"/>
      <c r="LPJ850" s="3"/>
      <c r="LPK850" s="3"/>
      <c r="LPL850" s="3"/>
      <c r="LPM850" s="3"/>
      <c r="LPN850" s="3"/>
      <c r="LPO850" s="3"/>
      <c r="LPP850" s="3"/>
      <c r="LPQ850" s="3"/>
      <c r="LPR850" s="3"/>
      <c r="LPS850" s="3"/>
      <c r="LPT850" s="3"/>
      <c r="LPU850" s="3"/>
      <c r="LPV850" s="3"/>
      <c r="LPW850" s="3"/>
      <c r="LPX850" s="3"/>
      <c r="LPY850" s="3"/>
      <c r="LPZ850" s="3"/>
      <c r="LQA850" s="3"/>
      <c r="LQB850" s="3"/>
      <c r="LQC850" s="3"/>
      <c r="LQD850" s="3"/>
      <c r="LQE850" s="3"/>
      <c r="LQF850" s="3"/>
      <c r="LQG850" s="3"/>
      <c r="LQH850" s="3"/>
      <c r="LQI850" s="3"/>
      <c r="LQJ850" s="3"/>
      <c r="LQK850" s="3"/>
      <c r="LQL850" s="3"/>
      <c r="LQM850" s="3"/>
      <c r="LQN850" s="3"/>
      <c r="LQO850" s="3"/>
      <c r="LQP850" s="3"/>
      <c r="LQQ850" s="3"/>
      <c r="LQR850" s="3"/>
      <c r="LQS850" s="3"/>
      <c r="LQT850" s="3"/>
      <c r="LQU850" s="3"/>
      <c r="LQV850" s="3"/>
      <c r="LQW850" s="3"/>
      <c r="LQX850" s="3"/>
      <c r="LQY850" s="3"/>
      <c r="LQZ850" s="3"/>
      <c r="LRA850" s="3"/>
      <c r="LRB850" s="3"/>
      <c r="LRC850" s="3"/>
      <c r="LRD850" s="3"/>
      <c r="LRE850" s="3"/>
      <c r="LRF850" s="3"/>
      <c r="LRG850" s="3"/>
      <c r="LRH850" s="3"/>
      <c r="LRI850" s="3"/>
      <c r="LRJ850" s="3"/>
      <c r="LRK850" s="3"/>
      <c r="LRL850" s="3"/>
      <c r="LRM850" s="3"/>
      <c r="LRN850" s="3"/>
      <c r="LRO850" s="3"/>
      <c r="LRP850" s="3"/>
      <c r="LRQ850" s="3"/>
      <c r="LRR850" s="3"/>
      <c r="LRS850" s="3"/>
      <c r="LRT850" s="3"/>
      <c r="LRU850" s="3"/>
      <c r="LRV850" s="3"/>
      <c r="LRW850" s="3"/>
      <c r="LRX850" s="3"/>
      <c r="LRY850" s="3"/>
      <c r="LRZ850" s="3"/>
      <c r="LSA850" s="3"/>
      <c r="LSB850" s="3"/>
      <c r="LSC850" s="3"/>
      <c r="LSD850" s="3"/>
      <c r="LSE850" s="3"/>
      <c r="LSF850" s="3"/>
      <c r="LSG850" s="3"/>
      <c r="LSH850" s="3"/>
      <c r="LSI850" s="3"/>
      <c r="LSJ850" s="3"/>
      <c r="LSK850" s="3"/>
      <c r="LSL850" s="3"/>
      <c r="LSM850" s="3"/>
      <c r="LSN850" s="3"/>
      <c r="LSO850" s="3"/>
      <c r="LSP850" s="3"/>
      <c r="LSQ850" s="3"/>
      <c r="LSR850" s="3"/>
      <c r="LSS850" s="3"/>
      <c r="LST850" s="3"/>
      <c r="LSU850" s="3"/>
      <c r="LSV850" s="3"/>
      <c r="LSW850" s="3"/>
      <c r="LSX850" s="3"/>
      <c r="LSY850" s="3"/>
      <c r="LSZ850" s="3"/>
      <c r="LTA850" s="3"/>
      <c r="LTB850" s="3"/>
      <c r="LTC850" s="3"/>
      <c r="LTD850" s="3"/>
      <c r="LTE850" s="3"/>
      <c r="LTF850" s="3"/>
      <c r="LTG850" s="3"/>
      <c r="LTH850" s="3"/>
      <c r="LTI850" s="3"/>
      <c r="LTJ850" s="3"/>
      <c r="LTK850" s="3"/>
      <c r="LTL850" s="3"/>
      <c r="LTM850" s="3"/>
      <c r="LTN850" s="3"/>
      <c r="LTO850" s="3"/>
      <c r="LTP850" s="3"/>
      <c r="LTQ850" s="3"/>
      <c r="LTR850" s="3"/>
      <c r="LTS850" s="3"/>
      <c r="LTT850" s="3"/>
      <c r="LTU850" s="3"/>
      <c r="LTV850" s="3"/>
      <c r="LTW850" s="3"/>
      <c r="LTX850" s="3"/>
      <c r="LTY850" s="3"/>
      <c r="LTZ850" s="3"/>
      <c r="LUA850" s="3"/>
      <c r="LUB850" s="3"/>
      <c r="LUC850" s="3"/>
      <c r="LUD850" s="3"/>
      <c r="LUE850" s="3"/>
      <c r="LUF850" s="3"/>
      <c r="LUG850" s="3"/>
      <c r="LUH850" s="3"/>
      <c r="LUI850" s="3"/>
      <c r="LUJ850" s="3"/>
      <c r="LUK850" s="3"/>
      <c r="LUL850" s="3"/>
      <c r="LUM850" s="3"/>
      <c r="LUN850" s="3"/>
      <c r="LUO850" s="3"/>
      <c r="LUP850" s="3"/>
      <c r="LUQ850" s="3"/>
      <c r="LUR850" s="3"/>
      <c r="LUS850" s="3"/>
      <c r="LUT850" s="3"/>
      <c r="LUU850" s="3"/>
      <c r="LUV850" s="3"/>
      <c r="LUW850" s="3"/>
      <c r="LUX850" s="3"/>
      <c r="LUY850" s="3"/>
      <c r="LUZ850" s="3"/>
      <c r="LVA850" s="3"/>
      <c r="LVB850" s="3"/>
      <c r="LVC850" s="3"/>
      <c r="LVD850" s="3"/>
      <c r="LVE850" s="3"/>
      <c r="LVF850" s="3"/>
      <c r="LVG850" s="3"/>
      <c r="LVH850" s="3"/>
      <c r="LVI850" s="3"/>
      <c r="LVJ850" s="3"/>
      <c r="LVK850" s="3"/>
      <c r="LVL850" s="3"/>
      <c r="LVM850" s="3"/>
      <c r="LVN850" s="3"/>
      <c r="LVO850" s="3"/>
      <c r="LVP850" s="3"/>
      <c r="LVQ850" s="3"/>
      <c r="LVR850" s="3"/>
      <c r="LVS850" s="3"/>
      <c r="LVT850" s="3"/>
      <c r="LVU850" s="3"/>
      <c r="LVV850" s="3"/>
      <c r="LVW850" s="3"/>
      <c r="LVX850" s="3"/>
      <c r="LVY850" s="3"/>
      <c r="LVZ850" s="3"/>
      <c r="LWA850" s="3"/>
      <c r="LWB850" s="3"/>
      <c r="LWC850" s="3"/>
      <c r="LWD850" s="3"/>
      <c r="LWE850" s="3"/>
      <c r="LWF850" s="3"/>
      <c r="LWG850" s="3"/>
      <c r="LWH850" s="3"/>
      <c r="LWI850" s="3"/>
      <c r="LWJ850" s="3"/>
      <c r="LWK850" s="3"/>
      <c r="LWL850" s="3"/>
      <c r="LWM850" s="3"/>
      <c r="LWN850" s="3"/>
      <c r="LWO850" s="3"/>
      <c r="LWP850" s="3"/>
      <c r="LWQ850" s="3"/>
      <c r="LWR850" s="3"/>
      <c r="LWS850" s="3"/>
      <c r="LWT850" s="3"/>
      <c r="LWU850" s="3"/>
      <c r="LWV850" s="3"/>
      <c r="LWW850" s="3"/>
      <c r="LWX850" s="3"/>
      <c r="LWY850" s="3"/>
      <c r="LWZ850" s="3"/>
      <c r="LXA850" s="3"/>
      <c r="LXB850" s="3"/>
      <c r="LXC850" s="3"/>
      <c r="LXD850" s="3"/>
      <c r="LXE850" s="3"/>
      <c r="LXF850" s="3"/>
      <c r="LXG850" s="3"/>
      <c r="LXH850" s="3"/>
      <c r="LXI850" s="3"/>
      <c r="LXJ850" s="3"/>
      <c r="LXK850" s="3"/>
      <c r="LXL850" s="3"/>
      <c r="LXM850" s="3"/>
      <c r="LXN850" s="3"/>
      <c r="LXO850" s="3"/>
      <c r="LXP850" s="3"/>
      <c r="LXQ850" s="3"/>
      <c r="LXR850" s="3"/>
      <c r="LXS850" s="3"/>
      <c r="LXT850" s="3"/>
      <c r="LXU850" s="3"/>
      <c r="LXV850" s="3"/>
      <c r="LXW850" s="3"/>
      <c r="LXX850" s="3"/>
      <c r="LXY850" s="3"/>
      <c r="LXZ850" s="3"/>
      <c r="LYA850" s="3"/>
      <c r="LYB850" s="3"/>
      <c r="LYC850" s="3"/>
      <c r="LYD850" s="3"/>
      <c r="LYE850" s="3"/>
      <c r="LYF850" s="3"/>
      <c r="LYG850" s="3"/>
      <c r="LYH850" s="3"/>
      <c r="LYI850" s="3"/>
      <c r="LYJ850" s="3"/>
      <c r="LYK850" s="3"/>
      <c r="LYL850" s="3"/>
      <c r="LYM850" s="3"/>
      <c r="LYN850" s="3"/>
      <c r="LYO850" s="3"/>
      <c r="LYP850" s="3"/>
      <c r="LYQ850" s="3"/>
      <c r="LYR850" s="3"/>
      <c r="LYS850" s="3"/>
      <c r="LYT850" s="3"/>
      <c r="LYU850" s="3"/>
      <c r="LYV850" s="3"/>
      <c r="LYW850" s="3"/>
      <c r="LYX850" s="3"/>
      <c r="LYY850" s="3"/>
      <c r="LYZ850" s="3"/>
      <c r="LZA850" s="3"/>
      <c r="LZB850" s="3"/>
      <c r="LZC850" s="3"/>
      <c r="LZD850" s="3"/>
      <c r="LZE850" s="3"/>
      <c r="LZF850" s="3"/>
      <c r="LZG850" s="3"/>
      <c r="LZH850" s="3"/>
      <c r="LZI850" s="3"/>
      <c r="LZJ850" s="3"/>
      <c r="LZK850" s="3"/>
      <c r="LZL850" s="3"/>
      <c r="LZM850" s="3"/>
      <c r="LZN850" s="3"/>
      <c r="LZO850" s="3"/>
      <c r="LZP850" s="3"/>
      <c r="LZQ850" s="3"/>
      <c r="LZR850" s="3"/>
      <c r="LZS850" s="3"/>
      <c r="LZT850" s="3"/>
      <c r="LZU850" s="3"/>
      <c r="LZV850" s="3"/>
      <c r="LZW850" s="3"/>
      <c r="LZX850" s="3"/>
      <c r="LZY850" s="3"/>
      <c r="LZZ850" s="3"/>
      <c r="MAA850" s="3"/>
      <c r="MAB850" s="3"/>
      <c r="MAC850" s="3"/>
      <c r="MAD850" s="3"/>
      <c r="MAE850" s="3"/>
      <c r="MAF850" s="3"/>
      <c r="MAG850" s="3"/>
      <c r="MAH850" s="3"/>
      <c r="MAI850" s="3"/>
      <c r="MAJ850" s="3"/>
      <c r="MAK850" s="3"/>
      <c r="MAL850" s="3"/>
      <c r="MAM850" s="3"/>
      <c r="MAN850" s="3"/>
      <c r="MAO850" s="3"/>
      <c r="MAP850" s="3"/>
      <c r="MAQ850" s="3"/>
      <c r="MAR850" s="3"/>
      <c r="MAS850" s="3"/>
      <c r="MAT850" s="3"/>
      <c r="MAU850" s="3"/>
      <c r="MAV850" s="3"/>
      <c r="MAW850" s="3"/>
      <c r="MAX850" s="3"/>
      <c r="MAY850" s="3"/>
      <c r="MAZ850" s="3"/>
      <c r="MBA850" s="3"/>
      <c r="MBB850" s="3"/>
      <c r="MBC850" s="3"/>
      <c r="MBD850" s="3"/>
      <c r="MBE850" s="3"/>
      <c r="MBF850" s="3"/>
      <c r="MBG850" s="3"/>
      <c r="MBH850" s="3"/>
      <c r="MBI850" s="3"/>
      <c r="MBJ850" s="3"/>
      <c r="MBK850" s="3"/>
      <c r="MBL850" s="3"/>
      <c r="MBM850" s="3"/>
      <c r="MBN850" s="3"/>
      <c r="MBO850" s="3"/>
      <c r="MBP850" s="3"/>
      <c r="MBQ850" s="3"/>
      <c r="MBR850" s="3"/>
      <c r="MBS850" s="3"/>
      <c r="MBT850" s="3"/>
      <c r="MBU850" s="3"/>
      <c r="MBV850" s="3"/>
      <c r="MBW850" s="3"/>
      <c r="MBX850" s="3"/>
      <c r="MBY850" s="3"/>
      <c r="MBZ850" s="3"/>
      <c r="MCA850" s="3"/>
      <c r="MCB850" s="3"/>
      <c r="MCC850" s="3"/>
      <c r="MCD850" s="3"/>
      <c r="MCE850" s="3"/>
      <c r="MCF850" s="3"/>
      <c r="MCG850" s="3"/>
      <c r="MCH850" s="3"/>
      <c r="MCI850" s="3"/>
      <c r="MCJ850" s="3"/>
      <c r="MCK850" s="3"/>
      <c r="MCL850" s="3"/>
      <c r="MCM850" s="3"/>
      <c r="MCN850" s="3"/>
      <c r="MCO850" s="3"/>
      <c r="MCP850" s="3"/>
      <c r="MCQ850" s="3"/>
      <c r="MCR850" s="3"/>
      <c r="MCS850" s="3"/>
      <c r="MCT850" s="3"/>
      <c r="MCU850" s="3"/>
      <c r="MCV850" s="3"/>
      <c r="MCW850" s="3"/>
      <c r="MCX850" s="3"/>
      <c r="MCY850" s="3"/>
      <c r="MCZ850" s="3"/>
      <c r="MDA850" s="3"/>
      <c r="MDB850" s="3"/>
      <c r="MDC850" s="3"/>
      <c r="MDD850" s="3"/>
      <c r="MDE850" s="3"/>
      <c r="MDF850" s="3"/>
      <c r="MDG850" s="3"/>
      <c r="MDH850" s="3"/>
      <c r="MDI850" s="3"/>
      <c r="MDJ850" s="3"/>
      <c r="MDK850" s="3"/>
      <c r="MDL850" s="3"/>
      <c r="MDM850" s="3"/>
      <c r="MDN850" s="3"/>
      <c r="MDO850" s="3"/>
      <c r="MDP850" s="3"/>
      <c r="MDQ850" s="3"/>
      <c r="MDR850" s="3"/>
      <c r="MDS850" s="3"/>
      <c r="MDT850" s="3"/>
      <c r="MDU850" s="3"/>
      <c r="MDV850" s="3"/>
      <c r="MDW850" s="3"/>
      <c r="MDX850" s="3"/>
      <c r="MDY850" s="3"/>
      <c r="MDZ850" s="3"/>
      <c r="MEA850" s="3"/>
      <c r="MEB850" s="3"/>
      <c r="MEC850" s="3"/>
      <c r="MED850" s="3"/>
      <c r="MEE850" s="3"/>
      <c r="MEF850" s="3"/>
      <c r="MEG850" s="3"/>
      <c r="MEH850" s="3"/>
      <c r="MEI850" s="3"/>
      <c r="MEJ850" s="3"/>
      <c r="MEK850" s="3"/>
      <c r="MEL850" s="3"/>
      <c r="MEM850" s="3"/>
      <c r="MEN850" s="3"/>
      <c r="MEO850" s="3"/>
      <c r="MEP850" s="3"/>
      <c r="MEQ850" s="3"/>
      <c r="MER850" s="3"/>
      <c r="MES850" s="3"/>
      <c r="MET850" s="3"/>
      <c r="MEU850" s="3"/>
      <c r="MEV850" s="3"/>
      <c r="MEW850" s="3"/>
      <c r="MEX850" s="3"/>
      <c r="MEY850" s="3"/>
      <c r="MEZ850" s="3"/>
      <c r="MFA850" s="3"/>
      <c r="MFB850" s="3"/>
      <c r="MFC850" s="3"/>
      <c r="MFD850" s="3"/>
      <c r="MFE850" s="3"/>
      <c r="MFF850" s="3"/>
      <c r="MFG850" s="3"/>
      <c r="MFH850" s="3"/>
      <c r="MFI850" s="3"/>
      <c r="MFJ850" s="3"/>
      <c r="MFK850" s="3"/>
      <c r="MFL850" s="3"/>
      <c r="MFM850" s="3"/>
      <c r="MFN850" s="3"/>
      <c r="MFO850" s="3"/>
      <c r="MFP850" s="3"/>
      <c r="MFQ850" s="3"/>
      <c r="MFR850" s="3"/>
      <c r="MFS850" s="3"/>
      <c r="MFT850" s="3"/>
      <c r="MFU850" s="3"/>
      <c r="MFV850" s="3"/>
      <c r="MFW850" s="3"/>
      <c r="MFX850" s="3"/>
      <c r="MFY850" s="3"/>
      <c r="MFZ850" s="3"/>
      <c r="MGA850" s="3"/>
      <c r="MGB850" s="3"/>
      <c r="MGC850" s="3"/>
      <c r="MGD850" s="3"/>
      <c r="MGE850" s="3"/>
      <c r="MGF850" s="3"/>
      <c r="MGG850" s="3"/>
      <c r="MGH850" s="3"/>
      <c r="MGI850" s="3"/>
      <c r="MGJ850" s="3"/>
      <c r="MGK850" s="3"/>
      <c r="MGL850" s="3"/>
      <c r="MGM850" s="3"/>
      <c r="MGN850" s="3"/>
      <c r="MGO850" s="3"/>
      <c r="MGP850" s="3"/>
      <c r="MGQ850" s="3"/>
      <c r="MGR850" s="3"/>
      <c r="MGS850" s="3"/>
      <c r="MGT850" s="3"/>
      <c r="MGU850" s="3"/>
      <c r="MGV850" s="3"/>
      <c r="MGW850" s="3"/>
      <c r="MGX850" s="3"/>
      <c r="MGY850" s="3"/>
      <c r="MGZ850" s="3"/>
      <c r="MHA850" s="3"/>
      <c r="MHB850" s="3"/>
      <c r="MHC850" s="3"/>
      <c r="MHD850" s="3"/>
      <c r="MHE850" s="3"/>
      <c r="MHF850" s="3"/>
      <c r="MHG850" s="3"/>
      <c r="MHH850" s="3"/>
      <c r="MHI850" s="3"/>
      <c r="MHJ850" s="3"/>
      <c r="MHK850" s="3"/>
      <c r="MHL850" s="3"/>
      <c r="MHM850" s="3"/>
      <c r="MHN850" s="3"/>
      <c r="MHO850" s="3"/>
      <c r="MHP850" s="3"/>
      <c r="MHQ850" s="3"/>
      <c r="MHR850" s="3"/>
      <c r="MHS850" s="3"/>
      <c r="MHT850" s="3"/>
      <c r="MHU850" s="3"/>
      <c r="MHV850" s="3"/>
      <c r="MHW850" s="3"/>
      <c r="MHX850" s="3"/>
      <c r="MHY850" s="3"/>
      <c r="MHZ850" s="3"/>
      <c r="MIA850" s="3"/>
      <c r="MIB850" s="3"/>
      <c r="MIC850" s="3"/>
      <c r="MID850" s="3"/>
      <c r="MIE850" s="3"/>
      <c r="MIF850" s="3"/>
      <c r="MIG850" s="3"/>
      <c r="MIH850" s="3"/>
      <c r="MII850" s="3"/>
      <c r="MIJ850" s="3"/>
      <c r="MIK850" s="3"/>
      <c r="MIL850" s="3"/>
      <c r="MIM850" s="3"/>
      <c r="MIN850" s="3"/>
      <c r="MIO850" s="3"/>
      <c r="MIP850" s="3"/>
      <c r="MIQ850" s="3"/>
      <c r="MIR850" s="3"/>
      <c r="MIS850" s="3"/>
      <c r="MIT850" s="3"/>
      <c r="MIU850" s="3"/>
      <c r="MIV850" s="3"/>
      <c r="MIW850" s="3"/>
      <c r="MIX850" s="3"/>
      <c r="MIY850" s="3"/>
      <c r="MIZ850" s="3"/>
      <c r="MJA850" s="3"/>
      <c r="MJB850" s="3"/>
      <c r="MJC850" s="3"/>
      <c r="MJD850" s="3"/>
      <c r="MJE850" s="3"/>
      <c r="MJF850" s="3"/>
      <c r="MJG850" s="3"/>
      <c r="MJH850" s="3"/>
      <c r="MJI850" s="3"/>
      <c r="MJJ850" s="3"/>
      <c r="MJK850" s="3"/>
      <c r="MJL850" s="3"/>
      <c r="MJM850" s="3"/>
      <c r="MJN850" s="3"/>
      <c r="MJO850" s="3"/>
      <c r="MJP850" s="3"/>
      <c r="MJQ850" s="3"/>
      <c r="MJR850" s="3"/>
      <c r="MJS850" s="3"/>
      <c r="MJT850" s="3"/>
      <c r="MJU850" s="3"/>
      <c r="MJV850" s="3"/>
      <c r="MJW850" s="3"/>
      <c r="MJX850" s="3"/>
      <c r="MJY850" s="3"/>
      <c r="MJZ850" s="3"/>
      <c r="MKA850" s="3"/>
      <c r="MKB850" s="3"/>
      <c r="MKC850" s="3"/>
      <c r="MKD850" s="3"/>
      <c r="MKE850" s="3"/>
      <c r="MKF850" s="3"/>
      <c r="MKG850" s="3"/>
      <c r="MKH850" s="3"/>
      <c r="MKI850" s="3"/>
      <c r="MKJ850" s="3"/>
      <c r="MKK850" s="3"/>
      <c r="MKL850" s="3"/>
      <c r="MKM850" s="3"/>
      <c r="MKN850" s="3"/>
      <c r="MKO850" s="3"/>
      <c r="MKP850" s="3"/>
      <c r="MKQ850" s="3"/>
      <c r="MKR850" s="3"/>
      <c r="MKS850" s="3"/>
      <c r="MKT850" s="3"/>
      <c r="MKU850" s="3"/>
      <c r="MKV850" s="3"/>
      <c r="MKW850" s="3"/>
      <c r="MKX850" s="3"/>
      <c r="MKY850" s="3"/>
      <c r="MKZ850" s="3"/>
      <c r="MLA850" s="3"/>
      <c r="MLB850" s="3"/>
      <c r="MLC850" s="3"/>
      <c r="MLD850" s="3"/>
      <c r="MLE850" s="3"/>
      <c r="MLF850" s="3"/>
      <c r="MLG850" s="3"/>
      <c r="MLH850" s="3"/>
      <c r="MLI850" s="3"/>
      <c r="MLJ850" s="3"/>
      <c r="MLK850" s="3"/>
      <c r="MLL850" s="3"/>
      <c r="MLM850" s="3"/>
      <c r="MLN850" s="3"/>
      <c r="MLO850" s="3"/>
      <c r="MLP850" s="3"/>
      <c r="MLQ850" s="3"/>
      <c r="MLR850" s="3"/>
      <c r="MLS850" s="3"/>
      <c r="MLT850" s="3"/>
      <c r="MLU850" s="3"/>
      <c r="MLV850" s="3"/>
      <c r="MLW850" s="3"/>
      <c r="MLX850" s="3"/>
      <c r="MLY850" s="3"/>
      <c r="MLZ850" s="3"/>
      <c r="MMA850" s="3"/>
      <c r="MMB850" s="3"/>
      <c r="MMC850" s="3"/>
      <c r="MMD850" s="3"/>
      <c r="MME850" s="3"/>
      <c r="MMF850" s="3"/>
      <c r="MMG850" s="3"/>
      <c r="MMH850" s="3"/>
      <c r="MMI850" s="3"/>
      <c r="MMJ850" s="3"/>
      <c r="MMK850" s="3"/>
      <c r="MML850" s="3"/>
      <c r="MMM850" s="3"/>
      <c r="MMN850" s="3"/>
      <c r="MMO850" s="3"/>
      <c r="MMP850" s="3"/>
      <c r="MMQ850" s="3"/>
      <c r="MMR850" s="3"/>
      <c r="MMS850" s="3"/>
      <c r="MMT850" s="3"/>
      <c r="MMU850" s="3"/>
      <c r="MMV850" s="3"/>
      <c r="MMW850" s="3"/>
      <c r="MMX850" s="3"/>
      <c r="MMY850" s="3"/>
      <c r="MMZ850" s="3"/>
      <c r="MNA850" s="3"/>
      <c r="MNB850" s="3"/>
      <c r="MNC850" s="3"/>
      <c r="MND850" s="3"/>
      <c r="MNE850" s="3"/>
      <c r="MNF850" s="3"/>
      <c r="MNG850" s="3"/>
      <c r="MNH850" s="3"/>
      <c r="MNI850" s="3"/>
      <c r="MNJ850" s="3"/>
      <c r="MNK850" s="3"/>
      <c r="MNL850" s="3"/>
      <c r="MNM850" s="3"/>
      <c r="MNN850" s="3"/>
      <c r="MNO850" s="3"/>
      <c r="MNP850" s="3"/>
      <c r="MNQ850" s="3"/>
      <c r="MNR850" s="3"/>
      <c r="MNS850" s="3"/>
      <c r="MNT850" s="3"/>
      <c r="MNU850" s="3"/>
      <c r="MNV850" s="3"/>
      <c r="MNW850" s="3"/>
      <c r="MNX850" s="3"/>
      <c r="MNY850" s="3"/>
      <c r="MNZ850" s="3"/>
      <c r="MOA850" s="3"/>
      <c r="MOB850" s="3"/>
      <c r="MOC850" s="3"/>
      <c r="MOD850" s="3"/>
      <c r="MOE850" s="3"/>
      <c r="MOF850" s="3"/>
      <c r="MOG850" s="3"/>
      <c r="MOH850" s="3"/>
      <c r="MOI850" s="3"/>
      <c r="MOJ850" s="3"/>
      <c r="MOK850" s="3"/>
      <c r="MOL850" s="3"/>
      <c r="MOM850" s="3"/>
      <c r="MON850" s="3"/>
      <c r="MOO850" s="3"/>
      <c r="MOP850" s="3"/>
      <c r="MOQ850" s="3"/>
      <c r="MOR850" s="3"/>
      <c r="MOS850" s="3"/>
      <c r="MOT850" s="3"/>
      <c r="MOU850" s="3"/>
      <c r="MOV850" s="3"/>
      <c r="MOW850" s="3"/>
      <c r="MOX850" s="3"/>
      <c r="MOY850" s="3"/>
      <c r="MOZ850" s="3"/>
      <c r="MPA850" s="3"/>
      <c r="MPB850" s="3"/>
      <c r="MPC850" s="3"/>
      <c r="MPD850" s="3"/>
      <c r="MPE850" s="3"/>
      <c r="MPF850" s="3"/>
      <c r="MPG850" s="3"/>
      <c r="MPH850" s="3"/>
      <c r="MPI850" s="3"/>
      <c r="MPJ850" s="3"/>
      <c r="MPK850" s="3"/>
      <c r="MPL850" s="3"/>
      <c r="MPM850" s="3"/>
      <c r="MPN850" s="3"/>
      <c r="MPO850" s="3"/>
      <c r="MPP850" s="3"/>
      <c r="MPQ850" s="3"/>
      <c r="MPR850" s="3"/>
      <c r="MPS850" s="3"/>
      <c r="MPT850" s="3"/>
      <c r="MPU850" s="3"/>
      <c r="MPV850" s="3"/>
      <c r="MPW850" s="3"/>
      <c r="MPX850" s="3"/>
      <c r="MPY850" s="3"/>
      <c r="MPZ850" s="3"/>
      <c r="MQA850" s="3"/>
      <c r="MQB850" s="3"/>
      <c r="MQC850" s="3"/>
      <c r="MQD850" s="3"/>
      <c r="MQE850" s="3"/>
      <c r="MQF850" s="3"/>
      <c r="MQG850" s="3"/>
      <c r="MQH850" s="3"/>
      <c r="MQI850" s="3"/>
      <c r="MQJ850" s="3"/>
      <c r="MQK850" s="3"/>
      <c r="MQL850" s="3"/>
      <c r="MQM850" s="3"/>
      <c r="MQN850" s="3"/>
      <c r="MQO850" s="3"/>
      <c r="MQP850" s="3"/>
      <c r="MQQ850" s="3"/>
      <c r="MQR850" s="3"/>
      <c r="MQS850" s="3"/>
      <c r="MQT850" s="3"/>
      <c r="MQU850" s="3"/>
      <c r="MQV850" s="3"/>
      <c r="MQW850" s="3"/>
      <c r="MQX850" s="3"/>
      <c r="MQY850" s="3"/>
      <c r="MQZ850" s="3"/>
      <c r="MRA850" s="3"/>
      <c r="MRB850" s="3"/>
      <c r="MRC850" s="3"/>
      <c r="MRD850" s="3"/>
      <c r="MRE850" s="3"/>
      <c r="MRF850" s="3"/>
      <c r="MRG850" s="3"/>
      <c r="MRH850" s="3"/>
      <c r="MRI850" s="3"/>
      <c r="MRJ850" s="3"/>
      <c r="MRK850" s="3"/>
      <c r="MRL850" s="3"/>
      <c r="MRM850" s="3"/>
      <c r="MRN850" s="3"/>
      <c r="MRO850" s="3"/>
      <c r="MRP850" s="3"/>
      <c r="MRQ850" s="3"/>
      <c r="MRR850" s="3"/>
      <c r="MRS850" s="3"/>
      <c r="MRT850" s="3"/>
      <c r="MRU850" s="3"/>
      <c r="MRV850" s="3"/>
      <c r="MRW850" s="3"/>
      <c r="MRX850" s="3"/>
      <c r="MRY850" s="3"/>
      <c r="MRZ850" s="3"/>
      <c r="MSA850" s="3"/>
      <c r="MSB850" s="3"/>
      <c r="MSC850" s="3"/>
      <c r="MSD850" s="3"/>
      <c r="MSE850" s="3"/>
      <c r="MSF850" s="3"/>
      <c r="MSG850" s="3"/>
      <c r="MSH850" s="3"/>
      <c r="MSI850" s="3"/>
      <c r="MSJ850" s="3"/>
      <c r="MSK850" s="3"/>
      <c r="MSL850" s="3"/>
      <c r="MSM850" s="3"/>
      <c r="MSN850" s="3"/>
      <c r="MSO850" s="3"/>
      <c r="MSP850" s="3"/>
      <c r="MSQ850" s="3"/>
      <c r="MSR850" s="3"/>
      <c r="MSS850" s="3"/>
      <c r="MST850" s="3"/>
      <c r="MSU850" s="3"/>
      <c r="MSV850" s="3"/>
      <c r="MSW850" s="3"/>
      <c r="MSX850" s="3"/>
      <c r="MSY850" s="3"/>
      <c r="MSZ850" s="3"/>
      <c r="MTA850" s="3"/>
      <c r="MTB850" s="3"/>
      <c r="MTC850" s="3"/>
      <c r="MTD850" s="3"/>
      <c r="MTE850" s="3"/>
      <c r="MTF850" s="3"/>
      <c r="MTG850" s="3"/>
      <c r="MTH850" s="3"/>
      <c r="MTI850" s="3"/>
      <c r="MTJ850" s="3"/>
      <c r="MTK850" s="3"/>
      <c r="MTL850" s="3"/>
      <c r="MTM850" s="3"/>
      <c r="MTN850" s="3"/>
      <c r="MTO850" s="3"/>
      <c r="MTP850" s="3"/>
      <c r="MTQ850" s="3"/>
      <c r="MTR850" s="3"/>
      <c r="MTS850" s="3"/>
      <c r="MTT850" s="3"/>
      <c r="MTU850" s="3"/>
      <c r="MTV850" s="3"/>
      <c r="MTW850" s="3"/>
      <c r="MTX850" s="3"/>
      <c r="MTY850" s="3"/>
      <c r="MTZ850" s="3"/>
      <c r="MUA850" s="3"/>
      <c r="MUB850" s="3"/>
      <c r="MUC850" s="3"/>
      <c r="MUD850" s="3"/>
      <c r="MUE850" s="3"/>
      <c r="MUF850" s="3"/>
      <c r="MUG850" s="3"/>
      <c r="MUH850" s="3"/>
      <c r="MUI850" s="3"/>
      <c r="MUJ850" s="3"/>
      <c r="MUK850" s="3"/>
      <c r="MUL850" s="3"/>
      <c r="MUM850" s="3"/>
      <c r="MUN850" s="3"/>
      <c r="MUO850" s="3"/>
      <c r="MUP850" s="3"/>
      <c r="MUQ850" s="3"/>
      <c r="MUR850" s="3"/>
      <c r="MUS850" s="3"/>
      <c r="MUT850" s="3"/>
      <c r="MUU850" s="3"/>
      <c r="MUV850" s="3"/>
      <c r="MUW850" s="3"/>
      <c r="MUX850" s="3"/>
      <c r="MUY850" s="3"/>
      <c r="MUZ850" s="3"/>
      <c r="MVA850" s="3"/>
      <c r="MVB850" s="3"/>
      <c r="MVC850" s="3"/>
      <c r="MVD850" s="3"/>
      <c r="MVE850" s="3"/>
      <c r="MVF850" s="3"/>
      <c r="MVG850" s="3"/>
      <c r="MVH850" s="3"/>
      <c r="MVI850" s="3"/>
      <c r="MVJ850" s="3"/>
      <c r="MVK850" s="3"/>
      <c r="MVL850" s="3"/>
      <c r="MVM850" s="3"/>
      <c r="MVN850" s="3"/>
      <c r="MVO850" s="3"/>
      <c r="MVP850" s="3"/>
      <c r="MVQ850" s="3"/>
      <c r="MVR850" s="3"/>
      <c r="MVS850" s="3"/>
      <c r="MVT850" s="3"/>
      <c r="MVU850" s="3"/>
      <c r="MVV850" s="3"/>
      <c r="MVW850" s="3"/>
      <c r="MVX850" s="3"/>
      <c r="MVY850" s="3"/>
      <c r="MVZ850" s="3"/>
      <c r="MWA850" s="3"/>
      <c r="MWB850" s="3"/>
      <c r="MWC850" s="3"/>
      <c r="MWD850" s="3"/>
      <c r="MWE850" s="3"/>
      <c r="MWF850" s="3"/>
      <c r="MWG850" s="3"/>
      <c r="MWH850" s="3"/>
      <c r="MWI850" s="3"/>
      <c r="MWJ850" s="3"/>
      <c r="MWK850" s="3"/>
      <c r="MWL850" s="3"/>
      <c r="MWM850" s="3"/>
      <c r="MWN850" s="3"/>
      <c r="MWO850" s="3"/>
      <c r="MWP850" s="3"/>
      <c r="MWQ850" s="3"/>
      <c r="MWR850" s="3"/>
      <c r="MWS850" s="3"/>
      <c r="MWT850" s="3"/>
      <c r="MWU850" s="3"/>
      <c r="MWV850" s="3"/>
      <c r="MWW850" s="3"/>
      <c r="MWX850" s="3"/>
      <c r="MWY850" s="3"/>
      <c r="MWZ850" s="3"/>
      <c r="MXA850" s="3"/>
      <c r="MXB850" s="3"/>
      <c r="MXC850" s="3"/>
      <c r="MXD850" s="3"/>
      <c r="MXE850" s="3"/>
      <c r="MXF850" s="3"/>
      <c r="MXG850" s="3"/>
      <c r="MXH850" s="3"/>
      <c r="MXI850" s="3"/>
      <c r="MXJ850" s="3"/>
      <c r="MXK850" s="3"/>
      <c r="MXL850" s="3"/>
      <c r="MXM850" s="3"/>
      <c r="MXN850" s="3"/>
      <c r="MXO850" s="3"/>
      <c r="MXP850" s="3"/>
      <c r="MXQ850" s="3"/>
      <c r="MXR850" s="3"/>
      <c r="MXS850" s="3"/>
      <c r="MXT850" s="3"/>
      <c r="MXU850" s="3"/>
      <c r="MXV850" s="3"/>
      <c r="MXW850" s="3"/>
      <c r="MXX850" s="3"/>
      <c r="MXY850" s="3"/>
      <c r="MXZ850" s="3"/>
      <c r="MYA850" s="3"/>
      <c r="MYB850" s="3"/>
      <c r="MYC850" s="3"/>
      <c r="MYD850" s="3"/>
      <c r="MYE850" s="3"/>
      <c r="MYF850" s="3"/>
      <c r="MYG850" s="3"/>
      <c r="MYH850" s="3"/>
      <c r="MYI850" s="3"/>
      <c r="MYJ850" s="3"/>
      <c r="MYK850" s="3"/>
      <c r="MYL850" s="3"/>
      <c r="MYM850" s="3"/>
      <c r="MYN850" s="3"/>
      <c r="MYO850" s="3"/>
      <c r="MYP850" s="3"/>
      <c r="MYQ850" s="3"/>
      <c r="MYR850" s="3"/>
      <c r="MYS850" s="3"/>
      <c r="MYT850" s="3"/>
      <c r="MYU850" s="3"/>
      <c r="MYV850" s="3"/>
      <c r="MYW850" s="3"/>
      <c r="MYX850" s="3"/>
      <c r="MYY850" s="3"/>
      <c r="MYZ850" s="3"/>
      <c r="MZA850" s="3"/>
      <c r="MZB850" s="3"/>
      <c r="MZC850" s="3"/>
      <c r="MZD850" s="3"/>
      <c r="MZE850" s="3"/>
      <c r="MZF850" s="3"/>
      <c r="MZG850" s="3"/>
      <c r="MZH850" s="3"/>
      <c r="MZI850" s="3"/>
      <c r="MZJ850" s="3"/>
      <c r="MZK850" s="3"/>
      <c r="MZL850" s="3"/>
      <c r="MZM850" s="3"/>
      <c r="MZN850" s="3"/>
      <c r="MZO850" s="3"/>
      <c r="MZP850" s="3"/>
      <c r="MZQ850" s="3"/>
      <c r="MZR850" s="3"/>
      <c r="MZS850" s="3"/>
      <c r="MZT850" s="3"/>
      <c r="MZU850" s="3"/>
      <c r="MZV850" s="3"/>
      <c r="MZW850" s="3"/>
      <c r="MZX850" s="3"/>
      <c r="MZY850" s="3"/>
      <c r="MZZ850" s="3"/>
      <c r="NAA850" s="3"/>
      <c r="NAB850" s="3"/>
      <c r="NAC850" s="3"/>
      <c r="NAD850" s="3"/>
      <c r="NAE850" s="3"/>
      <c r="NAF850" s="3"/>
      <c r="NAG850" s="3"/>
      <c r="NAH850" s="3"/>
      <c r="NAI850" s="3"/>
      <c r="NAJ850" s="3"/>
      <c r="NAK850" s="3"/>
      <c r="NAL850" s="3"/>
      <c r="NAM850" s="3"/>
      <c r="NAN850" s="3"/>
      <c r="NAO850" s="3"/>
      <c r="NAP850" s="3"/>
      <c r="NAQ850" s="3"/>
      <c r="NAR850" s="3"/>
      <c r="NAS850" s="3"/>
      <c r="NAT850" s="3"/>
      <c r="NAU850" s="3"/>
      <c r="NAV850" s="3"/>
      <c r="NAW850" s="3"/>
      <c r="NAX850" s="3"/>
      <c r="NAY850" s="3"/>
      <c r="NAZ850" s="3"/>
      <c r="NBA850" s="3"/>
      <c r="NBB850" s="3"/>
      <c r="NBC850" s="3"/>
      <c r="NBD850" s="3"/>
      <c r="NBE850" s="3"/>
      <c r="NBF850" s="3"/>
      <c r="NBG850" s="3"/>
      <c r="NBH850" s="3"/>
      <c r="NBI850" s="3"/>
      <c r="NBJ850" s="3"/>
      <c r="NBK850" s="3"/>
      <c r="NBL850" s="3"/>
      <c r="NBM850" s="3"/>
      <c r="NBN850" s="3"/>
      <c r="NBO850" s="3"/>
      <c r="NBP850" s="3"/>
      <c r="NBQ850" s="3"/>
      <c r="NBR850" s="3"/>
      <c r="NBS850" s="3"/>
      <c r="NBT850" s="3"/>
      <c r="NBU850" s="3"/>
      <c r="NBV850" s="3"/>
      <c r="NBW850" s="3"/>
      <c r="NBX850" s="3"/>
      <c r="NBY850" s="3"/>
      <c r="NBZ850" s="3"/>
      <c r="NCA850" s="3"/>
      <c r="NCB850" s="3"/>
      <c r="NCC850" s="3"/>
      <c r="NCD850" s="3"/>
      <c r="NCE850" s="3"/>
      <c r="NCF850" s="3"/>
      <c r="NCG850" s="3"/>
      <c r="NCH850" s="3"/>
      <c r="NCI850" s="3"/>
      <c r="NCJ850" s="3"/>
      <c r="NCK850" s="3"/>
      <c r="NCL850" s="3"/>
      <c r="NCM850" s="3"/>
      <c r="NCN850" s="3"/>
      <c r="NCO850" s="3"/>
      <c r="NCP850" s="3"/>
      <c r="NCQ850" s="3"/>
      <c r="NCR850" s="3"/>
      <c r="NCS850" s="3"/>
      <c r="NCT850" s="3"/>
      <c r="NCU850" s="3"/>
      <c r="NCV850" s="3"/>
      <c r="NCW850" s="3"/>
      <c r="NCX850" s="3"/>
      <c r="NCY850" s="3"/>
      <c r="NCZ850" s="3"/>
      <c r="NDA850" s="3"/>
      <c r="NDB850" s="3"/>
      <c r="NDC850" s="3"/>
      <c r="NDD850" s="3"/>
      <c r="NDE850" s="3"/>
      <c r="NDF850" s="3"/>
      <c r="NDG850" s="3"/>
      <c r="NDH850" s="3"/>
      <c r="NDI850" s="3"/>
      <c r="NDJ850" s="3"/>
      <c r="NDK850" s="3"/>
      <c r="NDL850" s="3"/>
      <c r="NDM850" s="3"/>
      <c r="NDN850" s="3"/>
      <c r="NDO850" s="3"/>
      <c r="NDP850" s="3"/>
      <c r="NDQ850" s="3"/>
      <c r="NDR850" s="3"/>
      <c r="NDS850" s="3"/>
      <c r="NDT850" s="3"/>
      <c r="NDU850" s="3"/>
      <c r="NDV850" s="3"/>
      <c r="NDW850" s="3"/>
      <c r="NDX850" s="3"/>
      <c r="NDY850" s="3"/>
      <c r="NDZ850" s="3"/>
      <c r="NEA850" s="3"/>
      <c r="NEB850" s="3"/>
      <c r="NEC850" s="3"/>
      <c r="NED850" s="3"/>
      <c r="NEE850" s="3"/>
      <c r="NEF850" s="3"/>
      <c r="NEG850" s="3"/>
      <c r="NEH850" s="3"/>
      <c r="NEI850" s="3"/>
      <c r="NEJ850" s="3"/>
      <c r="NEK850" s="3"/>
      <c r="NEL850" s="3"/>
      <c r="NEM850" s="3"/>
      <c r="NEN850" s="3"/>
      <c r="NEO850" s="3"/>
      <c r="NEP850" s="3"/>
      <c r="NEQ850" s="3"/>
      <c r="NER850" s="3"/>
      <c r="NES850" s="3"/>
      <c r="NET850" s="3"/>
      <c r="NEU850" s="3"/>
      <c r="NEV850" s="3"/>
      <c r="NEW850" s="3"/>
      <c r="NEX850" s="3"/>
      <c r="NEY850" s="3"/>
      <c r="NEZ850" s="3"/>
      <c r="NFA850" s="3"/>
      <c r="NFB850" s="3"/>
      <c r="NFC850" s="3"/>
      <c r="NFD850" s="3"/>
      <c r="NFE850" s="3"/>
      <c r="NFF850" s="3"/>
      <c r="NFG850" s="3"/>
      <c r="NFH850" s="3"/>
      <c r="NFI850" s="3"/>
      <c r="NFJ850" s="3"/>
      <c r="NFK850" s="3"/>
      <c r="NFL850" s="3"/>
      <c r="NFM850" s="3"/>
      <c r="NFN850" s="3"/>
      <c r="NFO850" s="3"/>
      <c r="NFP850" s="3"/>
      <c r="NFQ850" s="3"/>
      <c r="NFR850" s="3"/>
      <c r="NFS850" s="3"/>
      <c r="NFT850" s="3"/>
      <c r="NFU850" s="3"/>
      <c r="NFV850" s="3"/>
      <c r="NFW850" s="3"/>
      <c r="NFX850" s="3"/>
      <c r="NFY850" s="3"/>
      <c r="NFZ850" s="3"/>
      <c r="NGA850" s="3"/>
      <c r="NGB850" s="3"/>
      <c r="NGC850" s="3"/>
      <c r="NGD850" s="3"/>
      <c r="NGE850" s="3"/>
      <c r="NGF850" s="3"/>
      <c r="NGG850" s="3"/>
      <c r="NGH850" s="3"/>
      <c r="NGI850" s="3"/>
      <c r="NGJ850" s="3"/>
      <c r="NGK850" s="3"/>
      <c r="NGL850" s="3"/>
      <c r="NGM850" s="3"/>
      <c r="NGN850" s="3"/>
      <c r="NGO850" s="3"/>
      <c r="NGP850" s="3"/>
      <c r="NGQ850" s="3"/>
      <c r="NGR850" s="3"/>
      <c r="NGS850" s="3"/>
      <c r="NGT850" s="3"/>
      <c r="NGU850" s="3"/>
      <c r="NGV850" s="3"/>
      <c r="NGW850" s="3"/>
      <c r="NGX850" s="3"/>
      <c r="NGY850" s="3"/>
      <c r="NGZ850" s="3"/>
      <c r="NHA850" s="3"/>
      <c r="NHB850" s="3"/>
      <c r="NHC850" s="3"/>
      <c r="NHD850" s="3"/>
      <c r="NHE850" s="3"/>
      <c r="NHF850" s="3"/>
      <c r="NHG850" s="3"/>
      <c r="NHH850" s="3"/>
      <c r="NHI850" s="3"/>
      <c r="NHJ850" s="3"/>
      <c r="NHK850" s="3"/>
      <c r="NHL850" s="3"/>
      <c r="NHM850" s="3"/>
      <c r="NHN850" s="3"/>
      <c r="NHO850" s="3"/>
      <c r="NHP850" s="3"/>
      <c r="NHQ850" s="3"/>
      <c r="NHR850" s="3"/>
      <c r="NHS850" s="3"/>
      <c r="NHT850" s="3"/>
      <c r="NHU850" s="3"/>
      <c r="NHV850" s="3"/>
      <c r="NHW850" s="3"/>
      <c r="NHX850" s="3"/>
      <c r="NHY850" s="3"/>
      <c r="NHZ850" s="3"/>
      <c r="NIA850" s="3"/>
      <c r="NIB850" s="3"/>
      <c r="NIC850" s="3"/>
      <c r="NID850" s="3"/>
      <c r="NIE850" s="3"/>
      <c r="NIF850" s="3"/>
      <c r="NIG850" s="3"/>
      <c r="NIH850" s="3"/>
      <c r="NII850" s="3"/>
      <c r="NIJ850" s="3"/>
      <c r="NIK850" s="3"/>
      <c r="NIL850" s="3"/>
      <c r="NIM850" s="3"/>
      <c r="NIN850" s="3"/>
      <c r="NIO850" s="3"/>
      <c r="NIP850" s="3"/>
      <c r="NIQ850" s="3"/>
      <c r="NIR850" s="3"/>
      <c r="NIS850" s="3"/>
      <c r="NIT850" s="3"/>
      <c r="NIU850" s="3"/>
      <c r="NIV850" s="3"/>
      <c r="NIW850" s="3"/>
      <c r="NIX850" s="3"/>
      <c r="NIY850" s="3"/>
      <c r="NIZ850" s="3"/>
      <c r="NJA850" s="3"/>
      <c r="NJB850" s="3"/>
      <c r="NJC850" s="3"/>
      <c r="NJD850" s="3"/>
      <c r="NJE850" s="3"/>
      <c r="NJF850" s="3"/>
      <c r="NJG850" s="3"/>
      <c r="NJH850" s="3"/>
      <c r="NJI850" s="3"/>
      <c r="NJJ850" s="3"/>
      <c r="NJK850" s="3"/>
      <c r="NJL850" s="3"/>
      <c r="NJM850" s="3"/>
      <c r="NJN850" s="3"/>
      <c r="NJO850" s="3"/>
      <c r="NJP850" s="3"/>
      <c r="NJQ850" s="3"/>
      <c r="NJR850" s="3"/>
      <c r="NJS850" s="3"/>
      <c r="NJT850" s="3"/>
      <c r="NJU850" s="3"/>
      <c r="NJV850" s="3"/>
      <c r="NJW850" s="3"/>
      <c r="NJX850" s="3"/>
      <c r="NJY850" s="3"/>
      <c r="NJZ850" s="3"/>
      <c r="NKA850" s="3"/>
      <c r="NKB850" s="3"/>
      <c r="NKC850" s="3"/>
      <c r="NKD850" s="3"/>
      <c r="NKE850" s="3"/>
      <c r="NKF850" s="3"/>
      <c r="NKG850" s="3"/>
      <c r="NKH850" s="3"/>
      <c r="NKI850" s="3"/>
      <c r="NKJ850" s="3"/>
      <c r="NKK850" s="3"/>
      <c r="NKL850" s="3"/>
      <c r="NKM850" s="3"/>
      <c r="NKN850" s="3"/>
      <c r="NKO850" s="3"/>
      <c r="NKP850" s="3"/>
      <c r="NKQ850" s="3"/>
      <c r="NKR850" s="3"/>
      <c r="NKS850" s="3"/>
      <c r="NKT850" s="3"/>
      <c r="NKU850" s="3"/>
      <c r="NKV850" s="3"/>
      <c r="NKW850" s="3"/>
      <c r="NKX850" s="3"/>
      <c r="NKY850" s="3"/>
      <c r="NKZ850" s="3"/>
      <c r="NLA850" s="3"/>
      <c r="NLB850" s="3"/>
      <c r="NLC850" s="3"/>
      <c r="NLD850" s="3"/>
      <c r="NLE850" s="3"/>
      <c r="NLF850" s="3"/>
      <c r="NLG850" s="3"/>
      <c r="NLH850" s="3"/>
      <c r="NLI850" s="3"/>
      <c r="NLJ850" s="3"/>
      <c r="NLK850" s="3"/>
      <c r="NLL850" s="3"/>
      <c r="NLM850" s="3"/>
      <c r="NLN850" s="3"/>
      <c r="NLO850" s="3"/>
      <c r="NLP850" s="3"/>
      <c r="NLQ850" s="3"/>
      <c r="NLR850" s="3"/>
      <c r="NLS850" s="3"/>
      <c r="NLT850" s="3"/>
      <c r="NLU850" s="3"/>
      <c r="NLV850" s="3"/>
      <c r="NLW850" s="3"/>
      <c r="NLX850" s="3"/>
      <c r="NLY850" s="3"/>
      <c r="NLZ850" s="3"/>
      <c r="NMA850" s="3"/>
      <c r="NMB850" s="3"/>
      <c r="NMC850" s="3"/>
      <c r="NMD850" s="3"/>
      <c r="NME850" s="3"/>
      <c r="NMF850" s="3"/>
      <c r="NMG850" s="3"/>
      <c r="NMH850" s="3"/>
      <c r="NMI850" s="3"/>
      <c r="NMJ850" s="3"/>
      <c r="NMK850" s="3"/>
      <c r="NML850" s="3"/>
      <c r="NMM850" s="3"/>
      <c r="NMN850" s="3"/>
      <c r="NMO850" s="3"/>
      <c r="NMP850" s="3"/>
      <c r="NMQ850" s="3"/>
      <c r="NMR850" s="3"/>
      <c r="NMS850" s="3"/>
      <c r="NMT850" s="3"/>
      <c r="NMU850" s="3"/>
      <c r="NMV850" s="3"/>
      <c r="NMW850" s="3"/>
      <c r="NMX850" s="3"/>
      <c r="NMY850" s="3"/>
      <c r="NMZ850" s="3"/>
      <c r="NNA850" s="3"/>
      <c r="NNB850" s="3"/>
      <c r="NNC850" s="3"/>
      <c r="NND850" s="3"/>
      <c r="NNE850" s="3"/>
      <c r="NNF850" s="3"/>
      <c r="NNG850" s="3"/>
      <c r="NNH850" s="3"/>
      <c r="NNI850" s="3"/>
      <c r="NNJ850" s="3"/>
      <c r="NNK850" s="3"/>
      <c r="NNL850" s="3"/>
      <c r="NNM850" s="3"/>
      <c r="NNN850" s="3"/>
      <c r="NNO850" s="3"/>
      <c r="NNP850" s="3"/>
      <c r="NNQ850" s="3"/>
      <c r="NNR850" s="3"/>
      <c r="NNS850" s="3"/>
      <c r="NNT850" s="3"/>
      <c r="NNU850" s="3"/>
      <c r="NNV850" s="3"/>
      <c r="NNW850" s="3"/>
      <c r="NNX850" s="3"/>
      <c r="NNY850" s="3"/>
      <c r="NNZ850" s="3"/>
      <c r="NOA850" s="3"/>
      <c r="NOB850" s="3"/>
      <c r="NOC850" s="3"/>
      <c r="NOD850" s="3"/>
      <c r="NOE850" s="3"/>
      <c r="NOF850" s="3"/>
      <c r="NOG850" s="3"/>
      <c r="NOH850" s="3"/>
      <c r="NOI850" s="3"/>
      <c r="NOJ850" s="3"/>
      <c r="NOK850" s="3"/>
      <c r="NOL850" s="3"/>
      <c r="NOM850" s="3"/>
      <c r="NON850" s="3"/>
      <c r="NOO850" s="3"/>
      <c r="NOP850" s="3"/>
      <c r="NOQ850" s="3"/>
      <c r="NOR850" s="3"/>
      <c r="NOS850" s="3"/>
      <c r="NOT850" s="3"/>
      <c r="NOU850" s="3"/>
      <c r="NOV850" s="3"/>
      <c r="NOW850" s="3"/>
      <c r="NOX850" s="3"/>
      <c r="NOY850" s="3"/>
      <c r="NOZ850" s="3"/>
      <c r="NPA850" s="3"/>
      <c r="NPB850" s="3"/>
      <c r="NPC850" s="3"/>
      <c r="NPD850" s="3"/>
      <c r="NPE850" s="3"/>
      <c r="NPF850" s="3"/>
      <c r="NPG850" s="3"/>
      <c r="NPH850" s="3"/>
      <c r="NPI850" s="3"/>
      <c r="NPJ850" s="3"/>
      <c r="NPK850" s="3"/>
      <c r="NPL850" s="3"/>
      <c r="NPM850" s="3"/>
      <c r="NPN850" s="3"/>
      <c r="NPO850" s="3"/>
      <c r="NPP850" s="3"/>
      <c r="NPQ850" s="3"/>
      <c r="NPR850" s="3"/>
      <c r="NPS850" s="3"/>
      <c r="NPT850" s="3"/>
      <c r="NPU850" s="3"/>
      <c r="NPV850" s="3"/>
      <c r="NPW850" s="3"/>
      <c r="NPX850" s="3"/>
      <c r="NPY850" s="3"/>
      <c r="NPZ850" s="3"/>
      <c r="NQA850" s="3"/>
      <c r="NQB850" s="3"/>
      <c r="NQC850" s="3"/>
      <c r="NQD850" s="3"/>
      <c r="NQE850" s="3"/>
      <c r="NQF850" s="3"/>
      <c r="NQG850" s="3"/>
      <c r="NQH850" s="3"/>
      <c r="NQI850" s="3"/>
      <c r="NQJ850" s="3"/>
      <c r="NQK850" s="3"/>
      <c r="NQL850" s="3"/>
      <c r="NQM850" s="3"/>
      <c r="NQN850" s="3"/>
      <c r="NQO850" s="3"/>
      <c r="NQP850" s="3"/>
      <c r="NQQ850" s="3"/>
      <c r="NQR850" s="3"/>
      <c r="NQS850" s="3"/>
      <c r="NQT850" s="3"/>
      <c r="NQU850" s="3"/>
      <c r="NQV850" s="3"/>
      <c r="NQW850" s="3"/>
      <c r="NQX850" s="3"/>
      <c r="NQY850" s="3"/>
      <c r="NQZ850" s="3"/>
      <c r="NRA850" s="3"/>
      <c r="NRB850" s="3"/>
      <c r="NRC850" s="3"/>
      <c r="NRD850" s="3"/>
      <c r="NRE850" s="3"/>
      <c r="NRF850" s="3"/>
      <c r="NRG850" s="3"/>
      <c r="NRH850" s="3"/>
      <c r="NRI850" s="3"/>
      <c r="NRJ850" s="3"/>
      <c r="NRK850" s="3"/>
      <c r="NRL850" s="3"/>
      <c r="NRM850" s="3"/>
      <c r="NRN850" s="3"/>
      <c r="NRO850" s="3"/>
      <c r="NRP850" s="3"/>
      <c r="NRQ850" s="3"/>
      <c r="NRR850" s="3"/>
      <c r="NRS850" s="3"/>
      <c r="NRT850" s="3"/>
      <c r="NRU850" s="3"/>
      <c r="NRV850" s="3"/>
      <c r="NRW850" s="3"/>
      <c r="NRX850" s="3"/>
      <c r="NRY850" s="3"/>
      <c r="NRZ850" s="3"/>
      <c r="NSA850" s="3"/>
      <c r="NSB850" s="3"/>
      <c r="NSC850" s="3"/>
      <c r="NSD850" s="3"/>
      <c r="NSE850" s="3"/>
      <c r="NSF850" s="3"/>
      <c r="NSG850" s="3"/>
      <c r="NSH850" s="3"/>
      <c r="NSI850" s="3"/>
      <c r="NSJ850" s="3"/>
      <c r="NSK850" s="3"/>
      <c r="NSL850" s="3"/>
      <c r="NSM850" s="3"/>
      <c r="NSN850" s="3"/>
      <c r="NSO850" s="3"/>
      <c r="NSP850" s="3"/>
      <c r="NSQ850" s="3"/>
      <c r="NSR850" s="3"/>
      <c r="NSS850" s="3"/>
      <c r="NST850" s="3"/>
      <c r="NSU850" s="3"/>
      <c r="NSV850" s="3"/>
      <c r="NSW850" s="3"/>
      <c r="NSX850" s="3"/>
      <c r="NSY850" s="3"/>
      <c r="NSZ850" s="3"/>
      <c r="NTA850" s="3"/>
      <c r="NTB850" s="3"/>
      <c r="NTC850" s="3"/>
      <c r="NTD850" s="3"/>
      <c r="NTE850" s="3"/>
      <c r="NTF850" s="3"/>
      <c r="NTG850" s="3"/>
      <c r="NTH850" s="3"/>
      <c r="NTI850" s="3"/>
      <c r="NTJ850" s="3"/>
      <c r="NTK850" s="3"/>
      <c r="NTL850" s="3"/>
      <c r="NTM850" s="3"/>
      <c r="NTN850" s="3"/>
      <c r="NTO850" s="3"/>
      <c r="NTP850" s="3"/>
      <c r="NTQ850" s="3"/>
      <c r="NTR850" s="3"/>
      <c r="NTS850" s="3"/>
      <c r="NTT850" s="3"/>
      <c r="NTU850" s="3"/>
      <c r="NTV850" s="3"/>
      <c r="NTW850" s="3"/>
      <c r="NTX850" s="3"/>
      <c r="NTY850" s="3"/>
      <c r="NTZ850" s="3"/>
      <c r="NUA850" s="3"/>
      <c r="NUB850" s="3"/>
      <c r="NUC850" s="3"/>
      <c r="NUD850" s="3"/>
      <c r="NUE850" s="3"/>
      <c r="NUF850" s="3"/>
      <c r="NUG850" s="3"/>
      <c r="NUH850" s="3"/>
      <c r="NUI850" s="3"/>
      <c r="NUJ850" s="3"/>
      <c r="NUK850" s="3"/>
      <c r="NUL850" s="3"/>
      <c r="NUM850" s="3"/>
      <c r="NUN850" s="3"/>
      <c r="NUO850" s="3"/>
      <c r="NUP850" s="3"/>
      <c r="NUQ850" s="3"/>
      <c r="NUR850" s="3"/>
      <c r="NUS850" s="3"/>
      <c r="NUT850" s="3"/>
      <c r="NUU850" s="3"/>
      <c r="NUV850" s="3"/>
      <c r="NUW850" s="3"/>
      <c r="NUX850" s="3"/>
      <c r="NUY850" s="3"/>
      <c r="NUZ850" s="3"/>
      <c r="NVA850" s="3"/>
      <c r="NVB850" s="3"/>
      <c r="NVC850" s="3"/>
      <c r="NVD850" s="3"/>
      <c r="NVE850" s="3"/>
      <c r="NVF850" s="3"/>
      <c r="NVG850" s="3"/>
      <c r="NVH850" s="3"/>
      <c r="NVI850" s="3"/>
      <c r="NVJ850" s="3"/>
      <c r="NVK850" s="3"/>
      <c r="NVL850" s="3"/>
      <c r="NVM850" s="3"/>
      <c r="NVN850" s="3"/>
      <c r="NVO850" s="3"/>
      <c r="NVP850" s="3"/>
      <c r="NVQ850" s="3"/>
      <c r="NVR850" s="3"/>
      <c r="NVS850" s="3"/>
      <c r="NVT850" s="3"/>
      <c r="NVU850" s="3"/>
      <c r="NVV850" s="3"/>
      <c r="NVW850" s="3"/>
      <c r="NVX850" s="3"/>
      <c r="NVY850" s="3"/>
      <c r="NVZ850" s="3"/>
      <c r="NWA850" s="3"/>
      <c r="NWB850" s="3"/>
      <c r="NWC850" s="3"/>
      <c r="NWD850" s="3"/>
      <c r="NWE850" s="3"/>
      <c r="NWF850" s="3"/>
      <c r="NWG850" s="3"/>
      <c r="NWH850" s="3"/>
      <c r="NWI850" s="3"/>
      <c r="NWJ850" s="3"/>
      <c r="NWK850" s="3"/>
      <c r="NWL850" s="3"/>
      <c r="NWM850" s="3"/>
      <c r="NWN850" s="3"/>
      <c r="NWO850" s="3"/>
      <c r="NWP850" s="3"/>
      <c r="NWQ850" s="3"/>
      <c r="NWR850" s="3"/>
      <c r="NWS850" s="3"/>
      <c r="NWT850" s="3"/>
      <c r="NWU850" s="3"/>
      <c r="NWV850" s="3"/>
      <c r="NWW850" s="3"/>
      <c r="NWX850" s="3"/>
      <c r="NWY850" s="3"/>
      <c r="NWZ850" s="3"/>
      <c r="NXA850" s="3"/>
      <c r="NXB850" s="3"/>
      <c r="NXC850" s="3"/>
      <c r="NXD850" s="3"/>
      <c r="NXE850" s="3"/>
      <c r="NXF850" s="3"/>
      <c r="NXG850" s="3"/>
      <c r="NXH850" s="3"/>
      <c r="NXI850" s="3"/>
      <c r="NXJ850" s="3"/>
      <c r="NXK850" s="3"/>
      <c r="NXL850" s="3"/>
      <c r="NXM850" s="3"/>
      <c r="NXN850" s="3"/>
      <c r="NXO850" s="3"/>
      <c r="NXP850" s="3"/>
      <c r="NXQ850" s="3"/>
      <c r="NXR850" s="3"/>
      <c r="NXS850" s="3"/>
      <c r="NXT850" s="3"/>
      <c r="NXU850" s="3"/>
      <c r="NXV850" s="3"/>
      <c r="NXW850" s="3"/>
      <c r="NXX850" s="3"/>
      <c r="NXY850" s="3"/>
      <c r="NXZ850" s="3"/>
      <c r="NYA850" s="3"/>
      <c r="NYB850" s="3"/>
      <c r="NYC850" s="3"/>
      <c r="NYD850" s="3"/>
      <c r="NYE850" s="3"/>
      <c r="NYF850" s="3"/>
      <c r="NYG850" s="3"/>
      <c r="NYH850" s="3"/>
      <c r="NYI850" s="3"/>
      <c r="NYJ850" s="3"/>
      <c r="NYK850" s="3"/>
      <c r="NYL850" s="3"/>
      <c r="NYM850" s="3"/>
      <c r="NYN850" s="3"/>
      <c r="NYO850" s="3"/>
      <c r="NYP850" s="3"/>
      <c r="NYQ850" s="3"/>
      <c r="NYR850" s="3"/>
      <c r="NYS850" s="3"/>
      <c r="NYT850" s="3"/>
      <c r="NYU850" s="3"/>
      <c r="NYV850" s="3"/>
      <c r="NYW850" s="3"/>
      <c r="NYX850" s="3"/>
      <c r="NYY850" s="3"/>
      <c r="NYZ850" s="3"/>
      <c r="NZA850" s="3"/>
      <c r="NZB850" s="3"/>
      <c r="NZC850" s="3"/>
      <c r="NZD850" s="3"/>
      <c r="NZE850" s="3"/>
      <c r="NZF850" s="3"/>
      <c r="NZG850" s="3"/>
      <c r="NZH850" s="3"/>
      <c r="NZI850" s="3"/>
      <c r="NZJ850" s="3"/>
      <c r="NZK850" s="3"/>
      <c r="NZL850" s="3"/>
      <c r="NZM850" s="3"/>
      <c r="NZN850" s="3"/>
      <c r="NZO850" s="3"/>
      <c r="NZP850" s="3"/>
      <c r="NZQ850" s="3"/>
      <c r="NZR850" s="3"/>
      <c r="NZS850" s="3"/>
      <c r="NZT850" s="3"/>
      <c r="NZU850" s="3"/>
      <c r="NZV850" s="3"/>
      <c r="NZW850" s="3"/>
      <c r="NZX850" s="3"/>
      <c r="NZY850" s="3"/>
      <c r="NZZ850" s="3"/>
      <c r="OAA850" s="3"/>
      <c r="OAB850" s="3"/>
      <c r="OAC850" s="3"/>
      <c r="OAD850" s="3"/>
      <c r="OAE850" s="3"/>
      <c r="OAF850" s="3"/>
      <c r="OAG850" s="3"/>
      <c r="OAH850" s="3"/>
      <c r="OAI850" s="3"/>
      <c r="OAJ850" s="3"/>
      <c r="OAK850" s="3"/>
      <c r="OAL850" s="3"/>
      <c r="OAM850" s="3"/>
      <c r="OAN850" s="3"/>
      <c r="OAO850" s="3"/>
      <c r="OAP850" s="3"/>
      <c r="OAQ850" s="3"/>
      <c r="OAR850" s="3"/>
      <c r="OAS850" s="3"/>
      <c r="OAT850" s="3"/>
      <c r="OAU850" s="3"/>
      <c r="OAV850" s="3"/>
      <c r="OAW850" s="3"/>
      <c r="OAX850" s="3"/>
      <c r="OAY850" s="3"/>
      <c r="OAZ850" s="3"/>
      <c r="OBA850" s="3"/>
      <c r="OBB850" s="3"/>
      <c r="OBC850" s="3"/>
      <c r="OBD850" s="3"/>
      <c r="OBE850" s="3"/>
      <c r="OBF850" s="3"/>
      <c r="OBG850" s="3"/>
      <c r="OBH850" s="3"/>
      <c r="OBI850" s="3"/>
      <c r="OBJ850" s="3"/>
      <c r="OBK850" s="3"/>
      <c r="OBL850" s="3"/>
      <c r="OBM850" s="3"/>
      <c r="OBN850" s="3"/>
      <c r="OBO850" s="3"/>
      <c r="OBP850" s="3"/>
      <c r="OBQ850" s="3"/>
      <c r="OBR850" s="3"/>
      <c r="OBS850" s="3"/>
      <c r="OBT850" s="3"/>
      <c r="OBU850" s="3"/>
      <c r="OBV850" s="3"/>
      <c r="OBW850" s="3"/>
      <c r="OBX850" s="3"/>
      <c r="OBY850" s="3"/>
      <c r="OBZ850" s="3"/>
      <c r="OCA850" s="3"/>
      <c r="OCB850" s="3"/>
      <c r="OCC850" s="3"/>
      <c r="OCD850" s="3"/>
      <c r="OCE850" s="3"/>
      <c r="OCF850" s="3"/>
      <c r="OCG850" s="3"/>
      <c r="OCH850" s="3"/>
      <c r="OCI850" s="3"/>
      <c r="OCJ850" s="3"/>
      <c r="OCK850" s="3"/>
      <c r="OCL850" s="3"/>
      <c r="OCM850" s="3"/>
      <c r="OCN850" s="3"/>
      <c r="OCO850" s="3"/>
      <c r="OCP850" s="3"/>
      <c r="OCQ850" s="3"/>
      <c r="OCR850" s="3"/>
      <c r="OCS850" s="3"/>
      <c r="OCT850" s="3"/>
      <c r="OCU850" s="3"/>
      <c r="OCV850" s="3"/>
      <c r="OCW850" s="3"/>
      <c r="OCX850" s="3"/>
      <c r="OCY850" s="3"/>
      <c r="OCZ850" s="3"/>
      <c r="ODA850" s="3"/>
      <c r="ODB850" s="3"/>
      <c r="ODC850" s="3"/>
      <c r="ODD850" s="3"/>
      <c r="ODE850" s="3"/>
      <c r="ODF850" s="3"/>
      <c r="ODG850" s="3"/>
      <c r="ODH850" s="3"/>
      <c r="ODI850" s="3"/>
      <c r="ODJ850" s="3"/>
      <c r="ODK850" s="3"/>
      <c r="ODL850" s="3"/>
      <c r="ODM850" s="3"/>
      <c r="ODN850" s="3"/>
      <c r="ODO850" s="3"/>
      <c r="ODP850" s="3"/>
      <c r="ODQ850" s="3"/>
      <c r="ODR850" s="3"/>
      <c r="ODS850" s="3"/>
      <c r="ODT850" s="3"/>
      <c r="ODU850" s="3"/>
      <c r="ODV850" s="3"/>
      <c r="ODW850" s="3"/>
      <c r="ODX850" s="3"/>
      <c r="ODY850" s="3"/>
      <c r="ODZ850" s="3"/>
      <c r="OEA850" s="3"/>
      <c r="OEB850" s="3"/>
      <c r="OEC850" s="3"/>
      <c r="OED850" s="3"/>
      <c r="OEE850" s="3"/>
      <c r="OEF850" s="3"/>
      <c r="OEG850" s="3"/>
      <c r="OEH850" s="3"/>
      <c r="OEI850" s="3"/>
      <c r="OEJ850" s="3"/>
      <c r="OEK850" s="3"/>
      <c r="OEL850" s="3"/>
      <c r="OEM850" s="3"/>
      <c r="OEN850" s="3"/>
      <c r="OEO850" s="3"/>
      <c r="OEP850" s="3"/>
      <c r="OEQ850" s="3"/>
      <c r="OER850" s="3"/>
      <c r="OES850" s="3"/>
      <c r="OET850" s="3"/>
      <c r="OEU850" s="3"/>
      <c r="OEV850" s="3"/>
      <c r="OEW850" s="3"/>
      <c r="OEX850" s="3"/>
      <c r="OEY850" s="3"/>
      <c r="OEZ850" s="3"/>
      <c r="OFA850" s="3"/>
      <c r="OFB850" s="3"/>
      <c r="OFC850" s="3"/>
      <c r="OFD850" s="3"/>
      <c r="OFE850" s="3"/>
      <c r="OFF850" s="3"/>
      <c r="OFG850" s="3"/>
      <c r="OFH850" s="3"/>
      <c r="OFI850" s="3"/>
      <c r="OFJ850" s="3"/>
      <c r="OFK850" s="3"/>
      <c r="OFL850" s="3"/>
      <c r="OFM850" s="3"/>
      <c r="OFN850" s="3"/>
      <c r="OFO850" s="3"/>
      <c r="OFP850" s="3"/>
      <c r="OFQ850" s="3"/>
      <c r="OFR850" s="3"/>
      <c r="OFS850" s="3"/>
      <c r="OFT850" s="3"/>
      <c r="OFU850" s="3"/>
      <c r="OFV850" s="3"/>
      <c r="OFW850" s="3"/>
      <c r="OFX850" s="3"/>
      <c r="OFY850" s="3"/>
      <c r="OFZ850" s="3"/>
      <c r="OGA850" s="3"/>
      <c r="OGB850" s="3"/>
      <c r="OGC850" s="3"/>
      <c r="OGD850" s="3"/>
      <c r="OGE850" s="3"/>
      <c r="OGF850" s="3"/>
      <c r="OGG850" s="3"/>
      <c r="OGH850" s="3"/>
      <c r="OGI850" s="3"/>
      <c r="OGJ850" s="3"/>
      <c r="OGK850" s="3"/>
      <c r="OGL850" s="3"/>
      <c r="OGM850" s="3"/>
      <c r="OGN850" s="3"/>
      <c r="OGO850" s="3"/>
      <c r="OGP850" s="3"/>
      <c r="OGQ850" s="3"/>
      <c r="OGR850" s="3"/>
      <c r="OGS850" s="3"/>
      <c r="OGT850" s="3"/>
      <c r="OGU850" s="3"/>
      <c r="OGV850" s="3"/>
      <c r="OGW850" s="3"/>
      <c r="OGX850" s="3"/>
      <c r="OGY850" s="3"/>
      <c r="OGZ850" s="3"/>
      <c r="OHA850" s="3"/>
      <c r="OHB850" s="3"/>
      <c r="OHC850" s="3"/>
      <c r="OHD850" s="3"/>
      <c r="OHE850" s="3"/>
      <c r="OHF850" s="3"/>
      <c r="OHG850" s="3"/>
      <c r="OHH850" s="3"/>
      <c r="OHI850" s="3"/>
      <c r="OHJ850" s="3"/>
      <c r="OHK850" s="3"/>
      <c r="OHL850" s="3"/>
      <c r="OHM850" s="3"/>
      <c r="OHN850" s="3"/>
      <c r="OHO850" s="3"/>
      <c r="OHP850" s="3"/>
      <c r="OHQ850" s="3"/>
      <c r="OHR850" s="3"/>
      <c r="OHS850" s="3"/>
      <c r="OHT850" s="3"/>
      <c r="OHU850" s="3"/>
      <c r="OHV850" s="3"/>
      <c r="OHW850" s="3"/>
      <c r="OHX850" s="3"/>
      <c r="OHY850" s="3"/>
      <c r="OHZ850" s="3"/>
      <c r="OIA850" s="3"/>
      <c r="OIB850" s="3"/>
      <c r="OIC850" s="3"/>
      <c r="OID850" s="3"/>
      <c r="OIE850" s="3"/>
      <c r="OIF850" s="3"/>
      <c r="OIG850" s="3"/>
      <c r="OIH850" s="3"/>
      <c r="OII850" s="3"/>
      <c r="OIJ850" s="3"/>
      <c r="OIK850" s="3"/>
      <c r="OIL850" s="3"/>
      <c r="OIM850" s="3"/>
      <c r="OIN850" s="3"/>
      <c r="OIO850" s="3"/>
      <c r="OIP850" s="3"/>
      <c r="OIQ850" s="3"/>
      <c r="OIR850" s="3"/>
      <c r="OIS850" s="3"/>
      <c r="OIT850" s="3"/>
      <c r="OIU850" s="3"/>
      <c r="OIV850" s="3"/>
      <c r="OIW850" s="3"/>
      <c r="OIX850" s="3"/>
      <c r="OIY850" s="3"/>
      <c r="OIZ850" s="3"/>
      <c r="OJA850" s="3"/>
      <c r="OJB850" s="3"/>
      <c r="OJC850" s="3"/>
      <c r="OJD850" s="3"/>
      <c r="OJE850" s="3"/>
      <c r="OJF850" s="3"/>
      <c r="OJG850" s="3"/>
      <c r="OJH850" s="3"/>
      <c r="OJI850" s="3"/>
      <c r="OJJ850" s="3"/>
      <c r="OJK850" s="3"/>
      <c r="OJL850" s="3"/>
      <c r="OJM850" s="3"/>
      <c r="OJN850" s="3"/>
      <c r="OJO850" s="3"/>
      <c r="OJP850" s="3"/>
      <c r="OJQ850" s="3"/>
      <c r="OJR850" s="3"/>
      <c r="OJS850" s="3"/>
      <c r="OJT850" s="3"/>
      <c r="OJU850" s="3"/>
      <c r="OJV850" s="3"/>
      <c r="OJW850" s="3"/>
      <c r="OJX850" s="3"/>
      <c r="OJY850" s="3"/>
      <c r="OJZ850" s="3"/>
      <c r="OKA850" s="3"/>
      <c r="OKB850" s="3"/>
      <c r="OKC850" s="3"/>
      <c r="OKD850" s="3"/>
      <c r="OKE850" s="3"/>
      <c r="OKF850" s="3"/>
      <c r="OKG850" s="3"/>
      <c r="OKH850" s="3"/>
      <c r="OKI850" s="3"/>
      <c r="OKJ850" s="3"/>
      <c r="OKK850" s="3"/>
      <c r="OKL850" s="3"/>
      <c r="OKM850" s="3"/>
      <c r="OKN850" s="3"/>
      <c r="OKO850" s="3"/>
      <c r="OKP850" s="3"/>
      <c r="OKQ850" s="3"/>
      <c r="OKR850" s="3"/>
      <c r="OKS850" s="3"/>
      <c r="OKT850" s="3"/>
      <c r="OKU850" s="3"/>
      <c r="OKV850" s="3"/>
      <c r="OKW850" s="3"/>
      <c r="OKX850" s="3"/>
      <c r="OKY850" s="3"/>
      <c r="OKZ850" s="3"/>
      <c r="OLA850" s="3"/>
      <c r="OLB850" s="3"/>
      <c r="OLC850" s="3"/>
      <c r="OLD850" s="3"/>
      <c r="OLE850" s="3"/>
      <c r="OLF850" s="3"/>
      <c r="OLG850" s="3"/>
      <c r="OLH850" s="3"/>
      <c r="OLI850" s="3"/>
      <c r="OLJ850" s="3"/>
      <c r="OLK850" s="3"/>
      <c r="OLL850" s="3"/>
      <c r="OLM850" s="3"/>
      <c r="OLN850" s="3"/>
      <c r="OLO850" s="3"/>
      <c r="OLP850" s="3"/>
      <c r="OLQ850" s="3"/>
      <c r="OLR850" s="3"/>
      <c r="OLS850" s="3"/>
      <c r="OLT850" s="3"/>
      <c r="OLU850" s="3"/>
      <c r="OLV850" s="3"/>
      <c r="OLW850" s="3"/>
      <c r="OLX850" s="3"/>
      <c r="OLY850" s="3"/>
      <c r="OLZ850" s="3"/>
      <c r="OMA850" s="3"/>
      <c r="OMB850" s="3"/>
      <c r="OMC850" s="3"/>
      <c r="OMD850" s="3"/>
      <c r="OME850" s="3"/>
      <c r="OMF850" s="3"/>
      <c r="OMG850" s="3"/>
      <c r="OMH850" s="3"/>
      <c r="OMI850" s="3"/>
      <c r="OMJ850" s="3"/>
      <c r="OMK850" s="3"/>
      <c r="OML850" s="3"/>
      <c r="OMM850" s="3"/>
      <c r="OMN850" s="3"/>
      <c r="OMO850" s="3"/>
      <c r="OMP850" s="3"/>
      <c r="OMQ850" s="3"/>
      <c r="OMR850" s="3"/>
      <c r="OMS850" s="3"/>
      <c r="OMT850" s="3"/>
      <c r="OMU850" s="3"/>
      <c r="OMV850" s="3"/>
      <c r="OMW850" s="3"/>
      <c r="OMX850" s="3"/>
      <c r="OMY850" s="3"/>
      <c r="OMZ850" s="3"/>
      <c r="ONA850" s="3"/>
      <c r="ONB850" s="3"/>
      <c r="ONC850" s="3"/>
      <c r="OND850" s="3"/>
      <c r="ONE850" s="3"/>
      <c r="ONF850" s="3"/>
      <c r="ONG850" s="3"/>
      <c r="ONH850" s="3"/>
      <c r="ONI850" s="3"/>
      <c r="ONJ850" s="3"/>
      <c r="ONK850" s="3"/>
      <c r="ONL850" s="3"/>
      <c r="ONM850" s="3"/>
      <c r="ONN850" s="3"/>
      <c r="ONO850" s="3"/>
      <c r="ONP850" s="3"/>
      <c r="ONQ850" s="3"/>
      <c r="ONR850" s="3"/>
      <c r="ONS850" s="3"/>
      <c r="ONT850" s="3"/>
      <c r="ONU850" s="3"/>
      <c r="ONV850" s="3"/>
      <c r="ONW850" s="3"/>
      <c r="ONX850" s="3"/>
      <c r="ONY850" s="3"/>
      <c r="ONZ850" s="3"/>
      <c r="OOA850" s="3"/>
      <c r="OOB850" s="3"/>
      <c r="OOC850" s="3"/>
      <c r="OOD850" s="3"/>
      <c r="OOE850" s="3"/>
      <c r="OOF850" s="3"/>
      <c r="OOG850" s="3"/>
      <c r="OOH850" s="3"/>
      <c r="OOI850" s="3"/>
      <c r="OOJ850" s="3"/>
      <c r="OOK850" s="3"/>
      <c r="OOL850" s="3"/>
      <c r="OOM850" s="3"/>
      <c r="OON850" s="3"/>
      <c r="OOO850" s="3"/>
      <c r="OOP850" s="3"/>
      <c r="OOQ850" s="3"/>
      <c r="OOR850" s="3"/>
      <c r="OOS850" s="3"/>
      <c r="OOT850" s="3"/>
      <c r="OOU850" s="3"/>
      <c r="OOV850" s="3"/>
      <c r="OOW850" s="3"/>
      <c r="OOX850" s="3"/>
      <c r="OOY850" s="3"/>
      <c r="OOZ850" s="3"/>
      <c r="OPA850" s="3"/>
      <c r="OPB850" s="3"/>
      <c r="OPC850" s="3"/>
      <c r="OPD850" s="3"/>
      <c r="OPE850" s="3"/>
      <c r="OPF850" s="3"/>
      <c r="OPG850" s="3"/>
      <c r="OPH850" s="3"/>
      <c r="OPI850" s="3"/>
      <c r="OPJ850" s="3"/>
      <c r="OPK850" s="3"/>
      <c r="OPL850" s="3"/>
      <c r="OPM850" s="3"/>
      <c r="OPN850" s="3"/>
      <c r="OPO850" s="3"/>
      <c r="OPP850" s="3"/>
      <c r="OPQ850" s="3"/>
      <c r="OPR850" s="3"/>
      <c r="OPS850" s="3"/>
      <c r="OPT850" s="3"/>
      <c r="OPU850" s="3"/>
      <c r="OPV850" s="3"/>
      <c r="OPW850" s="3"/>
      <c r="OPX850" s="3"/>
      <c r="OPY850" s="3"/>
      <c r="OPZ850" s="3"/>
      <c r="OQA850" s="3"/>
      <c r="OQB850" s="3"/>
      <c r="OQC850" s="3"/>
      <c r="OQD850" s="3"/>
      <c r="OQE850" s="3"/>
      <c r="OQF850" s="3"/>
      <c r="OQG850" s="3"/>
      <c r="OQH850" s="3"/>
      <c r="OQI850" s="3"/>
      <c r="OQJ850" s="3"/>
      <c r="OQK850" s="3"/>
      <c r="OQL850" s="3"/>
      <c r="OQM850" s="3"/>
      <c r="OQN850" s="3"/>
      <c r="OQO850" s="3"/>
      <c r="OQP850" s="3"/>
      <c r="OQQ850" s="3"/>
      <c r="OQR850" s="3"/>
      <c r="OQS850" s="3"/>
      <c r="OQT850" s="3"/>
      <c r="OQU850" s="3"/>
      <c r="OQV850" s="3"/>
      <c r="OQW850" s="3"/>
      <c r="OQX850" s="3"/>
      <c r="OQY850" s="3"/>
      <c r="OQZ850" s="3"/>
      <c r="ORA850" s="3"/>
      <c r="ORB850" s="3"/>
      <c r="ORC850" s="3"/>
      <c r="ORD850" s="3"/>
      <c r="ORE850" s="3"/>
      <c r="ORF850" s="3"/>
      <c r="ORG850" s="3"/>
      <c r="ORH850" s="3"/>
      <c r="ORI850" s="3"/>
      <c r="ORJ850" s="3"/>
      <c r="ORK850" s="3"/>
      <c r="ORL850" s="3"/>
      <c r="ORM850" s="3"/>
      <c r="ORN850" s="3"/>
      <c r="ORO850" s="3"/>
      <c r="ORP850" s="3"/>
      <c r="ORQ850" s="3"/>
      <c r="ORR850" s="3"/>
      <c r="ORS850" s="3"/>
      <c r="ORT850" s="3"/>
      <c r="ORU850" s="3"/>
      <c r="ORV850" s="3"/>
      <c r="ORW850" s="3"/>
      <c r="ORX850" s="3"/>
      <c r="ORY850" s="3"/>
      <c r="ORZ850" s="3"/>
      <c r="OSA850" s="3"/>
      <c r="OSB850" s="3"/>
      <c r="OSC850" s="3"/>
      <c r="OSD850" s="3"/>
      <c r="OSE850" s="3"/>
      <c r="OSF850" s="3"/>
      <c r="OSG850" s="3"/>
      <c r="OSH850" s="3"/>
      <c r="OSI850" s="3"/>
      <c r="OSJ850" s="3"/>
      <c r="OSK850" s="3"/>
      <c r="OSL850" s="3"/>
      <c r="OSM850" s="3"/>
      <c r="OSN850" s="3"/>
      <c r="OSO850" s="3"/>
      <c r="OSP850" s="3"/>
      <c r="OSQ850" s="3"/>
      <c r="OSR850" s="3"/>
      <c r="OSS850" s="3"/>
      <c r="OST850" s="3"/>
      <c r="OSU850" s="3"/>
      <c r="OSV850" s="3"/>
      <c r="OSW850" s="3"/>
      <c r="OSX850" s="3"/>
      <c r="OSY850" s="3"/>
      <c r="OSZ850" s="3"/>
      <c r="OTA850" s="3"/>
      <c r="OTB850" s="3"/>
      <c r="OTC850" s="3"/>
      <c r="OTD850" s="3"/>
      <c r="OTE850" s="3"/>
      <c r="OTF850" s="3"/>
      <c r="OTG850" s="3"/>
      <c r="OTH850" s="3"/>
      <c r="OTI850" s="3"/>
      <c r="OTJ850" s="3"/>
      <c r="OTK850" s="3"/>
      <c r="OTL850" s="3"/>
      <c r="OTM850" s="3"/>
      <c r="OTN850" s="3"/>
      <c r="OTO850" s="3"/>
      <c r="OTP850" s="3"/>
      <c r="OTQ850" s="3"/>
      <c r="OTR850" s="3"/>
      <c r="OTS850" s="3"/>
      <c r="OTT850" s="3"/>
      <c r="OTU850" s="3"/>
      <c r="OTV850" s="3"/>
      <c r="OTW850" s="3"/>
      <c r="OTX850" s="3"/>
      <c r="OTY850" s="3"/>
      <c r="OTZ850" s="3"/>
      <c r="OUA850" s="3"/>
      <c r="OUB850" s="3"/>
      <c r="OUC850" s="3"/>
      <c r="OUD850" s="3"/>
      <c r="OUE850" s="3"/>
      <c r="OUF850" s="3"/>
      <c r="OUG850" s="3"/>
      <c r="OUH850" s="3"/>
      <c r="OUI850" s="3"/>
      <c r="OUJ850" s="3"/>
      <c r="OUK850" s="3"/>
      <c r="OUL850" s="3"/>
      <c r="OUM850" s="3"/>
      <c r="OUN850" s="3"/>
      <c r="OUO850" s="3"/>
      <c r="OUP850" s="3"/>
      <c r="OUQ850" s="3"/>
      <c r="OUR850" s="3"/>
      <c r="OUS850" s="3"/>
      <c r="OUT850" s="3"/>
      <c r="OUU850" s="3"/>
      <c r="OUV850" s="3"/>
      <c r="OUW850" s="3"/>
      <c r="OUX850" s="3"/>
      <c r="OUY850" s="3"/>
      <c r="OUZ850" s="3"/>
      <c r="OVA850" s="3"/>
      <c r="OVB850" s="3"/>
      <c r="OVC850" s="3"/>
      <c r="OVD850" s="3"/>
      <c r="OVE850" s="3"/>
      <c r="OVF850" s="3"/>
      <c r="OVG850" s="3"/>
      <c r="OVH850" s="3"/>
      <c r="OVI850" s="3"/>
      <c r="OVJ850" s="3"/>
      <c r="OVK850" s="3"/>
      <c r="OVL850" s="3"/>
      <c r="OVM850" s="3"/>
      <c r="OVN850" s="3"/>
      <c r="OVO850" s="3"/>
      <c r="OVP850" s="3"/>
      <c r="OVQ850" s="3"/>
      <c r="OVR850" s="3"/>
      <c r="OVS850" s="3"/>
      <c r="OVT850" s="3"/>
      <c r="OVU850" s="3"/>
      <c r="OVV850" s="3"/>
      <c r="OVW850" s="3"/>
      <c r="OVX850" s="3"/>
      <c r="OVY850" s="3"/>
      <c r="OVZ850" s="3"/>
      <c r="OWA850" s="3"/>
      <c r="OWB850" s="3"/>
      <c r="OWC850" s="3"/>
      <c r="OWD850" s="3"/>
      <c r="OWE850" s="3"/>
      <c r="OWF850" s="3"/>
      <c r="OWG850" s="3"/>
      <c r="OWH850" s="3"/>
      <c r="OWI850" s="3"/>
      <c r="OWJ850" s="3"/>
      <c r="OWK850" s="3"/>
      <c r="OWL850" s="3"/>
      <c r="OWM850" s="3"/>
      <c r="OWN850" s="3"/>
      <c r="OWO850" s="3"/>
      <c r="OWP850" s="3"/>
      <c r="OWQ850" s="3"/>
      <c r="OWR850" s="3"/>
      <c r="OWS850" s="3"/>
      <c r="OWT850" s="3"/>
      <c r="OWU850" s="3"/>
      <c r="OWV850" s="3"/>
      <c r="OWW850" s="3"/>
      <c r="OWX850" s="3"/>
      <c r="OWY850" s="3"/>
      <c r="OWZ850" s="3"/>
      <c r="OXA850" s="3"/>
      <c r="OXB850" s="3"/>
      <c r="OXC850" s="3"/>
      <c r="OXD850" s="3"/>
      <c r="OXE850" s="3"/>
      <c r="OXF850" s="3"/>
      <c r="OXG850" s="3"/>
      <c r="OXH850" s="3"/>
      <c r="OXI850" s="3"/>
      <c r="OXJ850" s="3"/>
      <c r="OXK850" s="3"/>
      <c r="OXL850" s="3"/>
      <c r="OXM850" s="3"/>
      <c r="OXN850" s="3"/>
      <c r="OXO850" s="3"/>
      <c r="OXP850" s="3"/>
      <c r="OXQ850" s="3"/>
      <c r="OXR850" s="3"/>
      <c r="OXS850" s="3"/>
      <c r="OXT850" s="3"/>
      <c r="OXU850" s="3"/>
      <c r="OXV850" s="3"/>
      <c r="OXW850" s="3"/>
      <c r="OXX850" s="3"/>
      <c r="OXY850" s="3"/>
      <c r="OXZ850" s="3"/>
      <c r="OYA850" s="3"/>
      <c r="OYB850" s="3"/>
      <c r="OYC850" s="3"/>
      <c r="OYD850" s="3"/>
      <c r="OYE850" s="3"/>
      <c r="OYF850" s="3"/>
      <c r="OYG850" s="3"/>
      <c r="OYH850" s="3"/>
      <c r="OYI850" s="3"/>
      <c r="OYJ850" s="3"/>
      <c r="OYK850" s="3"/>
      <c r="OYL850" s="3"/>
      <c r="OYM850" s="3"/>
      <c r="OYN850" s="3"/>
      <c r="OYO850" s="3"/>
      <c r="OYP850" s="3"/>
      <c r="OYQ850" s="3"/>
      <c r="OYR850" s="3"/>
      <c r="OYS850" s="3"/>
      <c r="OYT850" s="3"/>
      <c r="OYU850" s="3"/>
      <c r="OYV850" s="3"/>
      <c r="OYW850" s="3"/>
      <c r="OYX850" s="3"/>
      <c r="OYY850" s="3"/>
      <c r="OYZ850" s="3"/>
      <c r="OZA850" s="3"/>
      <c r="OZB850" s="3"/>
      <c r="OZC850" s="3"/>
      <c r="OZD850" s="3"/>
      <c r="OZE850" s="3"/>
      <c r="OZF850" s="3"/>
      <c r="OZG850" s="3"/>
      <c r="OZH850" s="3"/>
      <c r="OZI850" s="3"/>
      <c r="OZJ850" s="3"/>
      <c r="OZK850" s="3"/>
      <c r="OZL850" s="3"/>
      <c r="OZM850" s="3"/>
      <c r="OZN850" s="3"/>
      <c r="OZO850" s="3"/>
      <c r="OZP850" s="3"/>
      <c r="OZQ850" s="3"/>
      <c r="OZR850" s="3"/>
      <c r="OZS850" s="3"/>
      <c r="OZT850" s="3"/>
      <c r="OZU850" s="3"/>
      <c r="OZV850" s="3"/>
      <c r="OZW850" s="3"/>
      <c r="OZX850" s="3"/>
      <c r="OZY850" s="3"/>
      <c r="OZZ850" s="3"/>
      <c r="PAA850" s="3"/>
      <c r="PAB850" s="3"/>
      <c r="PAC850" s="3"/>
      <c r="PAD850" s="3"/>
      <c r="PAE850" s="3"/>
      <c r="PAF850" s="3"/>
      <c r="PAG850" s="3"/>
      <c r="PAH850" s="3"/>
      <c r="PAI850" s="3"/>
      <c r="PAJ850" s="3"/>
      <c r="PAK850" s="3"/>
      <c r="PAL850" s="3"/>
      <c r="PAM850" s="3"/>
      <c r="PAN850" s="3"/>
      <c r="PAO850" s="3"/>
      <c r="PAP850" s="3"/>
      <c r="PAQ850" s="3"/>
      <c r="PAR850" s="3"/>
      <c r="PAS850" s="3"/>
      <c r="PAT850" s="3"/>
      <c r="PAU850" s="3"/>
      <c r="PAV850" s="3"/>
      <c r="PAW850" s="3"/>
      <c r="PAX850" s="3"/>
      <c r="PAY850" s="3"/>
      <c r="PAZ850" s="3"/>
      <c r="PBA850" s="3"/>
      <c r="PBB850" s="3"/>
      <c r="PBC850" s="3"/>
      <c r="PBD850" s="3"/>
      <c r="PBE850" s="3"/>
      <c r="PBF850" s="3"/>
      <c r="PBG850" s="3"/>
      <c r="PBH850" s="3"/>
      <c r="PBI850" s="3"/>
      <c r="PBJ850" s="3"/>
      <c r="PBK850" s="3"/>
      <c r="PBL850" s="3"/>
      <c r="PBM850" s="3"/>
      <c r="PBN850" s="3"/>
      <c r="PBO850" s="3"/>
      <c r="PBP850" s="3"/>
      <c r="PBQ850" s="3"/>
      <c r="PBR850" s="3"/>
      <c r="PBS850" s="3"/>
      <c r="PBT850" s="3"/>
      <c r="PBU850" s="3"/>
      <c r="PBV850" s="3"/>
      <c r="PBW850" s="3"/>
      <c r="PBX850" s="3"/>
      <c r="PBY850" s="3"/>
      <c r="PBZ850" s="3"/>
      <c r="PCA850" s="3"/>
      <c r="PCB850" s="3"/>
      <c r="PCC850" s="3"/>
      <c r="PCD850" s="3"/>
      <c r="PCE850" s="3"/>
      <c r="PCF850" s="3"/>
      <c r="PCG850" s="3"/>
      <c r="PCH850" s="3"/>
      <c r="PCI850" s="3"/>
      <c r="PCJ850" s="3"/>
      <c r="PCK850" s="3"/>
      <c r="PCL850" s="3"/>
      <c r="PCM850" s="3"/>
      <c r="PCN850" s="3"/>
      <c r="PCO850" s="3"/>
      <c r="PCP850" s="3"/>
      <c r="PCQ850" s="3"/>
      <c r="PCR850" s="3"/>
      <c r="PCS850" s="3"/>
      <c r="PCT850" s="3"/>
      <c r="PCU850" s="3"/>
      <c r="PCV850" s="3"/>
      <c r="PCW850" s="3"/>
      <c r="PCX850" s="3"/>
      <c r="PCY850" s="3"/>
      <c r="PCZ850" s="3"/>
      <c r="PDA850" s="3"/>
      <c r="PDB850" s="3"/>
      <c r="PDC850" s="3"/>
      <c r="PDD850" s="3"/>
      <c r="PDE850" s="3"/>
      <c r="PDF850" s="3"/>
      <c r="PDG850" s="3"/>
      <c r="PDH850" s="3"/>
      <c r="PDI850" s="3"/>
      <c r="PDJ850" s="3"/>
      <c r="PDK850" s="3"/>
      <c r="PDL850" s="3"/>
      <c r="PDM850" s="3"/>
      <c r="PDN850" s="3"/>
      <c r="PDO850" s="3"/>
      <c r="PDP850" s="3"/>
      <c r="PDQ850" s="3"/>
      <c r="PDR850" s="3"/>
      <c r="PDS850" s="3"/>
      <c r="PDT850" s="3"/>
      <c r="PDU850" s="3"/>
      <c r="PDV850" s="3"/>
      <c r="PDW850" s="3"/>
      <c r="PDX850" s="3"/>
      <c r="PDY850" s="3"/>
      <c r="PDZ850" s="3"/>
      <c r="PEA850" s="3"/>
      <c r="PEB850" s="3"/>
      <c r="PEC850" s="3"/>
      <c r="PED850" s="3"/>
      <c r="PEE850" s="3"/>
      <c r="PEF850" s="3"/>
      <c r="PEG850" s="3"/>
      <c r="PEH850" s="3"/>
      <c r="PEI850" s="3"/>
      <c r="PEJ850" s="3"/>
      <c r="PEK850" s="3"/>
      <c r="PEL850" s="3"/>
      <c r="PEM850" s="3"/>
      <c r="PEN850" s="3"/>
      <c r="PEO850" s="3"/>
      <c r="PEP850" s="3"/>
      <c r="PEQ850" s="3"/>
      <c r="PER850" s="3"/>
      <c r="PES850" s="3"/>
      <c r="PET850" s="3"/>
      <c r="PEU850" s="3"/>
      <c r="PEV850" s="3"/>
      <c r="PEW850" s="3"/>
      <c r="PEX850" s="3"/>
      <c r="PEY850" s="3"/>
      <c r="PEZ850" s="3"/>
      <c r="PFA850" s="3"/>
      <c r="PFB850" s="3"/>
      <c r="PFC850" s="3"/>
      <c r="PFD850" s="3"/>
      <c r="PFE850" s="3"/>
      <c r="PFF850" s="3"/>
      <c r="PFG850" s="3"/>
      <c r="PFH850" s="3"/>
      <c r="PFI850" s="3"/>
      <c r="PFJ850" s="3"/>
      <c r="PFK850" s="3"/>
      <c r="PFL850" s="3"/>
      <c r="PFM850" s="3"/>
      <c r="PFN850" s="3"/>
      <c r="PFO850" s="3"/>
      <c r="PFP850" s="3"/>
      <c r="PFQ850" s="3"/>
      <c r="PFR850" s="3"/>
      <c r="PFS850" s="3"/>
      <c r="PFT850" s="3"/>
      <c r="PFU850" s="3"/>
      <c r="PFV850" s="3"/>
      <c r="PFW850" s="3"/>
      <c r="PFX850" s="3"/>
      <c r="PFY850" s="3"/>
      <c r="PFZ850" s="3"/>
      <c r="PGA850" s="3"/>
      <c r="PGB850" s="3"/>
      <c r="PGC850" s="3"/>
      <c r="PGD850" s="3"/>
      <c r="PGE850" s="3"/>
      <c r="PGF850" s="3"/>
      <c r="PGG850" s="3"/>
      <c r="PGH850" s="3"/>
      <c r="PGI850" s="3"/>
      <c r="PGJ850" s="3"/>
      <c r="PGK850" s="3"/>
      <c r="PGL850" s="3"/>
      <c r="PGM850" s="3"/>
      <c r="PGN850" s="3"/>
      <c r="PGO850" s="3"/>
      <c r="PGP850" s="3"/>
      <c r="PGQ850" s="3"/>
      <c r="PGR850" s="3"/>
      <c r="PGS850" s="3"/>
      <c r="PGT850" s="3"/>
      <c r="PGU850" s="3"/>
      <c r="PGV850" s="3"/>
      <c r="PGW850" s="3"/>
      <c r="PGX850" s="3"/>
      <c r="PGY850" s="3"/>
      <c r="PGZ850" s="3"/>
      <c r="PHA850" s="3"/>
      <c r="PHB850" s="3"/>
      <c r="PHC850" s="3"/>
      <c r="PHD850" s="3"/>
      <c r="PHE850" s="3"/>
      <c r="PHF850" s="3"/>
      <c r="PHG850" s="3"/>
      <c r="PHH850" s="3"/>
      <c r="PHI850" s="3"/>
      <c r="PHJ850" s="3"/>
      <c r="PHK850" s="3"/>
      <c r="PHL850" s="3"/>
      <c r="PHM850" s="3"/>
      <c r="PHN850" s="3"/>
      <c r="PHO850" s="3"/>
      <c r="PHP850" s="3"/>
      <c r="PHQ850" s="3"/>
      <c r="PHR850" s="3"/>
      <c r="PHS850" s="3"/>
      <c r="PHT850" s="3"/>
      <c r="PHU850" s="3"/>
      <c r="PHV850" s="3"/>
      <c r="PHW850" s="3"/>
      <c r="PHX850" s="3"/>
      <c r="PHY850" s="3"/>
      <c r="PHZ850" s="3"/>
      <c r="PIA850" s="3"/>
      <c r="PIB850" s="3"/>
      <c r="PIC850" s="3"/>
      <c r="PID850" s="3"/>
      <c r="PIE850" s="3"/>
      <c r="PIF850" s="3"/>
      <c r="PIG850" s="3"/>
      <c r="PIH850" s="3"/>
      <c r="PII850" s="3"/>
      <c r="PIJ850" s="3"/>
      <c r="PIK850" s="3"/>
      <c r="PIL850" s="3"/>
      <c r="PIM850" s="3"/>
      <c r="PIN850" s="3"/>
      <c r="PIO850" s="3"/>
      <c r="PIP850" s="3"/>
      <c r="PIQ850" s="3"/>
      <c r="PIR850" s="3"/>
      <c r="PIS850" s="3"/>
      <c r="PIT850" s="3"/>
      <c r="PIU850" s="3"/>
      <c r="PIV850" s="3"/>
      <c r="PIW850" s="3"/>
      <c r="PIX850" s="3"/>
      <c r="PIY850" s="3"/>
      <c r="PIZ850" s="3"/>
      <c r="PJA850" s="3"/>
      <c r="PJB850" s="3"/>
      <c r="PJC850" s="3"/>
      <c r="PJD850" s="3"/>
      <c r="PJE850" s="3"/>
      <c r="PJF850" s="3"/>
      <c r="PJG850" s="3"/>
      <c r="PJH850" s="3"/>
      <c r="PJI850" s="3"/>
      <c r="PJJ850" s="3"/>
      <c r="PJK850" s="3"/>
      <c r="PJL850" s="3"/>
      <c r="PJM850" s="3"/>
      <c r="PJN850" s="3"/>
      <c r="PJO850" s="3"/>
      <c r="PJP850" s="3"/>
      <c r="PJQ850" s="3"/>
      <c r="PJR850" s="3"/>
      <c r="PJS850" s="3"/>
      <c r="PJT850" s="3"/>
      <c r="PJU850" s="3"/>
      <c r="PJV850" s="3"/>
      <c r="PJW850" s="3"/>
      <c r="PJX850" s="3"/>
      <c r="PJY850" s="3"/>
      <c r="PJZ850" s="3"/>
      <c r="PKA850" s="3"/>
      <c r="PKB850" s="3"/>
      <c r="PKC850" s="3"/>
      <c r="PKD850" s="3"/>
      <c r="PKE850" s="3"/>
      <c r="PKF850" s="3"/>
      <c r="PKG850" s="3"/>
      <c r="PKH850" s="3"/>
      <c r="PKI850" s="3"/>
      <c r="PKJ850" s="3"/>
      <c r="PKK850" s="3"/>
      <c r="PKL850" s="3"/>
      <c r="PKM850" s="3"/>
      <c r="PKN850" s="3"/>
      <c r="PKO850" s="3"/>
      <c r="PKP850" s="3"/>
      <c r="PKQ850" s="3"/>
      <c r="PKR850" s="3"/>
      <c r="PKS850" s="3"/>
      <c r="PKT850" s="3"/>
      <c r="PKU850" s="3"/>
      <c r="PKV850" s="3"/>
      <c r="PKW850" s="3"/>
      <c r="PKX850" s="3"/>
      <c r="PKY850" s="3"/>
      <c r="PKZ850" s="3"/>
      <c r="PLA850" s="3"/>
      <c r="PLB850" s="3"/>
      <c r="PLC850" s="3"/>
      <c r="PLD850" s="3"/>
      <c r="PLE850" s="3"/>
      <c r="PLF850" s="3"/>
      <c r="PLG850" s="3"/>
      <c r="PLH850" s="3"/>
      <c r="PLI850" s="3"/>
      <c r="PLJ850" s="3"/>
      <c r="PLK850" s="3"/>
      <c r="PLL850" s="3"/>
      <c r="PLM850" s="3"/>
      <c r="PLN850" s="3"/>
      <c r="PLO850" s="3"/>
      <c r="PLP850" s="3"/>
      <c r="PLQ850" s="3"/>
      <c r="PLR850" s="3"/>
      <c r="PLS850" s="3"/>
      <c r="PLT850" s="3"/>
      <c r="PLU850" s="3"/>
      <c r="PLV850" s="3"/>
      <c r="PLW850" s="3"/>
      <c r="PLX850" s="3"/>
      <c r="PLY850" s="3"/>
      <c r="PLZ850" s="3"/>
      <c r="PMA850" s="3"/>
      <c r="PMB850" s="3"/>
      <c r="PMC850" s="3"/>
      <c r="PMD850" s="3"/>
      <c r="PME850" s="3"/>
      <c r="PMF850" s="3"/>
      <c r="PMG850" s="3"/>
      <c r="PMH850" s="3"/>
      <c r="PMI850" s="3"/>
      <c r="PMJ850" s="3"/>
      <c r="PMK850" s="3"/>
      <c r="PML850" s="3"/>
      <c r="PMM850" s="3"/>
      <c r="PMN850" s="3"/>
      <c r="PMO850" s="3"/>
      <c r="PMP850" s="3"/>
      <c r="PMQ850" s="3"/>
      <c r="PMR850" s="3"/>
      <c r="PMS850" s="3"/>
      <c r="PMT850" s="3"/>
      <c r="PMU850" s="3"/>
      <c r="PMV850" s="3"/>
      <c r="PMW850" s="3"/>
      <c r="PMX850" s="3"/>
      <c r="PMY850" s="3"/>
      <c r="PMZ850" s="3"/>
      <c r="PNA850" s="3"/>
      <c r="PNB850" s="3"/>
      <c r="PNC850" s="3"/>
      <c r="PND850" s="3"/>
      <c r="PNE850" s="3"/>
      <c r="PNF850" s="3"/>
      <c r="PNG850" s="3"/>
      <c r="PNH850" s="3"/>
      <c r="PNI850" s="3"/>
      <c r="PNJ850" s="3"/>
      <c r="PNK850" s="3"/>
      <c r="PNL850" s="3"/>
      <c r="PNM850" s="3"/>
      <c r="PNN850" s="3"/>
      <c r="PNO850" s="3"/>
      <c r="PNP850" s="3"/>
      <c r="PNQ850" s="3"/>
      <c r="PNR850" s="3"/>
      <c r="PNS850" s="3"/>
      <c r="PNT850" s="3"/>
      <c r="PNU850" s="3"/>
      <c r="PNV850" s="3"/>
      <c r="PNW850" s="3"/>
      <c r="PNX850" s="3"/>
      <c r="PNY850" s="3"/>
      <c r="PNZ850" s="3"/>
      <c r="POA850" s="3"/>
      <c r="POB850" s="3"/>
      <c r="POC850" s="3"/>
      <c r="POD850" s="3"/>
      <c r="POE850" s="3"/>
      <c r="POF850" s="3"/>
      <c r="POG850" s="3"/>
      <c r="POH850" s="3"/>
      <c r="POI850" s="3"/>
      <c r="POJ850" s="3"/>
      <c r="POK850" s="3"/>
      <c r="POL850" s="3"/>
      <c r="POM850" s="3"/>
      <c r="PON850" s="3"/>
      <c r="POO850" s="3"/>
      <c r="POP850" s="3"/>
      <c r="POQ850" s="3"/>
      <c r="POR850" s="3"/>
      <c r="POS850" s="3"/>
      <c r="POT850" s="3"/>
      <c r="POU850" s="3"/>
      <c r="POV850" s="3"/>
      <c r="POW850" s="3"/>
      <c r="POX850" s="3"/>
      <c r="POY850" s="3"/>
      <c r="POZ850" s="3"/>
      <c r="PPA850" s="3"/>
      <c r="PPB850" s="3"/>
      <c r="PPC850" s="3"/>
      <c r="PPD850" s="3"/>
      <c r="PPE850" s="3"/>
      <c r="PPF850" s="3"/>
      <c r="PPG850" s="3"/>
      <c r="PPH850" s="3"/>
      <c r="PPI850" s="3"/>
      <c r="PPJ850" s="3"/>
      <c r="PPK850" s="3"/>
      <c r="PPL850" s="3"/>
      <c r="PPM850" s="3"/>
      <c r="PPN850" s="3"/>
      <c r="PPO850" s="3"/>
      <c r="PPP850" s="3"/>
      <c r="PPQ850" s="3"/>
      <c r="PPR850" s="3"/>
      <c r="PPS850" s="3"/>
      <c r="PPT850" s="3"/>
      <c r="PPU850" s="3"/>
      <c r="PPV850" s="3"/>
      <c r="PPW850" s="3"/>
      <c r="PPX850" s="3"/>
      <c r="PPY850" s="3"/>
      <c r="PPZ850" s="3"/>
      <c r="PQA850" s="3"/>
      <c r="PQB850" s="3"/>
      <c r="PQC850" s="3"/>
      <c r="PQD850" s="3"/>
      <c r="PQE850" s="3"/>
      <c r="PQF850" s="3"/>
      <c r="PQG850" s="3"/>
      <c r="PQH850" s="3"/>
      <c r="PQI850" s="3"/>
      <c r="PQJ850" s="3"/>
      <c r="PQK850" s="3"/>
      <c r="PQL850" s="3"/>
      <c r="PQM850" s="3"/>
      <c r="PQN850" s="3"/>
      <c r="PQO850" s="3"/>
      <c r="PQP850" s="3"/>
      <c r="PQQ850" s="3"/>
      <c r="PQR850" s="3"/>
      <c r="PQS850" s="3"/>
      <c r="PQT850" s="3"/>
      <c r="PQU850" s="3"/>
      <c r="PQV850" s="3"/>
      <c r="PQW850" s="3"/>
      <c r="PQX850" s="3"/>
      <c r="PQY850" s="3"/>
      <c r="PQZ850" s="3"/>
      <c r="PRA850" s="3"/>
      <c r="PRB850" s="3"/>
      <c r="PRC850" s="3"/>
      <c r="PRD850" s="3"/>
      <c r="PRE850" s="3"/>
      <c r="PRF850" s="3"/>
      <c r="PRG850" s="3"/>
      <c r="PRH850" s="3"/>
      <c r="PRI850" s="3"/>
      <c r="PRJ850" s="3"/>
      <c r="PRK850" s="3"/>
      <c r="PRL850" s="3"/>
      <c r="PRM850" s="3"/>
      <c r="PRN850" s="3"/>
      <c r="PRO850" s="3"/>
      <c r="PRP850" s="3"/>
      <c r="PRQ850" s="3"/>
      <c r="PRR850" s="3"/>
      <c r="PRS850" s="3"/>
      <c r="PRT850" s="3"/>
      <c r="PRU850" s="3"/>
      <c r="PRV850" s="3"/>
      <c r="PRW850" s="3"/>
      <c r="PRX850" s="3"/>
      <c r="PRY850" s="3"/>
      <c r="PRZ850" s="3"/>
      <c r="PSA850" s="3"/>
      <c r="PSB850" s="3"/>
      <c r="PSC850" s="3"/>
      <c r="PSD850" s="3"/>
      <c r="PSE850" s="3"/>
      <c r="PSF850" s="3"/>
      <c r="PSG850" s="3"/>
      <c r="PSH850" s="3"/>
      <c r="PSI850" s="3"/>
      <c r="PSJ850" s="3"/>
      <c r="PSK850" s="3"/>
      <c r="PSL850" s="3"/>
      <c r="PSM850" s="3"/>
      <c r="PSN850" s="3"/>
      <c r="PSO850" s="3"/>
      <c r="PSP850" s="3"/>
      <c r="PSQ850" s="3"/>
      <c r="PSR850" s="3"/>
      <c r="PSS850" s="3"/>
      <c r="PST850" s="3"/>
      <c r="PSU850" s="3"/>
      <c r="PSV850" s="3"/>
      <c r="PSW850" s="3"/>
      <c r="PSX850" s="3"/>
      <c r="PSY850" s="3"/>
      <c r="PSZ850" s="3"/>
      <c r="PTA850" s="3"/>
      <c r="PTB850" s="3"/>
      <c r="PTC850" s="3"/>
      <c r="PTD850" s="3"/>
      <c r="PTE850" s="3"/>
      <c r="PTF850" s="3"/>
      <c r="PTG850" s="3"/>
      <c r="PTH850" s="3"/>
      <c r="PTI850" s="3"/>
      <c r="PTJ850" s="3"/>
      <c r="PTK850" s="3"/>
      <c r="PTL850" s="3"/>
      <c r="PTM850" s="3"/>
      <c r="PTN850" s="3"/>
      <c r="PTO850" s="3"/>
      <c r="PTP850" s="3"/>
      <c r="PTQ850" s="3"/>
      <c r="PTR850" s="3"/>
      <c r="PTS850" s="3"/>
      <c r="PTT850" s="3"/>
      <c r="PTU850" s="3"/>
      <c r="PTV850" s="3"/>
      <c r="PTW850" s="3"/>
      <c r="PTX850" s="3"/>
      <c r="PTY850" s="3"/>
      <c r="PTZ850" s="3"/>
      <c r="PUA850" s="3"/>
      <c r="PUB850" s="3"/>
      <c r="PUC850" s="3"/>
      <c r="PUD850" s="3"/>
      <c r="PUE850" s="3"/>
      <c r="PUF850" s="3"/>
      <c r="PUG850" s="3"/>
      <c r="PUH850" s="3"/>
      <c r="PUI850" s="3"/>
      <c r="PUJ850" s="3"/>
      <c r="PUK850" s="3"/>
      <c r="PUL850" s="3"/>
      <c r="PUM850" s="3"/>
      <c r="PUN850" s="3"/>
      <c r="PUO850" s="3"/>
      <c r="PUP850" s="3"/>
      <c r="PUQ850" s="3"/>
      <c r="PUR850" s="3"/>
      <c r="PUS850" s="3"/>
      <c r="PUT850" s="3"/>
      <c r="PUU850" s="3"/>
      <c r="PUV850" s="3"/>
      <c r="PUW850" s="3"/>
      <c r="PUX850" s="3"/>
      <c r="PUY850" s="3"/>
      <c r="PUZ850" s="3"/>
      <c r="PVA850" s="3"/>
      <c r="PVB850" s="3"/>
      <c r="PVC850" s="3"/>
      <c r="PVD850" s="3"/>
      <c r="PVE850" s="3"/>
      <c r="PVF850" s="3"/>
      <c r="PVG850" s="3"/>
      <c r="PVH850" s="3"/>
      <c r="PVI850" s="3"/>
      <c r="PVJ850" s="3"/>
      <c r="PVK850" s="3"/>
      <c r="PVL850" s="3"/>
      <c r="PVM850" s="3"/>
      <c r="PVN850" s="3"/>
      <c r="PVO850" s="3"/>
      <c r="PVP850" s="3"/>
      <c r="PVQ850" s="3"/>
      <c r="PVR850" s="3"/>
      <c r="PVS850" s="3"/>
      <c r="PVT850" s="3"/>
      <c r="PVU850" s="3"/>
      <c r="PVV850" s="3"/>
      <c r="PVW850" s="3"/>
      <c r="PVX850" s="3"/>
      <c r="PVY850" s="3"/>
      <c r="PVZ850" s="3"/>
      <c r="PWA850" s="3"/>
      <c r="PWB850" s="3"/>
      <c r="PWC850" s="3"/>
      <c r="PWD850" s="3"/>
      <c r="PWE850" s="3"/>
      <c r="PWF850" s="3"/>
      <c r="PWG850" s="3"/>
      <c r="PWH850" s="3"/>
      <c r="PWI850" s="3"/>
      <c r="PWJ850" s="3"/>
      <c r="PWK850" s="3"/>
      <c r="PWL850" s="3"/>
      <c r="PWM850" s="3"/>
      <c r="PWN850" s="3"/>
      <c r="PWO850" s="3"/>
      <c r="PWP850" s="3"/>
      <c r="PWQ850" s="3"/>
      <c r="PWR850" s="3"/>
      <c r="PWS850" s="3"/>
      <c r="PWT850" s="3"/>
      <c r="PWU850" s="3"/>
      <c r="PWV850" s="3"/>
      <c r="PWW850" s="3"/>
      <c r="PWX850" s="3"/>
      <c r="PWY850" s="3"/>
      <c r="PWZ850" s="3"/>
      <c r="PXA850" s="3"/>
      <c r="PXB850" s="3"/>
      <c r="PXC850" s="3"/>
      <c r="PXD850" s="3"/>
      <c r="PXE850" s="3"/>
      <c r="PXF850" s="3"/>
      <c r="PXG850" s="3"/>
      <c r="PXH850" s="3"/>
      <c r="PXI850" s="3"/>
      <c r="PXJ850" s="3"/>
      <c r="PXK850" s="3"/>
      <c r="PXL850" s="3"/>
      <c r="PXM850" s="3"/>
      <c r="PXN850" s="3"/>
      <c r="PXO850" s="3"/>
      <c r="PXP850" s="3"/>
      <c r="PXQ850" s="3"/>
      <c r="PXR850" s="3"/>
      <c r="PXS850" s="3"/>
      <c r="PXT850" s="3"/>
      <c r="PXU850" s="3"/>
      <c r="PXV850" s="3"/>
      <c r="PXW850" s="3"/>
      <c r="PXX850" s="3"/>
      <c r="PXY850" s="3"/>
      <c r="PXZ850" s="3"/>
      <c r="PYA850" s="3"/>
      <c r="PYB850" s="3"/>
      <c r="PYC850" s="3"/>
      <c r="PYD850" s="3"/>
      <c r="PYE850" s="3"/>
      <c r="PYF850" s="3"/>
      <c r="PYG850" s="3"/>
      <c r="PYH850" s="3"/>
      <c r="PYI850" s="3"/>
      <c r="PYJ850" s="3"/>
      <c r="PYK850" s="3"/>
      <c r="PYL850" s="3"/>
      <c r="PYM850" s="3"/>
      <c r="PYN850" s="3"/>
      <c r="PYO850" s="3"/>
      <c r="PYP850" s="3"/>
      <c r="PYQ850" s="3"/>
      <c r="PYR850" s="3"/>
      <c r="PYS850" s="3"/>
      <c r="PYT850" s="3"/>
      <c r="PYU850" s="3"/>
      <c r="PYV850" s="3"/>
      <c r="PYW850" s="3"/>
      <c r="PYX850" s="3"/>
      <c r="PYY850" s="3"/>
      <c r="PYZ850" s="3"/>
      <c r="PZA850" s="3"/>
      <c r="PZB850" s="3"/>
      <c r="PZC850" s="3"/>
      <c r="PZD850" s="3"/>
      <c r="PZE850" s="3"/>
      <c r="PZF850" s="3"/>
      <c r="PZG850" s="3"/>
      <c r="PZH850" s="3"/>
      <c r="PZI850" s="3"/>
      <c r="PZJ850" s="3"/>
      <c r="PZK850" s="3"/>
      <c r="PZL850" s="3"/>
      <c r="PZM850" s="3"/>
      <c r="PZN850" s="3"/>
      <c r="PZO850" s="3"/>
      <c r="PZP850" s="3"/>
      <c r="PZQ850" s="3"/>
      <c r="PZR850" s="3"/>
      <c r="PZS850" s="3"/>
      <c r="PZT850" s="3"/>
      <c r="PZU850" s="3"/>
      <c r="PZV850" s="3"/>
      <c r="PZW850" s="3"/>
      <c r="PZX850" s="3"/>
      <c r="PZY850" s="3"/>
      <c r="PZZ850" s="3"/>
      <c r="QAA850" s="3"/>
      <c r="QAB850" s="3"/>
      <c r="QAC850" s="3"/>
      <c r="QAD850" s="3"/>
      <c r="QAE850" s="3"/>
      <c r="QAF850" s="3"/>
      <c r="QAG850" s="3"/>
      <c r="QAH850" s="3"/>
      <c r="QAI850" s="3"/>
      <c r="QAJ850" s="3"/>
      <c r="QAK850" s="3"/>
      <c r="QAL850" s="3"/>
      <c r="QAM850" s="3"/>
      <c r="QAN850" s="3"/>
      <c r="QAO850" s="3"/>
      <c r="QAP850" s="3"/>
      <c r="QAQ850" s="3"/>
      <c r="QAR850" s="3"/>
      <c r="QAS850" s="3"/>
      <c r="QAT850" s="3"/>
      <c r="QAU850" s="3"/>
      <c r="QAV850" s="3"/>
      <c r="QAW850" s="3"/>
      <c r="QAX850" s="3"/>
      <c r="QAY850" s="3"/>
      <c r="QAZ850" s="3"/>
      <c r="QBA850" s="3"/>
      <c r="QBB850" s="3"/>
      <c r="QBC850" s="3"/>
      <c r="QBD850" s="3"/>
      <c r="QBE850" s="3"/>
      <c r="QBF850" s="3"/>
      <c r="QBG850" s="3"/>
      <c r="QBH850" s="3"/>
      <c r="QBI850" s="3"/>
      <c r="QBJ850" s="3"/>
      <c r="QBK850" s="3"/>
      <c r="QBL850" s="3"/>
      <c r="QBM850" s="3"/>
      <c r="QBN850" s="3"/>
      <c r="QBO850" s="3"/>
      <c r="QBP850" s="3"/>
      <c r="QBQ850" s="3"/>
      <c r="QBR850" s="3"/>
      <c r="QBS850" s="3"/>
      <c r="QBT850" s="3"/>
      <c r="QBU850" s="3"/>
      <c r="QBV850" s="3"/>
      <c r="QBW850" s="3"/>
      <c r="QBX850" s="3"/>
      <c r="QBY850" s="3"/>
      <c r="QBZ850" s="3"/>
      <c r="QCA850" s="3"/>
      <c r="QCB850" s="3"/>
      <c r="QCC850" s="3"/>
      <c r="QCD850" s="3"/>
      <c r="QCE850" s="3"/>
      <c r="QCF850" s="3"/>
      <c r="QCG850" s="3"/>
      <c r="QCH850" s="3"/>
      <c r="QCI850" s="3"/>
      <c r="QCJ850" s="3"/>
      <c r="QCK850" s="3"/>
      <c r="QCL850" s="3"/>
      <c r="QCM850" s="3"/>
      <c r="QCN850" s="3"/>
      <c r="QCO850" s="3"/>
      <c r="QCP850" s="3"/>
      <c r="QCQ850" s="3"/>
      <c r="QCR850" s="3"/>
      <c r="QCS850" s="3"/>
      <c r="QCT850" s="3"/>
      <c r="QCU850" s="3"/>
      <c r="QCV850" s="3"/>
      <c r="QCW850" s="3"/>
      <c r="QCX850" s="3"/>
      <c r="QCY850" s="3"/>
      <c r="QCZ850" s="3"/>
      <c r="QDA850" s="3"/>
      <c r="QDB850" s="3"/>
      <c r="QDC850" s="3"/>
      <c r="QDD850" s="3"/>
      <c r="QDE850" s="3"/>
      <c r="QDF850" s="3"/>
      <c r="QDG850" s="3"/>
      <c r="QDH850" s="3"/>
      <c r="QDI850" s="3"/>
      <c r="QDJ850" s="3"/>
      <c r="QDK850" s="3"/>
      <c r="QDL850" s="3"/>
      <c r="QDM850" s="3"/>
      <c r="QDN850" s="3"/>
      <c r="QDO850" s="3"/>
      <c r="QDP850" s="3"/>
      <c r="QDQ850" s="3"/>
      <c r="QDR850" s="3"/>
      <c r="QDS850" s="3"/>
      <c r="QDT850" s="3"/>
      <c r="QDU850" s="3"/>
      <c r="QDV850" s="3"/>
      <c r="QDW850" s="3"/>
      <c r="QDX850" s="3"/>
      <c r="QDY850" s="3"/>
      <c r="QDZ850" s="3"/>
      <c r="QEA850" s="3"/>
      <c r="QEB850" s="3"/>
      <c r="QEC850" s="3"/>
      <c r="QED850" s="3"/>
      <c r="QEE850" s="3"/>
      <c r="QEF850" s="3"/>
      <c r="QEG850" s="3"/>
      <c r="QEH850" s="3"/>
      <c r="QEI850" s="3"/>
      <c r="QEJ850" s="3"/>
      <c r="QEK850" s="3"/>
      <c r="QEL850" s="3"/>
      <c r="QEM850" s="3"/>
      <c r="QEN850" s="3"/>
      <c r="QEO850" s="3"/>
      <c r="QEP850" s="3"/>
      <c r="QEQ850" s="3"/>
      <c r="QER850" s="3"/>
      <c r="QES850" s="3"/>
      <c r="QET850" s="3"/>
      <c r="QEU850" s="3"/>
      <c r="QEV850" s="3"/>
      <c r="QEW850" s="3"/>
      <c r="QEX850" s="3"/>
      <c r="QEY850" s="3"/>
      <c r="QEZ850" s="3"/>
      <c r="QFA850" s="3"/>
      <c r="QFB850" s="3"/>
      <c r="QFC850" s="3"/>
      <c r="QFD850" s="3"/>
      <c r="QFE850" s="3"/>
      <c r="QFF850" s="3"/>
      <c r="QFG850" s="3"/>
      <c r="QFH850" s="3"/>
      <c r="QFI850" s="3"/>
      <c r="QFJ850" s="3"/>
      <c r="QFK850" s="3"/>
      <c r="QFL850" s="3"/>
      <c r="QFM850" s="3"/>
      <c r="QFN850" s="3"/>
      <c r="QFO850" s="3"/>
      <c r="QFP850" s="3"/>
      <c r="QFQ850" s="3"/>
      <c r="QFR850" s="3"/>
      <c r="QFS850" s="3"/>
      <c r="QFT850" s="3"/>
      <c r="QFU850" s="3"/>
      <c r="QFV850" s="3"/>
      <c r="QFW850" s="3"/>
      <c r="QFX850" s="3"/>
      <c r="QFY850" s="3"/>
      <c r="QFZ850" s="3"/>
      <c r="QGA850" s="3"/>
      <c r="QGB850" s="3"/>
      <c r="QGC850" s="3"/>
      <c r="QGD850" s="3"/>
      <c r="QGE850" s="3"/>
      <c r="QGF850" s="3"/>
      <c r="QGG850" s="3"/>
      <c r="QGH850" s="3"/>
      <c r="QGI850" s="3"/>
      <c r="QGJ850" s="3"/>
      <c r="QGK850" s="3"/>
      <c r="QGL850" s="3"/>
      <c r="QGM850" s="3"/>
      <c r="QGN850" s="3"/>
      <c r="QGO850" s="3"/>
      <c r="QGP850" s="3"/>
      <c r="QGQ850" s="3"/>
      <c r="QGR850" s="3"/>
      <c r="QGS850" s="3"/>
      <c r="QGT850" s="3"/>
      <c r="QGU850" s="3"/>
      <c r="QGV850" s="3"/>
      <c r="QGW850" s="3"/>
      <c r="QGX850" s="3"/>
      <c r="QGY850" s="3"/>
      <c r="QGZ850" s="3"/>
      <c r="QHA850" s="3"/>
      <c r="QHB850" s="3"/>
      <c r="QHC850" s="3"/>
      <c r="QHD850" s="3"/>
      <c r="QHE850" s="3"/>
      <c r="QHF850" s="3"/>
      <c r="QHG850" s="3"/>
      <c r="QHH850" s="3"/>
      <c r="QHI850" s="3"/>
      <c r="QHJ850" s="3"/>
      <c r="QHK850" s="3"/>
      <c r="QHL850" s="3"/>
      <c r="QHM850" s="3"/>
      <c r="QHN850" s="3"/>
      <c r="QHO850" s="3"/>
      <c r="QHP850" s="3"/>
      <c r="QHQ850" s="3"/>
      <c r="QHR850" s="3"/>
      <c r="QHS850" s="3"/>
      <c r="QHT850" s="3"/>
      <c r="QHU850" s="3"/>
      <c r="QHV850" s="3"/>
      <c r="QHW850" s="3"/>
      <c r="QHX850" s="3"/>
      <c r="QHY850" s="3"/>
      <c r="QHZ850" s="3"/>
      <c r="QIA850" s="3"/>
      <c r="QIB850" s="3"/>
      <c r="QIC850" s="3"/>
      <c r="QID850" s="3"/>
      <c r="QIE850" s="3"/>
      <c r="QIF850" s="3"/>
      <c r="QIG850" s="3"/>
      <c r="QIH850" s="3"/>
      <c r="QII850" s="3"/>
      <c r="QIJ850" s="3"/>
      <c r="QIK850" s="3"/>
      <c r="QIL850" s="3"/>
      <c r="QIM850" s="3"/>
      <c r="QIN850" s="3"/>
      <c r="QIO850" s="3"/>
      <c r="QIP850" s="3"/>
      <c r="QIQ850" s="3"/>
      <c r="QIR850" s="3"/>
      <c r="QIS850" s="3"/>
      <c r="QIT850" s="3"/>
      <c r="QIU850" s="3"/>
      <c r="QIV850" s="3"/>
      <c r="QIW850" s="3"/>
      <c r="QIX850" s="3"/>
      <c r="QIY850" s="3"/>
      <c r="QIZ850" s="3"/>
      <c r="QJA850" s="3"/>
      <c r="QJB850" s="3"/>
      <c r="QJC850" s="3"/>
      <c r="QJD850" s="3"/>
      <c r="QJE850" s="3"/>
      <c r="QJF850" s="3"/>
      <c r="QJG850" s="3"/>
      <c r="QJH850" s="3"/>
      <c r="QJI850" s="3"/>
      <c r="QJJ850" s="3"/>
      <c r="QJK850" s="3"/>
      <c r="QJL850" s="3"/>
      <c r="QJM850" s="3"/>
      <c r="QJN850" s="3"/>
      <c r="QJO850" s="3"/>
      <c r="QJP850" s="3"/>
      <c r="QJQ850" s="3"/>
      <c r="QJR850" s="3"/>
      <c r="QJS850" s="3"/>
      <c r="QJT850" s="3"/>
      <c r="QJU850" s="3"/>
      <c r="QJV850" s="3"/>
      <c r="QJW850" s="3"/>
      <c r="QJX850" s="3"/>
      <c r="QJY850" s="3"/>
      <c r="QJZ850" s="3"/>
      <c r="QKA850" s="3"/>
      <c r="QKB850" s="3"/>
      <c r="QKC850" s="3"/>
      <c r="QKD850" s="3"/>
      <c r="QKE850" s="3"/>
      <c r="QKF850" s="3"/>
      <c r="QKG850" s="3"/>
      <c r="QKH850" s="3"/>
      <c r="QKI850" s="3"/>
      <c r="QKJ850" s="3"/>
      <c r="QKK850" s="3"/>
      <c r="QKL850" s="3"/>
      <c r="QKM850" s="3"/>
      <c r="QKN850" s="3"/>
      <c r="QKO850" s="3"/>
      <c r="QKP850" s="3"/>
      <c r="QKQ850" s="3"/>
      <c r="QKR850" s="3"/>
      <c r="QKS850" s="3"/>
      <c r="QKT850" s="3"/>
      <c r="QKU850" s="3"/>
      <c r="QKV850" s="3"/>
      <c r="QKW850" s="3"/>
      <c r="QKX850" s="3"/>
      <c r="QKY850" s="3"/>
      <c r="QKZ850" s="3"/>
      <c r="QLA850" s="3"/>
      <c r="QLB850" s="3"/>
      <c r="QLC850" s="3"/>
      <c r="QLD850" s="3"/>
      <c r="QLE850" s="3"/>
      <c r="QLF850" s="3"/>
      <c r="QLG850" s="3"/>
      <c r="QLH850" s="3"/>
      <c r="QLI850" s="3"/>
      <c r="QLJ850" s="3"/>
      <c r="QLK850" s="3"/>
      <c r="QLL850" s="3"/>
      <c r="QLM850" s="3"/>
      <c r="QLN850" s="3"/>
      <c r="QLO850" s="3"/>
      <c r="QLP850" s="3"/>
      <c r="QLQ850" s="3"/>
      <c r="QLR850" s="3"/>
      <c r="QLS850" s="3"/>
      <c r="QLT850" s="3"/>
      <c r="QLU850" s="3"/>
      <c r="QLV850" s="3"/>
      <c r="QLW850" s="3"/>
      <c r="QLX850" s="3"/>
      <c r="QLY850" s="3"/>
      <c r="QLZ850" s="3"/>
      <c r="QMA850" s="3"/>
      <c r="QMB850" s="3"/>
      <c r="QMC850" s="3"/>
      <c r="QMD850" s="3"/>
      <c r="QME850" s="3"/>
      <c r="QMF850" s="3"/>
      <c r="QMG850" s="3"/>
      <c r="QMH850" s="3"/>
      <c r="QMI850" s="3"/>
      <c r="QMJ850" s="3"/>
      <c r="QMK850" s="3"/>
      <c r="QML850" s="3"/>
      <c r="QMM850" s="3"/>
      <c r="QMN850" s="3"/>
      <c r="QMO850" s="3"/>
      <c r="QMP850" s="3"/>
      <c r="QMQ850" s="3"/>
      <c r="QMR850" s="3"/>
      <c r="QMS850" s="3"/>
      <c r="QMT850" s="3"/>
      <c r="QMU850" s="3"/>
      <c r="QMV850" s="3"/>
      <c r="QMW850" s="3"/>
      <c r="QMX850" s="3"/>
      <c r="QMY850" s="3"/>
      <c r="QMZ850" s="3"/>
      <c r="QNA850" s="3"/>
      <c r="QNB850" s="3"/>
      <c r="QNC850" s="3"/>
      <c r="QND850" s="3"/>
      <c r="QNE850" s="3"/>
      <c r="QNF850" s="3"/>
      <c r="QNG850" s="3"/>
      <c r="QNH850" s="3"/>
      <c r="QNI850" s="3"/>
      <c r="QNJ850" s="3"/>
      <c r="QNK850" s="3"/>
      <c r="QNL850" s="3"/>
      <c r="QNM850" s="3"/>
      <c r="QNN850" s="3"/>
      <c r="QNO850" s="3"/>
      <c r="QNP850" s="3"/>
      <c r="QNQ850" s="3"/>
      <c r="QNR850" s="3"/>
      <c r="QNS850" s="3"/>
      <c r="QNT850" s="3"/>
      <c r="QNU850" s="3"/>
      <c r="QNV850" s="3"/>
      <c r="QNW850" s="3"/>
      <c r="QNX850" s="3"/>
      <c r="QNY850" s="3"/>
      <c r="QNZ850" s="3"/>
      <c r="QOA850" s="3"/>
      <c r="QOB850" s="3"/>
      <c r="QOC850" s="3"/>
      <c r="QOD850" s="3"/>
      <c r="QOE850" s="3"/>
      <c r="QOF850" s="3"/>
      <c r="QOG850" s="3"/>
      <c r="QOH850" s="3"/>
      <c r="QOI850" s="3"/>
      <c r="QOJ850" s="3"/>
      <c r="QOK850" s="3"/>
      <c r="QOL850" s="3"/>
      <c r="QOM850" s="3"/>
      <c r="QON850" s="3"/>
      <c r="QOO850" s="3"/>
      <c r="QOP850" s="3"/>
      <c r="QOQ850" s="3"/>
      <c r="QOR850" s="3"/>
      <c r="QOS850" s="3"/>
      <c r="QOT850" s="3"/>
      <c r="QOU850" s="3"/>
      <c r="QOV850" s="3"/>
      <c r="QOW850" s="3"/>
      <c r="QOX850" s="3"/>
      <c r="QOY850" s="3"/>
      <c r="QOZ850" s="3"/>
      <c r="QPA850" s="3"/>
      <c r="QPB850" s="3"/>
      <c r="QPC850" s="3"/>
      <c r="QPD850" s="3"/>
      <c r="QPE850" s="3"/>
      <c r="QPF850" s="3"/>
      <c r="QPG850" s="3"/>
      <c r="QPH850" s="3"/>
      <c r="QPI850" s="3"/>
      <c r="QPJ850" s="3"/>
      <c r="QPK850" s="3"/>
      <c r="QPL850" s="3"/>
      <c r="QPM850" s="3"/>
      <c r="QPN850" s="3"/>
      <c r="QPO850" s="3"/>
      <c r="QPP850" s="3"/>
      <c r="QPQ850" s="3"/>
      <c r="QPR850" s="3"/>
      <c r="QPS850" s="3"/>
      <c r="QPT850" s="3"/>
      <c r="QPU850" s="3"/>
      <c r="QPV850" s="3"/>
      <c r="QPW850" s="3"/>
      <c r="QPX850" s="3"/>
      <c r="QPY850" s="3"/>
      <c r="QPZ850" s="3"/>
      <c r="QQA850" s="3"/>
      <c r="QQB850" s="3"/>
      <c r="QQC850" s="3"/>
      <c r="QQD850" s="3"/>
      <c r="QQE850" s="3"/>
      <c r="QQF850" s="3"/>
      <c r="QQG850" s="3"/>
      <c r="QQH850" s="3"/>
      <c r="QQI850" s="3"/>
      <c r="QQJ850" s="3"/>
      <c r="QQK850" s="3"/>
      <c r="QQL850" s="3"/>
      <c r="QQM850" s="3"/>
      <c r="QQN850" s="3"/>
      <c r="QQO850" s="3"/>
      <c r="QQP850" s="3"/>
      <c r="QQQ850" s="3"/>
      <c r="QQR850" s="3"/>
      <c r="QQS850" s="3"/>
      <c r="QQT850" s="3"/>
      <c r="QQU850" s="3"/>
      <c r="QQV850" s="3"/>
      <c r="QQW850" s="3"/>
      <c r="QQX850" s="3"/>
      <c r="QQY850" s="3"/>
      <c r="QQZ850" s="3"/>
      <c r="QRA850" s="3"/>
      <c r="QRB850" s="3"/>
      <c r="QRC850" s="3"/>
      <c r="QRD850" s="3"/>
      <c r="QRE850" s="3"/>
      <c r="QRF850" s="3"/>
      <c r="QRG850" s="3"/>
      <c r="QRH850" s="3"/>
      <c r="QRI850" s="3"/>
      <c r="QRJ850" s="3"/>
      <c r="QRK850" s="3"/>
      <c r="QRL850" s="3"/>
      <c r="QRM850" s="3"/>
      <c r="QRN850" s="3"/>
      <c r="QRO850" s="3"/>
      <c r="QRP850" s="3"/>
      <c r="QRQ850" s="3"/>
      <c r="QRR850" s="3"/>
      <c r="QRS850" s="3"/>
      <c r="QRT850" s="3"/>
      <c r="QRU850" s="3"/>
      <c r="QRV850" s="3"/>
      <c r="QRW850" s="3"/>
      <c r="QRX850" s="3"/>
      <c r="QRY850" s="3"/>
      <c r="QRZ850" s="3"/>
      <c r="QSA850" s="3"/>
      <c r="QSB850" s="3"/>
      <c r="QSC850" s="3"/>
      <c r="QSD850" s="3"/>
      <c r="QSE850" s="3"/>
      <c r="QSF850" s="3"/>
      <c r="QSG850" s="3"/>
      <c r="QSH850" s="3"/>
      <c r="QSI850" s="3"/>
      <c r="QSJ850" s="3"/>
      <c r="QSK850" s="3"/>
      <c r="QSL850" s="3"/>
      <c r="QSM850" s="3"/>
      <c r="QSN850" s="3"/>
      <c r="QSO850" s="3"/>
      <c r="QSP850" s="3"/>
      <c r="QSQ850" s="3"/>
      <c r="QSR850" s="3"/>
      <c r="QSS850" s="3"/>
      <c r="QST850" s="3"/>
      <c r="QSU850" s="3"/>
      <c r="QSV850" s="3"/>
      <c r="QSW850" s="3"/>
      <c r="QSX850" s="3"/>
      <c r="QSY850" s="3"/>
      <c r="QSZ850" s="3"/>
      <c r="QTA850" s="3"/>
      <c r="QTB850" s="3"/>
      <c r="QTC850" s="3"/>
      <c r="QTD850" s="3"/>
      <c r="QTE850" s="3"/>
      <c r="QTF850" s="3"/>
      <c r="QTG850" s="3"/>
      <c r="QTH850" s="3"/>
      <c r="QTI850" s="3"/>
      <c r="QTJ850" s="3"/>
      <c r="QTK850" s="3"/>
      <c r="QTL850" s="3"/>
      <c r="QTM850" s="3"/>
      <c r="QTN850" s="3"/>
      <c r="QTO850" s="3"/>
      <c r="QTP850" s="3"/>
      <c r="QTQ850" s="3"/>
      <c r="QTR850" s="3"/>
      <c r="QTS850" s="3"/>
      <c r="QTT850" s="3"/>
      <c r="QTU850" s="3"/>
      <c r="QTV850" s="3"/>
      <c r="QTW850" s="3"/>
      <c r="QTX850" s="3"/>
      <c r="QTY850" s="3"/>
      <c r="QTZ850" s="3"/>
      <c r="QUA850" s="3"/>
      <c r="QUB850" s="3"/>
      <c r="QUC850" s="3"/>
      <c r="QUD850" s="3"/>
      <c r="QUE850" s="3"/>
      <c r="QUF850" s="3"/>
      <c r="QUG850" s="3"/>
      <c r="QUH850" s="3"/>
      <c r="QUI850" s="3"/>
      <c r="QUJ850" s="3"/>
      <c r="QUK850" s="3"/>
      <c r="QUL850" s="3"/>
      <c r="QUM850" s="3"/>
      <c r="QUN850" s="3"/>
      <c r="QUO850" s="3"/>
      <c r="QUP850" s="3"/>
      <c r="QUQ850" s="3"/>
      <c r="QUR850" s="3"/>
      <c r="QUS850" s="3"/>
      <c r="QUT850" s="3"/>
      <c r="QUU850" s="3"/>
      <c r="QUV850" s="3"/>
      <c r="QUW850" s="3"/>
      <c r="QUX850" s="3"/>
      <c r="QUY850" s="3"/>
      <c r="QUZ850" s="3"/>
      <c r="QVA850" s="3"/>
      <c r="QVB850" s="3"/>
      <c r="QVC850" s="3"/>
      <c r="QVD850" s="3"/>
      <c r="QVE850" s="3"/>
      <c r="QVF850" s="3"/>
      <c r="QVG850" s="3"/>
      <c r="QVH850" s="3"/>
      <c r="QVI850" s="3"/>
      <c r="QVJ850" s="3"/>
      <c r="QVK850" s="3"/>
      <c r="QVL850" s="3"/>
      <c r="QVM850" s="3"/>
      <c r="QVN850" s="3"/>
      <c r="QVO850" s="3"/>
      <c r="QVP850" s="3"/>
      <c r="QVQ850" s="3"/>
      <c r="QVR850" s="3"/>
      <c r="QVS850" s="3"/>
      <c r="QVT850" s="3"/>
      <c r="QVU850" s="3"/>
      <c r="QVV850" s="3"/>
      <c r="QVW850" s="3"/>
      <c r="QVX850" s="3"/>
      <c r="QVY850" s="3"/>
      <c r="QVZ850" s="3"/>
      <c r="QWA850" s="3"/>
      <c r="QWB850" s="3"/>
      <c r="QWC850" s="3"/>
      <c r="QWD850" s="3"/>
      <c r="QWE850" s="3"/>
      <c r="QWF850" s="3"/>
      <c r="QWG850" s="3"/>
      <c r="QWH850" s="3"/>
      <c r="QWI850" s="3"/>
      <c r="QWJ850" s="3"/>
      <c r="QWK850" s="3"/>
      <c r="QWL850" s="3"/>
      <c r="QWM850" s="3"/>
      <c r="QWN850" s="3"/>
      <c r="QWO850" s="3"/>
      <c r="QWP850" s="3"/>
      <c r="QWQ850" s="3"/>
      <c r="QWR850" s="3"/>
      <c r="QWS850" s="3"/>
      <c r="QWT850" s="3"/>
      <c r="QWU850" s="3"/>
      <c r="QWV850" s="3"/>
      <c r="QWW850" s="3"/>
      <c r="QWX850" s="3"/>
      <c r="QWY850" s="3"/>
      <c r="QWZ850" s="3"/>
      <c r="QXA850" s="3"/>
      <c r="QXB850" s="3"/>
      <c r="QXC850" s="3"/>
      <c r="QXD850" s="3"/>
      <c r="QXE850" s="3"/>
      <c r="QXF850" s="3"/>
      <c r="QXG850" s="3"/>
      <c r="QXH850" s="3"/>
      <c r="QXI850" s="3"/>
      <c r="QXJ850" s="3"/>
      <c r="QXK850" s="3"/>
      <c r="QXL850" s="3"/>
      <c r="QXM850" s="3"/>
      <c r="QXN850" s="3"/>
      <c r="QXO850" s="3"/>
      <c r="QXP850" s="3"/>
      <c r="QXQ850" s="3"/>
      <c r="QXR850" s="3"/>
      <c r="QXS850" s="3"/>
      <c r="QXT850" s="3"/>
      <c r="QXU850" s="3"/>
      <c r="QXV850" s="3"/>
      <c r="QXW850" s="3"/>
      <c r="QXX850" s="3"/>
      <c r="QXY850" s="3"/>
      <c r="QXZ850" s="3"/>
      <c r="QYA850" s="3"/>
      <c r="QYB850" s="3"/>
      <c r="QYC850" s="3"/>
      <c r="QYD850" s="3"/>
      <c r="QYE850" s="3"/>
      <c r="QYF850" s="3"/>
      <c r="QYG850" s="3"/>
      <c r="QYH850" s="3"/>
      <c r="QYI850" s="3"/>
      <c r="QYJ850" s="3"/>
      <c r="QYK850" s="3"/>
      <c r="QYL850" s="3"/>
      <c r="QYM850" s="3"/>
      <c r="QYN850" s="3"/>
      <c r="QYO850" s="3"/>
      <c r="QYP850" s="3"/>
      <c r="QYQ850" s="3"/>
      <c r="QYR850" s="3"/>
      <c r="QYS850" s="3"/>
      <c r="QYT850" s="3"/>
      <c r="QYU850" s="3"/>
      <c r="QYV850" s="3"/>
      <c r="QYW850" s="3"/>
      <c r="QYX850" s="3"/>
      <c r="QYY850" s="3"/>
      <c r="QYZ850" s="3"/>
      <c r="QZA850" s="3"/>
      <c r="QZB850" s="3"/>
      <c r="QZC850" s="3"/>
      <c r="QZD850" s="3"/>
      <c r="QZE850" s="3"/>
      <c r="QZF850" s="3"/>
      <c r="QZG850" s="3"/>
      <c r="QZH850" s="3"/>
      <c r="QZI850" s="3"/>
      <c r="QZJ850" s="3"/>
      <c r="QZK850" s="3"/>
      <c r="QZL850" s="3"/>
      <c r="QZM850" s="3"/>
      <c r="QZN850" s="3"/>
      <c r="QZO850" s="3"/>
      <c r="QZP850" s="3"/>
      <c r="QZQ850" s="3"/>
      <c r="QZR850" s="3"/>
      <c r="QZS850" s="3"/>
      <c r="QZT850" s="3"/>
      <c r="QZU850" s="3"/>
      <c r="QZV850" s="3"/>
      <c r="QZW850" s="3"/>
      <c r="QZX850" s="3"/>
      <c r="QZY850" s="3"/>
      <c r="QZZ850" s="3"/>
      <c r="RAA850" s="3"/>
      <c r="RAB850" s="3"/>
      <c r="RAC850" s="3"/>
      <c r="RAD850" s="3"/>
      <c r="RAE850" s="3"/>
      <c r="RAF850" s="3"/>
      <c r="RAG850" s="3"/>
      <c r="RAH850" s="3"/>
      <c r="RAI850" s="3"/>
      <c r="RAJ850" s="3"/>
      <c r="RAK850" s="3"/>
      <c r="RAL850" s="3"/>
      <c r="RAM850" s="3"/>
      <c r="RAN850" s="3"/>
      <c r="RAO850" s="3"/>
      <c r="RAP850" s="3"/>
      <c r="RAQ850" s="3"/>
      <c r="RAR850" s="3"/>
      <c r="RAS850" s="3"/>
      <c r="RAT850" s="3"/>
      <c r="RAU850" s="3"/>
      <c r="RAV850" s="3"/>
      <c r="RAW850" s="3"/>
      <c r="RAX850" s="3"/>
      <c r="RAY850" s="3"/>
      <c r="RAZ850" s="3"/>
      <c r="RBA850" s="3"/>
      <c r="RBB850" s="3"/>
      <c r="RBC850" s="3"/>
      <c r="RBD850" s="3"/>
      <c r="RBE850" s="3"/>
      <c r="RBF850" s="3"/>
      <c r="RBG850" s="3"/>
      <c r="RBH850" s="3"/>
      <c r="RBI850" s="3"/>
      <c r="RBJ850" s="3"/>
      <c r="RBK850" s="3"/>
      <c r="RBL850" s="3"/>
      <c r="RBM850" s="3"/>
      <c r="RBN850" s="3"/>
      <c r="RBO850" s="3"/>
      <c r="RBP850" s="3"/>
      <c r="RBQ850" s="3"/>
      <c r="RBR850" s="3"/>
      <c r="RBS850" s="3"/>
      <c r="RBT850" s="3"/>
      <c r="RBU850" s="3"/>
      <c r="RBV850" s="3"/>
      <c r="RBW850" s="3"/>
      <c r="RBX850" s="3"/>
      <c r="RBY850" s="3"/>
      <c r="RBZ850" s="3"/>
      <c r="RCA850" s="3"/>
      <c r="RCB850" s="3"/>
      <c r="RCC850" s="3"/>
      <c r="RCD850" s="3"/>
      <c r="RCE850" s="3"/>
      <c r="RCF850" s="3"/>
      <c r="RCG850" s="3"/>
      <c r="RCH850" s="3"/>
      <c r="RCI850" s="3"/>
      <c r="RCJ850" s="3"/>
      <c r="RCK850" s="3"/>
      <c r="RCL850" s="3"/>
      <c r="RCM850" s="3"/>
      <c r="RCN850" s="3"/>
      <c r="RCO850" s="3"/>
      <c r="RCP850" s="3"/>
      <c r="RCQ850" s="3"/>
      <c r="RCR850" s="3"/>
      <c r="RCS850" s="3"/>
      <c r="RCT850" s="3"/>
      <c r="RCU850" s="3"/>
      <c r="RCV850" s="3"/>
      <c r="RCW850" s="3"/>
      <c r="RCX850" s="3"/>
      <c r="RCY850" s="3"/>
      <c r="RCZ850" s="3"/>
      <c r="RDA850" s="3"/>
      <c r="RDB850" s="3"/>
      <c r="RDC850" s="3"/>
      <c r="RDD850" s="3"/>
      <c r="RDE850" s="3"/>
      <c r="RDF850" s="3"/>
      <c r="RDG850" s="3"/>
      <c r="RDH850" s="3"/>
      <c r="RDI850" s="3"/>
      <c r="RDJ850" s="3"/>
      <c r="RDK850" s="3"/>
      <c r="RDL850" s="3"/>
      <c r="RDM850" s="3"/>
      <c r="RDN850" s="3"/>
      <c r="RDO850" s="3"/>
      <c r="RDP850" s="3"/>
      <c r="RDQ850" s="3"/>
      <c r="RDR850" s="3"/>
      <c r="RDS850" s="3"/>
      <c r="RDT850" s="3"/>
      <c r="RDU850" s="3"/>
      <c r="RDV850" s="3"/>
      <c r="RDW850" s="3"/>
      <c r="RDX850" s="3"/>
      <c r="RDY850" s="3"/>
      <c r="RDZ850" s="3"/>
      <c r="REA850" s="3"/>
      <c r="REB850" s="3"/>
      <c r="REC850" s="3"/>
      <c r="RED850" s="3"/>
      <c r="REE850" s="3"/>
      <c r="REF850" s="3"/>
      <c r="REG850" s="3"/>
      <c r="REH850" s="3"/>
      <c r="REI850" s="3"/>
      <c r="REJ850" s="3"/>
      <c r="REK850" s="3"/>
      <c r="REL850" s="3"/>
      <c r="REM850" s="3"/>
      <c r="REN850" s="3"/>
      <c r="REO850" s="3"/>
      <c r="REP850" s="3"/>
      <c r="REQ850" s="3"/>
      <c r="RER850" s="3"/>
      <c r="RES850" s="3"/>
      <c r="RET850" s="3"/>
      <c r="REU850" s="3"/>
      <c r="REV850" s="3"/>
      <c r="REW850" s="3"/>
      <c r="REX850" s="3"/>
      <c r="REY850" s="3"/>
      <c r="REZ850" s="3"/>
      <c r="RFA850" s="3"/>
      <c r="RFB850" s="3"/>
      <c r="RFC850" s="3"/>
      <c r="RFD850" s="3"/>
      <c r="RFE850" s="3"/>
      <c r="RFF850" s="3"/>
      <c r="RFG850" s="3"/>
      <c r="RFH850" s="3"/>
      <c r="RFI850" s="3"/>
      <c r="RFJ850" s="3"/>
      <c r="RFK850" s="3"/>
      <c r="RFL850" s="3"/>
      <c r="RFM850" s="3"/>
      <c r="RFN850" s="3"/>
      <c r="RFO850" s="3"/>
      <c r="RFP850" s="3"/>
      <c r="RFQ850" s="3"/>
      <c r="RFR850" s="3"/>
      <c r="RFS850" s="3"/>
      <c r="RFT850" s="3"/>
      <c r="RFU850" s="3"/>
      <c r="RFV850" s="3"/>
      <c r="RFW850" s="3"/>
      <c r="RFX850" s="3"/>
      <c r="RFY850" s="3"/>
      <c r="RFZ850" s="3"/>
      <c r="RGA850" s="3"/>
      <c r="RGB850" s="3"/>
      <c r="RGC850" s="3"/>
      <c r="RGD850" s="3"/>
      <c r="RGE850" s="3"/>
      <c r="RGF850" s="3"/>
      <c r="RGG850" s="3"/>
      <c r="RGH850" s="3"/>
      <c r="RGI850" s="3"/>
      <c r="RGJ850" s="3"/>
      <c r="RGK850" s="3"/>
      <c r="RGL850" s="3"/>
      <c r="RGM850" s="3"/>
      <c r="RGN850" s="3"/>
      <c r="RGO850" s="3"/>
      <c r="RGP850" s="3"/>
      <c r="RGQ850" s="3"/>
      <c r="RGR850" s="3"/>
      <c r="RGS850" s="3"/>
      <c r="RGT850" s="3"/>
      <c r="RGU850" s="3"/>
      <c r="RGV850" s="3"/>
      <c r="RGW850" s="3"/>
      <c r="RGX850" s="3"/>
      <c r="RGY850" s="3"/>
      <c r="RGZ850" s="3"/>
      <c r="RHA850" s="3"/>
      <c r="RHB850" s="3"/>
      <c r="RHC850" s="3"/>
      <c r="RHD850" s="3"/>
      <c r="RHE850" s="3"/>
      <c r="RHF850" s="3"/>
      <c r="RHG850" s="3"/>
      <c r="RHH850" s="3"/>
      <c r="RHI850" s="3"/>
      <c r="RHJ850" s="3"/>
      <c r="RHK850" s="3"/>
      <c r="RHL850" s="3"/>
      <c r="RHM850" s="3"/>
      <c r="RHN850" s="3"/>
      <c r="RHO850" s="3"/>
      <c r="RHP850" s="3"/>
      <c r="RHQ850" s="3"/>
      <c r="RHR850" s="3"/>
      <c r="RHS850" s="3"/>
      <c r="RHT850" s="3"/>
      <c r="RHU850" s="3"/>
      <c r="RHV850" s="3"/>
      <c r="RHW850" s="3"/>
      <c r="RHX850" s="3"/>
      <c r="RHY850" s="3"/>
      <c r="RHZ850" s="3"/>
      <c r="RIA850" s="3"/>
      <c r="RIB850" s="3"/>
      <c r="RIC850" s="3"/>
      <c r="RID850" s="3"/>
      <c r="RIE850" s="3"/>
      <c r="RIF850" s="3"/>
      <c r="RIG850" s="3"/>
      <c r="RIH850" s="3"/>
      <c r="RII850" s="3"/>
      <c r="RIJ850" s="3"/>
      <c r="RIK850" s="3"/>
      <c r="RIL850" s="3"/>
      <c r="RIM850" s="3"/>
      <c r="RIN850" s="3"/>
      <c r="RIO850" s="3"/>
      <c r="RIP850" s="3"/>
      <c r="RIQ850" s="3"/>
      <c r="RIR850" s="3"/>
      <c r="RIS850" s="3"/>
      <c r="RIT850" s="3"/>
      <c r="RIU850" s="3"/>
      <c r="RIV850" s="3"/>
      <c r="RIW850" s="3"/>
      <c r="RIX850" s="3"/>
      <c r="RIY850" s="3"/>
      <c r="RIZ850" s="3"/>
      <c r="RJA850" s="3"/>
      <c r="RJB850" s="3"/>
      <c r="RJC850" s="3"/>
      <c r="RJD850" s="3"/>
      <c r="RJE850" s="3"/>
      <c r="RJF850" s="3"/>
      <c r="RJG850" s="3"/>
      <c r="RJH850" s="3"/>
      <c r="RJI850" s="3"/>
      <c r="RJJ850" s="3"/>
      <c r="RJK850" s="3"/>
      <c r="RJL850" s="3"/>
      <c r="RJM850" s="3"/>
      <c r="RJN850" s="3"/>
      <c r="RJO850" s="3"/>
      <c r="RJP850" s="3"/>
      <c r="RJQ850" s="3"/>
      <c r="RJR850" s="3"/>
      <c r="RJS850" s="3"/>
      <c r="RJT850" s="3"/>
      <c r="RJU850" s="3"/>
      <c r="RJV850" s="3"/>
      <c r="RJW850" s="3"/>
      <c r="RJX850" s="3"/>
      <c r="RJY850" s="3"/>
      <c r="RJZ850" s="3"/>
      <c r="RKA850" s="3"/>
      <c r="RKB850" s="3"/>
      <c r="RKC850" s="3"/>
      <c r="RKD850" s="3"/>
      <c r="RKE850" s="3"/>
      <c r="RKF850" s="3"/>
      <c r="RKG850" s="3"/>
      <c r="RKH850" s="3"/>
      <c r="RKI850" s="3"/>
      <c r="RKJ850" s="3"/>
      <c r="RKK850" s="3"/>
      <c r="RKL850" s="3"/>
      <c r="RKM850" s="3"/>
      <c r="RKN850" s="3"/>
      <c r="RKO850" s="3"/>
      <c r="RKP850" s="3"/>
      <c r="RKQ850" s="3"/>
      <c r="RKR850" s="3"/>
      <c r="RKS850" s="3"/>
      <c r="RKT850" s="3"/>
      <c r="RKU850" s="3"/>
      <c r="RKV850" s="3"/>
      <c r="RKW850" s="3"/>
      <c r="RKX850" s="3"/>
      <c r="RKY850" s="3"/>
      <c r="RKZ850" s="3"/>
      <c r="RLA850" s="3"/>
      <c r="RLB850" s="3"/>
      <c r="RLC850" s="3"/>
      <c r="RLD850" s="3"/>
      <c r="RLE850" s="3"/>
      <c r="RLF850" s="3"/>
      <c r="RLG850" s="3"/>
      <c r="RLH850" s="3"/>
      <c r="RLI850" s="3"/>
      <c r="RLJ850" s="3"/>
      <c r="RLK850" s="3"/>
      <c r="RLL850" s="3"/>
      <c r="RLM850" s="3"/>
      <c r="RLN850" s="3"/>
      <c r="RLO850" s="3"/>
      <c r="RLP850" s="3"/>
      <c r="RLQ850" s="3"/>
      <c r="RLR850" s="3"/>
      <c r="RLS850" s="3"/>
      <c r="RLT850" s="3"/>
      <c r="RLU850" s="3"/>
      <c r="RLV850" s="3"/>
      <c r="RLW850" s="3"/>
      <c r="RLX850" s="3"/>
      <c r="RLY850" s="3"/>
      <c r="RLZ850" s="3"/>
      <c r="RMA850" s="3"/>
      <c r="RMB850" s="3"/>
      <c r="RMC850" s="3"/>
      <c r="RMD850" s="3"/>
      <c r="RME850" s="3"/>
      <c r="RMF850" s="3"/>
      <c r="RMG850" s="3"/>
      <c r="RMH850" s="3"/>
      <c r="RMI850" s="3"/>
      <c r="RMJ850" s="3"/>
      <c r="RMK850" s="3"/>
      <c r="RML850" s="3"/>
      <c r="RMM850" s="3"/>
      <c r="RMN850" s="3"/>
      <c r="RMO850" s="3"/>
      <c r="RMP850" s="3"/>
      <c r="RMQ850" s="3"/>
      <c r="RMR850" s="3"/>
      <c r="RMS850" s="3"/>
      <c r="RMT850" s="3"/>
      <c r="RMU850" s="3"/>
      <c r="RMV850" s="3"/>
      <c r="RMW850" s="3"/>
      <c r="RMX850" s="3"/>
      <c r="RMY850" s="3"/>
      <c r="RMZ850" s="3"/>
      <c r="RNA850" s="3"/>
      <c r="RNB850" s="3"/>
      <c r="RNC850" s="3"/>
      <c r="RND850" s="3"/>
      <c r="RNE850" s="3"/>
      <c r="RNF850" s="3"/>
      <c r="RNG850" s="3"/>
      <c r="RNH850" s="3"/>
      <c r="RNI850" s="3"/>
      <c r="RNJ850" s="3"/>
      <c r="RNK850" s="3"/>
      <c r="RNL850" s="3"/>
      <c r="RNM850" s="3"/>
      <c r="RNN850" s="3"/>
      <c r="RNO850" s="3"/>
      <c r="RNP850" s="3"/>
      <c r="RNQ850" s="3"/>
      <c r="RNR850" s="3"/>
      <c r="RNS850" s="3"/>
      <c r="RNT850" s="3"/>
      <c r="RNU850" s="3"/>
      <c r="RNV850" s="3"/>
      <c r="RNW850" s="3"/>
      <c r="RNX850" s="3"/>
      <c r="RNY850" s="3"/>
      <c r="RNZ850" s="3"/>
      <c r="ROA850" s="3"/>
      <c r="ROB850" s="3"/>
      <c r="ROC850" s="3"/>
      <c r="ROD850" s="3"/>
      <c r="ROE850" s="3"/>
      <c r="ROF850" s="3"/>
      <c r="ROG850" s="3"/>
      <c r="ROH850" s="3"/>
      <c r="ROI850" s="3"/>
      <c r="ROJ850" s="3"/>
      <c r="ROK850" s="3"/>
      <c r="ROL850" s="3"/>
      <c r="ROM850" s="3"/>
      <c r="RON850" s="3"/>
      <c r="ROO850" s="3"/>
      <c r="ROP850" s="3"/>
      <c r="ROQ850" s="3"/>
      <c r="ROR850" s="3"/>
      <c r="ROS850" s="3"/>
      <c r="ROT850" s="3"/>
      <c r="ROU850" s="3"/>
      <c r="ROV850" s="3"/>
      <c r="ROW850" s="3"/>
      <c r="ROX850" s="3"/>
      <c r="ROY850" s="3"/>
      <c r="ROZ850" s="3"/>
      <c r="RPA850" s="3"/>
      <c r="RPB850" s="3"/>
      <c r="RPC850" s="3"/>
      <c r="RPD850" s="3"/>
      <c r="RPE850" s="3"/>
      <c r="RPF850" s="3"/>
      <c r="RPG850" s="3"/>
      <c r="RPH850" s="3"/>
      <c r="RPI850" s="3"/>
      <c r="RPJ850" s="3"/>
      <c r="RPK850" s="3"/>
      <c r="RPL850" s="3"/>
      <c r="RPM850" s="3"/>
      <c r="RPN850" s="3"/>
      <c r="RPO850" s="3"/>
      <c r="RPP850" s="3"/>
      <c r="RPQ850" s="3"/>
      <c r="RPR850" s="3"/>
      <c r="RPS850" s="3"/>
      <c r="RPT850" s="3"/>
      <c r="RPU850" s="3"/>
      <c r="RPV850" s="3"/>
      <c r="RPW850" s="3"/>
      <c r="RPX850" s="3"/>
      <c r="RPY850" s="3"/>
      <c r="RPZ850" s="3"/>
      <c r="RQA850" s="3"/>
      <c r="RQB850" s="3"/>
      <c r="RQC850" s="3"/>
      <c r="RQD850" s="3"/>
      <c r="RQE850" s="3"/>
      <c r="RQF850" s="3"/>
      <c r="RQG850" s="3"/>
      <c r="RQH850" s="3"/>
      <c r="RQI850" s="3"/>
      <c r="RQJ850" s="3"/>
      <c r="RQK850" s="3"/>
      <c r="RQL850" s="3"/>
      <c r="RQM850" s="3"/>
      <c r="RQN850" s="3"/>
      <c r="RQO850" s="3"/>
      <c r="RQP850" s="3"/>
      <c r="RQQ850" s="3"/>
      <c r="RQR850" s="3"/>
      <c r="RQS850" s="3"/>
      <c r="RQT850" s="3"/>
      <c r="RQU850" s="3"/>
      <c r="RQV850" s="3"/>
      <c r="RQW850" s="3"/>
      <c r="RQX850" s="3"/>
      <c r="RQY850" s="3"/>
      <c r="RQZ850" s="3"/>
      <c r="RRA850" s="3"/>
      <c r="RRB850" s="3"/>
      <c r="RRC850" s="3"/>
      <c r="RRD850" s="3"/>
      <c r="RRE850" s="3"/>
      <c r="RRF850" s="3"/>
      <c r="RRG850" s="3"/>
      <c r="RRH850" s="3"/>
      <c r="RRI850" s="3"/>
      <c r="RRJ850" s="3"/>
      <c r="RRK850" s="3"/>
      <c r="RRL850" s="3"/>
      <c r="RRM850" s="3"/>
      <c r="RRN850" s="3"/>
      <c r="RRO850" s="3"/>
      <c r="RRP850" s="3"/>
      <c r="RRQ850" s="3"/>
      <c r="RRR850" s="3"/>
      <c r="RRS850" s="3"/>
      <c r="RRT850" s="3"/>
      <c r="RRU850" s="3"/>
      <c r="RRV850" s="3"/>
      <c r="RRW850" s="3"/>
      <c r="RRX850" s="3"/>
      <c r="RRY850" s="3"/>
      <c r="RRZ850" s="3"/>
      <c r="RSA850" s="3"/>
      <c r="RSB850" s="3"/>
      <c r="RSC850" s="3"/>
      <c r="RSD850" s="3"/>
      <c r="RSE850" s="3"/>
      <c r="RSF850" s="3"/>
      <c r="RSG850" s="3"/>
      <c r="RSH850" s="3"/>
      <c r="RSI850" s="3"/>
      <c r="RSJ850" s="3"/>
      <c r="RSK850" s="3"/>
      <c r="RSL850" s="3"/>
      <c r="RSM850" s="3"/>
      <c r="RSN850" s="3"/>
      <c r="RSO850" s="3"/>
      <c r="RSP850" s="3"/>
      <c r="RSQ850" s="3"/>
      <c r="RSR850" s="3"/>
      <c r="RSS850" s="3"/>
      <c r="RST850" s="3"/>
      <c r="RSU850" s="3"/>
      <c r="RSV850" s="3"/>
      <c r="RSW850" s="3"/>
      <c r="RSX850" s="3"/>
      <c r="RSY850" s="3"/>
      <c r="RSZ850" s="3"/>
      <c r="RTA850" s="3"/>
      <c r="RTB850" s="3"/>
      <c r="RTC850" s="3"/>
      <c r="RTD850" s="3"/>
      <c r="RTE850" s="3"/>
      <c r="RTF850" s="3"/>
      <c r="RTG850" s="3"/>
      <c r="RTH850" s="3"/>
      <c r="RTI850" s="3"/>
      <c r="RTJ850" s="3"/>
      <c r="RTK850" s="3"/>
      <c r="RTL850" s="3"/>
      <c r="RTM850" s="3"/>
      <c r="RTN850" s="3"/>
      <c r="RTO850" s="3"/>
      <c r="RTP850" s="3"/>
      <c r="RTQ850" s="3"/>
      <c r="RTR850" s="3"/>
      <c r="RTS850" s="3"/>
      <c r="RTT850" s="3"/>
      <c r="RTU850" s="3"/>
      <c r="RTV850" s="3"/>
      <c r="RTW850" s="3"/>
      <c r="RTX850" s="3"/>
      <c r="RTY850" s="3"/>
      <c r="RTZ850" s="3"/>
      <c r="RUA850" s="3"/>
      <c r="RUB850" s="3"/>
      <c r="RUC850" s="3"/>
      <c r="RUD850" s="3"/>
      <c r="RUE850" s="3"/>
      <c r="RUF850" s="3"/>
      <c r="RUG850" s="3"/>
      <c r="RUH850" s="3"/>
      <c r="RUI850" s="3"/>
      <c r="RUJ850" s="3"/>
      <c r="RUK850" s="3"/>
      <c r="RUL850" s="3"/>
      <c r="RUM850" s="3"/>
      <c r="RUN850" s="3"/>
      <c r="RUO850" s="3"/>
      <c r="RUP850" s="3"/>
      <c r="RUQ850" s="3"/>
      <c r="RUR850" s="3"/>
      <c r="RUS850" s="3"/>
      <c r="RUT850" s="3"/>
      <c r="RUU850" s="3"/>
      <c r="RUV850" s="3"/>
      <c r="RUW850" s="3"/>
      <c r="RUX850" s="3"/>
      <c r="RUY850" s="3"/>
      <c r="RUZ850" s="3"/>
      <c r="RVA850" s="3"/>
      <c r="RVB850" s="3"/>
      <c r="RVC850" s="3"/>
      <c r="RVD850" s="3"/>
      <c r="RVE850" s="3"/>
      <c r="RVF850" s="3"/>
      <c r="RVG850" s="3"/>
      <c r="RVH850" s="3"/>
      <c r="RVI850" s="3"/>
      <c r="RVJ850" s="3"/>
      <c r="RVK850" s="3"/>
      <c r="RVL850" s="3"/>
      <c r="RVM850" s="3"/>
      <c r="RVN850" s="3"/>
      <c r="RVO850" s="3"/>
      <c r="RVP850" s="3"/>
      <c r="RVQ850" s="3"/>
      <c r="RVR850" s="3"/>
      <c r="RVS850" s="3"/>
      <c r="RVT850" s="3"/>
      <c r="RVU850" s="3"/>
      <c r="RVV850" s="3"/>
      <c r="RVW850" s="3"/>
      <c r="RVX850" s="3"/>
      <c r="RVY850" s="3"/>
      <c r="RVZ850" s="3"/>
      <c r="RWA850" s="3"/>
      <c r="RWB850" s="3"/>
      <c r="RWC850" s="3"/>
      <c r="RWD850" s="3"/>
      <c r="RWE850" s="3"/>
      <c r="RWF850" s="3"/>
      <c r="RWG850" s="3"/>
      <c r="RWH850" s="3"/>
      <c r="RWI850" s="3"/>
      <c r="RWJ850" s="3"/>
      <c r="RWK850" s="3"/>
      <c r="RWL850" s="3"/>
      <c r="RWM850" s="3"/>
      <c r="RWN850" s="3"/>
      <c r="RWO850" s="3"/>
      <c r="RWP850" s="3"/>
      <c r="RWQ850" s="3"/>
      <c r="RWR850" s="3"/>
      <c r="RWS850" s="3"/>
      <c r="RWT850" s="3"/>
      <c r="RWU850" s="3"/>
      <c r="RWV850" s="3"/>
      <c r="RWW850" s="3"/>
      <c r="RWX850" s="3"/>
      <c r="RWY850" s="3"/>
      <c r="RWZ850" s="3"/>
      <c r="RXA850" s="3"/>
      <c r="RXB850" s="3"/>
      <c r="RXC850" s="3"/>
      <c r="RXD850" s="3"/>
      <c r="RXE850" s="3"/>
      <c r="RXF850" s="3"/>
      <c r="RXG850" s="3"/>
      <c r="RXH850" s="3"/>
      <c r="RXI850" s="3"/>
      <c r="RXJ850" s="3"/>
      <c r="RXK850" s="3"/>
      <c r="RXL850" s="3"/>
      <c r="RXM850" s="3"/>
      <c r="RXN850" s="3"/>
      <c r="RXO850" s="3"/>
      <c r="RXP850" s="3"/>
      <c r="RXQ850" s="3"/>
      <c r="RXR850" s="3"/>
      <c r="RXS850" s="3"/>
      <c r="RXT850" s="3"/>
      <c r="RXU850" s="3"/>
      <c r="RXV850" s="3"/>
      <c r="RXW850" s="3"/>
      <c r="RXX850" s="3"/>
      <c r="RXY850" s="3"/>
      <c r="RXZ850" s="3"/>
      <c r="RYA850" s="3"/>
      <c r="RYB850" s="3"/>
      <c r="RYC850" s="3"/>
      <c r="RYD850" s="3"/>
      <c r="RYE850" s="3"/>
      <c r="RYF850" s="3"/>
      <c r="RYG850" s="3"/>
      <c r="RYH850" s="3"/>
      <c r="RYI850" s="3"/>
      <c r="RYJ850" s="3"/>
      <c r="RYK850" s="3"/>
      <c r="RYL850" s="3"/>
      <c r="RYM850" s="3"/>
      <c r="RYN850" s="3"/>
      <c r="RYO850" s="3"/>
      <c r="RYP850" s="3"/>
      <c r="RYQ850" s="3"/>
      <c r="RYR850" s="3"/>
      <c r="RYS850" s="3"/>
      <c r="RYT850" s="3"/>
      <c r="RYU850" s="3"/>
      <c r="RYV850" s="3"/>
      <c r="RYW850" s="3"/>
      <c r="RYX850" s="3"/>
      <c r="RYY850" s="3"/>
      <c r="RYZ850" s="3"/>
      <c r="RZA850" s="3"/>
      <c r="RZB850" s="3"/>
      <c r="RZC850" s="3"/>
      <c r="RZD850" s="3"/>
      <c r="RZE850" s="3"/>
      <c r="RZF850" s="3"/>
      <c r="RZG850" s="3"/>
      <c r="RZH850" s="3"/>
      <c r="RZI850" s="3"/>
      <c r="RZJ850" s="3"/>
      <c r="RZK850" s="3"/>
      <c r="RZL850" s="3"/>
      <c r="RZM850" s="3"/>
      <c r="RZN850" s="3"/>
      <c r="RZO850" s="3"/>
      <c r="RZP850" s="3"/>
      <c r="RZQ850" s="3"/>
      <c r="RZR850" s="3"/>
      <c r="RZS850" s="3"/>
      <c r="RZT850" s="3"/>
      <c r="RZU850" s="3"/>
      <c r="RZV850" s="3"/>
      <c r="RZW850" s="3"/>
      <c r="RZX850" s="3"/>
      <c r="RZY850" s="3"/>
      <c r="RZZ850" s="3"/>
      <c r="SAA850" s="3"/>
      <c r="SAB850" s="3"/>
      <c r="SAC850" s="3"/>
      <c r="SAD850" s="3"/>
      <c r="SAE850" s="3"/>
      <c r="SAF850" s="3"/>
      <c r="SAG850" s="3"/>
      <c r="SAH850" s="3"/>
      <c r="SAI850" s="3"/>
      <c r="SAJ850" s="3"/>
      <c r="SAK850" s="3"/>
      <c r="SAL850" s="3"/>
      <c r="SAM850" s="3"/>
      <c r="SAN850" s="3"/>
      <c r="SAO850" s="3"/>
      <c r="SAP850" s="3"/>
      <c r="SAQ850" s="3"/>
      <c r="SAR850" s="3"/>
      <c r="SAS850" s="3"/>
      <c r="SAT850" s="3"/>
      <c r="SAU850" s="3"/>
      <c r="SAV850" s="3"/>
      <c r="SAW850" s="3"/>
      <c r="SAX850" s="3"/>
      <c r="SAY850" s="3"/>
      <c r="SAZ850" s="3"/>
      <c r="SBA850" s="3"/>
      <c r="SBB850" s="3"/>
      <c r="SBC850" s="3"/>
      <c r="SBD850" s="3"/>
      <c r="SBE850" s="3"/>
      <c r="SBF850" s="3"/>
      <c r="SBG850" s="3"/>
      <c r="SBH850" s="3"/>
      <c r="SBI850" s="3"/>
      <c r="SBJ850" s="3"/>
      <c r="SBK850" s="3"/>
      <c r="SBL850" s="3"/>
      <c r="SBM850" s="3"/>
      <c r="SBN850" s="3"/>
      <c r="SBO850" s="3"/>
      <c r="SBP850" s="3"/>
      <c r="SBQ850" s="3"/>
      <c r="SBR850" s="3"/>
      <c r="SBS850" s="3"/>
      <c r="SBT850" s="3"/>
      <c r="SBU850" s="3"/>
      <c r="SBV850" s="3"/>
      <c r="SBW850" s="3"/>
      <c r="SBX850" s="3"/>
      <c r="SBY850" s="3"/>
      <c r="SBZ850" s="3"/>
      <c r="SCA850" s="3"/>
      <c r="SCB850" s="3"/>
      <c r="SCC850" s="3"/>
      <c r="SCD850" s="3"/>
      <c r="SCE850" s="3"/>
      <c r="SCF850" s="3"/>
      <c r="SCG850" s="3"/>
      <c r="SCH850" s="3"/>
      <c r="SCI850" s="3"/>
      <c r="SCJ850" s="3"/>
      <c r="SCK850" s="3"/>
      <c r="SCL850" s="3"/>
      <c r="SCM850" s="3"/>
      <c r="SCN850" s="3"/>
      <c r="SCO850" s="3"/>
      <c r="SCP850" s="3"/>
      <c r="SCQ850" s="3"/>
      <c r="SCR850" s="3"/>
      <c r="SCS850" s="3"/>
      <c r="SCT850" s="3"/>
      <c r="SCU850" s="3"/>
      <c r="SCV850" s="3"/>
      <c r="SCW850" s="3"/>
      <c r="SCX850" s="3"/>
      <c r="SCY850" s="3"/>
      <c r="SCZ850" s="3"/>
      <c r="SDA850" s="3"/>
      <c r="SDB850" s="3"/>
      <c r="SDC850" s="3"/>
      <c r="SDD850" s="3"/>
      <c r="SDE850" s="3"/>
      <c r="SDF850" s="3"/>
      <c r="SDG850" s="3"/>
      <c r="SDH850" s="3"/>
      <c r="SDI850" s="3"/>
      <c r="SDJ850" s="3"/>
      <c r="SDK850" s="3"/>
      <c r="SDL850" s="3"/>
      <c r="SDM850" s="3"/>
      <c r="SDN850" s="3"/>
      <c r="SDO850" s="3"/>
      <c r="SDP850" s="3"/>
      <c r="SDQ850" s="3"/>
      <c r="SDR850" s="3"/>
      <c r="SDS850" s="3"/>
      <c r="SDT850" s="3"/>
      <c r="SDU850" s="3"/>
      <c r="SDV850" s="3"/>
      <c r="SDW850" s="3"/>
      <c r="SDX850" s="3"/>
      <c r="SDY850" s="3"/>
      <c r="SDZ850" s="3"/>
      <c r="SEA850" s="3"/>
      <c r="SEB850" s="3"/>
      <c r="SEC850" s="3"/>
      <c r="SED850" s="3"/>
      <c r="SEE850" s="3"/>
      <c r="SEF850" s="3"/>
      <c r="SEG850" s="3"/>
      <c r="SEH850" s="3"/>
      <c r="SEI850" s="3"/>
      <c r="SEJ850" s="3"/>
      <c r="SEK850" s="3"/>
      <c r="SEL850" s="3"/>
      <c r="SEM850" s="3"/>
      <c r="SEN850" s="3"/>
      <c r="SEO850" s="3"/>
      <c r="SEP850" s="3"/>
      <c r="SEQ850" s="3"/>
      <c r="SER850" s="3"/>
      <c r="SES850" s="3"/>
      <c r="SET850" s="3"/>
      <c r="SEU850" s="3"/>
      <c r="SEV850" s="3"/>
      <c r="SEW850" s="3"/>
      <c r="SEX850" s="3"/>
      <c r="SEY850" s="3"/>
      <c r="SEZ850" s="3"/>
      <c r="SFA850" s="3"/>
      <c r="SFB850" s="3"/>
      <c r="SFC850" s="3"/>
      <c r="SFD850" s="3"/>
      <c r="SFE850" s="3"/>
      <c r="SFF850" s="3"/>
      <c r="SFG850" s="3"/>
      <c r="SFH850" s="3"/>
      <c r="SFI850" s="3"/>
      <c r="SFJ850" s="3"/>
      <c r="SFK850" s="3"/>
      <c r="SFL850" s="3"/>
      <c r="SFM850" s="3"/>
      <c r="SFN850" s="3"/>
      <c r="SFO850" s="3"/>
      <c r="SFP850" s="3"/>
      <c r="SFQ850" s="3"/>
      <c r="SFR850" s="3"/>
      <c r="SFS850" s="3"/>
      <c r="SFT850" s="3"/>
      <c r="SFU850" s="3"/>
      <c r="SFV850" s="3"/>
      <c r="SFW850" s="3"/>
      <c r="SFX850" s="3"/>
      <c r="SFY850" s="3"/>
      <c r="SFZ850" s="3"/>
      <c r="SGA850" s="3"/>
      <c r="SGB850" s="3"/>
      <c r="SGC850" s="3"/>
      <c r="SGD850" s="3"/>
      <c r="SGE850" s="3"/>
      <c r="SGF850" s="3"/>
      <c r="SGG850" s="3"/>
      <c r="SGH850" s="3"/>
      <c r="SGI850" s="3"/>
      <c r="SGJ850" s="3"/>
      <c r="SGK850" s="3"/>
      <c r="SGL850" s="3"/>
      <c r="SGM850" s="3"/>
      <c r="SGN850" s="3"/>
      <c r="SGO850" s="3"/>
      <c r="SGP850" s="3"/>
      <c r="SGQ850" s="3"/>
      <c r="SGR850" s="3"/>
      <c r="SGS850" s="3"/>
      <c r="SGT850" s="3"/>
      <c r="SGU850" s="3"/>
      <c r="SGV850" s="3"/>
      <c r="SGW850" s="3"/>
      <c r="SGX850" s="3"/>
      <c r="SGY850" s="3"/>
      <c r="SGZ850" s="3"/>
      <c r="SHA850" s="3"/>
      <c r="SHB850" s="3"/>
      <c r="SHC850" s="3"/>
      <c r="SHD850" s="3"/>
      <c r="SHE850" s="3"/>
      <c r="SHF850" s="3"/>
      <c r="SHG850" s="3"/>
      <c r="SHH850" s="3"/>
      <c r="SHI850" s="3"/>
      <c r="SHJ850" s="3"/>
      <c r="SHK850" s="3"/>
      <c r="SHL850" s="3"/>
      <c r="SHM850" s="3"/>
      <c r="SHN850" s="3"/>
      <c r="SHO850" s="3"/>
      <c r="SHP850" s="3"/>
      <c r="SHQ850" s="3"/>
      <c r="SHR850" s="3"/>
      <c r="SHS850" s="3"/>
      <c r="SHT850" s="3"/>
      <c r="SHU850" s="3"/>
      <c r="SHV850" s="3"/>
      <c r="SHW850" s="3"/>
      <c r="SHX850" s="3"/>
      <c r="SHY850" s="3"/>
      <c r="SHZ850" s="3"/>
      <c r="SIA850" s="3"/>
      <c r="SIB850" s="3"/>
      <c r="SIC850" s="3"/>
      <c r="SID850" s="3"/>
      <c r="SIE850" s="3"/>
      <c r="SIF850" s="3"/>
      <c r="SIG850" s="3"/>
      <c r="SIH850" s="3"/>
      <c r="SII850" s="3"/>
      <c r="SIJ850" s="3"/>
      <c r="SIK850" s="3"/>
      <c r="SIL850" s="3"/>
      <c r="SIM850" s="3"/>
      <c r="SIN850" s="3"/>
      <c r="SIO850" s="3"/>
      <c r="SIP850" s="3"/>
      <c r="SIQ850" s="3"/>
      <c r="SIR850" s="3"/>
      <c r="SIS850" s="3"/>
      <c r="SIT850" s="3"/>
      <c r="SIU850" s="3"/>
      <c r="SIV850" s="3"/>
      <c r="SIW850" s="3"/>
      <c r="SIX850" s="3"/>
      <c r="SIY850" s="3"/>
      <c r="SIZ850" s="3"/>
      <c r="SJA850" s="3"/>
      <c r="SJB850" s="3"/>
      <c r="SJC850" s="3"/>
      <c r="SJD850" s="3"/>
      <c r="SJE850" s="3"/>
      <c r="SJF850" s="3"/>
      <c r="SJG850" s="3"/>
      <c r="SJH850" s="3"/>
      <c r="SJI850" s="3"/>
      <c r="SJJ850" s="3"/>
      <c r="SJK850" s="3"/>
      <c r="SJL850" s="3"/>
      <c r="SJM850" s="3"/>
      <c r="SJN850" s="3"/>
      <c r="SJO850" s="3"/>
      <c r="SJP850" s="3"/>
      <c r="SJQ850" s="3"/>
      <c r="SJR850" s="3"/>
      <c r="SJS850" s="3"/>
      <c r="SJT850" s="3"/>
      <c r="SJU850" s="3"/>
      <c r="SJV850" s="3"/>
      <c r="SJW850" s="3"/>
      <c r="SJX850" s="3"/>
      <c r="SJY850" s="3"/>
      <c r="SJZ850" s="3"/>
      <c r="SKA850" s="3"/>
      <c r="SKB850" s="3"/>
      <c r="SKC850" s="3"/>
      <c r="SKD850" s="3"/>
      <c r="SKE850" s="3"/>
      <c r="SKF850" s="3"/>
      <c r="SKG850" s="3"/>
      <c r="SKH850" s="3"/>
      <c r="SKI850" s="3"/>
      <c r="SKJ850" s="3"/>
      <c r="SKK850" s="3"/>
      <c r="SKL850" s="3"/>
      <c r="SKM850" s="3"/>
      <c r="SKN850" s="3"/>
      <c r="SKO850" s="3"/>
      <c r="SKP850" s="3"/>
      <c r="SKQ850" s="3"/>
      <c r="SKR850" s="3"/>
      <c r="SKS850" s="3"/>
      <c r="SKT850" s="3"/>
      <c r="SKU850" s="3"/>
      <c r="SKV850" s="3"/>
      <c r="SKW850" s="3"/>
      <c r="SKX850" s="3"/>
      <c r="SKY850" s="3"/>
      <c r="SKZ850" s="3"/>
      <c r="SLA850" s="3"/>
      <c r="SLB850" s="3"/>
      <c r="SLC850" s="3"/>
      <c r="SLD850" s="3"/>
      <c r="SLE850" s="3"/>
      <c r="SLF850" s="3"/>
      <c r="SLG850" s="3"/>
      <c r="SLH850" s="3"/>
      <c r="SLI850" s="3"/>
      <c r="SLJ850" s="3"/>
      <c r="SLK850" s="3"/>
      <c r="SLL850" s="3"/>
      <c r="SLM850" s="3"/>
      <c r="SLN850" s="3"/>
      <c r="SLO850" s="3"/>
      <c r="SLP850" s="3"/>
      <c r="SLQ850" s="3"/>
      <c r="SLR850" s="3"/>
      <c r="SLS850" s="3"/>
      <c r="SLT850" s="3"/>
      <c r="SLU850" s="3"/>
      <c r="SLV850" s="3"/>
      <c r="SLW850" s="3"/>
      <c r="SLX850" s="3"/>
      <c r="SLY850" s="3"/>
      <c r="SLZ850" s="3"/>
      <c r="SMA850" s="3"/>
      <c r="SMB850" s="3"/>
      <c r="SMC850" s="3"/>
      <c r="SMD850" s="3"/>
      <c r="SME850" s="3"/>
      <c r="SMF850" s="3"/>
      <c r="SMG850" s="3"/>
      <c r="SMH850" s="3"/>
      <c r="SMI850" s="3"/>
      <c r="SMJ850" s="3"/>
      <c r="SMK850" s="3"/>
      <c r="SML850" s="3"/>
      <c r="SMM850" s="3"/>
      <c r="SMN850" s="3"/>
      <c r="SMO850" s="3"/>
      <c r="SMP850" s="3"/>
      <c r="SMQ850" s="3"/>
      <c r="SMR850" s="3"/>
      <c r="SMS850" s="3"/>
      <c r="SMT850" s="3"/>
      <c r="SMU850" s="3"/>
      <c r="SMV850" s="3"/>
      <c r="SMW850" s="3"/>
      <c r="SMX850" s="3"/>
      <c r="SMY850" s="3"/>
      <c r="SMZ850" s="3"/>
      <c r="SNA850" s="3"/>
      <c r="SNB850" s="3"/>
      <c r="SNC850" s="3"/>
      <c r="SND850" s="3"/>
      <c r="SNE850" s="3"/>
      <c r="SNF850" s="3"/>
      <c r="SNG850" s="3"/>
      <c r="SNH850" s="3"/>
      <c r="SNI850" s="3"/>
      <c r="SNJ850" s="3"/>
      <c r="SNK850" s="3"/>
      <c r="SNL850" s="3"/>
      <c r="SNM850" s="3"/>
      <c r="SNN850" s="3"/>
      <c r="SNO850" s="3"/>
      <c r="SNP850" s="3"/>
      <c r="SNQ850" s="3"/>
      <c r="SNR850" s="3"/>
      <c r="SNS850" s="3"/>
      <c r="SNT850" s="3"/>
      <c r="SNU850" s="3"/>
      <c r="SNV850" s="3"/>
      <c r="SNW850" s="3"/>
      <c r="SNX850" s="3"/>
      <c r="SNY850" s="3"/>
      <c r="SNZ850" s="3"/>
      <c r="SOA850" s="3"/>
      <c r="SOB850" s="3"/>
      <c r="SOC850" s="3"/>
      <c r="SOD850" s="3"/>
      <c r="SOE850" s="3"/>
      <c r="SOF850" s="3"/>
      <c r="SOG850" s="3"/>
      <c r="SOH850" s="3"/>
      <c r="SOI850" s="3"/>
      <c r="SOJ850" s="3"/>
      <c r="SOK850" s="3"/>
      <c r="SOL850" s="3"/>
      <c r="SOM850" s="3"/>
      <c r="SON850" s="3"/>
      <c r="SOO850" s="3"/>
      <c r="SOP850" s="3"/>
      <c r="SOQ850" s="3"/>
      <c r="SOR850" s="3"/>
      <c r="SOS850" s="3"/>
      <c r="SOT850" s="3"/>
      <c r="SOU850" s="3"/>
      <c r="SOV850" s="3"/>
      <c r="SOW850" s="3"/>
      <c r="SOX850" s="3"/>
      <c r="SOY850" s="3"/>
      <c r="SOZ850" s="3"/>
      <c r="SPA850" s="3"/>
      <c r="SPB850" s="3"/>
      <c r="SPC850" s="3"/>
      <c r="SPD850" s="3"/>
      <c r="SPE850" s="3"/>
      <c r="SPF850" s="3"/>
      <c r="SPG850" s="3"/>
      <c r="SPH850" s="3"/>
      <c r="SPI850" s="3"/>
      <c r="SPJ850" s="3"/>
      <c r="SPK850" s="3"/>
      <c r="SPL850" s="3"/>
      <c r="SPM850" s="3"/>
      <c r="SPN850" s="3"/>
      <c r="SPO850" s="3"/>
      <c r="SPP850" s="3"/>
      <c r="SPQ850" s="3"/>
      <c r="SPR850" s="3"/>
      <c r="SPS850" s="3"/>
      <c r="SPT850" s="3"/>
      <c r="SPU850" s="3"/>
      <c r="SPV850" s="3"/>
      <c r="SPW850" s="3"/>
      <c r="SPX850" s="3"/>
      <c r="SPY850" s="3"/>
      <c r="SPZ850" s="3"/>
      <c r="SQA850" s="3"/>
      <c r="SQB850" s="3"/>
      <c r="SQC850" s="3"/>
      <c r="SQD850" s="3"/>
      <c r="SQE850" s="3"/>
      <c r="SQF850" s="3"/>
      <c r="SQG850" s="3"/>
      <c r="SQH850" s="3"/>
      <c r="SQI850" s="3"/>
      <c r="SQJ850" s="3"/>
      <c r="SQK850" s="3"/>
      <c r="SQL850" s="3"/>
      <c r="SQM850" s="3"/>
      <c r="SQN850" s="3"/>
      <c r="SQO850" s="3"/>
      <c r="SQP850" s="3"/>
      <c r="SQQ850" s="3"/>
      <c r="SQR850" s="3"/>
      <c r="SQS850" s="3"/>
      <c r="SQT850" s="3"/>
      <c r="SQU850" s="3"/>
      <c r="SQV850" s="3"/>
      <c r="SQW850" s="3"/>
      <c r="SQX850" s="3"/>
      <c r="SQY850" s="3"/>
      <c r="SQZ850" s="3"/>
      <c r="SRA850" s="3"/>
      <c r="SRB850" s="3"/>
      <c r="SRC850" s="3"/>
      <c r="SRD850" s="3"/>
      <c r="SRE850" s="3"/>
      <c r="SRF850" s="3"/>
      <c r="SRG850" s="3"/>
      <c r="SRH850" s="3"/>
      <c r="SRI850" s="3"/>
      <c r="SRJ850" s="3"/>
      <c r="SRK850" s="3"/>
      <c r="SRL850" s="3"/>
      <c r="SRM850" s="3"/>
      <c r="SRN850" s="3"/>
      <c r="SRO850" s="3"/>
      <c r="SRP850" s="3"/>
      <c r="SRQ850" s="3"/>
      <c r="SRR850" s="3"/>
      <c r="SRS850" s="3"/>
      <c r="SRT850" s="3"/>
      <c r="SRU850" s="3"/>
      <c r="SRV850" s="3"/>
      <c r="SRW850" s="3"/>
      <c r="SRX850" s="3"/>
      <c r="SRY850" s="3"/>
      <c r="SRZ850" s="3"/>
      <c r="SSA850" s="3"/>
      <c r="SSB850" s="3"/>
      <c r="SSC850" s="3"/>
      <c r="SSD850" s="3"/>
      <c r="SSE850" s="3"/>
      <c r="SSF850" s="3"/>
      <c r="SSG850" s="3"/>
      <c r="SSH850" s="3"/>
      <c r="SSI850" s="3"/>
      <c r="SSJ850" s="3"/>
      <c r="SSK850" s="3"/>
      <c r="SSL850" s="3"/>
      <c r="SSM850" s="3"/>
      <c r="SSN850" s="3"/>
      <c r="SSO850" s="3"/>
      <c r="SSP850" s="3"/>
      <c r="SSQ850" s="3"/>
      <c r="SSR850" s="3"/>
      <c r="SSS850" s="3"/>
      <c r="SST850" s="3"/>
      <c r="SSU850" s="3"/>
      <c r="SSV850" s="3"/>
      <c r="SSW850" s="3"/>
      <c r="SSX850" s="3"/>
      <c r="SSY850" s="3"/>
      <c r="SSZ850" s="3"/>
      <c r="STA850" s="3"/>
      <c r="STB850" s="3"/>
      <c r="STC850" s="3"/>
      <c r="STD850" s="3"/>
      <c r="STE850" s="3"/>
      <c r="STF850" s="3"/>
      <c r="STG850" s="3"/>
      <c r="STH850" s="3"/>
      <c r="STI850" s="3"/>
      <c r="STJ850" s="3"/>
      <c r="STK850" s="3"/>
      <c r="STL850" s="3"/>
      <c r="STM850" s="3"/>
      <c r="STN850" s="3"/>
      <c r="STO850" s="3"/>
      <c r="STP850" s="3"/>
      <c r="STQ850" s="3"/>
      <c r="STR850" s="3"/>
      <c r="STS850" s="3"/>
      <c r="STT850" s="3"/>
      <c r="STU850" s="3"/>
      <c r="STV850" s="3"/>
      <c r="STW850" s="3"/>
      <c r="STX850" s="3"/>
      <c r="STY850" s="3"/>
      <c r="STZ850" s="3"/>
      <c r="SUA850" s="3"/>
      <c r="SUB850" s="3"/>
      <c r="SUC850" s="3"/>
      <c r="SUD850" s="3"/>
      <c r="SUE850" s="3"/>
      <c r="SUF850" s="3"/>
      <c r="SUG850" s="3"/>
      <c r="SUH850" s="3"/>
      <c r="SUI850" s="3"/>
      <c r="SUJ850" s="3"/>
      <c r="SUK850" s="3"/>
      <c r="SUL850" s="3"/>
      <c r="SUM850" s="3"/>
      <c r="SUN850" s="3"/>
      <c r="SUO850" s="3"/>
      <c r="SUP850" s="3"/>
      <c r="SUQ850" s="3"/>
      <c r="SUR850" s="3"/>
      <c r="SUS850" s="3"/>
      <c r="SUT850" s="3"/>
      <c r="SUU850" s="3"/>
      <c r="SUV850" s="3"/>
      <c r="SUW850" s="3"/>
      <c r="SUX850" s="3"/>
      <c r="SUY850" s="3"/>
      <c r="SUZ850" s="3"/>
      <c r="SVA850" s="3"/>
      <c r="SVB850" s="3"/>
      <c r="SVC850" s="3"/>
      <c r="SVD850" s="3"/>
      <c r="SVE850" s="3"/>
      <c r="SVF850" s="3"/>
      <c r="SVG850" s="3"/>
      <c r="SVH850" s="3"/>
      <c r="SVI850" s="3"/>
      <c r="SVJ850" s="3"/>
      <c r="SVK850" s="3"/>
      <c r="SVL850" s="3"/>
      <c r="SVM850" s="3"/>
      <c r="SVN850" s="3"/>
      <c r="SVO850" s="3"/>
      <c r="SVP850" s="3"/>
      <c r="SVQ850" s="3"/>
      <c r="SVR850" s="3"/>
      <c r="SVS850" s="3"/>
      <c r="SVT850" s="3"/>
      <c r="SVU850" s="3"/>
      <c r="SVV850" s="3"/>
      <c r="SVW850" s="3"/>
      <c r="SVX850" s="3"/>
      <c r="SVY850" s="3"/>
      <c r="SVZ850" s="3"/>
      <c r="SWA850" s="3"/>
      <c r="SWB850" s="3"/>
      <c r="SWC850" s="3"/>
      <c r="SWD850" s="3"/>
      <c r="SWE850" s="3"/>
      <c r="SWF850" s="3"/>
      <c r="SWG850" s="3"/>
      <c r="SWH850" s="3"/>
      <c r="SWI850" s="3"/>
      <c r="SWJ850" s="3"/>
      <c r="SWK850" s="3"/>
      <c r="SWL850" s="3"/>
      <c r="SWM850" s="3"/>
      <c r="SWN850" s="3"/>
      <c r="SWO850" s="3"/>
      <c r="SWP850" s="3"/>
      <c r="SWQ850" s="3"/>
      <c r="SWR850" s="3"/>
      <c r="SWS850" s="3"/>
      <c r="SWT850" s="3"/>
      <c r="SWU850" s="3"/>
      <c r="SWV850" s="3"/>
      <c r="SWW850" s="3"/>
      <c r="SWX850" s="3"/>
      <c r="SWY850" s="3"/>
      <c r="SWZ850" s="3"/>
      <c r="SXA850" s="3"/>
      <c r="SXB850" s="3"/>
      <c r="SXC850" s="3"/>
      <c r="SXD850" s="3"/>
      <c r="SXE850" s="3"/>
      <c r="SXF850" s="3"/>
      <c r="SXG850" s="3"/>
      <c r="SXH850" s="3"/>
      <c r="SXI850" s="3"/>
      <c r="SXJ850" s="3"/>
      <c r="SXK850" s="3"/>
      <c r="SXL850" s="3"/>
      <c r="SXM850" s="3"/>
      <c r="SXN850" s="3"/>
      <c r="SXO850" s="3"/>
      <c r="SXP850" s="3"/>
      <c r="SXQ850" s="3"/>
      <c r="SXR850" s="3"/>
      <c r="SXS850" s="3"/>
      <c r="SXT850" s="3"/>
      <c r="SXU850" s="3"/>
      <c r="SXV850" s="3"/>
      <c r="SXW850" s="3"/>
      <c r="SXX850" s="3"/>
      <c r="SXY850" s="3"/>
      <c r="SXZ850" s="3"/>
      <c r="SYA850" s="3"/>
      <c r="SYB850" s="3"/>
      <c r="SYC850" s="3"/>
      <c r="SYD850" s="3"/>
      <c r="SYE850" s="3"/>
      <c r="SYF850" s="3"/>
      <c r="SYG850" s="3"/>
      <c r="SYH850" s="3"/>
      <c r="SYI850" s="3"/>
      <c r="SYJ850" s="3"/>
      <c r="SYK850" s="3"/>
      <c r="SYL850" s="3"/>
      <c r="SYM850" s="3"/>
      <c r="SYN850" s="3"/>
      <c r="SYO850" s="3"/>
      <c r="SYP850" s="3"/>
      <c r="SYQ850" s="3"/>
      <c r="SYR850" s="3"/>
      <c r="SYS850" s="3"/>
      <c r="SYT850" s="3"/>
      <c r="SYU850" s="3"/>
      <c r="SYV850" s="3"/>
      <c r="SYW850" s="3"/>
      <c r="SYX850" s="3"/>
      <c r="SYY850" s="3"/>
      <c r="SYZ850" s="3"/>
      <c r="SZA850" s="3"/>
      <c r="SZB850" s="3"/>
      <c r="SZC850" s="3"/>
      <c r="SZD850" s="3"/>
      <c r="SZE850" s="3"/>
      <c r="SZF850" s="3"/>
      <c r="SZG850" s="3"/>
      <c r="SZH850" s="3"/>
      <c r="SZI850" s="3"/>
      <c r="SZJ850" s="3"/>
      <c r="SZK850" s="3"/>
      <c r="SZL850" s="3"/>
      <c r="SZM850" s="3"/>
      <c r="SZN850" s="3"/>
      <c r="SZO850" s="3"/>
      <c r="SZP850" s="3"/>
      <c r="SZQ850" s="3"/>
      <c r="SZR850" s="3"/>
      <c r="SZS850" s="3"/>
      <c r="SZT850" s="3"/>
      <c r="SZU850" s="3"/>
      <c r="SZV850" s="3"/>
      <c r="SZW850" s="3"/>
      <c r="SZX850" s="3"/>
      <c r="SZY850" s="3"/>
      <c r="SZZ850" s="3"/>
      <c r="TAA850" s="3"/>
      <c r="TAB850" s="3"/>
      <c r="TAC850" s="3"/>
      <c r="TAD850" s="3"/>
      <c r="TAE850" s="3"/>
      <c r="TAF850" s="3"/>
      <c r="TAG850" s="3"/>
      <c r="TAH850" s="3"/>
      <c r="TAI850" s="3"/>
      <c r="TAJ850" s="3"/>
      <c r="TAK850" s="3"/>
      <c r="TAL850" s="3"/>
      <c r="TAM850" s="3"/>
      <c r="TAN850" s="3"/>
      <c r="TAO850" s="3"/>
      <c r="TAP850" s="3"/>
      <c r="TAQ850" s="3"/>
      <c r="TAR850" s="3"/>
      <c r="TAS850" s="3"/>
      <c r="TAT850" s="3"/>
      <c r="TAU850" s="3"/>
      <c r="TAV850" s="3"/>
      <c r="TAW850" s="3"/>
      <c r="TAX850" s="3"/>
      <c r="TAY850" s="3"/>
      <c r="TAZ850" s="3"/>
      <c r="TBA850" s="3"/>
      <c r="TBB850" s="3"/>
      <c r="TBC850" s="3"/>
      <c r="TBD850" s="3"/>
      <c r="TBE850" s="3"/>
      <c r="TBF850" s="3"/>
      <c r="TBG850" s="3"/>
      <c r="TBH850" s="3"/>
      <c r="TBI850" s="3"/>
      <c r="TBJ850" s="3"/>
      <c r="TBK850" s="3"/>
      <c r="TBL850" s="3"/>
      <c r="TBM850" s="3"/>
      <c r="TBN850" s="3"/>
      <c r="TBO850" s="3"/>
      <c r="TBP850" s="3"/>
      <c r="TBQ850" s="3"/>
      <c r="TBR850" s="3"/>
      <c r="TBS850" s="3"/>
      <c r="TBT850" s="3"/>
      <c r="TBU850" s="3"/>
      <c r="TBV850" s="3"/>
      <c r="TBW850" s="3"/>
      <c r="TBX850" s="3"/>
      <c r="TBY850" s="3"/>
      <c r="TBZ850" s="3"/>
      <c r="TCA850" s="3"/>
      <c r="TCB850" s="3"/>
      <c r="TCC850" s="3"/>
      <c r="TCD850" s="3"/>
      <c r="TCE850" s="3"/>
      <c r="TCF850" s="3"/>
      <c r="TCG850" s="3"/>
      <c r="TCH850" s="3"/>
      <c r="TCI850" s="3"/>
      <c r="TCJ850" s="3"/>
      <c r="TCK850" s="3"/>
      <c r="TCL850" s="3"/>
      <c r="TCM850" s="3"/>
      <c r="TCN850" s="3"/>
      <c r="TCO850" s="3"/>
      <c r="TCP850" s="3"/>
      <c r="TCQ850" s="3"/>
      <c r="TCR850" s="3"/>
      <c r="TCS850" s="3"/>
      <c r="TCT850" s="3"/>
      <c r="TCU850" s="3"/>
      <c r="TCV850" s="3"/>
      <c r="TCW850" s="3"/>
      <c r="TCX850" s="3"/>
      <c r="TCY850" s="3"/>
      <c r="TCZ850" s="3"/>
      <c r="TDA850" s="3"/>
      <c r="TDB850" s="3"/>
      <c r="TDC850" s="3"/>
      <c r="TDD850" s="3"/>
      <c r="TDE850" s="3"/>
      <c r="TDF850" s="3"/>
      <c r="TDG850" s="3"/>
      <c r="TDH850" s="3"/>
      <c r="TDI850" s="3"/>
      <c r="TDJ850" s="3"/>
      <c r="TDK850" s="3"/>
      <c r="TDL850" s="3"/>
      <c r="TDM850" s="3"/>
      <c r="TDN850" s="3"/>
      <c r="TDO850" s="3"/>
      <c r="TDP850" s="3"/>
      <c r="TDQ850" s="3"/>
      <c r="TDR850" s="3"/>
      <c r="TDS850" s="3"/>
      <c r="TDT850" s="3"/>
      <c r="TDU850" s="3"/>
      <c r="TDV850" s="3"/>
      <c r="TDW850" s="3"/>
      <c r="TDX850" s="3"/>
      <c r="TDY850" s="3"/>
      <c r="TDZ850" s="3"/>
      <c r="TEA850" s="3"/>
      <c r="TEB850" s="3"/>
      <c r="TEC850" s="3"/>
      <c r="TED850" s="3"/>
      <c r="TEE850" s="3"/>
      <c r="TEF850" s="3"/>
      <c r="TEG850" s="3"/>
      <c r="TEH850" s="3"/>
      <c r="TEI850" s="3"/>
      <c r="TEJ850" s="3"/>
      <c r="TEK850" s="3"/>
      <c r="TEL850" s="3"/>
      <c r="TEM850" s="3"/>
      <c r="TEN850" s="3"/>
      <c r="TEO850" s="3"/>
      <c r="TEP850" s="3"/>
      <c r="TEQ850" s="3"/>
      <c r="TER850" s="3"/>
      <c r="TES850" s="3"/>
      <c r="TET850" s="3"/>
      <c r="TEU850" s="3"/>
      <c r="TEV850" s="3"/>
      <c r="TEW850" s="3"/>
      <c r="TEX850" s="3"/>
      <c r="TEY850" s="3"/>
      <c r="TEZ850" s="3"/>
      <c r="TFA850" s="3"/>
      <c r="TFB850" s="3"/>
      <c r="TFC850" s="3"/>
      <c r="TFD850" s="3"/>
      <c r="TFE850" s="3"/>
      <c r="TFF850" s="3"/>
      <c r="TFG850" s="3"/>
      <c r="TFH850" s="3"/>
      <c r="TFI850" s="3"/>
      <c r="TFJ850" s="3"/>
      <c r="TFK850" s="3"/>
      <c r="TFL850" s="3"/>
      <c r="TFM850" s="3"/>
      <c r="TFN850" s="3"/>
      <c r="TFO850" s="3"/>
      <c r="TFP850" s="3"/>
      <c r="TFQ850" s="3"/>
      <c r="TFR850" s="3"/>
      <c r="TFS850" s="3"/>
      <c r="TFT850" s="3"/>
      <c r="TFU850" s="3"/>
      <c r="TFV850" s="3"/>
      <c r="TFW850" s="3"/>
      <c r="TFX850" s="3"/>
      <c r="TFY850" s="3"/>
      <c r="TFZ850" s="3"/>
      <c r="TGA850" s="3"/>
      <c r="TGB850" s="3"/>
      <c r="TGC850" s="3"/>
      <c r="TGD850" s="3"/>
      <c r="TGE850" s="3"/>
      <c r="TGF850" s="3"/>
      <c r="TGG850" s="3"/>
      <c r="TGH850" s="3"/>
      <c r="TGI850" s="3"/>
      <c r="TGJ850" s="3"/>
      <c r="TGK850" s="3"/>
      <c r="TGL850" s="3"/>
      <c r="TGM850" s="3"/>
      <c r="TGN850" s="3"/>
      <c r="TGO850" s="3"/>
      <c r="TGP850" s="3"/>
      <c r="TGQ850" s="3"/>
      <c r="TGR850" s="3"/>
      <c r="TGS850" s="3"/>
      <c r="TGT850" s="3"/>
      <c r="TGU850" s="3"/>
      <c r="TGV850" s="3"/>
      <c r="TGW850" s="3"/>
      <c r="TGX850" s="3"/>
      <c r="TGY850" s="3"/>
      <c r="TGZ850" s="3"/>
      <c r="THA850" s="3"/>
      <c r="THB850" s="3"/>
      <c r="THC850" s="3"/>
      <c r="THD850" s="3"/>
      <c r="THE850" s="3"/>
      <c r="THF850" s="3"/>
      <c r="THG850" s="3"/>
      <c r="THH850" s="3"/>
      <c r="THI850" s="3"/>
      <c r="THJ850" s="3"/>
      <c r="THK850" s="3"/>
      <c r="THL850" s="3"/>
      <c r="THM850" s="3"/>
      <c r="THN850" s="3"/>
      <c r="THO850" s="3"/>
      <c r="THP850" s="3"/>
      <c r="THQ850" s="3"/>
      <c r="THR850" s="3"/>
      <c r="THS850" s="3"/>
      <c r="THT850" s="3"/>
      <c r="THU850" s="3"/>
      <c r="THV850" s="3"/>
      <c r="THW850" s="3"/>
      <c r="THX850" s="3"/>
      <c r="THY850" s="3"/>
      <c r="THZ850" s="3"/>
      <c r="TIA850" s="3"/>
      <c r="TIB850" s="3"/>
      <c r="TIC850" s="3"/>
      <c r="TID850" s="3"/>
      <c r="TIE850" s="3"/>
      <c r="TIF850" s="3"/>
      <c r="TIG850" s="3"/>
      <c r="TIH850" s="3"/>
      <c r="TII850" s="3"/>
      <c r="TIJ850" s="3"/>
      <c r="TIK850" s="3"/>
      <c r="TIL850" s="3"/>
      <c r="TIM850" s="3"/>
      <c r="TIN850" s="3"/>
      <c r="TIO850" s="3"/>
      <c r="TIP850" s="3"/>
      <c r="TIQ850" s="3"/>
      <c r="TIR850" s="3"/>
      <c r="TIS850" s="3"/>
      <c r="TIT850" s="3"/>
      <c r="TIU850" s="3"/>
      <c r="TIV850" s="3"/>
      <c r="TIW850" s="3"/>
      <c r="TIX850" s="3"/>
      <c r="TIY850" s="3"/>
      <c r="TIZ850" s="3"/>
      <c r="TJA850" s="3"/>
      <c r="TJB850" s="3"/>
      <c r="TJC850" s="3"/>
      <c r="TJD850" s="3"/>
      <c r="TJE850" s="3"/>
      <c r="TJF850" s="3"/>
      <c r="TJG850" s="3"/>
      <c r="TJH850" s="3"/>
      <c r="TJI850" s="3"/>
      <c r="TJJ850" s="3"/>
      <c r="TJK850" s="3"/>
      <c r="TJL850" s="3"/>
      <c r="TJM850" s="3"/>
      <c r="TJN850" s="3"/>
      <c r="TJO850" s="3"/>
      <c r="TJP850" s="3"/>
      <c r="TJQ850" s="3"/>
      <c r="TJR850" s="3"/>
      <c r="TJS850" s="3"/>
      <c r="TJT850" s="3"/>
      <c r="TJU850" s="3"/>
      <c r="TJV850" s="3"/>
      <c r="TJW850" s="3"/>
      <c r="TJX850" s="3"/>
      <c r="TJY850" s="3"/>
      <c r="TJZ850" s="3"/>
      <c r="TKA850" s="3"/>
      <c r="TKB850" s="3"/>
      <c r="TKC850" s="3"/>
      <c r="TKD850" s="3"/>
      <c r="TKE850" s="3"/>
      <c r="TKF850" s="3"/>
      <c r="TKG850" s="3"/>
      <c r="TKH850" s="3"/>
      <c r="TKI850" s="3"/>
      <c r="TKJ850" s="3"/>
      <c r="TKK850" s="3"/>
      <c r="TKL850" s="3"/>
      <c r="TKM850" s="3"/>
      <c r="TKN850" s="3"/>
      <c r="TKO850" s="3"/>
      <c r="TKP850" s="3"/>
      <c r="TKQ850" s="3"/>
      <c r="TKR850" s="3"/>
      <c r="TKS850" s="3"/>
      <c r="TKT850" s="3"/>
      <c r="TKU850" s="3"/>
      <c r="TKV850" s="3"/>
      <c r="TKW850" s="3"/>
      <c r="TKX850" s="3"/>
      <c r="TKY850" s="3"/>
      <c r="TKZ850" s="3"/>
      <c r="TLA850" s="3"/>
      <c r="TLB850" s="3"/>
      <c r="TLC850" s="3"/>
      <c r="TLD850" s="3"/>
      <c r="TLE850" s="3"/>
      <c r="TLF850" s="3"/>
      <c r="TLG850" s="3"/>
      <c r="TLH850" s="3"/>
      <c r="TLI850" s="3"/>
      <c r="TLJ850" s="3"/>
      <c r="TLK850" s="3"/>
      <c r="TLL850" s="3"/>
      <c r="TLM850" s="3"/>
      <c r="TLN850" s="3"/>
      <c r="TLO850" s="3"/>
      <c r="TLP850" s="3"/>
      <c r="TLQ850" s="3"/>
      <c r="TLR850" s="3"/>
      <c r="TLS850" s="3"/>
      <c r="TLT850" s="3"/>
      <c r="TLU850" s="3"/>
      <c r="TLV850" s="3"/>
      <c r="TLW850" s="3"/>
      <c r="TLX850" s="3"/>
      <c r="TLY850" s="3"/>
      <c r="TLZ850" s="3"/>
      <c r="TMA850" s="3"/>
      <c r="TMB850" s="3"/>
      <c r="TMC850" s="3"/>
      <c r="TMD850" s="3"/>
      <c r="TME850" s="3"/>
      <c r="TMF850" s="3"/>
      <c r="TMG850" s="3"/>
      <c r="TMH850" s="3"/>
      <c r="TMI850" s="3"/>
      <c r="TMJ850" s="3"/>
      <c r="TMK850" s="3"/>
      <c r="TML850" s="3"/>
      <c r="TMM850" s="3"/>
      <c r="TMN850" s="3"/>
      <c r="TMO850" s="3"/>
      <c r="TMP850" s="3"/>
      <c r="TMQ850" s="3"/>
      <c r="TMR850" s="3"/>
      <c r="TMS850" s="3"/>
      <c r="TMT850" s="3"/>
      <c r="TMU850" s="3"/>
      <c r="TMV850" s="3"/>
      <c r="TMW850" s="3"/>
      <c r="TMX850" s="3"/>
      <c r="TMY850" s="3"/>
      <c r="TMZ850" s="3"/>
      <c r="TNA850" s="3"/>
      <c r="TNB850" s="3"/>
      <c r="TNC850" s="3"/>
      <c r="TND850" s="3"/>
      <c r="TNE850" s="3"/>
      <c r="TNF850" s="3"/>
      <c r="TNG850" s="3"/>
      <c r="TNH850" s="3"/>
      <c r="TNI850" s="3"/>
      <c r="TNJ850" s="3"/>
      <c r="TNK850" s="3"/>
      <c r="TNL850" s="3"/>
      <c r="TNM850" s="3"/>
      <c r="TNN850" s="3"/>
      <c r="TNO850" s="3"/>
      <c r="TNP850" s="3"/>
      <c r="TNQ850" s="3"/>
      <c r="TNR850" s="3"/>
      <c r="TNS850" s="3"/>
      <c r="TNT850" s="3"/>
      <c r="TNU850" s="3"/>
      <c r="TNV850" s="3"/>
      <c r="TNW850" s="3"/>
      <c r="TNX850" s="3"/>
      <c r="TNY850" s="3"/>
      <c r="TNZ850" s="3"/>
      <c r="TOA850" s="3"/>
      <c r="TOB850" s="3"/>
      <c r="TOC850" s="3"/>
      <c r="TOD850" s="3"/>
      <c r="TOE850" s="3"/>
      <c r="TOF850" s="3"/>
      <c r="TOG850" s="3"/>
      <c r="TOH850" s="3"/>
      <c r="TOI850" s="3"/>
      <c r="TOJ850" s="3"/>
      <c r="TOK850" s="3"/>
      <c r="TOL850" s="3"/>
      <c r="TOM850" s="3"/>
      <c r="TON850" s="3"/>
      <c r="TOO850" s="3"/>
      <c r="TOP850" s="3"/>
      <c r="TOQ850" s="3"/>
      <c r="TOR850" s="3"/>
      <c r="TOS850" s="3"/>
      <c r="TOT850" s="3"/>
      <c r="TOU850" s="3"/>
      <c r="TOV850" s="3"/>
      <c r="TOW850" s="3"/>
      <c r="TOX850" s="3"/>
      <c r="TOY850" s="3"/>
      <c r="TOZ850" s="3"/>
      <c r="TPA850" s="3"/>
      <c r="TPB850" s="3"/>
      <c r="TPC850" s="3"/>
      <c r="TPD850" s="3"/>
      <c r="TPE850" s="3"/>
      <c r="TPF850" s="3"/>
      <c r="TPG850" s="3"/>
      <c r="TPH850" s="3"/>
      <c r="TPI850" s="3"/>
      <c r="TPJ850" s="3"/>
      <c r="TPK850" s="3"/>
      <c r="TPL850" s="3"/>
      <c r="TPM850" s="3"/>
      <c r="TPN850" s="3"/>
      <c r="TPO850" s="3"/>
      <c r="TPP850" s="3"/>
      <c r="TPQ850" s="3"/>
      <c r="TPR850" s="3"/>
      <c r="TPS850" s="3"/>
      <c r="TPT850" s="3"/>
      <c r="TPU850" s="3"/>
      <c r="TPV850" s="3"/>
      <c r="TPW850" s="3"/>
      <c r="TPX850" s="3"/>
      <c r="TPY850" s="3"/>
      <c r="TPZ850" s="3"/>
      <c r="TQA850" s="3"/>
      <c r="TQB850" s="3"/>
      <c r="TQC850" s="3"/>
      <c r="TQD850" s="3"/>
      <c r="TQE850" s="3"/>
      <c r="TQF850" s="3"/>
      <c r="TQG850" s="3"/>
      <c r="TQH850" s="3"/>
      <c r="TQI850" s="3"/>
      <c r="TQJ850" s="3"/>
      <c r="TQK850" s="3"/>
      <c r="TQL850" s="3"/>
      <c r="TQM850" s="3"/>
      <c r="TQN850" s="3"/>
      <c r="TQO850" s="3"/>
      <c r="TQP850" s="3"/>
      <c r="TQQ850" s="3"/>
      <c r="TQR850" s="3"/>
      <c r="TQS850" s="3"/>
      <c r="TQT850" s="3"/>
      <c r="TQU850" s="3"/>
      <c r="TQV850" s="3"/>
      <c r="TQW850" s="3"/>
      <c r="TQX850" s="3"/>
      <c r="TQY850" s="3"/>
      <c r="TQZ850" s="3"/>
      <c r="TRA850" s="3"/>
      <c r="TRB850" s="3"/>
      <c r="TRC850" s="3"/>
      <c r="TRD850" s="3"/>
      <c r="TRE850" s="3"/>
      <c r="TRF850" s="3"/>
      <c r="TRG850" s="3"/>
      <c r="TRH850" s="3"/>
      <c r="TRI850" s="3"/>
      <c r="TRJ850" s="3"/>
      <c r="TRK850" s="3"/>
      <c r="TRL850" s="3"/>
      <c r="TRM850" s="3"/>
      <c r="TRN850" s="3"/>
      <c r="TRO850" s="3"/>
      <c r="TRP850" s="3"/>
      <c r="TRQ850" s="3"/>
      <c r="TRR850" s="3"/>
      <c r="TRS850" s="3"/>
      <c r="TRT850" s="3"/>
      <c r="TRU850" s="3"/>
      <c r="TRV850" s="3"/>
      <c r="TRW850" s="3"/>
      <c r="TRX850" s="3"/>
      <c r="TRY850" s="3"/>
      <c r="TRZ850" s="3"/>
      <c r="TSA850" s="3"/>
      <c r="TSB850" s="3"/>
      <c r="TSC850" s="3"/>
      <c r="TSD850" s="3"/>
      <c r="TSE850" s="3"/>
      <c r="TSF850" s="3"/>
      <c r="TSG850" s="3"/>
      <c r="TSH850" s="3"/>
      <c r="TSI850" s="3"/>
      <c r="TSJ850" s="3"/>
      <c r="TSK850" s="3"/>
      <c r="TSL850" s="3"/>
      <c r="TSM850" s="3"/>
      <c r="TSN850" s="3"/>
      <c r="TSO850" s="3"/>
      <c r="TSP850" s="3"/>
      <c r="TSQ850" s="3"/>
      <c r="TSR850" s="3"/>
      <c r="TSS850" s="3"/>
      <c r="TST850" s="3"/>
      <c r="TSU850" s="3"/>
      <c r="TSV850" s="3"/>
      <c r="TSW850" s="3"/>
      <c r="TSX850" s="3"/>
      <c r="TSY850" s="3"/>
      <c r="TSZ850" s="3"/>
      <c r="TTA850" s="3"/>
      <c r="TTB850" s="3"/>
      <c r="TTC850" s="3"/>
      <c r="TTD850" s="3"/>
      <c r="TTE850" s="3"/>
      <c r="TTF850" s="3"/>
      <c r="TTG850" s="3"/>
      <c r="TTH850" s="3"/>
      <c r="TTI850" s="3"/>
      <c r="TTJ850" s="3"/>
      <c r="TTK850" s="3"/>
      <c r="TTL850" s="3"/>
      <c r="TTM850" s="3"/>
      <c r="TTN850" s="3"/>
      <c r="TTO850" s="3"/>
      <c r="TTP850" s="3"/>
      <c r="TTQ850" s="3"/>
      <c r="TTR850" s="3"/>
      <c r="TTS850" s="3"/>
      <c r="TTT850" s="3"/>
      <c r="TTU850" s="3"/>
      <c r="TTV850" s="3"/>
      <c r="TTW850" s="3"/>
      <c r="TTX850" s="3"/>
      <c r="TTY850" s="3"/>
      <c r="TTZ850" s="3"/>
      <c r="TUA850" s="3"/>
      <c r="TUB850" s="3"/>
      <c r="TUC850" s="3"/>
      <c r="TUD850" s="3"/>
      <c r="TUE850" s="3"/>
      <c r="TUF850" s="3"/>
      <c r="TUG850" s="3"/>
      <c r="TUH850" s="3"/>
      <c r="TUI850" s="3"/>
      <c r="TUJ850" s="3"/>
      <c r="TUK850" s="3"/>
      <c r="TUL850" s="3"/>
      <c r="TUM850" s="3"/>
      <c r="TUN850" s="3"/>
      <c r="TUO850" s="3"/>
      <c r="TUP850" s="3"/>
      <c r="TUQ850" s="3"/>
      <c r="TUR850" s="3"/>
      <c r="TUS850" s="3"/>
      <c r="TUT850" s="3"/>
      <c r="TUU850" s="3"/>
      <c r="TUV850" s="3"/>
      <c r="TUW850" s="3"/>
      <c r="TUX850" s="3"/>
      <c r="TUY850" s="3"/>
      <c r="TUZ850" s="3"/>
      <c r="TVA850" s="3"/>
      <c r="TVB850" s="3"/>
      <c r="TVC850" s="3"/>
      <c r="TVD850" s="3"/>
      <c r="TVE850" s="3"/>
      <c r="TVF850" s="3"/>
      <c r="TVG850" s="3"/>
      <c r="TVH850" s="3"/>
      <c r="TVI850" s="3"/>
      <c r="TVJ850" s="3"/>
      <c r="TVK850" s="3"/>
      <c r="TVL850" s="3"/>
      <c r="TVM850" s="3"/>
      <c r="TVN850" s="3"/>
      <c r="TVO850" s="3"/>
      <c r="TVP850" s="3"/>
      <c r="TVQ850" s="3"/>
      <c r="TVR850" s="3"/>
      <c r="TVS850" s="3"/>
      <c r="TVT850" s="3"/>
      <c r="TVU850" s="3"/>
      <c r="TVV850" s="3"/>
      <c r="TVW850" s="3"/>
      <c r="TVX850" s="3"/>
      <c r="TVY850" s="3"/>
      <c r="TVZ850" s="3"/>
      <c r="TWA850" s="3"/>
      <c r="TWB850" s="3"/>
      <c r="TWC850" s="3"/>
      <c r="TWD850" s="3"/>
      <c r="TWE850" s="3"/>
      <c r="TWF850" s="3"/>
      <c r="TWG850" s="3"/>
      <c r="TWH850" s="3"/>
      <c r="TWI850" s="3"/>
      <c r="TWJ850" s="3"/>
      <c r="TWK850" s="3"/>
      <c r="TWL850" s="3"/>
      <c r="TWM850" s="3"/>
      <c r="TWN850" s="3"/>
      <c r="TWO850" s="3"/>
      <c r="TWP850" s="3"/>
      <c r="TWQ850" s="3"/>
      <c r="TWR850" s="3"/>
      <c r="TWS850" s="3"/>
      <c r="TWT850" s="3"/>
      <c r="TWU850" s="3"/>
      <c r="TWV850" s="3"/>
      <c r="TWW850" s="3"/>
      <c r="TWX850" s="3"/>
      <c r="TWY850" s="3"/>
      <c r="TWZ850" s="3"/>
      <c r="TXA850" s="3"/>
      <c r="TXB850" s="3"/>
      <c r="TXC850" s="3"/>
      <c r="TXD850" s="3"/>
      <c r="TXE850" s="3"/>
      <c r="TXF850" s="3"/>
      <c r="TXG850" s="3"/>
      <c r="TXH850" s="3"/>
      <c r="TXI850" s="3"/>
      <c r="TXJ850" s="3"/>
      <c r="TXK850" s="3"/>
      <c r="TXL850" s="3"/>
      <c r="TXM850" s="3"/>
      <c r="TXN850" s="3"/>
      <c r="TXO850" s="3"/>
      <c r="TXP850" s="3"/>
      <c r="TXQ850" s="3"/>
      <c r="TXR850" s="3"/>
      <c r="TXS850" s="3"/>
      <c r="TXT850" s="3"/>
      <c r="TXU850" s="3"/>
      <c r="TXV850" s="3"/>
      <c r="TXW850" s="3"/>
      <c r="TXX850" s="3"/>
      <c r="TXY850" s="3"/>
      <c r="TXZ850" s="3"/>
      <c r="TYA850" s="3"/>
      <c r="TYB850" s="3"/>
      <c r="TYC850" s="3"/>
      <c r="TYD850" s="3"/>
      <c r="TYE850" s="3"/>
      <c r="TYF850" s="3"/>
      <c r="TYG850" s="3"/>
      <c r="TYH850" s="3"/>
      <c r="TYI850" s="3"/>
      <c r="TYJ850" s="3"/>
      <c r="TYK850" s="3"/>
      <c r="TYL850" s="3"/>
      <c r="TYM850" s="3"/>
      <c r="TYN850" s="3"/>
      <c r="TYO850" s="3"/>
      <c r="TYP850" s="3"/>
      <c r="TYQ850" s="3"/>
      <c r="TYR850" s="3"/>
      <c r="TYS850" s="3"/>
      <c r="TYT850" s="3"/>
      <c r="TYU850" s="3"/>
      <c r="TYV850" s="3"/>
      <c r="TYW850" s="3"/>
      <c r="TYX850" s="3"/>
      <c r="TYY850" s="3"/>
      <c r="TYZ850" s="3"/>
      <c r="TZA850" s="3"/>
      <c r="TZB850" s="3"/>
      <c r="TZC850" s="3"/>
      <c r="TZD850" s="3"/>
      <c r="TZE850" s="3"/>
      <c r="TZF850" s="3"/>
      <c r="TZG850" s="3"/>
      <c r="TZH850" s="3"/>
      <c r="TZI850" s="3"/>
      <c r="TZJ850" s="3"/>
      <c r="TZK850" s="3"/>
      <c r="TZL850" s="3"/>
      <c r="TZM850" s="3"/>
      <c r="TZN850" s="3"/>
      <c r="TZO850" s="3"/>
      <c r="TZP850" s="3"/>
      <c r="TZQ850" s="3"/>
      <c r="TZR850" s="3"/>
      <c r="TZS850" s="3"/>
      <c r="TZT850" s="3"/>
      <c r="TZU850" s="3"/>
      <c r="TZV850" s="3"/>
      <c r="TZW850" s="3"/>
      <c r="TZX850" s="3"/>
      <c r="TZY850" s="3"/>
      <c r="TZZ850" s="3"/>
      <c r="UAA850" s="3"/>
      <c r="UAB850" s="3"/>
      <c r="UAC850" s="3"/>
      <c r="UAD850" s="3"/>
      <c r="UAE850" s="3"/>
      <c r="UAF850" s="3"/>
      <c r="UAG850" s="3"/>
      <c r="UAH850" s="3"/>
      <c r="UAI850" s="3"/>
      <c r="UAJ850" s="3"/>
      <c r="UAK850" s="3"/>
      <c r="UAL850" s="3"/>
      <c r="UAM850" s="3"/>
      <c r="UAN850" s="3"/>
      <c r="UAO850" s="3"/>
      <c r="UAP850" s="3"/>
      <c r="UAQ850" s="3"/>
      <c r="UAR850" s="3"/>
      <c r="UAS850" s="3"/>
      <c r="UAT850" s="3"/>
      <c r="UAU850" s="3"/>
      <c r="UAV850" s="3"/>
      <c r="UAW850" s="3"/>
      <c r="UAX850" s="3"/>
      <c r="UAY850" s="3"/>
      <c r="UAZ850" s="3"/>
      <c r="UBA850" s="3"/>
      <c r="UBB850" s="3"/>
      <c r="UBC850" s="3"/>
      <c r="UBD850" s="3"/>
      <c r="UBE850" s="3"/>
      <c r="UBF850" s="3"/>
      <c r="UBG850" s="3"/>
      <c r="UBH850" s="3"/>
      <c r="UBI850" s="3"/>
      <c r="UBJ850" s="3"/>
      <c r="UBK850" s="3"/>
      <c r="UBL850" s="3"/>
      <c r="UBM850" s="3"/>
      <c r="UBN850" s="3"/>
      <c r="UBO850" s="3"/>
      <c r="UBP850" s="3"/>
      <c r="UBQ850" s="3"/>
      <c r="UBR850" s="3"/>
      <c r="UBS850" s="3"/>
      <c r="UBT850" s="3"/>
      <c r="UBU850" s="3"/>
      <c r="UBV850" s="3"/>
      <c r="UBW850" s="3"/>
      <c r="UBX850" s="3"/>
      <c r="UBY850" s="3"/>
      <c r="UBZ850" s="3"/>
      <c r="UCA850" s="3"/>
      <c r="UCB850" s="3"/>
      <c r="UCC850" s="3"/>
      <c r="UCD850" s="3"/>
      <c r="UCE850" s="3"/>
      <c r="UCF850" s="3"/>
      <c r="UCG850" s="3"/>
      <c r="UCH850" s="3"/>
      <c r="UCI850" s="3"/>
      <c r="UCJ850" s="3"/>
      <c r="UCK850" s="3"/>
      <c r="UCL850" s="3"/>
      <c r="UCM850" s="3"/>
      <c r="UCN850" s="3"/>
      <c r="UCO850" s="3"/>
      <c r="UCP850" s="3"/>
      <c r="UCQ850" s="3"/>
      <c r="UCR850" s="3"/>
      <c r="UCS850" s="3"/>
      <c r="UCT850" s="3"/>
      <c r="UCU850" s="3"/>
      <c r="UCV850" s="3"/>
      <c r="UCW850" s="3"/>
      <c r="UCX850" s="3"/>
      <c r="UCY850" s="3"/>
      <c r="UCZ850" s="3"/>
      <c r="UDA850" s="3"/>
      <c r="UDB850" s="3"/>
      <c r="UDC850" s="3"/>
      <c r="UDD850" s="3"/>
      <c r="UDE850" s="3"/>
      <c r="UDF850" s="3"/>
      <c r="UDG850" s="3"/>
      <c r="UDH850" s="3"/>
      <c r="UDI850" s="3"/>
      <c r="UDJ850" s="3"/>
      <c r="UDK850" s="3"/>
      <c r="UDL850" s="3"/>
      <c r="UDM850" s="3"/>
      <c r="UDN850" s="3"/>
      <c r="UDO850" s="3"/>
      <c r="UDP850" s="3"/>
      <c r="UDQ850" s="3"/>
      <c r="UDR850" s="3"/>
      <c r="UDS850" s="3"/>
      <c r="UDT850" s="3"/>
      <c r="UDU850" s="3"/>
      <c r="UDV850" s="3"/>
      <c r="UDW850" s="3"/>
      <c r="UDX850" s="3"/>
      <c r="UDY850" s="3"/>
      <c r="UDZ850" s="3"/>
      <c r="UEA850" s="3"/>
      <c r="UEB850" s="3"/>
      <c r="UEC850" s="3"/>
      <c r="UED850" s="3"/>
      <c r="UEE850" s="3"/>
      <c r="UEF850" s="3"/>
      <c r="UEG850" s="3"/>
      <c r="UEH850" s="3"/>
      <c r="UEI850" s="3"/>
      <c r="UEJ850" s="3"/>
      <c r="UEK850" s="3"/>
      <c r="UEL850" s="3"/>
      <c r="UEM850" s="3"/>
      <c r="UEN850" s="3"/>
      <c r="UEO850" s="3"/>
      <c r="UEP850" s="3"/>
      <c r="UEQ850" s="3"/>
      <c r="UER850" s="3"/>
      <c r="UES850" s="3"/>
      <c r="UET850" s="3"/>
      <c r="UEU850" s="3"/>
      <c r="UEV850" s="3"/>
      <c r="UEW850" s="3"/>
      <c r="UEX850" s="3"/>
      <c r="UEY850" s="3"/>
      <c r="UEZ850" s="3"/>
      <c r="UFA850" s="3"/>
      <c r="UFB850" s="3"/>
      <c r="UFC850" s="3"/>
      <c r="UFD850" s="3"/>
      <c r="UFE850" s="3"/>
      <c r="UFF850" s="3"/>
      <c r="UFG850" s="3"/>
      <c r="UFH850" s="3"/>
      <c r="UFI850" s="3"/>
      <c r="UFJ850" s="3"/>
      <c r="UFK850" s="3"/>
      <c r="UFL850" s="3"/>
      <c r="UFM850" s="3"/>
      <c r="UFN850" s="3"/>
      <c r="UFO850" s="3"/>
      <c r="UFP850" s="3"/>
      <c r="UFQ850" s="3"/>
      <c r="UFR850" s="3"/>
      <c r="UFS850" s="3"/>
      <c r="UFT850" s="3"/>
      <c r="UFU850" s="3"/>
      <c r="UFV850" s="3"/>
      <c r="UFW850" s="3"/>
      <c r="UFX850" s="3"/>
      <c r="UFY850" s="3"/>
      <c r="UFZ850" s="3"/>
      <c r="UGA850" s="3"/>
      <c r="UGB850" s="3"/>
      <c r="UGC850" s="3"/>
      <c r="UGD850" s="3"/>
      <c r="UGE850" s="3"/>
      <c r="UGF850" s="3"/>
      <c r="UGG850" s="3"/>
      <c r="UGH850" s="3"/>
      <c r="UGI850" s="3"/>
      <c r="UGJ850" s="3"/>
      <c r="UGK850" s="3"/>
      <c r="UGL850" s="3"/>
      <c r="UGM850" s="3"/>
      <c r="UGN850" s="3"/>
      <c r="UGO850" s="3"/>
      <c r="UGP850" s="3"/>
      <c r="UGQ850" s="3"/>
      <c r="UGR850" s="3"/>
      <c r="UGS850" s="3"/>
      <c r="UGT850" s="3"/>
      <c r="UGU850" s="3"/>
      <c r="UGV850" s="3"/>
      <c r="UGW850" s="3"/>
      <c r="UGX850" s="3"/>
      <c r="UGY850" s="3"/>
      <c r="UGZ850" s="3"/>
      <c r="UHA850" s="3"/>
      <c r="UHB850" s="3"/>
      <c r="UHC850" s="3"/>
      <c r="UHD850" s="3"/>
      <c r="UHE850" s="3"/>
      <c r="UHF850" s="3"/>
      <c r="UHG850" s="3"/>
      <c r="UHH850" s="3"/>
      <c r="UHI850" s="3"/>
      <c r="UHJ850" s="3"/>
      <c r="UHK850" s="3"/>
      <c r="UHL850" s="3"/>
      <c r="UHM850" s="3"/>
      <c r="UHN850" s="3"/>
      <c r="UHO850" s="3"/>
      <c r="UHP850" s="3"/>
      <c r="UHQ850" s="3"/>
      <c r="UHR850" s="3"/>
      <c r="UHS850" s="3"/>
      <c r="UHT850" s="3"/>
      <c r="UHU850" s="3"/>
      <c r="UHV850" s="3"/>
      <c r="UHW850" s="3"/>
      <c r="UHX850" s="3"/>
      <c r="UHY850" s="3"/>
      <c r="UHZ850" s="3"/>
      <c r="UIA850" s="3"/>
      <c r="UIB850" s="3"/>
      <c r="UIC850" s="3"/>
      <c r="UID850" s="3"/>
      <c r="UIE850" s="3"/>
      <c r="UIF850" s="3"/>
      <c r="UIG850" s="3"/>
      <c r="UIH850" s="3"/>
      <c r="UII850" s="3"/>
      <c r="UIJ850" s="3"/>
      <c r="UIK850" s="3"/>
      <c r="UIL850" s="3"/>
      <c r="UIM850" s="3"/>
      <c r="UIN850" s="3"/>
      <c r="UIO850" s="3"/>
      <c r="UIP850" s="3"/>
      <c r="UIQ850" s="3"/>
      <c r="UIR850" s="3"/>
      <c r="UIS850" s="3"/>
      <c r="UIT850" s="3"/>
      <c r="UIU850" s="3"/>
      <c r="UIV850" s="3"/>
      <c r="UIW850" s="3"/>
      <c r="UIX850" s="3"/>
      <c r="UIY850" s="3"/>
      <c r="UIZ850" s="3"/>
      <c r="UJA850" s="3"/>
      <c r="UJB850" s="3"/>
      <c r="UJC850" s="3"/>
      <c r="UJD850" s="3"/>
      <c r="UJE850" s="3"/>
      <c r="UJF850" s="3"/>
      <c r="UJG850" s="3"/>
      <c r="UJH850" s="3"/>
      <c r="UJI850" s="3"/>
      <c r="UJJ850" s="3"/>
      <c r="UJK850" s="3"/>
      <c r="UJL850" s="3"/>
      <c r="UJM850" s="3"/>
      <c r="UJN850" s="3"/>
      <c r="UJO850" s="3"/>
      <c r="UJP850" s="3"/>
      <c r="UJQ850" s="3"/>
      <c r="UJR850" s="3"/>
      <c r="UJS850" s="3"/>
      <c r="UJT850" s="3"/>
      <c r="UJU850" s="3"/>
      <c r="UJV850" s="3"/>
      <c r="UJW850" s="3"/>
      <c r="UJX850" s="3"/>
      <c r="UJY850" s="3"/>
      <c r="UJZ850" s="3"/>
      <c r="UKA850" s="3"/>
      <c r="UKB850" s="3"/>
      <c r="UKC850" s="3"/>
      <c r="UKD850" s="3"/>
      <c r="UKE850" s="3"/>
      <c r="UKF850" s="3"/>
      <c r="UKG850" s="3"/>
      <c r="UKH850" s="3"/>
      <c r="UKI850" s="3"/>
      <c r="UKJ850" s="3"/>
      <c r="UKK850" s="3"/>
      <c r="UKL850" s="3"/>
      <c r="UKM850" s="3"/>
      <c r="UKN850" s="3"/>
      <c r="UKO850" s="3"/>
      <c r="UKP850" s="3"/>
      <c r="UKQ850" s="3"/>
      <c r="UKR850" s="3"/>
      <c r="UKS850" s="3"/>
      <c r="UKT850" s="3"/>
      <c r="UKU850" s="3"/>
      <c r="UKV850" s="3"/>
      <c r="UKW850" s="3"/>
      <c r="UKX850" s="3"/>
      <c r="UKY850" s="3"/>
      <c r="UKZ850" s="3"/>
      <c r="ULA850" s="3"/>
      <c r="ULB850" s="3"/>
      <c r="ULC850" s="3"/>
      <c r="ULD850" s="3"/>
      <c r="ULE850" s="3"/>
      <c r="ULF850" s="3"/>
      <c r="ULG850" s="3"/>
      <c r="ULH850" s="3"/>
      <c r="ULI850" s="3"/>
      <c r="ULJ850" s="3"/>
      <c r="ULK850" s="3"/>
      <c r="ULL850" s="3"/>
      <c r="ULM850" s="3"/>
      <c r="ULN850" s="3"/>
      <c r="ULO850" s="3"/>
      <c r="ULP850" s="3"/>
      <c r="ULQ850" s="3"/>
      <c r="ULR850" s="3"/>
      <c r="ULS850" s="3"/>
      <c r="ULT850" s="3"/>
      <c r="ULU850" s="3"/>
      <c r="ULV850" s="3"/>
      <c r="ULW850" s="3"/>
      <c r="ULX850" s="3"/>
      <c r="ULY850" s="3"/>
      <c r="ULZ850" s="3"/>
      <c r="UMA850" s="3"/>
      <c r="UMB850" s="3"/>
      <c r="UMC850" s="3"/>
      <c r="UMD850" s="3"/>
      <c r="UME850" s="3"/>
      <c r="UMF850" s="3"/>
      <c r="UMG850" s="3"/>
      <c r="UMH850" s="3"/>
      <c r="UMI850" s="3"/>
      <c r="UMJ850" s="3"/>
      <c r="UMK850" s="3"/>
      <c r="UML850" s="3"/>
      <c r="UMM850" s="3"/>
      <c r="UMN850" s="3"/>
      <c r="UMO850" s="3"/>
      <c r="UMP850" s="3"/>
      <c r="UMQ850" s="3"/>
      <c r="UMR850" s="3"/>
      <c r="UMS850" s="3"/>
      <c r="UMT850" s="3"/>
      <c r="UMU850" s="3"/>
      <c r="UMV850" s="3"/>
      <c r="UMW850" s="3"/>
      <c r="UMX850" s="3"/>
      <c r="UMY850" s="3"/>
      <c r="UMZ850" s="3"/>
      <c r="UNA850" s="3"/>
      <c r="UNB850" s="3"/>
      <c r="UNC850" s="3"/>
      <c r="UND850" s="3"/>
      <c r="UNE850" s="3"/>
      <c r="UNF850" s="3"/>
      <c r="UNG850" s="3"/>
      <c r="UNH850" s="3"/>
      <c r="UNI850" s="3"/>
      <c r="UNJ850" s="3"/>
      <c r="UNK850" s="3"/>
      <c r="UNL850" s="3"/>
      <c r="UNM850" s="3"/>
      <c r="UNN850" s="3"/>
      <c r="UNO850" s="3"/>
      <c r="UNP850" s="3"/>
      <c r="UNQ850" s="3"/>
      <c r="UNR850" s="3"/>
      <c r="UNS850" s="3"/>
      <c r="UNT850" s="3"/>
      <c r="UNU850" s="3"/>
      <c r="UNV850" s="3"/>
      <c r="UNW850" s="3"/>
      <c r="UNX850" s="3"/>
      <c r="UNY850" s="3"/>
      <c r="UNZ850" s="3"/>
      <c r="UOA850" s="3"/>
      <c r="UOB850" s="3"/>
      <c r="UOC850" s="3"/>
      <c r="UOD850" s="3"/>
      <c r="UOE850" s="3"/>
      <c r="UOF850" s="3"/>
      <c r="UOG850" s="3"/>
      <c r="UOH850" s="3"/>
      <c r="UOI850" s="3"/>
      <c r="UOJ850" s="3"/>
      <c r="UOK850" s="3"/>
      <c r="UOL850" s="3"/>
      <c r="UOM850" s="3"/>
      <c r="UON850" s="3"/>
      <c r="UOO850" s="3"/>
      <c r="UOP850" s="3"/>
      <c r="UOQ850" s="3"/>
      <c r="UOR850" s="3"/>
      <c r="UOS850" s="3"/>
      <c r="UOT850" s="3"/>
      <c r="UOU850" s="3"/>
      <c r="UOV850" s="3"/>
      <c r="UOW850" s="3"/>
      <c r="UOX850" s="3"/>
      <c r="UOY850" s="3"/>
      <c r="UOZ850" s="3"/>
      <c r="UPA850" s="3"/>
      <c r="UPB850" s="3"/>
      <c r="UPC850" s="3"/>
      <c r="UPD850" s="3"/>
      <c r="UPE850" s="3"/>
      <c r="UPF850" s="3"/>
      <c r="UPG850" s="3"/>
      <c r="UPH850" s="3"/>
      <c r="UPI850" s="3"/>
      <c r="UPJ850" s="3"/>
      <c r="UPK850" s="3"/>
      <c r="UPL850" s="3"/>
      <c r="UPM850" s="3"/>
      <c r="UPN850" s="3"/>
      <c r="UPO850" s="3"/>
      <c r="UPP850" s="3"/>
      <c r="UPQ850" s="3"/>
      <c r="UPR850" s="3"/>
      <c r="UPS850" s="3"/>
      <c r="UPT850" s="3"/>
      <c r="UPU850" s="3"/>
      <c r="UPV850" s="3"/>
      <c r="UPW850" s="3"/>
      <c r="UPX850" s="3"/>
      <c r="UPY850" s="3"/>
      <c r="UPZ850" s="3"/>
      <c r="UQA850" s="3"/>
      <c r="UQB850" s="3"/>
      <c r="UQC850" s="3"/>
      <c r="UQD850" s="3"/>
      <c r="UQE850" s="3"/>
      <c r="UQF850" s="3"/>
      <c r="UQG850" s="3"/>
      <c r="UQH850" s="3"/>
      <c r="UQI850" s="3"/>
      <c r="UQJ850" s="3"/>
      <c r="UQK850" s="3"/>
      <c r="UQL850" s="3"/>
      <c r="UQM850" s="3"/>
      <c r="UQN850" s="3"/>
      <c r="UQO850" s="3"/>
      <c r="UQP850" s="3"/>
      <c r="UQQ850" s="3"/>
      <c r="UQR850" s="3"/>
      <c r="UQS850" s="3"/>
      <c r="UQT850" s="3"/>
      <c r="UQU850" s="3"/>
      <c r="UQV850" s="3"/>
      <c r="UQW850" s="3"/>
      <c r="UQX850" s="3"/>
      <c r="UQY850" s="3"/>
      <c r="UQZ850" s="3"/>
      <c r="URA850" s="3"/>
      <c r="URB850" s="3"/>
      <c r="URC850" s="3"/>
      <c r="URD850" s="3"/>
      <c r="URE850" s="3"/>
      <c r="URF850" s="3"/>
      <c r="URG850" s="3"/>
      <c r="URH850" s="3"/>
      <c r="URI850" s="3"/>
      <c r="URJ850" s="3"/>
      <c r="URK850" s="3"/>
      <c r="URL850" s="3"/>
      <c r="URM850" s="3"/>
      <c r="URN850" s="3"/>
      <c r="URO850" s="3"/>
      <c r="URP850" s="3"/>
      <c r="URQ850" s="3"/>
      <c r="URR850" s="3"/>
      <c r="URS850" s="3"/>
      <c r="URT850" s="3"/>
      <c r="URU850" s="3"/>
      <c r="URV850" s="3"/>
      <c r="URW850" s="3"/>
      <c r="URX850" s="3"/>
      <c r="URY850" s="3"/>
      <c r="URZ850" s="3"/>
      <c r="USA850" s="3"/>
      <c r="USB850" s="3"/>
      <c r="USC850" s="3"/>
      <c r="USD850" s="3"/>
      <c r="USE850" s="3"/>
      <c r="USF850" s="3"/>
      <c r="USG850" s="3"/>
      <c r="USH850" s="3"/>
      <c r="USI850" s="3"/>
      <c r="USJ850" s="3"/>
      <c r="USK850" s="3"/>
      <c r="USL850" s="3"/>
      <c r="USM850" s="3"/>
      <c r="USN850" s="3"/>
      <c r="USO850" s="3"/>
      <c r="USP850" s="3"/>
      <c r="USQ850" s="3"/>
      <c r="USR850" s="3"/>
      <c r="USS850" s="3"/>
      <c r="UST850" s="3"/>
      <c r="USU850" s="3"/>
      <c r="USV850" s="3"/>
      <c r="USW850" s="3"/>
      <c r="USX850" s="3"/>
      <c r="USY850" s="3"/>
      <c r="USZ850" s="3"/>
      <c r="UTA850" s="3"/>
      <c r="UTB850" s="3"/>
      <c r="UTC850" s="3"/>
      <c r="UTD850" s="3"/>
      <c r="UTE850" s="3"/>
      <c r="UTF850" s="3"/>
      <c r="UTG850" s="3"/>
      <c r="UTH850" s="3"/>
      <c r="UTI850" s="3"/>
      <c r="UTJ850" s="3"/>
      <c r="UTK850" s="3"/>
      <c r="UTL850" s="3"/>
      <c r="UTM850" s="3"/>
      <c r="UTN850" s="3"/>
      <c r="UTO850" s="3"/>
      <c r="UTP850" s="3"/>
      <c r="UTQ850" s="3"/>
      <c r="UTR850" s="3"/>
      <c r="UTS850" s="3"/>
      <c r="UTT850" s="3"/>
      <c r="UTU850" s="3"/>
      <c r="UTV850" s="3"/>
      <c r="UTW850" s="3"/>
      <c r="UTX850" s="3"/>
      <c r="UTY850" s="3"/>
      <c r="UTZ850" s="3"/>
      <c r="UUA850" s="3"/>
      <c r="UUB850" s="3"/>
      <c r="UUC850" s="3"/>
      <c r="UUD850" s="3"/>
      <c r="UUE850" s="3"/>
      <c r="UUF850" s="3"/>
      <c r="UUG850" s="3"/>
      <c r="UUH850" s="3"/>
      <c r="UUI850" s="3"/>
      <c r="UUJ850" s="3"/>
      <c r="UUK850" s="3"/>
      <c r="UUL850" s="3"/>
      <c r="UUM850" s="3"/>
      <c r="UUN850" s="3"/>
      <c r="UUO850" s="3"/>
      <c r="UUP850" s="3"/>
      <c r="UUQ850" s="3"/>
      <c r="UUR850" s="3"/>
      <c r="UUS850" s="3"/>
      <c r="UUT850" s="3"/>
      <c r="UUU850" s="3"/>
      <c r="UUV850" s="3"/>
      <c r="UUW850" s="3"/>
      <c r="UUX850" s="3"/>
      <c r="UUY850" s="3"/>
      <c r="UUZ850" s="3"/>
      <c r="UVA850" s="3"/>
      <c r="UVB850" s="3"/>
      <c r="UVC850" s="3"/>
      <c r="UVD850" s="3"/>
      <c r="UVE850" s="3"/>
      <c r="UVF850" s="3"/>
      <c r="UVG850" s="3"/>
      <c r="UVH850" s="3"/>
      <c r="UVI850" s="3"/>
      <c r="UVJ850" s="3"/>
      <c r="UVK850" s="3"/>
      <c r="UVL850" s="3"/>
      <c r="UVM850" s="3"/>
      <c r="UVN850" s="3"/>
      <c r="UVO850" s="3"/>
      <c r="UVP850" s="3"/>
      <c r="UVQ850" s="3"/>
      <c r="UVR850" s="3"/>
      <c r="UVS850" s="3"/>
      <c r="UVT850" s="3"/>
      <c r="UVU850" s="3"/>
      <c r="UVV850" s="3"/>
      <c r="UVW850" s="3"/>
      <c r="UVX850" s="3"/>
      <c r="UVY850" s="3"/>
      <c r="UVZ850" s="3"/>
      <c r="UWA850" s="3"/>
      <c r="UWB850" s="3"/>
      <c r="UWC850" s="3"/>
      <c r="UWD850" s="3"/>
      <c r="UWE850" s="3"/>
      <c r="UWF850" s="3"/>
      <c r="UWG850" s="3"/>
      <c r="UWH850" s="3"/>
      <c r="UWI850" s="3"/>
      <c r="UWJ850" s="3"/>
      <c r="UWK850" s="3"/>
      <c r="UWL850" s="3"/>
      <c r="UWM850" s="3"/>
      <c r="UWN850" s="3"/>
      <c r="UWO850" s="3"/>
      <c r="UWP850" s="3"/>
      <c r="UWQ850" s="3"/>
      <c r="UWR850" s="3"/>
      <c r="UWS850" s="3"/>
      <c r="UWT850" s="3"/>
      <c r="UWU850" s="3"/>
      <c r="UWV850" s="3"/>
      <c r="UWW850" s="3"/>
      <c r="UWX850" s="3"/>
      <c r="UWY850" s="3"/>
      <c r="UWZ850" s="3"/>
      <c r="UXA850" s="3"/>
      <c r="UXB850" s="3"/>
      <c r="UXC850" s="3"/>
      <c r="UXD850" s="3"/>
      <c r="UXE850" s="3"/>
      <c r="UXF850" s="3"/>
      <c r="UXG850" s="3"/>
      <c r="UXH850" s="3"/>
      <c r="UXI850" s="3"/>
      <c r="UXJ850" s="3"/>
      <c r="UXK850" s="3"/>
      <c r="UXL850" s="3"/>
      <c r="UXM850" s="3"/>
      <c r="UXN850" s="3"/>
      <c r="UXO850" s="3"/>
      <c r="UXP850" s="3"/>
      <c r="UXQ850" s="3"/>
      <c r="UXR850" s="3"/>
      <c r="UXS850" s="3"/>
      <c r="UXT850" s="3"/>
      <c r="UXU850" s="3"/>
      <c r="UXV850" s="3"/>
      <c r="UXW850" s="3"/>
      <c r="UXX850" s="3"/>
      <c r="UXY850" s="3"/>
      <c r="UXZ850" s="3"/>
      <c r="UYA850" s="3"/>
      <c r="UYB850" s="3"/>
      <c r="UYC850" s="3"/>
      <c r="UYD850" s="3"/>
      <c r="UYE850" s="3"/>
      <c r="UYF850" s="3"/>
      <c r="UYG850" s="3"/>
      <c r="UYH850" s="3"/>
      <c r="UYI850" s="3"/>
      <c r="UYJ850" s="3"/>
      <c r="UYK850" s="3"/>
      <c r="UYL850" s="3"/>
      <c r="UYM850" s="3"/>
      <c r="UYN850" s="3"/>
      <c r="UYO850" s="3"/>
      <c r="UYP850" s="3"/>
      <c r="UYQ850" s="3"/>
      <c r="UYR850" s="3"/>
      <c r="UYS850" s="3"/>
      <c r="UYT850" s="3"/>
      <c r="UYU850" s="3"/>
      <c r="UYV850" s="3"/>
      <c r="UYW850" s="3"/>
      <c r="UYX850" s="3"/>
      <c r="UYY850" s="3"/>
      <c r="UYZ850" s="3"/>
      <c r="UZA850" s="3"/>
      <c r="UZB850" s="3"/>
      <c r="UZC850" s="3"/>
      <c r="UZD850" s="3"/>
      <c r="UZE850" s="3"/>
      <c r="UZF850" s="3"/>
      <c r="UZG850" s="3"/>
      <c r="UZH850" s="3"/>
      <c r="UZI850" s="3"/>
      <c r="UZJ850" s="3"/>
      <c r="UZK850" s="3"/>
      <c r="UZL850" s="3"/>
      <c r="UZM850" s="3"/>
      <c r="UZN850" s="3"/>
      <c r="UZO850" s="3"/>
      <c r="UZP850" s="3"/>
      <c r="UZQ850" s="3"/>
      <c r="UZR850" s="3"/>
      <c r="UZS850" s="3"/>
      <c r="UZT850" s="3"/>
      <c r="UZU850" s="3"/>
      <c r="UZV850" s="3"/>
      <c r="UZW850" s="3"/>
      <c r="UZX850" s="3"/>
      <c r="UZY850" s="3"/>
      <c r="UZZ850" s="3"/>
      <c r="VAA850" s="3"/>
      <c r="VAB850" s="3"/>
      <c r="VAC850" s="3"/>
      <c r="VAD850" s="3"/>
      <c r="VAE850" s="3"/>
      <c r="VAF850" s="3"/>
      <c r="VAG850" s="3"/>
      <c r="VAH850" s="3"/>
      <c r="VAI850" s="3"/>
      <c r="VAJ850" s="3"/>
      <c r="VAK850" s="3"/>
      <c r="VAL850" s="3"/>
      <c r="VAM850" s="3"/>
      <c r="VAN850" s="3"/>
      <c r="VAO850" s="3"/>
      <c r="VAP850" s="3"/>
      <c r="VAQ850" s="3"/>
      <c r="VAR850" s="3"/>
      <c r="VAS850" s="3"/>
      <c r="VAT850" s="3"/>
      <c r="VAU850" s="3"/>
      <c r="VAV850" s="3"/>
      <c r="VAW850" s="3"/>
      <c r="VAX850" s="3"/>
      <c r="VAY850" s="3"/>
      <c r="VAZ850" s="3"/>
      <c r="VBA850" s="3"/>
      <c r="VBB850" s="3"/>
      <c r="VBC850" s="3"/>
      <c r="VBD850" s="3"/>
      <c r="VBE850" s="3"/>
      <c r="VBF850" s="3"/>
      <c r="VBG850" s="3"/>
      <c r="VBH850" s="3"/>
      <c r="VBI850" s="3"/>
      <c r="VBJ850" s="3"/>
      <c r="VBK850" s="3"/>
      <c r="VBL850" s="3"/>
      <c r="VBM850" s="3"/>
      <c r="VBN850" s="3"/>
      <c r="VBO850" s="3"/>
      <c r="VBP850" s="3"/>
      <c r="VBQ850" s="3"/>
      <c r="VBR850" s="3"/>
      <c r="VBS850" s="3"/>
      <c r="VBT850" s="3"/>
      <c r="VBU850" s="3"/>
      <c r="VBV850" s="3"/>
      <c r="VBW850" s="3"/>
      <c r="VBX850" s="3"/>
      <c r="VBY850" s="3"/>
      <c r="VBZ850" s="3"/>
      <c r="VCA850" s="3"/>
      <c r="VCB850" s="3"/>
      <c r="VCC850" s="3"/>
      <c r="VCD850" s="3"/>
      <c r="VCE850" s="3"/>
      <c r="VCF850" s="3"/>
      <c r="VCG850" s="3"/>
      <c r="VCH850" s="3"/>
      <c r="VCI850" s="3"/>
      <c r="VCJ850" s="3"/>
      <c r="VCK850" s="3"/>
      <c r="VCL850" s="3"/>
      <c r="VCM850" s="3"/>
      <c r="VCN850" s="3"/>
      <c r="VCO850" s="3"/>
      <c r="VCP850" s="3"/>
      <c r="VCQ850" s="3"/>
      <c r="VCR850" s="3"/>
      <c r="VCS850" s="3"/>
      <c r="VCT850" s="3"/>
      <c r="VCU850" s="3"/>
      <c r="VCV850" s="3"/>
      <c r="VCW850" s="3"/>
      <c r="VCX850" s="3"/>
      <c r="VCY850" s="3"/>
      <c r="VCZ850" s="3"/>
      <c r="VDA850" s="3"/>
      <c r="VDB850" s="3"/>
      <c r="VDC850" s="3"/>
      <c r="VDD850" s="3"/>
      <c r="VDE850" s="3"/>
      <c r="VDF850" s="3"/>
      <c r="VDG850" s="3"/>
      <c r="VDH850" s="3"/>
      <c r="VDI850" s="3"/>
      <c r="VDJ850" s="3"/>
      <c r="VDK850" s="3"/>
      <c r="VDL850" s="3"/>
      <c r="VDM850" s="3"/>
      <c r="VDN850" s="3"/>
      <c r="VDO850" s="3"/>
      <c r="VDP850" s="3"/>
      <c r="VDQ850" s="3"/>
      <c r="VDR850" s="3"/>
      <c r="VDS850" s="3"/>
      <c r="VDT850" s="3"/>
      <c r="VDU850" s="3"/>
      <c r="VDV850" s="3"/>
      <c r="VDW850" s="3"/>
      <c r="VDX850" s="3"/>
      <c r="VDY850" s="3"/>
      <c r="VDZ850" s="3"/>
      <c r="VEA850" s="3"/>
      <c r="VEB850" s="3"/>
      <c r="VEC850" s="3"/>
      <c r="VED850" s="3"/>
      <c r="VEE850" s="3"/>
      <c r="VEF850" s="3"/>
      <c r="VEG850" s="3"/>
      <c r="VEH850" s="3"/>
      <c r="VEI850" s="3"/>
      <c r="VEJ850" s="3"/>
      <c r="VEK850" s="3"/>
      <c r="VEL850" s="3"/>
      <c r="VEM850" s="3"/>
      <c r="VEN850" s="3"/>
      <c r="VEO850" s="3"/>
      <c r="VEP850" s="3"/>
      <c r="VEQ850" s="3"/>
      <c r="VER850" s="3"/>
      <c r="VES850" s="3"/>
      <c r="VET850" s="3"/>
      <c r="VEU850" s="3"/>
      <c r="VEV850" s="3"/>
      <c r="VEW850" s="3"/>
      <c r="VEX850" s="3"/>
      <c r="VEY850" s="3"/>
      <c r="VEZ850" s="3"/>
      <c r="VFA850" s="3"/>
      <c r="VFB850" s="3"/>
      <c r="VFC850" s="3"/>
      <c r="VFD850" s="3"/>
      <c r="VFE850" s="3"/>
      <c r="VFF850" s="3"/>
      <c r="VFG850" s="3"/>
      <c r="VFH850" s="3"/>
      <c r="VFI850" s="3"/>
      <c r="VFJ850" s="3"/>
      <c r="VFK850" s="3"/>
      <c r="VFL850" s="3"/>
      <c r="VFM850" s="3"/>
      <c r="VFN850" s="3"/>
      <c r="VFO850" s="3"/>
      <c r="VFP850" s="3"/>
      <c r="VFQ850" s="3"/>
      <c r="VFR850" s="3"/>
      <c r="VFS850" s="3"/>
      <c r="VFT850" s="3"/>
      <c r="VFU850" s="3"/>
      <c r="VFV850" s="3"/>
      <c r="VFW850" s="3"/>
      <c r="VFX850" s="3"/>
      <c r="VFY850" s="3"/>
      <c r="VFZ850" s="3"/>
      <c r="VGA850" s="3"/>
      <c r="VGB850" s="3"/>
      <c r="VGC850" s="3"/>
      <c r="VGD850" s="3"/>
      <c r="VGE850" s="3"/>
      <c r="VGF850" s="3"/>
      <c r="VGG850" s="3"/>
      <c r="VGH850" s="3"/>
      <c r="VGI850" s="3"/>
      <c r="VGJ850" s="3"/>
      <c r="VGK850" s="3"/>
      <c r="VGL850" s="3"/>
      <c r="VGM850" s="3"/>
      <c r="VGN850" s="3"/>
      <c r="VGO850" s="3"/>
      <c r="VGP850" s="3"/>
      <c r="VGQ850" s="3"/>
      <c r="VGR850" s="3"/>
      <c r="VGS850" s="3"/>
      <c r="VGT850" s="3"/>
      <c r="VGU850" s="3"/>
      <c r="VGV850" s="3"/>
      <c r="VGW850" s="3"/>
      <c r="VGX850" s="3"/>
      <c r="VGY850" s="3"/>
      <c r="VGZ850" s="3"/>
      <c r="VHA850" s="3"/>
      <c r="VHB850" s="3"/>
      <c r="VHC850" s="3"/>
      <c r="VHD850" s="3"/>
      <c r="VHE850" s="3"/>
      <c r="VHF850" s="3"/>
      <c r="VHG850" s="3"/>
      <c r="VHH850" s="3"/>
      <c r="VHI850" s="3"/>
      <c r="VHJ850" s="3"/>
      <c r="VHK850" s="3"/>
      <c r="VHL850" s="3"/>
      <c r="VHM850" s="3"/>
      <c r="VHN850" s="3"/>
      <c r="VHO850" s="3"/>
      <c r="VHP850" s="3"/>
      <c r="VHQ850" s="3"/>
      <c r="VHR850" s="3"/>
      <c r="VHS850" s="3"/>
      <c r="VHT850" s="3"/>
      <c r="VHU850" s="3"/>
      <c r="VHV850" s="3"/>
      <c r="VHW850" s="3"/>
      <c r="VHX850" s="3"/>
      <c r="VHY850" s="3"/>
      <c r="VHZ850" s="3"/>
      <c r="VIA850" s="3"/>
      <c r="VIB850" s="3"/>
      <c r="VIC850" s="3"/>
      <c r="VID850" s="3"/>
      <c r="VIE850" s="3"/>
      <c r="VIF850" s="3"/>
      <c r="VIG850" s="3"/>
      <c r="VIH850" s="3"/>
      <c r="VII850" s="3"/>
      <c r="VIJ850" s="3"/>
      <c r="VIK850" s="3"/>
      <c r="VIL850" s="3"/>
      <c r="VIM850" s="3"/>
      <c r="VIN850" s="3"/>
      <c r="VIO850" s="3"/>
      <c r="VIP850" s="3"/>
      <c r="VIQ850" s="3"/>
      <c r="VIR850" s="3"/>
      <c r="VIS850" s="3"/>
      <c r="VIT850" s="3"/>
      <c r="VIU850" s="3"/>
      <c r="VIV850" s="3"/>
      <c r="VIW850" s="3"/>
      <c r="VIX850" s="3"/>
      <c r="VIY850" s="3"/>
      <c r="VIZ850" s="3"/>
      <c r="VJA850" s="3"/>
      <c r="VJB850" s="3"/>
      <c r="VJC850" s="3"/>
      <c r="VJD850" s="3"/>
      <c r="VJE850" s="3"/>
      <c r="VJF850" s="3"/>
      <c r="VJG850" s="3"/>
      <c r="VJH850" s="3"/>
      <c r="VJI850" s="3"/>
      <c r="VJJ850" s="3"/>
      <c r="VJK850" s="3"/>
      <c r="VJL850" s="3"/>
      <c r="VJM850" s="3"/>
      <c r="VJN850" s="3"/>
      <c r="VJO850" s="3"/>
      <c r="VJP850" s="3"/>
      <c r="VJQ850" s="3"/>
      <c r="VJR850" s="3"/>
      <c r="VJS850" s="3"/>
      <c r="VJT850" s="3"/>
      <c r="VJU850" s="3"/>
      <c r="VJV850" s="3"/>
      <c r="VJW850" s="3"/>
      <c r="VJX850" s="3"/>
      <c r="VJY850" s="3"/>
      <c r="VJZ850" s="3"/>
      <c r="VKA850" s="3"/>
      <c r="VKB850" s="3"/>
      <c r="VKC850" s="3"/>
      <c r="VKD850" s="3"/>
      <c r="VKE850" s="3"/>
      <c r="VKF850" s="3"/>
      <c r="VKG850" s="3"/>
      <c r="VKH850" s="3"/>
      <c r="VKI850" s="3"/>
      <c r="VKJ850" s="3"/>
      <c r="VKK850" s="3"/>
      <c r="VKL850" s="3"/>
      <c r="VKM850" s="3"/>
      <c r="VKN850" s="3"/>
      <c r="VKO850" s="3"/>
      <c r="VKP850" s="3"/>
      <c r="VKQ850" s="3"/>
      <c r="VKR850" s="3"/>
      <c r="VKS850" s="3"/>
      <c r="VKT850" s="3"/>
      <c r="VKU850" s="3"/>
      <c r="VKV850" s="3"/>
      <c r="VKW850" s="3"/>
      <c r="VKX850" s="3"/>
      <c r="VKY850" s="3"/>
      <c r="VKZ850" s="3"/>
      <c r="VLA850" s="3"/>
      <c r="VLB850" s="3"/>
      <c r="VLC850" s="3"/>
      <c r="VLD850" s="3"/>
      <c r="VLE850" s="3"/>
      <c r="VLF850" s="3"/>
      <c r="VLG850" s="3"/>
      <c r="VLH850" s="3"/>
      <c r="VLI850" s="3"/>
      <c r="VLJ850" s="3"/>
      <c r="VLK850" s="3"/>
      <c r="VLL850" s="3"/>
      <c r="VLM850" s="3"/>
      <c r="VLN850" s="3"/>
      <c r="VLO850" s="3"/>
      <c r="VLP850" s="3"/>
      <c r="VLQ850" s="3"/>
      <c r="VLR850" s="3"/>
      <c r="VLS850" s="3"/>
      <c r="VLT850" s="3"/>
      <c r="VLU850" s="3"/>
      <c r="VLV850" s="3"/>
      <c r="VLW850" s="3"/>
      <c r="VLX850" s="3"/>
      <c r="VLY850" s="3"/>
      <c r="VLZ850" s="3"/>
      <c r="VMA850" s="3"/>
      <c r="VMB850" s="3"/>
      <c r="VMC850" s="3"/>
      <c r="VMD850" s="3"/>
      <c r="VME850" s="3"/>
      <c r="VMF850" s="3"/>
      <c r="VMG850" s="3"/>
      <c r="VMH850" s="3"/>
      <c r="VMI850" s="3"/>
      <c r="VMJ850" s="3"/>
      <c r="VMK850" s="3"/>
      <c r="VML850" s="3"/>
      <c r="VMM850" s="3"/>
      <c r="VMN850" s="3"/>
      <c r="VMO850" s="3"/>
      <c r="VMP850" s="3"/>
      <c r="VMQ850" s="3"/>
      <c r="VMR850" s="3"/>
      <c r="VMS850" s="3"/>
      <c r="VMT850" s="3"/>
      <c r="VMU850" s="3"/>
      <c r="VMV850" s="3"/>
      <c r="VMW850" s="3"/>
      <c r="VMX850" s="3"/>
      <c r="VMY850" s="3"/>
      <c r="VMZ850" s="3"/>
      <c r="VNA850" s="3"/>
      <c r="VNB850" s="3"/>
      <c r="VNC850" s="3"/>
      <c r="VND850" s="3"/>
      <c r="VNE850" s="3"/>
      <c r="VNF850" s="3"/>
      <c r="VNG850" s="3"/>
      <c r="VNH850" s="3"/>
      <c r="VNI850" s="3"/>
      <c r="VNJ850" s="3"/>
      <c r="VNK850" s="3"/>
      <c r="VNL850" s="3"/>
      <c r="VNM850" s="3"/>
      <c r="VNN850" s="3"/>
      <c r="VNO850" s="3"/>
      <c r="VNP850" s="3"/>
      <c r="VNQ850" s="3"/>
      <c r="VNR850" s="3"/>
      <c r="VNS850" s="3"/>
      <c r="VNT850" s="3"/>
      <c r="VNU850" s="3"/>
      <c r="VNV850" s="3"/>
      <c r="VNW850" s="3"/>
      <c r="VNX850" s="3"/>
      <c r="VNY850" s="3"/>
      <c r="VNZ850" s="3"/>
      <c r="VOA850" s="3"/>
      <c r="VOB850" s="3"/>
      <c r="VOC850" s="3"/>
      <c r="VOD850" s="3"/>
      <c r="VOE850" s="3"/>
      <c r="VOF850" s="3"/>
      <c r="VOG850" s="3"/>
      <c r="VOH850" s="3"/>
      <c r="VOI850" s="3"/>
      <c r="VOJ850" s="3"/>
      <c r="VOK850" s="3"/>
      <c r="VOL850" s="3"/>
      <c r="VOM850" s="3"/>
      <c r="VON850" s="3"/>
      <c r="VOO850" s="3"/>
      <c r="VOP850" s="3"/>
      <c r="VOQ850" s="3"/>
      <c r="VOR850" s="3"/>
      <c r="VOS850" s="3"/>
      <c r="VOT850" s="3"/>
      <c r="VOU850" s="3"/>
      <c r="VOV850" s="3"/>
      <c r="VOW850" s="3"/>
      <c r="VOX850" s="3"/>
      <c r="VOY850" s="3"/>
      <c r="VOZ850" s="3"/>
      <c r="VPA850" s="3"/>
      <c r="VPB850" s="3"/>
      <c r="VPC850" s="3"/>
      <c r="VPD850" s="3"/>
      <c r="VPE850" s="3"/>
      <c r="VPF850" s="3"/>
      <c r="VPG850" s="3"/>
      <c r="VPH850" s="3"/>
      <c r="VPI850" s="3"/>
      <c r="VPJ850" s="3"/>
      <c r="VPK850" s="3"/>
      <c r="VPL850" s="3"/>
      <c r="VPM850" s="3"/>
      <c r="VPN850" s="3"/>
      <c r="VPO850" s="3"/>
      <c r="VPP850" s="3"/>
      <c r="VPQ850" s="3"/>
      <c r="VPR850" s="3"/>
      <c r="VPS850" s="3"/>
      <c r="VPT850" s="3"/>
      <c r="VPU850" s="3"/>
      <c r="VPV850" s="3"/>
      <c r="VPW850" s="3"/>
      <c r="VPX850" s="3"/>
      <c r="VPY850" s="3"/>
      <c r="VPZ850" s="3"/>
      <c r="VQA850" s="3"/>
      <c r="VQB850" s="3"/>
      <c r="VQC850" s="3"/>
      <c r="VQD850" s="3"/>
      <c r="VQE850" s="3"/>
      <c r="VQF850" s="3"/>
      <c r="VQG850" s="3"/>
      <c r="VQH850" s="3"/>
      <c r="VQI850" s="3"/>
      <c r="VQJ850" s="3"/>
      <c r="VQK850" s="3"/>
      <c r="VQL850" s="3"/>
      <c r="VQM850" s="3"/>
      <c r="VQN850" s="3"/>
      <c r="VQO850" s="3"/>
      <c r="VQP850" s="3"/>
      <c r="VQQ850" s="3"/>
      <c r="VQR850" s="3"/>
      <c r="VQS850" s="3"/>
      <c r="VQT850" s="3"/>
      <c r="VQU850" s="3"/>
      <c r="VQV850" s="3"/>
      <c r="VQW850" s="3"/>
      <c r="VQX850" s="3"/>
      <c r="VQY850" s="3"/>
      <c r="VQZ850" s="3"/>
      <c r="VRA850" s="3"/>
      <c r="VRB850" s="3"/>
      <c r="VRC850" s="3"/>
      <c r="VRD850" s="3"/>
      <c r="VRE850" s="3"/>
      <c r="VRF850" s="3"/>
      <c r="VRG850" s="3"/>
      <c r="VRH850" s="3"/>
      <c r="VRI850" s="3"/>
      <c r="VRJ850" s="3"/>
      <c r="VRK850" s="3"/>
      <c r="VRL850" s="3"/>
      <c r="VRM850" s="3"/>
      <c r="VRN850" s="3"/>
      <c r="VRO850" s="3"/>
      <c r="VRP850" s="3"/>
      <c r="VRQ850" s="3"/>
      <c r="VRR850" s="3"/>
      <c r="VRS850" s="3"/>
      <c r="VRT850" s="3"/>
      <c r="VRU850" s="3"/>
      <c r="VRV850" s="3"/>
      <c r="VRW850" s="3"/>
      <c r="VRX850" s="3"/>
      <c r="VRY850" s="3"/>
      <c r="VRZ850" s="3"/>
      <c r="VSA850" s="3"/>
      <c r="VSB850" s="3"/>
      <c r="VSC850" s="3"/>
      <c r="VSD850" s="3"/>
      <c r="VSE850" s="3"/>
      <c r="VSF850" s="3"/>
      <c r="VSG850" s="3"/>
      <c r="VSH850" s="3"/>
      <c r="VSI850" s="3"/>
      <c r="VSJ850" s="3"/>
      <c r="VSK850" s="3"/>
      <c r="VSL850" s="3"/>
      <c r="VSM850" s="3"/>
      <c r="VSN850" s="3"/>
      <c r="VSO850" s="3"/>
      <c r="VSP850" s="3"/>
      <c r="VSQ850" s="3"/>
      <c r="VSR850" s="3"/>
      <c r="VSS850" s="3"/>
      <c r="VST850" s="3"/>
      <c r="VSU850" s="3"/>
      <c r="VSV850" s="3"/>
      <c r="VSW850" s="3"/>
      <c r="VSX850" s="3"/>
      <c r="VSY850" s="3"/>
      <c r="VSZ850" s="3"/>
      <c r="VTA850" s="3"/>
      <c r="VTB850" s="3"/>
      <c r="VTC850" s="3"/>
      <c r="VTD850" s="3"/>
      <c r="VTE850" s="3"/>
      <c r="VTF850" s="3"/>
      <c r="VTG850" s="3"/>
      <c r="VTH850" s="3"/>
      <c r="VTI850" s="3"/>
      <c r="VTJ850" s="3"/>
      <c r="VTK850" s="3"/>
      <c r="VTL850" s="3"/>
      <c r="VTM850" s="3"/>
      <c r="VTN850" s="3"/>
      <c r="VTO850" s="3"/>
      <c r="VTP850" s="3"/>
      <c r="VTQ850" s="3"/>
      <c r="VTR850" s="3"/>
      <c r="VTS850" s="3"/>
      <c r="VTT850" s="3"/>
      <c r="VTU850" s="3"/>
      <c r="VTV850" s="3"/>
      <c r="VTW850" s="3"/>
      <c r="VTX850" s="3"/>
      <c r="VTY850" s="3"/>
      <c r="VTZ850" s="3"/>
      <c r="VUA850" s="3"/>
      <c r="VUB850" s="3"/>
      <c r="VUC850" s="3"/>
      <c r="VUD850" s="3"/>
      <c r="VUE850" s="3"/>
      <c r="VUF850" s="3"/>
      <c r="VUG850" s="3"/>
      <c r="VUH850" s="3"/>
      <c r="VUI850" s="3"/>
      <c r="VUJ850" s="3"/>
      <c r="VUK850" s="3"/>
      <c r="VUL850" s="3"/>
      <c r="VUM850" s="3"/>
      <c r="VUN850" s="3"/>
      <c r="VUO850" s="3"/>
      <c r="VUP850" s="3"/>
      <c r="VUQ850" s="3"/>
      <c r="VUR850" s="3"/>
      <c r="VUS850" s="3"/>
      <c r="VUT850" s="3"/>
      <c r="VUU850" s="3"/>
      <c r="VUV850" s="3"/>
      <c r="VUW850" s="3"/>
      <c r="VUX850" s="3"/>
      <c r="VUY850" s="3"/>
      <c r="VUZ850" s="3"/>
      <c r="VVA850" s="3"/>
      <c r="VVB850" s="3"/>
      <c r="VVC850" s="3"/>
      <c r="VVD850" s="3"/>
      <c r="VVE850" s="3"/>
      <c r="VVF850" s="3"/>
      <c r="VVG850" s="3"/>
      <c r="VVH850" s="3"/>
      <c r="VVI850" s="3"/>
      <c r="VVJ850" s="3"/>
      <c r="VVK850" s="3"/>
      <c r="VVL850" s="3"/>
      <c r="VVM850" s="3"/>
      <c r="VVN850" s="3"/>
      <c r="VVO850" s="3"/>
      <c r="VVP850" s="3"/>
      <c r="VVQ850" s="3"/>
      <c r="VVR850" s="3"/>
      <c r="VVS850" s="3"/>
      <c r="VVT850" s="3"/>
      <c r="VVU850" s="3"/>
      <c r="VVV850" s="3"/>
      <c r="VVW850" s="3"/>
      <c r="VVX850" s="3"/>
      <c r="VVY850" s="3"/>
      <c r="VVZ850" s="3"/>
      <c r="VWA850" s="3"/>
      <c r="VWB850" s="3"/>
      <c r="VWC850" s="3"/>
      <c r="VWD850" s="3"/>
      <c r="VWE850" s="3"/>
      <c r="VWF850" s="3"/>
      <c r="VWG850" s="3"/>
      <c r="VWH850" s="3"/>
      <c r="VWI850" s="3"/>
      <c r="VWJ850" s="3"/>
      <c r="VWK850" s="3"/>
      <c r="VWL850" s="3"/>
      <c r="VWM850" s="3"/>
      <c r="VWN850" s="3"/>
      <c r="VWO850" s="3"/>
      <c r="VWP850" s="3"/>
      <c r="VWQ850" s="3"/>
      <c r="VWR850" s="3"/>
      <c r="VWS850" s="3"/>
      <c r="VWT850" s="3"/>
      <c r="VWU850" s="3"/>
      <c r="VWV850" s="3"/>
      <c r="VWW850" s="3"/>
      <c r="VWX850" s="3"/>
      <c r="VWY850" s="3"/>
      <c r="VWZ850" s="3"/>
      <c r="VXA850" s="3"/>
      <c r="VXB850" s="3"/>
      <c r="VXC850" s="3"/>
      <c r="VXD850" s="3"/>
      <c r="VXE850" s="3"/>
      <c r="VXF850" s="3"/>
      <c r="VXG850" s="3"/>
      <c r="VXH850" s="3"/>
      <c r="VXI850" s="3"/>
      <c r="VXJ850" s="3"/>
      <c r="VXK850" s="3"/>
      <c r="VXL850" s="3"/>
      <c r="VXM850" s="3"/>
      <c r="VXN850" s="3"/>
      <c r="VXO850" s="3"/>
      <c r="VXP850" s="3"/>
      <c r="VXQ850" s="3"/>
      <c r="VXR850" s="3"/>
      <c r="VXS850" s="3"/>
      <c r="VXT850" s="3"/>
      <c r="VXU850" s="3"/>
      <c r="VXV850" s="3"/>
      <c r="VXW850" s="3"/>
      <c r="VXX850" s="3"/>
      <c r="VXY850" s="3"/>
      <c r="VXZ850" s="3"/>
      <c r="VYA850" s="3"/>
      <c r="VYB850" s="3"/>
      <c r="VYC850" s="3"/>
      <c r="VYD850" s="3"/>
      <c r="VYE850" s="3"/>
      <c r="VYF850" s="3"/>
      <c r="VYG850" s="3"/>
      <c r="VYH850" s="3"/>
      <c r="VYI850" s="3"/>
      <c r="VYJ850" s="3"/>
      <c r="VYK850" s="3"/>
      <c r="VYL850" s="3"/>
      <c r="VYM850" s="3"/>
      <c r="VYN850" s="3"/>
      <c r="VYO850" s="3"/>
      <c r="VYP850" s="3"/>
      <c r="VYQ850" s="3"/>
      <c r="VYR850" s="3"/>
      <c r="VYS850" s="3"/>
      <c r="VYT850" s="3"/>
      <c r="VYU850" s="3"/>
      <c r="VYV850" s="3"/>
      <c r="VYW850" s="3"/>
      <c r="VYX850" s="3"/>
      <c r="VYY850" s="3"/>
      <c r="VYZ850" s="3"/>
      <c r="VZA850" s="3"/>
      <c r="VZB850" s="3"/>
      <c r="VZC850" s="3"/>
      <c r="VZD850" s="3"/>
      <c r="VZE850" s="3"/>
      <c r="VZF850" s="3"/>
      <c r="VZG850" s="3"/>
      <c r="VZH850" s="3"/>
      <c r="VZI850" s="3"/>
      <c r="VZJ850" s="3"/>
      <c r="VZK850" s="3"/>
      <c r="VZL850" s="3"/>
      <c r="VZM850" s="3"/>
      <c r="VZN850" s="3"/>
      <c r="VZO850" s="3"/>
      <c r="VZP850" s="3"/>
      <c r="VZQ850" s="3"/>
      <c r="VZR850" s="3"/>
      <c r="VZS850" s="3"/>
      <c r="VZT850" s="3"/>
      <c r="VZU850" s="3"/>
      <c r="VZV850" s="3"/>
      <c r="VZW850" s="3"/>
      <c r="VZX850" s="3"/>
      <c r="VZY850" s="3"/>
      <c r="VZZ850" s="3"/>
      <c r="WAA850" s="3"/>
      <c r="WAB850" s="3"/>
      <c r="WAC850" s="3"/>
      <c r="WAD850" s="3"/>
      <c r="WAE850" s="3"/>
      <c r="WAF850" s="3"/>
      <c r="WAG850" s="3"/>
      <c r="WAH850" s="3"/>
      <c r="WAI850" s="3"/>
      <c r="WAJ850" s="3"/>
      <c r="WAK850" s="3"/>
      <c r="WAL850" s="3"/>
      <c r="WAM850" s="3"/>
      <c r="WAN850" s="3"/>
      <c r="WAO850" s="3"/>
      <c r="WAP850" s="3"/>
      <c r="WAQ850" s="3"/>
      <c r="WAR850" s="3"/>
      <c r="WAS850" s="3"/>
      <c r="WAT850" s="3"/>
      <c r="WAU850" s="3"/>
      <c r="WAV850" s="3"/>
      <c r="WAW850" s="3"/>
      <c r="WAX850" s="3"/>
      <c r="WAY850" s="3"/>
      <c r="WAZ850" s="3"/>
      <c r="WBA850" s="3"/>
      <c r="WBB850" s="3"/>
      <c r="WBC850" s="3"/>
      <c r="WBD850" s="3"/>
      <c r="WBE850" s="3"/>
      <c r="WBF850" s="3"/>
      <c r="WBG850" s="3"/>
      <c r="WBH850" s="3"/>
      <c r="WBI850" s="3"/>
      <c r="WBJ850" s="3"/>
      <c r="WBK850" s="3"/>
      <c r="WBL850" s="3"/>
      <c r="WBM850" s="3"/>
      <c r="WBN850" s="3"/>
      <c r="WBO850" s="3"/>
      <c r="WBP850" s="3"/>
      <c r="WBQ850" s="3"/>
      <c r="WBR850" s="3"/>
      <c r="WBS850" s="3"/>
      <c r="WBT850" s="3"/>
      <c r="WBU850" s="3"/>
      <c r="WBV850" s="3"/>
      <c r="WBW850" s="3"/>
      <c r="WBX850" s="3"/>
      <c r="WBY850" s="3"/>
      <c r="WBZ850" s="3"/>
      <c r="WCA850" s="3"/>
      <c r="WCB850" s="3"/>
      <c r="WCC850" s="3"/>
      <c r="WCD850" s="3"/>
      <c r="WCE850" s="3"/>
      <c r="WCF850" s="3"/>
      <c r="WCG850" s="3"/>
      <c r="WCH850" s="3"/>
      <c r="WCI850" s="3"/>
      <c r="WCJ850" s="3"/>
      <c r="WCK850" s="3"/>
      <c r="WCL850" s="3"/>
      <c r="WCM850" s="3"/>
      <c r="WCN850" s="3"/>
      <c r="WCO850" s="3"/>
      <c r="WCP850" s="3"/>
      <c r="WCQ850" s="3"/>
      <c r="WCR850" s="3"/>
      <c r="WCS850" s="3"/>
      <c r="WCT850" s="3"/>
      <c r="WCU850" s="3"/>
      <c r="WCV850" s="3"/>
      <c r="WCW850" s="3"/>
      <c r="WCX850" s="3"/>
      <c r="WCY850" s="3"/>
      <c r="WCZ850" s="3"/>
      <c r="WDA850" s="3"/>
      <c r="WDB850" s="3"/>
      <c r="WDC850" s="3"/>
      <c r="WDD850" s="3"/>
      <c r="WDE850" s="3"/>
      <c r="WDF850" s="3"/>
      <c r="WDG850" s="3"/>
      <c r="WDH850" s="3"/>
      <c r="WDI850" s="3"/>
      <c r="WDJ850" s="3"/>
      <c r="WDK850" s="3"/>
      <c r="WDL850" s="3"/>
      <c r="WDM850" s="3"/>
      <c r="WDN850" s="3"/>
      <c r="WDO850" s="3"/>
      <c r="WDP850" s="3"/>
      <c r="WDQ850" s="3"/>
      <c r="WDR850" s="3"/>
      <c r="WDS850" s="3"/>
      <c r="WDT850" s="3"/>
      <c r="WDU850" s="3"/>
      <c r="WDV850" s="3"/>
      <c r="WDW850" s="3"/>
      <c r="WDX850" s="3"/>
      <c r="WDY850" s="3"/>
      <c r="WDZ850" s="3"/>
      <c r="WEA850" s="3"/>
      <c r="WEB850" s="3"/>
      <c r="WEC850" s="3"/>
      <c r="WED850" s="3"/>
      <c r="WEE850" s="3"/>
      <c r="WEF850" s="3"/>
      <c r="WEG850" s="3"/>
      <c r="WEH850" s="3"/>
      <c r="WEI850" s="3"/>
      <c r="WEJ850" s="3"/>
      <c r="WEK850" s="3"/>
      <c r="WEL850" s="3"/>
      <c r="WEM850" s="3"/>
      <c r="WEN850" s="3"/>
      <c r="WEO850" s="3"/>
      <c r="WEP850" s="3"/>
      <c r="WEQ850" s="3"/>
      <c r="WER850" s="3"/>
      <c r="WES850" s="3"/>
      <c r="WET850" s="3"/>
      <c r="WEU850" s="3"/>
      <c r="WEV850" s="3"/>
      <c r="WEW850" s="3"/>
      <c r="WEX850" s="3"/>
      <c r="WEY850" s="3"/>
      <c r="WEZ850" s="3"/>
      <c r="WFA850" s="3"/>
      <c r="WFB850" s="3"/>
      <c r="WFC850" s="3"/>
      <c r="WFD850" s="3"/>
      <c r="WFE850" s="3"/>
      <c r="WFF850" s="3"/>
      <c r="WFG850" s="3"/>
      <c r="WFH850" s="3"/>
      <c r="WFI850" s="3"/>
      <c r="WFJ850" s="3"/>
      <c r="WFK850" s="3"/>
      <c r="WFL850" s="3"/>
      <c r="WFM850" s="3"/>
      <c r="WFN850" s="3"/>
      <c r="WFO850" s="3"/>
      <c r="WFP850" s="3"/>
      <c r="WFQ850" s="3"/>
      <c r="WFR850" s="3"/>
      <c r="WFS850" s="3"/>
      <c r="WFT850" s="3"/>
      <c r="WFU850" s="3"/>
      <c r="WFV850" s="3"/>
      <c r="WFW850" s="3"/>
      <c r="WFX850" s="3"/>
      <c r="WFY850" s="3"/>
      <c r="WFZ850" s="3"/>
      <c r="WGA850" s="3"/>
      <c r="WGB850" s="3"/>
      <c r="WGC850" s="3"/>
      <c r="WGD850" s="3"/>
      <c r="WGE850" s="3"/>
      <c r="WGF850" s="3"/>
      <c r="WGG850" s="3"/>
      <c r="WGH850" s="3"/>
      <c r="WGI850" s="3"/>
      <c r="WGJ850" s="3"/>
      <c r="WGK850" s="3"/>
      <c r="WGL850" s="3"/>
      <c r="WGM850" s="3"/>
      <c r="WGN850" s="3"/>
      <c r="WGO850" s="3"/>
      <c r="WGP850" s="3"/>
      <c r="WGQ850" s="3"/>
      <c r="WGR850" s="3"/>
      <c r="WGS850" s="3"/>
      <c r="WGT850" s="3"/>
      <c r="WGU850" s="3"/>
      <c r="WGV850" s="3"/>
      <c r="WGW850" s="3"/>
      <c r="WGX850" s="3"/>
      <c r="WGY850" s="3"/>
      <c r="WGZ850" s="3"/>
      <c r="WHA850" s="3"/>
      <c r="WHB850" s="3"/>
      <c r="WHC850" s="3"/>
      <c r="WHD850" s="3"/>
      <c r="WHE850" s="3"/>
      <c r="WHF850" s="3"/>
      <c r="WHG850" s="3"/>
      <c r="WHH850" s="3"/>
      <c r="WHI850" s="3"/>
      <c r="WHJ850" s="3"/>
      <c r="WHK850" s="3"/>
      <c r="WHL850" s="3"/>
      <c r="WHM850" s="3"/>
      <c r="WHN850" s="3"/>
      <c r="WHO850" s="3"/>
      <c r="WHP850" s="3"/>
      <c r="WHQ850" s="3"/>
      <c r="WHR850" s="3"/>
      <c r="WHS850" s="3"/>
      <c r="WHT850" s="3"/>
      <c r="WHU850" s="3"/>
      <c r="WHV850" s="3"/>
      <c r="WHW850" s="3"/>
      <c r="WHX850" s="3"/>
      <c r="WHY850" s="3"/>
      <c r="WHZ850" s="3"/>
      <c r="WIA850" s="3"/>
      <c r="WIB850" s="3"/>
      <c r="WIC850" s="3"/>
      <c r="WID850" s="3"/>
      <c r="WIE850" s="3"/>
      <c r="WIF850" s="3"/>
      <c r="WIG850" s="3"/>
      <c r="WIH850" s="3"/>
      <c r="WII850" s="3"/>
      <c r="WIJ850" s="3"/>
      <c r="WIK850" s="3"/>
      <c r="WIL850" s="3"/>
      <c r="WIM850" s="3"/>
      <c r="WIN850" s="3"/>
      <c r="WIO850" s="3"/>
      <c r="WIP850" s="3"/>
      <c r="WIQ850" s="3"/>
      <c r="WIR850" s="3"/>
      <c r="WIS850" s="3"/>
      <c r="WIT850" s="3"/>
      <c r="WIU850" s="3"/>
      <c r="WIV850" s="3"/>
      <c r="WIW850" s="3"/>
      <c r="WIX850" s="3"/>
      <c r="WIY850" s="3"/>
      <c r="WIZ850" s="3"/>
      <c r="WJA850" s="3"/>
      <c r="WJB850" s="3"/>
      <c r="WJC850" s="3"/>
      <c r="WJD850" s="3"/>
      <c r="WJE850" s="3"/>
      <c r="WJF850" s="3"/>
      <c r="WJG850" s="3"/>
      <c r="WJH850" s="3"/>
      <c r="WJI850" s="3"/>
      <c r="WJJ850" s="3"/>
      <c r="WJK850" s="3"/>
      <c r="WJL850" s="3"/>
      <c r="WJM850" s="3"/>
      <c r="WJN850" s="3"/>
      <c r="WJO850" s="3"/>
      <c r="WJP850" s="3"/>
      <c r="WJQ850" s="3"/>
      <c r="WJR850" s="3"/>
      <c r="WJS850" s="3"/>
      <c r="WJT850" s="3"/>
      <c r="WJU850" s="3"/>
      <c r="WJV850" s="3"/>
      <c r="WJW850" s="3"/>
      <c r="WJX850" s="3"/>
      <c r="WJY850" s="3"/>
      <c r="WJZ850" s="3"/>
      <c r="WKA850" s="3"/>
      <c r="WKB850" s="3"/>
      <c r="WKC850" s="3"/>
      <c r="WKD850" s="3"/>
      <c r="WKE850" s="3"/>
      <c r="WKF850" s="3"/>
      <c r="WKG850" s="3"/>
      <c r="WKH850" s="3"/>
      <c r="WKI850" s="3"/>
      <c r="WKJ850" s="3"/>
      <c r="WKK850" s="3"/>
      <c r="WKL850" s="3"/>
      <c r="WKM850" s="3"/>
      <c r="WKN850" s="3"/>
      <c r="WKO850" s="3"/>
      <c r="WKP850" s="3"/>
      <c r="WKQ850" s="3"/>
      <c r="WKR850" s="3"/>
      <c r="WKS850" s="3"/>
      <c r="WKT850" s="3"/>
      <c r="WKU850" s="3"/>
      <c r="WKV850" s="3"/>
      <c r="WKW850" s="3"/>
      <c r="WKX850" s="3"/>
      <c r="WKY850" s="3"/>
      <c r="WKZ850" s="3"/>
      <c r="WLA850" s="3"/>
      <c r="WLB850" s="3"/>
      <c r="WLC850" s="3"/>
      <c r="WLD850" s="3"/>
      <c r="WLE850" s="3"/>
      <c r="WLF850" s="3"/>
      <c r="WLG850" s="3"/>
      <c r="WLH850" s="3"/>
      <c r="WLI850" s="3"/>
      <c r="WLJ850" s="3"/>
      <c r="WLK850" s="3"/>
      <c r="WLL850" s="3"/>
      <c r="WLM850" s="3"/>
      <c r="WLN850" s="3"/>
      <c r="WLO850" s="3"/>
      <c r="WLP850" s="3"/>
      <c r="WLQ850" s="3"/>
      <c r="WLR850" s="3"/>
      <c r="WLS850" s="3"/>
      <c r="WLT850" s="3"/>
      <c r="WLU850" s="3"/>
      <c r="WLV850" s="3"/>
      <c r="WLW850" s="3"/>
      <c r="WLX850" s="3"/>
      <c r="WLY850" s="3"/>
      <c r="WLZ850" s="3"/>
      <c r="WMA850" s="3"/>
      <c r="WMB850" s="3"/>
      <c r="WMC850" s="3"/>
      <c r="WMD850" s="3"/>
      <c r="WME850" s="3"/>
      <c r="WMF850" s="3"/>
      <c r="WMG850" s="3"/>
      <c r="WMH850" s="3"/>
      <c r="WMI850" s="3"/>
      <c r="WMJ850" s="3"/>
      <c r="WMK850" s="3"/>
      <c r="WML850" s="3"/>
      <c r="WMM850" s="3"/>
      <c r="WMN850" s="3"/>
      <c r="WMO850" s="3"/>
      <c r="WMP850" s="3"/>
      <c r="WMQ850" s="3"/>
      <c r="WMR850" s="3"/>
      <c r="WMS850" s="3"/>
      <c r="WMT850" s="3"/>
      <c r="WMU850" s="3"/>
      <c r="WMV850" s="3"/>
      <c r="WMW850" s="3"/>
      <c r="WMX850" s="3"/>
      <c r="WMY850" s="3"/>
      <c r="WMZ850" s="3"/>
      <c r="WNA850" s="3"/>
      <c r="WNB850" s="3"/>
      <c r="WNC850" s="3"/>
      <c r="WND850" s="3"/>
      <c r="WNE850" s="3"/>
      <c r="WNF850" s="3"/>
      <c r="WNG850" s="3"/>
      <c r="WNH850" s="3"/>
      <c r="WNI850" s="3"/>
      <c r="WNJ850" s="3"/>
      <c r="WNK850" s="3"/>
      <c r="WNL850" s="3"/>
      <c r="WNM850" s="3"/>
      <c r="WNN850" s="3"/>
      <c r="WNO850" s="3"/>
      <c r="WNP850" s="3"/>
      <c r="WNQ850" s="3"/>
      <c r="WNR850" s="3"/>
      <c r="WNS850" s="3"/>
      <c r="WNT850" s="3"/>
      <c r="WNU850" s="3"/>
      <c r="WNV850" s="3"/>
      <c r="WNW850" s="3"/>
      <c r="WNX850" s="3"/>
      <c r="WNY850" s="3"/>
      <c r="WNZ850" s="3"/>
      <c r="WOA850" s="3"/>
      <c r="WOB850" s="3"/>
      <c r="WOC850" s="3"/>
      <c r="WOD850" s="3"/>
      <c r="WOE850" s="3"/>
      <c r="WOF850" s="3"/>
      <c r="WOG850" s="3"/>
      <c r="WOH850" s="3"/>
      <c r="WOI850" s="3"/>
      <c r="WOJ850" s="3"/>
      <c r="WOK850" s="3"/>
      <c r="WOL850" s="3"/>
      <c r="WOM850" s="3"/>
      <c r="WON850" s="3"/>
      <c r="WOO850" s="3"/>
      <c r="WOP850" s="3"/>
      <c r="WOQ850" s="3"/>
      <c r="WOR850" s="3"/>
      <c r="WOS850" s="3"/>
      <c r="WOT850" s="3"/>
      <c r="WOU850" s="3"/>
      <c r="WOV850" s="3"/>
      <c r="WOW850" s="3"/>
      <c r="WOX850" s="3"/>
      <c r="WOY850" s="3"/>
      <c r="WOZ850" s="3"/>
      <c r="WPA850" s="3"/>
      <c r="WPB850" s="3"/>
      <c r="WPC850" s="3"/>
      <c r="WPD850" s="3"/>
      <c r="WPE850" s="3"/>
      <c r="WPF850" s="3"/>
      <c r="WPG850" s="3"/>
      <c r="WPH850" s="3"/>
      <c r="WPI850" s="3"/>
      <c r="WPJ850" s="3"/>
      <c r="WPK850" s="3"/>
      <c r="WPL850" s="3"/>
      <c r="WPM850" s="3"/>
      <c r="WPN850" s="3"/>
      <c r="WPO850" s="3"/>
      <c r="WPP850" s="3"/>
      <c r="WPQ850" s="3"/>
      <c r="WPR850" s="3"/>
      <c r="WPS850" s="3"/>
      <c r="WPT850" s="3"/>
      <c r="WPU850" s="3"/>
      <c r="WPV850" s="3"/>
      <c r="WPW850" s="3"/>
      <c r="WPX850" s="3"/>
      <c r="WPY850" s="3"/>
      <c r="WPZ850" s="3"/>
      <c r="WQA850" s="3"/>
      <c r="WQB850" s="3"/>
      <c r="WQC850" s="3"/>
      <c r="WQD850" s="3"/>
      <c r="WQE850" s="3"/>
      <c r="WQF850" s="3"/>
      <c r="WQG850" s="3"/>
      <c r="WQH850" s="3"/>
      <c r="WQI850" s="3"/>
      <c r="WQJ850" s="3"/>
      <c r="WQK850" s="3"/>
      <c r="WQL850" s="3"/>
      <c r="WQM850" s="3"/>
      <c r="WQN850" s="3"/>
      <c r="WQO850" s="3"/>
      <c r="WQP850" s="3"/>
      <c r="WQQ850" s="3"/>
      <c r="WQR850" s="3"/>
      <c r="WQS850" s="3"/>
      <c r="WQT850" s="3"/>
      <c r="WQU850" s="3"/>
      <c r="WQV850" s="3"/>
      <c r="WQW850" s="3"/>
      <c r="WQX850" s="3"/>
      <c r="WQY850" s="3"/>
      <c r="WQZ850" s="3"/>
      <c r="WRA850" s="3"/>
      <c r="WRB850" s="3"/>
      <c r="WRC850" s="3"/>
      <c r="WRD850" s="3"/>
      <c r="WRE850" s="3"/>
      <c r="WRF850" s="3"/>
      <c r="WRG850" s="3"/>
      <c r="WRH850" s="3"/>
      <c r="WRI850" s="3"/>
      <c r="WRJ850" s="3"/>
      <c r="WRK850" s="3"/>
      <c r="WRL850" s="3"/>
      <c r="WRM850" s="3"/>
      <c r="WRN850" s="3"/>
      <c r="WRO850" s="3"/>
      <c r="WRP850" s="3"/>
      <c r="WRQ850" s="3"/>
      <c r="WRR850" s="3"/>
      <c r="WRS850" s="3"/>
      <c r="WRT850" s="3"/>
      <c r="WRU850" s="3"/>
      <c r="WRV850" s="3"/>
      <c r="WRW850" s="3"/>
      <c r="WRX850" s="3"/>
      <c r="WRY850" s="3"/>
      <c r="WRZ850" s="3"/>
      <c r="WSA850" s="3"/>
      <c r="WSB850" s="3"/>
      <c r="WSC850" s="3"/>
      <c r="WSD850" s="3"/>
      <c r="WSE850" s="3"/>
      <c r="WSF850" s="3"/>
      <c r="WSG850" s="3"/>
      <c r="WSH850" s="3"/>
      <c r="WSI850" s="3"/>
      <c r="WSJ850" s="3"/>
      <c r="WSK850" s="3"/>
      <c r="WSL850" s="3"/>
      <c r="WSM850" s="3"/>
      <c r="WSN850" s="3"/>
      <c r="WSO850" s="3"/>
      <c r="WSP850" s="3"/>
      <c r="WSQ850" s="3"/>
      <c r="WSR850" s="3"/>
      <c r="WSS850" s="3"/>
      <c r="WST850" s="3"/>
      <c r="WSU850" s="3"/>
      <c r="WSV850" s="3"/>
      <c r="WSW850" s="3"/>
      <c r="WSX850" s="3"/>
      <c r="WSY850" s="3"/>
      <c r="WSZ850" s="3"/>
      <c r="WTA850" s="3"/>
      <c r="WTB850" s="3"/>
      <c r="WTC850" s="3"/>
      <c r="WTD850" s="3"/>
      <c r="WTE850" s="3"/>
      <c r="WTF850" s="3"/>
      <c r="WTG850" s="3"/>
      <c r="WTH850" s="3"/>
      <c r="WTI850" s="3"/>
      <c r="WTJ850" s="3"/>
      <c r="WTK850" s="3"/>
      <c r="WTL850" s="3"/>
      <c r="WTM850" s="3"/>
      <c r="WTN850" s="3"/>
      <c r="WTO850" s="3"/>
      <c r="WTP850" s="3"/>
      <c r="WTQ850" s="3"/>
      <c r="WTR850" s="3"/>
      <c r="WTS850" s="3"/>
      <c r="WTT850" s="3"/>
      <c r="WTU850" s="3"/>
      <c r="WTV850" s="3"/>
      <c r="WTW850" s="3"/>
      <c r="WTX850" s="3"/>
      <c r="WTY850" s="3"/>
      <c r="WTZ850" s="3"/>
      <c r="WUA850" s="3"/>
      <c r="WUB850" s="3"/>
      <c r="WUC850" s="3"/>
      <c r="WUD850" s="3"/>
      <c r="WUE850" s="3"/>
      <c r="WUF850" s="3"/>
      <c r="WUG850" s="3"/>
      <c r="WUH850" s="3"/>
      <c r="WUI850" s="3"/>
      <c r="WUJ850" s="3"/>
      <c r="WUK850" s="3"/>
      <c r="WUL850" s="3"/>
      <c r="WUM850" s="3"/>
      <c r="WUN850" s="3"/>
      <c r="WUO850" s="3"/>
      <c r="WUP850" s="3"/>
      <c r="WUQ850" s="3"/>
      <c r="WUR850" s="3"/>
      <c r="WUS850" s="3"/>
      <c r="WUT850" s="3"/>
      <c r="WUU850" s="3"/>
      <c r="WUV850" s="3"/>
      <c r="WUW850" s="3"/>
      <c r="WUX850" s="3"/>
      <c r="WUY850" s="3"/>
      <c r="WUZ850" s="3"/>
      <c r="WVA850" s="3"/>
      <c r="WVB850" s="3"/>
      <c r="WVC850" s="3"/>
      <c r="WVD850" s="3"/>
      <c r="WVE850" s="3"/>
      <c r="WVF850" s="3"/>
      <c r="WVG850" s="3"/>
      <c r="WVH850" s="3"/>
      <c r="WVI850" s="3"/>
      <c r="WVJ850" s="3"/>
      <c r="WVK850" s="3"/>
      <c r="WVL850" s="3"/>
      <c r="WVM850" s="3"/>
      <c r="WVN850" s="3"/>
      <c r="WVO850" s="3"/>
      <c r="WVP850" s="3"/>
      <c r="WVQ850" s="3"/>
      <c r="WVR850" s="3"/>
      <c r="WVS850" s="3"/>
      <c r="WVT850" s="3"/>
      <c r="WVU850" s="3"/>
      <c r="WVV850" s="3"/>
      <c r="WVW850" s="3"/>
      <c r="WVX850" s="3"/>
      <c r="WVY850" s="3"/>
      <c r="WVZ850" s="3"/>
      <c r="WWA850" s="3"/>
      <c r="WWB850" s="3"/>
      <c r="WWC850" s="3"/>
      <c r="WWD850" s="3"/>
      <c r="WWE850" s="3"/>
      <c r="WWF850" s="3"/>
      <c r="WWG850" s="3"/>
      <c r="WWH850" s="3"/>
      <c r="WWI850" s="3"/>
      <c r="WWJ850" s="3"/>
      <c r="WWK850" s="3"/>
      <c r="WWL850" s="3"/>
      <c r="WWM850" s="3"/>
      <c r="WWN850" s="3"/>
      <c r="WWO850" s="3"/>
      <c r="WWP850" s="3"/>
      <c r="WWQ850" s="3"/>
      <c r="WWR850" s="3"/>
      <c r="WWS850" s="3"/>
      <c r="WWT850" s="3"/>
      <c r="WWU850" s="3"/>
      <c r="WWV850" s="3"/>
      <c r="WWW850" s="3"/>
      <c r="WWX850" s="3"/>
      <c r="WWY850" s="3"/>
      <c r="WWZ850" s="3"/>
      <c r="WXA850" s="3"/>
      <c r="WXB850" s="3"/>
      <c r="WXC850" s="3"/>
      <c r="WXD850" s="3"/>
      <c r="WXE850" s="3"/>
      <c r="WXF850" s="3"/>
      <c r="WXG850" s="3"/>
      <c r="WXH850" s="3"/>
      <c r="WXI850" s="3"/>
      <c r="WXJ850" s="3"/>
      <c r="WXK850" s="3"/>
      <c r="WXL850" s="3"/>
      <c r="WXM850" s="3"/>
      <c r="WXN850" s="3"/>
      <c r="WXO850" s="3"/>
      <c r="WXP850" s="3"/>
      <c r="WXQ850" s="3"/>
      <c r="WXR850" s="3"/>
      <c r="WXS850" s="3"/>
      <c r="WXT850" s="3"/>
      <c r="WXU850" s="3"/>
      <c r="WXV850" s="3"/>
      <c r="WXW850" s="3"/>
      <c r="WXX850" s="3"/>
      <c r="WXY850" s="3"/>
      <c r="WXZ850" s="3"/>
      <c r="WYA850" s="3"/>
      <c r="WYB850" s="3"/>
      <c r="WYC850" s="3"/>
      <c r="WYD850" s="3"/>
      <c r="WYE850" s="3"/>
      <c r="WYF850" s="3"/>
      <c r="WYG850" s="3"/>
      <c r="WYH850" s="3"/>
      <c r="WYI850" s="3"/>
      <c r="WYJ850" s="3"/>
      <c r="WYK850" s="3"/>
      <c r="WYL850" s="3"/>
      <c r="WYM850" s="3"/>
      <c r="WYN850" s="3"/>
      <c r="WYO850" s="3"/>
      <c r="WYP850" s="3"/>
      <c r="WYQ850" s="3"/>
      <c r="WYR850" s="3"/>
      <c r="WYS850" s="3"/>
      <c r="WYT850" s="3"/>
      <c r="WYU850" s="3"/>
      <c r="WYV850" s="3"/>
      <c r="WYW850" s="3"/>
      <c r="WYX850" s="3"/>
      <c r="WYY850" s="3"/>
      <c r="WYZ850" s="3"/>
      <c r="WZA850" s="3"/>
      <c r="WZB850" s="3"/>
      <c r="WZC850" s="3"/>
      <c r="WZD850" s="3"/>
      <c r="WZE850" s="3"/>
      <c r="WZF850" s="3"/>
      <c r="WZG850" s="3"/>
      <c r="WZH850" s="3"/>
      <c r="WZI850" s="3"/>
      <c r="WZJ850" s="3"/>
      <c r="WZK850" s="3"/>
      <c r="WZL850" s="3"/>
      <c r="WZM850" s="3"/>
      <c r="WZN850" s="3"/>
      <c r="WZO850" s="3"/>
      <c r="WZP850" s="3"/>
      <c r="WZQ850" s="3"/>
      <c r="WZR850" s="3"/>
      <c r="WZS850" s="3"/>
      <c r="WZT850" s="3"/>
      <c r="WZU850" s="3"/>
      <c r="WZV850" s="3"/>
      <c r="WZW850" s="3"/>
      <c r="WZX850" s="3"/>
      <c r="WZY850" s="3"/>
      <c r="WZZ850" s="3"/>
      <c r="XAA850" s="3"/>
      <c r="XAB850" s="3"/>
      <c r="XAC850" s="3"/>
      <c r="XAD850" s="3"/>
      <c r="XAE850" s="3"/>
      <c r="XAF850" s="3"/>
      <c r="XAG850" s="3"/>
      <c r="XAH850" s="3"/>
      <c r="XAI850" s="3"/>
      <c r="XAJ850" s="3"/>
      <c r="XAK850" s="3"/>
      <c r="XAL850" s="3"/>
      <c r="XAM850" s="3"/>
      <c r="XAN850" s="3"/>
      <c r="XAO850" s="3"/>
      <c r="XAP850" s="3"/>
      <c r="XAQ850" s="3"/>
      <c r="XAR850" s="3"/>
      <c r="XAS850" s="3"/>
      <c r="XAT850" s="3"/>
      <c r="XAU850" s="3"/>
      <c r="XAV850" s="3"/>
      <c r="XAW850" s="3"/>
      <c r="XAX850" s="3"/>
      <c r="XAY850" s="3"/>
      <c r="XAZ850" s="3"/>
      <c r="XBA850" s="3"/>
      <c r="XBB850" s="3"/>
      <c r="XBC850" s="3"/>
      <c r="XBD850" s="3"/>
      <c r="XBE850" s="3"/>
      <c r="XBF850" s="3"/>
      <c r="XBG850" s="3"/>
      <c r="XBH850" s="3"/>
      <c r="XBI850" s="3"/>
      <c r="XBJ850" s="3"/>
      <c r="XBK850" s="3"/>
      <c r="XBL850" s="3"/>
      <c r="XBM850" s="3"/>
      <c r="XBN850" s="3"/>
      <c r="XBO850" s="3"/>
      <c r="XBP850" s="3"/>
      <c r="XBQ850" s="3"/>
      <c r="XBR850" s="3"/>
      <c r="XBS850" s="3"/>
      <c r="XBT850" s="3"/>
      <c r="XBU850" s="3"/>
      <c r="XBV850" s="3"/>
      <c r="XBW850" s="3"/>
      <c r="XBX850" s="3"/>
      <c r="XBY850" s="3"/>
      <c r="XBZ850" s="3"/>
      <c r="XCA850" s="3"/>
      <c r="XCB850" s="3"/>
      <c r="XCC850" s="3"/>
      <c r="XCD850" s="3"/>
      <c r="XCE850" s="3"/>
      <c r="XCF850" s="3"/>
      <c r="XCG850" s="3"/>
      <c r="XCH850" s="3"/>
      <c r="XCI850" s="3"/>
      <c r="XCJ850" s="3"/>
      <c r="XCK850" s="3"/>
      <c r="XCL850" s="3"/>
      <c r="XCM850" s="3"/>
      <c r="XCN850" s="3"/>
      <c r="XCO850" s="3"/>
      <c r="XCP850" s="3"/>
      <c r="XCQ850" s="3"/>
      <c r="XCR850" s="3"/>
      <c r="XCS850" s="3"/>
      <c r="XCT850" s="3"/>
      <c r="XCU850" s="3"/>
      <c r="XCV850" s="3"/>
      <c r="XCW850" s="3"/>
      <c r="XCX850" s="3"/>
      <c r="XCY850" s="3"/>
      <c r="XCZ850" s="3"/>
      <c r="XDA850" s="3"/>
      <c r="XDB850" s="3"/>
      <c r="XDC850" s="3"/>
      <c r="XDD850" s="3"/>
      <c r="XDE850" s="3"/>
      <c r="XDF850" s="3"/>
      <c r="XDG850" s="3"/>
      <c r="XDH850" s="3"/>
      <c r="XDI850" s="3"/>
      <c r="XDJ850" s="3"/>
      <c r="XDK850" s="3"/>
      <c r="XDL850" s="3"/>
      <c r="XDM850" s="3"/>
      <c r="XDN850" s="3"/>
      <c r="XDO850" s="3"/>
      <c r="XDP850" s="3"/>
      <c r="XDQ850" s="3"/>
      <c r="XDR850" s="3"/>
      <c r="XDS850" s="3"/>
      <c r="XDT850" s="3"/>
      <c r="XDU850" s="3"/>
      <c r="XDV850" s="3"/>
      <c r="XDW850" s="3"/>
      <c r="XDX850" s="3"/>
      <c r="XDY850" s="3"/>
      <c r="XDZ850" s="3"/>
      <c r="XEA850" s="3"/>
      <c r="XEB850" s="3"/>
      <c r="XEC850" s="3"/>
      <c r="XED850" s="3"/>
      <c r="XEE850" s="3"/>
      <c r="XEF850" s="3"/>
      <c r="XEG850" s="3"/>
      <c r="XEH850" s="3"/>
      <c r="XEI850" s="3"/>
      <c r="XEJ850" s="3"/>
      <c r="XEK850" s="3"/>
      <c r="XEL850" s="3"/>
      <c r="XEM850" s="3"/>
      <c r="XEN850" s="3"/>
      <c r="XEO850" s="3"/>
      <c r="XEP850" s="3"/>
      <c r="XEQ850" s="3"/>
    </row>
    <row r="851" spans="1:16371" ht="109.15" customHeight="1">
      <c r="A851" s="70" t="s">
        <v>1580</v>
      </c>
      <c r="B851" s="74" t="s">
        <v>19</v>
      </c>
      <c r="C851" s="74" t="s">
        <v>5554</v>
      </c>
      <c r="D851" s="75">
        <v>42114</v>
      </c>
      <c r="E851" s="76">
        <v>0.52430555555555558</v>
      </c>
      <c r="F851" s="75">
        <v>42114</v>
      </c>
      <c r="G851" s="76">
        <v>0.52500000000000002</v>
      </c>
      <c r="H851" s="76">
        <v>6.9444444444444198E-4</v>
      </c>
      <c r="I851" s="74">
        <v>6</v>
      </c>
      <c r="J851" s="74" t="s">
        <v>1635</v>
      </c>
      <c r="K851" s="74" t="s">
        <v>8</v>
      </c>
      <c r="L851" s="74" t="s">
        <v>16</v>
      </c>
      <c r="M851" s="74" t="s">
        <v>175</v>
      </c>
      <c r="N851" s="77" t="s">
        <v>3</v>
      </c>
      <c r="O851" s="74" t="s">
        <v>7</v>
      </c>
      <c r="P851" s="74" t="s">
        <v>2598</v>
      </c>
      <c r="Q851" s="74" t="s">
        <v>2599</v>
      </c>
      <c r="R851" s="74">
        <v>7</v>
      </c>
      <c r="S851" s="74"/>
      <c r="T851" s="74">
        <v>7</v>
      </c>
      <c r="U851" s="112"/>
      <c r="V851" s="112"/>
      <c r="W851" s="112"/>
      <c r="X851" s="112"/>
      <c r="Y851" s="112"/>
      <c r="Z851" s="112"/>
      <c r="AA851" s="112"/>
      <c r="AB851" s="112"/>
      <c r="AC851" s="112"/>
      <c r="AD851" s="112" t="s">
        <v>37</v>
      </c>
      <c r="AE851" s="112"/>
      <c r="AF851" s="112"/>
      <c r="AG851" s="112"/>
      <c r="AH851" s="73"/>
      <c r="AI851" s="7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c r="UE851" s="3"/>
      <c r="UF851" s="3"/>
      <c r="UG851" s="3"/>
      <c r="UH851" s="3"/>
      <c r="UI851" s="3"/>
      <c r="UJ851" s="3"/>
      <c r="UK851" s="3"/>
      <c r="UL851" s="3"/>
      <c r="UM851" s="3"/>
      <c r="UN851" s="3"/>
      <c r="UO851" s="3"/>
      <c r="UP851" s="3"/>
      <c r="UQ851" s="3"/>
      <c r="UR851" s="3"/>
      <c r="US851" s="3"/>
      <c r="UT851" s="3"/>
      <c r="UU851" s="3"/>
      <c r="UV851" s="3"/>
      <c r="UW851" s="3"/>
      <c r="UX851" s="3"/>
      <c r="UY851" s="3"/>
      <c r="UZ851" s="3"/>
      <c r="VA851" s="3"/>
      <c r="VB851" s="3"/>
      <c r="VC851" s="3"/>
      <c r="VD851" s="3"/>
      <c r="VE851" s="3"/>
      <c r="VF851" s="3"/>
      <c r="VG851" s="3"/>
      <c r="VH851" s="3"/>
      <c r="VI851" s="3"/>
      <c r="VJ851" s="3"/>
      <c r="VK851" s="3"/>
      <c r="VL851" s="3"/>
      <c r="VM851" s="3"/>
      <c r="VN851" s="3"/>
      <c r="VO851" s="3"/>
      <c r="VP851" s="3"/>
      <c r="VQ851" s="3"/>
      <c r="VR851" s="3"/>
      <c r="VS851" s="3"/>
      <c r="VT851" s="3"/>
      <c r="VU851" s="3"/>
      <c r="VV851" s="3"/>
      <c r="VW851" s="3"/>
      <c r="VX851" s="3"/>
      <c r="VY851" s="3"/>
      <c r="VZ851" s="3"/>
      <c r="WA851" s="3"/>
      <c r="WB851" s="3"/>
      <c r="WC851" s="3"/>
      <c r="WD851" s="3"/>
      <c r="WE851" s="3"/>
      <c r="WF851" s="3"/>
      <c r="WG851" s="3"/>
      <c r="WH851" s="3"/>
      <c r="WI851" s="3"/>
      <c r="WJ851" s="3"/>
      <c r="WK851" s="3"/>
      <c r="WL851" s="3"/>
      <c r="WM851" s="3"/>
      <c r="WN851" s="3"/>
      <c r="WO851" s="3"/>
      <c r="WP851" s="3"/>
      <c r="WQ851" s="3"/>
      <c r="WR851" s="3"/>
      <c r="WS851" s="3"/>
      <c r="WT851" s="3"/>
      <c r="WU851" s="3"/>
      <c r="WV851" s="3"/>
      <c r="WW851" s="3"/>
      <c r="WX851" s="3"/>
      <c r="WY851" s="3"/>
      <c r="WZ851" s="3"/>
      <c r="XA851" s="3"/>
      <c r="XB851" s="3"/>
      <c r="XC851" s="3"/>
      <c r="XD851" s="3"/>
      <c r="XE851" s="3"/>
      <c r="XF851" s="3"/>
      <c r="XG851" s="3"/>
      <c r="XH851" s="3"/>
      <c r="XI851" s="3"/>
      <c r="XJ851" s="3"/>
      <c r="XK851" s="3"/>
      <c r="XL851" s="3"/>
      <c r="XM851" s="3"/>
      <c r="XN851" s="3"/>
      <c r="XO851" s="3"/>
      <c r="XP851" s="3"/>
      <c r="XQ851" s="3"/>
      <c r="XR851" s="3"/>
      <c r="XS851" s="3"/>
      <c r="XT851" s="3"/>
      <c r="XU851" s="3"/>
      <c r="XV851" s="3"/>
      <c r="XW851" s="3"/>
      <c r="XX851" s="3"/>
      <c r="XY851" s="3"/>
      <c r="XZ851" s="3"/>
      <c r="YA851" s="3"/>
      <c r="YB851" s="3"/>
      <c r="YC851" s="3"/>
      <c r="YD851" s="3"/>
      <c r="YE851" s="3"/>
      <c r="YF851" s="3"/>
      <c r="YG851" s="3"/>
      <c r="YH851" s="3"/>
      <c r="YI851" s="3"/>
      <c r="YJ851" s="3"/>
      <c r="YK851" s="3"/>
      <c r="YL851" s="3"/>
      <c r="YM851" s="3"/>
      <c r="YN851" s="3"/>
      <c r="YO851" s="3"/>
      <c r="YP851" s="3"/>
      <c r="YQ851" s="3"/>
      <c r="YR851" s="3"/>
      <c r="YS851" s="3"/>
      <c r="YT851" s="3"/>
      <c r="YU851" s="3"/>
      <c r="YV851" s="3"/>
      <c r="YW851" s="3"/>
      <c r="YX851" s="3"/>
      <c r="YY851" s="3"/>
      <c r="YZ851" s="3"/>
      <c r="ZA851" s="3"/>
      <c r="ZB851" s="3"/>
      <c r="ZC851" s="3"/>
      <c r="ZD851" s="3"/>
      <c r="ZE851" s="3"/>
      <c r="ZF851" s="3"/>
      <c r="ZG851" s="3"/>
      <c r="ZH851" s="3"/>
      <c r="ZI851" s="3"/>
      <c r="ZJ851" s="3"/>
      <c r="ZK851" s="3"/>
      <c r="ZL851" s="3"/>
      <c r="ZM851" s="3"/>
      <c r="ZN851" s="3"/>
      <c r="ZO851" s="3"/>
      <c r="ZP851" s="3"/>
      <c r="ZQ851" s="3"/>
      <c r="ZR851" s="3"/>
      <c r="ZS851" s="3"/>
      <c r="ZT851" s="3"/>
      <c r="ZU851" s="3"/>
      <c r="ZV851" s="3"/>
      <c r="ZW851" s="3"/>
      <c r="ZX851" s="3"/>
      <c r="ZY851" s="3"/>
      <c r="ZZ851" s="3"/>
      <c r="AAA851" s="3"/>
      <c r="AAB851" s="3"/>
      <c r="AAC851" s="3"/>
      <c r="AAD851" s="3"/>
      <c r="AAE851" s="3"/>
      <c r="AAF851" s="3"/>
      <c r="AAG851" s="3"/>
      <c r="AAH851" s="3"/>
      <c r="AAI851" s="3"/>
      <c r="AAJ851" s="3"/>
      <c r="AAK851" s="3"/>
      <c r="AAL851" s="3"/>
      <c r="AAM851" s="3"/>
      <c r="AAN851" s="3"/>
      <c r="AAO851" s="3"/>
      <c r="AAP851" s="3"/>
      <c r="AAQ851" s="3"/>
      <c r="AAR851" s="3"/>
      <c r="AAS851" s="3"/>
      <c r="AAT851" s="3"/>
      <c r="AAU851" s="3"/>
      <c r="AAV851" s="3"/>
      <c r="AAW851" s="3"/>
      <c r="AAX851" s="3"/>
      <c r="AAY851" s="3"/>
      <c r="AAZ851" s="3"/>
      <c r="ABA851" s="3"/>
      <c r="ABB851" s="3"/>
      <c r="ABC851" s="3"/>
      <c r="ABD851" s="3"/>
      <c r="ABE851" s="3"/>
      <c r="ABF851" s="3"/>
      <c r="ABG851" s="3"/>
      <c r="ABH851" s="3"/>
      <c r="ABI851" s="3"/>
      <c r="ABJ851" s="3"/>
      <c r="ABK851" s="3"/>
      <c r="ABL851" s="3"/>
      <c r="ABM851" s="3"/>
      <c r="ABN851" s="3"/>
      <c r="ABO851" s="3"/>
      <c r="ABP851" s="3"/>
      <c r="ABQ851" s="3"/>
      <c r="ABR851" s="3"/>
      <c r="ABS851" s="3"/>
      <c r="ABT851" s="3"/>
      <c r="ABU851" s="3"/>
      <c r="ABV851" s="3"/>
      <c r="ABW851" s="3"/>
      <c r="ABX851" s="3"/>
      <c r="ABY851" s="3"/>
      <c r="ABZ851" s="3"/>
      <c r="ACA851" s="3"/>
      <c r="ACB851" s="3"/>
      <c r="ACC851" s="3"/>
      <c r="ACD851" s="3"/>
      <c r="ACE851" s="3"/>
      <c r="ACF851" s="3"/>
      <c r="ACG851" s="3"/>
      <c r="ACH851" s="3"/>
      <c r="ACI851" s="3"/>
      <c r="ACJ851" s="3"/>
      <c r="ACK851" s="3"/>
      <c r="ACL851" s="3"/>
      <c r="ACM851" s="3"/>
      <c r="ACN851" s="3"/>
      <c r="ACO851" s="3"/>
      <c r="ACP851" s="3"/>
      <c r="ACQ851" s="3"/>
      <c r="ACR851" s="3"/>
      <c r="ACS851" s="3"/>
      <c r="ACT851" s="3"/>
      <c r="ACU851" s="3"/>
      <c r="ACV851" s="3"/>
      <c r="ACW851" s="3"/>
      <c r="ACX851" s="3"/>
      <c r="ACY851" s="3"/>
      <c r="ACZ851" s="3"/>
      <c r="ADA851" s="3"/>
      <c r="ADB851" s="3"/>
      <c r="ADC851" s="3"/>
      <c r="ADD851" s="3"/>
      <c r="ADE851" s="3"/>
      <c r="ADF851" s="3"/>
      <c r="ADG851" s="3"/>
      <c r="ADH851" s="3"/>
      <c r="ADI851" s="3"/>
      <c r="ADJ851" s="3"/>
      <c r="ADK851" s="3"/>
      <c r="ADL851" s="3"/>
      <c r="ADM851" s="3"/>
      <c r="ADN851" s="3"/>
      <c r="ADO851" s="3"/>
      <c r="ADP851" s="3"/>
      <c r="ADQ851" s="3"/>
      <c r="ADR851" s="3"/>
      <c r="ADS851" s="3"/>
      <c r="ADT851" s="3"/>
      <c r="ADU851" s="3"/>
      <c r="ADV851" s="3"/>
      <c r="ADW851" s="3"/>
      <c r="ADX851" s="3"/>
      <c r="ADY851" s="3"/>
      <c r="ADZ851" s="3"/>
      <c r="AEA851" s="3"/>
      <c r="AEB851" s="3"/>
      <c r="AEC851" s="3"/>
      <c r="AED851" s="3"/>
      <c r="AEE851" s="3"/>
      <c r="AEF851" s="3"/>
      <c r="AEG851" s="3"/>
      <c r="AEH851" s="3"/>
      <c r="AEI851" s="3"/>
      <c r="AEJ851" s="3"/>
      <c r="AEK851" s="3"/>
      <c r="AEL851" s="3"/>
      <c r="AEM851" s="3"/>
      <c r="AEN851" s="3"/>
      <c r="AEO851" s="3"/>
      <c r="AEP851" s="3"/>
      <c r="AEQ851" s="3"/>
      <c r="AER851" s="3"/>
      <c r="AES851" s="3"/>
      <c r="AET851" s="3"/>
      <c r="AEU851" s="3"/>
      <c r="AEV851" s="3"/>
      <c r="AEW851" s="3"/>
      <c r="AEX851" s="3"/>
      <c r="AEY851" s="3"/>
      <c r="AEZ851" s="3"/>
      <c r="AFA851" s="3"/>
      <c r="AFB851" s="3"/>
      <c r="AFC851" s="3"/>
      <c r="AFD851" s="3"/>
      <c r="AFE851" s="3"/>
      <c r="AFF851" s="3"/>
      <c r="AFG851" s="3"/>
      <c r="AFH851" s="3"/>
      <c r="AFI851" s="3"/>
      <c r="AFJ851" s="3"/>
      <c r="AFK851" s="3"/>
      <c r="AFL851" s="3"/>
      <c r="AFM851" s="3"/>
      <c r="AFN851" s="3"/>
      <c r="AFO851" s="3"/>
      <c r="AFP851" s="3"/>
      <c r="AFQ851" s="3"/>
      <c r="AFR851" s="3"/>
      <c r="AFS851" s="3"/>
      <c r="AFT851" s="3"/>
      <c r="AFU851" s="3"/>
      <c r="AFV851" s="3"/>
      <c r="AFW851" s="3"/>
      <c r="AFX851" s="3"/>
      <c r="AFY851" s="3"/>
      <c r="AFZ851" s="3"/>
      <c r="AGA851" s="3"/>
      <c r="AGB851" s="3"/>
      <c r="AGC851" s="3"/>
      <c r="AGD851" s="3"/>
      <c r="AGE851" s="3"/>
      <c r="AGF851" s="3"/>
      <c r="AGG851" s="3"/>
      <c r="AGH851" s="3"/>
      <c r="AGI851" s="3"/>
      <c r="AGJ851" s="3"/>
      <c r="AGK851" s="3"/>
      <c r="AGL851" s="3"/>
      <c r="AGM851" s="3"/>
      <c r="AGN851" s="3"/>
      <c r="AGO851" s="3"/>
      <c r="AGP851" s="3"/>
      <c r="AGQ851" s="3"/>
      <c r="AGR851" s="3"/>
      <c r="AGS851" s="3"/>
      <c r="AGT851" s="3"/>
      <c r="AGU851" s="3"/>
      <c r="AGV851" s="3"/>
      <c r="AGW851" s="3"/>
      <c r="AGX851" s="3"/>
      <c r="AGY851" s="3"/>
      <c r="AGZ851" s="3"/>
      <c r="AHA851" s="3"/>
      <c r="AHB851" s="3"/>
      <c r="AHC851" s="3"/>
      <c r="AHD851" s="3"/>
      <c r="AHE851" s="3"/>
      <c r="AHF851" s="3"/>
      <c r="AHG851" s="3"/>
      <c r="AHH851" s="3"/>
      <c r="AHI851" s="3"/>
      <c r="AHJ851" s="3"/>
      <c r="AHK851" s="3"/>
      <c r="AHL851" s="3"/>
      <c r="AHM851" s="3"/>
      <c r="AHN851" s="3"/>
      <c r="AHO851" s="3"/>
      <c r="AHP851" s="3"/>
      <c r="AHQ851" s="3"/>
      <c r="AHR851" s="3"/>
      <c r="AHS851" s="3"/>
      <c r="AHT851" s="3"/>
      <c r="AHU851" s="3"/>
      <c r="AHV851" s="3"/>
      <c r="AHW851" s="3"/>
      <c r="AHX851" s="3"/>
      <c r="AHY851" s="3"/>
      <c r="AHZ851" s="3"/>
      <c r="AIA851" s="3"/>
      <c r="AIB851" s="3"/>
      <c r="AIC851" s="3"/>
      <c r="AID851" s="3"/>
      <c r="AIE851" s="3"/>
      <c r="AIF851" s="3"/>
      <c r="AIG851" s="3"/>
      <c r="AIH851" s="3"/>
      <c r="AII851" s="3"/>
      <c r="AIJ851" s="3"/>
      <c r="AIK851" s="3"/>
      <c r="AIL851" s="3"/>
      <c r="AIM851" s="3"/>
      <c r="AIN851" s="3"/>
      <c r="AIO851" s="3"/>
      <c r="AIP851" s="3"/>
      <c r="AIQ851" s="3"/>
      <c r="AIR851" s="3"/>
      <c r="AIS851" s="3"/>
      <c r="AIT851" s="3"/>
      <c r="AIU851" s="3"/>
      <c r="AIV851" s="3"/>
      <c r="AIW851" s="3"/>
      <c r="AIX851" s="3"/>
      <c r="AIY851" s="3"/>
      <c r="AIZ851" s="3"/>
      <c r="AJA851" s="3"/>
      <c r="AJB851" s="3"/>
      <c r="AJC851" s="3"/>
      <c r="AJD851" s="3"/>
      <c r="AJE851" s="3"/>
      <c r="AJF851" s="3"/>
      <c r="AJG851" s="3"/>
      <c r="AJH851" s="3"/>
      <c r="AJI851" s="3"/>
      <c r="AJJ851" s="3"/>
      <c r="AJK851" s="3"/>
      <c r="AJL851" s="3"/>
      <c r="AJM851" s="3"/>
      <c r="AJN851" s="3"/>
      <c r="AJO851" s="3"/>
      <c r="AJP851" s="3"/>
      <c r="AJQ851" s="3"/>
      <c r="AJR851" s="3"/>
      <c r="AJS851" s="3"/>
      <c r="AJT851" s="3"/>
      <c r="AJU851" s="3"/>
      <c r="AJV851" s="3"/>
      <c r="AJW851" s="3"/>
      <c r="AJX851" s="3"/>
      <c r="AJY851" s="3"/>
      <c r="AJZ851" s="3"/>
      <c r="AKA851" s="3"/>
      <c r="AKB851" s="3"/>
      <c r="AKC851" s="3"/>
      <c r="AKD851" s="3"/>
      <c r="AKE851" s="3"/>
      <c r="AKF851" s="3"/>
      <c r="AKG851" s="3"/>
      <c r="AKH851" s="3"/>
      <c r="AKI851" s="3"/>
      <c r="AKJ851" s="3"/>
      <c r="AKK851" s="3"/>
      <c r="AKL851" s="3"/>
      <c r="AKM851" s="3"/>
      <c r="AKN851" s="3"/>
      <c r="AKO851" s="3"/>
      <c r="AKP851" s="3"/>
      <c r="AKQ851" s="3"/>
      <c r="AKR851" s="3"/>
      <c r="AKS851" s="3"/>
      <c r="AKT851" s="3"/>
      <c r="AKU851" s="3"/>
      <c r="AKV851" s="3"/>
      <c r="AKW851" s="3"/>
      <c r="AKX851" s="3"/>
      <c r="AKY851" s="3"/>
      <c r="AKZ851" s="3"/>
      <c r="ALA851" s="3"/>
      <c r="ALB851" s="3"/>
      <c r="ALC851" s="3"/>
      <c r="ALD851" s="3"/>
      <c r="ALE851" s="3"/>
      <c r="ALF851" s="3"/>
      <c r="ALG851" s="3"/>
      <c r="ALH851" s="3"/>
      <c r="ALI851" s="3"/>
      <c r="ALJ851" s="3"/>
      <c r="ALK851" s="3"/>
      <c r="ALL851" s="3"/>
      <c r="ALM851" s="3"/>
      <c r="ALN851" s="3"/>
      <c r="ALO851" s="3"/>
      <c r="ALP851" s="3"/>
      <c r="ALQ851" s="3"/>
      <c r="ALR851" s="3"/>
      <c r="ALS851" s="3"/>
      <c r="ALT851" s="3"/>
      <c r="ALU851" s="3"/>
      <c r="ALV851" s="3"/>
      <c r="ALW851" s="3"/>
      <c r="ALX851" s="3"/>
      <c r="ALY851" s="3"/>
      <c r="ALZ851" s="3"/>
      <c r="AMA851" s="3"/>
      <c r="AMB851" s="3"/>
      <c r="AMC851" s="3"/>
      <c r="AMD851" s="3"/>
      <c r="AME851" s="3"/>
      <c r="AMF851" s="3"/>
      <c r="AMG851" s="3"/>
      <c r="AMH851" s="3"/>
      <c r="AMI851" s="3"/>
      <c r="AMJ851" s="3"/>
      <c r="AMK851" s="3"/>
      <c r="AML851" s="3"/>
      <c r="AMM851" s="3"/>
      <c r="AMN851" s="3"/>
      <c r="AMO851" s="3"/>
      <c r="AMP851" s="3"/>
      <c r="AMQ851" s="3"/>
      <c r="AMR851" s="3"/>
      <c r="AMS851" s="3"/>
      <c r="AMT851" s="3"/>
      <c r="AMU851" s="3"/>
      <c r="AMV851" s="3"/>
      <c r="AMW851" s="3"/>
      <c r="AMX851" s="3"/>
      <c r="AMY851" s="3"/>
      <c r="AMZ851" s="3"/>
      <c r="ANA851" s="3"/>
      <c r="ANB851" s="3"/>
      <c r="ANC851" s="3"/>
      <c r="AND851" s="3"/>
      <c r="ANE851" s="3"/>
      <c r="ANF851" s="3"/>
      <c r="ANG851" s="3"/>
      <c r="ANH851" s="3"/>
      <c r="ANI851" s="3"/>
      <c r="ANJ851" s="3"/>
      <c r="ANK851" s="3"/>
      <c r="ANL851" s="3"/>
      <c r="ANM851" s="3"/>
      <c r="ANN851" s="3"/>
      <c r="ANO851" s="3"/>
      <c r="ANP851" s="3"/>
      <c r="ANQ851" s="3"/>
      <c r="ANR851" s="3"/>
      <c r="ANS851" s="3"/>
      <c r="ANT851" s="3"/>
      <c r="ANU851" s="3"/>
      <c r="ANV851" s="3"/>
      <c r="ANW851" s="3"/>
      <c r="ANX851" s="3"/>
      <c r="ANY851" s="3"/>
      <c r="ANZ851" s="3"/>
      <c r="AOA851" s="3"/>
      <c r="AOB851" s="3"/>
      <c r="AOC851" s="3"/>
      <c r="AOD851" s="3"/>
      <c r="AOE851" s="3"/>
      <c r="AOF851" s="3"/>
      <c r="AOG851" s="3"/>
      <c r="AOH851" s="3"/>
      <c r="AOI851" s="3"/>
      <c r="AOJ851" s="3"/>
      <c r="AOK851" s="3"/>
      <c r="AOL851" s="3"/>
      <c r="AOM851" s="3"/>
      <c r="AON851" s="3"/>
      <c r="AOO851" s="3"/>
      <c r="AOP851" s="3"/>
      <c r="AOQ851" s="3"/>
      <c r="AOR851" s="3"/>
      <c r="AOS851" s="3"/>
      <c r="AOT851" s="3"/>
      <c r="AOU851" s="3"/>
      <c r="AOV851" s="3"/>
      <c r="AOW851" s="3"/>
      <c r="AOX851" s="3"/>
      <c r="AOY851" s="3"/>
      <c r="AOZ851" s="3"/>
      <c r="APA851" s="3"/>
      <c r="APB851" s="3"/>
      <c r="APC851" s="3"/>
      <c r="APD851" s="3"/>
      <c r="APE851" s="3"/>
      <c r="APF851" s="3"/>
      <c r="APG851" s="3"/>
      <c r="APH851" s="3"/>
      <c r="API851" s="3"/>
      <c r="APJ851" s="3"/>
      <c r="APK851" s="3"/>
      <c r="APL851" s="3"/>
      <c r="APM851" s="3"/>
      <c r="APN851" s="3"/>
      <c r="APO851" s="3"/>
      <c r="APP851" s="3"/>
      <c r="APQ851" s="3"/>
      <c r="APR851" s="3"/>
      <c r="APS851" s="3"/>
      <c r="APT851" s="3"/>
      <c r="APU851" s="3"/>
      <c r="APV851" s="3"/>
      <c r="APW851" s="3"/>
      <c r="APX851" s="3"/>
      <c r="APY851" s="3"/>
      <c r="APZ851" s="3"/>
      <c r="AQA851" s="3"/>
      <c r="AQB851" s="3"/>
      <c r="AQC851" s="3"/>
      <c r="AQD851" s="3"/>
      <c r="AQE851" s="3"/>
      <c r="AQF851" s="3"/>
      <c r="AQG851" s="3"/>
      <c r="AQH851" s="3"/>
      <c r="AQI851" s="3"/>
      <c r="AQJ851" s="3"/>
      <c r="AQK851" s="3"/>
      <c r="AQL851" s="3"/>
      <c r="AQM851" s="3"/>
      <c r="AQN851" s="3"/>
      <c r="AQO851" s="3"/>
      <c r="AQP851" s="3"/>
      <c r="AQQ851" s="3"/>
      <c r="AQR851" s="3"/>
      <c r="AQS851" s="3"/>
      <c r="AQT851" s="3"/>
      <c r="AQU851" s="3"/>
      <c r="AQV851" s="3"/>
      <c r="AQW851" s="3"/>
      <c r="AQX851" s="3"/>
      <c r="AQY851" s="3"/>
      <c r="AQZ851" s="3"/>
      <c r="ARA851" s="3"/>
      <c r="ARB851" s="3"/>
      <c r="ARC851" s="3"/>
      <c r="ARD851" s="3"/>
      <c r="ARE851" s="3"/>
      <c r="ARF851" s="3"/>
      <c r="ARG851" s="3"/>
      <c r="ARH851" s="3"/>
      <c r="ARI851" s="3"/>
      <c r="ARJ851" s="3"/>
      <c r="ARK851" s="3"/>
      <c r="ARL851" s="3"/>
      <c r="ARM851" s="3"/>
      <c r="ARN851" s="3"/>
      <c r="ARO851" s="3"/>
      <c r="ARP851" s="3"/>
      <c r="ARQ851" s="3"/>
      <c r="ARR851" s="3"/>
      <c r="ARS851" s="3"/>
      <c r="ART851" s="3"/>
      <c r="ARU851" s="3"/>
      <c r="ARV851" s="3"/>
      <c r="ARW851" s="3"/>
      <c r="ARX851" s="3"/>
      <c r="ARY851" s="3"/>
      <c r="ARZ851" s="3"/>
      <c r="ASA851" s="3"/>
      <c r="ASB851" s="3"/>
      <c r="ASC851" s="3"/>
      <c r="ASD851" s="3"/>
      <c r="ASE851" s="3"/>
      <c r="ASF851" s="3"/>
      <c r="ASG851" s="3"/>
      <c r="ASH851" s="3"/>
      <c r="ASI851" s="3"/>
      <c r="ASJ851" s="3"/>
      <c r="ASK851" s="3"/>
      <c r="ASL851" s="3"/>
      <c r="ASM851" s="3"/>
      <c r="ASN851" s="3"/>
      <c r="ASO851" s="3"/>
      <c r="ASP851" s="3"/>
      <c r="ASQ851" s="3"/>
      <c r="ASR851" s="3"/>
      <c r="ASS851" s="3"/>
      <c r="AST851" s="3"/>
      <c r="ASU851" s="3"/>
      <c r="ASV851" s="3"/>
      <c r="ASW851" s="3"/>
      <c r="ASX851" s="3"/>
      <c r="ASY851" s="3"/>
      <c r="ASZ851" s="3"/>
      <c r="ATA851" s="3"/>
      <c r="ATB851" s="3"/>
      <c r="ATC851" s="3"/>
      <c r="ATD851" s="3"/>
      <c r="ATE851" s="3"/>
      <c r="ATF851" s="3"/>
      <c r="ATG851" s="3"/>
      <c r="ATH851" s="3"/>
      <c r="ATI851" s="3"/>
      <c r="ATJ851" s="3"/>
      <c r="ATK851" s="3"/>
      <c r="ATL851" s="3"/>
      <c r="ATM851" s="3"/>
      <c r="ATN851" s="3"/>
      <c r="ATO851" s="3"/>
      <c r="ATP851" s="3"/>
      <c r="ATQ851" s="3"/>
      <c r="ATR851" s="3"/>
      <c r="ATS851" s="3"/>
      <c r="ATT851" s="3"/>
      <c r="ATU851" s="3"/>
      <c r="ATV851" s="3"/>
      <c r="ATW851" s="3"/>
      <c r="ATX851" s="3"/>
      <c r="ATY851" s="3"/>
      <c r="ATZ851" s="3"/>
      <c r="AUA851" s="3"/>
      <c r="AUB851" s="3"/>
      <c r="AUC851" s="3"/>
      <c r="AUD851" s="3"/>
      <c r="AUE851" s="3"/>
      <c r="AUF851" s="3"/>
      <c r="AUG851" s="3"/>
      <c r="AUH851" s="3"/>
      <c r="AUI851" s="3"/>
      <c r="AUJ851" s="3"/>
      <c r="AUK851" s="3"/>
      <c r="AUL851" s="3"/>
      <c r="AUM851" s="3"/>
      <c r="AUN851" s="3"/>
      <c r="AUO851" s="3"/>
      <c r="AUP851" s="3"/>
      <c r="AUQ851" s="3"/>
      <c r="AUR851" s="3"/>
      <c r="AUS851" s="3"/>
      <c r="AUT851" s="3"/>
      <c r="AUU851" s="3"/>
      <c r="AUV851" s="3"/>
      <c r="AUW851" s="3"/>
      <c r="AUX851" s="3"/>
      <c r="AUY851" s="3"/>
      <c r="AUZ851" s="3"/>
      <c r="AVA851" s="3"/>
      <c r="AVB851" s="3"/>
      <c r="AVC851" s="3"/>
      <c r="AVD851" s="3"/>
      <c r="AVE851" s="3"/>
      <c r="AVF851" s="3"/>
      <c r="AVG851" s="3"/>
      <c r="AVH851" s="3"/>
      <c r="AVI851" s="3"/>
      <c r="AVJ851" s="3"/>
      <c r="AVK851" s="3"/>
      <c r="AVL851" s="3"/>
      <c r="AVM851" s="3"/>
      <c r="AVN851" s="3"/>
      <c r="AVO851" s="3"/>
      <c r="AVP851" s="3"/>
      <c r="AVQ851" s="3"/>
      <c r="AVR851" s="3"/>
      <c r="AVS851" s="3"/>
      <c r="AVT851" s="3"/>
      <c r="AVU851" s="3"/>
      <c r="AVV851" s="3"/>
      <c r="AVW851" s="3"/>
      <c r="AVX851" s="3"/>
      <c r="AVY851" s="3"/>
      <c r="AVZ851" s="3"/>
      <c r="AWA851" s="3"/>
      <c r="AWB851" s="3"/>
      <c r="AWC851" s="3"/>
      <c r="AWD851" s="3"/>
      <c r="AWE851" s="3"/>
      <c r="AWF851" s="3"/>
      <c r="AWG851" s="3"/>
      <c r="AWH851" s="3"/>
      <c r="AWI851" s="3"/>
      <c r="AWJ851" s="3"/>
      <c r="AWK851" s="3"/>
      <c r="AWL851" s="3"/>
      <c r="AWM851" s="3"/>
      <c r="AWN851" s="3"/>
      <c r="AWO851" s="3"/>
      <c r="AWP851" s="3"/>
      <c r="AWQ851" s="3"/>
      <c r="AWR851" s="3"/>
      <c r="AWS851" s="3"/>
      <c r="AWT851" s="3"/>
      <c r="AWU851" s="3"/>
      <c r="AWV851" s="3"/>
      <c r="AWW851" s="3"/>
      <c r="AWX851" s="3"/>
      <c r="AWY851" s="3"/>
      <c r="AWZ851" s="3"/>
      <c r="AXA851" s="3"/>
      <c r="AXB851" s="3"/>
      <c r="AXC851" s="3"/>
      <c r="AXD851" s="3"/>
      <c r="AXE851" s="3"/>
      <c r="AXF851" s="3"/>
      <c r="AXG851" s="3"/>
      <c r="AXH851" s="3"/>
      <c r="AXI851" s="3"/>
      <c r="AXJ851" s="3"/>
      <c r="AXK851" s="3"/>
      <c r="AXL851" s="3"/>
      <c r="AXM851" s="3"/>
      <c r="AXN851" s="3"/>
      <c r="AXO851" s="3"/>
      <c r="AXP851" s="3"/>
      <c r="AXQ851" s="3"/>
      <c r="AXR851" s="3"/>
      <c r="AXS851" s="3"/>
      <c r="AXT851" s="3"/>
      <c r="AXU851" s="3"/>
      <c r="AXV851" s="3"/>
      <c r="AXW851" s="3"/>
      <c r="AXX851" s="3"/>
      <c r="AXY851" s="3"/>
      <c r="AXZ851" s="3"/>
      <c r="AYA851" s="3"/>
      <c r="AYB851" s="3"/>
      <c r="AYC851" s="3"/>
      <c r="AYD851" s="3"/>
      <c r="AYE851" s="3"/>
      <c r="AYF851" s="3"/>
      <c r="AYG851" s="3"/>
      <c r="AYH851" s="3"/>
      <c r="AYI851" s="3"/>
      <c r="AYJ851" s="3"/>
      <c r="AYK851" s="3"/>
      <c r="AYL851" s="3"/>
      <c r="AYM851" s="3"/>
      <c r="AYN851" s="3"/>
      <c r="AYO851" s="3"/>
      <c r="AYP851" s="3"/>
      <c r="AYQ851" s="3"/>
      <c r="AYR851" s="3"/>
      <c r="AYS851" s="3"/>
      <c r="AYT851" s="3"/>
      <c r="AYU851" s="3"/>
      <c r="AYV851" s="3"/>
      <c r="AYW851" s="3"/>
      <c r="AYX851" s="3"/>
      <c r="AYY851" s="3"/>
      <c r="AYZ851" s="3"/>
      <c r="AZA851" s="3"/>
      <c r="AZB851" s="3"/>
      <c r="AZC851" s="3"/>
      <c r="AZD851" s="3"/>
      <c r="AZE851" s="3"/>
      <c r="AZF851" s="3"/>
      <c r="AZG851" s="3"/>
      <c r="AZH851" s="3"/>
      <c r="AZI851" s="3"/>
      <c r="AZJ851" s="3"/>
      <c r="AZK851" s="3"/>
      <c r="AZL851" s="3"/>
      <c r="AZM851" s="3"/>
      <c r="AZN851" s="3"/>
      <c r="AZO851" s="3"/>
      <c r="AZP851" s="3"/>
      <c r="AZQ851" s="3"/>
      <c r="AZR851" s="3"/>
      <c r="AZS851" s="3"/>
      <c r="AZT851" s="3"/>
      <c r="AZU851" s="3"/>
      <c r="AZV851" s="3"/>
      <c r="AZW851" s="3"/>
      <c r="AZX851" s="3"/>
      <c r="AZY851" s="3"/>
      <c r="AZZ851" s="3"/>
      <c r="BAA851" s="3"/>
      <c r="BAB851" s="3"/>
      <c r="BAC851" s="3"/>
      <c r="BAD851" s="3"/>
      <c r="BAE851" s="3"/>
      <c r="BAF851" s="3"/>
      <c r="BAG851" s="3"/>
      <c r="BAH851" s="3"/>
      <c r="BAI851" s="3"/>
      <c r="BAJ851" s="3"/>
      <c r="BAK851" s="3"/>
      <c r="BAL851" s="3"/>
      <c r="BAM851" s="3"/>
      <c r="BAN851" s="3"/>
      <c r="BAO851" s="3"/>
      <c r="BAP851" s="3"/>
      <c r="BAQ851" s="3"/>
      <c r="BAR851" s="3"/>
      <c r="BAS851" s="3"/>
      <c r="BAT851" s="3"/>
      <c r="BAU851" s="3"/>
      <c r="BAV851" s="3"/>
      <c r="BAW851" s="3"/>
      <c r="BAX851" s="3"/>
      <c r="BAY851" s="3"/>
      <c r="BAZ851" s="3"/>
      <c r="BBA851" s="3"/>
      <c r="BBB851" s="3"/>
      <c r="BBC851" s="3"/>
      <c r="BBD851" s="3"/>
      <c r="BBE851" s="3"/>
      <c r="BBF851" s="3"/>
      <c r="BBG851" s="3"/>
      <c r="BBH851" s="3"/>
      <c r="BBI851" s="3"/>
      <c r="BBJ851" s="3"/>
      <c r="BBK851" s="3"/>
      <c r="BBL851" s="3"/>
      <c r="BBM851" s="3"/>
      <c r="BBN851" s="3"/>
      <c r="BBO851" s="3"/>
      <c r="BBP851" s="3"/>
      <c r="BBQ851" s="3"/>
      <c r="BBR851" s="3"/>
      <c r="BBS851" s="3"/>
      <c r="BBT851" s="3"/>
      <c r="BBU851" s="3"/>
      <c r="BBV851" s="3"/>
      <c r="BBW851" s="3"/>
      <c r="BBX851" s="3"/>
      <c r="BBY851" s="3"/>
      <c r="BBZ851" s="3"/>
      <c r="BCA851" s="3"/>
      <c r="BCB851" s="3"/>
      <c r="BCC851" s="3"/>
      <c r="BCD851" s="3"/>
      <c r="BCE851" s="3"/>
      <c r="BCF851" s="3"/>
      <c r="BCG851" s="3"/>
      <c r="BCH851" s="3"/>
      <c r="BCI851" s="3"/>
      <c r="BCJ851" s="3"/>
      <c r="BCK851" s="3"/>
      <c r="BCL851" s="3"/>
      <c r="BCM851" s="3"/>
      <c r="BCN851" s="3"/>
      <c r="BCO851" s="3"/>
      <c r="BCP851" s="3"/>
      <c r="BCQ851" s="3"/>
      <c r="BCR851" s="3"/>
      <c r="BCS851" s="3"/>
      <c r="BCT851" s="3"/>
      <c r="BCU851" s="3"/>
      <c r="BCV851" s="3"/>
      <c r="BCW851" s="3"/>
      <c r="BCX851" s="3"/>
      <c r="BCY851" s="3"/>
      <c r="BCZ851" s="3"/>
      <c r="BDA851" s="3"/>
      <c r="BDB851" s="3"/>
      <c r="BDC851" s="3"/>
      <c r="BDD851" s="3"/>
      <c r="BDE851" s="3"/>
      <c r="BDF851" s="3"/>
      <c r="BDG851" s="3"/>
      <c r="BDH851" s="3"/>
      <c r="BDI851" s="3"/>
      <c r="BDJ851" s="3"/>
      <c r="BDK851" s="3"/>
      <c r="BDL851" s="3"/>
      <c r="BDM851" s="3"/>
      <c r="BDN851" s="3"/>
      <c r="BDO851" s="3"/>
      <c r="BDP851" s="3"/>
      <c r="BDQ851" s="3"/>
      <c r="BDR851" s="3"/>
      <c r="BDS851" s="3"/>
      <c r="BDT851" s="3"/>
      <c r="BDU851" s="3"/>
      <c r="BDV851" s="3"/>
      <c r="BDW851" s="3"/>
      <c r="BDX851" s="3"/>
      <c r="BDY851" s="3"/>
      <c r="BDZ851" s="3"/>
      <c r="BEA851" s="3"/>
      <c r="BEB851" s="3"/>
      <c r="BEC851" s="3"/>
      <c r="BED851" s="3"/>
      <c r="BEE851" s="3"/>
      <c r="BEF851" s="3"/>
      <c r="BEG851" s="3"/>
      <c r="BEH851" s="3"/>
      <c r="BEI851" s="3"/>
      <c r="BEJ851" s="3"/>
      <c r="BEK851" s="3"/>
      <c r="BEL851" s="3"/>
      <c r="BEM851" s="3"/>
      <c r="BEN851" s="3"/>
      <c r="BEO851" s="3"/>
      <c r="BEP851" s="3"/>
      <c r="BEQ851" s="3"/>
      <c r="BER851" s="3"/>
      <c r="BES851" s="3"/>
      <c r="BET851" s="3"/>
      <c r="BEU851" s="3"/>
      <c r="BEV851" s="3"/>
      <c r="BEW851" s="3"/>
      <c r="BEX851" s="3"/>
      <c r="BEY851" s="3"/>
      <c r="BEZ851" s="3"/>
      <c r="BFA851" s="3"/>
      <c r="BFB851" s="3"/>
      <c r="BFC851" s="3"/>
      <c r="BFD851" s="3"/>
      <c r="BFE851" s="3"/>
      <c r="BFF851" s="3"/>
      <c r="BFG851" s="3"/>
      <c r="BFH851" s="3"/>
      <c r="BFI851" s="3"/>
      <c r="BFJ851" s="3"/>
      <c r="BFK851" s="3"/>
      <c r="BFL851" s="3"/>
      <c r="BFM851" s="3"/>
      <c r="BFN851" s="3"/>
      <c r="BFO851" s="3"/>
      <c r="BFP851" s="3"/>
      <c r="BFQ851" s="3"/>
      <c r="BFR851" s="3"/>
      <c r="BFS851" s="3"/>
      <c r="BFT851" s="3"/>
      <c r="BFU851" s="3"/>
      <c r="BFV851" s="3"/>
      <c r="BFW851" s="3"/>
      <c r="BFX851" s="3"/>
      <c r="BFY851" s="3"/>
      <c r="BFZ851" s="3"/>
      <c r="BGA851" s="3"/>
      <c r="BGB851" s="3"/>
      <c r="BGC851" s="3"/>
      <c r="BGD851" s="3"/>
      <c r="BGE851" s="3"/>
      <c r="BGF851" s="3"/>
      <c r="BGG851" s="3"/>
      <c r="BGH851" s="3"/>
      <c r="BGI851" s="3"/>
      <c r="BGJ851" s="3"/>
      <c r="BGK851" s="3"/>
      <c r="BGL851" s="3"/>
      <c r="BGM851" s="3"/>
      <c r="BGN851" s="3"/>
      <c r="BGO851" s="3"/>
      <c r="BGP851" s="3"/>
      <c r="BGQ851" s="3"/>
      <c r="BGR851" s="3"/>
      <c r="BGS851" s="3"/>
      <c r="BGT851" s="3"/>
      <c r="BGU851" s="3"/>
      <c r="BGV851" s="3"/>
      <c r="BGW851" s="3"/>
      <c r="BGX851" s="3"/>
      <c r="BGY851" s="3"/>
      <c r="BGZ851" s="3"/>
      <c r="BHA851" s="3"/>
      <c r="BHB851" s="3"/>
      <c r="BHC851" s="3"/>
      <c r="BHD851" s="3"/>
      <c r="BHE851" s="3"/>
      <c r="BHF851" s="3"/>
      <c r="BHG851" s="3"/>
      <c r="BHH851" s="3"/>
      <c r="BHI851" s="3"/>
      <c r="BHJ851" s="3"/>
      <c r="BHK851" s="3"/>
      <c r="BHL851" s="3"/>
      <c r="BHM851" s="3"/>
      <c r="BHN851" s="3"/>
      <c r="BHO851" s="3"/>
      <c r="BHP851" s="3"/>
      <c r="BHQ851" s="3"/>
      <c r="BHR851" s="3"/>
      <c r="BHS851" s="3"/>
      <c r="BHT851" s="3"/>
      <c r="BHU851" s="3"/>
      <c r="BHV851" s="3"/>
      <c r="BHW851" s="3"/>
      <c r="BHX851" s="3"/>
      <c r="BHY851" s="3"/>
      <c r="BHZ851" s="3"/>
      <c r="BIA851" s="3"/>
      <c r="BIB851" s="3"/>
      <c r="BIC851" s="3"/>
      <c r="BID851" s="3"/>
      <c r="BIE851" s="3"/>
      <c r="BIF851" s="3"/>
      <c r="BIG851" s="3"/>
      <c r="BIH851" s="3"/>
      <c r="BII851" s="3"/>
      <c r="BIJ851" s="3"/>
      <c r="BIK851" s="3"/>
      <c r="BIL851" s="3"/>
      <c r="BIM851" s="3"/>
      <c r="BIN851" s="3"/>
      <c r="BIO851" s="3"/>
      <c r="BIP851" s="3"/>
      <c r="BIQ851" s="3"/>
      <c r="BIR851" s="3"/>
      <c r="BIS851" s="3"/>
      <c r="BIT851" s="3"/>
      <c r="BIU851" s="3"/>
      <c r="BIV851" s="3"/>
      <c r="BIW851" s="3"/>
      <c r="BIX851" s="3"/>
      <c r="BIY851" s="3"/>
      <c r="BIZ851" s="3"/>
      <c r="BJA851" s="3"/>
      <c r="BJB851" s="3"/>
      <c r="BJC851" s="3"/>
      <c r="BJD851" s="3"/>
      <c r="BJE851" s="3"/>
      <c r="BJF851" s="3"/>
      <c r="BJG851" s="3"/>
      <c r="BJH851" s="3"/>
      <c r="BJI851" s="3"/>
      <c r="BJJ851" s="3"/>
      <c r="BJK851" s="3"/>
      <c r="BJL851" s="3"/>
      <c r="BJM851" s="3"/>
      <c r="BJN851" s="3"/>
      <c r="BJO851" s="3"/>
      <c r="BJP851" s="3"/>
      <c r="BJQ851" s="3"/>
      <c r="BJR851" s="3"/>
      <c r="BJS851" s="3"/>
      <c r="BJT851" s="3"/>
      <c r="BJU851" s="3"/>
      <c r="BJV851" s="3"/>
      <c r="BJW851" s="3"/>
      <c r="BJX851" s="3"/>
      <c r="BJY851" s="3"/>
      <c r="BJZ851" s="3"/>
      <c r="BKA851" s="3"/>
      <c r="BKB851" s="3"/>
      <c r="BKC851" s="3"/>
      <c r="BKD851" s="3"/>
      <c r="BKE851" s="3"/>
      <c r="BKF851" s="3"/>
      <c r="BKG851" s="3"/>
      <c r="BKH851" s="3"/>
      <c r="BKI851" s="3"/>
      <c r="BKJ851" s="3"/>
      <c r="BKK851" s="3"/>
      <c r="BKL851" s="3"/>
      <c r="BKM851" s="3"/>
      <c r="BKN851" s="3"/>
      <c r="BKO851" s="3"/>
      <c r="BKP851" s="3"/>
      <c r="BKQ851" s="3"/>
      <c r="BKR851" s="3"/>
      <c r="BKS851" s="3"/>
      <c r="BKT851" s="3"/>
      <c r="BKU851" s="3"/>
      <c r="BKV851" s="3"/>
      <c r="BKW851" s="3"/>
      <c r="BKX851" s="3"/>
      <c r="BKY851" s="3"/>
      <c r="BKZ851" s="3"/>
      <c r="BLA851" s="3"/>
      <c r="BLB851" s="3"/>
      <c r="BLC851" s="3"/>
      <c r="BLD851" s="3"/>
      <c r="BLE851" s="3"/>
      <c r="BLF851" s="3"/>
      <c r="BLG851" s="3"/>
      <c r="BLH851" s="3"/>
      <c r="BLI851" s="3"/>
      <c r="BLJ851" s="3"/>
      <c r="BLK851" s="3"/>
      <c r="BLL851" s="3"/>
      <c r="BLM851" s="3"/>
      <c r="BLN851" s="3"/>
      <c r="BLO851" s="3"/>
      <c r="BLP851" s="3"/>
      <c r="BLQ851" s="3"/>
      <c r="BLR851" s="3"/>
      <c r="BLS851" s="3"/>
      <c r="BLT851" s="3"/>
      <c r="BLU851" s="3"/>
      <c r="BLV851" s="3"/>
      <c r="BLW851" s="3"/>
      <c r="BLX851" s="3"/>
      <c r="BLY851" s="3"/>
      <c r="BLZ851" s="3"/>
      <c r="BMA851" s="3"/>
      <c r="BMB851" s="3"/>
      <c r="BMC851" s="3"/>
      <c r="BMD851" s="3"/>
      <c r="BME851" s="3"/>
      <c r="BMF851" s="3"/>
      <c r="BMG851" s="3"/>
      <c r="BMH851" s="3"/>
      <c r="BMI851" s="3"/>
      <c r="BMJ851" s="3"/>
      <c r="BMK851" s="3"/>
      <c r="BML851" s="3"/>
      <c r="BMM851" s="3"/>
      <c r="BMN851" s="3"/>
      <c r="BMO851" s="3"/>
      <c r="BMP851" s="3"/>
      <c r="BMQ851" s="3"/>
      <c r="BMR851" s="3"/>
      <c r="BMS851" s="3"/>
      <c r="BMT851" s="3"/>
      <c r="BMU851" s="3"/>
      <c r="BMV851" s="3"/>
      <c r="BMW851" s="3"/>
      <c r="BMX851" s="3"/>
      <c r="BMY851" s="3"/>
      <c r="BMZ851" s="3"/>
      <c r="BNA851" s="3"/>
      <c r="BNB851" s="3"/>
      <c r="BNC851" s="3"/>
      <c r="BND851" s="3"/>
      <c r="BNE851" s="3"/>
      <c r="BNF851" s="3"/>
      <c r="BNG851" s="3"/>
      <c r="BNH851" s="3"/>
      <c r="BNI851" s="3"/>
      <c r="BNJ851" s="3"/>
      <c r="BNK851" s="3"/>
      <c r="BNL851" s="3"/>
      <c r="BNM851" s="3"/>
      <c r="BNN851" s="3"/>
      <c r="BNO851" s="3"/>
      <c r="BNP851" s="3"/>
      <c r="BNQ851" s="3"/>
      <c r="BNR851" s="3"/>
      <c r="BNS851" s="3"/>
      <c r="BNT851" s="3"/>
      <c r="BNU851" s="3"/>
      <c r="BNV851" s="3"/>
      <c r="BNW851" s="3"/>
      <c r="BNX851" s="3"/>
      <c r="BNY851" s="3"/>
      <c r="BNZ851" s="3"/>
      <c r="BOA851" s="3"/>
      <c r="BOB851" s="3"/>
      <c r="BOC851" s="3"/>
      <c r="BOD851" s="3"/>
      <c r="BOE851" s="3"/>
      <c r="BOF851" s="3"/>
      <c r="BOG851" s="3"/>
      <c r="BOH851" s="3"/>
      <c r="BOI851" s="3"/>
      <c r="BOJ851" s="3"/>
      <c r="BOK851" s="3"/>
      <c r="BOL851" s="3"/>
      <c r="BOM851" s="3"/>
      <c r="BON851" s="3"/>
      <c r="BOO851" s="3"/>
      <c r="BOP851" s="3"/>
      <c r="BOQ851" s="3"/>
      <c r="BOR851" s="3"/>
      <c r="BOS851" s="3"/>
      <c r="BOT851" s="3"/>
      <c r="BOU851" s="3"/>
      <c r="BOV851" s="3"/>
      <c r="BOW851" s="3"/>
      <c r="BOX851" s="3"/>
      <c r="BOY851" s="3"/>
      <c r="BOZ851" s="3"/>
      <c r="BPA851" s="3"/>
      <c r="BPB851" s="3"/>
      <c r="BPC851" s="3"/>
      <c r="BPD851" s="3"/>
      <c r="BPE851" s="3"/>
      <c r="BPF851" s="3"/>
      <c r="BPG851" s="3"/>
      <c r="BPH851" s="3"/>
      <c r="BPI851" s="3"/>
      <c r="BPJ851" s="3"/>
      <c r="BPK851" s="3"/>
      <c r="BPL851" s="3"/>
      <c r="BPM851" s="3"/>
      <c r="BPN851" s="3"/>
      <c r="BPO851" s="3"/>
      <c r="BPP851" s="3"/>
      <c r="BPQ851" s="3"/>
      <c r="BPR851" s="3"/>
      <c r="BPS851" s="3"/>
      <c r="BPT851" s="3"/>
      <c r="BPU851" s="3"/>
      <c r="BPV851" s="3"/>
      <c r="BPW851" s="3"/>
      <c r="BPX851" s="3"/>
      <c r="BPY851" s="3"/>
      <c r="BPZ851" s="3"/>
      <c r="BQA851" s="3"/>
      <c r="BQB851" s="3"/>
      <c r="BQC851" s="3"/>
      <c r="BQD851" s="3"/>
      <c r="BQE851" s="3"/>
      <c r="BQF851" s="3"/>
      <c r="BQG851" s="3"/>
      <c r="BQH851" s="3"/>
      <c r="BQI851" s="3"/>
      <c r="BQJ851" s="3"/>
      <c r="BQK851" s="3"/>
      <c r="BQL851" s="3"/>
      <c r="BQM851" s="3"/>
      <c r="BQN851" s="3"/>
      <c r="BQO851" s="3"/>
      <c r="BQP851" s="3"/>
      <c r="BQQ851" s="3"/>
      <c r="BQR851" s="3"/>
      <c r="BQS851" s="3"/>
      <c r="BQT851" s="3"/>
      <c r="BQU851" s="3"/>
      <c r="BQV851" s="3"/>
      <c r="BQW851" s="3"/>
      <c r="BQX851" s="3"/>
      <c r="BQY851" s="3"/>
      <c r="BQZ851" s="3"/>
      <c r="BRA851" s="3"/>
      <c r="BRB851" s="3"/>
      <c r="BRC851" s="3"/>
      <c r="BRD851" s="3"/>
      <c r="BRE851" s="3"/>
      <c r="BRF851" s="3"/>
      <c r="BRG851" s="3"/>
      <c r="BRH851" s="3"/>
      <c r="BRI851" s="3"/>
      <c r="BRJ851" s="3"/>
      <c r="BRK851" s="3"/>
      <c r="BRL851" s="3"/>
      <c r="BRM851" s="3"/>
      <c r="BRN851" s="3"/>
      <c r="BRO851" s="3"/>
      <c r="BRP851" s="3"/>
      <c r="BRQ851" s="3"/>
      <c r="BRR851" s="3"/>
      <c r="BRS851" s="3"/>
      <c r="BRT851" s="3"/>
      <c r="BRU851" s="3"/>
      <c r="BRV851" s="3"/>
      <c r="BRW851" s="3"/>
      <c r="BRX851" s="3"/>
      <c r="BRY851" s="3"/>
      <c r="BRZ851" s="3"/>
      <c r="BSA851" s="3"/>
      <c r="BSB851" s="3"/>
      <c r="BSC851" s="3"/>
      <c r="BSD851" s="3"/>
      <c r="BSE851" s="3"/>
      <c r="BSF851" s="3"/>
      <c r="BSG851" s="3"/>
      <c r="BSH851" s="3"/>
      <c r="BSI851" s="3"/>
      <c r="BSJ851" s="3"/>
      <c r="BSK851" s="3"/>
      <c r="BSL851" s="3"/>
      <c r="BSM851" s="3"/>
      <c r="BSN851" s="3"/>
      <c r="BSO851" s="3"/>
      <c r="BSP851" s="3"/>
      <c r="BSQ851" s="3"/>
      <c r="BSR851" s="3"/>
      <c r="BSS851" s="3"/>
      <c r="BST851" s="3"/>
      <c r="BSU851" s="3"/>
      <c r="BSV851" s="3"/>
      <c r="BSW851" s="3"/>
      <c r="BSX851" s="3"/>
      <c r="BSY851" s="3"/>
      <c r="BSZ851" s="3"/>
      <c r="BTA851" s="3"/>
      <c r="BTB851" s="3"/>
      <c r="BTC851" s="3"/>
      <c r="BTD851" s="3"/>
      <c r="BTE851" s="3"/>
      <c r="BTF851" s="3"/>
      <c r="BTG851" s="3"/>
      <c r="BTH851" s="3"/>
      <c r="BTI851" s="3"/>
      <c r="BTJ851" s="3"/>
      <c r="BTK851" s="3"/>
      <c r="BTL851" s="3"/>
      <c r="BTM851" s="3"/>
      <c r="BTN851" s="3"/>
      <c r="BTO851" s="3"/>
      <c r="BTP851" s="3"/>
      <c r="BTQ851" s="3"/>
      <c r="BTR851" s="3"/>
      <c r="BTS851" s="3"/>
      <c r="BTT851" s="3"/>
      <c r="BTU851" s="3"/>
      <c r="BTV851" s="3"/>
      <c r="BTW851" s="3"/>
      <c r="BTX851" s="3"/>
      <c r="BTY851" s="3"/>
      <c r="BTZ851" s="3"/>
      <c r="BUA851" s="3"/>
      <c r="BUB851" s="3"/>
      <c r="BUC851" s="3"/>
      <c r="BUD851" s="3"/>
      <c r="BUE851" s="3"/>
      <c r="BUF851" s="3"/>
      <c r="BUG851" s="3"/>
      <c r="BUH851" s="3"/>
      <c r="BUI851" s="3"/>
      <c r="BUJ851" s="3"/>
      <c r="BUK851" s="3"/>
      <c r="BUL851" s="3"/>
      <c r="BUM851" s="3"/>
      <c r="BUN851" s="3"/>
      <c r="BUO851" s="3"/>
      <c r="BUP851" s="3"/>
      <c r="BUQ851" s="3"/>
      <c r="BUR851" s="3"/>
      <c r="BUS851" s="3"/>
      <c r="BUT851" s="3"/>
      <c r="BUU851" s="3"/>
      <c r="BUV851" s="3"/>
      <c r="BUW851" s="3"/>
      <c r="BUX851" s="3"/>
      <c r="BUY851" s="3"/>
      <c r="BUZ851" s="3"/>
      <c r="BVA851" s="3"/>
      <c r="BVB851" s="3"/>
      <c r="BVC851" s="3"/>
      <c r="BVD851" s="3"/>
      <c r="BVE851" s="3"/>
      <c r="BVF851" s="3"/>
      <c r="BVG851" s="3"/>
      <c r="BVH851" s="3"/>
      <c r="BVI851" s="3"/>
      <c r="BVJ851" s="3"/>
      <c r="BVK851" s="3"/>
      <c r="BVL851" s="3"/>
      <c r="BVM851" s="3"/>
      <c r="BVN851" s="3"/>
      <c r="BVO851" s="3"/>
      <c r="BVP851" s="3"/>
      <c r="BVQ851" s="3"/>
      <c r="BVR851" s="3"/>
      <c r="BVS851" s="3"/>
      <c r="BVT851" s="3"/>
      <c r="BVU851" s="3"/>
      <c r="BVV851" s="3"/>
      <c r="BVW851" s="3"/>
      <c r="BVX851" s="3"/>
      <c r="BVY851" s="3"/>
      <c r="BVZ851" s="3"/>
      <c r="BWA851" s="3"/>
      <c r="BWB851" s="3"/>
      <c r="BWC851" s="3"/>
      <c r="BWD851" s="3"/>
      <c r="BWE851" s="3"/>
      <c r="BWF851" s="3"/>
      <c r="BWG851" s="3"/>
      <c r="BWH851" s="3"/>
      <c r="BWI851" s="3"/>
      <c r="BWJ851" s="3"/>
      <c r="BWK851" s="3"/>
      <c r="BWL851" s="3"/>
      <c r="BWM851" s="3"/>
      <c r="BWN851" s="3"/>
      <c r="BWO851" s="3"/>
      <c r="BWP851" s="3"/>
      <c r="BWQ851" s="3"/>
      <c r="BWR851" s="3"/>
      <c r="BWS851" s="3"/>
      <c r="BWT851" s="3"/>
      <c r="BWU851" s="3"/>
      <c r="BWV851" s="3"/>
      <c r="BWW851" s="3"/>
      <c r="BWX851" s="3"/>
      <c r="BWY851" s="3"/>
      <c r="BWZ851" s="3"/>
      <c r="BXA851" s="3"/>
      <c r="BXB851" s="3"/>
      <c r="BXC851" s="3"/>
      <c r="BXD851" s="3"/>
      <c r="BXE851" s="3"/>
      <c r="BXF851" s="3"/>
      <c r="BXG851" s="3"/>
      <c r="BXH851" s="3"/>
      <c r="BXI851" s="3"/>
      <c r="BXJ851" s="3"/>
      <c r="BXK851" s="3"/>
      <c r="BXL851" s="3"/>
      <c r="BXM851" s="3"/>
      <c r="BXN851" s="3"/>
      <c r="BXO851" s="3"/>
      <c r="BXP851" s="3"/>
      <c r="BXQ851" s="3"/>
      <c r="BXR851" s="3"/>
      <c r="BXS851" s="3"/>
      <c r="BXT851" s="3"/>
      <c r="BXU851" s="3"/>
      <c r="BXV851" s="3"/>
      <c r="BXW851" s="3"/>
      <c r="BXX851" s="3"/>
      <c r="BXY851" s="3"/>
      <c r="BXZ851" s="3"/>
      <c r="BYA851" s="3"/>
      <c r="BYB851" s="3"/>
      <c r="BYC851" s="3"/>
      <c r="BYD851" s="3"/>
      <c r="BYE851" s="3"/>
      <c r="BYF851" s="3"/>
      <c r="BYG851" s="3"/>
      <c r="BYH851" s="3"/>
      <c r="BYI851" s="3"/>
      <c r="BYJ851" s="3"/>
      <c r="BYK851" s="3"/>
      <c r="BYL851" s="3"/>
      <c r="BYM851" s="3"/>
      <c r="BYN851" s="3"/>
      <c r="BYO851" s="3"/>
      <c r="BYP851" s="3"/>
      <c r="BYQ851" s="3"/>
      <c r="BYR851" s="3"/>
      <c r="BYS851" s="3"/>
      <c r="BYT851" s="3"/>
      <c r="BYU851" s="3"/>
      <c r="BYV851" s="3"/>
      <c r="BYW851" s="3"/>
      <c r="BYX851" s="3"/>
      <c r="BYY851" s="3"/>
      <c r="BYZ851" s="3"/>
      <c r="BZA851" s="3"/>
      <c r="BZB851" s="3"/>
      <c r="BZC851" s="3"/>
      <c r="BZD851" s="3"/>
      <c r="BZE851" s="3"/>
      <c r="BZF851" s="3"/>
      <c r="BZG851" s="3"/>
      <c r="BZH851" s="3"/>
      <c r="BZI851" s="3"/>
      <c r="BZJ851" s="3"/>
      <c r="BZK851" s="3"/>
      <c r="BZL851" s="3"/>
      <c r="BZM851" s="3"/>
      <c r="BZN851" s="3"/>
      <c r="BZO851" s="3"/>
      <c r="BZP851" s="3"/>
      <c r="BZQ851" s="3"/>
      <c r="BZR851" s="3"/>
      <c r="BZS851" s="3"/>
      <c r="BZT851" s="3"/>
      <c r="BZU851" s="3"/>
      <c r="BZV851" s="3"/>
      <c r="BZW851" s="3"/>
      <c r="BZX851" s="3"/>
      <c r="BZY851" s="3"/>
      <c r="BZZ851" s="3"/>
      <c r="CAA851" s="3"/>
      <c r="CAB851" s="3"/>
      <c r="CAC851" s="3"/>
      <c r="CAD851" s="3"/>
      <c r="CAE851" s="3"/>
      <c r="CAF851" s="3"/>
      <c r="CAG851" s="3"/>
      <c r="CAH851" s="3"/>
      <c r="CAI851" s="3"/>
      <c r="CAJ851" s="3"/>
      <c r="CAK851" s="3"/>
      <c r="CAL851" s="3"/>
      <c r="CAM851" s="3"/>
      <c r="CAN851" s="3"/>
      <c r="CAO851" s="3"/>
      <c r="CAP851" s="3"/>
      <c r="CAQ851" s="3"/>
      <c r="CAR851" s="3"/>
      <c r="CAS851" s="3"/>
      <c r="CAT851" s="3"/>
      <c r="CAU851" s="3"/>
      <c r="CAV851" s="3"/>
      <c r="CAW851" s="3"/>
      <c r="CAX851" s="3"/>
      <c r="CAY851" s="3"/>
      <c r="CAZ851" s="3"/>
      <c r="CBA851" s="3"/>
      <c r="CBB851" s="3"/>
      <c r="CBC851" s="3"/>
      <c r="CBD851" s="3"/>
      <c r="CBE851" s="3"/>
      <c r="CBF851" s="3"/>
      <c r="CBG851" s="3"/>
      <c r="CBH851" s="3"/>
      <c r="CBI851" s="3"/>
      <c r="CBJ851" s="3"/>
      <c r="CBK851" s="3"/>
      <c r="CBL851" s="3"/>
      <c r="CBM851" s="3"/>
      <c r="CBN851" s="3"/>
      <c r="CBO851" s="3"/>
      <c r="CBP851" s="3"/>
      <c r="CBQ851" s="3"/>
      <c r="CBR851" s="3"/>
      <c r="CBS851" s="3"/>
      <c r="CBT851" s="3"/>
      <c r="CBU851" s="3"/>
      <c r="CBV851" s="3"/>
      <c r="CBW851" s="3"/>
      <c r="CBX851" s="3"/>
      <c r="CBY851" s="3"/>
      <c r="CBZ851" s="3"/>
      <c r="CCA851" s="3"/>
      <c r="CCB851" s="3"/>
      <c r="CCC851" s="3"/>
      <c r="CCD851" s="3"/>
      <c r="CCE851" s="3"/>
      <c r="CCF851" s="3"/>
      <c r="CCG851" s="3"/>
      <c r="CCH851" s="3"/>
      <c r="CCI851" s="3"/>
      <c r="CCJ851" s="3"/>
      <c r="CCK851" s="3"/>
      <c r="CCL851" s="3"/>
      <c r="CCM851" s="3"/>
      <c r="CCN851" s="3"/>
      <c r="CCO851" s="3"/>
      <c r="CCP851" s="3"/>
      <c r="CCQ851" s="3"/>
      <c r="CCR851" s="3"/>
      <c r="CCS851" s="3"/>
      <c r="CCT851" s="3"/>
      <c r="CCU851" s="3"/>
      <c r="CCV851" s="3"/>
      <c r="CCW851" s="3"/>
      <c r="CCX851" s="3"/>
      <c r="CCY851" s="3"/>
      <c r="CCZ851" s="3"/>
      <c r="CDA851" s="3"/>
      <c r="CDB851" s="3"/>
      <c r="CDC851" s="3"/>
      <c r="CDD851" s="3"/>
      <c r="CDE851" s="3"/>
      <c r="CDF851" s="3"/>
      <c r="CDG851" s="3"/>
      <c r="CDH851" s="3"/>
      <c r="CDI851" s="3"/>
      <c r="CDJ851" s="3"/>
      <c r="CDK851" s="3"/>
      <c r="CDL851" s="3"/>
      <c r="CDM851" s="3"/>
      <c r="CDN851" s="3"/>
      <c r="CDO851" s="3"/>
      <c r="CDP851" s="3"/>
      <c r="CDQ851" s="3"/>
      <c r="CDR851" s="3"/>
      <c r="CDS851" s="3"/>
      <c r="CDT851" s="3"/>
      <c r="CDU851" s="3"/>
      <c r="CDV851" s="3"/>
      <c r="CDW851" s="3"/>
      <c r="CDX851" s="3"/>
      <c r="CDY851" s="3"/>
      <c r="CDZ851" s="3"/>
      <c r="CEA851" s="3"/>
      <c r="CEB851" s="3"/>
      <c r="CEC851" s="3"/>
      <c r="CED851" s="3"/>
      <c r="CEE851" s="3"/>
      <c r="CEF851" s="3"/>
      <c r="CEG851" s="3"/>
      <c r="CEH851" s="3"/>
      <c r="CEI851" s="3"/>
      <c r="CEJ851" s="3"/>
      <c r="CEK851" s="3"/>
      <c r="CEL851" s="3"/>
      <c r="CEM851" s="3"/>
      <c r="CEN851" s="3"/>
      <c r="CEO851" s="3"/>
      <c r="CEP851" s="3"/>
      <c r="CEQ851" s="3"/>
      <c r="CER851" s="3"/>
      <c r="CES851" s="3"/>
      <c r="CET851" s="3"/>
      <c r="CEU851" s="3"/>
      <c r="CEV851" s="3"/>
      <c r="CEW851" s="3"/>
      <c r="CEX851" s="3"/>
      <c r="CEY851" s="3"/>
      <c r="CEZ851" s="3"/>
      <c r="CFA851" s="3"/>
      <c r="CFB851" s="3"/>
      <c r="CFC851" s="3"/>
      <c r="CFD851" s="3"/>
      <c r="CFE851" s="3"/>
      <c r="CFF851" s="3"/>
      <c r="CFG851" s="3"/>
      <c r="CFH851" s="3"/>
      <c r="CFI851" s="3"/>
      <c r="CFJ851" s="3"/>
      <c r="CFK851" s="3"/>
      <c r="CFL851" s="3"/>
      <c r="CFM851" s="3"/>
      <c r="CFN851" s="3"/>
      <c r="CFO851" s="3"/>
      <c r="CFP851" s="3"/>
      <c r="CFQ851" s="3"/>
      <c r="CFR851" s="3"/>
      <c r="CFS851" s="3"/>
      <c r="CFT851" s="3"/>
      <c r="CFU851" s="3"/>
      <c r="CFV851" s="3"/>
      <c r="CFW851" s="3"/>
      <c r="CFX851" s="3"/>
      <c r="CFY851" s="3"/>
      <c r="CFZ851" s="3"/>
      <c r="CGA851" s="3"/>
      <c r="CGB851" s="3"/>
      <c r="CGC851" s="3"/>
      <c r="CGD851" s="3"/>
      <c r="CGE851" s="3"/>
      <c r="CGF851" s="3"/>
      <c r="CGG851" s="3"/>
      <c r="CGH851" s="3"/>
      <c r="CGI851" s="3"/>
      <c r="CGJ851" s="3"/>
      <c r="CGK851" s="3"/>
      <c r="CGL851" s="3"/>
      <c r="CGM851" s="3"/>
      <c r="CGN851" s="3"/>
      <c r="CGO851" s="3"/>
      <c r="CGP851" s="3"/>
      <c r="CGQ851" s="3"/>
      <c r="CGR851" s="3"/>
      <c r="CGS851" s="3"/>
      <c r="CGT851" s="3"/>
      <c r="CGU851" s="3"/>
      <c r="CGV851" s="3"/>
      <c r="CGW851" s="3"/>
      <c r="CGX851" s="3"/>
      <c r="CGY851" s="3"/>
      <c r="CGZ851" s="3"/>
      <c r="CHA851" s="3"/>
      <c r="CHB851" s="3"/>
      <c r="CHC851" s="3"/>
      <c r="CHD851" s="3"/>
      <c r="CHE851" s="3"/>
      <c r="CHF851" s="3"/>
      <c r="CHG851" s="3"/>
      <c r="CHH851" s="3"/>
      <c r="CHI851" s="3"/>
      <c r="CHJ851" s="3"/>
      <c r="CHK851" s="3"/>
      <c r="CHL851" s="3"/>
      <c r="CHM851" s="3"/>
      <c r="CHN851" s="3"/>
      <c r="CHO851" s="3"/>
      <c r="CHP851" s="3"/>
      <c r="CHQ851" s="3"/>
      <c r="CHR851" s="3"/>
      <c r="CHS851" s="3"/>
      <c r="CHT851" s="3"/>
      <c r="CHU851" s="3"/>
      <c r="CHV851" s="3"/>
      <c r="CHW851" s="3"/>
      <c r="CHX851" s="3"/>
      <c r="CHY851" s="3"/>
      <c r="CHZ851" s="3"/>
      <c r="CIA851" s="3"/>
      <c r="CIB851" s="3"/>
      <c r="CIC851" s="3"/>
      <c r="CID851" s="3"/>
      <c r="CIE851" s="3"/>
      <c r="CIF851" s="3"/>
      <c r="CIG851" s="3"/>
      <c r="CIH851" s="3"/>
      <c r="CII851" s="3"/>
      <c r="CIJ851" s="3"/>
      <c r="CIK851" s="3"/>
      <c r="CIL851" s="3"/>
      <c r="CIM851" s="3"/>
      <c r="CIN851" s="3"/>
      <c r="CIO851" s="3"/>
      <c r="CIP851" s="3"/>
      <c r="CIQ851" s="3"/>
      <c r="CIR851" s="3"/>
      <c r="CIS851" s="3"/>
      <c r="CIT851" s="3"/>
      <c r="CIU851" s="3"/>
      <c r="CIV851" s="3"/>
      <c r="CIW851" s="3"/>
      <c r="CIX851" s="3"/>
      <c r="CIY851" s="3"/>
      <c r="CIZ851" s="3"/>
      <c r="CJA851" s="3"/>
      <c r="CJB851" s="3"/>
      <c r="CJC851" s="3"/>
      <c r="CJD851" s="3"/>
      <c r="CJE851" s="3"/>
      <c r="CJF851" s="3"/>
      <c r="CJG851" s="3"/>
      <c r="CJH851" s="3"/>
      <c r="CJI851" s="3"/>
      <c r="CJJ851" s="3"/>
      <c r="CJK851" s="3"/>
      <c r="CJL851" s="3"/>
      <c r="CJM851" s="3"/>
      <c r="CJN851" s="3"/>
      <c r="CJO851" s="3"/>
      <c r="CJP851" s="3"/>
      <c r="CJQ851" s="3"/>
      <c r="CJR851" s="3"/>
      <c r="CJS851" s="3"/>
      <c r="CJT851" s="3"/>
      <c r="CJU851" s="3"/>
      <c r="CJV851" s="3"/>
      <c r="CJW851" s="3"/>
      <c r="CJX851" s="3"/>
      <c r="CJY851" s="3"/>
      <c r="CJZ851" s="3"/>
      <c r="CKA851" s="3"/>
      <c r="CKB851" s="3"/>
      <c r="CKC851" s="3"/>
      <c r="CKD851" s="3"/>
      <c r="CKE851" s="3"/>
      <c r="CKF851" s="3"/>
      <c r="CKG851" s="3"/>
      <c r="CKH851" s="3"/>
      <c r="CKI851" s="3"/>
      <c r="CKJ851" s="3"/>
      <c r="CKK851" s="3"/>
      <c r="CKL851" s="3"/>
      <c r="CKM851" s="3"/>
      <c r="CKN851" s="3"/>
      <c r="CKO851" s="3"/>
      <c r="CKP851" s="3"/>
      <c r="CKQ851" s="3"/>
      <c r="CKR851" s="3"/>
      <c r="CKS851" s="3"/>
      <c r="CKT851" s="3"/>
      <c r="CKU851" s="3"/>
      <c r="CKV851" s="3"/>
      <c r="CKW851" s="3"/>
      <c r="CKX851" s="3"/>
      <c r="CKY851" s="3"/>
      <c r="CKZ851" s="3"/>
      <c r="CLA851" s="3"/>
      <c r="CLB851" s="3"/>
      <c r="CLC851" s="3"/>
      <c r="CLD851" s="3"/>
      <c r="CLE851" s="3"/>
      <c r="CLF851" s="3"/>
      <c r="CLG851" s="3"/>
      <c r="CLH851" s="3"/>
      <c r="CLI851" s="3"/>
      <c r="CLJ851" s="3"/>
      <c r="CLK851" s="3"/>
      <c r="CLL851" s="3"/>
      <c r="CLM851" s="3"/>
      <c r="CLN851" s="3"/>
      <c r="CLO851" s="3"/>
      <c r="CLP851" s="3"/>
      <c r="CLQ851" s="3"/>
      <c r="CLR851" s="3"/>
      <c r="CLS851" s="3"/>
      <c r="CLT851" s="3"/>
      <c r="CLU851" s="3"/>
      <c r="CLV851" s="3"/>
      <c r="CLW851" s="3"/>
      <c r="CLX851" s="3"/>
      <c r="CLY851" s="3"/>
      <c r="CLZ851" s="3"/>
      <c r="CMA851" s="3"/>
      <c r="CMB851" s="3"/>
      <c r="CMC851" s="3"/>
      <c r="CMD851" s="3"/>
      <c r="CME851" s="3"/>
      <c r="CMF851" s="3"/>
      <c r="CMG851" s="3"/>
      <c r="CMH851" s="3"/>
      <c r="CMI851" s="3"/>
      <c r="CMJ851" s="3"/>
      <c r="CMK851" s="3"/>
      <c r="CML851" s="3"/>
      <c r="CMM851" s="3"/>
      <c r="CMN851" s="3"/>
      <c r="CMO851" s="3"/>
      <c r="CMP851" s="3"/>
      <c r="CMQ851" s="3"/>
      <c r="CMR851" s="3"/>
      <c r="CMS851" s="3"/>
      <c r="CMT851" s="3"/>
      <c r="CMU851" s="3"/>
      <c r="CMV851" s="3"/>
      <c r="CMW851" s="3"/>
      <c r="CMX851" s="3"/>
      <c r="CMY851" s="3"/>
      <c r="CMZ851" s="3"/>
      <c r="CNA851" s="3"/>
      <c r="CNB851" s="3"/>
      <c r="CNC851" s="3"/>
      <c r="CND851" s="3"/>
      <c r="CNE851" s="3"/>
      <c r="CNF851" s="3"/>
      <c r="CNG851" s="3"/>
      <c r="CNH851" s="3"/>
      <c r="CNI851" s="3"/>
      <c r="CNJ851" s="3"/>
      <c r="CNK851" s="3"/>
      <c r="CNL851" s="3"/>
      <c r="CNM851" s="3"/>
      <c r="CNN851" s="3"/>
      <c r="CNO851" s="3"/>
      <c r="CNP851" s="3"/>
      <c r="CNQ851" s="3"/>
      <c r="CNR851" s="3"/>
      <c r="CNS851" s="3"/>
      <c r="CNT851" s="3"/>
      <c r="CNU851" s="3"/>
      <c r="CNV851" s="3"/>
      <c r="CNW851" s="3"/>
      <c r="CNX851" s="3"/>
      <c r="CNY851" s="3"/>
      <c r="CNZ851" s="3"/>
      <c r="COA851" s="3"/>
      <c r="COB851" s="3"/>
      <c r="COC851" s="3"/>
      <c r="COD851" s="3"/>
      <c r="COE851" s="3"/>
      <c r="COF851" s="3"/>
      <c r="COG851" s="3"/>
      <c r="COH851" s="3"/>
      <c r="COI851" s="3"/>
      <c r="COJ851" s="3"/>
      <c r="COK851" s="3"/>
      <c r="COL851" s="3"/>
      <c r="COM851" s="3"/>
      <c r="CON851" s="3"/>
      <c r="COO851" s="3"/>
      <c r="COP851" s="3"/>
      <c r="COQ851" s="3"/>
      <c r="COR851" s="3"/>
      <c r="COS851" s="3"/>
      <c r="COT851" s="3"/>
      <c r="COU851" s="3"/>
      <c r="COV851" s="3"/>
      <c r="COW851" s="3"/>
      <c r="COX851" s="3"/>
      <c r="COY851" s="3"/>
      <c r="COZ851" s="3"/>
      <c r="CPA851" s="3"/>
      <c r="CPB851" s="3"/>
      <c r="CPC851" s="3"/>
      <c r="CPD851" s="3"/>
      <c r="CPE851" s="3"/>
      <c r="CPF851" s="3"/>
      <c r="CPG851" s="3"/>
      <c r="CPH851" s="3"/>
      <c r="CPI851" s="3"/>
      <c r="CPJ851" s="3"/>
      <c r="CPK851" s="3"/>
      <c r="CPL851" s="3"/>
      <c r="CPM851" s="3"/>
      <c r="CPN851" s="3"/>
      <c r="CPO851" s="3"/>
      <c r="CPP851" s="3"/>
      <c r="CPQ851" s="3"/>
      <c r="CPR851" s="3"/>
      <c r="CPS851" s="3"/>
      <c r="CPT851" s="3"/>
      <c r="CPU851" s="3"/>
      <c r="CPV851" s="3"/>
      <c r="CPW851" s="3"/>
      <c r="CPX851" s="3"/>
      <c r="CPY851" s="3"/>
      <c r="CPZ851" s="3"/>
      <c r="CQA851" s="3"/>
      <c r="CQB851" s="3"/>
      <c r="CQC851" s="3"/>
      <c r="CQD851" s="3"/>
      <c r="CQE851" s="3"/>
      <c r="CQF851" s="3"/>
      <c r="CQG851" s="3"/>
      <c r="CQH851" s="3"/>
      <c r="CQI851" s="3"/>
      <c r="CQJ851" s="3"/>
      <c r="CQK851" s="3"/>
      <c r="CQL851" s="3"/>
      <c r="CQM851" s="3"/>
      <c r="CQN851" s="3"/>
      <c r="CQO851" s="3"/>
      <c r="CQP851" s="3"/>
      <c r="CQQ851" s="3"/>
      <c r="CQR851" s="3"/>
      <c r="CQS851" s="3"/>
      <c r="CQT851" s="3"/>
      <c r="CQU851" s="3"/>
      <c r="CQV851" s="3"/>
      <c r="CQW851" s="3"/>
      <c r="CQX851" s="3"/>
      <c r="CQY851" s="3"/>
      <c r="CQZ851" s="3"/>
      <c r="CRA851" s="3"/>
      <c r="CRB851" s="3"/>
      <c r="CRC851" s="3"/>
      <c r="CRD851" s="3"/>
      <c r="CRE851" s="3"/>
      <c r="CRF851" s="3"/>
      <c r="CRG851" s="3"/>
      <c r="CRH851" s="3"/>
      <c r="CRI851" s="3"/>
      <c r="CRJ851" s="3"/>
      <c r="CRK851" s="3"/>
      <c r="CRL851" s="3"/>
      <c r="CRM851" s="3"/>
      <c r="CRN851" s="3"/>
      <c r="CRO851" s="3"/>
      <c r="CRP851" s="3"/>
      <c r="CRQ851" s="3"/>
      <c r="CRR851" s="3"/>
      <c r="CRS851" s="3"/>
      <c r="CRT851" s="3"/>
      <c r="CRU851" s="3"/>
      <c r="CRV851" s="3"/>
      <c r="CRW851" s="3"/>
      <c r="CRX851" s="3"/>
      <c r="CRY851" s="3"/>
      <c r="CRZ851" s="3"/>
      <c r="CSA851" s="3"/>
      <c r="CSB851" s="3"/>
      <c r="CSC851" s="3"/>
      <c r="CSD851" s="3"/>
      <c r="CSE851" s="3"/>
      <c r="CSF851" s="3"/>
      <c r="CSG851" s="3"/>
      <c r="CSH851" s="3"/>
      <c r="CSI851" s="3"/>
      <c r="CSJ851" s="3"/>
      <c r="CSK851" s="3"/>
      <c r="CSL851" s="3"/>
      <c r="CSM851" s="3"/>
      <c r="CSN851" s="3"/>
      <c r="CSO851" s="3"/>
      <c r="CSP851" s="3"/>
      <c r="CSQ851" s="3"/>
      <c r="CSR851" s="3"/>
      <c r="CSS851" s="3"/>
      <c r="CST851" s="3"/>
      <c r="CSU851" s="3"/>
      <c r="CSV851" s="3"/>
      <c r="CSW851" s="3"/>
      <c r="CSX851" s="3"/>
      <c r="CSY851" s="3"/>
      <c r="CSZ851" s="3"/>
      <c r="CTA851" s="3"/>
      <c r="CTB851" s="3"/>
      <c r="CTC851" s="3"/>
      <c r="CTD851" s="3"/>
      <c r="CTE851" s="3"/>
      <c r="CTF851" s="3"/>
      <c r="CTG851" s="3"/>
      <c r="CTH851" s="3"/>
      <c r="CTI851" s="3"/>
      <c r="CTJ851" s="3"/>
      <c r="CTK851" s="3"/>
      <c r="CTL851" s="3"/>
      <c r="CTM851" s="3"/>
      <c r="CTN851" s="3"/>
      <c r="CTO851" s="3"/>
      <c r="CTP851" s="3"/>
      <c r="CTQ851" s="3"/>
      <c r="CTR851" s="3"/>
      <c r="CTS851" s="3"/>
      <c r="CTT851" s="3"/>
      <c r="CTU851" s="3"/>
      <c r="CTV851" s="3"/>
      <c r="CTW851" s="3"/>
      <c r="CTX851" s="3"/>
      <c r="CTY851" s="3"/>
      <c r="CTZ851" s="3"/>
      <c r="CUA851" s="3"/>
      <c r="CUB851" s="3"/>
      <c r="CUC851" s="3"/>
      <c r="CUD851" s="3"/>
      <c r="CUE851" s="3"/>
      <c r="CUF851" s="3"/>
      <c r="CUG851" s="3"/>
      <c r="CUH851" s="3"/>
      <c r="CUI851" s="3"/>
      <c r="CUJ851" s="3"/>
      <c r="CUK851" s="3"/>
      <c r="CUL851" s="3"/>
      <c r="CUM851" s="3"/>
      <c r="CUN851" s="3"/>
      <c r="CUO851" s="3"/>
      <c r="CUP851" s="3"/>
      <c r="CUQ851" s="3"/>
      <c r="CUR851" s="3"/>
      <c r="CUS851" s="3"/>
      <c r="CUT851" s="3"/>
      <c r="CUU851" s="3"/>
      <c r="CUV851" s="3"/>
      <c r="CUW851" s="3"/>
      <c r="CUX851" s="3"/>
      <c r="CUY851" s="3"/>
      <c r="CUZ851" s="3"/>
      <c r="CVA851" s="3"/>
      <c r="CVB851" s="3"/>
      <c r="CVC851" s="3"/>
      <c r="CVD851" s="3"/>
      <c r="CVE851" s="3"/>
      <c r="CVF851" s="3"/>
      <c r="CVG851" s="3"/>
      <c r="CVH851" s="3"/>
      <c r="CVI851" s="3"/>
      <c r="CVJ851" s="3"/>
      <c r="CVK851" s="3"/>
      <c r="CVL851" s="3"/>
      <c r="CVM851" s="3"/>
      <c r="CVN851" s="3"/>
      <c r="CVO851" s="3"/>
      <c r="CVP851" s="3"/>
      <c r="CVQ851" s="3"/>
      <c r="CVR851" s="3"/>
      <c r="CVS851" s="3"/>
      <c r="CVT851" s="3"/>
      <c r="CVU851" s="3"/>
      <c r="CVV851" s="3"/>
      <c r="CVW851" s="3"/>
      <c r="CVX851" s="3"/>
      <c r="CVY851" s="3"/>
      <c r="CVZ851" s="3"/>
      <c r="CWA851" s="3"/>
      <c r="CWB851" s="3"/>
      <c r="CWC851" s="3"/>
      <c r="CWD851" s="3"/>
      <c r="CWE851" s="3"/>
      <c r="CWF851" s="3"/>
      <c r="CWG851" s="3"/>
      <c r="CWH851" s="3"/>
      <c r="CWI851" s="3"/>
      <c r="CWJ851" s="3"/>
      <c r="CWK851" s="3"/>
      <c r="CWL851" s="3"/>
      <c r="CWM851" s="3"/>
      <c r="CWN851" s="3"/>
      <c r="CWO851" s="3"/>
      <c r="CWP851" s="3"/>
      <c r="CWQ851" s="3"/>
      <c r="CWR851" s="3"/>
      <c r="CWS851" s="3"/>
      <c r="CWT851" s="3"/>
      <c r="CWU851" s="3"/>
      <c r="CWV851" s="3"/>
      <c r="CWW851" s="3"/>
      <c r="CWX851" s="3"/>
      <c r="CWY851" s="3"/>
      <c r="CWZ851" s="3"/>
      <c r="CXA851" s="3"/>
      <c r="CXB851" s="3"/>
      <c r="CXC851" s="3"/>
      <c r="CXD851" s="3"/>
      <c r="CXE851" s="3"/>
      <c r="CXF851" s="3"/>
      <c r="CXG851" s="3"/>
      <c r="CXH851" s="3"/>
      <c r="CXI851" s="3"/>
      <c r="CXJ851" s="3"/>
      <c r="CXK851" s="3"/>
      <c r="CXL851" s="3"/>
      <c r="CXM851" s="3"/>
      <c r="CXN851" s="3"/>
      <c r="CXO851" s="3"/>
      <c r="CXP851" s="3"/>
      <c r="CXQ851" s="3"/>
      <c r="CXR851" s="3"/>
      <c r="CXS851" s="3"/>
      <c r="CXT851" s="3"/>
      <c r="CXU851" s="3"/>
      <c r="CXV851" s="3"/>
      <c r="CXW851" s="3"/>
      <c r="CXX851" s="3"/>
      <c r="CXY851" s="3"/>
      <c r="CXZ851" s="3"/>
      <c r="CYA851" s="3"/>
      <c r="CYB851" s="3"/>
      <c r="CYC851" s="3"/>
      <c r="CYD851" s="3"/>
      <c r="CYE851" s="3"/>
      <c r="CYF851" s="3"/>
      <c r="CYG851" s="3"/>
      <c r="CYH851" s="3"/>
      <c r="CYI851" s="3"/>
      <c r="CYJ851" s="3"/>
      <c r="CYK851" s="3"/>
      <c r="CYL851" s="3"/>
      <c r="CYM851" s="3"/>
      <c r="CYN851" s="3"/>
      <c r="CYO851" s="3"/>
      <c r="CYP851" s="3"/>
      <c r="CYQ851" s="3"/>
      <c r="CYR851" s="3"/>
      <c r="CYS851" s="3"/>
      <c r="CYT851" s="3"/>
      <c r="CYU851" s="3"/>
      <c r="CYV851" s="3"/>
      <c r="CYW851" s="3"/>
      <c r="CYX851" s="3"/>
      <c r="CYY851" s="3"/>
      <c r="CYZ851" s="3"/>
      <c r="CZA851" s="3"/>
      <c r="CZB851" s="3"/>
      <c r="CZC851" s="3"/>
      <c r="CZD851" s="3"/>
      <c r="CZE851" s="3"/>
      <c r="CZF851" s="3"/>
      <c r="CZG851" s="3"/>
      <c r="CZH851" s="3"/>
      <c r="CZI851" s="3"/>
      <c r="CZJ851" s="3"/>
      <c r="CZK851" s="3"/>
      <c r="CZL851" s="3"/>
      <c r="CZM851" s="3"/>
      <c r="CZN851" s="3"/>
      <c r="CZO851" s="3"/>
      <c r="CZP851" s="3"/>
      <c r="CZQ851" s="3"/>
      <c r="CZR851" s="3"/>
      <c r="CZS851" s="3"/>
      <c r="CZT851" s="3"/>
      <c r="CZU851" s="3"/>
      <c r="CZV851" s="3"/>
      <c r="CZW851" s="3"/>
      <c r="CZX851" s="3"/>
      <c r="CZY851" s="3"/>
      <c r="CZZ851" s="3"/>
      <c r="DAA851" s="3"/>
      <c r="DAB851" s="3"/>
      <c r="DAC851" s="3"/>
      <c r="DAD851" s="3"/>
      <c r="DAE851" s="3"/>
      <c r="DAF851" s="3"/>
      <c r="DAG851" s="3"/>
      <c r="DAH851" s="3"/>
      <c r="DAI851" s="3"/>
      <c r="DAJ851" s="3"/>
      <c r="DAK851" s="3"/>
      <c r="DAL851" s="3"/>
      <c r="DAM851" s="3"/>
      <c r="DAN851" s="3"/>
      <c r="DAO851" s="3"/>
      <c r="DAP851" s="3"/>
      <c r="DAQ851" s="3"/>
      <c r="DAR851" s="3"/>
      <c r="DAS851" s="3"/>
      <c r="DAT851" s="3"/>
      <c r="DAU851" s="3"/>
      <c r="DAV851" s="3"/>
      <c r="DAW851" s="3"/>
      <c r="DAX851" s="3"/>
      <c r="DAY851" s="3"/>
      <c r="DAZ851" s="3"/>
      <c r="DBA851" s="3"/>
      <c r="DBB851" s="3"/>
      <c r="DBC851" s="3"/>
      <c r="DBD851" s="3"/>
      <c r="DBE851" s="3"/>
      <c r="DBF851" s="3"/>
      <c r="DBG851" s="3"/>
      <c r="DBH851" s="3"/>
      <c r="DBI851" s="3"/>
      <c r="DBJ851" s="3"/>
      <c r="DBK851" s="3"/>
      <c r="DBL851" s="3"/>
      <c r="DBM851" s="3"/>
      <c r="DBN851" s="3"/>
      <c r="DBO851" s="3"/>
      <c r="DBP851" s="3"/>
      <c r="DBQ851" s="3"/>
      <c r="DBR851" s="3"/>
      <c r="DBS851" s="3"/>
      <c r="DBT851" s="3"/>
      <c r="DBU851" s="3"/>
      <c r="DBV851" s="3"/>
      <c r="DBW851" s="3"/>
      <c r="DBX851" s="3"/>
      <c r="DBY851" s="3"/>
      <c r="DBZ851" s="3"/>
      <c r="DCA851" s="3"/>
      <c r="DCB851" s="3"/>
      <c r="DCC851" s="3"/>
      <c r="DCD851" s="3"/>
      <c r="DCE851" s="3"/>
      <c r="DCF851" s="3"/>
      <c r="DCG851" s="3"/>
      <c r="DCH851" s="3"/>
      <c r="DCI851" s="3"/>
      <c r="DCJ851" s="3"/>
      <c r="DCK851" s="3"/>
      <c r="DCL851" s="3"/>
      <c r="DCM851" s="3"/>
      <c r="DCN851" s="3"/>
      <c r="DCO851" s="3"/>
      <c r="DCP851" s="3"/>
      <c r="DCQ851" s="3"/>
      <c r="DCR851" s="3"/>
      <c r="DCS851" s="3"/>
      <c r="DCT851" s="3"/>
      <c r="DCU851" s="3"/>
      <c r="DCV851" s="3"/>
      <c r="DCW851" s="3"/>
      <c r="DCX851" s="3"/>
      <c r="DCY851" s="3"/>
      <c r="DCZ851" s="3"/>
      <c r="DDA851" s="3"/>
      <c r="DDB851" s="3"/>
      <c r="DDC851" s="3"/>
      <c r="DDD851" s="3"/>
      <c r="DDE851" s="3"/>
      <c r="DDF851" s="3"/>
      <c r="DDG851" s="3"/>
      <c r="DDH851" s="3"/>
      <c r="DDI851" s="3"/>
      <c r="DDJ851" s="3"/>
      <c r="DDK851" s="3"/>
      <c r="DDL851" s="3"/>
      <c r="DDM851" s="3"/>
      <c r="DDN851" s="3"/>
      <c r="DDO851" s="3"/>
      <c r="DDP851" s="3"/>
      <c r="DDQ851" s="3"/>
      <c r="DDR851" s="3"/>
      <c r="DDS851" s="3"/>
      <c r="DDT851" s="3"/>
      <c r="DDU851" s="3"/>
      <c r="DDV851" s="3"/>
      <c r="DDW851" s="3"/>
      <c r="DDX851" s="3"/>
      <c r="DDY851" s="3"/>
      <c r="DDZ851" s="3"/>
      <c r="DEA851" s="3"/>
      <c r="DEB851" s="3"/>
      <c r="DEC851" s="3"/>
      <c r="DED851" s="3"/>
      <c r="DEE851" s="3"/>
      <c r="DEF851" s="3"/>
      <c r="DEG851" s="3"/>
      <c r="DEH851" s="3"/>
      <c r="DEI851" s="3"/>
      <c r="DEJ851" s="3"/>
      <c r="DEK851" s="3"/>
      <c r="DEL851" s="3"/>
      <c r="DEM851" s="3"/>
      <c r="DEN851" s="3"/>
      <c r="DEO851" s="3"/>
      <c r="DEP851" s="3"/>
      <c r="DEQ851" s="3"/>
      <c r="DER851" s="3"/>
      <c r="DES851" s="3"/>
      <c r="DET851" s="3"/>
      <c r="DEU851" s="3"/>
      <c r="DEV851" s="3"/>
      <c r="DEW851" s="3"/>
      <c r="DEX851" s="3"/>
      <c r="DEY851" s="3"/>
      <c r="DEZ851" s="3"/>
      <c r="DFA851" s="3"/>
      <c r="DFB851" s="3"/>
      <c r="DFC851" s="3"/>
      <c r="DFD851" s="3"/>
      <c r="DFE851" s="3"/>
      <c r="DFF851" s="3"/>
      <c r="DFG851" s="3"/>
      <c r="DFH851" s="3"/>
      <c r="DFI851" s="3"/>
      <c r="DFJ851" s="3"/>
      <c r="DFK851" s="3"/>
      <c r="DFL851" s="3"/>
      <c r="DFM851" s="3"/>
      <c r="DFN851" s="3"/>
      <c r="DFO851" s="3"/>
      <c r="DFP851" s="3"/>
      <c r="DFQ851" s="3"/>
      <c r="DFR851" s="3"/>
      <c r="DFS851" s="3"/>
      <c r="DFT851" s="3"/>
      <c r="DFU851" s="3"/>
      <c r="DFV851" s="3"/>
      <c r="DFW851" s="3"/>
      <c r="DFX851" s="3"/>
      <c r="DFY851" s="3"/>
      <c r="DFZ851" s="3"/>
      <c r="DGA851" s="3"/>
      <c r="DGB851" s="3"/>
      <c r="DGC851" s="3"/>
      <c r="DGD851" s="3"/>
      <c r="DGE851" s="3"/>
      <c r="DGF851" s="3"/>
      <c r="DGG851" s="3"/>
      <c r="DGH851" s="3"/>
      <c r="DGI851" s="3"/>
      <c r="DGJ851" s="3"/>
      <c r="DGK851" s="3"/>
      <c r="DGL851" s="3"/>
      <c r="DGM851" s="3"/>
      <c r="DGN851" s="3"/>
      <c r="DGO851" s="3"/>
      <c r="DGP851" s="3"/>
      <c r="DGQ851" s="3"/>
      <c r="DGR851" s="3"/>
      <c r="DGS851" s="3"/>
      <c r="DGT851" s="3"/>
      <c r="DGU851" s="3"/>
      <c r="DGV851" s="3"/>
      <c r="DGW851" s="3"/>
      <c r="DGX851" s="3"/>
      <c r="DGY851" s="3"/>
      <c r="DGZ851" s="3"/>
      <c r="DHA851" s="3"/>
      <c r="DHB851" s="3"/>
      <c r="DHC851" s="3"/>
      <c r="DHD851" s="3"/>
      <c r="DHE851" s="3"/>
      <c r="DHF851" s="3"/>
      <c r="DHG851" s="3"/>
      <c r="DHH851" s="3"/>
      <c r="DHI851" s="3"/>
      <c r="DHJ851" s="3"/>
      <c r="DHK851" s="3"/>
      <c r="DHL851" s="3"/>
      <c r="DHM851" s="3"/>
      <c r="DHN851" s="3"/>
      <c r="DHO851" s="3"/>
      <c r="DHP851" s="3"/>
      <c r="DHQ851" s="3"/>
      <c r="DHR851" s="3"/>
      <c r="DHS851" s="3"/>
      <c r="DHT851" s="3"/>
      <c r="DHU851" s="3"/>
      <c r="DHV851" s="3"/>
      <c r="DHW851" s="3"/>
      <c r="DHX851" s="3"/>
      <c r="DHY851" s="3"/>
      <c r="DHZ851" s="3"/>
      <c r="DIA851" s="3"/>
      <c r="DIB851" s="3"/>
      <c r="DIC851" s="3"/>
      <c r="DID851" s="3"/>
      <c r="DIE851" s="3"/>
      <c r="DIF851" s="3"/>
      <c r="DIG851" s="3"/>
      <c r="DIH851" s="3"/>
      <c r="DII851" s="3"/>
      <c r="DIJ851" s="3"/>
      <c r="DIK851" s="3"/>
      <c r="DIL851" s="3"/>
      <c r="DIM851" s="3"/>
      <c r="DIN851" s="3"/>
      <c r="DIO851" s="3"/>
      <c r="DIP851" s="3"/>
      <c r="DIQ851" s="3"/>
      <c r="DIR851" s="3"/>
      <c r="DIS851" s="3"/>
      <c r="DIT851" s="3"/>
      <c r="DIU851" s="3"/>
      <c r="DIV851" s="3"/>
      <c r="DIW851" s="3"/>
      <c r="DIX851" s="3"/>
      <c r="DIY851" s="3"/>
      <c r="DIZ851" s="3"/>
      <c r="DJA851" s="3"/>
      <c r="DJB851" s="3"/>
      <c r="DJC851" s="3"/>
      <c r="DJD851" s="3"/>
      <c r="DJE851" s="3"/>
      <c r="DJF851" s="3"/>
      <c r="DJG851" s="3"/>
      <c r="DJH851" s="3"/>
      <c r="DJI851" s="3"/>
      <c r="DJJ851" s="3"/>
      <c r="DJK851" s="3"/>
      <c r="DJL851" s="3"/>
      <c r="DJM851" s="3"/>
      <c r="DJN851" s="3"/>
      <c r="DJO851" s="3"/>
      <c r="DJP851" s="3"/>
      <c r="DJQ851" s="3"/>
      <c r="DJR851" s="3"/>
      <c r="DJS851" s="3"/>
      <c r="DJT851" s="3"/>
      <c r="DJU851" s="3"/>
      <c r="DJV851" s="3"/>
      <c r="DJW851" s="3"/>
      <c r="DJX851" s="3"/>
      <c r="DJY851" s="3"/>
      <c r="DJZ851" s="3"/>
      <c r="DKA851" s="3"/>
      <c r="DKB851" s="3"/>
      <c r="DKC851" s="3"/>
      <c r="DKD851" s="3"/>
      <c r="DKE851" s="3"/>
      <c r="DKF851" s="3"/>
      <c r="DKG851" s="3"/>
      <c r="DKH851" s="3"/>
      <c r="DKI851" s="3"/>
      <c r="DKJ851" s="3"/>
      <c r="DKK851" s="3"/>
      <c r="DKL851" s="3"/>
      <c r="DKM851" s="3"/>
      <c r="DKN851" s="3"/>
      <c r="DKO851" s="3"/>
      <c r="DKP851" s="3"/>
      <c r="DKQ851" s="3"/>
      <c r="DKR851" s="3"/>
      <c r="DKS851" s="3"/>
      <c r="DKT851" s="3"/>
      <c r="DKU851" s="3"/>
      <c r="DKV851" s="3"/>
      <c r="DKW851" s="3"/>
      <c r="DKX851" s="3"/>
      <c r="DKY851" s="3"/>
      <c r="DKZ851" s="3"/>
      <c r="DLA851" s="3"/>
      <c r="DLB851" s="3"/>
      <c r="DLC851" s="3"/>
      <c r="DLD851" s="3"/>
      <c r="DLE851" s="3"/>
      <c r="DLF851" s="3"/>
      <c r="DLG851" s="3"/>
      <c r="DLH851" s="3"/>
      <c r="DLI851" s="3"/>
      <c r="DLJ851" s="3"/>
      <c r="DLK851" s="3"/>
      <c r="DLL851" s="3"/>
      <c r="DLM851" s="3"/>
      <c r="DLN851" s="3"/>
      <c r="DLO851" s="3"/>
      <c r="DLP851" s="3"/>
      <c r="DLQ851" s="3"/>
      <c r="DLR851" s="3"/>
      <c r="DLS851" s="3"/>
      <c r="DLT851" s="3"/>
      <c r="DLU851" s="3"/>
      <c r="DLV851" s="3"/>
      <c r="DLW851" s="3"/>
      <c r="DLX851" s="3"/>
      <c r="DLY851" s="3"/>
      <c r="DLZ851" s="3"/>
      <c r="DMA851" s="3"/>
      <c r="DMB851" s="3"/>
      <c r="DMC851" s="3"/>
      <c r="DMD851" s="3"/>
      <c r="DME851" s="3"/>
      <c r="DMF851" s="3"/>
      <c r="DMG851" s="3"/>
      <c r="DMH851" s="3"/>
      <c r="DMI851" s="3"/>
      <c r="DMJ851" s="3"/>
      <c r="DMK851" s="3"/>
      <c r="DML851" s="3"/>
      <c r="DMM851" s="3"/>
      <c r="DMN851" s="3"/>
      <c r="DMO851" s="3"/>
      <c r="DMP851" s="3"/>
      <c r="DMQ851" s="3"/>
      <c r="DMR851" s="3"/>
      <c r="DMS851" s="3"/>
      <c r="DMT851" s="3"/>
      <c r="DMU851" s="3"/>
      <c r="DMV851" s="3"/>
      <c r="DMW851" s="3"/>
      <c r="DMX851" s="3"/>
      <c r="DMY851" s="3"/>
      <c r="DMZ851" s="3"/>
      <c r="DNA851" s="3"/>
      <c r="DNB851" s="3"/>
      <c r="DNC851" s="3"/>
      <c r="DND851" s="3"/>
      <c r="DNE851" s="3"/>
      <c r="DNF851" s="3"/>
      <c r="DNG851" s="3"/>
      <c r="DNH851" s="3"/>
      <c r="DNI851" s="3"/>
      <c r="DNJ851" s="3"/>
      <c r="DNK851" s="3"/>
      <c r="DNL851" s="3"/>
      <c r="DNM851" s="3"/>
      <c r="DNN851" s="3"/>
      <c r="DNO851" s="3"/>
      <c r="DNP851" s="3"/>
      <c r="DNQ851" s="3"/>
      <c r="DNR851" s="3"/>
      <c r="DNS851" s="3"/>
      <c r="DNT851" s="3"/>
      <c r="DNU851" s="3"/>
      <c r="DNV851" s="3"/>
      <c r="DNW851" s="3"/>
      <c r="DNX851" s="3"/>
      <c r="DNY851" s="3"/>
      <c r="DNZ851" s="3"/>
      <c r="DOA851" s="3"/>
      <c r="DOB851" s="3"/>
      <c r="DOC851" s="3"/>
      <c r="DOD851" s="3"/>
      <c r="DOE851" s="3"/>
      <c r="DOF851" s="3"/>
      <c r="DOG851" s="3"/>
      <c r="DOH851" s="3"/>
      <c r="DOI851" s="3"/>
      <c r="DOJ851" s="3"/>
      <c r="DOK851" s="3"/>
      <c r="DOL851" s="3"/>
      <c r="DOM851" s="3"/>
      <c r="DON851" s="3"/>
      <c r="DOO851" s="3"/>
      <c r="DOP851" s="3"/>
      <c r="DOQ851" s="3"/>
      <c r="DOR851" s="3"/>
      <c r="DOS851" s="3"/>
      <c r="DOT851" s="3"/>
      <c r="DOU851" s="3"/>
      <c r="DOV851" s="3"/>
      <c r="DOW851" s="3"/>
      <c r="DOX851" s="3"/>
      <c r="DOY851" s="3"/>
      <c r="DOZ851" s="3"/>
      <c r="DPA851" s="3"/>
      <c r="DPB851" s="3"/>
      <c r="DPC851" s="3"/>
      <c r="DPD851" s="3"/>
      <c r="DPE851" s="3"/>
      <c r="DPF851" s="3"/>
      <c r="DPG851" s="3"/>
      <c r="DPH851" s="3"/>
      <c r="DPI851" s="3"/>
      <c r="DPJ851" s="3"/>
      <c r="DPK851" s="3"/>
      <c r="DPL851" s="3"/>
      <c r="DPM851" s="3"/>
      <c r="DPN851" s="3"/>
      <c r="DPO851" s="3"/>
      <c r="DPP851" s="3"/>
      <c r="DPQ851" s="3"/>
      <c r="DPR851" s="3"/>
      <c r="DPS851" s="3"/>
      <c r="DPT851" s="3"/>
      <c r="DPU851" s="3"/>
      <c r="DPV851" s="3"/>
      <c r="DPW851" s="3"/>
      <c r="DPX851" s="3"/>
      <c r="DPY851" s="3"/>
      <c r="DPZ851" s="3"/>
      <c r="DQA851" s="3"/>
      <c r="DQB851" s="3"/>
      <c r="DQC851" s="3"/>
      <c r="DQD851" s="3"/>
      <c r="DQE851" s="3"/>
      <c r="DQF851" s="3"/>
      <c r="DQG851" s="3"/>
      <c r="DQH851" s="3"/>
      <c r="DQI851" s="3"/>
      <c r="DQJ851" s="3"/>
      <c r="DQK851" s="3"/>
      <c r="DQL851" s="3"/>
      <c r="DQM851" s="3"/>
      <c r="DQN851" s="3"/>
      <c r="DQO851" s="3"/>
      <c r="DQP851" s="3"/>
      <c r="DQQ851" s="3"/>
      <c r="DQR851" s="3"/>
      <c r="DQS851" s="3"/>
      <c r="DQT851" s="3"/>
      <c r="DQU851" s="3"/>
      <c r="DQV851" s="3"/>
      <c r="DQW851" s="3"/>
      <c r="DQX851" s="3"/>
      <c r="DQY851" s="3"/>
      <c r="DQZ851" s="3"/>
      <c r="DRA851" s="3"/>
      <c r="DRB851" s="3"/>
      <c r="DRC851" s="3"/>
      <c r="DRD851" s="3"/>
      <c r="DRE851" s="3"/>
      <c r="DRF851" s="3"/>
      <c r="DRG851" s="3"/>
      <c r="DRH851" s="3"/>
      <c r="DRI851" s="3"/>
      <c r="DRJ851" s="3"/>
      <c r="DRK851" s="3"/>
      <c r="DRL851" s="3"/>
      <c r="DRM851" s="3"/>
      <c r="DRN851" s="3"/>
      <c r="DRO851" s="3"/>
      <c r="DRP851" s="3"/>
      <c r="DRQ851" s="3"/>
      <c r="DRR851" s="3"/>
      <c r="DRS851" s="3"/>
      <c r="DRT851" s="3"/>
      <c r="DRU851" s="3"/>
      <c r="DRV851" s="3"/>
      <c r="DRW851" s="3"/>
      <c r="DRX851" s="3"/>
      <c r="DRY851" s="3"/>
      <c r="DRZ851" s="3"/>
      <c r="DSA851" s="3"/>
      <c r="DSB851" s="3"/>
      <c r="DSC851" s="3"/>
      <c r="DSD851" s="3"/>
      <c r="DSE851" s="3"/>
      <c r="DSF851" s="3"/>
      <c r="DSG851" s="3"/>
      <c r="DSH851" s="3"/>
      <c r="DSI851" s="3"/>
      <c r="DSJ851" s="3"/>
      <c r="DSK851" s="3"/>
      <c r="DSL851" s="3"/>
      <c r="DSM851" s="3"/>
      <c r="DSN851" s="3"/>
      <c r="DSO851" s="3"/>
      <c r="DSP851" s="3"/>
      <c r="DSQ851" s="3"/>
      <c r="DSR851" s="3"/>
      <c r="DSS851" s="3"/>
      <c r="DST851" s="3"/>
      <c r="DSU851" s="3"/>
      <c r="DSV851" s="3"/>
      <c r="DSW851" s="3"/>
      <c r="DSX851" s="3"/>
      <c r="DSY851" s="3"/>
      <c r="DSZ851" s="3"/>
      <c r="DTA851" s="3"/>
      <c r="DTB851" s="3"/>
      <c r="DTC851" s="3"/>
      <c r="DTD851" s="3"/>
      <c r="DTE851" s="3"/>
      <c r="DTF851" s="3"/>
      <c r="DTG851" s="3"/>
      <c r="DTH851" s="3"/>
      <c r="DTI851" s="3"/>
      <c r="DTJ851" s="3"/>
      <c r="DTK851" s="3"/>
      <c r="DTL851" s="3"/>
      <c r="DTM851" s="3"/>
      <c r="DTN851" s="3"/>
      <c r="DTO851" s="3"/>
      <c r="DTP851" s="3"/>
      <c r="DTQ851" s="3"/>
      <c r="DTR851" s="3"/>
      <c r="DTS851" s="3"/>
      <c r="DTT851" s="3"/>
      <c r="DTU851" s="3"/>
      <c r="DTV851" s="3"/>
      <c r="DTW851" s="3"/>
      <c r="DTX851" s="3"/>
      <c r="DTY851" s="3"/>
      <c r="DTZ851" s="3"/>
      <c r="DUA851" s="3"/>
      <c r="DUB851" s="3"/>
      <c r="DUC851" s="3"/>
      <c r="DUD851" s="3"/>
      <c r="DUE851" s="3"/>
      <c r="DUF851" s="3"/>
      <c r="DUG851" s="3"/>
      <c r="DUH851" s="3"/>
      <c r="DUI851" s="3"/>
      <c r="DUJ851" s="3"/>
      <c r="DUK851" s="3"/>
      <c r="DUL851" s="3"/>
      <c r="DUM851" s="3"/>
      <c r="DUN851" s="3"/>
      <c r="DUO851" s="3"/>
      <c r="DUP851" s="3"/>
      <c r="DUQ851" s="3"/>
      <c r="DUR851" s="3"/>
      <c r="DUS851" s="3"/>
      <c r="DUT851" s="3"/>
      <c r="DUU851" s="3"/>
      <c r="DUV851" s="3"/>
      <c r="DUW851" s="3"/>
      <c r="DUX851" s="3"/>
      <c r="DUY851" s="3"/>
      <c r="DUZ851" s="3"/>
      <c r="DVA851" s="3"/>
      <c r="DVB851" s="3"/>
      <c r="DVC851" s="3"/>
      <c r="DVD851" s="3"/>
      <c r="DVE851" s="3"/>
      <c r="DVF851" s="3"/>
      <c r="DVG851" s="3"/>
      <c r="DVH851" s="3"/>
      <c r="DVI851" s="3"/>
      <c r="DVJ851" s="3"/>
      <c r="DVK851" s="3"/>
      <c r="DVL851" s="3"/>
      <c r="DVM851" s="3"/>
      <c r="DVN851" s="3"/>
      <c r="DVO851" s="3"/>
      <c r="DVP851" s="3"/>
      <c r="DVQ851" s="3"/>
      <c r="DVR851" s="3"/>
      <c r="DVS851" s="3"/>
      <c r="DVT851" s="3"/>
      <c r="DVU851" s="3"/>
      <c r="DVV851" s="3"/>
      <c r="DVW851" s="3"/>
      <c r="DVX851" s="3"/>
      <c r="DVY851" s="3"/>
      <c r="DVZ851" s="3"/>
      <c r="DWA851" s="3"/>
      <c r="DWB851" s="3"/>
      <c r="DWC851" s="3"/>
      <c r="DWD851" s="3"/>
      <c r="DWE851" s="3"/>
      <c r="DWF851" s="3"/>
      <c r="DWG851" s="3"/>
      <c r="DWH851" s="3"/>
      <c r="DWI851" s="3"/>
      <c r="DWJ851" s="3"/>
      <c r="DWK851" s="3"/>
      <c r="DWL851" s="3"/>
      <c r="DWM851" s="3"/>
      <c r="DWN851" s="3"/>
      <c r="DWO851" s="3"/>
      <c r="DWP851" s="3"/>
      <c r="DWQ851" s="3"/>
      <c r="DWR851" s="3"/>
      <c r="DWS851" s="3"/>
      <c r="DWT851" s="3"/>
      <c r="DWU851" s="3"/>
      <c r="DWV851" s="3"/>
      <c r="DWW851" s="3"/>
      <c r="DWX851" s="3"/>
      <c r="DWY851" s="3"/>
      <c r="DWZ851" s="3"/>
      <c r="DXA851" s="3"/>
      <c r="DXB851" s="3"/>
      <c r="DXC851" s="3"/>
      <c r="DXD851" s="3"/>
      <c r="DXE851" s="3"/>
      <c r="DXF851" s="3"/>
      <c r="DXG851" s="3"/>
      <c r="DXH851" s="3"/>
      <c r="DXI851" s="3"/>
      <c r="DXJ851" s="3"/>
      <c r="DXK851" s="3"/>
      <c r="DXL851" s="3"/>
      <c r="DXM851" s="3"/>
      <c r="DXN851" s="3"/>
      <c r="DXO851" s="3"/>
      <c r="DXP851" s="3"/>
      <c r="DXQ851" s="3"/>
      <c r="DXR851" s="3"/>
      <c r="DXS851" s="3"/>
      <c r="DXT851" s="3"/>
      <c r="DXU851" s="3"/>
      <c r="DXV851" s="3"/>
      <c r="DXW851" s="3"/>
      <c r="DXX851" s="3"/>
      <c r="DXY851" s="3"/>
      <c r="DXZ851" s="3"/>
      <c r="DYA851" s="3"/>
      <c r="DYB851" s="3"/>
      <c r="DYC851" s="3"/>
      <c r="DYD851" s="3"/>
      <c r="DYE851" s="3"/>
      <c r="DYF851" s="3"/>
      <c r="DYG851" s="3"/>
      <c r="DYH851" s="3"/>
      <c r="DYI851" s="3"/>
      <c r="DYJ851" s="3"/>
      <c r="DYK851" s="3"/>
      <c r="DYL851" s="3"/>
      <c r="DYM851" s="3"/>
      <c r="DYN851" s="3"/>
      <c r="DYO851" s="3"/>
      <c r="DYP851" s="3"/>
      <c r="DYQ851" s="3"/>
      <c r="DYR851" s="3"/>
      <c r="DYS851" s="3"/>
      <c r="DYT851" s="3"/>
      <c r="DYU851" s="3"/>
      <c r="DYV851" s="3"/>
      <c r="DYW851" s="3"/>
      <c r="DYX851" s="3"/>
      <c r="DYY851" s="3"/>
      <c r="DYZ851" s="3"/>
      <c r="DZA851" s="3"/>
      <c r="DZB851" s="3"/>
      <c r="DZC851" s="3"/>
      <c r="DZD851" s="3"/>
      <c r="DZE851" s="3"/>
      <c r="DZF851" s="3"/>
      <c r="DZG851" s="3"/>
      <c r="DZH851" s="3"/>
      <c r="DZI851" s="3"/>
      <c r="DZJ851" s="3"/>
      <c r="DZK851" s="3"/>
      <c r="DZL851" s="3"/>
      <c r="DZM851" s="3"/>
      <c r="DZN851" s="3"/>
      <c r="DZO851" s="3"/>
      <c r="DZP851" s="3"/>
      <c r="DZQ851" s="3"/>
      <c r="DZR851" s="3"/>
      <c r="DZS851" s="3"/>
      <c r="DZT851" s="3"/>
      <c r="DZU851" s="3"/>
      <c r="DZV851" s="3"/>
      <c r="DZW851" s="3"/>
      <c r="DZX851" s="3"/>
      <c r="DZY851" s="3"/>
      <c r="DZZ851" s="3"/>
      <c r="EAA851" s="3"/>
      <c r="EAB851" s="3"/>
      <c r="EAC851" s="3"/>
      <c r="EAD851" s="3"/>
      <c r="EAE851" s="3"/>
      <c r="EAF851" s="3"/>
      <c r="EAG851" s="3"/>
      <c r="EAH851" s="3"/>
      <c r="EAI851" s="3"/>
      <c r="EAJ851" s="3"/>
      <c r="EAK851" s="3"/>
      <c r="EAL851" s="3"/>
      <c r="EAM851" s="3"/>
      <c r="EAN851" s="3"/>
      <c r="EAO851" s="3"/>
      <c r="EAP851" s="3"/>
      <c r="EAQ851" s="3"/>
      <c r="EAR851" s="3"/>
      <c r="EAS851" s="3"/>
      <c r="EAT851" s="3"/>
      <c r="EAU851" s="3"/>
      <c r="EAV851" s="3"/>
      <c r="EAW851" s="3"/>
      <c r="EAX851" s="3"/>
      <c r="EAY851" s="3"/>
      <c r="EAZ851" s="3"/>
      <c r="EBA851" s="3"/>
      <c r="EBB851" s="3"/>
      <c r="EBC851" s="3"/>
      <c r="EBD851" s="3"/>
      <c r="EBE851" s="3"/>
      <c r="EBF851" s="3"/>
      <c r="EBG851" s="3"/>
      <c r="EBH851" s="3"/>
      <c r="EBI851" s="3"/>
      <c r="EBJ851" s="3"/>
      <c r="EBK851" s="3"/>
      <c r="EBL851" s="3"/>
      <c r="EBM851" s="3"/>
      <c r="EBN851" s="3"/>
      <c r="EBO851" s="3"/>
      <c r="EBP851" s="3"/>
      <c r="EBQ851" s="3"/>
      <c r="EBR851" s="3"/>
      <c r="EBS851" s="3"/>
      <c r="EBT851" s="3"/>
      <c r="EBU851" s="3"/>
      <c r="EBV851" s="3"/>
      <c r="EBW851" s="3"/>
      <c r="EBX851" s="3"/>
      <c r="EBY851" s="3"/>
      <c r="EBZ851" s="3"/>
      <c r="ECA851" s="3"/>
      <c r="ECB851" s="3"/>
      <c r="ECC851" s="3"/>
      <c r="ECD851" s="3"/>
      <c r="ECE851" s="3"/>
      <c r="ECF851" s="3"/>
      <c r="ECG851" s="3"/>
      <c r="ECH851" s="3"/>
      <c r="ECI851" s="3"/>
      <c r="ECJ851" s="3"/>
      <c r="ECK851" s="3"/>
      <c r="ECL851" s="3"/>
      <c r="ECM851" s="3"/>
      <c r="ECN851" s="3"/>
      <c r="ECO851" s="3"/>
      <c r="ECP851" s="3"/>
      <c r="ECQ851" s="3"/>
      <c r="ECR851" s="3"/>
      <c r="ECS851" s="3"/>
      <c r="ECT851" s="3"/>
      <c r="ECU851" s="3"/>
      <c r="ECV851" s="3"/>
      <c r="ECW851" s="3"/>
      <c r="ECX851" s="3"/>
      <c r="ECY851" s="3"/>
      <c r="ECZ851" s="3"/>
      <c r="EDA851" s="3"/>
      <c r="EDB851" s="3"/>
      <c r="EDC851" s="3"/>
      <c r="EDD851" s="3"/>
      <c r="EDE851" s="3"/>
      <c r="EDF851" s="3"/>
      <c r="EDG851" s="3"/>
      <c r="EDH851" s="3"/>
      <c r="EDI851" s="3"/>
      <c r="EDJ851" s="3"/>
      <c r="EDK851" s="3"/>
      <c r="EDL851" s="3"/>
      <c r="EDM851" s="3"/>
      <c r="EDN851" s="3"/>
      <c r="EDO851" s="3"/>
      <c r="EDP851" s="3"/>
      <c r="EDQ851" s="3"/>
      <c r="EDR851" s="3"/>
      <c r="EDS851" s="3"/>
      <c r="EDT851" s="3"/>
      <c r="EDU851" s="3"/>
      <c r="EDV851" s="3"/>
      <c r="EDW851" s="3"/>
      <c r="EDX851" s="3"/>
      <c r="EDY851" s="3"/>
      <c r="EDZ851" s="3"/>
      <c r="EEA851" s="3"/>
      <c r="EEB851" s="3"/>
      <c r="EEC851" s="3"/>
      <c r="EED851" s="3"/>
      <c r="EEE851" s="3"/>
      <c r="EEF851" s="3"/>
      <c r="EEG851" s="3"/>
      <c r="EEH851" s="3"/>
      <c r="EEI851" s="3"/>
      <c r="EEJ851" s="3"/>
      <c r="EEK851" s="3"/>
      <c r="EEL851" s="3"/>
      <c r="EEM851" s="3"/>
      <c r="EEN851" s="3"/>
      <c r="EEO851" s="3"/>
      <c r="EEP851" s="3"/>
      <c r="EEQ851" s="3"/>
      <c r="EER851" s="3"/>
      <c r="EES851" s="3"/>
      <c r="EET851" s="3"/>
      <c r="EEU851" s="3"/>
      <c r="EEV851" s="3"/>
      <c r="EEW851" s="3"/>
      <c r="EEX851" s="3"/>
      <c r="EEY851" s="3"/>
      <c r="EEZ851" s="3"/>
      <c r="EFA851" s="3"/>
      <c r="EFB851" s="3"/>
      <c r="EFC851" s="3"/>
      <c r="EFD851" s="3"/>
      <c r="EFE851" s="3"/>
      <c r="EFF851" s="3"/>
      <c r="EFG851" s="3"/>
      <c r="EFH851" s="3"/>
      <c r="EFI851" s="3"/>
      <c r="EFJ851" s="3"/>
      <c r="EFK851" s="3"/>
      <c r="EFL851" s="3"/>
      <c r="EFM851" s="3"/>
      <c r="EFN851" s="3"/>
      <c r="EFO851" s="3"/>
      <c r="EFP851" s="3"/>
      <c r="EFQ851" s="3"/>
      <c r="EFR851" s="3"/>
      <c r="EFS851" s="3"/>
      <c r="EFT851" s="3"/>
      <c r="EFU851" s="3"/>
      <c r="EFV851" s="3"/>
      <c r="EFW851" s="3"/>
      <c r="EFX851" s="3"/>
      <c r="EFY851" s="3"/>
      <c r="EFZ851" s="3"/>
      <c r="EGA851" s="3"/>
      <c r="EGB851" s="3"/>
      <c r="EGC851" s="3"/>
      <c r="EGD851" s="3"/>
      <c r="EGE851" s="3"/>
      <c r="EGF851" s="3"/>
      <c r="EGG851" s="3"/>
      <c r="EGH851" s="3"/>
      <c r="EGI851" s="3"/>
      <c r="EGJ851" s="3"/>
      <c r="EGK851" s="3"/>
      <c r="EGL851" s="3"/>
      <c r="EGM851" s="3"/>
      <c r="EGN851" s="3"/>
      <c r="EGO851" s="3"/>
      <c r="EGP851" s="3"/>
      <c r="EGQ851" s="3"/>
      <c r="EGR851" s="3"/>
      <c r="EGS851" s="3"/>
      <c r="EGT851" s="3"/>
      <c r="EGU851" s="3"/>
      <c r="EGV851" s="3"/>
      <c r="EGW851" s="3"/>
      <c r="EGX851" s="3"/>
      <c r="EGY851" s="3"/>
      <c r="EGZ851" s="3"/>
      <c r="EHA851" s="3"/>
      <c r="EHB851" s="3"/>
      <c r="EHC851" s="3"/>
      <c r="EHD851" s="3"/>
      <c r="EHE851" s="3"/>
      <c r="EHF851" s="3"/>
      <c r="EHG851" s="3"/>
      <c r="EHH851" s="3"/>
      <c r="EHI851" s="3"/>
      <c r="EHJ851" s="3"/>
      <c r="EHK851" s="3"/>
      <c r="EHL851" s="3"/>
      <c r="EHM851" s="3"/>
      <c r="EHN851" s="3"/>
      <c r="EHO851" s="3"/>
      <c r="EHP851" s="3"/>
      <c r="EHQ851" s="3"/>
      <c r="EHR851" s="3"/>
      <c r="EHS851" s="3"/>
      <c r="EHT851" s="3"/>
      <c r="EHU851" s="3"/>
      <c r="EHV851" s="3"/>
      <c r="EHW851" s="3"/>
      <c r="EHX851" s="3"/>
      <c r="EHY851" s="3"/>
      <c r="EHZ851" s="3"/>
      <c r="EIA851" s="3"/>
      <c r="EIB851" s="3"/>
      <c r="EIC851" s="3"/>
      <c r="EID851" s="3"/>
      <c r="EIE851" s="3"/>
      <c r="EIF851" s="3"/>
      <c r="EIG851" s="3"/>
      <c r="EIH851" s="3"/>
      <c r="EII851" s="3"/>
      <c r="EIJ851" s="3"/>
      <c r="EIK851" s="3"/>
      <c r="EIL851" s="3"/>
      <c r="EIM851" s="3"/>
      <c r="EIN851" s="3"/>
      <c r="EIO851" s="3"/>
      <c r="EIP851" s="3"/>
      <c r="EIQ851" s="3"/>
      <c r="EIR851" s="3"/>
      <c r="EIS851" s="3"/>
      <c r="EIT851" s="3"/>
      <c r="EIU851" s="3"/>
      <c r="EIV851" s="3"/>
      <c r="EIW851" s="3"/>
      <c r="EIX851" s="3"/>
      <c r="EIY851" s="3"/>
      <c r="EIZ851" s="3"/>
      <c r="EJA851" s="3"/>
      <c r="EJB851" s="3"/>
      <c r="EJC851" s="3"/>
      <c r="EJD851" s="3"/>
      <c r="EJE851" s="3"/>
      <c r="EJF851" s="3"/>
      <c r="EJG851" s="3"/>
      <c r="EJH851" s="3"/>
      <c r="EJI851" s="3"/>
      <c r="EJJ851" s="3"/>
      <c r="EJK851" s="3"/>
      <c r="EJL851" s="3"/>
      <c r="EJM851" s="3"/>
      <c r="EJN851" s="3"/>
      <c r="EJO851" s="3"/>
      <c r="EJP851" s="3"/>
      <c r="EJQ851" s="3"/>
      <c r="EJR851" s="3"/>
      <c r="EJS851" s="3"/>
      <c r="EJT851" s="3"/>
      <c r="EJU851" s="3"/>
      <c r="EJV851" s="3"/>
      <c r="EJW851" s="3"/>
      <c r="EJX851" s="3"/>
      <c r="EJY851" s="3"/>
      <c r="EJZ851" s="3"/>
      <c r="EKA851" s="3"/>
      <c r="EKB851" s="3"/>
      <c r="EKC851" s="3"/>
      <c r="EKD851" s="3"/>
      <c r="EKE851" s="3"/>
      <c r="EKF851" s="3"/>
      <c r="EKG851" s="3"/>
      <c r="EKH851" s="3"/>
      <c r="EKI851" s="3"/>
      <c r="EKJ851" s="3"/>
      <c r="EKK851" s="3"/>
      <c r="EKL851" s="3"/>
      <c r="EKM851" s="3"/>
      <c r="EKN851" s="3"/>
      <c r="EKO851" s="3"/>
      <c r="EKP851" s="3"/>
      <c r="EKQ851" s="3"/>
      <c r="EKR851" s="3"/>
      <c r="EKS851" s="3"/>
      <c r="EKT851" s="3"/>
      <c r="EKU851" s="3"/>
      <c r="EKV851" s="3"/>
      <c r="EKW851" s="3"/>
      <c r="EKX851" s="3"/>
      <c r="EKY851" s="3"/>
      <c r="EKZ851" s="3"/>
      <c r="ELA851" s="3"/>
      <c r="ELB851" s="3"/>
      <c r="ELC851" s="3"/>
      <c r="ELD851" s="3"/>
      <c r="ELE851" s="3"/>
      <c r="ELF851" s="3"/>
      <c r="ELG851" s="3"/>
      <c r="ELH851" s="3"/>
      <c r="ELI851" s="3"/>
      <c r="ELJ851" s="3"/>
      <c r="ELK851" s="3"/>
      <c r="ELL851" s="3"/>
      <c r="ELM851" s="3"/>
      <c r="ELN851" s="3"/>
      <c r="ELO851" s="3"/>
      <c r="ELP851" s="3"/>
      <c r="ELQ851" s="3"/>
      <c r="ELR851" s="3"/>
      <c r="ELS851" s="3"/>
      <c r="ELT851" s="3"/>
      <c r="ELU851" s="3"/>
      <c r="ELV851" s="3"/>
      <c r="ELW851" s="3"/>
      <c r="ELX851" s="3"/>
      <c r="ELY851" s="3"/>
      <c r="ELZ851" s="3"/>
      <c r="EMA851" s="3"/>
      <c r="EMB851" s="3"/>
      <c r="EMC851" s="3"/>
      <c r="EMD851" s="3"/>
      <c r="EME851" s="3"/>
      <c r="EMF851" s="3"/>
      <c r="EMG851" s="3"/>
      <c r="EMH851" s="3"/>
      <c r="EMI851" s="3"/>
      <c r="EMJ851" s="3"/>
      <c r="EMK851" s="3"/>
      <c r="EML851" s="3"/>
      <c r="EMM851" s="3"/>
      <c r="EMN851" s="3"/>
      <c r="EMO851" s="3"/>
      <c r="EMP851" s="3"/>
      <c r="EMQ851" s="3"/>
      <c r="EMR851" s="3"/>
      <c r="EMS851" s="3"/>
      <c r="EMT851" s="3"/>
      <c r="EMU851" s="3"/>
      <c r="EMV851" s="3"/>
      <c r="EMW851" s="3"/>
      <c r="EMX851" s="3"/>
      <c r="EMY851" s="3"/>
      <c r="EMZ851" s="3"/>
      <c r="ENA851" s="3"/>
      <c r="ENB851" s="3"/>
      <c r="ENC851" s="3"/>
      <c r="END851" s="3"/>
      <c r="ENE851" s="3"/>
      <c r="ENF851" s="3"/>
      <c r="ENG851" s="3"/>
      <c r="ENH851" s="3"/>
      <c r="ENI851" s="3"/>
      <c r="ENJ851" s="3"/>
      <c r="ENK851" s="3"/>
      <c r="ENL851" s="3"/>
      <c r="ENM851" s="3"/>
      <c r="ENN851" s="3"/>
      <c r="ENO851" s="3"/>
      <c r="ENP851" s="3"/>
      <c r="ENQ851" s="3"/>
      <c r="ENR851" s="3"/>
      <c r="ENS851" s="3"/>
      <c r="ENT851" s="3"/>
      <c r="ENU851" s="3"/>
      <c r="ENV851" s="3"/>
      <c r="ENW851" s="3"/>
      <c r="ENX851" s="3"/>
      <c r="ENY851" s="3"/>
      <c r="ENZ851" s="3"/>
      <c r="EOA851" s="3"/>
      <c r="EOB851" s="3"/>
      <c r="EOC851" s="3"/>
      <c r="EOD851" s="3"/>
      <c r="EOE851" s="3"/>
      <c r="EOF851" s="3"/>
      <c r="EOG851" s="3"/>
      <c r="EOH851" s="3"/>
      <c r="EOI851" s="3"/>
      <c r="EOJ851" s="3"/>
      <c r="EOK851" s="3"/>
      <c r="EOL851" s="3"/>
      <c r="EOM851" s="3"/>
      <c r="EON851" s="3"/>
      <c r="EOO851" s="3"/>
      <c r="EOP851" s="3"/>
      <c r="EOQ851" s="3"/>
      <c r="EOR851" s="3"/>
      <c r="EOS851" s="3"/>
      <c r="EOT851" s="3"/>
      <c r="EOU851" s="3"/>
      <c r="EOV851" s="3"/>
      <c r="EOW851" s="3"/>
      <c r="EOX851" s="3"/>
      <c r="EOY851" s="3"/>
      <c r="EOZ851" s="3"/>
      <c r="EPA851" s="3"/>
      <c r="EPB851" s="3"/>
      <c r="EPC851" s="3"/>
      <c r="EPD851" s="3"/>
      <c r="EPE851" s="3"/>
      <c r="EPF851" s="3"/>
      <c r="EPG851" s="3"/>
      <c r="EPH851" s="3"/>
      <c r="EPI851" s="3"/>
      <c r="EPJ851" s="3"/>
      <c r="EPK851" s="3"/>
      <c r="EPL851" s="3"/>
      <c r="EPM851" s="3"/>
      <c r="EPN851" s="3"/>
      <c r="EPO851" s="3"/>
      <c r="EPP851" s="3"/>
      <c r="EPQ851" s="3"/>
      <c r="EPR851" s="3"/>
      <c r="EPS851" s="3"/>
      <c r="EPT851" s="3"/>
      <c r="EPU851" s="3"/>
      <c r="EPV851" s="3"/>
      <c r="EPW851" s="3"/>
      <c r="EPX851" s="3"/>
      <c r="EPY851" s="3"/>
      <c r="EPZ851" s="3"/>
      <c r="EQA851" s="3"/>
      <c r="EQB851" s="3"/>
      <c r="EQC851" s="3"/>
      <c r="EQD851" s="3"/>
      <c r="EQE851" s="3"/>
      <c r="EQF851" s="3"/>
      <c r="EQG851" s="3"/>
      <c r="EQH851" s="3"/>
      <c r="EQI851" s="3"/>
      <c r="EQJ851" s="3"/>
      <c r="EQK851" s="3"/>
      <c r="EQL851" s="3"/>
      <c r="EQM851" s="3"/>
      <c r="EQN851" s="3"/>
      <c r="EQO851" s="3"/>
      <c r="EQP851" s="3"/>
      <c r="EQQ851" s="3"/>
      <c r="EQR851" s="3"/>
      <c r="EQS851" s="3"/>
      <c r="EQT851" s="3"/>
      <c r="EQU851" s="3"/>
      <c r="EQV851" s="3"/>
      <c r="EQW851" s="3"/>
      <c r="EQX851" s="3"/>
      <c r="EQY851" s="3"/>
      <c r="EQZ851" s="3"/>
      <c r="ERA851" s="3"/>
      <c r="ERB851" s="3"/>
      <c r="ERC851" s="3"/>
      <c r="ERD851" s="3"/>
      <c r="ERE851" s="3"/>
      <c r="ERF851" s="3"/>
      <c r="ERG851" s="3"/>
      <c r="ERH851" s="3"/>
      <c r="ERI851" s="3"/>
      <c r="ERJ851" s="3"/>
      <c r="ERK851" s="3"/>
      <c r="ERL851" s="3"/>
      <c r="ERM851" s="3"/>
      <c r="ERN851" s="3"/>
      <c r="ERO851" s="3"/>
      <c r="ERP851" s="3"/>
      <c r="ERQ851" s="3"/>
      <c r="ERR851" s="3"/>
      <c r="ERS851" s="3"/>
      <c r="ERT851" s="3"/>
      <c r="ERU851" s="3"/>
      <c r="ERV851" s="3"/>
      <c r="ERW851" s="3"/>
      <c r="ERX851" s="3"/>
      <c r="ERY851" s="3"/>
      <c r="ERZ851" s="3"/>
      <c r="ESA851" s="3"/>
      <c r="ESB851" s="3"/>
      <c r="ESC851" s="3"/>
      <c r="ESD851" s="3"/>
      <c r="ESE851" s="3"/>
      <c r="ESF851" s="3"/>
      <c r="ESG851" s="3"/>
      <c r="ESH851" s="3"/>
      <c r="ESI851" s="3"/>
      <c r="ESJ851" s="3"/>
      <c r="ESK851" s="3"/>
      <c r="ESL851" s="3"/>
      <c r="ESM851" s="3"/>
      <c r="ESN851" s="3"/>
      <c r="ESO851" s="3"/>
      <c r="ESP851" s="3"/>
      <c r="ESQ851" s="3"/>
      <c r="ESR851" s="3"/>
      <c r="ESS851" s="3"/>
      <c r="EST851" s="3"/>
      <c r="ESU851" s="3"/>
      <c r="ESV851" s="3"/>
      <c r="ESW851" s="3"/>
      <c r="ESX851" s="3"/>
      <c r="ESY851" s="3"/>
      <c r="ESZ851" s="3"/>
      <c r="ETA851" s="3"/>
      <c r="ETB851" s="3"/>
      <c r="ETC851" s="3"/>
      <c r="ETD851" s="3"/>
      <c r="ETE851" s="3"/>
      <c r="ETF851" s="3"/>
      <c r="ETG851" s="3"/>
      <c r="ETH851" s="3"/>
      <c r="ETI851" s="3"/>
      <c r="ETJ851" s="3"/>
      <c r="ETK851" s="3"/>
      <c r="ETL851" s="3"/>
      <c r="ETM851" s="3"/>
      <c r="ETN851" s="3"/>
      <c r="ETO851" s="3"/>
      <c r="ETP851" s="3"/>
      <c r="ETQ851" s="3"/>
      <c r="ETR851" s="3"/>
      <c r="ETS851" s="3"/>
      <c r="ETT851" s="3"/>
      <c r="ETU851" s="3"/>
      <c r="ETV851" s="3"/>
      <c r="ETW851" s="3"/>
      <c r="ETX851" s="3"/>
      <c r="ETY851" s="3"/>
      <c r="ETZ851" s="3"/>
      <c r="EUA851" s="3"/>
      <c r="EUB851" s="3"/>
      <c r="EUC851" s="3"/>
      <c r="EUD851" s="3"/>
      <c r="EUE851" s="3"/>
      <c r="EUF851" s="3"/>
      <c r="EUG851" s="3"/>
      <c r="EUH851" s="3"/>
      <c r="EUI851" s="3"/>
      <c r="EUJ851" s="3"/>
      <c r="EUK851" s="3"/>
      <c r="EUL851" s="3"/>
      <c r="EUM851" s="3"/>
      <c r="EUN851" s="3"/>
      <c r="EUO851" s="3"/>
      <c r="EUP851" s="3"/>
      <c r="EUQ851" s="3"/>
      <c r="EUR851" s="3"/>
      <c r="EUS851" s="3"/>
      <c r="EUT851" s="3"/>
      <c r="EUU851" s="3"/>
      <c r="EUV851" s="3"/>
      <c r="EUW851" s="3"/>
      <c r="EUX851" s="3"/>
      <c r="EUY851" s="3"/>
      <c r="EUZ851" s="3"/>
      <c r="EVA851" s="3"/>
      <c r="EVB851" s="3"/>
      <c r="EVC851" s="3"/>
      <c r="EVD851" s="3"/>
      <c r="EVE851" s="3"/>
      <c r="EVF851" s="3"/>
      <c r="EVG851" s="3"/>
      <c r="EVH851" s="3"/>
      <c r="EVI851" s="3"/>
      <c r="EVJ851" s="3"/>
      <c r="EVK851" s="3"/>
      <c r="EVL851" s="3"/>
      <c r="EVM851" s="3"/>
      <c r="EVN851" s="3"/>
      <c r="EVO851" s="3"/>
      <c r="EVP851" s="3"/>
      <c r="EVQ851" s="3"/>
      <c r="EVR851" s="3"/>
      <c r="EVS851" s="3"/>
      <c r="EVT851" s="3"/>
      <c r="EVU851" s="3"/>
      <c r="EVV851" s="3"/>
      <c r="EVW851" s="3"/>
      <c r="EVX851" s="3"/>
      <c r="EVY851" s="3"/>
      <c r="EVZ851" s="3"/>
      <c r="EWA851" s="3"/>
      <c r="EWB851" s="3"/>
      <c r="EWC851" s="3"/>
      <c r="EWD851" s="3"/>
      <c r="EWE851" s="3"/>
      <c r="EWF851" s="3"/>
      <c r="EWG851" s="3"/>
      <c r="EWH851" s="3"/>
      <c r="EWI851" s="3"/>
      <c r="EWJ851" s="3"/>
      <c r="EWK851" s="3"/>
      <c r="EWL851" s="3"/>
      <c r="EWM851" s="3"/>
      <c r="EWN851" s="3"/>
      <c r="EWO851" s="3"/>
      <c r="EWP851" s="3"/>
      <c r="EWQ851" s="3"/>
      <c r="EWR851" s="3"/>
      <c r="EWS851" s="3"/>
      <c r="EWT851" s="3"/>
      <c r="EWU851" s="3"/>
      <c r="EWV851" s="3"/>
      <c r="EWW851" s="3"/>
      <c r="EWX851" s="3"/>
      <c r="EWY851" s="3"/>
      <c r="EWZ851" s="3"/>
      <c r="EXA851" s="3"/>
      <c r="EXB851" s="3"/>
      <c r="EXC851" s="3"/>
      <c r="EXD851" s="3"/>
      <c r="EXE851" s="3"/>
      <c r="EXF851" s="3"/>
      <c r="EXG851" s="3"/>
      <c r="EXH851" s="3"/>
      <c r="EXI851" s="3"/>
      <c r="EXJ851" s="3"/>
      <c r="EXK851" s="3"/>
      <c r="EXL851" s="3"/>
      <c r="EXM851" s="3"/>
      <c r="EXN851" s="3"/>
      <c r="EXO851" s="3"/>
      <c r="EXP851" s="3"/>
      <c r="EXQ851" s="3"/>
      <c r="EXR851" s="3"/>
      <c r="EXS851" s="3"/>
      <c r="EXT851" s="3"/>
      <c r="EXU851" s="3"/>
      <c r="EXV851" s="3"/>
      <c r="EXW851" s="3"/>
      <c r="EXX851" s="3"/>
      <c r="EXY851" s="3"/>
      <c r="EXZ851" s="3"/>
      <c r="EYA851" s="3"/>
      <c r="EYB851" s="3"/>
      <c r="EYC851" s="3"/>
      <c r="EYD851" s="3"/>
      <c r="EYE851" s="3"/>
      <c r="EYF851" s="3"/>
      <c r="EYG851" s="3"/>
      <c r="EYH851" s="3"/>
      <c r="EYI851" s="3"/>
      <c r="EYJ851" s="3"/>
      <c r="EYK851" s="3"/>
      <c r="EYL851" s="3"/>
      <c r="EYM851" s="3"/>
      <c r="EYN851" s="3"/>
      <c r="EYO851" s="3"/>
      <c r="EYP851" s="3"/>
      <c r="EYQ851" s="3"/>
      <c r="EYR851" s="3"/>
      <c r="EYS851" s="3"/>
      <c r="EYT851" s="3"/>
      <c r="EYU851" s="3"/>
      <c r="EYV851" s="3"/>
      <c r="EYW851" s="3"/>
      <c r="EYX851" s="3"/>
      <c r="EYY851" s="3"/>
      <c r="EYZ851" s="3"/>
      <c r="EZA851" s="3"/>
      <c r="EZB851" s="3"/>
      <c r="EZC851" s="3"/>
      <c r="EZD851" s="3"/>
      <c r="EZE851" s="3"/>
      <c r="EZF851" s="3"/>
      <c r="EZG851" s="3"/>
      <c r="EZH851" s="3"/>
      <c r="EZI851" s="3"/>
      <c r="EZJ851" s="3"/>
      <c r="EZK851" s="3"/>
      <c r="EZL851" s="3"/>
      <c r="EZM851" s="3"/>
      <c r="EZN851" s="3"/>
      <c r="EZO851" s="3"/>
      <c r="EZP851" s="3"/>
      <c r="EZQ851" s="3"/>
      <c r="EZR851" s="3"/>
      <c r="EZS851" s="3"/>
      <c r="EZT851" s="3"/>
      <c r="EZU851" s="3"/>
      <c r="EZV851" s="3"/>
      <c r="EZW851" s="3"/>
      <c r="EZX851" s="3"/>
      <c r="EZY851" s="3"/>
      <c r="EZZ851" s="3"/>
      <c r="FAA851" s="3"/>
      <c r="FAB851" s="3"/>
      <c r="FAC851" s="3"/>
      <c r="FAD851" s="3"/>
      <c r="FAE851" s="3"/>
      <c r="FAF851" s="3"/>
      <c r="FAG851" s="3"/>
      <c r="FAH851" s="3"/>
      <c r="FAI851" s="3"/>
      <c r="FAJ851" s="3"/>
      <c r="FAK851" s="3"/>
      <c r="FAL851" s="3"/>
      <c r="FAM851" s="3"/>
      <c r="FAN851" s="3"/>
      <c r="FAO851" s="3"/>
      <c r="FAP851" s="3"/>
      <c r="FAQ851" s="3"/>
      <c r="FAR851" s="3"/>
      <c r="FAS851" s="3"/>
      <c r="FAT851" s="3"/>
      <c r="FAU851" s="3"/>
      <c r="FAV851" s="3"/>
      <c r="FAW851" s="3"/>
      <c r="FAX851" s="3"/>
      <c r="FAY851" s="3"/>
      <c r="FAZ851" s="3"/>
      <c r="FBA851" s="3"/>
      <c r="FBB851" s="3"/>
      <c r="FBC851" s="3"/>
      <c r="FBD851" s="3"/>
      <c r="FBE851" s="3"/>
      <c r="FBF851" s="3"/>
      <c r="FBG851" s="3"/>
      <c r="FBH851" s="3"/>
      <c r="FBI851" s="3"/>
      <c r="FBJ851" s="3"/>
      <c r="FBK851" s="3"/>
      <c r="FBL851" s="3"/>
      <c r="FBM851" s="3"/>
      <c r="FBN851" s="3"/>
      <c r="FBO851" s="3"/>
      <c r="FBP851" s="3"/>
      <c r="FBQ851" s="3"/>
      <c r="FBR851" s="3"/>
      <c r="FBS851" s="3"/>
      <c r="FBT851" s="3"/>
      <c r="FBU851" s="3"/>
      <c r="FBV851" s="3"/>
      <c r="FBW851" s="3"/>
      <c r="FBX851" s="3"/>
      <c r="FBY851" s="3"/>
      <c r="FBZ851" s="3"/>
      <c r="FCA851" s="3"/>
      <c r="FCB851" s="3"/>
      <c r="FCC851" s="3"/>
      <c r="FCD851" s="3"/>
      <c r="FCE851" s="3"/>
      <c r="FCF851" s="3"/>
      <c r="FCG851" s="3"/>
      <c r="FCH851" s="3"/>
      <c r="FCI851" s="3"/>
      <c r="FCJ851" s="3"/>
      <c r="FCK851" s="3"/>
      <c r="FCL851" s="3"/>
      <c r="FCM851" s="3"/>
      <c r="FCN851" s="3"/>
      <c r="FCO851" s="3"/>
      <c r="FCP851" s="3"/>
      <c r="FCQ851" s="3"/>
      <c r="FCR851" s="3"/>
      <c r="FCS851" s="3"/>
      <c r="FCT851" s="3"/>
      <c r="FCU851" s="3"/>
      <c r="FCV851" s="3"/>
      <c r="FCW851" s="3"/>
      <c r="FCX851" s="3"/>
      <c r="FCY851" s="3"/>
      <c r="FCZ851" s="3"/>
      <c r="FDA851" s="3"/>
      <c r="FDB851" s="3"/>
      <c r="FDC851" s="3"/>
      <c r="FDD851" s="3"/>
      <c r="FDE851" s="3"/>
      <c r="FDF851" s="3"/>
      <c r="FDG851" s="3"/>
      <c r="FDH851" s="3"/>
      <c r="FDI851" s="3"/>
      <c r="FDJ851" s="3"/>
      <c r="FDK851" s="3"/>
      <c r="FDL851" s="3"/>
      <c r="FDM851" s="3"/>
      <c r="FDN851" s="3"/>
      <c r="FDO851" s="3"/>
      <c r="FDP851" s="3"/>
      <c r="FDQ851" s="3"/>
      <c r="FDR851" s="3"/>
      <c r="FDS851" s="3"/>
      <c r="FDT851" s="3"/>
      <c r="FDU851" s="3"/>
      <c r="FDV851" s="3"/>
      <c r="FDW851" s="3"/>
      <c r="FDX851" s="3"/>
      <c r="FDY851" s="3"/>
      <c r="FDZ851" s="3"/>
      <c r="FEA851" s="3"/>
      <c r="FEB851" s="3"/>
      <c r="FEC851" s="3"/>
      <c r="FED851" s="3"/>
      <c r="FEE851" s="3"/>
      <c r="FEF851" s="3"/>
      <c r="FEG851" s="3"/>
      <c r="FEH851" s="3"/>
      <c r="FEI851" s="3"/>
      <c r="FEJ851" s="3"/>
      <c r="FEK851" s="3"/>
      <c r="FEL851" s="3"/>
      <c r="FEM851" s="3"/>
      <c r="FEN851" s="3"/>
      <c r="FEO851" s="3"/>
      <c r="FEP851" s="3"/>
      <c r="FEQ851" s="3"/>
      <c r="FER851" s="3"/>
      <c r="FES851" s="3"/>
      <c r="FET851" s="3"/>
      <c r="FEU851" s="3"/>
      <c r="FEV851" s="3"/>
      <c r="FEW851" s="3"/>
      <c r="FEX851" s="3"/>
      <c r="FEY851" s="3"/>
      <c r="FEZ851" s="3"/>
      <c r="FFA851" s="3"/>
      <c r="FFB851" s="3"/>
      <c r="FFC851" s="3"/>
      <c r="FFD851" s="3"/>
      <c r="FFE851" s="3"/>
      <c r="FFF851" s="3"/>
      <c r="FFG851" s="3"/>
      <c r="FFH851" s="3"/>
      <c r="FFI851" s="3"/>
      <c r="FFJ851" s="3"/>
      <c r="FFK851" s="3"/>
      <c r="FFL851" s="3"/>
      <c r="FFM851" s="3"/>
      <c r="FFN851" s="3"/>
      <c r="FFO851" s="3"/>
      <c r="FFP851" s="3"/>
      <c r="FFQ851" s="3"/>
      <c r="FFR851" s="3"/>
      <c r="FFS851" s="3"/>
      <c r="FFT851" s="3"/>
      <c r="FFU851" s="3"/>
      <c r="FFV851" s="3"/>
      <c r="FFW851" s="3"/>
      <c r="FFX851" s="3"/>
      <c r="FFY851" s="3"/>
      <c r="FFZ851" s="3"/>
      <c r="FGA851" s="3"/>
      <c r="FGB851" s="3"/>
      <c r="FGC851" s="3"/>
      <c r="FGD851" s="3"/>
      <c r="FGE851" s="3"/>
      <c r="FGF851" s="3"/>
      <c r="FGG851" s="3"/>
      <c r="FGH851" s="3"/>
      <c r="FGI851" s="3"/>
      <c r="FGJ851" s="3"/>
      <c r="FGK851" s="3"/>
      <c r="FGL851" s="3"/>
      <c r="FGM851" s="3"/>
      <c r="FGN851" s="3"/>
      <c r="FGO851" s="3"/>
      <c r="FGP851" s="3"/>
      <c r="FGQ851" s="3"/>
      <c r="FGR851" s="3"/>
      <c r="FGS851" s="3"/>
      <c r="FGT851" s="3"/>
      <c r="FGU851" s="3"/>
      <c r="FGV851" s="3"/>
      <c r="FGW851" s="3"/>
      <c r="FGX851" s="3"/>
      <c r="FGY851" s="3"/>
      <c r="FGZ851" s="3"/>
      <c r="FHA851" s="3"/>
      <c r="FHB851" s="3"/>
      <c r="FHC851" s="3"/>
      <c r="FHD851" s="3"/>
      <c r="FHE851" s="3"/>
      <c r="FHF851" s="3"/>
      <c r="FHG851" s="3"/>
      <c r="FHH851" s="3"/>
      <c r="FHI851" s="3"/>
      <c r="FHJ851" s="3"/>
      <c r="FHK851" s="3"/>
      <c r="FHL851" s="3"/>
      <c r="FHM851" s="3"/>
      <c r="FHN851" s="3"/>
      <c r="FHO851" s="3"/>
      <c r="FHP851" s="3"/>
      <c r="FHQ851" s="3"/>
      <c r="FHR851" s="3"/>
      <c r="FHS851" s="3"/>
      <c r="FHT851" s="3"/>
      <c r="FHU851" s="3"/>
      <c r="FHV851" s="3"/>
      <c r="FHW851" s="3"/>
      <c r="FHX851" s="3"/>
      <c r="FHY851" s="3"/>
      <c r="FHZ851" s="3"/>
      <c r="FIA851" s="3"/>
      <c r="FIB851" s="3"/>
      <c r="FIC851" s="3"/>
      <c r="FID851" s="3"/>
      <c r="FIE851" s="3"/>
      <c r="FIF851" s="3"/>
      <c r="FIG851" s="3"/>
      <c r="FIH851" s="3"/>
      <c r="FII851" s="3"/>
      <c r="FIJ851" s="3"/>
      <c r="FIK851" s="3"/>
      <c r="FIL851" s="3"/>
      <c r="FIM851" s="3"/>
      <c r="FIN851" s="3"/>
      <c r="FIO851" s="3"/>
      <c r="FIP851" s="3"/>
      <c r="FIQ851" s="3"/>
      <c r="FIR851" s="3"/>
      <c r="FIS851" s="3"/>
      <c r="FIT851" s="3"/>
      <c r="FIU851" s="3"/>
      <c r="FIV851" s="3"/>
      <c r="FIW851" s="3"/>
      <c r="FIX851" s="3"/>
      <c r="FIY851" s="3"/>
      <c r="FIZ851" s="3"/>
      <c r="FJA851" s="3"/>
      <c r="FJB851" s="3"/>
      <c r="FJC851" s="3"/>
      <c r="FJD851" s="3"/>
      <c r="FJE851" s="3"/>
      <c r="FJF851" s="3"/>
      <c r="FJG851" s="3"/>
      <c r="FJH851" s="3"/>
      <c r="FJI851" s="3"/>
      <c r="FJJ851" s="3"/>
      <c r="FJK851" s="3"/>
      <c r="FJL851" s="3"/>
      <c r="FJM851" s="3"/>
      <c r="FJN851" s="3"/>
      <c r="FJO851" s="3"/>
      <c r="FJP851" s="3"/>
      <c r="FJQ851" s="3"/>
      <c r="FJR851" s="3"/>
      <c r="FJS851" s="3"/>
      <c r="FJT851" s="3"/>
      <c r="FJU851" s="3"/>
      <c r="FJV851" s="3"/>
      <c r="FJW851" s="3"/>
      <c r="FJX851" s="3"/>
      <c r="FJY851" s="3"/>
      <c r="FJZ851" s="3"/>
      <c r="FKA851" s="3"/>
      <c r="FKB851" s="3"/>
      <c r="FKC851" s="3"/>
      <c r="FKD851" s="3"/>
      <c r="FKE851" s="3"/>
      <c r="FKF851" s="3"/>
      <c r="FKG851" s="3"/>
      <c r="FKH851" s="3"/>
      <c r="FKI851" s="3"/>
      <c r="FKJ851" s="3"/>
      <c r="FKK851" s="3"/>
      <c r="FKL851" s="3"/>
      <c r="FKM851" s="3"/>
      <c r="FKN851" s="3"/>
      <c r="FKO851" s="3"/>
      <c r="FKP851" s="3"/>
      <c r="FKQ851" s="3"/>
      <c r="FKR851" s="3"/>
      <c r="FKS851" s="3"/>
      <c r="FKT851" s="3"/>
      <c r="FKU851" s="3"/>
      <c r="FKV851" s="3"/>
      <c r="FKW851" s="3"/>
      <c r="FKX851" s="3"/>
      <c r="FKY851" s="3"/>
      <c r="FKZ851" s="3"/>
      <c r="FLA851" s="3"/>
      <c r="FLB851" s="3"/>
      <c r="FLC851" s="3"/>
      <c r="FLD851" s="3"/>
      <c r="FLE851" s="3"/>
      <c r="FLF851" s="3"/>
      <c r="FLG851" s="3"/>
      <c r="FLH851" s="3"/>
      <c r="FLI851" s="3"/>
      <c r="FLJ851" s="3"/>
      <c r="FLK851" s="3"/>
      <c r="FLL851" s="3"/>
      <c r="FLM851" s="3"/>
      <c r="FLN851" s="3"/>
      <c r="FLO851" s="3"/>
      <c r="FLP851" s="3"/>
      <c r="FLQ851" s="3"/>
      <c r="FLR851" s="3"/>
      <c r="FLS851" s="3"/>
      <c r="FLT851" s="3"/>
      <c r="FLU851" s="3"/>
      <c r="FLV851" s="3"/>
      <c r="FLW851" s="3"/>
      <c r="FLX851" s="3"/>
      <c r="FLY851" s="3"/>
      <c r="FLZ851" s="3"/>
      <c r="FMA851" s="3"/>
      <c r="FMB851" s="3"/>
      <c r="FMC851" s="3"/>
      <c r="FMD851" s="3"/>
      <c r="FME851" s="3"/>
      <c r="FMF851" s="3"/>
      <c r="FMG851" s="3"/>
      <c r="FMH851" s="3"/>
      <c r="FMI851" s="3"/>
      <c r="FMJ851" s="3"/>
      <c r="FMK851" s="3"/>
      <c r="FML851" s="3"/>
      <c r="FMM851" s="3"/>
      <c r="FMN851" s="3"/>
      <c r="FMO851" s="3"/>
      <c r="FMP851" s="3"/>
      <c r="FMQ851" s="3"/>
      <c r="FMR851" s="3"/>
      <c r="FMS851" s="3"/>
      <c r="FMT851" s="3"/>
      <c r="FMU851" s="3"/>
      <c r="FMV851" s="3"/>
      <c r="FMW851" s="3"/>
      <c r="FMX851" s="3"/>
      <c r="FMY851" s="3"/>
      <c r="FMZ851" s="3"/>
      <c r="FNA851" s="3"/>
      <c r="FNB851" s="3"/>
      <c r="FNC851" s="3"/>
      <c r="FND851" s="3"/>
      <c r="FNE851" s="3"/>
      <c r="FNF851" s="3"/>
      <c r="FNG851" s="3"/>
      <c r="FNH851" s="3"/>
      <c r="FNI851" s="3"/>
      <c r="FNJ851" s="3"/>
      <c r="FNK851" s="3"/>
      <c r="FNL851" s="3"/>
      <c r="FNM851" s="3"/>
      <c r="FNN851" s="3"/>
      <c r="FNO851" s="3"/>
      <c r="FNP851" s="3"/>
      <c r="FNQ851" s="3"/>
      <c r="FNR851" s="3"/>
      <c r="FNS851" s="3"/>
      <c r="FNT851" s="3"/>
      <c r="FNU851" s="3"/>
      <c r="FNV851" s="3"/>
      <c r="FNW851" s="3"/>
      <c r="FNX851" s="3"/>
      <c r="FNY851" s="3"/>
      <c r="FNZ851" s="3"/>
      <c r="FOA851" s="3"/>
      <c r="FOB851" s="3"/>
      <c r="FOC851" s="3"/>
      <c r="FOD851" s="3"/>
      <c r="FOE851" s="3"/>
      <c r="FOF851" s="3"/>
      <c r="FOG851" s="3"/>
      <c r="FOH851" s="3"/>
      <c r="FOI851" s="3"/>
      <c r="FOJ851" s="3"/>
      <c r="FOK851" s="3"/>
      <c r="FOL851" s="3"/>
      <c r="FOM851" s="3"/>
      <c r="FON851" s="3"/>
      <c r="FOO851" s="3"/>
      <c r="FOP851" s="3"/>
      <c r="FOQ851" s="3"/>
      <c r="FOR851" s="3"/>
      <c r="FOS851" s="3"/>
      <c r="FOT851" s="3"/>
      <c r="FOU851" s="3"/>
      <c r="FOV851" s="3"/>
      <c r="FOW851" s="3"/>
      <c r="FOX851" s="3"/>
      <c r="FOY851" s="3"/>
      <c r="FOZ851" s="3"/>
      <c r="FPA851" s="3"/>
      <c r="FPB851" s="3"/>
      <c r="FPC851" s="3"/>
      <c r="FPD851" s="3"/>
      <c r="FPE851" s="3"/>
      <c r="FPF851" s="3"/>
      <c r="FPG851" s="3"/>
      <c r="FPH851" s="3"/>
      <c r="FPI851" s="3"/>
      <c r="FPJ851" s="3"/>
      <c r="FPK851" s="3"/>
      <c r="FPL851" s="3"/>
      <c r="FPM851" s="3"/>
      <c r="FPN851" s="3"/>
      <c r="FPO851" s="3"/>
      <c r="FPP851" s="3"/>
      <c r="FPQ851" s="3"/>
      <c r="FPR851" s="3"/>
      <c r="FPS851" s="3"/>
      <c r="FPT851" s="3"/>
      <c r="FPU851" s="3"/>
      <c r="FPV851" s="3"/>
      <c r="FPW851" s="3"/>
      <c r="FPX851" s="3"/>
      <c r="FPY851" s="3"/>
      <c r="FPZ851" s="3"/>
      <c r="FQA851" s="3"/>
      <c r="FQB851" s="3"/>
      <c r="FQC851" s="3"/>
      <c r="FQD851" s="3"/>
      <c r="FQE851" s="3"/>
      <c r="FQF851" s="3"/>
      <c r="FQG851" s="3"/>
      <c r="FQH851" s="3"/>
      <c r="FQI851" s="3"/>
      <c r="FQJ851" s="3"/>
      <c r="FQK851" s="3"/>
      <c r="FQL851" s="3"/>
      <c r="FQM851" s="3"/>
      <c r="FQN851" s="3"/>
      <c r="FQO851" s="3"/>
      <c r="FQP851" s="3"/>
      <c r="FQQ851" s="3"/>
      <c r="FQR851" s="3"/>
      <c r="FQS851" s="3"/>
      <c r="FQT851" s="3"/>
      <c r="FQU851" s="3"/>
      <c r="FQV851" s="3"/>
      <c r="FQW851" s="3"/>
      <c r="FQX851" s="3"/>
      <c r="FQY851" s="3"/>
      <c r="FQZ851" s="3"/>
      <c r="FRA851" s="3"/>
      <c r="FRB851" s="3"/>
      <c r="FRC851" s="3"/>
      <c r="FRD851" s="3"/>
      <c r="FRE851" s="3"/>
      <c r="FRF851" s="3"/>
      <c r="FRG851" s="3"/>
      <c r="FRH851" s="3"/>
      <c r="FRI851" s="3"/>
      <c r="FRJ851" s="3"/>
      <c r="FRK851" s="3"/>
      <c r="FRL851" s="3"/>
      <c r="FRM851" s="3"/>
      <c r="FRN851" s="3"/>
      <c r="FRO851" s="3"/>
      <c r="FRP851" s="3"/>
      <c r="FRQ851" s="3"/>
      <c r="FRR851" s="3"/>
      <c r="FRS851" s="3"/>
      <c r="FRT851" s="3"/>
      <c r="FRU851" s="3"/>
      <c r="FRV851" s="3"/>
      <c r="FRW851" s="3"/>
      <c r="FRX851" s="3"/>
      <c r="FRY851" s="3"/>
      <c r="FRZ851" s="3"/>
      <c r="FSA851" s="3"/>
      <c r="FSB851" s="3"/>
      <c r="FSC851" s="3"/>
      <c r="FSD851" s="3"/>
      <c r="FSE851" s="3"/>
      <c r="FSF851" s="3"/>
      <c r="FSG851" s="3"/>
      <c r="FSH851" s="3"/>
      <c r="FSI851" s="3"/>
      <c r="FSJ851" s="3"/>
      <c r="FSK851" s="3"/>
      <c r="FSL851" s="3"/>
      <c r="FSM851" s="3"/>
      <c r="FSN851" s="3"/>
      <c r="FSO851" s="3"/>
      <c r="FSP851" s="3"/>
      <c r="FSQ851" s="3"/>
      <c r="FSR851" s="3"/>
      <c r="FSS851" s="3"/>
      <c r="FST851" s="3"/>
      <c r="FSU851" s="3"/>
      <c r="FSV851" s="3"/>
      <c r="FSW851" s="3"/>
      <c r="FSX851" s="3"/>
      <c r="FSY851" s="3"/>
      <c r="FSZ851" s="3"/>
      <c r="FTA851" s="3"/>
      <c r="FTB851" s="3"/>
      <c r="FTC851" s="3"/>
      <c r="FTD851" s="3"/>
      <c r="FTE851" s="3"/>
      <c r="FTF851" s="3"/>
      <c r="FTG851" s="3"/>
      <c r="FTH851" s="3"/>
      <c r="FTI851" s="3"/>
      <c r="FTJ851" s="3"/>
      <c r="FTK851" s="3"/>
      <c r="FTL851" s="3"/>
      <c r="FTM851" s="3"/>
      <c r="FTN851" s="3"/>
      <c r="FTO851" s="3"/>
      <c r="FTP851" s="3"/>
      <c r="FTQ851" s="3"/>
      <c r="FTR851" s="3"/>
      <c r="FTS851" s="3"/>
      <c r="FTT851" s="3"/>
      <c r="FTU851" s="3"/>
      <c r="FTV851" s="3"/>
      <c r="FTW851" s="3"/>
      <c r="FTX851" s="3"/>
      <c r="FTY851" s="3"/>
      <c r="FTZ851" s="3"/>
      <c r="FUA851" s="3"/>
      <c r="FUB851" s="3"/>
      <c r="FUC851" s="3"/>
      <c r="FUD851" s="3"/>
      <c r="FUE851" s="3"/>
      <c r="FUF851" s="3"/>
      <c r="FUG851" s="3"/>
      <c r="FUH851" s="3"/>
      <c r="FUI851" s="3"/>
      <c r="FUJ851" s="3"/>
      <c r="FUK851" s="3"/>
      <c r="FUL851" s="3"/>
      <c r="FUM851" s="3"/>
      <c r="FUN851" s="3"/>
      <c r="FUO851" s="3"/>
      <c r="FUP851" s="3"/>
      <c r="FUQ851" s="3"/>
      <c r="FUR851" s="3"/>
      <c r="FUS851" s="3"/>
      <c r="FUT851" s="3"/>
      <c r="FUU851" s="3"/>
      <c r="FUV851" s="3"/>
      <c r="FUW851" s="3"/>
      <c r="FUX851" s="3"/>
      <c r="FUY851" s="3"/>
      <c r="FUZ851" s="3"/>
      <c r="FVA851" s="3"/>
      <c r="FVB851" s="3"/>
      <c r="FVC851" s="3"/>
      <c r="FVD851" s="3"/>
      <c r="FVE851" s="3"/>
      <c r="FVF851" s="3"/>
      <c r="FVG851" s="3"/>
      <c r="FVH851" s="3"/>
      <c r="FVI851" s="3"/>
      <c r="FVJ851" s="3"/>
      <c r="FVK851" s="3"/>
      <c r="FVL851" s="3"/>
      <c r="FVM851" s="3"/>
      <c r="FVN851" s="3"/>
      <c r="FVO851" s="3"/>
      <c r="FVP851" s="3"/>
      <c r="FVQ851" s="3"/>
      <c r="FVR851" s="3"/>
      <c r="FVS851" s="3"/>
      <c r="FVT851" s="3"/>
      <c r="FVU851" s="3"/>
      <c r="FVV851" s="3"/>
      <c r="FVW851" s="3"/>
      <c r="FVX851" s="3"/>
      <c r="FVY851" s="3"/>
      <c r="FVZ851" s="3"/>
      <c r="FWA851" s="3"/>
      <c r="FWB851" s="3"/>
      <c r="FWC851" s="3"/>
      <c r="FWD851" s="3"/>
      <c r="FWE851" s="3"/>
      <c r="FWF851" s="3"/>
      <c r="FWG851" s="3"/>
      <c r="FWH851" s="3"/>
      <c r="FWI851" s="3"/>
      <c r="FWJ851" s="3"/>
      <c r="FWK851" s="3"/>
      <c r="FWL851" s="3"/>
      <c r="FWM851" s="3"/>
      <c r="FWN851" s="3"/>
      <c r="FWO851" s="3"/>
      <c r="FWP851" s="3"/>
      <c r="FWQ851" s="3"/>
      <c r="FWR851" s="3"/>
      <c r="FWS851" s="3"/>
      <c r="FWT851" s="3"/>
      <c r="FWU851" s="3"/>
      <c r="FWV851" s="3"/>
      <c r="FWW851" s="3"/>
      <c r="FWX851" s="3"/>
      <c r="FWY851" s="3"/>
      <c r="FWZ851" s="3"/>
      <c r="FXA851" s="3"/>
      <c r="FXB851" s="3"/>
      <c r="FXC851" s="3"/>
      <c r="FXD851" s="3"/>
      <c r="FXE851" s="3"/>
      <c r="FXF851" s="3"/>
      <c r="FXG851" s="3"/>
      <c r="FXH851" s="3"/>
      <c r="FXI851" s="3"/>
      <c r="FXJ851" s="3"/>
      <c r="FXK851" s="3"/>
      <c r="FXL851" s="3"/>
      <c r="FXM851" s="3"/>
      <c r="FXN851" s="3"/>
      <c r="FXO851" s="3"/>
      <c r="FXP851" s="3"/>
      <c r="FXQ851" s="3"/>
      <c r="FXR851" s="3"/>
      <c r="FXS851" s="3"/>
      <c r="FXT851" s="3"/>
      <c r="FXU851" s="3"/>
      <c r="FXV851" s="3"/>
      <c r="FXW851" s="3"/>
      <c r="FXX851" s="3"/>
      <c r="FXY851" s="3"/>
      <c r="FXZ851" s="3"/>
      <c r="FYA851" s="3"/>
      <c r="FYB851" s="3"/>
      <c r="FYC851" s="3"/>
      <c r="FYD851" s="3"/>
      <c r="FYE851" s="3"/>
      <c r="FYF851" s="3"/>
      <c r="FYG851" s="3"/>
      <c r="FYH851" s="3"/>
      <c r="FYI851" s="3"/>
      <c r="FYJ851" s="3"/>
      <c r="FYK851" s="3"/>
      <c r="FYL851" s="3"/>
      <c r="FYM851" s="3"/>
      <c r="FYN851" s="3"/>
      <c r="FYO851" s="3"/>
      <c r="FYP851" s="3"/>
      <c r="FYQ851" s="3"/>
      <c r="FYR851" s="3"/>
      <c r="FYS851" s="3"/>
      <c r="FYT851" s="3"/>
      <c r="FYU851" s="3"/>
      <c r="FYV851" s="3"/>
      <c r="FYW851" s="3"/>
      <c r="FYX851" s="3"/>
      <c r="FYY851" s="3"/>
      <c r="FYZ851" s="3"/>
      <c r="FZA851" s="3"/>
      <c r="FZB851" s="3"/>
      <c r="FZC851" s="3"/>
      <c r="FZD851" s="3"/>
      <c r="FZE851" s="3"/>
      <c r="FZF851" s="3"/>
      <c r="FZG851" s="3"/>
      <c r="FZH851" s="3"/>
      <c r="FZI851" s="3"/>
      <c r="FZJ851" s="3"/>
      <c r="FZK851" s="3"/>
      <c r="FZL851" s="3"/>
      <c r="FZM851" s="3"/>
      <c r="FZN851" s="3"/>
      <c r="FZO851" s="3"/>
      <c r="FZP851" s="3"/>
      <c r="FZQ851" s="3"/>
      <c r="FZR851" s="3"/>
      <c r="FZS851" s="3"/>
      <c r="FZT851" s="3"/>
      <c r="FZU851" s="3"/>
      <c r="FZV851" s="3"/>
      <c r="FZW851" s="3"/>
      <c r="FZX851" s="3"/>
      <c r="FZY851" s="3"/>
      <c r="FZZ851" s="3"/>
      <c r="GAA851" s="3"/>
      <c r="GAB851" s="3"/>
      <c r="GAC851" s="3"/>
      <c r="GAD851" s="3"/>
      <c r="GAE851" s="3"/>
      <c r="GAF851" s="3"/>
      <c r="GAG851" s="3"/>
      <c r="GAH851" s="3"/>
      <c r="GAI851" s="3"/>
      <c r="GAJ851" s="3"/>
      <c r="GAK851" s="3"/>
      <c r="GAL851" s="3"/>
      <c r="GAM851" s="3"/>
      <c r="GAN851" s="3"/>
      <c r="GAO851" s="3"/>
      <c r="GAP851" s="3"/>
      <c r="GAQ851" s="3"/>
      <c r="GAR851" s="3"/>
      <c r="GAS851" s="3"/>
      <c r="GAT851" s="3"/>
      <c r="GAU851" s="3"/>
      <c r="GAV851" s="3"/>
      <c r="GAW851" s="3"/>
      <c r="GAX851" s="3"/>
      <c r="GAY851" s="3"/>
      <c r="GAZ851" s="3"/>
      <c r="GBA851" s="3"/>
      <c r="GBB851" s="3"/>
      <c r="GBC851" s="3"/>
      <c r="GBD851" s="3"/>
      <c r="GBE851" s="3"/>
      <c r="GBF851" s="3"/>
      <c r="GBG851" s="3"/>
      <c r="GBH851" s="3"/>
      <c r="GBI851" s="3"/>
      <c r="GBJ851" s="3"/>
      <c r="GBK851" s="3"/>
      <c r="GBL851" s="3"/>
      <c r="GBM851" s="3"/>
      <c r="GBN851" s="3"/>
      <c r="GBO851" s="3"/>
      <c r="GBP851" s="3"/>
      <c r="GBQ851" s="3"/>
      <c r="GBR851" s="3"/>
      <c r="GBS851" s="3"/>
      <c r="GBT851" s="3"/>
      <c r="GBU851" s="3"/>
      <c r="GBV851" s="3"/>
      <c r="GBW851" s="3"/>
      <c r="GBX851" s="3"/>
      <c r="GBY851" s="3"/>
      <c r="GBZ851" s="3"/>
      <c r="GCA851" s="3"/>
      <c r="GCB851" s="3"/>
      <c r="GCC851" s="3"/>
      <c r="GCD851" s="3"/>
      <c r="GCE851" s="3"/>
      <c r="GCF851" s="3"/>
      <c r="GCG851" s="3"/>
      <c r="GCH851" s="3"/>
      <c r="GCI851" s="3"/>
      <c r="GCJ851" s="3"/>
      <c r="GCK851" s="3"/>
      <c r="GCL851" s="3"/>
      <c r="GCM851" s="3"/>
      <c r="GCN851" s="3"/>
      <c r="GCO851" s="3"/>
      <c r="GCP851" s="3"/>
      <c r="GCQ851" s="3"/>
      <c r="GCR851" s="3"/>
      <c r="GCS851" s="3"/>
      <c r="GCT851" s="3"/>
      <c r="GCU851" s="3"/>
      <c r="GCV851" s="3"/>
      <c r="GCW851" s="3"/>
      <c r="GCX851" s="3"/>
      <c r="GCY851" s="3"/>
      <c r="GCZ851" s="3"/>
      <c r="GDA851" s="3"/>
      <c r="GDB851" s="3"/>
      <c r="GDC851" s="3"/>
      <c r="GDD851" s="3"/>
      <c r="GDE851" s="3"/>
      <c r="GDF851" s="3"/>
      <c r="GDG851" s="3"/>
      <c r="GDH851" s="3"/>
      <c r="GDI851" s="3"/>
      <c r="GDJ851" s="3"/>
      <c r="GDK851" s="3"/>
      <c r="GDL851" s="3"/>
      <c r="GDM851" s="3"/>
      <c r="GDN851" s="3"/>
      <c r="GDO851" s="3"/>
      <c r="GDP851" s="3"/>
      <c r="GDQ851" s="3"/>
      <c r="GDR851" s="3"/>
      <c r="GDS851" s="3"/>
      <c r="GDT851" s="3"/>
      <c r="GDU851" s="3"/>
      <c r="GDV851" s="3"/>
      <c r="GDW851" s="3"/>
      <c r="GDX851" s="3"/>
      <c r="GDY851" s="3"/>
      <c r="GDZ851" s="3"/>
      <c r="GEA851" s="3"/>
      <c r="GEB851" s="3"/>
      <c r="GEC851" s="3"/>
      <c r="GED851" s="3"/>
      <c r="GEE851" s="3"/>
      <c r="GEF851" s="3"/>
      <c r="GEG851" s="3"/>
      <c r="GEH851" s="3"/>
      <c r="GEI851" s="3"/>
      <c r="GEJ851" s="3"/>
      <c r="GEK851" s="3"/>
      <c r="GEL851" s="3"/>
      <c r="GEM851" s="3"/>
      <c r="GEN851" s="3"/>
      <c r="GEO851" s="3"/>
      <c r="GEP851" s="3"/>
      <c r="GEQ851" s="3"/>
      <c r="GER851" s="3"/>
      <c r="GES851" s="3"/>
      <c r="GET851" s="3"/>
      <c r="GEU851" s="3"/>
      <c r="GEV851" s="3"/>
      <c r="GEW851" s="3"/>
      <c r="GEX851" s="3"/>
      <c r="GEY851" s="3"/>
      <c r="GEZ851" s="3"/>
      <c r="GFA851" s="3"/>
      <c r="GFB851" s="3"/>
      <c r="GFC851" s="3"/>
      <c r="GFD851" s="3"/>
      <c r="GFE851" s="3"/>
      <c r="GFF851" s="3"/>
      <c r="GFG851" s="3"/>
      <c r="GFH851" s="3"/>
      <c r="GFI851" s="3"/>
      <c r="GFJ851" s="3"/>
      <c r="GFK851" s="3"/>
      <c r="GFL851" s="3"/>
      <c r="GFM851" s="3"/>
      <c r="GFN851" s="3"/>
      <c r="GFO851" s="3"/>
      <c r="GFP851" s="3"/>
      <c r="GFQ851" s="3"/>
      <c r="GFR851" s="3"/>
      <c r="GFS851" s="3"/>
      <c r="GFT851" s="3"/>
      <c r="GFU851" s="3"/>
      <c r="GFV851" s="3"/>
      <c r="GFW851" s="3"/>
      <c r="GFX851" s="3"/>
      <c r="GFY851" s="3"/>
      <c r="GFZ851" s="3"/>
      <c r="GGA851" s="3"/>
      <c r="GGB851" s="3"/>
      <c r="GGC851" s="3"/>
      <c r="GGD851" s="3"/>
      <c r="GGE851" s="3"/>
      <c r="GGF851" s="3"/>
      <c r="GGG851" s="3"/>
      <c r="GGH851" s="3"/>
      <c r="GGI851" s="3"/>
      <c r="GGJ851" s="3"/>
      <c r="GGK851" s="3"/>
      <c r="GGL851" s="3"/>
      <c r="GGM851" s="3"/>
      <c r="GGN851" s="3"/>
      <c r="GGO851" s="3"/>
      <c r="GGP851" s="3"/>
      <c r="GGQ851" s="3"/>
      <c r="GGR851" s="3"/>
      <c r="GGS851" s="3"/>
      <c r="GGT851" s="3"/>
      <c r="GGU851" s="3"/>
      <c r="GGV851" s="3"/>
      <c r="GGW851" s="3"/>
      <c r="GGX851" s="3"/>
      <c r="GGY851" s="3"/>
      <c r="GGZ851" s="3"/>
      <c r="GHA851" s="3"/>
      <c r="GHB851" s="3"/>
      <c r="GHC851" s="3"/>
      <c r="GHD851" s="3"/>
      <c r="GHE851" s="3"/>
      <c r="GHF851" s="3"/>
      <c r="GHG851" s="3"/>
      <c r="GHH851" s="3"/>
      <c r="GHI851" s="3"/>
      <c r="GHJ851" s="3"/>
      <c r="GHK851" s="3"/>
      <c r="GHL851" s="3"/>
      <c r="GHM851" s="3"/>
      <c r="GHN851" s="3"/>
      <c r="GHO851" s="3"/>
      <c r="GHP851" s="3"/>
      <c r="GHQ851" s="3"/>
      <c r="GHR851" s="3"/>
      <c r="GHS851" s="3"/>
      <c r="GHT851" s="3"/>
      <c r="GHU851" s="3"/>
      <c r="GHV851" s="3"/>
      <c r="GHW851" s="3"/>
      <c r="GHX851" s="3"/>
      <c r="GHY851" s="3"/>
      <c r="GHZ851" s="3"/>
      <c r="GIA851" s="3"/>
      <c r="GIB851" s="3"/>
      <c r="GIC851" s="3"/>
      <c r="GID851" s="3"/>
      <c r="GIE851" s="3"/>
      <c r="GIF851" s="3"/>
      <c r="GIG851" s="3"/>
      <c r="GIH851" s="3"/>
      <c r="GII851" s="3"/>
      <c r="GIJ851" s="3"/>
      <c r="GIK851" s="3"/>
      <c r="GIL851" s="3"/>
      <c r="GIM851" s="3"/>
      <c r="GIN851" s="3"/>
      <c r="GIO851" s="3"/>
      <c r="GIP851" s="3"/>
      <c r="GIQ851" s="3"/>
      <c r="GIR851" s="3"/>
      <c r="GIS851" s="3"/>
      <c r="GIT851" s="3"/>
      <c r="GIU851" s="3"/>
      <c r="GIV851" s="3"/>
      <c r="GIW851" s="3"/>
      <c r="GIX851" s="3"/>
      <c r="GIY851" s="3"/>
      <c r="GIZ851" s="3"/>
      <c r="GJA851" s="3"/>
      <c r="GJB851" s="3"/>
      <c r="GJC851" s="3"/>
      <c r="GJD851" s="3"/>
      <c r="GJE851" s="3"/>
      <c r="GJF851" s="3"/>
      <c r="GJG851" s="3"/>
      <c r="GJH851" s="3"/>
      <c r="GJI851" s="3"/>
      <c r="GJJ851" s="3"/>
      <c r="GJK851" s="3"/>
      <c r="GJL851" s="3"/>
      <c r="GJM851" s="3"/>
      <c r="GJN851" s="3"/>
      <c r="GJO851" s="3"/>
      <c r="GJP851" s="3"/>
      <c r="GJQ851" s="3"/>
      <c r="GJR851" s="3"/>
      <c r="GJS851" s="3"/>
      <c r="GJT851" s="3"/>
      <c r="GJU851" s="3"/>
      <c r="GJV851" s="3"/>
      <c r="GJW851" s="3"/>
      <c r="GJX851" s="3"/>
      <c r="GJY851" s="3"/>
      <c r="GJZ851" s="3"/>
      <c r="GKA851" s="3"/>
      <c r="GKB851" s="3"/>
      <c r="GKC851" s="3"/>
      <c r="GKD851" s="3"/>
      <c r="GKE851" s="3"/>
      <c r="GKF851" s="3"/>
      <c r="GKG851" s="3"/>
      <c r="GKH851" s="3"/>
      <c r="GKI851" s="3"/>
      <c r="GKJ851" s="3"/>
      <c r="GKK851" s="3"/>
      <c r="GKL851" s="3"/>
      <c r="GKM851" s="3"/>
      <c r="GKN851" s="3"/>
      <c r="GKO851" s="3"/>
      <c r="GKP851" s="3"/>
      <c r="GKQ851" s="3"/>
      <c r="GKR851" s="3"/>
      <c r="GKS851" s="3"/>
      <c r="GKT851" s="3"/>
      <c r="GKU851" s="3"/>
      <c r="GKV851" s="3"/>
      <c r="GKW851" s="3"/>
      <c r="GKX851" s="3"/>
      <c r="GKY851" s="3"/>
      <c r="GKZ851" s="3"/>
      <c r="GLA851" s="3"/>
      <c r="GLB851" s="3"/>
      <c r="GLC851" s="3"/>
      <c r="GLD851" s="3"/>
      <c r="GLE851" s="3"/>
      <c r="GLF851" s="3"/>
      <c r="GLG851" s="3"/>
      <c r="GLH851" s="3"/>
      <c r="GLI851" s="3"/>
      <c r="GLJ851" s="3"/>
      <c r="GLK851" s="3"/>
      <c r="GLL851" s="3"/>
      <c r="GLM851" s="3"/>
      <c r="GLN851" s="3"/>
      <c r="GLO851" s="3"/>
      <c r="GLP851" s="3"/>
      <c r="GLQ851" s="3"/>
      <c r="GLR851" s="3"/>
      <c r="GLS851" s="3"/>
      <c r="GLT851" s="3"/>
      <c r="GLU851" s="3"/>
      <c r="GLV851" s="3"/>
      <c r="GLW851" s="3"/>
      <c r="GLX851" s="3"/>
      <c r="GLY851" s="3"/>
      <c r="GLZ851" s="3"/>
      <c r="GMA851" s="3"/>
      <c r="GMB851" s="3"/>
      <c r="GMC851" s="3"/>
      <c r="GMD851" s="3"/>
      <c r="GME851" s="3"/>
      <c r="GMF851" s="3"/>
      <c r="GMG851" s="3"/>
      <c r="GMH851" s="3"/>
      <c r="GMI851" s="3"/>
      <c r="GMJ851" s="3"/>
      <c r="GMK851" s="3"/>
      <c r="GML851" s="3"/>
      <c r="GMM851" s="3"/>
      <c r="GMN851" s="3"/>
      <c r="GMO851" s="3"/>
      <c r="GMP851" s="3"/>
      <c r="GMQ851" s="3"/>
      <c r="GMR851" s="3"/>
      <c r="GMS851" s="3"/>
      <c r="GMT851" s="3"/>
      <c r="GMU851" s="3"/>
      <c r="GMV851" s="3"/>
      <c r="GMW851" s="3"/>
      <c r="GMX851" s="3"/>
      <c r="GMY851" s="3"/>
      <c r="GMZ851" s="3"/>
      <c r="GNA851" s="3"/>
      <c r="GNB851" s="3"/>
      <c r="GNC851" s="3"/>
      <c r="GND851" s="3"/>
      <c r="GNE851" s="3"/>
      <c r="GNF851" s="3"/>
      <c r="GNG851" s="3"/>
      <c r="GNH851" s="3"/>
      <c r="GNI851" s="3"/>
      <c r="GNJ851" s="3"/>
      <c r="GNK851" s="3"/>
      <c r="GNL851" s="3"/>
      <c r="GNM851" s="3"/>
      <c r="GNN851" s="3"/>
      <c r="GNO851" s="3"/>
      <c r="GNP851" s="3"/>
      <c r="GNQ851" s="3"/>
      <c r="GNR851" s="3"/>
      <c r="GNS851" s="3"/>
      <c r="GNT851" s="3"/>
      <c r="GNU851" s="3"/>
      <c r="GNV851" s="3"/>
      <c r="GNW851" s="3"/>
      <c r="GNX851" s="3"/>
      <c r="GNY851" s="3"/>
      <c r="GNZ851" s="3"/>
      <c r="GOA851" s="3"/>
      <c r="GOB851" s="3"/>
      <c r="GOC851" s="3"/>
      <c r="GOD851" s="3"/>
      <c r="GOE851" s="3"/>
      <c r="GOF851" s="3"/>
      <c r="GOG851" s="3"/>
      <c r="GOH851" s="3"/>
      <c r="GOI851" s="3"/>
      <c r="GOJ851" s="3"/>
      <c r="GOK851" s="3"/>
      <c r="GOL851" s="3"/>
      <c r="GOM851" s="3"/>
      <c r="GON851" s="3"/>
      <c r="GOO851" s="3"/>
      <c r="GOP851" s="3"/>
      <c r="GOQ851" s="3"/>
      <c r="GOR851" s="3"/>
      <c r="GOS851" s="3"/>
      <c r="GOT851" s="3"/>
      <c r="GOU851" s="3"/>
      <c r="GOV851" s="3"/>
      <c r="GOW851" s="3"/>
      <c r="GOX851" s="3"/>
      <c r="GOY851" s="3"/>
      <c r="GOZ851" s="3"/>
      <c r="GPA851" s="3"/>
      <c r="GPB851" s="3"/>
      <c r="GPC851" s="3"/>
      <c r="GPD851" s="3"/>
      <c r="GPE851" s="3"/>
      <c r="GPF851" s="3"/>
      <c r="GPG851" s="3"/>
      <c r="GPH851" s="3"/>
      <c r="GPI851" s="3"/>
      <c r="GPJ851" s="3"/>
      <c r="GPK851" s="3"/>
      <c r="GPL851" s="3"/>
      <c r="GPM851" s="3"/>
      <c r="GPN851" s="3"/>
      <c r="GPO851" s="3"/>
      <c r="GPP851" s="3"/>
      <c r="GPQ851" s="3"/>
      <c r="GPR851" s="3"/>
      <c r="GPS851" s="3"/>
      <c r="GPT851" s="3"/>
      <c r="GPU851" s="3"/>
      <c r="GPV851" s="3"/>
      <c r="GPW851" s="3"/>
      <c r="GPX851" s="3"/>
      <c r="GPY851" s="3"/>
      <c r="GPZ851" s="3"/>
      <c r="GQA851" s="3"/>
      <c r="GQB851" s="3"/>
      <c r="GQC851" s="3"/>
      <c r="GQD851" s="3"/>
      <c r="GQE851" s="3"/>
      <c r="GQF851" s="3"/>
      <c r="GQG851" s="3"/>
      <c r="GQH851" s="3"/>
      <c r="GQI851" s="3"/>
      <c r="GQJ851" s="3"/>
      <c r="GQK851" s="3"/>
      <c r="GQL851" s="3"/>
      <c r="GQM851" s="3"/>
      <c r="GQN851" s="3"/>
      <c r="GQO851" s="3"/>
      <c r="GQP851" s="3"/>
      <c r="GQQ851" s="3"/>
      <c r="GQR851" s="3"/>
      <c r="GQS851" s="3"/>
      <c r="GQT851" s="3"/>
      <c r="GQU851" s="3"/>
      <c r="GQV851" s="3"/>
      <c r="GQW851" s="3"/>
      <c r="GQX851" s="3"/>
      <c r="GQY851" s="3"/>
      <c r="GQZ851" s="3"/>
      <c r="GRA851" s="3"/>
      <c r="GRB851" s="3"/>
      <c r="GRC851" s="3"/>
      <c r="GRD851" s="3"/>
      <c r="GRE851" s="3"/>
      <c r="GRF851" s="3"/>
      <c r="GRG851" s="3"/>
      <c r="GRH851" s="3"/>
      <c r="GRI851" s="3"/>
      <c r="GRJ851" s="3"/>
      <c r="GRK851" s="3"/>
      <c r="GRL851" s="3"/>
      <c r="GRM851" s="3"/>
      <c r="GRN851" s="3"/>
      <c r="GRO851" s="3"/>
      <c r="GRP851" s="3"/>
      <c r="GRQ851" s="3"/>
      <c r="GRR851" s="3"/>
      <c r="GRS851" s="3"/>
      <c r="GRT851" s="3"/>
      <c r="GRU851" s="3"/>
      <c r="GRV851" s="3"/>
      <c r="GRW851" s="3"/>
      <c r="GRX851" s="3"/>
      <c r="GRY851" s="3"/>
      <c r="GRZ851" s="3"/>
      <c r="GSA851" s="3"/>
      <c r="GSB851" s="3"/>
      <c r="GSC851" s="3"/>
      <c r="GSD851" s="3"/>
      <c r="GSE851" s="3"/>
      <c r="GSF851" s="3"/>
      <c r="GSG851" s="3"/>
      <c r="GSH851" s="3"/>
      <c r="GSI851" s="3"/>
      <c r="GSJ851" s="3"/>
      <c r="GSK851" s="3"/>
      <c r="GSL851" s="3"/>
      <c r="GSM851" s="3"/>
      <c r="GSN851" s="3"/>
      <c r="GSO851" s="3"/>
      <c r="GSP851" s="3"/>
      <c r="GSQ851" s="3"/>
      <c r="GSR851" s="3"/>
      <c r="GSS851" s="3"/>
      <c r="GST851" s="3"/>
      <c r="GSU851" s="3"/>
      <c r="GSV851" s="3"/>
      <c r="GSW851" s="3"/>
      <c r="GSX851" s="3"/>
      <c r="GSY851" s="3"/>
      <c r="GSZ851" s="3"/>
      <c r="GTA851" s="3"/>
      <c r="GTB851" s="3"/>
      <c r="GTC851" s="3"/>
      <c r="GTD851" s="3"/>
      <c r="GTE851" s="3"/>
      <c r="GTF851" s="3"/>
      <c r="GTG851" s="3"/>
      <c r="GTH851" s="3"/>
      <c r="GTI851" s="3"/>
      <c r="GTJ851" s="3"/>
      <c r="GTK851" s="3"/>
      <c r="GTL851" s="3"/>
      <c r="GTM851" s="3"/>
      <c r="GTN851" s="3"/>
      <c r="GTO851" s="3"/>
      <c r="GTP851" s="3"/>
      <c r="GTQ851" s="3"/>
      <c r="GTR851" s="3"/>
      <c r="GTS851" s="3"/>
      <c r="GTT851" s="3"/>
      <c r="GTU851" s="3"/>
      <c r="GTV851" s="3"/>
      <c r="GTW851" s="3"/>
      <c r="GTX851" s="3"/>
      <c r="GTY851" s="3"/>
      <c r="GTZ851" s="3"/>
      <c r="GUA851" s="3"/>
      <c r="GUB851" s="3"/>
      <c r="GUC851" s="3"/>
      <c r="GUD851" s="3"/>
      <c r="GUE851" s="3"/>
      <c r="GUF851" s="3"/>
      <c r="GUG851" s="3"/>
      <c r="GUH851" s="3"/>
      <c r="GUI851" s="3"/>
      <c r="GUJ851" s="3"/>
      <c r="GUK851" s="3"/>
      <c r="GUL851" s="3"/>
      <c r="GUM851" s="3"/>
      <c r="GUN851" s="3"/>
      <c r="GUO851" s="3"/>
      <c r="GUP851" s="3"/>
      <c r="GUQ851" s="3"/>
      <c r="GUR851" s="3"/>
      <c r="GUS851" s="3"/>
      <c r="GUT851" s="3"/>
      <c r="GUU851" s="3"/>
      <c r="GUV851" s="3"/>
      <c r="GUW851" s="3"/>
      <c r="GUX851" s="3"/>
      <c r="GUY851" s="3"/>
      <c r="GUZ851" s="3"/>
      <c r="GVA851" s="3"/>
      <c r="GVB851" s="3"/>
      <c r="GVC851" s="3"/>
      <c r="GVD851" s="3"/>
      <c r="GVE851" s="3"/>
      <c r="GVF851" s="3"/>
      <c r="GVG851" s="3"/>
      <c r="GVH851" s="3"/>
      <c r="GVI851" s="3"/>
      <c r="GVJ851" s="3"/>
      <c r="GVK851" s="3"/>
      <c r="GVL851" s="3"/>
      <c r="GVM851" s="3"/>
      <c r="GVN851" s="3"/>
      <c r="GVO851" s="3"/>
      <c r="GVP851" s="3"/>
      <c r="GVQ851" s="3"/>
      <c r="GVR851" s="3"/>
      <c r="GVS851" s="3"/>
      <c r="GVT851" s="3"/>
      <c r="GVU851" s="3"/>
      <c r="GVV851" s="3"/>
      <c r="GVW851" s="3"/>
      <c r="GVX851" s="3"/>
      <c r="GVY851" s="3"/>
      <c r="GVZ851" s="3"/>
      <c r="GWA851" s="3"/>
      <c r="GWB851" s="3"/>
      <c r="GWC851" s="3"/>
      <c r="GWD851" s="3"/>
      <c r="GWE851" s="3"/>
      <c r="GWF851" s="3"/>
      <c r="GWG851" s="3"/>
      <c r="GWH851" s="3"/>
      <c r="GWI851" s="3"/>
      <c r="GWJ851" s="3"/>
      <c r="GWK851" s="3"/>
      <c r="GWL851" s="3"/>
      <c r="GWM851" s="3"/>
      <c r="GWN851" s="3"/>
      <c r="GWO851" s="3"/>
      <c r="GWP851" s="3"/>
      <c r="GWQ851" s="3"/>
      <c r="GWR851" s="3"/>
      <c r="GWS851" s="3"/>
      <c r="GWT851" s="3"/>
      <c r="GWU851" s="3"/>
      <c r="GWV851" s="3"/>
      <c r="GWW851" s="3"/>
      <c r="GWX851" s="3"/>
      <c r="GWY851" s="3"/>
      <c r="GWZ851" s="3"/>
      <c r="GXA851" s="3"/>
      <c r="GXB851" s="3"/>
      <c r="GXC851" s="3"/>
      <c r="GXD851" s="3"/>
      <c r="GXE851" s="3"/>
      <c r="GXF851" s="3"/>
      <c r="GXG851" s="3"/>
      <c r="GXH851" s="3"/>
      <c r="GXI851" s="3"/>
      <c r="GXJ851" s="3"/>
      <c r="GXK851" s="3"/>
      <c r="GXL851" s="3"/>
      <c r="GXM851" s="3"/>
      <c r="GXN851" s="3"/>
      <c r="GXO851" s="3"/>
      <c r="GXP851" s="3"/>
      <c r="GXQ851" s="3"/>
      <c r="GXR851" s="3"/>
      <c r="GXS851" s="3"/>
      <c r="GXT851" s="3"/>
      <c r="GXU851" s="3"/>
      <c r="GXV851" s="3"/>
      <c r="GXW851" s="3"/>
      <c r="GXX851" s="3"/>
      <c r="GXY851" s="3"/>
      <c r="GXZ851" s="3"/>
      <c r="GYA851" s="3"/>
      <c r="GYB851" s="3"/>
      <c r="GYC851" s="3"/>
      <c r="GYD851" s="3"/>
      <c r="GYE851" s="3"/>
      <c r="GYF851" s="3"/>
      <c r="GYG851" s="3"/>
      <c r="GYH851" s="3"/>
      <c r="GYI851" s="3"/>
      <c r="GYJ851" s="3"/>
      <c r="GYK851" s="3"/>
      <c r="GYL851" s="3"/>
      <c r="GYM851" s="3"/>
      <c r="GYN851" s="3"/>
      <c r="GYO851" s="3"/>
      <c r="GYP851" s="3"/>
      <c r="GYQ851" s="3"/>
      <c r="GYR851" s="3"/>
      <c r="GYS851" s="3"/>
      <c r="GYT851" s="3"/>
      <c r="GYU851" s="3"/>
      <c r="GYV851" s="3"/>
      <c r="GYW851" s="3"/>
      <c r="GYX851" s="3"/>
      <c r="GYY851" s="3"/>
      <c r="GYZ851" s="3"/>
      <c r="GZA851" s="3"/>
      <c r="GZB851" s="3"/>
      <c r="GZC851" s="3"/>
      <c r="GZD851" s="3"/>
      <c r="GZE851" s="3"/>
      <c r="GZF851" s="3"/>
      <c r="GZG851" s="3"/>
      <c r="GZH851" s="3"/>
      <c r="GZI851" s="3"/>
      <c r="GZJ851" s="3"/>
      <c r="GZK851" s="3"/>
      <c r="GZL851" s="3"/>
      <c r="GZM851" s="3"/>
      <c r="GZN851" s="3"/>
      <c r="GZO851" s="3"/>
      <c r="GZP851" s="3"/>
      <c r="GZQ851" s="3"/>
      <c r="GZR851" s="3"/>
      <c r="GZS851" s="3"/>
      <c r="GZT851" s="3"/>
      <c r="GZU851" s="3"/>
      <c r="GZV851" s="3"/>
      <c r="GZW851" s="3"/>
      <c r="GZX851" s="3"/>
      <c r="GZY851" s="3"/>
      <c r="GZZ851" s="3"/>
      <c r="HAA851" s="3"/>
      <c r="HAB851" s="3"/>
      <c r="HAC851" s="3"/>
      <c r="HAD851" s="3"/>
      <c r="HAE851" s="3"/>
      <c r="HAF851" s="3"/>
      <c r="HAG851" s="3"/>
      <c r="HAH851" s="3"/>
      <c r="HAI851" s="3"/>
      <c r="HAJ851" s="3"/>
      <c r="HAK851" s="3"/>
      <c r="HAL851" s="3"/>
      <c r="HAM851" s="3"/>
      <c r="HAN851" s="3"/>
      <c r="HAO851" s="3"/>
      <c r="HAP851" s="3"/>
      <c r="HAQ851" s="3"/>
      <c r="HAR851" s="3"/>
      <c r="HAS851" s="3"/>
      <c r="HAT851" s="3"/>
      <c r="HAU851" s="3"/>
      <c r="HAV851" s="3"/>
      <c r="HAW851" s="3"/>
      <c r="HAX851" s="3"/>
      <c r="HAY851" s="3"/>
      <c r="HAZ851" s="3"/>
      <c r="HBA851" s="3"/>
      <c r="HBB851" s="3"/>
      <c r="HBC851" s="3"/>
      <c r="HBD851" s="3"/>
      <c r="HBE851" s="3"/>
      <c r="HBF851" s="3"/>
      <c r="HBG851" s="3"/>
      <c r="HBH851" s="3"/>
      <c r="HBI851" s="3"/>
      <c r="HBJ851" s="3"/>
      <c r="HBK851" s="3"/>
      <c r="HBL851" s="3"/>
      <c r="HBM851" s="3"/>
      <c r="HBN851" s="3"/>
      <c r="HBO851" s="3"/>
      <c r="HBP851" s="3"/>
      <c r="HBQ851" s="3"/>
      <c r="HBR851" s="3"/>
      <c r="HBS851" s="3"/>
      <c r="HBT851" s="3"/>
      <c r="HBU851" s="3"/>
      <c r="HBV851" s="3"/>
      <c r="HBW851" s="3"/>
      <c r="HBX851" s="3"/>
      <c r="HBY851" s="3"/>
      <c r="HBZ851" s="3"/>
      <c r="HCA851" s="3"/>
      <c r="HCB851" s="3"/>
      <c r="HCC851" s="3"/>
      <c r="HCD851" s="3"/>
      <c r="HCE851" s="3"/>
      <c r="HCF851" s="3"/>
      <c r="HCG851" s="3"/>
      <c r="HCH851" s="3"/>
      <c r="HCI851" s="3"/>
      <c r="HCJ851" s="3"/>
      <c r="HCK851" s="3"/>
      <c r="HCL851" s="3"/>
      <c r="HCM851" s="3"/>
      <c r="HCN851" s="3"/>
      <c r="HCO851" s="3"/>
      <c r="HCP851" s="3"/>
      <c r="HCQ851" s="3"/>
      <c r="HCR851" s="3"/>
      <c r="HCS851" s="3"/>
      <c r="HCT851" s="3"/>
      <c r="HCU851" s="3"/>
      <c r="HCV851" s="3"/>
      <c r="HCW851" s="3"/>
      <c r="HCX851" s="3"/>
      <c r="HCY851" s="3"/>
      <c r="HCZ851" s="3"/>
      <c r="HDA851" s="3"/>
      <c r="HDB851" s="3"/>
      <c r="HDC851" s="3"/>
      <c r="HDD851" s="3"/>
      <c r="HDE851" s="3"/>
      <c r="HDF851" s="3"/>
      <c r="HDG851" s="3"/>
      <c r="HDH851" s="3"/>
      <c r="HDI851" s="3"/>
      <c r="HDJ851" s="3"/>
      <c r="HDK851" s="3"/>
      <c r="HDL851" s="3"/>
      <c r="HDM851" s="3"/>
      <c r="HDN851" s="3"/>
      <c r="HDO851" s="3"/>
      <c r="HDP851" s="3"/>
      <c r="HDQ851" s="3"/>
      <c r="HDR851" s="3"/>
      <c r="HDS851" s="3"/>
      <c r="HDT851" s="3"/>
      <c r="HDU851" s="3"/>
      <c r="HDV851" s="3"/>
      <c r="HDW851" s="3"/>
      <c r="HDX851" s="3"/>
      <c r="HDY851" s="3"/>
      <c r="HDZ851" s="3"/>
      <c r="HEA851" s="3"/>
      <c r="HEB851" s="3"/>
      <c r="HEC851" s="3"/>
      <c r="HED851" s="3"/>
      <c r="HEE851" s="3"/>
      <c r="HEF851" s="3"/>
      <c r="HEG851" s="3"/>
      <c r="HEH851" s="3"/>
      <c r="HEI851" s="3"/>
      <c r="HEJ851" s="3"/>
      <c r="HEK851" s="3"/>
      <c r="HEL851" s="3"/>
      <c r="HEM851" s="3"/>
      <c r="HEN851" s="3"/>
      <c r="HEO851" s="3"/>
      <c r="HEP851" s="3"/>
      <c r="HEQ851" s="3"/>
      <c r="HER851" s="3"/>
      <c r="HES851" s="3"/>
      <c r="HET851" s="3"/>
      <c r="HEU851" s="3"/>
      <c r="HEV851" s="3"/>
      <c r="HEW851" s="3"/>
      <c r="HEX851" s="3"/>
      <c r="HEY851" s="3"/>
      <c r="HEZ851" s="3"/>
      <c r="HFA851" s="3"/>
      <c r="HFB851" s="3"/>
      <c r="HFC851" s="3"/>
      <c r="HFD851" s="3"/>
      <c r="HFE851" s="3"/>
      <c r="HFF851" s="3"/>
      <c r="HFG851" s="3"/>
      <c r="HFH851" s="3"/>
      <c r="HFI851" s="3"/>
      <c r="HFJ851" s="3"/>
      <c r="HFK851" s="3"/>
      <c r="HFL851" s="3"/>
      <c r="HFM851" s="3"/>
      <c r="HFN851" s="3"/>
      <c r="HFO851" s="3"/>
      <c r="HFP851" s="3"/>
      <c r="HFQ851" s="3"/>
      <c r="HFR851" s="3"/>
      <c r="HFS851" s="3"/>
      <c r="HFT851" s="3"/>
      <c r="HFU851" s="3"/>
      <c r="HFV851" s="3"/>
      <c r="HFW851" s="3"/>
      <c r="HFX851" s="3"/>
      <c r="HFY851" s="3"/>
      <c r="HFZ851" s="3"/>
      <c r="HGA851" s="3"/>
      <c r="HGB851" s="3"/>
      <c r="HGC851" s="3"/>
      <c r="HGD851" s="3"/>
      <c r="HGE851" s="3"/>
      <c r="HGF851" s="3"/>
      <c r="HGG851" s="3"/>
      <c r="HGH851" s="3"/>
      <c r="HGI851" s="3"/>
      <c r="HGJ851" s="3"/>
      <c r="HGK851" s="3"/>
      <c r="HGL851" s="3"/>
      <c r="HGM851" s="3"/>
      <c r="HGN851" s="3"/>
      <c r="HGO851" s="3"/>
      <c r="HGP851" s="3"/>
      <c r="HGQ851" s="3"/>
      <c r="HGR851" s="3"/>
      <c r="HGS851" s="3"/>
      <c r="HGT851" s="3"/>
      <c r="HGU851" s="3"/>
      <c r="HGV851" s="3"/>
      <c r="HGW851" s="3"/>
      <c r="HGX851" s="3"/>
      <c r="HGY851" s="3"/>
      <c r="HGZ851" s="3"/>
      <c r="HHA851" s="3"/>
      <c r="HHB851" s="3"/>
      <c r="HHC851" s="3"/>
      <c r="HHD851" s="3"/>
      <c r="HHE851" s="3"/>
      <c r="HHF851" s="3"/>
      <c r="HHG851" s="3"/>
      <c r="HHH851" s="3"/>
      <c r="HHI851" s="3"/>
      <c r="HHJ851" s="3"/>
      <c r="HHK851" s="3"/>
      <c r="HHL851" s="3"/>
      <c r="HHM851" s="3"/>
      <c r="HHN851" s="3"/>
      <c r="HHO851" s="3"/>
      <c r="HHP851" s="3"/>
      <c r="HHQ851" s="3"/>
      <c r="HHR851" s="3"/>
      <c r="HHS851" s="3"/>
      <c r="HHT851" s="3"/>
      <c r="HHU851" s="3"/>
      <c r="HHV851" s="3"/>
      <c r="HHW851" s="3"/>
      <c r="HHX851" s="3"/>
      <c r="HHY851" s="3"/>
      <c r="HHZ851" s="3"/>
      <c r="HIA851" s="3"/>
      <c r="HIB851" s="3"/>
      <c r="HIC851" s="3"/>
      <c r="HID851" s="3"/>
      <c r="HIE851" s="3"/>
      <c r="HIF851" s="3"/>
      <c r="HIG851" s="3"/>
      <c r="HIH851" s="3"/>
      <c r="HII851" s="3"/>
      <c r="HIJ851" s="3"/>
      <c r="HIK851" s="3"/>
      <c r="HIL851" s="3"/>
      <c r="HIM851" s="3"/>
      <c r="HIN851" s="3"/>
      <c r="HIO851" s="3"/>
      <c r="HIP851" s="3"/>
      <c r="HIQ851" s="3"/>
      <c r="HIR851" s="3"/>
      <c r="HIS851" s="3"/>
      <c r="HIT851" s="3"/>
      <c r="HIU851" s="3"/>
      <c r="HIV851" s="3"/>
      <c r="HIW851" s="3"/>
      <c r="HIX851" s="3"/>
      <c r="HIY851" s="3"/>
      <c r="HIZ851" s="3"/>
      <c r="HJA851" s="3"/>
      <c r="HJB851" s="3"/>
      <c r="HJC851" s="3"/>
      <c r="HJD851" s="3"/>
      <c r="HJE851" s="3"/>
      <c r="HJF851" s="3"/>
      <c r="HJG851" s="3"/>
      <c r="HJH851" s="3"/>
      <c r="HJI851" s="3"/>
      <c r="HJJ851" s="3"/>
      <c r="HJK851" s="3"/>
      <c r="HJL851" s="3"/>
      <c r="HJM851" s="3"/>
      <c r="HJN851" s="3"/>
      <c r="HJO851" s="3"/>
      <c r="HJP851" s="3"/>
      <c r="HJQ851" s="3"/>
      <c r="HJR851" s="3"/>
      <c r="HJS851" s="3"/>
      <c r="HJT851" s="3"/>
      <c r="HJU851" s="3"/>
      <c r="HJV851" s="3"/>
      <c r="HJW851" s="3"/>
      <c r="HJX851" s="3"/>
      <c r="HJY851" s="3"/>
      <c r="HJZ851" s="3"/>
      <c r="HKA851" s="3"/>
      <c r="HKB851" s="3"/>
      <c r="HKC851" s="3"/>
      <c r="HKD851" s="3"/>
      <c r="HKE851" s="3"/>
      <c r="HKF851" s="3"/>
      <c r="HKG851" s="3"/>
      <c r="HKH851" s="3"/>
      <c r="HKI851" s="3"/>
      <c r="HKJ851" s="3"/>
      <c r="HKK851" s="3"/>
      <c r="HKL851" s="3"/>
      <c r="HKM851" s="3"/>
      <c r="HKN851" s="3"/>
      <c r="HKO851" s="3"/>
      <c r="HKP851" s="3"/>
      <c r="HKQ851" s="3"/>
      <c r="HKR851" s="3"/>
      <c r="HKS851" s="3"/>
      <c r="HKT851" s="3"/>
      <c r="HKU851" s="3"/>
      <c r="HKV851" s="3"/>
      <c r="HKW851" s="3"/>
      <c r="HKX851" s="3"/>
      <c r="HKY851" s="3"/>
      <c r="HKZ851" s="3"/>
      <c r="HLA851" s="3"/>
      <c r="HLB851" s="3"/>
      <c r="HLC851" s="3"/>
      <c r="HLD851" s="3"/>
      <c r="HLE851" s="3"/>
      <c r="HLF851" s="3"/>
      <c r="HLG851" s="3"/>
      <c r="HLH851" s="3"/>
      <c r="HLI851" s="3"/>
      <c r="HLJ851" s="3"/>
      <c r="HLK851" s="3"/>
      <c r="HLL851" s="3"/>
      <c r="HLM851" s="3"/>
      <c r="HLN851" s="3"/>
      <c r="HLO851" s="3"/>
      <c r="HLP851" s="3"/>
      <c r="HLQ851" s="3"/>
      <c r="HLR851" s="3"/>
      <c r="HLS851" s="3"/>
      <c r="HLT851" s="3"/>
      <c r="HLU851" s="3"/>
      <c r="HLV851" s="3"/>
      <c r="HLW851" s="3"/>
      <c r="HLX851" s="3"/>
      <c r="HLY851" s="3"/>
      <c r="HLZ851" s="3"/>
      <c r="HMA851" s="3"/>
      <c r="HMB851" s="3"/>
      <c r="HMC851" s="3"/>
      <c r="HMD851" s="3"/>
      <c r="HME851" s="3"/>
      <c r="HMF851" s="3"/>
      <c r="HMG851" s="3"/>
      <c r="HMH851" s="3"/>
      <c r="HMI851" s="3"/>
      <c r="HMJ851" s="3"/>
      <c r="HMK851" s="3"/>
      <c r="HML851" s="3"/>
      <c r="HMM851" s="3"/>
      <c r="HMN851" s="3"/>
      <c r="HMO851" s="3"/>
      <c r="HMP851" s="3"/>
      <c r="HMQ851" s="3"/>
      <c r="HMR851" s="3"/>
      <c r="HMS851" s="3"/>
      <c r="HMT851" s="3"/>
      <c r="HMU851" s="3"/>
      <c r="HMV851" s="3"/>
      <c r="HMW851" s="3"/>
      <c r="HMX851" s="3"/>
      <c r="HMY851" s="3"/>
      <c r="HMZ851" s="3"/>
      <c r="HNA851" s="3"/>
      <c r="HNB851" s="3"/>
      <c r="HNC851" s="3"/>
      <c r="HND851" s="3"/>
      <c r="HNE851" s="3"/>
      <c r="HNF851" s="3"/>
      <c r="HNG851" s="3"/>
      <c r="HNH851" s="3"/>
      <c r="HNI851" s="3"/>
      <c r="HNJ851" s="3"/>
      <c r="HNK851" s="3"/>
      <c r="HNL851" s="3"/>
      <c r="HNM851" s="3"/>
      <c r="HNN851" s="3"/>
      <c r="HNO851" s="3"/>
      <c r="HNP851" s="3"/>
      <c r="HNQ851" s="3"/>
      <c r="HNR851" s="3"/>
      <c r="HNS851" s="3"/>
      <c r="HNT851" s="3"/>
      <c r="HNU851" s="3"/>
      <c r="HNV851" s="3"/>
      <c r="HNW851" s="3"/>
      <c r="HNX851" s="3"/>
      <c r="HNY851" s="3"/>
      <c r="HNZ851" s="3"/>
      <c r="HOA851" s="3"/>
      <c r="HOB851" s="3"/>
      <c r="HOC851" s="3"/>
      <c r="HOD851" s="3"/>
      <c r="HOE851" s="3"/>
      <c r="HOF851" s="3"/>
      <c r="HOG851" s="3"/>
      <c r="HOH851" s="3"/>
      <c r="HOI851" s="3"/>
      <c r="HOJ851" s="3"/>
      <c r="HOK851" s="3"/>
      <c r="HOL851" s="3"/>
      <c r="HOM851" s="3"/>
      <c r="HON851" s="3"/>
      <c r="HOO851" s="3"/>
      <c r="HOP851" s="3"/>
      <c r="HOQ851" s="3"/>
      <c r="HOR851" s="3"/>
      <c r="HOS851" s="3"/>
      <c r="HOT851" s="3"/>
      <c r="HOU851" s="3"/>
      <c r="HOV851" s="3"/>
      <c r="HOW851" s="3"/>
      <c r="HOX851" s="3"/>
      <c r="HOY851" s="3"/>
      <c r="HOZ851" s="3"/>
      <c r="HPA851" s="3"/>
      <c r="HPB851" s="3"/>
      <c r="HPC851" s="3"/>
      <c r="HPD851" s="3"/>
      <c r="HPE851" s="3"/>
      <c r="HPF851" s="3"/>
      <c r="HPG851" s="3"/>
      <c r="HPH851" s="3"/>
      <c r="HPI851" s="3"/>
      <c r="HPJ851" s="3"/>
      <c r="HPK851" s="3"/>
      <c r="HPL851" s="3"/>
      <c r="HPM851" s="3"/>
      <c r="HPN851" s="3"/>
      <c r="HPO851" s="3"/>
      <c r="HPP851" s="3"/>
      <c r="HPQ851" s="3"/>
      <c r="HPR851" s="3"/>
      <c r="HPS851" s="3"/>
      <c r="HPT851" s="3"/>
      <c r="HPU851" s="3"/>
      <c r="HPV851" s="3"/>
      <c r="HPW851" s="3"/>
      <c r="HPX851" s="3"/>
      <c r="HPY851" s="3"/>
      <c r="HPZ851" s="3"/>
      <c r="HQA851" s="3"/>
      <c r="HQB851" s="3"/>
      <c r="HQC851" s="3"/>
      <c r="HQD851" s="3"/>
      <c r="HQE851" s="3"/>
      <c r="HQF851" s="3"/>
      <c r="HQG851" s="3"/>
      <c r="HQH851" s="3"/>
      <c r="HQI851" s="3"/>
      <c r="HQJ851" s="3"/>
      <c r="HQK851" s="3"/>
      <c r="HQL851" s="3"/>
      <c r="HQM851" s="3"/>
      <c r="HQN851" s="3"/>
      <c r="HQO851" s="3"/>
      <c r="HQP851" s="3"/>
      <c r="HQQ851" s="3"/>
      <c r="HQR851" s="3"/>
      <c r="HQS851" s="3"/>
      <c r="HQT851" s="3"/>
      <c r="HQU851" s="3"/>
      <c r="HQV851" s="3"/>
      <c r="HQW851" s="3"/>
      <c r="HQX851" s="3"/>
      <c r="HQY851" s="3"/>
      <c r="HQZ851" s="3"/>
      <c r="HRA851" s="3"/>
      <c r="HRB851" s="3"/>
      <c r="HRC851" s="3"/>
      <c r="HRD851" s="3"/>
      <c r="HRE851" s="3"/>
      <c r="HRF851" s="3"/>
      <c r="HRG851" s="3"/>
      <c r="HRH851" s="3"/>
      <c r="HRI851" s="3"/>
      <c r="HRJ851" s="3"/>
      <c r="HRK851" s="3"/>
      <c r="HRL851" s="3"/>
      <c r="HRM851" s="3"/>
      <c r="HRN851" s="3"/>
      <c r="HRO851" s="3"/>
      <c r="HRP851" s="3"/>
      <c r="HRQ851" s="3"/>
      <c r="HRR851" s="3"/>
      <c r="HRS851" s="3"/>
      <c r="HRT851" s="3"/>
      <c r="HRU851" s="3"/>
      <c r="HRV851" s="3"/>
      <c r="HRW851" s="3"/>
      <c r="HRX851" s="3"/>
      <c r="HRY851" s="3"/>
      <c r="HRZ851" s="3"/>
      <c r="HSA851" s="3"/>
      <c r="HSB851" s="3"/>
      <c r="HSC851" s="3"/>
      <c r="HSD851" s="3"/>
      <c r="HSE851" s="3"/>
      <c r="HSF851" s="3"/>
      <c r="HSG851" s="3"/>
      <c r="HSH851" s="3"/>
      <c r="HSI851" s="3"/>
      <c r="HSJ851" s="3"/>
      <c r="HSK851" s="3"/>
      <c r="HSL851" s="3"/>
      <c r="HSM851" s="3"/>
      <c r="HSN851" s="3"/>
      <c r="HSO851" s="3"/>
      <c r="HSP851" s="3"/>
      <c r="HSQ851" s="3"/>
      <c r="HSR851" s="3"/>
      <c r="HSS851" s="3"/>
      <c r="HST851" s="3"/>
      <c r="HSU851" s="3"/>
      <c r="HSV851" s="3"/>
      <c r="HSW851" s="3"/>
      <c r="HSX851" s="3"/>
      <c r="HSY851" s="3"/>
      <c r="HSZ851" s="3"/>
      <c r="HTA851" s="3"/>
      <c r="HTB851" s="3"/>
      <c r="HTC851" s="3"/>
      <c r="HTD851" s="3"/>
      <c r="HTE851" s="3"/>
      <c r="HTF851" s="3"/>
      <c r="HTG851" s="3"/>
      <c r="HTH851" s="3"/>
      <c r="HTI851" s="3"/>
      <c r="HTJ851" s="3"/>
      <c r="HTK851" s="3"/>
      <c r="HTL851" s="3"/>
      <c r="HTM851" s="3"/>
      <c r="HTN851" s="3"/>
      <c r="HTO851" s="3"/>
      <c r="HTP851" s="3"/>
      <c r="HTQ851" s="3"/>
      <c r="HTR851" s="3"/>
      <c r="HTS851" s="3"/>
      <c r="HTT851" s="3"/>
      <c r="HTU851" s="3"/>
      <c r="HTV851" s="3"/>
      <c r="HTW851" s="3"/>
      <c r="HTX851" s="3"/>
      <c r="HTY851" s="3"/>
      <c r="HTZ851" s="3"/>
      <c r="HUA851" s="3"/>
      <c r="HUB851" s="3"/>
      <c r="HUC851" s="3"/>
      <c r="HUD851" s="3"/>
      <c r="HUE851" s="3"/>
      <c r="HUF851" s="3"/>
      <c r="HUG851" s="3"/>
      <c r="HUH851" s="3"/>
      <c r="HUI851" s="3"/>
      <c r="HUJ851" s="3"/>
      <c r="HUK851" s="3"/>
      <c r="HUL851" s="3"/>
      <c r="HUM851" s="3"/>
      <c r="HUN851" s="3"/>
      <c r="HUO851" s="3"/>
      <c r="HUP851" s="3"/>
      <c r="HUQ851" s="3"/>
      <c r="HUR851" s="3"/>
      <c r="HUS851" s="3"/>
      <c r="HUT851" s="3"/>
      <c r="HUU851" s="3"/>
      <c r="HUV851" s="3"/>
      <c r="HUW851" s="3"/>
      <c r="HUX851" s="3"/>
      <c r="HUY851" s="3"/>
      <c r="HUZ851" s="3"/>
      <c r="HVA851" s="3"/>
      <c r="HVB851" s="3"/>
      <c r="HVC851" s="3"/>
      <c r="HVD851" s="3"/>
      <c r="HVE851" s="3"/>
      <c r="HVF851" s="3"/>
      <c r="HVG851" s="3"/>
      <c r="HVH851" s="3"/>
      <c r="HVI851" s="3"/>
      <c r="HVJ851" s="3"/>
      <c r="HVK851" s="3"/>
      <c r="HVL851" s="3"/>
      <c r="HVM851" s="3"/>
      <c r="HVN851" s="3"/>
      <c r="HVO851" s="3"/>
      <c r="HVP851" s="3"/>
      <c r="HVQ851" s="3"/>
      <c r="HVR851" s="3"/>
      <c r="HVS851" s="3"/>
      <c r="HVT851" s="3"/>
      <c r="HVU851" s="3"/>
      <c r="HVV851" s="3"/>
      <c r="HVW851" s="3"/>
      <c r="HVX851" s="3"/>
      <c r="HVY851" s="3"/>
      <c r="HVZ851" s="3"/>
      <c r="HWA851" s="3"/>
      <c r="HWB851" s="3"/>
      <c r="HWC851" s="3"/>
      <c r="HWD851" s="3"/>
      <c r="HWE851" s="3"/>
      <c r="HWF851" s="3"/>
      <c r="HWG851" s="3"/>
      <c r="HWH851" s="3"/>
      <c r="HWI851" s="3"/>
      <c r="HWJ851" s="3"/>
      <c r="HWK851" s="3"/>
      <c r="HWL851" s="3"/>
      <c r="HWM851" s="3"/>
      <c r="HWN851" s="3"/>
      <c r="HWO851" s="3"/>
      <c r="HWP851" s="3"/>
      <c r="HWQ851" s="3"/>
      <c r="HWR851" s="3"/>
      <c r="HWS851" s="3"/>
      <c r="HWT851" s="3"/>
      <c r="HWU851" s="3"/>
      <c r="HWV851" s="3"/>
      <c r="HWW851" s="3"/>
      <c r="HWX851" s="3"/>
      <c r="HWY851" s="3"/>
      <c r="HWZ851" s="3"/>
      <c r="HXA851" s="3"/>
      <c r="HXB851" s="3"/>
      <c r="HXC851" s="3"/>
      <c r="HXD851" s="3"/>
      <c r="HXE851" s="3"/>
      <c r="HXF851" s="3"/>
      <c r="HXG851" s="3"/>
      <c r="HXH851" s="3"/>
      <c r="HXI851" s="3"/>
      <c r="HXJ851" s="3"/>
      <c r="HXK851" s="3"/>
      <c r="HXL851" s="3"/>
      <c r="HXM851" s="3"/>
      <c r="HXN851" s="3"/>
      <c r="HXO851" s="3"/>
      <c r="HXP851" s="3"/>
      <c r="HXQ851" s="3"/>
      <c r="HXR851" s="3"/>
      <c r="HXS851" s="3"/>
      <c r="HXT851" s="3"/>
      <c r="HXU851" s="3"/>
      <c r="HXV851" s="3"/>
      <c r="HXW851" s="3"/>
      <c r="HXX851" s="3"/>
      <c r="HXY851" s="3"/>
      <c r="HXZ851" s="3"/>
      <c r="HYA851" s="3"/>
      <c r="HYB851" s="3"/>
      <c r="HYC851" s="3"/>
      <c r="HYD851" s="3"/>
      <c r="HYE851" s="3"/>
      <c r="HYF851" s="3"/>
      <c r="HYG851" s="3"/>
      <c r="HYH851" s="3"/>
      <c r="HYI851" s="3"/>
      <c r="HYJ851" s="3"/>
      <c r="HYK851" s="3"/>
      <c r="HYL851" s="3"/>
      <c r="HYM851" s="3"/>
      <c r="HYN851" s="3"/>
      <c r="HYO851" s="3"/>
      <c r="HYP851" s="3"/>
      <c r="HYQ851" s="3"/>
      <c r="HYR851" s="3"/>
      <c r="HYS851" s="3"/>
      <c r="HYT851" s="3"/>
      <c r="HYU851" s="3"/>
      <c r="HYV851" s="3"/>
      <c r="HYW851" s="3"/>
      <c r="HYX851" s="3"/>
      <c r="HYY851" s="3"/>
      <c r="HYZ851" s="3"/>
      <c r="HZA851" s="3"/>
      <c r="HZB851" s="3"/>
      <c r="HZC851" s="3"/>
      <c r="HZD851" s="3"/>
      <c r="HZE851" s="3"/>
      <c r="HZF851" s="3"/>
      <c r="HZG851" s="3"/>
      <c r="HZH851" s="3"/>
      <c r="HZI851" s="3"/>
      <c r="HZJ851" s="3"/>
      <c r="HZK851" s="3"/>
      <c r="HZL851" s="3"/>
      <c r="HZM851" s="3"/>
      <c r="HZN851" s="3"/>
      <c r="HZO851" s="3"/>
      <c r="HZP851" s="3"/>
      <c r="HZQ851" s="3"/>
      <c r="HZR851" s="3"/>
      <c r="HZS851" s="3"/>
      <c r="HZT851" s="3"/>
      <c r="HZU851" s="3"/>
      <c r="HZV851" s="3"/>
      <c r="HZW851" s="3"/>
      <c r="HZX851" s="3"/>
      <c r="HZY851" s="3"/>
      <c r="HZZ851" s="3"/>
      <c r="IAA851" s="3"/>
      <c r="IAB851" s="3"/>
      <c r="IAC851" s="3"/>
      <c r="IAD851" s="3"/>
      <c r="IAE851" s="3"/>
      <c r="IAF851" s="3"/>
      <c r="IAG851" s="3"/>
      <c r="IAH851" s="3"/>
      <c r="IAI851" s="3"/>
      <c r="IAJ851" s="3"/>
      <c r="IAK851" s="3"/>
      <c r="IAL851" s="3"/>
      <c r="IAM851" s="3"/>
      <c r="IAN851" s="3"/>
      <c r="IAO851" s="3"/>
      <c r="IAP851" s="3"/>
      <c r="IAQ851" s="3"/>
      <c r="IAR851" s="3"/>
      <c r="IAS851" s="3"/>
      <c r="IAT851" s="3"/>
      <c r="IAU851" s="3"/>
      <c r="IAV851" s="3"/>
      <c r="IAW851" s="3"/>
      <c r="IAX851" s="3"/>
      <c r="IAY851" s="3"/>
      <c r="IAZ851" s="3"/>
      <c r="IBA851" s="3"/>
      <c r="IBB851" s="3"/>
      <c r="IBC851" s="3"/>
      <c r="IBD851" s="3"/>
      <c r="IBE851" s="3"/>
      <c r="IBF851" s="3"/>
      <c r="IBG851" s="3"/>
      <c r="IBH851" s="3"/>
      <c r="IBI851" s="3"/>
      <c r="IBJ851" s="3"/>
      <c r="IBK851" s="3"/>
      <c r="IBL851" s="3"/>
      <c r="IBM851" s="3"/>
      <c r="IBN851" s="3"/>
      <c r="IBO851" s="3"/>
      <c r="IBP851" s="3"/>
      <c r="IBQ851" s="3"/>
      <c r="IBR851" s="3"/>
      <c r="IBS851" s="3"/>
      <c r="IBT851" s="3"/>
      <c r="IBU851" s="3"/>
      <c r="IBV851" s="3"/>
      <c r="IBW851" s="3"/>
      <c r="IBX851" s="3"/>
      <c r="IBY851" s="3"/>
      <c r="IBZ851" s="3"/>
      <c r="ICA851" s="3"/>
      <c r="ICB851" s="3"/>
      <c r="ICC851" s="3"/>
      <c r="ICD851" s="3"/>
      <c r="ICE851" s="3"/>
      <c r="ICF851" s="3"/>
      <c r="ICG851" s="3"/>
      <c r="ICH851" s="3"/>
      <c r="ICI851" s="3"/>
      <c r="ICJ851" s="3"/>
      <c r="ICK851" s="3"/>
      <c r="ICL851" s="3"/>
      <c r="ICM851" s="3"/>
      <c r="ICN851" s="3"/>
      <c r="ICO851" s="3"/>
      <c r="ICP851" s="3"/>
      <c r="ICQ851" s="3"/>
      <c r="ICR851" s="3"/>
      <c r="ICS851" s="3"/>
      <c r="ICT851" s="3"/>
      <c r="ICU851" s="3"/>
      <c r="ICV851" s="3"/>
      <c r="ICW851" s="3"/>
      <c r="ICX851" s="3"/>
      <c r="ICY851" s="3"/>
      <c r="ICZ851" s="3"/>
      <c r="IDA851" s="3"/>
      <c r="IDB851" s="3"/>
      <c r="IDC851" s="3"/>
      <c r="IDD851" s="3"/>
      <c r="IDE851" s="3"/>
      <c r="IDF851" s="3"/>
      <c r="IDG851" s="3"/>
      <c r="IDH851" s="3"/>
      <c r="IDI851" s="3"/>
      <c r="IDJ851" s="3"/>
      <c r="IDK851" s="3"/>
      <c r="IDL851" s="3"/>
      <c r="IDM851" s="3"/>
      <c r="IDN851" s="3"/>
      <c r="IDO851" s="3"/>
      <c r="IDP851" s="3"/>
      <c r="IDQ851" s="3"/>
      <c r="IDR851" s="3"/>
      <c r="IDS851" s="3"/>
      <c r="IDT851" s="3"/>
      <c r="IDU851" s="3"/>
      <c r="IDV851" s="3"/>
      <c r="IDW851" s="3"/>
      <c r="IDX851" s="3"/>
      <c r="IDY851" s="3"/>
      <c r="IDZ851" s="3"/>
      <c r="IEA851" s="3"/>
      <c r="IEB851" s="3"/>
      <c r="IEC851" s="3"/>
      <c r="IED851" s="3"/>
      <c r="IEE851" s="3"/>
      <c r="IEF851" s="3"/>
      <c r="IEG851" s="3"/>
      <c r="IEH851" s="3"/>
      <c r="IEI851" s="3"/>
      <c r="IEJ851" s="3"/>
      <c r="IEK851" s="3"/>
      <c r="IEL851" s="3"/>
      <c r="IEM851" s="3"/>
      <c r="IEN851" s="3"/>
      <c r="IEO851" s="3"/>
      <c r="IEP851" s="3"/>
      <c r="IEQ851" s="3"/>
      <c r="IER851" s="3"/>
      <c r="IES851" s="3"/>
      <c r="IET851" s="3"/>
      <c r="IEU851" s="3"/>
      <c r="IEV851" s="3"/>
      <c r="IEW851" s="3"/>
      <c r="IEX851" s="3"/>
      <c r="IEY851" s="3"/>
      <c r="IEZ851" s="3"/>
      <c r="IFA851" s="3"/>
      <c r="IFB851" s="3"/>
      <c r="IFC851" s="3"/>
      <c r="IFD851" s="3"/>
      <c r="IFE851" s="3"/>
      <c r="IFF851" s="3"/>
      <c r="IFG851" s="3"/>
      <c r="IFH851" s="3"/>
      <c r="IFI851" s="3"/>
      <c r="IFJ851" s="3"/>
      <c r="IFK851" s="3"/>
      <c r="IFL851" s="3"/>
      <c r="IFM851" s="3"/>
      <c r="IFN851" s="3"/>
      <c r="IFO851" s="3"/>
      <c r="IFP851" s="3"/>
      <c r="IFQ851" s="3"/>
      <c r="IFR851" s="3"/>
      <c r="IFS851" s="3"/>
      <c r="IFT851" s="3"/>
      <c r="IFU851" s="3"/>
      <c r="IFV851" s="3"/>
      <c r="IFW851" s="3"/>
      <c r="IFX851" s="3"/>
      <c r="IFY851" s="3"/>
      <c r="IFZ851" s="3"/>
      <c r="IGA851" s="3"/>
      <c r="IGB851" s="3"/>
      <c r="IGC851" s="3"/>
      <c r="IGD851" s="3"/>
      <c r="IGE851" s="3"/>
      <c r="IGF851" s="3"/>
      <c r="IGG851" s="3"/>
      <c r="IGH851" s="3"/>
      <c r="IGI851" s="3"/>
      <c r="IGJ851" s="3"/>
      <c r="IGK851" s="3"/>
      <c r="IGL851" s="3"/>
      <c r="IGM851" s="3"/>
      <c r="IGN851" s="3"/>
      <c r="IGO851" s="3"/>
      <c r="IGP851" s="3"/>
      <c r="IGQ851" s="3"/>
      <c r="IGR851" s="3"/>
      <c r="IGS851" s="3"/>
      <c r="IGT851" s="3"/>
      <c r="IGU851" s="3"/>
      <c r="IGV851" s="3"/>
      <c r="IGW851" s="3"/>
      <c r="IGX851" s="3"/>
      <c r="IGY851" s="3"/>
      <c r="IGZ851" s="3"/>
      <c r="IHA851" s="3"/>
      <c r="IHB851" s="3"/>
      <c r="IHC851" s="3"/>
      <c r="IHD851" s="3"/>
      <c r="IHE851" s="3"/>
      <c r="IHF851" s="3"/>
      <c r="IHG851" s="3"/>
      <c r="IHH851" s="3"/>
      <c r="IHI851" s="3"/>
      <c r="IHJ851" s="3"/>
      <c r="IHK851" s="3"/>
      <c r="IHL851" s="3"/>
      <c r="IHM851" s="3"/>
      <c r="IHN851" s="3"/>
      <c r="IHO851" s="3"/>
      <c r="IHP851" s="3"/>
      <c r="IHQ851" s="3"/>
      <c r="IHR851" s="3"/>
      <c r="IHS851" s="3"/>
      <c r="IHT851" s="3"/>
      <c r="IHU851" s="3"/>
      <c r="IHV851" s="3"/>
      <c r="IHW851" s="3"/>
      <c r="IHX851" s="3"/>
      <c r="IHY851" s="3"/>
      <c r="IHZ851" s="3"/>
      <c r="IIA851" s="3"/>
      <c r="IIB851" s="3"/>
      <c r="IIC851" s="3"/>
      <c r="IID851" s="3"/>
      <c r="IIE851" s="3"/>
      <c r="IIF851" s="3"/>
      <c r="IIG851" s="3"/>
      <c r="IIH851" s="3"/>
      <c r="III851" s="3"/>
      <c r="IIJ851" s="3"/>
      <c r="IIK851" s="3"/>
      <c r="IIL851" s="3"/>
      <c r="IIM851" s="3"/>
      <c r="IIN851" s="3"/>
      <c r="IIO851" s="3"/>
      <c r="IIP851" s="3"/>
      <c r="IIQ851" s="3"/>
      <c r="IIR851" s="3"/>
      <c r="IIS851" s="3"/>
      <c r="IIT851" s="3"/>
      <c r="IIU851" s="3"/>
      <c r="IIV851" s="3"/>
      <c r="IIW851" s="3"/>
      <c r="IIX851" s="3"/>
      <c r="IIY851" s="3"/>
      <c r="IIZ851" s="3"/>
      <c r="IJA851" s="3"/>
      <c r="IJB851" s="3"/>
      <c r="IJC851" s="3"/>
      <c r="IJD851" s="3"/>
      <c r="IJE851" s="3"/>
      <c r="IJF851" s="3"/>
      <c r="IJG851" s="3"/>
      <c r="IJH851" s="3"/>
      <c r="IJI851" s="3"/>
      <c r="IJJ851" s="3"/>
      <c r="IJK851" s="3"/>
      <c r="IJL851" s="3"/>
      <c r="IJM851" s="3"/>
      <c r="IJN851" s="3"/>
      <c r="IJO851" s="3"/>
      <c r="IJP851" s="3"/>
      <c r="IJQ851" s="3"/>
      <c r="IJR851" s="3"/>
      <c r="IJS851" s="3"/>
      <c r="IJT851" s="3"/>
      <c r="IJU851" s="3"/>
      <c r="IJV851" s="3"/>
      <c r="IJW851" s="3"/>
      <c r="IJX851" s="3"/>
      <c r="IJY851" s="3"/>
      <c r="IJZ851" s="3"/>
      <c r="IKA851" s="3"/>
      <c r="IKB851" s="3"/>
      <c r="IKC851" s="3"/>
      <c r="IKD851" s="3"/>
      <c r="IKE851" s="3"/>
      <c r="IKF851" s="3"/>
      <c r="IKG851" s="3"/>
      <c r="IKH851" s="3"/>
      <c r="IKI851" s="3"/>
      <c r="IKJ851" s="3"/>
      <c r="IKK851" s="3"/>
      <c r="IKL851" s="3"/>
      <c r="IKM851" s="3"/>
      <c r="IKN851" s="3"/>
      <c r="IKO851" s="3"/>
      <c r="IKP851" s="3"/>
      <c r="IKQ851" s="3"/>
      <c r="IKR851" s="3"/>
      <c r="IKS851" s="3"/>
      <c r="IKT851" s="3"/>
      <c r="IKU851" s="3"/>
      <c r="IKV851" s="3"/>
      <c r="IKW851" s="3"/>
      <c r="IKX851" s="3"/>
      <c r="IKY851" s="3"/>
      <c r="IKZ851" s="3"/>
      <c r="ILA851" s="3"/>
      <c r="ILB851" s="3"/>
      <c r="ILC851" s="3"/>
      <c r="ILD851" s="3"/>
      <c r="ILE851" s="3"/>
      <c r="ILF851" s="3"/>
      <c r="ILG851" s="3"/>
      <c r="ILH851" s="3"/>
      <c r="ILI851" s="3"/>
      <c r="ILJ851" s="3"/>
      <c r="ILK851" s="3"/>
      <c r="ILL851" s="3"/>
      <c r="ILM851" s="3"/>
      <c r="ILN851" s="3"/>
      <c r="ILO851" s="3"/>
      <c r="ILP851" s="3"/>
      <c r="ILQ851" s="3"/>
      <c r="ILR851" s="3"/>
      <c r="ILS851" s="3"/>
      <c r="ILT851" s="3"/>
      <c r="ILU851" s="3"/>
      <c r="ILV851" s="3"/>
      <c r="ILW851" s="3"/>
      <c r="ILX851" s="3"/>
      <c r="ILY851" s="3"/>
      <c r="ILZ851" s="3"/>
      <c r="IMA851" s="3"/>
      <c r="IMB851" s="3"/>
      <c r="IMC851" s="3"/>
      <c r="IMD851" s="3"/>
      <c r="IME851" s="3"/>
      <c r="IMF851" s="3"/>
      <c r="IMG851" s="3"/>
      <c r="IMH851" s="3"/>
      <c r="IMI851" s="3"/>
      <c r="IMJ851" s="3"/>
      <c r="IMK851" s="3"/>
      <c r="IML851" s="3"/>
      <c r="IMM851" s="3"/>
      <c r="IMN851" s="3"/>
      <c r="IMO851" s="3"/>
      <c r="IMP851" s="3"/>
      <c r="IMQ851" s="3"/>
      <c r="IMR851" s="3"/>
      <c r="IMS851" s="3"/>
      <c r="IMT851" s="3"/>
      <c r="IMU851" s="3"/>
      <c r="IMV851" s="3"/>
      <c r="IMW851" s="3"/>
      <c r="IMX851" s="3"/>
      <c r="IMY851" s="3"/>
      <c r="IMZ851" s="3"/>
      <c r="INA851" s="3"/>
      <c r="INB851" s="3"/>
      <c r="INC851" s="3"/>
      <c r="IND851" s="3"/>
      <c r="INE851" s="3"/>
      <c r="INF851" s="3"/>
      <c r="ING851" s="3"/>
      <c r="INH851" s="3"/>
      <c r="INI851" s="3"/>
      <c r="INJ851" s="3"/>
      <c r="INK851" s="3"/>
      <c r="INL851" s="3"/>
      <c r="INM851" s="3"/>
      <c r="INN851" s="3"/>
      <c r="INO851" s="3"/>
      <c r="INP851" s="3"/>
      <c r="INQ851" s="3"/>
      <c r="INR851" s="3"/>
      <c r="INS851" s="3"/>
      <c r="INT851" s="3"/>
      <c r="INU851" s="3"/>
      <c r="INV851" s="3"/>
      <c r="INW851" s="3"/>
      <c r="INX851" s="3"/>
      <c r="INY851" s="3"/>
      <c r="INZ851" s="3"/>
      <c r="IOA851" s="3"/>
      <c r="IOB851" s="3"/>
      <c r="IOC851" s="3"/>
      <c r="IOD851" s="3"/>
      <c r="IOE851" s="3"/>
      <c r="IOF851" s="3"/>
      <c r="IOG851" s="3"/>
      <c r="IOH851" s="3"/>
      <c r="IOI851" s="3"/>
      <c r="IOJ851" s="3"/>
      <c r="IOK851" s="3"/>
      <c r="IOL851" s="3"/>
      <c r="IOM851" s="3"/>
      <c r="ION851" s="3"/>
      <c r="IOO851" s="3"/>
      <c r="IOP851" s="3"/>
      <c r="IOQ851" s="3"/>
      <c r="IOR851" s="3"/>
      <c r="IOS851" s="3"/>
      <c r="IOT851" s="3"/>
      <c r="IOU851" s="3"/>
      <c r="IOV851" s="3"/>
      <c r="IOW851" s="3"/>
      <c r="IOX851" s="3"/>
      <c r="IOY851" s="3"/>
      <c r="IOZ851" s="3"/>
      <c r="IPA851" s="3"/>
      <c r="IPB851" s="3"/>
      <c r="IPC851" s="3"/>
      <c r="IPD851" s="3"/>
      <c r="IPE851" s="3"/>
      <c r="IPF851" s="3"/>
      <c r="IPG851" s="3"/>
      <c r="IPH851" s="3"/>
      <c r="IPI851" s="3"/>
      <c r="IPJ851" s="3"/>
      <c r="IPK851" s="3"/>
      <c r="IPL851" s="3"/>
      <c r="IPM851" s="3"/>
      <c r="IPN851" s="3"/>
      <c r="IPO851" s="3"/>
      <c r="IPP851" s="3"/>
      <c r="IPQ851" s="3"/>
      <c r="IPR851" s="3"/>
      <c r="IPS851" s="3"/>
      <c r="IPT851" s="3"/>
      <c r="IPU851" s="3"/>
      <c r="IPV851" s="3"/>
      <c r="IPW851" s="3"/>
      <c r="IPX851" s="3"/>
      <c r="IPY851" s="3"/>
      <c r="IPZ851" s="3"/>
      <c r="IQA851" s="3"/>
      <c r="IQB851" s="3"/>
      <c r="IQC851" s="3"/>
      <c r="IQD851" s="3"/>
      <c r="IQE851" s="3"/>
      <c r="IQF851" s="3"/>
      <c r="IQG851" s="3"/>
      <c r="IQH851" s="3"/>
      <c r="IQI851" s="3"/>
      <c r="IQJ851" s="3"/>
      <c r="IQK851" s="3"/>
      <c r="IQL851" s="3"/>
      <c r="IQM851" s="3"/>
      <c r="IQN851" s="3"/>
      <c r="IQO851" s="3"/>
      <c r="IQP851" s="3"/>
      <c r="IQQ851" s="3"/>
      <c r="IQR851" s="3"/>
      <c r="IQS851" s="3"/>
      <c r="IQT851" s="3"/>
      <c r="IQU851" s="3"/>
      <c r="IQV851" s="3"/>
      <c r="IQW851" s="3"/>
      <c r="IQX851" s="3"/>
      <c r="IQY851" s="3"/>
      <c r="IQZ851" s="3"/>
      <c r="IRA851" s="3"/>
      <c r="IRB851" s="3"/>
      <c r="IRC851" s="3"/>
      <c r="IRD851" s="3"/>
      <c r="IRE851" s="3"/>
      <c r="IRF851" s="3"/>
      <c r="IRG851" s="3"/>
      <c r="IRH851" s="3"/>
      <c r="IRI851" s="3"/>
      <c r="IRJ851" s="3"/>
      <c r="IRK851" s="3"/>
      <c r="IRL851" s="3"/>
      <c r="IRM851" s="3"/>
      <c r="IRN851" s="3"/>
      <c r="IRO851" s="3"/>
      <c r="IRP851" s="3"/>
      <c r="IRQ851" s="3"/>
      <c r="IRR851" s="3"/>
      <c r="IRS851" s="3"/>
      <c r="IRT851" s="3"/>
      <c r="IRU851" s="3"/>
      <c r="IRV851" s="3"/>
      <c r="IRW851" s="3"/>
      <c r="IRX851" s="3"/>
      <c r="IRY851" s="3"/>
      <c r="IRZ851" s="3"/>
      <c r="ISA851" s="3"/>
      <c r="ISB851" s="3"/>
      <c r="ISC851" s="3"/>
      <c r="ISD851" s="3"/>
      <c r="ISE851" s="3"/>
      <c r="ISF851" s="3"/>
      <c r="ISG851" s="3"/>
      <c r="ISH851" s="3"/>
      <c r="ISI851" s="3"/>
      <c r="ISJ851" s="3"/>
      <c r="ISK851" s="3"/>
      <c r="ISL851" s="3"/>
      <c r="ISM851" s="3"/>
      <c r="ISN851" s="3"/>
      <c r="ISO851" s="3"/>
      <c r="ISP851" s="3"/>
      <c r="ISQ851" s="3"/>
      <c r="ISR851" s="3"/>
      <c r="ISS851" s="3"/>
      <c r="IST851" s="3"/>
      <c r="ISU851" s="3"/>
      <c r="ISV851" s="3"/>
      <c r="ISW851" s="3"/>
      <c r="ISX851" s="3"/>
      <c r="ISY851" s="3"/>
      <c r="ISZ851" s="3"/>
      <c r="ITA851" s="3"/>
      <c r="ITB851" s="3"/>
      <c r="ITC851" s="3"/>
      <c r="ITD851" s="3"/>
      <c r="ITE851" s="3"/>
      <c r="ITF851" s="3"/>
      <c r="ITG851" s="3"/>
      <c r="ITH851" s="3"/>
      <c r="ITI851" s="3"/>
      <c r="ITJ851" s="3"/>
      <c r="ITK851" s="3"/>
      <c r="ITL851" s="3"/>
      <c r="ITM851" s="3"/>
      <c r="ITN851" s="3"/>
      <c r="ITO851" s="3"/>
      <c r="ITP851" s="3"/>
      <c r="ITQ851" s="3"/>
      <c r="ITR851" s="3"/>
      <c r="ITS851" s="3"/>
      <c r="ITT851" s="3"/>
      <c r="ITU851" s="3"/>
      <c r="ITV851" s="3"/>
      <c r="ITW851" s="3"/>
      <c r="ITX851" s="3"/>
      <c r="ITY851" s="3"/>
      <c r="ITZ851" s="3"/>
      <c r="IUA851" s="3"/>
      <c r="IUB851" s="3"/>
      <c r="IUC851" s="3"/>
      <c r="IUD851" s="3"/>
      <c r="IUE851" s="3"/>
      <c r="IUF851" s="3"/>
      <c r="IUG851" s="3"/>
      <c r="IUH851" s="3"/>
      <c r="IUI851" s="3"/>
      <c r="IUJ851" s="3"/>
      <c r="IUK851" s="3"/>
      <c r="IUL851" s="3"/>
      <c r="IUM851" s="3"/>
      <c r="IUN851" s="3"/>
      <c r="IUO851" s="3"/>
      <c r="IUP851" s="3"/>
      <c r="IUQ851" s="3"/>
      <c r="IUR851" s="3"/>
      <c r="IUS851" s="3"/>
      <c r="IUT851" s="3"/>
      <c r="IUU851" s="3"/>
      <c r="IUV851" s="3"/>
      <c r="IUW851" s="3"/>
      <c r="IUX851" s="3"/>
      <c r="IUY851" s="3"/>
      <c r="IUZ851" s="3"/>
      <c r="IVA851" s="3"/>
      <c r="IVB851" s="3"/>
      <c r="IVC851" s="3"/>
      <c r="IVD851" s="3"/>
      <c r="IVE851" s="3"/>
      <c r="IVF851" s="3"/>
      <c r="IVG851" s="3"/>
      <c r="IVH851" s="3"/>
      <c r="IVI851" s="3"/>
      <c r="IVJ851" s="3"/>
      <c r="IVK851" s="3"/>
      <c r="IVL851" s="3"/>
      <c r="IVM851" s="3"/>
      <c r="IVN851" s="3"/>
      <c r="IVO851" s="3"/>
      <c r="IVP851" s="3"/>
      <c r="IVQ851" s="3"/>
      <c r="IVR851" s="3"/>
      <c r="IVS851" s="3"/>
      <c r="IVT851" s="3"/>
      <c r="IVU851" s="3"/>
      <c r="IVV851" s="3"/>
      <c r="IVW851" s="3"/>
      <c r="IVX851" s="3"/>
      <c r="IVY851" s="3"/>
      <c r="IVZ851" s="3"/>
      <c r="IWA851" s="3"/>
      <c r="IWB851" s="3"/>
      <c r="IWC851" s="3"/>
      <c r="IWD851" s="3"/>
      <c r="IWE851" s="3"/>
      <c r="IWF851" s="3"/>
      <c r="IWG851" s="3"/>
      <c r="IWH851" s="3"/>
      <c r="IWI851" s="3"/>
      <c r="IWJ851" s="3"/>
      <c r="IWK851" s="3"/>
      <c r="IWL851" s="3"/>
      <c r="IWM851" s="3"/>
      <c r="IWN851" s="3"/>
      <c r="IWO851" s="3"/>
      <c r="IWP851" s="3"/>
      <c r="IWQ851" s="3"/>
      <c r="IWR851" s="3"/>
      <c r="IWS851" s="3"/>
      <c r="IWT851" s="3"/>
      <c r="IWU851" s="3"/>
      <c r="IWV851" s="3"/>
      <c r="IWW851" s="3"/>
      <c r="IWX851" s="3"/>
      <c r="IWY851" s="3"/>
      <c r="IWZ851" s="3"/>
      <c r="IXA851" s="3"/>
      <c r="IXB851" s="3"/>
      <c r="IXC851" s="3"/>
      <c r="IXD851" s="3"/>
      <c r="IXE851" s="3"/>
      <c r="IXF851" s="3"/>
      <c r="IXG851" s="3"/>
      <c r="IXH851" s="3"/>
      <c r="IXI851" s="3"/>
      <c r="IXJ851" s="3"/>
      <c r="IXK851" s="3"/>
      <c r="IXL851" s="3"/>
      <c r="IXM851" s="3"/>
      <c r="IXN851" s="3"/>
      <c r="IXO851" s="3"/>
      <c r="IXP851" s="3"/>
      <c r="IXQ851" s="3"/>
      <c r="IXR851" s="3"/>
      <c r="IXS851" s="3"/>
      <c r="IXT851" s="3"/>
      <c r="IXU851" s="3"/>
      <c r="IXV851" s="3"/>
      <c r="IXW851" s="3"/>
      <c r="IXX851" s="3"/>
      <c r="IXY851" s="3"/>
      <c r="IXZ851" s="3"/>
      <c r="IYA851" s="3"/>
      <c r="IYB851" s="3"/>
      <c r="IYC851" s="3"/>
      <c r="IYD851" s="3"/>
      <c r="IYE851" s="3"/>
      <c r="IYF851" s="3"/>
      <c r="IYG851" s="3"/>
      <c r="IYH851" s="3"/>
      <c r="IYI851" s="3"/>
      <c r="IYJ851" s="3"/>
      <c r="IYK851" s="3"/>
      <c r="IYL851" s="3"/>
      <c r="IYM851" s="3"/>
      <c r="IYN851" s="3"/>
      <c r="IYO851" s="3"/>
      <c r="IYP851" s="3"/>
      <c r="IYQ851" s="3"/>
      <c r="IYR851" s="3"/>
      <c r="IYS851" s="3"/>
      <c r="IYT851" s="3"/>
      <c r="IYU851" s="3"/>
      <c r="IYV851" s="3"/>
      <c r="IYW851" s="3"/>
      <c r="IYX851" s="3"/>
      <c r="IYY851" s="3"/>
      <c r="IYZ851" s="3"/>
      <c r="IZA851" s="3"/>
      <c r="IZB851" s="3"/>
      <c r="IZC851" s="3"/>
      <c r="IZD851" s="3"/>
      <c r="IZE851" s="3"/>
      <c r="IZF851" s="3"/>
      <c r="IZG851" s="3"/>
      <c r="IZH851" s="3"/>
      <c r="IZI851" s="3"/>
      <c r="IZJ851" s="3"/>
      <c r="IZK851" s="3"/>
      <c r="IZL851" s="3"/>
      <c r="IZM851" s="3"/>
      <c r="IZN851" s="3"/>
      <c r="IZO851" s="3"/>
      <c r="IZP851" s="3"/>
      <c r="IZQ851" s="3"/>
      <c r="IZR851" s="3"/>
      <c r="IZS851" s="3"/>
      <c r="IZT851" s="3"/>
      <c r="IZU851" s="3"/>
      <c r="IZV851" s="3"/>
      <c r="IZW851" s="3"/>
      <c r="IZX851" s="3"/>
      <c r="IZY851" s="3"/>
      <c r="IZZ851" s="3"/>
      <c r="JAA851" s="3"/>
      <c r="JAB851" s="3"/>
      <c r="JAC851" s="3"/>
      <c r="JAD851" s="3"/>
      <c r="JAE851" s="3"/>
      <c r="JAF851" s="3"/>
      <c r="JAG851" s="3"/>
      <c r="JAH851" s="3"/>
      <c r="JAI851" s="3"/>
      <c r="JAJ851" s="3"/>
      <c r="JAK851" s="3"/>
      <c r="JAL851" s="3"/>
      <c r="JAM851" s="3"/>
      <c r="JAN851" s="3"/>
      <c r="JAO851" s="3"/>
      <c r="JAP851" s="3"/>
      <c r="JAQ851" s="3"/>
      <c r="JAR851" s="3"/>
      <c r="JAS851" s="3"/>
      <c r="JAT851" s="3"/>
      <c r="JAU851" s="3"/>
      <c r="JAV851" s="3"/>
      <c r="JAW851" s="3"/>
      <c r="JAX851" s="3"/>
      <c r="JAY851" s="3"/>
      <c r="JAZ851" s="3"/>
      <c r="JBA851" s="3"/>
      <c r="JBB851" s="3"/>
      <c r="JBC851" s="3"/>
      <c r="JBD851" s="3"/>
      <c r="JBE851" s="3"/>
      <c r="JBF851" s="3"/>
      <c r="JBG851" s="3"/>
      <c r="JBH851" s="3"/>
      <c r="JBI851" s="3"/>
      <c r="JBJ851" s="3"/>
      <c r="JBK851" s="3"/>
      <c r="JBL851" s="3"/>
      <c r="JBM851" s="3"/>
      <c r="JBN851" s="3"/>
      <c r="JBO851" s="3"/>
      <c r="JBP851" s="3"/>
      <c r="JBQ851" s="3"/>
      <c r="JBR851" s="3"/>
      <c r="JBS851" s="3"/>
      <c r="JBT851" s="3"/>
      <c r="JBU851" s="3"/>
      <c r="JBV851" s="3"/>
      <c r="JBW851" s="3"/>
      <c r="JBX851" s="3"/>
      <c r="JBY851" s="3"/>
      <c r="JBZ851" s="3"/>
      <c r="JCA851" s="3"/>
      <c r="JCB851" s="3"/>
      <c r="JCC851" s="3"/>
      <c r="JCD851" s="3"/>
      <c r="JCE851" s="3"/>
      <c r="JCF851" s="3"/>
      <c r="JCG851" s="3"/>
      <c r="JCH851" s="3"/>
      <c r="JCI851" s="3"/>
      <c r="JCJ851" s="3"/>
      <c r="JCK851" s="3"/>
      <c r="JCL851" s="3"/>
      <c r="JCM851" s="3"/>
      <c r="JCN851" s="3"/>
      <c r="JCO851" s="3"/>
      <c r="JCP851" s="3"/>
      <c r="JCQ851" s="3"/>
      <c r="JCR851" s="3"/>
      <c r="JCS851" s="3"/>
      <c r="JCT851" s="3"/>
      <c r="JCU851" s="3"/>
      <c r="JCV851" s="3"/>
      <c r="JCW851" s="3"/>
      <c r="JCX851" s="3"/>
      <c r="JCY851" s="3"/>
      <c r="JCZ851" s="3"/>
      <c r="JDA851" s="3"/>
      <c r="JDB851" s="3"/>
      <c r="JDC851" s="3"/>
      <c r="JDD851" s="3"/>
      <c r="JDE851" s="3"/>
      <c r="JDF851" s="3"/>
      <c r="JDG851" s="3"/>
      <c r="JDH851" s="3"/>
      <c r="JDI851" s="3"/>
      <c r="JDJ851" s="3"/>
      <c r="JDK851" s="3"/>
      <c r="JDL851" s="3"/>
      <c r="JDM851" s="3"/>
      <c r="JDN851" s="3"/>
      <c r="JDO851" s="3"/>
      <c r="JDP851" s="3"/>
      <c r="JDQ851" s="3"/>
      <c r="JDR851" s="3"/>
      <c r="JDS851" s="3"/>
      <c r="JDT851" s="3"/>
      <c r="JDU851" s="3"/>
      <c r="JDV851" s="3"/>
      <c r="JDW851" s="3"/>
      <c r="JDX851" s="3"/>
      <c r="JDY851" s="3"/>
      <c r="JDZ851" s="3"/>
      <c r="JEA851" s="3"/>
      <c r="JEB851" s="3"/>
      <c r="JEC851" s="3"/>
      <c r="JED851" s="3"/>
      <c r="JEE851" s="3"/>
      <c r="JEF851" s="3"/>
      <c r="JEG851" s="3"/>
      <c r="JEH851" s="3"/>
      <c r="JEI851" s="3"/>
      <c r="JEJ851" s="3"/>
      <c r="JEK851" s="3"/>
      <c r="JEL851" s="3"/>
      <c r="JEM851" s="3"/>
      <c r="JEN851" s="3"/>
      <c r="JEO851" s="3"/>
      <c r="JEP851" s="3"/>
      <c r="JEQ851" s="3"/>
      <c r="JER851" s="3"/>
      <c r="JES851" s="3"/>
      <c r="JET851" s="3"/>
      <c r="JEU851" s="3"/>
      <c r="JEV851" s="3"/>
      <c r="JEW851" s="3"/>
      <c r="JEX851" s="3"/>
      <c r="JEY851" s="3"/>
      <c r="JEZ851" s="3"/>
      <c r="JFA851" s="3"/>
      <c r="JFB851" s="3"/>
      <c r="JFC851" s="3"/>
      <c r="JFD851" s="3"/>
      <c r="JFE851" s="3"/>
      <c r="JFF851" s="3"/>
      <c r="JFG851" s="3"/>
      <c r="JFH851" s="3"/>
      <c r="JFI851" s="3"/>
      <c r="JFJ851" s="3"/>
      <c r="JFK851" s="3"/>
      <c r="JFL851" s="3"/>
      <c r="JFM851" s="3"/>
      <c r="JFN851" s="3"/>
      <c r="JFO851" s="3"/>
      <c r="JFP851" s="3"/>
      <c r="JFQ851" s="3"/>
      <c r="JFR851" s="3"/>
      <c r="JFS851" s="3"/>
      <c r="JFT851" s="3"/>
      <c r="JFU851" s="3"/>
      <c r="JFV851" s="3"/>
      <c r="JFW851" s="3"/>
      <c r="JFX851" s="3"/>
      <c r="JFY851" s="3"/>
      <c r="JFZ851" s="3"/>
      <c r="JGA851" s="3"/>
      <c r="JGB851" s="3"/>
      <c r="JGC851" s="3"/>
      <c r="JGD851" s="3"/>
      <c r="JGE851" s="3"/>
      <c r="JGF851" s="3"/>
      <c r="JGG851" s="3"/>
      <c r="JGH851" s="3"/>
      <c r="JGI851" s="3"/>
      <c r="JGJ851" s="3"/>
      <c r="JGK851" s="3"/>
      <c r="JGL851" s="3"/>
      <c r="JGM851" s="3"/>
      <c r="JGN851" s="3"/>
      <c r="JGO851" s="3"/>
      <c r="JGP851" s="3"/>
      <c r="JGQ851" s="3"/>
      <c r="JGR851" s="3"/>
      <c r="JGS851" s="3"/>
      <c r="JGT851" s="3"/>
      <c r="JGU851" s="3"/>
      <c r="JGV851" s="3"/>
      <c r="JGW851" s="3"/>
      <c r="JGX851" s="3"/>
      <c r="JGY851" s="3"/>
      <c r="JGZ851" s="3"/>
      <c r="JHA851" s="3"/>
      <c r="JHB851" s="3"/>
      <c r="JHC851" s="3"/>
      <c r="JHD851" s="3"/>
      <c r="JHE851" s="3"/>
      <c r="JHF851" s="3"/>
      <c r="JHG851" s="3"/>
      <c r="JHH851" s="3"/>
      <c r="JHI851" s="3"/>
      <c r="JHJ851" s="3"/>
      <c r="JHK851" s="3"/>
      <c r="JHL851" s="3"/>
      <c r="JHM851" s="3"/>
      <c r="JHN851" s="3"/>
      <c r="JHO851" s="3"/>
      <c r="JHP851" s="3"/>
      <c r="JHQ851" s="3"/>
      <c r="JHR851" s="3"/>
      <c r="JHS851" s="3"/>
      <c r="JHT851" s="3"/>
      <c r="JHU851" s="3"/>
      <c r="JHV851" s="3"/>
      <c r="JHW851" s="3"/>
      <c r="JHX851" s="3"/>
      <c r="JHY851" s="3"/>
      <c r="JHZ851" s="3"/>
      <c r="JIA851" s="3"/>
      <c r="JIB851" s="3"/>
      <c r="JIC851" s="3"/>
      <c r="JID851" s="3"/>
      <c r="JIE851" s="3"/>
      <c r="JIF851" s="3"/>
      <c r="JIG851" s="3"/>
      <c r="JIH851" s="3"/>
      <c r="JII851" s="3"/>
      <c r="JIJ851" s="3"/>
      <c r="JIK851" s="3"/>
      <c r="JIL851" s="3"/>
      <c r="JIM851" s="3"/>
      <c r="JIN851" s="3"/>
      <c r="JIO851" s="3"/>
      <c r="JIP851" s="3"/>
      <c r="JIQ851" s="3"/>
      <c r="JIR851" s="3"/>
      <c r="JIS851" s="3"/>
      <c r="JIT851" s="3"/>
      <c r="JIU851" s="3"/>
      <c r="JIV851" s="3"/>
      <c r="JIW851" s="3"/>
      <c r="JIX851" s="3"/>
      <c r="JIY851" s="3"/>
      <c r="JIZ851" s="3"/>
      <c r="JJA851" s="3"/>
      <c r="JJB851" s="3"/>
      <c r="JJC851" s="3"/>
      <c r="JJD851" s="3"/>
      <c r="JJE851" s="3"/>
      <c r="JJF851" s="3"/>
      <c r="JJG851" s="3"/>
      <c r="JJH851" s="3"/>
      <c r="JJI851" s="3"/>
      <c r="JJJ851" s="3"/>
      <c r="JJK851" s="3"/>
      <c r="JJL851" s="3"/>
      <c r="JJM851" s="3"/>
      <c r="JJN851" s="3"/>
      <c r="JJO851" s="3"/>
      <c r="JJP851" s="3"/>
      <c r="JJQ851" s="3"/>
      <c r="JJR851" s="3"/>
      <c r="JJS851" s="3"/>
      <c r="JJT851" s="3"/>
      <c r="JJU851" s="3"/>
      <c r="JJV851" s="3"/>
      <c r="JJW851" s="3"/>
      <c r="JJX851" s="3"/>
      <c r="JJY851" s="3"/>
      <c r="JJZ851" s="3"/>
      <c r="JKA851" s="3"/>
      <c r="JKB851" s="3"/>
      <c r="JKC851" s="3"/>
      <c r="JKD851" s="3"/>
      <c r="JKE851" s="3"/>
      <c r="JKF851" s="3"/>
      <c r="JKG851" s="3"/>
      <c r="JKH851" s="3"/>
      <c r="JKI851" s="3"/>
      <c r="JKJ851" s="3"/>
      <c r="JKK851" s="3"/>
      <c r="JKL851" s="3"/>
      <c r="JKM851" s="3"/>
      <c r="JKN851" s="3"/>
      <c r="JKO851" s="3"/>
      <c r="JKP851" s="3"/>
      <c r="JKQ851" s="3"/>
      <c r="JKR851" s="3"/>
      <c r="JKS851" s="3"/>
      <c r="JKT851" s="3"/>
      <c r="JKU851" s="3"/>
      <c r="JKV851" s="3"/>
      <c r="JKW851" s="3"/>
      <c r="JKX851" s="3"/>
      <c r="JKY851" s="3"/>
      <c r="JKZ851" s="3"/>
      <c r="JLA851" s="3"/>
      <c r="JLB851" s="3"/>
      <c r="JLC851" s="3"/>
      <c r="JLD851" s="3"/>
      <c r="JLE851" s="3"/>
      <c r="JLF851" s="3"/>
      <c r="JLG851" s="3"/>
      <c r="JLH851" s="3"/>
      <c r="JLI851" s="3"/>
      <c r="JLJ851" s="3"/>
      <c r="JLK851" s="3"/>
      <c r="JLL851" s="3"/>
      <c r="JLM851" s="3"/>
      <c r="JLN851" s="3"/>
      <c r="JLO851" s="3"/>
      <c r="JLP851" s="3"/>
      <c r="JLQ851" s="3"/>
      <c r="JLR851" s="3"/>
      <c r="JLS851" s="3"/>
      <c r="JLT851" s="3"/>
      <c r="JLU851" s="3"/>
      <c r="JLV851" s="3"/>
      <c r="JLW851" s="3"/>
      <c r="JLX851" s="3"/>
      <c r="JLY851" s="3"/>
      <c r="JLZ851" s="3"/>
      <c r="JMA851" s="3"/>
      <c r="JMB851" s="3"/>
      <c r="JMC851" s="3"/>
      <c r="JMD851" s="3"/>
      <c r="JME851" s="3"/>
      <c r="JMF851" s="3"/>
      <c r="JMG851" s="3"/>
      <c r="JMH851" s="3"/>
      <c r="JMI851" s="3"/>
      <c r="JMJ851" s="3"/>
      <c r="JMK851" s="3"/>
      <c r="JML851" s="3"/>
      <c r="JMM851" s="3"/>
      <c r="JMN851" s="3"/>
      <c r="JMO851" s="3"/>
      <c r="JMP851" s="3"/>
      <c r="JMQ851" s="3"/>
      <c r="JMR851" s="3"/>
      <c r="JMS851" s="3"/>
      <c r="JMT851" s="3"/>
      <c r="JMU851" s="3"/>
      <c r="JMV851" s="3"/>
      <c r="JMW851" s="3"/>
      <c r="JMX851" s="3"/>
      <c r="JMY851" s="3"/>
      <c r="JMZ851" s="3"/>
      <c r="JNA851" s="3"/>
      <c r="JNB851" s="3"/>
      <c r="JNC851" s="3"/>
      <c r="JND851" s="3"/>
      <c r="JNE851" s="3"/>
      <c r="JNF851" s="3"/>
      <c r="JNG851" s="3"/>
      <c r="JNH851" s="3"/>
      <c r="JNI851" s="3"/>
      <c r="JNJ851" s="3"/>
      <c r="JNK851" s="3"/>
      <c r="JNL851" s="3"/>
      <c r="JNM851" s="3"/>
      <c r="JNN851" s="3"/>
      <c r="JNO851" s="3"/>
      <c r="JNP851" s="3"/>
      <c r="JNQ851" s="3"/>
      <c r="JNR851" s="3"/>
      <c r="JNS851" s="3"/>
      <c r="JNT851" s="3"/>
      <c r="JNU851" s="3"/>
      <c r="JNV851" s="3"/>
      <c r="JNW851" s="3"/>
      <c r="JNX851" s="3"/>
      <c r="JNY851" s="3"/>
      <c r="JNZ851" s="3"/>
      <c r="JOA851" s="3"/>
      <c r="JOB851" s="3"/>
      <c r="JOC851" s="3"/>
      <c r="JOD851" s="3"/>
      <c r="JOE851" s="3"/>
      <c r="JOF851" s="3"/>
      <c r="JOG851" s="3"/>
      <c r="JOH851" s="3"/>
      <c r="JOI851" s="3"/>
      <c r="JOJ851" s="3"/>
      <c r="JOK851" s="3"/>
      <c r="JOL851" s="3"/>
      <c r="JOM851" s="3"/>
      <c r="JON851" s="3"/>
      <c r="JOO851" s="3"/>
      <c r="JOP851" s="3"/>
      <c r="JOQ851" s="3"/>
      <c r="JOR851" s="3"/>
      <c r="JOS851" s="3"/>
      <c r="JOT851" s="3"/>
      <c r="JOU851" s="3"/>
      <c r="JOV851" s="3"/>
      <c r="JOW851" s="3"/>
      <c r="JOX851" s="3"/>
      <c r="JOY851" s="3"/>
      <c r="JOZ851" s="3"/>
      <c r="JPA851" s="3"/>
      <c r="JPB851" s="3"/>
      <c r="JPC851" s="3"/>
      <c r="JPD851" s="3"/>
      <c r="JPE851" s="3"/>
      <c r="JPF851" s="3"/>
      <c r="JPG851" s="3"/>
      <c r="JPH851" s="3"/>
      <c r="JPI851" s="3"/>
      <c r="JPJ851" s="3"/>
      <c r="JPK851" s="3"/>
      <c r="JPL851" s="3"/>
      <c r="JPM851" s="3"/>
      <c r="JPN851" s="3"/>
      <c r="JPO851" s="3"/>
      <c r="JPP851" s="3"/>
      <c r="JPQ851" s="3"/>
      <c r="JPR851" s="3"/>
      <c r="JPS851" s="3"/>
      <c r="JPT851" s="3"/>
      <c r="JPU851" s="3"/>
      <c r="JPV851" s="3"/>
      <c r="JPW851" s="3"/>
      <c r="JPX851" s="3"/>
      <c r="JPY851" s="3"/>
      <c r="JPZ851" s="3"/>
      <c r="JQA851" s="3"/>
      <c r="JQB851" s="3"/>
      <c r="JQC851" s="3"/>
      <c r="JQD851" s="3"/>
      <c r="JQE851" s="3"/>
      <c r="JQF851" s="3"/>
      <c r="JQG851" s="3"/>
      <c r="JQH851" s="3"/>
      <c r="JQI851" s="3"/>
      <c r="JQJ851" s="3"/>
      <c r="JQK851" s="3"/>
      <c r="JQL851" s="3"/>
      <c r="JQM851" s="3"/>
      <c r="JQN851" s="3"/>
      <c r="JQO851" s="3"/>
      <c r="JQP851" s="3"/>
      <c r="JQQ851" s="3"/>
      <c r="JQR851" s="3"/>
      <c r="JQS851" s="3"/>
      <c r="JQT851" s="3"/>
      <c r="JQU851" s="3"/>
      <c r="JQV851" s="3"/>
      <c r="JQW851" s="3"/>
      <c r="JQX851" s="3"/>
      <c r="JQY851" s="3"/>
      <c r="JQZ851" s="3"/>
      <c r="JRA851" s="3"/>
      <c r="JRB851" s="3"/>
      <c r="JRC851" s="3"/>
      <c r="JRD851" s="3"/>
      <c r="JRE851" s="3"/>
      <c r="JRF851" s="3"/>
      <c r="JRG851" s="3"/>
      <c r="JRH851" s="3"/>
      <c r="JRI851" s="3"/>
      <c r="JRJ851" s="3"/>
      <c r="JRK851" s="3"/>
      <c r="JRL851" s="3"/>
      <c r="JRM851" s="3"/>
      <c r="JRN851" s="3"/>
      <c r="JRO851" s="3"/>
      <c r="JRP851" s="3"/>
      <c r="JRQ851" s="3"/>
      <c r="JRR851" s="3"/>
      <c r="JRS851" s="3"/>
      <c r="JRT851" s="3"/>
      <c r="JRU851" s="3"/>
      <c r="JRV851" s="3"/>
      <c r="JRW851" s="3"/>
      <c r="JRX851" s="3"/>
      <c r="JRY851" s="3"/>
      <c r="JRZ851" s="3"/>
      <c r="JSA851" s="3"/>
      <c r="JSB851" s="3"/>
      <c r="JSC851" s="3"/>
      <c r="JSD851" s="3"/>
      <c r="JSE851" s="3"/>
      <c r="JSF851" s="3"/>
      <c r="JSG851" s="3"/>
      <c r="JSH851" s="3"/>
      <c r="JSI851" s="3"/>
      <c r="JSJ851" s="3"/>
      <c r="JSK851" s="3"/>
      <c r="JSL851" s="3"/>
      <c r="JSM851" s="3"/>
      <c r="JSN851" s="3"/>
      <c r="JSO851" s="3"/>
      <c r="JSP851" s="3"/>
      <c r="JSQ851" s="3"/>
      <c r="JSR851" s="3"/>
      <c r="JSS851" s="3"/>
      <c r="JST851" s="3"/>
      <c r="JSU851" s="3"/>
      <c r="JSV851" s="3"/>
      <c r="JSW851" s="3"/>
      <c r="JSX851" s="3"/>
      <c r="JSY851" s="3"/>
      <c r="JSZ851" s="3"/>
      <c r="JTA851" s="3"/>
      <c r="JTB851" s="3"/>
      <c r="JTC851" s="3"/>
      <c r="JTD851" s="3"/>
      <c r="JTE851" s="3"/>
      <c r="JTF851" s="3"/>
      <c r="JTG851" s="3"/>
      <c r="JTH851" s="3"/>
      <c r="JTI851" s="3"/>
      <c r="JTJ851" s="3"/>
      <c r="JTK851" s="3"/>
      <c r="JTL851" s="3"/>
      <c r="JTM851" s="3"/>
      <c r="JTN851" s="3"/>
      <c r="JTO851" s="3"/>
      <c r="JTP851" s="3"/>
      <c r="JTQ851" s="3"/>
      <c r="JTR851" s="3"/>
      <c r="JTS851" s="3"/>
      <c r="JTT851" s="3"/>
      <c r="JTU851" s="3"/>
      <c r="JTV851" s="3"/>
      <c r="JTW851" s="3"/>
      <c r="JTX851" s="3"/>
      <c r="JTY851" s="3"/>
      <c r="JTZ851" s="3"/>
      <c r="JUA851" s="3"/>
      <c r="JUB851" s="3"/>
      <c r="JUC851" s="3"/>
      <c r="JUD851" s="3"/>
      <c r="JUE851" s="3"/>
      <c r="JUF851" s="3"/>
      <c r="JUG851" s="3"/>
      <c r="JUH851" s="3"/>
      <c r="JUI851" s="3"/>
      <c r="JUJ851" s="3"/>
      <c r="JUK851" s="3"/>
      <c r="JUL851" s="3"/>
      <c r="JUM851" s="3"/>
      <c r="JUN851" s="3"/>
      <c r="JUO851" s="3"/>
      <c r="JUP851" s="3"/>
      <c r="JUQ851" s="3"/>
      <c r="JUR851" s="3"/>
      <c r="JUS851" s="3"/>
      <c r="JUT851" s="3"/>
      <c r="JUU851" s="3"/>
      <c r="JUV851" s="3"/>
      <c r="JUW851" s="3"/>
      <c r="JUX851" s="3"/>
      <c r="JUY851" s="3"/>
      <c r="JUZ851" s="3"/>
      <c r="JVA851" s="3"/>
      <c r="JVB851" s="3"/>
      <c r="JVC851" s="3"/>
      <c r="JVD851" s="3"/>
      <c r="JVE851" s="3"/>
      <c r="JVF851" s="3"/>
      <c r="JVG851" s="3"/>
      <c r="JVH851" s="3"/>
      <c r="JVI851" s="3"/>
      <c r="JVJ851" s="3"/>
      <c r="JVK851" s="3"/>
      <c r="JVL851" s="3"/>
      <c r="JVM851" s="3"/>
      <c r="JVN851" s="3"/>
      <c r="JVO851" s="3"/>
      <c r="JVP851" s="3"/>
      <c r="JVQ851" s="3"/>
      <c r="JVR851" s="3"/>
      <c r="JVS851" s="3"/>
      <c r="JVT851" s="3"/>
      <c r="JVU851" s="3"/>
      <c r="JVV851" s="3"/>
      <c r="JVW851" s="3"/>
      <c r="JVX851" s="3"/>
      <c r="JVY851" s="3"/>
      <c r="JVZ851" s="3"/>
      <c r="JWA851" s="3"/>
      <c r="JWB851" s="3"/>
      <c r="JWC851" s="3"/>
      <c r="JWD851" s="3"/>
      <c r="JWE851" s="3"/>
      <c r="JWF851" s="3"/>
      <c r="JWG851" s="3"/>
      <c r="JWH851" s="3"/>
      <c r="JWI851" s="3"/>
      <c r="JWJ851" s="3"/>
      <c r="JWK851" s="3"/>
      <c r="JWL851" s="3"/>
      <c r="JWM851" s="3"/>
      <c r="JWN851" s="3"/>
      <c r="JWO851" s="3"/>
      <c r="JWP851" s="3"/>
      <c r="JWQ851" s="3"/>
      <c r="JWR851" s="3"/>
      <c r="JWS851" s="3"/>
      <c r="JWT851" s="3"/>
      <c r="JWU851" s="3"/>
      <c r="JWV851" s="3"/>
      <c r="JWW851" s="3"/>
      <c r="JWX851" s="3"/>
      <c r="JWY851" s="3"/>
      <c r="JWZ851" s="3"/>
      <c r="JXA851" s="3"/>
      <c r="JXB851" s="3"/>
      <c r="JXC851" s="3"/>
      <c r="JXD851" s="3"/>
      <c r="JXE851" s="3"/>
      <c r="JXF851" s="3"/>
      <c r="JXG851" s="3"/>
      <c r="JXH851" s="3"/>
      <c r="JXI851" s="3"/>
      <c r="JXJ851" s="3"/>
      <c r="JXK851" s="3"/>
      <c r="JXL851" s="3"/>
      <c r="JXM851" s="3"/>
      <c r="JXN851" s="3"/>
      <c r="JXO851" s="3"/>
      <c r="JXP851" s="3"/>
      <c r="JXQ851" s="3"/>
      <c r="JXR851" s="3"/>
      <c r="JXS851" s="3"/>
      <c r="JXT851" s="3"/>
      <c r="JXU851" s="3"/>
      <c r="JXV851" s="3"/>
      <c r="JXW851" s="3"/>
      <c r="JXX851" s="3"/>
      <c r="JXY851" s="3"/>
      <c r="JXZ851" s="3"/>
      <c r="JYA851" s="3"/>
      <c r="JYB851" s="3"/>
      <c r="JYC851" s="3"/>
      <c r="JYD851" s="3"/>
      <c r="JYE851" s="3"/>
      <c r="JYF851" s="3"/>
      <c r="JYG851" s="3"/>
      <c r="JYH851" s="3"/>
      <c r="JYI851" s="3"/>
      <c r="JYJ851" s="3"/>
      <c r="JYK851" s="3"/>
      <c r="JYL851" s="3"/>
      <c r="JYM851" s="3"/>
      <c r="JYN851" s="3"/>
      <c r="JYO851" s="3"/>
      <c r="JYP851" s="3"/>
      <c r="JYQ851" s="3"/>
      <c r="JYR851" s="3"/>
      <c r="JYS851" s="3"/>
      <c r="JYT851" s="3"/>
      <c r="JYU851" s="3"/>
      <c r="JYV851" s="3"/>
      <c r="JYW851" s="3"/>
      <c r="JYX851" s="3"/>
      <c r="JYY851" s="3"/>
      <c r="JYZ851" s="3"/>
      <c r="JZA851" s="3"/>
      <c r="JZB851" s="3"/>
      <c r="JZC851" s="3"/>
      <c r="JZD851" s="3"/>
      <c r="JZE851" s="3"/>
      <c r="JZF851" s="3"/>
      <c r="JZG851" s="3"/>
      <c r="JZH851" s="3"/>
      <c r="JZI851" s="3"/>
      <c r="JZJ851" s="3"/>
      <c r="JZK851" s="3"/>
      <c r="JZL851" s="3"/>
      <c r="JZM851" s="3"/>
      <c r="JZN851" s="3"/>
      <c r="JZO851" s="3"/>
      <c r="JZP851" s="3"/>
      <c r="JZQ851" s="3"/>
      <c r="JZR851" s="3"/>
      <c r="JZS851" s="3"/>
      <c r="JZT851" s="3"/>
      <c r="JZU851" s="3"/>
      <c r="JZV851" s="3"/>
      <c r="JZW851" s="3"/>
      <c r="JZX851" s="3"/>
      <c r="JZY851" s="3"/>
      <c r="JZZ851" s="3"/>
      <c r="KAA851" s="3"/>
      <c r="KAB851" s="3"/>
      <c r="KAC851" s="3"/>
      <c r="KAD851" s="3"/>
      <c r="KAE851" s="3"/>
      <c r="KAF851" s="3"/>
      <c r="KAG851" s="3"/>
      <c r="KAH851" s="3"/>
      <c r="KAI851" s="3"/>
      <c r="KAJ851" s="3"/>
      <c r="KAK851" s="3"/>
      <c r="KAL851" s="3"/>
      <c r="KAM851" s="3"/>
      <c r="KAN851" s="3"/>
      <c r="KAO851" s="3"/>
      <c r="KAP851" s="3"/>
      <c r="KAQ851" s="3"/>
      <c r="KAR851" s="3"/>
      <c r="KAS851" s="3"/>
      <c r="KAT851" s="3"/>
      <c r="KAU851" s="3"/>
      <c r="KAV851" s="3"/>
      <c r="KAW851" s="3"/>
      <c r="KAX851" s="3"/>
      <c r="KAY851" s="3"/>
      <c r="KAZ851" s="3"/>
      <c r="KBA851" s="3"/>
      <c r="KBB851" s="3"/>
      <c r="KBC851" s="3"/>
      <c r="KBD851" s="3"/>
      <c r="KBE851" s="3"/>
      <c r="KBF851" s="3"/>
      <c r="KBG851" s="3"/>
      <c r="KBH851" s="3"/>
      <c r="KBI851" s="3"/>
      <c r="KBJ851" s="3"/>
      <c r="KBK851" s="3"/>
      <c r="KBL851" s="3"/>
      <c r="KBM851" s="3"/>
      <c r="KBN851" s="3"/>
      <c r="KBO851" s="3"/>
      <c r="KBP851" s="3"/>
      <c r="KBQ851" s="3"/>
      <c r="KBR851" s="3"/>
      <c r="KBS851" s="3"/>
      <c r="KBT851" s="3"/>
      <c r="KBU851" s="3"/>
      <c r="KBV851" s="3"/>
      <c r="KBW851" s="3"/>
      <c r="KBX851" s="3"/>
      <c r="KBY851" s="3"/>
      <c r="KBZ851" s="3"/>
      <c r="KCA851" s="3"/>
      <c r="KCB851" s="3"/>
      <c r="KCC851" s="3"/>
      <c r="KCD851" s="3"/>
      <c r="KCE851" s="3"/>
      <c r="KCF851" s="3"/>
      <c r="KCG851" s="3"/>
      <c r="KCH851" s="3"/>
      <c r="KCI851" s="3"/>
      <c r="KCJ851" s="3"/>
      <c r="KCK851" s="3"/>
      <c r="KCL851" s="3"/>
      <c r="KCM851" s="3"/>
      <c r="KCN851" s="3"/>
      <c r="KCO851" s="3"/>
      <c r="KCP851" s="3"/>
      <c r="KCQ851" s="3"/>
      <c r="KCR851" s="3"/>
      <c r="KCS851" s="3"/>
      <c r="KCT851" s="3"/>
      <c r="KCU851" s="3"/>
      <c r="KCV851" s="3"/>
      <c r="KCW851" s="3"/>
      <c r="KCX851" s="3"/>
      <c r="KCY851" s="3"/>
      <c r="KCZ851" s="3"/>
      <c r="KDA851" s="3"/>
      <c r="KDB851" s="3"/>
      <c r="KDC851" s="3"/>
      <c r="KDD851" s="3"/>
      <c r="KDE851" s="3"/>
      <c r="KDF851" s="3"/>
      <c r="KDG851" s="3"/>
      <c r="KDH851" s="3"/>
      <c r="KDI851" s="3"/>
      <c r="KDJ851" s="3"/>
      <c r="KDK851" s="3"/>
      <c r="KDL851" s="3"/>
      <c r="KDM851" s="3"/>
      <c r="KDN851" s="3"/>
      <c r="KDO851" s="3"/>
      <c r="KDP851" s="3"/>
      <c r="KDQ851" s="3"/>
      <c r="KDR851" s="3"/>
      <c r="KDS851" s="3"/>
      <c r="KDT851" s="3"/>
      <c r="KDU851" s="3"/>
      <c r="KDV851" s="3"/>
      <c r="KDW851" s="3"/>
      <c r="KDX851" s="3"/>
      <c r="KDY851" s="3"/>
      <c r="KDZ851" s="3"/>
      <c r="KEA851" s="3"/>
      <c r="KEB851" s="3"/>
      <c r="KEC851" s="3"/>
      <c r="KED851" s="3"/>
      <c r="KEE851" s="3"/>
      <c r="KEF851" s="3"/>
      <c r="KEG851" s="3"/>
      <c r="KEH851" s="3"/>
      <c r="KEI851" s="3"/>
      <c r="KEJ851" s="3"/>
      <c r="KEK851" s="3"/>
      <c r="KEL851" s="3"/>
      <c r="KEM851" s="3"/>
      <c r="KEN851" s="3"/>
      <c r="KEO851" s="3"/>
      <c r="KEP851" s="3"/>
      <c r="KEQ851" s="3"/>
      <c r="KER851" s="3"/>
      <c r="KES851" s="3"/>
      <c r="KET851" s="3"/>
      <c r="KEU851" s="3"/>
      <c r="KEV851" s="3"/>
      <c r="KEW851" s="3"/>
      <c r="KEX851" s="3"/>
      <c r="KEY851" s="3"/>
      <c r="KEZ851" s="3"/>
      <c r="KFA851" s="3"/>
      <c r="KFB851" s="3"/>
      <c r="KFC851" s="3"/>
      <c r="KFD851" s="3"/>
      <c r="KFE851" s="3"/>
      <c r="KFF851" s="3"/>
      <c r="KFG851" s="3"/>
      <c r="KFH851" s="3"/>
      <c r="KFI851" s="3"/>
      <c r="KFJ851" s="3"/>
      <c r="KFK851" s="3"/>
      <c r="KFL851" s="3"/>
      <c r="KFM851" s="3"/>
      <c r="KFN851" s="3"/>
      <c r="KFO851" s="3"/>
      <c r="KFP851" s="3"/>
      <c r="KFQ851" s="3"/>
      <c r="KFR851" s="3"/>
      <c r="KFS851" s="3"/>
      <c r="KFT851" s="3"/>
      <c r="KFU851" s="3"/>
      <c r="KFV851" s="3"/>
      <c r="KFW851" s="3"/>
      <c r="KFX851" s="3"/>
      <c r="KFY851" s="3"/>
      <c r="KFZ851" s="3"/>
      <c r="KGA851" s="3"/>
      <c r="KGB851" s="3"/>
      <c r="KGC851" s="3"/>
      <c r="KGD851" s="3"/>
      <c r="KGE851" s="3"/>
      <c r="KGF851" s="3"/>
      <c r="KGG851" s="3"/>
      <c r="KGH851" s="3"/>
      <c r="KGI851" s="3"/>
      <c r="KGJ851" s="3"/>
      <c r="KGK851" s="3"/>
      <c r="KGL851" s="3"/>
      <c r="KGM851" s="3"/>
      <c r="KGN851" s="3"/>
      <c r="KGO851" s="3"/>
      <c r="KGP851" s="3"/>
      <c r="KGQ851" s="3"/>
      <c r="KGR851" s="3"/>
      <c r="KGS851" s="3"/>
      <c r="KGT851" s="3"/>
      <c r="KGU851" s="3"/>
      <c r="KGV851" s="3"/>
      <c r="KGW851" s="3"/>
      <c r="KGX851" s="3"/>
      <c r="KGY851" s="3"/>
      <c r="KGZ851" s="3"/>
      <c r="KHA851" s="3"/>
      <c r="KHB851" s="3"/>
      <c r="KHC851" s="3"/>
      <c r="KHD851" s="3"/>
      <c r="KHE851" s="3"/>
      <c r="KHF851" s="3"/>
      <c r="KHG851" s="3"/>
      <c r="KHH851" s="3"/>
      <c r="KHI851" s="3"/>
      <c r="KHJ851" s="3"/>
      <c r="KHK851" s="3"/>
      <c r="KHL851" s="3"/>
      <c r="KHM851" s="3"/>
      <c r="KHN851" s="3"/>
      <c r="KHO851" s="3"/>
      <c r="KHP851" s="3"/>
      <c r="KHQ851" s="3"/>
      <c r="KHR851" s="3"/>
      <c r="KHS851" s="3"/>
      <c r="KHT851" s="3"/>
      <c r="KHU851" s="3"/>
      <c r="KHV851" s="3"/>
      <c r="KHW851" s="3"/>
      <c r="KHX851" s="3"/>
      <c r="KHY851" s="3"/>
      <c r="KHZ851" s="3"/>
      <c r="KIA851" s="3"/>
      <c r="KIB851" s="3"/>
      <c r="KIC851" s="3"/>
      <c r="KID851" s="3"/>
      <c r="KIE851" s="3"/>
      <c r="KIF851" s="3"/>
      <c r="KIG851" s="3"/>
      <c r="KIH851" s="3"/>
      <c r="KII851" s="3"/>
      <c r="KIJ851" s="3"/>
      <c r="KIK851" s="3"/>
      <c r="KIL851" s="3"/>
      <c r="KIM851" s="3"/>
      <c r="KIN851" s="3"/>
      <c r="KIO851" s="3"/>
      <c r="KIP851" s="3"/>
      <c r="KIQ851" s="3"/>
      <c r="KIR851" s="3"/>
      <c r="KIS851" s="3"/>
      <c r="KIT851" s="3"/>
      <c r="KIU851" s="3"/>
      <c r="KIV851" s="3"/>
      <c r="KIW851" s="3"/>
      <c r="KIX851" s="3"/>
      <c r="KIY851" s="3"/>
      <c r="KIZ851" s="3"/>
      <c r="KJA851" s="3"/>
      <c r="KJB851" s="3"/>
      <c r="KJC851" s="3"/>
      <c r="KJD851" s="3"/>
      <c r="KJE851" s="3"/>
      <c r="KJF851" s="3"/>
      <c r="KJG851" s="3"/>
      <c r="KJH851" s="3"/>
      <c r="KJI851" s="3"/>
      <c r="KJJ851" s="3"/>
      <c r="KJK851" s="3"/>
      <c r="KJL851" s="3"/>
      <c r="KJM851" s="3"/>
      <c r="KJN851" s="3"/>
      <c r="KJO851" s="3"/>
      <c r="KJP851" s="3"/>
      <c r="KJQ851" s="3"/>
      <c r="KJR851" s="3"/>
      <c r="KJS851" s="3"/>
      <c r="KJT851" s="3"/>
      <c r="KJU851" s="3"/>
      <c r="KJV851" s="3"/>
      <c r="KJW851" s="3"/>
      <c r="KJX851" s="3"/>
      <c r="KJY851" s="3"/>
      <c r="KJZ851" s="3"/>
      <c r="KKA851" s="3"/>
      <c r="KKB851" s="3"/>
      <c r="KKC851" s="3"/>
      <c r="KKD851" s="3"/>
      <c r="KKE851" s="3"/>
      <c r="KKF851" s="3"/>
      <c r="KKG851" s="3"/>
      <c r="KKH851" s="3"/>
      <c r="KKI851" s="3"/>
      <c r="KKJ851" s="3"/>
      <c r="KKK851" s="3"/>
      <c r="KKL851" s="3"/>
      <c r="KKM851" s="3"/>
      <c r="KKN851" s="3"/>
      <c r="KKO851" s="3"/>
      <c r="KKP851" s="3"/>
      <c r="KKQ851" s="3"/>
      <c r="KKR851" s="3"/>
      <c r="KKS851" s="3"/>
      <c r="KKT851" s="3"/>
      <c r="KKU851" s="3"/>
      <c r="KKV851" s="3"/>
      <c r="KKW851" s="3"/>
      <c r="KKX851" s="3"/>
      <c r="KKY851" s="3"/>
      <c r="KKZ851" s="3"/>
      <c r="KLA851" s="3"/>
      <c r="KLB851" s="3"/>
      <c r="KLC851" s="3"/>
      <c r="KLD851" s="3"/>
      <c r="KLE851" s="3"/>
      <c r="KLF851" s="3"/>
      <c r="KLG851" s="3"/>
      <c r="KLH851" s="3"/>
      <c r="KLI851" s="3"/>
      <c r="KLJ851" s="3"/>
      <c r="KLK851" s="3"/>
      <c r="KLL851" s="3"/>
      <c r="KLM851" s="3"/>
      <c r="KLN851" s="3"/>
      <c r="KLO851" s="3"/>
      <c r="KLP851" s="3"/>
      <c r="KLQ851" s="3"/>
      <c r="KLR851" s="3"/>
      <c r="KLS851" s="3"/>
      <c r="KLT851" s="3"/>
      <c r="KLU851" s="3"/>
      <c r="KLV851" s="3"/>
      <c r="KLW851" s="3"/>
      <c r="KLX851" s="3"/>
      <c r="KLY851" s="3"/>
      <c r="KLZ851" s="3"/>
      <c r="KMA851" s="3"/>
      <c r="KMB851" s="3"/>
      <c r="KMC851" s="3"/>
      <c r="KMD851" s="3"/>
      <c r="KME851" s="3"/>
      <c r="KMF851" s="3"/>
      <c r="KMG851" s="3"/>
      <c r="KMH851" s="3"/>
      <c r="KMI851" s="3"/>
      <c r="KMJ851" s="3"/>
      <c r="KMK851" s="3"/>
      <c r="KML851" s="3"/>
      <c r="KMM851" s="3"/>
      <c r="KMN851" s="3"/>
      <c r="KMO851" s="3"/>
      <c r="KMP851" s="3"/>
      <c r="KMQ851" s="3"/>
      <c r="KMR851" s="3"/>
      <c r="KMS851" s="3"/>
      <c r="KMT851" s="3"/>
      <c r="KMU851" s="3"/>
      <c r="KMV851" s="3"/>
      <c r="KMW851" s="3"/>
      <c r="KMX851" s="3"/>
      <c r="KMY851" s="3"/>
      <c r="KMZ851" s="3"/>
      <c r="KNA851" s="3"/>
      <c r="KNB851" s="3"/>
      <c r="KNC851" s="3"/>
      <c r="KND851" s="3"/>
      <c r="KNE851" s="3"/>
      <c r="KNF851" s="3"/>
      <c r="KNG851" s="3"/>
      <c r="KNH851" s="3"/>
      <c r="KNI851" s="3"/>
      <c r="KNJ851" s="3"/>
      <c r="KNK851" s="3"/>
      <c r="KNL851" s="3"/>
      <c r="KNM851" s="3"/>
      <c r="KNN851" s="3"/>
      <c r="KNO851" s="3"/>
      <c r="KNP851" s="3"/>
      <c r="KNQ851" s="3"/>
      <c r="KNR851" s="3"/>
      <c r="KNS851" s="3"/>
      <c r="KNT851" s="3"/>
      <c r="KNU851" s="3"/>
      <c r="KNV851" s="3"/>
      <c r="KNW851" s="3"/>
      <c r="KNX851" s="3"/>
      <c r="KNY851" s="3"/>
      <c r="KNZ851" s="3"/>
      <c r="KOA851" s="3"/>
      <c r="KOB851" s="3"/>
      <c r="KOC851" s="3"/>
      <c r="KOD851" s="3"/>
      <c r="KOE851" s="3"/>
      <c r="KOF851" s="3"/>
      <c r="KOG851" s="3"/>
      <c r="KOH851" s="3"/>
      <c r="KOI851" s="3"/>
      <c r="KOJ851" s="3"/>
      <c r="KOK851" s="3"/>
      <c r="KOL851" s="3"/>
      <c r="KOM851" s="3"/>
      <c r="KON851" s="3"/>
      <c r="KOO851" s="3"/>
      <c r="KOP851" s="3"/>
      <c r="KOQ851" s="3"/>
      <c r="KOR851" s="3"/>
      <c r="KOS851" s="3"/>
      <c r="KOT851" s="3"/>
      <c r="KOU851" s="3"/>
      <c r="KOV851" s="3"/>
      <c r="KOW851" s="3"/>
      <c r="KOX851" s="3"/>
      <c r="KOY851" s="3"/>
      <c r="KOZ851" s="3"/>
      <c r="KPA851" s="3"/>
      <c r="KPB851" s="3"/>
      <c r="KPC851" s="3"/>
      <c r="KPD851" s="3"/>
      <c r="KPE851" s="3"/>
      <c r="KPF851" s="3"/>
      <c r="KPG851" s="3"/>
      <c r="KPH851" s="3"/>
      <c r="KPI851" s="3"/>
      <c r="KPJ851" s="3"/>
      <c r="KPK851" s="3"/>
      <c r="KPL851" s="3"/>
      <c r="KPM851" s="3"/>
      <c r="KPN851" s="3"/>
      <c r="KPO851" s="3"/>
      <c r="KPP851" s="3"/>
      <c r="KPQ851" s="3"/>
      <c r="KPR851" s="3"/>
      <c r="KPS851" s="3"/>
      <c r="KPT851" s="3"/>
      <c r="KPU851" s="3"/>
      <c r="KPV851" s="3"/>
      <c r="KPW851" s="3"/>
      <c r="KPX851" s="3"/>
      <c r="KPY851" s="3"/>
      <c r="KPZ851" s="3"/>
      <c r="KQA851" s="3"/>
      <c r="KQB851" s="3"/>
      <c r="KQC851" s="3"/>
      <c r="KQD851" s="3"/>
      <c r="KQE851" s="3"/>
      <c r="KQF851" s="3"/>
      <c r="KQG851" s="3"/>
      <c r="KQH851" s="3"/>
      <c r="KQI851" s="3"/>
      <c r="KQJ851" s="3"/>
      <c r="KQK851" s="3"/>
      <c r="KQL851" s="3"/>
      <c r="KQM851" s="3"/>
      <c r="KQN851" s="3"/>
      <c r="KQO851" s="3"/>
      <c r="KQP851" s="3"/>
      <c r="KQQ851" s="3"/>
      <c r="KQR851" s="3"/>
      <c r="KQS851" s="3"/>
      <c r="KQT851" s="3"/>
      <c r="KQU851" s="3"/>
      <c r="KQV851" s="3"/>
      <c r="KQW851" s="3"/>
      <c r="KQX851" s="3"/>
      <c r="KQY851" s="3"/>
      <c r="KQZ851" s="3"/>
      <c r="KRA851" s="3"/>
      <c r="KRB851" s="3"/>
      <c r="KRC851" s="3"/>
      <c r="KRD851" s="3"/>
      <c r="KRE851" s="3"/>
      <c r="KRF851" s="3"/>
      <c r="KRG851" s="3"/>
      <c r="KRH851" s="3"/>
      <c r="KRI851" s="3"/>
      <c r="KRJ851" s="3"/>
      <c r="KRK851" s="3"/>
      <c r="KRL851" s="3"/>
      <c r="KRM851" s="3"/>
      <c r="KRN851" s="3"/>
      <c r="KRO851" s="3"/>
      <c r="KRP851" s="3"/>
      <c r="KRQ851" s="3"/>
      <c r="KRR851" s="3"/>
      <c r="KRS851" s="3"/>
      <c r="KRT851" s="3"/>
      <c r="KRU851" s="3"/>
      <c r="KRV851" s="3"/>
      <c r="KRW851" s="3"/>
      <c r="KRX851" s="3"/>
      <c r="KRY851" s="3"/>
      <c r="KRZ851" s="3"/>
      <c r="KSA851" s="3"/>
      <c r="KSB851" s="3"/>
      <c r="KSC851" s="3"/>
      <c r="KSD851" s="3"/>
      <c r="KSE851" s="3"/>
      <c r="KSF851" s="3"/>
      <c r="KSG851" s="3"/>
      <c r="KSH851" s="3"/>
      <c r="KSI851" s="3"/>
      <c r="KSJ851" s="3"/>
      <c r="KSK851" s="3"/>
      <c r="KSL851" s="3"/>
      <c r="KSM851" s="3"/>
      <c r="KSN851" s="3"/>
      <c r="KSO851" s="3"/>
      <c r="KSP851" s="3"/>
      <c r="KSQ851" s="3"/>
      <c r="KSR851" s="3"/>
      <c r="KSS851" s="3"/>
      <c r="KST851" s="3"/>
      <c r="KSU851" s="3"/>
      <c r="KSV851" s="3"/>
      <c r="KSW851" s="3"/>
      <c r="KSX851" s="3"/>
      <c r="KSY851" s="3"/>
      <c r="KSZ851" s="3"/>
      <c r="KTA851" s="3"/>
      <c r="KTB851" s="3"/>
      <c r="KTC851" s="3"/>
      <c r="KTD851" s="3"/>
      <c r="KTE851" s="3"/>
      <c r="KTF851" s="3"/>
      <c r="KTG851" s="3"/>
      <c r="KTH851" s="3"/>
      <c r="KTI851" s="3"/>
      <c r="KTJ851" s="3"/>
      <c r="KTK851" s="3"/>
      <c r="KTL851" s="3"/>
      <c r="KTM851" s="3"/>
      <c r="KTN851" s="3"/>
      <c r="KTO851" s="3"/>
      <c r="KTP851" s="3"/>
      <c r="KTQ851" s="3"/>
      <c r="KTR851" s="3"/>
      <c r="KTS851" s="3"/>
      <c r="KTT851" s="3"/>
      <c r="KTU851" s="3"/>
      <c r="KTV851" s="3"/>
      <c r="KTW851" s="3"/>
      <c r="KTX851" s="3"/>
      <c r="KTY851" s="3"/>
      <c r="KTZ851" s="3"/>
      <c r="KUA851" s="3"/>
      <c r="KUB851" s="3"/>
      <c r="KUC851" s="3"/>
      <c r="KUD851" s="3"/>
      <c r="KUE851" s="3"/>
      <c r="KUF851" s="3"/>
      <c r="KUG851" s="3"/>
      <c r="KUH851" s="3"/>
      <c r="KUI851" s="3"/>
      <c r="KUJ851" s="3"/>
      <c r="KUK851" s="3"/>
      <c r="KUL851" s="3"/>
      <c r="KUM851" s="3"/>
      <c r="KUN851" s="3"/>
      <c r="KUO851" s="3"/>
      <c r="KUP851" s="3"/>
      <c r="KUQ851" s="3"/>
      <c r="KUR851" s="3"/>
      <c r="KUS851" s="3"/>
      <c r="KUT851" s="3"/>
      <c r="KUU851" s="3"/>
      <c r="KUV851" s="3"/>
      <c r="KUW851" s="3"/>
      <c r="KUX851" s="3"/>
      <c r="KUY851" s="3"/>
      <c r="KUZ851" s="3"/>
      <c r="KVA851" s="3"/>
      <c r="KVB851" s="3"/>
      <c r="KVC851" s="3"/>
      <c r="KVD851" s="3"/>
      <c r="KVE851" s="3"/>
      <c r="KVF851" s="3"/>
      <c r="KVG851" s="3"/>
      <c r="KVH851" s="3"/>
      <c r="KVI851" s="3"/>
      <c r="KVJ851" s="3"/>
      <c r="KVK851" s="3"/>
      <c r="KVL851" s="3"/>
      <c r="KVM851" s="3"/>
      <c r="KVN851" s="3"/>
      <c r="KVO851" s="3"/>
      <c r="KVP851" s="3"/>
      <c r="KVQ851" s="3"/>
      <c r="KVR851" s="3"/>
      <c r="KVS851" s="3"/>
      <c r="KVT851" s="3"/>
      <c r="KVU851" s="3"/>
      <c r="KVV851" s="3"/>
      <c r="KVW851" s="3"/>
      <c r="KVX851" s="3"/>
      <c r="KVY851" s="3"/>
      <c r="KVZ851" s="3"/>
      <c r="KWA851" s="3"/>
      <c r="KWB851" s="3"/>
      <c r="KWC851" s="3"/>
      <c r="KWD851" s="3"/>
      <c r="KWE851" s="3"/>
      <c r="KWF851" s="3"/>
      <c r="KWG851" s="3"/>
      <c r="KWH851" s="3"/>
      <c r="KWI851" s="3"/>
      <c r="KWJ851" s="3"/>
      <c r="KWK851" s="3"/>
      <c r="KWL851" s="3"/>
      <c r="KWM851" s="3"/>
      <c r="KWN851" s="3"/>
      <c r="KWO851" s="3"/>
      <c r="KWP851" s="3"/>
      <c r="KWQ851" s="3"/>
      <c r="KWR851" s="3"/>
      <c r="KWS851" s="3"/>
      <c r="KWT851" s="3"/>
      <c r="KWU851" s="3"/>
      <c r="KWV851" s="3"/>
      <c r="KWW851" s="3"/>
      <c r="KWX851" s="3"/>
      <c r="KWY851" s="3"/>
      <c r="KWZ851" s="3"/>
      <c r="KXA851" s="3"/>
      <c r="KXB851" s="3"/>
      <c r="KXC851" s="3"/>
      <c r="KXD851" s="3"/>
      <c r="KXE851" s="3"/>
      <c r="KXF851" s="3"/>
      <c r="KXG851" s="3"/>
      <c r="KXH851" s="3"/>
      <c r="KXI851" s="3"/>
      <c r="KXJ851" s="3"/>
      <c r="KXK851" s="3"/>
      <c r="KXL851" s="3"/>
      <c r="KXM851" s="3"/>
      <c r="KXN851" s="3"/>
      <c r="KXO851" s="3"/>
      <c r="KXP851" s="3"/>
      <c r="KXQ851" s="3"/>
      <c r="KXR851" s="3"/>
      <c r="KXS851" s="3"/>
      <c r="KXT851" s="3"/>
      <c r="KXU851" s="3"/>
      <c r="KXV851" s="3"/>
      <c r="KXW851" s="3"/>
      <c r="KXX851" s="3"/>
      <c r="KXY851" s="3"/>
      <c r="KXZ851" s="3"/>
      <c r="KYA851" s="3"/>
      <c r="KYB851" s="3"/>
      <c r="KYC851" s="3"/>
      <c r="KYD851" s="3"/>
      <c r="KYE851" s="3"/>
      <c r="KYF851" s="3"/>
      <c r="KYG851" s="3"/>
      <c r="KYH851" s="3"/>
      <c r="KYI851" s="3"/>
      <c r="KYJ851" s="3"/>
      <c r="KYK851" s="3"/>
      <c r="KYL851" s="3"/>
      <c r="KYM851" s="3"/>
      <c r="KYN851" s="3"/>
      <c r="KYO851" s="3"/>
      <c r="KYP851" s="3"/>
      <c r="KYQ851" s="3"/>
      <c r="KYR851" s="3"/>
      <c r="KYS851" s="3"/>
      <c r="KYT851" s="3"/>
      <c r="KYU851" s="3"/>
      <c r="KYV851" s="3"/>
      <c r="KYW851" s="3"/>
      <c r="KYX851" s="3"/>
      <c r="KYY851" s="3"/>
      <c r="KYZ851" s="3"/>
      <c r="KZA851" s="3"/>
      <c r="KZB851" s="3"/>
      <c r="KZC851" s="3"/>
      <c r="KZD851" s="3"/>
      <c r="KZE851" s="3"/>
      <c r="KZF851" s="3"/>
      <c r="KZG851" s="3"/>
      <c r="KZH851" s="3"/>
      <c r="KZI851" s="3"/>
      <c r="KZJ851" s="3"/>
      <c r="KZK851" s="3"/>
      <c r="KZL851" s="3"/>
      <c r="KZM851" s="3"/>
      <c r="KZN851" s="3"/>
      <c r="KZO851" s="3"/>
      <c r="KZP851" s="3"/>
      <c r="KZQ851" s="3"/>
      <c r="KZR851" s="3"/>
      <c r="KZS851" s="3"/>
      <c r="KZT851" s="3"/>
      <c r="KZU851" s="3"/>
      <c r="KZV851" s="3"/>
      <c r="KZW851" s="3"/>
      <c r="KZX851" s="3"/>
      <c r="KZY851" s="3"/>
      <c r="KZZ851" s="3"/>
      <c r="LAA851" s="3"/>
      <c r="LAB851" s="3"/>
      <c r="LAC851" s="3"/>
      <c r="LAD851" s="3"/>
      <c r="LAE851" s="3"/>
      <c r="LAF851" s="3"/>
      <c r="LAG851" s="3"/>
      <c r="LAH851" s="3"/>
      <c r="LAI851" s="3"/>
      <c r="LAJ851" s="3"/>
      <c r="LAK851" s="3"/>
      <c r="LAL851" s="3"/>
      <c r="LAM851" s="3"/>
      <c r="LAN851" s="3"/>
      <c r="LAO851" s="3"/>
      <c r="LAP851" s="3"/>
      <c r="LAQ851" s="3"/>
      <c r="LAR851" s="3"/>
      <c r="LAS851" s="3"/>
      <c r="LAT851" s="3"/>
      <c r="LAU851" s="3"/>
      <c r="LAV851" s="3"/>
      <c r="LAW851" s="3"/>
      <c r="LAX851" s="3"/>
      <c r="LAY851" s="3"/>
      <c r="LAZ851" s="3"/>
      <c r="LBA851" s="3"/>
      <c r="LBB851" s="3"/>
      <c r="LBC851" s="3"/>
      <c r="LBD851" s="3"/>
      <c r="LBE851" s="3"/>
      <c r="LBF851" s="3"/>
      <c r="LBG851" s="3"/>
      <c r="LBH851" s="3"/>
      <c r="LBI851" s="3"/>
      <c r="LBJ851" s="3"/>
      <c r="LBK851" s="3"/>
      <c r="LBL851" s="3"/>
      <c r="LBM851" s="3"/>
      <c r="LBN851" s="3"/>
      <c r="LBO851" s="3"/>
      <c r="LBP851" s="3"/>
      <c r="LBQ851" s="3"/>
      <c r="LBR851" s="3"/>
      <c r="LBS851" s="3"/>
      <c r="LBT851" s="3"/>
      <c r="LBU851" s="3"/>
      <c r="LBV851" s="3"/>
      <c r="LBW851" s="3"/>
      <c r="LBX851" s="3"/>
      <c r="LBY851" s="3"/>
      <c r="LBZ851" s="3"/>
      <c r="LCA851" s="3"/>
      <c r="LCB851" s="3"/>
      <c r="LCC851" s="3"/>
      <c r="LCD851" s="3"/>
      <c r="LCE851" s="3"/>
      <c r="LCF851" s="3"/>
      <c r="LCG851" s="3"/>
      <c r="LCH851" s="3"/>
      <c r="LCI851" s="3"/>
      <c r="LCJ851" s="3"/>
      <c r="LCK851" s="3"/>
      <c r="LCL851" s="3"/>
      <c r="LCM851" s="3"/>
      <c r="LCN851" s="3"/>
      <c r="LCO851" s="3"/>
      <c r="LCP851" s="3"/>
      <c r="LCQ851" s="3"/>
      <c r="LCR851" s="3"/>
      <c r="LCS851" s="3"/>
      <c r="LCT851" s="3"/>
      <c r="LCU851" s="3"/>
      <c r="LCV851" s="3"/>
      <c r="LCW851" s="3"/>
      <c r="LCX851" s="3"/>
      <c r="LCY851" s="3"/>
      <c r="LCZ851" s="3"/>
      <c r="LDA851" s="3"/>
      <c r="LDB851" s="3"/>
      <c r="LDC851" s="3"/>
      <c r="LDD851" s="3"/>
      <c r="LDE851" s="3"/>
      <c r="LDF851" s="3"/>
      <c r="LDG851" s="3"/>
      <c r="LDH851" s="3"/>
      <c r="LDI851" s="3"/>
      <c r="LDJ851" s="3"/>
      <c r="LDK851" s="3"/>
      <c r="LDL851" s="3"/>
      <c r="LDM851" s="3"/>
      <c r="LDN851" s="3"/>
      <c r="LDO851" s="3"/>
      <c r="LDP851" s="3"/>
      <c r="LDQ851" s="3"/>
      <c r="LDR851" s="3"/>
      <c r="LDS851" s="3"/>
      <c r="LDT851" s="3"/>
      <c r="LDU851" s="3"/>
      <c r="LDV851" s="3"/>
      <c r="LDW851" s="3"/>
      <c r="LDX851" s="3"/>
      <c r="LDY851" s="3"/>
      <c r="LDZ851" s="3"/>
      <c r="LEA851" s="3"/>
      <c r="LEB851" s="3"/>
      <c r="LEC851" s="3"/>
      <c r="LED851" s="3"/>
      <c r="LEE851" s="3"/>
      <c r="LEF851" s="3"/>
      <c r="LEG851" s="3"/>
      <c r="LEH851" s="3"/>
      <c r="LEI851" s="3"/>
      <c r="LEJ851" s="3"/>
      <c r="LEK851" s="3"/>
      <c r="LEL851" s="3"/>
      <c r="LEM851" s="3"/>
      <c r="LEN851" s="3"/>
      <c r="LEO851" s="3"/>
      <c r="LEP851" s="3"/>
      <c r="LEQ851" s="3"/>
      <c r="LER851" s="3"/>
      <c r="LES851" s="3"/>
      <c r="LET851" s="3"/>
      <c r="LEU851" s="3"/>
      <c r="LEV851" s="3"/>
      <c r="LEW851" s="3"/>
      <c r="LEX851" s="3"/>
      <c r="LEY851" s="3"/>
      <c r="LEZ851" s="3"/>
      <c r="LFA851" s="3"/>
      <c r="LFB851" s="3"/>
      <c r="LFC851" s="3"/>
      <c r="LFD851" s="3"/>
      <c r="LFE851" s="3"/>
      <c r="LFF851" s="3"/>
      <c r="LFG851" s="3"/>
      <c r="LFH851" s="3"/>
      <c r="LFI851" s="3"/>
      <c r="LFJ851" s="3"/>
      <c r="LFK851" s="3"/>
      <c r="LFL851" s="3"/>
      <c r="LFM851" s="3"/>
      <c r="LFN851" s="3"/>
      <c r="LFO851" s="3"/>
      <c r="LFP851" s="3"/>
      <c r="LFQ851" s="3"/>
      <c r="LFR851" s="3"/>
      <c r="LFS851" s="3"/>
      <c r="LFT851" s="3"/>
      <c r="LFU851" s="3"/>
      <c r="LFV851" s="3"/>
      <c r="LFW851" s="3"/>
      <c r="LFX851" s="3"/>
      <c r="LFY851" s="3"/>
      <c r="LFZ851" s="3"/>
      <c r="LGA851" s="3"/>
      <c r="LGB851" s="3"/>
      <c r="LGC851" s="3"/>
      <c r="LGD851" s="3"/>
      <c r="LGE851" s="3"/>
      <c r="LGF851" s="3"/>
      <c r="LGG851" s="3"/>
      <c r="LGH851" s="3"/>
      <c r="LGI851" s="3"/>
      <c r="LGJ851" s="3"/>
      <c r="LGK851" s="3"/>
      <c r="LGL851" s="3"/>
      <c r="LGM851" s="3"/>
      <c r="LGN851" s="3"/>
      <c r="LGO851" s="3"/>
      <c r="LGP851" s="3"/>
      <c r="LGQ851" s="3"/>
      <c r="LGR851" s="3"/>
      <c r="LGS851" s="3"/>
      <c r="LGT851" s="3"/>
      <c r="LGU851" s="3"/>
      <c r="LGV851" s="3"/>
      <c r="LGW851" s="3"/>
      <c r="LGX851" s="3"/>
      <c r="LGY851" s="3"/>
      <c r="LGZ851" s="3"/>
      <c r="LHA851" s="3"/>
      <c r="LHB851" s="3"/>
      <c r="LHC851" s="3"/>
      <c r="LHD851" s="3"/>
      <c r="LHE851" s="3"/>
      <c r="LHF851" s="3"/>
      <c r="LHG851" s="3"/>
      <c r="LHH851" s="3"/>
      <c r="LHI851" s="3"/>
      <c r="LHJ851" s="3"/>
      <c r="LHK851" s="3"/>
      <c r="LHL851" s="3"/>
      <c r="LHM851" s="3"/>
      <c r="LHN851" s="3"/>
      <c r="LHO851" s="3"/>
      <c r="LHP851" s="3"/>
      <c r="LHQ851" s="3"/>
      <c r="LHR851" s="3"/>
      <c r="LHS851" s="3"/>
      <c r="LHT851" s="3"/>
      <c r="LHU851" s="3"/>
      <c r="LHV851" s="3"/>
      <c r="LHW851" s="3"/>
      <c r="LHX851" s="3"/>
      <c r="LHY851" s="3"/>
      <c r="LHZ851" s="3"/>
      <c r="LIA851" s="3"/>
      <c r="LIB851" s="3"/>
      <c r="LIC851" s="3"/>
      <c r="LID851" s="3"/>
      <c r="LIE851" s="3"/>
      <c r="LIF851" s="3"/>
      <c r="LIG851" s="3"/>
      <c r="LIH851" s="3"/>
      <c r="LII851" s="3"/>
      <c r="LIJ851" s="3"/>
      <c r="LIK851" s="3"/>
      <c r="LIL851" s="3"/>
      <c r="LIM851" s="3"/>
      <c r="LIN851" s="3"/>
      <c r="LIO851" s="3"/>
      <c r="LIP851" s="3"/>
      <c r="LIQ851" s="3"/>
      <c r="LIR851" s="3"/>
      <c r="LIS851" s="3"/>
      <c r="LIT851" s="3"/>
      <c r="LIU851" s="3"/>
      <c r="LIV851" s="3"/>
      <c r="LIW851" s="3"/>
      <c r="LIX851" s="3"/>
      <c r="LIY851" s="3"/>
      <c r="LIZ851" s="3"/>
      <c r="LJA851" s="3"/>
      <c r="LJB851" s="3"/>
      <c r="LJC851" s="3"/>
      <c r="LJD851" s="3"/>
      <c r="LJE851" s="3"/>
      <c r="LJF851" s="3"/>
      <c r="LJG851" s="3"/>
      <c r="LJH851" s="3"/>
      <c r="LJI851" s="3"/>
      <c r="LJJ851" s="3"/>
      <c r="LJK851" s="3"/>
      <c r="LJL851" s="3"/>
      <c r="LJM851" s="3"/>
      <c r="LJN851" s="3"/>
      <c r="LJO851" s="3"/>
      <c r="LJP851" s="3"/>
      <c r="LJQ851" s="3"/>
      <c r="LJR851" s="3"/>
      <c r="LJS851" s="3"/>
      <c r="LJT851" s="3"/>
      <c r="LJU851" s="3"/>
      <c r="LJV851" s="3"/>
      <c r="LJW851" s="3"/>
      <c r="LJX851" s="3"/>
      <c r="LJY851" s="3"/>
      <c r="LJZ851" s="3"/>
      <c r="LKA851" s="3"/>
      <c r="LKB851" s="3"/>
      <c r="LKC851" s="3"/>
      <c r="LKD851" s="3"/>
      <c r="LKE851" s="3"/>
      <c r="LKF851" s="3"/>
      <c r="LKG851" s="3"/>
      <c r="LKH851" s="3"/>
      <c r="LKI851" s="3"/>
      <c r="LKJ851" s="3"/>
      <c r="LKK851" s="3"/>
      <c r="LKL851" s="3"/>
      <c r="LKM851" s="3"/>
      <c r="LKN851" s="3"/>
      <c r="LKO851" s="3"/>
      <c r="LKP851" s="3"/>
      <c r="LKQ851" s="3"/>
      <c r="LKR851" s="3"/>
      <c r="LKS851" s="3"/>
      <c r="LKT851" s="3"/>
      <c r="LKU851" s="3"/>
      <c r="LKV851" s="3"/>
      <c r="LKW851" s="3"/>
      <c r="LKX851" s="3"/>
      <c r="LKY851" s="3"/>
      <c r="LKZ851" s="3"/>
      <c r="LLA851" s="3"/>
      <c r="LLB851" s="3"/>
      <c r="LLC851" s="3"/>
      <c r="LLD851" s="3"/>
      <c r="LLE851" s="3"/>
      <c r="LLF851" s="3"/>
      <c r="LLG851" s="3"/>
      <c r="LLH851" s="3"/>
      <c r="LLI851" s="3"/>
      <c r="LLJ851" s="3"/>
      <c r="LLK851" s="3"/>
      <c r="LLL851" s="3"/>
      <c r="LLM851" s="3"/>
      <c r="LLN851" s="3"/>
      <c r="LLO851" s="3"/>
      <c r="LLP851" s="3"/>
      <c r="LLQ851" s="3"/>
      <c r="LLR851" s="3"/>
      <c r="LLS851" s="3"/>
      <c r="LLT851" s="3"/>
      <c r="LLU851" s="3"/>
      <c r="LLV851" s="3"/>
      <c r="LLW851" s="3"/>
      <c r="LLX851" s="3"/>
      <c r="LLY851" s="3"/>
      <c r="LLZ851" s="3"/>
      <c r="LMA851" s="3"/>
      <c r="LMB851" s="3"/>
      <c r="LMC851" s="3"/>
      <c r="LMD851" s="3"/>
      <c r="LME851" s="3"/>
      <c r="LMF851" s="3"/>
      <c r="LMG851" s="3"/>
      <c r="LMH851" s="3"/>
      <c r="LMI851" s="3"/>
      <c r="LMJ851" s="3"/>
      <c r="LMK851" s="3"/>
      <c r="LML851" s="3"/>
      <c r="LMM851" s="3"/>
      <c r="LMN851" s="3"/>
      <c r="LMO851" s="3"/>
      <c r="LMP851" s="3"/>
      <c r="LMQ851" s="3"/>
      <c r="LMR851" s="3"/>
      <c r="LMS851" s="3"/>
      <c r="LMT851" s="3"/>
      <c r="LMU851" s="3"/>
      <c r="LMV851" s="3"/>
      <c r="LMW851" s="3"/>
      <c r="LMX851" s="3"/>
      <c r="LMY851" s="3"/>
      <c r="LMZ851" s="3"/>
      <c r="LNA851" s="3"/>
      <c r="LNB851" s="3"/>
      <c r="LNC851" s="3"/>
      <c r="LND851" s="3"/>
      <c r="LNE851" s="3"/>
      <c r="LNF851" s="3"/>
      <c r="LNG851" s="3"/>
      <c r="LNH851" s="3"/>
      <c r="LNI851" s="3"/>
      <c r="LNJ851" s="3"/>
      <c r="LNK851" s="3"/>
      <c r="LNL851" s="3"/>
      <c r="LNM851" s="3"/>
      <c r="LNN851" s="3"/>
      <c r="LNO851" s="3"/>
      <c r="LNP851" s="3"/>
      <c r="LNQ851" s="3"/>
      <c r="LNR851" s="3"/>
      <c r="LNS851" s="3"/>
      <c r="LNT851" s="3"/>
      <c r="LNU851" s="3"/>
      <c r="LNV851" s="3"/>
      <c r="LNW851" s="3"/>
      <c r="LNX851" s="3"/>
      <c r="LNY851" s="3"/>
      <c r="LNZ851" s="3"/>
      <c r="LOA851" s="3"/>
      <c r="LOB851" s="3"/>
      <c r="LOC851" s="3"/>
      <c r="LOD851" s="3"/>
      <c r="LOE851" s="3"/>
      <c r="LOF851" s="3"/>
      <c r="LOG851" s="3"/>
      <c r="LOH851" s="3"/>
      <c r="LOI851" s="3"/>
      <c r="LOJ851" s="3"/>
      <c r="LOK851" s="3"/>
      <c r="LOL851" s="3"/>
      <c r="LOM851" s="3"/>
      <c r="LON851" s="3"/>
      <c r="LOO851" s="3"/>
      <c r="LOP851" s="3"/>
      <c r="LOQ851" s="3"/>
      <c r="LOR851" s="3"/>
      <c r="LOS851" s="3"/>
      <c r="LOT851" s="3"/>
      <c r="LOU851" s="3"/>
      <c r="LOV851" s="3"/>
      <c r="LOW851" s="3"/>
      <c r="LOX851" s="3"/>
      <c r="LOY851" s="3"/>
      <c r="LOZ851" s="3"/>
      <c r="LPA851" s="3"/>
      <c r="LPB851" s="3"/>
      <c r="LPC851" s="3"/>
      <c r="LPD851" s="3"/>
      <c r="LPE851" s="3"/>
      <c r="LPF851" s="3"/>
      <c r="LPG851" s="3"/>
      <c r="LPH851" s="3"/>
      <c r="LPI851" s="3"/>
      <c r="LPJ851" s="3"/>
      <c r="LPK851" s="3"/>
      <c r="LPL851" s="3"/>
      <c r="LPM851" s="3"/>
      <c r="LPN851" s="3"/>
      <c r="LPO851" s="3"/>
      <c r="LPP851" s="3"/>
      <c r="LPQ851" s="3"/>
      <c r="LPR851" s="3"/>
      <c r="LPS851" s="3"/>
      <c r="LPT851" s="3"/>
      <c r="LPU851" s="3"/>
      <c r="LPV851" s="3"/>
      <c r="LPW851" s="3"/>
      <c r="LPX851" s="3"/>
      <c r="LPY851" s="3"/>
      <c r="LPZ851" s="3"/>
      <c r="LQA851" s="3"/>
      <c r="LQB851" s="3"/>
      <c r="LQC851" s="3"/>
      <c r="LQD851" s="3"/>
      <c r="LQE851" s="3"/>
      <c r="LQF851" s="3"/>
      <c r="LQG851" s="3"/>
      <c r="LQH851" s="3"/>
      <c r="LQI851" s="3"/>
      <c r="LQJ851" s="3"/>
      <c r="LQK851" s="3"/>
      <c r="LQL851" s="3"/>
      <c r="LQM851" s="3"/>
      <c r="LQN851" s="3"/>
      <c r="LQO851" s="3"/>
      <c r="LQP851" s="3"/>
      <c r="LQQ851" s="3"/>
      <c r="LQR851" s="3"/>
      <c r="LQS851" s="3"/>
      <c r="LQT851" s="3"/>
      <c r="LQU851" s="3"/>
      <c r="LQV851" s="3"/>
      <c r="LQW851" s="3"/>
      <c r="LQX851" s="3"/>
      <c r="LQY851" s="3"/>
      <c r="LQZ851" s="3"/>
      <c r="LRA851" s="3"/>
      <c r="LRB851" s="3"/>
      <c r="LRC851" s="3"/>
      <c r="LRD851" s="3"/>
      <c r="LRE851" s="3"/>
      <c r="LRF851" s="3"/>
      <c r="LRG851" s="3"/>
      <c r="LRH851" s="3"/>
      <c r="LRI851" s="3"/>
      <c r="LRJ851" s="3"/>
      <c r="LRK851" s="3"/>
      <c r="LRL851" s="3"/>
      <c r="LRM851" s="3"/>
      <c r="LRN851" s="3"/>
      <c r="LRO851" s="3"/>
      <c r="LRP851" s="3"/>
      <c r="LRQ851" s="3"/>
      <c r="LRR851" s="3"/>
      <c r="LRS851" s="3"/>
      <c r="LRT851" s="3"/>
      <c r="LRU851" s="3"/>
      <c r="LRV851" s="3"/>
      <c r="LRW851" s="3"/>
      <c r="LRX851" s="3"/>
      <c r="LRY851" s="3"/>
      <c r="LRZ851" s="3"/>
      <c r="LSA851" s="3"/>
      <c r="LSB851" s="3"/>
      <c r="LSC851" s="3"/>
      <c r="LSD851" s="3"/>
      <c r="LSE851" s="3"/>
      <c r="LSF851" s="3"/>
      <c r="LSG851" s="3"/>
      <c r="LSH851" s="3"/>
      <c r="LSI851" s="3"/>
      <c r="LSJ851" s="3"/>
      <c r="LSK851" s="3"/>
      <c r="LSL851" s="3"/>
      <c r="LSM851" s="3"/>
      <c r="LSN851" s="3"/>
      <c r="LSO851" s="3"/>
      <c r="LSP851" s="3"/>
      <c r="LSQ851" s="3"/>
      <c r="LSR851" s="3"/>
      <c r="LSS851" s="3"/>
      <c r="LST851" s="3"/>
      <c r="LSU851" s="3"/>
      <c r="LSV851" s="3"/>
      <c r="LSW851" s="3"/>
      <c r="LSX851" s="3"/>
      <c r="LSY851" s="3"/>
      <c r="LSZ851" s="3"/>
      <c r="LTA851" s="3"/>
      <c r="LTB851" s="3"/>
      <c r="LTC851" s="3"/>
      <c r="LTD851" s="3"/>
      <c r="LTE851" s="3"/>
      <c r="LTF851" s="3"/>
      <c r="LTG851" s="3"/>
      <c r="LTH851" s="3"/>
      <c r="LTI851" s="3"/>
      <c r="LTJ851" s="3"/>
      <c r="LTK851" s="3"/>
      <c r="LTL851" s="3"/>
      <c r="LTM851" s="3"/>
      <c r="LTN851" s="3"/>
      <c r="LTO851" s="3"/>
      <c r="LTP851" s="3"/>
      <c r="LTQ851" s="3"/>
      <c r="LTR851" s="3"/>
      <c r="LTS851" s="3"/>
      <c r="LTT851" s="3"/>
      <c r="LTU851" s="3"/>
      <c r="LTV851" s="3"/>
      <c r="LTW851" s="3"/>
      <c r="LTX851" s="3"/>
      <c r="LTY851" s="3"/>
      <c r="LTZ851" s="3"/>
      <c r="LUA851" s="3"/>
      <c r="LUB851" s="3"/>
      <c r="LUC851" s="3"/>
      <c r="LUD851" s="3"/>
      <c r="LUE851" s="3"/>
      <c r="LUF851" s="3"/>
      <c r="LUG851" s="3"/>
      <c r="LUH851" s="3"/>
      <c r="LUI851" s="3"/>
      <c r="LUJ851" s="3"/>
      <c r="LUK851" s="3"/>
      <c r="LUL851" s="3"/>
      <c r="LUM851" s="3"/>
      <c r="LUN851" s="3"/>
      <c r="LUO851" s="3"/>
      <c r="LUP851" s="3"/>
      <c r="LUQ851" s="3"/>
      <c r="LUR851" s="3"/>
      <c r="LUS851" s="3"/>
      <c r="LUT851" s="3"/>
      <c r="LUU851" s="3"/>
      <c r="LUV851" s="3"/>
      <c r="LUW851" s="3"/>
      <c r="LUX851" s="3"/>
      <c r="LUY851" s="3"/>
      <c r="LUZ851" s="3"/>
      <c r="LVA851" s="3"/>
      <c r="LVB851" s="3"/>
      <c r="LVC851" s="3"/>
      <c r="LVD851" s="3"/>
      <c r="LVE851" s="3"/>
      <c r="LVF851" s="3"/>
      <c r="LVG851" s="3"/>
      <c r="LVH851" s="3"/>
      <c r="LVI851" s="3"/>
      <c r="LVJ851" s="3"/>
      <c r="LVK851" s="3"/>
      <c r="LVL851" s="3"/>
      <c r="LVM851" s="3"/>
      <c r="LVN851" s="3"/>
      <c r="LVO851" s="3"/>
      <c r="LVP851" s="3"/>
      <c r="LVQ851" s="3"/>
      <c r="LVR851" s="3"/>
      <c r="LVS851" s="3"/>
      <c r="LVT851" s="3"/>
      <c r="LVU851" s="3"/>
      <c r="LVV851" s="3"/>
      <c r="LVW851" s="3"/>
      <c r="LVX851" s="3"/>
      <c r="LVY851" s="3"/>
      <c r="LVZ851" s="3"/>
      <c r="LWA851" s="3"/>
      <c r="LWB851" s="3"/>
      <c r="LWC851" s="3"/>
      <c r="LWD851" s="3"/>
      <c r="LWE851" s="3"/>
      <c r="LWF851" s="3"/>
      <c r="LWG851" s="3"/>
      <c r="LWH851" s="3"/>
      <c r="LWI851" s="3"/>
      <c r="LWJ851" s="3"/>
      <c r="LWK851" s="3"/>
      <c r="LWL851" s="3"/>
      <c r="LWM851" s="3"/>
      <c r="LWN851" s="3"/>
      <c r="LWO851" s="3"/>
      <c r="LWP851" s="3"/>
      <c r="LWQ851" s="3"/>
      <c r="LWR851" s="3"/>
      <c r="LWS851" s="3"/>
      <c r="LWT851" s="3"/>
      <c r="LWU851" s="3"/>
      <c r="LWV851" s="3"/>
      <c r="LWW851" s="3"/>
      <c r="LWX851" s="3"/>
      <c r="LWY851" s="3"/>
      <c r="LWZ851" s="3"/>
      <c r="LXA851" s="3"/>
      <c r="LXB851" s="3"/>
      <c r="LXC851" s="3"/>
      <c r="LXD851" s="3"/>
      <c r="LXE851" s="3"/>
      <c r="LXF851" s="3"/>
      <c r="LXG851" s="3"/>
      <c r="LXH851" s="3"/>
      <c r="LXI851" s="3"/>
      <c r="LXJ851" s="3"/>
      <c r="LXK851" s="3"/>
      <c r="LXL851" s="3"/>
      <c r="LXM851" s="3"/>
      <c r="LXN851" s="3"/>
      <c r="LXO851" s="3"/>
      <c r="LXP851" s="3"/>
      <c r="LXQ851" s="3"/>
      <c r="LXR851" s="3"/>
      <c r="LXS851" s="3"/>
      <c r="LXT851" s="3"/>
      <c r="LXU851" s="3"/>
      <c r="LXV851" s="3"/>
      <c r="LXW851" s="3"/>
      <c r="LXX851" s="3"/>
      <c r="LXY851" s="3"/>
      <c r="LXZ851" s="3"/>
      <c r="LYA851" s="3"/>
      <c r="LYB851" s="3"/>
      <c r="LYC851" s="3"/>
      <c r="LYD851" s="3"/>
      <c r="LYE851" s="3"/>
      <c r="LYF851" s="3"/>
      <c r="LYG851" s="3"/>
      <c r="LYH851" s="3"/>
      <c r="LYI851" s="3"/>
      <c r="LYJ851" s="3"/>
      <c r="LYK851" s="3"/>
      <c r="LYL851" s="3"/>
      <c r="LYM851" s="3"/>
      <c r="LYN851" s="3"/>
      <c r="LYO851" s="3"/>
      <c r="LYP851" s="3"/>
      <c r="LYQ851" s="3"/>
      <c r="LYR851" s="3"/>
      <c r="LYS851" s="3"/>
      <c r="LYT851" s="3"/>
      <c r="LYU851" s="3"/>
      <c r="LYV851" s="3"/>
      <c r="LYW851" s="3"/>
      <c r="LYX851" s="3"/>
      <c r="LYY851" s="3"/>
      <c r="LYZ851" s="3"/>
      <c r="LZA851" s="3"/>
      <c r="LZB851" s="3"/>
      <c r="LZC851" s="3"/>
      <c r="LZD851" s="3"/>
      <c r="LZE851" s="3"/>
      <c r="LZF851" s="3"/>
      <c r="LZG851" s="3"/>
      <c r="LZH851" s="3"/>
      <c r="LZI851" s="3"/>
      <c r="LZJ851" s="3"/>
      <c r="LZK851" s="3"/>
      <c r="LZL851" s="3"/>
      <c r="LZM851" s="3"/>
      <c r="LZN851" s="3"/>
      <c r="LZO851" s="3"/>
      <c r="LZP851" s="3"/>
      <c r="LZQ851" s="3"/>
      <c r="LZR851" s="3"/>
      <c r="LZS851" s="3"/>
      <c r="LZT851" s="3"/>
      <c r="LZU851" s="3"/>
      <c r="LZV851" s="3"/>
      <c r="LZW851" s="3"/>
      <c r="LZX851" s="3"/>
      <c r="LZY851" s="3"/>
      <c r="LZZ851" s="3"/>
      <c r="MAA851" s="3"/>
      <c r="MAB851" s="3"/>
      <c r="MAC851" s="3"/>
      <c r="MAD851" s="3"/>
      <c r="MAE851" s="3"/>
      <c r="MAF851" s="3"/>
      <c r="MAG851" s="3"/>
      <c r="MAH851" s="3"/>
      <c r="MAI851" s="3"/>
      <c r="MAJ851" s="3"/>
      <c r="MAK851" s="3"/>
      <c r="MAL851" s="3"/>
      <c r="MAM851" s="3"/>
      <c r="MAN851" s="3"/>
      <c r="MAO851" s="3"/>
      <c r="MAP851" s="3"/>
      <c r="MAQ851" s="3"/>
      <c r="MAR851" s="3"/>
      <c r="MAS851" s="3"/>
      <c r="MAT851" s="3"/>
      <c r="MAU851" s="3"/>
      <c r="MAV851" s="3"/>
      <c r="MAW851" s="3"/>
      <c r="MAX851" s="3"/>
      <c r="MAY851" s="3"/>
      <c r="MAZ851" s="3"/>
      <c r="MBA851" s="3"/>
      <c r="MBB851" s="3"/>
      <c r="MBC851" s="3"/>
      <c r="MBD851" s="3"/>
      <c r="MBE851" s="3"/>
      <c r="MBF851" s="3"/>
      <c r="MBG851" s="3"/>
      <c r="MBH851" s="3"/>
      <c r="MBI851" s="3"/>
      <c r="MBJ851" s="3"/>
      <c r="MBK851" s="3"/>
      <c r="MBL851" s="3"/>
      <c r="MBM851" s="3"/>
      <c r="MBN851" s="3"/>
      <c r="MBO851" s="3"/>
      <c r="MBP851" s="3"/>
      <c r="MBQ851" s="3"/>
      <c r="MBR851" s="3"/>
      <c r="MBS851" s="3"/>
      <c r="MBT851" s="3"/>
      <c r="MBU851" s="3"/>
      <c r="MBV851" s="3"/>
      <c r="MBW851" s="3"/>
      <c r="MBX851" s="3"/>
      <c r="MBY851" s="3"/>
      <c r="MBZ851" s="3"/>
      <c r="MCA851" s="3"/>
      <c r="MCB851" s="3"/>
      <c r="MCC851" s="3"/>
      <c r="MCD851" s="3"/>
      <c r="MCE851" s="3"/>
      <c r="MCF851" s="3"/>
      <c r="MCG851" s="3"/>
      <c r="MCH851" s="3"/>
      <c r="MCI851" s="3"/>
      <c r="MCJ851" s="3"/>
      <c r="MCK851" s="3"/>
      <c r="MCL851" s="3"/>
      <c r="MCM851" s="3"/>
      <c r="MCN851" s="3"/>
      <c r="MCO851" s="3"/>
      <c r="MCP851" s="3"/>
      <c r="MCQ851" s="3"/>
      <c r="MCR851" s="3"/>
      <c r="MCS851" s="3"/>
      <c r="MCT851" s="3"/>
      <c r="MCU851" s="3"/>
      <c r="MCV851" s="3"/>
      <c r="MCW851" s="3"/>
      <c r="MCX851" s="3"/>
      <c r="MCY851" s="3"/>
      <c r="MCZ851" s="3"/>
      <c r="MDA851" s="3"/>
      <c r="MDB851" s="3"/>
      <c r="MDC851" s="3"/>
      <c r="MDD851" s="3"/>
      <c r="MDE851" s="3"/>
      <c r="MDF851" s="3"/>
      <c r="MDG851" s="3"/>
      <c r="MDH851" s="3"/>
      <c r="MDI851" s="3"/>
      <c r="MDJ851" s="3"/>
      <c r="MDK851" s="3"/>
      <c r="MDL851" s="3"/>
      <c r="MDM851" s="3"/>
      <c r="MDN851" s="3"/>
      <c r="MDO851" s="3"/>
      <c r="MDP851" s="3"/>
      <c r="MDQ851" s="3"/>
      <c r="MDR851" s="3"/>
      <c r="MDS851" s="3"/>
      <c r="MDT851" s="3"/>
      <c r="MDU851" s="3"/>
      <c r="MDV851" s="3"/>
      <c r="MDW851" s="3"/>
      <c r="MDX851" s="3"/>
      <c r="MDY851" s="3"/>
      <c r="MDZ851" s="3"/>
      <c r="MEA851" s="3"/>
      <c r="MEB851" s="3"/>
      <c r="MEC851" s="3"/>
      <c r="MED851" s="3"/>
      <c r="MEE851" s="3"/>
      <c r="MEF851" s="3"/>
      <c r="MEG851" s="3"/>
      <c r="MEH851" s="3"/>
      <c r="MEI851" s="3"/>
      <c r="MEJ851" s="3"/>
      <c r="MEK851" s="3"/>
      <c r="MEL851" s="3"/>
      <c r="MEM851" s="3"/>
      <c r="MEN851" s="3"/>
      <c r="MEO851" s="3"/>
      <c r="MEP851" s="3"/>
      <c r="MEQ851" s="3"/>
      <c r="MER851" s="3"/>
      <c r="MES851" s="3"/>
      <c r="MET851" s="3"/>
      <c r="MEU851" s="3"/>
      <c r="MEV851" s="3"/>
      <c r="MEW851" s="3"/>
      <c r="MEX851" s="3"/>
      <c r="MEY851" s="3"/>
      <c r="MEZ851" s="3"/>
      <c r="MFA851" s="3"/>
      <c r="MFB851" s="3"/>
      <c r="MFC851" s="3"/>
      <c r="MFD851" s="3"/>
      <c r="MFE851" s="3"/>
      <c r="MFF851" s="3"/>
      <c r="MFG851" s="3"/>
      <c r="MFH851" s="3"/>
      <c r="MFI851" s="3"/>
      <c r="MFJ851" s="3"/>
      <c r="MFK851" s="3"/>
      <c r="MFL851" s="3"/>
      <c r="MFM851" s="3"/>
      <c r="MFN851" s="3"/>
      <c r="MFO851" s="3"/>
      <c r="MFP851" s="3"/>
      <c r="MFQ851" s="3"/>
      <c r="MFR851" s="3"/>
      <c r="MFS851" s="3"/>
      <c r="MFT851" s="3"/>
      <c r="MFU851" s="3"/>
      <c r="MFV851" s="3"/>
      <c r="MFW851" s="3"/>
      <c r="MFX851" s="3"/>
      <c r="MFY851" s="3"/>
      <c r="MFZ851" s="3"/>
      <c r="MGA851" s="3"/>
      <c r="MGB851" s="3"/>
      <c r="MGC851" s="3"/>
      <c r="MGD851" s="3"/>
      <c r="MGE851" s="3"/>
      <c r="MGF851" s="3"/>
      <c r="MGG851" s="3"/>
      <c r="MGH851" s="3"/>
      <c r="MGI851" s="3"/>
      <c r="MGJ851" s="3"/>
      <c r="MGK851" s="3"/>
      <c r="MGL851" s="3"/>
      <c r="MGM851" s="3"/>
      <c r="MGN851" s="3"/>
      <c r="MGO851" s="3"/>
      <c r="MGP851" s="3"/>
      <c r="MGQ851" s="3"/>
      <c r="MGR851" s="3"/>
      <c r="MGS851" s="3"/>
      <c r="MGT851" s="3"/>
      <c r="MGU851" s="3"/>
      <c r="MGV851" s="3"/>
      <c r="MGW851" s="3"/>
      <c r="MGX851" s="3"/>
      <c r="MGY851" s="3"/>
      <c r="MGZ851" s="3"/>
      <c r="MHA851" s="3"/>
      <c r="MHB851" s="3"/>
      <c r="MHC851" s="3"/>
      <c r="MHD851" s="3"/>
      <c r="MHE851" s="3"/>
      <c r="MHF851" s="3"/>
      <c r="MHG851" s="3"/>
      <c r="MHH851" s="3"/>
      <c r="MHI851" s="3"/>
      <c r="MHJ851" s="3"/>
      <c r="MHK851" s="3"/>
      <c r="MHL851" s="3"/>
      <c r="MHM851" s="3"/>
      <c r="MHN851" s="3"/>
      <c r="MHO851" s="3"/>
      <c r="MHP851" s="3"/>
      <c r="MHQ851" s="3"/>
      <c r="MHR851" s="3"/>
      <c r="MHS851" s="3"/>
      <c r="MHT851" s="3"/>
      <c r="MHU851" s="3"/>
      <c r="MHV851" s="3"/>
      <c r="MHW851" s="3"/>
      <c r="MHX851" s="3"/>
      <c r="MHY851" s="3"/>
      <c r="MHZ851" s="3"/>
      <c r="MIA851" s="3"/>
      <c r="MIB851" s="3"/>
      <c r="MIC851" s="3"/>
      <c r="MID851" s="3"/>
      <c r="MIE851" s="3"/>
      <c r="MIF851" s="3"/>
      <c r="MIG851" s="3"/>
      <c r="MIH851" s="3"/>
      <c r="MII851" s="3"/>
      <c r="MIJ851" s="3"/>
      <c r="MIK851" s="3"/>
      <c r="MIL851" s="3"/>
      <c r="MIM851" s="3"/>
      <c r="MIN851" s="3"/>
      <c r="MIO851" s="3"/>
      <c r="MIP851" s="3"/>
      <c r="MIQ851" s="3"/>
      <c r="MIR851" s="3"/>
      <c r="MIS851" s="3"/>
      <c r="MIT851" s="3"/>
      <c r="MIU851" s="3"/>
      <c r="MIV851" s="3"/>
      <c r="MIW851" s="3"/>
      <c r="MIX851" s="3"/>
      <c r="MIY851" s="3"/>
      <c r="MIZ851" s="3"/>
      <c r="MJA851" s="3"/>
      <c r="MJB851" s="3"/>
      <c r="MJC851" s="3"/>
      <c r="MJD851" s="3"/>
      <c r="MJE851" s="3"/>
      <c r="MJF851" s="3"/>
      <c r="MJG851" s="3"/>
      <c r="MJH851" s="3"/>
      <c r="MJI851" s="3"/>
      <c r="MJJ851" s="3"/>
      <c r="MJK851" s="3"/>
      <c r="MJL851" s="3"/>
      <c r="MJM851" s="3"/>
      <c r="MJN851" s="3"/>
      <c r="MJO851" s="3"/>
      <c r="MJP851" s="3"/>
      <c r="MJQ851" s="3"/>
      <c r="MJR851" s="3"/>
      <c r="MJS851" s="3"/>
      <c r="MJT851" s="3"/>
      <c r="MJU851" s="3"/>
      <c r="MJV851" s="3"/>
      <c r="MJW851" s="3"/>
      <c r="MJX851" s="3"/>
      <c r="MJY851" s="3"/>
      <c r="MJZ851" s="3"/>
      <c r="MKA851" s="3"/>
      <c r="MKB851" s="3"/>
      <c r="MKC851" s="3"/>
      <c r="MKD851" s="3"/>
      <c r="MKE851" s="3"/>
      <c r="MKF851" s="3"/>
      <c r="MKG851" s="3"/>
      <c r="MKH851" s="3"/>
      <c r="MKI851" s="3"/>
      <c r="MKJ851" s="3"/>
      <c r="MKK851" s="3"/>
      <c r="MKL851" s="3"/>
      <c r="MKM851" s="3"/>
      <c r="MKN851" s="3"/>
      <c r="MKO851" s="3"/>
      <c r="MKP851" s="3"/>
      <c r="MKQ851" s="3"/>
      <c r="MKR851" s="3"/>
      <c r="MKS851" s="3"/>
      <c r="MKT851" s="3"/>
      <c r="MKU851" s="3"/>
      <c r="MKV851" s="3"/>
      <c r="MKW851" s="3"/>
      <c r="MKX851" s="3"/>
      <c r="MKY851" s="3"/>
      <c r="MKZ851" s="3"/>
      <c r="MLA851" s="3"/>
      <c r="MLB851" s="3"/>
      <c r="MLC851" s="3"/>
      <c r="MLD851" s="3"/>
      <c r="MLE851" s="3"/>
      <c r="MLF851" s="3"/>
      <c r="MLG851" s="3"/>
      <c r="MLH851" s="3"/>
      <c r="MLI851" s="3"/>
      <c r="MLJ851" s="3"/>
      <c r="MLK851" s="3"/>
      <c r="MLL851" s="3"/>
      <c r="MLM851" s="3"/>
      <c r="MLN851" s="3"/>
      <c r="MLO851" s="3"/>
      <c r="MLP851" s="3"/>
      <c r="MLQ851" s="3"/>
      <c r="MLR851" s="3"/>
      <c r="MLS851" s="3"/>
      <c r="MLT851" s="3"/>
      <c r="MLU851" s="3"/>
      <c r="MLV851" s="3"/>
      <c r="MLW851" s="3"/>
      <c r="MLX851" s="3"/>
      <c r="MLY851" s="3"/>
      <c r="MLZ851" s="3"/>
      <c r="MMA851" s="3"/>
      <c r="MMB851" s="3"/>
      <c r="MMC851" s="3"/>
      <c r="MMD851" s="3"/>
      <c r="MME851" s="3"/>
      <c r="MMF851" s="3"/>
      <c r="MMG851" s="3"/>
      <c r="MMH851" s="3"/>
      <c r="MMI851" s="3"/>
      <c r="MMJ851" s="3"/>
      <c r="MMK851" s="3"/>
      <c r="MML851" s="3"/>
      <c r="MMM851" s="3"/>
      <c r="MMN851" s="3"/>
      <c r="MMO851" s="3"/>
      <c r="MMP851" s="3"/>
      <c r="MMQ851" s="3"/>
      <c r="MMR851" s="3"/>
      <c r="MMS851" s="3"/>
      <c r="MMT851" s="3"/>
      <c r="MMU851" s="3"/>
      <c r="MMV851" s="3"/>
      <c r="MMW851" s="3"/>
      <c r="MMX851" s="3"/>
      <c r="MMY851" s="3"/>
      <c r="MMZ851" s="3"/>
      <c r="MNA851" s="3"/>
      <c r="MNB851" s="3"/>
      <c r="MNC851" s="3"/>
      <c r="MND851" s="3"/>
      <c r="MNE851" s="3"/>
      <c r="MNF851" s="3"/>
      <c r="MNG851" s="3"/>
      <c r="MNH851" s="3"/>
      <c r="MNI851" s="3"/>
      <c r="MNJ851" s="3"/>
      <c r="MNK851" s="3"/>
      <c r="MNL851" s="3"/>
      <c r="MNM851" s="3"/>
      <c r="MNN851" s="3"/>
      <c r="MNO851" s="3"/>
      <c r="MNP851" s="3"/>
      <c r="MNQ851" s="3"/>
      <c r="MNR851" s="3"/>
      <c r="MNS851" s="3"/>
      <c r="MNT851" s="3"/>
      <c r="MNU851" s="3"/>
      <c r="MNV851" s="3"/>
      <c r="MNW851" s="3"/>
      <c r="MNX851" s="3"/>
      <c r="MNY851" s="3"/>
      <c r="MNZ851" s="3"/>
      <c r="MOA851" s="3"/>
      <c r="MOB851" s="3"/>
      <c r="MOC851" s="3"/>
      <c r="MOD851" s="3"/>
      <c r="MOE851" s="3"/>
      <c r="MOF851" s="3"/>
      <c r="MOG851" s="3"/>
      <c r="MOH851" s="3"/>
      <c r="MOI851" s="3"/>
      <c r="MOJ851" s="3"/>
      <c r="MOK851" s="3"/>
      <c r="MOL851" s="3"/>
      <c r="MOM851" s="3"/>
      <c r="MON851" s="3"/>
      <c r="MOO851" s="3"/>
      <c r="MOP851" s="3"/>
      <c r="MOQ851" s="3"/>
      <c r="MOR851" s="3"/>
      <c r="MOS851" s="3"/>
      <c r="MOT851" s="3"/>
      <c r="MOU851" s="3"/>
      <c r="MOV851" s="3"/>
      <c r="MOW851" s="3"/>
      <c r="MOX851" s="3"/>
      <c r="MOY851" s="3"/>
      <c r="MOZ851" s="3"/>
      <c r="MPA851" s="3"/>
      <c r="MPB851" s="3"/>
      <c r="MPC851" s="3"/>
      <c r="MPD851" s="3"/>
      <c r="MPE851" s="3"/>
      <c r="MPF851" s="3"/>
      <c r="MPG851" s="3"/>
      <c r="MPH851" s="3"/>
      <c r="MPI851" s="3"/>
      <c r="MPJ851" s="3"/>
      <c r="MPK851" s="3"/>
      <c r="MPL851" s="3"/>
      <c r="MPM851" s="3"/>
      <c r="MPN851" s="3"/>
      <c r="MPO851" s="3"/>
      <c r="MPP851" s="3"/>
      <c r="MPQ851" s="3"/>
      <c r="MPR851" s="3"/>
      <c r="MPS851" s="3"/>
      <c r="MPT851" s="3"/>
      <c r="MPU851" s="3"/>
      <c r="MPV851" s="3"/>
      <c r="MPW851" s="3"/>
      <c r="MPX851" s="3"/>
      <c r="MPY851" s="3"/>
      <c r="MPZ851" s="3"/>
      <c r="MQA851" s="3"/>
      <c r="MQB851" s="3"/>
      <c r="MQC851" s="3"/>
      <c r="MQD851" s="3"/>
      <c r="MQE851" s="3"/>
      <c r="MQF851" s="3"/>
      <c r="MQG851" s="3"/>
      <c r="MQH851" s="3"/>
      <c r="MQI851" s="3"/>
      <c r="MQJ851" s="3"/>
      <c r="MQK851" s="3"/>
      <c r="MQL851" s="3"/>
      <c r="MQM851" s="3"/>
      <c r="MQN851" s="3"/>
      <c r="MQO851" s="3"/>
      <c r="MQP851" s="3"/>
      <c r="MQQ851" s="3"/>
      <c r="MQR851" s="3"/>
      <c r="MQS851" s="3"/>
      <c r="MQT851" s="3"/>
      <c r="MQU851" s="3"/>
      <c r="MQV851" s="3"/>
      <c r="MQW851" s="3"/>
      <c r="MQX851" s="3"/>
      <c r="MQY851" s="3"/>
      <c r="MQZ851" s="3"/>
      <c r="MRA851" s="3"/>
      <c r="MRB851" s="3"/>
      <c r="MRC851" s="3"/>
      <c r="MRD851" s="3"/>
      <c r="MRE851" s="3"/>
      <c r="MRF851" s="3"/>
      <c r="MRG851" s="3"/>
      <c r="MRH851" s="3"/>
      <c r="MRI851" s="3"/>
      <c r="MRJ851" s="3"/>
      <c r="MRK851" s="3"/>
      <c r="MRL851" s="3"/>
      <c r="MRM851" s="3"/>
      <c r="MRN851" s="3"/>
      <c r="MRO851" s="3"/>
      <c r="MRP851" s="3"/>
      <c r="MRQ851" s="3"/>
      <c r="MRR851" s="3"/>
      <c r="MRS851" s="3"/>
      <c r="MRT851" s="3"/>
      <c r="MRU851" s="3"/>
      <c r="MRV851" s="3"/>
      <c r="MRW851" s="3"/>
      <c r="MRX851" s="3"/>
      <c r="MRY851" s="3"/>
      <c r="MRZ851" s="3"/>
      <c r="MSA851" s="3"/>
      <c r="MSB851" s="3"/>
      <c r="MSC851" s="3"/>
      <c r="MSD851" s="3"/>
      <c r="MSE851" s="3"/>
      <c r="MSF851" s="3"/>
      <c r="MSG851" s="3"/>
      <c r="MSH851" s="3"/>
      <c r="MSI851" s="3"/>
      <c r="MSJ851" s="3"/>
      <c r="MSK851" s="3"/>
      <c r="MSL851" s="3"/>
      <c r="MSM851" s="3"/>
      <c r="MSN851" s="3"/>
      <c r="MSO851" s="3"/>
      <c r="MSP851" s="3"/>
      <c r="MSQ851" s="3"/>
      <c r="MSR851" s="3"/>
      <c r="MSS851" s="3"/>
      <c r="MST851" s="3"/>
      <c r="MSU851" s="3"/>
      <c r="MSV851" s="3"/>
      <c r="MSW851" s="3"/>
      <c r="MSX851" s="3"/>
      <c r="MSY851" s="3"/>
      <c r="MSZ851" s="3"/>
      <c r="MTA851" s="3"/>
      <c r="MTB851" s="3"/>
      <c r="MTC851" s="3"/>
      <c r="MTD851" s="3"/>
      <c r="MTE851" s="3"/>
      <c r="MTF851" s="3"/>
      <c r="MTG851" s="3"/>
      <c r="MTH851" s="3"/>
      <c r="MTI851" s="3"/>
      <c r="MTJ851" s="3"/>
      <c r="MTK851" s="3"/>
      <c r="MTL851" s="3"/>
      <c r="MTM851" s="3"/>
      <c r="MTN851" s="3"/>
      <c r="MTO851" s="3"/>
      <c r="MTP851" s="3"/>
      <c r="MTQ851" s="3"/>
      <c r="MTR851" s="3"/>
      <c r="MTS851" s="3"/>
      <c r="MTT851" s="3"/>
      <c r="MTU851" s="3"/>
      <c r="MTV851" s="3"/>
      <c r="MTW851" s="3"/>
      <c r="MTX851" s="3"/>
      <c r="MTY851" s="3"/>
      <c r="MTZ851" s="3"/>
      <c r="MUA851" s="3"/>
      <c r="MUB851" s="3"/>
      <c r="MUC851" s="3"/>
      <c r="MUD851" s="3"/>
      <c r="MUE851" s="3"/>
      <c r="MUF851" s="3"/>
      <c r="MUG851" s="3"/>
      <c r="MUH851" s="3"/>
      <c r="MUI851" s="3"/>
      <c r="MUJ851" s="3"/>
      <c r="MUK851" s="3"/>
      <c r="MUL851" s="3"/>
      <c r="MUM851" s="3"/>
      <c r="MUN851" s="3"/>
      <c r="MUO851" s="3"/>
      <c r="MUP851" s="3"/>
      <c r="MUQ851" s="3"/>
      <c r="MUR851" s="3"/>
      <c r="MUS851" s="3"/>
      <c r="MUT851" s="3"/>
      <c r="MUU851" s="3"/>
      <c r="MUV851" s="3"/>
      <c r="MUW851" s="3"/>
      <c r="MUX851" s="3"/>
      <c r="MUY851" s="3"/>
      <c r="MUZ851" s="3"/>
      <c r="MVA851" s="3"/>
      <c r="MVB851" s="3"/>
      <c r="MVC851" s="3"/>
      <c r="MVD851" s="3"/>
      <c r="MVE851" s="3"/>
      <c r="MVF851" s="3"/>
      <c r="MVG851" s="3"/>
      <c r="MVH851" s="3"/>
      <c r="MVI851" s="3"/>
      <c r="MVJ851" s="3"/>
      <c r="MVK851" s="3"/>
      <c r="MVL851" s="3"/>
      <c r="MVM851" s="3"/>
      <c r="MVN851" s="3"/>
      <c r="MVO851" s="3"/>
      <c r="MVP851" s="3"/>
      <c r="MVQ851" s="3"/>
      <c r="MVR851" s="3"/>
      <c r="MVS851" s="3"/>
      <c r="MVT851" s="3"/>
      <c r="MVU851" s="3"/>
      <c r="MVV851" s="3"/>
      <c r="MVW851" s="3"/>
      <c r="MVX851" s="3"/>
      <c r="MVY851" s="3"/>
      <c r="MVZ851" s="3"/>
      <c r="MWA851" s="3"/>
      <c r="MWB851" s="3"/>
      <c r="MWC851" s="3"/>
      <c r="MWD851" s="3"/>
      <c r="MWE851" s="3"/>
      <c r="MWF851" s="3"/>
      <c r="MWG851" s="3"/>
      <c r="MWH851" s="3"/>
      <c r="MWI851" s="3"/>
      <c r="MWJ851" s="3"/>
      <c r="MWK851" s="3"/>
      <c r="MWL851" s="3"/>
      <c r="MWM851" s="3"/>
      <c r="MWN851" s="3"/>
      <c r="MWO851" s="3"/>
      <c r="MWP851" s="3"/>
      <c r="MWQ851" s="3"/>
      <c r="MWR851" s="3"/>
      <c r="MWS851" s="3"/>
      <c r="MWT851" s="3"/>
      <c r="MWU851" s="3"/>
      <c r="MWV851" s="3"/>
      <c r="MWW851" s="3"/>
      <c r="MWX851" s="3"/>
      <c r="MWY851" s="3"/>
      <c r="MWZ851" s="3"/>
      <c r="MXA851" s="3"/>
      <c r="MXB851" s="3"/>
      <c r="MXC851" s="3"/>
      <c r="MXD851" s="3"/>
      <c r="MXE851" s="3"/>
      <c r="MXF851" s="3"/>
      <c r="MXG851" s="3"/>
      <c r="MXH851" s="3"/>
      <c r="MXI851" s="3"/>
      <c r="MXJ851" s="3"/>
      <c r="MXK851" s="3"/>
      <c r="MXL851" s="3"/>
      <c r="MXM851" s="3"/>
      <c r="MXN851" s="3"/>
      <c r="MXO851" s="3"/>
      <c r="MXP851" s="3"/>
      <c r="MXQ851" s="3"/>
      <c r="MXR851" s="3"/>
      <c r="MXS851" s="3"/>
      <c r="MXT851" s="3"/>
      <c r="MXU851" s="3"/>
      <c r="MXV851" s="3"/>
      <c r="MXW851" s="3"/>
      <c r="MXX851" s="3"/>
      <c r="MXY851" s="3"/>
      <c r="MXZ851" s="3"/>
      <c r="MYA851" s="3"/>
      <c r="MYB851" s="3"/>
      <c r="MYC851" s="3"/>
      <c r="MYD851" s="3"/>
      <c r="MYE851" s="3"/>
      <c r="MYF851" s="3"/>
      <c r="MYG851" s="3"/>
      <c r="MYH851" s="3"/>
      <c r="MYI851" s="3"/>
      <c r="MYJ851" s="3"/>
      <c r="MYK851" s="3"/>
      <c r="MYL851" s="3"/>
      <c r="MYM851" s="3"/>
      <c r="MYN851" s="3"/>
      <c r="MYO851" s="3"/>
      <c r="MYP851" s="3"/>
      <c r="MYQ851" s="3"/>
      <c r="MYR851" s="3"/>
      <c r="MYS851" s="3"/>
      <c r="MYT851" s="3"/>
      <c r="MYU851" s="3"/>
      <c r="MYV851" s="3"/>
      <c r="MYW851" s="3"/>
      <c r="MYX851" s="3"/>
      <c r="MYY851" s="3"/>
      <c r="MYZ851" s="3"/>
      <c r="MZA851" s="3"/>
      <c r="MZB851" s="3"/>
      <c r="MZC851" s="3"/>
      <c r="MZD851" s="3"/>
      <c r="MZE851" s="3"/>
      <c r="MZF851" s="3"/>
      <c r="MZG851" s="3"/>
      <c r="MZH851" s="3"/>
      <c r="MZI851" s="3"/>
      <c r="MZJ851" s="3"/>
      <c r="MZK851" s="3"/>
      <c r="MZL851" s="3"/>
      <c r="MZM851" s="3"/>
      <c r="MZN851" s="3"/>
      <c r="MZO851" s="3"/>
      <c r="MZP851" s="3"/>
      <c r="MZQ851" s="3"/>
      <c r="MZR851" s="3"/>
      <c r="MZS851" s="3"/>
      <c r="MZT851" s="3"/>
      <c r="MZU851" s="3"/>
      <c r="MZV851" s="3"/>
      <c r="MZW851" s="3"/>
      <c r="MZX851" s="3"/>
      <c r="MZY851" s="3"/>
      <c r="MZZ851" s="3"/>
      <c r="NAA851" s="3"/>
      <c r="NAB851" s="3"/>
      <c r="NAC851" s="3"/>
      <c r="NAD851" s="3"/>
      <c r="NAE851" s="3"/>
      <c r="NAF851" s="3"/>
      <c r="NAG851" s="3"/>
      <c r="NAH851" s="3"/>
      <c r="NAI851" s="3"/>
      <c r="NAJ851" s="3"/>
      <c r="NAK851" s="3"/>
      <c r="NAL851" s="3"/>
      <c r="NAM851" s="3"/>
      <c r="NAN851" s="3"/>
      <c r="NAO851" s="3"/>
      <c r="NAP851" s="3"/>
      <c r="NAQ851" s="3"/>
      <c r="NAR851" s="3"/>
      <c r="NAS851" s="3"/>
      <c r="NAT851" s="3"/>
      <c r="NAU851" s="3"/>
      <c r="NAV851" s="3"/>
      <c r="NAW851" s="3"/>
      <c r="NAX851" s="3"/>
      <c r="NAY851" s="3"/>
      <c r="NAZ851" s="3"/>
      <c r="NBA851" s="3"/>
      <c r="NBB851" s="3"/>
      <c r="NBC851" s="3"/>
      <c r="NBD851" s="3"/>
      <c r="NBE851" s="3"/>
      <c r="NBF851" s="3"/>
      <c r="NBG851" s="3"/>
      <c r="NBH851" s="3"/>
      <c r="NBI851" s="3"/>
      <c r="NBJ851" s="3"/>
      <c r="NBK851" s="3"/>
      <c r="NBL851" s="3"/>
      <c r="NBM851" s="3"/>
      <c r="NBN851" s="3"/>
      <c r="NBO851" s="3"/>
      <c r="NBP851" s="3"/>
      <c r="NBQ851" s="3"/>
      <c r="NBR851" s="3"/>
      <c r="NBS851" s="3"/>
      <c r="NBT851" s="3"/>
      <c r="NBU851" s="3"/>
      <c r="NBV851" s="3"/>
      <c r="NBW851" s="3"/>
      <c r="NBX851" s="3"/>
      <c r="NBY851" s="3"/>
      <c r="NBZ851" s="3"/>
      <c r="NCA851" s="3"/>
      <c r="NCB851" s="3"/>
      <c r="NCC851" s="3"/>
      <c r="NCD851" s="3"/>
      <c r="NCE851" s="3"/>
      <c r="NCF851" s="3"/>
      <c r="NCG851" s="3"/>
      <c r="NCH851" s="3"/>
      <c r="NCI851" s="3"/>
      <c r="NCJ851" s="3"/>
      <c r="NCK851" s="3"/>
      <c r="NCL851" s="3"/>
      <c r="NCM851" s="3"/>
      <c r="NCN851" s="3"/>
      <c r="NCO851" s="3"/>
      <c r="NCP851" s="3"/>
      <c r="NCQ851" s="3"/>
      <c r="NCR851" s="3"/>
      <c r="NCS851" s="3"/>
      <c r="NCT851" s="3"/>
      <c r="NCU851" s="3"/>
      <c r="NCV851" s="3"/>
      <c r="NCW851" s="3"/>
      <c r="NCX851" s="3"/>
      <c r="NCY851" s="3"/>
      <c r="NCZ851" s="3"/>
      <c r="NDA851" s="3"/>
      <c r="NDB851" s="3"/>
      <c r="NDC851" s="3"/>
      <c r="NDD851" s="3"/>
      <c r="NDE851" s="3"/>
      <c r="NDF851" s="3"/>
      <c r="NDG851" s="3"/>
      <c r="NDH851" s="3"/>
      <c r="NDI851" s="3"/>
      <c r="NDJ851" s="3"/>
      <c r="NDK851" s="3"/>
      <c r="NDL851" s="3"/>
      <c r="NDM851" s="3"/>
      <c r="NDN851" s="3"/>
      <c r="NDO851" s="3"/>
      <c r="NDP851" s="3"/>
      <c r="NDQ851" s="3"/>
      <c r="NDR851" s="3"/>
      <c r="NDS851" s="3"/>
      <c r="NDT851" s="3"/>
      <c r="NDU851" s="3"/>
      <c r="NDV851" s="3"/>
      <c r="NDW851" s="3"/>
      <c r="NDX851" s="3"/>
      <c r="NDY851" s="3"/>
      <c r="NDZ851" s="3"/>
      <c r="NEA851" s="3"/>
      <c r="NEB851" s="3"/>
      <c r="NEC851" s="3"/>
      <c r="NED851" s="3"/>
      <c r="NEE851" s="3"/>
      <c r="NEF851" s="3"/>
      <c r="NEG851" s="3"/>
      <c r="NEH851" s="3"/>
      <c r="NEI851" s="3"/>
      <c r="NEJ851" s="3"/>
      <c r="NEK851" s="3"/>
      <c r="NEL851" s="3"/>
      <c r="NEM851" s="3"/>
      <c r="NEN851" s="3"/>
      <c r="NEO851" s="3"/>
      <c r="NEP851" s="3"/>
      <c r="NEQ851" s="3"/>
      <c r="NER851" s="3"/>
      <c r="NES851" s="3"/>
      <c r="NET851" s="3"/>
      <c r="NEU851" s="3"/>
      <c r="NEV851" s="3"/>
      <c r="NEW851" s="3"/>
      <c r="NEX851" s="3"/>
      <c r="NEY851" s="3"/>
      <c r="NEZ851" s="3"/>
      <c r="NFA851" s="3"/>
      <c r="NFB851" s="3"/>
      <c r="NFC851" s="3"/>
      <c r="NFD851" s="3"/>
      <c r="NFE851" s="3"/>
      <c r="NFF851" s="3"/>
      <c r="NFG851" s="3"/>
      <c r="NFH851" s="3"/>
      <c r="NFI851" s="3"/>
      <c r="NFJ851" s="3"/>
      <c r="NFK851" s="3"/>
      <c r="NFL851" s="3"/>
      <c r="NFM851" s="3"/>
      <c r="NFN851" s="3"/>
      <c r="NFO851" s="3"/>
      <c r="NFP851" s="3"/>
      <c r="NFQ851" s="3"/>
      <c r="NFR851" s="3"/>
      <c r="NFS851" s="3"/>
      <c r="NFT851" s="3"/>
      <c r="NFU851" s="3"/>
      <c r="NFV851" s="3"/>
      <c r="NFW851" s="3"/>
      <c r="NFX851" s="3"/>
      <c r="NFY851" s="3"/>
      <c r="NFZ851" s="3"/>
      <c r="NGA851" s="3"/>
      <c r="NGB851" s="3"/>
      <c r="NGC851" s="3"/>
      <c r="NGD851" s="3"/>
      <c r="NGE851" s="3"/>
      <c r="NGF851" s="3"/>
      <c r="NGG851" s="3"/>
      <c r="NGH851" s="3"/>
      <c r="NGI851" s="3"/>
      <c r="NGJ851" s="3"/>
      <c r="NGK851" s="3"/>
      <c r="NGL851" s="3"/>
      <c r="NGM851" s="3"/>
      <c r="NGN851" s="3"/>
      <c r="NGO851" s="3"/>
      <c r="NGP851" s="3"/>
      <c r="NGQ851" s="3"/>
      <c r="NGR851" s="3"/>
      <c r="NGS851" s="3"/>
      <c r="NGT851" s="3"/>
      <c r="NGU851" s="3"/>
      <c r="NGV851" s="3"/>
      <c r="NGW851" s="3"/>
      <c r="NGX851" s="3"/>
      <c r="NGY851" s="3"/>
      <c r="NGZ851" s="3"/>
      <c r="NHA851" s="3"/>
      <c r="NHB851" s="3"/>
      <c r="NHC851" s="3"/>
      <c r="NHD851" s="3"/>
      <c r="NHE851" s="3"/>
      <c r="NHF851" s="3"/>
      <c r="NHG851" s="3"/>
      <c r="NHH851" s="3"/>
      <c r="NHI851" s="3"/>
      <c r="NHJ851" s="3"/>
      <c r="NHK851" s="3"/>
      <c r="NHL851" s="3"/>
      <c r="NHM851" s="3"/>
      <c r="NHN851" s="3"/>
      <c r="NHO851" s="3"/>
      <c r="NHP851" s="3"/>
      <c r="NHQ851" s="3"/>
      <c r="NHR851" s="3"/>
      <c r="NHS851" s="3"/>
      <c r="NHT851" s="3"/>
      <c r="NHU851" s="3"/>
      <c r="NHV851" s="3"/>
      <c r="NHW851" s="3"/>
      <c r="NHX851" s="3"/>
      <c r="NHY851" s="3"/>
      <c r="NHZ851" s="3"/>
      <c r="NIA851" s="3"/>
      <c r="NIB851" s="3"/>
      <c r="NIC851" s="3"/>
      <c r="NID851" s="3"/>
      <c r="NIE851" s="3"/>
      <c r="NIF851" s="3"/>
      <c r="NIG851" s="3"/>
      <c r="NIH851" s="3"/>
      <c r="NII851" s="3"/>
      <c r="NIJ851" s="3"/>
      <c r="NIK851" s="3"/>
      <c r="NIL851" s="3"/>
      <c r="NIM851" s="3"/>
      <c r="NIN851" s="3"/>
      <c r="NIO851" s="3"/>
      <c r="NIP851" s="3"/>
      <c r="NIQ851" s="3"/>
      <c r="NIR851" s="3"/>
      <c r="NIS851" s="3"/>
      <c r="NIT851" s="3"/>
      <c r="NIU851" s="3"/>
      <c r="NIV851" s="3"/>
      <c r="NIW851" s="3"/>
      <c r="NIX851" s="3"/>
      <c r="NIY851" s="3"/>
      <c r="NIZ851" s="3"/>
      <c r="NJA851" s="3"/>
      <c r="NJB851" s="3"/>
      <c r="NJC851" s="3"/>
      <c r="NJD851" s="3"/>
      <c r="NJE851" s="3"/>
      <c r="NJF851" s="3"/>
      <c r="NJG851" s="3"/>
      <c r="NJH851" s="3"/>
      <c r="NJI851" s="3"/>
      <c r="NJJ851" s="3"/>
      <c r="NJK851" s="3"/>
      <c r="NJL851" s="3"/>
      <c r="NJM851" s="3"/>
      <c r="NJN851" s="3"/>
      <c r="NJO851" s="3"/>
      <c r="NJP851" s="3"/>
      <c r="NJQ851" s="3"/>
      <c r="NJR851" s="3"/>
      <c r="NJS851" s="3"/>
      <c r="NJT851" s="3"/>
      <c r="NJU851" s="3"/>
      <c r="NJV851" s="3"/>
      <c r="NJW851" s="3"/>
      <c r="NJX851" s="3"/>
      <c r="NJY851" s="3"/>
      <c r="NJZ851" s="3"/>
      <c r="NKA851" s="3"/>
      <c r="NKB851" s="3"/>
      <c r="NKC851" s="3"/>
      <c r="NKD851" s="3"/>
      <c r="NKE851" s="3"/>
      <c r="NKF851" s="3"/>
      <c r="NKG851" s="3"/>
      <c r="NKH851" s="3"/>
      <c r="NKI851" s="3"/>
      <c r="NKJ851" s="3"/>
      <c r="NKK851" s="3"/>
      <c r="NKL851" s="3"/>
      <c r="NKM851" s="3"/>
      <c r="NKN851" s="3"/>
      <c r="NKO851" s="3"/>
      <c r="NKP851" s="3"/>
      <c r="NKQ851" s="3"/>
      <c r="NKR851" s="3"/>
      <c r="NKS851" s="3"/>
      <c r="NKT851" s="3"/>
      <c r="NKU851" s="3"/>
      <c r="NKV851" s="3"/>
      <c r="NKW851" s="3"/>
      <c r="NKX851" s="3"/>
      <c r="NKY851" s="3"/>
      <c r="NKZ851" s="3"/>
      <c r="NLA851" s="3"/>
      <c r="NLB851" s="3"/>
      <c r="NLC851" s="3"/>
      <c r="NLD851" s="3"/>
      <c r="NLE851" s="3"/>
      <c r="NLF851" s="3"/>
      <c r="NLG851" s="3"/>
      <c r="NLH851" s="3"/>
      <c r="NLI851" s="3"/>
      <c r="NLJ851" s="3"/>
      <c r="NLK851" s="3"/>
      <c r="NLL851" s="3"/>
      <c r="NLM851" s="3"/>
      <c r="NLN851" s="3"/>
      <c r="NLO851" s="3"/>
      <c r="NLP851" s="3"/>
      <c r="NLQ851" s="3"/>
      <c r="NLR851" s="3"/>
      <c r="NLS851" s="3"/>
      <c r="NLT851" s="3"/>
      <c r="NLU851" s="3"/>
      <c r="NLV851" s="3"/>
      <c r="NLW851" s="3"/>
      <c r="NLX851" s="3"/>
      <c r="NLY851" s="3"/>
      <c r="NLZ851" s="3"/>
      <c r="NMA851" s="3"/>
      <c r="NMB851" s="3"/>
      <c r="NMC851" s="3"/>
      <c r="NMD851" s="3"/>
      <c r="NME851" s="3"/>
      <c r="NMF851" s="3"/>
      <c r="NMG851" s="3"/>
      <c r="NMH851" s="3"/>
      <c r="NMI851" s="3"/>
      <c r="NMJ851" s="3"/>
      <c r="NMK851" s="3"/>
      <c r="NML851" s="3"/>
      <c r="NMM851" s="3"/>
      <c r="NMN851" s="3"/>
      <c r="NMO851" s="3"/>
      <c r="NMP851" s="3"/>
      <c r="NMQ851" s="3"/>
      <c r="NMR851" s="3"/>
      <c r="NMS851" s="3"/>
      <c r="NMT851" s="3"/>
      <c r="NMU851" s="3"/>
      <c r="NMV851" s="3"/>
      <c r="NMW851" s="3"/>
      <c r="NMX851" s="3"/>
      <c r="NMY851" s="3"/>
      <c r="NMZ851" s="3"/>
      <c r="NNA851" s="3"/>
      <c r="NNB851" s="3"/>
      <c r="NNC851" s="3"/>
      <c r="NND851" s="3"/>
      <c r="NNE851" s="3"/>
      <c r="NNF851" s="3"/>
      <c r="NNG851" s="3"/>
      <c r="NNH851" s="3"/>
      <c r="NNI851" s="3"/>
      <c r="NNJ851" s="3"/>
      <c r="NNK851" s="3"/>
      <c r="NNL851" s="3"/>
      <c r="NNM851" s="3"/>
      <c r="NNN851" s="3"/>
      <c r="NNO851" s="3"/>
      <c r="NNP851" s="3"/>
      <c r="NNQ851" s="3"/>
      <c r="NNR851" s="3"/>
      <c r="NNS851" s="3"/>
      <c r="NNT851" s="3"/>
      <c r="NNU851" s="3"/>
      <c r="NNV851" s="3"/>
      <c r="NNW851" s="3"/>
      <c r="NNX851" s="3"/>
      <c r="NNY851" s="3"/>
      <c r="NNZ851" s="3"/>
      <c r="NOA851" s="3"/>
      <c r="NOB851" s="3"/>
      <c r="NOC851" s="3"/>
      <c r="NOD851" s="3"/>
      <c r="NOE851" s="3"/>
      <c r="NOF851" s="3"/>
      <c r="NOG851" s="3"/>
      <c r="NOH851" s="3"/>
      <c r="NOI851" s="3"/>
      <c r="NOJ851" s="3"/>
      <c r="NOK851" s="3"/>
      <c r="NOL851" s="3"/>
      <c r="NOM851" s="3"/>
      <c r="NON851" s="3"/>
      <c r="NOO851" s="3"/>
      <c r="NOP851" s="3"/>
      <c r="NOQ851" s="3"/>
      <c r="NOR851" s="3"/>
      <c r="NOS851" s="3"/>
      <c r="NOT851" s="3"/>
      <c r="NOU851" s="3"/>
      <c r="NOV851" s="3"/>
      <c r="NOW851" s="3"/>
      <c r="NOX851" s="3"/>
      <c r="NOY851" s="3"/>
      <c r="NOZ851" s="3"/>
      <c r="NPA851" s="3"/>
      <c r="NPB851" s="3"/>
      <c r="NPC851" s="3"/>
      <c r="NPD851" s="3"/>
      <c r="NPE851" s="3"/>
      <c r="NPF851" s="3"/>
      <c r="NPG851" s="3"/>
      <c r="NPH851" s="3"/>
      <c r="NPI851" s="3"/>
      <c r="NPJ851" s="3"/>
      <c r="NPK851" s="3"/>
      <c r="NPL851" s="3"/>
      <c r="NPM851" s="3"/>
      <c r="NPN851" s="3"/>
      <c r="NPO851" s="3"/>
      <c r="NPP851" s="3"/>
      <c r="NPQ851" s="3"/>
      <c r="NPR851" s="3"/>
      <c r="NPS851" s="3"/>
      <c r="NPT851" s="3"/>
      <c r="NPU851" s="3"/>
      <c r="NPV851" s="3"/>
      <c r="NPW851" s="3"/>
      <c r="NPX851" s="3"/>
      <c r="NPY851" s="3"/>
      <c r="NPZ851" s="3"/>
      <c r="NQA851" s="3"/>
      <c r="NQB851" s="3"/>
      <c r="NQC851" s="3"/>
      <c r="NQD851" s="3"/>
      <c r="NQE851" s="3"/>
      <c r="NQF851" s="3"/>
      <c r="NQG851" s="3"/>
      <c r="NQH851" s="3"/>
      <c r="NQI851" s="3"/>
      <c r="NQJ851" s="3"/>
      <c r="NQK851" s="3"/>
      <c r="NQL851" s="3"/>
      <c r="NQM851" s="3"/>
      <c r="NQN851" s="3"/>
      <c r="NQO851" s="3"/>
      <c r="NQP851" s="3"/>
      <c r="NQQ851" s="3"/>
      <c r="NQR851" s="3"/>
      <c r="NQS851" s="3"/>
      <c r="NQT851" s="3"/>
      <c r="NQU851" s="3"/>
      <c r="NQV851" s="3"/>
      <c r="NQW851" s="3"/>
      <c r="NQX851" s="3"/>
      <c r="NQY851" s="3"/>
      <c r="NQZ851" s="3"/>
      <c r="NRA851" s="3"/>
      <c r="NRB851" s="3"/>
      <c r="NRC851" s="3"/>
      <c r="NRD851" s="3"/>
      <c r="NRE851" s="3"/>
      <c r="NRF851" s="3"/>
      <c r="NRG851" s="3"/>
      <c r="NRH851" s="3"/>
      <c r="NRI851" s="3"/>
      <c r="NRJ851" s="3"/>
      <c r="NRK851" s="3"/>
      <c r="NRL851" s="3"/>
      <c r="NRM851" s="3"/>
      <c r="NRN851" s="3"/>
      <c r="NRO851" s="3"/>
      <c r="NRP851" s="3"/>
      <c r="NRQ851" s="3"/>
      <c r="NRR851" s="3"/>
      <c r="NRS851" s="3"/>
      <c r="NRT851" s="3"/>
      <c r="NRU851" s="3"/>
      <c r="NRV851" s="3"/>
      <c r="NRW851" s="3"/>
      <c r="NRX851" s="3"/>
      <c r="NRY851" s="3"/>
      <c r="NRZ851" s="3"/>
      <c r="NSA851" s="3"/>
      <c r="NSB851" s="3"/>
      <c r="NSC851" s="3"/>
      <c r="NSD851" s="3"/>
      <c r="NSE851" s="3"/>
      <c r="NSF851" s="3"/>
      <c r="NSG851" s="3"/>
      <c r="NSH851" s="3"/>
      <c r="NSI851" s="3"/>
      <c r="NSJ851" s="3"/>
      <c r="NSK851" s="3"/>
      <c r="NSL851" s="3"/>
      <c r="NSM851" s="3"/>
      <c r="NSN851" s="3"/>
      <c r="NSO851" s="3"/>
      <c r="NSP851" s="3"/>
      <c r="NSQ851" s="3"/>
      <c r="NSR851" s="3"/>
      <c r="NSS851" s="3"/>
      <c r="NST851" s="3"/>
      <c r="NSU851" s="3"/>
      <c r="NSV851" s="3"/>
      <c r="NSW851" s="3"/>
      <c r="NSX851" s="3"/>
      <c r="NSY851" s="3"/>
      <c r="NSZ851" s="3"/>
      <c r="NTA851" s="3"/>
      <c r="NTB851" s="3"/>
      <c r="NTC851" s="3"/>
      <c r="NTD851" s="3"/>
      <c r="NTE851" s="3"/>
      <c r="NTF851" s="3"/>
      <c r="NTG851" s="3"/>
      <c r="NTH851" s="3"/>
      <c r="NTI851" s="3"/>
      <c r="NTJ851" s="3"/>
      <c r="NTK851" s="3"/>
      <c r="NTL851" s="3"/>
      <c r="NTM851" s="3"/>
      <c r="NTN851" s="3"/>
      <c r="NTO851" s="3"/>
      <c r="NTP851" s="3"/>
      <c r="NTQ851" s="3"/>
      <c r="NTR851" s="3"/>
      <c r="NTS851" s="3"/>
      <c r="NTT851" s="3"/>
      <c r="NTU851" s="3"/>
      <c r="NTV851" s="3"/>
      <c r="NTW851" s="3"/>
      <c r="NTX851" s="3"/>
      <c r="NTY851" s="3"/>
      <c r="NTZ851" s="3"/>
      <c r="NUA851" s="3"/>
      <c r="NUB851" s="3"/>
      <c r="NUC851" s="3"/>
      <c r="NUD851" s="3"/>
      <c r="NUE851" s="3"/>
      <c r="NUF851" s="3"/>
      <c r="NUG851" s="3"/>
      <c r="NUH851" s="3"/>
      <c r="NUI851" s="3"/>
      <c r="NUJ851" s="3"/>
      <c r="NUK851" s="3"/>
      <c r="NUL851" s="3"/>
      <c r="NUM851" s="3"/>
      <c r="NUN851" s="3"/>
      <c r="NUO851" s="3"/>
      <c r="NUP851" s="3"/>
      <c r="NUQ851" s="3"/>
      <c r="NUR851" s="3"/>
      <c r="NUS851" s="3"/>
      <c r="NUT851" s="3"/>
      <c r="NUU851" s="3"/>
      <c r="NUV851" s="3"/>
      <c r="NUW851" s="3"/>
      <c r="NUX851" s="3"/>
      <c r="NUY851" s="3"/>
      <c r="NUZ851" s="3"/>
      <c r="NVA851" s="3"/>
      <c r="NVB851" s="3"/>
      <c r="NVC851" s="3"/>
      <c r="NVD851" s="3"/>
      <c r="NVE851" s="3"/>
      <c r="NVF851" s="3"/>
      <c r="NVG851" s="3"/>
      <c r="NVH851" s="3"/>
      <c r="NVI851" s="3"/>
      <c r="NVJ851" s="3"/>
      <c r="NVK851" s="3"/>
      <c r="NVL851" s="3"/>
      <c r="NVM851" s="3"/>
      <c r="NVN851" s="3"/>
      <c r="NVO851" s="3"/>
      <c r="NVP851" s="3"/>
      <c r="NVQ851" s="3"/>
      <c r="NVR851" s="3"/>
      <c r="NVS851" s="3"/>
      <c r="NVT851" s="3"/>
      <c r="NVU851" s="3"/>
      <c r="NVV851" s="3"/>
      <c r="NVW851" s="3"/>
      <c r="NVX851" s="3"/>
      <c r="NVY851" s="3"/>
      <c r="NVZ851" s="3"/>
      <c r="NWA851" s="3"/>
      <c r="NWB851" s="3"/>
      <c r="NWC851" s="3"/>
      <c r="NWD851" s="3"/>
      <c r="NWE851" s="3"/>
      <c r="NWF851" s="3"/>
      <c r="NWG851" s="3"/>
      <c r="NWH851" s="3"/>
      <c r="NWI851" s="3"/>
      <c r="NWJ851" s="3"/>
      <c r="NWK851" s="3"/>
      <c r="NWL851" s="3"/>
      <c r="NWM851" s="3"/>
      <c r="NWN851" s="3"/>
      <c r="NWO851" s="3"/>
      <c r="NWP851" s="3"/>
      <c r="NWQ851" s="3"/>
      <c r="NWR851" s="3"/>
      <c r="NWS851" s="3"/>
      <c r="NWT851" s="3"/>
      <c r="NWU851" s="3"/>
      <c r="NWV851" s="3"/>
      <c r="NWW851" s="3"/>
      <c r="NWX851" s="3"/>
      <c r="NWY851" s="3"/>
      <c r="NWZ851" s="3"/>
      <c r="NXA851" s="3"/>
      <c r="NXB851" s="3"/>
      <c r="NXC851" s="3"/>
      <c r="NXD851" s="3"/>
      <c r="NXE851" s="3"/>
      <c r="NXF851" s="3"/>
      <c r="NXG851" s="3"/>
      <c r="NXH851" s="3"/>
      <c r="NXI851" s="3"/>
      <c r="NXJ851" s="3"/>
      <c r="NXK851" s="3"/>
      <c r="NXL851" s="3"/>
      <c r="NXM851" s="3"/>
      <c r="NXN851" s="3"/>
      <c r="NXO851" s="3"/>
      <c r="NXP851" s="3"/>
      <c r="NXQ851" s="3"/>
      <c r="NXR851" s="3"/>
      <c r="NXS851" s="3"/>
      <c r="NXT851" s="3"/>
      <c r="NXU851" s="3"/>
      <c r="NXV851" s="3"/>
      <c r="NXW851" s="3"/>
      <c r="NXX851" s="3"/>
      <c r="NXY851" s="3"/>
      <c r="NXZ851" s="3"/>
      <c r="NYA851" s="3"/>
      <c r="NYB851" s="3"/>
      <c r="NYC851" s="3"/>
      <c r="NYD851" s="3"/>
      <c r="NYE851" s="3"/>
      <c r="NYF851" s="3"/>
      <c r="NYG851" s="3"/>
      <c r="NYH851" s="3"/>
      <c r="NYI851" s="3"/>
      <c r="NYJ851" s="3"/>
      <c r="NYK851" s="3"/>
      <c r="NYL851" s="3"/>
      <c r="NYM851" s="3"/>
      <c r="NYN851" s="3"/>
      <c r="NYO851" s="3"/>
      <c r="NYP851" s="3"/>
      <c r="NYQ851" s="3"/>
      <c r="NYR851" s="3"/>
      <c r="NYS851" s="3"/>
      <c r="NYT851" s="3"/>
      <c r="NYU851" s="3"/>
      <c r="NYV851" s="3"/>
      <c r="NYW851" s="3"/>
      <c r="NYX851" s="3"/>
      <c r="NYY851" s="3"/>
      <c r="NYZ851" s="3"/>
      <c r="NZA851" s="3"/>
      <c r="NZB851" s="3"/>
      <c r="NZC851" s="3"/>
      <c r="NZD851" s="3"/>
      <c r="NZE851" s="3"/>
      <c r="NZF851" s="3"/>
      <c r="NZG851" s="3"/>
      <c r="NZH851" s="3"/>
      <c r="NZI851" s="3"/>
      <c r="NZJ851" s="3"/>
      <c r="NZK851" s="3"/>
      <c r="NZL851" s="3"/>
      <c r="NZM851" s="3"/>
      <c r="NZN851" s="3"/>
      <c r="NZO851" s="3"/>
      <c r="NZP851" s="3"/>
      <c r="NZQ851" s="3"/>
      <c r="NZR851" s="3"/>
      <c r="NZS851" s="3"/>
      <c r="NZT851" s="3"/>
      <c r="NZU851" s="3"/>
      <c r="NZV851" s="3"/>
      <c r="NZW851" s="3"/>
      <c r="NZX851" s="3"/>
      <c r="NZY851" s="3"/>
      <c r="NZZ851" s="3"/>
      <c r="OAA851" s="3"/>
      <c r="OAB851" s="3"/>
      <c r="OAC851" s="3"/>
      <c r="OAD851" s="3"/>
      <c r="OAE851" s="3"/>
      <c r="OAF851" s="3"/>
      <c r="OAG851" s="3"/>
      <c r="OAH851" s="3"/>
      <c r="OAI851" s="3"/>
      <c r="OAJ851" s="3"/>
      <c r="OAK851" s="3"/>
      <c r="OAL851" s="3"/>
      <c r="OAM851" s="3"/>
      <c r="OAN851" s="3"/>
      <c r="OAO851" s="3"/>
      <c r="OAP851" s="3"/>
      <c r="OAQ851" s="3"/>
      <c r="OAR851" s="3"/>
      <c r="OAS851" s="3"/>
      <c r="OAT851" s="3"/>
      <c r="OAU851" s="3"/>
      <c r="OAV851" s="3"/>
      <c r="OAW851" s="3"/>
      <c r="OAX851" s="3"/>
      <c r="OAY851" s="3"/>
      <c r="OAZ851" s="3"/>
      <c r="OBA851" s="3"/>
      <c r="OBB851" s="3"/>
      <c r="OBC851" s="3"/>
      <c r="OBD851" s="3"/>
      <c r="OBE851" s="3"/>
      <c r="OBF851" s="3"/>
      <c r="OBG851" s="3"/>
      <c r="OBH851" s="3"/>
      <c r="OBI851" s="3"/>
      <c r="OBJ851" s="3"/>
      <c r="OBK851" s="3"/>
      <c r="OBL851" s="3"/>
      <c r="OBM851" s="3"/>
      <c r="OBN851" s="3"/>
      <c r="OBO851" s="3"/>
      <c r="OBP851" s="3"/>
      <c r="OBQ851" s="3"/>
      <c r="OBR851" s="3"/>
      <c r="OBS851" s="3"/>
      <c r="OBT851" s="3"/>
      <c r="OBU851" s="3"/>
      <c r="OBV851" s="3"/>
      <c r="OBW851" s="3"/>
      <c r="OBX851" s="3"/>
      <c r="OBY851" s="3"/>
      <c r="OBZ851" s="3"/>
      <c r="OCA851" s="3"/>
      <c r="OCB851" s="3"/>
      <c r="OCC851" s="3"/>
      <c r="OCD851" s="3"/>
      <c r="OCE851" s="3"/>
      <c r="OCF851" s="3"/>
      <c r="OCG851" s="3"/>
      <c r="OCH851" s="3"/>
      <c r="OCI851" s="3"/>
      <c r="OCJ851" s="3"/>
      <c r="OCK851" s="3"/>
      <c r="OCL851" s="3"/>
      <c r="OCM851" s="3"/>
      <c r="OCN851" s="3"/>
      <c r="OCO851" s="3"/>
      <c r="OCP851" s="3"/>
      <c r="OCQ851" s="3"/>
      <c r="OCR851" s="3"/>
      <c r="OCS851" s="3"/>
      <c r="OCT851" s="3"/>
      <c r="OCU851" s="3"/>
      <c r="OCV851" s="3"/>
      <c r="OCW851" s="3"/>
      <c r="OCX851" s="3"/>
      <c r="OCY851" s="3"/>
      <c r="OCZ851" s="3"/>
      <c r="ODA851" s="3"/>
      <c r="ODB851" s="3"/>
      <c r="ODC851" s="3"/>
      <c r="ODD851" s="3"/>
      <c r="ODE851" s="3"/>
      <c r="ODF851" s="3"/>
      <c r="ODG851" s="3"/>
      <c r="ODH851" s="3"/>
      <c r="ODI851" s="3"/>
      <c r="ODJ851" s="3"/>
      <c r="ODK851" s="3"/>
      <c r="ODL851" s="3"/>
      <c r="ODM851" s="3"/>
      <c r="ODN851" s="3"/>
      <c r="ODO851" s="3"/>
      <c r="ODP851" s="3"/>
      <c r="ODQ851" s="3"/>
      <c r="ODR851" s="3"/>
      <c r="ODS851" s="3"/>
      <c r="ODT851" s="3"/>
      <c r="ODU851" s="3"/>
      <c r="ODV851" s="3"/>
      <c r="ODW851" s="3"/>
      <c r="ODX851" s="3"/>
      <c r="ODY851" s="3"/>
      <c r="ODZ851" s="3"/>
      <c r="OEA851" s="3"/>
      <c r="OEB851" s="3"/>
      <c r="OEC851" s="3"/>
      <c r="OED851" s="3"/>
      <c r="OEE851" s="3"/>
      <c r="OEF851" s="3"/>
      <c r="OEG851" s="3"/>
      <c r="OEH851" s="3"/>
      <c r="OEI851" s="3"/>
      <c r="OEJ851" s="3"/>
      <c r="OEK851" s="3"/>
      <c r="OEL851" s="3"/>
      <c r="OEM851" s="3"/>
      <c r="OEN851" s="3"/>
      <c r="OEO851" s="3"/>
      <c r="OEP851" s="3"/>
      <c r="OEQ851" s="3"/>
      <c r="OER851" s="3"/>
      <c r="OES851" s="3"/>
      <c r="OET851" s="3"/>
      <c r="OEU851" s="3"/>
      <c r="OEV851" s="3"/>
      <c r="OEW851" s="3"/>
      <c r="OEX851" s="3"/>
      <c r="OEY851" s="3"/>
      <c r="OEZ851" s="3"/>
      <c r="OFA851" s="3"/>
      <c r="OFB851" s="3"/>
      <c r="OFC851" s="3"/>
      <c r="OFD851" s="3"/>
      <c r="OFE851" s="3"/>
      <c r="OFF851" s="3"/>
      <c r="OFG851" s="3"/>
      <c r="OFH851" s="3"/>
      <c r="OFI851" s="3"/>
      <c r="OFJ851" s="3"/>
      <c r="OFK851" s="3"/>
      <c r="OFL851" s="3"/>
      <c r="OFM851" s="3"/>
      <c r="OFN851" s="3"/>
      <c r="OFO851" s="3"/>
      <c r="OFP851" s="3"/>
      <c r="OFQ851" s="3"/>
      <c r="OFR851" s="3"/>
      <c r="OFS851" s="3"/>
      <c r="OFT851" s="3"/>
      <c r="OFU851" s="3"/>
      <c r="OFV851" s="3"/>
      <c r="OFW851" s="3"/>
      <c r="OFX851" s="3"/>
      <c r="OFY851" s="3"/>
      <c r="OFZ851" s="3"/>
      <c r="OGA851" s="3"/>
      <c r="OGB851" s="3"/>
      <c r="OGC851" s="3"/>
      <c r="OGD851" s="3"/>
      <c r="OGE851" s="3"/>
      <c r="OGF851" s="3"/>
      <c r="OGG851" s="3"/>
      <c r="OGH851" s="3"/>
      <c r="OGI851" s="3"/>
      <c r="OGJ851" s="3"/>
      <c r="OGK851" s="3"/>
      <c r="OGL851" s="3"/>
      <c r="OGM851" s="3"/>
      <c r="OGN851" s="3"/>
      <c r="OGO851" s="3"/>
      <c r="OGP851" s="3"/>
      <c r="OGQ851" s="3"/>
      <c r="OGR851" s="3"/>
      <c r="OGS851" s="3"/>
      <c r="OGT851" s="3"/>
      <c r="OGU851" s="3"/>
      <c r="OGV851" s="3"/>
      <c r="OGW851" s="3"/>
      <c r="OGX851" s="3"/>
      <c r="OGY851" s="3"/>
      <c r="OGZ851" s="3"/>
      <c r="OHA851" s="3"/>
      <c r="OHB851" s="3"/>
      <c r="OHC851" s="3"/>
      <c r="OHD851" s="3"/>
      <c r="OHE851" s="3"/>
      <c r="OHF851" s="3"/>
      <c r="OHG851" s="3"/>
      <c r="OHH851" s="3"/>
      <c r="OHI851" s="3"/>
      <c r="OHJ851" s="3"/>
      <c r="OHK851" s="3"/>
      <c r="OHL851" s="3"/>
      <c r="OHM851" s="3"/>
      <c r="OHN851" s="3"/>
      <c r="OHO851" s="3"/>
      <c r="OHP851" s="3"/>
      <c r="OHQ851" s="3"/>
      <c r="OHR851" s="3"/>
      <c r="OHS851" s="3"/>
      <c r="OHT851" s="3"/>
      <c r="OHU851" s="3"/>
      <c r="OHV851" s="3"/>
      <c r="OHW851" s="3"/>
      <c r="OHX851" s="3"/>
      <c r="OHY851" s="3"/>
      <c r="OHZ851" s="3"/>
      <c r="OIA851" s="3"/>
      <c r="OIB851" s="3"/>
      <c r="OIC851" s="3"/>
      <c r="OID851" s="3"/>
      <c r="OIE851" s="3"/>
      <c r="OIF851" s="3"/>
      <c r="OIG851" s="3"/>
      <c r="OIH851" s="3"/>
      <c r="OII851" s="3"/>
      <c r="OIJ851" s="3"/>
      <c r="OIK851" s="3"/>
      <c r="OIL851" s="3"/>
      <c r="OIM851" s="3"/>
      <c r="OIN851" s="3"/>
      <c r="OIO851" s="3"/>
      <c r="OIP851" s="3"/>
      <c r="OIQ851" s="3"/>
      <c r="OIR851" s="3"/>
      <c r="OIS851" s="3"/>
      <c r="OIT851" s="3"/>
      <c r="OIU851" s="3"/>
      <c r="OIV851" s="3"/>
      <c r="OIW851" s="3"/>
      <c r="OIX851" s="3"/>
      <c r="OIY851" s="3"/>
      <c r="OIZ851" s="3"/>
      <c r="OJA851" s="3"/>
      <c r="OJB851" s="3"/>
      <c r="OJC851" s="3"/>
      <c r="OJD851" s="3"/>
      <c r="OJE851" s="3"/>
      <c r="OJF851" s="3"/>
      <c r="OJG851" s="3"/>
      <c r="OJH851" s="3"/>
      <c r="OJI851" s="3"/>
      <c r="OJJ851" s="3"/>
      <c r="OJK851" s="3"/>
      <c r="OJL851" s="3"/>
      <c r="OJM851" s="3"/>
      <c r="OJN851" s="3"/>
      <c r="OJO851" s="3"/>
      <c r="OJP851" s="3"/>
      <c r="OJQ851" s="3"/>
      <c r="OJR851" s="3"/>
      <c r="OJS851" s="3"/>
      <c r="OJT851" s="3"/>
      <c r="OJU851" s="3"/>
      <c r="OJV851" s="3"/>
      <c r="OJW851" s="3"/>
      <c r="OJX851" s="3"/>
      <c r="OJY851" s="3"/>
      <c r="OJZ851" s="3"/>
      <c r="OKA851" s="3"/>
      <c r="OKB851" s="3"/>
      <c r="OKC851" s="3"/>
      <c r="OKD851" s="3"/>
      <c r="OKE851" s="3"/>
      <c r="OKF851" s="3"/>
      <c r="OKG851" s="3"/>
      <c r="OKH851" s="3"/>
      <c r="OKI851" s="3"/>
      <c r="OKJ851" s="3"/>
      <c r="OKK851" s="3"/>
      <c r="OKL851" s="3"/>
      <c r="OKM851" s="3"/>
      <c r="OKN851" s="3"/>
      <c r="OKO851" s="3"/>
      <c r="OKP851" s="3"/>
      <c r="OKQ851" s="3"/>
      <c r="OKR851" s="3"/>
      <c r="OKS851" s="3"/>
      <c r="OKT851" s="3"/>
      <c r="OKU851" s="3"/>
      <c r="OKV851" s="3"/>
      <c r="OKW851" s="3"/>
      <c r="OKX851" s="3"/>
      <c r="OKY851" s="3"/>
      <c r="OKZ851" s="3"/>
      <c r="OLA851" s="3"/>
      <c r="OLB851" s="3"/>
      <c r="OLC851" s="3"/>
      <c r="OLD851" s="3"/>
      <c r="OLE851" s="3"/>
      <c r="OLF851" s="3"/>
      <c r="OLG851" s="3"/>
      <c r="OLH851" s="3"/>
      <c r="OLI851" s="3"/>
      <c r="OLJ851" s="3"/>
      <c r="OLK851" s="3"/>
      <c r="OLL851" s="3"/>
      <c r="OLM851" s="3"/>
      <c r="OLN851" s="3"/>
      <c r="OLO851" s="3"/>
      <c r="OLP851" s="3"/>
      <c r="OLQ851" s="3"/>
      <c r="OLR851" s="3"/>
      <c r="OLS851" s="3"/>
      <c r="OLT851" s="3"/>
      <c r="OLU851" s="3"/>
      <c r="OLV851" s="3"/>
      <c r="OLW851" s="3"/>
      <c r="OLX851" s="3"/>
      <c r="OLY851" s="3"/>
      <c r="OLZ851" s="3"/>
      <c r="OMA851" s="3"/>
      <c r="OMB851" s="3"/>
      <c r="OMC851" s="3"/>
      <c r="OMD851" s="3"/>
      <c r="OME851" s="3"/>
      <c r="OMF851" s="3"/>
      <c r="OMG851" s="3"/>
      <c r="OMH851" s="3"/>
      <c r="OMI851" s="3"/>
      <c r="OMJ851" s="3"/>
      <c r="OMK851" s="3"/>
      <c r="OML851" s="3"/>
      <c r="OMM851" s="3"/>
      <c r="OMN851" s="3"/>
      <c r="OMO851" s="3"/>
      <c r="OMP851" s="3"/>
      <c r="OMQ851" s="3"/>
      <c r="OMR851" s="3"/>
      <c r="OMS851" s="3"/>
      <c r="OMT851" s="3"/>
      <c r="OMU851" s="3"/>
      <c r="OMV851" s="3"/>
      <c r="OMW851" s="3"/>
      <c r="OMX851" s="3"/>
      <c r="OMY851" s="3"/>
      <c r="OMZ851" s="3"/>
      <c r="ONA851" s="3"/>
      <c r="ONB851" s="3"/>
      <c r="ONC851" s="3"/>
      <c r="OND851" s="3"/>
      <c r="ONE851" s="3"/>
      <c r="ONF851" s="3"/>
      <c r="ONG851" s="3"/>
      <c r="ONH851" s="3"/>
      <c r="ONI851" s="3"/>
      <c r="ONJ851" s="3"/>
      <c r="ONK851" s="3"/>
      <c r="ONL851" s="3"/>
      <c r="ONM851" s="3"/>
      <c r="ONN851" s="3"/>
      <c r="ONO851" s="3"/>
      <c r="ONP851" s="3"/>
      <c r="ONQ851" s="3"/>
      <c r="ONR851" s="3"/>
      <c r="ONS851" s="3"/>
      <c r="ONT851" s="3"/>
      <c r="ONU851" s="3"/>
      <c r="ONV851" s="3"/>
      <c r="ONW851" s="3"/>
      <c r="ONX851" s="3"/>
      <c r="ONY851" s="3"/>
      <c r="ONZ851" s="3"/>
      <c r="OOA851" s="3"/>
      <c r="OOB851" s="3"/>
      <c r="OOC851" s="3"/>
      <c r="OOD851" s="3"/>
      <c r="OOE851" s="3"/>
      <c r="OOF851" s="3"/>
      <c r="OOG851" s="3"/>
      <c r="OOH851" s="3"/>
      <c r="OOI851" s="3"/>
      <c r="OOJ851" s="3"/>
      <c r="OOK851" s="3"/>
      <c r="OOL851" s="3"/>
      <c r="OOM851" s="3"/>
      <c r="OON851" s="3"/>
      <c r="OOO851" s="3"/>
      <c r="OOP851" s="3"/>
      <c r="OOQ851" s="3"/>
      <c r="OOR851" s="3"/>
      <c r="OOS851" s="3"/>
      <c r="OOT851" s="3"/>
      <c r="OOU851" s="3"/>
      <c r="OOV851" s="3"/>
      <c r="OOW851" s="3"/>
      <c r="OOX851" s="3"/>
      <c r="OOY851" s="3"/>
      <c r="OOZ851" s="3"/>
      <c r="OPA851" s="3"/>
      <c r="OPB851" s="3"/>
      <c r="OPC851" s="3"/>
      <c r="OPD851" s="3"/>
      <c r="OPE851" s="3"/>
      <c r="OPF851" s="3"/>
      <c r="OPG851" s="3"/>
      <c r="OPH851" s="3"/>
      <c r="OPI851" s="3"/>
      <c r="OPJ851" s="3"/>
      <c r="OPK851" s="3"/>
      <c r="OPL851" s="3"/>
      <c r="OPM851" s="3"/>
      <c r="OPN851" s="3"/>
      <c r="OPO851" s="3"/>
      <c r="OPP851" s="3"/>
      <c r="OPQ851" s="3"/>
      <c r="OPR851" s="3"/>
      <c r="OPS851" s="3"/>
      <c r="OPT851" s="3"/>
      <c r="OPU851" s="3"/>
      <c r="OPV851" s="3"/>
      <c r="OPW851" s="3"/>
      <c r="OPX851" s="3"/>
      <c r="OPY851" s="3"/>
      <c r="OPZ851" s="3"/>
      <c r="OQA851" s="3"/>
      <c r="OQB851" s="3"/>
      <c r="OQC851" s="3"/>
      <c r="OQD851" s="3"/>
      <c r="OQE851" s="3"/>
      <c r="OQF851" s="3"/>
      <c r="OQG851" s="3"/>
      <c r="OQH851" s="3"/>
      <c r="OQI851" s="3"/>
      <c r="OQJ851" s="3"/>
      <c r="OQK851" s="3"/>
      <c r="OQL851" s="3"/>
      <c r="OQM851" s="3"/>
      <c r="OQN851" s="3"/>
      <c r="OQO851" s="3"/>
      <c r="OQP851" s="3"/>
      <c r="OQQ851" s="3"/>
      <c r="OQR851" s="3"/>
      <c r="OQS851" s="3"/>
      <c r="OQT851" s="3"/>
      <c r="OQU851" s="3"/>
      <c r="OQV851" s="3"/>
      <c r="OQW851" s="3"/>
      <c r="OQX851" s="3"/>
      <c r="OQY851" s="3"/>
      <c r="OQZ851" s="3"/>
      <c r="ORA851" s="3"/>
      <c r="ORB851" s="3"/>
      <c r="ORC851" s="3"/>
      <c r="ORD851" s="3"/>
      <c r="ORE851" s="3"/>
      <c r="ORF851" s="3"/>
      <c r="ORG851" s="3"/>
      <c r="ORH851" s="3"/>
      <c r="ORI851" s="3"/>
      <c r="ORJ851" s="3"/>
      <c r="ORK851" s="3"/>
      <c r="ORL851" s="3"/>
      <c r="ORM851" s="3"/>
      <c r="ORN851" s="3"/>
      <c r="ORO851" s="3"/>
      <c r="ORP851" s="3"/>
      <c r="ORQ851" s="3"/>
      <c r="ORR851" s="3"/>
      <c r="ORS851" s="3"/>
      <c r="ORT851" s="3"/>
      <c r="ORU851" s="3"/>
      <c r="ORV851" s="3"/>
      <c r="ORW851" s="3"/>
      <c r="ORX851" s="3"/>
      <c r="ORY851" s="3"/>
      <c r="ORZ851" s="3"/>
      <c r="OSA851" s="3"/>
      <c r="OSB851" s="3"/>
      <c r="OSC851" s="3"/>
      <c r="OSD851" s="3"/>
      <c r="OSE851" s="3"/>
      <c r="OSF851" s="3"/>
      <c r="OSG851" s="3"/>
      <c r="OSH851" s="3"/>
      <c r="OSI851" s="3"/>
      <c r="OSJ851" s="3"/>
      <c r="OSK851" s="3"/>
      <c r="OSL851" s="3"/>
      <c r="OSM851" s="3"/>
      <c r="OSN851" s="3"/>
      <c r="OSO851" s="3"/>
      <c r="OSP851" s="3"/>
      <c r="OSQ851" s="3"/>
      <c r="OSR851" s="3"/>
      <c r="OSS851" s="3"/>
      <c r="OST851" s="3"/>
      <c r="OSU851" s="3"/>
      <c r="OSV851" s="3"/>
      <c r="OSW851" s="3"/>
      <c r="OSX851" s="3"/>
      <c r="OSY851" s="3"/>
      <c r="OSZ851" s="3"/>
      <c r="OTA851" s="3"/>
      <c r="OTB851" s="3"/>
      <c r="OTC851" s="3"/>
      <c r="OTD851" s="3"/>
      <c r="OTE851" s="3"/>
      <c r="OTF851" s="3"/>
      <c r="OTG851" s="3"/>
      <c r="OTH851" s="3"/>
      <c r="OTI851" s="3"/>
      <c r="OTJ851" s="3"/>
      <c r="OTK851" s="3"/>
      <c r="OTL851" s="3"/>
      <c r="OTM851" s="3"/>
      <c r="OTN851" s="3"/>
      <c r="OTO851" s="3"/>
      <c r="OTP851" s="3"/>
      <c r="OTQ851" s="3"/>
      <c r="OTR851" s="3"/>
      <c r="OTS851" s="3"/>
      <c r="OTT851" s="3"/>
      <c r="OTU851" s="3"/>
      <c r="OTV851" s="3"/>
      <c r="OTW851" s="3"/>
      <c r="OTX851" s="3"/>
      <c r="OTY851" s="3"/>
      <c r="OTZ851" s="3"/>
      <c r="OUA851" s="3"/>
      <c r="OUB851" s="3"/>
      <c r="OUC851" s="3"/>
      <c r="OUD851" s="3"/>
      <c r="OUE851" s="3"/>
      <c r="OUF851" s="3"/>
      <c r="OUG851" s="3"/>
      <c r="OUH851" s="3"/>
      <c r="OUI851" s="3"/>
      <c r="OUJ851" s="3"/>
      <c r="OUK851" s="3"/>
      <c r="OUL851" s="3"/>
      <c r="OUM851" s="3"/>
      <c r="OUN851" s="3"/>
      <c r="OUO851" s="3"/>
      <c r="OUP851" s="3"/>
      <c r="OUQ851" s="3"/>
      <c r="OUR851" s="3"/>
      <c r="OUS851" s="3"/>
      <c r="OUT851" s="3"/>
      <c r="OUU851" s="3"/>
      <c r="OUV851" s="3"/>
      <c r="OUW851" s="3"/>
      <c r="OUX851" s="3"/>
      <c r="OUY851" s="3"/>
      <c r="OUZ851" s="3"/>
      <c r="OVA851" s="3"/>
      <c r="OVB851" s="3"/>
      <c r="OVC851" s="3"/>
      <c r="OVD851" s="3"/>
      <c r="OVE851" s="3"/>
      <c r="OVF851" s="3"/>
      <c r="OVG851" s="3"/>
      <c r="OVH851" s="3"/>
      <c r="OVI851" s="3"/>
      <c r="OVJ851" s="3"/>
      <c r="OVK851" s="3"/>
      <c r="OVL851" s="3"/>
      <c r="OVM851" s="3"/>
      <c r="OVN851" s="3"/>
      <c r="OVO851" s="3"/>
      <c r="OVP851" s="3"/>
      <c r="OVQ851" s="3"/>
      <c r="OVR851" s="3"/>
      <c r="OVS851" s="3"/>
      <c r="OVT851" s="3"/>
      <c r="OVU851" s="3"/>
      <c r="OVV851" s="3"/>
      <c r="OVW851" s="3"/>
      <c r="OVX851" s="3"/>
      <c r="OVY851" s="3"/>
      <c r="OVZ851" s="3"/>
      <c r="OWA851" s="3"/>
      <c r="OWB851" s="3"/>
      <c r="OWC851" s="3"/>
      <c r="OWD851" s="3"/>
      <c r="OWE851" s="3"/>
      <c r="OWF851" s="3"/>
      <c r="OWG851" s="3"/>
      <c r="OWH851" s="3"/>
      <c r="OWI851" s="3"/>
      <c r="OWJ851" s="3"/>
      <c r="OWK851" s="3"/>
      <c r="OWL851" s="3"/>
      <c r="OWM851" s="3"/>
      <c r="OWN851" s="3"/>
      <c r="OWO851" s="3"/>
      <c r="OWP851" s="3"/>
      <c r="OWQ851" s="3"/>
      <c r="OWR851" s="3"/>
      <c r="OWS851" s="3"/>
      <c r="OWT851" s="3"/>
      <c r="OWU851" s="3"/>
      <c r="OWV851" s="3"/>
      <c r="OWW851" s="3"/>
      <c r="OWX851" s="3"/>
      <c r="OWY851" s="3"/>
      <c r="OWZ851" s="3"/>
      <c r="OXA851" s="3"/>
      <c r="OXB851" s="3"/>
      <c r="OXC851" s="3"/>
      <c r="OXD851" s="3"/>
      <c r="OXE851" s="3"/>
      <c r="OXF851" s="3"/>
      <c r="OXG851" s="3"/>
      <c r="OXH851" s="3"/>
      <c r="OXI851" s="3"/>
      <c r="OXJ851" s="3"/>
      <c r="OXK851" s="3"/>
      <c r="OXL851" s="3"/>
      <c r="OXM851" s="3"/>
      <c r="OXN851" s="3"/>
      <c r="OXO851" s="3"/>
      <c r="OXP851" s="3"/>
      <c r="OXQ851" s="3"/>
      <c r="OXR851" s="3"/>
      <c r="OXS851" s="3"/>
      <c r="OXT851" s="3"/>
      <c r="OXU851" s="3"/>
      <c r="OXV851" s="3"/>
      <c r="OXW851" s="3"/>
      <c r="OXX851" s="3"/>
      <c r="OXY851" s="3"/>
      <c r="OXZ851" s="3"/>
      <c r="OYA851" s="3"/>
      <c r="OYB851" s="3"/>
      <c r="OYC851" s="3"/>
      <c r="OYD851" s="3"/>
      <c r="OYE851" s="3"/>
      <c r="OYF851" s="3"/>
      <c r="OYG851" s="3"/>
      <c r="OYH851" s="3"/>
      <c r="OYI851" s="3"/>
      <c r="OYJ851" s="3"/>
      <c r="OYK851" s="3"/>
      <c r="OYL851" s="3"/>
      <c r="OYM851" s="3"/>
      <c r="OYN851" s="3"/>
      <c r="OYO851" s="3"/>
      <c r="OYP851" s="3"/>
      <c r="OYQ851" s="3"/>
      <c r="OYR851" s="3"/>
      <c r="OYS851" s="3"/>
      <c r="OYT851" s="3"/>
      <c r="OYU851" s="3"/>
      <c r="OYV851" s="3"/>
      <c r="OYW851" s="3"/>
      <c r="OYX851" s="3"/>
      <c r="OYY851" s="3"/>
      <c r="OYZ851" s="3"/>
      <c r="OZA851" s="3"/>
      <c r="OZB851" s="3"/>
      <c r="OZC851" s="3"/>
      <c r="OZD851" s="3"/>
      <c r="OZE851" s="3"/>
      <c r="OZF851" s="3"/>
      <c r="OZG851" s="3"/>
      <c r="OZH851" s="3"/>
      <c r="OZI851" s="3"/>
      <c r="OZJ851" s="3"/>
      <c r="OZK851" s="3"/>
      <c r="OZL851" s="3"/>
      <c r="OZM851" s="3"/>
      <c r="OZN851" s="3"/>
      <c r="OZO851" s="3"/>
      <c r="OZP851" s="3"/>
      <c r="OZQ851" s="3"/>
      <c r="OZR851" s="3"/>
      <c r="OZS851" s="3"/>
      <c r="OZT851" s="3"/>
      <c r="OZU851" s="3"/>
      <c r="OZV851" s="3"/>
      <c r="OZW851" s="3"/>
      <c r="OZX851" s="3"/>
      <c r="OZY851" s="3"/>
      <c r="OZZ851" s="3"/>
      <c r="PAA851" s="3"/>
      <c r="PAB851" s="3"/>
      <c r="PAC851" s="3"/>
      <c r="PAD851" s="3"/>
      <c r="PAE851" s="3"/>
      <c r="PAF851" s="3"/>
      <c r="PAG851" s="3"/>
      <c r="PAH851" s="3"/>
      <c r="PAI851" s="3"/>
      <c r="PAJ851" s="3"/>
      <c r="PAK851" s="3"/>
      <c r="PAL851" s="3"/>
      <c r="PAM851" s="3"/>
      <c r="PAN851" s="3"/>
      <c r="PAO851" s="3"/>
      <c r="PAP851" s="3"/>
      <c r="PAQ851" s="3"/>
      <c r="PAR851" s="3"/>
      <c r="PAS851" s="3"/>
      <c r="PAT851" s="3"/>
      <c r="PAU851" s="3"/>
      <c r="PAV851" s="3"/>
      <c r="PAW851" s="3"/>
      <c r="PAX851" s="3"/>
      <c r="PAY851" s="3"/>
      <c r="PAZ851" s="3"/>
      <c r="PBA851" s="3"/>
      <c r="PBB851" s="3"/>
      <c r="PBC851" s="3"/>
      <c r="PBD851" s="3"/>
      <c r="PBE851" s="3"/>
      <c r="PBF851" s="3"/>
      <c r="PBG851" s="3"/>
      <c r="PBH851" s="3"/>
      <c r="PBI851" s="3"/>
      <c r="PBJ851" s="3"/>
      <c r="PBK851" s="3"/>
      <c r="PBL851" s="3"/>
      <c r="PBM851" s="3"/>
      <c r="PBN851" s="3"/>
      <c r="PBO851" s="3"/>
      <c r="PBP851" s="3"/>
      <c r="PBQ851" s="3"/>
      <c r="PBR851" s="3"/>
      <c r="PBS851" s="3"/>
      <c r="PBT851" s="3"/>
      <c r="PBU851" s="3"/>
      <c r="PBV851" s="3"/>
      <c r="PBW851" s="3"/>
      <c r="PBX851" s="3"/>
      <c r="PBY851" s="3"/>
      <c r="PBZ851" s="3"/>
      <c r="PCA851" s="3"/>
      <c r="PCB851" s="3"/>
      <c r="PCC851" s="3"/>
      <c r="PCD851" s="3"/>
      <c r="PCE851" s="3"/>
      <c r="PCF851" s="3"/>
      <c r="PCG851" s="3"/>
      <c r="PCH851" s="3"/>
      <c r="PCI851" s="3"/>
      <c r="PCJ851" s="3"/>
      <c r="PCK851" s="3"/>
      <c r="PCL851" s="3"/>
      <c r="PCM851" s="3"/>
      <c r="PCN851" s="3"/>
      <c r="PCO851" s="3"/>
      <c r="PCP851" s="3"/>
      <c r="PCQ851" s="3"/>
      <c r="PCR851" s="3"/>
      <c r="PCS851" s="3"/>
      <c r="PCT851" s="3"/>
      <c r="PCU851" s="3"/>
      <c r="PCV851" s="3"/>
      <c r="PCW851" s="3"/>
      <c r="PCX851" s="3"/>
      <c r="PCY851" s="3"/>
      <c r="PCZ851" s="3"/>
      <c r="PDA851" s="3"/>
      <c r="PDB851" s="3"/>
      <c r="PDC851" s="3"/>
      <c r="PDD851" s="3"/>
      <c r="PDE851" s="3"/>
      <c r="PDF851" s="3"/>
      <c r="PDG851" s="3"/>
      <c r="PDH851" s="3"/>
      <c r="PDI851" s="3"/>
      <c r="PDJ851" s="3"/>
      <c r="PDK851" s="3"/>
      <c r="PDL851" s="3"/>
      <c r="PDM851" s="3"/>
      <c r="PDN851" s="3"/>
      <c r="PDO851" s="3"/>
      <c r="PDP851" s="3"/>
      <c r="PDQ851" s="3"/>
      <c r="PDR851" s="3"/>
      <c r="PDS851" s="3"/>
      <c r="PDT851" s="3"/>
      <c r="PDU851" s="3"/>
      <c r="PDV851" s="3"/>
      <c r="PDW851" s="3"/>
      <c r="PDX851" s="3"/>
      <c r="PDY851" s="3"/>
      <c r="PDZ851" s="3"/>
      <c r="PEA851" s="3"/>
      <c r="PEB851" s="3"/>
      <c r="PEC851" s="3"/>
      <c r="PED851" s="3"/>
      <c r="PEE851" s="3"/>
      <c r="PEF851" s="3"/>
      <c r="PEG851" s="3"/>
      <c r="PEH851" s="3"/>
      <c r="PEI851" s="3"/>
      <c r="PEJ851" s="3"/>
      <c r="PEK851" s="3"/>
      <c r="PEL851" s="3"/>
      <c r="PEM851" s="3"/>
      <c r="PEN851" s="3"/>
      <c r="PEO851" s="3"/>
      <c r="PEP851" s="3"/>
      <c r="PEQ851" s="3"/>
      <c r="PER851" s="3"/>
      <c r="PES851" s="3"/>
      <c r="PET851" s="3"/>
      <c r="PEU851" s="3"/>
      <c r="PEV851" s="3"/>
      <c r="PEW851" s="3"/>
      <c r="PEX851" s="3"/>
      <c r="PEY851" s="3"/>
      <c r="PEZ851" s="3"/>
      <c r="PFA851" s="3"/>
      <c r="PFB851" s="3"/>
      <c r="PFC851" s="3"/>
      <c r="PFD851" s="3"/>
      <c r="PFE851" s="3"/>
      <c r="PFF851" s="3"/>
      <c r="PFG851" s="3"/>
      <c r="PFH851" s="3"/>
      <c r="PFI851" s="3"/>
      <c r="PFJ851" s="3"/>
      <c r="PFK851" s="3"/>
      <c r="PFL851" s="3"/>
      <c r="PFM851" s="3"/>
      <c r="PFN851" s="3"/>
      <c r="PFO851" s="3"/>
      <c r="PFP851" s="3"/>
      <c r="PFQ851" s="3"/>
      <c r="PFR851" s="3"/>
      <c r="PFS851" s="3"/>
      <c r="PFT851" s="3"/>
      <c r="PFU851" s="3"/>
      <c r="PFV851" s="3"/>
      <c r="PFW851" s="3"/>
      <c r="PFX851" s="3"/>
      <c r="PFY851" s="3"/>
      <c r="PFZ851" s="3"/>
      <c r="PGA851" s="3"/>
      <c r="PGB851" s="3"/>
      <c r="PGC851" s="3"/>
      <c r="PGD851" s="3"/>
      <c r="PGE851" s="3"/>
      <c r="PGF851" s="3"/>
      <c r="PGG851" s="3"/>
      <c r="PGH851" s="3"/>
      <c r="PGI851" s="3"/>
      <c r="PGJ851" s="3"/>
      <c r="PGK851" s="3"/>
      <c r="PGL851" s="3"/>
      <c r="PGM851" s="3"/>
      <c r="PGN851" s="3"/>
      <c r="PGO851" s="3"/>
      <c r="PGP851" s="3"/>
      <c r="PGQ851" s="3"/>
      <c r="PGR851" s="3"/>
      <c r="PGS851" s="3"/>
      <c r="PGT851" s="3"/>
      <c r="PGU851" s="3"/>
      <c r="PGV851" s="3"/>
      <c r="PGW851" s="3"/>
      <c r="PGX851" s="3"/>
      <c r="PGY851" s="3"/>
      <c r="PGZ851" s="3"/>
      <c r="PHA851" s="3"/>
      <c r="PHB851" s="3"/>
      <c r="PHC851" s="3"/>
      <c r="PHD851" s="3"/>
      <c r="PHE851" s="3"/>
      <c r="PHF851" s="3"/>
      <c r="PHG851" s="3"/>
      <c r="PHH851" s="3"/>
      <c r="PHI851" s="3"/>
      <c r="PHJ851" s="3"/>
      <c r="PHK851" s="3"/>
      <c r="PHL851" s="3"/>
      <c r="PHM851" s="3"/>
      <c r="PHN851" s="3"/>
      <c r="PHO851" s="3"/>
      <c r="PHP851" s="3"/>
      <c r="PHQ851" s="3"/>
      <c r="PHR851" s="3"/>
      <c r="PHS851" s="3"/>
      <c r="PHT851" s="3"/>
      <c r="PHU851" s="3"/>
      <c r="PHV851" s="3"/>
      <c r="PHW851" s="3"/>
      <c r="PHX851" s="3"/>
      <c r="PHY851" s="3"/>
      <c r="PHZ851" s="3"/>
      <c r="PIA851" s="3"/>
      <c r="PIB851" s="3"/>
      <c r="PIC851" s="3"/>
      <c r="PID851" s="3"/>
      <c r="PIE851" s="3"/>
      <c r="PIF851" s="3"/>
      <c r="PIG851" s="3"/>
      <c r="PIH851" s="3"/>
      <c r="PII851" s="3"/>
      <c r="PIJ851" s="3"/>
      <c r="PIK851" s="3"/>
      <c r="PIL851" s="3"/>
      <c r="PIM851" s="3"/>
      <c r="PIN851" s="3"/>
      <c r="PIO851" s="3"/>
      <c r="PIP851" s="3"/>
      <c r="PIQ851" s="3"/>
      <c r="PIR851" s="3"/>
      <c r="PIS851" s="3"/>
      <c r="PIT851" s="3"/>
      <c r="PIU851" s="3"/>
      <c r="PIV851" s="3"/>
      <c r="PIW851" s="3"/>
      <c r="PIX851" s="3"/>
      <c r="PIY851" s="3"/>
      <c r="PIZ851" s="3"/>
      <c r="PJA851" s="3"/>
      <c r="PJB851" s="3"/>
      <c r="PJC851" s="3"/>
      <c r="PJD851" s="3"/>
      <c r="PJE851" s="3"/>
      <c r="PJF851" s="3"/>
      <c r="PJG851" s="3"/>
      <c r="PJH851" s="3"/>
      <c r="PJI851" s="3"/>
      <c r="PJJ851" s="3"/>
      <c r="PJK851" s="3"/>
      <c r="PJL851" s="3"/>
      <c r="PJM851" s="3"/>
      <c r="PJN851" s="3"/>
      <c r="PJO851" s="3"/>
      <c r="PJP851" s="3"/>
      <c r="PJQ851" s="3"/>
      <c r="PJR851" s="3"/>
      <c r="PJS851" s="3"/>
      <c r="PJT851" s="3"/>
      <c r="PJU851" s="3"/>
      <c r="PJV851" s="3"/>
      <c r="PJW851" s="3"/>
      <c r="PJX851" s="3"/>
      <c r="PJY851" s="3"/>
      <c r="PJZ851" s="3"/>
      <c r="PKA851" s="3"/>
      <c r="PKB851" s="3"/>
      <c r="PKC851" s="3"/>
      <c r="PKD851" s="3"/>
      <c r="PKE851" s="3"/>
      <c r="PKF851" s="3"/>
      <c r="PKG851" s="3"/>
      <c r="PKH851" s="3"/>
      <c r="PKI851" s="3"/>
      <c r="PKJ851" s="3"/>
      <c r="PKK851" s="3"/>
      <c r="PKL851" s="3"/>
      <c r="PKM851" s="3"/>
      <c r="PKN851" s="3"/>
      <c r="PKO851" s="3"/>
      <c r="PKP851" s="3"/>
      <c r="PKQ851" s="3"/>
      <c r="PKR851" s="3"/>
      <c r="PKS851" s="3"/>
      <c r="PKT851" s="3"/>
      <c r="PKU851" s="3"/>
      <c r="PKV851" s="3"/>
      <c r="PKW851" s="3"/>
      <c r="PKX851" s="3"/>
      <c r="PKY851" s="3"/>
      <c r="PKZ851" s="3"/>
      <c r="PLA851" s="3"/>
      <c r="PLB851" s="3"/>
      <c r="PLC851" s="3"/>
      <c r="PLD851" s="3"/>
      <c r="PLE851" s="3"/>
      <c r="PLF851" s="3"/>
      <c r="PLG851" s="3"/>
      <c r="PLH851" s="3"/>
      <c r="PLI851" s="3"/>
      <c r="PLJ851" s="3"/>
      <c r="PLK851" s="3"/>
      <c r="PLL851" s="3"/>
      <c r="PLM851" s="3"/>
      <c r="PLN851" s="3"/>
      <c r="PLO851" s="3"/>
      <c r="PLP851" s="3"/>
      <c r="PLQ851" s="3"/>
      <c r="PLR851" s="3"/>
      <c r="PLS851" s="3"/>
      <c r="PLT851" s="3"/>
      <c r="PLU851" s="3"/>
      <c r="PLV851" s="3"/>
      <c r="PLW851" s="3"/>
      <c r="PLX851" s="3"/>
      <c r="PLY851" s="3"/>
      <c r="PLZ851" s="3"/>
      <c r="PMA851" s="3"/>
      <c r="PMB851" s="3"/>
      <c r="PMC851" s="3"/>
      <c r="PMD851" s="3"/>
      <c r="PME851" s="3"/>
      <c r="PMF851" s="3"/>
      <c r="PMG851" s="3"/>
      <c r="PMH851" s="3"/>
      <c r="PMI851" s="3"/>
      <c r="PMJ851" s="3"/>
      <c r="PMK851" s="3"/>
      <c r="PML851" s="3"/>
      <c r="PMM851" s="3"/>
      <c r="PMN851" s="3"/>
      <c r="PMO851" s="3"/>
      <c r="PMP851" s="3"/>
      <c r="PMQ851" s="3"/>
      <c r="PMR851" s="3"/>
      <c r="PMS851" s="3"/>
      <c r="PMT851" s="3"/>
      <c r="PMU851" s="3"/>
      <c r="PMV851" s="3"/>
      <c r="PMW851" s="3"/>
      <c r="PMX851" s="3"/>
      <c r="PMY851" s="3"/>
      <c r="PMZ851" s="3"/>
      <c r="PNA851" s="3"/>
      <c r="PNB851" s="3"/>
      <c r="PNC851" s="3"/>
      <c r="PND851" s="3"/>
      <c r="PNE851" s="3"/>
      <c r="PNF851" s="3"/>
      <c r="PNG851" s="3"/>
      <c r="PNH851" s="3"/>
      <c r="PNI851" s="3"/>
      <c r="PNJ851" s="3"/>
      <c r="PNK851" s="3"/>
      <c r="PNL851" s="3"/>
      <c r="PNM851" s="3"/>
      <c r="PNN851" s="3"/>
      <c r="PNO851" s="3"/>
      <c r="PNP851" s="3"/>
      <c r="PNQ851" s="3"/>
      <c r="PNR851" s="3"/>
      <c r="PNS851" s="3"/>
      <c r="PNT851" s="3"/>
      <c r="PNU851" s="3"/>
      <c r="PNV851" s="3"/>
      <c r="PNW851" s="3"/>
      <c r="PNX851" s="3"/>
      <c r="PNY851" s="3"/>
      <c r="PNZ851" s="3"/>
      <c r="POA851" s="3"/>
      <c r="POB851" s="3"/>
      <c r="POC851" s="3"/>
      <c r="POD851" s="3"/>
      <c r="POE851" s="3"/>
      <c r="POF851" s="3"/>
      <c r="POG851" s="3"/>
      <c r="POH851" s="3"/>
      <c r="POI851" s="3"/>
      <c r="POJ851" s="3"/>
      <c r="POK851" s="3"/>
      <c r="POL851" s="3"/>
      <c r="POM851" s="3"/>
      <c r="PON851" s="3"/>
      <c r="POO851" s="3"/>
      <c r="POP851" s="3"/>
      <c r="POQ851" s="3"/>
      <c r="POR851" s="3"/>
      <c r="POS851" s="3"/>
      <c r="POT851" s="3"/>
      <c r="POU851" s="3"/>
      <c r="POV851" s="3"/>
      <c r="POW851" s="3"/>
      <c r="POX851" s="3"/>
      <c r="POY851" s="3"/>
      <c r="POZ851" s="3"/>
      <c r="PPA851" s="3"/>
      <c r="PPB851" s="3"/>
      <c r="PPC851" s="3"/>
      <c r="PPD851" s="3"/>
      <c r="PPE851" s="3"/>
      <c r="PPF851" s="3"/>
      <c r="PPG851" s="3"/>
      <c r="PPH851" s="3"/>
      <c r="PPI851" s="3"/>
      <c r="PPJ851" s="3"/>
      <c r="PPK851" s="3"/>
      <c r="PPL851" s="3"/>
      <c r="PPM851" s="3"/>
      <c r="PPN851" s="3"/>
      <c r="PPO851" s="3"/>
      <c r="PPP851" s="3"/>
      <c r="PPQ851" s="3"/>
      <c r="PPR851" s="3"/>
      <c r="PPS851" s="3"/>
      <c r="PPT851" s="3"/>
      <c r="PPU851" s="3"/>
      <c r="PPV851" s="3"/>
      <c r="PPW851" s="3"/>
      <c r="PPX851" s="3"/>
      <c r="PPY851" s="3"/>
      <c r="PPZ851" s="3"/>
      <c r="PQA851" s="3"/>
      <c r="PQB851" s="3"/>
      <c r="PQC851" s="3"/>
      <c r="PQD851" s="3"/>
      <c r="PQE851" s="3"/>
      <c r="PQF851" s="3"/>
      <c r="PQG851" s="3"/>
      <c r="PQH851" s="3"/>
      <c r="PQI851" s="3"/>
      <c r="PQJ851" s="3"/>
      <c r="PQK851" s="3"/>
      <c r="PQL851" s="3"/>
      <c r="PQM851" s="3"/>
      <c r="PQN851" s="3"/>
      <c r="PQO851" s="3"/>
      <c r="PQP851" s="3"/>
      <c r="PQQ851" s="3"/>
      <c r="PQR851" s="3"/>
      <c r="PQS851" s="3"/>
      <c r="PQT851" s="3"/>
      <c r="PQU851" s="3"/>
      <c r="PQV851" s="3"/>
      <c r="PQW851" s="3"/>
      <c r="PQX851" s="3"/>
      <c r="PQY851" s="3"/>
      <c r="PQZ851" s="3"/>
      <c r="PRA851" s="3"/>
      <c r="PRB851" s="3"/>
      <c r="PRC851" s="3"/>
      <c r="PRD851" s="3"/>
      <c r="PRE851" s="3"/>
      <c r="PRF851" s="3"/>
      <c r="PRG851" s="3"/>
      <c r="PRH851" s="3"/>
      <c r="PRI851" s="3"/>
      <c r="PRJ851" s="3"/>
      <c r="PRK851" s="3"/>
      <c r="PRL851" s="3"/>
      <c r="PRM851" s="3"/>
      <c r="PRN851" s="3"/>
      <c r="PRO851" s="3"/>
      <c r="PRP851" s="3"/>
      <c r="PRQ851" s="3"/>
      <c r="PRR851" s="3"/>
      <c r="PRS851" s="3"/>
      <c r="PRT851" s="3"/>
      <c r="PRU851" s="3"/>
      <c r="PRV851" s="3"/>
      <c r="PRW851" s="3"/>
      <c r="PRX851" s="3"/>
      <c r="PRY851" s="3"/>
      <c r="PRZ851" s="3"/>
      <c r="PSA851" s="3"/>
      <c r="PSB851" s="3"/>
      <c r="PSC851" s="3"/>
      <c r="PSD851" s="3"/>
      <c r="PSE851" s="3"/>
      <c r="PSF851" s="3"/>
      <c r="PSG851" s="3"/>
      <c r="PSH851" s="3"/>
      <c r="PSI851" s="3"/>
      <c r="PSJ851" s="3"/>
      <c r="PSK851" s="3"/>
      <c r="PSL851" s="3"/>
      <c r="PSM851" s="3"/>
      <c r="PSN851" s="3"/>
      <c r="PSO851" s="3"/>
      <c r="PSP851" s="3"/>
      <c r="PSQ851" s="3"/>
      <c r="PSR851" s="3"/>
      <c r="PSS851" s="3"/>
      <c r="PST851" s="3"/>
      <c r="PSU851" s="3"/>
      <c r="PSV851" s="3"/>
      <c r="PSW851" s="3"/>
      <c r="PSX851" s="3"/>
      <c r="PSY851" s="3"/>
      <c r="PSZ851" s="3"/>
      <c r="PTA851" s="3"/>
      <c r="PTB851" s="3"/>
      <c r="PTC851" s="3"/>
      <c r="PTD851" s="3"/>
      <c r="PTE851" s="3"/>
      <c r="PTF851" s="3"/>
      <c r="PTG851" s="3"/>
      <c r="PTH851" s="3"/>
      <c r="PTI851" s="3"/>
      <c r="PTJ851" s="3"/>
      <c r="PTK851" s="3"/>
      <c r="PTL851" s="3"/>
      <c r="PTM851" s="3"/>
      <c r="PTN851" s="3"/>
      <c r="PTO851" s="3"/>
      <c r="PTP851" s="3"/>
      <c r="PTQ851" s="3"/>
      <c r="PTR851" s="3"/>
      <c r="PTS851" s="3"/>
      <c r="PTT851" s="3"/>
      <c r="PTU851" s="3"/>
      <c r="PTV851" s="3"/>
      <c r="PTW851" s="3"/>
      <c r="PTX851" s="3"/>
      <c r="PTY851" s="3"/>
      <c r="PTZ851" s="3"/>
      <c r="PUA851" s="3"/>
      <c r="PUB851" s="3"/>
      <c r="PUC851" s="3"/>
      <c r="PUD851" s="3"/>
      <c r="PUE851" s="3"/>
      <c r="PUF851" s="3"/>
      <c r="PUG851" s="3"/>
      <c r="PUH851" s="3"/>
      <c r="PUI851" s="3"/>
      <c r="PUJ851" s="3"/>
      <c r="PUK851" s="3"/>
      <c r="PUL851" s="3"/>
      <c r="PUM851" s="3"/>
      <c r="PUN851" s="3"/>
      <c r="PUO851" s="3"/>
      <c r="PUP851" s="3"/>
      <c r="PUQ851" s="3"/>
      <c r="PUR851" s="3"/>
      <c r="PUS851" s="3"/>
      <c r="PUT851" s="3"/>
      <c r="PUU851" s="3"/>
      <c r="PUV851" s="3"/>
      <c r="PUW851" s="3"/>
      <c r="PUX851" s="3"/>
      <c r="PUY851" s="3"/>
      <c r="PUZ851" s="3"/>
      <c r="PVA851" s="3"/>
      <c r="PVB851" s="3"/>
      <c r="PVC851" s="3"/>
      <c r="PVD851" s="3"/>
      <c r="PVE851" s="3"/>
      <c r="PVF851" s="3"/>
      <c r="PVG851" s="3"/>
      <c r="PVH851" s="3"/>
      <c r="PVI851" s="3"/>
      <c r="PVJ851" s="3"/>
      <c r="PVK851" s="3"/>
      <c r="PVL851" s="3"/>
      <c r="PVM851" s="3"/>
      <c r="PVN851" s="3"/>
      <c r="PVO851" s="3"/>
      <c r="PVP851" s="3"/>
      <c r="PVQ851" s="3"/>
      <c r="PVR851" s="3"/>
      <c r="PVS851" s="3"/>
      <c r="PVT851" s="3"/>
      <c r="PVU851" s="3"/>
      <c r="PVV851" s="3"/>
      <c r="PVW851" s="3"/>
      <c r="PVX851" s="3"/>
      <c r="PVY851" s="3"/>
      <c r="PVZ851" s="3"/>
      <c r="PWA851" s="3"/>
      <c r="PWB851" s="3"/>
      <c r="PWC851" s="3"/>
      <c r="PWD851" s="3"/>
      <c r="PWE851" s="3"/>
      <c r="PWF851" s="3"/>
      <c r="PWG851" s="3"/>
      <c r="PWH851" s="3"/>
      <c r="PWI851" s="3"/>
      <c r="PWJ851" s="3"/>
      <c r="PWK851" s="3"/>
      <c r="PWL851" s="3"/>
      <c r="PWM851" s="3"/>
      <c r="PWN851" s="3"/>
      <c r="PWO851" s="3"/>
      <c r="PWP851" s="3"/>
      <c r="PWQ851" s="3"/>
      <c r="PWR851" s="3"/>
      <c r="PWS851" s="3"/>
      <c r="PWT851" s="3"/>
      <c r="PWU851" s="3"/>
      <c r="PWV851" s="3"/>
      <c r="PWW851" s="3"/>
      <c r="PWX851" s="3"/>
      <c r="PWY851" s="3"/>
      <c r="PWZ851" s="3"/>
      <c r="PXA851" s="3"/>
      <c r="PXB851" s="3"/>
      <c r="PXC851" s="3"/>
      <c r="PXD851" s="3"/>
      <c r="PXE851" s="3"/>
      <c r="PXF851" s="3"/>
      <c r="PXG851" s="3"/>
      <c r="PXH851" s="3"/>
      <c r="PXI851" s="3"/>
      <c r="PXJ851" s="3"/>
      <c r="PXK851" s="3"/>
      <c r="PXL851" s="3"/>
      <c r="PXM851" s="3"/>
      <c r="PXN851" s="3"/>
      <c r="PXO851" s="3"/>
      <c r="PXP851" s="3"/>
      <c r="PXQ851" s="3"/>
      <c r="PXR851" s="3"/>
      <c r="PXS851" s="3"/>
      <c r="PXT851" s="3"/>
      <c r="PXU851" s="3"/>
      <c r="PXV851" s="3"/>
      <c r="PXW851" s="3"/>
      <c r="PXX851" s="3"/>
      <c r="PXY851" s="3"/>
      <c r="PXZ851" s="3"/>
      <c r="PYA851" s="3"/>
      <c r="PYB851" s="3"/>
      <c r="PYC851" s="3"/>
      <c r="PYD851" s="3"/>
      <c r="PYE851" s="3"/>
      <c r="PYF851" s="3"/>
      <c r="PYG851" s="3"/>
      <c r="PYH851" s="3"/>
      <c r="PYI851" s="3"/>
      <c r="PYJ851" s="3"/>
      <c r="PYK851" s="3"/>
      <c r="PYL851" s="3"/>
      <c r="PYM851" s="3"/>
      <c r="PYN851" s="3"/>
      <c r="PYO851" s="3"/>
      <c r="PYP851" s="3"/>
      <c r="PYQ851" s="3"/>
      <c r="PYR851" s="3"/>
      <c r="PYS851" s="3"/>
      <c r="PYT851" s="3"/>
      <c r="PYU851" s="3"/>
      <c r="PYV851" s="3"/>
      <c r="PYW851" s="3"/>
      <c r="PYX851" s="3"/>
      <c r="PYY851" s="3"/>
      <c r="PYZ851" s="3"/>
      <c r="PZA851" s="3"/>
      <c r="PZB851" s="3"/>
      <c r="PZC851" s="3"/>
      <c r="PZD851" s="3"/>
      <c r="PZE851" s="3"/>
      <c r="PZF851" s="3"/>
      <c r="PZG851" s="3"/>
      <c r="PZH851" s="3"/>
      <c r="PZI851" s="3"/>
      <c r="PZJ851" s="3"/>
      <c r="PZK851" s="3"/>
      <c r="PZL851" s="3"/>
      <c r="PZM851" s="3"/>
      <c r="PZN851" s="3"/>
      <c r="PZO851" s="3"/>
      <c r="PZP851" s="3"/>
      <c r="PZQ851" s="3"/>
      <c r="PZR851" s="3"/>
      <c r="PZS851" s="3"/>
      <c r="PZT851" s="3"/>
      <c r="PZU851" s="3"/>
      <c r="PZV851" s="3"/>
      <c r="PZW851" s="3"/>
      <c r="PZX851" s="3"/>
      <c r="PZY851" s="3"/>
      <c r="PZZ851" s="3"/>
      <c r="QAA851" s="3"/>
      <c r="QAB851" s="3"/>
      <c r="QAC851" s="3"/>
      <c r="QAD851" s="3"/>
      <c r="QAE851" s="3"/>
      <c r="QAF851" s="3"/>
      <c r="QAG851" s="3"/>
      <c r="QAH851" s="3"/>
      <c r="QAI851" s="3"/>
      <c r="QAJ851" s="3"/>
      <c r="QAK851" s="3"/>
      <c r="QAL851" s="3"/>
      <c r="QAM851" s="3"/>
      <c r="QAN851" s="3"/>
      <c r="QAO851" s="3"/>
      <c r="QAP851" s="3"/>
      <c r="QAQ851" s="3"/>
      <c r="QAR851" s="3"/>
      <c r="QAS851" s="3"/>
      <c r="QAT851" s="3"/>
      <c r="QAU851" s="3"/>
      <c r="QAV851" s="3"/>
      <c r="QAW851" s="3"/>
      <c r="QAX851" s="3"/>
      <c r="QAY851" s="3"/>
      <c r="QAZ851" s="3"/>
      <c r="QBA851" s="3"/>
      <c r="QBB851" s="3"/>
      <c r="QBC851" s="3"/>
      <c r="QBD851" s="3"/>
      <c r="QBE851" s="3"/>
      <c r="QBF851" s="3"/>
      <c r="QBG851" s="3"/>
      <c r="QBH851" s="3"/>
      <c r="QBI851" s="3"/>
      <c r="QBJ851" s="3"/>
      <c r="QBK851" s="3"/>
      <c r="QBL851" s="3"/>
      <c r="QBM851" s="3"/>
      <c r="QBN851" s="3"/>
      <c r="QBO851" s="3"/>
      <c r="QBP851" s="3"/>
      <c r="QBQ851" s="3"/>
      <c r="QBR851" s="3"/>
      <c r="QBS851" s="3"/>
      <c r="QBT851" s="3"/>
      <c r="QBU851" s="3"/>
      <c r="QBV851" s="3"/>
      <c r="QBW851" s="3"/>
      <c r="QBX851" s="3"/>
      <c r="QBY851" s="3"/>
      <c r="QBZ851" s="3"/>
      <c r="QCA851" s="3"/>
      <c r="QCB851" s="3"/>
      <c r="QCC851" s="3"/>
      <c r="QCD851" s="3"/>
      <c r="QCE851" s="3"/>
      <c r="QCF851" s="3"/>
      <c r="QCG851" s="3"/>
      <c r="QCH851" s="3"/>
      <c r="QCI851" s="3"/>
      <c r="QCJ851" s="3"/>
      <c r="QCK851" s="3"/>
      <c r="QCL851" s="3"/>
      <c r="QCM851" s="3"/>
      <c r="QCN851" s="3"/>
      <c r="QCO851" s="3"/>
      <c r="QCP851" s="3"/>
      <c r="QCQ851" s="3"/>
      <c r="QCR851" s="3"/>
      <c r="QCS851" s="3"/>
      <c r="QCT851" s="3"/>
      <c r="QCU851" s="3"/>
      <c r="QCV851" s="3"/>
      <c r="QCW851" s="3"/>
      <c r="QCX851" s="3"/>
      <c r="QCY851" s="3"/>
      <c r="QCZ851" s="3"/>
      <c r="QDA851" s="3"/>
      <c r="QDB851" s="3"/>
      <c r="QDC851" s="3"/>
      <c r="QDD851" s="3"/>
      <c r="QDE851" s="3"/>
      <c r="QDF851" s="3"/>
      <c r="QDG851" s="3"/>
      <c r="QDH851" s="3"/>
      <c r="QDI851" s="3"/>
      <c r="QDJ851" s="3"/>
      <c r="QDK851" s="3"/>
      <c r="QDL851" s="3"/>
      <c r="QDM851" s="3"/>
      <c r="QDN851" s="3"/>
      <c r="QDO851" s="3"/>
      <c r="QDP851" s="3"/>
      <c r="QDQ851" s="3"/>
      <c r="QDR851" s="3"/>
      <c r="QDS851" s="3"/>
      <c r="QDT851" s="3"/>
      <c r="QDU851" s="3"/>
      <c r="QDV851" s="3"/>
      <c r="QDW851" s="3"/>
      <c r="QDX851" s="3"/>
      <c r="QDY851" s="3"/>
      <c r="QDZ851" s="3"/>
      <c r="QEA851" s="3"/>
      <c r="QEB851" s="3"/>
      <c r="QEC851" s="3"/>
      <c r="QED851" s="3"/>
      <c r="QEE851" s="3"/>
      <c r="QEF851" s="3"/>
      <c r="QEG851" s="3"/>
      <c r="QEH851" s="3"/>
      <c r="QEI851" s="3"/>
      <c r="QEJ851" s="3"/>
      <c r="QEK851" s="3"/>
      <c r="QEL851" s="3"/>
      <c r="QEM851" s="3"/>
      <c r="QEN851" s="3"/>
      <c r="QEO851" s="3"/>
      <c r="QEP851" s="3"/>
      <c r="QEQ851" s="3"/>
      <c r="QER851" s="3"/>
      <c r="QES851" s="3"/>
      <c r="QET851" s="3"/>
      <c r="QEU851" s="3"/>
      <c r="QEV851" s="3"/>
      <c r="QEW851" s="3"/>
      <c r="QEX851" s="3"/>
      <c r="QEY851" s="3"/>
      <c r="QEZ851" s="3"/>
      <c r="QFA851" s="3"/>
      <c r="QFB851" s="3"/>
      <c r="QFC851" s="3"/>
      <c r="QFD851" s="3"/>
      <c r="QFE851" s="3"/>
      <c r="QFF851" s="3"/>
      <c r="QFG851" s="3"/>
      <c r="QFH851" s="3"/>
      <c r="QFI851" s="3"/>
      <c r="QFJ851" s="3"/>
      <c r="QFK851" s="3"/>
      <c r="QFL851" s="3"/>
      <c r="QFM851" s="3"/>
      <c r="QFN851" s="3"/>
      <c r="QFO851" s="3"/>
      <c r="QFP851" s="3"/>
      <c r="QFQ851" s="3"/>
      <c r="QFR851" s="3"/>
      <c r="QFS851" s="3"/>
      <c r="QFT851" s="3"/>
      <c r="QFU851" s="3"/>
      <c r="QFV851" s="3"/>
      <c r="QFW851" s="3"/>
      <c r="QFX851" s="3"/>
      <c r="QFY851" s="3"/>
      <c r="QFZ851" s="3"/>
      <c r="QGA851" s="3"/>
      <c r="QGB851" s="3"/>
      <c r="QGC851" s="3"/>
      <c r="QGD851" s="3"/>
      <c r="QGE851" s="3"/>
      <c r="QGF851" s="3"/>
      <c r="QGG851" s="3"/>
      <c r="QGH851" s="3"/>
      <c r="QGI851" s="3"/>
      <c r="QGJ851" s="3"/>
      <c r="QGK851" s="3"/>
      <c r="QGL851" s="3"/>
      <c r="QGM851" s="3"/>
      <c r="QGN851" s="3"/>
      <c r="QGO851" s="3"/>
      <c r="QGP851" s="3"/>
      <c r="QGQ851" s="3"/>
      <c r="QGR851" s="3"/>
      <c r="QGS851" s="3"/>
      <c r="QGT851" s="3"/>
      <c r="QGU851" s="3"/>
      <c r="QGV851" s="3"/>
      <c r="QGW851" s="3"/>
      <c r="QGX851" s="3"/>
      <c r="QGY851" s="3"/>
      <c r="QGZ851" s="3"/>
      <c r="QHA851" s="3"/>
      <c r="QHB851" s="3"/>
      <c r="QHC851" s="3"/>
      <c r="QHD851" s="3"/>
      <c r="QHE851" s="3"/>
      <c r="QHF851" s="3"/>
      <c r="QHG851" s="3"/>
      <c r="QHH851" s="3"/>
      <c r="QHI851" s="3"/>
      <c r="QHJ851" s="3"/>
      <c r="QHK851" s="3"/>
      <c r="QHL851" s="3"/>
      <c r="QHM851" s="3"/>
      <c r="QHN851" s="3"/>
      <c r="QHO851" s="3"/>
      <c r="QHP851" s="3"/>
      <c r="QHQ851" s="3"/>
      <c r="QHR851" s="3"/>
      <c r="QHS851" s="3"/>
      <c r="QHT851" s="3"/>
      <c r="QHU851" s="3"/>
      <c r="QHV851" s="3"/>
      <c r="QHW851" s="3"/>
      <c r="QHX851" s="3"/>
      <c r="QHY851" s="3"/>
      <c r="QHZ851" s="3"/>
      <c r="QIA851" s="3"/>
      <c r="QIB851" s="3"/>
      <c r="QIC851" s="3"/>
      <c r="QID851" s="3"/>
      <c r="QIE851" s="3"/>
      <c r="QIF851" s="3"/>
      <c r="QIG851" s="3"/>
      <c r="QIH851" s="3"/>
      <c r="QII851" s="3"/>
      <c r="QIJ851" s="3"/>
      <c r="QIK851" s="3"/>
      <c r="QIL851" s="3"/>
      <c r="QIM851" s="3"/>
      <c r="QIN851" s="3"/>
      <c r="QIO851" s="3"/>
      <c r="QIP851" s="3"/>
      <c r="QIQ851" s="3"/>
      <c r="QIR851" s="3"/>
      <c r="QIS851" s="3"/>
      <c r="QIT851" s="3"/>
      <c r="QIU851" s="3"/>
      <c r="QIV851" s="3"/>
      <c r="QIW851" s="3"/>
      <c r="QIX851" s="3"/>
      <c r="QIY851" s="3"/>
      <c r="QIZ851" s="3"/>
      <c r="QJA851" s="3"/>
      <c r="QJB851" s="3"/>
      <c r="QJC851" s="3"/>
      <c r="QJD851" s="3"/>
      <c r="QJE851" s="3"/>
      <c r="QJF851" s="3"/>
      <c r="QJG851" s="3"/>
      <c r="QJH851" s="3"/>
      <c r="QJI851" s="3"/>
      <c r="QJJ851" s="3"/>
      <c r="QJK851" s="3"/>
      <c r="QJL851" s="3"/>
      <c r="QJM851" s="3"/>
      <c r="QJN851" s="3"/>
      <c r="QJO851" s="3"/>
      <c r="QJP851" s="3"/>
      <c r="QJQ851" s="3"/>
      <c r="QJR851" s="3"/>
      <c r="QJS851" s="3"/>
      <c r="QJT851" s="3"/>
      <c r="QJU851" s="3"/>
      <c r="QJV851" s="3"/>
      <c r="QJW851" s="3"/>
      <c r="QJX851" s="3"/>
      <c r="QJY851" s="3"/>
      <c r="QJZ851" s="3"/>
      <c r="QKA851" s="3"/>
      <c r="QKB851" s="3"/>
      <c r="QKC851" s="3"/>
      <c r="QKD851" s="3"/>
      <c r="QKE851" s="3"/>
      <c r="QKF851" s="3"/>
      <c r="QKG851" s="3"/>
      <c r="QKH851" s="3"/>
      <c r="QKI851" s="3"/>
      <c r="QKJ851" s="3"/>
      <c r="QKK851" s="3"/>
      <c r="QKL851" s="3"/>
      <c r="QKM851" s="3"/>
      <c r="QKN851" s="3"/>
      <c r="QKO851" s="3"/>
      <c r="QKP851" s="3"/>
      <c r="QKQ851" s="3"/>
      <c r="QKR851" s="3"/>
      <c r="QKS851" s="3"/>
      <c r="QKT851" s="3"/>
      <c r="QKU851" s="3"/>
      <c r="QKV851" s="3"/>
      <c r="QKW851" s="3"/>
      <c r="QKX851" s="3"/>
      <c r="QKY851" s="3"/>
      <c r="QKZ851" s="3"/>
      <c r="QLA851" s="3"/>
      <c r="QLB851" s="3"/>
      <c r="QLC851" s="3"/>
      <c r="QLD851" s="3"/>
      <c r="QLE851" s="3"/>
      <c r="QLF851" s="3"/>
      <c r="QLG851" s="3"/>
      <c r="QLH851" s="3"/>
      <c r="QLI851" s="3"/>
      <c r="QLJ851" s="3"/>
      <c r="QLK851" s="3"/>
      <c r="QLL851" s="3"/>
      <c r="QLM851" s="3"/>
      <c r="QLN851" s="3"/>
      <c r="QLO851" s="3"/>
      <c r="QLP851" s="3"/>
      <c r="QLQ851" s="3"/>
      <c r="QLR851" s="3"/>
      <c r="QLS851" s="3"/>
      <c r="QLT851" s="3"/>
      <c r="QLU851" s="3"/>
      <c r="QLV851" s="3"/>
      <c r="QLW851" s="3"/>
      <c r="QLX851" s="3"/>
      <c r="QLY851" s="3"/>
      <c r="QLZ851" s="3"/>
      <c r="QMA851" s="3"/>
      <c r="QMB851" s="3"/>
      <c r="QMC851" s="3"/>
      <c r="QMD851" s="3"/>
      <c r="QME851" s="3"/>
      <c r="QMF851" s="3"/>
      <c r="QMG851" s="3"/>
      <c r="QMH851" s="3"/>
      <c r="QMI851" s="3"/>
      <c r="QMJ851" s="3"/>
      <c r="QMK851" s="3"/>
      <c r="QML851" s="3"/>
      <c r="QMM851" s="3"/>
      <c r="QMN851" s="3"/>
      <c r="QMO851" s="3"/>
      <c r="QMP851" s="3"/>
      <c r="QMQ851" s="3"/>
      <c r="QMR851" s="3"/>
      <c r="QMS851" s="3"/>
      <c r="QMT851" s="3"/>
      <c r="QMU851" s="3"/>
      <c r="QMV851" s="3"/>
      <c r="QMW851" s="3"/>
      <c r="QMX851" s="3"/>
      <c r="QMY851" s="3"/>
      <c r="QMZ851" s="3"/>
      <c r="QNA851" s="3"/>
      <c r="QNB851" s="3"/>
      <c r="QNC851" s="3"/>
      <c r="QND851" s="3"/>
      <c r="QNE851" s="3"/>
      <c r="QNF851" s="3"/>
      <c r="QNG851" s="3"/>
      <c r="QNH851" s="3"/>
      <c r="QNI851" s="3"/>
      <c r="QNJ851" s="3"/>
      <c r="QNK851" s="3"/>
      <c r="QNL851" s="3"/>
      <c r="QNM851" s="3"/>
      <c r="QNN851" s="3"/>
      <c r="QNO851" s="3"/>
      <c r="QNP851" s="3"/>
      <c r="QNQ851" s="3"/>
      <c r="QNR851" s="3"/>
      <c r="QNS851" s="3"/>
      <c r="QNT851" s="3"/>
      <c r="QNU851" s="3"/>
      <c r="QNV851" s="3"/>
      <c r="QNW851" s="3"/>
      <c r="QNX851" s="3"/>
      <c r="QNY851" s="3"/>
      <c r="QNZ851" s="3"/>
      <c r="QOA851" s="3"/>
      <c r="QOB851" s="3"/>
      <c r="QOC851" s="3"/>
      <c r="QOD851" s="3"/>
      <c r="QOE851" s="3"/>
      <c r="QOF851" s="3"/>
      <c r="QOG851" s="3"/>
      <c r="QOH851" s="3"/>
      <c r="QOI851" s="3"/>
      <c r="QOJ851" s="3"/>
      <c r="QOK851" s="3"/>
      <c r="QOL851" s="3"/>
      <c r="QOM851" s="3"/>
      <c r="QON851" s="3"/>
      <c r="QOO851" s="3"/>
      <c r="QOP851" s="3"/>
      <c r="QOQ851" s="3"/>
      <c r="QOR851" s="3"/>
      <c r="QOS851" s="3"/>
      <c r="QOT851" s="3"/>
      <c r="QOU851" s="3"/>
      <c r="QOV851" s="3"/>
      <c r="QOW851" s="3"/>
      <c r="QOX851" s="3"/>
      <c r="QOY851" s="3"/>
      <c r="QOZ851" s="3"/>
      <c r="QPA851" s="3"/>
      <c r="QPB851" s="3"/>
      <c r="QPC851" s="3"/>
      <c r="QPD851" s="3"/>
      <c r="QPE851" s="3"/>
      <c r="QPF851" s="3"/>
      <c r="QPG851" s="3"/>
      <c r="QPH851" s="3"/>
      <c r="QPI851" s="3"/>
      <c r="QPJ851" s="3"/>
      <c r="QPK851" s="3"/>
      <c r="QPL851" s="3"/>
      <c r="QPM851" s="3"/>
      <c r="QPN851" s="3"/>
      <c r="QPO851" s="3"/>
      <c r="QPP851" s="3"/>
      <c r="QPQ851" s="3"/>
      <c r="QPR851" s="3"/>
      <c r="QPS851" s="3"/>
      <c r="QPT851" s="3"/>
      <c r="QPU851" s="3"/>
      <c r="QPV851" s="3"/>
      <c r="QPW851" s="3"/>
      <c r="QPX851" s="3"/>
      <c r="QPY851" s="3"/>
      <c r="QPZ851" s="3"/>
      <c r="QQA851" s="3"/>
      <c r="QQB851" s="3"/>
      <c r="QQC851" s="3"/>
      <c r="QQD851" s="3"/>
      <c r="QQE851" s="3"/>
      <c r="QQF851" s="3"/>
      <c r="QQG851" s="3"/>
      <c r="QQH851" s="3"/>
      <c r="QQI851" s="3"/>
      <c r="QQJ851" s="3"/>
      <c r="QQK851" s="3"/>
      <c r="QQL851" s="3"/>
      <c r="QQM851" s="3"/>
      <c r="QQN851" s="3"/>
      <c r="QQO851" s="3"/>
      <c r="QQP851" s="3"/>
      <c r="QQQ851" s="3"/>
      <c r="QQR851" s="3"/>
      <c r="QQS851" s="3"/>
      <c r="QQT851" s="3"/>
      <c r="QQU851" s="3"/>
      <c r="QQV851" s="3"/>
      <c r="QQW851" s="3"/>
      <c r="QQX851" s="3"/>
      <c r="QQY851" s="3"/>
      <c r="QQZ851" s="3"/>
      <c r="QRA851" s="3"/>
      <c r="QRB851" s="3"/>
      <c r="QRC851" s="3"/>
      <c r="QRD851" s="3"/>
      <c r="QRE851" s="3"/>
      <c r="QRF851" s="3"/>
      <c r="QRG851" s="3"/>
      <c r="QRH851" s="3"/>
      <c r="QRI851" s="3"/>
      <c r="QRJ851" s="3"/>
      <c r="QRK851" s="3"/>
      <c r="QRL851" s="3"/>
      <c r="QRM851" s="3"/>
      <c r="QRN851" s="3"/>
      <c r="QRO851" s="3"/>
      <c r="QRP851" s="3"/>
      <c r="QRQ851" s="3"/>
      <c r="QRR851" s="3"/>
      <c r="QRS851" s="3"/>
      <c r="QRT851" s="3"/>
      <c r="QRU851" s="3"/>
      <c r="QRV851" s="3"/>
      <c r="QRW851" s="3"/>
      <c r="QRX851" s="3"/>
      <c r="QRY851" s="3"/>
      <c r="QRZ851" s="3"/>
      <c r="QSA851" s="3"/>
      <c r="QSB851" s="3"/>
      <c r="QSC851" s="3"/>
      <c r="QSD851" s="3"/>
      <c r="QSE851" s="3"/>
      <c r="QSF851" s="3"/>
      <c r="QSG851" s="3"/>
      <c r="QSH851" s="3"/>
      <c r="QSI851" s="3"/>
      <c r="QSJ851" s="3"/>
      <c r="QSK851" s="3"/>
      <c r="QSL851" s="3"/>
      <c r="QSM851" s="3"/>
      <c r="QSN851" s="3"/>
      <c r="QSO851" s="3"/>
      <c r="QSP851" s="3"/>
      <c r="QSQ851" s="3"/>
      <c r="QSR851" s="3"/>
      <c r="QSS851" s="3"/>
      <c r="QST851" s="3"/>
      <c r="QSU851" s="3"/>
      <c r="QSV851" s="3"/>
      <c r="QSW851" s="3"/>
      <c r="QSX851" s="3"/>
      <c r="QSY851" s="3"/>
      <c r="QSZ851" s="3"/>
      <c r="QTA851" s="3"/>
      <c r="QTB851" s="3"/>
      <c r="QTC851" s="3"/>
      <c r="QTD851" s="3"/>
      <c r="QTE851" s="3"/>
      <c r="QTF851" s="3"/>
      <c r="QTG851" s="3"/>
      <c r="QTH851" s="3"/>
      <c r="QTI851" s="3"/>
      <c r="QTJ851" s="3"/>
      <c r="QTK851" s="3"/>
      <c r="QTL851" s="3"/>
      <c r="QTM851" s="3"/>
      <c r="QTN851" s="3"/>
      <c r="QTO851" s="3"/>
      <c r="QTP851" s="3"/>
      <c r="QTQ851" s="3"/>
      <c r="QTR851" s="3"/>
      <c r="QTS851" s="3"/>
      <c r="QTT851" s="3"/>
      <c r="QTU851" s="3"/>
      <c r="QTV851" s="3"/>
      <c r="QTW851" s="3"/>
      <c r="QTX851" s="3"/>
      <c r="QTY851" s="3"/>
      <c r="QTZ851" s="3"/>
      <c r="QUA851" s="3"/>
      <c r="QUB851" s="3"/>
      <c r="QUC851" s="3"/>
      <c r="QUD851" s="3"/>
      <c r="QUE851" s="3"/>
      <c r="QUF851" s="3"/>
      <c r="QUG851" s="3"/>
      <c r="QUH851" s="3"/>
      <c r="QUI851" s="3"/>
      <c r="QUJ851" s="3"/>
      <c r="QUK851" s="3"/>
      <c r="QUL851" s="3"/>
      <c r="QUM851" s="3"/>
      <c r="QUN851" s="3"/>
      <c r="QUO851" s="3"/>
      <c r="QUP851" s="3"/>
      <c r="QUQ851" s="3"/>
      <c r="QUR851" s="3"/>
      <c r="QUS851" s="3"/>
      <c r="QUT851" s="3"/>
      <c r="QUU851" s="3"/>
      <c r="QUV851" s="3"/>
      <c r="QUW851" s="3"/>
      <c r="QUX851" s="3"/>
      <c r="QUY851" s="3"/>
      <c r="QUZ851" s="3"/>
      <c r="QVA851" s="3"/>
      <c r="QVB851" s="3"/>
      <c r="QVC851" s="3"/>
      <c r="QVD851" s="3"/>
      <c r="QVE851" s="3"/>
      <c r="QVF851" s="3"/>
      <c r="QVG851" s="3"/>
      <c r="QVH851" s="3"/>
      <c r="QVI851" s="3"/>
      <c r="QVJ851" s="3"/>
      <c r="QVK851" s="3"/>
      <c r="QVL851" s="3"/>
      <c r="QVM851" s="3"/>
      <c r="QVN851" s="3"/>
      <c r="QVO851" s="3"/>
      <c r="QVP851" s="3"/>
      <c r="QVQ851" s="3"/>
      <c r="QVR851" s="3"/>
      <c r="QVS851" s="3"/>
      <c r="QVT851" s="3"/>
      <c r="QVU851" s="3"/>
      <c r="QVV851" s="3"/>
      <c r="QVW851" s="3"/>
      <c r="QVX851" s="3"/>
      <c r="QVY851" s="3"/>
      <c r="QVZ851" s="3"/>
      <c r="QWA851" s="3"/>
      <c r="QWB851" s="3"/>
      <c r="QWC851" s="3"/>
      <c r="QWD851" s="3"/>
      <c r="QWE851" s="3"/>
      <c r="QWF851" s="3"/>
      <c r="QWG851" s="3"/>
      <c r="QWH851" s="3"/>
      <c r="QWI851" s="3"/>
      <c r="QWJ851" s="3"/>
      <c r="QWK851" s="3"/>
      <c r="QWL851" s="3"/>
      <c r="QWM851" s="3"/>
      <c r="QWN851" s="3"/>
      <c r="QWO851" s="3"/>
      <c r="QWP851" s="3"/>
      <c r="QWQ851" s="3"/>
      <c r="QWR851" s="3"/>
      <c r="QWS851" s="3"/>
      <c r="QWT851" s="3"/>
      <c r="QWU851" s="3"/>
      <c r="QWV851" s="3"/>
      <c r="QWW851" s="3"/>
      <c r="QWX851" s="3"/>
      <c r="QWY851" s="3"/>
      <c r="QWZ851" s="3"/>
      <c r="QXA851" s="3"/>
      <c r="QXB851" s="3"/>
      <c r="QXC851" s="3"/>
      <c r="QXD851" s="3"/>
      <c r="QXE851" s="3"/>
      <c r="QXF851" s="3"/>
      <c r="QXG851" s="3"/>
      <c r="QXH851" s="3"/>
      <c r="QXI851" s="3"/>
      <c r="QXJ851" s="3"/>
      <c r="QXK851" s="3"/>
      <c r="QXL851" s="3"/>
      <c r="QXM851" s="3"/>
      <c r="QXN851" s="3"/>
      <c r="QXO851" s="3"/>
      <c r="QXP851" s="3"/>
      <c r="QXQ851" s="3"/>
      <c r="QXR851" s="3"/>
      <c r="QXS851" s="3"/>
      <c r="QXT851" s="3"/>
      <c r="QXU851" s="3"/>
      <c r="QXV851" s="3"/>
      <c r="QXW851" s="3"/>
      <c r="QXX851" s="3"/>
      <c r="QXY851" s="3"/>
      <c r="QXZ851" s="3"/>
      <c r="QYA851" s="3"/>
      <c r="QYB851" s="3"/>
      <c r="QYC851" s="3"/>
      <c r="QYD851" s="3"/>
      <c r="QYE851" s="3"/>
      <c r="QYF851" s="3"/>
      <c r="QYG851" s="3"/>
      <c r="QYH851" s="3"/>
      <c r="QYI851" s="3"/>
      <c r="QYJ851" s="3"/>
      <c r="QYK851" s="3"/>
      <c r="QYL851" s="3"/>
      <c r="QYM851" s="3"/>
      <c r="QYN851" s="3"/>
      <c r="QYO851" s="3"/>
      <c r="QYP851" s="3"/>
      <c r="QYQ851" s="3"/>
      <c r="QYR851" s="3"/>
      <c r="QYS851" s="3"/>
      <c r="QYT851" s="3"/>
      <c r="QYU851" s="3"/>
      <c r="QYV851" s="3"/>
      <c r="QYW851" s="3"/>
      <c r="QYX851" s="3"/>
      <c r="QYY851" s="3"/>
      <c r="QYZ851" s="3"/>
      <c r="QZA851" s="3"/>
      <c r="QZB851" s="3"/>
      <c r="QZC851" s="3"/>
      <c r="QZD851" s="3"/>
      <c r="QZE851" s="3"/>
      <c r="QZF851" s="3"/>
      <c r="QZG851" s="3"/>
      <c r="QZH851" s="3"/>
      <c r="QZI851" s="3"/>
      <c r="QZJ851" s="3"/>
      <c r="QZK851" s="3"/>
      <c r="QZL851" s="3"/>
      <c r="QZM851" s="3"/>
      <c r="QZN851" s="3"/>
      <c r="QZO851" s="3"/>
      <c r="QZP851" s="3"/>
      <c r="QZQ851" s="3"/>
      <c r="QZR851" s="3"/>
      <c r="QZS851" s="3"/>
      <c r="QZT851" s="3"/>
      <c r="QZU851" s="3"/>
      <c r="QZV851" s="3"/>
      <c r="QZW851" s="3"/>
      <c r="QZX851" s="3"/>
      <c r="QZY851" s="3"/>
      <c r="QZZ851" s="3"/>
      <c r="RAA851" s="3"/>
      <c r="RAB851" s="3"/>
      <c r="RAC851" s="3"/>
      <c r="RAD851" s="3"/>
      <c r="RAE851" s="3"/>
      <c r="RAF851" s="3"/>
      <c r="RAG851" s="3"/>
      <c r="RAH851" s="3"/>
      <c r="RAI851" s="3"/>
      <c r="RAJ851" s="3"/>
      <c r="RAK851" s="3"/>
      <c r="RAL851" s="3"/>
      <c r="RAM851" s="3"/>
      <c r="RAN851" s="3"/>
      <c r="RAO851" s="3"/>
      <c r="RAP851" s="3"/>
      <c r="RAQ851" s="3"/>
      <c r="RAR851" s="3"/>
      <c r="RAS851" s="3"/>
      <c r="RAT851" s="3"/>
      <c r="RAU851" s="3"/>
      <c r="RAV851" s="3"/>
      <c r="RAW851" s="3"/>
      <c r="RAX851" s="3"/>
      <c r="RAY851" s="3"/>
      <c r="RAZ851" s="3"/>
      <c r="RBA851" s="3"/>
      <c r="RBB851" s="3"/>
      <c r="RBC851" s="3"/>
      <c r="RBD851" s="3"/>
      <c r="RBE851" s="3"/>
      <c r="RBF851" s="3"/>
      <c r="RBG851" s="3"/>
      <c r="RBH851" s="3"/>
      <c r="RBI851" s="3"/>
      <c r="RBJ851" s="3"/>
      <c r="RBK851" s="3"/>
      <c r="RBL851" s="3"/>
      <c r="RBM851" s="3"/>
      <c r="RBN851" s="3"/>
      <c r="RBO851" s="3"/>
      <c r="RBP851" s="3"/>
      <c r="RBQ851" s="3"/>
      <c r="RBR851" s="3"/>
      <c r="RBS851" s="3"/>
      <c r="RBT851" s="3"/>
      <c r="RBU851" s="3"/>
      <c r="RBV851" s="3"/>
      <c r="RBW851" s="3"/>
      <c r="RBX851" s="3"/>
      <c r="RBY851" s="3"/>
      <c r="RBZ851" s="3"/>
      <c r="RCA851" s="3"/>
      <c r="RCB851" s="3"/>
      <c r="RCC851" s="3"/>
      <c r="RCD851" s="3"/>
      <c r="RCE851" s="3"/>
      <c r="RCF851" s="3"/>
      <c r="RCG851" s="3"/>
      <c r="RCH851" s="3"/>
      <c r="RCI851" s="3"/>
      <c r="RCJ851" s="3"/>
      <c r="RCK851" s="3"/>
      <c r="RCL851" s="3"/>
      <c r="RCM851" s="3"/>
      <c r="RCN851" s="3"/>
      <c r="RCO851" s="3"/>
      <c r="RCP851" s="3"/>
      <c r="RCQ851" s="3"/>
      <c r="RCR851" s="3"/>
      <c r="RCS851" s="3"/>
      <c r="RCT851" s="3"/>
      <c r="RCU851" s="3"/>
      <c r="RCV851" s="3"/>
      <c r="RCW851" s="3"/>
      <c r="RCX851" s="3"/>
      <c r="RCY851" s="3"/>
      <c r="RCZ851" s="3"/>
      <c r="RDA851" s="3"/>
      <c r="RDB851" s="3"/>
      <c r="RDC851" s="3"/>
      <c r="RDD851" s="3"/>
      <c r="RDE851" s="3"/>
      <c r="RDF851" s="3"/>
      <c r="RDG851" s="3"/>
      <c r="RDH851" s="3"/>
      <c r="RDI851" s="3"/>
      <c r="RDJ851" s="3"/>
      <c r="RDK851" s="3"/>
      <c r="RDL851" s="3"/>
      <c r="RDM851" s="3"/>
      <c r="RDN851" s="3"/>
      <c r="RDO851" s="3"/>
      <c r="RDP851" s="3"/>
      <c r="RDQ851" s="3"/>
      <c r="RDR851" s="3"/>
      <c r="RDS851" s="3"/>
      <c r="RDT851" s="3"/>
      <c r="RDU851" s="3"/>
      <c r="RDV851" s="3"/>
      <c r="RDW851" s="3"/>
      <c r="RDX851" s="3"/>
      <c r="RDY851" s="3"/>
      <c r="RDZ851" s="3"/>
      <c r="REA851" s="3"/>
      <c r="REB851" s="3"/>
      <c r="REC851" s="3"/>
      <c r="RED851" s="3"/>
      <c r="REE851" s="3"/>
      <c r="REF851" s="3"/>
      <c r="REG851" s="3"/>
      <c r="REH851" s="3"/>
      <c r="REI851" s="3"/>
      <c r="REJ851" s="3"/>
      <c r="REK851" s="3"/>
      <c r="REL851" s="3"/>
      <c r="REM851" s="3"/>
      <c r="REN851" s="3"/>
      <c r="REO851" s="3"/>
      <c r="REP851" s="3"/>
      <c r="REQ851" s="3"/>
      <c r="RER851" s="3"/>
      <c r="RES851" s="3"/>
      <c r="RET851" s="3"/>
      <c r="REU851" s="3"/>
      <c r="REV851" s="3"/>
      <c r="REW851" s="3"/>
      <c r="REX851" s="3"/>
      <c r="REY851" s="3"/>
      <c r="REZ851" s="3"/>
      <c r="RFA851" s="3"/>
      <c r="RFB851" s="3"/>
      <c r="RFC851" s="3"/>
      <c r="RFD851" s="3"/>
      <c r="RFE851" s="3"/>
      <c r="RFF851" s="3"/>
      <c r="RFG851" s="3"/>
      <c r="RFH851" s="3"/>
      <c r="RFI851" s="3"/>
      <c r="RFJ851" s="3"/>
      <c r="RFK851" s="3"/>
      <c r="RFL851" s="3"/>
      <c r="RFM851" s="3"/>
      <c r="RFN851" s="3"/>
      <c r="RFO851" s="3"/>
      <c r="RFP851" s="3"/>
      <c r="RFQ851" s="3"/>
      <c r="RFR851" s="3"/>
      <c r="RFS851" s="3"/>
      <c r="RFT851" s="3"/>
      <c r="RFU851" s="3"/>
      <c r="RFV851" s="3"/>
      <c r="RFW851" s="3"/>
      <c r="RFX851" s="3"/>
      <c r="RFY851" s="3"/>
      <c r="RFZ851" s="3"/>
      <c r="RGA851" s="3"/>
      <c r="RGB851" s="3"/>
      <c r="RGC851" s="3"/>
      <c r="RGD851" s="3"/>
      <c r="RGE851" s="3"/>
      <c r="RGF851" s="3"/>
      <c r="RGG851" s="3"/>
      <c r="RGH851" s="3"/>
      <c r="RGI851" s="3"/>
      <c r="RGJ851" s="3"/>
      <c r="RGK851" s="3"/>
      <c r="RGL851" s="3"/>
      <c r="RGM851" s="3"/>
      <c r="RGN851" s="3"/>
      <c r="RGO851" s="3"/>
      <c r="RGP851" s="3"/>
      <c r="RGQ851" s="3"/>
      <c r="RGR851" s="3"/>
      <c r="RGS851" s="3"/>
      <c r="RGT851" s="3"/>
      <c r="RGU851" s="3"/>
      <c r="RGV851" s="3"/>
      <c r="RGW851" s="3"/>
      <c r="RGX851" s="3"/>
      <c r="RGY851" s="3"/>
      <c r="RGZ851" s="3"/>
      <c r="RHA851" s="3"/>
      <c r="RHB851" s="3"/>
      <c r="RHC851" s="3"/>
      <c r="RHD851" s="3"/>
      <c r="RHE851" s="3"/>
      <c r="RHF851" s="3"/>
      <c r="RHG851" s="3"/>
      <c r="RHH851" s="3"/>
      <c r="RHI851" s="3"/>
      <c r="RHJ851" s="3"/>
      <c r="RHK851" s="3"/>
      <c r="RHL851" s="3"/>
      <c r="RHM851" s="3"/>
      <c r="RHN851" s="3"/>
      <c r="RHO851" s="3"/>
      <c r="RHP851" s="3"/>
      <c r="RHQ851" s="3"/>
      <c r="RHR851" s="3"/>
      <c r="RHS851" s="3"/>
      <c r="RHT851" s="3"/>
      <c r="RHU851" s="3"/>
      <c r="RHV851" s="3"/>
      <c r="RHW851" s="3"/>
      <c r="RHX851" s="3"/>
      <c r="RHY851" s="3"/>
      <c r="RHZ851" s="3"/>
      <c r="RIA851" s="3"/>
      <c r="RIB851" s="3"/>
      <c r="RIC851" s="3"/>
      <c r="RID851" s="3"/>
      <c r="RIE851" s="3"/>
      <c r="RIF851" s="3"/>
      <c r="RIG851" s="3"/>
      <c r="RIH851" s="3"/>
      <c r="RII851" s="3"/>
      <c r="RIJ851" s="3"/>
      <c r="RIK851" s="3"/>
      <c r="RIL851" s="3"/>
      <c r="RIM851" s="3"/>
      <c r="RIN851" s="3"/>
      <c r="RIO851" s="3"/>
      <c r="RIP851" s="3"/>
      <c r="RIQ851" s="3"/>
      <c r="RIR851" s="3"/>
      <c r="RIS851" s="3"/>
      <c r="RIT851" s="3"/>
      <c r="RIU851" s="3"/>
      <c r="RIV851" s="3"/>
      <c r="RIW851" s="3"/>
      <c r="RIX851" s="3"/>
      <c r="RIY851" s="3"/>
      <c r="RIZ851" s="3"/>
      <c r="RJA851" s="3"/>
      <c r="RJB851" s="3"/>
      <c r="RJC851" s="3"/>
      <c r="RJD851" s="3"/>
      <c r="RJE851" s="3"/>
      <c r="RJF851" s="3"/>
      <c r="RJG851" s="3"/>
      <c r="RJH851" s="3"/>
      <c r="RJI851" s="3"/>
      <c r="RJJ851" s="3"/>
      <c r="RJK851" s="3"/>
      <c r="RJL851" s="3"/>
      <c r="RJM851" s="3"/>
      <c r="RJN851" s="3"/>
      <c r="RJO851" s="3"/>
      <c r="RJP851" s="3"/>
      <c r="RJQ851" s="3"/>
      <c r="RJR851" s="3"/>
      <c r="RJS851" s="3"/>
      <c r="RJT851" s="3"/>
      <c r="RJU851" s="3"/>
      <c r="RJV851" s="3"/>
      <c r="RJW851" s="3"/>
      <c r="RJX851" s="3"/>
      <c r="RJY851" s="3"/>
      <c r="RJZ851" s="3"/>
      <c r="RKA851" s="3"/>
      <c r="RKB851" s="3"/>
      <c r="RKC851" s="3"/>
      <c r="RKD851" s="3"/>
      <c r="RKE851" s="3"/>
      <c r="RKF851" s="3"/>
      <c r="RKG851" s="3"/>
      <c r="RKH851" s="3"/>
      <c r="RKI851" s="3"/>
      <c r="RKJ851" s="3"/>
      <c r="RKK851" s="3"/>
      <c r="RKL851" s="3"/>
      <c r="RKM851" s="3"/>
      <c r="RKN851" s="3"/>
      <c r="RKO851" s="3"/>
      <c r="RKP851" s="3"/>
      <c r="RKQ851" s="3"/>
      <c r="RKR851" s="3"/>
      <c r="RKS851" s="3"/>
      <c r="RKT851" s="3"/>
      <c r="RKU851" s="3"/>
      <c r="RKV851" s="3"/>
      <c r="RKW851" s="3"/>
      <c r="RKX851" s="3"/>
      <c r="RKY851" s="3"/>
      <c r="RKZ851" s="3"/>
      <c r="RLA851" s="3"/>
      <c r="RLB851" s="3"/>
      <c r="RLC851" s="3"/>
      <c r="RLD851" s="3"/>
      <c r="RLE851" s="3"/>
      <c r="RLF851" s="3"/>
      <c r="RLG851" s="3"/>
      <c r="RLH851" s="3"/>
      <c r="RLI851" s="3"/>
      <c r="RLJ851" s="3"/>
      <c r="RLK851" s="3"/>
      <c r="RLL851" s="3"/>
      <c r="RLM851" s="3"/>
      <c r="RLN851" s="3"/>
      <c r="RLO851" s="3"/>
      <c r="RLP851" s="3"/>
      <c r="RLQ851" s="3"/>
      <c r="RLR851" s="3"/>
      <c r="RLS851" s="3"/>
      <c r="RLT851" s="3"/>
      <c r="RLU851" s="3"/>
      <c r="RLV851" s="3"/>
      <c r="RLW851" s="3"/>
      <c r="RLX851" s="3"/>
      <c r="RLY851" s="3"/>
      <c r="RLZ851" s="3"/>
      <c r="RMA851" s="3"/>
      <c r="RMB851" s="3"/>
      <c r="RMC851" s="3"/>
      <c r="RMD851" s="3"/>
      <c r="RME851" s="3"/>
      <c r="RMF851" s="3"/>
      <c r="RMG851" s="3"/>
      <c r="RMH851" s="3"/>
      <c r="RMI851" s="3"/>
      <c r="RMJ851" s="3"/>
      <c r="RMK851" s="3"/>
      <c r="RML851" s="3"/>
      <c r="RMM851" s="3"/>
      <c r="RMN851" s="3"/>
      <c r="RMO851" s="3"/>
      <c r="RMP851" s="3"/>
      <c r="RMQ851" s="3"/>
      <c r="RMR851" s="3"/>
      <c r="RMS851" s="3"/>
      <c r="RMT851" s="3"/>
      <c r="RMU851" s="3"/>
      <c r="RMV851" s="3"/>
      <c r="RMW851" s="3"/>
      <c r="RMX851" s="3"/>
      <c r="RMY851" s="3"/>
      <c r="RMZ851" s="3"/>
      <c r="RNA851" s="3"/>
      <c r="RNB851" s="3"/>
      <c r="RNC851" s="3"/>
      <c r="RND851" s="3"/>
      <c r="RNE851" s="3"/>
      <c r="RNF851" s="3"/>
      <c r="RNG851" s="3"/>
      <c r="RNH851" s="3"/>
      <c r="RNI851" s="3"/>
      <c r="RNJ851" s="3"/>
      <c r="RNK851" s="3"/>
      <c r="RNL851" s="3"/>
      <c r="RNM851" s="3"/>
      <c r="RNN851" s="3"/>
      <c r="RNO851" s="3"/>
      <c r="RNP851" s="3"/>
      <c r="RNQ851" s="3"/>
      <c r="RNR851" s="3"/>
      <c r="RNS851" s="3"/>
      <c r="RNT851" s="3"/>
      <c r="RNU851" s="3"/>
      <c r="RNV851" s="3"/>
      <c r="RNW851" s="3"/>
      <c r="RNX851" s="3"/>
      <c r="RNY851" s="3"/>
      <c r="RNZ851" s="3"/>
      <c r="ROA851" s="3"/>
      <c r="ROB851" s="3"/>
      <c r="ROC851" s="3"/>
      <c r="ROD851" s="3"/>
      <c r="ROE851" s="3"/>
      <c r="ROF851" s="3"/>
      <c r="ROG851" s="3"/>
      <c r="ROH851" s="3"/>
      <c r="ROI851" s="3"/>
      <c r="ROJ851" s="3"/>
      <c r="ROK851" s="3"/>
      <c r="ROL851" s="3"/>
      <c r="ROM851" s="3"/>
      <c r="RON851" s="3"/>
      <c r="ROO851" s="3"/>
      <c r="ROP851" s="3"/>
      <c r="ROQ851" s="3"/>
      <c r="ROR851" s="3"/>
      <c r="ROS851" s="3"/>
      <c r="ROT851" s="3"/>
      <c r="ROU851" s="3"/>
      <c r="ROV851" s="3"/>
      <c r="ROW851" s="3"/>
      <c r="ROX851" s="3"/>
      <c r="ROY851" s="3"/>
      <c r="ROZ851" s="3"/>
      <c r="RPA851" s="3"/>
      <c r="RPB851" s="3"/>
      <c r="RPC851" s="3"/>
      <c r="RPD851" s="3"/>
      <c r="RPE851" s="3"/>
      <c r="RPF851" s="3"/>
      <c r="RPG851" s="3"/>
      <c r="RPH851" s="3"/>
      <c r="RPI851" s="3"/>
      <c r="RPJ851" s="3"/>
      <c r="RPK851" s="3"/>
      <c r="RPL851" s="3"/>
      <c r="RPM851" s="3"/>
      <c r="RPN851" s="3"/>
      <c r="RPO851" s="3"/>
      <c r="RPP851" s="3"/>
      <c r="RPQ851" s="3"/>
      <c r="RPR851" s="3"/>
      <c r="RPS851" s="3"/>
      <c r="RPT851" s="3"/>
      <c r="RPU851" s="3"/>
      <c r="RPV851" s="3"/>
      <c r="RPW851" s="3"/>
      <c r="RPX851" s="3"/>
      <c r="RPY851" s="3"/>
      <c r="RPZ851" s="3"/>
      <c r="RQA851" s="3"/>
      <c r="RQB851" s="3"/>
      <c r="RQC851" s="3"/>
      <c r="RQD851" s="3"/>
      <c r="RQE851" s="3"/>
      <c r="RQF851" s="3"/>
      <c r="RQG851" s="3"/>
      <c r="RQH851" s="3"/>
      <c r="RQI851" s="3"/>
      <c r="RQJ851" s="3"/>
      <c r="RQK851" s="3"/>
      <c r="RQL851" s="3"/>
      <c r="RQM851" s="3"/>
      <c r="RQN851" s="3"/>
      <c r="RQO851" s="3"/>
      <c r="RQP851" s="3"/>
      <c r="RQQ851" s="3"/>
      <c r="RQR851" s="3"/>
      <c r="RQS851" s="3"/>
      <c r="RQT851" s="3"/>
      <c r="RQU851" s="3"/>
      <c r="RQV851" s="3"/>
      <c r="RQW851" s="3"/>
      <c r="RQX851" s="3"/>
      <c r="RQY851" s="3"/>
      <c r="RQZ851" s="3"/>
      <c r="RRA851" s="3"/>
      <c r="RRB851" s="3"/>
      <c r="RRC851" s="3"/>
      <c r="RRD851" s="3"/>
      <c r="RRE851" s="3"/>
      <c r="RRF851" s="3"/>
      <c r="RRG851" s="3"/>
      <c r="RRH851" s="3"/>
      <c r="RRI851" s="3"/>
      <c r="RRJ851" s="3"/>
      <c r="RRK851" s="3"/>
      <c r="RRL851" s="3"/>
      <c r="RRM851" s="3"/>
      <c r="RRN851" s="3"/>
      <c r="RRO851" s="3"/>
      <c r="RRP851" s="3"/>
      <c r="RRQ851" s="3"/>
      <c r="RRR851" s="3"/>
      <c r="RRS851" s="3"/>
      <c r="RRT851" s="3"/>
      <c r="RRU851" s="3"/>
      <c r="RRV851" s="3"/>
      <c r="RRW851" s="3"/>
      <c r="RRX851" s="3"/>
      <c r="RRY851" s="3"/>
      <c r="RRZ851" s="3"/>
      <c r="RSA851" s="3"/>
      <c r="RSB851" s="3"/>
      <c r="RSC851" s="3"/>
      <c r="RSD851" s="3"/>
      <c r="RSE851" s="3"/>
      <c r="RSF851" s="3"/>
      <c r="RSG851" s="3"/>
      <c r="RSH851" s="3"/>
      <c r="RSI851" s="3"/>
      <c r="RSJ851" s="3"/>
      <c r="RSK851" s="3"/>
      <c r="RSL851" s="3"/>
      <c r="RSM851" s="3"/>
      <c r="RSN851" s="3"/>
      <c r="RSO851" s="3"/>
      <c r="RSP851" s="3"/>
      <c r="RSQ851" s="3"/>
      <c r="RSR851" s="3"/>
      <c r="RSS851" s="3"/>
      <c r="RST851" s="3"/>
      <c r="RSU851" s="3"/>
      <c r="RSV851" s="3"/>
      <c r="RSW851" s="3"/>
      <c r="RSX851" s="3"/>
      <c r="RSY851" s="3"/>
      <c r="RSZ851" s="3"/>
      <c r="RTA851" s="3"/>
      <c r="RTB851" s="3"/>
      <c r="RTC851" s="3"/>
      <c r="RTD851" s="3"/>
      <c r="RTE851" s="3"/>
      <c r="RTF851" s="3"/>
      <c r="RTG851" s="3"/>
      <c r="RTH851" s="3"/>
      <c r="RTI851" s="3"/>
      <c r="RTJ851" s="3"/>
      <c r="RTK851" s="3"/>
      <c r="RTL851" s="3"/>
      <c r="RTM851" s="3"/>
      <c r="RTN851" s="3"/>
      <c r="RTO851" s="3"/>
      <c r="RTP851" s="3"/>
      <c r="RTQ851" s="3"/>
      <c r="RTR851" s="3"/>
      <c r="RTS851" s="3"/>
      <c r="RTT851" s="3"/>
      <c r="RTU851" s="3"/>
      <c r="RTV851" s="3"/>
      <c r="RTW851" s="3"/>
      <c r="RTX851" s="3"/>
      <c r="RTY851" s="3"/>
      <c r="RTZ851" s="3"/>
      <c r="RUA851" s="3"/>
      <c r="RUB851" s="3"/>
      <c r="RUC851" s="3"/>
      <c r="RUD851" s="3"/>
      <c r="RUE851" s="3"/>
      <c r="RUF851" s="3"/>
      <c r="RUG851" s="3"/>
      <c r="RUH851" s="3"/>
      <c r="RUI851" s="3"/>
      <c r="RUJ851" s="3"/>
      <c r="RUK851" s="3"/>
      <c r="RUL851" s="3"/>
      <c r="RUM851" s="3"/>
      <c r="RUN851" s="3"/>
      <c r="RUO851" s="3"/>
      <c r="RUP851" s="3"/>
      <c r="RUQ851" s="3"/>
      <c r="RUR851" s="3"/>
      <c r="RUS851" s="3"/>
      <c r="RUT851" s="3"/>
      <c r="RUU851" s="3"/>
      <c r="RUV851" s="3"/>
      <c r="RUW851" s="3"/>
      <c r="RUX851" s="3"/>
      <c r="RUY851" s="3"/>
      <c r="RUZ851" s="3"/>
      <c r="RVA851" s="3"/>
      <c r="RVB851" s="3"/>
      <c r="RVC851" s="3"/>
      <c r="RVD851" s="3"/>
      <c r="RVE851" s="3"/>
      <c r="RVF851" s="3"/>
      <c r="RVG851" s="3"/>
      <c r="RVH851" s="3"/>
      <c r="RVI851" s="3"/>
      <c r="RVJ851" s="3"/>
      <c r="RVK851" s="3"/>
      <c r="RVL851" s="3"/>
      <c r="RVM851" s="3"/>
      <c r="RVN851" s="3"/>
      <c r="RVO851" s="3"/>
      <c r="RVP851" s="3"/>
      <c r="RVQ851" s="3"/>
      <c r="RVR851" s="3"/>
      <c r="RVS851" s="3"/>
      <c r="RVT851" s="3"/>
      <c r="RVU851" s="3"/>
      <c r="RVV851" s="3"/>
      <c r="RVW851" s="3"/>
      <c r="RVX851" s="3"/>
      <c r="RVY851" s="3"/>
      <c r="RVZ851" s="3"/>
      <c r="RWA851" s="3"/>
      <c r="RWB851" s="3"/>
      <c r="RWC851" s="3"/>
      <c r="RWD851" s="3"/>
      <c r="RWE851" s="3"/>
      <c r="RWF851" s="3"/>
      <c r="RWG851" s="3"/>
      <c r="RWH851" s="3"/>
      <c r="RWI851" s="3"/>
      <c r="RWJ851" s="3"/>
      <c r="RWK851" s="3"/>
      <c r="RWL851" s="3"/>
      <c r="RWM851" s="3"/>
      <c r="RWN851" s="3"/>
      <c r="RWO851" s="3"/>
      <c r="RWP851" s="3"/>
      <c r="RWQ851" s="3"/>
      <c r="RWR851" s="3"/>
      <c r="RWS851" s="3"/>
      <c r="RWT851" s="3"/>
      <c r="RWU851" s="3"/>
      <c r="RWV851" s="3"/>
      <c r="RWW851" s="3"/>
      <c r="RWX851" s="3"/>
      <c r="RWY851" s="3"/>
      <c r="RWZ851" s="3"/>
      <c r="RXA851" s="3"/>
      <c r="RXB851" s="3"/>
      <c r="RXC851" s="3"/>
      <c r="RXD851" s="3"/>
      <c r="RXE851" s="3"/>
      <c r="RXF851" s="3"/>
      <c r="RXG851" s="3"/>
      <c r="RXH851" s="3"/>
      <c r="RXI851" s="3"/>
      <c r="RXJ851" s="3"/>
      <c r="RXK851" s="3"/>
      <c r="RXL851" s="3"/>
      <c r="RXM851" s="3"/>
      <c r="RXN851" s="3"/>
      <c r="RXO851" s="3"/>
      <c r="RXP851" s="3"/>
      <c r="RXQ851" s="3"/>
      <c r="RXR851" s="3"/>
      <c r="RXS851" s="3"/>
      <c r="RXT851" s="3"/>
      <c r="RXU851" s="3"/>
      <c r="RXV851" s="3"/>
      <c r="RXW851" s="3"/>
      <c r="RXX851" s="3"/>
      <c r="RXY851" s="3"/>
      <c r="RXZ851" s="3"/>
      <c r="RYA851" s="3"/>
      <c r="RYB851" s="3"/>
      <c r="RYC851" s="3"/>
      <c r="RYD851" s="3"/>
      <c r="RYE851" s="3"/>
      <c r="RYF851" s="3"/>
      <c r="RYG851" s="3"/>
      <c r="RYH851" s="3"/>
      <c r="RYI851" s="3"/>
      <c r="RYJ851" s="3"/>
      <c r="RYK851" s="3"/>
      <c r="RYL851" s="3"/>
      <c r="RYM851" s="3"/>
      <c r="RYN851" s="3"/>
      <c r="RYO851" s="3"/>
      <c r="RYP851" s="3"/>
      <c r="RYQ851" s="3"/>
      <c r="RYR851" s="3"/>
      <c r="RYS851" s="3"/>
      <c r="RYT851" s="3"/>
      <c r="RYU851" s="3"/>
      <c r="RYV851" s="3"/>
      <c r="RYW851" s="3"/>
      <c r="RYX851" s="3"/>
      <c r="RYY851" s="3"/>
      <c r="RYZ851" s="3"/>
      <c r="RZA851" s="3"/>
      <c r="RZB851" s="3"/>
      <c r="RZC851" s="3"/>
      <c r="RZD851" s="3"/>
      <c r="RZE851" s="3"/>
      <c r="RZF851" s="3"/>
      <c r="RZG851" s="3"/>
      <c r="RZH851" s="3"/>
      <c r="RZI851" s="3"/>
      <c r="RZJ851" s="3"/>
      <c r="RZK851" s="3"/>
      <c r="RZL851" s="3"/>
      <c r="RZM851" s="3"/>
      <c r="RZN851" s="3"/>
      <c r="RZO851" s="3"/>
      <c r="RZP851" s="3"/>
      <c r="RZQ851" s="3"/>
      <c r="RZR851" s="3"/>
      <c r="RZS851" s="3"/>
      <c r="RZT851" s="3"/>
      <c r="RZU851" s="3"/>
      <c r="RZV851" s="3"/>
      <c r="RZW851" s="3"/>
      <c r="RZX851" s="3"/>
      <c r="RZY851" s="3"/>
      <c r="RZZ851" s="3"/>
      <c r="SAA851" s="3"/>
      <c r="SAB851" s="3"/>
      <c r="SAC851" s="3"/>
      <c r="SAD851" s="3"/>
      <c r="SAE851" s="3"/>
      <c r="SAF851" s="3"/>
      <c r="SAG851" s="3"/>
      <c r="SAH851" s="3"/>
      <c r="SAI851" s="3"/>
      <c r="SAJ851" s="3"/>
      <c r="SAK851" s="3"/>
      <c r="SAL851" s="3"/>
      <c r="SAM851" s="3"/>
      <c r="SAN851" s="3"/>
      <c r="SAO851" s="3"/>
      <c r="SAP851" s="3"/>
      <c r="SAQ851" s="3"/>
      <c r="SAR851" s="3"/>
      <c r="SAS851" s="3"/>
      <c r="SAT851" s="3"/>
      <c r="SAU851" s="3"/>
      <c r="SAV851" s="3"/>
      <c r="SAW851" s="3"/>
      <c r="SAX851" s="3"/>
      <c r="SAY851" s="3"/>
      <c r="SAZ851" s="3"/>
      <c r="SBA851" s="3"/>
      <c r="SBB851" s="3"/>
      <c r="SBC851" s="3"/>
      <c r="SBD851" s="3"/>
      <c r="SBE851" s="3"/>
      <c r="SBF851" s="3"/>
      <c r="SBG851" s="3"/>
      <c r="SBH851" s="3"/>
      <c r="SBI851" s="3"/>
      <c r="SBJ851" s="3"/>
      <c r="SBK851" s="3"/>
      <c r="SBL851" s="3"/>
      <c r="SBM851" s="3"/>
      <c r="SBN851" s="3"/>
      <c r="SBO851" s="3"/>
      <c r="SBP851" s="3"/>
      <c r="SBQ851" s="3"/>
      <c r="SBR851" s="3"/>
      <c r="SBS851" s="3"/>
      <c r="SBT851" s="3"/>
      <c r="SBU851" s="3"/>
      <c r="SBV851" s="3"/>
      <c r="SBW851" s="3"/>
      <c r="SBX851" s="3"/>
      <c r="SBY851" s="3"/>
      <c r="SBZ851" s="3"/>
      <c r="SCA851" s="3"/>
      <c r="SCB851" s="3"/>
      <c r="SCC851" s="3"/>
      <c r="SCD851" s="3"/>
      <c r="SCE851" s="3"/>
      <c r="SCF851" s="3"/>
      <c r="SCG851" s="3"/>
      <c r="SCH851" s="3"/>
      <c r="SCI851" s="3"/>
      <c r="SCJ851" s="3"/>
      <c r="SCK851" s="3"/>
      <c r="SCL851" s="3"/>
      <c r="SCM851" s="3"/>
      <c r="SCN851" s="3"/>
      <c r="SCO851" s="3"/>
      <c r="SCP851" s="3"/>
      <c r="SCQ851" s="3"/>
      <c r="SCR851" s="3"/>
      <c r="SCS851" s="3"/>
      <c r="SCT851" s="3"/>
      <c r="SCU851" s="3"/>
      <c r="SCV851" s="3"/>
      <c r="SCW851" s="3"/>
      <c r="SCX851" s="3"/>
      <c r="SCY851" s="3"/>
      <c r="SCZ851" s="3"/>
      <c r="SDA851" s="3"/>
      <c r="SDB851" s="3"/>
      <c r="SDC851" s="3"/>
      <c r="SDD851" s="3"/>
      <c r="SDE851" s="3"/>
      <c r="SDF851" s="3"/>
      <c r="SDG851" s="3"/>
      <c r="SDH851" s="3"/>
      <c r="SDI851" s="3"/>
      <c r="SDJ851" s="3"/>
      <c r="SDK851" s="3"/>
      <c r="SDL851" s="3"/>
      <c r="SDM851" s="3"/>
      <c r="SDN851" s="3"/>
      <c r="SDO851" s="3"/>
      <c r="SDP851" s="3"/>
      <c r="SDQ851" s="3"/>
      <c r="SDR851" s="3"/>
      <c r="SDS851" s="3"/>
      <c r="SDT851" s="3"/>
      <c r="SDU851" s="3"/>
      <c r="SDV851" s="3"/>
      <c r="SDW851" s="3"/>
      <c r="SDX851" s="3"/>
      <c r="SDY851" s="3"/>
      <c r="SDZ851" s="3"/>
      <c r="SEA851" s="3"/>
      <c r="SEB851" s="3"/>
      <c r="SEC851" s="3"/>
      <c r="SED851" s="3"/>
      <c r="SEE851" s="3"/>
      <c r="SEF851" s="3"/>
      <c r="SEG851" s="3"/>
      <c r="SEH851" s="3"/>
      <c r="SEI851" s="3"/>
      <c r="SEJ851" s="3"/>
      <c r="SEK851" s="3"/>
      <c r="SEL851" s="3"/>
      <c r="SEM851" s="3"/>
      <c r="SEN851" s="3"/>
      <c r="SEO851" s="3"/>
      <c r="SEP851" s="3"/>
      <c r="SEQ851" s="3"/>
      <c r="SER851" s="3"/>
      <c r="SES851" s="3"/>
      <c r="SET851" s="3"/>
      <c r="SEU851" s="3"/>
      <c r="SEV851" s="3"/>
      <c r="SEW851" s="3"/>
      <c r="SEX851" s="3"/>
      <c r="SEY851" s="3"/>
      <c r="SEZ851" s="3"/>
      <c r="SFA851" s="3"/>
      <c r="SFB851" s="3"/>
      <c r="SFC851" s="3"/>
      <c r="SFD851" s="3"/>
      <c r="SFE851" s="3"/>
      <c r="SFF851" s="3"/>
      <c r="SFG851" s="3"/>
      <c r="SFH851" s="3"/>
      <c r="SFI851" s="3"/>
      <c r="SFJ851" s="3"/>
      <c r="SFK851" s="3"/>
      <c r="SFL851" s="3"/>
      <c r="SFM851" s="3"/>
      <c r="SFN851" s="3"/>
      <c r="SFO851" s="3"/>
      <c r="SFP851" s="3"/>
      <c r="SFQ851" s="3"/>
      <c r="SFR851" s="3"/>
      <c r="SFS851" s="3"/>
      <c r="SFT851" s="3"/>
      <c r="SFU851" s="3"/>
      <c r="SFV851" s="3"/>
      <c r="SFW851" s="3"/>
      <c r="SFX851" s="3"/>
      <c r="SFY851" s="3"/>
      <c r="SFZ851" s="3"/>
      <c r="SGA851" s="3"/>
      <c r="SGB851" s="3"/>
      <c r="SGC851" s="3"/>
      <c r="SGD851" s="3"/>
      <c r="SGE851" s="3"/>
      <c r="SGF851" s="3"/>
      <c r="SGG851" s="3"/>
      <c r="SGH851" s="3"/>
      <c r="SGI851" s="3"/>
      <c r="SGJ851" s="3"/>
      <c r="SGK851" s="3"/>
      <c r="SGL851" s="3"/>
      <c r="SGM851" s="3"/>
      <c r="SGN851" s="3"/>
      <c r="SGO851" s="3"/>
      <c r="SGP851" s="3"/>
      <c r="SGQ851" s="3"/>
      <c r="SGR851" s="3"/>
      <c r="SGS851" s="3"/>
      <c r="SGT851" s="3"/>
      <c r="SGU851" s="3"/>
      <c r="SGV851" s="3"/>
      <c r="SGW851" s="3"/>
      <c r="SGX851" s="3"/>
      <c r="SGY851" s="3"/>
      <c r="SGZ851" s="3"/>
      <c r="SHA851" s="3"/>
      <c r="SHB851" s="3"/>
      <c r="SHC851" s="3"/>
      <c r="SHD851" s="3"/>
      <c r="SHE851" s="3"/>
      <c r="SHF851" s="3"/>
      <c r="SHG851" s="3"/>
      <c r="SHH851" s="3"/>
      <c r="SHI851" s="3"/>
      <c r="SHJ851" s="3"/>
      <c r="SHK851" s="3"/>
      <c r="SHL851" s="3"/>
      <c r="SHM851" s="3"/>
      <c r="SHN851" s="3"/>
      <c r="SHO851" s="3"/>
      <c r="SHP851" s="3"/>
      <c r="SHQ851" s="3"/>
      <c r="SHR851" s="3"/>
      <c r="SHS851" s="3"/>
      <c r="SHT851" s="3"/>
      <c r="SHU851" s="3"/>
      <c r="SHV851" s="3"/>
      <c r="SHW851" s="3"/>
      <c r="SHX851" s="3"/>
      <c r="SHY851" s="3"/>
      <c r="SHZ851" s="3"/>
      <c r="SIA851" s="3"/>
      <c r="SIB851" s="3"/>
      <c r="SIC851" s="3"/>
      <c r="SID851" s="3"/>
      <c r="SIE851" s="3"/>
      <c r="SIF851" s="3"/>
      <c r="SIG851" s="3"/>
      <c r="SIH851" s="3"/>
      <c r="SII851" s="3"/>
      <c r="SIJ851" s="3"/>
      <c r="SIK851" s="3"/>
      <c r="SIL851" s="3"/>
      <c r="SIM851" s="3"/>
      <c r="SIN851" s="3"/>
      <c r="SIO851" s="3"/>
      <c r="SIP851" s="3"/>
      <c r="SIQ851" s="3"/>
      <c r="SIR851" s="3"/>
      <c r="SIS851" s="3"/>
      <c r="SIT851" s="3"/>
      <c r="SIU851" s="3"/>
      <c r="SIV851" s="3"/>
      <c r="SIW851" s="3"/>
      <c r="SIX851" s="3"/>
      <c r="SIY851" s="3"/>
      <c r="SIZ851" s="3"/>
      <c r="SJA851" s="3"/>
      <c r="SJB851" s="3"/>
      <c r="SJC851" s="3"/>
      <c r="SJD851" s="3"/>
      <c r="SJE851" s="3"/>
      <c r="SJF851" s="3"/>
      <c r="SJG851" s="3"/>
      <c r="SJH851" s="3"/>
      <c r="SJI851" s="3"/>
      <c r="SJJ851" s="3"/>
      <c r="SJK851" s="3"/>
      <c r="SJL851" s="3"/>
      <c r="SJM851" s="3"/>
      <c r="SJN851" s="3"/>
      <c r="SJO851" s="3"/>
      <c r="SJP851" s="3"/>
      <c r="SJQ851" s="3"/>
      <c r="SJR851" s="3"/>
      <c r="SJS851" s="3"/>
      <c r="SJT851" s="3"/>
      <c r="SJU851" s="3"/>
      <c r="SJV851" s="3"/>
      <c r="SJW851" s="3"/>
      <c r="SJX851" s="3"/>
      <c r="SJY851" s="3"/>
      <c r="SJZ851" s="3"/>
      <c r="SKA851" s="3"/>
      <c r="SKB851" s="3"/>
      <c r="SKC851" s="3"/>
      <c r="SKD851" s="3"/>
      <c r="SKE851" s="3"/>
      <c r="SKF851" s="3"/>
      <c r="SKG851" s="3"/>
      <c r="SKH851" s="3"/>
      <c r="SKI851" s="3"/>
      <c r="SKJ851" s="3"/>
      <c r="SKK851" s="3"/>
      <c r="SKL851" s="3"/>
      <c r="SKM851" s="3"/>
      <c r="SKN851" s="3"/>
      <c r="SKO851" s="3"/>
      <c r="SKP851" s="3"/>
      <c r="SKQ851" s="3"/>
      <c r="SKR851" s="3"/>
      <c r="SKS851" s="3"/>
      <c r="SKT851" s="3"/>
      <c r="SKU851" s="3"/>
      <c r="SKV851" s="3"/>
      <c r="SKW851" s="3"/>
      <c r="SKX851" s="3"/>
      <c r="SKY851" s="3"/>
      <c r="SKZ851" s="3"/>
      <c r="SLA851" s="3"/>
      <c r="SLB851" s="3"/>
      <c r="SLC851" s="3"/>
      <c r="SLD851" s="3"/>
      <c r="SLE851" s="3"/>
      <c r="SLF851" s="3"/>
      <c r="SLG851" s="3"/>
      <c r="SLH851" s="3"/>
      <c r="SLI851" s="3"/>
      <c r="SLJ851" s="3"/>
      <c r="SLK851" s="3"/>
      <c r="SLL851" s="3"/>
      <c r="SLM851" s="3"/>
      <c r="SLN851" s="3"/>
      <c r="SLO851" s="3"/>
      <c r="SLP851" s="3"/>
      <c r="SLQ851" s="3"/>
      <c r="SLR851" s="3"/>
      <c r="SLS851" s="3"/>
      <c r="SLT851" s="3"/>
      <c r="SLU851" s="3"/>
      <c r="SLV851" s="3"/>
      <c r="SLW851" s="3"/>
      <c r="SLX851" s="3"/>
      <c r="SLY851" s="3"/>
      <c r="SLZ851" s="3"/>
      <c r="SMA851" s="3"/>
      <c r="SMB851" s="3"/>
      <c r="SMC851" s="3"/>
      <c r="SMD851" s="3"/>
      <c r="SME851" s="3"/>
      <c r="SMF851" s="3"/>
      <c r="SMG851" s="3"/>
      <c r="SMH851" s="3"/>
      <c r="SMI851" s="3"/>
      <c r="SMJ851" s="3"/>
      <c r="SMK851" s="3"/>
      <c r="SML851" s="3"/>
      <c r="SMM851" s="3"/>
      <c r="SMN851" s="3"/>
      <c r="SMO851" s="3"/>
      <c r="SMP851" s="3"/>
      <c r="SMQ851" s="3"/>
      <c r="SMR851" s="3"/>
      <c r="SMS851" s="3"/>
      <c r="SMT851" s="3"/>
      <c r="SMU851" s="3"/>
      <c r="SMV851" s="3"/>
      <c r="SMW851" s="3"/>
      <c r="SMX851" s="3"/>
      <c r="SMY851" s="3"/>
      <c r="SMZ851" s="3"/>
      <c r="SNA851" s="3"/>
      <c r="SNB851" s="3"/>
      <c r="SNC851" s="3"/>
      <c r="SND851" s="3"/>
      <c r="SNE851" s="3"/>
      <c r="SNF851" s="3"/>
      <c r="SNG851" s="3"/>
      <c r="SNH851" s="3"/>
      <c r="SNI851" s="3"/>
      <c r="SNJ851" s="3"/>
      <c r="SNK851" s="3"/>
      <c r="SNL851" s="3"/>
      <c r="SNM851" s="3"/>
      <c r="SNN851" s="3"/>
      <c r="SNO851" s="3"/>
      <c r="SNP851" s="3"/>
      <c r="SNQ851" s="3"/>
      <c r="SNR851" s="3"/>
      <c r="SNS851" s="3"/>
      <c r="SNT851" s="3"/>
      <c r="SNU851" s="3"/>
      <c r="SNV851" s="3"/>
      <c r="SNW851" s="3"/>
      <c r="SNX851" s="3"/>
      <c r="SNY851" s="3"/>
      <c r="SNZ851" s="3"/>
      <c r="SOA851" s="3"/>
      <c r="SOB851" s="3"/>
      <c r="SOC851" s="3"/>
      <c r="SOD851" s="3"/>
      <c r="SOE851" s="3"/>
      <c r="SOF851" s="3"/>
      <c r="SOG851" s="3"/>
      <c r="SOH851" s="3"/>
      <c r="SOI851" s="3"/>
      <c r="SOJ851" s="3"/>
      <c r="SOK851" s="3"/>
      <c r="SOL851" s="3"/>
      <c r="SOM851" s="3"/>
      <c r="SON851" s="3"/>
      <c r="SOO851" s="3"/>
      <c r="SOP851" s="3"/>
      <c r="SOQ851" s="3"/>
      <c r="SOR851" s="3"/>
      <c r="SOS851" s="3"/>
      <c r="SOT851" s="3"/>
      <c r="SOU851" s="3"/>
      <c r="SOV851" s="3"/>
      <c r="SOW851" s="3"/>
      <c r="SOX851" s="3"/>
      <c r="SOY851" s="3"/>
      <c r="SOZ851" s="3"/>
      <c r="SPA851" s="3"/>
      <c r="SPB851" s="3"/>
      <c r="SPC851" s="3"/>
      <c r="SPD851" s="3"/>
      <c r="SPE851" s="3"/>
      <c r="SPF851" s="3"/>
      <c r="SPG851" s="3"/>
      <c r="SPH851" s="3"/>
      <c r="SPI851" s="3"/>
      <c r="SPJ851" s="3"/>
      <c r="SPK851" s="3"/>
      <c r="SPL851" s="3"/>
      <c r="SPM851" s="3"/>
      <c r="SPN851" s="3"/>
      <c r="SPO851" s="3"/>
      <c r="SPP851" s="3"/>
      <c r="SPQ851" s="3"/>
      <c r="SPR851" s="3"/>
      <c r="SPS851" s="3"/>
      <c r="SPT851" s="3"/>
      <c r="SPU851" s="3"/>
      <c r="SPV851" s="3"/>
      <c r="SPW851" s="3"/>
      <c r="SPX851" s="3"/>
      <c r="SPY851" s="3"/>
      <c r="SPZ851" s="3"/>
      <c r="SQA851" s="3"/>
      <c r="SQB851" s="3"/>
      <c r="SQC851" s="3"/>
      <c r="SQD851" s="3"/>
      <c r="SQE851" s="3"/>
      <c r="SQF851" s="3"/>
      <c r="SQG851" s="3"/>
      <c r="SQH851" s="3"/>
      <c r="SQI851" s="3"/>
      <c r="SQJ851" s="3"/>
      <c r="SQK851" s="3"/>
      <c r="SQL851" s="3"/>
      <c r="SQM851" s="3"/>
      <c r="SQN851" s="3"/>
      <c r="SQO851" s="3"/>
      <c r="SQP851" s="3"/>
      <c r="SQQ851" s="3"/>
      <c r="SQR851" s="3"/>
      <c r="SQS851" s="3"/>
      <c r="SQT851" s="3"/>
      <c r="SQU851" s="3"/>
      <c r="SQV851" s="3"/>
      <c r="SQW851" s="3"/>
      <c r="SQX851" s="3"/>
      <c r="SQY851" s="3"/>
      <c r="SQZ851" s="3"/>
      <c r="SRA851" s="3"/>
      <c r="SRB851" s="3"/>
      <c r="SRC851" s="3"/>
      <c r="SRD851" s="3"/>
      <c r="SRE851" s="3"/>
      <c r="SRF851" s="3"/>
      <c r="SRG851" s="3"/>
      <c r="SRH851" s="3"/>
      <c r="SRI851" s="3"/>
      <c r="SRJ851" s="3"/>
      <c r="SRK851" s="3"/>
      <c r="SRL851" s="3"/>
      <c r="SRM851" s="3"/>
      <c r="SRN851" s="3"/>
      <c r="SRO851" s="3"/>
      <c r="SRP851" s="3"/>
      <c r="SRQ851" s="3"/>
      <c r="SRR851" s="3"/>
      <c r="SRS851" s="3"/>
      <c r="SRT851" s="3"/>
      <c r="SRU851" s="3"/>
      <c r="SRV851" s="3"/>
      <c r="SRW851" s="3"/>
      <c r="SRX851" s="3"/>
      <c r="SRY851" s="3"/>
      <c r="SRZ851" s="3"/>
      <c r="SSA851" s="3"/>
      <c r="SSB851" s="3"/>
      <c r="SSC851" s="3"/>
      <c r="SSD851" s="3"/>
      <c r="SSE851" s="3"/>
      <c r="SSF851" s="3"/>
      <c r="SSG851" s="3"/>
      <c r="SSH851" s="3"/>
      <c r="SSI851" s="3"/>
      <c r="SSJ851" s="3"/>
      <c r="SSK851" s="3"/>
      <c r="SSL851" s="3"/>
      <c r="SSM851" s="3"/>
      <c r="SSN851" s="3"/>
      <c r="SSO851" s="3"/>
      <c r="SSP851" s="3"/>
      <c r="SSQ851" s="3"/>
      <c r="SSR851" s="3"/>
      <c r="SSS851" s="3"/>
      <c r="SST851" s="3"/>
      <c r="SSU851" s="3"/>
      <c r="SSV851" s="3"/>
      <c r="SSW851" s="3"/>
      <c r="SSX851" s="3"/>
      <c r="SSY851" s="3"/>
      <c r="SSZ851" s="3"/>
      <c r="STA851" s="3"/>
      <c r="STB851" s="3"/>
      <c r="STC851" s="3"/>
      <c r="STD851" s="3"/>
      <c r="STE851" s="3"/>
      <c r="STF851" s="3"/>
      <c r="STG851" s="3"/>
      <c r="STH851" s="3"/>
      <c r="STI851" s="3"/>
      <c r="STJ851" s="3"/>
      <c r="STK851" s="3"/>
      <c r="STL851" s="3"/>
      <c r="STM851" s="3"/>
      <c r="STN851" s="3"/>
      <c r="STO851" s="3"/>
      <c r="STP851" s="3"/>
      <c r="STQ851" s="3"/>
      <c r="STR851" s="3"/>
      <c r="STS851" s="3"/>
      <c r="STT851" s="3"/>
      <c r="STU851" s="3"/>
      <c r="STV851" s="3"/>
      <c r="STW851" s="3"/>
      <c r="STX851" s="3"/>
      <c r="STY851" s="3"/>
      <c r="STZ851" s="3"/>
      <c r="SUA851" s="3"/>
      <c r="SUB851" s="3"/>
      <c r="SUC851" s="3"/>
      <c r="SUD851" s="3"/>
      <c r="SUE851" s="3"/>
      <c r="SUF851" s="3"/>
      <c r="SUG851" s="3"/>
      <c r="SUH851" s="3"/>
      <c r="SUI851" s="3"/>
      <c r="SUJ851" s="3"/>
      <c r="SUK851" s="3"/>
      <c r="SUL851" s="3"/>
      <c r="SUM851" s="3"/>
      <c r="SUN851" s="3"/>
      <c r="SUO851" s="3"/>
      <c r="SUP851" s="3"/>
      <c r="SUQ851" s="3"/>
      <c r="SUR851" s="3"/>
      <c r="SUS851" s="3"/>
      <c r="SUT851" s="3"/>
      <c r="SUU851" s="3"/>
      <c r="SUV851" s="3"/>
      <c r="SUW851" s="3"/>
      <c r="SUX851" s="3"/>
      <c r="SUY851" s="3"/>
      <c r="SUZ851" s="3"/>
      <c r="SVA851" s="3"/>
      <c r="SVB851" s="3"/>
      <c r="SVC851" s="3"/>
      <c r="SVD851" s="3"/>
      <c r="SVE851" s="3"/>
      <c r="SVF851" s="3"/>
      <c r="SVG851" s="3"/>
      <c r="SVH851" s="3"/>
      <c r="SVI851" s="3"/>
      <c r="SVJ851" s="3"/>
      <c r="SVK851" s="3"/>
      <c r="SVL851" s="3"/>
      <c r="SVM851" s="3"/>
      <c r="SVN851" s="3"/>
      <c r="SVO851" s="3"/>
      <c r="SVP851" s="3"/>
      <c r="SVQ851" s="3"/>
      <c r="SVR851" s="3"/>
      <c r="SVS851" s="3"/>
      <c r="SVT851" s="3"/>
      <c r="SVU851" s="3"/>
      <c r="SVV851" s="3"/>
      <c r="SVW851" s="3"/>
      <c r="SVX851" s="3"/>
      <c r="SVY851" s="3"/>
      <c r="SVZ851" s="3"/>
      <c r="SWA851" s="3"/>
      <c r="SWB851" s="3"/>
      <c r="SWC851" s="3"/>
      <c r="SWD851" s="3"/>
      <c r="SWE851" s="3"/>
      <c r="SWF851" s="3"/>
      <c r="SWG851" s="3"/>
      <c r="SWH851" s="3"/>
      <c r="SWI851" s="3"/>
      <c r="SWJ851" s="3"/>
      <c r="SWK851" s="3"/>
      <c r="SWL851" s="3"/>
      <c r="SWM851" s="3"/>
      <c r="SWN851" s="3"/>
      <c r="SWO851" s="3"/>
      <c r="SWP851" s="3"/>
      <c r="SWQ851" s="3"/>
      <c r="SWR851" s="3"/>
      <c r="SWS851" s="3"/>
      <c r="SWT851" s="3"/>
      <c r="SWU851" s="3"/>
      <c r="SWV851" s="3"/>
      <c r="SWW851" s="3"/>
      <c r="SWX851" s="3"/>
      <c r="SWY851" s="3"/>
      <c r="SWZ851" s="3"/>
      <c r="SXA851" s="3"/>
      <c r="SXB851" s="3"/>
      <c r="SXC851" s="3"/>
      <c r="SXD851" s="3"/>
      <c r="SXE851" s="3"/>
      <c r="SXF851" s="3"/>
      <c r="SXG851" s="3"/>
      <c r="SXH851" s="3"/>
      <c r="SXI851" s="3"/>
      <c r="SXJ851" s="3"/>
      <c r="SXK851" s="3"/>
      <c r="SXL851" s="3"/>
      <c r="SXM851" s="3"/>
      <c r="SXN851" s="3"/>
      <c r="SXO851" s="3"/>
      <c r="SXP851" s="3"/>
      <c r="SXQ851" s="3"/>
      <c r="SXR851" s="3"/>
      <c r="SXS851" s="3"/>
      <c r="SXT851" s="3"/>
      <c r="SXU851" s="3"/>
      <c r="SXV851" s="3"/>
      <c r="SXW851" s="3"/>
      <c r="SXX851" s="3"/>
      <c r="SXY851" s="3"/>
      <c r="SXZ851" s="3"/>
      <c r="SYA851" s="3"/>
      <c r="SYB851" s="3"/>
      <c r="SYC851" s="3"/>
      <c r="SYD851" s="3"/>
      <c r="SYE851" s="3"/>
      <c r="SYF851" s="3"/>
      <c r="SYG851" s="3"/>
      <c r="SYH851" s="3"/>
      <c r="SYI851" s="3"/>
      <c r="SYJ851" s="3"/>
      <c r="SYK851" s="3"/>
      <c r="SYL851" s="3"/>
      <c r="SYM851" s="3"/>
      <c r="SYN851" s="3"/>
      <c r="SYO851" s="3"/>
      <c r="SYP851" s="3"/>
      <c r="SYQ851" s="3"/>
      <c r="SYR851" s="3"/>
      <c r="SYS851" s="3"/>
      <c r="SYT851" s="3"/>
      <c r="SYU851" s="3"/>
      <c r="SYV851" s="3"/>
      <c r="SYW851" s="3"/>
      <c r="SYX851" s="3"/>
      <c r="SYY851" s="3"/>
      <c r="SYZ851" s="3"/>
      <c r="SZA851" s="3"/>
      <c r="SZB851" s="3"/>
      <c r="SZC851" s="3"/>
      <c r="SZD851" s="3"/>
      <c r="SZE851" s="3"/>
      <c r="SZF851" s="3"/>
      <c r="SZG851" s="3"/>
      <c r="SZH851" s="3"/>
      <c r="SZI851" s="3"/>
      <c r="SZJ851" s="3"/>
      <c r="SZK851" s="3"/>
      <c r="SZL851" s="3"/>
      <c r="SZM851" s="3"/>
      <c r="SZN851" s="3"/>
      <c r="SZO851" s="3"/>
      <c r="SZP851" s="3"/>
      <c r="SZQ851" s="3"/>
      <c r="SZR851" s="3"/>
      <c r="SZS851" s="3"/>
      <c r="SZT851" s="3"/>
      <c r="SZU851" s="3"/>
      <c r="SZV851" s="3"/>
      <c r="SZW851" s="3"/>
      <c r="SZX851" s="3"/>
      <c r="SZY851" s="3"/>
      <c r="SZZ851" s="3"/>
      <c r="TAA851" s="3"/>
      <c r="TAB851" s="3"/>
      <c r="TAC851" s="3"/>
      <c r="TAD851" s="3"/>
      <c r="TAE851" s="3"/>
      <c r="TAF851" s="3"/>
      <c r="TAG851" s="3"/>
      <c r="TAH851" s="3"/>
      <c r="TAI851" s="3"/>
      <c r="TAJ851" s="3"/>
      <c r="TAK851" s="3"/>
      <c r="TAL851" s="3"/>
      <c r="TAM851" s="3"/>
      <c r="TAN851" s="3"/>
      <c r="TAO851" s="3"/>
      <c r="TAP851" s="3"/>
      <c r="TAQ851" s="3"/>
      <c r="TAR851" s="3"/>
      <c r="TAS851" s="3"/>
      <c r="TAT851" s="3"/>
      <c r="TAU851" s="3"/>
      <c r="TAV851" s="3"/>
      <c r="TAW851" s="3"/>
      <c r="TAX851" s="3"/>
      <c r="TAY851" s="3"/>
      <c r="TAZ851" s="3"/>
      <c r="TBA851" s="3"/>
      <c r="TBB851" s="3"/>
      <c r="TBC851" s="3"/>
      <c r="TBD851" s="3"/>
      <c r="TBE851" s="3"/>
      <c r="TBF851" s="3"/>
      <c r="TBG851" s="3"/>
      <c r="TBH851" s="3"/>
      <c r="TBI851" s="3"/>
      <c r="TBJ851" s="3"/>
      <c r="TBK851" s="3"/>
      <c r="TBL851" s="3"/>
      <c r="TBM851" s="3"/>
      <c r="TBN851" s="3"/>
      <c r="TBO851" s="3"/>
      <c r="TBP851" s="3"/>
      <c r="TBQ851" s="3"/>
      <c r="TBR851" s="3"/>
      <c r="TBS851" s="3"/>
      <c r="TBT851" s="3"/>
      <c r="TBU851" s="3"/>
      <c r="TBV851" s="3"/>
      <c r="TBW851" s="3"/>
      <c r="TBX851" s="3"/>
      <c r="TBY851" s="3"/>
      <c r="TBZ851" s="3"/>
      <c r="TCA851" s="3"/>
      <c r="TCB851" s="3"/>
      <c r="TCC851" s="3"/>
      <c r="TCD851" s="3"/>
      <c r="TCE851" s="3"/>
      <c r="TCF851" s="3"/>
      <c r="TCG851" s="3"/>
      <c r="TCH851" s="3"/>
      <c r="TCI851" s="3"/>
      <c r="TCJ851" s="3"/>
      <c r="TCK851" s="3"/>
      <c r="TCL851" s="3"/>
      <c r="TCM851" s="3"/>
      <c r="TCN851" s="3"/>
      <c r="TCO851" s="3"/>
      <c r="TCP851" s="3"/>
      <c r="TCQ851" s="3"/>
      <c r="TCR851" s="3"/>
      <c r="TCS851" s="3"/>
      <c r="TCT851" s="3"/>
      <c r="TCU851" s="3"/>
      <c r="TCV851" s="3"/>
      <c r="TCW851" s="3"/>
      <c r="TCX851" s="3"/>
      <c r="TCY851" s="3"/>
      <c r="TCZ851" s="3"/>
      <c r="TDA851" s="3"/>
      <c r="TDB851" s="3"/>
      <c r="TDC851" s="3"/>
      <c r="TDD851" s="3"/>
      <c r="TDE851" s="3"/>
      <c r="TDF851" s="3"/>
      <c r="TDG851" s="3"/>
      <c r="TDH851" s="3"/>
      <c r="TDI851" s="3"/>
      <c r="TDJ851" s="3"/>
      <c r="TDK851" s="3"/>
      <c r="TDL851" s="3"/>
      <c r="TDM851" s="3"/>
      <c r="TDN851" s="3"/>
      <c r="TDO851" s="3"/>
      <c r="TDP851" s="3"/>
      <c r="TDQ851" s="3"/>
      <c r="TDR851" s="3"/>
      <c r="TDS851" s="3"/>
      <c r="TDT851" s="3"/>
      <c r="TDU851" s="3"/>
      <c r="TDV851" s="3"/>
      <c r="TDW851" s="3"/>
      <c r="TDX851" s="3"/>
      <c r="TDY851" s="3"/>
      <c r="TDZ851" s="3"/>
      <c r="TEA851" s="3"/>
      <c r="TEB851" s="3"/>
      <c r="TEC851" s="3"/>
      <c r="TED851" s="3"/>
      <c r="TEE851" s="3"/>
      <c r="TEF851" s="3"/>
      <c r="TEG851" s="3"/>
      <c r="TEH851" s="3"/>
      <c r="TEI851" s="3"/>
      <c r="TEJ851" s="3"/>
      <c r="TEK851" s="3"/>
      <c r="TEL851" s="3"/>
      <c r="TEM851" s="3"/>
      <c r="TEN851" s="3"/>
      <c r="TEO851" s="3"/>
      <c r="TEP851" s="3"/>
      <c r="TEQ851" s="3"/>
      <c r="TER851" s="3"/>
      <c r="TES851" s="3"/>
      <c r="TET851" s="3"/>
      <c r="TEU851" s="3"/>
      <c r="TEV851" s="3"/>
      <c r="TEW851" s="3"/>
      <c r="TEX851" s="3"/>
      <c r="TEY851" s="3"/>
      <c r="TEZ851" s="3"/>
      <c r="TFA851" s="3"/>
      <c r="TFB851" s="3"/>
      <c r="TFC851" s="3"/>
      <c r="TFD851" s="3"/>
      <c r="TFE851" s="3"/>
      <c r="TFF851" s="3"/>
      <c r="TFG851" s="3"/>
      <c r="TFH851" s="3"/>
      <c r="TFI851" s="3"/>
      <c r="TFJ851" s="3"/>
      <c r="TFK851" s="3"/>
      <c r="TFL851" s="3"/>
      <c r="TFM851" s="3"/>
      <c r="TFN851" s="3"/>
      <c r="TFO851" s="3"/>
      <c r="TFP851" s="3"/>
      <c r="TFQ851" s="3"/>
      <c r="TFR851" s="3"/>
      <c r="TFS851" s="3"/>
      <c r="TFT851" s="3"/>
      <c r="TFU851" s="3"/>
      <c r="TFV851" s="3"/>
      <c r="TFW851" s="3"/>
      <c r="TFX851" s="3"/>
      <c r="TFY851" s="3"/>
      <c r="TFZ851" s="3"/>
      <c r="TGA851" s="3"/>
      <c r="TGB851" s="3"/>
      <c r="TGC851" s="3"/>
      <c r="TGD851" s="3"/>
      <c r="TGE851" s="3"/>
      <c r="TGF851" s="3"/>
      <c r="TGG851" s="3"/>
      <c r="TGH851" s="3"/>
      <c r="TGI851" s="3"/>
      <c r="TGJ851" s="3"/>
      <c r="TGK851" s="3"/>
      <c r="TGL851" s="3"/>
      <c r="TGM851" s="3"/>
      <c r="TGN851" s="3"/>
      <c r="TGO851" s="3"/>
      <c r="TGP851" s="3"/>
      <c r="TGQ851" s="3"/>
      <c r="TGR851" s="3"/>
      <c r="TGS851" s="3"/>
      <c r="TGT851" s="3"/>
      <c r="TGU851" s="3"/>
      <c r="TGV851" s="3"/>
      <c r="TGW851" s="3"/>
      <c r="TGX851" s="3"/>
      <c r="TGY851" s="3"/>
      <c r="TGZ851" s="3"/>
      <c r="THA851" s="3"/>
      <c r="THB851" s="3"/>
      <c r="THC851" s="3"/>
      <c r="THD851" s="3"/>
      <c r="THE851" s="3"/>
      <c r="THF851" s="3"/>
      <c r="THG851" s="3"/>
      <c r="THH851" s="3"/>
      <c r="THI851" s="3"/>
      <c r="THJ851" s="3"/>
      <c r="THK851" s="3"/>
      <c r="THL851" s="3"/>
      <c r="THM851" s="3"/>
      <c r="THN851" s="3"/>
      <c r="THO851" s="3"/>
      <c r="THP851" s="3"/>
      <c r="THQ851" s="3"/>
      <c r="THR851" s="3"/>
      <c r="THS851" s="3"/>
      <c r="THT851" s="3"/>
      <c r="THU851" s="3"/>
      <c r="THV851" s="3"/>
      <c r="THW851" s="3"/>
      <c r="THX851" s="3"/>
      <c r="THY851" s="3"/>
      <c r="THZ851" s="3"/>
      <c r="TIA851" s="3"/>
      <c r="TIB851" s="3"/>
      <c r="TIC851" s="3"/>
      <c r="TID851" s="3"/>
      <c r="TIE851" s="3"/>
      <c r="TIF851" s="3"/>
      <c r="TIG851" s="3"/>
      <c r="TIH851" s="3"/>
      <c r="TII851" s="3"/>
      <c r="TIJ851" s="3"/>
      <c r="TIK851" s="3"/>
      <c r="TIL851" s="3"/>
      <c r="TIM851" s="3"/>
      <c r="TIN851" s="3"/>
      <c r="TIO851" s="3"/>
      <c r="TIP851" s="3"/>
      <c r="TIQ851" s="3"/>
      <c r="TIR851" s="3"/>
      <c r="TIS851" s="3"/>
      <c r="TIT851" s="3"/>
      <c r="TIU851" s="3"/>
      <c r="TIV851" s="3"/>
      <c r="TIW851" s="3"/>
      <c r="TIX851" s="3"/>
      <c r="TIY851" s="3"/>
      <c r="TIZ851" s="3"/>
      <c r="TJA851" s="3"/>
      <c r="TJB851" s="3"/>
      <c r="TJC851" s="3"/>
      <c r="TJD851" s="3"/>
      <c r="TJE851" s="3"/>
      <c r="TJF851" s="3"/>
      <c r="TJG851" s="3"/>
      <c r="TJH851" s="3"/>
      <c r="TJI851" s="3"/>
      <c r="TJJ851" s="3"/>
      <c r="TJK851" s="3"/>
      <c r="TJL851" s="3"/>
      <c r="TJM851" s="3"/>
      <c r="TJN851" s="3"/>
      <c r="TJO851" s="3"/>
      <c r="TJP851" s="3"/>
      <c r="TJQ851" s="3"/>
      <c r="TJR851" s="3"/>
      <c r="TJS851" s="3"/>
      <c r="TJT851" s="3"/>
      <c r="TJU851" s="3"/>
      <c r="TJV851" s="3"/>
      <c r="TJW851" s="3"/>
      <c r="TJX851" s="3"/>
      <c r="TJY851" s="3"/>
      <c r="TJZ851" s="3"/>
      <c r="TKA851" s="3"/>
      <c r="TKB851" s="3"/>
      <c r="TKC851" s="3"/>
      <c r="TKD851" s="3"/>
      <c r="TKE851" s="3"/>
      <c r="TKF851" s="3"/>
      <c r="TKG851" s="3"/>
      <c r="TKH851" s="3"/>
      <c r="TKI851" s="3"/>
      <c r="TKJ851" s="3"/>
      <c r="TKK851" s="3"/>
      <c r="TKL851" s="3"/>
      <c r="TKM851" s="3"/>
      <c r="TKN851" s="3"/>
      <c r="TKO851" s="3"/>
      <c r="TKP851" s="3"/>
      <c r="TKQ851" s="3"/>
      <c r="TKR851" s="3"/>
      <c r="TKS851" s="3"/>
      <c r="TKT851" s="3"/>
      <c r="TKU851" s="3"/>
      <c r="TKV851" s="3"/>
      <c r="TKW851" s="3"/>
      <c r="TKX851" s="3"/>
      <c r="TKY851" s="3"/>
      <c r="TKZ851" s="3"/>
      <c r="TLA851" s="3"/>
      <c r="TLB851" s="3"/>
      <c r="TLC851" s="3"/>
      <c r="TLD851" s="3"/>
      <c r="TLE851" s="3"/>
      <c r="TLF851" s="3"/>
      <c r="TLG851" s="3"/>
      <c r="TLH851" s="3"/>
      <c r="TLI851" s="3"/>
      <c r="TLJ851" s="3"/>
      <c r="TLK851" s="3"/>
      <c r="TLL851" s="3"/>
      <c r="TLM851" s="3"/>
      <c r="TLN851" s="3"/>
      <c r="TLO851" s="3"/>
      <c r="TLP851" s="3"/>
      <c r="TLQ851" s="3"/>
      <c r="TLR851" s="3"/>
      <c r="TLS851" s="3"/>
      <c r="TLT851" s="3"/>
      <c r="TLU851" s="3"/>
      <c r="TLV851" s="3"/>
      <c r="TLW851" s="3"/>
      <c r="TLX851" s="3"/>
      <c r="TLY851" s="3"/>
      <c r="TLZ851" s="3"/>
      <c r="TMA851" s="3"/>
      <c r="TMB851" s="3"/>
      <c r="TMC851" s="3"/>
      <c r="TMD851" s="3"/>
      <c r="TME851" s="3"/>
      <c r="TMF851" s="3"/>
      <c r="TMG851" s="3"/>
      <c r="TMH851" s="3"/>
      <c r="TMI851" s="3"/>
      <c r="TMJ851" s="3"/>
      <c r="TMK851" s="3"/>
      <c r="TML851" s="3"/>
      <c r="TMM851" s="3"/>
      <c r="TMN851" s="3"/>
      <c r="TMO851" s="3"/>
      <c r="TMP851" s="3"/>
      <c r="TMQ851" s="3"/>
      <c r="TMR851" s="3"/>
      <c r="TMS851" s="3"/>
      <c r="TMT851" s="3"/>
      <c r="TMU851" s="3"/>
      <c r="TMV851" s="3"/>
      <c r="TMW851" s="3"/>
      <c r="TMX851" s="3"/>
      <c r="TMY851" s="3"/>
      <c r="TMZ851" s="3"/>
      <c r="TNA851" s="3"/>
      <c r="TNB851" s="3"/>
      <c r="TNC851" s="3"/>
      <c r="TND851" s="3"/>
      <c r="TNE851" s="3"/>
      <c r="TNF851" s="3"/>
      <c r="TNG851" s="3"/>
      <c r="TNH851" s="3"/>
      <c r="TNI851" s="3"/>
      <c r="TNJ851" s="3"/>
      <c r="TNK851" s="3"/>
      <c r="TNL851" s="3"/>
      <c r="TNM851" s="3"/>
      <c r="TNN851" s="3"/>
      <c r="TNO851" s="3"/>
      <c r="TNP851" s="3"/>
      <c r="TNQ851" s="3"/>
      <c r="TNR851" s="3"/>
      <c r="TNS851" s="3"/>
      <c r="TNT851" s="3"/>
      <c r="TNU851" s="3"/>
      <c r="TNV851" s="3"/>
      <c r="TNW851" s="3"/>
      <c r="TNX851" s="3"/>
      <c r="TNY851" s="3"/>
      <c r="TNZ851" s="3"/>
      <c r="TOA851" s="3"/>
      <c r="TOB851" s="3"/>
      <c r="TOC851" s="3"/>
      <c r="TOD851" s="3"/>
      <c r="TOE851" s="3"/>
      <c r="TOF851" s="3"/>
      <c r="TOG851" s="3"/>
      <c r="TOH851" s="3"/>
      <c r="TOI851" s="3"/>
      <c r="TOJ851" s="3"/>
      <c r="TOK851" s="3"/>
      <c r="TOL851" s="3"/>
      <c r="TOM851" s="3"/>
      <c r="TON851" s="3"/>
      <c r="TOO851" s="3"/>
      <c r="TOP851" s="3"/>
      <c r="TOQ851" s="3"/>
      <c r="TOR851" s="3"/>
      <c r="TOS851" s="3"/>
      <c r="TOT851" s="3"/>
      <c r="TOU851" s="3"/>
      <c r="TOV851" s="3"/>
      <c r="TOW851" s="3"/>
      <c r="TOX851" s="3"/>
      <c r="TOY851" s="3"/>
      <c r="TOZ851" s="3"/>
      <c r="TPA851" s="3"/>
      <c r="TPB851" s="3"/>
      <c r="TPC851" s="3"/>
      <c r="TPD851" s="3"/>
      <c r="TPE851" s="3"/>
      <c r="TPF851" s="3"/>
      <c r="TPG851" s="3"/>
      <c r="TPH851" s="3"/>
      <c r="TPI851" s="3"/>
      <c r="TPJ851" s="3"/>
      <c r="TPK851" s="3"/>
      <c r="TPL851" s="3"/>
      <c r="TPM851" s="3"/>
      <c r="TPN851" s="3"/>
      <c r="TPO851" s="3"/>
      <c r="TPP851" s="3"/>
      <c r="TPQ851" s="3"/>
      <c r="TPR851" s="3"/>
      <c r="TPS851" s="3"/>
      <c r="TPT851" s="3"/>
      <c r="TPU851" s="3"/>
      <c r="TPV851" s="3"/>
      <c r="TPW851" s="3"/>
      <c r="TPX851" s="3"/>
      <c r="TPY851" s="3"/>
      <c r="TPZ851" s="3"/>
      <c r="TQA851" s="3"/>
      <c r="TQB851" s="3"/>
      <c r="TQC851" s="3"/>
      <c r="TQD851" s="3"/>
      <c r="TQE851" s="3"/>
      <c r="TQF851" s="3"/>
      <c r="TQG851" s="3"/>
      <c r="TQH851" s="3"/>
      <c r="TQI851" s="3"/>
      <c r="TQJ851" s="3"/>
      <c r="TQK851" s="3"/>
      <c r="TQL851" s="3"/>
      <c r="TQM851" s="3"/>
      <c r="TQN851" s="3"/>
      <c r="TQO851" s="3"/>
      <c r="TQP851" s="3"/>
      <c r="TQQ851" s="3"/>
      <c r="TQR851" s="3"/>
      <c r="TQS851" s="3"/>
      <c r="TQT851" s="3"/>
      <c r="TQU851" s="3"/>
      <c r="TQV851" s="3"/>
      <c r="TQW851" s="3"/>
      <c r="TQX851" s="3"/>
      <c r="TQY851" s="3"/>
      <c r="TQZ851" s="3"/>
      <c r="TRA851" s="3"/>
      <c r="TRB851" s="3"/>
      <c r="TRC851" s="3"/>
      <c r="TRD851" s="3"/>
      <c r="TRE851" s="3"/>
      <c r="TRF851" s="3"/>
      <c r="TRG851" s="3"/>
      <c r="TRH851" s="3"/>
      <c r="TRI851" s="3"/>
      <c r="TRJ851" s="3"/>
      <c r="TRK851" s="3"/>
      <c r="TRL851" s="3"/>
      <c r="TRM851" s="3"/>
      <c r="TRN851" s="3"/>
      <c r="TRO851" s="3"/>
      <c r="TRP851" s="3"/>
      <c r="TRQ851" s="3"/>
      <c r="TRR851" s="3"/>
      <c r="TRS851" s="3"/>
      <c r="TRT851" s="3"/>
      <c r="TRU851" s="3"/>
      <c r="TRV851" s="3"/>
      <c r="TRW851" s="3"/>
      <c r="TRX851" s="3"/>
      <c r="TRY851" s="3"/>
      <c r="TRZ851" s="3"/>
      <c r="TSA851" s="3"/>
      <c r="TSB851" s="3"/>
      <c r="TSC851" s="3"/>
      <c r="TSD851" s="3"/>
      <c r="TSE851" s="3"/>
      <c r="TSF851" s="3"/>
      <c r="TSG851" s="3"/>
      <c r="TSH851" s="3"/>
      <c r="TSI851" s="3"/>
      <c r="TSJ851" s="3"/>
      <c r="TSK851" s="3"/>
      <c r="TSL851" s="3"/>
      <c r="TSM851" s="3"/>
      <c r="TSN851" s="3"/>
      <c r="TSO851" s="3"/>
      <c r="TSP851" s="3"/>
      <c r="TSQ851" s="3"/>
      <c r="TSR851" s="3"/>
      <c r="TSS851" s="3"/>
      <c r="TST851" s="3"/>
      <c r="TSU851" s="3"/>
      <c r="TSV851" s="3"/>
      <c r="TSW851" s="3"/>
      <c r="TSX851" s="3"/>
      <c r="TSY851" s="3"/>
      <c r="TSZ851" s="3"/>
      <c r="TTA851" s="3"/>
      <c r="TTB851" s="3"/>
      <c r="TTC851" s="3"/>
      <c r="TTD851" s="3"/>
      <c r="TTE851" s="3"/>
      <c r="TTF851" s="3"/>
      <c r="TTG851" s="3"/>
      <c r="TTH851" s="3"/>
      <c r="TTI851" s="3"/>
      <c r="TTJ851" s="3"/>
      <c r="TTK851" s="3"/>
      <c r="TTL851" s="3"/>
      <c r="TTM851" s="3"/>
      <c r="TTN851" s="3"/>
      <c r="TTO851" s="3"/>
      <c r="TTP851" s="3"/>
      <c r="TTQ851" s="3"/>
      <c r="TTR851" s="3"/>
      <c r="TTS851" s="3"/>
      <c r="TTT851" s="3"/>
      <c r="TTU851" s="3"/>
      <c r="TTV851" s="3"/>
      <c r="TTW851" s="3"/>
      <c r="TTX851" s="3"/>
      <c r="TTY851" s="3"/>
      <c r="TTZ851" s="3"/>
      <c r="TUA851" s="3"/>
      <c r="TUB851" s="3"/>
      <c r="TUC851" s="3"/>
      <c r="TUD851" s="3"/>
      <c r="TUE851" s="3"/>
      <c r="TUF851" s="3"/>
      <c r="TUG851" s="3"/>
      <c r="TUH851" s="3"/>
      <c r="TUI851" s="3"/>
      <c r="TUJ851" s="3"/>
      <c r="TUK851" s="3"/>
      <c r="TUL851" s="3"/>
      <c r="TUM851" s="3"/>
      <c r="TUN851" s="3"/>
      <c r="TUO851" s="3"/>
      <c r="TUP851" s="3"/>
      <c r="TUQ851" s="3"/>
      <c r="TUR851" s="3"/>
      <c r="TUS851" s="3"/>
      <c r="TUT851" s="3"/>
      <c r="TUU851" s="3"/>
      <c r="TUV851" s="3"/>
      <c r="TUW851" s="3"/>
      <c r="TUX851" s="3"/>
      <c r="TUY851" s="3"/>
      <c r="TUZ851" s="3"/>
      <c r="TVA851" s="3"/>
      <c r="TVB851" s="3"/>
      <c r="TVC851" s="3"/>
      <c r="TVD851" s="3"/>
      <c r="TVE851" s="3"/>
      <c r="TVF851" s="3"/>
      <c r="TVG851" s="3"/>
      <c r="TVH851" s="3"/>
      <c r="TVI851" s="3"/>
      <c r="TVJ851" s="3"/>
      <c r="TVK851" s="3"/>
      <c r="TVL851" s="3"/>
      <c r="TVM851" s="3"/>
      <c r="TVN851" s="3"/>
      <c r="TVO851" s="3"/>
      <c r="TVP851" s="3"/>
      <c r="TVQ851" s="3"/>
      <c r="TVR851" s="3"/>
      <c r="TVS851" s="3"/>
      <c r="TVT851" s="3"/>
      <c r="TVU851" s="3"/>
      <c r="TVV851" s="3"/>
      <c r="TVW851" s="3"/>
      <c r="TVX851" s="3"/>
      <c r="TVY851" s="3"/>
      <c r="TVZ851" s="3"/>
      <c r="TWA851" s="3"/>
      <c r="TWB851" s="3"/>
      <c r="TWC851" s="3"/>
      <c r="TWD851" s="3"/>
      <c r="TWE851" s="3"/>
      <c r="TWF851" s="3"/>
      <c r="TWG851" s="3"/>
      <c r="TWH851" s="3"/>
      <c r="TWI851" s="3"/>
      <c r="TWJ851" s="3"/>
      <c r="TWK851" s="3"/>
      <c r="TWL851" s="3"/>
      <c r="TWM851" s="3"/>
      <c r="TWN851" s="3"/>
      <c r="TWO851" s="3"/>
      <c r="TWP851" s="3"/>
      <c r="TWQ851" s="3"/>
      <c r="TWR851" s="3"/>
      <c r="TWS851" s="3"/>
      <c r="TWT851" s="3"/>
      <c r="TWU851" s="3"/>
      <c r="TWV851" s="3"/>
      <c r="TWW851" s="3"/>
      <c r="TWX851" s="3"/>
      <c r="TWY851" s="3"/>
      <c r="TWZ851" s="3"/>
      <c r="TXA851" s="3"/>
      <c r="TXB851" s="3"/>
      <c r="TXC851" s="3"/>
      <c r="TXD851" s="3"/>
      <c r="TXE851" s="3"/>
      <c r="TXF851" s="3"/>
      <c r="TXG851" s="3"/>
      <c r="TXH851" s="3"/>
      <c r="TXI851" s="3"/>
      <c r="TXJ851" s="3"/>
      <c r="TXK851" s="3"/>
      <c r="TXL851" s="3"/>
      <c r="TXM851" s="3"/>
      <c r="TXN851" s="3"/>
      <c r="TXO851" s="3"/>
      <c r="TXP851" s="3"/>
      <c r="TXQ851" s="3"/>
      <c r="TXR851" s="3"/>
      <c r="TXS851" s="3"/>
      <c r="TXT851" s="3"/>
      <c r="TXU851" s="3"/>
      <c r="TXV851" s="3"/>
      <c r="TXW851" s="3"/>
      <c r="TXX851" s="3"/>
      <c r="TXY851" s="3"/>
      <c r="TXZ851" s="3"/>
      <c r="TYA851" s="3"/>
      <c r="TYB851" s="3"/>
      <c r="TYC851" s="3"/>
      <c r="TYD851" s="3"/>
      <c r="TYE851" s="3"/>
      <c r="TYF851" s="3"/>
      <c r="TYG851" s="3"/>
      <c r="TYH851" s="3"/>
      <c r="TYI851" s="3"/>
      <c r="TYJ851" s="3"/>
      <c r="TYK851" s="3"/>
      <c r="TYL851" s="3"/>
      <c r="TYM851" s="3"/>
      <c r="TYN851" s="3"/>
      <c r="TYO851" s="3"/>
      <c r="TYP851" s="3"/>
      <c r="TYQ851" s="3"/>
      <c r="TYR851" s="3"/>
      <c r="TYS851" s="3"/>
      <c r="TYT851" s="3"/>
      <c r="TYU851" s="3"/>
      <c r="TYV851" s="3"/>
      <c r="TYW851" s="3"/>
      <c r="TYX851" s="3"/>
      <c r="TYY851" s="3"/>
      <c r="TYZ851" s="3"/>
      <c r="TZA851" s="3"/>
      <c r="TZB851" s="3"/>
      <c r="TZC851" s="3"/>
      <c r="TZD851" s="3"/>
      <c r="TZE851" s="3"/>
      <c r="TZF851" s="3"/>
      <c r="TZG851" s="3"/>
      <c r="TZH851" s="3"/>
      <c r="TZI851" s="3"/>
      <c r="TZJ851" s="3"/>
      <c r="TZK851" s="3"/>
      <c r="TZL851" s="3"/>
      <c r="TZM851" s="3"/>
      <c r="TZN851" s="3"/>
      <c r="TZO851" s="3"/>
      <c r="TZP851" s="3"/>
      <c r="TZQ851" s="3"/>
      <c r="TZR851" s="3"/>
      <c r="TZS851" s="3"/>
      <c r="TZT851" s="3"/>
      <c r="TZU851" s="3"/>
      <c r="TZV851" s="3"/>
      <c r="TZW851" s="3"/>
      <c r="TZX851" s="3"/>
      <c r="TZY851" s="3"/>
      <c r="TZZ851" s="3"/>
      <c r="UAA851" s="3"/>
      <c r="UAB851" s="3"/>
      <c r="UAC851" s="3"/>
      <c r="UAD851" s="3"/>
      <c r="UAE851" s="3"/>
      <c r="UAF851" s="3"/>
      <c r="UAG851" s="3"/>
      <c r="UAH851" s="3"/>
      <c r="UAI851" s="3"/>
      <c r="UAJ851" s="3"/>
      <c r="UAK851" s="3"/>
      <c r="UAL851" s="3"/>
      <c r="UAM851" s="3"/>
      <c r="UAN851" s="3"/>
      <c r="UAO851" s="3"/>
      <c r="UAP851" s="3"/>
      <c r="UAQ851" s="3"/>
      <c r="UAR851" s="3"/>
      <c r="UAS851" s="3"/>
      <c r="UAT851" s="3"/>
      <c r="UAU851" s="3"/>
      <c r="UAV851" s="3"/>
      <c r="UAW851" s="3"/>
      <c r="UAX851" s="3"/>
      <c r="UAY851" s="3"/>
      <c r="UAZ851" s="3"/>
      <c r="UBA851" s="3"/>
      <c r="UBB851" s="3"/>
      <c r="UBC851" s="3"/>
      <c r="UBD851" s="3"/>
      <c r="UBE851" s="3"/>
      <c r="UBF851" s="3"/>
      <c r="UBG851" s="3"/>
      <c r="UBH851" s="3"/>
      <c r="UBI851" s="3"/>
      <c r="UBJ851" s="3"/>
      <c r="UBK851" s="3"/>
      <c r="UBL851" s="3"/>
      <c r="UBM851" s="3"/>
      <c r="UBN851" s="3"/>
      <c r="UBO851" s="3"/>
      <c r="UBP851" s="3"/>
      <c r="UBQ851" s="3"/>
      <c r="UBR851" s="3"/>
      <c r="UBS851" s="3"/>
      <c r="UBT851" s="3"/>
      <c r="UBU851" s="3"/>
      <c r="UBV851" s="3"/>
      <c r="UBW851" s="3"/>
      <c r="UBX851" s="3"/>
      <c r="UBY851" s="3"/>
      <c r="UBZ851" s="3"/>
      <c r="UCA851" s="3"/>
      <c r="UCB851" s="3"/>
      <c r="UCC851" s="3"/>
      <c r="UCD851" s="3"/>
      <c r="UCE851" s="3"/>
      <c r="UCF851" s="3"/>
      <c r="UCG851" s="3"/>
      <c r="UCH851" s="3"/>
      <c r="UCI851" s="3"/>
      <c r="UCJ851" s="3"/>
      <c r="UCK851" s="3"/>
      <c r="UCL851" s="3"/>
      <c r="UCM851" s="3"/>
      <c r="UCN851" s="3"/>
      <c r="UCO851" s="3"/>
      <c r="UCP851" s="3"/>
      <c r="UCQ851" s="3"/>
      <c r="UCR851" s="3"/>
      <c r="UCS851" s="3"/>
      <c r="UCT851" s="3"/>
      <c r="UCU851" s="3"/>
      <c r="UCV851" s="3"/>
      <c r="UCW851" s="3"/>
      <c r="UCX851" s="3"/>
      <c r="UCY851" s="3"/>
      <c r="UCZ851" s="3"/>
      <c r="UDA851" s="3"/>
      <c r="UDB851" s="3"/>
      <c r="UDC851" s="3"/>
      <c r="UDD851" s="3"/>
      <c r="UDE851" s="3"/>
      <c r="UDF851" s="3"/>
      <c r="UDG851" s="3"/>
      <c r="UDH851" s="3"/>
      <c r="UDI851" s="3"/>
      <c r="UDJ851" s="3"/>
      <c r="UDK851" s="3"/>
      <c r="UDL851" s="3"/>
      <c r="UDM851" s="3"/>
      <c r="UDN851" s="3"/>
      <c r="UDO851" s="3"/>
      <c r="UDP851" s="3"/>
      <c r="UDQ851" s="3"/>
      <c r="UDR851" s="3"/>
      <c r="UDS851" s="3"/>
      <c r="UDT851" s="3"/>
      <c r="UDU851" s="3"/>
      <c r="UDV851" s="3"/>
      <c r="UDW851" s="3"/>
      <c r="UDX851" s="3"/>
      <c r="UDY851" s="3"/>
      <c r="UDZ851" s="3"/>
      <c r="UEA851" s="3"/>
      <c r="UEB851" s="3"/>
      <c r="UEC851" s="3"/>
      <c r="UED851" s="3"/>
      <c r="UEE851" s="3"/>
      <c r="UEF851" s="3"/>
      <c r="UEG851" s="3"/>
      <c r="UEH851" s="3"/>
      <c r="UEI851" s="3"/>
      <c r="UEJ851" s="3"/>
      <c r="UEK851" s="3"/>
      <c r="UEL851" s="3"/>
      <c r="UEM851" s="3"/>
      <c r="UEN851" s="3"/>
      <c r="UEO851" s="3"/>
      <c r="UEP851" s="3"/>
      <c r="UEQ851" s="3"/>
      <c r="UER851" s="3"/>
      <c r="UES851" s="3"/>
      <c r="UET851" s="3"/>
      <c r="UEU851" s="3"/>
      <c r="UEV851" s="3"/>
      <c r="UEW851" s="3"/>
      <c r="UEX851" s="3"/>
      <c r="UEY851" s="3"/>
      <c r="UEZ851" s="3"/>
      <c r="UFA851" s="3"/>
      <c r="UFB851" s="3"/>
      <c r="UFC851" s="3"/>
      <c r="UFD851" s="3"/>
      <c r="UFE851" s="3"/>
      <c r="UFF851" s="3"/>
      <c r="UFG851" s="3"/>
      <c r="UFH851" s="3"/>
      <c r="UFI851" s="3"/>
      <c r="UFJ851" s="3"/>
      <c r="UFK851" s="3"/>
      <c r="UFL851" s="3"/>
      <c r="UFM851" s="3"/>
      <c r="UFN851" s="3"/>
      <c r="UFO851" s="3"/>
      <c r="UFP851" s="3"/>
      <c r="UFQ851" s="3"/>
      <c r="UFR851" s="3"/>
      <c r="UFS851" s="3"/>
      <c r="UFT851" s="3"/>
      <c r="UFU851" s="3"/>
      <c r="UFV851" s="3"/>
      <c r="UFW851" s="3"/>
      <c r="UFX851" s="3"/>
      <c r="UFY851" s="3"/>
      <c r="UFZ851" s="3"/>
      <c r="UGA851" s="3"/>
      <c r="UGB851" s="3"/>
      <c r="UGC851" s="3"/>
      <c r="UGD851" s="3"/>
      <c r="UGE851" s="3"/>
      <c r="UGF851" s="3"/>
      <c r="UGG851" s="3"/>
      <c r="UGH851" s="3"/>
      <c r="UGI851" s="3"/>
      <c r="UGJ851" s="3"/>
      <c r="UGK851" s="3"/>
      <c r="UGL851" s="3"/>
      <c r="UGM851" s="3"/>
      <c r="UGN851" s="3"/>
      <c r="UGO851" s="3"/>
      <c r="UGP851" s="3"/>
      <c r="UGQ851" s="3"/>
      <c r="UGR851" s="3"/>
      <c r="UGS851" s="3"/>
      <c r="UGT851" s="3"/>
      <c r="UGU851" s="3"/>
      <c r="UGV851" s="3"/>
      <c r="UGW851" s="3"/>
      <c r="UGX851" s="3"/>
      <c r="UGY851" s="3"/>
      <c r="UGZ851" s="3"/>
      <c r="UHA851" s="3"/>
      <c r="UHB851" s="3"/>
      <c r="UHC851" s="3"/>
      <c r="UHD851" s="3"/>
      <c r="UHE851" s="3"/>
      <c r="UHF851" s="3"/>
      <c r="UHG851" s="3"/>
      <c r="UHH851" s="3"/>
      <c r="UHI851" s="3"/>
      <c r="UHJ851" s="3"/>
      <c r="UHK851" s="3"/>
      <c r="UHL851" s="3"/>
      <c r="UHM851" s="3"/>
      <c r="UHN851" s="3"/>
      <c r="UHO851" s="3"/>
      <c r="UHP851" s="3"/>
      <c r="UHQ851" s="3"/>
      <c r="UHR851" s="3"/>
      <c r="UHS851" s="3"/>
      <c r="UHT851" s="3"/>
      <c r="UHU851" s="3"/>
      <c r="UHV851" s="3"/>
      <c r="UHW851" s="3"/>
      <c r="UHX851" s="3"/>
      <c r="UHY851" s="3"/>
      <c r="UHZ851" s="3"/>
      <c r="UIA851" s="3"/>
      <c r="UIB851" s="3"/>
      <c r="UIC851" s="3"/>
      <c r="UID851" s="3"/>
      <c r="UIE851" s="3"/>
      <c r="UIF851" s="3"/>
      <c r="UIG851" s="3"/>
      <c r="UIH851" s="3"/>
      <c r="UII851" s="3"/>
      <c r="UIJ851" s="3"/>
      <c r="UIK851" s="3"/>
      <c r="UIL851" s="3"/>
      <c r="UIM851" s="3"/>
      <c r="UIN851" s="3"/>
      <c r="UIO851" s="3"/>
      <c r="UIP851" s="3"/>
      <c r="UIQ851" s="3"/>
      <c r="UIR851" s="3"/>
      <c r="UIS851" s="3"/>
      <c r="UIT851" s="3"/>
      <c r="UIU851" s="3"/>
      <c r="UIV851" s="3"/>
      <c r="UIW851" s="3"/>
      <c r="UIX851" s="3"/>
      <c r="UIY851" s="3"/>
      <c r="UIZ851" s="3"/>
      <c r="UJA851" s="3"/>
      <c r="UJB851" s="3"/>
      <c r="UJC851" s="3"/>
      <c r="UJD851" s="3"/>
      <c r="UJE851" s="3"/>
      <c r="UJF851" s="3"/>
      <c r="UJG851" s="3"/>
      <c r="UJH851" s="3"/>
      <c r="UJI851" s="3"/>
      <c r="UJJ851" s="3"/>
      <c r="UJK851" s="3"/>
      <c r="UJL851" s="3"/>
      <c r="UJM851" s="3"/>
      <c r="UJN851" s="3"/>
      <c r="UJO851" s="3"/>
      <c r="UJP851" s="3"/>
      <c r="UJQ851" s="3"/>
      <c r="UJR851" s="3"/>
      <c r="UJS851" s="3"/>
      <c r="UJT851" s="3"/>
      <c r="UJU851" s="3"/>
      <c r="UJV851" s="3"/>
      <c r="UJW851" s="3"/>
      <c r="UJX851" s="3"/>
      <c r="UJY851" s="3"/>
      <c r="UJZ851" s="3"/>
      <c r="UKA851" s="3"/>
      <c r="UKB851" s="3"/>
      <c r="UKC851" s="3"/>
      <c r="UKD851" s="3"/>
      <c r="UKE851" s="3"/>
      <c r="UKF851" s="3"/>
      <c r="UKG851" s="3"/>
      <c r="UKH851" s="3"/>
      <c r="UKI851" s="3"/>
      <c r="UKJ851" s="3"/>
      <c r="UKK851" s="3"/>
      <c r="UKL851" s="3"/>
      <c r="UKM851" s="3"/>
      <c r="UKN851" s="3"/>
      <c r="UKO851" s="3"/>
      <c r="UKP851" s="3"/>
      <c r="UKQ851" s="3"/>
      <c r="UKR851" s="3"/>
      <c r="UKS851" s="3"/>
      <c r="UKT851" s="3"/>
      <c r="UKU851" s="3"/>
      <c r="UKV851" s="3"/>
      <c r="UKW851" s="3"/>
      <c r="UKX851" s="3"/>
      <c r="UKY851" s="3"/>
      <c r="UKZ851" s="3"/>
      <c r="ULA851" s="3"/>
      <c r="ULB851" s="3"/>
      <c r="ULC851" s="3"/>
      <c r="ULD851" s="3"/>
      <c r="ULE851" s="3"/>
      <c r="ULF851" s="3"/>
      <c r="ULG851" s="3"/>
      <c r="ULH851" s="3"/>
      <c r="ULI851" s="3"/>
      <c r="ULJ851" s="3"/>
      <c r="ULK851" s="3"/>
      <c r="ULL851" s="3"/>
      <c r="ULM851" s="3"/>
      <c r="ULN851" s="3"/>
      <c r="ULO851" s="3"/>
      <c r="ULP851" s="3"/>
      <c r="ULQ851" s="3"/>
      <c r="ULR851" s="3"/>
      <c r="ULS851" s="3"/>
      <c r="ULT851" s="3"/>
      <c r="ULU851" s="3"/>
      <c r="ULV851" s="3"/>
      <c r="ULW851" s="3"/>
      <c r="ULX851" s="3"/>
      <c r="ULY851" s="3"/>
      <c r="ULZ851" s="3"/>
      <c r="UMA851" s="3"/>
      <c r="UMB851" s="3"/>
      <c r="UMC851" s="3"/>
      <c r="UMD851" s="3"/>
      <c r="UME851" s="3"/>
      <c r="UMF851" s="3"/>
      <c r="UMG851" s="3"/>
      <c r="UMH851" s="3"/>
      <c r="UMI851" s="3"/>
      <c r="UMJ851" s="3"/>
      <c r="UMK851" s="3"/>
      <c r="UML851" s="3"/>
      <c r="UMM851" s="3"/>
      <c r="UMN851" s="3"/>
      <c r="UMO851" s="3"/>
      <c r="UMP851" s="3"/>
      <c r="UMQ851" s="3"/>
      <c r="UMR851" s="3"/>
      <c r="UMS851" s="3"/>
      <c r="UMT851" s="3"/>
      <c r="UMU851" s="3"/>
      <c r="UMV851" s="3"/>
      <c r="UMW851" s="3"/>
      <c r="UMX851" s="3"/>
      <c r="UMY851" s="3"/>
      <c r="UMZ851" s="3"/>
      <c r="UNA851" s="3"/>
      <c r="UNB851" s="3"/>
      <c r="UNC851" s="3"/>
      <c r="UND851" s="3"/>
      <c r="UNE851" s="3"/>
      <c r="UNF851" s="3"/>
      <c r="UNG851" s="3"/>
      <c r="UNH851" s="3"/>
      <c r="UNI851" s="3"/>
      <c r="UNJ851" s="3"/>
      <c r="UNK851" s="3"/>
      <c r="UNL851" s="3"/>
      <c r="UNM851" s="3"/>
      <c r="UNN851" s="3"/>
      <c r="UNO851" s="3"/>
      <c r="UNP851" s="3"/>
      <c r="UNQ851" s="3"/>
      <c r="UNR851" s="3"/>
      <c r="UNS851" s="3"/>
      <c r="UNT851" s="3"/>
      <c r="UNU851" s="3"/>
      <c r="UNV851" s="3"/>
      <c r="UNW851" s="3"/>
      <c r="UNX851" s="3"/>
      <c r="UNY851" s="3"/>
      <c r="UNZ851" s="3"/>
      <c r="UOA851" s="3"/>
      <c r="UOB851" s="3"/>
      <c r="UOC851" s="3"/>
      <c r="UOD851" s="3"/>
      <c r="UOE851" s="3"/>
      <c r="UOF851" s="3"/>
      <c r="UOG851" s="3"/>
      <c r="UOH851" s="3"/>
      <c r="UOI851" s="3"/>
      <c r="UOJ851" s="3"/>
      <c r="UOK851" s="3"/>
      <c r="UOL851" s="3"/>
      <c r="UOM851" s="3"/>
      <c r="UON851" s="3"/>
      <c r="UOO851" s="3"/>
      <c r="UOP851" s="3"/>
      <c r="UOQ851" s="3"/>
      <c r="UOR851" s="3"/>
      <c r="UOS851" s="3"/>
      <c r="UOT851" s="3"/>
      <c r="UOU851" s="3"/>
      <c r="UOV851" s="3"/>
      <c r="UOW851" s="3"/>
      <c r="UOX851" s="3"/>
      <c r="UOY851" s="3"/>
      <c r="UOZ851" s="3"/>
      <c r="UPA851" s="3"/>
      <c r="UPB851" s="3"/>
      <c r="UPC851" s="3"/>
      <c r="UPD851" s="3"/>
      <c r="UPE851" s="3"/>
      <c r="UPF851" s="3"/>
      <c r="UPG851" s="3"/>
      <c r="UPH851" s="3"/>
      <c r="UPI851" s="3"/>
      <c r="UPJ851" s="3"/>
      <c r="UPK851" s="3"/>
      <c r="UPL851" s="3"/>
      <c r="UPM851" s="3"/>
      <c r="UPN851" s="3"/>
      <c r="UPO851" s="3"/>
      <c r="UPP851" s="3"/>
      <c r="UPQ851" s="3"/>
      <c r="UPR851" s="3"/>
      <c r="UPS851" s="3"/>
      <c r="UPT851" s="3"/>
      <c r="UPU851" s="3"/>
      <c r="UPV851" s="3"/>
      <c r="UPW851" s="3"/>
      <c r="UPX851" s="3"/>
      <c r="UPY851" s="3"/>
      <c r="UPZ851" s="3"/>
      <c r="UQA851" s="3"/>
      <c r="UQB851" s="3"/>
      <c r="UQC851" s="3"/>
      <c r="UQD851" s="3"/>
      <c r="UQE851" s="3"/>
      <c r="UQF851" s="3"/>
      <c r="UQG851" s="3"/>
      <c r="UQH851" s="3"/>
      <c r="UQI851" s="3"/>
      <c r="UQJ851" s="3"/>
      <c r="UQK851" s="3"/>
      <c r="UQL851" s="3"/>
      <c r="UQM851" s="3"/>
      <c r="UQN851" s="3"/>
      <c r="UQO851" s="3"/>
      <c r="UQP851" s="3"/>
      <c r="UQQ851" s="3"/>
      <c r="UQR851" s="3"/>
      <c r="UQS851" s="3"/>
      <c r="UQT851" s="3"/>
      <c r="UQU851" s="3"/>
      <c r="UQV851" s="3"/>
      <c r="UQW851" s="3"/>
      <c r="UQX851" s="3"/>
      <c r="UQY851" s="3"/>
      <c r="UQZ851" s="3"/>
      <c r="URA851" s="3"/>
      <c r="URB851" s="3"/>
      <c r="URC851" s="3"/>
      <c r="URD851" s="3"/>
      <c r="URE851" s="3"/>
      <c r="URF851" s="3"/>
      <c r="URG851" s="3"/>
      <c r="URH851" s="3"/>
      <c r="URI851" s="3"/>
      <c r="URJ851" s="3"/>
      <c r="URK851" s="3"/>
      <c r="URL851" s="3"/>
      <c r="URM851" s="3"/>
      <c r="URN851" s="3"/>
      <c r="URO851" s="3"/>
      <c r="URP851" s="3"/>
      <c r="URQ851" s="3"/>
      <c r="URR851" s="3"/>
      <c r="URS851" s="3"/>
      <c r="URT851" s="3"/>
      <c r="URU851" s="3"/>
      <c r="URV851" s="3"/>
      <c r="URW851" s="3"/>
      <c r="URX851" s="3"/>
      <c r="URY851" s="3"/>
      <c r="URZ851" s="3"/>
      <c r="USA851" s="3"/>
      <c r="USB851" s="3"/>
      <c r="USC851" s="3"/>
      <c r="USD851" s="3"/>
      <c r="USE851" s="3"/>
      <c r="USF851" s="3"/>
      <c r="USG851" s="3"/>
      <c r="USH851" s="3"/>
      <c r="USI851" s="3"/>
      <c r="USJ851" s="3"/>
      <c r="USK851" s="3"/>
      <c r="USL851" s="3"/>
      <c r="USM851" s="3"/>
      <c r="USN851" s="3"/>
      <c r="USO851" s="3"/>
      <c r="USP851" s="3"/>
      <c r="USQ851" s="3"/>
      <c r="USR851" s="3"/>
      <c r="USS851" s="3"/>
      <c r="UST851" s="3"/>
      <c r="USU851" s="3"/>
      <c r="USV851" s="3"/>
      <c r="USW851" s="3"/>
      <c r="USX851" s="3"/>
      <c r="USY851" s="3"/>
      <c r="USZ851" s="3"/>
      <c r="UTA851" s="3"/>
      <c r="UTB851" s="3"/>
      <c r="UTC851" s="3"/>
      <c r="UTD851" s="3"/>
      <c r="UTE851" s="3"/>
      <c r="UTF851" s="3"/>
      <c r="UTG851" s="3"/>
      <c r="UTH851" s="3"/>
      <c r="UTI851" s="3"/>
      <c r="UTJ851" s="3"/>
      <c r="UTK851" s="3"/>
      <c r="UTL851" s="3"/>
      <c r="UTM851" s="3"/>
      <c r="UTN851" s="3"/>
      <c r="UTO851" s="3"/>
      <c r="UTP851" s="3"/>
      <c r="UTQ851" s="3"/>
      <c r="UTR851" s="3"/>
      <c r="UTS851" s="3"/>
      <c r="UTT851" s="3"/>
      <c r="UTU851" s="3"/>
      <c r="UTV851" s="3"/>
      <c r="UTW851" s="3"/>
      <c r="UTX851" s="3"/>
      <c r="UTY851" s="3"/>
      <c r="UTZ851" s="3"/>
      <c r="UUA851" s="3"/>
      <c r="UUB851" s="3"/>
      <c r="UUC851" s="3"/>
      <c r="UUD851" s="3"/>
      <c r="UUE851" s="3"/>
      <c r="UUF851" s="3"/>
      <c r="UUG851" s="3"/>
      <c r="UUH851" s="3"/>
      <c r="UUI851" s="3"/>
      <c r="UUJ851" s="3"/>
      <c r="UUK851" s="3"/>
      <c r="UUL851" s="3"/>
      <c r="UUM851" s="3"/>
      <c r="UUN851" s="3"/>
      <c r="UUO851" s="3"/>
      <c r="UUP851" s="3"/>
      <c r="UUQ851" s="3"/>
      <c r="UUR851" s="3"/>
      <c r="UUS851" s="3"/>
      <c r="UUT851" s="3"/>
      <c r="UUU851" s="3"/>
      <c r="UUV851" s="3"/>
      <c r="UUW851" s="3"/>
      <c r="UUX851" s="3"/>
      <c r="UUY851" s="3"/>
      <c r="UUZ851" s="3"/>
      <c r="UVA851" s="3"/>
      <c r="UVB851" s="3"/>
      <c r="UVC851" s="3"/>
      <c r="UVD851" s="3"/>
      <c r="UVE851" s="3"/>
      <c r="UVF851" s="3"/>
      <c r="UVG851" s="3"/>
      <c r="UVH851" s="3"/>
      <c r="UVI851" s="3"/>
      <c r="UVJ851" s="3"/>
      <c r="UVK851" s="3"/>
      <c r="UVL851" s="3"/>
      <c r="UVM851" s="3"/>
      <c r="UVN851" s="3"/>
      <c r="UVO851" s="3"/>
      <c r="UVP851" s="3"/>
      <c r="UVQ851" s="3"/>
      <c r="UVR851" s="3"/>
      <c r="UVS851" s="3"/>
      <c r="UVT851" s="3"/>
      <c r="UVU851" s="3"/>
      <c r="UVV851" s="3"/>
      <c r="UVW851" s="3"/>
      <c r="UVX851" s="3"/>
      <c r="UVY851" s="3"/>
      <c r="UVZ851" s="3"/>
      <c r="UWA851" s="3"/>
      <c r="UWB851" s="3"/>
      <c r="UWC851" s="3"/>
      <c r="UWD851" s="3"/>
      <c r="UWE851" s="3"/>
      <c r="UWF851" s="3"/>
      <c r="UWG851" s="3"/>
      <c r="UWH851" s="3"/>
      <c r="UWI851" s="3"/>
      <c r="UWJ851" s="3"/>
      <c r="UWK851" s="3"/>
      <c r="UWL851" s="3"/>
      <c r="UWM851" s="3"/>
      <c r="UWN851" s="3"/>
      <c r="UWO851" s="3"/>
      <c r="UWP851" s="3"/>
      <c r="UWQ851" s="3"/>
      <c r="UWR851" s="3"/>
      <c r="UWS851" s="3"/>
      <c r="UWT851" s="3"/>
      <c r="UWU851" s="3"/>
      <c r="UWV851" s="3"/>
      <c r="UWW851" s="3"/>
      <c r="UWX851" s="3"/>
      <c r="UWY851" s="3"/>
      <c r="UWZ851" s="3"/>
      <c r="UXA851" s="3"/>
      <c r="UXB851" s="3"/>
      <c r="UXC851" s="3"/>
      <c r="UXD851" s="3"/>
      <c r="UXE851" s="3"/>
      <c r="UXF851" s="3"/>
      <c r="UXG851" s="3"/>
      <c r="UXH851" s="3"/>
      <c r="UXI851" s="3"/>
      <c r="UXJ851" s="3"/>
      <c r="UXK851" s="3"/>
      <c r="UXL851" s="3"/>
      <c r="UXM851" s="3"/>
      <c r="UXN851" s="3"/>
      <c r="UXO851" s="3"/>
      <c r="UXP851" s="3"/>
      <c r="UXQ851" s="3"/>
      <c r="UXR851" s="3"/>
      <c r="UXS851" s="3"/>
      <c r="UXT851" s="3"/>
      <c r="UXU851" s="3"/>
      <c r="UXV851" s="3"/>
      <c r="UXW851" s="3"/>
      <c r="UXX851" s="3"/>
      <c r="UXY851" s="3"/>
      <c r="UXZ851" s="3"/>
      <c r="UYA851" s="3"/>
      <c r="UYB851" s="3"/>
      <c r="UYC851" s="3"/>
      <c r="UYD851" s="3"/>
      <c r="UYE851" s="3"/>
      <c r="UYF851" s="3"/>
      <c r="UYG851" s="3"/>
      <c r="UYH851" s="3"/>
      <c r="UYI851" s="3"/>
      <c r="UYJ851" s="3"/>
      <c r="UYK851" s="3"/>
      <c r="UYL851" s="3"/>
      <c r="UYM851" s="3"/>
      <c r="UYN851" s="3"/>
      <c r="UYO851" s="3"/>
      <c r="UYP851" s="3"/>
      <c r="UYQ851" s="3"/>
      <c r="UYR851" s="3"/>
      <c r="UYS851" s="3"/>
      <c r="UYT851" s="3"/>
      <c r="UYU851" s="3"/>
      <c r="UYV851" s="3"/>
      <c r="UYW851" s="3"/>
      <c r="UYX851" s="3"/>
      <c r="UYY851" s="3"/>
      <c r="UYZ851" s="3"/>
      <c r="UZA851" s="3"/>
      <c r="UZB851" s="3"/>
      <c r="UZC851" s="3"/>
      <c r="UZD851" s="3"/>
      <c r="UZE851" s="3"/>
      <c r="UZF851" s="3"/>
      <c r="UZG851" s="3"/>
      <c r="UZH851" s="3"/>
      <c r="UZI851" s="3"/>
      <c r="UZJ851" s="3"/>
      <c r="UZK851" s="3"/>
      <c r="UZL851" s="3"/>
      <c r="UZM851" s="3"/>
      <c r="UZN851" s="3"/>
      <c r="UZO851" s="3"/>
      <c r="UZP851" s="3"/>
      <c r="UZQ851" s="3"/>
      <c r="UZR851" s="3"/>
      <c r="UZS851" s="3"/>
      <c r="UZT851" s="3"/>
      <c r="UZU851" s="3"/>
      <c r="UZV851" s="3"/>
      <c r="UZW851" s="3"/>
      <c r="UZX851" s="3"/>
      <c r="UZY851" s="3"/>
      <c r="UZZ851" s="3"/>
      <c r="VAA851" s="3"/>
      <c r="VAB851" s="3"/>
      <c r="VAC851" s="3"/>
      <c r="VAD851" s="3"/>
      <c r="VAE851" s="3"/>
      <c r="VAF851" s="3"/>
      <c r="VAG851" s="3"/>
      <c r="VAH851" s="3"/>
      <c r="VAI851" s="3"/>
      <c r="VAJ851" s="3"/>
      <c r="VAK851" s="3"/>
      <c r="VAL851" s="3"/>
      <c r="VAM851" s="3"/>
      <c r="VAN851" s="3"/>
      <c r="VAO851" s="3"/>
      <c r="VAP851" s="3"/>
      <c r="VAQ851" s="3"/>
      <c r="VAR851" s="3"/>
      <c r="VAS851" s="3"/>
      <c r="VAT851" s="3"/>
      <c r="VAU851" s="3"/>
      <c r="VAV851" s="3"/>
      <c r="VAW851" s="3"/>
      <c r="VAX851" s="3"/>
      <c r="VAY851" s="3"/>
      <c r="VAZ851" s="3"/>
      <c r="VBA851" s="3"/>
      <c r="VBB851" s="3"/>
      <c r="VBC851" s="3"/>
      <c r="VBD851" s="3"/>
      <c r="VBE851" s="3"/>
      <c r="VBF851" s="3"/>
      <c r="VBG851" s="3"/>
      <c r="VBH851" s="3"/>
      <c r="VBI851" s="3"/>
      <c r="VBJ851" s="3"/>
      <c r="VBK851" s="3"/>
      <c r="VBL851" s="3"/>
      <c r="VBM851" s="3"/>
      <c r="VBN851" s="3"/>
      <c r="VBO851" s="3"/>
      <c r="VBP851" s="3"/>
      <c r="VBQ851" s="3"/>
      <c r="VBR851" s="3"/>
      <c r="VBS851" s="3"/>
      <c r="VBT851" s="3"/>
      <c r="VBU851" s="3"/>
      <c r="VBV851" s="3"/>
      <c r="VBW851" s="3"/>
      <c r="VBX851" s="3"/>
      <c r="VBY851" s="3"/>
      <c r="VBZ851" s="3"/>
      <c r="VCA851" s="3"/>
      <c r="VCB851" s="3"/>
      <c r="VCC851" s="3"/>
      <c r="VCD851" s="3"/>
      <c r="VCE851" s="3"/>
      <c r="VCF851" s="3"/>
      <c r="VCG851" s="3"/>
      <c r="VCH851" s="3"/>
      <c r="VCI851" s="3"/>
      <c r="VCJ851" s="3"/>
      <c r="VCK851" s="3"/>
      <c r="VCL851" s="3"/>
      <c r="VCM851" s="3"/>
      <c r="VCN851" s="3"/>
      <c r="VCO851" s="3"/>
      <c r="VCP851" s="3"/>
      <c r="VCQ851" s="3"/>
      <c r="VCR851" s="3"/>
      <c r="VCS851" s="3"/>
      <c r="VCT851" s="3"/>
      <c r="VCU851" s="3"/>
      <c r="VCV851" s="3"/>
      <c r="VCW851" s="3"/>
      <c r="VCX851" s="3"/>
      <c r="VCY851" s="3"/>
      <c r="VCZ851" s="3"/>
      <c r="VDA851" s="3"/>
      <c r="VDB851" s="3"/>
      <c r="VDC851" s="3"/>
      <c r="VDD851" s="3"/>
      <c r="VDE851" s="3"/>
      <c r="VDF851" s="3"/>
      <c r="VDG851" s="3"/>
      <c r="VDH851" s="3"/>
      <c r="VDI851" s="3"/>
      <c r="VDJ851" s="3"/>
      <c r="VDK851" s="3"/>
      <c r="VDL851" s="3"/>
      <c r="VDM851" s="3"/>
      <c r="VDN851" s="3"/>
      <c r="VDO851" s="3"/>
      <c r="VDP851" s="3"/>
      <c r="VDQ851" s="3"/>
      <c r="VDR851" s="3"/>
      <c r="VDS851" s="3"/>
      <c r="VDT851" s="3"/>
      <c r="VDU851" s="3"/>
      <c r="VDV851" s="3"/>
      <c r="VDW851" s="3"/>
      <c r="VDX851" s="3"/>
      <c r="VDY851" s="3"/>
      <c r="VDZ851" s="3"/>
      <c r="VEA851" s="3"/>
      <c r="VEB851" s="3"/>
      <c r="VEC851" s="3"/>
      <c r="VED851" s="3"/>
      <c r="VEE851" s="3"/>
      <c r="VEF851" s="3"/>
      <c r="VEG851" s="3"/>
      <c r="VEH851" s="3"/>
      <c r="VEI851" s="3"/>
      <c r="VEJ851" s="3"/>
      <c r="VEK851" s="3"/>
      <c r="VEL851" s="3"/>
      <c r="VEM851" s="3"/>
      <c r="VEN851" s="3"/>
      <c r="VEO851" s="3"/>
      <c r="VEP851" s="3"/>
      <c r="VEQ851" s="3"/>
      <c r="VER851" s="3"/>
      <c r="VES851" s="3"/>
      <c r="VET851" s="3"/>
      <c r="VEU851" s="3"/>
      <c r="VEV851" s="3"/>
      <c r="VEW851" s="3"/>
      <c r="VEX851" s="3"/>
      <c r="VEY851" s="3"/>
      <c r="VEZ851" s="3"/>
      <c r="VFA851" s="3"/>
      <c r="VFB851" s="3"/>
      <c r="VFC851" s="3"/>
      <c r="VFD851" s="3"/>
      <c r="VFE851" s="3"/>
      <c r="VFF851" s="3"/>
      <c r="VFG851" s="3"/>
      <c r="VFH851" s="3"/>
      <c r="VFI851" s="3"/>
      <c r="VFJ851" s="3"/>
      <c r="VFK851" s="3"/>
      <c r="VFL851" s="3"/>
      <c r="VFM851" s="3"/>
      <c r="VFN851" s="3"/>
      <c r="VFO851" s="3"/>
      <c r="VFP851" s="3"/>
      <c r="VFQ851" s="3"/>
      <c r="VFR851" s="3"/>
      <c r="VFS851" s="3"/>
      <c r="VFT851" s="3"/>
      <c r="VFU851" s="3"/>
      <c r="VFV851" s="3"/>
      <c r="VFW851" s="3"/>
      <c r="VFX851" s="3"/>
      <c r="VFY851" s="3"/>
      <c r="VFZ851" s="3"/>
      <c r="VGA851" s="3"/>
      <c r="VGB851" s="3"/>
      <c r="VGC851" s="3"/>
      <c r="VGD851" s="3"/>
      <c r="VGE851" s="3"/>
      <c r="VGF851" s="3"/>
      <c r="VGG851" s="3"/>
      <c r="VGH851" s="3"/>
      <c r="VGI851" s="3"/>
      <c r="VGJ851" s="3"/>
      <c r="VGK851" s="3"/>
      <c r="VGL851" s="3"/>
      <c r="VGM851" s="3"/>
      <c r="VGN851" s="3"/>
      <c r="VGO851" s="3"/>
      <c r="VGP851" s="3"/>
      <c r="VGQ851" s="3"/>
      <c r="VGR851" s="3"/>
      <c r="VGS851" s="3"/>
      <c r="VGT851" s="3"/>
      <c r="VGU851" s="3"/>
      <c r="VGV851" s="3"/>
      <c r="VGW851" s="3"/>
      <c r="VGX851" s="3"/>
      <c r="VGY851" s="3"/>
      <c r="VGZ851" s="3"/>
      <c r="VHA851" s="3"/>
      <c r="VHB851" s="3"/>
      <c r="VHC851" s="3"/>
      <c r="VHD851" s="3"/>
      <c r="VHE851" s="3"/>
      <c r="VHF851" s="3"/>
      <c r="VHG851" s="3"/>
      <c r="VHH851" s="3"/>
      <c r="VHI851" s="3"/>
      <c r="VHJ851" s="3"/>
      <c r="VHK851" s="3"/>
      <c r="VHL851" s="3"/>
      <c r="VHM851" s="3"/>
      <c r="VHN851" s="3"/>
      <c r="VHO851" s="3"/>
      <c r="VHP851" s="3"/>
      <c r="VHQ851" s="3"/>
      <c r="VHR851" s="3"/>
      <c r="VHS851" s="3"/>
      <c r="VHT851" s="3"/>
      <c r="VHU851" s="3"/>
      <c r="VHV851" s="3"/>
      <c r="VHW851" s="3"/>
      <c r="VHX851" s="3"/>
      <c r="VHY851" s="3"/>
      <c r="VHZ851" s="3"/>
      <c r="VIA851" s="3"/>
      <c r="VIB851" s="3"/>
      <c r="VIC851" s="3"/>
      <c r="VID851" s="3"/>
      <c r="VIE851" s="3"/>
      <c r="VIF851" s="3"/>
      <c r="VIG851" s="3"/>
      <c r="VIH851" s="3"/>
      <c r="VII851" s="3"/>
      <c r="VIJ851" s="3"/>
      <c r="VIK851" s="3"/>
      <c r="VIL851" s="3"/>
      <c r="VIM851" s="3"/>
      <c r="VIN851" s="3"/>
      <c r="VIO851" s="3"/>
      <c r="VIP851" s="3"/>
      <c r="VIQ851" s="3"/>
      <c r="VIR851" s="3"/>
      <c r="VIS851" s="3"/>
      <c r="VIT851" s="3"/>
      <c r="VIU851" s="3"/>
      <c r="VIV851" s="3"/>
      <c r="VIW851" s="3"/>
      <c r="VIX851" s="3"/>
      <c r="VIY851" s="3"/>
      <c r="VIZ851" s="3"/>
      <c r="VJA851" s="3"/>
      <c r="VJB851" s="3"/>
      <c r="VJC851" s="3"/>
      <c r="VJD851" s="3"/>
      <c r="VJE851" s="3"/>
      <c r="VJF851" s="3"/>
      <c r="VJG851" s="3"/>
      <c r="VJH851" s="3"/>
      <c r="VJI851" s="3"/>
      <c r="VJJ851" s="3"/>
      <c r="VJK851" s="3"/>
      <c r="VJL851" s="3"/>
      <c r="VJM851" s="3"/>
      <c r="VJN851" s="3"/>
      <c r="VJO851" s="3"/>
      <c r="VJP851" s="3"/>
      <c r="VJQ851" s="3"/>
      <c r="VJR851" s="3"/>
      <c r="VJS851" s="3"/>
      <c r="VJT851" s="3"/>
      <c r="VJU851" s="3"/>
      <c r="VJV851" s="3"/>
      <c r="VJW851" s="3"/>
      <c r="VJX851" s="3"/>
      <c r="VJY851" s="3"/>
      <c r="VJZ851" s="3"/>
      <c r="VKA851" s="3"/>
      <c r="VKB851" s="3"/>
      <c r="VKC851" s="3"/>
      <c r="VKD851" s="3"/>
      <c r="VKE851" s="3"/>
      <c r="VKF851" s="3"/>
      <c r="VKG851" s="3"/>
      <c r="VKH851" s="3"/>
      <c r="VKI851" s="3"/>
      <c r="VKJ851" s="3"/>
      <c r="VKK851" s="3"/>
      <c r="VKL851" s="3"/>
      <c r="VKM851" s="3"/>
      <c r="VKN851" s="3"/>
      <c r="VKO851" s="3"/>
      <c r="VKP851" s="3"/>
      <c r="VKQ851" s="3"/>
      <c r="VKR851" s="3"/>
      <c r="VKS851" s="3"/>
      <c r="VKT851" s="3"/>
      <c r="VKU851" s="3"/>
      <c r="VKV851" s="3"/>
      <c r="VKW851" s="3"/>
      <c r="VKX851" s="3"/>
      <c r="VKY851" s="3"/>
      <c r="VKZ851" s="3"/>
      <c r="VLA851" s="3"/>
      <c r="VLB851" s="3"/>
      <c r="VLC851" s="3"/>
      <c r="VLD851" s="3"/>
      <c r="VLE851" s="3"/>
      <c r="VLF851" s="3"/>
      <c r="VLG851" s="3"/>
      <c r="VLH851" s="3"/>
      <c r="VLI851" s="3"/>
      <c r="VLJ851" s="3"/>
      <c r="VLK851" s="3"/>
      <c r="VLL851" s="3"/>
      <c r="VLM851" s="3"/>
      <c r="VLN851" s="3"/>
      <c r="VLO851" s="3"/>
      <c r="VLP851" s="3"/>
      <c r="VLQ851" s="3"/>
      <c r="VLR851" s="3"/>
      <c r="VLS851" s="3"/>
      <c r="VLT851" s="3"/>
      <c r="VLU851" s="3"/>
      <c r="VLV851" s="3"/>
      <c r="VLW851" s="3"/>
      <c r="VLX851" s="3"/>
      <c r="VLY851" s="3"/>
      <c r="VLZ851" s="3"/>
      <c r="VMA851" s="3"/>
      <c r="VMB851" s="3"/>
      <c r="VMC851" s="3"/>
      <c r="VMD851" s="3"/>
      <c r="VME851" s="3"/>
      <c r="VMF851" s="3"/>
      <c r="VMG851" s="3"/>
      <c r="VMH851" s="3"/>
      <c r="VMI851" s="3"/>
      <c r="VMJ851" s="3"/>
      <c r="VMK851" s="3"/>
      <c r="VML851" s="3"/>
      <c r="VMM851" s="3"/>
      <c r="VMN851" s="3"/>
      <c r="VMO851" s="3"/>
      <c r="VMP851" s="3"/>
      <c r="VMQ851" s="3"/>
      <c r="VMR851" s="3"/>
      <c r="VMS851" s="3"/>
      <c r="VMT851" s="3"/>
      <c r="VMU851" s="3"/>
      <c r="VMV851" s="3"/>
      <c r="VMW851" s="3"/>
      <c r="VMX851" s="3"/>
      <c r="VMY851" s="3"/>
      <c r="VMZ851" s="3"/>
      <c r="VNA851" s="3"/>
      <c r="VNB851" s="3"/>
      <c r="VNC851" s="3"/>
      <c r="VND851" s="3"/>
      <c r="VNE851" s="3"/>
      <c r="VNF851" s="3"/>
      <c r="VNG851" s="3"/>
      <c r="VNH851" s="3"/>
      <c r="VNI851" s="3"/>
      <c r="VNJ851" s="3"/>
      <c r="VNK851" s="3"/>
      <c r="VNL851" s="3"/>
      <c r="VNM851" s="3"/>
      <c r="VNN851" s="3"/>
      <c r="VNO851" s="3"/>
      <c r="VNP851" s="3"/>
      <c r="VNQ851" s="3"/>
      <c r="VNR851" s="3"/>
      <c r="VNS851" s="3"/>
      <c r="VNT851" s="3"/>
      <c r="VNU851" s="3"/>
      <c r="VNV851" s="3"/>
      <c r="VNW851" s="3"/>
      <c r="VNX851" s="3"/>
      <c r="VNY851" s="3"/>
      <c r="VNZ851" s="3"/>
      <c r="VOA851" s="3"/>
      <c r="VOB851" s="3"/>
      <c r="VOC851" s="3"/>
      <c r="VOD851" s="3"/>
      <c r="VOE851" s="3"/>
      <c r="VOF851" s="3"/>
      <c r="VOG851" s="3"/>
      <c r="VOH851" s="3"/>
      <c r="VOI851" s="3"/>
      <c r="VOJ851" s="3"/>
      <c r="VOK851" s="3"/>
      <c r="VOL851" s="3"/>
      <c r="VOM851" s="3"/>
      <c r="VON851" s="3"/>
      <c r="VOO851" s="3"/>
      <c r="VOP851" s="3"/>
      <c r="VOQ851" s="3"/>
      <c r="VOR851" s="3"/>
      <c r="VOS851" s="3"/>
      <c r="VOT851" s="3"/>
      <c r="VOU851" s="3"/>
      <c r="VOV851" s="3"/>
      <c r="VOW851" s="3"/>
      <c r="VOX851" s="3"/>
      <c r="VOY851" s="3"/>
      <c r="VOZ851" s="3"/>
      <c r="VPA851" s="3"/>
      <c r="VPB851" s="3"/>
      <c r="VPC851" s="3"/>
      <c r="VPD851" s="3"/>
      <c r="VPE851" s="3"/>
      <c r="VPF851" s="3"/>
      <c r="VPG851" s="3"/>
      <c r="VPH851" s="3"/>
      <c r="VPI851" s="3"/>
      <c r="VPJ851" s="3"/>
      <c r="VPK851" s="3"/>
      <c r="VPL851" s="3"/>
      <c r="VPM851" s="3"/>
      <c r="VPN851" s="3"/>
      <c r="VPO851" s="3"/>
      <c r="VPP851" s="3"/>
      <c r="VPQ851" s="3"/>
      <c r="VPR851" s="3"/>
      <c r="VPS851" s="3"/>
      <c r="VPT851" s="3"/>
      <c r="VPU851" s="3"/>
      <c r="VPV851" s="3"/>
      <c r="VPW851" s="3"/>
      <c r="VPX851" s="3"/>
      <c r="VPY851" s="3"/>
      <c r="VPZ851" s="3"/>
      <c r="VQA851" s="3"/>
      <c r="VQB851" s="3"/>
      <c r="VQC851" s="3"/>
      <c r="VQD851" s="3"/>
      <c r="VQE851" s="3"/>
      <c r="VQF851" s="3"/>
      <c r="VQG851" s="3"/>
      <c r="VQH851" s="3"/>
      <c r="VQI851" s="3"/>
      <c r="VQJ851" s="3"/>
      <c r="VQK851" s="3"/>
      <c r="VQL851" s="3"/>
      <c r="VQM851" s="3"/>
      <c r="VQN851" s="3"/>
      <c r="VQO851" s="3"/>
      <c r="VQP851" s="3"/>
      <c r="VQQ851" s="3"/>
      <c r="VQR851" s="3"/>
      <c r="VQS851" s="3"/>
      <c r="VQT851" s="3"/>
      <c r="VQU851" s="3"/>
      <c r="VQV851" s="3"/>
      <c r="VQW851" s="3"/>
      <c r="VQX851" s="3"/>
      <c r="VQY851" s="3"/>
      <c r="VQZ851" s="3"/>
      <c r="VRA851" s="3"/>
      <c r="VRB851" s="3"/>
      <c r="VRC851" s="3"/>
      <c r="VRD851" s="3"/>
      <c r="VRE851" s="3"/>
      <c r="VRF851" s="3"/>
      <c r="VRG851" s="3"/>
      <c r="VRH851" s="3"/>
      <c r="VRI851" s="3"/>
      <c r="VRJ851" s="3"/>
      <c r="VRK851" s="3"/>
      <c r="VRL851" s="3"/>
      <c r="VRM851" s="3"/>
      <c r="VRN851" s="3"/>
      <c r="VRO851" s="3"/>
      <c r="VRP851" s="3"/>
      <c r="VRQ851" s="3"/>
      <c r="VRR851" s="3"/>
      <c r="VRS851" s="3"/>
      <c r="VRT851" s="3"/>
      <c r="VRU851" s="3"/>
      <c r="VRV851" s="3"/>
      <c r="VRW851" s="3"/>
      <c r="VRX851" s="3"/>
      <c r="VRY851" s="3"/>
      <c r="VRZ851" s="3"/>
      <c r="VSA851" s="3"/>
      <c r="VSB851" s="3"/>
      <c r="VSC851" s="3"/>
      <c r="VSD851" s="3"/>
      <c r="VSE851" s="3"/>
      <c r="VSF851" s="3"/>
      <c r="VSG851" s="3"/>
      <c r="VSH851" s="3"/>
      <c r="VSI851" s="3"/>
      <c r="VSJ851" s="3"/>
      <c r="VSK851" s="3"/>
      <c r="VSL851" s="3"/>
      <c r="VSM851" s="3"/>
      <c r="VSN851" s="3"/>
      <c r="VSO851" s="3"/>
      <c r="VSP851" s="3"/>
      <c r="VSQ851" s="3"/>
      <c r="VSR851" s="3"/>
      <c r="VSS851" s="3"/>
      <c r="VST851" s="3"/>
      <c r="VSU851" s="3"/>
      <c r="VSV851" s="3"/>
      <c r="VSW851" s="3"/>
      <c r="VSX851" s="3"/>
      <c r="VSY851" s="3"/>
      <c r="VSZ851" s="3"/>
      <c r="VTA851" s="3"/>
      <c r="VTB851" s="3"/>
      <c r="VTC851" s="3"/>
      <c r="VTD851" s="3"/>
      <c r="VTE851" s="3"/>
      <c r="VTF851" s="3"/>
      <c r="VTG851" s="3"/>
      <c r="VTH851" s="3"/>
      <c r="VTI851" s="3"/>
      <c r="VTJ851" s="3"/>
      <c r="VTK851" s="3"/>
      <c r="VTL851" s="3"/>
      <c r="VTM851" s="3"/>
      <c r="VTN851" s="3"/>
      <c r="VTO851" s="3"/>
      <c r="VTP851" s="3"/>
      <c r="VTQ851" s="3"/>
      <c r="VTR851" s="3"/>
      <c r="VTS851" s="3"/>
      <c r="VTT851" s="3"/>
      <c r="VTU851" s="3"/>
      <c r="VTV851" s="3"/>
      <c r="VTW851" s="3"/>
      <c r="VTX851" s="3"/>
      <c r="VTY851" s="3"/>
      <c r="VTZ851" s="3"/>
      <c r="VUA851" s="3"/>
      <c r="VUB851" s="3"/>
      <c r="VUC851" s="3"/>
      <c r="VUD851" s="3"/>
      <c r="VUE851" s="3"/>
      <c r="VUF851" s="3"/>
      <c r="VUG851" s="3"/>
      <c r="VUH851" s="3"/>
      <c r="VUI851" s="3"/>
      <c r="VUJ851" s="3"/>
      <c r="VUK851" s="3"/>
      <c r="VUL851" s="3"/>
      <c r="VUM851" s="3"/>
      <c r="VUN851" s="3"/>
      <c r="VUO851" s="3"/>
      <c r="VUP851" s="3"/>
      <c r="VUQ851" s="3"/>
      <c r="VUR851" s="3"/>
      <c r="VUS851" s="3"/>
      <c r="VUT851" s="3"/>
      <c r="VUU851" s="3"/>
      <c r="VUV851" s="3"/>
      <c r="VUW851" s="3"/>
      <c r="VUX851" s="3"/>
      <c r="VUY851" s="3"/>
      <c r="VUZ851" s="3"/>
      <c r="VVA851" s="3"/>
      <c r="VVB851" s="3"/>
      <c r="VVC851" s="3"/>
      <c r="VVD851" s="3"/>
      <c r="VVE851" s="3"/>
      <c r="VVF851" s="3"/>
      <c r="VVG851" s="3"/>
      <c r="VVH851" s="3"/>
      <c r="VVI851" s="3"/>
      <c r="VVJ851" s="3"/>
      <c r="VVK851" s="3"/>
      <c r="VVL851" s="3"/>
      <c r="VVM851" s="3"/>
      <c r="VVN851" s="3"/>
      <c r="VVO851" s="3"/>
      <c r="VVP851" s="3"/>
      <c r="VVQ851" s="3"/>
      <c r="VVR851" s="3"/>
      <c r="VVS851" s="3"/>
      <c r="VVT851" s="3"/>
      <c r="VVU851" s="3"/>
      <c r="VVV851" s="3"/>
      <c r="VVW851" s="3"/>
      <c r="VVX851" s="3"/>
      <c r="VVY851" s="3"/>
      <c r="VVZ851" s="3"/>
      <c r="VWA851" s="3"/>
      <c r="VWB851" s="3"/>
      <c r="VWC851" s="3"/>
      <c r="VWD851" s="3"/>
      <c r="VWE851" s="3"/>
      <c r="VWF851" s="3"/>
      <c r="VWG851" s="3"/>
      <c r="VWH851" s="3"/>
      <c r="VWI851" s="3"/>
      <c r="VWJ851" s="3"/>
      <c r="VWK851" s="3"/>
      <c r="VWL851" s="3"/>
      <c r="VWM851" s="3"/>
      <c r="VWN851" s="3"/>
      <c r="VWO851" s="3"/>
      <c r="VWP851" s="3"/>
      <c r="VWQ851" s="3"/>
      <c r="VWR851" s="3"/>
      <c r="VWS851" s="3"/>
      <c r="VWT851" s="3"/>
      <c r="VWU851" s="3"/>
      <c r="VWV851" s="3"/>
      <c r="VWW851" s="3"/>
      <c r="VWX851" s="3"/>
      <c r="VWY851" s="3"/>
      <c r="VWZ851" s="3"/>
      <c r="VXA851" s="3"/>
      <c r="VXB851" s="3"/>
      <c r="VXC851" s="3"/>
      <c r="VXD851" s="3"/>
      <c r="VXE851" s="3"/>
      <c r="VXF851" s="3"/>
      <c r="VXG851" s="3"/>
      <c r="VXH851" s="3"/>
      <c r="VXI851" s="3"/>
      <c r="VXJ851" s="3"/>
      <c r="VXK851" s="3"/>
      <c r="VXL851" s="3"/>
      <c r="VXM851" s="3"/>
      <c r="VXN851" s="3"/>
      <c r="VXO851" s="3"/>
      <c r="VXP851" s="3"/>
      <c r="VXQ851" s="3"/>
      <c r="VXR851" s="3"/>
      <c r="VXS851" s="3"/>
      <c r="VXT851" s="3"/>
      <c r="VXU851" s="3"/>
      <c r="VXV851" s="3"/>
      <c r="VXW851" s="3"/>
      <c r="VXX851" s="3"/>
      <c r="VXY851" s="3"/>
      <c r="VXZ851" s="3"/>
      <c r="VYA851" s="3"/>
      <c r="VYB851" s="3"/>
      <c r="VYC851" s="3"/>
      <c r="VYD851" s="3"/>
      <c r="VYE851" s="3"/>
      <c r="VYF851" s="3"/>
      <c r="VYG851" s="3"/>
      <c r="VYH851" s="3"/>
      <c r="VYI851" s="3"/>
      <c r="VYJ851" s="3"/>
      <c r="VYK851" s="3"/>
      <c r="VYL851" s="3"/>
      <c r="VYM851" s="3"/>
      <c r="VYN851" s="3"/>
      <c r="VYO851" s="3"/>
      <c r="VYP851" s="3"/>
      <c r="VYQ851" s="3"/>
      <c r="VYR851" s="3"/>
      <c r="VYS851" s="3"/>
      <c r="VYT851" s="3"/>
      <c r="VYU851" s="3"/>
      <c r="VYV851" s="3"/>
      <c r="VYW851" s="3"/>
      <c r="VYX851" s="3"/>
      <c r="VYY851" s="3"/>
      <c r="VYZ851" s="3"/>
      <c r="VZA851" s="3"/>
      <c r="VZB851" s="3"/>
      <c r="VZC851" s="3"/>
      <c r="VZD851" s="3"/>
      <c r="VZE851" s="3"/>
      <c r="VZF851" s="3"/>
      <c r="VZG851" s="3"/>
      <c r="VZH851" s="3"/>
      <c r="VZI851" s="3"/>
      <c r="VZJ851" s="3"/>
      <c r="VZK851" s="3"/>
      <c r="VZL851" s="3"/>
      <c r="VZM851" s="3"/>
      <c r="VZN851" s="3"/>
      <c r="VZO851" s="3"/>
      <c r="VZP851" s="3"/>
      <c r="VZQ851" s="3"/>
      <c r="VZR851" s="3"/>
      <c r="VZS851" s="3"/>
      <c r="VZT851" s="3"/>
      <c r="VZU851" s="3"/>
      <c r="VZV851" s="3"/>
      <c r="VZW851" s="3"/>
      <c r="VZX851" s="3"/>
      <c r="VZY851" s="3"/>
      <c r="VZZ851" s="3"/>
      <c r="WAA851" s="3"/>
      <c r="WAB851" s="3"/>
      <c r="WAC851" s="3"/>
      <c r="WAD851" s="3"/>
      <c r="WAE851" s="3"/>
      <c r="WAF851" s="3"/>
      <c r="WAG851" s="3"/>
      <c r="WAH851" s="3"/>
      <c r="WAI851" s="3"/>
      <c r="WAJ851" s="3"/>
      <c r="WAK851" s="3"/>
      <c r="WAL851" s="3"/>
      <c r="WAM851" s="3"/>
      <c r="WAN851" s="3"/>
      <c r="WAO851" s="3"/>
      <c r="WAP851" s="3"/>
      <c r="WAQ851" s="3"/>
      <c r="WAR851" s="3"/>
      <c r="WAS851" s="3"/>
      <c r="WAT851" s="3"/>
      <c r="WAU851" s="3"/>
      <c r="WAV851" s="3"/>
      <c r="WAW851" s="3"/>
      <c r="WAX851" s="3"/>
      <c r="WAY851" s="3"/>
      <c r="WAZ851" s="3"/>
      <c r="WBA851" s="3"/>
      <c r="WBB851" s="3"/>
      <c r="WBC851" s="3"/>
      <c r="WBD851" s="3"/>
      <c r="WBE851" s="3"/>
      <c r="WBF851" s="3"/>
      <c r="WBG851" s="3"/>
      <c r="WBH851" s="3"/>
      <c r="WBI851" s="3"/>
      <c r="WBJ851" s="3"/>
      <c r="WBK851" s="3"/>
      <c r="WBL851" s="3"/>
      <c r="WBM851" s="3"/>
      <c r="WBN851" s="3"/>
      <c r="WBO851" s="3"/>
      <c r="WBP851" s="3"/>
      <c r="WBQ851" s="3"/>
      <c r="WBR851" s="3"/>
      <c r="WBS851" s="3"/>
      <c r="WBT851" s="3"/>
      <c r="WBU851" s="3"/>
      <c r="WBV851" s="3"/>
      <c r="WBW851" s="3"/>
      <c r="WBX851" s="3"/>
      <c r="WBY851" s="3"/>
      <c r="WBZ851" s="3"/>
      <c r="WCA851" s="3"/>
      <c r="WCB851" s="3"/>
      <c r="WCC851" s="3"/>
      <c r="WCD851" s="3"/>
      <c r="WCE851" s="3"/>
      <c r="WCF851" s="3"/>
      <c r="WCG851" s="3"/>
      <c r="WCH851" s="3"/>
      <c r="WCI851" s="3"/>
      <c r="WCJ851" s="3"/>
      <c r="WCK851" s="3"/>
      <c r="WCL851" s="3"/>
      <c r="WCM851" s="3"/>
      <c r="WCN851" s="3"/>
      <c r="WCO851" s="3"/>
      <c r="WCP851" s="3"/>
      <c r="WCQ851" s="3"/>
      <c r="WCR851" s="3"/>
      <c r="WCS851" s="3"/>
      <c r="WCT851" s="3"/>
      <c r="WCU851" s="3"/>
      <c r="WCV851" s="3"/>
      <c r="WCW851" s="3"/>
      <c r="WCX851" s="3"/>
      <c r="WCY851" s="3"/>
      <c r="WCZ851" s="3"/>
      <c r="WDA851" s="3"/>
      <c r="WDB851" s="3"/>
      <c r="WDC851" s="3"/>
      <c r="WDD851" s="3"/>
      <c r="WDE851" s="3"/>
      <c r="WDF851" s="3"/>
      <c r="WDG851" s="3"/>
      <c r="WDH851" s="3"/>
      <c r="WDI851" s="3"/>
      <c r="WDJ851" s="3"/>
      <c r="WDK851" s="3"/>
      <c r="WDL851" s="3"/>
      <c r="WDM851" s="3"/>
      <c r="WDN851" s="3"/>
      <c r="WDO851" s="3"/>
      <c r="WDP851" s="3"/>
      <c r="WDQ851" s="3"/>
      <c r="WDR851" s="3"/>
      <c r="WDS851" s="3"/>
      <c r="WDT851" s="3"/>
      <c r="WDU851" s="3"/>
      <c r="WDV851" s="3"/>
      <c r="WDW851" s="3"/>
      <c r="WDX851" s="3"/>
      <c r="WDY851" s="3"/>
      <c r="WDZ851" s="3"/>
      <c r="WEA851" s="3"/>
      <c r="WEB851" s="3"/>
      <c r="WEC851" s="3"/>
      <c r="WED851" s="3"/>
      <c r="WEE851" s="3"/>
      <c r="WEF851" s="3"/>
      <c r="WEG851" s="3"/>
      <c r="WEH851" s="3"/>
      <c r="WEI851" s="3"/>
      <c r="WEJ851" s="3"/>
      <c r="WEK851" s="3"/>
      <c r="WEL851" s="3"/>
      <c r="WEM851" s="3"/>
      <c r="WEN851" s="3"/>
      <c r="WEO851" s="3"/>
      <c r="WEP851" s="3"/>
      <c r="WEQ851" s="3"/>
      <c r="WER851" s="3"/>
      <c r="WES851" s="3"/>
      <c r="WET851" s="3"/>
      <c r="WEU851" s="3"/>
      <c r="WEV851" s="3"/>
      <c r="WEW851" s="3"/>
      <c r="WEX851" s="3"/>
      <c r="WEY851" s="3"/>
      <c r="WEZ851" s="3"/>
      <c r="WFA851" s="3"/>
      <c r="WFB851" s="3"/>
      <c r="WFC851" s="3"/>
      <c r="WFD851" s="3"/>
      <c r="WFE851" s="3"/>
      <c r="WFF851" s="3"/>
      <c r="WFG851" s="3"/>
      <c r="WFH851" s="3"/>
      <c r="WFI851" s="3"/>
      <c r="WFJ851" s="3"/>
      <c r="WFK851" s="3"/>
      <c r="WFL851" s="3"/>
      <c r="WFM851" s="3"/>
      <c r="WFN851" s="3"/>
      <c r="WFO851" s="3"/>
      <c r="WFP851" s="3"/>
      <c r="WFQ851" s="3"/>
      <c r="WFR851" s="3"/>
      <c r="WFS851" s="3"/>
      <c r="WFT851" s="3"/>
      <c r="WFU851" s="3"/>
      <c r="WFV851" s="3"/>
      <c r="WFW851" s="3"/>
      <c r="WFX851" s="3"/>
      <c r="WFY851" s="3"/>
      <c r="WFZ851" s="3"/>
      <c r="WGA851" s="3"/>
      <c r="WGB851" s="3"/>
      <c r="WGC851" s="3"/>
      <c r="WGD851" s="3"/>
      <c r="WGE851" s="3"/>
      <c r="WGF851" s="3"/>
      <c r="WGG851" s="3"/>
      <c r="WGH851" s="3"/>
      <c r="WGI851" s="3"/>
      <c r="WGJ851" s="3"/>
      <c r="WGK851" s="3"/>
      <c r="WGL851" s="3"/>
      <c r="WGM851" s="3"/>
      <c r="WGN851" s="3"/>
      <c r="WGO851" s="3"/>
      <c r="WGP851" s="3"/>
      <c r="WGQ851" s="3"/>
      <c r="WGR851" s="3"/>
      <c r="WGS851" s="3"/>
      <c r="WGT851" s="3"/>
      <c r="WGU851" s="3"/>
      <c r="WGV851" s="3"/>
      <c r="WGW851" s="3"/>
      <c r="WGX851" s="3"/>
      <c r="WGY851" s="3"/>
      <c r="WGZ851" s="3"/>
      <c r="WHA851" s="3"/>
      <c r="WHB851" s="3"/>
      <c r="WHC851" s="3"/>
      <c r="WHD851" s="3"/>
      <c r="WHE851" s="3"/>
      <c r="WHF851" s="3"/>
      <c r="WHG851" s="3"/>
      <c r="WHH851" s="3"/>
      <c r="WHI851" s="3"/>
      <c r="WHJ851" s="3"/>
      <c r="WHK851" s="3"/>
      <c r="WHL851" s="3"/>
      <c r="WHM851" s="3"/>
      <c r="WHN851" s="3"/>
      <c r="WHO851" s="3"/>
      <c r="WHP851" s="3"/>
      <c r="WHQ851" s="3"/>
      <c r="WHR851" s="3"/>
      <c r="WHS851" s="3"/>
      <c r="WHT851" s="3"/>
      <c r="WHU851" s="3"/>
      <c r="WHV851" s="3"/>
      <c r="WHW851" s="3"/>
      <c r="WHX851" s="3"/>
      <c r="WHY851" s="3"/>
      <c r="WHZ851" s="3"/>
      <c r="WIA851" s="3"/>
      <c r="WIB851" s="3"/>
      <c r="WIC851" s="3"/>
      <c r="WID851" s="3"/>
      <c r="WIE851" s="3"/>
      <c r="WIF851" s="3"/>
      <c r="WIG851" s="3"/>
      <c r="WIH851" s="3"/>
      <c r="WII851" s="3"/>
      <c r="WIJ851" s="3"/>
      <c r="WIK851" s="3"/>
      <c r="WIL851" s="3"/>
      <c r="WIM851" s="3"/>
      <c r="WIN851" s="3"/>
      <c r="WIO851" s="3"/>
      <c r="WIP851" s="3"/>
      <c r="WIQ851" s="3"/>
      <c r="WIR851" s="3"/>
      <c r="WIS851" s="3"/>
      <c r="WIT851" s="3"/>
      <c r="WIU851" s="3"/>
      <c r="WIV851" s="3"/>
      <c r="WIW851" s="3"/>
      <c r="WIX851" s="3"/>
      <c r="WIY851" s="3"/>
      <c r="WIZ851" s="3"/>
      <c r="WJA851" s="3"/>
      <c r="WJB851" s="3"/>
      <c r="WJC851" s="3"/>
      <c r="WJD851" s="3"/>
      <c r="WJE851" s="3"/>
      <c r="WJF851" s="3"/>
      <c r="WJG851" s="3"/>
      <c r="WJH851" s="3"/>
      <c r="WJI851" s="3"/>
      <c r="WJJ851" s="3"/>
      <c r="WJK851" s="3"/>
      <c r="WJL851" s="3"/>
      <c r="WJM851" s="3"/>
      <c r="WJN851" s="3"/>
      <c r="WJO851" s="3"/>
      <c r="WJP851" s="3"/>
      <c r="WJQ851" s="3"/>
      <c r="WJR851" s="3"/>
      <c r="WJS851" s="3"/>
      <c r="WJT851" s="3"/>
      <c r="WJU851" s="3"/>
      <c r="WJV851" s="3"/>
      <c r="WJW851" s="3"/>
      <c r="WJX851" s="3"/>
      <c r="WJY851" s="3"/>
      <c r="WJZ851" s="3"/>
      <c r="WKA851" s="3"/>
      <c r="WKB851" s="3"/>
      <c r="WKC851" s="3"/>
      <c r="WKD851" s="3"/>
      <c r="WKE851" s="3"/>
      <c r="WKF851" s="3"/>
      <c r="WKG851" s="3"/>
      <c r="WKH851" s="3"/>
      <c r="WKI851" s="3"/>
      <c r="WKJ851" s="3"/>
      <c r="WKK851" s="3"/>
      <c r="WKL851" s="3"/>
      <c r="WKM851" s="3"/>
      <c r="WKN851" s="3"/>
      <c r="WKO851" s="3"/>
      <c r="WKP851" s="3"/>
      <c r="WKQ851" s="3"/>
      <c r="WKR851" s="3"/>
      <c r="WKS851" s="3"/>
      <c r="WKT851" s="3"/>
      <c r="WKU851" s="3"/>
      <c r="WKV851" s="3"/>
      <c r="WKW851" s="3"/>
      <c r="WKX851" s="3"/>
      <c r="WKY851" s="3"/>
      <c r="WKZ851" s="3"/>
      <c r="WLA851" s="3"/>
      <c r="WLB851" s="3"/>
      <c r="WLC851" s="3"/>
      <c r="WLD851" s="3"/>
      <c r="WLE851" s="3"/>
      <c r="WLF851" s="3"/>
      <c r="WLG851" s="3"/>
      <c r="WLH851" s="3"/>
      <c r="WLI851" s="3"/>
      <c r="WLJ851" s="3"/>
      <c r="WLK851" s="3"/>
      <c r="WLL851" s="3"/>
      <c r="WLM851" s="3"/>
      <c r="WLN851" s="3"/>
      <c r="WLO851" s="3"/>
      <c r="WLP851" s="3"/>
      <c r="WLQ851" s="3"/>
      <c r="WLR851" s="3"/>
      <c r="WLS851" s="3"/>
      <c r="WLT851" s="3"/>
      <c r="WLU851" s="3"/>
      <c r="WLV851" s="3"/>
      <c r="WLW851" s="3"/>
      <c r="WLX851" s="3"/>
      <c r="WLY851" s="3"/>
      <c r="WLZ851" s="3"/>
      <c r="WMA851" s="3"/>
      <c r="WMB851" s="3"/>
      <c r="WMC851" s="3"/>
      <c r="WMD851" s="3"/>
      <c r="WME851" s="3"/>
      <c r="WMF851" s="3"/>
      <c r="WMG851" s="3"/>
      <c r="WMH851" s="3"/>
      <c r="WMI851" s="3"/>
      <c r="WMJ851" s="3"/>
      <c r="WMK851" s="3"/>
      <c r="WML851" s="3"/>
      <c r="WMM851" s="3"/>
      <c r="WMN851" s="3"/>
      <c r="WMO851" s="3"/>
      <c r="WMP851" s="3"/>
      <c r="WMQ851" s="3"/>
      <c r="WMR851" s="3"/>
      <c r="WMS851" s="3"/>
      <c r="WMT851" s="3"/>
      <c r="WMU851" s="3"/>
      <c r="WMV851" s="3"/>
      <c r="WMW851" s="3"/>
      <c r="WMX851" s="3"/>
      <c r="WMY851" s="3"/>
      <c r="WMZ851" s="3"/>
      <c r="WNA851" s="3"/>
      <c r="WNB851" s="3"/>
      <c r="WNC851" s="3"/>
      <c r="WND851" s="3"/>
      <c r="WNE851" s="3"/>
      <c r="WNF851" s="3"/>
      <c r="WNG851" s="3"/>
      <c r="WNH851" s="3"/>
      <c r="WNI851" s="3"/>
      <c r="WNJ851" s="3"/>
      <c r="WNK851" s="3"/>
      <c r="WNL851" s="3"/>
      <c r="WNM851" s="3"/>
      <c r="WNN851" s="3"/>
      <c r="WNO851" s="3"/>
      <c r="WNP851" s="3"/>
      <c r="WNQ851" s="3"/>
      <c r="WNR851" s="3"/>
      <c r="WNS851" s="3"/>
      <c r="WNT851" s="3"/>
      <c r="WNU851" s="3"/>
      <c r="WNV851" s="3"/>
      <c r="WNW851" s="3"/>
      <c r="WNX851" s="3"/>
      <c r="WNY851" s="3"/>
      <c r="WNZ851" s="3"/>
      <c r="WOA851" s="3"/>
      <c r="WOB851" s="3"/>
      <c r="WOC851" s="3"/>
      <c r="WOD851" s="3"/>
      <c r="WOE851" s="3"/>
      <c r="WOF851" s="3"/>
      <c r="WOG851" s="3"/>
      <c r="WOH851" s="3"/>
      <c r="WOI851" s="3"/>
      <c r="WOJ851" s="3"/>
      <c r="WOK851" s="3"/>
      <c r="WOL851" s="3"/>
      <c r="WOM851" s="3"/>
      <c r="WON851" s="3"/>
      <c r="WOO851" s="3"/>
      <c r="WOP851" s="3"/>
      <c r="WOQ851" s="3"/>
      <c r="WOR851" s="3"/>
      <c r="WOS851" s="3"/>
      <c r="WOT851" s="3"/>
      <c r="WOU851" s="3"/>
      <c r="WOV851" s="3"/>
      <c r="WOW851" s="3"/>
      <c r="WOX851" s="3"/>
      <c r="WOY851" s="3"/>
      <c r="WOZ851" s="3"/>
      <c r="WPA851" s="3"/>
      <c r="WPB851" s="3"/>
      <c r="WPC851" s="3"/>
      <c r="WPD851" s="3"/>
      <c r="WPE851" s="3"/>
      <c r="WPF851" s="3"/>
      <c r="WPG851" s="3"/>
      <c r="WPH851" s="3"/>
      <c r="WPI851" s="3"/>
      <c r="WPJ851" s="3"/>
      <c r="WPK851" s="3"/>
      <c r="WPL851" s="3"/>
      <c r="WPM851" s="3"/>
      <c r="WPN851" s="3"/>
      <c r="WPO851" s="3"/>
      <c r="WPP851" s="3"/>
      <c r="WPQ851" s="3"/>
      <c r="WPR851" s="3"/>
      <c r="WPS851" s="3"/>
      <c r="WPT851" s="3"/>
      <c r="WPU851" s="3"/>
      <c r="WPV851" s="3"/>
      <c r="WPW851" s="3"/>
      <c r="WPX851" s="3"/>
      <c r="WPY851" s="3"/>
      <c r="WPZ851" s="3"/>
      <c r="WQA851" s="3"/>
      <c r="WQB851" s="3"/>
      <c r="WQC851" s="3"/>
      <c r="WQD851" s="3"/>
      <c r="WQE851" s="3"/>
      <c r="WQF851" s="3"/>
      <c r="WQG851" s="3"/>
      <c r="WQH851" s="3"/>
      <c r="WQI851" s="3"/>
      <c r="WQJ851" s="3"/>
      <c r="WQK851" s="3"/>
      <c r="WQL851" s="3"/>
      <c r="WQM851" s="3"/>
      <c r="WQN851" s="3"/>
      <c r="WQO851" s="3"/>
      <c r="WQP851" s="3"/>
      <c r="WQQ851" s="3"/>
      <c r="WQR851" s="3"/>
      <c r="WQS851" s="3"/>
      <c r="WQT851" s="3"/>
      <c r="WQU851" s="3"/>
      <c r="WQV851" s="3"/>
      <c r="WQW851" s="3"/>
      <c r="WQX851" s="3"/>
      <c r="WQY851" s="3"/>
      <c r="WQZ851" s="3"/>
      <c r="WRA851" s="3"/>
      <c r="WRB851" s="3"/>
      <c r="WRC851" s="3"/>
      <c r="WRD851" s="3"/>
      <c r="WRE851" s="3"/>
      <c r="WRF851" s="3"/>
      <c r="WRG851" s="3"/>
      <c r="WRH851" s="3"/>
      <c r="WRI851" s="3"/>
      <c r="WRJ851" s="3"/>
      <c r="WRK851" s="3"/>
      <c r="WRL851" s="3"/>
      <c r="WRM851" s="3"/>
      <c r="WRN851" s="3"/>
      <c r="WRO851" s="3"/>
      <c r="WRP851" s="3"/>
      <c r="WRQ851" s="3"/>
      <c r="WRR851" s="3"/>
      <c r="WRS851" s="3"/>
      <c r="WRT851" s="3"/>
      <c r="WRU851" s="3"/>
      <c r="WRV851" s="3"/>
      <c r="WRW851" s="3"/>
      <c r="WRX851" s="3"/>
      <c r="WRY851" s="3"/>
      <c r="WRZ851" s="3"/>
      <c r="WSA851" s="3"/>
      <c r="WSB851" s="3"/>
      <c r="WSC851" s="3"/>
      <c r="WSD851" s="3"/>
      <c r="WSE851" s="3"/>
      <c r="WSF851" s="3"/>
      <c r="WSG851" s="3"/>
      <c r="WSH851" s="3"/>
      <c r="WSI851" s="3"/>
      <c r="WSJ851" s="3"/>
      <c r="WSK851" s="3"/>
      <c r="WSL851" s="3"/>
      <c r="WSM851" s="3"/>
      <c r="WSN851" s="3"/>
      <c r="WSO851" s="3"/>
      <c r="WSP851" s="3"/>
      <c r="WSQ851" s="3"/>
      <c r="WSR851" s="3"/>
      <c r="WSS851" s="3"/>
      <c r="WST851" s="3"/>
      <c r="WSU851" s="3"/>
      <c r="WSV851" s="3"/>
      <c r="WSW851" s="3"/>
      <c r="WSX851" s="3"/>
      <c r="WSY851" s="3"/>
      <c r="WSZ851" s="3"/>
      <c r="WTA851" s="3"/>
      <c r="WTB851" s="3"/>
      <c r="WTC851" s="3"/>
      <c r="WTD851" s="3"/>
      <c r="WTE851" s="3"/>
      <c r="WTF851" s="3"/>
      <c r="WTG851" s="3"/>
      <c r="WTH851" s="3"/>
      <c r="WTI851" s="3"/>
      <c r="WTJ851" s="3"/>
      <c r="WTK851" s="3"/>
      <c r="WTL851" s="3"/>
      <c r="WTM851" s="3"/>
      <c r="WTN851" s="3"/>
      <c r="WTO851" s="3"/>
      <c r="WTP851" s="3"/>
      <c r="WTQ851" s="3"/>
      <c r="WTR851" s="3"/>
      <c r="WTS851" s="3"/>
      <c r="WTT851" s="3"/>
      <c r="WTU851" s="3"/>
      <c r="WTV851" s="3"/>
      <c r="WTW851" s="3"/>
      <c r="WTX851" s="3"/>
      <c r="WTY851" s="3"/>
      <c r="WTZ851" s="3"/>
      <c r="WUA851" s="3"/>
      <c r="WUB851" s="3"/>
      <c r="WUC851" s="3"/>
      <c r="WUD851" s="3"/>
      <c r="WUE851" s="3"/>
      <c r="WUF851" s="3"/>
      <c r="WUG851" s="3"/>
      <c r="WUH851" s="3"/>
      <c r="WUI851" s="3"/>
      <c r="WUJ851" s="3"/>
      <c r="WUK851" s="3"/>
      <c r="WUL851" s="3"/>
      <c r="WUM851" s="3"/>
      <c r="WUN851" s="3"/>
      <c r="WUO851" s="3"/>
      <c r="WUP851" s="3"/>
      <c r="WUQ851" s="3"/>
      <c r="WUR851" s="3"/>
      <c r="WUS851" s="3"/>
      <c r="WUT851" s="3"/>
      <c r="WUU851" s="3"/>
      <c r="WUV851" s="3"/>
      <c r="WUW851" s="3"/>
      <c r="WUX851" s="3"/>
      <c r="WUY851" s="3"/>
      <c r="WUZ851" s="3"/>
      <c r="WVA851" s="3"/>
      <c r="WVB851" s="3"/>
      <c r="WVC851" s="3"/>
      <c r="WVD851" s="3"/>
      <c r="WVE851" s="3"/>
      <c r="WVF851" s="3"/>
      <c r="WVG851" s="3"/>
      <c r="WVH851" s="3"/>
      <c r="WVI851" s="3"/>
      <c r="WVJ851" s="3"/>
      <c r="WVK851" s="3"/>
      <c r="WVL851" s="3"/>
      <c r="WVM851" s="3"/>
      <c r="WVN851" s="3"/>
      <c r="WVO851" s="3"/>
      <c r="WVP851" s="3"/>
      <c r="WVQ851" s="3"/>
      <c r="WVR851" s="3"/>
      <c r="WVS851" s="3"/>
      <c r="WVT851" s="3"/>
      <c r="WVU851" s="3"/>
      <c r="WVV851" s="3"/>
      <c r="WVW851" s="3"/>
      <c r="WVX851" s="3"/>
      <c r="WVY851" s="3"/>
      <c r="WVZ851" s="3"/>
      <c r="WWA851" s="3"/>
      <c r="WWB851" s="3"/>
      <c r="WWC851" s="3"/>
      <c r="WWD851" s="3"/>
      <c r="WWE851" s="3"/>
      <c r="WWF851" s="3"/>
      <c r="WWG851" s="3"/>
      <c r="WWH851" s="3"/>
      <c r="WWI851" s="3"/>
      <c r="WWJ851" s="3"/>
      <c r="WWK851" s="3"/>
      <c r="WWL851" s="3"/>
      <c r="WWM851" s="3"/>
      <c r="WWN851" s="3"/>
      <c r="WWO851" s="3"/>
      <c r="WWP851" s="3"/>
      <c r="WWQ851" s="3"/>
      <c r="WWR851" s="3"/>
      <c r="WWS851" s="3"/>
      <c r="WWT851" s="3"/>
      <c r="WWU851" s="3"/>
      <c r="WWV851" s="3"/>
      <c r="WWW851" s="3"/>
      <c r="WWX851" s="3"/>
      <c r="WWY851" s="3"/>
      <c r="WWZ851" s="3"/>
      <c r="WXA851" s="3"/>
      <c r="WXB851" s="3"/>
      <c r="WXC851" s="3"/>
      <c r="WXD851" s="3"/>
      <c r="WXE851" s="3"/>
      <c r="WXF851" s="3"/>
      <c r="WXG851" s="3"/>
      <c r="WXH851" s="3"/>
      <c r="WXI851" s="3"/>
      <c r="WXJ851" s="3"/>
      <c r="WXK851" s="3"/>
      <c r="WXL851" s="3"/>
      <c r="WXM851" s="3"/>
      <c r="WXN851" s="3"/>
      <c r="WXO851" s="3"/>
      <c r="WXP851" s="3"/>
      <c r="WXQ851" s="3"/>
      <c r="WXR851" s="3"/>
      <c r="WXS851" s="3"/>
      <c r="WXT851" s="3"/>
      <c r="WXU851" s="3"/>
      <c r="WXV851" s="3"/>
      <c r="WXW851" s="3"/>
      <c r="WXX851" s="3"/>
      <c r="WXY851" s="3"/>
      <c r="WXZ851" s="3"/>
      <c r="WYA851" s="3"/>
      <c r="WYB851" s="3"/>
      <c r="WYC851" s="3"/>
      <c r="WYD851" s="3"/>
      <c r="WYE851" s="3"/>
      <c r="WYF851" s="3"/>
      <c r="WYG851" s="3"/>
      <c r="WYH851" s="3"/>
      <c r="WYI851" s="3"/>
      <c r="WYJ851" s="3"/>
      <c r="WYK851" s="3"/>
      <c r="WYL851" s="3"/>
      <c r="WYM851" s="3"/>
      <c r="WYN851" s="3"/>
      <c r="WYO851" s="3"/>
      <c r="WYP851" s="3"/>
      <c r="WYQ851" s="3"/>
      <c r="WYR851" s="3"/>
      <c r="WYS851" s="3"/>
      <c r="WYT851" s="3"/>
      <c r="WYU851" s="3"/>
      <c r="WYV851" s="3"/>
      <c r="WYW851" s="3"/>
      <c r="WYX851" s="3"/>
      <c r="WYY851" s="3"/>
      <c r="WYZ851" s="3"/>
      <c r="WZA851" s="3"/>
      <c r="WZB851" s="3"/>
      <c r="WZC851" s="3"/>
      <c r="WZD851" s="3"/>
      <c r="WZE851" s="3"/>
      <c r="WZF851" s="3"/>
      <c r="WZG851" s="3"/>
      <c r="WZH851" s="3"/>
      <c r="WZI851" s="3"/>
      <c r="WZJ851" s="3"/>
      <c r="WZK851" s="3"/>
      <c r="WZL851" s="3"/>
      <c r="WZM851" s="3"/>
      <c r="WZN851" s="3"/>
      <c r="WZO851" s="3"/>
      <c r="WZP851" s="3"/>
      <c r="WZQ851" s="3"/>
      <c r="WZR851" s="3"/>
      <c r="WZS851" s="3"/>
      <c r="WZT851" s="3"/>
      <c r="WZU851" s="3"/>
      <c r="WZV851" s="3"/>
      <c r="WZW851" s="3"/>
      <c r="WZX851" s="3"/>
      <c r="WZY851" s="3"/>
      <c r="WZZ851" s="3"/>
      <c r="XAA851" s="3"/>
      <c r="XAB851" s="3"/>
      <c r="XAC851" s="3"/>
      <c r="XAD851" s="3"/>
      <c r="XAE851" s="3"/>
      <c r="XAF851" s="3"/>
      <c r="XAG851" s="3"/>
      <c r="XAH851" s="3"/>
      <c r="XAI851" s="3"/>
      <c r="XAJ851" s="3"/>
      <c r="XAK851" s="3"/>
      <c r="XAL851" s="3"/>
      <c r="XAM851" s="3"/>
      <c r="XAN851" s="3"/>
      <c r="XAO851" s="3"/>
      <c r="XAP851" s="3"/>
      <c r="XAQ851" s="3"/>
      <c r="XAR851" s="3"/>
      <c r="XAS851" s="3"/>
      <c r="XAT851" s="3"/>
      <c r="XAU851" s="3"/>
      <c r="XAV851" s="3"/>
      <c r="XAW851" s="3"/>
      <c r="XAX851" s="3"/>
      <c r="XAY851" s="3"/>
      <c r="XAZ851" s="3"/>
      <c r="XBA851" s="3"/>
      <c r="XBB851" s="3"/>
      <c r="XBC851" s="3"/>
      <c r="XBD851" s="3"/>
      <c r="XBE851" s="3"/>
      <c r="XBF851" s="3"/>
      <c r="XBG851" s="3"/>
      <c r="XBH851" s="3"/>
      <c r="XBI851" s="3"/>
      <c r="XBJ851" s="3"/>
      <c r="XBK851" s="3"/>
      <c r="XBL851" s="3"/>
      <c r="XBM851" s="3"/>
      <c r="XBN851" s="3"/>
      <c r="XBO851" s="3"/>
      <c r="XBP851" s="3"/>
      <c r="XBQ851" s="3"/>
      <c r="XBR851" s="3"/>
      <c r="XBS851" s="3"/>
      <c r="XBT851" s="3"/>
      <c r="XBU851" s="3"/>
      <c r="XBV851" s="3"/>
      <c r="XBW851" s="3"/>
      <c r="XBX851" s="3"/>
      <c r="XBY851" s="3"/>
      <c r="XBZ851" s="3"/>
      <c r="XCA851" s="3"/>
      <c r="XCB851" s="3"/>
      <c r="XCC851" s="3"/>
      <c r="XCD851" s="3"/>
      <c r="XCE851" s="3"/>
      <c r="XCF851" s="3"/>
      <c r="XCG851" s="3"/>
      <c r="XCH851" s="3"/>
      <c r="XCI851" s="3"/>
      <c r="XCJ851" s="3"/>
      <c r="XCK851" s="3"/>
      <c r="XCL851" s="3"/>
      <c r="XCM851" s="3"/>
      <c r="XCN851" s="3"/>
      <c r="XCO851" s="3"/>
      <c r="XCP851" s="3"/>
      <c r="XCQ851" s="3"/>
      <c r="XCR851" s="3"/>
      <c r="XCS851" s="3"/>
      <c r="XCT851" s="3"/>
      <c r="XCU851" s="3"/>
      <c r="XCV851" s="3"/>
      <c r="XCW851" s="3"/>
      <c r="XCX851" s="3"/>
      <c r="XCY851" s="3"/>
      <c r="XCZ851" s="3"/>
      <c r="XDA851" s="3"/>
      <c r="XDB851" s="3"/>
      <c r="XDC851" s="3"/>
      <c r="XDD851" s="3"/>
      <c r="XDE851" s="3"/>
      <c r="XDF851" s="3"/>
      <c r="XDG851" s="3"/>
      <c r="XDH851" s="3"/>
      <c r="XDI851" s="3"/>
      <c r="XDJ851" s="3"/>
      <c r="XDK851" s="3"/>
      <c r="XDL851" s="3"/>
      <c r="XDM851" s="3"/>
      <c r="XDN851" s="3"/>
      <c r="XDO851" s="3"/>
      <c r="XDP851" s="3"/>
      <c r="XDQ851" s="3"/>
      <c r="XDR851" s="3"/>
      <c r="XDS851" s="3"/>
      <c r="XDT851" s="3"/>
      <c r="XDU851" s="3"/>
      <c r="XDV851" s="3"/>
      <c r="XDW851" s="3"/>
      <c r="XDX851" s="3"/>
      <c r="XDY851" s="3"/>
      <c r="XDZ851" s="3"/>
      <c r="XEA851" s="3"/>
      <c r="XEB851" s="3"/>
      <c r="XEC851" s="3"/>
      <c r="XED851" s="3"/>
      <c r="XEE851" s="3"/>
      <c r="XEF851" s="3"/>
      <c r="XEG851" s="3"/>
      <c r="XEH851" s="3"/>
      <c r="XEI851" s="3"/>
      <c r="XEJ851" s="3"/>
      <c r="XEK851" s="3"/>
      <c r="XEL851" s="3"/>
      <c r="XEM851" s="3"/>
      <c r="XEN851" s="3"/>
      <c r="XEO851" s="3"/>
      <c r="XEP851" s="3"/>
      <c r="XEQ851" s="3"/>
    </row>
    <row r="852" spans="1:16371" ht="75">
      <c r="A852" s="70" t="s">
        <v>1580</v>
      </c>
      <c r="B852" s="74" t="s">
        <v>19</v>
      </c>
      <c r="C852" s="74" t="s">
        <v>5554</v>
      </c>
      <c r="D852" s="75">
        <v>42114</v>
      </c>
      <c r="E852" s="76">
        <v>0.67708333333333337</v>
      </c>
      <c r="F852" s="75">
        <v>42114</v>
      </c>
      <c r="G852" s="76">
        <v>0.75138888888888899</v>
      </c>
      <c r="H852" s="76">
        <v>7.4305555555555625E-2</v>
      </c>
      <c r="I852" s="74">
        <v>6</v>
      </c>
      <c r="J852" s="74"/>
      <c r="K852" s="74"/>
      <c r="L852" s="74" t="s">
        <v>16</v>
      </c>
      <c r="M852" s="74" t="s">
        <v>175</v>
      </c>
      <c r="N852" s="77" t="s">
        <v>3</v>
      </c>
      <c r="O852" s="74" t="s">
        <v>7</v>
      </c>
      <c r="P852" s="74" t="s">
        <v>2598</v>
      </c>
      <c r="Q852" s="74" t="s">
        <v>2600</v>
      </c>
      <c r="R852" s="74">
        <v>43</v>
      </c>
      <c r="S852" s="74"/>
      <c r="T852" s="74">
        <v>43</v>
      </c>
      <c r="U852" s="112"/>
      <c r="V852" s="112"/>
      <c r="W852" s="112"/>
      <c r="X852" s="112"/>
      <c r="Y852" s="112"/>
      <c r="Z852" s="112"/>
      <c r="AA852" s="112"/>
      <c r="AB852" s="112"/>
      <c r="AC852" s="112"/>
      <c r="AD852" s="112" t="s">
        <v>37</v>
      </c>
      <c r="AE852" s="112"/>
      <c r="AF852" s="112"/>
      <c r="AG852" s="112"/>
      <c r="AH852" s="73"/>
      <c r="AI852" s="7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c r="UE852" s="3"/>
      <c r="UF852" s="3"/>
      <c r="UG852" s="3"/>
      <c r="UH852" s="3"/>
      <c r="UI852" s="3"/>
      <c r="UJ852" s="3"/>
      <c r="UK852" s="3"/>
      <c r="UL852" s="3"/>
      <c r="UM852" s="3"/>
      <c r="UN852" s="3"/>
      <c r="UO852" s="3"/>
      <c r="UP852" s="3"/>
      <c r="UQ852" s="3"/>
      <c r="UR852" s="3"/>
      <c r="US852" s="3"/>
      <c r="UT852" s="3"/>
      <c r="UU852" s="3"/>
      <c r="UV852" s="3"/>
      <c r="UW852" s="3"/>
      <c r="UX852" s="3"/>
      <c r="UY852" s="3"/>
      <c r="UZ852" s="3"/>
      <c r="VA852" s="3"/>
      <c r="VB852" s="3"/>
      <c r="VC852" s="3"/>
      <c r="VD852" s="3"/>
      <c r="VE852" s="3"/>
      <c r="VF852" s="3"/>
      <c r="VG852" s="3"/>
      <c r="VH852" s="3"/>
      <c r="VI852" s="3"/>
      <c r="VJ852" s="3"/>
      <c r="VK852" s="3"/>
      <c r="VL852" s="3"/>
      <c r="VM852" s="3"/>
      <c r="VN852" s="3"/>
      <c r="VO852" s="3"/>
      <c r="VP852" s="3"/>
      <c r="VQ852" s="3"/>
      <c r="VR852" s="3"/>
      <c r="VS852" s="3"/>
      <c r="VT852" s="3"/>
      <c r="VU852" s="3"/>
      <c r="VV852" s="3"/>
      <c r="VW852" s="3"/>
      <c r="VX852" s="3"/>
      <c r="VY852" s="3"/>
      <c r="VZ852" s="3"/>
      <c r="WA852" s="3"/>
      <c r="WB852" s="3"/>
      <c r="WC852" s="3"/>
      <c r="WD852" s="3"/>
      <c r="WE852" s="3"/>
      <c r="WF852" s="3"/>
      <c r="WG852" s="3"/>
      <c r="WH852" s="3"/>
      <c r="WI852" s="3"/>
      <c r="WJ852" s="3"/>
      <c r="WK852" s="3"/>
      <c r="WL852" s="3"/>
      <c r="WM852" s="3"/>
      <c r="WN852" s="3"/>
      <c r="WO852" s="3"/>
      <c r="WP852" s="3"/>
      <c r="WQ852" s="3"/>
      <c r="WR852" s="3"/>
      <c r="WS852" s="3"/>
      <c r="WT852" s="3"/>
      <c r="WU852" s="3"/>
      <c r="WV852" s="3"/>
      <c r="WW852" s="3"/>
      <c r="WX852" s="3"/>
      <c r="WY852" s="3"/>
      <c r="WZ852" s="3"/>
      <c r="XA852" s="3"/>
      <c r="XB852" s="3"/>
      <c r="XC852" s="3"/>
      <c r="XD852" s="3"/>
      <c r="XE852" s="3"/>
      <c r="XF852" s="3"/>
      <c r="XG852" s="3"/>
      <c r="XH852" s="3"/>
      <c r="XI852" s="3"/>
      <c r="XJ852" s="3"/>
      <c r="XK852" s="3"/>
      <c r="XL852" s="3"/>
      <c r="XM852" s="3"/>
      <c r="XN852" s="3"/>
      <c r="XO852" s="3"/>
      <c r="XP852" s="3"/>
      <c r="XQ852" s="3"/>
      <c r="XR852" s="3"/>
      <c r="XS852" s="3"/>
      <c r="XT852" s="3"/>
      <c r="XU852" s="3"/>
      <c r="XV852" s="3"/>
      <c r="XW852" s="3"/>
      <c r="XX852" s="3"/>
      <c r="XY852" s="3"/>
      <c r="XZ852" s="3"/>
      <c r="YA852" s="3"/>
      <c r="YB852" s="3"/>
      <c r="YC852" s="3"/>
      <c r="YD852" s="3"/>
      <c r="YE852" s="3"/>
      <c r="YF852" s="3"/>
      <c r="YG852" s="3"/>
      <c r="YH852" s="3"/>
      <c r="YI852" s="3"/>
      <c r="YJ852" s="3"/>
      <c r="YK852" s="3"/>
      <c r="YL852" s="3"/>
      <c r="YM852" s="3"/>
      <c r="YN852" s="3"/>
      <c r="YO852" s="3"/>
      <c r="YP852" s="3"/>
      <c r="YQ852" s="3"/>
      <c r="YR852" s="3"/>
      <c r="YS852" s="3"/>
      <c r="YT852" s="3"/>
      <c r="YU852" s="3"/>
      <c r="YV852" s="3"/>
      <c r="YW852" s="3"/>
      <c r="YX852" s="3"/>
      <c r="YY852" s="3"/>
      <c r="YZ852" s="3"/>
      <c r="ZA852" s="3"/>
      <c r="ZB852" s="3"/>
      <c r="ZC852" s="3"/>
      <c r="ZD852" s="3"/>
      <c r="ZE852" s="3"/>
      <c r="ZF852" s="3"/>
      <c r="ZG852" s="3"/>
      <c r="ZH852" s="3"/>
      <c r="ZI852" s="3"/>
      <c r="ZJ852" s="3"/>
      <c r="ZK852" s="3"/>
      <c r="ZL852" s="3"/>
      <c r="ZM852" s="3"/>
      <c r="ZN852" s="3"/>
      <c r="ZO852" s="3"/>
      <c r="ZP852" s="3"/>
      <c r="ZQ852" s="3"/>
      <c r="ZR852" s="3"/>
      <c r="ZS852" s="3"/>
      <c r="ZT852" s="3"/>
      <c r="ZU852" s="3"/>
      <c r="ZV852" s="3"/>
      <c r="ZW852" s="3"/>
      <c r="ZX852" s="3"/>
      <c r="ZY852" s="3"/>
      <c r="ZZ852" s="3"/>
      <c r="AAA852" s="3"/>
      <c r="AAB852" s="3"/>
      <c r="AAC852" s="3"/>
      <c r="AAD852" s="3"/>
      <c r="AAE852" s="3"/>
      <c r="AAF852" s="3"/>
      <c r="AAG852" s="3"/>
      <c r="AAH852" s="3"/>
      <c r="AAI852" s="3"/>
      <c r="AAJ852" s="3"/>
      <c r="AAK852" s="3"/>
      <c r="AAL852" s="3"/>
      <c r="AAM852" s="3"/>
      <c r="AAN852" s="3"/>
      <c r="AAO852" s="3"/>
      <c r="AAP852" s="3"/>
      <c r="AAQ852" s="3"/>
      <c r="AAR852" s="3"/>
      <c r="AAS852" s="3"/>
      <c r="AAT852" s="3"/>
      <c r="AAU852" s="3"/>
      <c r="AAV852" s="3"/>
      <c r="AAW852" s="3"/>
      <c r="AAX852" s="3"/>
      <c r="AAY852" s="3"/>
      <c r="AAZ852" s="3"/>
      <c r="ABA852" s="3"/>
      <c r="ABB852" s="3"/>
      <c r="ABC852" s="3"/>
      <c r="ABD852" s="3"/>
      <c r="ABE852" s="3"/>
      <c r="ABF852" s="3"/>
      <c r="ABG852" s="3"/>
      <c r="ABH852" s="3"/>
      <c r="ABI852" s="3"/>
      <c r="ABJ852" s="3"/>
      <c r="ABK852" s="3"/>
      <c r="ABL852" s="3"/>
      <c r="ABM852" s="3"/>
      <c r="ABN852" s="3"/>
      <c r="ABO852" s="3"/>
      <c r="ABP852" s="3"/>
      <c r="ABQ852" s="3"/>
      <c r="ABR852" s="3"/>
      <c r="ABS852" s="3"/>
      <c r="ABT852" s="3"/>
      <c r="ABU852" s="3"/>
      <c r="ABV852" s="3"/>
      <c r="ABW852" s="3"/>
      <c r="ABX852" s="3"/>
      <c r="ABY852" s="3"/>
      <c r="ABZ852" s="3"/>
      <c r="ACA852" s="3"/>
      <c r="ACB852" s="3"/>
      <c r="ACC852" s="3"/>
      <c r="ACD852" s="3"/>
      <c r="ACE852" s="3"/>
      <c r="ACF852" s="3"/>
      <c r="ACG852" s="3"/>
      <c r="ACH852" s="3"/>
      <c r="ACI852" s="3"/>
      <c r="ACJ852" s="3"/>
      <c r="ACK852" s="3"/>
      <c r="ACL852" s="3"/>
      <c r="ACM852" s="3"/>
      <c r="ACN852" s="3"/>
      <c r="ACO852" s="3"/>
      <c r="ACP852" s="3"/>
      <c r="ACQ852" s="3"/>
      <c r="ACR852" s="3"/>
      <c r="ACS852" s="3"/>
      <c r="ACT852" s="3"/>
      <c r="ACU852" s="3"/>
      <c r="ACV852" s="3"/>
      <c r="ACW852" s="3"/>
      <c r="ACX852" s="3"/>
      <c r="ACY852" s="3"/>
      <c r="ACZ852" s="3"/>
      <c r="ADA852" s="3"/>
      <c r="ADB852" s="3"/>
      <c r="ADC852" s="3"/>
      <c r="ADD852" s="3"/>
      <c r="ADE852" s="3"/>
      <c r="ADF852" s="3"/>
      <c r="ADG852" s="3"/>
      <c r="ADH852" s="3"/>
      <c r="ADI852" s="3"/>
      <c r="ADJ852" s="3"/>
      <c r="ADK852" s="3"/>
      <c r="ADL852" s="3"/>
      <c r="ADM852" s="3"/>
      <c r="ADN852" s="3"/>
      <c r="ADO852" s="3"/>
      <c r="ADP852" s="3"/>
      <c r="ADQ852" s="3"/>
      <c r="ADR852" s="3"/>
      <c r="ADS852" s="3"/>
      <c r="ADT852" s="3"/>
      <c r="ADU852" s="3"/>
      <c r="ADV852" s="3"/>
      <c r="ADW852" s="3"/>
      <c r="ADX852" s="3"/>
      <c r="ADY852" s="3"/>
      <c r="ADZ852" s="3"/>
      <c r="AEA852" s="3"/>
      <c r="AEB852" s="3"/>
      <c r="AEC852" s="3"/>
      <c r="AED852" s="3"/>
      <c r="AEE852" s="3"/>
      <c r="AEF852" s="3"/>
      <c r="AEG852" s="3"/>
      <c r="AEH852" s="3"/>
      <c r="AEI852" s="3"/>
      <c r="AEJ852" s="3"/>
      <c r="AEK852" s="3"/>
      <c r="AEL852" s="3"/>
      <c r="AEM852" s="3"/>
      <c r="AEN852" s="3"/>
      <c r="AEO852" s="3"/>
      <c r="AEP852" s="3"/>
      <c r="AEQ852" s="3"/>
      <c r="AER852" s="3"/>
      <c r="AES852" s="3"/>
      <c r="AET852" s="3"/>
      <c r="AEU852" s="3"/>
      <c r="AEV852" s="3"/>
      <c r="AEW852" s="3"/>
      <c r="AEX852" s="3"/>
      <c r="AEY852" s="3"/>
      <c r="AEZ852" s="3"/>
      <c r="AFA852" s="3"/>
      <c r="AFB852" s="3"/>
      <c r="AFC852" s="3"/>
      <c r="AFD852" s="3"/>
      <c r="AFE852" s="3"/>
      <c r="AFF852" s="3"/>
      <c r="AFG852" s="3"/>
      <c r="AFH852" s="3"/>
      <c r="AFI852" s="3"/>
      <c r="AFJ852" s="3"/>
      <c r="AFK852" s="3"/>
      <c r="AFL852" s="3"/>
      <c r="AFM852" s="3"/>
      <c r="AFN852" s="3"/>
      <c r="AFO852" s="3"/>
      <c r="AFP852" s="3"/>
      <c r="AFQ852" s="3"/>
      <c r="AFR852" s="3"/>
      <c r="AFS852" s="3"/>
      <c r="AFT852" s="3"/>
      <c r="AFU852" s="3"/>
      <c r="AFV852" s="3"/>
      <c r="AFW852" s="3"/>
      <c r="AFX852" s="3"/>
      <c r="AFY852" s="3"/>
      <c r="AFZ852" s="3"/>
      <c r="AGA852" s="3"/>
      <c r="AGB852" s="3"/>
      <c r="AGC852" s="3"/>
      <c r="AGD852" s="3"/>
      <c r="AGE852" s="3"/>
      <c r="AGF852" s="3"/>
      <c r="AGG852" s="3"/>
      <c r="AGH852" s="3"/>
      <c r="AGI852" s="3"/>
      <c r="AGJ852" s="3"/>
      <c r="AGK852" s="3"/>
      <c r="AGL852" s="3"/>
      <c r="AGM852" s="3"/>
      <c r="AGN852" s="3"/>
      <c r="AGO852" s="3"/>
      <c r="AGP852" s="3"/>
      <c r="AGQ852" s="3"/>
      <c r="AGR852" s="3"/>
      <c r="AGS852" s="3"/>
      <c r="AGT852" s="3"/>
      <c r="AGU852" s="3"/>
      <c r="AGV852" s="3"/>
      <c r="AGW852" s="3"/>
      <c r="AGX852" s="3"/>
      <c r="AGY852" s="3"/>
      <c r="AGZ852" s="3"/>
      <c r="AHA852" s="3"/>
      <c r="AHB852" s="3"/>
      <c r="AHC852" s="3"/>
      <c r="AHD852" s="3"/>
      <c r="AHE852" s="3"/>
      <c r="AHF852" s="3"/>
      <c r="AHG852" s="3"/>
      <c r="AHH852" s="3"/>
      <c r="AHI852" s="3"/>
      <c r="AHJ852" s="3"/>
      <c r="AHK852" s="3"/>
      <c r="AHL852" s="3"/>
      <c r="AHM852" s="3"/>
      <c r="AHN852" s="3"/>
      <c r="AHO852" s="3"/>
      <c r="AHP852" s="3"/>
      <c r="AHQ852" s="3"/>
      <c r="AHR852" s="3"/>
      <c r="AHS852" s="3"/>
      <c r="AHT852" s="3"/>
      <c r="AHU852" s="3"/>
      <c r="AHV852" s="3"/>
      <c r="AHW852" s="3"/>
      <c r="AHX852" s="3"/>
      <c r="AHY852" s="3"/>
      <c r="AHZ852" s="3"/>
      <c r="AIA852" s="3"/>
      <c r="AIB852" s="3"/>
      <c r="AIC852" s="3"/>
      <c r="AID852" s="3"/>
      <c r="AIE852" s="3"/>
      <c r="AIF852" s="3"/>
      <c r="AIG852" s="3"/>
      <c r="AIH852" s="3"/>
      <c r="AII852" s="3"/>
      <c r="AIJ852" s="3"/>
      <c r="AIK852" s="3"/>
      <c r="AIL852" s="3"/>
      <c r="AIM852" s="3"/>
      <c r="AIN852" s="3"/>
      <c r="AIO852" s="3"/>
      <c r="AIP852" s="3"/>
      <c r="AIQ852" s="3"/>
      <c r="AIR852" s="3"/>
      <c r="AIS852" s="3"/>
      <c r="AIT852" s="3"/>
      <c r="AIU852" s="3"/>
      <c r="AIV852" s="3"/>
      <c r="AIW852" s="3"/>
      <c r="AIX852" s="3"/>
      <c r="AIY852" s="3"/>
      <c r="AIZ852" s="3"/>
      <c r="AJA852" s="3"/>
      <c r="AJB852" s="3"/>
      <c r="AJC852" s="3"/>
      <c r="AJD852" s="3"/>
      <c r="AJE852" s="3"/>
      <c r="AJF852" s="3"/>
      <c r="AJG852" s="3"/>
      <c r="AJH852" s="3"/>
      <c r="AJI852" s="3"/>
      <c r="AJJ852" s="3"/>
      <c r="AJK852" s="3"/>
      <c r="AJL852" s="3"/>
      <c r="AJM852" s="3"/>
      <c r="AJN852" s="3"/>
      <c r="AJO852" s="3"/>
      <c r="AJP852" s="3"/>
      <c r="AJQ852" s="3"/>
      <c r="AJR852" s="3"/>
      <c r="AJS852" s="3"/>
      <c r="AJT852" s="3"/>
      <c r="AJU852" s="3"/>
      <c r="AJV852" s="3"/>
      <c r="AJW852" s="3"/>
      <c r="AJX852" s="3"/>
      <c r="AJY852" s="3"/>
      <c r="AJZ852" s="3"/>
      <c r="AKA852" s="3"/>
      <c r="AKB852" s="3"/>
      <c r="AKC852" s="3"/>
      <c r="AKD852" s="3"/>
      <c r="AKE852" s="3"/>
      <c r="AKF852" s="3"/>
      <c r="AKG852" s="3"/>
      <c r="AKH852" s="3"/>
      <c r="AKI852" s="3"/>
      <c r="AKJ852" s="3"/>
      <c r="AKK852" s="3"/>
      <c r="AKL852" s="3"/>
      <c r="AKM852" s="3"/>
      <c r="AKN852" s="3"/>
      <c r="AKO852" s="3"/>
      <c r="AKP852" s="3"/>
      <c r="AKQ852" s="3"/>
      <c r="AKR852" s="3"/>
      <c r="AKS852" s="3"/>
      <c r="AKT852" s="3"/>
      <c r="AKU852" s="3"/>
      <c r="AKV852" s="3"/>
      <c r="AKW852" s="3"/>
      <c r="AKX852" s="3"/>
      <c r="AKY852" s="3"/>
      <c r="AKZ852" s="3"/>
      <c r="ALA852" s="3"/>
      <c r="ALB852" s="3"/>
      <c r="ALC852" s="3"/>
      <c r="ALD852" s="3"/>
      <c r="ALE852" s="3"/>
      <c r="ALF852" s="3"/>
      <c r="ALG852" s="3"/>
      <c r="ALH852" s="3"/>
      <c r="ALI852" s="3"/>
      <c r="ALJ852" s="3"/>
      <c r="ALK852" s="3"/>
      <c r="ALL852" s="3"/>
      <c r="ALM852" s="3"/>
      <c r="ALN852" s="3"/>
      <c r="ALO852" s="3"/>
      <c r="ALP852" s="3"/>
      <c r="ALQ852" s="3"/>
      <c r="ALR852" s="3"/>
      <c r="ALS852" s="3"/>
      <c r="ALT852" s="3"/>
      <c r="ALU852" s="3"/>
      <c r="ALV852" s="3"/>
      <c r="ALW852" s="3"/>
      <c r="ALX852" s="3"/>
      <c r="ALY852" s="3"/>
      <c r="ALZ852" s="3"/>
      <c r="AMA852" s="3"/>
      <c r="AMB852" s="3"/>
      <c r="AMC852" s="3"/>
      <c r="AMD852" s="3"/>
      <c r="AME852" s="3"/>
      <c r="AMF852" s="3"/>
      <c r="AMG852" s="3"/>
      <c r="AMH852" s="3"/>
      <c r="AMI852" s="3"/>
      <c r="AMJ852" s="3"/>
      <c r="AMK852" s="3"/>
      <c r="AML852" s="3"/>
      <c r="AMM852" s="3"/>
      <c r="AMN852" s="3"/>
      <c r="AMO852" s="3"/>
      <c r="AMP852" s="3"/>
      <c r="AMQ852" s="3"/>
      <c r="AMR852" s="3"/>
      <c r="AMS852" s="3"/>
      <c r="AMT852" s="3"/>
      <c r="AMU852" s="3"/>
      <c r="AMV852" s="3"/>
      <c r="AMW852" s="3"/>
      <c r="AMX852" s="3"/>
      <c r="AMY852" s="3"/>
      <c r="AMZ852" s="3"/>
      <c r="ANA852" s="3"/>
      <c r="ANB852" s="3"/>
      <c r="ANC852" s="3"/>
      <c r="AND852" s="3"/>
      <c r="ANE852" s="3"/>
      <c r="ANF852" s="3"/>
      <c r="ANG852" s="3"/>
      <c r="ANH852" s="3"/>
      <c r="ANI852" s="3"/>
      <c r="ANJ852" s="3"/>
      <c r="ANK852" s="3"/>
      <c r="ANL852" s="3"/>
      <c r="ANM852" s="3"/>
      <c r="ANN852" s="3"/>
      <c r="ANO852" s="3"/>
      <c r="ANP852" s="3"/>
      <c r="ANQ852" s="3"/>
      <c r="ANR852" s="3"/>
      <c r="ANS852" s="3"/>
      <c r="ANT852" s="3"/>
      <c r="ANU852" s="3"/>
      <c r="ANV852" s="3"/>
      <c r="ANW852" s="3"/>
      <c r="ANX852" s="3"/>
      <c r="ANY852" s="3"/>
      <c r="ANZ852" s="3"/>
      <c r="AOA852" s="3"/>
      <c r="AOB852" s="3"/>
      <c r="AOC852" s="3"/>
      <c r="AOD852" s="3"/>
      <c r="AOE852" s="3"/>
      <c r="AOF852" s="3"/>
      <c r="AOG852" s="3"/>
      <c r="AOH852" s="3"/>
      <c r="AOI852" s="3"/>
      <c r="AOJ852" s="3"/>
      <c r="AOK852" s="3"/>
      <c r="AOL852" s="3"/>
      <c r="AOM852" s="3"/>
      <c r="AON852" s="3"/>
      <c r="AOO852" s="3"/>
      <c r="AOP852" s="3"/>
      <c r="AOQ852" s="3"/>
      <c r="AOR852" s="3"/>
      <c r="AOS852" s="3"/>
      <c r="AOT852" s="3"/>
      <c r="AOU852" s="3"/>
      <c r="AOV852" s="3"/>
      <c r="AOW852" s="3"/>
      <c r="AOX852" s="3"/>
      <c r="AOY852" s="3"/>
      <c r="AOZ852" s="3"/>
      <c r="APA852" s="3"/>
      <c r="APB852" s="3"/>
      <c r="APC852" s="3"/>
      <c r="APD852" s="3"/>
      <c r="APE852" s="3"/>
      <c r="APF852" s="3"/>
      <c r="APG852" s="3"/>
      <c r="APH852" s="3"/>
      <c r="API852" s="3"/>
      <c r="APJ852" s="3"/>
      <c r="APK852" s="3"/>
      <c r="APL852" s="3"/>
      <c r="APM852" s="3"/>
      <c r="APN852" s="3"/>
      <c r="APO852" s="3"/>
      <c r="APP852" s="3"/>
      <c r="APQ852" s="3"/>
      <c r="APR852" s="3"/>
      <c r="APS852" s="3"/>
      <c r="APT852" s="3"/>
      <c r="APU852" s="3"/>
      <c r="APV852" s="3"/>
      <c r="APW852" s="3"/>
      <c r="APX852" s="3"/>
      <c r="APY852" s="3"/>
      <c r="APZ852" s="3"/>
      <c r="AQA852" s="3"/>
      <c r="AQB852" s="3"/>
      <c r="AQC852" s="3"/>
      <c r="AQD852" s="3"/>
      <c r="AQE852" s="3"/>
      <c r="AQF852" s="3"/>
      <c r="AQG852" s="3"/>
      <c r="AQH852" s="3"/>
      <c r="AQI852" s="3"/>
      <c r="AQJ852" s="3"/>
      <c r="AQK852" s="3"/>
      <c r="AQL852" s="3"/>
      <c r="AQM852" s="3"/>
      <c r="AQN852" s="3"/>
      <c r="AQO852" s="3"/>
      <c r="AQP852" s="3"/>
      <c r="AQQ852" s="3"/>
      <c r="AQR852" s="3"/>
      <c r="AQS852" s="3"/>
      <c r="AQT852" s="3"/>
      <c r="AQU852" s="3"/>
      <c r="AQV852" s="3"/>
      <c r="AQW852" s="3"/>
      <c r="AQX852" s="3"/>
      <c r="AQY852" s="3"/>
      <c r="AQZ852" s="3"/>
      <c r="ARA852" s="3"/>
      <c r="ARB852" s="3"/>
      <c r="ARC852" s="3"/>
      <c r="ARD852" s="3"/>
      <c r="ARE852" s="3"/>
      <c r="ARF852" s="3"/>
      <c r="ARG852" s="3"/>
      <c r="ARH852" s="3"/>
      <c r="ARI852" s="3"/>
      <c r="ARJ852" s="3"/>
      <c r="ARK852" s="3"/>
      <c r="ARL852" s="3"/>
      <c r="ARM852" s="3"/>
      <c r="ARN852" s="3"/>
      <c r="ARO852" s="3"/>
      <c r="ARP852" s="3"/>
      <c r="ARQ852" s="3"/>
      <c r="ARR852" s="3"/>
      <c r="ARS852" s="3"/>
      <c r="ART852" s="3"/>
      <c r="ARU852" s="3"/>
      <c r="ARV852" s="3"/>
      <c r="ARW852" s="3"/>
      <c r="ARX852" s="3"/>
      <c r="ARY852" s="3"/>
      <c r="ARZ852" s="3"/>
      <c r="ASA852" s="3"/>
      <c r="ASB852" s="3"/>
      <c r="ASC852" s="3"/>
      <c r="ASD852" s="3"/>
      <c r="ASE852" s="3"/>
      <c r="ASF852" s="3"/>
      <c r="ASG852" s="3"/>
      <c r="ASH852" s="3"/>
      <c r="ASI852" s="3"/>
      <c r="ASJ852" s="3"/>
      <c r="ASK852" s="3"/>
      <c r="ASL852" s="3"/>
      <c r="ASM852" s="3"/>
      <c r="ASN852" s="3"/>
      <c r="ASO852" s="3"/>
      <c r="ASP852" s="3"/>
      <c r="ASQ852" s="3"/>
      <c r="ASR852" s="3"/>
      <c r="ASS852" s="3"/>
      <c r="AST852" s="3"/>
      <c r="ASU852" s="3"/>
      <c r="ASV852" s="3"/>
      <c r="ASW852" s="3"/>
      <c r="ASX852" s="3"/>
      <c r="ASY852" s="3"/>
      <c r="ASZ852" s="3"/>
      <c r="ATA852" s="3"/>
      <c r="ATB852" s="3"/>
      <c r="ATC852" s="3"/>
      <c r="ATD852" s="3"/>
      <c r="ATE852" s="3"/>
      <c r="ATF852" s="3"/>
      <c r="ATG852" s="3"/>
      <c r="ATH852" s="3"/>
      <c r="ATI852" s="3"/>
      <c r="ATJ852" s="3"/>
      <c r="ATK852" s="3"/>
      <c r="ATL852" s="3"/>
      <c r="ATM852" s="3"/>
      <c r="ATN852" s="3"/>
      <c r="ATO852" s="3"/>
      <c r="ATP852" s="3"/>
      <c r="ATQ852" s="3"/>
      <c r="ATR852" s="3"/>
      <c r="ATS852" s="3"/>
      <c r="ATT852" s="3"/>
      <c r="ATU852" s="3"/>
      <c r="ATV852" s="3"/>
      <c r="ATW852" s="3"/>
      <c r="ATX852" s="3"/>
      <c r="ATY852" s="3"/>
      <c r="ATZ852" s="3"/>
      <c r="AUA852" s="3"/>
      <c r="AUB852" s="3"/>
      <c r="AUC852" s="3"/>
      <c r="AUD852" s="3"/>
      <c r="AUE852" s="3"/>
      <c r="AUF852" s="3"/>
      <c r="AUG852" s="3"/>
      <c r="AUH852" s="3"/>
      <c r="AUI852" s="3"/>
      <c r="AUJ852" s="3"/>
      <c r="AUK852" s="3"/>
      <c r="AUL852" s="3"/>
      <c r="AUM852" s="3"/>
      <c r="AUN852" s="3"/>
      <c r="AUO852" s="3"/>
      <c r="AUP852" s="3"/>
      <c r="AUQ852" s="3"/>
      <c r="AUR852" s="3"/>
      <c r="AUS852" s="3"/>
      <c r="AUT852" s="3"/>
      <c r="AUU852" s="3"/>
      <c r="AUV852" s="3"/>
      <c r="AUW852" s="3"/>
      <c r="AUX852" s="3"/>
      <c r="AUY852" s="3"/>
      <c r="AUZ852" s="3"/>
      <c r="AVA852" s="3"/>
      <c r="AVB852" s="3"/>
      <c r="AVC852" s="3"/>
      <c r="AVD852" s="3"/>
      <c r="AVE852" s="3"/>
      <c r="AVF852" s="3"/>
      <c r="AVG852" s="3"/>
      <c r="AVH852" s="3"/>
      <c r="AVI852" s="3"/>
      <c r="AVJ852" s="3"/>
      <c r="AVK852" s="3"/>
      <c r="AVL852" s="3"/>
      <c r="AVM852" s="3"/>
      <c r="AVN852" s="3"/>
      <c r="AVO852" s="3"/>
      <c r="AVP852" s="3"/>
      <c r="AVQ852" s="3"/>
      <c r="AVR852" s="3"/>
      <c r="AVS852" s="3"/>
      <c r="AVT852" s="3"/>
      <c r="AVU852" s="3"/>
      <c r="AVV852" s="3"/>
      <c r="AVW852" s="3"/>
      <c r="AVX852" s="3"/>
      <c r="AVY852" s="3"/>
      <c r="AVZ852" s="3"/>
      <c r="AWA852" s="3"/>
      <c r="AWB852" s="3"/>
      <c r="AWC852" s="3"/>
      <c r="AWD852" s="3"/>
      <c r="AWE852" s="3"/>
      <c r="AWF852" s="3"/>
      <c r="AWG852" s="3"/>
      <c r="AWH852" s="3"/>
      <c r="AWI852" s="3"/>
      <c r="AWJ852" s="3"/>
      <c r="AWK852" s="3"/>
      <c r="AWL852" s="3"/>
      <c r="AWM852" s="3"/>
      <c r="AWN852" s="3"/>
      <c r="AWO852" s="3"/>
      <c r="AWP852" s="3"/>
      <c r="AWQ852" s="3"/>
      <c r="AWR852" s="3"/>
      <c r="AWS852" s="3"/>
      <c r="AWT852" s="3"/>
      <c r="AWU852" s="3"/>
      <c r="AWV852" s="3"/>
      <c r="AWW852" s="3"/>
      <c r="AWX852" s="3"/>
      <c r="AWY852" s="3"/>
      <c r="AWZ852" s="3"/>
      <c r="AXA852" s="3"/>
      <c r="AXB852" s="3"/>
      <c r="AXC852" s="3"/>
      <c r="AXD852" s="3"/>
      <c r="AXE852" s="3"/>
      <c r="AXF852" s="3"/>
      <c r="AXG852" s="3"/>
      <c r="AXH852" s="3"/>
      <c r="AXI852" s="3"/>
      <c r="AXJ852" s="3"/>
      <c r="AXK852" s="3"/>
      <c r="AXL852" s="3"/>
      <c r="AXM852" s="3"/>
      <c r="AXN852" s="3"/>
      <c r="AXO852" s="3"/>
      <c r="AXP852" s="3"/>
      <c r="AXQ852" s="3"/>
      <c r="AXR852" s="3"/>
      <c r="AXS852" s="3"/>
      <c r="AXT852" s="3"/>
      <c r="AXU852" s="3"/>
      <c r="AXV852" s="3"/>
      <c r="AXW852" s="3"/>
      <c r="AXX852" s="3"/>
      <c r="AXY852" s="3"/>
      <c r="AXZ852" s="3"/>
      <c r="AYA852" s="3"/>
      <c r="AYB852" s="3"/>
      <c r="AYC852" s="3"/>
      <c r="AYD852" s="3"/>
      <c r="AYE852" s="3"/>
      <c r="AYF852" s="3"/>
      <c r="AYG852" s="3"/>
      <c r="AYH852" s="3"/>
      <c r="AYI852" s="3"/>
      <c r="AYJ852" s="3"/>
      <c r="AYK852" s="3"/>
      <c r="AYL852" s="3"/>
      <c r="AYM852" s="3"/>
      <c r="AYN852" s="3"/>
      <c r="AYO852" s="3"/>
      <c r="AYP852" s="3"/>
      <c r="AYQ852" s="3"/>
      <c r="AYR852" s="3"/>
      <c r="AYS852" s="3"/>
      <c r="AYT852" s="3"/>
      <c r="AYU852" s="3"/>
      <c r="AYV852" s="3"/>
      <c r="AYW852" s="3"/>
      <c r="AYX852" s="3"/>
      <c r="AYY852" s="3"/>
      <c r="AYZ852" s="3"/>
      <c r="AZA852" s="3"/>
      <c r="AZB852" s="3"/>
      <c r="AZC852" s="3"/>
      <c r="AZD852" s="3"/>
      <c r="AZE852" s="3"/>
      <c r="AZF852" s="3"/>
      <c r="AZG852" s="3"/>
      <c r="AZH852" s="3"/>
      <c r="AZI852" s="3"/>
      <c r="AZJ852" s="3"/>
      <c r="AZK852" s="3"/>
      <c r="AZL852" s="3"/>
      <c r="AZM852" s="3"/>
      <c r="AZN852" s="3"/>
      <c r="AZO852" s="3"/>
      <c r="AZP852" s="3"/>
      <c r="AZQ852" s="3"/>
      <c r="AZR852" s="3"/>
      <c r="AZS852" s="3"/>
      <c r="AZT852" s="3"/>
      <c r="AZU852" s="3"/>
      <c r="AZV852" s="3"/>
      <c r="AZW852" s="3"/>
      <c r="AZX852" s="3"/>
      <c r="AZY852" s="3"/>
      <c r="AZZ852" s="3"/>
      <c r="BAA852" s="3"/>
      <c r="BAB852" s="3"/>
      <c r="BAC852" s="3"/>
      <c r="BAD852" s="3"/>
      <c r="BAE852" s="3"/>
      <c r="BAF852" s="3"/>
      <c r="BAG852" s="3"/>
      <c r="BAH852" s="3"/>
      <c r="BAI852" s="3"/>
      <c r="BAJ852" s="3"/>
      <c r="BAK852" s="3"/>
      <c r="BAL852" s="3"/>
      <c r="BAM852" s="3"/>
      <c r="BAN852" s="3"/>
      <c r="BAO852" s="3"/>
      <c r="BAP852" s="3"/>
      <c r="BAQ852" s="3"/>
      <c r="BAR852" s="3"/>
      <c r="BAS852" s="3"/>
      <c r="BAT852" s="3"/>
      <c r="BAU852" s="3"/>
      <c r="BAV852" s="3"/>
      <c r="BAW852" s="3"/>
      <c r="BAX852" s="3"/>
      <c r="BAY852" s="3"/>
      <c r="BAZ852" s="3"/>
      <c r="BBA852" s="3"/>
      <c r="BBB852" s="3"/>
      <c r="BBC852" s="3"/>
      <c r="BBD852" s="3"/>
      <c r="BBE852" s="3"/>
      <c r="BBF852" s="3"/>
      <c r="BBG852" s="3"/>
      <c r="BBH852" s="3"/>
      <c r="BBI852" s="3"/>
      <c r="BBJ852" s="3"/>
      <c r="BBK852" s="3"/>
      <c r="BBL852" s="3"/>
      <c r="BBM852" s="3"/>
      <c r="BBN852" s="3"/>
      <c r="BBO852" s="3"/>
      <c r="BBP852" s="3"/>
      <c r="BBQ852" s="3"/>
      <c r="BBR852" s="3"/>
      <c r="BBS852" s="3"/>
      <c r="BBT852" s="3"/>
      <c r="BBU852" s="3"/>
      <c r="BBV852" s="3"/>
      <c r="BBW852" s="3"/>
      <c r="BBX852" s="3"/>
      <c r="BBY852" s="3"/>
      <c r="BBZ852" s="3"/>
      <c r="BCA852" s="3"/>
      <c r="BCB852" s="3"/>
      <c r="BCC852" s="3"/>
      <c r="BCD852" s="3"/>
      <c r="BCE852" s="3"/>
      <c r="BCF852" s="3"/>
      <c r="BCG852" s="3"/>
      <c r="BCH852" s="3"/>
      <c r="BCI852" s="3"/>
      <c r="BCJ852" s="3"/>
      <c r="BCK852" s="3"/>
      <c r="BCL852" s="3"/>
      <c r="BCM852" s="3"/>
      <c r="BCN852" s="3"/>
      <c r="BCO852" s="3"/>
      <c r="BCP852" s="3"/>
      <c r="BCQ852" s="3"/>
      <c r="BCR852" s="3"/>
      <c r="BCS852" s="3"/>
      <c r="BCT852" s="3"/>
      <c r="BCU852" s="3"/>
      <c r="BCV852" s="3"/>
      <c r="BCW852" s="3"/>
      <c r="BCX852" s="3"/>
      <c r="BCY852" s="3"/>
      <c r="BCZ852" s="3"/>
      <c r="BDA852" s="3"/>
      <c r="BDB852" s="3"/>
      <c r="BDC852" s="3"/>
      <c r="BDD852" s="3"/>
      <c r="BDE852" s="3"/>
      <c r="BDF852" s="3"/>
      <c r="BDG852" s="3"/>
      <c r="BDH852" s="3"/>
      <c r="BDI852" s="3"/>
      <c r="BDJ852" s="3"/>
      <c r="BDK852" s="3"/>
      <c r="BDL852" s="3"/>
      <c r="BDM852" s="3"/>
      <c r="BDN852" s="3"/>
      <c r="BDO852" s="3"/>
      <c r="BDP852" s="3"/>
      <c r="BDQ852" s="3"/>
      <c r="BDR852" s="3"/>
      <c r="BDS852" s="3"/>
      <c r="BDT852" s="3"/>
      <c r="BDU852" s="3"/>
      <c r="BDV852" s="3"/>
      <c r="BDW852" s="3"/>
      <c r="BDX852" s="3"/>
      <c r="BDY852" s="3"/>
      <c r="BDZ852" s="3"/>
      <c r="BEA852" s="3"/>
      <c r="BEB852" s="3"/>
      <c r="BEC852" s="3"/>
      <c r="BED852" s="3"/>
      <c r="BEE852" s="3"/>
      <c r="BEF852" s="3"/>
      <c r="BEG852" s="3"/>
      <c r="BEH852" s="3"/>
      <c r="BEI852" s="3"/>
      <c r="BEJ852" s="3"/>
      <c r="BEK852" s="3"/>
      <c r="BEL852" s="3"/>
      <c r="BEM852" s="3"/>
      <c r="BEN852" s="3"/>
      <c r="BEO852" s="3"/>
      <c r="BEP852" s="3"/>
      <c r="BEQ852" s="3"/>
      <c r="BER852" s="3"/>
      <c r="BES852" s="3"/>
      <c r="BET852" s="3"/>
      <c r="BEU852" s="3"/>
      <c r="BEV852" s="3"/>
      <c r="BEW852" s="3"/>
      <c r="BEX852" s="3"/>
      <c r="BEY852" s="3"/>
      <c r="BEZ852" s="3"/>
      <c r="BFA852" s="3"/>
      <c r="BFB852" s="3"/>
      <c r="BFC852" s="3"/>
      <c r="BFD852" s="3"/>
      <c r="BFE852" s="3"/>
      <c r="BFF852" s="3"/>
      <c r="BFG852" s="3"/>
      <c r="BFH852" s="3"/>
      <c r="BFI852" s="3"/>
      <c r="BFJ852" s="3"/>
      <c r="BFK852" s="3"/>
      <c r="BFL852" s="3"/>
      <c r="BFM852" s="3"/>
      <c r="BFN852" s="3"/>
      <c r="BFO852" s="3"/>
      <c r="BFP852" s="3"/>
      <c r="BFQ852" s="3"/>
      <c r="BFR852" s="3"/>
      <c r="BFS852" s="3"/>
      <c r="BFT852" s="3"/>
      <c r="BFU852" s="3"/>
      <c r="BFV852" s="3"/>
      <c r="BFW852" s="3"/>
      <c r="BFX852" s="3"/>
      <c r="BFY852" s="3"/>
      <c r="BFZ852" s="3"/>
      <c r="BGA852" s="3"/>
      <c r="BGB852" s="3"/>
      <c r="BGC852" s="3"/>
      <c r="BGD852" s="3"/>
      <c r="BGE852" s="3"/>
      <c r="BGF852" s="3"/>
      <c r="BGG852" s="3"/>
      <c r="BGH852" s="3"/>
      <c r="BGI852" s="3"/>
      <c r="BGJ852" s="3"/>
      <c r="BGK852" s="3"/>
      <c r="BGL852" s="3"/>
      <c r="BGM852" s="3"/>
      <c r="BGN852" s="3"/>
      <c r="BGO852" s="3"/>
      <c r="BGP852" s="3"/>
      <c r="BGQ852" s="3"/>
      <c r="BGR852" s="3"/>
      <c r="BGS852" s="3"/>
      <c r="BGT852" s="3"/>
      <c r="BGU852" s="3"/>
      <c r="BGV852" s="3"/>
      <c r="BGW852" s="3"/>
      <c r="BGX852" s="3"/>
      <c r="BGY852" s="3"/>
      <c r="BGZ852" s="3"/>
      <c r="BHA852" s="3"/>
      <c r="BHB852" s="3"/>
      <c r="BHC852" s="3"/>
      <c r="BHD852" s="3"/>
      <c r="BHE852" s="3"/>
      <c r="BHF852" s="3"/>
      <c r="BHG852" s="3"/>
      <c r="BHH852" s="3"/>
      <c r="BHI852" s="3"/>
      <c r="BHJ852" s="3"/>
      <c r="BHK852" s="3"/>
      <c r="BHL852" s="3"/>
      <c r="BHM852" s="3"/>
      <c r="BHN852" s="3"/>
      <c r="BHO852" s="3"/>
      <c r="BHP852" s="3"/>
      <c r="BHQ852" s="3"/>
      <c r="BHR852" s="3"/>
      <c r="BHS852" s="3"/>
      <c r="BHT852" s="3"/>
      <c r="BHU852" s="3"/>
      <c r="BHV852" s="3"/>
      <c r="BHW852" s="3"/>
      <c r="BHX852" s="3"/>
      <c r="BHY852" s="3"/>
      <c r="BHZ852" s="3"/>
      <c r="BIA852" s="3"/>
      <c r="BIB852" s="3"/>
      <c r="BIC852" s="3"/>
      <c r="BID852" s="3"/>
      <c r="BIE852" s="3"/>
      <c r="BIF852" s="3"/>
      <c r="BIG852" s="3"/>
      <c r="BIH852" s="3"/>
      <c r="BII852" s="3"/>
      <c r="BIJ852" s="3"/>
      <c r="BIK852" s="3"/>
      <c r="BIL852" s="3"/>
      <c r="BIM852" s="3"/>
      <c r="BIN852" s="3"/>
      <c r="BIO852" s="3"/>
      <c r="BIP852" s="3"/>
      <c r="BIQ852" s="3"/>
      <c r="BIR852" s="3"/>
      <c r="BIS852" s="3"/>
      <c r="BIT852" s="3"/>
      <c r="BIU852" s="3"/>
      <c r="BIV852" s="3"/>
      <c r="BIW852" s="3"/>
      <c r="BIX852" s="3"/>
      <c r="BIY852" s="3"/>
      <c r="BIZ852" s="3"/>
      <c r="BJA852" s="3"/>
      <c r="BJB852" s="3"/>
      <c r="BJC852" s="3"/>
      <c r="BJD852" s="3"/>
      <c r="BJE852" s="3"/>
      <c r="BJF852" s="3"/>
      <c r="BJG852" s="3"/>
      <c r="BJH852" s="3"/>
      <c r="BJI852" s="3"/>
      <c r="BJJ852" s="3"/>
      <c r="BJK852" s="3"/>
      <c r="BJL852" s="3"/>
      <c r="BJM852" s="3"/>
      <c r="BJN852" s="3"/>
      <c r="BJO852" s="3"/>
      <c r="BJP852" s="3"/>
      <c r="BJQ852" s="3"/>
      <c r="BJR852" s="3"/>
      <c r="BJS852" s="3"/>
      <c r="BJT852" s="3"/>
      <c r="BJU852" s="3"/>
      <c r="BJV852" s="3"/>
      <c r="BJW852" s="3"/>
      <c r="BJX852" s="3"/>
      <c r="BJY852" s="3"/>
      <c r="BJZ852" s="3"/>
      <c r="BKA852" s="3"/>
      <c r="BKB852" s="3"/>
      <c r="BKC852" s="3"/>
      <c r="BKD852" s="3"/>
      <c r="BKE852" s="3"/>
      <c r="BKF852" s="3"/>
      <c r="BKG852" s="3"/>
      <c r="BKH852" s="3"/>
      <c r="BKI852" s="3"/>
      <c r="BKJ852" s="3"/>
      <c r="BKK852" s="3"/>
      <c r="BKL852" s="3"/>
      <c r="BKM852" s="3"/>
      <c r="BKN852" s="3"/>
      <c r="BKO852" s="3"/>
      <c r="BKP852" s="3"/>
      <c r="BKQ852" s="3"/>
      <c r="BKR852" s="3"/>
      <c r="BKS852" s="3"/>
      <c r="BKT852" s="3"/>
      <c r="BKU852" s="3"/>
      <c r="BKV852" s="3"/>
      <c r="BKW852" s="3"/>
      <c r="BKX852" s="3"/>
      <c r="BKY852" s="3"/>
      <c r="BKZ852" s="3"/>
      <c r="BLA852" s="3"/>
      <c r="BLB852" s="3"/>
      <c r="BLC852" s="3"/>
      <c r="BLD852" s="3"/>
      <c r="BLE852" s="3"/>
      <c r="BLF852" s="3"/>
      <c r="BLG852" s="3"/>
      <c r="BLH852" s="3"/>
      <c r="BLI852" s="3"/>
      <c r="BLJ852" s="3"/>
      <c r="BLK852" s="3"/>
      <c r="BLL852" s="3"/>
      <c r="BLM852" s="3"/>
      <c r="BLN852" s="3"/>
      <c r="BLO852" s="3"/>
      <c r="BLP852" s="3"/>
      <c r="BLQ852" s="3"/>
      <c r="BLR852" s="3"/>
      <c r="BLS852" s="3"/>
      <c r="BLT852" s="3"/>
      <c r="BLU852" s="3"/>
      <c r="BLV852" s="3"/>
      <c r="BLW852" s="3"/>
      <c r="BLX852" s="3"/>
      <c r="BLY852" s="3"/>
      <c r="BLZ852" s="3"/>
      <c r="BMA852" s="3"/>
      <c r="BMB852" s="3"/>
      <c r="BMC852" s="3"/>
      <c r="BMD852" s="3"/>
      <c r="BME852" s="3"/>
      <c r="BMF852" s="3"/>
      <c r="BMG852" s="3"/>
      <c r="BMH852" s="3"/>
      <c r="BMI852" s="3"/>
      <c r="BMJ852" s="3"/>
      <c r="BMK852" s="3"/>
      <c r="BML852" s="3"/>
      <c r="BMM852" s="3"/>
      <c r="BMN852" s="3"/>
      <c r="BMO852" s="3"/>
      <c r="BMP852" s="3"/>
      <c r="BMQ852" s="3"/>
      <c r="BMR852" s="3"/>
      <c r="BMS852" s="3"/>
      <c r="BMT852" s="3"/>
      <c r="BMU852" s="3"/>
      <c r="BMV852" s="3"/>
      <c r="BMW852" s="3"/>
      <c r="BMX852" s="3"/>
      <c r="BMY852" s="3"/>
      <c r="BMZ852" s="3"/>
      <c r="BNA852" s="3"/>
      <c r="BNB852" s="3"/>
      <c r="BNC852" s="3"/>
      <c r="BND852" s="3"/>
      <c r="BNE852" s="3"/>
      <c r="BNF852" s="3"/>
      <c r="BNG852" s="3"/>
      <c r="BNH852" s="3"/>
      <c r="BNI852" s="3"/>
      <c r="BNJ852" s="3"/>
      <c r="BNK852" s="3"/>
      <c r="BNL852" s="3"/>
      <c r="BNM852" s="3"/>
      <c r="BNN852" s="3"/>
      <c r="BNO852" s="3"/>
      <c r="BNP852" s="3"/>
      <c r="BNQ852" s="3"/>
      <c r="BNR852" s="3"/>
      <c r="BNS852" s="3"/>
      <c r="BNT852" s="3"/>
      <c r="BNU852" s="3"/>
      <c r="BNV852" s="3"/>
      <c r="BNW852" s="3"/>
      <c r="BNX852" s="3"/>
      <c r="BNY852" s="3"/>
      <c r="BNZ852" s="3"/>
      <c r="BOA852" s="3"/>
      <c r="BOB852" s="3"/>
      <c r="BOC852" s="3"/>
      <c r="BOD852" s="3"/>
      <c r="BOE852" s="3"/>
      <c r="BOF852" s="3"/>
      <c r="BOG852" s="3"/>
      <c r="BOH852" s="3"/>
      <c r="BOI852" s="3"/>
      <c r="BOJ852" s="3"/>
      <c r="BOK852" s="3"/>
      <c r="BOL852" s="3"/>
      <c r="BOM852" s="3"/>
      <c r="BON852" s="3"/>
      <c r="BOO852" s="3"/>
      <c r="BOP852" s="3"/>
      <c r="BOQ852" s="3"/>
      <c r="BOR852" s="3"/>
      <c r="BOS852" s="3"/>
      <c r="BOT852" s="3"/>
      <c r="BOU852" s="3"/>
      <c r="BOV852" s="3"/>
      <c r="BOW852" s="3"/>
      <c r="BOX852" s="3"/>
      <c r="BOY852" s="3"/>
      <c r="BOZ852" s="3"/>
      <c r="BPA852" s="3"/>
      <c r="BPB852" s="3"/>
      <c r="BPC852" s="3"/>
      <c r="BPD852" s="3"/>
      <c r="BPE852" s="3"/>
      <c r="BPF852" s="3"/>
      <c r="BPG852" s="3"/>
      <c r="BPH852" s="3"/>
      <c r="BPI852" s="3"/>
      <c r="BPJ852" s="3"/>
      <c r="BPK852" s="3"/>
      <c r="BPL852" s="3"/>
      <c r="BPM852" s="3"/>
      <c r="BPN852" s="3"/>
      <c r="BPO852" s="3"/>
      <c r="BPP852" s="3"/>
      <c r="BPQ852" s="3"/>
      <c r="BPR852" s="3"/>
      <c r="BPS852" s="3"/>
      <c r="BPT852" s="3"/>
      <c r="BPU852" s="3"/>
      <c r="BPV852" s="3"/>
      <c r="BPW852" s="3"/>
      <c r="BPX852" s="3"/>
      <c r="BPY852" s="3"/>
      <c r="BPZ852" s="3"/>
      <c r="BQA852" s="3"/>
      <c r="BQB852" s="3"/>
      <c r="BQC852" s="3"/>
      <c r="BQD852" s="3"/>
      <c r="BQE852" s="3"/>
      <c r="BQF852" s="3"/>
      <c r="BQG852" s="3"/>
      <c r="BQH852" s="3"/>
      <c r="BQI852" s="3"/>
      <c r="BQJ852" s="3"/>
      <c r="BQK852" s="3"/>
      <c r="BQL852" s="3"/>
      <c r="BQM852" s="3"/>
      <c r="BQN852" s="3"/>
      <c r="BQO852" s="3"/>
      <c r="BQP852" s="3"/>
      <c r="BQQ852" s="3"/>
      <c r="BQR852" s="3"/>
      <c r="BQS852" s="3"/>
      <c r="BQT852" s="3"/>
      <c r="BQU852" s="3"/>
      <c r="BQV852" s="3"/>
      <c r="BQW852" s="3"/>
      <c r="BQX852" s="3"/>
      <c r="BQY852" s="3"/>
      <c r="BQZ852" s="3"/>
      <c r="BRA852" s="3"/>
      <c r="BRB852" s="3"/>
      <c r="BRC852" s="3"/>
      <c r="BRD852" s="3"/>
      <c r="BRE852" s="3"/>
      <c r="BRF852" s="3"/>
      <c r="BRG852" s="3"/>
      <c r="BRH852" s="3"/>
      <c r="BRI852" s="3"/>
      <c r="BRJ852" s="3"/>
      <c r="BRK852" s="3"/>
      <c r="BRL852" s="3"/>
      <c r="BRM852" s="3"/>
      <c r="BRN852" s="3"/>
      <c r="BRO852" s="3"/>
      <c r="BRP852" s="3"/>
      <c r="BRQ852" s="3"/>
      <c r="BRR852" s="3"/>
      <c r="BRS852" s="3"/>
      <c r="BRT852" s="3"/>
      <c r="BRU852" s="3"/>
      <c r="BRV852" s="3"/>
      <c r="BRW852" s="3"/>
      <c r="BRX852" s="3"/>
      <c r="BRY852" s="3"/>
      <c r="BRZ852" s="3"/>
      <c r="BSA852" s="3"/>
      <c r="BSB852" s="3"/>
      <c r="BSC852" s="3"/>
      <c r="BSD852" s="3"/>
      <c r="BSE852" s="3"/>
      <c r="BSF852" s="3"/>
      <c r="BSG852" s="3"/>
      <c r="BSH852" s="3"/>
      <c r="BSI852" s="3"/>
      <c r="BSJ852" s="3"/>
      <c r="BSK852" s="3"/>
      <c r="BSL852" s="3"/>
      <c r="BSM852" s="3"/>
      <c r="BSN852" s="3"/>
      <c r="BSO852" s="3"/>
      <c r="BSP852" s="3"/>
      <c r="BSQ852" s="3"/>
      <c r="BSR852" s="3"/>
      <c r="BSS852" s="3"/>
      <c r="BST852" s="3"/>
      <c r="BSU852" s="3"/>
      <c r="BSV852" s="3"/>
      <c r="BSW852" s="3"/>
      <c r="BSX852" s="3"/>
      <c r="BSY852" s="3"/>
      <c r="BSZ852" s="3"/>
      <c r="BTA852" s="3"/>
      <c r="BTB852" s="3"/>
      <c r="BTC852" s="3"/>
      <c r="BTD852" s="3"/>
      <c r="BTE852" s="3"/>
      <c r="BTF852" s="3"/>
      <c r="BTG852" s="3"/>
      <c r="BTH852" s="3"/>
      <c r="BTI852" s="3"/>
      <c r="BTJ852" s="3"/>
      <c r="BTK852" s="3"/>
      <c r="BTL852" s="3"/>
      <c r="BTM852" s="3"/>
      <c r="BTN852" s="3"/>
      <c r="BTO852" s="3"/>
      <c r="BTP852" s="3"/>
      <c r="BTQ852" s="3"/>
      <c r="BTR852" s="3"/>
      <c r="BTS852" s="3"/>
      <c r="BTT852" s="3"/>
      <c r="BTU852" s="3"/>
      <c r="BTV852" s="3"/>
      <c r="BTW852" s="3"/>
      <c r="BTX852" s="3"/>
      <c r="BTY852" s="3"/>
      <c r="BTZ852" s="3"/>
      <c r="BUA852" s="3"/>
      <c r="BUB852" s="3"/>
      <c r="BUC852" s="3"/>
      <c r="BUD852" s="3"/>
      <c r="BUE852" s="3"/>
      <c r="BUF852" s="3"/>
      <c r="BUG852" s="3"/>
      <c r="BUH852" s="3"/>
      <c r="BUI852" s="3"/>
      <c r="BUJ852" s="3"/>
      <c r="BUK852" s="3"/>
      <c r="BUL852" s="3"/>
      <c r="BUM852" s="3"/>
      <c r="BUN852" s="3"/>
      <c r="BUO852" s="3"/>
      <c r="BUP852" s="3"/>
      <c r="BUQ852" s="3"/>
      <c r="BUR852" s="3"/>
      <c r="BUS852" s="3"/>
      <c r="BUT852" s="3"/>
      <c r="BUU852" s="3"/>
      <c r="BUV852" s="3"/>
      <c r="BUW852" s="3"/>
      <c r="BUX852" s="3"/>
      <c r="BUY852" s="3"/>
      <c r="BUZ852" s="3"/>
      <c r="BVA852" s="3"/>
      <c r="BVB852" s="3"/>
      <c r="BVC852" s="3"/>
      <c r="BVD852" s="3"/>
      <c r="BVE852" s="3"/>
      <c r="BVF852" s="3"/>
      <c r="BVG852" s="3"/>
      <c r="BVH852" s="3"/>
      <c r="BVI852" s="3"/>
      <c r="BVJ852" s="3"/>
      <c r="BVK852" s="3"/>
      <c r="BVL852" s="3"/>
      <c r="BVM852" s="3"/>
      <c r="BVN852" s="3"/>
      <c r="BVO852" s="3"/>
      <c r="BVP852" s="3"/>
      <c r="BVQ852" s="3"/>
      <c r="BVR852" s="3"/>
      <c r="BVS852" s="3"/>
      <c r="BVT852" s="3"/>
      <c r="BVU852" s="3"/>
      <c r="BVV852" s="3"/>
      <c r="BVW852" s="3"/>
      <c r="BVX852" s="3"/>
      <c r="BVY852" s="3"/>
      <c r="BVZ852" s="3"/>
      <c r="BWA852" s="3"/>
      <c r="BWB852" s="3"/>
      <c r="BWC852" s="3"/>
      <c r="BWD852" s="3"/>
      <c r="BWE852" s="3"/>
      <c r="BWF852" s="3"/>
      <c r="BWG852" s="3"/>
      <c r="BWH852" s="3"/>
      <c r="BWI852" s="3"/>
      <c r="BWJ852" s="3"/>
      <c r="BWK852" s="3"/>
      <c r="BWL852" s="3"/>
      <c r="BWM852" s="3"/>
      <c r="BWN852" s="3"/>
      <c r="BWO852" s="3"/>
      <c r="BWP852" s="3"/>
      <c r="BWQ852" s="3"/>
      <c r="BWR852" s="3"/>
      <c r="BWS852" s="3"/>
      <c r="BWT852" s="3"/>
      <c r="BWU852" s="3"/>
      <c r="BWV852" s="3"/>
      <c r="BWW852" s="3"/>
      <c r="BWX852" s="3"/>
      <c r="BWY852" s="3"/>
      <c r="BWZ852" s="3"/>
      <c r="BXA852" s="3"/>
      <c r="BXB852" s="3"/>
      <c r="BXC852" s="3"/>
      <c r="BXD852" s="3"/>
      <c r="BXE852" s="3"/>
      <c r="BXF852" s="3"/>
      <c r="BXG852" s="3"/>
      <c r="BXH852" s="3"/>
      <c r="BXI852" s="3"/>
      <c r="BXJ852" s="3"/>
      <c r="BXK852" s="3"/>
      <c r="BXL852" s="3"/>
      <c r="BXM852" s="3"/>
      <c r="BXN852" s="3"/>
      <c r="BXO852" s="3"/>
      <c r="BXP852" s="3"/>
      <c r="BXQ852" s="3"/>
      <c r="BXR852" s="3"/>
      <c r="BXS852" s="3"/>
      <c r="BXT852" s="3"/>
      <c r="BXU852" s="3"/>
      <c r="BXV852" s="3"/>
      <c r="BXW852" s="3"/>
      <c r="BXX852" s="3"/>
      <c r="BXY852" s="3"/>
      <c r="BXZ852" s="3"/>
      <c r="BYA852" s="3"/>
      <c r="BYB852" s="3"/>
      <c r="BYC852" s="3"/>
      <c r="BYD852" s="3"/>
      <c r="BYE852" s="3"/>
      <c r="BYF852" s="3"/>
      <c r="BYG852" s="3"/>
      <c r="BYH852" s="3"/>
      <c r="BYI852" s="3"/>
      <c r="BYJ852" s="3"/>
      <c r="BYK852" s="3"/>
      <c r="BYL852" s="3"/>
      <c r="BYM852" s="3"/>
      <c r="BYN852" s="3"/>
      <c r="BYO852" s="3"/>
      <c r="BYP852" s="3"/>
      <c r="BYQ852" s="3"/>
      <c r="BYR852" s="3"/>
      <c r="BYS852" s="3"/>
      <c r="BYT852" s="3"/>
      <c r="BYU852" s="3"/>
      <c r="BYV852" s="3"/>
      <c r="BYW852" s="3"/>
      <c r="BYX852" s="3"/>
      <c r="BYY852" s="3"/>
      <c r="BYZ852" s="3"/>
      <c r="BZA852" s="3"/>
      <c r="BZB852" s="3"/>
      <c r="BZC852" s="3"/>
      <c r="BZD852" s="3"/>
      <c r="BZE852" s="3"/>
      <c r="BZF852" s="3"/>
      <c r="BZG852" s="3"/>
      <c r="BZH852" s="3"/>
      <c r="BZI852" s="3"/>
      <c r="BZJ852" s="3"/>
      <c r="BZK852" s="3"/>
      <c r="BZL852" s="3"/>
      <c r="BZM852" s="3"/>
      <c r="BZN852" s="3"/>
      <c r="BZO852" s="3"/>
      <c r="BZP852" s="3"/>
      <c r="BZQ852" s="3"/>
      <c r="BZR852" s="3"/>
      <c r="BZS852" s="3"/>
      <c r="BZT852" s="3"/>
      <c r="BZU852" s="3"/>
      <c r="BZV852" s="3"/>
      <c r="BZW852" s="3"/>
      <c r="BZX852" s="3"/>
      <c r="BZY852" s="3"/>
      <c r="BZZ852" s="3"/>
      <c r="CAA852" s="3"/>
      <c r="CAB852" s="3"/>
      <c r="CAC852" s="3"/>
      <c r="CAD852" s="3"/>
      <c r="CAE852" s="3"/>
      <c r="CAF852" s="3"/>
      <c r="CAG852" s="3"/>
      <c r="CAH852" s="3"/>
      <c r="CAI852" s="3"/>
      <c r="CAJ852" s="3"/>
      <c r="CAK852" s="3"/>
      <c r="CAL852" s="3"/>
      <c r="CAM852" s="3"/>
      <c r="CAN852" s="3"/>
      <c r="CAO852" s="3"/>
      <c r="CAP852" s="3"/>
      <c r="CAQ852" s="3"/>
      <c r="CAR852" s="3"/>
      <c r="CAS852" s="3"/>
      <c r="CAT852" s="3"/>
      <c r="CAU852" s="3"/>
      <c r="CAV852" s="3"/>
      <c r="CAW852" s="3"/>
      <c r="CAX852" s="3"/>
      <c r="CAY852" s="3"/>
      <c r="CAZ852" s="3"/>
      <c r="CBA852" s="3"/>
      <c r="CBB852" s="3"/>
      <c r="CBC852" s="3"/>
      <c r="CBD852" s="3"/>
      <c r="CBE852" s="3"/>
      <c r="CBF852" s="3"/>
      <c r="CBG852" s="3"/>
      <c r="CBH852" s="3"/>
      <c r="CBI852" s="3"/>
      <c r="CBJ852" s="3"/>
      <c r="CBK852" s="3"/>
      <c r="CBL852" s="3"/>
      <c r="CBM852" s="3"/>
      <c r="CBN852" s="3"/>
      <c r="CBO852" s="3"/>
      <c r="CBP852" s="3"/>
      <c r="CBQ852" s="3"/>
      <c r="CBR852" s="3"/>
      <c r="CBS852" s="3"/>
      <c r="CBT852" s="3"/>
      <c r="CBU852" s="3"/>
      <c r="CBV852" s="3"/>
      <c r="CBW852" s="3"/>
      <c r="CBX852" s="3"/>
      <c r="CBY852" s="3"/>
      <c r="CBZ852" s="3"/>
      <c r="CCA852" s="3"/>
      <c r="CCB852" s="3"/>
      <c r="CCC852" s="3"/>
      <c r="CCD852" s="3"/>
      <c r="CCE852" s="3"/>
      <c r="CCF852" s="3"/>
      <c r="CCG852" s="3"/>
      <c r="CCH852" s="3"/>
      <c r="CCI852" s="3"/>
      <c r="CCJ852" s="3"/>
      <c r="CCK852" s="3"/>
      <c r="CCL852" s="3"/>
      <c r="CCM852" s="3"/>
      <c r="CCN852" s="3"/>
      <c r="CCO852" s="3"/>
      <c r="CCP852" s="3"/>
      <c r="CCQ852" s="3"/>
      <c r="CCR852" s="3"/>
      <c r="CCS852" s="3"/>
      <c r="CCT852" s="3"/>
      <c r="CCU852" s="3"/>
      <c r="CCV852" s="3"/>
      <c r="CCW852" s="3"/>
      <c r="CCX852" s="3"/>
      <c r="CCY852" s="3"/>
      <c r="CCZ852" s="3"/>
      <c r="CDA852" s="3"/>
      <c r="CDB852" s="3"/>
      <c r="CDC852" s="3"/>
      <c r="CDD852" s="3"/>
      <c r="CDE852" s="3"/>
      <c r="CDF852" s="3"/>
      <c r="CDG852" s="3"/>
      <c r="CDH852" s="3"/>
      <c r="CDI852" s="3"/>
      <c r="CDJ852" s="3"/>
      <c r="CDK852" s="3"/>
      <c r="CDL852" s="3"/>
      <c r="CDM852" s="3"/>
      <c r="CDN852" s="3"/>
      <c r="CDO852" s="3"/>
      <c r="CDP852" s="3"/>
      <c r="CDQ852" s="3"/>
      <c r="CDR852" s="3"/>
      <c r="CDS852" s="3"/>
      <c r="CDT852" s="3"/>
      <c r="CDU852" s="3"/>
      <c r="CDV852" s="3"/>
      <c r="CDW852" s="3"/>
      <c r="CDX852" s="3"/>
      <c r="CDY852" s="3"/>
      <c r="CDZ852" s="3"/>
      <c r="CEA852" s="3"/>
      <c r="CEB852" s="3"/>
      <c r="CEC852" s="3"/>
      <c r="CED852" s="3"/>
      <c r="CEE852" s="3"/>
      <c r="CEF852" s="3"/>
      <c r="CEG852" s="3"/>
      <c r="CEH852" s="3"/>
      <c r="CEI852" s="3"/>
      <c r="CEJ852" s="3"/>
      <c r="CEK852" s="3"/>
      <c r="CEL852" s="3"/>
      <c r="CEM852" s="3"/>
      <c r="CEN852" s="3"/>
      <c r="CEO852" s="3"/>
      <c r="CEP852" s="3"/>
      <c r="CEQ852" s="3"/>
      <c r="CER852" s="3"/>
      <c r="CES852" s="3"/>
      <c r="CET852" s="3"/>
      <c r="CEU852" s="3"/>
      <c r="CEV852" s="3"/>
      <c r="CEW852" s="3"/>
      <c r="CEX852" s="3"/>
      <c r="CEY852" s="3"/>
      <c r="CEZ852" s="3"/>
      <c r="CFA852" s="3"/>
      <c r="CFB852" s="3"/>
      <c r="CFC852" s="3"/>
      <c r="CFD852" s="3"/>
      <c r="CFE852" s="3"/>
      <c r="CFF852" s="3"/>
      <c r="CFG852" s="3"/>
      <c r="CFH852" s="3"/>
      <c r="CFI852" s="3"/>
      <c r="CFJ852" s="3"/>
      <c r="CFK852" s="3"/>
      <c r="CFL852" s="3"/>
      <c r="CFM852" s="3"/>
      <c r="CFN852" s="3"/>
      <c r="CFO852" s="3"/>
      <c r="CFP852" s="3"/>
      <c r="CFQ852" s="3"/>
      <c r="CFR852" s="3"/>
      <c r="CFS852" s="3"/>
      <c r="CFT852" s="3"/>
      <c r="CFU852" s="3"/>
      <c r="CFV852" s="3"/>
      <c r="CFW852" s="3"/>
      <c r="CFX852" s="3"/>
      <c r="CFY852" s="3"/>
      <c r="CFZ852" s="3"/>
      <c r="CGA852" s="3"/>
      <c r="CGB852" s="3"/>
      <c r="CGC852" s="3"/>
      <c r="CGD852" s="3"/>
      <c r="CGE852" s="3"/>
      <c r="CGF852" s="3"/>
      <c r="CGG852" s="3"/>
      <c r="CGH852" s="3"/>
      <c r="CGI852" s="3"/>
      <c r="CGJ852" s="3"/>
      <c r="CGK852" s="3"/>
      <c r="CGL852" s="3"/>
      <c r="CGM852" s="3"/>
      <c r="CGN852" s="3"/>
      <c r="CGO852" s="3"/>
      <c r="CGP852" s="3"/>
      <c r="CGQ852" s="3"/>
      <c r="CGR852" s="3"/>
      <c r="CGS852" s="3"/>
      <c r="CGT852" s="3"/>
      <c r="CGU852" s="3"/>
      <c r="CGV852" s="3"/>
      <c r="CGW852" s="3"/>
      <c r="CGX852" s="3"/>
      <c r="CGY852" s="3"/>
      <c r="CGZ852" s="3"/>
      <c r="CHA852" s="3"/>
      <c r="CHB852" s="3"/>
      <c r="CHC852" s="3"/>
      <c r="CHD852" s="3"/>
      <c r="CHE852" s="3"/>
      <c r="CHF852" s="3"/>
      <c r="CHG852" s="3"/>
      <c r="CHH852" s="3"/>
      <c r="CHI852" s="3"/>
      <c r="CHJ852" s="3"/>
      <c r="CHK852" s="3"/>
      <c r="CHL852" s="3"/>
      <c r="CHM852" s="3"/>
      <c r="CHN852" s="3"/>
      <c r="CHO852" s="3"/>
      <c r="CHP852" s="3"/>
      <c r="CHQ852" s="3"/>
      <c r="CHR852" s="3"/>
      <c r="CHS852" s="3"/>
      <c r="CHT852" s="3"/>
      <c r="CHU852" s="3"/>
      <c r="CHV852" s="3"/>
      <c r="CHW852" s="3"/>
      <c r="CHX852" s="3"/>
      <c r="CHY852" s="3"/>
      <c r="CHZ852" s="3"/>
      <c r="CIA852" s="3"/>
      <c r="CIB852" s="3"/>
      <c r="CIC852" s="3"/>
      <c r="CID852" s="3"/>
      <c r="CIE852" s="3"/>
      <c r="CIF852" s="3"/>
      <c r="CIG852" s="3"/>
      <c r="CIH852" s="3"/>
      <c r="CII852" s="3"/>
      <c r="CIJ852" s="3"/>
      <c r="CIK852" s="3"/>
      <c r="CIL852" s="3"/>
      <c r="CIM852" s="3"/>
      <c r="CIN852" s="3"/>
      <c r="CIO852" s="3"/>
      <c r="CIP852" s="3"/>
      <c r="CIQ852" s="3"/>
      <c r="CIR852" s="3"/>
      <c r="CIS852" s="3"/>
      <c r="CIT852" s="3"/>
      <c r="CIU852" s="3"/>
      <c r="CIV852" s="3"/>
      <c r="CIW852" s="3"/>
      <c r="CIX852" s="3"/>
      <c r="CIY852" s="3"/>
      <c r="CIZ852" s="3"/>
      <c r="CJA852" s="3"/>
      <c r="CJB852" s="3"/>
      <c r="CJC852" s="3"/>
      <c r="CJD852" s="3"/>
      <c r="CJE852" s="3"/>
      <c r="CJF852" s="3"/>
      <c r="CJG852" s="3"/>
      <c r="CJH852" s="3"/>
      <c r="CJI852" s="3"/>
      <c r="CJJ852" s="3"/>
      <c r="CJK852" s="3"/>
      <c r="CJL852" s="3"/>
      <c r="CJM852" s="3"/>
      <c r="CJN852" s="3"/>
      <c r="CJO852" s="3"/>
      <c r="CJP852" s="3"/>
      <c r="CJQ852" s="3"/>
      <c r="CJR852" s="3"/>
      <c r="CJS852" s="3"/>
      <c r="CJT852" s="3"/>
      <c r="CJU852" s="3"/>
      <c r="CJV852" s="3"/>
      <c r="CJW852" s="3"/>
      <c r="CJX852" s="3"/>
      <c r="CJY852" s="3"/>
      <c r="CJZ852" s="3"/>
      <c r="CKA852" s="3"/>
      <c r="CKB852" s="3"/>
      <c r="CKC852" s="3"/>
      <c r="CKD852" s="3"/>
      <c r="CKE852" s="3"/>
      <c r="CKF852" s="3"/>
      <c r="CKG852" s="3"/>
      <c r="CKH852" s="3"/>
      <c r="CKI852" s="3"/>
      <c r="CKJ852" s="3"/>
      <c r="CKK852" s="3"/>
      <c r="CKL852" s="3"/>
      <c r="CKM852" s="3"/>
      <c r="CKN852" s="3"/>
      <c r="CKO852" s="3"/>
      <c r="CKP852" s="3"/>
      <c r="CKQ852" s="3"/>
      <c r="CKR852" s="3"/>
      <c r="CKS852" s="3"/>
      <c r="CKT852" s="3"/>
      <c r="CKU852" s="3"/>
      <c r="CKV852" s="3"/>
      <c r="CKW852" s="3"/>
      <c r="CKX852" s="3"/>
      <c r="CKY852" s="3"/>
      <c r="CKZ852" s="3"/>
      <c r="CLA852" s="3"/>
      <c r="CLB852" s="3"/>
      <c r="CLC852" s="3"/>
      <c r="CLD852" s="3"/>
      <c r="CLE852" s="3"/>
      <c r="CLF852" s="3"/>
      <c r="CLG852" s="3"/>
      <c r="CLH852" s="3"/>
      <c r="CLI852" s="3"/>
      <c r="CLJ852" s="3"/>
      <c r="CLK852" s="3"/>
      <c r="CLL852" s="3"/>
      <c r="CLM852" s="3"/>
      <c r="CLN852" s="3"/>
      <c r="CLO852" s="3"/>
      <c r="CLP852" s="3"/>
      <c r="CLQ852" s="3"/>
      <c r="CLR852" s="3"/>
      <c r="CLS852" s="3"/>
      <c r="CLT852" s="3"/>
      <c r="CLU852" s="3"/>
      <c r="CLV852" s="3"/>
      <c r="CLW852" s="3"/>
      <c r="CLX852" s="3"/>
      <c r="CLY852" s="3"/>
      <c r="CLZ852" s="3"/>
      <c r="CMA852" s="3"/>
      <c r="CMB852" s="3"/>
      <c r="CMC852" s="3"/>
      <c r="CMD852" s="3"/>
      <c r="CME852" s="3"/>
      <c r="CMF852" s="3"/>
      <c r="CMG852" s="3"/>
      <c r="CMH852" s="3"/>
      <c r="CMI852" s="3"/>
      <c r="CMJ852" s="3"/>
      <c r="CMK852" s="3"/>
      <c r="CML852" s="3"/>
      <c r="CMM852" s="3"/>
      <c r="CMN852" s="3"/>
      <c r="CMO852" s="3"/>
      <c r="CMP852" s="3"/>
      <c r="CMQ852" s="3"/>
      <c r="CMR852" s="3"/>
      <c r="CMS852" s="3"/>
      <c r="CMT852" s="3"/>
      <c r="CMU852" s="3"/>
      <c r="CMV852" s="3"/>
      <c r="CMW852" s="3"/>
      <c r="CMX852" s="3"/>
      <c r="CMY852" s="3"/>
      <c r="CMZ852" s="3"/>
      <c r="CNA852" s="3"/>
      <c r="CNB852" s="3"/>
      <c r="CNC852" s="3"/>
      <c r="CND852" s="3"/>
      <c r="CNE852" s="3"/>
      <c r="CNF852" s="3"/>
      <c r="CNG852" s="3"/>
      <c r="CNH852" s="3"/>
      <c r="CNI852" s="3"/>
      <c r="CNJ852" s="3"/>
      <c r="CNK852" s="3"/>
      <c r="CNL852" s="3"/>
      <c r="CNM852" s="3"/>
      <c r="CNN852" s="3"/>
      <c r="CNO852" s="3"/>
      <c r="CNP852" s="3"/>
      <c r="CNQ852" s="3"/>
      <c r="CNR852" s="3"/>
      <c r="CNS852" s="3"/>
      <c r="CNT852" s="3"/>
      <c r="CNU852" s="3"/>
      <c r="CNV852" s="3"/>
      <c r="CNW852" s="3"/>
      <c r="CNX852" s="3"/>
      <c r="CNY852" s="3"/>
      <c r="CNZ852" s="3"/>
      <c r="COA852" s="3"/>
      <c r="COB852" s="3"/>
      <c r="COC852" s="3"/>
      <c r="COD852" s="3"/>
      <c r="COE852" s="3"/>
      <c r="COF852" s="3"/>
      <c r="COG852" s="3"/>
      <c r="COH852" s="3"/>
      <c r="COI852" s="3"/>
      <c r="COJ852" s="3"/>
      <c r="COK852" s="3"/>
      <c r="COL852" s="3"/>
      <c r="COM852" s="3"/>
      <c r="CON852" s="3"/>
      <c r="COO852" s="3"/>
      <c r="COP852" s="3"/>
      <c r="COQ852" s="3"/>
      <c r="COR852" s="3"/>
      <c r="COS852" s="3"/>
      <c r="COT852" s="3"/>
      <c r="COU852" s="3"/>
      <c r="COV852" s="3"/>
      <c r="COW852" s="3"/>
      <c r="COX852" s="3"/>
      <c r="COY852" s="3"/>
      <c r="COZ852" s="3"/>
      <c r="CPA852" s="3"/>
      <c r="CPB852" s="3"/>
      <c r="CPC852" s="3"/>
      <c r="CPD852" s="3"/>
      <c r="CPE852" s="3"/>
      <c r="CPF852" s="3"/>
      <c r="CPG852" s="3"/>
      <c r="CPH852" s="3"/>
      <c r="CPI852" s="3"/>
      <c r="CPJ852" s="3"/>
      <c r="CPK852" s="3"/>
      <c r="CPL852" s="3"/>
      <c r="CPM852" s="3"/>
      <c r="CPN852" s="3"/>
      <c r="CPO852" s="3"/>
      <c r="CPP852" s="3"/>
      <c r="CPQ852" s="3"/>
      <c r="CPR852" s="3"/>
      <c r="CPS852" s="3"/>
      <c r="CPT852" s="3"/>
      <c r="CPU852" s="3"/>
      <c r="CPV852" s="3"/>
      <c r="CPW852" s="3"/>
      <c r="CPX852" s="3"/>
      <c r="CPY852" s="3"/>
      <c r="CPZ852" s="3"/>
      <c r="CQA852" s="3"/>
      <c r="CQB852" s="3"/>
      <c r="CQC852" s="3"/>
      <c r="CQD852" s="3"/>
      <c r="CQE852" s="3"/>
      <c r="CQF852" s="3"/>
      <c r="CQG852" s="3"/>
      <c r="CQH852" s="3"/>
      <c r="CQI852" s="3"/>
      <c r="CQJ852" s="3"/>
      <c r="CQK852" s="3"/>
      <c r="CQL852" s="3"/>
      <c r="CQM852" s="3"/>
      <c r="CQN852" s="3"/>
      <c r="CQO852" s="3"/>
      <c r="CQP852" s="3"/>
      <c r="CQQ852" s="3"/>
      <c r="CQR852" s="3"/>
      <c r="CQS852" s="3"/>
      <c r="CQT852" s="3"/>
      <c r="CQU852" s="3"/>
      <c r="CQV852" s="3"/>
      <c r="CQW852" s="3"/>
      <c r="CQX852" s="3"/>
      <c r="CQY852" s="3"/>
      <c r="CQZ852" s="3"/>
      <c r="CRA852" s="3"/>
      <c r="CRB852" s="3"/>
      <c r="CRC852" s="3"/>
      <c r="CRD852" s="3"/>
      <c r="CRE852" s="3"/>
      <c r="CRF852" s="3"/>
      <c r="CRG852" s="3"/>
      <c r="CRH852" s="3"/>
      <c r="CRI852" s="3"/>
      <c r="CRJ852" s="3"/>
      <c r="CRK852" s="3"/>
      <c r="CRL852" s="3"/>
      <c r="CRM852" s="3"/>
      <c r="CRN852" s="3"/>
      <c r="CRO852" s="3"/>
      <c r="CRP852" s="3"/>
      <c r="CRQ852" s="3"/>
      <c r="CRR852" s="3"/>
      <c r="CRS852" s="3"/>
      <c r="CRT852" s="3"/>
      <c r="CRU852" s="3"/>
      <c r="CRV852" s="3"/>
      <c r="CRW852" s="3"/>
      <c r="CRX852" s="3"/>
      <c r="CRY852" s="3"/>
      <c r="CRZ852" s="3"/>
      <c r="CSA852" s="3"/>
      <c r="CSB852" s="3"/>
      <c r="CSC852" s="3"/>
      <c r="CSD852" s="3"/>
      <c r="CSE852" s="3"/>
      <c r="CSF852" s="3"/>
      <c r="CSG852" s="3"/>
      <c r="CSH852" s="3"/>
      <c r="CSI852" s="3"/>
      <c r="CSJ852" s="3"/>
      <c r="CSK852" s="3"/>
      <c r="CSL852" s="3"/>
      <c r="CSM852" s="3"/>
      <c r="CSN852" s="3"/>
      <c r="CSO852" s="3"/>
      <c r="CSP852" s="3"/>
      <c r="CSQ852" s="3"/>
      <c r="CSR852" s="3"/>
      <c r="CSS852" s="3"/>
      <c r="CST852" s="3"/>
      <c r="CSU852" s="3"/>
      <c r="CSV852" s="3"/>
      <c r="CSW852" s="3"/>
      <c r="CSX852" s="3"/>
      <c r="CSY852" s="3"/>
      <c r="CSZ852" s="3"/>
      <c r="CTA852" s="3"/>
      <c r="CTB852" s="3"/>
      <c r="CTC852" s="3"/>
      <c r="CTD852" s="3"/>
      <c r="CTE852" s="3"/>
      <c r="CTF852" s="3"/>
      <c r="CTG852" s="3"/>
      <c r="CTH852" s="3"/>
      <c r="CTI852" s="3"/>
      <c r="CTJ852" s="3"/>
      <c r="CTK852" s="3"/>
      <c r="CTL852" s="3"/>
      <c r="CTM852" s="3"/>
      <c r="CTN852" s="3"/>
      <c r="CTO852" s="3"/>
      <c r="CTP852" s="3"/>
      <c r="CTQ852" s="3"/>
      <c r="CTR852" s="3"/>
      <c r="CTS852" s="3"/>
      <c r="CTT852" s="3"/>
      <c r="CTU852" s="3"/>
      <c r="CTV852" s="3"/>
      <c r="CTW852" s="3"/>
      <c r="CTX852" s="3"/>
      <c r="CTY852" s="3"/>
      <c r="CTZ852" s="3"/>
      <c r="CUA852" s="3"/>
      <c r="CUB852" s="3"/>
      <c r="CUC852" s="3"/>
      <c r="CUD852" s="3"/>
      <c r="CUE852" s="3"/>
      <c r="CUF852" s="3"/>
      <c r="CUG852" s="3"/>
      <c r="CUH852" s="3"/>
      <c r="CUI852" s="3"/>
      <c r="CUJ852" s="3"/>
      <c r="CUK852" s="3"/>
      <c r="CUL852" s="3"/>
      <c r="CUM852" s="3"/>
      <c r="CUN852" s="3"/>
      <c r="CUO852" s="3"/>
      <c r="CUP852" s="3"/>
      <c r="CUQ852" s="3"/>
      <c r="CUR852" s="3"/>
      <c r="CUS852" s="3"/>
      <c r="CUT852" s="3"/>
      <c r="CUU852" s="3"/>
      <c r="CUV852" s="3"/>
      <c r="CUW852" s="3"/>
      <c r="CUX852" s="3"/>
      <c r="CUY852" s="3"/>
      <c r="CUZ852" s="3"/>
      <c r="CVA852" s="3"/>
      <c r="CVB852" s="3"/>
      <c r="CVC852" s="3"/>
      <c r="CVD852" s="3"/>
      <c r="CVE852" s="3"/>
      <c r="CVF852" s="3"/>
      <c r="CVG852" s="3"/>
      <c r="CVH852" s="3"/>
      <c r="CVI852" s="3"/>
      <c r="CVJ852" s="3"/>
      <c r="CVK852" s="3"/>
      <c r="CVL852" s="3"/>
      <c r="CVM852" s="3"/>
      <c r="CVN852" s="3"/>
      <c r="CVO852" s="3"/>
      <c r="CVP852" s="3"/>
      <c r="CVQ852" s="3"/>
      <c r="CVR852" s="3"/>
      <c r="CVS852" s="3"/>
      <c r="CVT852" s="3"/>
      <c r="CVU852" s="3"/>
      <c r="CVV852" s="3"/>
      <c r="CVW852" s="3"/>
      <c r="CVX852" s="3"/>
      <c r="CVY852" s="3"/>
      <c r="CVZ852" s="3"/>
      <c r="CWA852" s="3"/>
      <c r="CWB852" s="3"/>
      <c r="CWC852" s="3"/>
      <c r="CWD852" s="3"/>
      <c r="CWE852" s="3"/>
      <c r="CWF852" s="3"/>
      <c r="CWG852" s="3"/>
      <c r="CWH852" s="3"/>
      <c r="CWI852" s="3"/>
      <c r="CWJ852" s="3"/>
      <c r="CWK852" s="3"/>
      <c r="CWL852" s="3"/>
      <c r="CWM852" s="3"/>
      <c r="CWN852" s="3"/>
      <c r="CWO852" s="3"/>
      <c r="CWP852" s="3"/>
      <c r="CWQ852" s="3"/>
      <c r="CWR852" s="3"/>
      <c r="CWS852" s="3"/>
      <c r="CWT852" s="3"/>
      <c r="CWU852" s="3"/>
      <c r="CWV852" s="3"/>
      <c r="CWW852" s="3"/>
      <c r="CWX852" s="3"/>
      <c r="CWY852" s="3"/>
      <c r="CWZ852" s="3"/>
      <c r="CXA852" s="3"/>
      <c r="CXB852" s="3"/>
      <c r="CXC852" s="3"/>
      <c r="CXD852" s="3"/>
      <c r="CXE852" s="3"/>
      <c r="CXF852" s="3"/>
      <c r="CXG852" s="3"/>
      <c r="CXH852" s="3"/>
      <c r="CXI852" s="3"/>
      <c r="CXJ852" s="3"/>
      <c r="CXK852" s="3"/>
      <c r="CXL852" s="3"/>
      <c r="CXM852" s="3"/>
      <c r="CXN852" s="3"/>
      <c r="CXO852" s="3"/>
      <c r="CXP852" s="3"/>
      <c r="CXQ852" s="3"/>
      <c r="CXR852" s="3"/>
      <c r="CXS852" s="3"/>
      <c r="CXT852" s="3"/>
      <c r="CXU852" s="3"/>
      <c r="CXV852" s="3"/>
      <c r="CXW852" s="3"/>
      <c r="CXX852" s="3"/>
      <c r="CXY852" s="3"/>
      <c r="CXZ852" s="3"/>
      <c r="CYA852" s="3"/>
      <c r="CYB852" s="3"/>
      <c r="CYC852" s="3"/>
      <c r="CYD852" s="3"/>
      <c r="CYE852" s="3"/>
      <c r="CYF852" s="3"/>
      <c r="CYG852" s="3"/>
      <c r="CYH852" s="3"/>
      <c r="CYI852" s="3"/>
      <c r="CYJ852" s="3"/>
      <c r="CYK852" s="3"/>
      <c r="CYL852" s="3"/>
      <c r="CYM852" s="3"/>
      <c r="CYN852" s="3"/>
      <c r="CYO852" s="3"/>
      <c r="CYP852" s="3"/>
      <c r="CYQ852" s="3"/>
      <c r="CYR852" s="3"/>
      <c r="CYS852" s="3"/>
      <c r="CYT852" s="3"/>
      <c r="CYU852" s="3"/>
      <c r="CYV852" s="3"/>
      <c r="CYW852" s="3"/>
      <c r="CYX852" s="3"/>
      <c r="CYY852" s="3"/>
      <c r="CYZ852" s="3"/>
      <c r="CZA852" s="3"/>
      <c r="CZB852" s="3"/>
      <c r="CZC852" s="3"/>
      <c r="CZD852" s="3"/>
      <c r="CZE852" s="3"/>
      <c r="CZF852" s="3"/>
      <c r="CZG852" s="3"/>
      <c r="CZH852" s="3"/>
      <c r="CZI852" s="3"/>
      <c r="CZJ852" s="3"/>
      <c r="CZK852" s="3"/>
      <c r="CZL852" s="3"/>
      <c r="CZM852" s="3"/>
      <c r="CZN852" s="3"/>
      <c r="CZO852" s="3"/>
      <c r="CZP852" s="3"/>
      <c r="CZQ852" s="3"/>
      <c r="CZR852" s="3"/>
      <c r="CZS852" s="3"/>
      <c r="CZT852" s="3"/>
      <c r="CZU852" s="3"/>
      <c r="CZV852" s="3"/>
      <c r="CZW852" s="3"/>
      <c r="CZX852" s="3"/>
      <c r="CZY852" s="3"/>
      <c r="CZZ852" s="3"/>
      <c r="DAA852" s="3"/>
      <c r="DAB852" s="3"/>
      <c r="DAC852" s="3"/>
      <c r="DAD852" s="3"/>
      <c r="DAE852" s="3"/>
      <c r="DAF852" s="3"/>
      <c r="DAG852" s="3"/>
      <c r="DAH852" s="3"/>
      <c r="DAI852" s="3"/>
      <c r="DAJ852" s="3"/>
      <c r="DAK852" s="3"/>
      <c r="DAL852" s="3"/>
      <c r="DAM852" s="3"/>
      <c r="DAN852" s="3"/>
      <c r="DAO852" s="3"/>
      <c r="DAP852" s="3"/>
      <c r="DAQ852" s="3"/>
      <c r="DAR852" s="3"/>
      <c r="DAS852" s="3"/>
      <c r="DAT852" s="3"/>
      <c r="DAU852" s="3"/>
      <c r="DAV852" s="3"/>
      <c r="DAW852" s="3"/>
      <c r="DAX852" s="3"/>
      <c r="DAY852" s="3"/>
      <c r="DAZ852" s="3"/>
      <c r="DBA852" s="3"/>
      <c r="DBB852" s="3"/>
      <c r="DBC852" s="3"/>
      <c r="DBD852" s="3"/>
      <c r="DBE852" s="3"/>
      <c r="DBF852" s="3"/>
      <c r="DBG852" s="3"/>
      <c r="DBH852" s="3"/>
      <c r="DBI852" s="3"/>
      <c r="DBJ852" s="3"/>
      <c r="DBK852" s="3"/>
      <c r="DBL852" s="3"/>
      <c r="DBM852" s="3"/>
      <c r="DBN852" s="3"/>
      <c r="DBO852" s="3"/>
      <c r="DBP852" s="3"/>
      <c r="DBQ852" s="3"/>
      <c r="DBR852" s="3"/>
      <c r="DBS852" s="3"/>
      <c r="DBT852" s="3"/>
      <c r="DBU852" s="3"/>
      <c r="DBV852" s="3"/>
      <c r="DBW852" s="3"/>
      <c r="DBX852" s="3"/>
      <c r="DBY852" s="3"/>
      <c r="DBZ852" s="3"/>
      <c r="DCA852" s="3"/>
      <c r="DCB852" s="3"/>
      <c r="DCC852" s="3"/>
      <c r="DCD852" s="3"/>
      <c r="DCE852" s="3"/>
      <c r="DCF852" s="3"/>
      <c r="DCG852" s="3"/>
      <c r="DCH852" s="3"/>
      <c r="DCI852" s="3"/>
      <c r="DCJ852" s="3"/>
      <c r="DCK852" s="3"/>
      <c r="DCL852" s="3"/>
      <c r="DCM852" s="3"/>
      <c r="DCN852" s="3"/>
      <c r="DCO852" s="3"/>
      <c r="DCP852" s="3"/>
      <c r="DCQ852" s="3"/>
      <c r="DCR852" s="3"/>
      <c r="DCS852" s="3"/>
      <c r="DCT852" s="3"/>
      <c r="DCU852" s="3"/>
      <c r="DCV852" s="3"/>
      <c r="DCW852" s="3"/>
      <c r="DCX852" s="3"/>
      <c r="DCY852" s="3"/>
      <c r="DCZ852" s="3"/>
      <c r="DDA852" s="3"/>
      <c r="DDB852" s="3"/>
      <c r="DDC852" s="3"/>
      <c r="DDD852" s="3"/>
      <c r="DDE852" s="3"/>
      <c r="DDF852" s="3"/>
      <c r="DDG852" s="3"/>
      <c r="DDH852" s="3"/>
      <c r="DDI852" s="3"/>
      <c r="DDJ852" s="3"/>
      <c r="DDK852" s="3"/>
      <c r="DDL852" s="3"/>
      <c r="DDM852" s="3"/>
      <c r="DDN852" s="3"/>
      <c r="DDO852" s="3"/>
      <c r="DDP852" s="3"/>
      <c r="DDQ852" s="3"/>
      <c r="DDR852" s="3"/>
      <c r="DDS852" s="3"/>
      <c r="DDT852" s="3"/>
      <c r="DDU852" s="3"/>
      <c r="DDV852" s="3"/>
      <c r="DDW852" s="3"/>
      <c r="DDX852" s="3"/>
      <c r="DDY852" s="3"/>
      <c r="DDZ852" s="3"/>
      <c r="DEA852" s="3"/>
      <c r="DEB852" s="3"/>
      <c r="DEC852" s="3"/>
      <c r="DED852" s="3"/>
      <c r="DEE852" s="3"/>
      <c r="DEF852" s="3"/>
      <c r="DEG852" s="3"/>
      <c r="DEH852" s="3"/>
      <c r="DEI852" s="3"/>
      <c r="DEJ852" s="3"/>
      <c r="DEK852" s="3"/>
      <c r="DEL852" s="3"/>
      <c r="DEM852" s="3"/>
      <c r="DEN852" s="3"/>
      <c r="DEO852" s="3"/>
      <c r="DEP852" s="3"/>
      <c r="DEQ852" s="3"/>
      <c r="DER852" s="3"/>
      <c r="DES852" s="3"/>
      <c r="DET852" s="3"/>
      <c r="DEU852" s="3"/>
      <c r="DEV852" s="3"/>
      <c r="DEW852" s="3"/>
      <c r="DEX852" s="3"/>
      <c r="DEY852" s="3"/>
      <c r="DEZ852" s="3"/>
      <c r="DFA852" s="3"/>
      <c r="DFB852" s="3"/>
      <c r="DFC852" s="3"/>
      <c r="DFD852" s="3"/>
      <c r="DFE852" s="3"/>
      <c r="DFF852" s="3"/>
      <c r="DFG852" s="3"/>
      <c r="DFH852" s="3"/>
      <c r="DFI852" s="3"/>
      <c r="DFJ852" s="3"/>
      <c r="DFK852" s="3"/>
      <c r="DFL852" s="3"/>
      <c r="DFM852" s="3"/>
      <c r="DFN852" s="3"/>
      <c r="DFO852" s="3"/>
      <c r="DFP852" s="3"/>
      <c r="DFQ852" s="3"/>
      <c r="DFR852" s="3"/>
      <c r="DFS852" s="3"/>
      <c r="DFT852" s="3"/>
      <c r="DFU852" s="3"/>
      <c r="DFV852" s="3"/>
      <c r="DFW852" s="3"/>
      <c r="DFX852" s="3"/>
      <c r="DFY852" s="3"/>
      <c r="DFZ852" s="3"/>
      <c r="DGA852" s="3"/>
      <c r="DGB852" s="3"/>
      <c r="DGC852" s="3"/>
      <c r="DGD852" s="3"/>
      <c r="DGE852" s="3"/>
      <c r="DGF852" s="3"/>
      <c r="DGG852" s="3"/>
      <c r="DGH852" s="3"/>
      <c r="DGI852" s="3"/>
      <c r="DGJ852" s="3"/>
      <c r="DGK852" s="3"/>
      <c r="DGL852" s="3"/>
      <c r="DGM852" s="3"/>
      <c r="DGN852" s="3"/>
      <c r="DGO852" s="3"/>
      <c r="DGP852" s="3"/>
      <c r="DGQ852" s="3"/>
      <c r="DGR852" s="3"/>
      <c r="DGS852" s="3"/>
      <c r="DGT852" s="3"/>
      <c r="DGU852" s="3"/>
      <c r="DGV852" s="3"/>
      <c r="DGW852" s="3"/>
      <c r="DGX852" s="3"/>
      <c r="DGY852" s="3"/>
      <c r="DGZ852" s="3"/>
      <c r="DHA852" s="3"/>
      <c r="DHB852" s="3"/>
      <c r="DHC852" s="3"/>
      <c r="DHD852" s="3"/>
      <c r="DHE852" s="3"/>
      <c r="DHF852" s="3"/>
      <c r="DHG852" s="3"/>
      <c r="DHH852" s="3"/>
      <c r="DHI852" s="3"/>
      <c r="DHJ852" s="3"/>
      <c r="DHK852" s="3"/>
      <c r="DHL852" s="3"/>
      <c r="DHM852" s="3"/>
      <c r="DHN852" s="3"/>
      <c r="DHO852" s="3"/>
      <c r="DHP852" s="3"/>
      <c r="DHQ852" s="3"/>
      <c r="DHR852" s="3"/>
      <c r="DHS852" s="3"/>
      <c r="DHT852" s="3"/>
      <c r="DHU852" s="3"/>
      <c r="DHV852" s="3"/>
      <c r="DHW852" s="3"/>
      <c r="DHX852" s="3"/>
      <c r="DHY852" s="3"/>
      <c r="DHZ852" s="3"/>
      <c r="DIA852" s="3"/>
      <c r="DIB852" s="3"/>
      <c r="DIC852" s="3"/>
      <c r="DID852" s="3"/>
      <c r="DIE852" s="3"/>
      <c r="DIF852" s="3"/>
      <c r="DIG852" s="3"/>
      <c r="DIH852" s="3"/>
      <c r="DII852" s="3"/>
      <c r="DIJ852" s="3"/>
      <c r="DIK852" s="3"/>
      <c r="DIL852" s="3"/>
      <c r="DIM852" s="3"/>
      <c r="DIN852" s="3"/>
      <c r="DIO852" s="3"/>
      <c r="DIP852" s="3"/>
      <c r="DIQ852" s="3"/>
      <c r="DIR852" s="3"/>
      <c r="DIS852" s="3"/>
      <c r="DIT852" s="3"/>
      <c r="DIU852" s="3"/>
      <c r="DIV852" s="3"/>
      <c r="DIW852" s="3"/>
      <c r="DIX852" s="3"/>
      <c r="DIY852" s="3"/>
      <c r="DIZ852" s="3"/>
      <c r="DJA852" s="3"/>
      <c r="DJB852" s="3"/>
      <c r="DJC852" s="3"/>
      <c r="DJD852" s="3"/>
      <c r="DJE852" s="3"/>
      <c r="DJF852" s="3"/>
      <c r="DJG852" s="3"/>
      <c r="DJH852" s="3"/>
      <c r="DJI852" s="3"/>
      <c r="DJJ852" s="3"/>
      <c r="DJK852" s="3"/>
      <c r="DJL852" s="3"/>
      <c r="DJM852" s="3"/>
      <c r="DJN852" s="3"/>
      <c r="DJO852" s="3"/>
      <c r="DJP852" s="3"/>
      <c r="DJQ852" s="3"/>
      <c r="DJR852" s="3"/>
      <c r="DJS852" s="3"/>
      <c r="DJT852" s="3"/>
      <c r="DJU852" s="3"/>
      <c r="DJV852" s="3"/>
      <c r="DJW852" s="3"/>
      <c r="DJX852" s="3"/>
      <c r="DJY852" s="3"/>
      <c r="DJZ852" s="3"/>
      <c r="DKA852" s="3"/>
      <c r="DKB852" s="3"/>
      <c r="DKC852" s="3"/>
      <c r="DKD852" s="3"/>
      <c r="DKE852" s="3"/>
      <c r="DKF852" s="3"/>
      <c r="DKG852" s="3"/>
      <c r="DKH852" s="3"/>
      <c r="DKI852" s="3"/>
      <c r="DKJ852" s="3"/>
      <c r="DKK852" s="3"/>
      <c r="DKL852" s="3"/>
      <c r="DKM852" s="3"/>
      <c r="DKN852" s="3"/>
      <c r="DKO852" s="3"/>
      <c r="DKP852" s="3"/>
      <c r="DKQ852" s="3"/>
      <c r="DKR852" s="3"/>
      <c r="DKS852" s="3"/>
      <c r="DKT852" s="3"/>
      <c r="DKU852" s="3"/>
      <c r="DKV852" s="3"/>
      <c r="DKW852" s="3"/>
      <c r="DKX852" s="3"/>
      <c r="DKY852" s="3"/>
      <c r="DKZ852" s="3"/>
      <c r="DLA852" s="3"/>
      <c r="DLB852" s="3"/>
      <c r="DLC852" s="3"/>
      <c r="DLD852" s="3"/>
      <c r="DLE852" s="3"/>
      <c r="DLF852" s="3"/>
      <c r="DLG852" s="3"/>
      <c r="DLH852" s="3"/>
      <c r="DLI852" s="3"/>
      <c r="DLJ852" s="3"/>
      <c r="DLK852" s="3"/>
      <c r="DLL852" s="3"/>
      <c r="DLM852" s="3"/>
      <c r="DLN852" s="3"/>
      <c r="DLO852" s="3"/>
      <c r="DLP852" s="3"/>
      <c r="DLQ852" s="3"/>
      <c r="DLR852" s="3"/>
      <c r="DLS852" s="3"/>
      <c r="DLT852" s="3"/>
      <c r="DLU852" s="3"/>
      <c r="DLV852" s="3"/>
      <c r="DLW852" s="3"/>
      <c r="DLX852" s="3"/>
      <c r="DLY852" s="3"/>
      <c r="DLZ852" s="3"/>
      <c r="DMA852" s="3"/>
      <c r="DMB852" s="3"/>
      <c r="DMC852" s="3"/>
      <c r="DMD852" s="3"/>
      <c r="DME852" s="3"/>
      <c r="DMF852" s="3"/>
      <c r="DMG852" s="3"/>
      <c r="DMH852" s="3"/>
      <c r="DMI852" s="3"/>
      <c r="DMJ852" s="3"/>
      <c r="DMK852" s="3"/>
      <c r="DML852" s="3"/>
      <c r="DMM852" s="3"/>
      <c r="DMN852" s="3"/>
      <c r="DMO852" s="3"/>
      <c r="DMP852" s="3"/>
      <c r="DMQ852" s="3"/>
      <c r="DMR852" s="3"/>
      <c r="DMS852" s="3"/>
      <c r="DMT852" s="3"/>
      <c r="DMU852" s="3"/>
      <c r="DMV852" s="3"/>
      <c r="DMW852" s="3"/>
      <c r="DMX852" s="3"/>
      <c r="DMY852" s="3"/>
      <c r="DMZ852" s="3"/>
      <c r="DNA852" s="3"/>
      <c r="DNB852" s="3"/>
      <c r="DNC852" s="3"/>
      <c r="DND852" s="3"/>
      <c r="DNE852" s="3"/>
      <c r="DNF852" s="3"/>
      <c r="DNG852" s="3"/>
      <c r="DNH852" s="3"/>
      <c r="DNI852" s="3"/>
      <c r="DNJ852" s="3"/>
      <c r="DNK852" s="3"/>
      <c r="DNL852" s="3"/>
      <c r="DNM852" s="3"/>
      <c r="DNN852" s="3"/>
      <c r="DNO852" s="3"/>
      <c r="DNP852" s="3"/>
      <c r="DNQ852" s="3"/>
      <c r="DNR852" s="3"/>
      <c r="DNS852" s="3"/>
      <c r="DNT852" s="3"/>
      <c r="DNU852" s="3"/>
      <c r="DNV852" s="3"/>
      <c r="DNW852" s="3"/>
      <c r="DNX852" s="3"/>
      <c r="DNY852" s="3"/>
      <c r="DNZ852" s="3"/>
      <c r="DOA852" s="3"/>
      <c r="DOB852" s="3"/>
      <c r="DOC852" s="3"/>
      <c r="DOD852" s="3"/>
      <c r="DOE852" s="3"/>
      <c r="DOF852" s="3"/>
      <c r="DOG852" s="3"/>
      <c r="DOH852" s="3"/>
      <c r="DOI852" s="3"/>
      <c r="DOJ852" s="3"/>
      <c r="DOK852" s="3"/>
      <c r="DOL852" s="3"/>
      <c r="DOM852" s="3"/>
      <c r="DON852" s="3"/>
      <c r="DOO852" s="3"/>
      <c r="DOP852" s="3"/>
      <c r="DOQ852" s="3"/>
      <c r="DOR852" s="3"/>
      <c r="DOS852" s="3"/>
      <c r="DOT852" s="3"/>
      <c r="DOU852" s="3"/>
      <c r="DOV852" s="3"/>
      <c r="DOW852" s="3"/>
      <c r="DOX852" s="3"/>
      <c r="DOY852" s="3"/>
      <c r="DOZ852" s="3"/>
      <c r="DPA852" s="3"/>
      <c r="DPB852" s="3"/>
      <c r="DPC852" s="3"/>
      <c r="DPD852" s="3"/>
      <c r="DPE852" s="3"/>
      <c r="DPF852" s="3"/>
      <c r="DPG852" s="3"/>
      <c r="DPH852" s="3"/>
      <c r="DPI852" s="3"/>
      <c r="DPJ852" s="3"/>
      <c r="DPK852" s="3"/>
      <c r="DPL852" s="3"/>
      <c r="DPM852" s="3"/>
      <c r="DPN852" s="3"/>
      <c r="DPO852" s="3"/>
      <c r="DPP852" s="3"/>
      <c r="DPQ852" s="3"/>
      <c r="DPR852" s="3"/>
      <c r="DPS852" s="3"/>
      <c r="DPT852" s="3"/>
      <c r="DPU852" s="3"/>
      <c r="DPV852" s="3"/>
      <c r="DPW852" s="3"/>
      <c r="DPX852" s="3"/>
      <c r="DPY852" s="3"/>
      <c r="DPZ852" s="3"/>
      <c r="DQA852" s="3"/>
      <c r="DQB852" s="3"/>
      <c r="DQC852" s="3"/>
      <c r="DQD852" s="3"/>
      <c r="DQE852" s="3"/>
      <c r="DQF852" s="3"/>
      <c r="DQG852" s="3"/>
      <c r="DQH852" s="3"/>
      <c r="DQI852" s="3"/>
      <c r="DQJ852" s="3"/>
      <c r="DQK852" s="3"/>
      <c r="DQL852" s="3"/>
      <c r="DQM852" s="3"/>
      <c r="DQN852" s="3"/>
      <c r="DQO852" s="3"/>
      <c r="DQP852" s="3"/>
      <c r="DQQ852" s="3"/>
      <c r="DQR852" s="3"/>
      <c r="DQS852" s="3"/>
      <c r="DQT852" s="3"/>
      <c r="DQU852" s="3"/>
      <c r="DQV852" s="3"/>
      <c r="DQW852" s="3"/>
      <c r="DQX852" s="3"/>
      <c r="DQY852" s="3"/>
      <c r="DQZ852" s="3"/>
      <c r="DRA852" s="3"/>
      <c r="DRB852" s="3"/>
      <c r="DRC852" s="3"/>
      <c r="DRD852" s="3"/>
      <c r="DRE852" s="3"/>
      <c r="DRF852" s="3"/>
      <c r="DRG852" s="3"/>
      <c r="DRH852" s="3"/>
      <c r="DRI852" s="3"/>
      <c r="DRJ852" s="3"/>
      <c r="DRK852" s="3"/>
      <c r="DRL852" s="3"/>
      <c r="DRM852" s="3"/>
      <c r="DRN852" s="3"/>
      <c r="DRO852" s="3"/>
      <c r="DRP852" s="3"/>
      <c r="DRQ852" s="3"/>
      <c r="DRR852" s="3"/>
      <c r="DRS852" s="3"/>
      <c r="DRT852" s="3"/>
      <c r="DRU852" s="3"/>
      <c r="DRV852" s="3"/>
      <c r="DRW852" s="3"/>
      <c r="DRX852" s="3"/>
      <c r="DRY852" s="3"/>
      <c r="DRZ852" s="3"/>
      <c r="DSA852" s="3"/>
      <c r="DSB852" s="3"/>
      <c r="DSC852" s="3"/>
      <c r="DSD852" s="3"/>
      <c r="DSE852" s="3"/>
      <c r="DSF852" s="3"/>
      <c r="DSG852" s="3"/>
      <c r="DSH852" s="3"/>
      <c r="DSI852" s="3"/>
      <c r="DSJ852" s="3"/>
      <c r="DSK852" s="3"/>
      <c r="DSL852" s="3"/>
      <c r="DSM852" s="3"/>
      <c r="DSN852" s="3"/>
      <c r="DSO852" s="3"/>
      <c r="DSP852" s="3"/>
      <c r="DSQ852" s="3"/>
      <c r="DSR852" s="3"/>
      <c r="DSS852" s="3"/>
      <c r="DST852" s="3"/>
      <c r="DSU852" s="3"/>
      <c r="DSV852" s="3"/>
      <c r="DSW852" s="3"/>
      <c r="DSX852" s="3"/>
      <c r="DSY852" s="3"/>
      <c r="DSZ852" s="3"/>
      <c r="DTA852" s="3"/>
      <c r="DTB852" s="3"/>
      <c r="DTC852" s="3"/>
      <c r="DTD852" s="3"/>
      <c r="DTE852" s="3"/>
      <c r="DTF852" s="3"/>
      <c r="DTG852" s="3"/>
      <c r="DTH852" s="3"/>
      <c r="DTI852" s="3"/>
      <c r="DTJ852" s="3"/>
      <c r="DTK852" s="3"/>
      <c r="DTL852" s="3"/>
      <c r="DTM852" s="3"/>
      <c r="DTN852" s="3"/>
      <c r="DTO852" s="3"/>
      <c r="DTP852" s="3"/>
      <c r="DTQ852" s="3"/>
      <c r="DTR852" s="3"/>
      <c r="DTS852" s="3"/>
      <c r="DTT852" s="3"/>
      <c r="DTU852" s="3"/>
      <c r="DTV852" s="3"/>
      <c r="DTW852" s="3"/>
      <c r="DTX852" s="3"/>
      <c r="DTY852" s="3"/>
      <c r="DTZ852" s="3"/>
      <c r="DUA852" s="3"/>
      <c r="DUB852" s="3"/>
      <c r="DUC852" s="3"/>
      <c r="DUD852" s="3"/>
      <c r="DUE852" s="3"/>
      <c r="DUF852" s="3"/>
      <c r="DUG852" s="3"/>
      <c r="DUH852" s="3"/>
      <c r="DUI852" s="3"/>
      <c r="DUJ852" s="3"/>
      <c r="DUK852" s="3"/>
      <c r="DUL852" s="3"/>
      <c r="DUM852" s="3"/>
      <c r="DUN852" s="3"/>
      <c r="DUO852" s="3"/>
      <c r="DUP852" s="3"/>
      <c r="DUQ852" s="3"/>
      <c r="DUR852" s="3"/>
      <c r="DUS852" s="3"/>
      <c r="DUT852" s="3"/>
      <c r="DUU852" s="3"/>
      <c r="DUV852" s="3"/>
      <c r="DUW852" s="3"/>
      <c r="DUX852" s="3"/>
      <c r="DUY852" s="3"/>
      <c r="DUZ852" s="3"/>
      <c r="DVA852" s="3"/>
      <c r="DVB852" s="3"/>
      <c r="DVC852" s="3"/>
      <c r="DVD852" s="3"/>
      <c r="DVE852" s="3"/>
      <c r="DVF852" s="3"/>
      <c r="DVG852" s="3"/>
      <c r="DVH852" s="3"/>
      <c r="DVI852" s="3"/>
      <c r="DVJ852" s="3"/>
      <c r="DVK852" s="3"/>
      <c r="DVL852" s="3"/>
      <c r="DVM852" s="3"/>
      <c r="DVN852" s="3"/>
      <c r="DVO852" s="3"/>
      <c r="DVP852" s="3"/>
      <c r="DVQ852" s="3"/>
      <c r="DVR852" s="3"/>
      <c r="DVS852" s="3"/>
      <c r="DVT852" s="3"/>
      <c r="DVU852" s="3"/>
      <c r="DVV852" s="3"/>
      <c r="DVW852" s="3"/>
      <c r="DVX852" s="3"/>
      <c r="DVY852" s="3"/>
      <c r="DVZ852" s="3"/>
      <c r="DWA852" s="3"/>
      <c r="DWB852" s="3"/>
      <c r="DWC852" s="3"/>
      <c r="DWD852" s="3"/>
      <c r="DWE852" s="3"/>
      <c r="DWF852" s="3"/>
      <c r="DWG852" s="3"/>
      <c r="DWH852" s="3"/>
      <c r="DWI852" s="3"/>
      <c r="DWJ852" s="3"/>
      <c r="DWK852" s="3"/>
      <c r="DWL852" s="3"/>
      <c r="DWM852" s="3"/>
      <c r="DWN852" s="3"/>
      <c r="DWO852" s="3"/>
      <c r="DWP852" s="3"/>
      <c r="DWQ852" s="3"/>
      <c r="DWR852" s="3"/>
      <c r="DWS852" s="3"/>
      <c r="DWT852" s="3"/>
      <c r="DWU852" s="3"/>
      <c r="DWV852" s="3"/>
      <c r="DWW852" s="3"/>
      <c r="DWX852" s="3"/>
      <c r="DWY852" s="3"/>
      <c r="DWZ852" s="3"/>
      <c r="DXA852" s="3"/>
      <c r="DXB852" s="3"/>
      <c r="DXC852" s="3"/>
      <c r="DXD852" s="3"/>
      <c r="DXE852" s="3"/>
      <c r="DXF852" s="3"/>
      <c r="DXG852" s="3"/>
      <c r="DXH852" s="3"/>
      <c r="DXI852" s="3"/>
      <c r="DXJ852" s="3"/>
      <c r="DXK852" s="3"/>
      <c r="DXL852" s="3"/>
      <c r="DXM852" s="3"/>
      <c r="DXN852" s="3"/>
      <c r="DXO852" s="3"/>
      <c r="DXP852" s="3"/>
      <c r="DXQ852" s="3"/>
      <c r="DXR852" s="3"/>
      <c r="DXS852" s="3"/>
      <c r="DXT852" s="3"/>
      <c r="DXU852" s="3"/>
      <c r="DXV852" s="3"/>
      <c r="DXW852" s="3"/>
      <c r="DXX852" s="3"/>
      <c r="DXY852" s="3"/>
      <c r="DXZ852" s="3"/>
      <c r="DYA852" s="3"/>
      <c r="DYB852" s="3"/>
      <c r="DYC852" s="3"/>
      <c r="DYD852" s="3"/>
      <c r="DYE852" s="3"/>
      <c r="DYF852" s="3"/>
      <c r="DYG852" s="3"/>
      <c r="DYH852" s="3"/>
      <c r="DYI852" s="3"/>
      <c r="DYJ852" s="3"/>
      <c r="DYK852" s="3"/>
      <c r="DYL852" s="3"/>
      <c r="DYM852" s="3"/>
      <c r="DYN852" s="3"/>
      <c r="DYO852" s="3"/>
      <c r="DYP852" s="3"/>
      <c r="DYQ852" s="3"/>
      <c r="DYR852" s="3"/>
      <c r="DYS852" s="3"/>
      <c r="DYT852" s="3"/>
      <c r="DYU852" s="3"/>
      <c r="DYV852" s="3"/>
      <c r="DYW852" s="3"/>
      <c r="DYX852" s="3"/>
      <c r="DYY852" s="3"/>
      <c r="DYZ852" s="3"/>
      <c r="DZA852" s="3"/>
      <c r="DZB852" s="3"/>
      <c r="DZC852" s="3"/>
      <c r="DZD852" s="3"/>
      <c r="DZE852" s="3"/>
      <c r="DZF852" s="3"/>
      <c r="DZG852" s="3"/>
      <c r="DZH852" s="3"/>
      <c r="DZI852" s="3"/>
      <c r="DZJ852" s="3"/>
      <c r="DZK852" s="3"/>
      <c r="DZL852" s="3"/>
      <c r="DZM852" s="3"/>
      <c r="DZN852" s="3"/>
      <c r="DZO852" s="3"/>
      <c r="DZP852" s="3"/>
      <c r="DZQ852" s="3"/>
      <c r="DZR852" s="3"/>
      <c r="DZS852" s="3"/>
      <c r="DZT852" s="3"/>
      <c r="DZU852" s="3"/>
      <c r="DZV852" s="3"/>
      <c r="DZW852" s="3"/>
      <c r="DZX852" s="3"/>
      <c r="DZY852" s="3"/>
      <c r="DZZ852" s="3"/>
      <c r="EAA852" s="3"/>
      <c r="EAB852" s="3"/>
      <c r="EAC852" s="3"/>
      <c r="EAD852" s="3"/>
      <c r="EAE852" s="3"/>
      <c r="EAF852" s="3"/>
      <c r="EAG852" s="3"/>
      <c r="EAH852" s="3"/>
      <c r="EAI852" s="3"/>
      <c r="EAJ852" s="3"/>
      <c r="EAK852" s="3"/>
      <c r="EAL852" s="3"/>
      <c r="EAM852" s="3"/>
      <c r="EAN852" s="3"/>
      <c r="EAO852" s="3"/>
      <c r="EAP852" s="3"/>
      <c r="EAQ852" s="3"/>
      <c r="EAR852" s="3"/>
      <c r="EAS852" s="3"/>
      <c r="EAT852" s="3"/>
      <c r="EAU852" s="3"/>
      <c r="EAV852" s="3"/>
      <c r="EAW852" s="3"/>
      <c r="EAX852" s="3"/>
      <c r="EAY852" s="3"/>
      <c r="EAZ852" s="3"/>
      <c r="EBA852" s="3"/>
      <c r="EBB852" s="3"/>
      <c r="EBC852" s="3"/>
      <c r="EBD852" s="3"/>
      <c r="EBE852" s="3"/>
      <c r="EBF852" s="3"/>
      <c r="EBG852" s="3"/>
      <c r="EBH852" s="3"/>
      <c r="EBI852" s="3"/>
      <c r="EBJ852" s="3"/>
      <c r="EBK852" s="3"/>
      <c r="EBL852" s="3"/>
      <c r="EBM852" s="3"/>
      <c r="EBN852" s="3"/>
      <c r="EBO852" s="3"/>
      <c r="EBP852" s="3"/>
      <c r="EBQ852" s="3"/>
      <c r="EBR852" s="3"/>
      <c r="EBS852" s="3"/>
      <c r="EBT852" s="3"/>
      <c r="EBU852" s="3"/>
      <c r="EBV852" s="3"/>
      <c r="EBW852" s="3"/>
      <c r="EBX852" s="3"/>
      <c r="EBY852" s="3"/>
      <c r="EBZ852" s="3"/>
      <c r="ECA852" s="3"/>
      <c r="ECB852" s="3"/>
      <c r="ECC852" s="3"/>
      <c r="ECD852" s="3"/>
      <c r="ECE852" s="3"/>
      <c r="ECF852" s="3"/>
      <c r="ECG852" s="3"/>
      <c r="ECH852" s="3"/>
      <c r="ECI852" s="3"/>
      <c r="ECJ852" s="3"/>
      <c r="ECK852" s="3"/>
      <c r="ECL852" s="3"/>
      <c r="ECM852" s="3"/>
      <c r="ECN852" s="3"/>
      <c r="ECO852" s="3"/>
      <c r="ECP852" s="3"/>
      <c r="ECQ852" s="3"/>
      <c r="ECR852" s="3"/>
      <c r="ECS852" s="3"/>
      <c r="ECT852" s="3"/>
      <c r="ECU852" s="3"/>
      <c r="ECV852" s="3"/>
      <c r="ECW852" s="3"/>
      <c r="ECX852" s="3"/>
      <c r="ECY852" s="3"/>
      <c r="ECZ852" s="3"/>
      <c r="EDA852" s="3"/>
      <c r="EDB852" s="3"/>
      <c r="EDC852" s="3"/>
      <c r="EDD852" s="3"/>
      <c r="EDE852" s="3"/>
      <c r="EDF852" s="3"/>
      <c r="EDG852" s="3"/>
      <c r="EDH852" s="3"/>
      <c r="EDI852" s="3"/>
      <c r="EDJ852" s="3"/>
      <c r="EDK852" s="3"/>
      <c r="EDL852" s="3"/>
      <c r="EDM852" s="3"/>
      <c r="EDN852" s="3"/>
      <c r="EDO852" s="3"/>
      <c r="EDP852" s="3"/>
      <c r="EDQ852" s="3"/>
      <c r="EDR852" s="3"/>
      <c r="EDS852" s="3"/>
      <c r="EDT852" s="3"/>
      <c r="EDU852" s="3"/>
      <c r="EDV852" s="3"/>
      <c r="EDW852" s="3"/>
      <c r="EDX852" s="3"/>
      <c r="EDY852" s="3"/>
      <c r="EDZ852" s="3"/>
      <c r="EEA852" s="3"/>
      <c r="EEB852" s="3"/>
      <c r="EEC852" s="3"/>
      <c r="EED852" s="3"/>
      <c r="EEE852" s="3"/>
      <c r="EEF852" s="3"/>
      <c r="EEG852" s="3"/>
      <c r="EEH852" s="3"/>
      <c r="EEI852" s="3"/>
      <c r="EEJ852" s="3"/>
      <c r="EEK852" s="3"/>
      <c r="EEL852" s="3"/>
      <c r="EEM852" s="3"/>
      <c r="EEN852" s="3"/>
      <c r="EEO852" s="3"/>
      <c r="EEP852" s="3"/>
      <c r="EEQ852" s="3"/>
      <c r="EER852" s="3"/>
      <c r="EES852" s="3"/>
      <c r="EET852" s="3"/>
      <c r="EEU852" s="3"/>
      <c r="EEV852" s="3"/>
      <c r="EEW852" s="3"/>
      <c r="EEX852" s="3"/>
      <c r="EEY852" s="3"/>
      <c r="EEZ852" s="3"/>
      <c r="EFA852" s="3"/>
      <c r="EFB852" s="3"/>
      <c r="EFC852" s="3"/>
      <c r="EFD852" s="3"/>
      <c r="EFE852" s="3"/>
      <c r="EFF852" s="3"/>
      <c r="EFG852" s="3"/>
      <c r="EFH852" s="3"/>
      <c r="EFI852" s="3"/>
      <c r="EFJ852" s="3"/>
      <c r="EFK852" s="3"/>
      <c r="EFL852" s="3"/>
      <c r="EFM852" s="3"/>
      <c r="EFN852" s="3"/>
      <c r="EFO852" s="3"/>
      <c r="EFP852" s="3"/>
      <c r="EFQ852" s="3"/>
      <c r="EFR852" s="3"/>
      <c r="EFS852" s="3"/>
      <c r="EFT852" s="3"/>
      <c r="EFU852" s="3"/>
      <c r="EFV852" s="3"/>
      <c r="EFW852" s="3"/>
      <c r="EFX852" s="3"/>
      <c r="EFY852" s="3"/>
      <c r="EFZ852" s="3"/>
      <c r="EGA852" s="3"/>
      <c r="EGB852" s="3"/>
      <c r="EGC852" s="3"/>
      <c r="EGD852" s="3"/>
      <c r="EGE852" s="3"/>
      <c r="EGF852" s="3"/>
      <c r="EGG852" s="3"/>
      <c r="EGH852" s="3"/>
      <c r="EGI852" s="3"/>
      <c r="EGJ852" s="3"/>
      <c r="EGK852" s="3"/>
      <c r="EGL852" s="3"/>
      <c r="EGM852" s="3"/>
      <c r="EGN852" s="3"/>
      <c r="EGO852" s="3"/>
      <c r="EGP852" s="3"/>
      <c r="EGQ852" s="3"/>
      <c r="EGR852" s="3"/>
      <c r="EGS852" s="3"/>
      <c r="EGT852" s="3"/>
      <c r="EGU852" s="3"/>
      <c r="EGV852" s="3"/>
      <c r="EGW852" s="3"/>
      <c r="EGX852" s="3"/>
      <c r="EGY852" s="3"/>
      <c r="EGZ852" s="3"/>
      <c r="EHA852" s="3"/>
      <c r="EHB852" s="3"/>
      <c r="EHC852" s="3"/>
      <c r="EHD852" s="3"/>
      <c r="EHE852" s="3"/>
      <c r="EHF852" s="3"/>
      <c r="EHG852" s="3"/>
      <c r="EHH852" s="3"/>
      <c r="EHI852" s="3"/>
      <c r="EHJ852" s="3"/>
      <c r="EHK852" s="3"/>
      <c r="EHL852" s="3"/>
      <c r="EHM852" s="3"/>
      <c r="EHN852" s="3"/>
      <c r="EHO852" s="3"/>
      <c r="EHP852" s="3"/>
      <c r="EHQ852" s="3"/>
      <c r="EHR852" s="3"/>
      <c r="EHS852" s="3"/>
      <c r="EHT852" s="3"/>
      <c r="EHU852" s="3"/>
      <c r="EHV852" s="3"/>
      <c r="EHW852" s="3"/>
      <c r="EHX852" s="3"/>
      <c r="EHY852" s="3"/>
      <c r="EHZ852" s="3"/>
      <c r="EIA852" s="3"/>
      <c r="EIB852" s="3"/>
      <c r="EIC852" s="3"/>
      <c r="EID852" s="3"/>
      <c r="EIE852" s="3"/>
      <c r="EIF852" s="3"/>
      <c r="EIG852" s="3"/>
      <c r="EIH852" s="3"/>
      <c r="EII852" s="3"/>
      <c r="EIJ852" s="3"/>
      <c r="EIK852" s="3"/>
      <c r="EIL852" s="3"/>
      <c r="EIM852" s="3"/>
      <c r="EIN852" s="3"/>
      <c r="EIO852" s="3"/>
      <c r="EIP852" s="3"/>
      <c r="EIQ852" s="3"/>
      <c r="EIR852" s="3"/>
      <c r="EIS852" s="3"/>
      <c r="EIT852" s="3"/>
      <c r="EIU852" s="3"/>
      <c r="EIV852" s="3"/>
      <c r="EIW852" s="3"/>
      <c r="EIX852" s="3"/>
      <c r="EIY852" s="3"/>
      <c r="EIZ852" s="3"/>
      <c r="EJA852" s="3"/>
      <c r="EJB852" s="3"/>
      <c r="EJC852" s="3"/>
      <c r="EJD852" s="3"/>
      <c r="EJE852" s="3"/>
      <c r="EJF852" s="3"/>
      <c r="EJG852" s="3"/>
      <c r="EJH852" s="3"/>
      <c r="EJI852" s="3"/>
      <c r="EJJ852" s="3"/>
      <c r="EJK852" s="3"/>
      <c r="EJL852" s="3"/>
      <c r="EJM852" s="3"/>
      <c r="EJN852" s="3"/>
      <c r="EJO852" s="3"/>
      <c r="EJP852" s="3"/>
      <c r="EJQ852" s="3"/>
      <c r="EJR852" s="3"/>
      <c r="EJS852" s="3"/>
      <c r="EJT852" s="3"/>
      <c r="EJU852" s="3"/>
      <c r="EJV852" s="3"/>
      <c r="EJW852" s="3"/>
      <c r="EJX852" s="3"/>
      <c r="EJY852" s="3"/>
      <c r="EJZ852" s="3"/>
      <c r="EKA852" s="3"/>
      <c r="EKB852" s="3"/>
      <c r="EKC852" s="3"/>
      <c r="EKD852" s="3"/>
      <c r="EKE852" s="3"/>
      <c r="EKF852" s="3"/>
      <c r="EKG852" s="3"/>
      <c r="EKH852" s="3"/>
      <c r="EKI852" s="3"/>
      <c r="EKJ852" s="3"/>
      <c r="EKK852" s="3"/>
      <c r="EKL852" s="3"/>
      <c r="EKM852" s="3"/>
      <c r="EKN852" s="3"/>
      <c r="EKO852" s="3"/>
      <c r="EKP852" s="3"/>
      <c r="EKQ852" s="3"/>
      <c r="EKR852" s="3"/>
      <c r="EKS852" s="3"/>
      <c r="EKT852" s="3"/>
      <c r="EKU852" s="3"/>
      <c r="EKV852" s="3"/>
      <c r="EKW852" s="3"/>
      <c r="EKX852" s="3"/>
      <c r="EKY852" s="3"/>
      <c r="EKZ852" s="3"/>
      <c r="ELA852" s="3"/>
      <c r="ELB852" s="3"/>
      <c r="ELC852" s="3"/>
      <c r="ELD852" s="3"/>
      <c r="ELE852" s="3"/>
      <c r="ELF852" s="3"/>
      <c r="ELG852" s="3"/>
      <c r="ELH852" s="3"/>
      <c r="ELI852" s="3"/>
      <c r="ELJ852" s="3"/>
      <c r="ELK852" s="3"/>
      <c r="ELL852" s="3"/>
      <c r="ELM852" s="3"/>
      <c r="ELN852" s="3"/>
      <c r="ELO852" s="3"/>
      <c r="ELP852" s="3"/>
      <c r="ELQ852" s="3"/>
      <c r="ELR852" s="3"/>
      <c r="ELS852" s="3"/>
      <c r="ELT852" s="3"/>
      <c r="ELU852" s="3"/>
      <c r="ELV852" s="3"/>
      <c r="ELW852" s="3"/>
      <c r="ELX852" s="3"/>
      <c r="ELY852" s="3"/>
      <c r="ELZ852" s="3"/>
      <c r="EMA852" s="3"/>
      <c r="EMB852" s="3"/>
      <c r="EMC852" s="3"/>
      <c r="EMD852" s="3"/>
      <c r="EME852" s="3"/>
      <c r="EMF852" s="3"/>
      <c r="EMG852" s="3"/>
      <c r="EMH852" s="3"/>
      <c r="EMI852" s="3"/>
      <c r="EMJ852" s="3"/>
      <c r="EMK852" s="3"/>
      <c r="EML852" s="3"/>
      <c r="EMM852" s="3"/>
      <c r="EMN852" s="3"/>
      <c r="EMO852" s="3"/>
      <c r="EMP852" s="3"/>
      <c r="EMQ852" s="3"/>
      <c r="EMR852" s="3"/>
      <c r="EMS852" s="3"/>
      <c r="EMT852" s="3"/>
      <c r="EMU852" s="3"/>
      <c r="EMV852" s="3"/>
      <c r="EMW852" s="3"/>
      <c r="EMX852" s="3"/>
      <c r="EMY852" s="3"/>
      <c r="EMZ852" s="3"/>
      <c r="ENA852" s="3"/>
      <c r="ENB852" s="3"/>
      <c r="ENC852" s="3"/>
      <c r="END852" s="3"/>
      <c r="ENE852" s="3"/>
      <c r="ENF852" s="3"/>
      <c r="ENG852" s="3"/>
      <c r="ENH852" s="3"/>
      <c r="ENI852" s="3"/>
      <c r="ENJ852" s="3"/>
      <c r="ENK852" s="3"/>
      <c r="ENL852" s="3"/>
      <c r="ENM852" s="3"/>
      <c r="ENN852" s="3"/>
      <c r="ENO852" s="3"/>
      <c r="ENP852" s="3"/>
      <c r="ENQ852" s="3"/>
      <c r="ENR852" s="3"/>
      <c r="ENS852" s="3"/>
      <c r="ENT852" s="3"/>
      <c r="ENU852" s="3"/>
      <c r="ENV852" s="3"/>
      <c r="ENW852" s="3"/>
      <c r="ENX852" s="3"/>
      <c r="ENY852" s="3"/>
      <c r="ENZ852" s="3"/>
      <c r="EOA852" s="3"/>
      <c r="EOB852" s="3"/>
      <c r="EOC852" s="3"/>
      <c r="EOD852" s="3"/>
      <c r="EOE852" s="3"/>
      <c r="EOF852" s="3"/>
      <c r="EOG852" s="3"/>
      <c r="EOH852" s="3"/>
      <c r="EOI852" s="3"/>
      <c r="EOJ852" s="3"/>
      <c r="EOK852" s="3"/>
      <c r="EOL852" s="3"/>
      <c r="EOM852" s="3"/>
      <c r="EON852" s="3"/>
      <c r="EOO852" s="3"/>
      <c r="EOP852" s="3"/>
      <c r="EOQ852" s="3"/>
      <c r="EOR852" s="3"/>
      <c r="EOS852" s="3"/>
      <c r="EOT852" s="3"/>
      <c r="EOU852" s="3"/>
      <c r="EOV852" s="3"/>
      <c r="EOW852" s="3"/>
      <c r="EOX852" s="3"/>
      <c r="EOY852" s="3"/>
      <c r="EOZ852" s="3"/>
      <c r="EPA852" s="3"/>
      <c r="EPB852" s="3"/>
      <c r="EPC852" s="3"/>
      <c r="EPD852" s="3"/>
      <c r="EPE852" s="3"/>
      <c r="EPF852" s="3"/>
      <c r="EPG852" s="3"/>
      <c r="EPH852" s="3"/>
      <c r="EPI852" s="3"/>
      <c r="EPJ852" s="3"/>
      <c r="EPK852" s="3"/>
      <c r="EPL852" s="3"/>
      <c r="EPM852" s="3"/>
      <c r="EPN852" s="3"/>
      <c r="EPO852" s="3"/>
      <c r="EPP852" s="3"/>
      <c r="EPQ852" s="3"/>
      <c r="EPR852" s="3"/>
      <c r="EPS852" s="3"/>
      <c r="EPT852" s="3"/>
      <c r="EPU852" s="3"/>
      <c r="EPV852" s="3"/>
      <c r="EPW852" s="3"/>
      <c r="EPX852" s="3"/>
      <c r="EPY852" s="3"/>
      <c r="EPZ852" s="3"/>
      <c r="EQA852" s="3"/>
      <c r="EQB852" s="3"/>
      <c r="EQC852" s="3"/>
      <c r="EQD852" s="3"/>
      <c r="EQE852" s="3"/>
      <c r="EQF852" s="3"/>
      <c r="EQG852" s="3"/>
      <c r="EQH852" s="3"/>
      <c r="EQI852" s="3"/>
      <c r="EQJ852" s="3"/>
      <c r="EQK852" s="3"/>
      <c r="EQL852" s="3"/>
      <c r="EQM852" s="3"/>
      <c r="EQN852" s="3"/>
      <c r="EQO852" s="3"/>
      <c r="EQP852" s="3"/>
      <c r="EQQ852" s="3"/>
      <c r="EQR852" s="3"/>
      <c r="EQS852" s="3"/>
      <c r="EQT852" s="3"/>
      <c r="EQU852" s="3"/>
      <c r="EQV852" s="3"/>
      <c r="EQW852" s="3"/>
      <c r="EQX852" s="3"/>
      <c r="EQY852" s="3"/>
      <c r="EQZ852" s="3"/>
      <c r="ERA852" s="3"/>
      <c r="ERB852" s="3"/>
      <c r="ERC852" s="3"/>
      <c r="ERD852" s="3"/>
      <c r="ERE852" s="3"/>
      <c r="ERF852" s="3"/>
      <c r="ERG852" s="3"/>
      <c r="ERH852" s="3"/>
      <c r="ERI852" s="3"/>
      <c r="ERJ852" s="3"/>
      <c r="ERK852" s="3"/>
      <c r="ERL852" s="3"/>
      <c r="ERM852" s="3"/>
      <c r="ERN852" s="3"/>
      <c r="ERO852" s="3"/>
      <c r="ERP852" s="3"/>
      <c r="ERQ852" s="3"/>
      <c r="ERR852" s="3"/>
      <c r="ERS852" s="3"/>
      <c r="ERT852" s="3"/>
      <c r="ERU852" s="3"/>
      <c r="ERV852" s="3"/>
      <c r="ERW852" s="3"/>
      <c r="ERX852" s="3"/>
      <c r="ERY852" s="3"/>
      <c r="ERZ852" s="3"/>
      <c r="ESA852" s="3"/>
      <c r="ESB852" s="3"/>
      <c r="ESC852" s="3"/>
      <c r="ESD852" s="3"/>
      <c r="ESE852" s="3"/>
      <c r="ESF852" s="3"/>
      <c r="ESG852" s="3"/>
      <c r="ESH852" s="3"/>
      <c r="ESI852" s="3"/>
      <c r="ESJ852" s="3"/>
      <c r="ESK852" s="3"/>
      <c r="ESL852" s="3"/>
      <c r="ESM852" s="3"/>
      <c r="ESN852" s="3"/>
      <c r="ESO852" s="3"/>
      <c r="ESP852" s="3"/>
      <c r="ESQ852" s="3"/>
      <c r="ESR852" s="3"/>
      <c r="ESS852" s="3"/>
      <c r="EST852" s="3"/>
      <c r="ESU852" s="3"/>
      <c r="ESV852" s="3"/>
      <c r="ESW852" s="3"/>
      <c r="ESX852" s="3"/>
      <c r="ESY852" s="3"/>
      <c r="ESZ852" s="3"/>
      <c r="ETA852" s="3"/>
      <c r="ETB852" s="3"/>
      <c r="ETC852" s="3"/>
      <c r="ETD852" s="3"/>
      <c r="ETE852" s="3"/>
      <c r="ETF852" s="3"/>
      <c r="ETG852" s="3"/>
      <c r="ETH852" s="3"/>
      <c r="ETI852" s="3"/>
      <c r="ETJ852" s="3"/>
      <c r="ETK852" s="3"/>
      <c r="ETL852" s="3"/>
      <c r="ETM852" s="3"/>
      <c r="ETN852" s="3"/>
      <c r="ETO852" s="3"/>
      <c r="ETP852" s="3"/>
      <c r="ETQ852" s="3"/>
      <c r="ETR852" s="3"/>
      <c r="ETS852" s="3"/>
      <c r="ETT852" s="3"/>
      <c r="ETU852" s="3"/>
      <c r="ETV852" s="3"/>
      <c r="ETW852" s="3"/>
      <c r="ETX852" s="3"/>
      <c r="ETY852" s="3"/>
      <c r="ETZ852" s="3"/>
      <c r="EUA852" s="3"/>
      <c r="EUB852" s="3"/>
      <c r="EUC852" s="3"/>
      <c r="EUD852" s="3"/>
      <c r="EUE852" s="3"/>
      <c r="EUF852" s="3"/>
      <c r="EUG852" s="3"/>
      <c r="EUH852" s="3"/>
      <c r="EUI852" s="3"/>
      <c r="EUJ852" s="3"/>
      <c r="EUK852" s="3"/>
      <c r="EUL852" s="3"/>
      <c r="EUM852" s="3"/>
      <c r="EUN852" s="3"/>
      <c r="EUO852" s="3"/>
      <c r="EUP852" s="3"/>
      <c r="EUQ852" s="3"/>
      <c r="EUR852" s="3"/>
      <c r="EUS852" s="3"/>
      <c r="EUT852" s="3"/>
      <c r="EUU852" s="3"/>
      <c r="EUV852" s="3"/>
      <c r="EUW852" s="3"/>
      <c r="EUX852" s="3"/>
      <c r="EUY852" s="3"/>
      <c r="EUZ852" s="3"/>
      <c r="EVA852" s="3"/>
      <c r="EVB852" s="3"/>
      <c r="EVC852" s="3"/>
      <c r="EVD852" s="3"/>
      <c r="EVE852" s="3"/>
      <c r="EVF852" s="3"/>
      <c r="EVG852" s="3"/>
      <c r="EVH852" s="3"/>
      <c r="EVI852" s="3"/>
      <c r="EVJ852" s="3"/>
      <c r="EVK852" s="3"/>
      <c r="EVL852" s="3"/>
      <c r="EVM852" s="3"/>
      <c r="EVN852" s="3"/>
      <c r="EVO852" s="3"/>
      <c r="EVP852" s="3"/>
      <c r="EVQ852" s="3"/>
      <c r="EVR852" s="3"/>
      <c r="EVS852" s="3"/>
      <c r="EVT852" s="3"/>
      <c r="EVU852" s="3"/>
      <c r="EVV852" s="3"/>
      <c r="EVW852" s="3"/>
      <c r="EVX852" s="3"/>
      <c r="EVY852" s="3"/>
      <c r="EVZ852" s="3"/>
      <c r="EWA852" s="3"/>
      <c r="EWB852" s="3"/>
      <c r="EWC852" s="3"/>
      <c r="EWD852" s="3"/>
      <c r="EWE852" s="3"/>
      <c r="EWF852" s="3"/>
      <c r="EWG852" s="3"/>
      <c r="EWH852" s="3"/>
      <c r="EWI852" s="3"/>
      <c r="EWJ852" s="3"/>
      <c r="EWK852" s="3"/>
      <c r="EWL852" s="3"/>
      <c r="EWM852" s="3"/>
      <c r="EWN852" s="3"/>
      <c r="EWO852" s="3"/>
      <c r="EWP852" s="3"/>
      <c r="EWQ852" s="3"/>
      <c r="EWR852" s="3"/>
      <c r="EWS852" s="3"/>
      <c r="EWT852" s="3"/>
      <c r="EWU852" s="3"/>
      <c r="EWV852" s="3"/>
      <c r="EWW852" s="3"/>
      <c r="EWX852" s="3"/>
      <c r="EWY852" s="3"/>
      <c r="EWZ852" s="3"/>
      <c r="EXA852" s="3"/>
      <c r="EXB852" s="3"/>
      <c r="EXC852" s="3"/>
      <c r="EXD852" s="3"/>
      <c r="EXE852" s="3"/>
      <c r="EXF852" s="3"/>
      <c r="EXG852" s="3"/>
      <c r="EXH852" s="3"/>
      <c r="EXI852" s="3"/>
      <c r="EXJ852" s="3"/>
      <c r="EXK852" s="3"/>
      <c r="EXL852" s="3"/>
      <c r="EXM852" s="3"/>
      <c r="EXN852" s="3"/>
      <c r="EXO852" s="3"/>
      <c r="EXP852" s="3"/>
      <c r="EXQ852" s="3"/>
      <c r="EXR852" s="3"/>
      <c r="EXS852" s="3"/>
      <c r="EXT852" s="3"/>
      <c r="EXU852" s="3"/>
      <c r="EXV852" s="3"/>
      <c r="EXW852" s="3"/>
      <c r="EXX852" s="3"/>
      <c r="EXY852" s="3"/>
      <c r="EXZ852" s="3"/>
      <c r="EYA852" s="3"/>
      <c r="EYB852" s="3"/>
      <c r="EYC852" s="3"/>
      <c r="EYD852" s="3"/>
      <c r="EYE852" s="3"/>
      <c r="EYF852" s="3"/>
      <c r="EYG852" s="3"/>
      <c r="EYH852" s="3"/>
      <c r="EYI852" s="3"/>
      <c r="EYJ852" s="3"/>
      <c r="EYK852" s="3"/>
      <c r="EYL852" s="3"/>
      <c r="EYM852" s="3"/>
      <c r="EYN852" s="3"/>
      <c r="EYO852" s="3"/>
      <c r="EYP852" s="3"/>
      <c r="EYQ852" s="3"/>
      <c r="EYR852" s="3"/>
      <c r="EYS852" s="3"/>
      <c r="EYT852" s="3"/>
      <c r="EYU852" s="3"/>
      <c r="EYV852" s="3"/>
      <c r="EYW852" s="3"/>
      <c r="EYX852" s="3"/>
      <c r="EYY852" s="3"/>
      <c r="EYZ852" s="3"/>
      <c r="EZA852" s="3"/>
      <c r="EZB852" s="3"/>
      <c r="EZC852" s="3"/>
      <c r="EZD852" s="3"/>
      <c r="EZE852" s="3"/>
      <c r="EZF852" s="3"/>
      <c r="EZG852" s="3"/>
      <c r="EZH852" s="3"/>
      <c r="EZI852" s="3"/>
      <c r="EZJ852" s="3"/>
      <c r="EZK852" s="3"/>
      <c r="EZL852" s="3"/>
      <c r="EZM852" s="3"/>
      <c r="EZN852" s="3"/>
      <c r="EZO852" s="3"/>
      <c r="EZP852" s="3"/>
      <c r="EZQ852" s="3"/>
      <c r="EZR852" s="3"/>
      <c r="EZS852" s="3"/>
      <c r="EZT852" s="3"/>
      <c r="EZU852" s="3"/>
      <c r="EZV852" s="3"/>
      <c r="EZW852" s="3"/>
      <c r="EZX852" s="3"/>
      <c r="EZY852" s="3"/>
      <c r="EZZ852" s="3"/>
      <c r="FAA852" s="3"/>
      <c r="FAB852" s="3"/>
      <c r="FAC852" s="3"/>
      <c r="FAD852" s="3"/>
      <c r="FAE852" s="3"/>
      <c r="FAF852" s="3"/>
      <c r="FAG852" s="3"/>
      <c r="FAH852" s="3"/>
      <c r="FAI852" s="3"/>
      <c r="FAJ852" s="3"/>
      <c r="FAK852" s="3"/>
      <c r="FAL852" s="3"/>
      <c r="FAM852" s="3"/>
      <c r="FAN852" s="3"/>
      <c r="FAO852" s="3"/>
      <c r="FAP852" s="3"/>
      <c r="FAQ852" s="3"/>
      <c r="FAR852" s="3"/>
      <c r="FAS852" s="3"/>
      <c r="FAT852" s="3"/>
      <c r="FAU852" s="3"/>
      <c r="FAV852" s="3"/>
      <c r="FAW852" s="3"/>
      <c r="FAX852" s="3"/>
      <c r="FAY852" s="3"/>
      <c r="FAZ852" s="3"/>
      <c r="FBA852" s="3"/>
      <c r="FBB852" s="3"/>
      <c r="FBC852" s="3"/>
      <c r="FBD852" s="3"/>
      <c r="FBE852" s="3"/>
      <c r="FBF852" s="3"/>
      <c r="FBG852" s="3"/>
      <c r="FBH852" s="3"/>
      <c r="FBI852" s="3"/>
      <c r="FBJ852" s="3"/>
      <c r="FBK852" s="3"/>
      <c r="FBL852" s="3"/>
      <c r="FBM852" s="3"/>
      <c r="FBN852" s="3"/>
      <c r="FBO852" s="3"/>
      <c r="FBP852" s="3"/>
      <c r="FBQ852" s="3"/>
      <c r="FBR852" s="3"/>
      <c r="FBS852" s="3"/>
      <c r="FBT852" s="3"/>
      <c r="FBU852" s="3"/>
      <c r="FBV852" s="3"/>
      <c r="FBW852" s="3"/>
      <c r="FBX852" s="3"/>
      <c r="FBY852" s="3"/>
      <c r="FBZ852" s="3"/>
      <c r="FCA852" s="3"/>
      <c r="FCB852" s="3"/>
      <c r="FCC852" s="3"/>
      <c r="FCD852" s="3"/>
      <c r="FCE852" s="3"/>
      <c r="FCF852" s="3"/>
      <c r="FCG852" s="3"/>
      <c r="FCH852" s="3"/>
      <c r="FCI852" s="3"/>
      <c r="FCJ852" s="3"/>
      <c r="FCK852" s="3"/>
      <c r="FCL852" s="3"/>
      <c r="FCM852" s="3"/>
      <c r="FCN852" s="3"/>
      <c r="FCO852" s="3"/>
      <c r="FCP852" s="3"/>
      <c r="FCQ852" s="3"/>
      <c r="FCR852" s="3"/>
      <c r="FCS852" s="3"/>
      <c r="FCT852" s="3"/>
      <c r="FCU852" s="3"/>
      <c r="FCV852" s="3"/>
      <c r="FCW852" s="3"/>
      <c r="FCX852" s="3"/>
      <c r="FCY852" s="3"/>
      <c r="FCZ852" s="3"/>
      <c r="FDA852" s="3"/>
      <c r="FDB852" s="3"/>
      <c r="FDC852" s="3"/>
      <c r="FDD852" s="3"/>
      <c r="FDE852" s="3"/>
      <c r="FDF852" s="3"/>
      <c r="FDG852" s="3"/>
      <c r="FDH852" s="3"/>
      <c r="FDI852" s="3"/>
      <c r="FDJ852" s="3"/>
      <c r="FDK852" s="3"/>
      <c r="FDL852" s="3"/>
      <c r="FDM852" s="3"/>
      <c r="FDN852" s="3"/>
      <c r="FDO852" s="3"/>
      <c r="FDP852" s="3"/>
      <c r="FDQ852" s="3"/>
      <c r="FDR852" s="3"/>
      <c r="FDS852" s="3"/>
      <c r="FDT852" s="3"/>
      <c r="FDU852" s="3"/>
      <c r="FDV852" s="3"/>
      <c r="FDW852" s="3"/>
      <c r="FDX852" s="3"/>
      <c r="FDY852" s="3"/>
      <c r="FDZ852" s="3"/>
      <c r="FEA852" s="3"/>
      <c r="FEB852" s="3"/>
      <c r="FEC852" s="3"/>
      <c r="FED852" s="3"/>
      <c r="FEE852" s="3"/>
      <c r="FEF852" s="3"/>
      <c r="FEG852" s="3"/>
      <c r="FEH852" s="3"/>
      <c r="FEI852" s="3"/>
      <c r="FEJ852" s="3"/>
      <c r="FEK852" s="3"/>
      <c r="FEL852" s="3"/>
      <c r="FEM852" s="3"/>
      <c r="FEN852" s="3"/>
      <c r="FEO852" s="3"/>
      <c r="FEP852" s="3"/>
      <c r="FEQ852" s="3"/>
      <c r="FER852" s="3"/>
      <c r="FES852" s="3"/>
      <c r="FET852" s="3"/>
      <c r="FEU852" s="3"/>
      <c r="FEV852" s="3"/>
      <c r="FEW852" s="3"/>
      <c r="FEX852" s="3"/>
      <c r="FEY852" s="3"/>
      <c r="FEZ852" s="3"/>
      <c r="FFA852" s="3"/>
      <c r="FFB852" s="3"/>
      <c r="FFC852" s="3"/>
      <c r="FFD852" s="3"/>
      <c r="FFE852" s="3"/>
      <c r="FFF852" s="3"/>
      <c r="FFG852" s="3"/>
      <c r="FFH852" s="3"/>
      <c r="FFI852" s="3"/>
      <c r="FFJ852" s="3"/>
      <c r="FFK852" s="3"/>
      <c r="FFL852" s="3"/>
      <c r="FFM852" s="3"/>
      <c r="FFN852" s="3"/>
      <c r="FFO852" s="3"/>
      <c r="FFP852" s="3"/>
      <c r="FFQ852" s="3"/>
      <c r="FFR852" s="3"/>
      <c r="FFS852" s="3"/>
      <c r="FFT852" s="3"/>
      <c r="FFU852" s="3"/>
      <c r="FFV852" s="3"/>
      <c r="FFW852" s="3"/>
      <c r="FFX852" s="3"/>
      <c r="FFY852" s="3"/>
      <c r="FFZ852" s="3"/>
      <c r="FGA852" s="3"/>
      <c r="FGB852" s="3"/>
      <c r="FGC852" s="3"/>
      <c r="FGD852" s="3"/>
      <c r="FGE852" s="3"/>
      <c r="FGF852" s="3"/>
      <c r="FGG852" s="3"/>
      <c r="FGH852" s="3"/>
      <c r="FGI852" s="3"/>
      <c r="FGJ852" s="3"/>
      <c r="FGK852" s="3"/>
      <c r="FGL852" s="3"/>
      <c r="FGM852" s="3"/>
      <c r="FGN852" s="3"/>
      <c r="FGO852" s="3"/>
      <c r="FGP852" s="3"/>
      <c r="FGQ852" s="3"/>
      <c r="FGR852" s="3"/>
      <c r="FGS852" s="3"/>
      <c r="FGT852" s="3"/>
      <c r="FGU852" s="3"/>
      <c r="FGV852" s="3"/>
      <c r="FGW852" s="3"/>
      <c r="FGX852" s="3"/>
      <c r="FGY852" s="3"/>
      <c r="FGZ852" s="3"/>
      <c r="FHA852" s="3"/>
      <c r="FHB852" s="3"/>
      <c r="FHC852" s="3"/>
      <c r="FHD852" s="3"/>
      <c r="FHE852" s="3"/>
      <c r="FHF852" s="3"/>
      <c r="FHG852" s="3"/>
      <c r="FHH852" s="3"/>
      <c r="FHI852" s="3"/>
      <c r="FHJ852" s="3"/>
      <c r="FHK852" s="3"/>
      <c r="FHL852" s="3"/>
      <c r="FHM852" s="3"/>
      <c r="FHN852" s="3"/>
      <c r="FHO852" s="3"/>
      <c r="FHP852" s="3"/>
      <c r="FHQ852" s="3"/>
      <c r="FHR852" s="3"/>
      <c r="FHS852" s="3"/>
      <c r="FHT852" s="3"/>
      <c r="FHU852" s="3"/>
      <c r="FHV852" s="3"/>
      <c r="FHW852" s="3"/>
      <c r="FHX852" s="3"/>
      <c r="FHY852" s="3"/>
      <c r="FHZ852" s="3"/>
      <c r="FIA852" s="3"/>
      <c r="FIB852" s="3"/>
      <c r="FIC852" s="3"/>
      <c r="FID852" s="3"/>
      <c r="FIE852" s="3"/>
      <c r="FIF852" s="3"/>
      <c r="FIG852" s="3"/>
      <c r="FIH852" s="3"/>
      <c r="FII852" s="3"/>
      <c r="FIJ852" s="3"/>
      <c r="FIK852" s="3"/>
      <c r="FIL852" s="3"/>
      <c r="FIM852" s="3"/>
      <c r="FIN852" s="3"/>
      <c r="FIO852" s="3"/>
      <c r="FIP852" s="3"/>
      <c r="FIQ852" s="3"/>
      <c r="FIR852" s="3"/>
      <c r="FIS852" s="3"/>
      <c r="FIT852" s="3"/>
      <c r="FIU852" s="3"/>
      <c r="FIV852" s="3"/>
      <c r="FIW852" s="3"/>
      <c r="FIX852" s="3"/>
      <c r="FIY852" s="3"/>
      <c r="FIZ852" s="3"/>
      <c r="FJA852" s="3"/>
      <c r="FJB852" s="3"/>
      <c r="FJC852" s="3"/>
      <c r="FJD852" s="3"/>
      <c r="FJE852" s="3"/>
      <c r="FJF852" s="3"/>
      <c r="FJG852" s="3"/>
      <c r="FJH852" s="3"/>
      <c r="FJI852" s="3"/>
      <c r="FJJ852" s="3"/>
      <c r="FJK852" s="3"/>
      <c r="FJL852" s="3"/>
      <c r="FJM852" s="3"/>
      <c r="FJN852" s="3"/>
      <c r="FJO852" s="3"/>
      <c r="FJP852" s="3"/>
      <c r="FJQ852" s="3"/>
      <c r="FJR852" s="3"/>
      <c r="FJS852" s="3"/>
      <c r="FJT852" s="3"/>
      <c r="FJU852" s="3"/>
      <c r="FJV852" s="3"/>
      <c r="FJW852" s="3"/>
      <c r="FJX852" s="3"/>
      <c r="FJY852" s="3"/>
      <c r="FJZ852" s="3"/>
      <c r="FKA852" s="3"/>
      <c r="FKB852" s="3"/>
      <c r="FKC852" s="3"/>
      <c r="FKD852" s="3"/>
      <c r="FKE852" s="3"/>
      <c r="FKF852" s="3"/>
      <c r="FKG852" s="3"/>
      <c r="FKH852" s="3"/>
      <c r="FKI852" s="3"/>
      <c r="FKJ852" s="3"/>
      <c r="FKK852" s="3"/>
      <c r="FKL852" s="3"/>
      <c r="FKM852" s="3"/>
      <c r="FKN852" s="3"/>
      <c r="FKO852" s="3"/>
      <c r="FKP852" s="3"/>
      <c r="FKQ852" s="3"/>
      <c r="FKR852" s="3"/>
      <c r="FKS852" s="3"/>
      <c r="FKT852" s="3"/>
      <c r="FKU852" s="3"/>
      <c r="FKV852" s="3"/>
      <c r="FKW852" s="3"/>
      <c r="FKX852" s="3"/>
      <c r="FKY852" s="3"/>
      <c r="FKZ852" s="3"/>
      <c r="FLA852" s="3"/>
      <c r="FLB852" s="3"/>
      <c r="FLC852" s="3"/>
      <c r="FLD852" s="3"/>
      <c r="FLE852" s="3"/>
      <c r="FLF852" s="3"/>
      <c r="FLG852" s="3"/>
      <c r="FLH852" s="3"/>
      <c r="FLI852" s="3"/>
      <c r="FLJ852" s="3"/>
      <c r="FLK852" s="3"/>
      <c r="FLL852" s="3"/>
      <c r="FLM852" s="3"/>
      <c r="FLN852" s="3"/>
      <c r="FLO852" s="3"/>
      <c r="FLP852" s="3"/>
      <c r="FLQ852" s="3"/>
      <c r="FLR852" s="3"/>
      <c r="FLS852" s="3"/>
      <c r="FLT852" s="3"/>
      <c r="FLU852" s="3"/>
      <c r="FLV852" s="3"/>
      <c r="FLW852" s="3"/>
      <c r="FLX852" s="3"/>
      <c r="FLY852" s="3"/>
      <c r="FLZ852" s="3"/>
      <c r="FMA852" s="3"/>
      <c r="FMB852" s="3"/>
      <c r="FMC852" s="3"/>
      <c r="FMD852" s="3"/>
      <c r="FME852" s="3"/>
      <c r="FMF852" s="3"/>
      <c r="FMG852" s="3"/>
      <c r="FMH852" s="3"/>
      <c r="FMI852" s="3"/>
      <c r="FMJ852" s="3"/>
      <c r="FMK852" s="3"/>
      <c r="FML852" s="3"/>
      <c r="FMM852" s="3"/>
      <c r="FMN852" s="3"/>
      <c r="FMO852" s="3"/>
      <c r="FMP852" s="3"/>
      <c r="FMQ852" s="3"/>
      <c r="FMR852" s="3"/>
      <c r="FMS852" s="3"/>
      <c r="FMT852" s="3"/>
      <c r="FMU852" s="3"/>
      <c r="FMV852" s="3"/>
      <c r="FMW852" s="3"/>
      <c r="FMX852" s="3"/>
      <c r="FMY852" s="3"/>
      <c r="FMZ852" s="3"/>
      <c r="FNA852" s="3"/>
      <c r="FNB852" s="3"/>
      <c r="FNC852" s="3"/>
      <c r="FND852" s="3"/>
      <c r="FNE852" s="3"/>
      <c r="FNF852" s="3"/>
      <c r="FNG852" s="3"/>
      <c r="FNH852" s="3"/>
      <c r="FNI852" s="3"/>
      <c r="FNJ852" s="3"/>
      <c r="FNK852" s="3"/>
      <c r="FNL852" s="3"/>
      <c r="FNM852" s="3"/>
      <c r="FNN852" s="3"/>
      <c r="FNO852" s="3"/>
      <c r="FNP852" s="3"/>
      <c r="FNQ852" s="3"/>
      <c r="FNR852" s="3"/>
      <c r="FNS852" s="3"/>
      <c r="FNT852" s="3"/>
      <c r="FNU852" s="3"/>
      <c r="FNV852" s="3"/>
      <c r="FNW852" s="3"/>
      <c r="FNX852" s="3"/>
      <c r="FNY852" s="3"/>
      <c r="FNZ852" s="3"/>
      <c r="FOA852" s="3"/>
      <c r="FOB852" s="3"/>
      <c r="FOC852" s="3"/>
      <c r="FOD852" s="3"/>
      <c r="FOE852" s="3"/>
      <c r="FOF852" s="3"/>
      <c r="FOG852" s="3"/>
      <c r="FOH852" s="3"/>
      <c r="FOI852" s="3"/>
      <c r="FOJ852" s="3"/>
      <c r="FOK852" s="3"/>
      <c r="FOL852" s="3"/>
      <c r="FOM852" s="3"/>
      <c r="FON852" s="3"/>
      <c r="FOO852" s="3"/>
      <c r="FOP852" s="3"/>
      <c r="FOQ852" s="3"/>
      <c r="FOR852" s="3"/>
      <c r="FOS852" s="3"/>
      <c r="FOT852" s="3"/>
      <c r="FOU852" s="3"/>
      <c r="FOV852" s="3"/>
      <c r="FOW852" s="3"/>
      <c r="FOX852" s="3"/>
      <c r="FOY852" s="3"/>
      <c r="FOZ852" s="3"/>
      <c r="FPA852" s="3"/>
      <c r="FPB852" s="3"/>
      <c r="FPC852" s="3"/>
      <c r="FPD852" s="3"/>
      <c r="FPE852" s="3"/>
      <c r="FPF852" s="3"/>
      <c r="FPG852" s="3"/>
      <c r="FPH852" s="3"/>
      <c r="FPI852" s="3"/>
      <c r="FPJ852" s="3"/>
      <c r="FPK852" s="3"/>
      <c r="FPL852" s="3"/>
      <c r="FPM852" s="3"/>
      <c r="FPN852" s="3"/>
      <c r="FPO852" s="3"/>
      <c r="FPP852" s="3"/>
      <c r="FPQ852" s="3"/>
      <c r="FPR852" s="3"/>
      <c r="FPS852" s="3"/>
      <c r="FPT852" s="3"/>
      <c r="FPU852" s="3"/>
      <c r="FPV852" s="3"/>
      <c r="FPW852" s="3"/>
      <c r="FPX852" s="3"/>
      <c r="FPY852" s="3"/>
      <c r="FPZ852" s="3"/>
      <c r="FQA852" s="3"/>
      <c r="FQB852" s="3"/>
      <c r="FQC852" s="3"/>
      <c r="FQD852" s="3"/>
      <c r="FQE852" s="3"/>
      <c r="FQF852" s="3"/>
      <c r="FQG852" s="3"/>
      <c r="FQH852" s="3"/>
      <c r="FQI852" s="3"/>
      <c r="FQJ852" s="3"/>
      <c r="FQK852" s="3"/>
      <c r="FQL852" s="3"/>
      <c r="FQM852" s="3"/>
      <c r="FQN852" s="3"/>
      <c r="FQO852" s="3"/>
      <c r="FQP852" s="3"/>
      <c r="FQQ852" s="3"/>
      <c r="FQR852" s="3"/>
      <c r="FQS852" s="3"/>
      <c r="FQT852" s="3"/>
      <c r="FQU852" s="3"/>
      <c r="FQV852" s="3"/>
      <c r="FQW852" s="3"/>
      <c r="FQX852" s="3"/>
      <c r="FQY852" s="3"/>
      <c r="FQZ852" s="3"/>
      <c r="FRA852" s="3"/>
      <c r="FRB852" s="3"/>
      <c r="FRC852" s="3"/>
      <c r="FRD852" s="3"/>
      <c r="FRE852" s="3"/>
      <c r="FRF852" s="3"/>
      <c r="FRG852" s="3"/>
      <c r="FRH852" s="3"/>
      <c r="FRI852" s="3"/>
      <c r="FRJ852" s="3"/>
      <c r="FRK852" s="3"/>
      <c r="FRL852" s="3"/>
      <c r="FRM852" s="3"/>
      <c r="FRN852" s="3"/>
      <c r="FRO852" s="3"/>
      <c r="FRP852" s="3"/>
      <c r="FRQ852" s="3"/>
      <c r="FRR852" s="3"/>
      <c r="FRS852" s="3"/>
      <c r="FRT852" s="3"/>
      <c r="FRU852" s="3"/>
      <c r="FRV852" s="3"/>
      <c r="FRW852" s="3"/>
      <c r="FRX852" s="3"/>
      <c r="FRY852" s="3"/>
      <c r="FRZ852" s="3"/>
      <c r="FSA852" s="3"/>
      <c r="FSB852" s="3"/>
      <c r="FSC852" s="3"/>
      <c r="FSD852" s="3"/>
      <c r="FSE852" s="3"/>
      <c r="FSF852" s="3"/>
      <c r="FSG852" s="3"/>
      <c r="FSH852" s="3"/>
      <c r="FSI852" s="3"/>
      <c r="FSJ852" s="3"/>
      <c r="FSK852" s="3"/>
      <c r="FSL852" s="3"/>
      <c r="FSM852" s="3"/>
      <c r="FSN852" s="3"/>
      <c r="FSO852" s="3"/>
      <c r="FSP852" s="3"/>
      <c r="FSQ852" s="3"/>
      <c r="FSR852" s="3"/>
      <c r="FSS852" s="3"/>
      <c r="FST852" s="3"/>
      <c r="FSU852" s="3"/>
      <c r="FSV852" s="3"/>
      <c r="FSW852" s="3"/>
      <c r="FSX852" s="3"/>
      <c r="FSY852" s="3"/>
      <c r="FSZ852" s="3"/>
      <c r="FTA852" s="3"/>
      <c r="FTB852" s="3"/>
      <c r="FTC852" s="3"/>
      <c r="FTD852" s="3"/>
      <c r="FTE852" s="3"/>
      <c r="FTF852" s="3"/>
      <c r="FTG852" s="3"/>
      <c r="FTH852" s="3"/>
      <c r="FTI852" s="3"/>
      <c r="FTJ852" s="3"/>
      <c r="FTK852" s="3"/>
      <c r="FTL852" s="3"/>
      <c r="FTM852" s="3"/>
      <c r="FTN852" s="3"/>
      <c r="FTO852" s="3"/>
      <c r="FTP852" s="3"/>
      <c r="FTQ852" s="3"/>
      <c r="FTR852" s="3"/>
      <c r="FTS852" s="3"/>
      <c r="FTT852" s="3"/>
      <c r="FTU852" s="3"/>
      <c r="FTV852" s="3"/>
      <c r="FTW852" s="3"/>
      <c r="FTX852" s="3"/>
      <c r="FTY852" s="3"/>
      <c r="FTZ852" s="3"/>
      <c r="FUA852" s="3"/>
      <c r="FUB852" s="3"/>
      <c r="FUC852" s="3"/>
      <c r="FUD852" s="3"/>
      <c r="FUE852" s="3"/>
      <c r="FUF852" s="3"/>
      <c r="FUG852" s="3"/>
      <c r="FUH852" s="3"/>
      <c r="FUI852" s="3"/>
      <c r="FUJ852" s="3"/>
      <c r="FUK852" s="3"/>
      <c r="FUL852" s="3"/>
      <c r="FUM852" s="3"/>
      <c r="FUN852" s="3"/>
      <c r="FUO852" s="3"/>
      <c r="FUP852" s="3"/>
      <c r="FUQ852" s="3"/>
      <c r="FUR852" s="3"/>
      <c r="FUS852" s="3"/>
      <c r="FUT852" s="3"/>
      <c r="FUU852" s="3"/>
      <c r="FUV852" s="3"/>
      <c r="FUW852" s="3"/>
      <c r="FUX852" s="3"/>
      <c r="FUY852" s="3"/>
      <c r="FUZ852" s="3"/>
      <c r="FVA852" s="3"/>
      <c r="FVB852" s="3"/>
      <c r="FVC852" s="3"/>
      <c r="FVD852" s="3"/>
      <c r="FVE852" s="3"/>
      <c r="FVF852" s="3"/>
      <c r="FVG852" s="3"/>
      <c r="FVH852" s="3"/>
      <c r="FVI852" s="3"/>
      <c r="FVJ852" s="3"/>
      <c r="FVK852" s="3"/>
      <c r="FVL852" s="3"/>
      <c r="FVM852" s="3"/>
      <c r="FVN852" s="3"/>
      <c r="FVO852" s="3"/>
      <c r="FVP852" s="3"/>
      <c r="FVQ852" s="3"/>
      <c r="FVR852" s="3"/>
      <c r="FVS852" s="3"/>
      <c r="FVT852" s="3"/>
      <c r="FVU852" s="3"/>
      <c r="FVV852" s="3"/>
      <c r="FVW852" s="3"/>
      <c r="FVX852" s="3"/>
      <c r="FVY852" s="3"/>
      <c r="FVZ852" s="3"/>
      <c r="FWA852" s="3"/>
      <c r="FWB852" s="3"/>
      <c r="FWC852" s="3"/>
      <c r="FWD852" s="3"/>
      <c r="FWE852" s="3"/>
      <c r="FWF852" s="3"/>
      <c r="FWG852" s="3"/>
      <c r="FWH852" s="3"/>
      <c r="FWI852" s="3"/>
      <c r="FWJ852" s="3"/>
      <c r="FWK852" s="3"/>
      <c r="FWL852" s="3"/>
      <c r="FWM852" s="3"/>
      <c r="FWN852" s="3"/>
      <c r="FWO852" s="3"/>
      <c r="FWP852" s="3"/>
      <c r="FWQ852" s="3"/>
      <c r="FWR852" s="3"/>
      <c r="FWS852" s="3"/>
      <c r="FWT852" s="3"/>
      <c r="FWU852" s="3"/>
      <c r="FWV852" s="3"/>
      <c r="FWW852" s="3"/>
      <c r="FWX852" s="3"/>
      <c r="FWY852" s="3"/>
      <c r="FWZ852" s="3"/>
      <c r="FXA852" s="3"/>
      <c r="FXB852" s="3"/>
      <c r="FXC852" s="3"/>
      <c r="FXD852" s="3"/>
      <c r="FXE852" s="3"/>
      <c r="FXF852" s="3"/>
      <c r="FXG852" s="3"/>
      <c r="FXH852" s="3"/>
      <c r="FXI852" s="3"/>
      <c r="FXJ852" s="3"/>
      <c r="FXK852" s="3"/>
      <c r="FXL852" s="3"/>
      <c r="FXM852" s="3"/>
      <c r="FXN852" s="3"/>
      <c r="FXO852" s="3"/>
      <c r="FXP852" s="3"/>
      <c r="FXQ852" s="3"/>
      <c r="FXR852" s="3"/>
      <c r="FXS852" s="3"/>
      <c r="FXT852" s="3"/>
      <c r="FXU852" s="3"/>
      <c r="FXV852" s="3"/>
      <c r="FXW852" s="3"/>
      <c r="FXX852" s="3"/>
      <c r="FXY852" s="3"/>
      <c r="FXZ852" s="3"/>
      <c r="FYA852" s="3"/>
      <c r="FYB852" s="3"/>
      <c r="FYC852" s="3"/>
      <c r="FYD852" s="3"/>
      <c r="FYE852" s="3"/>
      <c r="FYF852" s="3"/>
      <c r="FYG852" s="3"/>
      <c r="FYH852" s="3"/>
      <c r="FYI852" s="3"/>
      <c r="FYJ852" s="3"/>
      <c r="FYK852" s="3"/>
      <c r="FYL852" s="3"/>
      <c r="FYM852" s="3"/>
      <c r="FYN852" s="3"/>
      <c r="FYO852" s="3"/>
      <c r="FYP852" s="3"/>
      <c r="FYQ852" s="3"/>
      <c r="FYR852" s="3"/>
      <c r="FYS852" s="3"/>
      <c r="FYT852" s="3"/>
      <c r="FYU852" s="3"/>
      <c r="FYV852" s="3"/>
      <c r="FYW852" s="3"/>
      <c r="FYX852" s="3"/>
      <c r="FYY852" s="3"/>
      <c r="FYZ852" s="3"/>
      <c r="FZA852" s="3"/>
      <c r="FZB852" s="3"/>
      <c r="FZC852" s="3"/>
      <c r="FZD852" s="3"/>
      <c r="FZE852" s="3"/>
      <c r="FZF852" s="3"/>
      <c r="FZG852" s="3"/>
      <c r="FZH852" s="3"/>
      <c r="FZI852" s="3"/>
      <c r="FZJ852" s="3"/>
      <c r="FZK852" s="3"/>
      <c r="FZL852" s="3"/>
      <c r="FZM852" s="3"/>
      <c r="FZN852" s="3"/>
      <c r="FZO852" s="3"/>
      <c r="FZP852" s="3"/>
      <c r="FZQ852" s="3"/>
      <c r="FZR852" s="3"/>
      <c r="FZS852" s="3"/>
      <c r="FZT852" s="3"/>
      <c r="FZU852" s="3"/>
      <c r="FZV852" s="3"/>
      <c r="FZW852" s="3"/>
      <c r="FZX852" s="3"/>
      <c r="FZY852" s="3"/>
      <c r="FZZ852" s="3"/>
      <c r="GAA852" s="3"/>
      <c r="GAB852" s="3"/>
      <c r="GAC852" s="3"/>
      <c r="GAD852" s="3"/>
      <c r="GAE852" s="3"/>
      <c r="GAF852" s="3"/>
      <c r="GAG852" s="3"/>
      <c r="GAH852" s="3"/>
      <c r="GAI852" s="3"/>
      <c r="GAJ852" s="3"/>
      <c r="GAK852" s="3"/>
      <c r="GAL852" s="3"/>
      <c r="GAM852" s="3"/>
      <c r="GAN852" s="3"/>
      <c r="GAO852" s="3"/>
      <c r="GAP852" s="3"/>
      <c r="GAQ852" s="3"/>
      <c r="GAR852" s="3"/>
      <c r="GAS852" s="3"/>
      <c r="GAT852" s="3"/>
      <c r="GAU852" s="3"/>
      <c r="GAV852" s="3"/>
      <c r="GAW852" s="3"/>
      <c r="GAX852" s="3"/>
      <c r="GAY852" s="3"/>
      <c r="GAZ852" s="3"/>
      <c r="GBA852" s="3"/>
      <c r="GBB852" s="3"/>
      <c r="GBC852" s="3"/>
      <c r="GBD852" s="3"/>
      <c r="GBE852" s="3"/>
      <c r="GBF852" s="3"/>
      <c r="GBG852" s="3"/>
      <c r="GBH852" s="3"/>
      <c r="GBI852" s="3"/>
      <c r="GBJ852" s="3"/>
      <c r="GBK852" s="3"/>
      <c r="GBL852" s="3"/>
      <c r="GBM852" s="3"/>
      <c r="GBN852" s="3"/>
      <c r="GBO852" s="3"/>
      <c r="GBP852" s="3"/>
      <c r="GBQ852" s="3"/>
      <c r="GBR852" s="3"/>
      <c r="GBS852" s="3"/>
      <c r="GBT852" s="3"/>
      <c r="GBU852" s="3"/>
      <c r="GBV852" s="3"/>
      <c r="GBW852" s="3"/>
      <c r="GBX852" s="3"/>
      <c r="GBY852" s="3"/>
      <c r="GBZ852" s="3"/>
      <c r="GCA852" s="3"/>
      <c r="GCB852" s="3"/>
      <c r="GCC852" s="3"/>
      <c r="GCD852" s="3"/>
      <c r="GCE852" s="3"/>
      <c r="GCF852" s="3"/>
      <c r="GCG852" s="3"/>
      <c r="GCH852" s="3"/>
      <c r="GCI852" s="3"/>
      <c r="GCJ852" s="3"/>
      <c r="GCK852" s="3"/>
      <c r="GCL852" s="3"/>
      <c r="GCM852" s="3"/>
      <c r="GCN852" s="3"/>
      <c r="GCO852" s="3"/>
      <c r="GCP852" s="3"/>
      <c r="GCQ852" s="3"/>
      <c r="GCR852" s="3"/>
      <c r="GCS852" s="3"/>
      <c r="GCT852" s="3"/>
      <c r="GCU852" s="3"/>
      <c r="GCV852" s="3"/>
      <c r="GCW852" s="3"/>
      <c r="GCX852" s="3"/>
      <c r="GCY852" s="3"/>
      <c r="GCZ852" s="3"/>
      <c r="GDA852" s="3"/>
      <c r="GDB852" s="3"/>
      <c r="GDC852" s="3"/>
      <c r="GDD852" s="3"/>
      <c r="GDE852" s="3"/>
      <c r="GDF852" s="3"/>
      <c r="GDG852" s="3"/>
      <c r="GDH852" s="3"/>
      <c r="GDI852" s="3"/>
      <c r="GDJ852" s="3"/>
      <c r="GDK852" s="3"/>
      <c r="GDL852" s="3"/>
      <c r="GDM852" s="3"/>
      <c r="GDN852" s="3"/>
      <c r="GDO852" s="3"/>
      <c r="GDP852" s="3"/>
      <c r="GDQ852" s="3"/>
      <c r="GDR852" s="3"/>
      <c r="GDS852" s="3"/>
      <c r="GDT852" s="3"/>
      <c r="GDU852" s="3"/>
      <c r="GDV852" s="3"/>
      <c r="GDW852" s="3"/>
      <c r="GDX852" s="3"/>
      <c r="GDY852" s="3"/>
      <c r="GDZ852" s="3"/>
      <c r="GEA852" s="3"/>
      <c r="GEB852" s="3"/>
      <c r="GEC852" s="3"/>
      <c r="GED852" s="3"/>
      <c r="GEE852" s="3"/>
      <c r="GEF852" s="3"/>
      <c r="GEG852" s="3"/>
      <c r="GEH852" s="3"/>
      <c r="GEI852" s="3"/>
      <c r="GEJ852" s="3"/>
      <c r="GEK852" s="3"/>
      <c r="GEL852" s="3"/>
      <c r="GEM852" s="3"/>
      <c r="GEN852" s="3"/>
      <c r="GEO852" s="3"/>
      <c r="GEP852" s="3"/>
      <c r="GEQ852" s="3"/>
      <c r="GER852" s="3"/>
      <c r="GES852" s="3"/>
      <c r="GET852" s="3"/>
      <c r="GEU852" s="3"/>
      <c r="GEV852" s="3"/>
      <c r="GEW852" s="3"/>
      <c r="GEX852" s="3"/>
      <c r="GEY852" s="3"/>
      <c r="GEZ852" s="3"/>
      <c r="GFA852" s="3"/>
      <c r="GFB852" s="3"/>
      <c r="GFC852" s="3"/>
      <c r="GFD852" s="3"/>
      <c r="GFE852" s="3"/>
      <c r="GFF852" s="3"/>
      <c r="GFG852" s="3"/>
      <c r="GFH852" s="3"/>
      <c r="GFI852" s="3"/>
      <c r="GFJ852" s="3"/>
      <c r="GFK852" s="3"/>
      <c r="GFL852" s="3"/>
      <c r="GFM852" s="3"/>
      <c r="GFN852" s="3"/>
      <c r="GFO852" s="3"/>
      <c r="GFP852" s="3"/>
      <c r="GFQ852" s="3"/>
      <c r="GFR852" s="3"/>
      <c r="GFS852" s="3"/>
      <c r="GFT852" s="3"/>
      <c r="GFU852" s="3"/>
      <c r="GFV852" s="3"/>
      <c r="GFW852" s="3"/>
      <c r="GFX852" s="3"/>
      <c r="GFY852" s="3"/>
      <c r="GFZ852" s="3"/>
      <c r="GGA852" s="3"/>
      <c r="GGB852" s="3"/>
      <c r="GGC852" s="3"/>
      <c r="GGD852" s="3"/>
      <c r="GGE852" s="3"/>
      <c r="GGF852" s="3"/>
      <c r="GGG852" s="3"/>
      <c r="GGH852" s="3"/>
      <c r="GGI852" s="3"/>
      <c r="GGJ852" s="3"/>
      <c r="GGK852" s="3"/>
      <c r="GGL852" s="3"/>
      <c r="GGM852" s="3"/>
      <c r="GGN852" s="3"/>
      <c r="GGO852" s="3"/>
      <c r="GGP852" s="3"/>
      <c r="GGQ852" s="3"/>
      <c r="GGR852" s="3"/>
      <c r="GGS852" s="3"/>
      <c r="GGT852" s="3"/>
      <c r="GGU852" s="3"/>
      <c r="GGV852" s="3"/>
      <c r="GGW852" s="3"/>
      <c r="GGX852" s="3"/>
      <c r="GGY852" s="3"/>
      <c r="GGZ852" s="3"/>
      <c r="GHA852" s="3"/>
      <c r="GHB852" s="3"/>
      <c r="GHC852" s="3"/>
      <c r="GHD852" s="3"/>
      <c r="GHE852" s="3"/>
      <c r="GHF852" s="3"/>
      <c r="GHG852" s="3"/>
      <c r="GHH852" s="3"/>
      <c r="GHI852" s="3"/>
      <c r="GHJ852" s="3"/>
      <c r="GHK852" s="3"/>
      <c r="GHL852" s="3"/>
      <c r="GHM852" s="3"/>
      <c r="GHN852" s="3"/>
      <c r="GHO852" s="3"/>
      <c r="GHP852" s="3"/>
      <c r="GHQ852" s="3"/>
      <c r="GHR852" s="3"/>
      <c r="GHS852" s="3"/>
      <c r="GHT852" s="3"/>
      <c r="GHU852" s="3"/>
      <c r="GHV852" s="3"/>
      <c r="GHW852" s="3"/>
      <c r="GHX852" s="3"/>
      <c r="GHY852" s="3"/>
      <c r="GHZ852" s="3"/>
      <c r="GIA852" s="3"/>
      <c r="GIB852" s="3"/>
      <c r="GIC852" s="3"/>
      <c r="GID852" s="3"/>
      <c r="GIE852" s="3"/>
      <c r="GIF852" s="3"/>
      <c r="GIG852" s="3"/>
      <c r="GIH852" s="3"/>
      <c r="GII852" s="3"/>
      <c r="GIJ852" s="3"/>
      <c r="GIK852" s="3"/>
      <c r="GIL852" s="3"/>
      <c r="GIM852" s="3"/>
      <c r="GIN852" s="3"/>
      <c r="GIO852" s="3"/>
      <c r="GIP852" s="3"/>
      <c r="GIQ852" s="3"/>
      <c r="GIR852" s="3"/>
      <c r="GIS852" s="3"/>
      <c r="GIT852" s="3"/>
      <c r="GIU852" s="3"/>
      <c r="GIV852" s="3"/>
      <c r="GIW852" s="3"/>
      <c r="GIX852" s="3"/>
      <c r="GIY852" s="3"/>
      <c r="GIZ852" s="3"/>
      <c r="GJA852" s="3"/>
      <c r="GJB852" s="3"/>
      <c r="GJC852" s="3"/>
      <c r="GJD852" s="3"/>
      <c r="GJE852" s="3"/>
      <c r="GJF852" s="3"/>
      <c r="GJG852" s="3"/>
      <c r="GJH852" s="3"/>
      <c r="GJI852" s="3"/>
      <c r="GJJ852" s="3"/>
      <c r="GJK852" s="3"/>
      <c r="GJL852" s="3"/>
      <c r="GJM852" s="3"/>
      <c r="GJN852" s="3"/>
      <c r="GJO852" s="3"/>
      <c r="GJP852" s="3"/>
      <c r="GJQ852" s="3"/>
      <c r="GJR852" s="3"/>
      <c r="GJS852" s="3"/>
      <c r="GJT852" s="3"/>
      <c r="GJU852" s="3"/>
      <c r="GJV852" s="3"/>
      <c r="GJW852" s="3"/>
      <c r="GJX852" s="3"/>
      <c r="GJY852" s="3"/>
      <c r="GJZ852" s="3"/>
      <c r="GKA852" s="3"/>
      <c r="GKB852" s="3"/>
      <c r="GKC852" s="3"/>
      <c r="GKD852" s="3"/>
      <c r="GKE852" s="3"/>
      <c r="GKF852" s="3"/>
      <c r="GKG852" s="3"/>
      <c r="GKH852" s="3"/>
      <c r="GKI852" s="3"/>
      <c r="GKJ852" s="3"/>
      <c r="GKK852" s="3"/>
      <c r="GKL852" s="3"/>
      <c r="GKM852" s="3"/>
      <c r="GKN852" s="3"/>
      <c r="GKO852" s="3"/>
      <c r="GKP852" s="3"/>
      <c r="GKQ852" s="3"/>
      <c r="GKR852" s="3"/>
      <c r="GKS852" s="3"/>
      <c r="GKT852" s="3"/>
      <c r="GKU852" s="3"/>
      <c r="GKV852" s="3"/>
      <c r="GKW852" s="3"/>
      <c r="GKX852" s="3"/>
      <c r="GKY852" s="3"/>
      <c r="GKZ852" s="3"/>
      <c r="GLA852" s="3"/>
      <c r="GLB852" s="3"/>
      <c r="GLC852" s="3"/>
      <c r="GLD852" s="3"/>
      <c r="GLE852" s="3"/>
      <c r="GLF852" s="3"/>
      <c r="GLG852" s="3"/>
      <c r="GLH852" s="3"/>
      <c r="GLI852" s="3"/>
      <c r="GLJ852" s="3"/>
      <c r="GLK852" s="3"/>
      <c r="GLL852" s="3"/>
      <c r="GLM852" s="3"/>
      <c r="GLN852" s="3"/>
      <c r="GLO852" s="3"/>
      <c r="GLP852" s="3"/>
      <c r="GLQ852" s="3"/>
      <c r="GLR852" s="3"/>
      <c r="GLS852" s="3"/>
      <c r="GLT852" s="3"/>
      <c r="GLU852" s="3"/>
      <c r="GLV852" s="3"/>
      <c r="GLW852" s="3"/>
      <c r="GLX852" s="3"/>
      <c r="GLY852" s="3"/>
      <c r="GLZ852" s="3"/>
      <c r="GMA852" s="3"/>
      <c r="GMB852" s="3"/>
      <c r="GMC852" s="3"/>
      <c r="GMD852" s="3"/>
      <c r="GME852" s="3"/>
      <c r="GMF852" s="3"/>
      <c r="GMG852" s="3"/>
      <c r="GMH852" s="3"/>
      <c r="GMI852" s="3"/>
      <c r="GMJ852" s="3"/>
      <c r="GMK852" s="3"/>
      <c r="GML852" s="3"/>
      <c r="GMM852" s="3"/>
      <c r="GMN852" s="3"/>
      <c r="GMO852" s="3"/>
      <c r="GMP852" s="3"/>
      <c r="GMQ852" s="3"/>
      <c r="GMR852" s="3"/>
      <c r="GMS852" s="3"/>
      <c r="GMT852" s="3"/>
      <c r="GMU852" s="3"/>
      <c r="GMV852" s="3"/>
      <c r="GMW852" s="3"/>
      <c r="GMX852" s="3"/>
      <c r="GMY852" s="3"/>
      <c r="GMZ852" s="3"/>
      <c r="GNA852" s="3"/>
      <c r="GNB852" s="3"/>
      <c r="GNC852" s="3"/>
      <c r="GND852" s="3"/>
      <c r="GNE852" s="3"/>
      <c r="GNF852" s="3"/>
      <c r="GNG852" s="3"/>
      <c r="GNH852" s="3"/>
      <c r="GNI852" s="3"/>
      <c r="GNJ852" s="3"/>
      <c r="GNK852" s="3"/>
      <c r="GNL852" s="3"/>
      <c r="GNM852" s="3"/>
      <c r="GNN852" s="3"/>
      <c r="GNO852" s="3"/>
      <c r="GNP852" s="3"/>
      <c r="GNQ852" s="3"/>
      <c r="GNR852" s="3"/>
      <c r="GNS852" s="3"/>
      <c r="GNT852" s="3"/>
      <c r="GNU852" s="3"/>
      <c r="GNV852" s="3"/>
      <c r="GNW852" s="3"/>
      <c r="GNX852" s="3"/>
      <c r="GNY852" s="3"/>
      <c r="GNZ852" s="3"/>
      <c r="GOA852" s="3"/>
      <c r="GOB852" s="3"/>
      <c r="GOC852" s="3"/>
      <c r="GOD852" s="3"/>
      <c r="GOE852" s="3"/>
      <c r="GOF852" s="3"/>
      <c r="GOG852" s="3"/>
      <c r="GOH852" s="3"/>
      <c r="GOI852" s="3"/>
      <c r="GOJ852" s="3"/>
      <c r="GOK852" s="3"/>
      <c r="GOL852" s="3"/>
      <c r="GOM852" s="3"/>
      <c r="GON852" s="3"/>
      <c r="GOO852" s="3"/>
      <c r="GOP852" s="3"/>
      <c r="GOQ852" s="3"/>
      <c r="GOR852" s="3"/>
      <c r="GOS852" s="3"/>
      <c r="GOT852" s="3"/>
      <c r="GOU852" s="3"/>
      <c r="GOV852" s="3"/>
      <c r="GOW852" s="3"/>
      <c r="GOX852" s="3"/>
      <c r="GOY852" s="3"/>
      <c r="GOZ852" s="3"/>
      <c r="GPA852" s="3"/>
      <c r="GPB852" s="3"/>
      <c r="GPC852" s="3"/>
      <c r="GPD852" s="3"/>
      <c r="GPE852" s="3"/>
      <c r="GPF852" s="3"/>
      <c r="GPG852" s="3"/>
      <c r="GPH852" s="3"/>
      <c r="GPI852" s="3"/>
      <c r="GPJ852" s="3"/>
      <c r="GPK852" s="3"/>
      <c r="GPL852" s="3"/>
      <c r="GPM852" s="3"/>
      <c r="GPN852" s="3"/>
      <c r="GPO852" s="3"/>
      <c r="GPP852" s="3"/>
      <c r="GPQ852" s="3"/>
      <c r="GPR852" s="3"/>
      <c r="GPS852" s="3"/>
      <c r="GPT852" s="3"/>
      <c r="GPU852" s="3"/>
      <c r="GPV852" s="3"/>
      <c r="GPW852" s="3"/>
      <c r="GPX852" s="3"/>
      <c r="GPY852" s="3"/>
      <c r="GPZ852" s="3"/>
      <c r="GQA852" s="3"/>
      <c r="GQB852" s="3"/>
      <c r="GQC852" s="3"/>
      <c r="GQD852" s="3"/>
      <c r="GQE852" s="3"/>
      <c r="GQF852" s="3"/>
      <c r="GQG852" s="3"/>
      <c r="GQH852" s="3"/>
      <c r="GQI852" s="3"/>
      <c r="GQJ852" s="3"/>
      <c r="GQK852" s="3"/>
      <c r="GQL852" s="3"/>
      <c r="GQM852" s="3"/>
      <c r="GQN852" s="3"/>
      <c r="GQO852" s="3"/>
      <c r="GQP852" s="3"/>
      <c r="GQQ852" s="3"/>
      <c r="GQR852" s="3"/>
      <c r="GQS852" s="3"/>
      <c r="GQT852" s="3"/>
      <c r="GQU852" s="3"/>
      <c r="GQV852" s="3"/>
      <c r="GQW852" s="3"/>
      <c r="GQX852" s="3"/>
      <c r="GQY852" s="3"/>
      <c r="GQZ852" s="3"/>
      <c r="GRA852" s="3"/>
      <c r="GRB852" s="3"/>
      <c r="GRC852" s="3"/>
      <c r="GRD852" s="3"/>
      <c r="GRE852" s="3"/>
      <c r="GRF852" s="3"/>
      <c r="GRG852" s="3"/>
      <c r="GRH852" s="3"/>
      <c r="GRI852" s="3"/>
      <c r="GRJ852" s="3"/>
      <c r="GRK852" s="3"/>
      <c r="GRL852" s="3"/>
      <c r="GRM852" s="3"/>
      <c r="GRN852" s="3"/>
      <c r="GRO852" s="3"/>
      <c r="GRP852" s="3"/>
      <c r="GRQ852" s="3"/>
      <c r="GRR852" s="3"/>
      <c r="GRS852" s="3"/>
      <c r="GRT852" s="3"/>
      <c r="GRU852" s="3"/>
      <c r="GRV852" s="3"/>
      <c r="GRW852" s="3"/>
      <c r="GRX852" s="3"/>
      <c r="GRY852" s="3"/>
      <c r="GRZ852" s="3"/>
      <c r="GSA852" s="3"/>
      <c r="GSB852" s="3"/>
      <c r="GSC852" s="3"/>
      <c r="GSD852" s="3"/>
      <c r="GSE852" s="3"/>
      <c r="GSF852" s="3"/>
      <c r="GSG852" s="3"/>
      <c r="GSH852" s="3"/>
      <c r="GSI852" s="3"/>
      <c r="GSJ852" s="3"/>
      <c r="GSK852" s="3"/>
      <c r="GSL852" s="3"/>
      <c r="GSM852" s="3"/>
      <c r="GSN852" s="3"/>
      <c r="GSO852" s="3"/>
      <c r="GSP852" s="3"/>
      <c r="GSQ852" s="3"/>
      <c r="GSR852" s="3"/>
      <c r="GSS852" s="3"/>
      <c r="GST852" s="3"/>
      <c r="GSU852" s="3"/>
      <c r="GSV852" s="3"/>
      <c r="GSW852" s="3"/>
      <c r="GSX852" s="3"/>
      <c r="GSY852" s="3"/>
      <c r="GSZ852" s="3"/>
      <c r="GTA852" s="3"/>
      <c r="GTB852" s="3"/>
      <c r="GTC852" s="3"/>
      <c r="GTD852" s="3"/>
      <c r="GTE852" s="3"/>
      <c r="GTF852" s="3"/>
      <c r="GTG852" s="3"/>
      <c r="GTH852" s="3"/>
      <c r="GTI852" s="3"/>
      <c r="GTJ852" s="3"/>
      <c r="GTK852" s="3"/>
      <c r="GTL852" s="3"/>
      <c r="GTM852" s="3"/>
      <c r="GTN852" s="3"/>
      <c r="GTO852" s="3"/>
      <c r="GTP852" s="3"/>
      <c r="GTQ852" s="3"/>
      <c r="GTR852" s="3"/>
      <c r="GTS852" s="3"/>
      <c r="GTT852" s="3"/>
      <c r="GTU852" s="3"/>
      <c r="GTV852" s="3"/>
      <c r="GTW852" s="3"/>
      <c r="GTX852" s="3"/>
      <c r="GTY852" s="3"/>
      <c r="GTZ852" s="3"/>
      <c r="GUA852" s="3"/>
      <c r="GUB852" s="3"/>
      <c r="GUC852" s="3"/>
      <c r="GUD852" s="3"/>
      <c r="GUE852" s="3"/>
      <c r="GUF852" s="3"/>
      <c r="GUG852" s="3"/>
      <c r="GUH852" s="3"/>
      <c r="GUI852" s="3"/>
      <c r="GUJ852" s="3"/>
      <c r="GUK852" s="3"/>
      <c r="GUL852" s="3"/>
      <c r="GUM852" s="3"/>
      <c r="GUN852" s="3"/>
      <c r="GUO852" s="3"/>
      <c r="GUP852" s="3"/>
      <c r="GUQ852" s="3"/>
      <c r="GUR852" s="3"/>
      <c r="GUS852" s="3"/>
      <c r="GUT852" s="3"/>
      <c r="GUU852" s="3"/>
      <c r="GUV852" s="3"/>
      <c r="GUW852" s="3"/>
      <c r="GUX852" s="3"/>
      <c r="GUY852" s="3"/>
      <c r="GUZ852" s="3"/>
      <c r="GVA852" s="3"/>
      <c r="GVB852" s="3"/>
      <c r="GVC852" s="3"/>
      <c r="GVD852" s="3"/>
      <c r="GVE852" s="3"/>
      <c r="GVF852" s="3"/>
      <c r="GVG852" s="3"/>
      <c r="GVH852" s="3"/>
      <c r="GVI852" s="3"/>
      <c r="GVJ852" s="3"/>
      <c r="GVK852" s="3"/>
      <c r="GVL852" s="3"/>
      <c r="GVM852" s="3"/>
      <c r="GVN852" s="3"/>
      <c r="GVO852" s="3"/>
      <c r="GVP852" s="3"/>
      <c r="GVQ852" s="3"/>
      <c r="GVR852" s="3"/>
      <c r="GVS852" s="3"/>
      <c r="GVT852" s="3"/>
      <c r="GVU852" s="3"/>
      <c r="GVV852" s="3"/>
      <c r="GVW852" s="3"/>
      <c r="GVX852" s="3"/>
      <c r="GVY852" s="3"/>
      <c r="GVZ852" s="3"/>
      <c r="GWA852" s="3"/>
      <c r="GWB852" s="3"/>
      <c r="GWC852" s="3"/>
      <c r="GWD852" s="3"/>
      <c r="GWE852" s="3"/>
      <c r="GWF852" s="3"/>
      <c r="GWG852" s="3"/>
      <c r="GWH852" s="3"/>
      <c r="GWI852" s="3"/>
      <c r="GWJ852" s="3"/>
      <c r="GWK852" s="3"/>
      <c r="GWL852" s="3"/>
      <c r="GWM852" s="3"/>
      <c r="GWN852" s="3"/>
      <c r="GWO852" s="3"/>
      <c r="GWP852" s="3"/>
      <c r="GWQ852" s="3"/>
      <c r="GWR852" s="3"/>
      <c r="GWS852" s="3"/>
      <c r="GWT852" s="3"/>
      <c r="GWU852" s="3"/>
      <c r="GWV852" s="3"/>
      <c r="GWW852" s="3"/>
      <c r="GWX852" s="3"/>
      <c r="GWY852" s="3"/>
      <c r="GWZ852" s="3"/>
      <c r="GXA852" s="3"/>
      <c r="GXB852" s="3"/>
      <c r="GXC852" s="3"/>
      <c r="GXD852" s="3"/>
      <c r="GXE852" s="3"/>
      <c r="GXF852" s="3"/>
      <c r="GXG852" s="3"/>
      <c r="GXH852" s="3"/>
      <c r="GXI852" s="3"/>
      <c r="GXJ852" s="3"/>
      <c r="GXK852" s="3"/>
      <c r="GXL852" s="3"/>
      <c r="GXM852" s="3"/>
      <c r="GXN852" s="3"/>
      <c r="GXO852" s="3"/>
      <c r="GXP852" s="3"/>
      <c r="GXQ852" s="3"/>
      <c r="GXR852" s="3"/>
      <c r="GXS852" s="3"/>
      <c r="GXT852" s="3"/>
      <c r="GXU852" s="3"/>
      <c r="GXV852" s="3"/>
      <c r="GXW852" s="3"/>
      <c r="GXX852" s="3"/>
      <c r="GXY852" s="3"/>
      <c r="GXZ852" s="3"/>
      <c r="GYA852" s="3"/>
      <c r="GYB852" s="3"/>
      <c r="GYC852" s="3"/>
      <c r="GYD852" s="3"/>
      <c r="GYE852" s="3"/>
      <c r="GYF852" s="3"/>
      <c r="GYG852" s="3"/>
      <c r="GYH852" s="3"/>
      <c r="GYI852" s="3"/>
      <c r="GYJ852" s="3"/>
      <c r="GYK852" s="3"/>
      <c r="GYL852" s="3"/>
      <c r="GYM852" s="3"/>
      <c r="GYN852" s="3"/>
      <c r="GYO852" s="3"/>
      <c r="GYP852" s="3"/>
      <c r="GYQ852" s="3"/>
      <c r="GYR852" s="3"/>
      <c r="GYS852" s="3"/>
      <c r="GYT852" s="3"/>
      <c r="GYU852" s="3"/>
      <c r="GYV852" s="3"/>
      <c r="GYW852" s="3"/>
      <c r="GYX852" s="3"/>
      <c r="GYY852" s="3"/>
      <c r="GYZ852" s="3"/>
      <c r="GZA852" s="3"/>
      <c r="GZB852" s="3"/>
      <c r="GZC852" s="3"/>
      <c r="GZD852" s="3"/>
      <c r="GZE852" s="3"/>
      <c r="GZF852" s="3"/>
      <c r="GZG852" s="3"/>
      <c r="GZH852" s="3"/>
      <c r="GZI852" s="3"/>
      <c r="GZJ852" s="3"/>
      <c r="GZK852" s="3"/>
      <c r="GZL852" s="3"/>
      <c r="GZM852" s="3"/>
      <c r="GZN852" s="3"/>
      <c r="GZO852" s="3"/>
      <c r="GZP852" s="3"/>
      <c r="GZQ852" s="3"/>
      <c r="GZR852" s="3"/>
      <c r="GZS852" s="3"/>
      <c r="GZT852" s="3"/>
      <c r="GZU852" s="3"/>
      <c r="GZV852" s="3"/>
      <c r="GZW852" s="3"/>
      <c r="GZX852" s="3"/>
      <c r="GZY852" s="3"/>
      <c r="GZZ852" s="3"/>
      <c r="HAA852" s="3"/>
      <c r="HAB852" s="3"/>
      <c r="HAC852" s="3"/>
      <c r="HAD852" s="3"/>
      <c r="HAE852" s="3"/>
      <c r="HAF852" s="3"/>
      <c r="HAG852" s="3"/>
      <c r="HAH852" s="3"/>
      <c r="HAI852" s="3"/>
      <c r="HAJ852" s="3"/>
      <c r="HAK852" s="3"/>
      <c r="HAL852" s="3"/>
      <c r="HAM852" s="3"/>
      <c r="HAN852" s="3"/>
      <c r="HAO852" s="3"/>
      <c r="HAP852" s="3"/>
      <c r="HAQ852" s="3"/>
      <c r="HAR852" s="3"/>
      <c r="HAS852" s="3"/>
      <c r="HAT852" s="3"/>
      <c r="HAU852" s="3"/>
      <c r="HAV852" s="3"/>
      <c r="HAW852" s="3"/>
      <c r="HAX852" s="3"/>
      <c r="HAY852" s="3"/>
      <c r="HAZ852" s="3"/>
      <c r="HBA852" s="3"/>
      <c r="HBB852" s="3"/>
      <c r="HBC852" s="3"/>
      <c r="HBD852" s="3"/>
      <c r="HBE852" s="3"/>
      <c r="HBF852" s="3"/>
      <c r="HBG852" s="3"/>
      <c r="HBH852" s="3"/>
      <c r="HBI852" s="3"/>
      <c r="HBJ852" s="3"/>
      <c r="HBK852" s="3"/>
      <c r="HBL852" s="3"/>
      <c r="HBM852" s="3"/>
      <c r="HBN852" s="3"/>
      <c r="HBO852" s="3"/>
      <c r="HBP852" s="3"/>
      <c r="HBQ852" s="3"/>
      <c r="HBR852" s="3"/>
      <c r="HBS852" s="3"/>
      <c r="HBT852" s="3"/>
      <c r="HBU852" s="3"/>
      <c r="HBV852" s="3"/>
      <c r="HBW852" s="3"/>
      <c r="HBX852" s="3"/>
      <c r="HBY852" s="3"/>
      <c r="HBZ852" s="3"/>
      <c r="HCA852" s="3"/>
      <c r="HCB852" s="3"/>
      <c r="HCC852" s="3"/>
      <c r="HCD852" s="3"/>
      <c r="HCE852" s="3"/>
      <c r="HCF852" s="3"/>
      <c r="HCG852" s="3"/>
      <c r="HCH852" s="3"/>
      <c r="HCI852" s="3"/>
      <c r="HCJ852" s="3"/>
      <c r="HCK852" s="3"/>
      <c r="HCL852" s="3"/>
      <c r="HCM852" s="3"/>
      <c r="HCN852" s="3"/>
      <c r="HCO852" s="3"/>
      <c r="HCP852" s="3"/>
      <c r="HCQ852" s="3"/>
      <c r="HCR852" s="3"/>
      <c r="HCS852" s="3"/>
      <c r="HCT852" s="3"/>
      <c r="HCU852" s="3"/>
      <c r="HCV852" s="3"/>
      <c r="HCW852" s="3"/>
      <c r="HCX852" s="3"/>
      <c r="HCY852" s="3"/>
      <c r="HCZ852" s="3"/>
      <c r="HDA852" s="3"/>
      <c r="HDB852" s="3"/>
      <c r="HDC852" s="3"/>
      <c r="HDD852" s="3"/>
      <c r="HDE852" s="3"/>
      <c r="HDF852" s="3"/>
      <c r="HDG852" s="3"/>
      <c r="HDH852" s="3"/>
      <c r="HDI852" s="3"/>
      <c r="HDJ852" s="3"/>
      <c r="HDK852" s="3"/>
      <c r="HDL852" s="3"/>
      <c r="HDM852" s="3"/>
      <c r="HDN852" s="3"/>
      <c r="HDO852" s="3"/>
      <c r="HDP852" s="3"/>
      <c r="HDQ852" s="3"/>
      <c r="HDR852" s="3"/>
      <c r="HDS852" s="3"/>
      <c r="HDT852" s="3"/>
      <c r="HDU852" s="3"/>
      <c r="HDV852" s="3"/>
      <c r="HDW852" s="3"/>
      <c r="HDX852" s="3"/>
      <c r="HDY852" s="3"/>
      <c r="HDZ852" s="3"/>
      <c r="HEA852" s="3"/>
      <c r="HEB852" s="3"/>
      <c r="HEC852" s="3"/>
      <c r="HED852" s="3"/>
      <c r="HEE852" s="3"/>
      <c r="HEF852" s="3"/>
      <c r="HEG852" s="3"/>
      <c r="HEH852" s="3"/>
      <c r="HEI852" s="3"/>
      <c r="HEJ852" s="3"/>
      <c r="HEK852" s="3"/>
      <c r="HEL852" s="3"/>
      <c r="HEM852" s="3"/>
      <c r="HEN852" s="3"/>
      <c r="HEO852" s="3"/>
      <c r="HEP852" s="3"/>
      <c r="HEQ852" s="3"/>
      <c r="HER852" s="3"/>
      <c r="HES852" s="3"/>
      <c r="HET852" s="3"/>
      <c r="HEU852" s="3"/>
      <c r="HEV852" s="3"/>
      <c r="HEW852" s="3"/>
      <c r="HEX852" s="3"/>
      <c r="HEY852" s="3"/>
      <c r="HEZ852" s="3"/>
      <c r="HFA852" s="3"/>
      <c r="HFB852" s="3"/>
      <c r="HFC852" s="3"/>
      <c r="HFD852" s="3"/>
      <c r="HFE852" s="3"/>
      <c r="HFF852" s="3"/>
      <c r="HFG852" s="3"/>
      <c r="HFH852" s="3"/>
      <c r="HFI852" s="3"/>
      <c r="HFJ852" s="3"/>
      <c r="HFK852" s="3"/>
      <c r="HFL852" s="3"/>
      <c r="HFM852" s="3"/>
      <c r="HFN852" s="3"/>
      <c r="HFO852" s="3"/>
      <c r="HFP852" s="3"/>
      <c r="HFQ852" s="3"/>
      <c r="HFR852" s="3"/>
      <c r="HFS852" s="3"/>
      <c r="HFT852" s="3"/>
      <c r="HFU852" s="3"/>
      <c r="HFV852" s="3"/>
      <c r="HFW852" s="3"/>
      <c r="HFX852" s="3"/>
      <c r="HFY852" s="3"/>
      <c r="HFZ852" s="3"/>
      <c r="HGA852" s="3"/>
      <c r="HGB852" s="3"/>
      <c r="HGC852" s="3"/>
      <c r="HGD852" s="3"/>
      <c r="HGE852" s="3"/>
      <c r="HGF852" s="3"/>
      <c r="HGG852" s="3"/>
      <c r="HGH852" s="3"/>
      <c r="HGI852" s="3"/>
      <c r="HGJ852" s="3"/>
      <c r="HGK852" s="3"/>
      <c r="HGL852" s="3"/>
      <c r="HGM852" s="3"/>
      <c r="HGN852" s="3"/>
      <c r="HGO852" s="3"/>
      <c r="HGP852" s="3"/>
      <c r="HGQ852" s="3"/>
      <c r="HGR852" s="3"/>
      <c r="HGS852" s="3"/>
      <c r="HGT852" s="3"/>
      <c r="HGU852" s="3"/>
      <c r="HGV852" s="3"/>
      <c r="HGW852" s="3"/>
      <c r="HGX852" s="3"/>
      <c r="HGY852" s="3"/>
      <c r="HGZ852" s="3"/>
      <c r="HHA852" s="3"/>
      <c r="HHB852" s="3"/>
      <c r="HHC852" s="3"/>
      <c r="HHD852" s="3"/>
      <c r="HHE852" s="3"/>
      <c r="HHF852" s="3"/>
      <c r="HHG852" s="3"/>
      <c r="HHH852" s="3"/>
      <c r="HHI852" s="3"/>
      <c r="HHJ852" s="3"/>
      <c r="HHK852" s="3"/>
      <c r="HHL852" s="3"/>
      <c r="HHM852" s="3"/>
      <c r="HHN852" s="3"/>
      <c r="HHO852" s="3"/>
      <c r="HHP852" s="3"/>
      <c r="HHQ852" s="3"/>
      <c r="HHR852" s="3"/>
      <c r="HHS852" s="3"/>
      <c r="HHT852" s="3"/>
      <c r="HHU852" s="3"/>
      <c r="HHV852" s="3"/>
      <c r="HHW852" s="3"/>
      <c r="HHX852" s="3"/>
      <c r="HHY852" s="3"/>
      <c r="HHZ852" s="3"/>
      <c r="HIA852" s="3"/>
      <c r="HIB852" s="3"/>
      <c r="HIC852" s="3"/>
      <c r="HID852" s="3"/>
      <c r="HIE852" s="3"/>
      <c r="HIF852" s="3"/>
      <c r="HIG852" s="3"/>
      <c r="HIH852" s="3"/>
      <c r="HII852" s="3"/>
      <c r="HIJ852" s="3"/>
      <c r="HIK852" s="3"/>
      <c r="HIL852" s="3"/>
      <c r="HIM852" s="3"/>
      <c r="HIN852" s="3"/>
      <c r="HIO852" s="3"/>
      <c r="HIP852" s="3"/>
      <c r="HIQ852" s="3"/>
      <c r="HIR852" s="3"/>
      <c r="HIS852" s="3"/>
      <c r="HIT852" s="3"/>
      <c r="HIU852" s="3"/>
      <c r="HIV852" s="3"/>
      <c r="HIW852" s="3"/>
      <c r="HIX852" s="3"/>
      <c r="HIY852" s="3"/>
      <c r="HIZ852" s="3"/>
      <c r="HJA852" s="3"/>
      <c r="HJB852" s="3"/>
      <c r="HJC852" s="3"/>
      <c r="HJD852" s="3"/>
      <c r="HJE852" s="3"/>
      <c r="HJF852" s="3"/>
      <c r="HJG852" s="3"/>
      <c r="HJH852" s="3"/>
      <c r="HJI852" s="3"/>
      <c r="HJJ852" s="3"/>
      <c r="HJK852" s="3"/>
      <c r="HJL852" s="3"/>
      <c r="HJM852" s="3"/>
      <c r="HJN852" s="3"/>
      <c r="HJO852" s="3"/>
      <c r="HJP852" s="3"/>
      <c r="HJQ852" s="3"/>
      <c r="HJR852" s="3"/>
      <c r="HJS852" s="3"/>
      <c r="HJT852" s="3"/>
      <c r="HJU852" s="3"/>
      <c r="HJV852" s="3"/>
      <c r="HJW852" s="3"/>
      <c r="HJX852" s="3"/>
      <c r="HJY852" s="3"/>
      <c r="HJZ852" s="3"/>
      <c r="HKA852" s="3"/>
      <c r="HKB852" s="3"/>
      <c r="HKC852" s="3"/>
      <c r="HKD852" s="3"/>
      <c r="HKE852" s="3"/>
      <c r="HKF852" s="3"/>
      <c r="HKG852" s="3"/>
      <c r="HKH852" s="3"/>
      <c r="HKI852" s="3"/>
      <c r="HKJ852" s="3"/>
      <c r="HKK852" s="3"/>
      <c r="HKL852" s="3"/>
      <c r="HKM852" s="3"/>
      <c r="HKN852" s="3"/>
      <c r="HKO852" s="3"/>
      <c r="HKP852" s="3"/>
      <c r="HKQ852" s="3"/>
      <c r="HKR852" s="3"/>
      <c r="HKS852" s="3"/>
      <c r="HKT852" s="3"/>
      <c r="HKU852" s="3"/>
      <c r="HKV852" s="3"/>
      <c r="HKW852" s="3"/>
      <c r="HKX852" s="3"/>
      <c r="HKY852" s="3"/>
      <c r="HKZ852" s="3"/>
      <c r="HLA852" s="3"/>
      <c r="HLB852" s="3"/>
      <c r="HLC852" s="3"/>
      <c r="HLD852" s="3"/>
      <c r="HLE852" s="3"/>
      <c r="HLF852" s="3"/>
      <c r="HLG852" s="3"/>
      <c r="HLH852" s="3"/>
      <c r="HLI852" s="3"/>
      <c r="HLJ852" s="3"/>
      <c r="HLK852" s="3"/>
      <c r="HLL852" s="3"/>
      <c r="HLM852" s="3"/>
      <c r="HLN852" s="3"/>
      <c r="HLO852" s="3"/>
      <c r="HLP852" s="3"/>
      <c r="HLQ852" s="3"/>
      <c r="HLR852" s="3"/>
      <c r="HLS852" s="3"/>
      <c r="HLT852" s="3"/>
      <c r="HLU852" s="3"/>
      <c r="HLV852" s="3"/>
      <c r="HLW852" s="3"/>
      <c r="HLX852" s="3"/>
      <c r="HLY852" s="3"/>
      <c r="HLZ852" s="3"/>
      <c r="HMA852" s="3"/>
      <c r="HMB852" s="3"/>
      <c r="HMC852" s="3"/>
      <c r="HMD852" s="3"/>
      <c r="HME852" s="3"/>
      <c r="HMF852" s="3"/>
      <c r="HMG852" s="3"/>
      <c r="HMH852" s="3"/>
      <c r="HMI852" s="3"/>
      <c r="HMJ852" s="3"/>
      <c r="HMK852" s="3"/>
      <c r="HML852" s="3"/>
      <c r="HMM852" s="3"/>
      <c r="HMN852" s="3"/>
      <c r="HMO852" s="3"/>
      <c r="HMP852" s="3"/>
      <c r="HMQ852" s="3"/>
      <c r="HMR852" s="3"/>
      <c r="HMS852" s="3"/>
      <c r="HMT852" s="3"/>
      <c r="HMU852" s="3"/>
      <c r="HMV852" s="3"/>
      <c r="HMW852" s="3"/>
      <c r="HMX852" s="3"/>
      <c r="HMY852" s="3"/>
      <c r="HMZ852" s="3"/>
      <c r="HNA852" s="3"/>
      <c r="HNB852" s="3"/>
      <c r="HNC852" s="3"/>
      <c r="HND852" s="3"/>
      <c r="HNE852" s="3"/>
      <c r="HNF852" s="3"/>
      <c r="HNG852" s="3"/>
      <c r="HNH852" s="3"/>
      <c r="HNI852" s="3"/>
      <c r="HNJ852" s="3"/>
      <c r="HNK852" s="3"/>
      <c r="HNL852" s="3"/>
      <c r="HNM852" s="3"/>
      <c r="HNN852" s="3"/>
      <c r="HNO852" s="3"/>
      <c r="HNP852" s="3"/>
      <c r="HNQ852" s="3"/>
      <c r="HNR852" s="3"/>
      <c r="HNS852" s="3"/>
      <c r="HNT852" s="3"/>
      <c r="HNU852" s="3"/>
      <c r="HNV852" s="3"/>
      <c r="HNW852" s="3"/>
      <c r="HNX852" s="3"/>
      <c r="HNY852" s="3"/>
      <c r="HNZ852" s="3"/>
      <c r="HOA852" s="3"/>
      <c r="HOB852" s="3"/>
      <c r="HOC852" s="3"/>
      <c r="HOD852" s="3"/>
      <c r="HOE852" s="3"/>
      <c r="HOF852" s="3"/>
      <c r="HOG852" s="3"/>
      <c r="HOH852" s="3"/>
      <c r="HOI852" s="3"/>
      <c r="HOJ852" s="3"/>
      <c r="HOK852" s="3"/>
      <c r="HOL852" s="3"/>
      <c r="HOM852" s="3"/>
      <c r="HON852" s="3"/>
      <c r="HOO852" s="3"/>
      <c r="HOP852" s="3"/>
      <c r="HOQ852" s="3"/>
      <c r="HOR852" s="3"/>
      <c r="HOS852" s="3"/>
      <c r="HOT852" s="3"/>
      <c r="HOU852" s="3"/>
      <c r="HOV852" s="3"/>
      <c r="HOW852" s="3"/>
      <c r="HOX852" s="3"/>
      <c r="HOY852" s="3"/>
      <c r="HOZ852" s="3"/>
      <c r="HPA852" s="3"/>
      <c r="HPB852" s="3"/>
      <c r="HPC852" s="3"/>
      <c r="HPD852" s="3"/>
      <c r="HPE852" s="3"/>
      <c r="HPF852" s="3"/>
      <c r="HPG852" s="3"/>
      <c r="HPH852" s="3"/>
      <c r="HPI852" s="3"/>
      <c r="HPJ852" s="3"/>
      <c r="HPK852" s="3"/>
      <c r="HPL852" s="3"/>
      <c r="HPM852" s="3"/>
      <c r="HPN852" s="3"/>
      <c r="HPO852" s="3"/>
      <c r="HPP852" s="3"/>
      <c r="HPQ852" s="3"/>
      <c r="HPR852" s="3"/>
      <c r="HPS852" s="3"/>
      <c r="HPT852" s="3"/>
      <c r="HPU852" s="3"/>
      <c r="HPV852" s="3"/>
      <c r="HPW852" s="3"/>
      <c r="HPX852" s="3"/>
      <c r="HPY852" s="3"/>
      <c r="HPZ852" s="3"/>
      <c r="HQA852" s="3"/>
      <c r="HQB852" s="3"/>
      <c r="HQC852" s="3"/>
      <c r="HQD852" s="3"/>
      <c r="HQE852" s="3"/>
      <c r="HQF852" s="3"/>
      <c r="HQG852" s="3"/>
      <c r="HQH852" s="3"/>
      <c r="HQI852" s="3"/>
      <c r="HQJ852" s="3"/>
      <c r="HQK852" s="3"/>
      <c r="HQL852" s="3"/>
      <c r="HQM852" s="3"/>
      <c r="HQN852" s="3"/>
      <c r="HQO852" s="3"/>
      <c r="HQP852" s="3"/>
      <c r="HQQ852" s="3"/>
      <c r="HQR852" s="3"/>
      <c r="HQS852" s="3"/>
      <c r="HQT852" s="3"/>
      <c r="HQU852" s="3"/>
      <c r="HQV852" s="3"/>
      <c r="HQW852" s="3"/>
      <c r="HQX852" s="3"/>
      <c r="HQY852" s="3"/>
      <c r="HQZ852" s="3"/>
      <c r="HRA852" s="3"/>
      <c r="HRB852" s="3"/>
      <c r="HRC852" s="3"/>
      <c r="HRD852" s="3"/>
      <c r="HRE852" s="3"/>
      <c r="HRF852" s="3"/>
      <c r="HRG852" s="3"/>
      <c r="HRH852" s="3"/>
      <c r="HRI852" s="3"/>
      <c r="HRJ852" s="3"/>
      <c r="HRK852" s="3"/>
      <c r="HRL852" s="3"/>
      <c r="HRM852" s="3"/>
      <c r="HRN852" s="3"/>
      <c r="HRO852" s="3"/>
      <c r="HRP852" s="3"/>
      <c r="HRQ852" s="3"/>
      <c r="HRR852" s="3"/>
      <c r="HRS852" s="3"/>
      <c r="HRT852" s="3"/>
      <c r="HRU852" s="3"/>
      <c r="HRV852" s="3"/>
      <c r="HRW852" s="3"/>
      <c r="HRX852" s="3"/>
      <c r="HRY852" s="3"/>
      <c r="HRZ852" s="3"/>
      <c r="HSA852" s="3"/>
      <c r="HSB852" s="3"/>
      <c r="HSC852" s="3"/>
      <c r="HSD852" s="3"/>
      <c r="HSE852" s="3"/>
      <c r="HSF852" s="3"/>
      <c r="HSG852" s="3"/>
      <c r="HSH852" s="3"/>
      <c r="HSI852" s="3"/>
      <c r="HSJ852" s="3"/>
      <c r="HSK852" s="3"/>
      <c r="HSL852" s="3"/>
      <c r="HSM852" s="3"/>
      <c r="HSN852" s="3"/>
      <c r="HSO852" s="3"/>
      <c r="HSP852" s="3"/>
      <c r="HSQ852" s="3"/>
      <c r="HSR852" s="3"/>
      <c r="HSS852" s="3"/>
      <c r="HST852" s="3"/>
      <c r="HSU852" s="3"/>
      <c r="HSV852" s="3"/>
      <c r="HSW852" s="3"/>
      <c r="HSX852" s="3"/>
      <c r="HSY852" s="3"/>
      <c r="HSZ852" s="3"/>
      <c r="HTA852" s="3"/>
      <c r="HTB852" s="3"/>
      <c r="HTC852" s="3"/>
      <c r="HTD852" s="3"/>
      <c r="HTE852" s="3"/>
      <c r="HTF852" s="3"/>
      <c r="HTG852" s="3"/>
      <c r="HTH852" s="3"/>
      <c r="HTI852" s="3"/>
      <c r="HTJ852" s="3"/>
      <c r="HTK852" s="3"/>
      <c r="HTL852" s="3"/>
      <c r="HTM852" s="3"/>
      <c r="HTN852" s="3"/>
      <c r="HTO852" s="3"/>
      <c r="HTP852" s="3"/>
      <c r="HTQ852" s="3"/>
      <c r="HTR852" s="3"/>
      <c r="HTS852" s="3"/>
      <c r="HTT852" s="3"/>
      <c r="HTU852" s="3"/>
      <c r="HTV852" s="3"/>
      <c r="HTW852" s="3"/>
      <c r="HTX852" s="3"/>
      <c r="HTY852" s="3"/>
      <c r="HTZ852" s="3"/>
      <c r="HUA852" s="3"/>
      <c r="HUB852" s="3"/>
      <c r="HUC852" s="3"/>
      <c r="HUD852" s="3"/>
      <c r="HUE852" s="3"/>
      <c r="HUF852" s="3"/>
      <c r="HUG852" s="3"/>
      <c r="HUH852" s="3"/>
      <c r="HUI852" s="3"/>
      <c r="HUJ852" s="3"/>
      <c r="HUK852" s="3"/>
      <c r="HUL852" s="3"/>
      <c r="HUM852" s="3"/>
      <c r="HUN852" s="3"/>
      <c r="HUO852" s="3"/>
      <c r="HUP852" s="3"/>
      <c r="HUQ852" s="3"/>
      <c r="HUR852" s="3"/>
      <c r="HUS852" s="3"/>
      <c r="HUT852" s="3"/>
      <c r="HUU852" s="3"/>
      <c r="HUV852" s="3"/>
      <c r="HUW852" s="3"/>
      <c r="HUX852" s="3"/>
      <c r="HUY852" s="3"/>
      <c r="HUZ852" s="3"/>
      <c r="HVA852" s="3"/>
      <c r="HVB852" s="3"/>
      <c r="HVC852" s="3"/>
      <c r="HVD852" s="3"/>
      <c r="HVE852" s="3"/>
      <c r="HVF852" s="3"/>
      <c r="HVG852" s="3"/>
      <c r="HVH852" s="3"/>
      <c r="HVI852" s="3"/>
      <c r="HVJ852" s="3"/>
      <c r="HVK852" s="3"/>
      <c r="HVL852" s="3"/>
      <c r="HVM852" s="3"/>
      <c r="HVN852" s="3"/>
      <c r="HVO852" s="3"/>
      <c r="HVP852" s="3"/>
      <c r="HVQ852" s="3"/>
      <c r="HVR852" s="3"/>
      <c r="HVS852" s="3"/>
      <c r="HVT852" s="3"/>
      <c r="HVU852" s="3"/>
      <c r="HVV852" s="3"/>
      <c r="HVW852" s="3"/>
      <c r="HVX852" s="3"/>
      <c r="HVY852" s="3"/>
      <c r="HVZ852" s="3"/>
      <c r="HWA852" s="3"/>
      <c r="HWB852" s="3"/>
      <c r="HWC852" s="3"/>
      <c r="HWD852" s="3"/>
      <c r="HWE852" s="3"/>
      <c r="HWF852" s="3"/>
      <c r="HWG852" s="3"/>
      <c r="HWH852" s="3"/>
      <c r="HWI852" s="3"/>
      <c r="HWJ852" s="3"/>
      <c r="HWK852" s="3"/>
      <c r="HWL852" s="3"/>
      <c r="HWM852" s="3"/>
      <c r="HWN852" s="3"/>
      <c r="HWO852" s="3"/>
      <c r="HWP852" s="3"/>
      <c r="HWQ852" s="3"/>
      <c r="HWR852" s="3"/>
      <c r="HWS852" s="3"/>
      <c r="HWT852" s="3"/>
      <c r="HWU852" s="3"/>
      <c r="HWV852" s="3"/>
      <c r="HWW852" s="3"/>
      <c r="HWX852" s="3"/>
      <c r="HWY852" s="3"/>
      <c r="HWZ852" s="3"/>
      <c r="HXA852" s="3"/>
      <c r="HXB852" s="3"/>
      <c r="HXC852" s="3"/>
      <c r="HXD852" s="3"/>
      <c r="HXE852" s="3"/>
      <c r="HXF852" s="3"/>
      <c r="HXG852" s="3"/>
      <c r="HXH852" s="3"/>
      <c r="HXI852" s="3"/>
      <c r="HXJ852" s="3"/>
      <c r="HXK852" s="3"/>
      <c r="HXL852" s="3"/>
      <c r="HXM852" s="3"/>
      <c r="HXN852" s="3"/>
      <c r="HXO852" s="3"/>
      <c r="HXP852" s="3"/>
      <c r="HXQ852" s="3"/>
      <c r="HXR852" s="3"/>
      <c r="HXS852" s="3"/>
      <c r="HXT852" s="3"/>
      <c r="HXU852" s="3"/>
      <c r="HXV852" s="3"/>
      <c r="HXW852" s="3"/>
      <c r="HXX852" s="3"/>
      <c r="HXY852" s="3"/>
      <c r="HXZ852" s="3"/>
      <c r="HYA852" s="3"/>
      <c r="HYB852" s="3"/>
      <c r="HYC852" s="3"/>
      <c r="HYD852" s="3"/>
      <c r="HYE852" s="3"/>
      <c r="HYF852" s="3"/>
      <c r="HYG852" s="3"/>
      <c r="HYH852" s="3"/>
      <c r="HYI852" s="3"/>
      <c r="HYJ852" s="3"/>
      <c r="HYK852" s="3"/>
      <c r="HYL852" s="3"/>
      <c r="HYM852" s="3"/>
      <c r="HYN852" s="3"/>
      <c r="HYO852" s="3"/>
      <c r="HYP852" s="3"/>
      <c r="HYQ852" s="3"/>
      <c r="HYR852" s="3"/>
      <c r="HYS852" s="3"/>
      <c r="HYT852" s="3"/>
      <c r="HYU852" s="3"/>
      <c r="HYV852" s="3"/>
      <c r="HYW852" s="3"/>
      <c r="HYX852" s="3"/>
      <c r="HYY852" s="3"/>
      <c r="HYZ852" s="3"/>
      <c r="HZA852" s="3"/>
      <c r="HZB852" s="3"/>
      <c r="HZC852" s="3"/>
      <c r="HZD852" s="3"/>
      <c r="HZE852" s="3"/>
      <c r="HZF852" s="3"/>
      <c r="HZG852" s="3"/>
      <c r="HZH852" s="3"/>
      <c r="HZI852" s="3"/>
      <c r="HZJ852" s="3"/>
      <c r="HZK852" s="3"/>
      <c r="HZL852" s="3"/>
      <c r="HZM852" s="3"/>
      <c r="HZN852" s="3"/>
      <c r="HZO852" s="3"/>
      <c r="HZP852" s="3"/>
      <c r="HZQ852" s="3"/>
      <c r="HZR852" s="3"/>
      <c r="HZS852" s="3"/>
      <c r="HZT852" s="3"/>
      <c r="HZU852" s="3"/>
      <c r="HZV852" s="3"/>
      <c r="HZW852" s="3"/>
      <c r="HZX852" s="3"/>
      <c r="HZY852" s="3"/>
      <c r="HZZ852" s="3"/>
      <c r="IAA852" s="3"/>
      <c r="IAB852" s="3"/>
      <c r="IAC852" s="3"/>
      <c r="IAD852" s="3"/>
      <c r="IAE852" s="3"/>
      <c r="IAF852" s="3"/>
      <c r="IAG852" s="3"/>
      <c r="IAH852" s="3"/>
      <c r="IAI852" s="3"/>
      <c r="IAJ852" s="3"/>
      <c r="IAK852" s="3"/>
      <c r="IAL852" s="3"/>
      <c r="IAM852" s="3"/>
      <c r="IAN852" s="3"/>
      <c r="IAO852" s="3"/>
      <c r="IAP852" s="3"/>
      <c r="IAQ852" s="3"/>
      <c r="IAR852" s="3"/>
      <c r="IAS852" s="3"/>
      <c r="IAT852" s="3"/>
      <c r="IAU852" s="3"/>
      <c r="IAV852" s="3"/>
      <c r="IAW852" s="3"/>
      <c r="IAX852" s="3"/>
      <c r="IAY852" s="3"/>
      <c r="IAZ852" s="3"/>
      <c r="IBA852" s="3"/>
      <c r="IBB852" s="3"/>
      <c r="IBC852" s="3"/>
      <c r="IBD852" s="3"/>
      <c r="IBE852" s="3"/>
      <c r="IBF852" s="3"/>
      <c r="IBG852" s="3"/>
      <c r="IBH852" s="3"/>
      <c r="IBI852" s="3"/>
      <c r="IBJ852" s="3"/>
      <c r="IBK852" s="3"/>
      <c r="IBL852" s="3"/>
      <c r="IBM852" s="3"/>
      <c r="IBN852" s="3"/>
      <c r="IBO852" s="3"/>
      <c r="IBP852" s="3"/>
      <c r="IBQ852" s="3"/>
      <c r="IBR852" s="3"/>
      <c r="IBS852" s="3"/>
      <c r="IBT852" s="3"/>
      <c r="IBU852" s="3"/>
      <c r="IBV852" s="3"/>
      <c r="IBW852" s="3"/>
      <c r="IBX852" s="3"/>
      <c r="IBY852" s="3"/>
      <c r="IBZ852" s="3"/>
      <c r="ICA852" s="3"/>
      <c r="ICB852" s="3"/>
      <c r="ICC852" s="3"/>
      <c r="ICD852" s="3"/>
      <c r="ICE852" s="3"/>
      <c r="ICF852" s="3"/>
      <c r="ICG852" s="3"/>
      <c r="ICH852" s="3"/>
      <c r="ICI852" s="3"/>
      <c r="ICJ852" s="3"/>
      <c r="ICK852" s="3"/>
      <c r="ICL852" s="3"/>
      <c r="ICM852" s="3"/>
      <c r="ICN852" s="3"/>
      <c r="ICO852" s="3"/>
      <c r="ICP852" s="3"/>
      <c r="ICQ852" s="3"/>
      <c r="ICR852" s="3"/>
      <c r="ICS852" s="3"/>
      <c r="ICT852" s="3"/>
      <c r="ICU852" s="3"/>
      <c r="ICV852" s="3"/>
      <c r="ICW852" s="3"/>
      <c r="ICX852" s="3"/>
      <c r="ICY852" s="3"/>
      <c r="ICZ852" s="3"/>
      <c r="IDA852" s="3"/>
      <c r="IDB852" s="3"/>
      <c r="IDC852" s="3"/>
      <c r="IDD852" s="3"/>
      <c r="IDE852" s="3"/>
      <c r="IDF852" s="3"/>
      <c r="IDG852" s="3"/>
      <c r="IDH852" s="3"/>
      <c r="IDI852" s="3"/>
      <c r="IDJ852" s="3"/>
      <c r="IDK852" s="3"/>
      <c r="IDL852" s="3"/>
      <c r="IDM852" s="3"/>
      <c r="IDN852" s="3"/>
      <c r="IDO852" s="3"/>
      <c r="IDP852" s="3"/>
      <c r="IDQ852" s="3"/>
      <c r="IDR852" s="3"/>
      <c r="IDS852" s="3"/>
      <c r="IDT852" s="3"/>
      <c r="IDU852" s="3"/>
      <c r="IDV852" s="3"/>
      <c r="IDW852" s="3"/>
      <c r="IDX852" s="3"/>
      <c r="IDY852" s="3"/>
      <c r="IDZ852" s="3"/>
      <c r="IEA852" s="3"/>
      <c r="IEB852" s="3"/>
      <c r="IEC852" s="3"/>
      <c r="IED852" s="3"/>
      <c r="IEE852" s="3"/>
      <c r="IEF852" s="3"/>
      <c r="IEG852" s="3"/>
      <c r="IEH852" s="3"/>
      <c r="IEI852" s="3"/>
      <c r="IEJ852" s="3"/>
      <c r="IEK852" s="3"/>
      <c r="IEL852" s="3"/>
      <c r="IEM852" s="3"/>
      <c r="IEN852" s="3"/>
      <c r="IEO852" s="3"/>
      <c r="IEP852" s="3"/>
      <c r="IEQ852" s="3"/>
      <c r="IER852" s="3"/>
      <c r="IES852" s="3"/>
      <c r="IET852" s="3"/>
      <c r="IEU852" s="3"/>
      <c r="IEV852" s="3"/>
      <c r="IEW852" s="3"/>
      <c r="IEX852" s="3"/>
      <c r="IEY852" s="3"/>
      <c r="IEZ852" s="3"/>
      <c r="IFA852" s="3"/>
      <c r="IFB852" s="3"/>
      <c r="IFC852" s="3"/>
      <c r="IFD852" s="3"/>
      <c r="IFE852" s="3"/>
      <c r="IFF852" s="3"/>
      <c r="IFG852" s="3"/>
      <c r="IFH852" s="3"/>
      <c r="IFI852" s="3"/>
      <c r="IFJ852" s="3"/>
      <c r="IFK852" s="3"/>
      <c r="IFL852" s="3"/>
      <c r="IFM852" s="3"/>
      <c r="IFN852" s="3"/>
      <c r="IFO852" s="3"/>
      <c r="IFP852" s="3"/>
      <c r="IFQ852" s="3"/>
      <c r="IFR852" s="3"/>
      <c r="IFS852" s="3"/>
      <c r="IFT852" s="3"/>
      <c r="IFU852" s="3"/>
      <c r="IFV852" s="3"/>
      <c r="IFW852" s="3"/>
      <c r="IFX852" s="3"/>
      <c r="IFY852" s="3"/>
      <c r="IFZ852" s="3"/>
      <c r="IGA852" s="3"/>
      <c r="IGB852" s="3"/>
      <c r="IGC852" s="3"/>
      <c r="IGD852" s="3"/>
      <c r="IGE852" s="3"/>
      <c r="IGF852" s="3"/>
      <c r="IGG852" s="3"/>
      <c r="IGH852" s="3"/>
      <c r="IGI852" s="3"/>
      <c r="IGJ852" s="3"/>
      <c r="IGK852" s="3"/>
      <c r="IGL852" s="3"/>
      <c r="IGM852" s="3"/>
      <c r="IGN852" s="3"/>
      <c r="IGO852" s="3"/>
      <c r="IGP852" s="3"/>
      <c r="IGQ852" s="3"/>
      <c r="IGR852" s="3"/>
      <c r="IGS852" s="3"/>
      <c r="IGT852" s="3"/>
      <c r="IGU852" s="3"/>
      <c r="IGV852" s="3"/>
      <c r="IGW852" s="3"/>
      <c r="IGX852" s="3"/>
      <c r="IGY852" s="3"/>
      <c r="IGZ852" s="3"/>
      <c r="IHA852" s="3"/>
      <c r="IHB852" s="3"/>
      <c r="IHC852" s="3"/>
      <c r="IHD852" s="3"/>
      <c r="IHE852" s="3"/>
      <c r="IHF852" s="3"/>
      <c r="IHG852" s="3"/>
      <c r="IHH852" s="3"/>
      <c r="IHI852" s="3"/>
      <c r="IHJ852" s="3"/>
      <c r="IHK852" s="3"/>
      <c r="IHL852" s="3"/>
      <c r="IHM852" s="3"/>
      <c r="IHN852" s="3"/>
      <c r="IHO852" s="3"/>
      <c r="IHP852" s="3"/>
      <c r="IHQ852" s="3"/>
      <c r="IHR852" s="3"/>
      <c r="IHS852" s="3"/>
      <c r="IHT852" s="3"/>
      <c r="IHU852" s="3"/>
      <c r="IHV852" s="3"/>
      <c r="IHW852" s="3"/>
      <c r="IHX852" s="3"/>
      <c r="IHY852" s="3"/>
      <c r="IHZ852" s="3"/>
      <c r="IIA852" s="3"/>
      <c r="IIB852" s="3"/>
      <c r="IIC852" s="3"/>
      <c r="IID852" s="3"/>
      <c r="IIE852" s="3"/>
      <c r="IIF852" s="3"/>
      <c r="IIG852" s="3"/>
      <c r="IIH852" s="3"/>
      <c r="III852" s="3"/>
      <c r="IIJ852" s="3"/>
      <c r="IIK852" s="3"/>
      <c r="IIL852" s="3"/>
      <c r="IIM852" s="3"/>
      <c r="IIN852" s="3"/>
      <c r="IIO852" s="3"/>
      <c r="IIP852" s="3"/>
      <c r="IIQ852" s="3"/>
      <c r="IIR852" s="3"/>
      <c r="IIS852" s="3"/>
      <c r="IIT852" s="3"/>
      <c r="IIU852" s="3"/>
      <c r="IIV852" s="3"/>
      <c r="IIW852" s="3"/>
      <c r="IIX852" s="3"/>
      <c r="IIY852" s="3"/>
      <c r="IIZ852" s="3"/>
      <c r="IJA852" s="3"/>
      <c r="IJB852" s="3"/>
      <c r="IJC852" s="3"/>
      <c r="IJD852" s="3"/>
      <c r="IJE852" s="3"/>
      <c r="IJF852" s="3"/>
      <c r="IJG852" s="3"/>
      <c r="IJH852" s="3"/>
      <c r="IJI852" s="3"/>
      <c r="IJJ852" s="3"/>
      <c r="IJK852" s="3"/>
      <c r="IJL852" s="3"/>
      <c r="IJM852" s="3"/>
      <c r="IJN852" s="3"/>
      <c r="IJO852" s="3"/>
      <c r="IJP852" s="3"/>
      <c r="IJQ852" s="3"/>
      <c r="IJR852" s="3"/>
      <c r="IJS852" s="3"/>
      <c r="IJT852" s="3"/>
      <c r="IJU852" s="3"/>
      <c r="IJV852" s="3"/>
      <c r="IJW852" s="3"/>
      <c r="IJX852" s="3"/>
      <c r="IJY852" s="3"/>
      <c r="IJZ852" s="3"/>
      <c r="IKA852" s="3"/>
      <c r="IKB852" s="3"/>
      <c r="IKC852" s="3"/>
      <c r="IKD852" s="3"/>
      <c r="IKE852" s="3"/>
      <c r="IKF852" s="3"/>
      <c r="IKG852" s="3"/>
      <c r="IKH852" s="3"/>
      <c r="IKI852" s="3"/>
      <c r="IKJ852" s="3"/>
      <c r="IKK852" s="3"/>
      <c r="IKL852" s="3"/>
      <c r="IKM852" s="3"/>
      <c r="IKN852" s="3"/>
      <c r="IKO852" s="3"/>
      <c r="IKP852" s="3"/>
      <c r="IKQ852" s="3"/>
      <c r="IKR852" s="3"/>
      <c r="IKS852" s="3"/>
      <c r="IKT852" s="3"/>
      <c r="IKU852" s="3"/>
      <c r="IKV852" s="3"/>
      <c r="IKW852" s="3"/>
      <c r="IKX852" s="3"/>
      <c r="IKY852" s="3"/>
      <c r="IKZ852" s="3"/>
      <c r="ILA852" s="3"/>
      <c r="ILB852" s="3"/>
      <c r="ILC852" s="3"/>
      <c r="ILD852" s="3"/>
      <c r="ILE852" s="3"/>
      <c r="ILF852" s="3"/>
      <c r="ILG852" s="3"/>
      <c r="ILH852" s="3"/>
      <c r="ILI852" s="3"/>
      <c r="ILJ852" s="3"/>
      <c r="ILK852" s="3"/>
      <c r="ILL852" s="3"/>
      <c r="ILM852" s="3"/>
      <c r="ILN852" s="3"/>
      <c r="ILO852" s="3"/>
      <c r="ILP852" s="3"/>
      <c r="ILQ852" s="3"/>
      <c r="ILR852" s="3"/>
      <c r="ILS852" s="3"/>
      <c r="ILT852" s="3"/>
      <c r="ILU852" s="3"/>
      <c r="ILV852" s="3"/>
      <c r="ILW852" s="3"/>
      <c r="ILX852" s="3"/>
      <c r="ILY852" s="3"/>
      <c r="ILZ852" s="3"/>
      <c r="IMA852" s="3"/>
      <c r="IMB852" s="3"/>
      <c r="IMC852" s="3"/>
      <c r="IMD852" s="3"/>
      <c r="IME852" s="3"/>
      <c r="IMF852" s="3"/>
      <c r="IMG852" s="3"/>
      <c r="IMH852" s="3"/>
      <c r="IMI852" s="3"/>
      <c r="IMJ852" s="3"/>
      <c r="IMK852" s="3"/>
      <c r="IML852" s="3"/>
      <c r="IMM852" s="3"/>
      <c r="IMN852" s="3"/>
      <c r="IMO852" s="3"/>
      <c r="IMP852" s="3"/>
      <c r="IMQ852" s="3"/>
      <c r="IMR852" s="3"/>
      <c r="IMS852" s="3"/>
      <c r="IMT852" s="3"/>
      <c r="IMU852" s="3"/>
      <c r="IMV852" s="3"/>
      <c r="IMW852" s="3"/>
      <c r="IMX852" s="3"/>
      <c r="IMY852" s="3"/>
      <c r="IMZ852" s="3"/>
      <c r="INA852" s="3"/>
      <c r="INB852" s="3"/>
      <c r="INC852" s="3"/>
      <c r="IND852" s="3"/>
      <c r="INE852" s="3"/>
      <c r="INF852" s="3"/>
      <c r="ING852" s="3"/>
      <c r="INH852" s="3"/>
      <c r="INI852" s="3"/>
      <c r="INJ852" s="3"/>
      <c r="INK852" s="3"/>
      <c r="INL852" s="3"/>
      <c r="INM852" s="3"/>
      <c r="INN852" s="3"/>
      <c r="INO852" s="3"/>
      <c r="INP852" s="3"/>
      <c r="INQ852" s="3"/>
      <c r="INR852" s="3"/>
      <c r="INS852" s="3"/>
      <c r="INT852" s="3"/>
      <c r="INU852" s="3"/>
      <c r="INV852" s="3"/>
      <c r="INW852" s="3"/>
      <c r="INX852" s="3"/>
      <c r="INY852" s="3"/>
      <c r="INZ852" s="3"/>
      <c r="IOA852" s="3"/>
      <c r="IOB852" s="3"/>
      <c r="IOC852" s="3"/>
      <c r="IOD852" s="3"/>
      <c r="IOE852" s="3"/>
      <c r="IOF852" s="3"/>
      <c r="IOG852" s="3"/>
      <c r="IOH852" s="3"/>
      <c r="IOI852" s="3"/>
      <c r="IOJ852" s="3"/>
      <c r="IOK852" s="3"/>
      <c r="IOL852" s="3"/>
      <c r="IOM852" s="3"/>
      <c r="ION852" s="3"/>
      <c r="IOO852" s="3"/>
      <c r="IOP852" s="3"/>
      <c r="IOQ852" s="3"/>
      <c r="IOR852" s="3"/>
      <c r="IOS852" s="3"/>
      <c r="IOT852" s="3"/>
      <c r="IOU852" s="3"/>
      <c r="IOV852" s="3"/>
      <c r="IOW852" s="3"/>
      <c r="IOX852" s="3"/>
      <c r="IOY852" s="3"/>
      <c r="IOZ852" s="3"/>
      <c r="IPA852" s="3"/>
      <c r="IPB852" s="3"/>
      <c r="IPC852" s="3"/>
      <c r="IPD852" s="3"/>
      <c r="IPE852" s="3"/>
      <c r="IPF852" s="3"/>
      <c r="IPG852" s="3"/>
      <c r="IPH852" s="3"/>
      <c r="IPI852" s="3"/>
      <c r="IPJ852" s="3"/>
      <c r="IPK852" s="3"/>
      <c r="IPL852" s="3"/>
      <c r="IPM852" s="3"/>
      <c r="IPN852" s="3"/>
      <c r="IPO852" s="3"/>
      <c r="IPP852" s="3"/>
      <c r="IPQ852" s="3"/>
      <c r="IPR852" s="3"/>
      <c r="IPS852" s="3"/>
      <c r="IPT852" s="3"/>
      <c r="IPU852" s="3"/>
      <c r="IPV852" s="3"/>
      <c r="IPW852" s="3"/>
      <c r="IPX852" s="3"/>
      <c r="IPY852" s="3"/>
      <c r="IPZ852" s="3"/>
      <c r="IQA852" s="3"/>
      <c r="IQB852" s="3"/>
      <c r="IQC852" s="3"/>
      <c r="IQD852" s="3"/>
      <c r="IQE852" s="3"/>
      <c r="IQF852" s="3"/>
      <c r="IQG852" s="3"/>
      <c r="IQH852" s="3"/>
      <c r="IQI852" s="3"/>
      <c r="IQJ852" s="3"/>
      <c r="IQK852" s="3"/>
      <c r="IQL852" s="3"/>
      <c r="IQM852" s="3"/>
      <c r="IQN852" s="3"/>
      <c r="IQO852" s="3"/>
      <c r="IQP852" s="3"/>
      <c r="IQQ852" s="3"/>
      <c r="IQR852" s="3"/>
      <c r="IQS852" s="3"/>
      <c r="IQT852" s="3"/>
      <c r="IQU852" s="3"/>
      <c r="IQV852" s="3"/>
      <c r="IQW852" s="3"/>
      <c r="IQX852" s="3"/>
      <c r="IQY852" s="3"/>
      <c r="IQZ852" s="3"/>
      <c r="IRA852" s="3"/>
      <c r="IRB852" s="3"/>
      <c r="IRC852" s="3"/>
      <c r="IRD852" s="3"/>
      <c r="IRE852" s="3"/>
      <c r="IRF852" s="3"/>
      <c r="IRG852" s="3"/>
      <c r="IRH852" s="3"/>
      <c r="IRI852" s="3"/>
      <c r="IRJ852" s="3"/>
      <c r="IRK852" s="3"/>
      <c r="IRL852" s="3"/>
      <c r="IRM852" s="3"/>
      <c r="IRN852" s="3"/>
      <c r="IRO852" s="3"/>
      <c r="IRP852" s="3"/>
      <c r="IRQ852" s="3"/>
      <c r="IRR852" s="3"/>
      <c r="IRS852" s="3"/>
      <c r="IRT852" s="3"/>
      <c r="IRU852" s="3"/>
      <c r="IRV852" s="3"/>
      <c r="IRW852" s="3"/>
      <c r="IRX852" s="3"/>
      <c r="IRY852" s="3"/>
      <c r="IRZ852" s="3"/>
      <c r="ISA852" s="3"/>
      <c r="ISB852" s="3"/>
      <c r="ISC852" s="3"/>
      <c r="ISD852" s="3"/>
      <c r="ISE852" s="3"/>
      <c r="ISF852" s="3"/>
      <c r="ISG852" s="3"/>
      <c r="ISH852" s="3"/>
      <c r="ISI852" s="3"/>
      <c r="ISJ852" s="3"/>
      <c r="ISK852" s="3"/>
      <c r="ISL852" s="3"/>
      <c r="ISM852" s="3"/>
      <c r="ISN852" s="3"/>
      <c r="ISO852" s="3"/>
      <c r="ISP852" s="3"/>
      <c r="ISQ852" s="3"/>
      <c r="ISR852" s="3"/>
      <c r="ISS852" s="3"/>
      <c r="IST852" s="3"/>
      <c r="ISU852" s="3"/>
      <c r="ISV852" s="3"/>
      <c r="ISW852" s="3"/>
      <c r="ISX852" s="3"/>
      <c r="ISY852" s="3"/>
      <c r="ISZ852" s="3"/>
      <c r="ITA852" s="3"/>
      <c r="ITB852" s="3"/>
      <c r="ITC852" s="3"/>
      <c r="ITD852" s="3"/>
      <c r="ITE852" s="3"/>
      <c r="ITF852" s="3"/>
      <c r="ITG852" s="3"/>
      <c r="ITH852" s="3"/>
      <c r="ITI852" s="3"/>
      <c r="ITJ852" s="3"/>
      <c r="ITK852" s="3"/>
      <c r="ITL852" s="3"/>
      <c r="ITM852" s="3"/>
      <c r="ITN852" s="3"/>
      <c r="ITO852" s="3"/>
      <c r="ITP852" s="3"/>
      <c r="ITQ852" s="3"/>
      <c r="ITR852" s="3"/>
      <c r="ITS852" s="3"/>
      <c r="ITT852" s="3"/>
      <c r="ITU852" s="3"/>
      <c r="ITV852" s="3"/>
      <c r="ITW852" s="3"/>
      <c r="ITX852" s="3"/>
      <c r="ITY852" s="3"/>
      <c r="ITZ852" s="3"/>
      <c r="IUA852" s="3"/>
      <c r="IUB852" s="3"/>
      <c r="IUC852" s="3"/>
      <c r="IUD852" s="3"/>
      <c r="IUE852" s="3"/>
      <c r="IUF852" s="3"/>
      <c r="IUG852" s="3"/>
      <c r="IUH852" s="3"/>
      <c r="IUI852" s="3"/>
      <c r="IUJ852" s="3"/>
      <c r="IUK852" s="3"/>
      <c r="IUL852" s="3"/>
      <c r="IUM852" s="3"/>
      <c r="IUN852" s="3"/>
      <c r="IUO852" s="3"/>
      <c r="IUP852" s="3"/>
      <c r="IUQ852" s="3"/>
      <c r="IUR852" s="3"/>
      <c r="IUS852" s="3"/>
      <c r="IUT852" s="3"/>
      <c r="IUU852" s="3"/>
      <c r="IUV852" s="3"/>
      <c r="IUW852" s="3"/>
      <c r="IUX852" s="3"/>
      <c r="IUY852" s="3"/>
      <c r="IUZ852" s="3"/>
      <c r="IVA852" s="3"/>
      <c r="IVB852" s="3"/>
      <c r="IVC852" s="3"/>
      <c r="IVD852" s="3"/>
      <c r="IVE852" s="3"/>
      <c r="IVF852" s="3"/>
      <c r="IVG852" s="3"/>
      <c r="IVH852" s="3"/>
      <c r="IVI852" s="3"/>
      <c r="IVJ852" s="3"/>
      <c r="IVK852" s="3"/>
      <c r="IVL852" s="3"/>
      <c r="IVM852" s="3"/>
      <c r="IVN852" s="3"/>
      <c r="IVO852" s="3"/>
      <c r="IVP852" s="3"/>
      <c r="IVQ852" s="3"/>
      <c r="IVR852" s="3"/>
      <c r="IVS852" s="3"/>
      <c r="IVT852" s="3"/>
      <c r="IVU852" s="3"/>
      <c r="IVV852" s="3"/>
      <c r="IVW852" s="3"/>
      <c r="IVX852" s="3"/>
      <c r="IVY852" s="3"/>
      <c r="IVZ852" s="3"/>
      <c r="IWA852" s="3"/>
      <c r="IWB852" s="3"/>
      <c r="IWC852" s="3"/>
      <c r="IWD852" s="3"/>
      <c r="IWE852" s="3"/>
      <c r="IWF852" s="3"/>
      <c r="IWG852" s="3"/>
      <c r="IWH852" s="3"/>
      <c r="IWI852" s="3"/>
      <c r="IWJ852" s="3"/>
      <c r="IWK852" s="3"/>
      <c r="IWL852" s="3"/>
      <c r="IWM852" s="3"/>
      <c r="IWN852" s="3"/>
      <c r="IWO852" s="3"/>
      <c r="IWP852" s="3"/>
      <c r="IWQ852" s="3"/>
      <c r="IWR852" s="3"/>
      <c r="IWS852" s="3"/>
      <c r="IWT852" s="3"/>
      <c r="IWU852" s="3"/>
      <c r="IWV852" s="3"/>
      <c r="IWW852" s="3"/>
      <c r="IWX852" s="3"/>
      <c r="IWY852" s="3"/>
      <c r="IWZ852" s="3"/>
      <c r="IXA852" s="3"/>
      <c r="IXB852" s="3"/>
      <c r="IXC852" s="3"/>
      <c r="IXD852" s="3"/>
      <c r="IXE852" s="3"/>
      <c r="IXF852" s="3"/>
      <c r="IXG852" s="3"/>
      <c r="IXH852" s="3"/>
      <c r="IXI852" s="3"/>
      <c r="IXJ852" s="3"/>
      <c r="IXK852" s="3"/>
      <c r="IXL852" s="3"/>
      <c r="IXM852" s="3"/>
      <c r="IXN852" s="3"/>
      <c r="IXO852" s="3"/>
      <c r="IXP852" s="3"/>
      <c r="IXQ852" s="3"/>
      <c r="IXR852" s="3"/>
      <c r="IXS852" s="3"/>
      <c r="IXT852" s="3"/>
      <c r="IXU852" s="3"/>
      <c r="IXV852" s="3"/>
      <c r="IXW852" s="3"/>
      <c r="IXX852" s="3"/>
      <c r="IXY852" s="3"/>
      <c r="IXZ852" s="3"/>
      <c r="IYA852" s="3"/>
      <c r="IYB852" s="3"/>
      <c r="IYC852" s="3"/>
      <c r="IYD852" s="3"/>
      <c r="IYE852" s="3"/>
      <c r="IYF852" s="3"/>
      <c r="IYG852" s="3"/>
      <c r="IYH852" s="3"/>
      <c r="IYI852" s="3"/>
      <c r="IYJ852" s="3"/>
      <c r="IYK852" s="3"/>
      <c r="IYL852" s="3"/>
      <c r="IYM852" s="3"/>
      <c r="IYN852" s="3"/>
      <c r="IYO852" s="3"/>
      <c r="IYP852" s="3"/>
      <c r="IYQ852" s="3"/>
      <c r="IYR852" s="3"/>
      <c r="IYS852" s="3"/>
      <c r="IYT852" s="3"/>
      <c r="IYU852" s="3"/>
      <c r="IYV852" s="3"/>
      <c r="IYW852" s="3"/>
      <c r="IYX852" s="3"/>
      <c r="IYY852" s="3"/>
      <c r="IYZ852" s="3"/>
      <c r="IZA852" s="3"/>
      <c r="IZB852" s="3"/>
      <c r="IZC852" s="3"/>
      <c r="IZD852" s="3"/>
      <c r="IZE852" s="3"/>
      <c r="IZF852" s="3"/>
      <c r="IZG852" s="3"/>
      <c r="IZH852" s="3"/>
      <c r="IZI852" s="3"/>
      <c r="IZJ852" s="3"/>
      <c r="IZK852" s="3"/>
      <c r="IZL852" s="3"/>
      <c r="IZM852" s="3"/>
      <c r="IZN852" s="3"/>
      <c r="IZO852" s="3"/>
      <c r="IZP852" s="3"/>
      <c r="IZQ852" s="3"/>
      <c r="IZR852" s="3"/>
      <c r="IZS852" s="3"/>
      <c r="IZT852" s="3"/>
      <c r="IZU852" s="3"/>
      <c r="IZV852" s="3"/>
      <c r="IZW852" s="3"/>
      <c r="IZX852" s="3"/>
      <c r="IZY852" s="3"/>
      <c r="IZZ852" s="3"/>
      <c r="JAA852" s="3"/>
      <c r="JAB852" s="3"/>
      <c r="JAC852" s="3"/>
      <c r="JAD852" s="3"/>
      <c r="JAE852" s="3"/>
      <c r="JAF852" s="3"/>
      <c r="JAG852" s="3"/>
      <c r="JAH852" s="3"/>
      <c r="JAI852" s="3"/>
      <c r="JAJ852" s="3"/>
      <c r="JAK852" s="3"/>
      <c r="JAL852" s="3"/>
      <c r="JAM852" s="3"/>
      <c r="JAN852" s="3"/>
      <c r="JAO852" s="3"/>
      <c r="JAP852" s="3"/>
      <c r="JAQ852" s="3"/>
      <c r="JAR852" s="3"/>
      <c r="JAS852" s="3"/>
      <c r="JAT852" s="3"/>
      <c r="JAU852" s="3"/>
      <c r="JAV852" s="3"/>
      <c r="JAW852" s="3"/>
      <c r="JAX852" s="3"/>
      <c r="JAY852" s="3"/>
      <c r="JAZ852" s="3"/>
      <c r="JBA852" s="3"/>
      <c r="JBB852" s="3"/>
      <c r="JBC852" s="3"/>
      <c r="JBD852" s="3"/>
      <c r="JBE852" s="3"/>
      <c r="JBF852" s="3"/>
      <c r="JBG852" s="3"/>
      <c r="JBH852" s="3"/>
      <c r="JBI852" s="3"/>
      <c r="JBJ852" s="3"/>
      <c r="JBK852" s="3"/>
      <c r="JBL852" s="3"/>
      <c r="JBM852" s="3"/>
      <c r="JBN852" s="3"/>
      <c r="JBO852" s="3"/>
      <c r="JBP852" s="3"/>
      <c r="JBQ852" s="3"/>
      <c r="JBR852" s="3"/>
      <c r="JBS852" s="3"/>
      <c r="JBT852" s="3"/>
      <c r="JBU852" s="3"/>
      <c r="JBV852" s="3"/>
      <c r="JBW852" s="3"/>
      <c r="JBX852" s="3"/>
      <c r="JBY852" s="3"/>
      <c r="JBZ852" s="3"/>
      <c r="JCA852" s="3"/>
      <c r="JCB852" s="3"/>
      <c r="JCC852" s="3"/>
      <c r="JCD852" s="3"/>
      <c r="JCE852" s="3"/>
      <c r="JCF852" s="3"/>
      <c r="JCG852" s="3"/>
      <c r="JCH852" s="3"/>
      <c r="JCI852" s="3"/>
      <c r="JCJ852" s="3"/>
      <c r="JCK852" s="3"/>
      <c r="JCL852" s="3"/>
      <c r="JCM852" s="3"/>
      <c r="JCN852" s="3"/>
      <c r="JCO852" s="3"/>
      <c r="JCP852" s="3"/>
      <c r="JCQ852" s="3"/>
      <c r="JCR852" s="3"/>
      <c r="JCS852" s="3"/>
      <c r="JCT852" s="3"/>
      <c r="JCU852" s="3"/>
      <c r="JCV852" s="3"/>
      <c r="JCW852" s="3"/>
      <c r="JCX852" s="3"/>
      <c r="JCY852" s="3"/>
      <c r="JCZ852" s="3"/>
      <c r="JDA852" s="3"/>
      <c r="JDB852" s="3"/>
      <c r="JDC852" s="3"/>
      <c r="JDD852" s="3"/>
      <c r="JDE852" s="3"/>
      <c r="JDF852" s="3"/>
      <c r="JDG852" s="3"/>
      <c r="JDH852" s="3"/>
      <c r="JDI852" s="3"/>
      <c r="JDJ852" s="3"/>
      <c r="JDK852" s="3"/>
      <c r="JDL852" s="3"/>
      <c r="JDM852" s="3"/>
      <c r="JDN852" s="3"/>
      <c r="JDO852" s="3"/>
      <c r="JDP852" s="3"/>
      <c r="JDQ852" s="3"/>
      <c r="JDR852" s="3"/>
      <c r="JDS852" s="3"/>
      <c r="JDT852" s="3"/>
      <c r="JDU852" s="3"/>
      <c r="JDV852" s="3"/>
      <c r="JDW852" s="3"/>
      <c r="JDX852" s="3"/>
      <c r="JDY852" s="3"/>
      <c r="JDZ852" s="3"/>
      <c r="JEA852" s="3"/>
      <c r="JEB852" s="3"/>
      <c r="JEC852" s="3"/>
      <c r="JED852" s="3"/>
      <c r="JEE852" s="3"/>
      <c r="JEF852" s="3"/>
      <c r="JEG852" s="3"/>
      <c r="JEH852" s="3"/>
      <c r="JEI852" s="3"/>
      <c r="JEJ852" s="3"/>
      <c r="JEK852" s="3"/>
      <c r="JEL852" s="3"/>
      <c r="JEM852" s="3"/>
      <c r="JEN852" s="3"/>
      <c r="JEO852" s="3"/>
      <c r="JEP852" s="3"/>
      <c r="JEQ852" s="3"/>
      <c r="JER852" s="3"/>
      <c r="JES852" s="3"/>
      <c r="JET852" s="3"/>
      <c r="JEU852" s="3"/>
      <c r="JEV852" s="3"/>
      <c r="JEW852" s="3"/>
      <c r="JEX852" s="3"/>
      <c r="JEY852" s="3"/>
      <c r="JEZ852" s="3"/>
      <c r="JFA852" s="3"/>
      <c r="JFB852" s="3"/>
      <c r="JFC852" s="3"/>
      <c r="JFD852" s="3"/>
      <c r="JFE852" s="3"/>
      <c r="JFF852" s="3"/>
      <c r="JFG852" s="3"/>
      <c r="JFH852" s="3"/>
      <c r="JFI852" s="3"/>
      <c r="JFJ852" s="3"/>
      <c r="JFK852" s="3"/>
      <c r="JFL852" s="3"/>
      <c r="JFM852" s="3"/>
      <c r="JFN852" s="3"/>
      <c r="JFO852" s="3"/>
      <c r="JFP852" s="3"/>
      <c r="JFQ852" s="3"/>
      <c r="JFR852" s="3"/>
      <c r="JFS852" s="3"/>
      <c r="JFT852" s="3"/>
      <c r="JFU852" s="3"/>
      <c r="JFV852" s="3"/>
      <c r="JFW852" s="3"/>
      <c r="JFX852" s="3"/>
      <c r="JFY852" s="3"/>
      <c r="JFZ852" s="3"/>
      <c r="JGA852" s="3"/>
      <c r="JGB852" s="3"/>
      <c r="JGC852" s="3"/>
      <c r="JGD852" s="3"/>
      <c r="JGE852" s="3"/>
      <c r="JGF852" s="3"/>
      <c r="JGG852" s="3"/>
      <c r="JGH852" s="3"/>
      <c r="JGI852" s="3"/>
      <c r="JGJ852" s="3"/>
      <c r="JGK852" s="3"/>
      <c r="JGL852" s="3"/>
      <c r="JGM852" s="3"/>
      <c r="JGN852" s="3"/>
      <c r="JGO852" s="3"/>
      <c r="JGP852" s="3"/>
      <c r="JGQ852" s="3"/>
      <c r="JGR852" s="3"/>
      <c r="JGS852" s="3"/>
      <c r="JGT852" s="3"/>
      <c r="JGU852" s="3"/>
      <c r="JGV852" s="3"/>
      <c r="JGW852" s="3"/>
      <c r="JGX852" s="3"/>
      <c r="JGY852" s="3"/>
      <c r="JGZ852" s="3"/>
      <c r="JHA852" s="3"/>
      <c r="JHB852" s="3"/>
      <c r="JHC852" s="3"/>
      <c r="JHD852" s="3"/>
      <c r="JHE852" s="3"/>
      <c r="JHF852" s="3"/>
      <c r="JHG852" s="3"/>
      <c r="JHH852" s="3"/>
      <c r="JHI852" s="3"/>
      <c r="JHJ852" s="3"/>
      <c r="JHK852" s="3"/>
      <c r="JHL852" s="3"/>
      <c r="JHM852" s="3"/>
      <c r="JHN852" s="3"/>
      <c r="JHO852" s="3"/>
      <c r="JHP852" s="3"/>
      <c r="JHQ852" s="3"/>
      <c r="JHR852" s="3"/>
      <c r="JHS852" s="3"/>
      <c r="JHT852" s="3"/>
      <c r="JHU852" s="3"/>
      <c r="JHV852" s="3"/>
      <c r="JHW852" s="3"/>
      <c r="JHX852" s="3"/>
      <c r="JHY852" s="3"/>
      <c r="JHZ852" s="3"/>
      <c r="JIA852" s="3"/>
      <c r="JIB852" s="3"/>
      <c r="JIC852" s="3"/>
      <c r="JID852" s="3"/>
      <c r="JIE852" s="3"/>
      <c r="JIF852" s="3"/>
      <c r="JIG852" s="3"/>
      <c r="JIH852" s="3"/>
      <c r="JII852" s="3"/>
      <c r="JIJ852" s="3"/>
      <c r="JIK852" s="3"/>
      <c r="JIL852" s="3"/>
      <c r="JIM852" s="3"/>
      <c r="JIN852" s="3"/>
      <c r="JIO852" s="3"/>
      <c r="JIP852" s="3"/>
      <c r="JIQ852" s="3"/>
      <c r="JIR852" s="3"/>
      <c r="JIS852" s="3"/>
      <c r="JIT852" s="3"/>
      <c r="JIU852" s="3"/>
      <c r="JIV852" s="3"/>
      <c r="JIW852" s="3"/>
      <c r="JIX852" s="3"/>
      <c r="JIY852" s="3"/>
      <c r="JIZ852" s="3"/>
      <c r="JJA852" s="3"/>
      <c r="JJB852" s="3"/>
      <c r="JJC852" s="3"/>
      <c r="JJD852" s="3"/>
      <c r="JJE852" s="3"/>
      <c r="JJF852" s="3"/>
      <c r="JJG852" s="3"/>
      <c r="JJH852" s="3"/>
      <c r="JJI852" s="3"/>
      <c r="JJJ852" s="3"/>
      <c r="JJK852" s="3"/>
      <c r="JJL852" s="3"/>
      <c r="JJM852" s="3"/>
      <c r="JJN852" s="3"/>
      <c r="JJO852" s="3"/>
      <c r="JJP852" s="3"/>
      <c r="JJQ852" s="3"/>
      <c r="JJR852" s="3"/>
      <c r="JJS852" s="3"/>
      <c r="JJT852" s="3"/>
      <c r="JJU852" s="3"/>
      <c r="JJV852" s="3"/>
      <c r="JJW852" s="3"/>
      <c r="JJX852" s="3"/>
      <c r="JJY852" s="3"/>
      <c r="JJZ852" s="3"/>
      <c r="JKA852" s="3"/>
      <c r="JKB852" s="3"/>
      <c r="JKC852" s="3"/>
      <c r="JKD852" s="3"/>
      <c r="JKE852" s="3"/>
      <c r="JKF852" s="3"/>
      <c r="JKG852" s="3"/>
      <c r="JKH852" s="3"/>
      <c r="JKI852" s="3"/>
      <c r="JKJ852" s="3"/>
      <c r="JKK852" s="3"/>
      <c r="JKL852" s="3"/>
      <c r="JKM852" s="3"/>
      <c r="JKN852" s="3"/>
      <c r="JKO852" s="3"/>
      <c r="JKP852" s="3"/>
      <c r="JKQ852" s="3"/>
      <c r="JKR852" s="3"/>
      <c r="JKS852" s="3"/>
      <c r="JKT852" s="3"/>
      <c r="JKU852" s="3"/>
      <c r="JKV852" s="3"/>
      <c r="JKW852" s="3"/>
      <c r="JKX852" s="3"/>
      <c r="JKY852" s="3"/>
      <c r="JKZ852" s="3"/>
      <c r="JLA852" s="3"/>
      <c r="JLB852" s="3"/>
      <c r="JLC852" s="3"/>
      <c r="JLD852" s="3"/>
      <c r="JLE852" s="3"/>
      <c r="JLF852" s="3"/>
      <c r="JLG852" s="3"/>
      <c r="JLH852" s="3"/>
      <c r="JLI852" s="3"/>
      <c r="JLJ852" s="3"/>
      <c r="JLK852" s="3"/>
      <c r="JLL852" s="3"/>
      <c r="JLM852" s="3"/>
      <c r="JLN852" s="3"/>
      <c r="JLO852" s="3"/>
      <c r="JLP852" s="3"/>
      <c r="JLQ852" s="3"/>
      <c r="JLR852" s="3"/>
      <c r="JLS852" s="3"/>
      <c r="JLT852" s="3"/>
      <c r="JLU852" s="3"/>
      <c r="JLV852" s="3"/>
      <c r="JLW852" s="3"/>
      <c r="JLX852" s="3"/>
      <c r="JLY852" s="3"/>
      <c r="JLZ852" s="3"/>
      <c r="JMA852" s="3"/>
      <c r="JMB852" s="3"/>
      <c r="JMC852" s="3"/>
      <c r="JMD852" s="3"/>
      <c r="JME852" s="3"/>
      <c r="JMF852" s="3"/>
      <c r="JMG852" s="3"/>
      <c r="JMH852" s="3"/>
      <c r="JMI852" s="3"/>
      <c r="JMJ852" s="3"/>
      <c r="JMK852" s="3"/>
      <c r="JML852" s="3"/>
      <c r="JMM852" s="3"/>
      <c r="JMN852" s="3"/>
      <c r="JMO852" s="3"/>
      <c r="JMP852" s="3"/>
      <c r="JMQ852" s="3"/>
      <c r="JMR852" s="3"/>
      <c r="JMS852" s="3"/>
      <c r="JMT852" s="3"/>
      <c r="JMU852" s="3"/>
      <c r="JMV852" s="3"/>
      <c r="JMW852" s="3"/>
      <c r="JMX852" s="3"/>
      <c r="JMY852" s="3"/>
      <c r="JMZ852" s="3"/>
      <c r="JNA852" s="3"/>
      <c r="JNB852" s="3"/>
      <c r="JNC852" s="3"/>
      <c r="JND852" s="3"/>
      <c r="JNE852" s="3"/>
      <c r="JNF852" s="3"/>
      <c r="JNG852" s="3"/>
      <c r="JNH852" s="3"/>
      <c r="JNI852" s="3"/>
      <c r="JNJ852" s="3"/>
      <c r="JNK852" s="3"/>
      <c r="JNL852" s="3"/>
      <c r="JNM852" s="3"/>
      <c r="JNN852" s="3"/>
      <c r="JNO852" s="3"/>
      <c r="JNP852" s="3"/>
      <c r="JNQ852" s="3"/>
      <c r="JNR852" s="3"/>
      <c r="JNS852" s="3"/>
      <c r="JNT852" s="3"/>
      <c r="JNU852" s="3"/>
      <c r="JNV852" s="3"/>
      <c r="JNW852" s="3"/>
      <c r="JNX852" s="3"/>
      <c r="JNY852" s="3"/>
      <c r="JNZ852" s="3"/>
      <c r="JOA852" s="3"/>
      <c r="JOB852" s="3"/>
      <c r="JOC852" s="3"/>
      <c r="JOD852" s="3"/>
      <c r="JOE852" s="3"/>
      <c r="JOF852" s="3"/>
      <c r="JOG852" s="3"/>
      <c r="JOH852" s="3"/>
      <c r="JOI852" s="3"/>
      <c r="JOJ852" s="3"/>
      <c r="JOK852" s="3"/>
      <c r="JOL852" s="3"/>
      <c r="JOM852" s="3"/>
      <c r="JON852" s="3"/>
      <c r="JOO852" s="3"/>
      <c r="JOP852" s="3"/>
      <c r="JOQ852" s="3"/>
      <c r="JOR852" s="3"/>
      <c r="JOS852" s="3"/>
      <c r="JOT852" s="3"/>
      <c r="JOU852" s="3"/>
      <c r="JOV852" s="3"/>
      <c r="JOW852" s="3"/>
      <c r="JOX852" s="3"/>
      <c r="JOY852" s="3"/>
      <c r="JOZ852" s="3"/>
      <c r="JPA852" s="3"/>
      <c r="JPB852" s="3"/>
      <c r="JPC852" s="3"/>
      <c r="JPD852" s="3"/>
      <c r="JPE852" s="3"/>
      <c r="JPF852" s="3"/>
      <c r="JPG852" s="3"/>
      <c r="JPH852" s="3"/>
      <c r="JPI852" s="3"/>
      <c r="JPJ852" s="3"/>
      <c r="JPK852" s="3"/>
      <c r="JPL852" s="3"/>
      <c r="JPM852" s="3"/>
      <c r="JPN852" s="3"/>
      <c r="JPO852" s="3"/>
      <c r="JPP852" s="3"/>
      <c r="JPQ852" s="3"/>
      <c r="JPR852" s="3"/>
      <c r="JPS852" s="3"/>
      <c r="JPT852" s="3"/>
      <c r="JPU852" s="3"/>
      <c r="JPV852" s="3"/>
      <c r="JPW852" s="3"/>
      <c r="JPX852" s="3"/>
      <c r="JPY852" s="3"/>
      <c r="JPZ852" s="3"/>
      <c r="JQA852" s="3"/>
      <c r="JQB852" s="3"/>
      <c r="JQC852" s="3"/>
      <c r="JQD852" s="3"/>
      <c r="JQE852" s="3"/>
      <c r="JQF852" s="3"/>
      <c r="JQG852" s="3"/>
      <c r="JQH852" s="3"/>
      <c r="JQI852" s="3"/>
      <c r="JQJ852" s="3"/>
      <c r="JQK852" s="3"/>
      <c r="JQL852" s="3"/>
      <c r="JQM852" s="3"/>
      <c r="JQN852" s="3"/>
      <c r="JQO852" s="3"/>
      <c r="JQP852" s="3"/>
      <c r="JQQ852" s="3"/>
      <c r="JQR852" s="3"/>
      <c r="JQS852" s="3"/>
      <c r="JQT852" s="3"/>
      <c r="JQU852" s="3"/>
      <c r="JQV852" s="3"/>
      <c r="JQW852" s="3"/>
      <c r="JQX852" s="3"/>
      <c r="JQY852" s="3"/>
      <c r="JQZ852" s="3"/>
      <c r="JRA852" s="3"/>
      <c r="JRB852" s="3"/>
      <c r="JRC852" s="3"/>
      <c r="JRD852" s="3"/>
      <c r="JRE852" s="3"/>
      <c r="JRF852" s="3"/>
      <c r="JRG852" s="3"/>
      <c r="JRH852" s="3"/>
      <c r="JRI852" s="3"/>
      <c r="JRJ852" s="3"/>
      <c r="JRK852" s="3"/>
      <c r="JRL852" s="3"/>
      <c r="JRM852" s="3"/>
      <c r="JRN852" s="3"/>
      <c r="JRO852" s="3"/>
      <c r="JRP852" s="3"/>
      <c r="JRQ852" s="3"/>
      <c r="JRR852" s="3"/>
      <c r="JRS852" s="3"/>
      <c r="JRT852" s="3"/>
      <c r="JRU852" s="3"/>
      <c r="JRV852" s="3"/>
      <c r="JRW852" s="3"/>
      <c r="JRX852" s="3"/>
      <c r="JRY852" s="3"/>
      <c r="JRZ852" s="3"/>
      <c r="JSA852" s="3"/>
      <c r="JSB852" s="3"/>
      <c r="JSC852" s="3"/>
      <c r="JSD852" s="3"/>
      <c r="JSE852" s="3"/>
      <c r="JSF852" s="3"/>
      <c r="JSG852" s="3"/>
      <c r="JSH852" s="3"/>
      <c r="JSI852" s="3"/>
      <c r="JSJ852" s="3"/>
      <c r="JSK852" s="3"/>
      <c r="JSL852" s="3"/>
      <c r="JSM852" s="3"/>
      <c r="JSN852" s="3"/>
      <c r="JSO852" s="3"/>
      <c r="JSP852" s="3"/>
      <c r="JSQ852" s="3"/>
      <c r="JSR852" s="3"/>
      <c r="JSS852" s="3"/>
      <c r="JST852" s="3"/>
      <c r="JSU852" s="3"/>
      <c r="JSV852" s="3"/>
      <c r="JSW852" s="3"/>
      <c r="JSX852" s="3"/>
      <c r="JSY852" s="3"/>
      <c r="JSZ852" s="3"/>
      <c r="JTA852" s="3"/>
      <c r="JTB852" s="3"/>
      <c r="JTC852" s="3"/>
      <c r="JTD852" s="3"/>
      <c r="JTE852" s="3"/>
      <c r="JTF852" s="3"/>
      <c r="JTG852" s="3"/>
      <c r="JTH852" s="3"/>
      <c r="JTI852" s="3"/>
      <c r="JTJ852" s="3"/>
      <c r="JTK852" s="3"/>
      <c r="JTL852" s="3"/>
      <c r="JTM852" s="3"/>
      <c r="JTN852" s="3"/>
      <c r="JTO852" s="3"/>
      <c r="JTP852" s="3"/>
      <c r="JTQ852" s="3"/>
      <c r="JTR852" s="3"/>
      <c r="JTS852" s="3"/>
      <c r="JTT852" s="3"/>
      <c r="JTU852" s="3"/>
      <c r="JTV852" s="3"/>
      <c r="JTW852" s="3"/>
      <c r="JTX852" s="3"/>
      <c r="JTY852" s="3"/>
      <c r="JTZ852" s="3"/>
      <c r="JUA852" s="3"/>
      <c r="JUB852" s="3"/>
      <c r="JUC852" s="3"/>
      <c r="JUD852" s="3"/>
      <c r="JUE852" s="3"/>
      <c r="JUF852" s="3"/>
      <c r="JUG852" s="3"/>
      <c r="JUH852" s="3"/>
      <c r="JUI852" s="3"/>
      <c r="JUJ852" s="3"/>
      <c r="JUK852" s="3"/>
      <c r="JUL852" s="3"/>
      <c r="JUM852" s="3"/>
      <c r="JUN852" s="3"/>
      <c r="JUO852" s="3"/>
      <c r="JUP852" s="3"/>
      <c r="JUQ852" s="3"/>
      <c r="JUR852" s="3"/>
      <c r="JUS852" s="3"/>
      <c r="JUT852" s="3"/>
      <c r="JUU852" s="3"/>
      <c r="JUV852" s="3"/>
      <c r="JUW852" s="3"/>
      <c r="JUX852" s="3"/>
      <c r="JUY852" s="3"/>
      <c r="JUZ852" s="3"/>
      <c r="JVA852" s="3"/>
      <c r="JVB852" s="3"/>
      <c r="JVC852" s="3"/>
      <c r="JVD852" s="3"/>
      <c r="JVE852" s="3"/>
      <c r="JVF852" s="3"/>
      <c r="JVG852" s="3"/>
      <c r="JVH852" s="3"/>
      <c r="JVI852" s="3"/>
      <c r="JVJ852" s="3"/>
      <c r="JVK852" s="3"/>
      <c r="JVL852" s="3"/>
      <c r="JVM852" s="3"/>
      <c r="JVN852" s="3"/>
      <c r="JVO852" s="3"/>
      <c r="JVP852" s="3"/>
      <c r="JVQ852" s="3"/>
      <c r="JVR852" s="3"/>
      <c r="JVS852" s="3"/>
      <c r="JVT852" s="3"/>
      <c r="JVU852" s="3"/>
      <c r="JVV852" s="3"/>
      <c r="JVW852" s="3"/>
      <c r="JVX852" s="3"/>
      <c r="JVY852" s="3"/>
      <c r="JVZ852" s="3"/>
      <c r="JWA852" s="3"/>
      <c r="JWB852" s="3"/>
      <c r="JWC852" s="3"/>
      <c r="JWD852" s="3"/>
      <c r="JWE852" s="3"/>
      <c r="JWF852" s="3"/>
      <c r="JWG852" s="3"/>
      <c r="JWH852" s="3"/>
      <c r="JWI852" s="3"/>
      <c r="JWJ852" s="3"/>
      <c r="JWK852" s="3"/>
      <c r="JWL852" s="3"/>
      <c r="JWM852" s="3"/>
      <c r="JWN852" s="3"/>
      <c r="JWO852" s="3"/>
      <c r="JWP852" s="3"/>
      <c r="JWQ852" s="3"/>
      <c r="JWR852" s="3"/>
      <c r="JWS852" s="3"/>
      <c r="JWT852" s="3"/>
      <c r="JWU852" s="3"/>
      <c r="JWV852" s="3"/>
      <c r="JWW852" s="3"/>
      <c r="JWX852" s="3"/>
      <c r="JWY852" s="3"/>
      <c r="JWZ852" s="3"/>
      <c r="JXA852" s="3"/>
      <c r="JXB852" s="3"/>
      <c r="JXC852" s="3"/>
      <c r="JXD852" s="3"/>
      <c r="JXE852" s="3"/>
      <c r="JXF852" s="3"/>
      <c r="JXG852" s="3"/>
      <c r="JXH852" s="3"/>
      <c r="JXI852" s="3"/>
      <c r="JXJ852" s="3"/>
      <c r="JXK852" s="3"/>
      <c r="JXL852" s="3"/>
      <c r="JXM852" s="3"/>
      <c r="JXN852" s="3"/>
      <c r="JXO852" s="3"/>
      <c r="JXP852" s="3"/>
      <c r="JXQ852" s="3"/>
      <c r="JXR852" s="3"/>
      <c r="JXS852" s="3"/>
      <c r="JXT852" s="3"/>
      <c r="JXU852" s="3"/>
      <c r="JXV852" s="3"/>
      <c r="JXW852" s="3"/>
      <c r="JXX852" s="3"/>
      <c r="JXY852" s="3"/>
      <c r="JXZ852" s="3"/>
      <c r="JYA852" s="3"/>
      <c r="JYB852" s="3"/>
      <c r="JYC852" s="3"/>
      <c r="JYD852" s="3"/>
      <c r="JYE852" s="3"/>
      <c r="JYF852" s="3"/>
      <c r="JYG852" s="3"/>
      <c r="JYH852" s="3"/>
      <c r="JYI852" s="3"/>
      <c r="JYJ852" s="3"/>
      <c r="JYK852" s="3"/>
      <c r="JYL852" s="3"/>
      <c r="JYM852" s="3"/>
      <c r="JYN852" s="3"/>
      <c r="JYO852" s="3"/>
      <c r="JYP852" s="3"/>
      <c r="JYQ852" s="3"/>
      <c r="JYR852" s="3"/>
      <c r="JYS852" s="3"/>
      <c r="JYT852" s="3"/>
      <c r="JYU852" s="3"/>
      <c r="JYV852" s="3"/>
      <c r="JYW852" s="3"/>
      <c r="JYX852" s="3"/>
      <c r="JYY852" s="3"/>
      <c r="JYZ852" s="3"/>
      <c r="JZA852" s="3"/>
      <c r="JZB852" s="3"/>
      <c r="JZC852" s="3"/>
      <c r="JZD852" s="3"/>
      <c r="JZE852" s="3"/>
      <c r="JZF852" s="3"/>
      <c r="JZG852" s="3"/>
      <c r="JZH852" s="3"/>
      <c r="JZI852" s="3"/>
      <c r="JZJ852" s="3"/>
      <c r="JZK852" s="3"/>
      <c r="JZL852" s="3"/>
      <c r="JZM852" s="3"/>
      <c r="JZN852" s="3"/>
      <c r="JZO852" s="3"/>
      <c r="JZP852" s="3"/>
      <c r="JZQ852" s="3"/>
      <c r="JZR852" s="3"/>
      <c r="JZS852" s="3"/>
      <c r="JZT852" s="3"/>
      <c r="JZU852" s="3"/>
      <c r="JZV852" s="3"/>
      <c r="JZW852" s="3"/>
      <c r="JZX852" s="3"/>
      <c r="JZY852" s="3"/>
      <c r="JZZ852" s="3"/>
      <c r="KAA852" s="3"/>
      <c r="KAB852" s="3"/>
      <c r="KAC852" s="3"/>
      <c r="KAD852" s="3"/>
      <c r="KAE852" s="3"/>
      <c r="KAF852" s="3"/>
      <c r="KAG852" s="3"/>
      <c r="KAH852" s="3"/>
      <c r="KAI852" s="3"/>
      <c r="KAJ852" s="3"/>
      <c r="KAK852" s="3"/>
      <c r="KAL852" s="3"/>
      <c r="KAM852" s="3"/>
      <c r="KAN852" s="3"/>
      <c r="KAO852" s="3"/>
      <c r="KAP852" s="3"/>
      <c r="KAQ852" s="3"/>
      <c r="KAR852" s="3"/>
      <c r="KAS852" s="3"/>
      <c r="KAT852" s="3"/>
      <c r="KAU852" s="3"/>
      <c r="KAV852" s="3"/>
      <c r="KAW852" s="3"/>
      <c r="KAX852" s="3"/>
      <c r="KAY852" s="3"/>
      <c r="KAZ852" s="3"/>
      <c r="KBA852" s="3"/>
      <c r="KBB852" s="3"/>
      <c r="KBC852" s="3"/>
      <c r="KBD852" s="3"/>
      <c r="KBE852" s="3"/>
      <c r="KBF852" s="3"/>
      <c r="KBG852" s="3"/>
      <c r="KBH852" s="3"/>
      <c r="KBI852" s="3"/>
      <c r="KBJ852" s="3"/>
      <c r="KBK852" s="3"/>
      <c r="KBL852" s="3"/>
      <c r="KBM852" s="3"/>
      <c r="KBN852" s="3"/>
      <c r="KBO852" s="3"/>
      <c r="KBP852" s="3"/>
      <c r="KBQ852" s="3"/>
      <c r="KBR852" s="3"/>
      <c r="KBS852" s="3"/>
      <c r="KBT852" s="3"/>
      <c r="KBU852" s="3"/>
      <c r="KBV852" s="3"/>
      <c r="KBW852" s="3"/>
      <c r="KBX852" s="3"/>
      <c r="KBY852" s="3"/>
      <c r="KBZ852" s="3"/>
      <c r="KCA852" s="3"/>
      <c r="KCB852" s="3"/>
      <c r="KCC852" s="3"/>
      <c r="KCD852" s="3"/>
      <c r="KCE852" s="3"/>
      <c r="KCF852" s="3"/>
      <c r="KCG852" s="3"/>
      <c r="KCH852" s="3"/>
      <c r="KCI852" s="3"/>
      <c r="KCJ852" s="3"/>
      <c r="KCK852" s="3"/>
      <c r="KCL852" s="3"/>
      <c r="KCM852" s="3"/>
      <c r="KCN852" s="3"/>
      <c r="KCO852" s="3"/>
      <c r="KCP852" s="3"/>
      <c r="KCQ852" s="3"/>
      <c r="KCR852" s="3"/>
      <c r="KCS852" s="3"/>
      <c r="KCT852" s="3"/>
      <c r="KCU852" s="3"/>
      <c r="KCV852" s="3"/>
      <c r="KCW852" s="3"/>
      <c r="KCX852" s="3"/>
      <c r="KCY852" s="3"/>
      <c r="KCZ852" s="3"/>
      <c r="KDA852" s="3"/>
      <c r="KDB852" s="3"/>
      <c r="KDC852" s="3"/>
      <c r="KDD852" s="3"/>
      <c r="KDE852" s="3"/>
      <c r="KDF852" s="3"/>
      <c r="KDG852" s="3"/>
      <c r="KDH852" s="3"/>
      <c r="KDI852" s="3"/>
      <c r="KDJ852" s="3"/>
      <c r="KDK852" s="3"/>
      <c r="KDL852" s="3"/>
      <c r="KDM852" s="3"/>
      <c r="KDN852" s="3"/>
      <c r="KDO852" s="3"/>
      <c r="KDP852" s="3"/>
      <c r="KDQ852" s="3"/>
      <c r="KDR852" s="3"/>
      <c r="KDS852" s="3"/>
      <c r="KDT852" s="3"/>
      <c r="KDU852" s="3"/>
      <c r="KDV852" s="3"/>
      <c r="KDW852" s="3"/>
      <c r="KDX852" s="3"/>
      <c r="KDY852" s="3"/>
      <c r="KDZ852" s="3"/>
      <c r="KEA852" s="3"/>
      <c r="KEB852" s="3"/>
      <c r="KEC852" s="3"/>
      <c r="KED852" s="3"/>
      <c r="KEE852" s="3"/>
      <c r="KEF852" s="3"/>
      <c r="KEG852" s="3"/>
      <c r="KEH852" s="3"/>
      <c r="KEI852" s="3"/>
      <c r="KEJ852" s="3"/>
      <c r="KEK852" s="3"/>
      <c r="KEL852" s="3"/>
      <c r="KEM852" s="3"/>
      <c r="KEN852" s="3"/>
      <c r="KEO852" s="3"/>
      <c r="KEP852" s="3"/>
      <c r="KEQ852" s="3"/>
      <c r="KER852" s="3"/>
      <c r="KES852" s="3"/>
      <c r="KET852" s="3"/>
      <c r="KEU852" s="3"/>
      <c r="KEV852" s="3"/>
      <c r="KEW852" s="3"/>
      <c r="KEX852" s="3"/>
      <c r="KEY852" s="3"/>
      <c r="KEZ852" s="3"/>
      <c r="KFA852" s="3"/>
      <c r="KFB852" s="3"/>
      <c r="KFC852" s="3"/>
      <c r="KFD852" s="3"/>
      <c r="KFE852" s="3"/>
      <c r="KFF852" s="3"/>
      <c r="KFG852" s="3"/>
      <c r="KFH852" s="3"/>
      <c r="KFI852" s="3"/>
      <c r="KFJ852" s="3"/>
      <c r="KFK852" s="3"/>
      <c r="KFL852" s="3"/>
      <c r="KFM852" s="3"/>
      <c r="KFN852" s="3"/>
      <c r="KFO852" s="3"/>
      <c r="KFP852" s="3"/>
      <c r="KFQ852" s="3"/>
      <c r="KFR852" s="3"/>
      <c r="KFS852" s="3"/>
      <c r="KFT852" s="3"/>
      <c r="KFU852" s="3"/>
      <c r="KFV852" s="3"/>
      <c r="KFW852" s="3"/>
      <c r="KFX852" s="3"/>
      <c r="KFY852" s="3"/>
      <c r="KFZ852" s="3"/>
      <c r="KGA852" s="3"/>
      <c r="KGB852" s="3"/>
      <c r="KGC852" s="3"/>
      <c r="KGD852" s="3"/>
      <c r="KGE852" s="3"/>
      <c r="KGF852" s="3"/>
      <c r="KGG852" s="3"/>
      <c r="KGH852" s="3"/>
      <c r="KGI852" s="3"/>
      <c r="KGJ852" s="3"/>
      <c r="KGK852" s="3"/>
      <c r="KGL852" s="3"/>
      <c r="KGM852" s="3"/>
      <c r="KGN852" s="3"/>
      <c r="KGO852" s="3"/>
      <c r="KGP852" s="3"/>
      <c r="KGQ852" s="3"/>
      <c r="KGR852" s="3"/>
      <c r="KGS852" s="3"/>
      <c r="KGT852" s="3"/>
      <c r="KGU852" s="3"/>
      <c r="KGV852" s="3"/>
      <c r="KGW852" s="3"/>
      <c r="KGX852" s="3"/>
      <c r="KGY852" s="3"/>
      <c r="KGZ852" s="3"/>
      <c r="KHA852" s="3"/>
      <c r="KHB852" s="3"/>
      <c r="KHC852" s="3"/>
      <c r="KHD852" s="3"/>
      <c r="KHE852" s="3"/>
      <c r="KHF852" s="3"/>
      <c r="KHG852" s="3"/>
      <c r="KHH852" s="3"/>
      <c r="KHI852" s="3"/>
      <c r="KHJ852" s="3"/>
      <c r="KHK852" s="3"/>
      <c r="KHL852" s="3"/>
      <c r="KHM852" s="3"/>
      <c r="KHN852" s="3"/>
      <c r="KHO852" s="3"/>
      <c r="KHP852" s="3"/>
      <c r="KHQ852" s="3"/>
      <c r="KHR852" s="3"/>
      <c r="KHS852" s="3"/>
      <c r="KHT852" s="3"/>
      <c r="KHU852" s="3"/>
      <c r="KHV852" s="3"/>
      <c r="KHW852" s="3"/>
      <c r="KHX852" s="3"/>
      <c r="KHY852" s="3"/>
      <c r="KHZ852" s="3"/>
      <c r="KIA852" s="3"/>
      <c r="KIB852" s="3"/>
      <c r="KIC852" s="3"/>
      <c r="KID852" s="3"/>
      <c r="KIE852" s="3"/>
      <c r="KIF852" s="3"/>
      <c r="KIG852" s="3"/>
      <c r="KIH852" s="3"/>
      <c r="KII852" s="3"/>
      <c r="KIJ852" s="3"/>
      <c r="KIK852" s="3"/>
      <c r="KIL852" s="3"/>
      <c r="KIM852" s="3"/>
      <c r="KIN852" s="3"/>
      <c r="KIO852" s="3"/>
      <c r="KIP852" s="3"/>
      <c r="KIQ852" s="3"/>
      <c r="KIR852" s="3"/>
      <c r="KIS852" s="3"/>
      <c r="KIT852" s="3"/>
      <c r="KIU852" s="3"/>
      <c r="KIV852" s="3"/>
      <c r="KIW852" s="3"/>
      <c r="KIX852" s="3"/>
      <c r="KIY852" s="3"/>
      <c r="KIZ852" s="3"/>
      <c r="KJA852" s="3"/>
      <c r="KJB852" s="3"/>
      <c r="KJC852" s="3"/>
      <c r="KJD852" s="3"/>
      <c r="KJE852" s="3"/>
      <c r="KJF852" s="3"/>
      <c r="KJG852" s="3"/>
      <c r="KJH852" s="3"/>
      <c r="KJI852" s="3"/>
      <c r="KJJ852" s="3"/>
      <c r="KJK852" s="3"/>
      <c r="KJL852" s="3"/>
      <c r="KJM852" s="3"/>
      <c r="KJN852" s="3"/>
      <c r="KJO852" s="3"/>
      <c r="KJP852" s="3"/>
      <c r="KJQ852" s="3"/>
      <c r="KJR852" s="3"/>
      <c r="KJS852" s="3"/>
      <c r="KJT852" s="3"/>
      <c r="KJU852" s="3"/>
      <c r="KJV852" s="3"/>
      <c r="KJW852" s="3"/>
      <c r="KJX852" s="3"/>
      <c r="KJY852" s="3"/>
      <c r="KJZ852" s="3"/>
      <c r="KKA852" s="3"/>
      <c r="KKB852" s="3"/>
      <c r="KKC852" s="3"/>
      <c r="KKD852" s="3"/>
      <c r="KKE852" s="3"/>
      <c r="KKF852" s="3"/>
      <c r="KKG852" s="3"/>
      <c r="KKH852" s="3"/>
      <c r="KKI852" s="3"/>
      <c r="KKJ852" s="3"/>
      <c r="KKK852" s="3"/>
      <c r="KKL852" s="3"/>
      <c r="KKM852" s="3"/>
      <c r="KKN852" s="3"/>
      <c r="KKO852" s="3"/>
      <c r="KKP852" s="3"/>
      <c r="KKQ852" s="3"/>
      <c r="KKR852" s="3"/>
      <c r="KKS852" s="3"/>
      <c r="KKT852" s="3"/>
      <c r="KKU852" s="3"/>
      <c r="KKV852" s="3"/>
      <c r="KKW852" s="3"/>
      <c r="KKX852" s="3"/>
      <c r="KKY852" s="3"/>
      <c r="KKZ852" s="3"/>
      <c r="KLA852" s="3"/>
      <c r="KLB852" s="3"/>
      <c r="KLC852" s="3"/>
      <c r="KLD852" s="3"/>
      <c r="KLE852" s="3"/>
      <c r="KLF852" s="3"/>
      <c r="KLG852" s="3"/>
      <c r="KLH852" s="3"/>
      <c r="KLI852" s="3"/>
      <c r="KLJ852" s="3"/>
      <c r="KLK852" s="3"/>
      <c r="KLL852" s="3"/>
      <c r="KLM852" s="3"/>
      <c r="KLN852" s="3"/>
      <c r="KLO852" s="3"/>
      <c r="KLP852" s="3"/>
      <c r="KLQ852" s="3"/>
      <c r="KLR852" s="3"/>
      <c r="KLS852" s="3"/>
      <c r="KLT852" s="3"/>
      <c r="KLU852" s="3"/>
      <c r="KLV852" s="3"/>
      <c r="KLW852" s="3"/>
      <c r="KLX852" s="3"/>
      <c r="KLY852" s="3"/>
      <c r="KLZ852" s="3"/>
      <c r="KMA852" s="3"/>
      <c r="KMB852" s="3"/>
      <c r="KMC852" s="3"/>
      <c r="KMD852" s="3"/>
      <c r="KME852" s="3"/>
      <c r="KMF852" s="3"/>
      <c r="KMG852" s="3"/>
      <c r="KMH852" s="3"/>
      <c r="KMI852" s="3"/>
      <c r="KMJ852" s="3"/>
      <c r="KMK852" s="3"/>
      <c r="KML852" s="3"/>
      <c r="KMM852" s="3"/>
      <c r="KMN852" s="3"/>
      <c r="KMO852" s="3"/>
      <c r="KMP852" s="3"/>
      <c r="KMQ852" s="3"/>
      <c r="KMR852" s="3"/>
      <c r="KMS852" s="3"/>
      <c r="KMT852" s="3"/>
      <c r="KMU852" s="3"/>
      <c r="KMV852" s="3"/>
      <c r="KMW852" s="3"/>
      <c r="KMX852" s="3"/>
      <c r="KMY852" s="3"/>
      <c r="KMZ852" s="3"/>
      <c r="KNA852" s="3"/>
      <c r="KNB852" s="3"/>
      <c r="KNC852" s="3"/>
      <c r="KND852" s="3"/>
      <c r="KNE852" s="3"/>
      <c r="KNF852" s="3"/>
      <c r="KNG852" s="3"/>
      <c r="KNH852" s="3"/>
      <c r="KNI852" s="3"/>
      <c r="KNJ852" s="3"/>
      <c r="KNK852" s="3"/>
      <c r="KNL852" s="3"/>
      <c r="KNM852" s="3"/>
      <c r="KNN852" s="3"/>
      <c r="KNO852" s="3"/>
      <c r="KNP852" s="3"/>
      <c r="KNQ852" s="3"/>
      <c r="KNR852" s="3"/>
      <c r="KNS852" s="3"/>
      <c r="KNT852" s="3"/>
      <c r="KNU852" s="3"/>
      <c r="KNV852" s="3"/>
      <c r="KNW852" s="3"/>
      <c r="KNX852" s="3"/>
      <c r="KNY852" s="3"/>
      <c r="KNZ852" s="3"/>
      <c r="KOA852" s="3"/>
      <c r="KOB852" s="3"/>
      <c r="KOC852" s="3"/>
      <c r="KOD852" s="3"/>
      <c r="KOE852" s="3"/>
      <c r="KOF852" s="3"/>
      <c r="KOG852" s="3"/>
      <c r="KOH852" s="3"/>
      <c r="KOI852" s="3"/>
      <c r="KOJ852" s="3"/>
      <c r="KOK852" s="3"/>
      <c r="KOL852" s="3"/>
      <c r="KOM852" s="3"/>
      <c r="KON852" s="3"/>
      <c r="KOO852" s="3"/>
      <c r="KOP852" s="3"/>
      <c r="KOQ852" s="3"/>
      <c r="KOR852" s="3"/>
      <c r="KOS852" s="3"/>
      <c r="KOT852" s="3"/>
      <c r="KOU852" s="3"/>
      <c r="KOV852" s="3"/>
      <c r="KOW852" s="3"/>
      <c r="KOX852" s="3"/>
      <c r="KOY852" s="3"/>
      <c r="KOZ852" s="3"/>
      <c r="KPA852" s="3"/>
      <c r="KPB852" s="3"/>
      <c r="KPC852" s="3"/>
      <c r="KPD852" s="3"/>
      <c r="KPE852" s="3"/>
      <c r="KPF852" s="3"/>
      <c r="KPG852" s="3"/>
      <c r="KPH852" s="3"/>
      <c r="KPI852" s="3"/>
      <c r="KPJ852" s="3"/>
      <c r="KPK852" s="3"/>
      <c r="KPL852" s="3"/>
      <c r="KPM852" s="3"/>
      <c r="KPN852" s="3"/>
      <c r="KPO852" s="3"/>
      <c r="KPP852" s="3"/>
      <c r="KPQ852" s="3"/>
      <c r="KPR852" s="3"/>
      <c r="KPS852" s="3"/>
      <c r="KPT852" s="3"/>
      <c r="KPU852" s="3"/>
      <c r="KPV852" s="3"/>
      <c r="KPW852" s="3"/>
      <c r="KPX852" s="3"/>
      <c r="KPY852" s="3"/>
      <c r="KPZ852" s="3"/>
      <c r="KQA852" s="3"/>
      <c r="KQB852" s="3"/>
      <c r="KQC852" s="3"/>
      <c r="KQD852" s="3"/>
      <c r="KQE852" s="3"/>
      <c r="KQF852" s="3"/>
      <c r="KQG852" s="3"/>
      <c r="KQH852" s="3"/>
      <c r="KQI852" s="3"/>
      <c r="KQJ852" s="3"/>
      <c r="KQK852" s="3"/>
      <c r="KQL852" s="3"/>
      <c r="KQM852" s="3"/>
      <c r="KQN852" s="3"/>
      <c r="KQO852" s="3"/>
      <c r="KQP852" s="3"/>
      <c r="KQQ852" s="3"/>
      <c r="KQR852" s="3"/>
      <c r="KQS852" s="3"/>
      <c r="KQT852" s="3"/>
      <c r="KQU852" s="3"/>
      <c r="KQV852" s="3"/>
      <c r="KQW852" s="3"/>
      <c r="KQX852" s="3"/>
      <c r="KQY852" s="3"/>
      <c r="KQZ852" s="3"/>
      <c r="KRA852" s="3"/>
      <c r="KRB852" s="3"/>
      <c r="KRC852" s="3"/>
      <c r="KRD852" s="3"/>
      <c r="KRE852" s="3"/>
      <c r="KRF852" s="3"/>
      <c r="KRG852" s="3"/>
      <c r="KRH852" s="3"/>
      <c r="KRI852" s="3"/>
      <c r="KRJ852" s="3"/>
      <c r="KRK852" s="3"/>
      <c r="KRL852" s="3"/>
      <c r="KRM852" s="3"/>
      <c r="KRN852" s="3"/>
      <c r="KRO852" s="3"/>
      <c r="KRP852" s="3"/>
      <c r="KRQ852" s="3"/>
      <c r="KRR852" s="3"/>
      <c r="KRS852" s="3"/>
      <c r="KRT852" s="3"/>
      <c r="KRU852" s="3"/>
      <c r="KRV852" s="3"/>
      <c r="KRW852" s="3"/>
      <c r="KRX852" s="3"/>
      <c r="KRY852" s="3"/>
      <c r="KRZ852" s="3"/>
      <c r="KSA852" s="3"/>
      <c r="KSB852" s="3"/>
      <c r="KSC852" s="3"/>
      <c r="KSD852" s="3"/>
      <c r="KSE852" s="3"/>
      <c r="KSF852" s="3"/>
      <c r="KSG852" s="3"/>
      <c r="KSH852" s="3"/>
      <c r="KSI852" s="3"/>
      <c r="KSJ852" s="3"/>
      <c r="KSK852" s="3"/>
      <c r="KSL852" s="3"/>
      <c r="KSM852" s="3"/>
      <c r="KSN852" s="3"/>
      <c r="KSO852" s="3"/>
      <c r="KSP852" s="3"/>
      <c r="KSQ852" s="3"/>
      <c r="KSR852" s="3"/>
      <c r="KSS852" s="3"/>
      <c r="KST852" s="3"/>
      <c r="KSU852" s="3"/>
      <c r="KSV852" s="3"/>
      <c r="KSW852" s="3"/>
      <c r="KSX852" s="3"/>
      <c r="KSY852" s="3"/>
      <c r="KSZ852" s="3"/>
      <c r="KTA852" s="3"/>
      <c r="KTB852" s="3"/>
      <c r="KTC852" s="3"/>
      <c r="KTD852" s="3"/>
      <c r="KTE852" s="3"/>
      <c r="KTF852" s="3"/>
      <c r="KTG852" s="3"/>
      <c r="KTH852" s="3"/>
      <c r="KTI852" s="3"/>
      <c r="KTJ852" s="3"/>
      <c r="KTK852" s="3"/>
      <c r="KTL852" s="3"/>
      <c r="KTM852" s="3"/>
      <c r="KTN852" s="3"/>
      <c r="KTO852" s="3"/>
      <c r="KTP852" s="3"/>
      <c r="KTQ852" s="3"/>
      <c r="KTR852" s="3"/>
      <c r="KTS852" s="3"/>
      <c r="KTT852" s="3"/>
      <c r="KTU852" s="3"/>
      <c r="KTV852" s="3"/>
      <c r="KTW852" s="3"/>
      <c r="KTX852" s="3"/>
      <c r="KTY852" s="3"/>
      <c r="KTZ852" s="3"/>
      <c r="KUA852" s="3"/>
      <c r="KUB852" s="3"/>
      <c r="KUC852" s="3"/>
      <c r="KUD852" s="3"/>
      <c r="KUE852" s="3"/>
      <c r="KUF852" s="3"/>
      <c r="KUG852" s="3"/>
      <c r="KUH852" s="3"/>
      <c r="KUI852" s="3"/>
      <c r="KUJ852" s="3"/>
      <c r="KUK852" s="3"/>
      <c r="KUL852" s="3"/>
      <c r="KUM852" s="3"/>
      <c r="KUN852" s="3"/>
      <c r="KUO852" s="3"/>
      <c r="KUP852" s="3"/>
      <c r="KUQ852" s="3"/>
      <c r="KUR852" s="3"/>
      <c r="KUS852" s="3"/>
      <c r="KUT852" s="3"/>
      <c r="KUU852" s="3"/>
      <c r="KUV852" s="3"/>
      <c r="KUW852" s="3"/>
      <c r="KUX852" s="3"/>
      <c r="KUY852" s="3"/>
      <c r="KUZ852" s="3"/>
      <c r="KVA852" s="3"/>
      <c r="KVB852" s="3"/>
      <c r="KVC852" s="3"/>
      <c r="KVD852" s="3"/>
      <c r="KVE852" s="3"/>
      <c r="KVF852" s="3"/>
      <c r="KVG852" s="3"/>
      <c r="KVH852" s="3"/>
      <c r="KVI852" s="3"/>
      <c r="KVJ852" s="3"/>
      <c r="KVK852" s="3"/>
      <c r="KVL852" s="3"/>
      <c r="KVM852" s="3"/>
      <c r="KVN852" s="3"/>
      <c r="KVO852" s="3"/>
      <c r="KVP852" s="3"/>
      <c r="KVQ852" s="3"/>
      <c r="KVR852" s="3"/>
      <c r="KVS852" s="3"/>
      <c r="KVT852" s="3"/>
      <c r="KVU852" s="3"/>
      <c r="KVV852" s="3"/>
      <c r="KVW852" s="3"/>
      <c r="KVX852" s="3"/>
      <c r="KVY852" s="3"/>
      <c r="KVZ852" s="3"/>
      <c r="KWA852" s="3"/>
      <c r="KWB852" s="3"/>
      <c r="KWC852" s="3"/>
      <c r="KWD852" s="3"/>
      <c r="KWE852" s="3"/>
      <c r="KWF852" s="3"/>
      <c r="KWG852" s="3"/>
      <c r="KWH852" s="3"/>
      <c r="KWI852" s="3"/>
      <c r="KWJ852" s="3"/>
      <c r="KWK852" s="3"/>
      <c r="KWL852" s="3"/>
      <c r="KWM852" s="3"/>
      <c r="KWN852" s="3"/>
      <c r="KWO852" s="3"/>
      <c r="KWP852" s="3"/>
      <c r="KWQ852" s="3"/>
      <c r="KWR852" s="3"/>
      <c r="KWS852" s="3"/>
      <c r="KWT852" s="3"/>
      <c r="KWU852" s="3"/>
      <c r="KWV852" s="3"/>
      <c r="KWW852" s="3"/>
      <c r="KWX852" s="3"/>
      <c r="KWY852" s="3"/>
      <c r="KWZ852" s="3"/>
      <c r="KXA852" s="3"/>
      <c r="KXB852" s="3"/>
      <c r="KXC852" s="3"/>
      <c r="KXD852" s="3"/>
      <c r="KXE852" s="3"/>
      <c r="KXF852" s="3"/>
      <c r="KXG852" s="3"/>
      <c r="KXH852" s="3"/>
      <c r="KXI852" s="3"/>
      <c r="KXJ852" s="3"/>
      <c r="KXK852" s="3"/>
      <c r="KXL852" s="3"/>
      <c r="KXM852" s="3"/>
      <c r="KXN852" s="3"/>
      <c r="KXO852" s="3"/>
      <c r="KXP852" s="3"/>
      <c r="KXQ852" s="3"/>
      <c r="KXR852" s="3"/>
      <c r="KXS852" s="3"/>
      <c r="KXT852" s="3"/>
      <c r="KXU852" s="3"/>
      <c r="KXV852" s="3"/>
      <c r="KXW852" s="3"/>
      <c r="KXX852" s="3"/>
      <c r="KXY852" s="3"/>
      <c r="KXZ852" s="3"/>
      <c r="KYA852" s="3"/>
      <c r="KYB852" s="3"/>
      <c r="KYC852" s="3"/>
      <c r="KYD852" s="3"/>
      <c r="KYE852" s="3"/>
      <c r="KYF852" s="3"/>
      <c r="KYG852" s="3"/>
      <c r="KYH852" s="3"/>
      <c r="KYI852" s="3"/>
      <c r="KYJ852" s="3"/>
      <c r="KYK852" s="3"/>
      <c r="KYL852" s="3"/>
      <c r="KYM852" s="3"/>
      <c r="KYN852" s="3"/>
      <c r="KYO852" s="3"/>
      <c r="KYP852" s="3"/>
      <c r="KYQ852" s="3"/>
      <c r="KYR852" s="3"/>
      <c r="KYS852" s="3"/>
      <c r="KYT852" s="3"/>
      <c r="KYU852" s="3"/>
      <c r="KYV852" s="3"/>
      <c r="KYW852" s="3"/>
      <c r="KYX852" s="3"/>
      <c r="KYY852" s="3"/>
      <c r="KYZ852" s="3"/>
      <c r="KZA852" s="3"/>
      <c r="KZB852" s="3"/>
      <c r="KZC852" s="3"/>
      <c r="KZD852" s="3"/>
      <c r="KZE852" s="3"/>
      <c r="KZF852" s="3"/>
      <c r="KZG852" s="3"/>
      <c r="KZH852" s="3"/>
      <c r="KZI852" s="3"/>
      <c r="KZJ852" s="3"/>
      <c r="KZK852" s="3"/>
      <c r="KZL852" s="3"/>
      <c r="KZM852" s="3"/>
      <c r="KZN852" s="3"/>
      <c r="KZO852" s="3"/>
      <c r="KZP852" s="3"/>
      <c r="KZQ852" s="3"/>
      <c r="KZR852" s="3"/>
      <c r="KZS852" s="3"/>
      <c r="KZT852" s="3"/>
      <c r="KZU852" s="3"/>
      <c r="KZV852" s="3"/>
      <c r="KZW852" s="3"/>
      <c r="KZX852" s="3"/>
      <c r="KZY852" s="3"/>
      <c r="KZZ852" s="3"/>
      <c r="LAA852" s="3"/>
      <c r="LAB852" s="3"/>
      <c r="LAC852" s="3"/>
      <c r="LAD852" s="3"/>
      <c r="LAE852" s="3"/>
      <c r="LAF852" s="3"/>
      <c r="LAG852" s="3"/>
      <c r="LAH852" s="3"/>
      <c r="LAI852" s="3"/>
      <c r="LAJ852" s="3"/>
      <c r="LAK852" s="3"/>
      <c r="LAL852" s="3"/>
      <c r="LAM852" s="3"/>
      <c r="LAN852" s="3"/>
      <c r="LAO852" s="3"/>
      <c r="LAP852" s="3"/>
      <c r="LAQ852" s="3"/>
      <c r="LAR852" s="3"/>
      <c r="LAS852" s="3"/>
      <c r="LAT852" s="3"/>
      <c r="LAU852" s="3"/>
      <c r="LAV852" s="3"/>
      <c r="LAW852" s="3"/>
      <c r="LAX852" s="3"/>
      <c r="LAY852" s="3"/>
      <c r="LAZ852" s="3"/>
      <c r="LBA852" s="3"/>
      <c r="LBB852" s="3"/>
      <c r="LBC852" s="3"/>
      <c r="LBD852" s="3"/>
      <c r="LBE852" s="3"/>
      <c r="LBF852" s="3"/>
      <c r="LBG852" s="3"/>
      <c r="LBH852" s="3"/>
      <c r="LBI852" s="3"/>
      <c r="LBJ852" s="3"/>
      <c r="LBK852" s="3"/>
      <c r="LBL852" s="3"/>
      <c r="LBM852" s="3"/>
      <c r="LBN852" s="3"/>
      <c r="LBO852" s="3"/>
      <c r="LBP852" s="3"/>
      <c r="LBQ852" s="3"/>
      <c r="LBR852" s="3"/>
      <c r="LBS852" s="3"/>
      <c r="LBT852" s="3"/>
      <c r="LBU852" s="3"/>
      <c r="LBV852" s="3"/>
      <c r="LBW852" s="3"/>
      <c r="LBX852" s="3"/>
      <c r="LBY852" s="3"/>
      <c r="LBZ852" s="3"/>
      <c r="LCA852" s="3"/>
      <c r="LCB852" s="3"/>
      <c r="LCC852" s="3"/>
      <c r="LCD852" s="3"/>
      <c r="LCE852" s="3"/>
      <c r="LCF852" s="3"/>
      <c r="LCG852" s="3"/>
      <c r="LCH852" s="3"/>
      <c r="LCI852" s="3"/>
      <c r="LCJ852" s="3"/>
      <c r="LCK852" s="3"/>
      <c r="LCL852" s="3"/>
      <c r="LCM852" s="3"/>
      <c r="LCN852" s="3"/>
      <c r="LCO852" s="3"/>
      <c r="LCP852" s="3"/>
      <c r="LCQ852" s="3"/>
      <c r="LCR852" s="3"/>
      <c r="LCS852" s="3"/>
      <c r="LCT852" s="3"/>
      <c r="LCU852" s="3"/>
      <c r="LCV852" s="3"/>
      <c r="LCW852" s="3"/>
      <c r="LCX852" s="3"/>
      <c r="LCY852" s="3"/>
      <c r="LCZ852" s="3"/>
      <c r="LDA852" s="3"/>
      <c r="LDB852" s="3"/>
      <c r="LDC852" s="3"/>
      <c r="LDD852" s="3"/>
      <c r="LDE852" s="3"/>
      <c r="LDF852" s="3"/>
      <c r="LDG852" s="3"/>
      <c r="LDH852" s="3"/>
      <c r="LDI852" s="3"/>
      <c r="LDJ852" s="3"/>
      <c r="LDK852" s="3"/>
      <c r="LDL852" s="3"/>
      <c r="LDM852" s="3"/>
      <c r="LDN852" s="3"/>
      <c r="LDO852" s="3"/>
      <c r="LDP852" s="3"/>
      <c r="LDQ852" s="3"/>
      <c r="LDR852" s="3"/>
      <c r="LDS852" s="3"/>
      <c r="LDT852" s="3"/>
      <c r="LDU852" s="3"/>
      <c r="LDV852" s="3"/>
      <c r="LDW852" s="3"/>
      <c r="LDX852" s="3"/>
      <c r="LDY852" s="3"/>
      <c r="LDZ852" s="3"/>
      <c r="LEA852" s="3"/>
      <c r="LEB852" s="3"/>
      <c r="LEC852" s="3"/>
      <c r="LED852" s="3"/>
      <c r="LEE852" s="3"/>
      <c r="LEF852" s="3"/>
      <c r="LEG852" s="3"/>
      <c r="LEH852" s="3"/>
      <c r="LEI852" s="3"/>
      <c r="LEJ852" s="3"/>
      <c r="LEK852" s="3"/>
      <c r="LEL852" s="3"/>
      <c r="LEM852" s="3"/>
      <c r="LEN852" s="3"/>
      <c r="LEO852" s="3"/>
      <c r="LEP852" s="3"/>
      <c r="LEQ852" s="3"/>
      <c r="LER852" s="3"/>
      <c r="LES852" s="3"/>
      <c r="LET852" s="3"/>
      <c r="LEU852" s="3"/>
      <c r="LEV852" s="3"/>
      <c r="LEW852" s="3"/>
      <c r="LEX852" s="3"/>
      <c r="LEY852" s="3"/>
      <c r="LEZ852" s="3"/>
      <c r="LFA852" s="3"/>
      <c r="LFB852" s="3"/>
      <c r="LFC852" s="3"/>
      <c r="LFD852" s="3"/>
      <c r="LFE852" s="3"/>
      <c r="LFF852" s="3"/>
      <c r="LFG852" s="3"/>
      <c r="LFH852" s="3"/>
      <c r="LFI852" s="3"/>
      <c r="LFJ852" s="3"/>
      <c r="LFK852" s="3"/>
      <c r="LFL852" s="3"/>
      <c r="LFM852" s="3"/>
      <c r="LFN852" s="3"/>
      <c r="LFO852" s="3"/>
      <c r="LFP852" s="3"/>
      <c r="LFQ852" s="3"/>
      <c r="LFR852" s="3"/>
      <c r="LFS852" s="3"/>
      <c r="LFT852" s="3"/>
      <c r="LFU852" s="3"/>
      <c r="LFV852" s="3"/>
      <c r="LFW852" s="3"/>
      <c r="LFX852" s="3"/>
      <c r="LFY852" s="3"/>
      <c r="LFZ852" s="3"/>
      <c r="LGA852" s="3"/>
      <c r="LGB852" s="3"/>
      <c r="LGC852" s="3"/>
      <c r="LGD852" s="3"/>
      <c r="LGE852" s="3"/>
      <c r="LGF852" s="3"/>
      <c r="LGG852" s="3"/>
      <c r="LGH852" s="3"/>
      <c r="LGI852" s="3"/>
      <c r="LGJ852" s="3"/>
      <c r="LGK852" s="3"/>
      <c r="LGL852" s="3"/>
      <c r="LGM852" s="3"/>
      <c r="LGN852" s="3"/>
      <c r="LGO852" s="3"/>
      <c r="LGP852" s="3"/>
      <c r="LGQ852" s="3"/>
      <c r="LGR852" s="3"/>
      <c r="LGS852" s="3"/>
      <c r="LGT852" s="3"/>
      <c r="LGU852" s="3"/>
      <c r="LGV852" s="3"/>
      <c r="LGW852" s="3"/>
      <c r="LGX852" s="3"/>
      <c r="LGY852" s="3"/>
      <c r="LGZ852" s="3"/>
      <c r="LHA852" s="3"/>
      <c r="LHB852" s="3"/>
      <c r="LHC852" s="3"/>
      <c r="LHD852" s="3"/>
      <c r="LHE852" s="3"/>
      <c r="LHF852" s="3"/>
      <c r="LHG852" s="3"/>
      <c r="LHH852" s="3"/>
      <c r="LHI852" s="3"/>
      <c r="LHJ852" s="3"/>
      <c r="LHK852" s="3"/>
      <c r="LHL852" s="3"/>
      <c r="LHM852" s="3"/>
      <c r="LHN852" s="3"/>
      <c r="LHO852" s="3"/>
      <c r="LHP852" s="3"/>
      <c r="LHQ852" s="3"/>
      <c r="LHR852" s="3"/>
      <c r="LHS852" s="3"/>
      <c r="LHT852" s="3"/>
      <c r="LHU852" s="3"/>
      <c r="LHV852" s="3"/>
      <c r="LHW852" s="3"/>
      <c r="LHX852" s="3"/>
      <c r="LHY852" s="3"/>
      <c r="LHZ852" s="3"/>
      <c r="LIA852" s="3"/>
      <c r="LIB852" s="3"/>
      <c r="LIC852" s="3"/>
      <c r="LID852" s="3"/>
      <c r="LIE852" s="3"/>
      <c r="LIF852" s="3"/>
      <c r="LIG852" s="3"/>
      <c r="LIH852" s="3"/>
      <c r="LII852" s="3"/>
      <c r="LIJ852" s="3"/>
      <c r="LIK852" s="3"/>
      <c r="LIL852" s="3"/>
      <c r="LIM852" s="3"/>
      <c r="LIN852" s="3"/>
      <c r="LIO852" s="3"/>
      <c r="LIP852" s="3"/>
      <c r="LIQ852" s="3"/>
      <c r="LIR852" s="3"/>
      <c r="LIS852" s="3"/>
      <c r="LIT852" s="3"/>
      <c r="LIU852" s="3"/>
      <c r="LIV852" s="3"/>
      <c r="LIW852" s="3"/>
      <c r="LIX852" s="3"/>
      <c r="LIY852" s="3"/>
      <c r="LIZ852" s="3"/>
      <c r="LJA852" s="3"/>
      <c r="LJB852" s="3"/>
      <c r="LJC852" s="3"/>
      <c r="LJD852" s="3"/>
      <c r="LJE852" s="3"/>
      <c r="LJF852" s="3"/>
      <c r="LJG852" s="3"/>
      <c r="LJH852" s="3"/>
      <c r="LJI852" s="3"/>
      <c r="LJJ852" s="3"/>
      <c r="LJK852" s="3"/>
      <c r="LJL852" s="3"/>
      <c r="LJM852" s="3"/>
      <c r="LJN852" s="3"/>
      <c r="LJO852" s="3"/>
      <c r="LJP852" s="3"/>
      <c r="LJQ852" s="3"/>
      <c r="LJR852" s="3"/>
      <c r="LJS852" s="3"/>
      <c r="LJT852" s="3"/>
      <c r="LJU852" s="3"/>
      <c r="LJV852" s="3"/>
      <c r="LJW852" s="3"/>
      <c r="LJX852" s="3"/>
      <c r="LJY852" s="3"/>
      <c r="LJZ852" s="3"/>
      <c r="LKA852" s="3"/>
      <c r="LKB852" s="3"/>
      <c r="LKC852" s="3"/>
      <c r="LKD852" s="3"/>
      <c r="LKE852" s="3"/>
      <c r="LKF852" s="3"/>
      <c r="LKG852" s="3"/>
      <c r="LKH852" s="3"/>
      <c r="LKI852" s="3"/>
      <c r="LKJ852" s="3"/>
      <c r="LKK852" s="3"/>
      <c r="LKL852" s="3"/>
      <c r="LKM852" s="3"/>
      <c r="LKN852" s="3"/>
      <c r="LKO852" s="3"/>
      <c r="LKP852" s="3"/>
      <c r="LKQ852" s="3"/>
      <c r="LKR852" s="3"/>
      <c r="LKS852" s="3"/>
      <c r="LKT852" s="3"/>
      <c r="LKU852" s="3"/>
      <c r="LKV852" s="3"/>
      <c r="LKW852" s="3"/>
      <c r="LKX852" s="3"/>
      <c r="LKY852" s="3"/>
      <c r="LKZ852" s="3"/>
      <c r="LLA852" s="3"/>
      <c r="LLB852" s="3"/>
      <c r="LLC852" s="3"/>
      <c r="LLD852" s="3"/>
      <c r="LLE852" s="3"/>
      <c r="LLF852" s="3"/>
      <c r="LLG852" s="3"/>
      <c r="LLH852" s="3"/>
      <c r="LLI852" s="3"/>
      <c r="LLJ852" s="3"/>
      <c r="LLK852" s="3"/>
      <c r="LLL852" s="3"/>
      <c r="LLM852" s="3"/>
      <c r="LLN852" s="3"/>
      <c r="LLO852" s="3"/>
      <c r="LLP852" s="3"/>
      <c r="LLQ852" s="3"/>
      <c r="LLR852" s="3"/>
      <c r="LLS852" s="3"/>
      <c r="LLT852" s="3"/>
      <c r="LLU852" s="3"/>
      <c r="LLV852" s="3"/>
      <c r="LLW852" s="3"/>
      <c r="LLX852" s="3"/>
      <c r="LLY852" s="3"/>
      <c r="LLZ852" s="3"/>
      <c r="LMA852" s="3"/>
      <c r="LMB852" s="3"/>
      <c r="LMC852" s="3"/>
      <c r="LMD852" s="3"/>
      <c r="LME852" s="3"/>
      <c r="LMF852" s="3"/>
      <c r="LMG852" s="3"/>
      <c r="LMH852" s="3"/>
      <c r="LMI852" s="3"/>
      <c r="LMJ852" s="3"/>
      <c r="LMK852" s="3"/>
      <c r="LML852" s="3"/>
      <c r="LMM852" s="3"/>
      <c r="LMN852" s="3"/>
      <c r="LMO852" s="3"/>
      <c r="LMP852" s="3"/>
      <c r="LMQ852" s="3"/>
      <c r="LMR852" s="3"/>
      <c r="LMS852" s="3"/>
      <c r="LMT852" s="3"/>
      <c r="LMU852" s="3"/>
      <c r="LMV852" s="3"/>
      <c r="LMW852" s="3"/>
      <c r="LMX852" s="3"/>
      <c r="LMY852" s="3"/>
      <c r="LMZ852" s="3"/>
      <c r="LNA852" s="3"/>
      <c r="LNB852" s="3"/>
      <c r="LNC852" s="3"/>
      <c r="LND852" s="3"/>
      <c r="LNE852" s="3"/>
      <c r="LNF852" s="3"/>
      <c r="LNG852" s="3"/>
      <c r="LNH852" s="3"/>
      <c r="LNI852" s="3"/>
      <c r="LNJ852" s="3"/>
      <c r="LNK852" s="3"/>
      <c r="LNL852" s="3"/>
      <c r="LNM852" s="3"/>
      <c r="LNN852" s="3"/>
      <c r="LNO852" s="3"/>
      <c r="LNP852" s="3"/>
      <c r="LNQ852" s="3"/>
      <c r="LNR852" s="3"/>
      <c r="LNS852" s="3"/>
      <c r="LNT852" s="3"/>
      <c r="LNU852" s="3"/>
      <c r="LNV852" s="3"/>
      <c r="LNW852" s="3"/>
      <c r="LNX852" s="3"/>
      <c r="LNY852" s="3"/>
      <c r="LNZ852" s="3"/>
      <c r="LOA852" s="3"/>
      <c r="LOB852" s="3"/>
      <c r="LOC852" s="3"/>
      <c r="LOD852" s="3"/>
      <c r="LOE852" s="3"/>
      <c r="LOF852" s="3"/>
      <c r="LOG852" s="3"/>
      <c r="LOH852" s="3"/>
      <c r="LOI852" s="3"/>
      <c r="LOJ852" s="3"/>
      <c r="LOK852" s="3"/>
      <c r="LOL852" s="3"/>
      <c r="LOM852" s="3"/>
      <c r="LON852" s="3"/>
      <c r="LOO852" s="3"/>
      <c r="LOP852" s="3"/>
      <c r="LOQ852" s="3"/>
      <c r="LOR852" s="3"/>
      <c r="LOS852" s="3"/>
      <c r="LOT852" s="3"/>
      <c r="LOU852" s="3"/>
      <c r="LOV852" s="3"/>
      <c r="LOW852" s="3"/>
      <c r="LOX852" s="3"/>
      <c r="LOY852" s="3"/>
      <c r="LOZ852" s="3"/>
      <c r="LPA852" s="3"/>
      <c r="LPB852" s="3"/>
      <c r="LPC852" s="3"/>
      <c r="LPD852" s="3"/>
      <c r="LPE852" s="3"/>
      <c r="LPF852" s="3"/>
      <c r="LPG852" s="3"/>
      <c r="LPH852" s="3"/>
      <c r="LPI852" s="3"/>
      <c r="LPJ852" s="3"/>
      <c r="LPK852" s="3"/>
      <c r="LPL852" s="3"/>
      <c r="LPM852" s="3"/>
      <c r="LPN852" s="3"/>
      <c r="LPO852" s="3"/>
      <c r="LPP852" s="3"/>
      <c r="LPQ852" s="3"/>
      <c r="LPR852" s="3"/>
      <c r="LPS852" s="3"/>
      <c r="LPT852" s="3"/>
      <c r="LPU852" s="3"/>
      <c r="LPV852" s="3"/>
      <c r="LPW852" s="3"/>
      <c r="LPX852" s="3"/>
      <c r="LPY852" s="3"/>
      <c r="LPZ852" s="3"/>
      <c r="LQA852" s="3"/>
      <c r="LQB852" s="3"/>
      <c r="LQC852" s="3"/>
      <c r="LQD852" s="3"/>
      <c r="LQE852" s="3"/>
      <c r="LQF852" s="3"/>
      <c r="LQG852" s="3"/>
      <c r="LQH852" s="3"/>
      <c r="LQI852" s="3"/>
      <c r="LQJ852" s="3"/>
      <c r="LQK852" s="3"/>
      <c r="LQL852" s="3"/>
      <c r="LQM852" s="3"/>
      <c r="LQN852" s="3"/>
      <c r="LQO852" s="3"/>
      <c r="LQP852" s="3"/>
      <c r="LQQ852" s="3"/>
      <c r="LQR852" s="3"/>
      <c r="LQS852" s="3"/>
      <c r="LQT852" s="3"/>
      <c r="LQU852" s="3"/>
      <c r="LQV852" s="3"/>
      <c r="LQW852" s="3"/>
      <c r="LQX852" s="3"/>
      <c r="LQY852" s="3"/>
      <c r="LQZ852" s="3"/>
      <c r="LRA852" s="3"/>
      <c r="LRB852" s="3"/>
      <c r="LRC852" s="3"/>
      <c r="LRD852" s="3"/>
      <c r="LRE852" s="3"/>
      <c r="LRF852" s="3"/>
      <c r="LRG852" s="3"/>
      <c r="LRH852" s="3"/>
      <c r="LRI852" s="3"/>
      <c r="LRJ852" s="3"/>
      <c r="LRK852" s="3"/>
      <c r="LRL852" s="3"/>
      <c r="LRM852" s="3"/>
      <c r="LRN852" s="3"/>
      <c r="LRO852" s="3"/>
      <c r="LRP852" s="3"/>
      <c r="LRQ852" s="3"/>
      <c r="LRR852" s="3"/>
      <c r="LRS852" s="3"/>
      <c r="LRT852" s="3"/>
      <c r="LRU852" s="3"/>
      <c r="LRV852" s="3"/>
      <c r="LRW852" s="3"/>
      <c r="LRX852" s="3"/>
      <c r="LRY852" s="3"/>
      <c r="LRZ852" s="3"/>
      <c r="LSA852" s="3"/>
      <c r="LSB852" s="3"/>
      <c r="LSC852" s="3"/>
      <c r="LSD852" s="3"/>
      <c r="LSE852" s="3"/>
      <c r="LSF852" s="3"/>
      <c r="LSG852" s="3"/>
      <c r="LSH852" s="3"/>
      <c r="LSI852" s="3"/>
      <c r="LSJ852" s="3"/>
      <c r="LSK852" s="3"/>
      <c r="LSL852" s="3"/>
      <c r="LSM852" s="3"/>
      <c r="LSN852" s="3"/>
      <c r="LSO852" s="3"/>
      <c r="LSP852" s="3"/>
      <c r="LSQ852" s="3"/>
      <c r="LSR852" s="3"/>
      <c r="LSS852" s="3"/>
      <c r="LST852" s="3"/>
      <c r="LSU852" s="3"/>
      <c r="LSV852" s="3"/>
      <c r="LSW852" s="3"/>
      <c r="LSX852" s="3"/>
      <c r="LSY852" s="3"/>
      <c r="LSZ852" s="3"/>
      <c r="LTA852" s="3"/>
      <c r="LTB852" s="3"/>
      <c r="LTC852" s="3"/>
      <c r="LTD852" s="3"/>
      <c r="LTE852" s="3"/>
      <c r="LTF852" s="3"/>
      <c r="LTG852" s="3"/>
      <c r="LTH852" s="3"/>
      <c r="LTI852" s="3"/>
      <c r="LTJ852" s="3"/>
      <c r="LTK852" s="3"/>
      <c r="LTL852" s="3"/>
      <c r="LTM852" s="3"/>
      <c r="LTN852" s="3"/>
      <c r="LTO852" s="3"/>
      <c r="LTP852" s="3"/>
      <c r="LTQ852" s="3"/>
      <c r="LTR852" s="3"/>
      <c r="LTS852" s="3"/>
      <c r="LTT852" s="3"/>
      <c r="LTU852" s="3"/>
      <c r="LTV852" s="3"/>
      <c r="LTW852" s="3"/>
      <c r="LTX852" s="3"/>
      <c r="LTY852" s="3"/>
      <c r="LTZ852" s="3"/>
      <c r="LUA852" s="3"/>
      <c r="LUB852" s="3"/>
      <c r="LUC852" s="3"/>
      <c r="LUD852" s="3"/>
      <c r="LUE852" s="3"/>
      <c r="LUF852" s="3"/>
      <c r="LUG852" s="3"/>
      <c r="LUH852" s="3"/>
      <c r="LUI852" s="3"/>
      <c r="LUJ852" s="3"/>
      <c r="LUK852" s="3"/>
      <c r="LUL852" s="3"/>
      <c r="LUM852" s="3"/>
      <c r="LUN852" s="3"/>
      <c r="LUO852" s="3"/>
      <c r="LUP852" s="3"/>
      <c r="LUQ852" s="3"/>
      <c r="LUR852" s="3"/>
      <c r="LUS852" s="3"/>
      <c r="LUT852" s="3"/>
      <c r="LUU852" s="3"/>
      <c r="LUV852" s="3"/>
      <c r="LUW852" s="3"/>
      <c r="LUX852" s="3"/>
      <c r="LUY852" s="3"/>
      <c r="LUZ852" s="3"/>
      <c r="LVA852" s="3"/>
      <c r="LVB852" s="3"/>
      <c r="LVC852" s="3"/>
      <c r="LVD852" s="3"/>
      <c r="LVE852" s="3"/>
      <c r="LVF852" s="3"/>
      <c r="LVG852" s="3"/>
      <c r="LVH852" s="3"/>
      <c r="LVI852" s="3"/>
      <c r="LVJ852" s="3"/>
      <c r="LVK852" s="3"/>
      <c r="LVL852" s="3"/>
      <c r="LVM852" s="3"/>
      <c r="LVN852" s="3"/>
      <c r="LVO852" s="3"/>
      <c r="LVP852" s="3"/>
      <c r="LVQ852" s="3"/>
      <c r="LVR852" s="3"/>
      <c r="LVS852" s="3"/>
      <c r="LVT852" s="3"/>
      <c r="LVU852" s="3"/>
      <c r="LVV852" s="3"/>
      <c r="LVW852" s="3"/>
      <c r="LVX852" s="3"/>
      <c r="LVY852" s="3"/>
      <c r="LVZ852" s="3"/>
      <c r="LWA852" s="3"/>
      <c r="LWB852" s="3"/>
      <c r="LWC852" s="3"/>
      <c r="LWD852" s="3"/>
      <c r="LWE852" s="3"/>
      <c r="LWF852" s="3"/>
      <c r="LWG852" s="3"/>
      <c r="LWH852" s="3"/>
      <c r="LWI852" s="3"/>
      <c r="LWJ852" s="3"/>
      <c r="LWK852" s="3"/>
      <c r="LWL852" s="3"/>
      <c r="LWM852" s="3"/>
      <c r="LWN852" s="3"/>
      <c r="LWO852" s="3"/>
      <c r="LWP852" s="3"/>
      <c r="LWQ852" s="3"/>
      <c r="LWR852" s="3"/>
      <c r="LWS852" s="3"/>
      <c r="LWT852" s="3"/>
      <c r="LWU852" s="3"/>
      <c r="LWV852" s="3"/>
      <c r="LWW852" s="3"/>
      <c r="LWX852" s="3"/>
      <c r="LWY852" s="3"/>
      <c r="LWZ852" s="3"/>
      <c r="LXA852" s="3"/>
      <c r="LXB852" s="3"/>
      <c r="LXC852" s="3"/>
      <c r="LXD852" s="3"/>
      <c r="LXE852" s="3"/>
      <c r="LXF852" s="3"/>
      <c r="LXG852" s="3"/>
      <c r="LXH852" s="3"/>
      <c r="LXI852" s="3"/>
      <c r="LXJ852" s="3"/>
      <c r="LXK852" s="3"/>
      <c r="LXL852" s="3"/>
      <c r="LXM852" s="3"/>
      <c r="LXN852" s="3"/>
      <c r="LXO852" s="3"/>
      <c r="LXP852" s="3"/>
      <c r="LXQ852" s="3"/>
      <c r="LXR852" s="3"/>
      <c r="LXS852" s="3"/>
      <c r="LXT852" s="3"/>
      <c r="LXU852" s="3"/>
      <c r="LXV852" s="3"/>
      <c r="LXW852" s="3"/>
      <c r="LXX852" s="3"/>
      <c r="LXY852" s="3"/>
      <c r="LXZ852" s="3"/>
      <c r="LYA852" s="3"/>
      <c r="LYB852" s="3"/>
      <c r="LYC852" s="3"/>
      <c r="LYD852" s="3"/>
      <c r="LYE852" s="3"/>
      <c r="LYF852" s="3"/>
      <c r="LYG852" s="3"/>
      <c r="LYH852" s="3"/>
      <c r="LYI852" s="3"/>
      <c r="LYJ852" s="3"/>
      <c r="LYK852" s="3"/>
      <c r="LYL852" s="3"/>
      <c r="LYM852" s="3"/>
      <c r="LYN852" s="3"/>
      <c r="LYO852" s="3"/>
      <c r="LYP852" s="3"/>
      <c r="LYQ852" s="3"/>
      <c r="LYR852" s="3"/>
      <c r="LYS852" s="3"/>
      <c r="LYT852" s="3"/>
      <c r="LYU852" s="3"/>
      <c r="LYV852" s="3"/>
      <c r="LYW852" s="3"/>
      <c r="LYX852" s="3"/>
      <c r="LYY852" s="3"/>
      <c r="LYZ852" s="3"/>
      <c r="LZA852" s="3"/>
      <c r="LZB852" s="3"/>
      <c r="LZC852" s="3"/>
      <c r="LZD852" s="3"/>
      <c r="LZE852" s="3"/>
      <c r="LZF852" s="3"/>
      <c r="LZG852" s="3"/>
      <c r="LZH852" s="3"/>
      <c r="LZI852" s="3"/>
      <c r="LZJ852" s="3"/>
      <c r="LZK852" s="3"/>
      <c r="LZL852" s="3"/>
      <c r="LZM852" s="3"/>
      <c r="LZN852" s="3"/>
      <c r="LZO852" s="3"/>
      <c r="LZP852" s="3"/>
      <c r="LZQ852" s="3"/>
      <c r="LZR852" s="3"/>
      <c r="LZS852" s="3"/>
      <c r="LZT852" s="3"/>
      <c r="LZU852" s="3"/>
      <c r="LZV852" s="3"/>
      <c r="LZW852" s="3"/>
      <c r="LZX852" s="3"/>
      <c r="LZY852" s="3"/>
      <c r="LZZ852" s="3"/>
      <c r="MAA852" s="3"/>
      <c r="MAB852" s="3"/>
      <c r="MAC852" s="3"/>
      <c r="MAD852" s="3"/>
      <c r="MAE852" s="3"/>
      <c r="MAF852" s="3"/>
      <c r="MAG852" s="3"/>
      <c r="MAH852" s="3"/>
      <c r="MAI852" s="3"/>
      <c r="MAJ852" s="3"/>
      <c r="MAK852" s="3"/>
      <c r="MAL852" s="3"/>
      <c r="MAM852" s="3"/>
      <c r="MAN852" s="3"/>
      <c r="MAO852" s="3"/>
      <c r="MAP852" s="3"/>
      <c r="MAQ852" s="3"/>
      <c r="MAR852" s="3"/>
      <c r="MAS852" s="3"/>
      <c r="MAT852" s="3"/>
      <c r="MAU852" s="3"/>
      <c r="MAV852" s="3"/>
      <c r="MAW852" s="3"/>
      <c r="MAX852" s="3"/>
      <c r="MAY852" s="3"/>
      <c r="MAZ852" s="3"/>
      <c r="MBA852" s="3"/>
      <c r="MBB852" s="3"/>
      <c r="MBC852" s="3"/>
      <c r="MBD852" s="3"/>
      <c r="MBE852" s="3"/>
      <c r="MBF852" s="3"/>
      <c r="MBG852" s="3"/>
      <c r="MBH852" s="3"/>
      <c r="MBI852" s="3"/>
      <c r="MBJ852" s="3"/>
      <c r="MBK852" s="3"/>
      <c r="MBL852" s="3"/>
      <c r="MBM852" s="3"/>
      <c r="MBN852" s="3"/>
      <c r="MBO852" s="3"/>
      <c r="MBP852" s="3"/>
      <c r="MBQ852" s="3"/>
      <c r="MBR852" s="3"/>
      <c r="MBS852" s="3"/>
      <c r="MBT852" s="3"/>
      <c r="MBU852" s="3"/>
      <c r="MBV852" s="3"/>
      <c r="MBW852" s="3"/>
      <c r="MBX852" s="3"/>
      <c r="MBY852" s="3"/>
      <c r="MBZ852" s="3"/>
      <c r="MCA852" s="3"/>
      <c r="MCB852" s="3"/>
      <c r="MCC852" s="3"/>
      <c r="MCD852" s="3"/>
      <c r="MCE852" s="3"/>
      <c r="MCF852" s="3"/>
      <c r="MCG852" s="3"/>
      <c r="MCH852" s="3"/>
      <c r="MCI852" s="3"/>
      <c r="MCJ852" s="3"/>
      <c r="MCK852" s="3"/>
      <c r="MCL852" s="3"/>
      <c r="MCM852" s="3"/>
      <c r="MCN852" s="3"/>
      <c r="MCO852" s="3"/>
      <c r="MCP852" s="3"/>
      <c r="MCQ852" s="3"/>
      <c r="MCR852" s="3"/>
      <c r="MCS852" s="3"/>
      <c r="MCT852" s="3"/>
      <c r="MCU852" s="3"/>
      <c r="MCV852" s="3"/>
      <c r="MCW852" s="3"/>
      <c r="MCX852" s="3"/>
      <c r="MCY852" s="3"/>
      <c r="MCZ852" s="3"/>
      <c r="MDA852" s="3"/>
      <c r="MDB852" s="3"/>
      <c r="MDC852" s="3"/>
      <c r="MDD852" s="3"/>
      <c r="MDE852" s="3"/>
      <c r="MDF852" s="3"/>
      <c r="MDG852" s="3"/>
      <c r="MDH852" s="3"/>
      <c r="MDI852" s="3"/>
      <c r="MDJ852" s="3"/>
      <c r="MDK852" s="3"/>
      <c r="MDL852" s="3"/>
      <c r="MDM852" s="3"/>
      <c r="MDN852" s="3"/>
      <c r="MDO852" s="3"/>
      <c r="MDP852" s="3"/>
      <c r="MDQ852" s="3"/>
      <c r="MDR852" s="3"/>
      <c r="MDS852" s="3"/>
      <c r="MDT852" s="3"/>
      <c r="MDU852" s="3"/>
      <c r="MDV852" s="3"/>
      <c r="MDW852" s="3"/>
      <c r="MDX852" s="3"/>
      <c r="MDY852" s="3"/>
      <c r="MDZ852" s="3"/>
      <c r="MEA852" s="3"/>
      <c r="MEB852" s="3"/>
      <c r="MEC852" s="3"/>
      <c r="MED852" s="3"/>
      <c r="MEE852" s="3"/>
      <c r="MEF852" s="3"/>
      <c r="MEG852" s="3"/>
      <c r="MEH852" s="3"/>
      <c r="MEI852" s="3"/>
      <c r="MEJ852" s="3"/>
      <c r="MEK852" s="3"/>
      <c r="MEL852" s="3"/>
      <c r="MEM852" s="3"/>
      <c r="MEN852" s="3"/>
      <c r="MEO852" s="3"/>
      <c r="MEP852" s="3"/>
      <c r="MEQ852" s="3"/>
      <c r="MER852" s="3"/>
      <c r="MES852" s="3"/>
      <c r="MET852" s="3"/>
      <c r="MEU852" s="3"/>
      <c r="MEV852" s="3"/>
      <c r="MEW852" s="3"/>
      <c r="MEX852" s="3"/>
      <c r="MEY852" s="3"/>
      <c r="MEZ852" s="3"/>
      <c r="MFA852" s="3"/>
      <c r="MFB852" s="3"/>
      <c r="MFC852" s="3"/>
      <c r="MFD852" s="3"/>
      <c r="MFE852" s="3"/>
      <c r="MFF852" s="3"/>
      <c r="MFG852" s="3"/>
      <c r="MFH852" s="3"/>
      <c r="MFI852" s="3"/>
      <c r="MFJ852" s="3"/>
      <c r="MFK852" s="3"/>
      <c r="MFL852" s="3"/>
      <c r="MFM852" s="3"/>
      <c r="MFN852" s="3"/>
      <c r="MFO852" s="3"/>
      <c r="MFP852" s="3"/>
      <c r="MFQ852" s="3"/>
      <c r="MFR852" s="3"/>
      <c r="MFS852" s="3"/>
      <c r="MFT852" s="3"/>
      <c r="MFU852" s="3"/>
      <c r="MFV852" s="3"/>
      <c r="MFW852" s="3"/>
      <c r="MFX852" s="3"/>
      <c r="MFY852" s="3"/>
      <c r="MFZ852" s="3"/>
      <c r="MGA852" s="3"/>
      <c r="MGB852" s="3"/>
      <c r="MGC852" s="3"/>
      <c r="MGD852" s="3"/>
      <c r="MGE852" s="3"/>
      <c r="MGF852" s="3"/>
      <c r="MGG852" s="3"/>
      <c r="MGH852" s="3"/>
      <c r="MGI852" s="3"/>
      <c r="MGJ852" s="3"/>
      <c r="MGK852" s="3"/>
      <c r="MGL852" s="3"/>
      <c r="MGM852" s="3"/>
      <c r="MGN852" s="3"/>
      <c r="MGO852" s="3"/>
      <c r="MGP852" s="3"/>
      <c r="MGQ852" s="3"/>
      <c r="MGR852" s="3"/>
      <c r="MGS852" s="3"/>
      <c r="MGT852" s="3"/>
      <c r="MGU852" s="3"/>
      <c r="MGV852" s="3"/>
      <c r="MGW852" s="3"/>
      <c r="MGX852" s="3"/>
      <c r="MGY852" s="3"/>
      <c r="MGZ852" s="3"/>
      <c r="MHA852" s="3"/>
      <c r="MHB852" s="3"/>
      <c r="MHC852" s="3"/>
      <c r="MHD852" s="3"/>
      <c r="MHE852" s="3"/>
      <c r="MHF852" s="3"/>
      <c r="MHG852" s="3"/>
      <c r="MHH852" s="3"/>
      <c r="MHI852" s="3"/>
      <c r="MHJ852" s="3"/>
      <c r="MHK852" s="3"/>
      <c r="MHL852" s="3"/>
      <c r="MHM852" s="3"/>
      <c r="MHN852" s="3"/>
      <c r="MHO852" s="3"/>
      <c r="MHP852" s="3"/>
      <c r="MHQ852" s="3"/>
      <c r="MHR852" s="3"/>
      <c r="MHS852" s="3"/>
      <c r="MHT852" s="3"/>
      <c r="MHU852" s="3"/>
      <c r="MHV852" s="3"/>
      <c r="MHW852" s="3"/>
      <c r="MHX852" s="3"/>
      <c r="MHY852" s="3"/>
      <c r="MHZ852" s="3"/>
      <c r="MIA852" s="3"/>
      <c r="MIB852" s="3"/>
      <c r="MIC852" s="3"/>
      <c r="MID852" s="3"/>
      <c r="MIE852" s="3"/>
      <c r="MIF852" s="3"/>
      <c r="MIG852" s="3"/>
      <c r="MIH852" s="3"/>
      <c r="MII852" s="3"/>
      <c r="MIJ852" s="3"/>
      <c r="MIK852" s="3"/>
      <c r="MIL852" s="3"/>
      <c r="MIM852" s="3"/>
      <c r="MIN852" s="3"/>
      <c r="MIO852" s="3"/>
      <c r="MIP852" s="3"/>
      <c r="MIQ852" s="3"/>
      <c r="MIR852" s="3"/>
      <c r="MIS852" s="3"/>
      <c r="MIT852" s="3"/>
      <c r="MIU852" s="3"/>
      <c r="MIV852" s="3"/>
      <c r="MIW852" s="3"/>
      <c r="MIX852" s="3"/>
      <c r="MIY852" s="3"/>
      <c r="MIZ852" s="3"/>
      <c r="MJA852" s="3"/>
      <c r="MJB852" s="3"/>
      <c r="MJC852" s="3"/>
      <c r="MJD852" s="3"/>
      <c r="MJE852" s="3"/>
      <c r="MJF852" s="3"/>
      <c r="MJG852" s="3"/>
      <c r="MJH852" s="3"/>
      <c r="MJI852" s="3"/>
      <c r="MJJ852" s="3"/>
      <c r="MJK852" s="3"/>
      <c r="MJL852" s="3"/>
      <c r="MJM852" s="3"/>
      <c r="MJN852" s="3"/>
      <c r="MJO852" s="3"/>
      <c r="MJP852" s="3"/>
      <c r="MJQ852" s="3"/>
      <c r="MJR852" s="3"/>
      <c r="MJS852" s="3"/>
      <c r="MJT852" s="3"/>
      <c r="MJU852" s="3"/>
      <c r="MJV852" s="3"/>
      <c r="MJW852" s="3"/>
      <c r="MJX852" s="3"/>
      <c r="MJY852" s="3"/>
      <c r="MJZ852" s="3"/>
      <c r="MKA852" s="3"/>
      <c r="MKB852" s="3"/>
      <c r="MKC852" s="3"/>
      <c r="MKD852" s="3"/>
      <c r="MKE852" s="3"/>
      <c r="MKF852" s="3"/>
      <c r="MKG852" s="3"/>
      <c r="MKH852" s="3"/>
      <c r="MKI852" s="3"/>
      <c r="MKJ852" s="3"/>
      <c r="MKK852" s="3"/>
      <c r="MKL852" s="3"/>
      <c r="MKM852" s="3"/>
      <c r="MKN852" s="3"/>
      <c r="MKO852" s="3"/>
      <c r="MKP852" s="3"/>
      <c r="MKQ852" s="3"/>
      <c r="MKR852" s="3"/>
      <c r="MKS852" s="3"/>
      <c r="MKT852" s="3"/>
      <c r="MKU852" s="3"/>
      <c r="MKV852" s="3"/>
      <c r="MKW852" s="3"/>
      <c r="MKX852" s="3"/>
      <c r="MKY852" s="3"/>
      <c r="MKZ852" s="3"/>
      <c r="MLA852" s="3"/>
      <c r="MLB852" s="3"/>
      <c r="MLC852" s="3"/>
      <c r="MLD852" s="3"/>
      <c r="MLE852" s="3"/>
      <c r="MLF852" s="3"/>
      <c r="MLG852" s="3"/>
      <c r="MLH852" s="3"/>
      <c r="MLI852" s="3"/>
      <c r="MLJ852" s="3"/>
      <c r="MLK852" s="3"/>
      <c r="MLL852" s="3"/>
      <c r="MLM852" s="3"/>
      <c r="MLN852" s="3"/>
      <c r="MLO852" s="3"/>
      <c r="MLP852" s="3"/>
      <c r="MLQ852" s="3"/>
      <c r="MLR852" s="3"/>
      <c r="MLS852" s="3"/>
      <c r="MLT852" s="3"/>
      <c r="MLU852" s="3"/>
      <c r="MLV852" s="3"/>
      <c r="MLW852" s="3"/>
      <c r="MLX852" s="3"/>
      <c r="MLY852" s="3"/>
      <c r="MLZ852" s="3"/>
      <c r="MMA852" s="3"/>
      <c r="MMB852" s="3"/>
      <c r="MMC852" s="3"/>
      <c r="MMD852" s="3"/>
      <c r="MME852" s="3"/>
      <c r="MMF852" s="3"/>
      <c r="MMG852" s="3"/>
      <c r="MMH852" s="3"/>
      <c r="MMI852" s="3"/>
      <c r="MMJ852" s="3"/>
      <c r="MMK852" s="3"/>
      <c r="MML852" s="3"/>
      <c r="MMM852" s="3"/>
      <c r="MMN852" s="3"/>
      <c r="MMO852" s="3"/>
      <c r="MMP852" s="3"/>
      <c r="MMQ852" s="3"/>
      <c r="MMR852" s="3"/>
      <c r="MMS852" s="3"/>
      <c r="MMT852" s="3"/>
      <c r="MMU852" s="3"/>
      <c r="MMV852" s="3"/>
      <c r="MMW852" s="3"/>
      <c r="MMX852" s="3"/>
      <c r="MMY852" s="3"/>
      <c r="MMZ852" s="3"/>
      <c r="MNA852" s="3"/>
      <c r="MNB852" s="3"/>
      <c r="MNC852" s="3"/>
      <c r="MND852" s="3"/>
      <c r="MNE852" s="3"/>
      <c r="MNF852" s="3"/>
      <c r="MNG852" s="3"/>
      <c r="MNH852" s="3"/>
      <c r="MNI852" s="3"/>
      <c r="MNJ852" s="3"/>
      <c r="MNK852" s="3"/>
      <c r="MNL852" s="3"/>
      <c r="MNM852" s="3"/>
      <c r="MNN852" s="3"/>
      <c r="MNO852" s="3"/>
      <c r="MNP852" s="3"/>
      <c r="MNQ852" s="3"/>
      <c r="MNR852" s="3"/>
      <c r="MNS852" s="3"/>
      <c r="MNT852" s="3"/>
      <c r="MNU852" s="3"/>
      <c r="MNV852" s="3"/>
      <c r="MNW852" s="3"/>
      <c r="MNX852" s="3"/>
      <c r="MNY852" s="3"/>
      <c r="MNZ852" s="3"/>
      <c r="MOA852" s="3"/>
      <c r="MOB852" s="3"/>
      <c r="MOC852" s="3"/>
      <c r="MOD852" s="3"/>
      <c r="MOE852" s="3"/>
      <c r="MOF852" s="3"/>
      <c r="MOG852" s="3"/>
      <c r="MOH852" s="3"/>
      <c r="MOI852" s="3"/>
      <c r="MOJ852" s="3"/>
      <c r="MOK852" s="3"/>
      <c r="MOL852" s="3"/>
      <c r="MOM852" s="3"/>
      <c r="MON852" s="3"/>
      <c r="MOO852" s="3"/>
      <c r="MOP852" s="3"/>
      <c r="MOQ852" s="3"/>
      <c r="MOR852" s="3"/>
      <c r="MOS852" s="3"/>
      <c r="MOT852" s="3"/>
      <c r="MOU852" s="3"/>
      <c r="MOV852" s="3"/>
      <c r="MOW852" s="3"/>
      <c r="MOX852" s="3"/>
      <c r="MOY852" s="3"/>
      <c r="MOZ852" s="3"/>
      <c r="MPA852" s="3"/>
      <c r="MPB852" s="3"/>
      <c r="MPC852" s="3"/>
      <c r="MPD852" s="3"/>
      <c r="MPE852" s="3"/>
      <c r="MPF852" s="3"/>
      <c r="MPG852" s="3"/>
      <c r="MPH852" s="3"/>
      <c r="MPI852" s="3"/>
      <c r="MPJ852" s="3"/>
      <c r="MPK852" s="3"/>
      <c r="MPL852" s="3"/>
      <c r="MPM852" s="3"/>
      <c r="MPN852" s="3"/>
      <c r="MPO852" s="3"/>
      <c r="MPP852" s="3"/>
      <c r="MPQ852" s="3"/>
      <c r="MPR852" s="3"/>
      <c r="MPS852" s="3"/>
      <c r="MPT852" s="3"/>
      <c r="MPU852" s="3"/>
      <c r="MPV852" s="3"/>
      <c r="MPW852" s="3"/>
      <c r="MPX852" s="3"/>
      <c r="MPY852" s="3"/>
      <c r="MPZ852" s="3"/>
      <c r="MQA852" s="3"/>
      <c r="MQB852" s="3"/>
      <c r="MQC852" s="3"/>
      <c r="MQD852" s="3"/>
      <c r="MQE852" s="3"/>
      <c r="MQF852" s="3"/>
      <c r="MQG852" s="3"/>
      <c r="MQH852" s="3"/>
      <c r="MQI852" s="3"/>
      <c r="MQJ852" s="3"/>
      <c r="MQK852" s="3"/>
      <c r="MQL852" s="3"/>
      <c r="MQM852" s="3"/>
      <c r="MQN852" s="3"/>
      <c r="MQO852" s="3"/>
      <c r="MQP852" s="3"/>
      <c r="MQQ852" s="3"/>
      <c r="MQR852" s="3"/>
      <c r="MQS852" s="3"/>
      <c r="MQT852" s="3"/>
      <c r="MQU852" s="3"/>
      <c r="MQV852" s="3"/>
      <c r="MQW852" s="3"/>
      <c r="MQX852" s="3"/>
      <c r="MQY852" s="3"/>
      <c r="MQZ852" s="3"/>
      <c r="MRA852" s="3"/>
      <c r="MRB852" s="3"/>
      <c r="MRC852" s="3"/>
      <c r="MRD852" s="3"/>
      <c r="MRE852" s="3"/>
      <c r="MRF852" s="3"/>
      <c r="MRG852" s="3"/>
      <c r="MRH852" s="3"/>
      <c r="MRI852" s="3"/>
      <c r="MRJ852" s="3"/>
      <c r="MRK852" s="3"/>
      <c r="MRL852" s="3"/>
      <c r="MRM852" s="3"/>
      <c r="MRN852" s="3"/>
      <c r="MRO852" s="3"/>
      <c r="MRP852" s="3"/>
      <c r="MRQ852" s="3"/>
      <c r="MRR852" s="3"/>
      <c r="MRS852" s="3"/>
      <c r="MRT852" s="3"/>
      <c r="MRU852" s="3"/>
      <c r="MRV852" s="3"/>
      <c r="MRW852" s="3"/>
      <c r="MRX852" s="3"/>
      <c r="MRY852" s="3"/>
      <c r="MRZ852" s="3"/>
      <c r="MSA852" s="3"/>
      <c r="MSB852" s="3"/>
      <c r="MSC852" s="3"/>
      <c r="MSD852" s="3"/>
      <c r="MSE852" s="3"/>
      <c r="MSF852" s="3"/>
      <c r="MSG852" s="3"/>
      <c r="MSH852" s="3"/>
      <c r="MSI852" s="3"/>
      <c r="MSJ852" s="3"/>
      <c r="MSK852" s="3"/>
      <c r="MSL852" s="3"/>
      <c r="MSM852" s="3"/>
      <c r="MSN852" s="3"/>
      <c r="MSO852" s="3"/>
      <c r="MSP852" s="3"/>
      <c r="MSQ852" s="3"/>
      <c r="MSR852" s="3"/>
      <c r="MSS852" s="3"/>
      <c r="MST852" s="3"/>
      <c r="MSU852" s="3"/>
      <c r="MSV852" s="3"/>
      <c r="MSW852" s="3"/>
      <c r="MSX852" s="3"/>
      <c r="MSY852" s="3"/>
      <c r="MSZ852" s="3"/>
      <c r="MTA852" s="3"/>
      <c r="MTB852" s="3"/>
      <c r="MTC852" s="3"/>
      <c r="MTD852" s="3"/>
      <c r="MTE852" s="3"/>
      <c r="MTF852" s="3"/>
      <c r="MTG852" s="3"/>
      <c r="MTH852" s="3"/>
      <c r="MTI852" s="3"/>
      <c r="MTJ852" s="3"/>
      <c r="MTK852" s="3"/>
      <c r="MTL852" s="3"/>
      <c r="MTM852" s="3"/>
      <c r="MTN852" s="3"/>
      <c r="MTO852" s="3"/>
      <c r="MTP852" s="3"/>
      <c r="MTQ852" s="3"/>
      <c r="MTR852" s="3"/>
      <c r="MTS852" s="3"/>
      <c r="MTT852" s="3"/>
      <c r="MTU852" s="3"/>
      <c r="MTV852" s="3"/>
      <c r="MTW852" s="3"/>
      <c r="MTX852" s="3"/>
      <c r="MTY852" s="3"/>
      <c r="MTZ852" s="3"/>
      <c r="MUA852" s="3"/>
      <c r="MUB852" s="3"/>
      <c r="MUC852" s="3"/>
      <c r="MUD852" s="3"/>
      <c r="MUE852" s="3"/>
      <c r="MUF852" s="3"/>
      <c r="MUG852" s="3"/>
      <c r="MUH852" s="3"/>
      <c r="MUI852" s="3"/>
      <c r="MUJ852" s="3"/>
      <c r="MUK852" s="3"/>
      <c r="MUL852" s="3"/>
      <c r="MUM852" s="3"/>
      <c r="MUN852" s="3"/>
      <c r="MUO852" s="3"/>
      <c r="MUP852" s="3"/>
      <c r="MUQ852" s="3"/>
      <c r="MUR852" s="3"/>
      <c r="MUS852" s="3"/>
      <c r="MUT852" s="3"/>
      <c r="MUU852" s="3"/>
      <c r="MUV852" s="3"/>
      <c r="MUW852" s="3"/>
      <c r="MUX852" s="3"/>
      <c r="MUY852" s="3"/>
      <c r="MUZ852" s="3"/>
      <c r="MVA852" s="3"/>
      <c r="MVB852" s="3"/>
      <c r="MVC852" s="3"/>
      <c r="MVD852" s="3"/>
      <c r="MVE852" s="3"/>
      <c r="MVF852" s="3"/>
      <c r="MVG852" s="3"/>
      <c r="MVH852" s="3"/>
      <c r="MVI852" s="3"/>
      <c r="MVJ852" s="3"/>
      <c r="MVK852" s="3"/>
      <c r="MVL852" s="3"/>
      <c r="MVM852" s="3"/>
      <c r="MVN852" s="3"/>
      <c r="MVO852" s="3"/>
      <c r="MVP852" s="3"/>
      <c r="MVQ852" s="3"/>
      <c r="MVR852" s="3"/>
      <c r="MVS852" s="3"/>
      <c r="MVT852" s="3"/>
      <c r="MVU852" s="3"/>
      <c r="MVV852" s="3"/>
      <c r="MVW852" s="3"/>
      <c r="MVX852" s="3"/>
      <c r="MVY852" s="3"/>
      <c r="MVZ852" s="3"/>
      <c r="MWA852" s="3"/>
      <c r="MWB852" s="3"/>
      <c r="MWC852" s="3"/>
      <c r="MWD852" s="3"/>
      <c r="MWE852" s="3"/>
      <c r="MWF852" s="3"/>
      <c r="MWG852" s="3"/>
      <c r="MWH852" s="3"/>
      <c r="MWI852" s="3"/>
      <c r="MWJ852" s="3"/>
      <c r="MWK852" s="3"/>
      <c r="MWL852" s="3"/>
      <c r="MWM852" s="3"/>
      <c r="MWN852" s="3"/>
      <c r="MWO852" s="3"/>
      <c r="MWP852" s="3"/>
      <c r="MWQ852" s="3"/>
      <c r="MWR852" s="3"/>
      <c r="MWS852" s="3"/>
      <c r="MWT852" s="3"/>
      <c r="MWU852" s="3"/>
      <c r="MWV852" s="3"/>
      <c r="MWW852" s="3"/>
      <c r="MWX852" s="3"/>
      <c r="MWY852" s="3"/>
      <c r="MWZ852" s="3"/>
      <c r="MXA852" s="3"/>
      <c r="MXB852" s="3"/>
      <c r="MXC852" s="3"/>
      <c r="MXD852" s="3"/>
      <c r="MXE852" s="3"/>
      <c r="MXF852" s="3"/>
      <c r="MXG852" s="3"/>
      <c r="MXH852" s="3"/>
      <c r="MXI852" s="3"/>
      <c r="MXJ852" s="3"/>
      <c r="MXK852" s="3"/>
      <c r="MXL852" s="3"/>
      <c r="MXM852" s="3"/>
      <c r="MXN852" s="3"/>
      <c r="MXO852" s="3"/>
      <c r="MXP852" s="3"/>
      <c r="MXQ852" s="3"/>
      <c r="MXR852" s="3"/>
      <c r="MXS852" s="3"/>
      <c r="MXT852" s="3"/>
      <c r="MXU852" s="3"/>
      <c r="MXV852" s="3"/>
      <c r="MXW852" s="3"/>
      <c r="MXX852" s="3"/>
      <c r="MXY852" s="3"/>
      <c r="MXZ852" s="3"/>
      <c r="MYA852" s="3"/>
      <c r="MYB852" s="3"/>
      <c r="MYC852" s="3"/>
      <c r="MYD852" s="3"/>
      <c r="MYE852" s="3"/>
      <c r="MYF852" s="3"/>
      <c r="MYG852" s="3"/>
      <c r="MYH852" s="3"/>
      <c r="MYI852" s="3"/>
      <c r="MYJ852" s="3"/>
      <c r="MYK852" s="3"/>
      <c r="MYL852" s="3"/>
      <c r="MYM852" s="3"/>
      <c r="MYN852" s="3"/>
      <c r="MYO852" s="3"/>
      <c r="MYP852" s="3"/>
      <c r="MYQ852" s="3"/>
      <c r="MYR852" s="3"/>
      <c r="MYS852" s="3"/>
      <c r="MYT852" s="3"/>
      <c r="MYU852" s="3"/>
      <c r="MYV852" s="3"/>
      <c r="MYW852" s="3"/>
      <c r="MYX852" s="3"/>
      <c r="MYY852" s="3"/>
      <c r="MYZ852" s="3"/>
      <c r="MZA852" s="3"/>
      <c r="MZB852" s="3"/>
      <c r="MZC852" s="3"/>
      <c r="MZD852" s="3"/>
      <c r="MZE852" s="3"/>
      <c r="MZF852" s="3"/>
      <c r="MZG852" s="3"/>
      <c r="MZH852" s="3"/>
      <c r="MZI852" s="3"/>
      <c r="MZJ852" s="3"/>
      <c r="MZK852" s="3"/>
      <c r="MZL852" s="3"/>
      <c r="MZM852" s="3"/>
      <c r="MZN852" s="3"/>
      <c r="MZO852" s="3"/>
      <c r="MZP852" s="3"/>
      <c r="MZQ852" s="3"/>
      <c r="MZR852" s="3"/>
      <c r="MZS852" s="3"/>
      <c r="MZT852" s="3"/>
      <c r="MZU852" s="3"/>
      <c r="MZV852" s="3"/>
      <c r="MZW852" s="3"/>
      <c r="MZX852" s="3"/>
      <c r="MZY852" s="3"/>
      <c r="MZZ852" s="3"/>
      <c r="NAA852" s="3"/>
      <c r="NAB852" s="3"/>
      <c r="NAC852" s="3"/>
      <c r="NAD852" s="3"/>
      <c r="NAE852" s="3"/>
      <c r="NAF852" s="3"/>
      <c r="NAG852" s="3"/>
      <c r="NAH852" s="3"/>
      <c r="NAI852" s="3"/>
      <c r="NAJ852" s="3"/>
      <c r="NAK852" s="3"/>
      <c r="NAL852" s="3"/>
      <c r="NAM852" s="3"/>
      <c r="NAN852" s="3"/>
      <c r="NAO852" s="3"/>
      <c r="NAP852" s="3"/>
      <c r="NAQ852" s="3"/>
      <c r="NAR852" s="3"/>
      <c r="NAS852" s="3"/>
      <c r="NAT852" s="3"/>
      <c r="NAU852" s="3"/>
      <c r="NAV852" s="3"/>
      <c r="NAW852" s="3"/>
      <c r="NAX852" s="3"/>
      <c r="NAY852" s="3"/>
      <c r="NAZ852" s="3"/>
      <c r="NBA852" s="3"/>
      <c r="NBB852" s="3"/>
      <c r="NBC852" s="3"/>
      <c r="NBD852" s="3"/>
      <c r="NBE852" s="3"/>
      <c r="NBF852" s="3"/>
      <c r="NBG852" s="3"/>
      <c r="NBH852" s="3"/>
      <c r="NBI852" s="3"/>
      <c r="NBJ852" s="3"/>
      <c r="NBK852" s="3"/>
      <c r="NBL852" s="3"/>
      <c r="NBM852" s="3"/>
      <c r="NBN852" s="3"/>
      <c r="NBO852" s="3"/>
      <c r="NBP852" s="3"/>
      <c r="NBQ852" s="3"/>
      <c r="NBR852" s="3"/>
      <c r="NBS852" s="3"/>
      <c r="NBT852" s="3"/>
      <c r="NBU852" s="3"/>
      <c r="NBV852" s="3"/>
      <c r="NBW852" s="3"/>
      <c r="NBX852" s="3"/>
      <c r="NBY852" s="3"/>
      <c r="NBZ852" s="3"/>
      <c r="NCA852" s="3"/>
      <c r="NCB852" s="3"/>
      <c r="NCC852" s="3"/>
      <c r="NCD852" s="3"/>
      <c r="NCE852" s="3"/>
      <c r="NCF852" s="3"/>
      <c r="NCG852" s="3"/>
      <c r="NCH852" s="3"/>
      <c r="NCI852" s="3"/>
      <c r="NCJ852" s="3"/>
      <c r="NCK852" s="3"/>
      <c r="NCL852" s="3"/>
      <c r="NCM852" s="3"/>
      <c r="NCN852" s="3"/>
      <c r="NCO852" s="3"/>
      <c r="NCP852" s="3"/>
      <c r="NCQ852" s="3"/>
      <c r="NCR852" s="3"/>
      <c r="NCS852" s="3"/>
      <c r="NCT852" s="3"/>
      <c r="NCU852" s="3"/>
      <c r="NCV852" s="3"/>
      <c r="NCW852" s="3"/>
      <c r="NCX852" s="3"/>
      <c r="NCY852" s="3"/>
      <c r="NCZ852" s="3"/>
      <c r="NDA852" s="3"/>
      <c r="NDB852" s="3"/>
      <c r="NDC852" s="3"/>
      <c r="NDD852" s="3"/>
      <c r="NDE852" s="3"/>
      <c r="NDF852" s="3"/>
      <c r="NDG852" s="3"/>
      <c r="NDH852" s="3"/>
      <c r="NDI852" s="3"/>
      <c r="NDJ852" s="3"/>
      <c r="NDK852" s="3"/>
      <c r="NDL852" s="3"/>
      <c r="NDM852" s="3"/>
      <c r="NDN852" s="3"/>
      <c r="NDO852" s="3"/>
      <c r="NDP852" s="3"/>
      <c r="NDQ852" s="3"/>
      <c r="NDR852" s="3"/>
      <c r="NDS852" s="3"/>
      <c r="NDT852" s="3"/>
      <c r="NDU852" s="3"/>
      <c r="NDV852" s="3"/>
      <c r="NDW852" s="3"/>
      <c r="NDX852" s="3"/>
      <c r="NDY852" s="3"/>
      <c r="NDZ852" s="3"/>
      <c r="NEA852" s="3"/>
      <c r="NEB852" s="3"/>
      <c r="NEC852" s="3"/>
      <c r="NED852" s="3"/>
      <c r="NEE852" s="3"/>
      <c r="NEF852" s="3"/>
      <c r="NEG852" s="3"/>
      <c r="NEH852" s="3"/>
      <c r="NEI852" s="3"/>
      <c r="NEJ852" s="3"/>
      <c r="NEK852" s="3"/>
      <c r="NEL852" s="3"/>
      <c r="NEM852" s="3"/>
      <c r="NEN852" s="3"/>
      <c r="NEO852" s="3"/>
      <c r="NEP852" s="3"/>
      <c r="NEQ852" s="3"/>
      <c r="NER852" s="3"/>
      <c r="NES852" s="3"/>
      <c r="NET852" s="3"/>
      <c r="NEU852" s="3"/>
      <c r="NEV852" s="3"/>
      <c r="NEW852" s="3"/>
      <c r="NEX852" s="3"/>
      <c r="NEY852" s="3"/>
      <c r="NEZ852" s="3"/>
      <c r="NFA852" s="3"/>
      <c r="NFB852" s="3"/>
      <c r="NFC852" s="3"/>
      <c r="NFD852" s="3"/>
      <c r="NFE852" s="3"/>
      <c r="NFF852" s="3"/>
      <c r="NFG852" s="3"/>
      <c r="NFH852" s="3"/>
      <c r="NFI852" s="3"/>
      <c r="NFJ852" s="3"/>
      <c r="NFK852" s="3"/>
      <c r="NFL852" s="3"/>
      <c r="NFM852" s="3"/>
      <c r="NFN852" s="3"/>
      <c r="NFO852" s="3"/>
      <c r="NFP852" s="3"/>
      <c r="NFQ852" s="3"/>
      <c r="NFR852" s="3"/>
      <c r="NFS852" s="3"/>
      <c r="NFT852" s="3"/>
      <c r="NFU852" s="3"/>
      <c r="NFV852" s="3"/>
      <c r="NFW852" s="3"/>
      <c r="NFX852" s="3"/>
      <c r="NFY852" s="3"/>
      <c r="NFZ852" s="3"/>
      <c r="NGA852" s="3"/>
      <c r="NGB852" s="3"/>
      <c r="NGC852" s="3"/>
      <c r="NGD852" s="3"/>
      <c r="NGE852" s="3"/>
      <c r="NGF852" s="3"/>
      <c r="NGG852" s="3"/>
      <c r="NGH852" s="3"/>
      <c r="NGI852" s="3"/>
      <c r="NGJ852" s="3"/>
      <c r="NGK852" s="3"/>
      <c r="NGL852" s="3"/>
      <c r="NGM852" s="3"/>
      <c r="NGN852" s="3"/>
      <c r="NGO852" s="3"/>
      <c r="NGP852" s="3"/>
      <c r="NGQ852" s="3"/>
      <c r="NGR852" s="3"/>
      <c r="NGS852" s="3"/>
      <c r="NGT852" s="3"/>
      <c r="NGU852" s="3"/>
      <c r="NGV852" s="3"/>
      <c r="NGW852" s="3"/>
      <c r="NGX852" s="3"/>
      <c r="NGY852" s="3"/>
      <c r="NGZ852" s="3"/>
      <c r="NHA852" s="3"/>
      <c r="NHB852" s="3"/>
      <c r="NHC852" s="3"/>
      <c r="NHD852" s="3"/>
      <c r="NHE852" s="3"/>
      <c r="NHF852" s="3"/>
      <c r="NHG852" s="3"/>
      <c r="NHH852" s="3"/>
      <c r="NHI852" s="3"/>
      <c r="NHJ852" s="3"/>
      <c r="NHK852" s="3"/>
      <c r="NHL852" s="3"/>
      <c r="NHM852" s="3"/>
      <c r="NHN852" s="3"/>
      <c r="NHO852" s="3"/>
      <c r="NHP852" s="3"/>
      <c r="NHQ852" s="3"/>
      <c r="NHR852" s="3"/>
      <c r="NHS852" s="3"/>
      <c r="NHT852" s="3"/>
      <c r="NHU852" s="3"/>
      <c r="NHV852" s="3"/>
      <c r="NHW852" s="3"/>
      <c r="NHX852" s="3"/>
      <c r="NHY852" s="3"/>
      <c r="NHZ852" s="3"/>
      <c r="NIA852" s="3"/>
      <c r="NIB852" s="3"/>
      <c r="NIC852" s="3"/>
      <c r="NID852" s="3"/>
      <c r="NIE852" s="3"/>
      <c r="NIF852" s="3"/>
      <c r="NIG852" s="3"/>
      <c r="NIH852" s="3"/>
      <c r="NII852" s="3"/>
      <c r="NIJ852" s="3"/>
      <c r="NIK852" s="3"/>
      <c r="NIL852" s="3"/>
      <c r="NIM852" s="3"/>
      <c r="NIN852" s="3"/>
      <c r="NIO852" s="3"/>
      <c r="NIP852" s="3"/>
      <c r="NIQ852" s="3"/>
      <c r="NIR852" s="3"/>
      <c r="NIS852" s="3"/>
      <c r="NIT852" s="3"/>
      <c r="NIU852" s="3"/>
      <c r="NIV852" s="3"/>
      <c r="NIW852" s="3"/>
      <c r="NIX852" s="3"/>
      <c r="NIY852" s="3"/>
      <c r="NIZ852" s="3"/>
      <c r="NJA852" s="3"/>
      <c r="NJB852" s="3"/>
      <c r="NJC852" s="3"/>
      <c r="NJD852" s="3"/>
      <c r="NJE852" s="3"/>
      <c r="NJF852" s="3"/>
      <c r="NJG852" s="3"/>
      <c r="NJH852" s="3"/>
      <c r="NJI852" s="3"/>
      <c r="NJJ852" s="3"/>
      <c r="NJK852" s="3"/>
      <c r="NJL852" s="3"/>
      <c r="NJM852" s="3"/>
      <c r="NJN852" s="3"/>
      <c r="NJO852" s="3"/>
      <c r="NJP852" s="3"/>
      <c r="NJQ852" s="3"/>
      <c r="NJR852" s="3"/>
      <c r="NJS852" s="3"/>
      <c r="NJT852" s="3"/>
      <c r="NJU852" s="3"/>
      <c r="NJV852" s="3"/>
      <c r="NJW852" s="3"/>
      <c r="NJX852" s="3"/>
      <c r="NJY852" s="3"/>
      <c r="NJZ852" s="3"/>
      <c r="NKA852" s="3"/>
      <c r="NKB852" s="3"/>
      <c r="NKC852" s="3"/>
      <c r="NKD852" s="3"/>
      <c r="NKE852" s="3"/>
      <c r="NKF852" s="3"/>
      <c r="NKG852" s="3"/>
      <c r="NKH852" s="3"/>
      <c r="NKI852" s="3"/>
      <c r="NKJ852" s="3"/>
      <c r="NKK852" s="3"/>
      <c r="NKL852" s="3"/>
      <c r="NKM852" s="3"/>
      <c r="NKN852" s="3"/>
      <c r="NKO852" s="3"/>
      <c r="NKP852" s="3"/>
      <c r="NKQ852" s="3"/>
      <c r="NKR852" s="3"/>
      <c r="NKS852" s="3"/>
      <c r="NKT852" s="3"/>
      <c r="NKU852" s="3"/>
      <c r="NKV852" s="3"/>
      <c r="NKW852" s="3"/>
      <c r="NKX852" s="3"/>
      <c r="NKY852" s="3"/>
      <c r="NKZ852" s="3"/>
      <c r="NLA852" s="3"/>
      <c r="NLB852" s="3"/>
      <c r="NLC852" s="3"/>
      <c r="NLD852" s="3"/>
      <c r="NLE852" s="3"/>
      <c r="NLF852" s="3"/>
      <c r="NLG852" s="3"/>
      <c r="NLH852" s="3"/>
      <c r="NLI852" s="3"/>
      <c r="NLJ852" s="3"/>
      <c r="NLK852" s="3"/>
      <c r="NLL852" s="3"/>
      <c r="NLM852" s="3"/>
      <c r="NLN852" s="3"/>
      <c r="NLO852" s="3"/>
      <c r="NLP852" s="3"/>
      <c r="NLQ852" s="3"/>
      <c r="NLR852" s="3"/>
      <c r="NLS852" s="3"/>
      <c r="NLT852" s="3"/>
      <c r="NLU852" s="3"/>
      <c r="NLV852" s="3"/>
      <c r="NLW852" s="3"/>
      <c r="NLX852" s="3"/>
      <c r="NLY852" s="3"/>
      <c r="NLZ852" s="3"/>
      <c r="NMA852" s="3"/>
      <c r="NMB852" s="3"/>
      <c r="NMC852" s="3"/>
      <c r="NMD852" s="3"/>
      <c r="NME852" s="3"/>
      <c r="NMF852" s="3"/>
      <c r="NMG852" s="3"/>
      <c r="NMH852" s="3"/>
      <c r="NMI852" s="3"/>
      <c r="NMJ852" s="3"/>
      <c r="NMK852" s="3"/>
      <c r="NML852" s="3"/>
      <c r="NMM852" s="3"/>
      <c r="NMN852" s="3"/>
      <c r="NMO852" s="3"/>
      <c r="NMP852" s="3"/>
      <c r="NMQ852" s="3"/>
      <c r="NMR852" s="3"/>
      <c r="NMS852" s="3"/>
      <c r="NMT852" s="3"/>
      <c r="NMU852" s="3"/>
      <c r="NMV852" s="3"/>
      <c r="NMW852" s="3"/>
      <c r="NMX852" s="3"/>
      <c r="NMY852" s="3"/>
      <c r="NMZ852" s="3"/>
      <c r="NNA852" s="3"/>
      <c r="NNB852" s="3"/>
      <c r="NNC852" s="3"/>
      <c r="NND852" s="3"/>
      <c r="NNE852" s="3"/>
      <c r="NNF852" s="3"/>
      <c r="NNG852" s="3"/>
      <c r="NNH852" s="3"/>
      <c r="NNI852" s="3"/>
      <c r="NNJ852" s="3"/>
      <c r="NNK852" s="3"/>
      <c r="NNL852" s="3"/>
      <c r="NNM852" s="3"/>
      <c r="NNN852" s="3"/>
      <c r="NNO852" s="3"/>
      <c r="NNP852" s="3"/>
      <c r="NNQ852" s="3"/>
      <c r="NNR852" s="3"/>
      <c r="NNS852" s="3"/>
      <c r="NNT852" s="3"/>
      <c r="NNU852" s="3"/>
      <c r="NNV852" s="3"/>
      <c r="NNW852" s="3"/>
      <c r="NNX852" s="3"/>
      <c r="NNY852" s="3"/>
      <c r="NNZ852" s="3"/>
      <c r="NOA852" s="3"/>
      <c r="NOB852" s="3"/>
      <c r="NOC852" s="3"/>
      <c r="NOD852" s="3"/>
      <c r="NOE852" s="3"/>
      <c r="NOF852" s="3"/>
      <c r="NOG852" s="3"/>
      <c r="NOH852" s="3"/>
      <c r="NOI852" s="3"/>
      <c r="NOJ852" s="3"/>
      <c r="NOK852" s="3"/>
      <c r="NOL852" s="3"/>
      <c r="NOM852" s="3"/>
      <c r="NON852" s="3"/>
      <c r="NOO852" s="3"/>
      <c r="NOP852" s="3"/>
      <c r="NOQ852" s="3"/>
      <c r="NOR852" s="3"/>
      <c r="NOS852" s="3"/>
      <c r="NOT852" s="3"/>
      <c r="NOU852" s="3"/>
      <c r="NOV852" s="3"/>
      <c r="NOW852" s="3"/>
      <c r="NOX852" s="3"/>
      <c r="NOY852" s="3"/>
      <c r="NOZ852" s="3"/>
      <c r="NPA852" s="3"/>
      <c r="NPB852" s="3"/>
      <c r="NPC852" s="3"/>
      <c r="NPD852" s="3"/>
      <c r="NPE852" s="3"/>
      <c r="NPF852" s="3"/>
      <c r="NPG852" s="3"/>
      <c r="NPH852" s="3"/>
      <c r="NPI852" s="3"/>
      <c r="NPJ852" s="3"/>
      <c r="NPK852" s="3"/>
      <c r="NPL852" s="3"/>
      <c r="NPM852" s="3"/>
      <c r="NPN852" s="3"/>
      <c r="NPO852" s="3"/>
      <c r="NPP852" s="3"/>
      <c r="NPQ852" s="3"/>
      <c r="NPR852" s="3"/>
      <c r="NPS852" s="3"/>
      <c r="NPT852" s="3"/>
      <c r="NPU852" s="3"/>
      <c r="NPV852" s="3"/>
      <c r="NPW852" s="3"/>
      <c r="NPX852" s="3"/>
      <c r="NPY852" s="3"/>
      <c r="NPZ852" s="3"/>
      <c r="NQA852" s="3"/>
      <c r="NQB852" s="3"/>
      <c r="NQC852" s="3"/>
      <c r="NQD852" s="3"/>
      <c r="NQE852" s="3"/>
      <c r="NQF852" s="3"/>
      <c r="NQG852" s="3"/>
      <c r="NQH852" s="3"/>
      <c r="NQI852" s="3"/>
      <c r="NQJ852" s="3"/>
      <c r="NQK852" s="3"/>
      <c r="NQL852" s="3"/>
      <c r="NQM852" s="3"/>
      <c r="NQN852" s="3"/>
      <c r="NQO852" s="3"/>
      <c r="NQP852" s="3"/>
      <c r="NQQ852" s="3"/>
      <c r="NQR852" s="3"/>
      <c r="NQS852" s="3"/>
      <c r="NQT852" s="3"/>
      <c r="NQU852" s="3"/>
      <c r="NQV852" s="3"/>
      <c r="NQW852" s="3"/>
      <c r="NQX852" s="3"/>
      <c r="NQY852" s="3"/>
      <c r="NQZ852" s="3"/>
      <c r="NRA852" s="3"/>
      <c r="NRB852" s="3"/>
      <c r="NRC852" s="3"/>
      <c r="NRD852" s="3"/>
      <c r="NRE852" s="3"/>
      <c r="NRF852" s="3"/>
      <c r="NRG852" s="3"/>
      <c r="NRH852" s="3"/>
      <c r="NRI852" s="3"/>
      <c r="NRJ852" s="3"/>
      <c r="NRK852" s="3"/>
      <c r="NRL852" s="3"/>
      <c r="NRM852" s="3"/>
      <c r="NRN852" s="3"/>
      <c r="NRO852" s="3"/>
      <c r="NRP852" s="3"/>
      <c r="NRQ852" s="3"/>
      <c r="NRR852" s="3"/>
      <c r="NRS852" s="3"/>
      <c r="NRT852" s="3"/>
      <c r="NRU852" s="3"/>
      <c r="NRV852" s="3"/>
      <c r="NRW852" s="3"/>
      <c r="NRX852" s="3"/>
      <c r="NRY852" s="3"/>
      <c r="NRZ852" s="3"/>
      <c r="NSA852" s="3"/>
      <c r="NSB852" s="3"/>
      <c r="NSC852" s="3"/>
      <c r="NSD852" s="3"/>
      <c r="NSE852" s="3"/>
      <c r="NSF852" s="3"/>
      <c r="NSG852" s="3"/>
      <c r="NSH852" s="3"/>
      <c r="NSI852" s="3"/>
      <c r="NSJ852" s="3"/>
      <c r="NSK852" s="3"/>
      <c r="NSL852" s="3"/>
      <c r="NSM852" s="3"/>
      <c r="NSN852" s="3"/>
      <c r="NSO852" s="3"/>
      <c r="NSP852" s="3"/>
      <c r="NSQ852" s="3"/>
      <c r="NSR852" s="3"/>
      <c r="NSS852" s="3"/>
      <c r="NST852" s="3"/>
      <c r="NSU852" s="3"/>
      <c r="NSV852" s="3"/>
      <c r="NSW852" s="3"/>
      <c r="NSX852" s="3"/>
      <c r="NSY852" s="3"/>
      <c r="NSZ852" s="3"/>
      <c r="NTA852" s="3"/>
      <c r="NTB852" s="3"/>
      <c r="NTC852" s="3"/>
      <c r="NTD852" s="3"/>
      <c r="NTE852" s="3"/>
      <c r="NTF852" s="3"/>
      <c r="NTG852" s="3"/>
      <c r="NTH852" s="3"/>
      <c r="NTI852" s="3"/>
      <c r="NTJ852" s="3"/>
      <c r="NTK852" s="3"/>
      <c r="NTL852" s="3"/>
      <c r="NTM852" s="3"/>
      <c r="NTN852" s="3"/>
      <c r="NTO852" s="3"/>
      <c r="NTP852" s="3"/>
      <c r="NTQ852" s="3"/>
      <c r="NTR852" s="3"/>
      <c r="NTS852" s="3"/>
      <c r="NTT852" s="3"/>
      <c r="NTU852" s="3"/>
      <c r="NTV852" s="3"/>
      <c r="NTW852" s="3"/>
      <c r="NTX852" s="3"/>
      <c r="NTY852" s="3"/>
      <c r="NTZ852" s="3"/>
      <c r="NUA852" s="3"/>
      <c r="NUB852" s="3"/>
      <c r="NUC852" s="3"/>
      <c r="NUD852" s="3"/>
      <c r="NUE852" s="3"/>
      <c r="NUF852" s="3"/>
      <c r="NUG852" s="3"/>
      <c r="NUH852" s="3"/>
      <c r="NUI852" s="3"/>
      <c r="NUJ852" s="3"/>
      <c r="NUK852" s="3"/>
      <c r="NUL852" s="3"/>
      <c r="NUM852" s="3"/>
      <c r="NUN852" s="3"/>
      <c r="NUO852" s="3"/>
      <c r="NUP852" s="3"/>
      <c r="NUQ852" s="3"/>
      <c r="NUR852" s="3"/>
      <c r="NUS852" s="3"/>
      <c r="NUT852" s="3"/>
      <c r="NUU852" s="3"/>
      <c r="NUV852" s="3"/>
      <c r="NUW852" s="3"/>
      <c r="NUX852" s="3"/>
      <c r="NUY852" s="3"/>
      <c r="NUZ852" s="3"/>
      <c r="NVA852" s="3"/>
      <c r="NVB852" s="3"/>
      <c r="NVC852" s="3"/>
      <c r="NVD852" s="3"/>
      <c r="NVE852" s="3"/>
      <c r="NVF852" s="3"/>
      <c r="NVG852" s="3"/>
      <c r="NVH852" s="3"/>
      <c r="NVI852" s="3"/>
      <c r="NVJ852" s="3"/>
      <c r="NVK852" s="3"/>
      <c r="NVL852" s="3"/>
      <c r="NVM852" s="3"/>
      <c r="NVN852" s="3"/>
      <c r="NVO852" s="3"/>
      <c r="NVP852" s="3"/>
      <c r="NVQ852" s="3"/>
      <c r="NVR852" s="3"/>
      <c r="NVS852" s="3"/>
      <c r="NVT852" s="3"/>
      <c r="NVU852" s="3"/>
      <c r="NVV852" s="3"/>
      <c r="NVW852" s="3"/>
      <c r="NVX852" s="3"/>
      <c r="NVY852" s="3"/>
      <c r="NVZ852" s="3"/>
      <c r="NWA852" s="3"/>
      <c r="NWB852" s="3"/>
      <c r="NWC852" s="3"/>
      <c r="NWD852" s="3"/>
      <c r="NWE852" s="3"/>
      <c r="NWF852" s="3"/>
      <c r="NWG852" s="3"/>
      <c r="NWH852" s="3"/>
      <c r="NWI852" s="3"/>
      <c r="NWJ852" s="3"/>
      <c r="NWK852" s="3"/>
      <c r="NWL852" s="3"/>
      <c r="NWM852" s="3"/>
      <c r="NWN852" s="3"/>
      <c r="NWO852" s="3"/>
      <c r="NWP852" s="3"/>
      <c r="NWQ852" s="3"/>
      <c r="NWR852" s="3"/>
      <c r="NWS852" s="3"/>
      <c r="NWT852" s="3"/>
      <c r="NWU852" s="3"/>
      <c r="NWV852" s="3"/>
      <c r="NWW852" s="3"/>
      <c r="NWX852" s="3"/>
      <c r="NWY852" s="3"/>
      <c r="NWZ852" s="3"/>
      <c r="NXA852" s="3"/>
      <c r="NXB852" s="3"/>
      <c r="NXC852" s="3"/>
      <c r="NXD852" s="3"/>
      <c r="NXE852" s="3"/>
      <c r="NXF852" s="3"/>
      <c r="NXG852" s="3"/>
      <c r="NXH852" s="3"/>
      <c r="NXI852" s="3"/>
      <c r="NXJ852" s="3"/>
      <c r="NXK852" s="3"/>
      <c r="NXL852" s="3"/>
      <c r="NXM852" s="3"/>
      <c r="NXN852" s="3"/>
      <c r="NXO852" s="3"/>
      <c r="NXP852" s="3"/>
      <c r="NXQ852" s="3"/>
      <c r="NXR852" s="3"/>
      <c r="NXS852" s="3"/>
      <c r="NXT852" s="3"/>
      <c r="NXU852" s="3"/>
      <c r="NXV852" s="3"/>
      <c r="NXW852" s="3"/>
      <c r="NXX852" s="3"/>
      <c r="NXY852" s="3"/>
      <c r="NXZ852" s="3"/>
      <c r="NYA852" s="3"/>
      <c r="NYB852" s="3"/>
      <c r="NYC852" s="3"/>
      <c r="NYD852" s="3"/>
      <c r="NYE852" s="3"/>
      <c r="NYF852" s="3"/>
      <c r="NYG852" s="3"/>
      <c r="NYH852" s="3"/>
      <c r="NYI852" s="3"/>
      <c r="NYJ852" s="3"/>
      <c r="NYK852" s="3"/>
      <c r="NYL852" s="3"/>
      <c r="NYM852" s="3"/>
      <c r="NYN852" s="3"/>
      <c r="NYO852" s="3"/>
      <c r="NYP852" s="3"/>
      <c r="NYQ852" s="3"/>
      <c r="NYR852" s="3"/>
      <c r="NYS852" s="3"/>
      <c r="NYT852" s="3"/>
      <c r="NYU852" s="3"/>
      <c r="NYV852" s="3"/>
      <c r="NYW852" s="3"/>
      <c r="NYX852" s="3"/>
      <c r="NYY852" s="3"/>
      <c r="NYZ852" s="3"/>
      <c r="NZA852" s="3"/>
      <c r="NZB852" s="3"/>
      <c r="NZC852" s="3"/>
      <c r="NZD852" s="3"/>
      <c r="NZE852" s="3"/>
      <c r="NZF852" s="3"/>
      <c r="NZG852" s="3"/>
      <c r="NZH852" s="3"/>
      <c r="NZI852" s="3"/>
      <c r="NZJ852" s="3"/>
      <c r="NZK852" s="3"/>
      <c r="NZL852" s="3"/>
      <c r="NZM852" s="3"/>
      <c r="NZN852" s="3"/>
      <c r="NZO852" s="3"/>
      <c r="NZP852" s="3"/>
      <c r="NZQ852" s="3"/>
      <c r="NZR852" s="3"/>
      <c r="NZS852" s="3"/>
      <c r="NZT852" s="3"/>
      <c r="NZU852" s="3"/>
      <c r="NZV852" s="3"/>
      <c r="NZW852" s="3"/>
      <c r="NZX852" s="3"/>
      <c r="NZY852" s="3"/>
      <c r="NZZ852" s="3"/>
      <c r="OAA852" s="3"/>
      <c r="OAB852" s="3"/>
      <c r="OAC852" s="3"/>
      <c r="OAD852" s="3"/>
      <c r="OAE852" s="3"/>
      <c r="OAF852" s="3"/>
      <c r="OAG852" s="3"/>
      <c r="OAH852" s="3"/>
      <c r="OAI852" s="3"/>
      <c r="OAJ852" s="3"/>
      <c r="OAK852" s="3"/>
      <c r="OAL852" s="3"/>
      <c r="OAM852" s="3"/>
      <c r="OAN852" s="3"/>
      <c r="OAO852" s="3"/>
      <c r="OAP852" s="3"/>
      <c r="OAQ852" s="3"/>
      <c r="OAR852" s="3"/>
      <c r="OAS852" s="3"/>
      <c r="OAT852" s="3"/>
      <c r="OAU852" s="3"/>
      <c r="OAV852" s="3"/>
      <c r="OAW852" s="3"/>
      <c r="OAX852" s="3"/>
      <c r="OAY852" s="3"/>
      <c r="OAZ852" s="3"/>
      <c r="OBA852" s="3"/>
      <c r="OBB852" s="3"/>
      <c r="OBC852" s="3"/>
      <c r="OBD852" s="3"/>
      <c r="OBE852" s="3"/>
      <c r="OBF852" s="3"/>
      <c r="OBG852" s="3"/>
      <c r="OBH852" s="3"/>
      <c r="OBI852" s="3"/>
      <c r="OBJ852" s="3"/>
      <c r="OBK852" s="3"/>
      <c r="OBL852" s="3"/>
      <c r="OBM852" s="3"/>
      <c r="OBN852" s="3"/>
      <c r="OBO852" s="3"/>
      <c r="OBP852" s="3"/>
      <c r="OBQ852" s="3"/>
      <c r="OBR852" s="3"/>
      <c r="OBS852" s="3"/>
      <c r="OBT852" s="3"/>
      <c r="OBU852" s="3"/>
      <c r="OBV852" s="3"/>
      <c r="OBW852" s="3"/>
      <c r="OBX852" s="3"/>
      <c r="OBY852" s="3"/>
      <c r="OBZ852" s="3"/>
      <c r="OCA852" s="3"/>
      <c r="OCB852" s="3"/>
      <c r="OCC852" s="3"/>
      <c r="OCD852" s="3"/>
      <c r="OCE852" s="3"/>
      <c r="OCF852" s="3"/>
      <c r="OCG852" s="3"/>
      <c r="OCH852" s="3"/>
      <c r="OCI852" s="3"/>
      <c r="OCJ852" s="3"/>
      <c r="OCK852" s="3"/>
      <c r="OCL852" s="3"/>
      <c r="OCM852" s="3"/>
      <c r="OCN852" s="3"/>
      <c r="OCO852" s="3"/>
      <c r="OCP852" s="3"/>
      <c r="OCQ852" s="3"/>
      <c r="OCR852" s="3"/>
      <c r="OCS852" s="3"/>
      <c r="OCT852" s="3"/>
      <c r="OCU852" s="3"/>
      <c r="OCV852" s="3"/>
      <c r="OCW852" s="3"/>
      <c r="OCX852" s="3"/>
      <c r="OCY852" s="3"/>
      <c r="OCZ852" s="3"/>
      <c r="ODA852" s="3"/>
      <c r="ODB852" s="3"/>
      <c r="ODC852" s="3"/>
      <c r="ODD852" s="3"/>
      <c r="ODE852" s="3"/>
      <c r="ODF852" s="3"/>
      <c r="ODG852" s="3"/>
      <c r="ODH852" s="3"/>
      <c r="ODI852" s="3"/>
      <c r="ODJ852" s="3"/>
      <c r="ODK852" s="3"/>
      <c r="ODL852" s="3"/>
      <c r="ODM852" s="3"/>
      <c r="ODN852" s="3"/>
      <c r="ODO852" s="3"/>
      <c r="ODP852" s="3"/>
      <c r="ODQ852" s="3"/>
      <c r="ODR852" s="3"/>
      <c r="ODS852" s="3"/>
      <c r="ODT852" s="3"/>
      <c r="ODU852" s="3"/>
      <c r="ODV852" s="3"/>
      <c r="ODW852" s="3"/>
      <c r="ODX852" s="3"/>
      <c r="ODY852" s="3"/>
      <c r="ODZ852" s="3"/>
      <c r="OEA852" s="3"/>
      <c r="OEB852" s="3"/>
      <c r="OEC852" s="3"/>
      <c r="OED852" s="3"/>
      <c r="OEE852" s="3"/>
      <c r="OEF852" s="3"/>
      <c r="OEG852" s="3"/>
      <c r="OEH852" s="3"/>
      <c r="OEI852" s="3"/>
      <c r="OEJ852" s="3"/>
      <c r="OEK852" s="3"/>
      <c r="OEL852" s="3"/>
      <c r="OEM852" s="3"/>
      <c r="OEN852" s="3"/>
      <c r="OEO852" s="3"/>
      <c r="OEP852" s="3"/>
      <c r="OEQ852" s="3"/>
      <c r="OER852" s="3"/>
      <c r="OES852" s="3"/>
      <c r="OET852" s="3"/>
      <c r="OEU852" s="3"/>
      <c r="OEV852" s="3"/>
      <c r="OEW852" s="3"/>
      <c r="OEX852" s="3"/>
      <c r="OEY852" s="3"/>
      <c r="OEZ852" s="3"/>
      <c r="OFA852" s="3"/>
      <c r="OFB852" s="3"/>
      <c r="OFC852" s="3"/>
      <c r="OFD852" s="3"/>
      <c r="OFE852" s="3"/>
      <c r="OFF852" s="3"/>
      <c r="OFG852" s="3"/>
      <c r="OFH852" s="3"/>
      <c r="OFI852" s="3"/>
      <c r="OFJ852" s="3"/>
      <c r="OFK852" s="3"/>
      <c r="OFL852" s="3"/>
      <c r="OFM852" s="3"/>
      <c r="OFN852" s="3"/>
      <c r="OFO852" s="3"/>
      <c r="OFP852" s="3"/>
      <c r="OFQ852" s="3"/>
      <c r="OFR852" s="3"/>
      <c r="OFS852" s="3"/>
      <c r="OFT852" s="3"/>
      <c r="OFU852" s="3"/>
      <c r="OFV852" s="3"/>
      <c r="OFW852" s="3"/>
      <c r="OFX852" s="3"/>
      <c r="OFY852" s="3"/>
      <c r="OFZ852" s="3"/>
      <c r="OGA852" s="3"/>
      <c r="OGB852" s="3"/>
      <c r="OGC852" s="3"/>
      <c r="OGD852" s="3"/>
      <c r="OGE852" s="3"/>
      <c r="OGF852" s="3"/>
      <c r="OGG852" s="3"/>
      <c r="OGH852" s="3"/>
      <c r="OGI852" s="3"/>
      <c r="OGJ852" s="3"/>
      <c r="OGK852" s="3"/>
      <c r="OGL852" s="3"/>
      <c r="OGM852" s="3"/>
      <c r="OGN852" s="3"/>
      <c r="OGO852" s="3"/>
      <c r="OGP852" s="3"/>
      <c r="OGQ852" s="3"/>
      <c r="OGR852" s="3"/>
      <c r="OGS852" s="3"/>
      <c r="OGT852" s="3"/>
      <c r="OGU852" s="3"/>
      <c r="OGV852" s="3"/>
      <c r="OGW852" s="3"/>
      <c r="OGX852" s="3"/>
      <c r="OGY852" s="3"/>
      <c r="OGZ852" s="3"/>
      <c r="OHA852" s="3"/>
      <c r="OHB852" s="3"/>
      <c r="OHC852" s="3"/>
      <c r="OHD852" s="3"/>
      <c r="OHE852" s="3"/>
      <c r="OHF852" s="3"/>
      <c r="OHG852" s="3"/>
      <c r="OHH852" s="3"/>
      <c r="OHI852" s="3"/>
      <c r="OHJ852" s="3"/>
      <c r="OHK852" s="3"/>
      <c r="OHL852" s="3"/>
      <c r="OHM852" s="3"/>
      <c r="OHN852" s="3"/>
      <c r="OHO852" s="3"/>
      <c r="OHP852" s="3"/>
      <c r="OHQ852" s="3"/>
      <c r="OHR852" s="3"/>
      <c r="OHS852" s="3"/>
      <c r="OHT852" s="3"/>
      <c r="OHU852" s="3"/>
      <c r="OHV852" s="3"/>
      <c r="OHW852" s="3"/>
      <c r="OHX852" s="3"/>
      <c r="OHY852" s="3"/>
      <c r="OHZ852" s="3"/>
      <c r="OIA852" s="3"/>
      <c r="OIB852" s="3"/>
      <c r="OIC852" s="3"/>
      <c r="OID852" s="3"/>
      <c r="OIE852" s="3"/>
      <c r="OIF852" s="3"/>
      <c r="OIG852" s="3"/>
      <c r="OIH852" s="3"/>
      <c r="OII852" s="3"/>
      <c r="OIJ852" s="3"/>
      <c r="OIK852" s="3"/>
      <c r="OIL852" s="3"/>
      <c r="OIM852" s="3"/>
      <c r="OIN852" s="3"/>
      <c r="OIO852" s="3"/>
      <c r="OIP852" s="3"/>
      <c r="OIQ852" s="3"/>
      <c r="OIR852" s="3"/>
      <c r="OIS852" s="3"/>
      <c r="OIT852" s="3"/>
      <c r="OIU852" s="3"/>
      <c r="OIV852" s="3"/>
      <c r="OIW852" s="3"/>
      <c r="OIX852" s="3"/>
      <c r="OIY852" s="3"/>
      <c r="OIZ852" s="3"/>
      <c r="OJA852" s="3"/>
      <c r="OJB852" s="3"/>
      <c r="OJC852" s="3"/>
      <c r="OJD852" s="3"/>
      <c r="OJE852" s="3"/>
      <c r="OJF852" s="3"/>
      <c r="OJG852" s="3"/>
      <c r="OJH852" s="3"/>
      <c r="OJI852" s="3"/>
      <c r="OJJ852" s="3"/>
      <c r="OJK852" s="3"/>
      <c r="OJL852" s="3"/>
      <c r="OJM852" s="3"/>
      <c r="OJN852" s="3"/>
      <c r="OJO852" s="3"/>
      <c r="OJP852" s="3"/>
      <c r="OJQ852" s="3"/>
      <c r="OJR852" s="3"/>
      <c r="OJS852" s="3"/>
      <c r="OJT852" s="3"/>
      <c r="OJU852" s="3"/>
      <c r="OJV852" s="3"/>
      <c r="OJW852" s="3"/>
      <c r="OJX852" s="3"/>
      <c r="OJY852" s="3"/>
      <c r="OJZ852" s="3"/>
      <c r="OKA852" s="3"/>
      <c r="OKB852" s="3"/>
      <c r="OKC852" s="3"/>
      <c r="OKD852" s="3"/>
      <c r="OKE852" s="3"/>
      <c r="OKF852" s="3"/>
      <c r="OKG852" s="3"/>
      <c r="OKH852" s="3"/>
      <c r="OKI852" s="3"/>
      <c r="OKJ852" s="3"/>
      <c r="OKK852" s="3"/>
      <c r="OKL852" s="3"/>
      <c r="OKM852" s="3"/>
      <c r="OKN852" s="3"/>
      <c r="OKO852" s="3"/>
      <c r="OKP852" s="3"/>
      <c r="OKQ852" s="3"/>
      <c r="OKR852" s="3"/>
      <c r="OKS852" s="3"/>
      <c r="OKT852" s="3"/>
      <c r="OKU852" s="3"/>
      <c r="OKV852" s="3"/>
      <c r="OKW852" s="3"/>
      <c r="OKX852" s="3"/>
      <c r="OKY852" s="3"/>
      <c r="OKZ852" s="3"/>
      <c r="OLA852" s="3"/>
      <c r="OLB852" s="3"/>
      <c r="OLC852" s="3"/>
      <c r="OLD852" s="3"/>
      <c r="OLE852" s="3"/>
      <c r="OLF852" s="3"/>
      <c r="OLG852" s="3"/>
      <c r="OLH852" s="3"/>
      <c r="OLI852" s="3"/>
      <c r="OLJ852" s="3"/>
      <c r="OLK852" s="3"/>
      <c r="OLL852" s="3"/>
      <c r="OLM852" s="3"/>
      <c r="OLN852" s="3"/>
      <c r="OLO852" s="3"/>
      <c r="OLP852" s="3"/>
      <c r="OLQ852" s="3"/>
      <c r="OLR852" s="3"/>
      <c r="OLS852" s="3"/>
      <c r="OLT852" s="3"/>
      <c r="OLU852" s="3"/>
      <c r="OLV852" s="3"/>
      <c r="OLW852" s="3"/>
      <c r="OLX852" s="3"/>
      <c r="OLY852" s="3"/>
      <c r="OLZ852" s="3"/>
      <c r="OMA852" s="3"/>
      <c r="OMB852" s="3"/>
      <c r="OMC852" s="3"/>
      <c r="OMD852" s="3"/>
      <c r="OME852" s="3"/>
      <c r="OMF852" s="3"/>
      <c r="OMG852" s="3"/>
      <c r="OMH852" s="3"/>
      <c r="OMI852" s="3"/>
      <c r="OMJ852" s="3"/>
      <c r="OMK852" s="3"/>
      <c r="OML852" s="3"/>
      <c r="OMM852" s="3"/>
      <c r="OMN852" s="3"/>
      <c r="OMO852" s="3"/>
      <c r="OMP852" s="3"/>
      <c r="OMQ852" s="3"/>
      <c r="OMR852" s="3"/>
      <c r="OMS852" s="3"/>
      <c r="OMT852" s="3"/>
      <c r="OMU852" s="3"/>
      <c r="OMV852" s="3"/>
      <c r="OMW852" s="3"/>
      <c r="OMX852" s="3"/>
      <c r="OMY852" s="3"/>
      <c r="OMZ852" s="3"/>
      <c r="ONA852" s="3"/>
      <c r="ONB852" s="3"/>
      <c r="ONC852" s="3"/>
      <c r="OND852" s="3"/>
      <c r="ONE852" s="3"/>
      <c r="ONF852" s="3"/>
      <c r="ONG852" s="3"/>
      <c r="ONH852" s="3"/>
      <c r="ONI852" s="3"/>
      <c r="ONJ852" s="3"/>
      <c r="ONK852" s="3"/>
      <c r="ONL852" s="3"/>
      <c r="ONM852" s="3"/>
      <c r="ONN852" s="3"/>
      <c r="ONO852" s="3"/>
      <c r="ONP852" s="3"/>
      <c r="ONQ852" s="3"/>
      <c r="ONR852" s="3"/>
      <c r="ONS852" s="3"/>
      <c r="ONT852" s="3"/>
      <c r="ONU852" s="3"/>
      <c r="ONV852" s="3"/>
      <c r="ONW852" s="3"/>
      <c r="ONX852" s="3"/>
      <c r="ONY852" s="3"/>
      <c r="ONZ852" s="3"/>
      <c r="OOA852" s="3"/>
      <c r="OOB852" s="3"/>
      <c r="OOC852" s="3"/>
      <c r="OOD852" s="3"/>
      <c r="OOE852" s="3"/>
      <c r="OOF852" s="3"/>
      <c r="OOG852" s="3"/>
      <c r="OOH852" s="3"/>
      <c r="OOI852" s="3"/>
      <c r="OOJ852" s="3"/>
      <c r="OOK852" s="3"/>
      <c r="OOL852" s="3"/>
      <c r="OOM852" s="3"/>
      <c r="OON852" s="3"/>
      <c r="OOO852" s="3"/>
      <c r="OOP852" s="3"/>
      <c r="OOQ852" s="3"/>
      <c r="OOR852" s="3"/>
      <c r="OOS852" s="3"/>
      <c r="OOT852" s="3"/>
      <c r="OOU852" s="3"/>
      <c r="OOV852" s="3"/>
      <c r="OOW852" s="3"/>
      <c r="OOX852" s="3"/>
      <c r="OOY852" s="3"/>
      <c r="OOZ852" s="3"/>
      <c r="OPA852" s="3"/>
      <c r="OPB852" s="3"/>
      <c r="OPC852" s="3"/>
      <c r="OPD852" s="3"/>
      <c r="OPE852" s="3"/>
      <c r="OPF852" s="3"/>
      <c r="OPG852" s="3"/>
      <c r="OPH852" s="3"/>
      <c r="OPI852" s="3"/>
      <c r="OPJ852" s="3"/>
      <c r="OPK852" s="3"/>
      <c r="OPL852" s="3"/>
      <c r="OPM852" s="3"/>
      <c r="OPN852" s="3"/>
      <c r="OPO852" s="3"/>
      <c r="OPP852" s="3"/>
      <c r="OPQ852" s="3"/>
      <c r="OPR852" s="3"/>
      <c r="OPS852" s="3"/>
      <c r="OPT852" s="3"/>
      <c r="OPU852" s="3"/>
      <c r="OPV852" s="3"/>
      <c r="OPW852" s="3"/>
      <c r="OPX852" s="3"/>
      <c r="OPY852" s="3"/>
      <c r="OPZ852" s="3"/>
      <c r="OQA852" s="3"/>
      <c r="OQB852" s="3"/>
      <c r="OQC852" s="3"/>
      <c r="OQD852" s="3"/>
      <c r="OQE852" s="3"/>
      <c r="OQF852" s="3"/>
      <c r="OQG852" s="3"/>
      <c r="OQH852" s="3"/>
      <c r="OQI852" s="3"/>
      <c r="OQJ852" s="3"/>
      <c r="OQK852" s="3"/>
      <c r="OQL852" s="3"/>
      <c r="OQM852" s="3"/>
      <c r="OQN852" s="3"/>
      <c r="OQO852" s="3"/>
      <c r="OQP852" s="3"/>
      <c r="OQQ852" s="3"/>
      <c r="OQR852" s="3"/>
      <c r="OQS852" s="3"/>
      <c r="OQT852" s="3"/>
      <c r="OQU852" s="3"/>
      <c r="OQV852" s="3"/>
      <c r="OQW852" s="3"/>
      <c r="OQX852" s="3"/>
      <c r="OQY852" s="3"/>
      <c r="OQZ852" s="3"/>
      <c r="ORA852" s="3"/>
      <c r="ORB852" s="3"/>
      <c r="ORC852" s="3"/>
      <c r="ORD852" s="3"/>
      <c r="ORE852" s="3"/>
      <c r="ORF852" s="3"/>
      <c r="ORG852" s="3"/>
      <c r="ORH852" s="3"/>
      <c r="ORI852" s="3"/>
      <c r="ORJ852" s="3"/>
      <c r="ORK852" s="3"/>
      <c r="ORL852" s="3"/>
      <c r="ORM852" s="3"/>
      <c r="ORN852" s="3"/>
      <c r="ORO852" s="3"/>
      <c r="ORP852" s="3"/>
      <c r="ORQ852" s="3"/>
      <c r="ORR852" s="3"/>
      <c r="ORS852" s="3"/>
      <c r="ORT852" s="3"/>
      <c r="ORU852" s="3"/>
      <c r="ORV852" s="3"/>
      <c r="ORW852" s="3"/>
      <c r="ORX852" s="3"/>
      <c r="ORY852" s="3"/>
      <c r="ORZ852" s="3"/>
      <c r="OSA852" s="3"/>
      <c r="OSB852" s="3"/>
      <c r="OSC852" s="3"/>
      <c r="OSD852" s="3"/>
      <c r="OSE852" s="3"/>
      <c r="OSF852" s="3"/>
      <c r="OSG852" s="3"/>
      <c r="OSH852" s="3"/>
      <c r="OSI852" s="3"/>
      <c r="OSJ852" s="3"/>
      <c r="OSK852" s="3"/>
      <c r="OSL852" s="3"/>
      <c r="OSM852" s="3"/>
      <c r="OSN852" s="3"/>
      <c r="OSO852" s="3"/>
      <c r="OSP852" s="3"/>
      <c r="OSQ852" s="3"/>
      <c r="OSR852" s="3"/>
      <c r="OSS852" s="3"/>
      <c r="OST852" s="3"/>
      <c r="OSU852" s="3"/>
      <c r="OSV852" s="3"/>
      <c r="OSW852" s="3"/>
      <c r="OSX852" s="3"/>
      <c r="OSY852" s="3"/>
      <c r="OSZ852" s="3"/>
      <c r="OTA852" s="3"/>
      <c r="OTB852" s="3"/>
      <c r="OTC852" s="3"/>
      <c r="OTD852" s="3"/>
      <c r="OTE852" s="3"/>
      <c r="OTF852" s="3"/>
      <c r="OTG852" s="3"/>
      <c r="OTH852" s="3"/>
      <c r="OTI852" s="3"/>
      <c r="OTJ852" s="3"/>
      <c r="OTK852" s="3"/>
      <c r="OTL852" s="3"/>
      <c r="OTM852" s="3"/>
      <c r="OTN852" s="3"/>
      <c r="OTO852" s="3"/>
      <c r="OTP852" s="3"/>
      <c r="OTQ852" s="3"/>
      <c r="OTR852" s="3"/>
      <c r="OTS852" s="3"/>
      <c r="OTT852" s="3"/>
      <c r="OTU852" s="3"/>
      <c r="OTV852" s="3"/>
      <c r="OTW852" s="3"/>
      <c r="OTX852" s="3"/>
      <c r="OTY852" s="3"/>
      <c r="OTZ852" s="3"/>
      <c r="OUA852" s="3"/>
      <c r="OUB852" s="3"/>
      <c r="OUC852" s="3"/>
      <c r="OUD852" s="3"/>
      <c r="OUE852" s="3"/>
      <c r="OUF852" s="3"/>
      <c r="OUG852" s="3"/>
      <c r="OUH852" s="3"/>
      <c r="OUI852" s="3"/>
      <c r="OUJ852" s="3"/>
      <c r="OUK852" s="3"/>
      <c r="OUL852" s="3"/>
      <c r="OUM852" s="3"/>
      <c r="OUN852" s="3"/>
      <c r="OUO852" s="3"/>
      <c r="OUP852" s="3"/>
      <c r="OUQ852" s="3"/>
      <c r="OUR852" s="3"/>
      <c r="OUS852" s="3"/>
      <c r="OUT852" s="3"/>
      <c r="OUU852" s="3"/>
      <c r="OUV852" s="3"/>
      <c r="OUW852" s="3"/>
      <c r="OUX852" s="3"/>
      <c r="OUY852" s="3"/>
      <c r="OUZ852" s="3"/>
      <c r="OVA852" s="3"/>
      <c r="OVB852" s="3"/>
      <c r="OVC852" s="3"/>
      <c r="OVD852" s="3"/>
      <c r="OVE852" s="3"/>
      <c r="OVF852" s="3"/>
      <c r="OVG852" s="3"/>
      <c r="OVH852" s="3"/>
      <c r="OVI852" s="3"/>
      <c r="OVJ852" s="3"/>
      <c r="OVK852" s="3"/>
      <c r="OVL852" s="3"/>
      <c r="OVM852" s="3"/>
      <c r="OVN852" s="3"/>
      <c r="OVO852" s="3"/>
      <c r="OVP852" s="3"/>
      <c r="OVQ852" s="3"/>
      <c r="OVR852" s="3"/>
      <c r="OVS852" s="3"/>
      <c r="OVT852" s="3"/>
      <c r="OVU852" s="3"/>
      <c r="OVV852" s="3"/>
      <c r="OVW852" s="3"/>
      <c r="OVX852" s="3"/>
      <c r="OVY852" s="3"/>
      <c r="OVZ852" s="3"/>
      <c r="OWA852" s="3"/>
      <c r="OWB852" s="3"/>
      <c r="OWC852" s="3"/>
      <c r="OWD852" s="3"/>
      <c r="OWE852" s="3"/>
      <c r="OWF852" s="3"/>
      <c r="OWG852" s="3"/>
      <c r="OWH852" s="3"/>
      <c r="OWI852" s="3"/>
      <c r="OWJ852" s="3"/>
      <c r="OWK852" s="3"/>
      <c r="OWL852" s="3"/>
      <c r="OWM852" s="3"/>
      <c r="OWN852" s="3"/>
      <c r="OWO852" s="3"/>
      <c r="OWP852" s="3"/>
      <c r="OWQ852" s="3"/>
      <c r="OWR852" s="3"/>
      <c r="OWS852" s="3"/>
      <c r="OWT852" s="3"/>
      <c r="OWU852" s="3"/>
      <c r="OWV852" s="3"/>
      <c r="OWW852" s="3"/>
      <c r="OWX852" s="3"/>
      <c r="OWY852" s="3"/>
      <c r="OWZ852" s="3"/>
      <c r="OXA852" s="3"/>
      <c r="OXB852" s="3"/>
      <c r="OXC852" s="3"/>
      <c r="OXD852" s="3"/>
      <c r="OXE852" s="3"/>
      <c r="OXF852" s="3"/>
      <c r="OXG852" s="3"/>
      <c r="OXH852" s="3"/>
      <c r="OXI852" s="3"/>
      <c r="OXJ852" s="3"/>
      <c r="OXK852" s="3"/>
      <c r="OXL852" s="3"/>
      <c r="OXM852" s="3"/>
      <c r="OXN852" s="3"/>
      <c r="OXO852" s="3"/>
      <c r="OXP852" s="3"/>
      <c r="OXQ852" s="3"/>
      <c r="OXR852" s="3"/>
      <c r="OXS852" s="3"/>
      <c r="OXT852" s="3"/>
      <c r="OXU852" s="3"/>
      <c r="OXV852" s="3"/>
      <c r="OXW852" s="3"/>
      <c r="OXX852" s="3"/>
      <c r="OXY852" s="3"/>
      <c r="OXZ852" s="3"/>
      <c r="OYA852" s="3"/>
      <c r="OYB852" s="3"/>
      <c r="OYC852" s="3"/>
      <c r="OYD852" s="3"/>
      <c r="OYE852" s="3"/>
      <c r="OYF852" s="3"/>
      <c r="OYG852" s="3"/>
      <c r="OYH852" s="3"/>
      <c r="OYI852" s="3"/>
      <c r="OYJ852" s="3"/>
      <c r="OYK852" s="3"/>
      <c r="OYL852" s="3"/>
      <c r="OYM852" s="3"/>
      <c r="OYN852" s="3"/>
      <c r="OYO852" s="3"/>
      <c r="OYP852" s="3"/>
      <c r="OYQ852" s="3"/>
      <c r="OYR852" s="3"/>
      <c r="OYS852" s="3"/>
      <c r="OYT852" s="3"/>
      <c r="OYU852" s="3"/>
      <c r="OYV852" s="3"/>
      <c r="OYW852" s="3"/>
      <c r="OYX852" s="3"/>
      <c r="OYY852" s="3"/>
      <c r="OYZ852" s="3"/>
      <c r="OZA852" s="3"/>
      <c r="OZB852" s="3"/>
      <c r="OZC852" s="3"/>
      <c r="OZD852" s="3"/>
      <c r="OZE852" s="3"/>
      <c r="OZF852" s="3"/>
      <c r="OZG852" s="3"/>
      <c r="OZH852" s="3"/>
      <c r="OZI852" s="3"/>
      <c r="OZJ852" s="3"/>
      <c r="OZK852" s="3"/>
      <c r="OZL852" s="3"/>
      <c r="OZM852" s="3"/>
      <c r="OZN852" s="3"/>
      <c r="OZO852" s="3"/>
      <c r="OZP852" s="3"/>
      <c r="OZQ852" s="3"/>
      <c r="OZR852" s="3"/>
      <c r="OZS852" s="3"/>
      <c r="OZT852" s="3"/>
      <c r="OZU852" s="3"/>
      <c r="OZV852" s="3"/>
      <c r="OZW852" s="3"/>
      <c r="OZX852" s="3"/>
      <c r="OZY852" s="3"/>
      <c r="OZZ852" s="3"/>
      <c r="PAA852" s="3"/>
      <c r="PAB852" s="3"/>
      <c r="PAC852" s="3"/>
      <c r="PAD852" s="3"/>
      <c r="PAE852" s="3"/>
      <c r="PAF852" s="3"/>
      <c r="PAG852" s="3"/>
      <c r="PAH852" s="3"/>
      <c r="PAI852" s="3"/>
      <c r="PAJ852" s="3"/>
      <c r="PAK852" s="3"/>
      <c r="PAL852" s="3"/>
      <c r="PAM852" s="3"/>
      <c r="PAN852" s="3"/>
      <c r="PAO852" s="3"/>
      <c r="PAP852" s="3"/>
      <c r="PAQ852" s="3"/>
      <c r="PAR852" s="3"/>
      <c r="PAS852" s="3"/>
      <c r="PAT852" s="3"/>
      <c r="PAU852" s="3"/>
      <c r="PAV852" s="3"/>
      <c r="PAW852" s="3"/>
      <c r="PAX852" s="3"/>
      <c r="PAY852" s="3"/>
      <c r="PAZ852" s="3"/>
      <c r="PBA852" s="3"/>
      <c r="PBB852" s="3"/>
      <c r="PBC852" s="3"/>
      <c r="PBD852" s="3"/>
      <c r="PBE852" s="3"/>
      <c r="PBF852" s="3"/>
      <c r="PBG852" s="3"/>
      <c r="PBH852" s="3"/>
      <c r="PBI852" s="3"/>
      <c r="PBJ852" s="3"/>
      <c r="PBK852" s="3"/>
      <c r="PBL852" s="3"/>
      <c r="PBM852" s="3"/>
      <c r="PBN852" s="3"/>
      <c r="PBO852" s="3"/>
      <c r="PBP852" s="3"/>
      <c r="PBQ852" s="3"/>
      <c r="PBR852" s="3"/>
      <c r="PBS852" s="3"/>
      <c r="PBT852" s="3"/>
      <c r="PBU852" s="3"/>
      <c r="PBV852" s="3"/>
      <c r="PBW852" s="3"/>
      <c r="PBX852" s="3"/>
      <c r="PBY852" s="3"/>
      <c r="PBZ852" s="3"/>
      <c r="PCA852" s="3"/>
      <c r="PCB852" s="3"/>
      <c r="PCC852" s="3"/>
      <c r="PCD852" s="3"/>
      <c r="PCE852" s="3"/>
      <c r="PCF852" s="3"/>
      <c r="PCG852" s="3"/>
      <c r="PCH852" s="3"/>
      <c r="PCI852" s="3"/>
      <c r="PCJ852" s="3"/>
      <c r="PCK852" s="3"/>
      <c r="PCL852" s="3"/>
      <c r="PCM852" s="3"/>
      <c r="PCN852" s="3"/>
      <c r="PCO852" s="3"/>
      <c r="PCP852" s="3"/>
      <c r="PCQ852" s="3"/>
      <c r="PCR852" s="3"/>
      <c r="PCS852" s="3"/>
      <c r="PCT852" s="3"/>
      <c r="PCU852" s="3"/>
      <c r="PCV852" s="3"/>
      <c r="PCW852" s="3"/>
      <c r="PCX852" s="3"/>
      <c r="PCY852" s="3"/>
      <c r="PCZ852" s="3"/>
      <c r="PDA852" s="3"/>
      <c r="PDB852" s="3"/>
      <c r="PDC852" s="3"/>
      <c r="PDD852" s="3"/>
      <c r="PDE852" s="3"/>
      <c r="PDF852" s="3"/>
      <c r="PDG852" s="3"/>
      <c r="PDH852" s="3"/>
      <c r="PDI852" s="3"/>
      <c r="PDJ852" s="3"/>
      <c r="PDK852" s="3"/>
      <c r="PDL852" s="3"/>
      <c r="PDM852" s="3"/>
      <c r="PDN852" s="3"/>
      <c r="PDO852" s="3"/>
      <c r="PDP852" s="3"/>
      <c r="PDQ852" s="3"/>
      <c r="PDR852" s="3"/>
      <c r="PDS852" s="3"/>
      <c r="PDT852" s="3"/>
      <c r="PDU852" s="3"/>
      <c r="PDV852" s="3"/>
      <c r="PDW852" s="3"/>
      <c r="PDX852" s="3"/>
      <c r="PDY852" s="3"/>
      <c r="PDZ852" s="3"/>
      <c r="PEA852" s="3"/>
      <c r="PEB852" s="3"/>
      <c r="PEC852" s="3"/>
      <c r="PED852" s="3"/>
      <c r="PEE852" s="3"/>
      <c r="PEF852" s="3"/>
      <c r="PEG852" s="3"/>
      <c r="PEH852" s="3"/>
      <c r="PEI852" s="3"/>
      <c r="PEJ852" s="3"/>
      <c r="PEK852" s="3"/>
      <c r="PEL852" s="3"/>
      <c r="PEM852" s="3"/>
      <c r="PEN852" s="3"/>
      <c r="PEO852" s="3"/>
      <c r="PEP852" s="3"/>
      <c r="PEQ852" s="3"/>
      <c r="PER852" s="3"/>
      <c r="PES852" s="3"/>
      <c r="PET852" s="3"/>
      <c r="PEU852" s="3"/>
      <c r="PEV852" s="3"/>
      <c r="PEW852" s="3"/>
      <c r="PEX852" s="3"/>
      <c r="PEY852" s="3"/>
      <c r="PEZ852" s="3"/>
      <c r="PFA852" s="3"/>
      <c r="PFB852" s="3"/>
      <c r="PFC852" s="3"/>
      <c r="PFD852" s="3"/>
      <c r="PFE852" s="3"/>
      <c r="PFF852" s="3"/>
      <c r="PFG852" s="3"/>
      <c r="PFH852" s="3"/>
      <c r="PFI852" s="3"/>
      <c r="PFJ852" s="3"/>
      <c r="PFK852" s="3"/>
      <c r="PFL852" s="3"/>
      <c r="PFM852" s="3"/>
      <c r="PFN852" s="3"/>
      <c r="PFO852" s="3"/>
      <c r="PFP852" s="3"/>
      <c r="PFQ852" s="3"/>
      <c r="PFR852" s="3"/>
      <c r="PFS852" s="3"/>
      <c r="PFT852" s="3"/>
      <c r="PFU852" s="3"/>
      <c r="PFV852" s="3"/>
      <c r="PFW852" s="3"/>
      <c r="PFX852" s="3"/>
      <c r="PFY852" s="3"/>
      <c r="PFZ852" s="3"/>
      <c r="PGA852" s="3"/>
      <c r="PGB852" s="3"/>
      <c r="PGC852" s="3"/>
      <c r="PGD852" s="3"/>
      <c r="PGE852" s="3"/>
      <c r="PGF852" s="3"/>
      <c r="PGG852" s="3"/>
      <c r="PGH852" s="3"/>
      <c r="PGI852" s="3"/>
      <c r="PGJ852" s="3"/>
      <c r="PGK852" s="3"/>
      <c r="PGL852" s="3"/>
      <c r="PGM852" s="3"/>
      <c r="PGN852" s="3"/>
      <c r="PGO852" s="3"/>
      <c r="PGP852" s="3"/>
      <c r="PGQ852" s="3"/>
      <c r="PGR852" s="3"/>
      <c r="PGS852" s="3"/>
      <c r="PGT852" s="3"/>
      <c r="PGU852" s="3"/>
      <c r="PGV852" s="3"/>
      <c r="PGW852" s="3"/>
      <c r="PGX852" s="3"/>
      <c r="PGY852" s="3"/>
      <c r="PGZ852" s="3"/>
      <c r="PHA852" s="3"/>
      <c r="PHB852" s="3"/>
      <c r="PHC852" s="3"/>
      <c r="PHD852" s="3"/>
      <c r="PHE852" s="3"/>
      <c r="PHF852" s="3"/>
      <c r="PHG852" s="3"/>
      <c r="PHH852" s="3"/>
      <c r="PHI852" s="3"/>
      <c r="PHJ852" s="3"/>
      <c r="PHK852" s="3"/>
      <c r="PHL852" s="3"/>
      <c r="PHM852" s="3"/>
      <c r="PHN852" s="3"/>
      <c r="PHO852" s="3"/>
      <c r="PHP852" s="3"/>
      <c r="PHQ852" s="3"/>
      <c r="PHR852" s="3"/>
      <c r="PHS852" s="3"/>
      <c r="PHT852" s="3"/>
      <c r="PHU852" s="3"/>
      <c r="PHV852" s="3"/>
      <c r="PHW852" s="3"/>
      <c r="PHX852" s="3"/>
      <c r="PHY852" s="3"/>
      <c r="PHZ852" s="3"/>
      <c r="PIA852" s="3"/>
      <c r="PIB852" s="3"/>
      <c r="PIC852" s="3"/>
      <c r="PID852" s="3"/>
      <c r="PIE852" s="3"/>
      <c r="PIF852" s="3"/>
      <c r="PIG852" s="3"/>
      <c r="PIH852" s="3"/>
      <c r="PII852" s="3"/>
      <c r="PIJ852" s="3"/>
      <c r="PIK852" s="3"/>
      <c r="PIL852" s="3"/>
      <c r="PIM852" s="3"/>
      <c r="PIN852" s="3"/>
      <c r="PIO852" s="3"/>
      <c r="PIP852" s="3"/>
      <c r="PIQ852" s="3"/>
      <c r="PIR852" s="3"/>
      <c r="PIS852" s="3"/>
      <c r="PIT852" s="3"/>
      <c r="PIU852" s="3"/>
      <c r="PIV852" s="3"/>
      <c r="PIW852" s="3"/>
      <c r="PIX852" s="3"/>
      <c r="PIY852" s="3"/>
      <c r="PIZ852" s="3"/>
      <c r="PJA852" s="3"/>
      <c r="PJB852" s="3"/>
      <c r="PJC852" s="3"/>
      <c r="PJD852" s="3"/>
      <c r="PJE852" s="3"/>
      <c r="PJF852" s="3"/>
      <c r="PJG852" s="3"/>
      <c r="PJH852" s="3"/>
      <c r="PJI852" s="3"/>
      <c r="PJJ852" s="3"/>
      <c r="PJK852" s="3"/>
      <c r="PJL852" s="3"/>
      <c r="PJM852" s="3"/>
      <c r="PJN852" s="3"/>
      <c r="PJO852" s="3"/>
      <c r="PJP852" s="3"/>
      <c r="PJQ852" s="3"/>
      <c r="PJR852" s="3"/>
      <c r="PJS852" s="3"/>
      <c r="PJT852" s="3"/>
      <c r="PJU852" s="3"/>
      <c r="PJV852" s="3"/>
      <c r="PJW852" s="3"/>
      <c r="PJX852" s="3"/>
      <c r="PJY852" s="3"/>
      <c r="PJZ852" s="3"/>
      <c r="PKA852" s="3"/>
      <c r="PKB852" s="3"/>
      <c r="PKC852" s="3"/>
      <c r="PKD852" s="3"/>
      <c r="PKE852" s="3"/>
      <c r="PKF852" s="3"/>
      <c r="PKG852" s="3"/>
      <c r="PKH852" s="3"/>
      <c r="PKI852" s="3"/>
      <c r="PKJ852" s="3"/>
      <c r="PKK852" s="3"/>
      <c r="PKL852" s="3"/>
      <c r="PKM852" s="3"/>
      <c r="PKN852" s="3"/>
      <c r="PKO852" s="3"/>
      <c r="PKP852" s="3"/>
      <c r="PKQ852" s="3"/>
      <c r="PKR852" s="3"/>
      <c r="PKS852" s="3"/>
      <c r="PKT852" s="3"/>
      <c r="PKU852" s="3"/>
      <c r="PKV852" s="3"/>
      <c r="PKW852" s="3"/>
      <c r="PKX852" s="3"/>
      <c r="PKY852" s="3"/>
      <c r="PKZ852" s="3"/>
      <c r="PLA852" s="3"/>
      <c r="PLB852" s="3"/>
      <c r="PLC852" s="3"/>
      <c r="PLD852" s="3"/>
      <c r="PLE852" s="3"/>
      <c r="PLF852" s="3"/>
      <c r="PLG852" s="3"/>
      <c r="PLH852" s="3"/>
      <c r="PLI852" s="3"/>
      <c r="PLJ852" s="3"/>
      <c r="PLK852" s="3"/>
      <c r="PLL852" s="3"/>
      <c r="PLM852" s="3"/>
      <c r="PLN852" s="3"/>
      <c r="PLO852" s="3"/>
      <c r="PLP852" s="3"/>
      <c r="PLQ852" s="3"/>
      <c r="PLR852" s="3"/>
      <c r="PLS852" s="3"/>
      <c r="PLT852" s="3"/>
      <c r="PLU852" s="3"/>
      <c r="PLV852" s="3"/>
      <c r="PLW852" s="3"/>
      <c r="PLX852" s="3"/>
      <c r="PLY852" s="3"/>
      <c r="PLZ852" s="3"/>
      <c r="PMA852" s="3"/>
      <c r="PMB852" s="3"/>
      <c r="PMC852" s="3"/>
      <c r="PMD852" s="3"/>
      <c r="PME852" s="3"/>
      <c r="PMF852" s="3"/>
      <c r="PMG852" s="3"/>
      <c r="PMH852" s="3"/>
      <c r="PMI852" s="3"/>
      <c r="PMJ852" s="3"/>
      <c r="PMK852" s="3"/>
      <c r="PML852" s="3"/>
      <c r="PMM852" s="3"/>
      <c r="PMN852" s="3"/>
      <c r="PMO852" s="3"/>
      <c r="PMP852" s="3"/>
      <c r="PMQ852" s="3"/>
      <c r="PMR852" s="3"/>
      <c r="PMS852" s="3"/>
      <c r="PMT852" s="3"/>
      <c r="PMU852" s="3"/>
      <c r="PMV852" s="3"/>
      <c r="PMW852" s="3"/>
      <c r="PMX852" s="3"/>
      <c r="PMY852" s="3"/>
      <c r="PMZ852" s="3"/>
      <c r="PNA852" s="3"/>
      <c r="PNB852" s="3"/>
      <c r="PNC852" s="3"/>
      <c r="PND852" s="3"/>
      <c r="PNE852" s="3"/>
      <c r="PNF852" s="3"/>
      <c r="PNG852" s="3"/>
      <c r="PNH852" s="3"/>
      <c r="PNI852" s="3"/>
      <c r="PNJ852" s="3"/>
      <c r="PNK852" s="3"/>
      <c r="PNL852" s="3"/>
      <c r="PNM852" s="3"/>
      <c r="PNN852" s="3"/>
      <c r="PNO852" s="3"/>
      <c r="PNP852" s="3"/>
      <c r="PNQ852" s="3"/>
      <c r="PNR852" s="3"/>
      <c r="PNS852" s="3"/>
      <c r="PNT852" s="3"/>
      <c r="PNU852" s="3"/>
      <c r="PNV852" s="3"/>
      <c r="PNW852" s="3"/>
      <c r="PNX852" s="3"/>
      <c r="PNY852" s="3"/>
      <c r="PNZ852" s="3"/>
      <c r="POA852" s="3"/>
      <c r="POB852" s="3"/>
      <c r="POC852" s="3"/>
      <c r="POD852" s="3"/>
      <c r="POE852" s="3"/>
      <c r="POF852" s="3"/>
      <c r="POG852" s="3"/>
      <c r="POH852" s="3"/>
      <c r="POI852" s="3"/>
      <c r="POJ852" s="3"/>
      <c r="POK852" s="3"/>
      <c r="POL852" s="3"/>
      <c r="POM852" s="3"/>
      <c r="PON852" s="3"/>
      <c r="POO852" s="3"/>
      <c r="POP852" s="3"/>
      <c r="POQ852" s="3"/>
      <c r="POR852" s="3"/>
      <c r="POS852" s="3"/>
      <c r="POT852" s="3"/>
      <c r="POU852" s="3"/>
      <c r="POV852" s="3"/>
      <c r="POW852" s="3"/>
      <c r="POX852" s="3"/>
      <c r="POY852" s="3"/>
      <c r="POZ852" s="3"/>
      <c r="PPA852" s="3"/>
      <c r="PPB852" s="3"/>
      <c r="PPC852" s="3"/>
      <c r="PPD852" s="3"/>
      <c r="PPE852" s="3"/>
      <c r="PPF852" s="3"/>
      <c r="PPG852" s="3"/>
      <c r="PPH852" s="3"/>
      <c r="PPI852" s="3"/>
      <c r="PPJ852" s="3"/>
      <c r="PPK852" s="3"/>
      <c r="PPL852" s="3"/>
      <c r="PPM852" s="3"/>
      <c r="PPN852" s="3"/>
      <c r="PPO852" s="3"/>
      <c r="PPP852" s="3"/>
      <c r="PPQ852" s="3"/>
      <c r="PPR852" s="3"/>
      <c r="PPS852" s="3"/>
      <c r="PPT852" s="3"/>
      <c r="PPU852" s="3"/>
      <c r="PPV852" s="3"/>
      <c r="PPW852" s="3"/>
      <c r="PPX852" s="3"/>
      <c r="PPY852" s="3"/>
      <c r="PPZ852" s="3"/>
      <c r="PQA852" s="3"/>
      <c r="PQB852" s="3"/>
      <c r="PQC852" s="3"/>
      <c r="PQD852" s="3"/>
      <c r="PQE852" s="3"/>
      <c r="PQF852" s="3"/>
      <c r="PQG852" s="3"/>
      <c r="PQH852" s="3"/>
      <c r="PQI852" s="3"/>
      <c r="PQJ852" s="3"/>
      <c r="PQK852" s="3"/>
      <c r="PQL852" s="3"/>
      <c r="PQM852" s="3"/>
      <c r="PQN852" s="3"/>
      <c r="PQO852" s="3"/>
      <c r="PQP852" s="3"/>
      <c r="PQQ852" s="3"/>
      <c r="PQR852" s="3"/>
      <c r="PQS852" s="3"/>
      <c r="PQT852" s="3"/>
      <c r="PQU852" s="3"/>
      <c r="PQV852" s="3"/>
      <c r="PQW852" s="3"/>
      <c r="PQX852" s="3"/>
      <c r="PQY852" s="3"/>
      <c r="PQZ852" s="3"/>
      <c r="PRA852" s="3"/>
      <c r="PRB852" s="3"/>
      <c r="PRC852" s="3"/>
      <c r="PRD852" s="3"/>
      <c r="PRE852" s="3"/>
      <c r="PRF852" s="3"/>
      <c r="PRG852" s="3"/>
      <c r="PRH852" s="3"/>
      <c r="PRI852" s="3"/>
      <c r="PRJ852" s="3"/>
      <c r="PRK852" s="3"/>
      <c r="PRL852" s="3"/>
      <c r="PRM852" s="3"/>
      <c r="PRN852" s="3"/>
      <c r="PRO852" s="3"/>
      <c r="PRP852" s="3"/>
      <c r="PRQ852" s="3"/>
      <c r="PRR852" s="3"/>
      <c r="PRS852" s="3"/>
      <c r="PRT852" s="3"/>
      <c r="PRU852" s="3"/>
      <c r="PRV852" s="3"/>
      <c r="PRW852" s="3"/>
      <c r="PRX852" s="3"/>
      <c r="PRY852" s="3"/>
      <c r="PRZ852" s="3"/>
      <c r="PSA852" s="3"/>
      <c r="PSB852" s="3"/>
      <c r="PSC852" s="3"/>
      <c r="PSD852" s="3"/>
      <c r="PSE852" s="3"/>
      <c r="PSF852" s="3"/>
      <c r="PSG852" s="3"/>
      <c r="PSH852" s="3"/>
      <c r="PSI852" s="3"/>
      <c r="PSJ852" s="3"/>
      <c r="PSK852" s="3"/>
      <c r="PSL852" s="3"/>
      <c r="PSM852" s="3"/>
      <c r="PSN852" s="3"/>
      <c r="PSO852" s="3"/>
      <c r="PSP852" s="3"/>
      <c r="PSQ852" s="3"/>
      <c r="PSR852" s="3"/>
      <c r="PSS852" s="3"/>
      <c r="PST852" s="3"/>
      <c r="PSU852" s="3"/>
      <c r="PSV852" s="3"/>
      <c r="PSW852" s="3"/>
      <c r="PSX852" s="3"/>
      <c r="PSY852" s="3"/>
      <c r="PSZ852" s="3"/>
      <c r="PTA852" s="3"/>
      <c r="PTB852" s="3"/>
      <c r="PTC852" s="3"/>
      <c r="PTD852" s="3"/>
      <c r="PTE852" s="3"/>
      <c r="PTF852" s="3"/>
      <c r="PTG852" s="3"/>
      <c r="PTH852" s="3"/>
      <c r="PTI852" s="3"/>
      <c r="PTJ852" s="3"/>
      <c r="PTK852" s="3"/>
      <c r="PTL852" s="3"/>
      <c r="PTM852" s="3"/>
      <c r="PTN852" s="3"/>
      <c r="PTO852" s="3"/>
      <c r="PTP852" s="3"/>
      <c r="PTQ852" s="3"/>
      <c r="PTR852" s="3"/>
      <c r="PTS852" s="3"/>
      <c r="PTT852" s="3"/>
      <c r="PTU852" s="3"/>
      <c r="PTV852" s="3"/>
      <c r="PTW852" s="3"/>
      <c r="PTX852" s="3"/>
      <c r="PTY852" s="3"/>
      <c r="PTZ852" s="3"/>
      <c r="PUA852" s="3"/>
      <c r="PUB852" s="3"/>
      <c r="PUC852" s="3"/>
      <c r="PUD852" s="3"/>
      <c r="PUE852" s="3"/>
      <c r="PUF852" s="3"/>
      <c r="PUG852" s="3"/>
      <c r="PUH852" s="3"/>
      <c r="PUI852" s="3"/>
      <c r="PUJ852" s="3"/>
      <c r="PUK852" s="3"/>
      <c r="PUL852" s="3"/>
      <c r="PUM852" s="3"/>
      <c r="PUN852" s="3"/>
      <c r="PUO852" s="3"/>
      <c r="PUP852" s="3"/>
      <c r="PUQ852" s="3"/>
      <c r="PUR852" s="3"/>
      <c r="PUS852" s="3"/>
      <c r="PUT852" s="3"/>
      <c r="PUU852" s="3"/>
      <c r="PUV852" s="3"/>
      <c r="PUW852" s="3"/>
      <c r="PUX852" s="3"/>
      <c r="PUY852" s="3"/>
      <c r="PUZ852" s="3"/>
      <c r="PVA852" s="3"/>
      <c r="PVB852" s="3"/>
      <c r="PVC852" s="3"/>
      <c r="PVD852" s="3"/>
      <c r="PVE852" s="3"/>
      <c r="PVF852" s="3"/>
      <c r="PVG852" s="3"/>
      <c r="PVH852" s="3"/>
      <c r="PVI852" s="3"/>
      <c r="PVJ852" s="3"/>
      <c r="PVK852" s="3"/>
      <c r="PVL852" s="3"/>
      <c r="PVM852" s="3"/>
      <c r="PVN852" s="3"/>
      <c r="PVO852" s="3"/>
      <c r="PVP852" s="3"/>
      <c r="PVQ852" s="3"/>
      <c r="PVR852" s="3"/>
      <c r="PVS852" s="3"/>
      <c r="PVT852" s="3"/>
      <c r="PVU852" s="3"/>
      <c r="PVV852" s="3"/>
      <c r="PVW852" s="3"/>
      <c r="PVX852" s="3"/>
      <c r="PVY852" s="3"/>
      <c r="PVZ852" s="3"/>
      <c r="PWA852" s="3"/>
      <c r="PWB852" s="3"/>
      <c r="PWC852" s="3"/>
      <c r="PWD852" s="3"/>
      <c r="PWE852" s="3"/>
      <c r="PWF852" s="3"/>
      <c r="PWG852" s="3"/>
      <c r="PWH852" s="3"/>
      <c r="PWI852" s="3"/>
      <c r="PWJ852" s="3"/>
      <c r="PWK852" s="3"/>
      <c r="PWL852" s="3"/>
      <c r="PWM852" s="3"/>
      <c r="PWN852" s="3"/>
      <c r="PWO852" s="3"/>
      <c r="PWP852" s="3"/>
      <c r="PWQ852" s="3"/>
      <c r="PWR852" s="3"/>
      <c r="PWS852" s="3"/>
      <c r="PWT852" s="3"/>
      <c r="PWU852" s="3"/>
      <c r="PWV852" s="3"/>
      <c r="PWW852" s="3"/>
      <c r="PWX852" s="3"/>
      <c r="PWY852" s="3"/>
      <c r="PWZ852" s="3"/>
      <c r="PXA852" s="3"/>
      <c r="PXB852" s="3"/>
      <c r="PXC852" s="3"/>
      <c r="PXD852" s="3"/>
      <c r="PXE852" s="3"/>
      <c r="PXF852" s="3"/>
      <c r="PXG852" s="3"/>
      <c r="PXH852" s="3"/>
      <c r="PXI852" s="3"/>
      <c r="PXJ852" s="3"/>
      <c r="PXK852" s="3"/>
      <c r="PXL852" s="3"/>
      <c r="PXM852" s="3"/>
      <c r="PXN852" s="3"/>
      <c r="PXO852" s="3"/>
      <c r="PXP852" s="3"/>
      <c r="PXQ852" s="3"/>
      <c r="PXR852" s="3"/>
      <c r="PXS852" s="3"/>
      <c r="PXT852" s="3"/>
      <c r="PXU852" s="3"/>
      <c r="PXV852" s="3"/>
      <c r="PXW852" s="3"/>
      <c r="PXX852" s="3"/>
      <c r="PXY852" s="3"/>
      <c r="PXZ852" s="3"/>
      <c r="PYA852" s="3"/>
      <c r="PYB852" s="3"/>
      <c r="PYC852" s="3"/>
      <c r="PYD852" s="3"/>
      <c r="PYE852" s="3"/>
      <c r="PYF852" s="3"/>
      <c r="PYG852" s="3"/>
      <c r="PYH852" s="3"/>
      <c r="PYI852" s="3"/>
      <c r="PYJ852" s="3"/>
      <c r="PYK852" s="3"/>
      <c r="PYL852" s="3"/>
      <c r="PYM852" s="3"/>
      <c r="PYN852" s="3"/>
      <c r="PYO852" s="3"/>
      <c r="PYP852" s="3"/>
      <c r="PYQ852" s="3"/>
      <c r="PYR852" s="3"/>
      <c r="PYS852" s="3"/>
      <c r="PYT852" s="3"/>
      <c r="PYU852" s="3"/>
      <c r="PYV852" s="3"/>
      <c r="PYW852" s="3"/>
      <c r="PYX852" s="3"/>
      <c r="PYY852" s="3"/>
      <c r="PYZ852" s="3"/>
      <c r="PZA852" s="3"/>
      <c r="PZB852" s="3"/>
      <c r="PZC852" s="3"/>
      <c r="PZD852" s="3"/>
      <c r="PZE852" s="3"/>
      <c r="PZF852" s="3"/>
      <c r="PZG852" s="3"/>
      <c r="PZH852" s="3"/>
      <c r="PZI852" s="3"/>
      <c r="PZJ852" s="3"/>
      <c r="PZK852" s="3"/>
      <c r="PZL852" s="3"/>
      <c r="PZM852" s="3"/>
      <c r="PZN852" s="3"/>
      <c r="PZO852" s="3"/>
      <c r="PZP852" s="3"/>
      <c r="PZQ852" s="3"/>
      <c r="PZR852" s="3"/>
      <c r="PZS852" s="3"/>
      <c r="PZT852" s="3"/>
      <c r="PZU852" s="3"/>
      <c r="PZV852" s="3"/>
      <c r="PZW852" s="3"/>
      <c r="PZX852" s="3"/>
      <c r="PZY852" s="3"/>
      <c r="PZZ852" s="3"/>
      <c r="QAA852" s="3"/>
      <c r="QAB852" s="3"/>
      <c r="QAC852" s="3"/>
      <c r="QAD852" s="3"/>
      <c r="QAE852" s="3"/>
      <c r="QAF852" s="3"/>
      <c r="QAG852" s="3"/>
      <c r="QAH852" s="3"/>
      <c r="QAI852" s="3"/>
      <c r="QAJ852" s="3"/>
      <c r="QAK852" s="3"/>
      <c r="QAL852" s="3"/>
      <c r="QAM852" s="3"/>
      <c r="QAN852" s="3"/>
      <c r="QAO852" s="3"/>
      <c r="QAP852" s="3"/>
      <c r="QAQ852" s="3"/>
      <c r="QAR852" s="3"/>
      <c r="QAS852" s="3"/>
      <c r="QAT852" s="3"/>
      <c r="QAU852" s="3"/>
      <c r="QAV852" s="3"/>
      <c r="QAW852" s="3"/>
      <c r="QAX852" s="3"/>
      <c r="QAY852" s="3"/>
      <c r="QAZ852" s="3"/>
      <c r="QBA852" s="3"/>
      <c r="QBB852" s="3"/>
      <c r="QBC852" s="3"/>
      <c r="QBD852" s="3"/>
      <c r="QBE852" s="3"/>
      <c r="QBF852" s="3"/>
      <c r="QBG852" s="3"/>
      <c r="QBH852" s="3"/>
      <c r="QBI852" s="3"/>
      <c r="QBJ852" s="3"/>
      <c r="QBK852" s="3"/>
      <c r="QBL852" s="3"/>
      <c r="QBM852" s="3"/>
      <c r="QBN852" s="3"/>
      <c r="QBO852" s="3"/>
      <c r="QBP852" s="3"/>
      <c r="QBQ852" s="3"/>
      <c r="QBR852" s="3"/>
      <c r="QBS852" s="3"/>
      <c r="QBT852" s="3"/>
      <c r="QBU852" s="3"/>
      <c r="QBV852" s="3"/>
      <c r="QBW852" s="3"/>
      <c r="QBX852" s="3"/>
      <c r="QBY852" s="3"/>
      <c r="QBZ852" s="3"/>
      <c r="QCA852" s="3"/>
      <c r="QCB852" s="3"/>
      <c r="QCC852" s="3"/>
      <c r="QCD852" s="3"/>
      <c r="QCE852" s="3"/>
      <c r="QCF852" s="3"/>
      <c r="QCG852" s="3"/>
      <c r="QCH852" s="3"/>
      <c r="QCI852" s="3"/>
      <c r="QCJ852" s="3"/>
      <c r="QCK852" s="3"/>
      <c r="QCL852" s="3"/>
      <c r="QCM852" s="3"/>
      <c r="QCN852" s="3"/>
      <c r="QCO852" s="3"/>
      <c r="QCP852" s="3"/>
      <c r="QCQ852" s="3"/>
      <c r="QCR852" s="3"/>
      <c r="QCS852" s="3"/>
      <c r="QCT852" s="3"/>
      <c r="QCU852" s="3"/>
      <c r="QCV852" s="3"/>
      <c r="QCW852" s="3"/>
      <c r="QCX852" s="3"/>
      <c r="QCY852" s="3"/>
      <c r="QCZ852" s="3"/>
      <c r="QDA852" s="3"/>
      <c r="QDB852" s="3"/>
      <c r="QDC852" s="3"/>
      <c r="QDD852" s="3"/>
      <c r="QDE852" s="3"/>
      <c r="QDF852" s="3"/>
      <c r="QDG852" s="3"/>
      <c r="QDH852" s="3"/>
      <c r="QDI852" s="3"/>
      <c r="QDJ852" s="3"/>
      <c r="QDK852" s="3"/>
      <c r="QDL852" s="3"/>
      <c r="QDM852" s="3"/>
      <c r="QDN852" s="3"/>
      <c r="QDO852" s="3"/>
      <c r="QDP852" s="3"/>
      <c r="QDQ852" s="3"/>
      <c r="QDR852" s="3"/>
      <c r="QDS852" s="3"/>
      <c r="QDT852" s="3"/>
      <c r="QDU852" s="3"/>
      <c r="QDV852" s="3"/>
      <c r="QDW852" s="3"/>
      <c r="QDX852" s="3"/>
      <c r="QDY852" s="3"/>
      <c r="QDZ852" s="3"/>
      <c r="QEA852" s="3"/>
      <c r="QEB852" s="3"/>
      <c r="QEC852" s="3"/>
      <c r="QED852" s="3"/>
      <c r="QEE852" s="3"/>
      <c r="QEF852" s="3"/>
      <c r="QEG852" s="3"/>
      <c r="QEH852" s="3"/>
      <c r="QEI852" s="3"/>
      <c r="QEJ852" s="3"/>
      <c r="QEK852" s="3"/>
      <c r="QEL852" s="3"/>
      <c r="QEM852" s="3"/>
      <c r="QEN852" s="3"/>
      <c r="QEO852" s="3"/>
      <c r="QEP852" s="3"/>
      <c r="QEQ852" s="3"/>
      <c r="QER852" s="3"/>
      <c r="QES852" s="3"/>
      <c r="QET852" s="3"/>
      <c r="QEU852" s="3"/>
      <c r="QEV852" s="3"/>
      <c r="QEW852" s="3"/>
      <c r="QEX852" s="3"/>
      <c r="QEY852" s="3"/>
      <c r="QEZ852" s="3"/>
      <c r="QFA852" s="3"/>
      <c r="QFB852" s="3"/>
      <c r="QFC852" s="3"/>
      <c r="QFD852" s="3"/>
      <c r="QFE852" s="3"/>
      <c r="QFF852" s="3"/>
      <c r="QFG852" s="3"/>
      <c r="QFH852" s="3"/>
      <c r="QFI852" s="3"/>
      <c r="QFJ852" s="3"/>
      <c r="QFK852" s="3"/>
      <c r="QFL852" s="3"/>
      <c r="QFM852" s="3"/>
      <c r="QFN852" s="3"/>
      <c r="QFO852" s="3"/>
      <c r="QFP852" s="3"/>
      <c r="QFQ852" s="3"/>
      <c r="QFR852" s="3"/>
      <c r="QFS852" s="3"/>
      <c r="QFT852" s="3"/>
      <c r="QFU852" s="3"/>
      <c r="QFV852" s="3"/>
      <c r="QFW852" s="3"/>
      <c r="QFX852" s="3"/>
      <c r="QFY852" s="3"/>
      <c r="QFZ852" s="3"/>
      <c r="QGA852" s="3"/>
      <c r="QGB852" s="3"/>
      <c r="QGC852" s="3"/>
      <c r="QGD852" s="3"/>
      <c r="QGE852" s="3"/>
      <c r="QGF852" s="3"/>
      <c r="QGG852" s="3"/>
      <c r="QGH852" s="3"/>
      <c r="QGI852" s="3"/>
      <c r="QGJ852" s="3"/>
      <c r="QGK852" s="3"/>
      <c r="QGL852" s="3"/>
      <c r="QGM852" s="3"/>
      <c r="QGN852" s="3"/>
      <c r="QGO852" s="3"/>
      <c r="QGP852" s="3"/>
      <c r="QGQ852" s="3"/>
      <c r="QGR852" s="3"/>
      <c r="QGS852" s="3"/>
      <c r="QGT852" s="3"/>
      <c r="QGU852" s="3"/>
      <c r="QGV852" s="3"/>
      <c r="QGW852" s="3"/>
      <c r="QGX852" s="3"/>
      <c r="QGY852" s="3"/>
      <c r="QGZ852" s="3"/>
      <c r="QHA852" s="3"/>
      <c r="QHB852" s="3"/>
      <c r="QHC852" s="3"/>
      <c r="QHD852" s="3"/>
      <c r="QHE852" s="3"/>
      <c r="QHF852" s="3"/>
      <c r="QHG852" s="3"/>
      <c r="QHH852" s="3"/>
      <c r="QHI852" s="3"/>
      <c r="QHJ852" s="3"/>
      <c r="QHK852" s="3"/>
      <c r="QHL852" s="3"/>
      <c r="QHM852" s="3"/>
      <c r="QHN852" s="3"/>
      <c r="QHO852" s="3"/>
      <c r="QHP852" s="3"/>
      <c r="QHQ852" s="3"/>
      <c r="QHR852" s="3"/>
      <c r="QHS852" s="3"/>
      <c r="QHT852" s="3"/>
      <c r="QHU852" s="3"/>
      <c r="QHV852" s="3"/>
      <c r="QHW852" s="3"/>
      <c r="QHX852" s="3"/>
      <c r="QHY852" s="3"/>
      <c r="QHZ852" s="3"/>
      <c r="QIA852" s="3"/>
      <c r="QIB852" s="3"/>
      <c r="QIC852" s="3"/>
      <c r="QID852" s="3"/>
      <c r="QIE852" s="3"/>
      <c r="QIF852" s="3"/>
      <c r="QIG852" s="3"/>
      <c r="QIH852" s="3"/>
      <c r="QII852" s="3"/>
      <c r="QIJ852" s="3"/>
      <c r="QIK852" s="3"/>
      <c r="QIL852" s="3"/>
      <c r="QIM852" s="3"/>
      <c r="QIN852" s="3"/>
      <c r="QIO852" s="3"/>
      <c r="QIP852" s="3"/>
      <c r="QIQ852" s="3"/>
      <c r="QIR852" s="3"/>
      <c r="QIS852" s="3"/>
      <c r="QIT852" s="3"/>
      <c r="QIU852" s="3"/>
      <c r="QIV852" s="3"/>
      <c r="QIW852" s="3"/>
      <c r="QIX852" s="3"/>
      <c r="QIY852" s="3"/>
      <c r="QIZ852" s="3"/>
      <c r="QJA852" s="3"/>
      <c r="QJB852" s="3"/>
      <c r="QJC852" s="3"/>
      <c r="QJD852" s="3"/>
      <c r="QJE852" s="3"/>
      <c r="QJF852" s="3"/>
      <c r="QJG852" s="3"/>
      <c r="QJH852" s="3"/>
      <c r="QJI852" s="3"/>
      <c r="QJJ852" s="3"/>
      <c r="QJK852" s="3"/>
      <c r="QJL852" s="3"/>
      <c r="QJM852" s="3"/>
      <c r="QJN852" s="3"/>
      <c r="QJO852" s="3"/>
      <c r="QJP852" s="3"/>
      <c r="QJQ852" s="3"/>
      <c r="QJR852" s="3"/>
      <c r="QJS852" s="3"/>
      <c r="QJT852" s="3"/>
      <c r="QJU852" s="3"/>
      <c r="QJV852" s="3"/>
      <c r="QJW852" s="3"/>
      <c r="QJX852" s="3"/>
      <c r="QJY852" s="3"/>
      <c r="QJZ852" s="3"/>
      <c r="QKA852" s="3"/>
      <c r="QKB852" s="3"/>
      <c r="QKC852" s="3"/>
      <c r="QKD852" s="3"/>
      <c r="QKE852" s="3"/>
      <c r="QKF852" s="3"/>
      <c r="QKG852" s="3"/>
      <c r="QKH852" s="3"/>
      <c r="QKI852" s="3"/>
      <c r="QKJ852" s="3"/>
      <c r="QKK852" s="3"/>
      <c r="QKL852" s="3"/>
      <c r="QKM852" s="3"/>
      <c r="QKN852" s="3"/>
      <c r="QKO852" s="3"/>
      <c r="QKP852" s="3"/>
      <c r="QKQ852" s="3"/>
      <c r="QKR852" s="3"/>
      <c r="QKS852" s="3"/>
      <c r="QKT852" s="3"/>
      <c r="QKU852" s="3"/>
      <c r="QKV852" s="3"/>
      <c r="QKW852" s="3"/>
      <c r="QKX852" s="3"/>
      <c r="QKY852" s="3"/>
      <c r="QKZ852" s="3"/>
      <c r="QLA852" s="3"/>
      <c r="QLB852" s="3"/>
      <c r="QLC852" s="3"/>
      <c r="QLD852" s="3"/>
      <c r="QLE852" s="3"/>
      <c r="QLF852" s="3"/>
      <c r="QLG852" s="3"/>
      <c r="QLH852" s="3"/>
      <c r="QLI852" s="3"/>
      <c r="QLJ852" s="3"/>
      <c r="QLK852" s="3"/>
      <c r="QLL852" s="3"/>
      <c r="QLM852" s="3"/>
      <c r="QLN852" s="3"/>
      <c r="QLO852" s="3"/>
      <c r="QLP852" s="3"/>
      <c r="QLQ852" s="3"/>
      <c r="QLR852" s="3"/>
      <c r="QLS852" s="3"/>
      <c r="QLT852" s="3"/>
      <c r="QLU852" s="3"/>
      <c r="QLV852" s="3"/>
      <c r="QLW852" s="3"/>
      <c r="QLX852" s="3"/>
      <c r="QLY852" s="3"/>
      <c r="QLZ852" s="3"/>
      <c r="QMA852" s="3"/>
      <c r="QMB852" s="3"/>
      <c r="QMC852" s="3"/>
      <c r="QMD852" s="3"/>
      <c r="QME852" s="3"/>
      <c r="QMF852" s="3"/>
      <c r="QMG852" s="3"/>
      <c r="QMH852" s="3"/>
      <c r="QMI852" s="3"/>
      <c r="QMJ852" s="3"/>
      <c r="QMK852" s="3"/>
      <c r="QML852" s="3"/>
      <c r="QMM852" s="3"/>
      <c r="QMN852" s="3"/>
      <c r="QMO852" s="3"/>
      <c r="QMP852" s="3"/>
      <c r="QMQ852" s="3"/>
      <c r="QMR852" s="3"/>
      <c r="QMS852" s="3"/>
      <c r="QMT852" s="3"/>
      <c r="QMU852" s="3"/>
      <c r="QMV852" s="3"/>
      <c r="QMW852" s="3"/>
      <c r="QMX852" s="3"/>
      <c r="QMY852" s="3"/>
      <c r="QMZ852" s="3"/>
      <c r="QNA852" s="3"/>
      <c r="QNB852" s="3"/>
      <c r="QNC852" s="3"/>
      <c r="QND852" s="3"/>
      <c r="QNE852" s="3"/>
      <c r="QNF852" s="3"/>
      <c r="QNG852" s="3"/>
      <c r="QNH852" s="3"/>
      <c r="QNI852" s="3"/>
      <c r="QNJ852" s="3"/>
      <c r="QNK852" s="3"/>
      <c r="QNL852" s="3"/>
      <c r="QNM852" s="3"/>
      <c r="QNN852" s="3"/>
      <c r="QNO852" s="3"/>
      <c r="QNP852" s="3"/>
      <c r="QNQ852" s="3"/>
      <c r="QNR852" s="3"/>
      <c r="QNS852" s="3"/>
      <c r="QNT852" s="3"/>
      <c r="QNU852" s="3"/>
      <c r="QNV852" s="3"/>
      <c r="QNW852" s="3"/>
      <c r="QNX852" s="3"/>
      <c r="QNY852" s="3"/>
      <c r="QNZ852" s="3"/>
      <c r="QOA852" s="3"/>
      <c r="QOB852" s="3"/>
      <c r="QOC852" s="3"/>
      <c r="QOD852" s="3"/>
      <c r="QOE852" s="3"/>
      <c r="QOF852" s="3"/>
      <c r="QOG852" s="3"/>
      <c r="QOH852" s="3"/>
      <c r="QOI852" s="3"/>
      <c r="QOJ852" s="3"/>
      <c r="QOK852" s="3"/>
      <c r="QOL852" s="3"/>
      <c r="QOM852" s="3"/>
      <c r="QON852" s="3"/>
      <c r="QOO852" s="3"/>
      <c r="QOP852" s="3"/>
      <c r="QOQ852" s="3"/>
      <c r="QOR852" s="3"/>
      <c r="QOS852" s="3"/>
      <c r="QOT852" s="3"/>
      <c r="QOU852" s="3"/>
      <c r="QOV852" s="3"/>
      <c r="QOW852" s="3"/>
      <c r="QOX852" s="3"/>
      <c r="QOY852" s="3"/>
      <c r="QOZ852" s="3"/>
      <c r="QPA852" s="3"/>
      <c r="QPB852" s="3"/>
      <c r="QPC852" s="3"/>
      <c r="QPD852" s="3"/>
      <c r="QPE852" s="3"/>
      <c r="QPF852" s="3"/>
      <c r="QPG852" s="3"/>
      <c r="QPH852" s="3"/>
      <c r="QPI852" s="3"/>
      <c r="QPJ852" s="3"/>
      <c r="QPK852" s="3"/>
      <c r="QPL852" s="3"/>
      <c r="QPM852" s="3"/>
      <c r="QPN852" s="3"/>
      <c r="QPO852" s="3"/>
      <c r="QPP852" s="3"/>
      <c r="QPQ852" s="3"/>
      <c r="QPR852" s="3"/>
      <c r="QPS852" s="3"/>
      <c r="QPT852" s="3"/>
      <c r="QPU852" s="3"/>
      <c r="QPV852" s="3"/>
      <c r="QPW852" s="3"/>
      <c r="QPX852" s="3"/>
      <c r="QPY852" s="3"/>
      <c r="QPZ852" s="3"/>
      <c r="QQA852" s="3"/>
      <c r="QQB852" s="3"/>
      <c r="QQC852" s="3"/>
      <c r="QQD852" s="3"/>
      <c r="QQE852" s="3"/>
      <c r="QQF852" s="3"/>
      <c r="QQG852" s="3"/>
      <c r="QQH852" s="3"/>
      <c r="QQI852" s="3"/>
      <c r="QQJ852" s="3"/>
      <c r="QQK852" s="3"/>
      <c r="QQL852" s="3"/>
      <c r="QQM852" s="3"/>
      <c r="QQN852" s="3"/>
      <c r="QQO852" s="3"/>
      <c r="QQP852" s="3"/>
      <c r="QQQ852" s="3"/>
      <c r="QQR852" s="3"/>
      <c r="QQS852" s="3"/>
      <c r="QQT852" s="3"/>
      <c r="QQU852" s="3"/>
      <c r="QQV852" s="3"/>
      <c r="QQW852" s="3"/>
      <c r="QQX852" s="3"/>
      <c r="QQY852" s="3"/>
      <c r="QQZ852" s="3"/>
      <c r="QRA852" s="3"/>
      <c r="QRB852" s="3"/>
      <c r="QRC852" s="3"/>
      <c r="QRD852" s="3"/>
      <c r="QRE852" s="3"/>
      <c r="QRF852" s="3"/>
      <c r="QRG852" s="3"/>
      <c r="QRH852" s="3"/>
      <c r="QRI852" s="3"/>
      <c r="QRJ852" s="3"/>
      <c r="QRK852" s="3"/>
      <c r="QRL852" s="3"/>
      <c r="QRM852" s="3"/>
      <c r="QRN852" s="3"/>
      <c r="QRO852" s="3"/>
      <c r="QRP852" s="3"/>
      <c r="QRQ852" s="3"/>
      <c r="QRR852" s="3"/>
      <c r="QRS852" s="3"/>
      <c r="QRT852" s="3"/>
      <c r="QRU852" s="3"/>
      <c r="QRV852" s="3"/>
      <c r="QRW852" s="3"/>
      <c r="QRX852" s="3"/>
      <c r="QRY852" s="3"/>
      <c r="QRZ852" s="3"/>
      <c r="QSA852" s="3"/>
      <c r="QSB852" s="3"/>
      <c r="QSC852" s="3"/>
      <c r="QSD852" s="3"/>
      <c r="QSE852" s="3"/>
      <c r="QSF852" s="3"/>
      <c r="QSG852" s="3"/>
      <c r="QSH852" s="3"/>
      <c r="QSI852" s="3"/>
      <c r="QSJ852" s="3"/>
      <c r="QSK852" s="3"/>
      <c r="QSL852" s="3"/>
      <c r="QSM852" s="3"/>
      <c r="QSN852" s="3"/>
      <c r="QSO852" s="3"/>
      <c r="QSP852" s="3"/>
      <c r="QSQ852" s="3"/>
      <c r="QSR852" s="3"/>
      <c r="QSS852" s="3"/>
      <c r="QST852" s="3"/>
      <c r="QSU852" s="3"/>
      <c r="QSV852" s="3"/>
      <c r="QSW852" s="3"/>
      <c r="QSX852" s="3"/>
      <c r="QSY852" s="3"/>
      <c r="QSZ852" s="3"/>
      <c r="QTA852" s="3"/>
      <c r="QTB852" s="3"/>
      <c r="QTC852" s="3"/>
      <c r="QTD852" s="3"/>
      <c r="QTE852" s="3"/>
      <c r="QTF852" s="3"/>
      <c r="QTG852" s="3"/>
      <c r="QTH852" s="3"/>
      <c r="QTI852" s="3"/>
      <c r="QTJ852" s="3"/>
      <c r="QTK852" s="3"/>
      <c r="QTL852" s="3"/>
      <c r="QTM852" s="3"/>
      <c r="QTN852" s="3"/>
      <c r="QTO852" s="3"/>
      <c r="QTP852" s="3"/>
      <c r="QTQ852" s="3"/>
      <c r="QTR852" s="3"/>
      <c r="QTS852" s="3"/>
      <c r="QTT852" s="3"/>
      <c r="QTU852" s="3"/>
      <c r="QTV852" s="3"/>
      <c r="QTW852" s="3"/>
      <c r="QTX852" s="3"/>
      <c r="QTY852" s="3"/>
      <c r="QTZ852" s="3"/>
      <c r="QUA852" s="3"/>
      <c r="QUB852" s="3"/>
      <c r="QUC852" s="3"/>
      <c r="QUD852" s="3"/>
      <c r="QUE852" s="3"/>
      <c r="QUF852" s="3"/>
      <c r="QUG852" s="3"/>
      <c r="QUH852" s="3"/>
      <c r="QUI852" s="3"/>
      <c r="QUJ852" s="3"/>
      <c r="QUK852" s="3"/>
      <c r="QUL852" s="3"/>
      <c r="QUM852" s="3"/>
      <c r="QUN852" s="3"/>
      <c r="QUO852" s="3"/>
      <c r="QUP852" s="3"/>
      <c r="QUQ852" s="3"/>
      <c r="QUR852" s="3"/>
      <c r="QUS852" s="3"/>
      <c r="QUT852" s="3"/>
      <c r="QUU852" s="3"/>
      <c r="QUV852" s="3"/>
      <c r="QUW852" s="3"/>
      <c r="QUX852" s="3"/>
      <c r="QUY852" s="3"/>
      <c r="QUZ852" s="3"/>
      <c r="QVA852" s="3"/>
      <c r="QVB852" s="3"/>
      <c r="QVC852" s="3"/>
      <c r="QVD852" s="3"/>
      <c r="QVE852" s="3"/>
      <c r="QVF852" s="3"/>
      <c r="QVG852" s="3"/>
      <c r="QVH852" s="3"/>
      <c r="QVI852" s="3"/>
      <c r="QVJ852" s="3"/>
      <c r="QVK852" s="3"/>
      <c r="QVL852" s="3"/>
      <c r="QVM852" s="3"/>
      <c r="QVN852" s="3"/>
      <c r="QVO852" s="3"/>
      <c r="QVP852" s="3"/>
      <c r="QVQ852" s="3"/>
      <c r="QVR852" s="3"/>
      <c r="QVS852" s="3"/>
      <c r="QVT852" s="3"/>
      <c r="QVU852" s="3"/>
      <c r="QVV852" s="3"/>
      <c r="QVW852" s="3"/>
      <c r="QVX852" s="3"/>
      <c r="QVY852" s="3"/>
      <c r="QVZ852" s="3"/>
      <c r="QWA852" s="3"/>
      <c r="QWB852" s="3"/>
      <c r="QWC852" s="3"/>
      <c r="QWD852" s="3"/>
      <c r="QWE852" s="3"/>
      <c r="QWF852" s="3"/>
      <c r="QWG852" s="3"/>
      <c r="QWH852" s="3"/>
      <c r="QWI852" s="3"/>
      <c r="QWJ852" s="3"/>
      <c r="QWK852" s="3"/>
      <c r="QWL852" s="3"/>
      <c r="QWM852" s="3"/>
      <c r="QWN852" s="3"/>
      <c r="QWO852" s="3"/>
      <c r="QWP852" s="3"/>
      <c r="QWQ852" s="3"/>
      <c r="QWR852" s="3"/>
      <c r="QWS852" s="3"/>
      <c r="QWT852" s="3"/>
      <c r="QWU852" s="3"/>
      <c r="QWV852" s="3"/>
      <c r="QWW852" s="3"/>
      <c r="QWX852" s="3"/>
      <c r="QWY852" s="3"/>
      <c r="QWZ852" s="3"/>
      <c r="QXA852" s="3"/>
      <c r="QXB852" s="3"/>
      <c r="QXC852" s="3"/>
      <c r="QXD852" s="3"/>
      <c r="QXE852" s="3"/>
      <c r="QXF852" s="3"/>
      <c r="QXG852" s="3"/>
      <c r="QXH852" s="3"/>
      <c r="QXI852" s="3"/>
      <c r="QXJ852" s="3"/>
      <c r="QXK852" s="3"/>
      <c r="QXL852" s="3"/>
      <c r="QXM852" s="3"/>
      <c r="QXN852" s="3"/>
      <c r="QXO852" s="3"/>
      <c r="QXP852" s="3"/>
      <c r="QXQ852" s="3"/>
      <c r="QXR852" s="3"/>
      <c r="QXS852" s="3"/>
      <c r="QXT852" s="3"/>
      <c r="QXU852" s="3"/>
      <c r="QXV852" s="3"/>
      <c r="QXW852" s="3"/>
      <c r="QXX852" s="3"/>
      <c r="QXY852" s="3"/>
      <c r="QXZ852" s="3"/>
      <c r="QYA852" s="3"/>
      <c r="QYB852" s="3"/>
      <c r="QYC852" s="3"/>
      <c r="QYD852" s="3"/>
      <c r="QYE852" s="3"/>
      <c r="QYF852" s="3"/>
      <c r="QYG852" s="3"/>
      <c r="QYH852" s="3"/>
      <c r="QYI852" s="3"/>
      <c r="QYJ852" s="3"/>
      <c r="QYK852" s="3"/>
      <c r="QYL852" s="3"/>
      <c r="QYM852" s="3"/>
      <c r="QYN852" s="3"/>
      <c r="QYO852" s="3"/>
      <c r="QYP852" s="3"/>
      <c r="QYQ852" s="3"/>
      <c r="QYR852" s="3"/>
      <c r="QYS852" s="3"/>
      <c r="QYT852" s="3"/>
      <c r="QYU852" s="3"/>
      <c r="QYV852" s="3"/>
      <c r="QYW852" s="3"/>
      <c r="QYX852" s="3"/>
      <c r="QYY852" s="3"/>
      <c r="QYZ852" s="3"/>
      <c r="QZA852" s="3"/>
      <c r="QZB852" s="3"/>
      <c r="QZC852" s="3"/>
      <c r="QZD852" s="3"/>
      <c r="QZE852" s="3"/>
      <c r="QZF852" s="3"/>
      <c r="QZG852" s="3"/>
      <c r="QZH852" s="3"/>
      <c r="QZI852" s="3"/>
      <c r="QZJ852" s="3"/>
      <c r="QZK852" s="3"/>
      <c r="QZL852" s="3"/>
      <c r="QZM852" s="3"/>
      <c r="QZN852" s="3"/>
      <c r="QZO852" s="3"/>
      <c r="QZP852" s="3"/>
      <c r="QZQ852" s="3"/>
      <c r="QZR852" s="3"/>
      <c r="QZS852" s="3"/>
      <c r="QZT852" s="3"/>
      <c r="QZU852" s="3"/>
      <c r="QZV852" s="3"/>
      <c r="QZW852" s="3"/>
      <c r="QZX852" s="3"/>
      <c r="QZY852" s="3"/>
      <c r="QZZ852" s="3"/>
      <c r="RAA852" s="3"/>
      <c r="RAB852" s="3"/>
      <c r="RAC852" s="3"/>
      <c r="RAD852" s="3"/>
      <c r="RAE852" s="3"/>
      <c r="RAF852" s="3"/>
      <c r="RAG852" s="3"/>
      <c r="RAH852" s="3"/>
      <c r="RAI852" s="3"/>
      <c r="RAJ852" s="3"/>
      <c r="RAK852" s="3"/>
      <c r="RAL852" s="3"/>
      <c r="RAM852" s="3"/>
      <c r="RAN852" s="3"/>
      <c r="RAO852" s="3"/>
      <c r="RAP852" s="3"/>
      <c r="RAQ852" s="3"/>
      <c r="RAR852" s="3"/>
      <c r="RAS852" s="3"/>
      <c r="RAT852" s="3"/>
      <c r="RAU852" s="3"/>
      <c r="RAV852" s="3"/>
      <c r="RAW852" s="3"/>
      <c r="RAX852" s="3"/>
      <c r="RAY852" s="3"/>
      <c r="RAZ852" s="3"/>
      <c r="RBA852" s="3"/>
      <c r="RBB852" s="3"/>
      <c r="RBC852" s="3"/>
      <c r="RBD852" s="3"/>
      <c r="RBE852" s="3"/>
      <c r="RBF852" s="3"/>
      <c r="RBG852" s="3"/>
      <c r="RBH852" s="3"/>
      <c r="RBI852" s="3"/>
      <c r="RBJ852" s="3"/>
      <c r="RBK852" s="3"/>
      <c r="RBL852" s="3"/>
      <c r="RBM852" s="3"/>
      <c r="RBN852" s="3"/>
      <c r="RBO852" s="3"/>
      <c r="RBP852" s="3"/>
      <c r="RBQ852" s="3"/>
      <c r="RBR852" s="3"/>
      <c r="RBS852" s="3"/>
      <c r="RBT852" s="3"/>
      <c r="RBU852" s="3"/>
      <c r="RBV852" s="3"/>
      <c r="RBW852" s="3"/>
      <c r="RBX852" s="3"/>
      <c r="RBY852" s="3"/>
      <c r="RBZ852" s="3"/>
      <c r="RCA852" s="3"/>
      <c r="RCB852" s="3"/>
      <c r="RCC852" s="3"/>
      <c r="RCD852" s="3"/>
      <c r="RCE852" s="3"/>
      <c r="RCF852" s="3"/>
      <c r="RCG852" s="3"/>
      <c r="RCH852" s="3"/>
      <c r="RCI852" s="3"/>
      <c r="RCJ852" s="3"/>
      <c r="RCK852" s="3"/>
      <c r="RCL852" s="3"/>
      <c r="RCM852" s="3"/>
      <c r="RCN852" s="3"/>
      <c r="RCO852" s="3"/>
      <c r="RCP852" s="3"/>
      <c r="RCQ852" s="3"/>
      <c r="RCR852" s="3"/>
      <c r="RCS852" s="3"/>
      <c r="RCT852" s="3"/>
      <c r="RCU852" s="3"/>
      <c r="RCV852" s="3"/>
      <c r="RCW852" s="3"/>
      <c r="RCX852" s="3"/>
      <c r="RCY852" s="3"/>
      <c r="RCZ852" s="3"/>
      <c r="RDA852" s="3"/>
      <c r="RDB852" s="3"/>
      <c r="RDC852" s="3"/>
      <c r="RDD852" s="3"/>
      <c r="RDE852" s="3"/>
      <c r="RDF852" s="3"/>
      <c r="RDG852" s="3"/>
      <c r="RDH852" s="3"/>
      <c r="RDI852" s="3"/>
      <c r="RDJ852" s="3"/>
      <c r="RDK852" s="3"/>
      <c r="RDL852" s="3"/>
      <c r="RDM852" s="3"/>
      <c r="RDN852" s="3"/>
      <c r="RDO852" s="3"/>
      <c r="RDP852" s="3"/>
      <c r="RDQ852" s="3"/>
      <c r="RDR852" s="3"/>
      <c r="RDS852" s="3"/>
      <c r="RDT852" s="3"/>
      <c r="RDU852" s="3"/>
      <c r="RDV852" s="3"/>
      <c r="RDW852" s="3"/>
      <c r="RDX852" s="3"/>
      <c r="RDY852" s="3"/>
      <c r="RDZ852" s="3"/>
      <c r="REA852" s="3"/>
      <c r="REB852" s="3"/>
      <c r="REC852" s="3"/>
      <c r="RED852" s="3"/>
      <c r="REE852" s="3"/>
      <c r="REF852" s="3"/>
      <c r="REG852" s="3"/>
      <c r="REH852" s="3"/>
      <c r="REI852" s="3"/>
      <c r="REJ852" s="3"/>
      <c r="REK852" s="3"/>
      <c r="REL852" s="3"/>
      <c r="REM852" s="3"/>
      <c r="REN852" s="3"/>
      <c r="REO852" s="3"/>
      <c r="REP852" s="3"/>
      <c r="REQ852" s="3"/>
      <c r="RER852" s="3"/>
      <c r="RES852" s="3"/>
      <c r="RET852" s="3"/>
      <c r="REU852" s="3"/>
      <c r="REV852" s="3"/>
      <c r="REW852" s="3"/>
      <c r="REX852" s="3"/>
      <c r="REY852" s="3"/>
      <c r="REZ852" s="3"/>
      <c r="RFA852" s="3"/>
      <c r="RFB852" s="3"/>
      <c r="RFC852" s="3"/>
      <c r="RFD852" s="3"/>
      <c r="RFE852" s="3"/>
      <c r="RFF852" s="3"/>
      <c r="RFG852" s="3"/>
      <c r="RFH852" s="3"/>
      <c r="RFI852" s="3"/>
      <c r="RFJ852" s="3"/>
      <c r="RFK852" s="3"/>
      <c r="RFL852" s="3"/>
      <c r="RFM852" s="3"/>
      <c r="RFN852" s="3"/>
      <c r="RFO852" s="3"/>
      <c r="RFP852" s="3"/>
      <c r="RFQ852" s="3"/>
      <c r="RFR852" s="3"/>
      <c r="RFS852" s="3"/>
      <c r="RFT852" s="3"/>
      <c r="RFU852" s="3"/>
      <c r="RFV852" s="3"/>
      <c r="RFW852" s="3"/>
      <c r="RFX852" s="3"/>
      <c r="RFY852" s="3"/>
      <c r="RFZ852" s="3"/>
      <c r="RGA852" s="3"/>
      <c r="RGB852" s="3"/>
      <c r="RGC852" s="3"/>
      <c r="RGD852" s="3"/>
      <c r="RGE852" s="3"/>
      <c r="RGF852" s="3"/>
      <c r="RGG852" s="3"/>
      <c r="RGH852" s="3"/>
      <c r="RGI852" s="3"/>
      <c r="RGJ852" s="3"/>
      <c r="RGK852" s="3"/>
      <c r="RGL852" s="3"/>
      <c r="RGM852" s="3"/>
      <c r="RGN852" s="3"/>
      <c r="RGO852" s="3"/>
      <c r="RGP852" s="3"/>
      <c r="RGQ852" s="3"/>
      <c r="RGR852" s="3"/>
      <c r="RGS852" s="3"/>
      <c r="RGT852" s="3"/>
      <c r="RGU852" s="3"/>
      <c r="RGV852" s="3"/>
      <c r="RGW852" s="3"/>
      <c r="RGX852" s="3"/>
      <c r="RGY852" s="3"/>
      <c r="RGZ852" s="3"/>
      <c r="RHA852" s="3"/>
      <c r="RHB852" s="3"/>
      <c r="RHC852" s="3"/>
      <c r="RHD852" s="3"/>
      <c r="RHE852" s="3"/>
      <c r="RHF852" s="3"/>
      <c r="RHG852" s="3"/>
      <c r="RHH852" s="3"/>
      <c r="RHI852" s="3"/>
      <c r="RHJ852" s="3"/>
      <c r="RHK852" s="3"/>
      <c r="RHL852" s="3"/>
      <c r="RHM852" s="3"/>
      <c r="RHN852" s="3"/>
      <c r="RHO852" s="3"/>
      <c r="RHP852" s="3"/>
      <c r="RHQ852" s="3"/>
      <c r="RHR852" s="3"/>
      <c r="RHS852" s="3"/>
      <c r="RHT852" s="3"/>
      <c r="RHU852" s="3"/>
      <c r="RHV852" s="3"/>
      <c r="RHW852" s="3"/>
      <c r="RHX852" s="3"/>
      <c r="RHY852" s="3"/>
      <c r="RHZ852" s="3"/>
      <c r="RIA852" s="3"/>
      <c r="RIB852" s="3"/>
      <c r="RIC852" s="3"/>
      <c r="RID852" s="3"/>
      <c r="RIE852" s="3"/>
      <c r="RIF852" s="3"/>
      <c r="RIG852" s="3"/>
      <c r="RIH852" s="3"/>
      <c r="RII852" s="3"/>
      <c r="RIJ852" s="3"/>
      <c r="RIK852" s="3"/>
      <c r="RIL852" s="3"/>
      <c r="RIM852" s="3"/>
      <c r="RIN852" s="3"/>
      <c r="RIO852" s="3"/>
      <c r="RIP852" s="3"/>
      <c r="RIQ852" s="3"/>
      <c r="RIR852" s="3"/>
      <c r="RIS852" s="3"/>
      <c r="RIT852" s="3"/>
      <c r="RIU852" s="3"/>
      <c r="RIV852" s="3"/>
      <c r="RIW852" s="3"/>
      <c r="RIX852" s="3"/>
      <c r="RIY852" s="3"/>
      <c r="RIZ852" s="3"/>
      <c r="RJA852" s="3"/>
      <c r="RJB852" s="3"/>
      <c r="RJC852" s="3"/>
      <c r="RJD852" s="3"/>
      <c r="RJE852" s="3"/>
      <c r="RJF852" s="3"/>
      <c r="RJG852" s="3"/>
      <c r="RJH852" s="3"/>
      <c r="RJI852" s="3"/>
      <c r="RJJ852" s="3"/>
      <c r="RJK852" s="3"/>
      <c r="RJL852" s="3"/>
      <c r="RJM852" s="3"/>
      <c r="RJN852" s="3"/>
      <c r="RJO852" s="3"/>
      <c r="RJP852" s="3"/>
      <c r="RJQ852" s="3"/>
      <c r="RJR852" s="3"/>
      <c r="RJS852" s="3"/>
      <c r="RJT852" s="3"/>
      <c r="RJU852" s="3"/>
      <c r="RJV852" s="3"/>
      <c r="RJW852" s="3"/>
      <c r="RJX852" s="3"/>
      <c r="RJY852" s="3"/>
      <c r="RJZ852" s="3"/>
      <c r="RKA852" s="3"/>
      <c r="RKB852" s="3"/>
      <c r="RKC852" s="3"/>
      <c r="RKD852" s="3"/>
      <c r="RKE852" s="3"/>
      <c r="RKF852" s="3"/>
      <c r="RKG852" s="3"/>
      <c r="RKH852" s="3"/>
      <c r="RKI852" s="3"/>
      <c r="RKJ852" s="3"/>
      <c r="RKK852" s="3"/>
      <c r="RKL852" s="3"/>
      <c r="RKM852" s="3"/>
      <c r="RKN852" s="3"/>
      <c r="RKO852" s="3"/>
      <c r="RKP852" s="3"/>
      <c r="RKQ852" s="3"/>
      <c r="RKR852" s="3"/>
      <c r="RKS852" s="3"/>
      <c r="RKT852" s="3"/>
      <c r="RKU852" s="3"/>
      <c r="RKV852" s="3"/>
      <c r="RKW852" s="3"/>
      <c r="RKX852" s="3"/>
      <c r="RKY852" s="3"/>
      <c r="RKZ852" s="3"/>
      <c r="RLA852" s="3"/>
      <c r="RLB852" s="3"/>
      <c r="RLC852" s="3"/>
      <c r="RLD852" s="3"/>
      <c r="RLE852" s="3"/>
      <c r="RLF852" s="3"/>
      <c r="RLG852" s="3"/>
      <c r="RLH852" s="3"/>
      <c r="RLI852" s="3"/>
      <c r="RLJ852" s="3"/>
      <c r="RLK852" s="3"/>
      <c r="RLL852" s="3"/>
      <c r="RLM852" s="3"/>
      <c r="RLN852" s="3"/>
      <c r="RLO852" s="3"/>
      <c r="RLP852" s="3"/>
      <c r="RLQ852" s="3"/>
      <c r="RLR852" s="3"/>
      <c r="RLS852" s="3"/>
      <c r="RLT852" s="3"/>
      <c r="RLU852" s="3"/>
      <c r="RLV852" s="3"/>
      <c r="RLW852" s="3"/>
      <c r="RLX852" s="3"/>
      <c r="RLY852" s="3"/>
      <c r="RLZ852" s="3"/>
      <c r="RMA852" s="3"/>
      <c r="RMB852" s="3"/>
      <c r="RMC852" s="3"/>
      <c r="RMD852" s="3"/>
      <c r="RME852" s="3"/>
      <c r="RMF852" s="3"/>
      <c r="RMG852" s="3"/>
      <c r="RMH852" s="3"/>
      <c r="RMI852" s="3"/>
      <c r="RMJ852" s="3"/>
      <c r="RMK852" s="3"/>
      <c r="RML852" s="3"/>
      <c r="RMM852" s="3"/>
      <c r="RMN852" s="3"/>
      <c r="RMO852" s="3"/>
      <c r="RMP852" s="3"/>
      <c r="RMQ852" s="3"/>
      <c r="RMR852" s="3"/>
      <c r="RMS852" s="3"/>
      <c r="RMT852" s="3"/>
      <c r="RMU852" s="3"/>
      <c r="RMV852" s="3"/>
      <c r="RMW852" s="3"/>
      <c r="RMX852" s="3"/>
      <c r="RMY852" s="3"/>
      <c r="RMZ852" s="3"/>
      <c r="RNA852" s="3"/>
      <c r="RNB852" s="3"/>
      <c r="RNC852" s="3"/>
      <c r="RND852" s="3"/>
      <c r="RNE852" s="3"/>
      <c r="RNF852" s="3"/>
      <c r="RNG852" s="3"/>
      <c r="RNH852" s="3"/>
      <c r="RNI852" s="3"/>
      <c r="RNJ852" s="3"/>
      <c r="RNK852" s="3"/>
      <c r="RNL852" s="3"/>
      <c r="RNM852" s="3"/>
      <c r="RNN852" s="3"/>
      <c r="RNO852" s="3"/>
      <c r="RNP852" s="3"/>
      <c r="RNQ852" s="3"/>
      <c r="RNR852" s="3"/>
      <c r="RNS852" s="3"/>
      <c r="RNT852" s="3"/>
      <c r="RNU852" s="3"/>
      <c r="RNV852" s="3"/>
      <c r="RNW852" s="3"/>
      <c r="RNX852" s="3"/>
      <c r="RNY852" s="3"/>
      <c r="RNZ852" s="3"/>
      <c r="ROA852" s="3"/>
      <c r="ROB852" s="3"/>
      <c r="ROC852" s="3"/>
      <c r="ROD852" s="3"/>
      <c r="ROE852" s="3"/>
      <c r="ROF852" s="3"/>
      <c r="ROG852" s="3"/>
      <c r="ROH852" s="3"/>
      <c r="ROI852" s="3"/>
      <c r="ROJ852" s="3"/>
      <c r="ROK852" s="3"/>
      <c r="ROL852" s="3"/>
      <c r="ROM852" s="3"/>
      <c r="RON852" s="3"/>
      <c r="ROO852" s="3"/>
      <c r="ROP852" s="3"/>
      <c r="ROQ852" s="3"/>
      <c r="ROR852" s="3"/>
      <c r="ROS852" s="3"/>
      <c r="ROT852" s="3"/>
      <c r="ROU852" s="3"/>
      <c r="ROV852" s="3"/>
      <c r="ROW852" s="3"/>
      <c r="ROX852" s="3"/>
      <c r="ROY852" s="3"/>
      <c r="ROZ852" s="3"/>
      <c r="RPA852" s="3"/>
      <c r="RPB852" s="3"/>
      <c r="RPC852" s="3"/>
      <c r="RPD852" s="3"/>
      <c r="RPE852" s="3"/>
      <c r="RPF852" s="3"/>
      <c r="RPG852" s="3"/>
      <c r="RPH852" s="3"/>
      <c r="RPI852" s="3"/>
      <c r="RPJ852" s="3"/>
      <c r="RPK852" s="3"/>
      <c r="RPL852" s="3"/>
      <c r="RPM852" s="3"/>
      <c r="RPN852" s="3"/>
      <c r="RPO852" s="3"/>
      <c r="RPP852" s="3"/>
      <c r="RPQ852" s="3"/>
      <c r="RPR852" s="3"/>
      <c r="RPS852" s="3"/>
      <c r="RPT852" s="3"/>
      <c r="RPU852" s="3"/>
      <c r="RPV852" s="3"/>
      <c r="RPW852" s="3"/>
      <c r="RPX852" s="3"/>
      <c r="RPY852" s="3"/>
      <c r="RPZ852" s="3"/>
      <c r="RQA852" s="3"/>
      <c r="RQB852" s="3"/>
      <c r="RQC852" s="3"/>
      <c r="RQD852" s="3"/>
      <c r="RQE852" s="3"/>
      <c r="RQF852" s="3"/>
      <c r="RQG852" s="3"/>
      <c r="RQH852" s="3"/>
      <c r="RQI852" s="3"/>
      <c r="RQJ852" s="3"/>
      <c r="RQK852" s="3"/>
      <c r="RQL852" s="3"/>
      <c r="RQM852" s="3"/>
      <c r="RQN852" s="3"/>
      <c r="RQO852" s="3"/>
      <c r="RQP852" s="3"/>
      <c r="RQQ852" s="3"/>
      <c r="RQR852" s="3"/>
      <c r="RQS852" s="3"/>
      <c r="RQT852" s="3"/>
      <c r="RQU852" s="3"/>
      <c r="RQV852" s="3"/>
      <c r="RQW852" s="3"/>
      <c r="RQX852" s="3"/>
      <c r="RQY852" s="3"/>
      <c r="RQZ852" s="3"/>
      <c r="RRA852" s="3"/>
      <c r="RRB852" s="3"/>
      <c r="RRC852" s="3"/>
      <c r="RRD852" s="3"/>
      <c r="RRE852" s="3"/>
      <c r="RRF852" s="3"/>
      <c r="RRG852" s="3"/>
      <c r="RRH852" s="3"/>
      <c r="RRI852" s="3"/>
      <c r="RRJ852" s="3"/>
      <c r="RRK852" s="3"/>
      <c r="RRL852" s="3"/>
      <c r="RRM852" s="3"/>
      <c r="RRN852" s="3"/>
      <c r="RRO852" s="3"/>
      <c r="RRP852" s="3"/>
      <c r="RRQ852" s="3"/>
      <c r="RRR852" s="3"/>
      <c r="RRS852" s="3"/>
      <c r="RRT852" s="3"/>
      <c r="RRU852" s="3"/>
      <c r="RRV852" s="3"/>
      <c r="RRW852" s="3"/>
      <c r="RRX852" s="3"/>
      <c r="RRY852" s="3"/>
      <c r="RRZ852" s="3"/>
      <c r="RSA852" s="3"/>
      <c r="RSB852" s="3"/>
      <c r="RSC852" s="3"/>
      <c r="RSD852" s="3"/>
      <c r="RSE852" s="3"/>
      <c r="RSF852" s="3"/>
      <c r="RSG852" s="3"/>
      <c r="RSH852" s="3"/>
      <c r="RSI852" s="3"/>
      <c r="RSJ852" s="3"/>
      <c r="RSK852" s="3"/>
      <c r="RSL852" s="3"/>
      <c r="RSM852" s="3"/>
      <c r="RSN852" s="3"/>
      <c r="RSO852" s="3"/>
      <c r="RSP852" s="3"/>
      <c r="RSQ852" s="3"/>
      <c r="RSR852" s="3"/>
      <c r="RSS852" s="3"/>
      <c r="RST852" s="3"/>
      <c r="RSU852" s="3"/>
      <c r="RSV852" s="3"/>
      <c r="RSW852" s="3"/>
      <c r="RSX852" s="3"/>
      <c r="RSY852" s="3"/>
      <c r="RSZ852" s="3"/>
      <c r="RTA852" s="3"/>
      <c r="RTB852" s="3"/>
      <c r="RTC852" s="3"/>
      <c r="RTD852" s="3"/>
      <c r="RTE852" s="3"/>
      <c r="RTF852" s="3"/>
      <c r="RTG852" s="3"/>
      <c r="RTH852" s="3"/>
      <c r="RTI852" s="3"/>
      <c r="RTJ852" s="3"/>
      <c r="RTK852" s="3"/>
      <c r="RTL852" s="3"/>
      <c r="RTM852" s="3"/>
      <c r="RTN852" s="3"/>
      <c r="RTO852" s="3"/>
      <c r="RTP852" s="3"/>
      <c r="RTQ852" s="3"/>
      <c r="RTR852" s="3"/>
      <c r="RTS852" s="3"/>
      <c r="RTT852" s="3"/>
      <c r="RTU852" s="3"/>
      <c r="RTV852" s="3"/>
      <c r="RTW852" s="3"/>
      <c r="RTX852" s="3"/>
      <c r="RTY852" s="3"/>
      <c r="RTZ852" s="3"/>
      <c r="RUA852" s="3"/>
      <c r="RUB852" s="3"/>
      <c r="RUC852" s="3"/>
      <c r="RUD852" s="3"/>
      <c r="RUE852" s="3"/>
      <c r="RUF852" s="3"/>
      <c r="RUG852" s="3"/>
      <c r="RUH852" s="3"/>
      <c r="RUI852" s="3"/>
      <c r="RUJ852" s="3"/>
      <c r="RUK852" s="3"/>
      <c r="RUL852" s="3"/>
      <c r="RUM852" s="3"/>
      <c r="RUN852" s="3"/>
      <c r="RUO852" s="3"/>
      <c r="RUP852" s="3"/>
      <c r="RUQ852" s="3"/>
      <c r="RUR852" s="3"/>
      <c r="RUS852" s="3"/>
      <c r="RUT852" s="3"/>
      <c r="RUU852" s="3"/>
      <c r="RUV852" s="3"/>
      <c r="RUW852" s="3"/>
      <c r="RUX852" s="3"/>
      <c r="RUY852" s="3"/>
      <c r="RUZ852" s="3"/>
      <c r="RVA852" s="3"/>
      <c r="RVB852" s="3"/>
      <c r="RVC852" s="3"/>
      <c r="RVD852" s="3"/>
      <c r="RVE852" s="3"/>
      <c r="RVF852" s="3"/>
      <c r="RVG852" s="3"/>
      <c r="RVH852" s="3"/>
      <c r="RVI852" s="3"/>
      <c r="RVJ852" s="3"/>
      <c r="RVK852" s="3"/>
      <c r="RVL852" s="3"/>
      <c r="RVM852" s="3"/>
      <c r="RVN852" s="3"/>
      <c r="RVO852" s="3"/>
      <c r="RVP852" s="3"/>
      <c r="RVQ852" s="3"/>
      <c r="RVR852" s="3"/>
      <c r="RVS852" s="3"/>
      <c r="RVT852" s="3"/>
      <c r="RVU852" s="3"/>
      <c r="RVV852" s="3"/>
      <c r="RVW852" s="3"/>
      <c r="RVX852" s="3"/>
      <c r="RVY852" s="3"/>
      <c r="RVZ852" s="3"/>
      <c r="RWA852" s="3"/>
      <c r="RWB852" s="3"/>
      <c r="RWC852" s="3"/>
      <c r="RWD852" s="3"/>
      <c r="RWE852" s="3"/>
      <c r="RWF852" s="3"/>
      <c r="RWG852" s="3"/>
      <c r="RWH852" s="3"/>
      <c r="RWI852" s="3"/>
      <c r="RWJ852" s="3"/>
      <c r="RWK852" s="3"/>
      <c r="RWL852" s="3"/>
      <c r="RWM852" s="3"/>
      <c r="RWN852" s="3"/>
      <c r="RWO852" s="3"/>
      <c r="RWP852" s="3"/>
      <c r="RWQ852" s="3"/>
      <c r="RWR852" s="3"/>
      <c r="RWS852" s="3"/>
      <c r="RWT852" s="3"/>
      <c r="RWU852" s="3"/>
      <c r="RWV852" s="3"/>
      <c r="RWW852" s="3"/>
      <c r="RWX852" s="3"/>
      <c r="RWY852" s="3"/>
      <c r="RWZ852" s="3"/>
      <c r="RXA852" s="3"/>
      <c r="RXB852" s="3"/>
      <c r="RXC852" s="3"/>
      <c r="RXD852" s="3"/>
      <c r="RXE852" s="3"/>
      <c r="RXF852" s="3"/>
      <c r="RXG852" s="3"/>
      <c r="RXH852" s="3"/>
      <c r="RXI852" s="3"/>
      <c r="RXJ852" s="3"/>
      <c r="RXK852" s="3"/>
      <c r="RXL852" s="3"/>
      <c r="RXM852" s="3"/>
      <c r="RXN852" s="3"/>
      <c r="RXO852" s="3"/>
      <c r="RXP852" s="3"/>
      <c r="RXQ852" s="3"/>
      <c r="RXR852" s="3"/>
      <c r="RXS852" s="3"/>
      <c r="RXT852" s="3"/>
      <c r="RXU852" s="3"/>
      <c r="RXV852" s="3"/>
      <c r="RXW852" s="3"/>
      <c r="RXX852" s="3"/>
      <c r="RXY852" s="3"/>
      <c r="RXZ852" s="3"/>
      <c r="RYA852" s="3"/>
      <c r="RYB852" s="3"/>
      <c r="RYC852" s="3"/>
      <c r="RYD852" s="3"/>
      <c r="RYE852" s="3"/>
      <c r="RYF852" s="3"/>
      <c r="RYG852" s="3"/>
      <c r="RYH852" s="3"/>
      <c r="RYI852" s="3"/>
      <c r="RYJ852" s="3"/>
      <c r="RYK852" s="3"/>
      <c r="RYL852" s="3"/>
      <c r="RYM852" s="3"/>
      <c r="RYN852" s="3"/>
      <c r="RYO852" s="3"/>
      <c r="RYP852" s="3"/>
      <c r="RYQ852" s="3"/>
      <c r="RYR852" s="3"/>
      <c r="RYS852" s="3"/>
      <c r="RYT852" s="3"/>
      <c r="RYU852" s="3"/>
      <c r="RYV852" s="3"/>
      <c r="RYW852" s="3"/>
      <c r="RYX852" s="3"/>
      <c r="RYY852" s="3"/>
      <c r="RYZ852" s="3"/>
      <c r="RZA852" s="3"/>
      <c r="RZB852" s="3"/>
      <c r="RZC852" s="3"/>
      <c r="RZD852" s="3"/>
      <c r="RZE852" s="3"/>
      <c r="RZF852" s="3"/>
      <c r="RZG852" s="3"/>
      <c r="RZH852" s="3"/>
      <c r="RZI852" s="3"/>
      <c r="RZJ852" s="3"/>
      <c r="RZK852" s="3"/>
      <c r="RZL852" s="3"/>
      <c r="RZM852" s="3"/>
      <c r="RZN852" s="3"/>
      <c r="RZO852" s="3"/>
      <c r="RZP852" s="3"/>
      <c r="RZQ852" s="3"/>
      <c r="RZR852" s="3"/>
      <c r="RZS852" s="3"/>
      <c r="RZT852" s="3"/>
      <c r="RZU852" s="3"/>
      <c r="RZV852" s="3"/>
      <c r="RZW852" s="3"/>
      <c r="RZX852" s="3"/>
      <c r="RZY852" s="3"/>
      <c r="RZZ852" s="3"/>
      <c r="SAA852" s="3"/>
      <c r="SAB852" s="3"/>
      <c r="SAC852" s="3"/>
      <c r="SAD852" s="3"/>
      <c r="SAE852" s="3"/>
      <c r="SAF852" s="3"/>
      <c r="SAG852" s="3"/>
      <c r="SAH852" s="3"/>
      <c r="SAI852" s="3"/>
      <c r="SAJ852" s="3"/>
      <c r="SAK852" s="3"/>
      <c r="SAL852" s="3"/>
      <c r="SAM852" s="3"/>
      <c r="SAN852" s="3"/>
      <c r="SAO852" s="3"/>
      <c r="SAP852" s="3"/>
      <c r="SAQ852" s="3"/>
      <c r="SAR852" s="3"/>
      <c r="SAS852" s="3"/>
      <c r="SAT852" s="3"/>
      <c r="SAU852" s="3"/>
      <c r="SAV852" s="3"/>
      <c r="SAW852" s="3"/>
      <c r="SAX852" s="3"/>
      <c r="SAY852" s="3"/>
      <c r="SAZ852" s="3"/>
      <c r="SBA852" s="3"/>
      <c r="SBB852" s="3"/>
      <c r="SBC852" s="3"/>
      <c r="SBD852" s="3"/>
      <c r="SBE852" s="3"/>
      <c r="SBF852" s="3"/>
      <c r="SBG852" s="3"/>
      <c r="SBH852" s="3"/>
      <c r="SBI852" s="3"/>
      <c r="SBJ852" s="3"/>
      <c r="SBK852" s="3"/>
      <c r="SBL852" s="3"/>
      <c r="SBM852" s="3"/>
      <c r="SBN852" s="3"/>
      <c r="SBO852" s="3"/>
      <c r="SBP852" s="3"/>
      <c r="SBQ852" s="3"/>
      <c r="SBR852" s="3"/>
      <c r="SBS852" s="3"/>
      <c r="SBT852" s="3"/>
      <c r="SBU852" s="3"/>
      <c r="SBV852" s="3"/>
      <c r="SBW852" s="3"/>
      <c r="SBX852" s="3"/>
      <c r="SBY852" s="3"/>
      <c r="SBZ852" s="3"/>
      <c r="SCA852" s="3"/>
      <c r="SCB852" s="3"/>
      <c r="SCC852" s="3"/>
      <c r="SCD852" s="3"/>
      <c r="SCE852" s="3"/>
      <c r="SCF852" s="3"/>
      <c r="SCG852" s="3"/>
      <c r="SCH852" s="3"/>
      <c r="SCI852" s="3"/>
      <c r="SCJ852" s="3"/>
      <c r="SCK852" s="3"/>
      <c r="SCL852" s="3"/>
      <c r="SCM852" s="3"/>
      <c r="SCN852" s="3"/>
      <c r="SCO852" s="3"/>
      <c r="SCP852" s="3"/>
      <c r="SCQ852" s="3"/>
      <c r="SCR852" s="3"/>
      <c r="SCS852" s="3"/>
      <c r="SCT852" s="3"/>
      <c r="SCU852" s="3"/>
      <c r="SCV852" s="3"/>
      <c r="SCW852" s="3"/>
      <c r="SCX852" s="3"/>
      <c r="SCY852" s="3"/>
      <c r="SCZ852" s="3"/>
      <c r="SDA852" s="3"/>
      <c r="SDB852" s="3"/>
      <c r="SDC852" s="3"/>
      <c r="SDD852" s="3"/>
      <c r="SDE852" s="3"/>
      <c r="SDF852" s="3"/>
      <c r="SDG852" s="3"/>
      <c r="SDH852" s="3"/>
      <c r="SDI852" s="3"/>
      <c r="SDJ852" s="3"/>
      <c r="SDK852" s="3"/>
      <c r="SDL852" s="3"/>
      <c r="SDM852" s="3"/>
      <c r="SDN852" s="3"/>
      <c r="SDO852" s="3"/>
      <c r="SDP852" s="3"/>
      <c r="SDQ852" s="3"/>
      <c r="SDR852" s="3"/>
      <c r="SDS852" s="3"/>
      <c r="SDT852" s="3"/>
      <c r="SDU852" s="3"/>
      <c r="SDV852" s="3"/>
      <c r="SDW852" s="3"/>
      <c r="SDX852" s="3"/>
      <c r="SDY852" s="3"/>
      <c r="SDZ852" s="3"/>
      <c r="SEA852" s="3"/>
      <c r="SEB852" s="3"/>
      <c r="SEC852" s="3"/>
      <c r="SED852" s="3"/>
      <c r="SEE852" s="3"/>
      <c r="SEF852" s="3"/>
      <c r="SEG852" s="3"/>
      <c r="SEH852" s="3"/>
      <c r="SEI852" s="3"/>
      <c r="SEJ852" s="3"/>
      <c r="SEK852" s="3"/>
      <c r="SEL852" s="3"/>
      <c r="SEM852" s="3"/>
      <c r="SEN852" s="3"/>
      <c r="SEO852" s="3"/>
      <c r="SEP852" s="3"/>
      <c r="SEQ852" s="3"/>
      <c r="SER852" s="3"/>
      <c r="SES852" s="3"/>
      <c r="SET852" s="3"/>
      <c r="SEU852" s="3"/>
      <c r="SEV852" s="3"/>
      <c r="SEW852" s="3"/>
      <c r="SEX852" s="3"/>
      <c r="SEY852" s="3"/>
      <c r="SEZ852" s="3"/>
      <c r="SFA852" s="3"/>
      <c r="SFB852" s="3"/>
      <c r="SFC852" s="3"/>
      <c r="SFD852" s="3"/>
      <c r="SFE852" s="3"/>
      <c r="SFF852" s="3"/>
      <c r="SFG852" s="3"/>
      <c r="SFH852" s="3"/>
      <c r="SFI852" s="3"/>
      <c r="SFJ852" s="3"/>
      <c r="SFK852" s="3"/>
      <c r="SFL852" s="3"/>
      <c r="SFM852" s="3"/>
      <c r="SFN852" s="3"/>
      <c r="SFO852" s="3"/>
      <c r="SFP852" s="3"/>
      <c r="SFQ852" s="3"/>
      <c r="SFR852" s="3"/>
      <c r="SFS852" s="3"/>
      <c r="SFT852" s="3"/>
      <c r="SFU852" s="3"/>
      <c r="SFV852" s="3"/>
      <c r="SFW852" s="3"/>
      <c r="SFX852" s="3"/>
      <c r="SFY852" s="3"/>
      <c r="SFZ852" s="3"/>
      <c r="SGA852" s="3"/>
      <c r="SGB852" s="3"/>
      <c r="SGC852" s="3"/>
      <c r="SGD852" s="3"/>
      <c r="SGE852" s="3"/>
      <c r="SGF852" s="3"/>
      <c r="SGG852" s="3"/>
      <c r="SGH852" s="3"/>
      <c r="SGI852" s="3"/>
      <c r="SGJ852" s="3"/>
      <c r="SGK852" s="3"/>
      <c r="SGL852" s="3"/>
      <c r="SGM852" s="3"/>
      <c r="SGN852" s="3"/>
      <c r="SGO852" s="3"/>
      <c r="SGP852" s="3"/>
      <c r="SGQ852" s="3"/>
      <c r="SGR852" s="3"/>
      <c r="SGS852" s="3"/>
      <c r="SGT852" s="3"/>
      <c r="SGU852" s="3"/>
      <c r="SGV852" s="3"/>
      <c r="SGW852" s="3"/>
      <c r="SGX852" s="3"/>
      <c r="SGY852" s="3"/>
      <c r="SGZ852" s="3"/>
      <c r="SHA852" s="3"/>
      <c r="SHB852" s="3"/>
      <c r="SHC852" s="3"/>
      <c r="SHD852" s="3"/>
      <c r="SHE852" s="3"/>
      <c r="SHF852" s="3"/>
      <c r="SHG852" s="3"/>
      <c r="SHH852" s="3"/>
      <c r="SHI852" s="3"/>
      <c r="SHJ852" s="3"/>
      <c r="SHK852" s="3"/>
      <c r="SHL852" s="3"/>
      <c r="SHM852" s="3"/>
      <c r="SHN852" s="3"/>
      <c r="SHO852" s="3"/>
      <c r="SHP852" s="3"/>
      <c r="SHQ852" s="3"/>
      <c r="SHR852" s="3"/>
      <c r="SHS852" s="3"/>
      <c r="SHT852" s="3"/>
      <c r="SHU852" s="3"/>
      <c r="SHV852" s="3"/>
      <c r="SHW852" s="3"/>
      <c r="SHX852" s="3"/>
      <c r="SHY852" s="3"/>
      <c r="SHZ852" s="3"/>
      <c r="SIA852" s="3"/>
      <c r="SIB852" s="3"/>
      <c r="SIC852" s="3"/>
      <c r="SID852" s="3"/>
      <c r="SIE852" s="3"/>
      <c r="SIF852" s="3"/>
      <c r="SIG852" s="3"/>
      <c r="SIH852" s="3"/>
      <c r="SII852" s="3"/>
      <c r="SIJ852" s="3"/>
      <c r="SIK852" s="3"/>
      <c r="SIL852" s="3"/>
      <c r="SIM852" s="3"/>
      <c r="SIN852" s="3"/>
      <c r="SIO852" s="3"/>
      <c r="SIP852" s="3"/>
      <c r="SIQ852" s="3"/>
      <c r="SIR852" s="3"/>
      <c r="SIS852" s="3"/>
      <c r="SIT852" s="3"/>
      <c r="SIU852" s="3"/>
      <c r="SIV852" s="3"/>
      <c r="SIW852" s="3"/>
      <c r="SIX852" s="3"/>
      <c r="SIY852" s="3"/>
      <c r="SIZ852" s="3"/>
      <c r="SJA852" s="3"/>
      <c r="SJB852" s="3"/>
      <c r="SJC852" s="3"/>
      <c r="SJD852" s="3"/>
      <c r="SJE852" s="3"/>
      <c r="SJF852" s="3"/>
      <c r="SJG852" s="3"/>
      <c r="SJH852" s="3"/>
      <c r="SJI852" s="3"/>
      <c r="SJJ852" s="3"/>
      <c r="SJK852" s="3"/>
      <c r="SJL852" s="3"/>
      <c r="SJM852" s="3"/>
      <c r="SJN852" s="3"/>
      <c r="SJO852" s="3"/>
      <c r="SJP852" s="3"/>
      <c r="SJQ852" s="3"/>
      <c r="SJR852" s="3"/>
      <c r="SJS852" s="3"/>
      <c r="SJT852" s="3"/>
      <c r="SJU852" s="3"/>
      <c r="SJV852" s="3"/>
      <c r="SJW852" s="3"/>
      <c r="SJX852" s="3"/>
      <c r="SJY852" s="3"/>
      <c r="SJZ852" s="3"/>
      <c r="SKA852" s="3"/>
      <c r="SKB852" s="3"/>
      <c r="SKC852" s="3"/>
      <c r="SKD852" s="3"/>
      <c r="SKE852" s="3"/>
      <c r="SKF852" s="3"/>
      <c r="SKG852" s="3"/>
      <c r="SKH852" s="3"/>
      <c r="SKI852" s="3"/>
      <c r="SKJ852" s="3"/>
      <c r="SKK852" s="3"/>
      <c r="SKL852" s="3"/>
      <c r="SKM852" s="3"/>
      <c r="SKN852" s="3"/>
      <c r="SKO852" s="3"/>
      <c r="SKP852" s="3"/>
      <c r="SKQ852" s="3"/>
      <c r="SKR852" s="3"/>
      <c r="SKS852" s="3"/>
      <c r="SKT852" s="3"/>
      <c r="SKU852" s="3"/>
      <c r="SKV852" s="3"/>
      <c r="SKW852" s="3"/>
      <c r="SKX852" s="3"/>
      <c r="SKY852" s="3"/>
      <c r="SKZ852" s="3"/>
      <c r="SLA852" s="3"/>
      <c r="SLB852" s="3"/>
      <c r="SLC852" s="3"/>
      <c r="SLD852" s="3"/>
      <c r="SLE852" s="3"/>
      <c r="SLF852" s="3"/>
      <c r="SLG852" s="3"/>
      <c r="SLH852" s="3"/>
      <c r="SLI852" s="3"/>
      <c r="SLJ852" s="3"/>
      <c r="SLK852" s="3"/>
      <c r="SLL852" s="3"/>
      <c r="SLM852" s="3"/>
      <c r="SLN852" s="3"/>
      <c r="SLO852" s="3"/>
      <c r="SLP852" s="3"/>
      <c r="SLQ852" s="3"/>
      <c r="SLR852" s="3"/>
      <c r="SLS852" s="3"/>
      <c r="SLT852" s="3"/>
      <c r="SLU852" s="3"/>
      <c r="SLV852" s="3"/>
      <c r="SLW852" s="3"/>
      <c r="SLX852" s="3"/>
      <c r="SLY852" s="3"/>
      <c r="SLZ852" s="3"/>
      <c r="SMA852" s="3"/>
      <c r="SMB852" s="3"/>
      <c r="SMC852" s="3"/>
      <c r="SMD852" s="3"/>
      <c r="SME852" s="3"/>
      <c r="SMF852" s="3"/>
      <c r="SMG852" s="3"/>
      <c r="SMH852" s="3"/>
      <c r="SMI852" s="3"/>
      <c r="SMJ852" s="3"/>
      <c r="SMK852" s="3"/>
      <c r="SML852" s="3"/>
      <c r="SMM852" s="3"/>
      <c r="SMN852" s="3"/>
      <c r="SMO852" s="3"/>
      <c r="SMP852" s="3"/>
      <c r="SMQ852" s="3"/>
      <c r="SMR852" s="3"/>
      <c r="SMS852" s="3"/>
      <c r="SMT852" s="3"/>
      <c r="SMU852" s="3"/>
      <c r="SMV852" s="3"/>
      <c r="SMW852" s="3"/>
      <c r="SMX852" s="3"/>
      <c r="SMY852" s="3"/>
      <c r="SMZ852" s="3"/>
      <c r="SNA852" s="3"/>
      <c r="SNB852" s="3"/>
      <c r="SNC852" s="3"/>
      <c r="SND852" s="3"/>
      <c r="SNE852" s="3"/>
      <c r="SNF852" s="3"/>
      <c r="SNG852" s="3"/>
      <c r="SNH852" s="3"/>
      <c r="SNI852" s="3"/>
      <c r="SNJ852" s="3"/>
      <c r="SNK852" s="3"/>
      <c r="SNL852" s="3"/>
      <c r="SNM852" s="3"/>
      <c r="SNN852" s="3"/>
      <c r="SNO852" s="3"/>
      <c r="SNP852" s="3"/>
      <c r="SNQ852" s="3"/>
      <c r="SNR852" s="3"/>
      <c r="SNS852" s="3"/>
      <c r="SNT852" s="3"/>
      <c r="SNU852" s="3"/>
      <c r="SNV852" s="3"/>
      <c r="SNW852" s="3"/>
      <c r="SNX852" s="3"/>
      <c r="SNY852" s="3"/>
      <c r="SNZ852" s="3"/>
      <c r="SOA852" s="3"/>
      <c r="SOB852" s="3"/>
      <c r="SOC852" s="3"/>
      <c r="SOD852" s="3"/>
      <c r="SOE852" s="3"/>
      <c r="SOF852" s="3"/>
      <c r="SOG852" s="3"/>
      <c r="SOH852" s="3"/>
      <c r="SOI852" s="3"/>
      <c r="SOJ852" s="3"/>
      <c r="SOK852" s="3"/>
      <c r="SOL852" s="3"/>
      <c r="SOM852" s="3"/>
      <c r="SON852" s="3"/>
      <c r="SOO852" s="3"/>
      <c r="SOP852" s="3"/>
      <c r="SOQ852" s="3"/>
      <c r="SOR852" s="3"/>
      <c r="SOS852" s="3"/>
      <c r="SOT852" s="3"/>
      <c r="SOU852" s="3"/>
      <c r="SOV852" s="3"/>
      <c r="SOW852" s="3"/>
      <c r="SOX852" s="3"/>
      <c r="SOY852" s="3"/>
      <c r="SOZ852" s="3"/>
      <c r="SPA852" s="3"/>
      <c r="SPB852" s="3"/>
      <c r="SPC852" s="3"/>
      <c r="SPD852" s="3"/>
      <c r="SPE852" s="3"/>
      <c r="SPF852" s="3"/>
      <c r="SPG852" s="3"/>
      <c r="SPH852" s="3"/>
      <c r="SPI852" s="3"/>
      <c r="SPJ852" s="3"/>
      <c r="SPK852" s="3"/>
      <c r="SPL852" s="3"/>
      <c r="SPM852" s="3"/>
      <c r="SPN852" s="3"/>
      <c r="SPO852" s="3"/>
      <c r="SPP852" s="3"/>
      <c r="SPQ852" s="3"/>
      <c r="SPR852" s="3"/>
      <c r="SPS852" s="3"/>
      <c r="SPT852" s="3"/>
      <c r="SPU852" s="3"/>
      <c r="SPV852" s="3"/>
      <c r="SPW852" s="3"/>
      <c r="SPX852" s="3"/>
      <c r="SPY852" s="3"/>
      <c r="SPZ852" s="3"/>
      <c r="SQA852" s="3"/>
      <c r="SQB852" s="3"/>
      <c r="SQC852" s="3"/>
      <c r="SQD852" s="3"/>
      <c r="SQE852" s="3"/>
      <c r="SQF852" s="3"/>
      <c r="SQG852" s="3"/>
      <c r="SQH852" s="3"/>
      <c r="SQI852" s="3"/>
      <c r="SQJ852" s="3"/>
      <c r="SQK852" s="3"/>
      <c r="SQL852" s="3"/>
      <c r="SQM852" s="3"/>
      <c r="SQN852" s="3"/>
      <c r="SQO852" s="3"/>
      <c r="SQP852" s="3"/>
      <c r="SQQ852" s="3"/>
      <c r="SQR852" s="3"/>
      <c r="SQS852" s="3"/>
      <c r="SQT852" s="3"/>
      <c r="SQU852" s="3"/>
      <c r="SQV852" s="3"/>
      <c r="SQW852" s="3"/>
      <c r="SQX852" s="3"/>
      <c r="SQY852" s="3"/>
      <c r="SQZ852" s="3"/>
      <c r="SRA852" s="3"/>
      <c r="SRB852" s="3"/>
      <c r="SRC852" s="3"/>
      <c r="SRD852" s="3"/>
      <c r="SRE852" s="3"/>
      <c r="SRF852" s="3"/>
      <c r="SRG852" s="3"/>
      <c r="SRH852" s="3"/>
      <c r="SRI852" s="3"/>
      <c r="SRJ852" s="3"/>
      <c r="SRK852" s="3"/>
      <c r="SRL852" s="3"/>
      <c r="SRM852" s="3"/>
      <c r="SRN852" s="3"/>
      <c r="SRO852" s="3"/>
      <c r="SRP852" s="3"/>
      <c r="SRQ852" s="3"/>
      <c r="SRR852" s="3"/>
      <c r="SRS852" s="3"/>
      <c r="SRT852" s="3"/>
      <c r="SRU852" s="3"/>
      <c r="SRV852" s="3"/>
      <c r="SRW852" s="3"/>
      <c r="SRX852" s="3"/>
      <c r="SRY852" s="3"/>
      <c r="SRZ852" s="3"/>
      <c r="SSA852" s="3"/>
      <c r="SSB852" s="3"/>
      <c r="SSC852" s="3"/>
      <c r="SSD852" s="3"/>
      <c r="SSE852" s="3"/>
      <c r="SSF852" s="3"/>
      <c r="SSG852" s="3"/>
      <c r="SSH852" s="3"/>
      <c r="SSI852" s="3"/>
      <c r="SSJ852" s="3"/>
      <c r="SSK852" s="3"/>
      <c r="SSL852" s="3"/>
      <c r="SSM852" s="3"/>
      <c r="SSN852" s="3"/>
      <c r="SSO852" s="3"/>
      <c r="SSP852" s="3"/>
      <c r="SSQ852" s="3"/>
      <c r="SSR852" s="3"/>
      <c r="SSS852" s="3"/>
      <c r="SST852" s="3"/>
      <c r="SSU852" s="3"/>
      <c r="SSV852" s="3"/>
      <c r="SSW852" s="3"/>
      <c r="SSX852" s="3"/>
      <c r="SSY852" s="3"/>
      <c r="SSZ852" s="3"/>
      <c r="STA852" s="3"/>
      <c r="STB852" s="3"/>
      <c r="STC852" s="3"/>
      <c r="STD852" s="3"/>
      <c r="STE852" s="3"/>
      <c r="STF852" s="3"/>
      <c r="STG852" s="3"/>
      <c r="STH852" s="3"/>
      <c r="STI852" s="3"/>
      <c r="STJ852" s="3"/>
      <c r="STK852" s="3"/>
      <c r="STL852" s="3"/>
      <c r="STM852" s="3"/>
      <c r="STN852" s="3"/>
      <c r="STO852" s="3"/>
      <c r="STP852" s="3"/>
      <c r="STQ852" s="3"/>
      <c r="STR852" s="3"/>
      <c r="STS852" s="3"/>
      <c r="STT852" s="3"/>
      <c r="STU852" s="3"/>
      <c r="STV852" s="3"/>
      <c r="STW852" s="3"/>
      <c r="STX852" s="3"/>
      <c r="STY852" s="3"/>
      <c r="STZ852" s="3"/>
      <c r="SUA852" s="3"/>
      <c r="SUB852" s="3"/>
      <c r="SUC852" s="3"/>
      <c r="SUD852" s="3"/>
      <c r="SUE852" s="3"/>
      <c r="SUF852" s="3"/>
      <c r="SUG852" s="3"/>
      <c r="SUH852" s="3"/>
      <c r="SUI852" s="3"/>
      <c r="SUJ852" s="3"/>
      <c r="SUK852" s="3"/>
      <c r="SUL852" s="3"/>
      <c r="SUM852" s="3"/>
      <c r="SUN852" s="3"/>
      <c r="SUO852" s="3"/>
      <c r="SUP852" s="3"/>
      <c r="SUQ852" s="3"/>
      <c r="SUR852" s="3"/>
      <c r="SUS852" s="3"/>
      <c r="SUT852" s="3"/>
      <c r="SUU852" s="3"/>
      <c r="SUV852" s="3"/>
      <c r="SUW852" s="3"/>
      <c r="SUX852" s="3"/>
      <c r="SUY852" s="3"/>
      <c r="SUZ852" s="3"/>
      <c r="SVA852" s="3"/>
      <c r="SVB852" s="3"/>
      <c r="SVC852" s="3"/>
      <c r="SVD852" s="3"/>
      <c r="SVE852" s="3"/>
      <c r="SVF852" s="3"/>
      <c r="SVG852" s="3"/>
      <c r="SVH852" s="3"/>
      <c r="SVI852" s="3"/>
      <c r="SVJ852" s="3"/>
      <c r="SVK852" s="3"/>
      <c r="SVL852" s="3"/>
      <c r="SVM852" s="3"/>
      <c r="SVN852" s="3"/>
      <c r="SVO852" s="3"/>
      <c r="SVP852" s="3"/>
      <c r="SVQ852" s="3"/>
      <c r="SVR852" s="3"/>
      <c r="SVS852" s="3"/>
      <c r="SVT852" s="3"/>
      <c r="SVU852" s="3"/>
      <c r="SVV852" s="3"/>
      <c r="SVW852" s="3"/>
      <c r="SVX852" s="3"/>
      <c r="SVY852" s="3"/>
      <c r="SVZ852" s="3"/>
      <c r="SWA852" s="3"/>
      <c r="SWB852" s="3"/>
      <c r="SWC852" s="3"/>
      <c r="SWD852" s="3"/>
      <c r="SWE852" s="3"/>
      <c r="SWF852" s="3"/>
      <c r="SWG852" s="3"/>
      <c r="SWH852" s="3"/>
      <c r="SWI852" s="3"/>
      <c r="SWJ852" s="3"/>
      <c r="SWK852" s="3"/>
      <c r="SWL852" s="3"/>
      <c r="SWM852" s="3"/>
      <c r="SWN852" s="3"/>
      <c r="SWO852" s="3"/>
      <c r="SWP852" s="3"/>
      <c r="SWQ852" s="3"/>
      <c r="SWR852" s="3"/>
      <c r="SWS852" s="3"/>
      <c r="SWT852" s="3"/>
      <c r="SWU852" s="3"/>
      <c r="SWV852" s="3"/>
      <c r="SWW852" s="3"/>
      <c r="SWX852" s="3"/>
      <c r="SWY852" s="3"/>
      <c r="SWZ852" s="3"/>
      <c r="SXA852" s="3"/>
      <c r="SXB852" s="3"/>
      <c r="SXC852" s="3"/>
      <c r="SXD852" s="3"/>
      <c r="SXE852" s="3"/>
      <c r="SXF852" s="3"/>
      <c r="SXG852" s="3"/>
      <c r="SXH852" s="3"/>
      <c r="SXI852" s="3"/>
      <c r="SXJ852" s="3"/>
      <c r="SXK852" s="3"/>
      <c r="SXL852" s="3"/>
      <c r="SXM852" s="3"/>
      <c r="SXN852" s="3"/>
      <c r="SXO852" s="3"/>
      <c r="SXP852" s="3"/>
      <c r="SXQ852" s="3"/>
      <c r="SXR852" s="3"/>
      <c r="SXS852" s="3"/>
      <c r="SXT852" s="3"/>
      <c r="SXU852" s="3"/>
      <c r="SXV852" s="3"/>
      <c r="SXW852" s="3"/>
      <c r="SXX852" s="3"/>
      <c r="SXY852" s="3"/>
      <c r="SXZ852" s="3"/>
      <c r="SYA852" s="3"/>
      <c r="SYB852" s="3"/>
      <c r="SYC852" s="3"/>
      <c r="SYD852" s="3"/>
      <c r="SYE852" s="3"/>
      <c r="SYF852" s="3"/>
      <c r="SYG852" s="3"/>
      <c r="SYH852" s="3"/>
      <c r="SYI852" s="3"/>
      <c r="SYJ852" s="3"/>
      <c r="SYK852" s="3"/>
      <c r="SYL852" s="3"/>
      <c r="SYM852" s="3"/>
      <c r="SYN852" s="3"/>
      <c r="SYO852" s="3"/>
      <c r="SYP852" s="3"/>
      <c r="SYQ852" s="3"/>
      <c r="SYR852" s="3"/>
      <c r="SYS852" s="3"/>
      <c r="SYT852" s="3"/>
      <c r="SYU852" s="3"/>
      <c r="SYV852" s="3"/>
      <c r="SYW852" s="3"/>
      <c r="SYX852" s="3"/>
      <c r="SYY852" s="3"/>
      <c r="SYZ852" s="3"/>
      <c r="SZA852" s="3"/>
      <c r="SZB852" s="3"/>
      <c r="SZC852" s="3"/>
      <c r="SZD852" s="3"/>
      <c r="SZE852" s="3"/>
      <c r="SZF852" s="3"/>
      <c r="SZG852" s="3"/>
      <c r="SZH852" s="3"/>
      <c r="SZI852" s="3"/>
      <c r="SZJ852" s="3"/>
      <c r="SZK852" s="3"/>
      <c r="SZL852" s="3"/>
      <c r="SZM852" s="3"/>
      <c r="SZN852" s="3"/>
      <c r="SZO852" s="3"/>
      <c r="SZP852" s="3"/>
      <c r="SZQ852" s="3"/>
      <c r="SZR852" s="3"/>
      <c r="SZS852" s="3"/>
      <c r="SZT852" s="3"/>
      <c r="SZU852" s="3"/>
      <c r="SZV852" s="3"/>
      <c r="SZW852" s="3"/>
      <c r="SZX852" s="3"/>
      <c r="SZY852" s="3"/>
      <c r="SZZ852" s="3"/>
      <c r="TAA852" s="3"/>
      <c r="TAB852" s="3"/>
      <c r="TAC852" s="3"/>
      <c r="TAD852" s="3"/>
      <c r="TAE852" s="3"/>
      <c r="TAF852" s="3"/>
      <c r="TAG852" s="3"/>
      <c r="TAH852" s="3"/>
      <c r="TAI852" s="3"/>
      <c r="TAJ852" s="3"/>
      <c r="TAK852" s="3"/>
      <c r="TAL852" s="3"/>
      <c r="TAM852" s="3"/>
      <c r="TAN852" s="3"/>
      <c r="TAO852" s="3"/>
      <c r="TAP852" s="3"/>
      <c r="TAQ852" s="3"/>
      <c r="TAR852" s="3"/>
      <c r="TAS852" s="3"/>
      <c r="TAT852" s="3"/>
      <c r="TAU852" s="3"/>
      <c r="TAV852" s="3"/>
      <c r="TAW852" s="3"/>
      <c r="TAX852" s="3"/>
      <c r="TAY852" s="3"/>
      <c r="TAZ852" s="3"/>
      <c r="TBA852" s="3"/>
      <c r="TBB852" s="3"/>
      <c r="TBC852" s="3"/>
      <c r="TBD852" s="3"/>
      <c r="TBE852" s="3"/>
      <c r="TBF852" s="3"/>
      <c r="TBG852" s="3"/>
      <c r="TBH852" s="3"/>
      <c r="TBI852" s="3"/>
      <c r="TBJ852" s="3"/>
      <c r="TBK852" s="3"/>
      <c r="TBL852" s="3"/>
      <c r="TBM852" s="3"/>
      <c r="TBN852" s="3"/>
      <c r="TBO852" s="3"/>
      <c r="TBP852" s="3"/>
      <c r="TBQ852" s="3"/>
      <c r="TBR852" s="3"/>
      <c r="TBS852" s="3"/>
      <c r="TBT852" s="3"/>
      <c r="TBU852" s="3"/>
      <c r="TBV852" s="3"/>
      <c r="TBW852" s="3"/>
      <c r="TBX852" s="3"/>
      <c r="TBY852" s="3"/>
      <c r="TBZ852" s="3"/>
      <c r="TCA852" s="3"/>
      <c r="TCB852" s="3"/>
      <c r="TCC852" s="3"/>
      <c r="TCD852" s="3"/>
      <c r="TCE852" s="3"/>
      <c r="TCF852" s="3"/>
      <c r="TCG852" s="3"/>
      <c r="TCH852" s="3"/>
      <c r="TCI852" s="3"/>
      <c r="TCJ852" s="3"/>
      <c r="TCK852" s="3"/>
      <c r="TCL852" s="3"/>
      <c r="TCM852" s="3"/>
      <c r="TCN852" s="3"/>
      <c r="TCO852" s="3"/>
      <c r="TCP852" s="3"/>
      <c r="TCQ852" s="3"/>
      <c r="TCR852" s="3"/>
      <c r="TCS852" s="3"/>
      <c r="TCT852" s="3"/>
      <c r="TCU852" s="3"/>
      <c r="TCV852" s="3"/>
      <c r="TCW852" s="3"/>
      <c r="TCX852" s="3"/>
      <c r="TCY852" s="3"/>
      <c r="TCZ852" s="3"/>
      <c r="TDA852" s="3"/>
      <c r="TDB852" s="3"/>
      <c r="TDC852" s="3"/>
      <c r="TDD852" s="3"/>
      <c r="TDE852" s="3"/>
      <c r="TDF852" s="3"/>
      <c r="TDG852" s="3"/>
      <c r="TDH852" s="3"/>
      <c r="TDI852" s="3"/>
      <c r="TDJ852" s="3"/>
      <c r="TDK852" s="3"/>
      <c r="TDL852" s="3"/>
      <c r="TDM852" s="3"/>
      <c r="TDN852" s="3"/>
      <c r="TDO852" s="3"/>
      <c r="TDP852" s="3"/>
      <c r="TDQ852" s="3"/>
      <c r="TDR852" s="3"/>
      <c r="TDS852" s="3"/>
      <c r="TDT852" s="3"/>
      <c r="TDU852" s="3"/>
      <c r="TDV852" s="3"/>
      <c r="TDW852" s="3"/>
      <c r="TDX852" s="3"/>
      <c r="TDY852" s="3"/>
      <c r="TDZ852" s="3"/>
      <c r="TEA852" s="3"/>
      <c r="TEB852" s="3"/>
      <c r="TEC852" s="3"/>
      <c r="TED852" s="3"/>
      <c r="TEE852" s="3"/>
      <c r="TEF852" s="3"/>
      <c r="TEG852" s="3"/>
      <c r="TEH852" s="3"/>
      <c r="TEI852" s="3"/>
      <c r="TEJ852" s="3"/>
      <c r="TEK852" s="3"/>
      <c r="TEL852" s="3"/>
      <c r="TEM852" s="3"/>
      <c r="TEN852" s="3"/>
      <c r="TEO852" s="3"/>
      <c r="TEP852" s="3"/>
      <c r="TEQ852" s="3"/>
      <c r="TER852" s="3"/>
      <c r="TES852" s="3"/>
      <c r="TET852" s="3"/>
      <c r="TEU852" s="3"/>
      <c r="TEV852" s="3"/>
      <c r="TEW852" s="3"/>
      <c r="TEX852" s="3"/>
      <c r="TEY852" s="3"/>
      <c r="TEZ852" s="3"/>
      <c r="TFA852" s="3"/>
      <c r="TFB852" s="3"/>
      <c r="TFC852" s="3"/>
      <c r="TFD852" s="3"/>
      <c r="TFE852" s="3"/>
      <c r="TFF852" s="3"/>
      <c r="TFG852" s="3"/>
      <c r="TFH852" s="3"/>
      <c r="TFI852" s="3"/>
      <c r="TFJ852" s="3"/>
      <c r="TFK852" s="3"/>
      <c r="TFL852" s="3"/>
      <c r="TFM852" s="3"/>
      <c r="TFN852" s="3"/>
      <c r="TFO852" s="3"/>
      <c r="TFP852" s="3"/>
      <c r="TFQ852" s="3"/>
      <c r="TFR852" s="3"/>
      <c r="TFS852" s="3"/>
      <c r="TFT852" s="3"/>
      <c r="TFU852" s="3"/>
      <c r="TFV852" s="3"/>
      <c r="TFW852" s="3"/>
      <c r="TFX852" s="3"/>
      <c r="TFY852" s="3"/>
      <c r="TFZ852" s="3"/>
      <c r="TGA852" s="3"/>
      <c r="TGB852" s="3"/>
      <c r="TGC852" s="3"/>
      <c r="TGD852" s="3"/>
      <c r="TGE852" s="3"/>
      <c r="TGF852" s="3"/>
      <c r="TGG852" s="3"/>
      <c r="TGH852" s="3"/>
      <c r="TGI852" s="3"/>
      <c r="TGJ852" s="3"/>
      <c r="TGK852" s="3"/>
      <c r="TGL852" s="3"/>
      <c r="TGM852" s="3"/>
      <c r="TGN852" s="3"/>
      <c r="TGO852" s="3"/>
      <c r="TGP852" s="3"/>
      <c r="TGQ852" s="3"/>
      <c r="TGR852" s="3"/>
      <c r="TGS852" s="3"/>
      <c r="TGT852" s="3"/>
      <c r="TGU852" s="3"/>
      <c r="TGV852" s="3"/>
      <c r="TGW852" s="3"/>
      <c r="TGX852" s="3"/>
      <c r="TGY852" s="3"/>
      <c r="TGZ852" s="3"/>
      <c r="THA852" s="3"/>
      <c r="THB852" s="3"/>
      <c r="THC852" s="3"/>
      <c r="THD852" s="3"/>
      <c r="THE852" s="3"/>
      <c r="THF852" s="3"/>
      <c r="THG852" s="3"/>
      <c r="THH852" s="3"/>
      <c r="THI852" s="3"/>
      <c r="THJ852" s="3"/>
      <c r="THK852" s="3"/>
      <c r="THL852" s="3"/>
      <c r="THM852" s="3"/>
      <c r="THN852" s="3"/>
      <c r="THO852" s="3"/>
      <c r="THP852" s="3"/>
      <c r="THQ852" s="3"/>
      <c r="THR852" s="3"/>
      <c r="THS852" s="3"/>
      <c r="THT852" s="3"/>
      <c r="THU852" s="3"/>
      <c r="THV852" s="3"/>
      <c r="THW852" s="3"/>
      <c r="THX852" s="3"/>
      <c r="THY852" s="3"/>
      <c r="THZ852" s="3"/>
      <c r="TIA852" s="3"/>
      <c r="TIB852" s="3"/>
      <c r="TIC852" s="3"/>
      <c r="TID852" s="3"/>
      <c r="TIE852" s="3"/>
      <c r="TIF852" s="3"/>
      <c r="TIG852" s="3"/>
      <c r="TIH852" s="3"/>
      <c r="TII852" s="3"/>
      <c r="TIJ852" s="3"/>
      <c r="TIK852" s="3"/>
      <c r="TIL852" s="3"/>
      <c r="TIM852" s="3"/>
      <c r="TIN852" s="3"/>
      <c r="TIO852" s="3"/>
      <c r="TIP852" s="3"/>
      <c r="TIQ852" s="3"/>
      <c r="TIR852" s="3"/>
      <c r="TIS852" s="3"/>
      <c r="TIT852" s="3"/>
      <c r="TIU852" s="3"/>
      <c r="TIV852" s="3"/>
      <c r="TIW852" s="3"/>
      <c r="TIX852" s="3"/>
      <c r="TIY852" s="3"/>
      <c r="TIZ852" s="3"/>
      <c r="TJA852" s="3"/>
      <c r="TJB852" s="3"/>
      <c r="TJC852" s="3"/>
      <c r="TJD852" s="3"/>
      <c r="TJE852" s="3"/>
      <c r="TJF852" s="3"/>
      <c r="TJG852" s="3"/>
      <c r="TJH852" s="3"/>
      <c r="TJI852" s="3"/>
      <c r="TJJ852" s="3"/>
      <c r="TJK852" s="3"/>
      <c r="TJL852" s="3"/>
      <c r="TJM852" s="3"/>
      <c r="TJN852" s="3"/>
      <c r="TJO852" s="3"/>
      <c r="TJP852" s="3"/>
      <c r="TJQ852" s="3"/>
      <c r="TJR852" s="3"/>
      <c r="TJS852" s="3"/>
      <c r="TJT852" s="3"/>
      <c r="TJU852" s="3"/>
      <c r="TJV852" s="3"/>
      <c r="TJW852" s="3"/>
      <c r="TJX852" s="3"/>
      <c r="TJY852" s="3"/>
      <c r="TJZ852" s="3"/>
      <c r="TKA852" s="3"/>
      <c r="TKB852" s="3"/>
      <c r="TKC852" s="3"/>
      <c r="TKD852" s="3"/>
      <c r="TKE852" s="3"/>
      <c r="TKF852" s="3"/>
      <c r="TKG852" s="3"/>
      <c r="TKH852" s="3"/>
      <c r="TKI852" s="3"/>
      <c r="TKJ852" s="3"/>
      <c r="TKK852" s="3"/>
      <c r="TKL852" s="3"/>
      <c r="TKM852" s="3"/>
      <c r="TKN852" s="3"/>
      <c r="TKO852" s="3"/>
      <c r="TKP852" s="3"/>
      <c r="TKQ852" s="3"/>
      <c r="TKR852" s="3"/>
      <c r="TKS852" s="3"/>
      <c r="TKT852" s="3"/>
      <c r="TKU852" s="3"/>
      <c r="TKV852" s="3"/>
      <c r="TKW852" s="3"/>
      <c r="TKX852" s="3"/>
      <c r="TKY852" s="3"/>
      <c r="TKZ852" s="3"/>
      <c r="TLA852" s="3"/>
      <c r="TLB852" s="3"/>
      <c r="TLC852" s="3"/>
      <c r="TLD852" s="3"/>
      <c r="TLE852" s="3"/>
      <c r="TLF852" s="3"/>
      <c r="TLG852" s="3"/>
      <c r="TLH852" s="3"/>
      <c r="TLI852" s="3"/>
      <c r="TLJ852" s="3"/>
      <c r="TLK852" s="3"/>
      <c r="TLL852" s="3"/>
      <c r="TLM852" s="3"/>
      <c r="TLN852" s="3"/>
      <c r="TLO852" s="3"/>
      <c r="TLP852" s="3"/>
      <c r="TLQ852" s="3"/>
      <c r="TLR852" s="3"/>
      <c r="TLS852" s="3"/>
      <c r="TLT852" s="3"/>
      <c r="TLU852" s="3"/>
      <c r="TLV852" s="3"/>
      <c r="TLW852" s="3"/>
      <c r="TLX852" s="3"/>
      <c r="TLY852" s="3"/>
      <c r="TLZ852" s="3"/>
      <c r="TMA852" s="3"/>
      <c r="TMB852" s="3"/>
      <c r="TMC852" s="3"/>
      <c r="TMD852" s="3"/>
      <c r="TME852" s="3"/>
      <c r="TMF852" s="3"/>
      <c r="TMG852" s="3"/>
      <c r="TMH852" s="3"/>
      <c r="TMI852" s="3"/>
      <c r="TMJ852" s="3"/>
      <c r="TMK852" s="3"/>
      <c r="TML852" s="3"/>
      <c r="TMM852" s="3"/>
      <c r="TMN852" s="3"/>
      <c r="TMO852" s="3"/>
      <c r="TMP852" s="3"/>
      <c r="TMQ852" s="3"/>
      <c r="TMR852" s="3"/>
      <c r="TMS852" s="3"/>
      <c r="TMT852" s="3"/>
      <c r="TMU852" s="3"/>
      <c r="TMV852" s="3"/>
      <c r="TMW852" s="3"/>
      <c r="TMX852" s="3"/>
      <c r="TMY852" s="3"/>
      <c r="TMZ852" s="3"/>
      <c r="TNA852" s="3"/>
      <c r="TNB852" s="3"/>
      <c r="TNC852" s="3"/>
      <c r="TND852" s="3"/>
      <c r="TNE852" s="3"/>
      <c r="TNF852" s="3"/>
      <c r="TNG852" s="3"/>
      <c r="TNH852" s="3"/>
      <c r="TNI852" s="3"/>
      <c r="TNJ852" s="3"/>
      <c r="TNK852" s="3"/>
      <c r="TNL852" s="3"/>
      <c r="TNM852" s="3"/>
      <c r="TNN852" s="3"/>
      <c r="TNO852" s="3"/>
      <c r="TNP852" s="3"/>
      <c r="TNQ852" s="3"/>
      <c r="TNR852" s="3"/>
      <c r="TNS852" s="3"/>
      <c r="TNT852" s="3"/>
      <c r="TNU852" s="3"/>
      <c r="TNV852" s="3"/>
      <c r="TNW852" s="3"/>
      <c r="TNX852" s="3"/>
      <c r="TNY852" s="3"/>
      <c r="TNZ852" s="3"/>
      <c r="TOA852" s="3"/>
      <c r="TOB852" s="3"/>
      <c r="TOC852" s="3"/>
      <c r="TOD852" s="3"/>
      <c r="TOE852" s="3"/>
      <c r="TOF852" s="3"/>
      <c r="TOG852" s="3"/>
      <c r="TOH852" s="3"/>
      <c r="TOI852" s="3"/>
      <c r="TOJ852" s="3"/>
      <c r="TOK852" s="3"/>
      <c r="TOL852" s="3"/>
      <c r="TOM852" s="3"/>
      <c r="TON852" s="3"/>
      <c r="TOO852" s="3"/>
      <c r="TOP852" s="3"/>
      <c r="TOQ852" s="3"/>
      <c r="TOR852" s="3"/>
      <c r="TOS852" s="3"/>
      <c r="TOT852" s="3"/>
      <c r="TOU852" s="3"/>
      <c r="TOV852" s="3"/>
      <c r="TOW852" s="3"/>
      <c r="TOX852" s="3"/>
      <c r="TOY852" s="3"/>
      <c r="TOZ852" s="3"/>
      <c r="TPA852" s="3"/>
      <c r="TPB852" s="3"/>
      <c r="TPC852" s="3"/>
      <c r="TPD852" s="3"/>
      <c r="TPE852" s="3"/>
      <c r="TPF852" s="3"/>
      <c r="TPG852" s="3"/>
      <c r="TPH852" s="3"/>
      <c r="TPI852" s="3"/>
      <c r="TPJ852" s="3"/>
      <c r="TPK852" s="3"/>
      <c r="TPL852" s="3"/>
      <c r="TPM852" s="3"/>
      <c r="TPN852" s="3"/>
      <c r="TPO852" s="3"/>
      <c r="TPP852" s="3"/>
      <c r="TPQ852" s="3"/>
      <c r="TPR852" s="3"/>
      <c r="TPS852" s="3"/>
      <c r="TPT852" s="3"/>
      <c r="TPU852" s="3"/>
      <c r="TPV852" s="3"/>
      <c r="TPW852" s="3"/>
      <c r="TPX852" s="3"/>
      <c r="TPY852" s="3"/>
      <c r="TPZ852" s="3"/>
      <c r="TQA852" s="3"/>
      <c r="TQB852" s="3"/>
      <c r="TQC852" s="3"/>
      <c r="TQD852" s="3"/>
      <c r="TQE852" s="3"/>
      <c r="TQF852" s="3"/>
      <c r="TQG852" s="3"/>
      <c r="TQH852" s="3"/>
      <c r="TQI852" s="3"/>
      <c r="TQJ852" s="3"/>
      <c r="TQK852" s="3"/>
      <c r="TQL852" s="3"/>
      <c r="TQM852" s="3"/>
      <c r="TQN852" s="3"/>
      <c r="TQO852" s="3"/>
      <c r="TQP852" s="3"/>
      <c r="TQQ852" s="3"/>
      <c r="TQR852" s="3"/>
      <c r="TQS852" s="3"/>
      <c r="TQT852" s="3"/>
      <c r="TQU852" s="3"/>
      <c r="TQV852" s="3"/>
      <c r="TQW852" s="3"/>
      <c r="TQX852" s="3"/>
      <c r="TQY852" s="3"/>
      <c r="TQZ852" s="3"/>
      <c r="TRA852" s="3"/>
      <c r="TRB852" s="3"/>
      <c r="TRC852" s="3"/>
      <c r="TRD852" s="3"/>
      <c r="TRE852" s="3"/>
      <c r="TRF852" s="3"/>
      <c r="TRG852" s="3"/>
      <c r="TRH852" s="3"/>
      <c r="TRI852" s="3"/>
      <c r="TRJ852" s="3"/>
      <c r="TRK852" s="3"/>
      <c r="TRL852" s="3"/>
      <c r="TRM852" s="3"/>
      <c r="TRN852" s="3"/>
      <c r="TRO852" s="3"/>
      <c r="TRP852" s="3"/>
      <c r="TRQ852" s="3"/>
      <c r="TRR852" s="3"/>
      <c r="TRS852" s="3"/>
      <c r="TRT852" s="3"/>
      <c r="TRU852" s="3"/>
      <c r="TRV852" s="3"/>
      <c r="TRW852" s="3"/>
      <c r="TRX852" s="3"/>
      <c r="TRY852" s="3"/>
      <c r="TRZ852" s="3"/>
      <c r="TSA852" s="3"/>
      <c r="TSB852" s="3"/>
      <c r="TSC852" s="3"/>
      <c r="TSD852" s="3"/>
      <c r="TSE852" s="3"/>
      <c r="TSF852" s="3"/>
      <c r="TSG852" s="3"/>
      <c r="TSH852" s="3"/>
      <c r="TSI852" s="3"/>
      <c r="TSJ852" s="3"/>
      <c r="TSK852" s="3"/>
      <c r="TSL852" s="3"/>
      <c r="TSM852" s="3"/>
      <c r="TSN852" s="3"/>
      <c r="TSO852" s="3"/>
      <c r="TSP852" s="3"/>
      <c r="TSQ852" s="3"/>
      <c r="TSR852" s="3"/>
      <c r="TSS852" s="3"/>
      <c r="TST852" s="3"/>
      <c r="TSU852" s="3"/>
      <c r="TSV852" s="3"/>
      <c r="TSW852" s="3"/>
      <c r="TSX852" s="3"/>
      <c r="TSY852" s="3"/>
      <c r="TSZ852" s="3"/>
      <c r="TTA852" s="3"/>
      <c r="TTB852" s="3"/>
      <c r="TTC852" s="3"/>
      <c r="TTD852" s="3"/>
      <c r="TTE852" s="3"/>
      <c r="TTF852" s="3"/>
      <c r="TTG852" s="3"/>
      <c r="TTH852" s="3"/>
      <c r="TTI852" s="3"/>
      <c r="TTJ852" s="3"/>
      <c r="TTK852" s="3"/>
      <c r="TTL852" s="3"/>
      <c r="TTM852" s="3"/>
      <c r="TTN852" s="3"/>
      <c r="TTO852" s="3"/>
      <c r="TTP852" s="3"/>
      <c r="TTQ852" s="3"/>
      <c r="TTR852" s="3"/>
      <c r="TTS852" s="3"/>
      <c r="TTT852" s="3"/>
      <c r="TTU852" s="3"/>
      <c r="TTV852" s="3"/>
      <c r="TTW852" s="3"/>
      <c r="TTX852" s="3"/>
      <c r="TTY852" s="3"/>
      <c r="TTZ852" s="3"/>
      <c r="TUA852" s="3"/>
      <c r="TUB852" s="3"/>
      <c r="TUC852" s="3"/>
      <c r="TUD852" s="3"/>
      <c r="TUE852" s="3"/>
      <c r="TUF852" s="3"/>
      <c r="TUG852" s="3"/>
      <c r="TUH852" s="3"/>
      <c r="TUI852" s="3"/>
      <c r="TUJ852" s="3"/>
      <c r="TUK852" s="3"/>
      <c r="TUL852" s="3"/>
      <c r="TUM852" s="3"/>
      <c r="TUN852" s="3"/>
      <c r="TUO852" s="3"/>
      <c r="TUP852" s="3"/>
      <c r="TUQ852" s="3"/>
      <c r="TUR852" s="3"/>
      <c r="TUS852" s="3"/>
      <c r="TUT852" s="3"/>
      <c r="TUU852" s="3"/>
      <c r="TUV852" s="3"/>
      <c r="TUW852" s="3"/>
      <c r="TUX852" s="3"/>
      <c r="TUY852" s="3"/>
      <c r="TUZ852" s="3"/>
      <c r="TVA852" s="3"/>
      <c r="TVB852" s="3"/>
      <c r="TVC852" s="3"/>
      <c r="TVD852" s="3"/>
      <c r="TVE852" s="3"/>
      <c r="TVF852" s="3"/>
      <c r="TVG852" s="3"/>
      <c r="TVH852" s="3"/>
      <c r="TVI852" s="3"/>
      <c r="TVJ852" s="3"/>
      <c r="TVK852" s="3"/>
      <c r="TVL852" s="3"/>
      <c r="TVM852" s="3"/>
      <c r="TVN852" s="3"/>
      <c r="TVO852" s="3"/>
      <c r="TVP852" s="3"/>
      <c r="TVQ852" s="3"/>
      <c r="TVR852" s="3"/>
      <c r="TVS852" s="3"/>
      <c r="TVT852" s="3"/>
      <c r="TVU852" s="3"/>
      <c r="TVV852" s="3"/>
      <c r="TVW852" s="3"/>
      <c r="TVX852" s="3"/>
      <c r="TVY852" s="3"/>
      <c r="TVZ852" s="3"/>
      <c r="TWA852" s="3"/>
      <c r="TWB852" s="3"/>
      <c r="TWC852" s="3"/>
      <c r="TWD852" s="3"/>
      <c r="TWE852" s="3"/>
      <c r="TWF852" s="3"/>
      <c r="TWG852" s="3"/>
      <c r="TWH852" s="3"/>
      <c r="TWI852" s="3"/>
      <c r="TWJ852" s="3"/>
      <c r="TWK852" s="3"/>
      <c r="TWL852" s="3"/>
      <c r="TWM852" s="3"/>
      <c r="TWN852" s="3"/>
      <c r="TWO852" s="3"/>
      <c r="TWP852" s="3"/>
      <c r="TWQ852" s="3"/>
      <c r="TWR852" s="3"/>
      <c r="TWS852" s="3"/>
      <c r="TWT852" s="3"/>
      <c r="TWU852" s="3"/>
      <c r="TWV852" s="3"/>
      <c r="TWW852" s="3"/>
      <c r="TWX852" s="3"/>
      <c r="TWY852" s="3"/>
      <c r="TWZ852" s="3"/>
      <c r="TXA852" s="3"/>
      <c r="TXB852" s="3"/>
      <c r="TXC852" s="3"/>
      <c r="TXD852" s="3"/>
      <c r="TXE852" s="3"/>
      <c r="TXF852" s="3"/>
      <c r="TXG852" s="3"/>
      <c r="TXH852" s="3"/>
      <c r="TXI852" s="3"/>
      <c r="TXJ852" s="3"/>
      <c r="TXK852" s="3"/>
      <c r="TXL852" s="3"/>
      <c r="TXM852" s="3"/>
      <c r="TXN852" s="3"/>
      <c r="TXO852" s="3"/>
      <c r="TXP852" s="3"/>
      <c r="TXQ852" s="3"/>
      <c r="TXR852" s="3"/>
      <c r="TXS852" s="3"/>
      <c r="TXT852" s="3"/>
      <c r="TXU852" s="3"/>
      <c r="TXV852" s="3"/>
      <c r="TXW852" s="3"/>
      <c r="TXX852" s="3"/>
      <c r="TXY852" s="3"/>
      <c r="TXZ852" s="3"/>
      <c r="TYA852" s="3"/>
      <c r="TYB852" s="3"/>
      <c r="TYC852" s="3"/>
      <c r="TYD852" s="3"/>
      <c r="TYE852" s="3"/>
      <c r="TYF852" s="3"/>
      <c r="TYG852" s="3"/>
      <c r="TYH852" s="3"/>
      <c r="TYI852" s="3"/>
      <c r="TYJ852" s="3"/>
      <c r="TYK852" s="3"/>
      <c r="TYL852" s="3"/>
      <c r="TYM852" s="3"/>
      <c r="TYN852" s="3"/>
      <c r="TYO852" s="3"/>
      <c r="TYP852" s="3"/>
      <c r="TYQ852" s="3"/>
      <c r="TYR852" s="3"/>
      <c r="TYS852" s="3"/>
      <c r="TYT852" s="3"/>
      <c r="TYU852" s="3"/>
      <c r="TYV852" s="3"/>
      <c r="TYW852" s="3"/>
      <c r="TYX852" s="3"/>
      <c r="TYY852" s="3"/>
      <c r="TYZ852" s="3"/>
      <c r="TZA852" s="3"/>
      <c r="TZB852" s="3"/>
      <c r="TZC852" s="3"/>
      <c r="TZD852" s="3"/>
      <c r="TZE852" s="3"/>
      <c r="TZF852" s="3"/>
      <c r="TZG852" s="3"/>
      <c r="TZH852" s="3"/>
      <c r="TZI852" s="3"/>
      <c r="TZJ852" s="3"/>
      <c r="TZK852" s="3"/>
      <c r="TZL852" s="3"/>
      <c r="TZM852" s="3"/>
      <c r="TZN852" s="3"/>
      <c r="TZO852" s="3"/>
      <c r="TZP852" s="3"/>
      <c r="TZQ852" s="3"/>
      <c r="TZR852" s="3"/>
      <c r="TZS852" s="3"/>
      <c r="TZT852" s="3"/>
      <c r="TZU852" s="3"/>
      <c r="TZV852" s="3"/>
      <c r="TZW852" s="3"/>
      <c r="TZX852" s="3"/>
      <c r="TZY852" s="3"/>
      <c r="TZZ852" s="3"/>
      <c r="UAA852" s="3"/>
      <c r="UAB852" s="3"/>
      <c r="UAC852" s="3"/>
      <c r="UAD852" s="3"/>
      <c r="UAE852" s="3"/>
      <c r="UAF852" s="3"/>
      <c r="UAG852" s="3"/>
      <c r="UAH852" s="3"/>
      <c r="UAI852" s="3"/>
      <c r="UAJ852" s="3"/>
      <c r="UAK852" s="3"/>
      <c r="UAL852" s="3"/>
      <c r="UAM852" s="3"/>
      <c r="UAN852" s="3"/>
      <c r="UAO852" s="3"/>
      <c r="UAP852" s="3"/>
      <c r="UAQ852" s="3"/>
      <c r="UAR852" s="3"/>
      <c r="UAS852" s="3"/>
      <c r="UAT852" s="3"/>
      <c r="UAU852" s="3"/>
      <c r="UAV852" s="3"/>
      <c r="UAW852" s="3"/>
      <c r="UAX852" s="3"/>
      <c r="UAY852" s="3"/>
      <c r="UAZ852" s="3"/>
      <c r="UBA852" s="3"/>
      <c r="UBB852" s="3"/>
      <c r="UBC852" s="3"/>
      <c r="UBD852" s="3"/>
      <c r="UBE852" s="3"/>
      <c r="UBF852" s="3"/>
      <c r="UBG852" s="3"/>
      <c r="UBH852" s="3"/>
      <c r="UBI852" s="3"/>
      <c r="UBJ852" s="3"/>
      <c r="UBK852" s="3"/>
      <c r="UBL852" s="3"/>
      <c r="UBM852" s="3"/>
      <c r="UBN852" s="3"/>
      <c r="UBO852" s="3"/>
      <c r="UBP852" s="3"/>
      <c r="UBQ852" s="3"/>
      <c r="UBR852" s="3"/>
      <c r="UBS852" s="3"/>
      <c r="UBT852" s="3"/>
      <c r="UBU852" s="3"/>
      <c r="UBV852" s="3"/>
      <c r="UBW852" s="3"/>
      <c r="UBX852" s="3"/>
      <c r="UBY852" s="3"/>
      <c r="UBZ852" s="3"/>
      <c r="UCA852" s="3"/>
      <c r="UCB852" s="3"/>
      <c r="UCC852" s="3"/>
      <c r="UCD852" s="3"/>
      <c r="UCE852" s="3"/>
      <c r="UCF852" s="3"/>
      <c r="UCG852" s="3"/>
      <c r="UCH852" s="3"/>
      <c r="UCI852" s="3"/>
      <c r="UCJ852" s="3"/>
      <c r="UCK852" s="3"/>
      <c r="UCL852" s="3"/>
      <c r="UCM852" s="3"/>
      <c r="UCN852" s="3"/>
      <c r="UCO852" s="3"/>
      <c r="UCP852" s="3"/>
      <c r="UCQ852" s="3"/>
      <c r="UCR852" s="3"/>
      <c r="UCS852" s="3"/>
      <c r="UCT852" s="3"/>
      <c r="UCU852" s="3"/>
      <c r="UCV852" s="3"/>
      <c r="UCW852" s="3"/>
      <c r="UCX852" s="3"/>
      <c r="UCY852" s="3"/>
      <c r="UCZ852" s="3"/>
      <c r="UDA852" s="3"/>
      <c r="UDB852" s="3"/>
      <c r="UDC852" s="3"/>
      <c r="UDD852" s="3"/>
      <c r="UDE852" s="3"/>
      <c r="UDF852" s="3"/>
      <c r="UDG852" s="3"/>
      <c r="UDH852" s="3"/>
      <c r="UDI852" s="3"/>
      <c r="UDJ852" s="3"/>
      <c r="UDK852" s="3"/>
      <c r="UDL852" s="3"/>
      <c r="UDM852" s="3"/>
      <c r="UDN852" s="3"/>
      <c r="UDO852" s="3"/>
      <c r="UDP852" s="3"/>
      <c r="UDQ852" s="3"/>
      <c r="UDR852" s="3"/>
      <c r="UDS852" s="3"/>
      <c r="UDT852" s="3"/>
      <c r="UDU852" s="3"/>
      <c r="UDV852" s="3"/>
      <c r="UDW852" s="3"/>
      <c r="UDX852" s="3"/>
      <c r="UDY852" s="3"/>
      <c r="UDZ852" s="3"/>
      <c r="UEA852" s="3"/>
      <c r="UEB852" s="3"/>
      <c r="UEC852" s="3"/>
      <c r="UED852" s="3"/>
      <c r="UEE852" s="3"/>
      <c r="UEF852" s="3"/>
      <c r="UEG852" s="3"/>
      <c r="UEH852" s="3"/>
      <c r="UEI852" s="3"/>
      <c r="UEJ852" s="3"/>
      <c r="UEK852" s="3"/>
      <c r="UEL852" s="3"/>
      <c r="UEM852" s="3"/>
      <c r="UEN852" s="3"/>
      <c r="UEO852" s="3"/>
      <c r="UEP852" s="3"/>
      <c r="UEQ852" s="3"/>
      <c r="UER852" s="3"/>
      <c r="UES852" s="3"/>
      <c r="UET852" s="3"/>
      <c r="UEU852" s="3"/>
      <c r="UEV852" s="3"/>
      <c r="UEW852" s="3"/>
      <c r="UEX852" s="3"/>
      <c r="UEY852" s="3"/>
      <c r="UEZ852" s="3"/>
      <c r="UFA852" s="3"/>
      <c r="UFB852" s="3"/>
      <c r="UFC852" s="3"/>
      <c r="UFD852" s="3"/>
      <c r="UFE852" s="3"/>
      <c r="UFF852" s="3"/>
      <c r="UFG852" s="3"/>
      <c r="UFH852" s="3"/>
      <c r="UFI852" s="3"/>
      <c r="UFJ852" s="3"/>
      <c r="UFK852" s="3"/>
      <c r="UFL852" s="3"/>
      <c r="UFM852" s="3"/>
      <c r="UFN852" s="3"/>
      <c r="UFO852" s="3"/>
      <c r="UFP852" s="3"/>
      <c r="UFQ852" s="3"/>
      <c r="UFR852" s="3"/>
      <c r="UFS852" s="3"/>
      <c r="UFT852" s="3"/>
      <c r="UFU852" s="3"/>
      <c r="UFV852" s="3"/>
      <c r="UFW852" s="3"/>
      <c r="UFX852" s="3"/>
      <c r="UFY852" s="3"/>
      <c r="UFZ852" s="3"/>
      <c r="UGA852" s="3"/>
      <c r="UGB852" s="3"/>
      <c r="UGC852" s="3"/>
      <c r="UGD852" s="3"/>
      <c r="UGE852" s="3"/>
      <c r="UGF852" s="3"/>
      <c r="UGG852" s="3"/>
      <c r="UGH852" s="3"/>
      <c r="UGI852" s="3"/>
      <c r="UGJ852" s="3"/>
      <c r="UGK852" s="3"/>
      <c r="UGL852" s="3"/>
      <c r="UGM852" s="3"/>
      <c r="UGN852" s="3"/>
      <c r="UGO852" s="3"/>
      <c r="UGP852" s="3"/>
      <c r="UGQ852" s="3"/>
      <c r="UGR852" s="3"/>
      <c r="UGS852" s="3"/>
      <c r="UGT852" s="3"/>
      <c r="UGU852" s="3"/>
      <c r="UGV852" s="3"/>
      <c r="UGW852" s="3"/>
      <c r="UGX852" s="3"/>
      <c r="UGY852" s="3"/>
      <c r="UGZ852" s="3"/>
      <c r="UHA852" s="3"/>
      <c r="UHB852" s="3"/>
      <c r="UHC852" s="3"/>
      <c r="UHD852" s="3"/>
      <c r="UHE852" s="3"/>
      <c r="UHF852" s="3"/>
      <c r="UHG852" s="3"/>
      <c r="UHH852" s="3"/>
      <c r="UHI852" s="3"/>
      <c r="UHJ852" s="3"/>
      <c r="UHK852" s="3"/>
      <c r="UHL852" s="3"/>
      <c r="UHM852" s="3"/>
      <c r="UHN852" s="3"/>
      <c r="UHO852" s="3"/>
      <c r="UHP852" s="3"/>
      <c r="UHQ852" s="3"/>
      <c r="UHR852" s="3"/>
      <c r="UHS852" s="3"/>
      <c r="UHT852" s="3"/>
      <c r="UHU852" s="3"/>
      <c r="UHV852" s="3"/>
      <c r="UHW852" s="3"/>
      <c r="UHX852" s="3"/>
      <c r="UHY852" s="3"/>
      <c r="UHZ852" s="3"/>
      <c r="UIA852" s="3"/>
      <c r="UIB852" s="3"/>
      <c r="UIC852" s="3"/>
      <c r="UID852" s="3"/>
      <c r="UIE852" s="3"/>
      <c r="UIF852" s="3"/>
      <c r="UIG852" s="3"/>
      <c r="UIH852" s="3"/>
      <c r="UII852" s="3"/>
      <c r="UIJ852" s="3"/>
      <c r="UIK852" s="3"/>
      <c r="UIL852" s="3"/>
      <c r="UIM852" s="3"/>
      <c r="UIN852" s="3"/>
      <c r="UIO852" s="3"/>
      <c r="UIP852" s="3"/>
      <c r="UIQ852" s="3"/>
      <c r="UIR852" s="3"/>
      <c r="UIS852" s="3"/>
      <c r="UIT852" s="3"/>
      <c r="UIU852" s="3"/>
      <c r="UIV852" s="3"/>
      <c r="UIW852" s="3"/>
      <c r="UIX852" s="3"/>
      <c r="UIY852" s="3"/>
      <c r="UIZ852" s="3"/>
      <c r="UJA852" s="3"/>
      <c r="UJB852" s="3"/>
      <c r="UJC852" s="3"/>
      <c r="UJD852" s="3"/>
      <c r="UJE852" s="3"/>
      <c r="UJF852" s="3"/>
      <c r="UJG852" s="3"/>
      <c r="UJH852" s="3"/>
      <c r="UJI852" s="3"/>
      <c r="UJJ852" s="3"/>
      <c r="UJK852" s="3"/>
      <c r="UJL852" s="3"/>
      <c r="UJM852" s="3"/>
      <c r="UJN852" s="3"/>
      <c r="UJO852" s="3"/>
      <c r="UJP852" s="3"/>
      <c r="UJQ852" s="3"/>
      <c r="UJR852" s="3"/>
      <c r="UJS852" s="3"/>
      <c r="UJT852" s="3"/>
      <c r="UJU852" s="3"/>
      <c r="UJV852" s="3"/>
      <c r="UJW852" s="3"/>
      <c r="UJX852" s="3"/>
      <c r="UJY852" s="3"/>
      <c r="UJZ852" s="3"/>
      <c r="UKA852" s="3"/>
      <c r="UKB852" s="3"/>
      <c r="UKC852" s="3"/>
      <c r="UKD852" s="3"/>
      <c r="UKE852" s="3"/>
      <c r="UKF852" s="3"/>
      <c r="UKG852" s="3"/>
      <c r="UKH852" s="3"/>
      <c r="UKI852" s="3"/>
      <c r="UKJ852" s="3"/>
      <c r="UKK852" s="3"/>
      <c r="UKL852" s="3"/>
      <c r="UKM852" s="3"/>
      <c r="UKN852" s="3"/>
      <c r="UKO852" s="3"/>
      <c r="UKP852" s="3"/>
      <c r="UKQ852" s="3"/>
      <c r="UKR852" s="3"/>
      <c r="UKS852" s="3"/>
      <c r="UKT852" s="3"/>
      <c r="UKU852" s="3"/>
      <c r="UKV852" s="3"/>
      <c r="UKW852" s="3"/>
      <c r="UKX852" s="3"/>
      <c r="UKY852" s="3"/>
      <c r="UKZ852" s="3"/>
      <c r="ULA852" s="3"/>
      <c r="ULB852" s="3"/>
      <c r="ULC852" s="3"/>
      <c r="ULD852" s="3"/>
      <c r="ULE852" s="3"/>
      <c r="ULF852" s="3"/>
      <c r="ULG852" s="3"/>
      <c r="ULH852" s="3"/>
      <c r="ULI852" s="3"/>
      <c r="ULJ852" s="3"/>
      <c r="ULK852" s="3"/>
      <c r="ULL852" s="3"/>
      <c r="ULM852" s="3"/>
      <c r="ULN852" s="3"/>
      <c r="ULO852" s="3"/>
      <c r="ULP852" s="3"/>
      <c r="ULQ852" s="3"/>
      <c r="ULR852" s="3"/>
      <c r="ULS852" s="3"/>
      <c r="ULT852" s="3"/>
      <c r="ULU852" s="3"/>
      <c r="ULV852" s="3"/>
      <c r="ULW852" s="3"/>
      <c r="ULX852" s="3"/>
      <c r="ULY852" s="3"/>
      <c r="ULZ852" s="3"/>
      <c r="UMA852" s="3"/>
      <c r="UMB852" s="3"/>
      <c r="UMC852" s="3"/>
      <c r="UMD852" s="3"/>
      <c r="UME852" s="3"/>
      <c r="UMF852" s="3"/>
      <c r="UMG852" s="3"/>
      <c r="UMH852" s="3"/>
      <c r="UMI852" s="3"/>
      <c r="UMJ852" s="3"/>
      <c r="UMK852" s="3"/>
      <c r="UML852" s="3"/>
      <c r="UMM852" s="3"/>
      <c r="UMN852" s="3"/>
      <c r="UMO852" s="3"/>
      <c r="UMP852" s="3"/>
      <c r="UMQ852" s="3"/>
      <c r="UMR852" s="3"/>
      <c r="UMS852" s="3"/>
      <c r="UMT852" s="3"/>
      <c r="UMU852" s="3"/>
      <c r="UMV852" s="3"/>
      <c r="UMW852" s="3"/>
      <c r="UMX852" s="3"/>
      <c r="UMY852" s="3"/>
      <c r="UMZ852" s="3"/>
      <c r="UNA852" s="3"/>
      <c r="UNB852" s="3"/>
      <c r="UNC852" s="3"/>
      <c r="UND852" s="3"/>
      <c r="UNE852" s="3"/>
      <c r="UNF852" s="3"/>
      <c r="UNG852" s="3"/>
      <c r="UNH852" s="3"/>
      <c r="UNI852" s="3"/>
      <c r="UNJ852" s="3"/>
      <c r="UNK852" s="3"/>
      <c r="UNL852" s="3"/>
      <c r="UNM852" s="3"/>
      <c r="UNN852" s="3"/>
      <c r="UNO852" s="3"/>
      <c r="UNP852" s="3"/>
      <c r="UNQ852" s="3"/>
      <c r="UNR852" s="3"/>
      <c r="UNS852" s="3"/>
      <c r="UNT852" s="3"/>
      <c r="UNU852" s="3"/>
      <c r="UNV852" s="3"/>
      <c r="UNW852" s="3"/>
      <c r="UNX852" s="3"/>
      <c r="UNY852" s="3"/>
      <c r="UNZ852" s="3"/>
      <c r="UOA852" s="3"/>
      <c r="UOB852" s="3"/>
      <c r="UOC852" s="3"/>
      <c r="UOD852" s="3"/>
      <c r="UOE852" s="3"/>
      <c r="UOF852" s="3"/>
      <c r="UOG852" s="3"/>
      <c r="UOH852" s="3"/>
      <c r="UOI852" s="3"/>
      <c r="UOJ852" s="3"/>
      <c r="UOK852" s="3"/>
      <c r="UOL852" s="3"/>
      <c r="UOM852" s="3"/>
      <c r="UON852" s="3"/>
      <c r="UOO852" s="3"/>
      <c r="UOP852" s="3"/>
      <c r="UOQ852" s="3"/>
      <c r="UOR852" s="3"/>
      <c r="UOS852" s="3"/>
      <c r="UOT852" s="3"/>
      <c r="UOU852" s="3"/>
      <c r="UOV852" s="3"/>
      <c r="UOW852" s="3"/>
      <c r="UOX852" s="3"/>
      <c r="UOY852" s="3"/>
      <c r="UOZ852" s="3"/>
      <c r="UPA852" s="3"/>
      <c r="UPB852" s="3"/>
      <c r="UPC852" s="3"/>
      <c r="UPD852" s="3"/>
      <c r="UPE852" s="3"/>
      <c r="UPF852" s="3"/>
      <c r="UPG852" s="3"/>
      <c r="UPH852" s="3"/>
      <c r="UPI852" s="3"/>
      <c r="UPJ852" s="3"/>
      <c r="UPK852" s="3"/>
      <c r="UPL852" s="3"/>
      <c r="UPM852" s="3"/>
      <c r="UPN852" s="3"/>
      <c r="UPO852" s="3"/>
      <c r="UPP852" s="3"/>
      <c r="UPQ852" s="3"/>
      <c r="UPR852" s="3"/>
      <c r="UPS852" s="3"/>
      <c r="UPT852" s="3"/>
      <c r="UPU852" s="3"/>
      <c r="UPV852" s="3"/>
      <c r="UPW852" s="3"/>
      <c r="UPX852" s="3"/>
      <c r="UPY852" s="3"/>
      <c r="UPZ852" s="3"/>
      <c r="UQA852" s="3"/>
      <c r="UQB852" s="3"/>
      <c r="UQC852" s="3"/>
      <c r="UQD852" s="3"/>
      <c r="UQE852" s="3"/>
      <c r="UQF852" s="3"/>
      <c r="UQG852" s="3"/>
      <c r="UQH852" s="3"/>
      <c r="UQI852" s="3"/>
      <c r="UQJ852" s="3"/>
      <c r="UQK852" s="3"/>
      <c r="UQL852" s="3"/>
      <c r="UQM852" s="3"/>
      <c r="UQN852" s="3"/>
      <c r="UQO852" s="3"/>
      <c r="UQP852" s="3"/>
      <c r="UQQ852" s="3"/>
      <c r="UQR852" s="3"/>
      <c r="UQS852" s="3"/>
      <c r="UQT852" s="3"/>
      <c r="UQU852" s="3"/>
      <c r="UQV852" s="3"/>
      <c r="UQW852" s="3"/>
      <c r="UQX852" s="3"/>
      <c r="UQY852" s="3"/>
      <c r="UQZ852" s="3"/>
      <c r="URA852" s="3"/>
      <c r="URB852" s="3"/>
      <c r="URC852" s="3"/>
      <c r="URD852" s="3"/>
      <c r="URE852" s="3"/>
      <c r="URF852" s="3"/>
      <c r="URG852" s="3"/>
      <c r="URH852" s="3"/>
      <c r="URI852" s="3"/>
      <c r="URJ852" s="3"/>
      <c r="URK852" s="3"/>
      <c r="URL852" s="3"/>
      <c r="URM852" s="3"/>
      <c r="URN852" s="3"/>
      <c r="URO852" s="3"/>
      <c r="URP852" s="3"/>
      <c r="URQ852" s="3"/>
      <c r="URR852" s="3"/>
      <c r="URS852" s="3"/>
      <c r="URT852" s="3"/>
      <c r="URU852" s="3"/>
      <c r="URV852" s="3"/>
      <c r="URW852" s="3"/>
      <c r="URX852" s="3"/>
      <c r="URY852" s="3"/>
      <c r="URZ852" s="3"/>
      <c r="USA852" s="3"/>
      <c r="USB852" s="3"/>
      <c r="USC852" s="3"/>
      <c r="USD852" s="3"/>
      <c r="USE852" s="3"/>
      <c r="USF852" s="3"/>
      <c r="USG852" s="3"/>
      <c r="USH852" s="3"/>
      <c r="USI852" s="3"/>
      <c r="USJ852" s="3"/>
      <c r="USK852" s="3"/>
      <c r="USL852" s="3"/>
      <c r="USM852" s="3"/>
      <c r="USN852" s="3"/>
      <c r="USO852" s="3"/>
      <c r="USP852" s="3"/>
      <c r="USQ852" s="3"/>
      <c r="USR852" s="3"/>
      <c r="USS852" s="3"/>
      <c r="UST852" s="3"/>
      <c r="USU852" s="3"/>
      <c r="USV852" s="3"/>
      <c r="USW852" s="3"/>
      <c r="USX852" s="3"/>
      <c r="USY852" s="3"/>
      <c r="USZ852" s="3"/>
      <c r="UTA852" s="3"/>
      <c r="UTB852" s="3"/>
      <c r="UTC852" s="3"/>
      <c r="UTD852" s="3"/>
      <c r="UTE852" s="3"/>
      <c r="UTF852" s="3"/>
      <c r="UTG852" s="3"/>
      <c r="UTH852" s="3"/>
      <c r="UTI852" s="3"/>
      <c r="UTJ852" s="3"/>
      <c r="UTK852" s="3"/>
      <c r="UTL852" s="3"/>
      <c r="UTM852" s="3"/>
      <c r="UTN852" s="3"/>
      <c r="UTO852" s="3"/>
      <c r="UTP852" s="3"/>
      <c r="UTQ852" s="3"/>
      <c r="UTR852" s="3"/>
      <c r="UTS852" s="3"/>
      <c r="UTT852" s="3"/>
      <c r="UTU852" s="3"/>
      <c r="UTV852" s="3"/>
      <c r="UTW852" s="3"/>
      <c r="UTX852" s="3"/>
      <c r="UTY852" s="3"/>
      <c r="UTZ852" s="3"/>
      <c r="UUA852" s="3"/>
      <c r="UUB852" s="3"/>
      <c r="UUC852" s="3"/>
      <c r="UUD852" s="3"/>
      <c r="UUE852" s="3"/>
      <c r="UUF852" s="3"/>
      <c r="UUG852" s="3"/>
      <c r="UUH852" s="3"/>
      <c r="UUI852" s="3"/>
      <c r="UUJ852" s="3"/>
      <c r="UUK852" s="3"/>
      <c r="UUL852" s="3"/>
      <c r="UUM852" s="3"/>
      <c r="UUN852" s="3"/>
      <c r="UUO852" s="3"/>
      <c r="UUP852" s="3"/>
      <c r="UUQ852" s="3"/>
      <c r="UUR852" s="3"/>
      <c r="UUS852" s="3"/>
      <c r="UUT852" s="3"/>
      <c r="UUU852" s="3"/>
      <c r="UUV852" s="3"/>
      <c r="UUW852" s="3"/>
      <c r="UUX852" s="3"/>
      <c r="UUY852" s="3"/>
      <c r="UUZ852" s="3"/>
      <c r="UVA852" s="3"/>
      <c r="UVB852" s="3"/>
      <c r="UVC852" s="3"/>
      <c r="UVD852" s="3"/>
      <c r="UVE852" s="3"/>
      <c r="UVF852" s="3"/>
      <c r="UVG852" s="3"/>
      <c r="UVH852" s="3"/>
      <c r="UVI852" s="3"/>
      <c r="UVJ852" s="3"/>
      <c r="UVK852" s="3"/>
      <c r="UVL852" s="3"/>
      <c r="UVM852" s="3"/>
      <c r="UVN852" s="3"/>
      <c r="UVO852" s="3"/>
      <c r="UVP852" s="3"/>
      <c r="UVQ852" s="3"/>
      <c r="UVR852" s="3"/>
      <c r="UVS852" s="3"/>
      <c r="UVT852" s="3"/>
      <c r="UVU852" s="3"/>
      <c r="UVV852" s="3"/>
      <c r="UVW852" s="3"/>
      <c r="UVX852" s="3"/>
      <c r="UVY852" s="3"/>
      <c r="UVZ852" s="3"/>
      <c r="UWA852" s="3"/>
      <c r="UWB852" s="3"/>
      <c r="UWC852" s="3"/>
      <c r="UWD852" s="3"/>
      <c r="UWE852" s="3"/>
      <c r="UWF852" s="3"/>
      <c r="UWG852" s="3"/>
      <c r="UWH852" s="3"/>
      <c r="UWI852" s="3"/>
      <c r="UWJ852" s="3"/>
      <c r="UWK852" s="3"/>
      <c r="UWL852" s="3"/>
      <c r="UWM852" s="3"/>
      <c r="UWN852" s="3"/>
      <c r="UWO852" s="3"/>
      <c r="UWP852" s="3"/>
      <c r="UWQ852" s="3"/>
      <c r="UWR852" s="3"/>
      <c r="UWS852" s="3"/>
      <c r="UWT852" s="3"/>
      <c r="UWU852" s="3"/>
      <c r="UWV852" s="3"/>
      <c r="UWW852" s="3"/>
      <c r="UWX852" s="3"/>
      <c r="UWY852" s="3"/>
      <c r="UWZ852" s="3"/>
      <c r="UXA852" s="3"/>
      <c r="UXB852" s="3"/>
      <c r="UXC852" s="3"/>
      <c r="UXD852" s="3"/>
      <c r="UXE852" s="3"/>
      <c r="UXF852" s="3"/>
      <c r="UXG852" s="3"/>
      <c r="UXH852" s="3"/>
      <c r="UXI852" s="3"/>
      <c r="UXJ852" s="3"/>
      <c r="UXK852" s="3"/>
      <c r="UXL852" s="3"/>
      <c r="UXM852" s="3"/>
      <c r="UXN852" s="3"/>
      <c r="UXO852" s="3"/>
      <c r="UXP852" s="3"/>
      <c r="UXQ852" s="3"/>
      <c r="UXR852" s="3"/>
      <c r="UXS852" s="3"/>
      <c r="UXT852" s="3"/>
      <c r="UXU852" s="3"/>
      <c r="UXV852" s="3"/>
      <c r="UXW852" s="3"/>
      <c r="UXX852" s="3"/>
      <c r="UXY852" s="3"/>
      <c r="UXZ852" s="3"/>
      <c r="UYA852" s="3"/>
      <c r="UYB852" s="3"/>
      <c r="UYC852" s="3"/>
      <c r="UYD852" s="3"/>
      <c r="UYE852" s="3"/>
      <c r="UYF852" s="3"/>
      <c r="UYG852" s="3"/>
      <c r="UYH852" s="3"/>
      <c r="UYI852" s="3"/>
      <c r="UYJ852" s="3"/>
      <c r="UYK852" s="3"/>
      <c r="UYL852" s="3"/>
      <c r="UYM852" s="3"/>
      <c r="UYN852" s="3"/>
      <c r="UYO852" s="3"/>
      <c r="UYP852" s="3"/>
      <c r="UYQ852" s="3"/>
      <c r="UYR852" s="3"/>
      <c r="UYS852" s="3"/>
      <c r="UYT852" s="3"/>
      <c r="UYU852" s="3"/>
      <c r="UYV852" s="3"/>
      <c r="UYW852" s="3"/>
      <c r="UYX852" s="3"/>
      <c r="UYY852" s="3"/>
      <c r="UYZ852" s="3"/>
      <c r="UZA852" s="3"/>
      <c r="UZB852" s="3"/>
      <c r="UZC852" s="3"/>
      <c r="UZD852" s="3"/>
      <c r="UZE852" s="3"/>
      <c r="UZF852" s="3"/>
      <c r="UZG852" s="3"/>
      <c r="UZH852" s="3"/>
      <c r="UZI852" s="3"/>
      <c r="UZJ852" s="3"/>
      <c r="UZK852" s="3"/>
      <c r="UZL852" s="3"/>
      <c r="UZM852" s="3"/>
      <c r="UZN852" s="3"/>
      <c r="UZO852" s="3"/>
      <c r="UZP852" s="3"/>
      <c r="UZQ852" s="3"/>
      <c r="UZR852" s="3"/>
      <c r="UZS852" s="3"/>
      <c r="UZT852" s="3"/>
      <c r="UZU852" s="3"/>
      <c r="UZV852" s="3"/>
      <c r="UZW852" s="3"/>
      <c r="UZX852" s="3"/>
      <c r="UZY852" s="3"/>
      <c r="UZZ852" s="3"/>
      <c r="VAA852" s="3"/>
      <c r="VAB852" s="3"/>
      <c r="VAC852" s="3"/>
      <c r="VAD852" s="3"/>
      <c r="VAE852" s="3"/>
      <c r="VAF852" s="3"/>
      <c r="VAG852" s="3"/>
      <c r="VAH852" s="3"/>
      <c r="VAI852" s="3"/>
      <c r="VAJ852" s="3"/>
      <c r="VAK852" s="3"/>
      <c r="VAL852" s="3"/>
      <c r="VAM852" s="3"/>
      <c r="VAN852" s="3"/>
      <c r="VAO852" s="3"/>
      <c r="VAP852" s="3"/>
      <c r="VAQ852" s="3"/>
      <c r="VAR852" s="3"/>
      <c r="VAS852" s="3"/>
      <c r="VAT852" s="3"/>
      <c r="VAU852" s="3"/>
      <c r="VAV852" s="3"/>
      <c r="VAW852" s="3"/>
      <c r="VAX852" s="3"/>
      <c r="VAY852" s="3"/>
      <c r="VAZ852" s="3"/>
      <c r="VBA852" s="3"/>
      <c r="VBB852" s="3"/>
      <c r="VBC852" s="3"/>
      <c r="VBD852" s="3"/>
      <c r="VBE852" s="3"/>
      <c r="VBF852" s="3"/>
      <c r="VBG852" s="3"/>
      <c r="VBH852" s="3"/>
      <c r="VBI852" s="3"/>
      <c r="VBJ852" s="3"/>
      <c r="VBK852" s="3"/>
      <c r="VBL852" s="3"/>
      <c r="VBM852" s="3"/>
      <c r="VBN852" s="3"/>
      <c r="VBO852" s="3"/>
      <c r="VBP852" s="3"/>
      <c r="VBQ852" s="3"/>
      <c r="VBR852" s="3"/>
      <c r="VBS852" s="3"/>
      <c r="VBT852" s="3"/>
      <c r="VBU852" s="3"/>
      <c r="VBV852" s="3"/>
      <c r="VBW852" s="3"/>
      <c r="VBX852" s="3"/>
      <c r="VBY852" s="3"/>
      <c r="VBZ852" s="3"/>
      <c r="VCA852" s="3"/>
      <c r="VCB852" s="3"/>
      <c r="VCC852" s="3"/>
      <c r="VCD852" s="3"/>
      <c r="VCE852" s="3"/>
      <c r="VCF852" s="3"/>
      <c r="VCG852" s="3"/>
      <c r="VCH852" s="3"/>
      <c r="VCI852" s="3"/>
      <c r="VCJ852" s="3"/>
      <c r="VCK852" s="3"/>
      <c r="VCL852" s="3"/>
      <c r="VCM852" s="3"/>
      <c r="VCN852" s="3"/>
      <c r="VCO852" s="3"/>
      <c r="VCP852" s="3"/>
      <c r="VCQ852" s="3"/>
      <c r="VCR852" s="3"/>
      <c r="VCS852" s="3"/>
      <c r="VCT852" s="3"/>
      <c r="VCU852" s="3"/>
      <c r="VCV852" s="3"/>
      <c r="VCW852" s="3"/>
      <c r="VCX852" s="3"/>
      <c r="VCY852" s="3"/>
      <c r="VCZ852" s="3"/>
      <c r="VDA852" s="3"/>
      <c r="VDB852" s="3"/>
      <c r="VDC852" s="3"/>
      <c r="VDD852" s="3"/>
      <c r="VDE852" s="3"/>
      <c r="VDF852" s="3"/>
      <c r="VDG852" s="3"/>
      <c r="VDH852" s="3"/>
      <c r="VDI852" s="3"/>
      <c r="VDJ852" s="3"/>
      <c r="VDK852" s="3"/>
      <c r="VDL852" s="3"/>
      <c r="VDM852" s="3"/>
      <c r="VDN852" s="3"/>
      <c r="VDO852" s="3"/>
      <c r="VDP852" s="3"/>
      <c r="VDQ852" s="3"/>
      <c r="VDR852" s="3"/>
      <c r="VDS852" s="3"/>
      <c r="VDT852" s="3"/>
      <c r="VDU852" s="3"/>
      <c r="VDV852" s="3"/>
      <c r="VDW852" s="3"/>
      <c r="VDX852" s="3"/>
      <c r="VDY852" s="3"/>
      <c r="VDZ852" s="3"/>
      <c r="VEA852" s="3"/>
      <c r="VEB852" s="3"/>
      <c r="VEC852" s="3"/>
      <c r="VED852" s="3"/>
      <c r="VEE852" s="3"/>
      <c r="VEF852" s="3"/>
      <c r="VEG852" s="3"/>
      <c r="VEH852" s="3"/>
      <c r="VEI852" s="3"/>
      <c r="VEJ852" s="3"/>
      <c r="VEK852" s="3"/>
      <c r="VEL852" s="3"/>
      <c r="VEM852" s="3"/>
      <c r="VEN852" s="3"/>
      <c r="VEO852" s="3"/>
      <c r="VEP852" s="3"/>
      <c r="VEQ852" s="3"/>
      <c r="VER852" s="3"/>
      <c r="VES852" s="3"/>
      <c r="VET852" s="3"/>
      <c r="VEU852" s="3"/>
      <c r="VEV852" s="3"/>
      <c r="VEW852" s="3"/>
      <c r="VEX852" s="3"/>
      <c r="VEY852" s="3"/>
      <c r="VEZ852" s="3"/>
      <c r="VFA852" s="3"/>
      <c r="VFB852" s="3"/>
      <c r="VFC852" s="3"/>
      <c r="VFD852" s="3"/>
      <c r="VFE852" s="3"/>
      <c r="VFF852" s="3"/>
      <c r="VFG852" s="3"/>
      <c r="VFH852" s="3"/>
      <c r="VFI852" s="3"/>
      <c r="VFJ852" s="3"/>
      <c r="VFK852" s="3"/>
      <c r="VFL852" s="3"/>
      <c r="VFM852" s="3"/>
      <c r="VFN852" s="3"/>
      <c r="VFO852" s="3"/>
      <c r="VFP852" s="3"/>
      <c r="VFQ852" s="3"/>
      <c r="VFR852" s="3"/>
      <c r="VFS852" s="3"/>
      <c r="VFT852" s="3"/>
      <c r="VFU852" s="3"/>
      <c r="VFV852" s="3"/>
      <c r="VFW852" s="3"/>
      <c r="VFX852" s="3"/>
      <c r="VFY852" s="3"/>
      <c r="VFZ852" s="3"/>
      <c r="VGA852" s="3"/>
      <c r="VGB852" s="3"/>
      <c r="VGC852" s="3"/>
      <c r="VGD852" s="3"/>
      <c r="VGE852" s="3"/>
      <c r="VGF852" s="3"/>
      <c r="VGG852" s="3"/>
      <c r="VGH852" s="3"/>
      <c r="VGI852" s="3"/>
      <c r="VGJ852" s="3"/>
      <c r="VGK852" s="3"/>
      <c r="VGL852" s="3"/>
      <c r="VGM852" s="3"/>
      <c r="VGN852" s="3"/>
      <c r="VGO852" s="3"/>
      <c r="VGP852" s="3"/>
      <c r="VGQ852" s="3"/>
      <c r="VGR852" s="3"/>
      <c r="VGS852" s="3"/>
      <c r="VGT852" s="3"/>
      <c r="VGU852" s="3"/>
      <c r="VGV852" s="3"/>
      <c r="VGW852" s="3"/>
      <c r="VGX852" s="3"/>
      <c r="VGY852" s="3"/>
      <c r="VGZ852" s="3"/>
      <c r="VHA852" s="3"/>
      <c r="VHB852" s="3"/>
      <c r="VHC852" s="3"/>
      <c r="VHD852" s="3"/>
      <c r="VHE852" s="3"/>
      <c r="VHF852" s="3"/>
      <c r="VHG852" s="3"/>
      <c r="VHH852" s="3"/>
      <c r="VHI852" s="3"/>
      <c r="VHJ852" s="3"/>
      <c r="VHK852" s="3"/>
      <c r="VHL852" s="3"/>
      <c r="VHM852" s="3"/>
      <c r="VHN852" s="3"/>
      <c r="VHO852" s="3"/>
      <c r="VHP852" s="3"/>
      <c r="VHQ852" s="3"/>
      <c r="VHR852" s="3"/>
      <c r="VHS852" s="3"/>
      <c r="VHT852" s="3"/>
      <c r="VHU852" s="3"/>
      <c r="VHV852" s="3"/>
      <c r="VHW852" s="3"/>
      <c r="VHX852" s="3"/>
      <c r="VHY852" s="3"/>
      <c r="VHZ852" s="3"/>
      <c r="VIA852" s="3"/>
      <c r="VIB852" s="3"/>
      <c r="VIC852" s="3"/>
      <c r="VID852" s="3"/>
      <c r="VIE852" s="3"/>
      <c r="VIF852" s="3"/>
      <c r="VIG852" s="3"/>
      <c r="VIH852" s="3"/>
      <c r="VII852" s="3"/>
      <c r="VIJ852" s="3"/>
      <c r="VIK852" s="3"/>
      <c r="VIL852" s="3"/>
      <c r="VIM852" s="3"/>
      <c r="VIN852" s="3"/>
      <c r="VIO852" s="3"/>
      <c r="VIP852" s="3"/>
      <c r="VIQ852" s="3"/>
      <c r="VIR852" s="3"/>
      <c r="VIS852" s="3"/>
      <c r="VIT852" s="3"/>
      <c r="VIU852" s="3"/>
      <c r="VIV852" s="3"/>
      <c r="VIW852" s="3"/>
      <c r="VIX852" s="3"/>
      <c r="VIY852" s="3"/>
      <c r="VIZ852" s="3"/>
      <c r="VJA852" s="3"/>
      <c r="VJB852" s="3"/>
      <c r="VJC852" s="3"/>
      <c r="VJD852" s="3"/>
      <c r="VJE852" s="3"/>
      <c r="VJF852" s="3"/>
      <c r="VJG852" s="3"/>
      <c r="VJH852" s="3"/>
      <c r="VJI852" s="3"/>
      <c r="VJJ852" s="3"/>
      <c r="VJK852" s="3"/>
      <c r="VJL852" s="3"/>
      <c r="VJM852" s="3"/>
      <c r="VJN852" s="3"/>
      <c r="VJO852" s="3"/>
      <c r="VJP852" s="3"/>
      <c r="VJQ852" s="3"/>
      <c r="VJR852" s="3"/>
      <c r="VJS852" s="3"/>
      <c r="VJT852" s="3"/>
      <c r="VJU852" s="3"/>
      <c r="VJV852" s="3"/>
      <c r="VJW852" s="3"/>
      <c r="VJX852" s="3"/>
      <c r="VJY852" s="3"/>
      <c r="VJZ852" s="3"/>
      <c r="VKA852" s="3"/>
      <c r="VKB852" s="3"/>
      <c r="VKC852" s="3"/>
      <c r="VKD852" s="3"/>
      <c r="VKE852" s="3"/>
      <c r="VKF852" s="3"/>
      <c r="VKG852" s="3"/>
      <c r="VKH852" s="3"/>
      <c r="VKI852" s="3"/>
      <c r="VKJ852" s="3"/>
      <c r="VKK852" s="3"/>
      <c r="VKL852" s="3"/>
      <c r="VKM852" s="3"/>
      <c r="VKN852" s="3"/>
      <c r="VKO852" s="3"/>
      <c r="VKP852" s="3"/>
      <c r="VKQ852" s="3"/>
      <c r="VKR852" s="3"/>
      <c r="VKS852" s="3"/>
      <c r="VKT852" s="3"/>
      <c r="VKU852" s="3"/>
      <c r="VKV852" s="3"/>
      <c r="VKW852" s="3"/>
      <c r="VKX852" s="3"/>
      <c r="VKY852" s="3"/>
      <c r="VKZ852" s="3"/>
      <c r="VLA852" s="3"/>
      <c r="VLB852" s="3"/>
      <c r="VLC852" s="3"/>
      <c r="VLD852" s="3"/>
      <c r="VLE852" s="3"/>
      <c r="VLF852" s="3"/>
      <c r="VLG852" s="3"/>
      <c r="VLH852" s="3"/>
      <c r="VLI852" s="3"/>
      <c r="VLJ852" s="3"/>
      <c r="VLK852" s="3"/>
      <c r="VLL852" s="3"/>
      <c r="VLM852" s="3"/>
      <c r="VLN852" s="3"/>
      <c r="VLO852" s="3"/>
      <c r="VLP852" s="3"/>
      <c r="VLQ852" s="3"/>
      <c r="VLR852" s="3"/>
      <c r="VLS852" s="3"/>
      <c r="VLT852" s="3"/>
      <c r="VLU852" s="3"/>
      <c r="VLV852" s="3"/>
      <c r="VLW852" s="3"/>
      <c r="VLX852" s="3"/>
      <c r="VLY852" s="3"/>
      <c r="VLZ852" s="3"/>
      <c r="VMA852" s="3"/>
      <c r="VMB852" s="3"/>
      <c r="VMC852" s="3"/>
      <c r="VMD852" s="3"/>
      <c r="VME852" s="3"/>
      <c r="VMF852" s="3"/>
      <c r="VMG852" s="3"/>
      <c r="VMH852" s="3"/>
      <c r="VMI852" s="3"/>
      <c r="VMJ852" s="3"/>
      <c r="VMK852" s="3"/>
      <c r="VML852" s="3"/>
      <c r="VMM852" s="3"/>
      <c r="VMN852" s="3"/>
      <c r="VMO852" s="3"/>
      <c r="VMP852" s="3"/>
      <c r="VMQ852" s="3"/>
      <c r="VMR852" s="3"/>
      <c r="VMS852" s="3"/>
      <c r="VMT852" s="3"/>
      <c r="VMU852" s="3"/>
      <c r="VMV852" s="3"/>
      <c r="VMW852" s="3"/>
      <c r="VMX852" s="3"/>
      <c r="VMY852" s="3"/>
      <c r="VMZ852" s="3"/>
      <c r="VNA852" s="3"/>
      <c r="VNB852" s="3"/>
      <c r="VNC852" s="3"/>
      <c r="VND852" s="3"/>
      <c r="VNE852" s="3"/>
      <c r="VNF852" s="3"/>
      <c r="VNG852" s="3"/>
      <c r="VNH852" s="3"/>
      <c r="VNI852" s="3"/>
      <c r="VNJ852" s="3"/>
      <c r="VNK852" s="3"/>
      <c r="VNL852" s="3"/>
      <c r="VNM852" s="3"/>
      <c r="VNN852" s="3"/>
      <c r="VNO852" s="3"/>
      <c r="VNP852" s="3"/>
      <c r="VNQ852" s="3"/>
      <c r="VNR852" s="3"/>
      <c r="VNS852" s="3"/>
      <c r="VNT852" s="3"/>
      <c r="VNU852" s="3"/>
      <c r="VNV852" s="3"/>
      <c r="VNW852" s="3"/>
      <c r="VNX852" s="3"/>
      <c r="VNY852" s="3"/>
      <c r="VNZ852" s="3"/>
      <c r="VOA852" s="3"/>
      <c r="VOB852" s="3"/>
      <c r="VOC852" s="3"/>
      <c r="VOD852" s="3"/>
      <c r="VOE852" s="3"/>
      <c r="VOF852" s="3"/>
      <c r="VOG852" s="3"/>
      <c r="VOH852" s="3"/>
      <c r="VOI852" s="3"/>
      <c r="VOJ852" s="3"/>
      <c r="VOK852" s="3"/>
      <c r="VOL852" s="3"/>
      <c r="VOM852" s="3"/>
      <c r="VON852" s="3"/>
      <c r="VOO852" s="3"/>
      <c r="VOP852" s="3"/>
      <c r="VOQ852" s="3"/>
      <c r="VOR852" s="3"/>
      <c r="VOS852" s="3"/>
      <c r="VOT852" s="3"/>
      <c r="VOU852" s="3"/>
      <c r="VOV852" s="3"/>
      <c r="VOW852" s="3"/>
      <c r="VOX852" s="3"/>
      <c r="VOY852" s="3"/>
      <c r="VOZ852" s="3"/>
      <c r="VPA852" s="3"/>
      <c r="VPB852" s="3"/>
      <c r="VPC852" s="3"/>
      <c r="VPD852" s="3"/>
      <c r="VPE852" s="3"/>
      <c r="VPF852" s="3"/>
      <c r="VPG852" s="3"/>
      <c r="VPH852" s="3"/>
      <c r="VPI852" s="3"/>
      <c r="VPJ852" s="3"/>
      <c r="VPK852" s="3"/>
      <c r="VPL852" s="3"/>
      <c r="VPM852" s="3"/>
      <c r="VPN852" s="3"/>
      <c r="VPO852" s="3"/>
      <c r="VPP852" s="3"/>
      <c r="VPQ852" s="3"/>
      <c r="VPR852" s="3"/>
      <c r="VPS852" s="3"/>
      <c r="VPT852" s="3"/>
      <c r="VPU852" s="3"/>
      <c r="VPV852" s="3"/>
      <c r="VPW852" s="3"/>
      <c r="VPX852" s="3"/>
      <c r="VPY852" s="3"/>
      <c r="VPZ852" s="3"/>
      <c r="VQA852" s="3"/>
      <c r="VQB852" s="3"/>
      <c r="VQC852" s="3"/>
      <c r="VQD852" s="3"/>
      <c r="VQE852" s="3"/>
      <c r="VQF852" s="3"/>
      <c r="VQG852" s="3"/>
      <c r="VQH852" s="3"/>
      <c r="VQI852" s="3"/>
      <c r="VQJ852" s="3"/>
      <c r="VQK852" s="3"/>
      <c r="VQL852" s="3"/>
      <c r="VQM852" s="3"/>
      <c r="VQN852" s="3"/>
      <c r="VQO852" s="3"/>
      <c r="VQP852" s="3"/>
      <c r="VQQ852" s="3"/>
      <c r="VQR852" s="3"/>
      <c r="VQS852" s="3"/>
      <c r="VQT852" s="3"/>
      <c r="VQU852" s="3"/>
      <c r="VQV852" s="3"/>
      <c r="VQW852" s="3"/>
      <c r="VQX852" s="3"/>
      <c r="VQY852" s="3"/>
      <c r="VQZ852" s="3"/>
      <c r="VRA852" s="3"/>
      <c r="VRB852" s="3"/>
      <c r="VRC852" s="3"/>
      <c r="VRD852" s="3"/>
      <c r="VRE852" s="3"/>
      <c r="VRF852" s="3"/>
      <c r="VRG852" s="3"/>
      <c r="VRH852" s="3"/>
      <c r="VRI852" s="3"/>
      <c r="VRJ852" s="3"/>
      <c r="VRK852" s="3"/>
      <c r="VRL852" s="3"/>
      <c r="VRM852" s="3"/>
      <c r="VRN852" s="3"/>
      <c r="VRO852" s="3"/>
      <c r="VRP852" s="3"/>
      <c r="VRQ852" s="3"/>
      <c r="VRR852" s="3"/>
      <c r="VRS852" s="3"/>
      <c r="VRT852" s="3"/>
      <c r="VRU852" s="3"/>
      <c r="VRV852" s="3"/>
      <c r="VRW852" s="3"/>
      <c r="VRX852" s="3"/>
      <c r="VRY852" s="3"/>
      <c r="VRZ852" s="3"/>
      <c r="VSA852" s="3"/>
      <c r="VSB852" s="3"/>
      <c r="VSC852" s="3"/>
      <c r="VSD852" s="3"/>
      <c r="VSE852" s="3"/>
      <c r="VSF852" s="3"/>
      <c r="VSG852" s="3"/>
      <c r="VSH852" s="3"/>
      <c r="VSI852" s="3"/>
      <c r="VSJ852" s="3"/>
      <c r="VSK852" s="3"/>
      <c r="VSL852" s="3"/>
      <c r="VSM852" s="3"/>
      <c r="VSN852" s="3"/>
      <c r="VSO852" s="3"/>
      <c r="VSP852" s="3"/>
      <c r="VSQ852" s="3"/>
      <c r="VSR852" s="3"/>
      <c r="VSS852" s="3"/>
      <c r="VST852" s="3"/>
      <c r="VSU852" s="3"/>
      <c r="VSV852" s="3"/>
      <c r="VSW852" s="3"/>
      <c r="VSX852" s="3"/>
      <c r="VSY852" s="3"/>
      <c r="VSZ852" s="3"/>
      <c r="VTA852" s="3"/>
      <c r="VTB852" s="3"/>
      <c r="VTC852" s="3"/>
      <c r="VTD852" s="3"/>
      <c r="VTE852" s="3"/>
      <c r="VTF852" s="3"/>
      <c r="VTG852" s="3"/>
      <c r="VTH852" s="3"/>
      <c r="VTI852" s="3"/>
      <c r="VTJ852" s="3"/>
      <c r="VTK852" s="3"/>
      <c r="VTL852" s="3"/>
      <c r="VTM852" s="3"/>
      <c r="VTN852" s="3"/>
      <c r="VTO852" s="3"/>
      <c r="VTP852" s="3"/>
      <c r="VTQ852" s="3"/>
      <c r="VTR852" s="3"/>
      <c r="VTS852" s="3"/>
      <c r="VTT852" s="3"/>
      <c r="VTU852" s="3"/>
      <c r="VTV852" s="3"/>
      <c r="VTW852" s="3"/>
      <c r="VTX852" s="3"/>
      <c r="VTY852" s="3"/>
      <c r="VTZ852" s="3"/>
      <c r="VUA852" s="3"/>
      <c r="VUB852" s="3"/>
      <c r="VUC852" s="3"/>
      <c r="VUD852" s="3"/>
      <c r="VUE852" s="3"/>
      <c r="VUF852" s="3"/>
      <c r="VUG852" s="3"/>
      <c r="VUH852" s="3"/>
      <c r="VUI852" s="3"/>
      <c r="VUJ852" s="3"/>
      <c r="VUK852" s="3"/>
      <c r="VUL852" s="3"/>
      <c r="VUM852" s="3"/>
      <c r="VUN852" s="3"/>
      <c r="VUO852" s="3"/>
      <c r="VUP852" s="3"/>
      <c r="VUQ852" s="3"/>
      <c r="VUR852" s="3"/>
      <c r="VUS852" s="3"/>
      <c r="VUT852" s="3"/>
      <c r="VUU852" s="3"/>
      <c r="VUV852" s="3"/>
      <c r="VUW852" s="3"/>
      <c r="VUX852" s="3"/>
      <c r="VUY852" s="3"/>
      <c r="VUZ852" s="3"/>
      <c r="VVA852" s="3"/>
      <c r="VVB852" s="3"/>
      <c r="VVC852" s="3"/>
      <c r="VVD852" s="3"/>
      <c r="VVE852" s="3"/>
      <c r="VVF852" s="3"/>
      <c r="VVG852" s="3"/>
      <c r="VVH852" s="3"/>
      <c r="VVI852" s="3"/>
      <c r="VVJ852" s="3"/>
      <c r="VVK852" s="3"/>
      <c r="VVL852" s="3"/>
      <c r="VVM852" s="3"/>
      <c r="VVN852" s="3"/>
      <c r="VVO852" s="3"/>
      <c r="VVP852" s="3"/>
      <c r="VVQ852" s="3"/>
      <c r="VVR852" s="3"/>
      <c r="VVS852" s="3"/>
      <c r="VVT852" s="3"/>
      <c r="VVU852" s="3"/>
      <c r="VVV852" s="3"/>
      <c r="VVW852" s="3"/>
      <c r="VVX852" s="3"/>
      <c r="VVY852" s="3"/>
      <c r="VVZ852" s="3"/>
      <c r="VWA852" s="3"/>
      <c r="VWB852" s="3"/>
      <c r="VWC852" s="3"/>
      <c r="VWD852" s="3"/>
      <c r="VWE852" s="3"/>
      <c r="VWF852" s="3"/>
      <c r="VWG852" s="3"/>
      <c r="VWH852" s="3"/>
      <c r="VWI852" s="3"/>
      <c r="VWJ852" s="3"/>
      <c r="VWK852" s="3"/>
      <c r="VWL852" s="3"/>
      <c r="VWM852" s="3"/>
      <c r="VWN852" s="3"/>
      <c r="VWO852" s="3"/>
      <c r="VWP852" s="3"/>
      <c r="VWQ852" s="3"/>
      <c r="VWR852" s="3"/>
      <c r="VWS852" s="3"/>
      <c r="VWT852" s="3"/>
      <c r="VWU852" s="3"/>
      <c r="VWV852" s="3"/>
      <c r="VWW852" s="3"/>
      <c r="VWX852" s="3"/>
      <c r="VWY852" s="3"/>
      <c r="VWZ852" s="3"/>
      <c r="VXA852" s="3"/>
      <c r="VXB852" s="3"/>
      <c r="VXC852" s="3"/>
      <c r="VXD852" s="3"/>
      <c r="VXE852" s="3"/>
      <c r="VXF852" s="3"/>
      <c r="VXG852" s="3"/>
      <c r="VXH852" s="3"/>
      <c r="VXI852" s="3"/>
      <c r="VXJ852" s="3"/>
      <c r="VXK852" s="3"/>
      <c r="VXL852" s="3"/>
      <c r="VXM852" s="3"/>
      <c r="VXN852" s="3"/>
      <c r="VXO852" s="3"/>
      <c r="VXP852" s="3"/>
      <c r="VXQ852" s="3"/>
      <c r="VXR852" s="3"/>
      <c r="VXS852" s="3"/>
      <c r="VXT852" s="3"/>
      <c r="VXU852" s="3"/>
      <c r="VXV852" s="3"/>
      <c r="VXW852" s="3"/>
      <c r="VXX852" s="3"/>
      <c r="VXY852" s="3"/>
      <c r="VXZ852" s="3"/>
      <c r="VYA852" s="3"/>
      <c r="VYB852" s="3"/>
      <c r="VYC852" s="3"/>
      <c r="VYD852" s="3"/>
      <c r="VYE852" s="3"/>
      <c r="VYF852" s="3"/>
      <c r="VYG852" s="3"/>
      <c r="VYH852" s="3"/>
      <c r="VYI852" s="3"/>
      <c r="VYJ852" s="3"/>
      <c r="VYK852" s="3"/>
      <c r="VYL852" s="3"/>
      <c r="VYM852" s="3"/>
      <c r="VYN852" s="3"/>
      <c r="VYO852" s="3"/>
      <c r="VYP852" s="3"/>
      <c r="VYQ852" s="3"/>
      <c r="VYR852" s="3"/>
      <c r="VYS852" s="3"/>
      <c r="VYT852" s="3"/>
      <c r="VYU852" s="3"/>
      <c r="VYV852" s="3"/>
      <c r="VYW852" s="3"/>
      <c r="VYX852" s="3"/>
      <c r="VYY852" s="3"/>
      <c r="VYZ852" s="3"/>
      <c r="VZA852" s="3"/>
      <c r="VZB852" s="3"/>
      <c r="VZC852" s="3"/>
      <c r="VZD852" s="3"/>
      <c r="VZE852" s="3"/>
      <c r="VZF852" s="3"/>
      <c r="VZG852" s="3"/>
      <c r="VZH852" s="3"/>
      <c r="VZI852" s="3"/>
      <c r="VZJ852" s="3"/>
      <c r="VZK852" s="3"/>
      <c r="VZL852" s="3"/>
      <c r="VZM852" s="3"/>
      <c r="VZN852" s="3"/>
      <c r="VZO852" s="3"/>
      <c r="VZP852" s="3"/>
      <c r="VZQ852" s="3"/>
      <c r="VZR852" s="3"/>
      <c r="VZS852" s="3"/>
      <c r="VZT852" s="3"/>
      <c r="VZU852" s="3"/>
      <c r="VZV852" s="3"/>
      <c r="VZW852" s="3"/>
      <c r="VZX852" s="3"/>
      <c r="VZY852" s="3"/>
      <c r="VZZ852" s="3"/>
      <c r="WAA852" s="3"/>
      <c r="WAB852" s="3"/>
      <c r="WAC852" s="3"/>
      <c r="WAD852" s="3"/>
      <c r="WAE852" s="3"/>
      <c r="WAF852" s="3"/>
      <c r="WAG852" s="3"/>
      <c r="WAH852" s="3"/>
      <c r="WAI852" s="3"/>
      <c r="WAJ852" s="3"/>
      <c r="WAK852" s="3"/>
      <c r="WAL852" s="3"/>
      <c r="WAM852" s="3"/>
      <c r="WAN852" s="3"/>
      <c r="WAO852" s="3"/>
      <c r="WAP852" s="3"/>
      <c r="WAQ852" s="3"/>
      <c r="WAR852" s="3"/>
      <c r="WAS852" s="3"/>
      <c r="WAT852" s="3"/>
      <c r="WAU852" s="3"/>
      <c r="WAV852" s="3"/>
      <c r="WAW852" s="3"/>
      <c r="WAX852" s="3"/>
      <c r="WAY852" s="3"/>
      <c r="WAZ852" s="3"/>
      <c r="WBA852" s="3"/>
      <c r="WBB852" s="3"/>
      <c r="WBC852" s="3"/>
      <c r="WBD852" s="3"/>
      <c r="WBE852" s="3"/>
      <c r="WBF852" s="3"/>
      <c r="WBG852" s="3"/>
      <c r="WBH852" s="3"/>
      <c r="WBI852" s="3"/>
      <c r="WBJ852" s="3"/>
      <c r="WBK852" s="3"/>
      <c r="WBL852" s="3"/>
      <c r="WBM852" s="3"/>
      <c r="WBN852" s="3"/>
      <c r="WBO852" s="3"/>
      <c r="WBP852" s="3"/>
      <c r="WBQ852" s="3"/>
      <c r="WBR852" s="3"/>
      <c r="WBS852" s="3"/>
      <c r="WBT852" s="3"/>
      <c r="WBU852" s="3"/>
      <c r="WBV852" s="3"/>
      <c r="WBW852" s="3"/>
      <c r="WBX852" s="3"/>
      <c r="WBY852" s="3"/>
      <c r="WBZ852" s="3"/>
      <c r="WCA852" s="3"/>
      <c r="WCB852" s="3"/>
      <c r="WCC852" s="3"/>
      <c r="WCD852" s="3"/>
      <c r="WCE852" s="3"/>
      <c r="WCF852" s="3"/>
      <c r="WCG852" s="3"/>
      <c r="WCH852" s="3"/>
      <c r="WCI852" s="3"/>
      <c r="WCJ852" s="3"/>
      <c r="WCK852" s="3"/>
      <c r="WCL852" s="3"/>
      <c r="WCM852" s="3"/>
      <c r="WCN852" s="3"/>
      <c r="WCO852" s="3"/>
      <c r="WCP852" s="3"/>
      <c r="WCQ852" s="3"/>
      <c r="WCR852" s="3"/>
      <c r="WCS852" s="3"/>
      <c r="WCT852" s="3"/>
      <c r="WCU852" s="3"/>
      <c r="WCV852" s="3"/>
      <c r="WCW852" s="3"/>
      <c r="WCX852" s="3"/>
      <c r="WCY852" s="3"/>
      <c r="WCZ852" s="3"/>
      <c r="WDA852" s="3"/>
      <c r="WDB852" s="3"/>
      <c r="WDC852" s="3"/>
      <c r="WDD852" s="3"/>
      <c r="WDE852" s="3"/>
      <c r="WDF852" s="3"/>
      <c r="WDG852" s="3"/>
      <c r="WDH852" s="3"/>
      <c r="WDI852" s="3"/>
      <c r="WDJ852" s="3"/>
      <c r="WDK852" s="3"/>
      <c r="WDL852" s="3"/>
      <c r="WDM852" s="3"/>
      <c r="WDN852" s="3"/>
      <c r="WDO852" s="3"/>
      <c r="WDP852" s="3"/>
      <c r="WDQ852" s="3"/>
      <c r="WDR852" s="3"/>
      <c r="WDS852" s="3"/>
      <c r="WDT852" s="3"/>
      <c r="WDU852" s="3"/>
      <c r="WDV852" s="3"/>
      <c r="WDW852" s="3"/>
      <c r="WDX852" s="3"/>
      <c r="WDY852" s="3"/>
      <c r="WDZ852" s="3"/>
      <c r="WEA852" s="3"/>
      <c r="WEB852" s="3"/>
      <c r="WEC852" s="3"/>
      <c r="WED852" s="3"/>
      <c r="WEE852" s="3"/>
      <c r="WEF852" s="3"/>
      <c r="WEG852" s="3"/>
      <c r="WEH852" s="3"/>
      <c r="WEI852" s="3"/>
      <c r="WEJ852" s="3"/>
      <c r="WEK852" s="3"/>
      <c r="WEL852" s="3"/>
      <c r="WEM852" s="3"/>
      <c r="WEN852" s="3"/>
      <c r="WEO852" s="3"/>
      <c r="WEP852" s="3"/>
      <c r="WEQ852" s="3"/>
      <c r="WER852" s="3"/>
      <c r="WES852" s="3"/>
      <c r="WET852" s="3"/>
      <c r="WEU852" s="3"/>
      <c r="WEV852" s="3"/>
      <c r="WEW852" s="3"/>
      <c r="WEX852" s="3"/>
      <c r="WEY852" s="3"/>
      <c r="WEZ852" s="3"/>
      <c r="WFA852" s="3"/>
      <c r="WFB852" s="3"/>
      <c r="WFC852" s="3"/>
      <c r="WFD852" s="3"/>
      <c r="WFE852" s="3"/>
      <c r="WFF852" s="3"/>
      <c r="WFG852" s="3"/>
      <c r="WFH852" s="3"/>
      <c r="WFI852" s="3"/>
      <c r="WFJ852" s="3"/>
      <c r="WFK852" s="3"/>
      <c r="WFL852" s="3"/>
      <c r="WFM852" s="3"/>
      <c r="WFN852" s="3"/>
      <c r="WFO852" s="3"/>
      <c r="WFP852" s="3"/>
      <c r="WFQ852" s="3"/>
      <c r="WFR852" s="3"/>
      <c r="WFS852" s="3"/>
      <c r="WFT852" s="3"/>
      <c r="WFU852" s="3"/>
      <c r="WFV852" s="3"/>
      <c r="WFW852" s="3"/>
      <c r="WFX852" s="3"/>
      <c r="WFY852" s="3"/>
      <c r="WFZ852" s="3"/>
      <c r="WGA852" s="3"/>
      <c r="WGB852" s="3"/>
      <c r="WGC852" s="3"/>
      <c r="WGD852" s="3"/>
      <c r="WGE852" s="3"/>
      <c r="WGF852" s="3"/>
      <c r="WGG852" s="3"/>
      <c r="WGH852" s="3"/>
      <c r="WGI852" s="3"/>
      <c r="WGJ852" s="3"/>
      <c r="WGK852" s="3"/>
      <c r="WGL852" s="3"/>
      <c r="WGM852" s="3"/>
      <c r="WGN852" s="3"/>
      <c r="WGO852" s="3"/>
      <c r="WGP852" s="3"/>
      <c r="WGQ852" s="3"/>
      <c r="WGR852" s="3"/>
      <c r="WGS852" s="3"/>
      <c r="WGT852" s="3"/>
      <c r="WGU852" s="3"/>
      <c r="WGV852" s="3"/>
      <c r="WGW852" s="3"/>
      <c r="WGX852" s="3"/>
      <c r="WGY852" s="3"/>
      <c r="WGZ852" s="3"/>
      <c r="WHA852" s="3"/>
      <c r="WHB852" s="3"/>
      <c r="WHC852" s="3"/>
      <c r="WHD852" s="3"/>
      <c r="WHE852" s="3"/>
      <c r="WHF852" s="3"/>
      <c r="WHG852" s="3"/>
      <c r="WHH852" s="3"/>
      <c r="WHI852" s="3"/>
      <c r="WHJ852" s="3"/>
      <c r="WHK852" s="3"/>
      <c r="WHL852" s="3"/>
      <c r="WHM852" s="3"/>
      <c r="WHN852" s="3"/>
      <c r="WHO852" s="3"/>
      <c r="WHP852" s="3"/>
      <c r="WHQ852" s="3"/>
      <c r="WHR852" s="3"/>
      <c r="WHS852" s="3"/>
      <c r="WHT852" s="3"/>
      <c r="WHU852" s="3"/>
      <c r="WHV852" s="3"/>
      <c r="WHW852" s="3"/>
      <c r="WHX852" s="3"/>
      <c r="WHY852" s="3"/>
      <c r="WHZ852" s="3"/>
      <c r="WIA852" s="3"/>
      <c r="WIB852" s="3"/>
      <c r="WIC852" s="3"/>
      <c r="WID852" s="3"/>
      <c r="WIE852" s="3"/>
      <c r="WIF852" s="3"/>
      <c r="WIG852" s="3"/>
      <c r="WIH852" s="3"/>
      <c r="WII852" s="3"/>
      <c r="WIJ852" s="3"/>
      <c r="WIK852" s="3"/>
      <c r="WIL852" s="3"/>
      <c r="WIM852" s="3"/>
      <c r="WIN852" s="3"/>
      <c r="WIO852" s="3"/>
      <c r="WIP852" s="3"/>
      <c r="WIQ852" s="3"/>
      <c r="WIR852" s="3"/>
      <c r="WIS852" s="3"/>
      <c r="WIT852" s="3"/>
      <c r="WIU852" s="3"/>
      <c r="WIV852" s="3"/>
      <c r="WIW852" s="3"/>
      <c r="WIX852" s="3"/>
      <c r="WIY852" s="3"/>
      <c r="WIZ852" s="3"/>
      <c r="WJA852" s="3"/>
      <c r="WJB852" s="3"/>
      <c r="WJC852" s="3"/>
      <c r="WJD852" s="3"/>
      <c r="WJE852" s="3"/>
      <c r="WJF852" s="3"/>
      <c r="WJG852" s="3"/>
      <c r="WJH852" s="3"/>
      <c r="WJI852" s="3"/>
      <c r="WJJ852" s="3"/>
      <c r="WJK852" s="3"/>
      <c r="WJL852" s="3"/>
      <c r="WJM852" s="3"/>
      <c r="WJN852" s="3"/>
      <c r="WJO852" s="3"/>
      <c r="WJP852" s="3"/>
      <c r="WJQ852" s="3"/>
      <c r="WJR852" s="3"/>
      <c r="WJS852" s="3"/>
      <c r="WJT852" s="3"/>
      <c r="WJU852" s="3"/>
      <c r="WJV852" s="3"/>
      <c r="WJW852" s="3"/>
      <c r="WJX852" s="3"/>
      <c r="WJY852" s="3"/>
      <c r="WJZ852" s="3"/>
      <c r="WKA852" s="3"/>
      <c r="WKB852" s="3"/>
      <c r="WKC852" s="3"/>
      <c r="WKD852" s="3"/>
      <c r="WKE852" s="3"/>
      <c r="WKF852" s="3"/>
      <c r="WKG852" s="3"/>
      <c r="WKH852" s="3"/>
      <c r="WKI852" s="3"/>
      <c r="WKJ852" s="3"/>
      <c r="WKK852" s="3"/>
      <c r="WKL852" s="3"/>
      <c r="WKM852" s="3"/>
      <c r="WKN852" s="3"/>
      <c r="WKO852" s="3"/>
      <c r="WKP852" s="3"/>
      <c r="WKQ852" s="3"/>
      <c r="WKR852" s="3"/>
      <c r="WKS852" s="3"/>
      <c r="WKT852" s="3"/>
      <c r="WKU852" s="3"/>
      <c r="WKV852" s="3"/>
      <c r="WKW852" s="3"/>
      <c r="WKX852" s="3"/>
      <c r="WKY852" s="3"/>
      <c r="WKZ852" s="3"/>
      <c r="WLA852" s="3"/>
      <c r="WLB852" s="3"/>
      <c r="WLC852" s="3"/>
      <c r="WLD852" s="3"/>
      <c r="WLE852" s="3"/>
      <c r="WLF852" s="3"/>
      <c r="WLG852" s="3"/>
      <c r="WLH852" s="3"/>
      <c r="WLI852" s="3"/>
      <c r="WLJ852" s="3"/>
      <c r="WLK852" s="3"/>
      <c r="WLL852" s="3"/>
      <c r="WLM852" s="3"/>
      <c r="WLN852" s="3"/>
      <c r="WLO852" s="3"/>
      <c r="WLP852" s="3"/>
      <c r="WLQ852" s="3"/>
      <c r="WLR852" s="3"/>
      <c r="WLS852" s="3"/>
      <c r="WLT852" s="3"/>
      <c r="WLU852" s="3"/>
      <c r="WLV852" s="3"/>
      <c r="WLW852" s="3"/>
      <c r="WLX852" s="3"/>
      <c r="WLY852" s="3"/>
      <c r="WLZ852" s="3"/>
      <c r="WMA852" s="3"/>
      <c r="WMB852" s="3"/>
      <c r="WMC852" s="3"/>
      <c r="WMD852" s="3"/>
      <c r="WME852" s="3"/>
      <c r="WMF852" s="3"/>
      <c r="WMG852" s="3"/>
      <c r="WMH852" s="3"/>
      <c r="WMI852" s="3"/>
      <c r="WMJ852" s="3"/>
      <c r="WMK852" s="3"/>
      <c r="WML852" s="3"/>
      <c r="WMM852" s="3"/>
      <c r="WMN852" s="3"/>
      <c r="WMO852" s="3"/>
      <c r="WMP852" s="3"/>
      <c r="WMQ852" s="3"/>
      <c r="WMR852" s="3"/>
      <c r="WMS852" s="3"/>
      <c r="WMT852" s="3"/>
      <c r="WMU852" s="3"/>
      <c r="WMV852" s="3"/>
      <c r="WMW852" s="3"/>
      <c r="WMX852" s="3"/>
      <c r="WMY852" s="3"/>
      <c r="WMZ852" s="3"/>
      <c r="WNA852" s="3"/>
      <c r="WNB852" s="3"/>
      <c r="WNC852" s="3"/>
      <c r="WND852" s="3"/>
      <c r="WNE852" s="3"/>
      <c r="WNF852" s="3"/>
      <c r="WNG852" s="3"/>
      <c r="WNH852" s="3"/>
      <c r="WNI852" s="3"/>
      <c r="WNJ852" s="3"/>
      <c r="WNK852" s="3"/>
      <c r="WNL852" s="3"/>
      <c r="WNM852" s="3"/>
      <c r="WNN852" s="3"/>
      <c r="WNO852" s="3"/>
      <c r="WNP852" s="3"/>
      <c r="WNQ852" s="3"/>
      <c r="WNR852" s="3"/>
      <c r="WNS852" s="3"/>
      <c r="WNT852" s="3"/>
      <c r="WNU852" s="3"/>
      <c r="WNV852" s="3"/>
      <c r="WNW852" s="3"/>
      <c r="WNX852" s="3"/>
      <c r="WNY852" s="3"/>
      <c r="WNZ852" s="3"/>
      <c r="WOA852" s="3"/>
      <c r="WOB852" s="3"/>
      <c r="WOC852" s="3"/>
      <c r="WOD852" s="3"/>
      <c r="WOE852" s="3"/>
      <c r="WOF852" s="3"/>
      <c r="WOG852" s="3"/>
      <c r="WOH852" s="3"/>
      <c r="WOI852" s="3"/>
      <c r="WOJ852" s="3"/>
      <c r="WOK852" s="3"/>
      <c r="WOL852" s="3"/>
      <c r="WOM852" s="3"/>
      <c r="WON852" s="3"/>
      <c r="WOO852" s="3"/>
      <c r="WOP852" s="3"/>
      <c r="WOQ852" s="3"/>
      <c r="WOR852" s="3"/>
      <c r="WOS852" s="3"/>
      <c r="WOT852" s="3"/>
      <c r="WOU852" s="3"/>
      <c r="WOV852" s="3"/>
      <c r="WOW852" s="3"/>
      <c r="WOX852" s="3"/>
      <c r="WOY852" s="3"/>
      <c r="WOZ852" s="3"/>
      <c r="WPA852" s="3"/>
      <c r="WPB852" s="3"/>
      <c r="WPC852" s="3"/>
      <c r="WPD852" s="3"/>
      <c r="WPE852" s="3"/>
      <c r="WPF852" s="3"/>
      <c r="WPG852" s="3"/>
      <c r="WPH852" s="3"/>
      <c r="WPI852" s="3"/>
      <c r="WPJ852" s="3"/>
      <c r="WPK852" s="3"/>
      <c r="WPL852" s="3"/>
      <c r="WPM852" s="3"/>
      <c r="WPN852" s="3"/>
      <c r="WPO852" s="3"/>
      <c r="WPP852" s="3"/>
      <c r="WPQ852" s="3"/>
      <c r="WPR852" s="3"/>
      <c r="WPS852" s="3"/>
      <c r="WPT852" s="3"/>
      <c r="WPU852" s="3"/>
      <c r="WPV852" s="3"/>
      <c r="WPW852" s="3"/>
      <c r="WPX852" s="3"/>
      <c r="WPY852" s="3"/>
      <c r="WPZ852" s="3"/>
      <c r="WQA852" s="3"/>
      <c r="WQB852" s="3"/>
      <c r="WQC852" s="3"/>
      <c r="WQD852" s="3"/>
      <c r="WQE852" s="3"/>
      <c r="WQF852" s="3"/>
      <c r="WQG852" s="3"/>
      <c r="WQH852" s="3"/>
      <c r="WQI852" s="3"/>
      <c r="WQJ852" s="3"/>
      <c r="WQK852" s="3"/>
      <c r="WQL852" s="3"/>
      <c r="WQM852" s="3"/>
      <c r="WQN852" s="3"/>
      <c r="WQO852" s="3"/>
      <c r="WQP852" s="3"/>
      <c r="WQQ852" s="3"/>
      <c r="WQR852" s="3"/>
      <c r="WQS852" s="3"/>
      <c r="WQT852" s="3"/>
      <c r="WQU852" s="3"/>
      <c r="WQV852" s="3"/>
      <c r="WQW852" s="3"/>
      <c r="WQX852" s="3"/>
      <c r="WQY852" s="3"/>
      <c r="WQZ852" s="3"/>
      <c r="WRA852" s="3"/>
      <c r="WRB852" s="3"/>
      <c r="WRC852" s="3"/>
      <c r="WRD852" s="3"/>
      <c r="WRE852" s="3"/>
      <c r="WRF852" s="3"/>
      <c r="WRG852" s="3"/>
      <c r="WRH852" s="3"/>
      <c r="WRI852" s="3"/>
      <c r="WRJ852" s="3"/>
      <c r="WRK852" s="3"/>
      <c r="WRL852" s="3"/>
      <c r="WRM852" s="3"/>
      <c r="WRN852" s="3"/>
      <c r="WRO852" s="3"/>
      <c r="WRP852" s="3"/>
      <c r="WRQ852" s="3"/>
      <c r="WRR852" s="3"/>
      <c r="WRS852" s="3"/>
      <c r="WRT852" s="3"/>
      <c r="WRU852" s="3"/>
      <c r="WRV852" s="3"/>
      <c r="WRW852" s="3"/>
      <c r="WRX852" s="3"/>
      <c r="WRY852" s="3"/>
      <c r="WRZ852" s="3"/>
      <c r="WSA852" s="3"/>
      <c r="WSB852" s="3"/>
      <c r="WSC852" s="3"/>
      <c r="WSD852" s="3"/>
      <c r="WSE852" s="3"/>
      <c r="WSF852" s="3"/>
      <c r="WSG852" s="3"/>
      <c r="WSH852" s="3"/>
      <c r="WSI852" s="3"/>
      <c r="WSJ852" s="3"/>
      <c r="WSK852" s="3"/>
      <c r="WSL852" s="3"/>
      <c r="WSM852" s="3"/>
      <c r="WSN852" s="3"/>
      <c r="WSO852" s="3"/>
      <c r="WSP852" s="3"/>
      <c r="WSQ852" s="3"/>
      <c r="WSR852" s="3"/>
      <c r="WSS852" s="3"/>
      <c r="WST852" s="3"/>
      <c r="WSU852" s="3"/>
      <c r="WSV852" s="3"/>
      <c r="WSW852" s="3"/>
      <c r="WSX852" s="3"/>
      <c r="WSY852" s="3"/>
      <c r="WSZ852" s="3"/>
      <c r="WTA852" s="3"/>
      <c r="WTB852" s="3"/>
      <c r="WTC852" s="3"/>
      <c r="WTD852" s="3"/>
      <c r="WTE852" s="3"/>
      <c r="WTF852" s="3"/>
      <c r="WTG852" s="3"/>
      <c r="WTH852" s="3"/>
      <c r="WTI852" s="3"/>
      <c r="WTJ852" s="3"/>
      <c r="WTK852" s="3"/>
      <c r="WTL852" s="3"/>
      <c r="WTM852" s="3"/>
      <c r="WTN852" s="3"/>
      <c r="WTO852" s="3"/>
      <c r="WTP852" s="3"/>
      <c r="WTQ852" s="3"/>
      <c r="WTR852" s="3"/>
      <c r="WTS852" s="3"/>
      <c r="WTT852" s="3"/>
      <c r="WTU852" s="3"/>
      <c r="WTV852" s="3"/>
      <c r="WTW852" s="3"/>
      <c r="WTX852" s="3"/>
      <c r="WTY852" s="3"/>
      <c r="WTZ852" s="3"/>
      <c r="WUA852" s="3"/>
      <c r="WUB852" s="3"/>
      <c r="WUC852" s="3"/>
      <c r="WUD852" s="3"/>
      <c r="WUE852" s="3"/>
      <c r="WUF852" s="3"/>
      <c r="WUG852" s="3"/>
      <c r="WUH852" s="3"/>
      <c r="WUI852" s="3"/>
      <c r="WUJ852" s="3"/>
      <c r="WUK852" s="3"/>
      <c r="WUL852" s="3"/>
      <c r="WUM852" s="3"/>
      <c r="WUN852" s="3"/>
      <c r="WUO852" s="3"/>
      <c r="WUP852" s="3"/>
      <c r="WUQ852" s="3"/>
      <c r="WUR852" s="3"/>
      <c r="WUS852" s="3"/>
      <c r="WUT852" s="3"/>
      <c r="WUU852" s="3"/>
      <c r="WUV852" s="3"/>
      <c r="WUW852" s="3"/>
      <c r="WUX852" s="3"/>
      <c r="WUY852" s="3"/>
      <c r="WUZ852" s="3"/>
      <c r="WVA852" s="3"/>
      <c r="WVB852" s="3"/>
      <c r="WVC852" s="3"/>
      <c r="WVD852" s="3"/>
      <c r="WVE852" s="3"/>
      <c r="WVF852" s="3"/>
      <c r="WVG852" s="3"/>
      <c r="WVH852" s="3"/>
      <c r="WVI852" s="3"/>
      <c r="WVJ852" s="3"/>
      <c r="WVK852" s="3"/>
      <c r="WVL852" s="3"/>
      <c r="WVM852" s="3"/>
      <c r="WVN852" s="3"/>
      <c r="WVO852" s="3"/>
      <c r="WVP852" s="3"/>
      <c r="WVQ852" s="3"/>
      <c r="WVR852" s="3"/>
      <c r="WVS852" s="3"/>
      <c r="WVT852" s="3"/>
      <c r="WVU852" s="3"/>
      <c r="WVV852" s="3"/>
      <c r="WVW852" s="3"/>
      <c r="WVX852" s="3"/>
      <c r="WVY852" s="3"/>
      <c r="WVZ852" s="3"/>
      <c r="WWA852" s="3"/>
      <c r="WWB852" s="3"/>
      <c r="WWC852" s="3"/>
      <c r="WWD852" s="3"/>
      <c r="WWE852" s="3"/>
      <c r="WWF852" s="3"/>
      <c r="WWG852" s="3"/>
      <c r="WWH852" s="3"/>
      <c r="WWI852" s="3"/>
      <c r="WWJ852" s="3"/>
      <c r="WWK852" s="3"/>
      <c r="WWL852" s="3"/>
      <c r="WWM852" s="3"/>
      <c r="WWN852" s="3"/>
      <c r="WWO852" s="3"/>
      <c r="WWP852" s="3"/>
      <c r="WWQ852" s="3"/>
      <c r="WWR852" s="3"/>
      <c r="WWS852" s="3"/>
      <c r="WWT852" s="3"/>
      <c r="WWU852" s="3"/>
      <c r="WWV852" s="3"/>
      <c r="WWW852" s="3"/>
      <c r="WWX852" s="3"/>
      <c r="WWY852" s="3"/>
      <c r="WWZ852" s="3"/>
      <c r="WXA852" s="3"/>
      <c r="WXB852" s="3"/>
      <c r="WXC852" s="3"/>
      <c r="WXD852" s="3"/>
      <c r="WXE852" s="3"/>
      <c r="WXF852" s="3"/>
      <c r="WXG852" s="3"/>
      <c r="WXH852" s="3"/>
      <c r="WXI852" s="3"/>
      <c r="WXJ852" s="3"/>
      <c r="WXK852" s="3"/>
      <c r="WXL852" s="3"/>
      <c r="WXM852" s="3"/>
      <c r="WXN852" s="3"/>
      <c r="WXO852" s="3"/>
      <c r="WXP852" s="3"/>
      <c r="WXQ852" s="3"/>
      <c r="WXR852" s="3"/>
      <c r="WXS852" s="3"/>
      <c r="WXT852" s="3"/>
      <c r="WXU852" s="3"/>
      <c r="WXV852" s="3"/>
      <c r="WXW852" s="3"/>
      <c r="WXX852" s="3"/>
      <c r="WXY852" s="3"/>
      <c r="WXZ852" s="3"/>
      <c r="WYA852" s="3"/>
      <c r="WYB852" s="3"/>
      <c r="WYC852" s="3"/>
      <c r="WYD852" s="3"/>
      <c r="WYE852" s="3"/>
      <c r="WYF852" s="3"/>
      <c r="WYG852" s="3"/>
      <c r="WYH852" s="3"/>
      <c r="WYI852" s="3"/>
      <c r="WYJ852" s="3"/>
      <c r="WYK852" s="3"/>
      <c r="WYL852" s="3"/>
      <c r="WYM852" s="3"/>
      <c r="WYN852" s="3"/>
      <c r="WYO852" s="3"/>
      <c r="WYP852" s="3"/>
      <c r="WYQ852" s="3"/>
      <c r="WYR852" s="3"/>
      <c r="WYS852" s="3"/>
      <c r="WYT852" s="3"/>
      <c r="WYU852" s="3"/>
      <c r="WYV852" s="3"/>
      <c r="WYW852" s="3"/>
      <c r="WYX852" s="3"/>
      <c r="WYY852" s="3"/>
      <c r="WYZ852" s="3"/>
      <c r="WZA852" s="3"/>
      <c r="WZB852" s="3"/>
      <c r="WZC852" s="3"/>
      <c r="WZD852" s="3"/>
      <c r="WZE852" s="3"/>
      <c r="WZF852" s="3"/>
      <c r="WZG852" s="3"/>
      <c r="WZH852" s="3"/>
      <c r="WZI852" s="3"/>
      <c r="WZJ852" s="3"/>
      <c r="WZK852" s="3"/>
      <c r="WZL852" s="3"/>
      <c r="WZM852" s="3"/>
      <c r="WZN852" s="3"/>
      <c r="WZO852" s="3"/>
      <c r="WZP852" s="3"/>
      <c r="WZQ852" s="3"/>
      <c r="WZR852" s="3"/>
      <c r="WZS852" s="3"/>
      <c r="WZT852" s="3"/>
      <c r="WZU852" s="3"/>
      <c r="WZV852" s="3"/>
      <c r="WZW852" s="3"/>
      <c r="WZX852" s="3"/>
      <c r="WZY852" s="3"/>
      <c r="WZZ852" s="3"/>
      <c r="XAA852" s="3"/>
      <c r="XAB852" s="3"/>
      <c r="XAC852" s="3"/>
      <c r="XAD852" s="3"/>
      <c r="XAE852" s="3"/>
      <c r="XAF852" s="3"/>
      <c r="XAG852" s="3"/>
      <c r="XAH852" s="3"/>
      <c r="XAI852" s="3"/>
      <c r="XAJ852" s="3"/>
      <c r="XAK852" s="3"/>
      <c r="XAL852" s="3"/>
      <c r="XAM852" s="3"/>
      <c r="XAN852" s="3"/>
      <c r="XAO852" s="3"/>
      <c r="XAP852" s="3"/>
      <c r="XAQ852" s="3"/>
      <c r="XAR852" s="3"/>
      <c r="XAS852" s="3"/>
      <c r="XAT852" s="3"/>
      <c r="XAU852" s="3"/>
      <c r="XAV852" s="3"/>
      <c r="XAW852" s="3"/>
      <c r="XAX852" s="3"/>
      <c r="XAY852" s="3"/>
      <c r="XAZ852" s="3"/>
      <c r="XBA852" s="3"/>
      <c r="XBB852" s="3"/>
      <c r="XBC852" s="3"/>
      <c r="XBD852" s="3"/>
      <c r="XBE852" s="3"/>
      <c r="XBF852" s="3"/>
      <c r="XBG852" s="3"/>
      <c r="XBH852" s="3"/>
      <c r="XBI852" s="3"/>
      <c r="XBJ852" s="3"/>
      <c r="XBK852" s="3"/>
      <c r="XBL852" s="3"/>
      <c r="XBM852" s="3"/>
      <c r="XBN852" s="3"/>
      <c r="XBO852" s="3"/>
      <c r="XBP852" s="3"/>
      <c r="XBQ852" s="3"/>
      <c r="XBR852" s="3"/>
      <c r="XBS852" s="3"/>
      <c r="XBT852" s="3"/>
      <c r="XBU852" s="3"/>
      <c r="XBV852" s="3"/>
      <c r="XBW852" s="3"/>
      <c r="XBX852" s="3"/>
      <c r="XBY852" s="3"/>
      <c r="XBZ852" s="3"/>
      <c r="XCA852" s="3"/>
      <c r="XCB852" s="3"/>
      <c r="XCC852" s="3"/>
      <c r="XCD852" s="3"/>
      <c r="XCE852" s="3"/>
      <c r="XCF852" s="3"/>
      <c r="XCG852" s="3"/>
      <c r="XCH852" s="3"/>
      <c r="XCI852" s="3"/>
      <c r="XCJ852" s="3"/>
      <c r="XCK852" s="3"/>
      <c r="XCL852" s="3"/>
      <c r="XCM852" s="3"/>
      <c r="XCN852" s="3"/>
      <c r="XCO852" s="3"/>
      <c r="XCP852" s="3"/>
      <c r="XCQ852" s="3"/>
      <c r="XCR852" s="3"/>
      <c r="XCS852" s="3"/>
      <c r="XCT852" s="3"/>
      <c r="XCU852" s="3"/>
      <c r="XCV852" s="3"/>
      <c r="XCW852" s="3"/>
      <c r="XCX852" s="3"/>
      <c r="XCY852" s="3"/>
      <c r="XCZ852" s="3"/>
      <c r="XDA852" s="3"/>
      <c r="XDB852" s="3"/>
      <c r="XDC852" s="3"/>
      <c r="XDD852" s="3"/>
      <c r="XDE852" s="3"/>
      <c r="XDF852" s="3"/>
      <c r="XDG852" s="3"/>
      <c r="XDH852" s="3"/>
      <c r="XDI852" s="3"/>
      <c r="XDJ852" s="3"/>
      <c r="XDK852" s="3"/>
      <c r="XDL852" s="3"/>
      <c r="XDM852" s="3"/>
      <c r="XDN852" s="3"/>
      <c r="XDO852" s="3"/>
      <c r="XDP852" s="3"/>
      <c r="XDQ852" s="3"/>
      <c r="XDR852" s="3"/>
      <c r="XDS852" s="3"/>
      <c r="XDT852" s="3"/>
      <c r="XDU852" s="3"/>
      <c r="XDV852" s="3"/>
      <c r="XDW852" s="3"/>
      <c r="XDX852" s="3"/>
      <c r="XDY852" s="3"/>
      <c r="XDZ852" s="3"/>
      <c r="XEA852" s="3"/>
      <c r="XEB852" s="3"/>
      <c r="XEC852" s="3"/>
      <c r="XED852" s="3"/>
      <c r="XEE852" s="3"/>
      <c r="XEF852" s="3"/>
      <c r="XEG852" s="3"/>
      <c r="XEH852" s="3"/>
      <c r="XEI852" s="3"/>
      <c r="XEJ852" s="3"/>
      <c r="XEK852" s="3"/>
      <c r="XEL852" s="3"/>
      <c r="XEM852" s="3"/>
      <c r="XEN852" s="3"/>
      <c r="XEO852" s="3"/>
      <c r="XEP852" s="3"/>
      <c r="XEQ852" s="3"/>
    </row>
    <row r="853" spans="1:16371" ht="62.45" customHeight="1">
      <c r="A853" s="70" t="s">
        <v>1580</v>
      </c>
      <c r="B853" s="74" t="s">
        <v>19</v>
      </c>
      <c r="C853" s="74" t="s">
        <v>19</v>
      </c>
      <c r="D853" s="75">
        <v>42114</v>
      </c>
      <c r="E853" s="76">
        <v>0.91666666666666663</v>
      </c>
      <c r="F853" s="75">
        <v>42115</v>
      </c>
      <c r="G853" s="76">
        <v>0.94791666666666663</v>
      </c>
      <c r="H853" s="76">
        <v>1.03125</v>
      </c>
      <c r="I853" s="74">
        <v>4</v>
      </c>
      <c r="J853" s="74"/>
      <c r="K853" s="74"/>
      <c r="L853" s="74" t="s">
        <v>4</v>
      </c>
      <c r="M853" s="74" t="s">
        <v>189</v>
      </c>
      <c r="N853" s="77" t="s">
        <v>3</v>
      </c>
      <c r="O853" s="74" t="s">
        <v>7</v>
      </c>
      <c r="P853" s="74" t="s">
        <v>2601</v>
      </c>
      <c r="Q853" s="74" t="s">
        <v>5523</v>
      </c>
      <c r="R853" s="74">
        <v>2</v>
      </c>
      <c r="S853" s="74"/>
      <c r="T853" s="74">
        <v>2</v>
      </c>
      <c r="U853" s="112" t="s">
        <v>47</v>
      </c>
      <c r="V853" s="112">
        <v>0</v>
      </c>
      <c r="W853" s="112">
        <v>0</v>
      </c>
      <c r="X853" s="112">
        <v>0</v>
      </c>
      <c r="Y853" s="112">
        <v>0</v>
      </c>
      <c r="Z853" s="112">
        <v>0</v>
      </c>
      <c r="AA853" s="112">
        <v>0</v>
      </c>
      <c r="AB853" s="112">
        <v>0</v>
      </c>
      <c r="AC853" s="112">
        <v>0</v>
      </c>
      <c r="AD853" s="112" t="s">
        <v>0</v>
      </c>
      <c r="AE853" s="112"/>
      <c r="AF853" s="112"/>
      <c r="AG853" s="112"/>
      <c r="AH853" s="73"/>
      <c r="AI853" s="73"/>
      <c r="AJ853" s="70"/>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c r="UE853" s="3"/>
      <c r="UF853" s="3"/>
      <c r="UG853" s="3"/>
      <c r="UH853" s="3"/>
      <c r="UI853" s="3"/>
      <c r="UJ853" s="3"/>
      <c r="UK853" s="3"/>
      <c r="UL853" s="3"/>
      <c r="UM853" s="3"/>
      <c r="UN853" s="3"/>
      <c r="UO853" s="3"/>
      <c r="UP853" s="3"/>
      <c r="UQ853" s="3"/>
      <c r="UR853" s="3"/>
      <c r="US853" s="3"/>
      <c r="UT853" s="3"/>
      <c r="UU853" s="3"/>
      <c r="UV853" s="3"/>
      <c r="UW853" s="3"/>
      <c r="UX853" s="3"/>
      <c r="UY853" s="3"/>
      <c r="UZ853" s="3"/>
      <c r="VA853" s="3"/>
      <c r="VB853" s="3"/>
      <c r="VC853" s="3"/>
      <c r="VD853" s="3"/>
      <c r="VE853" s="3"/>
      <c r="VF853" s="3"/>
      <c r="VG853" s="3"/>
      <c r="VH853" s="3"/>
      <c r="VI853" s="3"/>
      <c r="VJ853" s="3"/>
      <c r="VK853" s="3"/>
      <c r="VL853" s="3"/>
      <c r="VM853" s="3"/>
      <c r="VN853" s="3"/>
      <c r="VO853" s="3"/>
      <c r="VP853" s="3"/>
      <c r="VQ853" s="3"/>
      <c r="VR853" s="3"/>
      <c r="VS853" s="3"/>
      <c r="VT853" s="3"/>
      <c r="VU853" s="3"/>
      <c r="VV853" s="3"/>
      <c r="VW853" s="3"/>
      <c r="VX853" s="3"/>
      <c r="VY853" s="3"/>
      <c r="VZ853" s="3"/>
      <c r="WA853" s="3"/>
      <c r="WB853" s="3"/>
      <c r="WC853" s="3"/>
      <c r="WD853" s="3"/>
      <c r="WE853" s="3"/>
      <c r="WF853" s="3"/>
      <c r="WG853" s="3"/>
      <c r="WH853" s="3"/>
      <c r="WI853" s="3"/>
      <c r="WJ853" s="3"/>
      <c r="WK853" s="3"/>
      <c r="WL853" s="3"/>
      <c r="WM853" s="3"/>
      <c r="WN853" s="3"/>
      <c r="WO853" s="3"/>
      <c r="WP853" s="3"/>
      <c r="WQ853" s="3"/>
      <c r="WR853" s="3"/>
      <c r="WS853" s="3"/>
      <c r="WT853" s="3"/>
      <c r="WU853" s="3"/>
      <c r="WV853" s="3"/>
      <c r="WW853" s="3"/>
      <c r="WX853" s="3"/>
      <c r="WY853" s="3"/>
      <c r="WZ853" s="3"/>
      <c r="XA853" s="3"/>
      <c r="XB853" s="3"/>
      <c r="XC853" s="3"/>
      <c r="XD853" s="3"/>
      <c r="XE853" s="3"/>
      <c r="XF853" s="3"/>
      <c r="XG853" s="3"/>
      <c r="XH853" s="3"/>
      <c r="XI853" s="3"/>
      <c r="XJ853" s="3"/>
      <c r="XK853" s="3"/>
      <c r="XL853" s="3"/>
      <c r="XM853" s="3"/>
      <c r="XN853" s="3"/>
      <c r="XO853" s="3"/>
      <c r="XP853" s="3"/>
      <c r="XQ853" s="3"/>
      <c r="XR853" s="3"/>
      <c r="XS853" s="3"/>
      <c r="XT853" s="3"/>
      <c r="XU853" s="3"/>
      <c r="XV853" s="3"/>
      <c r="XW853" s="3"/>
      <c r="XX853" s="3"/>
      <c r="XY853" s="3"/>
      <c r="XZ853" s="3"/>
      <c r="YA853" s="3"/>
      <c r="YB853" s="3"/>
      <c r="YC853" s="3"/>
      <c r="YD853" s="3"/>
      <c r="YE853" s="3"/>
      <c r="YF853" s="3"/>
      <c r="YG853" s="3"/>
      <c r="YH853" s="3"/>
      <c r="YI853" s="3"/>
      <c r="YJ853" s="3"/>
      <c r="YK853" s="3"/>
      <c r="YL853" s="3"/>
      <c r="YM853" s="3"/>
      <c r="YN853" s="3"/>
      <c r="YO853" s="3"/>
      <c r="YP853" s="3"/>
      <c r="YQ853" s="3"/>
      <c r="YR853" s="3"/>
      <c r="YS853" s="3"/>
      <c r="YT853" s="3"/>
      <c r="YU853" s="3"/>
      <c r="YV853" s="3"/>
      <c r="YW853" s="3"/>
      <c r="YX853" s="3"/>
      <c r="YY853" s="3"/>
      <c r="YZ853" s="3"/>
      <c r="ZA853" s="3"/>
      <c r="ZB853" s="3"/>
      <c r="ZC853" s="3"/>
      <c r="ZD853" s="3"/>
      <c r="ZE853" s="3"/>
      <c r="ZF853" s="3"/>
      <c r="ZG853" s="3"/>
      <c r="ZH853" s="3"/>
      <c r="ZI853" s="3"/>
      <c r="ZJ853" s="3"/>
      <c r="ZK853" s="3"/>
      <c r="ZL853" s="3"/>
      <c r="ZM853" s="3"/>
      <c r="ZN853" s="3"/>
      <c r="ZO853" s="3"/>
      <c r="ZP853" s="3"/>
      <c r="ZQ853" s="3"/>
      <c r="ZR853" s="3"/>
      <c r="ZS853" s="3"/>
      <c r="ZT853" s="3"/>
      <c r="ZU853" s="3"/>
      <c r="ZV853" s="3"/>
      <c r="ZW853" s="3"/>
      <c r="ZX853" s="3"/>
      <c r="ZY853" s="3"/>
      <c r="ZZ853" s="3"/>
      <c r="AAA853" s="3"/>
      <c r="AAB853" s="3"/>
      <c r="AAC853" s="3"/>
      <c r="AAD853" s="3"/>
      <c r="AAE853" s="3"/>
      <c r="AAF853" s="3"/>
      <c r="AAG853" s="3"/>
      <c r="AAH853" s="3"/>
      <c r="AAI853" s="3"/>
      <c r="AAJ853" s="3"/>
      <c r="AAK853" s="3"/>
      <c r="AAL853" s="3"/>
      <c r="AAM853" s="3"/>
      <c r="AAN853" s="3"/>
      <c r="AAO853" s="3"/>
      <c r="AAP853" s="3"/>
      <c r="AAQ853" s="3"/>
      <c r="AAR853" s="3"/>
      <c r="AAS853" s="3"/>
      <c r="AAT853" s="3"/>
      <c r="AAU853" s="3"/>
      <c r="AAV853" s="3"/>
      <c r="AAW853" s="3"/>
      <c r="AAX853" s="3"/>
      <c r="AAY853" s="3"/>
      <c r="AAZ853" s="3"/>
      <c r="ABA853" s="3"/>
      <c r="ABB853" s="3"/>
      <c r="ABC853" s="3"/>
      <c r="ABD853" s="3"/>
      <c r="ABE853" s="3"/>
      <c r="ABF853" s="3"/>
      <c r="ABG853" s="3"/>
      <c r="ABH853" s="3"/>
      <c r="ABI853" s="3"/>
      <c r="ABJ853" s="3"/>
      <c r="ABK853" s="3"/>
      <c r="ABL853" s="3"/>
      <c r="ABM853" s="3"/>
      <c r="ABN853" s="3"/>
      <c r="ABO853" s="3"/>
      <c r="ABP853" s="3"/>
      <c r="ABQ853" s="3"/>
      <c r="ABR853" s="3"/>
      <c r="ABS853" s="3"/>
      <c r="ABT853" s="3"/>
      <c r="ABU853" s="3"/>
      <c r="ABV853" s="3"/>
      <c r="ABW853" s="3"/>
      <c r="ABX853" s="3"/>
      <c r="ABY853" s="3"/>
      <c r="ABZ853" s="3"/>
      <c r="ACA853" s="3"/>
      <c r="ACB853" s="3"/>
      <c r="ACC853" s="3"/>
      <c r="ACD853" s="3"/>
      <c r="ACE853" s="3"/>
      <c r="ACF853" s="3"/>
      <c r="ACG853" s="3"/>
      <c r="ACH853" s="3"/>
      <c r="ACI853" s="3"/>
      <c r="ACJ853" s="3"/>
      <c r="ACK853" s="3"/>
      <c r="ACL853" s="3"/>
      <c r="ACM853" s="3"/>
      <c r="ACN853" s="3"/>
      <c r="ACO853" s="3"/>
      <c r="ACP853" s="3"/>
      <c r="ACQ853" s="3"/>
      <c r="ACR853" s="3"/>
      <c r="ACS853" s="3"/>
      <c r="ACT853" s="3"/>
      <c r="ACU853" s="3"/>
      <c r="ACV853" s="3"/>
      <c r="ACW853" s="3"/>
      <c r="ACX853" s="3"/>
      <c r="ACY853" s="3"/>
      <c r="ACZ853" s="3"/>
      <c r="ADA853" s="3"/>
      <c r="ADB853" s="3"/>
      <c r="ADC853" s="3"/>
      <c r="ADD853" s="3"/>
      <c r="ADE853" s="3"/>
      <c r="ADF853" s="3"/>
      <c r="ADG853" s="3"/>
      <c r="ADH853" s="3"/>
      <c r="ADI853" s="3"/>
      <c r="ADJ853" s="3"/>
      <c r="ADK853" s="3"/>
      <c r="ADL853" s="3"/>
      <c r="ADM853" s="3"/>
      <c r="ADN853" s="3"/>
      <c r="ADO853" s="3"/>
      <c r="ADP853" s="3"/>
      <c r="ADQ853" s="3"/>
      <c r="ADR853" s="3"/>
      <c r="ADS853" s="3"/>
      <c r="ADT853" s="3"/>
      <c r="ADU853" s="3"/>
      <c r="ADV853" s="3"/>
      <c r="ADW853" s="3"/>
      <c r="ADX853" s="3"/>
      <c r="ADY853" s="3"/>
      <c r="ADZ853" s="3"/>
      <c r="AEA853" s="3"/>
      <c r="AEB853" s="3"/>
      <c r="AEC853" s="3"/>
      <c r="AED853" s="3"/>
      <c r="AEE853" s="3"/>
      <c r="AEF853" s="3"/>
      <c r="AEG853" s="3"/>
      <c r="AEH853" s="3"/>
      <c r="AEI853" s="3"/>
      <c r="AEJ853" s="3"/>
      <c r="AEK853" s="3"/>
      <c r="AEL853" s="3"/>
      <c r="AEM853" s="3"/>
      <c r="AEN853" s="3"/>
      <c r="AEO853" s="3"/>
      <c r="AEP853" s="3"/>
      <c r="AEQ853" s="3"/>
      <c r="AER853" s="3"/>
      <c r="AES853" s="3"/>
      <c r="AET853" s="3"/>
      <c r="AEU853" s="3"/>
      <c r="AEV853" s="3"/>
      <c r="AEW853" s="3"/>
      <c r="AEX853" s="3"/>
      <c r="AEY853" s="3"/>
      <c r="AEZ853" s="3"/>
      <c r="AFA853" s="3"/>
      <c r="AFB853" s="3"/>
      <c r="AFC853" s="3"/>
      <c r="AFD853" s="3"/>
      <c r="AFE853" s="3"/>
      <c r="AFF853" s="3"/>
      <c r="AFG853" s="3"/>
      <c r="AFH853" s="3"/>
      <c r="AFI853" s="3"/>
      <c r="AFJ853" s="3"/>
      <c r="AFK853" s="3"/>
      <c r="AFL853" s="3"/>
      <c r="AFM853" s="3"/>
      <c r="AFN853" s="3"/>
      <c r="AFO853" s="3"/>
      <c r="AFP853" s="3"/>
      <c r="AFQ853" s="3"/>
      <c r="AFR853" s="3"/>
      <c r="AFS853" s="3"/>
      <c r="AFT853" s="3"/>
      <c r="AFU853" s="3"/>
      <c r="AFV853" s="3"/>
      <c r="AFW853" s="3"/>
      <c r="AFX853" s="3"/>
      <c r="AFY853" s="3"/>
      <c r="AFZ853" s="3"/>
      <c r="AGA853" s="3"/>
      <c r="AGB853" s="3"/>
      <c r="AGC853" s="3"/>
      <c r="AGD853" s="3"/>
      <c r="AGE853" s="3"/>
      <c r="AGF853" s="3"/>
      <c r="AGG853" s="3"/>
      <c r="AGH853" s="3"/>
      <c r="AGI853" s="3"/>
      <c r="AGJ853" s="3"/>
      <c r="AGK853" s="3"/>
      <c r="AGL853" s="3"/>
      <c r="AGM853" s="3"/>
      <c r="AGN853" s="3"/>
      <c r="AGO853" s="3"/>
      <c r="AGP853" s="3"/>
      <c r="AGQ853" s="3"/>
      <c r="AGR853" s="3"/>
      <c r="AGS853" s="3"/>
      <c r="AGT853" s="3"/>
      <c r="AGU853" s="3"/>
      <c r="AGV853" s="3"/>
      <c r="AGW853" s="3"/>
      <c r="AGX853" s="3"/>
      <c r="AGY853" s="3"/>
      <c r="AGZ853" s="3"/>
      <c r="AHA853" s="3"/>
      <c r="AHB853" s="3"/>
      <c r="AHC853" s="3"/>
      <c r="AHD853" s="3"/>
      <c r="AHE853" s="3"/>
      <c r="AHF853" s="3"/>
      <c r="AHG853" s="3"/>
      <c r="AHH853" s="3"/>
      <c r="AHI853" s="3"/>
      <c r="AHJ853" s="3"/>
      <c r="AHK853" s="3"/>
      <c r="AHL853" s="3"/>
      <c r="AHM853" s="3"/>
      <c r="AHN853" s="3"/>
      <c r="AHO853" s="3"/>
      <c r="AHP853" s="3"/>
      <c r="AHQ853" s="3"/>
      <c r="AHR853" s="3"/>
      <c r="AHS853" s="3"/>
      <c r="AHT853" s="3"/>
      <c r="AHU853" s="3"/>
      <c r="AHV853" s="3"/>
      <c r="AHW853" s="3"/>
      <c r="AHX853" s="3"/>
      <c r="AHY853" s="3"/>
      <c r="AHZ853" s="3"/>
      <c r="AIA853" s="3"/>
      <c r="AIB853" s="3"/>
      <c r="AIC853" s="3"/>
      <c r="AID853" s="3"/>
      <c r="AIE853" s="3"/>
      <c r="AIF853" s="3"/>
      <c r="AIG853" s="3"/>
      <c r="AIH853" s="3"/>
      <c r="AII853" s="3"/>
      <c r="AIJ853" s="3"/>
      <c r="AIK853" s="3"/>
      <c r="AIL853" s="3"/>
      <c r="AIM853" s="3"/>
      <c r="AIN853" s="3"/>
      <c r="AIO853" s="3"/>
      <c r="AIP853" s="3"/>
      <c r="AIQ853" s="3"/>
      <c r="AIR853" s="3"/>
      <c r="AIS853" s="3"/>
      <c r="AIT853" s="3"/>
      <c r="AIU853" s="3"/>
      <c r="AIV853" s="3"/>
      <c r="AIW853" s="3"/>
      <c r="AIX853" s="3"/>
      <c r="AIY853" s="3"/>
      <c r="AIZ853" s="3"/>
      <c r="AJA853" s="3"/>
      <c r="AJB853" s="3"/>
      <c r="AJC853" s="3"/>
      <c r="AJD853" s="3"/>
      <c r="AJE853" s="3"/>
      <c r="AJF853" s="3"/>
      <c r="AJG853" s="3"/>
      <c r="AJH853" s="3"/>
      <c r="AJI853" s="3"/>
      <c r="AJJ853" s="3"/>
      <c r="AJK853" s="3"/>
      <c r="AJL853" s="3"/>
      <c r="AJM853" s="3"/>
      <c r="AJN853" s="3"/>
      <c r="AJO853" s="3"/>
      <c r="AJP853" s="3"/>
      <c r="AJQ853" s="3"/>
      <c r="AJR853" s="3"/>
      <c r="AJS853" s="3"/>
      <c r="AJT853" s="3"/>
      <c r="AJU853" s="3"/>
      <c r="AJV853" s="3"/>
      <c r="AJW853" s="3"/>
      <c r="AJX853" s="3"/>
      <c r="AJY853" s="3"/>
      <c r="AJZ853" s="3"/>
      <c r="AKA853" s="3"/>
      <c r="AKB853" s="3"/>
      <c r="AKC853" s="3"/>
      <c r="AKD853" s="3"/>
      <c r="AKE853" s="3"/>
      <c r="AKF853" s="3"/>
      <c r="AKG853" s="3"/>
      <c r="AKH853" s="3"/>
      <c r="AKI853" s="3"/>
      <c r="AKJ853" s="3"/>
      <c r="AKK853" s="3"/>
      <c r="AKL853" s="3"/>
      <c r="AKM853" s="3"/>
      <c r="AKN853" s="3"/>
      <c r="AKO853" s="3"/>
      <c r="AKP853" s="3"/>
      <c r="AKQ853" s="3"/>
      <c r="AKR853" s="3"/>
      <c r="AKS853" s="3"/>
      <c r="AKT853" s="3"/>
      <c r="AKU853" s="3"/>
      <c r="AKV853" s="3"/>
      <c r="AKW853" s="3"/>
      <c r="AKX853" s="3"/>
      <c r="AKY853" s="3"/>
      <c r="AKZ853" s="3"/>
      <c r="ALA853" s="3"/>
      <c r="ALB853" s="3"/>
      <c r="ALC853" s="3"/>
      <c r="ALD853" s="3"/>
      <c r="ALE853" s="3"/>
      <c r="ALF853" s="3"/>
      <c r="ALG853" s="3"/>
      <c r="ALH853" s="3"/>
      <c r="ALI853" s="3"/>
      <c r="ALJ853" s="3"/>
      <c r="ALK853" s="3"/>
      <c r="ALL853" s="3"/>
      <c r="ALM853" s="3"/>
      <c r="ALN853" s="3"/>
      <c r="ALO853" s="3"/>
      <c r="ALP853" s="3"/>
      <c r="ALQ853" s="3"/>
      <c r="ALR853" s="3"/>
      <c r="ALS853" s="3"/>
      <c r="ALT853" s="3"/>
      <c r="ALU853" s="3"/>
      <c r="ALV853" s="3"/>
      <c r="ALW853" s="3"/>
      <c r="ALX853" s="3"/>
      <c r="ALY853" s="3"/>
      <c r="ALZ853" s="3"/>
      <c r="AMA853" s="3"/>
      <c r="AMB853" s="3"/>
      <c r="AMC853" s="3"/>
      <c r="AMD853" s="3"/>
      <c r="AME853" s="3"/>
      <c r="AMF853" s="3"/>
      <c r="AMG853" s="3"/>
      <c r="AMH853" s="3"/>
      <c r="AMI853" s="3"/>
      <c r="AMJ853" s="3"/>
      <c r="AMK853" s="3"/>
      <c r="AML853" s="3"/>
      <c r="AMM853" s="3"/>
      <c r="AMN853" s="3"/>
      <c r="AMO853" s="3"/>
      <c r="AMP853" s="3"/>
      <c r="AMQ853" s="3"/>
      <c r="AMR853" s="3"/>
      <c r="AMS853" s="3"/>
      <c r="AMT853" s="3"/>
      <c r="AMU853" s="3"/>
      <c r="AMV853" s="3"/>
      <c r="AMW853" s="3"/>
      <c r="AMX853" s="3"/>
      <c r="AMY853" s="3"/>
      <c r="AMZ853" s="3"/>
      <c r="ANA853" s="3"/>
      <c r="ANB853" s="3"/>
      <c r="ANC853" s="3"/>
      <c r="AND853" s="3"/>
      <c r="ANE853" s="3"/>
      <c r="ANF853" s="3"/>
      <c r="ANG853" s="3"/>
      <c r="ANH853" s="3"/>
      <c r="ANI853" s="3"/>
      <c r="ANJ853" s="3"/>
      <c r="ANK853" s="3"/>
      <c r="ANL853" s="3"/>
      <c r="ANM853" s="3"/>
      <c r="ANN853" s="3"/>
      <c r="ANO853" s="3"/>
      <c r="ANP853" s="3"/>
      <c r="ANQ853" s="3"/>
      <c r="ANR853" s="3"/>
      <c r="ANS853" s="3"/>
      <c r="ANT853" s="3"/>
      <c r="ANU853" s="3"/>
      <c r="ANV853" s="3"/>
      <c r="ANW853" s="3"/>
      <c r="ANX853" s="3"/>
      <c r="ANY853" s="3"/>
      <c r="ANZ853" s="3"/>
      <c r="AOA853" s="3"/>
      <c r="AOB853" s="3"/>
      <c r="AOC853" s="3"/>
      <c r="AOD853" s="3"/>
      <c r="AOE853" s="3"/>
      <c r="AOF853" s="3"/>
      <c r="AOG853" s="3"/>
      <c r="AOH853" s="3"/>
      <c r="AOI853" s="3"/>
      <c r="AOJ853" s="3"/>
      <c r="AOK853" s="3"/>
      <c r="AOL853" s="3"/>
      <c r="AOM853" s="3"/>
      <c r="AON853" s="3"/>
      <c r="AOO853" s="3"/>
      <c r="AOP853" s="3"/>
      <c r="AOQ853" s="3"/>
      <c r="AOR853" s="3"/>
      <c r="AOS853" s="3"/>
      <c r="AOT853" s="3"/>
      <c r="AOU853" s="3"/>
      <c r="AOV853" s="3"/>
      <c r="AOW853" s="3"/>
      <c r="AOX853" s="3"/>
      <c r="AOY853" s="3"/>
      <c r="AOZ853" s="3"/>
      <c r="APA853" s="3"/>
      <c r="APB853" s="3"/>
      <c r="APC853" s="3"/>
      <c r="APD853" s="3"/>
      <c r="APE853" s="3"/>
      <c r="APF853" s="3"/>
      <c r="APG853" s="3"/>
      <c r="APH853" s="3"/>
      <c r="API853" s="3"/>
      <c r="APJ853" s="3"/>
      <c r="APK853" s="3"/>
      <c r="APL853" s="3"/>
      <c r="APM853" s="3"/>
      <c r="APN853" s="3"/>
      <c r="APO853" s="3"/>
      <c r="APP853" s="3"/>
      <c r="APQ853" s="3"/>
      <c r="APR853" s="3"/>
      <c r="APS853" s="3"/>
      <c r="APT853" s="3"/>
      <c r="APU853" s="3"/>
      <c r="APV853" s="3"/>
      <c r="APW853" s="3"/>
      <c r="APX853" s="3"/>
      <c r="APY853" s="3"/>
      <c r="APZ853" s="3"/>
      <c r="AQA853" s="3"/>
      <c r="AQB853" s="3"/>
      <c r="AQC853" s="3"/>
      <c r="AQD853" s="3"/>
      <c r="AQE853" s="3"/>
      <c r="AQF853" s="3"/>
      <c r="AQG853" s="3"/>
      <c r="AQH853" s="3"/>
      <c r="AQI853" s="3"/>
      <c r="AQJ853" s="3"/>
      <c r="AQK853" s="3"/>
      <c r="AQL853" s="3"/>
      <c r="AQM853" s="3"/>
      <c r="AQN853" s="3"/>
      <c r="AQO853" s="3"/>
      <c r="AQP853" s="3"/>
      <c r="AQQ853" s="3"/>
      <c r="AQR853" s="3"/>
      <c r="AQS853" s="3"/>
      <c r="AQT853" s="3"/>
      <c r="AQU853" s="3"/>
      <c r="AQV853" s="3"/>
      <c r="AQW853" s="3"/>
      <c r="AQX853" s="3"/>
      <c r="AQY853" s="3"/>
      <c r="AQZ853" s="3"/>
      <c r="ARA853" s="3"/>
      <c r="ARB853" s="3"/>
      <c r="ARC853" s="3"/>
      <c r="ARD853" s="3"/>
      <c r="ARE853" s="3"/>
      <c r="ARF853" s="3"/>
      <c r="ARG853" s="3"/>
      <c r="ARH853" s="3"/>
      <c r="ARI853" s="3"/>
      <c r="ARJ853" s="3"/>
      <c r="ARK853" s="3"/>
      <c r="ARL853" s="3"/>
      <c r="ARM853" s="3"/>
      <c r="ARN853" s="3"/>
      <c r="ARO853" s="3"/>
      <c r="ARP853" s="3"/>
      <c r="ARQ853" s="3"/>
      <c r="ARR853" s="3"/>
      <c r="ARS853" s="3"/>
      <c r="ART853" s="3"/>
      <c r="ARU853" s="3"/>
      <c r="ARV853" s="3"/>
      <c r="ARW853" s="3"/>
      <c r="ARX853" s="3"/>
      <c r="ARY853" s="3"/>
      <c r="ARZ853" s="3"/>
      <c r="ASA853" s="3"/>
      <c r="ASB853" s="3"/>
      <c r="ASC853" s="3"/>
      <c r="ASD853" s="3"/>
      <c r="ASE853" s="3"/>
      <c r="ASF853" s="3"/>
      <c r="ASG853" s="3"/>
      <c r="ASH853" s="3"/>
      <c r="ASI853" s="3"/>
      <c r="ASJ853" s="3"/>
      <c r="ASK853" s="3"/>
      <c r="ASL853" s="3"/>
      <c r="ASM853" s="3"/>
      <c r="ASN853" s="3"/>
      <c r="ASO853" s="3"/>
      <c r="ASP853" s="3"/>
      <c r="ASQ853" s="3"/>
      <c r="ASR853" s="3"/>
      <c r="ASS853" s="3"/>
      <c r="AST853" s="3"/>
      <c r="ASU853" s="3"/>
      <c r="ASV853" s="3"/>
      <c r="ASW853" s="3"/>
      <c r="ASX853" s="3"/>
      <c r="ASY853" s="3"/>
      <c r="ASZ853" s="3"/>
      <c r="ATA853" s="3"/>
      <c r="ATB853" s="3"/>
      <c r="ATC853" s="3"/>
      <c r="ATD853" s="3"/>
      <c r="ATE853" s="3"/>
      <c r="ATF853" s="3"/>
      <c r="ATG853" s="3"/>
      <c r="ATH853" s="3"/>
      <c r="ATI853" s="3"/>
      <c r="ATJ853" s="3"/>
      <c r="ATK853" s="3"/>
      <c r="ATL853" s="3"/>
      <c r="ATM853" s="3"/>
      <c r="ATN853" s="3"/>
      <c r="ATO853" s="3"/>
      <c r="ATP853" s="3"/>
      <c r="ATQ853" s="3"/>
      <c r="ATR853" s="3"/>
      <c r="ATS853" s="3"/>
      <c r="ATT853" s="3"/>
      <c r="ATU853" s="3"/>
      <c r="ATV853" s="3"/>
      <c r="ATW853" s="3"/>
      <c r="ATX853" s="3"/>
      <c r="ATY853" s="3"/>
      <c r="ATZ853" s="3"/>
      <c r="AUA853" s="3"/>
      <c r="AUB853" s="3"/>
      <c r="AUC853" s="3"/>
      <c r="AUD853" s="3"/>
      <c r="AUE853" s="3"/>
      <c r="AUF853" s="3"/>
      <c r="AUG853" s="3"/>
      <c r="AUH853" s="3"/>
      <c r="AUI853" s="3"/>
      <c r="AUJ853" s="3"/>
      <c r="AUK853" s="3"/>
      <c r="AUL853" s="3"/>
      <c r="AUM853" s="3"/>
      <c r="AUN853" s="3"/>
      <c r="AUO853" s="3"/>
      <c r="AUP853" s="3"/>
      <c r="AUQ853" s="3"/>
      <c r="AUR853" s="3"/>
      <c r="AUS853" s="3"/>
      <c r="AUT853" s="3"/>
      <c r="AUU853" s="3"/>
      <c r="AUV853" s="3"/>
      <c r="AUW853" s="3"/>
      <c r="AUX853" s="3"/>
      <c r="AUY853" s="3"/>
      <c r="AUZ853" s="3"/>
      <c r="AVA853" s="3"/>
      <c r="AVB853" s="3"/>
      <c r="AVC853" s="3"/>
      <c r="AVD853" s="3"/>
      <c r="AVE853" s="3"/>
      <c r="AVF853" s="3"/>
      <c r="AVG853" s="3"/>
      <c r="AVH853" s="3"/>
      <c r="AVI853" s="3"/>
      <c r="AVJ853" s="3"/>
      <c r="AVK853" s="3"/>
      <c r="AVL853" s="3"/>
      <c r="AVM853" s="3"/>
      <c r="AVN853" s="3"/>
      <c r="AVO853" s="3"/>
      <c r="AVP853" s="3"/>
      <c r="AVQ853" s="3"/>
      <c r="AVR853" s="3"/>
      <c r="AVS853" s="3"/>
      <c r="AVT853" s="3"/>
      <c r="AVU853" s="3"/>
      <c r="AVV853" s="3"/>
      <c r="AVW853" s="3"/>
      <c r="AVX853" s="3"/>
      <c r="AVY853" s="3"/>
      <c r="AVZ853" s="3"/>
      <c r="AWA853" s="3"/>
      <c r="AWB853" s="3"/>
      <c r="AWC853" s="3"/>
      <c r="AWD853" s="3"/>
      <c r="AWE853" s="3"/>
      <c r="AWF853" s="3"/>
      <c r="AWG853" s="3"/>
      <c r="AWH853" s="3"/>
      <c r="AWI853" s="3"/>
      <c r="AWJ853" s="3"/>
      <c r="AWK853" s="3"/>
      <c r="AWL853" s="3"/>
      <c r="AWM853" s="3"/>
      <c r="AWN853" s="3"/>
      <c r="AWO853" s="3"/>
      <c r="AWP853" s="3"/>
      <c r="AWQ853" s="3"/>
      <c r="AWR853" s="3"/>
      <c r="AWS853" s="3"/>
      <c r="AWT853" s="3"/>
      <c r="AWU853" s="3"/>
      <c r="AWV853" s="3"/>
      <c r="AWW853" s="3"/>
      <c r="AWX853" s="3"/>
      <c r="AWY853" s="3"/>
      <c r="AWZ853" s="3"/>
      <c r="AXA853" s="3"/>
      <c r="AXB853" s="3"/>
      <c r="AXC853" s="3"/>
      <c r="AXD853" s="3"/>
      <c r="AXE853" s="3"/>
      <c r="AXF853" s="3"/>
      <c r="AXG853" s="3"/>
      <c r="AXH853" s="3"/>
      <c r="AXI853" s="3"/>
      <c r="AXJ853" s="3"/>
      <c r="AXK853" s="3"/>
      <c r="AXL853" s="3"/>
      <c r="AXM853" s="3"/>
      <c r="AXN853" s="3"/>
      <c r="AXO853" s="3"/>
      <c r="AXP853" s="3"/>
      <c r="AXQ853" s="3"/>
      <c r="AXR853" s="3"/>
      <c r="AXS853" s="3"/>
      <c r="AXT853" s="3"/>
      <c r="AXU853" s="3"/>
      <c r="AXV853" s="3"/>
      <c r="AXW853" s="3"/>
      <c r="AXX853" s="3"/>
      <c r="AXY853" s="3"/>
      <c r="AXZ853" s="3"/>
      <c r="AYA853" s="3"/>
      <c r="AYB853" s="3"/>
      <c r="AYC853" s="3"/>
      <c r="AYD853" s="3"/>
      <c r="AYE853" s="3"/>
      <c r="AYF853" s="3"/>
      <c r="AYG853" s="3"/>
      <c r="AYH853" s="3"/>
      <c r="AYI853" s="3"/>
      <c r="AYJ853" s="3"/>
      <c r="AYK853" s="3"/>
      <c r="AYL853" s="3"/>
      <c r="AYM853" s="3"/>
      <c r="AYN853" s="3"/>
      <c r="AYO853" s="3"/>
      <c r="AYP853" s="3"/>
      <c r="AYQ853" s="3"/>
      <c r="AYR853" s="3"/>
      <c r="AYS853" s="3"/>
      <c r="AYT853" s="3"/>
      <c r="AYU853" s="3"/>
      <c r="AYV853" s="3"/>
      <c r="AYW853" s="3"/>
      <c r="AYX853" s="3"/>
      <c r="AYY853" s="3"/>
      <c r="AYZ853" s="3"/>
      <c r="AZA853" s="3"/>
      <c r="AZB853" s="3"/>
      <c r="AZC853" s="3"/>
      <c r="AZD853" s="3"/>
      <c r="AZE853" s="3"/>
      <c r="AZF853" s="3"/>
      <c r="AZG853" s="3"/>
      <c r="AZH853" s="3"/>
      <c r="AZI853" s="3"/>
      <c r="AZJ853" s="3"/>
      <c r="AZK853" s="3"/>
      <c r="AZL853" s="3"/>
      <c r="AZM853" s="3"/>
      <c r="AZN853" s="3"/>
      <c r="AZO853" s="3"/>
      <c r="AZP853" s="3"/>
      <c r="AZQ853" s="3"/>
      <c r="AZR853" s="3"/>
      <c r="AZS853" s="3"/>
      <c r="AZT853" s="3"/>
      <c r="AZU853" s="3"/>
      <c r="AZV853" s="3"/>
      <c r="AZW853" s="3"/>
      <c r="AZX853" s="3"/>
      <c r="AZY853" s="3"/>
      <c r="AZZ853" s="3"/>
      <c r="BAA853" s="3"/>
      <c r="BAB853" s="3"/>
      <c r="BAC853" s="3"/>
      <c r="BAD853" s="3"/>
      <c r="BAE853" s="3"/>
      <c r="BAF853" s="3"/>
      <c r="BAG853" s="3"/>
      <c r="BAH853" s="3"/>
      <c r="BAI853" s="3"/>
      <c r="BAJ853" s="3"/>
      <c r="BAK853" s="3"/>
      <c r="BAL853" s="3"/>
      <c r="BAM853" s="3"/>
      <c r="BAN853" s="3"/>
      <c r="BAO853" s="3"/>
      <c r="BAP853" s="3"/>
      <c r="BAQ853" s="3"/>
      <c r="BAR853" s="3"/>
      <c r="BAS853" s="3"/>
      <c r="BAT853" s="3"/>
      <c r="BAU853" s="3"/>
      <c r="BAV853" s="3"/>
      <c r="BAW853" s="3"/>
      <c r="BAX853" s="3"/>
      <c r="BAY853" s="3"/>
      <c r="BAZ853" s="3"/>
      <c r="BBA853" s="3"/>
      <c r="BBB853" s="3"/>
      <c r="BBC853" s="3"/>
      <c r="BBD853" s="3"/>
      <c r="BBE853" s="3"/>
      <c r="BBF853" s="3"/>
      <c r="BBG853" s="3"/>
      <c r="BBH853" s="3"/>
      <c r="BBI853" s="3"/>
      <c r="BBJ853" s="3"/>
      <c r="BBK853" s="3"/>
      <c r="BBL853" s="3"/>
      <c r="BBM853" s="3"/>
      <c r="BBN853" s="3"/>
      <c r="BBO853" s="3"/>
      <c r="BBP853" s="3"/>
      <c r="BBQ853" s="3"/>
      <c r="BBR853" s="3"/>
      <c r="BBS853" s="3"/>
      <c r="BBT853" s="3"/>
      <c r="BBU853" s="3"/>
      <c r="BBV853" s="3"/>
      <c r="BBW853" s="3"/>
      <c r="BBX853" s="3"/>
      <c r="BBY853" s="3"/>
      <c r="BBZ853" s="3"/>
      <c r="BCA853" s="3"/>
      <c r="BCB853" s="3"/>
      <c r="BCC853" s="3"/>
      <c r="BCD853" s="3"/>
      <c r="BCE853" s="3"/>
      <c r="BCF853" s="3"/>
      <c r="BCG853" s="3"/>
      <c r="BCH853" s="3"/>
      <c r="BCI853" s="3"/>
      <c r="BCJ853" s="3"/>
      <c r="BCK853" s="3"/>
      <c r="BCL853" s="3"/>
      <c r="BCM853" s="3"/>
      <c r="BCN853" s="3"/>
      <c r="BCO853" s="3"/>
      <c r="BCP853" s="3"/>
      <c r="BCQ853" s="3"/>
      <c r="BCR853" s="3"/>
      <c r="BCS853" s="3"/>
      <c r="BCT853" s="3"/>
      <c r="BCU853" s="3"/>
      <c r="BCV853" s="3"/>
      <c r="BCW853" s="3"/>
      <c r="BCX853" s="3"/>
      <c r="BCY853" s="3"/>
      <c r="BCZ853" s="3"/>
      <c r="BDA853" s="3"/>
      <c r="BDB853" s="3"/>
      <c r="BDC853" s="3"/>
      <c r="BDD853" s="3"/>
      <c r="BDE853" s="3"/>
      <c r="BDF853" s="3"/>
      <c r="BDG853" s="3"/>
      <c r="BDH853" s="3"/>
      <c r="BDI853" s="3"/>
      <c r="BDJ853" s="3"/>
      <c r="BDK853" s="3"/>
      <c r="BDL853" s="3"/>
      <c r="BDM853" s="3"/>
      <c r="BDN853" s="3"/>
      <c r="BDO853" s="3"/>
      <c r="BDP853" s="3"/>
      <c r="BDQ853" s="3"/>
      <c r="BDR853" s="3"/>
      <c r="BDS853" s="3"/>
      <c r="BDT853" s="3"/>
      <c r="BDU853" s="3"/>
      <c r="BDV853" s="3"/>
      <c r="BDW853" s="3"/>
      <c r="BDX853" s="3"/>
      <c r="BDY853" s="3"/>
      <c r="BDZ853" s="3"/>
      <c r="BEA853" s="3"/>
      <c r="BEB853" s="3"/>
      <c r="BEC853" s="3"/>
      <c r="BED853" s="3"/>
      <c r="BEE853" s="3"/>
      <c r="BEF853" s="3"/>
      <c r="BEG853" s="3"/>
      <c r="BEH853" s="3"/>
      <c r="BEI853" s="3"/>
      <c r="BEJ853" s="3"/>
      <c r="BEK853" s="3"/>
      <c r="BEL853" s="3"/>
      <c r="BEM853" s="3"/>
      <c r="BEN853" s="3"/>
      <c r="BEO853" s="3"/>
      <c r="BEP853" s="3"/>
      <c r="BEQ853" s="3"/>
      <c r="BER853" s="3"/>
      <c r="BES853" s="3"/>
      <c r="BET853" s="3"/>
      <c r="BEU853" s="3"/>
      <c r="BEV853" s="3"/>
      <c r="BEW853" s="3"/>
      <c r="BEX853" s="3"/>
      <c r="BEY853" s="3"/>
      <c r="BEZ853" s="3"/>
      <c r="BFA853" s="3"/>
      <c r="BFB853" s="3"/>
      <c r="BFC853" s="3"/>
      <c r="BFD853" s="3"/>
      <c r="BFE853" s="3"/>
      <c r="BFF853" s="3"/>
      <c r="BFG853" s="3"/>
      <c r="BFH853" s="3"/>
      <c r="BFI853" s="3"/>
      <c r="BFJ853" s="3"/>
      <c r="BFK853" s="3"/>
      <c r="BFL853" s="3"/>
      <c r="BFM853" s="3"/>
      <c r="BFN853" s="3"/>
      <c r="BFO853" s="3"/>
      <c r="BFP853" s="3"/>
      <c r="BFQ853" s="3"/>
      <c r="BFR853" s="3"/>
      <c r="BFS853" s="3"/>
      <c r="BFT853" s="3"/>
      <c r="BFU853" s="3"/>
      <c r="BFV853" s="3"/>
      <c r="BFW853" s="3"/>
      <c r="BFX853" s="3"/>
      <c r="BFY853" s="3"/>
      <c r="BFZ853" s="3"/>
      <c r="BGA853" s="3"/>
      <c r="BGB853" s="3"/>
      <c r="BGC853" s="3"/>
      <c r="BGD853" s="3"/>
      <c r="BGE853" s="3"/>
      <c r="BGF853" s="3"/>
      <c r="BGG853" s="3"/>
      <c r="BGH853" s="3"/>
      <c r="BGI853" s="3"/>
      <c r="BGJ853" s="3"/>
      <c r="BGK853" s="3"/>
      <c r="BGL853" s="3"/>
      <c r="BGM853" s="3"/>
      <c r="BGN853" s="3"/>
      <c r="BGO853" s="3"/>
      <c r="BGP853" s="3"/>
      <c r="BGQ853" s="3"/>
      <c r="BGR853" s="3"/>
      <c r="BGS853" s="3"/>
      <c r="BGT853" s="3"/>
      <c r="BGU853" s="3"/>
      <c r="BGV853" s="3"/>
      <c r="BGW853" s="3"/>
      <c r="BGX853" s="3"/>
      <c r="BGY853" s="3"/>
      <c r="BGZ853" s="3"/>
      <c r="BHA853" s="3"/>
      <c r="BHB853" s="3"/>
      <c r="BHC853" s="3"/>
      <c r="BHD853" s="3"/>
      <c r="BHE853" s="3"/>
      <c r="BHF853" s="3"/>
      <c r="BHG853" s="3"/>
      <c r="BHH853" s="3"/>
      <c r="BHI853" s="3"/>
      <c r="BHJ853" s="3"/>
      <c r="BHK853" s="3"/>
      <c r="BHL853" s="3"/>
      <c r="BHM853" s="3"/>
      <c r="BHN853" s="3"/>
      <c r="BHO853" s="3"/>
      <c r="BHP853" s="3"/>
      <c r="BHQ853" s="3"/>
      <c r="BHR853" s="3"/>
      <c r="BHS853" s="3"/>
      <c r="BHT853" s="3"/>
      <c r="BHU853" s="3"/>
      <c r="BHV853" s="3"/>
      <c r="BHW853" s="3"/>
      <c r="BHX853" s="3"/>
      <c r="BHY853" s="3"/>
      <c r="BHZ853" s="3"/>
      <c r="BIA853" s="3"/>
      <c r="BIB853" s="3"/>
      <c r="BIC853" s="3"/>
      <c r="BID853" s="3"/>
      <c r="BIE853" s="3"/>
      <c r="BIF853" s="3"/>
      <c r="BIG853" s="3"/>
      <c r="BIH853" s="3"/>
      <c r="BII853" s="3"/>
      <c r="BIJ853" s="3"/>
      <c r="BIK853" s="3"/>
      <c r="BIL853" s="3"/>
      <c r="BIM853" s="3"/>
      <c r="BIN853" s="3"/>
      <c r="BIO853" s="3"/>
      <c r="BIP853" s="3"/>
      <c r="BIQ853" s="3"/>
      <c r="BIR853" s="3"/>
      <c r="BIS853" s="3"/>
      <c r="BIT853" s="3"/>
      <c r="BIU853" s="3"/>
      <c r="BIV853" s="3"/>
      <c r="BIW853" s="3"/>
      <c r="BIX853" s="3"/>
      <c r="BIY853" s="3"/>
      <c r="BIZ853" s="3"/>
      <c r="BJA853" s="3"/>
      <c r="BJB853" s="3"/>
      <c r="BJC853" s="3"/>
      <c r="BJD853" s="3"/>
      <c r="BJE853" s="3"/>
      <c r="BJF853" s="3"/>
      <c r="BJG853" s="3"/>
      <c r="BJH853" s="3"/>
      <c r="BJI853" s="3"/>
      <c r="BJJ853" s="3"/>
      <c r="BJK853" s="3"/>
      <c r="BJL853" s="3"/>
      <c r="BJM853" s="3"/>
      <c r="BJN853" s="3"/>
      <c r="BJO853" s="3"/>
      <c r="BJP853" s="3"/>
      <c r="BJQ853" s="3"/>
      <c r="BJR853" s="3"/>
      <c r="BJS853" s="3"/>
      <c r="BJT853" s="3"/>
      <c r="BJU853" s="3"/>
      <c r="BJV853" s="3"/>
      <c r="BJW853" s="3"/>
      <c r="BJX853" s="3"/>
      <c r="BJY853" s="3"/>
      <c r="BJZ853" s="3"/>
      <c r="BKA853" s="3"/>
      <c r="BKB853" s="3"/>
      <c r="BKC853" s="3"/>
      <c r="BKD853" s="3"/>
      <c r="BKE853" s="3"/>
      <c r="BKF853" s="3"/>
      <c r="BKG853" s="3"/>
      <c r="BKH853" s="3"/>
      <c r="BKI853" s="3"/>
      <c r="BKJ853" s="3"/>
      <c r="BKK853" s="3"/>
      <c r="BKL853" s="3"/>
      <c r="BKM853" s="3"/>
      <c r="BKN853" s="3"/>
      <c r="BKO853" s="3"/>
      <c r="BKP853" s="3"/>
      <c r="BKQ853" s="3"/>
      <c r="BKR853" s="3"/>
      <c r="BKS853" s="3"/>
      <c r="BKT853" s="3"/>
      <c r="BKU853" s="3"/>
      <c r="BKV853" s="3"/>
      <c r="BKW853" s="3"/>
      <c r="BKX853" s="3"/>
      <c r="BKY853" s="3"/>
      <c r="BKZ853" s="3"/>
      <c r="BLA853" s="3"/>
      <c r="BLB853" s="3"/>
      <c r="BLC853" s="3"/>
      <c r="BLD853" s="3"/>
      <c r="BLE853" s="3"/>
      <c r="BLF853" s="3"/>
      <c r="BLG853" s="3"/>
      <c r="BLH853" s="3"/>
      <c r="BLI853" s="3"/>
      <c r="BLJ853" s="3"/>
      <c r="BLK853" s="3"/>
      <c r="BLL853" s="3"/>
      <c r="BLM853" s="3"/>
      <c r="BLN853" s="3"/>
      <c r="BLO853" s="3"/>
      <c r="BLP853" s="3"/>
      <c r="BLQ853" s="3"/>
      <c r="BLR853" s="3"/>
      <c r="BLS853" s="3"/>
      <c r="BLT853" s="3"/>
      <c r="BLU853" s="3"/>
      <c r="BLV853" s="3"/>
      <c r="BLW853" s="3"/>
      <c r="BLX853" s="3"/>
      <c r="BLY853" s="3"/>
      <c r="BLZ853" s="3"/>
      <c r="BMA853" s="3"/>
      <c r="BMB853" s="3"/>
      <c r="BMC853" s="3"/>
      <c r="BMD853" s="3"/>
      <c r="BME853" s="3"/>
      <c r="BMF853" s="3"/>
      <c r="BMG853" s="3"/>
      <c r="BMH853" s="3"/>
      <c r="BMI853" s="3"/>
      <c r="BMJ853" s="3"/>
      <c r="BMK853" s="3"/>
      <c r="BML853" s="3"/>
      <c r="BMM853" s="3"/>
      <c r="BMN853" s="3"/>
      <c r="BMO853" s="3"/>
      <c r="BMP853" s="3"/>
      <c r="BMQ853" s="3"/>
      <c r="BMR853" s="3"/>
      <c r="BMS853" s="3"/>
      <c r="BMT853" s="3"/>
      <c r="BMU853" s="3"/>
      <c r="BMV853" s="3"/>
      <c r="BMW853" s="3"/>
      <c r="BMX853" s="3"/>
      <c r="BMY853" s="3"/>
      <c r="BMZ853" s="3"/>
      <c r="BNA853" s="3"/>
      <c r="BNB853" s="3"/>
      <c r="BNC853" s="3"/>
      <c r="BND853" s="3"/>
      <c r="BNE853" s="3"/>
      <c r="BNF853" s="3"/>
      <c r="BNG853" s="3"/>
      <c r="BNH853" s="3"/>
      <c r="BNI853" s="3"/>
      <c r="BNJ853" s="3"/>
      <c r="BNK853" s="3"/>
      <c r="BNL853" s="3"/>
      <c r="BNM853" s="3"/>
      <c r="BNN853" s="3"/>
      <c r="BNO853" s="3"/>
      <c r="BNP853" s="3"/>
      <c r="BNQ853" s="3"/>
      <c r="BNR853" s="3"/>
      <c r="BNS853" s="3"/>
      <c r="BNT853" s="3"/>
      <c r="BNU853" s="3"/>
      <c r="BNV853" s="3"/>
      <c r="BNW853" s="3"/>
      <c r="BNX853" s="3"/>
      <c r="BNY853" s="3"/>
      <c r="BNZ853" s="3"/>
      <c r="BOA853" s="3"/>
      <c r="BOB853" s="3"/>
      <c r="BOC853" s="3"/>
      <c r="BOD853" s="3"/>
      <c r="BOE853" s="3"/>
      <c r="BOF853" s="3"/>
      <c r="BOG853" s="3"/>
      <c r="BOH853" s="3"/>
      <c r="BOI853" s="3"/>
      <c r="BOJ853" s="3"/>
      <c r="BOK853" s="3"/>
      <c r="BOL853" s="3"/>
      <c r="BOM853" s="3"/>
      <c r="BON853" s="3"/>
      <c r="BOO853" s="3"/>
      <c r="BOP853" s="3"/>
      <c r="BOQ853" s="3"/>
      <c r="BOR853" s="3"/>
      <c r="BOS853" s="3"/>
      <c r="BOT853" s="3"/>
      <c r="BOU853" s="3"/>
      <c r="BOV853" s="3"/>
      <c r="BOW853" s="3"/>
      <c r="BOX853" s="3"/>
      <c r="BOY853" s="3"/>
      <c r="BOZ853" s="3"/>
      <c r="BPA853" s="3"/>
      <c r="BPB853" s="3"/>
      <c r="BPC853" s="3"/>
      <c r="BPD853" s="3"/>
      <c r="BPE853" s="3"/>
      <c r="BPF853" s="3"/>
      <c r="BPG853" s="3"/>
      <c r="BPH853" s="3"/>
      <c r="BPI853" s="3"/>
      <c r="BPJ853" s="3"/>
      <c r="BPK853" s="3"/>
      <c r="BPL853" s="3"/>
      <c r="BPM853" s="3"/>
      <c r="BPN853" s="3"/>
      <c r="BPO853" s="3"/>
      <c r="BPP853" s="3"/>
      <c r="BPQ853" s="3"/>
      <c r="BPR853" s="3"/>
      <c r="BPS853" s="3"/>
      <c r="BPT853" s="3"/>
      <c r="BPU853" s="3"/>
      <c r="BPV853" s="3"/>
      <c r="BPW853" s="3"/>
      <c r="BPX853" s="3"/>
      <c r="BPY853" s="3"/>
      <c r="BPZ853" s="3"/>
      <c r="BQA853" s="3"/>
      <c r="BQB853" s="3"/>
      <c r="BQC853" s="3"/>
      <c r="BQD853" s="3"/>
      <c r="BQE853" s="3"/>
      <c r="BQF853" s="3"/>
      <c r="BQG853" s="3"/>
      <c r="BQH853" s="3"/>
      <c r="BQI853" s="3"/>
      <c r="BQJ853" s="3"/>
      <c r="BQK853" s="3"/>
      <c r="BQL853" s="3"/>
      <c r="BQM853" s="3"/>
      <c r="BQN853" s="3"/>
      <c r="BQO853" s="3"/>
      <c r="BQP853" s="3"/>
      <c r="BQQ853" s="3"/>
      <c r="BQR853" s="3"/>
      <c r="BQS853" s="3"/>
      <c r="BQT853" s="3"/>
      <c r="BQU853" s="3"/>
      <c r="BQV853" s="3"/>
      <c r="BQW853" s="3"/>
      <c r="BQX853" s="3"/>
      <c r="BQY853" s="3"/>
      <c r="BQZ853" s="3"/>
      <c r="BRA853" s="3"/>
      <c r="BRB853" s="3"/>
      <c r="BRC853" s="3"/>
      <c r="BRD853" s="3"/>
      <c r="BRE853" s="3"/>
      <c r="BRF853" s="3"/>
      <c r="BRG853" s="3"/>
      <c r="BRH853" s="3"/>
      <c r="BRI853" s="3"/>
      <c r="BRJ853" s="3"/>
      <c r="BRK853" s="3"/>
      <c r="BRL853" s="3"/>
      <c r="BRM853" s="3"/>
      <c r="BRN853" s="3"/>
      <c r="BRO853" s="3"/>
      <c r="BRP853" s="3"/>
      <c r="BRQ853" s="3"/>
      <c r="BRR853" s="3"/>
      <c r="BRS853" s="3"/>
      <c r="BRT853" s="3"/>
      <c r="BRU853" s="3"/>
      <c r="BRV853" s="3"/>
      <c r="BRW853" s="3"/>
      <c r="BRX853" s="3"/>
      <c r="BRY853" s="3"/>
      <c r="BRZ853" s="3"/>
      <c r="BSA853" s="3"/>
      <c r="BSB853" s="3"/>
      <c r="BSC853" s="3"/>
      <c r="BSD853" s="3"/>
      <c r="BSE853" s="3"/>
      <c r="BSF853" s="3"/>
      <c r="BSG853" s="3"/>
      <c r="BSH853" s="3"/>
      <c r="BSI853" s="3"/>
      <c r="BSJ853" s="3"/>
      <c r="BSK853" s="3"/>
      <c r="BSL853" s="3"/>
      <c r="BSM853" s="3"/>
      <c r="BSN853" s="3"/>
      <c r="BSO853" s="3"/>
      <c r="BSP853" s="3"/>
      <c r="BSQ853" s="3"/>
      <c r="BSR853" s="3"/>
      <c r="BSS853" s="3"/>
      <c r="BST853" s="3"/>
      <c r="BSU853" s="3"/>
      <c r="BSV853" s="3"/>
      <c r="BSW853" s="3"/>
      <c r="BSX853" s="3"/>
      <c r="BSY853" s="3"/>
      <c r="BSZ853" s="3"/>
      <c r="BTA853" s="3"/>
      <c r="BTB853" s="3"/>
      <c r="BTC853" s="3"/>
      <c r="BTD853" s="3"/>
      <c r="BTE853" s="3"/>
      <c r="BTF853" s="3"/>
      <c r="BTG853" s="3"/>
      <c r="BTH853" s="3"/>
      <c r="BTI853" s="3"/>
      <c r="BTJ853" s="3"/>
      <c r="BTK853" s="3"/>
      <c r="BTL853" s="3"/>
      <c r="BTM853" s="3"/>
      <c r="BTN853" s="3"/>
      <c r="BTO853" s="3"/>
      <c r="BTP853" s="3"/>
      <c r="BTQ853" s="3"/>
      <c r="BTR853" s="3"/>
      <c r="BTS853" s="3"/>
      <c r="BTT853" s="3"/>
      <c r="BTU853" s="3"/>
      <c r="BTV853" s="3"/>
      <c r="BTW853" s="3"/>
      <c r="BTX853" s="3"/>
      <c r="BTY853" s="3"/>
      <c r="BTZ853" s="3"/>
      <c r="BUA853" s="3"/>
      <c r="BUB853" s="3"/>
      <c r="BUC853" s="3"/>
      <c r="BUD853" s="3"/>
      <c r="BUE853" s="3"/>
      <c r="BUF853" s="3"/>
      <c r="BUG853" s="3"/>
      <c r="BUH853" s="3"/>
      <c r="BUI853" s="3"/>
      <c r="BUJ853" s="3"/>
      <c r="BUK853" s="3"/>
      <c r="BUL853" s="3"/>
      <c r="BUM853" s="3"/>
      <c r="BUN853" s="3"/>
      <c r="BUO853" s="3"/>
      <c r="BUP853" s="3"/>
      <c r="BUQ853" s="3"/>
      <c r="BUR853" s="3"/>
      <c r="BUS853" s="3"/>
      <c r="BUT853" s="3"/>
      <c r="BUU853" s="3"/>
      <c r="BUV853" s="3"/>
      <c r="BUW853" s="3"/>
      <c r="BUX853" s="3"/>
      <c r="BUY853" s="3"/>
      <c r="BUZ853" s="3"/>
      <c r="BVA853" s="3"/>
      <c r="BVB853" s="3"/>
      <c r="BVC853" s="3"/>
      <c r="BVD853" s="3"/>
      <c r="BVE853" s="3"/>
      <c r="BVF853" s="3"/>
      <c r="BVG853" s="3"/>
      <c r="BVH853" s="3"/>
      <c r="BVI853" s="3"/>
      <c r="BVJ853" s="3"/>
      <c r="BVK853" s="3"/>
      <c r="BVL853" s="3"/>
      <c r="BVM853" s="3"/>
      <c r="BVN853" s="3"/>
      <c r="BVO853" s="3"/>
      <c r="BVP853" s="3"/>
      <c r="BVQ853" s="3"/>
      <c r="BVR853" s="3"/>
      <c r="BVS853" s="3"/>
      <c r="BVT853" s="3"/>
      <c r="BVU853" s="3"/>
      <c r="BVV853" s="3"/>
      <c r="BVW853" s="3"/>
      <c r="BVX853" s="3"/>
      <c r="BVY853" s="3"/>
      <c r="BVZ853" s="3"/>
      <c r="BWA853" s="3"/>
      <c r="BWB853" s="3"/>
      <c r="BWC853" s="3"/>
      <c r="BWD853" s="3"/>
      <c r="BWE853" s="3"/>
      <c r="BWF853" s="3"/>
      <c r="BWG853" s="3"/>
      <c r="BWH853" s="3"/>
      <c r="BWI853" s="3"/>
      <c r="BWJ853" s="3"/>
      <c r="BWK853" s="3"/>
      <c r="BWL853" s="3"/>
      <c r="BWM853" s="3"/>
      <c r="BWN853" s="3"/>
      <c r="BWO853" s="3"/>
      <c r="BWP853" s="3"/>
      <c r="BWQ853" s="3"/>
      <c r="BWR853" s="3"/>
      <c r="BWS853" s="3"/>
      <c r="BWT853" s="3"/>
      <c r="BWU853" s="3"/>
      <c r="BWV853" s="3"/>
      <c r="BWW853" s="3"/>
      <c r="BWX853" s="3"/>
      <c r="BWY853" s="3"/>
      <c r="BWZ853" s="3"/>
      <c r="BXA853" s="3"/>
      <c r="BXB853" s="3"/>
      <c r="BXC853" s="3"/>
      <c r="BXD853" s="3"/>
      <c r="BXE853" s="3"/>
      <c r="BXF853" s="3"/>
      <c r="BXG853" s="3"/>
      <c r="BXH853" s="3"/>
      <c r="BXI853" s="3"/>
      <c r="BXJ853" s="3"/>
      <c r="BXK853" s="3"/>
      <c r="BXL853" s="3"/>
      <c r="BXM853" s="3"/>
      <c r="BXN853" s="3"/>
      <c r="BXO853" s="3"/>
      <c r="BXP853" s="3"/>
      <c r="BXQ853" s="3"/>
      <c r="BXR853" s="3"/>
      <c r="BXS853" s="3"/>
      <c r="BXT853" s="3"/>
      <c r="BXU853" s="3"/>
      <c r="BXV853" s="3"/>
      <c r="BXW853" s="3"/>
      <c r="BXX853" s="3"/>
      <c r="BXY853" s="3"/>
      <c r="BXZ853" s="3"/>
      <c r="BYA853" s="3"/>
      <c r="BYB853" s="3"/>
      <c r="BYC853" s="3"/>
      <c r="BYD853" s="3"/>
      <c r="BYE853" s="3"/>
      <c r="BYF853" s="3"/>
      <c r="BYG853" s="3"/>
      <c r="BYH853" s="3"/>
      <c r="BYI853" s="3"/>
      <c r="BYJ853" s="3"/>
      <c r="BYK853" s="3"/>
      <c r="BYL853" s="3"/>
      <c r="BYM853" s="3"/>
      <c r="BYN853" s="3"/>
      <c r="BYO853" s="3"/>
      <c r="BYP853" s="3"/>
      <c r="BYQ853" s="3"/>
      <c r="BYR853" s="3"/>
      <c r="BYS853" s="3"/>
      <c r="BYT853" s="3"/>
      <c r="BYU853" s="3"/>
      <c r="BYV853" s="3"/>
      <c r="BYW853" s="3"/>
      <c r="BYX853" s="3"/>
      <c r="BYY853" s="3"/>
      <c r="BYZ853" s="3"/>
      <c r="BZA853" s="3"/>
      <c r="BZB853" s="3"/>
      <c r="BZC853" s="3"/>
      <c r="BZD853" s="3"/>
      <c r="BZE853" s="3"/>
      <c r="BZF853" s="3"/>
      <c r="BZG853" s="3"/>
      <c r="BZH853" s="3"/>
      <c r="BZI853" s="3"/>
      <c r="BZJ853" s="3"/>
      <c r="BZK853" s="3"/>
      <c r="BZL853" s="3"/>
      <c r="BZM853" s="3"/>
      <c r="BZN853" s="3"/>
      <c r="BZO853" s="3"/>
      <c r="BZP853" s="3"/>
      <c r="BZQ853" s="3"/>
      <c r="BZR853" s="3"/>
      <c r="BZS853" s="3"/>
      <c r="BZT853" s="3"/>
      <c r="BZU853" s="3"/>
      <c r="BZV853" s="3"/>
      <c r="BZW853" s="3"/>
      <c r="BZX853" s="3"/>
      <c r="BZY853" s="3"/>
      <c r="BZZ853" s="3"/>
      <c r="CAA853" s="3"/>
      <c r="CAB853" s="3"/>
      <c r="CAC853" s="3"/>
      <c r="CAD853" s="3"/>
      <c r="CAE853" s="3"/>
      <c r="CAF853" s="3"/>
      <c r="CAG853" s="3"/>
      <c r="CAH853" s="3"/>
      <c r="CAI853" s="3"/>
      <c r="CAJ853" s="3"/>
      <c r="CAK853" s="3"/>
      <c r="CAL853" s="3"/>
      <c r="CAM853" s="3"/>
      <c r="CAN853" s="3"/>
      <c r="CAO853" s="3"/>
      <c r="CAP853" s="3"/>
      <c r="CAQ853" s="3"/>
      <c r="CAR853" s="3"/>
      <c r="CAS853" s="3"/>
      <c r="CAT853" s="3"/>
      <c r="CAU853" s="3"/>
      <c r="CAV853" s="3"/>
      <c r="CAW853" s="3"/>
      <c r="CAX853" s="3"/>
      <c r="CAY853" s="3"/>
      <c r="CAZ853" s="3"/>
      <c r="CBA853" s="3"/>
      <c r="CBB853" s="3"/>
      <c r="CBC853" s="3"/>
      <c r="CBD853" s="3"/>
      <c r="CBE853" s="3"/>
      <c r="CBF853" s="3"/>
      <c r="CBG853" s="3"/>
      <c r="CBH853" s="3"/>
      <c r="CBI853" s="3"/>
      <c r="CBJ853" s="3"/>
      <c r="CBK853" s="3"/>
      <c r="CBL853" s="3"/>
      <c r="CBM853" s="3"/>
      <c r="CBN853" s="3"/>
      <c r="CBO853" s="3"/>
      <c r="CBP853" s="3"/>
      <c r="CBQ853" s="3"/>
      <c r="CBR853" s="3"/>
      <c r="CBS853" s="3"/>
      <c r="CBT853" s="3"/>
      <c r="CBU853" s="3"/>
      <c r="CBV853" s="3"/>
      <c r="CBW853" s="3"/>
      <c r="CBX853" s="3"/>
      <c r="CBY853" s="3"/>
      <c r="CBZ853" s="3"/>
      <c r="CCA853" s="3"/>
      <c r="CCB853" s="3"/>
      <c r="CCC853" s="3"/>
      <c r="CCD853" s="3"/>
      <c r="CCE853" s="3"/>
      <c r="CCF853" s="3"/>
      <c r="CCG853" s="3"/>
      <c r="CCH853" s="3"/>
      <c r="CCI853" s="3"/>
      <c r="CCJ853" s="3"/>
      <c r="CCK853" s="3"/>
      <c r="CCL853" s="3"/>
      <c r="CCM853" s="3"/>
      <c r="CCN853" s="3"/>
      <c r="CCO853" s="3"/>
      <c r="CCP853" s="3"/>
      <c r="CCQ853" s="3"/>
      <c r="CCR853" s="3"/>
      <c r="CCS853" s="3"/>
      <c r="CCT853" s="3"/>
      <c r="CCU853" s="3"/>
      <c r="CCV853" s="3"/>
      <c r="CCW853" s="3"/>
      <c r="CCX853" s="3"/>
      <c r="CCY853" s="3"/>
      <c r="CCZ853" s="3"/>
      <c r="CDA853" s="3"/>
      <c r="CDB853" s="3"/>
      <c r="CDC853" s="3"/>
      <c r="CDD853" s="3"/>
      <c r="CDE853" s="3"/>
      <c r="CDF853" s="3"/>
      <c r="CDG853" s="3"/>
      <c r="CDH853" s="3"/>
      <c r="CDI853" s="3"/>
      <c r="CDJ853" s="3"/>
      <c r="CDK853" s="3"/>
      <c r="CDL853" s="3"/>
      <c r="CDM853" s="3"/>
      <c r="CDN853" s="3"/>
      <c r="CDO853" s="3"/>
      <c r="CDP853" s="3"/>
      <c r="CDQ853" s="3"/>
      <c r="CDR853" s="3"/>
      <c r="CDS853" s="3"/>
      <c r="CDT853" s="3"/>
      <c r="CDU853" s="3"/>
      <c r="CDV853" s="3"/>
      <c r="CDW853" s="3"/>
      <c r="CDX853" s="3"/>
      <c r="CDY853" s="3"/>
      <c r="CDZ853" s="3"/>
      <c r="CEA853" s="3"/>
      <c r="CEB853" s="3"/>
      <c r="CEC853" s="3"/>
      <c r="CED853" s="3"/>
      <c r="CEE853" s="3"/>
      <c r="CEF853" s="3"/>
      <c r="CEG853" s="3"/>
      <c r="CEH853" s="3"/>
      <c r="CEI853" s="3"/>
      <c r="CEJ853" s="3"/>
      <c r="CEK853" s="3"/>
      <c r="CEL853" s="3"/>
      <c r="CEM853" s="3"/>
      <c r="CEN853" s="3"/>
      <c r="CEO853" s="3"/>
      <c r="CEP853" s="3"/>
      <c r="CEQ853" s="3"/>
      <c r="CER853" s="3"/>
      <c r="CES853" s="3"/>
      <c r="CET853" s="3"/>
      <c r="CEU853" s="3"/>
      <c r="CEV853" s="3"/>
      <c r="CEW853" s="3"/>
      <c r="CEX853" s="3"/>
      <c r="CEY853" s="3"/>
      <c r="CEZ853" s="3"/>
      <c r="CFA853" s="3"/>
      <c r="CFB853" s="3"/>
      <c r="CFC853" s="3"/>
      <c r="CFD853" s="3"/>
      <c r="CFE853" s="3"/>
      <c r="CFF853" s="3"/>
      <c r="CFG853" s="3"/>
      <c r="CFH853" s="3"/>
      <c r="CFI853" s="3"/>
      <c r="CFJ853" s="3"/>
      <c r="CFK853" s="3"/>
      <c r="CFL853" s="3"/>
      <c r="CFM853" s="3"/>
      <c r="CFN853" s="3"/>
      <c r="CFO853" s="3"/>
      <c r="CFP853" s="3"/>
      <c r="CFQ853" s="3"/>
      <c r="CFR853" s="3"/>
      <c r="CFS853" s="3"/>
      <c r="CFT853" s="3"/>
      <c r="CFU853" s="3"/>
      <c r="CFV853" s="3"/>
      <c r="CFW853" s="3"/>
      <c r="CFX853" s="3"/>
      <c r="CFY853" s="3"/>
      <c r="CFZ853" s="3"/>
      <c r="CGA853" s="3"/>
      <c r="CGB853" s="3"/>
      <c r="CGC853" s="3"/>
      <c r="CGD853" s="3"/>
      <c r="CGE853" s="3"/>
      <c r="CGF853" s="3"/>
      <c r="CGG853" s="3"/>
      <c r="CGH853" s="3"/>
      <c r="CGI853" s="3"/>
      <c r="CGJ853" s="3"/>
      <c r="CGK853" s="3"/>
      <c r="CGL853" s="3"/>
      <c r="CGM853" s="3"/>
      <c r="CGN853" s="3"/>
      <c r="CGO853" s="3"/>
      <c r="CGP853" s="3"/>
      <c r="CGQ853" s="3"/>
      <c r="CGR853" s="3"/>
      <c r="CGS853" s="3"/>
      <c r="CGT853" s="3"/>
      <c r="CGU853" s="3"/>
      <c r="CGV853" s="3"/>
      <c r="CGW853" s="3"/>
      <c r="CGX853" s="3"/>
      <c r="CGY853" s="3"/>
      <c r="CGZ853" s="3"/>
      <c r="CHA853" s="3"/>
      <c r="CHB853" s="3"/>
      <c r="CHC853" s="3"/>
      <c r="CHD853" s="3"/>
      <c r="CHE853" s="3"/>
      <c r="CHF853" s="3"/>
      <c r="CHG853" s="3"/>
      <c r="CHH853" s="3"/>
      <c r="CHI853" s="3"/>
      <c r="CHJ853" s="3"/>
      <c r="CHK853" s="3"/>
      <c r="CHL853" s="3"/>
      <c r="CHM853" s="3"/>
      <c r="CHN853" s="3"/>
      <c r="CHO853" s="3"/>
      <c r="CHP853" s="3"/>
      <c r="CHQ853" s="3"/>
      <c r="CHR853" s="3"/>
      <c r="CHS853" s="3"/>
      <c r="CHT853" s="3"/>
      <c r="CHU853" s="3"/>
      <c r="CHV853" s="3"/>
      <c r="CHW853" s="3"/>
      <c r="CHX853" s="3"/>
      <c r="CHY853" s="3"/>
      <c r="CHZ853" s="3"/>
      <c r="CIA853" s="3"/>
      <c r="CIB853" s="3"/>
      <c r="CIC853" s="3"/>
      <c r="CID853" s="3"/>
      <c r="CIE853" s="3"/>
      <c r="CIF853" s="3"/>
      <c r="CIG853" s="3"/>
      <c r="CIH853" s="3"/>
      <c r="CII853" s="3"/>
      <c r="CIJ853" s="3"/>
      <c r="CIK853" s="3"/>
      <c r="CIL853" s="3"/>
      <c r="CIM853" s="3"/>
      <c r="CIN853" s="3"/>
      <c r="CIO853" s="3"/>
      <c r="CIP853" s="3"/>
      <c r="CIQ853" s="3"/>
      <c r="CIR853" s="3"/>
      <c r="CIS853" s="3"/>
      <c r="CIT853" s="3"/>
      <c r="CIU853" s="3"/>
      <c r="CIV853" s="3"/>
      <c r="CIW853" s="3"/>
      <c r="CIX853" s="3"/>
      <c r="CIY853" s="3"/>
      <c r="CIZ853" s="3"/>
      <c r="CJA853" s="3"/>
      <c r="CJB853" s="3"/>
      <c r="CJC853" s="3"/>
      <c r="CJD853" s="3"/>
      <c r="CJE853" s="3"/>
      <c r="CJF853" s="3"/>
      <c r="CJG853" s="3"/>
      <c r="CJH853" s="3"/>
      <c r="CJI853" s="3"/>
      <c r="CJJ853" s="3"/>
      <c r="CJK853" s="3"/>
      <c r="CJL853" s="3"/>
      <c r="CJM853" s="3"/>
      <c r="CJN853" s="3"/>
      <c r="CJO853" s="3"/>
      <c r="CJP853" s="3"/>
      <c r="CJQ853" s="3"/>
      <c r="CJR853" s="3"/>
      <c r="CJS853" s="3"/>
      <c r="CJT853" s="3"/>
      <c r="CJU853" s="3"/>
      <c r="CJV853" s="3"/>
      <c r="CJW853" s="3"/>
      <c r="CJX853" s="3"/>
      <c r="CJY853" s="3"/>
      <c r="CJZ853" s="3"/>
      <c r="CKA853" s="3"/>
      <c r="CKB853" s="3"/>
      <c r="CKC853" s="3"/>
      <c r="CKD853" s="3"/>
      <c r="CKE853" s="3"/>
      <c r="CKF853" s="3"/>
      <c r="CKG853" s="3"/>
      <c r="CKH853" s="3"/>
      <c r="CKI853" s="3"/>
      <c r="CKJ853" s="3"/>
      <c r="CKK853" s="3"/>
      <c r="CKL853" s="3"/>
      <c r="CKM853" s="3"/>
      <c r="CKN853" s="3"/>
      <c r="CKO853" s="3"/>
      <c r="CKP853" s="3"/>
      <c r="CKQ853" s="3"/>
      <c r="CKR853" s="3"/>
      <c r="CKS853" s="3"/>
      <c r="CKT853" s="3"/>
      <c r="CKU853" s="3"/>
      <c r="CKV853" s="3"/>
      <c r="CKW853" s="3"/>
      <c r="CKX853" s="3"/>
      <c r="CKY853" s="3"/>
      <c r="CKZ853" s="3"/>
      <c r="CLA853" s="3"/>
      <c r="CLB853" s="3"/>
      <c r="CLC853" s="3"/>
      <c r="CLD853" s="3"/>
      <c r="CLE853" s="3"/>
      <c r="CLF853" s="3"/>
      <c r="CLG853" s="3"/>
      <c r="CLH853" s="3"/>
      <c r="CLI853" s="3"/>
      <c r="CLJ853" s="3"/>
      <c r="CLK853" s="3"/>
      <c r="CLL853" s="3"/>
      <c r="CLM853" s="3"/>
      <c r="CLN853" s="3"/>
      <c r="CLO853" s="3"/>
      <c r="CLP853" s="3"/>
      <c r="CLQ853" s="3"/>
      <c r="CLR853" s="3"/>
      <c r="CLS853" s="3"/>
      <c r="CLT853" s="3"/>
      <c r="CLU853" s="3"/>
      <c r="CLV853" s="3"/>
      <c r="CLW853" s="3"/>
      <c r="CLX853" s="3"/>
      <c r="CLY853" s="3"/>
      <c r="CLZ853" s="3"/>
      <c r="CMA853" s="3"/>
      <c r="CMB853" s="3"/>
      <c r="CMC853" s="3"/>
      <c r="CMD853" s="3"/>
      <c r="CME853" s="3"/>
      <c r="CMF853" s="3"/>
      <c r="CMG853" s="3"/>
      <c r="CMH853" s="3"/>
      <c r="CMI853" s="3"/>
      <c r="CMJ853" s="3"/>
      <c r="CMK853" s="3"/>
      <c r="CML853" s="3"/>
      <c r="CMM853" s="3"/>
      <c r="CMN853" s="3"/>
      <c r="CMO853" s="3"/>
      <c r="CMP853" s="3"/>
      <c r="CMQ853" s="3"/>
      <c r="CMR853" s="3"/>
      <c r="CMS853" s="3"/>
      <c r="CMT853" s="3"/>
      <c r="CMU853" s="3"/>
      <c r="CMV853" s="3"/>
      <c r="CMW853" s="3"/>
      <c r="CMX853" s="3"/>
      <c r="CMY853" s="3"/>
      <c r="CMZ853" s="3"/>
      <c r="CNA853" s="3"/>
      <c r="CNB853" s="3"/>
      <c r="CNC853" s="3"/>
      <c r="CND853" s="3"/>
      <c r="CNE853" s="3"/>
      <c r="CNF853" s="3"/>
      <c r="CNG853" s="3"/>
      <c r="CNH853" s="3"/>
      <c r="CNI853" s="3"/>
      <c r="CNJ853" s="3"/>
      <c r="CNK853" s="3"/>
      <c r="CNL853" s="3"/>
      <c r="CNM853" s="3"/>
      <c r="CNN853" s="3"/>
      <c r="CNO853" s="3"/>
      <c r="CNP853" s="3"/>
      <c r="CNQ853" s="3"/>
      <c r="CNR853" s="3"/>
      <c r="CNS853" s="3"/>
      <c r="CNT853" s="3"/>
      <c r="CNU853" s="3"/>
      <c r="CNV853" s="3"/>
      <c r="CNW853" s="3"/>
      <c r="CNX853" s="3"/>
      <c r="CNY853" s="3"/>
      <c r="CNZ853" s="3"/>
      <c r="COA853" s="3"/>
      <c r="COB853" s="3"/>
      <c r="COC853" s="3"/>
      <c r="COD853" s="3"/>
      <c r="COE853" s="3"/>
      <c r="COF853" s="3"/>
      <c r="COG853" s="3"/>
      <c r="COH853" s="3"/>
      <c r="COI853" s="3"/>
      <c r="COJ853" s="3"/>
      <c r="COK853" s="3"/>
      <c r="COL853" s="3"/>
      <c r="COM853" s="3"/>
      <c r="CON853" s="3"/>
      <c r="COO853" s="3"/>
      <c r="COP853" s="3"/>
      <c r="COQ853" s="3"/>
      <c r="COR853" s="3"/>
      <c r="COS853" s="3"/>
      <c r="COT853" s="3"/>
      <c r="COU853" s="3"/>
      <c r="COV853" s="3"/>
      <c r="COW853" s="3"/>
      <c r="COX853" s="3"/>
      <c r="COY853" s="3"/>
      <c r="COZ853" s="3"/>
      <c r="CPA853" s="3"/>
      <c r="CPB853" s="3"/>
      <c r="CPC853" s="3"/>
      <c r="CPD853" s="3"/>
      <c r="CPE853" s="3"/>
      <c r="CPF853" s="3"/>
      <c r="CPG853" s="3"/>
      <c r="CPH853" s="3"/>
      <c r="CPI853" s="3"/>
      <c r="CPJ853" s="3"/>
      <c r="CPK853" s="3"/>
      <c r="CPL853" s="3"/>
      <c r="CPM853" s="3"/>
      <c r="CPN853" s="3"/>
      <c r="CPO853" s="3"/>
      <c r="CPP853" s="3"/>
      <c r="CPQ853" s="3"/>
      <c r="CPR853" s="3"/>
      <c r="CPS853" s="3"/>
      <c r="CPT853" s="3"/>
      <c r="CPU853" s="3"/>
      <c r="CPV853" s="3"/>
      <c r="CPW853" s="3"/>
      <c r="CPX853" s="3"/>
      <c r="CPY853" s="3"/>
      <c r="CPZ853" s="3"/>
      <c r="CQA853" s="3"/>
      <c r="CQB853" s="3"/>
      <c r="CQC853" s="3"/>
      <c r="CQD853" s="3"/>
      <c r="CQE853" s="3"/>
      <c r="CQF853" s="3"/>
      <c r="CQG853" s="3"/>
      <c r="CQH853" s="3"/>
      <c r="CQI853" s="3"/>
      <c r="CQJ853" s="3"/>
      <c r="CQK853" s="3"/>
      <c r="CQL853" s="3"/>
      <c r="CQM853" s="3"/>
      <c r="CQN853" s="3"/>
      <c r="CQO853" s="3"/>
      <c r="CQP853" s="3"/>
      <c r="CQQ853" s="3"/>
      <c r="CQR853" s="3"/>
      <c r="CQS853" s="3"/>
      <c r="CQT853" s="3"/>
      <c r="CQU853" s="3"/>
      <c r="CQV853" s="3"/>
      <c r="CQW853" s="3"/>
      <c r="CQX853" s="3"/>
      <c r="CQY853" s="3"/>
      <c r="CQZ853" s="3"/>
      <c r="CRA853" s="3"/>
      <c r="CRB853" s="3"/>
      <c r="CRC853" s="3"/>
      <c r="CRD853" s="3"/>
      <c r="CRE853" s="3"/>
      <c r="CRF853" s="3"/>
      <c r="CRG853" s="3"/>
      <c r="CRH853" s="3"/>
      <c r="CRI853" s="3"/>
      <c r="CRJ853" s="3"/>
      <c r="CRK853" s="3"/>
      <c r="CRL853" s="3"/>
      <c r="CRM853" s="3"/>
      <c r="CRN853" s="3"/>
      <c r="CRO853" s="3"/>
      <c r="CRP853" s="3"/>
      <c r="CRQ853" s="3"/>
      <c r="CRR853" s="3"/>
      <c r="CRS853" s="3"/>
      <c r="CRT853" s="3"/>
      <c r="CRU853" s="3"/>
      <c r="CRV853" s="3"/>
      <c r="CRW853" s="3"/>
      <c r="CRX853" s="3"/>
      <c r="CRY853" s="3"/>
      <c r="CRZ853" s="3"/>
      <c r="CSA853" s="3"/>
      <c r="CSB853" s="3"/>
      <c r="CSC853" s="3"/>
      <c r="CSD853" s="3"/>
      <c r="CSE853" s="3"/>
      <c r="CSF853" s="3"/>
      <c r="CSG853" s="3"/>
      <c r="CSH853" s="3"/>
      <c r="CSI853" s="3"/>
      <c r="CSJ853" s="3"/>
      <c r="CSK853" s="3"/>
      <c r="CSL853" s="3"/>
      <c r="CSM853" s="3"/>
      <c r="CSN853" s="3"/>
      <c r="CSO853" s="3"/>
      <c r="CSP853" s="3"/>
      <c r="CSQ853" s="3"/>
      <c r="CSR853" s="3"/>
      <c r="CSS853" s="3"/>
      <c r="CST853" s="3"/>
      <c r="CSU853" s="3"/>
      <c r="CSV853" s="3"/>
      <c r="CSW853" s="3"/>
      <c r="CSX853" s="3"/>
      <c r="CSY853" s="3"/>
      <c r="CSZ853" s="3"/>
      <c r="CTA853" s="3"/>
      <c r="CTB853" s="3"/>
      <c r="CTC853" s="3"/>
      <c r="CTD853" s="3"/>
      <c r="CTE853" s="3"/>
      <c r="CTF853" s="3"/>
      <c r="CTG853" s="3"/>
      <c r="CTH853" s="3"/>
      <c r="CTI853" s="3"/>
      <c r="CTJ853" s="3"/>
      <c r="CTK853" s="3"/>
      <c r="CTL853" s="3"/>
      <c r="CTM853" s="3"/>
      <c r="CTN853" s="3"/>
      <c r="CTO853" s="3"/>
      <c r="CTP853" s="3"/>
      <c r="CTQ853" s="3"/>
      <c r="CTR853" s="3"/>
      <c r="CTS853" s="3"/>
      <c r="CTT853" s="3"/>
      <c r="CTU853" s="3"/>
      <c r="CTV853" s="3"/>
      <c r="CTW853" s="3"/>
      <c r="CTX853" s="3"/>
      <c r="CTY853" s="3"/>
      <c r="CTZ853" s="3"/>
      <c r="CUA853" s="3"/>
      <c r="CUB853" s="3"/>
      <c r="CUC853" s="3"/>
      <c r="CUD853" s="3"/>
      <c r="CUE853" s="3"/>
      <c r="CUF853" s="3"/>
      <c r="CUG853" s="3"/>
      <c r="CUH853" s="3"/>
      <c r="CUI853" s="3"/>
      <c r="CUJ853" s="3"/>
      <c r="CUK853" s="3"/>
      <c r="CUL853" s="3"/>
      <c r="CUM853" s="3"/>
      <c r="CUN853" s="3"/>
      <c r="CUO853" s="3"/>
      <c r="CUP853" s="3"/>
      <c r="CUQ853" s="3"/>
      <c r="CUR853" s="3"/>
      <c r="CUS853" s="3"/>
      <c r="CUT853" s="3"/>
      <c r="CUU853" s="3"/>
      <c r="CUV853" s="3"/>
      <c r="CUW853" s="3"/>
      <c r="CUX853" s="3"/>
      <c r="CUY853" s="3"/>
      <c r="CUZ853" s="3"/>
      <c r="CVA853" s="3"/>
      <c r="CVB853" s="3"/>
      <c r="CVC853" s="3"/>
      <c r="CVD853" s="3"/>
      <c r="CVE853" s="3"/>
      <c r="CVF853" s="3"/>
      <c r="CVG853" s="3"/>
      <c r="CVH853" s="3"/>
      <c r="CVI853" s="3"/>
      <c r="CVJ853" s="3"/>
      <c r="CVK853" s="3"/>
      <c r="CVL853" s="3"/>
      <c r="CVM853" s="3"/>
      <c r="CVN853" s="3"/>
      <c r="CVO853" s="3"/>
      <c r="CVP853" s="3"/>
      <c r="CVQ853" s="3"/>
      <c r="CVR853" s="3"/>
      <c r="CVS853" s="3"/>
      <c r="CVT853" s="3"/>
      <c r="CVU853" s="3"/>
      <c r="CVV853" s="3"/>
      <c r="CVW853" s="3"/>
      <c r="CVX853" s="3"/>
      <c r="CVY853" s="3"/>
      <c r="CVZ853" s="3"/>
      <c r="CWA853" s="3"/>
      <c r="CWB853" s="3"/>
      <c r="CWC853" s="3"/>
      <c r="CWD853" s="3"/>
      <c r="CWE853" s="3"/>
      <c r="CWF853" s="3"/>
      <c r="CWG853" s="3"/>
      <c r="CWH853" s="3"/>
      <c r="CWI853" s="3"/>
      <c r="CWJ853" s="3"/>
      <c r="CWK853" s="3"/>
      <c r="CWL853" s="3"/>
      <c r="CWM853" s="3"/>
      <c r="CWN853" s="3"/>
      <c r="CWO853" s="3"/>
      <c r="CWP853" s="3"/>
      <c r="CWQ853" s="3"/>
      <c r="CWR853" s="3"/>
      <c r="CWS853" s="3"/>
      <c r="CWT853" s="3"/>
      <c r="CWU853" s="3"/>
      <c r="CWV853" s="3"/>
      <c r="CWW853" s="3"/>
      <c r="CWX853" s="3"/>
      <c r="CWY853" s="3"/>
      <c r="CWZ853" s="3"/>
      <c r="CXA853" s="3"/>
      <c r="CXB853" s="3"/>
      <c r="CXC853" s="3"/>
      <c r="CXD853" s="3"/>
      <c r="CXE853" s="3"/>
      <c r="CXF853" s="3"/>
      <c r="CXG853" s="3"/>
      <c r="CXH853" s="3"/>
      <c r="CXI853" s="3"/>
      <c r="CXJ853" s="3"/>
      <c r="CXK853" s="3"/>
      <c r="CXL853" s="3"/>
      <c r="CXM853" s="3"/>
      <c r="CXN853" s="3"/>
      <c r="CXO853" s="3"/>
      <c r="CXP853" s="3"/>
      <c r="CXQ853" s="3"/>
      <c r="CXR853" s="3"/>
      <c r="CXS853" s="3"/>
      <c r="CXT853" s="3"/>
      <c r="CXU853" s="3"/>
      <c r="CXV853" s="3"/>
      <c r="CXW853" s="3"/>
      <c r="CXX853" s="3"/>
      <c r="CXY853" s="3"/>
      <c r="CXZ853" s="3"/>
      <c r="CYA853" s="3"/>
      <c r="CYB853" s="3"/>
      <c r="CYC853" s="3"/>
      <c r="CYD853" s="3"/>
      <c r="CYE853" s="3"/>
      <c r="CYF853" s="3"/>
      <c r="CYG853" s="3"/>
      <c r="CYH853" s="3"/>
      <c r="CYI853" s="3"/>
      <c r="CYJ853" s="3"/>
      <c r="CYK853" s="3"/>
      <c r="CYL853" s="3"/>
      <c r="CYM853" s="3"/>
      <c r="CYN853" s="3"/>
      <c r="CYO853" s="3"/>
      <c r="CYP853" s="3"/>
      <c r="CYQ853" s="3"/>
      <c r="CYR853" s="3"/>
      <c r="CYS853" s="3"/>
      <c r="CYT853" s="3"/>
      <c r="CYU853" s="3"/>
      <c r="CYV853" s="3"/>
      <c r="CYW853" s="3"/>
      <c r="CYX853" s="3"/>
      <c r="CYY853" s="3"/>
      <c r="CYZ853" s="3"/>
      <c r="CZA853" s="3"/>
      <c r="CZB853" s="3"/>
      <c r="CZC853" s="3"/>
      <c r="CZD853" s="3"/>
      <c r="CZE853" s="3"/>
      <c r="CZF853" s="3"/>
      <c r="CZG853" s="3"/>
      <c r="CZH853" s="3"/>
      <c r="CZI853" s="3"/>
      <c r="CZJ853" s="3"/>
      <c r="CZK853" s="3"/>
      <c r="CZL853" s="3"/>
      <c r="CZM853" s="3"/>
      <c r="CZN853" s="3"/>
      <c r="CZO853" s="3"/>
      <c r="CZP853" s="3"/>
      <c r="CZQ853" s="3"/>
      <c r="CZR853" s="3"/>
      <c r="CZS853" s="3"/>
      <c r="CZT853" s="3"/>
      <c r="CZU853" s="3"/>
      <c r="CZV853" s="3"/>
      <c r="CZW853" s="3"/>
      <c r="CZX853" s="3"/>
      <c r="CZY853" s="3"/>
      <c r="CZZ853" s="3"/>
      <c r="DAA853" s="3"/>
      <c r="DAB853" s="3"/>
      <c r="DAC853" s="3"/>
      <c r="DAD853" s="3"/>
      <c r="DAE853" s="3"/>
      <c r="DAF853" s="3"/>
      <c r="DAG853" s="3"/>
      <c r="DAH853" s="3"/>
      <c r="DAI853" s="3"/>
      <c r="DAJ853" s="3"/>
      <c r="DAK853" s="3"/>
      <c r="DAL853" s="3"/>
      <c r="DAM853" s="3"/>
      <c r="DAN853" s="3"/>
      <c r="DAO853" s="3"/>
      <c r="DAP853" s="3"/>
      <c r="DAQ853" s="3"/>
      <c r="DAR853" s="3"/>
      <c r="DAS853" s="3"/>
      <c r="DAT853" s="3"/>
      <c r="DAU853" s="3"/>
      <c r="DAV853" s="3"/>
      <c r="DAW853" s="3"/>
      <c r="DAX853" s="3"/>
      <c r="DAY853" s="3"/>
      <c r="DAZ853" s="3"/>
      <c r="DBA853" s="3"/>
      <c r="DBB853" s="3"/>
      <c r="DBC853" s="3"/>
      <c r="DBD853" s="3"/>
      <c r="DBE853" s="3"/>
      <c r="DBF853" s="3"/>
      <c r="DBG853" s="3"/>
      <c r="DBH853" s="3"/>
      <c r="DBI853" s="3"/>
      <c r="DBJ853" s="3"/>
      <c r="DBK853" s="3"/>
      <c r="DBL853" s="3"/>
      <c r="DBM853" s="3"/>
      <c r="DBN853" s="3"/>
      <c r="DBO853" s="3"/>
      <c r="DBP853" s="3"/>
      <c r="DBQ853" s="3"/>
      <c r="DBR853" s="3"/>
      <c r="DBS853" s="3"/>
      <c r="DBT853" s="3"/>
      <c r="DBU853" s="3"/>
      <c r="DBV853" s="3"/>
      <c r="DBW853" s="3"/>
      <c r="DBX853" s="3"/>
      <c r="DBY853" s="3"/>
      <c r="DBZ853" s="3"/>
      <c r="DCA853" s="3"/>
      <c r="DCB853" s="3"/>
      <c r="DCC853" s="3"/>
      <c r="DCD853" s="3"/>
      <c r="DCE853" s="3"/>
      <c r="DCF853" s="3"/>
      <c r="DCG853" s="3"/>
      <c r="DCH853" s="3"/>
      <c r="DCI853" s="3"/>
      <c r="DCJ853" s="3"/>
      <c r="DCK853" s="3"/>
      <c r="DCL853" s="3"/>
      <c r="DCM853" s="3"/>
      <c r="DCN853" s="3"/>
      <c r="DCO853" s="3"/>
      <c r="DCP853" s="3"/>
      <c r="DCQ853" s="3"/>
      <c r="DCR853" s="3"/>
      <c r="DCS853" s="3"/>
      <c r="DCT853" s="3"/>
      <c r="DCU853" s="3"/>
      <c r="DCV853" s="3"/>
      <c r="DCW853" s="3"/>
      <c r="DCX853" s="3"/>
      <c r="DCY853" s="3"/>
      <c r="DCZ853" s="3"/>
      <c r="DDA853" s="3"/>
      <c r="DDB853" s="3"/>
      <c r="DDC853" s="3"/>
      <c r="DDD853" s="3"/>
      <c r="DDE853" s="3"/>
      <c r="DDF853" s="3"/>
      <c r="DDG853" s="3"/>
      <c r="DDH853" s="3"/>
      <c r="DDI853" s="3"/>
      <c r="DDJ853" s="3"/>
      <c r="DDK853" s="3"/>
      <c r="DDL853" s="3"/>
      <c r="DDM853" s="3"/>
      <c r="DDN853" s="3"/>
      <c r="DDO853" s="3"/>
      <c r="DDP853" s="3"/>
      <c r="DDQ853" s="3"/>
      <c r="DDR853" s="3"/>
      <c r="DDS853" s="3"/>
      <c r="DDT853" s="3"/>
      <c r="DDU853" s="3"/>
      <c r="DDV853" s="3"/>
      <c r="DDW853" s="3"/>
      <c r="DDX853" s="3"/>
      <c r="DDY853" s="3"/>
      <c r="DDZ853" s="3"/>
      <c r="DEA853" s="3"/>
      <c r="DEB853" s="3"/>
      <c r="DEC853" s="3"/>
      <c r="DED853" s="3"/>
      <c r="DEE853" s="3"/>
      <c r="DEF853" s="3"/>
      <c r="DEG853" s="3"/>
      <c r="DEH853" s="3"/>
      <c r="DEI853" s="3"/>
      <c r="DEJ853" s="3"/>
      <c r="DEK853" s="3"/>
      <c r="DEL853" s="3"/>
      <c r="DEM853" s="3"/>
      <c r="DEN853" s="3"/>
      <c r="DEO853" s="3"/>
      <c r="DEP853" s="3"/>
      <c r="DEQ853" s="3"/>
      <c r="DER853" s="3"/>
      <c r="DES853" s="3"/>
      <c r="DET853" s="3"/>
      <c r="DEU853" s="3"/>
      <c r="DEV853" s="3"/>
      <c r="DEW853" s="3"/>
      <c r="DEX853" s="3"/>
      <c r="DEY853" s="3"/>
      <c r="DEZ853" s="3"/>
      <c r="DFA853" s="3"/>
      <c r="DFB853" s="3"/>
      <c r="DFC853" s="3"/>
      <c r="DFD853" s="3"/>
      <c r="DFE853" s="3"/>
      <c r="DFF853" s="3"/>
      <c r="DFG853" s="3"/>
      <c r="DFH853" s="3"/>
      <c r="DFI853" s="3"/>
      <c r="DFJ853" s="3"/>
      <c r="DFK853" s="3"/>
      <c r="DFL853" s="3"/>
      <c r="DFM853" s="3"/>
      <c r="DFN853" s="3"/>
      <c r="DFO853" s="3"/>
      <c r="DFP853" s="3"/>
      <c r="DFQ853" s="3"/>
      <c r="DFR853" s="3"/>
      <c r="DFS853" s="3"/>
      <c r="DFT853" s="3"/>
      <c r="DFU853" s="3"/>
      <c r="DFV853" s="3"/>
      <c r="DFW853" s="3"/>
      <c r="DFX853" s="3"/>
      <c r="DFY853" s="3"/>
      <c r="DFZ853" s="3"/>
      <c r="DGA853" s="3"/>
      <c r="DGB853" s="3"/>
      <c r="DGC853" s="3"/>
      <c r="DGD853" s="3"/>
      <c r="DGE853" s="3"/>
      <c r="DGF853" s="3"/>
      <c r="DGG853" s="3"/>
      <c r="DGH853" s="3"/>
      <c r="DGI853" s="3"/>
      <c r="DGJ853" s="3"/>
      <c r="DGK853" s="3"/>
      <c r="DGL853" s="3"/>
      <c r="DGM853" s="3"/>
      <c r="DGN853" s="3"/>
      <c r="DGO853" s="3"/>
      <c r="DGP853" s="3"/>
      <c r="DGQ853" s="3"/>
      <c r="DGR853" s="3"/>
      <c r="DGS853" s="3"/>
      <c r="DGT853" s="3"/>
      <c r="DGU853" s="3"/>
      <c r="DGV853" s="3"/>
      <c r="DGW853" s="3"/>
      <c r="DGX853" s="3"/>
      <c r="DGY853" s="3"/>
      <c r="DGZ853" s="3"/>
      <c r="DHA853" s="3"/>
      <c r="DHB853" s="3"/>
      <c r="DHC853" s="3"/>
      <c r="DHD853" s="3"/>
      <c r="DHE853" s="3"/>
      <c r="DHF853" s="3"/>
      <c r="DHG853" s="3"/>
      <c r="DHH853" s="3"/>
      <c r="DHI853" s="3"/>
      <c r="DHJ853" s="3"/>
      <c r="DHK853" s="3"/>
      <c r="DHL853" s="3"/>
      <c r="DHM853" s="3"/>
      <c r="DHN853" s="3"/>
      <c r="DHO853" s="3"/>
      <c r="DHP853" s="3"/>
      <c r="DHQ853" s="3"/>
      <c r="DHR853" s="3"/>
      <c r="DHS853" s="3"/>
      <c r="DHT853" s="3"/>
      <c r="DHU853" s="3"/>
      <c r="DHV853" s="3"/>
      <c r="DHW853" s="3"/>
      <c r="DHX853" s="3"/>
      <c r="DHY853" s="3"/>
      <c r="DHZ853" s="3"/>
      <c r="DIA853" s="3"/>
      <c r="DIB853" s="3"/>
      <c r="DIC853" s="3"/>
      <c r="DID853" s="3"/>
      <c r="DIE853" s="3"/>
      <c r="DIF853" s="3"/>
      <c r="DIG853" s="3"/>
      <c r="DIH853" s="3"/>
      <c r="DII853" s="3"/>
      <c r="DIJ853" s="3"/>
      <c r="DIK853" s="3"/>
      <c r="DIL853" s="3"/>
      <c r="DIM853" s="3"/>
      <c r="DIN853" s="3"/>
      <c r="DIO853" s="3"/>
      <c r="DIP853" s="3"/>
      <c r="DIQ853" s="3"/>
      <c r="DIR853" s="3"/>
      <c r="DIS853" s="3"/>
      <c r="DIT853" s="3"/>
      <c r="DIU853" s="3"/>
      <c r="DIV853" s="3"/>
      <c r="DIW853" s="3"/>
      <c r="DIX853" s="3"/>
      <c r="DIY853" s="3"/>
      <c r="DIZ853" s="3"/>
      <c r="DJA853" s="3"/>
      <c r="DJB853" s="3"/>
      <c r="DJC853" s="3"/>
      <c r="DJD853" s="3"/>
      <c r="DJE853" s="3"/>
      <c r="DJF853" s="3"/>
      <c r="DJG853" s="3"/>
      <c r="DJH853" s="3"/>
      <c r="DJI853" s="3"/>
      <c r="DJJ853" s="3"/>
      <c r="DJK853" s="3"/>
      <c r="DJL853" s="3"/>
      <c r="DJM853" s="3"/>
      <c r="DJN853" s="3"/>
      <c r="DJO853" s="3"/>
      <c r="DJP853" s="3"/>
      <c r="DJQ853" s="3"/>
      <c r="DJR853" s="3"/>
      <c r="DJS853" s="3"/>
      <c r="DJT853" s="3"/>
      <c r="DJU853" s="3"/>
      <c r="DJV853" s="3"/>
      <c r="DJW853" s="3"/>
      <c r="DJX853" s="3"/>
      <c r="DJY853" s="3"/>
      <c r="DJZ853" s="3"/>
      <c r="DKA853" s="3"/>
      <c r="DKB853" s="3"/>
      <c r="DKC853" s="3"/>
      <c r="DKD853" s="3"/>
      <c r="DKE853" s="3"/>
      <c r="DKF853" s="3"/>
      <c r="DKG853" s="3"/>
      <c r="DKH853" s="3"/>
      <c r="DKI853" s="3"/>
      <c r="DKJ853" s="3"/>
      <c r="DKK853" s="3"/>
      <c r="DKL853" s="3"/>
      <c r="DKM853" s="3"/>
      <c r="DKN853" s="3"/>
      <c r="DKO853" s="3"/>
      <c r="DKP853" s="3"/>
      <c r="DKQ853" s="3"/>
      <c r="DKR853" s="3"/>
      <c r="DKS853" s="3"/>
      <c r="DKT853" s="3"/>
      <c r="DKU853" s="3"/>
      <c r="DKV853" s="3"/>
      <c r="DKW853" s="3"/>
      <c r="DKX853" s="3"/>
      <c r="DKY853" s="3"/>
      <c r="DKZ853" s="3"/>
      <c r="DLA853" s="3"/>
      <c r="DLB853" s="3"/>
      <c r="DLC853" s="3"/>
      <c r="DLD853" s="3"/>
      <c r="DLE853" s="3"/>
      <c r="DLF853" s="3"/>
      <c r="DLG853" s="3"/>
      <c r="DLH853" s="3"/>
      <c r="DLI853" s="3"/>
      <c r="DLJ853" s="3"/>
      <c r="DLK853" s="3"/>
      <c r="DLL853" s="3"/>
      <c r="DLM853" s="3"/>
      <c r="DLN853" s="3"/>
      <c r="DLO853" s="3"/>
      <c r="DLP853" s="3"/>
      <c r="DLQ853" s="3"/>
      <c r="DLR853" s="3"/>
      <c r="DLS853" s="3"/>
      <c r="DLT853" s="3"/>
      <c r="DLU853" s="3"/>
      <c r="DLV853" s="3"/>
      <c r="DLW853" s="3"/>
      <c r="DLX853" s="3"/>
      <c r="DLY853" s="3"/>
      <c r="DLZ853" s="3"/>
      <c r="DMA853" s="3"/>
      <c r="DMB853" s="3"/>
      <c r="DMC853" s="3"/>
      <c r="DMD853" s="3"/>
      <c r="DME853" s="3"/>
      <c r="DMF853" s="3"/>
      <c r="DMG853" s="3"/>
      <c r="DMH853" s="3"/>
      <c r="DMI853" s="3"/>
      <c r="DMJ853" s="3"/>
      <c r="DMK853" s="3"/>
      <c r="DML853" s="3"/>
      <c r="DMM853" s="3"/>
      <c r="DMN853" s="3"/>
      <c r="DMO853" s="3"/>
      <c r="DMP853" s="3"/>
      <c r="DMQ853" s="3"/>
      <c r="DMR853" s="3"/>
      <c r="DMS853" s="3"/>
      <c r="DMT853" s="3"/>
      <c r="DMU853" s="3"/>
      <c r="DMV853" s="3"/>
      <c r="DMW853" s="3"/>
      <c r="DMX853" s="3"/>
      <c r="DMY853" s="3"/>
      <c r="DMZ853" s="3"/>
      <c r="DNA853" s="3"/>
      <c r="DNB853" s="3"/>
      <c r="DNC853" s="3"/>
      <c r="DND853" s="3"/>
      <c r="DNE853" s="3"/>
      <c r="DNF853" s="3"/>
      <c r="DNG853" s="3"/>
      <c r="DNH853" s="3"/>
      <c r="DNI853" s="3"/>
      <c r="DNJ853" s="3"/>
      <c r="DNK853" s="3"/>
      <c r="DNL853" s="3"/>
      <c r="DNM853" s="3"/>
      <c r="DNN853" s="3"/>
      <c r="DNO853" s="3"/>
      <c r="DNP853" s="3"/>
      <c r="DNQ853" s="3"/>
      <c r="DNR853" s="3"/>
      <c r="DNS853" s="3"/>
      <c r="DNT853" s="3"/>
      <c r="DNU853" s="3"/>
      <c r="DNV853" s="3"/>
      <c r="DNW853" s="3"/>
      <c r="DNX853" s="3"/>
      <c r="DNY853" s="3"/>
      <c r="DNZ853" s="3"/>
      <c r="DOA853" s="3"/>
      <c r="DOB853" s="3"/>
      <c r="DOC853" s="3"/>
      <c r="DOD853" s="3"/>
      <c r="DOE853" s="3"/>
      <c r="DOF853" s="3"/>
      <c r="DOG853" s="3"/>
      <c r="DOH853" s="3"/>
      <c r="DOI853" s="3"/>
      <c r="DOJ853" s="3"/>
      <c r="DOK853" s="3"/>
      <c r="DOL853" s="3"/>
      <c r="DOM853" s="3"/>
      <c r="DON853" s="3"/>
      <c r="DOO853" s="3"/>
      <c r="DOP853" s="3"/>
      <c r="DOQ853" s="3"/>
      <c r="DOR853" s="3"/>
      <c r="DOS853" s="3"/>
      <c r="DOT853" s="3"/>
      <c r="DOU853" s="3"/>
      <c r="DOV853" s="3"/>
      <c r="DOW853" s="3"/>
      <c r="DOX853" s="3"/>
      <c r="DOY853" s="3"/>
      <c r="DOZ853" s="3"/>
      <c r="DPA853" s="3"/>
      <c r="DPB853" s="3"/>
      <c r="DPC853" s="3"/>
      <c r="DPD853" s="3"/>
      <c r="DPE853" s="3"/>
      <c r="DPF853" s="3"/>
      <c r="DPG853" s="3"/>
      <c r="DPH853" s="3"/>
      <c r="DPI853" s="3"/>
      <c r="DPJ853" s="3"/>
      <c r="DPK853" s="3"/>
      <c r="DPL853" s="3"/>
      <c r="DPM853" s="3"/>
      <c r="DPN853" s="3"/>
      <c r="DPO853" s="3"/>
      <c r="DPP853" s="3"/>
      <c r="DPQ853" s="3"/>
      <c r="DPR853" s="3"/>
      <c r="DPS853" s="3"/>
      <c r="DPT853" s="3"/>
      <c r="DPU853" s="3"/>
      <c r="DPV853" s="3"/>
      <c r="DPW853" s="3"/>
      <c r="DPX853" s="3"/>
      <c r="DPY853" s="3"/>
      <c r="DPZ853" s="3"/>
      <c r="DQA853" s="3"/>
      <c r="DQB853" s="3"/>
      <c r="DQC853" s="3"/>
      <c r="DQD853" s="3"/>
      <c r="DQE853" s="3"/>
      <c r="DQF853" s="3"/>
      <c r="DQG853" s="3"/>
      <c r="DQH853" s="3"/>
      <c r="DQI853" s="3"/>
      <c r="DQJ853" s="3"/>
      <c r="DQK853" s="3"/>
      <c r="DQL853" s="3"/>
      <c r="DQM853" s="3"/>
      <c r="DQN853" s="3"/>
      <c r="DQO853" s="3"/>
      <c r="DQP853" s="3"/>
      <c r="DQQ853" s="3"/>
      <c r="DQR853" s="3"/>
      <c r="DQS853" s="3"/>
      <c r="DQT853" s="3"/>
      <c r="DQU853" s="3"/>
      <c r="DQV853" s="3"/>
      <c r="DQW853" s="3"/>
      <c r="DQX853" s="3"/>
      <c r="DQY853" s="3"/>
      <c r="DQZ853" s="3"/>
      <c r="DRA853" s="3"/>
      <c r="DRB853" s="3"/>
      <c r="DRC853" s="3"/>
      <c r="DRD853" s="3"/>
      <c r="DRE853" s="3"/>
      <c r="DRF853" s="3"/>
      <c r="DRG853" s="3"/>
      <c r="DRH853" s="3"/>
      <c r="DRI853" s="3"/>
      <c r="DRJ853" s="3"/>
      <c r="DRK853" s="3"/>
      <c r="DRL853" s="3"/>
      <c r="DRM853" s="3"/>
      <c r="DRN853" s="3"/>
      <c r="DRO853" s="3"/>
      <c r="DRP853" s="3"/>
      <c r="DRQ853" s="3"/>
      <c r="DRR853" s="3"/>
      <c r="DRS853" s="3"/>
      <c r="DRT853" s="3"/>
      <c r="DRU853" s="3"/>
      <c r="DRV853" s="3"/>
      <c r="DRW853" s="3"/>
      <c r="DRX853" s="3"/>
      <c r="DRY853" s="3"/>
      <c r="DRZ853" s="3"/>
      <c r="DSA853" s="3"/>
      <c r="DSB853" s="3"/>
      <c r="DSC853" s="3"/>
      <c r="DSD853" s="3"/>
      <c r="DSE853" s="3"/>
      <c r="DSF853" s="3"/>
      <c r="DSG853" s="3"/>
      <c r="DSH853" s="3"/>
      <c r="DSI853" s="3"/>
      <c r="DSJ853" s="3"/>
      <c r="DSK853" s="3"/>
      <c r="DSL853" s="3"/>
      <c r="DSM853" s="3"/>
      <c r="DSN853" s="3"/>
      <c r="DSO853" s="3"/>
      <c r="DSP853" s="3"/>
      <c r="DSQ853" s="3"/>
      <c r="DSR853" s="3"/>
      <c r="DSS853" s="3"/>
      <c r="DST853" s="3"/>
      <c r="DSU853" s="3"/>
      <c r="DSV853" s="3"/>
      <c r="DSW853" s="3"/>
      <c r="DSX853" s="3"/>
      <c r="DSY853" s="3"/>
      <c r="DSZ853" s="3"/>
      <c r="DTA853" s="3"/>
      <c r="DTB853" s="3"/>
      <c r="DTC853" s="3"/>
      <c r="DTD853" s="3"/>
      <c r="DTE853" s="3"/>
      <c r="DTF853" s="3"/>
      <c r="DTG853" s="3"/>
      <c r="DTH853" s="3"/>
      <c r="DTI853" s="3"/>
      <c r="DTJ853" s="3"/>
      <c r="DTK853" s="3"/>
      <c r="DTL853" s="3"/>
      <c r="DTM853" s="3"/>
      <c r="DTN853" s="3"/>
      <c r="DTO853" s="3"/>
      <c r="DTP853" s="3"/>
      <c r="DTQ853" s="3"/>
      <c r="DTR853" s="3"/>
      <c r="DTS853" s="3"/>
      <c r="DTT853" s="3"/>
      <c r="DTU853" s="3"/>
      <c r="DTV853" s="3"/>
      <c r="DTW853" s="3"/>
      <c r="DTX853" s="3"/>
      <c r="DTY853" s="3"/>
      <c r="DTZ853" s="3"/>
      <c r="DUA853" s="3"/>
      <c r="DUB853" s="3"/>
      <c r="DUC853" s="3"/>
      <c r="DUD853" s="3"/>
      <c r="DUE853" s="3"/>
      <c r="DUF853" s="3"/>
      <c r="DUG853" s="3"/>
      <c r="DUH853" s="3"/>
      <c r="DUI853" s="3"/>
      <c r="DUJ853" s="3"/>
      <c r="DUK853" s="3"/>
      <c r="DUL853" s="3"/>
      <c r="DUM853" s="3"/>
      <c r="DUN853" s="3"/>
      <c r="DUO853" s="3"/>
      <c r="DUP853" s="3"/>
      <c r="DUQ853" s="3"/>
      <c r="DUR853" s="3"/>
      <c r="DUS853" s="3"/>
      <c r="DUT853" s="3"/>
      <c r="DUU853" s="3"/>
      <c r="DUV853" s="3"/>
      <c r="DUW853" s="3"/>
      <c r="DUX853" s="3"/>
      <c r="DUY853" s="3"/>
      <c r="DUZ853" s="3"/>
      <c r="DVA853" s="3"/>
      <c r="DVB853" s="3"/>
      <c r="DVC853" s="3"/>
      <c r="DVD853" s="3"/>
      <c r="DVE853" s="3"/>
      <c r="DVF853" s="3"/>
      <c r="DVG853" s="3"/>
      <c r="DVH853" s="3"/>
      <c r="DVI853" s="3"/>
      <c r="DVJ853" s="3"/>
      <c r="DVK853" s="3"/>
      <c r="DVL853" s="3"/>
      <c r="DVM853" s="3"/>
      <c r="DVN853" s="3"/>
      <c r="DVO853" s="3"/>
      <c r="DVP853" s="3"/>
      <c r="DVQ853" s="3"/>
      <c r="DVR853" s="3"/>
      <c r="DVS853" s="3"/>
      <c r="DVT853" s="3"/>
      <c r="DVU853" s="3"/>
      <c r="DVV853" s="3"/>
      <c r="DVW853" s="3"/>
      <c r="DVX853" s="3"/>
      <c r="DVY853" s="3"/>
      <c r="DVZ853" s="3"/>
      <c r="DWA853" s="3"/>
      <c r="DWB853" s="3"/>
      <c r="DWC853" s="3"/>
      <c r="DWD853" s="3"/>
      <c r="DWE853" s="3"/>
      <c r="DWF853" s="3"/>
      <c r="DWG853" s="3"/>
      <c r="DWH853" s="3"/>
      <c r="DWI853" s="3"/>
      <c r="DWJ853" s="3"/>
      <c r="DWK853" s="3"/>
      <c r="DWL853" s="3"/>
      <c r="DWM853" s="3"/>
      <c r="DWN853" s="3"/>
      <c r="DWO853" s="3"/>
      <c r="DWP853" s="3"/>
      <c r="DWQ853" s="3"/>
      <c r="DWR853" s="3"/>
      <c r="DWS853" s="3"/>
      <c r="DWT853" s="3"/>
      <c r="DWU853" s="3"/>
      <c r="DWV853" s="3"/>
      <c r="DWW853" s="3"/>
      <c r="DWX853" s="3"/>
      <c r="DWY853" s="3"/>
      <c r="DWZ853" s="3"/>
      <c r="DXA853" s="3"/>
      <c r="DXB853" s="3"/>
      <c r="DXC853" s="3"/>
      <c r="DXD853" s="3"/>
      <c r="DXE853" s="3"/>
      <c r="DXF853" s="3"/>
      <c r="DXG853" s="3"/>
      <c r="DXH853" s="3"/>
      <c r="DXI853" s="3"/>
      <c r="DXJ853" s="3"/>
      <c r="DXK853" s="3"/>
      <c r="DXL853" s="3"/>
      <c r="DXM853" s="3"/>
      <c r="DXN853" s="3"/>
      <c r="DXO853" s="3"/>
      <c r="DXP853" s="3"/>
      <c r="DXQ853" s="3"/>
      <c r="DXR853" s="3"/>
      <c r="DXS853" s="3"/>
      <c r="DXT853" s="3"/>
      <c r="DXU853" s="3"/>
      <c r="DXV853" s="3"/>
      <c r="DXW853" s="3"/>
      <c r="DXX853" s="3"/>
      <c r="DXY853" s="3"/>
      <c r="DXZ853" s="3"/>
      <c r="DYA853" s="3"/>
      <c r="DYB853" s="3"/>
      <c r="DYC853" s="3"/>
      <c r="DYD853" s="3"/>
      <c r="DYE853" s="3"/>
      <c r="DYF853" s="3"/>
      <c r="DYG853" s="3"/>
      <c r="DYH853" s="3"/>
      <c r="DYI853" s="3"/>
      <c r="DYJ853" s="3"/>
      <c r="DYK853" s="3"/>
      <c r="DYL853" s="3"/>
      <c r="DYM853" s="3"/>
      <c r="DYN853" s="3"/>
      <c r="DYO853" s="3"/>
      <c r="DYP853" s="3"/>
      <c r="DYQ853" s="3"/>
      <c r="DYR853" s="3"/>
      <c r="DYS853" s="3"/>
      <c r="DYT853" s="3"/>
      <c r="DYU853" s="3"/>
      <c r="DYV853" s="3"/>
      <c r="DYW853" s="3"/>
      <c r="DYX853" s="3"/>
      <c r="DYY853" s="3"/>
      <c r="DYZ853" s="3"/>
      <c r="DZA853" s="3"/>
      <c r="DZB853" s="3"/>
      <c r="DZC853" s="3"/>
      <c r="DZD853" s="3"/>
      <c r="DZE853" s="3"/>
      <c r="DZF853" s="3"/>
      <c r="DZG853" s="3"/>
      <c r="DZH853" s="3"/>
      <c r="DZI853" s="3"/>
      <c r="DZJ853" s="3"/>
      <c r="DZK853" s="3"/>
      <c r="DZL853" s="3"/>
      <c r="DZM853" s="3"/>
      <c r="DZN853" s="3"/>
      <c r="DZO853" s="3"/>
      <c r="DZP853" s="3"/>
      <c r="DZQ853" s="3"/>
      <c r="DZR853" s="3"/>
      <c r="DZS853" s="3"/>
      <c r="DZT853" s="3"/>
      <c r="DZU853" s="3"/>
      <c r="DZV853" s="3"/>
      <c r="DZW853" s="3"/>
      <c r="DZX853" s="3"/>
      <c r="DZY853" s="3"/>
      <c r="DZZ853" s="3"/>
      <c r="EAA853" s="3"/>
      <c r="EAB853" s="3"/>
      <c r="EAC853" s="3"/>
      <c r="EAD853" s="3"/>
      <c r="EAE853" s="3"/>
      <c r="EAF853" s="3"/>
      <c r="EAG853" s="3"/>
      <c r="EAH853" s="3"/>
      <c r="EAI853" s="3"/>
      <c r="EAJ853" s="3"/>
      <c r="EAK853" s="3"/>
      <c r="EAL853" s="3"/>
      <c r="EAM853" s="3"/>
      <c r="EAN853" s="3"/>
      <c r="EAO853" s="3"/>
      <c r="EAP853" s="3"/>
      <c r="EAQ853" s="3"/>
      <c r="EAR853" s="3"/>
      <c r="EAS853" s="3"/>
      <c r="EAT853" s="3"/>
      <c r="EAU853" s="3"/>
      <c r="EAV853" s="3"/>
      <c r="EAW853" s="3"/>
      <c r="EAX853" s="3"/>
      <c r="EAY853" s="3"/>
      <c r="EAZ853" s="3"/>
      <c r="EBA853" s="3"/>
      <c r="EBB853" s="3"/>
      <c r="EBC853" s="3"/>
      <c r="EBD853" s="3"/>
      <c r="EBE853" s="3"/>
      <c r="EBF853" s="3"/>
      <c r="EBG853" s="3"/>
      <c r="EBH853" s="3"/>
      <c r="EBI853" s="3"/>
      <c r="EBJ853" s="3"/>
      <c r="EBK853" s="3"/>
      <c r="EBL853" s="3"/>
      <c r="EBM853" s="3"/>
      <c r="EBN853" s="3"/>
      <c r="EBO853" s="3"/>
      <c r="EBP853" s="3"/>
      <c r="EBQ853" s="3"/>
      <c r="EBR853" s="3"/>
      <c r="EBS853" s="3"/>
      <c r="EBT853" s="3"/>
      <c r="EBU853" s="3"/>
      <c r="EBV853" s="3"/>
      <c r="EBW853" s="3"/>
      <c r="EBX853" s="3"/>
      <c r="EBY853" s="3"/>
      <c r="EBZ853" s="3"/>
      <c r="ECA853" s="3"/>
      <c r="ECB853" s="3"/>
      <c r="ECC853" s="3"/>
      <c r="ECD853" s="3"/>
      <c r="ECE853" s="3"/>
      <c r="ECF853" s="3"/>
      <c r="ECG853" s="3"/>
      <c r="ECH853" s="3"/>
      <c r="ECI853" s="3"/>
      <c r="ECJ853" s="3"/>
      <c r="ECK853" s="3"/>
      <c r="ECL853" s="3"/>
      <c r="ECM853" s="3"/>
      <c r="ECN853" s="3"/>
      <c r="ECO853" s="3"/>
      <c r="ECP853" s="3"/>
      <c r="ECQ853" s="3"/>
      <c r="ECR853" s="3"/>
      <c r="ECS853" s="3"/>
      <c r="ECT853" s="3"/>
      <c r="ECU853" s="3"/>
      <c r="ECV853" s="3"/>
      <c r="ECW853" s="3"/>
      <c r="ECX853" s="3"/>
      <c r="ECY853" s="3"/>
      <c r="ECZ853" s="3"/>
      <c r="EDA853" s="3"/>
      <c r="EDB853" s="3"/>
      <c r="EDC853" s="3"/>
      <c r="EDD853" s="3"/>
      <c r="EDE853" s="3"/>
      <c r="EDF853" s="3"/>
      <c r="EDG853" s="3"/>
      <c r="EDH853" s="3"/>
      <c r="EDI853" s="3"/>
      <c r="EDJ853" s="3"/>
      <c r="EDK853" s="3"/>
      <c r="EDL853" s="3"/>
      <c r="EDM853" s="3"/>
      <c r="EDN853" s="3"/>
      <c r="EDO853" s="3"/>
      <c r="EDP853" s="3"/>
      <c r="EDQ853" s="3"/>
      <c r="EDR853" s="3"/>
      <c r="EDS853" s="3"/>
      <c r="EDT853" s="3"/>
      <c r="EDU853" s="3"/>
      <c r="EDV853" s="3"/>
      <c r="EDW853" s="3"/>
      <c r="EDX853" s="3"/>
      <c r="EDY853" s="3"/>
      <c r="EDZ853" s="3"/>
      <c r="EEA853" s="3"/>
      <c r="EEB853" s="3"/>
      <c r="EEC853" s="3"/>
      <c r="EED853" s="3"/>
      <c r="EEE853" s="3"/>
      <c r="EEF853" s="3"/>
      <c r="EEG853" s="3"/>
      <c r="EEH853" s="3"/>
      <c r="EEI853" s="3"/>
      <c r="EEJ853" s="3"/>
      <c r="EEK853" s="3"/>
      <c r="EEL853" s="3"/>
      <c r="EEM853" s="3"/>
      <c r="EEN853" s="3"/>
      <c r="EEO853" s="3"/>
      <c r="EEP853" s="3"/>
      <c r="EEQ853" s="3"/>
      <c r="EER853" s="3"/>
      <c r="EES853" s="3"/>
      <c r="EET853" s="3"/>
      <c r="EEU853" s="3"/>
      <c r="EEV853" s="3"/>
      <c r="EEW853" s="3"/>
      <c r="EEX853" s="3"/>
      <c r="EEY853" s="3"/>
      <c r="EEZ853" s="3"/>
      <c r="EFA853" s="3"/>
      <c r="EFB853" s="3"/>
      <c r="EFC853" s="3"/>
      <c r="EFD853" s="3"/>
      <c r="EFE853" s="3"/>
      <c r="EFF853" s="3"/>
      <c r="EFG853" s="3"/>
      <c r="EFH853" s="3"/>
      <c r="EFI853" s="3"/>
      <c r="EFJ853" s="3"/>
      <c r="EFK853" s="3"/>
      <c r="EFL853" s="3"/>
      <c r="EFM853" s="3"/>
      <c r="EFN853" s="3"/>
      <c r="EFO853" s="3"/>
      <c r="EFP853" s="3"/>
      <c r="EFQ853" s="3"/>
      <c r="EFR853" s="3"/>
      <c r="EFS853" s="3"/>
      <c r="EFT853" s="3"/>
      <c r="EFU853" s="3"/>
      <c r="EFV853" s="3"/>
      <c r="EFW853" s="3"/>
      <c r="EFX853" s="3"/>
      <c r="EFY853" s="3"/>
      <c r="EFZ853" s="3"/>
      <c r="EGA853" s="3"/>
      <c r="EGB853" s="3"/>
      <c r="EGC853" s="3"/>
      <c r="EGD853" s="3"/>
      <c r="EGE853" s="3"/>
      <c r="EGF853" s="3"/>
      <c r="EGG853" s="3"/>
      <c r="EGH853" s="3"/>
      <c r="EGI853" s="3"/>
      <c r="EGJ853" s="3"/>
      <c r="EGK853" s="3"/>
      <c r="EGL853" s="3"/>
      <c r="EGM853" s="3"/>
      <c r="EGN853" s="3"/>
      <c r="EGO853" s="3"/>
      <c r="EGP853" s="3"/>
      <c r="EGQ853" s="3"/>
      <c r="EGR853" s="3"/>
      <c r="EGS853" s="3"/>
      <c r="EGT853" s="3"/>
      <c r="EGU853" s="3"/>
      <c r="EGV853" s="3"/>
      <c r="EGW853" s="3"/>
      <c r="EGX853" s="3"/>
      <c r="EGY853" s="3"/>
      <c r="EGZ853" s="3"/>
      <c r="EHA853" s="3"/>
      <c r="EHB853" s="3"/>
      <c r="EHC853" s="3"/>
      <c r="EHD853" s="3"/>
      <c r="EHE853" s="3"/>
      <c r="EHF853" s="3"/>
      <c r="EHG853" s="3"/>
      <c r="EHH853" s="3"/>
      <c r="EHI853" s="3"/>
      <c r="EHJ853" s="3"/>
      <c r="EHK853" s="3"/>
      <c r="EHL853" s="3"/>
      <c r="EHM853" s="3"/>
      <c r="EHN853" s="3"/>
      <c r="EHO853" s="3"/>
      <c r="EHP853" s="3"/>
      <c r="EHQ853" s="3"/>
      <c r="EHR853" s="3"/>
      <c r="EHS853" s="3"/>
      <c r="EHT853" s="3"/>
      <c r="EHU853" s="3"/>
      <c r="EHV853" s="3"/>
      <c r="EHW853" s="3"/>
      <c r="EHX853" s="3"/>
      <c r="EHY853" s="3"/>
      <c r="EHZ853" s="3"/>
      <c r="EIA853" s="3"/>
      <c r="EIB853" s="3"/>
      <c r="EIC853" s="3"/>
      <c r="EID853" s="3"/>
      <c r="EIE853" s="3"/>
      <c r="EIF853" s="3"/>
      <c r="EIG853" s="3"/>
      <c r="EIH853" s="3"/>
      <c r="EII853" s="3"/>
      <c r="EIJ853" s="3"/>
      <c r="EIK853" s="3"/>
      <c r="EIL853" s="3"/>
      <c r="EIM853" s="3"/>
      <c r="EIN853" s="3"/>
      <c r="EIO853" s="3"/>
      <c r="EIP853" s="3"/>
      <c r="EIQ853" s="3"/>
      <c r="EIR853" s="3"/>
      <c r="EIS853" s="3"/>
      <c r="EIT853" s="3"/>
      <c r="EIU853" s="3"/>
      <c r="EIV853" s="3"/>
      <c r="EIW853" s="3"/>
      <c r="EIX853" s="3"/>
      <c r="EIY853" s="3"/>
      <c r="EIZ853" s="3"/>
      <c r="EJA853" s="3"/>
      <c r="EJB853" s="3"/>
      <c r="EJC853" s="3"/>
      <c r="EJD853" s="3"/>
      <c r="EJE853" s="3"/>
      <c r="EJF853" s="3"/>
      <c r="EJG853" s="3"/>
      <c r="EJH853" s="3"/>
      <c r="EJI853" s="3"/>
      <c r="EJJ853" s="3"/>
      <c r="EJK853" s="3"/>
      <c r="EJL853" s="3"/>
      <c r="EJM853" s="3"/>
      <c r="EJN853" s="3"/>
      <c r="EJO853" s="3"/>
      <c r="EJP853" s="3"/>
      <c r="EJQ853" s="3"/>
      <c r="EJR853" s="3"/>
      <c r="EJS853" s="3"/>
      <c r="EJT853" s="3"/>
      <c r="EJU853" s="3"/>
      <c r="EJV853" s="3"/>
      <c r="EJW853" s="3"/>
      <c r="EJX853" s="3"/>
      <c r="EJY853" s="3"/>
      <c r="EJZ853" s="3"/>
      <c r="EKA853" s="3"/>
      <c r="EKB853" s="3"/>
      <c r="EKC853" s="3"/>
      <c r="EKD853" s="3"/>
      <c r="EKE853" s="3"/>
      <c r="EKF853" s="3"/>
      <c r="EKG853" s="3"/>
      <c r="EKH853" s="3"/>
      <c r="EKI853" s="3"/>
      <c r="EKJ853" s="3"/>
      <c r="EKK853" s="3"/>
      <c r="EKL853" s="3"/>
      <c r="EKM853" s="3"/>
      <c r="EKN853" s="3"/>
      <c r="EKO853" s="3"/>
      <c r="EKP853" s="3"/>
      <c r="EKQ853" s="3"/>
      <c r="EKR853" s="3"/>
      <c r="EKS853" s="3"/>
      <c r="EKT853" s="3"/>
      <c r="EKU853" s="3"/>
      <c r="EKV853" s="3"/>
      <c r="EKW853" s="3"/>
      <c r="EKX853" s="3"/>
      <c r="EKY853" s="3"/>
      <c r="EKZ853" s="3"/>
      <c r="ELA853" s="3"/>
      <c r="ELB853" s="3"/>
      <c r="ELC853" s="3"/>
      <c r="ELD853" s="3"/>
      <c r="ELE853" s="3"/>
      <c r="ELF853" s="3"/>
      <c r="ELG853" s="3"/>
      <c r="ELH853" s="3"/>
      <c r="ELI853" s="3"/>
      <c r="ELJ853" s="3"/>
      <c r="ELK853" s="3"/>
      <c r="ELL853" s="3"/>
      <c r="ELM853" s="3"/>
      <c r="ELN853" s="3"/>
      <c r="ELO853" s="3"/>
      <c r="ELP853" s="3"/>
      <c r="ELQ853" s="3"/>
      <c r="ELR853" s="3"/>
      <c r="ELS853" s="3"/>
      <c r="ELT853" s="3"/>
      <c r="ELU853" s="3"/>
      <c r="ELV853" s="3"/>
      <c r="ELW853" s="3"/>
      <c r="ELX853" s="3"/>
      <c r="ELY853" s="3"/>
      <c r="ELZ853" s="3"/>
      <c r="EMA853" s="3"/>
      <c r="EMB853" s="3"/>
      <c r="EMC853" s="3"/>
      <c r="EMD853" s="3"/>
      <c r="EME853" s="3"/>
      <c r="EMF853" s="3"/>
      <c r="EMG853" s="3"/>
      <c r="EMH853" s="3"/>
      <c r="EMI853" s="3"/>
      <c r="EMJ853" s="3"/>
      <c r="EMK853" s="3"/>
      <c r="EML853" s="3"/>
      <c r="EMM853" s="3"/>
      <c r="EMN853" s="3"/>
      <c r="EMO853" s="3"/>
      <c r="EMP853" s="3"/>
      <c r="EMQ853" s="3"/>
      <c r="EMR853" s="3"/>
      <c r="EMS853" s="3"/>
      <c r="EMT853" s="3"/>
      <c r="EMU853" s="3"/>
      <c r="EMV853" s="3"/>
      <c r="EMW853" s="3"/>
      <c r="EMX853" s="3"/>
      <c r="EMY853" s="3"/>
      <c r="EMZ853" s="3"/>
      <c r="ENA853" s="3"/>
      <c r="ENB853" s="3"/>
      <c r="ENC853" s="3"/>
      <c r="END853" s="3"/>
      <c r="ENE853" s="3"/>
      <c r="ENF853" s="3"/>
      <c r="ENG853" s="3"/>
      <c r="ENH853" s="3"/>
      <c r="ENI853" s="3"/>
      <c r="ENJ853" s="3"/>
      <c r="ENK853" s="3"/>
      <c r="ENL853" s="3"/>
      <c r="ENM853" s="3"/>
      <c r="ENN853" s="3"/>
      <c r="ENO853" s="3"/>
      <c r="ENP853" s="3"/>
      <c r="ENQ853" s="3"/>
      <c r="ENR853" s="3"/>
      <c r="ENS853" s="3"/>
      <c r="ENT853" s="3"/>
      <c r="ENU853" s="3"/>
      <c r="ENV853" s="3"/>
      <c r="ENW853" s="3"/>
      <c r="ENX853" s="3"/>
      <c r="ENY853" s="3"/>
      <c r="ENZ853" s="3"/>
      <c r="EOA853" s="3"/>
      <c r="EOB853" s="3"/>
      <c r="EOC853" s="3"/>
      <c r="EOD853" s="3"/>
      <c r="EOE853" s="3"/>
      <c r="EOF853" s="3"/>
      <c r="EOG853" s="3"/>
      <c r="EOH853" s="3"/>
      <c r="EOI853" s="3"/>
      <c r="EOJ853" s="3"/>
      <c r="EOK853" s="3"/>
      <c r="EOL853" s="3"/>
      <c r="EOM853" s="3"/>
      <c r="EON853" s="3"/>
      <c r="EOO853" s="3"/>
      <c r="EOP853" s="3"/>
      <c r="EOQ853" s="3"/>
      <c r="EOR853" s="3"/>
      <c r="EOS853" s="3"/>
      <c r="EOT853" s="3"/>
      <c r="EOU853" s="3"/>
      <c r="EOV853" s="3"/>
      <c r="EOW853" s="3"/>
      <c r="EOX853" s="3"/>
      <c r="EOY853" s="3"/>
      <c r="EOZ853" s="3"/>
      <c r="EPA853" s="3"/>
      <c r="EPB853" s="3"/>
      <c r="EPC853" s="3"/>
      <c r="EPD853" s="3"/>
      <c r="EPE853" s="3"/>
      <c r="EPF853" s="3"/>
      <c r="EPG853" s="3"/>
      <c r="EPH853" s="3"/>
      <c r="EPI853" s="3"/>
      <c r="EPJ853" s="3"/>
      <c r="EPK853" s="3"/>
      <c r="EPL853" s="3"/>
      <c r="EPM853" s="3"/>
      <c r="EPN853" s="3"/>
      <c r="EPO853" s="3"/>
      <c r="EPP853" s="3"/>
      <c r="EPQ853" s="3"/>
      <c r="EPR853" s="3"/>
      <c r="EPS853" s="3"/>
      <c r="EPT853" s="3"/>
      <c r="EPU853" s="3"/>
      <c r="EPV853" s="3"/>
      <c r="EPW853" s="3"/>
      <c r="EPX853" s="3"/>
      <c r="EPY853" s="3"/>
      <c r="EPZ853" s="3"/>
      <c r="EQA853" s="3"/>
      <c r="EQB853" s="3"/>
      <c r="EQC853" s="3"/>
      <c r="EQD853" s="3"/>
      <c r="EQE853" s="3"/>
      <c r="EQF853" s="3"/>
      <c r="EQG853" s="3"/>
      <c r="EQH853" s="3"/>
      <c r="EQI853" s="3"/>
      <c r="EQJ853" s="3"/>
      <c r="EQK853" s="3"/>
      <c r="EQL853" s="3"/>
      <c r="EQM853" s="3"/>
      <c r="EQN853" s="3"/>
      <c r="EQO853" s="3"/>
      <c r="EQP853" s="3"/>
      <c r="EQQ853" s="3"/>
      <c r="EQR853" s="3"/>
      <c r="EQS853" s="3"/>
      <c r="EQT853" s="3"/>
      <c r="EQU853" s="3"/>
      <c r="EQV853" s="3"/>
      <c r="EQW853" s="3"/>
      <c r="EQX853" s="3"/>
      <c r="EQY853" s="3"/>
      <c r="EQZ853" s="3"/>
      <c r="ERA853" s="3"/>
      <c r="ERB853" s="3"/>
      <c r="ERC853" s="3"/>
      <c r="ERD853" s="3"/>
      <c r="ERE853" s="3"/>
      <c r="ERF853" s="3"/>
      <c r="ERG853" s="3"/>
      <c r="ERH853" s="3"/>
      <c r="ERI853" s="3"/>
      <c r="ERJ853" s="3"/>
      <c r="ERK853" s="3"/>
      <c r="ERL853" s="3"/>
      <c r="ERM853" s="3"/>
      <c r="ERN853" s="3"/>
      <c r="ERO853" s="3"/>
      <c r="ERP853" s="3"/>
      <c r="ERQ853" s="3"/>
      <c r="ERR853" s="3"/>
      <c r="ERS853" s="3"/>
      <c r="ERT853" s="3"/>
      <c r="ERU853" s="3"/>
      <c r="ERV853" s="3"/>
      <c r="ERW853" s="3"/>
      <c r="ERX853" s="3"/>
      <c r="ERY853" s="3"/>
      <c r="ERZ853" s="3"/>
      <c r="ESA853" s="3"/>
      <c r="ESB853" s="3"/>
      <c r="ESC853" s="3"/>
      <c r="ESD853" s="3"/>
      <c r="ESE853" s="3"/>
      <c r="ESF853" s="3"/>
      <c r="ESG853" s="3"/>
      <c r="ESH853" s="3"/>
      <c r="ESI853" s="3"/>
      <c r="ESJ853" s="3"/>
      <c r="ESK853" s="3"/>
      <c r="ESL853" s="3"/>
      <c r="ESM853" s="3"/>
      <c r="ESN853" s="3"/>
      <c r="ESO853" s="3"/>
      <c r="ESP853" s="3"/>
      <c r="ESQ853" s="3"/>
      <c r="ESR853" s="3"/>
      <c r="ESS853" s="3"/>
      <c r="EST853" s="3"/>
      <c r="ESU853" s="3"/>
      <c r="ESV853" s="3"/>
      <c r="ESW853" s="3"/>
      <c r="ESX853" s="3"/>
      <c r="ESY853" s="3"/>
      <c r="ESZ853" s="3"/>
      <c r="ETA853" s="3"/>
      <c r="ETB853" s="3"/>
      <c r="ETC853" s="3"/>
      <c r="ETD853" s="3"/>
      <c r="ETE853" s="3"/>
      <c r="ETF853" s="3"/>
      <c r="ETG853" s="3"/>
      <c r="ETH853" s="3"/>
      <c r="ETI853" s="3"/>
      <c r="ETJ853" s="3"/>
      <c r="ETK853" s="3"/>
      <c r="ETL853" s="3"/>
      <c r="ETM853" s="3"/>
      <c r="ETN853" s="3"/>
      <c r="ETO853" s="3"/>
      <c r="ETP853" s="3"/>
      <c r="ETQ853" s="3"/>
      <c r="ETR853" s="3"/>
      <c r="ETS853" s="3"/>
      <c r="ETT853" s="3"/>
      <c r="ETU853" s="3"/>
      <c r="ETV853" s="3"/>
      <c r="ETW853" s="3"/>
      <c r="ETX853" s="3"/>
      <c r="ETY853" s="3"/>
      <c r="ETZ853" s="3"/>
      <c r="EUA853" s="3"/>
      <c r="EUB853" s="3"/>
      <c r="EUC853" s="3"/>
      <c r="EUD853" s="3"/>
      <c r="EUE853" s="3"/>
      <c r="EUF853" s="3"/>
      <c r="EUG853" s="3"/>
      <c r="EUH853" s="3"/>
      <c r="EUI853" s="3"/>
      <c r="EUJ853" s="3"/>
      <c r="EUK853" s="3"/>
      <c r="EUL853" s="3"/>
      <c r="EUM853" s="3"/>
      <c r="EUN853" s="3"/>
      <c r="EUO853" s="3"/>
      <c r="EUP853" s="3"/>
      <c r="EUQ853" s="3"/>
      <c r="EUR853" s="3"/>
      <c r="EUS853" s="3"/>
      <c r="EUT853" s="3"/>
      <c r="EUU853" s="3"/>
      <c r="EUV853" s="3"/>
      <c r="EUW853" s="3"/>
      <c r="EUX853" s="3"/>
      <c r="EUY853" s="3"/>
      <c r="EUZ853" s="3"/>
      <c r="EVA853" s="3"/>
      <c r="EVB853" s="3"/>
      <c r="EVC853" s="3"/>
      <c r="EVD853" s="3"/>
      <c r="EVE853" s="3"/>
      <c r="EVF853" s="3"/>
      <c r="EVG853" s="3"/>
      <c r="EVH853" s="3"/>
      <c r="EVI853" s="3"/>
      <c r="EVJ853" s="3"/>
      <c r="EVK853" s="3"/>
      <c r="EVL853" s="3"/>
      <c r="EVM853" s="3"/>
      <c r="EVN853" s="3"/>
      <c r="EVO853" s="3"/>
      <c r="EVP853" s="3"/>
      <c r="EVQ853" s="3"/>
      <c r="EVR853" s="3"/>
      <c r="EVS853" s="3"/>
      <c r="EVT853" s="3"/>
      <c r="EVU853" s="3"/>
      <c r="EVV853" s="3"/>
      <c r="EVW853" s="3"/>
      <c r="EVX853" s="3"/>
      <c r="EVY853" s="3"/>
      <c r="EVZ853" s="3"/>
      <c r="EWA853" s="3"/>
      <c r="EWB853" s="3"/>
      <c r="EWC853" s="3"/>
      <c r="EWD853" s="3"/>
      <c r="EWE853" s="3"/>
      <c r="EWF853" s="3"/>
      <c r="EWG853" s="3"/>
      <c r="EWH853" s="3"/>
      <c r="EWI853" s="3"/>
      <c r="EWJ853" s="3"/>
      <c r="EWK853" s="3"/>
      <c r="EWL853" s="3"/>
      <c r="EWM853" s="3"/>
      <c r="EWN853" s="3"/>
      <c r="EWO853" s="3"/>
      <c r="EWP853" s="3"/>
      <c r="EWQ853" s="3"/>
      <c r="EWR853" s="3"/>
      <c r="EWS853" s="3"/>
      <c r="EWT853" s="3"/>
      <c r="EWU853" s="3"/>
      <c r="EWV853" s="3"/>
      <c r="EWW853" s="3"/>
      <c r="EWX853" s="3"/>
      <c r="EWY853" s="3"/>
      <c r="EWZ853" s="3"/>
      <c r="EXA853" s="3"/>
      <c r="EXB853" s="3"/>
      <c r="EXC853" s="3"/>
      <c r="EXD853" s="3"/>
      <c r="EXE853" s="3"/>
      <c r="EXF853" s="3"/>
      <c r="EXG853" s="3"/>
      <c r="EXH853" s="3"/>
      <c r="EXI853" s="3"/>
      <c r="EXJ853" s="3"/>
      <c r="EXK853" s="3"/>
      <c r="EXL853" s="3"/>
      <c r="EXM853" s="3"/>
      <c r="EXN853" s="3"/>
      <c r="EXO853" s="3"/>
      <c r="EXP853" s="3"/>
      <c r="EXQ853" s="3"/>
      <c r="EXR853" s="3"/>
      <c r="EXS853" s="3"/>
      <c r="EXT853" s="3"/>
      <c r="EXU853" s="3"/>
      <c r="EXV853" s="3"/>
      <c r="EXW853" s="3"/>
      <c r="EXX853" s="3"/>
      <c r="EXY853" s="3"/>
      <c r="EXZ853" s="3"/>
      <c r="EYA853" s="3"/>
      <c r="EYB853" s="3"/>
      <c r="EYC853" s="3"/>
      <c r="EYD853" s="3"/>
      <c r="EYE853" s="3"/>
      <c r="EYF853" s="3"/>
      <c r="EYG853" s="3"/>
      <c r="EYH853" s="3"/>
      <c r="EYI853" s="3"/>
      <c r="EYJ853" s="3"/>
      <c r="EYK853" s="3"/>
      <c r="EYL853" s="3"/>
      <c r="EYM853" s="3"/>
      <c r="EYN853" s="3"/>
      <c r="EYO853" s="3"/>
      <c r="EYP853" s="3"/>
      <c r="EYQ853" s="3"/>
      <c r="EYR853" s="3"/>
      <c r="EYS853" s="3"/>
      <c r="EYT853" s="3"/>
      <c r="EYU853" s="3"/>
      <c r="EYV853" s="3"/>
      <c r="EYW853" s="3"/>
      <c r="EYX853" s="3"/>
      <c r="EYY853" s="3"/>
      <c r="EYZ853" s="3"/>
      <c r="EZA853" s="3"/>
      <c r="EZB853" s="3"/>
      <c r="EZC853" s="3"/>
      <c r="EZD853" s="3"/>
      <c r="EZE853" s="3"/>
      <c r="EZF853" s="3"/>
      <c r="EZG853" s="3"/>
      <c r="EZH853" s="3"/>
      <c r="EZI853" s="3"/>
      <c r="EZJ853" s="3"/>
      <c r="EZK853" s="3"/>
      <c r="EZL853" s="3"/>
      <c r="EZM853" s="3"/>
      <c r="EZN853" s="3"/>
      <c r="EZO853" s="3"/>
      <c r="EZP853" s="3"/>
      <c r="EZQ853" s="3"/>
      <c r="EZR853" s="3"/>
      <c r="EZS853" s="3"/>
      <c r="EZT853" s="3"/>
      <c r="EZU853" s="3"/>
      <c r="EZV853" s="3"/>
      <c r="EZW853" s="3"/>
      <c r="EZX853" s="3"/>
      <c r="EZY853" s="3"/>
      <c r="EZZ853" s="3"/>
      <c r="FAA853" s="3"/>
      <c r="FAB853" s="3"/>
      <c r="FAC853" s="3"/>
      <c r="FAD853" s="3"/>
      <c r="FAE853" s="3"/>
      <c r="FAF853" s="3"/>
      <c r="FAG853" s="3"/>
      <c r="FAH853" s="3"/>
      <c r="FAI853" s="3"/>
      <c r="FAJ853" s="3"/>
      <c r="FAK853" s="3"/>
      <c r="FAL853" s="3"/>
      <c r="FAM853" s="3"/>
      <c r="FAN853" s="3"/>
      <c r="FAO853" s="3"/>
      <c r="FAP853" s="3"/>
      <c r="FAQ853" s="3"/>
      <c r="FAR853" s="3"/>
      <c r="FAS853" s="3"/>
      <c r="FAT853" s="3"/>
      <c r="FAU853" s="3"/>
      <c r="FAV853" s="3"/>
      <c r="FAW853" s="3"/>
      <c r="FAX853" s="3"/>
      <c r="FAY853" s="3"/>
      <c r="FAZ853" s="3"/>
      <c r="FBA853" s="3"/>
      <c r="FBB853" s="3"/>
      <c r="FBC853" s="3"/>
      <c r="FBD853" s="3"/>
      <c r="FBE853" s="3"/>
      <c r="FBF853" s="3"/>
      <c r="FBG853" s="3"/>
      <c r="FBH853" s="3"/>
      <c r="FBI853" s="3"/>
      <c r="FBJ853" s="3"/>
      <c r="FBK853" s="3"/>
      <c r="FBL853" s="3"/>
      <c r="FBM853" s="3"/>
      <c r="FBN853" s="3"/>
      <c r="FBO853" s="3"/>
      <c r="FBP853" s="3"/>
      <c r="FBQ853" s="3"/>
      <c r="FBR853" s="3"/>
      <c r="FBS853" s="3"/>
      <c r="FBT853" s="3"/>
      <c r="FBU853" s="3"/>
      <c r="FBV853" s="3"/>
      <c r="FBW853" s="3"/>
      <c r="FBX853" s="3"/>
      <c r="FBY853" s="3"/>
      <c r="FBZ853" s="3"/>
      <c r="FCA853" s="3"/>
      <c r="FCB853" s="3"/>
      <c r="FCC853" s="3"/>
      <c r="FCD853" s="3"/>
      <c r="FCE853" s="3"/>
      <c r="FCF853" s="3"/>
      <c r="FCG853" s="3"/>
      <c r="FCH853" s="3"/>
      <c r="FCI853" s="3"/>
      <c r="FCJ853" s="3"/>
      <c r="FCK853" s="3"/>
      <c r="FCL853" s="3"/>
      <c r="FCM853" s="3"/>
      <c r="FCN853" s="3"/>
      <c r="FCO853" s="3"/>
      <c r="FCP853" s="3"/>
      <c r="FCQ853" s="3"/>
      <c r="FCR853" s="3"/>
      <c r="FCS853" s="3"/>
      <c r="FCT853" s="3"/>
      <c r="FCU853" s="3"/>
      <c r="FCV853" s="3"/>
      <c r="FCW853" s="3"/>
      <c r="FCX853" s="3"/>
      <c r="FCY853" s="3"/>
      <c r="FCZ853" s="3"/>
      <c r="FDA853" s="3"/>
      <c r="FDB853" s="3"/>
      <c r="FDC853" s="3"/>
      <c r="FDD853" s="3"/>
      <c r="FDE853" s="3"/>
      <c r="FDF853" s="3"/>
      <c r="FDG853" s="3"/>
      <c r="FDH853" s="3"/>
      <c r="FDI853" s="3"/>
      <c r="FDJ853" s="3"/>
      <c r="FDK853" s="3"/>
      <c r="FDL853" s="3"/>
      <c r="FDM853" s="3"/>
      <c r="FDN853" s="3"/>
      <c r="FDO853" s="3"/>
      <c r="FDP853" s="3"/>
      <c r="FDQ853" s="3"/>
      <c r="FDR853" s="3"/>
      <c r="FDS853" s="3"/>
      <c r="FDT853" s="3"/>
      <c r="FDU853" s="3"/>
      <c r="FDV853" s="3"/>
      <c r="FDW853" s="3"/>
      <c r="FDX853" s="3"/>
      <c r="FDY853" s="3"/>
      <c r="FDZ853" s="3"/>
      <c r="FEA853" s="3"/>
      <c r="FEB853" s="3"/>
      <c r="FEC853" s="3"/>
      <c r="FED853" s="3"/>
      <c r="FEE853" s="3"/>
      <c r="FEF853" s="3"/>
      <c r="FEG853" s="3"/>
      <c r="FEH853" s="3"/>
      <c r="FEI853" s="3"/>
      <c r="FEJ853" s="3"/>
      <c r="FEK853" s="3"/>
      <c r="FEL853" s="3"/>
      <c r="FEM853" s="3"/>
      <c r="FEN853" s="3"/>
      <c r="FEO853" s="3"/>
      <c r="FEP853" s="3"/>
      <c r="FEQ853" s="3"/>
      <c r="FER853" s="3"/>
      <c r="FES853" s="3"/>
      <c r="FET853" s="3"/>
      <c r="FEU853" s="3"/>
      <c r="FEV853" s="3"/>
      <c r="FEW853" s="3"/>
      <c r="FEX853" s="3"/>
      <c r="FEY853" s="3"/>
      <c r="FEZ853" s="3"/>
      <c r="FFA853" s="3"/>
      <c r="FFB853" s="3"/>
      <c r="FFC853" s="3"/>
      <c r="FFD853" s="3"/>
      <c r="FFE853" s="3"/>
      <c r="FFF853" s="3"/>
      <c r="FFG853" s="3"/>
      <c r="FFH853" s="3"/>
      <c r="FFI853" s="3"/>
      <c r="FFJ853" s="3"/>
      <c r="FFK853" s="3"/>
      <c r="FFL853" s="3"/>
      <c r="FFM853" s="3"/>
      <c r="FFN853" s="3"/>
      <c r="FFO853" s="3"/>
      <c r="FFP853" s="3"/>
      <c r="FFQ853" s="3"/>
      <c r="FFR853" s="3"/>
      <c r="FFS853" s="3"/>
      <c r="FFT853" s="3"/>
      <c r="FFU853" s="3"/>
      <c r="FFV853" s="3"/>
      <c r="FFW853" s="3"/>
      <c r="FFX853" s="3"/>
      <c r="FFY853" s="3"/>
      <c r="FFZ853" s="3"/>
      <c r="FGA853" s="3"/>
      <c r="FGB853" s="3"/>
      <c r="FGC853" s="3"/>
      <c r="FGD853" s="3"/>
      <c r="FGE853" s="3"/>
      <c r="FGF853" s="3"/>
      <c r="FGG853" s="3"/>
      <c r="FGH853" s="3"/>
      <c r="FGI853" s="3"/>
      <c r="FGJ853" s="3"/>
      <c r="FGK853" s="3"/>
      <c r="FGL853" s="3"/>
      <c r="FGM853" s="3"/>
      <c r="FGN853" s="3"/>
      <c r="FGO853" s="3"/>
      <c r="FGP853" s="3"/>
      <c r="FGQ853" s="3"/>
      <c r="FGR853" s="3"/>
      <c r="FGS853" s="3"/>
      <c r="FGT853" s="3"/>
      <c r="FGU853" s="3"/>
      <c r="FGV853" s="3"/>
      <c r="FGW853" s="3"/>
      <c r="FGX853" s="3"/>
      <c r="FGY853" s="3"/>
      <c r="FGZ853" s="3"/>
      <c r="FHA853" s="3"/>
      <c r="FHB853" s="3"/>
      <c r="FHC853" s="3"/>
      <c r="FHD853" s="3"/>
      <c r="FHE853" s="3"/>
      <c r="FHF853" s="3"/>
      <c r="FHG853" s="3"/>
      <c r="FHH853" s="3"/>
      <c r="FHI853" s="3"/>
      <c r="FHJ853" s="3"/>
      <c r="FHK853" s="3"/>
      <c r="FHL853" s="3"/>
      <c r="FHM853" s="3"/>
      <c r="FHN853" s="3"/>
      <c r="FHO853" s="3"/>
      <c r="FHP853" s="3"/>
      <c r="FHQ853" s="3"/>
      <c r="FHR853" s="3"/>
      <c r="FHS853" s="3"/>
      <c r="FHT853" s="3"/>
      <c r="FHU853" s="3"/>
      <c r="FHV853" s="3"/>
      <c r="FHW853" s="3"/>
      <c r="FHX853" s="3"/>
      <c r="FHY853" s="3"/>
      <c r="FHZ853" s="3"/>
      <c r="FIA853" s="3"/>
      <c r="FIB853" s="3"/>
      <c r="FIC853" s="3"/>
      <c r="FID853" s="3"/>
      <c r="FIE853" s="3"/>
      <c r="FIF853" s="3"/>
      <c r="FIG853" s="3"/>
      <c r="FIH853" s="3"/>
      <c r="FII853" s="3"/>
      <c r="FIJ853" s="3"/>
      <c r="FIK853" s="3"/>
      <c r="FIL853" s="3"/>
      <c r="FIM853" s="3"/>
      <c r="FIN853" s="3"/>
      <c r="FIO853" s="3"/>
      <c r="FIP853" s="3"/>
      <c r="FIQ853" s="3"/>
      <c r="FIR853" s="3"/>
      <c r="FIS853" s="3"/>
      <c r="FIT853" s="3"/>
      <c r="FIU853" s="3"/>
      <c r="FIV853" s="3"/>
      <c r="FIW853" s="3"/>
      <c r="FIX853" s="3"/>
      <c r="FIY853" s="3"/>
      <c r="FIZ853" s="3"/>
      <c r="FJA853" s="3"/>
      <c r="FJB853" s="3"/>
      <c r="FJC853" s="3"/>
      <c r="FJD853" s="3"/>
      <c r="FJE853" s="3"/>
      <c r="FJF853" s="3"/>
      <c r="FJG853" s="3"/>
      <c r="FJH853" s="3"/>
      <c r="FJI853" s="3"/>
      <c r="FJJ853" s="3"/>
      <c r="FJK853" s="3"/>
      <c r="FJL853" s="3"/>
      <c r="FJM853" s="3"/>
      <c r="FJN853" s="3"/>
      <c r="FJO853" s="3"/>
      <c r="FJP853" s="3"/>
      <c r="FJQ853" s="3"/>
      <c r="FJR853" s="3"/>
      <c r="FJS853" s="3"/>
      <c r="FJT853" s="3"/>
      <c r="FJU853" s="3"/>
      <c r="FJV853" s="3"/>
      <c r="FJW853" s="3"/>
      <c r="FJX853" s="3"/>
      <c r="FJY853" s="3"/>
      <c r="FJZ853" s="3"/>
      <c r="FKA853" s="3"/>
      <c r="FKB853" s="3"/>
      <c r="FKC853" s="3"/>
      <c r="FKD853" s="3"/>
      <c r="FKE853" s="3"/>
      <c r="FKF853" s="3"/>
      <c r="FKG853" s="3"/>
      <c r="FKH853" s="3"/>
      <c r="FKI853" s="3"/>
      <c r="FKJ853" s="3"/>
      <c r="FKK853" s="3"/>
      <c r="FKL853" s="3"/>
      <c r="FKM853" s="3"/>
      <c r="FKN853" s="3"/>
      <c r="FKO853" s="3"/>
      <c r="FKP853" s="3"/>
      <c r="FKQ853" s="3"/>
      <c r="FKR853" s="3"/>
      <c r="FKS853" s="3"/>
      <c r="FKT853" s="3"/>
      <c r="FKU853" s="3"/>
      <c r="FKV853" s="3"/>
      <c r="FKW853" s="3"/>
      <c r="FKX853" s="3"/>
      <c r="FKY853" s="3"/>
      <c r="FKZ853" s="3"/>
      <c r="FLA853" s="3"/>
      <c r="FLB853" s="3"/>
      <c r="FLC853" s="3"/>
      <c r="FLD853" s="3"/>
      <c r="FLE853" s="3"/>
      <c r="FLF853" s="3"/>
      <c r="FLG853" s="3"/>
      <c r="FLH853" s="3"/>
      <c r="FLI853" s="3"/>
      <c r="FLJ853" s="3"/>
      <c r="FLK853" s="3"/>
      <c r="FLL853" s="3"/>
      <c r="FLM853" s="3"/>
      <c r="FLN853" s="3"/>
      <c r="FLO853" s="3"/>
      <c r="FLP853" s="3"/>
      <c r="FLQ853" s="3"/>
      <c r="FLR853" s="3"/>
      <c r="FLS853" s="3"/>
      <c r="FLT853" s="3"/>
      <c r="FLU853" s="3"/>
      <c r="FLV853" s="3"/>
      <c r="FLW853" s="3"/>
      <c r="FLX853" s="3"/>
      <c r="FLY853" s="3"/>
      <c r="FLZ853" s="3"/>
      <c r="FMA853" s="3"/>
      <c r="FMB853" s="3"/>
      <c r="FMC853" s="3"/>
      <c r="FMD853" s="3"/>
      <c r="FME853" s="3"/>
      <c r="FMF853" s="3"/>
      <c r="FMG853" s="3"/>
      <c r="FMH853" s="3"/>
      <c r="FMI853" s="3"/>
      <c r="FMJ853" s="3"/>
      <c r="FMK853" s="3"/>
      <c r="FML853" s="3"/>
      <c r="FMM853" s="3"/>
      <c r="FMN853" s="3"/>
      <c r="FMO853" s="3"/>
      <c r="FMP853" s="3"/>
      <c r="FMQ853" s="3"/>
      <c r="FMR853" s="3"/>
      <c r="FMS853" s="3"/>
      <c r="FMT853" s="3"/>
      <c r="FMU853" s="3"/>
      <c r="FMV853" s="3"/>
      <c r="FMW853" s="3"/>
      <c r="FMX853" s="3"/>
      <c r="FMY853" s="3"/>
      <c r="FMZ853" s="3"/>
      <c r="FNA853" s="3"/>
      <c r="FNB853" s="3"/>
      <c r="FNC853" s="3"/>
      <c r="FND853" s="3"/>
      <c r="FNE853" s="3"/>
      <c r="FNF853" s="3"/>
      <c r="FNG853" s="3"/>
      <c r="FNH853" s="3"/>
      <c r="FNI853" s="3"/>
      <c r="FNJ853" s="3"/>
      <c r="FNK853" s="3"/>
      <c r="FNL853" s="3"/>
      <c r="FNM853" s="3"/>
      <c r="FNN853" s="3"/>
      <c r="FNO853" s="3"/>
      <c r="FNP853" s="3"/>
      <c r="FNQ853" s="3"/>
      <c r="FNR853" s="3"/>
      <c r="FNS853" s="3"/>
      <c r="FNT853" s="3"/>
      <c r="FNU853" s="3"/>
      <c r="FNV853" s="3"/>
      <c r="FNW853" s="3"/>
      <c r="FNX853" s="3"/>
      <c r="FNY853" s="3"/>
      <c r="FNZ853" s="3"/>
      <c r="FOA853" s="3"/>
      <c r="FOB853" s="3"/>
      <c r="FOC853" s="3"/>
      <c r="FOD853" s="3"/>
      <c r="FOE853" s="3"/>
      <c r="FOF853" s="3"/>
      <c r="FOG853" s="3"/>
      <c r="FOH853" s="3"/>
      <c r="FOI853" s="3"/>
      <c r="FOJ853" s="3"/>
      <c r="FOK853" s="3"/>
      <c r="FOL853" s="3"/>
      <c r="FOM853" s="3"/>
      <c r="FON853" s="3"/>
      <c r="FOO853" s="3"/>
      <c r="FOP853" s="3"/>
      <c r="FOQ853" s="3"/>
      <c r="FOR853" s="3"/>
      <c r="FOS853" s="3"/>
      <c r="FOT853" s="3"/>
      <c r="FOU853" s="3"/>
      <c r="FOV853" s="3"/>
      <c r="FOW853" s="3"/>
      <c r="FOX853" s="3"/>
      <c r="FOY853" s="3"/>
      <c r="FOZ853" s="3"/>
      <c r="FPA853" s="3"/>
      <c r="FPB853" s="3"/>
      <c r="FPC853" s="3"/>
      <c r="FPD853" s="3"/>
      <c r="FPE853" s="3"/>
      <c r="FPF853" s="3"/>
      <c r="FPG853" s="3"/>
      <c r="FPH853" s="3"/>
      <c r="FPI853" s="3"/>
      <c r="FPJ853" s="3"/>
      <c r="FPK853" s="3"/>
      <c r="FPL853" s="3"/>
      <c r="FPM853" s="3"/>
      <c r="FPN853" s="3"/>
      <c r="FPO853" s="3"/>
      <c r="FPP853" s="3"/>
      <c r="FPQ853" s="3"/>
      <c r="FPR853" s="3"/>
      <c r="FPS853" s="3"/>
      <c r="FPT853" s="3"/>
      <c r="FPU853" s="3"/>
      <c r="FPV853" s="3"/>
      <c r="FPW853" s="3"/>
      <c r="FPX853" s="3"/>
      <c r="FPY853" s="3"/>
      <c r="FPZ853" s="3"/>
      <c r="FQA853" s="3"/>
      <c r="FQB853" s="3"/>
      <c r="FQC853" s="3"/>
      <c r="FQD853" s="3"/>
      <c r="FQE853" s="3"/>
      <c r="FQF853" s="3"/>
      <c r="FQG853" s="3"/>
      <c r="FQH853" s="3"/>
      <c r="FQI853" s="3"/>
      <c r="FQJ853" s="3"/>
      <c r="FQK853" s="3"/>
      <c r="FQL853" s="3"/>
      <c r="FQM853" s="3"/>
      <c r="FQN853" s="3"/>
      <c r="FQO853" s="3"/>
      <c r="FQP853" s="3"/>
      <c r="FQQ853" s="3"/>
      <c r="FQR853" s="3"/>
      <c r="FQS853" s="3"/>
      <c r="FQT853" s="3"/>
      <c r="FQU853" s="3"/>
      <c r="FQV853" s="3"/>
      <c r="FQW853" s="3"/>
      <c r="FQX853" s="3"/>
      <c r="FQY853" s="3"/>
      <c r="FQZ853" s="3"/>
      <c r="FRA853" s="3"/>
      <c r="FRB853" s="3"/>
      <c r="FRC853" s="3"/>
      <c r="FRD853" s="3"/>
      <c r="FRE853" s="3"/>
      <c r="FRF853" s="3"/>
      <c r="FRG853" s="3"/>
      <c r="FRH853" s="3"/>
      <c r="FRI853" s="3"/>
      <c r="FRJ853" s="3"/>
      <c r="FRK853" s="3"/>
      <c r="FRL853" s="3"/>
      <c r="FRM853" s="3"/>
      <c r="FRN853" s="3"/>
      <c r="FRO853" s="3"/>
      <c r="FRP853" s="3"/>
      <c r="FRQ853" s="3"/>
      <c r="FRR853" s="3"/>
      <c r="FRS853" s="3"/>
      <c r="FRT853" s="3"/>
      <c r="FRU853" s="3"/>
      <c r="FRV853" s="3"/>
      <c r="FRW853" s="3"/>
      <c r="FRX853" s="3"/>
      <c r="FRY853" s="3"/>
      <c r="FRZ853" s="3"/>
      <c r="FSA853" s="3"/>
      <c r="FSB853" s="3"/>
      <c r="FSC853" s="3"/>
      <c r="FSD853" s="3"/>
      <c r="FSE853" s="3"/>
      <c r="FSF853" s="3"/>
      <c r="FSG853" s="3"/>
      <c r="FSH853" s="3"/>
      <c r="FSI853" s="3"/>
      <c r="FSJ853" s="3"/>
      <c r="FSK853" s="3"/>
      <c r="FSL853" s="3"/>
      <c r="FSM853" s="3"/>
      <c r="FSN853" s="3"/>
      <c r="FSO853" s="3"/>
      <c r="FSP853" s="3"/>
      <c r="FSQ853" s="3"/>
      <c r="FSR853" s="3"/>
      <c r="FSS853" s="3"/>
      <c r="FST853" s="3"/>
      <c r="FSU853" s="3"/>
      <c r="FSV853" s="3"/>
      <c r="FSW853" s="3"/>
      <c r="FSX853" s="3"/>
      <c r="FSY853" s="3"/>
      <c r="FSZ853" s="3"/>
      <c r="FTA853" s="3"/>
      <c r="FTB853" s="3"/>
      <c r="FTC853" s="3"/>
      <c r="FTD853" s="3"/>
      <c r="FTE853" s="3"/>
      <c r="FTF853" s="3"/>
      <c r="FTG853" s="3"/>
      <c r="FTH853" s="3"/>
      <c r="FTI853" s="3"/>
      <c r="FTJ853" s="3"/>
      <c r="FTK853" s="3"/>
      <c r="FTL853" s="3"/>
      <c r="FTM853" s="3"/>
      <c r="FTN853" s="3"/>
      <c r="FTO853" s="3"/>
      <c r="FTP853" s="3"/>
      <c r="FTQ853" s="3"/>
      <c r="FTR853" s="3"/>
      <c r="FTS853" s="3"/>
      <c r="FTT853" s="3"/>
      <c r="FTU853" s="3"/>
      <c r="FTV853" s="3"/>
      <c r="FTW853" s="3"/>
      <c r="FTX853" s="3"/>
      <c r="FTY853" s="3"/>
      <c r="FTZ853" s="3"/>
      <c r="FUA853" s="3"/>
      <c r="FUB853" s="3"/>
      <c r="FUC853" s="3"/>
      <c r="FUD853" s="3"/>
      <c r="FUE853" s="3"/>
      <c r="FUF853" s="3"/>
      <c r="FUG853" s="3"/>
      <c r="FUH853" s="3"/>
      <c r="FUI853" s="3"/>
      <c r="FUJ853" s="3"/>
      <c r="FUK853" s="3"/>
      <c r="FUL853" s="3"/>
      <c r="FUM853" s="3"/>
      <c r="FUN853" s="3"/>
      <c r="FUO853" s="3"/>
      <c r="FUP853" s="3"/>
      <c r="FUQ853" s="3"/>
      <c r="FUR853" s="3"/>
      <c r="FUS853" s="3"/>
      <c r="FUT853" s="3"/>
      <c r="FUU853" s="3"/>
      <c r="FUV853" s="3"/>
      <c r="FUW853" s="3"/>
      <c r="FUX853" s="3"/>
      <c r="FUY853" s="3"/>
      <c r="FUZ853" s="3"/>
      <c r="FVA853" s="3"/>
      <c r="FVB853" s="3"/>
      <c r="FVC853" s="3"/>
      <c r="FVD853" s="3"/>
      <c r="FVE853" s="3"/>
      <c r="FVF853" s="3"/>
      <c r="FVG853" s="3"/>
      <c r="FVH853" s="3"/>
      <c r="FVI853" s="3"/>
      <c r="FVJ853" s="3"/>
      <c r="FVK853" s="3"/>
      <c r="FVL853" s="3"/>
      <c r="FVM853" s="3"/>
      <c r="FVN853" s="3"/>
      <c r="FVO853" s="3"/>
      <c r="FVP853" s="3"/>
      <c r="FVQ853" s="3"/>
      <c r="FVR853" s="3"/>
      <c r="FVS853" s="3"/>
      <c r="FVT853" s="3"/>
      <c r="FVU853" s="3"/>
      <c r="FVV853" s="3"/>
      <c r="FVW853" s="3"/>
      <c r="FVX853" s="3"/>
      <c r="FVY853" s="3"/>
      <c r="FVZ853" s="3"/>
      <c r="FWA853" s="3"/>
      <c r="FWB853" s="3"/>
      <c r="FWC853" s="3"/>
      <c r="FWD853" s="3"/>
      <c r="FWE853" s="3"/>
      <c r="FWF853" s="3"/>
      <c r="FWG853" s="3"/>
      <c r="FWH853" s="3"/>
      <c r="FWI853" s="3"/>
      <c r="FWJ853" s="3"/>
      <c r="FWK853" s="3"/>
      <c r="FWL853" s="3"/>
      <c r="FWM853" s="3"/>
      <c r="FWN853" s="3"/>
      <c r="FWO853" s="3"/>
      <c r="FWP853" s="3"/>
      <c r="FWQ853" s="3"/>
      <c r="FWR853" s="3"/>
      <c r="FWS853" s="3"/>
      <c r="FWT853" s="3"/>
      <c r="FWU853" s="3"/>
      <c r="FWV853" s="3"/>
      <c r="FWW853" s="3"/>
      <c r="FWX853" s="3"/>
      <c r="FWY853" s="3"/>
      <c r="FWZ853" s="3"/>
      <c r="FXA853" s="3"/>
      <c r="FXB853" s="3"/>
      <c r="FXC853" s="3"/>
      <c r="FXD853" s="3"/>
      <c r="FXE853" s="3"/>
      <c r="FXF853" s="3"/>
      <c r="FXG853" s="3"/>
      <c r="FXH853" s="3"/>
      <c r="FXI853" s="3"/>
      <c r="FXJ853" s="3"/>
      <c r="FXK853" s="3"/>
      <c r="FXL853" s="3"/>
      <c r="FXM853" s="3"/>
      <c r="FXN853" s="3"/>
      <c r="FXO853" s="3"/>
      <c r="FXP853" s="3"/>
      <c r="FXQ853" s="3"/>
      <c r="FXR853" s="3"/>
      <c r="FXS853" s="3"/>
      <c r="FXT853" s="3"/>
      <c r="FXU853" s="3"/>
      <c r="FXV853" s="3"/>
      <c r="FXW853" s="3"/>
      <c r="FXX853" s="3"/>
      <c r="FXY853" s="3"/>
      <c r="FXZ853" s="3"/>
      <c r="FYA853" s="3"/>
      <c r="FYB853" s="3"/>
      <c r="FYC853" s="3"/>
      <c r="FYD853" s="3"/>
      <c r="FYE853" s="3"/>
      <c r="FYF853" s="3"/>
      <c r="FYG853" s="3"/>
      <c r="FYH853" s="3"/>
      <c r="FYI853" s="3"/>
      <c r="FYJ853" s="3"/>
      <c r="FYK853" s="3"/>
      <c r="FYL853" s="3"/>
      <c r="FYM853" s="3"/>
      <c r="FYN853" s="3"/>
      <c r="FYO853" s="3"/>
      <c r="FYP853" s="3"/>
      <c r="FYQ853" s="3"/>
      <c r="FYR853" s="3"/>
      <c r="FYS853" s="3"/>
      <c r="FYT853" s="3"/>
      <c r="FYU853" s="3"/>
      <c r="FYV853" s="3"/>
      <c r="FYW853" s="3"/>
      <c r="FYX853" s="3"/>
      <c r="FYY853" s="3"/>
      <c r="FYZ853" s="3"/>
      <c r="FZA853" s="3"/>
      <c r="FZB853" s="3"/>
      <c r="FZC853" s="3"/>
      <c r="FZD853" s="3"/>
      <c r="FZE853" s="3"/>
      <c r="FZF853" s="3"/>
      <c r="FZG853" s="3"/>
      <c r="FZH853" s="3"/>
      <c r="FZI853" s="3"/>
      <c r="FZJ853" s="3"/>
      <c r="FZK853" s="3"/>
      <c r="FZL853" s="3"/>
      <c r="FZM853" s="3"/>
      <c r="FZN853" s="3"/>
      <c r="FZO853" s="3"/>
      <c r="FZP853" s="3"/>
      <c r="FZQ853" s="3"/>
      <c r="FZR853" s="3"/>
      <c r="FZS853" s="3"/>
      <c r="FZT853" s="3"/>
      <c r="FZU853" s="3"/>
      <c r="FZV853" s="3"/>
      <c r="FZW853" s="3"/>
      <c r="FZX853" s="3"/>
      <c r="FZY853" s="3"/>
      <c r="FZZ853" s="3"/>
      <c r="GAA853" s="3"/>
      <c r="GAB853" s="3"/>
      <c r="GAC853" s="3"/>
      <c r="GAD853" s="3"/>
      <c r="GAE853" s="3"/>
      <c r="GAF853" s="3"/>
      <c r="GAG853" s="3"/>
      <c r="GAH853" s="3"/>
      <c r="GAI853" s="3"/>
      <c r="GAJ853" s="3"/>
      <c r="GAK853" s="3"/>
      <c r="GAL853" s="3"/>
      <c r="GAM853" s="3"/>
      <c r="GAN853" s="3"/>
      <c r="GAO853" s="3"/>
      <c r="GAP853" s="3"/>
      <c r="GAQ853" s="3"/>
      <c r="GAR853" s="3"/>
      <c r="GAS853" s="3"/>
      <c r="GAT853" s="3"/>
      <c r="GAU853" s="3"/>
      <c r="GAV853" s="3"/>
      <c r="GAW853" s="3"/>
      <c r="GAX853" s="3"/>
      <c r="GAY853" s="3"/>
      <c r="GAZ853" s="3"/>
      <c r="GBA853" s="3"/>
      <c r="GBB853" s="3"/>
      <c r="GBC853" s="3"/>
      <c r="GBD853" s="3"/>
      <c r="GBE853" s="3"/>
      <c r="GBF853" s="3"/>
      <c r="GBG853" s="3"/>
      <c r="GBH853" s="3"/>
      <c r="GBI853" s="3"/>
      <c r="GBJ853" s="3"/>
      <c r="GBK853" s="3"/>
      <c r="GBL853" s="3"/>
      <c r="GBM853" s="3"/>
      <c r="GBN853" s="3"/>
      <c r="GBO853" s="3"/>
      <c r="GBP853" s="3"/>
      <c r="GBQ853" s="3"/>
      <c r="GBR853" s="3"/>
      <c r="GBS853" s="3"/>
      <c r="GBT853" s="3"/>
      <c r="GBU853" s="3"/>
      <c r="GBV853" s="3"/>
      <c r="GBW853" s="3"/>
      <c r="GBX853" s="3"/>
      <c r="GBY853" s="3"/>
      <c r="GBZ853" s="3"/>
      <c r="GCA853" s="3"/>
      <c r="GCB853" s="3"/>
      <c r="GCC853" s="3"/>
      <c r="GCD853" s="3"/>
      <c r="GCE853" s="3"/>
      <c r="GCF853" s="3"/>
      <c r="GCG853" s="3"/>
      <c r="GCH853" s="3"/>
      <c r="GCI853" s="3"/>
      <c r="GCJ853" s="3"/>
      <c r="GCK853" s="3"/>
      <c r="GCL853" s="3"/>
      <c r="GCM853" s="3"/>
      <c r="GCN853" s="3"/>
      <c r="GCO853" s="3"/>
      <c r="GCP853" s="3"/>
      <c r="GCQ853" s="3"/>
      <c r="GCR853" s="3"/>
      <c r="GCS853" s="3"/>
      <c r="GCT853" s="3"/>
      <c r="GCU853" s="3"/>
      <c r="GCV853" s="3"/>
      <c r="GCW853" s="3"/>
      <c r="GCX853" s="3"/>
      <c r="GCY853" s="3"/>
      <c r="GCZ853" s="3"/>
      <c r="GDA853" s="3"/>
      <c r="GDB853" s="3"/>
      <c r="GDC853" s="3"/>
      <c r="GDD853" s="3"/>
      <c r="GDE853" s="3"/>
      <c r="GDF853" s="3"/>
      <c r="GDG853" s="3"/>
      <c r="GDH853" s="3"/>
      <c r="GDI853" s="3"/>
      <c r="GDJ853" s="3"/>
      <c r="GDK853" s="3"/>
      <c r="GDL853" s="3"/>
      <c r="GDM853" s="3"/>
      <c r="GDN853" s="3"/>
      <c r="GDO853" s="3"/>
      <c r="GDP853" s="3"/>
      <c r="GDQ853" s="3"/>
      <c r="GDR853" s="3"/>
      <c r="GDS853" s="3"/>
      <c r="GDT853" s="3"/>
      <c r="GDU853" s="3"/>
      <c r="GDV853" s="3"/>
      <c r="GDW853" s="3"/>
      <c r="GDX853" s="3"/>
      <c r="GDY853" s="3"/>
      <c r="GDZ853" s="3"/>
      <c r="GEA853" s="3"/>
      <c r="GEB853" s="3"/>
      <c r="GEC853" s="3"/>
      <c r="GED853" s="3"/>
      <c r="GEE853" s="3"/>
      <c r="GEF853" s="3"/>
      <c r="GEG853" s="3"/>
      <c r="GEH853" s="3"/>
      <c r="GEI853" s="3"/>
      <c r="GEJ853" s="3"/>
      <c r="GEK853" s="3"/>
      <c r="GEL853" s="3"/>
      <c r="GEM853" s="3"/>
      <c r="GEN853" s="3"/>
      <c r="GEO853" s="3"/>
      <c r="GEP853" s="3"/>
      <c r="GEQ853" s="3"/>
      <c r="GER853" s="3"/>
      <c r="GES853" s="3"/>
      <c r="GET853" s="3"/>
      <c r="GEU853" s="3"/>
      <c r="GEV853" s="3"/>
      <c r="GEW853" s="3"/>
      <c r="GEX853" s="3"/>
      <c r="GEY853" s="3"/>
      <c r="GEZ853" s="3"/>
      <c r="GFA853" s="3"/>
      <c r="GFB853" s="3"/>
      <c r="GFC853" s="3"/>
      <c r="GFD853" s="3"/>
      <c r="GFE853" s="3"/>
      <c r="GFF853" s="3"/>
      <c r="GFG853" s="3"/>
      <c r="GFH853" s="3"/>
      <c r="GFI853" s="3"/>
      <c r="GFJ853" s="3"/>
      <c r="GFK853" s="3"/>
      <c r="GFL853" s="3"/>
      <c r="GFM853" s="3"/>
      <c r="GFN853" s="3"/>
      <c r="GFO853" s="3"/>
      <c r="GFP853" s="3"/>
      <c r="GFQ853" s="3"/>
      <c r="GFR853" s="3"/>
      <c r="GFS853" s="3"/>
      <c r="GFT853" s="3"/>
      <c r="GFU853" s="3"/>
      <c r="GFV853" s="3"/>
      <c r="GFW853" s="3"/>
      <c r="GFX853" s="3"/>
      <c r="GFY853" s="3"/>
      <c r="GFZ853" s="3"/>
      <c r="GGA853" s="3"/>
      <c r="GGB853" s="3"/>
      <c r="GGC853" s="3"/>
      <c r="GGD853" s="3"/>
      <c r="GGE853" s="3"/>
      <c r="GGF853" s="3"/>
      <c r="GGG853" s="3"/>
      <c r="GGH853" s="3"/>
      <c r="GGI853" s="3"/>
      <c r="GGJ853" s="3"/>
      <c r="GGK853" s="3"/>
      <c r="GGL853" s="3"/>
      <c r="GGM853" s="3"/>
      <c r="GGN853" s="3"/>
      <c r="GGO853" s="3"/>
      <c r="GGP853" s="3"/>
      <c r="GGQ853" s="3"/>
      <c r="GGR853" s="3"/>
      <c r="GGS853" s="3"/>
      <c r="GGT853" s="3"/>
      <c r="GGU853" s="3"/>
      <c r="GGV853" s="3"/>
      <c r="GGW853" s="3"/>
      <c r="GGX853" s="3"/>
      <c r="GGY853" s="3"/>
      <c r="GGZ853" s="3"/>
      <c r="GHA853" s="3"/>
      <c r="GHB853" s="3"/>
      <c r="GHC853" s="3"/>
      <c r="GHD853" s="3"/>
      <c r="GHE853" s="3"/>
      <c r="GHF853" s="3"/>
      <c r="GHG853" s="3"/>
      <c r="GHH853" s="3"/>
      <c r="GHI853" s="3"/>
      <c r="GHJ853" s="3"/>
      <c r="GHK853" s="3"/>
      <c r="GHL853" s="3"/>
      <c r="GHM853" s="3"/>
      <c r="GHN853" s="3"/>
      <c r="GHO853" s="3"/>
      <c r="GHP853" s="3"/>
      <c r="GHQ853" s="3"/>
      <c r="GHR853" s="3"/>
      <c r="GHS853" s="3"/>
      <c r="GHT853" s="3"/>
      <c r="GHU853" s="3"/>
      <c r="GHV853" s="3"/>
      <c r="GHW853" s="3"/>
      <c r="GHX853" s="3"/>
      <c r="GHY853" s="3"/>
      <c r="GHZ853" s="3"/>
      <c r="GIA853" s="3"/>
      <c r="GIB853" s="3"/>
      <c r="GIC853" s="3"/>
      <c r="GID853" s="3"/>
      <c r="GIE853" s="3"/>
      <c r="GIF853" s="3"/>
      <c r="GIG853" s="3"/>
      <c r="GIH853" s="3"/>
      <c r="GII853" s="3"/>
      <c r="GIJ853" s="3"/>
      <c r="GIK853" s="3"/>
      <c r="GIL853" s="3"/>
      <c r="GIM853" s="3"/>
      <c r="GIN853" s="3"/>
      <c r="GIO853" s="3"/>
      <c r="GIP853" s="3"/>
      <c r="GIQ853" s="3"/>
      <c r="GIR853" s="3"/>
      <c r="GIS853" s="3"/>
      <c r="GIT853" s="3"/>
      <c r="GIU853" s="3"/>
      <c r="GIV853" s="3"/>
      <c r="GIW853" s="3"/>
      <c r="GIX853" s="3"/>
      <c r="GIY853" s="3"/>
      <c r="GIZ853" s="3"/>
      <c r="GJA853" s="3"/>
      <c r="GJB853" s="3"/>
      <c r="GJC853" s="3"/>
      <c r="GJD853" s="3"/>
      <c r="GJE853" s="3"/>
      <c r="GJF853" s="3"/>
      <c r="GJG853" s="3"/>
      <c r="GJH853" s="3"/>
      <c r="GJI853" s="3"/>
      <c r="GJJ853" s="3"/>
      <c r="GJK853" s="3"/>
      <c r="GJL853" s="3"/>
      <c r="GJM853" s="3"/>
      <c r="GJN853" s="3"/>
      <c r="GJO853" s="3"/>
      <c r="GJP853" s="3"/>
      <c r="GJQ853" s="3"/>
      <c r="GJR853" s="3"/>
      <c r="GJS853" s="3"/>
      <c r="GJT853" s="3"/>
      <c r="GJU853" s="3"/>
      <c r="GJV853" s="3"/>
      <c r="GJW853" s="3"/>
      <c r="GJX853" s="3"/>
      <c r="GJY853" s="3"/>
      <c r="GJZ853" s="3"/>
      <c r="GKA853" s="3"/>
      <c r="GKB853" s="3"/>
      <c r="GKC853" s="3"/>
      <c r="GKD853" s="3"/>
      <c r="GKE853" s="3"/>
      <c r="GKF853" s="3"/>
      <c r="GKG853" s="3"/>
      <c r="GKH853" s="3"/>
      <c r="GKI853" s="3"/>
      <c r="GKJ853" s="3"/>
      <c r="GKK853" s="3"/>
      <c r="GKL853" s="3"/>
      <c r="GKM853" s="3"/>
      <c r="GKN853" s="3"/>
      <c r="GKO853" s="3"/>
      <c r="GKP853" s="3"/>
      <c r="GKQ853" s="3"/>
      <c r="GKR853" s="3"/>
      <c r="GKS853" s="3"/>
      <c r="GKT853" s="3"/>
      <c r="GKU853" s="3"/>
      <c r="GKV853" s="3"/>
      <c r="GKW853" s="3"/>
      <c r="GKX853" s="3"/>
      <c r="GKY853" s="3"/>
      <c r="GKZ853" s="3"/>
      <c r="GLA853" s="3"/>
      <c r="GLB853" s="3"/>
      <c r="GLC853" s="3"/>
      <c r="GLD853" s="3"/>
      <c r="GLE853" s="3"/>
      <c r="GLF853" s="3"/>
      <c r="GLG853" s="3"/>
      <c r="GLH853" s="3"/>
      <c r="GLI853" s="3"/>
      <c r="GLJ853" s="3"/>
      <c r="GLK853" s="3"/>
      <c r="GLL853" s="3"/>
      <c r="GLM853" s="3"/>
      <c r="GLN853" s="3"/>
      <c r="GLO853" s="3"/>
      <c r="GLP853" s="3"/>
      <c r="GLQ853" s="3"/>
      <c r="GLR853" s="3"/>
      <c r="GLS853" s="3"/>
      <c r="GLT853" s="3"/>
      <c r="GLU853" s="3"/>
      <c r="GLV853" s="3"/>
      <c r="GLW853" s="3"/>
      <c r="GLX853" s="3"/>
      <c r="GLY853" s="3"/>
      <c r="GLZ853" s="3"/>
      <c r="GMA853" s="3"/>
      <c r="GMB853" s="3"/>
      <c r="GMC853" s="3"/>
      <c r="GMD853" s="3"/>
      <c r="GME853" s="3"/>
      <c r="GMF853" s="3"/>
      <c r="GMG853" s="3"/>
      <c r="GMH853" s="3"/>
      <c r="GMI853" s="3"/>
      <c r="GMJ853" s="3"/>
      <c r="GMK853" s="3"/>
      <c r="GML853" s="3"/>
      <c r="GMM853" s="3"/>
      <c r="GMN853" s="3"/>
      <c r="GMO853" s="3"/>
      <c r="GMP853" s="3"/>
      <c r="GMQ853" s="3"/>
      <c r="GMR853" s="3"/>
      <c r="GMS853" s="3"/>
      <c r="GMT853" s="3"/>
      <c r="GMU853" s="3"/>
      <c r="GMV853" s="3"/>
      <c r="GMW853" s="3"/>
      <c r="GMX853" s="3"/>
      <c r="GMY853" s="3"/>
      <c r="GMZ853" s="3"/>
      <c r="GNA853" s="3"/>
      <c r="GNB853" s="3"/>
      <c r="GNC853" s="3"/>
      <c r="GND853" s="3"/>
      <c r="GNE853" s="3"/>
      <c r="GNF853" s="3"/>
      <c r="GNG853" s="3"/>
      <c r="GNH853" s="3"/>
      <c r="GNI853" s="3"/>
      <c r="GNJ853" s="3"/>
      <c r="GNK853" s="3"/>
      <c r="GNL853" s="3"/>
      <c r="GNM853" s="3"/>
      <c r="GNN853" s="3"/>
      <c r="GNO853" s="3"/>
      <c r="GNP853" s="3"/>
      <c r="GNQ853" s="3"/>
      <c r="GNR853" s="3"/>
      <c r="GNS853" s="3"/>
      <c r="GNT853" s="3"/>
      <c r="GNU853" s="3"/>
      <c r="GNV853" s="3"/>
      <c r="GNW853" s="3"/>
      <c r="GNX853" s="3"/>
      <c r="GNY853" s="3"/>
      <c r="GNZ853" s="3"/>
      <c r="GOA853" s="3"/>
      <c r="GOB853" s="3"/>
      <c r="GOC853" s="3"/>
      <c r="GOD853" s="3"/>
      <c r="GOE853" s="3"/>
      <c r="GOF853" s="3"/>
      <c r="GOG853" s="3"/>
      <c r="GOH853" s="3"/>
      <c r="GOI853" s="3"/>
      <c r="GOJ853" s="3"/>
      <c r="GOK853" s="3"/>
      <c r="GOL853" s="3"/>
      <c r="GOM853" s="3"/>
      <c r="GON853" s="3"/>
      <c r="GOO853" s="3"/>
      <c r="GOP853" s="3"/>
      <c r="GOQ853" s="3"/>
      <c r="GOR853" s="3"/>
      <c r="GOS853" s="3"/>
      <c r="GOT853" s="3"/>
      <c r="GOU853" s="3"/>
      <c r="GOV853" s="3"/>
      <c r="GOW853" s="3"/>
      <c r="GOX853" s="3"/>
      <c r="GOY853" s="3"/>
      <c r="GOZ853" s="3"/>
      <c r="GPA853" s="3"/>
      <c r="GPB853" s="3"/>
      <c r="GPC853" s="3"/>
      <c r="GPD853" s="3"/>
      <c r="GPE853" s="3"/>
      <c r="GPF853" s="3"/>
      <c r="GPG853" s="3"/>
      <c r="GPH853" s="3"/>
      <c r="GPI853" s="3"/>
      <c r="GPJ853" s="3"/>
      <c r="GPK853" s="3"/>
      <c r="GPL853" s="3"/>
      <c r="GPM853" s="3"/>
      <c r="GPN853" s="3"/>
      <c r="GPO853" s="3"/>
      <c r="GPP853" s="3"/>
      <c r="GPQ853" s="3"/>
      <c r="GPR853" s="3"/>
      <c r="GPS853" s="3"/>
      <c r="GPT853" s="3"/>
      <c r="GPU853" s="3"/>
      <c r="GPV853" s="3"/>
      <c r="GPW853" s="3"/>
      <c r="GPX853" s="3"/>
      <c r="GPY853" s="3"/>
      <c r="GPZ853" s="3"/>
      <c r="GQA853" s="3"/>
      <c r="GQB853" s="3"/>
      <c r="GQC853" s="3"/>
      <c r="GQD853" s="3"/>
      <c r="GQE853" s="3"/>
      <c r="GQF853" s="3"/>
      <c r="GQG853" s="3"/>
      <c r="GQH853" s="3"/>
      <c r="GQI853" s="3"/>
      <c r="GQJ853" s="3"/>
      <c r="GQK853" s="3"/>
      <c r="GQL853" s="3"/>
      <c r="GQM853" s="3"/>
      <c r="GQN853" s="3"/>
      <c r="GQO853" s="3"/>
      <c r="GQP853" s="3"/>
      <c r="GQQ853" s="3"/>
      <c r="GQR853" s="3"/>
      <c r="GQS853" s="3"/>
      <c r="GQT853" s="3"/>
      <c r="GQU853" s="3"/>
      <c r="GQV853" s="3"/>
      <c r="GQW853" s="3"/>
      <c r="GQX853" s="3"/>
      <c r="GQY853" s="3"/>
      <c r="GQZ853" s="3"/>
      <c r="GRA853" s="3"/>
      <c r="GRB853" s="3"/>
      <c r="GRC853" s="3"/>
      <c r="GRD853" s="3"/>
      <c r="GRE853" s="3"/>
      <c r="GRF853" s="3"/>
      <c r="GRG853" s="3"/>
      <c r="GRH853" s="3"/>
      <c r="GRI853" s="3"/>
      <c r="GRJ853" s="3"/>
      <c r="GRK853" s="3"/>
      <c r="GRL853" s="3"/>
      <c r="GRM853" s="3"/>
      <c r="GRN853" s="3"/>
      <c r="GRO853" s="3"/>
      <c r="GRP853" s="3"/>
      <c r="GRQ853" s="3"/>
      <c r="GRR853" s="3"/>
      <c r="GRS853" s="3"/>
      <c r="GRT853" s="3"/>
      <c r="GRU853" s="3"/>
      <c r="GRV853" s="3"/>
      <c r="GRW853" s="3"/>
      <c r="GRX853" s="3"/>
      <c r="GRY853" s="3"/>
      <c r="GRZ853" s="3"/>
      <c r="GSA853" s="3"/>
      <c r="GSB853" s="3"/>
      <c r="GSC853" s="3"/>
      <c r="GSD853" s="3"/>
      <c r="GSE853" s="3"/>
      <c r="GSF853" s="3"/>
      <c r="GSG853" s="3"/>
      <c r="GSH853" s="3"/>
      <c r="GSI853" s="3"/>
      <c r="GSJ853" s="3"/>
      <c r="GSK853" s="3"/>
      <c r="GSL853" s="3"/>
      <c r="GSM853" s="3"/>
      <c r="GSN853" s="3"/>
      <c r="GSO853" s="3"/>
      <c r="GSP853" s="3"/>
      <c r="GSQ853" s="3"/>
      <c r="GSR853" s="3"/>
      <c r="GSS853" s="3"/>
      <c r="GST853" s="3"/>
      <c r="GSU853" s="3"/>
      <c r="GSV853" s="3"/>
      <c r="GSW853" s="3"/>
      <c r="GSX853" s="3"/>
      <c r="GSY853" s="3"/>
      <c r="GSZ853" s="3"/>
      <c r="GTA853" s="3"/>
      <c r="GTB853" s="3"/>
      <c r="GTC853" s="3"/>
      <c r="GTD853" s="3"/>
      <c r="GTE853" s="3"/>
      <c r="GTF853" s="3"/>
      <c r="GTG853" s="3"/>
      <c r="GTH853" s="3"/>
      <c r="GTI853" s="3"/>
      <c r="GTJ853" s="3"/>
      <c r="GTK853" s="3"/>
      <c r="GTL853" s="3"/>
      <c r="GTM853" s="3"/>
      <c r="GTN853" s="3"/>
      <c r="GTO853" s="3"/>
      <c r="GTP853" s="3"/>
      <c r="GTQ853" s="3"/>
      <c r="GTR853" s="3"/>
      <c r="GTS853" s="3"/>
      <c r="GTT853" s="3"/>
      <c r="GTU853" s="3"/>
      <c r="GTV853" s="3"/>
      <c r="GTW853" s="3"/>
      <c r="GTX853" s="3"/>
      <c r="GTY853" s="3"/>
      <c r="GTZ853" s="3"/>
      <c r="GUA853" s="3"/>
      <c r="GUB853" s="3"/>
      <c r="GUC853" s="3"/>
      <c r="GUD853" s="3"/>
      <c r="GUE853" s="3"/>
      <c r="GUF853" s="3"/>
      <c r="GUG853" s="3"/>
      <c r="GUH853" s="3"/>
      <c r="GUI853" s="3"/>
      <c r="GUJ853" s="3"/>
      <c r="GUK853" s="3"/>
      <c r="GUL853" s="3"/>
      <c r="GUM853" s="3"/>
      <c r="GUN853" s="3"/>
      <c r="GUO853" s="3"/>
      <c r="GUP853" s="3"/>
      <c r="GUQ853" s="3"/>
      <c r="GUR853" s="3"/>
      <c r="GUS853" s="3"/>
      <c r="GUT853" s="3"/>
      <c r="GUU853" s="3"/>
      <c r="GUV853" s="3"/>
      <c r="GUW853" s="3"/>
      <c r="GUX853" s="3"/>
      <c r="GUY853" s="3"/>
      <c r="GUZ853" s="3"/>
      <c r="GVA853" s="3"/>
      <c r="GVB853" s="3"/>
      <c r="GVC853" s="3"/>
      <c r="GVD853" s="3"/>
      <c r="GVE853" s="3"/>
      <c r="GVF853" s="3"/>
      <c r="GVG853" s="3"/>
      <c r="GVH853" s="3"/>
      <c r="GVI853" s="3"/>
      <c r="GVJ853" s="3"/>
      <c r="GVK853" s="3"/>
      <c r="GVL853" s="3"/>
      <c r="GVM853" s="3"/>
      <c r="GVN853" s="3"/>
      <c r="GVO853" s="3"/>
      <c r="GVP853" s="3"/>
      <c r="GVQ853" s="3"/>
      <c r="GVR853" s="3"/>
      <c r="GVS853" s="3"/>
      <c r="GVT853" s="3"/>
      <c r="GVU853" s="3"/>
      <c r="GVV853" s="3"/>
      <c r="GVW853" s="3"/>
      <c r="GVX853" s="3"/>
      <c r="GVY853" s="3"/>
      <c r="GVZ853" s="3"/>
      <c r="GWA853" s="3"/>
      <c r="GWB853" s="3"/>
      <c r="GWC853" s="3"/>
      <c r="GWD853" s="3"/>
      <c r="GWE853" s="3"/>
      <c r="GWF853" s="3"/>
      <c r="GWG853" s="3"/>
      <c r="GWH853" s="3"/>
      <c r="GWI853" s="3"/>
      <c r="GWJ853" s="3"/>
      <c r="GWK853" s="3"/>
      <c r="GWL853" s="3"/>
      <c r="GWM853" s="3"/>
      <c r="GWN853" s="3"/>
      <c r="GWO853" s="3"/>
      <c r="GWP853" s="3"/>
      <c r="GWQ853" s="3"/>
      <c r="GWR853" s="3"/>
      <c r="GWS853" s="3"/>
      <c r="GWT853" s="3"/>
      <c r="GWU853" s="3"/>
      <c r="GWV853" s="3"/>
      <c r="GWW853" s="3"/>
      <c r="GWX853" s="3"/>
      <c r="GWY853" s="3"/>
      <c r="GWZ853" s="3"/>
      <c r="GXA853" s="3"/>
      <c r="GXB853" s="3"/>
      <c r="GXC853" s="3"/>
      <c r="GXD853" s="3"/>
      <c r="GXE853" s="3"/>
      <c r="GXF853" s="3"/>
      <c r="GXG853" s="3"/>
      <c r="GXH853" s="3"/>
      <c r="GXI853" s="3"/>
      <c r="GXJ853" s="3"/>
      <c r="GXK853" s="3"/>
      <c r="GXL853" s="3"/>
      <c r="GXM853" s="3"/>
      <c r="GXN853" s="3"/>
      <c r="GXO853" s="3"/>
      <c r="GXP853" s="3"/>
      <c r="GXQ853" s="3"/>
      <c r="GXR853" s="3"/>
      <c r="GXS853" s="3"/>
      <c r="GXT853" s="3"/>
      <c r="GXU853" s="3"/>
      <c r="GXV853" s="3"/>
      <c r="GXW853" s="3"/>
      <c r="GXX853" s="3"/>
      <c r="GXY853" s="3"/>
      <c r="GXZ853" s="3"/>
      <c r="GYA853" s="3"/>
      <c r="GYB853" s="3"/>
      <c r="GYC853" s="3"/>
      <c r="GYD853" s="3"/>
      <c r="GYE853" s="3"/>
      <c r="GYF853" s="3"/>
      <c r="GYG853" s="3"/>
      <c r="GYH853" s="3"/>
      <c r="GYI853" s="3"/>
      <c r="GYJ853" s="3"/>
      <c r="GYK853" s="3"/>
      <c r="GYL853" s="3"/>
      <c r="GYM853" s="3"/>
      <c r="GYN853" s="3"/>
      <c r="GYO853" s="3"/>
      <c r="GYP853" s="3"/>
      <c r="GYQ853" s="3"/>
      <c r="GYR853" s="3"/>
      <c r="GYS853" s="3"/>
      <c r="GYT853" s="3"/>
      <c r="GYU853" s="3"/>
      <c r="GYV853" s="3"/>
      <c r="GYW853" s="3"/>
      <c r="GYX853" s="3"/>
      <c r="GYY853" s="3"/>
      <c r="GYZ853" s="3"/>
      <c r="GZA853" s="3"/>
      <c r="GZB853" s="3"/>
      <c r="GZC853" s="3"/>
      <c r="GZD853" s="3"/>
      <c r="GZE853" s="3"/>
      <c r="GZF853" s="3"/>
      <c r="GZG853" s="3"/>
      <c r="GZH853" s="3"/>
      <c r="GZI853" s="3"/>
      <c r="GZJ853" s="3"/>
      <c r="GZK853" s="3"/>
      <c r="GZL853" s="3"/>
      <c r="GZM853" s="3"/>
      <c r="GZN853" s="3"/>
      <c r="GZO853" s="3"/>
      <c r="GZP853" s="3"/>
      <c r="GZQ853" s="3"/>
      <c r="GZR853" s="3"/>
      <c r="GZS853" s="3"/>
      <c r="GZT853" s="3"/>
      <c r="GZU853" s="3"/>
      <c r="GZV853" s="3"/>
      <c r="GZW853" s="3"/>
      <c r="GZX853" s="3"/>
      <c r="GZY853" s="3"/>
      <c r="GZZ853" s="3"/>
      <c r="HAA853" s="3"/>
      <c r="HAB853" s="3"/>
      <c r="HAC853" s="3"/>
      <c r="HAD853" s="3"/>
      <c r="HAE853" s="3"/>
      <c r="HAF853" s="3"/>
      <c r="HAG853" s="3"/>
      <c r="HAH853" s="3"/>
      <c r="HAI853" s="3"/>
      <c r="HAJ853" s="3"/>
      <c r="HAK853" s="3"/>
      <c r="HAL853" s="3"/>
      <c r="HAM853" s="3"/>
      <c r="HAN853" s="3"/>
      <c r="HAO853" s="3"/>
      <c r="HAP853" s="3"/>
      <c r="HAQ853" s="3"/>
      <c r="HAR853" s="3"/>
      <c r="HAS853" s="3"/>
      <c r="HAT853" s="3"/>
      <c r="HAU853" s="3"/>
      <c r="HAV853" s="3"/>
      <c r="HAW853" s="3"/>
      <c r="HAX853" s="3"/>
      <c r="HAY853" s="3"/>
      <c r="HAZ853" s="3"/>
      <c r="HBA853" s="3"/>
      <c r="HBB853" s="3"/>
      <c r="HBC853" s="3"/>
      <c r="HBD853" s="3"/>
      <c r="HBE853" s="3"/>
      <c r="HBF853" s="3"/>
      <c r="HBG853" s="3"/>
      <c r="HBH853" s="3"/>
      <c r="HBI853" s="3"/>
      <c r="HBJ853" s="3"/>
      <c r="HBK853" s="3"/>
      <c r="HBL853" s="3"/>
      <c r="HBM853" s="3"/>
      <c r="HBN853" s="3"/>
      <c r="HBO853" s="3"/>
      <c r="HBP853" s="3"/>
      <c r="HBQ853" s="3"/>
      <c r="HBR853" s="3"/>
      <c r="HBS853" s="3"/>
      <c r="HBT853" s="3"/>
      <c r="HBU853" s="3"/>
      <c r="HBV853" s="3"/>
      <c r="HBW853" s="3"/>
      <c r="HBX853" s="3"/>
      <c r="HBY853" s="3"/>
      <c r="HBZ853" s="3"/>
      <c r="HCA853" s="3"/>
      <c r="HCB853" s="3"/>
      <c r="HCC853" s="3"/>
      <c r="HCD853" s="3"/>
      <c r="HCE853" s="3"/>
      <c r="HCF853" s="3"/>
      <c r="HCG853" s="3"/>
      <c r="HCH853" s="3"/>
      <c r="HCI853" s="3"/>
      <c r="HCJ853" s="3"/>
      <c r="HCK853" s="3"/>
      <c r="HCL853" s="3"/>
      <c r="HCM853" s="3"/>
      <c r="HCN853" s="3"/>
      <c r="HCO853" s="3"/>
      <c r="HCP853" s="3"/>
      <c r="HCQ853" s="3"/>
      <c r="HCR853" s="3"/>
      <c r="HCS853" s="3"/>
      <c r="HCT853" s="3"/>
      <c r="HCU853" s="3"/>
      <c r="HCV853" s="3"/>
      <c r="HCW853" s="3"/>
      <c r="HCX853" s="3"/>
      <c r="HCY853" s="3"/>
      <c r="HCZ853" s="3"/>
      <c r="HDA853" s="3"/>
      <c r="HDB853" s="3"/>
      <c r="HDC853" s="3"/>
      <c r="HDD853" s="3"/>
      <c r="HDE853" s="3"/>
      <c r="HDF853" s="3"/>
      <c r="HDG853" s="3"/>
      <c r="HDH853" s="3"/>
      <c r="HDI853" s="3"/>
      <c r="HDJ853" s="3"/>
      <c r="HDK853" s="3"/>
      <c r="HDL853" s="3"/>
      <c r="HDM853" s="3"/>
      <c r="HDN853" s="3"/>
      <c r="HDO853" s="3"/>
      <c r="HDP853" s="3"/>
      <c r="HDQ853" s="3"/>
      <c r="HDR853" s="3"/>
      <c r="HDS853" s="3"/>
      <c r="HDT853" s="3"/>
      <c r="HDU853" s="3"/>
      <c r="HDV853" s="3"/>
      <c r="HDW853" s="3"/>
      <c r="HDX853" s="3"/>
      <c r="HDY853" s="3"/>
      <c r="HDZ853" s="3"/>
      <c r="HEA853" s="3"/>
      <c r="HEB853" s="3"/>
      <c r="HEC853" s="3"/>
      <c r="HED853" s="3"/>
      <c r="HEE853" s="3"/>
      <c r="HEF853" s="3"/>
      <c r="HEG853" s="3"/>
      <c r="HEH853" s="3"/>
      <c r="HEI853" s="3"/>
      <c r="HEJ853" s="3"/>
      <c r="HEK853" s="3"/>
      <c r="HEL853" s="3"/>
      <c r="HEM853" s="3"/>
      <c r="HEN853" s="3"/>
      <c r="HEO853" s="3"/>
      <c r="HEP853" s="3"/>
      <c r="HEQ853" s="3"/>
      <c r="HER853" s="3"/>
      <c r="HES853" s="3"/>
      <c r="HET853" s="3"/>
      <c r="HEU853" s="3"/>
      <c r="HEV853" s="3"/>
      <c r="HEW853" s="3"/>
      <c r="HEX853" s="3"/>
      <c r="HEY853" s="3"/>
      <c r="HEZ853" s="3"/>
      <c r="HFA853" s="3"/>
      <c r="HFB853" s="3"/>
      <c r="HFC853" s="3"/>
      <c r="HFD853" s="3"/>
      <c r="HFE853" s="3"/>
      <c r="HFF853" s="3"/>
      <c r="HFG853" s="3"/>
      <c r="HFH853" s="3"/>
      <c r="HFI853" s="3"/>
      <c r="HFJ853" s="3"/>
      <c r="HFK853" s="3"/>
      <c r="HFL853" s="3"/>
      <c r="HFM853" s="3"/>
      <c r="HFN853" s="3"/>
      <c r="HFO853" s="3"/>
      <c r="HFP853" s="3"/>
      <c r="HFQ853" s="3"/>
      <c r="HFR853" s="3"/>
      <c r="HFS853" s="3"/>
      <c r="HFT853" s="3"/>
      <c r="HFU853" s="3"/>
      <c r="HFV853" s="3"/>
      <c r="HFW853" s="3"/>
      <c r="HFX853" s="3"/>
      <c r="HFY853" s="3"/>
      <c r="HFZ853" s="3"/>
      <c r="HGA853" s="3"/>
      <c r="HGB853" s="3"/>
      <c r="HGC853" s="3"/>
      <c r="HGD853" s="3"/>
      <c r="HGE853" s="3"/>
      <c r="HGF853" s="3"/>
      <c r="HGG853" s="3"/>
      <c r="HGH853" s="3"/>
      <c r="HGI853" s="3"/>
      <c r="HGJ853" s="3"/>
      <c r="HGK853" s="3"/>
      <c r="HGL853" s="3"/>
      <c r="HGM853" s="3"/>
      <c r="HGN853" s="3"/>
      <c r="HGO853" s="3"/>
      <c r="HGP853" s="3"/>
      <c r="HGQ853" s="3"/>
      <c r="HGR853" s="3"/>
      <c r="HGS853" s="3"/>
      <c r="HGT853" s="3"/>
      <c r="HGU853" s="3"/>
      <c r="HGV853" s="3"/>
      <c r="HGW853" s="3"/>
      <c r="HGX853" s="3"/>
      <c r="HGY853" s="3"/>
      <c r="HGZ853" s="3"/>
      <c r="HHA853" s="3"/>
      <c r="HHB853" s="3"/>
      <c r="HHC853" s="3"/>
      <c r="HHD853" s="3"/>
      <c r="HHE853" s="3"/>
      <c r="HHF853" s="3"/>
      <c r="HHG853" s="3"/>
      <c r="HHH853" s="3"/>
      <c r="HHI853" s="3"/>
      <c r="HHJ853" s="3"/>
      <c r="HHK853" s="3"/>
      <c r="HHL853" s="3"/>
      <c r="HHM853" s="3"/>
      <c r="HHN853" s="3"/>
      <c r="HHO853" s="3"/>
      <c r="HHP853" s="3"/>
      <c r="HHQ853" s="3"/>
      <c r="HHR853" s="3"/>
      <c r="HHS853" s="3"/>
      <c r="HHT853" s="3"/>
      <c r="HHU853" s="3"/>
      <c r="HHV853" s="3"/>
      <c r="HHW853" s="3"/>
      <c r="HHX853" s="3"/>
      <c r="HHY853" s="3"/>
      <c r="HHZ853" s="3"/>
      <c r="HIA853" s="3"/>
      <c r="HIB853" s="3"/>
      <c r="HIC853" s="3"/>
      <c r="HID853" s="3"/>
      <c r="HIE853" s="3"/>
      <c r="HIF853" s="3"/>
      <c r="HIG853" s="3"/>
      <c r="HIH853" s="3"/>
      <c r="HII853" s="3"/>
      <c r="HIJ853" s="3"/>
      <c r="HIK853" s="3"/>
      <c r="HIL853" s="3"/>
      <c r="HIM853" s="3"/>
      <c r="HIN853" s="3"/>
      <c r="HIO853" s="3"/>
      <c r="HIP853" s="3"/>
      <c r="HIQ853" s="3"/>
      <c r="HIR853" s="3"/>
      <c r="HIS853" s="3"/>
      <c r="HIT853" s="3"/>
      <c r="HIU853" s="3"/>
      <c r="HIV853" s="3"/>
      <c r="HIW853" s="3"/>
      <c r="HIX853" s="3"/>
      <c r="HIY853" s="3"/>
      <c r="HIZ853" s="3"/>
      <c r="HJA853" s="3"/>
      <c r="HJB853" s="3"/>
      <c r="HJC853" s="3"/>
      <c r="HJD853" s="3"/>
      <c r="HJE853" s="3"/>
      <c r="HJF853" s="3"/>
      <c r="HJG853" s="3"/>
      <c r="HJH853" s="3"/>
      <c r="HJI853" s="3"/>
      <c r="HJJ853" s="3"/>
      <c r="HJK853" s="3"/>
      <c r="HJL853" s="3"/>
      <c r="HJM853" s="3"/>
      <c r="HJN853" s="3"/>
      <c r="HJO853" s="3"/>
      <c r="HJP853" s="3"/>
      <c r="HJQ853" s="3"/>
      <c r="HJR853" s="3"/>
      <c r="HJS853" s="3"/>
      <c r="HJT853" s="3"/>
      <c r="HJU853" s="3"/>
      <c r="HJV853" s="3"/>
      <c r="HJW853" s="3"/>
      <c r="HJX853" s="3"/>
      <c r="HJY853" s="3"/>
      <c r="HJZ853" s="3"/>
      <c r="HKA853" s="3"/>
      <c r="HKB853" s="3"/>
      <c r="HKC853" s="3"/>
      <c r="HKD853" s="3"/>
      <c r="HKE853" s="3"/>
      <c r="HKF853" s="3"/>
      <c r="HKG853" s="3"/>
      <c r="HKH853" s="3"/>
      <c r="HKI853" s="3"/>
      <c r="HKJ853" s="3"/>
      <c r="HKK853" s="3"/>
      <c r="HKL853" s="3"/>
      <c r="HKM853" s="3"/>
      <c r="HKN853" s="3"/>
      <c r="HKO853" s="3"/>
      <c r="HKP853" s="3"/>
      <c r="HKQ853" s="3"/>
      <c r="HKR853" s="3"/>
      <c r="HKS853" s="3"/>
      <c r="HKT853" s="3"/>
      <c r="HKU853" s="3"/>
      <c r="HKV853" s="3"/>
      <c r="HKW853" s="3"/>
      <c r="HKX853" s="3"/>
      <c r="HKY853" s="3"/>
      <c r="HKZ853" s="3"/>
      <c r="HLA853" s="3"/>
      <c r="HLB853" s="3"/>
      <c r="HLC853" s="3"/>
      <c r="HLD853" s="3"/>
      <c r="HLE853" s="3"/>
      <c r="HLF853" s="3"/>
      <c r="HLG853" s="3"/>
      <c r="HLH853" s="3"/>
      <c r="HLI853" s="3"/>
      <c r="HLJ853" s="3"/>
      <c r="HLK853" s="3"/>
      <c r="HLL853" s="3"/>
      <c r="HLM853" s="3"/>
      <c r="HLN853" s="3"/>
      <c r="HLO853" s="3"/>
      <c r="HLP853" s="3"/>
      <c r="HLQ853" s="3"/>
      <c r="HLR853" s="3"/>
      <c r="HLS853" s="3"/>
      <c r="HLT853" s="3"/>
      <c r="HLU853" s="3"/>
      <c r="HLV853" s="3"/>
      <c r="HLW853" s="3"/>
      <c r="HLX853" s="3"/>
      <c r="HLY853" s="3"/>
      <c r="HLZ853" s="3"/>
      <c r="HMA853" s="3"/>
      <c r="HMB853" s="3"/>
      <c r="HMC853" s="3"/>
      <c r="HMD853" s="3"/>
      <c r="HME853" s="3"/>
      <c r="HMF853" s="3"/>
      <c r="HMG853" s="3"/>
      <c r="HMH853" s="3"/>
      <c r="HMI853" s="3"/>
      <c r="HMJ853" s="3"/>
      <c r="HMK853" s="3"/>
      <c r="HML853" s="3"/>
      <c r="HMM853" s="3"/>
      <c r="HMN853" s="3"/>
      <c r="HMO853" s="3"/>
      <c r="HMP853" s="3"/>
      <c r="HMQ853" s="3"/>
      <c r="HMR853" s="3"/>
      <c r="HMS853" s="3"/>
      <c r="HMT853" s="3"/>
      <c r="HMU853" s="3"/>
      <c r="HMV853" s="3"/>
      <c r="HMW853" s="3"/>
      <c r="HMX853" s="3"/>
      <c r="HMY853" s="3"/>
      <c r="HMZ853" s="3"/>
      <c r="HNA853" s="3"/>
      <c r="HNB853" s="3"/>
      <c r="HNC853" s="3"/>
      <c r="HND853" s="3"/>
      <c r="HNE853" s="3"/>
      <c r="HNF853" s="3"/>
      <c r="HNG853" s="3"/>
      <c r="HNH853" s="3"/>
      <c r="HNI853" s="3"/>
      <c r="HNJ853" s="3"/>
      <c r="HNK853" s="3"/>
      <c r="HNL853" s="3"/>
      <c r="HNM853" s="3"/>
      <c r="HNN853" s="3"/>
      <c r="HNO853" s="3"/>
      <c r="HNP853" s="3"/>
      <c r="HNQ853" s="3"/>
      <c r="HNR853" s="3"/>
      <c r="HNS853" s="3"/>
      <c r="HNT853" s="3"/>
      <c r="HNU853" s="3"/>
      <c r="HNV853" s="3"/>
      <c r="HNW853" s="3"/>
      <c r="HNX853" s="3"/>
      <c r="HNY853" s="3"/>
      <c r="HNZ853" s="3"/>
      <c r="HOA853" s="3"/>
      <c r="HOB853" s="3"/>
      <c r="HOC853" s="3"/>
      <c r="HOD853" s="3"/>
      <c r="HOE853" s="3"/>
      <c r="HOF853" s="3"/>
      <c r="HOG853" s="3"/>
      <c r="HOH853" s="3"/>
      <c r="HOI853" s="3"/>
      <c r="HOJ853" s="3"/>
      <c r="HOK853" s="3"/>
      <c r="HOL853" s="3"/>
      <c r="HOM853" s="3"/>
      <c r="HON853" s="3"/>
      <c r="HOO853" s="3"/>
      <c r="HOP853" s="3"/>
      <c r="HOQ853" s="3"/>
      <c r="HOR853" s="3"/>
      <c r="HOS853" s="3"/>
      <c r="HOT853" s="3"/>
      <c r="HOU853" s="3"/>
      <c r="HOV853" s="3"/>
      <c r="HOW853" s="3"/>
      <c r="HOX853" s="3"/>
      <c r="HOY853" s="3"/>
      <c r="HOZ853" s="3"/>
      <c r="HPA853" s="3"/>
      <c r="HPB853" s="3"/>
      <c r="HPC853" s="3"/>
      <c r="HPD853" s="3"/>
      <c r="HPE853" s="3"/>
      <c r="HPF853" s="3"/>
      <c r="HPG853" s="3"/>
      <c r="HPH853" s="3"/>
      <c r="HPI853" s="3"/>
      <c r="HPJ853" s="3"/>
      <c r="HPK853" s="3"/>
      <c r="HPL853" s="3"/>
      <c r="HPM853" s="3"/>
      <c r="HPN853" s="3"/>
      <c r="HPO853" s="3"/>
      <c r="HPP853" s="3"/>
      <c r="HPQ853" s="3"/>
      <c r="HPR853" s="3"/>
      <c r="HPS853" s="3"/>
      <c r="HPT853" s="3"/>
      <c r="HPU853" s="3"/>
      <c r="HPV853" s="3"/>
      <c r="HPW853" s="3"/>
      <c r="HPX853" s="3"/>
      <c r="HPY853" s="3"/>
      <c r="HPZ853" s="3"/>
      <c r="HQA853" s="3"/>
      <c r="HQB853" s="3"/>
      <c r="HQC853" s="3"/>
      <c r="HQD853" s="3"/>
      <c r="HQE853" s="3"/>
      <c r="HQF853" s="3"/>
      <c r="HQG853" s="3"/>
      <c r="HQH853" s="3"/>
      <c r="HQI853" s="3"/>
      <c r="HQJ853" s="3"/>
      <c r="HQK853" s="3"/>
      <c r="HQL853" s="3"/>
      <c r="HQM853" s="3"/>
      <c r="HQN853" s="3"/>
      <c r="HQO853" s="3"/>
      <c r="HQP853" s="3"/>
      <c r="HQQ853" s="3"/>
      <c r="HQR853" s="3"/>
      <c r="HQS853" s="3"/>
      <c r="HQT853" s="3"/>
      <c r="HQU853" s="3"/>
      <c r="HQV853" s="3"/>
      <c r="HQW853" s="3"/>
      <c r="HQX853" s="3"/>
      <c r="HQY853" s="3"/>
      <c r="HQZ853" s="3"/>
      <c r="HRA853" s="3"/>
      <c r="HRB853" s="3"/>
      <c r="HRC853" s="3"/>
      <c r="HRD853" s="3"/>
      <c r="HRE853" s="3"/>
      <c r="HRF853" s="3"/>
      <c r="HRG853" s="3"/>
      <c r="HRH853" s="3"/>
      <c r="HRI853" s="3"/>
      <c r="HRJ853" s="3"/>
      <c r="HRK853" s="3"/>
      <c r="HRL853" s="3"/>
      <c r="HRM853" s="3"/>
      <c r="HRN853" s="3"/>
      <c r="HRO853" s="3"/>
      <c r="HRP853" s="3"/>
      <c r="HRQ853" s="3"/>
      <c r="HRR853" s="3"/>
      <c r="HRS853" s="3"/>
      <c r="HRT853" s="3"/>
      <c r="HRU853" s="3"/>
      <c r="HRV853" s="3"/>
      <c r="HRW853" s="3"/>
      <c r="HRX853" s="3"/>
      <c r="HRY853" s="3"/>
      <c r="HRZ853" s="3"/>
      <c r="HSA853" s="3"/>
      <c r="HSB853" s="3"/>
      <c r="HSC853" s="3"/>
      <c r="HSD853" s="3"/>
      <c r="HSE853" s="3"/>
      <c r="HSF853" s="3"/>
      <c r="HSG853" s="3"/>
      <c r="HSH853" s="3"/>
      <c r="HSI853" s="3"/>
      <c r="HSJ853" s="3"/>
      <c r="HSK853" s="3"/>
      <c r="HSL853" s="3"/>
      <c r="HSM853" s="3"/>
      <c r="HSN853" s="3"/>
      <c r="HSO853" s="3"/>
      <c r="HSP853" s="3"/>
      <c r="HSQ853" s="3"/>
      <c r="HSR853" s="3"/>
      <c r="HSS853" s="3"/>
      <c r="HST853" s="3"/>
      <c r="HSU853" s="3"/>
      <c r="HSV853" s="3"/>
      <c r="HSW853" s="3"/>
      <c r="HSX853" s="3"/>
      <c r="HSY853" s="3"/>
      <c r="HSZ853" s="3"/>
      <c r="HTA853" s="3"/>
      <c r="HTB853" s="3"/>
      <c r="HTC853" s="3"/>
      <c r="HTD853" s="3"/>
      <c r="HTE853" s="3"/>
      <c r="HTF853" s="3"/>
      <c r="HTG853" s="3"/>
      <c r="HTH853" s="3"/>
      <c r="HTI853" s="3"/>
      <c r="HTJ853" s="3"/>
      <c r="HTK853" s="3"/>
      <c r="HTL853" s="3"/>
      <c r="HTM853" s="3"/>
      <c r="HTN853" s="3"/>
      <c r="HTO853" s="3"/>
      <c r="HTP853" s="3"/>
      <c r="HTQ853" s="3"/>
      <c r="HTR853" s="3"/>
      <c r="HTS853" s="3"/>
      <c r="HTT853" s="3"/>
      <c r="HTU853" s="3"/>
      <c r="HTV853" s="3"/>
      <c r="HTW853" s="3"/>
      <c r="HTX853" s="3"/>
      <c r="HTY853" s="3"/>
      <c r="HTZ853" s="3"/>
      <c r="HUA853" s="3"/>
      <c r="HUB853" s="3"/>
      <c r="HUC853" s="3"/>
      <c r="HUD853" s="3"/>
      <c r="HUE853" s="3"/>
      <c r="HUF853" s="3"/>
      <c r="HUG853" s="3"/>
      <c r="HUH853" s="3"/>
      <c r="HUI853" s="3"/>
      <c r="HUJ853" s="3"/>
      <c r="HUK853" s="3"/>
      <c r="HUL853" s="3"/>
      <c r="HUM853" s="3"/>
      <c r="HUN853" s="3"/>
      <c r="HUO853" s="3"/>
      <c r="HUP853" s="3"/>
      <c r="HUQ853" s="3"/>
      <c r="HUR853" s="3"/>
      <c r="HUS853" s="3"/>
      <c r="HUT853" s="3"/>
      <c r="HUU853" s="3"/>
      <c r="HUV853" s="3"/>
      <c r="HUW853" s="3"/>
      <c r="HUX853" s="3"/>
      <c r="HUY853" s="3"/>
      <c r="HUZ853" s="3"/>
      <c r="HVA853" s="3"/>
      <c r="HVB853" s="3"/>
      <c r="HVC853" s="3"/>
      <c r="HVD853" s="3"/>
      <c r="HVE853" s="3"/>
      <c r="HVF853" s="3"/>
      <c r="HVG853" s="3"/>
      <c r="HVH853" s="3"/>
      <c r="HVI853" s="3"/>
      <c r="HVJ853" s="3"/>
      <c r="HVK853" s="3"/>
      <c r="HVL853" s="3"/>
      <c r="HVM853" s="3"/>
      <c r="HVN853" s="3"/>
      <c r="HVO853" s="3"/>
      <c r="HVP853" s="3"/>
      <c r="HVQ853" s="3"/>
      <c r="HVR853" s="3"/>
      <c r="HVS853" s="3"/>
      <c r="HVT853" s="3"/>
      <c r="HVU853" s="3"/>
      <c r="HVV853" s="3"/>
      <c r="HVW853" s="3"/>
      <c r="HVX853" s="3"/>
      <c r="HVY853" s="3"/>
      <c r="HVZ853" s="3"/>
      <c r="HWA853" s="3"/>
      <c r="HWB853" s="3"/>
      <c r="HWC853" s="3"/>
      <c r="HWD853" s="3"/>
      <c r="HWE853" s="3"/>
      <c r="HWF853" s="3"/>
      <c r="HWG853" s="3"/>
      <c r="HWH853" s="3"/>
      <c r="HWI853" s="3"/>
      <c r="HWJ853" s="3"/>
      <c r="HWK853" s="3"/>
      <c r="HWL853" s="3"/>
      <c r="HWM853" s="3"/>
      <c r="HWN853" s="3"/>
      <c r="HWO853" s="3"/>
      <c r="HWP853" s="3"/>
      <c r="HWQ853" s="3"/>
      <c r="HWR853" s="3"/>
      <c r="HWS853" s="3"/>
      <c r="HWT853" s="3"/>
      <c r="HWU853" s="3"/>
      <c r="HWV853" s="3"/>
      <c r="HWW853" s="3"/>
      <c r="HWX853" s="3"/>
      <c r="HWY853" s="3"/>
      <c r="HWZ853" s="3"/>
      <c r="HXA853" s="3"/>
      <c r="HXB853" s="3"/>
      <c r="HXC853" s="3"/>
      <c r="HXD853" s="3"/>
      <c r="HXE853" s="3"/>
      <c r="HXF853" s="3"/>
      <c r="HXG853" s="3"/>
      <c r="HXH853" s="3"/>
      <c r="HXI853" s="3"/>
      <c r="HXJ853" s="3"/>
      <c r="HXK853" s="3"/>
      <c r="HXL853" s="3"/>
      <c r="HXM853" s="3"/>
      <c r="HXN853" s="3"/>
      <c r="HXO853" s="3"/>
      <c r="HXP853" s="3"/>
      <c r="HXQ853" s="3"/>
      <c r="HXR853" s="3"/>
      <c r="HXS853" s="3"/>
      <c r="HXT853" s="3"/>
      <c r="HXU853" s="3"/>
      <c r="HXV853" s="3"/>
      <c r="HXW853" s="3"/>
      <c r="HXX853" s="3"/>
      <c r="HXY853" s="3"/>
      <c r="HXZ853" s="3"/>
      <c r="HYA853" s="3"/>
      <c r="HYB853" s="3"/>
      <c r="HYC853" s="3"/>
      <c r="HYD853" s="3"/>
      <c r="HYE853" s="3"/>
      <c r="HYF853" s="3"/>
      <c r="HYG853" s="3"/>
      <c r="HYH853" s="3"/>
      <c r="HYI853" s="3"/>
      <c r="HYJ853" s="3"/>
      <c r="HYK853" s="3"/>
      <c r="HYL853" s="3"/>
      <c r="HYM853" s="3"/>
      <c r="HYN853" s="3"/>
      <c r="HYO853" s="3"/>
      <c r="HYP853" s="3"/>
      <c r="HYQ853" s="3"/>
      <c r="HYR853" s="3"/>
      <c r="HYS853" s="3"/>
      <c r="HYT853" s="3"/>
      <c r="HYU853" s="3"/>
      <c r="HYV853" s="3"/>
      <c r="HYW853" s="3"/>
      <c r="HYX853" s="3"/>
      <c r="HYY853" s="3"/>
      <c r="HYZ853" s="3"/>
      <c r="HZA853" s="3"/>
      <c r="HZB853" s="3"/>
      <c r="HZC853" s="3"/>
      <c r="HZD853" s="3"/>
      <c r="HZE853" s="3"/>
      <c r="HZF853" s="3"/>
      <c r="HZG853" s="3"/>
      <c r="HZH853" s="3"/>
      <c r="HZI853" s="3"/>
      <c r="HZJ853" s="3"/>
      <c r="HZK853" s="3"/>
      <c r="HZL853" s="3"/>
      <c r="HZM853" s="3"/>
      <c r="HZN853" s="3"/>
      <c r="HZO853" s="3"/>
      <c r="HZP853" s="3"/>
      <c r="HZQ853" s="3"/>
      <c r="HZR853" s="3"/>
      <c r="HZS853" s="3"/>
      <c r="HZT853" s="3"/>
      <c r="HZU853" s="3"/>
      <c r="HZV853" s="3"/>
      <c r="HZW853" s="3"/>
      <c r="HZX853" s="3"/>
      <c r="HZY853" s="3"/>
      <c r="HZZ853" s="3"/>
      <c r="IAA853" s="3"/>
      <c r="IAB853" s="3"/>
      <c r="IAC853" s="3"/>
      <c r="IAD853" s="3"/>
      <c r="IAE853" s="3"/>
      <c r="IAF853" s="3"/>
      <c r="IAG853" s="3"/>
      <c r="IAH853" s="3"/>
      <c r="IAI853" s="3"/>
      <c r="IAJ853" s="3"/>
      <c r="IAK853" s="3"/>
      <c r="IAL853" s="3"/>
      <c r="IAM853" s="3"/>
      <c r="IAN853" s="3"/>
      <c r="IAO853" s="3"/>
      <c r="IAP853" s="3"/>
      <c r="IAQ853" s="3"/>
      <c r="IAR853" s="3"/>
      <c r="IAS853" s="3"/>
      <c r="IAT853" s="3"/>
      <c r="IAU853" s="3"/>
      <c r="IAV853" s="3"/>
      <c r="IAW853" s="3"/>
      <c r="IAX853" s="3"/>
      <c r="IAY853" s="3"/>
      <c r="IAZ853" s="3"/>
      <c r="IBA853" s="3"/>
      <c r="IBB853" s="3"/>
      <c r="IBC853" s="3"/>
      <c r="IBD853" s="3"/>
      <c r="IBE853" s="3"/>
      <c r="IBF853" s="3"/>
      <c r="IBG853" s="3"/>
      <c r="IBH853" s="3"/>
      <c r="IBI853" s="3"/>
      <c r="IBJ853" s="3"/>
      <c r="IBK853" s="3"/>
      <c r="IBL853" s="3"/>
      <c r="IBM853" s="3"/>
      <c r="IBN853" s="3"/>
      <c r="IBO853" s="3"/>
      <c r="IBP853" s="3"/>
      <c r="IBQ853" s="3"/>
      <c r="IBR853" s="3"/>
      <c r="IBS853" s="3"/>
      <c r="IBT853" s="3"/>
      <c r="IBU853" s="3"/>
      <c r="IBV853" s="3"/>
      <c r="IBW853" s="3"/>
      <c r="IBX853" s="3"/>
      <c r="IBY853" s="3"/>
      <c r="IBZ853" s="3"/>
      <c r="ICA853" s="3"/>
      <c r="ICB853" s="3"/>
      <c r="ICC853" s="3"/>
      <c r="ICD853" s="3"/>
      <c r="ICE853" s="3"/>
      <c r="ICF853" s="3"/>
      <c r="ICG853" s="3"/>
      <c r="ICH853" s="3"/>
      <c r="ICI853" s="3"/>
      <c r="ICJ853" s="3"/>
      <c r="ICK853" s="3"/>
      <c r="ICL853" s="3"/>
      <c r="ICM853" s="3"/>
      <c r="ICN853" s="3"/>
      <c r="ICO853" s="3"/>
      <c r="ICP853" s="3"/>
      <c r="ICQ853" s="3"/>
      <c r="ICR853" s="3"/>
      <c r="ICS853" s="3"/>
      <c r="ICT853" s="3"/>
      <c r="ICU853" s="3"/>
      <c r="ICV853" s="3"/>
      <c r="ICW853" s="3"/>
      <c r="ICX853" s="3"/>
      <c r="ICY853" s="3"/>
      <c r="ICZ853" s="3"/>
      <c r="IDA853" s="3"/>
      <c r="IDB853" s="3"/>
      <c r="IDC853" s="3"/>
      <c r="IDD853" s="3"/>
      <c r="IDE853" s="3"/>
      <c r="IDF853" s="3"/>
      <c r="IDG853" s="3"/>
      <c r="IDH853" s="3"/>
      <c r="IDI853" s="3"/>
      <c r="IDJ853" s="3"/>
      <c r="IDK853" s="3"/>
      <c r="IDL853" s="3"/>
      <c r="IDM853" s="3"/>
      <c r="IDN853" s="3"/>
      <c r="IDO853" s="3"/>
      <c r="IDP853" s="3"/>
      <c r="IDQ853" s="3"/>
      <c r="IDR853" s="3"/>
      <c r="IDS853" s="3"/>
      <c r="IDT853" s="3"/>
      <c r="IDU853" s="3"/>
      <c r="IDV853" s="3"/>
      <c r="IDW853" s="3"/>
      <c r="IDX853" s="3"/>
      <c r="IDY853" s="3"/>
      <c r="IDZ853" s="3"/>
      <c r="IEA853" s="3"/>
      <c r="IEB853" s="3"/>
      <c r="IEC853" s="3"/>
      <c r="IED853" s="3"/>
      <c r="IEE853" s="3"/>
      <c r="IEF853" s="3"/>
      <c r="IEG853" s="3"/>
      <c r="IEH853" s="3"/>
      <c r="IEI853" s="3"/>
      <c r="IEJ853" s="3"/>
      <c r="IEK853" s="3"/>
      <c r="IEL853" s="3"/>
      <c r="IEM853" s="3"/>
      <c r="IEN853" s="3"/>
      <c r="IEO853" s="3"/>
      <c r="IEP853" s="3"/>
      <c r="IEQ853" s="3"/>
      <c r="IER853" s="3"/>
      <c r="IES853" s="3"/>
      <c r="IET853" s="3"/>
      <c r="IEU853" s="3"/>
      <c r="IEV853" s="3"/>
      <c r="IEW853" s="3"/>
      <c r="IEX853" s="3"/>
      <c r="IEY853" s="3"/>
      <c r="IEZ853" s="3"/>
      <c r="IFA853" s="3"/>
      <c r="IFB853" s="3"/>
      <c r="IFC853" s="3"/>
      <c r="IFD853" s="3"/>
      <c r="IFE853" s="3"/>
      <c r="IFF853" s="3"/>
      <c r="IFG853" s="3"/>
      <c r="IFH853" s="3"/>
      <c r="IFI853" s="3"/>
      <c r="IFJ853" s="3"/>
      <c r="IFK853" s="3"/>
      <c r="IFL853" s="3"/>
      <c r="IFM853" s="3"/>
      <c r="IFN853" s="3"/>
      <c r="IFO853" s="3"/>
      <c r="IFP853" s="3"/>
      <c r="IFQ853" s="3"/>
      <c r="IFR853" s="3"/>
      <c r="IFS853" s="3"/>
      <c r="IFT853" s="3"/>
      <c r="IFU853" s="3"/>
      <c r="IFV853" s="3"/>
      <c r="IFW853" s="3"/>
      <c r="IFX853" s="3"/>
      <c r="IFY853" s="3"/>
      <c r="IFZ853" s="3"/>
      <c r="IGA853" s="3"/>
      <c r="IGB853" s="3"/>
      <c r="IGC853" s="3"/>
      <c r="IGD853" s="3"/>
      <c r="IGE853" s="3"/>
      <c r="IGF853" s="3"/>
      <c r="IGG853" s="3"/>
      <c r="IGH853" s="3"/>
      <c r="IGI853" s="3"/>
      <c r="IGJ853" s="3"/>
      <c r="IGK853" s="3"/>
      <c r="IGL853" s="3"/>
      <c r="IGM853" s="3"/>
      <c r="IGN853" s="3"/>
      <c r="IGO853" s="3"/>
      <c r="IGP853" s="3"/>
      <c r="IGQ853" s="3"/>
      <c r="IGR853" s="3"/>
      <c r="IGS853" s="3"/>
      <c r="IGT853" s="3"/>
      <c r="IGU853" s="3"/>
      <c r="IGV853" s="3"/>
      <c r="IGW853" s="3"/>
      <c r="IGX853" s="3"/>
      <c r="IGY853" s="3"/>
      <c r="IGZ853" s="3"/>
      <c r="IHA853" s="3"/>
      <c r="IHB853" s="3"/>
      <c r="IHC853" s="3"/>
      <c r="IHD853" s="3"/>
      <c r="IHE853" s="3"/>
      <c r="IHF853" s="3"/>
      <c r="IHG853" s="3"/>
      <c r="IHH853" s="3"/>
      <c r="IHI853" s="3"/>
      <c r="IHJ853" s="3"/>
      <c r="IHK853" s="3"/>
      <c r="IHL853" s="3"/>
      <c r="IHM853" s="3"/>
      <c r="IHN853" s="3"/>
      <c r="IHO853" s="3"/>
      <c r="IHP853" s="3"/>
      <c r="IHQ853" s="3"/>
      <c r="IHR853" s="3"/>
      <c r="IHS853" s="3"/>
      <c r="IHT853" s="3"/>
      <c r="IHU853" s="3"/>
      <c r="IHV853" s="3"/>
      <c r="IHW853" s="3"/>
      <c r="IHX853" s="3"/>
      <c r="IHY853" s="3"/>
      <c r="IHZ853" s="3"/>
      <c r="IIA853" s="3"/>
      <c r="IIB853" s="3"/>
      <c r="IIC853" s="3"/>
      <c r="IID853" s="3"/>
      <c r="IIE853" s="3"/>
      <c r="IIF853" s="3"/>
      <c r="IIG853" s="3"/>
      <c r="IIH853" s="3"/>
      <c r="III853" s="3"/>
      <c r="IIJ853" s="3"/>
      <c r="IIK853" s="3"/>
      <c r="IIL853" s="3"/>
      <c r="IIM853" s="3"/>
      <c r="IIN853" s="3"/>
      <c r="IIO853" s="3"/>
      <c r="IIP853" s="3"/>
      <c r="IIQ853" s="3"/>
      <c r="IIR853" s="3"/>
      <c r="IIS853" s="3"/>
      <c r="IIT853" s="3"/>
      <c r="IIU853" s="3"/>
      <c r="IIV853" s="3"/>
      <c r="IIW853" s="3"/>
      <c r="IIX853" s="3"/>
      <c r="IIY853" s="3"/>
      <c r="IIZ853" s="3"/>
      <c r="IJA853" s="3"/>
      <c r="IJB853" s="3"/>
      <c r="IJC853" s="3"/>
      <c r="IJD853" s="3"/>
      <c r="IJE853" s="3"/>
      <c r="IJF853" s="3"/>
      <c r="IJG853" s="3"/>
      <c r="IJH853" s="3"/>
      <c r="IJI853" s="3"/>
      <c r="IJJ853" s="3"/>
      <c r="IJK853" s="3"/>
      <c r="IJL853" s="3"/>
      <c r="IJM853" s="3"/>
      <c r="IJN853" s="3"/>
      <c r="IJO853" s="3"/>
      <c r="IJP853" s="3"/>
      <c r="IJQ853" s="3"/>
      <c r="IJR853" s="3"/>
      <c r="IJS853" s="3"/>
      <c r="IJT853" s="3"/>
      <c r="IJU853" s="3"/>
      <c r="IJV853" s="3"/>
      <c r="IJW853" s="3"/>
      <c r="IJX853" s="3"/>
      <c r="IJY853" s="3"/>
      <c r="IJZ853" s="3"/>
      <c r="IKA853" s="3"/>
      <c r="IKB853" s="3"/>
      <c r="IKC853" s="3"/>
      <c r="IKD853" s="3"/>
      <c r="IKE853" s="3"/>
      <c r="IKF853" s="3"/>
      <c r="IKG853" s="3"/>
      <c r="IKH853" s="3"/>
      <c r="IKI853" s="3"/>
      <c r="IKJ853" s="3"/>
      <c r="IKK853" s="3"/>
      <c r="IKL853" s="3"/>
      <c r="IKM853" s="3"/>
      <c r="IKN853" s="3"/>
      <c r="IKO853" s="3"/>
      <c r="IKP853" s="3"/>
      <c r="IKQ853" s="3"/>
      <c r="IKR853" s="3"/>
      <c r="IKS853" s="3"/>
      <c r="IKT853" s="3"/>
      <c r="IKU853" s="3"/>
      <c r="IKV853" s="3"/>
      <c r="IKW853" s="3"/>
      <c r="IKX853" s="3"/>
      <c r="IKY853" s="3"/>
      <c r="IKZ853" s="3"/>
      <c r="ILA853" s="3"/>
      <c r="ILB853" s="3"/>
      <c r="ILC853" s="3"/>
      <c r="ILD853" s="3"/>
      <c r="ILE853" s="3"/>
      <c r="ILF853" s="3"/>
      <c r="ILG853" s="3"/>
      <c r="ILH853" s="3"/>
      <c r="ILI853" s="3"/>
      <c r="ILJ853" s="3"/>
      <c r="ILK853" s="3"/>
      <c r="ILL853" s="3"/>
      <c r="ILM853" s="3"/>
      <c r="ILN853" s="3"/>
      <c r="ILO853" s="3"/>
      <c r="ILP853" s="3"/>
      <c r="ILQ853" s="3"/>
      <c r="ILR853" s="3"/>
      <c r="ILS853" s="3"/>
      <c r="ILT853" s="3"/>
      <c r="ILU853" s="3"/>
      <c r="ILV853" s="3"/>
      <c r="ILW853" s="3"/>
      <c r="ILX853" s="3"/>
      <c r="ILY853" s="3"/>
      <c r="ILZ853" s="3"/>
      <c r="IMA853" s="3"/>
      <c r="IMB853" s="3"/>
      <c r="IMC853" s="3"/>
      <c r="IMD853" s="3"/>
      <c r="IME853" s="3"/>
      <c r="IMF853" s="3"/>
      <c r="IMG853" s="3"/>
      <c r="IMH853" s="3"/>
      <c r="IMI853" s="3"/>
      <c r="IMJ853" s="3"/>
      <c r="IMK853" s="3"/>
      <c r="IML853" s="3"/>
      <c r="IMM853" s="3"/>
      <c r="IMN853" s="3"/>
      <c r="IMO853" s="3"/>
      <c r="IMP853" s="3"/>
      <c r="IMQ853" s="3"/>
      <c r="IMR853" s="3"/>
      <c r="IMS853" s="3"/>
      <c r="IMT853" s="3"/>
      <c r="IMU853" s="3"/>
      <c r="IMV853" s="3"/>
      <c r="IMW853" s="3"/>
      <c r="IMX853" s="3"/>
      <c r="IMY853" s="3"/>
      <c r="IMZ853" s="3"/>
      <c r="INA853" s="3"/>
      <c r="INB853" s="3"/>
      <c r="INC853" s="3"/>
      <c r="IND853" s="3"/>
      <c r="INE853" s="3"/>
      <c r="INF853" s="3"/>
      <c r="ING853" s="3"/>
      <c r="INH853" s="3"/>
      <c r="INI853" s="3"/>
      <c r="INJ853" s="3"/>
      <c r="INK853" s="3"/>
      <c r="INL853" s="3"/>
      <c r="INM853" s="3"/>
      <c r="INN853" s="3"/>
      <c r="INO853" s="3"/>
      <c r="INP853" s="3"/>
      <c r="INQ853" s="3"/>
      <c r="INR853" s="3"/>
      <c r="INS853" s="3"/>
      <c r="INT853" s="3"/>
      <c r="INU853" s="3"/>
      <c r="INV853" s="3"/>
      <c r="INW853" s="3"/>
      <c r="INX853" s="3"/>
      <c r="INY853" s="3"/>
      <c r="INZ853" s="3"/>
      <c r="IOA853" s="3"/>
      <c r="IOB853" s="3"/>
      <c r="IOC853" s="3"/>
      <c r="IOD853" s="3"/>
      <c r="IOE853" s="3"/>
      <c r="IOF853" s="3"/>
      <c r="IOG853" s="3"/>
      <c r="IOH853" s="3"/>
      <c r="IOI853" s="3"/>
      <c r="IOJ853" s="3"/>
      <c r="IOK853" s="3"/>
      <c r="IOL853" s="3"/>
      <c r="IOM853" s="3"/>
      <c r="ION853" s="3"/>
      <c r="IOO853" s="3"/>
      <c r="IOP853" s="3"/>
      <c r="IOQ853" s="3"/>
      <c r="IOR853" s="3"/>
      <c r="IOS853" s="3"/>
      <c r="IOT853" s="3"/>
      <c r="IOU853" s="3"/>
      <c r="IOV853" s="3"/>
      <c r="IOW853" s="3"/>
      <c r="IOX853" s="3"/>
      <c r="IOY853" s="3"/>
      <c r="IOZ853" s="3"/>
      <c r="IPA853" s="3"/>
      <c r="IPB853" s="3"/>
      <c r="IPC853" s="3"/>
      <c r="IPD853" s="3"/>
      <c r="IPE853" s="3"/>
      <c r="IPF853" s="3"/>
      <c r="IPG853" s="3"/>
      <c r="IPH853" s="3"/>
      <c r="IPI853" s="3"/>
      <c r="IPJ853" s="3"/>
      <c r="IPK853" s="3"/>
      <c r="IPL853" s="3"/>
      <c r="IPM853" s="3"/>
      <c r="IPN853" s="3"/>
      <c r="IPO853" s="3"/>
      <c r="IPP853" s="3"/>
      <c r="IPQ853" s="3"/>
      <c r="IPR853" s="3"/>
      <c r="IPS853" s="3"/>
      <c r="IPT853" s="3"/>
      <c r="IPU853" s="3"/>
      <c r="IPV853" s="3"/>
      <c r="IPW853" s="3"/>
      <c r="IPX853" s="3"/>
      <c r="IPY853" s="3"/>
      <c r="IPZ853" s="3"/>
      <c r="IQA853" s="3"/>
      <c r="IQB853" s="3"/>
      <c r="IQC853" s="3"/>
      <c r="IQD853" s="3"/>
      <c r="IQE853" s="3"/>
      <c r="IQF853" s="3"/>
      <c r="IQG853" s="3"/>
      <c r="IQH853" s="3"/>
      <c r="IQI853" s="3"/>
      <c r="IQJ853" s="3"/>
      <c r="IQK853" s="3"/>
      <c r="IQL853" s="3"/>
      <c r="IQM853" s="3"/>
      <c r="IQN853" s="3"/>
      <c r="IQO853" s="3"/>
      <c r="IQP853" s="3"/>
      <c r="IQQ853" s="3"/>
      <c r="IQR853" s="3"/>
      <c r="IQS853" s="3"/>
      <c r="IQT853" s="3"/>
      <c r="IQU853" s="3"/>
      <c r="IQV853" s="3"/>
      <c r="IQW853" s="3"/>
      <c r="IQX853" s="3"/>
      <c r="IQY853" s="3"/>
      <c r="IQZ853" s="3"/>
      <c r="IRA853" s="3"/>
      <c r="IRB853" s="3"/>
      <c r="IRC853" s="3"/>
      <c r="IRD853" s="3"/>
      <c r="IRE853" s="3"/>
      <c r="IRF853" s="3"/>
      <c r="IRG853" s="3"/>
      <c r="IRH853" s="3"/>
      <c r="IRI853" s="3"/>
      <c r="IRJ853" s="3"/>
      <c r="IRK853" s="3"/>
      <c r="IRL853" s="3"/>
      <c r="IRM853" s="3"/>
      <c r="IRN853" s="3"/>
      <c r="IRO853" s="3"/>
      <c r="IRP853" s="3"/>
      <c r="IRQ853" s="3"/>
      <c r="IRR853" s="3"/>
      <c r="IRS853" s="3"/>
      <c r="IRT853" s="3"/>
      <c r="IRU853" s="3"/>
      <c r="IRV853" s="3"/>
      <c r="IRW853" s="3"/>
      <c r="IRX853" s="3"/>
      <c r="IRY853" s="3"/>
      <c r="IRZ853" s="3"/>
      <c r="ISA853" s="3"/>
      <c r="ISB853" s="3"/>
      <c r="ISC853" s="3"/>
      <c r="ISD853" s="3"/>
      <c r="ISE853" s="3"/>
      <c r="ISF853" s="3"/>
      <c r="ISG853" s="3"/>
      <c r="ISH853" s="3"/>
      <c r="ISI853" s="3"/>
      <c r="ISJ853" s="3"/>
      <c r="ISK853" s="3"/>
      <c r="ISL853" s="3"/>
      <c r="ISM853" s="3"/>
      <c r="ISN853" s="3"/>
      <c r="ISO853" s="3"/>
      <c r="ISP853" s="3"/>
      <c r="ISQ853" s="3"/>
      <c r="ISR853" s="3"/>
      <c r="ISS853" s="3"/>
      <c r="IST853" s="3"/>
      <c r="ISU853" s="3"/>
      <c r="ISV853" s="3"/>
      <c r="ISW853" s="3"/>
      <c r="ISX853" s="3"/>
      <c r="ISY853" s="3"/>
      <c r="ISZ853" s="3"/>
      <c r="ITA853" s="3"/>
      <c r="ITB853" s="3"/>
      <c r="ITC853" s="3"/>
      <c r="ITD853" s="3"/>
      <c r="ITE853" s="3"/>
      <c r="ITF853" s="3"/>
      <c r="ITG853" s="3"/>
      <c r="ITH853" s="3"/>
      <c r="ITI853" s="3"/>
      <c r="ITJ853" s="3"/>
      <c r="ITK853" s="3"/>
      <c r="ITL853" s="3"/>
      <c r="ITM853" s="3"/>
      <c r="ITN853" s="3"/>
      <c r="ITO853" s="3"/>
      <c r="ITP853" s="3"/>
      <c r="ITQ853" s="3"/>
      <c r="ITR853" s="3"/>
      <c r="ITS853" s="3"/>
      <c r="ITT853" s="3"/>
      <c r="ITU853" s="3"/>
      <c r="ITV853" s="3"/>
      <c r="ITW853" s="3"/>
      <c r="ITX853" s="3"/>
      <c r="ITY853" s="3"/>
      <c r="ITZ853" s="3"/>
      <c r="IUA853" s="3"/>
      <c r="IUB853" s="3"/>
      <c r="IUC853" s="3"/>
      <c r="IUD853" s="3"/>
      <c r="IUE853" s="3"/>
      <c r="IUF853" s="3"/>
      <c r="IUG853" s="3"/>
      <c r="IUH853" s="3"/>
      <c r="IUI853" s="3"/>
      <c r="IUJ853" s="3"/>
      <c r="IUK853" s="3"/>
      <c r="IUL853" s="3"/>
      <c r="IUM853" s="3"/>
      <c r="IUN853" s="3"/>
      <c r="IUO853" s="3"/>
      <c r="IUP853" s="3"/>
      <c r="IUQ853" s="3"/>
      <c r="IUR853" s="3"/>
      <c r="IUS853" s="3"/>
      <c r="IUT853" s="3"/>
      <c r="IUU853" s="3"/>
      <c r="IUV853" s="3"/>
      <c r="IUW853" s="3"/>
      <c r="IUX853" s="3"/>
      <c r="IUY853" s="3"/>
      <c r="IUZ853" s="3"/>
      <c r="IVA853" s="3"/>
      <c r="IVB853" s="3"/>
      <c r="IVC853" s="3"/>
      <c r="IVD853" s="3"/>
      <c r="IVE853" s="3"/>
      <c r="IVF853" s="3"/>
      <c r="IVG853" s="3"/>
      <c r="IVH853" s="3"/>
      <c r="IVI853" s="3"/>
      <c r="IVJ853" s="3"/>
      <c r="IVK853" s="3"/>
      <c r="IVL853" s="3"/>
      <c r="IVM853" s="3"/>
      <c r="IVN853" s="3"/>
      <c r="IVO853" s="3"/>
      <c r="IVP853" s="3"/>
      <c r="IVQ853" s="3"/>
      <c r="IVR853" s="3"/>
      <c r="IVS853" s="3"/>
      <c r="IVT853" s="3"/>
      <c r="IVU853" s="3"/>
      <c r="IVV853" s="3"/>
      <c r="IVW853" s="3"/>
      <c r="IVX853" s="3"/>
      <c r="IVY853" s="3"/>
      <c r="IVZ853" s="3"/>
      <c r="IWA853" s="3"/>
      <c r="IWB853" s="3"/>
      <c r="IWC853" s="3"/>
      <c r="IWD853" s="3"/>
      <c r="IWE853" s="3"/>
      <c r="IWF853" s="3"/>
      <c r="IWG853" s="3"/>
      <c r="IWH853" s="3"/>
      <c r="IWI853" s="3"/>
      <c r="IWJ853" s="3"/>
      <c r="IWK853" s="3"/>
      <c r="IWL853" s="3"/>
      <c r="IWM853" s="3"/>
      <c r="IWN853" s="3"/>
      <c r="IWO853" s="3"/>
      <c r="IWP853" s="3"/>
      <c r="IWQ853" s="3"/>
      <c r="IWR853" s="3"/>
      <c r="IWS853" s="3"/>
      <c r="IWT853" s="3"/>
      <c r="IWU853" s="3"/>
      <c r="IWV853" s="3"/>
      <c r="IWW853" s="3"/>
      <c r="IWX853" s="3"/>
      <c r="IWY853" s="3"/>
      <c r="IWZ853" s="3"/>
      <c r="IXA853" s="3"/>
      <c r="IXB853" s="3"/>
      <c r="IXC853" s="3"/>
      <c r="IXD853" s="3"/>
      <c r="IXE853" s="3"/>
      <c r="IXF853" s="3"/>
      <c r="IXG853" s="3"/>
      <c r="IXH853" s="3"/>
      <c r="IXI853" s="3"/>
      <c r="IXJ853" s="3"/>
      <c r="IXK853" s="3"/>
      <c r="IXL853" s="3"/>
      <c r="IXM853" s="3"/>
      <c r="IXN853" s="3"/>
      <c r="IXO853" s="3"/>
      <c r="IXP853" s="3"/>
      <c r="IXQ853" s="3"/>
      <c r="IXR853" s="3"/>
      <c r="IXS853" s="3"/>
      <c r="IXT853" s="3"/>
      <c r="IXU853" s="3"/>
      <c r="IXV853" s="3"/>
      <c r="IXW853" s="3"/>
      <c r="IXX853" s="3"/>
      <c r="IXY853" s="3"/>
      <c r="IXZ853" s="3"/>
      <c r="IYA853" s="3"/>
      <c r="IYB853" s="3"/>
      <c r="IYC853" s="3"/>
      <c r="IYD853" s="3"/>
      <c r="IYE853" s="3"/>
      <c r="IYF853" s="3"/>
      <c r="IYG853" s="3"/>
      <c r="IYH853" s="3"/>
      <c r="IYI853" s="3"/>
      <c r="IYJ853" s="3"/>
      <c r="IYK853" s="3"/>
      <c r="IYL853" s="3"/>
      <c r="IYM853" s="3"/>
      <c r="IYN853" s="3"/>
      <c r="IYO853" s="3"/>
      <c r="IYP853" s="3"/>
      <c r="IYQ853" s="3"/>
      <c r="IYR853" s="3"/>
      <c r="IYS853" s="3"/>
      <c r="IYT853" s="3"/>
      <c r="IYU853" s="3"/>
      <c r="IYV853" s="3"/>
      <c r="IYW853" s="3"/>
      <c r="IYX853" s="3"/>
      <c r="IYY853" s="3"/>
      <c r="IYZ853" s="3"/>
      <c r="IZA853" s="3"/>
      <c r="IZB853" s="3"/>
      <c r="IZC853" s="3"/>
      <c r="IZD853" s="3"/>
      <c r="IZE853" s="3"/>
      <c r="IZF853" s="3"/>
      <c r="IZG853" s="3"/>
      <c r="IZH853" s="3"/>
      <c r="IZI853" s="3"/>
      <c r="IZJ853" s="3"/>
      <c r="IZK853" s="3"/>
      <c r="IZL853" s="3"/>
      <c r="IZM853" s="3"/>
      <c r="IZN853" s="3"/>
      <c r="IZO853" s="3"/>
      <c r="IZP853" s="3"/>
      <c r="IZQ853" s="3"/>
      <c r="IZR853" s="3"/>
      <c r="IZS853" s="3"/>
      <c r="IZT853" s="3"/>
      <c r="IZU853" s="3"/>
      <c r="IZV853" s="3"/>
      <c r="IZW853" s="3"/>
      <c r="IZX853" s="3"/>
      <c r="IZY853" s="3"/>
      <c r="IZZ853" s="3"/>
      <c r="JAA853" s="3"/>
      <c r="JAB853" s="3"/>
      <c r="JAC853" s="3"/>
      <c r="JAD853" s="3"/>
      <c r="JAE853" s="3"/>
      <c r="JAF853" s="3"/>
      <c r="JAG853" s="3"/>
      <c r="JAH853" s="3"/>
      <c r="JAI853" s="3"/>
      <c r="JAJ853" s="3"/>
      <c r="JAK853" s="3"/>
      <c r="JAL853" s="3"/>
      <c r="JAM853" s="3"/>
      <c r="JAN853" s="3"/>
      <c r="JAO853" s="3"/>
      <c r="JAP853" s="3"/>
      <c r="JAQ853" s="3"/>
      <c r="JAR853" s="3"/>
      <c r="JAS853" s="3"/>
      <c r="JAT853" s="3"/>
      <c r="JAU853" s="3"/>
      <c r="JAV853" s="3"/>
      <c r="JAW853" s="3"/>
      <c r="JAX853" s="3"/>
      <c r="JAY853" s="3"/>
      <c r="JAZ853" s="3"/>
      <c r="JBA853" s="3"/>
      <c r="JBB853" s="3"/>
      <c r="JBC853" s="3"/>
      <c r="JBD853" s="3"/>
      <c r="JBE853" s="3"/>
      <c r="JBF853" s="3"/>
      <c r="JBG853" s="3"/>
      <c r="JBH853" s="3"/>
      <c r="JBI853" s="3"/>
      <c r="JBJ853" s="3"/>
      <c r="JBK853" s="3"/>
      <c r="JBL853" s="3"/>
      <c r="JBM853" s="3"/>
      <c r="JBN853" s="3"/>
      <c r="JBO853" s="3"/>
      <c r="JBP853" s="3"/>
      <c r="JBQ853" s="3"/>
      <c r="JBR853" s="3"/>
      <c r="JBS853" s="3"/>
      <c r="JBT853" s="3"/>
      <c r="JBU853" s="3"/>
      <c r="JBV853" s="3"/>
      <c r="JBW853" s="3"/>
      <c r="JBX853" s="3"/>
      <c r="JBY853" s="3"/>
      <c r="JBZ853" s="3"/>
      <c r="JCA853" s="3"/>
      <c r="JCB853" s="3"/>
      <c r="JCC853" s="3"/>
      <c r="JCD853" s="3"/>
      <c r="JCE853" s="3"/>
      <c r="JCF853" s="3"/>
      <c r="JCG853" s="3"/>
      <c r="JCH853" s="3"/>
      <c r="JCI853" s="3"/>
      <c r="JCJ853" s="3"/>
      <c r="JCK853" s="3"/>
      <c r="JCL853" s="3"/>
      <c r="JCM853" s="3"/>
      <c r="JCN853" s="3"/>
      <c r="JCO853" s="3"/>
      <c r="JCP853" s="3"/>
      <c r="JCQ853" s="3"/>
      <c r="JCR853" s="3"/>
      <c r="JCS853" s="3"/>
      <c r="JCT853" s="3"/>
      <c r="JCU853" s="3"/>
      <c r="JCV853" s="3"/>
      <c r="JCW853" s="3"/>
      <c r="JCX853" s="3"/>
      <c r="JCY853" s="3"/>
      <c r="JCZ853" s="3"/>
      <c r="JDA853" s="3"/>
      <c r="JDB853" s="3"/>
      <c r="JDC853" s="3"/>
      <c r="JDD853" s="3"/>
      <c r="JDE853" s="3"/>
      <c r="JDF853" s="3"/>
      <c r="JDG853" s="3"/>
      <c r="JDH853" s="3"/>
      <c r="JDI853" s="3"/>
      <c r="JDJ853" s="3"/>
      <c r="JDK853" s="3"/>
      <c r="JDL853" s="3"/>
      <c r="JDM853" s="3"/>
      <c r="JDN853" s="3"/>
      <c r="JDO853" s="3"/>
      <c r="JDP853" s="3"/>
      <c r="JDQ853" s="3"/>
      <c r="JDR853" s="3"/>
      <c r="JDS853" s="3"/>
      <c r="JDT853" s="3"/>
      <c r="JDU853" s="3"/>
      <c r="JDV853" s="3"/>
      <c r="JDW853" s="3"/>
      <c r="JDX853" s="3"/>
      <c r="JDY853" s="3"/>
      <c r="JDZ853" s="3"/>
      <c r="JEA853" s="3"/>
      <c r="JEB853" s="3"/>
      <c r="JEC853" s="3"/>
      <c r="JED853" s="3"/>
      <c r="JEE853" s="3"/>
      <c r="JEF853" s="3"/>
      <c r="JEG853" s="3"/>
      <c r="JEH853" s="3"/>
      <c r="JEI853" s="3"/>
      <c r="JEJ853" s="3"/>
      <c r="JEK853" s="3"/>
      <c r="JEL853" s="3"/>
      <c r="JEM853" s="3"/>
      <c r="JEN853" s="3"/>
      <c r="JEO853" s="3"/>
      <c r="JEP853" s="3"/>
      <c r="JEQ853" s="3"/>
      <c r="JER853" s="3"/>
      <c r="JES853" s="3"/>
      <c r="JET853" s="3"/>
      <c r="JEU853" s="3"/>
      <c r="JEV853" s="3"/>
      <c r="JEW853" s="3"/>
      <c r="JEX853" s="3"/>
      <c r="JEY853" s="3"/>
      <c r="JEZ853" s="3"/>
      <c r="JFA853" s="3"/>
      <c r="JFB853" s="3"/>
      <c r="JFC853" s="3"/>
      <c r="JFD853" s="3"/>
      <c r="JFE853" s="3"/>
      <c r="JFF853" s="3"/>
      <c r="JFG853" s="3"/>
      <c r="JFH853" s="3"/>
      <c r="JFI853" s="3"/>
      <c r="JFJ853" s="3"/>
      <c r="JFK853" s="3"/>
      <c r="JFL853" s="3"/>
      <c r="JFM853" s="3"/>
      <c r="JFN853" s="3"/>
      <c r="JFO853" s="3"/>
      <c r="JFP853" s="3"/>
      <c r="JFQ853" s="3"/>
      <c r="JFR853" s="3"/>
      <c r="JFS853" s="3"/>
      <c r="JFT853" s="3"/>
      <c r="JFU853" s="3"/>
      <c r="JFV853" s="3"/>
      <c r="JFW853" s="3"/>
      <c r="JFX853" s="3"/>
      <c r="JFY853" s="3"/>
      <c r="JFZ853" s="3"/>
      <c r="JGA853" s="3"/>
      <c r="JGB853" s="3"/>
      <c r="JGC853" s="3"/>
      <c r="JGD853" s="3"/>
      <c r="JGE853" s="3"/>
      <c r="JGF853" s="3"/>
      <c r="JGG853" s="3"/>
      <c r="JGH853" s="3"/>
      <c r="JGI853" s="3"/>
      <c r="JGJ853" s="3"/>
      <c r="JGK853" s="3"/>
      <c r="JGL853" s="3"/>
      <c r="JGM853" s="3"/>
      <c r="JGN853" s="3"/>
      <c r="JGO853" s="3"/>
      <c r="JGP853" s="3"/>
      <c r="JGQ853" s="3"/>
      <c r="JGR853" s="3"/>
      <c r="JGS853" s="3"/>
      <c r="JGT853" s="3"/>
      <c r="JGU853" s="3"/>
      <c r="JGV853" s="3"/>
      <c r="JGW853" s="3"/>
      <c r="JGX853" s="3"/>
      <c r="JGY853" s="3"/>
      <c r="JGZ853" s="3"/>
      <c r="JHA853" s="3"/>
      <c r="JHB853" s="3"/>
      <c r="JHC853" s="3"/>
      <c r="JHD853" s="3"/>
      <c r="JHE853" s="3"/>
      <c r="JHF853" s="3"/>
      <c r="JHG853" s="3"/>
      <c r="JHH853" s="3"/>
      <c r="JHI853" s="3"/>
      <c r="JHJ853" s="3"/>
      <c r="JHK853" s="3"/>
      <c r="JHL853" s="3"/>
      <c r="JHM853" s="3"/>
      <c r="JHN853" s="3"/>
      <c r="JHO853" s="3"/>
      <c r="JHP853" s="3"/>
      <c r="JHQ853" s="3"/>
      <c r="JHR853" s="3"/>
      <c r="JHS853" s="3"/>
      <c r="JHT853" s="3"/>
      <c r="JHU853" s="3"/>
      <c r="JHV853" s="3"/>
      <c r="JHW853" s="3"/>
      <c r="JHX853" s="3"/>
      <c r="JHY853" s="3"/>
      <c r="JHZ853" s="3"/>
      <c r="JIA853" s="3"/>
      <c r="JIB853" s="3"/>
      <c r="JIC853" s="3"/>
      <c r="JID853" s="3"/>
      <c r="JIE853" s="3"/>
      <c r="JIF853" s="3"/>
      <c r="JIG853" s="3"/>
      <c r="JIH853" s="3"/>
      <c r="JII853" s="3"/>
      <c r="JIJ853" s="3"/>
      <c r="JIK853" s="3"/>
      <c r="JIL853" s="3"/>
      <c r="JIM853" s="3"/>
      <c r="JIN853" s="3"/>
      <c r="JIO853" s="3"/>
      <c r="JIP853" s="3"/>
      <c r="JIQ853" s="3"/>
      <c r="JIR853" s="3"/>
      <c r="JIS853" s="3"/>
      <c r="JIT853" s="3"/>
      <c r="JIU853" s="3"/>
      <c r="JIV853" s="3"/>
      <c r="JIW853" s="3"/>
      <c r="JIX853" s="3"/>
      <c r="JIY853" s="3"/>
      <c r="JIZ853" s="3"/>
      <c r="JJA853" s="3"/>
      <c r="JJB853" s="3"/>
      <c r="JJC853" s="3"/>
      <c r="JJD853" s="3"/>
      <c r="JJE853" s="3"/>
      <c r="JJF853" s="3"/>
      <c r="JJG853" s="3"/>
      <c r="JJH853" s="3"/>
      <c r="JJI853" s="3"/>
      <c r="JJJ853" s="3"/>
      <c r="JJK853" s="3"/>
      <c r="JJL853" s="3"/>
      <c r="JJM853" s="3"/>
      <c r="JJN853" s="3"/>
      <c r="JJO853" s="3"/>
      <c r="JJP853" s="3"/>
      <c r="JJQ853" s="3"/>
      <c r="JJR853" s="3"/>
      <c r="JJS853" s="3"/>
      <c r="JJT853" s="3"/>
      <c r="JJU853" s="3"/>
      <c r="JJV853" s="3"/>
      <c r="JJW853" s="3"/>
      <c r="JJX853" s="3"/>
      <c r="JJY853" s="3"/>
      <c r="JJZ853" s="3"/>
      <c r="JKA853" s="3"/>
      <c r="JKB853" s="3"/>
      <c r="JKC853" s="3"/>
      <c r="JKD853" s="3"/>
      <c r="JKE853" s="3"/>
      <c r="JKF853" s="3"/>
      <c r="JKG853" s="3"/>
      <c r="JKH853" s="3"/>
      <c r="JKI853" s="3"/>
      <c r="JKJ853" s="3"/>
      <c r="JKK853" s="3"/>
      <c r="JKL853" s="3"/>
      <c r="JKM853" s="3"/>
      <c r="JKN853" s="3"/>
      <c r="JKO853" s="3"/>
      <c r="JKP853" s="3"/>
      <c r="JKQ853" s="3"/>
      <c r="JKR853" s="3"/>
      <c r="JKS853" s="3"/>
      <c r="JKT853" s="3"/>
      <c r="JKU853" s="3"/>
      <c r="JKV853" s="3"/>
      <c r="JKW853" s="3"/>
      <c r="JKX853" s="3"/>
      <c r="JKY853" s="3"/>
      <c r="JKZ853" s="3"/>
      <c r="JLA853" s="3"/>
      <c r="JLB853" s="3"/>
      <c r="JLC853" s="3"/>
      <c r="JLD853" s="3"/>
      <c r="JLE853" s="3"/>
      <c r="JLF853" s="3"/>
      <c r="JLG853" s="3"/>
      <c r="JLH853" s="3"/>
      <c r="JLI853" s="3"/>
      <c r="JLJ853" s="3"/>
      <c r="JLK853" s="3"/>
      <c r="JLL853" s="3"/>
      <c r="JLM853" s="3"/>
      <c r="JLN853" s="3"/>
      <c r="JLO853" s="3"/>
      <c r="JLP853" s="3"/>
      <c r="JLQ853" s="3"/>
      <c r="JLR853" s="3"/>
      <c r="JLS853" s="3"/>
      <c r="JLT853" s="3"/>
      <c r="JLU853" s="3"/>
      <c r="JLV853" s="3"/>
      <c r="JLW853" s="3"/>
      <c r="JLX853" s="3"/>
      <c r="JLY853" s="3"/>
      <c r="JLZ853" s="3"/>
      <c r="JMA853" s="3"/>
      <c r="JMB853" s="3"/>
      <c r="JMC853" s="3"/>
      <c r="JMD853" s="3"/>
      <c r="JME853" s="3"/>
      <c r="JMF853" s="3"/>
      <c r="JMG853" s="3"/>
      <c r="JMH853" s="3"/>
      <c r="JMI853" s="3"/>
      <c r="JMJ853" s="3"/>
      <c r="JMK853" s="3"/>
      <c r="JML853" s="3"/>
      <c r="JMM853" s="3"/>
      <c r="JMN853" s="3"/>
      <c r="JMO853" s="3"/>
      <c r="JMP853" s="3"/>
      <c r="JMQ853" s="3"/>
      <c r="JMR853" s="3"/>
      <c r="JMS853" s="3"/>
      <c r="JMT853" s="3"/>
      <c r="JMU853" s="3"/>
      <c r="JMV853" s="3"/>
      <c r="JMW853" s="3"/>
      <c r="JMX853" s="3"/>
      <c r="JMY853" s="3"/>
      <c r="JMZ853" s="3"/>
      <c r="JNA853" s="3"/>
      <c r="JNB853" s="3"/>
      <c r="JNC853" s="3"/>
      <c r="JND853" s="3"/>
      <c r="JNE853" s="3"/>
      <c r="JNF853" s="3"/>
      <c r="JNG853" s="3"/>
      <c r="JNH853" s="3"/>
      <c r="JNI853" s="3"/>
      <c r="JNJ853" s="3"/>
      <c r="JNK853" s="3"/>
      <c r="JNL853" s="3"/>
      <c r="JNM853" s="3"/>
      <c r="JNN853" s="3"/>
      <c r="JNO853" s="3"/>
      <c r="JNP853" s="3"/>
      <c r="JNQ853" s="3"/>
      <c r="JNR853" s="3"/>
      <c r="JNS853" s="3"/>
      <c r="JNT853" s="3"/>
      <c r="JNU853" s="3"/>
      <c r="JNV853" s="3"/>
      <c r="JNW853" s="3"/>
      <c r="JNX853" s="3"/>
      <c r="JNY853" s="3"/>
      <c r="JNZ853" s="3"/>
      <c r="JOA853" s="3"/>
      <c r="JOB853" s="3"/>
      <c r="JOC853" s="3"/>
      <c r="JOD853" s="3"/>
      <c r="JOE853" s="3"/>
      <c r="JOF853" s="3"/>
      <c r="JOG853" s="3"/>
      <c r="JOH853" s="3"/>
      <c r="JOI853" s="3"/>
      <c r="JOJ853" s="3"/>
      <c r="JOK853" s="3"/>
      <c r="JOL853" s="3"/>
      <c r="JOM853" s="3"/>
      <c r="JON853" s="3"/>
      <c r="JOO853" s="3"/>
      <c r="JOP853" s="3"/>
      <c r="JOQ853" s="3"/>
      <c r="JOR853" s="3"/>
      <c r="JOS853" s="3"/>
      <c r="JOT853" s="3"/>
      <c r="JOU853" s="3"/>
      <c r="JOV853" s="3"/>
      <c r="JOW853" s="3"/>
      <c r="JOX853" s="3"/>
      <c r="JOY853" s="3"/>
      <c r="JOZ853" s="3"/>
      <c r="JPA853" s="3"/>
      <c r="JPB853" s="3"/>
      <c r="JPC853" s="3"/>
      <c r="JPD853" s="3"/>
      <c r="JPE853" s="3"/>
      <c r="JPF853" s="3"/>
      <c r="JPG853" s="3"/>
      <c r="JPH853" s="3"/>
      <c r="JPI853" s="3"/>
      <c r="JPJ853" s="3"/>
      <c r="JPK853" s="3"/>
      <c r="JPL853" s="3"/>
      <c r="JPM853" s="3"/>
      <c r="JPN853" s="3"/>
      <c r="JPO853" s="3"/>
      <c r="JPP853" s="3"/>
      <c r="JPQ853" s="3"/>
      <c r="JPR853" s="3"/>
      <c r="JPS853" s="3"/>
      <c r="JPT853" s="3"/>
      <c r="JPU853" s="3"/>
      <c r="JPV853" s="3"/>
      <c r="JPW853" s="3"/>
      <c r="JPX853" s="3"/>
      <c r="JPY853" s="3"/>
      <c r="JPZ853" s="3"/>
      <c r="JQA853" s="3"/>
      <c r="JQB853" s="3"/>
      <c r="JQC853" s="3"/>
      <c r="JQD853" s="3"/>
      <c r="JQE853" s="3"/>
      <c r="JQF853" s="3"/>
      <c r="JQG853" s="3"/>
      <c r="JQH853" s="3"/>
      <c r="JQI853" s="3"/>
      <c r="JQJ853" s="3"/>
      <c r="JQK853" s="3"/>
      <c r="JQL853" s="3"/>
      <c r="JQM853" s="3"/>
      <c r="JQN853" s="3"/>
      <c r="JQO853" s="3"/>
      <c r="JQP853" s="3"/>
      <c r="JQQ853" s="3"/>
      <c r="JQR853" s="3"/>
      <c r="JQS853" s="3"/>
      <c r="JQT853" s="3"/>
      <c r="JQU853" s="3"/>
      <c r="JQV853" s="3"/>
      <c r="JQW853" s="3"/>
      <c r="JQX853" s="3"/>
      <c r="JQY853" s="3"/>
      <c r="JQZ853" s="3"/>
      <c r="JRA853" s="3"/>
      <c r="JRB853" s="3"/>
      <c r="JRC853" s="3"/>
      <c r="JRD853" s="3"/>
      <c r="JRE853" s="3"/>
      <c r="JRF853" s="3"/>
      <c r="JRG853" s="3"/>
      <c r="JRH853" s="3"/>
      <c r="JRI853" s="3"/>
      <c r="JRJ853" s="3"/>
      <c r="JRK853" s="3"/>
      <c r="JRL853" s="3"/>
      <c r="JRM853" s="3"/>
      <c r="JRN853" s="3"/>
      <c r="JRO853" s="3"/>
      <c r="JRP853" s="3"/>
      <c r="JRQ853" s="3"/>
      <c r="JRR853" s="3"/>
      <c r="JRS853" s="3"/>
      <c r="JRT853" s="3"/>
      <c r="JRU853" s="3"/>
      <c r="JRV853" s="3"/>
      <c r="JRW853" s="3"/>
      <c r="JRX853" s="3"/>
      <c r="JRY853" s="3"/>
      <c r="JRZ853" s="3"/>
      <c r="JSA853" s="3"/>
      <c r="JSB853" s="3"/>
      <c r="JSC853" s="3"/>
      <c r="JSD853" s="3"/>
      <c r="JSE853" s="3"/>
      <c r="JSF853" s="3"/>
      <c r="JSG853" s="3"/>
      <c r="JSH853" s="3"/>
      <c r="JSI853" s="3"/>
      <c r="JSJ853" s="3"/>
      <c r="JSK853" s="3"/>
      <c r="JSL853" s="3"/>
      <c r="JSM853" s="3"/>
      <c r="JSN853" s="3"/>
      <c r="JSO853" s="3"/>
      <c r="JSP853" s="3"/>
      <c r="JSQ853" s="3"/>
      <c r="JSR853" s="3"/>
      <c r="JSS853" s="3"/>
      <c r="JST853" s="3"/>
      <c r="JSU853" s="3"/>
      <c r="JSV853" s="3"/>
      <c r="JSW853" s="3"/>
      <c r="JSX853" s="3"/>
      <c r="JSY853" s="3"/>
      <c r="JSZ853" s="3"/>
      <c r="JTA853" s="3"/>
      <c r="JTB853" s="3"/>
      <c r="JTC853" s="3"/>
      <c r="JTD853" s="3"/>
      <c r="JTE853" s="3"/>
      <c r="JTF853" s="3"/>
      <c r="JTG853" s="3"/>
      <c r="JTH853" s="3"/>
      <c r="JTI853" s="3"/>
      <c r="JTJ853" s="3"/>
      <c r="JTK853" s="3"/>
      <c r="JTL853" s="3"/>
      <c r="JTM853" s="3"/>
      <c r="JTN853" s="3"/>
      <c r="JTO853" s="3"/>
      <c r="JTP853" s="3"/>
      <c r="JTQ853" s="3"/>
      <c r="JTR853" s="3"/>
      <c r="JTS853" s="3"/>
      <c r="JTT853" s="3"/>
      <c r="JTU853" s="3"/>
      <c r="JTV853" s="3"/>
      <c r="JTW853" s="3"/>
      <c r="JTX853" s="3"/>
      <c r="JTY853" s="3"/>
      <c r="JTZ853" s="3"/>
      <c r="JUA853" s="3"/>
      <c r="JUB853" s="3"/>
      <c r="JUC853" s="3"/>
      <c r="JUD853" s="3"/>
      <c r="JUE853" s="3"/>
      <c r="JUF853" s="3"/>
      <c r="JUG853" s="3"/>
      <c r="JUH853" s="3"/>
      <c r="JUI853" s="3"/>
      <c r="JUJ853" s="3"/>
      <c r="JUK853" s="3"/>
      <c r="JUL853" s="3"/>
      <c r="JUM853" s="3"/>
      <c r="JUN853" s="3"/>
      <c r="JUO853" s="3"/>
      <c r="JUP853" s="3"/>
      <c r="JUQ853" s="3"/>
      <c r="JUR853" s="3"/>
      <c r="JUS853" s="3"/>
      <c r="JUT853" s="3"/>
      <c r="JUU853" s="3"/>
      <c r="JUV853" s="3"/>
      <c r="JUW853" s="3"/>
      <c r="JUX853" s="3"/>
      <c r="JUY853" s="3"/>
      <c r="JUZ853" s="3"/>
      <c r="JVA853" s="3"/>
      <c r="JVB853" s="3"/>
      <c r="JVC853" s="3"/>
      <c r="JVD853" s="3"/>
      <c r="JVE853" s="3"/>
      <c r="JVF853" s="3"/>
      <c r="JVG853" s="3"/>
      <c r="JVH853" s="3"/>
      <c r="JVI853" s="3"/>
      <c r="JVJ853" s="3"/>
      <c r="JVK853" s="3"/>
      <c r="JVL853" s="3"/>
      <c r="JVM853" s="3"/>
      <c r="JVN853" s="3"/>
      <c r="JVO853" s="3"/>
      <c r="JVP853" s="3"/>
      <c r="JVQ853" s="3"/>
      <c r="JVR853" s="3"/>
      <c r="JVS853" s="3"/>
      <c r="JVT853" s="3"/>
      <c r="JVU853" s="3"/>
      <c r="JVV853" s="3"/>
      <c r="JVW853" s="3"/>
      <c r="JVX853" s="3"/>
      <c r="JVY853" s="3"/>
      <c r="JVZ853" s="3"/>
      <c r="JWA853" s="3"/>
      <c r="JWB853" s="3"/>
      <c r="JWC853" s="3"/>
      <c r="JWD853" s="3"/>
      <c r="JWE853" s="3"/>
      <c r="JWF853" s="3"/>
      <c r="JWG853" s="3"/>
      <c r="JWH853" s="3"/>
      <c r="JWI853" s="3"/>
      <c r="JWJ853" s="3"/>
      <c r="JWK853" s="3"/>
      <c r="JWL853" s="3"/>
      <c r="JWM853" s="3"/>
      <c r="JWN853" s="3"/>
      <c r="JWO853" s="3"/>
      <c r="JWP853" s="3"/>
      <c r="JWQ853" s="3"/>
      <c r="JWR853" s="3"/>
      <c r="JWS853" s="3"/>
      <c r="JWT853" s="3"/>
      <c r="JWU853" s="3"/>
      <c r="JWV853" s="3"/>
      <c r="JWW853" s="3"/>
      <c r="JWX853" s="3"/>
      <c r="JWY853" s="3"/>
      <c r="JWZ853" s="3"/>
      <c r="JXA853" s="3"/>
      <c r="JXB853" s="3"/>
      <c r="JXC853" s="3"/>
      <c r="JXD853" s="3"/>
      <c r="JXE853" s="3"/>
      <c r="JXF853" s="3"/>
      <c r="JXG853" s="3"/>
      <c r="JXH853" s="3"/>
      <c r="JXI853" s="3"/>
      <c r="JXJ853" s="3"/>
      <c r="JXK853" s="3"/>
      <c r="JXL853" s="3"/>
      <c r="JXM853" s="3"/>
      <c r="JXN853" s="3"/>
      <c r="JXO853" s="3"/>
      <c r="JXP853" s="3"/>
      <c r="JXQ853" s="3"/>
      <c r="JXR853" s="3"/>
      <c r="JXS853" s="3"/>
      <c r="JXT853" s="3"/>
      <c r="JXU853" s="3"/>
      <c r="JXV853" s="3"/>
      <c r="JXW853" s="3"/>
      <c r="JXX853" s="3"/>
      <c r="JXY853" s="3"/>
      <c r="JXZ853" s="3"/>
      <c r="JYA853" s="3"/>
      <c r="JYB853" s="3"/>
      <c r="JYC853" s="3"/>
      <c r="JYD853" s="3"/>
      <c r="JYE853" s="3"/>
      <c r="JYF853" s="3"/>
      <c r="JYG853" s="3"/>
      <c r="JYH853" s="3"/>
      <c r="JYI853" s="3"/>
      <c r="JYJ853" s="3"/>
      <c r="JYK853" s="3"/>
      <c r="JYL853" s="3"/>
      <c r="JYM853" s="3"/>
      <c r="JYN853" s="3"/>
      <c r="JYO853" s="3"/>
      <c r="JYP853" s="3"/>
      <c r="JYQ853" s="3"/>
      <c r="JYR853" s="3"/>
      <c r="JYS853" s="3"/>
      <c r="JYT853" s="3"/>
      <c r="JYU853" s="3"/>
      <c r="JYV853" s="3"/>
      <c r="JYW853" s="3"/>
      <c r="JYX853" s="3"/>
      <c r="JYY853" s="3"/>
      <c r="JYZ853" s="3"/>
      <c r="JZA853" s="3"/>
      <c r="JZB853" s="3"/>
      <c r="JZC853" s="3"/>
      <c r="JZD853" s="3"/>
      <c r="JZE853" s="3"/>
      <c r="JZF853" s="3"/>
      <c r="JZG853" s="3"/>
      <c r="JZH853" s="3"/>
      <c r="JZI853" s="3"/>
      <c r="JZJ853" s="3"/>
      <c r="JZK853" s="3"/>
      <c r="JZL853" s="3"/>
      <c r="JZM853" s="3"/>
      <c r="JZN853" s="3"/>
      <c r="JZO853" s="3"/>
      <c r="JZP853" s="3"/>
      <c r="JZQ853" s="3"/>
      <c r="JZR853" s="3"/>
      <c r="JZS853" s="3"/>
      <c r="JZT853" s="3"/>
      <c r="JZU853" s="3"/>
      <c r="JZV853" s="3"/>
      <c r="JZW853" s="3"/>
      <c r="JZX853" s="3"/>
      <c r="JZY853" s="3"/>
      <c r="JZZ853" s="3"/>
      <c r="KAA853" s="3"/>
      <c r="KAB853" s="3"/>
      <c r="KAC853" s="3"/>
      <c r="KAD853" s="3"/>
      <c r="KAE853" s="3"/>
      <c r="KAF853" s="3"/>
      <c r="KAG853" s="3"/>
      <c r="KAH853" s="3"/>
      <c r="KAI853" s="3"/>
      <c r="KAJ853" s="3"/>
      <c r="KAK853" s="3"/>
      <c r="KAL853" s="3"/>
      <c r="KAM853" s="3"/>
      <c r="KAN853" s="3"/>
      <c r="KAO853" s="3"/>
      <c r="KAP853" s="3"/>
      <c r="KAQ853" s="3"/>
      <c r="KAR853" s="3"/>
      <c r="KAS853" s="3"/>
      <c r="KAT853" s="3"/>
      <c r="KAU853" s="3"/>
      <c r="KAV853" s="3"/>
      <c r="KAW853" s="3"/>
      <c r="KAX853" s="3"/>
      <c r="KAY853" s="3"/>
      <c r="KAZ853" s="3"/>
      <c r="KBA853" s="3"/>
      <c r="KBB853" s="3"/>
      <c r="KBC853" s="3"/>
      <c r="KBD853" s="3"/>
      <c r="KBE853" s="3"/>
      <c r="KBF853" s="3"/>
      <c r="KBG853" s="3"/>
      <c r="KBH853" s="3"/>
      <c r="KBI853" s="3"/>
      <c r="KBJ853" s="3"/>
      <c r="KBK853" s="3"/>
      <c r="KBL853" s="3"/>
      <c r="KBM853" s="3"/>
      <c r="KBN853" s="3"/>
      <c r="KBO853" s="3"/>
      <c r="KBP853" s="3"/>
      <c r="KBQ853" s="3"/>
      <c r="KBR853" s="3"/>
      <c r="KBS853" s="3"/>
      <c r="KBT853" s="3"/>
      <c r="KBU853" s="3"/>
      <c r="KBV853" s="3"/>
      <c r="KBW853" s="3"/>
      <c r="KBX853" s="3"/>
      <c r="KBY853" s="3"/>
      <c r="KBZ853" s="3"/>
      <c r="KCA853" s="3"/>
      <c r="KCB853" s="3"/>
      <c r="KCC853" s="3"/>
      <c r="KCD853" s="3"/>
      <c r="KCE853" s="3"/>
      <c r="KCF853" s="3"/>
      <c r="KCG853" s="3"/>
      <c r="KCH853" s="3"/>
      <c r="KCI853" s="3"/>
      <c r="KCJ853" s="3"/>
      <c r="KCK853" s="3"/>
      <c r="KCL853" s="3"/>
      <c r="KCM853" s="3"/>
      <c r="KCN853" s="3"/>
      <c r="KCO853" s="3"/>
      <c r="KCP853" s="3"/>
      <c r="KCQ853" s="3"/>
      <c r="KCR853" s="3"/>
      <c r="KCS853" s="3"/>
      <c r="KCT853" s="3"/>
      <c r="KCU853" s="3"/>
      <c r="KCV853" s="3"/>
      <c r="KCW853" s="3"/>
      <c r="KCX853" s="3"/>
      <c r="KCY853" s="3"/>
      <c r="KCZ853" s="3"/>
      <c r="KDA853" s="3"/>
      <c r="KDB853" s="3"/>
      <c r="KDC853" s="3"/>
      <c r="KDD853" s="3"/>
      <c r="KDE853" s="3"/>
      <c r="KDF853" s="3"/>
      <c r="KDG853" s="3"/>
      <c r="KDH853" s="3"/>
      <c r="KDI853" s="3"/>
      <c r="KDJ853" s="3"/>
      <c r="KDK853" s="3"/>
      <c r="KDL853" s="3"/>
      <c r="KDM853" s="3"/>
      <c r="KDN853" s="3"/>
      <c r="KDO853" s="3"/>
      <c r="KDP853" s="3"/>
      <c r="KDQ853" s="3"/>
      <c r="KDR853" s="3"/>
      <c r="KDS853" s="3"/>
      <c r="KDT853" s="3"/>
      <c r="KDU853" s="3"/>
      <c r="KDV853" s="3"/>
      <c r="KDW853" s="3"/>
      <c r="KDX853" s="3"/>
      <c r="KDY853" s="3"/>
      <c r="KDZ853" s="3"/>
      <c r="KEA853" s="3"/>
      <c r="KEB853" s="3"/>
      <c r="KEC853" s="3"/>
      <c r="KED853" s="3"/>
      <c r="KEE853" s="3"/>
      <c r="KEF853" s="3"/>
      <c r="KEG853" s="3"/>
      <c r="KEH853" s="3"/>
      <c r="KEI853" s="3"/>
      <c r="KEJ853" s="3"/>
      <c r="KEK853" s="3"/>
      <c r="KEL853" s="3"/>
      <c r="KEM853" s="3"/>
      <c r="KEN853" s="3"/>
      <c r="KEO853" s="3"/>
      <c r="KEP853" s="3"/>
      <c r="KEQ853" s="3"/>
      <c r="KER853" s="3"/>
      <c r="KES853" s="3"/>
      <c r="KET853" s="3"/>
      <c r="KEU853" s="3"/>
      <c r="KEV853" s="3"/>
      <c r="KEW853" s="3"/>
      <c r="KEX853" s="3"/>
      <c r="KEY853" s="3"/>
      <c r="KEZ853" s="3"/>
      <c r="KFA853" s="3"/>
      <c r="KFB853" s="3"/>
      <c r="KFC853" s="3"/>
      <c r="KFD853" s="3"/>
      <c r="KFE853" s="3"/>
      <c r="KFF853" s="3"/>
      <c r="KFG853" s="3"/>
      <c r="KFH853" s="3"/>
      <c r="KFI853" s="3"/>
      <c r="KFJ853" s="3"/>
      <c r="KFK853" s="3"/>
      <c r="KFL853" s="3"/>
      <c r="KFM853" s="3"/>
      <c r="KFN853" s="3"/>
      <c r="KFO853" s="3"/>
      <c r="KFP853" s="3"/>
      <c r="KFQ853" s="3"/>
      <c r="KFR853" s="3"/>
      <c r="KFS853" s="3"/>
      <c r="KFT853" s="3"/>
      <c r="KFU853" s="3"/>
      <c r="KFV853" s="3"/>
      <c r="KFW853" s="3"/>
      <c r="KFX853" s="3"/>
      <c r="KFY853" s="3"/>
      <c r="KFZ853" s="3"/>
      <c r="KGA853" s="3"/>
      <c r="KGB853" s="3"/>
      <c r="KGC853" s="3"/>
      <c r="KGD853" s="3"/>
      <c r="KGE853" s="3"/>
      <c r="KGF853" s="3"/>
      <c r="KGG853" s="3"/>
      <c r="KGH853" s="3"/>
      <c r="KGI853" s="3"/>
      <c r="KGJ853" s="3"/>
      <c r="KGK853" s="3"/>
      <c r="KGL853" s="3"/>
      <c r="KGM853" s="3"/>
      <c r="KGN853" s="3"/>
      <c r="KGO853" s="3"/>
      <c r="KGP853" s="3"/>
      <c r="KGQ853" s="3"/>
      <c r="KGR853" s="3"/>
      <c r="KGS853" s="3"/>
      <c r="KGT853" s="3"/>
      <c r="KGU853" s="3"/>
      <c r="KGV853" s="3"/>
      <c r="KGW853" s="3"/>
      <c r="KGX853" s="3"/>
      <c r="KGY853" s="3"/>
      <c r="KGZ853" s="3"/>
      <c r="KHA853" s="3"/>
      <c r="KHB853" s="3"/>
      <c r="KHC853" s="3"/>
      <c r="KHD853" s="3"/>
      <c r="KHE853" s="3"/>
      <c r="KHF853" s="3"/>
      <c r="KHG853" s="3"/>
      <c r="KHH853" s="3"/>
      <c r="KHI853" s="3"/>
      <c r="KHJ853" s="3"/>
      <c r="KHK853" s="3"/>
      <c r="KHL853" s="3"/>
      <c r="KHM853" s="3"/>
      <c r="KHN853" s="3"/>
      <c r="KHO853" s="3"/>
      <c r="KHP853" s="3"/>
      <c r="KHQ853" s="3"/>
      <c r="KHR853" s="3"/>
      <c r="KHS853" s="3"/>
      <c r="KHT853" s="3"/>
      <c r="KHU853" s="3"/>
      <c r="KHV853" s="3"/>
      <c r="KHW853" s="3"/>
      <c r="KHX853" s="3"/>
      <c r="KHY853" s="3"/>
      <c r="KHZ853" s="3"/>
      <c r="KIA853" s="3"/>
      <c r="KIB853" s="3"/>
      <c r="KIC853" s="3"/>
      <c r="KID853" s="3"/>
      <c r="KIE853" s="3"/>
      <c r="KIF853" s="3"/>
      <c r="KIG853" s="3"/>
      <c r="KIH853" s="3"/>
      <c r="KII853" s="3"/>
      <c r="KIJ853" s="3"/>
      <c r="KIK853" s="3"/>
      <c r="KIL853" s="3"/>
      <c r="KIM853" s="3"/>
      <c r="KIN853" s="3"/>
      <c r="KIO853" s="3"/>
      <c r="KIP853" s="3"/>
      <c r="KIQ853" s="3"/>
      <c r="KIR853" s="3"/>
      <c r="KIS853" s="3"/>
      <c r="KIT853" s="3"/>
      <c r="KIU853" s="3"/>
      <c r="KIV853" s="3"/>
      <c r="KIW853" s="3"/>
      <c r="KIX853" s="3"/>
      <c r="KIY853" s="3"/>
      <c r="KIZ853" s="3"/>
      <c r="KJA853" s="3"/>
      <c r="KJB853" s="3"/>
      <c r="KJC853" s="3"/>
      <c r="KJD853" s="3"/>
      <c r="KJE853" s="3"/>
      <c r="KJF853" s="3"/>
      <c r="KJG853" s="3"/>
      <c r="KJH853" s="3"/>
      <c r="KJI853" s="3"/>
      <c r="KJJ853" s="3"/>
      <c r="KJK853" s="3"/>
      <c r="KJL853" s="3"/>
      <c r="KJM853" s="3"/>
      <c r="KJN853" s="3"/>
      <c r="KJO853" s="3"/>
      <c r="KJP853" s="3"/>
      <c r="KJQ853" s="3"/>
      <c r="KJR853" s="3"/>
      <c r="KJS853" s="3"/>
      <c r="KJT853" s="3"/>
      <c r="KJU853" s="3"/>
      <c r="KJV853" s="3"/>
      <c r="KJW853" s="3"/>
      <c r="KJX853" s="3"/>
      <c r="KJY853" s="3"/>
      <c r="KJZ853" s="3"/>
      <c r="KKA853" s="3"/>
      <c r="KKB853" s="3"/>
      <c r="KKC853" s="3"/>
      <c r="KKD853" s="3"/>
      <c r="KKE853" s="3"/>
      <c r="KKF853" s="3"/>
      <c r="KKG853" s="3"/>
      <c r="KKH853" s="3"/>
      <c r="KKI853" s="3"/>
      <c r="KKJ853" s="3"/>
      <c r="KKK853" s="3"/>
      <c r="KKL853" s="3"/>
      <c r="KKM853" s="3"/>
      <c r="KKN853" s="3"/>
      <c r="KKO853" s="3"/>
      <c r="KKP853" s="3"/>
      <c r="KKQ853" s="3"/>
      <c r="KKR853" s="3"/>
      <c r="KKS853" s="3"/>
      <c r="KKT853" s="3"/>
      <c r="KKU853" s="3"/>
      <c r="KKV853" s="3"/>
      <c r="KKW853" s="3"/>
      <c r="KKX853" s="3"/>
      <c r="KKY853" s="3"/>
      <c r="KKZ853" s="3"/>
      <c r="KLA853" s="3"/>
      <c r="KLB853" s="3"/>
      <c r="KLC853" s="3"/>
      <c r="KLD853" s="3"/>
      <c r="KLE853" s="3"/>
      <c r="KLF853" s="3"/>
      <c r="KLG853" s="3"/>
      <c r="KLH853" s="3"/>
      <c r="KLI853" s="3"/>
      <c r="KLJ853" s="3"/>
      <c r="KLK853" s="3"/>
      <c r="KLL853" s="3"/>
      <c r="KLM853" s="3"/>
      <c r="KLN853" s="3"/>
      <c r="KLO853" s="3"/>
      <c r="KLP853" s="3"/>
      <c r="KLQ853" s="3"/>
      <c r="KLR853" s="3"/>
      <c r="KLS853" s="3"/>
      <c r="KLT853" s="3"/>
      <c r="KLU853" s="3"/>
      <c r="KLV853" s="3"/>
      <c r="KLW853" s="3"/>
      <c r="KLX853" s="3"/>
      <c r="KLY853" s="3"/>
      <c r="KLZ853" s="3"/>
      <c r="KMA853" s="3"/>
      <c r="KMB853" s="3"/>
      <c r="KMC853" s="3"/>
      <c r="KMD853" s="3"/>
      <c r="KME853" s="3"/>
      <c r="KMF853" s="3"/>
      <c r="KMG853" s="3"/>
      <c r="KMH853" s="3"/>
      <c r="KMI853" s="3"/>
      <c r="KMJ853" s="3"/>
      <c r="KMK853" s="3"/>
      <c r="KML853" s="3"/>
      <c r="KMM853" s="3"/>
      <c r="KMN853" s="3"/>
      <c r="KMO853" s="3"/>
      <c r="KMP853" s="3"/>
      <c r="KMQ853" s="3"/>
      <c r="KMR853" s="3"/>
      <c r="KMS853" s="3"/>
      <c r="KMT853" s="3"/>
      <c r="KMU853" s="3"/>
      <c r="KMV853" s="3"/>
      <c r="KMW853" s="3"/>
      <c r="KMX853" s="3"/>
      <c r="KMY853" s="3"/>
      <c r="KMZ853" s="3"/>
      <c r="KNA853" s="3"/>
      <c r="KNB853" s="3"/>
      <c r="KNC853" s="3"/>
      <c r="KND853" s="3"/>
      <c r="KNE853" s="3"/>
      <c r="KNF853" s="3"/>
      <c r="KNG853" s="3"/>
      <c r="KNH853" s="3"/>
      <c r="KNI853" s="3"/>
      <c r="KNJ853" s="3"/>
      <c r="KNK853" s="3"/>
      <c r="KNL853" s="3"/>
      <c r="KNM853" s="3"/>
      <c r="KNN853" s="3"/>
      <c r="KNO853" s="3"/>
      <c r="KNP853" s="3"/>
      <c r="KNQ853" s="3"/>
      <c r="KNR853" s="3"/>
      <c r="KNS853" s="3"/>
      <c r="KNT853" s="3"/>
      <c r="KNU853" s="3"/>
      <c r="KNV853" s="3"/>
      <c r="KNW853" s="3"/>
      <c r="KNX853" s="3"/>
      <c r="KNY853" s="3"/>
      <c r="KNZ853" s="3"/>
      <c r="KOA853" s="3"/>
      <c r="KOB853" s="3"/>
      <c r="KOC853" s="3"/>
      <c r="KOD853" s="3"/>
      <c r="KOE853" s="3"/>
      <c r="KOF853" s="3"/>
      <c r="KOG853" s="3"/>
      <c r="KOH853" s="3"/>
      <c r="KOI853" s="3"/>
      <c r="KOJ853" s="3"/>
      <c r="KOK853" s="3"/>
      <c r="KOL853" s="3"/>
      <c r="KOM853" s="3"/>
      <c r="KON853" s="3"/>
      <c r="KOO853" s="3"/>
      <c r="KOP853" s="3"/>
      <c r="KOQ853" s="3"/>
      <c r="KOR853" s="3"/>
      <c r="KOS853" s="3"/>
      <c r="KOT853" s="3"/>
      <c r="KOU853" s="3"/>
      <c r="KOV853" s="3"/>
      <c r="KOW853" s="3"/>
      <c r="KOX853" s="3"/>
      <c r="KOY853" s="3"/>
      <c r="KOZ853" s="3"/>
      <c r="KPA853" s="3"/>
      <c r="KPB853" s="3"/>
      <c r="KPC853" s="3"/>
      <c r="KPD853" s="3"/>
      <c r="KPE853" s="3"/>
      <c r="KPF853" s="3"/>
      <c r="KPG853" s="3"/>
      <c r="KPH853" s="3"/>
      <c r="KPI853" s="3"/>
      <c r="KPJ853" s="3"/>
      <c r="KPK853" s="3"/>
      <c r="KPL853" s="3"/>
      <c r="KPM853" s="3"/>
      <c r="KPN853" s="3"/>
      <c r="KPO853" s="3"/>
      <c r="KPP853" s="3"/>
      <c r="KPQ853" s="3"/>
      <c r="KPR853" s="3"/>
      <c r="KPS853" s="3"/>
      <c r="KPT853" s="3"/>
      <c r="KPU853" s="3"/>
      <c r="KPV853" s="3"/>
      <c r="KPW853" s="3"/>
      <c r="KPX853" s="3"/>
      <c r="KPY853" s="3"/>
      <c r="KPZ853" s="3"/>
      <c r="KQA853" s="3"/>
      <c r="KQB853" s="3"/>
      <c r="KQC853" s="3"/>
      <c r="KQD853" s="3"/>
      <c r="KQE853" s="3"/>
      <c r="KQF853" s="3"/>
      <c r="KQG853" s="3"/>
      <c r="KQH853" s="3"/>
      <c r="KQI853" s="3"/>
      <c r="KQJ853" s="3"/>
      <c r="KQK853" s="3"/>
      <c r="KQL853" s="3"/>
      <c r="KQM853" s="3"/>
      <c r="KQN853" s="3"/>
      <c r="KQO853" s="3"/>
      <c r="KQP853" s="3"/>
      <c r="KQQ853" s="3"/>
      <c r="KQR853" s="3"/>
      <c r="KQS853" s="3"/>
      <c r="KQT853" s="3"/>
      <c r="KQU853" s="3"/>
      <c r="KQV853" s="3"/>
      <c r="KQW853" s="3"/>
      <c r="KQX853" s="3"/>
      <c r="KQY853" s="3"/>
      <c r="KQZ853" s="3"/>
      <c r="KRA853" s="3"/>
      <c r="KRB853" s="3"/>
      <c r="KRC853" s="3"/>
      <c r="KRD853" s="3"/>
      <c r="KRE853" s="3"/>
      <c r="KRF853" s="3"/>
      <c r="KRG853" s="3"/>
      <c r="KRH853" s="3"/>
      <c r="KRI853" s="3"/>
      <c r="KRJ853" s="3"/>
      <c r="KRK853" s="3"/>
      <c r="KRL853" s="3"/>
      <c r="KRM853" s="3"/>
      <c r="KRN853" s="3"/>
      <c r="KRO853" s="3"/>
      <c r="KRP853" s="3"/>
      <c r="KRQ853" s="3"/>
      <c r="KRR853" s="3"/>
      <c r="KRS853" s="3"/>
      <c r="KRT853" s="3"/>
      <c r="KRU853" s="3"/>
      <c r="KRV853" s="3"/>
      <c r="KRW853" s="3"/>
      <c r="KRX853" s="3"/>
      <c r="KRY853" s="3"/>
      <c r="KRZ853" s="3"/>
      <c r="KSA853" s="3"/>
      <c r="KSB853" s="3"/>
      <c r="KSC853" s="3"/>
      <c r="KSD853" s="3"/>
      <c r="KSE853" s="3"/>
      <c r="KSF853" s="3"/>
      <c r="KSG853" s="3"/>
      <c r="KSH853" s="3"/>
      <c r="KSI853" s="3"/>
      <c r="KSJ853" s="3"/>
      <c r="KSK853" s="3"/>
      <c r="KSL853" s="3"/>
      <c r="KSM853" s="3"/>
      <c r="KSN853" s="3"/>
      <c r="KSO853" s="3"/>
      <c r="KSP853" s="3"/>
      <c r="KSQ853" s="3"/>
      <c r="KSR853" s="3"/>
      <c r="KSS853" s="3"/>
      <c r="KST853" s="3"/>
      <c r="KSU853" s="3"/>
      <c r="KSV853" s="3"/>
      <c r="KSW853" s="3"/>
      <c r="KSX853" s="3"/>
      <c r="KSY853" s="3"/>
      <c r="KSZ853" s="3"/>
      <c r="KTA853" s="3"/>
      <c r="KTB853" s="3"/>
      <c r="KTC853" s="3"/>
      <c r="KTD853" s="3"/>
      <c r="KTE853" s="3"/>
      <c r="KTF853" s="3"/>
      <c r="KTG853" s="3"/>
      <c r="KTH853" s="3"/>
      <c r="KTI853" s="3"/>
      <c r="KTJ853" s="3"/>
      <c r="KTK853" s="3"/>
      <c r="KTL853" s="3"/>
      <c r="KTM853" s="3"/>
      <c r="KTN853" s="3"/>
      <c r="KTO853" s="3"/>
      <c r="KTP853" s="3"/>
      <c r="KTQ853" s="3"/>
      <c r="KTR853" s="3"/>
      <c r="KTS853" s="3"/>
      <c r="KTT853" s="3"/>
      <c r="KTU853" s="3"/>
      <c r="KTV853" s="3"/>
      <c r="KTW853" s="3"/>
      <c r="KTX853" s="3"/>
      <c r="KTY853" s="3"/>
      <c r="KTZ853" s="3"/>
      <c r="KUA853" s="3"/>
      <c r="KUB853" s="3"/>
      <c r="KUC853" s="3"/>
      <c r="KUD853" s="3"/>
      <c r="KUE853" s="3"/>
      <c r="KUF853" s="3"/>
      <c r="KUG853" s="3"/>
      <c r="KUH853" s="3"/>
      <c r="KUI853" s="3"/>
      <c r="KUJ853" s="3"/>
      <c r="KUK853" s="3"/>
      <c r="KUL853" s="3"/>
      <c r="KUM853" s="3"/>
      <c r="KUN853" s="3"/>
      <c r="KUO853" s="3"/>
      <c r="KUP853" s="3"/>
      <c r="KUQ853" s="3"/>
      <c r="KUR853" s="3"/>
      <c r="KUS853" s="3"/>
      <c r="KUT853" s="3"/>
      <c r="KUU853" s="3"/>
      <c r="KUV853" s="3"/>
      <c r="KUW853" s="3"/>
      <c r="KUX853" s="3"/>
      <c r="KUY853" s="3"/>
      <c r="KUZ853" s="3"/>
      <c r="KVA853" s="3"/>
      <c r="KVB853" s="3"/>
      <c r="KVC853" s="3"/>
      <c r="KVD853" s="3"/>
      <c r="KVE853" s="3"/>
      <c r="KVF853" s="3"/>
      <c r="KVG853" s="3"/>
      <c r="KVH853" s="3"/>
      <c r="KVI853" s="3"/>
      <c r="KVJ853" s="3"/>
      <c r="KVK853" s="3"/>
      <c r="KVL853" s="3"/>
      <c r="KVM853" s="3"/>
      <c r="KVN853" s="3"/>
      <c r="KVO853" s="3"/>
      <c r="KVP853" s="3"/>
      <c r="KVQ853" s="3"/>
      <c r="KVR853" s="3"/>
      <c r="KVS853" s="3"/>
      <c r="KVT853" s="3"/>
      <c r="KVU853" s="3"/>
      <c r="KVV853" s="3"/>
      <c r="KVW853" s="3"/>
      <c r="KVX853" s="3"/>
      <c r="KVY853" s="3"/>
      <c r="KVZ853" s="3"/>
      <c r="KWA853" s="3"/>
      <c r="KWB853" s="3"/>
      <c r="KWC853" s="3"/>
      <c r="KWD853" s="3"/>
      <c r="KWE853" s="3"/>
      <c r="KWF853" s="3"/>
      <c r="KWG853" s="3"/>
      <c r="KWH853" s="3"/>
      <c r="KWI853" s="3"/>
      <c r="KWJ853" s="3"/>
      <c r="KWK853" s="3"/>
      <c r="KWL853" s="3"/>
      <c r="KWM853" s="3"/>
      <c r="KWN853" s="3"/>
      <c r="KWO853" s="3"/>
      <c r="KWP853" s="3"/>
      <c r="KWQ853" s="3"/>
      <c r="KWR853" s="3"/>
      <c r="KWS853" s="3"/>
      <c r="KWT853" s="3"/>
      <c r="KWU853" s="3"/>
      <c r="KWV853" s="3"/>
      <c r="KWW853" s="3"/>
      <c r="KWX853" s="3"/>
      <c r="KWY853" s="3"/>
      <c r="KWZ853" s="3"/>
      <c r="KXA853" s="3"/>
      <c r="KXB853" s="3"/>
      <c r="KXC853" s="3"/>
      <c r="KXD853" s="3"/>
      <c r="KXE853" s="3"/>
      <c r="KXF853" s="3"/>
      <c r="KXG853" s="3"/>
      <c r="KXH853" s="3"/>
      <c r="KXI853" s="3"/>
      <c r="KXJ853" s="3"/>
      <c r="KXK853" s="3"/>
      <c r="KXL853" s="3"/>
      <c r="KXM853" s="3"/>
      <c r="KXN853" s="3"/>
      <c r="KXO853" s="3"/>
      <c r="KXP853" s="3"/>
      <c r="KXQ853" s="3"/>
      <c r="KXR853" s="3"/>
      <c r="KXS853" s="3"/>
      <c r="KXT853" s="3"/>
      <c r="KXU853" s="3"/>
      <c r="KXV853" s="3"/>
      <c r="KXW853" s="3"/>
      <c r="KXX853" s="3"/>
      <c r="KXY853" s="3"/>
      <c r="KXZ853" s="3"/>
      <c r="KYA853" s="3"/>
      <c r="KYB853" s="3"/>
      <c r="KYC853" s="3"/>
      <c r="KYD853" s="3"/>
      <c r="KYE853" s="3"/>
      <c r="KYF853" s="3"/>
      <c r="KYG853" s="3"/>
      <c r="KYH853" s="3"/>
      <c r="KYI853" s="3"/>
      <c r="KYJ853" s="3"/>
      <c r="KYK853" s="3"/>
      <c r="KYL853" s="3"/>
      <c r="KYM853" s="3"/>
      <c r="KYN853" s="3"/>
      <c r="KYO853" s="3"/>
      <c r="KYP853" s="3"/>
      <c r="KYQ853" s="3"/>
      <c r="KYR853" s="3"/>
      <c r="KYS853" s="3"/>
      <c r="KYT853" s="3"/>
      <c r="KYU853" s="3"/>
      <c r="KYV853" s="3"/>
      <c r="KYW853" s="3"/>
      <c r="KYX853" s="3"/>
      <c r="KYY853" s="3"/>
      <c r="KYZ853" s="3"/>
      <c r="KZA853" s="3"/>
      <c r="KZB853" s="3"/>
      <c r="KZC853" s="3"/>
      <c r="KZD853" s="3"/>
      <c r="KZE853" s="3"/>
      <c r="KZF853" s="3"/>
      <c r="KZG853" s="3"/>
      <c r="KZH853" s="3"/>
      <c r="KZI853" s="3"/>
      <c r="KZJ853" s="3"/>
      <c r="KZK853" s="3"/>
      <c r="KZL853" s="3"/>
      <c r="KZM853" s="3"/>
      <c r="KZN853" s="3"/>
      <c r="KZO853" s="3"/>
      <c r="KZP853" s="3"/>
      <c r="KZQ853" s="3"/>
      <c r="KZR853" s="3"/>
      <c r="KZS853" s="3"/>
      <c r="KZT853" s="3"/>
      <c r="KZU853" s="3"/>
      <c r="KZV853" s="3"/>
      <c r="KZW853" s="3"/>
      <c r="KZX853" s="3"/>
      <c r="KZY853" s="3"/>
      <c r="KZZ853" s="3"/>
      <c r="LAA853" s="3"/>
      <c r="LAB853" s="3"/>
      <c r="LAC853" s="3"/>
      <c r="LAD853" s="3"/>
      <c r="LAE853" s="3"/>
      <c r="LAF853" s="3"/>
      <c r="LAG853" s="3"/>
      <c r="LAH853" s="3"/>
      <c r="LAI853" s="3"/>
      <c r="LAJ853" s="3"/>
      <c r="LAK853" s="3"/>
      <c r="LAL853" s="3"/>
      <c r="LAM853" s="3"/>
      <c r="LAN853" s="3"/>
      <c r="LAO853" s="3"/>
      <c r="LAP853" s="3"/>
      <c r="LAQ853" s="3"/>
      <c r="LAR853" s="3"/>
      <c r="LAS853" s="3"/>
      <c r="LAT853" s="3"/>
      <c r="LAU853" s="3"/>
      <c r="LAV853" s="3"/>
      <c r="LAW853" s="3"/>
      <c r="LAX853" s="3"/>
      <c r="LAY853" s="3"/>
      <c r="LAZ853" s="3"/>
      <c r="LBA853" s="3"/>
      <c r="LBB853" s="3"/>
      <c r="LBC853" s="3"/>
      <c r="LBD853" s="3"/>
      <c r="LBE853" s="3"/>
      <c r="LBF853" s="3"/>
      <c r="LBG853" s="3"/>
      <c r="LBH853" s="3"/>
      <c r="LBI853" s="3"/>
      <c r="LBJ853" s="3"/>
      <c r="LBK853" s="3"/>
      <c r="LBL853" s="3"/>
      <c r="LBM853" s="3"/>
      <c r="LBN853" s="3"/>
      <c r="LBO853" s="3"/>
      <c r="LBP853" s="3"/>
      <c r="LBQ853" s="3"/>
      <c r="LBR853" s="3"/>
      <c r="LBS853" s="3"/>
      <c r="LBT853" s="3"/>
      <c r="LBU853" s="3"/>
      <c r="LBV853" s="3"/>
      <c r="LBW853" s="3"/>
      <c r="LBX853" s="3"/>
      <c r="LBY853" s="3"/>
      <c r="LBZ853" s="3"/>
      <c r="LCA853" s="3"/>
      <c r="LCB853" s="3"/>
      <c r="LCC853" s="3"/>
      <c r="LCD853" s="3"/>
      <c r="LCE853" s="3"/>
      <c r="LCF853" s="3"/>
      <c r="LCG853" s="3"/>
      <c r="LCH853" s="3"/>
      <c r="LCI853" s="3"/>
      <c r="LCJ853" s="3"/>
      <c r="LCK853" s="3"/>
      <c r="LCL853" s="3"/>
      <c r="LCM853" s="3"/>
      <c r="LCN853" s="3"/>
      <c r="LCO853" s="3"/>
      <c r="LCP853" s="3"/>
      <c r="LCQ853" s="3"/>
      <c r="LCR853" s="3"/>
      <c r="LCS853" s="3"/>
      <c r="LCT853" s="3"/>
      <c r="LCU853" s="3"/>
      <c r="LCV853" s="3"/>
      <c r="LCW853" s="3"/>
      <c r="LCX853" s="3"/>
      <c r="LCY853" s="3"/>
      <c r="LCZ853" s="3"/>
      <c r="LDA853" s="3"/>
      <c r="LDB853" s="3"/>
      <c r="LDC853" s="3"/>
      <c r="LDD853" s="3"/>
      <c r="LDE853" s="3"/>
      <c r="LDF853" s="3"/>
      <c r="LDG853" s="3"/>
      <c r="LDH853" s="3"/>
      <c r="LDI853" s="3"/>
      <c r="LDJ853" s="3"/>
      <c r="LDK853" s="3"/>
      <c r="LDL853" s="3"/>
      <c r="LDM853" s="3"/>
      <c r="LDN853" s="3"/>
      <c r="LDO853" s="3"/>
      <c r="LDP853" s="3"/>
      <c r="LDQ853" s="3"/>
      <c r="LDR853" s="3"/>
      <c r="LDS853" s="3"/>
      <c r="LDT853" s="3"/>
      <c r="LDU853" s="3"/>
      <c r="LDV853" s="3"/>
      <c r="LDW853" s="3"/>
      <c r="LDX853" s="3"/>
      <c r="LDY853" s="3"/>
      <c r="LDZ853" s="3"/>
      <c r="LEA853" s="3"/>
      <c r="LEB853" s="3"/>
      <c r="LEC853" s="3"/>
      <c r="LED853" s="3"/>
      <c r="LEE853" s="3"/>
      <c r="LEF853" s="3"/>
      <c r="LEG853" s="3"/>
      <c r="LEH853" s="3"/>
      <c r="LEI853" s="3"/>
      <c r="LEJ853" s="3"/>
      <c r="LEK853" s="3"/>
      <c r="LEL853" s="3"/>
      <c r="LEM853" s="3"/>
      <c r="LEN853" s="3"/>
      <c r="LEO853" s="3"/>
      <c r="LEP853" s="3"/>
      <c r="LEQ853" s="3"/>
      <c r="LER853" s="3"/>
      <c r="LES853" s="3"/>
      <c r="LET853" s="3"/>
      <c r="LEU853" s="3"/>
      <c r="LEV853" s="3"/>
      <c r="LEW853" s="3"/>
      <c r="LEX853" s="3"/>
      <c r="LEY853" s="3"/>
      <c r="LEZ853" s="3"/>
      <c r="LFA853" s="3"/>
      <c r="LFB853" s="3"/>
      <c r="LFC853" s="3"/>
      <c r="LFD853" s="3"/>
      <c r="LFE853" s="3"/>
      <c r="LFF853" s="3"/>
      <c r="LFG853" s="3"/>
      <c r="LFH853" s="3"/>
      <c r="LFI853" s="3"/>
      <c r="LFJ853" s="3"/>
      <c r="LFK853" s="3"/>
      <c r="LFL853" s="3"/>
      <c r="LFM853" s="3"/>
      <c r="LFN853" s="3"/>
      <c r="LFO853" s="3"/>
      <c r="LFP853" s="3"/>
      <c r="LFQ853" s="3"/>
      <c r="LFR853" s="3"/>
      <c r="LFS853" s="3"/>
      <c r="LFT853" s="3"/>
      <c r="LFU853" s="3"/>
      <c r="LFV853" s="3"/>
      <c r="LFW853" s="3"/>
      <c r="LFX853" s="3"/>
      <c r="LFY853" s="3"/>
      <c r="LFZ853" s="3"/>
      <c r="LGA853" s="3"/>
      <c r="LGB853" s="3"/>
      <c r="LGC853" s="3"/>
      <c r="LGD853" s="3"/>
      <c r="LGE853" s="3"/>
      <c r="LGF853" s="3"/>
      <c r="LGG853" s="3"/>
      <c r="LGH853" s="3"/>
      <c r="LGI853" s="3"/>
      <c r="LGJ853" s="3"/>
      <c r="LGK853" s="3"/>
      <c r="LGL853" s="3"/>
      <c r="LGM853" s="3"/>
      <c r="LGN853" s="3"/>
      <c r="LGO853" s="3"/>
      <c r="LGP853" s="3"/>
      <c r="LGQ853" s="3"/>
      <c r="LGR853" s="3"/>
      <c r="LGS853" s="3"/>
      <c r="LGT853" s="3"/>
      <c r="LGU853" s="3"/>
      <c r="LGV853" s="3"/>
      <c r="LGW853" s="3"/>
      <c r="LGX853" s="3"/>
      <c r="LGY853" s="3"/>
      <c r="LGZ853" s="3"/>
      <c r="LHA853" s="3"/>
      <c r="LHB853" s="3"/>
      <c r="LHC853" s="3"/>
      <c r="LHD853" s="3"/>
      <c r="LHE853" s="3"/>
      <c r="LHF853" s="3"/>
      <c r="LHG853" s="3"/>
      <c r="LHH853" s="3"/>
      <c r="LHI853" s="3"/>
      <c r="LHJ853" s="3"/>
      <c r="LHK853" s="3"/>
      <c r="LHL853" s="3"/>
      <c r="LHM853" s="3"/>
      <c r="LHN853" s="3"/>
      <c r="LHO853" s="3"/>
      <c r="LHP853" s="3"/>
      <c r="LHQ853" s="3"/>
      <c r="LHR853" s="3"/>
      <c r="LHS853" s="3"/>
      <c r="LHT853" s="3"/>
      <c r="LHU853" s="3"/>
      <c r="LHV853" s="3"/>
      <c r="LHW853" s="3"/>
      <c r="LHX853" s="3"/>
      <c r="LHY853" s="3"/>
      <c r="LHZ853" s="3"/>
      <c r="LIA853" s="3"/>
      <c r="LIB853" s="3"/>
      <c r="LIC853" s="3"/>
      <c r="LID853" s="3"/>
      <c r="LIE853" s="3"/>
      <c r="LIF853" s="3"/>
      <c r="LIG853" s="3"/>
      <c r="LIH853" s="3"/>
      <c r="LII853" s="3"/>
      <c r="LIJ853" s="3"/>
      <c r="LIK853" s="3"/>
      <c r="LIL853" s="3"/>
      <c r="LIM853" s="3"/>
      <c r="LIN853" s="3"/>
      <c r="LIO853" s="3"/>
      <c r="LIP853" s="3"/>
      <c r="LIQ853" s="3"/>
      <c r="LIR853" s="3"/>
      <c r="LIS853" s="3"/>
      <c r="LIT853" s="3"/>
      <c r="LIU853" s="3"/>
      <c r="LIV853" s="3"/>
      <c r="LIW853" s="3"/>
      <c r="LIX853" s="3"/>
      <c r="LIY853" s="3"/>
      <c r="LIZ853" s="3"/>
      <c r="LJA853" s="3"/>
      <c r="LJB853" s="3"/>
      <c r="LJC853" s="3"/>
      <c r="LJD853" s="3"/>
      <c r="LJE853" s="3"/>
      <c r="LJF853" s="3"/>
      <c r="LJG853" s="3"/>
      <c r="LJH853" s="3"/>
      <c r="LJI853" s="3"/>
      <c r="LJJ853" s="3"/>
      <c r="LJK853" s="3"/>
      <c r="LJL853" s="3"/>
      <c r="LJM853" s="3"/>
      <c r="LJN853" s="3"/>
      <c r="LJO853" s="3"/>
      <c r="LJP853" s="3"/>
      <c r="LJQ853" s="3"/>
      <c r="LJR853" s="3"/>
      <c r="LJS853" s="3"/>
      <c r="LJT853" s="3"/>
      <c r="LJU853" s="3"/>
      <c r="LJV853" s="3"/>
      <c r="LJW853" s="3"/>
      <c r="LJX853" s="3"/>
      <c r="LJY853" s="3"/>
      <c r="LJZ853" s="3"/>
      <c r="LKA853" s="3"/>
      <c r="LKB853" s="3"/>
      <c r="LKC853" s="3"/>
      <c r="LKD853" s="3"/>
      <c r="LKE853" s="3"/>
      <c r="LKF853" s="3"/>
      <c r="LKG853" s="3"/>
      <c r="LKH853" s="3"/>
      <c r="LKI853" s="3"/>
      <c r="LKJ853" s="3"/>
      <c r="LKK853" s="3"/>
      <c r="LKL853" s="3"/>
      <c r="LKM853" s="3"/>
      <c r="LKN853" s="3"/>
      <c r="LKO853" s="3"/>
      <c r="LKP853" s="3"/>
      <c r="LKQ853" s="3"/>
      <c r="LKR853" s="3"/>
      <c r="LKS853" s="3"/>
      <c r="LKT853" s="3"/>
      <c r="LKU853" s="3"/>
      <c r="LKV853" s="3"/>
      <c r="LKW853" s="3"/>
      <c r="LKX853" s="3"/>
      <c r="LKY853" s="3"/>
      <c r="LKZ853" s="3"/>
      <c r="LLA853" s="3"/>
      <c r="LLB853" s="3"/>
      <c r="LLC853" s="3"/>
      <c r="LLD853" s="3"/>
      <c r="LLE853" s="3"/>
      <c r="LLF853" s="3"/>
      <c r="LLG853" s="3"/>
      <c r="LLH853" s="3"/>
      <c r="LLI853" s="3"/>
      <c r="LLJ853" s="3"/>
      <c r="LLK853" s="3"/>
      <c r="LLL853" s="3"/>
      <c r="LLM853" s="3"/>
      <c r="LLN853" s="3"/>
      <c r="LLO853" s="3"/>
      <c r="LLP853" s="3"/>
      <c r="LLQ853" s="3"/>
      <c r="LLR853" s="3"/>
      <c r="LLS853" s="3"/>
      <c r="LLT853" s="3"/>
      <c r="LLU853" s="3"/>
      <c r="LLV853" s="3"/>
      <c r="LLW853" s="3"/>
      <c r="LLX853" s="3"/>
      <c r="LLY853" s="3"/>
      <c r="LLZ853" s="3"/>
      <c r="LMA853" s="3"/>
      <c r="LMB853" s="3"/>
      <c r="LMC853" s="3"/>
      <c r="LMD853" s="3"/>
      <c r="LME853" s="3"/>
      <c r="LMF853" s="3"/>
      <c r="LMG853" s="3"/>
      <c r="LMH853" s="3"/>
      <c r="LMI853" s="3"/>
      <c r="LMJ853" s="3"/>
      <c r="LMK853" s="3"/>
      <c r="LML853" s="3"/>
      <c r="LMM853" s="3"/>
      <c r="LMN853" s="3"/>
      <c r="LMO853" s="3"/>
      <c r="LMP853" s="3"/>
      <c r="LMQ853" s="3"/>
      <c r="LMR853" s="3"/>
      <c r="LMS853" s="3"/>
      <c r="LMT853" s="3"/>
      <c r="LMU853" s="3"/>
      <c r="LMV853" s="3"/>
      <c r="LMW853" s="3"/>
      <c r="LMX853" s="3"/>
      <c r="LMY853" s="3"/>
      <c r="LMZ853" s="3"/>
      <c r="LNA853" s="3"/>
      <c r="LNB853" s="3"/>
      <c r="LNC853" s="3"/>
      <c r="LND853" s="3"/>
      <c r="LNE853" s="3"/>
      <c r="LNF853" s="3"/>
      <c r="LNG853" s="3"/>
      <c r="LNH853" s="3"/>
      <c r="LNI853" s="3"/>
      <c r="LNJ853" s="3"/>
      <c r="LNK853" s="3"/>
      <c r="LNL853" s="3"/>
      <c r="LNM853" s="3"/>
      <c r="LNN853" s="3"/>
      <c r="LNO853" s="3"/>
      <c r="LNP853" s="3"/>
      <c r="LNQ853" s="3"/>
      <c r="LNR853" s="3"/>
      <c r="LNS853" s="3"/>
      <c r="LNT853" s="3"/>
      <c r="LNU853" s="3"/>
      <c r="LNV853" s="3"/>
      <c r="LNW853" s="3"/>
      <c r="LNX853" s="3"/>
      <c r="LNY853" s="3"/>
      <c r="LNZ853" s="3"/>
      <c r="LOA853" s="3"/>
      <c r="LOB853" s="3"/>
      <c r="LOC853" s="3"/>
      <c r="LOD853" s="3"/>
      <c r="LOE853" s="3"/>
      <c r="LOF853" s="3"/>
      <c r="LOG853" s="3"/>
      <c r="LOH853" s="3"/>
      <c r="LOI853" s="3"/>
      <c r="LOJ853" s="3"/>
      <c r="LOK853" s="3"/>
      <c r="LOL853" s="3"/>
      <c r="LOM853" s="3"/>
      <c r="LON853" s="3"/>
      <c r="LOO853" s="3"/>
      <c r="LOP853" s="3"/>
      <c r="LOQ853" s="3"/>
      <c r="LOR853" s="3"/>
      <c r="LOS853" s="3"/>
      <c r="LOT853" s="3"/>
      <c r="LOU853" s="3"/>
      <c r="LOV853" s="3"/>
      <c r="LOW853" s="3"/>
      <c r="LOX853" s="3"/>
      <c r="LOY853" s="3"/>
      <c r="LOZ853" s="3"/>
      <c r="LPA853" s="3"/>
      <c r="LPB853" s="3"/>
      <c r="LPC853" s="3"/>
      <c r="LPD853" s="3"/>
      <c r="LPE853" s="3"/>
      <c r="LPF853" s="3"/>
      <c r="LPG853" s="3"/>
      <c r="LPH853" s="3"/>
      <c r="LPI853" s="3"/>
      <c r="LPJ853" s="3"/>
      <c r="LPK853" s="3"/>
      <c r="LPL853" s="3"/>
      <c r="LPM853" s="3"/>
      <c r="LPN853" s="3"/>
      <c r="LPO853" s="3"/>
      <c r="LPP853" s="3"/>
      <c r="LPQ853" s="3"/>
      <c r="LPR853" s="3"/>
      <c r="LPS853" s="3"/>
      <c r="LPT853" s="3"/>
      <c r="LPU853" s="3"/>
      <c r="LPV853" s="3"/>
      <c r="LPW853" s="3"/>
      <c r="LPX853" s="3"/>
      <c r="LPY853" s="3"/>
      <c r="LPZ853" s="3"/>
      <c r="LQA853" s="3"/>
      <c r="LQB853" s="3"/>
      <c r="LQC853" s="3"/>
      <c r="LQD853" s="3"/>
      <c r="LQE853" s="3"/>
      <c r="LQF853" s="3"/>
      <c r="LQG853" s="3"/>
      <c r="LQH853" s="3"/>
      <c r="LQI853" s="3"/>
      <c r="LQJ853" s="3"/>
      <c r="LQK853" s="3"/>
      <c r="LQL853" s="3"/>
      <c r="LQM853" s="3"/>
      <c r="LQN853" s="3"/>
      <c r="LQO853" s="3"/>
      <c r="LQP853" s="3"/>
      <c r="LQQ853" s="3"/>
      <c r="LQR853" s="3"/>
      <c r="LQS853" s="3"/>
      <c r="LQT853" s="3"/>
      <c r="LQU853" s="3"/>
      <c r="LQV853" s="3"/>
      <c r="LQW853" s="3"/>
      <c r="LQX853" s="3"/>
      <c r="LQY853" s="3"/>
      <c r="LQZ853" s="3"/>
      <c r="LRA853" s="3"/>
      <c r="LRB853" s="3"/>
      <c r="LRC853" s="3"/>
      <c r="LRD853" s="3"/>
      <c r="LRE853" s="3"/>
      <c r="LRF853" s="3"/>
      <c r="LRG853" s="3"/>
      <c r="LRH853" s="3"/>
      <c r="LRI853" s="3"/>
      <c r="LRJ853" s="3"/>
      <c r="LRK853" s="3"/>
      <c r="LRL853" s="3"/>
      <c r="LRM853" s="3"/>
      <c r="LRN853" s="3"/>
      <c r="LRO853" s="3"/>
      <c r="LRP853" s="3"/>
      <c r="LRQ853" s="3"/>
      <c r="LRR853" s="3"/>
      <c r="LRS853" s="3"/>
      <c r="LRT853" s="3"/>
      <c r="LRU853" s="3"/>
      <c r="LRV853" s="3"/>
      <c r="LRW853" s="3"/>
      <c r="LRX853" s="3"/>
      <c r="LRY853" s="3"/>
      <c r="LRZ853" s="3"/>
      <c r="LSA853" s="3"/>
      <c r="LSB853" s="3"/>
      <c r="LSC853" s="3"/>
      <c r="LSD853" s="3"/>
      <c r="LSE853" s="3"/>
      <c r="LSF853" s="3"/>
      <c r="LSG853" s="3"/>
      <c r="LSH853" s="3"/>
      <c r="LSI853" s="3"/>
      <c r="LSJ853" s="3"/>
      <c r="LSK853" s="3"/>
      <c r="LSL853" s="3"/>
      <c r="LSM853" s="3"/>
      <c r="LSN853" s="3"/>
      <c r="LSO853" s="3"/>
      <c r="LSP853" s="3"/>
      <c r="LSQ853" s="3"/>
      <c r="LSR853" s="3"/>
      <c r="LSS853" s="3"/>
      <c r="LST853" s="3"/>
      <c r="LSU853" s="3"/>
      <c r="LSV853" s="3"/>
      <c r="LSW853" s="3"/>
      <c r="LSX853" s="3"/>
      <c r="LSY853" s="3"/>
      <c r="LSZ853" s="3"/>
      <c r="LTA853" s="3"/>
      <c r="LTB853" s="3"/>
      <c r="LTC853" s="3"/>
      <c r="LTD853" s="3"/>
      <c r="LTE853" s="3"/>
      <c r="LTF853" s="3"/>
      <c r="LTG853" s="3"/>
      <c r="LTH853" s="3"/>
      <c r="LTI853" s="3"/>
      <c r="LTJ853" s="3"/>
      <c r="LTK853" s="3"/>
      <c r="LTL853" s="3"/>
      <c r="LTM853" s="3"/>
      <c r="LTN853" s="3"/>
      <c r="LTO853" s="3"/>
      <c r="LTP853" s="3"/>
      <c r="LTQ853" s="3"/>
      <c r="LTR853" s="3"/>
      <c r="LTS853" s="3"/>
      <c r="LTT853" s="3"/>
      <c r="LTU853" s="3"/>
      <c r="LTV853" s="3"/>
      <c r="LTW853" s="3"/>
      <c r="LTX853" s="3"/>
      <c r="LTY853" s="3"/>
      <c r="LTZ853" s="3"/>
      <c r="LUA853" s="3"/>
      <c r="LUB853" s="3"/>
      <c r="LUC853" s="3"/>
      <c r="LUD853" s="3"/>
      <c r="LUE853" s="3"/>
      <c r="LUF853" s="3"/>
      <c r="LUG853" s="3"/>
      <c r="LUH853" s="3"/>
      <c r="LUI853" s="3"/>
      <c r="LUJ853" s="3"/>
      <c r="LUK853" s="3"/>
      <c r="LUL853" s="3"/>
      <c r="LUM853" s="3"/>
      <c r="LUN853" s="3"/>
      <c r="LUO853" s="3"/>
      <c r="LUP853" s="3"/>
      <c r="LUQ853" s="3"/>
      <c r="LUR853" s="3"/>
      <c r="LUS853" s="3"/>
      <c r="LUT853" s="3"/>
      <c r="LUU853" s="3"/>
      <c r="LUV853" s="3"/>
      <c r="LUW853" s="3"/>
      <c r="LUX853" s="3"/>
      <c r="LUY853" s="3"/>
      <c r="LUZ853" s="3"/>
      <c r="LVA853" s="3"/>
      <c r="LVB853" s="3"/>
      <c r="LVC853" s="3"/>
      <c r="LVD853" s="3"/>
      <c r="LVE853" s="3"/>
      <c r="LVF853" s="3"/>
      <c r="LVG853" s="3"/>
      <c r="LVH853" s="3"/>
      <c r="LVI853" s="3"/>
      <c r="LVJ853" s="3"/>
      <c r="LVK853" s="3"/>
      <c r="LVL853" s="3"/>
      <c r="LVM853" s="3"/>
      <c r="LVN853" s="3"/>
      <c r="LVO853" s="3"/>
      <c r="LVP853" s="3"/>
      <c r="LVQ853" s="3"/>
      <c r="LVR853" s="3"/>
      <c r="LVS853" s="3"/>
      <c r="LVT853" s="3"/>
      <c r="LVU853" s="3"/>
      <c r="LVV853" s="3"/>
      <c r="LVW853" s="3"/>
      <c r="LVX853" s="3"/>
      <c r="LVY853" s="3"/>
      <c r="LVZ853" s="3"/>
      <c r="LWA853" s="3"/>
      <c r="LWB853" s="3"/>
      <c r="LWC853" s="3"/>
      <c r="LWD853" s="3"/>
      <c r="LWE853" s="3"/>
      <c r="LWF853" s="3"/>
      <c r="LWG853" s="3"/>
      <c r="LWH853" s="3"/>
      <c r="LWI853" s="3"/>
      <c r="LWJ853" s="3"/>
      <c r="LWK853" s="3"/>
      <c r="LWL853" s="3"/>
      <c r="LWM853" s="3"/>
      <c r="LWN853" s="3"/>
      <c r="LWO853" s="3"/>
      <c r="LWP853" s="3"/>
      <c r="LWQ853" s="3"/>
      <c r="LWR853" s="3"/>
      <c r="LWS853" s="3"/>
      <c r="LWT853" s="3"/>
      <c r="LWU853" s="3"/>
      <c r="LWV853" s="3"/>
      <c r="LWW853" s="3"/>
      <c r="LWX853" s="3"/>
      <c r="LWY853" s="3"/>
      <c r="LWZ853" s="3"/>
      <c r="LXA853" s="3"/>
      <c r="LXB853" s="3"/>
      <c r="LXC853" s="3"/>
      <c r="LXD853" s="3"/>
      <c r="LXE853" s="3"/>
      <c r="LXF853" s="3"/>
      <c r="LXG853" s="3"/>
      <c r="LXH853" s="3"/>
      <c r="LXI853" s="3"/>
      <c r="LXJ853" s="3"/>
      <c r="LXK853" s="3"/>
      <c r="LXL853" s="3"/>
      <c r="LXM853" s="3"/>
      <c r="LXN853" s="3"/>
      <c r="LXO853" s="3"/>
      <c r="LXP853" s="3"/>
      <c r="LXQ853" s="3"/>
      <c r="LXR853" s="3"/>
      <c r="LXS853" s="3"/>
      <c r="LXT853" s="3"/>
      <c r="LXU853" s="3"/>
      <c r="LXV853" s="3"/>
      <c r="LXW853" s="3"/>
      <c r="LXX853" s="3"/>
      <c r="LXY853" s="3"/>
      <c r="LXZ853" s="3"/>
      <c r="LYA853" s="3"/>
      <c r="LYB853" s="3"/>
      <c r="LYC853" s="3"/>
      <c r="LYD853" s="3"/>
      <c r="LYE853" s="3"/>
      <c r="LYF853" s="3"/>
      <c r="LYG853" s="3"/>
      <c r="LYH853" s="3"/>
      <c r="LYI853" s="3"/>
      <c r="LYJ853" s="3"/>
      <c r="LYK853" s="3"/>
      <c r="LYL853" s="3"/>
      <c r="LYM853" s="3"/>
      <c r="LYN853" s="3"/>
      <c r="LYO853" s="3"/>
      <c r="LYP853" s="3"/>
      <c r="LYQ853" s="3"/>
      <c r="LYR853" s="3"/>
      <c r="LYS853" s="3"/>
      <c r="LYT853" s="3"/>
      <c r="LYU853" s="3"/>
      <c r="LYV853" s="3"/>
      <c r="LYW853" s="3"/>
      <c r="LYX853" s="3"/>
      <c r="LYY853" s="3"/>
      <c r="LYZ853" s="3"/>
      <c r="LZA853" s="3"/>
      <c r="LZB853" s="3"/>
      <c r="LZC853" s="3"/>
      <c r="LZD853" s="3"/>
      <c r="LZE853" s="3"/>
      <c r="LZF853" s="3"/>
      <c r="LZG853" s="3"/>
      <c r="LZH853" s="3"/>
      <c r="LZI853" s="3"/>
      <c r="LZJ853" s="3"/>
      <c r="LZK853" s="3"/>
      <c r="LZL853" s="3"/>
      <c r="LZM853" s="3"/>
      <c r="LZN853" s="3"/>
      <c r="LZO853" s="3"/>
      <c r="LZP853" s="3"/>
      <c r="LZQ853" s="3"/>
      <c r="LZR853" s="3"/>
      <c r="LZS853" s="3"/>
      <c r="LZT853" s="3"/>
      <c r="LZU853" s="3"/>
      <c r="LZV853" s="3"/>
      <c r="LZW853" s="3"/>
      <c r="LZX853" s="3"/>
      <c r="LZY853" s="3"/>
      <c r="LZZ853" s="3"/>
      <c r="MAA853" s="3"/>
      <c r="MAB853" s="3"/>
      <c r="MAC853" s="3"/>
      <c r="MAD853" s="3"/>
      <c r="MAE853" s="3"/>
      <c r="MAF853" s="3"/>
      <c r="MAG853" s="3"/>
      <c r="MAH853" s="3"/>
      <c r="MAI853" s="3"/>
      <c r="MAJ853" s="3"/>
      <c r="MAK853" s="3"/>
      <c r="MAL853" s="3"/>
      <c r="MAM853" s="3"/>
      <c r="MAN853" s="3"/>
      <c r="MAO853" s="3"/>
      <c r="MAP853" s="3"/>
      <c r="MAQ853" s="3"/>
      <c r="MAR853" s="3"/>
      <c r="MAS853" s="3"/>
      <c r="MAT853" s="3"/>
      <c r="MAU853" s="3"/>
      <c r="MAV853" s="3"/>
      <c r="MAW853" s="3"/>
      <c r="MAX853" s="3"/>
      <c r="MAY853" s="3"/>
      <c r="MAZ853" s="3"/>
      <c r="MBA853" s="3"/>
      <c r="MBB853" s="3"/>
      <c r="MBC853" s="3"/>
      <c r="MBD853" s="3"/>
      <c r="MBE853" s="3"/>
      <c r="MBF853" s="3"/>
      <c r="MBG853" s="3"/>
      <c r="MBH853" s="3"/>
      <c r="MBI853" s="3"/>
      <c r="MBJ853" s="3"/>
      <c r="MBK853" s="3"/>
      <c r="MBL853" s="3"/>
      <c r="MBM853" s="3"/>
      <c r="MBN853" s="3"/>
      <c r="MBO853" s="3"/>
      <c r="MBP853" s="3"/>
      <c r="MBQ853" s="3"/>
      <c r="MBR853" s="3"/>
      <c r="MBS853" s="3"/>
      <c r="MBT853" s="3"/>
      <c r="MBU853" s="3"/>
      <c r="MBV853" s="3"/>
      <c r="MBW853" s="3"/>
      <c r="MBX853" s="3"/>
      <c r="MBY853" s="3"/>
      <c r="MBZ853" s="3"/>
      <c r="MCA853" s="3"/>
      <c r="MCB853" s="3"/>
      <c r="MCC853" s="3"/>
      <c r="MCD853" s="3"/>
      <c r="MCE853" s="3"/>
      <c r="MCF853" s="3"/>
      <c r="MCG853" s="3"/>
      <c r="MCH853" s="3"/>
      <c r="MCI853" s="3"/>
      <c r="MCJ853" s="3"/>
      <c r="MCK853" s="3"/>
      <c r="MCL853" s="3"/>
      <c r="MCM853" s="3"/>
      <c r="MCN853" s="3"/>
      <c r="MCO853" s="3"/>
      <c r="MCP853" s="3"/>
      <c r="MCQ853" s="3"/>
      <c r="MCR853" s="3"/>
      <c r="MCS853" s="3"/>
      <c r="MCT853" s="3"/>
      <c r="MCU853" s="3"/>
      <c r="MCV853" s="3"/>
      <c r="MCW853" s="3"/>
      <c r="MCX853" s="3"/>
      <c r="MCY853" s="3"/>
      <c r="MCZ853" s="3"/>
      <c r="MDA853" s="3"/>
      <c r="MDB853" s="3"/>
      <c r="MDC853" s="3"/>
      <c r="MDD853" s="3"/>
      <c r="MDE853" s="3"/>
      <c r="MDF853" s="3"/>
      <c r="MDG853" s="3"/>
      <c r="MDH853" s="3"/>
      <c r="MDI853" s="3"/>
      <c r="MDJ853" s="3"/>
      <c r="MDK853" s="3"/>
      <c r="MDL853" s="3"/>
      <c r="MDM853" s="3"/>
      <c r="MDN853" s="3"/>
      <c r="MDO853" s="3"/>
      <c r="MDP853" s="3"/>
      <c r="MDQ853" s="3"/>
      <c r="MDR853" s="3"/>
      <c r="MDS853" s="3"/>
      <c r="MDT853" s="3"/>
      <c r="MDU853" s="3"/>
      <c r="MDV853" s="3"/>
      <c r="MDW853" s="3"/>
      <c r="MDX853" s="3"/>
      <c r="MDY853" s="3"/>
      <c r="MDZ853" s="3"/>
      <c r="MEA853" s="3"/>
      <c r="MEB853" s="3"/>
      <c r="MEC853" s="3"/>
      <c r="MED853" s="3"/>
      <c r="MEE853" s="3"/>
      <c r="MEF853" s="3"/>
      <c r="MEG853" s="3"/>
      <c r="MEH853" s="3"/>
      <c r="MEI853" s="3"/>
      <c r="MEJ853" s="3"/>
      <c r="MEK853" s="3"/>
      <c r="MEL853" s="3"/>
      <c r="MEM853" s="3"/>
      <c r="MEN853" s="3"/>
      <c r="MEO853" s="3"/>
      <c r="MEP853" s="3"/>
      <c r="MEQ853" s="3"/>
      <c r="MER853" s="3"/>
      <c r="MES853" s="3"/>
      <c r="MET853" s="3"/>
      <c r="MEU853" s="3"/>
      <c r="MEV853" s="3"/>
      <c r="MEW853" s="3"/>
      <c r="MEX853" s="3"/>
      <c r="MEY853" s="3"/>
      <c r="MEZ853" s="3"/>
      <c r="MFA853" s="3"/>
      <c r="MFB853" s="3"/>
      <c r="MFC853" s="3"/>
      <c r="MFD853" s="3"/>
      <c r="MFE853" s="3"/>
      <c r="MFF853" s="3"/>
      <c r="MFG853" s="3"/>
      <c r="MFH853" s="3"/>
      <c r="MFI853" s="3"/>
      <c r="MFJ853" s="3"/>
      <c r="MFK853" s="3"/>
      <c r="MFL853" s="3"/>
      <c r="MFM853" s="3"/>
      <c r="MFN853" s="3"/>
      <c r="MFO853" s="3"/>
      <c r="MFP853" s="3"/>
      <c r="MFQ853" s="3"/>
      <c r="MFR853" s="3"/>
      <c r="MFS853" s="3"/>
      <c r="MFT853" s="3"/>
      <c r="MFU853" s="3"/>
      <c r="MFV853" s="3"/>
      <c r="MFW853" s="3"/>
      <c r="MFX853" s="3"/>
      <c r="MFY853" s="3"/>
      <c r="MFZ853" s="3"/>
      <c r="MGA853" s="3"/>
      <c r="MGB853" s="3"/>
      <c r="MGC853" s="3"/>
      <c r="MGD853" s="3"/>
      <c r="MGE853" s="3"/>
      <c r="MGF853" s="3"/>
      <c r="MGG853" s="3"/>
      <c r="MGH853" s="3"/>
      <c r="MGI853" s="3"/>
      <c r="MGJ853" s="3"/>
      <c r="MGK853" s="3"/>
      <c r="MGL853" s="3"/>
      <c r="MGM853" s="3"/>
      <c r="MGN853" s="3"/>
      <c r="MGO853" s="3"/>
      <c r="MGP853" s="3"/>
      <c r="MGQ853" s="3"/>
      <c r="MGR853" s="3"/>
      <c r="MGS853" s="3"/>
      <c r="MGT853" s="3"/>
      <c r="MGU853" s="3"/>
      <c r="MGV853" s="3"/>
      <c r="MGW853" s="3"/>
      <c r="MGX853" s="3"/>
      <c r="MGY853" s="3"/>
      <c r="MGZ853" s="3"/>
      <c r="MHA853" s="3"/>
      <c r="MHB853" s="3"/>
      <c r="MHC853" s="3"/>
      <c r="MHD853" s="3"/>
      <c r="MHE853" s="3"/>
      <c r="MHF853" s="3"/>
      <c r="MHG853" s="3"/>
      <c r="MHH853" s="3"/>
      <c r="MHI853" s="3"/>
      <c r="MHJ853" s="3"/>
      <c r="MHK853" s="3"/>
      <c r="MHL853" s="3"/>
      <c r="MHM853" s="3"/>
      <c r="MHN853" s="3"/>
      <c r="MHO853" s="3"/>
      <c r="MHP853" s="3"/>
      <c r="MHQ853" s="3"/>
      <c r="MHR853" s="3"/>
      <c r="MHS853" s="3"/>
      <c r="MHT853" s="3"/>
      <c r="MHU853" s="3"/>
      <c r="MHV853" s="3"/>
      <c r="MHW853" s="3"/>
      <c r="MHX853" s="3"/>
      <c r="MHY853" s="3"/>
      <c r="MHZ853" s="3"/>
      <c r="MIA853" s="3"/>
      <c r="MIB853" s="3"/>
      <c r="MIC853" s="3"/>
      <c r="MID853" s="3"/>
      <c r="MIE853" s="3"/>
      <c r="MIF853" s="3"/>
      <c r="MIG853" s="3"/>
      <c r="MIH853" s="3"/>
      <c r="MII853" s="3"/>
      <c r="MIJ853" s="3"/>
      <c r="MIK853" s="3"/>
      <c r="MIL853" s="3"/>
      <c r="MIM853" s="3"/>
      <c r="MIN853" s="3"/>
      <c r="MIO853" s="3"/>
      <c r="MIP853" s="3"/>
      <c r="MIQ853" s="3"/>
      <c r="MIR853" s="3"/>
      <c r="MIS853" s="3"/>
      <c r="MIT853" s="3"/>
      <c r="MIU853" s="3"/>
      <c r="MIV853" s="3"/>
      <c r="MIW853" s="3"/>
      <c r="MIX853" s="3"/>
      <c r="MIY853" s="3"/>
      <c r="MIZ853" s="3"/>
      <c r="MJA853" s="3"/>
      <c r="MJB853" s="3"/>
      <c r="MJC853" s="3"/>
      <c r="MJD853" s="3"/>
      <c r="MJE853" s="3"/>
      <c r="MJF853" s="3"/>
      <c r="MJG853" s="3"/>
      <c r="MJH853" s="3"/>
      <c r="MJI853" s="3"/>
      <c r="MJJ853" s="3"/>
      <c r="MJK853" s="3"/>
      <c r="MJL853" s="3"/>
      <c r="MJM853" s="3"/>
      <c r="MJN853" s="3"/>
      <c r="MJO853" s="3"/>
      <c r="MJP853" s="3"/>
      <c r="MJQ853" s="3"/>
      <c r="MJR853" s="3"/>
      <c r="MJS853" s="3"/>
      <c r="MJT853" s="3"/>
      <c r="MJU853" s="3"/>
      <c r="MJV853" s="3"/>
      <c r="MJW853" s="3"/>
      <c r="MJX853" s="3"/>
      <c r="MJY853" s="3"/>
      <c r="MJZ853" s="3"/>
      <c r="MKA853" s="3"/>
      <c r="MKB853" s="3"/>
      <c r="MKC853" s="3"/>
      <c r="MKD853" s="3"/>
      <c r="MKE853" s="3"/>
      <c r="MKF853" s="3"/>
      <c r="MKG853" s="3"/>
      <c r="MKH853" s="3"/>
      <c r="MKI853" s="3"/>
      <c r="MKJ853" s="3"/>
      <c r="MKK853" s="3"/>
      <c r="MKL853" s="3"/>
      <c r="MKM853" s="3"/>
      <c r="MKN853" s="3"/>
      <c r="MKO853" s="3"/>
      <c r="MKP853" s="3"/>
      <c r="MKQ853" s="3"/>
      <c r="MKR853" s="3"/>
      <c r="MKS853" s="3"/>
      <c r="MKT853" s="3"/>
      <c r="MKU853" s="3"/>
      <c r="MKV853" s="3"/>
      <c r="MKW853" s="3"/>
      <c r="MKX853" s="3"/>
      <c r="MKY853" s="3"/>
      <c r="MKZ853" s="3"/>
      <c r="MLA853" s="3"/>
      <c r="MLB853" s="3"/>
      <c r="MLC853" s="3"/>
      <c r="MLD853" s="3"/>
      <c r="MLE853" s="3"/>
      <c r="MLF853" s="3"/>
      <c r="MLG853" s="3"/>
      <c r="MLH853" s="3"/>
      <c r="MLI853" s="3"/>
      <c r="MLJ853" s="3"/>
      <c r="MLK853" s="3"/>
      <c r="MLL853" s="3"/>
      <c r="MLM853" s="3"/>
      <c r="MLN853" s="3"/>
      <c r="MLO853" s="3"/>
      <c r="MLP853" s="3"/>
      <c r="MLQ853" s="3"/>
      <c r="MLR853" s="3"/>
      <c r="MLS853" s="3"/>
      <c r="MLT853" s="3"/>
      <c r="MLU853" s="3"/>
      <c r="MLV853" s="3"/>
      <c r="MLW853" s="3"/>
      <c r="MLX853" s="3"/>
      <c r="MLY853" s="3"/>
      <c r="MLZ853" s="3"/>
      <c r="MMA853" s="3"/>
      <c r="MMB853" s="3"/>
      <c r="MMC853" s="3"/>
      <c r="MMD853" s="3"/>
      <c r="MME853" s="3"/>
      <c r="MMF853" s="3"/>
      <c r="MMG853" s="3"/>
      <c r="MMH853" s="3"/>
      <c r="MMI853" s="3"/>
      <c r="MMJ853" s="3"/>
      <c r="MMK853" s="3"/>
      <c r="MML853" s="3"/>
      <c r="MMM853" s="3"/>
      <c r="MMN853" s="3"/>
      <c r="MMO853" s="3"/>
      <c r="MMP853" s="3"/>
      <c r="MMQ853" s="3"/>
      <c r="MMR853" s="3"/>
      <c r="MMS853" s="3"/>
      <c r="MMT853" s="3"/>
      <c r="MMU853" s="3"/>
      <c r="MMV853" s="3"/>
      <c r="MMW853" s="3"/>
      <c r="MMX853" s="3"/>
      <c r="MMY853" s="3"/>
      <c r="MMZ853" s="3"/>
      <c r="MNA853" s="3"/>
      <c r="MNB853" s="3"/>
      <c r="MNC853" s="3"/>
      <c r="MND853" s="3"/>
      <c r="MNE853" s="3"/>
      <c r="MNF853" s="3"/>
      <c r="MNG853" s="3"/>
      <c r="MNH853" s="3"/>
      <c r="MNI853" s="3"/>
      <c r="MNJ853" s="3"/>
      <c r="MNK853" s="3"/>
      <c r="MNL853" s="3"/>
      <c r="MNM853" s="3"/>
      <c r="MNN853" s="3"/>
      <c r="MNO853" s="3"/>
      <c r="MNP853" s="3"/>
      <c r="MNQ853" s="3"/>
      <c r="MNR853" s="3"/>
      <c r="MNS853" s="3"/>
      <c r="MNT853" s="3"/>
      <c r="MNU853" s="3"/>
      <c r="MNV853" s="3"/>
      <c r="MNW853" s="3"/>
      <c r="MNX853" s="3"/>
      <c r="MNY853" s="3"/>
      <c r="MNZ853" s="3"/>
      <c r="MOA853" s="3"/>
      <c r="MOB853" s="3"/>
      <c r="MOC853" s="3"/>
      <c r="MOD853" s="3"/>
      <c r="MOE853" s="3"/>
      <c r="MOF853" s="3"/>
      <c r="MOG853" s="3"/>
      <c r="MOH853" s="3"/>
      <c r="MOI853" s="3"/>
      <c r="MOJ853" s="3"/>
      <c r="MOK853" s="3"/>
      <c r="MOL853" s="3"/>
      <c r="MOM853" s="3"/>
      <c r="MON853" s="3"/>
      <c r="MOO853" s="3"/>
      <c r="MOP853" s="3"/>
      <c r="MOQ853" s="3"/>
      <c r="MOR853" s="3"/>
      <c r="MOS853" s="3"/>
      <c r="MOT853" s="3"/>
      <c r="MOU853" s="3"/>
      <c r="MOV853" s="3"/>
      <c r="MOW853" s="3"/>
      <c r="MOX853" s="3"/>
      <c r="MOY853" s="3"/>
      <c r="MOZ853" s="3"/>
      <c r="MPA853" s="3"/>
      <c r="MPB853" s="3"/>
      <c r="MPC853" s="3"/>
      <c r="MPD853" s="3"/>
      <c r="MPE853" s="3"/>
      <c r="MPF853" s="3"/>
      <c r="MPG853" s="3"/>
      <c r="MPH853" s="3"/>
      <c r="MPI853" s="3"/>
      <c r="MPJ853" s="3"/>
      <c r="MPK853" s="3"/>
      <c r="MPL853" s="3"/>
      <c r="MPM853" s="3"/>
      <c r="MPN853" s="3"/>
      <c r="MPO853" s="3"/>
      <c r="MPP853" s="3"/>
      <c r="MPQ853" s="3"/>
      <c r="MPR853" s="3"/>
      <c r="MPS853" s="3"/>
      <c r="MPT853" s="3"/>
      <c r="MPU853" s="3"/>
      <c r="MPV853" s="3"/>
      <c r="MPW853" s="3"/>
      <c r="MPX853" s="3"/>
      <c r="MPY853" s="3"/>
      <c r="MPZ853" s="3"/>
      <c r="MQA853" s="3"/>
      <c r="MQB853" s="3"/>
      <c r="MQC853" s="3"/>
      <c r="MQD853" s="3"/>
      <c r="MQE853" s="3"/>
      <c r="MQF853" s="3"/>
      <c r="MQG853" s="3"/>
      <c r="MQH853" s="3"/>
      <c r="MQI853" s="3"/>
      <c r="MQJ853" s="3"/>
      <c r="MQK853" s="3"/>
      <c r="MQL853" s="3"/>
      <c r="MQM853" s="3"/>
      <c r="MQN853" s="3"/>
      <c r="MQO853" s="3"/>
      <c r="MQP853" s="3"/>
      <c r="MQQ853" s="3"/>
      <c r="MQR853" s="3"/>
      <c r="MQS853" s="3"/>
      <c r="MQT853" s="3"/>
      <c r="MQU853" s="3"/>
      <c r="MQV853" s="3"/>
      <c r="MQW853" s="3"/>
      <c r="MQX853" s="3"/>
      <c r="MQY853" s="3"/>
      <c r="MQZ853" s="3"/>
      <c r="MRA853" s="3"/>
      <c r="MRB853" s="3"/>
      <c r="MRC853" s="3"/>
      <c r="MRD853" s="3"/>
      <c r="MRE853" s="3"/>
      <c r="MRF853" s="3"/>
      <c r="MRG853" s="3"/>
      <c r="MRH853" s="3"/>
      <c r="MRI853" s="3"/>
      <c r="MRJ853" s="3"/>
      <c r="MRK853" s="3"/>
      <c r="MRL853" s="3"/>
      <c r="MRM853" s="3"/>
      <c r="MRN853" s="3"/>
      <c r="MRO853" s="3"/>
      <c r="MRP853" s="3"/>
      <c r="MRQ853" s="3"/>
      <c r="MRR853" s="3"/>
      <c r="MRS853" s="3"/>
      <c r="MRT853" s="3"/>
      <c r="MRU853" s="3"/>
      <c r="MRV853" s="3"/>
      <c r="MRW853" s="3"/>
      <c r="MRX853" s="3"/>
      <c r="MRY853" s="3"/>
      <c r="MRZ853" s="3"/>
      <c r="MSA853" s="3"/>
      <c r="MSB853" s="3"/>
      <c r="MSC853" s="3"/>
      <c r="MSD853" s="3"/>
      <c r="MSE853" s="3"/>
      <c r="MSF853" s="3"/>
      <c r="MSG853" s="3"/>
      <c r="MSH853" s="3"/>
      <c r="MSI853" s="3"/>
      <c r="MSJ853" s="3"/>
      <c r="MSK853" s="3"/>
      <c r="MSL853" s="3"/>
      <c r="MSM853" s="3"/>
      <c r="MSN853" s="3"/>
      <c r="MSO853" s="3"/>
      <c r="MSP853" s="3"/>
      <c r="MSQ853" s="3"/>
      <c r="MSR853" s="3"/>
      <c r="MSS853" s="3"/>
      <c r="MST853" s="3"/>
      <c r="MSU853" s="3"/>
      <c r="MSV853" s="3"/>
      <c r="MSW853" s="3"/>
      <c r="MSX853" s="3"/>
      <c r="MSY853" s="3"/>
      <c r="MSZ853" s="3"/>
      <c r="MTA853" s="3"/>
      <c r="MTB853" s="3"/>
      <c r="MTC853" s="3"/>
      <c r="MTD853" s="3"/>
      <c r="MTE853" s="3"/>
      <c r="MTF853" s="3"/>
      <c r="MTG853" s="3"/>
      <c r="MTH853" s="3"/>
      <c r="MTI853" s="3"/>
      <c r="MTJ853" s="3"/>
      <c r="MTK853" s="3"/>
      <c r="MTL853" s="3"/>
      <c r="MTM853" s="3"/>
      <c r="MTN853" s="3"/>
      <c r="MTO853" s="3"/>
      <c r="MTP853" s="3"/>
      <c r="MTQ853" s="3"/>
      <c r="MTR853" s="3"/>
      <c r="MTS853" s="3"/>
      <c r="MTT853" s="3"/>
      <c r="MTU853" s="3"/>
      <c r="MTV853" s="3"/>
      <c r="MTW853" s="3"/>
      <c r="MTX853" s="3"/>
      <c r="MTY853" s="3"/>
      <c r="MTZ853" s="3"/>
      <c r="MUA853" s="3"/>
      <c r="MUB853" s="3"/>
      <c r="MUC853" s="3"/>
      <c r="MUD853" s="3"/>
      <c r="MUE853" s="3"/>
      <c r="MUF853" s="3"/>
      <c r="MUG853" s="3"/>
      <c r="MUH853" s="3"/>
      <c r="MUI853" s="3"/>
      <c r="MUJ853" s="3"/>
      <c r="MUK853" s="3"/>
      <c r="MUL853" s="3"/>
      <c r="MUM853" s="3"/>
      <c r="MUN853" s="3"/>
      <c r="MUO853" s="3"/>
      <c r="MUP853" s="3"/>
      <c r="MUQ853" s="3"/>
      <c r="MUR853" s="3"/>
      <c r="MUS853" s="3"/>
      <c r="MUT853" s="3"/>
      <c r="MUU853" s="3"/>
      <c r="MUV853" s="3"/>
      <c r="MUW853" s="3"/>
      <c r="MUX853" s="3"/>
      <c r="MUY853" s="3"/>
      <c r="MUZ853" s="3"/>
      <c r="MVA853" s="3"/>
      <c r="MVB853" s="3"/>
      <c r="MVC853" s="3"/>
      <c r="MVD853" s="3"/>
      <c r="MVE853" s="3"/>
      <c r="MVF853" s="3"/>
      <c r="MVG853" s="3"/>
      <c r="MVH853" s="3"/>
      <c r="MVI853" s="3"/>
      <c r="MVJ853" s="3"/>
      <c r="MVK853" s="3"/>
      <c r="MVL853" s="3"/>
      <c r="MVM853" s="3"/>
      <c r="MVN853" s="3"/>
      <c r="MVO853" s="3"/>
      <c r="MVP853" s="3"/>
      <c r="MVQ853" s="3"/>
      <c r="MVR853" s="3"/>
      <c r="MVS853" s="3"/>
      <c r="MVT853" s="3"/>
      <c r="MVU853" s="3"/>
      <c r="MVV853" s="3"/>
      <c r="MVW853" s="3"/>
      <c r="MVX853" s="3"/>
      <c r="MVY853" s="3"/>
      <c r="MVZ853" s="3"/>
      <c r="MWA853" s="3"/>
      <c r="MWB853" s="3"/>
      <c r="MWC853" s="3"/>
      <c r="MWD853" s="3"/>
      <c r="MWE853" s="3"/>
      <c r="MWF853" s="3"/>
      <c r="MWG853" s="3"/>
      <c r="MWH853" s="3"/>
      <c r="MWI853" s="3"/>
      <c r="MWJ853" s="3"/>
      <c r="MWK853" s="3"/>
      <c r="MWL853" s="3"/>
      <c r="MWM853" s="3"/>
      <c r="MWN853" s="3"/>
      <c r="MWO853" s="3"/>
      <c r="MWP853" s="3"/>
      <c r="MWQ853" s="3"/>
      <c r="MWR853" s="3"/>
      <c r="MWS853" s="3"/>
      <c r="MWT853" s="3"/>
      <c r="MWU853" s="3"/>
      <c r="MWV853" s="3"/>
      <c r="MWW853" s="3"/>
      <c r="MWX853" s="3"/>
      <c r="MWY853" s="3"/>
      <c r="MWZ853" s="3"/>
      <c r="MXA853" s="3"/>
      <c r="MXB853" s="3"/>
      <c r="MXC853" s="3"/>
      <c r="MXD853" s="3"/>
      <c r="MXE853" s="3"/>
      <c r="MXF853" s="3"/>
      <c r="MXG853" s="3"/>
      <c r="MXH853" s="3"/>
      <c r="MXI853" s="3"/>
      <c r="MXJ853" s="3"/>
      <c r="MXK853" s="3"/>
      <c r="MXL853" s="3"/>
      <c r="MXM853" s="3"/>
      <c r="MXN853" s="3"/>
      <c r="MXO853" s="3"/>
      <c r="MXP853" s="3"/>
      <c r="MXQ853" s="3"/>
      <c r="MXR853" s="3"/>
      <c r="MXS853" s="3"/>
      <c r="MXT853" s="3"/>
      <c r="MXU853" s="3"/>
      <c r="MXV853" s="3"/>
      <c r="MXW853" s="3"/>
      <c r="MXX853" s="3"/>
      <c r="MXY853" s="3"/>
      <c r="MXZ853" s="3"/>
      <c r="MYA853" s="3"/>
      <c r="MYB853" s="3"/>
      <c r="MYC853" s="3"/>
      <c r="MYD853" s="3"/>
      <c r="MYE853" s="3"/>
      <c r="MYF853" s="3"/>
      <c r="MYG853" s="3"/>
      <c r="MYH853" s="3"/>
      <c r="MYI853" s="3"/>
      <c r="MYJ853" s="3"/>
      <c r="MYK853" s="3"/>
      <c r="MYL853" s="3"/>
      <c r="MYM853" s="3"/>
      <c r="MYN853" s="3"/>
      <c r="MYO853" s="3"/>
      <c r="MYP853" s="3"/>
      <c r="MYQ853" s="3"/>
      <c r="MYR853" s="3"/>
      <c r="MYS853" s="3"/>
      <c r="MYT853" s="3"/>
      <c r="MYU853" s="3"/>
      <c r="MYV853" s="3"/>
      <c r="MYW853" s="3"/>
      <c r="MYX853" s="3"/>
      <c r="MYY853" s="3"/>
      <c r="MYZ853" s="3"/>
      <c r="MZA853" s="3"/>
      <c r="MZB853" s="3"/>
      <c r="MZC853" s="3"/>
      <c r="MZD853" s="3"/>
      <c r="MZE853" s="3"/>
      <c r="MZF853" s="3"/>
      <c r="MZG853" s="3"/>
      <c r="MZH853" s="3"/>
      <c r="MZI853" s="3"/>
      <c r="MZJ853" s="3"/>
      <c r="MZK853" s="3"/>
      <c r="MZL853" s="3"/>
      <c r="MZM853" s="3"/>
      <c r="MZN853" s="3"/>
      <c r="MZO853" s="3"/>
      <c r="MZP853" s="3"/>
      <c r="MZQ853" s="3"/>
      <c r="MZR853" s="3"/>
      <c r="MZS853" s="3"/>
      <c r="MZT853" s="3"/>
      <c r="MZU853" s="3"/>
      <c r="MZV853" s="3"/>
      <c r="MZW853" s="3"/>
      <c r="MZX853" s="3"/>
      <c r="MZY853" s="3"/>
      <c r="MZZ853" s="3"/>
      <c r="NAA853" s="3"/>
      <c r="NAB853" s="3"/>
      <c r="NAC853" s="3"/>
      <c r="NAD853" s="3"/>
      <c r="NAE853" s="3"/>
      <c r="NAF853" s="3"/>
      <c r="NAG853" s="3"/>
      <c r="NAH853" s="3"/>
      <c r="NAI853" s="3"/>
      <c r="NAJ853" s="3"/>
      <c r="NAK853" s="3"/>
      <c r="NAL853" s="3"/>
      <c r="NAM853" s="3"/>
      <c r="NAN853" s="3"/>
      <c r="NAO853" s="3"/>
      <c r="NAP853" s="3"/>
      <c r="NAQ853" s="3"/>
      <c r="NAR853" s="3"/>
      <c r="NAS853" s="3"/>
      <c r="NAT853" s="3"/>
      <c r="NAU853" s="3"/>
      <c r="NAV853" s="3"/>
      <c r="NAW853" s="3"/>
      <c r="NAX853" s="3"/>
      <c r="NAY853" s="3"/>
      <c r="NAZ853" s="3"/>
      <c r="NBA853" s="3"/>
      <c r="NBB853" s="3"/>
      <c r="NBC853" s="3"/>
      <c r="NBD853" s="3"/>
      <c r="NBE853" s="3"/>
      <c r="NBF853" s="3"/>
      <c r="NBG853" s="3"/>
      <c r="NBH853" s="3"/>
      <c r="NBI853" s="3"/>
      <c r="NBJ853" s="3"/>
      <c r="NBK853" s="3"/>
      <c r="NBL853" s="3"/>
      <c r="NBM853" s="3"/>
      <c r="NBN853" s="3"/>
      <c r="NBO853" s="3"/>
      <c r="NBP853" s="3"/>
      <c r="NBQ853" s="3"/>
      <c r="NBR853" s="3"/>
      <c r="NBS853" s="3"/>
      <c r="NBT853" s="3"/>
      <c r="NBU853" s="3"/>
      <c r="NBV853" s="3"/>
      <c r="NBW853" s="3"/>
      <c r="NBX853" s="3"/>
      <c r="NBY853" s="3"/>
      <c r="NBZ853" s="3"/>
      <c r="NCA853" s="3"/>
      <c r="NCB853" s="3"/>
      <c r="NCC853" s="3"/>
      <c r="NCD853" s="3"/>
      <c r="NCE853" s="3"/>
      <c r="NCF853" s="3"/>
      <c r="NCG853" s="3"/>
      <c r="NCH853" s="3"/>
      <c r="NCI853" s="3"/>
      <c r="NCJ853" s="3"/>
      <c r="NCK853" s="3"/>
      <c r="NCL853" s="3"/>
      <c r="NCM853" s="3"/>
      <c r="NCN853" s="3"/>
      <c r="NCO853" s="3"/>
      <c r="NCP853" s="3"/>
      <c r="NCQ853" s="3"/>
      <c r="NCR853" s="3"/>
      <c r="NCS853" s="3"/>
      <c r="NCT853" s="3"/>
      <c r="NCU853" s="3"/>
      <c r="NCV853" s="3"/>
      <c r="NCW853" s="3"/>
      <c r="NCX853" s="3"/>
      <c r="NCY853" s="3"/>
      <c r="NCZ853" s="3"/>
      <c r="NDA853" s="3"/>
      <c r="NDB853" s="3"/>
      <c r="NDC853" s="3"/>
      <c r="NDD853" s="3"/>
      <c r="NDE853" s="3"/>
      <c r="NDF853" s="3"/>
      <c r="NDG853" s="3"/>
      <c r="NDH853" s="3"/>
      <c r="NDI853" s="3"/>
      <c r="NDJ853" s="3"/>
      <c r="NDK853" s="3"/>
      <c r="NDL853" s="3"/>
      <c r="NDM853" s="3"/>
      <c r="NDN853" s="3"/>
      <c r="NDO853" s="3"/>
      <c r="NDP853" s="3"/>
      <c r="NDQ853" s="3"/>
      <c r="NDR853" s="3"/>
      <c r="NDS853" s="3"/>
      <c r="NDT853" s="3"/>
      <c r="NDU853" s="3"/>
      <c r="NDV853" s="3"/>
      <c r="NDW853" s="3"/>
      <c r="NDX853" s="3"/>
      <c r="NDY853" s="3"/>
      <c r="NDZ853" s="3"/>
      <c r="NEA853" s="3"/>
      <c r="NEB853" s="3"/>
      <c r="NEC853" s="3"/>
      <c r="NED853" s="3"/>
      <c r="NEE853" s="3"/>
      <c r="NEF853" s="3"/>
      <c r="NEG853" s="3"/>
      <c r="NEH853" s="3"/>
      <c r="NEI853" s="3"/>
      <c r="NEJ853" s="3"/>
      <c r="NEK853" s="3"/>
      <c r="NEL853" s="3"/>
      <c r="NEM853" s="3"/>
      <c r="NEN853" s="3"/>
      <c r="NEO853" s="3"/>
      <c r="NEP853" s="3"/>
      <c r="NEQ853" s="3"/>
      <c r="NER853" s="3"/>
      <c r="NES853" s="3"/>
      <c r="NET853" s="3"/>
      <c r="NEU853" s="3"/>
      <c r="NEV853" s="3"/>
      <c r="NEW853" s="3"/>
      <c r="NEX853" s="3"/>
      <c r="NEY853" s="3"/>
      <c r="NEZ853" s="3"/>
      <c r="NFA853" s="3"/>
      <c r="NFB853" s="3"/>
      <c r="NFC853" s="3"/>
      <c r="NFD853" s="3"/>
      <c r="NFE853" s="3"/>
      <c r="NFF853" s="3"/>
      <c r="NFG853" s="3"/>
      <c r="NFH853" s="3"/>
      <c r="NFI853" s="3"/>
      <c r="NFJ853" s="3"/>
      <c r="NFK853" s="3"/>
      <c r="NFL853" s="3"/>
      <c r="NFM853" s="3"/>
      <c r="NFN853" s="3"/>
      <c r="NFO853" s="3"/>
      <c r="NFP853" s="3"/>
      <c r="NFQ853" s="3"/>
      <c r="NFR853" s="3"/>
      <c r="NFS853" s="3"/>
      <c r="NFT853" s="3"/>
      <c r="NFU853" s="3"/>
      <c r="NFV853" s="3"/>
      <c r="NFW853" s="3"/>
      <c r="NFX853" s="3"/>
      <c r="NFY853" s="3"/>
      <c r="NFZ853" s="3"/>
      <c r="NGA853" s="3"/>
      <c r="NGB853" s="3"/>
      <c r="NGC853" s="3"/>
      <c r="NGD853" s="3"/>
      <c r="NGE853" s="3"/>
      <c r="NGF853" s="3"/>
      <c r="NGG853" s="3"/>
      <c r="NGH853" s="3"/>
      <c r="NGI853" s="3"/>
      <c r="NGJ853" s="3"/>
      <c r="NGK853" s="3"/>
      <c r="NGL853" s="3"/>
      <c r="NGM853" s="3"/>
      <c r="NGN853" s="3"/>
      <c r="NGO853" s="3"/>
      <c r="NGP853" s="3"/>
      <c r="NGQ853" s="3"/>
      <c r="NGR853" s="3"/>
      <c r="NGS853" s="3"/>
      <c r="NGT853" s="3"/>
      <c r="NGU853" s="3"/>
      <c r="NGV853" s="3"/>
      <c r="NGW853" s="3"/>
      <c r="NGX853" s="3"/>
      <c r="NGY853" s="3"/>
      <c r="NGZ853" s="3"/>
      <c r="NHA853" s="3"/>
      <c r="NHB853" s="3"/>
      <c r="NHC853" s="3"/>
      <c r="NHD853" s="3"/>
      <c r="NHE853" s="3"/>
      <c r="NHF853" s="3"/>
      <c r="NHG853" s="3"/>
      <c r="NHH853" s="3"/>
      <c r="NHI853" s="3"/>
      <c r="NHJ853" s="3"/>
      <c r="NHK853" s="3"/>
      <c r="NHL853" s="3"/>
      <c r="NHM853" s="3"/>
      <c r="NHN853" s="3"/>
      <c r="NHO853" s="3"/>
      <c r="NHP853" s="3"/>
      <c r="NHQ853" s="3"/>
      <c r="NHR853" s="3"/>
      <c r="NHS853" s="3"/>
      <c r="NHT853" s="3"/>
      <c r="NHU853" s="3"/>
      <c r="NHV853" s="3"/>
      <c r="NHW853" s="3"/>
      <c r="NHX853" s="3"/>
      <c r="NHY853" s="3"/>
      <c r="NHZ853" s="3"/>
      <c r="NIA853" s="3"/>
      <c r="NIB853" s="3"/>
      <c r="NIC853" s="3"/>
      <c r="NID853" s="3"/>
      <c r="NIE853" s="3"/>
      <c r="NIF853" s="3"/>
      <c r="NIG853" s="3"/>
      <c r="NIH853" s="3"/>
      <c r="NII853" s="3"/>
      <c r="NIJ853" s="3"/>
      <c r="NIK853" s="3"/>
      <c r="NIL853" s="3"/>
      <c r="NIM853" s="3"/>
      <c r="NIN853" s="3"/>
      <c r="NIO853" s="3"/>
      <c r="NIP853" s="3"/>
      <c r="NIQ853" s="3"/>
      <c r="NIR853" s="3"/>
      <c r="NIS853" s="3"/>
      <c r="NIT853" s="3"/>
      <c r="NIU853" s="3"/>
      <c r="NIV853" s="3"/>
      <c r="NIW853" s="3"/>
      <c r="NIX853" s="3"/>
      <c r="NIY853" s="3"/>
      <c r="NIZ853" s="3"/>
      <c r="NJA853" s="3"/>
      <c r="NJB853" s="3"/>
      <c r="NJC853" s="3"/>
      <c r="NJD853" s="3"/>
      <c r="NJE853" s="3"/>
      <c r="NJF853" s="3"/>
      <c r="NJG853" s="3"/>
      <c r="NJH853" s="3"/>
      <c r="NJI853" s="3"/>
      <c r="NJJ853" s="3"/>
      <c r="NJK853" s="3"/>
      <c r="NJL853" s="3"/>
      <c r="NJM853" s="3"/>
      <c r="NJN853" s="3"/>
      <c r="NJO853" s="3"/>
      <c r="NJP853" s="3"/>
      <c r="NJQ853" s="3"/>
      <c r="NJR853" s="3"/>
      <c r="NJS853" s="3"/>
      <c r="NJT853" s="3"/>
      <c r="NJU853" s="3"/>
      <c r="NJV853" s="3"/>
      <c r="NJW853" s="3"/>
      <c r="NJX853" s="3"/>
      <c r="NJY853" s="3"/>
      <c r="NJZ853" s="3"/>
      <c r="NKA853" s="3"/>
      <c r="NKB853" s="3"/>
      <c r="NKC853" s="3"/>
      <c r="NKD853" s="3"/>
      <c r="NKE853" s="3"/>
      <c r="NKF853" s="3"/>
      <c r="NKG853" s="3"/>
      <c r="NKH853" s="3"/>
      <c r="NKI853" s="3"/>
      <c r="NKJ853" s="3"/>
      <c r="NKK853" s="3"/>
      <c r="NKL853" s="3"/>
      <c r="NKM853" s="3"/>
      <c r="NKN853" s="3"/>
      <c r="NKO853" s="3"/>
      <c r="NKP853" s="3"/>
      <c r="NKQ853" s="3"/>
      <c r="NKR853" s="3"/>
      <c r="NKS853" s="3"/>
      <c r="NKT853" s="3"/>
      <c r="NKU853" s="3"/>
      <c r="NKV853" s="3"/>
      <c r="NKW853" s="3"/>
      <c r="NKX853" s="3"/>
      <c r="NKY853" s="3"/>
      <c r="NKZ853" s="3"/>
      <c r="NLA853" s="3"/>
      <c r="NLB853" s="3"/>
      <c r="NLC853" s="3"/>
      <c r="NLD853" s="3"/>
      <c r="NLE853" s="3"/>
      <c r="NLF853" s="3"/>
      <c r="NLG853" s="3"/>
      <c r="NLH853" s="3"/>
      <c r="NLI853" s="3"/>
      <c r="NLJ853" s="3"/>
      <c r="NLK853" s="3"/>
      <c r="NLL853" s="3"/>
      <c r="NLM853" s="3"/>
      <c r="NLN853" s="3"/>
      <c r="NLO853" s="3"/>
      <c r="NLP853" s="3"/>
      <c r="NLQ853" s="3"/>
      <c r="NLR853" s="3"/>
      <c r="NLS853" s="3"/>
      <c r="NLT853" s="3"/>
      <c r="NLU853" s="3"/>
      <c r="NLV853" s="3"/>
      <c r="NLW853" s="3"/>
      <c r="NLX853" s="3"/>
      <c r="NLY853" s="3"/>
      <c r="NLZ853" s="3"/>
      <c r="NMA853" s="3"/>
      <c r="NMB853" s="3"/>
      <c r="NMC853" s="3"/>
      <c r="NMD853" s="3"/>
      <c r="NME853" s="3"/>
      <c r="NMF853" s="3"/>
      <c r="NMG853" s="3"/>
      <c r="NMH853" s="3"/>
      <c r="NMI853" s="3"/>
      <c r="NMJ853" s="3"/>
      <c r="NMK853" s="3"/>
      <c r="NML853" s="3"/>
      <c r="NMM853" s="3"/>
      <c r="NMN853" s="3"/>
      <c r="NMO853" s="3"/>
      <c r="NMP853" s="3"/>
      <c r="NMQ853" s="3"/>
      <c r="NMR853" s="3"/>
      <c r="NMS853" s="3"/>
      <c r="NMT853" s="3"/>
      <c r="NMU853" s="3"/>
      <c r="NMV853" s="3"/>
      <c r="NMW853" s="3"/>
      <c r="NMX853" s="3"/>
      <c r="NMY853" s="3"/>
      <c r="NMZ853" s="3"/>
      <c r="NNA853" s="3"/>
      <c r="NNB853" s="3"/>
      <c r="NNC853" s="3"/>
      <c r="NND853" s="3"/>
      <c r="NNE853" s="3"/>
      <c r="NNF853" s="3"/>
      <c r="NNG853" s="3"/>
      <c r="NNH853" s="3"/>
      <c r="NNI853" s="3"/>
      <c r="NNJ853" s="3"/>
      <c r="NNK853" s="3"/>
      <c r="NNL853" s="3"/>
      <c r="NNM853" s="3"/>
      <c r="NNN853" s="3"/>
      <c r="NNO853" s="3"/>
      <c r="NNP853" s="3"/>
      <c r="NNQ853" s="3"/>
      <c r="NNR853" s="3"/>
      <c r="NNS853" s="3"/>
      <c r="NNT853" s="3"/>
      <c r="NNU853" s="3"/>
      <c r="NNV853" s="3"/>
      <c r="NNW853" s="3"/>
      <c r="NNX853" s="3"/>
      <c r="NNY853" s="3"/>
      <c r="NNZ853" s="3"/>
      <c r="NOA853" s="3"/>
      <c r="NOB853" s="3"/>
      <c r="NOC853" s="3"/>
      <c r="NOD853" s="3"/>
      <c r="NOE853" s="3"/>
      <c r="NOF853" s="3"/>
      <c r="NOG853" s="3"/>
      <c r="NOH853" s="3"/>
      <c r="NOI853" s="3"/>
      <c r="NOJ853" s="3"/>
      <c r="NOK853" s="3"/>
      <c r="NOL853" s="3"/>
      <c r="NOM853" s="3"/>
      <c r="NON853" s="3"/>
      <c r="NOO853" s="3"/>
      <c r="NOP853" s="3"/>
      <c r="NOQ853" s="3"/>
      <c r="NOR853" s="3"/>
      <c r="NOS853" s="3"/>
      <c r="NOT853" s="3"/>
      <c r="NOU853" s="3"/>
      <c r="NOV853" s="3"/>
      <c r="NOW853" s="3"/>
      <c r="NOX853" s="3"/>
      <c r="NOY853" s="3"/>
      <c r="NOZ853" s="3"/>
      <c r="NPA853" s="3"/>
      <c r="NPB853" s="3"/>
      <c r="NPC853" s="3"/>
      <c r="NPD853" s="3"/>
      <c r="NPE853" s="3"/>
      <c r="NPF853" s="3"/>
      <c r="NPG853" s="3"/>
      <c r="NPH853" s="3"/>
      <c r="NPI853" s="3"/>
      <c r="NPJ853" s="3"/>
      <c r="NPK853" s="3"/>
      <c r="NPL853" s="3"/>
      <c r="NPM853" s="3"/>
      <c r="NPN853" s="3"/>
      <c r="NPO853" s="3"/>
      <c r="NPP853" s="3"/>
      <c r="NPQ853" s="3"/>
      <c r="NPR853" s="3"/>
      <c r="NPS853" s="3"/>
      <c r="NPT853" s="3"/>
      <c r="NPU853" s="3"/>
      <c r="NPV853" s="3"/>
      <c r="NPW853" s="3"/>
      <c r="NPX853" s="3"/>
      <c r="NPY853" s="3"/>
      <c r="NPZ853" s="3"/>
      <c r="NQA853" s="3"/>
      <c r="NQB853" s="3"/>
      <c r="NQC853" s="3"/>
      <c r="NQD853" s="3"/>
      <c r="NQE853" s="3"/>
      <c r="NQF853" s="3"/>
      <c r="NQG853" s="3"/>
      <c r="NQH853" s="3"/>
      <c r="NQI853" s="3"/>
      <c r="NQJ853" s="3"/>
      <c r="NQK853" s="3"/>
      <c r="NQL853" s="3"/>
      <c r="NQM853" s="3"/>
      <c r="NQN853" s="3"/>
      <c r="NQO853" s="3"/>
      <c r="NQP853" s="3"/>
      <c r="NQQ853" s="3"/>
      <c r="NQR853" s="3"/>
      <c r="NQS853" s="3"/>
      <c r="NQT853" s="3"/>
      <c r="NQU853" s="3"/>
      <c r="NQV853" s="3"/>
      <c r="NQW853" s="3"/>
      <c r="NQX853" s="3"/>
      <c r="NQY853" s="3"/>
      <c r="NQZ853" s="3"/>
      <c r="NRA853" s="3"/>
      <c r="NRB853" s="3"/>
      <c r="NRC853" s="3"/>
      <c r="NRD853" s="3"/>
      <c r="NRE853" s="3"/>
      <c r="NRF853" s="3"/>
      <c r="NRG853" s="3"/>
      <c r="NRH853" s="3"/>
      <c r="NRI853" s="3"/>
      <c r="NRJ853" s="3"/>
      <c r="NRK853" s="3"/>
      <c r="NRL853" s="3"/>
      <c r="NRM853" s="3"/>
      <c r="NRN853" s="3"/>
      <c r="NRO853" s="3"/>
      <c r="NRP853" s="3"/>
      <c r="NRQ853" s="3"/>
      <c r="NRR853" s="3"/>
      <c r="NRS853" s="3"/>
      <c r="NRT853" s="3"/>
      <c r="NRU853" s="3"/>
      <c r="NRV853" s="3"/>
      <c r="NRW853" s="3"/>
      <c r="NRX853" s="3"/>
      <c r="NRY853" s="3"/>
      <c r="NRZ853" s="3"/>
      <c r="NSA853" s="3"/>
      <c r="NSB853" s="3"/>
      <c r="NSC853" s="3"/>
      <c r="NSD853" s="3"/>
      <c r="NSE853" s="3"/>
      <c r="NSF853" s="3"/>
      <c r="NSG853" s="3"/>
      <c r="NSH853" s="3"/>
      <c r="NSI853" s="3"/>
      <c r="NSJ853" s="3"/>
      <c r="NSK853" s="3"/>
      <c r="NSL853" s="3"/>
      <c r="NSM853" s="3"/>
      <c r="NSN853" s="3"/>
      <c r="NSO853" s="3"/>
      <c r="NSP853" s="3"/>
      <c r="NSQ853" s="3"/>
      <c r="NSR853" s="3"/>
      <c r="NSS853" s="3"/>
      <c r="NST853" s="3"/>
      <c r="NSU853" s="3"/>
      <c r="NSV853" s="3"/>
      <c r="NSW853" s="3"/>
      <c r="NSX853" s="3"/>
      <c r="NSY853" s="3"/>
      <c r="NSZ853" s="3"/>
      <c r="NTA853" s="3"/>
      <c r="NTB853" s="3"/>
      <c r="NTC853" s="3"/>
      <c r="NTD853" s="3"/>
      <c r="NTE853" s="3"/>
      <c r="NTF853" s="3"/>
      <c r="NTG853" s="3"/>
      <c r="NTH853" s="3"/>
      <c r="NTI853" s="3"/>
      <c r="NTJ853" s="3"/>
      <c r="NTK853" s="3"/>
      <c r="NTL853" s="3"/>
      <c r="NTM853" s="3"/>
      <c r="NTN853" s="3"/>
      <c r="NTO853" s="3"/>
      <c r="NTP853" s="3"/>
      <c r="NTQ853" s="3"/>
      <c r="NTR853" s="3"/>
      <c r="NTS853" s="3"/>
      <c r="NTT853" s="3"/>
      <c r="NTU853" s="3"/>
      <c r="NTV853" s="3"/>
      <c r="NTW853" s="3"/>
      <c r="NTX853" s="3"/>
      <c r="NTY853" s="3"/>
      <c r="NTZ853" s="3"/>
      <c r="NUA853" s="3"/>
      <c r="NUB853" s="3"/>
      <c r="NUC853" s="3"/>
      <c r="NUD853" s="3"/>
      <c r="NUE853" s="3"/>
      <c r="NUF853" s="3"/>
      <c r="NUG853" s="3"/>
      <c r="NUH853" s="3"/>
      <c r="NUI853" s="3"/>
      <c r="NUJ853" s="3"/>
      <c r="NUK853" s="3"/>
      <c r="NUL853" s="3"/>
      <c r="NUM853" s="3"/>
      <c r="NUN853" s="3"/>
      <c r="NUO853" s="3"/>
      <c r="NUP853" s="3"/>
      <c r="NUQ853" s="3"/>
      <c r="NUR853" s="3"/>
      <c r="NUS853" s="3"/>
      <c r="NUT853" s="3"/>
      <c r="NUU853" s="3"/>
      <c r="NUV853" s="3"/>
      <c r="NUW853" s="3"/>
      <c r="NUX853" s="3"/>
      <c r="NUY853" s="3"/>
      <c r="NUZ853" s="3"/>
      <c r="NVA853" s="3"/>
      <c r="NVB853" s="3"/>
      <c r="NVC853" s="3"/>
      <c r="NVD853" s="3"/>
      <c r="NVE853" s="3"/>
      <c r="NVF853" s="3"/>
      <c r="NVG853" s="3"/>
      <c r="NVH853" s="3"/>
      <c r="NVI853" s="3"/>
      <c r="NVJ853" s="3"/>
      <c r="NVK853" s="3"/>
      <c r="NVL853" s="3"/>
      <c r="NVM853" s="3"/>
      <c r="NVN853" s="3"/>
      <c r="NVO853" s="3"/>
      <c r="NVP853" s="3"/>
      <c r="NVQ853" s="3"/>
      <c r="NVR853" s="3"/>
      <c r="NVS853" s="3"/>
      <c r="NVT853" s="3"/>
      <c r="NVU853" s="3"/>
      <c r="NVV853" s="3"/>
      <c r="NVW853" s="3"/>
      <c r="NVX853" s="3"/>
      <c r="NVY853" s="3"/>
      <c r="NVZ853" s="3"/>
      <c r="NWA853" s="3"/>
      <c r="NWB853" s="3"/>
      <c r="NWC853" s="3"/>
      <c r="NWD853" s="3"/>
      <c r="NWE853" s="3"/>
      <c r="NWF853" s="3"/>
      <c r="NWG853" s="3"/>
      <c r="NWH853" s="3"/>
      <c r="NWI853" s="3"/>
      <c r="NWJ853" s="3"/>
      <c r="NWK853" s="3"/>
      <c r="NWL853" s="3"/>
      <c r="NWM853" s="3"/>
      <c r="NWN853" s="3"/>
      <c r="NWO853" s="3"/>
      <c r="NWP853" s="3"/>
      <c r="NWQ853" s="3"/>
      <c r="NWR853" s="3"/>
      <c r="NWS853" s="3"/>
      <c r="NWT853" s="3"/>
      <c r="NWU853" s="3"/>
      <c r="NWV853" s="3"/>
      <c r="NWW853" s="3"/>
      <c r="NWX853" s="3"/>
      <c r="NWY853" s="3"/>
      <c r="NWZ853" s="3"/>
      <c r="NXA853" s="3"/>
      <c r="NXB853" s="3"/>
      <c r="NXC853" s="3"/>
      <c r="NXD853" s="3"/>
      <c r="NXE853" s="3"/>
      <c r="NXF853" s="3"/>
      <c r="NXG853" s="3"/>
      <c r="NXH853" s="3"/>
      <c r="NXI853" s="3"/>
      <c r="NXJ853" s="3"/>
      <c r="NXK853" s="3"/>
      <c r="NXL853" s="3"/>
      <c r="NXM853" s="3"/>
      <c r="NXN853" s="3"/>
      <c r="NXO853" s="3"/>
      <c r="NXP853" s="3"/>
      <c r="NXQ853" s="3"/>
      <c r="NXR853" s="3"/>
      <c r="NXS853" s="3"/>
      <c r="NXT853" s="3"/>
      <c r="NXU853" s="3"/>
      <c r="NXV853" s="3"/>
      <c r="NXW853" s="3"/>
      <c r="NXX853" s="3"/>
      <c r="NXY853" s="3"/>
      <c r="NXZ853" s="3"/>
      <c r="NYA853" s="3"/>
      <c r="NYB853" s="3"/>
      <c r="NYC853" s="3"/>
      <c r="NYD853" s="3"/>
      <c r="NYE853" s="3"/>
      <c r="NYF853" s="3"/>
      <c r="NYG853" s="3"/>
      <c r="NYH853" s="3"/>
      <c r="NYI853" s="3"/>
      <c r="NYJ853" s="3"/>
      <c r="NYK853" s="3"/>
      <c r="NYL853" s="3"/>
      <c r="NYM853" s="3"/>
      <c r="NYN853" s="3"/>
      <c r="NYO853" s="3"/>
      <c r="NYP853" s="3"/>
      <c r="NYQ853" s="3"/>
      <c r="NYR853" s="3"/>
      <c r="NYS853" s="3"/>
      <c r="NYT853" s="3"/>
      <c r="NYU853" s="3"/>
      <c r="NYV853" s="3"/>
      <c r="NYW853" s="3"/>
      <c r="NYX853" s="3"/>
      <c r="NYY853" s="3"/>
      <c r="NYZ853" s="3"/>
      <c r="NZA853" s="3"/>
      <c r="NZB853" s="3"/>
      <c r="NZC853" s="3"/>
      <c r="NZD853" s="3"/>
      <c r="NZE853" s="3"/>
      <c r="NZF853" s="3"/>
      <c r="NZG853" s="3"/>
      <c r="NZH853" s="3"/>
      <c r="NZI853" s="3"/>
      <c r="NZJ853" s="3"/>
      <c r="NZK853" s="3"/>
      <c r="NZL853" s="3"/>
      <c r="NZM853" s="3"/>
      <c r="NZN853" s="3"/>
      <c r="NZO853" s="3"/>
      <c r="NZP853" s="3"/>
      <c r="NZQ853" s="3"/>
      <c r="NZR853" s="3"/>
      <c r="NZS853" s="3"/>
      <c r="NZT853" s="3"/>
      <c r="NZU853" s="3"/>
      <c r="NZV853" s="3"/>
      <c r="NZW853" s="3"/>
      <c r="NZX853" s="3"/>
      <c r="NZY853" s="3"/>
      <c r="NZZ853" s="3"/>
      <c r="OAA853" s="3"/>
      <c r="OAB853" s="3"/>
      <c r="OAC853" s="3"/>
      <c r="OAD853" s="3"/>
      <c r="OAE853" s="3"/>
      <c r="OAF853" s="3"/>
      <c r="OAG853" s="3"/>
      <c r="OAH853" s="3"/>
      <c r="OAI853" s="3"/>
      <c r="OAJ853" s="3"/>
      <c r="OAK853" s="3"/>
      <c r="OAL853" s="3"/>
      <c r="OAM853" s="3"/>
      <c r="OAN853" s="3"/>
      <c r="OAO853" s="3"/>
      <c r="OAP853" s="3"/>
      <c r="OAQ853" s="3"/>
      <c r="OAR853" s="3"/>
      <c r="OAS853" s="3"/>
      <c r="OAT853" s="3"/>
      <c r="OAU853" s="3"/>
      <c r="OAV853" s="3"/>
      <c r="OAW853" s="3"/>
      <c r="OAX853" s="3"/>
      <c r="OAY853" s="3"/>
      <c r="OAZ853" s="3"/>
      <c r="OBA853" s="3"/>
      <c r="OBB853" s="3"/>
      <c r="OBC853" s="3"/>
      <c r="OBD853" s="3"/>
      <c r="OBE853" s="3"/>
      <c r="OBF853" s="3"/>
      <c r="OBG853" s="3"/>
      <c r="OBH853" s="3"/>
      <c r="OBI853" s="3"/>
      <c r="OBJ853" s="3"/>
      <c r="OBK853" s="3"/>
      <c r="OBL853" s="3"/>
      <c r="OBM853" s="3"/>
      <c r="OBN853" s="3"/>
      <c r="OBO853" s="3"/>
      <c r="OBP853" s="3"/>
      <c r="OBQ853" s="3"/>
      <c r="OBR853" s="3"/>
      <c r="OBS853" s="3"/>
      <c r="OBT853" s="3"/>
      <c r="OBU853" s="3"/>
      <c r="OBV853" s="3"/>
      <c r="OBW853" s="3"/>
      <c r="OBX853" s="3"/>
      <c r="OBY853" s="3"/>
      <c r="OBZ853" s="3"/>
      <c r="OCA853" s="3"/>
      <c r="OCB853" s="3"/>
      <c r="OCC853" s="3"/>
      <c r="OCD853" s="3"/>
      <c r="OCE853" s="3"/>
      <c r="OCF853" s="3"/>
      <c r="OCG853" s="3"/>
      <c r="OCH853" s="3"/>
      <c r="OCI853" s="3"/>
      <c r="OCJ853" s="3"/>
      <c r="OCK853" s="3"/>
      <c r="OCL853" s="3"/>
      <c r="OCM853" s="3"/>
      <c r="OCN853" s="3"/>
      <c r="OCO853" s="3"/>
      <c r="OCP853" s="3"/>
      <c r="OCQ853" s="3"/>
      <c r="OCR853" s="3"/>
      <c r="OCS853" s="3"/>
      <c r="OCT853" s="3"/>
      <c r="OCU853" s="3"/>
      <c r="OCV853" s="3"/>
      <c r="OCW853" s="3"/>
      <c r="OCX853" s="3"/>
      <c r="OCY853" s="3"/>
      <c r="OCZ853" s="3"/>
      <c r="ODA853" s="3"/>
      <c r="ODB853" s="3"/>
      <c r="ODC853" s="3"/>
      <c r="ODD853" s="3"/>
      <c r="ODE853" s="3"/>
      <c r="ODF853" s="3"/>
      <c r="ODG853" s="3"/>
      <c r="ODH853" s="3"/>
      <c r="ODI853" s="3"/>
      <c r="ODJ853" s="3"/>
      <c r="ODK853" s="3"/>
      <c r="ODL853" s="3"/>
      <c r="ODM853" s="3"/>
      <c r="ODN853" s="3"/>
      <c r="ODO853" s="3"/>
      <c r="ODP853" s="3"/>
      <c r="ODQ853" s="3"/>
      <c r="ODR853" s="3"/>
      <c r="ODS853" s="3"/>
      <c r="ODT853" s="3"/>
      <c r="ODU853" s="3"/>
      <c r="ODV853" s="3"/>
      <c r="ODW853" s="3"/>
      <c r="ODX853" s="3"/>
      <c r="ODY853" s="3"/>
      <c r="ODZ853" s="3"/>
      <c r="OEA853" s="3"/>
      <c r="OEB853" s="3"/>
      <c r="OEC853" s="3"/>
      <c r="OED853" s="3"/>
      <c r="OEE853" s="3"/>
      <c r="OEF853" s="3"/>
      <c r="OEG853" s="3"/>
      <c r="OEH853" s="3"/>
      <c r="OEI853" s="3"/>
      <c r="OEJ853" s="3"/>
      <c r="OEK853" s="3"/>
      <c r="OEL853" s="3"/>
      <c r="OEM853" s="3"/>
      <c r="OEN853" s="3"/>
      <c r="OEO853" s="3"/>
      <c r="OEP853" s="3"/>
      <c r="OEQ853" s="3"/>
      <c r="OER853" s="3"/>
      <c r="OES853" s="3"/>
      <c r="OET853" s="3"/>
      <c r="OEU853" s="3"/>
      <c r="OEV853" s="3"/>
      <c r="OEW853" s="3"/>
      <c r="OEX853" s="3"/>
      <c r="OEY853" s="3"/>
      <c r="OEZ853" s="3"/>
      <c r="OFA853" s="3"/>
      <c r="OFB853" s="3"/>
      <c r="OFC853" s="3"/>
      <c r="OFD853" s="3"/>
      <c r="OFE853" s="3"/>
      <c r="OFF853" s="3"/>
      <c r="OFG853" s="3"/>
      <c r="OFH853" s="3"/>
      <c r="OFI853" s="3"/>
      <c r="OFJ853" s="3"/>
      <c r="OFK853" s="3"/>
      <c r="OFL853" s="3"/>
      <c r="OFM853" s="3"/>
      <c r="OFN853" s="3"/>
      <c r="OFO853" s="3"/>
      <c r="OFP853" s="3"/>
      <c r="OFQ853" s="3"/>
      <c r="OFR853" s="3"/>
      <c r="OFS853" s="3"/>
      <c r="OFT853" s="3"/>
      <c r="OFU853" s="3"/>
      <c r="OFV853" s="3"/>
      <c r="OFW853" s="3"/>
      <c r="OFX853" s="3"/>
      <c r="OFY853" s="3"/>
      <c r="OFZ853" s="3"/>
      <c r="OGA853" s="3"/>
      <c r="OGB853" s="3"/>
      <c r="OGC853" s="3"/>
      <c r="OGD853" s="3"/>
      <c r="OGE853" s="3"/>
      <c r="OGF853" s="3"/>
      <c r="OGG853" s="3"/>
      <c r="OGH853" s="3"/>
      <c r="OGI853" s="3"/>
      <c r="OGJ853" s="3"/>
      <c r="OGK853" s="3"/>
      <c r="OGL853" s="3"/>
      <c r="OGM853" s="3"/>
      <c r="OGN853" s="3"/>
      <c r="OGO853" s="3"/>
      <c r="OGP853" s="3"/>
      <c r="OGQ853" s="3"/>
      <c r="OGR853" s="3"/>
      <c r="OGS853" s="3"/>
      <c r="OGT853" s="3"/>
      <c r="OGU853" s="3"/>
      <c r="OGV853" s="3"/>
      <c r="OGW853" s="3"/>
      <c r="OGX853" s="3"/>
      <c r="OGY853" s="3"/>
      <c r="OGZ853" s="3"/>
      <c r="OHA853" s="3"/>
      <c r="OHB853" s="3"/>
      <c r="OHC853" s="3"/>
      <c r="OHD853" s="3"/>
      <c r="OHE853" s="3"/>
      <c r="OHF853" s="3"/>
      <c r="OHG853" s="3"/>
      <c r="OHH853" s="3"/>
      <c r="OHI853" s="3"/>
      <c r="OHJ853" s="3"/>
      <c r="OHK853" s="3"/>
      <c r="OHL853" s="3"/>
      <c r="OHM853" s="3"/>
      <c r="OHN853" s="3"/>
      <c r="OHO853" s="3"/>
      <c r="OHP853" s="3"/>
      <c r="OHQ853" s="3"/>
      <c r="OHR853" s="3"/>
      <c r="OHS853" s="3"/>
      <c r="OHT853" s="3"/>
      <c r="OHU853" s="3"/>
      <c r="OHV853" s="3"/>
      <c r="OHW853" s="3"/>
      <c r="OHX853" s="3"/>
      <c r="OHY853" s="3"/>
      <c r="OHZ853" s="3"/>
      <c r="OIA853" s="3"/>
      <c r="OIB853" s="3"/>
      <c r="OIC853" s="3"/>
      <c r="OID853" s="3"/>
      <c r="OIE853" s="3"/>
      <c r="OIF853" s="3"/>
      <c r="OIG853" s="3"/>
      <c r="OIH853" s="3"/>
      <c r="OII853" s="3"/>
      <c r="OIJ853" s="3"/>
      <c r="OIK853" s="3"/>
      <c r="OIL853" s="3"/>
      <c r="OIM853" s="3"/>
      <c r="OIN853" s="3"/>
      <c r="OIO853" s="3"/>
      <c r="OIP853" s="3"/>
      <c r="OIQ853" s="3"/>
      <c r="OIR853" s="3"/>
      <c r="OIS853" s="3"/>
      <c r="OIT853" s="3"/>
      <c r="OIU853" s="3"/>
      <c r="OIV853" s="3"/>
      <c r="OIW853" s="3"/>
      <c r="OIX853" s="3"/>
      <c r="OIY853" s="3"/>
      <c r="OIZ853" s="3"/>
      <c r="OJA853" s="3"/>
      <c r="OJB853" s="3"/>
      <c r="OJC853" s="3"/>
      <c r="OJD853" s="3"/>
      <c r="OJE853" s="3"/>
      <c r="OJF853" s="3"/>
      <c r="OJG853" s="3"/>
      <c r="OJH853" s="3"/>
      <c r="OJI853" s="3"/>
      <c r="OJJ853" s="3"/>
      <c r="OJK853" s="3"/>
      <c r="OJL853" s="3"/>
      <c r="OJM853" s="3"/>
      <c r="OJN853" s="3"/>
      <c r="OJO853" s="3"/>
      <c r="OJP853" s="3"/>
      <c r="OJQ853" s="3"/>
      <c r="OJR853" s="3"/>
      <c r="OJS853" s="3"/>
      <c r="OJT853" s="3"/>
      <c r="OJU853" s="3"/>
      <c r="OJV853" s="3"/>
      <c r="OJW853" s="3"/>
      <c r="OJX853" s="3"/>
      <c r="OJY853" s="3"/>
      <c r="OJZ853" s="3"/>
      <c r="OKA853" s="3"/>
      <c r="OKB853" s="3"/>
      <c r="OKC853" s="3"/>
      <c r="OKD853" s="3"/>
      <c r="OKE853" s="3"/>
      <c r="OKF853" s="3"/>
      <c r="OKG853" s="3"/>
      <c r="OKH853" s="3"/>
      <c r="OKI853" s="3"/>
      <c r="OKJ853" s="3"/>
      <c r="OKK853" s="3"/>
      <c r="OKL853" s="3"/>
      <c r="OKM853" s="3"/>
      <c r="OKN853" s="3"/>
      <c r="OKO853" s="3"/>
      <c r="OKP853" s="3"/>
      <c r="OKQ853" s="3"/>
      <c r="OKR853" s="3"/>
      <c r="OKS853" s="3"/>
      <c r="OKT853" s="3"/>
      <c r="OKU853" s="3"/>
      <c r="OKV853" s="3"/>
      <c r="OKW853" s="3"/>
      <c r="OKX853" s="3"/>
      <c r="OKY853" s="3"/>
      <c r="OKZ853" s="3"/>
      <c r="OLA853" s="3"/>
      <c r="OLB853" s="3"/>
      <c r="OLC853" s="3"/>
      <c r="OLD853" s="3"/>
      <c r="OLE853" s="3"/>
      <c r="OLF853" s="3"/>
      <c r="OLG853" s="3"/>
      <c r="OLH853" s="3"/>
      <c r="OLI853" s="3"/>
      <c r="OLJ853" s="3"/>
      <c r="OLK853" s="3"/>
      <c r="OLL853" s="3"/>
      <c r="OLM853" s="3"/>
      <c r="OLN853" s="3"/>
      <c r="OLO853" s="3"/>
      <c r="OLP853" s="3"/>
      <c r="OLQ853" s="3"/>
      <c r="OLR853" s="3"/>
      <c r="OLS853" s="3"/>
      <c r="OLT853" s="3"/>
      <c r="OLU853" s="3"/>
      <c r="OLV853" s="3"/>
      <c r="OLW853" s="3"/>
      <c r="OLX853" s="3"/>
      <c r="OLY853" s="3"/>
      <c r="OLZ853" s="3"/>
      <c r="OMA853" s="3"/>
      <c r="OMB853" s="3"/>
      <c r="OMC853" s="3"/>
      <c r="OMD853" s="3"/>
      <c r="OME853" s="3"/>
      <c r="OMF853" s="3"/>
      <c r="OMG853" s="3"/>
      <c r="OMH853" s="3"/>
      <c r="OMI853" s="3"/>
      <c r="OMJ853" s="3"/>
      <c r="OMK853" s="3"/>
      <c r="OML853" s="3"/>
      <c r="OMM853" s="3"/>
      <c r="OMN853" s="3"/>
      <c r="OMO853" s="3"/>
      <c r="OMP853" s="3"/>
      <c r="OMQ853" s="3"/>
      <c r="OMR853" s="3"/>
      <c r="OMS853" s="3"/>
      <c r="OMT853" s="3"/>
      <c r="OMU853" s="3"/>
      <c r="OMV853" s="3"/>
      <c r="OMW853" s="3"/>
      <c r="OMX853" s="3"/>
      <c r="OMY853" s="3"/>
      <c r="OMZ853" s="3"/>
      <c r="ONA853" s="3"/>
      <c r="ONB853" s="3"/>
      <c r="ONC853" s="3"/>
      <c r="OND853" s="3"/>
      <c r="ONE853" s="3"/>
      <c r="ONF853" s="3"/>
      <c r="ONG853" s="3"/>
      <c r="ONH853" s="3"/>
      <c r="ONI853" s="3"/>
      <c r="ONJ853" s="3"/>
      <c r="ONK853" s="3"/>
      <c r="ONL853" s="3"/>
      <c r="ONM853" s="3"/>
      <c r="ONN853" s="3"/>
      <c r="ONO853" s="3"/>
      <c r="ONP853" s="3"/>
      <c r="ONQ853" s="3"/>
      <c r="ONR853" s="3"/>
      <c r="ONS853" s="3"/>
      <c r="ONT853" s="3"/>
      <c r="ONU853" s="3"/>
      <c r="ONV853" s="3"/>
      <c r="ONW853" s="3"/>
      <c r="ONX853" s="3"/>
      <c r="ONY853" s="3"/>
      <c r="ONZ853" s="3"/>
      <c r="OOA853" s="3"/>
      <c r="OOB853" s="3"/>
      <c r="OOC853" s="3"/>
      <c r="OOD853" s="3"/>
      <c r="OOE853" s="3"/>
      <c r="OOF853" s="3"/>
      <c r="OOG853" s="3"/>
      <c r="OOH853" s="3"/>
      <c r="OOI853" s="3"/>
      <c r="OOJ853" s="3"/>
      <c r="OOK853" s="3"/>
      <c r="OOL853" s="3"/>
      <c r="OOM853" s="3"/>
      <c r="OON853" s="3"/>
      <c r="OOO853" s="3"/>
      <c r="OOP853" s="3"/>
      <c r="OOQ853" s="3"/>
      <c r="OOR853" s="3"/>
      <c r="OOS853" s="3"/>
      <c r="OOT853" s="3"/>
      <c r="OOU853" s="3"/>
      <c r="OOV853" s="3"/>
      <c r="OOW853" s="3"/>
      <c r="OOX853" s="3"/>
      <c r="OOY853" s="3"/>
      <c r="OOZ853" s="3"/>
      <c r="OPA853" s="3"/>
      <c r="OPB853" s="3"/>
      <c r="OPC853" s="3"/>
      <c r="OPD853" s="3"/>
      <c r="OPE853" s="3"/>
      <c r="OPF853" s="3"/>
      <c r="OPG853" s="3"/>
      <c r="OPH853" s="3"/>
      <c r="OPI853" s="3"/>
      <c r="OPJ853" s="3"/>
      <c r="OPK853" s="3"/>
      <c r="OPL853" s="3"/>
      <c r="OPM853" s="3"/>
      <c r="OPN853" s="3"/>
      <c r="OPO853" s="3"/>
      <c r="OPP853" s="3"/>
      <c r="OPQ853" s="3"/>
      <c r="OPR853" s="3"/>
      <c r="OPS853" s="3"/>
      <c r="OPT853" s="3"/>
      <c r="OPU853" s="3"/>
      <c r="OPV853" s="3"/>
      <c r="OPW853" s="3"/>
      <c r="OPX853" s="3"/>
      <c r="OPY853" s="3"/>
      <c r="OPZ853" s="3"/>
      <c r="OQA853" s="3"/>
      <c r="OQB853" s="3"/>
      <c r="OQC853" s="3"/>
      <c r="OQD853" s="3"/>
      <c r="OQE853" s="3"/>
      <c r="OQF853" s="3"/>
      <c r="OQG853" s="3"/>
      <c r="OQH853" s="3"/>
      <c r="OQI853" s="3"/>
      <c r="OQJ853" s="3"/>
      <c r="OQK853" s="3"/>
      <c r="OQL853" s="3"/>
      <c r="OQM853" s="3"/>
      <c r="OQN853" s="3"/>
      <c r="OQO853" s="3"/>
      <c r="OQP853" s="3"/>
      <c r="OQQ853" s="3"/>
      <c r="OQR853" s="3"/>
      <c r="OQS853" s="3"/>
      <c r="OQT853" s="3"/>
      <c r="OQU853" s="3"/>
      <c r="OQV853" s="3"/>
      <c r="OQW853" s="3"/>
      <c r="OQX853" s="3"/>
      <c r="OQY853" s="3"/>
      <c r="OQZ853" s="3"/>
      <c r="ORA853" s="3"/>
      <c r="ORB853" s="3"/>
      <c r="ORC853" s="3"/>
      <c r="ORD853" s="3"/>
      <c r="ORE853" s="3"/>
      <c r="ORF853" s="3"/>
      <c r="ORG853" s="3"/>
      <c r="ORH853" s="3"/>
      <c r="ORI853" s="3"/>
      <c r="ORJ853" s="3"/>
      <c r="ORK853" s="3"/>
      <c r="ORL853" s="3"/>
      <c r="ORM853" s="3"/>
      <c r="ORN853" s="3"/>
      <c r="ORO853" s="3"/>
      <c r="ORP853" s="3"/>
      <c r="ORQ853" s="3"/>
      <c r="ORR853" s="3"/>
      <c r="ORS853" s="3"/>
      <c r="ORT853" s="3"/>
      <c r="ORU853" s="3"/>
      <c r="ORV853" s="3"/>
      <c r="ORW853" s="3"/>
      <c r="ORX853" s="3"/>
      <c r="ORY853" s="3"/>
      <c r="ORZ853" s="3"/>
      <c r="OSA853" s="3"/>
      <c r="OSB853" s="3"/>
      <c r="OSC853" s="3"/>
      <c r="OSD853" s="3"/>
      <c r="OSE853" s="3"/>
      <c r="OSF853" s="3"/>
      <c r="OSG853" s="3"/>
      <c r="OSH853" s="3"/>
      <c r="OSI853" s="3"/>
      <c r="OSJ853" s="3"/>
      <c r="OSK853" s="3"/>
      <c r="OSL853" s="3"/>
      <c r="OSM853" s="3"/>
      <c r="OSN853" s="3"/>
      <c r="OSO853" s="3"/>
      <c r="OSP853" s="3"/>
      <c r="OSQ853" s="3"/>
      <c r="OSR853" s="3"/>
      <c r="OSS853" s="3"/>
      <c r="OST853" s="3"/>
      <c r="OSU853" s="3"/>
      <c r="OSV853" s="3"/>
      <c r="OSW853" s="3"/>
      <c r="OSX853" s="3"/>
      <c r="OSY853" s="3"/>
      <c r="OSZ853" s="3"/>
      <c r="OTA853" s="3"/>
      <c r="OTB853" s="3"/>
      <c r="OTC853" s="3"/>
      <c r="OTD853" s="3"/>
      <c r="OTE853" s="3"/>
      <c r="OTF853" s="3"/>
      <c r="OTG853" s="3"/>
      <c r="OTH853" s="3"/>
      <c r="OTI853" s="3"/>
      <c r="OTJ853" s="3"/>
      <c r="OTK853" s="3"/>
      <c r="OTL853" s="3"/>
      <c r="OTM853" s="3"/>
      <c r="OTN853" s="3"/>
      <c r="OTO853" s="3"/>
      <c r="OTP853" s="3"/>
      <c r="OTQ853" s="3"/>
      <c r="OTR853" s="3"/>
      <c r="OTS853" s="3"/>
      <c r="OTT853" s="3"/>
      <c r="OTU853" s="3"/>
      <c r="OTV853" s="3"/>
      <c r="OTW853" s="3"/>
      <c r="OTX853" s="3"/>
      <c r="OTY853" s="3"/>
      <c r="OTZ853" s="3"/>
      <c r="OUA853" s="3"/>
      <c r="OUB853" s="3"/>
      <c r="OUC853" s="3"/>
      <c r="OUD853" s="3"/>
      <c r="OUE853" s="3"/>
      <c r="OUF853" s="3"/>
      <c r="OUG853" s="3"/>
      <c r="OUH853" s="3"/>
      <c r="OUI853" s="3"/>
      <c r="OUJ853" s="3"/>
      <c r="OUK853" s="3"/>
      <c r="OUL853" s="3"/>
      <c r="OUM853" s="3"/>
      <c r="OUN853" s="3"/>
      <c r="OUO853" s="3"/>
      <c r="OUP853" s="3"/>
      <c r="OUQ853" s="3"/>
      <c r="OUR853" s="3"/>
      <c r="OUS853" s="3"/>
      <c r="OUT853" s="3"/>
      <c r="OUU853" s="3"/>
      <c r="OUV853" s="3"/>
      <c r="OUW853" s="3"/>
      <c r="OUX853" s="3"/>
      <c r="OUY853" s="3"/>
      <c r="OUZ853" s="3"/>
      <c r="OVA853" s="3"/>
      <c r="OVB853" s="3"/>
      <c r="OVC853" s="3"/>
      <c r="OVD853" s="3"/>
      <c r="OVE853" s="3"/>
      <c r="OVF853" s="3"/>
      <c r="OVG853" s="3"/>
      <c r="OVH853" s="3"/>
      <c r="OVI853" s="3"/>
      <c r="OVJ853" s="3"/>
      <c r="OVK853" s="3"/>
      <c r="OVL853" s="3"/>
      <c r="OVM853" s="3"/>
      <c r="OVN853" s="3"/>
      <c r="OVO853" s="3"/>
      <c r="OVP853" s="3"/>
      <c r="OVQ853" s="3"/>
      <c r="OVR853" s="3"/>
      <c r="OVS853" s="3"/>
      <c r="OVT853" s="3"/>
      <c r="OVU853" s="3"/>
      <c r="OVV853" s="3"/>
      <c r="OVW853" s="3"/>
      <c r="OVX853" s="3"/>
      <c r="OVY853" s="3"/>
      <c r="OVZ853" s="3"/>
      <c r="OWA853" s="3"/>
      <c r="OWB853" s="3"/>
      <c r="OWC853" s="3"/>
      <c r="OWD853" s="3"/>
      <c r="OWE853" s="3"/>
      <c r="OWF853" s="3"/>
      <c r="OWG853" s="3"/>
      <c r="OWH853" s="3"/>
      <c r="OWI853" s="3"/>
      <c r="OWJ853" s="3"/>
      <c r="OWK853" s="3"/>
      <c r="OWL853" s="3"/>
      <c r="OWM853" s="3"/>
      <c r="OWN853" s="3"/>
      <c r="OWO853" s="3"/>
      <c r="OWP853" s="3"/>
      <c r="OWQ853" s="3"/>
      <c r="OWR853" s="3"/>
      <c r="OWS853" s="3"/>
      <c r="OWT853" s="3"/>
      <c r="OWU853" s="3"/>
      <c r="OWV853" s="3"/>
      <c r="OWW853" s="3"/>
      <c r="OWX853" s="3"/>
      <c r="OWY853" s="3"/>
      <c r="OWZ853" s="3"/>
      <c r="OXA853" s="3"/>
      <c r="OXB853" s="3"/>
      <c r="OXC853" s="3"/>
      <c r="OXD853" s="3"/>
      <c r="OXE853" s="3"/>
      <c r="OXF853" s="3"/>
      <c r="OXG853" s="3"/>
      <c r="OXH853" s="3"/>
      <c r="OXI853" s="3"/>
      <c r="OXJ853" s="3"/>
      <c r="OXK853" s="3"/>
      <c r="OXL853" s="3"/>
      <c r="OXM853" s="3"/>
      <c r="OXN853" s="3"/>
      <c r="OXO853" s="3"/>
      <c r="OXP853" s="3"/>
      <c r="OXQ853" s="3"/>
      <c r="OXR853" s="3"/>
      <c r="OXS853" s="3"/>
      <c r="OXT853" s="3"/>
      <c r="OXU853" s="3"/>
      <c r="OXV853" s="3"/>
      <c r="OXW853" s="3"/>
      <c r="OXX853" s="3"/>
      <c r="OXY853" s="3"/>
      <c r="OXZ853" s="3"/>
      <c r="OYA853" s="3"/>
      <c r="OYB853" s="3"/>
      <c r="OYC853" s="3"/>
      <c r="OYD853" s="3"/>
      <c r="OYE853" s="3"/>
      <c r="OYF853" s="3"/>
      <c r="OYG853" s="3"/>
      <c r="OYH853" s="3"/>
      <c r="OYI853" s="3"/>
      <c r="OYJ853" s="3"/>
      <c r="OYK853" s="3"/>
      <c r="OYL853" s="3"/>
      <c r="OYM853" s="3"/>
      <c r="OYN853" s="3"/>
      <c r="OYO853" s="3"/>
      <c r="OYP853" s="3"/>
      <c r="OYQ853" s="3"/>
      <c r="OYR853" s="3"/>
      <c r="OYS853" s="3"/>
      <c r="OYT853" s="3"/>
      <c r="OYU853" s="3"/>
      <c r="OYV853" s="3"/>
      <c r="OYW853" s="3"/>
      <c r="OYX853" s="3"/>
      <c r="OYY853" s="3"/>
      <c r="OYZ853" s="3"/>
      <c r="OZA853" s="3"/>
      <c r="OZB853" s="3"/>
      <c r="OZC853" s="3"/>
      <c r="OZD853" s="3"/>
      <c r="OZE853" s="3"/>
      <c r="OZF853" s="3"/>
      <c r="OZG853" s="3"/>
      <c r="OZH853" s="3"/>
      <c r="OZI853" s="3"/>
      <c r="OZJ853" s="3"/>
      <c r="OZK853" s="3"/>
      <c r="OZL853" s="3"/>
      <c r="OZM853" s="3"/>
      <c r="OZN853" s="3"/>
      <c r="OZO853" s="3"/>
      <c r="OZP853" s="3"/>
      <c r="OZQ853" s="3"/>
      <c r="OZR853" s="3"/>
      <c r="OZS853" s="3"/>
      <c r="OZT853" s="3"/>
      <c r="OZU853" s="3"/>
      <c r="OZV853" s="3"/>
      <c r="OZW853" s="3"/>
      <c r="OZX853" s="3"/>
      <c r="OZY853" s="3"/>
      <c r="OZZ853" s="3"/>
      <c r="PAA853" s="3"/>
      <c r="PAB853" s="3"/>
      <c r="PAC853" s="3"/>
      <c r="PAD853" s="3"/>
      <c r="PAE853" s="3"/>
      <c r="PAF853" s="3"/>
      <c r="PAG853" s="3"/>
      <c r="PAH853" s="3"/>
      <c r="PAI853" s="3"/>
      <c r="PAJ853" s="3"/>
      <c r="PAK853" s="3"/>
      <c r="PAL853" s="3"/>
      <c r="PAM853" s="3"/>
      <c r="PAN853" s="3"/>
      <c r="PAO853" s="3"/>
      <c r="PAP853" s="3"/>
      <c r="PAQ853" s="3"/>
      <c r="PAR853" s="3"/>
      <c r="PAS853" s="3"/>
      <c r="PAT853" s="3"/>
      <c r="PAU853" s="3"/>
      <c r="PAV853" s="3"/>
      <c r="PAW853" s="3"/>
      <c r="PAX853" s="3"/>
      <c r="PAY853" s="3"/>
      <c r="PAZ853" s="3"/>
      <c r="PBA853" s="3"/>
      <c r="PBB853" s="3"/>
      <c r="PBC853" s="3"/>
      <c r="PBD853" s="3"/>
      <c r="PBE853" s="3"/>
      <c r="PBF853" s="3"/>
      <c r="PBG853" s="3"/>
      <c r="PBH853" s="3"/>
      <c r="PBI853" s="3"/>
      <c r="PBJ853" s="3"/>
      <c r="PBK853" s="3"/>
      <c r="PBL853" s="3"/>
      <c r="PBM853" s="3"/>
      <c r="PBN853" s="3"/>
      <c r="PBO853" s="3"/>
      <c r="PBP853" s="3"/>
      <c r="PBQ853" s="3"/>
      <c r="PBR853" s="3"/>
      <c r="PBS853" s="3"/>
      <c r="PBT853" s="3"/>
      <c r="PBU853" s="3"/>
      <c r="PBV853" s="3"/>
      <c r="PBW853" s="3"/>
      <c r="PBX853" s="3"/>
      <c r="PBY853" s="3"/>
      <c r="PBZ853" s="3"/>
      <c r="PCA853" s="3"/>
      <c r="PCB853" s="3"/>
      <c r="PCC853" s="3"/>
      <c r="PCD853" s="3"/>
      <c r="PCE853" s="3"/>
      <c r="PCF853" s="3"/>
      <c r="PCG853" s="3"/>
      <c r="PCH853" s="3"/>
      <c r="PCI853" s="3"/>
      <c r="PCJ853" s="3"/>
      <c r="PCK853" s="3"/>
      <c r="PCL853" s="3"/>
      <c r="PCM853" s="3"/>
      <c r="PCN853" s="3"/>
      <c r="PCO853" s="3"/>
      <c r="PCP853" s="3"/>
      <c r="PCQ853" s="3"/>
      <c r="PCR853" s="3"/>
      <c r="PCS853" s="3"/>
      <c r="PCT853" s="3"/>
      <c r="PCU853" s="3"/>
      <c r="PCV853" s="3"/>
      <c r="PCW853" s="3"/>
      <c r="PCX853" s="3"/>
      <c r="PCY853" s="3"/>
      <c r="PCZ853" s="3"/>
      <c r="PDA853" s="3"/>
      <c r="PDB853" s="3"/>
      <c r="PDC853" s="3"/>
      <c r="PDD853" s="3"/>
      <c r="PDE853" s="3"/>
      <c r="PDF853" s="3"/>
      <c r="PDG853" s="3"/>
      <c r="PDH853" s="3"/>
      <c r="PDI853" s="3"/>
      <c r="PDJ853" s="3"/>
      <c r="PDK853" s="3"/>
      <c r="PDL853" s="3"/>
      <c r="PDM853" s="3"/>
      <c r="PDN853" s="3"/>
      <c r="PDO853" s="3"/>
      <c r="PDP853" s="3"/>
      <c r="PDQ853" s="3"/>
      <c r="PDR853" s="3"/>
      <c r="PDS853" s="3"/>
      <c r="PDT853" s="3"/>
      <c r="PDU853" s="3"/>
      <c r="PDV853" s="3"/>
      <c r="PDW853" s="3"/>
      <c r="PDX853" s="3"/>
      <c r="PDY853" s="3"/>
      <c r="PDZ853" s="3"/>
      <c r="PEA853" s="3"/>
      <c r="PEB853" s="3"/>
      <c r="PEC853" s="3"/>
      <c r="PED853" s="3"/>
      <c r="PEE853" s="3"/>
      <c r="PEF853" s="3"/>
      <c r="PEG853" s="3"/>
      <c r="PEH853" s="3"/>
      <c r="PEI853" s="3"/>
      <c r="PEJ853" s="3"/>
      <c r="PEK853" s="3"/>
      <c r="PEL853" s="3"/>
      <c r="PEM853" s="3"/>
      <c r="PEN853" s="3"/>
      <c r="PEO853" s="3"/>
      <c r="PEP853" s="3"/>
      <c r="PEQ853" s="3"/>
      <c r="PER853" s="3"/>
      <c r="PES853" s="3"/>
      <c r="PET853" s="3"/>
      <c r="PEU853" s="3"/>
      <c r="PEV853" s="3"/>
      <c r="PEW853" s="3"/>
      <c r="PEX853" s="3"/>
      <c r="PEY853" s="3"/>
      <c r="PEZ853" s="3"/>
      <c r="PFA853" s="3"/>
      <c r="PFB853" s="3"/>
      <c r="PFC853" s="3"/>
      <c r="PFD853" s="3"/>
      <c r="PFE853" s="3"/>
      <c r="PFF853" s="3"/>
      <c r="PFG853" s="3"/>
      <c r="PFH853" s="3"/>
      <c r="PFI853" s="3"/>
      <c r="PFJ853" s="3"/>
      <c r="PFK853" s="3"/>
      <c r="PFL853" s="3"/>
      <c r="PFM853" s="3"/>
      <c r="PFN853" s="3"/>
      <c r="PFO853" s="3"/>
      <c r="PFP853" s="3"/>
      <c r="PFQ853" s="3"/>
      <c r="PFR853" s="3"/>
      <c r="PFS853" s="3"/>
      <c r="PFT853" s="3"/>
      <c r="PFU853" s="3"/>
      <c r="PFV853" s="3"/>
      <c r="PFW853" s="3"/>
      <c r="PFX853" s="3"/>
      <c r="PFY853" s="3"/>
      <c r="PFZ853" s="3"/>
      <c r="PGA853" s="3"/>
      <c r="PGB853" s="3"/>
      <c r="PGC853" s="3"/>
      <c r="PGD853" s="3"/>
      <c r="PGE853" s="3"/>
      <c r="PGF853" s="3"/>
      <c r="PGG853" s="3"/>
      <c r="PGH853" s="3"/>
      <c r="PGI853" s="3"/>
      <c r="PGJ853" s="3"/>
      <c r="PGK853" s="3"/>
      <c r="PGL853" s="3"/>
      <c r="PGM853" s="3"/>
      <c r="PGN853" s="3"/>
      <c r="PGO853" s="3"/>
      <c r="PGP853" s="3"/>
      <c r="PGQ853" s="3"/>
      <c r="PGR853" s="3"/>
      <c r="PGS853" s="3"/>
      <c r="PGT853" s="3"/>
      <c r="PGU853" s="3"/>
      <c r="PGV853" s="3"/>
      <c r="PGW853" s="3"/>
      <c r="PGX853" s="3"/>
      <c r="PGY853" s="3"/>
      <c r="PGZ853" s="3"/>
      <c r="PHA853" s="3"/>
      <c r="PHB853" s="3"/>
      <c r="PHC853" s="3"/>
      <c r="PHD853" s="3"/>
      <c r="PHE853" s="3"/>
      <c r="PHF853" s="3"/>
      <c r="PHG853" s="3"/>
      <c r="PHH853" s="3"/>
      <c r="PHI853" s="3"/>
      <c r="PHJ853" s="3"/>
      <c r="PHK853" s="3"/>
      <c r="PHL853" s="3"/>
      <c r="PHM853" s="3"/>
      <c r="PHN853" s="3"/>
      <c r="PHO853" s="3"/>
      <c r="PHP853" s="3"/>
      <c r="PHQ853" s="3"/>
      <c r="PHR853" s="3"/>
      <c r="PHS853" s="3"/>
      <c r="PHT853" s="3"/>
      <c r="PHU853" s="3"/>
      <c r="PHV853" s="3"/>
      <c r="PHW853" s="3"/>
      <c r="PHX853" s="3"/>
      <c r="PHY853" s="3"/>
      <c r="PHZ853" s="3"/>
      <c r="PIA853" s="3"/>
      <c r="PIB853" s="3"/>
      <c r="PIC853" s="3"/>
      <c r="PID853" s="3"/>
      <c r="PIE853" s="3"/>
      <c r="PIF853" s="3"/>
      <c r="PIG853" s="3"/>
      <c r="PIH853" s="3"/>
      <c r="PII853" s="3"/>
      <c r="PIJ853" s="3"/>
      <c r="PIK853" s="3"/>
      <c r="PIL853" s="3"/>
      <c r="PIM853" s="3"/>
      <c r="PIN853" s="3"/>
      <c r="PIO853" s="3"/>
      <c r="PIP853" s="3"/>
      <c r="PIQ853" s="3"/>
      <c r="PIR853" s="3"/>
      <c r="PIS853" s="3"/>
      <c r="PIT853" s="3"/>
      <c r="PIU853" s="3"/>
      <c r="PIV853" s="3"/>
      <c r="PIW853" s="3"/>
      <c r="PIX853" s="3"/>
      <c r="PIY853" s="3"/>
      <c r="PIZ853" s="3"/>
      <c r="PJA853" s="3"/>
      <c r="PJB853" s="3"/>
      <c r="PJC853" s="3"/>
      <c r="PJD853" s="3"/>
      <c r="PJE853" s="3"/>
      <c r="PJF853" s="3"/>
      <c r="PJG853" s="3"/>
      <c r="PJH853" s="3"/>
      <c r="PJI853" s="3"/>
      <c r="PJJ853" s="3"/>
      <c r="PJK853" s="3"/>
      <c r="PJL853" s="3"/>
      <c r="PJM853" s="3"/>
      <c r="PJN853" s="3"/>
      <c r="PJO853" s="3"/>
      <c r="PJP853" s="3"/>
      <c r="PJQ853" s="3"/>
      <c r="PJR853" s="3"/>
      <c r="PJS853" s="3"/>
      <c r="PJT853" s="3"/>
      <c r="PJU853" s="3"/>
      <c r="PJV853" s="3"/>
      <c r="PJW853" s="3"/>
      <c r="PJX853" s="3"/>
      <c r="PJY853" s="3"/>
      <c r="PJZ853" s="3"/>
      <c r="PKA853" s="3"/>
      <c r="PKB853" s="3"/>
      <c r="PKC853" s="3"/>
      <c r="PKD853" s="3"/>
      <c r="PKE853" s="3"/>
      <c r="PKF853" s="3"/>
      <c r="PKG853" s="3"/>
      <c r="PKH853" s="3"/>
      <c r="PKI853" s="3"/>
      <c r="PKJ853" s="3"/>
      <c r="PKK853" s="3"/>
      <c r="PKL853" s="3"/>
      <c r="PKM853" s="3"/>
      <c r="PKN853" s="3"/>
      <c r="PKO853" s="3"/>
      <c r="PKP853" s="3"/>
      <c r="PKQ853" s="3"/>
      <c r="PKR853" s="3"/>
      <c r="PKS853" s="3"/>
      <c r="PKT853" s="3"/>
      <c r="PKU853" s="3"/>
      <c r="PKV853" s="3"/>
      <c r="PKW853" s="3"/>
      <c r="PKX853" s="3"/>
      <c r="PKY853" s="3"/>
      <c r="PKZ853" s="3"/>
      <c r="PLA853" s="3"/>
      <c r="PLB853" s="3"/>
      <c r="PLC853" s="3"/>
      <c r="PLD853" s="3"/>
      <c r="PLE853" s="3"/>
      <c r="PLF853" s="3"/>
      <c r="PLG853" s="3"/>
      <c r="PLH853" s="3"/>
      <c r="PLI853" s="3"/>
      <c r="PLJ853" s="3"/>
      <c r="PLK853" s="3"/>
      <c r="PLL853" s="3"/>
      <c r="PLM853" s="3"/>
      <c r="PLN853" s="3"/>
      <c r="PLO853" s="3"/>
      <c r="PLP853" s="3"/>
      <c r="PLQ853" s="3"/>
      <c r="PLR853" s="3"/>
      <c r="PLS853" s="3"/>
      <c r="PLT853" s="3"/>
      <c r="PLU853" s="3"/>
      <c r="PLV853" s="3"/>
      <c r="PLW853" s="3"/>
      <c r="PLX853" s="3"/>
      <c r="PLY853" s="3"/>
      <c r="PLZ853" s="3"/>
      <c r="PMA853" s="3"/>
      <c r="PMB853" s="3"/>
      <c r="PMC853" s="3"/>
      <c r="PMD853" s="3"/>
      <c r="PME853" s="3"/>
      <c r="PMF853" s="3"/>
      <c r="PMG853" s="3"/>
      <c r="PMH853" s="3"/>
      <c r="PMI853" s="3"/>
      <c r="PMJ853" s="3"/>
      <c r="PMK853" s="3"/>
      <c r="PML853" s="3"/>
      <c r="PMM853" s="3"/>
      <c r="PMN853" s="3"/>
      <c r="PMO853" s="3"/>
      <c r="PMP853" s="3"/>
      <c r="PMQ853" s="3"/>
      <c r="PMR853" s="3"/>
      <c r="PMS853" s="3"/>
      <c r="PMT853" s="3"/>
      <c r="PMU853" s="3"/>
      <c r="PMV853" s="3"/>
      <c r="PMW853" s="3"/>
      <c r="PMX853" s="3"/>
      <c r="PMY853" s="3"/>
      <c r="PMZ853" s="3"/>
      <c r="PNA853" s="3"/>
      <c r="PNB853" s="3"/>
      <c r="PNC853" s="3"/>
      <c r="PND853" s="3"/>
      <c r="PNE853" s="3"/>
      <c r="PNF853" s="3"/>
      <c r="PNG853" s="3"/>
      <c r="PNH853" s="3"/>
      <c r="PNI853" s="3"/>
      <c r="PNJ853" s="3"/>
      <c r="PNK853" s="3"/>
      <c r="PNL853" s="3"/>
      <c r="PNM853" s="3"/>
      <c r="PNN853" s="3"/>
      <c r="PNO853" s="3"/>
      <c r="PNP853" s="3"/>
      <c r="PNQ853" s="3"/>
      <c r="PNR853" s="3"/>
      <c r="PNS853" s="3"/>
      <c r="PNT853" s="3"/>
      <c r="PNU853" s="3"/>
      <c r="PNV853" s="3"/>
      <c r="PNW853" s="3"/>
      <c r="PNX853" s="3"/>
      <c r="PNY853" s="3"/>
      <c r="PNZ853" s="3"/>
      <c r="POA853" s="3"/>
      <c r="POB853" s="3"/>
      <c r="POC853" s="3"/>
      <c r="POD853" s="3"/>
      <c r="POE853" s="3"/>
      <c r="POF853" s="3"/>
      <c r="POG853" s="3"/>
      <c r="POH853" s="3"/>
      <c r="POI853" s="3"/>
      <c r="POJ853" s="3"/>
      <c r="POK853" s="3"/>
      <c r="POL853" s="3"/>
      <c r="POM853" s="3"/>
      <c r="PON853" s="3"/>
      <c r="POO853" s="3"/>
      <c r="POP853" s="3"/>
      <c r="POQ853" s="3"/>
      <c r="POR853" s="3"/>
      <c r="POS853" s="3"/>
      <c r="POT853" s="3"/>
      <c r="POU853" s="3"/>
      <c r="POV853" s="3"/>
      <c r="POW853" s="3"/>
      <c r="POX853" s="3"/>
      <c r="POY853" s="3"/>
      <c r="POZ853" s="3"/>
      <c r="PPA853" s="3"/>
      <c r="PPB853" s="3"/>
      <c r="PPC853" s="3"/>
      <c r="PPD853" s="3"/>
      <c r="PPE853" s="3"/>
      <c r="PPF853" s="3"/>
      <c r="PPG853" s="3"/>
      <c r="PPH853" s="3"/>
      <c r="PPI853" s="3"/>
      <c r="PPJ853" s="3"/>
      <c r="PPK853" s="3"/>
      <c r="PPL853" s="3"/>
      <c r="PPM853" s="3"/>
      <c r="PPN853" s="3"/>
      <c r="PPO853" s="3"/>
      <c r="PPP853" s="3"/>
      <c r="PPQ853" s="3"/>
      <c r="PPR853" s="3"/>
      <c r="PPS853" s="3"/>
      <c r="PPT853" s="3"/>
      <c r="PPU853" s="3"/>
      <c r="PPV853" s="3"/>
      <c r="PPW853" s="3"/>
      <c r="PPX853" s="3"/>
      <c r="PPY853" s="3"/>
      <c r="PPZ853" s="3"/>
      <c r="PQA853" s="3"/>
      <c r="PQB853" s="3"/>
      <c r="PQC853" s="3"/>
      <c r="PQD853" s="3"/>
      <c r="PQE853" s="3"/>
      <c r="PQF853" s="3"/>
      <c r="PQG853" s="3"/>
      <c r="PQH853" s="3"/>
      <c r="PQI853" s="3"/>
      <c r="PQJ853" s="3"/>
      <c r="PQK853" s="3"/>
      <c r="PQL853" s="3"/>
      <c r="PQM853" s="3"/>
      <c r="PQN853" s="3"/>
      <c r="PQO853" s="3"/>
      <c r="PQP853" s="3"/>
      <c r="PQQ853" s="3"/>
      <c r="PQR853" s="3"/>
      <c r="PQS853" s="3"/>
      <c r="PQT853" s="3"/>
      <c r="PQU853" s="3"/>
      <c r="PQV853" s="3"/>
      <c r="PQW853" s="3"/>
      <c r="PQX853" s="3"/>
      <c r="PQY853" s="3"/>
      <c r="PQZ853" s="3"/>
      <c r="PRA853" s="3"/>
      <c r="PRB853" s="3"/>
      <c r="PRC853" s="3"/>
      <c r="PRD853" s="3"/>
      <c r="PRE853" s="3"/>
      <c r="PRF853" s="3"/>
      <c r="PRG853" s="3"/>
      <c r="PRH853" s="3"/>
      <c r="PRI853" s="3"/>
      <c r="PRJ853" s="3"/>
      <c r="PRK853" s="3"/>
      <c r="PRL853" s="3"/>
      <c r="PRM853" s="3"/>
      <c r="PRN853" s="3"/>
      <c r="PRO853" s="3"/>
      <c r="PRP853" s="3"/>
      <c r="PRQ853" s="3"/>
      <c r="PRR853" s="3"/>
      <c r="PRS853" s="3"/>
      <c r="PRT853" s="3"/>
      <c r="PRU853" s="3"/>
      <c r="PRV853" s="3"/>
      <c r="PRW853" s="3"/>
      <c r="PRX853" s="3"/>
      <c r="PRY853" s="3"/>
      <c r="PRZ853" s="3"/>
      <c r="PSA853" s="3"/>
      <c r="PSB853" s="3"/>
      <c r="PSC853" s="3"/>
      <c r="PSD853" s="3"/>
      <c r="PSE853" s="3"/>
      <c r="PSF853" s="3"/>
      <c r="PSG853" s="3"/>
      <c r="PSH853" s="3"/>
      <c r="PSI853" s="3"/>
      <c r="PSJ853" s="3"/>
      <c r="PSK853" s="3"/>
      <c r="PSL853" s="3"/>
      <c r="PSM853" s="3"/>
      <c r="PSN853" s="3"/>
      <c r="PSO853" s="3"/>
      <c r="PSP853" s="3"/>
      <c r="PSQ853" s="3"/>
      <c r="PSR853" s="3"/>
      <c r="PSS853" s="3"/>
      <c r="PST853" s="3"/>
      <c r="PSU853" s="3"/>
      <c r="PSV853" s="3"/>
      <c r="PSW853" s="3"/>
      <c r="PSX853" s="3"/>
      <c r="PSY853" s="3"/>
      <c r="PSZ853" s="3"/>
      <c r="PTA853" s="3"/>
      <c r="PTB853" s="3"/>
      <c r="PTC853" s="3"/>
      <c r="PTD853" s="3"/>
      <c r="PTE853" s="3"/>
      <c r="PTF853" s="3"/>
      <c r="PTG853" s="3"/>
      <c r="PTH853" s="3"/>
      <c r="PTI853" s="3"/>
      <c r="PTJ853" s="3"/>
      <c r="PTK853" s="3"/>
      <c r="PTL853" s="3"/>
      <c r="PTM853" s="3"/>
      <c r="PTN853" s="3"/>
      <c r="PTO853" s="3"/>
      <c r="PTP853" s="3"/>
      <c r="PTQ853" s="3"/>
      <c r="PTR853" s="3"/>
      <c r="PTS853" s="3"/>
      <c r="PTT853" s="3"/>
      <c r="PTU853" s="3"/>
      <c r="PTV853" s="3"/>
      <c r="PTW853" s="3"/>
      <c r="PTX853" s="3"/>
      <c r="PTY853" s="3"/>
      <c r="PTZ853" s="3"/>
      <c r="PUA853" s="3"/>
      <c r="PUB853" s="3"/>
      <c r="PUC853" s="3"/>
      <c r="PUD853" s="3"/>
      <c r="PUE853" s="3"/>
      <c r="PUF853" s="3"/>
      <c r="PUG853" s="3"/>
      <c r="PUH853" s="3"/>
      <c r="PUI853" s="3"/>
      <c r="PUJ853" s="3"/>
      <c r="PUK853" s="3"/>
      <c r="PUL853" s="3"/>
      <c r="PUM853" s="3"/>
      <c r="PUN853" s="3"/>
      <c r="PUO853" s="3"/>
      <c r="PUP853" s="3"/>
      <c r="PUQ853" s="3"/>
      <c r="PUR853" s="3"/>
      <c r="PUS853" s="3"/>
      <c r="PUT853" s="3"/>
      <c r="PUU853" s="3"/>
      <c r="PUV853" s="3"/>
      <c r="PUW853" s="3"/>
      <c r="PUX853" s="3"/>
      <c r="PUY853" s="3"/>
      <c r="PUZ853" s="3"/>
      <c r="PVA853" s="3"/>
      <c r="PVB853" s="3"/>
      <c r="PVC853" s="3"/>
      <c r="PVD853" s="3"/>
      <c r="PVE853" s="3"/>
      <c r="PVF853" s="3"/>
      <c r="PVG853" s="3"/>
      <c r="PVH853" s="3"/>
      <c r="PVI853" s="3"/>
      <c r="PVJ853" s="3"/>
      <c r="PVK853" s="3"/>
      <c r="PVL853" s="3"/>
      <c r="PVM853" s="3"/>
      <c r="PVN853" s="3"/>
      <c r="PVO853" s="3"/>
      <c r="PVP853" s="3"/>
      <c r="PVQ853" s="3"/>
      <c r="PVR853" s="3"/>
      <c r="PVS853" s="3"/>
      <c r="PVT853" s="3"/>
      <c r="PVU853" s="3"/>
      <c r="PVV853" s="3"/>
      <c r="PVW853" s="3"/>
      <c r="PVX853" s="3"/>
      <c r="PVY853" s="3"/>
      <c r="PVZ853" s="3"/>
      <c r="PWA853" s="3"/>
      <c r="PWB853" s="3"/>
      <c r="PWC853" s="3"/>
      <c r="PWD853" s="3"/>
      <c r="PWE853" s="3"/>
      <c r="PWF853" s="3"/>
      <c r="PWG853" s="3"/>
      <c r="PWH853" s="3"/>
      <c r="PWI853" s="3"/>
      <c r="PWJ853" s="3"/>
      <c r="PWK853" s="3"/>
      <c r="PWL853" s="3"/>
      <c r="PWM853" s="3"/>
      <c r="PWN853" s="3"/>
      <c r="PWO853" s="3"/>
      <c r="PWP853" s="3"/>
      <c r="PWQ853" s="3"/>
      <c r="PWR853" s="3"/>
      <c r="PWS853" s="3"/>
      <c r="PWT853" s="3"/>
      <c r="PWU853" s="3"/>
      <c r="PWV853" s="3"/>
      <c r="PWW853" s="3"/>
      <c r="PWX853" s="3"/>
      <c r="PWY853" s="3"/>
      <c r="PWZ853" s="3"/>
      <c r="PXA853" s="3"/>
      <c r="PXB853" s="3"/>
      <c r="PXC853" s="3"/>
      <c r="PXD853" s="3"/>
      <c r="PXE853" s="3"/>
      <c r="PXF853" s="3"/>
      <c r="PXG853" s="3"/>
      <c r="PXH853" s="3"/>
      <c r="PXI853" s="3"/>
      <c r="PXJ853" s="3"/>
      <c r="PXK853" s="3"/>
      <c r="PXL853" s="3"/>
      <c r="PXM853" s="3"/>
      <c r="PXN853" s="3"/>
      <c r="PXO853" s="3"/>
      <c r="PXP853" s="3"/>
      <c r="PXQ853" s="3"/>
      <c r="PXR853" s="3"/>
      <c r="PXS853" s="3"/>
      <c r="PXT853" s="3"/>
      <c r="PXU853" s="3"/>
      <c r="PXV853" s="3"/>
      <c r="PXW853" s="3"/>
      <c r="PXX853" s="3"/>
      <c r="PXY853" s="3"/>
      <c r="PXZ853" s="3"/>
      <c r="PYA853" s="3"/>
      <c r="PYB853" s="3"/>
      <c r="PYC853" s="3"/>
      <c r="PYD853" s="3"/>
      <c r="PYE853" s="3"/>
      <c r="PYF853" s="3"/>
      <c r="PYG853" s="3"/>
      <c r="PYH853" s="3"/>
      <c r="PYI853" s="3"/>
      <c r="PYJ853" s="3"/>
      <c r="PYK853" s="3"/>
      <c r="PYL853" s="3"/>
      <c r="PYM853" s="3"/>
      <c r="PYN853" s="3"/>
      <c r="PYO853" s="3"/>
      <c r="PYP853" s="3"/>
      <c r="PYQ853" s="3"/>
      <c r="PYR853" s="3"/>
      <c r="PYS853" s="3"/>
      <c r="PYT853" s="3"/>
      <c r="PYU853" s="3"/>
      <c r="PYV853" s="3"/>
      <c r="PYW853" s="3"/>
      <c r="PYX853" s="3"/>
      <c r="PYY853" s="3"/>
      <c r="PYZ853" s="3"/>
      <c r="PZA853" s="3"/>
      <c r="PZB853" s="3"/>
      <c r="PZC853" s="3"/>
      <c r="PZD853" s="3"/>
      <c r="PZE853" s="3"/>
      <c r="PZF853" s="3"/>
      <c r="PZG853" s="3"/>
      <c r="PZH853" s="3"/>
      <c r="PZI853" s="3"/>
      <c r="PZJ853" s="3"/>
      <c r="PZK853" s="3"/>
      <c r="PZL853" s="3"/>
      <c r="PZM853" s="3"/>
      <c r="PZN853" s="3"/>
      <c r="PZO853" s="3"/>
      <c r="PZP853" s="3"/>
      <c r="PZQ853" s="3"/>
      <c r="PZR853" s="3"/>
      <c r="PZS853" s="3"/>
      <c r="PZT853" s="3"/>
      <c r="PZU853" s="3"/>
      <c r="PZV853" s="3"/>
      <c r="PZW853" s="3"/>
      <c r="PZX853" s="3"/>
      <c r="PZY853" s="3"/>
      <c r="PZZ853" s="3"/>
      <c r="QAA853" s="3"/>
      <c r="QAB853" s="3"/>
      <c r="QAC853" s="3"/>
      <c r="QAD853" s="3"/>
      <c r="QAE853" s="3"/>
      <c r="QAF853" s="3"/>
      <c r="QAG853" s="3"/>
      <c r="QAH853" s="3"/>
      <c r="QAI853" s="3"/>
      <c r="QAJ853" s="3"/>
      <c r="QAK853" s="3"/>
      <c r="QAL853" s="3"/>
      <c r="QAM853" s="3"/>
      <c r="QAN853" s="3"/>
      <c r="QAO853" s="3"/>
      <c r="QAP853" s="3"/>
      <c r="QAQ853" s="3"/>
      <c r="QAR853" s="3"/>
      <c r="QAS853" s="3"/>
      <c r="QAT853" s="3"/>
      <c r="QAU853" s="3"/>
      <c r="QAV853" s="3"/>
      <c r="QAW853" s="3"/>
      <c r="QAX853" s="3"/>
      <c r="QAY853" s="3"/>
      <c r="QAZ853" s="3"/>
      <c r="QBA853" s="3"/>
      <c r="QBB853" s="3"/>
      <c r="QBC853" s="3"/>
      <c r="QBD853" s="3"/>
      <c r="QBE853" s="3"/>
      <c r="QBF853" s="3"/>
      <c r="QBG853" s="3"/>
      <c r="QBH853" s="3"/>
      <c r="QBI853" s="3"/>
      <c r="QBJ853" s="3"/>
      <c r="QBK853" s="3"/>
      <c r="QBL853" s="3"/>
      <c r="QBM853" s="3"/>
      <c r="QBN853" s="3"/>
      <c r="QBO853" s="3"/>
      <c r="QBP853" s="3"/>
      <c r="QBQ853" s="3"/>
      <c r="QBR853" s="3"/>
      <c r="QBS853" s="3"/>
      <c r="QBT853" s="3"/>
      <c r="QBU853" s="3"/>
      <c r="QBV853" s="3"/>
      <c r="QBW853" s="3"/>
      <c r="QBX853" s="3"/>
      <c r="QBY853" s="3"/>
      <c r="QBZ853" s="3"/>
      <c r="QCA853" s="3"/>
      <c r="QCB853" s="3"/>
      <c r="QCC853" s="3"/>
      <c r="QCD853" s="3"/>
      <c r="QCE853" s="3"/>
      <c r="QCF853" s="3"/>
      <c r="QCG853" s="3"/>
      <c r="QCH853" s="3"/>
      <c r="QCI853" s="3"/>
      <c r="QCJ853" s="3"/>
      <c r="QCK853" s="3"/>
      <c r="QCL853" s="3"/>
      <c r="QCM853" s="3"/>
      <c r="QCN853" s="3"/>
      <c r="QCO853" s="3"/>
      <c r="QCP853" s="3"/>
      <c r="QCQ853" s="3"/>
      <c r="QCR853" s="3"/>
      <c r="QCS853" s="3"/>
      <c r="QCT853" s="3"/>
      <c r="QCU853" s="3"/>
      <c r="QCV853" s="3"/>
      <c r="QCW853" s="3"/>
      <c r="QCX853" s="3"/>
      <c r="QCY853" s="3"/>
      <c r="QCZ853" s="3"/>
      <c r="QDA853" s="3"/>
      <c r="QDB853" s="3"/>
      <c r="QDC853" s="3"/>
      <c r="QDD853" s="3"/>
      <c r="QDE853" s="3"/>
      <c r="QDF853" s="3"/>
      <c r="QDG853" s="3"/>
      <c r="QDH853" s="3"/>
      <c r="QDI853" s="3"/>
      <c r="QDJ853" s="3"/>
      <c r="QDK853" s="3"/>
      <c r="QDL853" s="3"/>
      <c r="QDM853" s="3"/>
      <c r="QDN853" s="3"/>
      <c r="QDO853" s="3"/>
      <c r="QDP853" s="3"/>
      <c r="QDQ853" s="3"/>
      <c r="QDR853" s="3"/>
      <c r="QDS853" s="3"/>
      <c r="QDT853" s="3"/>
      <c r="QDU853" s="3"/>
      <c r="QDV853" s="3"/>
      <c r="QDW853" s="3"/>
      <c r="QDX853" s="3"/>
      <c r="QDY853" s="3"/>
      <c r="QDZ853" s="3"/>
      <c r="QEA853" s="3"/>
      <c r="QEB853" s="3"/>
      <c r="QEC853" s="3"/>
      <c r="QED853" s="3"/>
      <c r="QEE853" s="3"/>
      <c r="QEF853" s="3"/>
      <c r="QEG853" s="3"/>
      <c r="QEH853" s="3"/>
      <c r="QEI853" s="3"/>
      <c r="QEJ853" s="3"/>
      <c r="QEK853" s="3"/>
      <c r="QEL853" s="3"/>
      <c r="QEM853" s="3"/>
      <c r="QEN853" s="3"/>
      <c r="QEO853" s="3"/>
      <c r="QEP853" s="3"/>
      <c r="QEQ853" s="3"/>
      <c r="QER853" s="3"/>
      <c r="QES853" s="3"/>
      <c r="QET853" s="3"/>
      <c r="QEU853" s="3"/>
      <c r="QEV853" s="3"/>
      <c r="QEW853" s="3"/>
      <c r="QEX853" s="3"/>
      <c r="QEY853" s="3"/>
      <c r="QEZ853" s="3"/>
      <c r="QFA853" s="3"/>
      <c r="QFB853" s="3"/>
      <c r="QFC853" s="3"/>
      <c r="QFD853" s="3"/>
      <c r="QFE853" s="3"/>
      <c r="QFF853" s="3"/>
      <c r="QFG853" s="3"/>
      <c r="QFH853" s="3"/>
      <c r="QFI853" s="3"/>
      <c r="QFJ853" s="3"/>
      <c r="QFK853" s="3"/>
      <c r="QFL853" s="3"/>
      <c r="QFM853" s="3"/>
      <c r="QFN853" s="3"/>
      <c r="QFO853" s="3"/>
      <c r="QFP853" s="3"/>
      <c r="QFQ853" s="3"/>
      <c r="QFR853" s="3"/>
      <c r="QFS853" s="3"/>
      <c r="QFT853" s="3"/>
      <c r="QFU853" s="3"/>
      <c r="QFV853" s="3"/>
      <c r="QFW853" s="3"/>
      <c r="QFX853" s="3"/>
      <c r="QFY853" s="3"/>
      <c r="QFZ853" s="3"/>
      <c r="QGA853" s="3"/>
      <c r="QGB853" s="3"/>
      <c r="QGC853" s="3"/>
      <c r="QGD853" s="3"/>
      <c r="QGE853" s="3"/>
      <c r="QGF853" s="3"/>
      <c r="QGG853" s="3"/>
      <c r="QGH853" s="3"/>
      <c r="QGI853" s="3"/>
      <c r="QGJ853" s="3"/>
      <c r="QGK853" s="3"/>
      <c r="QGL853" s="3"/>
      <c r="QGM853" s="3"/>
      <c r="QGN853" s="3"/>
      <c r="QGO853" s="3"/>
      <c r="QGP853" s="3"/>
      <c r="QGQ853" s="3"/>
      <c r="QGR853" s="3"/>
      <c r="QGS853" s="3"/>
      <c r="QGT853" s="3"/>
      <c r="QGU853" s="3"/>
      <c r="QGV853" s="3"/>
      <c r="QGW853" s="3"/>
      <c r="QGX853" s="3"/>
      <c r="QGY853" s="3"/>
      <c r="QGZ853" s="3"/>
      <c r="QHA853" s="3"/>
      <c r="QHB853" s="3"/>
      <c r="QHC853" s="3"/>
      <c r="QHD853" s="3"/>
      <c r="QHE853" s="3"/>
      <c r="QHF853" s="3"/>
      <c r="QHG853" s="3"/>
      <c r="QHH853" s="3"/>
      <c r="QHI853" s="3"/>
      <c r="QHJ853" s="3"/>
      <c r="QHK853" s="3"/>
      <c r="QHL853" s="3"/>
      <c r="QHM853" s="3"/>
      <c r="QHN853" s="3"/>
      <c r="QHO853" s="3"/>
      <c r="QHP853" s="3"/>
      <c r="QHQ853" s="3"/>
      <c r="QHR853" s="3"/>
      <c r="QHS853" s="3"/>
      <c r="QHT853" s="3"/>
      <c r="QHU853" s="3"/>
      <c r="QHV853" s="3"/>
      <c r="QHW853" s="3"/>
      <c r="QHX853" s="3"/>
      <c r="QHY853" s="3"/>
      <c r="QHZ853" s="3"/>
      <c r="QIA853" s="3"/>
      <c r="QIB853" s="3"/>
      <c r="QIC853" s="3"/>
      <c r="QID853" s="3"/>
      <c r="QIE853" s="3"/>
      <c r="QIF853" s="3"/>
      <c r="QIG853" s="3"/>
      <c r="QIH853" s="3"/>
      <c r="QII853" s="3"/>
      <c r="QIJ853" s="3"/>
      <c r="QIK853" s="3"/>
      <c r="QIL853" s="3"/>
      <c r="QIM853" s="3"/>
      <c r="QIN853" s="3"/>
      <c r="QIO853" s="3"/>
      <c r="QIP853" s="3"/>
      <c r="QIQ853" s="3"/>
      <c r="QIR853" s="3"/>
      <c r="QIS853" s="3"/>
      <c r="QIT853" s="3"/>
      <c r="QIU853" s="3"/>
      <c r="QIV853" s="3"/>
      <c r="QIW853" s="3"/>
      <c r="QIX853" s="3"/>
      <c r="QIY853" s="3"/>
      <c r="QIZ853" s="3"/>
      <c r="QJA853" s="3"/>
      <c r="QJB853" s="3"/>
      <c r="QJC853" s="3"/>
      <c r="QJD853" s="3"/>
      <c r="QJE853" s="3"/>
      <c r="QJF853" s="3"/>
      <c r="QJG853" s="3"/>
      <c r="QJH853" s="3"/>
      <c r="QJI853" s="3"/>
      <c r="QJJ853" s="3"/>
      <c r="QJK853" s="3"/>
      <c r="QJL853" s="3"/>
      <c r="QJM853" s="3"/>
      <c r="QJN853" s="3"/>
      <c r="QJO853" s="3"/>
      <c r="QJP853" s="3"/>
      <c r="QJQ853" s="3"/>
      <c r="QJR853" s="3"/>
      <c r="QJS853" s="3"/>
      <c r="QJT853" s="3"/>
      <c r="QJU853" s="3"/>
      <c r="QJV853" s="3"/>
      <c r="QJW853" s="3"/>
      <c r="QJX853" s="3"/>
      <c r="QJY853" s="3"/>
      <c r="QJZ853" s="3"/>
      <c r="QKA853" s="3"/>
      <c r="QKB853" s="3"/>
      <c r="QKC853" s="3"/>
      <c r="QKD853" s="3"/>
      <c r="QKE853" s="3"/>
      <c r="QKF853" s="3"/>
      <c r="QKG853" s="3"/>
      <c r="QKH853" s="3"/>
      <c r="QKI853" s="3"/>
      <c r="QKJ853" s="3"/>
      <c r="QKK853" s="3"/>
      <c r="QKL853" s="3"/>
      <c r="QKM853" s="3"/>
      <c r="QKN853" s="3"/>
      <c r="QKO853" s="3"/>
      <c r="QKP853" s="3"/>
      <c r="QKQ853" s="3"/>
      <c r="QKR853" s="3"/>
      <c r="QKS853" s="3"/>
      <c r="QKT853" s="3"/>
      <c r="QKU853" s="3"/>
      <c r="QKV853" s="3"/>
      <c r="QKW853" s="3"/>
      <c r="QKX853" s="3"/>
      <c r="QKY853" s="3"/>
      <c r="QKZ853" s="3"/>
      <c r="QLA853" s="3"/>
      <c r="QLB853" s="3"/>
      <c r="QLC853" s="3"/>
      <c r="QLD853" s="3"/>
      <c r="QLE853" s="3"/>
      <c r="QLF853" s="3"/>
      <c r="QLG853" s="3"/>
      <c r="QLH853" s="3"/>
      <c r="QLI853" s="3"/>
      <c r="QLJ853" s="3"/>
      <c r="QLK853" s="3"/>
      <c r="QLL853" s="3"/>
      <c r="QLM853" s="3"/>
      <c r="QLN853" s="3"/>
      <c r="QLO853" s="3"/>
      <c r="QLP853" s="3"/>
      <c r="QLQ853" s="3"/>
      <c r="QLR853" s="3"/>
      <c r="QLS853" s="3"/>
      <c r="QLT853" s="3"/>
      <c r="QLU853" s="3"/>
      <c r="QLV853" s="3"/>
      <c r="QLW853" s="3"/>
      <c r="QLX853" s="3"/>
      <c r="QLY853" s="3"/>
      <c r="QLZ853" s="3"/>
      <c r="QMA853" s="3"/>
      <c r="QMB853" s="3"/>
      <c r="QMC853" s="3"/>
      <c r="QMD853" s="3"/>
      <c r="QME853" s="3"/>
      <c r="QMF853" s="3"/>
      <c r="QMG853" s="3"/>
      <c r="QMH853" s="3"/>
      <c r="QMI853" s="3"/>
      <c r="QMJ853" s="3"/>
      <c r="QMK853" s="3"/>
      <c r="QML853" s="3"/>
      <c r="QMM853" s="3"/>
      <c r="QMN853" s="3"/>
      <c r="QMO853" s="3"/>
      <c r="QMP853" s="3"/>
      <c r="QMQ853" s="3"/>
      <c r="QMR853" s="3"/>
      <c r="QMS853" s="3"/>
      <c r="QMT853" s="3"/>
      <c r="QMU853" s="3"/>
      <c r="QMV853" s="3"/>
      <c r="QMW853" s="3"/>
      <c r="QMX853" s="3"/>
      <c r="QMY853" s="3"/>
      <c r="QMZ853" s="3"/>
      <c r="QNA853" s="3"/>
      <c r="QNB853" s="3"/>
      <c r="QNC853" s="3"/>
      <c r="QND853" s="3"/>
      <c r="QNE853" s="3"/>
      <c r="QNF853" s="3"/>
      <c r="QNG853" s="3"/>
      <c r="QNH853" s="3"/>
      <c r="QNI853" s="3"/>
      <c r="QNJ853" s="3"/>
      <c r="QNK853" s="3"/>
      <c r="QNL853" s="3"/>
      <c r="QNM853" s="3"/>
      <c r="QNN853" s="3"/>
      <c r="QNO853" s="3"/>
      <c r="QNP853" s="3"/>
      <c r="QNQ853" s="3"/>
      <c r="QNR853" s="3"/>
      <c r="QNS853" s="3"/>
      <c r="QNT853" s="3"/>
      <c r="QNU853" s="3"/>
      <c r="QNV853" s="3"/>
      <c r="QNW853" s="3"/>
      <c r="QNX853" s="3"/>
      <c r="QNY853" s="3"/>
      <c r="QNZ853" s="3"/>
      <c r="QOA853" s="3"/>
      <c r="QOB853" s="3"/>
      <c r="QOC853" s="3"/>
      <c r="QOD853" s="3"/>
      <c r="QOE853" s="3"/>
      <c r="QOF853" s="3"/>
      <c r="QOG853" s="3"/>
      <c r="QOH853" s="3"/>
      <c r="QOI853" s="3"/>
      <c r="QOJ853" s="3"/>
      <c r="QOK853" s="3"/>
      <c r="QOL853" s="3"/>
      <c r="QOM853" s="3"/>
      <c r="QON853" s="3"/>
      <c r="QOO853" s="3"/>
      <c r="QOP853" s="3"/>
      <c r="QOQ853" s="3"/>
      <c r="QOR853" s="3"/>
      <c r="QOS853" s="3"/>
      <c r="QOT853" s="3"/>
      <c r="QOU853" s="3"/>
      <c r="QOV853" s="3"/>
      <c r="QOW853" s="3"/>
      <c r="QOX853" s="3"/>
      <c r="QOY853" s="3"/>
      <c r="QOZ853" s="3"/>
      <c r="QPA853" s="3"/>
      <c r="QPB853" s="3"/>
      <c r="QPC853" s="3"/>
      <c r="QPD853" s="3"/>
      <c r="QPE853" s="3"/>
      <c r="QPF853" s="3"/>
      <c r="QPG853" s="3"/>
      <c r="QPH853" s="3"/>
      <c r="QPI853" s="3"/>
      <c r="QPJ853" s="3"/>
      <c r="QPK853" s="3"/>
      <c r="QPL853" s="3"/>
      <c r="QPM853" s="3"/>
      <c r="QPN853" s="3"/>
      <c r="QPO853" s="3"/>
      <c r="QPP853" s="3"/>
      <c r="QPQ853" s="3"/>
      <c r="QPR853" s="3"/>
      <c r="QPS853" s="3"/>
      <c r="QPT853" s="3"/>
      <c r="QPU853" s="3"/>
      <c r="QPV853" s="3"/>
      <c r="QPW853" s="3"/>
      <c r="QPX853" s="3"/>
      <c r="QPY853" s="3"/>
      <c r="QPZ853" s="3"/>
      <c r="QQA853" s="3"/>
      <c r="QQB853" s="3"/>
      <c r="QQC853" s="3"/>
      <c r="QQD853" s="3"/>
      <c r="QQE853" s="3"/>
      <c r="QQF853" s="3"/>
      <c r="QQG853" s="3"/>
      <c r="QQH853" s="3"/>
      <c r="QQI853" s="3"/>
      <c r="QQJ853" s="3"/>
      <c r="QQK853" s="3"/>
      <c r="QQL853" s="3"/>
      <c r="QQM853" s="3"/>
      <c r="QQN853" s="3"/>
      <c r="QQO853" s="3"/>
      <c r="QQP853" s="3"/>
      <c r="QQQ853" s="3"/>
      <c r="QQR853" s="3"/>
      <c r="QQS853" s="3"/>
      <c r="QQT853" s="3"/>
      <c r="QQU853" s="3"/>
      <c r="QQV853" s="3"/>
      <c r="QQW853" s="3"/>
      <c r="QQX853" s="3"/>
      <c r="QQY853" s="3"/>
      <c r="QQZ853" s="3"/>
      <c r="QRA853" s="3"/>
      <c r="QRB853" s="3"/>
      <c r="QRC853" s="3"/>
      <c r="QRD853" s="3"/>
      <c r="QRE853" s="3"/>
      <c r="QRF853" s="3"/>
      <c r="QRG853" s="3"/>
      <c r="QRH853" s="3"/>
      <c r="QRI853" s="3"/>
      <c r="QRJ853" s="3"/>
      <c r="QRK853" s="3"/>
      <c r="QRL853" s="3"/>
      <c r="QRM853" s="3"/>
      <c r="QRN853" s="3"/>
      <c r="QRO853" s="3"/>
      <c r="QRP853" s="3"/>
      <c r="QRQ853" s="3"/>
      <c r="QRR853" s="3"/>
      <c r="QRS853" s="3"/>
      <c r="QRT853" s="3"/>
      <c r="QRU853" s="3"/>
      <c r="QRV853" s="3"/>
      <c r="QRW853" s="3"/>
      <c r="QRX853" s="3"/>
      <c r="QRY853" s="3"/>
      <c r="QRZ853" s="3"/>
      <c r="QSA853" s="3"/>
      <c r="QSB853" s="3"/>
      <c r="QSC853" s="3"/>
      <c r="QSD853" s="3"/>
      <c r="QSE853" s="3"/>
      <c r="QSF853" s="3"/>
      <c r="QSG853" s="3"/>
      <c r="QSH853" s="3"/>
      <c r="QSI853" s="3"/>
      <c r="QSJ853" s="3"/>
      <c r="QSK853" s="3"/>
      <c r="QSL853" s="3"/>
      <c r="QSM853" s="3"/>
      <c r="QSN853" s="3"/>
      <c r="QSO853" s="3"/>
      <c r="QSP853" s="3"/>
      <c r="QSQ853" s="3"/>
      <c r="QSR853" s="3"/>
      <c r="QSS853" s="3"/>
      <c r="QST853" s="3"/>
      <c r="QSU853" s="3"/>
      <c r="QSV853" s="3"/>
      <c r="QSW853" s="3"/>
      <c r="QSX853" s="3"/>
      <c r="QSY853" s="3"/>
      <c r="QSZ853" s="3"/>
      <c r="QTA853" s="3"/>
      <c r="QTB853" s="3"/>
      <c r="QTC853" s="3"/>
      <c r="QTD853" s="3"/>
      <c r="QTE853" s="3"/>
      <c r="QTF853" s="3"/>
      <c r="QTG853" s="3"/>
      <c r="QTH853" s="3"/>
      <c r="QTI853" s="3"/>
      <c r="QTJ853" s="3"/>
      <c r="QTK853" s="3"/>
      <c r="QTL853" s="3"/>
      <c r="QTM853" s="3"/>
      <c r="QTN853" s="3"/>
      <c r="QTO853" s="3"/>
      <c r="QTP853" s="3"/>
      <c r="QTQ853" s="3"/>
      <c r="QTR853" s="3"/>
      <c r="QTS853" s="3"/>
      <c r="QTT853" s="3"/>
      <c r="QTU853" s="3"/>
      <c r="QTV853" s="3"/>
      <c r="QTW853" s="3"/>
      <c r="QTX853" s="3"/>
      <c r="QTY853" s="3"/>
      <c r="QTZ853" s="3"/>
      <c r="QUA853" s="3"/>
      <c r="QUB853" s="3"/>
      <c r="QUC853" s="3"/>
      <c r="QUD853" s="3"/>
      <c r="QUE853" s="3"/>
      <c r="QUF853" s="3"/>
      <c r="QUG853" s="3"/>
      <c r="QUH853" s="3"/>
      <c r="QUI853" s="3"/>
      <c r="QUJ853" s="3"/>
      <c r="QUK853" s="3"/>
      <c r="QUL853" s="3"/>
      <c r="QUM853" s="3"/>
      <c r="QUN853" s="3"/>
      <c r="QUO853" s="3"/>
      <c r="QUP853" s="3"/>
      <c r="QUQ853" s="3"/>
      <c r="QUR853" s="3"/>
      <c r="QUS853" s="3"/>
      <c r="QUT853" s="3"/>
      <c r="QUU853" s="3"/>
      <c r="QUV853" s="3"/>
      <c r="QUW853" s="3"/>
      <c r="QUX853" s="3"/>
      <c r="QUY853" s="3"/>
      <c r="QUZ853" s="3"/>
      <c r="QVA853" s="3"/>
      <c r="QVB853" s="3"/>
      <c r="QVC853" s="3"/>
      <c r="QVD853" s="3"/>
      <c r="QVE853" s="3"/>
      <c r="QVF853" s="3"/>
      <c r="QVG853" s="3"/>
      <c r="QVH853" s="3"/>
      <c r="QVI853" s="3"/>
      <c r="QVJ853" s="3"/>
      <c r="QVK853" s="3"/>
      <c r="QVL853" s="3"/>
      <c r="QVM853" s="3"/>
      <c r="QVN853" s="3"/>
      <c r="QVO853" s="3"/>
      <c r="QVP853" s="3"/>
      <c r="QVQ853" s="3"/>
      <c r="QVR853" s="3"/>
      <c r="QVS853" s="3"/>
      <c r="QVT853" s="3"/>
      <c r="QVU853" s="3"/>
      <c r="QVV853" s="3"/>
      <c r="QVW853" s="3"/>
      <c r="QVX853" s="3"/>
      <c r="QVY853" s="3"/>
      <c r="QVZ853" s="3"/>
      <c r="QWA853" s="3"/>
      <c r="QWB853" s="3"/>
      <c r="QWC853" s="3"/>
      <c r="QWD853" s="3"/>
      <c r="QWE853" s="3"/>
      <c r="QWF853" s="3"/>
      <c r="QWG853" s="3"/>
      <c r="QWH853" s="3"/>
      <c r="QWI853" s="3"/>
      <c r="QWJ853" s="3"/>
      <c r="QWK853" s="3"/>
      <c r="QWL853" s="3"/>
      <c r="QWM853" s="3"/>
      <c r="QWN853" s="3"/>
      <c r="QWO853" s="3"/>
      <c r="QWP853" s="3"/>
      <c r="QWQ853" s="3"/>
      <c r="QWR853" s="3"/>
      <c r="QWS853" s="3"/>
      <c r="QWT853" s="3"/>
      <c r="QWU853" s="3"/>
      <c r="QWV853" s="3"/>
      <c r="QWW853" s="3"/>
      <c r="QWX853" s="3"/>
      <c r="QWY853" s="3"/>
      <c r="QWZ853" s="3"/>
      <c r="QXA853" s="3"/>
      <c r="QXB853" s="3"/>
      <c r="QXC853" s="3"/>
      <c r="QXD853" s="3"/>
      <c r="QXE853" s="3"/>
      <c r="QXF853" s="3"/>
      <c r="QXG853" s="3"/>
      <c r="QXH853" s="3"/>
      <c r="QXI853" s="3"/>
      <c r="QXJ853" s="3"/>
      <c r="QXK853" s="3"/>
      <c r="QXL853" s="3"/>
      <c r="QXM853" s="3"/>
      <c r="QXN853" s="3"/>
      <c r="QXO853" s="3"/>
      <c r="QXP853" s="3"/>
      <c r="QXQ853" s="3"/>
      <c r="QXR853" s="3"/>
      <c r="QXS853" s="3"/>
      <c r="QXT853" s="3"/>
      <c r="QXU853" s="3"/>
      <c r="QXV853" s="3"/>
      <c r="QXW853" s="3"/>
      <c r="QXX853" s="3"/>
      <c r="QXY853" s="3"/>
      <c r="QXZ853" s="3"/>
      <c r="QYA853" s="3"/>
      <c r="QYB853" s="3"/>
      <c r="QYC853" s="3"/>
      <c r="QYD853" s="3"/>
      <c r="QYE853" s="3"/>
      <c r="QYF853" s="3"/>
      <c r="QYG853" s="3"/>
      <c r="QYH853" s="3"/>
      <c r="QYI853" s="3"/>
      <c r="QYJ853" s="3"/>
      <c r="QYK853" s="3"/>
      <c r="QYL853" s="3"/>
      <c r="QYM853" s="3"/>
      <c r="QYN853" s="3"/>
      <c r="QYO853" s="3"/>
      <c r="QYP853" s="3"/>
      <c r="QYQ853" s="3"/>
      <c r="QYR853" s="3"/>
      <c r="QYS853" s="3"/>
      <c r="QYT853" s="3"/>
      <c r="QYU853" s="3"/>
      <c r="QYV853" s="3"/>
      <c r="QYW853" s="3"/>
      <c r="QYX853" s="3"/>
      <c r="QYY853" s="3"/>
      <c r="QYZ853" s="3"/>
      <c r="QZA853" s="3"/>
      <c r="QZB853" s="3"/>
      <c r="QZC853" s="3"/>
      <c r="QZD853" s="3"/>
      <c r="QZE853" s="3"/>
      <c r="QZF853" s="3"/>
      <c r="QZG853" s="3"/>
      <c r="QZH853" s="3"/>
      <c r="QZI853" s="3"/>
      <c r="QZJ853" s="3"/>
      <c r="QZK853" s="3"/>
      <c r="QZL853" s="3"/>
      <c r="QZM853" s="3"/>
      <c r="QZN853" s="3"/>
      <c r="QZO853" s="3"/>
      <c r="QZP853" s="3"/>
      <c r="QZQ853" s="3"/>
      <c r="QZR853" s="3"/>
      <c r="QZS853" s="3"/>
      <c r="QZT853" s="3"/>
      <c r="QZU853" s="3"/>
      <c r="QZV853" s="3"/>
      <c r="QZW853" s="3"/>
      <c r="QZX853" s="3"/>
      <c r="QZY853" s="3"/>
      <c r="QZZ853" s="3"/>
      <c r="RAA853" s="3"/>
      <c r="RAB853" s="3"/>
      <c r="RAC853" s="3"/>
      <c r="RAD853" s="3"/>
      <c r="RAE853" s="3"/>
      <c r="RAF853" s="3"/>
      <c r="RAG853" s="3"/>
      <c r="RAH853" s="3"/>
      <c r="RAI853" s="3"/>
      <c r="RAJ853" s="3"/>
      <c r="RAK853" s="3"/>
      <c r="RAL853" s="3"/>
      <c r="RAM853" s="3"/>
      <c r="RAN853" s="3"/>
      <c r="RAO853" s="3"/>
      <c r="RAP853" s="3"/>
      <c r="RAQ853" s="3"/>
      <c r="RAR853" s="3"/>
      <c r="RAS853" s="3"/>
      <c r="RAT853" s="3"/>
      <c r="RAU853" s="3"/>
      <c r="RAV853" s="3"/>
      <c r="RAW853" s="3"/>
      <c r="RAX853" s="3"/>
      <c r="RAY853" s="3"/>
      <c r="RAZ853" s="3"/>
      <c r="RBA853" s="3"/>
      <c r="RBB853" s="3"/>
      <c r="RBC853" s="3"/>
      <c r="RBD853" s="3"/>
      <c r="RBE853" s="3"/>
      <c r="RBF853" s="3"/>
      <c r="RBG853" s="3"/>
      <c r="RBH853" s="3"/>
      <c r="RBI853" s="3"/>
      <c r="RBJ853" s="3"/>
      <c r="RBK853" s="3"/>
      <c r="RBL853" s="3"/>
      <c r="RBM853" s="3"/>
      <c r="RBN853" s="3"/>
      <c r="RBO853" s="3"/>
      <c r="RBP853" s="3"/>
      <c r="RBQ853" s="3"/>
      <c r="RBR853" s="3"/>
      <c r="RBS853" s="3"/>
      <c r="RBT853" s="3"/>
      <c r="RBU853" s="3"/>
      <c r="RBV853" s="3"/>
      <c r="RBW853" s="3"/>
      <c r="RBX853" s="3"/>
      <c r="RBY853" s="3"/>
      <c r="RBZ853" s="3"/>
      <c r="RCA853" s="3"/>
      <c r="RCB853" s="3"/>
      <c r="RCC853" s="3"/>
      <c r="RCD853" s="3"/>
      <c r="RCE853" s="3"/>
      <c r="RCF853" s="3"/>
      <c r="RCG853" s="3"/>
      <c r="RCH853" s="3"/>
      <c r="RCI853" s="3"/>
      <c r="RCJ853" s="3"/>
      <c r="RCK853" s="3"/>
      <c r="RCL853" s="3"/>
      <c r="RCM853" s="3"/>
      <c r="RCN853" s="3"/>
      <c r="RCO853" s="3"/>
      <c r="RCP853" s="3"/>
      <c r="RCQ853" s="3"/>
      <c r="RCR853" s="3"/>
      <c r="RCS853" s="3"/>
      <c r="RCT853" s="3"/>
      <c r="RCU853" s="3"/>
      <c r="RCV853" s="3"/>
      <c r="RCW853" s="3"/>
      <c r="RCX853" s="3"/>
      <c r="RCY853" s="3"/>
      <c r="RCZ853" s="3"/>
      <c r="RDA853" s="3"/>
      <c r="RDB853" s="3"/>
      <c r="RDC853" s="3"/>
      <c r="RDD853" s="3"/>
      <c r="RDE853" s="3"/>
      <c r="RDF853" s="3"/>
      <c r="RDG853" s="3"/>
      <c r="RDH853" s="3"/>
      <c r="RDI853" s="3"/>
      <c r="RDJ853" s="3"/>
      <c r="RDK853" s="3"/>
      <c r="RDL853" s="3"/>
      <c r="RDM853" s="3"/>
      <c r="RDN853" s="3"/>
      <c r="RDO853" s="3"/>
      <c r="RDP853" s="3"/>
      <c r="RDQ853" s="3"/>
      <c r="RDR853" s="3"/>
      <c r="RDS853" s="3"/>
      <c r="RDT853" s="3"/>
      <c r="RDU853" s="3"/>
      <c r="RDV853" s="3"/>
      <c r="RDW853" s="3"/>
      <c r="RDX853" s="3"/>
      <c r="RDY853" s="3"/>
      <c r="RDZ853" s="3"/>
      <c r="REA853" s="3"/>
      <c r="REB853" s="3"/>
      <c r="REC853" s="3"/>
      <c r="RED853" s="3"/>
      <c r="REE853" s="3"/>
      <c r="REF853" s="3"/>
      <c r="REG853" s="3"/>
      <c r="REH853" s="3"/>
      <c r="REI853" s="3"/>
      <c r="REJ853" s="3"/>
      <c r="REK853" s="3"/>
      <c r="REL853" s="3"/>
      <c r="REM853" s="3"/>
      <c r="REN853" s="3"/>
      <c r="REO853" s="3"/>
      <c r="REP853" s="3"/>
      <c r="REQ853" s="3"/>
      <c r="RER853" s="3"/>
      <c r="RES853" s="3"/>
      <c r="RET853" s="3"/>
      <c r="REU853" s="3"/>
      <c r="REV853" s="3"/>
      <c r="REW853" s="3"/>
      <c r="REX853" s="3"/>
      <c r="REY853" s="3"/>
      <c r="REZ853" s="3"/>
      <c r="RFA853" s="3"/>
      <c r="RFB853" s="3"/>
      <c r="RFC853" s="3"/>
      <c r="RFD853" s="3"/>
      <c r="RFE853" s="3"/>
      <c r="RFF853" s="3"/>
      <c r="RFG853" s="3"/>
      <c r="RFH853" s="3"/>
      <c r="RFI853" s="3"/>
      <c r="RFJ853" s="3"/>
      <c r="RFK853" s="3"/>
      <c r="RFL853" s="3"/>
      <c r="RFM853" s="3"/>
      <c r="RFN853" s="3"/>
      <c r="RFO853" s="3"/>
      <c r="RFP853" s="3"/>
      <c r="RFQ853" s="3"/>
      <c r="RFR853" s="3"/>
      <c r="RFS853" s="3"/>
      <c r="RFT853" s="3"/>
      <c r="RFU853" s="3"/>
      <c r="RFV853" s="3"/>
      <c r="RFW853" s="3"/>
      <c r="RFX853" s="3"/>
      <c r="RFY853" s="3"/>
      <c r="RFZ853" s="3"/>
      <c r="RGA853" s="3"/>
      <c r="RGB853" s="3"/>
      <c r="RGC853" s="3"/>
      <c r="RGD853" s="3"/>
      <c r="RGE853" s="3"/>
      <c r="RGF853" s="3"/>
      <c r="RGG853" s="3"/>
      <c r="RGH853" s="3"/>
      <c r="RGI853" s="3"/>
      <c r="RGJ853" s="3"/>
      <c r="RGK853" s="3"/>
      <c r="RGL853" s="3"/>
      <c r="RGM853" s="3"/>
      <c r="RGN853" s="3"/>
      <c r="RGO853" s="3"/>
      <c r="RGP853" s="3"/>
      <c r="RGQ853" s="3"/>
      <c r="RGR853" s="3"/>
      <c r="RGS853" s="3"/>
      <c r="RGT853" s="3"/>
      <c r="RGU853" s="3"/>
      <c r="RGV853" s="3"/>
      <c r="RGW853" s="3"/>
      <c r="RGX853" s="3"/>
      <c r="RGY853" s="3"/>
      <c r="RGZ853" s="3"/>
      <c r="RHA853" s="3"/>
      <c r="RHB853" s="3"/>
      <c r="RHC853" s="3"/>
      <c r="RHD853" s="3"/>
      <c r="RHE853" s="3"/>
      <c r="RHF853" s="3"/>
      <c r="RHG853" s="3"/>
      <c r="RHH853" s="3"/>
      <c r="RHI853" s="3"/>
      <c r="RHJ853" s="3"/>
      <c r="RHK853" s="3"/>
      <c r="RHL853" s="3"/>
      <c r="RHM853" s="3"/>
      <c r="RHN853" s="3"/>
      <c r="RHO853" s="3"/>
      <c r="RHP853" s="3"/>
      <c r="RHQ853" s="3"/>
      <c r="RHR853" s="3"/>
      <c r="RHS853" s="3"/>
      <c r="RHT853" s="3"/>
      <c r="RHU853" s="3"/>
      <c r="RHV853" s="3"/>
      <c r="RHW853" s="3"/>
      <c r="RHX853" s="3"/>
      <c r="RHY853" s="3"/>
      <c r="RHZ853" s="3"/>
      <c r="RIA853" s="3"/>
      <c r="RIB853" s="3"/>
      <c r="RIC853" s="3"/>
      <c r="RID853" s="3"/>
      <c r="RIE853" s="3"/>
      <c r="RIF853" s="3"/>
      <c r="RIG853" s="3"/>
      <c r="RIH853" s="3"/>
      <c r="RII853" s="3"/>
      <c r="RIJ853" s="3"/>
      <c r="RIK853" s="3"/>
      <c r="RIL853" s="3"/>
      <c r="RIM853" s="3"/>
      <c r="RIN853" s="3"/>
      <c r="RIO853" s="3"/>
      <c r="RIP853" s="3"/>
      <c r="RIQ853" s="3"/>
      <c r="RIR853" s="3"/>
      <c r="RIS853" s="3"/>
      <c r="RIT853" s="3"/>
      <c r="RIU853" s="3"/>
      <c r="RIV853" s="3"/>
      <c r="RIW853" s="3"/>
      <c r="RIX853" s="3"/>
      <c r="RIY853" s="3"/>
      <c r="RIZ853" s="3"/>
      <c r="RJA853" s="3"/>
      <c r="RJB853" s="3"/>
      <c r="RJC853" s="3"/>
      <c r="RJD853" s="3"/>
      <c r="RJE853" s="3"/>
      <c r="RJF853" s="3"/>
      <c r="RJG853" s="3"/>
      <c r="RJH853" s="3"/>
      <c r="RJI853" s="3"/>
      <c r="RJJ853" s="3"/>
      <c r="RJK853" s="3"/>
      <c r="RJL853" s="3"/>
      <c r="RJM853" s="3"/>
      <c r="RJN853" s="3"/>
      <c r="RJO853" s="3"/>
      <c r="RJP853" s="3"/>
      <c r="RJQ853" s="3"/>
      <c r="RJR853" s="3"/>
      <c r="RJS853" s="3"/>
      <c r="RJT853" s="3"/>
      <c r="RJU853" s="3"/>
      <c r="RJV853" s="3"/>
      <c r="RJW853" s="3"/>
      <c r="RJX853" s="3"/>
      <c r="RJY853" s="3"/>
      <c r="RJZ853" s="3"/>
      <c r="RKA853" s="3"/>
      <c r="RKB853" s="3"/>
      <c r="RKC853" s="3"/>
      <c r="RKD853" s="3"/>
      <c r="RKE853" s="3"/>
      <c r="RKF853" s="3"/>
      <c r="RKG853" s="3"/>
      <c r="RKH853" s="3"/>
      <c r="RKI853" s="3"/>
      <c r="RKJ853" s="3"/>
      <c r="RKK853" s="3"/>
      <c r="RKL853" s="3"/>
      <c r="RKM853" s="3"/>
      <c r="RKN853" s="3"/>
      <c r="RKO853" s="3"/>
      <c r="RKP853" s="3"/>
      <c r="RKQ853" s="3"/>
      <c r="RKR853" s="3"/>
      <c r="RKS853" s="3"/>
      <c r="RKT853" s="3"/>
      <c r="RKU853" s="3"/>
      <c r="RKV853" s="3"/>
      <c r="RKW853" s="3"/>
      <c r="RKX853" s="3"/>
      <c r="RKY853" s="3"/>
      <c r="RKZ853" s="3"/>
      <c r="RLA853" s="3"/>
      <c r="RLB853" s="3"/>
      <c r="RLC853" s="3"/>
      <c r="RLD853" s="3"/>
      <c r="RLE853" s="3"/>
      <c r="RLF853" s="3"/>
      <c r="RLG853" s="3"/>
      <c r="RLH853" s="3"/>
      <c r="RLI853" s="3"/>
      <c r="RLJ853" s="3"/>
      <c r="RLK853" s="3"/>
      <c r="RLL853" s="3"/>
      <c r="RLM853" s="3"/>
      <c r="RLN853" s="3"/>
      <c r="RLO853" s="3"/>
      <c r="RLP853" s="3"/>
      <c r="RLQ853" s="3"/>
      <c r="RLR853" s="3"/>
      <c r="RLS853" s="3"/>
      <c r="RLT853" s="3"/>
      <c r="RLU853" s="3"/>
      <c r="RLV853" s="3"/>
      <c r="RLW853" s="3"/>
      <c r="RLX853" s="3"/>
      <c r="RLY853" s="3"/>
      <c r="RLZ853" s="3"/>
      <c r="RMA853" s="3"/>
      <c r="RMB853" s="3"/>
      <c r="RMC853" s="3"/>
      <c r="RMD853" s="3"/>
      <c r="RME853" s="3"/>
      <c r="RMF853" s="3"/>
      <c r="RMG853" s="3"/>
      <c r="RMH853" s="3"/>
      <c r="RMI853" s="3"/>
      <c r="RMJ853" s="3"/>
      <c r="RMK853" s="3"/>
      <c r="RML853" s="3"/>
      <c r="RMM853" s="3"/>
      <c r="RMN853" s="3"/>
      <c r="RMO853" s="3"/>
      <c r="RMP853" s="3"/>
      <c r="RMQ853" s="3"/>
      <c r="RMR853" s="3"/>
      <c r="RMS853" s="3"/>
      <c r="RMT853" s="3"/>
      <c r="RMU853" s="3"/>
      <c r="RMV853" s="3"/>
      <c r="RMW853" s="3"/>
      <c r="RMX853" s="3"/>
      <c r="RMY853" s="3"/>
      <c r="RMZ853" s="3"/>
      <c r="RNA853" s="3"/>
      <c r="RNB853" s="3"/>
      <c r="RNC853" s="3"/>
      <c r="RND853" s="3"/>
      <c r="RNE853" s="3"/>
      <c r="RNF853" s="3"/>
      <c r="RNG853" s="3"/>
      <c r="RNH853" s="3"/>
      <c r="RNI853" s="3"/>
      <c r="RNJ853" s="3"/>
      <c r="RNK853" s="3"/>
      <c r="RNL853" s="3"/>
      <c r="RNM853" s="3"/>
      <c r="RNN853" s="3"/>
      <c r="RNO853" s="3"/>
      <c r="RNP853" s="3"/>
      <c r="RNQ853" s="3"/>
      <c r="RNR853" s="3"/>
      <c r="RNS853" s="3"/>
      <c r="RNT853" s="3"/>
      <c r="RNU853" s="3"/>
      <c r="RNV853" s="3"/>
      <c r="RNW853" s="3"/>
      <c r="RNX853" s="3"/>
      <c r="RNY853" s="3"/>
      <c r="RNZ853" s="3"/>
      <c r="ROA853" s="3"/>
      <c r="ROB853" s="3"/>
      <c r="ROC853" s="3"/>
      <c r="ROD853" s="3"/>
      <c r="ROE853" s="3"/>
      <c r="ROF853" s="3"/>
      <c r="ROG853" s="3"/>
      <c r="ROH853" s="3"/>
      <c r="ROI853" s="3"/>
      <c r="ROJ853" s="3"/>
      <c r="ROK853" s="3"/>
      <c r="ROL853" s="3"/>
      <c r="ROM853" s="3"/>
      <c r="RON853" s="3"/>
      <c r="ROO853" s="3"/>
      <c r="ROP853" s="3"/>
      <c r="ROQ853" s="3"/>
      <c r="ROR853" s="3"/>
      <c r="ROS853" s="3"/>
      <c r="ROT853" s="3"/>
      <c r="ROU853" s="3"/>
      <c r="ROV853" s="3"/>
      <c r="ROW853" s="3"/>
      <c r="ROX853" s="3"/>
      <c r="ROY853" s="3"/>
      <c r="ROZ853" s="3"/>
      <c r="RPA853" s="3"/>
      <c r="RPB853" s="3"/>
      <c r="RPC853" s="3"/>
      <c r="RPD853" s="3"/>
      <c r="RPE853" s="3"/>
      <c r="RPF853" s="3"/>
      <c r="RPG853" s="3"/>
      <c r="RPH853" s="3"/>
      <c r="RPI853" s="3"/>
      <c r="RPJ853" s="3"/>
      <c r="RPK853" s="3"/>
      <c r="RPL853" s="3"/>
      <c r="RPM853" s="3"/>
      <c r="RPN853" s="3"/>
      <c r="RPO853" s="3"/>
      <c r="RPP853" s="3"/>
      <c r="RPQ853" s="3"/>
      <c r="RPR853" s="3"/>
      <c r="RPS853" s="3"/>
      <c r="RPT853" s="3"/>
      <c r="RPU853" s="3"/>
      <c r="RPV853" s="3"/>
      <c r="RPW853" s="3"/>
      <c r="RPX853" s="3"/>
      <c r="RPY853" s="3"/>
      <c r="RPZ853" s="3"/>
      <c r="RQA853" s="3"/>
      <c r="RQB853" s="3"/>
      <c r="RQC853" s="3"/>
      <c r="RQD853" s="3"/>
      <c r="RQE853" s="3"/>
      <c r="RQF853" s="3"/>
      <c r="RQG853" s="3"/>
      <c r="RQH853" s="3"/>
      <c r="RQI853" s="3"/>
      <c r="RQJ853" s="3"/>
      <c r="RQK853" s="3"/>
      <c r="RQL853" s="3"/>
      <c r="RQM853" s="3"/>
      <c r="RQN853" s="3"/>
      <c r="RQO853" s="3"/>
      <c r="RQP853" s="3"/>
      <c r="RQQ853" s="3"/>
      <c r="RQR853" s="3"/>
      <c r="RQS853" s="3"/>
      <c r="RQT853" s="3"/>
      <c r="RQU853" s="3"/>
      <c r="RQV853" s="3"/>
      <c r="RQW853" s="3"/>
      <c r="RQX853" s="3"/>
      <c r="RQY853" s="3"/>
      <c r="RQZ853" s="3"/>
      <c r="RRA853" s="3"/>
      <c r="RRB853" s="3"/>
      <c r="RRC853" s="3"/>
      <c r="RRD853" s="3"/>
      <c r="RRE853" s="3"/>
      <c r="RRF853" s="3"/>
      <c r="RRG853" s="3"/>
      <c r="RRH853" s="3"/>
      <c r="RRI853" s="3"/>
      <c r="RRJ853" s="3"/>
      <c r="RRK853" s="3"/>
      <c r="RRL853" s="3"/>
      <c r="RRM853" s="3"/>
      <c r="RRN853" s="3"/>
      <c r="RRO853" s="3"/>
      <c r="RRP853" s="3"/>
      <c r="RRQ853" s="3"/>
      <c r="RRR853" s="3"/>
      <c r="RRS853" s="3"/>
      <c r="RRT853" s="3"/>
      <c r="RRU853" s="3"/>
      <c r="RRV853" s="3"/>
      <c r="RRW853" s="3"/>
      <c r="RRX853" s="3"/>
      <c r="RRY853" s="3"/>
      <c r="RRZ853" s="3"/>
      <c r="RSA853" s="3"/>
      <c r="RSB853" s="3"/>
      <c r="RSC853" s="3"/>
      <c r="RSD853" s="3"/>
      <c r="RSE853" s="3"/>
      <c r="RSF853" s="3"/>
      <c r="RSG853" s="3"/>
      <c r="RSH853" s="3"/>
      <c r="RSI853" s="3"/>
      <c r="RSJ853" s="3"/>
      <c r="RSK853" s="3"/>
      <c r="RSL853" s="3"/>
      <c r="RSM853" s="3"/>
      <c r="RSN853" s="3"/>
      <c r="RSO853" s="3"/>
      <c r="RSP853" s="3"/>
      <c r="RSQ853" s="3"/>
      <c r="RSR853" s="3"/>
      <c r="RSS853" s="3"/>
      <c r="RST853" s="3"/>
      <c r="RSU853" s="3"/>
      <c r="RSV853" s="3"/>
      <c r="RSW853" s="3"/>
      <c r="RSX853" s="3"/>
      <c r="RSY853" s="3"/>
      <c r="RSZ853" s="3"/>
      <c r="RTA853" s="3"/>
      <c r="RTB853" s="3"/>
      <c r="RTC853" s="3"/>
      <c r="RTD853" s="3"/>
      <c r="RTE853" s="3"/>
      <c r="RTF853" s="3"/>
      <c r="RTG853" s="3"/>
      <c r="RTH853" s="3"/>
      <c r="RTI853" s="3"/>
      <c r="RTJ853" s="3"/>
      <c r="RTK853" s="3"/>
      <c r="RTL853" s="3"/>
      <c r="RTM853" s="3"/>
      <c r="RTN853" s="3"/>
      <c r="RTO853" s="3"/>
      <c r="RTP853" s="3"/>
      <c r="RTQ853" s="3"/>
      <c r="RTR853" s="3"/>
      <c r="RTS853" s="3"/>
      <c r="RTT853" s="3"/>
      <c r="RTU853" s="3"/>
      <c r="RTV853" s="3"/>
      <c r="RTW853" s="3"/>
      <c r="RTX853" s="3"/>
      <c r="RTY853" s="3"/>
      <c r="RTZ853" s="3"/>
      <c r="RUA853" s="3"/>
      <c r="RUB853" s="3"/>
      <c r="RUC853" s="3"/>
      <c r="RUD853" s="3"/>
      <c r="RUE853" s="3"/>
      <c r="RUF853" s="3"/>
      <c r="RUG853" s="3"/>
      <c r="RUH853" s="3"/>
      <c r="RUI853" s="3"/>
      <c r="RUJ853" s="3"/>
      <c r="RUK853" s="3"/>
      <c r="RUL853" s="3"/>
      <c r="RUM853" s="3"/>
      <c r="RUN853" s="3"/>
      <c r="RUO853" s="3"/>
      <c r="RUP853" s="3"/>
      <c r="RUQ853" s="3"/>
      <c r="RUR853" s="3"/>
      <c r="RUS853" s="3"/>
      <c r="RUT853" s="3"/>
      <c r="RUU853" s="3"/>
      <c r="RUV853" s="3"/>
      <c r="RUW853" s="3"/>
      <c r="RUX853" s="3"/>
      <c r="RUY853" s="3"/>
      <c r="RUZ853" s="3"/>
      <c r="RVA853" s="3"/>
      <c r="RVB853" s="3"/>
      <c r="RVC853" s="3"/>
      <c r="RVD853" s="3"/>
      <c r="RVE853" s="3"/>
      <c r="RVF853" s="3"/>
      <c r="RVG853" s="3"/>
      <c r="RVH853" s="3"/>
      <c r="RVI853" s="3"/>
      <c r="RVJ853" s="3"/>
      <c r="RVK853" s="3"/>
      <c r="RVL853" s="3"/>
      <c r="RVM853" s="3"/>
      <c r="RVN853" s="3"/>
      <c r="RVO853" s="3"/>
      <c r="RVP853" s="3"/>
      <c r="RVQ853" s="3"/>
      <c r="RVR853" s="3"/>
      <c r="RVS853" s="3"/>
      <c r="RVT853" s="3"/>
      <c r="RVU853" s="3"/>
      <c r="RVV853" s="3"/>
      <c r="RVW853" s="3"/>
      <c r="RVX853" s="3"/>
      <c r="RVY853" s="3"/>
      <c r="RVZ853" s="3"/>
      <c r="RWA853" s="3"/>
      <c r="RWB853" s="3"/>
      <c r="RWC853" s="3"/>
      <c r="RWD853" s="3"/>
      <c r="RWE853" s="3"/>
      <c r="RWF853" s="3"/>
      <c r="RWG853" s="3"/>
      <c r="RWH853" s="3"/>
      <c r="RWI853" s="3"/>
      <c r="RWJ853" s="3"/>
      <c r="RWK853" s="3"/>
      <c r="RWL853" s="3"/>
      <c r="RWM853" s="3"/>
      <c r="RWN853" s="3"/>
      <c r="RWO853" s="3"/>
      <c r="RWP853" s="3"/>
      <c r="RWQ853" s="3"/>
      <c r="RWR853" s="3"/>
      <c r="RWS853" s="3"/>
      <c r="RWT853" s="3"/>
      <c r="RWU853" s="3"/>
      <c r="RWV853" s="3"/>
      <c r="RWW853" s="3"/>
      <c r="RWX853" s="3"/>
      <c r="RWY853" s="3"/>
      <c r="RWZ853" s="3"/>
      <c r="RXA853" s="3"/>
      <c r="RXB853" s="3"/>
      <c r="RXC853" s="3"/>
      <c r="RXD853" s="3"/>
      <c r="RXE853" s="3"/>
      <c r="RXF853" s="3"/>
      <c r="RXG853" s="3"/>
      <c r="RXH853" s="3"/>
      <c r="RXI853" s="3"/>
      <c r="RXJ853" s="3"/>
      <c r="RXK853" s="3"/>
      <c r="RXL853" s="3"/>
      <c r="RXM853" s="3"/>
      <c r="RXN853" s="3"/>
      <c r="RXO853" s="3"/>
      <c r="RXP853" s="3"/>
      <c r="RXQ853" s="3"/>
      <c r="RXR853" s="3"/>
      <c r="RXS853" s="3"/>
      <c r="RXT853" s="3"/>
      <c r="RXU853" s="3"/>
      <c r="RXV853" s="3"/>
      <c r="RXW853" s="3"/>
      <c r="RXX853" s="3"/>
      <c r="RXY853" s="3"/>
      <c r="RXZ853" s="3"/>
      <c r="RYA853" s="3"/>
      <c r="RYB853" s="3"/>
      <c r="RYC853" s="3"/>
      <c r="RYD853" s="3"/>
      <c r="RYE853" s="3"/>
      <c r="RYF853" s="3"/>
      <c r="RYG853" s="3"/>
      <c r="RYH853" s="3"/>
      <c r="RYI853" s="3"/>
      <c r="RYJ853" s="3"/>
      <c r="RYK853" s="3"/>
      <c r="RYL853" s="3"/>
      <c r="RYM853" s="3"/>
      <c r="RYN853" s="3"/>
      <c r="RYO853" s="3"/>
      <c r="RYP853" s="3"/>
      <c r="RYQ853" s="3"/>
      <c r="RYR853" s="3"/>
      <c r="RYS853" s="3"/>
      <c r="RYT853" s="3"/>
      <c r="RYU853" s="3"/>
      <c r="RYV853" s="3"/>
      <c r="RYW853" s="3"/>
      <c r="RYX853" s="3"/>
      <c r="RYY853" s="3"/>
      <c r="RYZ853" s="3"/>
      <c r="RZA853" s="3"/>
      <c r="RZB853" s="3"/>
      <c r="RZC853" s="3"/>
      <c r="RZD853" s="3"/>
      <c r="RZE853" s="3"/>
      <c r="RZF853" s="3"/>
      <c r="RZG853" s="3"/>
      <c r="RZH853" s="3"/>
      <c r="RZI853" s="3"/>
      <c r="RZJ853" s="3"/>
      <c r="RZK853" s="3"/>
      <c r="RZL853" s="3"/>
      <c r="RZM853" s="3"/>
      <c r="RZN853" s="3"/>
      <c r="RZO853" s="3"/>
      <c r="RZP853" s="3"/>
      <c r="RZQ853" s="3"/>
      <c r="RZR853" s="3"/>
      <c r="RZS853" s="3"/>
      <c r="RZT853" s="3"/>
      <c r="RZU853" s="3"/>
      <c r="RZV853" s="3"/>
      <c r="RZW853" s="3"/>
      <c r="RZX853" s="3"/>
      <c r="RZY853" s="3"/>
      <c r="RZZ853" s="3"/>
      <c r="SAA853" s="3"/>
      <c r="SAB853" s="3"/>
      <c r="SAC853" s="3"/>
      <c r="SAD853" s="3"/>
      <c r="SAE853" s="3"/>
      <c r="SAF853" s="3"/>
      <c r="SAG853" s="3"/>
      <c r="SAH853" s="3"/>
      <c r="SAI853" s="3"/>
      <c r="SAJ853" s="3"/>
      <c r="SAK853" s="3"/>
      <c r="SAL853" s="3"/>
      <c r="SAM853" s="3"/>
      <c r="SAN853" s="3"/>
      <c r="SAO853" s="3"/>
      <c r="SAP853" s="3"/>
      <c r="SAQ853" s="3"/>
      <c r="SAR853" s="3"/>
      <c r="SAS853" s="3"/>
      <c r="SAT853" s="3"/>
      <c r="SAU853" s="3"/>
      <c r="SAV853" s="3"/>
      <c r="SAW853" s="3"/>
      <c r="SAX853" s="3"/>
      <c r="SAY853" s="3"/>
      <c r="SAZ853" s="3"/>
      <c r="SBA853" s="3"/>
      <c r="SBB853" s="3"/>
      <c r="SBC853" s="3"/>
      <c r="SBD853" s="3"/>
      <c r="SBE853" s="3"/>
      <c r="SBF853" s="3"/>
      <c r="SBG853" s="3"/>
      <c r="SBH853" s="3"/>
      <c r="SBI853" s="3"/>
      <c r="SBJ853" s="3"/>
      <c r="SBK853" s="3"/>
      <c r="SBL853" s="3"/>
      <c r="SBM853" s="3"/>
      <c r="SBN853" s="3"/>
      <c r="SBO853" s="3"/>
      <c r="SBP853" s="3"/>
      <c r="SBQ853" s="3"/>
      <c r="SBR853" s="3"/>
      <c r="SBS853" s="3"/>
      <c r="SBT853" s="3"/>
      <c r="SBU853" s="3"/>
      <c r="SBV853" s="3"/>
      <c r="SBW853" s="3"/>
      <c r="SBX853" s="3"/>
      <c r="SBY853" s="3"/>
      <c r="SBZ853" s="3"/>
      <c r="SCA853" s="3"/>
      <c r="SCB853" s="3"/>
      <c r="SCC853" s="3"/>
      <c r="SCD853" s="3"/>
      <c r="SCE853" s="3"/>
      <c r="SCF853" s="3"/>
      <c r="SCG853" s="3"/>
      <c r="SCH853" s="3"/>
      <c r="SCI853" s="3"/>
      <c r="SCJ853" s="3"/>
      <c r="SCK853" s="3"/>
      <c r="SCL853" s="3"/>
      <c r="SCM853" s="3"/>
      <c r="SCN853" s="3"/>
      <c r="SCO853" s="3"/>
      <c r="SCP853" s="3"/>
      <c r="SCQ853" s="3"/>
      <c r="SCR853" s="3"/>
      <c r="SCS853" s="3"/>
      <c r="SCT853" s="3"/>
      <c r="SCU853" s="3"/>
      <c r="SCV853" s="3"/>
      <c r="SCW853" s="3"/>
      <c r="SCX853" s="3"/>
      <c r="SCY853" s="3"/>
      <c r="SCZ853" s="3"/>
      <c r="SDA853" s="3"/>
      <c r="SDB853" s="3"/>
      <c r="SDC853" s="3"/>
      <c r="SDD853" s="3"/>
      <c r="SDE853" s="3"/>
      <c r="SDF853" s="3"/>
      <c r="SDG853" s="3"/>
      <c r="SDH853" s="3"/>
      <c r="SDI853" s="3"/>
      <c r="SDJ853" s="3"/>
      <c r="SDK853" s="3"/>
      <c r="SDL853" s="3"/>
      <c r="SDM853" s="3"/>
      <c r="SDN853" s="3"/>
      <c r="SDO853" s="3"/>
      <c r="SDP853" s="3"/>
      <c r="SDQ853" s="3"/>
      <c r="SDR853" s="3"/>
      <c r="SDS853" s="3"/>
      <c r="SDT853" s="3"/>
      <c r="SDU853" s="3"/>
      <c r="SDV853" s="3"/>
      <c r="SDW853" s="3"/>
      <c r="SDX853" s="3"/>
      <c r="SDY853" s="3"/>
      <c r="SDZ853" s="3"/>
      <c r="SEA853" s="3"/>
      <c r="SEB853" s="3"/>
      <c r="SEC853" s="3"/>
      <c r="SED853" s="3"/>
      <c r="SEE853" s="3"/>
      <c r="SEF853" s="3"/>
      <c r="SEG853" s="3"/>
      <c r="SEH853" s="3"/>
      <c r="SEI853" s="3"/>
      <c r="SEJ853" s="3"/>
      <c r="SEK853" s="3"/>
      <c r="SEL853" s="3"/>
      <c r="SEM853" s="3"/>
      <c r="SEN853" s="3"/>
      <c r="SEO853" s="3"/>
      <c r="SEP853" s="3"/>
      <c r="SEQ853" s="3"/>
      <c r="SER853" s="3"/>
      <c r="SES853" s="3"/>
      <c r="SET853" s="3"/>
      <c r="SEU853" s="3"/>
      <c r="SEV853" s="3"/>
      <c r="SEW853" s="3"/>
      <c r="SEX853" s="3"/>
      <c r="SEY853" s="3"/>
      <c r="SEZ853" s="3"/>
      <c r="SFA853" s="3"/>
      <c r="SFB853" s="3"/>
      <c r="SFC853" s="3"/>
      <c r="SFD853" s="3"/>
      <c r="SFE853" s="3"/>
      <c r="SFF853" s="3"/>
      <c r="SFG853" s="3"/>
      <c r="SFH853" s="3"/>
      <c r="SFI853" s="3"/>
      <c r="SFJ853" s="3"/>
      <c r="SFK853" s="3"/>
      <c r="SFL853" s="3"/>
      <c r="SFM853" s="3"/>
      <c r="SFN853" s="3"/>
      <c r="SFO853" s="3"/>
      <c r="SFP853" s="3"/>
      <c r="SFQ853" s="3"/>
      <c r="SFR853" s="3"/>
      <c r="SFS853" s="3"/>
      <c r="SFT853" s="3"/>
      <c r="SFU853" s="3"/>
      <c r="SFV853" s="3"/>
      <c r="SFW853" s="3"/>
      <c r="SFX853" s="3"/>
      <c r="SFY853" s="3"/>
      <c r="SFZ853" s="3"/>
      <c r="SGA853" s="3"/>
      <c r="SGB853" s="3"/>
      <c r="SGC853" s="3"/>
      <c r="SGD853" s="3"/>
      <c r="SGE853" s="3"/>
      <c r="SGF853" s="3"/>
      <c r="SGG853" s="3"/>
      <c r="SGH853" s="3"/>
      <c r="SGI853" s="3"/>
      <c r="SGJ853" s="3"/>
      <c r="SGK853" s="3"/>
      <c r="SGL853" s="3"/>
      <c r="SGM853" s="3"/>
      <c r="SGN853" s="3"/>
      <c r="SGO853" s="3"/>
      <c r="SGP853" s="3"/>
      <c r="SGQ853" s="3"/>
      <c r="SGR853" s="3"/>
      <c r="SGS853" s="3"/>
      <c r="SGT853" s="3"/>
      <c r="SGU853" s="3"/>
      <c r="SGV853" s="3"/>
      <c r="SGW853" s="3"/>
      <c r="SGX853" s="3"/>
      <c r="SGY853" s="3"/>
      <c r="SGZ853" s="3"/>
      <c r="SHA853" s="3"/>
      <c r="SHB853" s="3"/>
      <c r="SHC853" s="3"/>
      <c r="SHD853" s="3"/>
      <c r="SHE853" s="3"/>
      <c r="SHF853" s="3"/>
      <c r="SHG853" s="3"/>
      <c r="SHH853" s="3"/>
      <c r="SHI853" s="3"/>
      <c r="SHJ853" s="3"/>
      <c r="SHK853" s="3"/>
      <c r="SHL853" s="3"/>
      <c r="SHM853" s="3"/>
      <c r="SHN853" s="3"/>
      <c r="SHO853" s="3"/>
      <c r="SHP853" s="3"/>
      <c r="SHQ853" s="3"/>
      <c r="SHR853" s="3"/>
      <c r="SHS853" s="3"/>
      <c r="SHT853" s="3"/>
      <c r="SHU853" s="3"/>
      <c r="SHV853" s="3"/>
      <c r="SHW853" s="3"/>
      <c r="SHX853" s="3"/>
      <c r="SHY853" s="3"/>
      <c r="SHZ853" s="3"/>
      <c r="SIA853" s="3"/>
      <c r="SIB853" s="3"/>
      <c r="SIC853" s="3"/>
      <c r="SID853" s="3"/>
      <c r="SIE853" s="3"/>
      <c r="SIF853" s="3"/>
      <c r="SIG853" s="3"/>
      <c r="SIH853" s="3"/>
      <c r="SII853" s="3"/>
      <c r="SIJ853" s="3"/>
      <c r="SIK853" s="3"/>
      <c r="SIL853" s="3"/>
      <c r="SIM853" s="3"/>
      <c r="SIN853" s="3"/>
      <c r="SIO853" s="3"/>
      <c r="SIP853" s="3"/>
      <c r="SIQ853" s="3"/>
      <c r="SIR853" s="3"/>
      <c r="SIS853" s="3"/>
      <c r="SIT853" s="3"/>
      <c r="SIU853" s="3"/>
      <c r="SIV853" s="3"/>
      <c r="SIW853" s="3"/>
      <c r="SIX853" s="3"/>
      <c r="SIY853" s="3"/>
      <c r="SIZ853" s="3"/>
      <c r="SJA853" s="3"/>
      <c r="SJB853" s="3"/>
      <c r="SJC853" s="3"/>
      <c r="SJD853" s="3"/>
      <c r="SJE853" s="3"/>
      <c r="SJF853" s="3"/>
      <c r="SJG853" s="3"/>
      <c r="SJH853" s="3"/>
      <c r="SJI853" s="3"/>
      <c r="SJJ853" s="3"/>
      <c r="SJK853" s="3"/>
      <c r="SJL853" s="3"/>
      <c r="SJM853" s="3"/>
      <c r="SJN853" s="3"/>
      <c r="SJO853" s="3"/>
      <c r="SJP853" s="3"/>
      <c r="SJQ853" s="3"/>
      <c r="SJR853" s="3"/>
      <c r="SJS853" s="3"/>
      <c r="SJT853" s="3"/>
      <c r="SJU853" s="3"/>
      <c r="SJV853" s="3"/>
      <c r="SJW853" s="3"/>
      <c r="SJX853" s="3"/>
      <c r="SJY853" s="3"/>
      <c r="SJZ853" s="3"/>
      <c r="SKA853" s="3"/>
      <c r="SKB853" s="3"/>
      <c r="SKC853" s="3"/>
      <c r="SKD853" s="3"/>
      <c r="SKE853" s="3"/>
      <c r="SKF853" s="3"/>
      <c r="SKG853" s="3"/>
      <c r="SKH853" s="3"/>
      <c r="SKI853" s="3"/>
      <c r="SKJ853" s="3"/>
      <c r="SKK853" s="3"/>
      <c r="SKL853" s="3"/>
      <c r="SKM853" s="3"/>
      <c r="SKN853" s="3"/>
      <c r="SKO853" s="3"/>
      <c r="SKP853" s="3"/>
      <c r="SKQ853" s="3"/>
      <c r="SKR853" s="3"/>
      <c r="SKS853" s="3"/>
      <c r="SKT853" s="3"/>
      <c r="SKU853" s="3"/>
      <c r="SKV853" s="3"/>
      <c r="SKW853" s="3"/>
      <c r="SKX853" s="3"/>
      <c r="SKY853" s="3"/>
      <c r="SKZ853" s="3"/>
      <c r="SLA853" s="3"/>
      <c r="SLB853" s="3"/>
      <c r="SLC853" s="3"/>
      <c r="SLD853" s="3"/>
      <c r="SLE853" s="3"/>
      <c r="SLF853" s="3"/>
      <c r="SLG853" s="3"/>
      <c r="SLH853" s="3"/>
      <c r="SLI853" s="3"/>
      <c r="SLJ853" s="3"/>
      <c r="SLK853" s="3"/>
      <c r="SLL853" s="3"/>
      <c r="SLM853" s="3"/>
      <c r="SLN853" s="3"/>
      <c r="SLO853" s="3"/>
      <c r="SLP853" s="3"/>
      <c r="SLQ853" s="3"/>
      <c r="SLR853" s="3"/>
      <c r="SLS853" s="3"/>
      <c r="SLT853" s="3"/>
      <c r="SLU853" s="3"/>
      <c r="SLV853" s="3"/>
      <c r="SLW853" s="3"/>
      <c r="SLX853" s="3"/>
      <c r="SLY853" s="3"/>
      <c r="SLZ853" s="3"/>
      <c r="SMA853" s="3"/>
      <c r="SMB853" s="3"/>
      <c r="SMC853" s="3"/>
      <c r="SMD853" s="3"/>
      <c r="SME853" s="3"/>
      <c r="SMF853" s="3"/>
      <c r="SMG853" s="3"/>
      <c r="SMH853" s="3"/>
      <c r="SMI853" s="3"/>
      <c r="SMJ853" s="3"/>
      <c r="SMK853" s="3"/>
      <c r="SML853" s="3"/>
      <c r="SMM853" s="3"/>
      <c r="SMN853" s="3"/>
      <c r="SMO853" s="3"/>
      <c r="SMP853" s="3"/>
      <c r="SMQ853" s="3"/>
      <c r="SMR853" s="3"/>
      <c r="SMS853" s="3"/>
      <c r="SMT853" s="3"/>
      <c r="SMU853" s="3"/>
      <c r="SMV853" s="3"/>
      <c r="SMW853" s="3"/>
      <c r="SMX853" s="3"/>
      <c r="SMY853" s="3"/>
      <c r="SMZ853" s="3"/>
      <c r="SNA853" s="3"/>
      <c r="SNB853" s="3"/>
      <c r="SNC853" s="3"/>
      <c r="SND853" s="3"/>
      <c r="SNE853" s="3"/>
      <c r="SNF853" s="3"/>
      <c r="SNG853" s="3"/>
      <c r="SNH853" s="3"/>
      <c r="SNI853" s="3"/>
      <c r="SNJ853" s="3"/>
      <c r="SNK853" s="3"/>
      <c r="SNL853" s="3"/>
      <c r="SNM853" s="3"/>
      <c r="SNN853" s="3"/>
      <c r="SNO853" s="3"/>
      <c r="SNP853" s="3"/>
      <c r="SNQ853" s="3"/>
      <c r="SNR853" s="3"/>
      <c r="SNS853" s="3"/>
      <c r="SNT853" s="3"/>
      <c r="SNU853" s="3"/>
      <c r="SNV853" s="3"/>
      <c r="SNW853" s="3"/>
      <c r="SNX853" s="3"/>
      <c r="SNY853" s="3"/>
      <c r="SNZ853" s="3"/>
      <c r="SOA853" s="3"/>
      <c r="SOB853" s="3"/>
      <c r="SOC853" s="3"/>
      <c r="SOD853" s="3"/>
      <c r="SOE853" s="3"/>
      <c r="SOF853" s="3"/>
      <c r="SOG853" s="3"/>
      <c r="SOH853" s="3"/>
      <c r="SOI853" s="3"/>
      <c r="SOJ853" s="3"/>
      <c r="SOK853" s="3"/>
      <c r="SOL853" s="3"/>
      <c r="SOM853" s="3"/>
      <c r="SON853" s="3"/>
      <c r="SOO853" s="3"/>
      <c r="SOP853" s="3"/>
      <c r="SOQ853" s="3"/>
      <c r="SOR853" s="3"/>
      <c r="SOS853" s="3"/>
      <c r="SOT853" s="3"/>
      <c r="SOU853" s="3"/>
      <c r="SOV853" s="3"/>
      <c r="SOW853" s="3"/>
      <c r="SOX853" s="3"/>
      <c r="SOY853" s="3"/>
      <c r="SOZ853" s="3"/>
      <c r="SPA853" s="3"/>
      <c r="SPB853" s="3"/>
      <c r="SPC853" s="3"/>
      <c r="SPD853" s="3"/>
      <c r="SPE853" s="3"/>
      <c r="SPF853" s="3"/>
      <c r="SPG853" s="3"/>
      <c r="SPH853" s="3"/>
      <c r="SPI853" s="3"/>
      <c r="SPJ853" s="3"/>
      <c r="SPK853" s="3"/>
      <c r="SPL853" s="3"/>
      <c r="SPM853" s="3"/>
      <c r="SPN853" s="3"/>
      <c r="SPO853" s="3"/>
      <c r="SPP853" s="3"/>
      <c r="SPQ853" s="3"/>
      <c r="SPR853" s="3"/>
      <c r="SPS853" s="3"/>
      <c r="SPT853" s="3"/>
      <c r="SPU853" s="3"/>
      <c r="SPV853" s="3"/>
      <c r="SPW853" s="3"/>
      <c r="SPX853" s="3"/>
      <c r="SPY853" s="3"/>
      <c r="SPZ853" s="3"/>
      <c r="SQA853" s="3"/>
      <c r="SQB853" s="3"/>
      <c r="SQC853" s="3"/>
      <c r="SQD853" s="3"/>
      <c r="SQE853" s="3"/>
      <c r="SQF853" s="3"/>
      <c r="SQG853" s="3"/>
      <c r="SQH853" s="3"/>
      <c r="SQI853" s="3"/>
      <c r="SQJ853" s="3"/>
      <c r="SQK853" s="3"/>
      <c r="SQL853" s="3"/>
      <c r="SQM853" s="3"/>
      <c r="SQN853" s="3"/>
      <c r="SQO853" s="3"/>
      <c r="SQP853" s="3"/>
      <c r="SQQ853" s="3"/>
      <c r="SQR853" s="3"/>
      <c r="SQS853" s="3"/>
      <c r="SQT853" s="3"/>
      <c r="SQU853" s="3"/>
      <c r="SQV853" s="3"/>
      <c r="SQW853" s="3"/>
      <c r="SQX853" s="3"/>
      <c r="SQY853" s="3"/>
      <c r="SQZ853" s="3"/>
      <c r="SRA853" s="3"/>
      <c r="SRB853" s="3"/>
      <c r="SRC853" s="3"/>
      <c r="SRD853" s="3"/>
      <c r="SRE853" s="3"/>
      <c r="SRF853" s="3"/>
      <c r="SRG853" s="3"/>
      <c r="SRH853" s="3"/>
      <c r="SRI853" s="3"/>
      <c r="SRJ853" s="3"/>
      <c r="SRK853" s="3"/>
      <c r="SRL853" s="3"/>
      <c r="SRM853" s="3"/>
      <c r="SRN853" s="3"/>
      <c r="SRO853" s="3"/>
      <c r="SRP853" s="3"/>
      <c r="SRQ853" s="3"/>
      <c r="SRR853" s="3"/>
      <c r="SRS853" s="3"/>
      <c r="SRT853" s="3"/>
      <c r="SRU853" s="3"/>
      <c r="SRV853" s="3"/>
      <c r="SRW853" s="3"/>
      <c r="SRX853" s="3"/>
      <c r="SRY853" s="3"/>
      <c r="SRZ853" s="3"/>
      <c r="SSA853" s="3"/>
      <c r="SSB853" s="3"/>
      <c r="SSC853" s="3"/>
      <c r="SSD853" s="3"/>
      <c r="SSE853" s="3"/>
      <c r="SSF853" s="3"/>
      <c r="SSG853" s="3"/>
      <c r="SSH853" s="3"/>
      <c r="SSI853" s="3"/>
      <c r="SSJ853" s="3"/>
      <c r="SSK853" s="3"/>
      <c r="SSL853" s="3"/>
      <c r="SSM853" s="3"/>
      <c r="SSN853" s="3"/>
      <c r="SSO853" s="3"/>
      <c r="SSP853" s="3"/>
      <c r="SSQ853" s="3"/>
      <c r="SSR853" s="3"/>
      <c r="SSS853" s="3"/>
      <c r="SST853" s="3"/>
      <c r="SSU853" s="3"/>
      <c r="SSV853" s="3"/>
      <c r="SSW853" s="3"/>
      <c r="SSX853" s="3"/>
      <c r="SSY853" s="3"/>
      <c r="SSZ853" s="3"/>
      <c r="STA853" s="3"/>
      <c r="STB853" s="3"/>
      <c r="STC853" s="3"/>
      <c r="STD853" s="3"/>
      <c r="STE853" s="3"/>
      <c r="STF853" s="3"/>
      <c r="STG853" s="3"/>
      <c r="STH853" s="3"/>
      <c r="STI853" s="3"/>
      <c r="STJ853" s="3"/>
      <c r="STK853" s="3"/>
      <c r="STL853" s="3"/>
      <c r="STM853" s="3"/>
      <c r="STN853" s="3"/>
      <c r="STO853" s="3"/>
      <c r="STP853" s="3"/>
      <c r="STQ853" s="3"/>
      <c r="STR853" s="3"/>
      <c r="STS853" s="3"/>
      <c r="STT853" s="3"/>
      <c r="STU853" s="3"/>
      <c r="STV853" s="3"/>
      <c r="STW853" s="3"/>
      <c r="STX853" s="3"/>
      <c r="STY853" s="3"/>
      <c r="STZ853" s="3"/>
      <c r="SUA853" s="3"/>
      <c r="SUB853" s="3"/>
      <c r="SUC853" s="3"/>
      <c r="SUD853" s="3"/>
      <c r="SUE853" s="3"/>
      <c r="SUF853" s="3"/>
      <c r="SUG853" s="3"/>
      <c r="SUH853" s="3"/>
      <c r="SUI853" s="3"/>
      <c r="SUJ853" s="3"/>
      <c r="SUK853" s="3"/>
      <c r="SUL853" s="3"/>
      <c r="SUM853" s="3"/>
      <c r="SUN853" s="3"/>
      <c r="SUO853" s="3"/>
      <c r="SUP853" s="3"/>
      <c r="SUQ853" s="3"/>
      <c r="SUR853" s="3"/>
      <c r="SUS853" s="3"/>
      <c r="SUT853" s="3"/>
      <c r="SUU853" s="3"/>
      <c r="SUV853" s="3"/>
      <c r="SUW853" s="3"/>
      <c r="SUX853" s="3"/>
      <c r="SUY853" s="3"/>
      <c r="SUZ853" s="3"/>
      <c r="SVA853" s="3"/>
      <c r="SVB853" s="3"/>
      <c r="SVC853" s="3"/>
      <c r="SVD853" s="3"/>
      <c r="SVE853" s="3"/>
      <c r="SVF853" s="3"/>
      <c r="SVG853" s="3"/>
      <c r="SVH853" s="3"/>
      <c r="SVI853" s="3"/>
      <c r="SVJ853" s="3"/>
      <c r="SVK853" s="3"/>
      <c r="SVL853" s="3"/>
      <c r="SVM853" s="3"/>
      <c r="SVN853" s="3"/>
      <c r="SVO853" s="3"/>
      <c r="SVP853" s="3"/>
      <c r="SVQ853" s="3"/>
      <c r="SVR853" s="3"/>
      <c r="SVS853" s="3"/>
      <c r="SVT853" s="3"/>
      <c r="SVU853" s="3"/>
      <c r="SVV853" s="3"/>
      <c r="SVW853" s="3"/>
      <c r="SVX853" s="3"/>
      <c r="SVY853" s="3"/>
      <c r="SVZ853" s="3"/>
      <c r="SWA853" s="3"/>
      <c r="SWB853" s="3"/>
      <c r="SWC853" s="3"/>
      <c r="SWD853" s="3"/>
      <c r="SWE853" s="3"/>
      <c r="SWF853" s="3"/>
      <c r="SWG853" s="3"/>
      <c r="SWH853" s="3"/>
      <c r="SWI853" s="3"/>
      <c r="SWJ853" s="3"/>
      <c r="SWK853" s="3"/>
      <c r="SWL853" s="3"/>
      <c r="SWM853" s="3"/>
      <c r="SWN853" s="3"/>
      <c r="SWO853" s="3"/>
      <c r="SWP853" s="3"/>
      <c r="SWQ853" s="3"/>
      <c r="SWR853" s="3"/>
      <c r="SWS853" s="3"/>
      <c r="SWT853" s="3"/>
      <c r="SWU853" s="3"/>
      <c r="SWV853" s="3"/>
      <c r="SWW853" s="3"/>
      <c r="SWX853" s="3"/>
      <c r="SWY853" s="3"/>
      <c r="SWZ853" s="3"/>
      <c r="SXA853" s="3"/>
      <c r="SXB853" s="3"/>
      <c r="SXC853" s="3"/>
      <c r="SXD853" s="3"/>
      <c r="SXE853" s="3"/>
      <c r="SXF853" s="3"/>
      <c r="SXG853" s="3"/>
      <c r="SXH853" s="3"/>
      <c r="SXI853" s="3"/>
      <c r="SXJ853" s="3"/>
      <c r="SXK853" s="3"/>
      <c r="SXL853" s="3"/>
      <c r="SXM853" s="3"/>
      <c r="SXN853" s="3"/>
      <c r="SXO853" s="3"/>
      <c r="SXP853" s="3"/>
      <c r="SXQ853" s="3"/>
      <c r="SXR853" s="3"/>
      <c r="SXS853" s="3"/>
      <c r="SXT853" s="3"/>
      <c r="SXU853" s="3"/>
      <c r="SXV853" s="3"/>
      <c r="SXW853" s="3"/>
      <c r="SXX853" s="3"/>
      <c r="SXY853" s="3"/>
      <c r="SXZ853" s="3"/>
      <c r="SYA853" s="3"/>
      <c r="SYB853" s="3"/>
      <c r="SYC853" s="3"/>
      <c r="SYD853" s="3"/>
      <c r="SYE853" s="3"/>
      <c r="SYF853" s="3"/>
      <c r="SYG853" s="3"/>
      <c r="SYH853" s="3"/>
      <c r="SYI853" s="3"/>
      <c r="SYJ853" s="3"/>
      <c r="SYK853" s="3"/>
      <c r="SYL853" s="3"/>
      <c r="SYM853" s="3"/>
      <c r="SYN853" s="3"/>
      <c r="SYO853" s="3"/>
      <c r="SYP853" s="3"/>
      <c r="SYQ853" s="3"/>
      <c r="SYR853" s="3"/>
      <c r="SYS853" s="3"/>
      <c r="SYT853" s="3"/>
      <c r="SYU853" s="3"/>
      <c r="SYV853" s="3"/>
      <c r="SYW853" s="3"/>
      <c r="SYX853" s="3"/>
      <c r="SYY853" s="3"/>
      <c r="SYZ853" s="3"/>
      <c r="SZA853" s="3"/>
      <c r="SZB853" s="3"/>
      <c r="SZC853" s="3"/>
      <c r="SZD853" s="3"/>
      <c r="SZE853" s="3"/>
      <c r="SZF853" s="3"/>
      <c r="SZG853" s="3"/>
      <c r="SZH853" s="3"/>
      <c r="SZI853" s="3"/>
      <c r="SZJ853" s="3"/>
      <c r="SZK853" s="3"/>
      <c r="SZL853" s="3"/>
      <c r="SZM853" s="3"/>
      <c r="SZN853" s="3"/>
      <c r="SZO853" s="3"/>
      <c r="SZP853" s="3"/>
      <c r="SZQ853" s="3"/>
      <c r="SZR853" s="3"/>
      <c r="SZS853" s="3"/>
      <c r="SZT853" s="3"/>
      <c r="SZU853" s="3"/>
      <c r="SZV853" s="3"/>
      <c r="SZW853" s="3"/>
      <c r="SZX853" s="3"/>
      <c r="SZY853" s="3"/>
      <c r="SZZ853" s="3"/>
      <c r="TAA853" s="3"/>
      <c r="TAB853" s="3"/>
      <c r="TAC853" s="3"/>
      <c r="TAD853" s="3"/>
      <c r="TAE853" s="3"/>
      <c r="TAF853" s="3"/>
      <c r="TAG853" s="3"/>
      <c r="TAH853" s="3"/>
      <c r="TAI853" s="3"/>
      <c r="TAJ853" s="3"/>
      <c r="TAK853" s="3"/>
      <c r="TAL853" s="3"/>
      <c r="TAM853" s="3"/>
      <c r="TAN853" s="3"/>
      <c r="TAO853" s="3"/>
      <c r="TAP853" s="3"/>
      <c r="TAQ853" s="3"/>
      <c r="TAR853" s="3"/>
      <c r="TAS853" s="3"/>
      <c r="TAT853" s="3"/>
      <c r="TAU853" s="3"/>
      <c r="TAV853" s="3"/>
      <c r="TAW853" s="3"/>
      <c r="TAX853" s="3"/>
      <c r="TAY853" s="3"/>
      <c r="TAZ853" s="3"/>
      <c r="TBA853" s="3"/>
      <c r="TBB853" s="3"/>
      <c r="TBC853" s="3"/>
      <c r="TBD853" s="3"/>
      <c r="TBE853" s="3"/>
      <c r="TBF853" s="3"/>
      <c r="TBG853" s="3"/>
      <c r="TBH853" s="3"/>
      <c r="TBI853" s="3"/>
      <c r="TBJ853" s="3"/>
      <c r="TBK853" s="3"/>
      <c r="TBL853" s="3"/>
      <c r="TBM853" s="3"/>
      <c r="TBN853" s="3"/>
      <c r="TBO853" s="3"/>
      <c r="TBP853" s="3"/>
      <c r="TBQ853" s="3"/>
      <c r="TBR853" s="3"/>
      <c r="TBS853" s="3"/>
      <c r="TBT853" s="3"/>
      <c r="TBU853" s="3"/>
      <c r="TBV853" s="3"/>
      <c r="TBW853" s="3"/>
      <c r="TBX853" s="3"/>
      <c r="TBY853" s="3"/>
      <c r="TBZ853" s="3"/>
      <c r="TCA853" s="3"/>
      <c r="TCB853" s="3"/>
      <c r="TCC853" s="3"/>
      <c r="TCD853" s="3"/>
      <c r="TCE853" s="3"/>
      <c r="TCF853" s="3"/>
      <c r="TCG853" s="3"/>
      <c r="TCH853" s="3"/>
      <c r="TCI853" s="3"/>
      <c r="TCJ853" s="3"/>
      <c r="TCK853" s="3"/>
      <c r="TCL853" s="3"/>
      <c r="TCM853" s="3"/>
      <c r="TCN853" s="3"/>
      <c r="TCO853" s="3"/>
      <c r="TCP853" s="3"/>
      <c r="TCQ853" s="3"/>
      <c r="TCR853" s="3"/>
      <c r="TCS853" s="3"/>
      <c r="TCT853" s="3"/>
      <c r="TCU853" s="3"/>
      <c r="TCV853" s="3"/>
      <c r="TCW853" s="3"/>
      <c r="TCX853" s="3"/>
      <c r="TCY853" s="3"/>
      <c r="TCZ853" s="3"/>
      <c r="TDA853" s="3"/>
      <c r="TDB853" s="3"/>
      <c r="TDC853" s="3"/>
      <c r="TDD853" s="3"/>
      <c r="TDE853" s="3"/>
      <c r="TDF853" s="3"/>
      <c r="TDG853" s="3"/>
      <c r="TDH853" s="3"/>
      <c r="TDI853" s="3"/>
      <c r="TDJ853" s="3"/>
      <c r="TDK853" s="3"/>
      <c r="TDL853" s="3"/>
      <c r="TDM853" s="3"/>
      <c r="TDN853" s="3"/>
      <c r="TDO853" s="3"/>
      <c r="TDP853" s="3"/>
      <c r="TDQ853" s="3"/>
      <c r="TDR853" s="3"/>
      <c r="TDS853" s="3"/>
      <c r="TDT853" s="3"/>
      <c r="TDU853" s="3"/>
      <c r="TDV853" s="3"/>
      <c r="TDW853" s="3"/>
      <c r="TDX853" s="3"/>
      <c r="TDY853" s="3"/>
      <c r="TDZ853" s="3"/>
      <c r="TEA853" s="3"/>
      <c r="TEB853" s="3"/>
      <c r="TEC853" s="3"/>
      <c r="TED853" s="3"/>
      <c r="TEE853" s="3"/>
      <c r="TEF853" s="3"/>
      <c r="TEG853" s="3"/>
      <c r="TEH853" s="3"/>
      <c r="TEI853" s="3"/>
      <c r="TEJ853" s="3"/>
      <c r="TEK853" s="3"/>
      <c r="TEL853" s="3"/>
      <c r="TEM853" s="3"/>
      <c r="TEN853" s="3"/>
      <c r="TEO853" s="3"/>
      <c r="TEP853" s="3"/>
      <c r="TEQ853" s="3"/>
      <c r="TER853" s="3"/>
      <c r="TES853" s="3"/>
      <c r="TET853" s="3"/>
      <c r="TEU853" s="3"/>
      <c r="TEV853" s="3"/>
      <c r="TEW853" s="3"/>
      <c r="TEX853" s="3"/>
      <c r="TEY853" s="3"/>
      <c r="TEZ853" s="3"/>
      <c r="TFA853" s="3"/>
      <c r="TFB853" s="3"/>
      <c r="TFC853" s="3"/>
      <c r="TFD853" s="3"/>
      <c r="TFE853" s="3"/>
      <c r="TFF853" s="3"/>
      <c r="TFG853" s="3"/>
      <c r="TFH853" s="3"/>
      <c r="TFI853" s="3"/>
      <c r="TFJ853" s="3"/>
      <c r="TFK853" s="3"/>
      <c r="TFL853" s="3"/>
      <c r="TFM853" s="3"/>
      <c r="TFN853" s="3"/>
      <c r="TFO853" s="3"/>
      <c r="TFP853" s="3"/>
      <c r="TFQ853" s="3"/>
      <c r="TFR853" s="3"/>
      <c r="TFS853" s="3"/>
      <c r="TFT853" s="3"/>
      <c r="TFU853" s="3"/>
      <c r="TFV853" s="3"/>
      <c r="TFW853" s="3"/>
      <c r="TFX853" s="3"/>
      <c r="TFY853" s="3"/>
      <c r="TFZ853" s="3"/>
      <c r="TGA853" s="3"/>
      <c r="TGB853" s="3"/>
      <c r="TGC853" s="3"/>
      <c r="TGD853" s="3"/>
      <c r="TGE853" s="3"/>
      <c r="TGF853" s="3"/>
      <c r="TGG853" s="3"/>
      <c r="TGH853" s="3"/>
      <c r="TGI853" s="3"/>
      <c r="TGJ853" s="3"/>
      <c r="TGK853" s="3"/>
      <c r="TGL853" s="3"/>
      <c r="TGM853" s="3"/>
      <c r="TGN853" s="3"/>
      <c r="TGO853" s="3"/>
      <c r="TGP853" s="3"/>
      <c r="TGQ853" s="3"/>
      <c r="TGR853" s="3"/>
      <c r="TGS853" s="3"/>
      <c r="TGT853" s="3"/>
      <c r="TGU853" s="3"/>
      <c r="TGV853" s="3"/>
      <c r="TGW853" s="3"/>
      <c r="TGX853" s="3"/>
      <c r="TGY853" s="3"/>
      <c r="TGZ853" s="3"/>
      <c r="THA853" s="3"/>
      <c r="THB853" s="3"/>
      <c r="THC853" s="3"/>
      <c r="THD853" s="3"/>
      <c r="THE853" s="3"/>
      <c r="THF853" s="3"/>
      <c r="THG853" s="3"/>
      <c r="THH853" s="3"/>
      <c r="THI853" s="3"/>
      <c r="THJ853" s="3"/>
      <c r="THK853" s="3"/>
      <c r="THL853" s="3"/>
      <c r="THM853" s="3"/>
      <c r="THN853" s="3"/>
      <c r="THO853" s="3"/>
      <c r="THP853" s="3"/>
      <c r="THQ853" s="3"/>
      <c r="THR853" s="3"/>
      <c r="THS853" s="3"/>
      <c r="THT853" s="3"/>
      <c r="THU853" s="3"/>
      <c r="THV853" s="3"/>
      <c r="THW853" s="3"/>
      <c r="THX853" s="3"/>
      <c r="THY853" s="3"/>
      <c r="THZ853" s="3"/>
      <c r="TIA853" s="3"/>
      <c r="TIB853" s="3"/>
      <c r="TIC853" s="3"/>
      <c r="TID853" s="3"/>
      <c r="TIE853" s="3"/>
      <c r="TIF853" s="3"/>
      <c r="TIG853" s="3"/>
      <c r="TIH853" s="3"/>
      <c r="TII853" s="3"/>
      <c r="TIJ853" s="3"/>
      <c r="TIK853" s="3"/>
      <c r="TIL853" s="3"/>
      <c r="TIM853" s="3"/>
      <c r="TIN853" s="3"/>
      <c r="TIO853" s="3"/>
      <c r="TIP853" s="3"/>
      <c r="TIQ853" s="3"/>
      <c r="TIR853" s="3"/>
      <c r="TIS853" s="3"/>
      <c r="TIT853" s="3"/>
      <c r="TIU853" s="3"/>
      <c r="TIV853" s="3"/>
      <c r="TIW853" s="3"/>
      <c r="TIX853" s="3"/>
      <c r="TIY853" s="3"/>
      <c r="TIZ853" s="3"/>
      <c r="TJA853" s="3"/>
      <c r="TJB853" s="3"/>
      <c r="TJC853" s="3"/>
      <c r="TJD853" s="3"/>
      <c r="TJE853" s="3"/>
      <c r="TJF853" s="3"/>
      <c r="TJG853" s="3"/>
      <c r="TJH853" s="3"/>
      <c r="TJI853" s="3"/>
      <c r="TJJ853" s="3"/>
      <c r="TJK853" s="3"/>
      <c r="TJL853" s="3"/>
      <c r="TJM853" s="3"/>
      <c r="TJN853" s="3"/>
      <c r="TJO853" s="3"/>
      <c r="TJP853" s="3"/>
      <c r="TJQ853" s="3"/>
      <c r="TJR853" s="3"/>
      <c r="TJS853" s="3"/>
      <c r="TJT853" s="3"/>
      <c r="TJU853" s="3"/>
      <c r="TJV853" s="3"/>
      <c r="TJW853" s="3"/>
      <c r="TJX853" s="3"/>
      <c r="TJY853" s="3"/>
      <c r="TJZ853" s="3"/>
      <c r="TKA853" s="3"/>
      <c r="TKB853" s="3"/>
      <c r="TKC853" s="3"/>
      <c r="TKD853" s="3"/>
      <c r="TKE853" s="3"/>
      <c r="TKF853" s="3"/>
      <c r="TKG853" s="3"/>
      <c r="TKH853" s="3"/>
      <c r="TKI853" s="3"/>
      <c r="TKJ853" s="3"/>
      <c r="TKK853" s="3"/>
      <c r="TKL853" s="3"/>
      <c r="TKM853" s="3"/>
      <c r="TKN853" s="3"/>
      <c r="TKO853" s="3"/>
      <c r="TKP853" s="3"/>
      <c r="TKQ853" s="3"/>
      <c r="TKR853" s="3"/>
      <c r="TKS853" s="3"/>
      <c r="TKT853" s="3"/>
      <c r="TKU853" s="3"/>
      <c r="TKV853" s="3"/>
      <c r="TKW853" s="3"/>
      <c r="TKX853" s="3"/>
      <c r="TKY853" s="3"/>
      <c r="TKZ853" s="3"/>
      <c r="TLA853" s="3"/>
      <c r="TLB853" s="3"/>
      <c r="TLC853" s="3"/>
      <c r="TLD853" s="3"/>
      <c r="TLE853" s="3"/>
      <c r="TLF853" s="3"/>
      <c r="TLG853" s="3"/>
      <c r="TLH853" s="3"/>
      <c r="TLI853" s="3"/>
      <c r="TLJ853" s="3"/>
      <c r="TLK853" s="3"/>
      <c r="TLL853" s="3"/>
      <c r="TLM853" s="3"/>
      <c r="TLN853" s="3"/>
      <c r="TLO853" s="3"/>
      <c r="TLP853" s="3"/>
      <c r="TLQ853" s="3"/>
      <c r="TLR853" s="3"/>
      <c r="TLS853" s="3"/>
      <c r="TLT853" s="3"/>
      <c r="TLU853" s="3"/>
      <c r="TLV853" s="3"/>
      <c r="TLW853" s="3"/>
      <c r="TLX853" s="3"/>
      <c r="TLY853" s="3"/>
      <c r="TLZ853" s="3"/>
      <c r="TMA853" s="3"/>
      <c r="TMB853" s="3"/>
      <c r="TMC853" s="3"/>
      <c r="TMD853" s="3"/>
      <c r="TME853" s="3"/>
      <c r="TMF853" s="3"/>
      <c r="TMG853" s="3"/>
      <c r="TMH853" s="3"/>
      <c r="TMI853" s="3"/>
      <c r="TMJ853" s="3"/>
      <c r="TMK853" s="3"/>
      <c r="TML853" s="3"/>
      <c r="TMM853" s="3"/>
      <c r="TMN853" s="3"/>
      <c r="TMO853" s="3"/>
      <c r="TMP853" s="3"/>
      <c r="TMQ853" s="3"/>
      <c r="TMR853" s="3"/>
      <c r="TMS853" s="3"/>
      <c r="TMT853" s="3"/>
      <c r="TMU853" s="3"/>
      <c r="TMV853" s="3"/>
      <c r="TMW853" s="3"/>
      <c r="TMX853" s="3"/>
      <c r="TMY853" s="3"/>
      <c r="TMZ853" s="3"/>
      <c r="TNA853" s="3"/>
      <c r="TNB853" s="3"/>
      <c r="TNC853" s="3"/>
      <c r="TND853" s="3"/>
      <c r="TNE853" s="3"/>
      <c r="TNF853" s="3"/>
      <c r="TNG853" s="3"/>
      <c r="TNH853" s="3"/>
      <c r="TNI853" s="3"/>
      <c r="TNJ853" s="3"/>
      <c r="TNK853" s="3"/>
      <c r="TNL853" s="3"/>
      <c r="TNM853" s="3"/>
      <c r="TNN853" s="3"/>
      <c r="TNO853" s="3"/>
      <c r="TNP853" s="3"/>
      <c r="TNQ853" s="3"/>
      <c r="TNR853" s="3"/>
      <c r="TNS853" s="3"/>
      <c r="TNT853" s="3"/>
      <c r="TNU853" s="3"/>
      <c r="TNV853" s="3"/>
      <c r="TNW853" s="3"/>
      <c r="TNX853" s="3"/>
      <c r="TNY853" s="3"/>
      <c r="TNZ853" s="3"/>
      <c r="TOA853" s="3"/>
      <c r="TOB853" s="3"/>
      <c r="TOC853" s="3"/>
      <c r="TOD853" s="3"/>
      <c r="TOE853" s="3"/>
      <c r="TOF853" s="3"/>
      <c r="TOG853" s="3"/>
      <c r="TOH853" s="3"/>
      <c r="TOI853" s="3"/>
      <c r="TOJ853" s="3"/>
      <c r="TOK853" s="3"/>
      <c r="TOL853" s="3"/>
      <c r="TOM853" s="3"/>
      <c r="TON853" s="3"/>
      <c r="TOO853" s="3"/>
      <c r="TOP853" s="3"/>
      <c r="TOQ853" s="3"/>
      <c r="TOR853" s="3"/>
      <c r="TOS853" s="3"/>
      <c r="TOT853" s="3"/>
      <c r="TOU853" s="3"/>
      <c r="TOV853" s="3"/>
      <c r="TOW853" s="3"/>
      <c r="TOX853" s="3"/>
      <c r="TOY853" s="3"/>
      <c r="TOZ853" s="3"/>
      <c r="TPA853" s="3"/>
      <c r="TPB853" s="3"/>
      <c r="TPC853" s="3"/>
      <c r="TPD853" s="3"/>
      <c r="TPE853" s="3"/>
      <c r="TPF853" s="3"/>
      <c r="TPG853" s="3"/>
      <c r="TPH853" s="3"/>
      <c r="TPI853" s="3"/>
      <c r="TPJ853" s="3"/>
      <c r="TPK853" s="3"/>
      <c r="TPL853" s="3"/>
      <c r="TPM853" s="3"/>
      <c r="TPN853" s="3"/>
      <c r="TPO853" s="3"/>
      <c r="TPP853" s="3"/>
      <c r="TPQ853" s="3"/>
      <c r="TPR853" s="3"/>
      <c r="TPS853" s="3"/>
      <c r="TPT853" s="3"/>
      <c r="TPU853" s="3"/>
      <c r="TPV853" s="3"/>
      <c r="TPW853" s="3"/>
      <c r="TPX853" s="3"/>
      <c r="TPY853" s="3"/>
      <c r="TPZ853" s="3"/>
      <c r="TQA853" s="3"/>
      <c r="TQB853" s="3"/>
      <c r="TQC853" s="3"/>
      <c r="TQD853" s="3"/>
      <c r="TQE853" s="3"/>
      <c r="TQF853" s="3"/>
      <c r="TQG853" s="3"/>
      <c r="TQH853" s="3"/>
      <c r="TQI853" s="3"/>
      <c r="TQJ853" s="3"/>
      <c r="TQK853" s="3"/>
      <c r="TQL853" s="3"/>
      <c r="TQM853" s="3"/>
      <c r="TQN853" s="3"/>
      <c r="TQO853" s="3"/>
      <c r="TQP853" s="3"/>
      <c r="TQQ853" s="3"/>
      <c r="TQR853" s="3"/>
      <c r="TQS853" s="3"/>
      <c r="TQT853" s="3"/>
      <c r="TQU853" s="3"/>
      <c r="TQV853" s="3"/>
      <c r="TQW853" s="3"/>
      <c r="TQX853" s="3"/>
      <c r="TQY853" s="3"/>
      <c r="TQZ853" s="3"/>
      <c r="TRA853" s="3"/>
      <c r="TRB853" s="3"/>
      <c r="TRC853" s="3"/>
      <c r="TRD853" s="3"/>
      <c r="TRE853" s="3"/>
      <c r="TRF853" s="3"/>
      <c r="TRG853" s="3"/>
      <c r="TRH853" s="3"/>
      <c r="TRI853" s="3"/>
      <c r="TRJ853" s="3"/>
      <c r="TRK853" s="3"/>
      <c r="TRL853" s="3"/>
      <c r="TRM853" s="3"/>
      <c r="TRN853" s="3"/>
      <c r="TRO853" s="3"/>
      <c r="TRP853" s="3"/>
      <c r="TRQ853" s="3"/>
      <c r="TRR853" s="3"/>
      <c r="TRS853" s="3"/>
      <c r="TRT853" s="3"/>
      <c r="TRU853" s="3"/>
      <c r="TRV853" s="3"/>
      <c r="TRW853" s="3"/>
      <c r="TRX853" s="3"/>
      <c r="TRY853" s="3"/>
      <c r="TRZ853" s="3"/>
      <c r="TSA853" s="3"/>
      <c r="TSB853" s="3"/>
      <c r="TSC853" s="3"/>
      <c r="TSD853" s="3"/>
      <c r="TSE853" s="3"/>
      <c r="TSF853" s="3"/>
      <c r="TSG853" s="3"/>
      <c r="TSH853" s="3"/>
      <c r="TSI853" s="3"/>
      <c r="TSJ853" s="3"/>
      <c r="TSK853" s="3"/>
      <c r="TSL853" s="3"/>
      <c r="TSM853" s="3"/>
      <c r="TSN853" s="3"/>
      <c r="TSO853" s="3"/>
      <c r="TSP853" s="3"/>
      <c r="TSQ853" s="3"/>
      <c r="TSR853" s="3"/>
      <c r="TSS853" s="3"/>
      <c r="TST853" s="3"/>
      <c r="TSU853" s="3"/>
      <c r="TSV853" s="3"/>
      <c r="TSW853" s="3"/>
      <c r="TSX853" s="3"/>
      <c r="TSY853" s="3"/>
      <c r="TSZ853" s="3"/>
      <c r="TTA853" s="3"/>
      <c r="TTB853" s="3"/>
      <c r="TTC853" s="3"/>
      <c r="TTD853" s="3"/>
      <c r="TTE853" s="3"/>
      <c r="TTF853" s="3"/>
      <c r="TTG853" s="3"/>
      <c r="TTH853" s="3"/>
      <c r="TTI853" s="3"/>
      <c r="TTJ853" s="3"/>
      <c r="TTK853" s="3"/>
      <c r="TTL853" s="3"/>
      <c r="TTM853" s="3"/>
      <c r="TTN853" s="3"/>
      <c r="TTO853" s="3"/>
      <c r="TTP853" s="3"/>
      <c r="TTQ853" s="3"/>
      <c r="TTR853" s="3"/>
      <c r="TTS853" s="3"/>
      <c r="TTT853" s="3"/>
      <c r="TTU853" s="3"/>
      <c r="TTV853" s="3"/>
      <c r="TTW853" s="3"/>
      <c r="TTX853" s="3"/>
      <c r="TTY853" s="3"/>
      <c r="TTZ853" s="3"/>
      <c r="TUA853" s="3"/>
      <c r="TUB853" s="3"/>
      <c r="TUC853" s="3"/>
      <c r="TUD853" s="3"/>
      <c r="TUE853" s="3"/>
      <c r="TUF853" s="3"/>
      <c r="TUG853" s="3"/>
      <c r="TUH853" s="3"/>
      <c r="TUI853" s="3"/>
      <c r="TUJ853" s="3"/>
      <c r="TUK853" s="3"/>
      <c r="TUL853" s="3"/>
      <c r="TUM853" s="3"/>
      <c r="TUN853" s="3"/>
      <c r="TUO853" s="3"/>
      <c r="TUP853" s="3"/>
      <c r="TUQ853" s="3"/>
      <c r="TUR853" s="3"/>
      <c r="TUS853" s="3"/>
      <c r="TUT853" s="3"/>
      <c r="TUU853" s="3"/>
      <c r="TUV853" s="3"/>
      <c r="TUW853" s="3"/>
      <c r="TUX853" s="3"/>
      <c r="TUY853" s="3"/>
      <c r="TUZ853" s="3"/>
      <c r="TVA853" s="3"/>
      <c r="TVB853" s="3"/>
      <c r="TVC853" s="3"/>
      <c r="TVD853" s="3"/>
      <c r="TVE853" s="3"/>
      <c r="TVF853" s="3"/>
      <c r="TVG853" s="3"/>
      <c r="TVH853" s="3"/>
      <c r="TVI853" s="3"/>
      <c r="TVJ853" s="3"/>
      <c r="TVK853" s="3"/>
      <c r="TVL853" s="3"/>
      <c r="TVM853" s="3"/>
      <c r="TVN853" s="3"/>
      <c r="TVO853" s="3"/>
      <c r="TVP853" s="3"/>
      <c r="TVQ853" s="3"/>
      <c r="TVR853" s="3"/>
      <c r="TVS853" s="3"/>
      <c r="TVT853" s="3"/>
      <c r="TVU853" s="3"/>
      <c r="TVV853" s="3"/>
      <c r="TVW853" s="3"/>
      <c r="TVX853" s="3"/>
      <c r="TVY853" s="3"/>
      <c r="TVZ853" s="3"/>
      <c r="TWA853" s="3"/>
      <c r="TWB853" s="3"/>
      <c r="TWC853" s="3"/>
      <c r="TWD853" s="3"/>
      <c r="TWE853" s="3"/>
      <c r="TWF853" s="3"/>
      <c r="TWG853" s="3"/>
      <c r="TWH853" s="3"/>
      <c r="TWI853" s="3"/>
      <c r="TWJ853" s="3"/>
      <c r="TWK853" s="3"/>
      <c r="TWL853" s="3"/>
      <c r="TWM853" s="3"/>
      <c r="TWN853" s="3"/>
      <c r="TWO853" s="3"/>
      <c r="TWP853" s="3"/>
      <c r="TWQ853" s="3"/>
      <c r="TWR853" s="3"/>
      <c r="TWS853" s="3"/>
      <c r="TWT853" s="3"/>
      <c r="TWU853" s="3"/>
      <c r="TWV853" s="3"/>
      <c r="TWW853" s="3"/>
      <c r="TWX853" s="3"/>
      <c r="TWY853" s="3"/>
      <c r="TWZ853" s="3"/>
      <c r="TXA853" s="3"/>
      <c r="TXB853" s="3"/>
      <c r="TXC853" s="3"/>
      <c r="TXD853" s="3"/>
      <c r="TXE853" s="3"/>
      <c r="TXF853" s="3"/>
      <c r="TXG853" s="3"/>
      <c r="TXH853" s="3"/>
      <c r="TXI853" s="3"/>
      <c r="TXJ853" s="3"/>
      <c r="TXK853" s="3"/>
      <c r="TXL853" s="3"/>
      <c r="TXM853" s="3"/>
      <c r="TXN853" s="3"/>
      <c r="TXO853" s="3"/>
      <c r="TXP853" s="3"/>
      <c r="TXQ853" s="3"/>
      <c r="TXR853" s="3"/>
      <c r="TXS853" s="3"/>
      <c r="TXT853" s="3"/>
      <c r="TXU853" s="3"/>
      <c r="TXV853" s="3"/>
      <c r="TXW853" s="3"/>
      <c r="TXX853" s="3"/>
      <c r="TXY853" s="3"/>
      <c r="TXZ853" s="3"/>
      <c r="TYA853" s="3"/>
      <c r="TYB853" s="3"/>
      <c r="TYC853" s="3"/>
      <c r="TYD853" s="3"/>
      <c r="TYE853" s="3"/>
      <c r="TYF853" s="3"/>
      <c r="TYG853" s="3"/>
      <c r="TYH853" s="3"/>
      <c r="TYI853" s="3"/>
      <c r="TYJ853" s="3"/>
      <c r="TYK853" s="3"/>
      <c r="TYL853" s="3"/>
      <c r="TYM853" s="3"/>
      <c r="TYN853" s="3"/>
      <c r="TYO853" s="3"/>
      <c r="TYP853" s="3"/>
      <c r="TYQ853" s="3"/>
      <c r="TYR853" s="3"/>
      <c r="TYS853" s="3"/>
      <c r="TYT853" s="3"/>
      <c r="TYU853" s="3"/>
      <c r="TYV853" s="3"/>
      <c r="TYW853" s="3"/>
      <c r="TYX853" s="3"/>
      <c r="TYY853" s="3"/>
      <c r="TYZ853" s="3"/>
      <c r="TZA853" s="3"/>
      <c r="TZB853" s="3"/>
      <c r="TZC853" s="3"/>
      <c r="TZD853" s="3"/>
      <c r="TZE853" s="3"/>
      <c r="TZF853" s="3"/>
      <c r="TZG853" s="3"/>
      <c r="TZH853" s="3"/>
      <c r="TZI853" s="3"/>
      <c r="TZJ853" s="3"/>
      <c r="TZK853" s="3"/>
      <c r="TZL853" s="3"/>
      <c r="TZM853" s="3"/>
      <c r="TZN853" s="3"/>
      <c r="TZO853" s="3"/>
      <c r="TZP853" s="3"/>
      <c r="TZQ853" s="3"/>
      <c r="TZR853" s="3"/>
      <c r="TZS853" s="3"/>
      <c r="TZT853" s="3"/>
      <c r="TZU853" s="3"/>
      <c r="TZV853" s="3"/>
      <c r="TZW853" s="3"/>
      <c r="TZX853" s="3"/>
      <c r="TZY853" s="3"/>
      <c r="TZZ853" s="3"/>
      <c r="UAA853" s="3"/>
      <c r="UAB853" s="3"/>
      <c r="UAC853" s="3"/>
      <c r="UAD853" s="3"/>
      <c r="UAE853" s="3"/>
      <c r="UAF853" s="3"/>
      <c r="UAG853" s="3"/>
      <c r="UAH853" s="3"/>
      <c r="UAI853" s="3"/>
      <c r="UAJ853" s="3"/>
      <c r="UAK853" s="3"/>
      <c r="UAL853" s="3"/>
      <c r="UAM853" s="3"/>
      <c r="UAN853" s="3"/>
      <c r="UAO853" s="3"/>
      <c r="UAP853" s="3"/>
      <c r="UAQ853" s="3"/>
      <c r="UAR853" s="3"/>
      <c r="UAS853" s="3"/>
      <c r="UAT853" s="3"/>
      <c r="UAU853" s="3"/>
      <c r="UAV853" s="3"/>
      <c r="UAW853" s="3"/>
      <c r="UAX853" s="3"/>
      <c r="UAY853" s="3"/>
      <c r="UAZ853" s="3"/>
      <c r="UBA853" s="3"/>
      <c r="UBB853" s="3"/>
      <c r="UBC853" s="3"/>
      <c r="UBD853" s="3"/>
      <c r="UBE853" s="3"/>
      <c r="UBF853" s="3"/>
      <c r="UBG853" s="3"/>
      <c r="UBH853" s="3"/>
      <c r="UBI853" s="3"/>
      <c r="UBJ853" s="3"/>
      <c r="UBK853" s="3"/>
      <c r="UBL853" s="3"/>
      <c r="UBM853" s="3"/>
      <c r="UBN853" s="3"/>
      <c r="UBO853" s="3"/>
      <c r="UBP853" s="3"/>
      <c r="UBQ853" s="3"/>
      <c r="UBR853" s="3"/>
      <c r="UBS853" s="3"/>
      <c r="UBT853" s="3"/>
      <c r="UBU853" s="3"/>
      <c r="UBV853" s="3"/>
      <c r="UBW853" s="3"/>
      <c r="UBX853" s="3"/>
      <c r="UBY853" s="3"/>
      <c r="UBZ853" s="3"/>
      <c r="UCA853" s="3"/>
      <c r="UCB853" s="3"/>
      <c r="UCC853" s="3"/>
      <c r="UCD853" s="3"/>
      <c r="UCE853" s="3"/>
      <c r="UCF853" s="3"/>
      <c r="UCG853" s="3"/>
      <c r="UCH853" s="3"/>
      <c r="UCI853" s="3"/>
      <c r="UCJ853" s="3"/>
      <c r="UCK853" s="3"/>
      <c r="UCL853" s="3"/>
      <c r="UCM853" s="3"/>
      <c r="UCN853" s="3"/>
      <c r="UCO853" s="3"/>
      <c r="UCP853" s="3"/>
      <c r="UCQ853" s="3"/>
      <c r="UCR853" s="3"/>
      <c r="UCS853" s="3"/>
      <c r="UCT853" s="3"/>
      <c r="UCU853" s="3"/>
      <c r="UCV853" s="3"/>
      <c r="UCW853" s="3"/>
      <c r="UCX853" s="3"/>
      <c r="UCY853" s="3"/>
      <c r="UCZ853" s="3"/>
      <c r="UDA853" s="3"/>
      <c r="UDB853" s="3"/>
      <c r="UDC853" s="3"/>
      <c r="UDD853" s="3"/>
      <c r="UDE853" s="3"/>
      <c r="UDF853" s="3"/>
      <c r="UDG853" s="3"/>
      <c r="UDH853" s="3"/>
      <c r="UDI853" s="3"/>
      <c r="UDJ853" s="3"/>
      <c r="UDK853" s="3"/>
      <c r="UDL853" s="3"/>
      <c r="UDM853" s="3"/>
      <c r="UDN853" s="3"/>
      <c r="UDO853" s="3"/>
      <c r="UDP853" s="3"/>
      <c r="UDQ853" s="3"/>
      <c r="UDR853" s="3"/>
      <c r="UDS853" s="3"/>
      <c r="UDT853" s="3"/>
      <c r="UDU853" s="3"/>
      <c r="UDV853" s="3"/>
      <c r="UDW853" s="3"/>
      <c r="UDX853" s="3"/>
      <c r="UDY853" s="3"/>
      <c r="UDZ853" s="3"/>
      <c r="UEA853" s="3"/>
      <c r="UEB853" s="3"/>
      <c r="UEC853" s="3"/>
      <c r="UED853" s="3"/>
      <c r="UEE853" s="3"/>
      <c r="UEF853" s="3"/>
      <c r="UEG853" s="3"/>
      <c r="UEH853" s="3"/>
      <c r="UEI853" s="3"/>
      <c r="UEJ853" s="3"/>
      <c r="UEK853" s="3"/>
      <c r="UEL853" s="3"/>
      <c r="UEM853" s="3"/>
      <c r="UEN853" s="3"/>
      <c r="UEO853" s="3"/>
      <c r="UEP853" s="3"/>
      <c r="UEQ853" s="3"/>
      <c r="UER853" s="3"/>
      <c r="UES853" s="3"/>
      <c r="UET853" s="3"/>
      <c r="UEU853" s="3"/>
      <c r="UEV853" s="3"/>
      <c r="UEW853" s="3"/>
      <c r="UEX853" s="3"/>
      <c r="UEY853" s="3"/>
      <c r="UEZ853" s="3"/>
      <c r="UFA853" s="3"/>
      <c r="UFB853" s="3"/>
      <c r="UFC853" s="3"/>
      <c r="UFD853" s="3"/>
      <c r="UFE853" s="3"/>
      <c r="UFF853" s="3"/>
      <c r="UFG853" s="3"/>
      <c r="UFH853" s="3"/>
      <c r="UFI853" s="3"/>
      <c r="UFJ853" s="3"/>
      <c r="UFK853" s="3"/>
      <c r="UFL853" s="3"/>
      <c r="UFM853" s="3"/>
      <c r="UFN853" s="3"/>
      <c r="UFO853" s="3"/>
      <c r="UFP853" s="3"/>
      <c r="UFQ853" s="3"/>
      <c r="UFR853" s="3"/>
      <c r="UFS853" s="3"/>
      <c r="UFT853" s="3"/>
      <c r="UFU853" s="3"/>
      <c r="UFV853" s="3"/>
      <c r="UFW853" s="3"/>
      <c r="UFX853" s="3"/>
      <c r="UFY853" s="3"/>
      <c r="UFZ853" s="3"/>
      <c r="UGA853" s="3"/>
      <c r="UGB853" s="3"/>
      <c r="UGC853" s="3"/>
      <c r="UGD853" s="3"/>
      <c r="UGE853" s="3"/>
      <c r="UGF853" s="3"/>
      <c r="UGG853" s="3"/>
      <c r="UGH853" s="3"/>
      <c r="UGI853" s="3"/>
      <c r="UGJ853" s="3"/>
      <c r="UGK853" s="3"/>
      <c r="UGL853" s="3"/>
      <c r="UGM853" s="3"/>
      <c r="UGN853" s="3"/>
      <c r="UGO853" s="3"/>
      <c r="UGP853" s="3"/>
      <c r="UGQ853" s="3"/>
      <c r="UGR853" s="3"/>
      <c r="UGS853" s="3"/>
      <c r="UGT853" s="3"/>
      <c r="UGU853" s="3"/>
      <c r="UGV853" s="3"/>
      <c r="UGW853" s="3"/>
      <c r="UGX853" s="3"/>
      <c r="UGY853" s="3"/>
      <c r="UGZ853" s="3"/>
      <c r="UHA853" s="3"/>
      <c r="UHB853" s="3"/>
      <c r="UHC853" s="3"/>
      <c r="UHD853" s="3"/>
      <c r="UHE853" s="3"/>
      <c r="UHF853" s="3"/>
      <c r="UHG853" s="3"/>
      <c r="UHH853" s="3"/>
      <c r="UHI853" s="3"/>
      <c r="UHJ853" s="3"/>
      <c r="UHK853" s="3"/>
      <c r="UHL853" s="3"/>
      <c r="UHM853" s="3"/>
      <c r="UHN853" s="3"/>
      <c r="UHO853" s="3"/>
      <c r="UHP853" s="3"/>
      <c r="UHQ853" s="3"/>
      <c r="UHR853" s="3"/>
      <c r="UHS853" s="3"/>
      <c r="UHT853" s="3"/>
      <c r="UHU853" s="3"/>
      <c r="UHV853" s="3"/>
      <c r="UHW853" s="3"/>
      <c r="UHX853" s="3"/>
      <c r="UHY853" s="3"/>
      <c r="UHZ853" s="3"/>
      <c r="UIA853" s="3"/>
      <c r="UIB853" s="3"/>
      <c r="UIC853" s="3"/>
      <c r="UID853" s="3"/>
      <c r="UIE853" s="3"/>
      <c r="UIF853" s="3"/>
      <c r="UIG853" s="3"/>
      <c r="UIH853" s="3"/>
      <c r="UII853" s="3"/>
      <c r="UIJ853" s="3"/>
      <c r="UIK853" s="3"/>
      <c r="UIL853" s="3"/>
      <c r="UIM853" s="3"/>
      <c r="UIN853" s="3"/>
      <c r="UIO853" s="3"/>
      <c r="UIP853" s="3"/>
      <c r="UIQ853" s="3"/>
      <c r="UIR853" s="3"/>
      <c r="UIS853" s="3"/>
      <c r="UIT853" s="3"/>
      <c r="UIU853" s="3"/>
      <c r="UIV853" s="3"/>
      <c r="UIW853" s="3"/>
      <c r="UIX853" s="3"/>
      <c r="UIY853" s="3"/>
      <c r="UIZ853" s="3"/>
      <c r="UJA853" s="3"/>
      <c r="UJB853" s="3"/>
      <c r="UJC853" s="3"/>
      <c r="UJD853" s="3"/>
      <c r="UJE853" s="3"/>
      <c r="UJF853" s="3"/>
      <c r="UJG853" s="3"/>
      <c r="UJH853" s="3"/>
      <c r="UJI853" s="3"/>
      <c r="UJJ853" s="3"/>
      <c r="UJK853" s="3"/>
      <c r="UJL853" s="3"/>
      <c r="UJM853" s="3"/>
      <c r="UJN853" s="3"/>
      <c r="UJO853" s="3"/>
      <c r="UJP853" s="3"/>
      <c r="UJQ853" s="3"/>
      <c r="UJR853" s="3"/>
      <c r="UJS853" s="3"/>
      <c r="UJT853" s="3"/>
      <c r="UJU853" s="3"/>
      <c r="UJV853" s="3"/>
      <c r="UJW853" s="3"/>
      <c r="UJX853" s="3"/>
      <c r="UJY853" s="3"/>
      <c r="UJZ853" s="3"/>
      <c r="UKA853" s="3"/>
      <c r="UKB853" s="3"/>
      <c r="UKC853" s="3"/>
      <c r="UKD853" s="3"/>
      <c r="UKE853" s="3"/>
      <c r="UKF853" s="3"/>
      <c r="UKG853" s="3"/>
      <c r="UKH853" s="3"/>
      <c r="UKI853" s="3"/>
      <c r="UKJ853" s="3"/>
      <c r="UKK853" s="3"/>
      <c r="UKL853" s="3"/>
      <c r="UKM853" s="3"/>
      <c r="UKN853" s="3"/>
      <c r="UKO853" s="3"/>
      <c r="UKP853" s="3"/>
      <c r="UKQ853" s="3"/>
      <c r="UKR853" s="3"/>
      <c r="UKS853" s="3"/>
      <c r="UKT853" s="3"/>
      <c r="UKU853" s="3"/>
      <c r="UKV853" s="3"/>
      <c r="UKW853" s="3"/>
      <c r="UKX853" s="3"/>
      <c r="UKY853" s="3"/>
      <c r="UKZ853" s="3"/>
      <c r="ULA853" s="3"/>
      <c r="ULB853" s="3"/>
      <c r="ULC853" s="3"/>
      <c r="ULD853" s="3"/>
      <c r="ULE853" s="3"/>
      <c r="ULF853" s="3"/>
      <c r="ULG853" s="3"/>
      <c r="ULH853" s="3"/>
      <c r="ULI853" s="3"/>
      <c r="ULJ853" s="3"/>
      <c r="ULK853" s="3"/>
      <c r="ULL853" s="3"/>
      <c r="ULM853" s="3"/>
      <c r="ULN853" s="3"/>
      <c r="ULO853" s="3"/>
      <c r="ULP853" s="3"/>
      <c r="ULQ853" s="3"/>
      <c r="ULR853" s="3"/>
      <c r="ULS853" s="3"/>
      <c r="ULT853" s="3"/>
      <c r="ULU853" s="3"/>
      <c r="ULV853" s="3"/>
      <c r="ULW853" s="3"/>
      <c r="ULX853" s="3"/>
      <c r="ULY853" s="3"/>
      <c r="ULZ853" s="3"/>
      <c r="UMA853" s="3"/>
      <c r="UMB853" s="3"/>
      <c r="UMC853" s="3"/>
      <c r="UMD853" s="3"/>
      <c r="UME853" s="3"/>
      <c r="UMF853" s="3"/>
      <c r="UMG853" s="3"/>
      <c r="UMH853" s="3"/>
      <c r="UMI853" s="3"/>
      <c r="UMJ853" s="3"/>
      <c r="UMK853" s="3"/>
      <c r="UML853" s="3"/>
      <c r="UMM853" s="3"/>
      <c r="UMN853" s="3"/>
      <c r="UMO853" s="3"/>
      <c r="UMP853" s="3"/>
      <c r="UMQ853" s="3"/>
      <c r="UMR853" s="3"/>
      <c r="UMS853" s="3"/>
      <c r="UMT853" s="3"/>
      <c r="UMU853" s="3"/>
      <c r="UMV853" s="3"/>
      <c r="UMW853" s="3"/>
      <c r="UMX853" s="3"/>
      <c r="UMY853" s="3"/>
      <c r="UMZ853" s="3"/>
      <c r="UNA853" s="3"/>
      <c r="UNB853" s="3"/>
      <c r="UNC853" s="3"/>
      <c r="UND853" s="3"/>
      <c r="UNE853" s="3"/>
      <c r="UNF853" s="3"/>
      <c r="UNG853" s="3"/>
      <c r="UNH853" s="3"/>
      <c r="UNI853" s="3"/>
      <c r="UNJ853" s="3"/>
      <c r="UNK853" s="3"/>
      <c r="UNL853" s="3"/>
      <c r="UNM853" s="3"/>
      <c r="UNN853" s="3"/>
      <c r="UNO853" s="3"/>
      <c r="UNP853" s="3"/>
      <c r="UNQ853" s="3"/>
      <c r="UNR853" s="3"/>
      <c r="UNS853" s="3"/>
      <c r="UNT853" s="3"/>
      <c r="UNU853" s="3"/>
      <c r="UNV853" s="3"/>
      <c r="UNW853" s="3"/>
      <c r="UNX853" s="3"/>
      <c r="UNY853" s="3"/>
      <c r="UNZ853" s="3"/>
      <c r="UOA853" s="3"/>
      <c r="UOB853" s="3"/>
      <c r="UOC853" s="3"/>
      <c r="UOD853" s="3"/>
      <c r="UOE853" s="3"/>
      <c r="UOF853" s="3"/>
      <c r="UOG853" s="3"/>
      <c r="UOH853" s="3"/>
      <c r="UOI853" s="3"/>
      <c r="UOJ853" s="3"/>
      <c r="UOK853" s="3"/>
      <c r="UOL853" s="3"/>
      <c r="UOM853" s="3"/>
      <c r="UON853" s="3"/>
      <c r="UOO853" s="3"/>
      <c r="UOP853" s="3"/>
      <c r="UOQ853" s="3"/>
      <c r="UOR853" s="3"/>
      <c r="UOS853" s="3"/>
      <c r="UOT853" s="3"/>
      <c r="UOU853" s="3"/>
      <c r="UOV853" s="3"/>
      <c r="UOW853" s="3"/>
      <c r="UOX853" s="3"/>
      <c r="UOY853" s="3"/>
      <c r="UOZ853" s="3"/>
      <c r="UPA853" s="3"/>
      <c r="UPB853" s="3"/>
      <c r="UPC853" s="3"/>
      <c r="UPD853" s="3"/>
      <c r="UPE853" s="3"/>
      <c r="UPF853" s="3"/>
      <c r="UPG853" s="3"/>
      <c r="UPH853" s="3"/>
      <c r="UPI853" s="3"/>
      <c r="UPJ853" s="3"/>
      <c r="UPK853" s="3"/>
      <c r="UPL853" s="3"/>
      <c r="UPM853" s="3"/>
      <c r="UPN853" s="3"/>
      <c r="UPO853" s="3"/>
      <c r="UPP853" s="3"/>
      <c r="UPQ853" s="3"/>
      <c r="UPR853" s="3"/>
      <c r="UPS853" s="3"/>
      <c r="UPT853" s="3"/>
      <c r="UPU853" s="3"/>
      <c r="UPV853" s="3"/>
      <c r="UPW853" s="3"/>
      <c r="UPX853" s="3"/>
      <c r="UPY853" s="3"/>
      <c r="UPZ853" s="3"/>
      <c r="UQA853" s="3"/>
      <c r="UQB853" s="3"/>
      <c r="UQC853" s="3"/>
      <c r="UQD853" s="3"/>
      <c r="UQE853" s="3"/>
      <c r="UQF853" s="3"/>
      <c r="UQG853" s="3"/>
      <c r="UQH853" s="3"/>
      <c r="UQI853" s="3"/>
      <c r="UQJ853" s="3"/>
      <c r="UQK853" s="3"/>
      <c r="UQL853" s="3"/>
      <c r="UQM853" s="3"/>
      <c r="UQN853" s="3"/>
      <c r="UQO853" s="3"/>
      <c r="UQP853" s="3"/>
      <c r="UQQ853" s="3"/>
      <c r="UQR853" s="3"/>
      <c r="UQS853" s="3"/>
      <c r="UQT853" s="3"/>
      <c r="UQU853" s="3"/>
      <c r="UQV853" s="3"/>
      <c r="UQW853" s="3"/>
      <c r="UQX853" s="3"/>
      <c r="UQY853" s="3"/>
      <c r="UQZ853" s="3"/>
      <c r="URA853" s="3"/>
      <c r="URB853" s="3"/>
      <c r="URC853" s="3"/>
      <c r="URD853" s="3"/>
      <c r="URE853" s="3"/>
      <c r="URF853" s="3"/>
      <c r="URG853" s="3"/>
      <c r="URH853" s="3"/>
      <c r="URI853" s="3"/>
      <c r="URJ853" s="3"/>
      <c r="URK853" s="3"/>
      <c r="URL853" s="3"/>
      <c r="URM853" s="3"/>
      <c r="URN853" s="3"/>
      <c r="URO853" s="3"/>
      <c r="URP853" s="3"/>
      <c r="URQ853" s="3"/>
      <c r="URR853" s="3"/>
      <c r="URS853" s="3"/>
      <c r="URT853" s="3"/>
      <c r="URU853" s="3"/>
      <c r="URV853" s="3"/>
      <c r="URW853" s="3"/>
      <c r="URX853" s="3"/>
      <c r="URY853" s="3"/>
      <c r="URZ853" s="3"/>
      <c r="USA853" s="3"/>
      <c r="USB853" s="3"/>
      <c r="USC853" s="3"/>
      <c r="USD853" s="3"/>
      <c r="USE853" s="3"/>
      <c r="USF853" s="3"/>
      <c r="USG853" s="3"/>
      <c r="USH853" s="3"/>
      <c r="USI853" s="3"/>
      <c r="USJ853" s="3"/>
      <c r="USK853" s="3"/>
      <c r="USL853" s="3"/>
      <c r="USM853" s="3"/>
      <c r="USN853" s="3"/>
      <c r="USO853" s="3"/>
      <c r="USP853" s="3"/>
      <c r="USQ853" s="3"/>
      <c r="USR853" s="3"/>
      <c r="USS853" s="3"/>
      <c r="UST853" s="3"/>
      <c r="USU853" s="3"/>
      <c r="USV853" s="3"/>
      <c r="USW853" s="3"/>
      <c r="USX853" s="3"/>
      <c r="USY853" s="3"/>
      <c r="USZ853" s="3"/>
      <c r="UTA853" s="3"/>
      <c r="UTB853" s="3"/>
      <c r="UTC853" s="3"/>
      <c r="UTD853" s="3"/>
      <c r="UTE853" s="3"/>
      <c r="UTF853" s="3"/>
      <c r="UTG853" s="3"/>
      <c r="UTH853" s="3"/>
      <c r="UTI853" s="3"/>
      <c r="UTJ853" s="3"/>
      <c r="UTK853" s="3"/>
      <c r="UTL853" s="3"/>
      <c r="UTM853" s="3"/>
      <c r="UTN853" s="3"/>
      <c r="UTO853" s="3"/>
      <c r="UTP853" s="3"/>
      <c r="UTQ853" s="3"/>
      <c r="UTR853" s="3"/>
      <c r="UTS853" s="3"/>
      <c r="UTT853" s="3"/>
      <c r="UTU853" s="3"/>
      <c r="UTV853" s="3"/>
      <c r="UTW853" s="3"/>
      <c r="UTX853" s="3"/>
      <c r="UTY853" s="3"/>
      <c r="UTZ853" s="3"/>
      <c r="UUA853" s="3"/>
      <c r="UUB853" s="3"/>
      <c r="UUC853" s="3"/>
      <c r="UUD853" s="3"/>
      <c r="UUE853" s="3"/>
      <c r="UUF853" s="3"/>
      <c r="UUG853" s="3"/>
      <c r="UUH853" s="3"/>
      <c r="UUI853" s="3"/>
      <c r="UUJ853" s="3"/>
      <c r="UUK853" s="3"/>
      <c r="UUL853" s="3"/>
      <c r="UUM853" s="3"/>
      <c r="UUN853" s="3"/>
      <c r="UUO853" s="3"/>
      <c r="UUP853" s="3"/>
      <c r="UUQ853" s="3"/>
      <c r="UUR853" s="3"/>
      <c r="UUS853" s="3"/>
      <c r="UUT853" s="3"/>
      <c r="UUU853" s="3"/>
      <c r="UUV853" s="3"/>
      <c r="UUW853" s="3"/>
      <c r="UUX853" s="3"/>
      <c r="UUY853" s="3"/>
      <c r="UUZ853" s="3"/>
      <c r="UVA853" s="3"/>
      <c r="UVB853" s="3"/>
      <c r="UVC853" s="3"/>
      <c r="UVD853" s="3"/>
      <c r="UVE853" s="3"/>
      <c r="UVF853" s="3"/>
      <c r="UVG853" s="3"/>
      <c r="UVH853" s="3"/>
      <c r="UVI853" s="3"/>
      <c r="UVJ853" s="3"/>
      <c r="UVK853" s="3"/>
      <c r="UVL853" s="3"/>
      <c r="UVM853" s="3"/>
      <c r="UVN853" s="3"/>
      <c r="UVO853" s="3"/>
      <c r="UVP853" s="3"/>
      <c r="UVQ853" s="3"/>
      <c r="UVR853" s="3"/>
      <c r="UVS853" s="3"/>
      <c r="UVT853" s="3"/>
      <c r="UVU853" s="3"/>
      <c r="UVV853" s="3"/>
      <c r="UVW853" s="3"/>
      <c r="UVX853" s="3"/>
      <c r="UVY853" s="3"/>
      <c r="UVZ853" s="3"/>
      <c r="UWA853" s="3"/>
      <c r="UWB853" s="3"/>
      <c r="UWC853" s="3"/>
      <c r="UWD853" s="3"/>
      <c r="UWE853" s="3"/>
      <c r="UWF853" s="3"/>
      <c r="UWG853" s="3"/>
      <c r="UWH853" s="3"/>
      <c r="UWI853" s="3"/>
      <c r="UWJ853" s="3"/>
      <c r="UWK853" s="3"/>
      <c r="UWL853" s="3"/>
      <c r="UWM853" s="3"/>
      <c r="UWN853" s="3"/>
      <c r="UWO853" s="3"/>
      <c r="UWP853" s="3"/>
      <c r="UWQ853" s="3"/>
      <c r="UWR853" s="3"/>
      <c r="UWS853" s="3"/>
      <c r="UWT853" s="3"/>
      <c r="UWU853" s="3"/>
      <c r="UWV853" s="3"/>
      <c r="UWW853" s="3"/>
      <c r="UWX853" s="3"/>
      <c r="UWY853" s="3"/>
      <c r="UWZ853" s="3"/>
      <c r="UXA853" s="3"/>
      <c r="UXB853" s="3"/>
      <c r="UXC853" s="3"/>
      <c r="UXD853" s="3"/>
      <c r="UXE853" s="3"/>
      <c r="UXF853" s="3"/>
      <c r="UXG853" s="3"/>
      <c r="UXH853" s="3"/>
      <c r="UXI853" s="3"/>
      <c r="UXJ853" s="3"/>
      <c r="UXK853" s="3"/>
      <c r="UXL853" s="3"/>
      <c r="UXM853" s="3"/>
      <c r="UXN853" s="3"/>
      <c r="UXO853" s="3"/>
      <c r="UXP853" s="3"/>
      <c r="UXQ853" s="3"/>
      <c r="UXR853" s="3"/>
      <c r="UXS853" s="3"/>
      <c r="UXT853" s="3"/>
      <c r="UXU853" s="3"/>
      <c r="UXV853" s="3"/>
      <c r="UXW853" s="3"/>
      <c r="UXX853" s="3"/>
      <c r="UXY853" s="3"/>
      <c r="UXZ853" s="3"/>
      <c r="UYA853" s="3"/>
      <c r="UYB853" s="3"/>
      <c r="UYC853" s="3"/>
      <c r="UYD853" s="3"/>
      <c r="UYE853" s="3"/>
      <c r="UYF853" s="3"/>
      <c r="UYG853" s="3"/>
      <c r="UYH853" s="3"/>
      <c r="UYI853" s="3"/>
      <c r="UYJ853" s="3"/>
      <c r="UYK853" s="3"/>
      <c r="UYL853" s="3"/>
      <c r="UYM853" s="3"/>
      <c r="UYN853" s="3"/>
      <c r="UYO853" s="3"/>
      <c r="UYP853" s="3"/>
      <c r="UYQ853" s="3"/>
      <c r="UYR853" s="3"/>
      <c r="UYS853" s="3"/>
      <c r="UYT853" s="3"/>
      <c r="UYU853" s="3"/>
      <c r="UYV853" s="3"/>
      <c r="UYW853" s="3"/>
      <c r="UYX853" s="3"/>
      <c r="UYY853" s="3"/>
      <c r="UYZ853" s="3"/>
      <c r="UZA853" s="3"/>
      <c r="UZB853" s="3"/>
      <c r="UZC853" s="3"/>
      <c r="UZD853" s="3"/>
      <c r="UZE853" s="3"/>
      <c r="UZF853" s="3"/>
      <c r="UZG853" s="3"/>
      <c r="UZH853" s="3"/>
      <c r="UZI853" s="3"/>
      <c r="UZJ853" s="3"/>
      <c r="UZK853" s="3"/>
      <c r="UZL853" s="3"/>
      <c r="UZM853" s="3"/>
      <c r="UZN853" s="3"/>
      <c r="UZO853" s="3"/>
      <c r="UZP853" s="3"/>
      <c r="UZQ853" s="3"/>
      <c r="UZR853" s="3"/>
      <c r="UZS853" s="3"/>
      <c r="UZT853" s="3"/>
      <c r="UZU853" s="3"/>
      <c r="UZV853" s="3"/>
      <c r="UZW853" s="3"/>
      <c r="UZX853" s="3"/>
      <c r="UZY853" s="3"/>
      <c r="UZZ853" s="3"/>
      <c r="VAA853" s="3"/>
      <c r="VAB853" s="3"/>
      <c r="VAC853" s="3"/>
      <c r="VAD853" s="3"/>
      <c r="VAE853" s="3"/>
      <c r="VAF853" s="3"/>
      <c r="VAG853" s="3"/>
      <c r="VAH853" s="3"/>
      <c r="VAI853" s="3"/>
      <c r="VAJ853" s="3"/>
      <c r="VAK853" s="3"/>
      <c r="VAL853" s="3"/>
      <c r="VAM853" s="3"/>
      <c r="VAN853" s="3"/>
      <c r="VAO853" s="3"/>
      <c r="VAP853" s="3"/>
      <c r="VAQ853" s="3"/>
      <c r="VAR853" s="3"/>
      <c r="VAS853" s="3"/>
      <c r="VAT853" s="3"/>
      <c r="VAU853" s="3"/>
      <c r="VAV853" s="3"/>
      <c r="VAW853" s="3"/>
      <c r="VAX853" s="3"/>
      <c r="VAY853" s="3"/>
      <c r="VAZ853" s="3"/>
      <c r="VBA853" s="3"/>
      <c r="VBB853" s="3"/>
      <c r="VBC853" s="3"/>
      <c r="VBD853" s="3"/>
      <c r="VBE853" s="3"/>
      <c r="VBF853" s="3"/>
      <c r="VBG853" s="3"/>
      <c r="VBH853" s="3"/>
      <c r="VBI853" s="3"/>
      <c r="VBJ853" s="3"/>
      <c r="VBK853" s="3"/>
      <c r="VBL853" s="3"/>
      <c r="VBM853" s="3"/>
      <c r="VBN853" s="3"/>
      <c r="VBO853" s="3"/>
      <c r="VBP853" s="3"/>
      <c r="VBQ853" s="3"/>
      <c r="VBR853" s="3"/>
      <c r="VBS853" s="3"/>
      <c r="VBT853" s="3"/>
      <c r="VBU853" s="3"/>
      <c r="VBV853" s="3"/>
      <c r="VBW853" s="3"/>
      <c r="VBX853" s="3"/>
      <c r="VBY853" s="3"/>
      <c r="VBZ853" s="3"/>
      <c r="VCA853" s="3"/>
      <c r="VCB853" s="3"/>
      <c r="VCC853" s="3"/>
      <c r="VCD853" s="3"/>
      <c r="VCE853" s="3"/>
      <c r="VCF853" s="3"/>
      <c r="VCG853" s="3"/>
      <c r="VCH853" s="3"/>
      <c r="VCI853" s="3"/>
      <c r="VCJ853" s="3"/>
      <c r="VCK853" s="3"/>
      <c r="VCL853" s="3"/>
      <c r="VCM853" s="3"/>
      <c r="VCN853" s="3"/>
      <c r="VCO853" s="3"/>
      <c r="VCP853" s="3"/>
      <c r="VCQ853" s="3"/>
      <c r="VCR853" s="3"/>
      <c r="VCS853" s="3"/>
      <c r="VCT853" s="3"/>
      <c r="VCU853" s="3"/>
      <c r="VCV853" s="3"/>
      <c r="VCW853" s="3"/>
      <c r="VCX853" s="3"/>
      <c r="VCY853" s="3"/>
      <c r="VCZ853" s="3"/>
      <c r="VDA853" s="3"/>
      <c r="VDB853" s="3"/>
      <c r="VDC853" s="3"/>
      <c r="VDD853" s="3"/>
      <c r="VDE853" s="3"/>
      <c r="VDF853" s="3"/>
      <c r="VDG853" s="3"/>
      <c r="VDH853" s="3"/>
      <c r="VDI853" s="3"/>
      <c r="VDJ853" s="3"/>
      <c r="VDK853" s="3"/>
      <c r="VDL853" s="3"/>
      <c r="VDM853" s="3"/>
      <c r="VDN853" s="3"/>
      <c r="VDO853" s="3"/>
      <c r="VDP853" s="3"/>
      <c r="VDQ853" s="3"/>
      <c r="VDR853" s="3"/>
      <c r="VDS853" s="3"/>
      <c r="VDT853" s="3"/>
      <c r="VDU853" s="3"/>
      <c r="VDV853" s="3"/>
      <c r="VDW853" s="3"/>
      <c r="VDX853" s="3"/>
      <c r="VDY853" s="3"/>
      <c r="VDZ853" s="3"/>
      <c r="VEA853" s="3"/>
      <c r="VEB853" s="3"/>
      <c r="VEC853" s="3"/>
      <c r="VED853" s="3"/>
      <c r="VEE853" s="3"/>
      <c r="VEF853" s="3"/>
      <c r="VEG853" s="3"/>
      <c r="VEH853" s="3"/>
      <c r="VEI853" s="3"/>
      <c r="VEJ853" s="3"/>
      <c r="VEK853" s="3"/>
      <c r="VEL853" s="3"/>
      <c r="VEM853" s="3"/>
      <c r="VEN853" s="3"/>
      <c r="VEO853" s="3"/>
      <c r="VEP853" s="3"/>
      <c r="VEQ853" s="3"/>
      <c r="VER853" s="3"/>
      <c r="VES853" s="3"/>
      <c r="VET853" s="3"/>
      <c r="VEU853" s="3"/>
      <c r="VEV853" s="3"/>
      <c r="VEW853" s="3"/>
      <c r="VEX853" s="3"/>
      <c r="VEY853" s="3"/>
      <c r="VEZ853" s="3"/>
      <c r="VFA853" s="3"/>
      <c r="VFB853" s="3"/>
      <c r="VFC853" s="3"/>
      <c r="VFD853" s="3"/>
      <c r="VFE853" s="3"/>
      <c r="VFF853" s="3"/>
      <c r="VFG853" s="3"/>
      <c r="VFH853" s="3"/>
      <c r="VFI853" s="3"/>
      <c r="VFJ853" s="3"/>
      <c r="VFK853" s="3"/>
      <c r="VFL853" s="3"/>
      <c r="VFM853" s="3"/>
      <c r="VFN853" s="3"/>
      <c r="VFO853" s="3"/>
      <c r="VFP853" s="3"/>
      <c r="VFQ853" s="3"/>
      <c r="VFR853" s="3"/>
      <c r="VFS853" s="3"/>
      <c r="VFT853" s="3"/>
      <c r="VFU853" s="3"/>
      <c r="VFV853" s="3"/>
      <c r="VFW853" s="3"/>
      <c r="VFX853" s="3"/>
      <c r="VFY853" s="3"/>
      <c r="VFZ853" s="3"/>
      <c r="VGA853" s="3"/>
      <c r="VGB853" s="3"/>
      <c r="VGC853" s="3"/>
      <c r="VGD853" s="3"/>
      <c r="VGE853" s="3"/>
      <c r="VGF853" s="3"/>
      <c r="VGG853" s="3"/>
      <c r="VGH853" s="3"/>
      <c r="VGI853" s="3"/>
      <c r="VGJ853" s="3"/>
      <c r="VGK853" s="3"/>
      <c r="VGL853" s="3"/>
      <c r="VGM853" s="3"/>
      <c r="VGN853" s="3"/>
      <c r="VGO853" s="3"/>
      <c r="VGP853" s="3"/>
      <c r="VGQ853" s="3"/>
      <c r="VGR853" s="3"/>
      <c r="VGS853" s="3"/>
      <c r="VGT853" s="3"/>
      <c r="VGU853" s="3"/>
      <c r="VGV853" s="3"/>
      <c r="VGW853" s="3"/>
      <c r="VGX853" s="3"/>
      <c r="VGY853" s="3"/>
      <c r="VGZ853" s="3"/>
      <c r="VHA853" s="3"/>
      <c r="VHB853" s="3"/>
      <c r="VHC853" s="3"/>
      <c r="VHD853" s="3"/>
      <c r="VHE853" s="3"/>
      <c r="VHF853" s="3"/>
      <c r="VHG853" s="3"/>
      <c r="VHH853" s="3"/>
      <c r="VHI853" s="3"/>
      <c r="VHJ853" s="3"/>
      <c r="VHK853" s="3"/>
      <c r="VHL853" s="3"/>
      <c r="VHM853" s="3"/>
      <c r="VHN853" s="3"/>
      <c r="VHO853" s="3"/>
      <c r="VHP853" s="3"/>
      <c r="VHQ853" s="3"/>
      <c r="VHR853" s="3"/>
      <c r="VHS853" s="3"/>
      <c r="VHT853" s="3"/>
      <c r="VHU853" s="3"/>
      <c r="VHV853" s="3"/>
      <c r="VHW853" s="3"/>
      <c r="VHX853" s="3"/>
      <c r="VHY853" s="3"/>
      <c r="VHZ853" s="3"/>
      <c r="VIA853" s="3"/>
      <c r="VIB853" s="3"/>
      <c r="VIC853" s="3"/>
      <c r="VID853" s="3"/>
      <c r="VIE853" s="3"/>
      <c r="VIF853" s="3"/>
      <c r="VIG853" s="3"/>
      <c r="VIH853" s="3"/>
      <c r="VII853" s="3"/>
      <c r="VIJ853" s="3"/>
      <c r="VIK853" s="3"/>
      <c r="VIL853" s="3"/>
      <c r="VIM853" s="3"/>
      <c r="VIN853" s="3"/>
      <c r="VIO853" s="3"/>
      <c r="VIP853" s="3"/>
      <c r="VIQ853" s="3"/>
      <c r="VIR853" s="3"/>
      <c r="VIS853" s="3"/>
      <c r="VIT853" s="3"/>
      <c r="VIU853" s="3"/>
      <c r="VIV853" s="3"/>
      <c r="VIW853" s="3"/>
      <c r="VIX853" s="3"/>
      <c r="VIY853" s="3"/>
      <c r="VIZ853" s="3"/>
      <c r="VJA853" s="3"/>
      <c r="VJB853" s="3"/>
      <c r="VJC853" s="3"/>
      <c r="VJD853" s="3"/>
      <c r="VJE853" s="3"/>
      <c r="VJF853" s="3"/>
      <c r="VJG853" s="3"/>
      <c r="VJH853" s="3"/>
      <c r="VJI853" s="3"/>
      <c r="VJJ853" s="3"/>
      <c r="VJK853" s="3"/>
      <c r="VJL853" s="3"/>
      <c r="VJM853" s="3"/>
      <c r="VJN853" s="3"/>
      <c r="VJO853" s="3"/>
      <c r="VJP853" s="3"/>
      <c r="VJQ853" s="3"/>
      <c r="VJR853" s="3"/>
      <c r="VJS853" s="3"/>
      <c r="VJT853" s="3"/>
      <c r="VJU853" s="3"/>
      <c r="VJV853" s="3"/>
      <c r="VJW853" s="3"/>
      <c r="VJX853" s="3"/>
      <c r="VJY853" s="3"/>
      <c r="VJZ853" s="3"/>
      <c r="VKA853" s="3"/>
      <c r="VKB853" s="3"/>
      <c r="VKC853" s="3"/>
      <c r="VKD853" s="3"/>
      <c r="VKE853" s="3"/>
      <c r="VKF853" s="3"/>
      <c r="VKG853" s="3"/>
      <c r="VKH853" s="3"/>
      <c r="VKI853" s="3"/>
      <c r="VKJ853" s="3"/>
      <c r="VKK853" s="3"/>
      <c r="VKL853" s="3"/>
      <c r="VKM853" s="3"/>
      <c r="VKN853" s="3"/>
      <c r="VKO853" s="3"/>
      <c r="VKP853" s="3"/>
      <c r="VKQ853" s="3"/>
      <c r="VKR853" s="3"/>
      <c r="VKS853" s="3"/>
      <c r="VKT853" s="3"/>
      <c r="VKU853" s="3"/>
      <c r="VKV853" s="3"/>
      <c r="VKW853" s="3"/>
      <c r="VKX853" s="3"/>
      <c r="VKY853" s="3"/>
      <c r="VKZ853" s="3"/>
      <c r="VLA853" s="3"/>
      <c r="VLB853" s="3"/>
      <c r="VLC853" s="3"/>
      <c r="VLD853" s="3"/>
      <c r="VLE853" s="3"/>
      <c r="VLF853" s="3"/>
      <c r="VLG853" s="3"/>
      <c r="VLH853" s="3"/>
      <c r="VLI853" s="3"/>
      <c r="VLJ853" s="3"/>
      <c r="VLK853" s="3"/>
      <c r="VLL853" s="3"/>
      <c r="VLM853" s="3"/>
      <c r="VLN853" s="3"/>
      <c r="VLO853" s="3"/>
      <c r="VLP853" s="3"/>
      <c r="VLQ853" s="3"/>
      <c r="VLR853" s="3"/>
      <c r="VLS853" s="3"/>
      <c r="VLT853" s="3"/>
      <c r="VLU853" s="3"/>
      <c r="VLV853" s="3"/>
      <c r="VLW853" s="3"/>
      <c r="VLX853" s="3"/>
      <c r="VLY853" s="3"/>
      <c r="VLZ853" s="3"/>
      <c r="VMA853" s="3"/>
      <c r="VMB853" s="3"/>
      <c r="VMC853" s="3"/>
      <c r="VMD853" s="3"/>
      <c r="VME853" s="3"/>
      <c r="VMF853" s="3"/>
      <c r="VMG853" s="3"/>
      <c r="VMH853" s="3"/>
      <c r="VMI853" s="3"/>
      <c r="VMJ853" s="3"/>
      <c r="VMK853" s="3"/>
      <c r="VML853" s="3"/>
      <c r="VMM853" s="3"/>
      <c r="VMN853" s="3"/>
      <c r="VMO853" s="3"/>
      <c r="VMP853" s="3"/>
      <c r="VMQ853" s="3"/>
      <c r="VMR853" s="3"/>
      <c r="VMS853" s="3"/>
      <c r="VMT853" s="3"/>
      <c r="VMU853" s="3"/>
      <c r="VMV853" s="3"/>
      <c r="VMW853" s="3"/>
      <c r="VMX853" s="3"/>
      <c r="VMY853" s="3"/>
      <c r="VMZ853" s="3"/>
      <c r="VNA853" s="3"/>
      <c r="VNB853" s="3"/>
      <c r="VNC853" s="3"/>
      <c r="VND853" s="3"/>
      <c r="VNE853" s="3"/>
      <c r="VNF853" s="3"/>
      <c r="VNG853" s="3"/>
      <c r="VNH853" s="3"/>
      <c r="VNI853" s="3"/>
      <c r="VNJ853" s="3"/>
      <c r="VNK853" s="3"/>
      <c r="VNL853" s="3"/>
      <c r="VNM853" s="3"/>
      <c r="VNN853" s="3"/>
      <c r="VNO853" s="3"/>
      <c r="VNP853" s="3"/>
      <c r="VNQ853" s="3"/>
      <c r="VNR853" s="3"/>
      <c r="VNS853" s="3"/>
      <c r="VNT853" s="3"/>
      <c r="VNU853" s="3"/>
      <c r="VNV853" s="3"/>
      <c r="VNW853" s="3"/>
      <c r="VNX853" s="3"/>
      <c r="VNY853" s="3"/>
      <c r="VNZ853" s="3"/>
      <c r="VOA853" s="3"/>
      <c r="VOB853" s="3"/>
      <c r="VOC853" s="3"/>
      <c r="VOD853" s="3"/>
      <c r="VOE853" s="3"/>
      <c r="VOF853" s="3"/>
      <c r="VOG853" s="3"/>
      <c r="VOH853" s="3"/>
      <c r="VOI853" s="3"/>
      <c r="VOJ853" s="3"/>
      <c r="VOK853" s="3"/>
      <c r="VOL853" s="3"/>
      <c r="VOM853" s="3"/>
      <c r="VON853" s="3"/>
      <c r="VOO853" s="3"/>
      <c r="VOP853" s="3"/>
      <c r="VOQ853" s="3"/>
      <c r="VOR853" s="3"/>
      <c r="VOS853" s="3"/>
      <c r="VOT853" s="3"/>
      <c r="VOU853" s="3"/>
      <c r="VOV853" s="3"/>
      <c r="VOW853" s="3"/>
      <c r="VOX853" s="3"/>
      <c r="VOY853" s="3"/>
      <c r="VOZ853" s="3"/>
      <c r="VPA853" s="3"/>
      <c r="VPB853" s="3"/>
      <c r="VPC853" s="3"/>
      <c r="VPD853" s="3"/>
      <c r="VPE853" s="3"/>
      <c r="VPF853" s="3"/>
      <c r="VPG853" s="3"/>
      <c r="VPH853" s="3"/>
      <c r="VPI853" s="3"/>
      <c r="VPJ853" s="3"/>
      <c r="VPK853" s="3"/>
      <c r="VPL853" s="3"/>
      <c r="VPM853" s="3"/>
      <c r="VPN853" s="3"/>
      <c r="VPO853" s="3"/>
      <c r="VPP853" s="3"/>
      <c r="VPQ853" s="3"/>
      <c r="VPR853" s="3"/>
      <c r="VPS853" s="3"/>
      <c r="VPT853" s="3"/>
      <c r="VPU853" s="3"/>
      <c r="VPV853" s="3"/>
      <c r="VPW853" s="3"/>
      <c r="VPX853" s="3"/>
      <c r="VPY853" s="3"/>
      <c r="VPZ853" s="3"/>
      <c r="VQA853" s="3"/>
      <c r="VQB853" s="3"/>
      <c r="VQC853" s="3"/>
      <c r="VQD853" s="3"/>
      <c r="VQE853" s="3"/>
      <c r="VQF853" s="3"/>
      <c r="VQG853" s="3"/>
      <c r="VQH853" s="3"/>
      <c r="VQI853" s="3"/>
      <c r="VQJ853" s="3"/>
      <c r="VQK853" s="3"/>
      <c r="VQL853" s="3"/>
      <c r="VQM853" s="3"/>
      <c r="VQN853" s="3"/>
      <c r="VQO853" s="3"/>
      <c r="VQP853" s="3"/>
      <c r="VQQ853" s="3"/>
      <c r="VQR853" s="3"/>
      <c r="VQS853" s="3"/>
      <c r="VQT853" s="3"/>
      <c r="VQU853" s="3"/>
      <c r="VQV853" s="3"/>
      <c r="VQW853" s="3"/>
      <c r="VQX853" s="3"/>
      <c r="VQY853" s="3"/>
      <c r="VQZ853" s="3"/>
      <c r="VRA853" s="3"/>
      <c r="VRB853" s="3"/>
      <c r="VRC853" s="3"/>
      <c r="VRD853" s="3"/>
      <c r="VRE853" s="3"/>
      <c r="VRF853" s="3"/>
      <c r="VRG853" s="3"/>
      <c r="VRH853" s="3"/>
      <c r="VRI853" s="3"/>
      <c r="VRJ853" s="3"/>
      <c r="VRK853" s="3"/>
      <c r="VRL853" s="3"/>
      <c r="VRM853" s="3"/>
      <c r="VRN853" s="3"/>
      <c r="VRO853" s="3"/>
      <c r="VRP853" s="3"/>
      <c r="VRQ853" s="3"/>
      <c r="VRR853" s="3"/>
      <c r="VRS853" s="3"/>
      <c r="VRT853" s="3"/>
      <c r="VRU853" s="3"/>
      <c r="VRV853" s="3"/>
      <c r="VRW853" s="3"/>
      <c r="VRX853" s="3"/>
      <c r="VRY853" s="3"/>
      <c r="VRZ853" s="3"/>
      <c r="VSA853" s="3"/>
      <c r="VSB853" s="3"/>
      <c r="VSC853" s="3"/>
      <c r="VSD853" s="3"/>
      <c r="VSE853" s="3"/>
      <c r="VSF853" s="3"/>
      <c r="VSG853" s="3"/>
      <c r="VSH853" s="3"/>
      <c r="VSI853" s="3"/>
      <c r="VSJ853" s="3"/>
      <c r="VSK853" s="3"/>
      <c r="VSL853" s="3"/>
      <c r="VSM853" s="3"/>
      <c r="VSN853" s="3"/>
      <c r="VSO853" s="3"/>
      <c r="VSP853" s="3"/>
      <c r="VSQ853" s="3"/>
      <c r="VSR853" s="3"/>
      <c r="VSS853" s="3"/>
      <c r="VST853" s="3"/>
      <c r="VSU853" s="3"/>
      <c r="VSV853" s="3"/>
      <c r="VSW853" s="3"/>
      <c r="VSX853" s="3"/>
      <c r="VSY853" s="3"/>
      <c r="VSZ853" s="3"/>
      <c r="VTA853" s="3"/>
      <c r="VTB853" s="3"/>
      <c r="VTC853" s="3"/>
      <c r="VTD853" s="3"/>
      <c r="VTE853" s="3"/>
      <c r="VTF853" s="3"/>
      <c r="VTG853" s="3"/>
      <c r="VTH853" s="3"/>
      <c r="VTI853" s="3"/>
      <c r="VTJ853" s="3"/>
      <c r="VTK853" s="3"/>
      <c r="VTL853" s="3"/>
      <c r="VTM853" s="3"/>
      <c r="VTN853" s="3"/>
      <c r="VTO853" s="3"/>
      <c r="VTP853" s="3"/>
      <c r="VTQ853" s="3"/>
      <c r="VTR853" s="3"/>
      <c r="VTS853" s="3"/>
      <c r="VTT853" s="3"/>
      <c r="VTU853" s="3"/>
      <c r="VTV853" s="3"/>
      <c r="VTW853" s="3"/>
      <c r="VTX853" s="3"/>
      <c r="VTY853" s="3"/>
      <c r="VTZ853" s="3"/>
      <c r="VUA853" s="3"/>
      <c r="VUB853" s="3"/>
      <c r="VUC853" s="3"/>
      <c r="VUD853" s="3"/>
      <c r="VUE853" s="3"/>
      <c r="VUF853" s="3"/>
      <c r="VUG853" s="3"/>
      <c r="VUH853" s="3"/>
      <c r="VUI853" s="3"/>
      <c r="VUJ853" s="3"/>
      <c r="VUK853" s="3"/>
      <c r="VUL853" s="3"/>
      <c r="VUM853" s="3"/>
      <c r="VUN853" s="3"/>
      <c r="VUO853" s="3"/>
      <c r="VUP853" s="3"/>
      <c r="VUQ853" s="3"/>
      <c r="VUR853" s="3"/>
      <c r="VUS853" s="3"/>
      <c r="VUT853" s="3"/>
      <c r="VUU853" s="3"/>
      <c r="VUV853" s="3"/>
      <c r="VUW853" s="3"/>
      <c r="VUX853" s="3"/>
      <c r="VUY853" s="3"/>
      <c r="VUZ853" s="3"/>
      <c r="VVA853" s="3"/>
      <c r="VVB853" s="3"/>
      <c r="VVC853" s="3"/>
      <c r="VVD853" s="3"/>
      <c r="VVE853" s="3"/>
      <c r="VVF853" s="3"/>
      <c r="VVG853" s="3"/>
      <c r="VVH853" s="3"/>
      <c r="VVI853" s="3"/>
      <c r="VVJ853" s="3"/>
      <c r="VVK853" s="3"/>
      <c r="VVL853" s="3"/>
      <c r="VVM853" s="3"/>
      <c r="VVN853" s="3"/>
      <c r="VVO853" s="3"/>
      <c r="VVP853" s="3"/>
      <c r="VVQ853" s="3"/>
      <c r="VVR853" s="3"/>
      <c r="VVS853" s="3"/>
      <c r="VVT853" s="3"/>
      <c r="VVU853" s="3"/>
      <c r="VVV853" s="3"/>
      <c r="VVW853" s="3"/>
      <c r="VVX853" s="3"/>
      <c r="VVY853" s="3"/>
      <c r="VVZ853" s="3"/>
      <c r="VWA853" s="3"/>
      <c r="VWB853" s="3"/>
      <c r="VWC853" s="3"/>
      <c r="VWD853" s="3"/>
      <c r="VWE853" s="3"/>
      <c r="VWF853" s="3"/>
      <c r="VWG853" s="3"/>
      <c r="VWH853" s="3"/>
      <c r="VWI853" s="3"/>
      <c r="VWJ853" s="3"/>
      <c r="VWK853" s="3"/>
      <c r="VWL853" s="3"/>
      <c r="VWM853" s="3"/>
      <c r="VWN853" s="3"/>
      <c r="VWO853" s="3"/>
      <c r="VWP853" s="3"/>
      <c r="VWQ853" s="3"/>
      <c r="VWR853" s="3"/>
      <c r="VWS853" s="3"/>
      <c r="VWT853" s="3"/>
      <c r="VWU853" s="3"/>
      <c r="VWV853" s="3"/>
      <c r="VWW853" s="3"/>
      <c r="VWX853" s="3"/>
      <c r="VWY853" s="3"/>
      <c r="VWZ853" s="3"/>
      <c r="VXA853" s="3"/>
      <c r="VXB853" s="3"/>
      <c r="VXC853" s="3"/>
      <c r="VXD853" s="3"/>
      <c r="VXE853" s="3"/>
      <c r="VXF853" s="3"/>
      <c r="VXG853" s="3"/>
      <c r="VXH853" s="3"/>
      <c r="VXI853" s="3"/>
      <c r="VXJ853" s="3"/>
      <c r="VXK853" s="3"/>
      <c r="VXL853" s="3"/>
      <c r="VXM853" s="3"/>
      <c r="VXN853" s="3"/>
      <c r="VXO853" s="3"/>
      <c r="VXP853" s="3"/>
      <c r="VXQ853" s="3"/>
      <c r="VXR853" s="3"/>
      <c r="VXS853" s="3"/>
      <c r="VXT853" s="3"/>
      <c r="VXU853" s="3"/>
      <c r="VXV853" s="3"/>
      <c r="VXW853" s="3"/>
      <c r="VXX853" s="3"/>
      <c r="VXY853" s="3"/>
      <c r="VXZ853" s="3"/>
      <c r="VYA853" s="3"/>
      <c r="VYB853" s="3"/>
      <c r="VYC853" s="3"/>
      <c r="VYD853" s="3"/>
      <c r="VYE853" s="3"/>
      <c r="VYF853" s="3"/>
      <c r="VYG853" s="3"/>
      <c r="VYH853" s="3"/>
      <c r="VYI853" s="3"/>
      <c r="VYJ853" s="3"/>
      <c r="VYK853" s="3"/>
      <c r="VYL853" s="3"/>
      <c r="VYM853" s="3"/>
      <c r="VYN853" s="3"/>
      <c r="VYO853" s="3"/>
      <c r="VYP853" s="3"/>
      <c r="VYQ853" s="3"/>
      <c r="VYR853" s="3"/>
      <c r="VYS853" s="3"/>
      <c r="VYT853" s="3"/>
      <c r="VYU853" s="3"/>
      <c r="VYV853" s="3"/>
      <c r="VYW853" s="3"/>
      <c r="VYX853" s="3"/>
      <c r="VYY853" s="3"/>
      <c r="VYZ853" s="3"/>
      <c r="VZA853" s="3"/>
      <c r="VZB853" s="3"/>
      <c r="VZC853" s="3"/>
      <c r="VZD853" s="3"/>
      <c r="VZE853" s="3"/>
      <c r="VZF853" s="3"/>
      <c r="VZG853" s="3"/>
      <c r="VZH853" s="3"/>
      <c r="VZI853" s="3"/>
      <c r="VZJ853" s="3"/>
      <c r="VZK853" s="3"/>
      <c r="VZL853" s="3"/>
      <c r="VZM853" s="3"/>
      <c r="VZN853" s="3"/>
      <c r="VZO853" s="3"/>
      <c r="VZP853" s="3"/>
      <c r="VZQ853" s="3"/>
      <c r="VZR853" s="3"/>
      <c r="VZS853" s="3"/>
      <c r="VZT853" s="3"/>
      <c r="VZU853" s="3"/>
      <c r="VZV853" s="3"/>
      <c r="VZW853" s="3"/>
      <c r="VZX853" s="3"/>
      <c r="VZY853" s="3"/>
      <c r="VZZ853" s="3"/>
      <c r="WAA853" s="3"/>
      <c r="WAB853" s="3"/>
      <c r="WAC853" s="3"/>
      <c r="WAD853" s="3"/>
      <c r="WAE853" s="3"/>
      <c r="WAF853" s="3"/>
      <c r="WAG853" s="3"/>
      <c r="WAH853" s="3"/>
      <c r="WAI853" s="3"/>
      <c r="WAJ853" s="3"/>
      <c r="WAK853" s="3"/>
      <c r="WAL853" s="3"/>
      <c r="WAM853" s="3"/>
      <c r="WAN853" s="3"/>
      <c r="WAO853" s="3"/>
      <c r="WAP853" s="3"/>
      <c r="WAQ853" s="3"/>
      <c r="WAR853" s="3"/>
      <c r="WAS853" s="3"/>
      <c r="WAT853" s="3"/>
      <c r="WAU853" s="3"/>
      <c r="WAV853" s="3"/>
      <c r="WAW853" s="3"/>
      <c r="WAX853" s="3"/>
      <c r="WAY853" s="3"/>
      <c r="WAZ853" s="3"/>
      <c r="WBA853" s="3"/>
      <c r="WBB853" s="3"/>
      <c r="WBC853" s="3"/>
      <c r="WBD853" s="3"/>
      <c r="WBE853" s="3"/>
      <c r="WBF853" s="3"/>
      <c r="WBG853" s="3"/>
      <c r="WBH853" s="3"/>
      <c r="WBI853" s="3"/>
      <c r="WBJ853" s="3"/>
      <c r="WBK853" s="3"/>
      <c r="WBL853" s="3"/>
      <c r="WBM853" s="3"/>
      <c r="WBN853" s="3"/>
      <c r="WBO853" s="3"/>
      <c r="WBP853" s="3"/>
      <c r="WBQ853" s="3"/>
      <c r="WBR853" s="3"/>
      <c r="WBS853" s="3"/>
      <c r="WBT853" s="3"/>
      <c r="WBU853" s="3"/>
      <c r="WBV853" s="3"/>
      <c r="WBW853" s="3"/>
      <c r="WBX853" s="3"/>
      <c r="WBY853" s="3"/>
      <c r="WBZ853" s="3"/>
      <c r="WCA853" s="3"/>
      <c r="WCB853" s="3"/>
      <c r="WCC853" s="3"/>
      <c r="WCD853" s="3"/>
      <c r="WCE853" s="3"/>
      <c r="WCF853" s="3"/>
      <c r="WCG853" s="3"/>
      <c r="WCH853" s="3"/>
      <c r="WCI853" s="3"/>
      <c r="WCJ853" s="3"/>
      <c r="WCK853" s="3"/>
      <c r="WCL853" s="3"/>
      <c r="WCM853" s="3"/>
      <c r="WCN853" s="3"/>
      <c r="WCO853" s="3"/>
      <c r="WCP853" s="3"/>
      <c r="WCQ853" s="3"/>
      <c r="WCR853" s="3"/>
      <c r="WCS853" s="3"/>
      <c r="WCT853" s="3"/>
      <c r="WCU853" s="3"/>
      <c r="WCV853" s="3"/>
      <c r="WCW853" s="3"/>
      <c r="WCX853" s="3"/>
      <c r="WCY853" s="3"/>
      <c r="WCZ853" s="3"/>
      <c r="WDA853" s="3"/>
      <c r="WDB853" s="3"/>
      <c r="WDC853" s="3"/>
      <c r="WDD853" s="3"/>
      <c r="WDE853" s="3"/>
      <c r="WDF853" s="3"/>
      <c r="WDG853" s="3"/>
      <c r="WDH853" s="3"/>
      <c r="WDI853" s="3"/>
      <c r="WDJ853" s="3"/>
      <c r="WDK853" s="3"/>
      <c r="WDL853" s="3"/>
      <c r="WDM853" s="3"/>
      <c r="WDN853" s="3"/>
      <c r="WDO853" s="3"/>
      <c r="WDP853" s="3"/>
      <c r="WDQ853" s="3"/>
      <c r="WDR853" s="3"/>
      <c r="WDS853" s="3"/>
      <c r="WDT853" s="3"/>
      <c r="WDU853" s="3"/>
      <c r="WDV853" s="3"/>
      <c r="WDW853" s="3"/>
      <c r="WDX853" s="3"/>
      <c r="WDY853" s="3"/>
      <c r="WDZ853" s="3"/>
      <c r="WEA853" s="3"/>
      <c r="WEB853" s="3"/>
      <c r="WEC853" s="3"/>
      <c r="WED853" s="3"/>
      <c r="WEE853" s="3"/>
      <c r="WEF853" s="3"/>
      <c r="WEG853" s="3"/>
      <c r="WEH853" s="3"/>
      <c r="WEI853" s="3"/>
      <c r="WEJ853" s="3"/>
      <c r="WEK853" s="3"/>
      <c r="WEL853" s="3"/>
      <c r="WEM853" s="3"/>
      <c r="WEN853" s="3"/>
      <c r="WEO853" s="3"/>
      <c r="WEP853" s="3"/>
      <c r="WEQ853" s="3"/>
      <c r="WER853" s="3"/>
      <c r="WES853" s="3"/>
      <c r="WET853" s="3"/>
      <c r="WEU853" s="3"/>
      <c r="WEV853" s="3"/>
      <c r="WEW853" s="3"/>
      <c r="WEX853" s="3"/>
      <c r="WEY853" s="3"/>
      <c r="WEZ853" s="3"/>
      <c r="WFA853" s="3"/>
      <c r="WFB853" s="3"/>
      <c r="WFC853" s="3"/>
      <c r="WFD853" s="3"/>
      <c r="WFE853" s="3"/>
      <c r="WFF853" s="3"/>
      <c r="WFG853" s="3"/>
      <c r="WFH853" s="3"/>
      <c r="WFI853" s="3"/>
      <c r="WFJ853" s="3"/>
      <c r="WFK853" s="3"/>
      <c r="WFL853" s="3"/>
      <c r="WFM853" s="3"/>
      <c r="WFN853" s="3"/>
      <c r="WFO853" s="3"/>
      <c r="WFP853" s="3"/>
      <c r="WFQ853" s="3"/>
      <c r="WFR853" s="3"/>
      <c r="WFS853" s="3"/>
      <c r="WFT853" s="3"/>
      <c r="WFU853" s="3"/>
      <c r="WFV853" s="3"/>
      <c r="WFW853" s="3"/>
      <c r="WFX853" s="3"/>
      <c r="WFY853" s="3"/>
      <c r="WFZ853" s="3"/>
      <c r="WGA853" s="3"/>
      <c r="WGB853" s="3"/>
      <c r="WGC853" s="3"/>
      <c r="WGD853" s="3"/>
      <c r="WGE853" s="3"/>
      <c r="WGF853" s="3"/>
      <c r="WGG853" s="3"/>
      <c r="WGH853" s="3"/>
      <c r="WGI853" s="3"/>
      <c r="WGJ853" s="3"/>
      <c r="WGK853" s="3"/>
      <c r="WGL853" s="3"/>
      <c r="WGM853" s="3"/>
      <c r="WGN853" s="3"/>
      <c r="WGO853" s="3"/>
      <c r="WGP853" s="3"/>
      <c r="WGQ853" s="3"/>
      <c r="WGR853" s="3"/>
      <c r="WGS853" s="3"/>
      <c r="WGT853" s="3"/>
      <c r="WGU853" s="3"/>
      <c r="WGV853" s="3"/>
      <c r="WGW853" s="3"/>
      <c r="WGX853" s="3"/>
      <c r="WGY853" s="3"/>
      <c r="WGZ853" s="3"/>
      <c r="WHA853" s="3"/>
      <c r="WHB853" s="3"/>
      <c r="WHC853" s="3"/>
      <c r="WHD853" s="3"/>
      <c r="WHE853" s="3"/>
      <c r="WHF853" s="3"/>
      <c r="WHG853" s="3"/>
      <c r="WHH853" s="3"/>
      <c r="WHI853" s="3"/>
      <c r="WHJ853" s="3"/>
      <c r="WHK853" s="3"/>
      <c r="WHL853" s="3"/>
      <c r="WHM853" s="3"/>
      <c r="WHN853" s="3"/>
      <c r="WHO853" s="3"/>
      <c r="WHP853" s="3"/>
      <c r="WHQ853" s="3"/>
      <c r="WHR853" s="3"/>
      <c r="WHS853" s="3"/>
      <c r="WHT853" s="3"/>
      <c r="WHU853" s="3"/>
      <c r="WHV853" s="3"/>
      <c r="WHW853" s="3"/>
      <c r="WHX853" s="3"/>
      <c r="WHY853" s="3"/>
      <c r="WHZ853" s="3"/>
      <c r="WIA853" s="3"/>
      <c r="WIB853" s="3"/>
      <c r="WIC853" s="3"/>
      <c r="WID853" s="3"/>
      <c r="WIE853" s="3"/>
      <c r="WIF853" s="3"/>
      <c r="WIG853" s="3"/>
      <c r="WIH853" s="3"/>
      <c r="WII853" s="3"/>
      <c r="WIJ853" s="3"/>
      <c r="WIK853" s="3"/>
      <c r="WIL853" s="3"/>
      <c r="WIM853" s="3"/>
      <c r="WIN853" s="3"/>
      <c r="WIO853" s="3"/>
      <c r="WIP853" s="3"/>
      <c r="WIQ853" s="3"/>
      <c r="WIR853" s="3"/>
      <c r="WIS853" s="3"/>
      <c r="WIT853" s="3"/>
      <c r="WIU853" s="3"/>
      <c r="WIV853" s="3"/>
      <c r="WIW853" s="3"/>
      <c r="WIX853" s="3"/>
      <c r="WIY853" s="3"/>
      <c r="WIZ853" s="3"/>
      <c r="WJA853" s="3"/>
      <c r="WJB853" s="3"/>
      <c r="WJC853" s="3"/>
      <c r="WJD853" s="3"/>
      <c r="WJE853" s="3"/>
      <c r="WJF853" s="3"/>
      <c r="WJG853" s="3"/>
      <c r="WJH853" s="3"/>
      <c r="WJI853" s="3"/>
      <c r="WJJ853" s="3"/>
      <c r="WJK853" s="3"/>
      <c r="WJL853" s="3"/>
      <c r="WJM853" s="3"/>
      <c r="WJN853" s="3"/>
      <c r="WJO853" s="3"/>
      <c r="WJP853" s="3"/>
      <c r="WJQ853" s="3"/>
      <c r="WJR853" s="3"/>
      <c r="WJS853" s="3"/>
      <c r="WJT853" s="3"/>
      <c r="WJU853" s="3"/>
      <c r="WJV853" s="3"/>
      <c r="WJW853" s="3"/>
      <c r="WJX853" s="3"/>
      <c r="WJY853" s="3"/>
      <c r="WJZ853" s="3"/>
      <c r="WKA853" s="3"/>
      <c r="WKB853" s="3"/>
      <c r="WKC853" s="3"/>
      <c r="WKD853" s="3"/>
      <c r="WKE853" s="3"/>
      <c r="WKF853" s="3"/>
      <c r="WKG853" s="3"/>
      <c r="WKH853" s="3"/>
      <c r="WKI853" s="3"/>
      <c r="WKJ853" s="3"/>
      <c r="WKK853" s="3"/>
      <c r="WKL853" s="3"/>
      <c r="WKM853" s="3"/>
      <c r="WKN853" s="3"/>
      <c r="WKO853" s="3"/>
      <c r="WKP853" s="3"/>
      <c r="WKQ853" s="3"/>
      <c r="WKR853" s="3"/>
      <c r="WKS853" s="3"/>
      <c r="WKT853" s="3"/>
      <c r="WKU853" s="3"/>
      <c r="WKV853" s="3"/>
      <c r="WKW853" s="3"/>
      <c r="WKX853" s="3"/>
      <c r="WKY853" s="3"/>
      <c r="WKZ853" s="3"/>
      <c r="WLA853" s="3"/>
      <c r="WLB853" s="3"/>
      <c r="WLC853" s="3"/>
      <c r="WLD853" s="3"/>
      <c r="WLE853" s="3"/>
      <c r="WLF853" s="3"/>
      <c r="WLG853" s="3"/>
      <c r="WLH853" s="3"/>
      <c r="WLI853" s="3"/>
      <c r="WLJ853" s="3"/>
      <c r="WLK853" s="3"/>
      <c r="WLL853" s="3"/>
      <c r="WLM853" s="3"/>
      <c r="WLN853" s="3"/>
      <c r="WLO853" s="3"/>
      <c r="WLP853" s="3"/>
      <c r="WLQ853" s="3"/>
      <c r="WLR853" s="3"/>
      <c r="WLS853" s="3"/>
      <c r="WLT853" s="3"/>
      <c r="WLU853" s="3"/>
      <c r="WLV853" s="3"/>
      <c r="WLW853" s="3"/>
      <c r="WLX853" s="3"/>
      <c r="WLY853" s="3"/>
      <c r="WLZ853" s="3"/>
      <c r="WMA853" s="3"/>
      <c r="WMB853" s="3"/>
      <c r="WMC853" s="3"/>
      <c r="WMD853" s="3"/>
      <c r="WME853" s="3"/>
      <c r="WMF853" s="3"/>
      <c r="WMG853" s="3"/>
      <c r="WMH853" s="3"/>
      <c r="WMI853" s="3"/>
      <c r="WMJ853" s="3"/>
      <c r="WMK853" s="3"/>
      <c r="WML853" s="3"/>
      <c r="WMM853" s="3"/>
      <c r="WMN853" s="3"/>
      <c r="WMO853" s="3"/>
      <c r="WMP853" s="3"/>
      <c r="WMQ853" s="3"/>
      <c r="WMR853" s="3"/>
      <c r="WMS853" s="3"/>
      <c r="WMT853" s="3"/>
      <c r="WMU853" s="3"/>
      <c r="WMV853" s="3"/>
      <c r="WMW853" s="3"/>
      <c r="WMX853" s="3"/>
      <c r="WMY853" s="3"/>
      <c r="WMZ853" s="3"/>
      <c r="WNA853" s="3"/>
      <c r="WNB853" s="3"/>
      <c r="WNC853" s="3"/>
      <c r="WND853" s="3"/>
      <c r="WNE853" s="3"/>
      <c r="WNF853" s="3"/>
      <c r="WNG853" s="3"/>
      <c r="WNH853" s="3"/>
      <c r="WNI853" s="3"/>
      <c r="WNJ853" s="3"/>
      <c r="WNK853" s="3"/>
      <c r="WNL853" s="3"/>
      <c r="WNM853" s="3"/>
      <c r="WNN853" s="3"/>
      <c r="WNO853" s="3"/>
      <c r="WNP853" s="3"/>
      <c r="WNQ853" s="3"/>
      <c r="WNR853" s="3"/>
      <c r="WNS853" s="3"/>
      <c r="WNT853" s="3"/>
      <c r="WNU853" s="3"/>
      <c r="WNV853" s="3"/>
      <c r="WNW853" s="3"/>
      <c r="WNX853" s="3"/>
      <c r="WNY853" s="3"/>
      <c r="WNZ853" s="3"/>
      <c r="WOA853" s="3"/>
      <c r="WOB853" s="3"/>
      <c r="WOC853" s="3"/>
      <c r="WOD853" s="3"/>
      <c r="WOE853" s="3"/>
      <c r="WOF853" s="3"/>
      <c r="WOG853" s="3"/>
      <c r="WOH853" s="3"/>
      <c r="WOI853" s="3"/>
      <c r="WOJ853" s="3"/>
      <c r="WOK853" s="3"/>
      <c r="WOL853" s="3"/>
      <c r="WOM853" s="3"/>
      <c r="WON853" s="3"/>
      <c r="WOO853" s="3"/>
      <c r="WOP853" s="3"/>
      <c r="WOQ853" s="3"/>
      <c r="WOR853" s="3"/>
      <c r="WOS853" s="3"/>
      <c r="WOT853" s="3"/>
      <c r="WOU853" s="3"/>
      <c r="WOV853" s="3"/>
      <c r="WOW853" s="3"/>
      <c r="WOX853" s="3"/>
      <c r="WOY853" s="3"/>
      <c r="WOZ853" s="3"/>
      <c r="WPA853" s="3"/>
      <c r="WPB853" s="3"/>
      <c r="WPC853" s="3"/>
      <c r="WPD853" s="3"/>
      <c r="WPE853" s="3"/>
      <c r="WPF853" s="3"/>
      <c r="WPG853" s="3"/>
      <c r="WPH853" s="3"/>
      <c r="WPI853" s="3"/>
      <c r="WPJ853" s="3"/>
      <c r="WPK853" s="3"/>
      <c r="WPL853" s="3"/>
      <c r="WPM853" s="3"/>
      <c r="WPN853" s="3"/>
      <c r="WPO853" s="3"/>
      <c r="WPP853" s="3"/>
      <c r="WPQ853" s="3"/>
      <c r="WPR853" s="3"/>
      <c r="WPS853" s="3"/>
      <c r="WPT853" s="3"/>
      <c r="WPU853" s="3"/>
      <c r="WPV853" s="3"/>
      <c r="WPW853" s="3"/>
      <c r="WPX853" s="3"/>
      <c r="WPY853" s="3"/>
      <c r="WPZ853" s="3"/>
      <c r="WQA853" s="3"/>
      <c r="WQB853" s="3"/>
      <c r="WQC853" s="3"/>
      <c r="WQD853" s="3"/>
      <c r="WQE853" s="3"/>
      <c r="WQF853" s="3"/>
      <c r="WQG853" s="3"/>
      <c r="WQH853" s="3"/>
      <c r="WQI853" s="3"/>
      <c r="WQJ853" s="3"/>
      <c r="WQK853" s="3"/>
      <c r="WQL853" s="3"/>
      <c r="WQM853" s="3"/>
      <c r="WQN853" s="3"/>
      <c r="WQO853" s="3"/>
      <c r="WQP853" s="3"/>
      <c r="WQQ853" s="3"/>
      <c r="WQR853" s="3"/>
      <c r="WQS853" s="3"/>
      <c r="WQT853" s="3"/>
      <c r="WQU853" s="3"/>
      <c r="WQV853" s="3"/>
      <c r="WQW853" s="3"/>
      <c r="WQX853" s="3"/>
      <c r="WQY853" s="3"/>
      <c r="WQZ853" s="3"/>
      <c r="WRA853" s="3"/>
      <c r="WRB853" s="3"/>
      <c r="WRC853" s="3"/>
      <c r="WRD853" s="3"/>
      <c r="WRE853" s="3"/>
      <c r="WRF853" s="3"/>
      <c r="WRG853" s="3"/>
      <c r="WRH853" s="3"/>
      <c r="WRI853" s="3"/>
      <c r="WRJ853" s="3"/>
      <c r="WRK853" s="3"/>
      <c r="WRL853" s="3"/>
      <c r="WRM853" s="3"/>
      <c r="WRN853" s="3"/>
      <c r="WRO853" s="3"/>
      <c r="WRP853" s="3"/>
      <c r="WRQ853" s="3"/>
      <c r="WRR853" s="3"/>
      <c r="WRS853" s="3"/>
      <c r="WRT853" s="3"/>
      <c r="WRU853" s="3"/>
      <c r="WRV853" s="3"/>
      <c r="WRW853" s="3"/>
      <c r="WRX853" s="3"/>
      <c r="WRY853" s="3"/>
      <c r="WRZ853" s="3"/>
      <c r="WSA853" s="3"/>
      <c r="WSB853" s="3"/>
      <c r="WSC853" s="3"/>
      <c r="WSD853" s="3"/>
      <c r="WSE853" s="3"/>
      <c r="WSF853" s="3"/>
      <c r="WSG853" s="3"/>
      <c r="WSH853" s="3"/>
      <c r="WSI853" s="3"/>
      <c r="WSJ853" s="3"/>
      <c r="WSK853" s="3"/>
      <c r="WSL853" s="3"/>
      <c r="WSM853" s="3"/>
      <c r="WSN853" s="3"/>
      <c r="WSO853" s="3"/>
      <c r="WSP853" s="3"/>
      <c r="WSQ853" s="3"/>
      <c r="WSR853" s="3"/>
      <c r="WSS853" s="3"/>
      <c r="WST853" s="3"/>
      <c r="WSU853" s="3"/>
      <c r="WSV853" s="3"/>
      <c r="WSW853" s="3"/>
      <c r="WSX853" s="3"/>
      <c r="WSY853" s="3"/>
      <c r="WSZ853" s="3"/>
      <c r="WTA853" s="3"/>
      <c r="WTB853" s="3"/>
      <c r="WTC853" s="3"/>
      <c r="WTD853" s="3"/>
      <c r="WTE853" s="3"/>
      <c r="WTF853" s="3"/>
      <c r="WTG853" s="3"/>
      <c r="WTH853" s="3"/>
      <c r="WTI853" s="3"/>
      <c r="WTJ853" s="3"/>
      <c r="WTK853" s="3"/>
      <c r="WTL853" s="3"/>
      <c r="WTM853" s="3"/>
      <c r="WTN853" s="3"/>
      <c r="WTO853" s="3"/>
      <c r="WTP853" s="3"/>
      <c r="WTQ853" s="3"/>
      <c r="WTR853" s="3"/>
      <c r="WTS853" s="3"/>
      <c r="WTT853" s="3"/>
      <c r="WTU853" s="3"/>
      <c r="WTV853" s="3"/>
      <c r="WTW853" s="3"/>
      <c r="WTX853" s="3"/>
      <c r="WTY853" s="3"/>
      <c r="WTZ853" s="3"/>
      <c r="WUA853" s="3"/>
      <c r="WUB853" s="3"/>
      <c r="WUC853" s="3"/>
      <c r="WUD853" s="3"/>
      <c r="WUE853" s="3"/>
      <c r="WUF853" s="3"/>
      <c r="WUG853" s="3"/>
      <c r="WUH853" s="3"/>
      <c r="WUI853" s="3"/>
      <c r="WUJ853" s="3"/>
      <c r="WUK853" s="3"/>
      <c r="WUL853" s="3"/>
      <c r="WUM853" s="3"/>
      <c r="WUN853" s="3"/>
      <c r="WUO853" s="3"/>
      <c r="WUP853" s="3"/>
      <c r="WUQ853" s="3"/>
      <c r="WUR853" s="3"/>
      <c r="WUS853" s="3"/>
      <c r="WUT853" s="3"/>
      <c r="WUU853" s="3"/>
      <c r="WUV853" s="3"/>
      <c r="WUW853" s="3"/>
      <c r="WUX853" s="3"/>
      <c r="WUY853" s="3"/>
      <c r="WUZ853" s="3"/>
      <c r="WVA853" s="3"/>
      <c r="WVB853" s="3"/>
      <c r="WVC853" s="3"/>
      <c r="WVD853" s="3"/>
      <c r="WVE853" s="3"/>
      <c r="WVF853" s="3"/>
      <c r="WVG853" s="3"/>
      <c r="WVH853" s="3"/>
      <c r="WVI853" s="3"/>
      <c r="WVJ853" s="3"/>
      <c r="WVK853" s="3"/>
      <c r="WVL853" s="3"/>
      <c r="WVM853" s="3"/>
      <c r="WVN853" s="3"/>
      <c r="WVO853" s="3"/>
      <c r="WVP853" s="3"/>
      <c r="WVQ853" s="3"/>
      <c r="WVR853" s="3"/>
      <c r="WVS853" s="3"/>
      <c r="WVT853" s="3"/>
      <c r="WVU853" s="3"/>
      <c r="WVV853" s="3"/>
      <c r="WVW853" s="3"/>
      <c r="WVX853" s="3"/>
      <c r="WVY853" s="3"/>
      <c r="WVZ853" s="3"/>
      <c r="WWA853" s="3"/>
      <c r="WWB853" s="3"/>
      <c r="WWC853" s="3"/>
      <c r="WWD853" s="3"/>
      <c r="WWE853" s="3"/>
      <c r="WWF853" s="3"/>
      <c r="WWG853" s="3"/>
      <c r="WWH853" s="3"/>
      <c r="WWI853" s="3"/>
      <c r="WWJ853" s="3"/>
      <c r="WWK853" s="3"/>
      <c r="WWL853" s="3"/>
      <c r="WWM853" s="3"/>
      <c r="WWN853" s="3"/>
      <c r="WWO853" s="3"/>
      <c r="WWP853" s="3"/>
      <c r="WWQ853" s="3"/>
      <c r="WWR853" s="3"/>
      <c r="WWS853" s="3"/>
      <c r="WWT853" s="3"/>
      <c r="WWU853" s="3"/>
      <c r="WWV853" s="3"/>
      <c r="WWW853" s="3"/>
      <c r="WWX853" s="3"/>
      <c r="WWY853" s="3"/>
      <c r="WWZ853" s="3"/>
      <c r="WXA853" s="3"/>
      <c r="WXB853" s="3"/>
      <c r="WXC853" s="3"/>
      <c r="WXD853" s="3"/>
      <c r="WXE853" s="3"/>
      <c r="WXF853" s="3"/>
      <c r="WXG853" s="3"/>
      <c r="WXH853" s="3"/>
      <c r="WXI853" s="3"/>
      <c r="WXJ853" s="3"/>
      <c r="WXK853" s="3"/>
      <c r="WXL853" s="3"/>
      <c r="WXM853" s="3"/>
      <c r="WXN853" s="3"/>
      <c r="WXO853" s="3"/>
      <c r="WXP853" s="3"/>
      <c r="WXQ853" s="3"/>
      <c r="WXR853" s="3"/>
      <c r="WXS853" s="3"/>
      <c r="WXT853" s="3"/>
      <c r="WXU853" s="3"/>
      <c r="WXV853" s="3"/>
      <c r="WXW853" s="3"/>
      <c r="WXX853" s="3"/>
      <c r="WXY853" s="3"/>
      <c r="WXZ853" s="3"/>
      <c r="WYA853" s="3"/>
      <c r="WYB853" s="3"/>
      <c r="WYC853" s="3"/>
      <c r="WYD853" s="3"/>
      <c r="WYE853" s="3"/>
      <c r="WYF853" s="3"/>
      <c r="WYG853" s="3"/>
      <c r="WYH853" s="3"/>
      <c r="WYI853" s="3"/>
      <c r="WYJ853" s="3"/>
      <c r="WYK853" s="3"/>
      <c r="WYL853" s="3"/>
      <c r="WYM853" s="3"/>
      <c r="WYN853" s="3"/>
      <c r="WYO853" s="3"/>
      <c r="WYP853" s="3"/>
      <c r="WYQ853" s="3"/>
      <c r="WYR853" s="3"/>
      <c r="WYS853" s="3"/>
      <c r="WYT853" s="3"/>
      <c r="WYU853" s="3"/>
      <c r="WYV853" s="3"/>
      <c r="WYW853" s="3"/>
      <c r="WYX853" s="3"/>
      <c r="WYY853" s="3"/>
      <c r="WYZ853" s="3"/>
      <c r="WZA853" s="3"/>
      <c r="WZB853" s="3"/>
      <c r="WZC853" s="3"/>
      <c r="WZD853" s="3"/>
      <c r="WZE853" s="3"/>
      <c r="WZF853" s="3"/>
      <c r="WZG853" s="3"/>
      <c r="WZH853" s="3"/>
      <c r="WZI853" s="3"/>
      <c r="WZJ853" s="3"/>
      <c r="WZK853" s="3"/>
      <c r="WZL853" s="3"/>
      <c r="WZM853" s="3"/>
      <c r="WZN853" s="3"/>
      <c r="WZO853" s="3"/>
      <c r="WZP853" s="3"/>
      <c r="WZQ853" s="3"/>
      <c r="WZR853" s="3"/>
      <c r="WZS853" s="3"/>
      <c r="WZT853" s="3"/>
      <c r="WZU853" s="3"/>
      <c r="WZV853" s="3"/>
      <c r="WZW853" s="3"/>
      <c r="WZX853" s="3"/>
      <c r="WZY853" s="3"/>
      <c r="WZZ853" s="3"/>
      <c r="XAA853" s="3"/>
      <c r="XAB853" s="3"/>
      <c r="XAC853" s="3"/>
      <c r="XAD853" s="3"/>
      <c r="XAE853" s="3"/>
      <c r="XAF853" s="3"/>
      <c r="XAG853" s="3"/>
      <c r="XAH853" s="3"/>
      <c r="XAI853" s="3"/>
      <c r="XAJ853" s="3"/>
      <c r="XAK853" s="3"/>
      <c r="XAL853" s="3"/>
      <c r="XAM853" s="3"/>
      <c r="XAN853" s="3"/>
      <c r="XAO853" s="3"/>
      <c r="XAP853" s="3"/>
      <c r="XAQ853" s="3"/>
      <c r="XAR853" s="3"/>
      <c r="XAS853" s="3"/>
      <c r="XAT853" s="3"/>
      <c r="XAU853" s="3"/>
      <c r="XAV853" s="3"/>
      <c r="XAW853" s="3"/>
      <c r="XAX853" s="3"/>
      <c r="XAY853" s="3"/>
      <c r="XAZ853" s="3"/>
      <c r="XBA853" s="3"/>
      <c r="XBB853" s="3"/>
      <c r="XBC853" s="3"/>
      <c r="XBD853" s="3"/>
      <c r="XBE853" s="3"/>
      <c r="XBF853" s="3"/>
      <c r="XBG853" s="3"/>
      <c r="XBH853" s="3"/>
      <c r="XBI853" s="3"/>
      <c r="XBJ853" s="3"/>
      <c r="XBK853" s="3"/>
      <c r="XBL853" s="3"/>
      <c r="XBM853" s="3"/>
      <c r="XBN853" s="3"/>
      <c r="XBO853" s="3"/>
      <c r="XBP853" s="3"/>
      <c r="XBQ853" s="3"/>
      <c r="XBR853" s="3"/>
      <c r="XBS853" s="3"/>
      <c r="XBT853" s="3"/>
      <c r="XBU853" s="3"/>
      <c r="XBV853" s="3"/>
      <c r="XBW853" s="3"/>
      <c r="XBX853" s="3"/>
      <c r="XBY853" s="3"/>
      <c r="XBZ853" s="3"/>
      <c r="XCA853" s="3"/>
      <c r="XCB853" s="3"/>
      <c r="XCC853" s="3"/>
      <c r="XCD853" s="3"/>
      <c r="XCE853" s="3"/>
      <c r="XCF853" s="3"/>
      <c r="XCG853" s="3"/>
      <c r="XCH853" s="3"/>
      <c r="XCI853" s="3"/>
      <c r="XCJ853" s="3"/>
      <c r="XCK853" s="3"/>
      <c r="XCL853" s="3"/>
      <c r="XCM853" s="3"/>
      <c r="XCN853" s="3"/>
      <c r="XCO853" s="3"/>
      <c r="XCP853" s="3"/>
      <c r="XCQ853" s="3"/>
      <c r="XCR853" s="3"/>
      <c r="XCS853" s="3"/>
      <c r="XCT853" s="3"/>
      <c r="XCU853" s="3"/>
      <c r="XCV853" s="3"/>
      <c r="XCW853" s="3"/>
      <c r="XCX853" s="3"/>
      <c r="XCY853" s="3"/>
      <c r="XCZ853" s="3"/>
      <c r="XDA853" s="3"/>
      <c r="XDB853" s="3"/>
      <c r="XDC853" s="3"/>
      <c r="XDD853" s="3"/>
      <c r="XDE853" s="3"/>
      <c r="XDF853" s="3"/>
      <c r="XDG853" s="3"/>
      <c r="XDH853" s="3"/>
      <c r="XDI853" s="3"/>
      <c r="XDJ853" s="3"/>
      <c r="XDK853" s="3"/>
      <c r="XDL853" s="3"/>
      <c r="XDM853" s="3"/>
      <c r="XDN853" s="3"/>
      <c r="XDO853" s="3"/>
      <c r="XDP853" s="3"/>
      <c r="XDQ853" s="3"/>
      <c r="XDR853" s="3"/>
      <c r="XDS853" s="3"/>
      <c r="XDT853" s="3"/>
      <c r="XDU853" s="3"/>
      <c r="XDV853" s="3"/>
      <c r="XDW853" s="3"/>
      <c r="XDX853" s="3"/>
      <c r="XDY853" s="3"/>
      <c r="XDZ853" s="3"/>
      <c r="XEA853" s="3"/>
      <c r="XEB853" s="3"/>
      <c r="XEC853" s="3"/>
      <c r="XED853" s="3"/>
      <c r="XEE853" s="3"/>
      <c r="XEF853" s="3"/>
      <c r="XEG853" s="3"/>
      <c r="XEH853" s="3"/>
      <c r="XEI853" s="3"/>
      <c r="XEJ853" s="3"/>
      <c r="XEK853" s="3"/>
      <c r="XEL853" s="3"/>
      <c r="XEM853" s="3"/>
      <c r="XEN853" s="3"/>
      <c r="XEO853" s="3"/>
      <c r="XEP853" s="3"/>
      <c r="XEQ853" s="3"/>
    </row>
    <row r="854" spans="1:16371" ht="46.9" customHeight="1">
      <c r="A854" s="70" t="s">
        <v>1580</v>
      </c>
      <c r="B854" s="74" t="s">
        <v>15</v>
      </c>
      <c r="C854" s="74" t="s">
        <v>209</v>
      </c>
      <c r="D854" s="75">
        <v>42114</v>
      </c>
      <c r="E854" s="76">
        <v>0.43888888888888888</v>
      </c>
      <c r="F854" s="75">
        <v>42114</v>
      </c>
      <c r="G854" s="76">
        <v>0.43888888888888888</v>
      </c>
      <c r="H854" s="76">
        <f>(F854+G854)-(D854+E854)</f>
        <v>0</v>
      </c>
      <c r="I854" s="74">
        <v>5</v>
      </c>
      <c r="J854" s="74"/>
      <c r="K854" s="74" t="s">
        <v>8</v>
      </c>
      <c r="L854" s="74" t="s">
        <v>16</v>
      </c>
      <c r="M854" s="74" t="s">
        <v>2621</v>
      </c>
      <c r="N854" s="77">
        <v>110</v>
      </c>
      <c r="O854" s="74" t="s">
        <v>7</v>
      </c>
      <c r="P854" s="74" t="s">
        <v>2622</v>
      </c>
      <c r="Q854" s="74" t="s">
        <v>2623</v>
      </c>
      <c r="R854" s="74"/>
      <c r="S854" s="74">
        <v>1.62</v>
      </c>
      <c r="T854" s="74">
        <f>SUM(R854:S854)</f>
        <v>1.62</v>
      </c>
      <c r="U854" s="112" t="s">
        <v>28</v>
      </c>
      <c r="V854" s="112"/>
      <c r="W854" s="112"/>
      <c r="X854" s="112"/>
      <c r="Y854" s="112"/>
      <c r="Z854" s="112"/>
      <c r="AA854" s="112"/>
      <c r="AB854" s="112"/>
      <c r="AC854" s="112"/>
      <c r="AD854" s="112" t="s">
        <v>37</v>
      </c>
      <c r="AE854" s="112" t="s">
        <v>53</v>
      </c>
      <c r="AF854" s="112"/>
      <c r="AG854" s="112"/>
      <c r="AH854" s="73"/>
      <c r="AI854" s="7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c r="UE854" s="3"/>
      <c r="UF854" s="3"/>
      <c r="UG854" s="3"/>
      <c r="UH854" s="3"/>
      <c r="UI854" s="3"/>
      <c r="UJ854" s="3"/>
      <c r="UK854" s="3"/>
      <c r="UL854" s="3"/>
      <c r="UM854" s="3"/>
      <c r="UN854" s="3"/>
      <c r="UO854" s="3"/>
      <c r="UP854" s="3"/>
      <c r="UQ854" s="3"/>
      <c r="UR854" s="3"/>
      <c r="US854" s="3"/>
      <c r="UT854" s="3"/>
      <c r="UU854" s="3"/>
      <c r="UV854" s="3"/>
      <c r="UW854" s="3"/>
      <c r="UX854" s="3"/>
      <c r="UY854" s="3"/>
      <c r="UZ854" s="3"/>
      <c r="VA854" s="3"/>
      <c r="VB854" s="3"/>
      <c r="VC854" s="3"/>
      <c r="VD854" s="3"/>
      <c r="VE854" s="3"/>
      <c r="VF854" s="3"/>
      <c r="VG854" s="3"/>
      <c r="VH854" s="3"/>
      <c r="VI854" s="3"/>
      <c r="VJ854" s="3"/>
      <c r="VK854" s="3"/>
      <c r="VL854" s="3"/>
      <c r="VM854" s="3"/>
      <c r="VN854" s="3"/>
      <c r="VO854" s="3"/>
      <c r="VP854" s="3"/>
      <c r="VQ854" s="3"/>
      <c r="VR854" s="3"/>
      <c r="VS854" s="3"/>
      <c r="VT854" s="3"/>
      <c r="VU854" s="3"/>
      <c r="VV854" s="3"/>
      <c r="VW854" s="3"/>
      <c r="VX854" s="3"/>
      <c r="VY854" s="3"/>
      <c r="VZ854" s="3"/>
      <c r="WA854" s="3"/>
      <c r="WB854" s="3"/>
      <c r="WC854" s="3"/>
      <c r="WD854" s="3"/>
      <c r="WE854" s="3"/>
      <c r="WF854" s="3"/>
      <c r="WG854" s="3"/>
      <c r="WH854" s="3"/>
      <c r="WI854" s="3"/>
      <c r="WJ854" s="3"/>
      <c r="WK854" s="3"/>
      <c r="WL854" s="3"/>
      <c r="WM854" s="3"/>
      <c r="WN854" s="3"/>
      <c r="WO854" s="3"/>
      <c r="WP854" s="3"/>
      <c r="WQ854" s="3"/>
      <c r="WR854" s="3"/>
      <c r="WS854" s="3"/>
      <c r="WT854" s="3"/>
      <c r="WU854" s="3"/>
      <c r="WV854" s="3"/>
      <c r="WW854" s="3"/>
      <c r="WX854" s="3"/>
      <c r="WY854" s="3"/>
      <c r="WZ854" s="3"/>
      <c r="XA854" s="3"/>
      <c r="XB854" s="3"/>
      <c r="XC854" s="3"/>
      <c r="XD854" s="3"/>
      <c r="XE854" s="3"/>
      <c r="XF854" s="3"/>
      <c r="XG854" s="3"/>
      <c r="XH854" s="3"/>
      <c r="XI854" s="3"/>
      <c r="XJ854" s="3"/>
      <c r="XK854" s="3"/>
      <c r="XL854" s="3"/>
      <c r="XM854" s="3"/>
      <c r="XN854" s="3"/>
      <c r="XO854" s="3"/>
      <c r="XP854" s="3"/>
      <c r="XQ854" s="3"/>
      <c r="XR854" s="3"/>
      <c r="XS854" s="3"/>
      <c r="XT854" s="3"/>
      <c r="XU854" s="3"/>
      <c r="XV854" s="3"/>
      <c r="XW854" s="3"/>
      <c r="XX854" s="3"/>
      <c r="XY854" s="3"/>
      <c r="XZ854" s="3"/>
      <c r="YA854" s="3"/>
      <c r="YB854" s="3"/>
      <c r="YC854" s="3"/>
      <c r="YD854" s="3"/>
      <c r="YE854" s="3"/>
      <c r="YF854" s="3"/>
      <c r="YG854" s="3"/>
      <c r="YH854" s="3"/>
      <c r="YI854" s="3"/>
      <c r="YJ854" s="3"/>
      <c r="YK854" s="3"/>
      <c r="YL854" s="3"/>
      <c r="YM854" s="3"/>
      <c r="YN854" s="3"/>
      <c r="YO854" s="3"/>
      <c r="YP854" s="3"/>
      <c r="YQ854" s="3"/>
      <c r="YR854" s="3"/>
      <c r="YS854" s="3"/>
      <c r="YT854" s="3"/>
      <c r="YU854" s="3"/>
      <c r="YV854" s="3"/>
      <c r="YW854" s="3"/>
      <c r="YX854" s="3"/>
      <c r="YY854" s="3"/>
      <c r="YZ854" s="3"/>
      <c r="ZA854" s="3"/>
      <c r="ZB854" s="3"/>
      <c r="ZC854" s="3"/>
      <c r="ZD854" s="3"/>
      <c r="ZE854" s="3"/>
      <c r="ZF854" s="3"/>
      <c r="ZG854" s="3"/>
      <c r="ZH854" s="3"/>
      <c r="ZI854" s="3"/>
      <c r="ZJ854" s="3"/>
      <c r="ZK854" s="3"/>
      <c r="ZL854" s="3"/>
      <c r="ZM854" s="3"/>
      <c r="ZN854" s="3"/>
      <c r="ZO854" s="3"/>
      <c r="ZP854" s="3"/>
      <c r="ZQ854" s="3"/>
      <c r="ZR854" s="3"/>
      <c r="ZS854" s="3"/>
      <c r="ZT854" s="3"/>
      <c r="ZU854" s="3"/>
      <c r="ZV854" s="3"/>
      <c r="ZW854" s="3"/>
      <c r="ZX854" s="3"/>
      <c r="ZY854" s="3"/>
      <c r="ZZ854" s="3"/>
      <c r="AAA854" s="3"/>
      <c r="AAB854" s="3"/>
      <c r="AAC854" s="3"/>
      <c r="AAD854" s="3"/>
      <c r="AAE854" s="3"/>
      <c r="AAF854" s="3"/>
      <c r="AAG854" s="3"/>
      <c r="AAH854" s="3"/>
      <c r="AAI854" s="3"/>
      <c r="AAJ854" s="3"/>
      <c r="AAK854" s="3"/>
      <c r="AAL854" s="3"/>
      <c r="AAM854" s="3"/>
      <c r="AAN854" s="3"/>
      <c r="AAO854" s="3"/>
      <c r="AAP854" s="3"/>
      <c r="AAQ854" s="3"/>
      <c r="AAR854" s="3"/>
      <c r="AAS854" s="3"/>
      <c r="AAT854" s="3"/>
      <c r="AAU854" s="3"/>
      <c r="AAV854" s="3"/>
      <c r="AAW854" s="3"/>
      <c r="AAX854" s="3"/>
      <c r="AAY854" s="3"/>
      <c r="AAZ854" s="3"/>
      <c r="ABA854" s="3"/>
      <c r="ABB854" s="3"/>
      <c r="ABC854" s="3"/>
      <c r="ABD854" s="3"/>
      <c r="ABE854" s="3"/>
      <c r="ABF854" s="3"/>
      <c r="ABG854" s="3"/>
      <c r="ABH854" s="3"/>
      <c r="ABI854" s="3"/>
      <c r="ABJ854" s="3"/>
      <c r="ABK854" s="3"/>
      <c r="ABL854" s="3"/>
      <c r="ABM854" s="3"/>
      <c r="ABN854" s="3"/>
      <c r="ABO854" s="3"/>
      <c r="ABP854" s="3"/>
      <c r="ABQ854" s="3"/>
      <c r="ABR854" s="3"/>
      <c r="ABS854" s="3"/>
      <c r="ABT854" s="3"/>
      <c r="ABU854" s="3"/>
      <c r="ABV854" s="3"/>
      <c r="ABW854" s="3"/>
      <c r="ABX854" s="3"/>
      <c r="ABY854" s="3"/>
      <c r="ABZ854" s="3"/>
      <c r="ACA854" s="3"/>
      <c r="ACB854" s="3"/>
      <c r="ACC854" s="3"/>
      <c r="ACD854" s="3"/>
      <c r="ACE854" s="3"/>
      <c r="ACF854" s="3"/>
      <c r="ACG854" s="3"/>
      <c r="ACH854" s="3"/>
      <c r="ACI854" s="3"/>
      <c r="ACJ854" s="3"/>
      <c r="ACK854" s="3"/>
      <c r="ACL854" s="3"/>
      <c r="ACM854" s="3"/>
      <c r="ACN854" s="3"/>
      <c r="ACO854" s="3"/>
      <c r="ACP854" s="3"/>
      <c r="ACQ854" s="3"/>
      <c r="ACR854" s="3"/>
      <c r="ACS854" s="3"/>
      <c r="ACT854" s="3"/>
      <c r="ACU854" s="3"/>
      <c r="ACV854" s="3"/>
      <c r="ACW854" s="3"/>
      <c r="ACX854" s="3"/>
      <c r="ACY854" s="3"/>
      <c r="ACZ854" s="3"/>
      <c r="ADA854" s="3"/>
      <c r="ADB854" s="3"/>
      <c r="ADC854" s="3"/>
      <c r="ADD854" s="3"/>
      <c r="ADE854" s="3"/>
      <c r="ADF854" s="3"/>
      <c r="ADG854" s="3"/>
      <c r="ADH854" s="3"/>
      <c r="ADI854" s="3"/>
      <c r="ADJ854" s="3"/>
      <c r="ADK854" s="3"/>
      <c r="ADL854" s="3"/>
      <c r="ADM854" s="3"/>
      <c r="ADN854" s="3"/>
      <c r="ADO854" s="3"/>
      <c r="ADP854" s="3"/>
      <c r="ADQ854" s="3"/>
      <c r="ADR854" s="3"/>
      <c r="ADS854" s="3"/>
      <c r="ADT854" s="3"/>
      <c r="ADU854" s="3"/>
      <c r="ADV854" s="3"/>
      <c r="ADW854" s="3"/>
      <c r="ADX854" s="3"/>
      <c r="ADY854" s="3"/>
      <c r="ADZ854" s="3"/>
      <c r="AEA854" s="3"/>
      <c r="AEB854" s="3"/>
      <c r="AEC854" s="3"/>
      <c r="AED854" s="3"/>
      <c r="AEE854" s="3"/>
      <c r="AEF854" s="3"/>
      <c r="AEG854" s="3"/>
      <c r="AEH854" s="3"/>
      <c r="AEI854" s="3"/>
      <c r="AEJ854" s="3"/>
      <c r="AEK854" s="3"/>
      <c r="AEL854" s="3"/>
      <c r="AEM854" s="3"/>
      <c r="AEN854" s="3"/>
      <c r="AEO854" s="3"/>
      <c r="AEP854" s="3"/>
      <c r="AEQ854" s="3"/>
      <c r="AER854" s="3"/>
      <c r="AES854" s="3"/>
      <c r="AET854" s="3"/>
      <c r="AEU854" s="3"/>
      <c r="AEV854" s="3"/>
      <c r="AEW854" s="3"/>
      <c r="AEX854" s="3"/>
      <c r="AEY854" s="3"/>
      <c r="AEZ854" s="3"/>
      <c r="AFA854" s="3"/>
      <c r="AFB854" s="3"/>
      <c r="AFC854" s="3"/>
      <c r="AFD854" s="3"/>
      <c r="AFE854" s="3"/>
      <c r="AFF854" s="3"/>
      <c r="AFG854" s="3"/>
      <c r="AFH854" s="3"/>
      <c r="AFI854" s="3"/>
      <c r="AFJ854" s="3"/>
      <c r="AFK854" s="3"/>
      <c r="AFL854" s="3"/>
      <c r="AFM854" s="3"/>
      <c r="AFN854" s="3"/>
      <c r="AFO854" s="3"/>
      <c r="AFP854" s="3"/>
      <c r="AFQ854" s="3"/>
      <c r="AFR854" s="3"/>
      <c r="AFS854" s="3"/>
      <c r="AFT854" s="3"/>
      <c r="AFU854" s="3"/>
      <c r="AFV854" s="3"/>
      <c r="AFW854" s="3"/>
      <c r="AFX854" s="3"/>
      <c r="AFY854" s="3"/>
      <c r="AFZ854" s="3"/>
      <c r="AGA854" s="3"/>
      <c r="AGB854" s="3"/>
      <c r="AGC854" s="3"/>
      <c r="AGD854" s="3"/>
      <c r="AGE854" s="3"/>
      <c r="AGF854" s="3"/>
      <c r="AGG854" s="3"/>
      <c r="AGH854" s="3"/>
      <c r="AGI854" s="3"/>
      <c r="AGJ854" s="3"/>
      <c r="AGK854" s="3"/>
      <c r="AGL854" s="3"/>
      <c r="AGM854" s="3"/>
      <c r="AGN854" s="3"/>
      <c r="AGO854" s="3"/>
      <c r="AGP854" s="3"/>
      <c r="AGQ854" s="3"/>
      <c r="AGR854" s="3"/>
      <c r="AGS854" s="3"/>
      <c r="AGT854" s="3"/>
      <c r="AGU854" s="3"/>
      <c r="AGV854" s="3"/>
      <c r="AGW854" s="3"/>
      <c r="AGX854" s="3"/>
      <c r="AGY854" s="3"/>
      <c r="AGZ854" s="3"/>
      <c r="AHA854" s="3"/>
      <c r="AHB854" s="3"/>
      <c r="AHC854" s="3"/>
      <c r="AHD854" s="3"/>
      <c r="AHE854" s="3"/>
      <c r="AHF854" s="3"/>
      <c r="AHG854" s="3"/>
      <c r="AHH854" s="3"/>
      <c r="AHI854" s="3"/>
      <c r="AHJ854" s="3"/>
      <c r="AHK854" s="3"/>
      <c r="AHL854" s="3"/>
      <c r="AHM854" s="3"/>
      <c r="AHN854" s="3"/>
      <c r="AHO854" s="3"/>
      <c r="AHP854" s="3"/>
      <c r="AHQ854" s="3"/>
      <c r="AHR854" s="3"/>
      <c r="AHS854" s="3"/>
      <c r="AHT854" s="3"/>
      <c r="AHU854" s="3"/>
      <c r="AHV854" s="3"/>
      <c r="AHW854" s="3"/>
      <c r="AHX854" s="3"/>
      <c r="AHY854" s="3"/>
      <c r="AHZ854" s="3"/>
      <c r="AIA854" s="3"/>
      <c r="AIB854" s="3"/>
      <c r="AIC854" s="3"/>
      <c r="AID854" s="3"/>
      <c r="AIE854" s="3"/>
      <c r="AIF854" s="3"/>
      <c r="AIG854" s="3"/>
      <c r="AIH854" s="3"/>
      <c r="AII854" s="3"/>
      <c r="AIJ854" s="3"/>
      <c r="AIK854" s="3"/>
      <c r="AIL854" s="3"/>
      <c r="AIM854" s="3"/>
      <c r="AIN854" s="3"/>
      <c r="AIO854" s="3"/>
      <c r="AIP854" s="3"/>
      <c r="AIQ854" s="3"/>
      <c r="AIR854" s="3"/>
      <c r="AIS854" s="3"/>
      <c r="AIT854" s="3"/>
      <c r="AIU854" s="3"/>
      <c r="AIV854" s="3"/>
      <c r="AIW854" s="3"/>
      <c r="AIX854" s="3"/>
      <c r="AIY854" s="3"/>
      <c r="AIZ854" s="3"/>
      <c r="AJA854" s="3"/>
      <c r="AJB854" s="3"/>
      <c r="AJC854" s="3"/>
      <c r="AJD854" s="3"/>
      <c r="AJE854" s="3"/>
      <c r="AJF854" s="3"/>
      <c r="AJG854" s="3"/>
      <c r="AJH854" s="3"/>
      <c r="AJI854" s="3"/>
      <c r="AJJ854" s="3"/>
      <c r="AJK854" s="3"/>
      <c r="AJL854" s="3"/>
      <c r="AJM854" s="3"/>
      <c r="AJN854" s="3"/>
      <c r="AJO854" s="3"/>
      <c r="AJP854" s="3"/>
      <c r="AJQ854" s="3"/>
      <c r="AJR854" s="3"/>
      <c r="AJS854" s="3"/>
      <c r="AJT854" s="3"/>
      <c r="AJU854" s="3"/>
      <c r="AJV854" s="3"/>
      <c r="AJW854" s="3"/>
      <c r="AJX854" s="3"/>
      <c r="AJY854" s="3"/>
      <c r="AJZ854" s="3"/>
      <c r="AKA854" s="3"/>
      <c r="AKB854" s="3"/>
      <c r="AKC854" s="3"/>
      <c r="AKD854" s="3"/>
      <c r="AKE854" s="3"/>
      <c r="AKF854" s="3"/>
      <c r="AKG854" s="3"/>
      <c r="AKH854" s="3"/>
      <c r="AKI854" s="3"/>
      <c r="AKJ854" s="3"/>
      <c r="AKK854" s="3"/>
      <c r="AKL854" s="3"/>
      <c r="AKM854" s="3"/>
      <c r="AKN854" s="3"/>
      <c r="AKO854" s="3"/>
      <c r="AKP854" s="3"/>
      <c r="AKQ854" s="3"/>
      <c r="AKR854" s="3"/>
      <c r="AKS854" s="3"/>
      <c r="AKT854" s="3"/>
      <c r="AKU854" s="3"/>
      <c r="AKV854" s="3"/>
      <c r="AKW854" s="3"/>
      <c r="AKX854" s="3"/>
      <c r="AKY854" s="3"/>
      <c r="AKZ854" s="3"/>
      <c r="ALA854" s="3"/>
      <c r="ALB854" s="3"/>
      <c r="ALC854" s="3"/>
      <c r="ALD854" s="3"/>
      <c r="ALE854" s="3"/>
      <c r="ALF854" s="3"/>
      <c r="ALG854" s="3"/>
      <c r="ALH854" s="3"/>
      <c r="ALI854" s="3"/>
      <c r="ALJ854" s="3"/>
      <c r="ALK854" s="3"/>
      <c r="ALL854" s="3"/>
      <c r="ALM854" s="3"/>
      <c r="ALN854" s="3"/>
      <c r="ALO854" s="3"/>
      <c r="ALP854" s="3"/>
      <c r="ALQ854" s="3"/>
      <c r="ALR854" s="3"/>
      <c r="ALS854" s="3"/>
      <c r="ALT854" s="3"/>
      <c r="ALU854" s="3"/>
      <c r="ALV854" s="3"/>
      <c r="ALW854" s="3"/>
      <c r="ALX854" s="3"/>
      <c r="ALY854" s="3"/>
      <c r="ALZ854" s="3"/>
      <c r="AMA854" s="3"/>
      <c r="AMB854" s="3"/>
      <c r="AMC854" s="3"/>
      <c r="AMD854" s="3"/>
      <c r="AME854" s="3"/>
      <c r="AMF854" s="3"/>
      <c r="AMG854" s="3"/>
      <c r="AMH854" s="3"/>
      <c r="AMI854" s="3"/>
      <c r="AMJ854" s="3"/>
      <c r="AMK854" s="3"/>
      <c r="AML854" s="3"/>
      <c r="AMM854" s="3"/>
      <c r="AMN854" s="3"/>
      <c r="AMO854" s="3"/>
      <c r="AMP854" s="3"/>
      <c r="AMQ854" s="3"/>
      <c r="AMR854" s="3"/>
      <c r="AMS854" s="3"/>
      <c r="AMT854" s="3"/>
      <c r="AMU854" s="3"/>
      <c r="AMV854" s="3"/>
      <c r="AMW854" s="3"/>
      <c r="AMX854" s="3"/>
      <c r="AMY854" s="3"/>
      <c r="AMZ854" s="3"/>
      <c r="ANA854" s="3"/>
      <c r="ANB854" s="3"/>
      <c r="ANC854" s="3"/>
      <c r="AND854" s="3"/>
      <c r="ANE854" s="3"/>
      <c r="ANF854" s="3"/>
      <c r="ANG854" s="3"/>
      <c r="ANH854" s="3"/>
      <c r="ANI854" s="3"/>
      <c r="ANJ854" s="3"/>
      <c r="ANK854" s="3"/>
      <c r="ANL854" s="3"/>
      <c r="ANM854" s="3"/>
      <c r="ANN854" s="3"/>
      <c r="ANO854" s="3"/>
      <c r="ANP854" s="3"/>
      <c r="ANQ854" s="3"/>
      <c r="ANR854" s="3"/>
      <c r="ANS854" s="3"/>
      <c r="ANT854" s="3"/>
      <c r="ANU854" s="3"/>
      <c r="ANV854" s="3"/>
      <c r="ANW854" s="3"/>
      <c r="ANX854" s="3"/>
      <c r="ANY854" s="3"/>
      <c r="ANZ854" s="3"/>
      <c r="AOA854" s="3"/>
      <c r="AOB854" s="3"/>
      <c r="AOC854" s="3"/>
      <c r="AOD854" s="3"/>
      <c r="AOE854" s="3"/>
      <c r="AOF854" s="3"/>
      <c r="AOG854" s="3"/>
      <c r="AOH854" s="3"/>
      <c r="AOI854" s="3"/>
      <c r="AOJ854" s="3"/>
      <c r="AOK854" s="3"/>
      <c r="AOL854" s="3"/>
      <c r="AOM854" s="3"/>
      <c r="AON854" s="3"/>
      <c r="AOO854" s="3"/>
      <c r="AOP854" s="3"/>
      <c r="AOQ854" s="3"/>
      <c r="AOR854" s="3"/>
      <c r="AOS854" s="3"/>
      <c r="AOT854" s="3"/>
      <c r="AOU854" s="3"/>
      <c r="AOV854" s="3"/>
      <c r="AOW854" s="3"/>
      <c r="AOX854" s="3"/>
      <c r="AOY854" s="3"/>
      <c r="AOZ854" s="3"/>
      <c r="APA854" s="3"/>
      <c r="APB854" s="3"/>
      <c r="APC854" s="3"/>
      <c r="APD854" s="3"/>
      <c r="APE854" s="3"/>
      <c r="APF854" s="3"/>
      <c r="APG854" s="3"/>
      <c r="APH854" s="3"/>
      <c r="API854" s="3"/>
      <c r="APJ854" s="3"/>
      <c r="APK854" s="3"/>
      <c r="APL854" s="3"/>
      <c r="APM854" s="3"/>
      <c r="APN854" s="3"/>
      <c r="APO854" s="3"/>
      <c r="APP854" s="3"/>
      <c r="APQ854" s="3"/>
      <c r="APR854" s="3"/>
      <c r="APS854" s="3"/>
      <c r="APT854" s="3"/>
      <c r="APU854" s="3"/>
      <c r="APV854" s="3"/>
      <c r="APW854" s="3"/>
      <c r="APX854" s="3"/>
      <c r="APY854" s="3"/>
      <c r="APZ854" s="3"/>
      <c r="AQA854" s="3"/>
      <c r="AQB854" s="3"/>
      <c r="AQC854" s="3"/>
      <c r="AQD854" s="3"/>
      <c r="AQE854" s="3"/>
      <c r="AQF854" s="3"/>
      <c r="AQG854" s="3"/>
      <c r="AQH854" s="3"/>
      <c r="AQI854" s="3"/>
      <c r="AQJ854" s="3"/>
      <c r="AQK854" s="3"/>
      <c r="AQL854" s="3"/>
      <c r="AQM854" s="3"/>
      <c r="AQN854" s="3"/>
      <c r="AQO854" s="3"/>
      <c r="AQP854" s="3"/>
      <c r="AQQ854" s="3"/>
      <c r="AQR854" s="3"/>
      <c r="AQS854" s="3"/>
      <c r="AQT854" s="3"/>
      <c r="AQU854" s="3"/>
      <c r="AQV854" s="3"/>
      <c r="AQW854" s="3"/>
      <c r="AQX854" s="3"/>
      <c r="AQY854" s="3"/>
      <c r="AQZ854" s="3"/>
      <c r="ARA854" s="3"/>
      <c r="ARB854" s="3"/>
      <c r="ARC854" s="3"/>
      <c r="ARD854" s="3"/>
      <c r="ARE854" s="3"/>
      <c r="ARF854" s="3"/>
      <c r="ARG854" s="3"/>
      <c r="ARH854" s="3"/>
      <c r="ARI854" s="3"/>
      <c r="ARJ854" s="3"/>
      <c r="ARK854" s="3"/>
      <c r="ARL854" s="3"/>
      <c r="ARM854" s="3"/>
      <c r="ARN854" s="3"/>
      <c r="ARO854" s="3"/>
      <c r="ARP854" s="3"/>
      <c r="ARQ854" s="3"/>
      <c r="ARR854" s="3"/>
      <c r="ARS854" s="3"/>
      <c r="ART854" s="3"/>
      <c r="ARU854" s="3"/>
      <c r="ARV854" s="3"/>
      <c r="ARW854" s="3"/>
      <c r="ARX854" s="3"/>
      <c r="ARY854" s="3"/>
      <c r="ARZ854" s="3"/>
      <c r="ASA854" s="3"/>
      <c r="ASB854" s="3"/>
      <c r="ASC854" s="3"/>
      <c r="ASD854" s="3"/>
      <c r="ASE854" s="3"/>
      <c r="ASF854" s="3"/>
      <c r="ASG854" s="3"/>
      <c r="ASH854" s="3"/>
      <c r="ASI854" s="3"/>
      <c r="ASJ854" s="3"/>
      <c r="ASK854" s="3"/>
      <c r="ASL854" s="3"/>
      <c r="ASM854" s="3"/>
      <c r="ASN854" s="3"/>
      <c r="ASO854" s="3"/>
      <c r="ASP854" s="3"/>
      <c r="ASQ854" s="3"/>
      <c r="ASR854" s="3"/>
      <c r="ASS854" s="3"/>
      <c r="AST854" s="3"/>
      <c r="ASU854" s="3"/>
      <c r="ASV854" s="3"/>
      <c r="ASW854" s="3"/>
      <c r="ASX854" s="3"/>
      <c r="ASY854" s="3"/>
      <c r="ASZ854" s="3"/>
      <c r="ATA854" s="3"/>
      <c r="ATB854" s="3"/>
      <c r="ATC854" s="3"/>
      <c r="ATD854" s="3"/>
      <c r="ATE854" s="3"/>
      <c r="ATF854" s="3"/>
      <c r="ATG854" s="3"/>
      <c r="ATH854" s="3"/>
      <c r="ATI854" s="3"/>
      <c r="ATJ854" s="3"/>
      <c r="ATK854" s="3"/>
      <c r="ATL854" s="3"/>
      <c r="ATM854" s="3"/>
      <c r="ATN854" s="3"/>
      <c r="ATO854" s="3"/>
      <c r="ATP854" s="3"/>
      <c r="ATQ854" s="3"/>
      <c r="ATR854" s="3"/>
      <c r="ATS854" s="3"/>
      <c r="ATT854" s="3"/>
      <c r="ATU854" s="3"/>
      <c r="ATV854" s="3"/>
      <c r="ATW854" s="3"/>
      <c r="ATX854" s="3"/>
      <c r="ATY854" s="3"/>
      <c r="ATZ854" s="3"/>
      <c r="AUA854" s="3"/>
      <c r="AUB854" s="3"/>
      <c r="AUC854" s="3"/>
      <c r="AUD854" s="3"/>
      <c r="AUE854" s="3"/>
      <c r="AUF854" s="3"/>
      <c r="AUG854" s="3"/>
      <c r="AUH854" s="3"/>
      <c r="AUI854" s="3"/>
      <c r="AUJ854" s="3"/>
      <c r="AUK854" s="3"/>
      <c r="AUL854" s="3"/>
      <c r="AUM854" s="3"/>
      <c r="AUN854" s="3"/>
      <c r="AUO854" s="3"/>
      <c r="AUP854" s="3"/>
      <c r="AUQ854" s="3"/>
      <c r="AUR854" s="3"/>
      <c r="AUS854" s="3"/>
      <c r="AUT854" s="3"/>
      <c r="AUU854" s="3"/>
      <c r="AUV854" s="3"/>
      <c r="AUW854" s="3"/>
      <c r="AUX854" s="3"/>
      <c r="AUY854" s="3"/>
      <c r="AUZ854" s="3"/>
      <c r="AVA854" s="3"/>
      <c r="AVB854" s="3"/>
      <c r="AVC854" s="3"/>
      <c r="AVD854" s="3"/>
      <c r="AVE854" s="3"/>
      <c r="AVF854" s="3"/>
      <c r="AVG854" s="3"/>
      <c r="AVH854" s="3"/>
      <c r="AVI854" s="3"/>
      <c r="AVJ854" s="3"/>
      <c r="AVK854" s="3"/>
      <c r="AVL854" s="3"/>
      <c r="AVM854" s="3"/>
      <c r="AVN854" s="3"/>
      <c r="AVO854" s="3"/>
      <c r="AVP854" s="3"/>
      <c r="AVQ854" s="3"/>
      <c r="AVR854" s="3"/>
      <c r="AVS854" s="3"/>
      <c r="AVT854" s="3"/>
      <c r="AVU854" s="3"/>
      <c r="AVV854" s="3"/>
      <c r="AVW854" s="3"/>
      <c r="AVX854" s="3"/>
      <c r="AVY854" s="3"/>
      <c r="AVZ854" s="3"/>
      <c r="AWA854" s="3"/>
      <c r="AWB854" s="3"/>
      <c r="AWC854" s="3"/>
      <c r="AWD854" s="3"/>
      <c r="AWE854" s="3"/>
      <c r="AWF854" s="3"/>
      <c r="AWG854" s="3"/>
      <c r="AWH854" s="3"/>
      <c r="AWI854" s="3"/>
      <c r="AWJ854" s="3"/>
      <c r="AWK854" s="3"/>
      <c r="AWL854" s="3"/>
      <c r="AWM854" s="3"/>
      <c r="AWN854" s="3"/>
      <c r="AWO854" s="3"/>
      <c r="AWP854" s="3"/>
      <c r="AWQ854" s="3"/>
      <c r="AWR854" s="3"/>
      <c r="AWS854" s="3"/>
      <c r="AWT854" s="3"/>
      <c r="AWU854" s="3"/>
      <c r="AWV854" s="3"/>
      <c r="AWW854" s="3"/>
      <c r="AWX854" s="3"/>
      <c r="AWY854" s="3"/>
      <c r="AWZ854" s="3"/>
      <c r="AXA854" s="3"/>
      <c r="AXB854" s="3"/>
      <c r="AXC854" s="3"/>
      <c r="AXD854" s="3"/>
      <c r="AXE854" s="3"/>
      <c r="AXF854" s="3"/>
      <c r="AXG854" s="3"/>
      <c r="AXH854" s="3"/>
      <c r="AXI854" s="3"/>
      <c r="AXJ854" s="3"/>
      <c r="AXK854" s="3"/>
      <c r="AXL854" s="3"/>
      <c r="AXM854" s="3"/>
      <c r="AXN854" s="3"/>
      <c r="AXO854" s="3"/>
      <c r="AXP854" s="3"/>
      <c r="AXQ854" s="3"/>
      <c r="AXR854" s="3"/>
      <c r="AXS854" s="3"/>
      <c r="AXT854" s="3"/>
      <c r="AXU854" s="3"/>
      <c r="AXV854" s="3"/>
      <c r="AXW854" s="3"/>
      <c r="AXX854" s="3"/>
      <c r="AXY854" s="3"/>
      <c r="AXZ854" s="3"/>
      <c r="AYA854" s="3"/>
      <c r="AYB854" s="3"/>
      <c r="AYC854" s="3"/>
      <c r="AYD854" s="3"/>
      <c r="AYE854" s="3"/>
      <c r="AYF854" s="3"/>
      <c r="AYG854" s="3"/>
      <c r="AYH854" s="3"/>
      <c r="AYI854" s="3"/>
      <c r="AYJ854" s="3"/>
      <c r="AYK854" s="3"/>
      <c r="AYL854" s="3"/>
      <c r="AYM854" s="3"/>
      <c r="AYN854" s="3"/>
      <c r="AYO854" s="3"/>
      <c r="AYP854" s="3"/>
      <c r="AYQ854" s="3"/>
      <c r="AYR854" s="3"/>
      <c r="AYS854" s="3"/>
      <c r="AYT854" s="3"/>
      <c r="AYU854" s="3"/>
      <c r="AYV854" s="3"/>
      <c r="AYW854" s="3"/>
      <c r="AYX854" s="3"/>
      <c r="AYY854" s="3"/>
      <c r="AYZ854" s="3"/>
      <c r="AZA854" s="3"/>
      <c r="AZB854" s="3"/>
      <c r="AZC854" s="3"/>
      <c r="AZD854" s="3"/>
      <c r="AZE854" s="3"/>
      <c r="AZF854" s="3"/>
      <c r="AZG854" s="3"/>
      <c r="AZH854" s="3"/>
      <c r="AZI854" s="3"/>
      <c r="AZJ854" s="3"/>
      <c r="AZK854" s="3"/>
      <c r="AZL854" s="3"/>
      <c r="AZM854" s="3"/>
      <c r="AZN854" s="3"/>
      <c r="AZO854" s="3"/>
      <c r="AZP854" s="3"/>
      <c r="AZQ854" s="3"/>
      <c r="AZR854" s="3"/>
      <c r="AZS854" s="3"/>
      <c r="AZT854" s="3"/>
      <c r="AZU854" s="3"/>
      <c r="AZV854" s="3"/>
      <c r="AZW854" s="3"/>
      <c r="AZX854" s="3"/>
      <c r="AZY854" s="3"/>
      <c r="AZZ854" s="3"/>
      <c r="BAA854" s="3"/>
      <c r="BAB854" s="3"/>
      <c r="BAC854" s="3"/>
      <c r="BAD854" s="3"/>
      <c r="BAE854" s="3"/>
      <c r="BAF854" s="3"/>
      <c r="BAG854" s="3"/>
      <c r="BAH854" s="3"/>
      <c r="BAI854" s="3"/>
      <c r="BAJ854" s="3"/>
      <c r="BAK854" s="3"/>
      <c r="BAL854" s="3"/>
      <c r="BAM854" s="3"/>
      <c r="BAN854" s="3"/>
      <c r="BAO854" s="3"/>
      <c r="BAP854" s="3"/>
      <c r="BAQ854" s="3"/>
      <c r="BAR854" s="3"/>
      <c r="BAS854" s="3"/>
      <c r="BAT854" s="3"/>
      <c r="BAU854" s="3"/>
      <c r="BAV854" s="3"/>
      <c r="BAW854" s="3"/>
      <c r="BAX854" s="3"/>
      <c r="BAY854" s="3"/>
      <c r="BAZ854" s="3"/>
      <c r="BBA854" s="3"/>
      <c r="BBB854" s="3"/>
      <c r="BBC854" s="3"/>
      <c r="BBD854" s="3"/>
      <c r="BBE854" s="3"/>
      <c r="BBF854" s="3"/>
      <c r="BBG854" s="3"/>
      <c r="BBH854" s="3"/>
      <c r="BBI854" s="3"/>
      <c r="BBJ854" s="3"/>
      <c r="BBK854" s="3"/>
      <c r="BBL854" s="3"/>
      <c r="BBM854" s="3"/>
      <c r="BBN854" s="3"/>
      <c r="BBO854" s="3"/>
      <c r="BBP854" s="3"/>
      <c r="BBQ854" s="3"/>
      <c r="BBR854" s="3"/>
      <c r="BBS854" s="3"/>
      <c r="BBT854" s="3"/>
      <c r="BBU854" s="3"/>
      <c r="BBV854" s="3"/>
      <c r="BBW854" s="3"/>
      <c r="BBX854" s="3"/>
      <c r="BBY854" s="3"/>
      <c r="BBZ854" s="3"/>
      <c r="BCA854" s="3"/>
      <c r="BCB854" s="3"/>
      <c r="BCC854" s="3"/>
      <c r="BCD854" s="3"/>
      <c r="BCE854" s="3"/>
      <c r="BCF854" s="3"/>
      <c r="BCG854" s="3"/>
      <c r="BCH854" s="3"/>
      <c r="BCI854" s="3"/>
      <c r="BCJ854" s="3"/>
      <c r="BCK854" s="3"/>
      <c r="BCL854" s="3"/>
      <c r="BCM854" s="3"/>
      <c r="BCN854" s="3"/>
      <c r="BCO854" s="3"/>
      <c r="BCP854" s="3"/>
      <c r="BCQ854" s="3"/>
      <c r="BCR854" s="3"/>
      <c r="BCS854" s="3"/>
      <c r="BCT854" s="3"/>
      <c r="BCU854" s="3"/>
      <c r="BCV854" s="3"/>
      <c r="BCW854" s="3"/>
      <c r="BCX854" s="3"/>
      <c r="BCY854" s="3"/>
      <c r="BCZ854" s="3"/>
      <c r="BDA854" s="3"/>
      <c r="BDB854" s="3"/>
      <c r="BDC854" s="3"/>
      <c r="BDD854" s="3"/>
      <c r="BDE854" s="3"/>
      <c r="BDF854" s="3"/>
      <c r="BDG854" s="3"/>
      <c r="BDH854" s="3"/>
      <c r="BDI854" s="3"/>
      <c r="BDJ854" s="3"/>
      <c r="BDK854" s="3"/>
      <c r="BDL854" s="3"/>
      <c r="BDM854" s="3"/>
      <c r="BDN854" s="3"/>
      <c r="BDO854" s="3"/>
      <c r="BDP854" s="3"/>
      <c r="BDQ854" s="3"/>
      <c r="BDR854" s="3"/>
      <c r="BDS854" s="3"/>
      <c r="BDT854" s="3"/>
      <c r="BDU854" s="3"/>
      <c r="BDV854" s="3"/>
      <c r="BDW854" s="3"/>
      <c r="BDX854" s="3"/>
      <c r="BDY854" s="3"/>
      <c r="BDZ854" s="3"/>
      <c r="BEA854" s="3"/>
      <c r="BEB854" s="3"/>
      <c r="BEC854" s="3"/>
      <c r="BED854" s="3"/>
      <c r="BEE854" s="3"/>
      <c r="BEF854" s="3"/>
      <c r="BEG854" s="3"/>
      <c r="BEH854" s="3"/>
      <c r="BEI854" s="3"/>
      <c r="BEJ854" s="3"/>
      <c r="BEK854" s="3"/>
      <c r="BEL854" s="3"/>
      <c r="BEM854" s="3"/>
      <c r="BEN854" s="3"/>
      <c r="BEO854" s="3"/>
      <c r="BEP854" s="3"/>
      <c r="BEQ854" s="3"/>
      <c r="BER854" s="3"/>
      <c r="BES854" s="3"/>
      <c r="BET854" s="3"/>
      <c r="BEU854" s="3"/>
      <c r="BEV854" s="3"/>
      <c r="BEW854" s="3"/>
      <c r="BEX854" s="3"/>
      <c r="BEY854" s="3"/>
      <c r="BEZ854" s="3"/>
      <c r="BFA854" s="3"/>
      <c r="BFB854" s="3"/>
      <c r="BFC854" s="3"/>
      <c r="BFD854" s="3"/>
      <c r="BFE854" s="3"/>
      <c r="BFF854" s="3"/>
      <c r="BFG854" s="3"/>
      <c r="BFH854" s="3"/>
      <c r="BFI854" s="3"/>
      <c r="BFJ854" s="3"/>
      <c r="BFK854" s="3"/>
      <c r="BFL854" s="3"/>
      <c r="BFM854" s="3"/>
      <c r="BFN854" s="3"/>
      <c r="BFO854" s="3"/>
      <c r="BFP854" s="3"/>
      <c r="BFQ854" s="3"/>
      <c r="BFR854" s="3"/>
      <c r="BFS854" s="3"/>
      <c r="BFT854" s="3"/>
      <c r="BFU854" s="3"/>
      <c r="BFV854" s="3"/>
      <c r="BFW854" s="3"/>
      <c r="BFX854" s="3"/>
      <c r="BFY854" s="3"/>
      <c r="BFZ854" s="3"/>
      <c r="BGA854" s="3"/>
      <c r="BGB854" s="3"/>
      <c r="BGC854" s="3"/>
      <c r="BGD854" s="3"/>
      <c r="BGE854" s="3"/>
      <c r="BGF854" s="3"/>
      <c r="BGG854" s="3"/>
      <c r="BGH854" s="3"/>
      <c r="BGI854" s="3"/>
      <c r="BGJ854" s="3"/>
      <c r="BGK854" s="3"/>
      <c r="BGL854" s="3"/>
      <c r="BGM854" s="3"/>
      <c r="BGN854" s="3"/>
      <c r="BGO854" s="3"/>
      <c r="BGP854" s="3"/>
      <c r="BGQ854" s="3"/>
      <c r="BGR854" s="3"/>
      <c r="BGS854" s="3"/>
      <c r="BGT854" s="3"/>
      <c r="BGU854" s="3"/>
      <c r="BGV854" s="3"/>
      <c r="BGW854" s="3"/>
      <c r="BGX854" s="3"/>
      <c r="BGY854" s="3"/>
      <c r="BGZ854" s="3"/>
      <c r="BHA854" s="3"/>
      <c r="BHB854" s="3"/>
      <c r="BHC854" s="3"/>
      <c r="BHD854" s="3"/>
      <c r="BHE854" s="3"/>
      <c r="BHF854" s="3"/>
      <c r="BHG854" s="3"/>
      <c r="BHH854" s="3"/>
      <c r="BHI854" s="3"/>
      <c r="BHJ854" s="3"/>
      <c r="BHK854" s="3"/>
      <c r="BHL854" s="3"/>
      <c r="BHM854" s="3"/>
      <c r="BHN854" s="3"/>
      <c r="BHO854" s="3"/>
      <c r="BHP854" s="3"/>
      <c r="BHQ854" s="3"/>
      <c r="BHR854" s="3"/>
      <c r="BHS854" s="3"/>
      <c r="BHT854" s="3"/>
      <c r="BHU854" s="3"/>
      <c r="BHV854" s="3"/>
      <c r="BHW854" s="3"/>
      <c r="BHX854" s="3"/>
      <c r="BHY854" s="3"/>
      <c r="BHZ854" s="3"/>
      <c r="BIA854" s="3"/>
      <c r="BIB854" s="3"/>
      <c r="BIC854" s="3"/>
      <c r="BID854" s="3"/>
      <c r="BIE854" s="3"/>
      <c r="BIF854" s="3"/>
      <c r="BIG854" s="3"/>
      <c r="BIH854" s="3"/>
      <c r="BII854" s="3"/>
      <c r="BIJ854" s="3"/>
      <c r="BIK854" s="3"/>
      <c r="BIL854" s="3"/>
      <c r="BIM854" s="3"/>
      <c r="BIN854" s="3"/>
      <c r="BIO854" s="3"/>
      <c r="BIP854" s="3"/>
      <c r="BIQ854" s="3"/>
      <c r="BIR854" s="3"/>
      <c r="BIS854" s="3"/>
      <c r="BIT854" s="3"/>
      <c r="BIU854" s="3"/>
      <c r="BIV854" s="3"/>
      <c r="BIW854" s="3"/>
      <c r="BIX854" s="3"/>
      <c r="BIY854" s="3"/>
      <c r="BIZ854" s="3"/>
      <c r="BJA854" s="3"/>
      <c r="BJB854" s="3"/>
      <c r="BJC854" s="3"/>
      <c r="BJD854" s="3"/>
      <c r="BJE854" s="3"/>
      <c r="BJF854" s="3"/>
      <c r="BJG854" s="3"/>
      <c r="BJH854" s="3"/>
      <c r="BJI854" s="3"/>
      <c r="BJJ854" s="3"/>
      <c r="BJK854" s="3"/>
      <c r="BJL854" s="3"/>
      <c r="BJM854" s="3"/>
      <c r="BJN854" s="3"/>
      <c r="BJO854" s="3"/>
      <c r="BJP854" s="3"/>
      <c r="BJQ854" s="3"/>
      <c r="BJR854" s="3"/>
      <c r="BJS854" s="3"/>
      <c r="BJT854" s="3"/>
      <c r="BJU854" s="3"/>
      <c r="BJV854" s="3"/>
      <c r="BJW854" s="3"/>
      <c r="BJX854" s="3"/>
      <c r="BJY854" s="3"/>
      <c r="BJZ854" s="3"/>
      <c r="BKA854" s="3"/>
      <c r="BKB854" s="3"/>
      <c r="BKC854" s="3"/>
      <c r="BKD854" s="3"/>
      <c r="BKE854" s="3"/>
      <c r="BKF854" s="3"/>
      <c r="BKG854" s="3"/>
      <c r="BKH854" s="3"/>
      <c r="BKI854" s="3"/>
      <c r="BKJ854" s="3"/>
      <c r="BKK854" s="3"/>
      <c r="BKL854" s="3"/>
      <c r="BKM854" s="3"/>
      <c r="BKN854" s="3"/>
      <c r="BKO854" s="3"/>
      <c r="BKP854" s="3"/>
      <c r="BKQ854" s="3"/>
      <c r="BKR854" s="3"/>
      <c r="BKS854" s="3"/>
      <c r="BKT854" s="3"/>
      <c r="BKU854" s="3"/>
      <c r="BKV854" s="3"/>
      <c r="BKW854" s="3"/>
      <c r="BKX854" s="3"/>
      <c r="BKY854" s="3"/>
      <c r="BKZ854" s="3"/>
      <c r="BLA854" s="3"/>
      <c r="BLB854" s="3"/>
      <c r="BLC854" s="3"/>
      <c r="BLD854" s="3"/>
      <c r="BLE854" s="3"/>
      <c r="BLF854" s="3"/>
      <c r="BLG854" s="3"/>
      <c r="BLH854" s="3"/>
      <c r="BLI854" s="3"/>
      <c r="BLJ854" s="3"/>
      <c r="BLK854" s="3"/>
      <c r="BLL854" s="3"/>
      <c r="BLM854" s="3"/>
      <c r="BLN854" s="3"/>
      <c r="BLO854" s="3"/>
      <c r="BLP854" s="3"/>
      <c r="BLQ854" s="3"/>
      <c r="BLR854" s="3"/>
      <c r="BLS854" s="3"/>
      <c r="BLT854" s="3"/>
      <c r="BLU854" s="3"/>
      <c r="BLV854" s="3"/>
      <c r="BLW854" s="3"/>
      <c r="BLX854" s="3"/>
      <c r="BLY854" s="3"/>
      <c r="BLZ854" s="3"/>
      <c r="BMA854" s="3"/>
      <c r="BMB854" s="3"/>
      <c r="BMC854" s="3"/>
      <c r="BMD854" s="3"/>
      <c r="BME854" s="3"/>
      <c r="BMF854" s="3"/>
      <c r="BMG854" s="3"/>
      <c r="BMH854" s="3"/>
      <c r="BMI854" s="3"/>
      <c r="BMJ854" s="3"/>
      <c r="BMK854" s="3"/>
      <c r="BML854" s="3"/>
      <c r="BMM854" s="3"/>
      <c r="BMN854" s="3"/>
      <c r="BMO854" s="3"/>
      <c r="BMP854" s="3"/>
      <c r="BMQ854" s="3"/>
      <c r="BMR854" s="3"/>
      <c r="BMS854" s="3"/>
      <c r="BMT854" s="3"/>
      <c r="BMU854" s="3"/>
      <c r="BMV854" s="3"/>
      <c r="BMW854" s="3"/>
      <c r="BMX854" s="3"/>
      <c r="BMY854" s="3"/>
      <c r="BMZ854" s="3"/>
      <c r="BNA854" s="3"/>
      <c r="BNB854" s="3"/>
      <c r="BNC854" s="3"/>
      <c r="BND854" s="3"/>
      <c r="BNE854" s="3"/>
      <c r="BNF854" s="3"/>
      <c r="BNG854" s="3"/>
      <c r="BNH854" s="3"/>
      <c r="BNI854" s="3"/>
      <c r="BNJ854" s="3"/>
      <c r="BNK854" s="3"/>
      <c r="BNL854" s="3"/>
      <c r="BNM854" s="3"/>
      <c r="BNN854" s="3"/>
      <c r="BNO854" s="3"/>
      <c r="BNP854" s="3"/>
      <c r="BNQ854" s="3"/>
      <c r="BNR854" s="3"/>
      <c r="BNS854" s="3"/>
      <c r="BNT854" s="3"/>
      <c r="BNU854" s="3"/>
      <c r="BNV854" s="3"/>
      <c r="BNW854" s="3"/>
      <c r="BNX854" s="3"/>
      <c r="BNY854" s="3"/>
      <c r="BNZ854" s="3"/>
      <c r="BOA854" s="3"/>
      <c r="BOB854" s="3"/>
      <c r="BOC854" s="3"/>
      <c r="BOD854" s="3"/>
      <c r="BOE854" s="3"/>
      <c r="BOF854" s="3"/>
      <c r="BOG854" s="3"/>
      <c r="BOH854" s="3"/>
      <c r="BOI854" s="3"/>
      <c r="BOJ854" s="3"/>
      <c r="BOK854" s="3"/>
      <c r="BOL854" s="3"/>
      <c r="BOM854" s="3"/>
      <c r="BON854" s="3"/>
      <c r="BOO854" s="3"/>
      <c r="BOP854" s="3"/>
      <c r="BOQ854" s="3"/>
      <c r="BOR854" s="3"/>
      <c r="BOS854" s="3"/>
      <c r="BOT854" s="3"/>
      <c r="BOU854" s="3"/>
      <c r="BOV854" s="3"/>
      <c r="BOW854" s="3"/>
      <c r="BOX854" s="3"/>
      <c r="BOY854" s="3"/>
      <c r="BOZ854" s="3"/>
      <c r="BPA854" s="3"/>
      <c r="BPB854" s="3"/>
      <c r="BPC854" s="3"/>
      <c r="BPD854" s="3"/>
      <c r="BPE854" s="3"/>
      <c r="BPF854" s="3"/>
      <c r="BPG854" s="3"/>
      <c r="BPH854" s="3"/>
      <c r="BPI854" s="3"/>
      <c r="BPJ854" s="3"/>
      <c r="BPK854" s="3"/>
      <c r="BPL854" s="3"/>
      <c r="BPM854" s="3"/>
      <c r="BPN854" s="3"/>
      <c r="BPO854" s="3"/>
      <c r="BPP854" s="3"/>
      <c r="BPQ854" s="3"/>
      <c r="BPR854" s="3"/>
      <c r="BPS854" s="3"/>
      <c r="BPT854" s="3"/>
      <c r="BPU854" s="3"/>
      <c r="BPV854" s="3"/>
      <c r="BPW854" s="3"/>
      <c r="BPX854" s="3"/>
      <c r="BPY854" s="3"/>
      <c r="BPZ854" s="3"/>
      <c r="BQA854" s="3"/>
      <c r="BQB854" s="3"/>
      <c r="BQC854" s="3"/>
      <c r="BQD854" s="3"/>
      <c r="BQE854" s="3"/>
      <c r="BQF854" s="3"/>
      <c r="BQG854" s="3"/>
      <c r="BQH854" s="3"/>
      <c r="BQI854" s="3"/>
      <c r="BQJ854" s="3"/>
      <c r="BQK854" s="3"/>
      <c r="BQL854" s="3"/>
      <c r="BQM854" s="3"/>
      <c r="BQN854" s="3"/>
      <c r="BQO854" s="3"/>
      <c r="BQP854" s="3"/>
      <c r="BQQ854" s="3"/>
      <c r="BQR854" s="3"/>
      <c r="BQS854" s="3"/>
      <c r="BQT854" s="3"/>
      <c r="BQU854" s="3"/>
      <c r="BQV854" s="3"/>
      <c r="BQW854" s="3"/>
      <c r="BQX854" s="3"/>
      <c r="BQY854" s="3"/>
      <c r="BQZ854" s="3"/>
      <c r="BRA854" s="3"/>
      <c r="BRB854" s="3"/>
      <c r="BRC854" s="3"/>
      <c r="BRD854" s="3"/>
      <c r="BRE854" s="3"/>
      <c r="BRF854" s="3"/>
      <c r="BRG854" s="3"/>
      <c r="BRH854" s="3"/>
      <c r="BRI854" s="3"/>
      <c r="BRJ854" s="3"/>
      <c r="BRK854" s="3"/>
      <c r="BRL854" s="3"/>
      <c r="BRM854" s="3"/>
      <c r="BRN854" s="3"/>
      <c r="BRO854" s="3"/>
      <c r="BRP854" s="3"/>
      <c r="BRQ854" s="3"/>
      <c r="BRR854" s="3"/>
      <c r="BRS854" s="3"/>
      <c r="BRT854" s="3"/>
      <c r="BRU854" s="3"/>
      <c r="BRV854" s="3"/>
      <c r="BRW854" s="3"/>
      <c r="BRX854" s="3"/>
      <c r="BRY854" s="3"/>
      <c r="BRZ854" s="3"/>
      <c r="BSA854" s="3"/>
      <c r="BSB854" s="3"/>
      <c r="BSC854" s="3"/>
      <c r="BSD854" s="3"/>
      <c r="BSE854" s="3"/>
      <c r="BSF854" s="3"/>
      <c r="BSG854" s="3"/>
      <c r="BSH854" s="3"/>
      <c r="BSI854" s="3"/>
      <c r="BSJ854" s="3"/>
      <c r="BSK854" s="3"/>
      <c r="BSL854" s="3"/>
      <c r="BSM854" s="3"/>
      <c r="BSN854" s="3"/>
      <c r="BSO854" s="3"/>
      <c r="BSP854" s="3"/>
      <c r="BSQ854" s="3"/>
      <c r="BSR854" s="3"/>
      <c r="BSS854" s="3"/>
      <c r="BST854" s="3"/>
      <c r="BSU854" s="3"/>
      <c r="BSV854" s="3"/>
      <c r="BSW854" s="3"/>
      <c r="BSX854" s="3"/>
      <c r="BSY854" s="3"/>
      <c r="BSZ854" s="3"/>
      <c r="BTA854" s="3"/>
      <c r="BTB854" s="3"/>
      <c r="BTC854" s="3"/>
      <c r="BTD854" s="3"/>
      <c r="BTE854" s="3"/>
      <c r="BTF854" s="3"/>
      <c r="BTG854" s="3"/>
      <c r="BTH854" s="3"/>
      <c r="BTI854" s="3"/>
      <c r="BTJ854" s="3"/>
      <c r="BTK854" s="3"/>
      <c r="BTL854" s="3"/>
      <c r="BTM854" s="3"/>
      <c r="BTN854" s="3"/>
      <c r="BTO854" s="3"/>
      <c r="BTP854" s="3"/>
      <c r="BTQ854" s="3"/>
      <c r="BTR854" s="3"/>
      <c r="BTS854" s="3"/>
      <c r="BTT854" s="3"/>
      <c r="BTU854" s="3"/>
      <c r="BTV854" s="3"/>
      <c r="BTW854" s="3"/>
      <c r="BTX854" s="3"/>
      <c r="BTY854" s="3"/>
      <c r="BTZ854" s="3"/>
      <c r="BUA854" s="3"/>
      <c r="BUB854" s="3"/>
      <c r="BUC854" s="3"/>
      <c r="BUD854" s="3"/>
      <c r="BUE854" s="3"/>
      <c r="BUF854" s="3"/>
      <c r="BUG854" s="3"/>
      <c r="BUH854" s="3"/>
      <c r="BUI854" s="3"/>
      <c r="BUJ854" s="3"/>
      <c r="BUK854" s="3"/>
      <c r="BUL854" s="3"/>
      <c r="BUM854" s="3"/>
      <c r="BUN854" s="3"/>
      <c r="BUO854" s="3"/>
      <c r="BUP854" s="3"/>
      <c r="BUQ854" s="3"/>
      <c r="BUR854" s="3"/>
      <c r="BUS854" s="3"/>
      <c r="BUT854" s="3"/>
      <c r="BUU854" s="3"/>
      <c r="BUV854" s="3"/>
      <c r="BUW854" s="3"/>
      <c r="BUX854" s="3"/>
      <c r="BUY854" s="3"/>
      <c r="BUZ854" s="3"/>
      <c r="BVA854" s="3"/>
      <c r="BVB854" s="3"/>
      <c r="BVC854" s="3"/>
      <c r="BVD854" s="3"/>
      <c r="BVE854" s="3"/>
      <c r="BVF854" s="3"/>
      <c r="BVG854" s="3"/>
      <c r="BVH854" s="3"/>
      <c r="BVI854" s="3"/>
      <c r="BVJ854" s="3"/>
      <c r="BVK854" s="3"/>
      <c r="BVL854" s="3"/>
      <c r="BVM854" s="3"/>
      <c r="BVN854" s="3"/>
      <c r="BVO854" s="3"/>
      <c r="BVP854" s="3"/>
      <c r="BVQ854" s="3"/>
      <c r="BVR854" s="3"/>
      <c r="BVS854" s="3"/>
      <c r="BVT854" s="3"/>
      <c r="BVU854" s="3"/>
      <c r="BVV854" s="3"/>
      <c r="BVW854" s="3"/>
      <c r="BVX854" s="3"/>
      <c r="BVY854" s="3"/>
      <c r="BVZ854" s="3"/>
      <c r="BWA854" s="3"/>
      <c r="BWB854" s="3"/>
      <c r="BWC854" s="3"/>
      <c r="BWD854" s="3"/>
      <c r="BWE854" s="3"/>
      <c r="BWF854" s="3"/>
      <c r="BWG854" s="3"/>
      <c r="BWH854" s="3"/>
      <c r="BWI854" s="3"/>
      <c r="BWJ854" s="3"/>
      <c r="BWK854" s="3"/>
      <c r="BWL854" s="3"/>
      <c r="BWM854" s="3"/>
      <c r="BWN854" s="3"/>
      <c r="BWO854" s="3"/>
      <c r="BWP854" s="3"/>
      <c r="BWQ854" s="3"/>
      <c r="BWR854" s="3"/>
      <c r="BWS854" s="3"/>
      <c r="BWT854" s="3"/>
      <c r="BWU854" s="3"/>
      <c r="BWV854" s="3"/>
      <c r="BWW854" s="3"/>
      <c r="BWX854" s="3"/>
      <c r="BWY854" s="3"/>
      <c r="BWZ854" s="3"/>
      <c r="BXA854" s="3"/>
      <c r="BXB854" s="3"/>
      <c r="BXC854" s="3"/>
      <c r="BXD854" s="3"/>
      <c r="BXE854" s="3"/>
      <c r="BXF854" s="3"/>
      <c r="BXG854" s="3"/>
      <c r="BXH854" s="3"/>
      <c r="BXI854" s="3"/>
      <c r="BXJ854" s="3"/>
      <c r="BXK854" s="3"/>
      <c r="BXL854" s="3"/>
      <c r="BXM854" s="3"/>
      <c r="BXN854" s="3"/>
      <c r="BXO854" s="3"/>
      <c r="BXP854" s="3"/>
      <c r="BXQ854" s="3"/>
      <c r="BXR854" s="3"/>
      <c r="BXS854" s="3"/>
      <c r="BXT854" s="3"/>
      <c r="BXU854" s="3"/>
      <c r="BXV854" s="3"/>
      <c r="BXW854" s="3"/>
      <c r="BXX854" s="3"/>
      <c r="BXY854" s="3"/>
      <c r="BXZ854" s="3"/>
      <c r="BYA854" s="3"/>
      <c r="BYB854" s="3"/>
      <c r="BYC854" s="3"/>
      <c r="BYD854" s="3"/>
      <c r="BYE854" s="3"/>
      <c r="BYF854" s="3"/>
      <c r="BYG854" s="3"/>
      <c r="BYH854" s="3"/>
      <c r="BYI854" s="3"/>
      <c r="BYJ854" s="3"/>
      <c r="BYK854" s="3"/>
      <c r="BYL854" s="3"/>
      <c r="BYM854" s="3"/>
      <c r="BYN854" s="3"/>
      <c r="BYO854" s="3"/>
      <c r="BYP854" s="3"/>
      <c r="BYQ854" s="3"/>
      <c r="BYR854" s="3"/>
      <c r="BYS854" s="3"/>
      <c r="BYT854" s="3"/>
      <c r="BYU854" s="3"/>
      <c r="BYV854" s="3"/>
      <c r="BYW854" s="3"/>
      <c r="BYX854" s="3"/>
      <c r="BYY854" s="3"/>
      <c r="BYZ854" s="3"/>
      <c r="BZA854" s="3"/>
      <c r="BZB854" s="3"/>
      <c r="BZC854" s="3"/>
      <c r="BZD854" s="3"/>
      <c r="BZE854" s="3"/>
      <c r="BZF854" s="3"/>
      <c r="BZG854" s="3"/>
      <c r="BZH854" s="3"/>
      <c r="BZI854" s="3"/>
      <c r="BZJ854" s="3"/>
      <c r="BZK854" s="3"/>
      <c r="BZL854" s="3"/>
      <c r="BZM854" s="3"/>
      <c r="BZN854" s="3"/>
      <c r="BZO854" s="3"/>
      <c r="BZP854" s="3"/>
      <c r="BZQ854" s="3"/>
      <c r="BZR854" s="3"/>
      <c r="BZS854" s="3"/>
      <c r="BZT854" s="3"/>
      <c r="BZU854" s="3"/>
      <c r="BZV854" s="3"/>
      <c r="BZW854" s="3"/>
      <c r="BZX854" s="3"/>
      <c r="BZY854" s="3"/>
      <c r="BZZ854" s="3"/>
      <c r="CAA854" s="3"/>
      <c r="CAB854" s="3"/>
      <c r="CAC854" s="3"/>
      <c r="CAD854" s="3"/>
      <c r="CAE854" s="3"/>
      <c r="CAF854" s="3"/>
      <c r="CAG854" s="3"/>
      <c r="CAH854" s="3"/>
      <c r="CAI854" s="3"/>
      <c r="CAJ854" s="3"/>
      <c r="CAK854" s="3"/>
      <c r="CAL854" s="3"/>
      <c r="CAM854" s="3"/>
      <c r="CAN854" s="3"/>
      <c r="CAO854" s="3"/>
      <c r="CAP854" s="3"/>
      <c r="CAQ854" s="3"/>
      <c r="CAR854" s="3"/>
      <c r="CAS854" s="3"/>
      <c r="CAT854" s="3"/>
      <c r="CAU854" s="3"/>
      <c r="CAV854" s="3"/>
      <c r="CAW854" s="3"/>
      <c r="CAX854" s="3"/>
      <c r="CAY854" s="3"/>
      <c r="CAZ854" s="3"/>
      <c r="CBA854" s="3"/>
      <c r="CBB854" s="3"/>
      <c r="CBC854" s="3"/>
      <c r="CBD854" s="3"/>
      <c r="CBE854" s="3"/>
      <c r="CBF854" s="3"/>
      <c r="CBG854" s="3"/>
      <c r="CBH854" s="3"/>
      <c r="CBI854" s="3"/>
      <c r="CBJ854" s="3"/>
      <c r="CBK854" s="3"/>
      <c r="CBL854" s="3"/>
      <c r="CBM854" s="3"/>
      <c r="CBN854" s="3"/>
      <c r="CBO854" s="3"/>
      <c r="CBP854" s="3"/>
      <c r="CBQ854" s="3"/>
      <c r="CBR854" s="3"/>
      <c r="CBS854" s="3"/>
      <c r="CBT854" s="3"/>
      <c r="CBU854" s="3"/>
      <c r="CBV854" s="3"/>
      <c r="CBW854" s="3"/>
      <c r="CBX854" s="3"/>
      <c r="CBY854" s="3"/>
      <c r="CBZ854" s="3"/>
      <c r="CCA854" s="3"/>
      <c r="CCB854" s="3"/>
      <c r="CCC854" s="3"/>
      <c r="CCD854" s="3"/>
      <c r="CCE854" s="3"/>
      <c r="CCF854" s="3"/>
      <c r="CCG854" s="3"/>
      <c r="CCH854" s="3"/>
      <c r="CCI854" s="3"/>
      <c r="CCJ854" s="3"/>
      <c r="CCK854" s="3"/>
      <c r="CCL854" s="3"/>
      <c r="CCM854" s="3"/>
      <c r="CCN854" s="3"/>
      <c r="CCO854" s="3"/>
      <c r="CCP854" s="3"/>
      <c r="CCQ854" s="3"/>
      <c r="CCR854" s="3"/>
      <c r="CCS854" s="3"/>
      <c r="CCT854" s="3"/>
      <c r="CCU854" s="3"/>
      <c r="CCV854" s="3"/>
      <c r="CCW854" s="3"/>
      <c r="CCX854" s="3"/>
      <c r="CCY854" s="3"/>
      <c r="CCZ854" s="3"/>
      <c r="CDA854" s="3"/>
      <c r="CDB854" s="3"/>
      <c r="CDC854" s="3"/>
      <c r="CDD854" s="3"/>
      <c r="CDE854" s="3"/>
      <c r="CDF854" s="3"/>
      <c r="CDG854" s="3"/>
      <c r="CDH854" s="3"/>
      <c r="CDI854" s="3"/>
      <c r="CDJ854" s="3"/>
      <c r="CDK854" s="3"/>
      <c r="CDL854" s="3"/>
      <c r="CDM854" s="3"/>
      <c r="CDN854" s="3"/>
      <c r="CDO854" s="3"/>
      <c r="CDP854" s="3"/>
      <c r="CDQ854" s="3"/>
      <c r="CDR854" s="3"/>
      <c r="CDS854" s="3"/>
      <c r="CDT854" s="3"/>
      <c r="CDU854" s="3"/>
      <c r="CDV854" s="3"/>
      <c r="CDW854" s="3"/>
      <c r="CDX854" s="3"/>
      <c r="CDY854" s="3"/>
      <c r="CDZ854" s="3"/>
      <c r="CEA854" s="3"/>
      <c r="CEB854" s="3"/>
      <c r="CEC854" s="3"/>
      <c r="CED854" s="3"/>
      <c r="CEE854" s="3"/>
      <c r="CEF854" s="3"/>
      <c r="CEG854" s="3"/>
      <c r="CEH854" s="3"/>
      <c r="CEI854" s="3"/>
      <c r="CEJ854" s="3"/>
      <c r="CEK854" s="3"/>
      <c r="CEL854" s="3"/>
      <c r="CEM854" s="3"/>
      <c r="CEN854" s="3"/>
      <c r="CEO854" s="3"/>
      <c r="CEP854" s="3"/>
      <c r="CEQ854" s="3"/>
      <c r="CER854" s="3"/>
      <c r="CES854" s="3"/>
      <c r="CET854" s="3"/>
      <c r="CEU854" s="3"/>
      <c r="CEV854" s="3"/>
      <c r="CEW854" s="3"/>
      <c r="CEX854" s="3"/>
      <c r="CEY854" s="3"/>
      <c r="CEZ854" s="3"/>
      <c r="CFA854" s="3"/>
      <c r="CFB854" s="3"/>
      <c r="CFC854" s="3"/>
      <c r="CFD854" s="3"/>
      <c r="CFE854" s="3"/>
      <c r="CFF854" s="3"/>
      <c r="CFG854" s="3"/>
      <c r="CFH854" s="3"/>
      <c r="CFI854" s="3"/>
      <c r="CFJ854" s="3"/>
      <c r="CFK854" s="3"/>
      <c r="CFL854" s="3"/>
      <c r="CFM854" s="3"/>
      <c r="CFN854" s="3"/>
      <c r="CFO854" s="3"/>
      <c r="CFP854" s="3"/>
      <c r="CFQ854" s="3"/>
      <c r="CFR854" s="3"/>
      <c r="CFS854" s="3"/>
      <c r="CFT854" s="3"/>
      <c r="CFU854" s="3"/>
      <c r="CFV854" s="3"/>
      <c r="CFW854" s="3"/>
      <c r="CFX854" s="3"/>
      <c r="CFY854" s="3"/>
      <c r="CFZ854" s="3"/>
      <c r="CGA854" s="3"/>
      <c r="CGB854" s="3"/>
      <c r="CGC854" s="3"/>
      <c r="CGD854" s="3"/>
      <c r="CGE854" s="3"/>
      <c r="CGF854" s="3"/>
      <c r="CGG854" s="3"/>
      <c r="CGH854" s="3"/>
      <c r="CGI854" s="3"/>
      <c r="CGJ854" s="3"/>
      <c r="CGK854" s="3"/>
      <c r="CGL854" s="3"/>
      <c r="CGM854" s="3"/>
      <c r="CGN854" s="3"/>
      <c r="CGO854" s="3"/>
      <c r="CGP854" s="3"/>
      <c r="CGQ854" s="3"/>
      <c r="CGR854" s="3"/>
      <c r="CGS854" s="3"/>
      <c r="CGT854" s="3"/>
      <c r="CGU854" s="3"/>
      <c r="CGV854" s="3"/>
      <c r="CGW854" s="3"/>
      <c r="CGX854" s="3"/>
      <c r="CGY854" s="3"/>
      <c r="CGZ854" s="3"/>
      <c r="CHA854" s="3"/>
      <c r="CHB854" s="3"/>
      <c r="CHC854" s="3"/>
      <c r="CHD854" s="3"/>
      <c r="CHE854" s="3"/>
      <c r="CHF854" s="3"/>
      <c r="CHG854" s="3"/>
      <c r="CHH854" s="3"/>
      <c r="CHI854" s="3"/>
      <c r="CHJ854" s="3"/>
      <c r="CHK854" s="3"/>
      <c r="CHL854" s="3"/>
      <c r="CHM854" s="3"/>
      <c r="CHN854" s="3"/>
      <c r="CHO854" s="3"/>
      <c r="CHP854" s="3"/>
      <c r="CHQ854" s="3"/>
      <c r="CHR854" s="3"/>
      <c r="CHS854" s="3"/>
      <c r="CHT854" s="3"/>
      <c r="CHU854" s="3"/>
      <c r="CHV854" s="3"/>
      <c r="CHW854" s="3"/>
      <c r="CHX854" s="3"/>
      <c r="CHY854" s="3"/>
      <c r="CHZ854" s="3"/>
      <c r="CIA854" s="3"/>
      <c r="CIB854" s="3"/>
      <c r="CIC854" s="3"/>
      <c r="CID854" s="3"/>
      <c r="CIE854" s="3"/>
      <c r="CIF854" s="3"/>
      <c r="CIG854" s="3"/>
      <c r="CIH854" s="3"/>
      <c r="CII854" s="3"/>
      <c r="CIJ854" s="3"/>
      <c r="CIK854" s="3"/>
      <c r="CIL854" s="3"/>
      <c r="CIM854" s="3"/>
      <c r="CIN854" s="3"/>
      <c r="CIO854" s="3"/>
      <c r="CIP854" s="3"/>
      <c r="CIQ854" s="3"/>
      <c r="CIR854" s="3"/>
      <c r="CIS854" s="3"/>
      <c r="CIT854" s="3"/>
      <c r="CIU854" s="3"/>
      <c r="CIV854" s="3"/>
      <c r="CIW854" s="3"/>
      <c r="CIX854" s="3"/>
      <c r="CIY854" s="3"/>
      <c r="CIZ854" s="3"/>
      <c r="CJA854" s="3"/>
      <c r="CJB854" s="3"/>
      <c r="CJC854" s="3"/>
      <c r="CJD854" s="3"/>
      <c r="CJE854" s="3"/>
      <c r="CJF854" s="3"/>
      <c r="CJG854" s="3"/>
      <c r="CJH854" s="3"/>
      <c r="CJI854" s="3"/>
      <c r="CJJ854" s="3"/>
      <c r="CJK854" s="3"/>
      <c r="CJL854" s="3"/>
      <c r="CJM854" s="3"/>
      <c r="CJN854" s="3"/>
      <c r="CJO854" s="3"/>
      <c r="CJP854" s="3"/>
      <c r="CJQ854" s="3"/>
      <c r="CJR854" s="3"/>
      <c r="CJS854" s="3"/>
      <c r="CJT854" s="3"/>
      <c r="CJU854" s="3"/>
      <c r="CJV854" s="3"/>
      <c r="CJW854" s="3"/>
      <c r="CJX854" s="3"/>
      <c r="CJY854" s="3"/>
      <c r="CJZ854" s="3"/>
      <c r="CKA854" s="3"/>
      <c r="CKB854" s="3"/>
      <c r="CKC854" s="3"/>
      <c r="CKD854" s="3"/>
      <c r="CKE854" s="3"/>
      <c r="CKF854" s="3"/>
      <c r="CKG854" s="3"/>
      <c r="CKH854" s="3"/>
      <c r="CKI854" s="3"/>
      <c r="CKJ854" s="3"/>
      <c r="CKK854" s="3"/>
      <c r="CKL854" s="3"/>
      <c r="CKM854" s="3"/>
      <c r="CKN854" s="3"/>
      <c r="CKO854" s="3"/>
      <c r="CKP854" s="3"/>
      <c r="CKQ854" s="3"/>
      <c r="CKR854" s="3"/>
      <c r="CKS854" s="3"/>
      <c r="CKT854" s="3"/>
      <c r="CKU854" s="3"/>
      <c r="CKV854" s="3"/>
      <c r="CKW854" s="3"/>
      <c r="CKX854" s="3"/>
      <c r="CKY854" s="3"/>
      <c r="CKZ854" s="3"/>
      <c r="CLA854" s="3"/>
      <c r="CLB854" s="3"/>
      <c r="CLC854" s="3"/>
      <c r="CLD854" s="3"/>
      <c r="CLE854" s="3"/>
      <c r="CLF854" s="3"/>
      <c r="CLG854" s="3"/>
      <c r="CLH854" s="3"/>
      <c r="CLI854" s="3"/>
      <c r="CLJ854" s="3"/>
      <c r="CLK854" s="3"/>
      <c r="CLL854" s="3"/>
      <c r="CLM854" s="3"/>
      <c r="CLN854" s="3"/>
      <c r="CLO854" s="3"/>
      <c r="CLP854" s="3"/>
      <c r="CLQ854" s="3"/>
      <c r="CLR854" s="3"/>
      <c r="CLS854" s="3"/>
      <c r="CLT854" s="3"/>
      <c r="CLU854" s="3"/>
      <c r="CLV854" s="3"/>
      <c r="CLW854" s="3"/>
      <c r="CLX854" s="3"/>
      <c r="CLY854" s="3"/>
      <c r="CLZ854" s="3"/>
      <c r="CMA854" s="3"/>
      <c r="CMB854" s="3"/>
      <c r="CMC854" s="3"/>
      <c r="CMD854" s="3"/>
      <c r="CME854" s="3"/>
      <c r="CMF854" s="3"/>
      <c r="CMG854" s="3"/>
      <c r="CMH854" s="3"/>
      <c r="CMI854" s="3"/>
      <c r="CMJ854" s="3"/>
      <c r="CMK854" s="3"/>
      <c r="CML854" s="3"/>
      <c r="CMM854" s="3"/>
      <c r="CMN854" s="3"/>
      <c r="CMO854" s="3"/>
      <c r="CMP854" s="3"/>
      <c r="CMQ854" s="3"/>
      <c r="CMR854" s="3"/>
      <c r="CMS854" s="3"/>
      <c r="CMT854" s="3"/>
      <c r="CMU854" s="3"/>
      <c r="CMV854" s="3"/>
      <c r="CMW854" s="3"/>
      <c r="CMX854" s="3"/>
      <c r="CMY854" s="3"/>
      <c r="CMZ854" s="3"/>
      <c r="CNA854" s="3"/>
      <c r="CNB854" s="3"/>
      <c r="CNC854" s="3"/>
      <c r="CND854" s="3"/>
      <c r="CNE854" s="3"/>
      <c r="CNF854" s="3"/>
      <c r="CNG854" s="3"/>
      <c r="CNH854" s="3"/>
      <c r="CNI854" s="3"/>
      <c r="CNJ854" s="3"/>
      <c r="CNK854" s="3"/>
      <c r="CNL854" s="3"/>
      <c r="CNM854" s="3"/>
      <c r="CNN854" s="3"/>
      <c r="CNO854" s="3"/>
      <c r="CNP854" s="3"/>
      <c r="CNQ854" s="3"/>
      <c r="CNR854" s="3"/>
      <c r="CNS854" s="3"/>
      <c r="CNT854" s="3"/>
      <c r="CNU854" s="3"/>
      <c r="CNV854" s="3"/>
      <c r="CNW854" s="3"/>
      <c r="CNX854" s="3"/>
      <c r="CNY854" s="3"/>
      <c r="CNZ854" s="3"/>
      <c r="COA854" s="3"/>
      <c r="COB854" s="3"/>
      <c r="COC854" s="3"/>
      <c r="COD854" s="3"/>
      <c r="COE854" s="3"/>
      <c r="COF854" s="3"/>
      <c r="COG854" s="3"/>
      <c r="COH854" s="3"/>
      <c r="COI854" s="3"/>
      <c r="COJ854" s="3"/>
      <c r="COK854" s="3"/>
      <c r="COL854" s="3"/>
      <c r="COM854" s="3"/>
      <c r="CON854" s="3"/>
      <c r="COO854" s="3"/>
      <c r="COP854" s="3"/>
      <c r="COQ854" s="3"/>
      <c r="COR854" s="3"/>
      <c r="COS854" s="3"/>
      <c r="COT854" s="3"/>
      <c r="COU854" s="3"/>
      <c r="COV854" s="3"/>
      <c r="COW854" s="3"/>
      <c r="COX854" s="3"/>
      <c r="COY854" s="3"/>
      <c r="COZ854" s="3"/>
      <c r="CPA854" s="3"/>
      <c r="CPB854" s="3"/>
      <c r="CPC854" s="3"/>
      <c r="CPD854" s="3"/>
      <c r="CPE854" s="3"/>
      <c r="CPF854" s="3"/>
      <c r="CPG854" s="3"/>
      <c r="CPH854" s="3"/>
      <c r="CPI854" s="3"/>
      <c r="CPJ854" s="3"/>
      <c r="CPK854" s="3"/>
      <c r="CPL854" s="3"/>
      <c r="CPM854" s="3"/>
      <c r="CPN854" s="3"/>
      <c r="CPO854" s="3"/>
      <c r="CPP854" s="3"/>
      <c r="CPQ854" s="3"/>
      <c r="CPR854" s="3"/>
      <c r="CPS854" s="3"/>
      <c r="CPT854" s="3"/>
      <c r="CPU854" s="3"/>
      <c r="CPV854" s="3"/>
      <c r="CPW854" s="3"/>
      <c r="CPX854" s="3"/>
      <c r="CPY854" s="3"/>
      <c r="CPZ854" s="3"/>
      <c r="CQA854" s="3"/>
      <c r="CQB854" s="3"/>
      <c r="CQC854" s="3"/>
      <c r="CQD854" s="3"/>
      <c r="CQE854" s="3"/>
      <c r="CQF854" s="3"/>
      <c r="CQG854" s="3"/>
      <c r="CQH854" s="3"/>
      <c r="CQI854" s="3"/>
      <c r="CQJ854" s="3"/>
      <c r="CQK854" s="3"/>
      <c r="CQL854" s="3"/>
      <c r="CQM854" s="3"/>
      <c r="CQN854" s="3"/>
      <c r="CQO854" s="3"/>
      <c r="CQP854" s="3"/>
      <c r="CQQ854" s="3"/>
      <c r="CQR854" s="3"/>
      <c r="CQS854" s="3"/>
      <c r="CQT854" s="3"/>
      <c r="CQU854" s="3"/>
      <c r="CQV854" s="3"/>
      <c r="CQW854" s="3"/>
      <c r="CQX854" s="3"/>
      <c r="CQY854" s="3"/>
      <c r="CQZ854" s="3"/>
      <c r="CRA854" s="3"/>
      <c r="CRB854" s="3"/>
      <c r="CRC854" s="3"/>
      <c r="CRD854" s="3"/>
      <c r="CRE854" s="3"/>
      <c r="CRF854" s="3"/>
      <c r="CRG854" s="3"/>
      <c r="CRH854" s="3"/>
      <c r="CRI854" s="3"/>
      <c r="CRJ854" s="3"/>
      <c r="CRK854" s="3"/>
      <c r="CRL854" s="3"/>
      <c r="CRM854" s="3"/>
      <c r="CRN854" s="3"/>
      <c r="CRO854" s="3"/>
      <c r="CRP854" s="3"/>
      <c r="CRQ854" s="3"/>
      <c r="CRR854" s="3"/>
      <c r="CRS854" s="3"/>
      <c r="CRT854" s="3"/>
      <c r="CRU854" s="3"/>
      <c r="CRV854" s="3"/>
      <c r="CRW854" s="3"/>
      <c r="CRX854" s="3"/>
      <c r="CRY854" s="3"/>
      <c r="CRZ854" s="3"/>
      <c r="CSA854" s="3"/>
      <c r="CSB854" s="3"/>
      <c r="CSC854" s="3"/>
      <c r="CSD854" s="3"/>
      <c r="CSE854" s="3"/>
      <c r="CSF854" s="3"/>
      <c r="CSG854" s="3"/>
      <c r="CSH854" s="3"/>
      <c r="CSI854" s="3"/>
      <c r="CSJ854" s="3"/>
      <c r="CSK854" s="3"/>
      <c r="CSL854" s="3"/>
      <c r="CSM854" s="3"/>
      <c r="CSN854" s="3"/>
      <c r="CSO854" s="3"/>
      <c r="CSP854" s="3"/>
      <c r="CSQ854" s="3"/>
      <c r="CSR854" s="3"/>
      <c r="CSS854" s="3"/>
      <c r="CST854" s="3"/>
      <c r="CSU854" s="3"/>
      <c r="CSV854" s="3"/>
      <c r="CSW854" s="3"/>
      <c r="CSX854" s="3"/>
      <c r="CSY854" s="3"/>
      <c r="CSZ854" s="3"/>
      <c r="CTA854" s="3"/>
      <c r="CTB854" s="3"/>
      <c r="CTC854" s="3"/>
      <c r="CTD854" s="3"/>
      <c r="CTE854" s="3"/>
      <c r="CTF854" s="3"/>
      <c r="CTG854" s="3"/>
      <c r="CTH854" s="3"/>
      <c r="CTI854" s="3"/>
      <c r="CTJ854" s="3"/>
      <c r="CTK854" s="3"/>
      <c r="CTL854" s="3"/>
      <c r="CTM854" s="3"/>
      <c r="CTN854" s="3"/>
      <c r="CTO854" s="3"/>
      <c r="CTP854" s="3"/>
      <c r="CTQ854" s="3"/>
      <c r="CTR854" s="3"/>
      <c r="CTS854" s="3"/>
      <c r="CTT854" s="3"/>
      <c r="CTU854" s="3"/>
      <c r="CTV854" s="3"/>
      <c r="CTW854" s="3"/>
      <c r="CTX854" s="3"/>
      <c r="CTY854" s="3"/>
      <c r="CTZ854" s="3"/>
      <c r="CUA854" s="3"/>
      <c r="CUB854" s="3"/>
      <c r="CUC854" s="3"/>
      <c r="CUD854" s="3"/>
      <c r="CUE854" s="3"/>
      <c r="CUF854" s="3"/>
      <c r="CUG854" s="3"/>
      <c r="CUH854" s="3"/>
      <c r="CUI854" s="3"/>
      <c r="CUJ854" s="3"/>
      <c r="CUK854" s="3"/>
      <c r="CUL854" s="3"/>
      <c r="CUM854" s="3"/>
      <c r="CUN854" s="3"/>
      <c r="CUO854" s="3"/>
      <c r="CUP854" s="3"/>
      <c r="CUQ854" s="3"/>
      <c r="CUR854" s="3"/>
      <c r="CUS854" s="3"/>
      <c r="CUT854" s="3"/>
      <c r="CUU854" s="3"/>
      <c r="CUV854" s="3"/>
      <c r="CUW854" s="3"/>
      <c r="CUX854" s="3"/>
      <c r="CUY854" s="3"/>
      <c r="CUZ854" s="3"/>
      <c r="CVA854" s="3"/>
      <c r="CVB854" s="3"/>
      <c r="CVC854" s="3"/>
      <c r="CVD854" s="3"/>
      <c r="CVE854" s="3"/>
      <c r="CVF854" s="3"/>
      <c r="CVG854" s="3"/>
      <c r="CVH854" s="3"/>
      <c r="CVI854" s="3"/>
      <c r="CVJ854" s="3"/>
      <c r="CVK854" s="3"/>
      <c r="CVL854" s="3"/>
      <c r="CVM854" s="3"/>
      <c r="CVN854" s="3"/>
      <c r="CVO854" s="3"/>
      <c r="CVP854" s="3"/>
      <c r="CVQ854" s="3"/>
      <c r="CVR854" s="3"/>
      <c r="CVS854" s="3"/>
      <c r="CVT854" s="3"/>
      <c r="CVU854" s="3"/>
      <c r="CVV854" s="3"/>
      <c r="CVW854" s="3"/>
      <c r="CVX854" s="3"/>
      <c r="CVY854" s="3"/>
      <c r="CVZ854" s="3"/>
      <c r="CWA854" s="3"/>
      <c r="CWB854" s="3"/>
      <c r="CWC854" s="3"/>
      <c r="CWD854" s="3"/>
      <c r="CWE854" s="3"/>
      <c r="CWF854" s="3"/>
      <c r="CWG854" s="3"/>
      <c r="CWH854" s="3"/>
      <c r="CWI854" s="3"/>
      <c r="CWJ854" s="3"/>
      <c r="CWK854" s="3"/>
      <c r="CWL854" s="3"/>
      <c r="CWM854" s="3"/>
      <c r="CWN854" s="3"/>
      <c r="CWO854" s="3"/>
      <c r="CWP854" s="3"/>
      <c r="CWQ854" s="3"/>
      <c r="CWR854" s="3"/>
      <c r="CWS854" s="3"/>
      <c r="CWT854" s="3"/>
      <c r="CWU854" s="3"/>
      <c r="CWV854" s="3"/>
      <c r="CWW854" s="3"/>
      <c r="CWX854" s="3"/>
      <c r="CWY854" s="3"/>
      <c r="CWZ854" s="3"/>
      <c r="CXA854" s="3"/>
      <c r="CXB854" s="3"/>
      <c r="CXC854" s="3"/>
      <c r="CXD854" s="3"/>
      <c r="CXE854" s="3"/>
      <c r="CXF854" s="3"/>
      <c r="CXG854" s="3"/>
      <c r="CXH854" s="3"/>
      <c r="CXI854" s="3"/>
      <c r="CXJ854" s="3"/>
      <c r="CXK854" s="3"/>
      <c r="CXL854" s="3"/>
      <c r="CXM854" s="3"/>
      <c r="CXN854" s="3"/>
      <c r="CXO854" s="3"/>
      <c r="CXP854" s="3"/>
      <c r="CXQ854" s="3"/>
      <c r="CXR854" s="3"/>
      <c r="CXS854" s="3"/>
      <c r="CXT854" s="3"/>
      <c r="CXU854" s="3"/>
      <c r="CXV854" s="3"/>
      <c r="CXW854" s="3"/>
      <c r="CXX854" s="3"/>
      <c r="CXY854" s="3"/>
      <c r="CXZ854" s="3"/>
      <c r="CYA854" s="3"/>
      <c r="CYB854" s="3"/>
      <c r="CYC854" s="3"/>
      <c r="CYD854" s="3"/>
      <c r="CYE854" s="3"/>
      <c r="CYF854" s="3"/>
      <c r="CYG854" s="3"/>
      <c r="CYH854" s="3"/>
      <c r="CYI854" s="3"/>
      <c r="CYJ854" s="3"/>
      <c r="CYK854" s="3"/>
      <c r="CYL854" s="3"/>
      <c r="CYM854" s="3"/>
      <c r="CYN854" s="3"/>
      <c r="CYO854" s="3"/>
      <c r="CYP854" s="3"/>
      <c r="CYQ854" s="3"/>
      <c r="CYR854" s="3"/>
      <c r="CYS854" s="3"/>
      <c r="CYT854" s="3"/>
      <c r="CYU854" s="3"/>
      <c r="CYV854" s="3"/>
      <c r="CYW854" s="3"/>
      <c r="CYX854" s="3"/>
      <c r="CYY854" s="3"/>
      <c r="CYZ854" s="3"/>
      <c r="CZA854" s="3"/>
      <c r="CZB854" s="3"/>
      <c r="CZC854" s="3"/>
      <c r="CZD854" s="3"/>
      <c r="CZE854" s="3"/>
      <c r="CZF854" s="3"/>
      <c r="CZG854" s="3"/>
      <c r="CZH854" s="3"/>
      <c r="CZI854" s="3"/>
      <c r="CZJ854" s="3"/>
      <c r="CZK854" s="3"/>
      <c r="CZL854" s="3"/>
      <c r="CZM854" s="3"/>
      <c r="CZN854" s="3"/>
      <c r="CZO854" s="3"/>
      <c r="CZP854" s="3"/>
      <c r="CZQ854" s="3"/>
      <c r="CZR854" s="3"/>
      <c r="CZS854" s="3"/>
      <c r="CZT854" s="3"/>
      <c r="CZU854" s="3"/>
      <c r="CZV854" s="3"/>
      <c r="CZW854" s="3"/>
      <c r="CZX854" s="3"/>
      <c r="CZY854" s="3"/>
      <c r="CZZ854" s="3"/>
      <c r="DAA854" s="3"/>
      <c r="DAB854" s="3"/>
      <c r="DAC854" s="3"/>
      <c r="DAD854" s="3"/>
      <c r="DAE854" s="3"/>
      <c r="DAF854" s="3"/>
      <c r="DAG854" s="3"/>
      <c r="DAH854" s="3"/>
      <c r="DAI854" s="3"/>
      <c r="DAJ854" s="3"/>
      <c r="DAK854" s="3"/>
      <c r="DAL854" s="3"/>
      <c r="DAM854" s="3"/>
      <c r="DAN854" s="3"/>
      <c r="DAO854" s="3"/>
      <c r="DAP854" s="3"/>
      <c r="DAQ854" s="3"/>
      <c r="DAR854" s="3"/>
      <c r="DAS854" s="3"/>
      <c r="DAT854" s="3"/>
      <c r="DAU854" s="3"/>
      <c r="DAV854" s="3"/>
      <c r="DAW854" s="3"/>
      <c r="DAX854" s="3"/>
      <c r="DAY854" s="3"/>
      <c r="DAZ854" s="3"/>
      <c r="DBA854" s="3"/>
      <c r="DBB854" s="3"/>
      <c r="DBC854" s="3"/>
      <c r="DBD854" s="3"/>
      <c r="DBE854" s="3"/>
      <c r="DBF854" s="3"/>
      <c r="DBG854" s="3"/>
      <c r="DBH854" s="3"/>
      <c r="DBI854" s="3"/>
      <c r="DBJ854" s="3"/>
      <c r="DBK854" s="3"/>
      <c r="DBL854" s="3"/>
      <c r="DBM854" s="3"/>
      <c r="DBN854" s="3"/>
      <c r="DBO854" s="3"/>
      <c r="DBP854" s="3"/>
      <c r="DBQ854" s="3"/>
      <c r="DBR854" s="3"/>
      <c r="DBS854" s="3"/>
      <c r="DBT854" s="3"/>
      <c r="DBU854" s="3"/>
      <c r="DBV854" s="3"/>
      <c r="DBW854" s="3"/>
      <c r="DBX854" s="3"/>
      <c r="DBY854" s="3"/>
      <c r="DBZ854" s="3"/>
      <c r="DCA854" s="3"/>
      <c r="DCB854" s="3"/>
      <c r="DCC854" s="3"/>
      <c r="DCD854" s="3"/>
      <c r="DCE854" s="3"/>
      <c r="DCF854" s="3"/>
      <c r="DCG854" s="3"/>
      <c r="DCH854" s="3"/>
      <c r="DCI854" s="3"/>
      <c r="DCJ854" s="3"/>
      <c r="DCK854" s="3"/>
      <c r="DCL854" s="3"/>
      <c r="DCM854" s="3"/>
      <c r="DCN854" s="3"/>
      <c r="DCO854" s="3"/>
      <c r="DCP854" s="3"/>
      <c r="DCQ854" s="3"/>
      <c r="DCR854" s="3"/>
      <c r="DCS854" s="3"/>
      <c r="DCT854" s="3"/>
      <c r="DCU854" s="3"/>
      <c r="DCV854" s="3"/>
      <c r="DCW854" s="3"/>
      <c r="DCX854" s="3"/>
      <c r="DCY854" s="3"/>
      <c r="DCZ854" s="3"/>
      <c r="DDA854" s="3"/>
      <c r="DDB854" s="3"/>
      <c r="DDC854" s="3"/>
      <c r="DDD854" s="3"/>
      <c r="DDE854" s="3"/>
      <c r="DDF854" s="3"/>
      <c r="DDG854" s="3"/>
      <c r="DDH854" s="3"/>
      <c r="DDI854" s="3"/>
      <c r="DDJ854" s="3"/>
      <c r="DDK854" s="3"/>
      <c r="DDL854" s="3"/>
      <c r="DDM854" s="3"/>
      <c r="DDN854" s="3"/>
      <c r="DDO854" s="3"/>
      <c r="DDP854" s="3"/>
      <c r="DDQ854" s="3"/>
      <c r="DDR854" s="3"/>
      <c r="DDS854" s="3"/>
      <c r="DDT854" s="3"/>
      <c r="DDU854" s="3"/>
      <c r="DDV854" s="3"/>
      <c r="DDW854" s="3"/>
      <c r="DDX854" s="3"/>
      <c r="DDY854" s="3"/>
      <c r="DDZ854" s="3"/>
      <c r="DEA854" s="3"/>
      <c r="DEB854" s="3"/>
      <c r="DEC854" s="3"/>
      <c r="DED854" s="3"/>
      <c r="DEE854" s="3"/>
      <c r="DEF854" s="3"/>
      <c r="DEG854" s="3"/>
      <c r="DEH854" s="3"/>
      <c r="DEI854" s="3"/>
      <c r="DEJ854" s="3"/>
      <c r="DEK854" s="3"/>
      <c r="DEL854" s="3"/>
      <c r="DEM854" s="3"/>
      <c r="DEN854" s="3"/>
      <c r="DEO854" s="3"/>
      <c r="DEP854" s="3"/>
      <c r="DEQ854" s="3"/>
      <c r="DER854" s="3"/>
      <c r="DES854" s="3"/>
      <c r="DET854" s="3"/>
      <c r="DEU854" s="3"/>
      <c r="DEV854" s="3"/>
      <c r="DEW854" s="3"/>
      <c r="DEX854" s="3"/>
      <c r="DEY854" s="3"/>
      <c r="DEZ854" s="3"/>
      <c r="DFA854" s="3"/>
      <c r="DFB854" s="3"/>
      <c r="DFC854" s="3"/>
      <c r="DFD854" s="3"/>
      <c r="DFE854" s="3"/>
      <c r="DFF854" s="3"/>
      <c r="DFG854" s="3"/>
      <c r="DFH854" s="3"/>
      <c r="DFI854" s="3"/>
      <c r="DFJ854" s="3"/>
      <c r="DFK854" s="3"/>
      <c r="DFL854" s="3"/>
      <c r="DFM854" s="3"/>
      <c r="DFN854" s="3"/>
      <c r="DFO854" s="3"/>
      <c r="DFP854" s="3"/>
      <c r="DFQ854" s="3"/>
      <c r="DFR854" s="3"/>
      <c r="DFS854" s="3"/>
      <c r="DFT854" s="3"/>
      <c r="DFU854" s="3"/>
      <c r="DFV854" s="3"/>
      <c r="DFW854" s="3"/>
      <c r="DFX854" s="3"/>
      <c r="DFY854" s="3"/>
      <c r="DFZ854" s="3"/>
      <c r="DGA854" s="3"/>
      <c r="DGB854" s="3"/>
      <c r="DGC854" s="3"/>
      <c r="DGD854" s="3"/>
      <c r="DGE854" s="3"/>
      <c r="DGF854" s="3"/>
      <c r="DGG854" s="3"/>
      <c r="DGH854" s="3"/>
      <c r="DGI854" s="3"/>
      <c r="DGJ854" s="3"/>
      <c r="DGK854" s="3"/>
      <c r="DGL854" s="3"/>
      <c r="DGM854" s="3"/>
      <c r="DGN854" s="3"/>
      <c r="DGO854" s="3"/>
      <c r="DGP854" s="3"/>
      <c r="DGQ854" s="3"/>
      <c r="DGR854" s="3"/>
      <c r="DGS854" s="3"/>
      <c r="DGT854" s="3"/>
      <c r="DGU854" s="3"/>
      <c r="DGV854" s="3"/>
      <c r="DGW854" s="3"/>
      <c r="DGX854" s="3"/>
      <c r="DGY854" s="3"/>
      <c r="DGZ854" s="3"/>
      <c r="DHA854" s="3"/>
      <c r="DHB854" s="3"/>
      <c r="DHC854" s="3"/>
      <c r="DHD854" s="3"/>
      <c r="DHE854" s="3"/>
      <c r="DHF854" s="3"/>
      <c r="DHG854" s="3"/>
      <c r="DHH854" s="3"/>
      <c r="DHI854" s="3"/>
      <c r="DHJ854" s="3"/>
      <c r="DHK854" s="3"/>
      <c r="DHL854" s="3"/>
      <c r="DHM854" s="3"/>
      <c r="DHN854" s="3"/>
      <c r="DHO854" s="3"/>
      <c r="DHP854" s="3"/>
      <c r="DHQ854" s="3"/>
      <c r="DHR854" s="3"/>
      <c r="DHS854" s="3"/>
      <c r="DHT854" s="3"/>
      <c r="DHU854" s="3"/>
      <c r="DHV854" s="3"/>
      <c r="DHW854" s="3"/>
      <c r="DHX854" s="3"/>
      <c r="DHY854" s="3"/>
      <c r="DHZ854" s="3"/>
      <c r="DIA854" s="3"/>
      <c r="DIB854" s="3"/>
      <c r="DIC854" s="3"/>
      <c r="DID854" s="3"/>
      <c r="DIE854" s="3"/>
      <c r="DIF854" s="3"/>
      <c r="DIG854" s="3"/>
      <c r="DIH854" s="3"/>
      <c r="DII854" s="3"/>
      <c r="DIJ854" s="3"/>
      <c r="DIK854" s="3"/>
      <c r="DIL854" s="3"/>
      <c r="DIM854" s="3"/>
      <c r="DIN854" s="3"/>
      <c r="DIO854" s="3"/>
      <c r="DIP854" s="3"/>
      <c r="DIQ854" s="3"/>
      <c r="DIR854" s="3"/>
      <c r="DIS854" s="3"/>
      <c r="DIT854" s="3"/>
      <c r="DIU854" s="3"/>
      <c r="DIV854" s="3"/>
      <c r="DIW854" s="3"/>
      <c r="DIX854" s="3"/>
      <c r="DIY854" s="3"/>
      <c r="DIZ854" s="3"/>
      <c r="DJA854" s="3"/>
      <c r="DJB854" s="3"/>
      <c r="DJC854" s="3"/>
      <c r="DJD854" s="3"/>
      <c r="DJE854" s="3"/>
      <c r="DJF854" s="3"/>
      <c r="DJG854" s="3"/>
      <c r="DJH854" s="3"/>
      <c r="DJI854" s="3"/>
      <c r="DJJ854" s="3"/>
      <c r="DJK854" s="3"/>
      <c r="DJL854" s="3"/>
      <c r="DJM854" s="3"/>
      <c r="DJN854" s="3"/>
      <c r="DJO854" s="3"/>
      <c r="DJP854" s="3"/>
      <c r="DJQ854" s="3"/>
      <c r="DJR854" s="3"/>
      <c r="DJS854" s="3"/>
      <c r="DJT854" s="3"/>
      <c r="DJU854" s="3"/>
      <c r="DJV854" s="3"/>
      <c r="DJW854" s="3"/>
      <c r="DJX854" s="3"/>
      <c r="DJY854" s="3"/>
      <c r="DJZ854" s="3"/>
      <c r="DKA854" s="3"/>
      <c r="DKB854" s="3"/>
      <c r="DKC854" s="3"/>
      <c r="DKD854" s="3"/>
      <c r="DKE854" s="3"/>
      <c r="DKF854" s="3"/>
      <c r="DKG854" s="3"/>
      <c r="DKH854" s="3"/>
      <c r="DKI854" s="3"/>
      <c r="DKJ854" s="3"/>
      <c r="DKK854" s="3"/>
      <c r="DKL854" s="3"/>
      <c r="DKM854" s="3"/>
      <c r="DKN854" s="3"/>
      <c r="DKO854" s="3"/>
      <c r="DKP854" s="3"/>
      <c r="DKQ854" s="3"/>
      <c r="DKR854" s="3"/>
      <c r="DKS854" s="3"/>
      <c r="DKT854" s="3"/>
      <c r="DKU854" s="3"/>
      <c r="DKV854" s="3"/>
      <c r="DKW854" s="3"/>
      <c r="DKX854" s="3"/>
      <c r="DKY854" s="3"/>
      <c r="DKZ854" s="3"/>
      <c r="DLA854" s="3"/>
      <c r="DLB854" s="3"/>
      <c r="DLC854" s="3"/>
      <c r="DLD854" s="3"/>
      <c r="DLE854" s="3"/>
      <c r="DLF854" s="3"/>
      <c r="DLG854" s="3"/>
      <c r="DLH854" s="3"/>
      <c r="DLI854" s="3"/>
      <c r="DLJ854" s="3"/>
      <c r="DLK854" s="3"/>
      <c r="DLL854" s="3"/>
      <c r="DLM854" s="3"/>
      <c r="DLN854" s="3"/>
      <c r="DLO854" s="3"/>
      <c r="DLP854" s="3"/>
      <c r="DLQ854" s="3"/>
      <c r="DLR854" s="3"/>
      <c r="DLS854" s="3"/>
      <c r="DLT854" s="3"/>
      <c r="DLU854" s="3"/>
      <c r="DLV854" s="3"/>
      <c r="DLW854" s="3"/>
      <c r="DLX854" s="3"/>
      <c r="DLY854" s="3"/>
      <c r="DLZ854" s="3"/>
      <c r="DMA854" s="3"/>
      <c r="DMB854" s="3"/>
      <c r="DMC854" s="3"/>
      <c r="DMD854" s="3"/>
      <c r="DME854" s="3"/>
      <c r="DMF854" s="3"/>
      <c r="DMG854" s="3"/>
      <c r="DMH854" s="3"/>
      <c r="DMI854" s="3"/>
      <c r="DMJ854" s="3"/>
      <c r="DMK854" s="3"/>
      <c r="DML854" s="3"/>
      <c r="DMM854" s="3"/>
      <c r="DMN854" s="3"/>
      <c r="DMO854" s="3"/>
      <c r="DMP854" s="3"/>
      <c r="DMQ854" s="3"/>
      <c r="DMR854" s="3"/>
      <c r="DMS854" s="3"/>
      <c r="DMT854" s="3"/>
      <c r="DMU854" s="3"/>
      <c r="DMV854" s="3"/>
      <c r="DMW854" s="3"/>
      <c r="DMX854" s="3"/>
      <c r="DMY854" s="3"/>
      <c r="DMZ854" s="3"/>
      <c r="DNA854" s="3"/>
      <c r="DNB854" s="3"/>
      <c r="DNC854" s="3"/>
      <c r="DND854" s="3"/>
      <c r="DNE854" s="3"/>
      <c r="DNF854" s="3"/>
      <c r="DNG854" s="3"/>
      <c r="DNH854" s="3"/>
      <c r="DNI854" s="3"/>
      <c r="DNJ854" s="3"/>
      <c r="DNK854" s="3"/>
      <c r="DNL854" s="3"/>
      <c r="DNM854" s="3"/>
      <c r="DNN854" s="3"/>
      <c r="DNO854" s="3"/>
      <c r="DNP854" s="3"/>
      <c r="DNQ854" s="3"/>
      <c r="DNR854" s="3"/>
      <c r="DNS854" s="3"/>
      <c r="DNT854" s="3"/>
      <c r="DNU854" s="3"/>
      <c r="DNV854" s="3"/>
      <c r="DNW854" s="3"/>
      <c r="DNX854" s="3"/>
      <c r="DNY854" s="3"/>
      <c r="DNZ854" s="3"/>
      <c r="DOA854" s="3"/>
      <c r="DOB854" s="3"/>
      <c r="DOC854" s="3"/>
      <c r="DOD854" s="3"/>
      <c r="DOE854" s="3"/>
      <c r="DOF854" s="3"/>
      <c r="DOG854" s="3"/>
      <c r="DOH854" s="3"/>
      <c r="DOI854" s="3"/>
      <c r="DOJ854" s="3"/>
      <c r="DOK854" s="3"/>
      <c r="DOL854" s="3"/>
      <c r="DOM854" s="3"/>
      <c r="DON854" s="3"/>
      <c r="DOO854" s="3"/>
      <c r="DOP854" s="3"/>
      <c r="DOQ854" s="3"/>
      <c r="DOR854" s="3"/>
      <c r="DOS854" s="3"/>
      <c r="DOT854" s="3"/>
      <c r="DOU854" s="3"/>
      <c r="DOV854" s="3"/>
      <c r="DOW854" s="3"/>
      <c r="DOX854" s="3"/>
      <c r="DOY854" s="3"/>
      <c r="DOZ854" s="3"/>
      <c r="DPA854" s="3"/>
      <c r="DPB854" s="3"/>
      <c r="DPC854" s="3"/>
      <c r="DPD854" s="3"/>
      <c r="DPE854" s="3"/>
      <c r="DPF854" s="3"/>
      <c r="DPG854" s="3"/>
      <c r="DPH854" s="3"/>
      <c r="DPI854" s="3"/>
      <c r="DPJ854" s="3"/>
      <c r="DPK854" s="3"/>
      <c r="DPL854" s="3"/>
      <c r="DPM854" s="3"/>
      <c r="DPN854" s="3"/>
      <c r="DPO854" s="3"/>
      <c r="DPP854" s="3"/>
      <c r="DPQ854" s="3"/>
      <c r="DPR854" s="3"/>
      <c r="DPS854" s="3"/>
      <c r="DPT854" s="3"/>
      <c r="DPU854" s="3"/>
      <c r="DPV854" s="3"/>
      <c r="DPW854" s="3"/>
      <c r="DPX854" s="3"/>
      <c r="DPY854" s="3"/>
      <c r="DPZ854" s="3"/>
      <c r="DQA854" s="3"/>
      <c r="DQB854" s="3"/>
      <c r="DQC854" s="3"/>
      <c r="DQD854" s="3"/>
      <c r="DQE854" s="3"/>
      <c r="DQF854" s="3"/>
      <c r="DQG854" s="3"/>
      <c r="DQH854" s="3"/>
      <c r="DQI854" s="3"/>
      <c r="DQJ854" s="3"/>
      <c r="DQK854" s="3"/>
      <c r="DQL854" s="3"/>
      <c r="DQM854" s="3"/>
      <c r="DQN854" s="3"/>
      <c r="DQO854" s="3"/>
      <c r="DQP854" s="3"/>
      <c r="DQQ854" s="3"/>
      <c r="DQR854" s="3"/>
      <c r="DQS854" s="3"/>
      <c r="DQT854" s="3"/>
      <c r="DQU854" s="3"/>
      <c r="DQV854" s="3"/>
      <c r="DQW854" s="3"/>
      <c r="DQX854" s="3"/>
      <c r="DQY854" s="3"/>
      <c r="DQZ854" s="3"/>
      <c r="DRA854" s="3"/>
      <c r="DRB854" s="3"/>
      <c r="DRC854" s="3"/>
      <c r="DRD854" s="3"/>
      <c r="DRE854" s="3"/>
      <c r="DRF854" s="3"/>
      <c r="DRG854" s="3"/>
      <c r="DRH854" s="3"/>
      <c r="DRI854" s="3"/>
      <c r="DRJ854" s="3"/>
      <c r="DRK854" s="3"/>
      <c r="DRL854" s="3"/>
      <c r="DRM854" s="3"/>
      <c r="DRN854" s="3"/>
      <c r="DRO854" s="3"/>
      <c r="DRP854" s="3"/>
      <c r="DRQ854" s="3"/>
      <c r="DRR854" s="3"/>
      <c r="DRS854" s="3"/>
      <c r="DRT854" s="3"/>
      <c r="DRU854" s="3"/>
      <c r="DRV854" s="3"/>
      <c r="DRW854" s="3"/>
      <c r="DRX854" s="3"/>
      <c r="DRY854" s="3"/>
      <c r="DRZ854" s="3"/>
      <c r="DSA854" s="3"/>
      <c r="DSB854" s="3"/>
      <c r="DSC854" s="3"/>
      <c r="DSD854" s="3"/>
      <c r="DSE854" s="3"/>
      <c r="DSF854" s="3"/>
      <c r="DSG854" s="3"/>
      <c r="DSH854" s="3"/>
      <c r="DSI854" s="3"/>
      <c r="DSJ854" s="3"/>
      <c r="DSK854" s="3"/>
      <c r="DSL854" s="3"/>
      <c r="DSM854" s="3"/>
      <c r="DSN854" s="3"/>
      <c r="DSO854" s="3"/>
      <c r="DSP854" s="3"/>
      <c r="DSQ854" s="3"/>
      <c r="DSR854" s="3"/>
      <c r="DSS854" s="3"/>
      <c r="DST854" s="3"/>
      <c r="DSU854" s="3"/>
      <c r="DSV854" s="3"/>
      <c r="DSW854" s="3"/>
      <c r="DSX854" s="3"/>
      <c r="DSY854" s="3"/>
      <c r="DSZ854" s="3"/>
      <c r="DTA854" s="3"/>
      <c r="DTB854" s="3"/>
      <c r="DTC854" s="3"/>
      <c r="DTD854" s="3"/>
      <c r="DTE854" s="3"/>
      <c r="DTF854" s="3"/>
      <c r="DTG854" s="3"/>
      <c r="DTH854" s="3"/>
      <c r="DTI854" s="3"/>
      <c r="DTJ854" s="3"/>
      <c r="DTK854" s="3"/>
      <c r="DTL854" s="3"/>
      <c r="DTM854" s="3"/>
      <c r="DTN854" s="3"/>
      <c r="DTO854" s="3"/>
      <c r="DTP854" s="3"/>
      <c r="DTQ854" s="3"/>
      <c r="DTR854" s="3"/>
      <c r="DTS854" s="3"/>
      <c r="DTT854" s="3"/>
      <c r="DTU854" s="3"/>
      <c r="DTV854" s="3"/>
      <c r="DTW854" s="3"/>
      <c r="DTX854" s="3"/>
      <c r="DTY854" s="3"/>
      <c r="DTZ854" s="3"/>
      <c r="DUA854" s="3"/>
      <c r="DUB854" s="3"/>
      <c r="DUC854" s="3"/>
      <c r="DUD854" s="3"/>
      <c r="DUE854" s="3"/>
      <c r="DUF854" s="3"/>
      <c r="DUG854" s="3"/>
      <c r="DUH854" s="3"/>
      <c r="DUI854" s="3"/>
      <c r="DUJ854" s="3"/>
      <c r="DUK854" s="3"/>
      <c r="DUL854" s="3"/>
      <c r="DUM854" s="3"/>
      <c r="DUN854" s="3"/>
      <c r="DUO854" s="3"/>
      <c r="DUP854" s="3"/>
      <c r="DUQ854" s="3"/>
      <c r="DUR854" s="3"/>
      <c r="DUS854" s="3"/>
      <c r="DUT854" s="3"/>
      <c r="DUU854" s="3"/>
      <c r="DUV854" s="3"/>
      <c r="DUW854" s="3"/>
      <c r="DUX854" s="3"/>
      <c r="DUY854" s="3"/>
      <c r="DUZ854" s="3"/>
      <c r="DVA854" s="3"/>
      <c r="DVB854" s="3"/>
      <c r="DVC854" s="3"/>
      <c r="DVD854" s="3"/>
      <c r="DVE854" s="3"/>
      <c r="DVF854" s="3"/>
      <c r="DVG854" s="3"/>
      <c r="DVH854" s="3"/>
      <c r="DVI854" s="3"/>
      <c r="DVJ854" s="3"/>
      <c r="DVK854" s="3"/>
      <c r="DVL854" s="3"/>
      <c r="DVM854" s="3"/>
      <c r="DVN854" s="3"/>
      <c r="DVO854" s="3"/>
      <c r="DVP854" s="3"/>
      <c r="DVQ854" s="3"/>
      <c r="DVR854" s="3"/>
      <c r="DVS854" s="3"/>
      <c r="DVT854" s="3"/>
      <c r="DVU854" s="3"/>
      <c r="DVV854" s="3"/>
      <c r="DVW854" s="3"/>
      <c r="DVX854" s="3"/>
      <c r="DVY854" s="3"/>
      <c r="DVZ854" s="3"/>
      <c r="DWA854" s="3"/>
      <c r="DWB854" s="3"/>
      <c r="DWC854" s="3"/>
      <c r="DWD854" s="3"/>
      <c r="DWE854" s="3"/>
      <c r="DWF854" s="3"/>
      <c r="DWG854" s="3"/>
      <c r="DWH854" s="3"/>
      <c r="DWI854" s="3"/>
      <c r="DWJ854" s="3"/>
      <c r="DWK854" s="3"/>
      <c r="DWL854" s="3"/>
      <c r="DWM854" s="3"/>
      <c r="DWN854" s="3"/>
      <c r="DWO854" s="3"/>
      <c r="DWP854" s="3"/>
      <c r="DWQ854" s="3"/>
      <c r="DWR854" s="3"/>
      <c r="DWS854" s="3"/>
      <c r="DWT854" s="3"/>
      <c r="DWU854" s="3"/>
      <c r="DWV854" s="3"/>
      <c r="DWW854" s="3"/>
      <c r="DWX854" s="3"/>
      <c r="DWY854" s="3"/>
      <c r="DWZ854" s="3"/>
      <c r="DXA854" s="3"/>
      <c r="DXB854" s="3"/>
      <c r="DXC854" s="3"/>
      <c r="DXD854" s="3"/>
      <c r="DXE854" s="3"/>
      <c r="DXF854" s="3"/>
      <c r="DXG854" s="3"/>
      <c r="DXH854" s="3"/>
      <c r="DXI854" s="3"/>
      <c r="DXJ854" s="3"/>
      <c r="DXK854" s="3"/>
      <c r="DXL854" s="3"/>
      <c r="DXM854" s="3"/>
      <c r="DXN854" s="3"/>
      <c r="DXO854" s="3"/>
      <c r="DXP854" s="3"/>
      <c r="DXQ854" s="3"/>
      <c r="DXR854" s="3"/>
      <c r="DXS854" s="3"/>
      <c r="DXT854" s="3"/>
      <c r="DXU854" s="3"/>
      <c r="DXV854" s="3"/>
      <c r="DXW854" s="3"/>
      <c r="DXX854" s="3"/>
      <c r="DXY854" s="3"/>
      <c r="DXZ854" s="3"/>
      <c r="DYA854" s="3"/>
      <c r="DYB854" s="3"/>
      <c r="DYC854" s="3"/>
      <c r="DYD854" s="3"/>
      <c r="DYE854" s="3"/>
      <c r="DYF854" s="3"/>
      <c r="DYG854" s="3"/>
      <c r="DYH854" s="3"/>
      <c r="DYI854" s="3"/>
      <c r="DYJ854" s="3"/>
      <c r="DYK854" s="3"/>
      <c r="DYL854" s="3"/>
      <c r="DYM854" s="3"/>
      <c r="DYN854" s="3"/>
      <c r="DYO854" s="3"/>
      <c r="DYP854" s="3"/>
      <c r="DYQ854" s="3"/>
      <c r="DYR854" s="3"/>
      <c r="DYS854" s="3"/>
      <c r="DYT854" s="3"/>
      <c r="DYU854" s="3"/>
      <c r="DYV854" s="3"/>
      <c r="DYW854" s="3"/>
      <c r="DYX854" s="3"/>
      <c r="DYY854" s="3"/>
      <c r="DYZ854" s="3"/>
      <c r="DZA854" s="3"/>
      <c r="DZB854" s="3"/>
      <c r="DZC854" s="3"/>
      <c r="DZD854" s="3"/>
      <c r="DZE854" s="3"/>
      <c r="DZF854" s="3"/>
      <c r="DZG854" s="3"/>
      <c r="DZH854" s="3"/>
      <c r="DZI854" s="3"/>
      <c r="DZJ854" s="3"/>
      <c r="DZK854" s="3"/>
      <c r="DZL854" s="3"/>
      <c r="DZM854" s="3"/>
      <c r="DZN854" s="3"/>
      <c r="DZO854" s="3"/>
      <c r="DZP854" s="3"/>
      <c r="DZQ854" s="3"/>
      <c r="DZR854" s="3"/>
      <c r="DZS854" s="3"/>
      <c r="DZT854" s="3"/>
      <c r="DZU854" s="3"/>
      <c r="DZV854" s="3"/>
      <c r="DZW854" s="3"/>
      <c r="DZX854" s="3"/>
      <c r="DZY854" s="3"/>
      <c r="DZZ854" s="3"/>
      <c r="EAA854" s="3"/>
      <c r="EAB854" s="3"/>
      <c r="EAC854" s="3"/>
      <c r="EAD854" s="3"/>
      <c r="EAE854" s="3"/>
      <c r="EAF854" s="3"/>
      <c r="EAG854" s="3"/>
      <c r="EAH854" s="3"/>
      <c r="EAI854" s="3"/>
      <c r="EAJ854" s="3"/>
      <c r="EAK854" s="3"/>
      <c r="EAL854" s="3"/>
      <c r="EAM854" s="3"/>
      <c r="EAN854" s="3"/>
      <c r="EAO854" s="3"/>
      <c r="EAP854" s="3"/>
      <c r="EAQ854" s="3"/>
      <c r="EAR854" s="3"/>
      <c r="EAS854" s="3"/>
      <c r="EAT854" s="3"/>
      <c r="EAU854" s="3"/>
      <c r="EAV854" s="3"/>
      <c r="EAW854" s="3"/>
      <c r="EAX854" s="3"/>
      <c r="EAY854" s="3"/>
      <c r="EAZ854" s="3"/>
      <c r="EBA854" s="3"/>
      <c r="EBB854" s="3"/>
      <c r="EBC854" s="3"/>
      <c r="EBD854" s="3"/>
      <c r="EBE854" s="3"/>
      <c r="EBF854" s="3"/>
      <c r="EBG854" s="3"/>
      <c r="EBH854" s="3"/>
      <c r="EBI854" s="3"/>
      <c r="EBJ854" s="3"/>
      <c r="EBK854" s="3"/>
      <c r="EBL854" s="3"/>
      <c r="EBM854" s="3"/>
      <c r="EBN854" s="3"/>
      <c r="EBO854" s="3"/>
      <c r="EBP854" s="3"/>
      <c r="EBQ854" s="3"/>
      <c r="EBR854" s="3"/>
      <c r="EBS854" s="3"/>
      <c r="EBT854" s="3"/>
      <c r="EBU854" s="3"/>
      <c r="EBV854" s="3"/>
      <c r="EBW854" s="3"/>
      <c r="EBX854" s="3"/>
      <c r="EBY854" s="3"/>
      <c r="EBZ854" s="3"/>
      <c r="ECA854" s="3"/>
      <c r="ECB854" s="3"/>
      <c r="ECC854" s="3"/>
      <c r="ECD854" s="3"/>
      <c r="ECE854" s="3"/>
      <c r="ECF854" s="3"/>
      <c r="ECG854" s="3"/>
      <c r="ECH854" s="3"/>
      <c r="ECI854" s="3"/>
      <c r="ECJ854" s="3"/>
      <c r="ECK854" s="3"/>
      <c r="ECL854" s="3"/>
      <c r="ECM854" s="3"/>
      <c r="ECN854" s="3"/>
      <c r="ECO854" s="3"/>
      <c r="ECP854" s="3"/>
      <c r="ECQ854" s="3"/>
      <c r="ECR854" s="3"/>
      <c r="ECS854" s="3"/>
      <c r="ECT854" s="3"/>
      <c r="ECU854" s="3"/>
      <c r="ECV854" s="3"/>
      <c r="ECW854" s="3"/>
      <c r="ECX854" s="3"/>
      <c r="ECY854" s="3"/>
      <c r="ECZ854" s="3"/>
      <c r="EDA854" s="3"/>
      <c r="EDB854" s="3"/>
      <c r="EDC854" s="3"/>
      <c r="EDD854" s="3"/>
      <c r="EDE854" s="3"/>
      <c r="EDF854" s="3"/>
      <c r="EDG854" s="3"/>
      <c r="EDH854" s="3"/>
      <c r="EDI854" s="3"/>
      <c r="EDJ854" s="3"/>
      <c r="EDK854" s="3"/>
      <c r="EDL854" s="3"/>
      <c r="EDM854" s="3"/>
      <c r="EDN854" s="3"/>
      <c r="EDO854" s="3"/>
      <c r="EDP854" s="3"/>
      <c r="EDQ854" s="3"/>
      <c r="EDR854" s="3"/>
      <c r="EDS854" s="3"/>
      <c r="EDT854" s="3"/>
      <c r="EDU854" s="3"/>
      <c r="EDV854" s="3"/>
      <c r="EDW854" s="3"/>
      <c r="EDX854" s="3"/>
      <c r="EDY854" s="3"/>
      <c r="EDZ854" s="3"/>
      <c r="EEA854" s="3"/>
      <c r="EEB854" s="3"/>
      <c r="EEC854" s="3"/>
      <c r="EED854" s="3"/>
      <c r="EEE854" s="3"/>
      <c r="EEF854" s="3"/>
      <c r="EEG854" s="3"/>
      <c r="EEH854" s="3"/>
      <c r="EEI854" s="3"/>
      <c r="EEJ854" s="3"/>
      <c r="EEK854" s="3"/>
      <c r="EEL854" s="3"/>
      <c r="EEM854" s="3"/>
      <c r="EEN854" s="3"/>
      <c r="EEO854" s="3"/>
      <c r="EEP854" s="3"/>
      <c r="EEQ854" s="3"/>
      <c r="EER854" s="3"/>
      <c r="EES854" s="3"/>
      <c r="EET854" s="3"/>
      <c r="EEU854" s="3"/>
      <c r="EEV854" s="3"/>
      <c r="EEW854" s="3"/>
      <c r="EEX854" s="3"/>
      <c r="EEY854" s="3"/>
      <c r="EEZ854" s="3"/>
      <c r="EFA854" s="3"/>
      <c r="EFB854" s="3"/>
      <c r="EFC854" s="3"/>
      <c r="EFD854" s="3"/>
      <c r="EFE854" s="3"/>
      <c r="EFF854" s="3"/>
      <c r="EFG854" s="3"/>
      <c r="EFH854" s="3"/>
      <c r="EFI854" s="3"/>
      <c r="EFJ854" s="3"/>
      <c r="EFK854" s="3"/>
      <c r="EFL854" s="3"/>
      <c r="EFM854" s="3"/>
      <c r="EFN854" s="3"/>
      <c r="EFO854" s="3"/>
      <c r="EFP854" s="3"/>
      <c r="EFQ854" s="3"/>
      <c r="EFR854" s="3"/>
      <c r="EFS854" s="3"/>
      <c r="EFT854" s="3"/>
      <c r="EFU854" s="3"/>
      <c r="EFV854" s="3"/>
      <c r="EFW854" s="3"/>
      <c r="EFX854" s="3"/>
      <c r="EFY854" s="3"/>
      <c r="EFZ854" s="3"/>
      <c r="EGA854" s="3"/>
      <c r="EGB854" s="3"/>
      <c r="EGC854" s="3"/>
      <c r="EGD854" s="3"/>
      <c r="EGE854" s="3"/>
      <c r="EGF854" s="3"/>
      <c r="EGG854" s="3"/>
      <c r="EGH854" s="3"/>
      <c r="EGI854" s="3"/>
      <c r="EGJ854" s="3"/>
      <c r="EGK854" s="3"/>
      <c r="EGL854" s="3"/>
      <c r="EGM854" s="3"/>
      <c r="EGN854" s="3"/>
      <c r="EGO854" s="3"/>
      <c r="EGP854" s="3"/>
      <c r="EGQ854" s="3"/>
      <c r="EGR854" s="3"/>
      <c r="EGS854" s="3"/>
      <c r="EGT854" s="3"/>
      <c r="EGU854" s="3"/>
      <c r="EGV854" s="3"/>
      <c r="EGW854" s="3"/>
      <c r="EGX854" s="3"/>
      <c r="EGY854" s="3"/>
      <c r="EGZ854" s="3"/>
      <c r="EHA854" s="3"/>
      <c r="EHB854" s="3"/>
      <c r="EHC854" s="3"/>
      <c r="EHD854" s="3"/>
      <c r="EHE854" s="3"/>
      <c r="EHF854" s="3"/>
      <c r="EHG854" s="3"/>
      <c r="EHH854" s="3"/>
      <c r="EHI854" s="3"/>
      <c r="EHJ854" s="3"/>
      <c r="EHK854" s="3"/>
      <c r="EHL854" s="3"/>
      <c r="EHM854" s="3"/>
      <c r="EHN854" s="3"/>
      <c r="EHO854" s="3"/>
      <c r="EHP854" s="3"/>
      <c r="EHQ854" s="3"/>
      <c r="EHR854" s="3"/>
      <c r="EHS854" s="3"/>
      <c r="EHT854" s="3"/>
      <c r="EHU854" s="3"/>
      <c r="EHV854" s="3"/>
      <c r="EHW854" s="3"/>
      <c r="EHX854" s="3"/>
      <c r="EHY854" s="3"/>
      <c r="EHZ854" s="3"/>
      <c r="EIA854" s="3"/>
      <c r="EIB854" s="3"/>
      <c r="EIC854" s="3"/>
      <c r="EID854" s="3"/>
      <c r="EIE854" s="3"/>
      <c r="EIF854" s="3"/>
      <c r="EIG854" s="3"/>
      <c r="EIH854" s="3"/>
      <c r="EII854" s="3"/>
      <c r="EIJ854" s="3"/>
      <c r="EIK854" s="3"/>
      <c r="EIL854" s="3"/>
      <c r="EIM854" s="3"/>
      <c r="EIN854" s="3"/>
      <c r="EIO854" s="3"/>
      <c r="EIP854" s="3"/>
      <c r="EIQ854" s="3"/>
      <c r="EIR854" s="3"/>
      <c r="EIS854" s="3"/>
      <c r="EIT854" s="3"/>
      <c r="EIU854" s="3"/>
      <c r="EIV854" s="3"/>
      <c r="EIW854" s="3"/>
      <c r="EIX854" s="3"/>
      <c r="EIY854" s="3"/>
      <c r="EIZ854" s="3"/>
      <c r="EJA854" s="3"/>
      <c r="EJB854" s="3"/>
      <c r="EJC854" s="3"/>
      <c r="EJD854" s="3"/>
      <c r="EJE854" s="3"/>
      <c r="EJF854" s="3"/>
      <c r="EJG854" s="3"/>
      <c r="EJH854" s="3"/>
      <c r="EJI854" s="3"/>
      <c r="EJJ854" s="3"/>
      <c r="EJK854" s="3"/>
      <c r="EJL854" s="3"/>
      <c r="EJM854" s="3"/>
      <c r="EJN854" s="3"/>
      <c r="EJO854" s="3"/>
      <c r="EJP854" s="3"/>
      <c r="EJQ854" s="3"/>
      <c r="EJR854" s="3"/>
      <c r="EJS854" s="3"/>
      <c r="EJT854" s="3"/>
      <c r="EJU854" s="3"/>
      <c r="EJV854" s="3"/>
      <c r="EJW854" s="3"/>
      <c r="EJX854" s="3"/>
      <c r="EJY854" s="3"/>
      <c r="EJZ854" s="3"/>
      <c r="EKA854" s="3"/>
      <c r="EKB854" s="3"/>
      <c r="EKC854" s="3"/>
      <c r="EKD854" s="3"/>
      <c r="EKE854" s="3"/>
      <c r="EKF854" s="3"/>
      <c r="EKG854" s="3"/>
      <c r="EKH854" s="3"/>
      <c r="EKI854" s="3"/>
      <c r="EKJ854" s="3"/>
      <c r="EKK854" s="3"/>
      <c r="EKL854" s="3"/>
      <c r="EKM854" s="3"/>
      <c r="EKN854" s="3"/>
      <c r="EKO854" s="3"/>
      <c r="EKP854" s="3"/>
      <c r="EKQ854" s="3"/>
      <c r="EKR854" s="3"/>
      <c r="EKS854" s="3"/>
      <c r="EKT854" s="3"/>
      <c r="EKU854" s="3"/>
      <c r="EKV854" s="3"/>
      <c r="EKW854" s="3"/>
      <c r="EKX854" s="3"/>
      <c r="EKY854" s="3"/>
      <c r="EKZ854" s="3"/>
      <c r="ELA854" s="3"/>
      <c r="ELB854" s="3"/>
      <c r="ELC854" s="3"/>
      <c r="ELD854" s="3"/>
      <c r="ELE854" s="3"/>
      <c r="ELF854" s="3"/>
      <c r="ELG854" s="3"/>
      <c r="ELH854" s="3"/>
      <c r="ELI854" s="3"/>
      <c r="ELJ854" s="3"/>
      <c r="ELK854" s="3"/>
      <c r="ELL854" s="3"/>
      <c r="ELM854" s="3"/>
      <c r="ELN854" s="3"/>
      <c r="ELO854" s="3"/>
      <c r="ELP854" s="3"/>
      <c r="ELQ854" s="3"/>
      <c r="ELR854" s="3"/>
      <c r="ELS854" s="3"/>
      <c r="ELT854" s="3"/>
      <c r="ELU854" s="3"/>
      <c r="ELV854" s="3"/>
      <c r="ELW854" s="3"/>
      <c r="ELX854" s="3"/>
      <c r="ELY854" s="3"/>
      <c r="ELZ854" s="3"/>
      <c r="EMA854" s="3"/>
      <c r="EMB854" s="3"/>
      <c r="EMC854" s="3"/>
      <c r="EMD854" s="3"/>
      <c r="EME854" s="3"/>
      <c r="EMF854" s="3"/>
      <c r="EMG854" s="3"/>
      <c r="EMH854" s="3"/>
      <c r="EMI854" s="3"/>
      <c r="EMJ854" s="3"/>
      <c r="EMK854" s="3"/>
      <c r="EML854" s="3"/>
      <c r="EMM854" s="3"/>
      <c r="EMN854" s="3"/>
      <c r="EMO854" s="3"/>
      <c r="EMP854" s="3"/>
      <c r="EMQ854" s="3"/>
      <c r="EMR854" s="3"/>
      <c r="EMS854" s="3"/>
      <c r="EMT854" s="3"/>
      <c r="EMU854" s="3"/>
      <c r="EMV854" s="3"/>
      <c r="EMW854" s="3"/>
      <c r="EMX854" s="3"/>
      <c r="EMY854" s="3"/>
      <c r="EMZ854" s="3"/>
      <c r="ENA854" s="3"/>
      <c r="ENB854" s="3"/>
      <c r="ENC854" s="3"/>
      <c r="END854" s="3"/>
      <c r="ENE854" s="3"/>
      <c r="ENF854" s="3"/>
      <c r="ENG854" s="3"/>
      <c r="ENH854" s="3"/>
      <c r="ENI854" s="3"/>
      <c r="ENJ854" s="3"/>
      <c r="ENK854" s="3"/>
      <c r="ENL854" s="3"/>
      <c r="ENM854" s="3"/>
      <c r="ENN854" s="3"/>
      <c r="ENO854" s="3"/>
      <c r="ENP854" s="3"/>
      <c r="ENQ854" s="3"/>
      <c r="ENR854" s="3"/>
      <c r="ENS854" s="3"/>
      <c r="ENT854" s="3"/>
      <c r="ENU854" s="3"/>
      <c r="ENV854" s="3"/>
      <c r="ENW854" s="3"/>
      <c r="ENX854" s="3"/>
      <c r="ENY854" s="3"/>
      <c r="ENZ854" s="3"/>
      <c r="EOA854" s="3"/>
      <c r="EOB854" s="3"/>
      <c r="EOC854" s="3"/>
      <c r="EOD854" s="3"/>
      <c r="EOE854" s="3"/>
      <c r="EOF854" s="3"/>
      <c r="EOG854" s="3"/>
      <c r="EOH854" s="3"/>
      <c r="EOI854" s="3"/>
      <c r="EOJ854" s="3"/>
      <c r="EOK854" s="3"/>
      <c r="EOL854" s="3"/>
      <c r="EOM854" s="3"/>
      <c r="EON854" s="3"/>
      <c r="EOO854" s="3"/>
      <c r="EOP854" s="3"/>
      <c r="EOQ854" s="3"/>
      <c r="EOR854" s="3"/>
      <c r="EOS854" s="3"/>
      <c r="EOT854" s="3"/>
      <c r="EOU854" s="3"/>
      <c r="EOV854" s="3"/>
      <c r="EOW854" s="3"/>
      <c r="EOX854" s="3"/>
      <c r="EOY854" s="3"/>
      <c r="EOZ854" s="3"/>
      <c r="EPA854" s="3"/>
      <c r="EPB854" s="3"/>
      <c r="EPC854" s="3"/>
      <c r="EPD854" s="3"/>
      <c r="EPE854" s="3"/>
      <c r="EPF854" s="3"/>
      <c r="EPG854" s="3"/>
      <c r="EPH854" s="3"/>
      <c r="EPI854" s="3"/>
      <c r="EPJ854" s="3"/>
      <c r="EPK854" s="3"/>
      <c r="EPL854" s="3"/>
      <c r="EPM854" s="3"/>
      <c r="EPN854" s="3"/>
      <c r="EPO854" s="3"/>
      <c r="EPP854" s="3"/>
      <c r="EPQ854" s="3"/>
      <c r="EPR854" s="3"/>
      <c r="EPS854" s="3"/>
      <c r="EPT854" s="3"/>
      <c r="EPU854" s="3"/>
      <c r="EPV854" s="3"/>
      <c r="EPW854" s="3"/>
      <c r="EPX854" s="3"/>
      <c r="EPY854" s="3"/>
      <c r="EPZ854" s="3"/>
      <c r="EQA854" s="3"/>
      <c r="EQB854" s="3"/>
      <c r="EQC854" s="3"/>
      <c r="EQD854" s="3"/>
      <c r="EQE854" s="3"/>
      <c r="EQF854" s="3"/>
      <c r="EQG854" s="3"/>
      <c r="EQH854" s="3"/>
      <c r="EQI854" s="3"/>
      <c r="EQJ854" s="3"/>
      <c r="EQK854" s="3"/>
      <c r="EQL854" s="3"/>
      <c r="EQM854" s="3"/>
      <c r="EQN854" s="3"/>
      <c r="EQO854" s="3"/>
      <c r="EQP854" s="3"/>
      <c r="EQQ854" s="3"/>
      <c r="EQR854" s="3"/>
      <c r="EQS854" s="3"/>
      <c r="EQT854" s="3"/>
      <c r="EQU854" s="3"/>
      <c r="EQV854" s="3"/>
      <c r="EQW854" s="3"/>
      <c r="EQX854" s="3"/>
      <c r="EQY854" s="3"/>
      <c r="EQZ854" s="3"/>
      <c r="ERA854" s="3"/>
      <c r="ERB854" s="3"/>
      <c r="ERC854" s="3"/>
      <c r="ERD854" s="3"/>
      <c r="ERE854" s="3"/>
      <c r="ERF854" s="3"/>
      <c r="ERG854" s="3"/>
      <c r="ERH854" s="3"/>
      <c r="ERI854" s="3"/>
      <c r="ERJ854" s="3"/>
      <c r="ERK854" s="3"/>
      <c r="ERL854" s="3"/>
      <c r="ERM854" s="3"/>
      <c r="ERN854" s="3"/>
      <c r="ERO854" s="3"/>
      <c r="ERP854" s="3"/>
      <c r="ERQ854" s="3"/>
      <c r="ERR854" s="3"/>
      <c r="ERS854" s="3"/>
      <c r="ERT854" s="3"/>
      <c r="ERU854" s="3"/>
      <c r="ERV854" s="3"/>
      <c r="ERW854" s="3"/>
      <c r="ERX854" s="3"/>
      <c r="ERY854" s="3"/>
      <c r="ERZ854" s="3"/>
      <c r="ESA854" s="3"/>
      <c r="ESB854" s="3"/>
      <c r="ESC854" s="3"/>
      <c r="ESD854" s="3"/>
      <c r="ESE854" s="3"/>
      <c r="ESF854" s="3"/>
      <c r="ESG854" s="3"/>
      <c r="ESH854" s="3"/>
      <c r="ESI854" s="3"/>
      <c r="ESJ854" s="3"/>
      <c r="ESK854" s="3"/>
      <c r="ESL854" s="3"/>
      <c r="ESM854" s="3"/>
      <c r="ESN854" s="3"/>
      <c r="ESO854" s="3"/>
      <c r="ESP854" s="3"/>
      <c r="ESQ854" s="3"/>
      <c r="ESR854" s="3"/>
      <c r="ESS854" s="3"/>
      <c r="EST854" s="3"/>
      <c r="ESU854" s="3"/>
      <c r="ESV854" s="3"/>
      <c r="ESW854" s="3"/>
      <c r="ESX854" s="3"/>
      <c r="ESY854" s="3"/>
      <c r="ESZ854" s="3"/>
      <c r="ETA854" s="3"/>
      <c r="ETB854" s="3"/>
      <c r="ETC854" s="3"/>
      <c r="ETD854" s="3"/>
      <c r="ETE854" s="3"/>
      <c r="ETF854" s="3"/>
      <c r="ETG854" s="3"/>
      <c r="ETH854" s="3"/>
      <c r="ETI854" s="3"/>
      <c r="ETJ854" s="3"/>
      <c r="ETK854" s="3"/>
      <c r="ETL854" s="3"/>
      <c r="ETM854" s="3"/>
      <c r="ETN854" s="3"/>
      <c r="ETO854" s="3"/>
      <c r="ETP854" s="3"/>
      <c r="ETQ854" s="3"/>
      <c r="ETR854" s="3"/>
      <c r="ETS854" s="3"/>
      <c r="ETT854" s="3"/>
      <c r="ETU854" s="3"/>
      <c r="ETV854" s="3"/>
      <c r="ETW854" s="3"/>
      <c r="ETX854" s="3"/>
      <c r="ETY854" s="3"/>
      <c r="ETZ854" s="3"/>
      <c r="EUA854" s="3"/>
      <c r="EUB854" s="3"/>
      <c r="EUC854" s="3"/>
      <c r="EUD854" s="3"/>
      <c r="EUE854" s="3"/>
      <c r="EUF854" s="3"/>
      <c r="EUG854" s="3"/>
      <c r="EUH854" s="3"/>
      <c r="EUI854" s="3"/>
      <c r="EUJ854" s="3"/>
      <c r="EUK854" s="3"/>
      <c r="EUL854" s="3"/>
      <c r="EUM854" s="3"/>
      <c r="EUN854" s="3"/>
      <c r="EUO854" s="3"/>
      <c r="EUP854" s="3"/>
      <c r="EUQ854" s="3"/>
      <c r="EUR854" s="3"/>
      <c r="EUS854" s="3"/>
      <c r="EUT854" s="3"/>
      <c r="EUU854" s="3"/>
      <c r="EUV854" s="3"/>
      <c r="EUW854" s="3"/>
      <c r="EUX854" s="3"/>
      <c r="EUY854" s="3"/>
      <c r="EUZ854" s="3"/>
      <c r="EVA854" s="3"/>
      <c r="EVB854" s="3"/>
      <c r="EVC854" s="3"/>
      <c r="EVD854" s="3"/>
      <c r="EVE854" s="3"/>
      <c r="EVF854" s="3"/>
      <c r="EVG854" s="3"/>
      <c r="EVH854" s="3"/>
      <c r="EVI854" s="3"/>
      <c r="EVJ854" s="3"/>
      <c r="EVK854" s="3"/>
      <c r="EVL854" s="3"/>
      <c r="EVM854" s="3"/>
      <c r="EVN854" s="3"/>
      <c r="EVO854" s="3"/>
      <c r="EVP854" s="3"/>
      <c r="EVQ854" s="3"/>
      <c r="EVR854" s="3"/>
      <c r="EVS854" s="3"/>
      <c r="EVT854" s="3"/>
      <c r="EVU854" s="3"/>
      <c r="EVV854" s="3"/>
      <c r="EVW854" s="3"/>
      <c r="EVX854" s="3"/>
      <c r="EVY854" s="3"/>
      <c r="EVZ854" s="3"/>
      <c r="EWA854" s="3"/>
      <c r="EWB854" s="3"/>
      <c r="EWC854" s="3"/>
      <c r="EWD854" s="3"/>
      <c r="EWE854" s="3"/>
      <c r="EWF854" s="3"/>
      <c r="EWG854" s="3"/>
      <c r="EWH854" s="3"/>
      <c r="EWI854" s="3"/>
      <c r="EWJ854" s="3"/>
      <c r="EWK854" s="3"/>
      <c r="EWL854" s="3"/>
      <c r="EWM854" s="3"/>
      <c r="EWN854" s="3"/>
      <c r="EWO854" s="3"/>
      <c r="EWP854" s="3"/>
      <c r="EWQ854" s="3"/>
      <c r="EWR854" s="3"/>
      <c r="EWS854" s="3"/>
      <c r="EWT854" s="3"/>
      <c r="EWU854" s="3"/>
      <c r="EWV854" s="3"/>
      <c r="EWW854" s="3"/>
      <c r="EWX854" s="3"/>
      <c r="EWY854" s="3"/>
      <c r="EWZ854" s="3"/>
      <c r="EXA854" s="3"/>
      <c r="EXB854" s="3"/>
      <c r="EXC854" s="3"/>
      <c r="EXD854" s="3"/>
      <c r="EXE854" s="3"/>
      <c r="EXF854" s="3"/>
      <c r="EXG854" s="3"/>
      <c r="EXH854" s="3"/>
      <c r="EXI854" s="3"/>
      <c r="EXJ854" s="3"/>
      <c r="EXK854" s="3"/>
      <c r="EXL854" s="3"/>
      <c r="EXM854" s="3"/>
      <c r="EXN854" s="3"/>
      <c r="EXO854" s="3"/>
      <c r="EXP854" s="3"/>
      <c r="EXQ854" s="3"/>
      <c r="EXR854" s="3"/>
      <c r="EXS854" s="3"/>
      <c r="EXT854" s="3"/>
      <c r="EXU854" s="3"/>
      <c r="EXV854" s="3"/>
      <c r="EXW854" s="3"/>
      <c r="EXX854" s="3"/>
      <c r="EXY854" s="3"/>
      <c r="EXZ854" s="3"/>
      <c r="EYA854" s="3"/>
      <c r="EYB854" s="3"/>
      <c r="EYC854" s="3"/>
      <c r="EYD854" s="3"/>
      <c r="EYE854" s="3"/>
      <c r="EYF854" s="3"/>
      <c r="EYG854" s="3"/>
      <c r="EYH854" s="3"/>
      <c r="EYI854" s="3"/>
      <c r="EYJ854" s="3"/>
      <c r="EYK854" s="3"/>
      <c r="EYL854" s="3"/>
      <c r="EYM854" s="3"/>
      <c r="EYN854" s="3"/>
      <c r="EYO854" s="3"/>
      <c r="EYP854" s="3"/>
      <c r="EYQ854" s="3"/>
      <c r="EYR854" s="3"/>
      <c r="EYS854" s="3"/>
      <c r="EYT854" s="3"/>
      <c r="EYU854" s="3"/>
      <c r="EYV854" s="3"/>
      <c r="EYW854" s="3"/>
      <c r="EYX854" s="3"/>
      <c r="EYY854" s="3"/>
      <c r="EYZ854" s="3"/>
      <c r="EZA854" s="3"/>
      <c r="EZB854" s="3"/>
      <c r="EZC854" s="3"/>
      <c r="EZD854" s="3"/>
      <c r="EZE854" s="3"/>
      <c r="EZF854" s="3"/>
      <c r="EZG854" s="3"/>
      <c r="EZH854" s="3"/>
      <c r="EZI854" s="3"/>
      <c r="EZJ854" s="3"/>
      <c r="EZK854" s="3"/>
      <c r="EZL854" s="3"/>
      <c r="EZM854" s="3"/>
      <c r="EZN854" s="3"/>
      <c r="EZO854" s="3"/>
      <c r="EZP854" s="3"/>
      <c r="EZQ854" s="3"/>
      <c r="EZR854" s="3"/>
      <c r="EZS854" s="3"/>
      <c r="EZT854" s="3"/>
      <c r="EZU854" s="3"/>
      <c r="EZV854" s="3"/>
      <c r="EZW854" s="3"/>
      <c r="EZX854" s="3"/>
      <c r="EZY854" s="3"/>
      <c r="EZZ854" s="3"/>
      <c r="FAA854" s="3"/>
      <c r="FAB854" s="3"/>
      <c r="FAC854" s="3"/>
      <c r="FAD854" s="3"/>
      <c r="FAE854" s="3"/>
      <c r="FAF854" s="3"/>
      <c r="FAG854" s="3"/>
      <c r="FAH854" s="3"/>
      <c r="FAI854" s="3"/>
      <c r="FAJ854" s="3"/>
      <c r="FAK854" s="3"/>
      <c r="FAL854" s="3"/>
      <c r="FAM854" s="3"/>
      <c r="FAN854" s="3"/>
      <c r="FAO854" s="3"/>
      <c r="FAP854" s="3"/>
      <c r="FAQ854" s="3"/>
      <c r="FAR854" s="3"/>
      <c r="FAS854" s="3"/>
      <c r="FAT854" s="3"/>
      <c r="FAU854" s="3"/>
      <c r="FAV854" s="3"/>
      <c r="FAW854" s="3"/>
      <c r="FAX854" s="3"/>
      <c r="FAY854" s="3"/>
      <c r="FAZ854" s="3"/>
      <c r="FBA854" s="3"/>
      <c r="FBB854" s="3"/>
      <c r="FBC854" s="3"/>
      <c r="FBD854" s="3"/>
      <c r="FBE854" s="3"/>
      <c r="FBF854" s="3"/>
      <c r="FBG854" s="3"/>
      <c r="FBH854" s="3"/>
      <c r="FBI854" s="3"/>
      <c r="FBJ854" s="3"/>
      <c r="FBK854" s="3"/>
      <c r="FBL854" s="3"/>
      <c r="FBM854" s="3"/>
      <c r="FBN854" s="3"/>
      <c r="FBO854" s="3"/>
      <c r="FBP854" s="3"/>
      <c r="FBQ854" s="3"/>
      <c r="FBR854" s="3"/>
      <c r="FBS854" s="3"/>
      <c r="FBT854" s="3"/>
      <c r="FBU854" s="3"/>
      <c r="FBV854" s="3"/>
      <c r="FBW854" s="3"/>
      <c r="FBX854" s="3"/>
      <c r="FBY854" s="3"/>
      <c r="FBZ854" s="3"/>
      <c r="FCA854" s="3"/>
      <c r="FCB854" s="3"/>
      <c r="FCC854" s="3"/>
      <c r="FCD854" s="3"/>
      <c r="FCE854" s="3"/>
      <c r="FCF854" s="3"/>
      <c r="FCG854" s="3"/>
      <c r="FCH854" s="3"/>
      <c r="FCI854" s="3"/>
      <c r="FCJ854" s="3"/>
      <c r="FCK854" s="3"/>
      <c r="FCL854" s="3"/>
      <c r="FCM854" s="3"/>
      <c r="FCN854" s="3"/>
      <c r="FCO854" s="3"/>
      <c r="FCP854" s="3"/>
      <c r="FCQ854" s="3"/>
      <c r="FCR854" s="3"/>
      <c r="FCS854" s="3"/>
      <c r="FCT854" s="3"/>
      <c r="FCU854" s="3"/>
      <c r="FCV854" s="3"/>
      <c r="FCW854" s="3"/>
      <c r="FCX854" s="3"/>
      <c r="FCY854" s="3"/>
      <c r="FCZ854" s="3"/>
      <c r="FDA854" s="3"/>
      <c r="FDB854" s="3"/>
      <c r="FDC854" s="3"/>
      <c r="FDD854" s="3"/>
      <c r="FDE854" s="3"/>
      <c r="FDF854" s="3"/>
      <c r="FDG854" s="3"/>
      <c r="FDH854" s="3"/>
      <c r="FDI854" s="3"/>
      <c r="FDJ854" s="3"/>
      <c r="FDK854" s="3"/>
      <c r="FDL854" s="3"/>
      <c r="FDM854" s="3"/>
      <c r="FDN854" s="3"/>
      <c r="FDO854" s="3"/>
      <c r="FDP854" s="3"/>
      <c r="FDQ854" s="3"/>
      <c r="FDR854" s="3"/>
      <c r="FDS854" s="3"/>
      <c r="FDT854" s="3"/>
      <c r="FDU854" s="3"/>
      <c r="FDV854" s="3"/>
      <c r="FDW854" s="3"/>
      <c r="FDX854" s="3"/>
      <c r="FDY854" s="3"/>
      <c r="FDZ854" s="3"/>
      <c r="FEA854" s="3"/>
      <c r="FEB854" s="3"/>
      <c r="FEC854" s="3"/>
      <c r="FED854" s="3"/>
      <c r="FEE854" s="3"/>
      <c r="FEF854" s="3"/>
      <c r="FEG854" s="3"/>
      <c r="FEH854" s="3"/>
      <c r="FEI854" s="3"/>
      <c r="FEJ854" s="3"/>
      <c r="FEK854" s="3"/>
      <c r="FEL854" s="3"/>
      <c r="FEM854" s="3"/>
      <c r="FEN854" s="3"/>
      <c r="FEO854" s="3"/>
      <c r="FEP854" s="3"/>
      <c r="FEQ854" s="3"/>
      <c r="FER854" s="3"/>
      <c r="FES854" s="3"/>
      <c r="FET854" s="3"/>
      <c r="FEU854" s="3"/>
      <c r="FEV854" s="3"/>
      <c r="FEW854" s="3"/>
      <c r="FEX854" s="3"/>
      <c r="FEY854" s="3"/>
      <c r="FEZ854" s="3"/>
      <c r="FFA854" s="3"/>
      <c r="FFB854" s="3"/>
      <c r="FFC854" s="3"/>
      <c r="FFD854" s="3"/>
      <c r="FFE854" s="3"/>
      <c r="FFF854" s="3"/>
      <c r="FFG854" s="3"/>
      <c r="FFH854" s="3"/>
      <c r="FFI854" s="3"/>
      <c r="FFJ854" s="3"/>
      <c r="FFK854" s="3"/>
      <c r="FFL854" s="3"/>
      <c r="FFM854" s="3"/>
      <c r="FFN854" s="3"/>
      <c r="FFO854" s="3"/>
      <c r="FFP854" s="3"/>
      <c r="FFQ854" s="3"/>
      <c r="FFR854" s="3"/>
      <c r="FFS854" s="3"/>
      <c r="FFT854" s="3"/>
      <c r="FFU854" s="3"/>
      <c r="FFV854" s="3"/>
      <c r="FFW854" s="3"/>
      <c r="FFX854" s="3"/>
      <c r="FFY854" s="3"/>
      <c r="FFZ854" s="3"/>
      <c r="FGA854" s="3"/>
      <c r="FGB854" s="3"/>
      <c r="FGC854" s="3"/>
      <c r="FGD854" s="3"/>
      <c r="FGE854" s="3"/>
      <c r="FGF854" s="3"/>
      <c r="FGG854" s="3"/>
      <c r="FGH854" s="3"/>
      <c r="FGI854" s="3"/>
      <c r="FGJ854" s="3"/>
      <c r="FGK854" s="3"/>
      <c r="FGL854" s="3"/>
      <c r="FGM854" s="3"/>
      <c r="FGN854" s="3"/>
      <c r="FGO854" s="3"/>
      <c r="FGP854" s="3"/>
      <c r="FGQ854" s="3"/>
      <c r="FGR854" s="3"/>
      <c r="FGS854" s="3"/>
      <c r="FGT854" s="3"/>
      <c r="FGU854" s="3"/>
      <c r="FGV854" s="3"/>
      <c r="FGW854" s="3"/>
      <c r="FGX854" s="3"/>
      <c r="FGY854" s="3"/>
      <c r="FGZ854" s="3"/>
      <c r="FHA854" s="3"/>
      <c r="FHB854" s="3"/>
      <c r="FHC854" s="3"/>
      <c r="FHD854" s="3"/>
      <c r="FHE854" s="3"/>
      <c r="FHF854" s="3"/>
      <c r="FHG854" s="3"/>
      <c r="FHH854" s="3"/>
      <c r="FHI854" s="3"/>
      <c r="FHJ854" s="3"/>
      <c r="FHK854" s="3"/>
      <c r="FHL854" s="3"/>
      <c r="FHM854" s="3"/>
      <c r="FHN854" s="3"/>
      <c r="FHO854" s="3"/>
      <c r="FHP854" s="3"/>
      <c r="FHQ854" s="3"/>
      <c r="FHR854" s="3"/>
      <c r="FHS854" s="3"/>
      <c r="FHT854" s="3"/>
      <c r="FHU854" s="3"/>
      <c r="FHV854" s="3"/>
      <c r="FHW854" s="3"/>
      <c r="FHX854" s="3"/>
      <c r="FHY854" s="3"/>
      <c r="FHZ854" s="3"/>
      <c r="FIA854" s="3"/>
      <c r="FIB854" s="3"/>
      <c r="FIC854" s="3"/>
      <c r="FID854" s="3"/>
      <c r="FIE854" s="3"/>
      <c r="FIF854" s="3"/>
      <c r="FIG854" s="3"/>
      <c r="FIH854" s="3"/>
      <c r="FII854" s="3"/>
      <c r="FIJ854" s="3"/>
      <c r="FIK854" s="3"/>
      <c r="FIL854" s="3"/>
      <c r="FIM854" s="3"/>
      <c r="FIN854" s="3"/>
      <c r="FIO854" s="3"/>
      <c r="FIP854" s="3"/>
      <c r="FIQ854" s="3"/>
      <c r="FIR854" s="3"/>
      <c r="FIS854" s="3"/>
      <c r="FIT854" s="3"/>
      <c r="FIU854" s="3"/>
      <c r="FIV854" s="3"/>
      <c r="FIW854" s="3"/>
      <c r="FIX854" s="3"/>
      <c r="FIY854" s="3"/>
      <c r="FIZ854" s="3"/>
      <c r="FJA854" s="3"/>
      <c r="FJB854" s="3"/>
      <c r="FJC854" s="3"/>
      <c r="FJD854" s="3"/>
      <c r="FJE854" s="3"/>
      <c r="FJF854" s="3"/>
      <c r="FJG854" s="3"/>
      <c r="FJH854" s="3"/>
      <c r="FJI854" s="3"/>
      <c r="FJJ854" s="3"/>
      <c r="FJK854" s="3"/>
      <c r="FJL854" s="3"/>
      <c r="FJM854" s="3"/>
      <c r="FJN854" s="3"/>
      <c r="FJO854" s="3"/>
      <c r="FJP854" s="3"/>
      <c r="FJQ854" s="3"/>
      <c r="FJR854" s="3"/>
      <c r="FJS854" s="3"/>
      <c r="FJT854" s="3"/>
      <c r="FJU854" s="3"/>
      <c r="FJV854" s="3"/>
      <c r="FJW854" s="3"/>
      <c r="FJX854" s="3"/>
      <c r="FJY854" s="3"/>
      <c r="FJZ854" s="3"/>
      <c r="FKA854" s="3"/>
      <c r="FKB854" s="3"/>
      <c r="FKC854" s="3"/>
      <c r="FKD854" s="3"/>
      <c r="FKE854" s="3"/>
      <c r="FKF854" s="3"/>
      <c r="FKG854" s="3"/>
      <c r="FKH854" s="3"/>
      <c r="FKI854" s="3"/>
      <c r="FKJ854" s="3"/>
      <c r="FKK854" s="3"/>
      <c r="FKL854" s="3"/>
      <c r="FKM854" s="3"/>
      <c r="FKN854" s="3"/>
      <c r="FKO854" s="3"/>
      <c r="FKP854" s="3"/>
      <c r="FKQ854" s="3"/>
      <c r="FKR854" s="3"/>
      <c r="FKS854" s="3"/>
      <c r="FKT854" s="3"/>
      <c r="FKU854" s="3"/>
      <c r="FKV854" s="3"/>
      <c r="FKW854" s="3"/>
      <c r="FKX854" s="3"/>
      <c r="FKY854" s="3"/>
      <c r="FKZ854" s="3"/>
      <c r="FLA854" s="3"/>
      <c r="FLB854" s="3"/>
      <c r="FLC854" s="3"/>
      <c r="FLD854" s="3"/>
      <c r="FLE854" s="3"/>
      <c r="FLF854" s="3"/>
      <c r="FLG854" s="3"/>
      <c r="FLH854" s="3"/>
      <c r="FLI854" s="3"/>
      <c r="FLJ854" s="3"/>
      <c r="FLK854" s="3"/>
      <c r="FLL854" s="3"/>
      <c r="FLM854" s="3"/>
      <c r="FLN854" s="3"/>
      <c r="FLO854" s="3"/>
      <c r="FLP854" s="3"/>
      <c r="FLQ854" s="3"/>
      <c r="FLR854" s="3"/>
      <c r="FLS854" s="3"/>
      <c r="FLT854" s="3"/>
      <c r="FLU854" s="3"/>
      <c r="FLV854" s="3"/>
      <c r="FLW854" s="3"/>
      <c r="FLX854" s="3"/>
      <c r="FLY854" s="3"/>
      <c r="FLZ854" s="3"/>
      <c r="FMA854" s="3"/>
      <c r="FMB854" s="3"/>
      <c r="FMC854" s="3"/>
      <c r="FMD854" s="3"/>
      <c r="FME854" s="3"/>
      <c r="FMF854" s="3"/>
      <c r="FMG854" s="3"/>
      <c r="FMH854" s="3"/>
      <c r="FMI854" s="3"/>
      <c r="FMJ854" s="3"/>
      <c r="FMK854" s="3"/>
      <c r="FML854" s="3"/>
      <c r="FMM854" s="3"/>
      <c r="FMN854" s="3"/>
      <c r="FMO854" s="3"/>
      <c r="FMP854" s="3"/>
      <c r="FMQ854" s="3"/>
      <c r="FMR854" s="3"/>
      <c r="FMS854" s="3"/>
      <c r="FMT854" s="3"/>
      <c r="FMU854" s="3"/>
      <c r="FMV854" s="3"/>
      <c r="FMW854" s="3"/>
      <c r="FMX854" s="3"/>
      <c r="FMY854" s="3"/>
      <c r="FMZ854" s="3"/>
      <c r="FNA854" s="3"/>
      <c r="FNB854" s="3"/>
      <c r="FNC854" s="3"/>
      <c r="FND854" s="3"/>
      <c r="FNE854" s="3"/>
      <c r="FNF854" s="3"/>
      <c r="FNG854" s="3"/>
      <c r="FNH854" s="3"/>
      <c r="FNI854" s="3"/>
      <c r="FNJ854" s="3"/>
      <c r="FNK854" s="3"/>
      <c r="FNL854" s="3"/>
      <c r="FNM854" s="3"/>
      <c r="FNN854" s="3"/>
      <c r="FNO854" s="3"/>
      <c r="FNP854" s="3"/>
      <c r="FNQ854" s="3"/>
      <c r="FNR854" s="3"/>
      <c r="FNS854" s="3"/>
      <c r="FNT854" s="3"/>
      <c r="FNU854" s="3"/>
      <c r="FNV854" s="3"/>
      <c r="FNW854" s="3"/>
      <c r="FNX854" s="3"/>
      <c r="FNY854" s="3"/>
      <c r="FNZ854" s="3"/>
      <c r="FOA854" s="3"/>
      <c r="FOB854" s="3"/>
      <c r="FOC854" s="3"/>
      <c r="FOD854" s="3"/>
      <c r="FOE854" s="3"/>
      <c r="FOF854" s="3"/>
      <c r="FOG854" s="3"/>
      <c r="FOH854" s="3"/>
      <c r="FOI854" s="3"/>
      <c r="FOJ854" s="3"/>
      <c r="FOK854" s="3"/>
      <c r="FOL854" s="3"/>
      <c r="FOM854" s="3"/>
      <c r="FON854" s="3"/>
      <c r="FOO854" s="3"/>
      <c r="FOP854" s="3"/>
      <c r="FOQ854" s="3"/>
      <c r="FOR854" s="3"/>
      <c r="FOS854" s="3"/>
      <c r="FOT854" s="3"/>
      <c r="FOU854" s="3"/>
      <c r="FOV854" s="3"/>
      <c r="FOW854" s="3"/>
      <c r="FOX854" s="3"/>
      <c r="FOY854" s="3"/>
      <c r="FOZ854" s="3"/>
      <c r="FPA854" s="3"/>
      <c r="FPB854" s="3"/>
      <c r="FPC854" s="3"/>
      <c r="FPD854" s="3"/>
      <c r="FPE854" s="3"/>
      <c r="FPF854" s="3"/>
      <c r="FPG854" s="3"/>
      <c r="FPH854" s="3"/>
      <c r="FPI854" s="3"/>
      <c r="FPJ854" s="3"/>
      <c r="FPK854" s="3"/>
      <c r="FPL854" s="3"/>
      <c r="FPM854" s="3"/>
      <c r="FPN854" s="3"/>
      <c r="FPO854" s="3"/>
      <c r="FPP854" s="3"/>
      <c r="FPQ854" s="3"/>
      <c r="FPR854" s="3"/>
      <c r="FPS854" s="3"/>
      <c r="FPT854" s="3"/>
      <c r="FPU854" s="3"/>
      <c r="FPV854" s="3"/>
      <c r="FPW854" s="3"/>
      <c r="FPX854" s="3"/>
      <c r="FPY854" s="3"/>
      <c r="FPZ854" s="3"/>
      <c r="FQA854" s="3"/>
      <c r="FQB854" s="3"/>
      <c r="FQC854" s="3"/>
      <c r="FQD854" s="3"/>
      <c r="FQE854" s="3"/>
      <c r="FQF854" s="3"/>
      <c r="FQG854" s="3"/>
      <c r="FQH854" s="3"/>
      <c r="FQI854" s="3"/>
      <c r="FQJ854" s="3"/>
      <c r="FQK854" s="3"/>
      <c r="FQL854" s="3"/>
      <c r="FQM854" s="3"/>
      <c r="FQN854" s="3"/>
      <c r="FQO854" s="3"/>
      <c r="FQP854" s="3"/>
      <c r="FQQ854" s="3"/>
      <c r="FQR854" s="3"/>
      <c r="FQS854" s="3"/>
      <c r="FQT854" s="3"/>
      <c r="FQU854" s="3"/>
      <c r="FQV854" s="3"/>
      <c r="FQW854" s="3"/>
      <c r="FQX854" s="3"/>
      <c r="FQY854" s="3"/>
      <c r="FQZ854" s="3"/>
      <c r="FRA854" s="3"/>
      <c r="FRB854" s="3"/>
      <c r="FRC854" s="3"/>
      <c r="FRD854" s="3"/>
      <c r="FRE854" s="3"/>
      <c r="FRF854" s="3"/>
      <c r="FRG854" s="3"/>
      <c r="FRH854" s="3"/>
      <c r="FRI854" s="3"/>
      <c r="FRJ854" s="3"/>
      <c r="FRK854" s="3"/>
      <c r="FRL854" s="3"/>
      <c r="FRM854" s="3"/>
      <c r="FRN854" s="3"/>
      <c r="FRO854" s="3"/>
      <c r="FRP854" s="3"/>
      <c r="FRQ854" s="3"/>
      <c r="FRR854" s="3"/>
      <c r="FRS854" s="3"/>
      <c r="FRT854" s="3"/>
      <c r="FRU854" s="3"/>
      <c r="FRV854" s="3"/>
      <c r="FRW854" s="3"/>
      <c r="FRX854" s="3"/>
      <c r="FRY854" s="3"/>
      <c r="FRZ854" s="3"/>
      <c r="FSA854" s="3"/>
      <c r="FSB854" s="3"/>
      <c r="FSC854" s="3"/>
      <c r="FSD854" s="3"/>
      <c r="FSE854" s="3"/>
      <c r="FSF854" s="3"/>
      <c r="FSG854" s="3"/>
      <c r="FSH854" s="3"/>
      <c r="FSI854" s="3"/>
      <c r="FSJ854" s="3"/>
      <c r="FSK854" s="3"/>
      <c r="FSL854" s="3"/>
      <c r="FSM854" s="3"/>
      <c r="FSN854" s="3"/>
      <c r="FSO854" s="3"/>
      <c r="FSP854" s="3"/>
      <c r="FSQ854" s="3"/>
      <c r="FSR854" s="3"/>
      <c r="FSS854" s="3"/>
      <c r="FST854" s="3"/>
      <c r="FSU854" s="3"/>
      <c r="FSV854" s="3"/>
      <c r="FSW854" s="3"/>
      <c r="FSX854" s="3"/>
      <c r="FSY854" s="3"/>
      <c r="FSZ854" s="3"/>
      <c r="FTA854" s="3"/>
      <c r="FTB854" s="3"/>
      <c r="FTC854" s="3"/>
      <c r="FTD854" s="3"/>
      <c r="FTE854" s="3"/>
      <c r="FTF854" s="3"/>
      <c r="FTG854" s="3"/>
      <c r="FTH854" s="3"/>
      <c r="FTI854" s="3"/>
      <c r="FTJ854" s="3"/>
      <c r="FTK854" s="3"/>
      <c r="FTL854" s="3"/>
      <c r="FTM854" s="3"/>
      <c r="FTN854" s="3"/>
      <c r="FTO854" s="3"/>
      <c r="FTP854" s="3"/>
      <c r="FTQ854" s="3"/>
      <c r="FTR854" s="3"/>
      <c r="FTS854" s="3"/>
      <c r="FTT854" s="3"/>
      <c r="FTU854" s="3"/>
      <c r="FTV854" s="3"/>
      <c r="FTW854" s="3"/>
      <c r="FTX854" s="3"/>
      <c r="FTY854" s="3"/>
      <c r="FTZ854" s="3"/>
      <c r="FUA854" s="3"/>
      <c r="FUB854" s="3"/>
      <c r="FUC854" s="3"/>
      <c r="FUD854" s="3"/>
      <c r="FUE854" s="3"/>
      <c r="FUF854" s="3"/>
      <c r="FUG854" s="3"/>
      <c r="FUH854" s="3"/>
      <c r="FUI854" s="3"/>
      <c r="FUJ854" s="3"/>
      <c r="FUK854" s="3"/>
      <c r="FUL854" s="3"/>
      <c r="FUM854" s="3"/>
      <c r="FUN854" s="3"/>
      <c r="FUO854" s="3"/>
      <c r="FUP854" s="3"/>
      <c r="FUQ854" s="3"/>
      <c r="FUR854" s="3"/>
      <c r="FUS854" s="3"/>
      <c r="FUT854" s="3"/>
      <c r="FUU854" s="3"/>
      <c r="FUV854" s="3"/>
      <c r="FUW854" s="3"/>
      <c r="FUX854" s="3"/>
      <c r="FUY854" s="3"/>
      <c r="FUZ854" s="3"/>
      <c r="FVA854" s="3"/>
      <c r="FVB854" s="3"/>
      <c r="FVC854" s="3"/>
      <c r="FVD854" s="3"/>
      <c r="FVE854" s="3"/>
      <c r="FVF854" s="3"/>
      <c r="FVG854" s="3"/>
      <c r="FVH854" s="3"/>
      <c r="FVI854" s="3"/>
      <c r="FVJ854" s="3"/>
      <c r="FVK854" s="3"/>
      <c r="FVL854" s="3"/>
      <c r="FVM854" s="3"/>
      <c r="FVN854" s="3"/>
      <c r="FVO854" s="3"/>
      <c r="FVP854" s="3"/>
      <c r="FVQ854" s="3"/>
      <c r="FVR854" s="3"/>
      <c r="FVS854" s="3"/>
      <c r="FVT854" s="3"/>
      <c r="FVU854" s="3"/>
      <c r="FVV854" s="3"/>
      <c r="FVW854" s="3"/>
      <c r="FVX854" s="3"/>
      <c r="FVY854" s="3"/>
      <c r="FVZ854" s="3"/>
      <c r="FWA854" s="3"/>
      <c r="FWB854" s="3"/>
      <c r="FWC854" s="3"/>
      <c r="FWD854" s="3"/>
      <c r="FWE854" s="3"/>
      <c r="FWF854" s="3"/>
      <c r="FWG854" s="3"/>
      <c r="FWH854" s="3"/>
      <c r="FWI854" s="3"/>
      <c r="FWJ854" s="3"/>
      <c r="FWK854" s="3"/>
      <c r="FWL854" s="3"/>
      <c r="FWM854" s="3"/>
      <c r="FWN854" s="3"/>
      <c r="FWO854" s="3"/>
      <c r="FWP854" s="3"/>
      <c r="FWQ854" s="3"/>
      <c r="FWR854" s="3"/>
      <c r="FWS854" s="3"/>
      <c r="FWT854" s="3"/>
      <c r="FWU854" s="3"/>
      <c r="FWV854" s="3"/>
      <c r="FWW854" s="3"/>
      <c r="FWX854" s="3"/>
      <c r="FWY854" s="3"/>
      <c r="FWZ854" s="3"/>
      <c r="FXA854" s="3"/>
      <c r="FXB854" s="3"/>
      <c r="FXC854" s="3"/>
      <c r="FXD854" s="3"/>
      <c r="FXE854" s="3"/>
      <c r="FXF854" s="3"/>
      <c r="FXG854" s="3"/>
      <c r="FXH854" s="3"/>
      <c r="FXI854" s="3"/>
      <c r="FXJ854" s="3"/>
      <c r="FXK854" s="3"/>
      <c r="FXL854" s="3"/>
      <c r="FXM854" s="3"/>
      <c r="FXN854" s="3"/>
      <c r="FXO854" s="3"/>
      <c r="FXP854" s="3"/>
      <c r="FXQ854" s="3"/>
      <c r="FXR854" s="3"/>
      <c r="FXS854" s="3"/>
      <c r="FXT854" s="3"/>
      <c r="FXU854" s="3"/>
      <c r="FXV854" s="3"/>
      <c r="FXW854" s="3"/>
      <c r="FXX854" s="3"/>
      <c r="FXY854" s="3"/>
      <c r="FXZ854" s="3"/>
      <c r="FYA854" s="3"/>
      <c r="FYB854" s="3"/>
      <c r="FYC854" s="3"/>
      <c r="FYD854" s="3"/>
      <c r="FYE854" s="3"/>
      <c r="FYF854" s="3"/>
      <c r="FYG854" s="3"/>
      <c r="FYH854" s="3"/>
      <c r="FYI854" s="3"/>
      <c r="FYJ854" s="3"/>
      <c r="FYK854" s="3"/>
      <c r="FYL854" s="3"/>
      <c r="FYM854" s="3"/>
      <c r="FYN854" s="3"/>
      <c r="FYO854" s="3"/>
      <c r="FYP854" s="3"/>
      <c r="FYQ854" s="3"/>
      <c r="FYR854" s="3"/>
      <c r="FYS854" s="3"/>
      <c r="FYT854" s="3"/>
      <c r="FYU854" s="3"/>
      <c r="FYV854" s="3"/>
      <c r="FYW854" s="3"/>
      <c r="FYX854" s="3"/>
      <c r="FYY854" s="3"/>
      <c r="FYZ854" s="3"/>
      <c r="FZA854" s="3"/>
      <c r="FZB854" s="3"/>
      <c r="FZC854" s="3"/>
      <c r="FZD854" s="3"/>
      <c r="FZE854" s="3"/>
      <c r="FZF854" s="3"/>
      <c r="FZG854" s="3"/>
      <c r="FZH854" s="3"/>
      <c r="FZI854" s="3"/>
      <c r="FZJ854" s="3"/>
      <c r="FZK854" s="3"/>
      <c r="FZL854" s="3"/>
      <c r="FZM854" s="3"/>
      <c r="FZN854" s="3"/>
      <c r="FZO854" s="3"/>
      <c r="FZP854" s="3"/>
      <c r="FZQ854" s="3"/>
      <c r="FZR854" s="3"/>
      <c r="FZS854" s="3"/>
      <c r="FZT854" s="3"/>
      <c r="FZU854" s="3"/>
      <c r="FZV854" s="3"/>
      <c r="FZW854" s="3"/>
      <c r="FZX854" s="3"/>
      <c r="FZY854" s="3"/>
      <c r="FZZ854" s="3"/>
      <c r="GAA854" s="3"/>
      <c r="GAB854" s="3"/>
      <c r="GAC854" s="3"/>
      <c r="GAD854" s="3"/>
      <c r="GAE854" s="3"/>
      <c r="GAF854" s="3"/>
      <c r="GAG854" s="3"/>
      <c r="GAH854" s="3"/>
      <c r="GAI854" s="3"/>
      <c r="GAJ854" s="3"/>
      <c r="GAK854" s="3"/>
      <c r="GAL854" s="3"/>
      <c r="GAM854" s="3"/>
      <c r="GAN854" s="3"/>
      <c r="GAO854" s="3"/>
      <c r="GAP854" s="3"/>
      <c r="GAQ854" s="3"/>
      <c r="GAR854" s="3"/>
      <c r="GAS854" s="3"/>
      <c r="GAT854" s="3"/>
      <c r="GAU854" s="3"/>
      <c r="GAV854" s="3"/>
      <c r="GAW854" s="3"/>
      <c r="GAX854" s="3"/>
      <c r="GAY854" s="3"/>
      <c r="GAZ854" s="3"/>
      <c r="GBA854" s="3"/>
      <c r="GBB854" s="3"/>
      <c r="GBC854" s="3"/>
      <c r="GBD854" s="3"/>
      <c r="GBE854" s="3"/>
      <c r="GBF854" s="3"/>
      <c r="GBG854" s="3"/>
      <c r="GBH854" s="3"/>
      <c r="GBI854" s="3"/>
      <c r="GBJ854" s="3"/>
      <c r="GBK854" s="3"/>
      <c r="GBL854" s="3"/>
      <c r="GBM854" s="3"/>
      <c r="GBN854" s="3"/>
      <c r="GBO854" s="3"/>
      <c r="GBP854" s="3"/>
      <c r="GBQ854" s="3"/>
      <c r="GBR854" s="3"/>
      <c r="GBS854" s="3"/>
      <c r="GBT854" s="3"/>
      <c r="GBU854" s="3"/>
      <c r="GBV854" s="3"/>
      <c r="GBW854" s="3"/>
      <c r="GBX854" s="3"/>
      <c r="GBY854" s="3"/>
      <c r="GBZ854" s="3"/>
      <c r="GCA854" s="3"/>
      <c r="GCB854" s="3"/>
      <c r="GCC854" s="3"/>
      <c r="GCD854" s="3"/>
      <c r="GCE854" s="3"/>
      <c r="GCF854" s="3"/>
      <c r="GCG854" s="3"/>
      <c r="GCH854" s="3"/>
      <c r="GCI854" s="3"/>
      <c r="GCJ854" s="3"/>
      <c r="GCK854" s="3"/>
      <c r="GCL854" s="3"/>
      <c r="GCM854" s="3"/>
      <c r="GCN854" s="3"/>
      <c r="GCO854" s="3"/>
      <c r="GCP854" s="3"/>
      <c r="GCQ854" s="3"/>
      <c r="GCR854" s="3"/>
      <c r="GCS854" s="3"/>
      <c r="GCT854" s="3"/>
      <c r="GCU854" s="3"/>
      <c r="GCV854" s="3"/>
      <c r="GCW854" s="3"/>
      <c r="GCX854" s="3"/>
      <c r="GCY854" s="3"/>
      <c r="GCZ854" s="3"/>
      <c r="GDA854" s="3"/>
      <c r="GDB854" s="3"/>
      <c r="GDC854" s="3"/>
      <c r="GDD854" s="3"/>
      <c r="GDE854" s="3"/>
      <c r="GDF854" s="3"/>
      <c r="GDG854" s="3"/>
      <c r="GDH854" s="3"/>
      <c r="GDI854" s="3"/>
      <c r="GDJ854" s="3"/>
      <c r="GDK854" s="3"/>
      <c r="GDL854" s="3"/>
      <c r="GDM854" s="3"/>
      <c r="GDN854" s="3"/>
      <c r="GDO854" s="3"/>
      <c r="GDP854" s="3"/>
      <c r="GDQ854" s="3"/>
      <c r="GDR854" s="3"/>
      <c r="GDS854" s="3"/>
      <c r="GDT854" s="3"/>
      <c r="GDU854" s="3"/>
      <c r="GDV854" s="3"/>
      <c r="GDW854" s="3"/>
      <c r="GDX854" s="3"/>
      <c r="GDY854" s="3"/>
      <c r="GDZ854" s="3"/>
      <c r="GEA854" s="3"/>
      <c r="GEB854" s="3"/>
      <c r="GEC854" s="3"/>
      <c r="GED854" s="3"/>
      <c r="GEE854" s="3"/>
      <c r="GEF854" s="3"/>
      <c r="GEG854" s="3"/>
      <c r="GEH854" s="3"/>
      <c r="GEI854" s="3"/>
      <c r="GEJ854" s="3"/>
      <c r="GEK854" s="3"/>
      <c r="GEL854" s="3"/>
      <c r="GEM854" s="3"/>
      <c r="GEN854" s="3"/>
      <c r="GEO854" s="3"/>
      <c r="GEP854" s="3"/>
      <c r="GEQ854" s="3"/>
      <c r="GER854" s="3"/>
      <c r="GES854" s="3"/>
      <c r="GET854" s="3"/>
      <c r="GEU854" s="3"/>
      <c r="GEV854" s="3"/>
      <c r="GEW854" s="3"/>
      <c r="GEX854" s="3"/>
      <c r="GEY854" s="3"/>
      <c r="GEZ854" s="3"/>
      <c r="GFA854" s="3"/>
      <c r="GFB854" s="3"/>
      <c r="GFC854" s="3"/>
      <c r="GFD854" s="3"/>
      <c r="GFE854" s="3"/>
      <c r="GFF854" s="3"/>
      <c r="GFG854" s="3"/>
      <c r="GFH854" s="3"/>
      <c r="GFI854" s="3"/>
      <c r="GFJ854" s="3"/>
      <c r="GFK854" s="3"/>
      <c r="GFL854" s="3"/>
      <c r="GFM854" s="3"/>
      <c r="GFN854" s="3"/>
      <c r="GFO854" s="3"/>
      <c r="GFP854" s="3"/>
      <c r="GFQ854" s="3"/>
      <c r="GFR854" s="3"/>
      <c r="GFS854" s="3"/>
      <c r="GFT854" s="3"/>
      <c r="GFU854" s="3"/>
      <c r="GFV854" s="3"/>
      <c r="GFW854" s="3"/>
      <c r="GFX854" s="3"/>
      <c r="GFY854" s="3"/>
      <c r="GFZ854" s="3"/>
      <c r="GGA854" s="3"/>
      <c r="GGB854" s="3"/>
      <c r="GGC854" s="3"/>
      <c r="GGD854" s="3"/>
      <c r="GGE854" s="3"/>
      <c r="GGF854" s="3"/>
      <c r="GGG854" s="3"/>
      <c r="GGH854" s="3"/>
      <c r="GGI854" s="3"/>
      <c r="GGJ854" s="3"/>
      <c r="GGK854" s="3"/>
      <c r="GGL854" s="3"/>
      <c r="GGM854" s="3"/>
      <c r="GGN854" s="3"/>
      <c r="GGO854" s="3"/>
      <c r="GGP854" s="3"/>
      <c r="GGQ854" s="3"/>
      <c r="GGR854" s="3"/>
      <c r="GGS854" s="3"/>
      <c r="GGT854" s="3"/>
      <c r="GGU854" s="3"/>
      <c r="GGV854" s="3"/>
      <c r="GGW854" s="3"/>
      <c r="GGX854" s="3"/>
      <c r="GGY854" s="3"/>
      <c r="GGZ854" s="3"/>
      <c r="GHA854" s="3"/>
      <c r="GHB854" s="3"/>
      <c r="GHC854" s="3"/>
      <c r="GHD854" s="3"/>
      <c r="GHE854" s="3"/>
      <c r="GHF854" s="3"/>
      <c r="GHG854" s="3"/>
      <c r="GHH854" s="3"/>
      <c r="GHI854" s="3"/>
      <c r="GHJ854" s="3"/>
      <c r="GHK854" s="3"/>
      <c r="GHL854" s="3"/>
      <c r="GHM854" s="3"/>
      <c r="GHN854" s="3"/>
      <c r="GHO854" s="3"/>
      <c r="GHP854" s="3"/>
      <c r="GHQ854" s="3"/>
      <c r="GHR854" s="3"/>
      <c r="GHS854" s="3"/>
      <c r="GHT854" s="3"/>
      <c r="GHU854" s="3"/>
      <c r="GHV854" s="3"/>
      <c r="GHW854" s="3"/>
      <c r="GHX854" s="3"/>
      <c r="GHY854" s="3"/>
      <c r="GHZ854" s="3"/>
      <c r="GIA854" s="3"/>
      <c r="GIB854" s="3"/>
      <c r="GIC854" s="3"/>
      <c r="GID854" s="3"/>
      <c r="GIE854" s="3"/>
      <c r="GIF854" s="3"/>
      <c r="GIG854" s="3"/>
      <c r="GIH854" s="3"/>
      <c r="GII854" s="3"/>
      <c r="GIJ854" s="3"/>
      <c r="GIK854" s="3"/>
      <c r="GIL854" s="3"/>
      <c r="GIM854" s="3"/>
      <c r="GIN854" s="3"/>
      <c r="GIO854" s="3"/>
      <c r="GIP854" s="3"/>
      <c r="GIQ854" s="3"/>
      <c r="GIR854" s="3"/>
      <c r="GIS854" s="3"/>
      <c r="GIT854" s="3"/>
      <c r="GIU854" s="3"/>
      <c r="GIV854" s="3"/>
      <c r="GIW854" s="3"/>
      <c r="GIX854" s="3"/>
      <c r="GIY854" s="3"/>
      <c r="GIZ854" s="3"/>
      <c r="GJA854" s="3"/>
      <c r="GJB854" s="3"/>
      <c r="GJC854" s="3"/>
      <c r="GJD854" s="3"/>
      <c r="GJE854" s="3"/>
      <c r="GJF854" s="3"/>
      <c r="GJG854" s="3"/>
      <c r="GJH854" s="3"/>
      <c r="GJI854" s="3"/>
      <c r="GJJ854" s="3"/>
      <c r="GJK854" s="3"/>
      <c r="GJL854" s="3"/>
      <c r="GJM854" s="3"/>
      <c r="GJN854" s="3"/>
      <c r="GJO854" s="3"/>
      <c r="GJP854" s="3"/>
      <c r="GJQ854" s="3"/>
      <c r="GJR854" s="3"/>
      <c r="GJS854" s="3"/>
      <c r="GJT854" s="3"/>
      <c r="GJU854" s="3"/>
      <c r="GJV854" s="3"/>
      <c r="GJW854" s="3"/>
      <c r="GJX854" s="3"/>
      <c r="GJY854" s="3"/>
      <c r="GJZ854" s="3"/>
      <c r="GKA854" s="3"/>
      <c r="GKB854" s="3"/>
      <c r="GKC854" s="3"/>
      <c r="GKD854" s="3"/>
      <c r="GKE854" s="3"/>
      <c r="GKF854" s="3"/>
      <c r="GKG854" s="3"/>
      <c r="GKH854" s="3"/>
      <c r="GKI854" s="3"/>
      <c r="GKJ854" s="3"/>
      <c r="GKK854" s="3"/>
      <c r="GKL854" s="3"/>
      <c r="GKM854" s="3"/>
      <c r="GKN854" s="3"/>
      <c r="GKO854" s="3"/>
      <c r="GKP854" s="3"/>
      <c r="GKQ854" s="3"/>
      <c r="GKR854" s="3"/>
      <c r="GKS854" s="3"/>
      <c r="GKT854" s="3"/>
      <c r="GKU854" s="3"/>
      <c r="GKV854" s="3"/>
      <c r="GKW854" s="3"/>
      <c r="GKX854" s="3"/>
      <c r="GKY854" s="3"/>
      <c r="GKZ854" s="3"/>
      <c r="GLA854" s="3"/>
      <c r="GLB854" s="3"/>
      <c r="GLC854" s="3"/>
      <c r="GLD854" s="3"/>
      <c r="GLE854" s="3"/>
      <c r="GLF854" s="3"/>
      <c r="GLG854" s="3"/>
      <c r="GLH854" s="3"/>
      <c r="GLI854" s="3"/>
      <c r="GLJ854" s="3"/>
      <c r="GLK854" s="3"/>
      <c r="GLL854" s="3"/>
      <c r="GLM854" s="3"/>
      <c r="GLN854" s="3"/>
      <c r="GLO854" s="3"/>
      <c r="GLP854" s="3"/>
      <c r="GLQ854" s="3"/>
      <c r="GLR854" s="3"/>
      <c r="GLS854" s="3"/>
      <c r="GLT854" s="3"/>
      <c r="GLU854" s="3"/>
      <c r="GLV854" s="3"/>
      <c r="GLW854" s="3"/>
      <c r="GLX854" s="3"/>
      <c r="GLY854" s="3"/>
      <c r="GLZ854" s="3"/>
      <c r="GMA854" s="3"/>
      <c r="GMB854" s="3"/>
      <c r="GMC854" s="3"/>
      <c r="GMD854" s="3"/>
      <c r="GME854" s="3"/>
      <c r="GMF854" s="3"/>
      <c r="GMG854" s="3"/>
      <c r="GMH854" s="3"/>
      <c r="GMI854" s="3"/>
      <c r="GMJ854" s="3"/>
      <c r="GMK854" s="3"/>
      <c r="GML854" s="3"/>
      <c r="GMM854" s="3"/>
      <c r="GMN854" s="3"/>
      <c r="GMO854" s="3"/>
      <c r="GMP854" s="3"/>
      <c r="GMQ854" s="3"/>
      <c r="GMR854" s="3"/>
      <c r="GMS854" s="3"/>
      <c r="GMT854" s="3"/>
      <c r="GMU854" s="3"/>
      <c r="GMV854" s="3"/>
      <c r="GMW854" s="3"/>
      <c r="GMX854" s="3"/>
      <c r="GMY854" s="3"/>
      <c r="GMZ854" s="3"/>
      <c r="GNA854" s="3"/>
      <c r="GNB854" s="3"/>
      <c r="GNC854" s="3"/>
      <c r="GND854" s="3"/>
      <c r="GNE854" s="3"/>
      <c r="GNF854" s="3"/>
      <c r="GNG854" s="3"/>
      <c r="GNH854" s="3"/>
      <c r="GNI854" s="3"/>
      <c r="GNJ854" s="3"/>
      <c r="GNK854" s="3"/>
      <c r="GNL854" s="3"/>
      <c r="GNM854" s="3"/>
      <c r="GNN854" s="3"/>
      <c r="GNO854" s="3"/>
      <c r="GNP854" s="3"/>
      <c r="GNQ854" s="3"/>
      <c r="GNR854" s="3"/>
      <c r="GNS854" s="3"/>
      <c r="GNT854" s="3"/>
      <c r="GNU854" s="3"/>
      <c r="GNV854" s="3"/>
      <c r="GNW854" s="3"/>
      <c r="GNX854" s="3"/>
      <c r="GNY854" s="3"/>
      <c r="GNZ854" s="3"/>
      <c r="GOA854" s="3"/>
      <c r="GOB854" s="3"/>
      <c r="GOC854" s="3"/>
      <c r="GOD854" s="3"/>
      <c r="GOE854" s="3"/>
      <c r="GOF854" s="3"/>
      <c r="GOG854" s="3"/>
      <c r="GOH854" s="3"/>
      <c r="GOI854" s="3"/>
      <c r="GOJ854" s="3"/>
      <c r="GOK854" s="3"/>
      <c r="GOL854" s="3"/>
      <c r="GOM854" s="3"/>
      <c r="GON854" s="3"/>
      <c r="GOO854" s="3"/>
      <c r="GOP854" s="3"/>
      <c r="GOQ854" s="3"/>
      <c r="GOR854" s="3"/>
      <c r="GOS854" s="3"/>
      <c r="GOT854" s="3"/>
      <c r="GOU854" s="3"/>
      <c r="GOV854" s="3"/>
      <c r="GOW854" s="3"/>
      <c r="GOX854" s="3"/>
      <c r="GOY854" s="3"/>
      <c r="GOZ854" s="3"/>
      <c r="GPA854" s="3"/>
      <c r="GPB854" s="3"/>
      <c r="GPC854" s="3"/>
      <c r="GPD854" s="3"/>
      <c r="GPE854" s="3"/>
      <c r="GPF854" s="3"/>
      <c r="GPG854" s="3"/>
      <c r="GPH854" s="3"/>
      <c r="GPI854" s="3"/>
      <c r="GPJ854" s="3"/>
      <c r="GPK854" s="3"/>
      <c r="GPL854" s="3"/>
      <c r="GPM854" s="3"/>
      <c r="GPN854" s="3"/>
      <c r="GPO854" s="3"/>
      <c r="GPP854" s="3"/>
      <c r="GPQ854" s="3"/>
      <c r="GPR854" s="3"/>
      <c r="GPS854" s="3"/>
      <c r="GPT854" s="3"/>
      <c r="GPU854" s="3"/>
      <c r="GPV854" s="3"/>
      <c r="GPW854" s="3"/>
      <c r="GPX854" s="3"/>
      <c r="GPY854" s="3"/>
      <c r="GPZ854" s="3"/>
      <c r="GQA854" s="3"/>
      <c r="GQB854" s="3"/>
      <c r="GQC854" s="3"/>
      <c r="GQD854" s="3"/>
      <c r="GQE854" s="3"/>
      <c r="GQF854" s="3"/>
      <c r="GQG854" s="3"/>
      <c r="GQH854" s="3"/>
      <c r="GQI854" s="3"/>
      <c r="GQJ854" s="3"/>
      <c r="GQK854" s="3"/>
      <c r="GQL854" s="3"/>
      <c r="GQM854" s="3"/>
      <c r="GQN854" s="3"/>
      <c r="GQO854" s="3"/>
      <c r="GQP854" s="3"/>
      <c r="GQQ854" s="3"/>
      <c r="GQR854" s="3"/>
      <c r="GQS854" s="3"/>
      <c r="GQT854" s="3"/>
      <c r="GQU854" s="3"/>
      <c r="GQV854" s="3"/>
      <c r="GQW854" s="3"/>
      <c r="GQX854" s="3"/>
      <c r="GQY854" s="3"/>
      <c r="GQZ854" s="3"/>
      <c r="GRA854" s="3"/>
      <c r="GRB854" s="3"/>
      <c r="GRC854" s="3"/>
      <c r="GRD854" s="3"/>
      <c r="GRE854" s="3"/>
      <c r="GRF854" s="3"/>
      <c r="GRG854" s="3"/>
      <c r="GRH854" s="3"/>
      <c r="GRI854" s="3"/>
      <c r="GRJ854" s="3"/>
      <c r="GRK854" s="3"/>
      <c r="GRL854" s="3"/>
      <c r="GRM854" s="3"/>
      <c r="GRN854" s="3"/>
      <c r="GRO854" s="3"/>
      <c r="GRP854" s="3"/>
      <c r="GRQ854" s="3"/>
      <c r="GRR854" s="3"/>
      <c r="GRS854" s="3"/>
      <c r="GRT854" s="3"/>
      <c r="GRU854" s="3"/>
      <c r="GRV854" s="3"/>
      <c r="GRW854" s="3"/>
      <c r="GRX854" s="3"/>
      <c r="GRY854" s="3"/>
      <c r="GRZ854" s="3"/>
      <c r="GSA854" s="3"/>
      <c r="GSB854" s="3"/>
      <c r="GSC854" s="3"/>
      <c r="GSD854" s="3"/>
      <c r="GSE854" s="3"/>
      <c r="GSF854" s="3"/>
      <c r="GSG854" s="3"/>
      <c r="GSH854" s="3"/>
      <c r="GSI854" s="3"/>
      <c r="GSJ854" s="3"/>
      <c r="GSK854" s="3"/>
      <c r="GSL854" s="3"/>
      <c r="GSM854" s="3"/>
      <c r="GSN854" s="3"/>
      <c r="GSO854" s="3"/>
      <c r="GSP854" s="3"/>
      <c r="GSQ854" s="3"/>
      <c r="GSR854" s="3"/>
      <c r="GSS854" s="3"/>
      <c r="GST854" s="3"/>
      <c r="GSU854" s="3"/>
      <c r="GSV854" s="3"/>
      <c r="GSW854" s="3"/>
      <c r="GSX854" s="3"/>
      <c r="GSY854" s="3"/>
      <c r="GSZ854" s="3"/>
      <c r="GTA854" s="3"/>
      <c r="GTB854" s="3"/>
      <c r="GTC854" s="3"/>
      <c r="GTD854" s="3"/>
      <c r="GTE854" s="3"/>
      <c r="GTF854" s="3"/>
      <c r="GTG854" s="3"/>
      <c r="GTH854" s="3"/>
      <c r="GTI854" s="3"/>
      <c r="GTJ854" s="3"/>
      <c r="GTK854" s="3"/>
      <c r="GTL854" s="3"/>
      <c r="GTM854" s="3"/>
      <c r="GTN854" s="3"/>
      <c r="GTO854" s="3"/>
      <c r="GTP854" s="3"/>
      <c r="GTQ854" s="3"/>
      <c r="GTR854" s="3"/>
      <c r="GTS854" s="3"/>
      <c r="GTT854" s="3"/>
      <c r="GTU854" s="3"/>
      <c r="GTV854" s="3"/>
      <c r="GTW854" s="3"/>
      <c r="GTX854" s="3"/>
      <c r="GTY854" s="3"/>
      <c r="GTZ854" s="3"/>
      <c r="GUA854" s="3"/>
      <c r="GUB854" s="3"/>
      <c r="GUC854" s="3"/>
      <c r="GUD854" s="3"/>
      <c r="GUE854" s="3"/>
      <c r="GUF854" s="3"/>
      <c r="GUG854" s="3"/>
      <c r="GUH854" s="3"/>
      <c r="GUI854" s="3"/>
      <c r="GUJ854" s="3"/>
      <c r="GUK854" s="3"/>
      <c r="GUL854" s="3"/>
      <c r="GUM854" s="3"/>
      <c r="GUN854" s="3"/>
      <c r="GUO854" s="3"/>
      <c r="GUP854" s="3"/>
      <c r="GUQ854" s="3"/>
      <c r="GUR854" s="3"/>
      <c r="GUS854" s="3"/>
      <c r="GUT854" s="3"/>
      <c r="GUU854" s="3"/>
      <c r="GUV854" s="3"/>
      <c r="GUW854" s="3"/>
      <c r="GUX854" s="3"/>
      <c r="GUY854" s="3"/>
      <c r="GUZ854" s="3"/>
      <c r="GVA854" s="3"/>
      <c r="GVB854" s="3"/>
      <c r="GVC854" s="3"/>
      <c r="GVD854" s="3"/>
      <c r="GVE854" s="3"/>
      <c r="GVF854" s="3"/>
      <c r="GVG854" s="3"/>
      <c r="GVH854" s="3"/>
      <c r="GVI854" s="3"/>
      <c r="GVJ854" s="3"/>
      <c r="GVK854" s="3"/>
      <c r="GVL854" s="3"/>
      <c r="GVM854" s="3"/>
      <c r="GVN854" s="3"/>
      <c r="GVO854" s="3"/>
      <c r="GVP854" s="3"/>
      <c r="GVQ854" s="3"/>
      <c r="GVR854" s="3"/>
      <c r="GVS854" s="3"/>
      <c r="GVT854" s="3"/>
      <c r="GVU854" s="3"/>
      <c r="GVV854" s="3"/>
      <c r="GVW854" s="3"/>
      <c r="GVX854" s="3"/>
      <c r="GVY854" s="3"/>
      <c r="GVZ854" s="3"/>
      <c r="GWA854" s="3"/>
      <c r="GWB854" s="3"/>
      <c r="GWC854" s="3"/>
      <c r="GWD854" s="3"/>
      <c r="GWE854" s="3"/>
      <c r="GWF854" s="3"/>
      <c r="GWG854" s="3"/>
      <c r="GWH854" s="3"/>
      <c r="GWI854" s="3"/>
      <c r="GWJ854" s="3"/>
      <c r="GWK854" s="3"/>
      <c r="GWL854" s="3"/>
      <c r="GWM854" s="3"/>
      <c r="GWN854" s="3"/>
      <c r="GWO854" s="3"/>
      <c r="GWP854" s="3"/>
      <c r="GWQ854" s="3"/>
      <c r="GWR854" s="3"/>
      <c r="GWS854" s="3"/>
      <c r="GWT854" s="3"/>
      <c r="GWU854" s="3"/>
      <c r="GWV854" s="3"/>
      <c r="GWW854" s="3"/>
      <c r="GWX854" s="3"/>
      <c r="GWY854" s="3"/>
      <c r="GWZ854" s="3"/>
      <c r="GXA854" s="3"/>
      <c r="GXB854" s="3"/>
      <c r="GXC854" s="3"/>
      <c r="GXD854" s="3"/>
      <c r="GXE854" s="3"/>
      <c r="GXF854" s="3"/>
      <c r="GXG854" s="3"/>
      <c r="GXH854" s="3"/>
      <c r="GXI854" s="3"/>
      <c r="GXJ854" s="3"/>
      <c r="GXK854" s="3"/>
      <c r="GXL854" s="3"/>
      <c r="GXM854" s="3"/>
      <c r="GXN854" s="3"/>
      <c r="GXO854" s="3"/>
      <c r="GXP854" s="3"/>
      <c r="GXQ854" s="3"/>
      <c r="GXR854" s="3"/>
      <c r="GXS854" s="3"/>
      <c r="GXT854" s="3"/>
      <c r="GXU854" s="3"/>
      <c r="GXV854" s="3"/>
      <c r="GXW854" s="3"/>
      <c r="GXX854" s="3"/>
      <c r="GXY854" s="3"/>
      <c r="GXZ854" s="3"/>
      <c r="GYA854" s="3"/>
      <c r="GYB854" s="3"/>
      <c r="GYC854" s="3"/>
      <c r="GYD854" s="3"/>
      <c r="GYE854" s="3"/>
      <c r="GYF854" s="3"/>
      <c r="GYG854" s="3"/>
      <c r="GYH854" s="3"/>
      <c r="GYI854" s="3"/>
      <c r="GYJ854" s="3"/>
      <c r="GYK854" s="3"/>
      <c r="GYL854" s="3"/>
      <c r="GYM854" s="3"/>
      <c r="GYN854" s="3"/>
      <c r="GYO854" s="3"/>
      <c r="GYP854" s="3"/>
      <c r="GYQ854" s="3"/>
      <c r="GYR854" s="3"/>
      <c r="GYS854" s="3"/>
      <c r="GYT854" s="3"/>
      <c r="GYU854" s="3"/>
      <c r="GYV854" s="3"/>
      <c r="GYW854" s="3"/>
      <c r="GYX854" s="3"/>
      <c r="GYY854" s="3"/>
      <c r="GYZ854" s="3"/>
      <c r="GZA854" s="3"/>
      <c r="GZB854" s="3"/>
      <c r="GZC854" s="3"/>
      <c r="GZD854" s="3"/>
      <c r="GZE854" s="3"/>
      <c r="GZF854" s="3"/>
      <c r="GZG854" s="3"/>
      <c r="GZH854" s="3"/>
      <c r="GZI854" s="3"/>
      <c r="GZJ854" s="3"/>
      <c r="GZK854" s="3"/>
      <c r="GZL854" s="3"/>
      <c r="GZM854" s="3"/>
      <c r="GZN854" s="3"/>
      <c r="GZO854" s="3"/>
      <c r="GZP854" s="3"/>
      <c r="GZQ854" s="3"/>
      <c r="GZR854" s="3"/>
      <c r="GZS854" s="3"/>
      <c r="GZT854" s="3"/>
      <c r="GZU854" s="3"/>
      <c r="GZV854" s="3"/>
      <c r="GZW854" s="3"/>
      <c r="GZX854" s="3"/>
      <c r="GZY854" s="3"/>
      <c r="GZZ854" s="3"/>
      <c r="HAA854" s="3"/>
      <c r="HAB854" s="3"/>
      <c r="HAC854" s="3"/>
      <c r="HAD854" s="3"/>
      <c r="HAE854" s="3"/>
      <c r="HAF854" s="3"/>
      <c r="HAG854" s="3"/>
      <c r="HAH854" s="3"/>
      <c r="HAI854" s="3"/>
      <c r="HAJ854" s="3"/>
      <c r="HAK854" s="3"/>
      <c r="HAL854" s="3"/>
      <c r="HAM854" s="3"/>
      <c r="HAN854" s="3"/>
      <c r="HAO854" s="3"/>
      <c r="HAP854" s="3"/>
      <c r="HAQ854" s="3"/>
      <c r="HAR854" s="3"/>
      <c r="HAS854" s="3"/>
      <c r="HAT854" s="3"/>
      <c r="HAU854" s="3"/>
      <c r="HAV854" s="3"/>
      <c r="HAW854" s="3"/>
      <c r="HAX854" s="3"/>
      <c r="HAY854" s="3"/>
      <c r="HAZ854" s="3"/>
      <c r="HBA854" s="3"/>
      <c r="HBB854" s="3"/>
      <c r="HBC854" s="3"/>
      <c r="HBD854" s="3"/>
      <c r="HBE854" s="3"/>
      <c r="HBF854" s="3"/>
      <c r="HBG854" s="3"/>
      <c r="HBH854" s="3"/>
      <c r="HBI854" s="3"/>
      <c r="HBJ854" s="3"/>
      <c r="HBK854" s="3"/>
      <c r="HBL854" s="3"/>
      <c r="HBM854" s="3"/>
      <c r="HBN854" s="3"/>
      <c r="HBO854" s="3"/>
      <c r="HBP854" s="3"/>
      <c r="HBQ854" s="3"/>
      <c r="HBR854" s="3"/>
      <c r="HBS854" s="3"/>
      <c r="HBT854" s="3"/>
      <c r="HBU854" s="3"/>
      <c r="HBV854" s="3"/>
      <c r="HBW854" s="3"/>
      <c r="HBX854" s="3"/>
      <c r="HBY854" s="3"/>
      <c r="HBZ854" s="3"/>
      <c r="HCA854" s="3"/>
      <c r="HCB854" s="3"/>
      <c r="HCC854" s="3"/>
      <c r="HCD854" s="3"/>
      <c r="HCE854" s="3"/>
      <c r="HCF854" s="3"/>
      <c r="HCG854" s="3"/>
      <c r="HCH854" s="3"/>
      <c r="HCI854" s="3"/>
      <c r="HCJ854" s="3"/>
      <c r="HCK854" s="3"/>
      <c r="HCL854" s="3"/>
      <c r="HCM854" s="3"/>
      <c r="HCN854" s="3"/>
      <c r="HCO854" s="3"/>
      <c r="HCP854" s="3"/>
      <c r="HCQ854" s="3"/>
      <c r="HCR854" s="3"/>
      <c r="HCS854" s="3"/>
      <c r="HCT854" s="3"/>
      <c r="HCU854" s="3"/>
      <c r="HCV854" s="3"/>
      <c r="HCW854" s="3"/>
      <c r="HCX854" s="3"/>
      <c r="HCY854" s="3"/>
      <c r="HCZ854" s="3"/>
      <c r="HDA854" s="3"/>
      <c r="HDB854" s="3"/>
      <c r="HDC854" s="3"/>
      <c r="HDD854" s="3"/>
      <c r="HDE854" s="3"/>
      <c r="HDF854" s="3"/>
      <c r="HDG854" s="3"/>
      <c r="HDH854" s="3"/>
      <c r="HDI854" s="3"/>
      <c r="HDJ854" s="3"/>
      <c r="HDK854" s="3"/>
      <c r="HDL854" s="3"/>
      <c r="HDM854" s="3"/>
      <c r="HDN854" s="3"/>
      <c r="HDO854" s="3"/>
      <c r="HDP854" s="3"/>
      <c r="HDQ854" s="3"/>
      <c r="HDR854" s="3"/>
      <c r="HDS854" s="3"/>
      <c r="HDT854" s="3"/>
      <c r="HDU854" s="3"/>
      <c r="HDV854" s="3"/>
      <c r="HDW854" s="3"/>
      <c r="HDX854" s="3"/>
      <c r="HDY854" s="3"/>
      <c r="HDZ854" s="3"/>
      <c r="HEA854" s="3"/>
      <c r="HEB854" s="3"/>
      <c r="HEC854" s="3"/>
      <c r="HED854" s="3"/>
      <c r="HEE854" s="3"/>
      <c r="HEF854" s="3"/>
      <c r="HEG854" s="3"/>
      <c r="HEH854" s="3"/>
      <c r="HEI854" s="3"/>
      <c r="HEJ854" s="3"/>
      <c r="HEK854" s="3"/>
      <c r="HEL854" s="3"/>
      <c r="HEM854" s="3"/>
      <c r="HEN854" s="3"/>
      <c r="HEO854" s="3"/>
      <c r="HEP854" s="3"/>
      <c r="HEQ854" s="3"/>
      <c r="HER854" s="3"/>
      <c r="HES854" s="3"/>
      <c r="HET854" s="3"/>
      <c r="HEU854" s="3"/>
      <c r="HEV854" s="3"/>
      <c r="HEW854" s="3"/>
      <c r="HEX854" s="3"/>
      <c r="HEY854" s="3"/>
      <c r="HEZ854" s="3"/>
      <c r="HFA854" s="3"/>
      <c r="HFB854" s="3"/>
      <c r="HFC854" s="3"/>
      <c r="HFD854" s="3"/>
      <c r="HFE854" s="3"/>
      <c r="HFF854" s="3"/>
      <c r="HFG854" s="3"/>
      <c r="HFH854" s="3"/>
      <c r="HFI854" s="3"/>
      <c r="HFJ854" s="3"/>
      <c r="HFK854" s="3"/>
      <c r="HFL854" s="3"/>
      <c r="HFM854" s="3"/>
      <c r="HFN854" s="3"/>
      <c r="HFO854" s="3"/>
      <c r="HFP854" s="3"/>
      <c r="HFQ854" s="3"/>
      <c r="HFR854" s="3"/>
      <c r="HFS854" s="3"/>
      <c r="HFT854" s="3"/>
      <c r="HFU854" s="3"/>
      <c r="HFV854" s="3"/>
      <c r="HFW854" s="3"/>
      <c r="HFX854" s="3"/>
      <c r="HFY854" s="3"/>
      <c r="HFZ854" s="3"/>
      <c r="HGA854" s="3"/>
      <c r="HGB854" s="3"/>
      <c r="HGC854" s="3"/>
      <c r="HGD854" s="3"/>
      <c r="HGE854" s="3"/>
      <c r="HGF854" s="3"/>
      <c r="HGG854" s="3"/>
      <c r="HGH854" s="3"/>
      <c r="HGI854" s="3"/>
      <c r="HGJ854" s="3"/>
      <c r="HGK854" s="3"/>
      <c r="HGL854" s="3"/>
      <c r="HGM854" s="3"/>
      <c r="HGN854" s="3"/>
      <c r="HGO854" s="3"/>
      <c r="HGP854" s="3"/>
      <c r="HGQ854" s="3"/>
      <c r="HGR854" s="3"/>
      <c r="HGS854" s="3"/>
      <c r="HGT854" s="3"/>
      <c r="HGU854" s="3"/>
      <c r="HGV854" s="3"/>
      <c r="HGW854" s="3"/>
      <c r="HGX854" s="3"/>
      <c r="HGY854" s="3"/>
      <c r="HGZ854" s="3"/>
      <c r="HHA854" s="3"/>
      <c r="HHB854" s="3"/>
      <c r="HHC854" s="3"/>
      <c r="HHD854" s="3"/>
      <c r="HHE854" s="3"/>
      <c r="HHF854" s="3"/>
      <c r="HHG854" s="3"/>
      <c r="HHH854" s="3"/>
      <c r="HHI854" s="3"/>
      <c r="HHJ854" s="3"/>
      <c r="HHK854" s="3"/>
      <c r="HHL854" s="3"/>
      <c r="HHM854" s="3"/>
      <c r="HHN854" s="3"/>
      <c r="HHO854" s="3"/>
      <c r="HHP854" s="3"/>
      <c r="HHQ854" s="3"/>
      <c r="HHR854" s="3"/>
      <c r="HHS854" s="3"/>
      <c r="HHT854" s="3"/>
      <c r="HHU854" s="3"/>
      <c r="HHV854" s="3"/>
      <c r="HHW854" s="3"/>
      <c r="HHX854" s="3"/>
      <c r="HHY854" s="3"/>
      <c r="HHZ854" s="3"/>
      <c r="HIA854" s="3"/>
      <c r="HIB854" s="3"/>
      <c r="HIC854" s="3"/>
      <c r="HID854" s="3"/>
      <c r="HIE854" s="3"/>
      <c r="HIF854" s="3"/>
      <c r="HIG854" s="3"/>
      <c r="HIH854" s="3"/>
      <c r="HII854" s="3"/>
      <c r="HIJ854" s="3"/>
      <c r="HIK854" s="3"/>
      <c r="HIL854" s="3"/>
      <c r="HIM854" s="3"/>
      <c r="HIN854" s="3"/>
      <c r="HIO854" s="3"/>
      <c r="HIP854" s="3"/>
      <c r="HIQ854" s="3"/>
      <c r="HIR854" s="3"/>
      <c r="HIS854" s="3"/>
      <c r="HIT854" s="3"/>
      <c r="HIU854" s="3"/>
      <c r="HIV854" s="3"/>
      <c r="HIW854" s="3"/>
      <c r="HIX854" s="3"/>
      <c r="HIY854" s="3"/>
      <c r="HIZ854" s="3"/>
      <c r="HJA854" s="3"/>
      <c r="HJB854" s="3"/>
      <c r="HJC854" s="3"/>
      <c r="HJD854" s="3"/>
      <c r="HJE854" s="3"/>
      <c r="HJF854" s="3"/>
      <c r="HJG854" s="3"/>
      <c r="HJH854" s="3"/>
      <c r="HJI854" s="3"/>
      <c r="HJJ854" s="3"/>
      <c r="HJK854" s="3"/>
      <c r="HJL854" s="3"/>
      <c r="HJM854" s="3"/>
      <c r="HJN854" s="3"/>
      <c r="HJO854" s="3"/>
      <c r="HJP854" s="3"/>
      <c r="HJQ854" s="3"/>
      <c r="HJR854" s="3"/>
      <c r="HJS854" s="3"/>
      <c r="HJT854" s="3"/>
      <c r="HJU854" s="3"/>
      <c r="HJV854" s="3"/>
      <c r="HJW854" s="3"/>
      <c r="HJX854" s="3"/>
      <c r="HJY854" s="3"/>
      <c r="HJZ854" s="3"/>
      <c r="HKA854" s="3"/>
      <c r="HKB854" s="3"/>
      <c r="HKC854" s="3"/>
      <c r="HKD854" s="3"/>
      <c r="HKE854" s="3"/>
      <c r="HKF854" s="3"/>
      <c r="HKG854" s="3"/>
      <c r="HKH854" s="3"/>
      <c r="HKI854" s="3"/>
      <c r="HKJ854" s="3"/>
      <c r="HKK854" s="3"/>
      <c r="HKL854" s="3"/>
      <c r="HKM854" s="3"/>
      <c r="HKN854" s="3"/>
      <c r="HKO854" s="3"/>
      <c r="HKP854" s="3"/>
      <c r="HKQ854" s="3"/>
      <c r="HKR854" s="3"/>
      <c r="HKS854" s="3"/>
      <c r="HKT854" s="3"/>
      <c r="HKU854" s="3"/>
      <c r="HKV854" s="3"/>
      <c r="HKW854" s="3"/>
      <c r="HKX854" s="3"/>
      <c r="HKY854" s="3"/>
      <c r="HKZ854" s="3"/>
      <c r="HLA854" s="3"/>
      <c r="HLB854" s="3"/>
      <c r="HLC854" s="3"/>
      <c r="HLD854" s="3"/>
      <c r="HLE854" s="3"/>
      <c r="HLF854" s="3"/>
      <c r="HLG854" s="3"/>
      <c r="HLH854" s="3"/>
      <c r="HLI854" s="3"/>
      <c r="HLJ854" s="3"/>
      <c r="HLK854" s="3"/>
      <c r="HLL854" s="3"/>
      <c r="HLM854" s="3"/>
      <c r="HLN854" s="3"/>
      <c r="HLO854" s="3"/>
      <c r="HLP854" s="3"/>
      <c r="HLQ854" s="3"/>
      <c r="HLR854" s="3"/>
      <c r="HLS854" s="3"/>
      <c r="HLT854" s="3"/>
      <c r="HLU854" s="3"/>
      <c r="HLV854" s="3"/>
      <c r="HLW854" s="3"/>
      <c r="HLX854" s="3"/>
      <c r="HLY854" s="3"/>
      <c r="HLZ854" s="3"/>
      <c r="HMA854" s="3"/>
      <c r="HMB854" s="3"/>
      <c r="HMC854" s="3"/>
      <c r="HMD854" s="3"/>
      <c r="HME854" s="3"/>
      <c r="HMF854" s="3"/>
      <c r="HMG854" s="3"/>
      <c r="HMH854" s="3"/>
      <c r="HMI854" s="3"/>
      <c r="HMJ854" s="3"/>
      <c r="HMK854" s="3"/>
      <c r="HML854" s="3"/>
      <c r="HMM854" s="3"/>
      <c r="HMN854" s="3"/>
      <c r="HMO854" s="3"/>
      <c r="HMP854" s="3"/>
      <c r="HMQ854" s="3"/>
      <c r="HMR854" s="3"/>
      <c r="HMS854" s="3"/>
      <c r="HMT854" s="3"/>
      <c r="HMU854" s="3"/>
      <c r="HMV854" s="3"/>
      <c r="HMW854" s="3"/>
      <c r="HMX854" s="3"/>
      <c r="HMY854" s="3"/>
      <c r="HMZ854" s="3"/>
      <c r="HNA854" s="3"/>
      <c r="HNB854" s="3"/>
      <c r="HNC854" s="3"/>
      <c r="HND854" s="3"/>
      <c r="HNE854" s="3"/>
      <c r="HNF854" s="3"/>
      <c r="HNG854" s="3"/>
      <c r="HNH854" s="3"/>
      <c r="HNI854" s="3"/>
      <c r="HNJ854" s="3"/>
      <c r="HNK854" s="3"/>
      <c r="HNL854" s="3"/>
      <c r="HNM854" s="3"/>
      <c r="HNN854" s="3"/>
      <c r="HNO854" s="3"/>
      <c r="HNP854" s="3"/>
      <c r="HNQ854" s="3"/>
      <c r="HNR854" s="3"/>
      <c r="HNS854" s="3"/>
      <c r="HNT854" s="3"/>
      <c r="HNU854" s="3"/>
      <c r="HNV854" s="3"/>
      <c r="HNW854" s="3"/>
      <c r="HNX854" s="3"/>
      <c r="HNY854" s="3"/>
      <c r="HNZ854" s="3"/>
      <c r="HOA854" s="3"/>
      <c r="HOB854" s="3"/>
      <c r="HOC854" s="3"/>
      <c r="HOD854" s="3"/>
      <c r="HOE854" s="3"/>
      <c r="HOF854" s="3"/>
      <c r="HOG854" s="3"/>
      <c r="HOH854" s="3"/>
      <c r="HOI854" s="3"/>
      <c r="HOJ854" s="3"/>
      <c r="HOK854" s="3"/>
      <c r="HOL854" s="3"/>
      <c r="HOM854" s="3"/>
      <c r="HON854" s="3"/>
      <c r="HOO854" s="3"/>
      <c r="HOP854" s="3"/>
      <c r="HOQ854" s="3"/>
      <c r="HOR854" s="3"/>
      <c r="HOS854" s="3"/>
      <c r="HOT854" s="3"/>
      <c r="HOU854" s="3"/>
      <c r="HOV854" s="3"/>
      <c r="HOW854" s="3"/>
      <c r="HOX854" s="3"/>
      <c r="HOY854" s="3"/>
      <c r="HOZ854" s="3"/>
      <c r="HPA854" s="3"/>
      <c r="HPB854" s="3"/>
      <c r="HPC854" s="3"/>
      <c r="HPD854" s="3"/>
      <c r="HPE854" s="3"/>
      <c r="HPF854" s="3"/>
      <c r="HPG854" s="3"/>
      <c r="HPH854" s="3"/>
      <c r="HPI854" s="3"/>
      <c r="HPJ854" s="3"/>
      <c r="HPK854" s="3"/>
      <c r="HPL854" s="3"/>
      <c r="HPM854" s="3"/>
      <c r="HPN854" s="3"/>
      <c r="HPO854" s="3"/>
      <c r="HPP854" s="3"/>
      <c r="HPQ854" s="3"/>
      <c r="HPR854" s="3"/>
      <c r="HPS854" s="3"/>
      <c r="HPT854" s="3"/>
      <c r="HPU854" s="3"/>
      <c r="HPV854" s="3"/>
      <c r="HPW854" s="3"/>
      <c r="HPX854" s="3"/>
      <c r="HPY854" s="3"/>
      <c r="HPZ854" s="3"/>
      <c r="HQA854" s="3"/>
      <c r="HQB854" s="3"/>
      <c r="HQC854" s="3"/>
      <c r="HQD854" s="3"/>
      <c r="HQE854" s="3"/>
      <c r="HQF854" s="3"/>
      <c r="HQG854" s="3"/>
      <c r="HQH854" s="3"/>
      <c r="HQI854" s="3"/>
      <c r="HQJ854" s="3"/>
      <c r="HQK854" s="3"/>
      <c r="HQL854" s="3"/>
      <c r="HQM854" s="3"/>
      <c r="HQN854" s="3"/>
      <c r="HQO854" s="3"/>
      <c r="HQP854" s="3"/>
      <c r="HQQ854" s="3"/>
      <c r="HQR854" s="3"/>
      <c r="HQS854" s="3"/>
      <c r="HQT854" s="3"/>
      <c r="HQU854" s="3"/>
      <c r="HQV854" s="3"/>
      <c r="HQW854" s="3"/>
      <c r="HQX854" s="3"/>
      <c r="HQY854" s="3"/>
      <c r="HQZ854" s="3"/>
      <c r="HRA854" s="3"/>
      <c r="HRB854" s="3"/>
      <c r="HRC854" s="3"/>
      <c r="HRD854" s="3"/>
      <c r="HRE854" s="3"/>
      <c r="HRF854" s="3"/>
      <c r="HRG854" s="3"/>
      <c r="HRH854" s="3"/>
      <c r="HRI854" s="3"/>
      <c r="HRJ854" s="3"/>
      <c r="HRK854" s="3"/>
      <c r="HRL854" s="3"/>
      <c r="HRM854" s="3"/>
      <c r="HRN854" s="3"/>
      <c r="HRO854" s="3"/>
      <c r="HRP854" s="3"/>
      <c r="HRQ854" s="3"/>
      <c r="HRR854" s="3"/>
      <c r="HRS854" s="3"/>
      <c r="HRT854" s="3"/>
      <c r="HRU854" s="3"/>
      <c r="HRV854" s="3"/>
      <c r="HRW854" s="3"/>
      <c r="HRX854" s="3"/>
      <c r="HRY854" s="3"/>
      <c r="HRZ854" s="3"/>
      <c r="HSA854" s="3"/>
      <c r="HSB854" s="3"/>
      <c r="HSC854" s="3"/>
      <c r="HSD854" s="3"/>
      <c r="HSE854" s="3"/>
      <c r="HSF854" s="3"/>
      <c r="HSG854" s="3"/>
      <c r="HSH854" s="3"/>
      <c r="HSI854" s="3"/>
      <c r="HSJ854" s="3"/>
      <c r="HSK854" s="3"/>
      <c r="HSL854" s="3"/>
      <c r="HSM854" s="3"/>
      <c r="HSN854" s="3"/>
      <c r="HSO854" s="3"/>
      <c r="HSP854" s="3"/>
      <c r="HSQ854" s="3"/>
      <c r="HSR854" s="3"/>
      <c r="HSS854" s="3"/>
      <c r="HST854" s="3"/>
      <c r="HSU854" s="3"/>
      <c r="HSV854" s="3"/>
      <c r="HSW854" s="3"/>
      <c r="HSX854" s="3"/>
      <c r="HSY854" s="3"/>
      <c r="HSZ854" s="3"/>
      <c r="HTA854" s="3"/>
      <c r="HTB854" s="3"/>
      <c r="HTC854" s="3"/>
      <c r="HTD854" s="3"/>
      <c r="HTE854" s="3"/>
      <c r="HTF854" s="3"/>
      <c r="HTG854" s="3"/>
      <c r="HTH854" s="3"/>
      <c r="HTI854" s="3"/>
      <c r="HTJ854" s="3"/>
      <c r="HTK854" s="3"/>
      <c r="HTL854" s="3"/>
      <c r="HTM854" s="3"/>
      <c r="HTN854" s="3"/>
      <c r="HTO854" s="3"/>
      <c r="HTP854" s="3"/>
      <c r="HTQ854" s="3"/>
      <c r="HTR854" s="3"/>
      <c r="HTS854" s="3"/>
      <c r="HTT854" s="3"/>
      <c r="HTU854" s="3"/>
      <c r="HTV854" s="3"/>
      <c r="HTW854" s="3"/>
      <c r="HTX854" s="3"/>
      <c r="HTY854" s="3"/>
      <c r="HTZ854" s="3"/>
      <c r="HUA854" s="3"/>
      <c r="HUB854" s="3"/>
      <c r="HUC854" s="3"/>
      <c r="HUD854" s="3"/>
      <c r="HUE854" s="3"/>
      <c r="HUF854" s="3"/>
      <c r="HUG854" s="3"/>
      <c r="HUH854" s="3"/>
      <c r="HUI854" s="3"/>
      <c r="HUJ854" s="3"/>
      <c r="HUK854" s="3"/>
      <c r="HUL854" s="3"/>
      <c r="HUM854" s="3"/>
      <c r="HUN854" s="3"/>
      <c r="HUO854" s="3"/>
      <c r="HUP854" s="3"/>
      <c r="HUQ854" s="3"/>
      <c r="HUR854" s="3"/>
      <c r="HUS854" s="3"/>
      <c r="HUT854" s="3"/>
      <c r="HUU854" s="3"/>
      <c r="HUV854" s="3"/>
      <c r="HUW854" s="3"/>
      <c r="HUX854" s="3"/>
      <c r="HUY854" s="3"/>
      <c r="HUZ854" s="3"/>
      <c r="HVA854" s="3"/>
      <c r="HVB854" s="3"/>
      <c r="HVC854" s="3"/>
      <c r="HVD854" s="3"/>
      <c r="HVE854" s="3"/>
      <c r="HVF854" s="3"/>
      <c r="HVG854" s="3"/>
      <c r="HVH854" s="3"/>
      <c r="HVI854" s="3"/>
      <c r="HVJ854" s="3"/>
      <c r="HVK854" s="3"/>
      <c r="HVL854" s="3"/>
      <c r="HVM854" s="3"/>
      <c r="HVN854" s="3"/>
      <c r="HVO854" s="3"/>
      <c r="HVP854" s="3"/>
      <c r="HVQ854" s="3"/>
      <c r="HVR854" s="3"/>
      <c r="HVS854" s="3"/>
      <c r="HVT854" s="3"/>
      <c r="HVU854" s="3"/>
      <c r="HVV854" s="3"/>
      <c r="HVW854" s="3"/>
      <c r="HVX854" s="3"/>
      <c r="HVY854" s="3"/>
      <c r="HVZ854" s="3"/>
      <c r="HWA854" s="3"/>
      <c r="HWB854" s="3"/>
      <c r="HWC854" s="3"/>
      <c r="HWD854" s="3"/>
      <c r="HWE854" s="3"/>
      <c r="HWF854" s="3"/>
      <c r="HWG854" s="3"/>
      <c r="HWH854" s="3"/>
      <c r="HWI854" s="3"/>
      <c r="HWJ854" s="3"/>
      <c r="HWK854" s="3"/>
      <c r="HWL854" s="3"/>
      <c r="HWM854" s="3"/>
      <c r="HWN854" s="3"/>
      <c r="HWO854" s="3"/>
      <c r="HWP854" s="3"/>
      <c r="HWQ854" s="3"/>
      <c r="HWR854" s="3"/>
      <c r="HWS854" s="3"/>
      <c r="HWT854" s="3"/>
      <c r="HWU854" s="3"/>
      <c r="HWV854" s="3"/>
      <c r="HWW854" s="3"/>
      <c r="HWX854" s="3"/>
      <c r="HWY854" s="3"/>
      <c r="HWZ854" s="3"/>
      <c r="HXA854" s="3"/>
      <c r="HXB854" s="3"/>
      <c r="HXC854" s="3"/>
      <c r="HXD854" s="3"/>
      <c r="HXE854" s="3"/>
      <c r="HXF854" s="3"/>
      <c r="HXG854" s="3"/>
      <c r="HXH854" s="3"/>
      <c r="HXI854" s="3"/>
      <c r="HXJ854" s="3"/>
      <c r="HXK854" s="3"/>
      <c r="HXL854" s="3"/>
      <c r="HXM854" s="3"/>
      <c r="HXN854" s="3"/>
      <c r="HXO854" s="3"/>
      <c r="HXP854" s="3"/>
      <c r="HXQ854" s="3"/>
      <c r="HXR854" s="3"/>
      <c r="HXS854" s="3"/>
      <c r="HXT854" s="3"/>
      <c r="HXU854" s="3"/>
      <c r="HXV854" s="3"/>
      <c r="HXW854" s="3"/>
      <c r="HXX854" s="3"/>
      <c r="HXY854" s="3"/>
      <c r="HXZ854" s="3"/>
      <c r="HYA854" s="3"/>
      <c r="HYB854" s="3"/>
      <c r="HYC854" s="3"/>
      <c r="HYD854" s="3"/>
      <c r="HYE854" s="3"/>
      <c r="HYF854" s="3"/>
      <c r="HYG854" s="3"/>
      <c r="HYH854" s="3"/>
      <c r="HYI854" s="3"/>
      <c r="HYJ854" s="3"/>
      <c r="HYK854" s="3"/>
      <c r="HYL854" s="3"/>
      <c r="HYM854" s="3"/>
      <c r="HYN854" s="3"/>
      <c r="HYO854" s="3"/>
      <c r="HYP854" s="3"/>
      <c r="HYQ854" s="3"/>
      <c r="HYR854" s="3"/>
      <c r="HYS854" s="3"/>
      <c r="HYT854" s="3"/>
      <c r="HYU854" s="3"/>
      <c r="HYV854" s="3"/>
      <c r="HYW854" s="3"/>
      <c r="HYX854" s="3"/>
      <c r="HYY854" s="3"/>
      <c r="HYZ854" s="3"/>
      <c r="HZA854" s="3"/>
      <c r="HZB854" s="3"/>
      <c r="HZC854" s="3"/>
      <c r="HZD854" s="3"/>
      <c r="HZE854" s="3"/>
      <c r="HZF854" s="3"/>
      <c r="HZG854" s="3"/>
      <c r="HZH854" s="3"/>
      <c r="HZI854" s="3"/>
      <c r="HZJ854" s="3"/>
      <c r="HZK854" s="3"/>
      <c r="HZL854" s="3"/>
      <c r="HZM854" s="3"/>
      <c r="HZN854" s="3"/>
      <c r="HZO854" s="3"/>
      <c r="HZP854" s="3"/>
      <c r="HZQ854" s="3"/>
      <c r="HZR854" s="3"/>
      <c r="HZS854" s="3"/>
      <c r="HZT854" s="3"/>
      <c r="HZU854" s="3"/>
      <c r="HZV854" s="3"/>
      <c r="HZW854" s="3"/>
      <c r="HZX854" s="3"/>
      <c r="HZY854" s="3"/>
      <c r="HZZ854" s="3"/>
      <c r="IAA854" s="3"/>
      <c r="IAB854" s="3"/>
      <c r="IAC854" s="3"/>
      <c r="IAD854" s="3"/>
      <c r="IAE854" s="3"/>
      <c r="IAF854" s="3"/>
      <c r="IAG854" s="3"/>
      <c r="IAH854" s="3"/>
      <c r="IAI854" s="3"/>
      <c r="IAJ854" s="3"/>
      <c r="IAK854" s="3"/>
      <c r="IAL854" s="3"/>
      <c r="IAM854" s="3"/>
      <c r="IAN854" s="3"/>
      <c r="IAO854" s="3"/>
      <c r="IAP854" s="3"/>
      <c r="IAQ854" s="3"/>
      <c r="IAR854" s="3"/>
      <c r="IAS854" s="3"/>
      <c r="IAT854" s="3"/>
      <c r="IAU854" s="3"/>
      <c r="IAV854" s="3"/>
      <c r="IAW854" s="3"/>
      <c r="IAX854" s="3"/>
      <c r="IAY854" s="3"/>
      <c r="IAZ854" s="3"/>
      <c r="IBA854" s="3"/>
      <c r="IBB854" s="3"/>
      <c r="IBC854" s="3"/>
      <c r="IBD854" s="3"/>
      <c r="IBE854" s="3"/>
      <c r="IBF854" s="3"/>
      <c r="IBG854" s="3"/>
      <c r="IBH854" s="3"/>
      <c r="IBI854" s="3"/>
      <c r="IBJ854" s="3"/>
      <c r="IBK854" s="3"/>
      <c r="IBL854" s="3"/>
      <c r="IBM854" s="3"/>
      <c r="IBN854" s="3"/>
      <c r="IBO854" s="3"/>
      <c r="IBP854" s="3"/>
      <c r="IBQ854" s="3"/>
      <c r="IBR854" s="3"/>
      <c r="IBS854" s="3"/>
      <c r="IBT854" s="3"/>
      <c r="IBU854" s="3"/>
      <c r="IBV854" s="3"/>
      <c r="IBW854" s="3"/>
      <c r="IBX854" s="3"/>
      <c r="IBY854" s="3"/>
      <c r="IBZ854" s="3"/>
      <c r="ICA854" s="3"/>
      <c r="ICB854" s="3"/>
      <c r="ICC854" s="3"/>
      <c r="ICD854" s="3"/>
      <c r="ICE854" s="3"/>
      <c r="ICF854" s="3"/>
      <c r="ICG854" s="3"/>
      <c r="ICH854" s="3"/>
      <c r="ICI854" s="3"/>
      <c r="ICJ854" s="3"/>
      <c r="ICK854" s="3"/>
      <c r="ICL854" s="3"/>
      <c r="ICM854" s="3"/>
      <c r="ICN854" s="3"/>
      <c r="ICO854" s="3"/>
      <c r="ICP854" s="3"/>
      <c r="ICQ854" s="3"/>
      <c r="ICR854" s="3"/>
      <c r="ICS854" s="3"/>
      <c r="ICT854" s="3"/>
      <c r="ICU854" s="3"/>
      <c r="ICV854" s="3"/>
      <c r="ICW854" s="3"/>
      <c r="ICX854" s="3"/>
      <c r="ICY854" s="3"/>
      <c r="ICZ854" s="3"/>
      <c r="IDA854" s="3"/>
      <c r="IDB854" s="3"/>
      <c r="IDC854" s="3"/>
      <c r="IDD854" s="3"/>
      <c r="IDE854" s="3"/>
      <c r="IDF854" s="3"/>
      <c r="IDG854" s="3"/>
      <c r="IDH854" s="3"/>
      <c r="IDI854" s="3"/>
      <c r="IDJ854" s="3"/>
      <c r="IDK854" s="3"/>
      <c r="IDL854" s="3"/>
      <c r="IDM854" s="3"/>
      <c r="IDN854" s="3"/>
      <c r="IDO854" s="3"/>
      <c r="IDP854" s="3"/>
      <c r="IDQ854" s="3"/>
      <c r="IDR854" s="3"/>
      <c r="IDS854" s="3"/>
      <c r="IDT854" s="3"/>
      <c r="IDU854" s="3"/>
      <c r="IDV854" s="3"/>
      <c r="IDW854" s="3"/>
      <c r="IDX854" s="3"/>
      <c r="IDY854" s="3"/>
      <c r="IDZ854" s="3"/>
      <c r="IEA854" s="3"/>
      <c r="IEB854" s="3"/>
      <c r="IEC854" s="3"/>
      <c r="IED854" s="3"/>
      <c r="IEE854" s="3"/>
      <c r="IEF854" s="3"/>
      <c r="IEG854" s="3"/>
      <c r="IEH854" s="3"/>
      <c r="IEI854" s="3"/>
      <c r="IEJ854" s="3"/>
      <c r="IEK854" s="3"/>
      <c r="IEL854" s="3"/>
      <c r="IEM854" s="3"/>
      <c r="IEN854" s="3"/>
      <c r="IEO854" s="3"/>
      <c r="IEP854" s="3"/>
      <c r="IEQ854" s="3"/>
      <c r="IER854" s="3"/>
      <c r="IES854" s="3"/>
      <c r="IET854" s="3"/>
      <c r="IEU854" s="3"/>
      <c r="IEV854" s="3"/>
      <c r="IEW854" s="3"/>
      <c r="IEX854" s="3"/>
      <c r="IEY854" s="3"/>
      <c r="IEZ854" s="3"/>
      <c r="IFA854" s="3"/>
      <c r="IFB854" s="3"/>
      <c r="IFC854" s="3"/>
      <c r="IFD854" s="3"/>
      <c r="IFE854" s="3"/>
      <c r="IFF854" s="3"/>
      <c r="IFG854" s="3"/>
      <c r="IFH854" s="3"/>
      <c r="IFI854" s="3"/>
      <c r="IFJ854" s="3"/>
      <c r="IFK854" s="3"/>
      <c r="IFL854" s="3"/>
      <c r="IFM854" s="3"/>
      <c r="IFN854" s="3"/>
      <c r="IFO854" s="3"/>
      <c r="IFP854" s="3"/>
      <c r="IFQ854" s="3"/>
      <c r="IFR854" s="3"/>
      <c r="IFS854" s="3"/>
      <c r="IFT854" s="3"/>
      <c r="IFU854" s="3"/>
      <c r="IFV854" s="3"/>
      <c r="IFW854" s="3"/>
      <c r="IFX854" s="3"/>
      <c r="IFY854" s="3"/>
      <c r="IFZ854" s="3"/>
      <c r="IGA854" s="3"/>
      <c r="IGB854" s="3"/>
      <c r="IGC854" s="3"/>
      <c r="IGD854" s="3"/>
      <c r="IGE854" s="3"/>
      <c r="IGF854" s="3"/>
      <c r="IGG854" s="3"/>
      <c r="IGH854" s="3"/>
      <c r="IGI854" s="3"/>
      <c r="IGJ854" s="3"/>
      <c r="IGK854" s="3"/>
      <c r="IGL854" s="3"/>
      <c r="IGM854" s="3"/>
      <c r="IGN854" s="3"/>
      <c r="IGO854" s="3"/>
      <c r="IGP854" s="3"/>
      <c r="IGQ854" s="3"/>
      <c r="IGR854" s="3"/>
      <c r="IGS854" s="3"/>
      <c r="IGT854" s="3"/>
      <c r="IGU854" s="3"/>
      <c r="IGV854" s="3"/>
      <c r="IGW854" s="3"/>
      <c r="IGX854" s="3"/>
      <c r="IGY854" s="3"/>
      <c r="IGZ854" s="3"/>
      <c r="IHA854" s="3"/>
      <c r="IHB854" s="3"/>
      <c r="IHC854" s="3"/>
      <c r="IHD854" s="3"/>
      <c r="IHE854" s="3"/>
      <c r="IHF854" s="3"/>
      <c r="IHG854" s="3"/>
      <c r="IHH854" s="3"/>
      <c r="IHI854" s="3"/>
      <c r="IHJ854" s="3"/>
      <c r="IHK854" s="3"/>
      <c r="IHL854" s="3"/>
      <c r="IHM854" s="3"/>
      <c r="IHN854" s="3"/>
      <c r="IHO854" s="3"/>
      <c r="IHP854" s="3"/>
      <c r="IHQ854" s="3"/>
      <c r="IHR854" s="3"/>
      <c r="IHS854" s="3"/>
      <c r="IHT854" s="3"/>
      <c r="IHU854" s="3"/>
      <c r="IHV854" s="3"/>
      <c r="IHW854" s="3"/>
      <c r="IHX854" s="3"/>
      <c r="IHY854" s="3"/>
      <c r="IHZ854" s="3"/>
      <c r="IIA854" s="3"/>
      <c r="IIB854" s="3"/>
      <c r="IIC854" s="3"/>
      <c r="IID854" s="3"/>
      <c r="IIE854" s="3"/>
      <c r="IIF854" s="3"/>
      <c r="IIG854" s="3"/>
      <c r="IIH854" s="3"/>
      <c r="III854" s="3"/>
      <c r="IIJ854" s="3"/>
      <c r="IIK854" s="3"/>
      <c r="IIL854" s="3"/>
      <c r="IIM854" s="3"/>
      <c r="IIN854" s="3"/>
      <c r="IIO854" s="3"/>
      <c r="IIP854" s="3"/>
      <c r="IIQ854" s="3"/>
      <c r="IIR854" s="3"/>
      <c r="IIS854" s="3"/>
      <c r="IIT854" s="3"/>
      <c r="IIU854" s="3"/>
      <c r="IIV854" s="3"/>
      <c r="IIW854" s="3"/>
      <c r="IIX854" s="3"/>
      <c r="IIY854" s="3"/>
      <c r="IIZ854" s="3"/>
      <c r="IJA854" s="3"/>
      <c r="IJB854" s="3"/>
      <c r="IJC854" s="3"/>
      <c r="IJD854" s="3"/>
      <c r="IJE854" s="3"/>
      <c r="IJF854" s="3"/>
      <c r="IJG854" s="3"/>
      <c r="IJH854" s="3"/>
      <c r="IJI854" s="3"/>
      <c r="IJJ854" s="3"/>
      <c r="IJK854" s="3"/>
      <c r="IJL854" s="3"/>
      <c r="IJM854" s="3"/>
      <c r="IJN854" s="3"/>
      <c r="IJO854" s="3"/>
      <c r="IJP854" s="3"/>
      <c r="IJQ854" s="3"/>
      <c r="IJR854" s="3"/>
      <c r="IJS854" s="3"/>
      <c r="IJT854" s="3"/>
      <c r="IJU854" s="3"/>
      <c r="IJV854" s="3"/>
      <c r="IJW854" s="3"/>
      <c r="IJX854" s="3"/>
      <c r="IJY854" s="3"/>
      <c r="IJZ854" s="3"/>
      <c r="IKA854" s="3"/>
      <c r="IKB854" s="3"/>
      <c r="IKC854" s="3"/>
      <c r="IKD854" s="3"/>
      <c r="IKE854" s="3"/>
      <c r="IKF854" s="3"/>
      <c r="IKG854" s="3"/>
      <c r="IKH854" s="3"/>
      <c r="IKI854" s="3"/>
      <c r="IKJ854" s="3"/>
      <c r="IKK854" s="3"/>
      <c r="IKL854" s="3"/>
      <c r="IKM854" s="3"/>
      <c r="IKN854" s="3"/>
      <c r="IKO854" s="3"/>
      <c r="IKP854" s="3"/>
      <c r="IKQ854" s="3"/>
      <c r="IKR854" s="3"/>
      <c r="IKS854" s="3"/>
      <c r="IKT854" s="3"/>
      <c r="IKU854" s="3"/>
      <c r="IKV854" s="3"/>
      <c r="IKW854" s="3"/>
      <c r="IKX854" s="3"/>
      <c r="IKY854" s="3"/>
      <c r="IKZ854" s="3"/>
      <c r="ILA854" s="3"/>
      <c r="ILB854" s="3"/>
      <c r="ILC854" s="3"/>
      <c r="ILD854" s="3"/>
      <c r="ILE854" s="3"/>
      <c r="ILF854" s="3"/>
      <c r="ILG854" s="3"/>
      <c r="ILH854" s="3"/>
      <c r="ILI854" s="3"/>
      <c r="ILJ854" s="3"/>
      <c r="ILK854" s="3"/>
      <c r="ILL854" s="3"/>
      <c r="ILM854" s="3"/>
      <c r="ILN854" s="3"/>
      <c r="ILO854" s="3"/>
      <c r="ILP854" s="3"/>
      <c r="ILQ854" s="3"/>
      <c r="ILR854" s="3"/>
      <c r="ILS854" s="3"/>
      <c r="ILT854" s="3"/>
      <c r="ILU854" s="3"/>
      <c r="ILV854" s="3"/>
      <c r="ILW854" s="3"/>
      <c r="ILX854" s="3"/>
      <c r="ILY854" s="3"/>
      <c r="ILZ854" s="3"/>
      <c r="IMA854" s="3"/>
      <c r="IMB854" s="3"/>
      <c r="IMC854" s="3"/>
      <c r="IMD854" s="3"/>
      <c r="IME854" s="3"/>
      <c r="IMF854" s="3"/>
      <c r="IMG854" s="3"/>
      <c r="IMH854" s="3"/>
      <c r="IMI854" s="3"/>
      <c r="IMJ854" s="3"/>
      <c r="IMK854" s="3"/>
      <c r="IML854" s="3"/>
      <c r="IMM854" s="3"/>
      <c r="IMN854" s="3"/>
      <c r="IMO854" s="3"/>
      <c r="IMP854" s="3"/>
      <c r="IMQ854" s="3"/>
      <c r="IMR854" s="3"/>
      <c r="IMS854" s="3"/>
      <c r="IMT854" s="3"/>
      <c r="IMU854" s="3"/>
      <c r="IMV854" s="3"/>
      <c r="IMW854" s="3"/>
      <c r="IMX854" s="3"/>
      <c r="IMY854" s="3"/>
      <c r="IMZ854" s="3"/>
      <c r="INA854" s="3"/>
      <c r="INB854" s="3"/>
      <c r="INC854" s="3"/>
      <c r="IND854" s="3"/>
      <c r="INE854" s="3"/>
      <c r="INF854" s="3"/>
      <c r="ING854" s="3"/>
      <c r="INH854" s="3"/>
      <c r="INI854" s="3"/>
      <c r="INJ854" s="3"/>
      <c r="INK854" s="3"/>
      <c r="INL854" s="3"/>
      <c r="INM854" s="3"/>
      <c r="INN854" s="3"/>
      <c r="INO854" s="3"/>
      <c r="INP854" s="3"/>
      <c r="INQ854" s="3"/>
      <c r="INR854" s="3"/>
      <c r="INS854" s="3"/>
      <c r="INT854" s="3"/>
      <c r="INU854" s="3"/>
      <c r="INV854" s="3"/>
      <c r="INW854" s="3"/>
      <c r="INX854" s="3"/>
      <c r="INY854" s="3"/>
      <c r="INZ854" s="3"/>
      <c r="IOA854" s="3"/>
      <c r="IOB854" s="3"/>
      <c r="IOC854" s="3"/>
      <c r="IOD854" s="3"/>
      <c r="IOE854" s="3"/>
      <c r="IOF854" s="3"/>
      <c r="IOG854" s="3"/>
      <c r="IOH854" s="3"/>
      <c r="IOI854" s="3"/>
      <c r="IOJ854" s="3"/>
      <c r="IOK854" s="3"/>
      <c r="IOL854" s="3"/>
      <c r="IOM854" s="3"/>
      <c r="ION854" s="3"/>
      <c r="IOO854" s="3"/>
      <c r="IOP854" s="3"/>
      <c r="IOQ854" s="3"/>
      <c r="IOR854" s="3"/>
      <c r="IOS854" s="3"/>
      <c r="IOT854" s="3"/>
      <c r="IOU854" s="3"/>
      <c r="IOV854" s="3"/>
      <c r="IOW854" s="3"/>
      <c r="IOX854" s="3"/>
      <c r="IOY854" s="3"/>
      <c r="IOZ854" s="3"/>
      <c r="IPA854" s="3"/>
      <c r="IPB854" s="3"/>
      <c r="IPC854" s="3"/>
      <c r="IPD854" s="3"/>
      <c r="IPE854" s="3"/>
      <c r="IPF854" s="3"/>
      <c r="IPG854" s="3"/>
      <c r="IPH854" s="3"/>
      <c r="IPI854" s="3"/>
      <c r="IPJ854" s="3"/>
      <c r="IPK854" s="3"/>
      <c r="IPL854" s="3"/>
      <c r="IPM854" s="3"/>
      <c r="IPN854" s="3"/>
      <c r="IPO854" s="3"/>
      <c r="IPP854" s="3"/>
      <c r="IPQ854" s="3"/>
      <c r="IPR854" s="3"/>
      <c r="IPS854" s="3"/>
      <c r="IPT854" s="3"/>
      <c r="IPU854" s="3"/>
      <c r="IPV854" s="3"/>
      <c r="IPW854" s="3"/>
      <c r="IPX854" s="3"/>
      <c r="IPY854" s="3"/>
      <c r="IPZ854" s="3"/>
      <c r="IQA854" s="3"/>
      <c r="IQB854" s="3"/>
      <c r="IQC854" s="3"/>
      <c r="IQD854" s="3"/>
      <c r="IQE854" s="3"/>
      <c r="IQF854" s="3"/>
      <c r="IQG854" s="3"/>
      <c r="IQH854" s="3"/>
      <c r="IQI854" s="3"/>
      <c r="IQJ854" s="3"/>
      <c r="IQK854" s="3"/>
      <c r="IQL854" s="3"/>
      <c r="IQM854" s="3"/>
      <c r="IQN854" s="3"/>
      <c r="IQO854" s="3"/>
      <c r="IQP854" s="3"/>
      <c r="IQQ854" s="3"/>
      <c r="IQR854" s="3"/>
      <c r="IQS854" s="3"/>
      <c r="IQT854" s="3"/>
      <c r="IQU854" s="3"/>
      <c r="IQV854" s="3"/>
      <c r="IQW854" s="3"/>
      <c r="IQX854" s="3"/>
      <c r="IQY854" s="3"/>
      <c r="IQZ854" s="3"/>
      <c r="IRA854" s="3"/>
      <c r="IRB854" s="3"/>
      <c r="IRC854" s="3"/>
      <c r="IRD854" s="3"/>
      <c r="IRE854" s="3"/>
      <c r="IRF854" s="3"/>
      <c r="IRG854" s="3"/>
      <c r="IRH854" s="3"/>
      <c r="IRI854" s="3"/>
      <c r="IRJ854" s="3"/>
      <c r="IRK854" s="3"/>
      <c r="IRL854" s="3"/>
      <c r="IRM854" s="3"/>
      <c r="IRN854" s="3"/>
      <c r="IRO854" s="3"/>
      <c r="IRP854" s="3"/>
      <c r="IRQ854" s="3"/>
      <c r="IRR854" s="3"/>
      <c r="IRS854" s="3"/>
      <c r="IRT854" s="3"/>
      <c r="IRU854" s="3"/>
      <c r="IRV854" s="3"/>
      <c r="IRW854" s="3"/>
      <c r="IRX854" s="3"/>
      <c r="IRY854" s="3"/>
      <c r="IRZ854" s="3"/>
      <c r="ISA854" s="3"/>
      <c r="ISB854" s="3"/>
      <c r="ISC854" s="3"/>
      <c r="ISD854" s="3"/>
      <c r="ISE854" s="3"/>
      <c r="ISF854" s="3"/>
      <c r="ISG854" s="3"/>
      <c r="ISH854" s="3"/>
      <c r="ISI854" s="3"/>
      <c r="ISJ854" s="3"/>
      <c r="ISK854" s="3"/>
      <c r="ISL854" s="3"/>
      <c r="ISM854" s="3"/>
      <c r="ISN854" s="3"/>
      <c r="ISO854" s="3"/>
      <c r="ISP854" s="3"/>
      <c r="ISQ854" s="3"/>
      <c r="ISR854" s="3"/>
      <c r="ISS854" s="3"/>
      <c r="IST854" s="3"/>
      <c r="ISU854" s="3"/>
      <c r="ISV854" s="3"/>
      <c r="ISW854" s="3"/>
      <c r="ISX854" s="3"/>
      <c r="ISY854" s="3"/>
      <c r="ISZ854" s="3"/>
      <c r="ITA854" s="3"/>
      <c r="ITB854" s="3"/>
      <c r="ITC854" s="3"/>
      <c r="ITD854" s="3"/>
      <c r="ITE854" s="3"/>
      <c r="ITF854" s="3"/>
      <c r="ITG854" s="3"/>
      <c r="ITH854" s="3"/>
      <c r="ITI854" s="3"/>
      <c r="ITJ854" s="3"/>
      <c r="ITK854" s="3"/>
      <c r="ITL854" s="3"/>
      <c r="ITM854" s="3"/>
      <c r="ITN854" s="3"/>
      <c r="ITO854" s="3"/>
      <c r="ITP854" s="3"/>
      <c r="ITQ854" s="3"/>
      <c r="ITR854" s="3"/>
      <c r="ITS854" s="3"/>
      <c r="ITT854" s="3"/>
      <c r="ITU854" s="3"/>
      <c r="ITV854" s="3"/>
      <c r="ITW854" s="3"/>
      <c r="ITX854" s="3"/>
      <c r="ITY854" s="3"/>
      <c r="ITZ854" s="3"/>
      <c r="IUA854" s="3"/>
      <c r="IUB854" s="3"/>
      <c r="IUC854" s="3"/>
      <c r="IUD854" s="3"/>
      <c r="IUE854" s="3"/>
      <c r="IUF854" s="3"/>
      <c r="IUG854" s="3"/>
      <c r="IUH854" s="3"/>
      <c r="IUI854" s="3"/>
      <c r="IUJ854" s="3"/>
      <c r="IUK854" s="3"/>
      <c r="IUL854" s="3"/>
      <c r="IUM854" s="3"/>
      <c r="IUN854" s="3"/>
      <c r="IUO854" s="3"/>
      <c r="IUP854" s="3"/>
      <c r="IUQ854" s="3"/>
      <c r="IUR854" s="3"/>
      <c r="IUS854" s="3"/>
      <c r="IUT854" s="3"/>
      <c r="IUU854" s="3"/>
      <c r="IUV854" s="3"/>
      <c r="IUW854" s="3"/>
      <c r="IUX854" s="3"/>
      <c r="IUY854" s="3"/>
      <c r="IUZ854" s="3"/>
      <c r="IVA854" s="3"/>
      <c r="IVB854" s="3"/>
      <c r="IVC854" s="3"/>
      <c r="IVD854" s="3"/>
      <c r="IVE854" s="3"/>
      <c r="IVF854" s="3"/>
      <c r="IVG854" s="3"/>
      <c r="IVH854" s="3"/>
      <c r="IVI854" s="3"/>
      <c r="IVJ854" s="3"/>
      <c r="IVK854" s="3"/>
      <c r="IVL854" s="3"/>
      <c r="IVM854" s="3"/>
      <c r="IVN854" s="3"/>
      <c r="IVO854" s="3"/>
      <c r="IVP854" s="3"/>
      <c r="IVQ854" s="3"/>
      <c r="IVR854" s="3"/>
      <c r="IVS854" s="3"/>
      <c r="IVT854" s="3"/>
      <c r="IVU854" s="3"/>
      <c r="IVV854" s="3"/>
      <c r="IVW854" s="3"/>
      <c r="IVX854" s="3"/>
      <c r="IVY854" s="3"/>
      <c r="IVZ854" s="3"/>
      <c r="IWA854" s="3"/>
      <c r="IWB854" s="3"/>
      <c r="IWC854" s="3"/>
      <c r="IWD854" s="3"/>
      <c r="IWE854" s="3"/>
      <c r="IWF854" s="3"/>
      <c r="IWG854" s="3"/>
      <c r="IWH854" s="3"/>
      <c r="IWI854" s="3"/>
      <c r="IWJ854" s="3"/>
      <c r="IWK854" s="3"/>
      <c r="IWL854" s="3"/>
      <c r="IWM854" s="3"/>
      <c r="IWN854" s="3"/>
      <c r="IWO854" s="3"/>
      <c r="IWP854" s="3"/>
      <c r="IWQ854" s="3"/>
      <c r="IWR854" s="3"/>
      <c r="IWS854" s="3"/>
      <c r="IWT854" s="3"/>
      <c r="IWU854" s="3"/>
      <c r="IWV854" s="3"/>
      <c r="IWW854" s="3"/>
      <c r="IWX854" s="3"/>
      <c r="IWY854" s="3"/>
      <c r="IWZ854" s="3"/>
      <c r="IXA854" s="3"/>
      <c r="IXB854" s="3"/>
      <c r="IXC854" s="3"/>
      <c r="IXD854" s="3"/>
      <c r="IXE854" s="3"/>
      <c r="IXF854" s="3"/>
      <c r="IXG854" s="3"/>
      <c r="IXH854" s="3"/>
      <c r="IXI854" s="3"/>
      <c r="IXJ854" s="3"/>
      <c r="IXK854" s="3"/>
      <c r="IXL854" s="3"/>
      <c r="IXM854" s="3"/>
      <c r="IXN854" s="3"/>
      <c r="IXO854" s="3"/>
      <c r="IXP854" s="3"/>
      <c r="IXQ854" s="3"/>
      <c r="IXR854" s="3"/>
      <c r="IXS854" s="3"/>
      <c r="IXT854" s="3"/>
      <c r="IXU854" s="3"/>
      <c r="IXV854" s="3"/>
      <c r="IXW854" s="3"/>
      <c r="IXX854" s="3"/>
      <c r="IXY854" s="3"/>
      <c r="IXZ854" s="3"/>
      <c r="IYA854" s="3"/>
      <c r="IYB854" s="3"/>
      <c r="IYC854" s="3"/>
      <c r="IYD854" s="3"/>
      <c r="IYE854" s="3"/>
      <c r="IYF854" s="3"/>
      <c r="IYG854" s="3"/>
      <c r="IYH854" s="3"/>
      <c r="IYI854" s="3"/>
      <c r="IYJ854" s="3"/>
      <c r="IYK854" s="3"/>
      <c r="IYL854" s="3"/>
      <c r="IYM854" s="3"/>
      <c r="IYN854" s="3"/>
      <c r="IYO854" s="3"/>
      <c r="IYP854" s="3"/>
      <c r="IYQ854" s="3"/>
      <c r="IYR854" s="3"/>
      <c r="IYS854" s="3"/>
      <c r="IYT854" s="3"/>
      <c r="IYU854" s="3"/>
      <c r="IYV854" s="3"/>
      <c r="IYW854" s="3"/>
      <c r="IYX854" s="3"/>
      <c r="IYY854" s="3"/>
      <c r="IYZ854" s="3"/>
      <c r="IZA854" s="3"/>
      <c r="IZB854" s="3"/>
      <c r="IZC854" s="3"/>
      <c r="IZD854" s="3"/>
      <c r="IZE854" s="3"/>
      <c r="IZF854" s="3"/>
      <c r="IZG854" s="3"/>
      <c r="IZH854" s="3"/>
      <c r="IZI854" s="3"/>
      <c r="IZJ854" s="3"/>
      <c r="IZK854" s="3"/>
      <c r="IZL854" s="3"/>
      <c r="IZM854" s="3"/>
      <c r="IZN854" s="3"/>
      <c r="IZO854" s="3"/>
      <c r="IZP854" s="3"/>
      <c r="IZQ854" s="3"/>
      <c r="IZR854" s="3"/>
      <c r="IZS854" s="3"/>
      <c r="IZT854" s="3"/>
      <c r="IZU854" s="3"/>
      <c r="IZV854" s="3"/>
      <c r="IZW854" s="3"/>
      <c r="IZX854" s="3"/>
      <c r="IZY854" s="3"/>
      <c r="IZZ854" s="3"/>
      <c r="JAA854" s="3"/>
      <c r="JAB854" s="3"/>
      <c r="JAC854" s="3"/>
      <c r="JAD854" s="3"/>
      <c r="JAE854" s="3"/>
      <c r="JAF854" s="3"/>
      <c r="JAG854" s="3"/>
      <c r="JAH854" s="3"/>
      <c r="JAI854" s="3"/>
      <c r="JAJ854" s="3"/>
      <c r="JAK854" s="3"/>
      <c r="JAL854" s="3"/>
      <c r="JAM854" s="3"/>
      <c r="JAN854" s="3"/>
      <c r="JAO854" s="3"/>
      <c r="JAP854" s="3"/>
      <c r="JAQ854" s="3"/>
      <c r="JAR854" s="3"/>
      <c r="JAS854" s="3"/>
      <c r="JAT854" s="3"/>
      <c r="JAU854" s="3"/>
      <c r="JAV854" s="3"/>
      <c r="JAW854" s="3"/>
      <c r="JAX854" s="3"/>
      <c r="JAY854" s="3"/>
      <c r="JAZ854" s="3"/>
      <c r="JBA854" s="3"/>
      <c r="JBB854" s="3"/>
      <c r="JBC854" s="3"/>
      <c r="JBD854" s="3"/>
      <c r="JBE854" s="3"/>
      <c r="JBF854" s="3"/>
      <c r="JBG854" s="3"/>
      <c r="JBH854" s="3"/>
      <c r="JBI854" s="3"/>
      <c r="JBJ854" s="3"/>
      <c r="JBK854" s="3"/>
      <c r="JBL854" s="3"/>
      <c r="JBM854" s="3"/>
      <c r="JBN854" s="3"/>
      <c r="JBO854" s="3"/>
      <c r="JBP854" s="3"/>
      <c r="JBQ854" s="3"/>
      <c r="JBR854" s="3"/>
      <c r="JBS854" s="3"/>
      <c r="JBT854" s="3"/>
      <c r="JBU854" s="3"/>
      <c r="JBV854" s="3"/>
      <c r="JBW854" s="3"/>
      <c r="JBX854" s="3"/>
      <c r="JBY854" s="3"/>
      <c r="JBZ854" s="3"/>
      <c r="JCA854" s="3"/>
      <c r="JCB854" s="3"/>
      <c r="JCC854" s="3"/>
      <c r="JCD854" s="3"/>
      <c r="JCE854" s="3"/>
      <c r="JCF854" s="3"/>
      <c r="JCG854" s="3"/>
      <c r="JCH854" s="3"/>
      <c r="JCI854" s="3"/>
      <c r="JCJ854" s="3"/>
      <c r="JCK854" s="3"/>
      <c r="JCL854" s="3"/>
      <c r="JCM854" s="3"/>
      <c r="JCN854" s="3"/>
      <c r="JCO854" s="3"/>
      <c r="JCP854" s="3"/>
      <c r="JCQ854" s="3"/>
      <c r="JCR854" s="3"/>
      <c r="JCS854" s="3"/>
      <c r="JCT854" s="3"/>
      <c r="JCU854" s="3"/>
      <c r="JCV854" s="3"/>
      <c r="JCW854" s="3"/>
      <c r="JCX854" s="3"/>
      <c r="JCY854" s="3"/>
      <c r="JCZ854" s="3"/>
      <c r="JDA854" s="3"/>
      <c r="JDB854" s="3"/>
      <c r="JDC854" s="3"/>
      <c r="JDD854" s="3"/>
      <c r="JDE854" s="3"/>
      <c r="JDF854" s="3"/>
      <c r="JDG854" s="3"/>
      <c r="JDH854" s="3"/>
      <c r="JDI854" s="3"/>
      <c r="JDJ854" s="3"/>
      <c r="JDK854" s="3"/>
      <c r="JDL854" s="3"/>
      <c r="JDM854" s="3"/>
      <c r="JDN854" s="3"/>
      <c r="JDO854" s="3"/>
      <c r="JDP854" s="3"/>
      <c r="JDQ854" s="3"/>
      <c r="JDR854" s="3"/>
      <c r="JDS854" s="3"/>
      <c r="JDT854" s="3"/>
      <c r="JDU854" s="3"/>
      <c r="JDV854" s="3"/>
      <c r="JDW854" s="3"/>
      <c r="JDX854" s="3"/>
      <c r="JDY854" s="3"/>
      <c r="JDZ854" s="3"/>
      <c r="JEA854" s="3"/>
      <c r="JEB854" s="3"/>
      <c r="JEC854" s="3"/>
      <c r="JED854" s="3"/>
      <c r="JEE854" s="3"/>
      <c r="JEF854" s="3"/>
      <c r="JEG854" s="3"/>
      <c r="JEH854" s="3"/>
      <c r="JEI854" s="3"/>
      <c r="JEJ854" s="3"/>
      <c r="JEK854" s="3"/>
      <c r="JEL854" s="3"/>
      <c r="JEM854" s="3"/>
      <c r="JEN854" s="3"/>
      <c r="JEO854" s="3"/>
      <c r="JEP854" s="3"/>
      <c r="JEQ854" s="3"/>
      <c r="JER854" s="3"/>
      <c r="JES854" s="3"/>
      <c r="JET854" s="3"/>
      <c r="JEU854" s="3"/>
      <c r="JEV854" s="3"/>
      <c r="JEW854" s="3"/>
      <c r="JEX854" s="3"/>
      <c r="JEY854" s="3"/>
      <c r="JEZ854" s="3"/>
      <c r="JFA854" s="3"/>
      <c r="JFB854" s="3"/>
      <c r="JFC854" s="3"/>
      <c r="JFD854" s="3"/>
      <c r="JFE854" s="3"/>
      <c r="JFF854" s="3"/>
      <c r="JFG854" s="3"/>
      <c r="JFH854" s="3"/>
      <c r="JFI854" s="3"/>
      <c r="JFJ854" s="3"/>
      <c r="JFK854" s="3"/>
      <c r="JFL854" s="3"/>
      <c r="JFM854" s="3"/>
      <c r="JFN854" s="3"/>
      <c r="JFO854" s="3"/>
      <c r="JFP854" s="3"/>
      <c r="JFQ854" s="3"/>
      <c r="JFR854" s="3"/>
      <c r="JFS854" s="3"/>
      <c r="JFT854" s="3"/>
      <c r="JFU854" s="3"/>
      <c r="JFV854" s="3"/>
      <c r="JFW854" s="3"/>
      <c r="JFX854" s="3"/>
      <c r="JFY854" s="3"/>
      <c r="JFZ854" s="3"/>
      <c r="JGA854" s="3"/>
      <c r="JGB854" s="3"/>
      <c r="JGC854" s="3"/>
      <c r="JGD854" s="3"/>
      <c r="JGE854" s="3"/>
      <c r="JGF854" s="3"/>
      <c r="JGG854" s="3"/>
      <c r="JGH854" s="3"/>
      <c r="JGI854" s="3"/>
      <c r="JGJ854" s="3"/>
      <c r="JGK854" s="3"/>
      <c r="JGL854" s="3"/>
      <c r="JGM854" s="3"/>
      <c r="JGN854" s="3"/>
      <c r="JGO854" s="3"/>
      <c r="JGP854" s="3"/>
      <c r="JGQ854" s="3"/>
      <c r="JGR854" s="3"/>
      <c r="JGS854" s="3"/>
      <c r="JGT854" s="3"/>
      <c r="JGU854" s="3"/>
      <c r="JGV854" s="3"/>
      <c r="JGW854" s="3"/>
      <c r="JGX854" s="3"/>
      <c r="JGY854" s="3"/>
      <c r="JGZ854" s="3"/>
      <c r="JHA854" s="3"/>
      <c r="JHB854" s="3"/>
      <c r="JHC854" s="3"/>
      <c r="JHD854" s="3"/>
      <c r="JHE854" s="3"/>
      <c r="JHF854" s="3"/>
      <c r="JHG854" s="3"/>
      <c r="JHH854" s="3"/>
      <c r="JHI854" s="3"/>
      <c r="JHJ854" s="3"/>
      <c r="JHK854" s="3"/>
      <c r="JHL854" s="3"/>
      <c r="JHM854" s="3"/>
      <c r="JHN854" s="3"/>
      <c r="JHO854" s="3"/>
      <c r="JHP854" s="3"/>
      <c r="JHQ854" s="3"/>
      <c r="JHR854" s="3"/>
      <c r="JHS854" s="3"/>
      <c r="JHT854" s="3"/>
      <c r="JHU854" s="3"/>
      <c r="JHV854" s="3"/>
      <c r="JHW854" s="3"/>
      <c r="JHX854" s="3"/>
      <c r="JHY854" s="3"/>
      <c r="JHZ854" s="3"/>
      <c r="JIA854" s="3"/>
      <c r="JIB854" s="3"/>
      <c r="JIC854" s="3"/>
      <c r="JID854" s="3"/>
      <c r="JIE854" s="3"/>
      <c r="JIF854" s="3"/>
      <c r="JIG854" s="3"/>
      <c r="JIH854" s="3"/>
      <c r="JII854" s="3"/>
      <c r="JIJ854" s="3"/>
      <c r="JIK854" s="3"/>
      <c r="JIL854" s="3"/>
      <c r="JIM854" s="3"/>
      <c r="JIN854" s="3"/>
      <c r="JIO854" s="3"/>
      <c r="JIP854" s="3"/>
      <c r="JIQ854" s="3"/>
      <c r="JIR854" s="3"/>
      <c r="JIS854" s="3"/>
      <c r="JIT854" s="3"/>
      <c r="JIU854" s="3"/>
      <c r="JIV854" s="3"/>
      <c r="JIW854" s="3"/>
      <c r="JIX854" s="3"/>
      <c r="JIY854" s="3"/>
      <c r="JIZ854" s="3"/>
      <c r="JJA854" s="3"/>
      <c r="JJB854" s="3"/>
      <c r="JJC854" s="3"/>
      <c r="JJD854" s="3"/>
      <c r="JJE854" s="3"/>
      <c r="JJF854" s="3"/>
      <c r="JJG854" s="3"/>
      <c r="JJH854" s="3"/>
      <c r="JJI854" s="3"/>
      <c r="JJJ854" s="3"/>
      <c r="JJK854" s="3"/>
      <c r="JJL854" s="3"/>
      <c r="JJM854" s="3"/>
      <c r="JJN854" s="3"/>
      <c r="JJO854" s="3"/>
      <c r="JJP854" s="3"/>
      <c r="JJQ854" s="3"/>
      <c r="JJR854" s="3"/>
      <c r="JJS854" s="3"/>
      <c r="JJT854" s="3"/>
      <c r="JJU854" s="3"/>
      <c r="JJV854" s="3"/>
      <c r="JJW854" s="3"/>
      <c r="JJX854" s="3"/>
      <c r="JJY854" s="3"/>
      <c r="JJZ854" s="3"/>
      <c r="JKA854" s="3"/>
      <c r="JKB854" s="3"/>
      <c r="JKC854" s="3"/>
      <c r="JKD854" s="3"/>
      <c r="JKE854" s="3"/>
      <c r="JKF854" s="3"/>
      <c r="JKG854" s="3"/>
      <c r="JKH854" s="3"/>
      <c r="JKI854" s="3"/>
      <c r="JKJ854" s="3"/>
      <c r="JKK854" s="3"/>
      <c r="JKL854" s="3"/>
      <c r="JKM854" s="3"/>
      <c r="JKN854" s="3"/>
      <c r="JKO854" s="3"/>
      <c r="JKP854" s="3"/>
      <c r="JKQ854" s="3"/>
      <c r="JKR854" s="3"/>
      <c r="JKS854" s="3"/>
      <c r="JKT854" s="3"/>
      <c r="JKU854" s="3"/>
      <c r="JKV854" s="3"/>
      <c r="JKW854" s="3"/>
      <c r="JKX854" s="3"/>
      <c r="JKY854" s="3"/>
      <c r="JKZ854" s="3"/>
      <c r="JLA854" s="3"/>
      <c r="JLB854" s="3"/>
      <c r="JLC854" s="3"/>
      <c r="JLD854" s="3"/>
      <c r="JLE854" s="3"/>
      <c r="JLF854" s="3"/>
      <c r="JLG854" s="3"/>
      <c r="JLH854" s="3"/>
      <c r="JLI854" s="3"/>
      <c r="JLJ854" s="3"/>
      <c r="JLK854" s="3"/>
      <c r="JLL854" s="3"/>
      <c r="JLM854" s="3"/>
      <c r="JLN854" s="3"/>
      <c r="JLO854" s="3"/>
      <c r="JLP854" s="3"/>
      <c r="JLQ854" s="3"/>
      <c r="JLR854" s="3"/>
      <c r="JLS854" s="3"/>
      <c r="JLT854" s="3"/>
      <c r="JLU854" s="3"/>
      <c r="JLV854" s="3"/>
      <c r="JLW854" s="3"/>
      <c r="JLX854" s="3"/>
      <c r="JLY854" s="3"/>
      <c r="JLZ854" s="3"/>
      <c r="JMA854" s="3"/>
      <c r="JMB854" s="3"/>
      <c r="JMC854" s="3"/>
      <c r="JMD854" s="3"/>
      <c r="JME854" s="3"/>
      <c r="JMF854" s="3"/>
      <c r="JMG854" s="3"/>
      <c r="JMH854" s="3"/>
      <c r="JMI854" s="3"/>
      <c r="JMJ854" s="3"/>
      <c r="JMK854" s="3"/>
      <c r="JML854" s="3"/>
      <c r="JMM854" s="3"/>
      <c r="JMN854" s="3"/>
      <c r="JMO854" s="3"/>
      <c r="JMP854" s="3"/>
      <c r="JMQ854" s="3"/>
      <c r="JMR854" s="3"/>
      <c r="JMS854" s="3"/>
      <c r="JMT854" s="3"/>
      <c r="JMU854" s="3"/>
      <c r="JMV854" s="3"/>
      <c r="JMW854" s="3"/>
      <c r="JMX854" s="3"/>
      <c r="JMY854" s="3"/>
      <c r="JMZ854" s="3"/>
      <c r="JNA854" s="3"/>
      <c r="JNB854" s="3"/>
      <c r="JNC854" s="3"/>
      <c r="JND854" s="3"/>
      <c r="JNE854" s="3"/>
      <c r="JNF854" s="3"/>
      <c r="JNG854" s="3"/>
      <c r="JNH854" s="3"/>
      <c r="JNI854" s="3"/>
      <c r="JNJ854" s="3"/>
      <c r="JNK854" s="3"/>
      <c r="JNL854" s="3"/>
      <c r="JNM854" s="3"/>
      <c r="JNN854" s="3"/>
      <c r="JNO854" s="3"/>
      <c r="JNP854" s="3"/>
      <c r="JNQ854" s="3"/>
      <c r="JNR854" s="3"/>
      <c r="JNS854" s="3"/>
      <c r="JNT854" s="3"/>
      <c r="JNU854" s="3"/>
      <c r="JNV854" s="3"/>
      <c r="JNW854" s="3"/>
      <c r="JNX854" s="3"/>
      <c r="JNY854" s="3"/>
      <c r="JNZ854" s="3"/>
      <c r="JOA854" s="3"/>
      <c r="JOB854" s="3"/>
      <c r="JOC854" s="3"/>
      <c r="JOD854" s="3"/>
      <c r="JOE854" s="3"/>
      <c r="JOF854" s="3"/>
      <c r="JOG854" s="3"/>
      <c r="JOH854" s="3"/>
      <c r="JOI854" s="3"/>
      <c r="JOJ854" s="3"/>
      <c r="JOK854" s="3"/>
      <c r="JOL854" s="3"/>
      <c r="JOM854" s="3"/>
      <c r="JON854" s="3"/>
      <c r="JOO854" s="3"/>
      <c r="JOP854" s="3"/>
      <c r="JOQ854" s="3"/>
      <c r="JOR854" s="3"/>
      <c r="JOS854" s="3"/>
      <c r="JOT854" s="3"/>
      <c r="JOU854" s="3"/>
      <c r="JOV854" s="3"/>
      <c r="JOW854" s="3"/>
      <c r="JOX854" s="3"/>
      <c r="JOY854" s="3"/>
      <c r="JOZ854" s="3"/>
      <c r="JPA854" s="3"/>
      <c r="JPB854" s="3"/>
      <c r="JPC854" s="3"/>
      <c r="JPD854" s="3"/>
      <c r="JPE854" s="3"/>
      <c r="JPF854" s="3"/>
      <c r="JPG854" s="3"/>
      <c r="JPH854" s="3"/>
      <c r="JPI854" s="3"/>
      <c r="JPJ854" s="3"/>
      <c r="JPK854" s="3"/>
      <c r="JPL854" s="3"/>
      <c r="JPM854" s="3"/>
      <c r="JPN854" s="3"/>
      <c r="JPO854" s="3"/>
      <c r="JPP854" s="3"/>
      <c r="JPQ854" s="3"/>
      <c r="JPR854" s="3"/>
      <c r="JPS854" s="3"/>
      <c r="JPT854" s="3"/>
      <c r="JPU854" s="3"/>
      <c r="JPV854" s="3"/>
      <c r="JPW854" s="3"/>
      <c r="JPX854" s="3"/>
      <c r="JPY854" s="3"/>
      <c r="JPZ854" s="3"/>
      <c r="JQA854" s="3"/>
      <c r="JQB854" s="3"/>
      <c r="JQC854" s="3"/>
      <c r="JQD854" s="3"/>
      <c r="JQE854" s="3"/>
      <c r="JQF854" s="3"/>
      <c r="JQG854" s="3"/>
      <c r="JQH854" s="3"/>
      <c r="JQI854" s="3"/>
      <c r="JQJ854" s="3"/>
      <c r="JQK854" s="3"/>
      <c r="JQL854" s="3"/>
      <c r="JQM854" s="3"/>
      <c r="JQN854" s="3"/>
      <c r="JQO854" s="3"/>
      <c r="JQP854" s="3"/>
      <c r="JQQ854" s="3"/>
      <c r="JQR854" s="3"/>
      <c r="JQS854" s="3"/>
      <c r="JQT854" s="3"/>
      <c r="JQU854" s="3"/>
      <c r="JQV854" s="3"/>
      <c r="JQW854" s="3"/>
      <c r="JQX854" s="3"/>
      <c r="JQY854" s="3"/>
      <c r="JQZ854" s="3"/>
      <c r="JRA854" s="3"/>
      <c r="JRB854" s="3"/>
      <c r="JRC854" s="3"/>
      <c r="JRD854" s="3"/>
      <c r="JRE854" s="3"/>
      <c r="JRF854" s="3"/>
      <c r="JRG854" s="3"/>
      <c r="JRH854" s="3"/>
      <c r="JRI854" s="3"/>
      <c r="JRJ854" s="3"/>
      <c r="JRK854" s="3"/>
      <c r="JRL854" s="3"/>
      <c r="JRM854" s="3"/>
      <c r="JRN854" s="3"/>
      <c r="JRO854" s="3"/>
      <c r="JRP854" s="3"/>
      <c r="JRQ854" s="3"/>
      <c r="JRR854" s="3"/>
      <c r="JRS854" s="3"/>
      <c r="JRT854" s="3"/>
      <c r="JRU854" s="3"/>
      <c r="JRV854" s="3"/>
      <c r="JRW854" s="3"/>
      <c r="JRX854" s="3"/>
      <c r="JRY854" s="3"/>
      <c r="JRZ854" s="3"/>
      <c r="JSA854" s="3"/>
      <c r="JSB854" s="3"/>
      <c r="JSC854" s="3"/>
      <c r="JSD854" s="3"/>
      <c r="JSE854" s="3"/>
      <c r="JSF854" s="3"/>
      <c r="JSG854" s="3"/>
      <c r="JSH854" s="3"/>
      <c r="JSI854" s="3"/>
      <c r="JSJ854" s="3"/>
      <c r="JSK854" s="3"/>
      <c r="JSL854" s="3"/>
      <c r="JSM854" s="3"/>
      <c r="JSN854" s="3"/>
      <c r="JSO854" s="3"/>
      <c r="JSP854" s="3"/>
      <c r="JSQ854" s="3"/>
      <c r="JSR854" s="3"/>
      <c r="JSS854" s="3"/>
      <c r="JST854" s="3"/>
      <c r="JSU854" s="3"/>
      <c r="JSV854" s="3"/>
      <c r="JSW854" s="3"/>
      <c r="JSX854" s="3"/>
      <c r="JSY854" s="3"/>
      <c r="JSZ854" s="3"/>
      <c r="JTA854" s="3"/>
      <c r="JTB854" s="3"/>
      <c r="JTC854" s="3"/>
      <c r="JTD854" s="3"/>
      <c r="JTE854" s="3"/>
      <c r="JTF854" s="3"/>
      <c r="JTG854" s="3"/>
      <c r="JTH854" s="3"/>
      <c r="JTI854" s="3"/>
      <c r="JTJ854" s="3"/>
      <c r="JTK854" s="3"/>
      <c r="JTL854" s="3"/>
      <c r="JTM854" s="3"/>
      <c r="JTN854" s="3"/>
      <c r="JTO854" s="3"/>
      <c r="JTP854" s="3"/>
      <c r="JTQ854" s="3"/>
      <c r="JTR854" s="3"/>
      <c r="JTS854" s="3"/>
      <c r="JTT854" s="3"/>
      <c r="JTU854" s="3"/>
      <c r="JTV854" s="3"/>
      <c r="JTW854" s="3"/>
      <c r="JTX854" s="3"/>
      <c r="JTY854" s="3"/>
      <c r="JTZ854" s="3"/>
      <c r="JUA854" s="3"/>
      <c r="JUB854" s="3"/>
      <c r="JUC854" s="3"/>
      <c r="JUD854" s="3"/>
      <c r="JUE854" s="3"/>
      <c r="JUF854" s="3"/>
      <c r="JUG854" s="3"/>
      <c r="JUH854" s="3"/>
      <c r="JUI854" s="3"/>
      <c r="JUJ854" s="3"/>
      <c r="JUK854" s="3"/>
      <c r="JUL854" s="3"/>
      <c r="JUM854" s="3"/>
      <c r="JUN854" s="3"/>
      <c r="JUO854" s="3"/>
      <c r="JUP854" s="3"/>
      <c r="JUQ854" s="3"/>
      <c r="JUR854" s="3"/>
      <c r="JUS854" s="3"/>
      <c r="JUT854" s="3"/>
      <c r="JUU854" s="3"/>
      <c r="JUV854" s="3"/>
      <c r="JUW854" s="3"/>
      <c r="JUX854" s="3"/>
      <c r="JUY854" s="3"/>
      <c r="JUZ854" s="3"/>
      <c r="JVA854" s="3"/>
      <c r="JVB854" s="3"/>
      <c r="JVC854" s="3"/>
      <c r="JVD854" s="3"/>
      <c r="JVE854" s="3"/>
      <c r="JVF854" s="3"/>
      <c r="JVG854" s="3"/>
      <c r="JVH854" s="3"/>
      <c r="JVI854" s="3"/>
      <c r="JVJ854" s="3"/>
      <c r="JVK854" s="3"/>
      <c r="JVL854" s="3"/>
      <c r="JVM854" s="3"/>
      <c r="JVN854" s="3"/>
      <c r="JVO854" s="3"/>
      <c r="JVP854" s="3"/>
      <c r="JVQ854" s="3"/>
      <c r="JVR854" s="3"/>
      <c r="JVS854" s="3"/>
      <c r="JVT854" s="3"/>
      <c r="JVU854" s="3"/>
      <c r="JVV854" s="3"/>
      <c r="JVW854" s="3"/>
      <c r="JVX854" s="3"/>
      <c r="JVY854" s="3"/>
      <c r="JVZ854" s="3"/>
      <c r="JWA854" s="3"/>
      <c r="JWB854" s="3"/>
      <c r="JWC854" s="3"/>
      <c r="JWD854" s="3"/>
      <c r="JWE854" s="3"/>
      <c r="JWF854" s="3"/>
      <c r="JWG854" s="3"/>
      <c r="JWH854" s="3"/>
      <c r="JWI854" s="3"/>
      <c r="JWJ854" s="3"/>
      <c r="JWK854" s="3"/>
      <c r="JWL854" s="3"/>
      <c r="JWM854" s="3"/>
      <c r="JWN854" s="3"/>
      <c r="JWO854" s="3"/>
      <c r="JWP854" s="3"/>
      <c r="JWQ854" s="3"/>
      <c r="JWR854" s="3"/>
      <c r="JWS854" s="3"/>
      <c r="JWT854" s="3"/>
      <c r="JWU854" s="3"/>
      <c r="JWV854" s="3"/>
      <c r="JWW854" s="3"/>
      <c r="JWX854" s="3"/>
      <c r="JWY854" s="3"/>
      <c r="JWZ854" s="3"/>
      <c r="JXA854" s="3"/>
      <c r="JXB854" s="3"/>
      <c r="JXC854" s="3"/>
      <c r="JXD854" s="3"/>
      <c r="JXE854" s="3"/>
      <c r="JXF854" s="3"/>
      <c r="JXG854" s="3"/>
      <c r="JXH854" s="3"/>
      <c r="JXI854" s="3"/>
      <c r="JXJ854" s="3"/>
      <c r="JXK854" s="3"/>
      <c r="JXL854" s="3"/>
      <c r="JXM854" s="3"/>
      <c r="JXN854" s="3"/>
      <c r="JXO854" s="3"/>
      <c r="JXP854" s="3"/>
      <c r="JXQ854" s="3"/>
      <c r="JXR854" s="3"/>
      <c r="JXS854" s="3"/>
      <c r="JXT854" s="3"/>
      <c r="JXU854" s="3"/>
      <c r="JXV854" s="3"/>
      <c r="JXW854" s="3"/>
      <c r="JXX854" s="3"/>
      <c r="JXY854" s="3"/>
      <c r="JXZ854" s="3"/>
      <c r="JYA854" s="3"/>
      <c r="JYB854" s="3"/>
      <c r="JYC854" s="3"/>
      <c r="JYD854" s="3"/>
      <c r="JYE854" s="3"/>
      <c r="JYF854" s="3"/>
      <c r="JYG854" s="3"/>
      <c r="JYH854" s="3"/>
      <c r="JYI854" s="3"/>
      <c r="JYJ854" s="3"/>
      <c r="JYK854" s="3"/>
      <c r="JYL854" s="3"/>
      <c r="JYM854" s="3"/>
      <c r="JYN854" s="3"/>
      <c r="JYO854" s="3"/>
      <c r="JYP854" s="3"/>
      <c r="JYQ854" s="3"/>
      <c r="JYR854" s="3"/>
      <c r="JYS854" s="3"/>
      <c r="JYT854" s="3"/>
      <c r="JYU854" s="3"/>
      <c r="JYV854" s="3"/>
      <c r="JYW854" s="3"/>
      <c r="JYX854" s="3"/>
      <c r="JYY854" s="3"/>
      <c r="JYZ854" s="3"/>
      <c r="JZA854" s="3"/>
      <c r="JZB854" s="3"/>
      <c r="JZC854" s="3"/>
      <c r="JZD854" s="3"/>
      <c r="JZE854" s="3"/>
      <c r="JZF854" s="3"/>
      <c r="JZG854" s="3"/>
      <c r="JZH854" s="3"/>
      <c r="JZI854" s="3"/>
      <c r="JZJ854" s="3"/>
      <c r="JZK854" s="3"/>
      <c r="JZL854" s="3"/>
      <c r="JZM854" s="3"/>
      <c r="JZN854" s="3"/>
      <c r="JZO854" s="3"/>
      <c r="JZP854" s="3"/>
      <c r="JZQ854" s="3"/>
      <c r="JZR854" s="3"/>
      <c r="JZS854" s="3"/>
      <c r="JZT854" s="3"/>
      <c r="JZU854" s="3"/>
      <c r="JZV854" s="3"/>
      <c r="JZW854" s="3"/>
      <c r="JZX854" s="3"/>
      <c r="JZY854" s="3"/>
      <c r="JZZ854" s="3"/>
      <c r="KAA854" s="3"/>
      <c r="KAB854" s="3"/>
      <c r="KAC854" s="3"/>
      <c r="KAD854" s="3"/>
      <c r="KAE854" s="3"/>
      <c r="KAF854" s="3"/>
      <c r="KAG854" s="3"/>
      <c r="KAH854" s="3"/>
      <c r="KAI854" s="3"/>
      <c r="KAJ854" s="3"/>
      <c r="KAK854" s="3"/>
      <c r="KAL854" s="3"/>
      <c r="KAM854" s="3"/>
      <c r="KAN854" s="3"/>
      <c r="KAO854" s="3"/>
      <c r="KAP854" s="3"/>
      <c r="KAQ854" s="3"/>
      <c r="KAR854" s="3"/>
      <c r="KAS854" s="3"/>
      <c r="KAT854" s="3"/>
      <c r="KAU854" s="3"/>
      <c r="KAV854" s="3"/>
      <c r="KAW854" s="3"/>
      <c r="KAX854" s="3"/>
      <c r="KAY854" s="3"/>
      <c r="KAZ854" s="3"/>
      <c r="KBA854" s="3"/>
      <c r="KBB854" s="3"/>
      <c r="KBC854" s="3"/>
      <c r="KBD854" s="3"/>
      <c r="KBE854" s="3"/>
      <c r="KBF854" s="3"/>
      <c r="KBG854" s="3"/>
      <c r="KBH854" s="3"/>
      <c r="KBI854" s="3"/>
      <c r="KBJ854" s="3"/>
      <c r="KBK854" s="3"/>
      <c r="KBL854" s="3"/>
      <c r="KBM854" s="3"/>
      <c r="KBN854" s="3"/>
      <c r="KBO854" s="3"/>
      <c r="KBP854" s="3"/>
      <c r="KBQ854" s="3"/>
      <c r="KBR854" s="3"/>
      <c r="KBS854" s="3"/>
      <c r="KBT854" s="3"/>
      <c r="KBU854" s="3"/>
      <c r="KBV854" s="3"/>
      <c r="KBW854" s="3"/>
      <c r="KBX854" s="3"/>
      <c r="KBY854" s="3"/>
      <c r="KBZ854" s="3"/>
      <c r="KCA854" s="3"/>
      <c r="KCB854" s="3"/>
      <c r="KCC854" s="3"/>
      <c r="KCD854" s="3"/>
      <c r="KCE854" s="3"/>
      <c r="KCF854" s="3"/>
      <c r="KCG854" s="3"/>
      <c r="KCH854" s="3"/>
      <c r="KCI854" s="3"/>
      <c r="KCJ854" s="3"/>
      <c r="KCK854" s="3"/>
      <c r="KCL854" s="3"/>
      <c r="KCM854" s="3"/>
      <c r="KCN854" s="3"/>
      <c r="KCO854" s="3"/>
      <c r="KCP854" s="3"/>
      <c r="KCQ854" s="3"/>
      <c r="KCR854" s="3"/>
      <c r="KCS854" s="3"/>
      <c r="KCT854" s="3"/>
      <c r="KCU854" s="3"/>
      <c r="KCV854" s="3"/>
      <c r="KCW854" s="3"/>
      <c r="KCX854" s="3"/>
      <c r="KCY854" s="3"/>
      <c r="KCZ854" s="3"/>
      <c r="KDA854" s="3"/>
      <c r="KDB854" s="3"/>
      <c r="KDC854" s="3"/>
      <c r="KDD854" s="3"/>
      <c r="KDE854" s="3"/>
      <c r="KDF854" s="3"/>
      <c r="KDG854" s="3"/>
      <c r="KDH854" s="3"/>
      <c r="KDI854" s="3"/>
      <c r="KDJ854" s="3"/>
      <c r="KDK854" s="3"/>
      <c r="KDL854" s="3"/>
      <c r="KDM854" s="3"/>
      <c r="KDN854" s="3"/>
      <c r="KDO854" s="3"/>
      <c r="KDP854" s="3"/>
      <c r="KDQ854" s="3"/>
      <c r="KDR854" s="3"/>
      <c r="KDS854" s="3"/>
      <c r="KDT854" s="3"/>
      <c r="KDU854" s="3"/>
      <c r="KDV854" s="3"/>
      <c r="KDW854" s="3"/>
      <c r="KDX854" s="3"/>
      <c r="KDY854" s="3"/>
      <c r="KDZ854" s="3"/>
      <c r="KEA854" s="3"/>
      <c r="KEB854" s="3"/>
      <c r="KEC854" s="3"/>
      <c r="KED854" s="3"/>
      <c r="KEE854" s="3"/>
      <c r="KEF854" s="3"/>
      <c r="KEG854" s="3"/>
      <c r="KEH854" s="3"/>
      <c r="KEI854" s="3"/>
      <c r="KEJ854" s="3"/>
      <c r="KEK854" s="3"/>
      <c r="KEL854" s="3"/>
      <c r="KEM854" s="3"/>
      <c r="KEN854" s="3"/>
      <c r="KEO854" s="3"/>
      <c r="KEP854" s="3"/>
      <c r="KEQ854" s="3"/>
      <c r="KER854" s="3"/>
      <c r="KES854" s="3"/>
      <c r="KET854" s="3"/>
      <c r="KEU854" s="3"/>
      <c r="KEV854" s="3"/>
      <c r="KEW854" s="3"/>
      <c r="KEX854" s="3"/>
      <c r="KEY854" s="3"/>
      <c r="KEZ854" s="3"/>
      <c r="KFA854" s="3"/>
      <c r="KFB854" s="3"/>
      <c r="KFC854" s="3"/>
      <c r="KFD854" s="3"/>
      <c r="KFE854" s="3"/>
      <c r="KFF854" s="3"/>
      <c r="KFG854" s="3"/>
      <c r="KFH854" s="3"/>
      <c r="KFI854" s="3"/>
      <c r="KFJ854" s="3"/>
      <c r="KFK854" s="3"/>
      <c r="KFL854" s="3"/>
      <c r="KFM854" s="3"/>
      <c r="KFN854" s="3"/>
      <c r="KFO854" s="3"/>
      <c r="KFP854" s="3"/>
      <c r="KFQ854" s="3"/>
      <c r="KFR854" s="3"/>
      <c r="KFS854" s="3"/>
      <c r="KFT854" s="3"/>
      <c r="KFU854" s="3"/>
      <c r="KFV854" s="3"/>
      <c r="KFW854" s="3"/>
      <c r="KFX854" s="3"/>
      <c r="KFY854" s="3"/>
      <c r="KFZ854" s="3"/>
      <c r="KGA854" s="3"/>
      <c r="KGB854" s="3"/>
      <c r="KGC854" s="3"/>
      <c r="KGD854" s="3"/>
      <c r="KGE854" s="3"/>
      <c r="KGF854" s="3"/>
      <c r="KGG854" s="3"/>
      <c r="KGH854" s="3"/>
      <c r="KGI854" s="3"/>
      <c r="KGJ854" s="3"/>
      <c r="KGK854" s="3"/>
      <c r="KGL854" s="3"/>
      <c r="KGM854" s="3"/>
      <c r="KGN854" s="3"/>
      <c r="KGO854" s="3"/>
      <c r="KGP854" s="3"/>
      <c r="KGQ854" s="3"/>
      <c r="KGR854" s="3"/>
      <c r="KGS854" s="3"/>
      <c r="KGT854" s="3"/>
      <c r="KGU854" s="3"/>
      <c r="KGV854" s="3"/>
      <c r="KGW854" s="3"/>
      <c r="KGX854" s="3"/>
      <c r="KGY854" s="3"/>
      <c r="KGZ854" s="3"/>
      <c r="KHA854" s="3"/>
      <c r="KHB854" s="3"/>
      <c r="KHC854" s="3"/>
      <c r="KHD854" s="3"/>
      <c r="KHE854" s="3"/>
      <c r="KHF854" s="3"/>
      <c r="KHG854" s="3"/>
      <c r="KHH854" s="3"/>
      <c r="KHI854" s="3"/>
      <c r="KHJ854" s="3"/>
      <c r="KHK854" s="3"/>
      <c r="KHL854" s="3"/>
      <c r="KHM854" s="3"/>
      <c r="KHN854" s="3"/>
      <c r="KHO854" s="3"/>
      <c r="KHP854" s="3"/>
      <c r="KHQ854" s="3"/>
      <c r="KHR854" s="3"/>
      <c r="KHS854" s="3"/>
      <c r="KHT854" s="3"/>
      <c r="KHU854" s="3"/>
      <c r="KHV854" s="3"/>
      <c r="KHW854" s="3"/>
      <c r="KHX854" s="3"/>
      <c r="KHY854" s="3"/>
      <c r="KHZ854" s="3"/>
      <c r="KIA854" s="3"/>
      <c r="KIB854" s="3"/>
      <c r="KIC854" s="3"/>
      <c r="KID854" s="3"/>
      <c r="KIE854" s="3"/>
      <c r="KIF854" s="3"/>
      <c r="KIG854" s="3"/>
      <c r="KIH854" s="3"/>
      <c r="KII854" s="3"/>
      <c r="KIJ854" s="3"/>
      <c r="KIK854" s="3"/>
      <c r="KIL854" s="3"/>
      <c r="KIM854" s="3"/>
      <c r="KIN854" s="3"/>
      <c r="KIO854" s="3"/>
      <c r="KIP854" s="3"/>
      <c r="KIQ854" s="3"/>
      <c r="KIR854" s="3"/>
      <c r="KIS854" s="3"/>
      <c r="KIT854" s="3"/>
      <c r="KIU854" s="3"/>
      <c r="KIV854" s="3"/>
      <c r="KIW854" s="3"/>
      <c r="KIX854" s="3"/>
      <c r="KIY854" s="3"/>
      <c r="KIZ854" s="3"/>
      <c r="KJA854" s="3"/>
      <c r="KJB854" s="3"/>
      <c r="KJC854" s="3"/>
      <c r="KJD854" s="3"/>
      <c r="KJE854" s="3"/>
      <c r="KJF854" s="3"/>
      <c r="KJG854" s="3"/>
      <c r="KJH854" s="3"/>
      <c r="KJI854" s="3"/>
      <c r="KJJ854" s="3"/>
      <c r="KJK854" s="3"/>
      <c r="KJL854" s="3"/>
      <c r="KJM854" s="3"/>
      <c r="KJN854" s="3"/>
      <c r="KJO854" s="3"/>
      <c r="KJP854" s="3"/>
      <c r="KJQ854" s="3"/>
      <c r="KJR854" s="3"/>
      <c r="KJS854" s="3"/>
      <c r="KJT854" s="3"/>
      <c r="KJU854" s="3"/>
      <c r="KJV854" s="3"/>
      <c r="KJW854" s="3"/>
      <c r="KJX854" s="3"/>
      <c r="KJY854" s="3"/>
      <c r="KJZ854" s="3"/>
      <c r="KKA854" s="3"/>
      <c r="KKB854" s="3"/>
      <c r="KKC854" s="3"/>
      <c r="KKD854" s="3"/>
      <c r="KKE854" s="3"/>
      <c r="KKF854" s="3"/>
      <c r="KKG854" s="3"/>
      <c r="KKH854" s="3"/>
      <c r="KKI854" s="3"/>
      <c r="KKJ854" s="3"/>
      <c r="KKK854" s="3"/>
      <c r="KKL854" s="3"/>
      <c r="KKM854" s="3"/>
      <c r="KKN854" s="3"/>
      <c r="KKO854" s="3"/>
      <c r="KKP854" s="3"/>
      <c r="KKQ854" s="3"/>
      <c r="KKR854" s="3"/>
      <c r="KKS854" s="3"/>
      <c r="KKT854" s="3"/>
      <c r="KKU854" s="3"/>
      <c r="KKV854" s="3"/>
      <c r="KKW854" s="3"/>
      <c r="KKX854" s="3"/>
      <c r="KKY854" s="3"/>
      <c r="KKZ854" s="3"/>
      <c r="KLA854" s="3"/>
      <c r="KLB854" s="3"/>
      <c r="KLC854" s="3"/>
      <c r="KLD854" s="3"/>
      <c r="KLE854" s="3"/>
      <c r="KLF854" s="3"/>
      <c r="KLG854" s="3"/>
      <c r="KLH854" s="3"/>
      <c r="KLI854" s="3"/>
      <c r="KLJ854" s="3"/>
      <c r="KLK854" s="3"/>
      <c r="KLL854" s="3"/>
      <c r="KLM854" s="3"/>
      <c r="KLN854" s="3"/>
      <c r="KLO854" s="3"/>
      <c r="KLP854" s="3"/>
      <c r="KLQ854" s="3"/>
      <c r="KLR854" s="3"/>
      <c r="KLS854" s="3"/>
      <c r="KLT854" s="3"/>
      <c r="KLU854" s="3"/>
      <c r="KLV854" s="3"/>
      <c r="KLW854" s="3"/>
      <c r="KLX854" s="3"/>
      <c r="KLY854" s="3"/>
      <c r="KLZ854" s="3"/>
      <c r="KMA854" s="3"/>
      <c r="KMB854" s="3"/>
      <c r="KMC854" s="3"/>
      <c r="KMD854" s="3"/>
      <c r="KME854" s="3"/>
      <c r="KMF854" s="3"/>
      <c r="KMG854" s="3"/>
      <c r="KMH854" s="3"/>
      <c r="KMI854" s="3"/>
      <c r="KMJ854" s="3"/>
      <c r="KMK854" s="3"/>
      <c r="KML854" s="3"/>
      <c r="KMM854" s="3"/>
      <c r="KMN854" s="3"/>
      <c r="KMO854" s="3"/>
      <c r="KMP854" s="3"/>
      <c r="KMQ854" s="3"/>
      <c r="KMR854" s="3"/>
      <c r="KMS854" s="3"/>
      <c r="KMT854" s="3"/>
      <c r="KMU854" s="3"/>
      <c r="KMV854" s="3"/>
      <c r="KMW854" s="3"/>
      <c r="KMX854" s="3"/>
      <c r="KMY854" s="3"/>
      <c r="KMZ854" s="3"/>
      <c r="KNA854" s="3"/>
      <c r="KNB854" s="3"/>
      <c r="KNC854" s="3"/>
      <c r="KND854" s="3"/>
      <c r="KNE854" s="3"/>
      <c r="KNF854" s="3"/>
      <c r="KNG854" s="3"/>
      <c r="KNH854" s="3"/>
      <c r="KNI854" s="3"/>
      <c r="KNJ854" s="3"/>
      <c r="KNK854" s="3"/>
      <c r="KNL854" s="3"/>
      <c r="KNM854" s="3"/>
      <c r="KNN854" s="3"/>
      <c r="KNO854" s="3"/>
      <c r="KNP854" s="3"/>
      <c r="KNQ854" s="3"/>
      <c r="KNR854" s="3"/>
      <c r="KNS854" s="3"/>
      <c r="KNT854" s="3"/>
      <c r="KNU854" s="3"/>
      <c r="KNV854" s="3"/>
      <c r="KNW854" s="3"/>
      <c r="KNX854" s="3"/>
      <c r="KNY854" s="3"/>
      <c r="KNZ854" s="3"/>
      <c r="KOA854" s="3"/>
      <c r="KOB854" s="3"/>
      <c r="KOC854" s="3"/>
      <c r="KOD854" s="3"/>
      <c r="KOE854" s="3"/>
      <c r="KOF854" s="3"/>
      <c r="KOG854" s="3"/>
      <c r="KOH854" s="3"/>
      <c r="KOI854" s="3"/>
      <c r="KOJ854" s="3"/>
      <c r="KOK854" s="3"/>
      <c r="KOL854" s="3"/>
      <c r="KOM854" s="3"/>
      <c r="KON854" s="3"/>
      <c r="KOO854" s="3"/>
      <c r="KOP854" s="3"/>
      <c r="KOQ854" s="3"/>
      <c r="KOR854" s="3"/>
      <c r="KOS854" s="3"/>
      <c r="KOT854" s="3"/>
      <c r="KOU854" s="3"/>
      <c r="KOV854" s="3"/>
      <c r="KOW854" s="3"/>
      <c r="KOX854" s="3"/>
      <c r="KOY854" s="3"/>
      <c r="KOZ854" s="3"/>
      <c r="KPA854" s="3"/>
      <c r="KPB854" s="3"/>
      <c r="KPC854" s="3"/>
      <c r="KPD854" s="3"/>
      <c r="KPE854" s="3"/>
      <c r="KPF854" s="3"/>
      <c r="KPG854" s="3"/>
      <c r="KPH854" s="3"/>
      <c r="KPI854" s="3"/>
      <c r="KPJ854" s="3"/>
      <c r="KPK854" s="3"/>
      <c r="KPL854" s="3"/>
      <c r="KPM854" s="3"/>
      <c r="KPN854" s="3"/>
      <c r="KPO854" s="3"/>
      <c r="KPP854" s="3"/>
      <c r="KPQ854" s="3"/>
      <c r="KPR854" s="3"/>
      <c r="KPS854" s="3"/>
      <c r="KPT854" s="3"/>
      <c r="KPU854" s="3"/>
      <c r="KPV854" s="3"/>
      <c r="KPW854" s="3"/>
      <c r="KPX854" s="3"/>
      <c r="KPY854" s="3"/>
      <c r="KPZ854" s="3"/>
      <c r="KQA854" s="3"/>
      <c r="KQB854" s="3"/>
      <c r="KQC854" s="3"/>
      <c r="KQD854" s="3"/>
      <c r="KQE854" s="3"/>
      <c r="KQF854" s="3"/>
      <c r="KQG854" s="3"/>
      <c r="KQH854" s="3"/>
      <c r="KQI854" s="3"/>
      <c r="KQJ854" s="3"/>
      <c r="KQK854" s="3"/>
      <c r="KQL854" s="3"/>
      <c r="KQM854" s="3"/>
      <c r="KQN854" s="3"/>
      <c r="KQO854" s="3"/>
      <c r="KQP854" s="3"/>
      <c r="KQQ854" s="3"/>
      <c r="KQR854" s="3"/>
      <c r="KQS854" s="3"/>
      <c r="KQT854" s="3"/>
      <c r="KQU854" s="3"/>
      <c r="KQV854" s="3"/>
      <c r="KQW854" s="3"/>
      <c r="KQX854" s="3"/>
      <c r="KQY854" s="3"/>
      <c r="KQZ854" s="3"/>
      <c r="KRA854" s="3"/>
      <c r="KRB854" s="3"/>
      <c r="KRC854" s="3"/>
      <c r="KRD854" s="3"/>
      <c r="KRE854" s="3"/>
      <c r="KRF854" s="3"/>
      <c r="KRG854" s="3"/>
      <c r="KRH854" s="3"/>
      <c r="KRI854" s="3"/>
      <c r="KRJ854" s="3"/>
      <c r="KRK854" s="3"/>
      <c r="KRL854" s="3"/>
      <c r="KRM854" s="3"/>
      <c r="KRN854" s="3"/>
      <c r="KRO854" s="3"/>
      <c r="KRP854" s="3"/>
      <c r="KRQ854" s="3"/>
      <c r="KRR854" s="3"/>
      <c r="KRS854" s="3"/>
      <c r="KRT854" s="3"/>
      <c r="KRU854" s="3"/>
      <c r="KRV854" s="3"/>
      <c r="KRW854" s="3"/>
      <c r="KRX854" s="3"/>
      <c r="KRY854" s="3"/>
      <c r="KRZ854" s="3"/>
      <c r="KSA854" s="3"/>
      <c r="KSB854" s="3"/>
      <c r="KSC854" s="3"/>
      <c r="KSD854" s="3"/>
      <c r="KSE854" s="3"/>
      <c r="KSF854" s="3"/>
      <c r="KSG854" s="3"/>
      <c r="KSH854" s="3"/>
      <c r="KSI854" s="3"/>
      <c r="KSJ854" s="3"/>
      <c r="KSK854" s="3"/>
      <c r="KSL854" s="3"/>
      <c r="KSM854" s="3"/>
      <c r="KSN854" s="3"/>
      <c r="KSO854" s="3"/>
      <c r="KSP854" s="3"/>
      <c r="KSQ854" s="3"/>
      <c r="KSR854" s="3"/>
      <c r="KSS854" s="3"/>
      <c r="KST854" s="3"/>
      <c r="KSU854" s="3"/>
      <c r="KSV854" s="3"/>
      <c r="KSW854" s="3"/>
      <c r="KSX854" s="3"/>
      <c r="KSY854" s="3"/>
      <c r="KSZ854" s="3"/>
      <c r="KTA854" s="3"/>
      <c r="KTB854" s="3"/>
      <c r="KTC854" s="3"/>
      <c r="KTD854" s="3"/>
      <c r="KTE854" s="3"/>
      <c r="KTF854" s="3"/>
      <c r="KTG854" s="3"/>
      <c r="KTH854" s="3"/>
      <c r="KTI854" s="3"/>
      <c r="KTJ854" s="3"/>
      <c r="KTK854" s="3"/>
      <c r="KTL854" s="3"/>
      <c r="KTM854" s="3"/>
      <c r="KTN854" s="3"/>
      <c r="KTO854" s="3"/>
      <c r="KTP854" s="3"/>
      <c r="KTQ854" s="3"/>
      <c r="KTR854" s="3"/>
      <c r="KTS854" s="3"/>
      <c r="KTT854" s="3"/>
      <c r="KTU854" s="3"/>
      <c r="KTV854" s="3"/>
      <c r="KTW854" s="3"/>
      <c r="KTX854" s="3"/>
      <c r="KTY854" s="3"/>
      <c r="KTZ854" s="3"/>
      <c r="KUA854" s="3"/>
      <c r="KUB854" s="3"/>
      <c r="KUC854" s="3"/>
      <c r="KUD854" s="3"/>
      <c r="KUE854" s="3"/>
      <c r="KUF854" s="3"/>
      <c r="KUG854" s="3"/>
      <c r="KUH854" s="3"/>
      <c r="KUI854" s="3"/>
      <c r="KUJ854" s="3"/>
      <c r="KUK854" s="3"/>
      <c r="KUL854" s="3"/>
      <c r="KUM854" s="3"/>
      <c r="KUN854" s="3"/>
      <c r="KUO854" s="3"/>
      <c r="KUP854" s="3"/>
      <c r="KUQ854" s="3"/>
      <c r="KUR854" s="3"/>
      <c r="KUS854" s="3"/>
      <c r="KUT854" s="3"/>
      <c r="KUU854" s="3"/>
      <c r="KUV854" s="3"/>
      <c r="KUW854" s="3"/>
      <c r="KUX854" s="3"/>
      <c r="KUY854" s="3"/>
      <c r="KUZ854" s="3"/>
      <c r="KVA854" s="3"/>
      <c r="KVB854" s="3"/>
      <c r="KVC854" s="3"/>
      <c r="KVD854" s="3"/>
      <c r="KVE854" s="3"/>
      <c r="KVF854" s="3"/>
      <c r="KVG854" s="3"/>
      <c r="KVH854" s="3"/>
      <c r="KVI854" s="3"/>
      <c r="KVJ854" s="3"/>
      <c r="KVK854" s="3"/>
      <c r="KVL854" s="3"/>
      <c r="KVM854" s="3"/>
      <c r="KVN854" s="3"/>
      <c r="KVO854" s="3"/>
      <c r="KVP854" s="3"/>
      <c r="KVQ854" s="3"/>
      <c r="KVR854" s="3"/>
      <c r="KVS854" s="3"/>
      <c r="KVT854" s="3"/>
      <c r="KVU854" s="3"/>
      <c r="KVV854" s="3"/>
      <c r="KVW854" s="3"/>
      <c r="KVX854" s="3"/>
      <c r="KVY854" s="3"/>
      <c r="KVZ854" s="3"/>
      <c r="KWA854" s="3"/>
      <c r="KWB854" s="3"/>
      <c r="KWC854" s="3"/>
      <c r="KWD854" s="3"/>
      <c r="KWE854" s="3"/>
      <c r="KWF854" s="3"/>
      <c r="KWG854" s="3"/>
      <c r="KWH854" s="3"/>
      <c r="KWI854" s="3"/>
      <c r="KWJ854" s="3"/>
      <c r="KWK854" s="3"/>
      <c r="KWL854" s="3"/>
      <c r="KWM854" s="3"/>
      <c r="KWN854" s="3"/>
      <c r="KWO854" s="3"/>
      <c r="KWP854" s="3"/>
      <c r="KWQ854" s="3"/>
      <c r="KWR854" s="3"/>
      <c r="KWS854" s="3"/>
      <c r="KWT854" s="3"/>
      <c r="KWU854" s="3"/>
      <c r="KWV854" s="3"/>
      <c r="KWW854" s="3"/>
      <c r="KWX854" s="3"/>
      <c r="KWY854" s="3"/>
      <c r="KWZ854" s="3"/>
      <c r="KXA854" s="3"/>
      <c r="KXB854" s="3"/>
      <c r="KXC854" s="3"/>
      <c r="KXD854" s="3"/>
      <c r="KXE854" s="3"/>
      <c r="KXF854" s="3"/>
      <c r="KXG854" s="3"/>
      <c r="KXH854" s="3"/>
      <c r="KXI854" s="3"/>
      <c r="KXJ854" s="3"/>
      <c r="KXK854" s="3"/>
      <c r="KXL854" s="3"/>
      <c r="KXM854" s="3"/>
      <c r="KXN854" s="3"/>
      <c r="KXO854" s="3"/>
      <c r="KXP854" s="3"/>
      <c r="KXQ854" s="3"/>
      <c r="KXR854" s="3"/>
      <c r="KXS854" s="3"/>
      <c r="KXT854" s="3"/>
      <c r="KXU854" s="3"/>
      <c r="KXV854" s="3"/>
      <c r="KXW854" s="3"/>
      <c r="KXX854" s="3"/>
      <c r="KXY854" s="3"/>
      <c r="KXZ854" s="3"/>
      <c r="KYA854" s="3"/>
      <c r="KYB854" s="3"/>
      <c r="KYC854" s="3"/>
      <c r="KYD854" s="3"/>
      <c r="KYE854" s="3"/>
      <c r="KYF854" s="3"/>
      <c r="KYG854" s="3"/>
      <c r="KYH854" s="3"/>
      <c r="KYI854" s="3"/>
      <c r="KYJ854" s="3"/>
      <c r="KYK854" s="3"/>
      <c r="KYL854" s="3"/>
      <c r="KYM854" s="3"/>
      <c r="KYN854" s="3"/>
      <c r="KYO854" s="3"/>
      <c r="KYP854" s="3"/>
      <c r="KYQ854" s="3"/>
      <c r="KYR854" s="3"/>
      <c r="KYS854" s="3"/>
      <c r="KYT854" s="3"/>
      <c r="KYU854" s="3"/>
      <c r="KYV854" s="3"/>
      <c r="KYW854" s="3"/>
      <c r="KYX854" s="3"/>
      <c r="KYY854" s="3"/>
      <c r="KYZ854" s="3"/>
      <c r="KZA854" s="3"/>
      <c r="KZB854" s="3"/>
      <c r="KZC854" s="3"/>
      <c r="KZD854" s="3"/>
      <c r="KZE854" s="3"/>
      <c r="KZF854" s="3"/>
      <c r="KZG854" s="3"/>
      <c r="KZH854" s="3"/>
      <c r="KZI854" s="3"/>
      <c r="KZJ854" s="3"/>
      <c r="KZK854" s="3"/>
      <c r="KZL854" s="3"/>
      <c r="KZM854" s="3"/>
      <c r="KZN854" s="3"/>
      <c r="KZO854" s="3"/>
      <c r="KZP854" s="3"/>
      <c r="KZQ854" s="3"/>
      <c r="KZR854" s="3"/>
      <c r="KZS854" s="3"/>
      <c r="KZT854" s="3"/>
      <c r="KZU854" s="3"/>
      <c r="KZV854" s="3"/>
      <c r="KZW854" s="3"/>
      <c r="KZX854" s="3"/>
      <c r="KZY854" s="3"/>
      <c r="KZZ854" s="3"/>
      <c r="LAA854" s="3"/>
      <c r="LAB854" s="3"/>
      <c r="LAC854" s="3"/>
      <c r="LAD854" s="3"/>
      <c r="LAE854" s="3"/>
      <c r="LAF854" s="3"/>
      <c r="LAG854" s="3"/>
      <c r="LAH854" s="3"/>
      <c r="LAI854" s="3"/>
      <c r="LAJ854" s="3"/>
      <c r="LAK854" s="3"/>
      <c r="LAL854" s="3"/>
      <c r="LAM854" s="3"/>
      <c r="LAN854" s="3"/>
      <c r="LAO854" s="3"/>
      <c r="LAP854" s="3"/>
      <c r="LAQ854" s="3"/>
      <c r="LAR854" s="3"/>
      <c r="LAS854" s="3"/>
      <c r="LAT854" s="3"/>
      <c r="LAU854" s="3"/>
      <c r="LAV854" s="3"/>
      <c r="LAW854" s="3"/>
      <c r="LAX854" s="3"/>
      <c r="LAY854" s="3"/>
      <c r="LAZ854" s="3"/>
      <c r="LBA854" s="3"/>
      <c r="LBB854" s="3"/>
      <c r="LBC854" s="3"/>
      <c r="LBD854" s="3"/>
      <c r="LBE854" s="3"/>
      <c r="LBF854" s="3"/>
      <c r="LBG854" s="3"/>
      <c r="LBH854" s="3"/>
      <c r="LBI854" s="3"/>
      <c r="LBJ854" s="3"/>
      <c r="LBK854" s="3"/>
      <c r="LBL854" s="3"/>
      <c r="LBM854" s="3"/>
      <c r="LBN854" s="3"/>
      <c r="LBO854" s="3"/>
      <c r="LBP854" s="3"/>
      <c r="LBQ854" s="3"/>
      <c r="LBR854" s="3"/>
      <c r="LBS854" s="3"/>
      <c r="LBT854" s="3"/>
      <c r="LBU854" s="3"/>
      <c r="LBV854" s="3"/>
      <c r="LBW854" s="3"/>
      <c r="LBX854" s="3"/>
      <c r="LBY854" s="3"/>
      <c r="LBZ854" s="3"/>
      <c r="LCA854" s="3"/>
      <c r="LCB854" s="3"/>
      <c r="LCC854" s="3"/>
      <c r="LCD854" s="3"/>
      <c r="LCE854" s="3"/>
      <c r="LCF854" s="3"/>
      <c r="LCG854" s="3"/>
      <c r="LCH854" s="3"/>
      <c r="LCI854" s="3"/>
      <c r="LCJ854" s="3"/>
      <c r="LCK854" s="3"/>
      <c r="LCL854" s="3"/>
      <c r="LCM854" s="3"/>
      <c r="LCN854" s="3"/>
      <c r="LCO854" s="3"/>
      <c r="LCP854" s="3"/>
      <c r="LCQ854" s="3"/>
      <c r="LCR854" s="3"/>
      <c r="LCS854" s="3"/>
      <c r="LCT854" s="3"/>
      <c r="LCU854" s="3"/>
      <c r="LCV854" s="3"/>
      <c r="LCW854" s="3"/>
      <c r="LCX854" s="3"/>
      <c r="LCY854" s="3"/>
      <c r="LCZ854" s="3"/>
      <c r="LDA854" s="3"/>
      <c r="LDB854" s="3"/>
      <c r="LDC854" s="3"/>
      <c r="LDD854" s="3"/>
      <c r="LDE854" s="3"/>
      <c r="LDF854" s="3"/>
      <c r="LDG854" s="3"/>
      <c r="LDH854" s="3"/>
      <c r="LDI854" s="3"/>
      <c r="LDJ854" s="3"/>
      <c r="LDK854" s="3"/>
      <c r="LDL854" s="3"/>
      <c r="LDM854" s="3"/>
      <c r="LDN854" s="3"/>
      <c r="LDO854" s="3"/>
      <c r="LDP854" s="3"/>
      <c r="LDQ854" s="3"/>
      <c r="LDR854" s="3"/>
      <c r="LDS854" s="3"/>
      <c r="LDT854" s="3"/>
      <c r="LDU854" s="3"/>
      <c r="LDV854" s="3"/>
      <c r="LDW854" s="3"/>
      <c r="LDX854" s="3"/>
      <c r="LDY854" s="3"/>
      <c r="LDZ854" s="3"/>
      <c r="LEA854" s="3"/>
      <c r="LEB854" s="3"/>
      <c r="LEC854" s="3"/>
      <c r="LED854" s="3"/>
      <c r="LEE854" s="3"/>
      <c r="LEF854" s="3"/>
      <c r="LEG854" s="3"/>
      <c r="LEH854" s="3"/>
      <c r="LEI854" s="3"/>
      <c r="LEJ854" s="3"/>
      <c r="LEK854" s="3"/>
      <c r="LEL854" s="3"/>
      <c r="LEM854" s="3"/>
      <c r="LEN854" s="3"/>
      <c r="LEO854" s="3"/>
      <c r="LEP854" s="3"/>
      <c r="LEQ854" s="3"/>
      <c r="LER854" s="3"/>
      <c r="LES854" s="3"/>
      <c r="LET854" s="3"/>
      <c r="LEU854" s="3"/>
      <c r="LEV854" s="3"/>
      <c r="LEW854" s="3"/>
      <c r="LEX854" s="3"/>
      <c r="LEY854" s="3"/>
      <c r="LEZ854" s="3"/>
      <c r="LFA854" s="3"/>
      <c r="LFB854" s="3"/>
      <c r="LFC854" s="3"/>
      <c r="LFD854" s="3"/>
      <c r="LFE854" s="3"/>
      <c r="LFF854" s="3"/>
      <c r="LFG854" s="3"/>
      <c r="LFH854" s="3"/>
      <c r="LFI854" s="3"/>
      <c r="LFJ854" s="3"/>
      <c r="LFK854" s="3"/>
      <c r="LFL854" s="3"/>
      <c r="LFM854" s="3"/>
      <c r="LFN854" s="3"/>
      <c r="LFO854" s="3"/>
      <c r="LFP854" s="3"/>
      <c r="LFQ854" s="3"/>
      <c r="LFR854" s="3"/>
      <c r="LFS854" s="3"/>
      <c r="LFT854" s="3"/>
      <c r="LFU854" s="3"/>
      <c r="LFV854" s="3"/>
      <c r="LFW854" s="3"/>
      <c r="LFX854" s="3"/>
      <c r="LFY854" s="3"/>
      <c r="LFZ854" s="3"/>
      <c r="LGA854" s="3"/>
      <c r="LGB854" s="3"/>
      <c r="LGC854" s="3"/>
      <c r="LGD854" s="3"/>
      <c r="LGE854" s="3"/>
      <c r="LGF854" s="3"/>
      <c r="LGG854" s="3"/>
      <c r="LGH854" s="3"/>
      <c r="LGI854" s="3"/>
      <c r="LGJ854" s="3"/>
      <c r="LGK854" s="3"/>
      <c r="LGL854" s="3"/>
      <c r="LGM854" s="3"/>
      <c r="LGN854" s="3"/>
      <c r="LGO854" s="3"/>
      <c r="LGP854" s="3"/>
      <c r="LGQ854" s="3"/>
      <c r="LGR854" s="3"/>
      <c r="LGS854" s="3"/>
      <c r="LGT854" s="3"/>
      <c r="LGU854" s="3"/>
      <c r="LGV854" s="3"/>
      <c r="LGW854" s="3"/>
      <c r="LGX854" s="3"/>
      <c r="LGY854" s="3"/>
      <c r="LGZ854" s="3"/>
      <c r="LHA854" s="3"/>
      <c r="LHB854" s="3"/>
      <c r="LHC854" s="3"/>
      <c r="LHD854" s="3"/>
      <c r="LHE854" s="3"/>
      <c r="LHF854" s="3"/>
      <c r="LHG854" s="3"/>
      <c r="LHH854" s="3"/>
      <c r="LHI854" s="3"/>
      <c r="LHJ854" s="3"/>
      <c r="LHK854" s="3"/>
      <c r="LHL854" s="3"/>
      <c r="LHM854" s="3"/>
      <c r="LHN854" s="3"/>
      <c r="LHO854" s="3"/>
      <c r="LHP854" s="3"/>
      <c r="LHQ854" s="3"/>
      <c r="LHR854" s="3"/>
      <c r="LHS854" s="3"/>
      <c r="LHT854" s="3"/>
      <c r="LHU854" s="3"/>
      <c r="LHV854" s="3"/>
      <c r="LHW854" s="3"/>
      <c r="LHX854" s="3"/>
      <c r="LHY854" s="3"/>
      <c r="LHZ854" s="3"/>
      <c r="LIA854" s="3"/>
      <c r="LIB854" s="3"/>
      <c r="LIC854" s="3"/>
      <c r="LID854" s="3"/>
      <c r="LIE854" s="3"/>
      <c r="LIF854" s="3"/>
      <c r="LIG854" s="3"/>
      <c r="LIH854" s="3"/>
      <c r="LII854" s="3"/>
      <c r="LIJ854" s="3"/>
      <c r="LIK854" s="3"/>
      <c r="LIL854" s="3"/>
      <c r="LIM854" s="3"/>
      <c r="LIN854" s="3"/>
      <c r="LIO854" s="3"/>
      <c r="LIP854" s="3"/>
      <c r="LIQ854" s="3"/>
      <c r="LIR854" s="3"/>
      <c r="LIS854" s="3"/>
      <c r="LIT854" s="3"/>
      <c r="LIU854" s="3"/>
      <c r="LIV854" s="3"/>
      <c r="LIW854" s="3"/>
      <c r="LIX854" s="3"/>
      <c r="LIY854" s="3"/>
      <c r="LIZ854" s="3"/>
      <c r="LJA854" s="3"/>
      <c r="LJB854" s="3"/>
      <c r="LJC854" s="3"/>
      <c r="LJD854" s="3"/>
      <c r="LJE854" s="3"/>
      <c r="LJF854" s="3"/>
      <c r="LJG854" s="3"/>
      <c r="LJH854" s="3"/>
      <c r="LJI854" s="3"/>
      <c r="LJJ854" s="3"/>
      <c r="LJK854" s="3"/>
      <c r="LJL854" s="3"/>
      <c r="LJM854" s="3"/>
      <c r="LJN854" s="3"/>
      <c r="LJO854" s="3"/>
      <c r="LJP854" s="3"/>
      <c r="LJQ854" s="3"/>
      <c r="LJR854" s="3"/>
      <c r="LJS854" s="3"/>
      <c r="LJT854" s="3"/>
      <c r="LJU854" s="3"/>
      <c r="LJV854" s="3"/>
      <c r="LJW854" s="3"/>
      <c r="LJX854" s="3"/>
      <c r="LJY854" s="3"/>
      <c r="LJZ854" s="3"/>
      <c r="LKA854" s="3"/>
      <c r="LKB854" s="3"/>
      <c r="LKC854" s="3"/>
      <c r="LKD854" s="3"/>
      <c r="LKE854" s="3"/>
      <c r="LKF854" s="3"/>
      <c r="LKG854" s="3"/>
      <c r="LKH854" s="3"/>
      <c r="LKI854" s="3"/>
      <c r="LKJ854" s="3"/>
      <c r="LKK854" s="3"/>
      <c r="LKL854" s="3"/>
      <c r="LKM854" s="3"/>
      <c r="LKN854" s="3"/>
      <c r="LKO854" s="3"/>
      <c r="LKP854" s="3"/>
      <c r="LKQ854" s="3"/>
      <c r="LKR854" s="3"/>
      <c r="LKS854" s="3"/>
      <c r="LKT854" s="3"/>
      <c r="LKU854" s="3"/>
      <c r="LKV854" s="3"/>
      <c r="LKW854" s="3"/>
      <c r="LKX854" s="3"/>
      <c r="LKY854" s="3"/>
      <c r="LKZ854" s="3"/>
      <c r="LLA854" s="3"/>
      <c r="LLB854" s="3"/>
      <c r="LLC854" s="3"/>
      <c r="LLD854" s="3"/>
      <c r="LLE854" s="3"/>
      <c r="LLF854" s="3"/>
      <c r="LLG854" s="3"/>
      <c r="LLH854" s="3"/>
      <c r="LLI854" s="3"/>
      <c r="LLJ854" s="3"/>
      <c r="LLK854" s="3"/>
      <c r="LLL854" s="3"/>
      <c r="LLM854" s="3"/>
      <c r="LLN854" s="3"/>
      <c r="LLO854" s="3"/>
      <c r="LLP854" s="3"/>
      <c r="LLQ854" s="3"/>
      <c r="LLR854" s="3"/>
      <c r="LLS854" s="3"/>
      <c r="LLT854" s="3"/>
      <c r="LLU854" s="3"/>
      <c r="LLV854" s="3"/>
      <c r="LLW854" s="3"/>
      <c r="LLX854" s="3"/>
      <c r="LLY854" s="3"/>
      <c r="LLZ854" s="3"/>
      <c r="LMA854" s="3"/>
      <c r="LMB854" s="3"/>
      <c r="LMC854" s="3"/>
      <c r="LMD854" s="3"/>
      <c r="LME854" s="3"/>
      <c r="LMF854" s="3"/>
      <c r="LMG854" s="3"/>
      <c r="LMH854" s="3"/>
      <c r="LMI854" s="3"/>
      <c r="LMJ854" s="3"/>
      <c r="LMK854" s="3"/>
      <c r="LML854" s="3"/>
      <c r="LMM854" s="3"/>
      <c r="LMN854" s="3"/>
      <c r="LMO854" s="3"/>
      <c r="LMP854" s="3"/>
      <c r="LMQ854" s="3"/>
      <c r="LMR854" s="3"/>
      <c r="LMS854" s="3"/>
      <c r="LMT854" s="3"/>
      <c r="LMU854" s="3"/>
      <c r="LMV854" s="3"/>
      <c r="LMW854" s="3"/>
      <c r="LMX854" s="3"/>
      <c r="LMY854" s="3"/>
      <c r="LMZ854" s="3"/>
      <c r="LNA854" s="3"/>
      <c r="LNB854" s="3"/>
      <c r="LNC854" s="3"/>
      <c r="LND854" s="3"/>
      <c r="LNE854" s="3"/>
      <c r="LNF854" s="3"/>
      <c r="LNG854" s="3"/>
      <c r="LNH854" s="3"/>
      <c r="LNI854" s="3"/>
      <c r="LNJ854" s="3"/>
      <c r="LNK854" s="3"/>
      <c r="LNL854" s="3"/>
      <c r="LNM854" s="3"/>
      <c r="LNN854" s="3"/>
      <c r="LNO854" s="3"/>
      <c r="LNP854" s="3"/>
      <c r="LNQ854" s="3"/>
      <c r="LNR854" s="3"/>
      <c r="LNS854" s="3"/>
      <c r="LNT854" s="3"/>
      <c r="LNU854" s="3"/>
      <c r="LNV854" s="3"/>
      <c r="LNW854" s="3"/>
      <c r="LNX854" s="3"/>
      <c r="LNY854" s="3"/>
      <c r="LNZ854" s="3"/>
      <c r="LOA854" s="3"/>
      <c r="LOB854" s="3"/>
      <c r="LOC854" s="3"/>
      <c r="LOD854" s="3"/>
      <c r="LOE854" s="3"/>
      <c r="LOF854" s="3"/>
      <c r="LOG854" s="3"/>
      <c r="LOH854" s="3"/>
      <c r="LOI854" s="3"/>
      <c r="LOJ854" s="3"/>
      <c r="LOK854" s="3"/>
      <c r="LOL854" s="3"/>
      <c r="LOM854" s="3"/>
      <c r="LON854" s="3"/>
      <c r="LOO854" s="3"/>
      <c r="LOP854" s="3"/>
      <c r="LOQ854" s="3"/>
      <c r="LOR854" s="3"/>
      <c r="LOS854" s="3"/>
      <c r="LOT854" s="3"/>
      <c r="LOU854" s="3"/>
      <c r="LOV854" s="3"/>
      <c r="LOW854" s="3"/>
      <c r="LOX854" s="3"/>
      <c r="LOY854" s="3"/>
      <c r="LOZ854" s="3"/>
      <c r="LPA854" s="3"/>
      <c r="LPB854" s="3"/>
      <c r="LPC854" s="3"/>
      <c r="LPD854" s="3"/>
      <c r="LPE854" s="3"/>
      <c r="LPF854" s="3"/>
      <c r="LPG854" s="3"/>
      <c r="LPH854" s="3"/>
      <c r="LPI854" s="3"/>
      <c r="LPJ854" s="3"/>
      <c r="LPK854" s="3"/>
      <c r="LPL854" s="3"/>
      <c r="LPM854" s="3"/>
      <c r="LPN854" s="3"/>
      <c r="LPO854" s="3"/>
      <c r="LPP854" s="3"/>
      <c r="LPQ854" s="3"/>
      <c r="LPR854" s="3"/>
      <c r="LPS854" s="3"/>
      <c r="LPT854" s="3"/>
      <c r="LPU854" s="3"/>
      <c r="LPV854" s="3"/>
      <c r="LPW854" s="3"/>
      <c r="LPX854" s="3"/>
      <c r="LPY854" s="3"/>
      <c r="LPZ854" s="3"/>
      <c r="LQA854" s="3"/>
      <c r="LQB854" s="3"/>
      <c r="LQC854" s="3"/>
      <c r="LQD854" s="3"/>
      <c r="LQE854" s="3"/>
      <c r="LQF854" s="3"/>
      <c r="LQG854" s="3"/>
      <c r="LQH854" s="3"/>
      <c r="LQI854" s="3"/>
      <c r="LQJ854" s="3"/>
      <c r="LQK854" s="3"/>
      <c r="LQL854" s="3"/>
      <c r="LQM854" s="3"/>
      <c r="LQN854" s="3"/>
      <c r="LQO854" s="3"/>
      <c r="LQP854" s="3"/>
      <c r="LQQ854" s="3"/>
      <c r="LQR854" s="3"/>
      <c r="LQS854" s="3"/>
      <c r="LQT854" s="3"/>
      <c r="LQU854" s="3"/>
      <c r="LQV854" s="3"/>
      <c r="LQW854" s="3"/>
      <c r="LQX854" s="3"/>
      <c r="LQY854" s="3"/>
      <c r="LQZ854" s="3"/>
      <c r="LRA854" s="3"/>
      <c r="LRB854" s="3"/>
      <c r="LRC854" s="3"/>
      <c r="LRD854" s="3"/>
      <c r="LRE854" s="3"/>
      <c r="LRF854" s="3"/>
      <c r="LRG854" s="3"/>
      <c r="LRH854" s="3"/>
      <c r="LRI854" s="3"/>
      <c r="LRJ854" s="3"/>
      <c r="LRK854" s="3"/>
      <c r="LRL854" s="3"/>
      <c r="LRM854" s="3"/>
      <c r="LRN854" s="3"/>
      <c r="LRO854" s="3"/>
      <c r="LRP854" s="3"/>
      <c r="LRQ854" s="3"/>
      <c r="LRR854" s="3"/>
      <c r="LRS854" s="3"/>
      <c r="LRT854" s="3"/>
      <c r="LRU854" s="3"/>
      <c r="LRV854" s="3"/>
      <c r="LRW854" s="3"/>
      <c r="LRX854" s="3"/>
      <c r="LRY854" s="3"/>
      <c r="LRZ854" s="3"/>
      <c r="LSA854" s="3"/>
      <c r="LSB854" s="3"/>
      <c r="LSC854" s="3"/>
      <c r="LSD854" s="3"/>
      <c r="LSE854" s="3"/>
      <c r="LSF854" s="3"/>
      <c r="LSG854" s="3"/>
      <c r="LSH854" s="3"/>
      <c r="LSI854" s="3"/>
      <c r="LSJ854" s="3"/>
      <c r="LSK854" s="3"/>
      <c r="LSL854" s="3"/>
      <c r="LSM854" s="3"/>
      <c r="LSN854" s="3"/>
      <c r="LSO854" s="3"/>
      <c r="LSP854" s="3"/>
      <c r="LSQ854" s="3"/>
      <c r="LSR854" s="3"/>
      <c r="LSS854" s="3"/>
      <c r="LST854" s="3"/>
      <c r="LSU854" s="3"/>
      <c r="LSV854" s="3"/>
      <c r="LSW854" s="3"/>
      <c r="LSX854" s="3"/>
      <c r="LSY854" s="3"/>
      <c r="LSZ854" s="3"/>
      <c r="LTA854" s="3"/>
      <c r="LTB854" s="3"/>
      <c r="LTC854" s="3"/>
      <c r="LTD854" s="3"/>
      <c r="LTE854" s="3"/>
      <c r="LTF854" s="3"/>
      <c r="LTG854" s="3"/>
      <c r="LTH854" s="3"/>
      <c r="LTI854" s="3"/>
      <c r="LTJ854" s="3"/>
      <c r="LTK854" s="3"/>
      <c r="LTL854" s="3"/>
      <c r="LTM854" s="3"/>
      <c r="LTN854" s="3"/>
      <c r="LTO854" s="3"/>
      <c r="LTP854" s="3"/>
      <c r="LTQ854" s="3"/>
      <c r="LTR854" s="3"/>
      <c r="LTS854" s="3"/>
      <c r="LTT854" s="3"/>
      <c r="LTU854" s="3"/>
      <c r="LTV854" s="3"/>
      <c r="LTW854" s="3"/>
      <c r="LTX854" s="3"/>
      <c r="LTY854" s="3"/>
      <c r="LTZ854" s="3"/>
      <c r="LUA854" s="3"/>
      <c r="LUB854" s="3"/>
      <c r="LUC854" s="3"/>
      <c r="LUD854" s="3"/>
      <c r="LUE854" s="3"/>
      <c r="LUF854" s="3"/>
      <c r="LUG854" s="3"/>
      <c r="LUH854" s="3"/>
      <c r="LUI854" s="3"/>
      <c r="LUJ854" s="3"/>
      <c r="LUK854" s="3"/>
      <c r="LUL854" s="3"/>
      <c r="LUM854" s="3"/>
      <c r="LUN854" s="3"/>
      <c r="LUO854" s="3"/>
      <c r="LUP854" s="3"/>
      <c r="LUQ854" s="3"/>
      <c r="LUR854" s="3"/>
      <c r="LUS854" s="3"/>
      <c r="LUT854" s="3"/>
      <c r="LUU854" s="3"/>
      <c r="LUV854" s="3"/>
      <c r="LUW854" s="3"/>
      <c r="LUX854" s="3"/>
      <c r="LUY854" s="3"/>
      <c r="LUZ854" s="3"/>
      <c r="LVA854" s="3"/>
      <c r="LVB854" s="3"/>
      <c r="LVC854" s="3"/>
      <c r="LVD854" s="3"/>
      <c r="LVE854" s="3"/>
      <c r="LVF854" s="3"/>
      <c r="LVG854" s="3"/>
      <c r="LVH854" s="3"/>
      <c r="LVI854" s="3"/>
      <c r="LVJ854" s="3"/>
      <c r="LVK854" s="3"/>
      <c r="LVL854" s="3"/>
      <c r="LVM854" s="3"/>
      <c r="LVN854" s="3"/>
      <c r="LVO854" s="3"/>
      <c r="LVP854" s="3"/>
      <c r="LVQ854" s="3"/>
      <c r="LVR854" s="3"/>
      <c r="LVS854" s="3"/>
      <c r="LVT854" s="3"/>
      <c r="LVU854" s="3"/>
      <c r="LVV854" s="3"/>
      <c r="LVW854" s="3"/>
      <c r="LVX854" s="3"/>
      <c r="LVY854" s="3"/>
      <c r="LVZ854" s="3"/>
      <c r="LWA854" s="3"/>
      <c r="LWB854" s="3"/>
      <c r="LWC854" s="3"/>
      <c r="LWD854" s="3"/>
      <c r="LWE854" s="3"/>
      <c r="LWF854" s="3"/>
      <c r="LWG854" s="3"/>
      <c r="LWH854" s="3"/>
      <c r="LWI854" s="3"/>
      <c r="LWJ854" s="3"/>
      <c r="LWK854" s="3"/>
      <c r="LWL854" s="3"/>
      <c r="LWM854" s="3"/>
      <c r="LWN854" s="3"/>
      <c r="LWO854" s="3"/>
      <c r="LWP854" s="3"/>
      <c r="LWQ854" s="3"/>
      <c r="LWR854" s="3"/>
      <c r="LWS854" s="3"/>
      <c r="LWT854" s="3"/>
      <c r="LWU854" s="3"/>
      <c r="LWV854" s="3"/>
      <c r="LWW854" s="3"/>
      <c r="LWX854" s="3"/>
      <c r="LWY854" s="3"/>
      <c r="LWZ854" s="3"/>
      <c r="LXA854" s="3"/>
      <c r="LXB854" s="3"/>
      <c r="LXC854" s="3"/>
      <c r="LXD854" s="3"/>
      <c r="LXE854" s="3"/>
      <c r="LXF854" s="3"/>
      <c r="LXG854" s="3"/>
      <c r="LXH854" s="3"/>
      <c r="LXI854" s="3"/>
      <c r="LXJ854" s="3"/>
      <c r="LXK854" s="3"/>
      <c r="LXL854" s="3"/>
      <c r="LXM854" s="3"/>
      <c r="LXN854" s="3"/>
      <c r="LXO854" s="3"/>
      <c r="LXP854" s="3"/>
      <c r="LXQ854" s="3"/>
      <c r="LXR854" s="3"/>
      <c r="LXS854" s="3"/>
      <c r="LXT854" s="3"/>
      <c r="LXU854" s="3"/>
      <c r="LXV854" s="3"/>
      <c r="LXW854" s="3"/>
      <c r="LXX854" s="3"/>
      <c r="LXY854" s="3"/>
      <c r="LXZ854" s="3"/>
      <c r="LYA854" s="3"/>
      <c r="LYB854" s="3"/>
      <c r="LYC854" s="3"/>
      <c r="LYD854" s="3"/>
      <c r="LYE854" s="3"/>
      <c r="LYF854" s="3"/>
      <c r="LYG854" s="3"/>
      <c r="LYH854" s="3"/>
      <c r="LYI854" s="3"/>
      <c r="LYJ854" s="3"/>
      <c r="LYK854" s="3"/>
      <c r="LYL854" s="3"/>
      <c r="LYM854" s="3"/>
      <c r="LYN854" s="3"/>
      <c r="LYO854" s="3"/>
      <c r="LYP854" s="3"/>
      <c r="LYQ854" s="3"/>
      <c r="LYR854" s="3"/>
      <c r="LYS854" s="3"/>
      <c r="LYT854" s="3"/>
      <c r="LYU854" s="3"/>
      <c r="LYV854" s="3"/>
      <c r="LYW854" s="3"/>
      <c r="LYX854" s="3"/>
      <c r="LYY854" s="3"/>
      <c r="LYZ854" s="3"/>
      <c r="LZA854" s="3"/>
      <c r="LZB854" s="3"/>
      <c r="LZC854" s="3"/>
      <c r="LZD854" s="3"/>
      <c r="LZE854" s="3"/>
      <c r="LZF854" s="3"/>
      <c r="LZG854" s="3"/>
      <c r="LZH854" s="3"/>
      <c r="LZI854" s="3"/>
      <c r="LZJ854" s="3"/>
      <c r="LZK854" s="3"/>
      <c r="LZL854" s="3"/>
      <c r="LZM854" s="3"/>
      <c r="LZN854" s="3"/>
      <c r="LZO854" s="3"/>
      <c r="LZP854" s="3"/>
      <c r="LZQ854" s="3"/>
      <c r="LZR854" s="3"/>
      <c r="LZS854" s="3"/>
      <c r="LZT854" s="3"/>
      <c r="LZU854" s="3"/>
      <c r="LZV854" s="3"/>
      <c r="LZW854" s="3"/>
      <c r="LZX854" s="3"/>
      <c r="LZY854" s="3"/>
      <c r="LZZ854" s="3"/>
      <c r="MAA854" s="3"/>
      <c r="MAB854" s="3"/>
      <c r="MAC854" s="3"/>
      <c r="MAD854" s="3"/>
      <c r="MAE854" s="3"/>
      <c r="MAF854" s="3"/>
      <c r="MAG854" s="3"/>
      <c r="MAH854" s="3"/>
      <c r="MAI854" s="3"/>
      <c r="MAJ854" s="3"/>
      <c r="MAK854" s="3"/>
      <c r="MAL854" s="3"/>
      <c r="MAM854" s="3"/>
      <c r="MAN854" s="3"/>
      <c r="MAO854" s="3"/>
      <c r="MAP854" s="3"/>
      <c r="MAQ854" s="3"/>
      <c r="MAR854" s="3"/>
      <c r="MAS854" s="3"/>
      <c r="MAT854" s="3"/>
      <c r="MAU854" s="3"/>
      <c r="MAV854" s="3"/>
      <c r="MAW854" s="3"/>
      <c r="MAX854" s="3"/>
      <c r="MAY854" s="3"/>
      <c r="MAZ854" s="3"/>
      <c r="MBA854" s="3"/>
      <c r="MBB854" s="3"/>
      <c r="MBC854" s="3"/>
      <c r="MBD854" s="3"/>
      <c r="MBE854" s="3"/>
      <c r="MBF854" s="3"/>
      <c r="MBG854" s="3"/>
      <c r="MBH854" s="3"/>
      <c r="MBI854" s="3"/>
      <c r="MBJ854" s="3"/>
      <c r="MBK854" s="3"/>
      <c r="MBL854" s="3"/>
      <c r="MBM854" s="3"/>
      <c r="MBN854" s="3"/>
      <c r="MBO854" s="3"/>
      <c r="MBP854" s="3"/>
      <c r="MBQ854" s="3"/>
      <c r="MBR854" s="3"/>
      <c r="MBS854" s="3"/>
      <c r="MBT854" s="3"/>
      <c r="MBU854" s="3"/>
      <c r="MBV854" s="3"/>
      <c r="MBW854" s="3"/>
      <c r="MBX854" s="3"/>
      <c r="MBY854" s="3"/>
      <c r="MBZ854" s="3"/>
      <c r="MCA854" s="3"/>
      <c r="MCB854" s="3"/>
      <c r="MCC854" s="3"/>
      <c r="MCD854" s="3"/>
      <c r="MCE854" s="3"/>
      <c r="MCF854" s="3"/>
      <c r="MCG854" s="3"/>
      <c r="MCH854" s="3"/>
      <c r="MCI854" s="3"/>
      <c r="MCJ854" s="3"/>
      <c r="MCK854" s="3"/>
      <c r="MCL854" s="3"/>
      <c r="MCM854" s="3"/>
      <c r="MCN854" s="3"/>
      <c r="MCO854" s="3"/>
      <c r="MCP854" s="3"/>
      <c r="MCQ854" s="3"/>
      <c r="MCR854" s="3"/>
      <c r="MCS854" s="3"/>
      <c r="MCT854" s="3"/>
      <c r="MCU854" s="3"/>
      <c r="MCV854" s="3"/>
      <c r="MCW854" s="3"/>
      <c r="MCX854" s="3"/>
      <c r="MCY854" s="3"/>
      <c r="MCZ854" s="3"/>
      <c r="MDA854" s="3"/>
      <c r="MDB854" s="3"/>
      <c r="MDC854" s="3"/>
      <c r="MDD854" s="3"/>
      <c r="MDE854" s="3"/>
      <c r="MDF854" s="3"/>
      <c r="MDG854" s="3"/>
      <c r="MDH854" s="3"/>
      <c r="MDI854" s="3"/>
      <c r="MDJ854" s="3"/>
      <c r="MDK854" s="3"/>
      <c r="MDL854" s="3"/>
      <c r="MDM854" s="3"/>
      <c r="MDN854" s="3"/>
      <c r="MDO854" s="3"/>
      <c r="MDP854" s="3"/>
      <c r="MDQ854" s="3"/>
      <c r="MDR854" s="3"/>
      <c r="MDS854" s="3"/>
      <c r="MDT854" s="3"/>
      <c r="MDU854" s="3"/>
      <c r="MDV854" s="3"/>
      <c r="MDW854" s="3"/>
      <c r="MDX854" s="3"/>
      <c r="MDY854" s="3"/>
      <c r="MDZ854" s="3"/>
      <c r="MEA854" s="3"/>
      <c r="MEB854" s="3"/>
      <c r="MEC854" s="3"/>
      <c r="MED854" s="3"/>
      <c r="MEE854" s="3"/>
      <c r="MEF854" s="3"/>
      <c r="MEG854" s="3"/>
      <c r="MEH854" s="3"/>
      <c r="MEI854" s="3"/>
      <c r="MEJ854" s="3"/>
      <c r="MEK854" s="3"/>
      <c r="MEL854" s="3"/>
      <c r="MEM854" s="3"/>
      <c r="MEN854" s="3"/>
      <c r="MEO854" s="3"/>
      <c r="MEP854" s="3"/>
      <c r="MEQ854" s="3"/>
      <c r="MER854" s="3"/>
      <c r="MES854" s="3"/>
      <c r="MET854" s="3"/>
      <c r="MEU854" s="3"/>
      <c r="MEV854" s="3"/>
      <c r="MEW854" s="3"/>
      <c r="MEX854" s="3"/>
      <c r="MEY854" s="3"/>
      <c r="MEZ854" s="3"/>
      <c r="MFA854" s="3"/>
      <c r="MFB854" s="3"/>
      <c r="MFC854" s="3"/>
      <c r="MFD854" s="3"/>
      <c r="MFE854" s="3"/>
      <c r="MFF854" s="3"/>
      <c r="MFG854" s="3"/>
      <c r="MFH854" s="3"/>
      <c r="MFI854" s="3"/>
      <c r="MFJ854" s="3"/>
      <c r="MFK854" s="3"/>
      <c r="MFL854" s="3"/>
      <c r="MFM854" s="3"/>
      <c r="MFN854" s="3"/>
      <c r="MFO854" s="3"/>
      <c r="MFP854" s="3"/>
      <c r="MFQ854" s="3"/>
      <c r="MFR854" s="3"/>
      <c r="MFS854" s="3"/>
      <c r="MFT854" s="3"/>
      <c r="MFU854" s="3"/>
      <c r="MFV854" s="3"/>
      <c r="MFW854" s="3"/>
      <c r="MFX854" s="3"/>
      <c r="MFY854" s="3"/>
      <c r="MFZ854" s="3"/>
      <c r="MGA854" s="3"/>
      <c r="MGB854" s="3"/>
      <c r="MGC854" s="3"/>
      <c r="MGD854" s="3"/>
      <c r="MGE854" s="3"/>
      <c r="MGF854" s="3"/>
      <c r="MGG854" s="3"/>
      <c r="MGH854" s="3"/>
      <c r="MGI854" s="3"/>
      <c r="MGJ854" s="3"/>
      <c r="MGK854" s="3"/>
      <c r="MGL854" s="3"/>
      <c r="MGM854" s="3"/>
      <c r="MGN854" s="3"/>
      <c r="MGO854" s="3"/>
      <c r="MGP854" s="3"/>
      <c r="MGQ854" s="3"/>
      <c r="MGR854" s="3"/>
      <c r="MGS854" s="3"/>
      <c r="MGT854" s="3"/>
      <c r="MGU854" s="3"/>
      <c r="MGV854" s="3"/>
      <c r="MGW854" s="3"/>
      <c r="MGX854" s="3"/>
      <c r="MGY854" s="3"/>
      <c r="MGZ854" s="3"/>
      <c r="MHA854" s="3"/>
      <c r="MHB854" s="3"/>
      <c r="MHC854" s="3"/>
      <c r="MHD854" s="3"/>
      <c r="MHE854" s="3"/>
      <c r="MHF854" s="3"/>
      <c r="MHG854" s="3"/>
      <c r="MHH854" s="3"/>
      <c r="MHI854" s="3"/>
      <c r="MHJ854" s="3"/>
      <c r="MHK854" s="3"/>
      <c r="MHL854" s="3"/>
      <c r="MHM854" s="3"/>
      <c r="MHN854" s="3"/>
      <c r="MHO854" s="3"/>
      <c r="MHP854" s="3"/>
      <c r="MHQ854" s="3"/>
      <c r="MHR854" s="3"/>
      <c r="MHS854" s="3"/>
      <c r="MHT854" s="3"/>
      <c r="MHU854" s="3"/>
      <c r="MHV854" s="3"/>
      <c r="MHW854" s="3"/>
      <c r="MHX854" s="3"/>
      <c r="MHY854" s="3"/>
      <c r="MHZ854" s="3"/>
      <c r="MIA854" s="3"/>
      <c r="MIB854" s="3"/>
      <c r="MIC854" s="3"/>
      <c r="MID854" s="3"/>
      <c r="MIE854" s="3"/>
      <c r="MIF854" s="3"/>
      <c r="MIG854" s="3"/>
      <c r="MIH854" s="3"/>
      <c r="MII854" s="3"/>
      <c r="MIJ854" s="3"/>
      <c r="MIK854" s="3"/>
      <c r="MIL854" s="3"/>
      <c r="MIM854" s="3"/>
      <c r="MIN854" s="3"/>
      <c r="MIO854" s="3"/>
      <c r="MIP854" s="3"/>
      <c r="MIQ854" s="3"/>
      <c r="MIR854" s="3"/>
      <c r="MIS854" s="3"/>
      <c r="MIT854" s="3"/>
      <c r="MIU854" s="3"/>
      <c r="MIV854" s="3"/>
      <c r="MIW854" s="3"/>
      <c r="MIX854" s="3"/>
      <c r="MIY854" s="3"/>
      <c r="MIZ854" s="3"/>
      <c r="MJA854" s="3"/>
      <c r="MJB854" s="3"/>
      <c r="MJC854" s="3"/>
      <c r="MJD854" s="3"/>
      <c r="MJE854" s="3"/>
      <c r="MJF854" s="3"/>
      <c r="MJG854" s="3"/>
      <c r="MJH854" s="3"/>
      <c r="MJI854" s="3"/>
      <c r="MJJ854" s="3"/>
      <c r="MJK854" s="3"/>
      <c r="MJL854" s="3"/>
      <c r="MJM854" s="3"/>
      <c r="MJN854" s="3"/>
      <c r="MJO854" s="3"/>
      <c r="MJP854" s="3"/>
      <c r="MJQ854" s="3"/>
      <c r="MJR854" s="3"/>
      <c r="MJS854" s="3"/>
      <c r="MJT854" s="3"/>
      <c r="MJU854" s="3"/>
      <c r="MJV854" s="3"/>
      <c r="MJW854" s="3"/>
      <c r="MJX854" s="3"/>
      <c r="MJY854" s="3"/>
      <c r="MJZ854" s="3"/>
      <c r="MKA854" s="3"/>
      <c r="MKB854" s="3"/>
      <c r="MKC854" s="3"/>
      <c r="MKD854" s="3"/>
      <c r="MKE854" s="3"/>
      <c r="MKF854" s="3"/>
      <c r="MKG854" s="3"/>
      <c r="MKH854" s="3"/>
      <c r="MKI854" s="3"/>
      <c r="MKJ854" s="3"/>
      <c r="MKK854" s="3"/>
      <c r="MKL854" s="3"/>
      <c r="MKM854" s="3"/>
      <c r="MKN854" s="3"/>
      <c r="MKO854" s="3"/>
      <c r="MKP854" s="3"/>
      <c r="MKQ854" s="3"/>
      <c r="MKR854" s="3"/>
      <c r="MKS854" s="3"/>
      <c r="MKT854" s="3"/>
      <c r="MKU854" s="3"/>
      <c r="MKV854" s="3"/>
      <c r="MKW854" s="3"/>
      <c r="MKX854" s="3"/>
      <c r="MKY854" s="3"/>
      <c r="MKZ854" s="3"/>
      <c r="MLA854" s="3"/>
      <c r="MLB854" s="3"/>
      <c r="MLC854" s="3"/>
      <c r="MLD854" s="3"/>
      <c r="MLE854" s="3"/>
      <c r="MLF854" s="3"/>
      <c r="MLG854" s="3"/>
      <c r="MLH854" s="3"/>
      <c r="MLI854" s="3"/>
      <c r="MLJ854" s="3"/>
      <c r="MLK854" s="3"/>
      <c r="MLL854" s="3"/>
      <c r="MLM854" s="3"/>
      <c r="MLN854" s="3"/>
      <c r="MLO854" s="3"/>
      <c r="MLP854" s="3"/>
      <c r="MLQ854" s="3"/>
      <c r="MLR854" s="3"/>
      <c r="MLS854" s="3"/>
      <c r="MLT854" s="3"/>
      <c r="MLU854" s="3"/>
      <c r="MLV854" s="3"/>
      <c r="MLW854" s="3"/>
      <c r="MLX854" s="3"/>
      <c r="MLY854" s="3"/>
      <c r="MLZ854" s="3"/>
      <c r="MMA854" s="3"/>
      <c r="MMB854" s="3"/>
      <c r="MMC854" s="3"/>
      <c r="MMD854" s="3"/>
      <c r="MME854" s="3"/>
      <c r="MMF854" s="3"/>
      <c r="MMG854" s="3"/>
      <c r="MMH854" s="3"/>
      <c r="MMI854" s="3"/>
      <c r="MMJ854" s="3"/>
      <c r="MMK854" s="3"/>
      <c r="MML854" s="3"/>
      <c r="MMM854" s="3"/>
      <c r="MMN854" s="3"/>
      <c r="MMO854" s="3"/>
      <c r="MMP854" s="3"/>
      <c r="MMQ854" s="3"/>
      <c r="MMR854" s="3"/>
      <c r="MMS854" s="3"/>
      <c r="MMT854" s="3"/>
      <c r="MMU854" s="3"/>
      <c r="MMV854" s="3"/>
      <c r="MMW854" s="3"/>
      <c r="MMX854" s="3"/>
      <c r="MMY854" s="3"/>
      <c r="MMZ854" s="3"/>
      <c r="MNA854" s="3"/>
      <c r="MNB854" s="3"/>
      <c r="MNC854" s="3"/>
      <c r="MND854" s="3"/>
      <c r="MNE854" s="3"/>
      <c r="MNF854" s="3"/>
      <c r="MNG854" s="3"/>
      <c r="MNH854" s="3"/>
      <c r="MNI854" s="3"/>
      <c r="MNJ854" s="3"/>
      <c r="MNK854" s="3"/>
      <c r="MNL854" s="3"/>
      <c r="MNM854" s="3"/>
      <c r="MNN854" s="3"/>
      <c r="MNO854" s="3"/>
      <c r="MNP854" s="3"/>
      <c r="MNQ854" s="3"/>
      <c r="MNR854" s="3"/>
      <c r="MNS854" s="3"/>
      <c r="MNT854" s="3"/>
      <c r="MNU854" s="3"/>
      <c r="MNV854" s="3"/>
      <c r="MNW854" s="3"/>
      <c r="MNX854" s="3"/>
      <c r="MNY854" s="3"/>
      <c r="MNZ854" s="3"/>
      <c r="MOA854" s="3"/>
      <c r="MOB854" s="3"/>
      <c r="MOC854" s="3"/>
      <c r="MOD854" s="3"/>
      <c r="MOE854" s="3"/>
      <c r="MOF854" s="3"/>
      <c r="MOG854" s="3"/>
      <c r="MOH854" s="3"/>
      <c r="MOI854" s="3"/>
      <c r="MOJ854" s="3"/>
      <c r="MOK854" s="3"/>
      <c r="MOL854" s="3"/>
      <c r="MOM854" s="3"/>
      <c r="MON854" s="3"/>
      <c r="MOO854" s="3"/>
      <c r="MOP854" s="3"/>
      <c r="MOQ854" s="3"/>
      <c r="MOR854" s="3"/>
      <c r="MOS854" s="3"/>
      <c r="MOT854" s="3"/>
      <c r="MOU854" s="3"/>
      <c r="MOV854" s="3"/>
      <c r="MOW854" s="3"/>
      <c r="MOX854" s="3"/>
      <c r="MOY854" s="3"/>
      <c r="MOZ854" s="3"/>
      <c r="MPA854" s="3"/>
      <c r="MPB854" s="3"/>
      <c r="MPC854" s="3"/>
      <c r="MPD854" s="3"/>
      <c r="MPE854" s="3"/>
      <c r="MPF854" s="3"/>
      <c r="MPG854" s="3"/>
      <c r="MPH854" s="3"/>
      <c r="MPI854" s="3"/>
      <c r="MPJ854" s="3"/>
      <c r="MPK854" s="3"/>
      <c r="MPL854" s="3"/>
      <c r="MPM854" s="3"/>
      <c r="MPN854" s="3"/>
      <c r="MPO854" s="3"/>
      <c r="MPP854" s="3"/>
      <c r="MPQ854" s="3"/>
      <c r="MPR854" s="3"/>
      <c r="MPS854" s="3"/>
      <c r="MPT854" s="3"/>
      <c r="MPU854" s="3"/>
      <c r="MPV854" s="3"/>
      <c r="MPW854" s="3"/>
      <c r="MPX854" s="3"/>
      <c r="MPY854" s="3"/>
      <c r="MPZ854" s="3"/>
      <c r="MQA854" s="3"/>
      <c r="MQB854" s="3"/>
      <c r="MQC854" s="3"/>
      <c r="MQD854" s="3"/>
      <c r="MQE854" s="3"/>
      <c r="MQF854" s="3"/>
      <c r="MQG854" s="3"/>
      <c r="MQH854" s="3"/>
      <c r="MQI854" s="3"/>
      <c r="MQJ854" s="3"/>
      <c r="MQK854" s="3"/>
      <c r="MQL854" s="3"/>
      <c r="MQM854" s="3"/>
      <c r="MQN854" s="3"/>
      <c r="MQO854" s="3"/>
      <c r="MQP854" s="3"/>
      <c r="MQQ854" s="3"/>
      <c r="MQR854" s="3"/>
      <c r="MQS854" s="3"/>
      <c r="MQT854" s="3"/>
      <c r="MQU854" s="3"/>
      <c r="MQV854" s="3"/>
      <c r="MQW854" s="3"/>
      <c r="MQX854" s="3"/>
      <c r="MQY854" s="3"/>
      <c r="MQZ854" s="3"/>
      <c r="MRA854" s="3"/>
      <c r="MRB854" s="3"/>
      <c r="MRC854" s="3"/>
      <c r="MRD854" s="3"/>
      <c r="MRE854" s="3"/>
      <c r="MRF854" s="3"/>
      <c r="MRG854" s="3"/>
      <c r="MRH854" s="3"/>
      <c r="MRI854" s="3"/>
      <c r="MRJ854" s="3"/>
      <c r="MRK854" s="3"/>
      <c r="MRL854" s="3"/>
      <c r="MRM854" s="3"/>
      <c r="MRN854" s="3"/>
      <c r="MRO854" s="3"/>
      <c r="MRP854" s="3"/>
      <c r="MRQ854" s="3"/>
      <c r="MRR854" s="3"/>
      <c r="MRS854" s="3"/>
      <c r="MRT854" s="3"/>
      <c r="MRU854" s="3"/>
      <c r="MRV854" s="3"/>
      <c r="MRW854" s="3"/>
      <c r="MRX854" s="3"/>
      <c r="MRY854" s="3"/>
      <c r="MRZ854" s="3"/>
      <c r="MSA854" s="3"/>
      <c r="MSB854" s="3"/>
      <c r="MSC854" s="3"/>
      <c r="MSD854" s="3"/>
      <c r="MSE854" s="3"/>
      <c r="MSF854" s="3"/>
      <c r="MSG854" s="3"/>
      <c r="MSH854" s="3"/>
      <c r="MSI854" s="3"/>
      <c r="MSJ854" s="3"/>
      <c r="MSK854" s="3"/>
      <c r="MSL854" s="3"/>
      <c r="MSM854" s="3"/>
      <c r="MSN854" s="3"/>
      <c r="MSO854" s="3"/>
      <c r="MSP854" s="3"/>
      <c r="MSQ854" s="3"/>
      <c r="MSR854" s="3"/>
      <c r="MSS854" s="3"/>
      <c r="MST854" s="3"/>
      <c r="MSU854" s="3"/>
      <c r="MSV854" s="3"/>
      <c r="MSW854" s="3"/>
      <c r="MSX854" s="3"/>
      <c r="MSY854" s="3"/>
      <c r="MSZ854" s="3"/>
      <c r="MTA854" s="3"/>
      <c r="MTB854" s="3"/>
      <c r="MTC854" s="3"/>
      <c r="MTD854" s="3"/>
      <c r="MTE854" s="3"/>
      <c r="MTF854" s="3"/>
      <c r="MTG854" s="3"/>
      <c r="MTH854" s="3"/>
      <c r="MTI854" s="3"/>
      <c r="MTJ854" s="3"/>
      <c r="MTK854" s="3"/>
      <c r="MTL854" s="3"/>
      <c r="MTM854" s="3"/>
      <c r="MTN854" s="3"/>
      <c r="MTO854" s="3"/>
      <c r="MTP854" s="3"/>
      <c r="MTQ854" s="3"/>
      <c r="MTR854" s="3"/>
      <c r="MTS854" s="3"/>
      <c r="MTT854" s="3"/>
      <c r="MTU854" s="3"/>
      <c r="MTV854" s="3"/>
      <c r="MTW854" s="3"/>
      <c r="MTX854" s="3"/>
      <c r="MTY854" s="3"/>
      <c r="MTZ854" s="3"/>
      <c r="MUA854" s="3"/>
      <c r="MUB854" s="3"/>
      <c r="MUC854" s="3"/>
      <c r="MUD854" s="3"/>
      <c r="MUE854" s="3"/>
      <c r="MUF854" s="3"/>
      <c r="MUG854" s="3"/>
      <c r="MUH854" s="3"/>
      <c r="MUI854" s="3"/>
      <c r="MUJ854" s="3"/>
      <c r="MUK854" s="3"/>
      <c r="MUL854" s="3"/>
      <c r="MUM854" s="3"/>
      <c r="MUN854" s="3"/>
      <c r="MUO854" s="3"/>
      <c r="MUP854" s="3"/>
      <c r="MUQ854" s="3"/>
      <c r="MUR854" s="3"/>
      <c r="MUS854" s="3"/>
      <c r="MUT854" s="3"/>
      <c r="MUU854" s="3"/>
      <c r="MUV854" s="3"/>
      <c r="MUW854" s="3"/>
      <c r="MUX854" s="3"/>
      <c r="MUY854" s="3"/>
      <c r="MUZ854" s="3"/>
      <c r="MVA854" s="3"/>
      <c r="MVB854" s="3"/>
      <c r="MVC854" s="3"/>
      <c r="MVD854" s="3"/>
      <c r="MVE854" s="3"/>
      <c r="MVF854" s="3"/>
      <c r="MVG854" s="3"/>
      <c r="MVH854" s="3"/>
      <c r="MVI854" s="3"/>
      <c r="MVJ854" s="3"/>
      <c r="MVK854" s="3"/>
      <c r="MVL854" s="3"/>
      <c r="MVM854" s="3"/>
      <c r="MVN854" s="3"/>
      <c r="MVO854" s="3"/>
      <c r="MVP854" s="3"/>
      <c r="MVQ854" s="3"/>
      <c r="MVR854" s="3"/>
      <c r="MVS854" s="3"/>
      <c r="MVT854" s="3"/>
      <c r="MVU854" s="3"/>
      <c r="MVV854" s="3"/>
      <c r="MVW854" s="3"/>
      <c r="MVX854" s="3"/>
      <c r="MVY854" s="3"/>
      <c r="MVZ854" s="3"/>
      <c r="MWA854" s="3"/>
      <c r="MWB854" s="3"/>
      <c r="MWC854" s="3"/>
      <c r="MWD854" s="3"/>
      <c r="MWE854" s="3"/>
      <c r="MWF854" s="3"/>
      <c r="MWG854" s="3"/>
      <c r="MWH854" s="3"/>
      <c r="MWI854" s="3"/>
      <c r="MWJ854" s="3"/>
      <c r="MWK854" s="3"/>
      <c r="MWL854" s="3"/>
      <c r="MWM854" s="3"/>
      <c r="MWN854" s="3"/>
      <c r="MWO854" s="3"/>
      <c r="MWP854" s="3"/>
      <c r="MWQ854" s="3"/>
      <c r="MWR854" s="3"/>
      <c r="MWS854" s="3"/>
      <c r="MWT854" s="3"/>
      <c r="MWU854" s="3"/>
      <c r="MWV854" s="3"/>
      <c r="MWW854" s="3"/>
      <c r="MWX854" s="3"/>
      <c r="MWY854" s="3"/>
      <c r="MWZ854" s="3"/>
      <c r="MXA854" s="3"/>
      <c r="MXB854" s="3"/>
      <c r="MXC854" s="3"/>
      <c r="MXD854" s="3"/>
      <c r="MXE854" s="3"/>
      <c r="MXF854" s="3"/>
      <c r="MXG854" s="3"/>
      <c r="MXH854" s="3"/>
      <c r="MXI854" s="3"/>
      <c r="MXJ854" s="3"/>
      <c r="MXK854" s="3"/>
      <c r="MXL854" s="3"/>
      <c r="MXM854" s="3"/>
      <c r="MXN854" s="3"/>
      <c r="MXO854" s="3"/>
      <c r="MXP854" s="3"/>
      <c r="MXQ854" s="3"/>
      <c r="MXR854" s="3"/>
      <c r="MXS854" s="3"/>
      <c r="MXT854" s="3"/>
      <c r="MXU854" s="3"/>
      <c r="MXV854" s="3"/>
      <c r="MXW854" s="3"/>
      <c r="MXX854" s="3"/>
      <c r="MXY854" s="3"/>
      <c r="MXZ854" s="3"/>
      <c r="MYA854" s="3"/>
      <c r="MYB854" s="3"/>
      <c r="MYC854" s="3"/>
      <c r="MYD854" s="3"/>
      <c r="MYE854" s="3"/>
      <c r="MYF854" s="3"/>
      <c r="MYG854" s="3"/>
      <c r="MYH854" s="3"/>
      <c r="MYI854" s="3"/>
      <c r="MYJ854" s="3"/>
      <c r="MYK854" s="3"/>
      <c r="MYL854" s="3"/>
      <c r="MYM854" s="3"/>
      <c r="MYN854" s="3"/>
      <c r="MYO854" s="3"/>
      <c r="MYP854" s="3"/>
      <c r="MYQ854" s="3"/>
      <c r="MYR854" s="3"/>
      <c r="MYS854" s="3"/>
      <c r="MYT854" s="3"/>
      <c r="MYU854" s="3"/>
      <c r="MYV854" s="3"/>
      <c r="MYW854" s="3"/>
      <c r="MYX854" s="3"/>
      <c r="MYY854" s="3"/>
      <c r="MYZ854" s="3"/>
      <c r="MZA854" s="3"/>
      <c r="MZB854" s="3"/>
      <c r="MZC854" s="3"/>
      <c r="MZD854" s="3"/>
      <c r="MZE854" s="3"/>
      <c r="MZF854" s="3"/>
      <c r="MZG854" s="3"/>
      <c r="MZH854" s="3"/>
      <c r="MZI854" s="3"/>
      <c r="MZJ854" s="3"/>
      <c r="MZK854" s="3"/>
      <c r="MZL854" s="3"/>
      <c r="MZM854" s="3"/>
      <c r="MZN854" s="3"/>
      <c r="MZO854" s="3"/>
      <c r="MZP854" s="3"/>
      <c r="MZQ854" s="3"/>
      <c r="MZR854" s="3"/>
      <c r="MZS854" s="3"/>
      <c r="MZT854" s="3"/>
      <c r="MZU854" s="3"/>
      <c r="MZV854" s="3"/>
      <c r="MZW854" s="3"/>
      <c r="MZX854" s="3"/>
      <c r="MZY854" s="3"/>
      <c r="MZZ854" s="3"/>
      <c r="NAA854" s="3"/>
      <c r="NAB854" s="3"/>
      <c r="NAC854" s="3"/>
      <c r="NAD854" s="3"/>
      <c r="NAE854" s="3"/>
      <c r="NAF854" s="3"/>
      <c r="NAG854" s="3"/>
      <c r="NAH854" s="3"/>
      <c r="NAI854" s="3"/>
      <c r="NAJ854" s="3"/>
      <c r="NAK854" s="3"/>
      <c r="NAL854" s="3"/>
      <c r="NAM854" s="3"/>
      <c r="NAN854" s="3"/>
      <c r="NAO854" s="3"/>
      <c r="NAP854" s="3"/>
      <c r="NAQ854" s="3"/>
      <c r="NAR854" s="3"/>
      <c r="NAS854" s="3"/>
      <c r="NAT854" s="3"/>
      <c r="NAU854" s="3"/>
      <c r="NAV854" s="3"/>
      <c r="NAW854" s="3"/>
      <c r="NAX854" s="3"/>
      <c r="NAY854" s="3"/>
      <c r="NAZ854" s="3"/>
      <c r="NBA854" s="3"/>
      <c r="NBB854" s="3"/>
      <c r="NBC854" s="3"/>
      <c r="NBD854" s="3"/>
      <c r="NBE854" s="3"/>
      <c r="NBF854" s="3"/>
      <c r="NBG854" s="3"/>
      <c r="NBH854" s="3"/>
      <c r="NBI854" s="3"/>
      <c r="NBJ854" s="3"/>
      <c r="NBK854" s="3"/>
      <c r="NBL854" s="3"/>
      <c r="NBM854" s="3"/>
      <c r="NBN854" s="3"/>
      <c r="NBO854" s="3"/>
      <c r="NBP854" s="3"/>
      <c r="NBQ854" s="3"/>
      <c r="NBR854" s="3"/>
      <c r="NBS854" s="3"/>
      <c r="NBT854" s="3"/>
      <c r="NBU854" s="3"/>
      <c r="NBV854" s="3"/>
      <c r="NBW854" s="3"/>
      <c r="NBX854" s="3"/>
      <c r="NBY854" s="3"/>
      <c r="NBZ854" s="3"/>
      <c r="NCA854" s="3"/>
      <c r="NCB854" s="3"/>
      <c r="NCC854" s="3"/>
      <c r="NCD854" s="3"/>
      <c r="NCE854" s="3"/>
      <c r="NCF854" s="3"/>
      <c r="NCG854" s="3"/>
      <c r="NCH854" s="3"/>
      <c r="NCI854" s="3"/>
      <c r="NCJ854" s="3"/>
      <c r="NCK854" s="3"/>
      <c r="NCL854" s="3"/>
      <c r="NCM854" s="3"/>
      <c r="NCN854" s="3"/>
      <c r="NCO854" s="3"/>
      <c r="NCP854" s="3"/>
      <c r="NCQ854" s="3"/>
      <c r="NCR854" s="3"/>
      <c r="NCS854" s="3"/>
      <c r="NCT854" s="3"/>
      <c r="NCU854" s="3"/>
      <c r="NCV854" s="3"/>
      <c r="NCW854" s="3"/>
      <c r="NCX854" s="3"/>
      <c r="NCY854" s="3"/>
      <c r="NCZ854" s="3"/>
      <c r="NDA854" s="3"/>
      <c r="NDB854" s="3"/>
      <c r="NDC854" s="3"/>
      <c r="NDD854" s="3"/>
      <c r="NDE854" s="3"/>
      <c r="NDF854" s="3"/>
      <c r="NDG854" s="3"/>
      <c r="NDH854" s="3"/>
      <c r="NDI854" s="3"/>
      <c r="NDJ854" s="3"/>
      <c r="NDK854" s="3"/>
      <c r="NDL854" s="3"/>
      <c r="NDM854" s="3"/>
      <c r="NDN854" s="3"/>
      <c r="NDO854" s="3"/>
      <c r="NDP854" s="3"/>
      <c r="NDQ854" s="3"/>
      <c r="NDR854" s="3"/>
      <c r="NDS854" s="3"/>
      <c r="NDT854" s="3"/>
      <c r="NDU854" s="3"/>
      <c r="NDV854" s="3"/>
      <c r="NDW854" s="3"/>
      <c r="NDX854" s="3"/>
      <c r="NDY854" s="3"/>
      <c r="NDZ854" s="3"/>
      <c r="NEA854" s="3"/>
      <c r="NEB854" s="3"/>
      <c r="NEC854" s="3"/>
      <c r="NED854" s="3"/>
      <c r="NEE854" s="3"/>
      <c r="NEF854" s="3"/>
      <c r="NEG854" s="3"/>
      <c r="NEH854" s="3"/>
      <c r="NEI854" s="3"/>
      <c r="NEJ854" s="3"/>
      <c r="NEK854" s="3"/>
      <c r="NEL854" s="3"/>
      <c r="NEM854" s="3"/>
      <c r="NEN854" s="3"/>
      <c r="NEO854" s="3"/>
      <c r="NEP854" s="3"/>
      <c r="NEQ854" s="3"/>
      <c r="NER854" s="3"/>
      <c r="NES854" s="3"/>
      <c r="NET854" s="3"/>
      <c r="NEU854" s="3"/>
      <c r="NEV854" s="3"/>
      <c r="NEW854" s="3"/>
      <c r="NEX854" s="3"/>
      <c r="NEY854" s="3"/>
      <c r="NEZ854" s="3"/>
      <c r="NFA854" s="3"/>
      <c r="NFB854" s="3"/>
      <c r="NFC854" s="3"/>
      <c r="NFD854" s="3"/>
      <c r="NFE854" s="3"/>
      <c r="NFF854" s="3"/>
      <c r="NFG854" s="3"/>
      <c r="NFH854" s="3"/>
      <c r="NFI854" s="3"/>
      <c r="NFJ854" s="3"/>
      <c r="NFK854" s="3"/>
      <c r="NFL854" s="3"/>
      <c r="NFM854" s="3"/>
      <c r="NFN854" s="3"/>
      <c r="NFO854" s="3"/>
      <c r="NFP854" s="3"/>
      <c r="NFQ854" s="3"/>
      <c r="NFR854" s="3"/>
      <c r="NFS854" s="3"/>
      <c r="NFT854" s="3"/>
      <c r="NFU854" s="3"/>
      <c r="NFV854" s="3"/>
      <c r="NFW854" s="3"/>
      <c r="NFX854" s="3"/>
      <c r="NFY854" s="3"/>
      <c r="NFZ854" s="3"/>
      <c r="NGA854" s="3"/>
      <c r="NGB854" s="3"/>
      <c r="NGC854" s="3"/>
      <c r="NGD854" s="3"/>
      <c r="NGE854" s="3"/>
      <c r="NGF854" s="3"/>
      <c r="NGG854" s="3"/>
      <c r="NGH854" s="3"/>
      <c r="NGI854" s="3"/>
      <c r="NGJ854" s="3"/>
      <c r="NGK854" s="3"/>
      <c r="NGL854" s="3"/>
      <c r="NGM854" s="3"/>
      <c r="NGN854" s="3"/>
      <c r="NGO854" s="3"/>
      <c r="NGP854" s="3"/>
      <c r="NGQ854" s="3"/>
      <c r="NGR854" s="3"/>
      <c r="NGS854" s="3"/>
      <c r="NGT854" s="3"/>
      <c r="NGU854" s="3"/>
      <c r="NGV854" s="3"/>
      <c r="NGW854" s="3"/>
      <c r="NGX854" s="3"/>
      <c r="NGY854" s="3"/>
      <c r="NGZ854" s="3"/>
      <c r="NHA854" s="3"/>
      <c r="NHB854" s="3"/>
      <c r="NHC854" s="3"/>
      <c r="NHD854" s="3"/>
      <c r="NHE854" s="3"/>
      <c r="NHF854" s="3"/>
      <c r="NHG854" s="3"/>
      <c r="NHH854" s="3"/>
      <c r="NHI854" s="3"/>
      <c r="NHJ854" s="3"/>
      <c r="NHK854" s="3"/>
      <c r="NHL854" s="3"/>
      <c r="NHM854" s="3"/>
      <c r="NHN854" s="3"/>
      <c r="NHO854" s="3"/>
      <c r="NHP854" s="3"/>
      <c r="NHQ854" s="3"/>
      <c r="NHR854" s="3"/>
      <c r="NHS854" s="3"/>
      <c r="NHT854" s="3"/>
      <c r="NHU854" s="3"/>
      <c r="NHV854" s="3"/>
      <c r="NHW854" s="3"/>
      <c r="NHX854" s="3"/>
      <c r="NHY854" s="3"/>
      <c r="NHZ854" s="3"/>
      <c r="NIA854" s="3"/>
      <c r="NIB854" s="3"/>
      <c r="NIC854" s="3"/>
      <c r="NID854" s="3"/>
      <c r="NIE854" s="3"/>
      <c r="NIF854" s="3"/>
      <c r="NIG854" s="3"/>
      <c r="NIH854" s="3"/>
      <c r="NII854" s="3"/>
      <c r="NIJ854" s="3"/>
      <c r="NIK854" s="3"/>
      <c r="NIL854" s="3"/>
      <c r="NIM854" s="3"/>
      <c r="NIN854" s="3"/>
      <c r="NIO854" s="3"/>
      <c r="NIP854" s="3"/>
      <c r="NIQ854" s="3"/>
      <c r="NIR854" s="3"/>
      <c r="NIS854" s="3"/>
      <c r="NIT854" s="3"/>
      <c r="NIU854" s="3"/>
      <c r="NIV854" s="3"/>
      <c r="NIW854" s="3"/>
      <c r="NIX854" s="3"/>
      <c r="NIY854" s="3"/>
      <c r="NIZ854" s="3"/>
      <c r="NJA854" s="3"/>
      <c r="NJB854" s="3"/>
      <c r="NJC854" s="3"/>
      <c r="NJD854" s="3"/>
      <c r="NJE854" s="3"/>
      <c r="NJF854" s="3"/>
      <c r="NJG854" s="3"/>
      <c r="NJH854" s="3"/>
      <c r="NJI854" s="3"/>
      <c r="NJJ854" s="3"/>
      <c r="NJK854" s="3"/>
      <c r="NJL854" s="3"/>
      <c r="NJM854" s="3"/>
      <c r="NJN854" s="3"/>
      <c r="NJO854" s="3"/>
      <c r="NJP854" s="3"/>
      <c r="NJQ854" s="3"/>
      <c r="NJR854" s="3"/>
      <c r="NJS854" s="3"/>
      <c r="NJT854" s="3"/>
      <c r="NJU854" s="3"/>
      <c r="NJV854" s="3"/>
      <c r="NJW854" s="3"/>
      <c r="NJX854" s="3"/>
      <c r="NJY854" s="3"/>
      <c r="NJZ854" s="3"/>
      <c r="NKA854" s="3"/>
      <c r="NKB854" s="3"/>
      <c r="NKC854" s="3"/>
      <c r="NKD854" s="3"/>
      <c r="NKE854" s="3"/>
      <c r="NKF854" s="3"/>
      <c r="NKG854" s="3"/>
      <c r="NKH854" s="3"/>
      <c r="NKI854" s="3"/>
      <c r="NKJ854" s="3"/>
      <c r="NKK854" s="3"/>
      <c r="NKL854" s="3"/>
      <c r="NKM854" s="3"/>
      <c r="NKN854" s="3"/>
      <c r="NKO854" s="3"/>
      <c r="NKP854" s="3"/>
      <c r="NKQ854" s="3"/>
      <c r="NKR854" s="3"/>
      <c r="NKS854" s="3"/>
      <c r="NKT854" s="3"/>
      <c r="NKU854" s="3"/>
      <c r="NKV854" s="3"/>
      <c r="NKW854" s="3"/>
      <c r="NKX854" s="3"/>
      <c r="NKY854" s="3"/>
      <c r="NKZ854" s="3"/>
      <c r="NLA854" s="3"/>
      <c r="NLB854" s="3"/>
      <c r="NLC854" s="3"/>
      <c r="NLD854" s="3"/>
      <c r="NLE854" s="3"/>
      <c r="NLF854" s="3"/>
      <c r="NLG854" s="3"/>
      <c r="NLH854" s="3"/>
      <c r="NLI854" s="3"/>
      <c r="NLJ854" s="3"/>
      <c r="NLK854" s="3"/>
      <c r="NLL854" s="3"/>
      <c r="NLM854" s="3"/>
      <c r="NLN854" s="3"/>
      <c r="NLO854" s="3"/>
      <c r="NLP854" s="3"/>
      <c r="NLQ854" s="3"/>
      <c r="NLR854" s="3"/>
      <c r="NLS854" s="3"/>
      <c r="NLT854" s="3"/>
      <c r="NLU854" s="3"/>
      <c r="NLV854" s="3"/>
      <c r="NLW854" s="3"/>
      <c r="NLX854" s="3"/>
      <c r="NLY854" s="3"/>
      <c r="NLZ854" s="3"/>
      <c r="NMA854" s="3"/>
      <c r="NMB854" s="3"/>
      <c r="NMC854" s="3"/>
      <c r="NMD854" s="3"/>
      <c r="NME854" s="3"/>
      <c r="NMF854" s="3"/>
      <c r="NMG854" s="3"/>
      <c r="NMH854" s="3"/>
      <c r="NMI854" s="3"/>
      <c r="NMJ854" s="3"/>
      <c r="NMK854" s="3"/>
      <c r="NML854" s="3"/>
      <c r="NMM854" s="3"/>
      <c r="NMN854" s="3"/>
      <c r="NMO854" s="3"/>
      <c r="NMP854" s="3"/>
      <c r="NMQ854" s="3"/>
      <c r="NMR854" s="3"/>
      <c r="NMS854" s="3"/>
      <c r="NMT854" s="3"/>
      <c r="NMU854" s="3"/>
      <c r="NMV854" s="3"/>
      <c r="NMW854" s="3"/>
      <c r="NMX854" s="3"/>
      <c r="NMY854" s="3"/>
      <c r="NMZ854" s="3"/>
      <c r="NNA854" s="3"/>
      <c r="NNB854" s="3"/>
      <c r="NNC854" s="3"/>
      <c r="NND854" s="3"/>
      <c r="NNE854" s="3"/>
      <c r="NNF854" s="3"/>
      <c r="NNG854" s="3"/>
      <c r="NNH854" s="3"/>
      <c r="NNI854" s="3"/>
      <c r="NNJ854" s="3"/>
      <c r="NNK854" s="3"/>
      <c r="NNL854" s="3"/>
      <c r="NNM854" s="3"/>
      <c r="NNN854" s="3"/>
      <c r="NNO854" s="3"/>
      <c r="NNP854" s="3"/>
      <c r="NNQ854" s="3"/>
      <c r="NNR854" s="3"/>
      <c r="NNS854" s="3"/>
      <c r="NNT854" s="3"/>
      <c r="NNU854" s="3"/>
      <c r="NNV854" s="3"/>
      <c r="NNW854" s="3"/>
      <c r="NNX854" s="3"/>
      <c r="NNY854" s="3"/>
      <c r="NNZ854" s="3"/>
      <c r="NOA854" s="3"/>
      <c r="NOB854" s="3"/>
      <c r="NOC854" s="3"/>
      <c r="NOD854" s="3"/>
      <c r="NOE854" s="3"/>
      <c r="NOF854" s="3"/>
      <c r="NOG854" s="3"/>
      <c r="NOH854" s="3"/>
      <c r="NOI854" s="3"/>
      <c r="NOJ854" s="3"/>
      <c r="NOK854" s="3"/>
      <c r="NOL854" s="3"/>
      <c r="NOM854" s="3"/>
      <c r="NON854" s="3"/>
      <c r="NOO854" s="3"/>
      <c r="NOP854" s="3"/>
      <c r="NOQ854" s="3"/>
      <c r="NOR854" s="3"/>
      <c r="NOS854" s="3"/>
      <c r="NOT854" s="3"/>
      <c r="NOU854" s="3"/>
      <c r="NOV854" s="3"/>
      <c r="NOW854" s="3"/>
      <c r="NOX854" s="3"/>
      <c r="NOY854" s="3"/>
      <c r="NOZ854" s="3"/>
      <c r="NPA854" s="3"/>
      <c r="NPB854" s="3"/>
      <c r="NPC854" s="3"/>
      <c r="NPD854" s="3"/>
      <c r="NPE854" s="3"/>
      <c r="NPF854" s="3"/>
      <c r="NPG854" s="3"/>
      <c r="NPH854" s="3"/>
      <c r="NPI854" s="3"/>
      <c r="NPJ854" s="3"/>
      <c r="NPK854" s="3"/>
      <c r="NPL854" s="3"/>
      <c r="NPM854" s="3"/>
      <c r="NPN854" s="3"/>
      <c r="NPO854" s="3"/>
      <c r="NPP854" s="3"/>
      <c r="NPQ854" s="3"/>
      <c r="NPR854" s="3"/>
      <c r="NPS854" s="3"/>
      <c r="NPT854" s="3"/>
      <c r="NPU854" s="3"/>
      <c r="NPV854" s="3"/>
      <c r="NPW854" s="3"/>
      <c r="NPX854" s="3"/>
      <c r="NPY854" s="3"/>
      <c r="NPZ854" s="3"/>
      <c r="NQA854" s="3"/>
      <c r="NQB854" s="3"/>
      <c r="NQC854" s="3"/>
      <c r="NQD854" s="3"/>
      <c r="NQE854" s="3"/>
      <c r="NQF854" s="3"/>
      <c r="NQG854" s="3"/>
      <c r="NQH854" s="3"/>
      <c r="NQI854" s="3"/>
      <c r="NQJ854" s="3"/>
      <c r="NQK854" s="3"/>
      <c r="NQL854" s="3"/>
      <c r="NQM854" s="3"/>
      <c r="NQN854" s="3"/>
      <c r="NQO854" s="3"/>
      <c r="NQP854" s="3"/>
      <c r="NQQ854" s="3"/>
      <c r="NQR854" s="3"/>
      <c r="NQS854" s="3"/>
      <c r="NQT854" s="3"/>
      <c r="NQU854" s="3"/>
      <c r="NQV854" s="3"/>
      <c r="NQW854" s="3"/>
      <c r="NQX854" s="3"/>
      <c r="NQY854" s="3"/>
      <c r="NQZ854" s="3"/>
      <c r="NRA854" s="3"/>
      <c r="NRB854" s="3"/>
      <c r="NRC854" s="3"/>
      <c r="NRD854" s="3"/>
      <c r="NRE854" s="3"/>
      <c r="NRF854" s="3"/>
      <c r="NRG854" s="3"/>
      <c r="NRH854" s="3"/>
      <c r="NRI854" s="3"/>
      <c r="NRJ854" s="3"/>
      <c r="NRK854" s="3"/>
      <c r="NRL854" s="3"/>
      <c r="NRM854" s="3"/>
      <c r="NRN854" s="3"/>
      <c r="NRO854" s="3"/>
      <c r="NRP854" s="3"/>
      <c r="NRQ854" s="3"/>
      <c r="NRR854" s="3"/>
      <c r="NRS854" s="3"/>
      <c r="NRT854" s="3"/>
      <c r="NRU854" s="3"/>
      <c r="NRV854" s="3"/>
      <c r="NRW854" s="3"/>
      <c r="NRX854" s="3"/>
      <c r="NRY854" s="3"/>
      <c r="NRZ854" s="3"/>
      <c r="NSA854" s="3"/>
      <c r="NSB854" s="3"/>
      <c r="NSC854" s="3"/>
      <c r="NSD854" s="3"/>
      <c r="NSE854" s="3"/>
      <c r="NSF854" s="3"/>
      <c r="NSG854" s="3"/>
      <c r="NSH854" s="3"/>
      <c r="NSI854" s="3"/>
      <c r="NSJ854" s="3"/>
      <c r="NSK854" s="3"/>
      <c r="NSL854" s="3"/>
      <c r="NSM854" s="3"/>
      <c r="NSN854" s="3"/>
      <c r="NSO854" s="3"/>
      <c r="NSP854" s="3"/>
      <c r="NSQ854" s="3"/>
      <c r="NSR854" s="3"/>
      <c r="NSS854" s="3"/>
      <c r="NST854" s="3"/>
      <c r="NSU854" s="3"/>
      <c r="NSV854" s="3"/>
      <c r="NSW854" s="3"/>
      <c r="NSX854" s="3"/>
      <c r="NSY854" s="3"/>
      <c r="NSZ854" s="3"/>
      <c r="NTA854" s="3"/>
      <c r="NTB854" s="3"/>
      <c r="NTC854" s="3"/>
      <c r="NTD854" s="3"/>
      <c r="NTE854" s="3"/>
      <c r="NTF854" s="3"/>
      <c r="NTG854" s="3"/>
      <c r="NTH854" s="3"/>
      <c r="NTI854" s="3"/>
      <c r="NTJ854" s="3"/>
      <c r="NTK854" s="3"/>
      <c r="NTL854" s="3"/>
      <c r="NTM854" s="3"/>
      <c r="NTN854" s="3"/>
      <c r="NTO854" s="3"/>
      <c r="NTP854" s="3"/>
      <c r="NTQ854" s="3"/>
      <c r="NTR854" s="3"/>
      <c r="NTS854" s="3"/>
      <c r="NTT854" s="3"/>
      <c r="NTU854" s="3"/>
      <c r="NTV854" s="3"/>
      <c r="NTW854" s="3"/>
      <c r="NTX854" s="3"/>
      <c r="NTY854" s="3"/>
      <c r="NTZ854" s="3"/>
      <c r="NUA854" s="3"/>
      <c r="NUB854" s="3"/>
      <c r="NUC854" s="3"/>
      <c r="NUD854" s="3"/>
      <c r="NUE854" s="3"/>
      <c r="NUF854" s="3"/>
      <c r="NUG854" s="3"/>
      <c r="NUH854" s="3"/>
      <c r="NUI854" s="3"/>
      <c r="NUJ854" s="3"/>
      <c r="NUK854" s="3"/>
      <c r="NUL854" s="3"/>
      <c r="NUM854" s="3"/>
      <c r="NUN854" s="3"/>
      <c r="NUO854" s="3"/>
      <c r="NUP854" s="3"/>
      <c r="NUQ854" s="3"/>
      <c r="NUR854" s="3"/>
      <c r="NUS854" s="3"/>
      <c r="NUT854" s="3"/>
      <c r="NUU854" s="3"/>
      <c r="NUV854" s="3"/>
      <c r="NUW854" s="3"/>
      <c r="NUX854" s="3"/>
      <c r="NUY854" s="3"/>
      <c r="NUZ854" s="3"/>
      <c r="NVA854" s="3"/>
      <c r="NVB854" s="3"/>
      <c r="NVC854" s="3"/>
      <c r="NVD854" s="3"/>
      <c r="NVE854" s="3"/>
      <c r="NVF854" s="3"/>
      <c r="NVG854" s="3"/>
      <c r="NVH854" s="3"/>
      <c r="NVI854" s="3"/>
      <c r="NVJ854" s="3"/>
      <c r="NVK854" s="3"/>
      <c r="NVL854" s="3"/>
      <c r="NVM854" s="3"/>
      <c r="NVN854" s="3"/>
      <c r="NVO854" s="3"/>
      <c r="NVP854" s="3"/>
      <c r="NVQ854" s="3"/>
      <c r="NVR854" s="3"/>
      <c r="NVS854" s="3"/>
      <c r="NVT854" s="3"/>
      <c r="NVU854" s="3"/>
      <c r="NVV854" s="3"/>
      <c r="NVW854" s="3"/>
      <c r="NVX854" s="3"/>
      <c r="NVY854" s="3"/>
      <c r="NVZ854" s="3"/>
      <c r="NWA854" s="3"/>
      <c r="NWB854" s="3"/>
      <c r="NWC854" s="3"/>
      <c r="NWD854" s="3"/>
      <c r="NWE854" s="3"/>
      <c r="NWF854" s="3"/>
      <c r="NWG854" s="3"/>
      <c r="NWH854" s="3"/>
      <c r="NWI854" s="3"/>
      <c r="NWJ854" s="3"/>
      <c r="NWK854" s="3"/>
      <c r="NWL854" s="3"/>
      <c r="NWM854" s="3"/>
      <c r="NWN854" s="3"/>
      <c r="NWO854" s="3"/>
      <c r="NWP854" s="3"/>
      <c r="NWQ854" s="3"/>
      <c r="NWR854" s="3"/>
      <c r="NWS854" s="3"/>
      <c r="NWT854" s="3"/>
      <c r="NWU854" s="3"/>
      <c r="NWV854" s="3"/>
      <c r="NWW854" s="3"/>
      <c r="NWX854" s="3"/>
      <c r="NWY854" s="3"/>
      <c r="NWZ854" s="3"/>
      <c r="NXA854" s="3"/>
      <c r="NXB854" s="3"/>
      <c r="NXC854" s="3"/>
      <c r="NXD854" s="3"/>
      <c r="NXE854" s="3"/>
      <c r="NXF854" s="3"/>
      <c r="NXG854" s="3"/>
      <c r="NXH854" s="3"/>
      <c r="NXI854" s="3"/>
      <c r="NXJ854" s="3"/>
      <c r="NXK854" s="3"/>
      <c r="NXL854" s="3"/>
      <c r="NXM854" s="3"/>
      <c r="NXN854" s="3"/>
      <c r="NXO854" s="3"/>
      <c r="NXP854" s="3"/>
      <c r="NXQ854" s="3"/>
      <c r="NXR854" s="3"/>
      <c r="NXS854" s="3"/>
      <c r="NXT854" s="3"/>
      <c r="NXU854" s="3"/>
      <c r="NXV854" s="3"/>
      <c r="NXW854" s="3"/>
      <c r="NXX854" s="3"/>
      <c r="NXY854" s="3"/>
      <c r="NXZ854" s="3"/>
      <c r="NYA854" s="3"/>
      <c r="NYB854" s="3"/>
      <c r="NYC854" s="3"/>
      <c r="NYD854" s="3"/>
      <c r="NYE854" s="3"/>
      <c r="NYF854" s="3"/>
      <c r="NYG854" s="3"/>
      <c r="NYH854" s="3"/>
      <c r="NYI854" s="3"/>
      <c r="NYJ854" s="3"/>
      <c r="NYK854" s="3"/>
      <c r="NYL854" s="3"/>
      <c r="NYM854" s="3"/>
      <c r="NYN854" s="3"/>
      <c r="NYO854" s="3"/>
      <c r="NYP854" s="3"/>
      <c r="NYQ854" s="3"/>
      <c r="NYR854" s="3"/>
      <c r="NYS854" s="3"/>
      <c r="NYT854" s="3"/>
      <c r="NYU854" s="3"/>
      <c r="NYV854" s="3"/>
      <c r="NYW854" s="3"/>
      <c r="NYX854" s="3"/>
      <c r="NYY854" s="3"/>
      <c r="NYZ854" s="3"/>
      <c r="NZA854" s="3"/>
      <c r="NZB854" s="3"/>
      <c r="NZC854" s="3"/>
      <c r="NZD854" s="3"/>
      <c r="NZE854" s="3"/>
      <c r="NZF854" s="3"/>
      <c r="NZG854" s="3"/>
      <c r="NZH854" s="3"/>
      <c r="NZI854" s="3"/>
      <c r="NZJ854" s="3"/>
      <c r="NZK854" s="3"/>
      <c r="NZL854" s="3"/>
      <c r="NZM854" s="3"/>
      <c r="NZN854" s="3"/>
      <c r="NZO854" s="3"/>
      <c r="NZP854" s="3"/>
      <c r="NZQ854" s="3"/>
      <c r="NZR854" s="3"/>
      <c r="NZS854" s="3"/>
      <c r="NZT854" s="3"/>
      <c r="NZU854" s="3"/>
      <c r="NZV854" s="3"/>
      <c r="NZW854" s="3"/>
      <c r="NZX854" s="3"/>
      <c r="NZY854" s="3"/>
      <c r="NZZ854" s="3"/>
      <c r="OAA854" s="3"/>
      <c r="OAB854" s="3"/>
      <c r="OAC854" s="3"/>
      <c r="OAD854" s="3"/>
      <c r="OAE854" s="3"/>
      <c r="OAF854" s="3"/>
      <c r="OAG854" s="3"/>
      <c r="OAH854" s="3"/>
      <c r="OAI854" s="3"/>
      <c r="OAJ854" s="3"/>
      <c r="OAK854" s="3"/>
      <c r="OAL854" s="3"/>
      <c r="OAM854" s="3"/>
      <c r="OAN854" s="3"/>
      <c r="OAO854" s="3"/>
      <c r="OAP854" s="3"/>
      <c r="OAQ854" s="3"/>
      <c r="OAR854" s="3"/>
      <c r="OAS854" s="3"/>
      <c r="OAT854" s="3"/>
      <c r="OAU854" s="3"/>
      <c r="OAV854" s="3"/>
      <c r="OAW854" s="3"/>
      <c r="OAX854" s="3"/>
      <c r="OAY854" s="3"/>
      <c r="OAZ854" s="3"/>
      <c r="OBA854" s="3"/>
      <c r="OBB854" s="3"/>
      <c r="OBC854" s="3"/>
      <c r="OBD854" s="3"/>
      <c r="OBE854" s="3"/>
      <c r="OBF854" s="3"/>
      <c r="OBG854" s="3"/>
      <c r="OBH854" s="3"/>
      <c r="OBI854" s="3"/>
      <c r="OBJ854" s="3"/>
      <c r="OBK854" s="3"/>
      <c r="OBL854" s="3"/>
      <c r="OBM854" s="3"/>
      <c r="OBN854" s="3"/>
      <c r="OBO854" s="3"/>
      <c r="OBP854" s="3"/>
      <c r="OBQ854" s="3"/>
      <c r="OBR854" s="3"/>
      <c r="OBS854" s="3"/>
      <c r="OBT854" s="3"/>
      <c r="OBU854" s="3"/>
      <c r="OBV854" s="3"/>
      <c r="OBW854" s="3"/>
      <c r="OBX854" s="3"/>
      <c r="OBY854" s="3"/>
      <c r="OBZ854" s="3"/>
      <c r="OCA854" s="3"/>
      <c r="OCB854" s="3"/>
      <c r="OCC854" s="3"/>
      <c r="OCD854" s="3"/>
      <c r="OCE854" s="3"/>
      <c r="OCF854" s="3"/>
      <c r="OCG854" s="3"/>
      <c r="OCH854" s="3"/>
      <c r="OCI854" s="3"/>
      <c r="OCJ854" s="3"/>
      <c r="OCK854" s="3"/>
      <c r="OCL854" s="3"/>
      <c r="OCM854" s="3"/>
      <c r="OCN854" s="3"/>
      <c r="OCO854" s="3"/>
      <c r="OCP854" s="3"/>
      <c r="OCQ854" s="3"/>
      <c r="OCR854" s="3"/>
      <c r="OCS854" s="3"/>
      <c r="OCT854" s="3"/>
      <c r="OCU854" s="3"/>
      <c r="OCV854" s="3"/>
      <c r="OCW854" s="3"/>
      <c r="OCX854" s="3"/>
      <c r="OCY854" s="3"/>
      <c r="OCZ854" s="3"/>
      <c r="ODA854" s="3"/>
      <c r="ODB854" s="3"/>
      <c r="ODC854" s="3"/>
      <c r="ODD854" s="3"/>
      <c r="ODE854" s="3"/>
      <c r="ODF854" s="3"/>
      <c r="ODG854" s="3"/>
      <c r="ODH854" s="3"/>
      <c r="ODI854" s="3"/>
      <c r="ODJ854" s="3"/>
      <c r="ODK854" s="3"/>
      <c r="ODL854" s="3"/>
      <c r="ODM854" s="3"/>
      <c r="ODN854" s="3"/>
      <c r="ODO854" s="3"/>
      <c r="ODP854" s="3"/>
      <c r="ODQ854" s="3"/>
      <c r="ODR854" s="3"/>
      <c r="ODS854" s="3"/>
      <c r="ODT854" s="3"/>
      <c r="ODU854" s="3"/>
      <c r="ODV854" s="3"/>
      <c r="ODW854" s="3"/>
      <c r="ODX854" s="3"/>
      <c r="ODY854" s="3"/>
      <c r="ODZ854" s="3"/>
      <c r="OEA854" s="3"/>
      <c r="OEB854" s="3"/>
      <c r="OEC854" s="3"/>
      <c r="OED854" s="3"/>
      <c r="OEE854" s="3"/>
      <c r="OEF854" s="3"/>
      <c r="OEG854" s="3"/>
      <c r="OEH854" s="3"/>
      <c r="OEI854" s="3"/>
      <c r="OEJ854" s="3"/>
      <c r="OEK854" s="3"/>
      <c r="OEL854" s="3"/>
      <c r="OEM854" s="3"/>
      <c r="OEN854" s="3"/>
      <c r="OEO854" s="3"/>
      <c r="OEP854" s="3"/>
      <c r="OEQ854" s="3"/>
      <c r="OER854" s="3"/>
      <c r="OES854" s="3"/>
      <c r="OET854" s="3"/>
      <c r="OEU854" s="3"/>
      <c r="OEV854" s="3"/>
      <c r="OEW854" s="3"/>
      <c r="OEX854" s="3"/>
      <c r="OEY854" s="3"/>
      <c r="OEZ854" s="3"/>
      <c r="OFA854" s="3"/>
      <c r="OFB854" s="3"/>
      <c r="OFC854" s="3"/>
      <c r="OFD854" s="3"/>
      <c r="OFE854" s="3"/>
      <c r="OFF854" s="3"/>
      <c r="OFG854" s="3"/>
      <c r="OFH854" s="3"/>
      <c r="OFI854" s="3"/>
      <c r="OFJ854" s="3"/>
      <c r="OFK854" s="3"/>
      <c r="OFL854" s="3"/>
      <c r="OFM854" s="3"/>
      <c r="OFN854" s="3"/>
      <c r="OFO854" s="3"/>
      <c r="OFP854" s="3"/>
      <c r="OFQ854" s="3"/>
      <c r="OFR854" s="3"/>
      <c r="OFS854" s="3"/>
      <c r="OFT854" s="3"/>
      <c r="OFU854" s="3"/>
      <c r="OFV854" s="3"/>
      <c r="OFW854" s="3"/>
      <c r="OFX854" s="3"/>
      <c r="OFY854" s="3"/>
      <c r="OFZ854" s="3"/>
      <c r="OGA854" s="3"/>
      <c r="OGB854" s="3"/>
      <c r="OGC854" s="3"/>
      <c r="OGD854" s="3"/>
      <c r="OGE854" s="3"/>
      <c r="OGF854" s="3"/>
      <c r="OGG854" s="3"/>
      <c r="OGH854" s="3"/>
      <c r="OGI854" s="3"/>
      <c r="OGJ854" s="3"/>
      <c r="OGK854" s="3"/>
      <c r="OGL854" s="3"/>
      <c r="OGM854" s="3"/>
      <c r="OGN854" s="3"/>
      <c r="OGO854" s="3"/>
      <c r="OGP854" s="3"/>
      <c r="OGQ854" s="3"/>
      <c r="OGR854" s="3"/>
      <c r="OGS854" s="3"/>
      <c r="OGT854" s="3"/>
      <c r="OGU854" s="3"/>
      <c r="OGV854" s="3"/>
      <c r="OGW854" s="3"/>
      <c r="OGX854" s="3"/>
      <c r="OGY854" s="3"/>
      <c r="OGZ854" s="3"/>
      <c r="OHA854" s="3"/>
      <c r="OHB854" s="3"/>
      <c r="OHC854" s="3"/>
      <c r="OHD854" s="3"/>
      <c r="OHE854" s="3"/>
      <c r="OHF854" s="3"/>
      <c r="OHG854" s="3"/>
      <c r="OHH854" s="3"/>
      <c r="OHI854" s="3"/>
      <c r="OHJ854" s="3"/>
      <c r="OHK854" s="3"/>
      <c r="OHL854" s="3"/>
      <c r="OHM854" s="3"/>
      <c r="OHN854" s="3"/>
      <c r="OHO854" s="3"/>
      <c r="OHP854" s="3"/>
      <c r="OHQ854" s="3"/>
      <c r="OHR854" s="3"/>
      <c r="OHS854" s="3"/>
      <c r="OHT854" s="3"/>
      <c r="OHU854" s="3"/>
      <c r="OHV854" s="3"/>
      <c r="OHW854" s="3"/>
      <c r="OHX854" s="3"/>
      <c r="OHY854" s="3"/>
      <c r="OHZ854" s="3"/>
      <c r="OIA854" s="3"/>
      <c r="OIB854" s="3"/>
      <c r="OIC854" s="3"/>
      <c r="OID854" s="3"/>
      <c r="OIE854" s="3"/>
      <c r="OIF854" s="3"/>
      <c r="OIG854" s="3"/>
      <c r="OIH854" s="3"/>
      <c r="OII854" s="3"/>
      <c r="OIJ854" s="3"/>
      <c r="OIK854" s="3"/>
      <c r="OIL854" s="3"/>
      <c r="OIM854" s="3"/>
      <c r="OIN854" s="3"/>
      <c r="OIO854" s="3"/>
      <c r="OIP854" s="3"/>
      <c r="OIQ854" s="3"/>
      <c r="OIR854" s="3"/>
      <c r="OIS854" s="3"/>
      <c r="OIT854" s="3"/>
      <c r="OIU854" s="3"/>
      <c r="OIV854" s="3"/>
      <c r="OIW854" s="3"/>
      <c r="OIX854" s="3"/>
      <c r="OIY854" s="3"/>
      <c r="OIZ854" s="3"/>
      <c r="OJA854" s="3"/>
      <c r="OJB854" s="3"/>
      <c r="OJC854" s="3"/>
      <c r="OJD854" s="3"/>
      <c r="OJE854" s="3"/>
      <c r="OJF854" s="3"/>
      <c r="OJG854" s="3"/>
      <c r="OJH854" s="3"/>
      <c r="OJI854" s="3"/>
      <c r="OJJ854" s="3"/>
      <c r="OJK854" s="3"/>
      <c r="OJL854" s="3"/>
      <c r="OJM854" s="3"/>
      <c r="OJN854" s="3"/>
      <c r="OJO854" s="3"/>
      <c r="OJP854" s="3"/>
      <c r="OJQ854" s="3"/>
      <c r="OJR854" s="3"/>
      <c r="OJS854" s="3"/>
      <c r="OJT854" s="3"/>
      <c r="OJU854" s="3"/>
      <c r="OJV854" s="3"/>
      <c r="OJW854" s="3"/>
      <c r="OJX854" s="3"/>
      <c r="OJY854" s="3"/>
      <c r="OJZ854" s="3"/>
      <c r="OKA854" s="3"/>
      <c r="OKB854" s="3"/>
      <c r="OKC854" s="3"/>
      <c r="OKD854" s="3"/>
      <c r="OKE854" s="3"/>
      <c r="OKF854" s="3"/>
      <c r="OKG854" s="3"/>
      <c r="OKH854" s="3"/>
      <c r="OKI854" s="3"/>
      <c r="OKJ854" s="3"/>
      <c r="OKK854" s="3"/>
      <c r="OKL854" s="3"/>
      <c r="OKM854" s="3"/>
      <c r="OKN854" s="3"/>
      <c r="OKO854" s="3"/>
      <c r="OKP854" s="3"/>
      <c r="OKQ854" s="3"/>
      <c r="OKR854" s="3"/>
      <c r="OKS854" s="3"/>
      <c r="OKT854" s="3"/>
      <c r="OKU854" s="3"/>
      <c r="OKV854" s="3"/>
      <c r="OKW854" s="3"/>
      <c r="OKX854" s="3"/>
      <c r="OKY854" s="3"/>
      <c r="OKZ854" s="3"/>
      <c r="OLA854" s="3"/>
      <c r="OLB854" s="3"/>
      <c r="OLC854" s="3"/>
      <c r="OLD854" s="3"/>
      <c r="OLE854" s="3"/>
      <c r="OLF854" s="3"/>
      <c r="OLG854" s="3"/>
      <c r="OLH854" s="3"/>
      <c r="OLI854" s="3"/>
      <c r="OLJ854" s="3"/>
      <c r="OLK854" s="3"/>
      <c r="OLL854" s="3"/>
      <c r="OLM854" s="3"/>
      <c r="OLN854" s="3"/>
      <c r="OLO854" s="3"/>
      <c r="OLP854" s="3"/>
      <c r="OLQ854" s="3"/>
      <c r="OLR854" s="3"/>
      <c r="OLS854" s="3"/>
      <c r="OLT854" s="3"/>
      <c r="OLU854" s="3"/>
      <c r="OLV854" s="3"/>
      <c r="OLW854" s="3"/>
      <c r="OLX854" s="3"/>
      <c r="OLY854" s="3"/>
      <c r="OLZ854" s="3"/>
      <c r="OMA854" s="3"/>
      <c r="OMB854" s="3"/>
      <c r="OMC854" s="3"/>
      <c r="OMD854" s="3"/>
      <c r="OME854" s="3"/>
      <c r="OMF854" s="3"/>
      <c r="OMG854" s="3"/>
      <c r="OMH854" s="3"/>
      <c r="OMI854" s="3"/>
      <c r="OMJ854" s="3"/>
      <c r="OMK854" s="3"/>
      <c r="OML854" s="3"/>
      <c r="OMM854" s="3"/>
      <c r="OMN854" s="3"/>
      <c r="OMO854" s="3"/>
      <c r="OMP854" s="3"/>
      <c r="OMQ854" s="3"/>
      <c r="OMR854" s="3"/>
      <c r="OMS854" s="3"/>
      <c r="OMT854" s="3"/>
      <c r="OMU854" s="3"/>
      <c r="OMV854" s="3"/>
      <c r="OMW854" s="3"/>
      <c r="OMX854" s="3"/>
      <c r="OMY854" s="3"/>
      <c r="OMZ854" s="3"/>
      <c r="ONA854" s="3"/>
      <c r="ONB854" s="3"/>
      <c r="ONC854" s="3"/>
      <c r="OND854" s="3"/>
      <c r="ONE854" s="3"/>
      <c r="ONF854" s="3"/>
      <c r="ONG854" s="3"/>
      <c r="ONH854" s="3"/>
      <c r="ONI854" s="3"/>
      <c r="ONJ854" s="3"/>
      <c r="ONK854" s="3"/>
      <c r="ONL854" s="3"/>
      <c r="ONM854" s="3"/>
      <c r="ONN854" s="3"/>
      <c r="ONO854" s="3"/>
      <c r="ONP854" s="3"/>
      <c r="ONQ854" s="3"/>
      <c r="ONR854" s="3"/>
      <c r="ONS854" s="3"/>
      <c r="ONT854" s="3"/>
      <c r="ONU854" s="3"/>
      <c r="ONV854" s="3"/>
      <c r="ONW854" s="3"/>
      <c r="ONX854" s="3"/>
      <c r="ONY854" s="3"/>
      <c r="ONZ854" s="3"/>
      <c r="OOA854" s="3"/>
      <c r="OOB854" s="3"/>
      <c r="OOC854" s="3"/>
      <c r="OOD854" s="3"/>
      <c r="OOE854" s="3"/>
      <c r="OOF854" s="3"/>
      <c r="OOG854" s="3"/>
      <c r="OOH854" s="3"/>
      <c r="OOI854" s="3"/>
      <c r="OOJ854" s="3"/>
      <c r="OOK854" s="3"/>
      <c r="OOL854" s="3"/>
      <c r="OOM854" s="3"/>
      <c r="OON854" s="3"/>
      <c r="OOO854" s="3"/>
      <c r="OOP854" s="3"/>
      <c r="OOQ854" s="3"/>
      <c r="OOR854" s="3"/>
      <c r="OOS854" s="3"/>
      <c r="OOT854" s="3"/>
      <c r="OOU854" s="3"/>
      <c r="OOV854" s="3"/>
      <c r="OOW854" s="3"/>
      <c r="OOX854" s="3"/>
      <c r="OOY854" s="3"/>
      <c r="OOZ854" s="3"/>
      <c r="OPA854" s="3"/>
      <c r="OPB854" s="3"/>
      <c r="OPC854" s="3"/>
      <c r="OPD854" s="3"/>
      <c r="OPE854" s="3"/>
      <c r="OPF854" s="3"/>
      <c r="OPG854" s="3"/>
      <c r="OPH854" s="3"/>
      <c r="OPI854" s="3"/>
      <c r="OPJ854" s="3"/>
      <c r="OPK854" s="3"/>
      <c r="OPL854" s="3"/>
      <c r="OPM854" s="3"/>
      <c r="OPN854" s="3"/>
      <c r="OPO854" s="3"/>
      <c r="OPP854" s="3"/>
      <c r="OPQ854" s="3"/>
      <c r="OPR854" s="3"/>
      <c r="OPS854" s="3"/>
      <c r="OPT854" s="3"/>
      <c r="OPU854" s="3"/>
      <c r="OPV854" s="3"/>
      <c r="OPW854" s="3"/>
      <c r="OPX854" s="3"/>
      <c r="OPY854" s="3"/>
      <c r="OPZ854" s="3"/>
      <c r="OQA854" s="3"/>
      <c r="OQB854" s="3"/>
      <c r="OQC854" s="3"/>
      <c r="OQD854" s="3"/>
      <c r="OQE854" s="3"/>
      <c r="OQF854" s="3"/>
      <c r="OQG854" s="3"/>
      <c r="OQH854" s="3"/>
      <c r="OQI854" s="3"/>
      <c r="OQJ854" s="3"/>
      <c r="OQK854" s="3"/>
      <c r="OQL854" s="3"/>
      <c r="OQM854" s="3"/>
      <c r="OQN854" s="3"/>
      <c r="OQO854" s="3"/>
      <c r="OQP854" s="3"/>
      <c r="OQQ854" s="3"/>
      <c r="OQR854" s="3"/>
      <c r="OQS854" s="3"/>
      <c r="OQT854" s="3"/>
      <c r="OQU854" s="3"/>
      <c r="OQV854" s="3"/>
      <c r="OQW854" s="3"/>
      <c r="OQX854" s="3"/>
      <c r="OQY854" s="3"/>
      <c r="OQZ854" s="3"/>
      <c r="ORA854" s="3"/>
      <c r="ORB854" s="3"/>
      <c r="ORC854" s="3"/>
      <c r="ORD854" s="3"/>
      <c r="ORE854" s="3"/>
      <c r="ORF854" s="3"/>
      <c r="ORG854" s="3"/>
      <c r="ORH854" s="3"/>
      <c r="ORI854" s="3"/>
      <c r="ORJ854" s="3"/>
      <c r="ORK854" s="3"/>
      <c r="ORL854" s="3"/>
      <c r="ORM854" s="3"/>
      <c r="ORN854" s="3"/>
      <c r="ORO854" s="3"/>
      <c r="ORP854" s="3"/>
      <c r="ORQ854" s="3"/>
      <c r="ORR854" s="3"/>
      <c r="ORS854" s="3"/>
      <c r="ORT854" s="3"/>
      <c r="ORU854" s="3"/>
      <c r="ORV854" s="3"/>
      <c r="ORW854" s="3"/>
      <c r="ORX854" s="3"/>
      <c r="ORY854" s="3"/>
      <c r="ORZ854" s="3"/>
      <c r="OSA854" s="3"/>
      <c r="OSB854" s="3"/>
      <c r="OSC854" s="3"/>
      <c r="OSD854" s="3"/>
      <c r="OSE854" s="3"/>
      <c r="OSF854" s="3"/>
      <c r="OSG854" s="3"/>
      <c r="OSH854" s="3"/>
      <c r="OSI854" s="3"/>
      <c r="OSJ854" s="3"/>
      <c r="OSK854" s="3"/>
      <c r="OSL854" s="3"/>
      <c r="OSM854" s="3"/>
      <c r="OSN854" s="3"/>
      <c r="OSO854" s="3"/>
      <c r="OSP854" s="3"/>
      <c r="OSQ854" s="3"/>
      <c r="OSR854" s="3"/>
      <c r="OSS854" s="3"/>
      <c r="OST854" s="3"/>
      <c r="OSU854" s="3"/>
      <c r="OSV854" s="3"/>
      <c r="OSW854" s="3"/>
      <c r="OSX854" s="3"/>
      <c r="OSY854" s="3"/>
      <c r="OSZ854" s="3"/>
      <c r="OTA854" s="3"/>
      <c r="OTB854" s="3"/>
      <c r="OTC854" s="3"/>
      <c r="OTD854" s="3"/>
      <c r="OTE854" s="3"/>
      <c r="OTF854" s="3"/>
      <c r="OTG854" s="3"/>
      <c r="OTH854" s="3"/>
      <c r="OTI854" s="3"/>
      <c r="OTJ854" s="3"/>
      <c r="OTK854" s="3"/>
      <c r="OTL854" s="3"/>
      <c r="OTM854" s="3"/>
      <c r="OTN854" s="3"/>
      <c r="OTO854" s="3"/>
      <c r="OTP854" s="3"/>
      <c r="OTQ854" s="3"/>
      <c r="OTR854" s="3"/>
      <c r="OTS854" s="3"/>
      <c r="OTT854" s="3"/>
      <c r="OTU854" s="3"/>
      <c r="OTV854" s="3"/>
      <c r="OTW854" s="3"/>
      <c r="OTX854" s="3"/>
      <c r="OTY854" s="3"/>
      <c r="OTZ854" s="3"/>
      <c r="OUA854" s="3"/>
      <c r="OUB854" s="3"/>
      <c r="OUC854" s="3"/>
      <c r="OUD854" s="3"/>
      <c r="OUE854" s="3"/>
      <c r="OUF854" s="3"/>
      <c r="OUG854" s="3"/>
      <c r="OUH854" s="3"/>
      <c r="OUI854" s="3"/>
      <c r="OUJ854" s="3"/>
      <c r="OUK854" s="3"/>
      <c r="OUL854" s="3"/>
      <c r="OUM854" s="3"/>
      <c r="OUN854" s="3"/>
      <c r="OUO854" s="3"/>
      <c r="OUP854" s="3"/>
      <c r="OUQ854" s="3"/>
      <c r="OUR854" s="3"/>
      <c r="OUS854" s="3"/>
      <c r="OUT854" s="3"/>
      <c r="OUU854" s="3"/>
      <c r="OUV854" s="3"/>
      <c r="OUW854" s="3"/>
      <c r="OUX854" s="3"/>
      <c r="OUY854" s="3"/>
      <c r="OUZ854" s="3"/>
      <c r="OVA854" s="3"/>
      <c r="OVB854" s="3"/>
      <c r="OVC854" s="3"/>
      <c r="OVD854" s="3"/>
      <c r="OVE854" s="3"/>
      <c r="OVF854" s="3"/>
      <c r="OVG854" s="3"/>
      <c r="OVH854" s="3"/>
      <c r="OVI854" s="3"/>
      <c r="OVJ854" s="3"/>
      <c r="OVK854" s="3"/>
      <c r="OVL854" s="3"/>
      <c r="OVM854" s="3"/>
      <c r="OVN854" s="3"/>
      <c r="OVO854" s="3"/>
      <c r="OVP854" s="3"/>
      <c r="OVQ854" s="3"/>
      <c r="OVR854" s="3"/>
      <c r="OVS854" s="3"/>
      <c r="OVT854" s="3"/>
      <c r="OVU854" s="3"/>
      <c r="OVV854" s="3"/>
      <c r="OVW854" s="3"/>
      <c r="OVX854" s="3"/>
      <c r="OVY854" s="3"/>
      <c r="OVZ854" s="3"/>
      <c r="OWA854" s="3"/>
      <c r="OWB854" s="3"/>
      <c r="OWC854" s="3"/>
      <c r="OWD854" s="3"/>
      <c r="OWE854" s="3"/>
      <c r="OWF854" s="3"/>
      <c r="OWG854" s="3"/>
      <c r="OWH854" s="3"/>
      <c r="OWI854" s="3"/>
      <c r="OWJ854" s="3"/>
      <c r="OWK854" s="3"/>
      <c r="OWL854" s="3"/>
      <c r="OWM854" s="3"/>
      <c r="OWN854" s="3"/>
      <c r="OWO854" s="3"/>
      <c r="OWP854" s="3"/>
      <c r="OWQ854" s="3"/>
      <c r="OWR854" s="3"/>
      <c r="OWS854" s="3"/>
      <c r="OWT854" s="3"/>
      <c r="OWU854" s="3"/>
      <c r="OWV854" s="3"/>
      <c r="OWW854" s="3"/>
      <c r="OWX854" s="3"/>
      <c r="OWY854" s="3"/>
      <c r="OWZ854" s="3"/>
      <c r="OXA854" s="3"/>
      <c r="OXB854" s="3"/>
      <c r="OXC854" s="3"/>
      <c r="OXD854" s="3"/>
      <c r="OXE854" s="3"/>
      <c r="OXF854" s="3"/>
      <c r="OXG854" s="3"/>
      <c r="OXH854" s="3"/>
      <c r="OXI854" s="3"/>
      <c r="OXJ854" s="3"/>
      <c r="OXK854" s="3"/>
      <c r="OXL854" s="3"/>
      <c r="OXM854" s="3"/>
      <c r="OXN854" s="3"/>
      <c r="OXO854" s="3"/>
      <c r="OXP854" s="3"/>
      <c r="OXQ854" s="3"/>
      <c r="OXR854" s="3"/>
      <c r="OXS854" s="3"/>
      <c r="OXT854" s="3"/>
      <c r="OXU854" s="3"/>
      <c r="OXV854" s="3"/>
      <c r="OXW854" s="3"/>
      <c r="OXX854" s="3"/>
      <c r="OXY854" s="3"/>
      <c r="OXZ854" s="3"/>
      <c r="OYA854" s="3"/>
      <c r="OYB854" s="3"/>
      <c r="OYC854" s="3"/>
      <c r="OYD854" s="3"/>
      <c r="OYE854" s="3"/>
      <c r="OYF854" s="3"/>
      <c r="OYG854" s="3"/>
      <c r="OYH854" s="3"/>
      <c r="OYI854" s="3"/>
      <c r="OYJ854" s="3"/>
      <c r="OYK854" s="3"/>
      <c r="OYL854" s="3"/>
      <c r="OYM854" s="3"/>
      <c r="OYN854" s="3"/>
      <c r="OYO854" s="3"/>
      <c r="OYP854" s="3"/>
      <c r="OYQ854" s="3"/>
      <c r="OYR854" s="3"/>
      <c r="OYS854" s="3"/>
      <c r="OYT854" s="3"/>
      <c r="OYU854" s="3"/>
      <c r="OYV854" s="3"/>
      <c r="OYW854" s="3"/>
      <c r="OYX854" s="3"/>
      <c r="OYY854" s="3"/>
      <c r="OYZ854" s="3"/>
      <c r="OZA854" s="3"/>
      <c r="OZB854" s="3"/>
      <c r="OZC854" s="3"/>
      <c r="OZD854" s="3"/>
      <c r="OZE854" s="3"/>
      <c r="OZF854" s="3"/>
      <c r="OZG854" s="3"/>
      <c r="OZH854" s="3"/>
      <c r="OZI854" s="3"/>
      <c r="OZJ854" s="3"/>
      <c r="OZK854" s="3"/>
      <c r="OZL854" s="3"/>
      <c r="OZM854" s="3"/>
      <c r="OZN854" s="3"/>
      <c r="OZO854" s="3"/>
      <c r="OZP854" s="3"/>
      <c r="OZQ854" s="3"/>
      <c r="OZR854" s="3"/>
      <c r="OZS854" s="3"/>
      <c r="OZT854" s="3"/>
      <c r="OZU854" s="3"/>
      <c r="OZV854" s="3"/>
      <c r="OZW854" s="3"/>
      <c r="OZX854" s="3"/>
      <c r="OZY854" s="3"/>
      <c r="OZZ854" s="3"/>
      <c r="PAA854" s="3"/>
      <c r="PAB854" s="3"/>
      <c r="PAC854" s="3"/>
      <c r="PAD854" s="3"/>
      <c r="PAE854" s="3"/>
      <c r="PAF854" s="3"/>
      <c r="PAG854" s="3"/>
      <c r="PAH854" s="3"/>
      <c r="PAI854" s="3"/>
      <c r="PAJ854" s="3"/>
      <c r="PAK854" s="3"/>
      <c r="PAL854" s="3"/>
      <c r="PAM854" s="3"/>
      <c r="PAN854" s="3"/>
      <c r="PAO854" s="3"/>
      <c r="PAP854" s="3"/>
      <c r="PAQ854" s="3"/>
      <c r="PAR854" s="3"/>
      <c r="PAS854" s="3"/>
      <c r="PAT854" s="3"/>
      <c r="PAU854" s="3"/>
      <c r="PAV854" s="3"/>
      <c r="PAW854" s="3"/>
      <c r="PAX854" s="3"/>
      <c r="PAY854" s="3"/>
      <c r="PAZ854" s="3"/>
      <c r="PBA854" s="3"/>
      <c r="PBB854" s="3"/>
      <c r="PBC854" s="3"/>
      <c r="PBD854" s="3"/>
      <c r="PBE854" s="3"/>
      <c r="PBF854" s="3"/>
      <c r="PBG854" s="3"/>
      <c r="PBH854" s="3"/>
      <c r="PBI854" s="3"/>
      <c r="PBJ854" s="3"/>
      <c r="PBK854" s="3"/>
      <c r="PBL854" s="3"/>
      <c r="PBM854" s="3"/>
      <c r="PBN854" s="3"/>
      <c r="PBO854" s="3"/>
      <c r="PBP854" s="3"/>
      <c r="PBQ854" s="3"/>
      <c r="PBR854" s="3"/>
      <c r="PBS854" s="3"/>
      <c r="PBT854" s="3"/>
      <c r="PBU854" s="3"/>
      <c r="PBV854" s="3"/>
      <c r="PBW854" s="3"/>
      <c r="PBX854" s="3"/>
      <c r="PBY854" s="3"/>
      <c r="PBZ854" s="3"/>
      <c r="PCA854" s="3"/>
      <c r="PCB854" s="3"/>
      <c r="PCC854" s="3"/>
      <c r="PCD854" s="3"/>
      <c r="PCE854" s="3"/>
      <c r="PCF854" s="3"/>
      <c r="PCG854" s="3"/>
      <c r="PCH854" s="3"/>
      <c r="PCI854" s="3"/>
      <c r="PCJ854" s="3"/>
      <c r="PCK854" s="3"/>
      <c r="PCL854" s="3"/>
      <c r="PCM854" s="3"/>
      <c r="PCN854" s="3"/>
      <c r="PCO854" s="3"/>
      <c r="PCP854" s="3"/>
      <c r="PCQ854" s="3"/>
      <c r="PCR854" s="3"/>
      <c r="PCS854" s="3"/>
      <c r="PCT854" s="3"/>
      <c r="PCU854" s="3"/>
      <c r="PCV854" s="3"/>
      <c r="PCW854" s="3"/>
      <c r="PCX854" s="3"/>
      <c r="PCY854" s="3"/>
      <c r="PCZ854" s="3"/>
      <c r="PDA854" s="3"/>
      <c r="PDB854" s="3"/>
      <c r="PDC854" s="3"/>
      <c r="PDD854" s="3"/>
      <c r="PDE854" s="3"/>
      <c r="PDF854" s="3"/>
      <c r="PDG854" s="3"/>
      <c r="PDH854" s="3"/>
      <c r="PDI854" s="3"/>
      <c r="PDJ854" s="3"/>
      <c r="PDK854" s="3"/>
      <c r="PDL854" s="3"/>
      <c r="PDM854" s="3"/>
      <c r="PDN854" s="3"/>
      <c r="PDO854" s="3"/>
      <c r="PDP854" s="3"/>
      <c r="PDQ854" s="3"/>
      <c r="PDR854" s="3"/>
      <c r="PDS854" s="3"/>
      <c r="PDT854" s="3"/>
      <c r="PDU854" s="3"/>
      <c r="PDV854" s="3"/>
      <c r="PDW854" s="3"/>
      <c r="PDX854" s="3"/>
      <c r="PDY854" s="3"/>
      <c r="PDZ854" s="3"/>
      <c r="PEA854" s="3"/>
      <c r="PEB854" s="3"/>
      <c r="PEC854" s="3"/>
      <c r="PED854" s="3"/>
      <c r="PEE854" s="3"/>
      <c r="PEF854" s="3"/>
      <c r="PEG854" s="3"/>
      <c r="PEH854" s="3"/>
      <c r="PEI854" s="3"/>
      <c r="PEJ854" s="3"/>
      <c r="PEK854" s="3"/>
      <c r="PEL854" s="3"/>
      <c r="PEM854" s="3"/>
      <c r="PEN854" s="3"/>
      <c r="PEO854" s="3"/>
      <c r="PEP854" s="3"/>
      <c r="PEQ854" s="3"/>
      <c r="PER854" s="3"/>
      <c r="PES854" s="3"/>
      <c r="PET854" s="3"/>
      <c r="PEU854" s="3"/>
      <c r="PEV854" s="3"/>
      <c r="PEW854" s="3"/>
      <c r="PEX854" s="3"/>
      <c r="PEY854" s="3"/>
      <c r="PEZ854" s="3"/>
      <c r="PFA854" s="3"/>
      <c r="PFB854" s="3"/>
      <c r="PFC854" s="3"/>
      <c r="PFD854" s="3"/>
      <c r="PFE854" s="3"/>
      <c r="PFF854" s="3"/>
      <c r="PFG854" s="3"/>
      <c r="PFH854" s="3"/>
      <c r="PFI854" s="3"/>
      <c r="PFJ854" s="3"/>
      <c r="PFK854" s="3"/>
      <c r="PFL854" s="3"/>
      <c r="PFM854" s="3"/>
      <c r="PFN854" s="3"/>
      <c r="PFO854" s="3"/>
      <c r="PFP854" s="3"/>
      <c r="PFQ854" s="3"/>
      <c r="PFR854" s="3"/>
      <c r="PFS854" s="3"/>
      <c r="PFT854" s="3"/>
      <c r="PFU854" s="3"/>
      <c r="PFV854" s="3"/>
      <c r="PFW854" s="3"/>
      <c r="PFX854" s="3"/>
      <c r="PFY854" s="3"/>
      <c r="PFZ854" s="3"/>
      <c r="PGA854" s="3"/>
      <c r="PGB854" s="3"/>
      <c r="PGC854" s="3"/>
      <c r="PGD854" s="3"/>
      <c r="PGE854" s="3"/>
      <c r="PGF854" s="3"/>
      <c r="PGG854" s="3"/>
      <c r="PGH854" s="3"/>
      <c r="PGI854" s="3"/>
      <c r="PGJ854" s="3"/>
      <c r="PGK854" s="3"/>
      <c r="PGL854" s="3"/>
      <c r="PGM854" s="3"/>
      <c r="PGN854" s="3"/>
      <c r="PGO854" s="3"/>
      <c r="PGP854" s="3"/>
      <c r="PGQ854" s="3"/>
      <c r="PGR854" s="3"/>
      <c r="PGS854" s="3"/>
      <c r="PGT854" s="3"/>
      <c r="PGU854" s="3"/>
      <c r="PGV854" s="3"/>
      <c r="PGW854" s="3"/>
      <c r="PGX854" s="3"/>
      <c r="PGY854" s="3"/>
      <c r="PGZ854" s="3"/>
      <c r="PHA854" s="3"/>
      <c r="PHB854" s="3"/>
      <c r="PHC854" s="3"/>
      <c r="PHD854" s="3"/>
      <c r="PHE854" s="3"/>
      <c r="PHF854" s="3"/>
      <c r="PHG854" s="3"/>
      <c r="PHH854" s="3"/>
      <c r="PHI854" s="3"/>
      <c r="PHJ854" s="3"/>
      <c r="PHK854" s="3"/>
      <c r="PHL854" s="3"/>
      <c r="PHM854" s="3"/>
      <c r="PHN854" s="3"/>
      <c r="PHO854" s="3"/>
      <c r="PHP854" s="3"/>
      <c r="PHQ854" s="3"/>
      <c r="PHR854" s="3"/>
      <c r="PHS854" s="3"/>
      <c r="PHT854" s="3"/>
      <c r="PHU854" s="3"/>
      <c r="PHV854" s="3"/>
      <c r="PHW854" s="3"/>
      <c r="PHX854" s="3"/>
      <c r="PHY854" s="3"/>
      <c r="PHZ854" s="3"/>
      <c r="PIA854" s="3"/>
      <c r="PIB854" s="3"/>
      <c r="PIC854" s="3"/>
      <c r="PID854" s="3"/>
      <c r="PIE854" s="3"/>
      <c r="PIF854" s="3"/>
      <c r="PIG854" s="3"/>
      <c r="PIH854" s="3"/>
      <c r="PII854" s="3"/>
      <c r="PIJ854" s="3"/>
      <c r="PIK854" s="3"/>
      <c r="PIL854" s="3"/>
      <c r="PIM854" s="3"/>
      <c r="PIN854" s="3"/>
      <c r="PIO854" s="3"/>
      <c r="PIP854" s="3"/>
      <c r="PIQ854" s="3"/>
      <c r="PIR854" s="3"/>
      <c r="PIS854" s="3"/>
      <c r="PIT854" s="3"/>
      <c r="PIU854" s="3"/>
      <c r="PIV854" s="3"/>
      <c r="PIW854" s="3"/>
      <c r="PIX854" s="3"/>
      <c r="PIY854" s="3"/>
      <c r="PIZ854" s="3"/>
      <c r="PJA854" s="3"/>
      <c r="PJB854" s="3"/>
      <c r="PJC854" s="3"/>
      <c r="PJD854" s="3"/>
      <c r="PJE854" s="3"/>
      <c r="PJF854" s="3"/>
      <c r="PJG854" s="3"/>
      <c r="PJH854" s="3"/>
      <c r="PJI854" s="3"/>
      <c r="PJJ854" s="3"/>
      <c r="PJK854" s="3"/>
      <c r="PJL854" s="3"/>
      <c r="PJM854" s="3"/>
      <c r="PJN854" s="3"/>
      <c r="PJO854" s="3"/>
      <c r="PJP854" s="3"/>
      <c r="PJQ854" s="3"/>
      <c r="PJR854" s="3"/>
      <c r="PJS854" s="3"/>
      <c r="PJT854" s="3"/>
      <c r="PJU854" s="3"/>
      <c r="PJV854" s="3"/>
      <c r="PJW854" s="3"/>
      <c r="PJX854" s="3"/>
      <c r="PJY854" s="3"/>
      <c r="PJZ854" s="3"/>
      <c r="PKA854" s="3"/>
      <c r="PKB854" s="3"/>
      <c r="PKC854" s="3"/>
      <c r="PKD854" s="3"/>
      <c r="PKE854" s="3"/>
      <c r="PKF854" s="3"/>
      <c r="PKG854" s="3"/>
      <c r="PKH854" s="3"/>
      <c r="PKI854" s="3"/>
      <c r="PKJ854" s="3"/>
      <c r="PKK854" s="3"/>
      <c r="PKL854" s="3"/>
      <c r="PKM854" s="3"/>
      <c r="PKN854" s="3"/>
      <c r="PKO854" s="3"/>
      <c r="PKP854" s="3"/>
      <c r="PKQ854" s="3"/>
      <c r="PKR854" s="3"/>
      <c r="PKS854" s="3"/>
      <c r="PKT854" s="3"/>
      <c r="PKU854" s="3"/>
      <c r="PKV854" s="3"/>
      <c r="PKW854" s="3"/>
      <c r="PKX854" s="3"/>
      <c r="PKY854" s="3"/>
      <c r="PKZ854" s="3"/>
      <c r="PLA854" s="3"/>
      <c r="PLB854" s="3"/>
      <c r="PLC854" s="3"/>
      <c r="PLD854" s="3"/>
      <c r="PLE854" s="3"/>
      <c r="PLF854" s="3"/>
      <c r="PLG854" s="3"/>
      <c r="PLH854" s="3"/>
      <c r="PLI854" s="3"/>
      <c r="PLJ854" s="3"/>
      <c r="PLK854" s="3"/>
      <c r="PLL854" s="3"/>
      <c r="PLM854" s="3"/>
      <c r="PLN854" s="3"/>
      <c r="PLO854" s="3"/>
      <c r="PLP854" s="3"/>
      <c r="PLQ854" s="3"/>
      <c r="PLR854" s="3"/>
      <c r="PLS854" s="3"/>
      <c r="PLT854" s="3"/>
      <c r="PLU854" s="3"/>
      <c r="PLV854" s="3"/>
      <c r="PLW854" s="3"/>
      <c r="PLX854" s="3"/>
      <c r="PLY854" s="3"/>
      <c r="PLZ854" s="3"/>
      <c r="PMA854" s="3"/>
      <c r="PMB854" s="3"/>
      <c r="PMC854" s="3"/>
      <c r="PMD854" s="3"/>
      <c r="PME854" s="3"/>
      <c r="PMF854" s="3"/>
      <c r="PMG854" s="3"/>
      <c r="PMH854" s="3"/>
      <c r="PMI854" s="3"/>
      <c r="PMJ854" s="3"/>
      <c r="PMK854" s="3"/>
      <c r="PML854" s="3"/>
      <c r="PMM854" s="3"/>
      <c r="PMN854" s="3"/>
      <c r="PMO854" s="3"/>
      <c r="PMP854" s="3"/>
      <c r="PMQ854" s="3"/>
      <c r="PMR854" s="3"/>
      <c r="PMS854" s="3"/>
      <c r="PMT854" s="3"/>
      <c r="PMU854" s="3"/>
      <c r="PMV854" s="3"/>
      <c r="PMW854" s="3"/>
      <c r="PMX854" s="3"/>
      <c r="PMY854" s="3"/>
      <c r="PMZ854" s="3"/>
      <c r="PNA854" s="3"/>
      <c r="PNB854" s="3"/>
      <c r="PNC854" s="3"/>
      <c r="PND854" s="3"/>
      <c r="PNE854" s="3"/>
      <c r="PNF854" s="3"/>
      <c r="PNG854" s="3"/>
      <c r="PNH854" s="3"/>
      <c r="PNI854" s="3"/>
      <c r="PNJ854" s="3"/>
      <c r="PNK854" s="3"/>
      <c r="PNL854" s="3"/>
      <c r="PNM854" s="3"/>
      <c r="PNN854" s="3"/>
      <c r="PNO854" s="3"/>
      <c r="PNP854" s="3"/>
      <c r="PNQ854" s="3"/>
      <c r="PNR854" s="3"/>
      <c r="PNS854" s="3"/>
      <c r="PNT854" s="3"/>
      <c r="PNU854" s="3"/>
      <c r="PNV854" s="3"/>
      <c r="PNW854" s="3"/>
      <c r="PNX854" s="3"/>
      <c r="PNY854" s="3"/>
      <c r="PNZ854" s="3"/>
      <c r="POA854" s="3"/>
      <c r="POB854" s="3"/>
      <c r="POC854" s="3"/>
      <c r="POD854" s="3"/>
      <c r="POE854" s="3"/>
      <c r="POF854" s="3"/>
      <c r="POG854" s="3"/>
      <c r="POH854" s="3"/>
      <c r="POI854" s="3"/>
      <c r="POJ854" s="3"/>
      <c r="POK854" s="3"/>
      <c r="POL854" s="3"/>
      <c r="POM854" s="3"/>
      <c r="PON854" s="3"/>
      <c r="POO854" s="3"/>
      <c r="POP854" s="3"/>
      <c r="POQ854" s="3"/>
      <c r="POR854" s="3"/>
      <c r="POS854" s="3"/>
      <c r="POT854" s="3"/>
      <c r="POU854" s="3"/>
      <c r="POV854" s="3"/>
      <c r="POW854" s="3"/>
      <c r="POX854" s="3"/>
      <c r="POY854" s="3"/>
      <c r="POZ854" s="3"/>
      <c r="PPA854" s="3"/>
      <c r="PPB854" s="3"/>
      <c r="PPC854" s="3"/>
      <c r="PPD854" s="3"/>
      <c r="PPE854" s="3"/>
      <c r="PPF854" s="3"/>
      <c r="PPG854" s="3"/>
      <c r="PPH854" s="3"/>
      <c r="PPI854" s="3"/>
      <c r="PPJ854" s="3"/>
      <c r="PPK854" s="3"/>
      <c r="PPL854" s="3"/>
      <c r="PPM854" s="3"/>
      <c r="PPN854" s="3"/>
      <c r="PPO854" s="3"/>
      <c r="PPP854" s="3"/>
      <c r="PPQ854" s="3"/>
      <c r="PPR854" s="3"/>
      <c r="PPS854" s="3"/>
      <c r="PPT854" s="3"/>
      <c r="PPU854" s="3"/>
      <c r="PPV854" s="3"/>
      <c r="PPW854" s="3"/>
      <c r="PPX854" s="3"/>
      <c r="PPY854" s="3"/>
      <c r="PPZ854" s="3"/>
      <c r="PQA854" s="3"/>
      <c r="PQB854" s="3"/>
      <c r="PQC854" s="3"/>
      <c r="PQD854" s="3"/>
      <c r="PQE854" s="3"/>
      <c r="PQF854" s="3"/>
      <c r="PQG854" s="3"/>
      <c r="PQH854" s="3"/>
      <c r="PQI854" s="3"/>
      <c r="PQJ854" s="3"/>
      <c r="PQK854" s="3"/>
      <c r="PQL854" s="3"/>
      <c r="PQM854" s="3"/>
      <c r="PQN854" s="3"/>
      <c r="PQO854" s="3"/>
      <c r="PQP854" s="3"/>
      <c r="PQQ854" s="3"/>
      <c r="PQR854" s="3"/>
      <c r="PQS854" s="3"/>
      <c r="PQT854" s="3"/>
      <c r="PQU854" s="3"/>
      <c r="PQV854" s="3"/>
      <c r="PQW854" s="3"/>
      <c r="PQX854" s="3"/>
      <c r="PQY854" s="3"/>
      <c r="PQZ854" s="3"/>
      <c r="PRA854" s="3"/>
      <c r="PRB854" s="3"/>
      <c r="PRC854" s="3"/>
      <c r="PRD854" s="3"/>
      <c r="PRE854" s="3"/>
      <c r="PRF854" s="3"/>
      <c r="PRG854" s="3"/>
      <c r="PRH854" s="3"/>
      <c r="PRI854" s="3"/>
      <c r="PRJ854" s="3"/>
      <c r="PRK854" s="3"/>
      <c r="PRL854" s="3"/>
      <c r="PRM854" s="3"/>
      <c r="PRN854" s="3"/>
      <c r="PRO854" s="3"/>
      <c r="PRP854" s="3"/>
      <c r="PRQ854" s="3"/>
      <c r="PRR854" s="3"/>
      <c r="PRS854" s="3"/>
      <c r="PRT854" s="3"/>
      <c r="PRU854" s="3"/>
      <c r="PRV854" s="3"/>
      <c r="PRW854" s="3"/>
      <c r="PRX854" s="3"/>
      <c r="PRY854" s="3"/>
      <c r="PRZ854" s="3"/>
      <c r="PSA854" s="3"/>
      <c r="PSB854" s="3"/>
      <c r="PSC854" s="3"/>
      <c r="PSD854" s="3"/>
      <c r="PSE854" s="3"/>
      <c r="PSF854" s="3"/>
      <c r="PSG854" s="3"/>
      <c r="PSH854" s="3"/>
      <c r="PSI854" s="3"/>
      <c r="PSJ854" s="3"/>
      <c r="PSK854" s="3"/>
      <c r="PSL854" s="3"/>
      <c r="PSM854" s="3"/>
      <c r="PSN854" s="3"/>
      <c r="PSO854" s="3"/>
      <c r="PSP854" s="3"/>
      <c r="PSQ854" s="3"/>
      <c r="PSR854" s="3"/>
      <c r="PSS854" s="3"/>
      <c r="PST854" s="3"/>
      <c r="PSU854" s="3"/>
      <c r="PSV854" s="3"/>
      <c r="PSW854" s="3"/>
      <c r="PSX854" s="3"/>
      <c r="PSY854" s="3"/>
      <c r="PSZ854" s="3"/>
      <c r="PTA854" s="3"/>
      <c r="PTB854" s="3"/>
      <c r="PTC854" s="3"/>
      <c r="PTD854" s="3"/>
      <c r="PTE854" s="3"/>
      <c r="PTF854" s="3"/>
      <c r="PTG854" s="3"/>
      <c r="PTH854" s="3"/>
      <c r="PTI854" s="3"/>
      <c r="PTJ854" s="3"/>
      <c r="PTK854" s="3"/>
      <c r="PTL854" s="3"/>
      <c r="PTM854" s="3"/>
      <c r="PTN854" s="3"/>
      <c r="PTO854" s="3"/>
      <c r="PTP854" s="3"/>
      <c r="PTQ854" s="3"/>
      <c r="PTR854" s="3"/>
      <c r="PTS854" s="3"/>
      <c r="PTT854" s="3"/>
      <c r="PTU854" s="3"/>
      <c r="PTV854" s="3"/>
      <c r="PTW854" s="3"/>
      <c r="PTX854" s="3"/>
      <c r="PTY854" s="3"/>
      <c r="PTZ854" s="3"/>
      <c r="PUA854" s="3"/>
      <c r="PUB854" s="3"/>
      <c r="PUC854" s="3"/>
      <c r="PUD854" s="3"/>
      <c r="PUE854" s="3"/>
      <c r="PUF854" s="3"/>
      <c r="PUG854" s="3"/>
      <c r="PUH854" s="3"/>
      <c r="PUI854" s="3"/>
      <c r="PUJ854" s="3"/>
      <c r="PUK854" s="3"/>
      <c r="PUL854" s="3"/>
      <c r="PUM854" s="3"/>
      <c r="PUN854" s="3"/>
      <c r="PUO854" s="3"/>
      <c r="PUP854" s="3"/>
      <c r="PUQ854" s="3"/>
      <c r="PUR854" s="3"/>
      <c r="PUS854" s="3"/>
      <c r="PUT854" s="3"/>
      <c r="PUU854" s="3"/>
      <c r="PUV854" s="3"/>
      <c r="PUW854" s="3"/>
      <c r="PUX854" s="3"/>
      <c r="PUY854" s="3"/>
      <c r="PUZ854" s="3"/>
      <c r="PVA854" s="3"/>
      <c r="PVB854" s="3"/>
      <c r="PVC854" s="3"/>
      <c r="PVD854" s="3"/>
      <c r="PVE854" s="3"/>
      <c r="PVF854" s="3"/>
      <c r="PVG854" s="3"/>
      <c r="PVH854" s="3"/>
      <c r="PVI854" s="3"/>
      <c r="PVJ854" s="3"/>
      <c r="PVK854" s="3"/>
      <c r="PVL854" s="3"/>
      <c r="PVM854" s="3"/>
      <c r="PVN854" s="3"/>
      <c r="PVO854" s="3"/>
      <c r="PVP854" s="3"/>
      <c r="PVQ854" s="3"/>
      <c r="PVR854" s="3"/>
      <c r="PVS854" s="3"/>
      <c r="PVT854" s="3"/>
      <c r="PVU854" s="3"/>
      <c r="PVV854" s="3"/>
      <c r="PVW854" s="3"/>
      <c r="PVX854" s="3"/>
      <c r="PVY854" s="3"/>
      <c r="PVZ854" s="3"/>
      <c r="PWA854" s="3"/>
      <c r="PWB854" s="3"/>
      <c r="PWC854" s="3"/>
      <c r="PWD854" s="3"/>
      <c r="PWE854" s="3"/>
      <c r="PWF854" s="3"/>
      <c r="PWG854" s="3"/>
      <c r="PWH854" s="3"/>
      <c r="PWI854" s="3"/>
      <c r="PWJ854" s="3"/>
      <c r="PWK854" s="3"/>
      <c r="PWL854" s="3"/>
      <c r="PWM854" s="3"/>
      <c r="PWN854" s="3"/>
      <c r="PWO854" s="3"/>
      <c r="PWP854" s="3"/>
      <c r="PWQ854" s="3"/>
      <c r="PWR854" s="3"/>
      <c r="PWS854" s="3"/>
      <c r="PWT854" s="3"/>
      <c r="PWU854" s="3"/>
      <c r="PWV854" s="3"/>
      <c r="PWW854" s="3"/>
      <c r="PWX854" s="3"/>
      <c r="PWY854" s="3"/>
      <c r="PWZ854" s="3"/>
      <c r="PXA854" s="3"/>
      <c r="PXB854" s="3"/>
      <c r="PXC854" s="3"/>
      <c r="PXD854" s="3"/>
      <c r="PXE854" s="3"/>
      <c r="PXF854" s="3"/>
      <c r="PXG854" s="3"/>
      <c r="PXH854" s="3"/>
      <c r="PXI854" s="3"/>
      <c r="PXJ854" s="3"/>
      <c r="PXK854" s="3"/>
      <c r="PXL854" s="3"/>
      <c r="PXM854" s="3"/>
      <c r="PXN854" s="3"/>
      <c r="PXO854" s="3"/>
      <c r="PXP854" s="3"/>
      <c r="PXQ854" s="3"/>
      <c r="PXR854" s="3"/>
      <c r="PXS854" s="3"/>
      <c r="PXT854" s="3"/>
      <c r="PXU854" s="3"/>
      <c r="PXV854" s="3"/>
      <c r="PXW854" s="3"/>
      <c r="PXX854" s="3"/>
      <c r="PXY854" s="3"/>
      <c r="PXZ854" s="3"/>
      <c r="PYA854" s="3"/>
      <c r="PYB854" s="3"/>
      <c r="PYC854" s="3"/>
      <c r="PYD854" s="3"/>
      <c r="PYE854" s="3"/>
      <c r="PYF854" s="3"/>
      <c r="PYG854" s="3"/>
      <c r="PYH854" s="3"/>
      <c r="PYI854" s="3"/>
      <c r="PYJ854" s="3"/>
      <c r="PYK854" s="3"/>
      <c r="PYL854" s="3"/>
      <c r="PYM854" s="3"/>
      <c r="PYN854" s="3"/>
      <c r="PYO854" s="3"/>
      <c r="PYP854" s="3"/>
      <c r="PYQ854" s="3"/>
      <c r="PYR854" s="3"/>
      <c r="PYS854" s="3"/>
      <c r="PYT854" s="3"/>
      <c r="PYU854" s="3"/>
      <c r="PYV854" s="3"/>
      <c r="PYW854" s="3"/>
      <c r="PYX854" s="3"/>
      <c r="PYY854" s="3"/>
      <c r="PYZ854" s="3"/>
      <c r="PZA854" s="3"/>
      <c r="PZB854" s="3"/>
      <c r="PZC854" s="3"/>
      <c r="PZD854" s="3"/>
      <c r="PZE854" s="3"/>
      <c r="PZF854" s="3"/>
      <c r="PZG854" s="3"/>
      <c r="PZH854" s="3"/>
      <c r="PZI854" s="3"/>
      <c r="PZJ854" s="3"/>
      <c r="PZK854" s="3"/>
      <c r="PZL854" s="3"/>
      <c r="PZM854" s="3"/>
      <c r="PZN854" s="3"/>
      <c r="PZO854" s="3"/>
      <c r="PZP854" s="3"/>
      <c r="PZQ854" s="3"/>
      <c r="PZR854" s="3"/>
      <c r="PZS854" s="3"/>
      <c r="PZT854" s="3"/>
      <c r="PZU854" s="3"/>
      <c r="PZV854" s="3"/>
      <c r="PZW854" s="3"/>
      <c r="PZX854" s="3"/>
      <c r="PZY854" s="3"/>
      <c r="PZZ854" s="3"/>
      <c r="QAA854" s="3"/>
      <c r="QAB854" s="3"/>
      <c r="QAC854" s="3"/>
      <c r="QAD854" s="3"/>
      <c r="QAE854" s="3"/>
      <c r="QAF854" s="3"/>
      <c r="QAG854" s="3"/>
      <c r="QAH854" s="3"/>
      <c r="QAI854" s="3"/>
      <c r="QAJ854" s="3"/>
      <c r="QAK854" s="3"/>
      <c r="QAL854" s="3"/>
      <c r="QAM854" s="3"/>
      <c r="QAN854" s="3"/>
      <c r="QAO854" s="3"/>
      <c r="QAP854" s="3"/>
      <c r="QAQ854" s="3"/>
      <c r="QAR854" s="3"/>
      <c r="QAS854" s="3"/>
      <c r="QAT854" s="3"/>
      <c r="QAU854" s="3"/>
      <c r="QAV854" s="3"/>
      <c r="QAW854" s="3"/>
      <c r="QAX854" s="3"/>
      <c r="QAY854" s="3"/>
      <c r="QAZ854" s="3"/>
      <c r="QBA854" s="3"/>
      <c r="QBB854" s="3"/>
      <c r="QBC854" s="3"/>
      <c r="QBD854" s="3"/>
      <c r="QBE854" s="3"/>
      <c r="QBF854" s="3"/>
      <c r="QBG854" s="3"/>
      <c r="QBH854" s="3"/>
      <c r="QBI854" s="3"/>
      <c r="QBJ854" s="3"/>
      <c r="QBK854" s="3"/>
      <c r="QBL854" s="3"/>
      <c r="QBM854" s="3"/>
      <c r="QBN854" s="3"/>
      <c r="QBO854" s="3"/>
      <c r="QBP854" s="3"/>
      <c r="QBQ854" s="3"/>
      <c r="QBR854" s="3"/>
      <c r="QBS854" s="3"/>
      <c r="QBT854" s="3"/>
      <c r="QBU854" s="3"/>
      <c r="QBV854" s="3"/>
      <c r="QBW854" s="3"/>
      <c r="QBX854" s="3"/>
      <c r="QBY854" s="3"/>
      <c r="QBZ854" s="3"/>
      <c r="QCA854" s="3"/>
      <c r="QCB854" s="3"/>
      <c r="QCC854" s="3"/>
      <c r="QCD854" s="3"/>
      <c r="QCE854" s="3"/>
      <c r="QCF854" s="3"/>
      <c r="QCG854" s="3"/>
      <c r="QCH854" s="3"/>
      <c r="QCI854" s="3"/>
      <c r="QCJ854" s="3"/>
      <c r="QCK854" s="3"/>
      <c r="QCL854" s="3"/>
      <c r="QCM854" s="3"/>
      <c r="QCN854" s="3"/>
      <c r="QCO854" s="3"/>
      <c r="QCP854" s="3"/>
      <c r="QCQ854" s="3"/>
      <c r="QCR854" s="3"/>
      <c r="QCS854" s="3"/>
      <c r="QCT854" s="3"/>
      <c r="QCU854" s="3"/>
      <c r="QCV854" s="3"/>
      <c r="QCW854" s="3"/>
      <c r="QCX854" s="3"/>
      <c r="QCY854" s="3"/>
      <c r="QCZ854" s="3"/>
      <c r="QDA854" s="3"/>
      <c r="QDB854" s="3"/>
      <c r="QDC854" s="3"/>
      <c r="QDD854" s="3"/>
      <c r="QDE854" s="3"/>
      <c r="QDF854" s="3"/>
      <c r="QDG854" s="3"/>
      <c r="QDH854" s="3"/>
      <c r="QDI854" s="3"/>
      <c r="QDJ854" s="3"/>
      <c r="QDK854" s="3"/>
      <c r="QDL854" s="3"/>
      <c r="QDM854" s="3"/>
      <c r="QDN854" s="3"/>
      <c r="QDO854" s="3"/>
      <c r="QDP854" s="3"/>
      <c r="QDQ854" s="3"/>
      <c r="QDR854" s="3"/>
      <c r="QDS854" s="3"/>
      <c r="QDT854" s="3"/>
      <c r="QDU854" s="3"/>
      <c r="QDV854" s="3"/>
      <c r="QDW854" s="3"/>
      <c r="QDX854" s="3"/>
      <c r="QDY854" s="3"/>
      <c r="QDZ854" s="3"/>
      <c r="QEA854" s="3"/>
      <c r="QEB854" s="3"/>
      <c r="QEC854" s="3"/>
      <c r="QED854" s="3"/>
      <c r="QEE854" s="3"/>
      <c r="QEF854" s="3"/>
      <c r="QEG854" s="3"/>
      <c r="QEH854" s="3"/>
      <c r="QEI854" s="3"/>
      <c r="QEJ854" s="3"/>
      <c r="QEK854" s="3"/>
      <c r="QEL854" s="3"/>
      <c r="QEM854" s="3"/>
      <c r="QEN854" s="3"/>
      <c r="QEO854" s="3"/>
      <c r="QEP854" s="3"/>
      <c r="QEQ854" s="3"/>
      <c r="QER854" s="3"/>
      <c r="QES854" s="3"/>
      <c r="QET854" s="3"/>
      <c r="QEU854" s="3"/>
      <c r="QEV854" s="3"/>
      <c r="QEW854" s="3"/>
      <c r="QEX854" s="3"/>
      <c r="QEY854" s="3"/>
      <c r="QEZ854" s="3"/>
      <c r="QFA854" s="3"/>
      <c r="QFB854" s="3"/>
      <c r="QFC854" s="3"/>
      <c r="QFD854" s="3"/>
      <c r="QFE854" s="3"/>
      <c r="QFF854" s="3"/>
      <c r="QFG854" s="3"/>
      <c r="QFH854" s="3"/>
      <c r="QFI854" s="3"/>
      <c r="QFJ854" s="3"/>
      <c r="QFK854" s="3"/>
      <c r="QFL854" s="3"/>
      <c r="QFM854" s="3"/>
      <c r="QFN854" s="3"/>
      <c r="QFO854" s="3"/>
      <c r="QFP854" s="3"/>
      <c r="QFQ854" s="3"/>
      <c r="QFR854" s="3"/>
      <c r="QFS854" s="3"/>
      <c r="QFT854" s="3"/>
      <c r="QFU854" s="3"/>
      <c r="QFV854" s="3"/>
      <c r="QFW854" s="3"/>
      <c r="QFX854" s="3"/>
      <c r="QFY854" s="3"/>
      <c r="QFZ854" s="3"/>
      <c r="QGA854" s="3"/>
      <c r="QGB854" s="3"/>
      <c r="QGC854" s="3"/>
      <c r="QGD854" s="3"/>
      <c r="QGE854" s="3"/>
      <c r="QGF854" s="3"/>
      <c r="QGG854" s="3"/>
      <c r="QGH854" s="3"/>
      <c r="QGI854" s="3"/>
      <c r="QGJ854" s="3"/>
      <c r="QGK854" s="3"/>
      <c r="QGL854" s="3"/>
      <c r="QGM854" s="3"/>
      <c r="QGN854" s="3"/>
      <c r="QGO854" s="3"/>
      <c r="QGP854" s="3"/>
      <c r="QGQ854" s="3"/>
      <c r="QGR854" s="3"/>
      <c r="QGS854" s="3"/>
      <c r="QGT854" s="3"/>
      <c r="QGU854" s="3"/>
      <c r="QGV854" s="3"/>
      <c r="QGW854" s="3"/>
      <c r="QGX854" s="3"/>
      <c r="QGY854" s="3"/>
      <c r="QGZ854" s="3"/>
      <c r="QHA854" s="3"/>
      <c r="QHB854" s="3"/>
      <c r="QHC854" s="3"/>
      <c r="QHD854" s="3"/>
      <c r="QHE854" s="3"/>
      <c r="QHF854" s="3"/>
      <c r="QHG854" s="3"/>
      <c r="QHH854" s="3"/>
      <c r="QHI854" s="3"/>
      <c r="QHJ854" s="3"/>
      <c r="QHK854" s="3"/>
      <c r="QHL854" s="3"/>
      <c r="QHM854" s="3"/>
      <c r="QHN854" s="3"/>
      <c r="QHO854" s="3"/>
      <c r="QHP854" s="3"/>
      <c r="QHQ854" s="3"/>
      <c r="QHR854" s="3"/>
      <c r="QHS854" s="3"/>
      <c r="QHT854" s="3"/>
      <c r="QHU854" s="3"/>
      <c r="QHV854" s="3"/>
      <c r="QHW854" s="3"/>
      <c r="QHX854" s="3"/>
      <c r="QHY854" s="3"/>
      <c r="QHZ854" s="3"/>
      <c r="QIA854" s="3"/>
      <c r="QIB854" s="3"/>
      <c r="QIC854" s="3"/>
      <c r="QID854" s="3"/>
      <c r="QIE854" s="3"/>
      <c r="QIF854" s="3"/>
      <c r="QIG854" s="3"/>
      <c r="QIH854" s="3"/>
      <c r="QII854" s="3"/>
      <c r="QIJ854" s="3"/>
      <c r="QIK854" s="3"/>
      <c r="QIL854" s="3"/>
      <c r="QIM854" s="3"/>
      <c r="QIN854" s="3"/>
      <c r="QIO854" s="3"/>
      <c r="QIP854" s="3"/>
      <c r="QIQ854" s="3"/>
      <c r="QIR854" s="3"/>
      <c r="QIS854" s="3"/>
      <c r="QIT854" s="3"/>
      <c r="QIU854" s="3"/>
      <c r="QIV854" s="3"/>
      <c r="QIW854" s="3"/>
      <c r="QIX854" s="3"/>
      <c r="QIY854" s="3"/>
      <c r="QIZ854" s="3"/>
      <c r="QJA854" s="3"/>
      <c r="QJB854" s="3"/>
      <c r="QJC854" s="3"/>
      <c r="QJD854" s="3"/>
      <c r="QJE854" s="3"/>
      <c r="QJF854" s="3"/>
      <c r="QJG854" s="3"/>
      <c r="QJH854" s="3"/>
      <c r="QJI854" s="3"/>
      <c r="QJJ854" s="3"/>
      <c r="QJK854" s="3"/>
      <c r="QJL854" s="3"/>
      <c r="QJM854" s="3"/>
      <c r="QJN854" s="3"/>
      <c r="QJO854" s="3"/>
      <c r="QJP854" s="3"/>
      <c r="QJQ854" s="3"/>
      <c r="QJR854" s="3"/>
      <c r="QJS854" s="3"/>
      <c r="QJT854" s="3"/>
      <c r="QJU854" s="3"/>
      <c r="QJV854" s="3"/>
      <c r="QJW854" s="3"/>
      <c r="QJX854" s="3"/>
      <c r="QJY854" s="3"/>
      <c r="QJZ854" s="3"/>
      <c r="QKA854" s="3"/>
      <c r="QKB854" s="3"/>
      <c r="QKC854" s="3"/>
      <c r="QKD854" s="3"/>
      <c r="QKE854" s="3"/>
      <c r="QKF854" s="3"/>
      <c r="QKG854" s="3"/>
      <c r="QKH854" s="3"/>
      <c r="QKI854" s="3"/>
      <c r="QKJ854" s="3"/>
      <c r="QKK854" s="3"/>
      <c r="QKL854" s="3"/>
      <c r="QKM854" s="3"/>
      <c r="QKN854" s="3"/>
      <c r="QKO854" s="3"/>
      <c r="QKP854" s="3"/>
      <c r="QKQ854" s="3"/>
      <c r="QKR854" s="3"/>
      <c r="QKS854" s="3"/>
      <c r="QKT854" s="3"/>
      <c r="QKU854" s="3"/>
      <c r="QKV854" s="3"/>
      <c r="QKW854" s="3"/>
      <c r="QKX854" s="3"/>
      <c r="QKY854" s="3"/>
      <c r="QKZ854" s="3"/>
      <c r="QLA854" s="3"/>
      <c r="QLB854" s="3"/>
      <c r="QLC854" s="3"/>
      <c r="QLD854" s="3"/>
      <c r="QLE854" s="3"/>
      <c r="QLF854" s="3"/>
      <c r="QLG854" s="3"/>
      <c r="QLH854" s="3"/>
      <c r="QLI854" s="3"/>
      <c r="QLJ854" s="3"/>
      <c r="QLK854" s="3"/>
      <c r="QLL854" s="3"/>
      <c r="QLM854" s="3"/>
      <c r="QLN854" s="3"/>
      <c r="QLO854" s="3"/>
      <c r="QLP854" s="3"/>
      <c r="QLQ854" s="3"/>
      <c r="QLR854" s="3"/>
      <c r="QLS854" s="3"/>
      <c r="QLT854" s="3"/>
      <c r="QLU854" s="3"/>
      <c r="QLV854" s="3"/>
      <c r="QLW854" s="3"/>
      <c r="QLX854" s="3"/>
      <c r="QLY854" s="3"/>
      <c r="QLZ854" s="3"/>
      <c r="QMA854" s="3"/>
      <c r="QMB854" s="3"/>
      <c r="QMC854" s="3"/>
      <c r="QMD854" s="3"/>
      <c r="QME854" s="3"/>
      <c r="QMF854" s="3"/>
      <c r="QMG854" s="3"/>
      <c r="QMH854" s="3"/>
      <c r="QMI854" s="3"/>
      <c r="QMJ854" s="3"/>
      <c r="QMK854" s="3"/>
      <c r="QML854" s="3"/>
      <c r="QMM854" s="3"/>
      <c r="QMN854" s="3"/>
      <c r="QMO854" s="3"/>
      <c r="QMP854" s="3"/>
      <c r="QMQ854" s="3"/>
      <c r="QMR854" s="3"/>
      <c r="QMS854" s="3"/>
      <c r="QMT854" s="3"/>
      <c r="QMU854" s="3"/>
      <c r="QMV854" s="3"/>
      <c r="QMW854" s="3"/>
      <c r="QMX854" s="3"/>
      <c r="QMY854" s="3"/>
      <c r="QMZ854" s="3"/>
      <c r="QNA854" s="3"/>
      <c r="QNB854" s="3"/>
      <c r="QNC854" s="3"/>
      <c r="QND854" s="3"/>
      <c r="QNE854" s="3"/>
      <c r="QNF854" s="3"/>
      <c r="QNG854" s="3"/>
      <c r="QNH854" s="3"/>
      <c r="QNI854" s="3"/>
      <c r="QNJ854" s="3"/>
      <c r="QNK854" s="3"/>
      <c r="QNL854" s="3"/>
      <c r="QNM854" s="3"/>
      <c r="QNN854" s="3"/>
      <c r="QNO854" s="3"/>
      <c r="QNP854" s="3"/>
      <c r="QNQ854" s="3"/>
      <c r="QNR854" s="3"/>
      <c r="QNS854" s="3"/>
      <c r="QNT854" s="3"/>
      <c r="QNU854" s="3"/>
      <c r="QNV854" s="3"/>
      <c r="QNW854" s="3"/>
      <c r="QNX854" s="3"/>
      <c r="QNY854" s="3"/>
      <c r="QNZ854" s="3"/>
      <c r="QOA854" s="3"/>
      <c r="QOB854" s="3"/>
      <c r="QOC854" s="3"/>
      <c r="QOD854" s="3"/>
      <c r="QOE854" s="3"/>
      <c r="QOF854" s="3"/>
      <c r="QOG854" s="3"/>
      <c r="QOH854" s="3"/>
      <c r="QOI854" s="3"/>
      <c r="QOJ854" s="3"/>
      <c r="QOK854" s="3"/>
      <c r="QOL854" s="3"/>
      <c r="QOM854" s="3"/>
      <c r="QON854" s="3"/>
      <c r="QOO854" s="3"/>
      <c r="QOP854" s="3"/>
      <c r="QOQ854" s="3"/>
      <c r="QOR854" s="3"/>
      <c r="QOS854" s="3"/>
      <c r="QOT854" s="3"/>
      <c r="QOU854" s="3"/>
      <c r="QOV854" s="3"/>
      <c r="QOW854" s="3"/>
      <c r="QOX854" s="3"/>
      <c r="QOY854" s="3"/>
      <c r="QOZ854" s="3"/>
      <c r="QPA854" s="3"/>
      <c r="QPB854" s="3"/>
      <c r="QPC854" s="3"/>
      <c r="QPD854" s="3"/>
      <c r="QPE854" s="3"/>
      <c r="QPF854" s="3"/>
      <c r="QPG854" s="3"/>
      <c r="QPH854" s="3"/>
      <c r="QPI854" s="3"/>
      <c r="QPJ854" s="3"/>
      <c r="QPK854" s="3"/>
      <c r="QPL854" s="3"/>
      <c r="QPM854" s="3"/>
      <c r="QPN854" s="3"/>
      <c r="QPO854" s="3"/>
      <c r="QPP854" s="3"/>
      <c r="QPQ854" s="3"/>
      <c r="QPR854" s="3"/>
      <c r="QPS854" s="3"/>
      <c r="QPT854" s="3"/>
      <c r="QPU854" s="3"/>
      <c r="QPV854" s="3"/>
      <c r="QPW854" s="3"/>
      <c r="QPX854" s="3"/>
      <c r="QPY854" s="3"/>
      <c r="QPZ854" s="3"/>
      <c r="QQA854" s="3"/>
      <c r="QQB854" s="3"/>
      <c r="QQC854" s="3"/>
      <c r="QQD854" s="3"/>
      <c r="QQE854" s="3"/>
      <c r="QQF854" s="3"/>
      <c r="QQG854" s="3"/>
      <c r="QQH854" s="3"/>
      <c r="QQI854" s="3"/>
      <c r="QQJ854" s="3"/>
      <c r="QQK854" s="3"/>
      <c r="QQL854" s="3"/>
      <c r="QQM854" s="3"/>
      <c r="QQN854" s="3"/>
      <c r="QQO854" s="3"/>
      <c r="QQP854" s="3"/>
      <c r="QQQ854" s="3"/>
      <c r="QQR854" s="3"/>
      <c r="QQS854" s="3"/>
      <c r="QQT854" s="3"/>
      <c r="QQU854" s="3"/>
      <c r="QQV854" s="3"/>
      <c r="QQW854" s="3"/>
      <c r="QQX854" s="3"/>
      <c r="QQY854" s="3"/>
      <c r="QQZ854" s="3"/>
      <c r="QRA854" s="3"/>
      <c r="QRB854" s="3"/>
      <c r="QRC854" s="3"/>
      <c r="QRD854" s="3"/>
      <c r="QRE854" s="3"/>
      <c r="QRF854" s="3"/>
      <c r="QRG854" s="3"/>
      <c r="QRH854" s="3"/>
      <c r="QRI854" s="3"/>
      <c r="QRJ854" s="3"/>
      <c r="QRK854" s="3"/>
      <c r="QRL854" s="3"/>
      <c r="QRM854" s="3"/>
      <c r="QRN854" s="3"/>
      <c r="QRO854" s="3"/>
      <c r="QRP854" s="3"/>
      <c r="QRQ854" s="3"/>
      <c r="QRR854" s="3"/>
      <c r="QRS854" s="3"/>
      <c r="QRT854" s="3"/>
      <c r="QRU854" s="3"/>
      <c r="QRV854" s="3"/>
      <c r="QRW854" s="3"/>
      <c r="QRX854" s="3"/>
      <c r="QRY854" s="3"/>
      <c r="QRZ854" s="3"/>
      <c r="QSA854" s="3"/>
      <c r="QSB854" s="3"/>
      <c r="QSC854" s="3"/>
      <c r="QSD854" s="3"/>
      <c r="QSE854" s="3"/>
      <c r="QSF854" s="3"/>
      <c r="QSG854" s="3"/>
      <c r="QSH854" s="3"/>
      <c r="QSI854" s="3"/>
      <c r="QSJ854" s="3"/>
      <c r="QSK854" s="3"/>
      <c r="QSL854" s="3"/>
      <c r="QSM854" s="3"/>
      <c r="QSN854" s="3"/>
      <c r="QSO854" s="3"/>
      <c r="QSP854" s="3"/>
      <c r="QSQ854" s="3"/>
      <c r="QSR854" s="3"/>
      <c r="QSS854" s="3"/>
      <c r="QST854" s="3"/>
      <c r="QSU854" s="3"/>
      <c r="QSV854" s="3"/>
      <c r="QSW854" s="3"/>
      <c r="QSX854" s="3"/>
      <c r="QSY854" s="3"/>
      <c r="QSZ854" s="3"/>
      <c r="QTA854" s="3"/>
      <c r="QTB854" s="3"/>
      <c r="QTC854" s="3"/>
      <c r="QTD854" s="3"/>
      <c r="QTE854" s="3"/>
      <c r="QTF854" s="3"/>
      <c r="QTG854" s="3"/>
      <c r="QTH854" s="3"/>
      <c r="QTI854" s="3"/>
      <c r="QTJ854" s="3"/>
      <c r="QTK854" s="3"/>
      <c r="QTL854" s="3"/>
      <c r="QTM854" s="3"/>
      <c r="QTN854" s="3"/>
      <c r="QTO854" s="3"/>
      <c r="QTP854" s="3"/>
      <c r="QTQ854" s="3"/>
      <c r="QTR854" s="3"/>
      <c r="QTS854" s="3"/>
      <c r="QTT854" s="3"/>
      <c r="QTU854" s="3"/>
      <c r="QTV854" s="3"/>
      <c r="QTW854" s="3"/>
      <c r="QTX854" s="3"/>
      <c r="QTY854" s="3"/>
      <c r="QTZ854" s="3"/>
      <c r="QUA854" s="3"/>
      <c r="QUB854" s="3"/>
      <c r="QUC854" s="3"/>
      <c r="QUD854" s="3"/>
      <c r="QUE854" s="3"/>
      <c r="QUF854" s="3"/>
      <c r="QUG854" s="3"/>
      <c r="QUH854" s="3"/>
      <c r="QUI854" s="3"/>
      <c r="QUJ854" s="3"/>
      <c r="QUK854" s="3"/>
      <c r="QUL854" s="3"/>
      <c r="QUM854" s="3"/>
      <c r="QUN854" s="3"/>
      <c r="QUO854" s="3"/>
      <c r="QUP854" s="3"/>
      <c r="QUQ854" s="3"/>
      <c r="QUR854" s="3"/>
      <c r="QUS854" s="3"/>
      <c r="QUT854" s="3"/>
      <c r="QUU854" s="3"/>
      <c r="QUV854" s="3"/>
      <c r="QUW854" s="3"/>
      <c r="QUX854" s="3"/>
      <c r="QUY854" s="3"/>
      <c r="QUZ854" s="3"/>
      <c r="QVA854" s="3"/>
      <c r="QVB854" s="3"/>
      <c r="QVC854" s="3"/>
      <c r="QVD854" s="3"/>
      <c r="QVE854" s="3"/>
      <c r="QVF854" s="3"/>
      <c r="QVG854" s="3"/>
      <c r="QVH854" s="3"/>
      <c r="QVI854" s="3"/>
      <c r="QVJ854" s="3"/>
      <c r="QVK854" s="3"/>
      <c r="QVL854" s="3"/>
      <c r="QVM854" s="3"/>
      <c r="QVN854" s="3"/>
      <c r="QVO854" s="3"/>
      <c r="QVP854" s="3"/>
      <c r="QVQ854" s="3"/>
      <c r="QVR854" s="3"/>
      <c r="QVS854" s="3"/>
      <c r="QVT854" s="3"/>
      <c r="QVU854" s="3"/>
      <c r="QVV854" s="3"/>
      <c r="QVW854" s="3"/>
      <c r="QVX854" s="3"/>
      <c r="QVY854" s="3"/>
      <c r="QVZ854" s="3"/>
      <c r="QWA854" s="3"/>
      <c r="QWB854" s="3"/>
      <c r="QWC854" s="3"/>
      <c r="QWD854" s="3"/>
      <c r="QWE854" s="3"/>
      <c r="QWF854" s="3"/>
      <c r="QWG854" s="3"/>
      <c r="QWH854" s="3"/>
      <c r="QWI854" s="3"/>
      <c r="QWJ854" s="3"/>
      <c r="QWK854" s="3"/>
      <c r="QWL854" s="3"/>
      <c r="QWM854" s="3"/>
      <c r="QWN854" s="3"/>
      <c r="QWO854" s="3"/>
      <c r="QWP854" s="3"/>
      <c r="QWQ854" s="3"/>
      <c r="QWR854" s="3"/>
      <c r="QWS854" s="3"/>
      <c r="QWT854" s="3"/>
      <c r="QWU854" s="3"/>
      <c r="QWV854" s="3"/>
      <c r="QWW854" s="3"/>
      <c r="QWX854" s="3"/>
      <c r="QWY854" s="3"/>
      <c r="QWZ854" s="3"/>
      <c r="QXA854" s="3"/>
      <c r="QXB854" s="3"/>
      <c r="QXC854" s="3"/>
      <c r="QXD854" s="3"/>
      <c r="QXE854" s="3"/>
      <c r="QXF854" s="3"/>
      <c r="QXG854" s="3"/>
      <c r="QXH854" s="3"/>
      <c r="QXI854" s="3"/>
      <c r="QXJ854" s="3"/>
      <c r="QXK854" s="3"/>
      <c r="QXL854" s="3"/>
      <c r="QXM854" s="3"/>
      <c r="QXN854" s="3"/>
      <c r="QXO854" s="3"/>
      <c r="QXP854" s="3"/>
      <c r="QXQ854" s="3"/>
      <c r="QXR854" s="3"/>
      <c r="QXS854" s="3"/>
      <c r="QXT854" s="3"/>
      <c r="QXU854" s="3"/>
      <c r="QXV854" s="3"/>
      <c r="QXW854" s="3"/>
      <c r="QXX854" s="3"/>
      <c r="QXY854" s="3"/>
      <c r="QXZ854" s="3"/>
      <c r="QYA854" s="3"/>
      <c r="QYB854" s="3"/>
      <c r="QYC854" s="3"/>
      <c r="QYD854" s="3"/>
      <c r="QYE854" s="3"/>
      <c r="QYF854" s="3"/>
      <c r="QYG854" s="3"/>
      <c r="QYH854" s="3"/>
      <c r="QYI854" s="3"/>
      <c r="QYJ854" s="3"/>
      <c r="QYK854" s="3"/>
      <c r="QYL854" s="3"/>
      <c r="QYM854" s="3"/>
      <c r="QYN854" s="3"/>
      <c r="QYO854" s="3"/>
      <c r="QYP854" s="3"/>
      <c r="QYQ854" s="3"/>
      <c r="QYR854" s="3"/>
      <c r="QYS854" s="3"/>
      <c r="QYT854" s="3"/>
      <c r="QYU854" s="3"/>
      <c r="QYV854" s="3"/>
      <c r="QYW854" s="3"/>
      <c r="QYX854" s="3"/>
      <c r="QYY854" s="3"/>
      <c r="QYZ854" s="3"/>
      <c r="QZA854" s="3"/>
      <c r="QZB854" s="3"/>
      <c r="QZC854" s="3"/>
      <c r="QZD854" s="3"/>
      <c r="QZE854" s="3"/>
      <c r="QZF854" s="3"/>
      <c r="QZG854" s="3"/>
      <c r="QZH854" s="3"/>
      <c r="QZI854" s="3"/>
      <c r="QZJ854" s="3"/>
      <c r="QZK854" s="3"/>
      <c r="QZL854" s="3"/>
      <c r="QZM854" s="3"/>
      <c r="QZN854" s="3"/>
      <c r="QZO854" s="3"/>
      <c r="QZP854" s="3"/>
      <c r="QZQ854" s="3"/>
      <c r="QZR854" s="3"/>
      <c r="QZS854" s="3"/>
      <c r="QZT854" s="3"/>
      <c r="QZU854" s="3"/>
      <c r="QZV854" s="3"/>
      <c r="QZW854" s="3"/>
      <c r="QZX854" s="3"/>
      <c r="QZY854" s="3"/>
      <c r="QZZ854" s="3"/>
      <c r="RAA854" s="3"/>
      <c r="RAB854" s="3"/>
      <c r="RAC854" s="3"/>
      <c r="RAD854" s="3"/>
      <c r="RAE854" s="3"/>
      <c r="RAF854" s="3"/>
      <c r="RAG854" s="3"/>
      <c r="RAH854" s="3"/>
      <c r="RAI854" s="3"/>
      <c r="RAJ854" s="3"/>
      <c r="RAK854" s="3"/>
      <c r="RAL854" s="3"/>
      <c r="RAM854" s="3"/>
      <c r="RAN854" s="3"/>
      <c r="RAO854" s="3"/>
      <c r="RAP854" s="3"/>
      <c r="RAQ854" s="3"/>
      <c r="RAR854" s="3"/>
      <c r="RAS854" s="3"/>
      <c r="RAT854" s="3"/>
      <c r="RAU854" s="3"/>
      <c r="RAV854" s="3"/>
      <c r="RAW854" s="3"/>
      <c r="RAX854" s="3"/>
      <c r="RAY854" s="3"/>
      <c r="RAZ854" s="3"/>
      <c r="RBA854" s="3"/>
      <c r="RBB854" s="3"/>
      <c r="RBC854" s="3"/>
      <c r="RBD854" s="3"/>
      <c r="RBE854" s="3"/>
      <c r="RBF854" s="3"/>
      <c r="RBG854" s="3"/>
      <c r="RBH854" s="3"/>
      <c r="RBI854" s="3"/>
      <c r="RBJ854" s="3"/>
      <c r="RBK854" s="3"/>
      <c r="RBL854" s="3"/>
      <c r="RBM854" s="3"/>
      <c r="RBN854" s="3"/>
      <c r="RBO854" s="3"/>
      <c r="RBP854" s="3"/>
      <c r="RBQ854" s="3"/>
      <c r="RBR854" s="3"/>
      <c r="RBS854" s="3"/>
      <c r="RBT854" s="3"/>
      <c r="RBU854" s="3"/>
      <c r="RBV854" s="3"/>
      <c r="RBW854" s="3"/>
      <c r="RBX854" s="3"/>
      <c r="RBY854" s="3"/>
      <c r="RBZ854" s="3"/>
      <c r="RCA854" s="3"/>
      <c r="RCB854" s="3"/>
      <c r="RCC854" s="3"/>
      <c r="RCD854" s="3"/>
      <c r="RCE854" s="3"/>
      <c r="RCF854" s="3"/>
      <c r="RCG854" s="3"/>
      <c r="RCH854" s="3"/>
      <c r="RCI854" s="3"/>
      <c r="RCJ854" s="3"/>
      <c r="RCK854" s="3"/>
      <c r="RCL854" s="3"/>
      <c r="RCM854" s="3"/>
      <c r="RCN854" s="3"/>
      <c r="RCO854" s="3"/>
      <c r="RCP854" s="3"/>
      <c r="RCQ854" s="3"/>
      <c r="RCR854" s="3"/>
      <c r="RCS854" s="3"/>
      <c r="RCT854" s="3"/>
      <c r="RCU854" s="3"/>
      <c r="RCV854" s="3"/>
      <c r="RCW854" s="3"/>
      <c r="RCX854" s="3"/>
      <c r="RCY854" s="3"/>
      <c r="RCZ854" s="3"/>
      <c r="RDA854" s="3"/>
      <c r="RDB854" s="3"/>
      <c r="RDC854" s="3"/>
      <c r="RDD854" s="3"/>
      <c r="RDE854" s="3"/>
      <c r="RDF854" s="3"/>
      <c r="RDG854" s="3"/>
      <c r="RDH854" s="3"/>
      <c r="RDI854" s="3"/>
      <c r="RDJ854" s="3"/>
      <c r="RDK854" s="3"/>
      <c r="RDL854" s="3"/>
      <c r="RDM854" s="3"/>
      <c r="RDN854" s="3"/>
      <c r="RDO854" s="3"/>
      <c r="RDP854" s="3"/>
      <c r="RDQ854" s="3"/>
      <c r="RDR854" s="3"/>
      <c r="RDS854" s="3"/>
      <c r="RDT854" s="3"/>
      <c r="RDU854" s="3"/>
      <c r="RDV854" s="3"/>
      <c r="RDW854" s="3"/>
      <c r="RDX854" s="3"/>
      <c r="RDY854" s="3"/>
      <c r="RDZ854" s="3"/>
      <c r="REA854" s="3"/>
      <c r="REB854" s="3"/>
      <c r="REC854" s="3"/>
      <c r="RED854" s="3"/>
      <c r="REE854" s="3"/>
      <c r="REF854" s="3"/>
      <c r="REG854" s="3"/>
      <c r="REH854" s="3"/>
      <c r="REI854" s="3"/>
      <c r="REJ854" s="3"/>
      <c r="REK854" s="3"/>
      <c r="REL854" s="3"/>
      <c r="REM854" s="3"/>
      <c r="REN854" s="3"/>
      <c r="REO854" s="3"/>
      <c r="REP854" s="3"/>
      <c r="REQ854" s="3"/>
      <c r="RER854" s="3"/>
      <c r="RES854" s="3"/>
      <c r="RET854" s="3"/>
      <c r="REU854" s="3"/>
      <c r="REV854" s="3"/>
      <c r="REW854" s="3"/>
      <c r="REX854" s="3"/>
      <c r="REY854" s="3"/>
      <c r="REZ854" s="3"/>
      <c r="RFA854" s="3"/>
      <c r="RFB854" s="3"/>
      <c r="RFC854" s="3"/>
      <c r="RFD854" s="3"/>
      <c r="RFE854" s="3"/>
      <c r="RFF854" s="3"/>
      <c r="RFG854" s="3"/>
      <c r="RFH854" s="3"/>
      <c r="RFI854" s="3"/>
      <c r="RFJ854" s="3"/>
      <c r="RFK854" s="3"/>
      <c r="RFL854" s="3"/>
      <c r="RFM854" s="3"/>
      <c r="RFN854" s="3"/>
      <c r="RFO854" s="3"/>
      <c r="RFP854" s="3"/>
      <c r="RFQ854" s="3"/>
      <c r="RFR854" s="3"/>
      <c r="RFS854" s="3"/>
      <c r="RFT854" s="3"/>
      <c r="RFU854" s="3"/>
      <c r="RFV854" s="3"/>
      <c r="RFW854" s="3"/>
      <c r="RFX854" s="3"/>
      <c r="RFY854" s="3"/>
      <c r="RFZ854" s="3"/>
      <c r="RGA854" s="3"/>
      <c r="RGB854" s="3"/>
      <c r="RGC854" s="3"/>
      <c r="RGD854" s="3"/>
      <c r="RGE854" s="3"/>
      <c r="RGF854" s="3"/>
      <c r="RGG854" s="3"/>
      <c r="RGH854" s="3"/>
      <c r="RGI854" s="3"/>
      <c r="RGJ854" s="3"/>
      <c r="RGK854" s="3"/>
      <c r="RGL854" s="3"/>
      <c r="RGM854" s="3"/>
      <c r="RGN854" s="3"/>
      <c r="RGO854" s="3"/>
      <c r="RGP854" s="3"/>
      <c r="RGQ854" s="3"/>
      <c r="RGR854" s="3"/>
      <c r="RGS854" s="3"/>
      <c r="RGT854" s="3"/>
      <c r="RGU854" s="3"/>
      <c r="RGV854" s="3"/>
      <c r="RGW854" s="3"/>
      <c r="RGX854" s="3"/>
      <c r="RGY854" s="3"/>
      <c r="RGZ854" s="3"/>
      <c r="RHA854" s="3"/>
      <c r="RHB854" s="3"/>
      <c r="RHC854" s="3"/>
      <c r="RHD854" s="3"/>
      <c r="RHE854" s="3"/>
      <c r="RHF854" s="3"/>
      <c r="RHG854" s="3"/>
      <c r="RHH854" s="3"/>
      <c r="RHI854" s="3"/>
      <c r="RHJ854" s="3"/>
      <c r="RHK854" s="3"/>
      <c r="RHL854" s="3"/>
      <c r="RHM854" s="3"/>
      <c r="RHN854" s="3"/>
      <c r="RHO854" s="3"/>
      <c r="RHP854" s="3"/>
      <c r="RHQ854" s="3"/>
      <c r="RHR854" s="3"/>
      <c r="RHS854" s="3"/>
      <c r="RHT854" s="3"/>
      <c r="RHU854" s="3"/>
      <c r="RHV854" s="3"/>
      <c r="RHW854" s="3"/>
      <c r="RHX854" s="3"/>
      <c r="RHY854" s="3"/>
      <c r="RHZ854" s="3"/>
      <c r="RIA854" s="3"/>
      <c r="RIB854" s="3"/>
      <c r="RIC854" s="3"/>
      <c r="RID854" s="3"/>
      <c r="RIE854" s="3"/>
      <c r="RIF854" s="3"/>
      <c r="RIG854" s="3"/>
      <c r="RIH854" s="3"/>
      <c r="RII854" s="3"/>
      <c r="RIJ854" s="3"/>
      <c r="RIK854" s="3"/>
      <c r="RIL854" s="3"/>
      <c r="RIM854" s="3"/>
      <c r="RIN854" s="3"/>
      <c r="RIO854" s="3"/>
      <c r="RIP854" s="3"/>
      <c r="RIQ854" s="3"/>
      <c r="RIR854" s="3"/>
      <c r="RIS854" s="3"/>
      <c r="RIT854" s="3"/>
      <c r="RIU854" s="3"/>
      <c r="RIV854" s="3"/>
      <c r="RIW854" s="3"/>
      <c r="RIX854" s="3"/>
      <c r="RIY854" s="3"/>
      <c r="RIZ854" s="3"/>
      <c r="RJA854" s="3"/>
      <c r="RJB854" s="3"/>
      <c r="RJC854" s="3"/>
      <c r="RJD854" s="3"/>
      <c r="RJE854" s="3"/>
      <c r="RJF854" s="3"/>
      <c r="RJG854" s="3"/>
      <c r="RJH854" s="3"/>
      <c r="RJI854" s="3"/>
      <c r="RJJ854" s="3"/>
      <c r="RJK854" s="3"/>
      <c r="RJL854" s="3"/>
      <c r="RJM854" s="3"/>
      <c r="RJN854" s="3"/>
      <c r="RJO854" s="3"/>
      <c r="RJP854" s="3"/>
      <c r="RJQ854" s="3"/>
      <c r="RJR854" s="3"/>
      <c r="RJS854" s="3"/>
      <c r="RJT854" s="3"/>
      <c r="RJU854" s="3"/>
      <c r="RJV854" s="3"/>
      <c r="RJW854" s="3"/>
      <c r="RJX854" s="3"/>
      <c r="RJY854" s="3"/>
      <c r="RJZ854" s="3"/>
      <c r="RKA854" s="3"/>
      <c r="RKB854" s="3"/>
      <c r="RKC854" s="3"/>
      <c r="RKD854" s="3"/>
      <c r="RKE854" s="3"/>
      <c r="RKF854" s="3"/>
      <c r="RKG854" s="3"/>
      <c r="RKH854" s="3"/>
      <c r="RKI854" s="3"/>
      <c r="RKJ854" s="3"/>
      <c r="RKK854" s="3"/>
      <c r="RKL854" s="3"/>
      <c r="RKM854" s="3"/>
      <c r="RKN854" s="3"/>
      <c r="RKO854" s="3"/>
      <c r="RKP854" s="3"/>
      <c r="RKQ854" s="3"/>
      <c r="RKR854" s="3"/>
      <c r="RKS854" s="3"/>
      <c r="RKT854" s="3"/>
      <c r="RKU854" s="3"/>
      <c r="RKV854" s="3"/>
      <c r="RKW854" s="3"/>
      <c r="RKX854" s="3"/>
      <c r="RKY854" s="3"/>
      <c r="RKZ854" s="3"/>
      <c r="RLA854" s="3"/>
      <c r="RLB854" s="3"/>
      <c r="RLC854" s="3"/>
      <c r="RLD854" s="3"/>
      <c r="RLE854" s="3"/>
      <c r="RLF854" s="3"/>
      <c r="RLG854" s="3"/>
      <c r="RLH854" s="3"/>
      <c r="RLI854" s="3"/>
      <c r="RLJ854" s="3"/>
      <c r="RLK854" s="3"/>
      <c r="RLL854" s="3"/>
      <c r="RLM854" s="3"/>
      <c r="RLN854" s="3"/>
      <c r="RLO854" s="3"/>
      <c r="RLP854" s="3"/>
      <c r="RLQ854" s="3"/>
      <c r="RLR854" s="3"/>
      <c r="RLS854" s="3"/>
      <c r="RLT854" s="3"/>
      <c r="RLU854" s="3"/>
      <c r="RLV854" s="3"/>
      <c r="RLW854" s="3"/>
      <c r="RLX854" s="3"/>
      <c r="RLY854" s="3"/>
      <c r="RLZ854" s="3"/>
      <c r="RMA854" s="3"/>
      <c r="RMB854" s="3"/>
      <c r="RMC854" s="3"/>
      <c r="RMD854" s="3"/>
      <c r="RME854" s="3"/>
      <c r="RMF854" s="3"/>
      <c r="RMG854" s="3"/>
      <c r="RMH854" s="3"/>
      <c r="RMI854" s="3"/>
      <c r="RMJ854" s="3"/>
      <c r="RMK854" s="3"/>
      <c r="RML854" s="3"/>
      <c r="RMM854" s="3"/>
      <c r="RMN854" s="3"/>
      <c r="RMO854" s="3"/>
      <c r="RMP854" s="3"/>
      <c r="RMQ854" s="3"/>
      <c r="RMR854" s="3"/>
      <c r="RMS854" s="3"/>
      <c r="RMT854" s="3"/>
      <c r="RMU854" s="3"/>
      <c r="RMV854" s="3"/>
      <c r="RMW854" s="3"/>
      <c r="RMX854" s="3"/>
      <c r="RMY854" s="3"/>
      <c r="RMZ854" s="3"/>
      <c r="RNA854" s="3"/>
      <c r="RNB854" s="3"/>
      <c r="RNC854" s="3"/>
      <c r="RND854" s="3"/>
      <c r="RNE854" s="3"/>
      <c r="RNF854" s="3"/>
      <c r="RNG854" s="3"/>
      <c r="RNH854" s="3"/>
      <c r="RNI854" s="3"/>
      <c r="RNJ854" s="3"/>
      <c r="RNK854" s="3"/>
      <c r="RNL854" s="3"/>
      <c r="RNM854" s="3"/>
      <c r="RNN854" s="3"/>
      <c r="RNO854" s="3"/>
      <c r="RNP854" s="3"/>
      <c r="RNQ854" s="3"/>
      <c r="RNR854" s="3"/>
      <c r="RNS854" s="3"/>
      <c r="RNT854" s="3"/>
      <c r="RNU854" s="3"/>
      <c r="RNV854" s="3"/>
      <c r="RNW854" s="3"/>
      <c r="RNX854" s="3"/>
      <c r="RNY854" s="3"/>
      <c r="RNZ854" s="3"/>
      <c r="ROA854" s="3"/>
      <c r="ROB854" s="3"/>
      <c r="ROC854" s="3"/>
      <c r="ROD854" s="3"/>
      <c r="ROE854" s="3"/>
      <c r="ROF854" s="3"/>
      <c r="ROG854" s="3"/>
      <c r="ROH854" s="3"/>
      <c r="ROI854" s="3"/>
      <c r="ROJ854" s="3"/>
      <c r="ROK854" s="3"/>
      <c r="ROL854" s="3"/>
      <c r="ROM854" s="3"/>
      <c r="RON854" s="3"/>
      <c r="ROO854" s="3"/>
      <c r="ROP854" s="3"/>
      <c r="ROQ854" s="3"/>
      <c r="ROR854" s="3"/>
      <c r="ROS854" s="3"/>
      <c r="ROT854" s="3"/>
      <c r="ROU854" s="3"/>
      <c r="ROV854" s="3"/>
      <c r="ROW854" s="3"/>
      <c r="ROX854" s="3"/>
      <c r="ROY854" s="3"/>
      <c r="ROZ854" s="3"/>
      <c r="RPA854" s="3"/>
      <c r="RPB854" s="3"/>
      <c r="RPC854" s="3"/>
      <c r="RPD854" s="3"/>
      <c r="RPE854" s="3"/>
      <c r="RPF854" s="3"/>
      <c r="RPG854" s="3"/>
      <c r="RPH854" s="3"/>
      <c r="RPI854" s="3"/>
      <c r="RPJ854" s="3"/>
      <c r="RPK854" s="3"/>
      <c r="RPL854" s="3"/>
      <c r="RPM854" s="3"/>
      <c r="RPN854" s="3"/>
      <c r="RPO854" s="3"/>
      <c r="RPP854" s="3"/>
      <c r="RPQ854" s="3"/>
      <c r="RPR854" s="3"/>
      <c r="RPS854" s="3"/>
      <c r="RPT854" s="3"/>
      <c r="RPU854" s="3"/>
      <c r="RPV854" s="3"/>
      <c r="RPW854" s="3"/>
      <c r="RPX854" s="3"/>
      <c r="RPY854" s="3"/>
      <c r="RPZ854" s="3"/>
      <c r="RQA854" s="3"/>
      <c r="RQB854" s="3"/>
      <c r="RQC854" s="3"/>
      <c r="RQD854" s="3"/>
      <c r="RQE854" s="3"/>
      <c r="RQF854" s="3"/>
      <c r="RQG854" s="3"/>
      <c r="RQH854" s="3"/>
      <c r="RQI854" s="3"/>
      <c r="RQJ854" s="3"/>
      <c r="RQK854" s="3"/>
      <c r="RQL854" s="3"/>
      <c r="RQM854" s="3"/>
      <c r="RQN854" s="3"/>
      <c r="RQO854" s="3"/>
      <c r="RQP854" s="3"/>
      <c r="RQQ854" s="3"/>
      <c r="RQR854" s="3"/>
      <c r="RQS854" s="3"/>
      <c r="RQT854" s="3"/>
      <c r="RQU854" s="3"/>
      <c r="RQV854" s="3"/>
      <c r="RQW854" s="3"/>
      <c r="RQX854" s="3"/>
      <c r="RQY854" s="3"/>
      <c r="RQZ854" s="3"/>
      <c r="RRA854" s="3"/>
      <c r="RRB854" s="3"/>
      <c r="RRC854" s="3"/>
      <c r="RRD854" s="3"/>
      <c r="RRE854" s="3"/>
      <c r="RRF854" s="3"/>
      <c r="RRG854" s="3"/>
      <c r="RRH854" s="3"/>
      <c r="RRI854" s="3"/>
      <c r="RRJ854" s="3"/>
      <c r="RRK854" s="3"/>
      <c r="RRL854" s="3"/>
      <c r="RRM854" s="3"/>
      <c r="RRN854" s="3"/>
      <c r="RRO854" s="3"/>
      <c r="RRP854" s="3"/>
      <c r="RRQ854" s="3"/>
      <c r="RRR854" s="3"/>
      <c r="RRS854" s="3"/>
      <c r="RRT854" s="3"/>
      <c r="RRU854" s="3"/>
      <c r="RRV854" s="3"/>
      <c r="RRW854" s="3"/>
      <c r="RRX854" s="3"/>
      <c r="RRY854" s="3"/>
      <c r="RRZ854" s="3"/>
      <c r="RSA854" s="3"/>
      <c r="RSB854" s="3"/>
      <c r="RSC854" s="3"/>
      <c r="RSD854" s="3"/>
      <c r="RSE854" s="3"/>
      <c r="RSF854" s="3"/>
      <c r="RSG854" s="3"/>
      <c r="RSH854" s="3"/>
      <c r="RSI854" s="3"/>
      <c r="RSJ854" s="3"/>
      <c r="RSK854" s="3"/>
      <c r="RSL854" s="3"/>
      <c r="RSM854" s="3"/>
      <c r="RSN854" s="3"/>
      <c r="RSO854" s="3"/>
      <c r="RSP854" s="3"/>
      <c r="RSQ854" s="3"/>
      <c r="RSR854" s="3"/>
      <c r="RSS854" s="3"/>
      <c r="RST854" s="3"/>
      <c r="RSU854" s="3"/>
      <c r="RSV854" s="3"/>
      <c r="RSW854" s="3"/>
      <c r="RSX854" s="3"/>
      <c r="RSY854" s="3"/>
      <c r="RSZ854" s="3"/>
      <c r="RTA854" s="3"/>
      <c r="RTB854" s="3"/>
      <c r="RTC854" s="3"/>
      <c r="RTD854" s="3"/>
      <c r="RTE854" s="3"/>
      <c r="RTF854" s="3"/>
      <c r="RTG854" s="3"/>
      <c r="RTH854" s="3"/>
      <c r="RTI854" s="3"/>
      <c r="RTJ854" s="3"/>
      <c r="RTK854" s="3"/>
      <c r="RTL854" s="3"/>
      <c r="RTM854" s="3"/>
      <c r="RTN854" s="3"/>
      <c r="RTO854" s="3"/>
      <c r="RTP854" s="3"/>
      <c r="RTQ854" s="3"/>
      <c r="RTR854" s="3"/>
      <c r="RTS854" s="3"/>
      <c r="RTT854" s="3"/>
      <c r="RTU854" s="3"/>
      <c r="RTV854" s="3"/>
      <c r="RTW854" s="3"/>
      <c r="RTX854" s="3"/>
      <c r="RTY854" s="3"/>
      <c r="RTZ854" s="3"/>
      <c r="RUA854" s="3"/>
      <c r="RUB854" s="3"/>
      <c r="RUC854" s="3"/>
      <c r="RUD854" s="3"/>
      <c r="RUE854" s="3"/>
      <c r="RUF854" s="3"/>
      <c r="RUG854" s="3"/>
      <c r="RUH854" s="3"/>
      <c r="RUI854" s="3"/>
      <c r="RUJ854" s="3"/>
      <c r="RUK854" s="3"/>
      <c r="RUL854" s="3"/>
      <c r="RUM854" s="3"/>
      <c r="RUN854" s="3"/>
      <c r="RUO854" s="3"/>
      <c r="RUP854" s="3"/>
      <c r="RUQ854" s="3"/>
      <c r="RUR854" s="3"/>
      <c r="RUS854" s="3"/>
      <c r="RUT854" s="3"/>
      <c r="RUU854" s="3"/>
      <c r="RUV854" s="3"/>
      <c r="RUW854" s="3"/>
      <c r="RUX854" s="3"/>
      <c r="RUY854" s="3"/>
      <c r="RUZ854" s="3"/>
      <c r="RVA854" s="3"/>
      <c r="RVB854" s="3"/>
      <c r="RVC854" s="3"/>
      <c r="RVD854" s="3"/>
      <c r="RVE854" s="3"/>
      <c r="RVF854" s="3"/>
      <c r="RVG854" s="3"/>
      <c r="RVH854" s="3"/>
      <c r="RVI854" s="3"/>
      <c r="RVJ854" s="3"/>
      <c r="RVK854" s="3"/>
      <c r="RVL854" s="3"/>
      <c r="RVM854" s="3"/>
      <c r="RVN854" s="3"/>
      <c r="RVO854" s="3"/>
      <c r="RVP854" s="3"/>
      <c r="RVQ854" s="3"/>
      <c r="RVR854" s="3"/>
      <c r="RVS854" s="3"/>
      <c r="RVT854" s="3"/>
      <c r="RVU854" s="3"/>
      <c r="RVV854" s="3"/>
      <c r="RVW854" s="3"/>
      <c r="RVX854" s="3"/>
      <c r="RVY854" s="3"/>
      <c r="RVZ854" s="3"/>
      <c r="RWA854" s="3"/>
      <c r="RWB854" s="3"/>
      <c r="RWC854" s="3"/>
      <c r="RWD854" s="3"/>
      <c r="RWE854" s="3"/>
      <c r="RWF854" s="3"/>
      <c r="RWG854" s="3"/>
      <c r="RWH854" s="3"/>
      <c r="RWI854" s="3"/>
      <c r="RWJ854" s="3"/>
      <c r="RWK854" s="3"/>
      <c r="RWL854" s="3"/>
      <c r="RWM854" s="3"/>
      <c r="RWN854" s="3"/>
      <c r="RWO854" s="3"/>
      <c r="RWP854" s="3"/>
      <c r="RWQ854" s="3"/>
      <c r="RWR854" s="3"/>
      <c r="RWS854" s="3"/>
      <c r="RWT854" s="3"/>
      <c r="RWU854" s="3"/>
      <c r="RWV854" s="3"/>
      <c r="RWW854" s="3"/>
      <c r="RWX854" s="3"/>
      <c r="RWY854" s="3"/>
      <c r="RWZ854" s="3"/>
      <c r="RXA854" s="3"/>
      <c r="RXB854" s="3"/>
      <c r="RXC854" s="3"/>
      <c r="RXD854" s="3"/>
      <c r="RXE854" s="3"/>
      <c r="RXF854" s="3"/>
      <c r="RXG854" s="3"/>
      <c r="RXH854" s="3"/>
      <c r="RXI854" s="3"/>
      <c r="RXJ854" s="3"/>
      <c r="RXK854" s="3"/>
      <c r="RXL854" s="3"/>
      <c r="RXM854" s="3"/>
      <c r="RXN854" s="3"/>
      <c r="RXO854" s="3"/>
      <c r="RXP854" s="3"/>
      <c r="RXQ854" s="3"/>
      <c r="RXR854" s="3"/>
      <c r="RXS854" s="3"/>
      <c r="RXT854" s="3"/>
      <c r="RXU854" s="3"/>
      <c r="RXV854" s="3"/>
      <c r="RXW854" s="3"/>
      <c r="RXX854" s="3"/>
      <c r="RXY854" s="3"/>
      <c r="RXZ854" s="3"/>
      <c r="RYA854" s="3"/>
      <c r="RYB854" s="3"/>
      <c r="RYC854" s="3"/>
      <c r="RYD854" s="3"/>
      <c r="RYE854" s="3"/>
      <c r="RYF854" s="3"/>
      <c r="RYG854" s="3"/>
      <c r="RYH854" s="3"/>
      <c r="RYI854" s="3"/>
      <c r="RYJ854" s="3"/>
      <c r="RYK854" s="3"/>
      <c r="RYL854" s="3"/>
      <c r="RYM854" s="3"/>
      <c r="RYN854" s="3"/>
      <c r="RYO854" s="3"/>
      <c r="RYP854" s="3"/>
      <c r="RYQ854" s="3"/>
      <c r="RYR854" s="3"/>
      <c r="RYS854" s="3"/>
      <c r="RYT854" s="3"/>
      <c r="RYU854" s="3"/>
      <c r="RYV854" s="3"/>
      <c r="RYW854" s="3"/>
      <c r="RYX854" s="3"/>
      <c r="RYY854" s="3"/>
      <c r="RYZ854" s="3"/>
      <c r="RZA854" s="3"/>
      <c r="RZB854" s="3"/>
      <c r="RZC854" s="3"/>
      <c r="RZD854" s="3"/>
      <c r="RZE854" s="3"/>
      <c r="RZF854" s="3"/>
      <c r="RZG854" s="3"/>
      <c r="RZH854" s="3"/>
      <c r="RZI854" s="3"/>
      <c r="RZJ854" s="3"/>
      <c r="RZK854" s="3"/>
      <c r="RZL854" s="3"/>
      <c r="RZM854" s="3"/>
      <c r="RZN854" s="3"/>
      <c r="RZO854" s="3"/>
      <c r="RZP854" s="3"/>
      <c r="RZQ854" s="3"/>
      <c r="RZR854" s="3"/>
      <c r="RZS854" s="3"/>
      <c r="RZT854" s="3"/>
      <c r="RZU854" s="3"/>
      <c r="RZV854" s="3"/>
      <c r="RZW854" s="3"/>
      <c r="RZX854" s="3"/>
      <c r="RZY854" s="3"/>
      <c r="RZZ854" s="3"/>
      <c r="SAA854" s="3"/>
      <c r="SAB854" s="3"/>
      <c r="SAC854" s="3"/>
      <c r="SAD854" s="3"/>
      <c r="SAE854" s="3"/>
      <c r="SAF854" s="3"/>
      <c r="SAG854" s="3"/>
      <c r="SAH854" s="3"/>
      <c r="SAI854" s="3"/>
      <c r="SAJ854" s="3"/>
      <c r="SAK854" s="3"/>
      <c r="SAL854" s="3"/>
      <c r="SAM854" s="3"/>
      <c r="SAN854" s="3"/>
      <c r="SAO854" s="3"/>
      <c r="SAP854" s="3"/>
      <c r="SAQ854" s="3"/>
      <c r="SAR854" s="3"/>
      <c r="SAS854" s="3"/>
      <c r="SAT854" s="3"/>
      <c r="SAU854" s="3"/>
      <c r="SAV854" s="3"/>
      <c r="SAW854" s="3"/>
      <c r="SAX854" s="3"/>
      <c r="SAY854" s="3"/>
      <c r="SAZ854" s="3"/>
      <c r="SBA854" s="3"/>
      <c r="SBB854" s="3"/>
      <c r="SBC854" s="3"/>
      <c r="SBD854" s="3"/>
      <c r="SBE854" s="3"/>
      <c r="SBF854" s="3"/>
      <c r="SBG854" s="3"/>
      <c r="SBH854" s="3"/>
      <c r="SBI854" s="3"/>
      <c r="SBJ854" s="3"/>
      <c r="SBK854" s="3"/>
      <c r="SBL854" s="3"/>
      <c r="SBM854" s="3"/>
      <c r="SBN854" s="3"/>
      <c r="SBO854" s="3"/>
      <c r="SBP854" s="3"/>
      <c r="SBQ854" s="3"/>
      <c r="SBR854" s="3"/>
      <c r="SBS854" s="3"/>
      <c r="SBT854" s="3"/>
      <c r="SBU854" s="3"/>
      <c r="SBV854" s="3"/>
      <c r="SBW854" s="3"/>
      <c r="SBX854" s="3"/>
      <c r="SBY854" s="3"/>
      <c r="SBZ854" s="3"/>
      <c r="SCA854" s="3"/>
      <c r="SCB854" s="3"/>
      <c r="SCC854" s="3"/>
      <c r="SCD854" s="3"/>
      <c r="SCE854" s="3"/>
      <c r="SCF854" s="3"/>
      <c r="SCG854" s="3"/>
      <c r="SCH854" s="3"/>
      <c r="SCI854" s="3"/>
      <c r="SCJ854" s="3"/>
      <c r="SCK854" s="3"/>
      <c r="SCL854" s="3"/>
      <c r="SCM854" s="3"/>
      <c r="SCN854" s="3"/>
      <c r="SCO854" s="3"/>
      <c r="SCP854" s="3"/>
      <c r="SCQ854" s="3"/>
      <c r="SCR854" s="3"/>
      <c r="SCS854" s="3"/>
      <c r="SCT854" s="3"/>
      <c r="SCU854" s="3"/>
      <c r="SCV854" s="3"/>
      <c r="SCW854" s="3"/>
      <c r="SCX854" s="3"/>
      <c r="SCY854" s="3"/>
      <c r="SCZ854" s="3"/>
      <c r="SDA854" s="3"/>
      <c r="SDB854" s="3"/>
      <c r="SDC854" s="3"/>
      <c r="SDD854" s="3"/>
      <c r="SDE854" s="3"/>
      <c r="SDF854" s="3"/>
      <c r="SDG854" s="3"/>
      <c r="SDH854" s="3"/>
      <c r="SDI854" s="3"/>
      <c r="SDJ854" s="3"/>
      <c r="SDK854" s="3"/>
      <c r="SDL854" s="3"/>
      <c r="SDM854" s="3"/>
      <c r="SDN854" s="3"/>
      <c r="SDO854" s="3"/>
      <c r="SDP854" s="3"/>
      <c r="SDQ854" s="3"/>
      <c r="SDR854" s="3"/>
      <c r="SDS854" s="3"/>
      <c r="SDT854" s="3"/>
      <c r="SDU854" s="3"/>
      <c r="SDV854" s="3"/>
      <c r="SDW854" s="3"/>
      <c r="SDX854" s="3"/>
      <c r="SDY854" s="3"/>
      <c r="SDZ854" s="3"/>
      <c r="SEA854" s="3"/>
      <c r="SEB854" s="3"/>
      <c r="SEC854" s="3"/>
      <c r="SED854" s="3"/>
      <c r="SEE854" s="3"/>
      <c r="SEF854" s="3"/>
      <c r="SEG854" s="3"/>
      <c r="SEH854" s="3"/>
      <c r="SEI854" s="3"/>
      <c r="SEJ854" s="3"/>
      <c r="SEK854" s="3"/>
      <c r="SEL854" s="3"/>
      <c r="SEM854" s="3"/>
      <c r="SEN854" s="3"/>
      <c r="SEO854" s="3"/>
      <c r="SEP854" s="3"/>
      <c r="SEQ854" s="3"/>
      <c r="SER854" s="3"/>
      <c r="SES854" s="3"/>
      <c r="SET854" s="3"/>
      <c r="SEU854" s="3"/>
      <c r="SEV854" s="3"/>
      <c r="SEW854" s="3"/>
      <c r="SEX854" s="3"/>
      <c r="SEY854" s="3"/>
      <c r="SEZ854" s="3"/>
      <c r="SFA854" s="3"/>
      <c r="SFB854" s="3"/>
      <c r="SFC854" s="3"/>
      <c r="SFD854" s="3"/>
      <c r="SFE854" s="3"/>
      <c r="SFF854" s="3"/>
      <c r="SFG854" s="3"/>
      <c r="SFH854" s="3"/>
      <c r="SFI854" s="3"/>
      <c r="SFJ854" s="3"/>
      <c r="SFK854" s="3"/>
      <c r="SFL854" s="3"/>
      <c r="SFM854" s="3"/>
      <c r="SFN854" s="3"/>
      <c r="SFO854" s="3"/>
      <c r="SFP854" s="3"/>
      <c r="SFQ854" s="3"/>
      <c r="SFR854" s="3"/>
      <c r="SFS854" s="3"/>
      <c r="SFT854" s="3"/>
      <c r="SFU854" s="3"/>
      <c r="SFV854" s="3"/>
      <c r="SFW854" s="3"/>
      <c r="SFX854" s="3"/>
      <c r="SFY854" s="3"/>
      <c r="SFZ854" s="3"/>
      <c r="SGA854" s="3"/>
      <c r="SGB854" s="3"/>
      <c r="SGC854" s="3"/>
      <c r="SGD854" s="3"/>
      <c r="SGE854" s="3"/>
      <c r="SGF854" s="3"/>
      <c r="SGG854" s="3"/>
      <c r="SGH854" s="3"/>
      <c r="SGI854" s="3"/>
      <c r="SGJ854" s="3"/>
      <c r="SGK854" s="3"/>
      <c r="SGL854" s="3"/>
      <c r="SGM854" s="3"/>
      <c r="SGN854" s="3"/>
      <c r="SGO854" s="3"/>
      <c r="SGP854" s="3"/>
      <c r="SGQ854" s="3"/>
      <c r="SGR854" s="3"/>
      <c r="SGS854" s="3"/>
      <c r="SGT854" s="3"/>
      <c r="SGU854" s="3"/>
      <c r="SGV854" s="3"/>
      <c r="SGW854" s="3"/>
      <c r="SGX854" s="3"/>
      <c r="SGY854" s="3"/>
      <c r="SGZ854" s="3"/>
      <c r="SHA854" s="3"/>
      <c r="SHB854" s="3"/>
      <c r="SHC854" s="3"/>
      <c r="SHD854" s="3"/>
      <c r="SHE854" s="3"/>
      <c r="SHF854" s="3"/>
      <c r="SHG854" s="3"/>
      <c r="SHH854" s="3"/>
      <c r="SHI854" s="3"/>
      <c r="SHJ854" s="3"/>
      <c r="SHK854" s="3"/>
      <c r="SHL854" s="3"/>
      <c r="SHM854" s="3"/>
      <c r="SHN854" s="3"/>
      <c r="SHO854" s="3"/>
      <c r="SHP854" s="3"/>
      <c r="SHQ854" s="3"/>
      <c r="SHR854" s="3"/>
      <c r="SHS854" s="3"/>
      <c r="SHT854" s="3"/>
      <c r="SHU854" s="3"/>
      <c r="SHV854" s="3"/>
      <c r="SHW854" s="3"/>
      <c r="SHX854" s="3"/>
      <c r="SHY854" s="3"/>
      <c r="SHZ854" s="3"/>
      <c r="SIA854" s="3"/>
      <c r="SIB854" s="3"/>
      <c r="SIC854" s="3"/>
      <c r="SID854" s="3"/>
      <c r="SIE854" s="3"/>
      <c r="SIF854" s="3"/>
      <c r="SIG854" s="3"/>
      <c r="SIH854" s="3"/>
      <c r="SII854" s="3"/>
      <c r="SIJ854" s="3"/>
      <c r="SIK854" s="3"/>
      <c r="SIL854" s="3"/>
      <c r="SIM854" s="3"/>
      <c r="SIN854" s="3"/>
      <c r="SIO854" s="3"/>
      <c r="SIP854" s="3"/>
      <c r="SIQ854" s="3"/>
      <c r="SIR854" s="3"/>
      <c r="SIS854" s="3"/>
      <c r="SIT854" s="3"/>
      <c r="SIU854" s="3"/>
      <c r="SIV854" s="3"/>
      <c r="SIW854" s="3"/>
      <c r="SIX854" s="3"/>
      <c r="SIY854" s="3"/>
      <c r="SIZ854" s="3"/>
      <c r="SJA854" s="3"/>
      <c r="SJB854" s="3"/>
      <c r="SJC854" s="3"/>
      <c r="SJD854" s="3"/>
      <c r="SJE854" s="3"/>
      <c r="SJF854" s="3"/>
      <c r="SJG854" s="3"/>
      <c r="SJH854" s="3"/>
      <c r="SJI854" s="3"/>
      <c r="SJJ854" s="3"/>
      <c r="SJK854" s="3"/>
      <c r="SJL854" s="3"/>
      <c r="SJM854" s="3"/>
      <c r="SJN854" s="3"/>
      <c r="SJO854" s="3"/>
      <c r="SJP854" s="3"/>
      <c r="SJQ854" s="3"/>
      <c r="SJR854" s="3"/>
      <c r="SJS854" s="3"/>
      <c r="SJT854" s="3"/>
      <c r="SJU854" s="3"/>
      <c r="SJV854" s="3"/>
      <c r="SJW854" s="3"/>
      <c r="SJX854" s="3"/>
      <c r="SJY854" s="3"/>
      <c r="SJZ854" s="3"/>
      <c r="SKA854" s="3"/>
      <c r="SKB854" s="3"/>
      <c r="SKC854" s="3"/>
      <c r="SKD854" s="3"/>
      <c r="SKE854" s="3"/>
      <c r="SKF854" s="3"/>
      <c r="SKG854" s="3"/>
      <c r="SKH854" s="3"/>
      <c r="SKI854" s="3"/>
      <c r="SKJ854" s="3"/>
      <c r="SKK854" s="3"/>
      <c r="SKL854" s="3"/>
      <c r="SKM854" s="3"/>
      <c r="SKN854" s="3"/>
      <c r="SKO854" s="3"/>
      <c r="SKP854" s="3"/>
      <c r="SKQ854" s="3"/>
      <c r="SKR854" s="3"/>
      <c r="SKS854" s="3"/>
      <c r="SKT854" s="3"/>
      <c r="SKU854" s="3"/>
      <c r="SKV854" s="3"/>
      <c r="SKW854" s="3"/>
      <c r="SKX854" s="3"/>
      <c r="SKY854" s="3"/>
      <c r="SKZ854" s="3"/>
      <c r="SLA854" s="3"/>
      <c r="SLB854" s="3"/>
      <c r="SLC854" s="3"/>
      <c r="SLD854" s="3"/>
      <c r="SLE854" s="3"/>
      <c r="SLF854" s="3"/>
      <c r="SLG854" s="3"/>
      <c r="SLH854" s="3"/>
      <c r="SLI854" s="3"/>
      <c r="SLJ854" s="3"/>
      <c r="SLK854" s="3"/>
      <c r="SLL854" s="3"/>
      <c r="SLM854" s="3"/>
      <c r="SLN854" s="3"/>
      <c r="SLO854" s="3"/>
      <c r="SLP854" s="3"/>
      <c r="SLQ854" s="3"/>
      <c r="SLR854" s="3"/>
      <c r="SLS854" s="3"/>
      <c r="SLT854" s="3"/>
      <c r="SLU854" s="3"/>
      <c r="SLV854" s="3"/>
      <c r="SLW854" s="3"/>
      <c r="SLX854" s="3"/>
      <c r="SLY854" s="3"/>
      <c r="SLZ854" s="3"/>
      <c r="SMA854" s="3"/>
      <c r="SMB854" s="3"/>
      <c r="SMC854" s="3"/>
      <c r="SMD854" s="3"/>
      <c r="SME854" s="3"/>
      <c r="SMF854" s="3"/>
      <c r="SMG854" s="3"/>
      <c r="SMH854" s="3"/>
      <c r="SMI854" s="3"/>
      <c r="SMJ854" s="3"/>
      <c r="SMK854" s="3"/>
      <c r="SML854" s="3"/>
      <c r="SMM854" s="3"/>
      <c r="SMN854" s="3"/>
      <c r="SMO854" s="3"/>
      <c r="SMP854" s="3"/>
      <c r="SMQ854" s="3"/>
      <c r="SMR854" s="3"/>
      <c r="SMS854" s="3"/>
      <c r="SMT854" s="3"/>
      <c r="SMU854" s="3"/>
      <c r="SMV854" s="3"/>
      <c r="SMW854" s="3"/>
      <c r="SMX854" s="3"/>
      <c r="SMY854" s="3"/>
      <c r="SMZ854" s="3"/>
      <c r="SNA854" s="3"/>
      <c r="SNB854" s="3"/>
      <c r="SNC854" s="3"/>
      <c r="SND854" s="3"/>
      <c r="SNE854" s="3"/>
      <c r="SNF854" s="3"/>
      <c r="SNG854" s="3"/>
      <c r="SNH854" s="3"/>
      <c r="SNI854" s="3"/>
      <c r="SNJ854" s="3"/>
      <c r="SNK854" s="3"/>
      <c r="SNL854" s="3"/>
      <c r="SNM854" s="3"/>
      <c r="SNN854" s="3"/>
      <c r="SNO854" s="3"/>
      <c r="SNP854" s="3"/>
      <c r="SNQ854" s="3"/>
      <c r="SNR854" s="3"/>
      <c r="SNS854" s="3"/>
      <c r="SNT854" s="3"/>
      <c r="SNU854" s="3"/>
      <c r="SNV854" s="3"/>
      <c r="SNW854" s="3"/>
      <c r="SNX854" s="3"/>
      <c r="SNY854" s="3"/>
      <c r="SNZ854" s="3"/>
      <c r="SOA854" s="3"/>
      <c r="SOB854" s="3"/>
      <c r="SOC854" s="3"/>
      <c r="SOD854" s="3"/>
      <c r="SOE854" s="3"/>
      <c r="SOF854" s="3"/>
      <c r="SOG854" s="3"/>
      <c r="SOH854" s="3"/>
      <c r="SOI854" s="3"/>
      <c r="SOJ854" s="3"/>
      <c r="SOK854" s="3"/>
      <c r="SOL854" s="3"/>
      <c r="SOM854" s="3"/>
      <c r="SON854" s="3"/>
      <c r="SOO854" s="3"/>
      <c r="SOP854" s="3"/>
      <c r="SOQ854" s="3"/>
      <c r="SOR854" s="3"/>
      <c r="SOS854" s="3"/>
      <c r="SOT854" s="3"/>
      <c r="SOU854" s="3"/>
      <c r="SOV854" s="3"/>
      <c r="SOW854" s="3"/>
      <c r="SOX854" s="3"/>
      <c r="SOY854" s="3"/>
      <c r="SOZ854" s="3"/>
      <c r="SPA854" s="3"/>
      <c r="SPB854" s="3"/>
      <c r="SPC854" s="3"/>
      <c r="SPD854" s="3"/>
      <c r="SPE854" s="3"/>
      <c r="SPF854" s="3"/>
      <c r="SPG854" s="3"/>
      <c r="SPH854" s="3"/>
      <c r="SPI854" s="3"/>
      <c r="SPJ854" s="3"/>
      <c r="SPK854" s="3"/>
      <c r="SPL854" s="3"/>
      <c r="SPM854" s="3"/>
      <c r="SPN854" s="3"/>
      <c r="SPO854" s="3"/>
      <c r="SPP854" s="3"/>
      <c r="SPQ854" s="3"/>
      <c r="SPR854" s="3"/>
      <c r="SPS854" s="3"/>
      <c r="SPT854" s="3"/>
      <c r="SPU854" s="3"/>
      <c r="SPV854" s="3"/>
      <c r="SPW854" s="3"/>
      <c r="SPX854" s="3"/>
      <c r="SPY854" s="3"/>
      <c r="SPZ854" s="3"/>
      <c r="SQA854" s="3"/>
      <c r="SQB854" s="3"/>
      <c r="SQC854" s="3"/>
      <c r="SQD854" s="3"/>
      <c r="SQE854" s="3"/>
      <c r="SQF854" s="3"/>
      <c r="SQG854" s="3"/>
      <c r="SQH854" s="3"/>
      <c r="SQI854" s="3"/>
      <c r="SQJ854" s="3"/>
      <c r="SQK854" s="3"/>
      <c r="SQL854" s="3"/>
      <c r="SQM854" s="3"/>
      <c r="SQN854" s="3"/>
      <c r="SQO854" s="3"/>
      <c r="SQP854" s="3"/>
      <c r="SQQ854" s="3"/>
      <c r="SQR854" s="3"/>
      <c r="SQS854" s="3"/>
      <c r="SQT854" s="3"/>
      <c r="SQU854" s="3"/>
      <c r="SQV854" s="3"/>
      <c r="SQW854" s="3"/>
      <c r="SQX854" s="3"/>
      <c r="SQY854" s="3"/>
      <c r="SQZ854" s="3"/>
      <c r="SRA854" s="3"/>
      <c r="SRB854" s="3"/>
      <c r="SRC854" s="3"/>
      <c r="SRD854" s="3"/>
      <c r="SRE854" s="3"/>
      <c r="SRF854" s="3"/>
      <c r="SRG854" s="3"/>
      <c r="SRH854" s="3"/>
      <c r="SRI854" s="3"/>
      <c r="SRJ854" s="3"/>
      <c r="SRK854" s="3"/>
      <c r="SRL854" s="3"/>
      <c r="SRM854" s="3"/>
      <c r="SRN854" s="3"/>
      <c r="SRO854" s="3"/>
      <c r="SRP854" s="3"/>
      <c r="SRQ854" s="3"/>
      <c r="SRR854" s="3"/>
      <c r="SRS854" s="3"/>
      <c r="SRT854" s="3"/>
      <c r="SRU854" s="3"/>
      <c r="SRV854" s="3"/>
      <c r="SRW854" s="3"/>
      <c r="SRX854" s="3"/>
      <c r="SRY854" s="3"/>
      <c r="SRZ854" s="3"/>
      <c r="SSA854" s="3"/>
      <c r="SSB854" s="3"/>
      <c r="SSC854" s="3"/>
      <c r="SSD854" s="3"/>
      <c r="SSE854" s="3"/>
      <c r="SSF854" s="3"/>
      <c r="SSG854" s="3"/>
      <c r="SSH854" s="3"/>
      <c r="SSI854" s="3"/>
      <c r="SSJ854" s="3"/>
      <c r="SSK854" s="3"/>
      <c r="SSL854" s="3"/>
      <c r="SSM854" s="3"/>
      <c r="SSN854" s="3"/>
      <c r="SSO854" s="3"/>
      <c r="SSP854" s="3"/>
      <c r="SSQ854" s="3"/>
      <c r="SSR854" s="3"/>
      <c r="SSS854" s="3"/>
      <c r="SST854" s="3"/>
      <c r="SSU854" s="3"/>
      <c r="SSV854" s="3"/>
      <c r="SSW854" s="3"/>
      <c r="SSX854" s="3"/>
      <c r="SSY854" s="3"/>
      <c r="SSZ854" s="3"/>
      <c r="STA854" s="3"/>
      <c r="STB854" s="3"/>
      <c r="STC854" s="3"/>
      <c r="STD854" s="3"/>
      <c r="STE854" s="3"/>
      <c r="STF854" s="3"/>
      <c r="STG854" s="3"/>
      <c r="STH854" s="3"/>
      <c r="STI854" s="3"/>
      <c r="STJ854" s="3"/>
      <c r="STK854" s="3"/>
      <c r="STL854" s="3"/>
      <c r="STM854" s="3"/>
      <c r="STN854" s="3"/>
      <c r="STO854" s="3"/>
      <c r="STP854" s="3"/>
      <c r="STQ854" s="3"/>
      <c r="STR854" s="3"/>
      <c r="STS854" s="3"/>
      <c r="STT854" s="3"/>
      <c r="STU854" s="3"/>
      <c r="STV854" s="3"/>
      <c r="STW854" s="3"/>
      <c r="STX854" s="3"/>
      <c r="STY854" s="3"/>
      <c r="STZ854" s="3"/>
      <c r="SUA854" s="3"/>
      <c r="SUB854" s="3"/>
      <c r="SUC854" s="3"/>
      <c r="SUD854" s="3"/>
      <c r="SUE854" s="3"/>
      <c r="SUF854" s="3"/>
      <c r="SUG854" s="3"/>
      <c r="SUH854" s="3"/>
      <c r="SUI854" s="3"/>
      <c r="SUJ854" s="3"/>
      <c r="SUK854" s="3"/>
      <c r="SUL854" s="3"/>
      <c r="SUM854" s="3"/>
      <c r="SUN854" s="3"/>
      <c r="SUO854" s="3"/>
      <c r="SUP854" s="3"/>
      <c r="SUQ854" s="3"/>
      <c r="SUR854" s="3"/>
      <c r="SUS854" s="3"/>
      <c r="SUT854" s="3"/>
      <c r="SUU854" s="3"/>
      <c r="SUV854" s="3"/>
      <c r="SUW854" s="3"/>
      <c r="SUX854" s="3"/>
      <c r="SUY854" s="3"/>
      <c r="SUZ854" s="3"/>
      <c r="SVA854" s="3"/>
      <c r="SVB854" s="3"/>
      <c r="SVC854" s="3"/>
      <c r="SVD854" s="3"/>
      <c r="SVE854" s="3"/>
      <c r="SVF854" s="3"/>
      <c r="SVG854" s="3"/>
      <c r="SVH854" s="3"/>
      <c r="SVI854" s="3"/>
      <c r="SVJ854" s="3"/>
      <c r="SVK854" s="3"/>
      <c r="SVL854" s="3"/>
      <c r="SVM854" s="3"/>
      <c r="SVN854" s="3"/>
      <c r="SVO854" s="3"/>
      <c r="SVP854" s="3"/>
      <c r="SVQ854" s="3"/>
      <c r="SVR854" s="3"/>
      <c r="SVS854" s="3"/>
      <c r="SVT854" s="3"/>
      <c r="SVU854" s="3"/>
      <c r="SVV854" s="3"/>
      <c r="SVW854" s="3"/>
      <c r="SVX854" s="3"/>
      <c r="SVY854" s="3"/>
      <c r="SVZ854" s="3"/>
      <c r="SWA854" s="3"/>
      <c r="SWB854" s="3"/>
      <c r="SWC854" s="3"/>
      <c r="SWD854" s="3"/>
      <c r="SWE854" s="3"/>
      <c r="SWF854" s="3"/>
      <c r="SWG854" s="3"/>
      <c r="SWH854" s="3"/>
      <c r="SWI854" s="3"/>
      <c r="SWJ854" s="3"/>
      <c r="SWK854" s="3"/>
      <c r="SWL854" s="3"/>
      <c r="SWM854" s="3"/>
      <c r="SWN854" s="3"/>
      <c r="SWO854" s="3"/>
      <c r="SWP854" s="3"/>
      <c r="SWQ854" s="3"/>
      <c r="SWR854" s="3"/>
      <c r="SWS854" s="3"/>
      <c r="SWT854" s="3"/>
      <c r="SWU854" s="3"/>
      <c r="SWV854" s="3"/>
      <c r="SWW854" s="3"/>
      <c r="SWX854" s="3"/>
      <c r="SWY854" s="3"/>
      <c r="SWZ854" s="3"/>
      <c r="SXA854" s="3"/>
      <c r="SXB854" s="3"/>
      <c r="SXC854" s="3"/>
      <c r="SXD854" s="3"/>
      <c r="SXE854" s="3"/>
      <c r="SXF854" s="3"/>
      <c r="SXG854" s="3"/>
      <c r="SXH854" s="3"/>
      <c r="SXI854" s="3"/>
      <c r="SXJ854" s="3"/>
      <c r="SXK854" s="3"/>
      <c r="SXL854" s="3"/>
      <c r="SXM854" s="3"/>
      <c r="SXN854" s="3"/>
      <c r="SXO854" s="3"/>
      <c r="SXP854" s="3"/>
      <c r="SXQ854" s="3"/>
      <c r="SXR854" s="3"/>
      <c r="SXS854" s="3"/>
      <c r="SXT854" s="3"/>
      <c r="SXU854" s="3"/>
      <c r="SXV854" s="3"/>
      <c r="SXW854" s="3"/>
      <c r="SXX854" s="3"/>
      <c r="SXY854" s="3"/>
      <c r="SXZ854" s="3"/>
      <c r="SYA854" s="3"/>
      <c r="SYB854" s="3"/>
      <c r="SYC854" s="3"/>
      <c r="SYD854" s="3"/>
      <c r="SYE854" s="3"/>
      <c r="SYF854" s="3"/>
      <c r="SYG854" s="3"/>
      <c r="SYH854" s="3"/>
      <c r="SYI854" s="3"/>
      <c r="SYJ854" s="3"/>
      <c r="SYK854" s="3"/>
      <c r="SYL854" s="3"/>
      <c r="SYM854" s="3"/>
      <c r="SYN854" s="3"/>
      <c r="SYO854" s="3"/>
      <c r="SYP854" s="3"/>
      <c r="SYQ854" s="3"/>
      <c r="SYR854" s="3"/>
      <c r="SYS854" s="3"/>
      <c r="SYT854" s="3"/>
      <c r="SYU854" s="3"/>
      <c r="SYV854" s="3"/>
      <c r="SYW854" s="3"/>
      <c r="SYX854" s="3"/>
      <c r="SYY854" s="3"/>
      <c r="SYZ854" s="3"/>
      <c r="SZA854" s="3"/>
      <c r="SZB854" s="3"/>
      <c r="SZC854" s="3"/>
      <c r="SZD854" s="3"/>
      <c r="SZE854" s="3"/>
      <c r="SZF854" s="3"/>
      <c r="SZG854" s="3"/>
      <c r="SZH854" s="3"/>
      <c r="SZI854" s="3"/>
      <c r="SZJ854" s="3"/>
      <c r="SZK854" s="3"/>
      <c r="SZL854" s="3"/>
      <c r="SZM854" s="3"/>
      <c r="SZN854" s="3"/>
      <c r="SZO854" s="3"/>
      <c r="SZP854" s="3"/>
      <c r="SZQ854" s="3"/>
      <c r="SZR854" s="3"/>
      <c r="SZS854" s="3"/>
      <c r="SZT854" s="3"/>
      <c r="SZU854" s="3"/>
      <c r="SZV854" s="3"/>
      <c r="SZW854" s="3"/>
      <c r="SZX854" s="3"/>
      <c r="SZY854" s="3"/>
      <c r="SZZ854" s="3"/>
      <c r="TAA854" s="3"/>
      <c r="TAB854" s="3"/>
      <c r="TAC854" s="3"/>
      <c r="TAD854" s="3"/>
      <c r="TAE854" s="3"/>
      <c r="TAF854" s="3"/>
      <c r="TAG854" s="3"/>
      <c r="TAH854" s="3"/>
      <c r="TAI854" s="3"/>
      <c r="TAJ854" s="3"/>
      <c r="TAK854" s="3"/>
      <c r="TAL854" s="3"/>
      <c r="TAM854" s="3"/>
      <c r="TAN854" s="3"/>
      <c r="TAO854" s="3"/>
      <c r="TAP854" s="3"/>
      <c r="TAQ854" s="3"/>
      <c r="TAR854" s="3"/>
      <c r="TAS854" s="3"/>
      <c r="TAT854" s="3"/>
      <c r="TAU854" s="3"/>
      <c r="TAV854" s="3"/>
      <c r="TAW854" s="3"/>
      <c r="TAX854" s="3"/>
      <c r="TAY854" s="3"/>
      <c r="TAZ854" s="3"/>
      <c r="TBA854" s="3"/>
      <c r="TBB854" s="3"/>
      <c r="TBC854" s="3"/>
      <c r="TBD854" s="3"/>
      <c r="TBE854" s="3"/>
      <c r="TBF854" s="3"/>
      <c r="TBG854" s="3"/>
      <c r="TBH854" s="3"/>
      <c r="TBI854" s="3"/>
      <c r="TBJ854" s="3"/>
      <c r="TBK854" s="3"/>
      <c r="TBL854" s="3"/>
      <c r="TBM854" s="3"/>
      <c r="TBN854" s="3"/>
      <c r="TBO854" s="3"/>
      <c r="TBP854" s="3"/>
      <c r="TBQ854" s="3"/>
      <c r="TBR854" s="3"/>
      <c r="TBS854" s="3"/>
      <c r="TBT854" s="3"/>
      <c r="TBU854" s="3"/>
      <c r="TBV854" s="3"/>
      <c r="TBW854" s="3"/>
      <c r="TBX854" s="3"/>
      <c r="TBY854" s="3"/>
      <c r="TBZ854" s="3"/>
      <c r="TCA854" s="3"/>
      <c r="TCB854" s="3"/>
      <c r="TCC854" s="3"/>
      <c r="TCD854" s="3"/>
      <c r="TCE854" s="3"/>
      <c r="TCF854" s="3"/>
      <c r="TCG854" s="3"/>
      <c r="TCH854" s="3"/>
      <c r="TCI854" s="3"/>
      <c r="TCJ854" s="3"/>
      <c r="TCK854" s="3"/>
      <c r="TCL854" s="3"/>
      <c r="TCM854" s="3"/>
      <c r="TCN854" s="3"/>
      <c r="TCO854" s="3"/>
      <c r="TCP854" s="3"/>
      <c r="TCQ854" s="3"/>
      <c r="TCR854" s="3"/>
      <c r="TCS854" s="3"/>
      <c r="TCT854" s="3"/>
      <c r="TCU854" s="3"/>
      <c r="TCV854" s="3"/>
      <c r="TCW854" s="3"/>
      <c r="TCX854" s="3"/>
      <c r="TCY854" s="3"/>
      <c r="TCZ854" s="3"/>
      <c r="TDA854" s="3"/>
      <c r="TDB854" s="3"/>
      <c r="TDC854" s="3"/>
      <c r="TDD854" s="3"/>
      <c r="TDE854" s="3"/>
      <c r="TDF854" s="3"/>
      <c r="TDG854" s="3"/>
      <c r="TDH854" s="3"/>
      <c r="TDI854" s="3"/>
      <c r="TDJ854" s="3"/>
      <c r="TDK854" s="3"/>
      <c r="TDL854" s="3"/>
      <c r="TDM854" s="3"/>
      <c r="TDN854" s="3"/>
      <c r="TDO854" s="3"/>
      <c r="TDP854" s="3"/>
      <c r="TDQ854" s="3"/>
      <c r="TDR854" s="3"/>
      <c r="TDS854" s="3"/>
      <c r="TDT854" s="3"/>
      <c r="TDU854" s="3"/>
      <c r="TDV854" s="3"/>
      <c r="TDW854" s="3"/>
      <c r="TDX854" s="3"/>
      <c r="TDY854" s="3"/>
      <c r="TDZ854" s="3"/>
      <c r="TEA854" s="3"/>
      <c r="TEB854" s="3"/>
      <c r="TEC854" s="3"/>
      <c r="TED854" s="3"/>
      <c r="TEE854" s="3"/>
      <c r="TEF854" s="3"/>
      <c r="TEG854" s="3"/>
      <c r="TEH854" s="3"/>
      <c r="TEI854" s="3"/>
      <c r="TEJ854" s="3"/>
      <c r="TEK854" s="3"/>
      <c r="TEL854" s="3"/>
      <c r="TEM854" s="3"/>
      <c r="TEN854" s="3"/>
      <c r="TEO854" s="3"/>
      <c r="TEP854" s="3"/>
      <c r="TEQ854" s="3"/>
      <c r="TER854" s="3"/>
      <c r="TES854" s="3"/>
      <c r="TET854" s="3"/>
      <c r="TEU854" s="3"/>
      <c r="TEV854" s="3"/>
      <c r="TEW854" s="3"/>
      <c r="TEX854" s="3"/>
      <c r="TEY854" s="3"/>
      <c r="TEZ854" s="3"/>
      <c r="TFA854" s="3"/>
      <c r="TFB854" s="3"/>
      <c r="TFC854" s="3"/>
      <c r="TFD854" s="3"/>
      <c r="TFE854" s="3"/>
      <c r="TFF854" s="3"/>
      <c r="TFG854" s="3"/>
      <c r="TFH854" s="3"/>
      <c r="TFI854" s="3"/>
      <c r="TFJ854" s="3"/>
      <c r="TFK854" s="3"/>
      <c r="TFL854" s="3"/>
      <c r="TFM854" s="3"/>
      <c r="TFN854" s="3"/>
      <c r="TFO854" s="3"/>
      <c r="TFP854" s="3"/>
      <c r="TFQ854" s="3"/>
      <c r="TFR854" s="3"/>
      <c r="TFS854" s="3"/>
      <c r="TFT854" s="3"/>
      <c r="TFU854" s="3"/>
      <c r="TFV854" s="3"/>
      <c r="TFW854" s="3"/>
      <c r="TFX854" s="3"/>
      <c r="TFY854" s="3"/>
      <c r="TFZ854" s="3"/>
      <c r="TGA854" s="3"/>
      <c r="TGB854" s="3"/>
      <c r="TGC854" s="3"/>
      <c r="TGD854" s="3"/>
      <c r="TGE854" s="3"/>
      <c r="TGF854" s="3"/>
      <c r="TGG854" s="3"/>
      <c r="TGH854" s="3"/>
      <c r="TGI854" s="3"/>
      <c r="TGJ854" s="3"/>
      <c r="TGK854" s="3"/>
      <c r="TGL854" s="3"/>
      <c r="TGM854" s="3"/>
      <c r="TGN854" s="3"/>
      <c r="TGO854" s="3"/>
      <c r="TGP854" s="3"/>
      <c r="TGQ854" s="3"/>
      <c r="TGR854" s="3"/>
      <c r="TGS854" s="3"/>
      <c r="TGT854" s="3"/>
      <c r="TGU854" s="3"/>
      <c r="TGV854" s="3"/>
      <c r="TGW854" s="3"/>
      <c r="TGX854" s="3"/>
      <c r="TGY854" s="3"/>
      <c r="TGZ854" s="3"/>
      <c r="THA854" s="3"/>
      <c r="THB854" s="3"/>
      <c r="THC854" s="3"/>
      <c r="THD854" s="3"/>
      <c r="THE854" s="3"/>
      <c r="THF854" s="3"/>
      <c r="THG854" s="3"/>
      <c r="THH854" s="3"/>
      <c r="THI854" s="3"/>
      <c r="THJ854" s="3"/>
      <c r="THK854" s="3"/>
      <c r="THL854" s="3"/>
      <c r="THM854" s="3"/>
      <c r="THN854" s="3"/>
      <c r="THO854" s="3"/>
      <c r="THP854" s="3"/>
      <c r="THQ854" s="3"/>
      <c r="THR854" s="3"/>
      <c r="THS854" s="3"/>
      <c r="THT854" s="3"/>
      <c r="THU854" s="3"/>
      <c r="THV854" s="3"/>
      <c r="THW854" s="3"/>
      <c r="THX854" s="3"/>
      <c r="THY854" s="3"/>
      <c r="THZ854" s="3"/>
      <c r="TIA854" s="3"/>
      <c r="TIB854" s="3"/>
      <c r="TIC854" s="3"/>
      <c r="TID854" s="3"/>
      <c r="TIE854" s="3"/>
      <c r="TIF854" s="3"/>
      <c r="TIG854" s="3"/>
      <c r="TIH854" s="3"/>
      <c r="TII854" s="3"/>
      <c r="TIJ854" s="3"/>
      <c r="TIK854" s="3"/>
      <c r="TIL854" s="3"/>
      <c r="TIM854" s="3"/>
      <c r="TIN854" s="3"/>
      <c r="TIO854" s="3"/>
      <c r="TIP854" s="3"/>
      <c r="TIQ854" s="3"/>
      <c r="TIR854" s="3"/>
      <c r="TIS854" s="3"/>
      <c r="TIT854" s="3"/>
      <c r="TIU854" s="3"/>
      <c r="TIV854" s="3"/>
      <c r="TIW854" s="3"/>
      <c r="TIX854" s="3"/>
      <c r="TIY854" s="3"/>
      <c r="TIZ854" s="3"/>
      <c r="TJA854" s="3"/>
      <c r="TJB854" s="3"/>
      <c r="TJC854" s="3"/>
      <c r="TJD854" s="3"/>
      <c r="TJE854" s="3"/>
      <c r="TJF854" s="3"/>
      <c r="TJG854" s="3"/>
      <c r="TJH854" s="3"/>
      <c r="TJI854" s="3"/>
      <c r="TJJ854" s="3"/>
      <c r="TJK854" s="3"/>
      <c r="TJL854" s="3"/>
      <c r="TJM854" s="3"/>
      <c r="TJN854" s="3"/>
      <c r="TJO854" s="3"/>
      <c r="TJP854" s="3"/>
      <c r="TJQ854" s="3"/>
      <c r="TJR854" s="3"/>
      <c r="TJS854" s="3"/>
      <c r="TJT854" s="3"/>
      <c r="TJU854" s="3"/>
      <c r="TJV854" s="3"/>
      <c r="TJW854" s="3"/>
      <c r="TJX854" s="3"/>
      <c r="TJY854" s="3"/>
      <c r="TJZ854" s="3"/>
      <c r="TKA854" s="3"/>
      <c r="TKB854" s="3"/>
      <c r="TKC854" s="3"/>
      <c r="TKD854" s="3"/>
      <c r="TKE854" s="3"/>
      <c r="TKF854" s="3"/>
      <c r="TKG854" s="3"/>
      <c r="TKH854" s="3"/>
      <c r="TKI854" s="3"/>
      <c r="TKJ854" s="3"/>
      <c r="TKK854" s="3"/>
      <c r="TKL854" s="3"/>
      <c r="TKM854" s="3"/>
      <c r="TKN854" s="3"/>
      <c r="TKO854" s="3"/>
      <c r="TKP854" s="3"/>
      <c r="TKQ854" s="3"/>
      <c r="TKR854" s="3"/>
      <c r="TKS854" s="3"/>
      <c r="TKT854" s="3"/>
      <c r="TKU854" s="3"/>
      <c r="TKV854" s="3"/>
      <c r="TKW854" s="3"/>
      <c r="TKX854" s="3"/>
      <c r="TKY854" s="3"/>
      <c r="TKZ854" s="3"/>
      <c r="TLA854" s="3"/>
      <c r="TLB854" s="3"/>
      <c r="TLC854" s="3"/>
      <c r="TLD854" s="3"/>
      <c r="TLE854" s="3"/>
      <c r="TLF854" s="3"/>
      <c r="TLG854" s="3"/>
      <c r="TLH854" s="3"/>
      <c r="TLI854" s="3"/>
      <c r="TLJ854" s="3"/>
      <c r="TLK854" s="3"/>
      <c r="TLL854" s="3"/>
      <c r="TLM854" s="3"/>
      <c r="TLN854" s="3"/>
      <c r="TLO854" s="3"/>
      <c r="TLP854" s="3"/>
      <c r="TLQ854" s="3"/>
      <c r="TLR854" s="3"/>
      <c r="TLS854" s="3"/>
      <c r="TLT854" s="3"/>
      <c r="TLU854" s="3"/>
      <c r="TLV854" s="3"/>
      <c r="TLW854" s="3"/>
      <c r="TLX854" s="3"/>
      <c r="TLY854" s="3"/>
      <c r="TLZ854" s="3"/>
      <c r="TMA854" s="3"/>
      <c r="TMB854" s="3"/>
      <c r="TMC854" s="3"/>
      <c r="TMD854" s="3"/>
      <c r="TME854" s="3"/>
      <c r="TMF854" s="3"/>
      <c r="TMG854" s="3"/>
      <c r="TMH854" s="3"/>
      <c r="TMI854" s="3"/>
      <c r="TMJ854" s="3"/>
      <c r="TMK854" s="3"/>
      <c r="TML854" s="3"/>
      <c r="TMM854" s="3"/>
      <c r="TMN854" s="3"/>
      <c r="TMO854" s="3"/>
      <c r="TMP854" s="3"/>
      <c r="TMQ854" s="3"/>
      <c r="TMR854" s="3"/>
      <c r="TMS854" s="3"/>
      <c r="TMT854" s="3"/>
      <c r="TMU854" s="3"/>
      <c r="TMV854" s="3"/>
      <c r="TMW854" s="3"/>
      <c r="TMX854" s="3"/>
      <c r="TMY854" s="3"/>
      <c r="TMZ854" s="3"/>
      <c r="TNA854" s="3"/>
      <c r="TNB854" s="3"/>
      <c r="TNC854" s="3"/>
      <c r="TND854" s="3"/>
      <c r="TNE854" s="3"/>
      <c r="TNF854" s="3"/>
      <c r="TNG854" s="3"/>
      <c r="TNH854" s="3"/>
      <c r="TNI854" s="3"/>
      <c r="TNJ854" s="3"/>
      <c r="TNK854" s="3"/>
      <c r="TNL854" s="3"/>
      <c r="TNM854" s="3"/>
      <c r="TNN854" s="3"/>
      <c r="TNO854" s="3"/>
      <c r="TNP854" s="3"/>
      <c r="TNQ854" s="3"/>
      <c r="TNR854" s="3"/>
      <c r="TNS854" s="3"/>
      <c r="TNT854" s="3"/>
      <c r="TNU854" s="3"/>
      <c r="TNV854" s="3"/>
      <c r="TNW854" s="3"/>
      <c r="TNX854" s="3"/>
      <c r="TNY854" s="3"/>
      <c r="TNZ854" s="3"/>
      <c r="TOA854" s="3"/>
      <c r="TOB854" s="3"/>
      <c r="TOC854" s="3"/>
      <c r="TOD854" s="3"/>
      <c r="TOE854" s="3"/>
      <c r="TOF854" s="3"/>
      <c r="TOG854" s="3"/>
      <c r="TOH854" s="3"/>
      <c r="TOI854" s="3"/>
      <c r="TOJ854" s="3"/>
      <c r="TOK854" s="3"/>
      <c r="TOL854" s="3"/>
      <c r="TOM854" s="3"/>
      <c r="TON854" s="3"/>
      <c r="TOO854" s="3"/>
      <c r="TOP854" s="3"/>
      <c r="TOQ854" s="3"/>
      <c r="TOR854" s="3"/>
      <c r="TOS854" s="3"/>
      <c r="TOT854" s="3"/>
      <c r="TOU854" s="3"/>
      <c r="TOV854" s="3"/>
      <c r="TOW854" s="3"/>
      <c r="TOX854" s="3"/>
      <c r="TOY854" s="3"/>
      <c r="TOZ854" s="3"/>
      <c r="TPA854" s="3"/>
      <c r="TPB854" s="3"/>
      <c r="TPC854" s="3"/>
      <c r="TPD854" s="3"/>
      <c r="TPE854" s="3"/>
      <c r="TPF854" s="3"/>
      <c r="TPG854" s="3"/>
      <c r="TPH854" s="3"/>
      <c r="TPI854" s="3"/>
      <c r="TPJ854" s="3"/>
      <c r="TPK854" s="3"/>
      <c r="TPL854" s="3"/>
      <c r="TPM854" s="3"/>
      <c r="TPN854" s="3"/>
      <c r="TPO854" s="3"/>
      <c r="TPP854" s="3"/>
      <c r="TPQ854" s="3"/>
      <c r="TPR854" s="3"/>
      <c r="TPS854" s="3"/>
      <c r="TPT854" s="3"/>
      <c r="TPU854" s="3"/>
      <c r="TPV854" s="3"/>
      <c r="TPW854" s="3"/>
      <c r="TPX854" s="3"/>
      <c r="TPY854" s="3"/>
      <c r="TPZ854" s="3"/>
      <c r="TQA854" s="3"/>
      <c r="TQB854" s="3"/>
      <c r="TQC854" s="3"/>
      <c r="TQD854" s="3"/>
      <c r="TQE854" s="3"/>
      <c r="TQF854" s="3"/>
      <c r="TQG854" s="3"/>
      <c r="TQH854" s="3"/>
      <c r="TQI854" s="3"/>
      <c r="TQJ854" s="3"/>
      <c r="TQK854" s="3"/>
      <c r="TQL854" s="3"/>
      <c r="TQM854" s="3"/>
      <c r="TQN854" s="3"/>
      <c r="TQO854" s="3"/>
      <c r="TQP854" s="3"/>
      <c r="TQQ854" s="3"/>
      <c r="TQR854" s="3"/>
      <c r="TQS854" s="3"/>
      <c r="TQT854" s="3"/>
      <c r="TQU854" s="3"/>
      <c r="TQV854" s="3"/>
      <c r="TQW854" s="3"/>
      <c r="TQX854" s="3"/>
      <c r="TQY854" s="3"/>
      <c r="TQZ854" s="3"/>
      <c r="TRA854" s="3"/>
      <c r="TRB854" s="3"/>
      <c r="TRC854" s="3"/>
      <c r="TRD854" s="3"/>
      <c r="TRE854" s="3"/>
      <c r="TRF854" s="3"/>
      <c r="TRG854" s="3"/>
      <c r="TRH854" s="3"/>
      <c r="TRI854" s="3"/>
      <c r="TRJ854" s="3"/>
      <c r="TRK854" s="3"/>
      <c r="TRL854" s="3"/>
      <c r="TRM854" s="3"/>
      <c r="TRN854" s="3"/>
      <c r="TRO854" s="3"/>
      <c r="TRP854" s="3"/>
      <c r="TRQ854" s="3"/>
      <c r="TRR854" s="3"/>
      <c r="TRS854" s="3"/>
      <c r="TRT854" s="3"/>
      <c r="TRU854" s="3"/>
      <c r="TRV854" s="3"/>
      <c r="TRW854" s="3"/>
      <c r="TRX854" s="3"/>
      <c r="TRY854" s="3"/>
      <c r="TRZ854" s="3"/>
      <c r="TSA854" s="3"/>
      <c r="TSB854" s="3"/>
      <c r="TSC854" s="3"/>
      <c r="TSD854" s="3"/>
      <c r="TSE854" s="3"/>
      <c r="TSF854" s="3"/>
      <c r="TSG854" s="3"/>
      <c r="TSH854" s="3"/>
      <c r="TSI854" s="3"/>
      <c r="TSJ854" s="3"/>
      <c r="TSK854" s="3"/>
      <c r="TSL854" s="3"/>
      <c r="TSM854" s="3"/>
      <c r="TSN854" s="3"/>
      <c r="TSO854" s="3"/>
      <c r="TSP854" s="3"/>
      <c r="TSQ854" s="3"/>
      <c r="TSR854" s="3"/>
      <c r="TSS854" s="3"/>
      <c r="TST854" s="3"/>
      <c r="TSU854" s="3"/>
      <c r="TSV854" s="3"/>
      <c r="TSW854" s="3"/>
      <c r="TSX854" s="3"/>
      <c r="TSY854" s="3"/>
      <c r="TSZ854" s="3"/>
      <c r="TTA854" s="3"/>
      <c r="TTB854" s="3"/>
      <c r="TTC854" s="3"/>
      <c r="TTD854" s="3"/>
      <c r="TTE854" s="3"/>
      <c r="TTF854" s="3"/>
      <c r="TTG854" s="3"/>
      <c r="TTH854" s="3"/>
      <c r="TTI854" s="3"/>
      <c r="TTJ854" s="3"/>
      <c r="TTK854" s="3"/>
      <c r="TTL854" s="3"/>
      <c r="TTM854" s="3"/>
      <c r="TTN854" s="3"/>
      <c r="TTO854" s="3"/>
      <c r="TTP854" s="3"/>
      <c r="TTQ854" s="3"/>
      <c r="TTR854" s="3"/>
      <c r="TTS854" s="3"/>
      <c r="TTT854" s="3"/>
      <c r="TTU854" s="3"/>
      <c r="TTV854" s="3"/>
      <c r="TTW854" s="3"/>
      <c r="TTX854" s="3"/>
      <c r="TTY854" s="3"/>
      <c r="TTZ854" s="3"/>
      <c r="TUA854" s="3"/>
      <c r="TUB854" s="3"/>
      <c r="TUC854" s="3"/>
      <c r="TUD854" s="3"/>
      <c r="TUE854" s="3"/>
      <c r="TUF854" s="3"/>
      <c r="TUG854" s="3"/>
      <c r="TUH854" s="3"/>
      <c r="TUI854" s="3"/>
      <c r="TUJ854" s="3"/>
      <c r="TUK854" s="3"/>
      <c r="TUL854" s="3"/>
      <c r="TUM854" s="3"/>
      <c r="TUN854" s="3"/>
      <c r="TUO854" s="3"/>
      <c r="TUP854" s="3"/>
      <c r="TUQ854" s="3"/>
      <c r="TUR854" s="3"/>
      <c r="TUS854" s="3"/>
      <c r="TUT854" s="3"/>
      <c r="TUU854" s="3"/>
      <c r="TUV854" s="3"/>
      <c r="TUW854" s="3"/>
      <c r="TUX854" s="3"/>
      <c r="TUY854" s="3"/>
      <c r="TUZ854" s="3"/>
      <c r="TVA854" s="3"/>
      <c r="TVB854" s="3"/>
      <c r="TVC854" s="3"/>
      <c r="TVD854" s="3"/>
      <c r="TVE854" s="3"/>
      <c r="TVF854" s="3"/>
      <c r="TVG854" s="3"/>
      <c r="TVH854" s="3"/>
      <c r="TVI854" s="3"/>
      <c r="TVJ854" s="3"/>
      <c r="TVK854" s="3"/>
      <c r="TVL854" s="3"/>
      <c r="TVM854" s="3"/>
      <c r="TVN854" s="3"/>
      <c r="TVO854" s="3"/>
      <c r="TVP854" s="3"/>
      <c r="TVQ854" s="3"/>
      <c r="TVR854" s="3"/>
      <c r="TVS854" s="3"/>
      <c r="TVT854" s="3"/>
      <c r="TVU854" s="3"/>
      <c r="TVV854" s="3"/>
      <c r="TVW854" s="3"/>
      <c r="TVX854" s="3"/>
      <c r="TVY854" s="3"/>
      <c r="TVZ854" s="3"/>
      <c r="TWA854" s="3"/>
      <c r="TWB854" s="3"/>
      <c r="TWC854" s="3"/>
      <c r="TWD854" s="3"/>
      <c r="TWE854" s="3"/>
      <c r="TWF854" s="3"/>
      <c r="TWG854" s="3"/>
      <c r="TWH854" s="3"/>
      <c r="TWI854" s="3"/>
      <c r="TWJ854" s="3"/>
      <c r="TWK854" s="3"/>
      <c r="TWL854" s="3"/>
      <c r="TWM854" s="3"/>
      <c r="TWN854" s="3"/>
      <c r="TWO854" s="3"/>
      <c r="TWP854" s="3"/>
      <c r="TWQ854" s="3"/>
      <c r="TWR854" s="3"/>
      <c r="TWS854" s="3"/>
      <c r="TWT854" s="3"/>
      <c r="TWU854" s="3"/>
      <c r="TWV854" s="3"/>
      <c r="TWW854" s="3"/>
      <c r="TWX854" s="3"/>
      <c r="TWY854" s="3"/>
      <c r="TWZ854" s="3"/>
      <c r="TXA854" s="3"/>
      <c r="TXB854" s="3"/>
      <c r="TXC854" s="3"/>
      <c r="TXD854" s="3"/>
      <c r="TXE854" s="3"/>
      <c r="TXF854" s="3"/>
      <c r="TXG854" s="3"/>
      <c r="TXH854" s="3"/>
      <c r="TXI854" s="3"/>
      <c r="TXJ854" s="3"/>
      <c r="TXK854" s="3"/>
      <c r="TXL854" s="3"/>
      <c r="TXM854" s="3"/>
      <c r="TXN854" s="3"/>
      <c r="TXO854" s="3"/>
      <c r="TXP854" s="3"/>
      <c r="TXQ854" s="3"/>
      <c r="TXR854" s="3"/>
      <c r="TXS854" s="3"/>
      <c r="TXT854" s="3"/>
      <c r="TXU854" s="3"/>
      <c r="TXV854" s="3"/>
      <c r="TXW854" s="3"/>
      <c r="TXX854" s="3"/>
      <c r="TXY854" s="3"/>
      <c r="TXZ854" s="3"/>
      <c r="TYA854" s="3"/>
      <c r="TYB854" s="3"/>
      <c r="TYC854" s="3"/>
      <c r="TYD854" s="3"/>
      <c r="TYE854" s="3"/>
      <c r="TYF854" s="3"/>
      <c r="TYG854" s="3"/>
      <c r="TYH854" s="3"/>
      <c r="TYI854" s="3"/>
      <c r="TYJ854" s="3"/>
      <c r="TYK854" s="3"/>
      <c r="TYL854" s="3"/>
      <c r="TYM854" s="3"/>
      <c r="TYN854" s="3"/>
      <c r="TYO854" s="3"/>
      <c r="TYP854" s="3"/>
      <c r="TYQ854" s="3"/>
      <c r="TYR854" s="3"/>
      <c r="TYS854" s="3"/>
      <c r="TYT854" s="3"/>
      <c r="TYU854" s="3"/>
      <c r="TYV854" s="3"/>
      <c r="TYW854" s="3"/>
      <c r="TYX854" s="3"/>
      <c r="TYY854" s="3"/>
      <c r="TYZ854" s="3"/>
      <c r="TZA854" s="3"/>
      <c r="TZB854" s="3"/>
      <c r="TZC854" s="3"/>
      <c r="TZD854" s="3"/>
      <c r="TZE854" s="3"/>
      <c r="TZF854" s="3"/>
      <c r="TZG854" s="3"/>
      <c r="TZH854" s="3"/>
      <c r="TZI854" s="3"/>
      <c r="TZJ854" s="3"/>
      <c r="TZK854" s="3"/>
      <c r="TZL854" s="3"/>
      <c r="TZM854" s="3"/>
      <c r="TZN854" s="3"/>
      <c r="TZO854" s="3"/>
      <c r="TZP854" s="3"/>
      <c r="TZQ854" s="3"/>
      <c r="TZR854" s="3"/>
      <c r="TZS854" s="3"/>
      <c r="TZT854" s="3"/>
      <c r="TZU854" s="3"/>
      <c r="TZV854" s="3"/>
      <c r="TZW854" s="3"/>
      <c r="TZX854" s="3"/>
      <c r="TZY854" s="3"/>
      <c r="TZZ854" s="3"/>
      <c r="UAA854" s="3"/>
      <c r="UAB854" s="3"/>
      <c r="UAC854" s="3"/>
      <c r="UAD854" s="3"/>
      <c r="UAE854" s="3"/>
      <c r="UAF854" s="3"/>
      <c r="UAG854" s="3"/>
      <c r="UAH854" s="3"/>
      <c r="UAI854" s="3"/>
      <c r="UAJ854" s="3"/>
      <c r="UAK854" s="3"/>
      <c r="UAL854" s="3"/>
      <c r="UAM854" s="3"/>
      <c r="UAN854" s="3"/>
      <c r="UAO854" s="3"/>
      <c r="UAP854" s="3"/>
      <c r="UAQ854" s="3"/>
      <c r="UAR854" s="3"/>
      <c r="UAS854" s="3"/>
      <c r="UAT854" s="3"/>
      <c r="UAU854" s="3"/>
      <c r="UAV854" s="3"/>
      <c r="UAW854" s="3"/>
      <c r="UAX854" s="3"/>
      <c r="UAY854" s="3"/>
      <c r="UAZ854" s="3"/>
      <c r="UBA854" s="3"/>
      <c r="UBB854" s="3"/>
      <c r="UBC854" s="3"/>
      <c r="UBD854" s="3"/>
      <c r="UBE854" s="3"/>
      <c r="UBF854" s="3"/>
      <c r="UBG854" s="3"/>
      <c r="UBH854" s="3"/>
      <c r="UBI854" s="3"/>
      <c r="UBJ854" s="3"/>
      <c r="UBK854" s="3"/>
      <c r="UBL854" s="3"/>
      <c r="UBM854" s="3"/>
      <c r="UBN854" s="3"/>
      <c r="UBO854" s="3"/>
      <c r="UBP854" s="3"/>
      <c r="UBQ854" s="3"/>
      <c r="UBR854" s="3"/>
      <c r="UBS854" s="3"/>
      <c r="UBT854" s="3"/>
      <c r="UBU854" s="3"/>
      <c r="UBV854" s="3"/>
      <c r="UBW854" s="3"/>
      <c r="UBX854" s="3"/>
      <c r="UBY854" s="3"/>
      <c r="UBZ854" s="3"/>
      <c r="UCA854" s="3"/>
      <c r="UCB854" s="3"/>
      <c r="UCC854" s="3"/>
      <c r="UCD854" s="3"/>
      <c r="UCE854" s="3"/>
      <c r="UCF854" s="3"/>
      <c r="UCG854" s="3"/>
      <c r="UCH854" s="3"/>
      <c r="UCI854" s="3"/>
      <c r="UCJ854" s="3"/>
      <c r="UCK854" s="3"/>
      <c r="UCL854" s="3"/>
      <c r="UCM854" s="3"/>
      <c r="UCN854" s="3"/>
      <c r="UCO854" s="3"/>
      <c r="UCP854" s="3"/>
      <c r="UCQ854" s="3"/>
      <c r="UCR854" s="3"/>
      <c r="UCS854" s="3"/>
      <c r="UCT854" s="3"/>
      <c r="UCU854" s="3"/>
      <c r="UCV854" s="3"/>
      <c r="UCW854" s="3"/>
      <c r="UCX854" s="3"/>
      <c r="UCY854" s="3"/>
      <c r="UCZ854" s="3"/>
      <c r="UDA854" s="3"/>
      <c r="UDB854" s="3"/>
      <c r="UDC854" s="3"/>
      <c r="UDD854" s="3"/>
      <c r="UDE854" s="3"/>
      <c r="UDF854" s="3"/>
      <c r="UDG854" s="3"/>
      <c r="UDH854" s="3"/>
      <c r="UDI854" s="3"/>
      <c r="UDJ854" s="3"/>
      <c r="UDK854" s="3"/>
      <c r="UDL854" s="3"/>
      <c r="UDM854" s="3"/>
      <c r="UDN854" s="3"/>
      <c r="UDO854" s="3"/>
      <c r="UDP854" s="3"/>
      <c r="UDQ854" s="3"/>
      <c r="UDR854" s="3"/>
      <c r="UDS854" s="3"/>
      <c r="UDT854" s="3"/>
      <c r="UDU854" s="3"/>
      <c r="UDV854" s="3"/>
      <c r="UDW854" s="3"/>
      <c r="UDX854" s="3"/>
      <c r="UDY854" s="3"/>
      <c r="UDZ854" s="3"/>
      <c r="UEA854" s="3"/>
      <c r="UEB854" s="3"/>
      <c r="UEC854" s="3"/>
      <c r="UED854" s="3"/>
      <c r="UEE854" s="3"/>
      <c r="UEF854" s="3"/>
      <c r="UEG854" s="3"/>
      <c r="UEH854" s="3"/>
      <c r="UEI854" s="3"/>
      <c r="UEJ854" s="3"/>
      <c r="UEK854" s="3"/>
      <c r="UEL854" s="3"/>
      <c r="UEM854" s="3"/>
      <c r="UEN854" s="3"/>
      <c r="UEO854" s="3"/>
      <c r="UEP854" s="3"/>
      <c r="UEQ854" s="3"/>
      <c r="UER854" s="3"/>
      <c r="UES854" s="3"/>
      <c r="UET854" s="3"/>
      <c r="UEU854" s="3"/>
      <c r="UEV854" s="3"/>
      <c r="UEW854" s="3"/>
      <c r="UEX854" s="3"/>
      <c r="UEY854" s="3"/>
      <c r="UEZ854" s="3"/>
      <c r="UFA854" s="3"/>
      <c r="UFB854" s="3"/>
      <c r="UFC854" s="3"/>
      <c r="UFD854" s="3"/>
      <c r="UFE854" s="3"/>
      <c r="UFF854" s="3"/>
      <c r="UFG854" s="3"/>
      <c r="UFH854" s="3"/>
      <c r="UFI854" s="3"/>
      <c r="UFJ854" s="3"/>
      <c r="UFK854" s="3"/>
      <c r="UFL854" s="3"/>
      <c r="UFM854" s="3"/>
      <c r="UFN854" s="3"/>
      <c r="UFO854" s="3"/>
      <c r="UFP854" s="3"/>
      <c r="UFQ854" s="3"/>
      <c r="UFR854" s="3"/>
      <c r="UFS854" s="3"/>
      <c r="UFT854" s="3"/>
      <c r="UFU854" s="3"/>
      <c r="UFV854" s="3"/>
      <c r="UFW854" s="3"/>
      <c r="UFX854" s="3"/>
      <c r="UFY854" s="3"/>
      <c r="UFZ854" s="3"/>
      <c r="UGA854" s="3"/>
      <c r="UGB854" s="3"/>
      <c r="UGC854" s="3"/>
      <c r="UGD854" s="3"/>
      <c r="UGE854" s="3"/>
      <c r="UGF854" s="3"/>
      <c r="UGG854" s="3"/>
      <c r="UGH854" s="3"/>
      <c r="UGI854" s="3"/>
      <c r="UGJ854" s="3"/>
      <c r="UGK854" s="3"/>
      <c r="UGL854" s="3"/>
      <c r="UGM854" s="3"/>
      <c r="UGN854" s="3"/>
      <c r="UGO854" s="3"/>
      <c r="UGP854" s="3"/>
      <c r="UGQ854" s="3"/>
      <c r="UGR854" s="3"/>
      <c r="UGS854" s="3"/>
      <c r="UGT854" s="3"/>
      <c r="UGU854" s="3"/>
      <c r="UGV854" s="3"/>
      <c r="UGW854" s="3"/>
      <c r="UGX854" s="3"/>
      <c r="UGY854" s="3"/>
      <c r="UGZ854" s="3"/>
      <c r="UHA854" s="3"/>
      <c r="UHB854" s="3"/>
      <c r="UHC854" s="3"/>
      <c r="UHD854" s="3"/>
      <c r="UHE854" s="3"/>
      <c r="UHF854" s="3"/>
      <c r="UHG854" s="3"/>
      <c r="UHH854" s="3"/>
      <c r="UHI854" s="3"/>
      <c r="UHJ854" s="3"/>
      <c r="UHK854" s="3"/>
      <c r="UHL854" s="3"/>
      <c r="UHM854" s="3"/>
      <c r="UHN854" s="3"/>
      <c r="UHO854" s="3"/>
      <c r="UHP854" s="3"/>
      <c r="UHQ854" s="3"/>
      <c r="UHR854" s="3"/>
      <c r="UHS854" s="3"/>
      <c r="UHT854" s="3"/>
      <c r="UHU854" s="3"/>
      <c r="UHV854" s="3"/>
      <c r="UHW854" s="3"/>
      <c r="UHX854" s="3"/>
      <c r="UHY854" s="3"/>
      <c r="UHZ854" s="3"/>
      <c r="UIA854" s="3"/>
      <c r="UIB854" s="3"/>
      <c r="UIC854" s="3"/>
      <c r="UID854" s="3"/>
      <c r="UIE854" s="3"/>
      <c r="UIF854" s="3"/>
      <c r="UIG854" s="3"/>
      <c r="UIH854" s="3"/>
      <c r="UII854" s="3"/>
      <c r="UIJ854" s="3"/>
      <c r="UIK854" s="3"/>
      <c r="UIL854" s="3"/>
      <c r="UIM854" s="3"/>
      <c r="UIN854" s="3"/>
      <c r="UIO854" s="3"/>
      <c r="UIP854" s="3"/>
      <c r="UIQ854" s="3"/>
      <c r="UIR854" s="3"/>
      <c r="UIS854" s="3"/>
      <c r="UIT854" s="3"/>
      <c r="UIU854" s="3"/>
      <c r="UIV854" s="3"/>
      <c r="UIW854" s="3"/>
      <c r="UIX854" s="3"/>
      <c r="UIY854" s="3"/>
      <c r="UIZ854" s="3"/>
      <c r="UJA854" s="3"/>
      <c r="UJB854" s="3"/>
      <c r="UJC854" s="3"/>
      <c r="UJD854" s="3"/>
      <c r="UJE854" s="3"/>
      <c r="UJF854" s="3"/>
      <c r="UJG854" s="3"/>
      <c r="UJH854" s="3"/>
      <c r="UJI854" s="3"/>
      <c r="UJJ854" s="3"/>
      <c r="UJK854" s="3"/>
      <c r="UJL854" s="3"/>
      <c r="UJM854" s="3"/>
      <c r="UJN854" s="3"/>
      <c r="UJO854" s="3"/>
      <c r="UJP854" s="3"/>
      <c r="UJQ854" s="3"/>
      <c r="UJR854" s="3"/>
      <c r="UJS854" s="3"/>
      <c r="UJT854" s="3"/>
      <c r="UJU854" s="3"/>
      <c r="UJV854" s="3"/>
      <c r="UJW854" s="3"/>
      <c r="UJX854" s="3"/>
      <c r="UJY854" s="3"/>
      <c r="UJZ854" s="3"/>
      <c r="UKA854" s="3"/>
      <c r="UKB854" s="3"/>
      <c r="UKC854" s="3"/>
      <c r="UKD854" s="3"/>
      <c r="UKE854" s="3"/>
      <c r="UKF854" s="3"/>
      <c r="UKG854" s="3"/>
      <c r="UKH854" s="3"/>
      <c r="UKI854" s="3"/>
      <c r="UKJ854" s="3"/>
      <c r="UKK854" s="3"/>
      <c r="UKL854" s="3"/>
      <c r="UKM854" s="3"/>
      <c r="UKN854" s="3"/>
      <c r="UKO854" s="3"/>
      <c r="UKP854" s="3"/>
      <c r="UKQ854" s="3"/>
      <c r="UKR854" s="3"/>
      <c r="UKS854" s="3"/>
      <c r="UKT854" s="3"/>
      <c r="UKU854" s="3"/>
      <c r="UKV854" s="3"/>
      <c r="UKW854" s="3"/>
      <c r="UKX854" s="3"/>
      <c r="UKY854" s="3"/>
      <c r="UKZ854" s="3"/>
      <c r="ULA854" s="3"/>
      <c r="ULB854" s="3"/>
      <c r="ULC854" s="3"/>
      <c r="ULD854" s="3"/>
      <c r="ULE854" s="3"/>
      <c r="ULF854" s="3"/>
      <c r="ULG854" s="3"/>
      <c r="ULH854" s="3"/>
      <c r="ULI854" s="3"/>
      <c r="ULJ854" s="3"/>
      <c r="ULK854" s="3"/>
      <c r="ULL854" s="3"/>
      <c r="ULM854" s="3"/>
      <c r="ULN854" s="3"/>
      <c r="ULO854" s="3"/>
      <c r="ULP854" s="3"/>
      <c r="ULQ854" s="3"/>
      <c r="ULR854" s="3"/>
      <c r="ULS854" s="3"/>
      <c r="ULT854" s="3"/>
      <c r="ULU854" s="3"/>
      <c r="ULV854" s="3"/>
      <c r="ULW854" s="3"/>
      <c r="ULX854" s="3"/>
      <c r="ULY854" s="3"/>
      <c r="ULZ854" s="3"/>
      <c r="UMA854" s="3"/>
      <c r="UMB854" s="3"/>
      <c r="UMC854" s="3"/>
      <c r="UMD854" s="3"/>
      <c r="UME854" s="3"/>
      <c r="UMF854" s="3"/>
      <c r="UMG854" s="3"/>
      <c r="UMH854" s="3"/>
      <c r="UMI854" s="3"/>
      <c r="UMJ854" s="3"/>
      <c r="UMK854" s="3"/>
      <c r="UML854" s="3"/>
      <c r="UMM854" s="3"/>
      <c r="UMN854" s="3"/>
      <c r="UMO854" s="3"/>
      <c r="UMP854" s="3"/>
      <c r="UMQ854" s="3"/>
      <c r="UMR854" s="3"/>
      <c r="UMS854" s="3"/>
      <c r="UMT854" s="3"/>
      <c r="UMU854" s="3"/>
      <c r="UMV854" s="3"/>
      <c r="UMW854" s="3"/>
      <c r="UMX854" s="3"/>
      <c r="UMY854" s="3"/>
      <c r="UMZ854" s="3"/>
      <c r="UNA854" s="3"/>
      <c r="UNB854" s="3"/>
      <c r="UNC854" s="3"/>
      <c r="UND854" s="3"/>
      <c r="UNE854" s="3"/>
      <c r="UNF854" s="3"/>
      <c r="UNG854" s="3"/>
      <c r="UNH854" s="3"/>
      <c r="UNI854" s="3"/>
      <c r="UNJ854" s="3"/>
      <c r="UNK854" s="3"/>
      <c r="UNL854" s="3"/>
      <c r="UNM854" s="3"/>
      <c r="UNN854" s="3"/>
      <c r="UNO854" s="3"/>
      <c r="UNP854" s="3"/>
      <c r="UNQ854" s="3"/>
      <c r="UNR854" s="3"/>
      <c r="UNS854" s="3"/>
      <c r="UNT854" s="3"/>
      <c r="UNU854" s="3"/>
      <c r="UNV854" s="3"/>
      <c r="UNW854" s="3"/>
      <c r="UNX854" s="3"/>
      <c r="UNY854" s="3"/>
      <c r="UNZ854" s="3"/>
      <c r="UOA854" s="3"/>
      <c r="UOB854" s="3"/>
      <c r="UOC854" s="3"/>
      <c r="UOD854" s="3"/>
      <c r="UOE854" s="3"/>
      <c r="UOF854" s="3"/>
      <c r="UOG854" s="3"/>
      <c r="UOH854" s="3"/>
      <c r="UOI854" s="3"/>
      <c r="UOJ854" s="3"/>
      <c r="UOK854" s="3"/>
      <c r="UOL854" s="3"/>
      <c r="UOM854" s="3"/>
      <c r="UON854" s="3"/>
      <c r="UOO854" s="3"/>
      <c r="UOP854" s="3"/>
      <c r="UOQ854" s="3"/>
      <c r="UOR854" s="3"/>
      <c r="UOS854" s="3"/>
      <c r="UOT854" s="3"/>
      <c r="UOU854" s="3"/>
      <c r="UOV854" s="3"/>
      <c r="UOW854" s="3"/>
      <c r="UOX854" s="3"/>
      <c r="UOY854" s="3"/>
      <c r="UOZ854" s="3"/>
      <c r="UPA854" s="3"/>
      <c r="UPB854" s="3"/>
      <c r="UPC854" s="3"/>
      <c r="UPD854" s="3"/>
      <c r="UPE854" s="3"/>
      <c r="UPF854" s="3"/>
      <c r="UPG854" s="3"/>
      <c r="UPH854" s="3"/>
      <c r="UPI854" s="3"/>
      <c r="UPJ854" s="3"/>
      <c r="UPK854" s="3"/>
      <c r="UPL854" s="3"/>
      <c r="UPM854" s="3"/>
      <c r="UPN854" s="3"/>
      <c r="UPO854" s="3"/>
      <c r="UPP854" s="3"/>
      <c r="UPQ854" s="3"/>
      <c r="UPR854" s="3"/>
      <c r="UPS854" s="3"/>
      <c r="UPT854" s="3"/>
      <c r="UPU854" s="3"/>
      <c r="UPV854" s="3"/>
      <c r="UPW854" s="3"/>
      <c r="UPX854" s="3"/>
      <c r="UPY854" s="3"/>
      <c r="UPZ854" s="3"/>
      <c r="UQA854" s="3"/>
      <c r="UQB854" s="3"/>
      <c r="UQC854" s="3"/>
      <c r="UQD854" s="3"/>
      <c r="UQE854" s="3"/>
      <c r="UQF854" s="3"/>
      <c r="UQG854" s="3"/>
      <c r="UQH854" s="3"/>
      <c r="UQI854" s="3"/>
      <c r="UQJ854" s="3"/>
      <c r="UQK854" s="3"/>
      <c r="UQL854" s="3"/>
      <c r="UQM854" s="3"/>
      <c r="UQN854" s="3"/>
      <c r="UQO854" s="3"/>
      <c r="UQP854" s="3"/>
      <c r="UQQ854" s="3"/>
      <c r="UQR854" s="3"/>
      <c r="UQS854" s="3"/>
      <c r="UQT854" s="3"/>
      <c r="UQU854" s="3"/>
      <c r="UQV854" s="3"/>
      <c r="UQW854" s="3"/>
      <c r="UQX854" s="3"/>
      <c r="UQY854" s="3"/>
      <c r="UQZ854" s="3"/>
      <c r="URA854" s="3"/>
      <c r="URB854" s="3"/>
      <c r="URC854" s="3"/>
      <c r="URD854" s="3"/>
      <c r="URE854" s="3"/>
      <c r="URF854" s="3"/>
      <c r="URG854" s="3"/>
      <c r="URH854" s="3"/>
      <c r="URI854" s="3"/>
      <c r="URJ854" s="3"/>
      <c r="URK854" s="3"/>
      <c r="URL854" s="3"/>
      <c r="URM854" s="3"/>
      <c r="URN854" s="3"/>
      <c r="URO854" s="3"/>
      <c r="URP854" s="3"/>
      <c r="URQ854" s="3"/>
      <c r="URR854" s="3"/>
      <c r="URS854" s="3"/>
      <c r="URT854" s="3"/>
      <c r="URU854" s="3"/>
      <c r="URV854" s="3"/>
      <c r="URW854" s="3"/>
      <c r="URX854" s="3"/>
      <c r="URY854" s="3"/>
      <c r="URZ854" s="3"/>
      <c r="USA854" s="3"/>
      <c r="USB854" s="3"/>
      <c r="USC854" s="3"/>
      <c r="USD854" s="3"/>
      <c r="USE854" s="3"/>
      <c r="USF854" s="3"/>
      <c r="USG854" s="3"/>
      <c r="USH854" s="3"/>
      <c r="USI854" s="3"/>
      <c r="USJ854" s="3"/>
      <c r="USK854" s="3"/>
      <c r="USL854" s="3"/>
      <c r="USM854" s="3"/>
      <c r="USN854" s="3"/>
      <c r="USO854" s="3"/>
      <c r="USP854" s="3"/>
      <c r="USQ854" s="3"/>
      <c r="USR854" s="3"/>
      <c r="USS854" s="3"/>
      <c r="UST854" s="3"/>
      <c r="USU854" s="3"/>
      <c r="USV854" s="3"/>
      <c r="USW854" s="3"/>
      <c r="USX854" s="3"/>
      <c r="USY854" s="3"/>
      <c r="USZ854" s="3"/>
      <c r="UTA854" s="3"/>
      <c r="UTB854" s="3"/>
      <c r="UTC854" s="3"/>
      <c r="UTD854" s="3"/>
      <c r="UTE854" s="3"/>
      <c r="UTF854" s="3"/>
      <c r="UTG854" s="3"/>
      <c r="UTH854" s="3"/>
      <c r="UTI854" s="3"/>
      <c r="UTJ854" s="3"/>
      <c r="UTK854" s="3"/>
      <c r="UTL854" s="3"/>
      <c r="UTM854" s="3"/>
      <c r="UTN854" s="3"/>
      <c r="UTO854" s="3"/>
      <c r="UTP854" s="3"/>
      <c r="UTQ854" s="3"/>
      <c r="UTR854" s="3"/>
      <c r="UTS854" s="3"/>
      <c r="UTT854" s="3"/>
      <c r="UTU854" s="3"/>
      <c r="UTV854" s="3"/>
      <c r="UTW854" s="3"/>
      <c r="UTX854" s="3"/>
      <c r="UTY854" s="3"/>
      <c r="UTZ854" s="3"/>
      <c r="UUA854" s="3"/>
      <c r="UUB854" s="3"/>
      <c r="UUC854" s="3"/>
      <c r="UUD854" s="3"/>
      <c r="UUE854" s="3"/>
      <c r="UUF854" s="3"/>
      <c r="UUG854" s="3"/>
      <c r="UUH854" s="3"/>
      <c r="UUI854" s="3"/>
      <c r="UUJ854" s="3"/>
      <c r="UUK854" s="3"/>
      <c r="UUL854" s="3"/>
      <c r="UUM854" s="3"/>
      <c r="UUN854" s="3"/>
      <c r="UUO854" s="3"/>
      <c r="UUP854" s="3"/>
      <c r="UUQ854" s="3"/>
      <c r="UUR854" s="3"/>
      <c r="UUS854" s="3"/>
      <c r="UUT854" s="3"/>
      <c r="UUU854" s="3"/>
      <c r="UUV854" s="3"/>
      <c r="UUW854" s="3"/>
      <c r="UUX854" s="3"/>
      <c r="UUY854" s="3"/>
      <c r="UUZ854" s="3"/>
      <c r="UVA854" s="3"/>
      <c r="UVB854" s="3"/>
      <c r="UVC854" s="3"/>
      <c r="UVD854" s="3"/>
      <c r="UVE854" s="3"/>
      <c r="UVF854" s="3"/>
      <c r="UVG854" s="3"/>
      <c r="UVH854" s="3"/>
      <c r="UVI854" s="3"/>
      <c r="UVJ854" s="3"/>
      <c r="UVK854" s="3"/>
      <c r="UVL854" s="3"/>
      <c r="UVM854" s="3"/>
      <c r="UVN854" s="3"/>
      <c r="UVO854" s="3"/>
      <c r="UVP854" s="3"/>
      <c r="UVQ854" s="3"/>
      <c r="UVR854" s="3"/>
      <c r="UVS854" s="3"/>
      <c r="UVT854" s="3"/>
      <c r="UVU854" s="3"/>
      <c r="UVV854" s="3"/>
      <c r="UVW854" s="3"/>
      <c r="UVX854" s="3"/>
      <c r="UVY854" s="3"/>
      <c r="UVZ854" s="3"/>
      <c r="UWA854" s="3"/>
      <c r="UWB854" s="3"/>
      <c r="UWC854" s="3"/>
      <c r="UWD854" s="3"/>
      <c r="UWE854" s="3"/>
      <c r="UWF854" s="3"/>
      <c r="UWG854" s="3"/>
      <c r="UWH854" s="3"/>
      <c r="UWI854" s="3"/>
      <c r="UWJ854" s="3"/>
      <c r="UWK854" s="3"/>
      <c r="UWL854" s="3"/>
      <c r="UWM854" s="3"/>
      <c r="UWN854" s="3"/>
      <c r="UWO854" s="3"/>
      <c r="UWP854" s="3"/>
      <c r="UWQ854" s="3"/>
      <c r="UWR854" s="3"/>
      <c r="UWS854" s="3"/>
      <c r="UWT854" s="3"/>
      <c r="UWU854" s="3"/>
      <c r="UWV854" s="3"/>
      <c r="UWW854" s="3"/>
      <c r="UWX854" s="3"/>
      <c r="UWY854" s="3"/>
      <c r="UWZ854" s="3"/>
      <c r="UXA854" s="3"/>
      <c r="UXB854" s="3"/>
      <c r="UXC854" s="3"/>
      <c r="UXD854" s="3"/>
      <c r="UXE854" s="3"/>
      <c r="UXF854" s="3"/>
      <c r="UXG854" s="3"/>
      <c r="UXH854" s="3"/>
      <c r="UXI854" s="3"/>
      <c r="UXJ854" s="3"/>
      <c r="UXK854" s="3"/>
      <c r="UXL854" s="3"/>
      <c r="UXM854" s="3"/>
      <c r="UXN854" s="3"/>
      <c r="UXO854" s="3"/>
      <c r="UXP854" s="3"/>
      <c r="UXQ854" s="3"/>
      <c r="UXR854" s="3"/>
      <c r="UXS854" s="3"/>
      <c r="UXT854" s="3"/>
      <c r="UXU854" s="3"/>
      <c r="UXV854" s="3"/>
      <c r="UXW854" s="3"/>
      <c r="UXX854" s="3"/>
      <c r="UXY854" s="3"/>
      <c r="UXZ854" s="3"/>
      <c r="UYA854" s="3"/>
      <c r="UYB854" s="3"/>
      <c r="UYC854" s="3"/>
      <c r="UYD854" s="3"/>
      <c r="UYE854" s="3"/>
      <c r="UYF854" s="3"/>
      <c r="UYG854" s="3"/>
      <c r="UYH854" s="3"/>
      <c r="UYI854" s="3"/>
      <c r="UYJ854" s="3"/>
      <c r="UYK854" s="3"/>
      <c r="UYL854" s="3"/>
      <c r="UYM854" s="3"/>
      <c r="UYN854" s="3"/>
      <c r="UYO854" s="3"/>
      <c r="UYP854" s="3"/>
      <c r="UYQ854" s="3"/>
      <c r="UYR854" s="3"/>
      <c r="UYS854" s="3"/>
      <c r="UYT854" s="3"/>
      <c r="UYU854" s="3"/>
      <c r="UYV854" s="3"/>
      <c r="UYW854" s="3"/>
      <c r="UYX854" s="3"/>
      <c r="UYY854" s="3"/>
      <c r="UYZ854" s="3"/>
      <c r="UZA854" s="3"/>
      <c r="UZB854" s="3"/>
      <c r="UZC854" s="3"/>
      <c r="UZD854" s="3"/>
      <c r="UZE854" s="3"/>
      <c r="UZF854" s="3"/>
      <c r="UZG854" s="3"/>
      <c r="UZH854" s="3"/>
      <c r="UZI854" s="3"/>
      <c r="UZJ854" s="3"/>
      <c r="UZK854" s="3"/>
      <c r="UZL854" s="3"/>
      <c r="UZM854" s="3"/>
      <c r="UZN854" s="3"/>
      <c r="UZO854" s="3"/>
      <c r="UZP854" s="3"/>
      <c r="UZQ854" s="3"/>
      <c r="UZR854" s="3"/>
      <c r="UZS854" s="3"/>
      <c r="UZT854" s="3"/>
      <c r="UZU854" s="3"/>
      <c r="UZV854" s="3"/>
      <c r="UZW854" s="3"/>
      <c r="UZX854" s="3"/>
      <c r="UZY854" s="3"/>
      <c r="UZZ854" s="3"/>
      <c r="VAA854" s="3"/>
      <c r="VAB854" s="3"/>
      <c r="VAC854" s="3"/>
      <c r="VAD854" s="3"/>
      <c r="VAE854" s="3"/>
      <c r="VAF854" s="3"/>
      <c r="VAG854" s="3"/>
      <c r="VAH854" s="3"/>
      <c r="VAI854" s="3"/>
      <c r="VAJ854" s="3"/>
      <c r="VAK854" s="3"/>
      <c r="VAL854" s="3"/>
      <c r="VAM854" s="3"/>
      <c r="VAN854" s="3"/>
      <c r="VAO854" s="3"/>
      <c r="VAP854" s="3"/>
      <c r="VAQ854" s="3"/>
      <c r="VAR854" s="3"/>
      <c r="VAS854" s="3"/>
      <c r="VAT854" s="3"/>
      <c r="VAU854" s="3"/>
      <c r="VAV854" s="3"/>
      <c r="VAW854" s="3"/>
      <c r="VAX854" s="3"/>
      <c r="VAY854" s="3"/>
      <c r="VAZ854" s="3"/>
      <c r="VBA854" s="3"/>
      <c r="VBB854" s="3"/>
      <c r="VBC854" s="3"/>
      <c r="VBD854" s="3"/>
      <c r="VBE854" s="3"/>
      <c r="VBF854" s="3"/>
      <c r="VBG854" s="3"/>
      <c r="VBH854" s="3"/>
      <c r="VBI854" s="3"/>
      <c r="VBJ854" s="3"/>
      <c r="VBK854" s="3"/>
      <c r="VBL854" s="3"/>
      <c r="VBM854" s="3"/>
      <c r="VBN854" s="3"/>
      <c r="VBO854" s="3"/>
      <c r="VBP854" s="3"/>
      <c r="VBQ854" s="3"/>
      <c r="VBR854" s="3"/>
      <c r="VBS854" s="3"/>
      <c r="VBT854" s="3"/>
      <c r="VBU854" s="3"/>
      <c r="VBV854" s="3"/>
      <c r="VBW854" s="3"/>
      <c r="VBX854" s="3"/>
      <c r="VBY854" s="3"/>
      <c r="VBZ854" s="3"/>
      <c r="VCA854" s="3"/>
      <c r="VCB854" s="3"/>
      <c r="VCC854" s="3"/>
      <c r="VCD854" s="3"/>
      <c r="VCE854" s="3"/>
      <c r="VCF854" s="3"/>
      <c r="VCG854" s="3"/>
      <c r="VCH854" s="3"/>
      <c r="VCI854" s="3"/>
      <c r="VCJ854" s="3"/>
      <c r="VCK854" s="3"/>
      <c r="VCL854" s="3"/>
      <c r="VCM854" s="3"/>
      <c r="VCN854" s="3"/>
      <c r="VCO854" s="3"/>
      <c r="VCP854" s="3"/>
      <c r="VCQ854" s="3"/>
      <c r="VCR854" s="3"/>
      <c r="VCS854" s="3"/>
      <c r="VCT854" s="3"/>
      <c r="VCU854" s="3"/>
      <c r="VCV854" s="3"/>
      <c r="VCW854" s="3"/>
      <c r="VCX854" s="3"/>
      <c r="VCY854" s="3"/>
      <c r="VCZ854" s="3"/>
      <c r="VDA854" s="3"/>
      <c r="VDB854" s="3"/>
      <c r="VDC854" s="3"/>
      <c r="VDD854" s="3"/>
      <c r="VDE854" s="3"/>
      <c r="VDF854" s="3"/>
      <c r="VDG854" s="3"/>
      <c r="VDH854" s="3"/>
      <c r="VDI854" s="3"/>
      <c r="VDJ854" s="3"/>
      <c r="VDK854" s="3"/>
      <c r="VDL854" s="3"/>
      <c r="VDM854" s="3"/>
      <c r="VDN854" s="3"/>
      <c r="VDO854" s="3"/>
      <c r="VDP854" s="3"/>
      <c r="VDQ854" s="3"/>
      <c r="VDR854" s="3"/>
      <c r="VDS854" s="3"/>
      <c r="VDT854" s="3"/>
      <c r="VDU854" s="3"/>
      <c r="VDV854" s="3"/>
      <c r="VDW854" s="3"/>
      <c r="VDX854" s="3"/>
      <c r="VDY854" s="3"/>
      <c r="VDZ854" s="3"/>
      <c r="VEA854" s="3"/>
      <c r="VEB854" s="3"/>
      <c r="VEC854" s="3"/>
      <c r="VED854" s="3"/>
      <c r="VEE854" s="3"/>
      <c r="VEF854" s="3"/>
      <c r="VEG854" s="3"/>
      <c r="VEH854" s="3"/>
      <c r="VEI854" s="3"/>
      <c r="VEJ854" s="3"/>
      <c r="VEK854" s="3"/>
      <c r="VEL854" s="3"/>
      <c r="VEM854" s="3"/>
      <c r="VEN854" s="3"/>
      <c r="VEO854" s="3"/>
      <c r="VEP854" s="3"/>
      <c r="VEQ854" s="3"/>
      <c r="VER854" s="3"/>
      <c r="VES854" s="3"/>
      <c r="VET854" s="3"/>
      <c r="VEU854" s="3"/>
      <c r="VEV854" s="3"/>
      <c r="VEW854" s="3"/>
      <c r="VEX854" s="3"/>
      <c r="VEY854" s="3"/>
      <c r="VEZ854" s="3"/>
      <c r="VFA854" s="3"/>
      <c r="VFB854" s="3"/>
      <c r="VFC854" s="3"/>
      <c r="VFD854" s="3"/>
      <c r="VFE854" s="3"/>
      <c r="VFF854" s="3"/>
      <c r="VFG854" s="3"/>
      <c r="VFH854" s="3"/>
      <c r="VFI854" s="3"/>
      <c r="VFJ854" s="3"/>
      <c r="VFK854" s="3"/>
      <c r="VFL854" s="3"/>
      <c r="VFM854" s="3"/>
      <c r="VFN854" s="3"/>
      <c r="VFO854" s="3"/>
      <c r="VFP854" s="3"/>
      <c r="VFQ854" s="3"/>
      <c r="VFR854" s="3"/>
      <c r="VFS854" s="3"/>
      <c r="VFT854" s="3"/>
      <c r="VFU854" s="3"/>
      <c r="VFV854" s="3"/>
      <c r="VFW854" s="3"/>
      <c r="VFX854" s="3"/>
      <c r="VFY854" s="3"/>
      <c r="VFZ854" s="3"/>
      <c r="VGA854" s="3"/>
      <c r="VGB854" s="3"/>
      <c r="VGC854" s="3"/>
      <c r="VGD854" s="3"/>
      <c r="VGE854" s="3"/>
      <c r="VGF854" s="3"/>
      <c r="VGG854" s="3"/>
      <c r="VGH854" s="3"/>
      <c r="VGI854" s="3"/>
      <c r="VGJ854" s="3"/>
      <c r="VGK854" s="3"/>
      <c r="VGL854" s="3"/>
      <c r="VGM854" s="3"/>
      <c r="VGN854" s="3"/>
      <c r="VGO854" s="3"/>
      <c r="VGP854" s="3"/>
      <c r="VGQ854" s="3"/>
      <c r="VGR854" s="3"/>
      <c r="VGS854" s="3"/>
      <c r="VGT854" s="3"/>
      <c r="VGU854" s="3"/>
      <c r="VGV854" s="3"/>
      <c r="VGW854" s="3"/>
      <c r="VGX854" s="3"/>
      <c r="VGY854" s="3"/>
      <c r="VGZ854" s="3"/>
      <c r="VHA854" s="3"/>
      <c r="VHB854" s="3"/>
      <c r="VHC854" s="3"/>
      <c r="VHD854" s="3"/>
      <c r="VHE854" s="3"/>
      <c r="VHF854" s="3"/>
      <c r="VHG854" s="3"/>
      <c r="VHH854" s="3"/>
      <c r="VHI854" s="3"/>
      <c r="VHJ854" s="3"/>
      <c r="VHK854" s="3"/>
      <c r="VHL854" s="3"/>
      <c r="VHM854" s="3"/>
      <c r="VHN854" s="3"/>
      <c r="VHO854" s="3"/>
      <c r="VHP854" s="3"/>
      <c r="VHQ854" s="3"/>
      <c r="VHR854" s="3"/>
      <c r="VHS854" s="3"/>
      <c r="VHT854" s="3"/>
      <c r="VHU854" s="3"/>
      <c r="VHV854" s="3"/>
      <c r="VHW854" s="3"/>
      <c r="VHX854" s="3"/>
      <c r="VHY854" s="3"/>
      <c r="VHZ854" s="3"/>
      <c r="VIA854" s="3"/>
      <c r="VIB854" s="3"/>
      <c r="VIC854" s="3"/>
      <c r="VID854" s="3"/>
      <c r="VIE854" s="3"/>
      <c r="VIF854" s="3"/>
      <c r="VIG854" s="3"/>
      <c r="VIH854" s="3"/>
      <c r="VII854" s="3"/>
      <c r="VIJ854" s="3"/>
      <c r="VIK854" s="3"/>
      <c r="VIL854" s="3"/>
      <c r="VIM854" s="3"/>
      <c r="VIN854" s="3"/>
      <c r="VIO854" s="3"/>
      <c r="VIP854" s="3"/>
      <c r="VIQ854" s="3"/>
      <c r="VIR854" s="3"/>
      <c r="VIS854" s="3"/>
      <c r="VIT854" s="3"/>
      <c r="VIU854" s="3"/>
      <c r="VIV854" s="3"/>
      <c r="VIW854" s="3"/>
      <c r="VIX854" s="3"/>
      <c r="VIY854" s="3"/>
      <c r="VIZ854" s="3"/>
      <c r="VJA854" s="3"/>
      <c r="VJB854" s="3"/>
      <c r="VJC854" s="3"/>
      <c r="VJD854" s="3"/>
      <c r="VJE854" s="3"/>
      <c r="VJF854" s="3"/>
      <c r="VJG854" s="3"/>
      <c r="VJH854" s="3"/>
      <c r="VJI854" s="3"/>
      <c r="VJJ854" s="3"/>
      <c r="VJK854" s="3"/>
      <c r="VJL854" s="3"/>
      <c r="VJM854" s="3"/>
      <c r="VJN854" s="3"/>
      <c r="VJO854" s="3"/>
      <c r="VJP854" s="3"/>
      <c r="VJQ854" s="3"/>
      <c r="VJR854" s="3"/>
      <c r="VJS854" s="3"/>
      <c r="VJT854" s="3"/>
      <c r="VJU854" s="3"/>
      <c r="VJV854" s="3"/>
      <c r="VJW854" s="3"/>
      <c r="VJX854" s="3"/>
      <c r="VJY854" s="3"/>
      <c r="VJZ854" s="3"/>
      <c r="VKA854" s="3"/>
      <c r="VKB854" s="3"/>
      <c r="VKC854" s="3"/>
      <c r="VKD854" s="3"/>
      <c r="VKE854" s="3"/>
      <c r="VKF854" s="3"/>
      <c r="VKG854" s="3"/>
      <c r="VKH854" s="3"/>
      <c r="VKI854" s="3"/>
      <c r="VKJ854" s="3"/>
      <c r="VKK854" s="3"/>
      <c r="VKL854" s="3"/>
      <c r="VKM854" s="3"/>
      <c r="VKN854" s="3"/>
      <c r="VKO854" s="3"/>
      <c r="VKP854" s="3"/>
      <c r="VKQ854" s="3"/>
      <c r="VKR854" s="3"/>
      <c r="VKS854" s="3"/>
      <c r="VKT854" s="3"/>
      <c r="VKU854" s="3"/>
      <c r="VKV854" s="3"/>
      <c r="VKW854" s="3"/>
      <c r="VKX854" s="3"/>
      <c r="VKY854" s="3"/>
      <c r="VKZ854" s="3"/>
      <c r="VLA854" s="3"/>
      <c r="VLB854" s="3"/>
      <c r="VLC854" s="3"/>
      <c r="VLD854" s="3"/>
      <c r="VLE854" s="3"/>
      <c r="VLF854" s="3"/>
      <c r="VLG854" s="3"/>
      <c r="VLH854" s="3"/>
      <c r="VLI854" s="3"/>
      <c r="VLJ854" s="3"/>
      <c r="VLK854" s="3"/>
      <c r="VLL854" s="3"/>
      <c r="VLM854" s="3"/>
      <c r="VLN854" s="3"/>
      <c r="VLO854" s="3"/>
      <c r="VLP854" s="3"/>
      <c r="VLQ854" s="3"/>
      <c r="VLR854" s="3"/>
      <c r="VLS854" s="3"/>
      <c r="VLT854" s="3"/>
      <c r="VLU854" s="3"/>
      <c r="VLV854" s="3"/>
      <c r="VLW854" s="3"/>
      <c r="VLX854" s="3"/>
      <c r="VLY854" s="3"/>
      <c r="VLZ854" s="3"/>
      <c r="VMA854" s="3"/>
      <c r="VMB854" s="3"/>
      <c r="VMC854" s="3"/>
      <c r="VMD854" s="3"/>
      <c r="VME854" s="3"/>
      <c r="VMF854" s="3"/>
      <c r="VMG854" s="3"/>
      <c r="VMH854" s="3"/>
      <c r="VMI854" s="3"/>
      <c r="VMJ854" s="3"/>
      <c r="VMK854" s="3"/>
      <c r="VML854" s="3"/>
      <c r="VMM854" s="3"/>
      <c r="VMN854" s="3"/>
      <c r="VMO854" s="3"/>
      <c r="VMP854" s="3"/>
      <c r="VMQ854" s="3"/>
      <c r="VMR854" s="3"/>
      <c r="VMS854" s="3"/>
      <c r="VMT854" s="3"/>
      <c r="VMU854" s="3"/>
      <c r="VMV854" s="3"/>
      <c r="VMW854" s="3"/>
      <c r="VMX854" s="3"/>
      <c r="VMY854" s="3"/>
      <c r="VMZ854" s="3"/>
      <c r="VNA854" s="3"/>
      <c r="VNB854" s="3"/>
      <c r="VNC854" s="3"/>
      <c r="VND854" s="3"/>
      <c r="VNE854" s="3"/>
      <c r="VNF854" s="3"/>
      <c r="VNG854" s="3"/>
      <c r="VNH854" s="3"/>
      <c r="VNI854" s="3"/>
      <c r="VNJ854" s="3"/>
      <c r="VNK854" s="3"/>
      <c r="VNL854" s="3"/>
      <c r="VNM854" s="3"/>
      <c r="VNN854" s="3"/>
      <c r="VNO854" s="3"/>
      <c r="VNP854" s="3"/>
      <c r="VNQ854" s="3"/>
      <c r="VNR854" s="3"/>
      <c r="VNS854" s="3"/>
      <c r="VNT854" s="3"/>
      <c r="VNU854" s="3"/>
      <c r="VNV854" s="3"/>
      <c r="VNW854" s="3"/>
      <c r="VNX854" s="3"/>
      <c r="VNY854" s="3"/>
      <c r="VNZ854" s="3"/>
      <c r="VOA854" s="3"/>
      <c r="VOB854" s="3"/>
      <c r="VOC854" s="3"/>
      <c r="VOD854" s="3"/>
      <c r="VOE854" s="3"/>
      <c r="VOF854" s="3"/>
      <c r="VOG854" s="3"/>
      <c r="VOH854" s="3"/>
      <c r="VOI854" s="3"/>
      <c r="VOJ854" s="3"/>
      <c r="VOK854" s="3"/>
      <c r="VOL854" s="3"/>
      <c r="VOM854" s="3"/>
      <c r="VON854" s="3"/>
      <c r="VOO854" s="3"/>
      <c r="VOP854" s="3"/>
      <c r="VOQ854" s="3"/>
      <c r="VOR854" s="3"/>
      <c r="VOS854" s="3"/>
      <c r="VOT854" s="3"/>
      <c r="VOU854" s="3"/>
      <c r="VOV854" s="3"/>
      <c r="VOW854" s="3"/>
      <c r="VOX854" s="3"/>
      <c r="VOY854" s="3"/>
      <c r="VOZ854" s="3"/>
      <c r="VPA854" s="3"/>
      <c r="VPB854" s="3"/>
      <c r="VPC854" s="3"/>
      <c r="VPD854" s="3"/>
      <c r="VPE854" s="3"/>
      <c r="VPF854" s="3"/>
      <c r="VPG854" s="3"/>
      <c r="VPH854" s="3"/>
      <c r="VPI854" s="3"/>
      <c r="VPJ854" s="3"/>
      <c r="VPK854" s="3"/>
      <c r="VPL854" s="3"/>
      <c r="VPM854" s="3"/>
      <c r="VPN854" s="3"/>
      <c r="VPO854" s="3"/>
      <c r="VPP854" s="3"/>
      <c r="VPQ854" s="3"/>
      <c r="VPR854" s="3"/>
      <c r="VPS854" s="3"/>
      <c r="VPT854" s="3"/>
      <c r="VPU854" s="3"/>
      <c r="VPV854" s="3"/>
      <c r="VPW854" s="3"/>
      <c r="VPX854" s="3"/>
      <c r="VPY854" s="3"/>
      <c r="VPZ854" s="3"/>
      <c r="VQA854" s="3"/>
      <c r="VQB854" s="3"/>
      <c r="VQC854" s="3"/>
      <c r="VQD854" s="3"/>
      <c r="VQE854" s="3"/>
      <c r="VQF854" s="3"/>
      <c r="VQG854" s="3"/>
      <c r="VQH854" s="3"/>
      <c r="VQI854" s="3"/>
      <c r="VQJ854" s="3"/>
      <c r="VQK854" s="3"/>
      <c r="VQL854" s="3"/>
      <c r="VQM854" s="3"/>
      <c r="VQN854" s="3"/>
      <c r="VQO854" s="3"/>
      <c r="VQP854" s="3"/>
      <c r="VQQ854" s="3"/>
      <c r="VQR854" s="3"/>
      <c r="VQS854" s="3"/>
      <c r="VQT854" s="3"/>
      <c r="VQU854" s="3"/>
      <c r="VQV854" s="3"/>
      <c r="VQW854" s="3"/>
      <c r="VQX854" s="3"/>
      <c r="VQY854" s="3"/>
      <c r="VQZ854" s="3"/>
      <c r="VRA854" s="3"/>
      <c r="VRB854" s="3"/>
      <c r="VRC854" s="3"/>
      <c r="VRD854" s="3"/>
      <c r="VRE854" s="3"/>
      <c r="VRF854" s="3"/>
      <c r="VRG854" s="3"/>
      <c r="VRH854" s="3"/>
      <c r="VRI854" s="3"/>
      <c r="VRJ854" s="3"/>
      <c r="VRK854" s="3"/>
      <c r="VRL854" s="3"/>
      <c r="VRM854" s="3"/>
      <c r="VRN854" s="3"/>
      <c r="VRO854" s="3"/>
      <c r="VRP854" s="3"/>
      <c r="VRQ854" s="3"/>
      <c r="VRR854" s="3"/>
      <c r="VRS854" s="3"/>
      <c r="VRT854" s="3"/>
      <c r="VRU854" s="3"/>
      <c r="VRV854" s="3"/>
      <c r="VRW854" s="3"/>
      <c r="VRX854" s="3"/>
      <c r="VRY854" s="3"/>
      <c r="VRZ854" s="3"/>
      <c r="VSA854" s="3"/>
      <c r="VSB854" s="3"/>
      <c r="VSC854" s="3"/>
      <c r="VSD854" s="3"/>
      <c r="VSE854" s="3"/>
      <c r="VSF854" s="3"/>
      <c r="VSG854" s="3"/>
      <c r="VSH854" s="3"/>
      <c r="VSI854" s="3"/>
      <c r="VSJ854" s="3"/>
      <c r="VSK854" s="3"/>
      <c r="VSL854" s="3"/>
      <c r="VSM854" s="3"/>
      <c r="VSN854" s="3"/>
      <c r="VSO854" s="3"/>
      <c r="VSP854" s="3"/>
      <c r="VSQ854" s="3"/>
      <c r="VSR854" s="3"/>
      <c r="VSS854" s="3"/>
      <c r="VST854" s="3"/>
      <c r="VSU854" s="3"/>
      <c r="VSV854" s="3"/>
      <c r="VSW854" s="3"/>
      <c r="VSX854" s="3"/>
      <c r="VSY854" s="3"/>
      <c r="VSZ854" s="3"/>
      <c r="VTA854" s="3"/>
      <c r="VTB854" s="3"/>
      <c r="VTC854" s="3"/>
      <c r="VTD854" s="3"/>
      <c r="VTE854" s="3"/>
      <c r="VTF854" s="3"/>
      <c r="VTG854" s="3"/>
      <c r="VTH854" s="3"/>
      <c r="VTI854" s="3"/>
      <c r="VTJ854" s="3"/>
      <c r="VTK854" s="3"/>
      <c r="VTL854" s="3"/>
      <c r="VTM854" s="3"/>
      <c r="VTN854" s="3"/>
      <c r="VTO854" s="3"/>
      <c r="VTP854" s="3"/>
      <c r="VTQ854" s="3"/>
      <c r="VTR854" s="3"/>
      <c r="VTS854" s="3"/>
      <c r="VTT854" s="3"/>
      <c r="VTU854" s="3"/>
      <c r="VTV854" s="3"/>
      <c r="VTW854" s="3"/>
      <c r="VTX854" s="3"/>
      <c r="VTY854" s="3"/>
      <c r="VTZ854" s="3"/>
      <c r="VUA854" s="3"/>
      <c r="VUB854" s="3"/>
      <c r="VUC854" s="3"/>
      <c r="VUD854" s="3"/>
      <c r="VUE854" s="3"/>
      <c r="VUF854" s="3"/>
      <c r="VUG854" s="3"/>
      <c r="VUH854" s="3"/>
      <c r="VUI854" s="3"/>
      <c r="VUJ854" s="3"/>
      <c r="VUK854" s="3"/>
      <c r="VUL854" s="3"/>
      <c r="VUM854" s="3"/>
      <c r="VUN854" s="3"/>
      <c r="VUO854" s="3"/>
      <c r="VUP854" s="3"/>
      <c r="VUQ854" s="3"/>
      <c r="VUR854" s="3"/>
      <c r="VUS854" s="3"/>
      <c r="VUT854" s="3"/>
      <c r="VUU854" s="3"/>
      <c r="VUV854" s="3"/>
      <c r="VUW854" s="3"/>
      <c r="VUX854" s="3"/>
      <c r="VUY854" s="3"/>
      <c r="VUZ854" s="3"/>
      <c r="VVA854" s="3"/>
      <c r="VVB854" s="3"/>
      <c r="VVC854" s="3"/>
      <c r="VVD854" s="3"/>
      <c r="VVE854" s="3"/>
      <c r="VVF854" s="3"/>
      <c r="VVG854" s="3"/>
      <c r="VVH854" s="3"/>
      <c r="VVI854" s="3"/>
      <c r="VVJ854" s="3"/>
      <c r="VVK854" s="3"/>
      <c r="VVL854" s="3"/>
      <c r="VVM854" s="3"/>
      <c r="VVN854" s="3"/>
      <c r="VVO854" s="3"/>
      <c r="VVP854" s="3"/>
      <c r="VVQ854" s="3"/>
      <c r="VVR854" s="3"/>
      <c r="VVS854" s="3"/>
      <c r="VVT854" s="3"/>
      <c r="VVU854" s="3"/>
      <c r="VVV854" s="3"/>
      <c r="VVW854" s="3"/>
      <c r="VVX854" s="3"/>
      <c r="VVY854" s="3"/>
      <c r="VVZ854" s="3"/>
      <c r="VWA854" s="3"/>
      <c r="VWB854" s="3"/>
      <c r="VWC854" s="3"/>
      <c r="VWD854" s="3"/>
      <c r="VWE854" s="3"/>
      <c r="VWF854" s="3"/>
      <c r="VWG854" s="3"/>
      <c r="VWH854" s="3"/>
      <c r="VWI854" s="3"/>
      <c r="VWJ854" s="3"/>
      <c r="VWK854" s="3"/>
      <c r="VWL854" s="3"/>
      <c r="VWM854" s="3"/>
      <c r="VWN854" s="3"/>
      <c r="VWO854" s="3"/>
      <c r="VWP854" s="3"/>
      <c r="VWQ854" s="3"/>
      <c r="VWR854" s="3"/>
      <c r="VWS854" s="3"/>
      <c r="VWT854" s="3"/>
      <c r="VWU854" s="3"/>
      <c r="VWV854" s="3"/>
      <c r="VWW854" s="3"/>
      <c r="VWX854" s="3"/>
      <c r="VWY854" s="3"/>
      <c r="VWZ854" s="3"/>
      <c r="VXA854" s="3"/>
      <c r="VXB854" s="3"/>
      <c r="VXC854" s="3"/>
      <c r="VXD854" s="3"/>
      <c r="VXE854" s="3"/>
      <c r="VXF854" s="3"/>
      <c r="VXG854" s="3"/>
      <c r="VXH854" s="3"/>
      <c r="VXI854" s="3"/>
      <c r="VXJ854" s="3"/>
      <c r="VXK854" s="3"/>
      <c r="VXL854" s="3"/>
      <c r="VXM854" s="3"/>
      <c r="VXN854" s="3"/>
      <c r="VXO854" s="3"/>
      <c r="VXP854" s="3"/>
      <c r="VXQ854" s="3"/>
      <c r="VXR854" s="3"/>
      <c r="VXS854" s="3"/>
      <c r="VXT854" s="3"/>
      <c r="VXU854" s="3"/>
      <c r="VXV854" s="3"/>
      <c r="VXW854" s="3"/>
      <c r="VXX854" s="3"/>
      <c r="VXY854" s="3"/>
      <c r="VXZ854" s="3"/>
      <c r="VYA854" s="3"/>
      <c r="VYB854" s="3"/>
      <c r="VYC854" s="3"/>
      <c r="VYD854" s="3"/>
      <c r="VYE854" s="3"/>
      <c r="VYF854" s="3"/>
      <c r="VYG854" s="3"/>
      <c r="VYH854" s="3"/>
      <c r="VYI854" s="3"/>
      <c r="VYJ854" s="3"/>
      <c r="VYK854" s="3"/>
      <c r="VYL854" s="3"/>
      <c r="VYM854" s="3"/>
      <c r="VYN854" s="3"/>
      <c r="VYO854" s="3"/>
      <c r="VYP854" s="3"/>
      <c r="VYQ854" s="3"/>
      <c r="VYR854" s="3"/>
      <c r="VYS854" s="3"/>
      <c r="VYT854" s="3"/>
      <c r="VYU854" s="3"/>
      <c r="VYV854" s="3"/>
      <c r="VYW854" s="3"/>
      <c r="VYX854" s="3"/>
      <c r="VYY854" s="3"/>
      <c r="VYZ854" s="3"/>
      <c r="VZA854" s="3"/>
      <c r="VZB854" s="3"/>
      <c r="VZC854" s="3"/>
      <c r="VZD854" s="3"/>
      <c r="VZE854" s="3"/>
      <c r="VZF854" s="3"/>
      <c r="VZG854" s="3"/>
      <c r="VZH854" s="3"/>
      <c r="VZI854" s="3"/>
      <c r="VZJ854" s="3"/>
      <c r="VZK854" s="3"/>
      <c r="VZL854" s="3"/>
      <c r="VZM854" s="3"/>
      <c r="VZN854" s="3"/>
      <c r="VZO854" s="3"/>
      <c r="VZP854" s="3"/>
      <c r="VZQ854" s="3"/>
      <c r="VZR854" s="3"/>
      <c r="VZS854" s="3"/>
      <c r="VZT854" s="3"/>
      <c r="VZU854" s="3"/>
      <c r="VZV854" s="3"/>
      <c r="VZW854" s="3"/>
      <c r="VZX854" s="3"/>
      <c r="VZY854" s="3"/>
      <c r="VZZ854" s="3"/>
      <c r="WAA854" s="3"/>
      <c r="WAB854" s="3"/>
      <c r="WAC854" s="3"/>
      <c r="WAD854" s="3"/>
      <c r="WAE854" s="3"/>
      <c r="WAF854" s="3"/>
      <c r="WAG854" s="3"/>
      <c r="WAH854" s="3"/>
      <c r="WAI854" s="3"/>
      <c r="WAJ854" s="3"/>
      <c r="WAK854" s="3"/>
      <c r="WAL854" s="3"/>
      <c r="WAM854" s="3"/>
      <c r="WAN854" s="3"/>
      <c r="WAO854" s="3"/>
      <c r="WAP854" s="3"/>
      <c r="WAQ854" s="3"/>
      <c r="WAR854" s="3"/>
      <c r="WAS854" s="3"/>
      <c r="WAT854" s="3"/>
      <c r="WAU854" s="3"/>
      <c r="WAV854" s="3"/>
      <c r="WAW854" s="3"/>
      <c r="WAX854" s="3"/>
      <c r="WAY854" s="3"/>
      <c r="WAZ854" s="3"/>
      <c r="WBA854" s="3"/>
      <c r="WBB854" s="3"/>
      <c r="WBC854" s="3"/>
      <c r="WBD854" s="3"/>
      <c r="WBE854" s="3"/>
      <c r="WBF854" s="3"/>
      <c r="WBG854" s="3"/>
      <c r="WBH854" s="3"/>
      <c r="WBI854" s="3"/>
      <c r="WBJ854" s="3"/>
      <c r="WBK854" s="3"/>
      <c r="WBL854" s="3"/>
      <c r="WBM854" s="3"/>
      <c r="WBN854" s="3"/>
      <c r="WBO854" s="3"/>
      <c r="WBP854" s="3"/>
      <c r="WBQ854" s="3"/>
      <c r="WBR854" s="3"/>
      <c r="WBS854" s="3"/>
      <c r="WBT854" s="3"/>
      <c r="WBU854" s="3"/>
      <c r="WBV854" s="3"/>
      <c r="WBW854" s="3"/>
      <c r="WBX854" s="3"/>
      <c r="WBY854" s="3"/>
      <c r="WBZ854" s="3"/>
      <c r="WCA854" s="3"/>
      <c r="WCB854" s="3"/>
      <c r="WCC854" s="3"/>
      <c r="WCD854" s="3"/>
      <c r="WCE854" s="3"/>
      <c r="WCF854" s="3"/>
      <c r="WCG854" s="3"/>
      <c r="WCH854" s="3"/>
      <c r="WCI854" s="3"/>
      <c r="WCJ854" s="3"/>
      <c r="WCK854" s="3"/>
      <c r="WCL854" s="3"/>
      <c r="WCM854" s="3"/>
      <c r="WCN854" s="3"/>
      <c r="WCO854" s="3"/>
      <c r="WCP854" s="3"/>
      <c r="WCQ854" s="3"/>
      <c r="WCR854" s="3"/>
      <c r="WCS854" s="3"/>
      <c r="WCT854" s="3"/>
      <c r="WCU854" s="3"/>
      <c r="WCV854" s="3"/>
      <c r="WCW854" s="3"/>
      <c r="WCX854" s="3"/>
      <c r="WCY854" s="3"/>
      <c r="WCZ854" s="3"/>
      <c r="WDA854" s="3"/>
      <c r="WDB854" s="3"/>
      <c r="WDC854" s="3"/>
      <c r="WDD854" s="3"/>
      <c r="WDE854" s="3"/>
      <c r="WDF854" s="3"/>
      <c r="WDG854" s="3"/>
      <c r="WDH854" s="3"/>
      <c r="WDI854" s="3"/>
      <c r="WDJ854" s="3"/>
      <c r="WDK854" s="3"/>
      <c r="WDL854" s="3"/>
      <c r="WDM854" s="3"/>
      <c r="WDN854" s="3"/>
      <c r="WDO854" s="3"/>
      <c r="WDP854" s="3"/>
      <c r="WDQ854" s="3"/>
      <c r="WDR854" s="3"/>
      <c r="WDS854" s="3"/>
      <c r="WDT854" s="3"/>
      <c r="WDU854" s="3"/>
      <c r="WDV854" s="3"/>
      <c r="WDW854" s="3"/>
      <c r="WDX854" s="3"/>
      <c r="WDY854" s="3"/>
      <c r="WDZ854" s="3"/>
      <c r="WEA854" s="3"/>
      <c r="WEB854" s="3"/>
      <c r="WEC854" s="3"/>
      <c r="WED854" s="3"/>
      <c r="WEE854" s="3"/>
      <c r="WEF854" s="3"/>
      <c r="WEG854" s="3"/>
      <c r="WEH854" s="3"/>
      <c r="WEI854" s="3"/>
      <c r="WEJ854" s="3"/>
      <c r="WEK854" s="3"/>
      <c r="WEL854" s="3"/>
      <c r="WEM854" s="3"/>
      <c r="WEN854" s="3"/>
      <c r="WEO854" s="3"/>
      <c r="WEP854" s="3"/>
      <c r="WEQ854" s="3"/>
      <c r="WER854" s="3"/>
      <c r="WES854" s="3"/>
      <c r="WET854" s="3"/>
      <c r="WEU854" s="3"/>
      <c r="WEV854" s="3"/>
      <c r="WEW854" s="3"/>
      <c r="WEX854" s="3"/>
      <c r="WEY854" s="3"/>
      <c r="WEZ854" s="3"/>
      <c r="WFA854" s="3"/>
      <c r="WFB854" s="3"/>
      <c r="WFC854" s="3"/>
      <c r="WFD854" s="3"/>
      <c r="WFE854" s="3"/>
      <c r="WFF854" s="3"/>
      <c r="WFG854" s="3"/>
      <c r="WFH854" s="3"/>
      <c r="WFI854" s="3"/>
      <c r="WFJ854" s="3"/>
      <c r="WFK854" s="3"/>
      <c r="WFL854" s="3"/>
      <c r="WFM854" s="3"/>
      <c r="WFN854" s="3"/>
      <c r="WFO854" s="3"/>
      <c r="WFP854" s="3"/>
      <c r="WFQ854" s="3"/>
      <c r="WFR854" s="3"/>
      <c r="WFS854" s="3"/>
      <c r="WFT854" s="3"/>
      <c r="WFU854" s="3"/>
      <c r="WFV854" s="3"/>
      <c r="WFW854" s="3"/>
      <c r="WFX854" s="3"/>
      <c r="WFY854" s="3"/>
      <c r="WFZ854" s="3"/>
      <c r="WGA854" s="3"/>
      <c r="WGB854" s="3"/>
      <c r="WGC854" s="3"/>
      <c r="WGD854" s="3"/>
      <c r="WGE854" s="3"/>
      <c r="WGF854" s="3"/>
      <c r="WGG854" s="3"/>
      <c r="WGH854" s="3"/>
      <c r="WGI854" s="3"/>
      <c r="WGJ854" s="3"/>
      <c r="WGK854" s="3"/>
      <c r="WGL854" s="3"/>
      <c r="WGM854" s="3"/>
      <c r="WGN854" s="3"/>
      <c r="WGO854" s="3"/>
      <c r="WGP854" s="3"/>
      <c r="WGQ854" s="3"/>
      <c r="WGR854" s="3"/>
      <c r="WGS854" s="3"/>
      <c r="WGT854" s="3"/>
      <c r="WGU854" s="3"/>
      <c r="WGV854" s="3"/>
      <c r="WGW854" s="3"/>
      <c r="WGX854" s="3"/>
      <c r="WGY854" s="3"/>
      <c r="WGZ854" s="3"/>
      <c r="WHA854" s="3"/>
      <c r="WHB854" s="3"/>
      <c r="WHC854" s="3"/>
      <c r="WHD854" s="3"/>
      <c r="WHE854" s="3"/>
      <c r="WHF854" s="3"/>
      <c r="WHG854" s="3"/>
      <c r="WHH854" s="3"/>
      <c r="WHI854" s="3"/>
      <c r="WHJ854" s="3"/>
      <c r="WHK854" s="3"/>
      <c r="WHL854" s="3"/>
      <c r="WHM854" s="3"/>
      <c r="WHN854" s="3"/>
      <c r="WHO854" s="3"/>
      <c r="WHP854" s="3"/>
      <c r="WHQ854" s="3"/>
      <c r="WHR854" s="3"/>
      <c r="WHS854" s="3"/>
      <c r="WHT854" s="3"/>
      <c r="WHU854" s="3"/>
      <c r="WHV854" s="3"/>
      <c r="WHW854" s="3"/>
      <c r="WHX854" s="3"/>
      <c r="WHY854" s="3"/>
      <c r="WHZ854" s="3"/>
      <c r="WIA854" s="3"/>
      <c r="WIB854" s="3"/>
      <c r="WIC854" s="3"/>
      <c r="WID854" s="3"/>
      <c r="WIE854" s="3"/>
      <c r="WIF854" s="3"/>
      <c r="WIG854" s="3"/>
      <c r="WIH854" s="3"/>
      <c r="WII854" s="3"/>
      <c r="WIJ854" s="3"/>
      <c r="WIK854" s="3"/>
      <c r="WIL854" s="3"/>
      <c r="WIM854" s="3"/>
      <c r="WIN854" s="3"/>
      <c r="WIO854" s="3"/>
      <c r="WIP854" s="3"/>
      <c r="WIQ854" s="3"/>
      <c r="WIR854" s="3"/>
      <c r="WIS854" s="3"/>
      <c r="WIT854" s="3"/>
      <c r="WIU854" s="3"/>
      <c r="WIV854" s="3"/>
      <c r="WIW854" s="3"/>
      <c r="WIX854" s="3"/>
      <c r="WIY854" s="3"/>
      <c r="WIZ854" s="3"/>
      <c r="WJA854" s="3"/>
      <c r="WJB854" s="3"/>
      <c r="WJC854" s="3"/>
      <c r="WJD854" s="3"/>
      <c r="WJE854" s="3"/>
      <c r="WJF854" s="3"/>
      <c r="WJG854" s="3"/>
      <c r="WJH854" s="3"/>
      <c r="WJI854" s="3"/>
      <c r="WJJ854" s="3"/>
      <c r="WJK854" s="3"/>
      <c r="WJL854" s="3"/>
      <c r="WJM854" s="3"/>
      <c r="WJN854" s="3"/>
      <c r="WJO854" s="3"/>
      <c r="WJP854" s="3"/>
      <c r="WJQ854" s="3"/>
      <c r="WJR854" s="3"/>
      <c r="WJS854" s="3"/>
      <c r="WJT854" s="3"/>
      <c r="WJU854" s="3"/>
      <c r="WJV854" s="3"/>
      <c r="WJW854" s="3"/>
      <c r="WJX854" s="3"/>
      <c r="WJY854" s="3"/>
      <c r="WJZ854" s="3"/>
      <c r="WKA854" s="3"/>
      <c r="WKB854" s="3"/>
      <c r="WKC854" s="3"/>
      <c r="WKD854" s="3"/>
      <c r="WKE854" s="3"/>
      <c r="WKF854" s="3"/>
      <c r="WKG854" s="3"/>
      <c r="WKH854" s="3"/>
      <c r="WKI854" s="3"/>
      <c r="WKJ854" s="3"/>
      <c r="WKK854" s="3"/>
      <c r="WKL854" s="3"/>
      <c r="WKM854" s="3"/>
      <c r="WKN854" s="3"/>
      <c r="WKO854" s="3"/>
      <c r="WKP854" s="3"/>
      <c r="WKQ854" s="3"/>
      <c r="WKR854" s="3"/>
      <c r="WKS854" s="3"/>
      <c r="WKT854" s="3"/>
      <c r="WKU854" s="3"/>
      <c r="WKV854" s="3"/>
      <c r="WKW854" s="3"/>
      <c r="WKX854" s="3"/>
      <c r="WKY854" s="3"/>
      <c r="WKZ854" s="3"/>
      <c r="WLA854" s="3"/>
      <c r="WLB854" s="3"/>
      <c r="WLC854" s="3"/>
      <c r="WLD854" s="3"/>
      <c r="WLE854" s="3"/>
      <c r="WLF854" s="3"/>
      <c r="WLG854" s="3"/>
      <c r="WLH854" s="3"/>
      <c r="WLI854" s="3"/>
      <c r="WLJ854" s="3"/>
      <c r="WLK854" s="3"/>
      <c r="WLL854" s="3"/>
      <c r="WLM854" s="3"/>
      <c r="WLN854" s="3"/>
      <c r="WLO854" s="3"/>
      <c r="WLP854" s="3"/>
      <c r="WLQ854" s="3"/>
      <c r="WLR854" s="3"/>
      <c r="WLS854" s="3"/>
      <c r="WLT854" s="3"/>
      <c r="WLU854" s="3"/>
      <c r="WLV854" s="3"/>
      <c r="WLW854" s="3"/>
      <c r="WLX854" s="3"/>
      <c r="WLY854" s="3"/>
      <c r="WLZ854" s="3"/>
      <c r="WMA854" s="3"/>
      <c r="WMB854" s="3"/>
      <c r="WMC854" s="3"/>
      <c r="WMD854" s="3"/>
      <c r="WME854" s="3"/>
      <c r="WMF854" s="3"/>
      <c r="WMG854" s="3"/>
      <c r="WMH854" s="3"/>
      <c r="WMI854" s="3"/>
      <c r="WMJ854" s="3"/>
      <c r="WMK854" s="3"/>
      <c r="WML854" s="3"/>
      <c r="WMM854" s="3"/>
      <c r="WMN854" s="3"/>
      <c r="WMO854" s="3"/>
      <c r="WMP854" s="3"/>
      <c r="WMQ854" s="3"/>
      <c r="WMR854" s="3"/>
      <c r="WMS854" s="3"/>
      <c r="WMT854" s="3"/>
      <c r="WMU854" s="3"/>
      <c r="WMV854" s="3"/>
      <c r="WMW854" s="3"/>
      <c r="WMX854" s="3"/>
      <c r="WMY854" s="3"/>
      <c r="WMZ854" s="3"/>
      <c r="WNA854" s="3"/>
      <c r="WNB854" s="3"/>
      <c r="WNC854" s="3"/>
      <c r="WND854" s="3"/>
      <c r="WNE854" s="3"/>
      <c r="WNF854" s="3"/>
      <c r="WNG854" s="3"/>
      <c r="WNH854" s="3"/>
      <c r="WNI854" s="3"/>
      <c r="WNJ854" s="3"/>
      <c r="WNK854" s="3"/>
      <c r="WNL854" s="3"/>
      <c r="WNM854" s="3"/>
      <c r="WNN854" s="3"/>
      <c r="WNO854" s="3"/>
      <c r="WNP854" s="3"/>
      <c r="WNQ854" s="3"/>
      <c r="WNR854" s="3"/>
      <c r="WNS854" s="3"/>
      <c r="WNT854" s="3"/>
      <c r="WNU854" s="3"/>
      <c r="WNV854" s="3"/>
      <c r="WNW854" s="3"/>
      <c r="WNX854" s="3"/>
      <c r="WNY854" s="3"/>
      <c r="WNZ854" s="3"/>
      <c r="WOA854" s="3"/>
      <c r="WOB854" s="3"/>
      <c r="WOC854" s="3"/>
      <c r="WOD854" s="3"/>
      <c r="WOE854" s="3"/>
      <c r="WOF854" s="3"/>
      <c r="WOG854" s="3"/>
      <c r="WOH854" s="3"/>
      <c r="WOI854" s="3"/>
      <c r="WOJ854" s="3"/>
      <c r="WOK854" s="3"/>
      <c r="WOL854" s="3"/>
      <c r="WOM854" s="3"/>
      <c r="WON854" s="3"/>
      <c r="WOO854" s="3"/>
      <c r="WOP854" s="3"/>
      <c r="WOQ854" s="3"/>
      <c r="WOR854" s="3"/>
      <c r="WOS854" s="3"/>
      <c r="WOT854" s="3"/>
      <c r="WOU854" s="3"/>
      <c r="WOV854" s="3"/>
      <c r="WOW854" s="3"/>
      <c r="WOX854" s="3"/>
      <c r="WOY854" s="3"/>
      <c r="WOZ854" s="3"/>
      <c r="WPA854" s="3"/>
      <c r="WPB854" s="3"/>
      <c r="WPC854" s="3"/>
      <c r="WPD854" s="3"/>
      <c r="WPE854" s="3"/>
      <c r="WPF854" s="3"/>
      <c r="WPG854" s="3"/>
      <c r="WPH854" s="3"/>
      <c r="WPI854" s="3"/>
      <c r="WPJ854" s="3"/>
      <c r="WPK854" s="3"/>
      <c r="WPL854" s="3"/>
      <c r="WPM854" s="3"/>
      <c r="WPN854" s="3"/>
      <c r="WPO854" s="3"/>
      <c r="WPP854" s="3"/>
      <c r="WPQ854" s="3"/>
      <c r="WPR854" s="3"/>
      <c r="WPS854" s="3"/>
      <c r="WPT854" s="3"/>
      <c r="WPU854" s="3"/>
      <c r="WPV854" s="3"/>
      <c r="WPW854" s="3"/>
      <c r="WPX854" s="3"/>
      <c r="WPY854" s="3"/>
      <c r="WPZ854" s="3"/>
      <c r="WQA854" s="3"/>
      <c r="WQB854" s="3"/>
      <c r="WQC854" s="3"/>
      <c r="WQD854" s="3"/>
      <c r="WQE854" s="3"/>
      <c r="WQF854" s="3"/>
      <c r="WQG854" s="3"/>
      <c r="WQH854" s="3"/>
      <c r="WQI854" s="3"/>
      <c r="WQJ854" s="3"/>
      <c r="WQK854" s="3"/>
      <c r="WQL854" s="3"/>
      <c r="WQM854" s="3"/>
      <c r="WQN854" s="3"/>
      <c r="WQO854" s="3"/>
      <c r="WQP854" s="3"/>
      <c r="WQQ854" s="3"/>
      <c r="WQR854" s="3"/>
      <c r="WQS854" s="3"/>
      <c r="WQT854" s="3"/>
      <c r="WQU854" s="3"/>
      <c r="WQV854" s="3"/>
      <c r="WQW854" s="3"/>
      <c r="WQX854" s="3"/>
      <c r="WQY854" s="3"/>
      <c r="WQZ854" s="3"/>
      <c r="WRA854" s="3"/>
      <c r="WRB854" s="3"/>
      <c r="WRC854" s="3"/>
      <c r="WRD854" s="3"/>
      <c r="WRE854" s="3"/>
      <c r="WRF854" s="3"/>
      <c r="WRG854" s="3"/>
      <c r="WRH854" s="3"/>
      <c r="WRI854" s="3"/>
      <c r="WRJ854" s="3"/>
      <c r="WRK854" s="3"/>
      <c r="WRL854" s="3"/>
      <c r="WRM854" s="3"/>
      <c r="WRN854" s="3"/>
      <c r="WRO854" s="3"/>
      <c r="WRP854" s="3"/>
      <c r="WRQ854" s="3"/>
      <c r="WRR854" s="3"/>
      <c r="WRS854" s="3"/>
      <c r="WRT854" s="3"/>
      <c r="WRU854" s="3"/>
      <c r="WRV854" s="3"/>
      <c r="WRW854" s="3"/>
      <c r="WRX854" s="3"/>
      <c r="WRY854" s="3"/>
      <c r="WRZ854" s="3"/>
      <c r="WSA854" s="3"/>
      <c r="WSB854" s="3"/>
      <c r="WSC854" s="3"/>
      <c r="WSD854" s="3"/>
      <c r="WSE854" s="3"/>
      <c r="WSF854" s="3"/>
      <c r="WSG854" s="3"/>
      <c r="WSH854" s="3"/>
      <c r="WSI854" s="3"/>
      <c r="WSJ854" s="3"/>
      <c r="WSK854" s="3"/>
      <c r="WSL854" s="3"/>
      <c r="WSM854" s="3"/>
      <c r="WSN854" s="3"/>
      <c r="WSO854" s="3"/>
      <c r="WSP854" s="3"/>
      <c r="WSQ854" s="3"/>
      <c r="WSR854" s="3"/>
      <c r="WSS854" s="3"/>
      <c r="WST854" s="3"/>
      <c r="WSU854" s="3"/>
      <c r="WSV854" s="3"/>
      <c r="WSW854" s="3"/>
      <c r="WSX854" s="3"/>
      <c r="WSY854" s="3"/>
      <c r="WSZ854" s="3"/>
      <c r="WTA854" s="3"/>
      <c r="WTB854" s="3"/>
      <c r="WTC854" s="3"/>
      <c r="WTD854" s="3"/>
      <c r="WTE854" s="3"/>
      <c r="WTF854" s="3"/>
      <c r="WTG854" s="3"/>
      <c r="WTH854" s="3"/>
      <c r="WTI854" s="3"/>
      <c r="WTJ854" s="3"/>
      <c r="WTK854" s="3"/>
      <c r="WTL854" s="3"/>
      <c r="WTM854" s="3"/>
      <c r="WTN854" s="3"/>
      <c r="WTO854" s="3"/>
      <c r="WTP854" s="3"/>
      <c r="WTQ854" s="3"/>
      <c r="WTR854" s="3"/>
      <c r="WTS854" s="3"/>
      <c r="WTT854" s="3"/>
      <c r="WTU854" s="3"/>
      <c r="WTV854" s="3"/>
      <c r="WTW854" s="3"/>
      <c r="WTX854" s="3"/>
      <c r="WTY854" s="3"/>
      <c r="WTZ854" s="3"/>
      <c r="WUA854" s="3"/>
      <c r="WUB854" s="3"/>
      <c r="WUC854" s="3"/>
      <c r="WUD854" s="3"/>
      <c r="WUE854" s="3"/>
      <c r="WUF854" s="3"/>
      <c r="WUG854" s="3"/>
      <c r="WUH854" s="3"/>
      <c r="WUI854" s="3"/>
      <c r="WUJ854" s="3"/>
      <c r="WUK854" s="3"/>
      <c r="WUL854" s="3"/>
      <c r="WUM854" s="3"/>
      <c r="WUN854" s="3"/>
      <c r="WUO854" s="3"/>
      <c r="WUP854" s="3"/>
      <c r="WUQ854" s="3"/>
      <c r="WUR854" s="3"/>
      <c r="WUS854" s="3"/>
      <c r="WUT854" s="3"/>
      <c r="WUU854" s="3"/>
      <c r="WUV854" s="3"/>
      <c r="WUW854" s="3"/>
      <c r="WUX854" s="3"/>
      <c r="WUY854" s="3"/>
      <c r="WUZ854" s="3"/>
      <c r="WVA854" s="3"/>
      <c r="WVB854" s="3"/>
      <c r="WVC854" s="3"/>
      <c r="WVD854" s="3"/>
      <c r="WVE854" s="3"/>
      <c r="WVF854" s="3"/>
      <c r="WVG854" s="3"/>
      <c r="WVH854" s="3"/>
      <c r="WVI854" s="3"/>
      <c r="WVJ854" s="3"/>
      <c r="WVK854" s="3"/>
      <c r="WVL854" s="3"/>
      <c r="WVM854" s="3"/>
      <c r="WVN854" s="3"/>
      <c r="WVO854" s="3"/>
      <c r="WVP854" s="3"/>
      <c r="WVQ854" s="3"/>
      <c r="WVR854" s="3"/>
      <c r="WVS854" s="3"/>
      <c r="WVT854" s="3"/>
      <c r="WVU854" s="3"/>
      <c r="WVV854" s="3"/>
      <c r="WVW854" s="3"/>
      <c r="WVX854" s="3"/>
      <c r="WVY854" s="3"/>
      <c r="WVZ854" s="3"/>
      <c r="WWA854" s="3"/>
      <c r="WWB854" s="3"/>
      <c r="WWC854" s="3"/>
      <c r="WWD854" s="3"/>
      <c r="WWE854" s="3"/>
      <c r="WWF854" s="3"/>
      <c r="WWG854" s="3"/>
      <c r="WWH854" s="3"/>
      <c r="WWI854" s="3"/>
      <c r="WWJ854" s="3"/>
      <c r="WWK854" s="3"/>
      <c r="WWL854" s="3"/>
      <c r="WWM854" s="3"/>
      <c r="WWN854" s="3"/>
      <c r="WWO854" s="3"/>
      <c r="WWP854" s="3"/>
      <c r="WWQ854" s="3"/>
      <c r="WWR854" s="3"/>
      <c r="WWS854" s="3"/>
      <c r="WWT854" s="3"/>
      <c r="WWU854" s="3"/>
      <c r="WWV854" s="3"/>
      <c r="WWW854" s="3"/>
      <c r="WWX854" s="3"/>
      <c r="WWY854" s="3"/>
      <c r="WWZ854" s="3"/>
      <c r="WXA854" s="3"/>
      <c r="WXB854" s="3"/>
      <c r="WXC854" s="3"/>
      <c r="WXD854" s="3"/>
      <c r="WXE854" s="3"/>
      <c r="WXF854" s="3"/>
      <c r="WXG854" s="3"/>
      <c r="WXH854" s="3"/>
      <c r="WXI854" s="3"/>
      <c r="WXJ854" s="3"/>
      <c r="WXK854" s="3"/>
      <c r="WXL854" s="3"/>
      <c r="WXM854" s="3"/>
      <c r="WXN854" s="3"/>
      <c r="WXO854" s="3"/>
      <c r="WXP854" s="3"/>
      <c r="WXQ854" s="3"/>
      <c r="WXR854" s="3"/>
      <c r="WXS854" s="3"/>
      <c r="WXT854" s="3"/>
      <c r="WXU854" s="3"/>
      <c r="WXV854" s="3"/>
      <c r="WXW854" s="3"/>
      <c r="WXX854" s="3"/>
      <c r="WXY854" s="3"/>
      <c r="WXZ854" s="3"/>
      <c r="WYA854" s="3"/>
      <c r="WYB854" s="3"/>
      <c r="WYC854" s="3"/>
      <c r="WYD854" s="3"/>
      <c r="WYE854" s="3"/>
      <c r="WYF854" s="3"/>
      <c r="WYG854" s="3"/>
      <c r="WYH854" s="3"/>
      <c r="WYI854" s="3"/>
      <c r="WYJ854" s="3"/>
      <c r="WYK854" s="3"/>
      <c r="WYL854" s="3"/>
      <c r="WYM854" s="3"/>
      <c r="WYN854" s="3"/>
      <c r="WYO854" s="3"/>
      <c r="WYP854" s="3"/>
      <c r="WYQ854" s="3"/>
      <c r="WYR854" s="3"/>
      <c r="WYS854" s="3"/>
      <c r="WYT854" s="3"/>
      <c r="WYU854" s="3"/>
      <c r="WYV854" s="3"/>
      <c r="WYW854" s="3"/>
      <c r="WYX854" s="3"/>
      <c r="WYY854" s="3"/>
      <c r="WYZ854" s="3"/>
      <c r="WZA854" s="3"/>
      <c r="WZB854" s="3"/>
      <c r="WZC854" s="3"/>
      <c r="WZD854" s="3"/>
      <c r="WZE854" s="3"/>
      <c r="WZF854" s="3"/>
      <c r="WZG854" s="3"/>
      <c r="WZH854" s="3"/>
      <c r="WZI854" s="3"/>
      <c r="WZJ854" s="3"/>
      <c r="WZK854" s="3"/>
      <c r="WZL854" s="3"/>
      <c r="WZM854" s="3"/>
      <c r="WZN854" s="3"/>
      <c r="WZO854" s="3"/>
      <c r="WZP854" s="3"/>
      <c r="WZQ854" s="3"/>
      <c r="WZR854" s="3"/>
      <c r="WZS854" s="3"/>
      <c r="WZT854" s="3"/>
      <c r="WZU854" s="3"/>
      <c r="WZV854" s="3"/>
      <c r="WZW854" s="3"/>
      <c r="WZX854" s="3"/>
      <c r="WZY854" s="3"/>
      <c r="WZZ854" s="3"/>
      <c r="XAA854" s="3"/>
      <c r="XAB854" s="3"/>
      <c r="XAC854" s="3"/>
      <c r="XAD854" s="3"/>
      <c r="XAE854" s="3"/>
      <c r="XAF854" s="3"/>
      <c r="XAG854" s="3"/>
      <c r="XAH854" s="3"/>
      <c r="XAI854" s="3"/>
      <c r="XAJ854" s="3"/>
      <c r="XAK854" s="3"/>
      <c r="XAL854" s="3"/>
      <c r="XAM854" s="3"/>
      <c r="XAN854" s="3"/>
      <c r="XAO854" s="3"/>
      <c r="XAP854" s="3"/>
      <c r="XAQ854" s="3"/>
      <c r="XAR854" s="3"/>
      <c r="XAS854" s="3"/>
      <c r="XAT854" s="3"/>
      <c r="XAU854" s="3"/>
      <c r="XAV854" s="3"/>
      <c r="XAW854" s="3"/>
      <c r="XAX854" s="3"/>
      <c r="XAY854" s="3"/>
      <c r="XAZ854" s="3"/>
      <c r="XBA854" s="3"/>
      <c r="XBB854" s="3"/>
      <c r="XBC854" s="3"/>
      <c r="XBD854" s="3"/>
      <c r="XBE854" s="3"/>
      <c r="XBF854" s="3"/>
      <c r="XBG854" s="3"/>
      <c r="XBH854" s="3"/>
      <c r="XBI854" s="3"/>
      <c r="XBJ854" s="3"/>
      <c r="XBK854" s="3"/>
      <c r="XBL854" s="3"/>
      <c r="XBM854" s="3"/>
      <c r="XBN854" s="3"/>
      <c r="XBO854" s="3"/>
      <c r="XBP854" s="3"/>
      <c r="XBQ854" s="3"/>
      <c r="XBR854" s="3"/>
      <c r="XBS854" s="3"/>
      <c r="XBT854" s="3"/>
      <c r="XBU854" s="3"/>
      <c r="XBV854" s="3"/>
      <c r="XBW854" s="3"/>
      <c r="XBX854" s="3"/>
      <c r="XBY854" s="3"/>
      <c r="XBZ854" s="3"/>
      <c r="XCA854" s="3"/>
      <c r="XCB854" s="3"/>
      <c r="XCC854" s="3"/>
      <c r="XCD854" s="3"/>
      <c r="XCE854" s="3"/>
      <c r="XCF854" s="3"/>
      <c r="XCG854" s="3"/>
      <c r="XCH854" s="3"/>
      <c r="XCI854" s="3"/>
      <c r="XCJ854" s="3"/>
      <c r="XCK854" s="3"/>
      <c r="XCL854" s="3"/>
      <c r="XCM854" s="3"/>
      <c r="XCN854" s="3"/>
      <c r="XCO854" s="3"/>
      <c r="XCP854" s="3"/>
      <c r="XCQ854" s="3"/>
      <c r="XCR854" s="3"/>
      <c r="XCS854" s="3"/>
      <c r="XCT854" s="3"/>
      <c r="XCU854" s="3"/>
      <c r="XCV854" s="3"/>
      <c r="XCW854" s="3"/>
      <c r="XCX854" s="3"/>
      <c r="XCY854" s="3"/>
      <c r="XCZ854" s="3"/>
      <c r="XDA854" s="3"/>
      <c r="XDB854" s="3"/>
      <c r="XDC854" s="3"/>
      <c r="XDD854" s="3"/>
      <c r="XDE854" s="3"/>
      <c r="XDF854" s="3"/>
      <c r="XDG854" s="3"/>
      <c r="XDH854" s="3"/>
      <c r="XDI854" s="3"/>
      <c r="XDJ854" s="3"/>
      <c r="XDK854" s="3"/>
      <c r="XDL854" s="3"/>
      <c r="XDM854" s="3"/>
      <c r="XDN854" s="3"/>
      <c r="XDO854" s="3"/>
      <c r="XDP854" s="3"/>
      <c r="XDQ854" s="3"/>
      <c r="XDR854" s="3"/>
      <c r="XDS854" s="3"/>
      <c r="XDT854" s="3"/>
      <c r="XDU854" s="3"/>
      <c r="XDV854" s="3"/>
      <c r="XDW854" s="3"/>
      <c r="XDX854" s="3"/>
      <c r="XDY854" s="3"/>
      <c r="XDZ854" s="3"/>
      <c r="XEA854" s="3"/>
      <c r="XEB854" s="3"/>
      <c r="XEC854" s="3"/>
      <c r="XED854" s="3"/>
      <c r="XEE854" s="3"/>
      <c r="XEF854" s="3"/>
      <c r="XEG854" s="3"/>
      <c r="XEH854" s="3"/>
      <c r="XEI854" s="3"/>
      <c r="XEJ854" s="3"/>
      <c r="XEK854" s="3"/>
      <c r="XEL854" s="3"/>
      <c r="XEM854" s="3"/>
      <c r="XEN854" s="3"/>
      <c r="XEO854" s="3"/>
      <c r="XEP854" s="3"/>
      <c r="XEQ854" s="3"/>
    </row>
    <row r="855" spans="1:16371" s="17" customFormat="1" ht="59.25" customHeight="1">
      <c r="A855" s="70" t="s">
        <v>3570</v>
      </c>
      <c r="B855" s="74" t="s">
        <v>5</v>
      </c>
      <c r="C855" s="74" t="s">
        <v>5</v>
      </c>
      <c r="D855" s="75">
        <v>42157</v>
      </c>
      <c r="E855" s="76">
        <v>0.56597222222222221</v>
      </c>
      <c r="F855" s="75">
        <v>42157</v>
      </c>
      <c r="G855" s="76">
        <v>0.60625000000000007</v>
      </c>
      <c r="H855" s="76">
        <v>4.027777777777778E-2</v>
      </c>
      <c r="I855" s="74">
        <v>103</v>
      </c>
      <c r="J855" s="74" t="s">
        <v>3543</v>
      </c>
      <c r="K855" s="74" t="s">
        <v>20</v>
      </c>
      <c r="L855" s="74" t="s">
        <v>9</v>
      </c>
      <c r="M855" s="74" t="s">
        <v>3261</v>
      </c>
      <c r="N855" s="77">
        <v>110</v>
      </c>
      <c r="O855" s="74" t="s">
        <v>7</v>
      </c>
      <c r="P855" s="74" t="s">
        <v>3261</v>
      </c>
      <c r="Q855" s="74" t="s">
        <v>5583</v>
      </c>
      <c r="R855" s="74"/>
      <c r="S855" s="74">
        <v>116.1</v>
      </c>
      <c r="T855" s="74">
        <v>116.1</v>
      </c>
      <c r="U855" s="112" t="s">
        <v>28</v>
      </c>
      <c r="V855" s="112">
        <v>2012</v>
      </c>
      <c r="W855" s="112" t="s">
        <v>1318</v>
      </c>
      <c r="X855" s="112" t="s">
        <v>5584</v>
      </c>
      <c r="Y855" s="112" t="s">
        <v>5585</v>
      </c>
      <c r="Z855" s="112">
        <v>100</v>
      </c>
      <c r="AA855" s="112" t="s">
        <v>5586</v>
      </c>
      <c r="AB855" s="112">
        <v>0</v>
      </c>
      <c r="AC855" s="112" t="s">
        <v>586</v>
      </c>
      <c r="AD855" s="112" t="s">
        <v>42</v>
      </c>
      <c r="AE855" s="112"/>
      <c r="AF855" s="112"/>
      <c r="AG855" s="112"/>
      <c r="AH855" s="73"/>
      <c r="AI855" s="73"/>
      <c r="AJ855" s="72"/>
      <c r="AK855" s="15"/>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6"/>
      <c r="CW855" s="16"/>
      <c r="CX855" s="16"/>
      <c r="CY855" s="16"/>
      <c r="CZ855" s="16"/>
      <c r="DA855" s="16"/>
      <c r="DB855" s="16"/>
      <c r="DC855" s="16"/>
      <c r="DD855" s="16"/>
      <c r="DE855" s="16"/>
      <c r="DF855" s="16"/>
      <c r="DG855" s="16"/>
      <c r="DH855" s="16"/>
      <c r="DI855" s="16"/>
    </row>
    <row r="856" spans="1:16371" s="17" customFormat="1" ht="62.45" customHeight="1">
      <c r="A856" s="70" t="s">
        <v>3570</v>
      </c>
      <c r="B856" s="74" t="s">
        <v>5</v>
      </c>
      <c r="C856" s="74" t="s">
        <v>5</v>
      </c>
      <c r="D856" s="75">
        <v>42157</v>
      </c>
      <c r="E856" s="76">
        <v>0.57291666666666663</v>
      </c>
      <c r="F856" s="75">
        <v>42156</v>
      </c>
      <c r="G856" s="76">
        <v>0.57291666666666663</v>
      </c>
      <c r="H856" s="76">
        <f>G856-E856</f>
        <v>0</v>
      </c>
      <c r="I856" s="74">
        <v>29</v>
      </c>
      <c r="J856" s="74" t="s">
        <v>143</v>
      </c>
      <c r="K856" s="74" t="s">
        <v>8</v>
      </c>
      <c r="L856" s="74" t="s">
        <v>9</v>
      </c>
      <c r="M856" s="74" t="s">
        <v>5587</v>
      </c>
      <c r="N856" s="77" t="s">
        <v>3</v>
      </c>
      <c r="O856" s="74" t="s">
        <v>7</v>
      </c>
      <c r="P856" s="74" t="s">
        <v>5588</v>
      </c>
      <c r="Q856" s="74" t="s">
        <v>5589</v>
      </c>
      <c r="R856" s="74"/>
      <c r="S856" s="74">
        <v>29.1</v>
      </c>
      <c r="T856" s="74">
        <v>29.1</v>
      </c>
      <c r="U856" s="112" t="s">
        <v>28</v>
      </c>
      <c r="V856" s="112">
        <v>1991</v>
      </c>
      <c r="W856" s="112" t="s">
        <v>5413</v>
      </c>
      <c r="X856" s="112" t="s">
        <v>411</v>
      </c>
      <c r="Y856" s="112" t="s">
        <v>5590</v>
      </c>
      <c r="Z856" s="112">
        <v>100</v>
      </c>
      <c r="AA856" s="112" t="s">
        <v>5591</v>
      </c>
      <c r="AB856" s="112">
        <v>0</v>
      </c>
      <c r="AC856" s="112" t="s">
        <v>586</v>
      </c>
      <c r="AD856" s="112" t="s">
        <v>42</v>
      </c>
      <c r="AE856" s="112"/>
      <c r="AF856" s="112"/>
      <c r="AG856" s="112"/>
      <c r="AH856" s="73"/>
      <c r="AI856" s="73"/>
      <c r="AJ856" s="72"/>
      <c r="AK856" s="15"/>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6"/>
      <c r="CW856" s="16"/>
      <c r="CX856" s="16"/>
      <c r="CY856" s="16"/>
      <c r="CZ856" s="16"/>
      <c r="DA856" s="16"/>
      <c r="DB856" s="16"/>
      <c r="DC856" s="16"/>
      <c r="DD856" s="16"/>
      <c r="DE856" s="16"/>
      <c r="DF856" s="16"/>
      <c r="DG856" s="16"/>
      <c r="DH856" s="16"/>
      <c r="DI856" s="16"/>
    </row>
    <row r="857" spans="1:16371" s="17" customFormat="1" ht="18" customHeight="1">
      <c r="A857" s="70" t="s">
        <v>1580</v>
      </c>
      <c r="B857" s="74" t="s">
        <v>15</v>
      </c>
      <c r="C857" s="74" t="s">
        <v>209</v>
      </c>
      <c r="D857" s="75">
        <v>42114</v>
      </c>
      <c r="E857" s="76">
        <v>0.48402777777777778</v>
      </c>
      <c r="F857" s="75">
        <v>42114</v>
      </c>
      <c r="G857" s="76">
        <v>0.49374999999999997</v>
      </c>
      <c r="H857" s="76">
        <f>(F857+G857)-(D857+E857)</f>
        <v>9.7222222248092294E-3</v>
      </c>
      <c r="I857" s="74">
        <v>2</v>
      </c>
      <c r="J857" s="74"/>
      <c r="K857" s="74"/>
      <c r="L857" s="74" t="s">
        <v>16</v>
      </c>
      <c r="M857" s="74" t="s">
        <v>2631</v>
      </c>
      <c r="N857" s="77" t="s">
        <v>3</v>
      </c>
      <c r="O857" s="74" t="s">
        <v>7</v>
      </c>
      <c r="P857" s="74" t="s">
        <v>2632</v>
      </c>
      <c r="Q857" s="74" t="s">
        <v>2644</v>
      </c>
      <c r="R857" s="74">
        <v>11.59</v>
      </c>
      <c r="S857" s="74"/>
      <c r="T857" s="74">
        <f>SUM(R857:S857)</f>
        <v>11.59</v>
      </c>
      <c r="U857" s="112" t="s">
        <v>28</v>
      </c>
      <c r="V857" s="112"/>
      <c r="W857" s="112"/>
      <c r="X857" s="112"/>
      <c r="Y857" s="112"/>
      <c r="Z857" s="112"/>
      <c r="AA857" s="112"/>
      <c r="AB857" s="112"/>
      <c r="AC857" s="112"/>
      <c r="AD857" s="112" t="s">
        <v>37</v>
      </c>
      <c r="AE857" s="112" t="s">
        <v>53</v>
      </c>
      <c r="AF857" s="112"/>
      <c r="AG857" s="112" t="s">
        <v>6399</v>
      </c>
      <c r="AH857" s="73"/>
      <c r="AI857" s="73"/>
      <c r="AJ857" s="72"/>
      <c r="AK857" s="15"/>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6"/>
      <c r="CW857" s="16"/>
      <c r="CX857" s="16"/>
      <c r="CY857" s="16"/>
      <c r="CZ857" s="16"/>
      <c r="DA857" s="16"/>
      <c r="DB857" s="16"/>
      <c r="DC857" s="16"/>
      <c r="DD857" s="16"/>
      <c r="DE857" s="16"/>
      <c r="DF857" s="16"/>
      <c r="DG857" s="16"/>
      <c r="DH857" s="16"/>
      <c r="DI857" s="16"/>
    </row>
    <row r="858" spans="1:16371" s="17" customFormat="1" ht="93.6" customHeight="1">
      <c r="A858" s="70" t="s">
        <v>1580</v>
      </c>
      <c r="B858" s="74" t="s">
        <v>15</v>
      </c>
      <c r="C858" s="74" t="s">
        <v>209</v>
      </c>
      <c r="D858" s="75">
        <v>42114</v>
      </c>
      <c r="E858" s="76">
        <v>0.48402777777777778</v>
      </c>
      <c r="F858" s="75">
        <v>42114</v>
      </c>
      <c r="G858" s="76">
        <v>0.49374999999999997</v>
      </c>
      <c r="H858" s="76">
        <f>(F858+G858)-(D858+E858)</f>
        <v>9.7222222248092294E-3</v>
      </c>
      <c r="I858" s="74">
        <v>2</v>
      </c>
      <c r="J858" s="74" t="s">
        <v>180</v>
      </c>
      <c r="K858" s="74" t="s">
        <v>20</v>
      </c>
      <c r="L858" s="74" t="s">
        <v>16</v>
      </c>
      <c r="M858" s="74" t="s">
        <v>2631</v>
      </c>
      <c r="N858" s="77" t="s">
        <v>3</v>
      </c>
      <c r="O858" s="74" t="s">
        <v>7</v>
      </c>
      <c r="P858" s="74" t="s">
        <v>2632</v>
      </c>
      <c r="Q858" s="74" t="s">
        <v>2633</v>
      </c>
      <c r="R858" s="74">
        <v>0.79</v>
      </c>
      <c r="S858" s="74"/>
      <c r="T858" s="74">
        <f>SUM(R858:S858)</f>
        <v>0.79</v>
      </c>
      <c r="U858" s="112" t="s">
        <v>28</v>
      </c>
      <c r="V858" s="112"/>
      <c r="W858" s="112"/>
      <c r="X858" s="112"/>
      <c r="Y858" s="112"/>
      <c r="Z858" s="112"/>
      <c r="AA858" s="112"/>
      <c r="AB858" s="112"/>
      <c r="AC858" s="112"/>
      <c r="AD858" s="112" t="s">
        <v>37</v>
      </c>
      <c r="AE858" s="112" t="s">
        <v>53</v>
      </c>
      <c r="AF858" s="112"/>
      <c r="AG858" s="112" t="s">
        <v>6390</v>
      </c>
      <c r="AH858" s="73"/>
      <c r="AI858" s="73"/>
      <c r="AJ858" s="66"/>
      <c r="AK858" s="15"/>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row>
    <row r="859" spans="1:16371" s="17" customFormat="1" ht="60.75" customHeight="1">
      <c r="A859" s="70" t="s">
        <v>1580</v>
      </c>
      <c r="B859" s="74" t="s">
        <v>81</v>
      </c>
      <c r="C859" s="74" t="s">
        <v>81</v>
      </c>
      <c r="D859" s="75">
        <v>42111</v>
      </c>
      <c r="E859" s="76">
        <v>0.11458333333333333</v>
      </c>
      <c r="F859" s="75">
        <v>42111</v>
      </c>
      <c r="G859" s="76">
        <v>0.11458333333333333</v>
      </c>
      <c r="H859" s="76">
        <v>0</v>
      </c>
      <c r="I859" s="74">
        <v>165</v>
      </c>
      <c r="J859" s="74" t="s">
        <v>2548</v>
      </c>
      <c r="K859" s="74" t="s">
        <v>8</v>
      </c>
      <c r="L859" s="74" t="s">
        <v>4</v>
      </c>
      <c r="M859" s="74" t="s">
        <v>7135</v>
      </c>
      <c r="N859" s="77">
        <v>110</v>
      </c>
      <c r="O859" s="74" t="s">
        <v>7</v>
      </c>
      <c r="P859" s="74" t="s">
        <v>7135</v>
      </c>
      <c r="Q859" s="74" t="s">
        <v>7136</v>
      </c>
      <c r="R859" s="74"/>
      <c r="S859" s="74">
        <v>60.2</v>
      </c>
      <c r="T859" s="74">
        <v>60.2</v>
      </c>
      <c r="U859" s="112" t="s">
        <v>45</v>
      </c>
      <c r="V859" s="112">
        <v>2009</v>
      </c>
      <c r="W859" s="112" t="s">
        <v>7247</v>
      </c>
      <c r="X859" s="112" t="s">
        <v>7248</v>
      </c>
      <c r="Y859" s="112">
        <v>41509</v>
      </c>
      <c r="Z859" s="112">
        <v>1</v>
      </c>
      <c r="AA859" s="112">
        <v>42217</v>
      </c>
      <c r="AB859" s="112">
        <v>0</v>
      </c>
      <c r="AC859" s="112">
        <v>42093</v>
      </c>
      <c r="AD859" s="112" t="s">
        <v>41</v>
      </c>
      <c r="AE859" s="112"/>
      <c r="AF859" s="112"/>
      <c r="AG859" s="112" t="s">
        <v>488</v>
      </c>
      <c r="AH859" s="73"/>
      <c r="AI859" s="73"/>
      <c r="AJ859" s="58"/>
      <c r="AK859" s="15"/>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6"/>
      <c r="CW859" s="16"/>
      <c r="CX859" s="16"/>
      <c r="CY859" s="16"/>
      <c r="CZ859" s="16"/>
      <c r="DA859" s="16"/>
      <c r="DB859" s="16"/>
      <c r="DC859" s="16"/>
      <c r="DD859" s="16"/>
      <c r="DE859" s="16"/>
      <c r="DF859" s="16"/>
      <c r="DG859" s="16"/>
      <c r="DH859" s="16"/>
      <c r="DI859" s="16"/>
    </row>
    <row r="860" spans="1:16371" s="17" customFormat="1" ht="47.25" customHeight="1">
      <c r="A860" s="70" t="s">
        <v>1580</v>
      </c>
      <c r="B860" s="74" t="s">
        <v>15</v>
      </c>
      <c r="C860" s="74" t="s">
        <v>15</v>
      </c>
      <c r="D860" s="75">
        <v>42114</v>
      </c>
      <c r="E860" s="76">
        <v>0.50555555555555554</v>
      </c>
      <c r="F860" s="75">
        <v>42114</v>
      </c>
      <c r="G860" s="76">
        <v>0.50555555555555554</v>
      </c>
      <c r="H860" s="76">
        <f t="shared" ref="H860:H867" si="18">(F860+G860)-(D860+E860)</f>
        <v>0</v>
      </c>
      <c r="I860" s="74">
        <v>8</v>
      </c>
      <c r="J860" s="74" t="s">
        <v>180</v>
      </c>
      <c r="K860" s="74" t="s">
        <v>8</v>
      </c>
      <c r="L860" s="74" t="s">
        <v>9</v>
      </c>
      <c r="M860" s="74" t="s">
        <v>680</v>
      </c>
      <c r="N860" s="77" t="s">
        <v>3</v>
      </c>
      <c r="O860" s="74" t="s">
        <v>7</v>
      </c>
      <c r="P860" s="74" t="s">
        <v>681</v>
      </c>
      <c r="Q860" s="74" t="s">
        <v>2628</v>
      </c>
      <c r="R860" s="74"/>
      <c r="S860" s="74">
        <v>3.48</v>
      </c>
      <c r="T860" s="74">
        <f t="shared" ref="T860:T867" si="19">SUM(R860:S860)</f>
        <v>3.48</v>
      </c>
      <c r="U860" s="112" t="s">
        <v>28</v>
      </c>
      <c r="V860" s="112">
        <v>2014</v>
      </c>
      <c r="W860" s="112" t="s">
        <v>1709</v>
      </c>
      <c r="X860" s="112"/>
      <c r="Y860" s="112" t="s">
        <v>6386</v>
      </c>
      <c r="Z860" s="112">
        <v>100</v>
      </c>
      <c r="AA860" s="112" t="s">
        <v>1481</v>
      </c>
      <c r="AB860" s="112">
        <v>0</v>
      </c>
      <c r="AC860" s="112"/>
      <c r="AD860" s="112" t="s">
        <v>40</v>
      </c>
      <c r="AE860" s="112" t="s">
        <v>53</v>
      </c>
      <c r="AF860" s="112"/>
      <c r="AG860" s="112" t="s">
        <v>6387</v>
      </c>
      <c r="AH860" s="73"/>
      <c r="AI860" s="73"/>
      <c r="AJ860" s="58"/>
      <c r="AK860" s="15"/>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6"/>
      <c r="CW860" s="16"/>
      <c r="CX860" s="16"/>
      <c r="CY860" s="16"/>
      <c r="CZ860" s="16"/>
      <c r="DA860" s="16"/>
      <c r="DB860" s="16"/>
      <c r="DC860" s="16"/>
      <c r="DD860" s="16"/>
      <c r="DE860" s="16"/>
      <c r="DF860" s="16"/>
      <c r="DG860" s="16"/>
      <c r="DH860" s="16"/>
      <c r="DI860" s="16"/>
    </row>
    <row r="861" spans="1:16371" s="17" customFormat="1" ht="57.6" customHeight="1">
      <c r="A861" s="70" t="s">
        <v>1580</v>
      </c>
      <c r="B861" s="74" t="s">
        <v>15</v>
      </c>
      <c r="C861" s="74" t="s">
        <v>15</v>
      </c>
      <c r="D861" s="75">
        <v>42114</v>
      </c>
      <c r="E861" s="76">
        <v>0.52777777777777779</v>
      </c>
      <c r="F861" s="75">
        <v>42114</v>
      </c>
      <c r="G861" s="76">
        <v>0.54513888888888895</v>
      </c>
      <c r="H861" s="76">
        <f t="shared" si="18"/>
        <v>1.7361111109494232E-2</v>
      </c>
      <c r="I861" s="74">
        <v>3</v>
      </c>
      <c r="J861" s="74"/>
      <c r="K861" s="74" t="s">
        <v>20</v>
      </c>
      <c r="L861" s="74" t="s">
        <v>9</v>
      </c>
      <c r="M861" s="74" t="s">
        <v>680</v>
      </c>
      <c r="N861" s="77" t="s">
        <v>3</v>
      </c>
      <c r="O861" s="74" t="s">
        <v>7</v>
      </c>
      <c r="P861" s="74" t="s">
        <v>2629</v>
      </c>
      <c r="Q861" s="74" t="s">
        <v>2630</v>
      </c>
      <c r="R861" s="74">
        <v>0.13</v>
      </c>
      <c r="S861" s="74"/>
      <c r="T861" s="74">
        <f t="shared" si="19"/>
        <v>0.13</v>
      </c>
      <c r="U861" s="112" t="s">
        <v>28</v>
      </c>
      <c r="V861" s="112">
        <v>2002</v>
      </c>
      <c r="W861" s="112" t="s">
        <v>1709</v>
      </c>
      <c r="X861" s="112"/>
      <c r="Y861" s="112" t="s">
        <v>6388</v>
      </c>
      <c r="Z861" s="112">
        <v>100</v>
      </c>
      <c r="AA861" s="112" t="s">
        <v>1612</v>
      </c>
      <c r="AB861" s="112">
        <v>0</v>
      </c>
      <c r="AC861" s="112"/>
      <c r="AD861" s="112" t="s">
        <v>40</v>
      </c>
      <c r="AE861" s="112" t="s">
        <v>76</v>
      </c>
      <c r="AF861" s="112"/>
      <c r="AG861" s="112" t="s">
        <v>6389</v>
      </c>
      <c r="AH861" s="73"/>
      <c r="AI861" s="73"/>
      <c r="AJ861" s="58"/>
      <c r="AK861" s="15"/>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row>
    <row r="862" spans="1:16371" s="17" customFormat="1" ht="315" customHeight="1">
      <c r="A862" s="70" t="s">
        <v>1580</v>
      </c>
      <c r="B862" s="74" t="s">
        <v>15</v>
      </c>
      <c r="C862" s="74" t="s">
        <v>15</v>
      </c>
      <c r="D862" s="75">
        <v>42114</v>
      </c>
      <c r="E862" s="76">
        <v>0.5541666666666667</v>
      </c>
      <c r="F862" s="75">
        <v>42114</v>
      </c>
      <c r="G862" s="76">
        <v>0.67708333333333337</v>
      </c>
      <c r="H862" s="76">
        <f t="shared" si="18"/>
        <v>0.12291666666715173</v>
      </c>
      <c r="I862" s="74">
        <v>6</v>
      </c>
      <c r="J862" s="74"/>
      <c r="K862" s="74" t="s">
        <v>14</v>
      </c>
      <c r="L862" s="74" t="s">
        <v>9</v>
      </c>
      <c r="M862" s="74" t="s">
        <v>673</v>
      </c>
      <c r="N862" s="77" t="s">
        <v>3</v>
      </c>
      <c r="O862" s="74" t="s">
        <v>7</v>
      </c>
      <c r="P862" s="74" t="s">
        <v>2636</v>
      </c>
      <c r="Q862" s="74" t="s">
        <v>2637</v>
      </c>
      <c r="R862" s="74">
        <v>39.200000000000003</v>
      </c>
      <c r="S862" s="74"/>
      <c r="T862" s="74">
        <f t="shared" si="19"/>
        <v>39.200000000000003</v>
      </c>
      <c r="U862" s="112" t="s">
        <v>28</v>
      </c>
      <c r="V862" s="112">
        <v>1981</v>
      </c>
      <c r="W862" s="112" t="s">
        <v>587</v>
      </c>
      <c r="X862" s="112"/>
      <c r="Y862" s="112" t="s">
        <v>6393</v>
      </c>
      <c r="Z862" s="112">
        <v>100</v>
      </c>
      <c r="AA862" s="112" t="s">
        <v>1481</v>
      </c>
      <c r="AB862" s="112">
        <v>0</v>
      </c>
      <c r="AC862" s="112"/>
      <c r="AD862" s="112" t="s">
        <v>30</v>
      </c>
      <c r="AE862" s="112" t="s">
        <v>57</v>
      </c>
      <c r="AF862" s="112"/>
      <c r="AG862" s="112" t="s">
        <v>6394</v>
      </c>
      <c r="AH862" s="73"/>
      <c r="AI862" s="73"/>
      <c r="AJ862" s="58"/>
      <c r="AK862" s="15"/>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row>
    <row r="863" spans="1:16371" s="17" customFormat="1" ht="252">
      <c r="A863" s="70" t="s">
        <v>1580</v>
      </c>
      <c r="B863" s="74" t="s">
        <v>15</v>
      </c>
      <c r="C863" s="74" t="s">
        <v>15</v>
      </c>
      <c r="D863" s="75">
        <v>42114</v>
      </c>
      <c r="E863" s="76">
        <v>0.59791666666666665</v>
      </c>
      <c r="F863" s="75">
        <v>42114</v>
      </c>
      <c r="G863" s="76">
        <v>0.70833333333333337</v>
      </c>
      <c r="H863" s="76">
        <f t="shared" si="18"/>
        <v>0.11041666667006211</v>
      </c>
      <c r="I863" s="74">
        <v>1</v>
      </c>
      <c r="J863" s="74" t="s">
        <v>150</v>
      </c>
      <c r="K863" s="74" t="s">
        <v>14</v>
      </c>
      <c r="L863" s="74" t="s">
        <v>9</v>
      </c>
      <c r="M863" s="74" t="s">
        <v>151</v>
      </c>
      <c r="N863" s="77" t="s">
        <v>3</v>
      </c>
      <c r="O863" s="74" t="s">
        <v>7</v>
      </c>
      <c r="P863" s="74" t="s">
        <v>2645</v>
      </c>
      <c r="Q863" s="74" t="s">
        <v>2646</v>
      </c>
      <c r="R863" s="74">
        <v>0.08</v>
      </c>
      <c r="S863" s="74"/>
      <c r="T863" s="74">
        <f t="shared" si="19"/>
        <v>0.08</v>
      </c>
      <c r="U863" s="112" t="s">
        <v>28</v>
      </c>
      <c r="V863" s="112">
        <v>1952</v>
      </c>
      <c r="W863" s="112" t="s">
        <v>587</v>
      </c>
      <c r="X863" s="112"/>
      <c r="Y863" s="112" t="s">
        <v>6400</v>
      </c>
      <c r="Z863" s="112">
        <v>100</v>
      </c>
      <c r="AA863" s="112" t="s">
        <v>6401</v>
      </c>
      <c r="AB863" s="112">
        <v>0</v>
      </c>
      <c r="AC863" s="112"/>
      <c r="AD863" s="112" t="s">
        <v>30</v>
      </c>
      <c r="AE863" s="112" t="s">
        <v>57</v>
      </c>
      <c r="AF863" s="112"/>
      <c r="AG863" s="112" t="s">
        <v>6402</v>
      </c>
      <c r="AH863" s="73"/>
      <c r="AI863" s="73"/>
      <c r="AJ863" s="58"/>
      <c r="AK863" s="15"/>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6"/>
      <c r="CW863" s="16"/>
      <c r="CX863" s="16"/>
      <c r="CY863" s="16"/>
      <c r="CZ863" s="16"/>
      <c r="DA863" s="16"/>
      <c r="DB863" s="16"/>
      <c r="DC863" s="16"/>
      <c r="DD863" s="16"/>
      <c r="DE863" s="16"/>
      <c r="DF863" s="16"/>
      <c r="DG863" s="16"/>
      <c r="DH863" s="16"/>
      <c r="DI863" s="16"/>
    </row>
    <row r="864" spans="1:16371" s="17" customFormat="1" ht="59.25" customHeight="1">
      <c r="A864" s="70" t="s">
        <v>1580</v>
      </c>
      <c r="B864" s="74" t="s">
        <v>15</v>
      </c>
      <c r="C864" s="74" t="s">
        <v>15</v>
      </c>
      <c r="D864" s="75">
        <v>42114</v>
      </c>
      <c r="E864" s="76">
        <v>0.61805555555555558</v>
      </c>
      <c r="F864" s="75">
        <v>42114</v>
      </c>
      <c r="G864" s="76">
        <v>0.73263888888888884</v>
      </c>
      <c r="H864" s="76">
        <f t="shared" si="18"/>
        <v>0.11458333333575865</v>
      </c>
      <c r="I864" s="74">
        <v>18</v>
      </c>
      <c r="J864" s="74" t="s">
        <v>150</v>
      </c>
      <c r="K864" s="74" t="s">
        <v>14</v>
      </c>
      <c r="L864" s="74" t="s">
        <v>9</v>
      </c>
      <c r="M864" s="74" t="s">
        <v>2518</v>
      </c>
      <c r="N864" s="77" t="s">
        <v>3</v>
      </c>
      <c r="O864" s="74" t="s">
        <v>7</v>
      </c>
      <c r="P864" s="74" t="s">
        <v>2638</v>
      </c>
      <c r="Q864" s="74" t="s">
        <v>2639</v>
      </c>
      <c r="R864" s="74">
        <v>17.07</v>
      </c>
      <c r="S864" s="74"/>
      <c r="T864" s="74">
        <f t="shared" si="19"/>
        <v>17.07</v>
      </c>
      <c r="U864" s="112" t="s">
        <v>28</v>
      </c>
      <c r="V864" s="112">
        <v>1989</v>
      </c>
      <c r="W864" s="112" t="s">
        <v>1709</v>
      </c>
      <c r="X864" s="112"/>
      <c r="Y864" s="112" t="s">
        <v>6371</v>
      </c>
      <c r="Z864" s="112">
        <v>100</v>
      </c>
      <c r="AA864" s="112" t="s">
        <v>1612</v>
      </c>
      <c r="AB864" s="112">
        <v>0</v>
      </c>
      <c r="AC864" s="112"/>
      <c r="AD864" s="112" t="s">
        <v>30</v>
      </c>
      <c r="AE864" s="112" t="s">
        <v>57</v>
      </c>
      <c r="AF864" s="112"/>
      <c r="AG864" s="112" t="s">
        <v>6395</v>
      </c>
      <c r="AH864" s="73"/>
      <c r="AI864" s="73"/>
      <c r="AJ864" s="72"/>
      <c r="AK864" s="15"/>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c r="DI864" s="16"/>
    </row>
    <row r="865" spans="1:113" s="17" customFormat="1" ht="54.75" customHeight="1">
      <c r="A865" s="70" t="s">
        <v>1580</v>
      </c>
      <c r="B865" s="74" t="s">
        <v>15</v>
      </c>
      <c r="C865" s="74" t="s">
        <v>15</v>
      </c>
      <c r="D865" s="75">
        <v>42114</v>
      </c>
      <c r="E865" s="76">
        <v>0.62777777777777777</v>
      </c>
      <c r="F865" s="75">
        <v>42114</v>
      </c>
      <c r="G865" s="76">
        <v>0.67361111111111116</v>
      </c>
      <c r="H865" s="76">
        <f t="shared" si="18"/>
        <v>4.5833333329937886E-2</v>
      </c>
      <c r="I865" s="74">
        <v>8</v>
      </c>
      <c r="J865" s="74" t="s">
        <v>180</v>
      </c>
      <c r="K865" s="74" t="s">
        <v>14</v>
      </c>
      <c r="L865" s="74" t="s">
        <v>9</v>
      </c>
      <c r="M865" s="74" t="s">
        <v>225</v>
      </c>
      <c r="N865" s="77" t="s">
        <v>3</v>
      </c>
      <c r="O865" s="74" t="s">
        <v>7</v>
      </c>
      <c r="P865" s="74" t="s">
        <v>2640</v>
      </c>
      <c r="Q865" s="74" t="s">
        <v>2641</v>
      </c>
      <c r="R865" s="74">
        <v>3.39</v>
      </c>
      <c r="S865" s="74"/>
      <c r="T865" s="74">
        <f t="shared" si="19"/>
        <v>3.39</v>
      </c>
      <c r="U865" s="112" t="s">
        <v>28</v>
      </c>
      <c r="V865" s="112">
        <v>1985</v>
      </c>
      <c r="W865" s="112" t="s">
        <v>1709</v>
      </c>
      <c r="X865" s="112"/>
      <c r="Y865" s="112">
        <v>42115</v>
      </c>
      <c r="Z865" s="112">
        <v>100</v>
      </c>
      <c r="AA865" s="112" t="s">
        <v>1081</v>
      </c>
      <c r="AB865" s="112">
        <v>0</v>
      </c>
      <c r="AC865" s="112"/>
      <c r="AD865" s="112" t="s">
        <v>30</v>
      </c>
      <c r="AE865" s="112" t="s">
        <v>57</v>
      </c>
      <c r="AF865" s="112"/>
      <c r="AG865" s="112" t="s">
        <v>6396</v>
      </c>
      <c r="AH865" s="73"/>
      <c r="AI865" s="73"/>
      <c r="AJ865" s="58"/>
      <c r="AK865" s="15"/>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6"/>
      <c r="CW865" s="16"/>
      <c r="CX865" s="16"/>
      <c r="CY865" s="16"/>
      <c r="CZ865" s="16"/>
      <c r="DA865" s="16"/>
      <c r="DB865" s="16"/>
      <c r="DC865" s="16"/>
      <c r="DD865" s="16"/>
      <c r="DE865" s="16"/>
      <c r="DF865" s="16"/>
      <c r="DG865" s="16"/>
      <c r="DH865" s="16"/>
      <c r="DI865" s="16"/>
    </row>
    <row r="866" spans="1:113" s="17" customFormat="1" ht="94.5" customHeight="1">
      <c r="A866" s="70" t="s">
        <v>1580</v>
      </c>
      <c r="B866" s="74" t="s">
        <v>15</v>
      </c>
      <c r="C866" s="74" t="s">
        <v>15</v>
      </c>
      <c r="D866" s="75">
        <v>42114</v>
      </c>
      <c r="E866" s="76">
        <v>0.64583333333333337</v>
      </c>
      <c r="F866" s="75">
        <v>42114</v>
      </c>
      <c r="G866" s="76">
        <v>0.77083333333333337</v>
      </c>
      <c r="H866" s="76">
        <f t="shared" si="18"/>
        <v>0.125</v>
      </c>
      <c r="I866" s="74">
        <v>19</v>
      </c>
      <c r="J866" s="74" t="s">
        <v>150</v>
      </c>
      <c r="K866" s="74" t="s">
        <v>14</v>
      </c>
      <c r="L866" s="74" t="s">
        <v>9</v>
      </c>
      <c r="M866" s="74" t="s">
        <v>151</v>
      </c>
      <c r="N866" s="77" t="s">
        <v>3</v>
      </c>
      <c r="O866" s="74" t="s">
        <v>7</v>
      </c>
      <c r="P866" s="74" t="s">
        <v>2642</v>
      </c>
      <c r="Q866" s="74" t="s">
        <v>2643</v>
      </c>
      <c r="R866" s="74">
        <v>13.73</v>
      </c>
      <c r="S866" s="74"/>
      <c r="T866" s="74">
        <f t="shared" si="19"/>
        <v>13.73</v>
      </c>
      <c r="U866" s="112" t="s">
        <v>28</v>
      </c>
      <c r="V866" s="112">
        <v>1994</v>
      </c>
      <c r="W866" s="112" t="s">
        <v>1709</v>
      </c>
      <c r="X866" s="112"/>
      <c r="Y866" s="112" t="s">
        <v>6397</v>
      </c>
      <c r="Z866" s="112">
        <v>100</v>
      </c>
      <c r="AA866" s="112" t="s">
        <v>1081</v>
      </c>
      <c r="AB866" s="112">
        <v>0</v>
      </c>
      <c r="AC866" s="112"/>
      <c r="AD866" s="112" t="s">
        <v>30</v>
      </c>
      <c r="AE866" s="112" t="s">
        <v>57</v>
      </c>
      <c r="AF866" s="112"/>
      <c r="AG866" s="112" t="s">
        <v>6398</v>
      </c>
      <c r="AH866" s="73"/>
      <c r="AI866" s="73"/>
      <c r="AJ866" s="58"/>
      <c r="AK866" s="15"/>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c r="DI866" s="16"/>
    </row>
    <row r="867" spans="1:113" s="17" customFormat="1" ht="63" customHeight="1">
      <c r="A867" s="70" t="s">
        <v>1580</v>
      </c>
      <c r="B867" s="74" t="s">
        <v>15</v>
      </c>
      <c r="C867" s="74" t="s">
        <v>15</v>
      </c>
      <c r="D867" s="75">
        <v>42114</v>
      </c>
      <c r="E867" s="76">
        <v>0.70486111111111116</v>
      </c>
      <c r="F867" s="75">
        <v>42114</v>
      </c>
      <c r="G867" s="76">
        <v>0.79166666666666663</v>
      </c>
      <c r="H867" s="76">
        <f t="shared" si="18"/>
        <v>8.6805555554747116E-2</v>
      </c>
      <c r="I867" s="74">
        <v>4</v>
      </c>
      <c r="J867" s="74" t="s">
        <v>150</v>
      </c>
      <c r="K867" s="74" t="s">
        <v>51</v>
      </c>
      <c r="L867" s="74" t="s">
        <v>9</v>
      </c>
      <c r="M867" s="74" t="s">
        <v>325</v>
      </c>
      <c r="N867" s="77" t="s">
        <v>3</v>
      </c>
      <c r="O867" s="74" t="s">
        <v>7</v>
      </c>
      <c r="P867" s="74" t="s">
        <v>2634</v>
      </c>
      <c r="Q867" s="74" t="s">
        <v>2635</v>
      </c>
      <c r="R867" s="74">
        <v>0.6</v>
      </c>
      <c r="S867" s="74"/>
      <c r="T867" s="74">
        <f t="shared" si="19"/>
        <v>0.6</v>
      </c>
      <c r="U867" s="112" t="s">
        <v>28</v>
      </c>
      <c r="V867" s="112">
        <v>1951</v>
      </c>
      <c r="W867" s="112" t="s">
        <v>1908</v>
      </c>
      <c r="X867" s="112"/>
      <c r="Y867" s="112" t="s">
        <v>6391</v>
      </c>
      <c r="Z867" s="112">
        <v>100</v>
      </c>
      <c r="AA867" s="112" t="s">
        <v>1921</v>
      </c>
      <c r="AB867" s="112">
        <v>0</v>
      </c>
      <c r="AC867" s="112"/>
      <c r="AD867" s="112" t="s">
        <v>30</v>
      </c>
      <c r="AE867" s="112" t="s">
        <v>57</v>
      </c>
      <c r="AF867" s="112"/>
      <c r="AG867" s="112" t="s">
        <v>6392</v>
      </c>
      <c r="AH867" s="73"/>
      <c r="AI867" s="73"/>
      <c r="AJ867" s="58"/>
      <c r="AK867" s="15"/>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row>
    <row r="868" spans="1:113" s="17" customFormat="1" ht="75">
      <c r="A868" s="70" t="s">
        <v>1580</v>
      </c>
      <c r="B868" s="74" t="s">
        <v>69</v>
      </c>
      <c r="C868" s="74" t="s">
        <v>69</v>
      </c>
      <c r="D868" s="75">
        <v>42114</v>
      </c>
      <c r="E868" s="76">
        <v>0.12986111111111112</v>
      </c>
      <c r="F868" s="75">
        <v>42114</v>
      </c>
      <c r="G868" s="76">
        <v>0.13055555555555556</v>
      </c>
      <c r="H868" s="76">
        <f>G868-E868</f>
        <v>6.9444444444444198E-4</v>
      </c>
      <c r="I868" s="74">
        <v>6</v>
      </c>
      <c r="J868" s="74" t="s">
        <v>150</v>
      </c>
      <c r="K868" s="74" t="s">
        <v>8</v>
      </c>
      <c r="L868" s="74" t="s">
        <v>4</v>
      </c>
      <c r="M868" s="74" t="s">
        <v>2658</v>
      </c>
      <c r="N868" s="77" t="s">
        <v>3</v>
      </c>
      <c r="O868" s="74" t="s">
        <v>7</v>
      </c>
      <c r="P868" s="74" t="s">
        <v>1534</v>
      </c>
      <c r="Q868" s="74" t="s">
        <v>2659</v>
      </c>
      <c r="R868" s="74"/>
      <c r="S868" s="74">
        <v>0.106</v>
      </c>
      <c r="T868" s="74">
        <f>R868+S868</f>
        <v>0.106</v>
      </c>
      <c r="U868" s="112" t="s">
        <v>28</v>
      </c>
      <c r="V868" s="112">
        <v>1979</v>
      </c>
      <c r="W868" s="112" t="s">
        <v>1477</v>
      </c>
      <c r="X868" s="112" t="s">
        <v>724</v>
      </c>
      <c r="Y868" s="112" t="s">
        <v>1902</v>
      </c>
      <c r="Z868" s="112">
        <v>100</v>
      </c>
      <c r="AA868" s="112" t="s">
        <v>2660</v>
      </c>
      <c r="AB868" s="112">
        <v>0</v>
      </c>
      <c r="AC868" s="112" t="s">
        <v>1902</v>
      </c>
      <c r="AD868" s="112" t="s">
        <v>0</v>
      </c>
      <c r="AE868" s="112" t="s">
        <v>57</v>
      </c>
      <c r="AF868" s="112"/>
      <c r="AG868" s="112" t="s">
        <v>2659</v>
      </c>
      <c r="AH868" s="73"/>
      <c r="AI868" s="73"/>
      <c r="AJ868" s="58"/>
      <c r="AK868" s="15"/>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row>
    <row r="869" spans="1:113" s="17" customFormat="1" ht="150">
      <c r="A869" s="70" t="s">
        <v>1580</v>
      </c>
      <c r="B869" s="74" t="s">
        <v>69</v>
      </c>
      <c r="C869" s="74" t="s">
        <v>69</v>
      </c>
      <c r="D869" s="75">
        <v>42114</v>
      </c>
      <c r="E869" s="76">
        <v>0.4375</v>
      </c>
      <c r="F869" s="75">
        <v>42114</v>
      </c>
      <c r="G869" s="76">
        <v>0.6875</v>
      </c>
      <c r="H869" s="76">
        <f>G869-E869</f>
        <v>0.25</v>
      </c>
      <c r="I869" s="74">
        <v>2</v>
      </c>
      <c r="J869" s="74" t="s">
        <v>2661</v>
      </c>
      <c r="K869" s="74" t="s">
        <v>178</v>
      </c>
      <c r="L869" s="74" t="s">
        <v>4</v>
      </c>
      <c r="M869" s="74" t="s">
        <v>2662</v>
      </c>
      <c r="N869" s="77">
        <v>110</v>
      </c>
      <c r="O869" s="74" t="s">
        <v>13</v>
      </c>
      <c r="P869" s="74" t="s">
        <v>2663</v>
      </c>
      <c r="Q869" s="74" t="s">
        <v>2664</v>
      </c>
      <c r="R869" s="74">
        <v>3.0390000000000001</v>
      </c>
      <c r="S869" s="74"/>
      <c r="T869" s="74">
        <f>R869+S869</f>
        <v>3.0390000000000001</v>
      </c>
      <c r="U869" s="112" t="s">
        <v>33</v>
      </c>
      <c r="V869" s="112">
        <v>1987</v>
      </c>
      <c r="W869" s="112" t="s">
        <v>2665</v>
      </c>
      <c r="X869" s="112" t="s">
        <v>724</v>
      </c>
      <c r="Y869" s="112" t="s">
        <v>1902</v>
      </c>
      <c r="Z869" s="112">
        <v>100</v>
      </c>
      <c r="AA869" s="112" t="s">
        <v>1481</v>
      </c>
      <c r="AB869" s="112">
        <v>0</v>
      </c>
      <c r="AC869" s="112" t="s">
        <v>1902</v>
      </c>
      <c r="AD869" s="112" t="s">
        <v>0</v>
      </c>
      <c r="AE869" s="112" t="s">
        <v>53</v>
      </c>
      <c r="AF869" s="112"/>
      <c r="AG869" s="112" t="s">
        <v>2664</v>
      </c>
      <c r="AH869" s="73"/>
      <c r="AI869" s="73"/>
      <c r="AJ869" s="58"/>
      <c r="AK869" s="15"/>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6"/>
      <c r="CW869" s="16"/>
      <c r="CX869" s="16"/>
      <c r="CY869" s="16"/>
      <c r="CZ869" s="16"/>
      <c r="DA869" s="16"/>
      <c r="DB869" s="16"/>
      <c r="DC869" s="16"/>
      <c r="DD869" s="16"/>
      <c r="DE869" s="16"/>
      <c r="DF869" s="16"/>
      <c r="DG869" s="16"/>
      <c r="DH869" s="16"/>
      <c r="DI869" s="16"/>
    </row>
    <row r="870" spans="1:113" ht="46.9" customHeight="1">
      <c r="A870" s="70" t="s">
        <v>1580</v>
      </c>
      <c r="B870" s="74" t="s">
        <v>58</v>
      </c>
      <c r="C870" s="74" t="s">
        <v>197</v>
      </c>
      <c r="D870" s="75">
        <v>42114</v>
      </c>
      <c r="E870" s="76">
        <v>0.54097222222222219</v>
      </c>
      <c r="F870" s="75">
        <v>42114</v>
      </c>
      <c r="G870" s="76">
        <v>0.61805555555555558</v>
      </c>
      <c r="H870" s="76">
        <f>G870-E870</f>
        <v>7.7083333333333393E-2</v>
      </c>
      <c r="I870" s="74">
        <v>17</v>
      </c>
      <c r="J870" s="74" t="s">
        <v>198</v>
      </c>
      <c r="K870" s="74" t="s">
        <v>14</v>
      </c>
      <c r="L870" s="74" t="s">
        <v>9</v>
      </c>
      <c r="M870" s="74" t="s">
        <v>2668</v>
      </c>
      <c r="N870" s="77" t="s">
        <v>3</v>
      </c>
      <c r="O870" s="74" t="s">
        <v>7</v>
      </c>
      <c r="P870" s="74" t="s">
        <v>2668</v>
      </c>
      <c r="Q870" s="74" t="s">
        <v>2669</v>
      </c>
      <c r="R870" s="74">
        <v>12</v>
      </c>
      <c r="S870" s="74"/>
      <c r="T870" s="74">
        <v>12</v>
      </c>
      <c r="U870" s="112" t="s">
        <v>28</v>
      </c>
      <c r="V870" s="112">
        <v>1973</v>
      </c>
      <c r="W870" s="112" t="s">
        <v>1709</v>
      </c>
      <c r="X870" s="112" t="s">
        <v>724</v>
      </c>
      <c r="Y870" s="112">
        <v>42041</v>
      </c>
      <c r="Z870" s="112">
        <v>100</v>
      </c>
      <c r="AA870" s="112">
        <v>42406</v>
      </c>
      <c r="AB870" s="112">
        <v>0</v>
      </c>
      <c r="AC870" s="112">
        <v>42041</v>
      </c>
      <c r="AD870" s="112" t="s">
        <v>30</v>
      </c>
      <c r="AE870" s="112"/>
      <c r="AF870" s="112"/>
      <c r="AG870" s="112"/>
      <c r="AH870" s="73"/>
      <c r="AI870" s="73"/>
    </row>
    <row r="871" spans="1:113" ht="47.25" customHeight="1">
      <c r="A871" s="133" t="s">
        <v>1580</v>
      </c>
      <c r="B871" s="92" t="s">
        <v>21</v>
      </c>
      <c r="C871" s="92" t="s">
        <v>21</v>
      </c>
      <c r="D871" s="88">
        <v>42115</v>
      </c>
      <c r="E871" s="89">
        <v>0.17708333333333334</v>
      </c>
      <c r="F871" s="88">
        <v>42115</v>
      </c>
      <c r="G871" s="89">
        <v>0.4826388888888889</v>
      </c>
      <c r="H871" s="89">
        <v>0.30555555555555552</v>
      </c>
      <c r="I871" s="68">
        <v>10</v>
      </c>
      <c r="J871" s="68"/>
      <c r="K871" s="92"/>
      <c r="L871" s="92" t="s">
        <v>4</v>
      </c>
      <c r="M871" s="92" t="s">
        <v>2566</v>
      </c>
      <c r="N871" s="68">
        <v>0.4</v>
      </c>
      <c r="O871" s="68" t="s">
        <v>25</v>
      </c>
      <c r="P871" s="92" t="s">
        <v>2566</v>
      </c>
      <c r="Q871" s="68" t="s">
        <v>6687</v>
      </c>
      <c r="R871" s="68">
        <v>1.974</v>
      </c>
      <c r="S871" s="68">
        <v>0.98699999999999999</v>
      </c>
      <c r="T871" s="68">
        <v>2.9609999999999999</v>
      </c>
      <c r="U871" s="92" t="s">
        <v>45</v>
      </c>
      <c r="V871" s="68" t="s">
        <v>128</v>
      </c>
      <c r="W871" s="92" t="s">
        <v>128</v>
      </c>
      <c r="X871" s="92" t="s">
        <v>128</v>
      </c>
      <c r="Y871" s="79">
        <v>2014</v>
      </c>
      <c r="Z871" s="124" t="s">
        <v>128</v>
      </c>
      <c r="AA871" s="79">
        <v>2015</v>
      </c>
      <c r="AB871" s="92" t="s">
        <v>128</v>
      </c>
      <c r="AC871" s="79">
        <v>2014</v>
      </c>
      <c r="AD871" s="92" t="s">
        <v>0</v>
      </c>
      <c r="AE871" s="92" t="s">
        <v>57</v>
      </c>
      <c r="AF871" s="92"/>
      <c r="AG871" s="124"/>
      <c r="AH871" s="87"/>
      <c r="AI871" s="87"/>
    </row>
    <row r="872" spans="1:113" ht="54" customHeight="1">
      <c r="A872" s="133" t="s">
        <v>1580</v>
      </c>
      <c r="B872" s="92" t="s">
        <v>21</v>
      </c>
      <c r="C872" s="92" t="s">
        <v>21</v>
      </c>
      <c r="D872" s="88">
        <v>42115</v>
      </c>
      <c r="E872" s="89">
        <v>0.40416666666666662</v>
      </c>
      <c r="F872" s="88">
        <v>42115</v>
      </c>
      <c r="G872" s="89">
        <v>0.4513888888888889</v>
      </c>
      <c r="H872" s="89">
        <v>4.7222222222222221E-2</v>
      </c>
      <c r="I872" s="68">
        <v>5</v>
      </c>
      <c r="J872" s="68"/>
      <c r="K872" s="92"/>
      <c r="L872" s="92" t="s">
        <v>4</v>
      </c>
      <c r="M872" s="92" t="s">
        <v>6688</v>
      </c>
      <c r="N872" s="68">
        <v>0.4</v>
      </c>
      <c r="O872" s="68" t="s">
        <v>7</v>
      </c>
      <c r="P872" s="92" t="s">
        <v>6688</v>
      </c>
      <c r="Q872" s="68" t="s">
        <v>6689</v>
      </c>
      <c r="R872" s="68">
        <v>0.55700000000000005</v>
      </c>
      <c r="S872" s="68">
        <v>0.27900000000000003</v>
      </c>
      <c r="T872" s="68">
        <v>0.83599999999999997</v>
      </c>
      <c r="U872" s="92" t="s">
        <v>47</v>
      </c>
      <c r="V872" s="68" t="s">
        <v>128</v>
      </c>
      <c r="W872" s="92" t="s">
        <v>128</v>
      </c>
      <c r="X872" s="92" t="s">
        <v>128</v>
      </c>
      <c r="Y872" s="79">
        <v>2014</v>
      </c>
      <c r="Z872" s="124" t="s">
        <v>128</v>
      </c>
      <c r="AA872" s="79">
        <v>2015</v>
      </c>
      <c r="AB872" s="92" t="s">
        <v>128</v>
      </c>
      <c r="AC872" s="79">
        <v>2014</v>
      </c>
      <c r="AD872" s="92" t="s">
        <v>0</v>
      </c>
      <c r="AE872" s="92" t="s">
        <v>57</v>
      </c>
      <c r="AF872" s="92"/>
      <c r="AG872" s="124"/>
      <c r="AH872" s="103"/>
      <c r="AI872" s="103"/>
    </row>
    <row r="873" spans="1:113" ht="187.5">
      <c r="A873" s="70" t="s">
        <v>8946</v>
      </c>
      <c r="B873" s="74" t="s">
        <v>5</v>
      </c>
      <c r="C873" s="74" t="s">
        <v>5</v>
      </c>
      <c r="D873" s="75">
        <v>42257</v>
      </c>
      <c r="E873" s="76">
        <v>0.15625</v>
      </c>
      <c r="F873" s="75">
        <v>42257</v>
      </c>
      <c r="G873" s="76">
        <v>0.15625</v>
      </c>
      <c r="H873" s="76">
        <v>0</v>
      </c>
      <c r="I873" s="74">
        <v>14</v>
      </c>
      <c r="J873" s="74"/>
      <c r="K873" s="74"/>
      <c r="L873" s="74" t="s">
        <v>11</v>
      </c>
      <c r="M873" s="74" t="s">
        <v>10724</v>
      </c>
      <c r="N873" s="77" t="s">
        <v>3</v>
      </c>
      <c r="O873" s="74" t="s">
        <v>2</v>
      </c>
      <c r="P873" s="74" t="s">
        <v>10725</v>
      </c>
      <c r="Q873" s="74" t="s">
        <v>10726</v>
      </c>
      <c r="R873" s="74"/>
      <c r="S873" s="74">
        <v>6.6</v>
      </c>
      <c r="T873" s="74">
        <f>SUM(R873:S873)</f>
        <v>6.6</v>
      </c>
      <c r="U873" s="112" t="s">
        <v>1</v>
      </c>
      <c r="V873" s="112">
        <v>40633</v>
      </c>
      <c r="W873" s="112" t="s">
        <v>10727</v>
      </c>
      <c r="X873" s="112" t="s">
        <v>10728</v>
      </c>
      <c r="Y873" s="112" t="s">
        <v>10729</v>
      </c>
      <c r="Z873" s="112">
        <v>1</v>
      </c>
      <c r="AA873" s="112" t="s">
        <v>10730</v>
      </c>
      <c r="AB873" s="112" t="s">
        <v>10731</v>
      </c>
      <c r="AC873" s="112">
        <v>40633</v>
      </c>
      <c r="AD873" s="112" t="s">
        <v>22</v>
      </c>
      <c r="AE873" s="112"/>
      <c r="AF873" s="112"/>
      <c r="AG873" s="112"/>
      <c r="AH873" s="73"/>
      <c r="AI873" s="73"/>
    </row>
    <row r="874" spans="1:113" ht="78.75" customHeight="1">
      <c r="A874" s="69" t="s">
        <v>1580</v>
      </c>
      <c r="B874" s="74" t="s">
        <v>1412</v>
      </c>
      <c r="C874" s="74" t="s">
        <v>1420</v>
      </c>
      <c r="D874" s="75">
        <v>42115</v>
      </c>
      <c r="E874" s="76">
        <v>0.59236111111111112</v>
      </c>
      <c r="F874" s="75">
        <v>42115</v>
      </c>
      <c r="G874" s="76">
        <v>0.59236111111111112</v>
      </c>
      <c r="H874" s="76">
        <v>0</v>
      </c>
      <c r="I874" s="77">
        <v>8</v>
      </c>
      <c r="J874" s="79" t="s">
        <v>1436</v>
      </c>
      <c r="K874" s="77"/>
      <c r="L874" s="80" t="s">
        <v>16</v>
      </c>
      <c r="M874" s="81" t="s">
        <v>2570</v>
      </c>
      <c r="N874" s="77" t="s">
        <v>3</v>
      </c>
      <c r="O874" s="79" t="s">
        <v>2</v>
      </c>
      <c r="P874" s="81" t="s">
        <v>2570</v>
      </c>
      <c r="Q874" s="80" t="s">
        <v>2574</v>
      </c>
      <c r="R874" s="91"/>
      <c r="S874" s="91">
        <v>14</v>
      </c>
      <c r="T874" s="91">
        <v>14</v>
      </c>
      <c r="U874" s="100"/>
      <c r="V874" s="100"/>
      <c r="W874" s="100"/>
      <c r="X874" s="100"/>
      <c r="Y874" s="100"/>
      <c r="Z874" s="100"/>
      <c r="AA874" s="100"/>
      <c r="AB874" s="100"/>
      <c r="AC874" s="100"/>
      <c r="AD874" s="136" t="s">
        <v>37</v>
      </c>
      <c r="AE874" s="100"/>
      <c r="AF874" s="100"/>
      <c r="AG874" s="100"/>
      <c r="AH874" s="100"/>
      <c r="AI874" s="100"/>
    </row>
    <row r="875" spans="1:113" ht="408.75" customHeight="1">
      <c r="A875" s="70" t="s">
        <v>1580</v>
      </c>
      <c r="B875" s="74" t="s">
        <v>15</v>
      </c>
      <c r="C875" s="74" t="s">
        <v>15</v>
      </c>
      <c r="D875" s="75">
        <v>42115</v>
      </c>
      <c r="E875" s="76">
        <v>0.53888888888888886</v>
      </c>
      <c r="F875" s="75">
        <v>42115</v>
      </c>
      <c r="G875" s="76">
        <v>0.56111111111111112</v>
      </c>
      <c r="H875" s="76">
        <f>(F875+G875)-(D875+E875)</f>
        <v>2.2222222221898846E-2</v>
      </c>
      <c r="I875" s="74">
        <v>3</v>
      </c>
      <c r="J875" s="74"/>
      <c r="K875" s="74" t="s">
        <v>20</v>
      </c>
      <c r="L875" s="74" t="s">
        <v>9</v>
      </c>
      <c r="M875" s="74" t="s">
        <v>680</v>
      </c>
      <c r="N875" s="77" t="s">
        <v>3</v>
      </c>
      <c r="O875" s="74" t="s">
        <v>7</v>
      </c>
      <c r="P875" s="74" t="s">
        <v>2629</v>
      </c>
      <c r="Q875" s="74" t="s">
        <v>6403</v>
      </c>
      <c r="R875" s="74">
        <v>0.17</v>
      </c>
      <c r="S875" s="74"/>
      <c r="T875" s="74">
        <f>SUM(R875:S875)</f>
        <v>0.17</v>
      </c>
      <c r="U875" s="112" t="s">
        <v>28</v>
      </c>
      <c r="V875" s="112">
        <v>2002</v>
      </c>
      <c r="W875" s="112" t="s">
        <v>1709</v>
      </c>
      <c r="X875" s="112"/>
      <c r="Y875" s="112" t="s">
        <v>6388</v>
      </c>
      <c r="Z875" s="112">
        <v>100</v>
      </c>
      <c r="AA875" s="112" t="s">
        <v>1612</v>
      </c>
      <c r="AB875" s="112">
        <v>0</v>
      </c>
      <c r="AC875" s="112"/>
      <c r="AD875" s="112" t="s">
        <v>40</v>
      </c>
      <c r="AE875" s="112" t="s">
        <v>76</v>
      </c>
      <c r="AF875" s="112"/>
      <c r="AG875" s="112" t="s">
        <v>6404</v>
      </c>
      <c r="AH875" s="73"/>
      <c r="AI875" s="73"/>
    </row>
    <row r="876" spans="1:113" ht="109.15" customHeight="1">
      <c r="A876" s="70" t="s">
        <v>1580</v>
      </c>
      <c r="B876" s="74" t="s">
        <v>18</v>
      </c>
      <c r="C876" s="74" t="s">
        <v>18</v>
      </c>
      <c r="D876" s="75">
        <v>42115</v>
      </c>
      <c r="E876" s="76">
        <v>42115.475694444445</v>
      </c>
      <c r="F876" s="75">
        <v>42115</v>
      </c>
      <c r="G876" s="76">
        <v>42115.618055555555</v>
      </c>
      <c r="H876" s="76">
        <f>G876-E876</f>
        <v>0.14236111110949423</v>
      </c>
      <c r="I876" s="74">
        <v>1</v>
      </c>
      <c r="J876" s="74"/>
      <c r="K876" s="74"/>
      <c r="L876" s="74" t="s">
        <v>4</v>
      </c>
      <c r="M876" s="74" t="s">
        <v>7</v>
      </c>
      <c r="N876" s="77">
        <v>0.4</v>
      </c>
      <c r="O876" s="74" t="s">
        <v>7</v>
      </c>
      <c r="P876" s="74" t="s">
        <v>2653</v>
      </c>
      <c r="Q876" s="74" t="s">
        <v>2654</v>
      </c>
      <c r="R876" s="74">
        <v>0.1</v>
      </c>
      <c r="S876" s="74"/>
      <c r="T876" s="74">
        <f>R876+S876</f>
        <v>0.1</v>
      </c>
      <c r="U876" s="112"/>
      <c r="V876" s="112"/>
      <c r="W876" s="112"/>
      <c r="X876" s="112"/>
      <c r="Y876" s="112"/>
      <c r="Z876" s="112"/>
      <c r="AA876" s="112"/>
      <c r="AB876" s="112"/>
      <c r="AC876" s="112"/>
      <c r="AD876" s="112" t="s">
        <v>0</v>
      </c>
      <c r="AE876" s="112"/>
      <c r="AF876" s="112"/>
      <c r="AG876" s="112"/>
      <c r="AH876" s="73"/>
      <c r="AI876" s="73"/>
    </row>
    <row r="877" spans="1:113" ht="109.15" customHeight="1">
      <c r="A877" s="70" t="s">
        <v>1580</v>
      </c>
      <c r="B877" s="74" t="s">
        <v>18</v>
      </c>
      <c r="C877" s="74" t="s">
        <v>18</v>
      </c>
      <c r="D877" s="75">
        <v>42115</v>
      </c>
      <c r="E877" s="76">
        <v>42115.5625</v>
      </c>
      <c r="F877" s="75">
        <v>42115</v>
      </c>
      <c r="G877" s="76">
        <v>42115.638888888891</v>
      </c>
      <c r="H877" s="76">
        <f>G877-E877</f>
        <v>7.6388888890505768E-2</v>
      </c>
      <c r="I877" s="74">
        <v>4</v>
      </c>
      <c r="J877" s="74"/>
      <c r="K877" s="74"/>
      <c r="L877" s="74" t="s">
        <v>9</v>
      </c>
      <c r="M877" s="74" t="s">
        <v>7</v>
      </c>
      <c r="N877" s="77">
        <v>0.4</v>
      </c>
      <c r="O877" s="74" t="s">
        <v>7</v>
      </c>
      <c r="P877" s="74" t="s">
        <v>343</v>
      </c>
      <c r="Q877" s="74" t="s">
        <v>2655</v>
      </c>
      <c r="R877" s="74">
        <v>0.6</v>
      </c>
      <c r="S877" s="74"/>
      <c r="T877" s="74">
        <f>R877+S877</f>
        <v>0.6</v>
      </c>
      <c r="U877" s="112"/>
      <c r="V877" s="112"/>
      <c r="W877" s="112"/>
      <c r="X877" s="112"/>
      <c r="Y877" s="112"/>
      <c r="Z877" s="112"/>
      <c r="AA877" s="112"/>
      <c r="AB877" s="112"/>
      <c r="AC877" s="112"/>
      <c r="AD877" s="112" t="s">
        <v>54</v>
      </c>
      <c r="AE877" s="112"/>
      <c r="AF877" s="112"/>
      <c r="AG877" s="112"/>
      <c r="AH877" s="73"/>
      <c r="AI877" s="73"/>
    </row>
    <row r="878" spans="1:113" ht="109.15" customHeight="1">
      <c r="A878" s="70" t="s">
        <v>1580</v>
      </c>
      <c r="B878" s="74" t="s">
        <v>18</v>
      </c>
      <c r="C878" s="74" t="s">
        <v>18</v>
      </c>
      <c r="D878" s="75">
        <v>42115</v>
      </c>
      <c r="E878" s="76">
        <v>42115.897222222222</v>
      </c>
      <c r="F878" s="75">
        <v>42115</v>
      </c>
      <c r="G878" s="76">
        <v>42115.944444444445</v>
      </c>
      <c r="H878" s="76">
        <f>G878-E878</f>
        <v>4.7222222223354038E-2</v>
      </c>
      <c r="I878" s="74">
        <v>5</v>
      </c>
      <c r="J878" s="74"/>
      <c r="K878" s="74"/>
      <c r="L878" s="74" t="s">
        <v>9</v>
      </c>
      <c r="M878" s="74" t="s">
        <v>7</v>
      </c>
      <c r="N878" s="77">
        <v>0.4</v>
      </c>
      <c r="O878" s="74" t="s">
        <v>7</v>
      </c>
      <c r="P878" s="74" t="s">
        <v>2656</v>
      </c>
      <c r="Q878" s="74" t="s">
        <v>2657</v>
      </c>
      <c r="R878" s="74">
        <v>0.3</v>
      </c>
      <c r="S878" s="74"/>
      <c r="T878" s="74">
        <f>R878+S878</f>
        <v>0.3</v>
      </c>
      <c r="U878" s="112"/>
      <c r="V878" s="112"/>
      <c r="W878" s="112"/>
      <c r="X878" s="112"/>
      <c r="Y878" s="112"/>
      <c r="Z878" s="112"/>
      <c r="AA878" s="112"/>
      <c r="AB878" s="112"/>
      <c r="AC878" s="112"/>
      <c r="AD878" s="112" t="s">
        <v>54</v>
      </c>
      <c r="AE878" s="112"/>
      <c r="AF878" s="112"/>
      <c r="AG878" s="112"/>
      <c r="AH878" s="73"/>
      <c r="AI878" s="73"/>
    </row>
    <row r="879" spans="1:113" ht="97.5" customHeight="1">
      <c r="A879" s="70" t="s">
        <v>11517</v>
      </c>
      <c r="B879" s="74" t="s">
        <v>12</v>
      </c>
      <c r="C879" s="74" t="s">
        <v>127</v>
      </c>
      <c r="D879" s="75">
        <v>42295</v>
      </c>
      <c r="E879" s="76">
        <v>0.75763888888888886</v>
      </c>
      <c r="F879" s="75">
        <v>42296</v>
      </c>
      <c r="G879" s="76">
        <v>0.27361111111111108</v>
      </c>
      <c r="H879" s="76">
        <v>0.51597222222222217</v>
      </c>
      <c r="I879" s="74">
        <v>1</v>
      </c>
      <c r="J879" s="74"/>
      <c r="K879" s="74"/>
      <c r="L879" s="74" t="s">
        <v>11</v>
      </c>
      <c r="M879" s="74" t="s">
        <v>11954</v>
      </c>
      <c r="N879" s="77">
        <v>0.4</v>
      </c>
      <c r="O879" s="74" t="s">
        <v>2</v>
      </c>
      <c r="P879" s="74" t="s">
        <v>147</v>
      </c>
      <c r="Q879" s="74" t="s">
        <v>11955</v>
      </c>
      <c r="R879" s="74">
        <v>0.16</v>
      </c>
      <c r="S879" s="74">
        <f>4.56+1.87</f>
        <v>6.43</v>
      </c>
      <c r="T879" s="74">
        <v>6.59</v>
      </c>
      <c r="U879" s="112" t="s">
        <v>1</v>
      </c>
      <c r="V879" s="112" t="s">
        <v>128</v>
      </c>
      <c r="W879" s="112" t="s">
        <v>128</v>
      </c>
      <c r="X879" s="112" t="s">
        <v>128</v>
      </c>
      <c r="Y879" s="112" t="s">
        <v>128</v>
      </c>
      <c r="Z879" s="112" t="s">
        <v>128</v>
      </c>
      <c r="AA879" s="112" t="s">
        <v>128</v>
      </c>
      <c r="AB879" s="112" t="s">
        <v>128</v>
      </c>
      <c r="AC879" s="112" t="s">
        <v>128</v>
      </c>
      <c r="AD879" s="112" t="s">
        <v>22</v>
      </c>
      <c r="AE879" s="112" t="s">
        <v>128</v>
      </c>
      <c r="AF879" s="112" t="s">
        <v>128</v>
      </c>
      <c r="AG879" s="112" t="s">
        <v>131</v>
      </c>
      <c r="AH879" s="73"/>
      <c r="AI879" s="73"/>
    </row>
    <row r="880" spans="1:113" ht="90" customHeight="1">
      <c r="A880" s="70" t="s">
        <v>1580</v>
      </c>
      <c r="B880" s="74" t="s">
        <v>12</v>
      </c>
      <c r="C880" s="74" t="s">
        <v>5335</v>
      </c>
      <c r="D880" s="75">
        <v>42115</v>
      </c>
      <c r="E880" s="76">
        <v>2.361111111111111E-2</v>
      </c>
      <c r="F880" s="75">
        <v>42115</v>
      </c>
      <c r="G880" s="76">
        <v>2.361111111111111E-2</v>
      </c>
      <c r="H880" s="76">
        <f>G880-E880</f>
        <v>0</v>
      </c>
      <c r="I880" s="74">
        <v>17</v>
      </c>
      <c r="J880" s="74" t="s">
        <v>368</v>
      </c>
      <c r="K880" s="74" t="s">
        <v>8</v>
      </c>
      <c r="L880" s="74" t="s">
        <v>16</v>
      </c>
      <c r="M880" s="74" t="s">
        <v>972</v>
      </c>
      <c r="N880" s="77" t="s">
        <v>3</v>
      </c>
      <c r="O880" s="74" t="s">
        <v>7</v>
      </c>
      <c r="P880" s="74" t="s">
        <v>972</v>
      </c>
      <c r="Q880" s="74" t="s">
        <v>2996</v>
      </c>
      <c r="R880" s="74">
        <v>0.2</v>
      </c>
      <c r="S880" s="74">
        <v>1.62</v>
      </c>
      <c r="T880" s="74">
        <f>R880+S880</f>
        <v>1.82</v>
      </c>
      <c r="U880" s="112" t="s">
        <v>28</v>
      </c>
      <c r="V880" s="112" t="s">
        <v>2094</v>
      </c>
      <c r="W880" s="112" t="s">
        <v>2094</v>
      </c>
      <c r="X880" s="112" t="s">
        <v>2094</v>
      </c>
      <c r="Y880" s="112" t="s">
        <v>2094</v>
      </c>
      <c r="Z880" s="112" t="s">
        <v>2094</v>
      </c>
      <c r="AA880" s="112" t="s">
        <v>2094</v>
      </c>
      <c r="AB880" s="112" t="s">
        <v>2094</v>
      </c>
      <c r="AC880" s="112" t="s">
        <v>2094</v>
      </c>
      <c r="AD880" s="112" t="s">
        <v>37</v>
      </c>
      <c r="AE880" s="112"/>
      <c r="AF880" s="112"/>
      <c r="AG880" s="112"/>
      <c r="AH880" s="73"/>
      <c r="AI880" s="73"/>
    </row>
    <row r="881" spans="1:35" ht="140.44999999999999" customHeight="1">
      <c r="A881" s="70" t="s">
        <v>3570</v>
      </c>
      <c r="B881" s="74" t="s">
        <v>5</v>
      </c>
      <c r="C881" s="74" t="s">
        <v>5</v>
      </c>
      <c r="D881" s="75">
        <v>42157</v>
      </c>
      <c r="E881" s="76">
        <v>0.58194444444444449</v>
      </c>
      <c r="F881" s="75">
        <v>42157</v>
      </c>
      <c r="G881" s="76">
        <v>0.58194444444444449</v>
      </c>
      <c r="H881" s="76">
        <v>0</v>
      </c>
      <c r="I881" s="74">
        <v>108</v>
      </c>
      <c r="J881" s="74" t="s">
        <v>143</v>
      </c>
      <c r="K881" s="74" t="s">
        <v>8</v>
      </c>
      <c r="L881" s="74" t="s">
        <v>9</v>
      </c>
      <c r="M881" s="74" t="s">
        <v>3545</v>
      </c>
      <c r="N881" s="77">
        <v>35</v>
      </c>
      <c r="O881" s="74" t="s">
        <v>7</v>
      </c>
      <c r="P881" s="74" t="s">
        <v>3546</v>
      </c>
      <c r="Q881" s="74" t="s">
        <v>5592</v>
      </c>
      <c r="R881" s="74"/>
      <c r="S881" s="74">
        <v>170.7</v>
      </c>
      <c r="T881" s="74">
        <v>170.7</v>
      </c>
      <c r="U881" s="112" t="s">
        <v>28</v>
      </c>
      <c r="V881" s="112">
        <v>2011</v>
      </c>
      <c r="W881" s="112" t="s">
        <v>1318</v>
      </c>
      <c r="X881" s="112" t="s">
        <v>411</v>
      </c>
      <c r="Y881" s="112">
        <v>41970</v>
      </c>
      <c r="Z881" s="112">
        <v>100</v>
      </c>
      <c r="AA881" s="112" t="s">
        <v>5586</v>
      </c>
      <c r="AB881" s="112">
        <v>0</v>
      </c>
      <c r="AC881" s="112" t="s">
        <v>586</v>
      </c>
      <c r="AD881" s="112" t="s">
        <v>42</v>
      </c>
      <c r="AE881" s="112"/>
      <c r="AF881" s="112"/>
      <c r="AG881" s="112"/>
      <c r="AH881" s="73"/>
      <c r="AI881" s="73"/>
    </row>
    <row r="882" spans="1:35" ht="31.15" customHeight="1">
      <c r="A882" s="69" t="s">
        <v>1580</v>
      </c>
      <c r="B882" s="74" t="s">
        <v>1412</v>
      </c>
      <c r="C882" s="74" t="s">
        <v>2587</v>
      </c>
      <c r="D882" s="75">
        <v>42116</v>
      </c>
      <c r="E882" s="76">
        <v>0.16250000000000001</v>
      </c>
      <c r="F882" s="75">
        <v>42116</v>
      </c>
      <c r="G882" s="76">
        <v>0.19444444444444445</v>
      </c>
      <c r="H882" s="76">
        <v>3.1944444444444449E-2</v>
      </c>
      <c r="I882" s="77">
        <v>730</v>
      </c>
      <c r="J882" s="79" t="s">
        <v>2575</v>
      </c>
      <c r="K882" s="77"/>
      <c r="L882" s="80" t="s">
        <v>16</v>
      </c>
      <c r="M882" s="81" t="s">
        <v>2576</v>
      </c>
      <c r="N882" s="77">
        <v>110</v>
      </c>
      <c r="O882" s="79" t="s">
        <v>7</v>
      </c>
      <c r="P882" s="81" t="s">
        <v>2576</v>
      </c>
      <c r="Q882" s="80" t="s">
        <v>2577</v>
      </c>
      <c r="R882" s="91">
        <v>160</v>
      </c>
      <c r="S882" s="91">
        <v>153</v>
      </c>
      <c r="T882" s="91">
        <v>313</v>
      </c>
      <c r="U882" s="100"/>
      <c r="V882" s="100"/>
      <c r="W882" s="100"/>
      <c r="X882" s="100"/>
      <c r="Y882" s="100"/>
      <c r="Z882" s="100"/>
      <c r="AA882" s="100"/>
      <c r="AB882" s="100"/>
      <c r="AC882" s="100"/>
      <c r="AD882" s="136" t="s">
        <v>37</v>
      </c>
      <c r="AE882" s="100"/>
      <c r="AF882" s="100"/>
      <c r="AG882" s="100"/>
      <c r="AH882" s="100"/>
      <c r="AI882" s="100"/>
    </row>
    <row r="883" spans="1:35" s="6" customFormat="1" ht="74.25" customHeight="1">
      <c r="A883" s="69" t="s">
        <v>1580</v>
      </c>
      <c r="B883" s="74" t="s">
        <v>1412</v>
      </c>
      <c r="C883" s="74" t="s">
        <v>2587</v>
      </c>
      <c r="D883" s="75">
        <v>42116</v>
      </c>
      <c r="E883" s="76">
        <v>0.16250000000000001</v>
      </c>
      <c r="F883" s="75">
        <v>42116</v>
      </c>
      <c r="G883" s="76">
        <v>0.30555555555555552</v>
      </c>
      <c r="H883" s="76">
        <v>0.14305555555555557</v>
      </c>
      <c r="I883" s="77">
        <v>164</v>
      </c>
      <c r="J883" s="79" t="s">
        <v>2578</v>
      </c>
      <c r="K883" s="77"/>
      <c r="L883" s="80" t="s">
        <v>16</v>
      </c>
      <c r="M883" s="81" t="s">
        <v>2579</v>
      </c>
      <c r="N883" s="77">
        <v>110</v>
      </c>
      <c r="O883" s="79" t="s">
        <v>7</v>
      </c>
      <c r="P883" s="81" t="s">
        <v>2580</v>
      </c>
      <c r="Q883" s="80" t="s">
        <v>2581</v>
      </c>
      <c r="R883" s="91">
        <v>41</v>
      </c>
      <c r="S883" s="91">
        <v>78</v>
      </c>
      <c r="T883" s="91">
        <v>119</v>
      </c>
      <c r="U883" s="100"/>
      <c r="V883" s="100"/>
      <c r="W883" s="100"/>
      <c r="X883" s="100"/>
      <c r="Y883" s="100"/>
      <c r="Z883" s="100"/>
      <c r="AA883" s="100"/>
      <c r="AB883" s="100"/>
      <c r="AC883" s="100"/>
      <c r="AD883" s="136" t="s">
        <v>37</v>
      </c>
      <c r="AE883" s="100"/>
      <c r="AF883" s="100"/>
      <c r="AG883" s="100"/>
      <c r="AH883" s="100"/>
      <c r="AI883" s="100"/>
    </row>
    <row r="884" spans="1:35" ht="46.9" customHeight="1">
      <c r="A884" s="70" t="s">
        <v>3570</v>
      </c>
      <c r="B884" s="74" t="s">
        <v>5</v>
      </c>
      <c r="C884" s="74" t="s">
        <v>5</v>
      </c>
      <c r="D884" s="75">
        <v>42157</v>
      </c>
      <c r="E884" s="76">
        <v>0.61111111111111105</v>
      </c>
      <c r="F884" s="75">
        <v>42157</v>
      </c>
      <c r="G884" s="76">
        <v>0.62222222222222223</v>
      </c>
      <c r="H884" s="76">
        <v>1.1111111111111112E-2</v>
      </c>
      <c r="I884" s="74">
        <v>11</v>
      </c>
      <c r="J884" s="74" t="s">
        <v>1107</v>
      </c>
      <c r="K884" s="74" t="s">
        <v>20</v>
      </c>
      <c r="L884" s="74" t="s">
        <v>9</v>
      </c>
      <c r="M884" s="74" t="s">
        <v>3527</v>
      </c>
      <c r="N884" s="77">
        <v>220</v>
      </c>
      <c r="O884" s="74" t="s">
        <v>7</v>
      </c>
      <c r="P884" s="74" t="s">
        <v>3527</v>
      </c>
      <c r="Q884" s="74" t="s">
        <v>5599</v>
      </c>
      <c r="R884" s="74"/>
      <c r="S884" s="74">
        <v>37.6</v>
      </c>
      <c r="T884" s="74">
        <v>37.6</v>
      </c>
      <c r="U884" s="112" t="s">
        <v>28</v>
      </c>
      <c r="V884" s="112">
        <v>2006</v>
      </c>
      <c r="W884" s="112" t="s">
        <v>5572</v>
      </c>
      <c r="X884" s="112" t="s">
        <v>411</v>
      </c>
      <c r="Y884" s="112">
        <v>42064</v>
      </c>
      <c r="Z884" s="112">
        <v>100</v>
      </c>
      <c r="AA884" s="112" t="s">
        <v>5573</v>
      </c>
      <c r="AB884" s="112">
        <v>0</v>
      </c>
      <c r="AC884" s="112" t="s">
        <v>586</v>
      </c>
      <c r="AD884" s="112" t="s">
        <v>42</v>
      </c>
      <c r="AE884" s="112"/>
      <c r="AF884" s="112"/>
      <c r="AG884" s="112"/>
      <c r="AH884" s="73"/>
      <c r="AI884" s="73"/>
    </row>
    <row r="885" spans="1:35" s="20" customFormat="1" ht="31.15" customHeight="1">
      <c r="A885" s="70" t="s">
        <v>1580</v>
      </c>
      <c r="B885" s="74" t="s">
        <v>19</v>
      </c>
      <c r="C885" s="74" t="s">
        <v>2605</v>
      </c>
      <c r="D885" s="75">
        <v>42116</v>
      </c>
      <c r="E885" s="76">
        <v>0.77013888888888893</v>
      </c>
      <c r="F885" s="75">
        <v>42116</v>
      </c>
      <c r="G885" s="76">
        <v>0.77083333333333337</v>
      </c>
      <c r="H885" s="76">
        <v>6.9444444444444198E-4</v>
      </c>
      <c r="I885" s="74">
        <v>2</v>
      </c>
      <c r="J885" s="74"/>
      <c r="K885" s="74"/>
      <c r="L885" s="74" t="s">
        <v>16</v>
      </c>
      <c r="M885" s="74" t="s">
        <v>2606</v>
      </c>
      <c r="N885" s="77">
        <v>110</v>
      </c>
      <c r="O885" s="74" t="s">
        <v>7</v>
      </c>
      <c r="P885" s="74" t="s">
        <v>2607</v>
      </c>
      <c r="Q885" s="74" t="s">
        <v>2608</v>
      </c>
      <c r="R885" s="74"/>
      <c r="S885" s="74">
        <v>1</v>
      </c>
      <c r="T885" s="74">
        <v>1</v>
      </c>
      <c r="U885" s="112"/>
      <c r="V885" s="112"/>
      <c r="W885" s="112"/>
      <c r="X885" s="112"/>
      <c r="Y885" s="112"/>
      <c r="Z885" s="112"/>
      <c r="AA885" s="112"/>
      <c r="AB885" s="112"/>
      <c r="AC885" s="112"/>
      <c r="AD885" s="112" t="s">
        <v>37</v>
      </c>
      <c r="AE885" s="112"/>
      <c r="AF885" s="112"/>
      <c r="AG885" s="112"/>
      <c r="AH885" s="73"/>
      <c r="AI885" s="73"/>
    </row>
    <row r="886" spans="1:35" s="20" customFormat="1" ht="220.5" customHeight="1">
      <c r="A886" s="70" t="s">
        <v>1580</v>
      </c>
      <c r="B886" s="74" t="s">
        <v>10</v>
      </c>
      <c r="C886" s="74" t="s">
        <v>3655</v>
      </c>
      <c r="D886" s="75">
        <v>42116</v>
      </c>
      <c r="E886" s="76">
        <v>0.16458333333333333</v>
      </c>
      <c r="F886" s="75">
        <v>42116</v>
      </c>
      <c r="G886" s="76">
        <v>0.16458333333333333</v>
      </c>
      <c r="H886" s="76">
        <f>G886-E886</f>
        <v>0</v>
      </c>
      <c r="I886" s="74">
        <v>395</v>
      </c>
      <c r="J886" s="74"/>
      <c r="K886" s="74"/>
      <c r="L886" s="74" t="s">
        <v>16</v>
      </c>
      <c r="M886" s="74" t="s">
        <v>2650</v>
      </c>
      <c r="N886" s="77">
        <v>110</v>
      </c>
      <c r="O886" s="74" t="s">
        <v>7</v>
      </c>
      <c r="P886" s="74" t="s">
        <v>2650</v>
      </c>
      <c r="Q886" s="74" t="s">
        <v>2651</v>
      </c>
      <c r="R886" s="74">
        <v>22</v>
      </c>
      <c r="S886" s="74">
        <v>49</v>
      </c>
      <c r="T886" s="74">
        <v>71</v>
      </c>
      <c r="U886" s="112"/>
      <c r="V886" s="112"/>
      <c r="W886" s="112"/>
      <c r="X886" s="112"/>
      <c r="Y886" s="112"/>
      <c r="Z886" s="112"/>
      <c r="AA886" s="112"/>
      <c r="AB886" s="112"/>
      <c r="AC886" s="112"/>
      <c r="AD886" s="112" t="s">
        <v>37</v>
      </c>
      <c r="AE886" s="112"/>
      <c r="AF886" s="112"/>
      <c r="AG886" s="112" t="s">
        <v>2652</v>
      </c>
      <c r="AH886" s="73"/>
      <c r="AI886" s="73"/>
    </row>
    <row r="887" spans="1:35" s="20" customFormat="1" ht="173.25" customHeight="1">
      <c r="A887" s="70" t="s">
        <v>1580</v>
      </c>
      <c r="B887" s="74" t="s">
        <v>10</v>
      </c>
      <c r="C887" s="74" t="s">
        <v>3655</v>
      </c>
      <c r="D887" s="75">
        <v>42116</v>
      </c>
      <c r="E887" s="76">
        <v>0.16458333333333333</v>
      </c>
      <c r="F887" s="75">
        <v>42116</v>
      </c>
      <c r="G887" s="76">
        <v>0.16458333333333333</v>
      </c>
      <c r="H887" s="76">
        <f>G887-E887</f>
        <v>0</v>
      </c>
      <c r="I887" s="74">
        <v>73</v>
      </c>
      <c r="J887" s="74"/>
      <c r="K887" s="74"/>
      <c r="L887" s="74" t="s">
        <v>16</v>
      </c>
      <c r="M887" s="74" t="s">
        <v>2650</v>
      </c>
      <c r="N887" s="77">
        <v>110</v>
      </c>
      <c r="O887" s="74" t="s">
        <v>7</v>
      </c>
      <c r="P887" s="74" t="s">
        <v>2650</v>
      </c>
      <c r="Q887" s="74" t="s">
        <v>2651</v>
      </c>
      <c r="R887" s="74">
        <v>13.8</v>
      </c>
      <c r="S887" s="74">
        <v>36</v>
      </c>
      <c r="T887" s="74">
        <v>49.8</v>
      </c>
      <c r="U887" s="112"/>
      <c r="V887" s="112"/>
      <c r="W887" s="112"/>
      <c r="X887" s="112"/>
      <c r="Y887" s="112"/>
      <c r="Z887" s="112"/>
      <c r="AA887" s="112"/>
      <c r="AB887" s="112"/>
      <c r="AC887" s="112"/>
      <c r="AD887" s="112" t="s">
        <v>37</v>
      </c>
      <c r="AE887" s="112"/>
      <c r="AF887" s="112"/>
      <c r="AG887" s="112" t="s">
        <v>2652</v>
      </c>
      <c r="AH887" s="73"/>
      <c r="AI887" s="73"/>
    </row>
    <row r="888" spans="1:35" s="20" customFormat="1" ht="31.15" customHeight="1">
      <c r="A888" s="70" t="s">
        <v>3570</v>
      </c>
      <c r="B888" s="74" t="s">
        <v>12</v>
      </c>
      <c r="C888" s="74" t="s">
        <v>360</v>
      </c>
      <c r="D888" s="75">
        <v>42179</v>
      </c>
      <c r="E888" s="76">
        <v>0.52916666666666667</v>
      </c>
      <c r="F888" s="75">
        <v>42179</v>
      </c>
      <c r="G888" s="76">
        <v>0.63750000000000007</v>
      </c>
      <c r="H888" s="76">
        <f>G888-E888</f>
        <v>0.10833333333333339</v>
      </c>
      <c r="I888" s="74">
        <v>1</v>
      </c>
      <c r="J888" s="74"/>
      <c r="K888" s="74"/>
      <c r="L888" s="74" t="s">
        <v>11</v>
      </c>
      <c r="M888" s="74" t="s">
        <v>4471</v>
      </c>
      <c r="N888" s="77">
        <v>0.4</v>
      </c>
      <c r="O888" s="74" t="s">
        <v>55</v>
      </c>
      <c r="P888" s="74" t="s">
        <v>55</v>
      </c>
      <c r="Q888" s="74" t="s">
        <v>2834</v>
      </c>
      <c r="R888" s="74">
        <v>4.7</v>
      </c>
      <c r="S888" s="74">
        <v>1.7</v>
      </c>
      <c r="T888" s="74">
        <f>R888+S888</f>
        <v>6.4</v>
      </c>
      <c r="U888" s="112" t="s">
        <v>60</v>
      </c>
      <c r="V888" s="112" t="s">
        <v>128</v>
      </c>
      <c r="W888" s="112" t="s">
        <v>128</v>
      </c>
      <c r="X888" s="112" t="s">
        <v>128</v>
      </c>
      <c r="Y888" s="112" t="s">
        <v>128</v>
      </c>
      <c r="Z888" s="112" t="s">
        <v>128</v>
      </c>
      <c r="AA888" s="112" t="s">
        <v>128</v>
      </c>
      <c r="AB888" s="112" t="s">
        <v>128</v>
      </c>
      <c r="AC888" s="112" t="s">
        <v>128</v>
      </c>
      <c r="AD888" s="112" t="s">
        <v>22</v>
      </c>
      <c r="AE888" s="112" t="s">
        <v>128</v>
      </c>
      <c r="AF888" s="112" t="s">
        <v>128</v>
      </c>
      <c r="AG888" s="112"/>
      <c r="AH888" s="73"/>
      <c r="AI888" s="73"/>
    </row>
    <row r="889" spans="1:35" s="20" customFormat="1" ht="31.15" customHeight="1">
      <c r="A889" s="74" t="s">
        <v>1580</v>
      </c>
      <c r="B889" s="170" t="s">
        <v>84</v>
      </c>
      <c r="C889" s="79" t="s">
        <v>907</v>
      </c>
      <c r="D889" s="168">
        <v>42117</v>
      </c>
      <c r="E889" s="97">
        <v>0.69444444444444453</v>
      </c>
      <c r="F889" s="168">
        <v>42117</v>
      </c>
      <c r="G889" s="97">
        <v>0.75694444444444453</v>
      </c>
      <c r="H889" s="76">
        <f>G889-E889</f>
        <v>6.25E-2</v>
      </c>
      <c r="I889" s="79">
        <v>110</v>
      </c>
      <c r="J889" s="79"/>
      <c r="K889" s="79"/>
      <c r="L889" s="79" t="s">
        <v>4</v>
      </c>
      <c r="M889" s="79" t="s">
        <v>2676</v>
      </c>
      <c r="N889" s="79" t="s">
        <v>3</v>
      </c>
      <c r="O889" s="79" t="s">
        <v>7</v>
      </c>
      <c r="P889" s="79" t="s">
        <v>2676</v>
      </c>
      <c r="Q889" s="79" t="s">
        <v>2677</v>
      </c>
      <c r="R889" s="83">
        <v>74.099999999999994</v>
      </c>
      <c r="S889" s="83"/>
      <c r="T889" s="150">
        <f>R889+S889</f>
        <v>74.099999999999994</v>
      </c>
      <c r="U889" s="68" t="s">
        <v>45</v>
      </c>
      <c r="V889" s="68"/>
      <c r="W889" s="68"/>
      <c r="X889" s="68"/>
      <c r="Y889" s="68"/>
      <c r="Z889" s="68"/>
      <c r="AA889" s="68"/>
      <c r="AB889" s="68"/>
      <c r="AC889" s="68"/>
      <c r="AD889" s="68" t="s">
        <v>67</v>
      </c>
      <c r="AE889" s="68"/>
      <c r="AF889" s="68"/>
      <c r="AG889" s="68" t="s">
        <v>2980</v>
      </c>
      <c r="AH889" s="103"/>
      <c r="AI889" s="103"/>
    </row>
    <row r="890" spans="1:35" s="20" customFormat="1" ht="54" customHeight="1">
      <c r="A890" s="70" t="s">
        <v>1580</v>
      </c>
      <c r="B890" s="74" t="s">
        <v>19</v>
      </c>
      <c r="C890" s="74" t="s">
        <v>19</v>
      </c>
      <c r="D890" s="75">
        <v>42117</v>
      </c>
      <c r="E890" s="76">
        <v>0.31388888888888888</v>
      </c>
      <c r="F890" s="75">
        <v>42117</v>
      </c>
      <c r="G890" s="76">
        <v>0.33055555555555555</v>
      </c>
      <c r="H890" s="76">
        <v>1.6666666666666663E-2</v>
      </c>
      <c r="I890" s="74">
        <v>2</v>
      </c>
      <c r="J890" s="74" t="s">
        <v>150</v>
      </c>
      <c r="K890" s="74" t="s">
        <v>20</v>
      </c>
      <c r="L890" s="74" t="s">
        <v>9</v>
      </c>
      <c r="M890" s="74" t="s">
        <v>174</v>
      </c>
      <c r="N890" s="77" t="s">
        <v>3</v>
      </c>
      <c r="O890" s="74" t="s">
        <v>7</v>
      </c>
      <c r="P890" s="74" t="s">
        <v>5524</v>
      </c>
      <c r="Q890" s="74" t="s">
        <v>5525</v>
      </c>
      <c r="R890" s="74">
        <v>1</v>
      </c>
      <c r="S890" s="74"/>
      <c r="T890" s="74">
        <v>1</v>
      </c>
      <c r="U890" s="112" t="s">
        <v>28</v>
      </c>
      <c r="V890" s="112">
        <v>2003</v>
      </c>
      <c r="W890" s="112" t="s">
        <v>1477</v>
      </c>
      <c r="X890" s="112">
        <v>0</v>
      </c>
      <c r="Y890" s="112"/>
      <c r="Z890" s="112">
        <v>0</v>
      </c>
      <c r="AA890" s="112"/>
      <c r="AB890" s="112">
        <v>0</v>
      </c>
      <c r="AC890" s="112">
        <v>42159</v>
      </c>
      <c r="AD890" s="112" t="s">
        <v>30</v>
      </c>
      <c r="AE890" s="112"/>
      <c r="AF890" s="112"/>
      <c r="AG890" s="112"/>
      <c r="AH890" s="73"/>
      <c r="AI890" s="73"/>
    </row>
    <row r="891" spans="1:35" s="20" customFormat="1" ht="124.9" customHeight="1">
      <c r="A891" s="70" t="s">
        <v>1580</v>
      </c>
      <c r="B891" s="74" t="s">
        <v>81</v>
      </c>
      <c r="C891" s="74" t="s">
        <v>81</v>
      </c>
      <c r="D891" s="75">
        <v>42117</v>
      </c>
      <c r="E891" s="76">
        <v>0.58888888888888891</v>
      </c>
      <c r="F891" s="75">
        <v>42117</v>
      </c>
      <c r="G891" s="76">
        <v>0.62430555555555556</v>
      </c>
      <c r="H891" s="76">
        <v>4.027777777777778E-2</v>
      </c>
      <c r="I891" s="74">
        <v>5</v>
      </c>
      <c r="J891" s="74" t="s">
        <v>143</v>
      </c>
      <c r="K891" s="74" t="s">
        <v>20</v>
      </c>
      <c r="L891" s="74" t="s">
        <v>29</v>
      </c>
      <c r="M891" s="74" t="s">
        <v>7138</v>
      </c>
      <c r="N891" s="77" t="s">
        <v>3</v>
      </c>
      <c r="O891" s="74" t="s">
        <v>7</v>
      </c>
      <c r="P891" s="74" t="s">
        <v>7138</v>
      </c>
      <c r="Q891" s="74" t="s">
        <v>7139</v>
      </c>
      <c r="R891" s="74">
        <v>0.4</v>
      </c>
      <c r="S891" s="74">
        <v>0.1</v>
      </c>
      <c r="T891" s="74">
        <v>0.5</v>
      </c>
      <c r="U891" s="112" t="s">
        <v>28</v>
      </c>
      <c r="V891" s="112">
        <v>1992</v>
      </c>
      <c r="W891" s="112" t="s">
        <v>1364</v>
      </c>
      <c r="X891" s="112"/>
      <c r="Y891" s="112" t="s">
        <v>1478</v>
      </c>
      <c r="Z891" s="112">
        <v>1</v>
      </c>
      <c r="AA891" s="112" t="s">
        <v>1081</v>
      </c>
      <c r="AB891" s="112">
        <v>0</v>
      </c>
      <c r="AC891" s="112" t="s">
        <v>7250</v>
      </c>
      <c r="AD891" s="112" t="s">
        <v>27</v>
      </c>
      <c r="AE891" s="112"/>
      <c r="AF891" s="112"/>
      <c r="AG891" s="112"/>
      <c r="AH891" s="73"/>
      <c r="AI891" s="73"/>
    </row>
    <row r="892" spans="1:35" s="20" customFormat="1" ht="62.45" customHeight="1">
      <c r="A892" s="70" t="s">
        <v>1580</v>
      </c>
      <c r="B892" s="74" t="s">
        <v>15</v>
      </c>
      <c r="C892" s="74" t="s">
        <v>15</v>
      </c>
      <c r="D892" s="75">
        <v>42117</v>
      </c>
      <c r="E892" s="76">
        <v>0.64861111111111114</v>
      </c>
      <c r="F892" s="75">
        <v>42117</v>
      </c>
      <c r="G892" s="76">
        <v>0.75416666666666676</v>
      </c>
      <c r="H892" s="76">
        <f>(F892+G892)-(D892+E892)</f>
        <v>0.1055555555576575</v>
      </c>
      <c r="I892" s="74">
        <v>4</v>
      </c>
      <c r="J892" s="74" t="s">
        <v>672</v>
      </c>
      <c r="K892" s="74" t="s">
        <v>14</v>
      </c>
      <c r="L892" s="74" t="s">
        <v>4</v>
      </c>
      <c r="M892" s="74" t="s">
        <v>200</v>
      </c>
      <c r="N892" s="77" t="s">
        <v>3</v>
      </c>
      <c r="O892" s="74" t="s">
        <v>7</v>
      </c>
      <c r="P892" s="74" t="s">
        <v>6405</v>
      </c>
      <c r="Q892" s="74" t="s">
        <v>6406</v>
      </c>
      <c r="R892" s="74">
        <v>1.32</v>
      </c>
      <c r="S892" s="74"/>
      <c r="T892" s="74">
        <f>SUM(R892:S892)</f>
        <v>1.32</v>
      </c>
      <c r="U892" s="112" t="s">
        <v>28</v>
      </c>
      <c r="V892" s="112">
        <v>1949</v>
      </c>
      <c r="W892" s="112" t="s">
        <v>6407</v>
      </c>
      <c r="X892" s="112"/>
      <c r="Y892" s="112" t="s">
        <v>6408</v>
      </c>
      <c r="Z892" s="112">
        <v>100</v>
      </c>
      <c r="AA892" s="112" t="s">
        <v>1081</v>
      </c>
      <c r="AB892" s="112">
        <v>0</v>
      </c>
      <c r="AC892" s="112"/>
      <c r="AD892" s="112" t="s">
        <v>30</v>
      </c>
      <c r="AE892" s="112" t="s">
        <v>57</v>
      </c>
      <c r="AF892" s="112"/>
      <c r="AG892" s="112" t="s">
        <v>6409</v>
      </c>
      <c r="AH892" s="73"/>
      <c r="AI892" s="73"/>
    </row>
    <row r="893" spans="1:35" s="20" customFormat="1" ht="62.45" customHeight="1">
      <c r="A893" s="70" t="s">
        <v>1580</v>
      </c>
      <c r="B893" s="74" t="s">
        <v>10</v>
      </c>
      <c r="C893" s="74" t="s">
        <v>10</v>
      </c>
      <c r="D893" s="75">
        <v>42117</v>
      </c>
      <c r="E893" s="76">
        <v>0.71597222222222223</v>
      </c>
      <c r="F893" s="75">
        <v>42117</v>
      </c>
      <c r="G893" s="76">
        <v>0.75763888888888886</v>
      </c>
      <c r="H893" s="76">
        <v>4.1666666666666664E-2</v>
      </c>
      <c r="I893" s="74">
        <v>19</v>
      </c>
      <c r="J893" s="74"/>
      <c r="K893" s="74" t="s">
        <v>20</v>
      </c>
      <c r="L893" s="74" t="s">
        <v>4</v>
      </c>
      <c r="M893" s="74" t="s">
        <v>6898</v>
      </c>
      <c r="N893" s="77" t="s">
        <v>3</v>
      </c>
      <c r="O893" s="74" t="s">
        <v>48</v>
      </c>
      <c r="P893" s="74" t="s">
        <v>6898</v>
      </c>
      <c r="Q893" s="74" t="s">
        <v>2675</v>
      </c>
      <c r="R893" s="74">
        <v>10</v>
      </c>
      <c r="S893" s="74"/>
      <c r="T893" s="74">
        <v>10</v>
      </c>
      <c r="U893" s="112" t="s">
        <v>28</v>
      </c>
      <c r="V893" s="112">
        <v>1986</v>
      </c>
      <c r="W893" s="112" t="s">
        <v>2014</v>
      </c>
      <c r="X893" s="112" t="s">
        <v>1383</v>
      </c>
      <c r="Y893" s="112" t="s">
        <v>6899</v>
      </c>
      <c r="Z893" s="112">
        <v>80</v>
      </c>
      <c r="AA893" s="112" t="s">
        <v>2024</v>
      </c>
      <c r="AB893" s="112">
        <v>4</v>
      </c>
      <c r="AC893" s="112" t="s">
        <v>6900</v>
      </c>
      <c r="AD893" s="112" t="s">
        <v>0</v>
      </c>
      <c r="AE893" s="112"/>
      <c r="AF893" s="112"/>
      <c r="AG893" s="112" t="s">
        <v>6901</v>
      </c>
      <c r="AH893" s="73"/>
      <c r="AI893" s="73"/>
    </row>
    <row r="894" spans="1:35" s="22" customFormat="1" ht="140.44999999999999" customHeight="1">
      <c r="A894" s="70" t="s">
        <v>1580</v>
      </c>
      <c r="B894" s="74" t="s">
        <v>18</v>
      </c>
      <c r="C894" s="74" t="s">
        <v>18</v>
      </c>
      <c r="D894" s="75">
        <v>42117</v>
      </c>
      <c r="E894" s="76">
        <v>42117.666666666664</v>
      </c>
      <c r="F894" s="75">
        <v>42117</v>
      </c>
      <c r="G894" s="76">
        <v>42117.6875</v>
      </c>
      <c r="H894" s="76">
        <f>G894-E894</f>
        <v>2.0833333335758653E-2</v>
      </c>
      <c r="I894" s="74">
        <v>2</v>
      </c>
      <c r="J894" s="74"/>
      <c r="K894" s="74"/>
      <c r="L894" s="74" t="s">
        <v>9</v>
      </c>
      <c r="M894" s="74" t="s">
        <v>7</v>
      </c>
      <c r="N894" s="77">
        <v>0.4</v>
      </c>
      <c r="O894" s="74" t="s">
        <v>7</v>
      </c>
      <c r="P894" s="74" t="s">
        <v>2756</v>
      </c>
      <c r="Q894" s="74" t="s">
        <v>2757</v>
      </c>
      <c r="R894" s="74">
        <v>0.1</v>
      </c>
      <c r="S894" s="74"/>
      <c r="T894" s="74">
        <f>R894+S894</f>
        <v>0.1</v>
      </c>
      <c r="U894" s="112"/>
      <c r="V894" s="112"/>
      <c r="W894" s="112"/>
      <c r="X894" s="112"/>
      <c r="Y894" s="112"/>
      <c r="Z894" s="112"/>
      <c r="AA894" s="112"/>
      <c r="AB894" s="112"/>
      <c r="AC894" s="112"/>
      <c r="AD894" s="112" t="s">
        <v>54</v>
      </c>
      <c r="AE894" s="112"/>
      <c r="AF894" s="112"/>
      <c r="AG894" s="112"/>
      <c r="AH894" s="73"/>
      <c r="AI894" s="73"/>
    </row>
    <row r="895" spans="1:35" s="20" customFormat="1" ht="31.15" customHeight="1">
      <c r="A895" s="70" t="s">
        <v>1580</v>
      </c>
      <c r="B895" s="74" t="s">
        <v>58</v>
      </c>
      <c r="C895" s="74" t="s">
        <v>2284</v>
      </c>
      <c r="D895" s="75">
        <v>42117</v>
      </c>
      <c r="E895" s="76">
        <v>0.2388888888888889</v>
      </c>
      <c r="F895" s="75">
        <v>42117</v>
      </c>
      <c r="G895" s="76">
        <v>0.2388888888888889</v>
      </c>
      <c r="H895" s="76">
        <v>0</v>
      </c>
      <c r="I895" s="74">
        <v>8</v>
      </c>
      <c r="J895" s="74" t="s">
        <v>2672</v>
      </c>
      <c r="K895" s="74" t="s">
        <v>8</v>
      </c>
      <c r="L895" s="74" t="s">
        <v>16</v>
      </c>
      <c r="M895" s="74" t="s">
        <v>2673</v>
      </c>
      <c r="N895" s="77">
        <v>110</v>
      </c>
      <c r="O895" s="74" t="s">
        <v>7</v>
      </c>
      <c r="P895" s="74" t="s">
        <v>2673</v>
      </c>
      <c r="Q895" s="74" t="s">
        <v>2674</v>
      </c>
      <c r="R895" s="74"/>
      <c r="S895" s="74">
        <v>5.9</v>
      </c>
      <c r="T895" s="74">
        <v>5.9</v>
      </c>
      <c r="U895" s="112"/>
      <c r="V895" s="112"/>
      <c r="W895" s="112"/>
      <c r="X895" s="112"/>
      <c r="Y895" s="112"/>
      <c r="Z895" s="112"/>
      <c r="AA895" s="112"/>
      <c r="AB895" s="112"/>
      <c r="AC895" s="112"/>
      <c r="AD895" s="112" t="s">
        <v>37</v>
      </c>
      <c r="AE895" s="112"/>
      <c r="AF895" s="112"/>
      <c r="AG895" s="112"/>
      <c r="AH895" s="73"/>
      <c r="AI895" s="73"/>
    </row>
    <row r="896" spans="1:35" s="20" customFormat="1" ht="31.15" customHeight="1">
      <c r="A896" s="70" t="s">
        <v>1580</v>
      </c>
      <c r="B896" s="74" t="s">
        <v>5</v>
      </c>
      <c r="C896" s="74" t="s">
        <v>5</v>
      </c>
      <c r="D896" s="75">
        <v>42117</v>
      </c>
      <c r="E896" s="76">
        <v>0.36388888888888887</v>
      </c>
      <c r="F896" s="75">
        <v>42117</v>
      </c>
      <c r="G896" s="76">
        <v>0.40486111111111112</v>
      </c>
      <c r="H896" s="76">
        <v>4.0972222222222222E-2</v>
      </c>
      <c r="I896" s="74">
        <v>6</v>
      </c>
      <c r="J896" s="74" t="s">
        <v>143</v>
      </c>
      <c r="K896" s="74" t="s">
        <v>20</v>
      </c>
      <c r="L896" s="74" t="s">
        <v>29</v>
      </c>
      <c r="M896" s="74" t="s">
        <v>6152</v>
      </c>
      <c r="N896" s="77" t="s">
        <v>3</v>
      </c>
      <c r="O896" s="74" t="s">
        <v>7</v>
      </c>
      <c r="P896" s="74" t="s">
        <v>6153</v>
      </c>
      <c r="Q896" s="74" t="s">
        <v>6154</v>
      </c>
      <c r="R896" s="74"/>
      <c r="S896" s="74">
        <v>7.5</v>
      </c>
      <c r="T896" s="74">
        <v>7.5</v>
      </c>
      <c r="U896" s="112" t="s">
        <v>28</v>
      </c>
      <c r="V896" s="112">
        <v>1986</v>
      </c>
      <c r="W896" s="112" t="s">
        <v>587</v>
      </c>
      <c r="X896" s="112" t="s">
        <v>411</v>
      </c>
      <c r="Y896" s="112" t="s">
        <v>6155</v>
      </c>
      <c r="Z896" s="112">
        <v>1</v>
      </c>
      <c r="AA896" s="112" t="s">
        <v>6156</v>
      </c>
      <c r="AB896" s="112">
        <v>7</v>
      </c>
      <c r="AC896" s="112"/>
      <c r="AD896" s="112" t="s">
        <v>27</v>
      </c>
      <c r="AE896" s="112"/>
      <c r="AF896" s="112"/>
      <c r="AG896" s="112"/>
      <c r="AH896" s="73"/>
      <c r="AI896" s="73"/>
    </row>
    <row r="897" spans="1:35" s="20" customFormat="1" ht="46.9" customHeight="1">
      <c r="A897" s="133" t="s">
        <v>1580</v>
      </c>
      <c r="B897" s="92" t="s">
        <v>21</v>
      </c>
      <c r="C897" s="92" t="s">
        <v>742</v>
      </c>
      <c r="D897" s="88">
        <v>42118</v>
      </c>
      <c r="E897" s="89">
        <v>0.5625</v>
      </c>
      <c r="F897" s="88">
        <v>42118</v>
      </c>
      <c r="G897" s="89">
        <v>0.5625</v>
      </c>
      <c r="H897" s="89">
        <v>6.9444444444444447E-4</v>
      </c>
      <c r="I897" s="68">
        <v>13</v>
      </c>
      <c r="J897" s="68"/>
      <c r="K897" s="92"/>
      <c r="L897" s="92" t="s">
        <v>16</v>
      </c>
      <c r="M897" s="92" t="s">
        <v>6686</v>
      </c>
      <c r="N897" s="68">
        <v>220</v>
      </c>
      <c r="O897" s="68" t="s">
        <v>13</v>
      </c>
      <c r="P897" s="92" t="s">
        <v>2678</v>
      </c>
      <c r="Q897" s="68" t="s">
        <v>6690</v>
      </c>
      <c r="R897" s="68">
        <v>0.624</v>
      </c>
      <c r="S897" s="68">
        <v>0.308</v>
      </c>
      <c r="T897" s="68">
        <v>0.93200000000000005</v>
      </c>
      <c r="U897" s="92" t="s">
        <v>28</v>
      </c>
      <c r="V897" s="68"/>
      <c r="W897" s="92"/>
      <c r="X897" s="92"/>
      <c r="Y897" s="79"/>
      <c r="Z897" s="124"/>
      <c r="AA897" s="79"/>
      <c r="AB897" s="92"/>
      <c r="AC897" s="79"/>
      <c r="AD897" s="92" t="s">
        <v>37</v>
      </c>
      <c r="AE897" s="92" t="s">
        <v>52</v>
      </c>
      <c r="AF897" s="92"/>
      <c r="AG897" s="124"/>
      <c r="AH897" s="103"/>
      <c r="AI897" s="103"/>
    </row>
    <row r="898" spans="1:35" s="20" customFormat="1" ht="46.9" customHeight="1">
      <c r="A898" s="70" t="s">
        <v>1580</v>
      </c>
      <c r="B898" s="74" t="s">
        <v>19</v>
      </c>
      <c r="C898" s="74" t="s">
        <v>19</v>
      </c>
      <c r="D898" s="75">
        <v>42118</v>
      </c>
      <c r="E898" s="76">
        <v>0.47500000000000003</v>
      </c>
      <c r="F898" s="75">
        <v>42118</v>
      </c>
      <c r="G898" s="76">
        <v>0.47569444444444442</v>
      </c>
      <c r="H898" s="76">
        <v>6.9444444444438647E-4</v>
      </c>
      <c r="I898" s="74">
        <v>10</v>
      </c>
      <c r="J898" s="74" t="s">
        <v>180</v>
      </c>
      <c r="K898" s="74" t="s">
        <v>8</v>
      </c>
      <c r="L898" s="74" t="s">
        <v>9</v>
      </c>
      <c r="M898" s="74" t="s">
        <v>2681</v>
      </c>
      <c r="N898" s="77" t="s">
        <v>3</v>
      </c>
      <c r="O898" s="74" t="s">
        <v>7</v>
      </c>
      <c r="P898" s="74" t="s">
        <v>2682</v>
      </c>
      <c r="Q898" s="74" t="s">
        <v>5526</v>
      </c>
      <c r="R898" s="74">
        <v>1</v>
      </c>
      <c r="S898" s="74">
        <v>1</v>
      </c>
      <c r="T898" s="74">
        <v>2</v>
      </c>
      <c r="U898" s="112" t="s">
        <v>28</v>
      </c>
      <c r="V898" s="112">
        <v>1970</v>
      </c>
      <c r="W898" s="112" t="s">
        <v>1709</v>
      </c>
      <c r="X898" s="112">
        <v>0</v>
      </c>
      <c r="Y898" s="112">
        <v>41961</v>
      </c>
      <c r="Z898" s="112">
        <v>100</v>
      </c>
      <c r="AA898" s="112">
        <v>42156</v>
      </c>
      <c r="AB898" s="112">
        <v>0</v>
      </c>
      <c r="AC898" s="112">
        <v>41831</v>
      </c>
      <c r="AD898" s="112" t="s">
        <v>56</v>
      </c>
      <c r="AE898" s="112"/>
      <c r="AF898" s="112"/>
      <c r="AG898" s="112"/>
      <c r="AH898" s="73"/>
      <c r="AI898" s="73"/>
    </row>
    <row r="899" spans="1:35" s="20" customFormat="1" ht="46.9" customHeight="1">
      <c r="A899" s="70" t="s">
        <v>1580</v>
      </c>
      <c r="B899" s="74" t="s">
        <v>19</v>
      </c>
      <c r="C899" s="74" t="s">
        <v>5554</v>
      </c>
      <c r="D899" s="75">
        <v>42118</v>
      </c>
      <c r="E899" s="76">
        <v>0.47569444444444442</v>
      </c>
      <c r="F899" s="75">
        <v>42118</v>
      </c>
      <c r="G899" s="76">
        <v>0.47638888888888892</v>
      </c>
      <c r="H899" s="76">
        <v>6.9444444444449749E-4</v>
      </c>
      <c r="I899" s="74">
        <v>6</v>
      </c>
      <c r="J899" s="74" t="s">
        <v>150</v>
      </c>
      <c r="K899" s="74" t="s">
        <v>8</v>
      </c>
      <c r="L899" s="74" t="s">
        <v>16</v>
      </c>
      <c r="M899" s="74" t="s">
        <v>175</v>
      </c>
      <c r="N899" s="77" t="s">
        <v>3</v>
      </c>
      <c r="O899" s="74" t="s">
        <v>7</v>
      </c>
      <c r="P899" s="74" t="s">
        <v>2598</v>
      </c>
      <c r="Q899" s="74" t="s">
        <v>5527</v>
      </c>
      <c r="R899" s="74">
        <v>6</v>
      </c>
      <c r="S899" s="74">
        <v>1</v>
      </c>
      <c r="T899" s="74">
        <v>7</v>
      </c>
      <c r="U899" s="112"/>
      <c r="V899" s="112"/>
      <c r="W899" s="112"/>
      <c r="X899" s="112"/>
      <c r="Y899" s="112"/>
      <c r="Z899" s="112"/>
      <c r="AA899" s="112"/>
      <c r="AB899" s="112"/>
      <c r="AC899" s="112"/>
      <c r="AD899" s="112" t="s">
        <v>37</v>
      </c>
      <c r="AE899" s="112"/>
      <c r="AF899" s="112"/>
      <c r="AG899" s="112"/>
      <c r="AH899" s="73"/>
      <c r="AI899" s="73"/>
    </row>
    <row r="900" spans="1:35" s="20" customFormat="1" ht="206.25">
      <c r="A900" s="70" t="s">
        <v>3570</v>
      </c>
      <c r="B900" s="74" t="s">
        <v>5</v>
      </c>
      <c r="C900" s="74" t="s">
        <v>5</v>
      </c>
      <c r="D900" s="75">
        <v>42157</v>
      </c>
      <c r="E900" s="76">
        <v>0.61597222222222225</v>
      </c>
      <c r="F900" s="75">
        <v>42157</v>
      </c>
      <c r="G900" s="76">
        <v>0.61597222222222225</v>
      </c>
      <c r="H900" s="76">
        <v>0</v>
      </c>
      <c r="I900" s="74">
        <v>213</v>
      </c>
      <c r="J900" s="74" t="s">
        <v>3543</v>
      </c>
      <c r="K900" s="74" t="s">
        <v>8</v>
      </c>
      <c r="L900" s="74" t="s">
        <v>9</v>
      </c>
      <c r="M900" s="74" t="s">
        <v>3547</v>
      </c>
      <c r="N900" s="77">
        <v>110</v>
      </c>
      <c r="O900" s="74" t="s">
        <v>7</v>
      </c>
      <c r="P900" s="74" t="s">
        <v>3547</v>
      </c>
      <c r="Q900" s="74" t="s">
        <v>5600</v>
      </c>
      <c r="R900" s="74"/>
      <c r="S900" s="74">
        <v>289.60000000000002</v>
      </c>
      <c r="T900" s="74">
        <v>289.60000000000002</v>
      </c>
      <c r="U900" s="112" t="s">
        <v>28</v>
      </c>
      <c r="V900" s="112">
        <v>2011</v>
      </c>
      <c r="W900" s="112" t="s">
        <v>5601</v>
      </c>
      <c r="X900" s="112" t="s">
        <v>5584</v>
      </c>
      <c r="Y900" s="112" t="s">
        <v>5602</v>
      </c>
      <c r="Z900" s="112">
        <v>100</v>
      </c>
      <c r="AA900" s="112" t="s">
        <v>5586</v>
      </c>
      <c r="AB900" s="112">
        <v>0</v>
      </c>
      <c r="AC900" s="112" t="s">
        <v>586</v>
      </c>
      <c r="AD900" s="112" t="s">
        <v>42</v>
      </c>
      <c r="AE900" s="112"/>
      <c r="AF900" s="112"/>
      <c r="AG900" s="112"/>
      <c r="AH900" s="73"/>
      <c r="AI900" s="73"/>
    </row>
    <row r="901" spans="1:35" s="20" customFormat="1" ht="46.9" customHeight="1">
      <c r="A901" s="70" t="s">
        <v>3570</v>
      </c>
      <c r="B901" s="74" t="s">
        <v>5</v>
      </c>
      <c r="C901" s="74" t="s">
        <v>5</v>
      </c>
      <c r="D901" s="75">
        <v>42157</v>
      </c>
      <c r="E901" s="76">
        <v>0.66875000000000007</v>
      </c>
      <c r="F901" s="75">
        <v>42157</v>
      </c>
      <c r="G901" s="76">
        <v>0.66875000000000007</v>
      </c>
      <c r="H901" s="76">
        <v>0</v>
      </c>
      <c r="I901" s="74">
        <v>6</v>
      </c>
      <c r="J901" s="74"/>
      <c r="K901" s="74"/>
      <c r="L901" s="74" t="s">
        <v>9</v>
      </c>
      <c r="M901" s="74" t="s">
        <v>3621</v>
      </c>
      <c r="N901" s="77">
        <v>0.4</v>
      </c>
      <c r="O901" s="74" t="s">
        <v>2</v>
      </c>
      <c r="P901" s="74" t="s">
        <v>3622</v>
      </c>
      <c r="Q901" s="74" t="s">
        <v>5603</v>
      </c>
      <c r="R901" s="74"/>
      <c r="S901" s="74">
        <v>1.1000000000000001</v>
      </c>
      <c r="T901" s="74">
        <v>1.1000000000000001</v>
      </c>
      <c r="U901" s="112" t="s">
        <v>1</v>
      </c>
      <c r="V901" s="112"/>
      <c r="W901" s="112"/>
      <c r="X901" s="112"/>
      <c r="Y901" s="112"/>
      <c r="Z901" s="112"/>
      <c r="AA901" s="112"/>
      <c r="AB901" s="112"/>
      <c r="AC901" s="112"/>
      <c r="AD901" s="112" t="s">
        <v>42</v>
      </c>
      <c r="AE901" s="112"/>
      <c r="AF901" s="112"/>
      <c r="AG901" s="112"/>
      <c r="AH901" s="73"/>
      <c r="AI901" s="73"/>
    </row>
    <row r="902" spans="1:35" s="20" customFormat="1" ht="46.9" customHeight="1">
      <c r="A902" s="70" t="s">
        <v>3570</v>
      </c>
      <c r="B902" s="74" t="s">
        <v>5</v>
      </c>
      <c r="C902" s="74" t="s">
        <v>5</v>
      </c>
      <c r="D902" s="75">
        <v>42157</v>
      </c>
      <c r="E902" s="76">
        <v>0.69305555555555554</v>
      </c>
      <c r="F902" s="75">
        <v>42157</v>
      </c>
      <c r="G902" s="76">
        <v>0.69305555555555554</v>
      </c>
      <c r="H902" s="76">
        <v>0</v>
      </c>
      <c r="I902" s="74">
        <v>88</v>
      </c>
      <c r="J902" s="74" t="s">
        <v>3550</v>
      </c>
      <c r="K902" s="74" t="s">
        <v>8</v>
      </c>
      <c r="L902" s="74" t="s">
        <v>9</v>
      </c>
      <c r="M902" s="74" t="s">
        <v>3551</v>
      </c>
      <c r="N902" s="77">
        <v>35</v>
      </c>
      <c r="O902" s="74" t="s">
        <v>7</v>
      </c>
      <c r="P902" s="74" t="s">
        <v>3552</v>
      </c>
      <c r="Q902" s="74" t="s">
        <v>5607</v>
      </c>
      <c r="R902" s="74"/>
      <c r="S902" s="74">
        <v>37</v>
      </c>
      <c r="T902" s="74">
        <v>37</v>
      </c>
      <c r="U902" s="112" t="s">
        <v>28</v>
      </c>
      <c r="V902" s="112">
        <v>1980</v>
      </c>
      <c r="W902" s="112" t="s">
        <v>1942</v>
      </c>
      <c r="X902" s="112" t="s">
        <v>1383</v>
      </c>
      <c r="Y902" s="112" t="s">
        <v>5608</v>
      </c>
      <c r="Z902" s="112">
        <v>100</v>
      </c>
      <c r="AA902" s="112" t="s">
        <v>5609</v>
      </c>
      <c r="AB902" s="112">
        <v>0</v>
      </c>
      <c r="AC902" s="112"/>
      <c r="AD902" s="112" t="s">
        <v>42</v>
      </c>
      <c r="AE902" s="112"/>
      <c r="AF902" s="112"/>
      <c r="AG902" s="112"/>
      <c r="AH902" s="73"/>
      <c r="AI902" s="73"/>
    </row>
    <row r="903" spans="1:35" s="20" customFormat="1" ht="62.45" customHeight="1">
      <c r="A903" s="70" t="s">
        <v>3570</v>
      </c>
      <c r="B903" s="74" t="s">
        <v>5</v>
      </c>
      <c r="C903" s="74" t="s">
        <v>5</v>
      </c>
      <c r="D903" s="75">
        <v>42157</v>
      </c>
      <c r="E903" s="76">
        <v>0.70347222222222217</v>
      </c>
      <c r="F903" s="75">
        <v>42157</v>
      </c>
      <c r="G903" s="76">
        <v>0.70347222222222217</v>
      </c>
      <c r="H903" s="76">
        <v>0</v>
      </c>
      <c r="I903" s="74">
        <v>88</v>
      </c>
      <c r="J903" s="74" t="s">
        <v>3550</v>
      </c>
      <c r="K903" s="74" t="s">
        <v>8</v>
      </c>
      <c r="L903" s="74" t="s">
        <v>9</v>
      </c>
      <c r="M903" s="74" t="s">
        <v>3553</v>
      </c>
      <c r="N903" s="77">
        <v>35</v>
      </c>
      <c r="O903" s="74" t="s">
        <v>7</v>
      </c>
      <c r="P903" s="74" t="s">
        <v>3554</v>
      </c>
      <c r="Q903" s="74" t="s">
        <v>5610</v>
      </c>
      <c r="R903" s="74"/>
      <c r="S903" s="74">
        <v>182.7</v>
      </c>
      <c r="T903" s="74">
        <v>182.7</v>
      </c>
      <c r="U903" s="112" t="s">
        <v>28</v>
      </c>
      <c r="V903" s="112">
        <v>1982</v>
      </c>
      <c r="W903" s="112" t="s">
        <v>1942</v>
      </c>
      <c r="X903" s="112" t="s">
        <v>1383</v>
      </c>
      <c r="Y903" s="112" t="s">
        <v>5611</v>
      </c>
      <c r="Z903" s="112">
        <v>100</v>
      </c>
      <c r="AA903" s="112" t="s">
        <v>5612</v>
      </c>
      <c r="AB903" s="112">
        <v>0</v>
      </c>
      <c r="AC903" s="112"/>
      <c r="AD903" s="112" t="s">
        <v>42</v>
      </c>
      <c r="AE903" s="112"/>
      <c r="AF903" s="112"/>
      <c r="AG903" s="112"/>
      <c r="AH903" s="73"/>
      <c r="AI903" s="73"/>
    </row>
    <row r="904" spans="1:35" s="20" customFormat="1" ht="93.6" customHeight="1">
      <c r="A904" s="70" t="s">
        <v>1580</v>
      </c>
      <c r="B904" s="74" t="s">
        <v>19</v>
      </c>
      <c r="C904" s="74" t="s">
        <v>5554</v>
      </c>
      <c r="D904" s="75">
        <v>42118</v>
      </c>
      <c r="E904" s="76">
        <v>0.52777777777777779</v>
      </c>
      <c r="F904" s="75">
        <v>42118</v>
      </c>
      <c r="G904" s="76">
        <v>0.52847222222222223</v>
      </c>
      <c r="H904" s="76">
        <v>6.9444444444444198E-4</v>
      </c>
      <c r="I904" s="74">
        <v>6</v>
      </c>
      <c r="J904" s="74" t="s">
        <v>150</v>
      </c>
      <c r="K904" s="74" t="s">
        <v>8</v>
      </c>
      <c r="L904" s="74" t="s">
        <v>16</v>
      </c>
      <c r="M904" s="74" t="s">
        <v>175</v>
      </c>
      <c r="N904" s="77" t="s">
        <v>3</v>
      </c>
      <c r="O904" s="74" t="s">
        <v>7</v>
      </c>
      <c r="P904" s="74" t="s">
        <v>2598</v>
      </c>
      <c r="Q904" s="74" t="s">
        <v>5539</v>
      </c>
      <c r="R904" s="74">
        <v>6</v>
      </c>
      <c r="S904" s="74">
        <v>1</v>
      </c>
      <c r="T904" s="74">
        <v>7</v>
      </c>
      <c r="U904" s="112"/>
      <c r="V904" s="112"/>
      <c r="W904" s="112"/>
      <c r="X904" s="112"/>
      <c r="Y904" s="112"/>
      <c r="Z904" s="112"/>
      <c r="AA904" s="112"/>
      <c r="AB904" s="112"/>
      <c r="AC904" s="112"/>
      <c r="AD904" s="112" t="s">
        <v>37</v>
      </c>
      <c r="AE904" s="112"/>
      <c r="AF904" s="112"/>
      <c r="AG904" s="112"/>
      <c r="AH904" s="73"/>
      <c r="AI904" s="73"/>
    </row>
    <row r="905" spans="1:35" s="20" customFormat="1" ht="46.9" customHeight="1">
      <c r="A905" s="70" t="s">
        <v>3570</v>
      </c>
      <c r="B905" s="74" t="s">
        <v>5</v>
      </c>
      <c r="C905" s="74" t="s">
        <v>5</v>
      </c>
      <c r="D905" s="75">
        <v>42157</v>
      </c>
      <c r="E905" s="76">
        <v>0.72291666666666676</v>
      </c>
      <c r="F905" s="75">
        <v>42157</v>
      </c>
      <c r="G905" s="76">
        <v>0.8041666666666667</v>
      </c>
      <c r="H905" s="76">
        <v>8.1250000000000003E-2</v>
      </c>
      <c r="I905" s="74">
        <v>7</v>
      </c>
      <c r="J905" s="74" t="s">
        <v>150</v>
      </c>
      <c r="K905" s="74" t="s">
        <v>20</v>
      </c>
      <c r="L905" s="74" t="s">
        <v>9</v>
      </c>
      <c r="M905" s="74" t="s">
        <v>5613</v>
      </c>
      <c r="N905" s="77" t="s">
        <v>3</v>
      </c>
      <c r="O905" s="74" t="s">
        <v>7</v>
      </c>
      <c r="P905" s="74" t="s">
        <v>3555</v>
      </c>
      <c r="Q905" s="74" t="s">
        <v>5614</v>
      </c>
      <c r="R905" s="74">
        <v>14.5</v>
      </c>
      <c r="S905" s="74"/>
      <c r="T905" s="74">
        <v>14.5</v>
      </c>
      <c r="U905" s="112" t="s">
        <v>6</v>
      </c>
      <c r="V905" s="112">
        <v>1988</v>
      </c>
      <c r="W905" s="112" t="s">
        <v>591</v>
      </c>
      <c r="X905" s="112" t="s">
        <v>411</v>
      </c>
      <c r="Y905" s="112" t="s">
        <v>5615</v>
      </c>
      <c r="Z905" s="112">
        <v>0.9</v>
      </c>
      <c r="AA905" s="112" t="s">
        <v>5616</v>
      </c>
      <c r="AB905" s="112">
        <v>2</v>
      </c>
      <c r="AC905" s="112"/>
      <c r="AD905" s="112" t="s">
        <v>42</v>
      </c>
      <c r="AE905" s="112"/>
      <c r="AF905" s="112"/>
      <c r="AG905" s="112"/>
      <c r="AH905" s="73"/>
      <c r="AI905" s="73"/>
    </row>
    <row r="906" spans="1:35" s="20" customFormat="1" ht="62.45" customHeight="1">
      <c r="A906" s="70" t="s">
        <v>1580</v>
      </c>
      <c r="B906" s="74" t="s">
        <v>19</v>
      </c>
      <c r="C906" s="74" t="s">
        <v>5554</v>
      </c>
      <c r="D906" s="75">
        <v>42118</v>
      </c>
      <c r="E906" s="76">
        <v>0.54652777777777783</v>
      </c>
      <c r="F906" s="75">
        <v>42118</v>
      </c>
      <c r="G906" s="76">
        <v>0.54652777777777783</v>
      </c>
      <c r="H906" s="76">
        <v>0</v>
      </c>
      <c r="I906" s="74">
        <v>3</v>
      </c>
      <c r="J906" s="74"/>
      <c r="K906" s="74"/>
      <c r="L906" s="74" t="s">
        <v>16</v>
      </c>
      <c r="M906" s="74" t="s">
        <v>186</v>
      </c>
      <c r="N906" s="77">
        <v>35</v>
      </c>
      <c r="O906" s="74" t="s">
        <v>7</v>
      </c>
      <c r="P906" s="74" t="s">
        <v>5533</v>
      </c>
      <c r="Q906" s="74" t="s">
        <v>5534</v>
      </c>
      <c r="R906" s="74">
        <v>1</v>
      </c>
      <c r="S906" s="74"/>
      <c r="T906" s="74">
        <v>1</v>
      </c>
      <c r="U906" s="112"/>
      <c r="V906" s="112"/>
      <c r="W906" s="112"/>
      <c r="X906" s="112"/>
      <c r="Y906" s="112"/>
      <c r="Z906" s="112"/>
      <c r="AA906" s="112"/>
      <c r="AB906" s="112"/>
      <c r="AC906" s="112"/>
      <c r="AD906" s="112" t="s">
        <v>37</v>
      </c>
      <c r="AE906" s="112"/>
      <c r="AF906" s="112"/>
      <c r="AG906" s="112"/>
      <c r="AH906" s="73"/>
      <c r="AI906" s="73"/>
    </row>
    <row r="907" spans="1:35" s="20" customFormat="1" ht="46.9" customHeight="1">
      <c r="A907" s="70" t="s">
        <v>1580</v>
      </c>
      <c r="B907" s="74" t="s">
        <v>19</v>
      </c>
      <c r="C907" s="74" t="s">
        <v>19</v>
      </c>
      <c r="D907" s="75">
        <v>42118</v>
      </c>
      <c r="E907" s="76">
        <v>0.55833333333333335</v>
      </c>
      <c r="F907" s="75">
        <v>42118</v>
      </c>
      <c r="G907" s="76">
        <v>0.75694444444444453</v>
      </c>
      <c r="H907" s="76">
        <v>0.19861111111111118</v>
      </c>
      <c r="I907" s="74">
        <v>16</v>
      </c>
      <c r="J907" s="74" t="s">
        <v>180</v>
      </c>
      <c r="K907" s="74" t="s">
        <v>14</v>
      </c>
      <c r="L907" s="74" t="s">
        <v>9</v>
      </c>
      <c r="M907" s="74" t="s">
        <v>2688</v>
      </c>
      <c r="N907" s="77" t="s">
        <v>3</v>
      </c>
      <c r="O907" s="74" t="s">
        <v>7</v>
      </c>
      <c r="P907" s="74" t="s">
        <v>2689</v>
      </c>
      <c r="Q907" s="74" t="s">
        <v>5535</v>
      </c>
      <c r="R907" s="74">
        <v>49</v>
      </c>
      <c r="S907" s="74">
        <v>4</v>
      </c>
      <c r="T907" s="74">
        <v>53</v>
      </c>
      <c r="U907" s="112"/>
      <c r="V907" s="112">
        <v>1978</v>
      </c>
      <c r="W907" s="112" t="s">
        <v>5444</v>
      </c>
      <c r="X907" s="112">
        <v>0</v>
      </c>
      <c r="Y907" s="112">
        <v>41974</v>
      </c>
      <c r="Z907" s="112">
        <v>100</v>
      </c>
      <c r="AA907" s="112">
        <v>42166</v>
      </c>
      <c r="AB907" s="112">
        <v>0</v>
      </c>
      <c r="AC907" s="112"/>
      <c r="AD907" s="112" t="s">
        <v>30</v>
      </c>
      <c r="AE907" s="112"/>
      <c r="AF907" s="112"/>
      <c r="AG907" s="112"/>
      <c r="AH907" s="73"/>
      <c r="AI907" s="73"/>
    </row>
    <row r="908" spans="1:35" s="20" customFormat="1" ht="46.9" customHeight="1">
      <c r="A908" s="70" t="s">
        <v>1580</v>
      </c>
      <c r="B908" s="74" t="s">
        <v>19</v>
      </c>
      <c r="C908" s="74" t="s">
        <v>5554</v>
      </c>
      <c r="D908" s="75">
        <v>42118</v>
      </c>
      <c r="E908" s="76">
        <v>0.56944444444444442</v>
      </c>
      <c r="F908" s="75">
        <v>42118</v>
      </c>
      <c r="G908" s="76">
        <v>0.57013888888888886</v>
      </c>
      <c r="H908" s="76">
        <v>6.9444444444444198E-4</v>
      </c>
      <c r="I908" s="74">
        <v>6</v>
      </c>
      <c r="J908" s="74" t="s">
        <v>150</v>
      </c>
      <c r="K908" s="74" t="s">
        <v>8</v>
      </c>
      <c r="L908" s="74" t="s">
        <v>16</v>
      </c>
      <c r="M908" s="74" t="s">
        <v>175</v>
      </c>
      <c r="N908" s="77" t="s">
        <v>3</v>
      </c>
      <c r="O908" s="74" t="s">
        <v>7</v>
      </c>
      <c r="P908" s="74" t="s">
        <v>2598</v>
      </c>
      <c r="Q908" s="74" t="s">
        <v>5539</v>
      </c>
      <c r="R908" s="74">
        <v>7</v>
      </c>
      <c r="S908" s="74">
        <v>1</v>
      </c>
      <c r="T908" s="74">
        <v>8</v>
      </c>
      <c r="U908" s="112"/>
      <c r="V908" s="112"/>
      <c r="W908" s="112"/>
      <c r="X908" s="112"/>
      <c r="Y908" s="112"/>
      <c r="Z908" s="112"/>
      <c r="AA908" s="112"/>
      <c r="AB908" s="112"/>
      <c r="AC908" s="112"/>
      <c r="AD908" s="112" t="s">
        <v>37</v>
      </c>
      <c r="AE908" s="112"/>
      <c r="AF908" s="112"/>
      <c r="AG908" s="112"/>
      <c r="AH908" s="73"/>
      <c r="AI908" s="73"/>
    </row>
    <row r="909" spans="1:35" s="20" customFormat="1" ht="31.15" customHeight="1">
      <c r="A909" s="70" t="s">
        <v>3570</v>
      </c>
      <c r="B909" s="74" t="s">
        <v>5</v>
      </c>
      <c r="C909" s="74" t="s">
        <v>5</v>
      </c>
      <c r="D909" s="75">
        <v>42157</v>
      </c>
      <c r="E909" s="76">
        <v>0.73888888888888893</v>
      </c>
      <c r="F909" s="75">
        <v>42157</v>
      </c>
      <c r="G909" s="76">
        <v>0.75208333333333333</v>
      </c>
      <c r="H909" s="76">
        <v>1.3194444444444444E-2</v>
      </c>
      <c r="I909" s="74">
        <v>199</v>
      </c>
      <c r="J909" s="74" t="s">
        <v>143</v>
      </c>
      <c r="K909" s="74" t="s">
        <v>51</v>
      </c>
      <c r="L909" s="74" t="s">
        <v>9</v>
      </c>
      <c r="M909" s="74" t="s">
        <v>5617</v>
      </c>
      <c r="N909" s="77">
        <v>35</v>
      </c>
      <c r="O909" s="74" t="s">
        <v>13</v>
      </c>
      <c r="P909" s="74" t="s">
        <v>3556</v>
      </c>
      <c r="Q909" s="74" t="s">
        <v>5618</v>
      </c>
      <c r="R909" s="74"/>
      <c r="S909" s="74">
        <v>117.7</v>
      </c>
      <c r="T909" s="74">
        <v>117.7</v>
      </c>
      <c r="U909" s="112" t="s">
        <v>28</v>
      </c>
      <c r="V909" s="112">
        <v>41534</v>
      </c>
      <c r="W909" s="112" t="s">
        <v>5619</v>
      </c>
      <c r="X909" s="112" t="s">
        <v>411</v>
      </c>
      <c r="Y909" s="112" t="s">
        <v>5620</v>
      </c>
      <c r="Z909" s="112" t="s">
        <v>5621</v>
      </c>
      <c r="AA909" s="112">
        <v>42186</v>
      </c>
      <c r="AB909" s="112" t="s">
        <v>5621</v>
      </c>
      <c r="AC909" s="112" t="s">
        <v>586</v>
      </c>
      <c r="AD909" s="112" t="s">
        <v>42</v>
      </c>
      <c r="AE909" s="112"/>
      <c r="AF909" s="112"/>
      <c r="AG909" s="112"/>
      <c r="AH909" s="73"/>
      <c r="AI909" s="73"/>
    </row>
    <row r="910" spans="1:35" s="20" customFormat="1" ht="149.25" customHeight="1">
      <c r="A910" s="70" t="s">
        <v>1580</v>
      </c>
      <c r="B910" s="74" t="s">
        <v>19</v>
      </c>
      <c r="C910" s="74" t="s">
        <v>5554</v>
      </c>
      <c r="D910" s="75">
        <v>42118</v>
      </c>
      <c r="E910" s="76">
        <v>0.64930555555555558</v>
      </c>
      <c r="F910" s="75">
        <v>42118</v>
      </c>
      <c r="G910" s="76">
        <v>0.65</v>
      </c>
      <c r="H910" s="76">
        <v>6.9444444444444198E-4</v>
      </c>
      <c r="I910" s="74">
        <v>6</v>
      </c>
      <c r="J910" s="74" t="s">
        <v>150</v>
      </c>
      <c r="K910" s="74" t="s">
        <v>8</v>
      </c>
      <c r="L910" s="74" t="s">
        <v>16</v>
      </c>
      <c r="M910" s="74" t="s">
        <v>175</v>
      </c>
      <c r="N910" s="77" t="s">
        <v>3</v>
      </c>
      <c r="O910" s="74" t="s">
        <v>7</v>
      </c>
      <c r="P910" s="74" t="s">
        <v>2598</v>
      </c>
      <c r="Q910" s="74" t="s">
        <v>5540</v>
      </c>
      <c r="R910" s="74">
        <v>8</v>
      </c>
      <c r="S910" s="74"/>
      <c r="T910" s="74">
        <v>8</v>
      </c>
      <c r="U910" s="112"/>
      <c r="V910" s="112"/>
      <c r="W910" s="112"/>
      <c r="X910" s="112"/>
      <c r="Y910" s="112"/>
      <c r="Z910" s="112"/>
      <c r="AA910" s="112"/>
      <c r="AB910" s="112"/>
      <c r="AC910" s="112"/>
      <c r="AD910" s="112" t="s">
        <v>37</v>
      </c>
      <c r="AE910" s="112"/>
      <c r="AF910" s="112"/>
      <c r="AG910" s="112"/>
      <c r="AH910" s="73"/>
      <c r="AI910" s="73"/>
    </row>
    <row r="911" spans="1:35" s="20" customFormat="1" ht="46.9" customHeight="1">
      <c r="A911" s="70" t="s">
        <v>1580</v>
      </c>
      <c r="B911" s="74" t="s">
        <v>19</v>
      </c>
      <c r="C911" s="74" t="s">
        <v>19</v>
      </c>
      <c r="D911" s="75">
        <v>42118</v>
      </c>
      <c r="E911" s="76">
        <v>0.70000000000000007</v>
      </c>
      <c r="F911" s="75">
        <v>42118</v>
      </c>
      <c r="G911" s="76">
        <v>0.84027777777777779</v>
      </c>
      <c r="H911" s="76">
        <v>0.14027777777777772</v>
      </c>
      <c r="I911" s="74">
        <v>6</v>
      </c>
      <c r="J911" s="74" t="s">
        <v>180</v>
      </c>
      <c r="K911" s="74"/>
      <c r="L911" s="74" t="s">
        <v>9</v>
      </c>
      <c r="M911" s="74" t="s">
        <v>2692</v>
      </c>
      <c r="N911" s="77" t="s">
        <v>3</v>
      </c>
      <c r="O911" s="74" t="s">
        <v>7</v>
      </c>
      <c r="P911" s="74" t="s">
        <v>2693</v>
      </c>
      <c r="Q911" s="74" t="s">
        <v>5541</v>
      </c>
      <c r="R911" s="74">
        <v>14</v>
      </c>
      <c r="S911" s="74"/>
      <c r="T911" s="74">
        <v>14</v>
      </c>
      <c r="U911" s="112" t="s">
        <v>28</v>
      </c>
      <c r="V911" s="112">
        <v>1984</v>
      </c>
      <c r="W911" s="112" t="s">
        <v>1358</v>
      </c>
      <c r="X911" s="112">
        <v>0</v>
      </c>
      <c r="Y911" s="112">
        <v>42076</v>
      </c>
      <c r="Z911" s="112">
        <v>100</v>
      </c>
      <c r="AA911" s="112">
        <v>42170</v>
      </c>
      <c r="AB911" s="112">
        <v>0</v>
      </c>
      <c r="AC911" s="112">
        <v>41900</v>
      </c>
      <c r="AD911" s="112" t="s">
        <v>30</v>
      </c>
      <c r="AE911" s="112"/>
      <c r="AF911" s="112"/>
      <c r="AG911" s="112"/>
      <c r="AH911" s="73"/>
      <c r="AI911" s="73"/>
    </row>
    <row r="912" spans="1:35" s="20" customFormat="1" ht="46.9" customHeight="1">
      <c r="A912" s="70" t="s">
        <v>3570</v>
      </c>
      <c r="B912" s="74" t="s">
        <v>5</v>
      </c>
      <c r="C912" s="74" t="s">
        <v>5</v>
      </c>
      <c r="D912" s="75">
        <v>42157</v>
      </c>
      <c r="E912" s="76">
        <v>0.75416666666666676</v>
      </c>
      <c r="F912" s="75">
        <v>42157</v>
      </c>
      <c r="G912" s="76">
        <v>0.75416666666666676</v>
      </c>
      <c r="H912" s="76">
        <v>0</v>
      </c>
      <c r="I912" s="74">
        <v>20</v>
      </c>
      <c r="J912" s="74" t="s">
        <v>143</v>
      </c>
      <c r="K912" s="74" t="s">
        <v>8</v>
      </c>
      <c r="L912" s="74" t="s">
        <v>9</v>
      </c>
      <c r="M912" s="74" t="s">
        <v>5622</v>
      </c>
      <c r="N912" s="77" t="s">
        <v>3</v>
      </c>
      <c r="O912" s="74" t="s">
        <v>7</v>
      </c>
      <c r="P912" s="74" t="s">
        <v>5623</v>
      </c>
      <c r="Q912" s="74" t="s">
        <v>5624</v>
      </c>
      <c r="R912" s="74"/>
      <c r="S912" s="74">
        <v>13.7</v>
      </c>
      <c r="T912" s="74">
        <v>13.7</v>
      </c>
      <c r="U912" s="112" t="s">
        <v>28</v>
      </c>
      <c r="V912" s="112">
        <v>2008</v>
      </c>
      <c r="W912" s="112" t="s">
        <v>5625</v>
      </c>
      <c r="X912" s="112" t="s">
        <v>411</v>
      </c>
      <c r="Y912" s="112" t="s">
        <v>5626</v>
      </c>
      <c r="Z912" s="112">
        <v>1</v>
      </c>
      <c r="AA912" s="112" t="s">
        <v>5627</v>
      </c>
      <c r="AB912" s="112" t="s">
        <v>586</v>
      </c>
      <c r="AC912" s="112">
        <v>42111</v>
      </c>
      <c r="AD912" s="112" t="s">
        <v>42</v>
      </c>
      <c r="AE912" s="112"/>
      <c r="AF912" s="112"/>
      <c r="AG912" s="112"/>
      <c r="AH912" s="73"/>
      <c r="AI912" s="73"/>
    </row>
    <row r="913" spans="1:35" s="20" customFormat="1" ht="46.9" customHeight="1">
      <c r="A913" s="70" t="s">
        <v>4982</v>
      </c>
      <c r="B913" s="74" t="s">
        <v>5</v>
      </c>
      <c r="C913" s="74" t="s">
        <v>5</v>
      </c>
      <c r="D913" s="75">
        <v>42206</v>
      </c>
      <c r="E913" s="76">
        <v>0.44166666666666665</v>
      </c>
      <c r="F913" s="75">
        <v>42206</v>
      </c>
      <c r="G913" s="76">
        <v>0.44166666666666665</v>
      </c>
      <c r="H913" s="76">
        <v>0</v>
      </c>
      <c r="I913" s="74">
        <v>35</v>
      </c>
      <c r="J913" s="74"/>
      <c r="K913" s="74"/>
      <c r="L913" s="74" t="s">
        <v>11</v>
      </c>
      <c r="M913" s="74" t="s">
        <v>525</v>
      </c>
      <c r="N913" s="77">
        <v>0.4</v>
      </c>
      <c r="O913" s="74" t="s">
        <v>2</v>
      </c>
      <c r="P913" s="74" t="s">
        <v>525</v>
      </c>
      <c r="Q913" s="74" t="s">
        <v>7850</v>
      </c>
      <c r="R913" s="74"/>
      <c r="S913" s="74">
        <v>6.3</v>
      </c>
      <c r="T913" s="74">
        <v>6.3</v>
      </c>
      <c r="U913" s="112" t="s">
        <v>1</v>
      </c>
      <c r="V913" s="112"/>
      <c r="W913" s="112"/>
      <c r="X913" s="112"/>
      <c r="Y913" s="112"/>
      <c r="Z913" s="112"/>
      <c r="AA913" s="112"/>
      <c r="AB913" s="112"/>
      <c r="AC913" s="112"/>
      <c r="AD913" s="112" t="s">
        <v>22</v>
      </c>
      <c r="AE913" s="112"/>
      <c r="AF913" s="112"/>
      <c r="AG913" s="112"/>
      <c r="AH913" s="73"/>
      <c r="AI913" s="73"/>
    </row>
    <row r="914" spans="1:35" s="20" customFormat="1" ht="36" customHeight="1">
      <c r="A914" s="70" t="s">
        <v>1580</v>
      </c>
      <c r="B914" s="74" t="s">
        <v>15</v>
      </c>
      <c r="C914" s="74" t="s">
        <v>209</v>
      </c>
      <c r="D914" s="75">
        <v>42118</v>
      </c>
      <c r="E914" s="76">
        <v>0.59375</v>
      </c>
      <c r="F914" s="75">
        <v>42118</v>
      </c>
      <c r="G914" s="76">
        <v>0.59375</v>
      </c>
      <c r="H914" s="76">
        <f>(F914+G914)-(D914+E914)</f>
        <v>0</v>
      </c>
      <c r="I914" s="74">
        <v>3</v>
      </c>
      <c r="J914" s="74" t="s">
        <v>1597</v>
      </c>
      <c r="K914" s="74" t="s">
        <v>8</v>
      </c>
      <c r="L914" s="74" t="s">
        <v>16</v>
      </c>
      <c r="M914" s="74" t="s">
        <v>2679</v>
      </c>
      <c r="N914" s="77">
        <v>110</v>
      </c>
      <c r="O914" s="74" t="s">
        <v>7</v>
      </c>
      <c r="P914" s="74" t="s">
        <v>2680</v>
      </c>
      <c r="Q914" s="74" t="s">
        <v>6414</v>
      </c>
      <c r="R914" s="74"/>
      <c r="S914" s="74">
        <v>0.36</v>
      </c>
      <c r="T914" s="74">
        <f>SUM(R914:S914)</f>
        <v>0.36</v>
      </c>
      <c r="U914" s="112" t="s">
        <v>28</v>
      </c>
      <c r="V914" s="112"/>
      <c r="W914" s="112"/>
      <c r="X914" s="112"/>
      <c r="Y914" s="112"/>
      <c r="Z914" s="112"/>
      <c r="AA914" s="112"/>
      <c r="AB914" s="112"/>
      <c r="AC914" s="112"/>
      <c r="AD914" s="112" t="s">
        <v>37</v>
      </c>
      <c r="AE914" s="112" t="s">
        <v>53</v>
      </c>
      <c r="AF914" s="112"/>
      <c r="AG914" s="112" t="s">
        <v>1084</v>
      </c>
      <c r="AH914" s="73"/>
      <c r="AI914" s="73"/>
    </row>
    <row r="915" spans="1:35" s="20" customFormat="1" ht="93.6" customHeight="1">
      <c r="A915" s="70" t="s">
        <v>1580</v>
      </c>
      <c r="B915" s="74" t="s">
        <v>15</v>
      </c>
      <c r="C915" s="74" t="s">
        <v>15</v>
      </c>
      <c r="D915" s="75">
        <v>42118</v>
      </c>
      <c r="E915" s="76">
        <v>0.72638888888888886</v>
      </c>
      <c r="F915" s="75">
        <v>42118</v>
      </c>
      <c r="G915" s="76">
        <v>0.7597222222222223</v>
      </c>
      <c r="H915" s="76">
        <f>(F915+G915)-(D915+E915)</f>
        <v>3.3333333332848269E-2</v>
      </c>
      <c r="I915" s="74">
        <v>2</v>
      </c>
      <c r="J915" s="74" t="s">
        <v>150</v>
      </c>
      <c r="K915" s="74" t="s">
        <v>20</v>
      </c>
      <c r="L915" s="74" t="s">
        <v>9</v>
      </c>
      <c r="M915" s="74" t="s">
        <v>151</v>
      </c>
      <c r="N915" s="77" t="s">
        <v>3</v>
      </c>
      <c r="O915" s="74" t="s">
        <v>7</v>
      </c>
      <c r="P915" s="74" t="s">
        <v>2694</v>
      </c>
      <c r="Q915" s="74" t="s">
        <v>6410</v>
      </c>
      <c r="R915" s="74">
        <v>0.1</v>
      </c>
      <c r="S915" s="74"/>
      <c r="T915" s="74">
        <f>SUM(R915:S915)</f>
        <v>0.1</v>
      </c>
      <c r="U915" s="112" t="s">
        <v>28</v>
      </c>
      <c r="V915" s="112">
        <v>1955</v>
      </c>
      <c r="W915" s="112" t="s">
        <v>1709</v>
      </c>
      <c r="X915" s="112"/>
      <c r="Y915" s="112" t="s">
        <v>6411</v>
      </c>
      <c r="Z915" s="112">
        <v>100</v>
      </c>
      <c r="AA915" s="112" t="s">
        <v>1921</v>
      </c>
      <c r="AB915" s="112">
        <v>0</v>
      </c>
      <c r="AC915" s="112"/>
      <c r="AD915" s="112" t="s">
        <v>30</v>
      </c>
      <c r="AE915" s="112" t="s">
        <v>76</v>
      </c>
      <c r="AF915" s="112"/>
      <c r="AG915" s="112" t="s">
        <v>1959</v>
      </c>
      <c r="AH915" s="73"/>
      <c r="AI915" s="73"/>
    </row>
    <row r="916" spans="1:35" s="20" customFormat="1" ht="126" customHeight="1">
      <c r="A916" s="70" t="s">
        <v>1580</v>
      </c>
      <c r="B916" s="74" t="s">
        <v>10</v>
      </c>
      <c r="C916" s="74" t="s">
        <v>10</v>
      </c>
      <c r="D916" s="75">
        <v>42118</v>
      </c>
      <c r="E916" s="76">
        <v>0.69236111111111109</v>
      </c>
      <c r="F916" s="75">
        <v>42118</v>
      </c>
      <c r="G916" s="76">
        <v>0.7284722222222223</v>
      </c>
      <c r="H916" s="76">
        <v>3.6111111111111115E-2</v>
      </c>
      <c r="I916" s="74">
        <v>8</v>
      </c>
      <c r="J916" s="74"/>
      <c r="K916" s="74"/>
      <c r="L916" s="74" t="s">
        <v>9</v>
      </c>
      <c r="M916" s="74" t="s">
        <v>2699</v>
      </c>
      <c r="N916" s="77" t="s">
        <v>3</v>
      </c>
      <c r="O916" s="74" t="s">
        <v>7</v>
      </c>
      <c r="P916" s="74" t="s">
        <v>2699</v>
      </c>
      <c r="Q916" s="74" t="s">
        <v>6902</v>
      </c>
      <c r="R916" s="74">
        <v>26.8</v>
      </c>
      <c r="S916" s="74"/>
      <c r="T916" s="74">
        <v>26.8</v>
      </c>
      <c r="U916" s="112" t="s">
        <v>28</v>
      </c>
      <c r="V916" s="112" t="s">
        <v>2002</v>
      </c>
      <c r="W916" s="112" t="s">
        <v>28</v>
      </c>
      <c r="X916" s="112" t="s">
        <v>6903</v>
      </c>
      <c r="Y916" s="112" t="s">
        <v>128</v>
      </c>
      <c r="Z916" s="112" t="s">
        <v>128</v>
      </c>
      <c r="AA916" s="112" t="s">
        <v>128</v>
      </c>
      <c r="AB916" s="112" t="s">
        <v>128</v>
      </c>
      <c r="AC916" s="112" t="s">
        <v>128</v>
      </c>
      <c r="AD916" s="112" t="s">
        <v>30</v>
      </c>
      <c r="AE916" s="112"/>
      <c r="AF916" s="112"/>
      <c r="AG916" s="112" t="s">
        <v>6904</v>
      </c>
      <c r="AH916" s="73"/>
      <c r="AI916" s="73"/>
    </row>
    <row r="917" spans="1:35" s="20" customFormat="1" ht="46.9" customHeight="1">
      <c r="A917" s="70" t="s">
        <v>1580</v>
      </c>
      <c r="B917" s="74" t="s">
        <v>18</v>
      </c>
      <c r="C917" s="74" t="s">
        <v>18</v>
      </c>
      <c r="D917" s="75">
        <v>42118</v>
      </c>
      <c r="E917" s="76">
        <v>42118.75</v>
      </c>
      <c r="F917" s="75">
        <v>42118</v>
      </c>
      <c r="G917" s="76">
        <v>42118.791666666664</v>
      </c>
      <c r="H917" s="76">
        <f>G917-E917</f>
        <v>4.1666666664241347E-2</v>
      </c>
      <c r="I917" s="74">
        <v>1</v>
      </c>
      <c r="J917" s="74"/>
      <c r="K917" s="74"/>
      <c r="L917" s="74" t="s">
        <v>11</v>
      </c>
      <c r="M917" s="74" t="s">
        <v>337</v>
      </c>
      <c r="N917" s="77">
        <v>0.4</v>
      </c>
      <c r="O917" s="74" t="s">
        <v>2</v>
      </c>
      <c r="P917" s="74" t="s">
        <v>7046</v>
      </c>
      <c r="Q917" s="74" t="s">
        <v>7047</v>
      </c>
      <c r="R917" s="74">
        <v>0.2</v>
      </c>
      <c r="S917" s="74"/>
      <c r="T917" s="74">
        <f>R917+S917</f>
        <v>0.2</v>
      </c>
      <c r="U917" s="112"/>
      <c r="V917" s="112"/>
      <c r="W917" s="112"/>
      <c r="X917" s="112"/>
      <c r="Y917" s="112"/>
      <c r="Z917" s="112"/>
      <c r="AA917" s="112"/>
      <c r="AB917" s="112"/>
      <c r="AC917" s="112"/>
      <c r="AD917" s="112" t="s">
        <v>0</v>
      </c>
      <c r="AE917" s="112"/>
      <c r="AF917" s="112"/>
      <c r="AG917" s="112"/>
      <c r="AH917" s="73"/>
      <c r="AI917" s="73"/>
    </row>
    <row r="918" spans="1:35" s="20" customFormat="1" ht="46.9" customHeight="1">
      <c r="A918" s="70" t="s">
        <v>1580</v>
      </c>
      <c r="B918" s="74" t="s">
        <v>12</v>
      </c>
      <c r="C918" s="74" t="s">
        <v>127</v>
      </c>
      <c r="D918" s="75">
        <v>42118</v>
      </c>
      <c r="E918" s="76">
        <v>0.37986111111111115</v>
      </c>
      <c r="F918" s="75">
        <v>42118</v>
      </c>
      <c r="G918" s="76">
        <v>0.37986111111111115</v>
      </c>
      <c r="H918" s="76">
        <f>G918-E918</f>
        <v>0</v>
      </c>
      <c r="I918" s="74">
        <v>8</v>
      </c>
      <c r="J918" s="74"/>
      <c r="K918" s="74" t="s">
        <v>8</v>
      </c>
      <c r="L918" s="74" t="s">
        <v>4</v>
      </c>
      <c r="M918" s="74" t="s">
        <v>2700</v>
      </c>
      <c r="N918" s="77" t="s">
        <v>3</v>
      </c>
      <c r="O918" s="74" t="s">
        <v>7</v>
      </c>
      <c r="P918" s="74" t="s">
        <v>2700</v>
      </c>
      <c r="Q918" s="74" t="s">
        <v>2701</v>
      </c>
      <c r="R918" s="74">
        <v>0.68</v>
      </c>
      <c r="S918" s="74">
        <v>0.57999999999999996</v>
      </c>
      <c r="T918" s="74">
        <f>R918+S918</f>
        <v>1.26</v>
      </c>
      <c r="U918" s="112" t="s">
        <v>6</v>
      </c>
      <c r="V918" s="112" t="s">
        <v>5296</v>
      </c>
      <c r="W918" s="112" t="s">
        <v>591</v>
      </c>
      <c r="X918" s="112" t="s">
        <v>5297</v>
      </c>
      <c r="Y918" s="112" t="s">
        <v>5298</v>
      </c>
      <c r="Z918" s="112">
        <v>1</v>
      </c>
      <c r="AA918" s="112" t="s">
        <v>5299</v>
      </c>
      <c r="AB918" s="112" t="s">
        <v>128</v>
      </c>
      <c r="AC918" s="112" t="s">
        <v>128</v>
      </c>
      <c r="AD918" s="112" t="s">
        <v>0</v>
      </c>
      <c r="AE918" s="112"/>
      <c r="AF918" s="112"/>
      <c r="AG918" s="112"/>
      <c r="AH918" s="73"/>
      <c r="AI918" s="73"/>
    </row>
    <row r="919" spans="1:35" s="20" customFormat="1" ht="62.45" customHeight="1">
      <c r="A919" s="74" t="s">
        <v>1580</v>
      </c>
      <c r="B919" s="140" t="s">
        <v>85</v>
      </c>
      <c r="C919" s="140" t="s">
        <v>85</v>
      </c>
      <c r="D919" s="143">
        <v>42119</v>
      </c>
      <c r="E919" s="147">
        <v>0.90486111111111101</v>
      </c>
      <c r="F919" s="143">
        <v>42109</v>
      </c>
      <c r="G919" s="147">
        <v>0.90486111111111101</v>
      </c>
      <c r="H919" s="147">
        <v>0</v>
      </c>
      <c r="I919" s="140">
        <v>23</v>
      </c>
      <c r="J919" s="148" t="s">
        <v>243</v>
      </c>
      <c r="K919" s="140"/>
      <c r="L919" s="140" t="s">
        <v>4</v>
      </c>
      <c r="M919" s="140" t="s">
        <v>2702</v>
      </c>
      <c r="N919" s="140">
        <v>35</v>
      </c>
      <c r="O919" s="140" t="s">
        <v>13</v>
      </c>
      <c r="P919" s="140" t="s">
        <v>2703</v>
      </c>
      <c r="Q919" s="140" t="s">
        <v>2704</v>
      </c>
      <c r="R919" s="157">
        <v>93.83</v>
      </c>
      <c r="S919" s="157"/>
      <c r="T919" s="91">
        <f>R919+S919</f>
        <v>93.83</v>
      </c>
      <c r="U919" s="113" t="s">
        <v>28</v>
      </c>
      <c r="V919" s="113">
        <v>2011</v>
      </c>
      <c r="W919" s="113" t="s">
        <v>5133</v>
      </c>
      <c r="X919" s="113" t="s">
        <v>411</v>
      </c>
      <c r="Y919" s="113" t="s">
        <v>128</v>
      </c>
      <c r="Z919" s="113">
        <v>100</v>
      </c>
      <c r="AA919" s="113" t="s">
        <v>128</v>
      </c>
      <c r="AB919" s="113">
        <v>0</v>
      </c>
      <c r="AC919" s="113" t="s">
        <v>128</v>
      </c>
      <c r="AD919" s="113" t="s">
        <v>68</v>
      </c>
      <c r="AE919" s="114" t="s">
        <v>586</v>
      </c>
      <c r="AF919" s="114" t="s">
        <v>586</v>
      </c>
      <c r="AG919" s="152"/>
      <c r="AH919" s="87"/>
      <c r="AI919" s="87"/>
    </row>
    <row r="920" spans="1:35" s="20" customFormat="1" ht="124.9" customHeight="1">
      <c r="A920" s="74" t="s">
        <v>1580</v>
      </c>
      <c r="B920" s="74" t="s">
        <v>132</v>
      </c>
      <c r="C920" s="74" t="s">
        <v>26</v>
      </c>
      <c r="D920" s="75">
        <v>42119</v>
      </c>
      <c r="E920" s="76">
        <v>0.2722222222222222</v>
      </c>
      <c r="F920" s="75">
        <v>42119</v>
      </c>
      <c r="G920" s="76">
        <v>0.2722222222222222</v>
      </c>
      <c r="H920" s="76">
        <v>6.9444444444444447E-4</v>
      </c>
      <c r="I920" s="77">
        <v>47</v>
      </c>
      <c r="J920" s="79" t="s">
        <v>2806</v>
      </c>
      <c r="K920" s="77" t="s">
        <v>8</v>
      </c>
      <c r="L920" s="80" t="s">
        <v>4</v>
      </c>
      <c r="M920" s="81" t="s">
        <v>6848</v>
      </c>
      <c r="N920" s="77" t="s">
        <v>3</v>
      </c>
      <c r="O920" s="79" t="s">
        <v>7</v>
      </c>
      <c r="P920" s="81" t="s">
        <v>6849</v>
      </c>
      <c r="Q920" s="80" t="s">
        <v>6850</v>
      </c>
      <c r="R920" s="91">
        <v>2.9</v>
      </c>
      <c r="S920" s="91"/>
      <c r="T920" s="91">
        <v>2.9</v>
      </c>
      <c r="U920" s="70" t="s">
        <v>6</v>
      </c>
      <c r="V920" s="70">
        <v>1992</v>
      </c>
      <c r="W920" s="70" t="s">
        <v>7</v>
      </c>
      <c r="X920" s="70"/>
      <c r="Y920" s="86">
        <v>41718</v>
      </c>
      <c r="Z920" s="70">
        <v>100</v>
      </c>
      <c r="AA920" s="70">
        <v>2015</v>
      </c>
      <c r="AB920" s="70">
        <v>0</v>
      </c>
      <c r="AC920" s="126">
        <v>41671</v>
      </c>
      <c r="AD920" s="70" t="s">
        <v>0</v>
      </c>
      <c r="AE920" s="70"/>
      <c r="AF920" s="70"/>
      <c r="AG920" s="121"/>
      <c r="AH920" s="87"/>
      <c r="AI920" s="87"/>
    </row>
    <row r="921" spans="1:35" s="20" customFormat="1" ht="62.45" customHeight="1">
      <c r="A921" s="74" t="s">
        <v>1580</v>
      </c>
      <c r="B921" s="74" t="s">
        <v>132</v>
      </c>
      <c r="C921" s="74" t="s">
        <v>6851</v>
      </c>
      <c r="D921" s="75">
        <v>42119</v>
      </c>
      <c r="E921" s="76">
        <v>0.35069444444444442</v>
      </c>
      <c r="F921" s="75">
        <v>42119</v>
      </c>
      <c r="G921" s="76">
        <v>0.35069444444444442</v>
      </c>
      <c r="H921" s="76">
        <v>6.9444444444444447E-4</v>
      </c>
      <c r="I921" s="77">
        <v>30</v>
      </c>
      <c r="J921" s="79"/>
      <c r="K921" s="77" t="s">
        <v>8</v>
      </c>
      <c r="L921" s="80" t="s">
        <v>29</v>
      </c>
      <c r="M921" s="81" t="s">
        <v>6852</v>
      </c>
      <c r="N921" s="77" t="s">
        <v>3</v>
      </c>
      <c r="O921" s="79" t="s">
        <v>7</v>
      </c>
      <c r="P921" s="81" t="s">
        <v>6853</v>
      </c>
      <c r="Q921" s="80" t="s">
        <v>6854</v>
      </c>
      <c r="R921" s="91">
        <v>0.4</v>
      </c>
      <c r="S921" s="91"/>
      <c r="T921" s="91">
        <v>0.4</v>
      </c>
      <c r="U921" s="70" t="s">
        <v>46</v>
      </c>
      <c r="V921" s="122" t="s">
        <v>1663</v>
      </c>
      <c r="W921" s="70" t="s">
        <v>7</v>
      </c>
      <c r="X921" s="70"/>
      <c r="Y921" s="86">
        <v>41982</v>
      </c>
      <c r="Z921" s="70">
        <v>100</v>
      </c>
      <c r="AA921" s="70">
        <v>2015</v>
      </c>
      <c r="AB921" s="70">
        <v>0</v>
      </c>
      <c r="AC921" s="126">
        <v>41944</v>
      </c>
      <c r="AD921" s="70" t="s">
        <v>59</v>
      </c>
      <c r="AE921" s="70"/>
      <c r="AF921" s="70"/>
      <c r="AG921" s="121"/>
      <c r="AH921" s="87"/>
      <c r="AI921" s="87"/>
    </row>
    <row r="922" spans="1:35" s="20" customFormat="1" ht="112.5" customHeight="1">
      <c r="A922" s="74" t="s">
        <v>3570</v>
      </c>
      <c r="B922" s="74" t="s">
        <v>132</v>
      </c>
      <c r="C922" s="74" t="s">
        <v>26</v>
      </c>
      <c r="D922" s="75">
        <v>42158</v>
      </c>
      <c r="E922" s="76">
        <v>0.74791666666666667</v>
      </c>
      <c r="F922" s="75">
        <v>42158</v>
      </c>
      <c r="G922" s="76">
        <v>0.76041666666666663</v>
      </c>
      <c r="H922" s="76">
        <v>0</v>
      </c>
      <c r="I922" s="77">
        <v>335</v>
      </c>
      <c r="J922" s="79"/>
      <c r="K922" s="77"/>
      <c r="L922" s="80" t="s">
        <v>9</v>
      </c>
      <c r="M922" s="81" t="s">
        <v>6863</v>
      </c>
      <c r="N922" s="77">
        <v>35</v>
      </c>
      <c r="O922" s="79" t="s">
        <v>7</v>
      </c>
      <c r="P922" s="81" t="s">
        <v>6864</v>
      </c>
      <c r="Q922" s="80" t="s">
        <v>3505</v>
      </c>
      <c r="R922" s="91">
        <v>12.4</v>
      </c>
      <c r="S922" s="91">
        <v>19.399999999999999</v>
      </c>
      <c r="T922" s="91">
        <v>31.8</v>
      </c>
      <c r="U922" s="70" t="s">
        <v>28</v>
      </c>
      <c r="V922" s="70">
        <v>1991</v>
      </c>
      <c r="W922" s="70" t="s">
        <v>7</v>
      </c>
      <c r="X922" s="70"/>
      <c r="Y922" s="86">
        <v>42151</v>
      </c>
      <c r="Z922" s="70">
        <v>100</v>
      </c>
      <c r="AA922" s="70">
        <v>2017</v>
      </c>
      <c r="AB922" s="70">
        <v>0</v>
      </c>
      <c r="AC922" s="126">
        <v>42036</v>
      </c>
      <c r="AD922" s="70" t="s">
        <v>42</v>
      </c>
      <c r="AE922" s="70"/>
      <c r="AF922" s="70"/>
      <c r="AG922" s="121"/>
      <c r="AH922" s="73"/>
      <c r="AI922" s="73"/>
    </row>
    <row r="923" spans="1:35" s="20" customFormat="1" ht="93.75" customHeight="1">
      <c r="A923" s="70" t="s">
        <v>3570</v>
      </c>
      <c r="B923" s="74" t="s">
        <v>19</v>
      </c>
      <c r="C923" s="74" t="s">
        <v>19</v>
      </c>
      <c r="D923" s="75">
        <v>42158</v>
      </c>
      <c r="E923" s="76">
        <v>0.59722222222222221</v>
      </c>
      <c r="F923" s="75">
        <v>42158</v>
      </c>
      <c r="G923" s="76">
        <v>0.68055555555555547</v>
      </c>
      <c r="H923" s="76">
        <v>8.3333333333333259E-2</v>
      </c>
      <c r="I923" s="74">
        <v>5</v>
      </c>
      <c r="J923" s="74"/>
      <c r="K923" s="74"/>
      <c r="L923" s="74" t="s">
        <v>9</v>
      </c>
      <c r="M923" s="74" t="s">
        <v>174</v>
      </c>
      <c r="N923" s="77" t="s">
        <v>3</v>
      </c>
      <c r="O923" s="74" t="s">
        <v>7</v>
      </c>
      <c r="P923" s="74" t="s">
        <v>5382</v>
      </c>
      <c r="Q923" s="74" t="s">
        <v>5383</v>
      </c>
      <c r="R923" s="74">
        <v>16</v>
      </c>
      <c r="S923" s="74"/>
      <c r="T923" s="74">
        <v>16</v>
      </c>
      <c r="U923" s="112" t="s">
        <v>28</v>
      </c>
      <c r="V923" s="112">
        <v>1984</v>
      </c>
      <c r="W923" s="112" t="s">
        <v>5362</v>
      </c>
      <c r="X923" s="112">
        <v>0</v>
      </c>
      <c r="Y923" s="112">
        <v>42158</v>
      </c>
      <c r="Z923" s="112">
        <v>100</v>
      </c>
      <c r="AA923" s="112">
        <v>42341</v>
      </c>
      <c r="AB923" s="112">
        <v>0</v>
      </c>
      <c r="AC923" s="112">
        <v>42158</v>
      </c>
      <c r="AD923" s="112" t="s">
        <v>42</v>
      </c>
      <c r="AE923" s="112"/>
      <c r="AF923" s="112"/>
      <c r="AG923" s="112"/>
      <c r="AH923" s="73"/>
      <c r="AI923" s="73"/>
    </row>
    <row r="924" spans="1:35" s="20" customFormat="1" ht="46.9" customHeight="1">
      <c r="A924" s="70" t="s">
        <v>11517</v>
      </c>
      <c r="B924" s="69" t="s">
        <v>132</v>
      </c>
      <c r="C924" s="70" t="s">
        <v>26</v>
      </c>
      <c r="D924" s="86">
        <v>42298</v>
      </c>
      <c r="E924" s="118">
        <v>0.94097222222222221</v>
      </c>
      <c r="F924" s="86">
        <v>42298</v>
      </c>
      <c r="G924" s="118">
        <v>0.9916666666666667</v>
      </c>
      <c r="H924" s="118">
        <v>5.0694444444444452E-2</v>
      </c>
      <c r="I924" s="70">
        <v>10</v>
      </c>
      <c r="J924" s="70" t="s">
        <v>11594</v>
      </c>
      <c r="K924" s="70"/>
      <c r="L924" s="70" t="s">
        <v>4</v>
      </c>
      <c r="M924" s="70" t="s">
        <v>11899</v>
      </c>
      <c r="N924" s="70">
        <v>0.4</v>
      </c>
      <c r="O924" s="70" t="s">
        <v>25</v>
      </c>
      <c r="P924" s="70" t="s">
        <v>11899</v>
      </c>
      <c r="Q924" s="69" t="s">
        <v>11900</v>
      </c>
      <c r="R924" s="111">
        <v>6.3</v>
      </c>
      <c r="S924" s="111"/>
      <c r="T924" s="111">
        <v>6.3</v>
      </c>
      <c r="U924" s="69" t="s">
        <v>47</v>
      </c>
      <c r="V924" s="69">
        <v>1992</v>
      </c>
      <c r="W924" s="70" t="s">
        <v>25</v>
      </c>
      <c r="X924" s="70"/>
      <c r="Y924" s="86">
        <v>42229</v>
      </c>
      <c r="Z924" s="70">
        <v>100</v>
      </c>
      <c r="AA924" s="70">
        <v>2016</v>
      </c>
      <c r="AB924" s="70">
        <v>0</v>
      </c>
      <c r="AC924" s="126">
        <v>42095</v>
      </c>
      <c r="AD924" s="70" t="s">
        <v>22</v>
      </c>
      <c r="AE924" s="70"/>
      <c r="AF924" s="70"/>
      <c r="AG924" s="82"/>
      <c r="AH924" s="73"/>
      <c r="AI924" s="73"/>
    </row>
    <row r="925" spans="1:35" s="20" customFormat="1" ht="54" customHeight="1">
      <c r="A925" s="70" t="s">
        <v>3570</v>
      </c>
      <c r="B925" s="74" t="s">
        <v>15</v>
      </c>
      <c r="C925" s="74" t="s">
        <v>3186</v>
      </c>
      <c r="D925" s="75">
        <v>42158</v>
      </c>
      <c r="E925" s="76">
        <v>0.12361111111111112</v>
      </c>
      <c r="F925" s="75">
        <v>42158</v>
      </c>
      <c r="G925" s="76">
        <v>0.12361111111111112</v>
      </c>
      <c r="H925" s="76">
        <f>(F925+G925)-(D925+E925)</f>
        <v>0</v>
      </c>
      <c r="I925" s="74">
        <v>13</v>
      </c>
      <c r="J925" s="74" t="s">
        <v>150</v>
      </c>
      <c r="K925" s="74" t="s">
        <v>8</v>
      </c>
      <c r="L925" s="74" t="s">
        <v>9</v>
      </c>
      <c r="M925" s="74" t="s">
        <v>4424</v>
      </c>
      <c r="N925" s="77">
        <v>35</v>
      </c>
      <c r="O925" s="74" t="s">
        <v>7</v>
      </c>
      <c r="P925" s="74" t="s">
        <v>6556</v>
      </c>
      <c r="Q925" s="74" t="s">
        <v>6495</v>
      </c>
      <c r="R925" s="74">
        <v>0.77</v>
      </c>
      <c r="S925" s="74"/>
      <c r="T925" s="74">
        <f>SUM(R925:S925)</f>
        <v>0.77</v>
      </c>
      <c r="U925" s="112" t="s">
        <v>28</v>
      </c>
      <c r="V925" s="112">
        <v>1966</v>
      </c>
      <c r="W925" s="112" t="s">
        <v>1955</v>
      </c>
      <c r="X925" s="112"/>
      <c r="Y925" s="112" t="s">
        <v>6557</v>
      </c>
      <c r="Z925" s="112">
        <v>100</v>
      </c>
      <c r="AA925" s="112">
        <v>42217</v>
      </c>
      <c r="AB925" s="112">
        <v>0</v>
      </c>
      <c r="AC925" s="112"/>
      <c r="AD925" s="112" t="s">
        <v>42</v>
      </c>
      <c r="AE925" s="112" t="s">
        <v>53</v>
      </c>
      <c r="AF925" s="112"/>
      <c r="AG925" s="112" t="s">
        <v>6431</v>
      </c>
      <c r="AH925" s="73"/>
      <c r="AI925" s="73"/>
    </row>
    <row r="926" spans="1:35" s="20" customFormat="1" ht="37.5">
      <c r="A926" s="74" t="s">
        <v>3570</v>
      </c>
      <c r="B926" s="74" t="s">
        <v>132</v>
      </c>
      <c r="C926" s="74" t="s">
        <v>26</v>
      </c>
      <c r="D926" s="75">
        <v>42159</v>
      </c>
      <c r="E926" s="76">
        <v>0.54166666666666663</v>
      </c>
      <c r="F926" s="75">
        <v>42159</v>
      </c>
      <c r="G926" s="76">
        <v>0.54166666666666663</v>
      </c>
      <c r="H926" s="76">
        <v>0</v>
      </c>
      <c r="I926" s="77">
        <v>420</v>
      </c>
      <c r="J926" s="79" t="s">
        <v>143</v>
      </c>
      <c r="K926" s="77" t="s">
        <v>8</v>
      </c>
      <c r="L926" s="80" t="s">
        <v>9</v>
      </c>
      <c r="M926" s="81" t="s">
        <v>3690</v>
      </c>
      <c r="N926" s="77">
        <v>35</v>
      </c>
      <c r="O926" s="79" t="s">
        <v>7</v>
      </c>
      <c r="P926" s="81" t="s">
        <v>3691</v>
      </c>
      <c r="Q926" s="80" t="s">
        <v>3145</v>
      </c>
      <c r="R926" s="91">
        <v>14.31</v>
      </c>
      <c r="S926" s="91">
        <v>23.5</v>
      </c>
      <c r="T926" s="91">
        <v>37.81</v>
      </c>
      <c r="U926" s="70" t="s">
        <v>36</v>
      </c>
      <c r="V926" s="70">
        <v>1992</v>
      </c>
      <c r="W926" s="70" t="s">
        <v>7</v>
      </c>
      <c r="X926" s="70"/>
      <c r="Y926" s="86">
        <v>40943</v>
      </c>
      <c r="Z926" s="70">
        <v>100</v>
      </c>
      <c r="AA926" s="70">
        <v>2015</v>
      </c>
      <c r="AB926" s="70">
        <v>0</v>
      </c>
      <c r="AC926" s="86">
        <v>42036</v>
      </c>
      <c r="AD926" s="70" t="s">
        <v>42</v>
      </c>
      <c r="AE926" s="70"/>
      <c r="AF926" s="70"/>
      <c r="AG926" s="121"/>
      <c r="AH926" s="73"/>
      <c r="AI926" s="73"/>
    </row>
    <row r="927" spans="1:35" s="20" customFormat="1" ht="78" customHeight="1">
      <c r="A927" s="70" t="s">
        <v>1580</v>
      </c>
      <c r="B927" s="74" t="s">
        <v>18</v>
      </c>
      <c r="C927" s="74" t="s">
        <v>18</v>
      </c>
      <c r="D927" s="75">
        <v>42119</v>
      </c>
      <c r="E927" s="76">
        <v>42119.458333333336</v>
      </c>
      <c r="F927" s="75">
        <v>42121</v>
      </c>
      <c r="G927" s="76">
        <v>42121.291655092595</v>
      </c>
      <c r="H927" s="76">
        <f>G927-E927</f>
        <v>1.833321759258979</v>
      </c>
      <c r="I927" s="74">
        <v>1</v>
      </c>
      <c r="J927" s="74"/>
      <c r="K927" s="74"/>
      <c r="L927" s="74" t="s">
        <v>4</v>
      </c>
      <c r="M927" s="74" t="s">
        <v>48</v>
      </c>
      <c r="N927" s="77">
        <v>0.4</v>
      </c>
      <c r="O927" s="74" t="s">
        <v>48</v>
      </c>
      <c r="P927" s="74" t="s">
        <v>7048</v>
      </c>
      <c r="Q927" s="74" t="s">
        <v>7049</v>
      </c>
      <c r="R927" s="74">
        <f>0.4+0.5</f>
        <v>0.9</v>
      </c>
      <c r="S927" s="74"/>
      <c r="T927" s="74">
        <f>R927+S927</f>
        <v>0.9</v>
      </c>
      <c r="U927" s="112"/>
      <c r="V927" s="112"/>
      <c r="W927" s="112"/>
      <c r="X927" s="112"/>
      <c r="Y927" s="112"/>
      <c r="Z927" s="112"/>
      <c r="AA927" s="112"/>
      <c r="AB927" s="112"/>
      <c r="AC927" s="112"/>
      <c r="AD927" s="112" t="s">
        <v>0</v>
      </c>
      <c r="AE927" s="112"/>
      <c r="AF927" s="112"/>
      <c r="AG927" s="112"/>
      <c r="AH927" s="73"/>
      <c r="AI927" s="73"/>
    </row>
    <row r="928" spans="1:35" s="20" customFormat="1" ht="62.45" customHeight="1">
      <c r="A928" s="74" t="s">
        <v>3570</v>
      </c>
      <c r="B928" s="74" t="s">
        <v>132</v>
      </c>
      <c r="C928" s="74" t="s">
        <v>26</v>
      </c>
      <c r="D928" s="75">
        <v>42159</v>
      </c>
      <c r="E928" s="76">
        <v>0.54166666666666663</v>
      </c>
      <c r="F928" s="75">
        <v>42159</v>
      </c>
      <c r="G928" s="76">
        <v>0.56597222222222221</v>
      </c>
      <c r="H928" s="76">
        <v>2.4305555555555556E-2</v>
      </c>
      <c r="I928" s="77">
        <v>130</v>
      </c>
      <c r="J928" s="79" t="s">
        <v>143</v>
      </c>
      <c r="K928" s="77" t="s">
        <v>20</v>
      </c>
      <c r="L928" s="80" t="s">
        <v>9</v>
      </c>
      <c r="M928" s="81" t="s">
        <v>1108</v>
      </c>
      <c r="N928" s="77">
        <v>35</v>
      </c>
      <c r="O928" s="79" t="s">
        <v>7</v>
      </c>
      <c r="P928" s="81" t="s">
        <v>6865</v>
      </c>
      <c r="Q928" s="80" t="s">
        <v>3145</v>
      </c>
      <c r="R928" s="91">
        <v>26.06</v>
      </c>
      <c r="S928" s="91">
        <v>4.84</v>
      </c>
      <c r="T928" s="91">
        <v>30.9</v>
      </c>
      <c r="U928" s="70" t="s">
        <v>36</v>
      </c>
      <c r="V928" s="70">
        <v>1992</v>
      </c>
      <c r="W928" s="70" t="s">
        <v>7</v>
      </c>
      <c r="X928" s="70"/>
      <c r="Y928" s="86">
        <v>41624</v>
      </c>
      <c r="Z928" s="70">
        <v>100</v>
      </c>
      <c r="AA928" s="70">
        <v>2015</v>
      </c>
      <c r="AB928" s="70"/>
      <c r="AC928" s="86">
        <v>42081</v>
      </c>
      <c r="AD928" s="70" t="s">
        <v>42</v>
      </c>
      <c r="AE928" s="70"/>
      <c r="AF928" s="70"/>
      <c r="AG928" s="121"/>
      <c r="AH928" s="73"/>
      <c r="AI928" s="73"/>
    </row>
    <row r="929" spans="1:35" s="20" customFormat="1" ht="36" customHeight="1">
      <c r="A929" s="74" t="s">
        <v>1580</v>
      </c>
      <c r="B929" s="137" t="s">
        <v>84</v>
      </c>
      <c r="C929" s="137" t="s">
        <v>2468</v>
      </c>
      <c r="D929" s="75">
        <v>42120</v>
      </c>
      <c r="E929" s="144">
        <v>0.58124999999999993</v>
      </c>
      <c r="F929" s="75">
        <v>42120</v>
      </c>
      <c r="G929" s="144">
        <v>0.65277777777777779</v>
      </c>
      <c r="H929" s="144">
        <v>7.1527777777777857E-2</v>
      </c>
      <c r="I929" s="137">
        <v>9</v>
      </c>
      <c r="J929" s="137"/>
      <c r="K929" s="137" t="s">
        <v>8</v>
      </c>
      <c r="L929" s="137" t="s">
        <v>4</v>
      </c>
      <c r="M929" s="137" t="s">
        <v>2722</v>
      </c>
      <c r="N929" s="79" t="s">
        <v>3</v>
      </c>
      <c r="O929" s="79" t="s">
        <v>25</v>
      </c>
      <c r="P929" s="137" t="s">
        <v>2723</v>
      </c>
      <c r="Q929" s="137" t="s">
        <v>2724</v>
      </c>
      <c r="R929" s="137">
        <v>5.2</v>
      </c>
      <c r="S929" s="137"/>
      <c r="T929" s="150">
        <f>R929+S929</f>
        <v>5.2</v>
      </c>
      <c r="U929" s="68" t="s">
        <v>28</v>
      </c>
      <c r="V929" s="68">
        <v>2007</v>
      </c>
      <c r="W929" s="68" t="s">
        <v>5154</v>
      </c>
      <c r="X929" s="68"/>
      <c r="Y929" s="85" t="s">
        <v>5155</v>
      </c>
      <c r="Z929" s="68"/>
      <c r="AA929" s="68"/>
      <c r="AB929" s="68"/>
      <c r="AC929" s="68"/>
      <c r="AD929" s="68" t="s">
        <v>30</v>
      </c>
      <c r="AE929" s="68"/>
      <c r="AF929" s="68"/>
      <c r="AG929" s="68" t="s">
        <v>2979</v>
      </c>
      <c r="AH929" s="87"/>
      <c r="AI929" s="87"/>
    </row>
    <row r="930" spans="1:35" s="20" customFormat="1" ht="54" customHeight="1">
      <c r="A930" s="70" t="s">
        <v>1580</v>
      </c>
      <c r="B930" s="74" t="s">
        <v>19</v>
      </c>
      <c r="C930" s="74" t="s">
        <v>5554</v>
      </c>
      <c r="D930" s="75">
        <v>42120</v>
      </c>
      <c r="E930" s="76">
        <v>0.34166666666666662</v>
      </c>
      <c r="F930" s="75">
        <v>42120</v>
      </c>
      <c r="G930" s="76">
        <v>0.34166666666666662</v>
      </c>
      <c r="H930" s="76">
        <v>0</v>
      </c>
      <c r="I930" s="74">
        <v>68</v>
      </c>
      <c r="J930" s="74"/>
      <c r="K930" s="74"/>
      <c r="L930" s="74" t="s">
        <v>16</v>
      </c>
      <c r="M930" s="74" t="s">
        <v>1850</v>
      </c>
      <c r="N930" s="77">
        <v>35</v>
      </c>
      <c r="O930" s="74" t="s">
        <v>7</v>
      </c>
      <c r="P930" s="74" t="s">
        <v>2717</v>
      </c>
      <c r="Q930" s="74" t="s">
        <v>5542</v>
      </c>
      <c r="R930" s="74">
        <v>17</v>
      </c>
      <c r="S930" s="74">
        <v>3</v>
      </c>
      <c r="T930" s="74">
        <v>20</v>
      </c>
      <c r="U930" s="112"/>
      <c r="V930" s="112"/>
      <c r="W930" s="112"/>
      <c r="X930" s="112"/>
      <c r="Y930" s="112"/>
      <c r="Z930" s="112"/>
      <c r="AA930" s="112"/>
      <c r="AB930" s="112"/>
      <c r="AC930" s="112"/>
      <c r="AD930" s="112" t="s">
        <v>37</v>
      </c>
      <c r="AE930" s="112"/>
      <c r="AF930" s="112"/>
      <c r="AG930" s="112"/>
      <c r="AH930" s="73"/>
      <c r="AI930" s="73"/>
    </row>
    <row r="931" spans="1:35" s="20" customFormat="1" ht="62.45" customHeight="1">
      <c r="A931" s="70" t="s">
        <v>1580</v>
      </c>
      <c r="B931" s="74" t="s">
        <v>15</v>
      </c>
      <c r="C931" s="74" t="s">
        <v>6427</v>
      </c>
      <c r="D931" s="75">
        <v>42120</v>
      </c>
      <c r="E931" s="76">
        <v>0.67499999999999993</v>
      </c>
      <c r="F931" s="75">
        <v>42120</v>
      </c>
      <c r="G931" s="76">
        <v>0.67499999999999993</v>
      </c>
      <c r="H931" s="76">
        <v>0</v>
      </c>
      <c r="I931" s="74">
        <v>13</v>
      </c>
      <c r="J931" s="74" t="s">
        <v>150</v>
      </c>
      <c r="K931" s="74" t="s">
        <v>8</v>
      </c>
      <c r="L931" s="74" t="s">
        <v>16</v>
      </c>
      <c r="M931" s="74" t="s">
        <v>200</v>
      </c>
      <c r="N931" s="77" t="s">
        <v>3</v>
      </c>
      <c r="O931" s="74" t="s">
        <v>7</v>
      </c>
      <c r="P931" s="74" t="s">
        <v>2718</v>
      </c>
      <c r="Q931" s="74" t="s">
        <v>6418</v>
      </c>
      <c r="R931" s="74"/>
      <c r="S931" s="74">
        <v>3.48</v>
      </c>
      <c r="T931" s="74">
        <f>SUM(R931:S931)</f>
        <v>3.48</v>
      </c>
      <c r="U931" s="112" t="s">
        <v>28</v>
      </c>
      <c r="V931" s="112"/>
      <c r="W931" s="112"/>
      <c r="X931" s="112"/>
      <c r="Y931" s="112"/>
      <c r="Z931" s="112"/>
      <c r="AA931" s="112"/>
      <c r="AB931" s="112"/>
      <c r="AC931" s="112"/>
      <c r="AD931" s="112" t="s">
        <v>37</v>
      </c>
      <c r="AE931" s="112" t="s">
        <v>53</v>
      </c>
      <c r="AF931" s="112"/>
      <c r="AG931" s="112" t="s">
        <v>6419</v>
      </c>
      <c r="AH931" s="73"/>
      <c r="AI931" s="73"/>
    </row>
    <row r="932" spans="1:35" s="20" customFormat="1" ht="62.45" customHeight="1">
      <c r="A932" s="70" t="s">
        <v>1580</v>
      </c>
      <c r="B932" s="74" t="s">
        <v>10</v>
      </c>
      <c r="C932" s="74" t="s">
        <v>10</v>
      </c>
      <c r="D932" s="75">
        <v>42120</v>
      </c>
      <c r="E932" s="76">
        <v>0.6479166666666667</v>
      </c>
      <c r="F932" s="75">
        <v>42120</v>
      </c>
      <c r="G932" s="76">
        <v>0.6479166666666667</v>
      </c>
      <c r="H932" s="76">
        <v>0.6479166666666667</v>
      </c>
      <c r="I932" s="74">
        <v>8</v>
      </c>
      <c r="J932" s="74" t="s">
        <v>2719</v>
      </c>
      <c r="K932" s="74" t="s">
        <v>8</v>
      </c>
      <c r="L932" s="74" t="s">
        <v>9</v>
      </c>
      <c r="M932" s="74" t="s">
        <v>2720</v>
      </c>
      <c r="N932" s="77" t="s">
        <v>3</v>
      </c>
      <c r="O932" s="74" t="s">
        <v>7</v>
      </c>
      <c r="P932" s="74" t="s">
        <v>2721</v>
      </c>
      <c r="Q932" s="74" t="s">
        <v>6905</v>
      </c>
      <c r="R932" s="74">
        <v>0.66100000000000003</v>
      </c>
      <c r="S932" s="74"/>
      <c r="T932" s="74">
        <v>0.66100000000000003</v>
      </c>
      <c r="U932" s="112"/>
      <c r="V932" s="112">
        <v>2005</v>
      </c>
      <c r="W932" s="112" t="s">
        <v>6326</v>
      </c>
      <c r="X932" s="112" t="s">
        <v>6906</v>
      </c>
      <c r="Y932" s="112" t="s">
        <v>6907</v>
      </c>
      <c r="Z932" s="112">
        <v>100</v>
      </c>
      <c r="AA932" s="112" t="s">
        <v>6907</v>
      </c>
      <c r="AB932" s="112">
        <v>0</v>
      </c>
      <c r="AC932" s="112" t="s">
        <v>128</v>
      </c>
      <c r="AD932" s="112" t="s">
        <v>30</v>
      </c>
      <c r="AE932" s="112"/>
      <c r="AF932" s="112"/>
      <c r="AG932" s="112" t="s">
        <v>6904</v>
      </c>
      <c r="AH932" s="73"/>
      <c r="AI932" s="73"/>
    </row>
    <row r="933" spans="1:35" s="20" customFormat="1" ht="44.45" customHeight="1">
      <c r="A933" s="70" t="s">
        <v>1580</v>
      </c>
      <c r="B933" s="74" t="s">
        <v>18</v>
      </c>
      <c r="C933" s="74" t="s">
        <v>18</v>
      </c>
      <c r="D933" s="75">
        <v>42120</v>
      </c>
      <c r="E933" s="76">
        <v>42120.375</v>
      </c>
      <c r="F933" s="75">
        <v>42120</v>
      </c>
      <c r="G933" s="76">
        <v>42120.5</v>
      </c>
      <c r="H933" s="76">
        <f>G933-E933</f>
        <v>0.125</v>
      </c>
      <c r="I933" s="74">
        <v>4</v>
      </c>
      <c r="J933" s="74"/>
      <c r="K933" s="74"/>
      <c r="L933" s="74" t="s">
        <v>9</v>
      </c>
      <c r="M933" s="74" t="s">
        <v>7</v>
      </c>
      <c r="N933" s="77" t="s">
        <v>3</v>
      </c>
      <c r="O933" s="74" t="s">
        <v>7</v>
      </c>
      <c r="P933" s="74" t="s">
        <v>7050</v>
      </c>
      <c r="Q933" s="74" t="s">
        <v>7051</v>
      </c>
      <c r="R933" s="74">
        <v>0.4</v>
      </c>
      <c r="S933" s="74"/>
      <c r="T933" s="74">
        <f>R933+S933</f>
        <v>0.4</v>
      </c>
      <c r="U933" s="112"/>
      <c r="V933" s="112"/>
      <c r="W933" s="112"/>
      <c r="X933" s="112"/>
      <c r="Y933" s="112"/>
      <c r="Z933" s="112"/>
      <c r="AA933" s="112"/>
      <c r="AB933" s="112"/>
      <c r="AC933" s="112"/>
      <c r="AD933" s="112" t="s">
        <v>54</v>
      </c>
      <c r="AE933" s="112"/>
      <c r="AF933" s="112"/>
      <c r="AG933" s="112"/>
      <c r="AH933" s="73"/>
      <c r="AI933" s="73"/>
    </row>
    <row r="934" spans="1:35" s="20" customFormat="1" ht="31.15" customHeight="1">
      <c r="A934" s="69" t="s">
        <v>1580</v>
      </c>
      <c r="B934" s="74" t="s">
        <v>1412</v>
      </c>
      <c r="C934" s="74" t="s">
        <v>1420</v>
      </c>
      <c r="D934" s="75">
        <v>42121</v>
      </c>
      <c r="E934" s="76">
        <v>0.41666666666666669</v>
      </c>
      <c r="F934" s="75">
        <v>42121</v>
      </c>
      <c r="G934" s="76">
        <v>0.41666666666666669</v>
      </c>
      <c r="H934" s="76">
        <v>0</v>
      </c>
      <c r="I934" s="77">
        <v>10</v>
      </c>
      <c r="J934" s="79"/>
      <c r="K934" s="77"/>
      <c r="L934" s="80" t="s">
        <v>16</v>
      </c>
      <c r="M934" s="81" t="s">
        <v>2943</v>
      </c>
      <c r="N934" s="77" t="s">
        <v>3</v>
      </c>
      <c r="O934" s="79" t="s">
        <v>2</v>
      </c>
      <c r="P934" s="81" t="s">
        <v>2570</v>
      </c>
      <c r="Q934" s="80" t="s">
        <v>2728</v>
      </c>
      <c r="R934" s="91"/>
      <c r="S934" s="91">
        <v>4</v>
      </c>
      <c r="T934" s="91">
        <v>4</v>
      </c>
      <c r="U934" s="73"/>
      <c r="V934" s="73"/>
      <c r="W934" s="73"/>
      <c r="X934" s="73"/>
      <c r="Y934" s="73"/>
      <c r="Z934" s="73"/>
      <c r="AA934" s="73"/>
      <c r="AB934" s="73"/>
      <c r="AC934" s="73"/>
      <c r="AD934" s="136" t="s">
        <v>37</v>
      </c>
      <c r="AE934" s="73"/>
      <c r="AF934" s="73"/>
      <c r="AG934" s="73"/>
      <c r="AH934" s="73"/>
      <c r="AI934" s="73"/>
    </row>
    <row r="935" spans="1:35" s="20" customFormat="1" ht="72" customHeight="1">
      <c r="A935" s="70" t="s">
        <v>1580</v>
      </c>
      <c r="B935" s="74" t="s">
        <v>18</v>
      </c>
      <c r="C935" s="74" t="s">
        <v>18</v>
      </c>
      <c r="D935" s="75">
        <v>42121</v>
      </c>
      <c r="E935" s="76">
        <v>42121.958333333336</v>
      </c>
      <c r="F935" s="75">
        <v>42122</v>
      </c>
      <c r="G935" s="76">
        <v>42122.25</v>
      </c>
      <c r="H935" s="76">
        <f>G935-E935</f>
        <v>0.29166666666424135</v>
      </c>
      <c r="I935" s="74">
        <v>67</v>
      </c>
      <c r="J935" s="74"/>
      <c r="K935" s="74"/>
      <c r="L935" s="74" t="s">
        <v>4</v>
      </c>
      <c r="M935" s="74" t="s">
        <v>7</v>
      </c>
      <c r="N935" s="77">
        <v>35</v>
      </c>
      <c r="O935" s="74" t="s">
        <v>7</v>
      </c>
      <c r="P935" s="74" t="s">
        <v>2749</v>
      </c>
      <c r="Q935" s="74" t="s">
        <v>7052</v>
      </c>
      <c r="R935" s="74">
        <v>121.8</v>
      </c>
      <c r="S935" s="74">
        <v>44.2</v>
      </c>
      <c r="T935" s="74">
        <f>R935+S935</f>
        <v>166</v>
      </c>
      <c r="U935" s="112"/>
      <c r="V935" s="112"/>
      <c r="W935" s="112"/>
      <c r="X935" s="112"/>
      <c r="Y935" s="112"/>
      <c r="Z935" s="112"/>
      <c r="AA935" s="112"/>
      <c r="AB935" s="112"/>
      <c r="AC935" s="112"/>
      <c r="AD935" s="112" t="s">
        <v>0</v>
      </c>
      <c r="AE935" s="112"/>
      <c r="AF935" s="112"/>
      <c r="AG935" s="112"/>
      <c r="AH935" s="73"/>
      <c r="AI935" s="73"/>
    </row>
    <row r="936" spans="1:35" s="20" customFormat="1" ht="31.15" customHeight="1">
      <c r="A936" s="70" t="s">
        <v>640</v>
      </c>
      <c r="B936" s="74" t="s">
        <v>12</v>
      </c>
      <c r="C936" s="74" t="s">
        <v>127</v>
      </c>
      <c r="D936" s="75">
        <v>42060</v>
      </c>
      <c r="E936" s="76">
        <v>0.4069444444444445</v>
      </c>
      <c r="F936" s="75">
        <v>42060</v>
      </c>
      <c r="G936" s="76">
        <v>0.52083333333333337</v>
      </c>
      <c r="H936" s="76">
        <f>G936-E936</f>
        <v>0.11388888888888887</v>
      </c>
      <c r="I936" s="74">
        <v>1</v>
      </c>
      <c r="J936" s="74"/>
      <c r="K936" s="74"/>
      <c r="L936" s="225" t="s">
        <v>11</v>
      </c>
      <c r="M936" s="225" t="s">
        <v>375</v>
      </c>
      <c r="N936" s="226">
        <v>0.4</v>
      </c>
      <c r="O936" s="225" t="s">
        <v>55</v>
      </c>
      <c r="P936" s="225" t="s">
        <v>55</v>
      </c>
      <c r="Q936" s="225" t="s">
        <v>1001</v>
      </c>
      <c r="R936" s="225">
        <v>5.35</v>
      </c>
      <c r="S936" s="225">
        <v>0.8</v>
      </c>
      <c r="T936" s="225">
        <v>6.15</v>
      </c>
      <c r="U936" s="246" t="s">
        <v>60</v>
      </c>
      <c r="V936" s="246" t="s">
        <v>128</v>
      </c>
      <c r="W936" s="246" t="s">
        <v>128</v>
      </c>
      <c r="X936" s="246" t="s">
        <v>128</v>
      </c>
      <c r="Y936" s="246" t="s">
        <v>128</v>
      </c>
      <c r="Z936" s="246" t="s">
        <v>128</v>
      </c>
      <c r="AA936" s="246" t="s">
        <v>128</v>
      </c>
      <c r="AB936" s="246" t="s">
        <v>128</v>
      </c>
      <c r="AC936" s="246" t="s">
        <v>128</v>
      </c>
      <c r="AD936" s="246" t="s">
        <v>22</v>
      </c>
      <c r="AE936" s="246"/>
      <c r="AF936" s="246"/>
      <c r="AG936" s="246"/>
      <c r="AH936" s="222"/>
      <c r="AI936" s="229"/>
    </row>
    <row r="937" spans="1:35" s="20" customFormat="1" ht="72" customHeight="1">
      <c r="A937" s="70" t="s">
        <v>1580</v>
      </c>
      <c r="B937" s="74" t="s">
        <v>12</v>
      </c>
      <c r="C937" s="74" t="s">
        <v>4340</v>
      </c>
      <c r="D937" s="75">
        <v>42121</v>
      </c>
      <c r="E937" s="76">
        <v>0.41041666666666665</v>
      </c>
      <c r="F937" s="75">
        <v>42121</v>
      </c>
      <c r="G937" s="76">
        <v>0.41041666666666665</v>
      </c>
      <c r="H937" s="76">
        <f>G937-E937</f>
        <v>0</v>
      </c>
      <c r="I937" s="74">
        <v>13</v>
      </c>
      <c r="J937" s="74"/>
      <c r="K937" s="74"/>
      <c r="L937" s="225" t="s">
        <v>16</v>
      </c>
      <c r="M937" s="225" t="s">
        <v>2765</v>
      </c>
      <c r="N937" s="226">
        <v>0.4</v>
      </c>
      <c r="O937" s="225" t="s">
        <v>2</v>
      </c>
      <c r="P937" s="225" t="s">
        <v>941</v>
      </c>
      <c r="Q937" s="225" t="s">
        <v>5287</v>
      </c>
      <c r="R937" s="225">
        <v>0.14000000000000001</v>
      </c>
      <c r="S937" s="225"/>
      <c r="T937" s="225">
        <f>R937+S937</f>
        <v>0.14000000000000001</v>
      </c>
      <c r="U937" s="246" t="s">
        <v>128</v>
      </c>
      <c r="V937" s="246" t="s">
        <v>128</v>
      </c>
      <c r="W937" s="246" t="s">
        <v>128</v>
      </c>
      <c r="X937" s="246" t="s">
        <v>128</v>
      </c>
      <c r="Y937" s="246" t="s">
        <v>128</v>
      </c>
      <c r="Z937" s="246" t="s">
        <v>128</v>
      </c>
      <c r="AA937" s="246" t="s">
        <v>128</v>
      </c>
      <c r="AB937" s="246" t="s">
        <v>128</v>
      </c>
      <c r="AC937" s="246" t="s">
        <v>128</v>
      </c>
      <c r="AD937" s="246" t="s">
        <v>37</v>
      </c>
      <c r="AE937" s="246"/>
      <c r="AF937" s="246"/>
      <c r="AG937" s="246"/>
      <c r="AH937" s="222"/>
      <c r="AI937" s="229"/>
    </row>
    <row r="938" spans="1:35" ht="36" customHeight="1">
      <c r="A938" s="70" t="s">
        <v>11517</v>
      </c>
      <c r="B938" s="74" t="s">
        <v>5</v>
      </c>
      <c r="C938" s="74" t="s">
        <v>5</v>
      </c>
      <c r="D938" s="75">
        <v>42288</v>
      </c>
      <c r="E938" s="76">
        <v>0.78472222222222221</v>
      </c>
      <c r="F938" s="75">
        <v>42288</v>
      </c>
      <c r="G938" s="76">
        <v>0.90138888888888891</v>
      </c>
      <c r="H938" s="76">
        <v>0.11666666666666665</v>
      </c>
      <c r="I938" s="74">
        <v>6</v>
      </c>
      <c r="J938" s="74" t="s">
        <v>143</v>
      </c>
      <c r="K938" s="74" t="s">
        <v>14</v>
      </c>
      <c r="L938" s="225" t="s">
        <v>11</v>
      </c>
      <c r="M938" s="225" t="s">
        <v>13650</v>
      </c>
      <c r="N938" s="226">
        <v>0.4</v>
      </c>
      <c r="O938" s="225" t="s">
        <v>2</v>
      </c>
      <c r="P938" s="225" t="s">
        <v>525</v>
      </c>
      <c r="Q938" s="225" t="s">
        <v>13651</v>
      </c>
      <c r="R938" s="225">
        <v>6.1</v>
      </c>
      <c r="S938" s="225"/>
      <c r="T938" s="225">
        <v>6.1</v>
      </c>
      <c r="U938" s="246" t="s">
        <v>1</v>
      </c>
      <c r="V938" s="246"/>
      <c r="W938" s="246"/>
      <c r="X938" s="246"/>
      <c r="Y938" s="246"/>
      <c r="Z938" s="246"/>
      <c r="AA938" s="246"/>
      <c r="AB938" s="246"/>
      <c r="AC938" s="246"/>
      <c r="AD938" s="246" t="s">
        <v>22</v>
      </c>
      <c r="AE938" s="246"/>
      <c r="AF938" s="246"/>
      <c r="AG938" s="246"/>
      <c r="AH938" s="222"/>
      <c r="AI938" s="229"/>
    </row>
    <row r="939" spans="1:35" ht="108" customHeight="1">
      <c r="A939" s="74" t="s">
        <v>3570</v>
      </c>
      <c r="B939" s="74" t="s">
        <v>132</v>
      </c>
      <c r="C939" s="74" t="s">
        <v>26</v>
      </c>
      <c r="D939" s="75">
        <v>42159</v>
      </c>
      <c r="E939" s="76">
        <v>0.59375</v>
      </c>
      <c r="F939" s="75">
        <v>42159</v>
      </c>
      <c r="G939" s="76">
        <v>0.6118055555555556</v>
      </c>
      <c r="H939" s="76">
        <v>1.8055555555555557E-2</v>
      </c>
      <c r="I939" s="77">
        <v>330</v>
      </c>
      <c r="J939" s="79"/>
      <c r="K939" s="77"/>
      <c r="L939" s="227" t="s">
        <v>9</v>
      </c>
      <c r="M939" s="228" t="s">
        <v>6863</v>
      </c>
      <c r="N939" s="226">
        <v>35</v>
      </c>
      <c r="O939" s="224" t="s">
        <v>7</v>
      </c>
      <c r="P939" s="228" t="s">
        <v>6864</v>
      </c>
      <c r="Q939" s="227" t="s">
        <v>3505</v>
      </c>
      <c r="R939" s="223">
        <v>22</v>
      </c>
      <c r="S939" s="223">
        <v>0.22</v>
      </c>
      <c r="T939" s="223">
        <v>22.22</v>
      </c>
      <c r="U939" s="220" t="s">
        <v>28</v>
      </c>
      <c r="V939" s="220">
        <v>1991</v>
      </c>
      <c r="W939" s="220" t="s">
        <v>7</v>
      </c>
      <c r="X939" s="220"/>
      <c r="Y939" s="514">
        <v>42151</v>
      </c>
      <c r="Z939" s="220">
        <v>100</v>
      </c>
      <c r="AA939" s="220">
        <v>2017</v>
      </c>
      <c r="AB939" s="220">
        <v>0</v>
      </c>
      <c r="AC939" s="534">
        <v>42036</v>
      </c>
      <c r="AD939" s="220" t="s">
        <v>42</v>
      </c>
      <c r="AE939" s="220"/>
      <c r="AF939" s="220"/>
      <c r="AG939" s="250"/>
      <c r="AH939" s="552"/>
      <c r="AI939" s="554"/>
    </row>
    <row r="940" spans="1:35" ht="36" customHeight="1">
      <c r="A940" s="70" t="s">
        <v>7992</v>
      </c>
      <c r="B940" s="74" t="s">
        <v>12</v>
      </c>
      <c r="C940" s="74" t="s">
        <v>360</v>
      </c>
      <c r="D940" s="75">
        <v>42225</v>
      </c>
      <c r="E940" s="76">
        <v>6.7361111111111108E-2</v>
      </c>
      <c r="F940" s="75">
        <v>42225</v>
      </c>
      <c r="G940" s="76">
        <v>7.4305555555555555E-2</v>
      </c>
      <c r="H940" s="76">
        <f>G940-E940</f>
        <v>6.9444444444444475E-3</v>
      </c>
      <c r="I940" s="74">
        <v>11</v>
      </c>
      <c r="J940" s="74"/>
      <c r="K940" s="74"/>
      <c r="L940" s="225" t="s">
        <v>11</v>
      </c>
      <c r="M940" s="225" t="s">
        <v>363</v>
      </c>
      <c r="N940" s="226">
        <v>0.4</v>
      </c>
      <c r="O940" s="225" t="s">
        <v>55</v>
      </c>
      <c r="P940" s="225" t="s">
        <v>55</v>
      </c>
      <c r="Q940" s="225" t="s">
        <v>8336</v>
      </c>
      <c r="R940" s="225">
        <v>2.39</v>
      </c>
      <c r="S940" s="225">
        <v>3.64</v>
      </c>
      <c r="T940" s="225">
        <f>R940+S940</f>
        <v>6.03</v>
      </c>
      <c r="U940" s="246" t="s">
        <v>60</v>
      </c>
      <c r="V940" s="246" t="s">
        <v>128</v>
      </c>
      <c r="W940" s="246" t="s">
        <v>128</v>
      </c>
      <c r="X940" s="246" t="s">
        <v>128</v>
      </c>
      <c r="Y940" s="246" t="s">
        <v>128</v>
      </c>
      <c r="Z940" s="246" t="s">
        <v>128</v>
      </c>
      <c r="AA940" s="246" t="s">
        <v>128</v>
      </c>
      <c r="AB940" s="246" t="s">
        <v>128</v>
      </c>
      <c r="AC940" s="246" t="s">
        <v>128</v>
      </c>
      <c r="AD940" s="246" t="s">
        <v>22</v>
      </c>
      <c r="AE940" s="246" t="s">
        <v>128</v>
      </c>
      <c r="AF940" s="246" t="s">
        <v>128</v>
      </c>
      <c r="AG940" s="246"/>
      <c r="AH940" s="222"/>
      <c r="AI940" s="229"/>
    </row>
    <row r="941" spans="1:35" ht="90" customHeight="1">
      <c r="A941" s="70" t="s">
        <v>1580</v>
      </c>
      <c r="B941" s="74" t="s">
        <v>5</v>
      </c>
      <c r="C941" s="74" t="s">
        <v>5</v>
      </c>
      <c r="D941" s="75">
        <v>42121</v>
      </c>
      <c r="E941" s="76">
        <v>0.15347222222222223</v>
      </c>
      <c r="F941" s="75">
        <v>42121</v>
      </c>
      <c r="G941" s="76">
        <v>0.15347222222222223</v>
      </c>
      <c r="H941" s="76">
        <v>0</v>
      </c>
      <c r="I941" s="74">
        <v>16</v>
      </c>
      <c r="J941" s="74" t="s">
        <v>2769</v>
      </c>
      <c r="K941" s="74" t="s">
        <v>8</v>
      </c>
      <c r="L941" s="225" t="s">
        <v>9</v>
      </c>
      <c r="M941" s="225" t="s">
        <v>2770</v>
      </c>
      <c r="N941" s="226">
        <v>110</v>
      </c>
      <c r="O941" s="225" t="s">
        <v>7</v>
      </c>
      <c r="P941" s="225" t="s">
        <v>2771</v>
      </c>
      <c r="Q941" s="225" t="s">
        <v>3004</v>
      </c>
      <c r="R941" s="225"/>
      <c r="S941" s="225">
        <v>23.1</v>
      </c>
      <c r="T941" s="225">
        <v>23.1</v>
      </c>
      <c r="U941" s="246" t="s">
        <v>28</v>
      </c>
      <c r="V941" s="246">
        <v>2012</v>
      </c>
      <c r="W941" s="246" t="s">
        <v>1318</v>
      </c>
      <c r="X941" s="246" t="s">
        <v>411</v>
      </c>
      <c r="Y941" s="246">
        <v>41699</v>
      </c>
      <c r="Z941" s="246">
        <v>1</v>
      </c>
      <c r="AA941" s="246">
        <v>2016</v>
      </c>
      <c r="AB941" s="246">
        <v>0</v>
      </c>
      <c r="AC941" s="246">
        <v>2012</v>
      </c>
      <c r="AD941" s="246" t="s">
        <v>30</v>
      </c>
      <c r="AE941" s="246"/>
      <c r="AF941" s="246"/>
      <c r="AG941" s="246"/>
      <c r="AH941" s="222"/>
      <c r="AI941" s="229"/>
    </row>
    <row r="942" spans="1:35" ht="124.9" customHeight="1">
      <c r="A942" s="70" t="s">
        <v>4982</v>
      </c>
      <c r="B942" s="74" t="s">
        <v>15</v>
      </c>
      <c r="C942" s="74" t="s">
        <v>15</v>
      </c>
      <c r="D942" s="75">
        <v>42189</v>
      </c>
      <c r="E942" s="76">
        <v>4.027777777777778E-2</v>
      </c>
      <c r="F942" s="75">
        <v>42189</v>
      </c>
      <c r="G942" s="76">
        <v>6.9444444444444434E-2</v>
      </c>
      <c r="H942" s="76">
        <f>(F942+G942)-(D942+E942)</f>
        <v>2.9166666667151731E-2</v>
      </c>
      <c r="I942" s="74">
        <v>12</v>
      </c>
      <c r="J942" s="74"/>
      <c r="K942" s="74" t="s">
        <v>20</v>
      </c>
      <c r="L942" s="225" t="s">
        <v>4</v>
      </c>
      <c r="M942" s="225" t="s">
        <v>200</v>
      </c>
      <c r="N942" s="226" t="s">
        <v>3</v>
      </c>
      <c r="O942" s="225" t="s">
        <v>7</v>
      </c>
      <c r="P942" s="225" t="s">
        <v>8482</v>
      </c>
      <c r="Q942" s="225" t="s">
        <v>9298</v>
      </c>
      <c r="R942" s="225">
        <v>6.01</v>
      </c>
      <c r="S942" s="225"/>
      <c r="T942" s="225">
        <f>SUM(R942:S942)</f>
        <v>6.01</v>
      </c>
      <c r="U942" s="246" t="s">
        <v>33</v>
      </c>
      <c r="V942" s="246">
        <v>1990</v>
      </c>
      <c r="W942" s="246" t="s">
        <v>9299</v>
      </c>
      <c r="X942" s="246"/>
      <c r="Y942" s="246">
        <v>42184</v>
      </c>
      <c r="Z942" s="246">
        <v>100</v>
      </c>
      <c r="AA942" s="246">
        <v>42186</v>
      </c>
      <c r="AB942" s="246">
        <v>0</v>
      </c>
      <c r="AC942" s="246"/>
      <c r="AD942" s="246" t="s">
        <v>22</v>
      </c>
      <c r="AE942" s="246" t="s">
        <v>53</v>
      </c>
      <c r="AF942" s="246"/>
      <c r="AG942" s="246" t="s">
        <v>9300</v>
      </c>
      <c r="AH942" s="222"/>
      <c r="AI942" s="229"/>
    </row>
    <row r="943" spans="1:35" ht="46.9" customHeight="1">
      <c r="A943" s="69" t="s">
        <v>2819</v>
      </c>
      <c r="B943" s="74" t="s">
        <v>1412</v>
      </c>
      <c r="C943" s="74" t="s">
        <v>1427</v>
      </c>
      <c r="D943" s="75">
        <v>42144</v>
      </c>
      <c r="E943" s="76">
        <v>0.56388888888888888</v>
      </c>
      <c r="F943" s="75">
        <v>42144</v>
      </c>
      <c r="G943" s="76">
        <v>0.5756944444444444</v>
      </c>
      <c r="H943" s="76">
        <v>1.1805555555555555E-2</v>
      </c>
      <c r="I943" s="77">
        <v>2</v>
      </c>
      <c r="J943" s="79" t="s">
        <v>1442</v>
      </c>
      <c r="K943" s="77"/>
      <c r="L943" s="227" t="s">
        <v>4</v>
      </c>
      <c r="M943" s="228" t="s">
        <v>1443</v>
      </c>
      <c r="N943" s="226" t="s">
        <v>3</v>
      </c>
      <c r="O943" s="224" t="s">
        <v>32</v>
      </c>
      <c r="P943" s="228" t="s">
        <v>1443</v>
      </c>
      <c r="Q943" s="227" t="s">
        <v>3158</v>
      </c>
      <c r="R943" s="223"/>
      <c r="S943" s="223">
        <v>6</v>
      </c>
      <c r="T943" s="223">
        <v>6</v>
      </c>
      <c r="U943" s="222"/>
      <c r="V943" s="222"/>
      <c r="W943" s="222"/>
      <c r="X943" s="222"/>
      <c r="Y943" s="222"/>
      <c r="Z943" s="222"/>
      <c r="AA943" s="222"/>
      <c r="AB943" s="222"/>
      <c r="AC943" s="222"/>
      <c r="AD943" s="220" t="s">
        <v>22</v>
      </c>
      <c r="AE943" s="222"/>
      <c r="AF943" s="222"/>
      <c r="AG943" s="222"/>
      <c r="AH943" s="222"/>
      <c r="AI943" s="229"/>
    </row>
    <row r="944" spans="1:35" ht="72" customHeight="1">
      <c r="A944" s="74" t="s">
        <v>1580</v>
      </c>
      <c r="B944" s="74" t="s">
        <v>132</v>
      </c>
      <c r="C944" s="74" t="s">
        <v>26</v>
      </c>
      <c r="D944" s="75">
        <v>42122</v>
      </c>
      <c r="E944" s="76">
        <v>0.43472222222222223</v>
      </c>
      <c r="F944" s="75">
        <v>42122</v>
      </c>
      <c r="G944" s="76">
        <v>0.47569444444444442</v>
      </c>
      <c r="H944" s="76">
        <v>4.0972222222222222E-2</v>
      </c>
      <c r="I944" s="77">
        <v>16</v>
      </c>
      <c r="J944" s="79"/>
      <c r="K944" s="77"/>
      <c r="L944" s="227" t="s">
        <v>4</v>
      </c>
      <c r="M944" s="228" t="s">
        <v>6855</v>
      </c>
      <c r="N944" s="226" t="s">
        <v>3</v>
      </c>
      <c r="O944" s="224" t="s">
        <v>7</v>
      </c>
      <c r="P944" s="228" t="s">
        <v>6856</v>
      </c>
      <c r="Q944" s="227" t="s">
        <v>6857</v>
      </c>
      <c r="R944" s="223">
        <v>5.5</v>
      </c>
      <c r="S944" s="223"/>
      <c r="T944" s="223">
        <v>5.5</v>
      </c>
      <c r="U944" s="220" t="s">
        <v>44</v>
      </c>
      <c r="V944" s="506">
        <v>1992</v>
      </c>
      <c r="W944" s="220" t="s">
        <v>7</v>
      </c>
      <c r="X944" s="220"/>
      <c r="Y944" s="514">
        <v>41359</v>
      </c>
      <c r="Z944" s="220">
        <v>50</v>
      </c>
      <c r="AA944" s="514">
        <v>42121</v>
      </c>
      <c r="AB944" s="220">
        <v>1</v>
      </c>
      <c r="AC944" s="534">
        <v>42064</v>
      </c>
      <c r="AD944" s="220" t="s">
        <v>0</v>
      </c>
      <c r="AE944" s="220"/>
      <c r="AF944" s="220"/>
      <c r="AG944" s="250" t="s">
        <v>6858</v>
      </c>
      <c r="AH944" s="222"/>
      <c r="AI944" s="229"/>
    </row>
    <row r="945" spans="1:35" ht="124.9" customHeight="1">
      <c r="A945" s="70" t="s">
        <v>1580</v>
      </c>
      <c r="B945" s="74" t="s">
        <v>19</v>
      </c>
      <c r="C945" s="74" t="s">
        <v>5554</v>
      </c>
      <c r="D945" s="75">
        <v>42122</v>
      </c>
      <c r="E945" s="76">
        <v>0.46180555555555558</v>
      </c>
      <c r="F945" s="75">
        <v>42122</v>
      </c>
      <c r="G945" s="76">
        <v>0.65416666666666667</v>
      </c>
      <c r="H945" s="76">
        <v>0.19236111111111109</v>
      </c>
      <c r="I945" s="74">
        <v>7</v>
      </c>
      <c r="J945" s="74"/>
      <c r="K945" s="74"/>
      <c r="L945" s="225" t="s">
        <v>16</v>
      </c>
      <c r="M945" s="225" t="s">
        <v>2729</v>
      </c>
      <c r="N945" s="226">
        <v>35</v>
      </c>
      <c r="O945" s="225" t="s">
        <v>13</v>
      </c>
      <c r="P945" s="225" t="s">
        <v>2730</v>
      </c>
      <c r="Q945" s="225" t="s">
        <v>2731</v>
      </c>
      <c r="R945" s="225">
        <v>48</v>
      </c>
      <c r="S945" s="225"/>
      <c r="T945" s="225">
        <v>48</v>
      </c>
      <c r="U945" s="246"/>
      <c r="V945" s="246"/>
      <c r="W945" s="246"/>
      <c r="X945" s="246"/>
      <c r="Y945" s="246"/>
      <c r="Z945" s="246"/>
      <c r="AA945" s="246"/>
      <c r="AB945" s="246"/>
      <c r="AC945" s="246"/>
      <c r="AD945" s="246" t="s">
        <v>37</v>
      </c>
      <c r="AE945" s="246"/>
      <c r="AF945" s="246"/>
      <c r="AG945" s="246"/>
      <c r="AH945" s="222"/>
      <c r="AI945" s="229"/>
    </row>
    <row r="946" spans="1:35" ht="62.45" customHeight="1">
      <c r="A946" s="70" t="s">
        <v>1580</v>
      </c>
      <c r="B946" s="74" t="s">
        <v>19</v>
      </c>
      <c r="C946" s="74" t="s">
        <v>5554</v>
      </c>
      <c r="D946" s="75">
        <v>42122</v>
      </c>
      <c r="E946" s="76">
        <v>0.66249999999999998</v>
      </c>
      <c r="F946" s="75">
        <v>42122</v>
      </c>
      <c r="G946" s="76">
        <v>0.67847222222222225</v>
      </c>
      <c r="H946" s="76">
        <v>1.5972222222222276E-2</v>
      </c>
      <c r="I946" s="74">
        <v>2</v>
      </c>
      <c r="J946" s="74"/>
      <c r="K946" s="74"/>
      <c r="L946" s="225" t="s">
        <v>16</v>
      </c>
      <c r="M946" s="225" t="s">
        <v>270</v>
      </c>
      <c r="N946" s="226" t="s">
        <v>3</v>
      </c>
      <c r="O946" s="225" t="s">
        <v>7</v>
      </c>
      <c r="P946" s="225" t="s">
        <v>3164</v>
      </c>
      <c r="Q946" s="225" t="s">
        <v>2732</v>
      </c>
      <c r="R946" s="225">
        <v>1</v>
      </c>
      <c r="S946" s="225"/>
      <c r="T946" s="225">
        <v>1</v>
      </c>
      <c r="U946" s="246"/>
      <c r="V946" s="246"/>
      <c r="W946" s="246"/>
      <c r="X946" s="246"/>
      <c r="Y946" s="246"/>
      <c r="Z946" s="246"/>
      <c r="AA946" s="246"/>
      <c r="AB946" s="246"/>
      <c r="AC946" s="246"/>
      <c r="AD946" s="246" t="s">
        <v>37</v>
      </c>
      <c r="AE946" s="246"/>
      <c r="AF946" s="246"/>
      <c r="AG946" s="246"/>
      <c r="AH946" s="222"/>
      <c r="AI946" s="229"/>
    </row>
    <row r="947" spans="1:35" ht="31.15" customHeight="1">
      <c r="A947" s="70" t="s">
        <v>1580</v>
      </c>
      <c r="B947" s="74" t="s">
        <v>19</v>
      </c>
      <c r="C947" s="74" t="s">
        <v>19</v>
      </c>
      <c r="D947" s="75">
        <v>42122</v>
      </c>
      <c r="E947" s="76">
        <v>0.6645833333333333</v>
      </c>
      <c r="F947" s="75">
        <v>42122</v>
      </c>
      <c r="G947" s="76">
        <v>0.66666666666666663</v>
      </c>
      <c r="H947" s="76">
        <v>2.0833333333333259E-3</v>
      </c>
      <c r="I947" s="74">
        <v>12</v>
      </c>
      <c r="J947" s="74" t="s">
        <v>150</v>
      </c>
      <c r="K947" s="74"/>
      <c r="L947" s="225" t="s">
        <v>4</v>
      </c>
      <c r="M947" s="225" t="s">
        <v>184</v>
      </c>
      <c r="N947" s="226" t="s">
        <v>3</v>
      </c>
      <c r="O947" s="225" t="s">
        <v>7</v>
      </c>
      <c r="P947" s="225" t="s">
        <v>2733</v>
      </c>
      <c r="Q947" s="225" t="s">
        <v>2734</v>
      </c>
      <c r="R947" s="225">
        <v>5</v>
      </c>
      <c r="S947" s="225">
        <v>5</v>
      </c>
      <c r="T947" s="225">
        <v>10</v>
      </c>
      <c r="U947" s="246" t="s">
        <v>28</v>
      </c>
      <c r="V947" s="246">
        <v>2004</v>
      </c>
      <c r="W947" s="246" t="s">
        <v>1709</v>
      </c>
      <c r="X947" s="246">
        <v>0</v>
      </c>
      <c r="Y947" s="246">
        <v>0</v>
      </c>
      <c r="Z947" s="246">
        <v>0</v>
      </c>
      <c r="AA947" s="246">
        <v>42206</v>
      </c>
      <c r="AB947" s="246">
        <v>0</v>
      </c>
      <c r="AC947" s="246">
        <v>41648</v>
      </c>
      <c r="AD947" s="246" t="s">
        <v>17</v>
      </c>
      <c r="AE947" s="246"/>
      <c r="AF947" s="246"/>
      <c r="AG947" s="246"/>
      <c r="AH947" s="222"/>
      <c r="AI947" s="229"/>
    </row>
    <row r="948" spans="1:35" ht="62.45" customHeight="1">
      <c r="A948" s="70" t="s">
        <v>1580</v>
      </c>
      <c r="B948" s="74" t="s">
        <v>19</v>
      </c>
      <c r="C948" s="74" t="s">
        <v>5554</v>
      </c>
      <c r="D948" s="75">
        <v>42122</v>
      </c>
      <c r="E948" s="76">
        <v>0.81736111111111109</v>
      </c>
      <c r="F948" s="75">
        <v>42122</v>
      </c>
      <c r="G948" s="76">
        <v>0.85555555555555562</v>
      </c>
      <c r="H948" s="76">
        <v>3.8194444444444531E-2</v>
      </c>
      <c r="I948" s="74">
        <v>3</v>
      </c>
      <c r="J948" s="74" t="s">
        <v>150</v>
      </c>
      <c r="K948" s="74" t="s">
        <v>14</v>
      </c>
      <c r="L948" s="225" t="s">
        <v>16</v>
      </c>
      <c r="M948" s="225" t="s">
        <v>2609</v>
      </c>
      <c r="N948" s="226" t="s">
        <v>3</v>
      </c>
      <c r="O948" s="225" t="s">
        <v>7</v>
      </c>
      <c r="P948" s="225" t="s">
        <v>5543</v>
      </c>
      <c r="Q948" s="225" t="s">
        <v>2735</v>
      </c>
      <c r="R948" s="225">
        <v>3</v>
      </c>
      <c r="S948" s="225"/>
      <c r="T948" s="225">
        <v>3</v>
      </c>
      <c r="U948" s="246"/>
      <c r="V948" s="246"/>
      <c r="W948" s="246"/>
      <c r="X948" s="246"/>
      <c r="Y948" s="246"/>
      <c r="Z948" s="246"/>
      <c r="AA948" s="246"/>
      <c r="AB948" s="246"/>
      <c r="AC948" s="246"/>
      <c r="AD948" s="246" t="s">
        <v>37</v>
      </c>
      <c r="AE948" s="246"/>
      <c r="AF948" s="246"/>
      <c r="AG948" s="246"/>
      <c r="AH948" s="222"/>
      <c r="AI948" s="229"/>
    </row>
    <row r="949" spans="1:35" ht="46.9" customHeight="1">
      <c r="A949" s="70" t="s">
        <v>1580</v>
      </c>
      <c r="B949" s="74" t="s">
        <v>19</v>
      </c>
      <c r="C949" s="74" t="s">
        <v>5554</v>
      </c>
      <c r="D949" s="75">
        <v>42122</v>
      </c>
      <c r="E949" s="76">
        <v>0.87638888888888899</v>
      </c>
      <c r="F949" s="75">
        <v>42122</v>
      </c>
      <c r="G949" s="76">
        <v>0.87708333333333333</v>
      </c>
      <c r="H949" s="76">
        <v>6.9444444444433095E-4</v>
      </c>
      <c r="I949" s="74">
        <v>6</v>
      </c>
      <c r="J949" s="74"/>
      <c r="K949" s="74" t="s">
        <v>8</v>
      </c>
      <c r="L949" s="225" t="s">
        <v>16</v>
      </c>
      <c r="M949" s="225" t="s">
        <v>452</v>
      </c>
      <c r="N949" s="226" t="s">
        <v>3</v>
      </c>
      <c r="O949" s="225" t="s">
        <v>7</v>
      </c>
      <c r="P949" s="225" t="s">
        <v>2861</v>
      </c>
      <c r="Q949" s="225" t="s">
        <v>2737</v>
      </c>
      <c r="R949" s="225">
        <v>8</v>
      </c>
      <c r="S949" s="225">
        <v>24</v>
      </c>
      <c r="T949" s="225">
        <v>32</v>
      </c>
      <c r="U949" s="246"/>
      <c r="V949" s="246"/>
      <c r="W949" s="246"/>
      <c r="X949" s="246"/>
      <c r="Y949" s="246"/>
      <c r="Z949" s="246"/>
      <c r="AA949" s="246"/>
      <c r="AB949" s="246"/>
      <c r="AC949" s="246"/>
      <c r="AD949" s="246" t="s">
        <v>37</v>
      </c>
      <c r="AE949" s="246"/>
      <c r="AF949" s="246"/>
      <c r="AG949" s="246"/>
      <c r="AH949" s="222"/>
      <c r="AI949" s="229"/>
    </row>
    <row r="950" spans="1:35" ht="54" customHeight="1">
      <c r="A950" s="70" t="s">
        <v>1580</v>
      </c>
      <c r="B950" s="74" t="s">
        <v>19</v>
      </c>
      <c r="C950" s="74" t="s">
        <v>19</v>
      </c>
      <c r="D950" s="75">
        <v>42122</v>
      </c>
      <c r="E950" s="76">
        <v>0.87847222222222221</v>
      </c>
      <c r="F950" s="75">
        <v>42122</v>
      </c>
      <c r="G950" s="76">
        <v>0.89236111111111116</v>
      </c>
      <c r="H950" s="76">
        <v>1.3888888888888951E-2</v>
      </c>
      <c r="I950" s="74">
        <v>9</v>
      </c>
      <c r="J950" s="74"/>
      <c r="K950" s="74"/>
      <c r="L950" s="225" t="s">
        <v>4</v>
      </c>
      <c r="M950" s="225" t="s">
        <v>867</v>
      </c>
      <c r="N950" s="226">
        <v>35</v>
      </c>
      <c r="O950" s="225" t="s">
        <v>13</v>
      </c>
      <c r="P950" s="225" t="s">
        <v>2738</v>
      </c>
      <c r="Q950" s="225" t="s">
        <v>2739</v>
      </c>
      <c r="R950" s="225">
        <v>4</v>
      </c>
      <c r="S950" s="225"/>
      <c r="T950" s="225">
        <v>4</v>
      </c>
      <c r="U950" s="246" t="s">
        <v>36</v>
      </c>
      <c r="V950" s="246">
        <v>2008</v>
      </c>
      <c r="W950" s="246">
        <v>0</v>
      </c>
      <c r="X950" s="246">
        <v>0</v>
      </c>
      <c r="Y950" s="246">
        <v>42123</v>
      </c>
      <c r="Z950" s="246">
        <v>100</v>
      </c>
      <c r="AA950" s="246">
        <v>0</v>
      </c>
      <c r="AB950" s="246">
        <v>0</v>
      </c>
      <c r="AC950" s="246">
        <v>0</v>
      </c>
      <c r="AD950" s="246" t="s">
        <v>74</v>
      </c>
      <c r="AE950" s="246"/>
      <c r="AF950" s="246"/>
      <c r="AG950" s="246"/>
      <c r="AH950" s="222"/>
      <c r="AI950" s="229"/>
    </row>
    <row r="951" spans="1:35" ht="54" customHeight="1">
      <c r="A951" s="74" t="s">
        <v>3570</v>
      </c>
      <c r="B951" s="74" t="s">
        <v>132</v>
      </c>
      <c r="C951" s="74" t="s">
        <v>26</v>
      </c>
      <c r="D951" s="75">
        <v>42159</v>
      </c>
      <c r="E951" s="76">
        <v>0.73611111111111116</v>
      </c>
      <c r="F951" s="75">
        <v>42159</v>
      </c>
      <c r="G951" s="76">
        <v>0.88750000000000007</v>
      </c>
      <c r="H951" s="76">
        <v>0.15138888888888888</v>
      </c>
      <c r="I951" s="77">
        <v>330</v>
      </c>
      <c r="J951" s="79"/>
      <c r="K951" s="77"/>
      <c r="L951" s="227" t="s">
        <v>9</v>
      </c>
      <c r="M951" s="228" t="s">
        <v>6863</v>
      </c>
      <c r="N951" s="226">
        <v>35</v>
      </c>
      <c r="O951" s="224" t="s">
        <v>7</v>
      </c>
      <c r="P951" s="228" t="s">
        <v>6864</v>
      </c>
      <c r="Q951" s="227" t="s">
        <v>3505</v>
      </c>
      <c r="R951" s="223">
        <v>80.069999999999993</v>
      </c>
      <c r="S951" s="223">
        <v>9.8800000000000008</v>
      </c>
      <c r="T951" s="223">
        <v>89.95</v>
      </c>
      <c r="U951" s="220" t="s">
        <v>28</v>
      </c>
      <c r="V951" s="220">
        <v>1991</v>
      </c>
      <c r="W951" s="220" t="s">
        <v>7</v>
      </c>
      <c r="X951" s="220"/>
      <c r="Y951" s="514">
        <v>42151</v>
      </c>
      <c r="Z951" s="220">
        <v>100</v>
      </c>
      <c r="AA951" s="220">
        <v>2017</v>
      </c>
      <c r="AB951" s="220">
        <v>0</v>
      </c>
      <c r="AC951" s="534">
        <v>42036</v>
      </c>
      <c r="AD951" s="220" t="s">
        <v>42</v>
      </c>
      <c r="AE951" s="220"/>
      <c r="AF951" s="220"/>
      <c r="AG951" s="250"/>
      <c r="AH951" s="222"/>
      <c r="AI951" s="229"/>
    </row>
    <row r="952" spans="1:35" ht="54" customHeight="1">
      <c r="A952" s="70" t="s">
        <v>3570</v>
      </c>
      <c r="B952" s="74" t="s">
        <v>15</v>
      </c>
      <c r="C952" s="74" t="s">
        <v>3186</v>
      </c>
      <c r="D952" s="75">
        <v>42159</v>
      </c>
      <c r="E952" s="76">
        <v>0.56944444444444442</v>
      </c>
      <c r="F952" s="75">
        <v>42159</v>
      </c>
      <c r="G952" s="76">
        <v>0.59305555555555556</v>
      </c>
      <c r="H952" s="76">
        <f>(F952+G952)-(D952+E952)</f>
        <v>2.361111110803904E-2</v>
      </c>
      <c r="I952" s="74">
        <v>9</v>
      </c>
      <c r="J952" s="74" t="s">
        <v>150</v>
      </c>
      <c r="K952" s="74" t="s">
        <v>20</v>
      </c>
      <c r="L952" s="225" t="s">
        <v>9</v>
      </c>
      <c r="M952" s="225" t="s">
        <v>5098</v>
      </c>
      <c r="N952" s="226" t="s">
        <v>3</v>
      </c>
      <c r="O952" s="225" t="s">
        <v>7</v>
      </c>
      <c r="P952" s="225" t="s">
        <v>3632</v>
      </c>
      <c r="Q952" s="225" t="s">
        <v>6563</v>
      </c>
      <c r="R952" s="225">
        <v>3.44</v>
      </c>
      <c r="S952" s="225"/>
      <c r="T952" s="225">
        <v>3.44</v>
      </c>
      <c r="U952" s="246" t="s">
        <v>6</v>
      </c>
      <c r="V952" s="246">
        <v>1972</v>
      </c>
      <c r="W952" s="246" t="s">
        <v>6564</v>
      </c>
      <c r="X952" s="246"/>
      <c r="Y952" s="246">
        <v>41899</v>
      </c>
      <c r="Z952" s="246">
        <v>100</v>
      </c>
      <c r="AA952" s="246">
        <v>42156</v>
      </c>
      <c r="AB952" s="246">
        <v>0</v>
      </c>
      <c r="AC952" s="246"/>
      <c r="AD952" s="246" t="s">
        <v>42</v>
      </c>
      <c r="AE952" s="246" t="s">
        <v>53</v>
      </c>
      <c r="AF952" s="246"/>
      <c r="AG952" s="246" t="s">
        <v>3827</v>
      </c>
      <c r="AH952" s="222"/>
      <c r="AI952" s="229"/>
    </row>
    <row r="953" spans="1:35" ht="54" customHeight="1">
      <c r="A953" s="70" t="s">
        <v>1580</v>
      </c>
      <c r="B953" s="74" t="s">
        <v>15</v>
      </c>
      <c r="C953" s="74" t="s">
        <v>15</v>
      </c>
      <c r="D953" s="75">
        <v>42122</v>
      </c>
      <c r="E953" s="76">
        <v>0.80763888888888891</v>
      </c>
      <c r="F953" s="75">
        <v>42122</v>
      </c>
      <c r="G953" s="76">
        <v>0.87777777777777777</v>
      </c>
      <c r="H953" s="76">
        <v>7.7083333333333337E-2</v>
      </c>
      <c r="I953" s="74">
        <v>19</v>
      </c>
      <c r="J953" s="74" t="s">
        <v>150</v>
      </c>
      <c r="K953" s="74" t="s">
        <v>20</v>
      </c>
      <c r="L953" s="225" t="s">
        <v>9</v>
      </c>
      <c r="M953" s="225" t="s">
        <v>200</v>
      </c>
      <c r="N953" s="226" t="s">
        <v>3</v>
      </c>
      <c r="O953" s="225" t="s">
        <v>7</v>
      </c>
      <c r="P953" s="225" t="s">
        <v>2748</v>
      </c>
      <c r="Q953" s="225" t="s">
        <v>6420</v>
      </c>
      <c r="R953" s="225">
        <v>13.11</v>
      </c>
      <c r="S953" s="225"/>
      <c r="T953" s="225">
        <f>SUM(R953:S953)</f>
        <v>13.11</v>
      </c>
      <c r="U953" s="246" t="s">
        <v>28</v>
      </c>
      <c r="V953" s="246">
        <v>1979</v>
      </c>
      <c r="W953" s="246" t="s">
        <v>1709</v>
      </c>
      <c r="X953" s="246"/>
      <c r="Y953" s="246">
        <v>42001</v>
      </c>
      <c r="Z953" s="246">
        <v>100</v>
      </c>
      <c r="AA953" s="246" t="s">
        <v>1481</v>
      </c>
      <c r="AB953" s="246">
        <v>0</v>
      </c>
      <c r="AC953" s="246"/>
      <c r="AD953" s="246" t="s">
        <v>30</v>
      </c>
      <c r="AE953" s="246" t="s">
        <v>53</v>
      </c>
      <c r="AF953" s="246"/>
      <c r="AG953" s="246" t="s">
        <v>6421</v>
      </c>
      <c r="AH953" s="222"/>
      <c r="AI953" s="229"/>
    </row>
    <row r="954" spans="1:35" ht="54" customHeight="1">
      <c r="A954" s="70" t="s">
        <v>1580</v>
      </c>
      <c r="B954" s="74" t="s">
        <v>5</v>
      </c>
      <c r="C954" s="74" t="s">
        <v>5</v>
      </c>
      <c r="D954" s="75">
        <v>42122</v>
      </c>
      <c r="E954" s="76">
        <v>0.60416666666666663</v>
      </c>
      <c r="F954" s="75">
        <v>42122</v>
      </c>
      <c r="G954" s="76">
        <v>0.60416666666666663</v>
      </c>
      <c r="H954" s="76">
        <f>G954-E954</f>
        <v>0</v>
      </c>
      <c r="I954" s="74">
        <v>18</v>
      </c>
      <c r="J954" s="74"/>
      <c r="K954" s="74"/>
      <c r="L954" s="225" t="s">
        <v>4</v>
      </c>
      <c r="M954" s="225" t="s">
        <v>2774</v>
      </c>
      <c r="N954" s="226" t="s">
        <v>3</v>
      </c>
      <c r="O954" s="225" t="s">
        <v>2</v>
      </c>
      <c r="P954" s="225" t="s">
        <v>2775</v>
      </c>
      <c r="Q954" s="225" t="s">
        <v>2776</v>
      </c>
      <c r="R954" s="225"/>
      <c r="S954" s="225">
        <v>3.9</v>
      </c>
      <c r="T954" s="225">
        <f>R954+S954</f>
        <v>3.9</v>
      </c>
      <c r="U954" s="246" t="s">
        <v>34</v>
      </c>
      <c r="V954" s="246">
        <v>39792</v>
      </c>
      <c r="W954" s="246" t="s">
        <v>6157</v>
      </c>
      <c r="X954" s="246" t="s">
        <v>6158</v>
      </c>
      <c r="Y954" s="246" t="s">
        <v>6159</v>
      </c>
      <c r="Z954" s="246">
        <v>1</v>
      </c>
      <c r="AA954" s="246" t="s">
        <v>6160</v>
      </c>
      <c r="AB954" s="246">
        <v>0</v>
      </c>
      <c r="AC954" s="246"/>
      <c r="AD954" s="246" t="s">
        <v>0</v>
      </c>
      <c r="AE954" s="246"/>
      <c r="AF954" s="246"/>
      <c r="AG954" s="246"/>
      <c r="AH954" s="222"/>
      <c r="AI954" s="229"/>
    </row>
    <row r="955" spans="1:35" ht="54" customHeight="1">
      <c r="A955" s="74" t="s">
        <v>1580</v>
      </c>
      <c r="B955" s="113" t="s">
        <v>85</v>
      </c>
      <c r="C955" s="113" t="s">
        <v>4097</v>
      </c>
      <c r="D955" s="153">
        <v>42123</v>
      </c>
      <c r="E955" s="154">
        <v>0.11597222222222221</v>
      </c>
      <c r="F955" s="153">
        <v>42123</v>
      </c>
      <c r="G955" s="154">
        <v>0.14027777777777778</v>
      </c>
      <c r="H955" s="154">
        <v>2.4305555555555556E-2</v>
      </c>
      <c r="I955" s="113">
        <v>0</v>
      </c>
      <c r="J955" s="152" t="s">
        <v>4098</v>
      </c>
      <c r="K955" s="113"/>
      <c r="L955" s="419" t="s">
        <v>29</v>
      </c>
      <c r="M955" s="419" t="s">
        <v>4099</v>
      </c>
      <c r="N955" s="419" t="s">
        <v>3</v>
      </c>
      <c r="O955" s="419" t="s">
        <v>2</v>
      </c>
      <c r="P955" s="419" t="s">
        <v>4100</v>
      </c>
      <c r="Q955" s="419" t="s">
        <v>4101</v>
      </c>
      <c r="R955" s="419"/>
      <c r="S955" s="419"/>
      <c r="T955" s="419"/>
      <c r="U955" s="419" t="s">
        <v>1</v>
      </c>
      <c r="V955" s="419">
        <v>2009</v>
      </c>
      <c r="W955" s="419" t="s">
        <v>5134</v>
      </c>
      <c r="X955" s="419" t="s">
        <v>5135</v>
      </c>
      <c r="Y955" s="419" t="s">
        <v>5136</v>
      </c>
      <c r="Z955" s="419">
        <v>100</v>
      </c>
      <c r="AA955" s="532">
        <v>42095</v>
      </c>
      <c r="AB955" s="419">
        <v>0</v>
      </c>
      <c r="AC955" s="419" t="s">
        <v>5136</v>
      </c>
      <c r="AD955" s="419" t="s">
        <v>24</v>
      </c>
      <c r="AE955" s="425" t="s">
        <v>586</v>
      </c>
      <c r="AF955" s="425" t="s">
        <v>586</v>
      </c>
      <c r="AG955" s="545"/>
      <c r="AH955" s="552"/>
      <c r="AI955" s="554"/>
    </row>
    <row r="956" spans="1:35" ht="108" customHeight="1">
      <c r="A956" s="70" t="s">
        <v>1580</v>
      </c>
      <c r="B956" s="74" t="s">
        <v>19</v>
      </c>
      <c r="C956" s="74" t="s">
        <v>5554</v>
      </c>
      <c r="D956" s="75">
        <v>42123</v>
      </c>
      <c r="E956" s="76">
        <v>0.74652777777777779</v>
      </c>
      <c r="F956" s="75">
        <v>42123</v>
      </c>
      <c r="G956" s="76">
        <v>0.77986111111111101</v>
      </c>
      <c r="H956" s="76">
        <v>3.3333333333333215E-2</v>
      </c>
      <c r="I956" s="74">
        <v>80</v>
      </c>
      <c r="J956" s="74" t="s">
        <v>150</v>
      </c>
      <c r="K956" s="74" t="s">
        <v>20</v>
      </c>
      <c r="L956" s="225" t="s">
        <v>16</v>
      </c>
      <c r="M956" s="225" t="s">
        <v>1850</v>
      </c>
      <c r="N956" s="226">
        <v>35</v>
      </c>
      <c r="O956" s="225" t="s">
        <v>13</v>
      </c>
      <c r="P956" s="225" t="s">
        <v>2740</v>
      </c>
      <c r="Q956" s="225" t="s">
        <v>2741</v>
      </c>
      <c r="R956" s="225">
        <v>64</v>
      </c>
      <c r="S956" s="225">
        <v>4</v>
      </c>
      <c r="T956" s="225">
        <v>68</v>
      </c>
      <c r="U956" s="246"/>
      <c r="V956" s="246"/>
      <c r="W956" s="246"/>
      <c r="X956" s="246"/>
      <c r="Y956" s="246"/>
      <c r="Z956" s="246"/>
      <c r="AA956" s="246"/>
      <c r="AB956" s="246"/>
      <c r="AC956" s="246"/>
      <c r="AD956" s="246" t="s">
        <v>37</v>
      </c>
      <c r="AE956" s="246"/>
      <c r="AF956" s="246"/>
      <c r="AG956" s="246"/>
      <c r="AH956" s="222"/>
      <c r="AI956" s="229"/>
    </row>
    <row r="957" spans="1:35" ht="54" customHeight="1">
      <c r="A957" s="70" t="s">
        <v>1580</v>
      </c>
      <c r="B957" s="74" t="s">
        <v>19</v>
      </c>
      <c r="C957" s="74" t="s">
        <v>5554</v>
      </c>
      <c r="D957" s="75">
        <v>42123</v>
      </c>
      <c r="E957" s="76">
        <v>0.78680555555555554</v>
      </c>
      <c r="F957" s="75">
        <v>42123</v>
      </c>
      <c r="G957" s="76">
        <v>0.79166666666666663</v>
      </c>
      <c r="H957" s="76">
        <v>4.8611111111110938E-3</v>
      </c>
      <c r="I957" s="74">
        <v>6</v>
      </c>
      <c r="J957" s="74" t="s">
        <v>150</v>
      </c>
      <c r="K957" s="74" t="s">
        <v>20</v>
      </c>
      <c r="L957" s="225" t="s">
        <v>16</v>
      </c>
      <c r="M957" s="225" t="s">
        <v>2609</v>
      </c>
      <c r="N957" s="226" t="s">
        <v>3</v>
      </c>
      <c r="O957" s="225" t="s">
        <v>7</v>
      </c>
      <c r="P957" s="225" t="s">
        <v>2610</v>
      </c>
      <c r="Q957" s="225" t="s">
        <v>2742</v>
      </c>
      <c r="R957" s="225">
        <v>1</v>
      </c>
      <c r="S957" s="225">
        <v>8</v>
      </c>
      <c r="T957" s="225">
        <v>9</v>
      </c>
      <c r="U957" s="246"/>
      <c r="V957" s="246"/>
      <c r="W957" s="246"/>
      <c r="X957" s="246"/>
      <c r="Y957" s="246"/>
      <c r="Z957" s="246"/>
      <c r="AA957" s="246"/>
      <c r="AB957" s="246"/>
      <c r="AC957" s="246"/>
      <c r="AD957" s="246" t="s">
        <v>37</v>
      </c>
      <c r="AE957" s="246"/>
      <c r="AF957" s="246"/>
      <c r="AG957" s="246"/>
      <c r="AH957" s="222"/>
      <c r="AI957" s="229"/>
    </row>
    <row r="958" spans="1:35" ht="36" customHeight="1">
      <c r="A958" s="70" t="s">
        <v>1580</v>
      </c>
      <c r="B958" s="74" t="s">
        <v>81</v>
      </c>
      <c r="C958" s="74" t="s">
        <v>81</v>
      </c>
      <c r="D958" s="75">
        <v>42123</v>
      </c>
      <c r="E958" s="76">
        <v>9.375E-2</v>
      </c>
      <c r="F958" s="75">
        <v>42123</v>
      </c>
      <c r="G958" s="76">
        <v>0.27777777777777779</v>
      </c>
      <c r="H958" s="76">
        <v>0.18402777777777779</v>
      </c>
      <c r="I958" s="74">
        <v>7</v>
      </c>
      <c r="J958" s="74"/>
      <c r="K958" s="74"/>
      <c r="L958" s="225" t="s">
        <v>4</v>
      </c>
      <c r="M958" s="225" t="s">
        <v>2743</v>
      </c>
      <c r="N958" s="226">
        <v>0.4</v>
      </c>
      <c r="O958" s="225" t="s">
        <v>25</v>
      </c>
      <c r="P958" s="225" t="s">
        <v>2743</v>
      </c>
      <c r="Q958" s="225" t="s">
        <v>2744</v>
      </c>
      <c r="R958" s="225">
        <v>1.5</v>
      </c>
      <c r="S958" s="225">
        <v>3.6</v>
      </c>
      <c r="T958" s="225">
        <v>5.0999999999999996</v>
      </c>
      <c r="U958" s="246" t="s">
        <v>33</v>
      </c>
      <c r="V958" s="246">
        <v>1996</v>
      </c>
      <c r="W958" s="246" t="s">
        <v>7251</v>
      </c>
      <c r="X958" s="246" t="s">
        <v>1053</v>
      </c>
      <c r="Y958" s="246">
        <v>41908</v>
      </c>
      <c r="Z958" s="246">
        <v>1</v>
      </c>
      <c r="AA958" s="246" t="s">
        <v>2660</v>
      </c>
      <c r="AB958" s="246">
        <v>0</v>
      </c>
      <c r="AC958" s="246">
        <v>42095</v>
      </c>
      <c r="AD958" s="246" t="s">
        <v>17</v>
      </c>
      <c r="AE958" s="246"/>
      <c r="AF958" s="246"/>
      <c r="AG958" s="246"/>
      <c r="AH958" s="222"/>
      <c r="AI958" s="229"/>
    </row>
    <row r="959" spans="1:35" ht="54" customHeight="1">
      <c r="A959" s="70" t="s">
        <v>3570</v>
      </c>
      <c r="B959" s="74" t="s">
        <v>15</v>
      </c>
      <c r="C959" s="74" t="s">
        <v>3186</v>
      </c>
      <c r="D959" s="75">
        <v>42159</v>
      </c>
      <c r="E959" s="76">
        <v>0.59375</v>
      </c>
      <c r="F959" s="75">
        <v>42159</v>
      </c>
      <c r="G959" s="76">
        <v>0.61111111111111105</v>
      </c>
      <c r="H959" s="76">
        <f>(F959+G959)-(D959+E959)</f>
        <v>1.7361111109494232E-2</v>
      </c>
      <c r="I959" s="74">
        <v>41</v>
      </c>
      <c r="J959" s="74" t="s">
        <v>150</v>
      </c>
      <c r="K959" s="74" t="s">
        <v>50</v>
      </c>
      <c r="L959" s="225" t="s">
        <v>9</v>
      </c>
      <c r="M959" s="225" t="s">
        <v>6565</v>
      </c>
      <c r="N959" s="226">
        <v>35</v>
      </c>
      <c r="O959" s="225" t="s">
        <v>13</v>
      </c>
      <c r="P959" s="225" t="s">
        <v>3633</v>
      </c>
      <c r="Q959" s="225" t="s">
        <v>6566</v>
      </c>
      <c r="R959" s="225">
        <v>8.56</v>
      </c>
      <c r="S959" s="225"/>
      <c r="T959" s="225">
        <f>SUM(R959:S959)</f>
        <v>8.56</v>
      </c>
      <c r="U959" s="246" t="s">
        <v>36</v>
      </c>
      <c r="V959" s="246">
        <v>1982</v>
      </c>
      <c r="W959" s="246" t="s">
        <v>6567</v>
      </c>
      <c r="X959" s="246"/>
      <c r="Y959" s="246">
        <v>42152</v>
      </c>
      <c r="Z959" s="246">
        <v>100</v>
      </c>
      <c r="AA959" s="246">
        <v>42156</v>
      </c>
      <c r="AB959" s="246">
        <v>0</v>
      </c>
      <c r="AC959" s="246"/>
      <c r="AD959" s="246" t="s">
        <v>42</v>
      </c>
      <c r="AE959" s="246" t="s">
        <v>53</v>
      </c>
      <c r="AF959" s="246"/>
      <c r="AG959" s="246" t="s">
        <v>6481</v>
      </c>
      <c r="AH959" s="222"/>
      <c r="AI959" s="229"/>
    </row>
    <row r="960" spans="1:35" ht="31.15" customHeight="1">
      <c r="A960" s="70" t="s">
        <v>3570</v>
      </c>
      <c r="B960" s="74" t="s">
        <v>69</v>
      </c>
      <c r="C960" s="74" t="s">
        <v>69</v>
      </c>
      <c r="D960" s="75">
        <v>42159</v>
      </c>
      <c r="E960" s="76">
        <v>0.53472222222222221</v>
      </c>
      <c r="F960" s="75">
        <v>42159</v>
      </c>
      <c r="G960" s="76">
        <v>0.54999999999999993</v>
      </c>
      <c r="H960" s="76">
        <v>1.5277777777777724E-2</v>
      </c>
      <c r="I960" s="74">
        <v>6</v>
      </c>
      <c r="J960" s="74" t="s">
        <v>143</v>
      </c>
      <c r="K960" s="74" t="s">
        <v>20</v>
      </c>
      <c r="L960" s="225" t="s">
        <v>9</v>
      </c>
      <c r="M960" s="225" t="s">
        <v>3629</v>
      </c>
      <c r="N960" s="226" t="s">
        <v>3</v>
      </c>
      <c r="O960" s="225" t="s">
        <v>7</v>
      </c>
      <c r="P960" s="225" t="s">
        <v>3629</v>
      </c>
      <c r="Q960" s="225" t="s">
        <v>3630</v>
      </c>
      <c r="R960" s="225">
        <v>0.51200000000000001</v>
      </c>
      <c r="S960" s="225">
        <v>0.105</v>
      </c>
      <c r="T960" s="225">
        <f>R960+S960</f>
        <v>0.61699999999999999</v>
      </c>
      <c r="U960" s="246" t="s">
        <v>28</v>
      </c>
      <c r="V960" s="246">
        <v>1991</v>
      </c>
      <c r="W960" s="246" t="s">
        <v>1709</v>
      </c>
      <c r="X960" s="246" t="s">
        <v>724</v>
      </c>
      <c r="Y960" s="246" t="s">
        <v>1902</v>
      </c>
      <c r="Z960" s="246">
        <v>100</v>
      </c>
      <c r="AA960" s="246" t="s">
        <v>2660</v>
      </c>
      <c r="AB960" s="246">
        <v>0</v>
      </c>
      <c r="AC960" s="246" t="s">
        <v>2660</v>
      </c>
      <c r="AD960" s="246" t="s">
        <v>42</v>
      </c>
      <c r="AE960" s="246"/>
      <c r="AF960" s="246"/>
      <c r="AG960" s="246" t="s">
        <v>5207</v>
      </c>
      <c r="AH960" s="222"/>
      <c r="AI960" s="229"/>
    </row>
    <row r="961" spans="1:35" ht="31.15" customHeight="1">
      <c r="A961" s="70" t="s">
        <v>1580</v>
      </c>
      <c r="B961" s="74" t="s">
        <v>18</v>
      </c>
      <c r="C961" s="74" t="s">
        <v>18</v>
      </c>
      <c r="D961" s="75">
        <v>42123</v>
      </c>
      <c r="E961" s="76">
        <v>42123.291666666664</v>
      </c>
      <c r="F961" s="75">
        <v>42124</v>
      </c>
      <c r="G961" s="76">
        <v>42124.541666666664</v>
      </c>
      <c r="H961" s="76">
        <f>G961-E961</f>
        <v>1.25</v>
      </c>
      <c r="I961" s="74">
        <v>1</v>
      </c>
      <c r="J961" s="74"/>
      <c r="K961" s="74"/>
      <c r="L961" s="225" t="s">
        <v>4</v>
      </c>
      <c r="M961" s="225" t="s">
        <v>48</v>
      </c>
      <c r="N961" s="226">
        <v>0.4</v>
      </c>
      <c r="O961" s="225" t="s">
        <v>48</v>
      </c>
      <c r="P961" s="225" t="s">
        <v>2754</v>
      </c>
      <c r="Q961" s="225" t="s">
        <v>2755</v>
      </c>
      <c r="R961" s="225">
        <v>1</v>
      </c>
      <c r="S961" s="225"/>
      <c r="T961" s="225">
        <f>R961+S961</f>
        <v>1</v>
      </c>
      <c r="U961" s="246"/>
      <c r="V961" s="246"/>
      <c r="W961" s="246"/>
      <c r="X961" s="246"/>
      <c r="Y961" s="246"/>
      <c r="Z961" s="246"/>
      <c r="AA961" s="246"/>
      <c r="AB961" s="246"/>
      <c r="AC961" s="246"/>
      <c r="AD961" s="246" t="s">
        <v>0</v>
      </c>
      <c r="AE961" s="246"/>
      <c r="AF961" s="246"/>
      <c r="AG961" s="246"/>
      <c r="AH961" s="222"/>
      <c r="AI961" s="229"/>
    </row>
    <row r="962" spans="1:35" ht="171.6" customHeight="1">
      <c r="A962" s="70" t="s">
        <v>1580</v>
      </c>
      <c r="B962" s="74" t="s">
        <v>18</v>
      </c>
      <c r="C962" s="74" t="s">
        <v>18</v>
      </c>
      <c r="D962" s="75">
        <v>42123</v>
      </c>
      <c r="E962" s="76">
        <v>42123.541666666664</v>
      </c>
      <c r="F962" s="75">
        <v>42123</v>
      </c>
      <c r="G962" s="76">
        <v>42123.625</v>
      </c>
      <c r="H962" s="76">
        <f>G962-E962</f>
        <v>8.3333333335758653E-2</v>
      </c>
      <c r="I962" s="74">
        <v>1</v>
      </c>
      <c r="J962" s="74"/>
      <c r="K962" s="74"/>
      <c r="L962" s="225" t="s">
        <v>11</v>
      </c>
      <c r="M962" s="225" t="s">
        <v>337</v>
      </c>
      <c r="N962" s="226">
        <v>0.4</v>
      </c>
      <c r="O962" s="225" t="s">
        <v>2</v>
      </c>
      <c r="P962" s="225" t="s">
        <v>2752</v>
      </c>
      <c r="Q962" s="225" t="s">
        <v>2753</v>
      </c>
      <c r="R962" s="225">
        <v>0.1</v>
      </c>
      <c r="S962" s="225"/>
      <c r="T962" s="225">
        <f>R962+S962</f>
        <v>0.1</v>
      </c>
      <c r="U962" s="246"/>
      <c r="V962" s="246"/>
      <c r="W962" s="246"/>
      <c r="X962" s="246"/>
      <c r="Y962" s="246"/>
      <c r="Z962" s="246"/>
      <c r="AA962" s="246"/>
      <c r="AB962" s="246"/>
      <c r="AC962" s="246"/>
      <c r="AD962" s="246" t="s">
        <v>0</v>
      </c>
      <c r="AE962" s="246"/>
      <c r="AF962" s="246"/>
      <c r="AG962" s="246"/>
      <c r="AH962" s="222"/>
      <c r="AI962" s="229"/>
    </row>
    <row r="963" spans="1:35" ht="109.15" customHeight="1">
      <c r="A963" s="70" t="s">
        <v>1580</v>
      </c>
      <c r="B963" s="74" t="s">
        <v>18</v>
      </c>
      <c r="C963" s="74" t="s">
        <v>18</v>
      </c>
      <c r="D963" s="75">
        <v>42123</v>
      </c>
      <c r="E963" s="76">
        <v>42123.875</v>
      </c>
      <c r="F963" s="75">
        <v>42123</v>
      </c>
      <c r="G963" s="76">
        <v>42123.986111111109</v>
      </c>
      <c r="H963" s="76">
        <f>G963-E963</f>
        <v>0.11111111110949423</v>
      </c>
      <c r="I963" s="74">
        <v>1</v>
      </c>
      <c r="J963" s="74"/>
      <c r="K963" s="74"/>
      <c r="L963" s="225" t="s">
        <v>11</v>
      </c>
      <c r="M963" s="225" t="s">
        <v>337</v>
      </c>
      <c r="N963" s="226">
        <v>0.4</v>
      </c>
      <c r="O963" s="225" t="s">
        <v>2</v>
      </c>
      <c r="P963" s="225" t="s">
        <v>2750</v>
      </c>
      <c r="Q963" s="225" t="s">
        <v>2751</v>
      </c>
      <c r="R963" s="225">
        <v>0.1</v>
      </c>
      <c r="S963" s="225"/>
      <c r="T963" s="225">
        <f>R963+S963</f>
        <v>0.1</v>
      </c>
      <c r="U963" s="246"/>
      <c r="V963" s="246"/>
      <c r="W963" s="246"/>
      <c r="X963" s="246"/>
      <c r="Y963" s="246"/>
      <c r="Z963" s="246"/>
      <c r="AA963" s="246"/>
      <c r="AB963" s="246"/>
      <c r="AC963" s="246"/>
      <c r="AD963" s="246" t="s">
        <v>0</v>
      </c>
      <c r="AE963" s="246"/>
      <c r="AF963" s="246"/>
      <c r="AG963" s="246"/>
      <c r="AH963" s="222"/>
      <c r="AI963" s="229"/>
    </row>
    <row r="964" spans="1:35" ht="90" customHeight="1">
      <c r="A964" s="70" t="s">
        <v>3570</v>
      </c>
      <c r="B964" s="74" t="s">
        <v>5</v>
      </c>
      <c r="C964" s="74" t="s">
        <v>5</v>
      </c>
      <c r="D964" s="75">
        <v>42179</v>
      </c>
      <c r="E964" s="76">
        <v>0.5708333333333333</v>
      </c>
      <c r="F964" s="75">
        <v>42179</v>
      </c>
      <c r="G964" s="76">
        <v>0.6430555555555556</v>
      </c>
      <c r="H964" s="76">
        <v>7.2222222222222229E-2</v>
      </c>
      <c r="I964" s="74">
        <v>5</v>
      </c>
      <c r="J964" s="74"/>
      <c r="K964" s="74"/>
      <c r="L964" s="225" t="s">
        <v>4</v>
      </c>
      <c r="M964" s="225" t="s">
        <v>5988</v>
      </c>
      <c r="N964" s="226" t="s">
        <v>3</v>
      </c>
      <c r="O964" s="225" t="s">
        <v>25</v>
      </c>
      <c r="P964" s="225" t="s">
        <v>5989</v>
      </c>
      <c r="Q964" s="225" t="s">
        <v>4560</v>
      </c>
      <c r="R964" s="225">
        <v>6</v>
      </c>
      <c r="S964" s="225"/>
      <c r="T964" s="225">
        <v>6</v>
      </c>
      <c r="U964" s="246" t="s">
        <v>45</v>
      </c>
      <c r="V964" s="246">
        <v>2007</v>
      </c>
      <c r="W964" s="246" t="s">
        <v>5990</v>
      </c>
      <c r="X964" s="246" t="s">
        <v>1408</v>
      </c>
      <c r="Y964" s="246">
        <v>10.2013</v>
      </c>
      <c r="Z964" s="246">
        <v>100</v>
      </c>
      <c r="AA964" s="246">
        <v>10.201499999999999</v>
      </c>
      <c r="AB964" s="246">
        <v>1</v>
      </c>
      <c r="AC964" s="246">
        <v>10.2013</v>
      </c>
      <c r="AD964" s="246" t="s">
        <v>22</v>
      </c>
      <c r="AE964" s="246"/>
      <c r="AF964" s="246"/>
      <c r="AG964" s="246"/>
      <c r="AH964" s="222"/>
      <c r="AI964" s="229"/>
    </row>
    <row r="965" spans="1:35" ht="62.45" customHeight="1">
      <c r="A965" s="70" t="s">
        <v>1580</v>
      </c>
      <c r="B965" s="74" t="s">
        <v>5</v>
      </c>
      <c r="C965" s="74" t="s">
        <v>5</v>
      </c>
      <c r="D965" s="75">
        <v>42123</v>
      </c>
      <c r="E965" s="76">
        <v>1.0416666666666666E-2</v>
      </c>
      <c r="F965" s="75">
        <v>42123</v>
      </c>
      <c r="G965" s="76">
        <v>0.28125</v>
      </c>
      <c r="H965" s="76">
        <v>0.27083333333333331</v>
      </c>
      <c r="I965" s="74">
        <v>9</v>
      </c>
      <c r="J965" s="74" t="s">
        <v>758</v>
      </c>
      <c r="K965" s="74"/>
      <c r="L965" s="225" t="s">
        <v>4</v>
      </c>
      <c r="M965" s="225" t="s">
        <v>6161</v>
      </c>
      <c r="N965" s="226" t="s">
        <v>3</v>
      </c>
      <c r="O965" s="225" t="s">
        <v>7</v>
      </c>
      <c r="P965" s="225" t="s">
        <v>6162</v>
      </c>
      <c r="Q965" s="225" t="s">
        <v>3006</v>
      </c>
      <c r="R965" s="225"/>
      <c r="S965" s="225">
        <v>49.7</v>
      </c>
      <c r="T965" s="225">
        <v>49.7</v>
      </c>
      <c r="U965" s="246" t="s">
        <v>28</v>
      </c>
      <c r="V965" s="246">
        <v>1977</v>
      </c>
      <c r="W965" s="246" t="s">
        <v>587</v>
      </c>
      <c r="X965" s="246" t="s">
        <v>1324</v>
      </c>
      <c r="Y965" s="246" t="s">
        <v>6163</v>
      </c>
      <c r="Z965" s="246"/>
      <c r="AA965" s="246" t="s">
        <v>6164</v>
      </c>
      <c r="AB965" s="246" t="s">
        <v>6165</v>
      </c>
      <c r="AC965" s="246"/>
      <c r="AD965" s="246" t="s">
        <v>0</v>
      </c>
      <c r="AE965" s="246"/>
      <c r="AF965" s="246"/>
      <c r="AG965" s="246"/>
      <c r="AH965" s="222"/>
      <c r="AI965" s="229"/>
    </row>
    <row r="966" spans="1:35" ht="93.6" customHeight="1">
      <c r="A966" s="134" t="s">
        <v>1580</v>
      </c>
      <c r="B966" s="69" t="s">
        <v>84</v>
      </c>
      <c r="C966" s="70" t="s">
        <v>2393</v>
      </c>
      <c r="D966" s="88">
        <v>42124</v>
      </c>
      <c r="E966" s="146">
        <v>0.41666666666666669</v>
      </c>
      <c r="F966" s="88">
        <v>42124</v>
      </c>
      <c r="G966" s="146">
        <v>0.43611111111111112</v>
      </c>
      <c r="H966" s="89">
        <f>G966-E966</f>
        <v>1.9444444444444431E-2</v>
      </c>
      <c r="I966" s="70">
        <v>9</v>
      </c>
      <c r="J966" s="70"/>
      <c r="K966" s="70" t="s">
        <v>20</v>
      </c>
      <c r="L966" s="220" t="s">
        <v>4</v>
      </c>
      <c r="M966" s="219" t="s">
        <v>2804</v>
      </c>
      <c r="N966" s="219" t="s">
        <v>3</v>
      </c>
      <c r="O966" s="219" t="s">
        <v>7</v>
      </c>
      <c r="P966" s="219" t="s">
        <v>2805</v>
      </c>
      <c r="Q966" s="291" t="s">
        <v>2981</v>
      </c>
      <c r="R966" s="459">
        <v>1</v>
      </c>
      <c r="S966" s="459"/>
      <c r="T966" s="480">
        <f>R966+S966</f>
        <v>1</v>
      </c>
      <c r="U966" s="221" t="s">
        <v>46</v>
      </c>
      <c r="V966" s="221">
        <v>1988</v>
      </c>
      <c r="W966" s="221" t="s">
        <v>5149</v>
      </c>
      <c r="X966" s="221"/>
      <c r="Y966" s="516" t="s">
        <v>5157</v>
      </c>
      <c r="Z966" s="221"/>
      <c r="AA966" s="221"/>
      <c r="AB966" s="221"/>
      <c r="AC966" s="221"/>
      <c r="AD966" s="221" t="s">
        <v>0</v>
      </c>
      <c r="AE966" s="221"/>
      <c r="AF966" s="221"/>
      <c r="AG966" s="221" t="s">
        <v>2396</v>
      </c>
      <c r="AH966" s="222"/>
      <c r="AI966" s="229"/>
    </row>
    <row r="967" spans="1:35" ht="46.9" customHeight="1">
      <c r="A967" s="134" t="s">
        <v>1580</v>
      </c>
      <c r="B967" s="69" t="s">
        <v>84</v>
      </c>
      <c r="C967" s="70" t="s">
        <v>2468</v>
      </c>
      <c r="D967" s="88">
        <v>42124</v>
      </c>
      <c r="E967" s="146">
        <v>0.5625</v>
      </c>
      <c r="F967" s="88">
        <v>42124</v>
      </c>
      <c r="G967" s="146">
        <v>0.59305555555555556</v>
      </c>
      <c r="H967" s="89">
        <f>G967-E967</f>
        <v>3.0555555555555558E-2</v>
      </c>
      <c r="I967" s="70">
        <v>17</v>
      </c>
      <c r="J967" s="70"/>
      <c r="K967" s="70" t="s">
        <v>20</v>
      </c>
      <c r="L967" s="220" t="s">
        <v>4</v>
      </c>
      <c r="M967" s="219" t="s">
        <v>2801</v>
      </c>
      <c r="N967" s="219" t="s">
        <v>3</v>
      </c>
      <c r="O967" s="219" t="s">
        <v>7</v>
      </c>
      <c r="P967" s="219" t="s">
        <v>2802</v>
      </c>
      <c r="Q967" s="219" t="s">
        <v>2803</v>
      </c>
      <c r="R967" s="459">
        <v>4.5999999999999996</v>
      </c>
      <c r="S967" s="459"/>
      <c r="T967" s="480">
        <f>R967+S967</f>
        <v>4.5999999999999996</v>
      </c>
      <c r="U967" s="221" t="s">
        <v>44</v>
      </c>
      <c r="V967" s="221">
        <v>1987</v>
      </c>
      <c r="W967" s="221" t="s">
        <v>1690</v>
      </c>
      <c r="X967" s="221"/>
      <c r="Y967" s="516" t="s">
        <v>5156</v>
      </c>
      <c r="Z967" s="221"/>
      <c r="AA967" s="221"/>
      <c r="AB967" s="221"/>
      <c r="AC967" s="221"/>
      <c r="AD967" s="221" t="s">
        <v>0</v>
      </c>
      <c r="AE967" s="221"/>
      <c r="AF967" s="221"/>
      <c r="AG967" s="221" t="s">
        <v>2979</v>
      </c>
      <c r="AH967" s="222"/>
      <c r="AI967" s="229"/>
    </row>
    <row r="968" spans="1:35" ht="62.45" customHeight="1">
      <c r="A968" s="74" t="s">
        <v>1580</v>
      </c>
      <c r="B968" s="92" t="s">
        <v>21</v>
      </c>
      <c r="C968" s="92" t="s">
        <v>3138</v>
      </c>
      <c r="D968" s="88">
        <v>42124</v>
      </c>
      <c r="E968" s="89">
        <v>0.59375</v>
      </c>
      <c r="F968" s="88">
        <v>42124</v>
      </c>
      <c r="G968" s="89">
        <v>0.60277777777777775</v>
      </c>
      <c r="H968" s="89">
        <v>9.0277777777777787E-3</v>
      </c>
      <c r="I968" s="68">
        <v>37</v>
      </c>
      <c r="J968" s="68" t="s">
        <v>150</v>
      </c>
      <c r="K968" s="92" t="s">
        <v>20</v>
      </c>
      <c r="L968" s="230" t="s">
        <v>16</v>
      </c>
      <c r="M968" s="230" t="s">
        <v>2778</v>
      </c>
      <c r="N968" s="221">
        <v>35</v>
      </c>
      <c r="O968" s="221" t="s">
        <v>7</v>
      </c>
      <c r="P968" s="230" t="s">
        <v>2779</v>
      </c>
      <c r="Q968" s="221" t="s">
        <v>6691</v>
      </c>
      <c r="R968" s="221">
        <v>2.3239999999999998</v>
      </c>
      <c r="S968" s="221">
        <v>0.996</v>
      </c>
      <c r="T968" s="221">
        <v>3.3210000000000002</v>
      </c>
      <c r="U968" s="230" t="s">
        <v>28</v>
      </c>
      <c r="V968" s="221" t="s">
        <v>128</v>
      </c>
      <c r="W968" s="230" t="s">
        <v>128</v>
      </c>
      <c r="X968" s="230" t="s">
        <v>128</v>
      </c>
      <c r="Y968" s="224">
        <v>2015</v>
      </c>
      <c r="Z968" s="529" t="s">
        <v>128</v>
      </c>
      <c r="AA968" s="224">
        <v>2016</v>
      </c>
      <c r="AB968" s="230" t="s">
        <v>128</v>
      </c>
      <c r="AC968" s="224">
        <v>2015</v>
      </c>
      <c r="AD968" s="230" t="s">
        <v>37</v>
      </c>
      <c r="AE968" s="230" t="s">
        <v>57</v>
      </c>
      <c r="AF968" s="230"/>
      <c r="AG968" s="529"/>
      <c r="AH968" s="552"/>
      <c r="AI968" s="554"/>
    </row>
    <row r="969" spans="1:35" ht="93.6" customHeight="1">
      <c r="A969" s="74" t="s">
        <v>1580</v>
      </c>
      <c r="B969" s="74" t="s">
        <v>21</v>
      </c>
      <c r="C969" s="74" t="s">
        <v>742</v>
      </c>
      <c r="D969" s="95">
        <v>42124</v>
      </c>
      <c r="E969" s="96">
        <v>0.59375</v>
      </c>
      <c r="F969" s="95">
        <v>42124</v>
      </c>
      <c r="G969" s="96">
        <v>0.60277777777777775</v>
      </c>
      <c r="H969" s="96">
        <v>9.0277777777777787E-3</v>
      </c>
      <c r="I969" s="74">
        <v>37</v>
      </c>
      <c r="J969" s="74" t="s">
        <v>150</v>
      </c>
      <c r="K969" s="74" t="s">
        <v>20</v>
      </c>
      <c r="L969" s="225" t="s">
        <v>16</v>
      </c>
      <c r="M969" s="225" t="s">
        <v>2778</v>
      </c>
      <c r="N969" s="225">
        <v>35</v>
      </c>
      <c r="O969" s="225" t="s">
        <v>7</v>
      </c>
      <c r="P969" s="224" t="s">
        <v>2779</v>
      </c>
      <c r="Q969" s="225" t="s">
        <v>2780</v>
      </c>
      <c r="R969" s="225">
        <v>2.3239999999999998</v>
      </c>
      <c r="S969" s="225">
        <v>0.996</v>
      </c>
      <c r="T969" s="225">
        <v>3.3210000000000002</v>
      </c>
      <c r="U969" s="222"/>
      <c r="V969" s="222"/>
      <c r="W969" s="222"/>
      <c r="X969" s="222"/>
      <c r="Y969" s="222"/>
      <c r="Z969" s="222"/>
      <c r="AA969" s="222"/>
      <c r="AB969" s="222"/>
      <c r="AC969" s="222"/>
      <c r="AD969" s="220" t="s">
        <v>37</v>
      </c>
      <c r="AE969" s="222"/>
      <c r="AF969" s="222"/>
      <c r="AG969" s="222"/>
      <c r="AH969" s="222"/>
      <c r="AI969" s="229"/>
    </row>
    <row r="970" spans="1:35" ht="78" customHeight="1">
      <c r="A970" s="70" t="s">
        <v>1580</v>
      </c>
      <c r="B970" s="74" t="s">
        <v>19</v>
      </c>
      <c r="C970" s="74" t="s">
        <v>5554</v>
      </c>
      <c r="D970" s="75">
        <v>42124</v>
      </c>
      <c r="E970" s="76">
        <v>0.66805555555555562</v>
      </c>
      <c r="F970" s="75">
        <v>42124</v>
      </c>
      <c r="G970" s="76">
        <v>0.66805555555555562</v>
      </c>
      <c r="H970" s="76">
        <v>0</v>
      </c>
      <c r="I970" s="74">
        <v>209</v>
      </c>
      <c r="J970" s="74" t="s">
        <v>2782</v>
      </c>
      <c r="K970" s="74" t="s">
        <v>8</v>
      </c>
      <c r="L970" s="225" t="s">
        <v>16</v>
      </c>
      <c r="M970" s="225" t="s">
        <v>3637</v>
      </c>
      <c r="N970" s="226">
        <v>110</v>
      </c>
      <c r="O970" s="225" t="s">
        <v>7</v>
      </c>
      <c r="P970" s="225" t="s">
        <v>2784</v>
      </c>
      <c r="Q970" s="225" t="s">
        <v>5549</v>
      </c>
      <c r="R970" s="225">
        <v>46</v>
      </c>
      <c r="S970" s="225"/>
      <c r="T970" s="225">
        <v>46</v>
      </c>
      <c r="U970" s="246"/>
      <c r="V970" s="246"/>
      <c r="W970" s="246"/>
      <c r="X970" s="246"/>
      <c r="Y970" s="246"/>
      <c r="Z970" s="246"/>
      <c r="AA970" s="246"/>
      <c r="AB970" s="246"/>
      <c r="AC970" s="246"/>
      <c r="AD970" s="246" t="s">
        <v>37</v>
      </c>
      <c r="AE970" s="246"/>
      <c r="AF970" s="246"/>
      <c r="AG970" s="246"/>
      <c r="AH970" s="222"/>
      <c r="AI970" s="229"/>
    </row>
    <row r="971" spans="1:35" ht="62.45" customHeight="1">
      <c r="A971" s="74" t="s">
        <v>3570</v>
      </c>
      <c r="B971" s="92" t="s">
        <v>21</v>
      </c>
      <c r="C971" s="92" t="s">
        <v>21</v>
      </c>
      <c r="D971" s="88">
        <v>42160</v>
      </c>
      <c r="E971" s="89">
        <v>0.20208333333333331</v>
      </c>
      <c r="F971" s="88">
        <v>42160</v>
      </c>
      <c r="G971" s="89">
        <v>0.22708333333333333</v>
      </c>
      <c r="H971" s="89">
        <v>2.4999999999999998E-2</v>
      </c>
      <c r="I971" s="68">
        <v>3</v>
      </c>
      <c r="J971" s="68"/>
      <c r="K971" s="92"/>
      <c r="L971" s="230" t="s">
        <v>9</v>
      </c>
      <c r="M971" s="230" t="s">
        <v>3696</v>
      </c>
      <c r="N971" s="221">
        <v>0.4</v>
      </c>
      <c r="O971" s="221" t="s">
        <v>2</v>
      </c>
      <c r="P971" s="230" t="s">
        <v>3696</v>
      </c>
      <c r="Q971" s="221" t="s">
        <v>6731</v>
      </c>
      <c r="R971" s="221">
        <v>0.158</v>
      </c>
      <c r="S971" s="221">
        <v>7.8E-2</v>
      </c>
      <c r="T971" s="221">
        <v>0.23599999999999999</v>
      </c>
      <c r="U971" s="230" t="s">
        <v>1</v>
      </c>
      <c r="V971" s="221" t="s">
        <v>128</v>
      </c>
      <c r="W971" s="230" t="s">
        <v>128</v>
      </c>
      <c r="X971" s="230" t="s">
        <v>128</v>
      </c>
      <c r="Y971" s="224">
        <v>2015</v>
      </c>
      <c r="Z971" s="529" t="s">
        <v>128</v>
      </c>
      <c r="AA971" s="224">
        <v>2016</v>
      </c>
      <c r="AB971" s="230" t="s">
        <v>128</v>
      </c>
      <c r="AC971" s="224">
        <v>2015</v>
      </c>
      <c r="AD971" s="230" t="s">
        <v>42</v>
      </c>
      <c r="AE971" s="230" t="s">
        <v>52</v>
      </c>
      <c r="AF971" s="230"/>
      <c r="AG971" s="529"/>
      <c r="AH971" s="222"/>
      <c r="AI971" s="229"/>
    </row>
    <row r="972" spans="1:35" ht="140.44999999999999" customHeight="1">
      <c r="A972" s="70" t="s">
        <v>1580</v>
      </c>
      <c r="B972" s="74" t="s">
        <v>19</v>
      </c>
      <c r="C972" s="74" t="s">
        <v>5350</v>
      </c>
      <c r="D972" s="75">
        <v>42124</v>
      </c>
      <c r="E972" s="76">
        <v>0.89513888888888893</v>
      </c>
      <c r="F972" s="75">
        <v>42124</v>
      </c>
      <c r="G972" s="76">
        <v>0.89513888888888893</v>
      </c>
      <c r="H972" s="76">
        <v>0</v>
      </c>
      <c r="I972" s="74">
        <v>63</v>
      </c>
      <c r="J972" s="74"/>
      <c r="K972" s="74"/>
      <c r="L972" s="225" t="s">
        <v>16</v>
      </c>
      <c r="M972" s="225" t="s">
        <v>267</v>
      </c>
      <c r="N972" s="226">
        <v>220</v>
      </c>
      <c r="O972" s="225" t="s">
        <v>7</v>
      </c>
      <c r="P972" s="225" t="s">
        <v>2786</v>
      </c>
      <c r="Q972" s="225" t="s">
        <v>2787</v>
      </c>
      <c r="R972" s="225">
        <v>16</v>
      </c>
      <c r="S972" s="225"/>
      <c r="T972" s="225">
        <v>16</v>
      </c>
      <c r="U972" s="246"/>
      <c r="V972" s="246"/>
      <c r="W972" s="246"/>
      <c r="X972" s="246"/>
      <c r="Y972" s="246"/>
      <c r="Z972" s="246"/>
      <c r="AA972" s="246"/>
      <c r="AB972" s="246"/>
      <c r="AC972" s="246"/>
      <c r="AD972" s="246" t="s">
        <v>37</v>
      </c>
      <c r="AE972" s="246"/>
      <c r="AF972" s="246"/>
      <c r="AG972" s="246"/>
      <c r="AH972" s="222"/>
      <c r="AI972" s="229"/>
    </row>
    <row r="973" spans="1:35" ht="78" customHeight="1">
      <c r="A973" s="74" t="s">
        <v>3570</v>
      </c>
      <c r="B973" s="74" t="s">
        <v>132</v>
      </c>
      <c r="C973" s="74" t="s">
        <v>26</v>
      </c>
      <c r="D973" s="75">
        <v>42160</v>
      </c>
      <c r="E973" s="76">
        <v>0.5805555555555556</v>
      </c>
      <c r="F973" s="75">
        <v>42160</v>
      </c>
      <c r="G973" s="76">
        <v>0.5805555555555556</v>
      </c>
      <c r="H973" s="76">
        <v>0</v>
      </c>
      <c r="I973" s="77">
        <v>12</v>
      </c>
      <c r="J973" s="79"/>
      <c r="K973" s="77"/>
      <c r="L973" s="227" t="s">
        <v>9</v>
      </c>
      <c r="M973" s="228" t="s">
        <v>3645</v>
      </c>
      <c r="N973" s="226">
        <v>35</v>
      </c>
      <c r="O973" s="224" t="s">
        <v>7</v>
      </c>
      <c r="P973" s="228" t="s">
        <v>3646</v>
      </c>
      <c r="Q973" s="227" t="s">
        <v>6870</v>
      </c>
      <c r="R973" s="223">
        <v>0.44</v>
      </c>
      <c r="S973" s="223">
        <v>1.25</v>
      </c>
      <c r="T973" s="223">
        <v>1.69</v>
      </c>
      <c r="U973" s="220" t="s">
        <v>28</v>
      </c>
      <c r="V973" s="220"/>
      <c r="W973" s="220" t="s">
        <v>7</v>
      </c>
      <c r="X973" s="220"/>
      <c r="Y973" s="514"/>
      <c r="Z973" s="568">
        <v>0</v>
      </c>
      <c r="AA973" s="220"/>
      <c r="AB973" s="220"/>
      <c r="AC973" s="220"/>
      <c r="AD973" s="220" t="s">
        <v>42</v>
      </c>
      <c r="AE973" s="220"/>
      <c r="AF973" s="220"/>
      <c r="AG973" s="570"/>
      <c r="AH973" s="552"/>
      <c r="AI973" s="554"/>
    </row>
    <row r="974" spans="1:35" ht="124.9" customHeight="1">
      <c r="A974" s="74" t="s">
        <v>3570</v>
      </c>
      <c r="B974" s="74" t="s">
        <v>132</v>
      </c>
      <c r="C974" s="74" t="s">
        <v>26</v>
      </c>
      <c r="D974" s="75">
        <v>42160</v>
      </c>
      <c r="E974" s="76">
        <v>0.59027777777777779</v>
      </c>
      <c r="F974" s="75">
        <v>42160</v>
      </c>
      <c r="G974" s="76">
        <v>0.59722222222222221</v>
      </c>
      <c r="H974" s="76">
        <v>6.9444444444444441E-3</v>
      </c>
      <c r="I974" s="77">
        <v>57</v>
      </c>
      <c r="J974" s="79" t="s">
        <v>2806</v>
      </c>
      <c r="K974" s="77" t="s">
        <v>20</v>
      </c>
      <c r="L974" s="227" t="s">
        <v>9</v>
      </c>
      <c r="M974" s="228" t="s">
        <v>3645</v>
      </c>
      <c r="N974" s="226">
        <v>35</v>
      </c>
      <c r="O974" s="224" t="s">
        <v>7</v>
      </c>
      <c r="P974" s="228" t="s">
        <v>3689</v>
      </c>
      <c r="Q974" s="227" t="s">
        <v>3145</v>
      </c>
      <c r="R974" s="223">
        <v>3.53</v>
      </c>
      <c r="S974" s="223">
        <v>1.72</v>
      </c>
      <c r="T974" s="223">
        <v>5.25</v>
      </c>
      <c r="U974" s="220" t="s">
        <v>28</v>
      </c>
      <c r="V974" s="220">
        <v>1996</v>
      </c>
      <c r="W974" s="220" t="s">
        <v>7</v>
      </c>
      <c r="X974" s="220"/>
      <c r="Y974" s="514">
        <v>41326</v>
      </c>
      <c r="Z974" s="220">
        <v>100</v>
      </c>
      <c r="AA974" s="220">
        <v>2015</v>
      </c>
      <c r="AB974" s="220">
        <v>0</v>
      </c>
      <c r="AC974" s="514">
        <v>42022</v>
      </c>
      <c r="AD974" s="220" t="s">
        <v>42</v>
      </c>
      <c r="AE974" s="220"/>
      <c r="AF974" s="220"/>
      <c r="AG974" s="570"/>
      <c r="AH974" s="222"/>
      <c r="AI974" s="229"/>
    </row>
    <row r="975" spans="1:35" ht="46.9" customHeight="1">
      <c r="A975" s="70" t="s">
        <v>640</v>
      </c>
      <c r="B975" s="74" t="s">
        <v>138</v>
      </c>
      <c r="C975" s="74" t="s">
        <v>138</v>
      </c>
      <c r="D975" s="75">
        <v>42058</v>
      </c>
      <c r="E975" s="76">
        <v>0.82013888888888886</v>
      </c>
      <c r="F975" s="75">
        <v>42058</v>
      </c>
      <c r="G975" s="76">
        <v>0.9159722222222223</v>
      </c>
      <c r="H975" s="76">
        <f>G975-E975</f>
        <v>9.5833333333333437E-2</v>
      </c>
      <c r="I975" s="74">
        <v>29</v>
      </c>
      <c r="J975" s="74" t="s">
        <v>1882</v>
      </c>
      <c r="K975" s="74"/>
      <c r="L975" s="225" t="s">
        <v>4</v>
      </c>
      <c r="M975" s="225" t="s">
        <v>1883</v>
      </c>
      <c r="N975" s="226" t="s">
        <v>3</v>
      </c>
      <c r="O975" s="225" t="s">
        <v>32</v>
      </c>
      <c r="P975" s="225" t="s">
        <v>943</v>
      </c>
      <c r="Q975" s="225" t="s">
        <v>944</v>
      </c>
      <c r="R975" s="225">
        <v>59</v>
      </c>
      <c r="S975" s="225"/>
      <c r="T975" s="225">
        <f>R975+S975</f>
        <v>59</v>
      </c>
      <c r="U975" s="246" t="s">
        <v>47</v>
      </c>
      <c r="V975" s="246" t="s">
        <v>1884</v>
      </c>
      <c r="W975" s="246" t="s">
        <v>1885</v>
      </c>
      <c r="X975" s="246" t="s">
        <v>411</v>
      </c>
      <c r="Y975" s="246" t="s">
        <v>1884</v>
      </c>
      <c r="Z975" s="246">
        <v>100</v>
      </c>
      <c r="AA975" s="246" t="s">
        <v>1884</v>
      </c>
      <c r="AB975" s="246">
        <v>0</v>
      </c>
      <c r="AC975" s="246" t="s">
        <v>1884</v>
      </c>
      <c r="AD975" s="246" t="s">
        <v>41</v>
      </c>
      <c r="AE975" s="246"/>
      <c r="AF975" s="246"/>
      <c r="AG975" s="246"/>
      <c r="AH975" s="222"/>
      <c r="AI975" s="229"/>
    </row>
    <row r="976" spans="1:35" ht="108" customHeight="1">
      <c r="A976" s="70" t="s">
        <v>1580</v>
      </c>
      <c r="B976" s="74" t="s">
        <v>15</v>
      </c>
      <c r="C976" s="74" t="s">
        <v>15</v>
      </c>
      <c r="D976" s="75">
        <v>42124</v>
      </c>
      <c r="E976" s="76">
        <v>0.49444444444444446</v>
      </c>
      <c r="F976" s="75">
        <v>42124</v>
      </c>
      <c r="G976" s="76">
        <v>0.49444444444444446</v>
      </c>
      <c r="H976" s="76">
        <v>0</v>
      </c>
      <c r="I976" s="74">
        <v>2</v>
      </c>
      <c r="J976" s="74" t="s">
        <v>143</v>
      </c>
      <c r="K976" s="74" t="s">
        <v>8</v>
      </c>
      <c r="L976" s="225" t="s">
        <v>29</v>
      </c>
      <c r="M976" s="225" t="s">
        <v>6422</v>
      </c>
      <c r="N976" s="226" t="s">
        <v>3</v>
      </c>
      <c r="O976" s="225" t="s">
        <v>7</v>
      </c>
      <c r="P976" s="225" t="s">
        <v>6423</v>
      </c>
      <c r="Q976" s="225" t="s">
        <v>6424</v>
      </c>
      <c r="R976" s="225"/>
      <c r="S976" s="225">
        <v>0.56999999999999995</v>
      </c>
      <c r="T976" s="225">
        <f>SUM(R976:S976)</f>
        <v>0.56999999999999995</v>
      </c>
      <c r="U976" s="246" t="s">
        <v>46</v>
      </c>
      <c r="V976" s="246">
        <v>1988</v>
      </c>
      <c r="W976" s="246" t="s">
        <v>1983</v>
      </c>
      <c r="X976" s="246"/>
      <c r="Y976" s="246" t="s">
        <v>6425</v>
      </c>
      <c r="Z976" s="246">
        <v>100</v>
      </c>
      <c r="AA976" s="246" t="s">
        <v>1612</v>
      </c>
      <c r="AB976" s="246">
        <v>0</v>
      </c>
      <c r="AC976" s="246"/>
      <c r="AD976" s="246" t="s">
        <v>27</v>
      </c>
      <c r="AE976" s="246" t="s">
        <v>53</v>
      </c>
      <c r="AF976" s="246"/>
      <c r="AG976" s="246" t="s">
        <v>6426</v>
      </c>
      <c r="AH976" s="222"/>
      <c r="AI976" s="229"/>
    </row>
    <row r="977" spans="1:35" ht="46.9" customHeight="1">
      <c r="A977" s="70" t="s">
        <v>1580</v>
      </c>
      <c r="B977" s="74" t="s">
        <v>18</v>
      </c>
      <c r="C977" s="74" t="s">
        <v>18</v>
      </c>
      <c r="D977" s="75">
        <v>42124</v>
      </c>
      <c r="E977" s="76">
        <v>42124.291666666664</v>
      </c>
      <c r="F977" s="75">
        <v>42124</v>
      </c>
      <c r="G977" s="76">
        <v>42124.930555555555</v>
      </c>
      <c r="H977" s="76">
        <f>G977-E977</f>
        <v>0.63888888889050577</v>
      </c>
      <c r="I977" s="74">
        <v>1</v>
      </c>
      <c r="J977" s="74"/>
      <c r="K977" s="74"/>
      <c r="L977" s="225" t="s">
        <v>4</v>
      </c>
      <c r="M977" s="225" t="s">
        <v>2792</v>
      </c>
      <c r="N977" s="226">
        <v>0.4</v>
      </c>
      <c r="O977" s="225" t="s">
        <v>25</v>
      </c>
      <c r="P977" s="225" t="s">
        <v>2792</v>
      </c>
      <c r="Q977" s="225" t="s">
        <v>7054</v>
      </c>
      <c r="R977" s="225">
        <v>0.1</v>
      </c>
      <c r="S977" s="225"/>
      <c r="T977" s="225">
        <f>R977+S977</f>
        <v>0.1</v>
      </c>
      <c r="U977" s="246"/>
      <c r="V977" s="246"/>
      <c r="W977" s="246"/>
      <c r="X977" s="246"/>
      <c r="Y977" s="246"/>
      <c r="Z977" s="246"/>
      <c r="AA977" s="246"/>
      <c r="AB977" s="246"/>
      <c r="AC977" s="246"/>
      <c r="AD977" s="246" t="s">
        <v>0</v>
      </c>
      <c r="AE977" s="246"/>
      <c r="AF977" s="246"/>
      <c r="AG977" s="246"/>
      <c r="AH977" s="222"/>
      <c r="AI977" s="229"/>
    </row>
    <row r="978" spans="1:35" ht="108" customHeight="1">
      <c r="A978" s="70" t="s">
        <v>1580</v>
      </c>
      <c r="B978" s="74" t="s">
        <v>18</v>
      </c>
      <c r="C978" s="74" t="s">
        <v>18</v>
      </c>
      <c r="D978" s="75">
        <v>42124</v>
      </c>
      <c r="E978" s="76">
        <v>42124.458333333336</v>
      </c>
      <c r="F978" s="75">
        <v>42124</v>
      </c>
      <c r="G978" s="76">
        <v>42124.645833333336</v>
      </c>
      <c r="H978" s="76">
        <f>G978-E978</f>
        <v>0.1875</v>
      </c>
      <c r="I978" s="74">
        <v>1</v>
      </c>
      <c r="J978" s="74"/>
      <c r="K978" s="74"/>
      <c r="L978" s="225" t="s">
        <v>4</v>
      </c>
      <c r="M978" s="225" t="s">
        <v>7</v>
      </c>
      <c r="N978" s="226">
        <v>0.4</v>
      </c>
      <c r="O978" s="225" t="s">
        <v>7</v>
      </c>
      <c r="P978" s="225" t="s">
        <v>7055</v>
      </c>
      <c r="Q978" s="225" t="s">
        <v>7056</v>
      </c>
      <c r="R978" s="225">
        <v>0.2</v>
      </c>
      <c r="S978" s="225"/>
      <c r="T978" s="225">
        <f>R978+S978</f>
        <v>0.2</v>
      </c>
      <c r="U978" s="246"/>
      <c r="V978" s="246"/>
      <c r="W978" s="246"/>
      <c r="X978" s="246"/>
      <c r="Y978" s="246"/>
      <c r="Z978" s="246"/>
      <c r="AA978" s="246"/>
      <c r="AB978" s="246"/>
      <c r="AC978" s="246"/>
      <c r="AD978" s="246" t="s">
        <v>0</v>
      </c>
      <c r="AE978" s="246"/>
      <c r="AF978" s="246"/>
      <c r="AG978" s="246"/>
      <c r="AH978" s="222"/>
      <c r="AI978" s="229"/>
    </row>
    <row r="979" spans="1:35" ht="93.6" customHeight="1">
      <c r="A979" s="70" t="s">
        <v>1580</v>
      </c>
      <c r="B979" s="74" t="s">
        <v>18</v>
      </c>
      <c r="C979" s="74" t="s">
        <v>18</v>
      </c>
      <c r="D979" s="75">
        <v>42124</v>
      </c>
      <c r="E979" s="76">
        <v>42124.708333333336</v>
      </c>
      <c r="F979" s="75">
        <v>42124</v>
      </c>
      <c r="G979" s="76">
        <v>42124.8125</v>
      </c>
      <c r="H979" s="76">
        <f>G979-E979</f>
        <v>0.10416666666424135</v>
      </c>
      <c r="I979" s="74">
        <v>3</v>
      </c>
      <c r="J979" s="74"/>
      <c r="K979" s="74"/>
      <c r="L979" s="225" t="s">
        <v>9</v>
      </c>
      <c r="M979" s="225" t="s">
        <v>7</v>
      </c>
      <c r="N979" s="226">
        <v>0.4</v>
      </c>
      <c r="O979" s="225" t="s">
        <v>7</v>
      </c>
      <c r="P979" s="225" t="s">
        <v>338</v>
      </c>
      <c r="Q979" s="225" t="s">
        <v>7053</v>
      </c>
      <c r="R979" s="225">
        <v>0.2</v>
      </c>
      <c r="S979" s="225"/>
      <c r="T979" s="225">
        <f>R979+S979</f>
        <v>0.2</v>
      </c>
      <c r="U979" s="246"/>
      <c r="V979" s="246"/>
      <c r="W979" s="246"/>
      <c r="X979" s="246"/>
      <c r="Y979" s="246"/>
      <c r="Z979" s="246"/>
      <c r="AA979" s="246"/>
      <c r="AB979" s="246"/>
      <c r="AC979" s="246"/>
      <c r="AD979" s="246" t="s">
        <v>54</v>
      </c>
      <c r="AE979" s="246"/>
      <c r="AF979" s="246"/>
      <c r="AG979" s="246"/>
      <c r="AH979" s="222"/>
      <c r="AI979" s="229"/>
    </row>
    <row r="980" spans="1:35" ht="54" customHeight="1">
      <c r="A980" s="69" t="s">
        <v>4982</v>
      </c>
      <c r="B980" s="134" t="s">
        <v>1412</v>
      </c>
      <c r="C980" s="134" t="s">
        <v>1423</v>
      </c>
      <c r="D980" s="93">
        <v>42205</v>
      </c>
      <c r="E980" s="109">
        <v>0.75763888888888886</v>
      </c>
      <c r="F980" s="88">
        <v>42205</v>
      </c>
      <c r="G980" s="109">
        <v>0.75763888888888886</v>
      </c>
      <c r="H980" s="109">
        <v>0</v>
      </c>
      <c r="I980" s="169">
        <v>16</v>
      </c>
      <c r="J980" s="169" t="s">
        <v>7480</v>
      </c>
      <c r="K980" s="169"/>
      <c r="L980" s="232" t="s">
        <v>4</v>
      </c>
      <c r="M980" s="232" t="s">
        <v>7481</v>
      </c>
      <c r="N980" s="232">
        <v>35</v>
      </c>
      <c r="O980" s="232" t="s">
        <v>13</v>
      </c>
      <c r="P980" s="232" t="s">
        <v>7482</v>
      </c>
      <c r="Q980" s="232" t="s">
        <v>7483</v>
      </c>
      <c r="R980" s="235">
        <v>1</v>
      </c>
      <c r="S980" s="235">
        <v>5</v>
      </c>
      <c r="T980" s="235">
        <v>6</v>
      </c>
      <c r="U980" s="220"/>
      <c r="V980" s="220"/>
      <c r="W980" s="220"/>
      <c r="X980" s="220"/>
      <c r="Y980" s="220"/>
      <c r="Z980" s="220"/>
      <c r="AA980" s="220"/>
      <c r="AB980" s="220"/>
      <c r="AC980" s="220"/>
      <c r="AD980" s="221" t="s">
        <v>22</v>
      </c>
      <c r="AE980" s="220"/>
      <c r="AF980" s="220"/>
      <c r="AG980" s="570"/>
      <c r="AH980" s="222"/>
      <c r="AI980" s="229"/>
    </row>
    <row r="981" spans="1:35" ht="54" customHeight="1">
      <c r="A981" s="74" t="s">
        <v>3570</v>
      </c>
      <c r="B981" s="74" t="s">
        <v>132</v>
      </c>
      <c r="C981" s="74" t="s">
        <v>26</v>
      </c>
      <c r="D981" s="75">
        <v>42160</v>
      </c>
      <c r="E981" s="76">
        <v>0.73541666666666661</v>
      </c>
      <c r="F981" s="75">
        <v>42160</v>
      </c>
      <c r="G981" s="76">
        <v>0.73541666666666661</v>
      </c>
      <c r="H981" s="76">
        <v>0</v>
      </c>
      <c r="I981" s="77">
        <v>62</v>
      </c>
      <c r="J981" s="79"/>
      <c r="K981" s="77"/>
      <c r="L981" s="227" t="s">
        <v>9</v>
      </c>
      <c r="M981" s="228" t="s">
        <v>3690</v>
      </c>
      <c r="N981" s="226">
        <v>35</v>
      </c>
      <c r="O981" s="224" t="s">
        <v>7</v>
      </c>
      <c r="P981" s="228" t="s">
        <v>3691</v>
      </c>
      <c r="Q981" s="227" t="s">
        <v>3505</v>
      </c>
      <c r="R981" s="223">
        <v>1.19</v>
      </c>
      <c r="S981" s="223">
        <v>3.87</v>
      </c>
      <c r="T981" s="223">
        <v>5.0599999999999996</v>
      </c>
      <c r="U981" s="220" t="s">
        <v>28</v>
      </c>
      <c r="V981" s="220">
        <v>1990</v>
      </c>
      <c r="W981" s="220" t="s">
        <v>7</v>
      </c>
      <c r="X981" s="220"/>
      <c r="Y981" s="514">
        <v>40943</v>
      </c>
      <c r="Z981" s="220">
        <v>100</v>
      </c>
      <c r="AA981" s="220">
        <v>2015</v>
      </c>
      <c r="AB981" s="220">
        <v>0</v>
      </c>
      <c r="AC981" s="514">
        <v>42036</v>
      </c>
      <c r="AD981" s="220" t="s">
        <v>42</v>
      </c>
      <c r="AE981" s="220"/>
      <c r="AF981" s="220"/>
      <c r="AG981" s="570"/>
      <c r="AH981" s="222"/>
      <c r="AI981" s="229"/>
    </row>
    <row r="982" spans="1:35" ht="72" customHeight="1">
      <c r="A982" s="74" t="s">
        <v>3570</v>
      </c>
      <c r="B982" s="74" t="s">
        <v>132</v>
      </c>
      <c r="C982" s="74" t="s">
        <v>26</v>
      </c>
      <c r="D982" s="75">
        <v>42160</v>
      </c>
      <c r="E982" s="76">
        <v>0.82361111111111107</v>
      </c>
      <c r="F982" s="75">
        <v>42160</v>
      </c>
      <c r="G982" s="76">
        <v>0.82361111111111107</v>
      </c>
      <c r="H982" s="76">
        <v>0</v>
      </c>
      <c r="I982" s="77">
        <v>73</v>
      </c>
      <c r="J982" s="79"/>
      <c r="K982" s="77"/>
      <c r="L982" s="227" t="s">
        <v>9</v>
      </c>
      <c r="M982" s="228" t="s">
        <v>3690</v>
      </c>
      <c r="N982" s="226">
        <v>35</v>
      </c>
      <c r="O982" s="224" t="s">
        <v>7</v>
      </c>
      <c r="P982" s="228" t="s">
        <v>3691</v>
      </c>
      <c r="Q982" s="227" t="s">
        <v>3505</v>
      </c>
      <c r="R982" s="223">
        <v>1.23</v>
      </c>
      <c r="S982" s="223">
        <v>11.1</v>
      </c>
      <c r="T982" s="223">
        <v>1.23</v>
      </c>
      <c r="U982" s="220" t="s">
        <v>28</v>
      </c>
      <c r="V982" s="220">
        <v>1990</v>
      </c>
      <c r="W982" s="220" t="s">
        <v>7</v>
      </c>
      <c r="X982" s="220"/>
      <c r="Y982" s="514">
        <v>40943</v>
      </c>
      <c r="Z982" s="220">
        <v>100</v>
      </c>
      <c r="AA982" s="220">
        <v>2015</v>
      </c>
      <c r="AB982" s="220">
        <v>0</v>
      </c>
      <c r="AC982" s="514">
        <v>42036</v>
      </c>
      <c r="AD982" s="220" t="s">
        <v>42</v>
      </c>
      <c r="AE982" s="220"/>
      <c r="AF982" s="220"/>
      <c r="AG982" s="570"/>
      <c r="AH982" s="222"/>
      <c r="AI982" s="229"/>
    </row>
    <row r="983" spans="1:35" ht="198" customHeight="1">
      <c r="A983" s="70" t="s">
        <v>1580</v>
      </c>
      <c r="B983" s="74" t="s">
        <v>12</v>
      </c>
      <c r="C983" s="74" t="s">
        <v>127</v>
      </c>
      <c r="D983" s="75">
        <v>42124</v>
      </c>
      <c r="E983" s="76">
        <v>0.63888888888888895</v>
      </c>
      <c r="F983" s="75">
        <v>42124</v>
      </c>
      <c r="G983" s="76">
        <v>0.66875000000000007</v>
      </c>
      <c r="H983" s="76">
        <f>G983-E983</f>
        <v>2.9861111111111116E-2</v>
      </c>
      <c r="I983" s="74">
        <v>1</v>
      </c>
      <c r="J983" s="74" t="s">
        <v>150</v>
      </c>
      <c r="K983" s="74" t="s">
        <v>178</v>
      </c>
      <c r="L983" s="225" t="s">
        <v>4</v>
      </c>
      <c r="M983" s="225" t="s">
        <v>2793</v>
      </c>
      <c r="N983" s="226" t="s">
        <v>3</v>
      </c>
      <c r="O983" s="225" t="s">
        <v>39</v>
      </c>
      <c r="P983" s="225" t="s">
        <v>2794</v>
      </c>
      <c r="Q983" s="225" t="s">
        <v>2795</v>
      </c>
      <c r="R983" s="225">
        <v>1.03</v>
      </c>
      <c r="S983" s="225">
        <v>1.8</v>
      </c>
      <c r="T983" s="225">
        <f>R983+S983</f>
        <v>2.83</v>
      </c>
      <c r="U983" s="246" t="s">
        <v>28</v>
      </c>
      <c r="V983" s="246" t="s">
        <v>5300</v>
      </c>
      <c r="W983" s="246" t="s">
        <v>606</v>
      </c>
      <c r="X983" s="246" t="s">
        <v>762</v>
      </c>
      <c r="Y983" s="246" t="s">
        <v>5301</v>
      </c>
      <c r="Z983" s="246">
        <v>1</v>
      </c>
      <c r="AA983" s="246" t="s">
        <v>5302</v>
      </c>
      <c r="AB983" s="246">
        <v>5</v>
      </c>
      <c r="AC983" s="246" t="s">
        <v>128</v>
      </c>
      <c r="AD983" s="246" t="s">
        <v>40</v>
      </c>
      <c r="AE983" s="246"/>
      <c r="AF983" s="246"/>
      <c r="AG983" s="246"/>
      <c r="AH983" s="222"/>
      <c r="AI983" s="229"/>
    </row>
    <row r="984" spans="1:35" ht="36" customHeight="1">
      <c r="A984" s="70" t="s">
        <v>1580</v>
      </c>
      <c r="B984" s="74" t="s">
        <v>5</v>
      </c>
      <c r="C984" s="74" t="s">
        <v>5</v>
      </c>
      <c r="D984" s="75">
        <v>42124</v>
      </c>
      <c r="E984" s="76">
        <v>0.10555555555555556</v>
      </c>
      <c r="F984" s="75">
        <v>42124</v>
      </c>
      <c r="G984" s="76">
        <v>0.10555555555555556</v>
      </c>
      <c r="H984" s="76">
        <v>0</v>
      </c>
      <c r="I984" s="74">
        <v>15</v>
      </c>
      <c r="J984" s="74" t="s">
        <v>150</v>
      </c>
      <c r="K984" s="74" t="s">
        <v>8</v>
      </c>
      <c r="L984" s="225" t="s">
        <v>9</v>
      </c>
      <c r="M984" s="225" t="s">
        <v>3007</v>
      </c>
      <c r="N984" s="226" t="s">
        <v>3</v>
      </c>
      <c r="O984" s="225" t="s">
        <v>7</v>
      </c>
      <c r="P984" s="225" t="s">
        <v>3008</v>
      </c>
      <c r="Q984" s="225" t="s">
        <v>3009</v>
      </c>
      <c r="R984" s="225"/>
      <c r="S984" s="225">
        <v>14</v>
      </c>
      <c r="T984" s="225">
        <v>14</v>
      </c>
      <c r="U984" s="246" t="s">
        <v>28</v>
      </c>
      <c r="V984" s="246">
        <v>1988</v>
      </c>
      <c r="W984" s="246" t="s">
        <v>587</v>
      </c>
      <c r="X984" s="246" t="s">
        <v>1324</v>
      </c>
      <c r="Y984" s="246" t="s">
        <v>3010</v>
      </c>
      <c r="Z984" s="246"/>
      <c r="AA984" s="246" t="s">
        <v>3011</v>
      </c>
      <c r="AB984" s="246" t="s">
        <v>3012</v>
      </c>
      <c r="AC984" s="246"/>
      <c r="AD984" s="246" t="s">
        <v>40</v>
      </c>
      <c r="AE984" s="246"/>
      <c r="AF984" s="246"/>
      <c r="AG984" s="246"/>
      <c r="AH984" s="222"/>
      <c r="AI984" s="229"/>
    </row>
    <row r="985" spans="1:35" ht="90" customHeight="1">
      <c r="A985" s="69" t="s">
        <v>3570</v>
      </c>
      <c r="B985" s="74" t="s">
        <v>1412</v>
      </c>
      <c r="C985" s="74" t="s">
        <v>1420</v>
      </c>
      <c r="D985" s="75">
        <v>42160</v>
      </c>
      <c r="E985" s="76">
        <v>0.6743055555555556</v>
      </c>
      <c r="F985" s="75">
        <v>42160</v>
      </c>
      <c r="G985" s="76">
        <v>0.6743055555555556</v>
      </c>
      <c r="H985" s="76">
        <v>0</v>
      </c>
      <c r="I985" s="77">
        <v>4</v>
      </c>
      <c r="J985" s="79" t="s">
        <v>1421</v>
      </c>
      <c r="K985" s="77"/>
      <c r="L985" s="227" t="s">
        <v>9</v>
      </c>
      <c r="M985" s="228" t="s">
        <v>3701</v>
      </c>
      <c r="N985" s="226" t="s">
        <v>3</v>
      </c>
      <c r="O985" s="224" t="s">
        <v>7</v>
      </c>
      <c r="P985" s="228" t="s">
        <v>3702</v>
      </c>
      <c r="Q985" s="227" t="s">
        <v>3703</v>
      </c>
      <c r="R985" s="223"/>
      <c r="S985" s="223">
        <v>4</v>
      </c>
      <c r="T985" s="223">
        <v>4</v>
      </c>
      <c r="U985" s="222"/>
      <c r="V985" s="222"/>
      <c r="W985" s="222"/>
      <c r="X985" s="222"/>
      <c r="Y985" s="222"/>
      <c r="Z985" s="222"/>
      <c r="AA985" s="222"/>
      <c r="AB985" s="222"/>
      <c r="AC985" s="222"/>
      <c r="AD985" s="220" t="s">
        <v>42</v>
      </c>
      <c r="AE985" s="222"/>
      <c r="AF985" s="222"/>
      <c r="AG985" s="222"/>
      <c r="AH985" s="222"/>
      <c r="AI985" s="229"/>
    </row>
    <row r="986" spans="1:35" ht="144" customHeight="1">
      <c r="A986" s="70" t="s">
        <v>2819</v>
      </c>
      <c r="B986" s="74" t="s">
        <v>81</v>
      </c>
      <c r="C986" s="74" t="s">
        <v>81</v>
      </c>
      <c r="D986" s="75">
        <v>42125</v>
      </c>
      <c r="E986" s="76">
        <v>0.56111111111111112</v>
      </c>
      <c r="F986" s="75">
        <v>42125</v>
      </c>
      <c r="G986" s="76">
        <v>0.66666666666666663</v>
      </c>
      <c r="H986" s="76">
        <v>0.10555555555555556</v>
      </c>
      <c r="I986" s="74">
        <v>4</v>
      </c>
      <c r="J986" s="74"/>
      <c r="K986" s="74"/>
      <c r="L986" s="225" t="s">
        <v>4</v>
      </c>
      <c r="M986" s="225" t="s">
        <v>2809</v>
      </c>
      <c r="N986" s="226">
        <v>0.4</v>
      </c>
      <c r="O986" s="225" t="s">
        <v>25</v>
      </c>
      <c r="P986" s="225" t="s">
        <v>2810</v>
      </c>
      <c r="Q986" s="225" t="s">
        <v>7144</v>
      </c>
      <c r="R986" s="225">
        <v>0.8</v>
      </c>
      <c r="S986" s="225">
        <v>1.8</v>
      </c>
      <c r="T986" s="225">
        <v>2.6</v>
      </c>
      <c r="U986" s="246" t="s">
        <v>45</v>
      </c>
      <c r="V986" s="246">
        <v>1990</v>
      </c>
      <c r="W986" s="246" t="s">
        <v>7263</v>
      </c>
      <c r="X986" s="246"/>
      <c r="Y986" s="246">
        <v>41485</v>
      </c>
      <c r="Z986" s="246">
        <v>1</v>
      </c>
      <c r="AA986" s="246" t="s">
        <v>5205</v>
      </c>
      <c r="AB986" s="246">
        <v>0</v>
      </c>
      <c r="AC986" s="246">
        <v>42064</v>
      </c>
      <c r="AD986" s="246" t="s">
        <v>17</v>
      </c>
      <c r="AE986" s="246"/>
      <c r="AF986" s="246"/>
      <c r="AG986" s="246"/>
      <c r="AH986" s="222"/>
      <c r="AI986" s="229"/>
    </row>
    <row r="987" spans="1:35" ht="90" customHeight="1">
      <c r="A987" s="70" t="s">
        <v>2819</v>
      </c>
      <c r="B987" s="74" t="s">
        <v>18</v>
      </c>
      <c r="C987" s="74" t="s">
        <v>18</v>
      </c>
      <c r="D987" s="75">
        <v>42125</v>
      </c>
      <c r="E987" s="76">
        <v>42125.291678240741</v>
      </c>
      <c r="F987" s="75">
        <v>42125</v>
      </c>
      <c r="G987" s="76">
        <v>42125.6875</v>
      </c>
      <c r="H987" s="76">
        <f>G987-E987</f>
        <v>0.395821759258979</v>
      </c>
      <c r="I987" s="74">
        <v>2</v>
      </c>
      <c r="J987" s="74"/>
      <c r="K987" s="74"/>
      <c r="L987" s="225" t="s">
        <v>9</v>
      </c>
      <c r="M987" s="225" t="s">
        <v>7</v>
      </c>
      <c r="N987" s="226">
        <v>0.4</v>
      </c>
      <c r="O987" s="225" t="s">
        <v>7</v>
      </c>
      <c r="P987" s="225" t="s">
        <v>351</v>
      </c>
      <c r="Q987" s="225" t="s">
        <v>7061</v>
      </c>
      <c r="R987" s="225">
        <v>0.7</v>
      </c>
      <c r="S987" s="225"/>
      <c r="T987" s="225">
        <f>R987+S987</f>
        <v>0.7</v>
      </c>
      <c r="U987" s="246"/>
      <c r="V987" s="246"/>
      <c r="W987" s="246"/>
      <c r="X987" s="246"/>
      <c r="Y987" s="246"/>
      <c r="Z987" s="246"/>
      <c r="AA987" s="246"/>
      <c r="AB987" s="246"/>
      <c r="AC987" s="246"/>
      <c r="AD987" s="246" t="s">
        <v>54</v>
      </c>
      <c r="AE987" s="246"/>
      <c r="AF987" s="246"/>
      <c r="AG987" s="246"/>
      <c r="AH987" s="222"/>
      <c r="AI987" s="229"/>
    </row>
    <row r="988" spans="1:35" ht="54" customHeight="1">
      <c r="A988" s="70" t="s">
        <v>2819</v>
      </c>
      <c r="B988" s="74" t="s">
        <v>18</v>
      </c>
      <c r="C988" s="74" t="s">
        <v>18</v>
      </c>
      <c r="D988" s="75">
        <v>42125</v>
      </c>
      <c r="E988" s="76">
        <v>42125.395833333336</v>
      </c>
      <c r="F988" s="75">
        <v>42125</v>
      </c>
      <c r="G988" s="76">
        <v>42125.451388888891</v>
      </c>
      <c r="H988" s="76">
        <f>G988-E988</f>
        <v>5.5555555554747116E-2</v>
      </c>
      <c r="I988" s="74">
        <v>5</v>
      </c>
      <c r="J988" s="74"/>
      <c r="K988" s="74"/>
      <c r="L988" s="225" t="s">
        <v>9</v>
      </c>
      <c r="M988" s="225" t="s">
        <v>7</v>
      </c>
      <c r="N988" s="226">
        <v>0.4</v>
      </c>
      <c r="O988" s="225" t="s">
        <v>7</v>
      </c>
      <c r="P988" s="225" t="s">
        <v>338</v>
      </c>
      <c r="Q988" s="225" t="s">
        <v>7057</v>
      </c>
      <c r="R988" s="225">
        <v>0.2</v>
      </c>
      <c r="S988" s="225"/>
      <c r="T988" s="225">
        <f>R988+S988</f>
        <v>0.2</v>
      </c>
      <c r="U988" s="246"/>
      <c r="V988" s="246"/>
      <c r="W988" s="246"/>
      <c r="X988" s="246"/>
      <c r="Y988" s="246"/>
      <c r="Z988" s="246"/>
      <c r="AA988" s="246"/>
      <c r="AB988" s="246"/>
      <c r="AC988" s="246"/>
      <c r="AD988" s="246" t="s">
        <v>54</v>
      </c>
      <c r="AE988" s="246"/>
      <c r="AF988" s="246"/>
      <c r="AG988" s="246"/>
      <c r="AH988" s="222"/>
      <c r="AI988" s="229"/>
    </row>
    <row r="989" spans="1:35" ht="72" customHeight="1">
      <c r="A989" s="70" t="s">
        <v>2819</v>
      </c>
      <c r="B989" s="74" t="s">
        <v>18</v>
      </c>
      <c r="C989" s="74" t="s">
        <v>18</v>
      </c>
      <c r="D989" s="75">
        <v>42125</v>
      </c>
      <c r="E989" s="76">
        <v>42125.443055555559</v>
      </c>
      <c r="F989" s="75">
        <v>42125</v>
      </c>
      <c r="G989" s="76">
        <v>42125.448611111111</v>
      </c>
      <c r="H989" s="76">
        <f>G989-E989</f>
        <v>5.5555555518367328E-3</v>
      </c>
      <c r="I989" s="74">
        <v>18</v>
      </c>
      <c r="J989" s="74"/>
      <c r="K989" s="74"/>
      <c r="L989" s="225" t="s">
        <v>9</v>
      </c>
      <c r="M989" s="225" t="s">
        <v>7059</v>
      </c>
      <c r="N989" s="226" t="s">
        <v>3</v>
      </c>
      <c r="O989" s="225" t="s">
        <v>7</v>
      </c>
      <c r="P989" s="225" t="s">
        <v>7059</v>
      </c>
      <c r="Q989" s="225" t="s">
        <v>7060</v>
      </c>
      <c r="R989" s="225">
        <v>0.1</v>
      </c>
      <c r="S989" s="225"/>
      <c r="T989" s="225">
        <f>R989+S989</f>
        <v>0.1</v>
      </c>
      <c r="U989" s="246"/>
      <c r="V989" s="246"/>
      <c r="W989" s="246"/>
      <c r="X989" s="246"/>
      <c r="Y989" s="246"/>
      <c r="Z989" s="246"/>
      <c r="AA989" s="246"/>
      <c r="AB989" s="246"/>
      <c r="AC989" s="246"/>
      <c r="AD989" s="246" t="s">
        <v>30</v>
      </c>
      <c r="AE989" s="246"/>
      <c r="AF989" s="246"/>
      <c r="AG989" s="246"/>
      <c r="AH989" s="222"/>
      <c r="AI989" s="229"/>
    </row>
    <row r="990" spans="1:35" ht="70.150000000000006" customHeight="1">
      <c r="A990" s="70" t="s">
        <v>2819</v>
      </c>
      <c r="B990" s="74" t="s">
        <v>18</v>
      </c>
      <c r="C990" s="74" t="s">
        <v>18</v>
      </c>
      <c r="D990" s="75">
        <v>42125</v>
      </c>
      <c r="E990" s="76">
        <v>42125.465277777781</v>
      </c>
      <c r="F990" s="75">
        <v>42125</v>
      </c>
      <c r="G990" s="76">
        <v>42125.604166666664</v>
      </c>
      <c r="H990" s="76">
        <f>G990-E990</f>
        <v>0.13888888888322981</v>
      </c>
      <c r="I990" s="74">
        <v>28</v>
      </c>
      <c r="J990" s="74"/>
      <c r="K990" s="74"/>
      <c r="L990" s="225" t="s">
        <v>4</v>
      </c>
      <c r="M990" s="225" t="s">
        <v>7062</v>
      </c>
      <c r="N990" s="226" t="s">
        <v>3</v>
      </c>
      <c r="O990" s="225" t="s">
        <v>7</v>
      </c>
      <c r="P990" s="225" t="s">
        <v>435</v>
      </c>
      <c r="Q990" s="225" t="s">
        <v>7063</v>
      </c>
      <c r="R990" s="225">
        <v>24.7</v>
      </c>
      <c r="S990" s="225"/>
      <c r="T990" s="225">
        <f>R990+S990</f>
        <v>24.7</v>
      </c>
      <c r="U990" s="246"/>
      <c r="V990" s="246"/>
      <c r="W990" s="246"/>
      <c r="X990" s="246"/>
      <c r="Y990" s="246"/>
      <c r="Z990" s="246"/>
      <c r="AA990" s="246"/>
      <c r="AB990" s="246"/>
      <c r="AC990" s="246"/>
      <c r="AD990" s="246" t="s">
        <v>0</v>
      </c>
      <c r="AE990" s="246"/>
      <c r="AF990" s="246"/>
      <c r="AG990" s="246"/>
      <c r="AH990" s="222"/>
      <c r="AI990" s="229"/>
    </row>
    <row r="991" spans="1:35" ht="234" customHeight="1">
      <c r="A991" s="70" t="s">
        <v>2819</v>
      </c>
      <c r="B991" s="74" t="s">
        <v>18</v>
      </c>
      <c r="C991" s="74" t="s">
        <v>18</v>
      </c>
      <c r="D991" s="75">
        <v>42125</v>
      </c>
      <c r="E991" s="76">
        <v>42125.5</v>
      </c>
      <c r="F991" s="75">
        <v>42125</v>
      </c>
      <c r="G991" s="76">
        <v>42125.583333333336</v>
      </c>
      <c r="H991" s="76">
        <f>G991-E991</f>
        <v>8.3333333335758653E-2</v>
      </c>
      <c r="I991" s="74">
        <v>1</v>
      </c>
      <c r="J991" s="74"/>
      <c r="K991" s="74"/>
      <c r="L991" s="225" t="s">
        <v>11</v>
      </c>
      <c r="M991" s="225" t="s">
        <v>337</v>
      </c>
      <c r="N991" s="226">
        <v>0.4</v>
      </c>
      <c r="O991" s="225" t="s">
        <v>2</v>
      </c>
      <c r="P991" s="225" t="s">
        <v>7058</v>
      </c>
      <c r="Q991" s="225" t="s">
        <v>4143</v>
      </c>
      <c r="R991" s="225">
        <v>0.1</v>
      </c>
      <c r="S991" s="225"/>
      <c r="T991" s="225">
        <f>R991+S991</f>
        <v>0.1</v>
      </c>
      <c r="U991" s="246"/>
      <c r="V991" s="246"/>
      <c r="W991" s="246"/>
      <c r="X991" s="246"/>
      <c r="Y991" s="246"/>
      <c r="Z991" s="246"/>
      <c r="AA991" s="246"/>
      <c r="AB991" s="246"/>
      <c r="AC991" s="246"/>
      <c r="AD991" s="246" t="s">
        <v>17</v>
      </c>
      <c r="AE991" s="246"/>
      <c r="AF991" s="246"/>
      <c r="AG991" s="246"/>
      <c r="AH991" s="222"/>
      <c r="AI991" s="229"/>
    </row>
    <row r="992" spans="1:35" ht="109.15" customHeight="1">
      <c r="A992" s="70" t="s">
        <v>640</v>
      </c>
      <c r="B992" s="74" t="s">
        <v>81</v>
      </c>
      <c r="C992" s="74" t="s">
        <v>81</v>
      </c>
      <c r="D992" s="75">
        <v>42063</v>
      </c>
      <c r="E992" s="76">
        <v>9.375E-2</v>
      </c>
      <c r="F992" s="75">
        <v>42063</v>
      </c>
      <c r="G992" s="76">
        <v>0.52083333333333337</v>
      </c>
      <c r="H992" s="76">
        <v>0.42708333333333331</v>
      </c>
      <c r="I992" s="74">
        <v>2</v>
      </c>
      <c r="J992" s="74"/>
      <c r="K992" s="74"/>
      <c r="L992" s="225" t="s">
        <v>4</v>
      </c>
      <c r="M992" s="225" t="s">
        <v>1013</v>
      </c>
      <c r="N992" s="226" t="s">
        <v>3</v>
      </c>
      <c r="O992" s="225" t="s">
        <v>25</v>
      </c>
      <c r="P992" s="225" t="s">
        <v>1013</v>
      </c>
      <c r="Q992" s="225" t="s">
        <v>1073</v>
      </c>
      <c r="R992" s="225">
        <v>5.9</v>
      </c>
      <c r="S992" s="225"/>
      <c r="T992" s="225">
        <v>5.9</v>
      </c>
      <c r="U992" s="246"/>
      <c r="V992" s="246"/>
      <c r="W992" s="246"/>
      <c r="X992" s="246"/>
      <c r="Y992" s="246"/>
      <c r="Z992" s="246"/>
      <c r="AA992" s="246"/>
      <c r="AB992" s="246"/>
      <c r="AC992" s="246"/>
      <c r="AD992" s="246" t="s">
        <v>22</v>
      </c>
      <c r="AE992" s="246"/>
      <c r="AF992" s="246"/>
      <c r="AG992" s="246"/>
      <c r="AH992" s="222"/>
      <c r="AI992" s="229"/>
    </row>
    <row r="993" spans="1:35" ht="109.15" customHeight="1">
      <c r="A993" s="70" t="s">
        <v>2819</v>
      </c>
      <c r="B993" s="74" t="s">
        <v>5</v>
      </c>
      <c r="C993" s="74" t="s">
        <v>3623</v>
      </c>
      <c r="D993" s="75">
        <v>42125</v>
      </c>
      <c r="E993" s="76">
        <v>0.17291666666666669</v>
      </c>
      <c r="F993" s="75">
        <v>42125</v>
      </c>
      <c r="G993" s="76">
        <v>0.17291666666666669</v>
      </c>
      <c r="H993" s="76">
        <v>0</v>
      </c>
      <c r="I993" s="74">
        <v>64</v>
      </c>
      <c r="J993" s="74" t="s">
        <v>488</v>
      </c>
      <c r="K993" s="74"/>
      <c r="L993" s="225" t="s">
        <v>16</v>
      </c>
      <c r="M993" s="225" t="s">
        <v>6166</v>
      </c>
      <c r="N993" s="226">
        <v>110</v>
      </c>
      <c r="O993" s="225" t="s">
        <v>7</v>
      </c>
      <c r="P993" s="225" t="s">
        <v>6166</v>
      </c>
      <c r="Q993" s="225" t="s">
        <v>6167</v>
      </c>
      <c r="R993" s="225"/>
      <c r="S993" s="225">
        <v>50.9</v>
      </c>
      <c r="T993" s="225">
        <v>50.9</v>
      </c>
      <c r="U993" s="246"/>
      <c r="V993" s="246"/>
      <c r="W993" s="246"/>
      <c r="X993" s="246"/>
      <c r="Y993" s="246"/>
      <c r="Z993" s="246"/>
      <c r="AA993" s="246"/>
      <c r="AB993" s="246"/>
      <c r="AC993" s="246"/>
      <c r="AD993" s="246" t="s">
        <v>37</v>
      </c>
      <c r="AE993" s="246"/>
      <c r="AF993" s="246"/>
      <c r="AG993" s="246"/>
      <c r="AH993" s="222"/>
      <c r="AI993" s="229"/>
    </row>
    <row r="994" spans="1:35" ht="144" customHeight="1">
      <c r="A994" s="69" t="s">
        <v>3570</v>
      </c>
      <c r="B994" s="74" t="s">
        <v>1412</v>
      </c>
      <c r="C994" s="74" t="s">
        <v>1420</v>
      </c>
      <c r="D994" s="75">
        <v>42160</v>
      </c>
      <c r="E994" s="76">
        <v>0.68055555555555547</v>
      </c>
      <c r="F994" s="75">
        <v>42160</v>
      </c>
      <c r="G994" s="76">
        <v>0.69444444444444453</v>
      </c>
      <c r="H994" s="76">
        <v>1.3888888888888888E-2</v>
      </c>
      <c r="I994" s="77">
        <v>51</v>
      </c>
      <c r="J994" s="79" t="s">
        <v>150</v>
      </c>
      <c r="K994" s="77"/>
      <c r="L994" s="227" t="s">
        <v>9</v>
      </c>
      <c r="M994" s="228" t="s">
        <v>3704</v>
      </c>
      <c r="N994" s="226">
        <v>35</v>
      </c>
      <c r="O994" s="224" t="s">
        <v>7</v>
      </c>
      <c r="P994" s="228" t="s">
        <v>3705</v>
      </c>
      <c r="Q994" s="227" t="s">
        <v>3706</v>
      </c>
      <c r="R994" s="223">
        <v>5</v>
      </c>
      <c r="S994" s="223">
        <v>6</v>
      </c>
      <c r="T994" s="223">
        <v>11</v>
      </c>
      <c r="U994" s="222"/>
      <c r="V994" s="222"/>
      <c r="W994" s="222"/>
      <c r="X994" s="222"/>
      <c r="Y994" s="222"/>
      <c r="Z994" s="222"/>
      <c r="AA994" s="222"/>
      <c r="AB994" s="222"/>
      <c r="AC994" s="222"/>
      <c r="AD994" s="220" t="s">
        <v>42</v>
      </c>
      <c r="AE994" s="222"/>
      <c r="AF994" s="222"/>
      <c r="AG994" s="222"/>
      <c r="AH994" s="222"/>
      <c r="AI994" s="229"/>
    </row>
    <row r="995" spans="1:35" ht="108" customHeight="1">
      <c r="A995" s="69" t="s">
        <v>3570</v>
      </c>
      <c r="B995" s="74" t="s">
        <v>1412</v>
      </c>
      <c r="C995" s="74" t="s">
        <v>1423</v>
      </c>
      <c r="D995" s="75">
        <v>42160</v>
      </c>
      <c r="E995" s="76">
        <v>0.72291666666666676</v>
      </c>
      <c r="F995" s="75">
        <v>42160</v>
      </c>
      <c r="G995" s="76">
        <v>0.77361111111111114</v>
      </c>
      <c r="H995" s="76">
        <v>5.0694444444444452E-2</v>
      </c>
      <c r="I995" s="77">
        <v>3</v>
      </c>
      <c r="J995" s="79"/>
      <c r="K995" s="77"/>
      <c r="L995" s="227" t="s">
        <v>9</v>
      </c>
      <c r="M995" s="228" t="s">
        <v>3707</v>
      </c>
      <c r="N995" s="226" t="s">
        <v>3</v>
      </c>
      <c r="O995" s="224" t="s">
        <v>7</v>
      </c>
      <c r="P995" s="228" t="s">
        <v>3707</v>
      </c>
      <c r="Q995" s="227" t="s">
        <v>3708</v>
      </c>
      <c r="R995" s="223">
        <v>2</v>
      </c>
      <c r="S995" s="223"/>
      <c r="T995" s="223">
        <v>2</v>
      </c>
      <c r="U995" s="222"/>
      <c r="V995" s="222"/>
      <c r="W995" s="222"/>
      <c r="X995" s="222"/>
      <c r="Y995" s="222"/>
      <c r="Z995" s="222"/>
      <c r="AA995" s="222"/>
      <c r="AB995" s="222"/>
      <c r="AC995" s="222"/>
      <c r="AD995" s="220" t="s">
        <v>42</v>
      </c>
      <c r="AE995" s="222"/>
      <c r="AF995" s="222"/>
      <c r="AG995" s="222"/>
      <c r="AH995" s="222"/>
      <c r="AI995" s="229"/>
    </row>
    <row r="996" spans="1:35" ht="90" customHeight="1">
      <c r="A996" s="69" t="s">
        <v>3570</v>
      </c>
      <c r="B996" s="74" t="s">
        <v>1412</v>
      </c>
      <c r="C996" s="74" t="s">
        <v>1559</v>
      </c>
      <c r="D996" s="75">
        <v>42160</v>
      </c>
      <c r="E996" s="76">
        <v>0.84722222222222221</v>
      </c>
      <c r="F996" s="75">
        <v>42160</v>
      </c>
      <c r="G996" s="76">
        <v>0.86805555555555547</v>
      </c>
      <c r="H996" s="76">
        <v>2.0833333333333332E-2</v>
      </c>
      <c r="I996" s="77">
        <v>63</v>
      </c>
      <c r="J996" s="79" t="s">
        <v>150</v>
      </c>
      <c r="K996" s="77"/>
      <c r="L996" s="227" t="s">
        <v>9</v>
      </c>
      <c r="M996" s="228" t="s">
        <v>3709</v>
      </c>
      <c r="N996" s="226" t="s">
        <v>3</v>
      </c>
      <c r="O996" s="224" t="s">
        <v>7</v>
      </c>
      <c r="P996" s="228" t="s">
        <v>3709</v>
      </c>
      <c r="Q996" s="227" t="s">
        <v>3710</v>
      </c>
      <c r="R996" s="223">
        <v>33</v>
      </c>
      <c r="S996" s="223">
        <v>5</v>
      </c>
      <c r="T996" s="223">
        <v>38</v>
      </c>
      <c r="U996" s="222"/>
      <c r="V996" s="222"/>
      <c r="W996" s="222"/>
      <c r="X996" s="222"/>
      <c r="Y996" s="222"/>
      <c r="Z996" s="222"/>
      <c r="AA996" s="222"/>
      <c r="AB996" s="222"/>
      <c r="AC996" s="222"/>
      <c r="AD996" s="220" t="s">
        <v>42</v>
      </c>
      <c r="AE996" s="222"/>
      <c r="AF996" s="222"/>
      <c r="AG996" s="222"/>
      <c r="AH996" s="222"/>
      <c r="AI996" s="229"/>
    </row>
    <row r="997" spans="1:35" ht="72" customHeight="1">
      <c r="A997" s="69" t="s">
        <v>3570</v>
      </c>
      <c r="B997" s="74" t="s">
        <v>1412</v>
      </c>
      <c r="C997" s="74" t="s">
        <v>1423</v>
      </c>
      <c r="D997" s="75">
        <v>42160</v>
      </c>
      <c r="E997" s="76">
        <v>0.88680555555555562</v>
      </c>
      <c r="F997" s="75">
        <v>42160</v>
      </c>
      <c r="G997" s="76">
        <v>0.88680555555555562</v>
      </c>
      <c r="H997" s="76">
        <v>0</v>
      </c>
      <c r="I997" s="77">
        <v>13</v>
      </c>
      <c r="J997" s="79" t="s">
        <v>1421</v>
      </c>
      <c r="K997" s="77"/>
      <c r="L997" s="227" t="s">
        <v>9</v>
      </c>
      <c r="M997" s="228" t="s">
        <v>3711</v>
      </c>
      <c r="N997" s="226" t="s">
        <v>3</v>
      </c>
      <c r="O997" s="224" t="s">
        <v>7</v>
      </c>
      <c r="P997" s="228" t="s">
        <v>3711</v>
      </c>
      <c r="Q997" s="227" t="s">
        <v>3712</v>
      </c>
      <c r="R997" s="223">
        <v>2</v>
      </c>
      <c r="S997" s="223">
        <v>11</v>
      </c>
      <c r="T997" s="223">
        <v>13</v>
      </c>
      <c r="U997" s="222"/>
      <c r="V997" s="222"/>
      <c r="W997" s="222"/>
      <c r="X997" s="222"/>
      <c r="Y997" s="222"/>
      <c r="Z997" s="222"/>
      <c r="AA997" s="222"/>
      <c r="AB997" s="222"/>
      <c r="AC997" s="222"/>
      <c r="AD997" s="220" t="s">
        <v>42</v>
      </c>
      <c r="AE997" s="222"/>
      <c r="AF997" s="222"/>
      <c r="AG997" s="222"/>
      <c r="AH997" s="222"/>
      <c r="AI997" s="229"/>
    </row>
    <row r="998" spans="1:35" ht="54" customHeight="1">
      <c r="A998" s="69" t="s">
        <v>3570</v>
      </c>
      <c r="B998" s="74" t="s">
        <v>1412</v>
      </c>
      <c r="C998" s="74" t="s">
        <v>1423</v>
      </c>
      <c r="D998" s="75">
        <v>42160</v>
      </c>
      <c r="E998" s="76">
        <v>0.90347222222222223</v>
      </c>
      <c r="F998" s="75">
        <v>42160</v>
      </c>
      <c r="G998" s="76">
        <v>0.90347222222222223</v>
      </c>
      <c r="H998" s="76">
        <v>0</v>
      </c>
      <c r="I998" s="77">
        <v>10</v>
      </c>
      <c r="J998" s="79" t="s">
        <v>1421</v>
      </c>
      <c r="K998" s="77"/>
      <c r="L998" s="227" t="s">
        <v>9</v>
      </c>
      <c r="M998" s="228" t="s">
        <v>3713</v>
      </c>
      <c r="N998" s="226">
        <v>35</v>
      </c>
      <c r="O998" s="224" t="s">
        <v>13</v>
      </c>
      <c r="P998" s="228" t="s">
        <v>3714</v>
      </c>
      <c r="Q998" s="227" t="s">
        <v>3715</v>
      </c>
      <c r="R998" s="223"/>
      <c r="S998" s="223">
        <v>1</v>
      </c>
      <c r="T998" s="223">
        <v>1</v>
      </c>
      <c r="U998" s="222"/>
      <c r="V998" s="222"/>
      <c r="W998" s="222"/>
      <c r="X998" s="222"/>
      <c r="Y998" s="222"/>
      <c r="Z998" s="222"/>
      <c r="AA998" s="222"/>
      <c r="AB998" s="222"/>
      <c r="AC998" s="222"/>
      <c r="AD998" s="220" t="s">
        <v>42</v>
      </c>
      <c r="AE998" s="222"/>
      <c r="AF998" s="222"/>
      <c r="AG998" s="222"/>
      <c r="AH998" s="222"/>
      <c r="AI998" s="229"/>
    </row>
    <row r="999" spans="1:35" ht="126" customHeight="1">
      <c r="A999" s="69" t="s">
        <v>3570</v>
      </c>
      <c r="B999" s="74" t="s">
        <v>1412</v>
      </c>
      <c r="C999" s="74" t="s">
        <v>1423</v>
      </c>
      <c r="D999" s="75">
        <v>42160</v>
      </c>
      <c r="E999" s="76">
        <v>0.90486111111111101</v>
      </c>
      <c r="F999" s="75">
        <v>42160</v>
      </c>
      <c r="G999" s="76">
        <v>0.90486111111111101</v>
      </c>
      <c r="H999" s="76">
        <v>0</v>
      </c>
      <c r="I999" s="77">
        <v>4</v>
      </c>
      <c r="J999" s="79" t="s">
        <v>1421</v>
      </c>
      <c r="K999" s="77"/>
      <c r="L999" s="227" t="s">
        <v>9</v>
      </c>
      <c r="M999" s="228" t="s">
        <v>3713</v>
      </c>
      <c r="N999" s="226">
        <v>35</v>
      </c>
      <c r="O999" s="224" t="s">
        <v>13</v>
      </c>
      <c r="P999" s="228" t="s">
        <v>3716</v>
      </c>
      <c r="Q999" s="227" t="s">
        <v>3717</v>
      </c>
      <c r="R999" s="223">
        <v>1</v>
      </c>
      <c r="S999" s="223"/>
      <c r="T999" s="223">
        <v>1</v>
      </c>
      <c r="U999" s="222"/>
      <c r="V999" s="222"/>
      <c r="W999" s="222"/>
      <c r="X999" s="222"/>
      <c r="Y999" s="222"/>
      <c r="Z999" s="222"/>
      <c r="AA999" s="222"/>
      <c r="AB999" s="222"/>
      <c r="AC999" s="222"/>
      <c r="AD999" s="220" t="s">
        <v>42</v>
      </c>
      <c r="AE999" s="222"/>
      <c r="AF999" s="222"/>
      <c r="AG999" s="222"/>
      <c r="AH999" s="222"/>
      <c r="AI999" s="229"/>
    </row>
    <row r="1000" spans="1:35" ht="108" customHeight="1">
      <c r="A1000" s="69" t="s">
        <v>3570</v>
      </c>
      <c r="B1000" s="74" t="s">
        <v>1412</v>
      </c>
      <c r="C1000" s="74" t="s">
        <v>1423</v>
      </c>
      <c r="D1000" s="75">
        <v>42160</v>
      </c>
      <c r="E1000" s="76">
        <v>0.91319444444444453</v>
      </c>
      <c r="F1000" s="75">
        <v>42160</v>
      </c>
      <c r="G1000" s="76">
        <v>0.91319444444444453</v>
      </c>
      <c r="H1000" s="76">
        <v>0</v>
      </c>
      <c r="I1000" s="77">
        <v>14</v>
      </c>
      <c r="J1000" s="79" t="s">
        <v>1421</v>
      </c>
      <c r="K1000" s="77"/>
      <c r="L1000" s="227" t="s">
        <v>9</v>
      </c>
      <c r="M1000" s="228" t="s">
        <v>3718</v>
      </c>
      <c r="N1000" s="77">
        <v>35</v>
      </c>
      <c r="O1000" s="224" t="s">
        <v>13</v>
      </c>
      <c r="P1000" s="228" t="s">
        <v>3719</v>
      </c>
      <c r="Q1000" s="227" t="s">
        <v>3717</v>
      </c>
      <c r="R1000" s="223">
        <v>3</v>
      </c>
      <c r="S1000" s="223">
        <v>2</v>
      </c>
      <c r="T1000" s="223">
        <v>5</v>
      </c>
      <c r="U1000" s="223"/>
      <c r="V1000" s="222"/>
      <c r="W1000" s="222"/>
      <c r="X1000" s="222"/>
      <c r="Y1000" s="222"/>
      <c r="Z1000" s="222"/>
      <c r="AA1000" s="222"/>
      <c r="AB1000" s="222"/>
      <c r="AC1000" s="222"/>
      <c r="AD1000" s="220" t="s">
        <v>42</v>
      </c>
      <c r="AE1000" s="222"/>
      <c r="AF1000" s="222"/>
      <c r="AG1000" s="222"/>
      <c r="AH1000" s="222"/>
      <c r="AI1000" s="229"/>
    </row>
    <row r="1001" spans="1:35" ht="62.45" customHeight="1">
      <c r="A1001" s="69" t="s">
        <v>3570</v>
      </c>
      <c r="B1001" s="74" t="s">
        <v>1412</v>
      </c>
      <c r="C1001" s="74" t="s">
        <v>1423</v>
      </c>
      <c r="D1001" s="75">
        <v>42160</v>
      </c>
      <c r="E1001" s="76">
        <v>0.92638888888888893</v>
      </c>
      <c r="F1001" s="75">
        <v>42160</v>
      </c>
      <c r="G1001" s="76">
        <v>0.92638888888888893</v>
      </c>
      <c r="H1001" s="76">
        <v>0</v>
      </c>
      <c r="I1001" s="77">
        <v>1</v>
      </c>
      <c r="J1001" s="79" t="s">
        <v>1437</v>
      </c>
      <c r="K1001" s="77"/>
      <c r="L1001" s="227" t="s">
        <v>9</v>
      </c>
      <c r="M1001" s="228" t="s">
        <v>3720</v>
      </c>
      <c r="N1001" s="226" t="s">
        <v>3</v>
      </c>
      <c r="O1001" s="224" t="s">
        <v>7</v>
      </c>
      <c r="P1001" s="228" t="s">
        <v>3721</v>
      </c>
      <c r="Q1001" s="227" t="s">
        <v>3717</v>
      </c>
      <c r="R1001" s="223">
        <v>1</v>
      </c>
      <c r="S1001" s="223"/>
      <c r="T1001" s="223">
        <v>1</v>
      </c>
      <c r="U1001" s="222"/>
      <c r="V1001" s="222"/>
      <c r="W1001" s="222"/>
      <c r="X1001" s="222"/>
      <c r="Y1001" s="222"/>
      <c r="Z1001" s="222"/>
      <c r="AA1001" s="222"/>
      <c r="AB1001" s="222"/>
      <c r="AC1001" s="222"/>
      <c r="AD1001" s="220" t="s">
        <v>42</v>
      </c>
      <c r="AE1001" s="222"/>
      <c r="AF1001" s="222"/>
      <c r="AG1001" s="222"/>
      <c r="AH1001" s="222"/>
      <c r="AI1001" s="229"/>
    </row>
    <row r="1002" spans="1:35" ht="72" customHeight="1">
      <c r="A1002" s="74" t="s">
        <v>2819</v>
      </c>
      <c r="B1002" s="140" t="s">
        <v>85</v>
      </c>
      <c r="C1002" s="140" t="s">
        <v>2824</v>
      </c>
      <c r="D1002" s="143">
        <v>42126</v>
      </c>
      <c r="E1002" s="147">
        <v>0.69444444444444453</v>
      </c>
      <c r="F1002" s="143">
        <v>42126</v>
      </c>
      <c r="G1002" s="147">
        <v>0.72777777777777775</v>
      </c>
      <c r="H1002" s="147">
        <f>G1002-E1002</f>
        <v>3.3333333333333215E-2</v>
      </c>
      <c r="I1002" s="140">
        <v>141</v>
      </c>
      <c r="J1002" s="148" t="s">
        <v>2825</v>
      </c>
      <c r="K1002" s="140" t="s">
        <v>20</v>
      </c>
      <c r="L1002" s="422" t="s">
        <v>16</v>
      </c>
      <c r="M1002" s="422" t="s">
        <v>2826</v>
      </c>
      <c r="N1002" s="422">
        <v>220</v>
      </c>
      <c r="O1002" s="422" t="s">
        <v>7</v>
      </c>
      <c r="P1002" s="422" t="s">
        <v>2827</v>
      </c>
      <c r="Q1002" s="422" t="s">
        <v>2828</v>
      </c>
      <c r="R1002" s="422">
        <v>783.46500000000003</v>
      </c>
      <c r="S1002" s="419">
        <f>439.926+27.345</f>
        <v>467.27099999999996</v>
      </c>
      <c r="T1002" s="223">
        <f>R1002+S1002</f>
        <v>1250.7359999999999</v>
      </c>
      <c r="U1002" s="419" t="s">
        <v>28</v>
      </c>
      <c r="V1002" s="419">
        <v>2014</v>
      </c>
      <c r="W1002" s="419" t="s">
        <v>5137</v>
      </c>
      <c r="X1002" s="512" t="s">
        <v>128</v>
      </c>
      <c r="Y1002" s="419" t="s">
        <v>128</v>
      </c>
      <c r="Z1002" s="419">
        <v>100</v>
      </c>
      <c r="AA1002" s="419" t="s">
        <v>128</v>
      </c>
      <c r="AB1002" s="419">
        <v>0</v>
      </c>
      <c r="AC1002" s="419" t="s">
        <v>128</v>
      </c>
      <c r="AD1002" s="419" t="s">
        <v>37</v>
      </c>
      <c r="AE1002" s="419" t="s">
        <v>70</v>
      </c>
      <c r="AF1002" s="425" t="s">
        <v>586</v>
      </c>
      <c r="AG1002" s="545"/>
      <c r="AH1002" s="222"/>
      <c r="AI1002" s="229"/>
    </row>
    <row r="1003" spans="1:35" ht="36" customHeight="1">
      <c r="A1003" s="70" t="s">
        <v>2819</v>
      </c>
      <c r="B1003" s="74" t="s">
        <v>19</v>
      </c>
      <c r="C1003" s="74" t="s">
        <v>2781</v>
      </c>
      <c r="D1003" s="75">
        <v>42126</v>
      </c>
      <c r="E1003" s="76">
        <v>0.61458333333333337</v>
      </c>
      <c r="F1003" s="75">
        <v>42126</v>
      </c>
      <c r="G1003" s="76">
        <v>0.61527777777777781</v>
      </c>
      <c r="H1003" s="76">
        <f>G1003-E1003</f>
        <v>6.9444444444444198E-4</v>
      </c>
      <c r="I1003" s="74">
        <v>46</v>
      </c>
      <c r="J1003" s="74"/>
      <c r="K1003" s="74"/>
      <c r="L1003" s="225" t="s">
        <v>16</v>
      </c>
      <c r="M1003" s="225" t="s">
        <v>2820</v>
      </c>
      <c r="N1003" s="226">
        <v>110</v>
      </c>
      <c r="O1003" s="225" t="s">
        <v>7</v>
      </c>
      <c r="P1003" s="225" t="s">
        <v>2821</v>
      </c>
      <c r="Q1003" s="225" t="s">
        <v>2822</v>
      </c>
      <c r="R1003" s="225">
        <v>14</v>
      </c>
      <c r="S1003" s="225">
        <v>45</v>
      </c>
      <c r="T1003" s="225">
        <f>R1003+S1003</f>
        <v>59</v>
      </c>
      <c r="U1003" s="246"/>
      <c r="V1003" s="246"/>
      <c r="W1003" s="246"/>
      <c r="X1003" s="246"/>
      <c r="Y1003" s="246"/>
      <c r="Z1003" s="246"/>
      <c r="AA1003" s="246"/>
      <c r="AB1003" s="246"/>
      <c r="AC1003" s="246"/>
      <c r="AD1003" s="246" t="s">
        <v>37</v>
      </c>
      <c r="AE1003" s="246"/>
      <c r="AF1003" s="246"/>
      <c r="AG1003" s="246"/>
      <c r="AH1003" s="222"/>
      <c r="AI1003" s="229"/>
    </row>
    <row r="1004" spans="1:35" ht="156" customHeight="1">
      <c r="A1004" s="70" t="s">
        <v>3570</v>
      </c>
      <c r="B1004" s="74" t="s">
        <v>19</v>
      </c>
      <c r="C1004" s="74" t="s">
        <v>19</v>
      </c>
      <c r="D1004" s="75">
        <v>42160</v>
      </c>
      <c r="E1004" s="76">
        <v>0.50902777777777775</v>
      </c>
      <c r="F1004" s="75">
        <v>42160</v>
      </c>
      <c r="G1004" s="76">
        <v>0.50902777777777775</v>
      </c>
      <c r="H1004" s="76">
        <v>0</v>
      </c>
      <c r="I1004" s="74">
        <v>6</v>
      </c>
      <c r="J1004" s="74" t="s">
        <v>150</v>
      </c>
      <c r="K1004" s="74" t="s">
        <v>8</v>
      </c>
      <c r="L1004" s="225" t="s">
        <v>9</v>
      </c>
      <c r="M1004" s="225" t="s">
        <v>3676</v>
      </c>
      <c r="N1004" s="226" t="s">
        <v>3</v>
      </c>
      <c r="O1004" s="225" t="s">
        <v>7</v>
      </c>
      <c r="P1004" s="225" t="s">
        <v>3677</v>
      </c>
      <c r="Q1004" s="225" t="s">
        <v>5394</v>
      </c>
      <c r="R1004" s="225">
        <v>16</v>
      </c>
      <c r="S1004" s="225">
        <v>14</v>
      </c>
      <c r="T1004" s="225">
        <v>30</v>
      </c>
      <c r="U1004" s="246" t="s">
        <v>28</v>
      </c>
      <c r="V1004" s="246">
        <v>1989</v>
      </c>
      <c r="W1004" s="246" t="s">
        <v>1709</v>
      </c>
      <c r="X1004" s="246">
        <v>0</v>
      </c>
      <c r="Y1004" s="246">
        <v>41457</v>
      </c>
      <c r="Z1004" s="246">
        <v>100</v>
      </c>
      <c r="AA1004" s="246">
        <v>42279</v>
      </c>
      <c r="AB1004" s="246">
        <v>0</v>
      </c>
      <c r="AC1004" s="246">
        <v>41988</v>
      </c>
      <c r="AD1004" s="246" t="s">
        <v>42</v>
      </c>
      <c r="AE1004" s="246"/>
      <c r="AF1004" s="246"/>
      <c r="AG1004" s="246"/>
      <c r="AH1004" s="222"/>
      <c r="AI1004" s="229"/>
    </row>
    <row r="1005" spans="1:35" ht="54" customHeight="1">
      <c r="A1005" s="70" t="s">
        <v>3570</v>
      </c>
      <c r="B1005" s="74" t="s">
        <v>19</v>
      </c>
      <c r="C1005" s="74" t="s">
        <v>19</v>
      </c>
      <c r="D1005" s="75">
        <v>42160</v>
      </c>
      <c r="E1005" s="76">
        <v>0.52777777777777779</v>
      </c>
      <c r="F1005" s="75">
        <v>42160</v>
      </c>
      <c r="G1005" s="76">
        <v>0.53125</v>
      </c>
      <c r="H1005" s="76">
        <v>3.4722222222222099E-3</v>
      </c>
      <c r="I1005" s="74">
        <v>105</v>
      </c>
      <c r="J1005" s="74" t="s">
        <v>180</v>
      </c>
      <c r="K1005" s="74" t="s">
        <v>8</v>
      </c>
      <c r="L1005" s="225" t="s">
        <v>9</v>
      </c>
      <c r="M1005" s="225" t="s">
        <v>159</v>
      </c>
      <c r="N1005" s="77">
        <v>35</v>
      </c>
      <c r="O1005" s="225" t="s">
        <v>7</v>
      </c>
      <c r="P1005" s="225" t="s">
        <v>3678</v>
      </c>
      <c r="Q1005" s="225" t="s">
        <v>5395</v>
      </c>
      <c r="R1005" s="225">
        <v>26</v>
      </c>
      <c r="S1005" s="225">
        <v>20</v>
      </c>
      <c r="T1005" s="225">
        <v>46</v>
      </c>
      <c r="U1005" s="246" t="s">
        <v>28</v>
      </c>
      <c r="V1005" s="246">
        <v>1974</v>
      </c>
      <c r="W1005" s="246" t="s">
        <v>606</v>
      </c>
      <c r="X1005" s="246">
        <v>0</v>
      </c>
      <c r="Y1005" s="246">
        <v>42065</v>
      </c>
      <c r="Z1005" s="246">
        <v>100</v>
      </c>
      <c r="AA1005" s="246">
        <v>42175</v>
      </c>
      <c r="AB1005" s="246">
        <v>0</v>
      </c>
      <c r="AC1005" s="246">
        <v>42061</v>
      </c>
      <c r="AD1005" s="246" t="s">
        <v>42</v>
      </c>
      <c r="AE1005" s="246"/>
      <c r="AF1005" s="246"/>
      <c r="AG1005" s="246"/>
      <c r="AH1005" s="222"/>
      <c r="AI1005" s="229"/>
    </row>
    <row r="1006" spans="1:35" ht="126" customHeight="1">
      <c r="A1006" s="70" t="s">
        <v>2819</v>
      </c>
      <c r="B1006" s="74" t="s">
        <v>81</v>
      </c>
      <c r="C1006" s="74" t="s">
        <v>3041</v>
      </c>
      <c r="D1006" s="75">
        <v>42126</v>
      </c>
      <c r="E1006" s="76">
        <v>0.51944444444444449</v>
      </c>
      <c r="F1006" s="75">
        <v>42126</v>
      </c>
      <c r="G1006" s="76">
        <v>0.51944444444444449</v>
      </c>
      <c r="H1006" s="76">
        <v>0</v>
      </c>
      <c r="I1006" s="74">
        <v>375</v>
      </c>
      <c r="J1006" s="74" t="s">
        <v>7147</v>
      </c>
      <c r="K1006" s="74" t="s">
        <v>8</v>
      </c>
      <c r="L1006" s="225" t="s">
        <v>16</v>
      </c>
      <c r="M1006" s="225" t="s">
        <v>2823</v>
      </c>
      <c r="N1006" s="226">
        <v>110</v>
      </c>
      <c r="O1006" s="225" t="s">
        <v>7</v>
      </c>
      <c r="P1006" s="225" t="s">
        <v>2823</v>
      </c>
      <c r="Q1006" s="225" t="s">
        <v>7148</v>
      </c>
      <c r="R1006" s="225">
        <v>14.7</v>
      </c>
      <c r="S1006" s="225">
        <v>115.4</v>
      </c>
      <c r="T1006" s="225">
        <v>130.1</v>
      </c>
      <c r="U1006" s="246" t="s">
        <v>28</v>
      </c>
      <c r="V1006" s="246"/>
      <c r="W1006" s="246"/>
      <c r="X1006" s="246"/>
      <c r="Y1006" s="246"/>
      <c r="Z1006" s="246"/>
      <c r="AA1006" s="246"/>
      <c r="AB1006" s="246"/>
      <c r="AC1006" s="246"/>
      <c r="AD1006" s="246" t="s">
        <v>37</v>
      </c>
      <c r="AE1006" s="246"/>
      <c r="AF1006" s="246"/>
      <c r="AG1006" s="246"/>
      <c r="AH1006" s="222"/>
      <c r="AI1006" s="229"/>
    </row>
    <row r="1007" spans="1:35" ht="78" customHeight="1">
      <c r="A1007" s="70" t="s">
        <v>2819</v>
      </c>
      <c r="B1007" s="74" t="s">
        <v>18</v>
      </c>
      <c r="C1007" s="74" t="s">
        <v>18</v>
      </c>
      <c r="D1007" s="75">
        <v>42126</v>
      </c>
      <c r="E1007" s="76">
        <v>42126.461805555555</v>
      </c>
      <c r="F1007" s="75">
        <v>42126</v>
      </c>
      <c r="G1007" s="76">
        <v>42126.493055555555</v>
      </c>
      <c r="H1007" s="76">
        <f>G1007-E1007</f>
        <v>3.125E-2</v>
      </c>
      <c r="I1007" s="74">
        <v>2</v>
      </c>
      <c r="J1007" s="74"/>
      <c r="K1007" s="74"/>
      <c r="L1007" s="225" t="s">
        <v>9</v>
      </c>
      <c r="M1007" s="225" t="s">
        <v>7</v>
      </c>
      <c r="N1007" s="226">
        <v>0.4</v>
      </c>
      <c r="O1007" s="225" t="s">
        <v>7</v>
      </c>
      <c r="P1007" s="225" t="s">
        <v>343</v>
      </c>
      <c r="Q1007" s="225" t="s">
        <v>7064</v>
      </c>
      <c r="R1007" s="225">
        <v>0.1</v>
      </c>
      <c r="S1007" s="225"/>
      <c r="T1007" s="225">
        <f>R1007+S1007</f>
        <v>0.1</v>
      </c>
      <c r="U1007" s="246"/>
      <c r="V1007" s="246"/>
      <c r="W1007" s="246"/>
      <c r="X1007" s="246"/>
      <c r="Y1007" s="246"/>
      <c r="Z1007" s="246"/>
      <c r="AA1007" s="246"/>
      <c r="AB1007" s="246"/>
      <c r="AC1007" s="246"/>
      <c r="AD1007" s="246" t="s">
        <v>54</v>
      </c>
      <c r="AE1007" s="246"/>
      <c r="AF1007" s="246"/>
      <c r="AG1007" s="246"/>
      <c r="AH1007" s="222"/>
      <c r="AI1007" s="229"/>
    </row>
    <row r="1008" spans="1:35" ht="144" customHeight="1">
      <c r="A1008" s="70" t="s">
        <v>3570</v>
      </c>
      <c r="B1008" s="74" t="s">
        <v>12</v>
      </c>
      <c r="C1008" s="74" t="s">
        <v>127</v>
      </c>
      <c r="D1008" s="75">
        <v>42161</v>
      </c>
      <c r="E1008" s="76">
        <v>4.9305555555555554E-2</v>
      </c>
      <c r="F1008" s="75">
        <v>42161</v>
      </c>
      <c r="G1008" s="76">
        <v>0.45347222222222222</v>
      </c>
      <c r="H1008" s="76">
        <f>G1008-E1008</f>
        <v>0.40416666666666667</v>
      </c>
      <c r="I1008" s="74">
        <v>2</v>
      </c>
      <c r="J1008" s="74" t="s">
        <v>233</v>
      </c>
      <c r="K1008" s="74" t="s">
        <v>8</v>
      </c>
      <c r="L1008" s="225" t="s">
        <v>4</v>
      </c>
      <c r="M1008" s="225" t="s">
        <v>3793</v>
      </c>
      <c r="N1008" s="226" t="s">
        <v>3</v>
      </c>
      <c r="O1008" s="225" t="s">
        <v>7</v>
      </c>
      <c r="P1008" s="225" t="s">
        <v>3793</v>
      </c>
      <c r="Q1008" s="225" t="s">
        <v>4035</v>
      </c>
      <c r="R1008" s="225">
        <v>0.35</v>
      </c>
      <c r="S1008" s="225">
        <v>5.5</v>
      </c>
      <c r="T1008" s="225">
        <f>R1008+S1008</f>
        <v>5.85</v>
      </c>
      <c r="U1008" s="246" t="s">
        <v>33</v>
      </c>
      <c r="V1008" s="246" t="s">
        <v>5256</v>
      </c>
      <c r="W1008" s="246" t="s">
        <v>5257</v>
      </c>
      <c r="X1008" s="246" t="s">
        <v>5258</v>
      </c>
      <c r="Y1008" s="246" t="s">
        <v>5259</v>
      </c>
      <c r="Z1008" s="246">
        <v>1</v>
      </c>
      <c r="AA1008" s="246" t="s">
        <v>5260</v>
      </c>
      <c r="AB1008" s="246" t="s">
        <v>128</v>
      </c>
      <c r="AC1008" s="246" t="s">
        <v>128</v>
      </c>
      <c r="AD1008" s="246" t="s">
        <v>22</v>
      </c>
      <c r="AE1008" s="246" t="s">
        <v>53</v>
      </c>
      <c r="AF1008" s="246"/>
      <c r="AG1008" s="246"/>
      <c r="AH1008" s="222"/>
      <c r="AI1008" s="229"/>
    </row>
    <row r="1009" spans="1:35" ht="93.6" customHeight="1">
      <c r="A1009" s="70" t="s">
        <v>3570</v>
      </c>
      <c r="B1009" s="74" t="s">
        <v>19</v>
      </c>
      <c r="C1009" s="74" t="s">
        <v>19</v>
      </c>
      <c r="D1009" s="75">
        <v>42160</v>
      </c>
      <c r="E1009" s="76">
        <v>0.54166666666666663</v>
      </c>
      <c r="F1009" s="75">
        <v>42160</v>
      </c>
      <c r="G1009" s="76">
        <v>0.54166666666666663</v>
      </c>
      <c r="H1009" s="76">
        <v>0</v>
      </c>
      <c r="I1009" s="74">
        <v>26</v>
      </c>
      <c r="J1009" s="74" t="s">
        <v>180</v>
      </c>
      <c r="K1009" s="74" t="s">
        <v>8</v>
      </c>
      <c r="L1009" s="225" t="s">
        <v>9</v>
      </c>
      <c r="M1009" s="225" t="s">
        <v>791</v>
      </c>
      <c r="N1009" s="226" t="s">
        <v>3</v>
      </c>
      <c r="O1009" s="225" t="s">
        <v>7</v>
      </c>
      <c r="P1009" s="225" t="s">
        <v>3679</v>
      </c>
      <c r="Q1009" s="225" t="s">
        <v>5396</v>
      </c>
      <c r="R1009" s="225">
        <v>4</v>
      </c>
      <c r="S1009" s="225">
        <v>3</v>
      </c>
      <c r="T1009" s="225">
        <v>7</v>
      </c>
      <c r="U1009" s="246" t="s">
        <v>28</v>
      </c>
      <c r="V1009" s="246">
        <v>2008</v>
      </c>
      <c r="W1009" s="246" t="s">
        <v>1709</v>
      </c>
      <c r="X1009" s="246">
        <v>0</v>
      </c>
      <c r="Y1009" s="246">
        <v>41791</v>
      </c>
      <c r="Z1009" s="246">
        <v>100</v>
      </c>
      <c r="AA1009" s="246">
        <v>42156</v>
      </c>
      <c r="AB1009" s="246">
        <v>0</v>
      </c>
      <c r="AC1009" s="246">
        <v>0</v>
      </c>
      <c r="AD1009" s="246" t="s">
        <v>42</v>
      </c>
      <c r="AE1009" s="246"/>
      <c r="AF1009" s="246"/>
      <c r="AG1009" s="246"/>
      <c r="AH1009" s="222"/>
      <c r="AI1009" s="229"/>
    </row>
    <row r="1010" spans="1:35" ht="93.6" customHeight="1">
      <c r="A1010" s="70" t="s">
        <v>3570</v>
      </c>
      <c r="B1010" s="74" t="s">
        <v>19</v>
      </c>
      <c r="C1010" s="74" t="s">
        <v>19</v>
      </c>
      <c r="D1010" s="75">
        <v>42160</v>
      </c>
      <c r="E1010" s="76">
        <v>0.55555555555555558</v>
      </c>
      <c r="F1010" s="75">
        <v>42160</v>
      </c>
      <c r="G1010" s="76">
        <v>0.55555555555555558</v>
      </c>
      <c r="H1010" s="76">
        <v>0</v>
      </c>
      <c r="I1010" s="74">
        <v>34</v>
      </c>
      <c r="J1010" s="74" t="s">
        <v>180</v>
      </c>
      <c r="K1010" s="74" t="s">
        <v>8</v>
      </c>
      <c r="L1010" s="225" t="s">
        <v>9</v>
      </c>
      <c r="M1010" s="225" t="s">
        <v>2492</v>
      </c>
      <c r="N1010" s="226" t="s">
        <v>3</v>
      </c>
      <c r="O1010" s="225" t="s">
        <v>7</v>
      </c>
      <c r="P1010" s="225" t="s">
        <v>3680</v>
      </c>
      <c r="Q1010" s="225" t="s">
        <v>5397</v>
      </c>
      <c r="R1010" s="225">
        <v>8</v>
      </c>
      <c r="S1010" s="225">
        <v>6</v>
      </c>
      <c r="T1010" s="225">
        <v>14</v>
      </c>
      <c r="U1010" s="246" t="s">
        <v>28</v>
      </c>
      <c r="V1010" s="246">
        <v>1978</v>
      </c>
      <c r="W1010" s="246" t="s">
        <v>1709</v>
      </c>
      <c r="X1010" s="246">
        <v>0</v>
      </c>
      <c r="Y1010" s="246">
        <v>40774</v>
      </c>
      <c r="Z1010" s="246">
        <v>100</v>
      </c>
      <c r="AA1010" s="246">
        <v>42195</v>
      </c>
      <c r="AB1010" s="246">
        <v>0</v>
      </c>
      <c r="AC1010" s="246">
        <v>42089</v>
      </c>
      <c r="AD1010" s="246" t="s">
        <v>42</v>
      </c>
      <c r="AE1010" s="246"/>
      <c r="AF1010" s="246"/>
      <c r="AG1010" s="246"/>
      <c r="AH1010" s="222"/>
      <c r="AI1010" s="229"/>
    </row>
    <row r="1011" spans="1:35" ht="93.6" customHeight="1">
      <c r="A1011" s="74" t="s">
        <v>2819</v>
      </c>
      <c r="B1011" s="74" t="s">
        <v>132</v>
      </c>
      <c r="C1011" s="74" t="s">
        <v>26</v>
      </c>
      <c r="D1011" s="75">
        <v>42127</v>
      </c>
      <c r="E1011" s="76">
        <v>0.53472222222222221</v>
      </c>
      <c r="F1011" s="75">
        <v>42127</v>
      </c>
      <c r="G1011" s="76">
        <v>0.65277777777777779</v>
      </c>
      <c r="H1011" s="76">
        <v>0.11805555555555557</v>
      </c>
      <c r="I1011" s="77">
        <v>20</v>
      </c>
      <c r="J1011" s="79" t="s">
        <v>2806</v>
      </c>
      <c r="K1011" s="77" t="s">
        <v>14</v>
      </c>
      <c r="L1011" s="227" t="s">
        <v>4</v>
      </c>
      <c r="M1011" s="228" t="s">
        <v>4316</v>
      </c>
      <c r="N1011" s="226" t="s">
        <v>3</v>
      </c>
      <c r="O1011" s="224" t="s">
        <v>7</v>
      </c>
      <c r="P1011" s="228" t="s">
        <v>2835</v>
      </c>
      <c r="Q1011" s="227" t="s">
        <v>2836</v>
      </c>
      <c r="R1011" s="223">
        <v>4.0999999999999996</v>
      </c>
      <c r="S1011" s="223"/>
      <c r="T1011" s="223">
        <v>4.0999999999999996</v>
      </c>
      <c r="U1011" s="220" t="s">
        <v>46</v>
      </c>
      <c r="V1011" s="220">
        <v>1991</v>
      </c>
      <c r="W1011" s="220" t="s">
        <v>7</v>
      </c>
      <c r="X1011" s="220"/>
      <c r="Y1011" s="514">
        <v>42053</v>
      </c>
      <c r="Z1011" s="220">
        <v>100</v>
      </c>
      <c r="AA1011" s="220">
        <v>2016</v>
      </c>
      <c r="AB1011" s="220">
        <v>0</v>
      </c>
      <c r="AC1011" s="534">
        <v>42005</v>
      </c>
      <c r="AD1011" s="220" t="s">
        <v>40</v>
      </c>
      <c r="AE1011" s="220"/>
      <c r="AF1011" s="220"/>
      <c r="AG1011" s="250"/>
      <c r="AH1011" s="222"/>
      <c r="AI1011" s="229"/>
    </row>
    <row r="1012" spans="1:35" ht="124.9" customHeight="1">
      <c r="A1012" s="70" t="s">
        <v>3570</v>
      </c>
      <c r="B1012" s="74" t="s">
        <v>19</v>
      </c>
      <c r="C1012" s="74" t="s">
        <v>19</v>
      </c>
      <c r="D1012" s="75">
        <v>42160</v>
      </c>
      <c r="E1012" s="76">
        <v>0.62152777777777779</v>
      </c>
      <c r="F1012" s="75">
        <v>42160</v>
      </c>
      <c r="G1012" s="76">
        <v>0.63541666666666663</v>
      </c>
      <c r="H1012" s="76">
        <v>1.388888888888884E-2</v>
      </c>
      <c r="I1012" s="74">
        <v>17</v>
      </c>
      <c r="J1012" s="74" t="s">
        <v>150</v>
      </c>
      <c r="K1012" s="74" t="s">
        <v>20</v>
      </c>
      <c r="L1012" s="225" t="s">
        <v>9</v>
      </c>
      <c r="M1012" s="225" t="s">
        <v>2683</v>
      </c>
      <c r="N1012" s="226" t="s">
        <v>3</v>
      </c>
      <c r="O1012" s="225" t="s">
        <v>7</v>
      </c>
      <c r="P1012" s="225" t="s">
        <v>3681</v>
      </c>
      <c r="Q1012" s="225" t="s">
        <v>5409</v>
      </c>
      <c r="R1012" s="225">
        <v>7</v>
      </c>
      <c r="S1012" s="225">
        <v>5</v>
      </c>
      <c r="T1012" s="225">
        <v>12</v>
      </c>
      <c r="U1012" s="246" t="s">
        <v>28</v>
      </c>
      <c r="V1012" s="246">
        <v>1969</v>
      </c>
      <c r="W1012" s="246" t="s">
        <v>1709</v>
      </c>
      <c r="X1012" s="246">
        <v>0</v>
      </c>
      <c r="Y1012" s="246">
        <v>41751</v>
      </c>
      <c r="Z1012" s="246">
        <v>100</v>
      </c>
      <c r="AA1012" s="246">
        <v>42269</v>
      </c>
      <c r="AB1012" s="246">
        <v>0</v>
      </c>
      <c r="AC1012" s="246">
        <v>41824</v>
      </c>
      <c r="AD1012" s="246" t="s">
        <v>42</v>
      </c>
      <c r="AE1012" s="246"/>
      <c r="AF1012" s="246"/>
      <c r="AG1012" s="246"/>
      <c r="AH1012" s="222"/>
      <c r="AI1012" s="229"/>
    </row>
    <row r="1013" spans="1:35" ht="36" customHeight="1">
      <c r="A1013" s="70" t="s">
        <v>2819</v>
      </c>
      <c r="B1013" s="74" t="s">
        <v>18</v>
      </c>
      <c r="C1013" s="74" t="s">
        <v>18</v>
      </c>
      <c r="D1013" s="75">
        <v>42127</v>
      </c>
      <c r="E1013" s="76">
        <v>42127.291666666664</v>
      </c>
      <c r="F1013" s="75">
        <v>42127</v>
      </c>
      <c r="G1013" s="76">
        <v>42127.458333333336</v>
      </c>
      <c r="H1013" s="76">
        <f>G1013-E1013</f>
        <v>0.16666666667151731</v>
      </c>
      <c r="I1013" s="74">
        <v>3</v>
      </c>
      <c r="J1013" s="74"/>
      <c r="K1013" s="74"/>
      <c r="L1013" s="225" t="s">
        <v>29</v>
      </c>
      <c r="M1013" s="225" t="s">
        <v>337</v>
      </c>
      <c r="N1013" s="226">
        <v>0.4</v>
      </c>
      <c r="O1013" s="225" t="s">
        <v>2</v>
      </c>
      <c r="P1013" s="225" t="s">
        <v>7065</v>
      </c>
      <c r="Q1013" s="225" t="s">
        <v>7066</v>
      </c>
      <c r="R1013" s="225">
        <v>0.7</v>
      </c>
      <c r="S1013" s="225"/>
      <c r="T1013" s="225">
        <f>R1013+S1013</f>
        <v>0.7</v>
      </c>
      <c r="U1013" s="246"/>
      <c r="V1013" s="246"/>
      <c r="W1013" s="246"/>
      <c r="X1013" s="246"/>
      <c r="Y1013" s="246"/>
      <c r="Z1013" s="246"/>
      <c r="AA1013" s="246"/>
      <c r="AB1013" s="246"/>
      <c r="AC1013" s="246"/>
      <c r="AD1013" s="246" t="s">
        <v>59</v>
      </c>
      <c r="AE1013" s="246"/>
      <c r="AF1013" s="246"/>
      <c r="AG1013" s="246"/>
      <c r="AH1013" s="222"/>
      <c r="AI1013" s="229"/>
    </row>
    <row r="1014" spans="1:35" ht="36" customHeight="1">
      <c r="A1014" s="70" t="s">
        <v>2819</v>
      </c>
      <c r="B1014" s="74" t="s">
        <v>12</v>
      </c>
      <c r="C1014" s="74" t="s">
        <v>127</v>
      </c>
      <c r="D1014" s="75">
        <v>42127</v>
      </c>
      <c r="E1014" s="76">
        <v>0.12569444444444444</v>
      </c>
      <c r="F1014" s="75">
        <v>42127</v>
      </c>
      <c r="G1014" s="76">
        <v>0.48472222222222222</v>
      </c>
      <c r="H1014" s="76">
        <f>G1014-E1014</f>
        <v>0.35902777777777778</v>
      </c>
      <c r="I1014" s="74">
        <v>1</v>
      </c>
      <c r="J1014" s="74"/>
      <c r="K1014" s="74"/>
      <c r="L1014" s="225" t="s">
        <v>11</v>
      </c>
      <c r="M1014" s="225" t="s">
        <v>2837</v>
      </c>
      <c r="N1014" s="226">
        <v>0.4</v>
      </c>
      <c r="O1014" s="225" t="s">
        <v>2</v>
      </c>
      <c r="P1014" s="225" t="s">
        <v>2838</v>
      </c>
      <c r="Q1014" s="225" t="s">
        <v>2839</v>
      </c>
      <c r="R1014" s="225">
        <v>0.72</v>
      </c>
      <c r="S1014" s="225"/>
      <c r="T1014" s="225">
        <f>R1014+S1014</f>
        <v>0.72</v>
      </c>
      <c r="U1014" s="246" t="s">
        <v>128</v>
      </c>
      <c r="V1014" s="246" t="s">
        <v>128</v>
      </c>
      <c r="W1014" s="246" t="s">
        <v>128</v>
      </c>
      <c r="X1014" s="246" t="s">
        <v>128</v>
      </c>
      <c r="Y1014" s="246" t="s">
        <v>128</v>
      </c>
      <c r="Z1014" s="246" t="s">
        <v>128</v>
      </c>
      <c r="AA1014" s="246" t="s">
        <v>128</v>
      </c>
      <c r="AB1014" s="246" t="s">
        <v>128</v>
      </c>
      <c r="AC1014" s="246" t="s">
        <v>128</v>
      </c>
      <c r="AD1014" s="246" t="s">
        <v>0</v>
      </c>
      <c r="AE1014" s="246" t="s">
        <v>128</v>
      </c>
      <c r="AF1014" s="246" t="s">
        <v>128</v>
      </c>
      <c r="AG1014" s="246"/>
      <c r="AH1014" s="222"/>
      <c r="AI1014" s="229"/>
    </row>
    <row r="1015" spans="1:35" ht="62.45" customHeight="1">
      <c r="A1015" s="74" t="s">
        <v>2819</v>
      </c>
      <c r="B1015" s="92" t="s">
        <v>21</v>
      </c>
      <c r="C1015" s="92" t="s">
        <v>742</v>
      </c>
      <c r="D1015" s="88">
        <v>42128</v>
      </c>
      <c r="E1015" s="89">
        <v>0.18541666666666667</v>
      </c>
      <c r="F1015" s="88">
        <v>42128</v>
      </c>
      <c r="G1015" s="89">
        <v>0.26041666666666669</v>
      </c>
      <c r="H1015" s="89">
        <v>7.4999999999999997E-2</v>
      </c>
      <c r="I1015" s="68">
        <v>1</v>
      </c>
      <c r="J1015" s="68"/>
      <c r="K1015" s="92"/>
      <c r="L1015" s="230" t="s">
        <v>16</v>
      </c>
      <c r="M1015" s="230" t="s">
        <v>2778</v>
      </c>
      <c r="N1015" s="221">
        <v>35</v>
      </c>
      <c r="O1015" s="221" t="s">
        <v>7</v>
      </c>
      <c r="P1015" s="230" t="s">
        <v>6693</v>
      </c>
      <c r="Q1015" s="221" t="s">
        <v>6694</v>
      </c>
      <c r="R1015" s="221">
        <v>0.97</v>
      </c>
      <c r="S1015" s="221">
        <v>0.41</v>
      </c>
      <c r="T1015" s="221">
        <v>1.3859999999999999</v>
      </c>
      <c r="U1015" s="230" t="s">
        <v>45</v>
      </c>
      <c r="V1015" s="221" t="s">
        <v>128</v>
      </c>
      <c r="W1015" s="230" t="s">
        <v>128</v>
      </c>
      <c r="X1015" s="230" t="s">
        <v>128</v>
      </c>
      <c r="Y1015" s="224">
        <v>2015</v>
      </c>
      <c r="Z1015" s="529" t="s">
        <v>128</v>
      </c>
      <c r="AA1015" s="224">
        <v>2016</v>
      </c>
      <c r="AB1015" s="230" t="s">
        <v>128</v>
      </c>
      <c r="AC1015" s="224">
        <v>2015</v>
      </c>
      <c r="AD1015" s="230" t="s">
        <v>37</v>
      </c>
      <c r="AE1015" s="230" t="s">
        <v>53</v>
      </c>
      <c r="AF1015" s="230"/>
      <c r="AG1015" s="529"/>
      <c r="AH1015" s="222"/>
      <c r="AI1015" s="229"/>
    </row>
    <row r="1016" spans="1:35" ht="124.9" customHeight="1">
      <c r="A1016" s="70" t="s">
        <v>3570</v>
      </c>
      <c r="B1016" s="74" t="s">
        <v>12</v>
      </c>
      <c r="C1016" s="74" t="s">
        <v>360</v>
      </c>
      <c r="D1016" s="75">
        <v>42171</v>
      </c>
      <c r="E1016" s="76">
        <v>0.73958333333333337</v>
      </c>
      <c r="F1016" s="75">
        <v>42171</v>
      </c>
      <c r="G1016" s="76">
        <v>0.75</v>
      </c>
      <c r="H1016" s="76">
        <f>G1016-E1016</f>
        <v>1.041666666666663E-2</v>
      </c>
      <c r="I1016" s="74">
        <v>1</v>
      </c>
      <c r="J1016" s="74"/>
      <c r="K1016" s="74"/>
      <c r="L1016" s="225" t="s">
        <v>11</v>
      </c>
      <c r="M1016" s="225" t="s">
        <v>4159</v>
      </c>
      <c r="N1016" s="226">
        <v>0.4</v>
      </c>
      <c r="O1016" s="225" t="s">
        <v>55</v>
      </c>
      <c r="P1016" s="225" t="s">
        <v>55</v>
      </c>
      <c r="Q1016" s="225" t="s">
        <v>4160</v>
      </c>
      <c r="R1016" s="225">
        <v>0.38</v>
      </c>
      <c r="S1016" s="225">
        <v>5.36</v>
      </c>
      <c r="T1016" s="225">
        <f>R1016+S1016</f>
        <v>5.74</v>
      </c>
      <c r="U1016" s="246" t="s">
        <v>60</v>
      </c>
      <c r="V1016" s="246" t="s">
        <v>128</v>
      </c>
      <c r="W1016" s="246" t="s">
        <v>128</v>
      </c>
      <c r="X1016" s="246" t="s">
        <v>128</v>
      </c>
      <c r="Y1016" s="246" t="s">
        <v>128</v>
      </c>
      <c r="Z1016" s="246" t="s">
        <v>128</v>
      </c>
      <c r="AA1016" s="246" t="s">
        <v>128</v>
      </c>
      <c r="AB1016" s="246" t="s">
        <v>128</v>
      </c>
      <c r="AC1016" s="246" t="s">
        <v>128</v>
      </c>
      <c r="AD1016" s="246" t="s">
        <v>22</v>
      </c>
      <c r="AE1016" s="246"/>
      <c r="AF1016" s="246"/>
      <c r="AG1016" s="246"/>
      <c r="AH1016" s="222"/>
      <c r="AI1016" s="229"/>
    </row>
    <row r="1017" spans="1:35" ht="156" customHeight="1">
      <c r="A1017" s="70" t="s">
        <v>12042</v>
      </c>
      <c r="B1017" s="74" t="s">
        <v>15</v>
      </c>
      <c r="C1017" s="74" t="s">
        <v>29</v>
      </c>
      <c r="D1017" s="75">
        <v>42329</v>
      </c>
      <c r="E1017" s="76">
        <v>0.55833333333333335</v>
      </c>
      <c r="F1017" s="75">
        <v>42329</v>
      </c>
      <c r="G1017" s="76">
        <v>0.71180555555555547</v>
      </c>
      <c r="H1017" s="76">
        <f>(F1017+G1017)-(D1017+E1017)</f>
        <v>0.15347222222044365</v>
      </c>
      <c r="I1017" s="74">
        <v>2</v>
      </c>
      <c r="J1017" s="74" t="s">
        <v>150</v>
      </c>
      <c r="K1017" s="74" t="s">
        <v>20</v>
      </c>
      <c r="L1017" s="225" t="s">
        <v>29</v>
      </c>
      <c r="M1017" s="225" t="s">
        <v>12483</v>
      </c>
      <c r="N1017" s="226">
        <v>35</v>
      </c>
      <c r="O1017" s="225" t="s">
        <v>13</v>
      </c>
      <c r="P1017" s="225" t="s">
        <v>12295</v>
      </c>
      <c r="Q1017" s="225" t="s">
        <v>12484</v>
      </c>
      <c r="R1017" s="225">
        <v>5.7</v>
      </c>
      <c r="S1017" s="225"/>
      <c r="T1017" s="225">
        <f>SUM(R1017:S1017)</f>
        <v>5.7</v>
      </c>
      <c r="U1017" s="246" t="s">
        <v>28</v>
      </c>
      <c r="V1017" s="246">
        <v>1985</v>
      </c>
      <c r="W1017" s="246" t="s">
        <v>13081</v>
      </c>
      <c r="X1017" s="246" t="s">
        <v>13082</v>
      </c>
      <c r="Y1017" s="246" t="s">
        <v>13083</v>
      </c>
      <c r="Z1017" s="246">
        <v>100</v>
      </c>
      <c r="AA1017" s="246" t="s">
        <v>5573</v>
      </c>
      <c r="AB1017" s="246">
        <v>0</v>
      </c>
      <c r="AC1017" s="246"/>
      <c r="AD1017" s="246" t="s">
        <v>22</v>
      </c>
      <c r="AE1017" s="246" t="s">
        <v>53</v>
      </c>
      <c r="AF1017" s="246"/>
      <c r="AG1017" s="246" t="s">
        <v>13084</v>
      </c>
      <c r="AH1017" s="222"/>
      <c r="AI1017" s="229"/>
    </row>
    <row r="1018" spans="1:35" ht="72" customHeight="1">
      <c r="A1018" s="70" t="s">
        <v>2819</v>
      </c>
      <c r="B1018" s="74" t="s">
        <v>18</v>
      </c>
      <c r="C1018" s="74" t="s">
        <v>18</v>
      </c>
      <c r="D1018" s="75">
        <v>42128</v>
      </c>
      <c r="E1018" s="76">
        <v>42128.958333333336</v>
      </c>
      <c r="F1018" s="75">
        <v>42130</v>
      </c>
      <c r="G1018" s="76">
        <v>42130.458333333336</v>
      </c>
      <c r="H1018" s="76">
        <f>G1018-E1018</f>
        <v>1.5</v>
      </c>
      <c r="I1018" s="74">
        <v>2</v>
      </c>
      <c r="J1018" s="74"/>
      <c r="K1018" s="74"/>
      <c r="L1018" s="225" t="s">
        <v>9</v>
      </c>
      <c r="M1018" s="225" t="s">
        <v>7</v>
      </c>
      <c r="N1018" s="226">
        <v>0.4</v>
      </c>
      <c r="O1018" s="225" t="s">
        <v>7</v>
      </c>
      <c r="P1018" s="225" t="s">
        <v>343</v>
      </c>
      <c r="Q1018" s="225" t="s">
        <v>2875</v>
      </c>
      <c r="R1018" s="225">
        <f>0.3+0.9+0.1</f>
        <v>1.3</v>
      </c>
      <c r="S1018" s="225"/>
      <c r="T1018" s="225">
        <f>R1018+S1018</f>
        <v>1.3</v>
      </c>
      <c r="U1018" s="246"/>
      <c r="V1018" s="246"/>
      <c r="W1018" s="246"/>
      <c r="X1018" s="246"/>
      <c r="Y1018" s="246"/>
      <c r="Z1018" s="246"/>
      <c r="AA1018" s="246"/>
      <c r="AB1018" s="246"/>
      <c r="AC1018" s="246"/>
      <c r="AD1018" s="246" t="s">
        <v>54</v>
      </c>
      <c r="AE1018" s="246"/>
      <c r="AF1018" s="246"/>
      <c r="AG1018" s="246"/>
      <c r="AH1018" s="222"/>
      <c r="AI1018" s="229"/>
    </row>
    <row r="1019" spans="1:35" ht="90" customHeight="1">
      <c r="A1019" s="70" t="s">
        <v>4982</v>
      </c>
      <c r="B1019" s="74" t="s">
        <v>5</v>
      </c>
      <c r="C1019" s="74" t="s">
        <v>5</v>
      </c>
      <c r="D1019" s="75">
        <v>42206</v>
      </c>
      <c r="E1019" s="76">
        <v>0.33194444444444443</v>
      </c>
      <c r="F1019" s="75">
        <v>42206</v>
      </c>
      <c r="G1019" s="76">
        <v>0.33194444444444443</v>
      </c>
      <c r="H1019" s="76">
        <v>0</v>
      </c>
      <c r="I1019" s="74">
        <v>17</v>
      </c>
      <c r="J1019" s="74" t="s">
        <v>143</v>
      </c>
      <c r="K1019" s="74"/>
      <c r="L1019" s="225" t="s">
        <v>11</v>
      </c>
      <c r="M1019" s="225" t="s">
        <v>10404</v>
      </c>
      <c r="N1019" s="226" t="s">
        <v>3</v>
      </c>
      <c r="O1019" s="225" t="s">
        <v>2</v>
      </c>
      <c r="P1019" s="225" t="s">
        <v>7848</v>
      </c>
      <c r="Q1019" s="225" t="s">
        <v>7849</v>
      </c>
      <c r="R1019" s="225"/>
      <c r="S1019" s="225">
        <v>5.6</v>
      </c>
      <c r="T1019" s="225">
        <v>5.6</v>
      </c>
      <c r="U1019" s="246" t="s">
        <v>1</v>
      </c>
      <c r="V1019" s="246">
        <v>2014</v>
      </c>
      <c r="W1019" s="246" t="s">
        <v>10405</v>
      </c>
      <c r="X1019" s="246" t="s">
        <v>10406</v>
      </c>
      <c r="Y1019" s="246">
        <v>42180</v>
      </c>
      <c r="Z1019" s="246">
        <v>100</v>
      </c>
      <c r="AA1019" s="246">
        <v>42206</v>
      </c>
      <c r="AB1019" s="246"/>
      <c r="AC1019" s="246"/>
      <c r="AD1019" s="246" t="s">
        <v>22</v>
      </c>
      <c r="AE1019" s="246"/>
      <c r="AF1019" s="246"/>
      <c r="AG1019" s="246"/>
      <c r="AH1019" s="222"/>
      <c r="AI1019" s="229"/>
    </row>
    <row r="1020" spans="1:35" ht="216" customHeight="1">
      <c r="A1020" s="74" t="s">
        <v>2819</v>
      </c>
      <c r="B1020" s="92" t="s">
        <v>21</v>
      </c>
      <c r="C1020" s="92" t="s">
        <v>742</v>
      </c>
      <c r="D1020" s="88">
        <v>42129</v>
      </c>
      <c r="E1020" s="89">
        <v>0.42222222222222222</v>
      </c>
      <c r="F1020" s="88">
        <v>42129</v>
      </c>
      <c r="G1020" s="89">
        <v>0.46388888888888885</v>
      </c>
      <c r="H1020" s="89">
        <v>4.1666666666666664E-2</v>
      </c>
      <c r="I1020" s="68">
        <v>26</v>
      </c>
      <c r="J1020" s="68" t="s">
        <v>249</v>
      </c>
      <c r="K1020" s="92" t="s">
        <v>14</v>
      </c>
      <c r="L1020" s="230" t="s">
        <v>16</v>
      </c>
      <c r="M1020" s="230" t="s">
        <v>2845</v>
      </c>
      <c r="N1020" s="221">
        <v>35</v>
      </c>
      <c r="O1020" s="221" t="s">
        <v>7</v>
      </c>
      <c r="P1020" s="230" t="s">
        <v>2312</v>
      </c>
      <c r="Q1020" s="221" t="s">
        <v>6695</v>
      </c>
      <c r="R1020" s="221">
        <v>4.7050000000000001</v>
      </c>
      <c r="S1020" s="221">
        <v>2.3170000000000002</v>
      </c>
      <c r="T1020" s="221">
        <v>7.0220000000000002</v>
      </c>
      <c r="U1020" s="230" t="s">
        <v>28</v>
      </c>
      <c r="V1020" s="221" t="s">
        <v>128</v>
      </c>
      <c r="W1020" s="230" t="s">
        <v>128</v>
      </c>
      <c r="X1020" s="230" t="s">
        <v>128</v>
      </c>
      <c r="Y1020" s="224">
        <v>2015</v>
      </c>
      <c r="Z1020" s="529" t="s">
        <v>128</v>
      </c>
      <c r="AA1020" s="224">
        <v>2016</v>
      </c>
      <c r="AB1020" s="230" t="s">
        <v>128</v>
      </c>
      <c r="AC1020" s="224">
        <v>2015</v>
      </c>
      <c r="AD1020" s="230" t="s">
        <v>37</v>
      </c>
      <c r="AE1020" s="230" t="s">
        <v>53</v>
      </c>
      <c r="AF1020" s="230"/>
      <c r="AG1020" s="529"/>
      <c r="AH1020" s="222"/>
      <c r="AI1020" s="229"/>
    </row>
    <row r="1021" spans="1:35" ht="180" customHeight="1">
      <c r="A1021" s="70" t="s">
        <v>3570</v>
      </c>
      <c r="B1021" s="74" t="s">
        <v>15</v>
      </c>
      <c r="C1021" s="74" t="s">
        <v>3186</v>
      </c>
      <c r="D1021" s="75">
        <v>42159</v>
      </c>
      <c r="E1021" s="76">
        <v>0.74791666666666667</v>
      </c>
      <c r="F1021" s="75">
        <v>42159</v>
      </c>
      <c r="G1021" s="76">
        <v>0.74791666666666667</v>
      </c>
      <c r="H1021" s="76">
        <f>(F1021+G1021)-(D1021+E1021)</f>
        <v>0</v>
      </c>
      <c r="I1021" s="74">
        <v>19</v>
      </c>
      <c r="J1021" s="74" t="s">
        <v>3628</v>
      </c>
      <c r="K1021" s="74" t="s">
        <v>8</v>
      </c>
      <c r="L1021" s="74" t="s">
        <v>4</v>
      </c>
      <c r="M1021" s="225" t="s">
        <v>6573</v>
      </c>
      <c r="N1021" s="226">
        <v>110</v>
      </c>
      <c r="O1021" s="225" t="s">
        <v>7</v>
      </c>
      <c r="P1021" s="225" t="s">
        <v>6574</v>
      </c>
      <c r="Q1021" s="225" t="s">
        <v>6575</v>
      </c>
      <c r="R1021" s="225"/>
      <c r="S1021" s="225">
        <v>5.45</v>
      </c>
      <c r="T1021" s="225">
        <f>SUM(R1021:S1021)</f>
        <v>5.45</v>
      </c>
      <c r="U1021" s="246" t="s">
        <v>28</v>
      </c>
      <c r="V1021" s="246">
        <v>1979</v>
      </c>
      <c r="W1021" s="246" t="s">
        <v>1955</v>
      </c>
      <c r="X1021" s="246"/>
      <c r="Y1021" s="246" t="s">
        <v>6576</v>
      </c>
      <c r="Z1021" s="246">
        <v>100</v>
      </c>
      <c r="AA1021" s="246">
        <v>42278</v>
      </c>
      <c r="AB1021" s="246">
        <v>0</v>
      </c>
      <c r="AC1021" s="246"/>
      <c r="AD1021" s="246" t="s">
        <v>22</v>
      </c>
      <c r="AE1021" s="246" t="s">
        <v>53</v>
      </c>
      <c r="AF1021" s="246"/>
      <c r="AG1021" s="246" t="s">
        <v>6577</v>
      </c>
      <c r="AH1021" s="222"/>
      <c r="AI1021" s="229"/>
    </row>
    <row r="1022" spans="1:35" ht="162" customHeight="1">
      <c r="A1022" s="70" t="s">
        <v>640</v>
      </c>
      <c r="B1022" s="74" t="s">
        <v>10</v>
      </c>
      <c r="C1022" s="74" t="s">
        <v>10</v>
      </c>
      <c r="D1022" s="75">
        <v>42060</v>
      </c>
      <c r="E1022" s="76">
        <v>0.60833333333333328</v>
      </c>
      <c r="F1022" s="75">
        <v>42060</v>
      </c>
      <c r="G1022" s="76">
        <v>0.65555555555555556</v>
      </c>
      <c r="H1022" s="76">
        <v>4.7222222222222221E-2</v>
      </c>
      <c r="I1022" s="74">
        <v>5</v>
      </c>
      <c r="J1022" s="74"/>
      <c r="K1022" s="74"/>
      <c r="L1022" s="74" t="s">
        <v>11</v>
      </c>
      <c r="M1022" s="225" t="s">
        <v>990</v>
      </c>
      <c r="N1022" s="226">
        <v>0.4</v>
      </c>
      <c r="O1022" s="225" t="s">
        <v>25</v>
      </c>
      <c r="P1022" s="225" t="s">
        <v>991</v>
      </c>
      <c r="Q1022" s="225" t="s">
        <v>992</v>
      </c>
      <c r="R1022" s="225">
        <v>5.4</v>
      </c>
      <c r="S1022" s="225"/>
      <c r="T1022" s="225">
        <v>5.4</v>
      </c>
      <c r="U1022" s="246" t="s">
        <v>28</v>
      </c>
      <c r="V1022" s="246" t="s">
        <v>2002</v>
      </c>
      <c r="W1022" s="246" t="s">
        <v>286</v>
      </c>
      <c r="X1022" s="246" t="s">
        <v>1989</v>
      </c>
      <c r="Y1022" s="246" t="s">
        <v>2003</v>
      </c>
      <c r="Z1022" s="246">
        <v>100</v>
      </c>
      <c r="AA1022" s="246" t="s">
        <v>2004</v>
      </c>
      <c r="AB1022" s="246">
        <v>0</v>
      </c>
      <c r="AC1022" s="246" t="s">
        <v>128</v>
      </c>
      <c r="AD1022" s="246" t="s">
        <v>22</v>
      </c>
      <c r="AE1022" s="246"/>
      <c r="AF1022" s="246"/>
      <c r="AG1022" s="246" t="s">
        <v>993</v>
      </c>
      <c r="AH1022" s="222"/>
      <c r="AI1022" s="229"/>
    </row>
    <row r="1023" spans="1:35" ht="72" customHeight="1">
      <c r="A1023" s="70" t="s">
        <v>2819</v>
      </c>
      <c r="B1023" s="74" t="s">
        <v>19</v>
      </c>
      <c r="C1023" s="74" t="s">
        <v>2781</v>
      </c>
      <c r="D1023" s="75">
        <v>42129</v>
      </c>
      <c r="E1023" s="76">
        <v>0.59513888888888888</v>
      </c>
      <c r="F1023" s="75">
        <v>42129</v>
      </c>
      <c r="G1023" s="76">
        <v>0.59583333333333333</v>
      </c>
      <c r="H1023" s="76">
        <f>G1023-E1023</f>
        <v>6.9444444444444198E-4</v>
      </c>
      <c r="I1023" s="74">
        <v>413</v>
      </c>
      <c r="J1023" s="74"/>
      <c r="K1023" s="74" t="s">
        <v>8</v>
      </c>
      <c r="L1023" s="74" t="s">
        <v>16</v>
      </c>
      <c r="M1023" s="225" t="s">
        <v>267</v>
      </c>
      <c r="N1023" s="226">
        <v>110</v>
      </c>
      <c r="O1023" s="225" t="s">
        <v>7</v>
      </c>
      <c r="P1023" s="225" t="s">
        <v>2866</v>
      </c>
      <c r="Q1023" s="225" t="s">
        <v>2855</v>
      </c>
      <c r="R1023" s="225">
        <v>114</v>
      </c>
      <c r="S1023" s="225">
        <v>40</v>
      </c>
      <c r="T1023" s="225">
        <f>R1023+S1023</f>
        <v>154</v>
      </c>
      <c r="U1023" s="246"/>
      <c r="V1023" s="246"/>
      <c r="W1023" s="246"/>
      <c r="X1023" s="246"/>
      <c r="Y1023" s="246"/>
      <c r="Z1023" s="246"/>
      <c r="AA1023" s="246"/>
      <c r="AB1023" s="246"/>
      <c r="AC1023" s="246"/>
      <c r="AD1023" s="246" t="s">
        <v>37</v>
      </c>
      <c r="AE1023" s="246"/>
      <c r="AF1023" s="246"/>
      <c r="AG1023" s="246"/>
      <c r="AH1023" s="222"/>
      <c r="AI1023" s="229"/>
    </row>
    <row r="1024" spans="1:35" ht="90" customHeight="1">
      <c r="A1024" s="70" t="s">
        <v>2819</v>
      </c>
      <c r="B1024" s="74" t="s">
        <v>19</v>
      </c>
      <c r="C1024" s="74" t="s">
        <v>2781</v>
      </c>
      <c r="D1024" s="75">
        <v>42129</v>
      </c>
      <c r="E1024" s="76">
        <v>0.60972222222222217</v>
      </c>
      <c r="F1024" s="75">
        <v>42129</v>
      </c>
      <c r="G1024" s="76">
        <v>0.61041666666666672</v>
      </c>
      <c r="H1024" s="76">
        <f>G1024-E1024</f>
        <v>6.94444444444553E-4</v>
      </c>
      <c r="I1024" s="74">
        <v>51</v>
      </c>
      <c r="J1024" s="74"/>
      <c r="K1024" s="74" t="s">
        <v>8</v>
      </c>
      <c r="L1024" s="74" t="s">
        <v>16</v>
      </c>
      <c r="M1024" s="225" t="s">
        <v>2856</v>
      </c>
      <c r="N1024" s="226">
        <v>110</v>
      </c>
      <c r="O1024" s="225" t="s">
        <v>7</v>
      </c>
      <c r="P1024" s="225" t="s">
        <v>2857</v>
      </c>
      <c r="Q1024" s="225" t="s">
        <v>2858</v>
      </c>
      <c r="R1024" s="225">
        <v>16</v>
      </c>
      <c r="S1024" s="225">
        <v>13</v>
      </c>
      <c r="T1024" s="225">
        <f>R1024+S1024</f>
        <v>29</v>
      </c>
      <c r="U1024" s="246"/>
      <c r="V1024" s="246"/>
      <c r="W1024" s="246"/>
      <c r="X1024" s="246"/>
      <c r="Y1024" s="246"/>
      <c r="Z1024" s="246"/>
      <c r="AA1024" s="246"/>
      <c r="AB1024" s="246"/>
      <c r="AC1024" s="246"/>
      <c r="AD1024" s="246" t="s">
        <v>37</v>
      </c>
      <c r="AE1024" s="246"/>
      <c r="AF1024" s="246"/>
      <c r="AG1024" s="246"/>
      <c r="AH1024" s="222"/>
      <c r="AI1024" s="229"/>
    </row>
    <row r="1025" spans="1:35" ht="144" customHeight="1">
      <c r="A1025" s="70" t="s">
        <v>2819</v>
      </c>
      <c r="B1025" s="74" t="s">
        <v>19</v>
      </c>
      <c r="C1025" s="74" t="s">
        <v>209</v>
      </c>
      <c r="D1025" s="75">
        <v>42129</v>
      </c>
      <c r="E1025" s="76">
        <v>0.64583333333333337</v>
      </c>
      <c r="F1025" s="75">
        <v>42129</v>
      </c>
      <c r="G1025" s="76">
        <v>0.65833333333333333</v>
      </c>
      <c r="H1025" s="76">
        <f>G1025-E1025</f>
        <v>1.2499999999999956E-2</v>
      </c>
      <c r="I1025" s="74">
        <v>7</v>
      </c>
      <c r="J1025" s="74"/>
      <c r="K1025" s="74"/>
      <c r="L1025" s="74" t="s">
        <v>16</v>
      </c>
      <c r="M1025" s="225" t="s">
        <v>452</v>
      </c>
      <c r="N1025" s="226" t="s">
        <v>3</v>
      </c>
      <c r="O1025" s="225" t="s">
        <v>7</v>
      </c>
      <c r="P1025" s="225" t="s">
        <v>2861</v>
      </c>
      <c r="Q1025" s="225" t="s">
        <v>2862</v>
      </c>
      <c r="R1025" s="225">
        <v>16</v>
      </c>
      <c r="S1025" s="225">
        <v>55</v>
      </c>
      <c r="T1025" s="225">
        <f>R1025+S1025</f>
        <v>71</v>
      </c>
      <c r="U1025" s="246"/>
      <c r="V1025" s="246"/>
      <c r="W1025" s="246"/>
      <c r="X1025" s="246"/>
      <c r="Y1025" s="246"/>
      <c r="Z1025" s="246"/>
      <c r="AA1025" s="246"/>
      <c r="AB1025" s="246"/>
      <c r="AC1025" s="246"/>
      <c r="AD1025" s="246" t="s">
        <v>37</v>
      </c>
      <c r="AE1025" s="246"/>
      <c r="AF1025" s="246"/>
      <c r="AG1025" s="246"/>
      <c r="AH1025" s="222"/>
      <c r="AI1025" s="229"/>
    </row>
    <row r="1026" spans="1:35" ht="72" customHeight="1">
      <c r="A1026" s="70" t="s">
        <v>2819</v>
      </c>
      <c r="B1026" s="74" t="s">
        <v>19</v>
      </c>
      <c r="C1026" s="74" t="s">
        <v>19</v>
      </c>
      <c r="D1026" s="75">
        <v>42129</v>
      </c>
      <c r="E1026" s="76">
        <v>0.66875000000000007</v>
      </c>
      <c r="F1026" s="75">
        <v>42129</v>
      </c>
      <c r="G1026" s="76">
        <v>0.72569444444444453</v>
      </c>
      <c r="H1026" s="76">
        <f>G1026-E1026</f>
        <v>5.6944444444444464E-2</v>
      </c>
      <c r="I1026" s="74">
        <v>4</v>
      </c>
      <c r="J1026" s="74"/>
      <c r="K1026" s="74"/>
      <c r="L1026" s="74" t="s">
        <v>4</v>
      </c>
      <c r="M1026" s="225" t="s">
        <v>2852</v>
      </c>
      <c r="N1026" s="226" t="s">
        <v>3</v>
      </c>
      <c r="O1026" s="225" t="s">
        <v>7</v>
      </c>
      <c r="P1026" s="225" t="s">
        <v>2853</v>
      </c>
      <c r="Q1026" s="225" t="s">
        <v>2854</v>
      </c>
      <c r="R1026" s="225">
        <v>11</v>
      </c>
      <c r="S1026" s="225"/>
      <c r="T1026" s="225">
        <f>R1026+S1026</f>
        <v>11</v>
      </c>
      <c r="U1026" s="246" t="s">
        <v>44</v>
      </c>
      <c r="V1026" s="246">
        <v>2011</v>
      </c>
      <c r="W1026" s="246" t="s">
        <v>5367</v>
      </c>
      <c r="X1026" s="246">
        <v>0</v>
      </c>
      <c r="Y1026" s="246">
        <v>0</v>
      </c>
      <c r="Z1026" s="246">
        <v>0</v>
      </c>
      <c r="AA1026" s="246">
        <v>0</v>
      </c>
      <c r="AB1026" s="246">
        <v>0</v>
      </c>
      <c r="AC1026" s="246">
        <v>0</v>
      </c>
      <c r="AD1026" s="246" t="s">
        <v>17</v>
      </c>
      <c r="AE1026" s="246"/>
      <c r="AF1026" s="246"/>
      <c r="AG1026" s="246"/>
      <c r="AH1026" s="222"/>
      <c r="AI1026" s="229"/>
    </row>
    <row r="1027" spans="1:35" ht="283.5" customHeight="1">
      <c r="A1027" s="70" t="s">
        <v>2819</v>
      </c>
      <c r="B1027" s="74" t="s">
        <v>19</v>
      </c>
      <c r="C1027" s="74" t="s">
        <v>209</v>
      </c>
      <c r="D1027" s="75">
        <v>42129</v>
      </c>
      <c r="E1027" s="76">
        <v>0.70486111111111116</v>
      </c>
      <c r="F1027" s="75">
        <v>42129</v>
      </c>
      <c r="G1027" s="76">
        <v>0.70833333333333337</v>
      </c>
      <c r="H1027" s="76">
        <f>G1027-E1027</f>
        <v>3.4722222222222099E-3</v>
      </c>
      <c r="I1027" s="74">
        <v>9</v>
      </c>
      <c r="J1027" s="74" t="s">
        <v>150</v>
      </c>
      <c r="K1027" s="74" t="s">
        <v>20</v>
      </c>
      <c r="L1027" s="74" t="s">
        <v>16</v>
      </c>
      <c r="M1027" s="225" t="s">
        <v>264</v>
      </c>
      <c r="N1027" s="226" t="s">
        <v>3</v>
      </c>
      <c r="O1027" s="225" t="s">
        <v>7</v>
      </c>
      <c r="P1027" s="225" t="s">
        <v>2859</v>
      </c>
      <c r="Q1027" s="225" t="s">
        <v>2860</v>
      </c>
      <c r="R1027" s="225">
        <v>8</v>
      </c>
      <c r="S1027" s="225"/>
      <c r="T1027" s="225">
        <f>R1027+S1027</f>
        <v>8</v>
      </c>
      <c r="U1027" s="246"/>
      <c r="V1027" s="246"/>
      <c r="W1027" s="246"/>
      <c r="X1027" s="246"/>
      <c r="Y1027" s="246"/>
      <c r="Z1027" s="246"/>
      <c r="AA1027" s="246"/>
      <c r="AB1027" s="246"/>
      <c r="AC1027" s="246"/>
      <c r="AD1027" s="246" t="s">
        <v>37</v>
      </c>
      <c r="AE1027" s="246"/>
      <c r="AF1027" s="246"/>
      <c r="AG1027" s="246"/>
      <c r="AH1027" s="222"/>
      <c r="AI1027" s="229"/>
    </row>
    <row r="1028" spans="1:35" ht="94.5" customHeight="1">
      <c r="A1028" s="70" t="s">
        <v>3570</v>
      </c>
      <c r="B1028" s="74" t="s">
        <v>19</v>
      </c>
      <c r="C1028" s="74" t="s">
        <v>19</v>
      </c>
      <c r="D1028" s="75">
        <v>42160</v>
      </c>
      <c r="E1028" s="76">
        <v>0.68333333333333324</v>
      </c>
      <c r="F1028" s="75">
        <v>42160</v>
      </c>
      <c r="G1028" s="76">
        <v>0.68402777777777779</v>
      </c>
      <c r="H1028" s="76">
        <v>6.94444444444553E-4</v>
      </c>
      <c r="I1028" s="74">
        <v>80</v>
      </c>
      <c r="J1028" s="74" t="s">
        <v>180</v>
      </c>
      <c r="K1028" s="74" t="s">
        <v>178</v>
      </c>
      <c r="L1028" s="74" t="s">
        <v>9</v>
      </c>
      <c r="M1028" s="225" t="s">
        <v>3682</v>
      </c>
      <c r="N1028" s="226">
        <v>35</v>
      </c>
      <c r="O1028" s="225" t="s">
        <v>7</v>
      </c>
      <c r="P1028" s="225" t="s">
        <v>3683</v>
      </c>
      <c r="Q1028" s="225" t="s">
        <v>5401</v>
      </c>
      <c r="R1028" s="225">
        <v>13</v>
      </c>
      <c r="S1028" s="225">
        <v>14</v>
      </c>
      <c r="T1028" s="225">
        <v>27</v>
      </c>
      <c r="U1028" s="246" t="s">
        <v>28</v>
      </c>
      <c r="V1028" s="246">
        <v>1978</v>
      </c>
      <c r="W1028" s="246" t="s">
        <v>1364</v>
      </c>
      <c r="X1028" s="246">
        <v>0</v>
      </c>
      <c r="Y1028" s="246">
        <v>42060</v>
      </c>
      <c r="Z1028" s="246">
        <v>100</v>
      </c>
      <c r="AA1028" s="246">
        <v>42425</v>
      </c>
      <c r="AB1028" s="246">
        <v>0</v>
      </c>
      <c r="AC1028" s="246">
        <v>42060</v>
      </c>
      <c r="AD1028" s="246" t="s">
        <v>42</v>
      </c>
      <c r="AE1028" s="246"/>
      <c r="AF1028" s="246"/>
      <c r="AG1028" s="246"/>
      <c r="AH1028" s="222"/>
      <c r="AI1028" s="229"/>
    </row>
    <row r="1029" spans="1:35" ht="126" customHeight="1">
      <c r="A1029" s="70" t="s">
        <v>7992</v>
      </c>
      <c r="B1029" s="74" t="s">
        <v>12</v>
      </c>
      <c r="C1029" s="74" t="s">
        <v>127</v>
      </c>
      <c r="D1029" s="75">
        <v>42243</v>
      </c>
      <c r="E1029" s="76">
        <v>0.83472222222222225</v>
      </c>
      <c r="F1029" s="75">
        <v>42243</v>
      </c>
      <c r="G1029" s="76">
        <v>0.96944444444444444</v>
      </c>
      <c r="H1029" s="76">
        <f>G1029-E1029</f>
        <v>0.13472222222222219</v>
      </c>
      <c r="I1029" s="74">
        <v>8</v>
      </c>
      <c r="J1029" s="74"/>
      <c r="K1029" s="74"/>
      <c r="L1029" s="74" t="s">
        <v>4</v>
      </c>
      <c r="M1029" s="225" t="s">
        <v>8842</v>
      </c>
      <c r="N1029" s="226">
        <v>0.4</v>
      </c>
      <c r="O1029" s="225" t="s">
        <v>2</v>
      </c>
      <c r="P1029" s="225" t="s">
        <v>147</v>
      </c>
      <c r="Q1029" s="225" t="s">
        <v>9847</v>
      </c>
      <c r="R1029" s="225">
        <v>28.65</v>
      </c>
      <c r="S1029" s="225">
        <v>25</v>
      </c>
      <c r="T1029" s="225">
        <f>R1029+S1029</f>
        <v>53.65</v>
      </c>
      <c r="U1029" s="246" t="s">
        <v>45</v>
      </c>
      <c r="V1029" s="246" t="s">
        <v>9633</v>
      </c>
      <c r="W1029" s="246" t="s">
        <v>9843</v>
      </c>
      <c r="X1029" s="246" t="s">
        <v>9844</v>
      </c>
      <c r="Y1029" s="246" t="s">
        <v>9845</v>
      </c>
      <c r="Z1029" s="246">
        <v>1</v>
      </c>
      <c r="AA1029" s="246" t="s">
        <v>9846</v>
      </c>
      <c r="AB1029" s="246" t="s">
        <v>128</v>
      </c>
      <c r="AC1029" s="246" t="s">
        <v>128</v>
      </c>
      <c r="AD1029" s="246" t="s">
        <v>41</v>
      </c>
      <c r="AE1029" s="246" t="s">
        <v>128</v>
      </c>
      <c r="AF1029" s="246" t="s">
        <v>128</v>
      </c>
      <c r="AG1029" s="246"/>
      <c r="AH1029" s="222"/>
      <c r="AI1029" s="229"/>
    </row>
    <row r="1030" spans="1:35" ht="93.6" customHeight="1">
      <c r="A1030" s="70" t="s">
        <v>3570</v>
      </c>
      <c r="B1030" s="74" t="s">
        <v>19</v>
      </c>
      <c r="C1030" s="74" t="s">
        <v>19</v>
      </c>
      <c r="D1030" s="75">
        <v>42160</v>
      </c>
      <c r="E1030" s="76">
        <v>0.69444444444444453</v>
      </c>
      <c r="F1030" s="75">
        <v>42160</v>
      </c>
      <c r="G1030" s="76">
        <v>0.73749999999999993</v>
      </c>
      <c r="H1030" s="76">
        <v>4.3055555555555403E-2</v>
      </c>
      <c r="I1030" s="74">
        <v>3</v>
      </c>
      <c r="J1030" s="74" t="s">
        <v>180</v>
      </c>
      <c r="K1030" s="74" t="s">
        <v>20</v>
      </c>
      <c r="L1030" s="74" t="s">
        <v>9</v>
      </c>
      <c r="M1030" s="225" t="s">
        <v>3684</v>
      </c>
      <c r="N1030" s="226" t="s">
        <v>3</v>
      </c>
      <c r="O1030" s="225" t="s">
        <v>7</v>
      </c>
      <c r="P1030" s="225" t="s">
        <v>3685</v>
      </c>
      <c r="Q1030" s="225" t="s">
        <v>5412</v>
      </c>
      <c r="R1030" s="225">
        <v>5</v>
      </c>
      <c r="S1030" s="225">
        <v>5</v>
      </c>
      <c r="T1030" s="225">
        <v>10</v>
      </c>
      <c r="U1030" s="246" t="s">
        <v>28</v>
      </c>
      <c r="V1030" s="246">
        <v>1995</v>
      </c>
      <c r="W1030" s="246" t="s">
        <v>5413</v>
      </c>
      <c r="X1030" s="246">
        <v>0</v>
      </c>
      <c r="Y1030" s="246">
        <v>41426</v>
      </c>
      <c r="Z1030" s="246">
        <v>100</v>
      </c>
      <c r="AA1030" s="246">
        <v>42309</v>
      </c>
      <c r="AB1030" s="246">
        <v>0</v>
      </c>
      <c r="AC1030" s="246">
        <v>41799</v>
      </c>
      <c r="AD1030" s="246" t="s">
        <v>42</v>
      </c>
      <c r="AE1030" s="246"/>
      <c r="AF1030" s="246"/>
      <c r="AG1030" s="246"/>
      <c r="AH1030" s="222"/>
      <c r="AI1030" s="229"/>
    </row>
    <row r="1031" spans="1:35" ht="93.6" customHeight="1">
      <c r="A1031" s="70" t="s">
        <v>2819</v>
      </c>
      <c r="B1031" s="74" t="s">
        <v>18</v>
      </c>
      <c r="C1031" s="74" t="s">
        <v>18</v>
      </c>
      <c r="D1031" s="75">
        <v>42129</v>
      </c>
      <c r="E1031" s="76">
        <v>42129.291666666664</v>
      </c>
      <c r="F1031" s="75">
        <v>42130</v>
      </c>
      <c r="G1031" s="76">
        <v>42130.451388888891</v>
      </c>
      <c r="H1031" s="76">
        <f t="shared" ref="H1031:H1045" si="20">G1031-E1031</f>
        <v>1.1597222222262644</v>
      </c>
      <c r="I1031" s="74">
        <v>21</v>
      </c>
      <c r="J1031" s="74"/>
      <c r="K1031" s="74"/>
      <c r="L1031" s="74" t="s">
        <v>9</v>
      </c>
      <c r="M1031" s="225" t="s">
        <v>7069</v>
      </c>
      <c r="N1031" s="226" t="s">
        <v>3</v>
      </c>
      <c r="O1031" s="225" t="s">
        <v>7</v>
      </c>
      <c r="P1031" s="225" t="s">
        <v>2905</v>
      </c>
      <c r="Q1031" s="225" t="s">
        <v>2906</v>
      </c>
      <c r="R1031" s="225">
        <f>5.7+2.5</f>
        <v>8.1999999999999993</v>
      </c>
      <c r="S1031" s="225"/>
      <c r="T1031" s="225">
        <f t="shared" ref="T1031:T1042" si="21">R1031+S1031</f>
        <v>8.1999999999999993</v>
      </c>
      <c r="U1031" s="246"/>
      <c r="V1031" s="246"/>
      <c r="W1031" s="246"/>
      <c r="X1031" s="246"/>
      <c r="Y1031" s="246"/>
      <c r="Z1031" s="246"/>
      <c r="AA1031" s="246"/>
      <c r="AB1031" s="246"/>
      <c r="AC1031" s="246"/>
      <c r="AD1031" s="246" t="s">
        <v>72</v>
      </c>
      <c r="AE1031" s="246"/>
      <c r="AF1031" s="246"/>
      <c r="AG1031" s="246"/>
      <c r="AH1031" s="222"/>
      <c r="AI1031" s="229"/>
    </row>
    <row r="1032" spans="1:35" ht="36" customHeight="1">
      <c r="A1032" s="70" t="s">
        <v>2819</v>
      </c>
      <c r="B1032" s="74" t="s">
        <v>18</v>
      </c>
      <c r="C1032" s="74" t="s">
        <v>18</v>
      </c>
      <c r="D1032" s="75">
        <v>42129</v>
      </c>
      <c r="E1032" s="76">
        <v>42129.479166666664</v>
      </c>
      <c r="F1032" s="75">
        <v>42129</v>
      </c>
      <c r="G1032" s="76">
        <v>42129.534722222219</v>
      </c>
      <c r="H1032" s="76">
        <f t="shared" si="20"/>
        <v>5.5555555554747116E-2</v>
      </c>
      <c r="I1032" s="74">
        <v>1</v>
      </c>
      <c r="J1032" s="74"/>
      <c r="K1032" s="74"/>
      <c r="L1032" s="74" t="s">
        <v>9</v>
      </c>
      <c r="M1032" s="225" t="s">
        <v>7</v>
      </c>
      <c r="N1032" s="226">
        <v>0.4</v>
      </c>
      <c r="O1032" s="225" t="s">
        <v>7</v>
      </c>
      <c r="P1032" s="225" t="s">
        <v>2897</v>
      </c>
      <c r="Q1032" s="225" t="s">
        <v>2898</v>
      </c>
      <c r="R1032" s="225">
        <v>0.3</v>
      </c>
      <c r="S1032" s="225"/>
      <c r="T1032" s="225">
        <f t="shared" si="21"/>
        <v>0.3</v>
      </c>
      <c r="U1032" s="246"/>
      <c r="V1032" s="246"/>
      <c r="W1032" s="246"/>
      <c r="X1032" s="246"/>
      <c r="Y1032" s="246"/>
      <c r="Z1032" s="246"/>
      <c r="AA1032" s="246"/>
      <c r="AB1032" s="246"/>
      <c r="AC1032" s="246"/>
      <c r="AD1032" s="246" t="s">
        <v>72</v>
      </c>
      <c r="AE1032" s="246"/>
      <c r="AF1032" s="246"/>
      <c r="AG1032" s="246"/>
      <c r="AH1032" s="222"/>
    </row>
    <row r="1033" spans="1:35" ht="93.6" customHeight="1">
      <c r="A1033" s="70" t="s">
        <v>2819</v>
      </c>
      <c r="B1033" s="74" t="s">
        <v>18</v>
      </c>
      <c r="C1033" s="74" t="s">
        <v>18</v>
      </c>
      <c r="D1033" s="75">
        <v>42129</v>
      </c>
      <c r="E1033" s="76">
        <v>42129.769444444442</v>
      </c>
      <c r="F1033" s="75">
        <v>42130</v>
      </c>
      <c r="G1033" s="76">
        <v>42130.001388888886</v>
      </c>
      <c r="H1033" s="76">
        <f t="shared" si="20"/>
        <v>0.23194444444379769</v>
      </c>
      <c r="I1033" s="74">
        <v>3</v>
      </c>
      <c r="J1033" s="74"/>
      <c r="K1033" s="74"/>
      <c r="L1033" s="74" t="s">
        <v>9</v>
      </c>
      <c r="M1033" s="225" t="s">
        <v>2879</v>
      </c>
      <c r="N1033" s="226" t="s">
        <v>3</v>
      </c>
      <c r="O1033" s="225" t="s">
        <v>7</v>
      </c>
      <c r="P1033" s="225" t="s">
        <v>2880</v>
      </c>
      <c r="Q1033" s="225" t="s">
        <v>2881</v>
      </c>
      <c r="R1033" s="225">
        <v>0.5</v>
      </c>
      <c r="S1033" s="225"/>
      <c r="T1033" s="225">
        <f t="shared" si="21"/>
        <v>0.5</v>
      </c>
      <c r="U1033" s="246"/>
      <c r="V1033" s="246"/>
      <c r="W1033" s="246"/>
      <c r="X1033" s="246"/>
      <c r="Y1033" s="246"/>
      <c r="Z1033" s="246"/>
      <c r="AA1033" s="246"/>
      <c r="AB1033" s="246"/>
      <c r="AC1033" s="246"/>
      <c r="AD1033" s="246" t="s">
        <v>54</v>
      </c>
      <c r="AE1033" s="246"/>
      <c r="AF1033" s="246"/>
      <c r="AG1033" s="246"/>
      <c r="AH1033" s="222"/>
    </row>
    <row r="1034" spans="1:35" ht="62.45" customHeight="1">
      <c r="A1034" s="70" t="s">
        <v>2819</v>
      </c>
      <c r="B1034" s="74" t="s">
        <v>18</v>
      </c>
      <c r="C1034" s="74" t="s">
        <v>18</v>
      </c>
      <c r="D1034" s="75">
        <v>42129</v>
      </c>
      <c r="E1034" s="76">
        <v>42129.769444444442</v>
      </c>
      <c r="F1034" s="75">
        <v>42129</v>
      </c>
      <c r="G1034" s="76">
        <v>42129.774305555555</v>
      </c>
      <c r="H1034" s="76">
        <f t="shared" si="20"/>
        <v>4.8611111124046147E-3</v>
      </c>
      <c r="I1034" s="74">
        <v>27</v>
      </c>
      <c r="J1034" s="74"/>
      <c r="K1034" s="74"/>
      <c r="L1034" s="74" t="s">
        <v>9</v>
      </c>
      <c r="M1034" s="225" t="s">
        <v>2888</v>
      </c>
      <c r="N1034" s="226" t="s">
        <v>3</v>
      </c>
      <c r="O1034" s="225" t="s">
        <v>7</v>
      </c>
      <c r="P1034" s="225" t="s">
        <v>2889</v>
      </c>
      <c r="Q1034" s="225" t="s">
        <v>2890</v>
      </c>
      <c r="R1034" s="225">
        <v>0.1</v>
      </c>
      <c r="S1034" s="225"/>
      <c r="T1034" s="225">
        <f t="shared" si="21"/>
        <v>0.1</v>
      </c>
      <c r="U1034" s="246"/>
      <c r="V1034" s="246"/>
      <c r="W1034" s="246"/>
      <c r="X1034" s="246"/>
      <c r="Y1034" s="246"/>
      <c r="Z1034" s="246"/>
      <c r="AA1034" s="246"/>
      <c r="AB1034" s="246"/>
      <c r="AC1034" s="246"/>
      <c r="AD1034" s="246" t="s">
        <v>54</v>
      </c>
      <c r="AE1034" s="246"/>
      <c r="AF1034" s="246"/>
      <c r="AG1034" s="246"/>
      <c r="AH1034" s="222"/>
    </row>
    <row r="1035" spans="1:35" ht="409.5" customHeight="1">
      <c r="A1035" s="70" t="s">
        <v>2819</v>
      </c>
      <c r="B1035" s="74" t="s">
        <v>18</v>
      </c>
      <c r="C1035" s="74" t="s">
        <v>18</v>
      </c>
      <c r="D1035" s="75">
        <v>42129</v>
      </c>
      <c r="E1035" s="76">
        <v>42129.770138888889</v>
      </c>
      <c r="F1035" s="75">
        <v>42130</v>
      </c>
      <c r="G1035" s="76">
        <v>42130.784722222219</v>
      </c>
      <c r="H1035" s="76">
        <f t="shared" si="20"/>
        <v>1.0145833333299379</v>
      </c>
      <c r="I1035" s="74">
        <v>28</v>
      </c>
      <c r="J1035" s="74"/>
      <c r="K1035" s="74"/>
      <c r="L1035" s="74" t="s">
        <v>9</v>
      </c>
      <c r="M1035" s="225" t="s">
        <v>2902</v>
      </c>
      <c r="N1035" s="226" t="s">
        <v>3</v>
      </c>
      <c r="O1035" s="225" t="s">
        <v>7</v>
      </c>
      <c r="P1035" s="225" t="s">
        <v>2903</v>
      </c>
      <c r="Q1035" s="225" t="s">
        <v>7068</v>
      </c>
      <c r="R1035" s="225">
        <f>25.8+33.4</f>
        <v>59.2</v>
      </c>
      <c r="S1035" s="225">
        <v>7.4</v>
      </c>
      <c r="T1035" s="225">
        <f t="shared" si="21"/>
        <v>66.600000000000009</v>
      </c>
      <c r="U1035" s="246"/>
      <c r="V1035" s="246"/>
      <c r="W1035" s="246"/>
      <c r="X1035" s="246"/>
      <c r="Y1035" s="246"/>
      <c r="Z1035" s="246"/>
      <c r="AA1035" s="246"/>
      <c r="AB1035" s="246"/>
      <c r="AC1035" s="246"/>
      <c r="AD1035" s="246" t="s">
        <v>72</v>
      </c>
      <c r="AE1035" s="246"/>
      <c r="AF1035" s="246"/>
      <c r="AG1035" s="246"/>
      <c r="AH1035" s="222"/>
    </row>
    <row r="1036" spans="1:35" ht="173.25" customHeight="1">
      <c r="A1036" s="70" t="s">
        <v>2819</v>
      </c>
      <c r="B1036" s="74" t="s">
        <v>18</v>
      </c>
      <c r="C1036" s="74" t="s">
        <v>18</v>
      </c>
      <c r="D1036" s="75">
        <v>42129</v>
      </c>
      <c r="E1036" s="76">
        <v>42129.809027777781</v>
      </c>
      <c r="F1036" s="75">
        <v>42130</v>
      </c>
      <c r="G1036" s="76">
        <v>42130.1875</v>
      </c>
      <c r="H1036" s="76">
        <f t="shared" si="20"/>
        <v>0.37847222221898846</v>
      </c>
      <c r="I1036" s="74">
        <v>1</v>
      </c>
      <c r="J1036" s="74"/>
      <c r="K1036" s="74"/>
      <c r="L1036" s="74" t="s">
        <v>11</v>
      </c>
      <c r="M1036" s="225" t="s">
        <v>337</v>
      </c>
      <c r="N1036" s="226">
        <v>0.4</v>
      </c>
      <c r="O1036" s="225" t="s">
        <v>2</v>
      </c>
      <c r="P1036" s="225" t="s">
        <v>2876</v>
      </c>
      <c r="Q1036" s="225" t="s">
        <v>2877</v>
      </c>
      <c r="R1036" s="225">
        <v>0.1</v>
      </c>
      <c r="S1036" s="225"/>
      <c r="T1036" s="225">
        <f t="shared" si="21"/>
        <v>0.1</v>
      </c>
      <c r="U1036" s="246"/>
      <c r="V1036" s="246"/>
      <c r="W1036" s="246"/>
      <c r="X1036" s="246"/>
      <c r="Y1036" s="246"/>
      <c r="Z1036" s="246"/>
      <c r="AA1036" s="246"/>
      <c r="AB1036" s="246"/>
      <c r="AC1036" s="246"/>
      <c r="AD1036" s="246" t="s">
        <v>0</v>
      </c>
      <c r="AE1036" s="246"/>
      <c r="AF1036" s="246"/>
      <c r="AG1036" s="246"/>
      <c r="AH1036" s="222"/>
    </row>
    <row r="1037" spans="1:35" ht="46.9" customHeight="1">
      <c r="A1037" s="70" t="s">
        <v>2819</v>
      </c>
      <c r="B1037" s="74" t="s">
        <v>18</v>
      </c>
      <c r="C1037" s="74" t="s">
        <v>18</v>
      </c>
      <c r="D1037" s="75">
        <v>42129</v>
      </c>
      <c r="E1037" s="76">
        <v>42129.815972222219</v>
      </c>
      <c r="F1037" s="75">
        <v>42129</v>
      </c>
      <c r="G1037" s="76">
        <v>42129.816666666666</v>
      </c>
      <c r="H1037" s="76">
        <f t="shared" si="20"/>
        <v>6.944444467080757E-4</v>
      </c>
      <c r="I1037" s="74">
        <v>10</v>
      </c>
      <c r="J1037" s="74"/>
      <c r="K1037" s="74"/>
      <c r="L1037" s="74" t="s">
        <v>9</v>
      </c>
      <c r="M1037" s="225" t="s">
        <v>2891</v>
      </c>
      <c r="N1037" s="226" t="s">
        <v>3</v>
      </c>
      <c r="O1037" s="225" t="s">
        <v>7</v>
      </c>
      <c r="P1037" s="225" t="s">
        <v>2892</v>
      </c>
      <c r="Q1037" s="225" t="s">
        <v>2893</v>
      </c>
      <c r="R1037" s="225"/>
      <c r="S1037" s="225">
        <v>3.5</v>
      </c>
      <c r="T1037" s="225">
        <f t="shared" si="21"/>
        <v>3.5</v>
      </c>
      <c r="U1037" s="246"/>
      <c r="V1037" s="246"/>
      <c r="W1037" s="246"/>
      <c r="X1037" s="246"/>
      <c r="Y1037" s="246"/>
      <c r="Z1037" s="246"/>
      <c r="AA1037" s="246"/>
      <c r="AB1037" s="246"/>
      <c r="AC1037" s="246"/>
      <c r="AD1037" s="246" t="s">
        <v>54</v>
      </c>
      <c r="AE1037" s="246"/>
      <c r="AF1037" s="246"/>
      <c r="AG1037" s="246"/>
      <c r="AH1037" s="222"/>
    </row>
    <row r="1038" spans="1:35" ht="283.5" customHeight="1">
      <c r="A1038" s="70" t="s">
        <v>2819</v>
      </c>
      <c r="B1038" s="74" t="s">
        <v>18</v>
      </c>
      <c r="C1038" s="74" t="s">
        <v>18</v>
      </c>
      <c r="D1038" s="75">
        <v>42129</v>
      </c>
      <c r="E1038" s="76">
        <v>42129.840277777781</v>
      </c>
      <c r="F1038" s="75">
        <v>42130</v>
      </c>
      <c r="G1038" s="76">
        <v>42130.541666666664</v>
      </c>
      <c r="H1038" s="76">
        <f t="shared" si="20"/>
        <v>0.70138888888322981</v>
      </c>
      <c r="I1038" s="74">
        <v>5</v>
      </c>
      <c r="J1038" s="74"/>
      <c r="K1038" s="74"/>
      <c r="L1038" s="74" t="s">
        <v>9</v>
      </c>
      <c r="M1038" s="225" t="s">
        <v>2899</v>
      </c>
      <c r="N1038" s="226" t="s">
        <v>3</v>
      </c>
      <c r="O1038" s="225" t="s">
        <v>7</v>
      </c>
      <c r="P1038" s="225" t="s">
        <v>2900</v>
      </c>
      <c r="Q1038" s="225" t="s">
        <v>2901</v>
      </c>
      <c r="R1038" s="225">
        <f>3+1.7</f>
        <v>4.7</v>
      </c>
      <c r="S1038" s="225"/>
      <c r="T1038" s="225">
        <f t="shared" si="21"/>
        <v>4.7</v>
      </c>
      <c r="U1038" s="246"/>
      <c r="V1038" s="246"/>
      <c r="W1038" s="246"/>
      <c r="X1038" s="246"/>
      <c r="Y1038" s="246"/>
      <c r="Z1038" s="246"/>
      <c r="AA1038" s="246"/>
      <c r="AB1038" s="246"/>
      <c r="AC1038" s="246"/>
      <c r="AD1038" s="246" t="s">
        <v>72</v>
      </c>
      <c r="AE1038" s="246"/>
      <c r="AF1038" s="246"/>
      <c r="AG1038" s="246"/>
      <c r="AH1038" s="222"/>
    </row>
    <row r="1039" spans="1:35" ht="173.25" customHeight="1">
      <c r="A1039" s="70" t="s">
        <v>2819</v>
      </c>
      <c r="B1039" s="74" t="s">
        <v>18</v>
      </c>
      <c r="C1039" s="74" t="s">
        <v>18</v>
      </c>
      <c r="D1039" s="75">
        <v>42129</v>
      </c>
      <c r="E1039" s="76">
        <v>42129.844444444447</v>
      </c>
      <c r="F1039" s="75">
        <v>42129</v>
      </c>
      <c r="G1039" s="76">
        <v>42129.954861111109</v>
      </c>
      <c r="H1039" s="76">
        <f t="shared" si="20"/>
        <v>0.11041666666278616</v>
      </c>
      <c r="I1039" s="74">
        <v>160</v>
      </c>
      <c r="J1039" s="74"/>
      <c r="K1039" s="74"/>
      <c r="L1039" s="74" t="s">
        <v>9</v>
      </c>
      <c r="M1039" s="225" t="s">
        <v>7</v>
      </c>
      <c r="N1039" s="226">
        <v>35</v>
      </c>
      <c r="O1039" s="225" t="s">
        <v>7</v>
      </c>
      <c r="P1039" s="225" t="s">
        <v>2878</v>
      </c>
      <c r="Q1039" s="225" t="s">
        <v>7067</v>
      </c>
      <c r="R1039" s="225">
        <v>9.6999999999999993</v>
      </c>
      <c r="S1039" s="225">
        <f>7.5+12.4+1.5</f>
        <v>21.4</v>
      </c>
      <c r="T1039" s="225">
        <f t="shared" si="21"/>
        <v>31.099999999999998</v>
      </c>
      <c r="U1039" s="246"/>
      <c r="V1039" s="246"/>
      <c r="W1039" s="246"/>
      <c r="X1039" s="246"/>
      <c r="Y1039" s="246"/>
      <c r="Z1039" s="246"/>
      <c r="AA1039" s="246"/>
      <c r="AB1039" s="246"/>
      <c r="AC1039" s="246"/>
      <c r="AD1039" s="246" t="s">
        <v>54</v>
      </c>
      <c r="AE1039" s="246"/>
      <c r="AF1039" s="246"/>
      <c r="AG1039" s="246"/>
      <c r="AH1039" s="222"/>
    </row>
    <row r="1040" spans="1:35" ht="157.5" customHeight="1">
      <c r="A1040" s="70" t="s">
        <v>2819</v>
      </c>
      <c r="B1040" s="74" t="s">
        <v>18</v>
      </c>
      <c r="C1040" s="74" t="s">
        <v>18</v>
      </c>
      <c r="D1040" s="75">
        <v>42129</v>
      </c>
      <c r="E1040" s="76">
        <v>42129.868055555555</v>
      </c>
      <c r="F1040" s="75">
        <v>42130</v>
      </c>
      <c r="G1040" s="76">
        <v>42130.354166666664</v>
      </c>
      <c r="H1040" s="76">
        <f t="shared" si="20"/>
        <v>0.48611111110949423</v>
      </c>
      <c r="I1040" s="74">
        <v>10</v>
      </c>
      <c r="J1040" s="74"/>
      <c r="K1040" s="74"/>
      <c r="L1040" s="74" t="s">
        <v>9</v>
      </c>
      <c r="M1040" s="225" t="s">
        <v>2894</v>
      </c>
      <c r="N1040" s="226" t="s">
        <v>3</v>
      </c>
      <c r="O1040" s="225" t="s">
        <v>7</v>
      </c>
      <c r="P1040" s="225" t="s">
        <v>2895</v>
      </c>
      <c r="Q1040" s="225" t="s">
        <v>2896</v>
      </c>
      <c r="R1040" s="225">
        <f>20.9+3.2</f>
        <v>24.099999999999998</v>
      </c>
      <c r="S1040" s="225"/>
      <c r="T1040" s="225">
        <f t="shared" si="21"/>
        <v>24.099999999999998</v>
      </c>
      <c r="U1040" s="246"/>
      <c r="V1040" s="246"/>
      <c r="W1040" s="246"/>
      <c r="X1040" s="246"/>
      <c r="Y1040" s="246"/>
      <c r="Z1040" s="246"/>
      <c r="AA1040" s="246"/>
      <c r="AB1040" s="246"/>
      <c r="AC1040" s="246"/>
      <c r="AD1040" s="246" t="s">
        <v>72</v>
      </c>
      <c r="AE1040" s="246"/>
      <c r="AF1040" s="246"/>
      <c r="AG1040" s="246"/>
      <c r="AH1040" s="222"/>
    </row>
    <row r="1041" spans="1:34" ht="72" customHeight="1">
      <c r="A1041" s="70" t="s">
        <v>2819</v>
      </c>
      <c r="B1041" s="74" t="s">
        <v>18</v>
      </c>
      <c r="C1041" s="74" t="s">
        <v>18</v>
      </c>
      <c r="D1041" s="75">
        <v>42129</v>
      </c>
      <c r="E1041" s="76">
        <v>42129.914583333331</v>
      </c>
      <c r="F1041" s="75">
        <v>42129</v>
      </c>
      <c r="G1041" s="76">
        <v>42129.957638888889</v>
      </c>
      <c r="H1041" s="76">
        <f t="shared" si="20"/>
        <v>4.3055555557657499E-2</v>
      </c>
      <c r="I1041" s="74">
        <v>26</v>
      </c>
      <c r="J1041" s="74"/>
      <c r="K1041" s="74"/>
      <c r="L1041" s="74" t="s">
        <v>9</v>
      </c>
      <c r="M1041" s="225" t="s">
        <v>2882</v>
      </c>
      <c r="N1041" s="226" t="s">
        <v>3</v>
      </c>
      <c r="O1041" s="225" t="s">
        <v>7</v>
      </c>
      <c r="P1041" s="225" t="s">
        <v>2883</v>
      </c>
      <c r="Q1041" s="225" t="s">
        <v>2884</v>
      </c>
      <c r="R1041" s="225">
        <v>0.8</v>
      </c>
      <c r="S1041" s="225"/>
      <c r="T1041" s="225">
        <f t="shared" si="21"/>
        <v>0.8</v>
      </c>
      <c r="U1041" s="246"/>
      <c r="V1041" s="246"/>
      <c r="W1041" s="246"/>
      <c r="X1041" s="246"/>
      <c r="Y1041" s="246"/>
      <c r="Z1041" s="246"/>
      <c r="AA1041" s="246"/>
      <c r="AB1041" s="246"/>
      <c r="AC1041" s="246"/>
      <c r="AD1041" s="246" t="s">
        <v>54</v>
      </c>
      <c r="AE1041" s="246"/>
      <c r="AF1041" s="246"/>
      <c r="AG1041" s="246"/>
      <c r="AH1041" s="222"/>
    </row>
    <row r="1042" spans="1:34" ht="46.9" customHeight="1">
      <c r="A1042" s="70" t="s">
        <v>2819</v>
      </c>
      <c r="B1042" s="74" t="s">
        <v>18</v>
      </c>
      <c r="C1042" s="74" t="s">
        <v>18</v>
      </c>
      <c r="D1042" s="75">
        <v>42129</v>
      </c>
      <c r="E1042" s="76">
        <v>42129.955555555556</v>
      </c>
      <c r="F1042" s="75">
        <v>42129</v>
      </c>
      <c r="G1042" s="76">
        <v>42129.960416666669</v>
      </c>
      <c r="H1042" s="76">
        <f t="shared" si="20"/>
        <v>4.8611111124046147E-3</v>
      </c>
      <c r="I1042" s="74">
        <v>39</v>
      </c>
      <c r="J1042" s="74"/>
      <c r="K1042" s="74"/>
      <c r="L1042" s="74" t="s">
        <v>9</v>
      </c>
      <c r="M1042" s="225" t="s">
        <v>2885</v>
      </c>
      <c r="N1042" s="226" t="s">
        <v>3</v>
      </c>
      <c r="O1042" s="225" t="s">
        <v>7</v>
      </c>
      <c r="P1042" s="225" t="s">
        <v>2886</v>
      </c>
      <c r="Q1042" s="225" t="s">
        <v>2887</v>
      </c>
      <c r="R1042" s="225">
        <v>0.1</v>
      </c>
      <c r="S1042" s="225"/>
      <c r="T1042" s="225">
        <f t="shared" si="21"/>
        <v>0.1</v>
      </c>
      <c r="U1042" s="246"/>
      <c r="V1042" s="246"/>
      <c r="W1042" s="246"/>
      <c r="X1042" s="246"/>
      <c r="Y1042" s="246"/>
      <c r="Z1042" s="246"/>
      <c r="AA1042" s="246"/>
      <c r="AB1042" s="246"/>
      <c r="AC1042" s="246"/>
      <c r="AD1042" s="246" t="s">
        <v>54</v>
      </c>
      <c r="AE1042" s="246"/>
      <c r="AF1042" s="246"/>
      <c r="AG1042" s="246"/>
      <c r="AH1042" s="222"/>
    </row>
    <row r="1043" spans="1:34" ht="46.9" customHeight="1">
      <c r="A1043" s="70" t="s">
        <v>12463</v>
      </c>
      <c r="B1043" s="74" t="s">
        <v>5</v>
      </c>
      <c r="C1043" s="74" t="s">
        <v>5</v>
      </c>
      <c r="D1043" s="75">
        <v>42363</v>
      </c>
      <c r="E1043" s="76">
        <v>0.24722222222222223</v>
      </c>
      <c r="F1043" s="75">
        <v>42360</v>
      </c>
      <c r="G1043" s="76">
        <v>0.24722222222222223</v>
      </c>
      <c r="H1043" s="76">
        <f t="shared" si="20"/>
        <v>0</v>
      </c>
      <c r="I1043" s="74">
        <v>7</v>
      </c>
      <c r="J1043" s="74" t="s">
        <v>8255</v>
      </c>
      <c r="K1043" s="74"/>
      <c r="L1043" s="74" t="s">
        <v>4</v>
      </c>
      <c r="M1043" s="225" t="s">
        <v>13916</v>
      </c>
      <c r="N1043" s="226">
        <v>35</v>
      </c>
      <c r="O1043" s="225" t="s">
        <v>13</v>
      </c>
      <c r="P1043" s="225" t="s">
        <v>13917</v>
      </c>
      <c r="Q1043" s="225" t="s">
        <v>13918</v>
      </c>
      <c r="R1043" s="225"/>
      <c r="S1043" s="225">
        <v>5.4</v>
      </c>
      <c r="T1043" s="225">
        <v>5.4</v>
      </c>
      <c r="U1043" s="246" t="s">
        <v>33</v>
      </c>
      <c r="V1043" s="246">
        <v>2015</v>
      </c>
      <c r="W1043" s="246" t="s">
        <v>13919</v>
      </c>
      <c r="X1043" s="246" t="s">
        <v>411</v>
      </c>
      <c r="Y1043" s="246"/>
      <c r="Z1043" s="246"/>
      <c r="AA1043" s="246"/>
      <c r="AB1043" s="246"/>
      <c r="AC1043" s="246"/>
      <c r="AD1043" s="246" t="s">
        <v>22</v>
      </c>
      <c r="AE1043" s="246"/>
      <c r="AF1043" s="246"/>
      <c r="AG1043" s="246"/>
      <c r="AH1043" s="222"/>
    </row>
    <row r="1044" spans="1:34" ht="46.9" customHeight="1">
      <c r="A1044" s="70" t="s">
        <v>2819</v>
      </c>
      <c r="B1044" s="74" t="s">
        <v>12</v>
      </c>
      <c r="C1044" s="74" t="s">
        <v>127</v>
      </c>
      <c r="D1044" s="75">
        <v>42129</v>
      </c>
      <c r="E1044" s="76">
        <v>0.4513888888888889</v>
      </c>
      <c r="F1044" s="75">
        <v>42129</v>
      </c>
      <c r="G1044" s="76">
        <v>0.4861111111111111</v>
      </c>
      <c r="H1044" s="76">
        <f t="shared" si="20"/>
        <v>3.472222222222221E-2</v>
      </c>
      <c r="I1044" s="74">
        <v>1</v>
      </c>
      <c r="J1044" s="74"/>
      <c r="K1044" s="74"/>
      <c r="L1044" s="74" t="s">
        <v>11</v>
      </c>
      <c r="M1044" s="225" t="s">
        <v>2925</v>
      </c>
      <c r="N1044" s="226">
        <v>0.4</v>
      </c>
      <c r="O1044" s="225" t="s">
        <v>2</v>
      </c>
      <c r="P1044" s="225" t="s">
        <v>2458</v>
      </c>
      <c r="Q1044" s="225" t="s">
        <v>2926</v>
      </c>
      <c r="R1044" s="225"/>
      <c r="S1044" s="225">
        <v>7.0000000000000007E-2</v>
      </c>
      <c r="T1044" s="225">
        <f>R1044+S1044</f>
        <v>7.0000000000000007E-2</v>
      </c>
      <c r="U1044" s="246" t="s">
        <v>2</v>
      </c>
      <c r="V1044" s="246" t="s">
        <v>128</v>
      </c>
      <c r="W1044" s="246" t="s">
        <v>128</v>
      </c>
      <c r="X1044" s="246" t="s">
        <v>128</v>
      </c>
      <c r="Y1044" s="246" t="s">
        <v>128</v>
      </c>
      <c r="Z1044" s="246" t="s">
        <v>128</v>
      </c>
      <c r="AA1044" s="246" t="s">
        <v>128</v>
      </c>
      <c r="AB1044" s="246" t="s">
        <v>128</v>
      </c>
      <c r="AC1044" s="246" t="s">
        <v>128</v>
      </c>
      <c r="AD1044" s="246" t="s">
        <v>0</v>
      </c>
      <c r="AE1044" s="246" t="s">
        <v>128</v>
      </c>
      <c r="AF1044" s="246" t="s">
        <v>128</v>
      </c>
      <c r="AG1044" s="246"/>
      <c r="AH1044" s="222"/>
    </row>
    <row r="1045" spans="1:34" ht="54" customHeight="1">
      <c r="A1045" s="70" t="s">
        <v>2819</v>
      </c>
      <c r="B1045" s="74" t="s">
        <v>58</v>
      </c>
      <c r="C1045" s="74" t="s">
        <v>197</v>
      </c>
      <c r="D1045" s="75">
        <v>42129</v>
      </c>
      <c r="E1045" s="76">
        <v>0.41666666666666669</v>
      </c>
      <c r="F1045" s="75">
        <v>42129</v>
      </c>
      <c r="G1045" s="76">
        <v>0.63194444444444442</v>
      </c>
      <c r="H1045" s="76">
        <f t="shared" si="20"/>
        <v>0.21527777777777773</v>
      </c>
      <c r="I1045" s="74">
        <v>39</v>
      </c>
      <c r="J1045" s="74" t="s">
        <v>198</v>
      </c>
      <c r="K1045" s="74" t="s">
        <v>14</v>
      </c>
      <c r="L1045" s="74" t="s">
        <v>9</v>
      </c>
      <c r="M1045" s="225" t="s">
        <v>2933</v>
      </c>
      <c r="N1045" s="226" t="s">
        <v>3</v>
      </c>
      <c r="O1045" s="225" t="s">
        <v>7</v>
      </c>
      <c r="P1045" s="225" t="s">
        <v>2933</v>
      </c>
      <c r="Q1045" s="225" t="s">
        <v>2934</v>
      </c>
      <c r="R1045" s="225">
        <v>46.6</v>
      </c>
      <c r="S1045" s="225"/>
      <c r="T1045" s="225">
        <v>46.6</v>
      </c>
      <c r="U1045" s="246" t="s">
        <v>28</v>
      </c>
      <c r="V1045" s="246">
        <v>2005</v>
      </c>
      <c r="W1045" s="246" t="s">
        <v>1709</v>
      </c>
      <c r="X1045" s="246" t="s">
        <v>724</v>
      </c>
      <c r="Y1045" s="246">
        <v>42149</v>
      </c>
      <c r="Z1045" s="246">
        <v>90</v>
      </c>
      <c r="AA1045" s="246">
        <v>42515</v>
      </c>
      <c r="AB1045" s="246">
        <v>0</v>
      </c>
      <c r="AC1045" s="246">
        <v>42149</v>
      </c>
      <c r="AD1045" s="246" t="s">
        <v>30</v>
      </c>
      <c r="AE1045" s="246"/>
      <c r="AF1045" s="246"/>
      <c r="AG1045" s="246"/>
      <c r="AH1045" s="222"/>
    </row>
    <row r="1046" spans="1:34" ht="46.9" customHeight="1">
      <c r="A1046" s="70" t="s">
        <v>3570</v>
      </c>
      <c r="B1046" s="74" t="s">
        <v>19</v>
      </c>
      <c r="C1046" s="74" t="s">
        <v>19</v>
      </c>
      <c r="D1046" s="75">
        <v>42160</v>
      </c>
      <c r="E1046" s="76">
        <v>0.69930555555555562</v>
      </c>
      <c r="F1046" s="75">
        <v>42160</v>
      </c>
      <c r="G1046" s="76">
        <v>0.70138888888888884</v>
      </c>
      <c r="H1046" s="76">
        <v>2.0833333333332149E-3</v>
      </c>
      <c r="I1046" s="74">
        <v>2</v>
      </c>
      <c r="J1046" s="74" t="s">
        <v>180</v>
      </c>
      <c r="K1046" s="74" t="s">
        <v>8</v>
      </c>
      <c r="L1046" s="74" t="s">
        <v>9</v>
      </c>
      <c r="M1046" s="225" t="s">
        <v>179</v>
      </c>
      <c r="N1046" s="226" t="s">
        <v>3</v>
      </c>
      <c r="O1046" s="225" t="s">
        <v>7</v>
      </c>
      <c r="P1046" s="225" t="s">
        <v>3643</v>
      </c>
      <c r="Q1046" s="225" t="s">
        <v>5404</v>
      </c>
      <c r="R1046" s="225">
        <v>2</v>
      </c>
      <c r="S1046" s="225"/>
      <c r="T1046" s="225">
        <v>2</v>
      </c>
      <c r="U1046" s="246" t="s">
        <v>28</v>
      </c>
      <c r="V1046" s="246">
        <v>1995</v>
      </c>
      <c r="W1046" s="246" t="s">
        <v>1709</v>
      </c>
      <c r="X1046" s="246">
        <v>0</v>
      </c>
      <c r="Y1046" s="246">
        <v>41852</v>
      </c>
      <c r="Z1046" s="246">
        <v>100</v>
      </c>
      <c r="AA1046" s="246">
        <v>42248</v>
      </c>
      <c r="AB1046" s="246">
        <v>0</v>
      </c>
      <c r="AC1046" s="246">
        <v>41873</v>
      </c>
      <c r="AD1046" s="246" t="s">
        <v>42</v>
      </c>
      <c r="AE1046" s="246"/>
      <c r="AF1046" s="246"/>
      <c r="AG1046" s="246"/>
      <c r="AH1046" s="222"/>
    </row>
    <row r="1047" spans="1:34" ht="63" customHeight="1">
      <c r="A1047" s="70" t="s">
        <v>2819</v>
      </c>
      <c r="B1047" s="74" t="s">
        <v>19</v>
      </c>
      <c r="C1047" s="74" t="s">
        <v>209</v>
      </c>
      <c r="D1047" s="75">
        <v>42130</v>
      </c>
      <c r="E1047" s="76">
        <v>0.98819444444444438</v>
      </c>
      <c r="F1047" s="75">
        <v>42130</v>
      </c>
      <c r="G1047" s="76">
        <v>6.5972222222222224E-2</v>
      </c>
      <c r="H1047" s="76">
        <v>7.7777777777777779E-2</v>
      </c>
      <c r="I1047" s="74">
        <v>7</v>
      </c>
      <c r="J1047" s="74"/>
      <c r="K1047" s="74"/>
      <c r="L1047" s="74" t="s">
        <v>16</v>
      </c>
      <c r="M1047" s="225" t="s">
        <v>175</v>
      </c>
      <c r="N1047" s="226" t="s">
        <v>3</v>
      </c>
      <c r="O1047" s="225" t="s">
        <v>7</v>
      </c>
      <c r="P1047" s="225" t="s">
        <v>1833</v>
      </c>
      <c r="Q1047" s="225" t="s">
        <v>2865</v>
      </c>
      <c r="R1047" s="225">
        <v>40</v>
      </c>
      <c r="S1047" s="225"/>
      <c r="T1047" s="225">
        <f>R1047+S1047</f>
        <v>40</v>
      </c>
      <c r="U1047" s="246"/>
      <c r="V1047" s="246"/>
      <c r="W1047" s="246"/>
      <c r="X1047" s="246"/>
      <c r="Y1047" s="246"/>
      <c r="Z1047" s="246"/>
      <c r="AA1047" s="246"/>
      <c r="AB1047" s="246"/>
      <c r="AC1047" s="246"/>
      <c r="AD1047" s="246" t="s">
        <v>37</v>
      </c>
      <c r="AE1047" s="246"/>
      <c r="AF1047" s="246"/>
      <c r="AG1047" s="246"/>
      <c r="AH1047" s="222"/>
    </row>
    <row r="1048" spans="1:34" ht="110.25" customHeight="1">
      <c r="A1048" s="70" t="s">
        <v>3570</v>
      </c>
      <c r="B1048" s="74" t="s">
        <v>19</v>
      </c>
      <c r="C1048" s="74" t="s">
        <v>19</v>
      </c>
      <c r="D1048" s="75">
        <v>42160</v>
      </c>
      <c r="E1048" s="76">
        <v>0.70138888888888884</v>
      </c>
      <c r="F1048" s="75">
        <v>42160</v>
      </c>
      <c r="G1048" s="76">
        <v>0.87847222222222221</v>
      </c>
      <c r="H1048" s="76">
        <v>0.17708333333333337</v>
      </c>
      <c r="I1048" s="74">
        <v>6</v>
      </c>
      <c r="J1048" s="74" t="s">
        <v>180</v>
      </c>
      <c r="K1048" s="74" t="s">
        <v>14</v>
      </c>
      <c r="L1048" s="74" t="s">
        <v>9</v>
      </c>
      <c r="M1048" s="225" t="s">
        <v>3686</v>
      </c>
      <c r="N1048" s="226" t="s">
        <v>3</v>
      </c>
      <c r="O1048" s="225" t="s">
        <v>7</v>
      </c>
      <c r="P1048" s="225" t="s">
        <v>3687</v>
      </c>
      <c r="Q1048" s="225" t="s">
        <v>5405</v>
      </c>
      <c r="R1048" s="225">
        <v>23</v>
      </c>
      <c r="S1048" s="225"/>
      <c r="T1048" s="225">
        <v>23</v>
      </c>
      <c r="U1048" s="246" t="s">
        <v>33</v>
      </c>
      <c r="V1048" s="246">
        <v>2014</v>
      </c>
      <c r="W1048" s="246" t="s">
        <v>5406</v>
      </c>
      <c r="X1048" s="246" t="s">
        <v>5407</v>
      </c>
      <c r="Y1048" s="246">
        <v>0</v>
      </c>
      <c r="Z1048" s="246">
        <v>100</v>
      </c>
      <c r="AA1048" s="246">
        <v>42278</v>
      </c>
      <c r="AB1048" s="246">
        <v>0</v>
      </c>
      <c r="AC1048" s="246">
        <v>0</v>
      </c>
      <c r="AD1048" s="246" t="s">
        <v>42</v>
      </c>
      <c r="AE1048" s="246"/>
      <c r="AF1048" s="246"/>
      <c r="AG1048" s="246"/>
      <c r="AH1048" s="222"/>
    </row>
    <row r="1049" spans="1:34" ht="47.25" customHeight="1">
      <c r="A1049" s="70" t="s">
        <v>3570</v>
      </c>
      <c r="B1049" s="74" t="s">
        <v>19</v>
      </c>
      <c r="C1049" s="74" t="s">
        <v>19</v>
      </c>
      <c r="D1049" s="75">
        <v>42160</v>
      </c>
      <c r="E1049" s="76">
        <v>0.75624999999999998</v>
      </c>
      <c r="F1049" s="75">
        <v>42160</v>
      </c>
      <c r="G1049" s="76">
        <v>0.75624999999999998</v>
      </c>
      <c r="H1049" s="76">
        <v>0</v>
      </c>
      <c r="I1049" s="74">
        <v>8</v>
      </c>
      <c r="J1049" s="74" t="s">
        <v>150</v>
      </c>
      <c r="K1049" s="74" t="s">
        <v>8</v>
      </c>
      <c r="L1049" s="74" t="s">
        <v>9</v>
      </c>
      <c r="M1049" s="225" t="s">
        <v>157</v>
      </c>
      <c r="N1049" s="226">
        <v>20</v>
      </c>
      <c r="O1049" s="225" t="s">
        <v>7</v>
      </c>
      <c r="P1049" s="225" t="s">
        <v>3688</v>
      </c>
      <c r="Q1049" s="225" t="s">
        <v>5408</v>
      </c>
      <c r="R1049" s="225">
        <v>8</v>
      </c>
      <c r="S1049" s="225">
        <v>2</v>
      </c>
      <c r="T1049" s="225">
        <v>10</v>
      </c>
      <c r="U1049" s="246" t="s">
        <v>28</v>
      </c>
      <c r="V1049" s="246">
        <v>2012</v>
      </c>
      <c r="W1049" s="246" t="s">
        <v>1705</v>
      </c>
      <c r="X1049" s="246">
        <v>0</v>
      </c>
      <c r="Y1049" s="246">
        <v>41982</v>
      </c>
      <c r="Z1049" s="246">
        <v>90</v>
      </c>
      <c r="AA1049" s="246">
        <v>42199</v>
      </c>
      <c r="AB1049" s="246">
        <v>0</v>
      </c>
      <c r="AC1049" s="246">
        <v>41982</v>
      </c>
      <c r="AD1049" s="246" t="s">
        <v>42</v>
      </c>
      <c r="AE1049" s="246"/>
      <c r="AF1049" s="246"/>
      <c r="AG1049" s="246"/>
      <c r="AH1049" s="222"/>
    </row>
    <row r="1050" spans="1:34" ht="63" customHeight="1">
      <c r="A1050" s="70" t="s">
        <v>2819</v>
      </c>
      <c r="B1050" s="74" t="s">
        <v>18</v>
      </c>
      <c r="C1050" s="74" t="s">
        <v>18</v>
      </c>
      <c r="D1050" s="75">
        <v>42130</v>
      </c>
      <c r="E1050" s="76">
        <v>42130.083333333336</v>
      </c>
      <c r="F1050" s="75">
        <v>42130</v>
      </c>
      <c r="G1050" s="76">
        <v>42130.416666666664</v>
      </c>
      <c r="H1050" s="76">
        <f t="shared" ref="H1050:H1059" si="22">G1050-E1050</f>
        <v>0.33333333332848269</v>
      </c>
      <c r="I1050" s="74">
        <v>1</v>
      </c>
      <c r="J1050" s="74"/>
      <c r="K1050" s="74"/>
      <c r="L1050" s="74" t="s">
        <v>9</v>
      </c>
      <c r="M1050" s="225" t="s">
        <v>7</v>
      </c>
      <c r="N1050" s="226">
        <v>0.4</v>
      </c>
      <c r="O1050" s="225" t="s">
        <v>7</v>
      </c>
      <c r="P1050" s="225" t="s">
        <v>2907</v>
      </c>
      <c r="Q1050" s="225" t="s">
        <v>2898</v>
      </c>
      <c r="R1050" s="225">
        <f>0.3+0.2</f>
        <v>0.5</v>
      </c>
      <c r="S1050" s="225"/>
      <c r="T1050" s="225">
        <f t="shared" ref="T1050:T1059" si="23">R1050+S1050</f>
        <v>0.5</v>
      </c>
      <c r="U1050" s="246"/>
      <c r="V1050" s="246"/>
      <c r="W1050" s="246"/>
      <c r="X1050" s="246"/>
      <c r="Y1050" s="246"/>
      <c r="Z1050" s="246"/>
      <c r="AA1050" s="246"/>
      <c r="AB1050" s="246"/>
      <c r="AC1050" s="246"/>
      <c r="AD1050" s="246" t="s">
        <v>72</v>
      </c>
      <c r="AE1050" s="246"/>
      <c r="AF1050" s="246"/>
      <c r="AG1050" s="246"/>
      <c r="AH1050" s="222"/>
    </row>
    <row r="1051" spans="1:34" ht="63" customHeight="1">
      <c r="A1051" s="70" t="s">
        <v>2819</v>
      </c>
      <c r="B1051" s="74" t="s">
        <v>18</v>
      </c>
      <c r="C1051" s="74" t="s">
        <v>18</v>
      </c>
      <c r="D1051" s="75">
        <v>42130</v>
      </c>
      <c r="E1051" s="76">
        <v>42130.291666666664</v>
      </c>
      <c r="F1051" s="75">
        <v>42130</v>
      </c>
      <c r="G1051" s="76">
        <v>42130.4375</v>
      </c>
      <c r="H1051" s="76">
        <f t="shared" si="22"/>
        <v>0.14583333333575865</v>
      </c>
      <c r="I1051" s="74">
        <v>10</v>
      </c>
      <c r="J1051" s="74"/>
      <c r="K1051" s="74"/>
      <c r="L1051" s="74" t="s">
        <v>9</v>
      </c>
      <c r="M1051" s="225" t="s">
        <v>7</v>
      </c>
      <c r="N1051" s="226">
        <v>0.4</v>
      </c>
      <c r="O1051" s="225" t="s">
        <v>7</v>
      </c>
      <c r="P1051" s="225" t="s">
        <v>2923</v>
      </c>
      <c r="Q1051" s="225" t="s">
        <v>2922</v>
      </c>
      <c r="R1051" s="225">
        <v>2.4</v>
      </c>
      <c r="S1051" s="225"/>
      <c r="T1051" s="225">
        <f t="shared" si="23"/>
        <v>2.4</v>
      </c>
      <c r="U1051" s="246"/>
      <c r="V1051" s="246"/>
      <c r="W1051" s="246"/>
      <c r="X1051" s="246"/>
      <c r="Y1051" s="246"/>
      <c r="Z1051" s="246"/>
      <c r="AA1051" s="246"/>
      <c r="AB1051" s="246"/>
      <c r="AC1051" s="246"/>
      <c r="AD1051" s="246" t="s">
        <v>54</v>
      </c>
      <c r="AE1051" s="246"/>
      <c r="AF1051" s="246"/>
      <c r="AG1051" s="246"/>
      <c r="AH1051" s="222"/>
    </row>
    <row r="1052" spans="1:34" ht="173.25" customHeight="1">
      <c r="A1052" s="70" t="s">
        <v>2819</v>
      </c>
      <c r="B1052" s="74" t="s">
        <v>18</v>
      </c>
      <c r="C1052" s="74" t="s">
        <v>18</v>
      </c>
      <c r="D1052" s="75">
        <v>42130</v>
      </c>
      <c r="E1052" s="76">
        <v>42130.291666666664</v>
      </c>
      <c r="F1052" s="75">
        <v>42130</v>
      </c>
      <c r="G1052" s="76">
        <v>42130.666666666664</v>
      </c>
      <c r="H1052" s="76">
        <f t="shared" si="22"/>
        <v>0.375</v>
      </c>
      <c r="I1052" s="74">
        <v>1</v>
      </c>
      <c r="J1052" s="74"/>
      <c r="K1052" s="74"/>
      <c r="L1052" s="74" t="s">
        <v>9</v>
      </c>
      <c r="M1052" s="225" t="s">
        <v>7</v>
      </c>
      <c r="N1052" s="226">
        <v>0.4</v>
      </c>
      <c r="O1052" s="225" t="s">
        <v>7</v>
      </c>
      <c r="P1052" s="225" t="s">
        <v>2915</v>
      </c>
      <c r="Q1052" s="225" t="s">
        <v>2916</v>
      </c>
      <c r="R1052" s="225">
        <v>0.4</v>
      </c>
      <c r="S1052" s="225"/>
      <c r="T1052" s="225">
        <f t="shared" si="23"/>
        <v>0.4</v>
      </c>
      <c r="U1052" s="246"/>
      <c r="V1052" s="246"/>
      <c r="W1052" s="246"/>
      <c r="X1052" s="246"/>
      <c r="Y1052" s="246"/>
      <c r="Z1052" s="246"/>
      <c r="AA1052" s="246"/>
      <c r="AB1052" s="246"/>
      <c r="AC1052" s="246"/>
      <c r="AD1052" s="246" t="s">
        <v>72</v>
      </c>
      <c r="AE1052" s="246"/>
      <c r="AF1052" s="246"/>
      <c r="AG1052" s="246"/>
      <c r="AH1052" s="222"/>
    </row>
    <row r="1053" spans="1:34" ht="63" customHeight="1">
      <c r="A1053" s="70" t="s">
        <v>2819</v>
      </c>
      <c r="B1053" s="74" t="s">
        <v>18</v>
      </c>
      <c r="C1053" s="74" t="s">
        <v>18</v>
      </c>
      <c r="D1053" s="75">
        <v>42130</v>
      </c>
      <c r="E1053" s="76">
        <v>42130.292361111111</v>
      </c>
      <c r="F1053" s="75">
        <v>42130</v>
      </c>
      <c r="G1053" s="76">
        <v>42130.583333333336</v>
      </c>
      <c r="H1053" s="76">
        <f t="shared" si="22"/>
        <v>0.29097222222480923</v>
      </c>
      <c r="I1053" s="74">
        <v>3</v>
      </c>
      <c r="J1053" s="74"/>
      <c r="K1053" s="74"/>
      <c r="L1053" s="74" t="s">
        <v>9</v>
      </c>
      <c r="M1053" s="225" t="s">
        <v>7</v>
      </c>
      <c r="N1053" s="226" t="s">
        <v>3</v>
      </c>
      <c r="O1053" s="225" t="s">
        <v>7</v>
      </c>
      <c r="P1053" s="225" t="s">
        <v>2908</v>
      </c>
      <c r="Q1053" s="225" t="s">
        <v>2909</v>
      </c>
      <c r="R1053" s="225">
        <v>1.6</v>
      </c>
      <c r="S1053" s="225"/>
      <c r="T1053" s="225">
        <f t="shared" si="23"/>
        <v>1.6</v>
      </c>
      <c r="U1053" s="246"/>
      <c r="V1053" s="246"/>
      <c r="W1053" s="246"/>
      <c r="X1053" s="246"/>
      <c r="Y1053" s="246"/>
      <c r="Z1053" s="246"/>
      <c r="AA1053" s="246"/>
      <c r="AB1053" s="246"/>
      <c r="AC1053" s="246"/>
      <c r="AD1053" s="246" t="s">
        <v>54</v>
      </c>
      <c r="AE1053" s="246"/>
      <c r="AF1053" s="246"/>
      <c r="AG1053" s="246"/>
      <c r="AH1053" s="222"/>
    </row>
    <row r="1054" spans="1:34" ht="36" customHeight="1">
      <c r="A1054" s="70" t="s">
        <v>2819</v>
      </c>
      <c r="B1054" s="74" t="s">
        <v>18</v>
      </c>
      <c r="C1054" s="74" t="s">
        <v>18</v>
      </c>
      <c r="D1054" s="75">
        <v>42130</v>
      </c>
      <c r="E1054" s="76">
        <v>42130.292361111111</v>
      </c>
      <c r="F1054" s="75">
        <v>42130</v>
      </c>
      <c r="G1054" s="76">
        <v>42130.666666666664</v>
      </c>
      <c r="H1054" s="76">
        <f t="shared" si="22"/>
        <v>0.37430555555329192</v>
      </c>
      <c r="I1054" s="74">
        <v>4</v>
      </c>
      <c r="J1054" s="74"/>
      <c r="K1054" s="74"/>
      <c r="L1054" s="74" t="s">
        <v>9</v>
      </c>
      <c r="M1054" s="225" t="s">
        <v>7</v>
      </c>
      <c r="N1054" s="226" t="s">
        <v>3</v>
      </c>
      <c r="O1054" s="225" t="s">
        <v>7</v>
      </c>
      <c r="P1054" s="225" t="s">
        <v>2919</v>
      </c>
      <c r="Q1054" s="225" t="s">
        <v>2920</v>
      </c>
      <c r="R1054" s="225">
        <v>1.1000000000000001</v>
      </c>
      <c r="S1054" s="225"/>
      <c r="T1054" s="225">
        <f t="shared" si="23"/>
        <v>1.1000000000000001</v>
      </c>
      <c r="U1054" s="246"/>
      <c r="V1054" s="246"/>
      <c r="W1054" s="246"/>
      <c r="X1054" s="246"/>
      <c r="Y1054" s="246"/>
      <c r="Z1054" s="246"/>
      <c r="AA1054" s="246"/>
      <c r="AB1054" s="246"/>
      <c r="AC1054" s="246"/>
      <c r="AD1054" s="246" t="s">
        <v>54</v>
      </c>
      <c r="AE1054" s="246"/>
      <c r="AF1054" s="246"/>
      <c r="AG1054" s="246"/>
      <c r="AH1054" s="222"/>
    </row>
    <row r="1055" spans="1:34" ht="63" customHeight="1">
      <c r="A1055" s="70" t="s">
        <v>2819</v>
      </c>
      <c r="B1055" s="74" t="s">
        <v>18</v>
      </c>
      <c r="C1055" s="74" t="s">
        <v>18</v>
      </c>
      <c r="D1055" s="75">
        <v>42130</v>
      </c>
      <c r="E1055" s="76">
        <v>42130.292361111111</v>
      </c>
      <c r="F1055" s="75">
        <v>42130</v>
      </c>
      <c r="G1055" s="76">
        <v>42130.416666666664</v>
      </c>
      <c r="H1055" s="76">
        <f t="shared" si="22"/>
        <v>0.12430555555329192</v>
      </c>
      <c r="I1055" s="74">
        <v>5</v>
      </c>
      <c r="J1055" s="74"/>
      <c r="K1055" s="74"/>
      <c r="L1055" s="74" t="s">
        <v>9</v>
      </c>
      <c r="M1055" s="225" t="s">
        <v>7</v>
      </c>
      <c r="N1055" s="226">
        <v>0.4</v>
      </c>
      <c r="O1055" s="225" t="s">
        <v>7</v>
      </c>
      <c r="P1055" s="225" t="s">
        <v>2921</v>
      </c>
      <c r="Q1055" s="225" t="s">
        <v>2922</v>
      </c>
      <c r="R1055" s="225">
        <v>0.7</v>
      </c>
      <c r="S1055" s="225">
        <v>0.1</v>
      </c>
      <c r="T1055" s="225">
        <f t="shared" si="23"/>
        <v>0.79999999999999993</v>
      </c>
      <c r="U1055" s="246"/>
      <c r="V1055" s="246"/>
      <c r="W1055" s="246"/>
      <c r="X1055" s="246"/>
      <c r="Y1055" s="246"/>
      <c r="Z1055" s="246"/>
      <c r="AA1055" s="246"/>
      <c r="AB1055" s="246"/>
      <c r="AC1055" s="246"/>
      <c r="AD1055" s="246" t="s">
        <v>54</v>
      </c>
      <c r="AE1055" s="246"/>
      <c r="AF1055" s="246"/>
      <c r="AG1055" s="246"/>
      <c r="AH1055" s="222"/>
    </row>
    <row r="1056" spans="1:34" ht="54" customHeight="1">
      <c r="A1056" s="330" t="s">
        <v>2819</v>
      </c>
      <c r="B1056" s="334" t="s">
        <v>18</v>
      </c>
      <c r="C1056" s="334" t="s">
        <v>18</v>
      </c>
      <c r="D1056" s="339">
        <v>42130</v>
      </c>
      <c r="E1056" s="340">
        <v>42130.292361111111</v>
      </c>
      <c r="F1056" s="339">
        <v>42131</v>
      </c>
      <c r="G1056" s="340">
        <v>42131.666666666664</v>
      </c>
      <c r="H1056" s="340">
        <f t="shared" si="22"/>
        <v>1.3743055555532919</v>
      </c>
      <c r="I1056" s="334">
        <v>1</v>
      </c>
      <c r="J1056" s="334"/>
      <c r="K1056" s="334"/>
      <c r="L1056" s="334" t="s">
        <v>9</v>
      </c>
      <c r="M1056" s="334" t="s">
        <v>7</v>
      </c>
      <c r="N1056" s="341">
        <v>0.4</v>
      </c>
      <c r="O1056" s="334" t="s">
        <v>7</v>
      </c>
      <c r="P1056" s="334" t="s">
        <v>2917</v>
      </c>
      <c r="Q1056" s="334" t="s">
        <v>2918</v>
      </c>
      <c r="R1056" s="334">
        <f>0.5+0.2</f>
        <v>0.7</v>
      </c>
      <c r="S1056" s="334"/>
      <c r="T1056" s="334">
        <f t="shared" si="23"/>
        <v>0.7</v>
      </c>
      <c r="U1056" s="337"/>
      <c r="V1056" s="337"/>
      <c r="W1056" s="337"/>
      <c r="X1056" s="337"/>
      <c r="Y1056" s="337"/>
      <c r="Z1056" s="337"/>
      <c r="AA1056" s="337"/>
      <c r="AB1056" s="337"/>
      <c r="AC1056" s="337"/>
      <c r="AD1056" s="337" t="s">
        <v>72</v>
      </c>
      <c r="AE1056" s="337"/>
      <c r="AF1056" s="337"/>
      <c r="AG1056" s="337"/>
      <c r="AH1056" s="332"/>
    </row>
    <row r="1057" spans="1:36" ht="94.5" customHeight="1">
      <c r="A1057" s="279" t="s">
        <v>2819</v>
      </c>
      <c r="B1057" s="284" t="s">
        <v>18</v>
      </c>
      <c r="C1057" s="284" t="s">
        <v>18</v>
      </c>
      <c r="D1057" s="271">
        <v>42130</v>
      </c>
      <c r="E1057" s="272">
        <v>42130.292361111111</v>
      </c>
      <c r="F1057" s="271">
        <v>42130</v>
      </c>
      <c r="G1057" s="272">
        <v>42130.5</v>
      </c>
      <c r="H1057" s="272">
        <f t="shared" si="22"/>
        <v>0.20763888888905058</v>
      </c>
      <c r="I1057" s="284">
        <v>1</v>
      </c>
      <c r="J1057" s="284"/>
      <c r="K1057" s="284"/>
      <c r="L1057" s="284" t="s">
        <v>9</v>
      </c>
      <c r="M1057" s="284" t="s">
        <v>7</v>
      </c>
      <c r="N1057" s="268">
        <v>0.4</v>
      </c>
      <c r="O1057" s="284" t="s">
        <v>7</v>
      </c>
      <c r="P1057" s="284" t="s">
        <v>2910</v>
      </c>
      <c r="Q1057" s="284" t="s">
        <v>2911</v>
      </c>
      <c r="R1057" s="284">
        <v>0.5</v>
      </c>
      <c r="S1057" s="284"/>
      <c r="T1057" s="284">
        <f t="shared" si="23"/>
        <v>0.5</v>
      </c>
      <c r="U1057" s="302"/>
      <c r="V1057" s="302"/>
      <c r="W1057" s="302"/>
      <c r="X1057" s="302"/>
      <c r="Y1057" s="302"/>
      <c r="Z1057" s="302"/>
      <c r="AA1057" s="302"/>
      <c r="AB1057" s="302"/>
      <c r="AC1057" s="302"/>
      <c r="AD1057" s="302" t="s">
        <v>54</v>
      </c>
      <c r="AE1057" s="302"/>
      <c r="AF1057" s="302"/>
      <c r="AG1057" s="302"/>
      <c r="AH1057" s="286"/>
      <c r="AI1057" s="286"/>
      <c r="AJ1057" s="342"/>
    </row>
    <row r="1058" spans="1:36" ht="70.5" customHeight="1">
      <c r="A1058" s="279" t="s">
        <v>2819</v>
      </c>
      <c r="B1058" s="284" t="s">
        <v>18</v>
      </c>
      <c r="C1058" s="284" t="s">
        <v>18</v>
      </c>
      <c r="D1058" s="271">
        <v>42130</v>
      </c>
      <c r="E1058" s="272">
        <v>42130.833333333336</v>
      </c>
      <c r="F1058" s="271">
        <v>42131</v>
      </c>
      <c r="G1058" s="272">
        <v>42131.583333333336</v>
      </c>
      <c r="H1058" s="272">
        <f t="shared" si="22"/>
        <v>0.75</v>
      </c>
      <c r="I1058" s="284">
        <v>1</v>
      </c>
      <c r="J1058" s="284"/>
      <c r="K1058" s="284"/>
      <c r="L1058" s="284" t="s">
        <v>9</v>
      </c>
      <c r="M1058" s="284" t="s">
        <v>7</v>
      </c>
      <c r="N1058" s="268">
        <v>0.4</v>
      </c>
      <c r="O1058" s="284" t="s">
        <v>7</v>
      </c>
      <c r="P1058" s="284" t="s">
        <v>499</v>
      </c>
      <c r="Q1058" s="284" t="s">
        <v>2898</v>
      </c>
      <c r="R1058" s="284">
        <f>0.9+0.5</f>
        <v>1.4</v>
      </c>
      <c r="S1058" s="284"/>
      <c r="T1058" s="284">
        <f t="shared" si="23"/>
        <v>1.4</v>
      </c>
      <c r="U1058" s="302"/>
      <c r="V1058" s="302"/>
      <c r="W1058" s="302"/>
      <c r="X1058" s="302"/>
      <c r="Y1058" s="302"/>
      <c r="Z1058" s="302"/>
      <c r="AA1058" s="302"/>
      <c r="AB1058" s="302"/>
      <c r="AC1058" s="302"/>
      <c r="AD1058" s="302" t="s">
        <v>72</v>
      </c>
      <c r="AE1058" s="302"/>
      <c r="AF1058" s="302"/>
      <c r="AG1058" s="302"/>
      <c r="AH1058" s="286"/>
      <c r="AI1058" s="286"/>
      <c r="AJ1058" s="342"/>
    </row>
    <row r="1059" spans="1:36" s="20" customFormat="1" ht="184.5" customHeight="1">
      <c r="A1059" s="279" t="s">
        <v>2819</v>
      </c>
      <c r="B1059" s="284" t="s">
        <v>18</v>
      </c>
      <c r="C1059" s="284" t="s">
        <v>18</v>
      </c>
      <c r="D1059" s="271">
        <v>42130</v>
      </c>
      <c r="E1059" s="272">
        <v>42130.833333333336</v>
      </c>
      <c r="F1059" s="271">
        <v>42130</v>
      </c>
      <c r="G1059" s="272">
        <v>42130.875</v>
      </c>
      <c r="H1059" s="272">
        <f t="shared" si="22"/>
        <v>4.1666666664241347E-2</v>
      </c>
      <c r="I1059" s="284">
        <v>1</v>
      </c>
      <c r="J1059" s="284"/>
      <c r="K1059" s="284"/>
      <c r="L1059" s="284" t="s">
        <v>4</v>
      </c>
      <c r="M1059" s="284" t="s">
        <v>2912</v>
      </c>
      <c r="N1059" s="268">
        <v>0.4</v>
      </c>
      <c r="O1059" s="284" t="s">
        <v>25</v>
      </c>
      <c r="P1059" s="284" t="s">
        <v>2913</v>
      </c>
      <c r="Q1059" s="284" t="s">
        <v>2914</v>
      </c>
      <c r="R1059" s="284">
        <v>0.2</v>
      </c>
      <c r="S1059" s="284"/>
      <c r="T1059" s="284">
        <f t="shared" si="23"/>
        <v>0.2</v>
      </c>
      <c r="U1059" s="302"/>
      <c r="V1059" s="302"/>
      <c r="W1059" s="302"/>
      <c r="X1059" s="302"/>
      <c r="Y1059" s="302"/>
      <c r="Z1059" s="302"/>
      <c r="AA1059" s="302"/>
      <c r="AB1059" s="302"/>
      <c r="AC1059" s="302"/>
      <c r="AD1059" s="302" t="s">
        <v>0</v>
      </c>
      <c r="AE1059" s="302"/>
      <c r="AF1059" s="302"/>
      <c r="AG1059" s="302"/>
      <c r="AH1059" s="286"/>
      <c r="AI1059" s="286"/>
      <c r="AJ1059" s="342"/>
    </row>
    <row r="1060" spans="1:36" s="20" customFormat="1" ht="132.75" customHeight="1">
      <c r="A1060" s="279" t="s">
        <v>2819</v>
      </c>
      <c r="B1060" s="284" t="s">
        <v>69</v>
      </c>
      <c r="C1060" s="284" t="s">
        <v>69</v>
      </c>
      <c r="D1060" s="271">
        <v>42130</v>
      </c>
      <c r="E1060" s="272">
        <v>0.99375000000000002</v>
      </c>
      <c r="F1060" s="271">
        <v>42131</v>
      </c>
      <c r="G1060" s="272">
        <v>0.17222222222222225</v>
      </c>
      <c r="H1060" s="272">
        <v>0.17847222222222223</v>
      </c>
      <c r="I1060" s="284">
        <v>0</v>
      </c>
      <c r="J1060" s="284" t="s">
        <v>143</v>
      </c>
      <c r="K1060" s="284" t="s">
        <v>14</v>
      </c>
      <c r="L1060" s="284" t="s">
        <v>4</v>
      </c>
      <c r="M1060" s="284" t="s">
        <v>5212</v>
      </c>
      <c r="N1060" s="268" t="s">
        <v>3</v>
      </c>
      <c r="O1060" s="284" t="s">
        <v>7</v>
      </c>
      <c r="P1060" s="284" t="s">
        <v>5213</v>
      </c>
      <c r="Q1060" s="284" t="s">
        <v>5214</v>
      </c>
      <c r="R1060" s="284"/>
      <c r="S1060" s="284"/>
      <c r="T1060" s="284"/>
      <c r="U1060" s="302" t="s">
        <v>28</v>
      </c>
      <c r="V1060" s="302">
        <v>1976</v>
      </c>
      <c r="W1060" s="302" t="s">
        <v>1477</v>
      </c>
      <c r="X1060" s="302" t="s">
        <v>724</v>
      </c>
      <c r="Y1060" s="302" t="s">
        <v>1902</v>
      </c>
      <c r="Z1060" s="302">
        <v>100</v>
      </c>
      <c r="AA1060" s="302" t="s">
        <v>2660</v>
      </c>
      <c r="AB1060" s="302">
        <v>0</v>
      </c>
      <c r="AC1060" s="302" t="s">
        <v>1902</v>
      </c>
      <c r="AD1060" s="302" t="s">
        <v>0</v>
      </c>
      <c r="AE1060" s="302"/>
      <c r="AF1060" s="302"/>
      <c r="AG1060" s="302" t="s">
        <v>5215</v>
      </c>
      <c r="AH1060" s="286"/>
      <c r="AI1060" s="286"/>
      <c r="AJ1060" s="342"/>
    </row>
    <row r="1061" spans="1:36" s="20" customFormat="1" ht="72" customHeight="1">
      <c r="A1061" s="279" t="s">
        <v>2819</v>
      </c>
      <c r="B1061" s="284" t="s">
        <v>12</v>
      </c>
      <c r="C1061" s="284" t="s">
        <v>2929</v>
      </c>
      <c r="D1061" s="271">
        <v>42130</v>
      </c>
      <c r="E1061" s="272">
        <v>0.25416666666666665</v>
      </c>
      <c r="F1061" s="271">
        <v>42130</v>
      </c>
      <c r="G1061" s="272">
        <v>0.36944444444444446</v>
      </c>
      <c r="H1061" s="272">
        <f>G1061-E1061</f>
        <v>0.11527777777777781</v>
      </c>
      <c r="I1061" s="284">
        <v>15</v>
      </c>
      <c r="J1061" s="284" t="s">
        <v>368</v>
      </c>
      <c r="K1061" s="284" t="s">
        <v>14</v>
      </c>
      <c r="L1061" s="284" t="s">
        <v>16</v>
      </c>
      <c r="M1061" s="284" t="s">
        <v>2930</v>
      </c>
      <c r="N1061" s="268" t="s">
        <v>3</v>
      </c>
      <c r="O1061" s="284" t="s">
        <v>7</v>
      </c>
      <c r="P1061" s="284" t="s">
        <v>2931</v>
      </c>
      <c r="Q1061" s="284" t="s">
        <v>2932</v>
      </c>
      <c r="R1061" s="284">
        <v>0.51</v>
      </c>
      <c r="S1061" s="284">
        <v>26.81</v>
      </c>
      <c r="T1061" s="284">
        <f>R1061+S1061</f>
        <v>27.32</v>
      </c>
      <c r="U1061" s="302"/>
      <c r="V1061" s="302" t="s">
        <v>2094</v>
      </c>
      <c r="W1061" s="302" t="s">
        <v>2094</v>
      </c>
      <c r="X1061" s="302" t="s">
        <v>2094</v>
      </c>
      <c r="Y1061" s="302" t="s">
        <v>2094</v>
      </c>
      <c r="Z1061" s="302" t="s">
        <v>2094</v>
      </c>
      <c r="AA1061" s="302" t="s">
        <v>2094</v>
      </c>
      <c r="AB1061" s="302" t="s">
        <v>2094</v>
      </c>
      <c r="AC1061" s="302" t="s">
        <v>2094</v>
      </c>
      <c r="AD1061" s="302" t="s">
        <v>37</v>
      </c>
      <c r="AE1061" s="302" t="s">
        <v>57</v>
      </c>
      <c r="AF1061" s="302"/>
      <c r="AG1061" s="302"/>
      <c r="AH1061" s="286"/>
      <c r="AI1061" s="286"/>
      <c r="AJ1061" s="342"/>
    </row>
    <row r="1062" spans="1:36" s="20" customFormat="1" ht="126" customHeight="1">
      <c r="A1062" s="279" t="s">
        <v>3570</v>
      </c>
      <c r="B1062" s="284" t="s">
        <v>15</v>
      </c>
      <c r="C1062" s="284" t="s">
        <v>3186</v>
      </c>
      <c r="D1062" s="271">
        <v>42160</v>
      </c>
      <c r="E1062" s="272">
        <v>0.77083333333333337</v>
      </c>
      <c r="F1062" s="271">
        <v>42160</v>
      </c>
      <c r="G1062" s="272">
        <v>0.77083333333333337</v>
      </c>
      <c r="H1062" s="272">
        <f>(F1062+G1062)-(D1062+E1062)</f>
        <v>0</v>
      </c>
      <c r="I1062" s="284">
        <v>4</v>
      </c>
      <c r="J1062" s="284" t="s">
        <v>150</v>
      </c>
      <c r="K1062" s="284" t="s">
        <v>8</v>
      </c>
      <c r="L1062" s="284" t="s">
        <v>9</v>
      </c>
      <c r="M1062" s="284" t="s">
        <v>3692</v>
      </c>
      <c r="N1062" s="268" t="s">
        <v>3</v>
      </c>
      <c r="O1062" s="284" t="s">
        <v>7</v>
      </c>
      <c r="P1062" s="284" t="s">
        <v>3693</v>
      </c>
      <c r="Q1062" s="284" t="s">
        <v>6579</v>
      </c>
      <c r="R1062" s="284">
        <v>5.72</v>
      </c>
      <c r="S1062" s="284"/>
      <c r="T1062" s="284">
        <f>SUM(R1062:S1062)</f>
        <v>5.72</v>
      </c>
      <c r="U1062" s="302" t="s">
        <v>28</v>
      </c>
      <c r="V1062" s="302">
        <v>2008</v>
      </c>
      <c r="W1062" s="302" t="s">
        <v>1709</v>
      </c>
      <c r="X1062" s="302"/>
      <c r="Y1062" s="302" t="s">
        <v>6543</v>
      </c>
      <c r="Z1062" s="302">
        <v>100</v>
      </c>
      <c r="AA1062" s="302">
        <v>42186</v>
      </c>
      <c r="AB1062" s="302">
        <v>0</v>
      </c>
      <c r="AC1062" s="302"/>
      <c r="AD1062" s="302" t="s">
        <v>42</v>
      </c>
      <c r="AE1062" s="302" t="s">
        <v>53</v>
      </c>
      <c r="AF1062" s="302"/>
      <c r="AG1062" s="302" t="s">
        <v>6580</v>
      </c>
      <c r="AH1062" s="286"/>
      <c r="AI1062" s="286"/>
      <c r="AJ1062" s="342"/>
    </row>
    <row r="1063" spans="1:36" s="20" customFormat="1" ht="126" customHeight="1">
      <c r="A1063" s="279" t="s">
        <v>12463</v>
      </c>
      <c r="B1063" s="284" t="s">
        <v>5</v>
      </c>
      <c r="C1063" s="284" t="s">
        <v>5</v>
      </c>
      <c r="D1063" s="271">
        <v>42364</v>
      </c>
      <c r="E1063" s="272">
        <v>0.75208333333333333</v>
      </c>
      <c r="F1063" s="271">
        <v>42364</v>
      </c>
      <c r="G1063" s="272">
        <v>0.82291666666666663</v>
      </c>
      <c r="H1063" s="272">
        <v>7.0833333333333331E-2</v>
      </c>
      <c r="I1063" s="284">
        <v>5</v>
      </c>
      <c r="J1063" s="284" t="s">
        <v>143</v>
      </c>
      <c r="K1063" s="284"/>
      <c r="L1063" s="284" t="s">
        <v>11</v>
      </c>
      <c r="M1063" s="284" t="s">
        <v>13920</v>
      </c>
      <c r="N1063" s="268">
        <v>0.4</v>
      </c>
      <c r="O1063" s="284" t="s">
        <v>25</v>
      </c>
      <c r="P1063" s="284" t="s">
        <v>12833</v>
      </c>
      <c r="Q1063" s="284" t="s">
        <v>13921</v>
      </c>
      <c r="R1063" s="284">
        <v>5.3</v>
      </c>
      <c r="S1063" s="284"/>
      <c r="T1063" s="284">
        <v>5.3</v>
      </c>
      <c r="U1063" s="302" t="s">
        <v>45</v>
      </c>
      <c r="V1063" s="302"/>
      <c r="W1063" s="302"/>
      <c r="X1063" s="302"/>
      <c r="Y1063" s="302"/>
      <c r="Z1063" s="302"/>
      <c r="AA1063" s="302"/>
      <c r="AB1063" s="302"/>
      <c r="AC1063" s="302"/>
      <c r="AD1063" s="302" t="s">
        <v>22</v>
      </c>
      <c r="AE1063" s="302"/>
      <c r="AF1063" s="302"/>
      <c r="AG1063" s="302"/>
      <c r="AH1063" s="286"/>
      <c r="AI1063" s="286"/>
      <c r="AJ1063" s="342"/>
    </row>
    <row r="1064" spans="1:36" s="20" customFormat="1" ht="315" customHeight="1">
      <c r="A1064" s="284" t="s">
        <v>2819</v>
      </c>
      <c r="B1064" s="293" t="s">
        <v>21</v>
      </c>
      <c r="C1064" s="293" t="s">
        <v>3133</v>
      </c>
      <c r="D1064" s="287">
        <v>42131</v>
      </c>
      <c r="E1064" s="288">
        <v>0.875</v>
      </c>
      <c r="F1064" s="287">
        <v>42131</v>
      </c>
      <c r="G1064" s="288">
        <v>0.93055555555555547</v>
      </c>
      <c r="H1064" s="288">
        <v>5.5555555555555552E-2</v>
      </c>
      <c r="I1064" s="273">
        <v>2</v>
      </c>
      <c r="J1064" s="273"/>
      <c r="K1064" s="293"/>
      <c r="L1064" s="293" t="s">
        <v>11</v>
      </c>
      <c r="M1064" s="293" t="s">
        <v>2951</v>
      </c>
      <c r="N1064" s="273">
        <v>0.4</v>
      </c>
      <c r="O1064" s="273" t="s">
        <v>2</v>
      </c>
      <c r="P1064" s="293" t="s">
        <v>2951</v>
      </c>
      <c r="Q1064" s="273" t="s">
        <v>6696</v>
      </c>
      <c r="R1064" s="273">
        <v>7.2999999999999995E-2</v>
      </c>
      <c r="S1064" s="273">
        <v>3.5999999999999997E-2</v>
      </c>
      <c r="T1064" s="273">
        <v>0.109</v>
      </c>
      <c r="U1064" s="293" t="s">
        <v>45</v>
      </c>
      <c r="V1064" s="273" t="s">
        <v>128</v>
      </c>
      <c r="W1064" s="293" t="s">
        <v>128</v>
      </c>
      <c r="X1064" s="293" t="s">
        <v>128</v>
      </c>
      <c r="Y1064" s="269">
        <v>2014</v>
      </c>
      <c r="Z1064" s="318" t="s">
        <v>128</v>
      </c>
      <c r="AA1064" s="269">
        <v>2015</v>
      </c>
      <c r="AB1064" s="293" t="s">
        <v>128</v>
      </c>
      <c r="AC1064" s="269">
        <v>2014</v>
      </c>
      <c r="AD1064" s="293" t="s">
        <v>17</v>
      </c>
      <c r="AE1064" s="293" t="s">
        <v>52</v>
      </c>
      <c r="AF1064" s="293"/>
      <c r="AG1064" s="318"/>
      <c r="AH1064" s="286"/>
      <c r="AI1064" s="286"/>
      <c r="AJ1064" s="342"/>
    </row>
    <row r="1065" spans="1:36" s="20" customFormat="1" ht="204.75" customHeight="1">
      <c r="A1065" s="279" t="s">
        <v>3570</v>
      </c>
      <c r="B1065" s="284" t="s">
        <v>5</v>
      </c>
      <c r="C1065" s="284" t="s">
        <v>5</v>
      </c>
      <c r="D1065" s="271">
        <v>42160</v>
      </c>
      <c r="E1065" s="272">
        <v>0.54305555555555551</v>
      </c>
      <c r="F1065" s="271">
        <v>42160</v>
      </c>
      <c r="G1065" s="272">
        <v>0.54305555555555551</v>
      </c>
      <c r="H1065" s="272">
        <f>G1065-E1065</f>
        <v>0</v>
      </c>
      <c r="I1065" s="284">
        <v>23</v>
      </c>
      <c r="J1065" s="284" t="s">
        <v>143</v>
      </c>
      <c r="K1065" s="284" t="s">
        <v>8</v>
      </c>
      <c r="L1065" s="284" t="s">
        <v>9</v>
      </c>
      <c r="M1065" s="284" t="s">
        <v>3670</v>
      </c>
      <c r="N1065" s="268" t="s">
        <v>3</v>
      </c>
      <c r="O1065" s="284" t="s">
        <v>7</v>
      </c>
      <c r="P1065" s="284" t="s">
        <v>3930</v>
      </c>
      <c r="Q1065" s="284" t="s">
        <v>5662</v>
      </c>
      <c r="R1065" s="284"/>
      <c r="S1065" s="284">
        <v>63.2</v>
      </c>
      <c r="T1065" s="284">
        <f>R1065+S1065</f>
        <v>63.2</v>
      </c>
      <c r="U1065" s="302" t="s">
        <v>28</v>
      </c>
      <c r="V1065" s="302">
        <v>2012</v>
      </c>
      <c r="W1065" s="302"/>
      <c r="X1065" s="302"/>
      <c r="Y1065" s="302" t="s">
        <v>5663</v>
      </c>
      <c r="Z1065" s="302">
        <v>100</v>
      </c>
      <c r="AA1065" s="302" t="s">
        <v>5664</v>
      </c>
      <c r="AB1065" s="302"/>
      <c r="AC1065" s="302"/>
      <c r="AD1065" s="302" t="s">
        <v>42</v>
      </c>
      <c r="AE1065" s="302"/>
      <c r="AF1065" s="302"/>
      <c r="AG1065" s="302"/>
      <c r="AH1065" s="286"/>
      <c r="AI1065" s="286"/>
      <c r="AJ1065" s="342"/>
    </row>
    <row r="1066" spans="1:36" s="20" customFormat="1" ht="168.75" customHeight="1">
      <c r="A1066" s="279" t="s">
        <v>2819</v>
      </c>
      <c r="B1066" s="284" t="s">
        <v>19</v>
      </c>
      <c r="C1066" s="284" t="s">
        <v>209</v>
      </c>
      <c r="D1066" s="271">
        <v>42131</v>
      </c>
      <c r="E1066" s="272">
        <v>0.51666666666666672</v>
      </c>
      <c r="F1066" s="271">
        <v>42131</v>
      </c>
      <c r="G1066" s="272">
        <v>0.69791666666666663</v>
      </c>
      <c r="H1066" s="272">
        <f>G1066-E1066</f>
        <v>0.18124999999999991</v>
      </c>
      <c r="I1066" s="284">
        <v>2</v>
      </c>
      <c r="J1066" s="284"/>
      <c r="K1066" s="284"/>
      <c r="L1066" s="284" t="s">
        <v>16</v>
      </c>
      <c r="M1066" s="284" t="s">
        <v>2944</v>
      </c>
      <c r="N1066" s="268" t="s">
        <v>3</v>
      </c>
      <c r="O1066" s="284" t="s">
        <v>7</v>
      </c>
      <c r="P1066" s="284" t="s">
        <v>2945</v>
      </c>
      <c r="Q1066" s="284" t="s">
        <v>2946</v>
      </c>
      <c r="R1066" s="284">
        <v>10</v>
      </c>
      <c r="S1066" s="284"/>
      <c r="T1066" s="284">
        <f>R1066+S1066</f>
        <v>10</v>
      </c>
      <c r="U1066" s="302"/>
      <c r="V1066" s="302"/>
      <c r="W1066" s="302"/>
      <c r="X1066" s="302"/>
      <c r="Y1066" s="302"/>
      <c r="Z1066" s="302"/>
      <c r="AA1066" s="302"/>
      <c r="AB1066" s="302"/>
      <c r="AC1066" s="302"/>
      <c r="AD1066" s="302" t="s">
        <v>37</v>
      </c>
      <c r="AE1066" s="302"/>
      <c r="AF1066" s="302"/>
      <c r="AG1066" s="302"/>
      <c r="AH1066" s="286"/>
      <c r="AI1066" s="286"/>
      <c r="AJ1066" s="342"/>
    </row>
    <row r="1067" spans="1:36" s="20" customFormat="1" ht="173.25" customHeight="1">
      <c r="A1067" s="279" t="s">
        <v>2819</v>
      </c>
      <c r="B1067" s="284" t="s">
        <v>138</v>
      </c>
      <c r="C1067" s="284" t="s">
        <v>138</v>
      </c>
      <c r="D1067" s="271">
        <v>42131</v>
      </c>
      <c r="E1067" s="272">
        <v>0.51388888888888895</v>
      </c>
      <c r="F1067" s="271">
        <v>42131</v>
      </c>
      <c r="G1067" s="272">
        <v>0.53125</v>
      </c>
      <c r="H1067" s="272">
        <f>G1067-E1067</f>
        <v>1.7361111111111049E-2</v>
      </c>
      <c r="I1067" s="284">
        <v>177</v>
      </c>
      <c r="J1067" s="284" t="s">
        <v>2952</v>
      </c>
      <c r="K1067" s="284"/>
      <c r="L1067" s="284" t="s">
        <v>4</v>
      </c>
      <c r="M1067" s="284" t="s">
        <v>2953</v>
      </c>
      <c r="N1067" s="268" t="s">
        <v>3</v>
      </c>
      <c r="O1067" s="284" t="s">
        <v>23</v>
      </c>
      <c r="P1067" s="284" t="s">
        <v>2954</v>
      </c>
      <c r="Q1067" s="284" t="s">
        <v>2955</v>
      </c>
      <c r="R1067" s="284">
        <v>348.57</v>
      </c>
      <c r="S1067" s="284">
        <v>1833.43</v>
      </c>
      <c r="T1067" s="284">
        <f>R1067+S1067</f>
        <v>2182</v>
      </c>
      <c r="U1067" s="302" t="s">
        <v>61</v>
      </c>
      <c r="V1067" s="302">
        <v>2012</v>
      </c>
      <c r="W1067" s="302" t="s">
        <v>5184</v>
      </c>
      <c r="X1067" s="302" t="s">
        <v>1871</v>
      </c>
      <c r="Y1067" s="302" t="s">
        <v>5185</v>
      </c>
      <c r="Z1067" s="302">
        <v>100</v>
      </c>
      <c r="AA1067" s="302" t="s">
        <v>5186</v>
      </c>
      <c r="AB1067" s="302">
        <v>0</v>
      </c>
      <c r="AC1067" s="302" t="s">
        <v>5185</v>
      </c>
      <c r="AD1067" s="302" t="s">
        <v>56</v>
      </c>
      <c r="AE1067" s="302"/>
      <c r="AF1067" s="302"/>
      <c r="AG1067" s="302"/>
      <c r="AH1067" s="286"/>
      <c r="AI1067" s="286"/>
      <c r="AJ1067" s="342"/>
    </row>
    <row r="1068" spans="1:36" s="20" customFormat="1" ht="95.25" customHeight="1">
      <c r="A1068" s="279" t="s">
        <v>2819</v>
      </c>
      <c r="B1068" s="284" t="s">
        <v>15</v>
      </c>
      <c r="C1068" s="284" t="s">
        <v>15</v>
      </c>
      <c r="D1068" s="271">
        <v>42131</v>
      </c>
      <c r="E1068" s="272">
        <v>0.20138888888888887</v>
      </c>
      <c r="F1068" s="271">
        <v>42131</v>
      </c>
      <c r="G1068" s="272">
        <v>0.22916666666666666</v>
      </c>
      <c r="H1068" s="272">
        <f>(F1068+G1068)-(D1068+E1068)</f>
        <v>2.7777777773735579E-2</v>
      </c>
      <c r="I1068" s="284">
        <v>7</v>
      </c>
      <c r="J1068" s="284" t="s">
        <v>150</v>
      </c>
      <c r="K1068" s="284" t="s">
        <v>20</v>
      </c>
      <c r="L1068" s="284" t="s">
        <v>4</v>
      </c>
      <c r="M1068" s="284" t="s">
        <v>5098</v>
      </c>
      <c r="N1068" s="268" t="s">
        <v>3</v>
      </c>
      <c r="O1068" s="284" t="s">
        <v>7</v>
      </c>
      <c r="P1068" s="284" t="s">
        <v>6432</v>
      </c>
      <c r="Q1068" s="284" t="s">
        <v>6433</v>
      </c>
      <c r="R1068" s="284">
        <v>4.03</v>
      </c>
      <c r="S1068" s="284"/>
      <c r="T1068" s="284">
        <f>SUM(R1068:S1068)</f>
        <v>4.03</v>
      </c>
      <c r="U1068" s="302" t="s">
        <v>6</v>
      </c>
      <c r="V1068" s="302">
        <v>1985</v>
      </c>
      <c r="W1068" s="302" t="s">
        <v>1407</v>
      </c>
      <c r="X1068" s="302"/>
      <c r="Y1068" s="302">
        <v>41837</v>
      </c>
      <c r="Z1068" s="302">
        <v>100</v>
      </c>
      <c r="AA1068" s="302" t="s">
        <v>2660</v>
      </c>
      <c r="AB1068" s="302">
        <v>0</v>
      </c>
      <c r="AC1068" s="302"/>
      <c r="AD1068" s="302" t="s">
        <v>0</v>
      </c>
      <c r="AE1068" s="302" t="s">
        <v>76</v>
      </c>
      <c r="AF1068" s="302"/>
      <c r="AG1068" s="302" t="s">
        <v>6434</v>
      </c>
      <c r="AH1068" s="286"/>
      <c r="AI1068" s="286"/>
      <c r="AJ1068" s="342"/>
    </row>
    <row r="1069" spans="1:36" s="20" customFormat="1" ht="78" customHeight="1">
      <c r="A1069" s="279" t="s">
        <v>2819</v>
      </c>
      <c r="B1069" s="284" t="s">
        <v>18</v>
      </c>
      <c r="C1069" s="284" t="s">
        <v>18</v>
      </c>
      <c r="D1069" s="271">
        <v>42131</v>
      </c>
      <c r="E1069" s="272">
        <v>42131.698703703703</v>
      </c>
      <c r="F1069" s="271">
        <v>42131</v>
      </c>
      <c r="G1069" s="272">
        <v>42131.822916666664</v>
      </c>
      <c r="H1069" s="272">
        <f>G1069-E1069</f>
        <v>0.12421296296088258</v>
      </c>
      <c r="I1069" s="284">
        <v>7</v>
      </c>
      <c r="J1069" s="284"/>
      <c r="K1069" s="284"/>
      <c r="L1069" s="284" t="s">
        <v>9</v>
      </c>
      <c r="M1069" s="284" t="s">
        <v>2904</v>
      </c>
      <c r="N1069" s="268" t="s">
        <v>3</v>
      </c>
      <c r="O1069" s="284" t="s">
        <v>7</v>
      </c>
      <c r="P1069" s="284" t="s">
        <v>3016</v>
      </c>
      <c r="Q1069" s="284" t="s">
        <v>3017</v>
      </c>
      <c r="R1069" s="284">
        <v>0.8</v>
      </c>
      <c r="S1069" s="284"/>
      <c r="T1069" s="284">
        <f>R1069+S1069</f>
        <v>0.8</v>
      </c>
      <c r="U1069" s="302"/>
      <c r="V1069" s="302"/>
      <c r="W1069" s="302"/>
      <c r="X1069" s="302"/>
      <c r="Y1069" s="302"/>
      <c r="Z1069" s="302"/>
      <c r="AA1069" s="302"/>
      <c r="AB1069" s="302"/>
      <c r="AC1069" s="302"/>
      <c r="AD1069" s="302" t="s">
        <v>54</v>
      </c>
      <c r="AE1069" s="302"/>
      <c r="AF1069" s="302"/>
      <c r="AG1069" s="302"/>
      <c r="AH1069" s="286"/>
      <c r="AI1069" s="286"/>
      <c r="AJ1069" s="342"/>
    </row>
    <row r="1070" spans="1:36" s="20" customFormat="1" ht="90.75" customHeight="1">
      <c r="A1070" s="279" t="s">
        <v>12042</v>
      </c>
      <c r="B1070" s="284" t="s">
        <v>69</v>
      </c>
      <c r="C1070" s="284" t="s">
        <v>69</v>
      </c>
      <c r="D1070" s="271">
        <v>42321</v>
      </c>
      <c r="E1070" s="272">
        <v>0.37708333333333338</v>
      </c>
      <c r="F1070" s="271">
        <v>42321</v>
      </c>
      <c r="G1070" s="272">
        <v>0.46388888888888885</v>
      </c>
      <c r="H1070" s="272">
        <v>8.6805555555555469E-2</v>
      </c>
      <c r="I1070" s="284">
        <v>11</v>
      </c>
      <c r="J1070" s="284" t="s">
        <v>143</v>
      </c>
      <c r="K1070" s="284" t="s">
        <v>178</v>
      </c>
      <c r="L1070" s="284" t="s">
        <v>9</v>
      </c>
      <c r="M1070" s="284" t="s">
        <v>9603</v>
      </c>
      <c r="N1070" s="268" t="s">
        <v>3</v>
      </c>
      <c r="O1070" s="284" t="s">
        <v>7</v>
      </c>
      <c r="P1070" s="284" t="s">
        <v>3030</v>
      </c>
      <c r="Q1070" s="284" t="s">
        <v>13211</v>
      </c>
      <c r="R1070" s="284">
        <v>5.1020000000000003</v>
      </c>
      <c r="S1070" s="284">
        <v>0.105</v>
      </c>
      <c r="T1070" s="284">
        <v>5.2070000000000007</v>
      </c>
      <c r="U1070" s="302" t="s">
        <v>28</v>
      </c>
      <c r="V1070" s="302">
        <v>2008</v>
      </c>
      <c r="W1070" s="302" t="s">
        <v>1709</v>
      </c>
      <c r="X1070" s="302" t="s">
        <v>724</v>
      </c>
      <c r="Y1070" s="302" t="s">
        <v>1921</v>
      </c>
      <c r="Z1070" s="302">
        <v>100</v>
      </c>
      <c r="AA1070" s="302" t="s">
        <v>5205</v>
      </c>
      <c r="AB1070" s="302">
        <v>0</v>
      </c>
      <c r="AC1070" s="302" t="s">
        <v>1921</v>
      </c>
      <c r="AD1070" s="302" t="s">
        <v>22</v>
      </c>
      <c r="AE1070" s="302"/>
      <c r="AF1070" s="302"/>
      <c r="AG1070" s="302" t="s">
        <v>9597</v>
      </c>
      <c r="AH1070" s="286"/>
      <c r="AI1070" s="286"/>
      <c r="AJ1070" s="342"/>
    </row>
    <row r="1071" spans="1:36" s="22" customFormat="1" ht="46.9" customHeight="1">
      <c r="A1071" s="279" t="s">
        <v>2819</v>
      </c>
      <c r="B1071" s="284" t="s">
        <v>5</v>
      </c>
      <c r="C1071" s="284" t="s">
        <v>5</v>
      </c>
      <c r="D1071" s="271">
        <v>42131</v>
      </c>
      <c r="E1071" s="272">
        <v>0.55902777777777779</v>
      </c>
      <c r="F1071" s="271">
        <v>42131</v>
      </c>
      <c r="G1071" s="272">
        <v>0.55902777777777779</v>
      </c>
      <c r="H1071" s="272">
        <v>0</v>
      </c>
      <c r="I1071" s="284">
        <v>182</v>
      </c>
      <c r="J1071" s="284" t="s">
        <v>3550</v>
      </c>
      <c r="K1071" s="284" t="s">
        <v>8</v>
      </c>
      <c r="L1071" s="284" t="s">
        <v>9</v>
      </c>
      <c r="M1071" s="284" t="s">
        <v>6209</v>
      </c>
      <c r="N1071" s="268">
        <v>35</v>
      </c>
      <c r="O1071" s="284" t="s">
        <v>7</v>
      </c>
      <c r="P1071" s="284" t="s">
        <v>6210</v>
      </c>
      <c r="Q1071" s="284" t="s">
        <v>6211</v>
      </c>
      <c r="R1071" s="284"/>
      <c r="S1071" s="284">
        <v>467</v>
      </c>
      <c r="T1071" s="284">
        <v>467</v>
      </c>
      <c r="U1071" s="302" t="s">
        <v>28</v>
      </c>
      <c r="V1071" s="302" t="s">
        <v>6212</v>
      </c>
      <c r="W1071" s="302" t="s">
        <v>1378</v>
      </c>
      <c r="X1071" s="302" t="s">
        <v>411</v>
      </c>
      <c r="Y1071" s="302" t="s">
        <v>5808</v>
      </c>
      <c r="Z1071" s="302">
        <v>100</v>
      </c>
      <c r="AA1071" s="302">
        <v>43789</v>
      </c>
      <c r="AB1071" s="302"/>
      <c r="AC1071" s="302"/>
      <c r="AD1071" s="302" t="s">
        <v>30</v>
      </c>
      <c r="AE1071" s="302"/>
      <c r="AF1071" s="302"/>
      <c r="AG1071" s="302"/>
      <c r="AH1071" s="286"/>
      <c r="AI1071" s="286"/>
      <c r="AJ1071" s="342"/>
    </row>
    <row r="1072" spans="1:36" s="20" customFormat="1" ht="126" customHeight="1">
      <c r="A1072" s="279" t="s">
        <v>1580</v>
      </c>
      <c r="B1072" s="284" t="s">
        <v>15</v>
      </c>
      <c r="C1072" s="284" t="s">
        <v>15</v>
      </c>
      <c r="D1072" s="271">
        <v>42118</v>
      </c>
      <c r="E1072" s="272">
        <v>0.5805555555555556</v>
      </c>
      <c r="F1072" s="271">
        <v>42118</v>
      </c>
      <c r="G1072" s="272">
        <v>0.5805555555555556</v>
      </c>
      <c r="H1072" s="272">
        <f>(F1072+G1072)-(D1072+E1072)</f>
        <v>0</v>
      </c>
      <c r="I1072" s="284">
        <v>25</v>
      </c>
      <c r="J1072" s="284"/>
      <c r="K1072" s="284"/>
      <c r="L1072" s="284" t="s">
        <v>9</v>
      </c>
      <c r="M1072" s="284" t="s">
        <v>2697</v>
      </c>
      <c r="N1072" s="268">
        <v>35</v>
      </c>
      <c r="O1072" s="284" t="s">
        <v>7</v>
      </c>
      <c r="P1072" s="284" t="s">
        <v>2698</v>
      </c>
      <c r="Q1072" s="284" t="s">
        <v>6415</v>
      </c>
      <c r="R1072" s="284"/>
      <c r="S1072" s="284">
        <v>5.13</v>
      </c>
      <c r="T1072" s="284">
        <f>SUM(R1072:S1072)</f>
        <v>5.13</v>
      </c>
      <c r="U1072" s="302" t="s">
        <v>28</v>
      </c>
      <c r="V1072" s="302">
        <v>1989</v>
      </c>
      <c r="W1072" s="302" t="s">
        <v>606</v>
      </c>
      <c r="X1072" s="302"/>
      <c r="Y1072" s="302" t="s">
        <v>6416</v>
      </c>
      <c r="Z1072" s="302">
        <v>100</v>
      </c>
      <c r="AA1072" s="302" t="s">
        <v>1081</v>
      </c>
      <c r="AB1072" s="302">
        <v>0</v>
      </c>
      <c r="AC1072" s="302"/>
      <c r="AD1072" s="302" t="s">
        <v>22</v>
      </c>
      <c r="AE1072" s="302" t="s">
        <v>53</v>
      </c>
      <c r="AF1072" s="302"/>
      <c r="AG1072" s="302" t="s">
        <v>6417</v>
      </c>
      <c r="AH1072" s="286"/>
      <c r="AI1072" s="286"/>
      <c r="AJ1072" s="342"/>
    </row>
    <row r="1073" spans="1:36" s="20" customFormat="1" ht="63" customHeight="1">
      <c r="A1073" s="279" t="s">
        <v>2819</v>
      </c>
      <c r="B1073" s="284" t="s">
        <v>81</v>
      </c>
      <c r="C1073" s="284" t="s">
        <v>3041</v>
      </c>
      <c r="D1073" s="271">
        <v>42132</v>
      </c>
      <c r="E1073" s="272">
        <v>0.35486111111111113</v>
      </c>
      <c r="F1073" s="271">
        <v>42132</v>
      </c>
      <c r="G1073" s="272">
        <v>0.35486111111111113</v>
      </c>
      <c r="H1073" s="272">
        <v>0</v>
      </c>
      <c r="I1073" s="284">
        <v>170</v>
      </c>
      <c r="J1073" s="284" t="s">
        <v>7116</v>
      </c>
      <c r="K1073" s="284" t="s">
        <v>20</v>
      </c>
      <c r="L1073" s="284" t="s">
        <v>16</v>
      </c>
      <c r="M1073" s="284" t="s">
        <v>2956</v>
      </c>
      <c r="N1073" s="268">
        <v>110</v>
      </c>
      <c r="O1073" s="284" t="s">
        <v>7</v>
      </c>
      <c r="P1073" s="284" t="s">
        <v>2956</v>
      </c>
      <c r="Q1073" s="284" t="s">
        <v>7149</v>
      </c>
      <c r="R1073" s="284"/>
      <c r="S1073" s="284">
        <v>69</v>
      </c>
      <c r="T1073" s="284">
        <v>69</v>
      </c>
      <c r="U1073" s="302" t="s">
        <v>6</v>
      </c>
      <c r="V1073" s="302"/>
      <c r="W1073" s="302"/>
      <c r="X1073" s="302"/>
      <c r="Y1073" s="302"/>
      <c r="Z1073" s="302"/>
      <c r="AA1073" s="302"/>
      <c r="AB1073" s="302"/>
      <c r="AC1073" s="302"/>
      <c r="AD1073" s="302" t="s">
        <v>37</v>
      </c>
      <c r="AE1073" s="302"/>
      <c r="AF1073" s="302"/>
      <c r="AG1073" s="302"/>
      <c r="AH1073" s="286"/>
      <c r="AI1073" s="286"/>
      <c r="AJ1073" s="342"/>
    </row>
    <row r="1074" spans="1:36" s="20" customFormat="1" ht="47.25" customHeight="1">
      <c r="A1074" s="279" t="s">
        <v>122</v>
      </c>
      <c r="B1074" s="284" t="s">
        <v>12</v>
      </c>
      <c r="C1074" s="284" t="s">
        <v>360</v>
      </c>
      <c r="D1074" s="271">
        <v>42016</v>
      </c>
      <c r="E1074" s="272" t="s">
        <v>361</v>
      </c>
      <c r="F1074" s="271">
        <v>42016</v>
      </c>
      <c r="G1074" s="272" t="s">
        <v>362</v>
      </c>
      <c r="H1074" s="272">
        <f>G1074-E1074</f>
        <v>3.4722222222223209E-3</v>
      </c>
      <c r="I1074" s="284">
        <v>10</v>
      </c>
      <c r="J1074" s="284"/>
      <c r="K1074" s="284"/>
      <c r="L1074" s="284" t="s">
        <v>11</v>
      </c>
      <c r="M1074" s="284" t="s">
        <v>363</v>
      </c>
      <c r="N1074" s="268">
        <v>0.4</v>
      </c>
      <c r="O1074" s="284" t="s">
        <v>55</v>
      </c>
      <c r="P1074" s="284" t="s">
        <v>55</v>
      </c>
      <c r="Q1074" s="284" t="s">
        <v>551</v>
      </c>
      <c r="R1074" s="284">
        <v>0.7</v>
      </c>
      <c r="S1074" s="284">
        <v>4.34</v>
      </c>
      <c r="T1074" s="284">
        <v>5.04</v>
      </c>
      <c r="U1074" s="302" t="s">
        <v>60</v>
      </c>
      <c r="V1074" s="302" t="s">
        <v>128</v>
      </c>
      <c r="W1074" s="302" t="s">
        <v>128</v>
      </c>
      <c r="X1074" s="302" t="s">
        <v>128</v>
      </c>
      <c r="Y1074" s="302" t="s">
        <v>128</v>
      </c>
      <c r="Z1074" s="302" t="s">
        <v>128</v>
      </c>
      <c r="AA1074" s="302" t="s">
        <v>128</v>
      </c>
      <c r="AB1074" s="302" t="s">
        <v>128</v>
      </c>
      <c r="AC1074" s="302" t="s">
        <v>128</v>
      </c>
      <c r="AD1074" s="302" t="s">
        <v>22</v>
      </c>
      <c r="AE1074" s="302" t="s">
        <v>128</v>
      </c>
      <c r="AF1074" s="302" t="s">
        <v>128</v>
      </c>
      <c r="AG1074" s="302"/>
      <c r="AH1074" s="286"/>
      <c r="AI1074" s="286"/>
      <c r="AJ1074" s="342"/>
    </row>
    <row r="1075" spans="1:36" s="20" customFormat="1" ht="315" customHeight="1">
      <c r="A1075" s="279" t="s">
        <v>2819</v>
      </c>
      <c r="B1075" s="284" t="s">
        <v>5</v>
      </c>
      <c r="C1075" s="284" t="s">
        <v>5</v>
      </c>
      <c r="D1075" s="271">
        <v>42132</v>
      </c>
      <c r="E1075" s="272">
        <v>0.63124999999999998</v>
      </c>
      <c r="F1075" s="271">
        <v>42132</v>
      </c>
      <c r="G1075" s="272">
        <v>0.63124999999999998</v>
      </c>
      <c r="H1075" s="272">
        <v>0</v>
      </c>
      <c r="I1075" s="284">
        <v>10</v>
      </c>
      <c r="J1075" s="284" t="s">
        <v>143</v>
      </c>
      <c r="K1075" s="284" t="s">
        <v>8</v>
      </c>
      <c r="L1075" s="284" t="s">
        <v>9</v>
      </c>
      <c r="M1075" s="284" t="s">
        <v>6213</v>
      </c>
      <c r="N1075" s="268" t="s">
        <v>3</v>
      </c>
      <c r="O1075" s="284" t="s">
        <v>7</v>
      </c>
      <c r="P1075" s="284" t="s">
        <v>6214</v>
      </c>
      <c r="Q1075" s="284" t="s">
        <v>3013</v>
      </c>
      <c r="R1075" s="284"/>
      <c r="S1075" s="284">
        <v>4.5999999999999996</v>
      </c>
      <c r="T1075" s="284">
        <v>4.5999999999999996</v>
      </c>
      <c r="U1075" s="302" t="s">
        <v>44</v>
      </c>
      <c r="V1075" s="302">
        <v>1991</v>
      </c>
      <c r="W1075" s="302" t="s">
        <v>2268</v>
      </c>
      <c r="X1075" s="302" t="s">
        <v>411</v>
      </c>
      <c r="Y1075" s="302" t="s">
        <v>6215</v>
      </c>
      <c r="Z1075" s="302">
        <v>100</v>
      </c>
      <c r="AA1075" s="302" t="s">
        <v>5591</v>
      </c>
      <c r="AB1075" s="302">
        <v>0</v>
      </c>
      <c r="AC1075" s="302">
        <v>42148</v>
      </c>
      <c r="AD1075" s="302" t="s">
        <v>30</v>
      </c>
      <c r="AE1075" s="302"/>
      <c r="AF1075" s="302"/>
      <c r="AG1075" s="302"/>
      <c r="AH1075" s="286"/>
      <c r="AI1075" s="286"/>
      <c r="AJ1075" s="342"/>
    </row>
    <row r="1076" spans="1:36" s="20" customFormat="1" ht="126" customHeight="1">
      <c r="A1076" s="279" t="s">
        <v>2819</v>
      </c>
      <c r="B1076" s="284" t="s">
        <v>5</v>
      </c>
      <c r="C1076" s="284" t="s">
        <v>5</v>
      </c>
      <c r="D1076" s="271">
        <v>42132</v>
      </c>
      <c r="E1076" s="272">
        <v>0.68611111111111101</v>
      </c>
      <c r="F1076" s="271">
        <v>42132</v>
      </c>
      <c r="G1076" s="272">
        <v>0.68611111111111101</v>
      </c>
      <c r="H1076" s="272">
        <v>0</v>
      </c>
      <c r="I1076" s="284">
        <v>8</v>
      </c>
      <c r="J1076" s="284" t="s">
        <v>143</v>
      </c>
      <c r="K1076" s="284"/>
      <c r="L1076" s="284" t="s">
        <v>4</v>
      </c>
      <c r="M1076" s="284" t="s">
        <v>6216</v>
      </c>
      <c r="N1076" s="268" t="s">
        <v>3</v>
      </c>
      <c r="O1076" s="284" t="s">
        <v>48</v>
      </c>
      <c r="P1076" s="284" t="s">
        <v>2958</v>
      </c>
      <c r="Q1076" s="284" t="s">
        <v>6217</v>
      </c>
      <c r="R1076" s="284"/>
      <c r="S1076" s="284">
        <v>18.3</v>
      </c>
      <c r="T1076" s="284">
        <v>18.3</v>
      </c>
      <c r="U1076" s="302" t="s">
        <v>47</v>
      </c>
      <c r="V1076" s="302">
        <v>1989</v>
      </c>
      <c r="W1076" s="302" t="s">
        <v>6218</v>
      </c>
      <c r="X1076" s="302" t="s">
        <v>1383</v>
      </c>
      <c r="Y1076" s="302" t="s">
        <v>6219</v>
      </c>
      <c r="Z1076" s="302">
        <v>1</v>
      </c>
      <c r="AA1076" s="302">
        <v>42262</v>
      </c>
      <c r="AB1076" s="302">
        <v>0</v>
      </c>
      <c r="AC1076" s="302"/>
      <c r="AD1076" s="302" t="s">
        <v>0</v>
      </c>
      <c r="AE1076" s="302"/>
      <c r="AF1076" s="302"/>
      <c r="AG1076" s="302"/>
      <c r="AH1076" s="286"/>
      <c r="AI1076" s="286"/>
      <c r="AJ1076" s="342"/>
    </row>
    <row r="1077" spans="1:36" s="20" customFormat="1" ht="47.25" customHeight="1">
      <c r="A1077" s="284" t="s">
        <v>2819</v>
      </c>
      <c r="B1077" s="293" t="s">
        <v>21</v>
      </c>
      <c r="C1077" s="293" t="s">
        <v>3133</v>
      </c>
      <c r="D1077" s="287">
        <v>42133</v>
      </c>
      <c r="E1077" s="288">
        <v>0.4513888888888889</v>
      </c>
      <c r="F1077" s="287">
        <v>42133</v>
      </c>
      <c r="G1077" s="288">
        <v>0.49305555555555558</v>
      </c>
      <c r="H1077" s="288">
        <v>4.1666666666666664E-2</v>
      </c>
      <c r="I1077" s="273">
        <v>4</v>
      </c>
      <c r="J1077" s="273"/>
      <c r="K1077" s="293"/>
      <c r="L1077" s="293" t="s">
        <v>4</v>
      </c>
      <c r="M1077" s="293" t="s">
        <v>6697</v>
      </c>
      <c r="N1077" s="273">
        <v>0.4</v>
      </c>
      <c r="O1077" s="273" t="s">
        <v>25</v>
      </c>
      <c r="P1077" s="293" t="s">
        <v>6697</v>
      </c>
      <c r="Q1077" s="273" t="s">
        <v>6698</v>
      </c>
      <c r="R1077" s="273">
        <v>0.252</v>
      </c>
      <c r="S1077" s="273">
        <v>0.124</v>
      </c>
      <c r="T1077" s="273">
        <v>0.376</v>
      </c>
      <c r="U1077" s="293" t="s">
        <v>28</v>
      </c>
      <c r="V1077" s="273" t="s">
        <v>128</v>
      </c>
      <c r="W1077" s="293" t="s">
        <v>128</v>
      </c>
      <c r="X1077" s="293" t="s">
        <v>128</v>
      </c>
      <c r="Y1077" s="269">
        <v>2014</v>
      </c>
      <c r="Z1077" s="318" t="s">
        <v>128</v>
      </c>
      <c r="AA1077" s="269">
        <v>2015</v>
      </c>
      <c r="AB1077" s="293" t="s">
        <v>128</v>
      </c>
      <c r="AC1077" s="269">
        <v>2014</v>
      </c>
      <c r="AD1077" s="293" t="s">
        <v>0</v>
      </c>
      <c r="AE1077" s="293" t="s">
        <v>57</v>
      </c>
      <c r="AF1077" s="293"/>
      <c r="AG1077" s="318"/>
      <c r="AH1077" s="489"/>
      <c r="AI1077" s="489"/>
      <c r="AJ1077" s="342"/>
    </row>
    <row r="1078" spans="1:36" s="20" customFormat="1" ht="36" customHeight="1">
      <c r="A1078" s="279" t="s">
        <v>4982</v>
      </c>
      <c r="B1078" s="284" t="s">
        <v>18</v>
      </c>
      <c r="C1078" s="284" t="s">
        <v>18</v>
      </c>
      <c r="D1078" s="271">
        <v>42208</v>
      </c>
      <c r="E1078" s="272">
        <v>42208.668749999997</v>
      </c>
      <c r="F1078" s="271">
        <v>42208</v>
      </c>
      <c r="G1078" s="272">
        <v>42208.679166666669</v>
      </c>
      <c r="H1078" s="272">
        <f>G1078-E1078</f>
        <v>1.0416666671517305E-2</v>
      </c>
      <c r="I1078" s="284">
        <v>351</v>
      </c>
      <c r="J1078" s="284"/>
      <c r="K1078" s="284"/>
      <c r="L1078" s="284" t="s">
        <v>4</v>
      </c>
      <c r="M1078" s="284" t="s">
        <v>7963</v>
      </c>
      <c r="N1078" s="268">
        <v>35</v>
      </c>
      <c r="O1078" s="284" t="s">
        <v>7</v>
      </c>
      <c r="P1078" s="284" t="s">
        <v>7860</v>
      </c>
      <c r="Q1078" s="284" t="s">
        <v>7964</v>
      </c>
      <c r="R1078" s="284">
        <v>5.0270000000000001</v>
      </c>
      <c r="S1078" s="284"/>
      <c r="T1078" s="284">
        <f>R1078+S1078</f>
        <v>5.0270000000000001</v>
      </c>
      <c r="U1078" s="302"/>
      <c r="V1078" s="302"/>
      <c r="W1078" s="302"/>
      <c r="X1078" s="302"/>
      <c r="Y1078" s="302"/>
      <c r="Z1078" s="302"/>
      <c r="AA1078" s="302"/>
      <c r="AB1078" s="302"/>
      <c r="AC1078" s="302"/>
      <c r="AD1078" s="302" t="s">
        <v>22</v>
      </c>
      <c r="AE1078" s="302"/>
      <c r="AF1078" s="302"/>
      <c r="AG1078" s="302"/>
      <c r="AH1078" s="286"/>
      <c r="AI1078" s="286"/>
      <c r="AJ1078" s="342"/>
    </row>
    <row r="1079" spans="1:36" s="20" customFormat="1" ht="36" customHeight="1">
      <c r="A1079" s="279" t="s">
        <v>2819</v>
      </c>
      <c r="B1079" s="284" t="s">
        <v>19</v>
      </c>
      <c r="C1079" s="284" t="s">
        <v>2781</v>
      </c>
      <c r="D1079" s="271">
        <v>42133</v>
      </c>
      <c r="E1079" s="272">
        <v>0.23611111111111113</v>
      </c>
      <c r="F1079" s="271">
        <v>42133</v>
      </c>
      <c r="G1079" s="272">
        <v>0.28333333333333333</v>
      </c>
      <c r="H1079" s="272">
        <v>4.7222222222222193E-2</v>
      </c>
      <c r="I1079" s="284">
        <v>6</v>
      </c>
      <c r="J1079" s="284" t="s">
        <v>2962</v>
      </c>
      <c r="K1079" s="284"/>
      <c r="L1079" s="284" t="s">
        <v>16</v>
      </c>
      <c r="M1079" s="284" t="s">
        <v>2963</v>
      </c>
      <c r="N1079" s="268" t="s">
        <v>3</v>
      </c>
      <c r="O1079" s="284" t="s">
        <v>7</v>
      </c>
      <c r="P1079" s="284" t="s">
        <v>2964</v>
      </c>
      <c r="Q1079" s="284" t="s">
        <v>2965</v>
      </c>
      <c r="R1079" s="284">
        <v>35</v>
      </c>
      <c r="S1079" s="284">
        <v>15</v>
      </c>
      <c r="T1079" s="284">
        <v>50</v>
      </c>
      <c r="U1079" s="302"/>
      <c r="V1079" s="302"/>
      <c r="W1079" s="302"/>
      <c r="X1079" s="302"/>
      <c r="Y1079" s="302"/>
      <c r="Z1079" s="302"/>
      <c r="AA1079" s="302"/>
      <c r="AB1079" s="302"/>
      <c r="AC1079" s="302"/>
      <c r="AD1079" s="302" t="s">
        <v>37</v>
      </c>
      <c r="AE1079" s="302"/>
      <c r="AF1079" s="302"/>
      <c r="AG1079" s="302"/>
      <c r="AH1079" s="286"/>
      <c r="AI1079" s="286"/>
      <c r="AJ1079" s="342"/>
    </row>
    <row r="1080" spans="1:36" s="20" customFormat="1" ht="31.5" customHeight="1">
      <c r="A1080" s="279" t="s">
        <v>2819</v>
      </c>
      <c r="B1080" s="284" t="s">
        <v>15</v>
      </c>
      <c r="C1080" s="284" t="s">
        <v>15</v>
      </c>
      <c r="D1080" s="271">
        <v>42133</v>
      </c>
      <c r="E1080" s="272">
        <v>0.5625</v>
      </c>
      <c r="F1080" s="271">
        <v>42133</v>
      </c>
      <c r="G1080" s="272">
        <v>0.56944444444444442</v>
      </c>
      <c r="H1080" s="272">
        <f>(F1080+G1080)-(D1080+E1080)</f>
        <v>6.9444444452528842E-3</v>
      </c>
      <c r="I1080" s="284">
        <v>2</v>
      </c>
      <c r="J1080" s="284" t="s">
        <v>150</v>
      </c>
      <c r="K1080" s="284" t="s">
        <v>50</v>
      </c>
      <c r="L1080" s="284" t="s">
        <v>4</v>
      </c>
      <c r="M1080" s="284" t="s">
        <v>151</v>
      </c>
      <c r="N1080" s="268" t="s">
        <v>3</v>
      </c>
      <c r="O1080" s="284" t="s">
        <v>7</v>
      </c>
      <c r="P1080" s="284" t="s">
        <v>3362</v>
      </c>
      <c r="Q1080" s="284" t="s">
        <v>6435</v>
      </c>
      <c r="R1080" s="284"/>
      <c r="S1080" s="284"/>
      <c r="T1080" s="284"/>
      <c r="U1080" s="302" t="s">
        <v>28</v>
      </c>
      <c r="V1080" s="302">
        <v>1955</v>
      </c>
      <c r="W1080" s="302" t="s">
        <v>1364</v>
      </c>
      <c r="X1080" s="302"/>
      <c r="Y1080" s="302" t="s">
        <v>6411</v>
      </c>
      <c r="Z1080" s="302">
        <v>100</v>
      </c>
      <c r="AA1080" s="302" t="s">
        <v>5205</v>
      </c>
      <c r="AB1080" s="302">
        <v>0</v>
      </c>
      <c r="AC1080" s="302"/>
      <c r="AD1080" s="302" t="s">
        <v>30</v>
      </c>
      <c r="AE1080" s="302" t="s">
        <v>76</v>
      </c>
      <c r="AF1080" s="302"/>
      <c r="AG1080" s="302" t="s">
        <v>6436</v>
      </c>
      <c r="AH1080" s="286"/>
      <c r="AI1080" s="286"/>
      <c r="AJ1080" s="342"/>
    </row>
    <row r="1081" spans="1:36" s="20" customFormat="1" ht="36" customHeight="1">
      <c r="A1081" s="279" t="s">
        <v>122</v>
      </c>
      <c r="B1081" s="284" t="s">
        <v>12</v>
      </c>
      <c r="C1081" s="284" t="s">
        <v>127</v>
      </c>
      <c r="D1081" s="271">
        <v>42027</v>
      </c>
      <c r="E1081" s="272">
        <v>0.46875</v>
      </c>
      <c r="F1081" s="271">
        <v>42027</v>
      </c>
      <c r="G1081" s="272">
        <v>0.93333333333333324</v>
      </c>
      <c r="H1081" s="272">
        <f>G1081-E1081</f>
        <v>0.46458333333333324</v>
      </c>
      <c r="I1081" s="284">
        <v>1</v>
      </c>
      <c r="J1081" s="284"/>
      <c r="K1081" s="284"/>
      <c r="L1081" s="284" t="s">
        <v>4</v>
      </c>
      <c r="M1081" s="284" t="s">
        <v>539</v>
      </c>
      <c r="N1081" s="268">
        <v>0.4</v>
      </c>
      <c r="O1081" s="284" t="s">
        <v>2</v>
      </c>
      <c r="P1081" s="284" t="s">
        <v>147</v>
      </c>
      <c r="Q1081" s="284" t="s">
        <v>540</v>
      </c>
      <c r="R1081" s="284">
        <v>36.909999999999997</v>
      </c>
      <c r="S1081" s="284">
        <v>14.99</v>
      </c>
      <c r="T1081" s="284">
        <v>51.9</v>
      </c>
      <c r="U1081" s="302" t="s">
        <v>1</v>
      </c>
      <c r="V1081" s="302">
        <v>2003</v>
      </c>
      <c r="W1081" s="302" t="s">
        <v>128</v>
      </c>
      <c r="X1081" s="302" t="s">
        <v>2073</v>
      </c>
      <c r="Y1081" s="302" t="s">
        <v>2074</v>
      </c>
      <c r="Z1081" s="302">
        <v>0.2</v>
      </c>
      <c r="AA1081" s="302" t="s">
        <v>2075</v>
      </c>
      <c r="AB1081" s="302" t="s">
        <v>128</v>
      </c>
      <c r="AC1081" s="302" t="s">
        <v>2076</v>
      </c>
      <c r="AD1081" s="302" t="s">
        <v>41</v>
      </c>
      <c r="AE1081" s="302"/>
      <c r="AF1081" s="302"/>
      <c r="AG1081" s="302"/>
      <c r="AH1081" s="286"/>
      <c r="AI1081" s="286"/>
      <c r="AJ1081" s="342"/>
    </row>
    <row r="1082" spans="1:36" s="20" customFormat="1" ht="126" customHeight="1">
      <c r="A1082" s="279" t="s">
        <v>3570</v>
      </c>
      <c r="B1082" s="284" t="s">
        <v>5</v>
      </c>
      <c r="C1082" s="284" t="s">
        <v>5</v>
      </c>
      <c r="D1082" s="271">
        <v>42160</v>
      </c>
      <c r="E1082" s="272">
        <v>0.54305555555555551</v>
      </c>
      <c r="F1082" s="271">
        <v>42160</v>
      </c>
      <c r="G1082" s="272">
        <v>0.6069444444444444</v>
      </c>
      <c r="H1082" s="272">
        <f>G1082-E1082</f>
        <v>6.3888888888888884E-2</v>
      </c>
      <c r="I1082" s="284">
        <v>13</v>
      </c>
      <c r="J1082" s="284" t="s">
        <v>150</v>
      </c>
      <c r="K1082" s="284" t="s">
        <v>20</v>
      </c>
      <c r="L1082" s="284" t="s">
        <v>9</v>
      </c>
      <c r="M1082" s="284" t="s">
        <v>3928</v>
      </c>
      <c r="N1082" s="268" t="s">
        <v>3</v>
      </c>
      <c r="O1082" s="284" t="s">
        <v>7</v>
      </c>
      <c r="P1082" s="284" t="s">
        <v>3929</v>
      </c>
      <c r="Q1082" s="284" t="s">
        <v>5659</v>
      </c>
      <c r="R1082" s="284">
        <v>25.5</v>
      </c>
      <c r="S1082" s="284"/>
      <c r="T1082" s="284">
        <f>R1082+S1082</f>
        <v>25.5</v>
      </c>
      <c r="U1082" s="302" t="s">
        <v>28</v>
      </c>
      <c r="V1082" s="302">
        <v>2014</v>
      </c>
      <c r="W1082" s="302"/>
      <c r="X1082" s="302"/>
      <c r="Y1082" s="302" t="s">
        <v>5660</v>
      </c>
      <c r="Z1082" s="302">
        <v>100</v>
      </c>
      <c r="AA1082" s="302" t="s">
        <v>5661</v>
      </c>
      <c r="AB1082" s="302"/>
      <c r="AC1082" s="302"/>
      <c r="AD1082" s="302" t="s">
        <v>42</v>
      </c>
      <c r="AE1082" s="302"/>
      <c r="AF1082" s="302"/>
      <c r="AG1082" s="302"/>
      <c r="AH1082" s="286"/>
      <c r="AI1082" s="286"/>
      <c r="AJ1082" s="342"/>
    </row>
    <row r="1083" spans="1:36" s="20" customFormat="1" ht="63" customHeight="1">
      <c r="A1083" s="279" t="s">
        <v>3570</v>
      </c>
      <c r="B1083" s="284" t="s">
        <v>5</v>
      </c>
      <c r="C1083" s="284" t="s">
        <v>5</v>
      </c>
      <c r="D1083" s="271">
        <v>42160</v>
      </c>
      <c r="E1083" s="272">
        <v>0.62638888888888888</v>
      </c>
      <c r="F1083" s="271">
        <v>42160</v>
      </c>
      <c r="G1083" s="272">
        <v>0.62638888888888888</v>
      </c>
      <c r="H1083" s="272">
        <f>G1083-E1083</f>
        <v>0</v>
      </c>
      <c r="I1083" s="284">
        <v>58</v>
      </c>
      <c r="J1083" s="284" t="s">
        <v>143</v>
      </c>
      <c r="K1083" s="284" t="s">
        <v>8</v>
      </c>
      <c r="L1083" s="284" t="s">
        <v>9</v>
      </c>
      <c r="M1083" s="284" t="s">
        <v>3931</v>
      </c>
      <c r="N1083" s="268">
        <v>35</v>
      </c>
      <c r="O1083" s="284" t="s">
        <v>7</v>
      </c>
      <c r="P1083" s="284" t="s">
        <v>3671</v>
      </c>
      <c r="Q1083" s="284" t="s">
        <v>5665</v>
      </c>
      <c r="R1083" s="284"/>
      <c r="S1083" s="284">
        <v>29.1</v>
      </c>
      <c r="T1083" s="284">
        <f>R1083+S1083</f>
        <v>29.1</v>
      </c>
      <c r="U1083" s="302" t="s">
        <v>28</v>
      </c>
      <c r="V1083" s="302">
        <v>1987</v>
      </c>
      <c r="W1083" s="302"/>
      <c r="X1083" s="302"/>
      <c r="Y1083" s="302" t="s">
        <v>5666</v>
      </c>
      <c r="Z1083" s="302">
        <v>100</v>
      </c>
      <c r="AA1083" s="302" t="s">
        <v>5667</v>
      </c>
      <c r="AB1083" s="302"/>
      <c r="AC1083" s="302"/>
      <c r="AD1083" s="302" t="s">
        <v>42</v>
      </c>
      <c r="AE1083" s="302"/>
      <c r="AF1083" s="302"/>
      <c r="AG1083" s="302"/>
      <c r="AH1083" s="286"/>
      <c r="AI1083" s="286"/>
      <c r="AJ1083" s="342"/>
    </row>
    <row r="1084" spans="1:36" ht="62.45" customHeight="1">
      <c r="A1084" s="279" t="s">
        <v>2819</v>
      </c>
      <c r="B1084" s="284" t="s">
        <v>5</v>
      </c>
      <c r="C1084" s="284" t="s">
        <v>5</v>
      </c>
      <c r="D1084" s="271">
        <v>42133</v>
      </c>
      <c r="E1084" s="272">
        <v>0.39374999999999999</v>
      </c>
      <c r="F1084" s="271">
        <v>42133</v>
      </c>
      <c r="G1084" s="272">
        <v>0.39374999999999999</v>
      </c>
      <c r="H1084" s="272">
        <v>0</v>
      </c>
      <c r="I1084" s="284">
        <v>9</v>
      </c>
      <c r="J1084" s="284" t="s">
        <v>143</v>
      </c>
      <c r="K1084" s="284" t="s">
        <v>8</v>
      </c>
      <c r="L1084" s="284" t="s">
        <v>29</v>
      </c>
      <c r="M1084" s="284" t="s">
        <v>6220</v>
      </c>
      <c r="N1084" s="268" t="s">
        <v>3</v>
      </c>
      <c r="O1084" s="284" t="s">
        <v>7</v>
      </c>
      <c r="P1084" s="284" t="s">
        <v>6221</v>
      </c>
      <c r="Q1084" s="284" t="s">
        <v>6222</v>
      </c>
      <c r="R1084" s="284"/>
      <c r="S1084" s="284">
        <v>3.6</v>
      </c>
      <c r="T1084" s="284">
        <v>3.6</v>
      </c>
      <c r="U1084" s="302" t="s">
        <v>28</v>
      </c>
      <c r="V1084" s="302">
        <v>1985</v>
      </c>
      <c r="W1084" s="302" t="s">
        <v>6223</v>
      </c>
      <c r="X1084" s="302" t="s">
        <v>411</v>
      </c>
      <c r="Y1084" s="302" t="s">
        <v>6224</v>
      </c>
      <c r="Z1084" s="302">
        <v>1</v>
      </c>
      <c r="AA1084" s="302" t="s">
        <v>6225</v>
      </c>
      <c r="AB1084" s="302" t="s">
        <v>6226</v>
      </c>
      <c r="AC1084" s="302" t="s">
        <v>6227</v>
      </c>
      <c r="AD1084" s="302" t="s">
        <v>27</v>
      </c>
      <c r="AE1084" s="302"/>
      <c r="AF1084" s="302"/>
      <c r="AG1084" s="302"/>
      <c r="AH1084" s="286"/>
      <c r="AI1084" s="286"/>
      <c r="AJ1084" s="342"/>
    </row>
    <row r="1085" spans="1:36" ht="36" customHeight="1">
      <c r="A1085" s="284" t="s">
        <v>2819</v>
      </c>
      <c r="B1085" s="293" t="s">
        <v>21</v>
      </c>
      <c r="C1085" s="293" t="s">
        <v>3133</v>
      </c>
      <c r="D1085" s="287">
        <v>42134</v>
      </c>
      <c r="E1085" s="288">
        <v>0.875</v>
      </c>
      <c r="F1085" s="287">
        <v>42134</v>
      </c>
      <c r="G1085" s="288">
        <v>0.94444444444444453</v>
      </c>
      <c r="H1085" s="288">
        <v>6.9444444444444434E-2</v>
      </c>
      <c r="I1085" s="273">
        <v>1</v>
      </c>
      <c r="J1085" s="273"/>
      <c r="K1085" s="293"/>
      <c r="L1085" s="293" t="s">
        <v>11</v>
      </c>
      <c r="M1085" s="293" t="s">
        <v>2969</v>
      </c>
      <c r="N1085" s="273">
        <v>0.4</v>
      </c>
      <c r="O1085" s="273" t="s">
        <v>2</v>
      </c>
      <c r="P1085" s="293" t="s">
        <v>2969</v>
      </c>
      <c r="Q1085" s="273" t="s">
        <v>6699</v>
      </c>
      <c r="R1085" s="273">
        <v>0.89</v>
      </c>
      <c r="S1085" s="273">
        <v>0.438</v>
      </c>
      <c r="T1085" s="273">
        <v>1.3280000000000001</v>
      </c>
      <c r="U1085" s="293" t="s">
        <v>1</v>
      </c>
      <c r="V1085" s="273" t="s">
        <v>128</v>
      </c>
      <c r="W1085" s="293" t="s">
        <v>128</v>
      </c>
      <c r="X1085" s="293" t="s">
        <v>128</v>
      </c>
      <c r="Y1085" s="269">
        <v>2014</v>
      </c>
      <c r="Z1085" s="318" t="s">
        <v>128</v>
      </c>
      <c r="AA1085" s="269">
        <v>2015</v>
      </c>
      <c r="AB1085" s="293" t="s">
        <v>128</v>
      </c>
      <c r="AC1085" s="269">
        <v>2014</v>
      </c>
      <c r="AD1085" s="293" t="s">
        <v>59</v>
      </c>
      <c r="AE1085" s="293" t="s">
        <v>57</v>
      </c>
      <c r="AF1085" s="293"/>
      <c r="AG1085" s="318"/>
      <c r="AH1085" s="489"/>
      <c r="AI1085" s="489"/>
      <c r="AJ1085" s="342"/>
    </row>
    <row r="1086" spans="1:36" ht="409.5" customHeight="1">
      <c r="A1086" s="284" t="s">
        <v>2819</v>
      </c>
      <c r="B1086" s="293" t="s">
        <v>21</v>
      </c>
      <c r="C1086" s="293" t="s">
        <v>3133</v>
      </c>
      <c r="D1086" s="287">
        <v>42134</v>
      </c>
      <c r="E1086" s="288">
        <v>0.92708333333333337</v>
      </c>
      <c r="F1086" s="287">
        <v>42134</v>
      </c>
      <c r="G1086" s="288">
        <v>0.95138888888888884</v>
      </c>
      <c r="H1086" s="288">
        <v>2.4305555555555556E-2</v>
      </c>
      <c r="I1086" s="273">
        <v>2</v>
      </c>
      <c r="J1086" s="273"/>
      <c r="K1086" s="293"/>
      <c r="L1086" s="293" t="s">
        <v>4</v>
      </c>
      <c r="M1086" s="293" t="s">
        <v>2332</v>
      </c>
      <c r="N1086" s="273">
        <v>0.4</v>
      </c>
      <c r="O1086" s="273" t="s">
        <v>7</v>
      </c>
      <c r="P1086" s="293" t="s">
        <v>2332</v>
      </c>
      <c r="Q1086" s="273" t="s">
        <v>6700</v>
      </c>
      <c r="R1086" s="273">
        <v>0.89</v>
      </c>
      <c r="S1086" s="273">
        <v>0.438</v>
      </c>
      <c r="T1086" s="273">
        <v>1.3280000000000001</v>
      </c>
      <c r="U1086" s="293" t="s">
        <v>28</v>
      </c>
      <c r="V1086" s="273" t="s">
        <v>128</v>
      </c>
      <c r="W1086" s="293" t="s">
        <v>128</v>
      </c>
      <c r="X1086" s="293" t="s">
        <v>128</v>
      </c>
      <c r="Y1086" s="269">
        <v>2014</v>
      </c>
      <c r="Z1086" s="318" t="s">
        <v>128</v>
      </c>
      <c r="AA1086" s="269">
        <v>2015</v>
      </c>
      <c r="AB1086" s="293" t="s">
        <v>128</v>
      </c>
      <c r="AC1086" s="269">
        <v>2014</v>
      </c>
      <c r="AD1086" s="293" t="s">
        <v>24</v>
      </c>
      <c r="AE1086" s="293" t="s">
        <v>52</v>
      </c>
      <c r="AF1086" s="293"/>
      <c r="AG1086" s="318"/>
      <c r="AH1086" s="489"/>
      <c r="AI1086" s="489"/>
      <c r="AJ1086" s="342"/>
    </row>
    <row r="1087" spans="1:36" ht="186.75" customHeight="1">
      <c r="A1087" s="279" t="s">
        <v>2819</v>
      </c>
      <c r="B1087" s="284" t="s">
        <v>15</v>
      </c>
      <c r="C1087" s="284" t="s">
        <v>15</v>
      </c>
      <c r="D1087" s="271">
        <v>42134</v>
      </c>
      <c r="E1087" s="272">
        <v>0.85625000000000007</v>
      </c>
      <c r="F1087" s="271">
        <v>42134</v>
      </c>
      <c r="G1087" s="272">
        <v>0.85763888888888884</v>
      </c>
      <c r="H1087" s="272">
        <f>(F1087+G1087)-(D1087+E1087)</f>
        <v>1.3888888934161514E-3</v>
      </c>
      <c r="I1087" s="284">
        <v>3</v>
      </c>
      <c r="J1087" s="284"/>
      <c r="K1087" s="284" t="s">
        <v>50</v>
      </c>
      <c r="L1087" s="284" t="s">
        <v>4</v>
      </c>
      <c r="M1087" s="284" t="s">
        <v>6437</v>
      </c>
      <c r="N1087" s="268">
        <v>35</v>
      </c>
      <c r="O1087" s="284" t="s">
        <v>13</v>
      </c>
      <c r="P1087" s="284" t="s">
        <v>6438</v>
      </c>
      <c r="Q1087" s="284" t="s">
        <v>6439</v>
      </c>
      <c r="R1087" s="284">
        <v>0.06</v>
      </c>
      <c r="S1087" s="284"/>
      <c r="T1087" s="284">
        <f>SUM(R1087:S1087)</f>
        <v>0.06</v>
      </c>
      <c r="U1087" s="302" t="s">
        <v>36</v>
      </c>
      <c r="V1087" s="302">
        <v>1980</v>
      </c>
      <c r="W1087" s="302" t="s">
        <v>6440</v>
      </c>
      <c r="X1087" s="302"/>
      <c r="Y1087" s="302">
        <v>42134</v>
      </c>
      <c r="Z1087" s="302">
        <v>100</v>
      </c>
      <c r="AA1087" s="302" t="s">
        <v>1481</v>
      </c>
      <c r="AB1087" s="302">
        <v>0</v>
      </c>
      <c r="AC1087" s="302"/>
      <c r="AD1087" s="302" t="s">
        <v>0</v>
      </c>
      <c r="AE1087" s="302" t="s">
        <v>76</v>
      </c>
      <c r="AF1087" s="302"/>
      <c r="AG1087" s="302" t="s">
        <v>6441</v>
      </c>
      <c r="AH1087" s="286"/>
      <c r="AI1087" s="286"/>
      <c r="AJ1087" s="342"/>
    </row>
    <row r="1088" spans="1:36" s="6" customFormat="1" ht="198.75" customHeight="1">
      <c r="A1088" s="279" t="s">
        <v>2819</v>
      </c>
      <c r="B1088" s="284" t="s">
        <v>12</v>
      </c>
      <c r="C1088" s="284" t="s">
        <v>127</v>
      </c>
      <c r="D1088" s="271">
        <v>42134</v>
      </c>
      <c r="E1088" s="272">
        <v>0.7416666666666667</v>
      </c>
      <c r="F1088" s="271">
        <v>42134</v>
      </c>
      <c r="G1088" s="272">
        <v>0.78472222222222221</v>
      </c>
      <c r="H1088" s="272">
        <v>4.3055555555555514E-2</v>
      </c>
      <c r="I1088" s="284">
        <v>11</v>
      </c>
      <c r="J1088" s="284"/>
      <c r="K1088" s="284"/>
      <c r="L1088" s="284" t="s">
        <v>4</v>
      </c>
      <c r="M1088" s="284" t="s">
        <v>2970</v>
      </c>
      <c r="N1088" s="268">
        <v>35</v>
      </c>
      <c r="O1088" s="284" t="s">
        <v>13</v>
      </c>
      <c r="P1088" s="284" t="s">
        <v>2970</v>
      </c>
      <c r="Q1088" s="284" t="s">
        <v>2971</v>
      </c>
      <c r="R1088" s="284">
        <v>1.72</v>
      </c>
      <c r="S1088" s="284">
        <v>2.82</v>
      </c>
      <c r="T1088" s="284">
        <f>R1088+S1088</f>
        <v>4.54</v>
      </c>
      <c r="U1088" s="302" t="s">
        <v>38</v>
      </c>
      <c r="V1088" s="302" t="s">
        <v>5273</v>
      </c>
      <c r="W1088" s="302" t="s">
        <v>5322</v>
      </c>
      <c r="X1088" s="302" t="s">
        <v>5323</v>
      </c>
      <c r="Y1088" s="302" t="s">
        <v>5324</v>
      </c>
      <c r="Z1088" s="302">
        <v>1</v>
      </c>
      <c r="AA1088" s="302" t="s">
        <v>5325</v>
      </c>
      <c r="AB1088" s="302" t="s">
        <v>128</v>
      </c>
      <c r="AC1088" s="302" t="s">
        <v>128</v>
      </c>
      <c r="AD1088" s="302" t="s">
        <v>0</v>
      </c>
      <c r="AE1088" s="302"/>
      <c r="AF1088" s="302"/>
      <c r="AG1088" s="302"/>
      <c r="AH1088" s="286"/>
      <c r="AI1088" s="286"/>
      <c r="AJ1088" s="342"/>
    </row>
    <row r="1089" spans="1:36" ht="94.5" customHeight="1">
      <c r="A1089" s="284" t="s">
        <v>2819</v>
      </c>
      <c r="B1089" s="293" t="s">
        <v>21</v>
      </c>
      <c r="C1089" s="293" t="s">
        <v>3133</v>
      </c>
      <c r="D1089" s="287">
        <v>42135</v>
      </c>
      <c r="E1089" s="288">
        <v>0.60763888888888895</v>
      </c>
      <c r="F1089" s="287">
        <v>42135</v>
      </c>
      <c r="G1089" s="288">
        <v>0.64583333333333337</v>
      </c>
      <c r="H1089" s="288">
        <v>3.8194444444444441E-2</v>
      </c>
      <c r="I1089" s="273">
        <v>2</v>
      </c>
      <c r="J1089" s="273"/>
      <c r="K1089" s="293"/>
      <c r="L1089" s="293" t="s">
        <v>4</v>
      </c>
      <c r="M1089" s="293" t="s">
        <v>6701</v>
      </c>
      <c r="N1089" s="273">
        <v>0.4</v>
      </c>
      <c r="O1089" s="273" t="s">
        <v>7</v>
      </c>
      <c r="P1089" s="293" t="s">
        <v>6701</v>
      </c>
      <c r="Q1089" s="273" t="s">
        <v>6702</v>
      </c>
      <c r="R1089" s="273">
        <v>0.05</v>
      </c>
      <c r="S1089" s="273">
        <v>0.03</v>
      </c>
      <c r="T1089" s="273">
        <v>0.08</v>
      </c>
      <c r="U1089" s="293" t="s">
        <v>28</v>
      </c>
      <c r="V1089" s="273" t="s">
        <v>128</v>
      </c>
      <c r="W1089" s="293" t="s">
        <v>128</v>
      </c>
      <c r="X1089" s="293" t="s">
        <v>128</v>
      </c>
      <c r="Y1089" s="269">
        <v>2014</v>
      </c>
      <c r="Z1089" s="318" t="s">
        <v>128</v>
      </c>
      <c r="AA1089" s="269">
        <v>2015</v>
      </c>
      <c r="AB1089" s="293" t="s">
        <v>128</v>
      </c>
      <c r="AC1089" s="269">
        <v>2014</v>
      </c>
      <c r="AD1089" s="293" t="s">
        <v>24</v>
      </c>
      <c r="AE1089" s="293" t="s">
        <v>52</v>
      </c>
      <c r="AF1089" s="293"/>
      <c r="AG1089" s="318"/>
      <c r="AH1089" s="489"/>
      <c r="AI1089" s="489"/>
      <c r="AJ1089" s="342"/>
    </row>
    <row r="1090" spans="1:36" ht="141.75" customHeight="1">
      <c r="A1090" s="279" t="s">
        <v>122</v>
      </c>
      <c r="B1090" s="284" t="s">
        <v>18</v>
      </c>
      <c r="C1090" s="284" t="s">
        <v>18</v>
      </c>
      <c r="D1090" s="271">
        <v>42012</v>
      </c>
      <c r="E1090" s="272">
        <v>42012.836805555555</v>
      </c>
      <c r="F1090" s="271">
        <v>42012</v>
      </c>
      <c r="G1090" s="272">
        <v>42012.875</v>
      </c>
      <c r="H1090" s="272">
        <f>G1090-E1090</f>
        <v>3.8194444445252884E-2</v>
      </c>
      <c r="I1090" s="284">
        <v>45</v>
      </c>
      <c r="J1090" s="284"/>
      <c r="K1090" s="284"/>
      <c r="L1090" s="284" t="s">
        <v>4</v>
      </c>
      <c r="M1090" s="284" t="s">
        <v>346</v>
      </c>
      <c r="N1090" s="268" t="s">
        <v>3</v>
      </c>
      <c r="O1090" s="284" t="s">
        <v>23</v>
      </c>
      <c r="P1090" s="284" t="s">
        <v>347</v>
      </c>
      <c r="Q1090" s="284" t="s">
        <v>348</v>
      </c>
      <c r="R1090" s="284">
        <v>5</v>
      </c>
      <c r="S1090" s="284"/>
      <c r="T1090" s="284">
        <f>R1090+S1090</f>
        <v>5</v>
      </c>
      <c r="U1090" s="302"/>
      <c r="V1090" s="302"/>
      <c r="W1090" s="302"/>
      <c r="X1090" s="302"/>
      <c r="Y1090" s="302"/>
      <c r="Z1090" s="302"/>
      <c r="AA1090" s="302"/>
      <c r="AB1090" s="302"/>
      <c r="AC1090" s="302"/>
      <c r="AD1090" s="302" t="s">
        <v>22</v>
      </c>
      <c r="AE1090" s="302"/>
      <c r="AF1090" s="302"/>
      <c r="AG1090" s="302"/>
      <c r="AH1090" s="286"/>
      <c r="AI1090" s="286"/>
      <c r="AJ1090" s="342"/>
    </row>
    <row r="1091" spans="1:36" ht="31.15" customHeight="1">
      <c r="A1091" s="279" t="s">
        <v>2819</v>
      </c>
      <c r="B1091" s="284" t="s">
        <v>19</v>
      </c>
      <c r="C1091" s="284" t="s">
        <v>19</v>
      </c>
      <c r="D1091" s="271">
        <v>42135</v>
      </c>
      <c r="E1091" s="272">
        <v>0.25</v>
      </c>
      <c r="F1091" s="271">
        <v>42135</v>
      </c>
      <c r="G1091" s="272">
        <v>0.25</v>
      </c>
      <c r="H1091" s="272">
        <v>0</v>
      </c>
      <c r="I1091" s="284">
        <v>4</v>
      </c>
      <c r="J1091" s="284"/>
      <c r="K1091" s="284"/>
      <c r="L1091" s="284" t="s">
        <v>29</v>
      </c>
      <c r="M1091" s="284" t="s">
        <v>2974</v>
      </c>
      <c r="N1091" s="268" t="s">
        <v>3</v>
      </c>
      <c r="O1091" s="284" t="s">
        <v>7</v>
      </c>
      <c r="P1091" s="284" t="s">
        <v>2975</v>
      </c>
      <c r="Q1091" s="284" t="s">
        <v>2976</v>
      </c>
      <c r="R1091" s="284">
        <v>1</v>
      </c>
      <c r="S1091" s="284"/>
      <c r="T1091" s="284">
        <v>1</v>
      </c>
      <c r="U1091" s="302" t="s">
        <v>46</v>
      </c>
      <c r="V1091" s="302">
        <v>1975</v>
      </c>
      <c r="W1091" s="302" t="s">
        <v>5368</v>
      </c>
      <c r="X1091" s="302">
        <v>0</v>
      </c>
      <c r="Y1091" s="302">
        <v>41808</v>
      </c>
      <c r="Z1091" s="302">
        <v>100</v>
      </c>
      <c r="AA1091" s="302">
        <v>42173</v>
      </c>
      <c r="AB1091" s="302">
        <v>0</v>
      </c>
      <c r="AC1091" s="302">
        <v>0</v>
      </c>
      <c r="AD1091" s="302" t="s">
        <v>27</v>
      </c>
      <c r="AE1091" s="302"/>
      <c r="AF1091" s="302"/>
      <c r="AG1091" s="302"/>
      <c r="AH1091" s="286"/>
      <c r="AI1091" s="286"/>
      <c r="AJ1091" s="342"/>
    </row>
    <row r="1092" spans="1:36" ht="31.15" customHeight="1">
      <c r="A1092" s="279" t="s">
        <v>2819</v>
      </c>
      <c r="B1092" s="284" t="s">
        <v>15</v>
      </c>
      <c r="C1092" s="284" t="s">
        <v>15</v>
      </c>
      <c r="D1092" s="271">
        <v>42135</v>
      </c>
      <c r="E1092" s="272">
        <v>0.3659722222222222</v>
      </c>
      <c r="F1092" s="271">
        <v>42135</v>
      </c>
      <c r="G1092" s="272">
        <v>0.625</v>
      </c>
      <c r="H1092" s="272">
        <f>(F1092+G1092)-(D1092+E1092)</f>
        <v>0.25902777777810115</v>
      </c>
      <c r="I1092" s="284">
        <v>3</v>
      </c>
      <c r="J1092" s="284"/>
      <c r="K1092" s="284" t="s">
        <v>14</v>
      </c>
      <c r="L1092" s="284" t="s">
        <v>4</v>
      </c>
      <c r="M1092" s="284" t="s">
        <v>881</v>
      </c>
      <c r="N1092" s="268" t="s">
        <v>3</v>
      </c>
      <c r="O1092" s="284" t="s">
        <v>7</v>
      </c>
      <c r="P1092" s="284" t="s">
        <v>882</v>
      </c>
      <c r="Q1092" s="284" t="s">
        <v>2994</v>
      </c>
      <c r="R1092" s="284">
        <v>6.89</v>
      </c>
      <c r="S1092" s="284"/>
      <c r="T1092" s="284">
        <f>SUM(R1092:S1092)</f>
        <v>6.89</v>
      </c>
      <c r="U1092" s="302" t="s">
        <v>6</v>
      </c>
      <c r="V1092" s="302">
        <v>1989</v>
      </c>
      <c r="W1092" s="302" t="s">
        <v>1962</v>
      </c>
      <c r="X1092" s="302"/>
      <c r="Y1092" s="302" t="s">
        <v>6442</v>
      </c>
      <c r="Z1092" s="302">
        <v>100</v>
      </c>
      <c r="AA1092" s="302" t="s">
        <v>1612</v>
      </c>
      <c r="AB1092" s="302">
        <v>0</v>
      </c>
      <c r="AC1092" s="302"/>
      <c r="AD1092" s="302" t="s">
        <v>0</v>
      </c>
      <c r="AE1092" s="302" t="s">
        <v>57</v>
      </c>
      <c r="AF1092" s="302"/>
      <c r="AG1092" s="302" t="s">
        <v>6443</v>
      </c>
      <c r="AH1092" s="286"/>
      <c r="AI1092" s="286"/>
      <c r="AJ1092" s="342"/>
    </row>
    <row r="1093" spans="1:36" ht="62.45" customHeight="1">
      <c r="A1093" s="279" t="s">
        <v>2819</v>
      </c>
      <c r="B1093" s="284" t="s">
        <v>18</v>
      </c>
      <c r="C1093" s="284" t="s">
        <v>18</v>
      </c>
      <c r="D1093" s="271">
        <v>42135</v>
      </c>
      <c r="E1093" s="272">
        <v>42135.417361111111</v>
      </c>
      <c r="F1093" s="271">
        <v>42135</v>
      </c>
      <c r="G1093" s="272">
        <v>42135.464583333334</v>
      </c>
      <c r="H1093" s="272">
        <f>G1093-E1093</f>
        <v>4.7222222223354038E-2</v>
      </c>
      <c r="I1093" s="284">
        <v>5</v>
      </c>
      <c r="J1093" s="284"/>
      <c r="K1093" s="284"/>
      <c r="L1093" s="284" t="s">
        <v>4</v>
      </c>
      <c r="M1093" s="284" t="s">
        <v>2904</v>
      </c>
      <c r="N1093" s="268" t="s">
        <v>3</v>
      </c>
      <c r="O1093" s="284" t="s">
        <v>7</v>
      </c>
      <c r="P1093" s="284" t="s">
        <v>3016</v>
      </c>
      <c r="Q1093" s="284" t="s">
        <v>3026</v>
      </c>
      <c r="R1093" s="284">
        <v>0.2</v>
      </c>
      <c r="S1093" s="284"/>
      <c r="T1093" s="284">
        <f>R1093+S1093</f>
        <v>0.2</v>
      </c>
      <c r="U1093" s="302"/>
      <c r="V1093" s="302"/>
      <c r="W1093" s="302"/>
      <c r="X1093" s="302"/>
      <c r="Y1093" s="302"/>
      <c r="Z1093" s="302"/>
      <c r="AA1093" s="302"/>
      <c r="AB1093" s="302"/>
      <c r="AC1093" s="302"/>
      <c r="AD1093" s="302" t="s">
        <v>30</v>
      </c>
      <c r="AE1093" s="302"/>
      <c r="AF1093" s="302"/>
      <c r="AG1093" s="302"/>
      <c r="AH1093" s="286"/>
      <c r="AI1093" s="286"/>
      <c r="AJ1093" s="342"/>
    </row>
    <row r="1094" spans="1:36" ht="112.5">
      <c r="A1094" s="279" t="s">
        <v>2819</v>
      </c>
      <c r="B1094" s="284" t="s">
        <v>18</v>
      </c>
      <c r="C1094" s="284" t="s">
        <v>18</v>
      </c>
      <c r="D1094" s="271">
        <v>42135</v>
      </c>
      <c r="E1094" s="272">
        <v>42135.679166666669</v>
      </c>
      <c r="F1094" s="271">
        <v>42136</v>
      </c>
      <c r="G1094" s="272">
        <v>42136.824999999997</v>
      </c>
      <c r="H1094" s="272">
        <f>G1094-E1094</f>
        <v>1.1458333333284827</v>
      </c>
      <c r="I1094" s="284">
        <v>5</v>
      </c>
      <c r="J1094" s="284"/>
      <c r="K1094" s="284"/>
      <c r="L1094" s="284" t="s">
        <v>4</v>
      </c>
      <c r="M1094" s="284" t="s">
        <v>2904</v>
      </c>
      <c r="N1094" s="268" t="s">
        <v>3</v>
      </c>
      <c r="O1094" s="284" t="s">
        <v>7</v>
      </c>
      <c r="P1094" s="284" t="s">
        <v>3016</v>
      </c>
      <c r="Q1094" s="284" t="s">
        <v>3027</v>
      </c>
      <c r="R1094" s="284">
        <f>4.2+3.2</f>
        <v>7.4</v>
      </c>
      <c r="S1094" s="284"/>
      <c r="T1094" s="284">
        <f>R1094+S1094</f>
        <v>7.4</v>
      </c>
      <c r="U1094" s="302"/>
      <c r="V1094" s="302"/>
      <c r="W1094" s="302"/>
      <c r="X1094" s="302"/>
      <c r="Y1094" s="302"/>
      <c r="Z1094" s="302"/>
      <c r="AA1094" s="302"/>
      <c r="AB1094" s="302"/>
      <c r="AC1094" s="302"/>
      <c r="AD1094" s="302" t="s">
        <v>30</v>
      </c>
      <c r="AE1094" s="302"/>
      <c r="AF1094" s="302"/>
      <c r="AG1094" s="302"/>
      <c r="AH1094" s="286"/>
      <c r="AI1094" s="286"/>
      <c r="AJ1094" s="342"/>
    </row>
    <row r="1095" spans="1:36" ht="173.25" customHeight="1">
      <c r="A1095" s="279" t="s">
        <v>2819</v>
      </c>
      <c r="B1095" s="284" t="s">
        <v>18</v>
      </c>
      <c r="C1095" s="284" t="s">
        <v>18</v>
      </c>
      <c r="D1095" s="271">
        <v>42135</v>
      </c>
      <c r="E1095" s="272">
        <v>42135.833333333336</v>
      </c>
      <c r="F1095" s="271">
        <v>42136</v>
      </c>
      <c r="G1095" s="272">
        <v>42136.434027777781</v>
      </c>
      <c r="H1095" s="272">
        <f>G1095-E1095</f>
        <v>0.60069444444525288</v>
      </c>
      <c r="I1095" s="284">
        <v>2</v>
      </c>
      <c r="J1095" s="284"/>
      <c r="K1095" s="284"/>
      <c r="L1095" s="284" t="s">
        <v>4</v>
      </c>
      <c r="M1095" s="284" t="s">
        <v>7</v>
      </c>
      <c r="N1095" s="268">
        <v>0.4</v>
      </c>
      <c r="O1095" s="284" t="s">
        <v>7</v>
      </c>
      <c r="P1095" s="284" t="s">
        <v>338</v>
      </c>
      <c r="Q1095" s="284" t="s">
        <v>3028</v>
      </c>
      <c r="R1095" s="284">
        <f>0.4+0.1</f>
        <v>0.5</v>
      </c>
      <c r="S1095" s="284"/>
      <c r="T1095" s="284">
        <f>R1095+S1095</f>
        <v>0.5</v>
      </c>
      <c r="U1095" s="302"/>
      <c r="V1095" s="302"/>
      <c r="W1095" s="302"/>
      <c r="X1095" s="302"/>
      <c r="Y1095" s="302"/>
      <c r="Z1095" s="302"/>
      <c r="AA1095" s="302"/>
      <c r="AB1095" s="302"/>
      <c r="AC1095" s="302"/>
      <c r="AD1095" s="302" t="s">
        <v>0</v>
      </c>
      <c r="AE1095" s="302"/>
      <c r="AF1095" s="302"/>
      <c r="AG1095" s="302"/>
      <c r="AH1095" s="286"/>
      <c r="AI1095" s="286"/>
      <c r="AJ1095" s="342"/>
    </row>
    <row r="1096" spans="1:36" ht="63" customHeight="1">
      <c r="A1096" s="279" t="s">
        <v>2819</v>
      </c>
      <c r="B1096" s="284" t="s">
        <v>5</v>
      </c>
      <c r="C1096" s="284" t="s">
        <v>2972</v>
      </c>
      <c r="D1096" s="271">
        <v>42135</v>
      </c>
      <c r="E1096" s="272">
        <v>0.6166666666666667</v>
      </c>
      <c r="F1096" s="271">
        <v>42135</v>
      </c>
      <c r="G1096" s="272">
        <v>0.6166666666666667</v>
      </c>
      <c r="H1096" s="272">
        <v>0</v>
      </c>
      <c r="I1096" s="284">
        <v>5</v>
      </c>
      <c r="J1096" s="284"/>
      <c r="K1096" s="284"/>
      <c r="L1096" s="284" t="s">
        <v>16</v>
      </c>
      <c r="M1096" s="284" t="s">
        <v>2973</v>
      </c>
      <c r="N1096" s="268" t="s">
        <v>3</v>
      </c>
      <c r="O1096" s="284" t="s">
        <v>7</v>
      </c>
      <c r="P1096" s="284" t="s">
        <v>3064</v>
      </c>
      <c r="Q1096" s="284" t="s">
        <v>6228</v>
      </c>
      <c r="R1096" s="284"/>
      <c r="S1096" s="284">
        <v>1.6</v>
      </c>
      <c r="T1096" s="284">
        <v>1.6</v>
      </c>
      <c r="U1096" s="302" t="s">
        <v>28</v>
      </c>
      <c r="V1096" s="302"/>
      <c r="W1096" s="302"/>
      <c r="X1096" s="302"/>
      <c r="Y1096" s="302"/>
      <c r="Z1096" s="302"/>
      <c r="AA1096" s="302"/>
      <c r="AB1096" s="302"/>
      <c r="AC1096" s="302"/>
      <c r="AD1096" s="302" t="s">
        <v>37</v>
      </c>
      <c r="AE1096" s="302"/>
      <c r="AF1096" s="302"/>
      <c r="AG1096" s="302"/>
      <c r="AH1096" s="286"/>
      <c r="AI1096" s="286"/>
      <c r="AJ1096" s="342"/>
    </row>
    <row r="1097" spans="1:36" ht="56.25">
      <c r="A1097" s="284" t="s">
        <v>2819</v>
      </c>
      <c r="B1097" s="284" t="s">
        <v>132</v>
      </c>
      <c r="C1097" s="284" t="s">
        <v>26</v>
      </c>
      <c r="D1097" s="271">
        <v>42136</v>
      </c>
      <c r="E1097" s="272">
        <v>0.44027777777777777</v>
      </c>
      <c r="F1097" s="271">
        <v>42136</v>
      </c>
      <c r="G1097" s="272">
        <v>0.47083333333333338</v>
      </c>
      <c r="H1097" s="272">
        <v>3.0555555555555555E-2</v>
      </c>
      <c r="I1097" s="268">
        <v>29</v>
      </c>
      <c r="J1097" s="269" t="s">
        <v>2806</v>
      </c>
      <c r="K1097" s="268" t="s">
        <v>20</v>
      </c>
      <c r="L1097" s="267" t="s">
        <v>4</v>
      </c>
      <c r="M1097" s="285" t="s">
        <v>2982</v>
      </c>
      <c r="N1097" s="268" t="s">
        <v>3</v>
      </c>
      <c r="O1097" s="269" t="s">
        <v>7</v>
      </c>
      <c r="P1097" s="285" t="s">
        <v>2983</v>
      </c>
      <c r="Q1097" s="267" t="s">
        <v>2984</v>
      </c>
      <c r="R1097" s="270">
        <v>4.0999999999999996</v>
      </c>
      <c r="S1097" s="270"/>
      <c r="T1097" s="270">
        <v>4.0999999999999996</v>
      </c>
      <c r="U1097" s="279" t="s">
        <v>28</v>
      </c>
      <c r="V1097" s="279">
        <v>1987</v>
      </c>
      <c r="W1097" s="279" t="s">
        <v>7</v>
      </c>
      <c r="X1097" s="279"/>
      <c r="Y1097" s="296">
        <v>41158</v>
      </c>
      <c r="Z1097" s="279">
        <v>75</v>
      </c>
      <c r="AA1097" s="296">
        <v>42163</v>
      </c>
      <c r="AB1097" s="279">
        <v>2</v>
      </c>
      <c r="AC1097" s="309">
        <v>42125</v>
      </c>
      <c r="AD1097" s="279" t="s">
        <v>30</v>
      </c>
      <c r="AE1097" s="279"/>
      <c r="AF1097" s="279"/>
      <c r="AG1097" s="303"/>
      <c r="AH1097" s="286"/>
      <c r="AI1097" s="286"/>
      <c r="AJ1097" s="342"/>
    </row>
    <row r="1098" spans="1:36" ht="409.5">
      <c r="A1098" s="274" t="s">
        <v>2819</v>
      </c>
      <c r="B1098" s="284" t="s">
        <v>1412</v>
      </c>
      <c r="C1098" s="284" t="s">
        <v>1420</v>
      </c>
      <c r="D1098" s="271">
        <v>42136</v>
      </c>
      <c r="E1098" s="272">
        <v>0.82430555555555562</v>
      </c>
      <c r="F1098" s="271">
        <v>42137</v>
      </c>
      <c r="G1098" s="272">
        <v>0.26597222222222222</v>
      </c>
      <c r="H1098" s="272">
        <v>0.44166666666666665</v>
      </c>
      <c r="I1098" s="268">
        <v>3</v>
      </c>
      <c r="J1098" s="269"/>
      <c r="K1098" s="268"/>
      <c r="L1098" s="267" t="s">
        <v>4</v>
      </c>
      <c r="M1098" s="285" t="s">
        <v>2989</v>
      </c>
      <c r="N1098" s="268" t="s">
        <v>3</v>
      </c>
      <c r="O1098" s="269" t="s">
        <v>25</v>
      </c>
      <c r="P1098" s="285" t="s">
        <v>2989</v>
      </c>
      <c r="Q1098" s="267" t="s">
        <v>2990</v>
      </c>
      <c r="R1098" s="270">
        <v>6</v>
      </c>
      <c r="S1098" s="270"/>
      <c r="T1098" s="270">
        <v>6</v>
      </c>
      <c r="U1098" s="286"/>
      <c r="V1098" s="286"/>
      <c r="W1098" s="286"/>
      <c r="X1098" s="286"/>
      <c r="Y1098" s="286"/>
      <c r="Z1098" s="286"/>
      <c r="AA1098" s="286"/>
      <c r="AB1098" s="286"/>
      <c r="AC1098" s="286"/>
      <c r="AD1098" s="279" t="s">
        <v>0</v>
      </c>
      <c r="AE1098" s="286"/>
      <c r="AF1098" s="286"/>
      <c r="AG1098" s="286"/>
      <c r="AH1098" s="286"/>
      <c r="AI1098" s="286"/>
      <c r="AJ1098" s="342"/>
    </row>
    <row r="1099" spans="1:36" ht="330.75" customHeight="1">
      <c r="A1099" s="279" t="s">
        <v>2819</v>
      </c>
      <c r="B1099" s="284" t="s">
        <v>19</v>
      </c>
      <c r="C1099" s="284" t="s">
        <v>209</v>
      </c>
      <c r="D1099" s="271">
        <v>42136</v>
      </c>
      <c r="E1099" s="272">
        <v>0.58819444444444446</v>
      </c>
      <c r="F1099" s="271">
        <v>42136</v>
      </c>
      <c r="G1099" s="272">
        <v>0.58819444444444446</v>
      </c>
      <c r="H1099" s="272">
        <v>0</v>
      </c>
      <c r="I1099" s="284">
        <v>10</v>
      </c>
      <c r="J1099" s="284"/>
      <c r="K1099" s="284"/>
      <c r="L1099" s="284" t="s">
        <v>16</v>
      </c>
      <c r="M1099" s="284" t="s">
        <v>2991</v>
      </c>
      <c r="N1099" s="268" t="s">
        <v>3</v>
      </c>
      <c r="O1099" s="284" t="s">
        <v>7</v>
      </c>
      <c r="P1099" s="284" t="s">
        <v>2992</v>
      </c>
      <c r="Q1099" s="284" t="s">
        <v>2993</v>
      </c>
      <c r="R1099" s="284">
        <v>5</v>
      </c>
      <c r="S1099" s="284">
        <v>2</v>
      </c>
      <c r="T1099" s="284">
        <f>R1099+S1099</f>
        <v>7</v>
      </c>
      <c r="U1099" s="302"/>
      <c r="V1099" s="302"/>
      <c r="W1099" s="302"/>
      <c r="X1099" s="302"/>
      <c r="Y1099" s="302"/>
      <c r="Z1099" s="302"/>
      <c r="AA1099" s="302"/>
      <c r="AB1099" s="302"/>
      <c r="AC1099" s="302"/>
      <c r="AD1099" s="302" t="s">
        <v>37</v>
      </c>
      <c r="AE1099" s="302"/>
      <c r="AF1099" s="302"/>
      <c r="AG1099" s="302"/>
      <c r="AH1099" s="286"/>
      <c r="AI1099" s="286"/>
      <c r="AJ1099" s="342"/>
    </row>
    <row r="1100" spans="1:36" ht="63" customHeight="1">
      <c r="A1100" s="274" t="s">
        <v>2819</v>
      </c>
      <c r="B1100" s="284" t="s">
        <v>1412</v>
      </c>
      <c r="C1100" s="284" t="s">
        <v>1423</v>
      </c>
      <c r="D1100" s="271">
        <v>42139</v>
      </c>
      <c r="E1100" s="272">
        <v>0.82916666666666661</v>
      </c>
      <c r="F1100" s="271">
        <v>42139</v>
      </c>
      <c r="G1100" s="272">
        <v>0.82916666666666661</v>
      </c>
      <c r="H1100" s="272">
        <v>0</v>
      </c>
      <c r="I1100" s="268">
        <v>13</v>
      </c>
      <c r="J1100" s="269" t="s">
        <v>1421</v>
      </c>
      <c r="K1100" s="268"/>
      <c r="L1100" s="267" t="s">
        <v>11</v>
      </c>
      <c r="M1100" s="285" t="s">
        <v>3105</v>
      </c>
      <c r="N1100" s="268" t="s">
        <v>3</v>
      </c>
      <c r="O1100" s="269" t="s">
        <v>7</v>
      </c>
      <c r="P1100" s="285" t="s">
        <v>3105</v>
      </c>
      <c r="Q1100" s="267" t="s">
        <v>3106</v>
      </c>
      <c r="R1100" s="270"/>
      <c r="S1100" s="270">
        <v>5</v>
      </c>
      <c r="T1100" s="270">
        <v>5</v>
      </c>
      <c r="U1100" s="286"/>
      <c r="V1100" s="286"/>
      <c r="W1100" s="286"/>
      <c r="X1100" s="286"/>
      <c r="Y1100" s="286"/>
      <c r="Z1100" s="286"/>
      <c r="AA1100" s="286"/>
      <c r="AB1100" s="286"/>
      <c r="AC1100" s="286"/>
      <c r="AD1100" s="279" t="s">
        <v>22</v>
      </c>
      <c r="AE1100" s="286"/>
      <c r="AF1100" s="286"/>
      <c r="AG1100" s="286"/>
      <c r="AH1100" s="286"/>
      <c r="AI1100" s="286"/>
      <c r="AJ1100" s="342"/>
    </row>
    <row r="1101" spans="1:36" ht="110.25" customHeight="1">
      <c r="A1101" s="279" t="s">
        <v>2819</v>
      </c>
      <c r="B1101" s="284" t="s">
        <v>5</v>
      </c>
      <c r="C1101" s="284" t="s">
        <v>5</v>
      </c>
      <c r="D1101" s="271">
        <v>42136</v>
      </c>
      <c r="E1101" s="272">
        <v>0.47500000000000003</v>
      </c>
      <c r="F1101" s="271">
        <v>42136</v>
      </c>
      <c r="G1101" s="272">
        <v>0.47500000000000003</v>
      </c>
      <c r="H1101" s="272">
        <v>0</v>
      </c>
      <c r="I1101" s="284">
        <v>4</v>
      </c>
      <c r="J1101" s="284" t="s">
        <v>150</v>
      </c>
      <c r="K1101" s="284" t="s">
        <v>8</v>
      </c>
      <c r="L1101" s="284" t="s">
        <v>4</v>
      </c>
      <c r="M1101" s="284" t="s">
        <v>6234</v>
      </c>
      <c r="N1101" s="268" t="s">
        <v>3</v>
      </c>
      <c r="O1101" s="284" t="s">
        <v>25</v>
      </c>
      <c r="P1101" s="284" t="s">
        <v>3015</v>
      </c>
      <c r="Q1101" s="284" t="s">
        <v>6235</v>
      </c>
      <c r="R1101" s="284"/>
      <c r="S1101" s="284">
        <v>0.7</v>
      </c>
      <c r="T1101" s="284">
        <v>0.7</v>
      </c>
      <c r="U1101" s="302" t="s">
        <v>33</v>
      </c>
      <c r="V1101" s="302">
        <v>1985</v>
      </c>
      <c r="W1101" s="302" t="s">
        <v>6236</v>
      </c>
      <c r="X1101" s="302" t="s">
        <v>2099</v>
      </c>
      <c r="Y1101" s="302" t="s">
        <v>6237</v>
      </c>
      <c r="Z1101" s="302">
        <v>1</v>
      </c>
      <c r="AA1101" s="302" t="s">
        <v>6238</v>
      </c>
      <c r="AB1101" s="302">
        <v>1</v>
      </c>
      <c r="AC1101" s="302" t="s">
        <v>6239</v>
      </c>
      <c r="AD1101" s="302" t="s">
        <v>0</v>
      </c>
      <c r="AE1101" s="302"/>
      <c r="AF1101" s="302"/>
      <c r="AG1101" s="302"/>
      <c r="AH1101" s="286"/>
      <c r="AI1101" s="286"/>
      <c r="AJ1101" s="342"/>
    </row>
    <row r="1102" spans="1:36" ht="94.5" customHeight="1">
      <c r="A1102" s="279" t="s">
        <v>2819</v>
      </c>
      <c r="B1102" s="284" t="s">
        <v>5</v>
      </c>
      <c r="C1102" s="284" t="s">
        <v>5</v>
      </c>
      <c r="D1102" s="271">
        <v>42136</v>
      </c>
      <c r="E1102" s="272">
        <v>0.48749999999999999</v>
      </c>
      <c r="F1102" s="271">
        <v>42136</v>
      </c>
      <c r="G1102" s="272">
        <v>0.69791666666666663</v>
      </c>
      <c r="H1102" s="272">
        <v>0.21041666666666667</v>
      </c>
      <c r="I1102" s="284">
        <v>28</v>
      </c>
      <c r="J1102" s="284" t="s">
        <v>758</v>
      </c>
      <c r="K1102" s="284"/>
      <c r="L1102" s="284" t="s">
        <v>4</v>
      </c>
      <c r="M1102" s="284" t="s">
        <v>6229</v>
      </c>
      <c r="N1102" s="268" t="s">
        <v>3</v>
      </c>
      <c r="O1102" s="284" t="s">
        <v>48</v>
      </c>
      <c r="P1102" s="284" t="s">
        <v>6230</v>
      </c>
      <c r="Q1102" s="284" t="s">
        <v>3014</v>
      </c>
      <c r="R1102" s="284">
        <v>42.1</v>
      </c>
      <c r="S1102" s="284"/>
      <c r="T1102" s="284">
        <v>42.1</v>
      </c>
      <c r="U1102" s="302" t="s">
        <v>47</v>
      </c>
      <c r="V1102" s="302" t="s">
        <v>6231</v>
      </c>
      <c r="W1102" s="302" t="s">
        <v>6232</v>
      </c>
      <c r="X1102" s="302" t="s">
        <v>1324</v>
      </c>
      <c r="Y1102" s="302" t="s">
        <v>6233</v>
      </c>
      <c r="Z1102" s="302"/>
      <c r="AA1102" s="302" t="s">
        <v>6145</v>
      </c>
      <c r="AB1102" s="302">
        <v>41410</v>
      </c>
      <c r="AC1102" s="302"/>
      <c r="AD1102" s="302" t="s">
        <v>0</v>
      </c>
      <c r="AE1102" s="302"/>
      <c r="AF1102" s="302"/>
      <c r="AG1102" s="302"/>
      <c r="AH1102" s="286"/>
      <c r="AI1102" s="286"/>
      <c r="AJ1102" s="342"/>
    </row>
    <row r="1103" spans="1:36" ht="63">
      <c r="A1103" s="284" t="s">
        <v>2819</v>
      </c>
      <c r="B1103" s="293" t="s">
        <v>21</v>
      </c>
      <c r="C1103" s="293" t="s">
        <v>742</v>
      </c>
      <c r="D1103" s="287">
        <v>42137</v>
      </c>
      <c r="E1103" s="288">
        <v>0.57291666666666663</v>
      </c>
      <c r="F1103" s="287">
        <v>42137</v>
      </c>
      <c r="G1103" s="288">
        <v>0.57638888888888895</v>
      </c>
      <c r="H1103" s="288">
        <v>3.472222222222222E-3</v>
      </c>
      <c r="I1103" s="273">
        <v>9</v>
      </c>
      <c r="J1103" s="273"/>
      <c r="K1103" s="293"/>
      <c r="L1103" s="293" t="s">
        <v>16</v>
      </c>
      <c r="M1103" s="293" t="s">
        <v>3034</v>
      </c>
      <c r="N1103" s="273">
        <v>110</v>
      </c>
      <c r="O1103" s="273" t="s">
        <v>13</v>
      </c>
      <c r="P1103" s="293" t="s">
        <v>3035</v>
      </c>
      <c r="Q1103" s="273" t="s">
        <v>3036</v>
      </c>
      <c r="R1103" s="273">
        <v>0.153</v>
      </c>
      <c r="S1103" s="273">
        <v>7.5999999999999998E-2</v>
      </c>
      <c r="T1103" s="273">
        <v>0.22900000000000001</v>
      </c>
      <c r="U1103" s="293" t="s">
        <v>28</v>
      </c>
      <c r="V1103" s="273"/>
      <c r="W1103" s="293"/>
      <c r="X1103" s="293"/>
      <c r="Y1103" s="269"/>
      <c r="Z1103" s="318"/>
      <c r="AA1103" s="269"/>
      <c r="AB1103" s="293"/>
      <c r="AC1103" s="269"/>
      <c r="AD1103" s="293" t="s">
        <v>37</v>
      </c>
      <c r="AE1103" s="293" t="s">
        <v>52</v>
      </c>
      <c r="AF1103" s="293"/>
      <c r="AG1103" s="318"/>
      <c r="AH1103" s="286"/>
      <c r="AI1103" s="286"/>
      <c r="AJ1103" s="342"/>
    </row>
    <row r="1104" spans="1:36" ht="47.25" customHeight="1">
      <c r="A1104" s="279" t="s">
        <v>2819</v>
      </c>
      <c r="B1104" s="284" t="s">
        <v>81</v>
      </c>
      <c r="C1104" s="284" t="s">
        <v>3041</v>
      </c>
      <c r="D1104" s="271">
        <v>42137</v>
      </c>
      <c r="E1104" s="272">
        <v>0.8125</v>
      </c>
      <c r="F1104" s="271">
        <v>42137</v>
      </c>
      <c r="G1104" s="272">
        <v>0.81736111111111109</v>
      </c>
      <c r="H1104" s="272">
        <v>4.8611111111111112E-3</v>
      </c>
      <c r="I1104" s="284">
        <v>492</v>
      </c>
      <c r="J1104" s="284" t="s">
        <v>3543</v>
      </c>
      <c r="K1104" s="284" t="s">
        <v>3042</v>
      </c>
      <c r="L1104" s="284" t="s">
        <v>16</v>
      </c>
      <c r="M1104" s="284" t="s">
        <v>2956</v>
      </c>
      <c r="N1104" s="268">
        <v>110</v>
      </c>
      <c r="O1104" s="284" t="s">
        <v>7</v>
      </c>
      <c r="P1104" s="284" t="s">
        <v>2956</v>
      </c>
      <c r="Q1104" s="284" t="s">
        <v>7150</v>
      </c>
      <c r="R1104" s="284">
        <v>67.2</v>
      </c>
      <c r="S1104" s="284"/>
      <c r="T1104" s="284">
        <v>67.2</v>
      </c>
      <c r="U1104" s="302" t="s">
        <v>28</v>
      </c>
      <c r="V1104" s="302"/>
      <c r="W1104" s="302"/>
      <c r="X1104" s="302"/>
      <c r="Y1104" s="302"/>
      <c r="Z1104" s="302"/>
      <c r="AA1104" s="302"/>
      <c r="AB1104" s="302"/>
      <c r="AC1104" s="302"/>
      <c r="AD1104" s="302" t="s">
        <v>37</v>
      </c>
      <c r="AE1104" s="302"/>
      <c r="AF1104" s="302"/>
      <c r="AG1104" s="302"/>
      <c r="AH1104" s="286"/>
      <c r="AI1104" s="286"/>
      <c r="AJ1104" s="342"/>
    </row>
    <row r="1105" spans="1:36" ht="262.5">
      <c r="A1105" s="274" t="s">
        <v>2819</v>
      </c>
      <c r="B1105" s="284" t="s">
        <v>1412</v>
      </c>
      <c r="C1105" s="284" t="s">
        <v>1423</v>
      </c>
      <c r="D1105" s="271">
        <v>42152</v>
      </c>
      <c r="E1105" s="272">
        <v>0.91666666666666663</v>
      </c>
      <c r="F1105" s="271">
        <v>42152</v>
      </c>
      <c r="G1105" s="272">
        <v>0.94791666666666663</v>
      </c>
      <c r="H1105" s="272">
        <v>3.125E-2</v>
      </c>
      <c r="I1105" s="268">
        <v>12</v>
      </c>
      <c r="J1105" s="269"/>
      <c r="K1105" s="268"/>
      <c r="L1105" s="267" t="s">
        <v>4</v>
      </c>
      <c r="M1105" s="285" t="s">
        <v>3329</v>
      </c>
      <c r="N1105" s="268" t="s">
        <v>3</v>
      </c>
      <c r="O1105" s="269" t="s">
        <v>7</v>
      </c>
      <c r="P1105" s="285" t="s">
        <v>3329</v>
      </c>
      <c r="Q1105" s="267" t="s">
        <v>3331</v>
      </c>
      <c r="R1105" s="270">
        <v>1</v>
      </c>
      <c r="S1105" s="270">
        <v>4</v>
      </c>
      <c r="T1105" s="270">
        <v>5</v>
      </c>
      <c r="U1105" s="286"/>
      <c r="V1105" s="286"/>
      <c r="W1105" s="286"/>
      <c r="X1105" s="286"/>
      <c r="Y1105" s="286"/>
      <c r="Z1105" s="286"/>
      <c r="AA1105" s="286"/>
      <c r="AB1105" s="286"/>
      <c r="AC1105" s="286"/>
      <c r="AD1105" s="279" t="s">
        <v>22</v>
      </c>
      <c r="AE1105" s="286"/>
      <c r="AF1105" s="286"/>
      <c r="AG1105" s="286"/>
      <c r="AH1105" s="286"/>
      <c r="AI1105" s="286"/>
      <c r="AJ1105" s="342"/>
    </row>
    <row r="1106" spans="1:36" ht="56.25">
      <c r="A1106" s="279" t="s">
        <v>2819</v>
      </c>
      <c r="B1106" s="284" t="s">
        <v>18</v>
      </c>
      <c r="C1106" s="284" t="s">
        <v>18</v>
      </c>
      <c r="D1106" s="271">
        <v>42137</v>
      </c>
      <c r="E1106" s="272">
        <v>42137.604166666664</v>
      </c>
      <c r="F1106" s="271">
        <v>42137</v>
      </c>
      <c r="G1106" s="272">
        <v>42137.673611111109</v>
      </c>
      <c r="H1106" s="272">
        <f>G1106-E1106</f>
        <v>6.9444444445252884E-2</v>
      </c>
      <c r="I1106" s="284">
        <v>3</v>
      </c>
      <c r="J1106" s="284"/>
      <c r="K1106" s="284"/>
      <c r="L1106" s="284" t="s">
        <v>9</v>
      </c>
      <c r="M1106" s="284" t="s">
        <v>7</v>
      </c>
      <c r="N1106" s="268" t="s">
        <v>3</v>
      </c>
      <c r="O1106" s="284" t="s">
        <v>7</v>
      </c>
      <c r="P1106" s="284" t="s">
        <v>3051</v>
      </c>
      <c r="Q1106" s="284" t="s">
        <v>3052</v>
      </c>
      <c r="R1106" s="284">
        <v>0.1</v>
      </c>
      <c r="S1106" s="284"/>
      <c r="T1106" s="284">
        <f>R1106+S1106</f>
        <v>0.1</v>
      </c>
      <c r="U1106" s="302"/>
      <c r="V1106" s="302"/>
      <c r="W1106" s="302"/>
      <c r="X1106" s="302"/>
      <c r="Y1106" s="302"/>
      <c r="Z1106" s="302"/>
      <c r="AA1106" s="302"/>
      <c r="AB1106" s="302"/>
      <c r="AC1106" s="302"/>
      <c r="AD1106" s="302" t="s">
        <v>54</v>
      </c>
      <c r="AE1106" s="302"/>
      <c r="AF1106" s="302"/>
      <c r="AG1106" s="302"/>
      <c r="AH1106" s="286"/>
      <c r="AI1106" s="286"/>
      <c r="AJ1106" s="342"/>
    </row>
    <row r="1107" spans="1:36" ht="189" customHeight="1">
      <c r="A1107" s="279" t="s">
        <v>2819</v>
      </c>
      <c r="B1107" s="284" t="s">
        <v>58</v>
      </c>
      <c r="C1107" s="284" t="s">
        <v>2284</v>
      </c>
      <c r="D1107" s="271">
        <v>42137</v>
      </c>
      <c r="E1107" s="272">
        <v>0.24513888888888888</v>
      </c>
      <c r="F1107" s="271">
        <v>42137</v>
      </c>
      <c r="G1107" s="272">
        <v>0.24513888888888888</v>
      </c>
      <c r="H1107" s="272">
        <v>0</v>
      </c>
      <c r="I1107" s="284"/>
      <c r="J1107" s="284" t="s">
        <v>2672</v>
      </c>
      <c r="K1107" s="284" t="s">
        <v>8</v>
      </c>
      <c r="L1107" s="284" t="s">
        <v>16</v>
      </c>
      <c r="M1107" s="284" t="s">
        <v>3061</v>
      </c>
      <c r="N1107" s="268">
        <v>110</v>
      </c>
      <c r="O1107" s="284" t="s">
        <v>7</v>
      </c>
      <c r="P1107" s="284" t="s">
        <v>3062</v>
      </c>
      <c r="Q1107" s="284" t="s">
        <v>3063</v>
      </c>
      <c r="R1107" s="284"/>
      <c r="S1107" s="284">
        <v>6.4</v>
      </c>
      <c r="T1107" s="284">
        <v>6.4</v>
      </c>
      <c r="U1107" s="302"/>
      <c r="V1107" s="302"/>
      <c r="W1107" s="302"/>
      <c r="X1107" s="302"/>
      <c r="Y1107" s="302"/>
      <c r="Z1107" s="302"/>
      <c r="AA1107" s="302"/>
      <c r="AB1107" s="302"/>
      <c r="AC1107" s="302"/>
      <c r="AD1107" s="302" t="s">
        <v>37</v>
      </c>
      <c r="AE1107" s="302"/>
      <c r="AF1107" s="302"/>
      <c r="AG1107" s="302"/>
      <c r="AH1107" s="286"/>
      <c r="AI1107" s="286"/>
      <c r="AJ1107" s="342"/>
    </row>
    <row r="1108" spans="1:36" ht="173.25" customHeight="1">
      <c r="A1108" s="279" t="s">
        <v>2819</v>
      </c>
      <c r="B1108" s="284" t="s">
        <v>5</v>
      </c>
      <c r="C1108" s="284" t="s">
        <v>5</v>
      </c>
      <c r="D1108" s="271">
        <v>42137</v>
      </c>
      <c r="E1108" s="272">
        <v>0.62291666666666667</v>
      </c>
      <c r="F1108" s="271">
        <v>42137</v>
      </c>
      <c r="G1108" s="272">
        <v>0.62291666666666667</v>
      </c>
      <c r="H1108" s="272">
        <v>0</v>
      </c>
      <c r="I1108" s="284">
        <v>8</v>
      </c>
      <c r="J1108" s="284" t="s">
        <v>150</v>
      </c>
      <c r="K1108" s="284" t="s">
        <v>8</v>
      </c>
      <c r="L1108" s="284" t="s">
        <v>29</v>
      </c>
      <c r="M1108" s="284" t="s">
        <v>6240</v>
      </c>
      <c r="N1108" s="268" t="s">
        <v>3</v>
      </c>
      <c r="O1108" s="284" t="s">
        <v>7</v>
      </c>
      <c r="P1108" s="284" t="s">
        <v>3065</v>
      </c>
      <c r="Q1108" s="284" t="s">
        <v>6241</v>
      </c>
      <c r="R1108" s="284"/>
      <c r="S1108" s="284">
        <v>4.3</v>
      </c>
      <c r="T1108" s="284">
        <v>4.3</v>
      </c>
      <c r="U1108" s="302" t="s">
        <v>28</v>
      </c>
      <c r="V1108" s="302">
        <v>1988</v>
      </c>
      <c r="W1108" s="302" t="s">
        <v>5948</v>
      </c>
      <c r="X1108" s="302" t="s">
        <v>411</v>
      </c>
      <c r="Y1108" s="302">
        <v>40900</v>
      </c>
      <c r="Z1108" s="302">
        <v>30</v>
      </c>
      <c r="AA1108" s="302">
        <v>42339</v>
      </c>
      <c r="AB1108" s="302">
        <v>3</v>
      </c>
      <c r="AC1108" s="302" t="s">
        <v>586</v>
      </c>
      <c r="AD1108" s="302" t="s">
        <v>27</v>
      </c>
      <c r="AE1108" s="302"/>
      <c r="AF1108" s="302"/>
      <c r="AG1108" s="302"/>
      <c r="AH1108" s="286"/>
      <c r="AI1108" s="286"/>
      <c r="AJ1108" s="342"/>
    </row>
    <row r="1109" spans="1:36" ht="281.25">
      <c r="A1109" s="350" t="s">
        <v>8946</v>
      </c>
      <c r="B1109" s="361" t="s">
        <v>1412</v>
      </c>
      <c r="C1109" s="372" t="s">
        <v>1427</v>
      </c>
      <c r="D1109" s="372">
        <v>42272</v>
      </c>
      <c r="E1109" s="390">
        <v>0.88958333333333339</v>
      </c>
      <c r="F1109" s="372">
        <v>42273</v>
      </c>
      <c r="G1109" s="390">
        <v>0.21875</v>
      </c>
      <c r="H1109" s="390">
        <v>0.32916666666666666</v>
      </c>
      <c r="I1109" s="579">
        <v>8</v>
      </c>
      <c r="J1109" s="579" t="s">
        <v>1556</v>
      </c>
      <c r="K1109" s="420"/>
      <c r="L1109" s="589" t="s">
        <v>11</v>
      </c>
      <c r="M1109" s="359" t="s">
        <v>9220</v>
      </c>
      <c r="N1109" s="579" t="s">
        <v>3</v>
      </c>
      <c r="O1109" s="591" t="s">
        <v>23</v>
      </c>
      <c r="P1109" s="420" t="s">
        <v>3981</v>
      </c>
      <c r="Q1109" s="594" t="s">
        <v>9221</v>
      </c>
      <c r="R1109" s="594">
        <v>5</v>
      </c>
      <c r="S1109" s="594"/>
      <c r="T1109" s="359">
        <v>5</v>
      </c>
      <c r="U1109" s="279"/>
      <c r="V1109" s="279"/>
      <c r="W1109" s="279"/>
      <c r="X1109" s="279"/>
      <c r="Y1109" s="279"/>
      <c r="Z1109" s="279"/>
      <c r="AA1109" s="279"/>
      <c r="AB1109" s="279"/>
      <c r="AC1109" s="279"/>
      <c r="AD1109" s="273" t="s">
        <v>22</v>
      </c>
      <c r="AE1109" s="279"/>
      <c r="AF1109" s="279"/>
      <c r="AG1109" s="290"/>
      <c r="AH1109" s="286"/>
      <c r="AI1109" s="286"/>
      <c r="AJ1109" s="342"/>
    </row>
    <row r="1110" spans="1:36" ht="94.5" customHeight="1">
      <c r="A1110" s="279" t="s">
        <v>2819</v>
      </c>
      <c r="B1110" s="284" t="s">
        <v>19</v>
      </c>
      <c r="C1110" s="284" t="s">
        <v>209</v>
      </c>
      <c r="D1110" s="271">
        <v>42138</v>
      </c>
      <c r="E1110" s="272">
        <v>0.42430555555555555</v>
      </c>
      <c r="F1110" s="271">
        <v>42138</v>
      </c>
      <c r="G1110" s="272">
        <v>0.43055555555555558</v>
      </c>
      <c r="H1110" s="272">
        <f>G1110-E1110</f>
        <v>6.2500000000000333E-3</v>
      </c>
      <c r="I1110" s="284">
        <v>7</v>
      </c>
      <c r="J1110" s="284"/>
      <c r="K1110" s="284"/>
      <c r="L1110" s="284" t="s">
        <v>16</v>
      </c>
      <c r="M1110" s="284" t="s">
        <v>452</v>
      </c>
      <c r="N1110" s="268" t="s">
        <v>3</v>
      </c>
      <c r="O1110" s="284" t="s">
        <v>7</v>
      </c>
      <c r="P1110" s="284" t="s">
        <v>3039</v>
      </c>
      <c r="Q1110" s="284" t="s">
        <v>3040</v>
      </c>
      <c r="R1110" s="284">
        <v>12</v>
      </c>
      <c r="S1110" s="284">
        <v>1</v>
      </c>
      <c r="T1110" s="284">
        <f>R1110+S1110</f>
        <v>13</v>
      </c>
      <c r="U1110" s="302"/>
      <c r="V1110" s="302"/>
      <c r="W1110" s="302"/>
      <c r="X1110" s="302"/>
      <c r="Y1110" s="302"/>
      <c r="Z1110" s="302"/>
      <c r="AA1110" s="302"/>
      <c r="AB1110" s="302"/>
      <c r="AC1110" s="302"/>
      <c r="AD1110" s="302" t="s">
        <v>37</v>
      </c>
      <c r="AE1110" s="302"/>
      <c r="AF1110" s="302"/>
      <c r="AG1110" s="302"/>
      <c r="AH1110" s="286"/>
      <c r="AI1110" s="286"/>
      <c r="AJ1110" s="342"/>
    </row>
    <row r="1111" spans="1:36" ht="78.75" customHeight="1">
      <c r="A1111" s="279" t="s">
        <v>2819</v>
      </c>
      <c r="B1111" s="284" t="s">
        <v>15</v>
      </c>
      <c r="C1111" s="284" t="s">
        <v>209</v>
      </c>
      <c r="D1111" s="271">
        <v>42138</v>
      </c>
      <c r="E1111" s="272">
        <v>0.4381944444444445</v>
      </c>
      <c r="F1111" s="271">
        <v>42138</v>
      </c>
      <c r="G1111" s="272">
        <v>0.4381944444444445</v>
      </c>
      <c r="H1111" s="272">
        <f>(F1111+G1111)-(D1111+E1111)</f>
        <v>0</v>
      </c>
      <c r="I1111" s="284">
        <v>41</v>
      </c>
      <c r="J1111" s="284" t="s">
        <v>3043</v>
      </c>
      <c r="K1111" s="284" t="s">
        <v>8</v>
      </c>
      <c r="L1111" s="284" t="s">
        <v>16</v>
      </c>
      <c r="M1111" s="284" t="s">
        <v>3044</v>
      </c>
      <c r="N1111" s="268">
        <v>110</v>
      </c>
      <c r="O1111" s="284" t="s">
        <v>7</v>
      </c>
      <c r="P1111" s="284" t="s">
        <v>3045</v>
      </c>
      <c r="Q1111" s="284" t="s">
        <v>3046</v>
      </c>
      <c r="R1111" s="284">
        <v>1.96</v>
      </c>
      <c r="S1111" s="284"/>
      <c r="T1111" s="284">
        <f>SUM(R1111:S1111)</f>
        <v>1.96</v>
      </c>
      <c r="U1111" s="302" t="s">
        <v>28</v>
      </c>
      <c r="V1111" s="302"/>
      <c r="W1111" s="302"/>
      <c r="X1111" s="302"/>
      <c r="Y1111" s="302"/>
      <c r="Z1111" s="302"/>
      <c r="AA1111" s="302"/>
      <c r="AB1111" s="302"/>
      <c r="AC1111" s="302"/>
      <c r="AD1111" s="302" t="s">
        <v>37</v>
      </c>
      <c r="AE1111" s="302" t="s">
        <v>53</v>
      </c>
      <c r="AF1111" s="302"/>
      <c r="AG1111" s="302" t="s">
        <v>6444</v>
      </c>
      <c r="AH1111" s="286"/>
      <c r="AI1111" s="286"/>
      <c r="AJ1111" s="342"/>
    </row>
    <row r="1112" spans="1:36" ht="157.5" customHeight="1">
      <c r="A1112" s="279" t="s">
        <v>2819</v>
      </c>
      <c r="B1112" s="284" t="s">
        <v>15</v>
      </c>
      <c r="C1112" s="284" t="s">
        <v>209</v>
      </c>
      <c r="D1112" s="271">
        <v>42138</v>
      </c>
      <c r="E1112" s="272">
        <v>0.56180555555555556</v>
      </c>
      <c r="F1112" s="271">
        <v>42138</v>
      </c>
      <c r="G1112" s="272">
        <v>0.56180555555555556</v>
      </c>
      <c r="H1112" s="272">
        <f>(F1112+G1112)-(D1112+E1112)</f>
        <v>0</v>
      </c>
      <c r="I1112" s="284">
        <v>58</v>
      </c>
      <c r="J1112" s="284" t="s">
        <v>3047</v>
      </c>
      <c r="K1112" s="284" t="s">
        <v>8</v>
      </c>
      <c r="L1112" s="284" t="s">
        <v>16</v>
      </c>
      <c r="M1112" s="284" t="s">
        <v>3048</v>
      </c>
      <c r="N1112" s="268">
        <v>110</v>
      </c>
      <c r="O1112" s="284" t="s">
        <v>7</v>
      </c>
      <c r="P1112" s="284" t="s">
        <v>3049</v>
      </c>
      <c r="Q1112" s="284" t="s">
        <v>3046</v>
      </c>
      <c r="R1112" s="284"/>
      <c r="S1112" s="284">
        <v>15.51</v>
      </c>
      <c r="T1112" s="284">
        <f>SUM(R1112:S1112)</f>
        <v>15.51</v>
      </c>
      <c r="U1112" s="302" t="s">
        <v>28</v>
      </c>
      <c r="V1112" s="302"/>
      <c r="W1112" s="302"/>
      <c r="X1112" s="302"/>
      <c r="Y1112" s="302"/>
      <c r="Z1112" s="302"/>
      <c r="AA1112" s="302"/>
      <c r="AB1112" s="302"/>
      <c r="AC1112" s="302"/>
      <c r="AD1112" s="302" t="s">
        <v>37</v>
      </c>
      <c r="AE1112" s="302" t="s">
        <v>53</v>
      </c>
      <c r="AF1112" s="302"/>
      <c r="AG1112" s="302" t="s">
        <v>6444</v>
      </c>
      <c r="AH1112" s="286"/>
      <c r="AI1112" s="286"/>
      <c r="AJ1112" s="342"/>
    </row>
    <row r="1113" spans="1:36" ht="94.5" customHeight="1">
      <c r="A1113" s="279" t="s">
        <v>2819</v>
      </c>
      <c r="B1113" s="284" t="s">
        <v>18</v>
      </c>
      <c r="C1113" s="284" t="s">
        <v>18</v>
      </c>
      <c r="D1113" s="271">
        <v>42138</v>
      </c>
      <c r="E1113" s="272">
        <v>42138.564583333333</v>
      </c>
      <c r="F1113" s="271">
        <v>42138</v>
      </c>
      <c r="G1113" s="272">
        <v>42138.57916666667</v>
      </c>
      <c r="H1113" s="272">
        <f>G1113-E1113</f>
        <v>1.4583333337213844E-2</v>
      </c>
      <c r="I1113" s="284">
        <v>9</v>
      </c>
      <c r="J1113" s="284"/>
      <c r="K1113" s="284"/>
      <c r="L1113" s="284" t="s">
        <v>4</v>
      </c>
      <c r="M1113" s="284" t="s">
        <v>3053</v>
      </c>
      <c r="N1113" s="268" t="s">
        <v>3</v>
      </c>
      <c r="O1113" s="284" t="s">
        <v>25</v>
      </c>
      <c r="P1113" s="284" t="s">
        <v>3054</v>
      </c>
      <c r="Q1113" s="284" t="s">
        <v>3055</v>
      </c>
      <c r="R1113" s="284">
        <v>0.2</v>
      </c>
      <c r="S1113" s="284"/>
      <c r="T1113" s="284">
        <f>R1113+S1113</f>
        <v>0.2</v>
      </c>
      <c r="U1113" s="302"/>
      <c r="V1113" s="302"/>
      <c r="W1113" s="302"/>
      <c r="X1113" s="302"/>
      <c r="Y1113" s="302"/>
      <c r="Z1113" s="302"/>
      <c r="AA1113" s="302"/>
      <c r="AB1113" s="302"/>
      <c r="AC1113" s="302"/>
      <c r="AD1113" s="302" t="s">
        <v>0</v>
      </c>
      <c r="AE1113" s="302"/>
      <c r="AF1113" s="302"/>
      <c r="AG1113" s="302"/>
      <c r="AH1113" s="286"/>
      <c r="AI1113" s="286"/>
      <c r="AJ1113" s="342"/>
    </row>
    <row r="1114" spans="1:36" ht="210" customHeight="1">
      <c r="A1114" s="279" t="s">
        <v>3570</v>
      </c>
      <c r="B1114" s="284" t="s">
        <v>5</v>
      </c>
      <c r="C1114" s="284" t="s">
        <v>5</v>
      </c>
      <c r="D1114" s="271">
        <v>42160</v>
      </c>
      <c r="E1114" s="272">
        <v>0.67638888888888893</v>
      </c>
      <c r="F1114" s="271">
        <v>42160</v>
      </c>
      <c r="G1114" s="272">
        <v>0.67638888888888893</v>
      </c>
      <c r="H1114" s="272">
        <f>G1114-E1114</f>
        <v>0</v>
      </c>
      <c r="I1114" s="284">
        <v>22</v>
      </c>
      <c r="J1114" s="284" t="s">
        <v>143</v>
      </c>
      <c r="K1114" s="284" t="s">
        <v>8</v>
      </c>
      <c r="L1114" s="284" t="s">
        <v>9</v>
      </c>
      <c r="M1114" s="284" t="s">
        <v>3932</v>
      </c>
      <c r="N1114" s="268" t="s">
        <v>3</v>
      </c>
      <c r="O1114" s="284" t="s">
        <v>7</v>
      </c>
      <c r="P1114" s="284" t="s">
        <v>2812</v>
      </c>
      <c r="Q1114" s="284" t="s">
        <v>5668</v>
      </c>
      <c r="R1114" s="284"/>
      <c r="S1114" s="284">
        <v>44.2</v>
      </c>
      <c r="T1114" s="284">
        <f>R1114+S1114</f>
        <v>44.2</v>
      </c>
      <c r="U1114" s="302" t="s">
        <v>28</v>
      </c>
      <c r="V1114" s="302">
        <v>1989</v>
      </c>
      <c r="W1114" s="302"/>
      <c r="X1114" s="302"/>
      <c r="Y1114" s="302" t="s">
        <v>5669</v>
      </c>
      <c r="Z1114" s="302">
        <v>100</v>
      </c>
      <c r="AA1114" s="302" t="s">
        <v>5670</v>
      </c>
      <c r="AB1114" s="302"/>
      <c r="AC1114" s="302"/>
      <c r="AD1114" s="302" t="s">
        <v>42</v>
      </c>
      <c r="AE1114" s="302"/>
      <c r="AF1114" s="302"/>
      <c r="AG1114" s="302"/>
      <c r="AH1114" s="286"/>
      <c r="AI1114" s="286"/>
      <c r="AJ1114" s="342"/>
    </row>
    <row r="1115" spans="1:36" ht="93.75">
      <c r="A1115" s="279" t="s">
        <v>2819</v>
      </c>
      <c r="B1115" s="284" t="s">
        <v>12</v>
      </c>
      <c r="C1115" s="284" t="s">
        <v>127</v>
      </c>
      <c r="D1115" s="271">
        <v>42138</v>
      </c>
      <c r="E1115" s="272">
        <v>0.61319444444444449</v>
      </c>
      <c r="F1115" s="271">
        <v>42138</v>
      </c>
      <c r="G1115" s="272">
        <v>0.65</v>
      </c>
      <c r="H1115" s="272">
        <f>G1115-E1115</f>
        <v>3.6805555555555536E-2</v>
      </c>
      <c r="I1115" s="284">
        <v>4</v>
      </c>
      <c r="J1115" s="284" t="s">
        <v>368</v>
      </c>
      <c r="K1115" s="284" t="s">
        <v>8</v>
      </c>
      <c r="L1115" s="284" t="s">
        <v>4</v>
      </c>
      <c r="M1115" s="284" t="s">
        <v>3059</v>
      </c>
      <c r="N1115" s="268" t="s">
        <v>3</v>
      </c>
      <c r="O1115" s="284" t="s">
        <v>39</v>
      </c>
      <c r="P1115" s="284" t="s">
        <v>2794</v>
      </c>
      <c r="Q1115" s="284" t="s">
        <v>3060</v>
      </c>
      <c r="R1115" s="284"/>
      <c r="S1115" s="284">
        <v>0.96</v>
      </c>
      <c r="T1115" s="284">
        <f>R1115+S1115</f>
        <v>0.96</v>
      </c>
      <c r="U1115" s="302" t="s">
        <v>45</v>
      </c>
      <c r="V1115" s="302" t="s">
        <v>5326</v>
      </c>
      <c r="W1115" s="302" t="s">
        <v>5327</v>
      </c>
      <c r="X1115" s="302" t="s">
        <v>762</v>
      </c>
      <c r="Y1115" s="302" t="s">
        <v>5328</v>
      </c>
      <c r="Z1115" s="302">
        <v>1</v>
      </c>
      <c r="AA1115" s="302" t="s">
        <v>5329</v>
      </c>
      <c r="AB1115" s="302">
        <v>4</v>
      </c>
      <c r="AC1115" s="302" t="s">
        <v>5330</v>
      </c>
      <c r="AD1115" s="302" t="s">
        <v>0</v>
      </c>
      <c r="AE1115" s="302" t="s">
        <v>128</v>
      </c>
      <c r="AF1115" s="302" t="s">
        <v>128</v>
      </c>
      <c r="AG1115" s="302"/>
      <c r="AH1115" s="286"/>
      <c r="AI1115" s="286"/>
      <c r="AJ1115" s="342"/>
    </row>
    <row r="1116" spans="1:36" ht="141.75" customHeight="1">
      <c r="A1116" s="279" t="s">
        <v>3570</v>
      </c>
      <c r="B1116" s="284" t="s">
        <v>5</v>
      </c>
      <c r="C1116" s="284" t="s">
        <v>5</v>
      </c>
      <c r="D1116" s="271">
        <v>42181</v>
      </c>
      <c r="E1116" s="272">
        <v>0.62361111111111112</v>
      </c>
      <c r="F1116" s="271">
        <v>42181</v>
      </c>
      <c r="G1116" s="272">
        <v>0.66666666666666663</v>
      </c>
      <c r="H1116" s="272">
        <v>4.3055555555555562E-2</v>
      </c>
      <c r="I1116" s="284">
        <v>12</v>
      </c>
      <c r="J1116" s="284" t="s">
        <v>758</v>
      </c>
      <c r="K1116" s="284"/>
      <c r="L1116" s="284" t="s">
        <v>4</v>
      </c>
      <c r="M1116" s="284" t="s">
        <v>4777</v>
      </c>
      <c r="N1116" s="268">
        <v>35</v>
      </c>
      <c r="O1116" s="284" t="s">
        <v>13</v>
      </c>
      <c r="P1116" s="284" t="s">
        <v>4778</v>
      </c>
      <c r="Q1116" s="284" t="s">
        <v>6016</v>
      </c>
      <c r="R1116" s="284">
        <v>4.8</v>
      </c>
      <c r="S1116" s="284"/>
      <c r="T1116" s="284">
        <v>4.8</v>
      </c>
      <c r="U1116" s="302" t="s">
        <v>6</v>
      </c>
      <c r="V1116" s="302">
        <v>1983</v>
      </c>
      <c r="W1116" s="302" t="s">
        <v>6017</v>
      </c>
      <c r="X1116" s="302" t="s">
        <v>411</v>
      </c>
      <c r="Y1116" s="302" t="s">
        <v>6018</v>
      </c>
      <c r="Z1116" s="302"/>
      <c r="AA1116" s="302" t="s">
        <v>6019</v>
      </c>
      <c r="AB1116" s="302"/>
      <c r="AC1116" s="302"/>
      <c r="AD1116" s="302" t="s">
        <v>22</v>
      </c>
      <c r="AE1116" s="302"/>
      <c r="AF1116" s="302"/>
      <c r="AG1116" s="302"/>
      <c r="AH1116" s="286"/>
      <c r="AI1116" s="286"/>
      <c r="AJ1116" s="342"/>
    </row>
    <row r="1117" spans="1:36" ht="105" customHeight="1">
      <c r="A1117" s="273" t="s">
        <v>2819</v>
      </c>
      <c r="B1117" s="293" t="s">
        <v>21</v>
      </c>
      <c r="C1117" s="293" t="s">
        <v>742</v>
      </c>
      <c r="D1117" s="287">
        <v>42139</v>
      </c>
      <c r="E1117" s="288">
        <v>0.17361111111111113</v>
      </c>
      <c r="F1117" s="287">
        <v>42139</v>
      </c>
      <c r="G1117" s="288">
        <v>0.29166666666666669</v>
      </c>
      <c r="H1117" s="288">
        <v>0.11805555555555557</v>
      </c>
      <c r="I1117" s="273">
        <v>1</v>
      </c>
      <c r="J1117" s="273"/>
      <c r="K1117" s="293"/>
      <c r="L1117" s="293" t="s">
        <v>16</v>
      </c>
      <c r="M1117" s="293" t="s">
        <v>3085</v>
      </c>
      <c r="N1117" s="273">
        <v>0.4</v>
      </c>
      <c r="O1117" s="273" t="s">
        <v>2</v>
      </c>
      <c r="P1117" s="293" t="s">
        <v>3085</v>
      </c>
      <c r="Q1117" s="273" t="s">
        <v>6703</v>
      </c>
      <c r="R1117" s="273">
        <v>0.47899999999999998</v>
      </c>
      <c r="S1117" s="273">
        <v>0.23899999999999999</v>
      </c>
      <c r="T1117" s="273">
        <v>0.71799999999999997</v>
      </c>
      <c r="U1117" s="293" t="s">
        <v>1</v>
      </c>
      <c r="V1117" s="273" t="s">
        <v>128</v>
      </c>
      <c r="W1117" s="293" t="s">
        <v>128</v>
      </c>
      <c r="X1117" s="293" t="s">
        <v>128</v>
      </c>
      <c r="Y1117" s="269">
        <v>2015</v>
      </c>
      <c r="Z1117" s="318" t="s">
        <v>128</v>
      </c>
      <c r="AA1117" s="269">
        <v>2016</v>
      </c>
      <c r="AB1117" s="293" t="s">
        <v>128</v>
      </c>
      <c r="AC1117" s="269">
        <v>2015</v>
      </c>
      <c r="AD1117" s="293" t="s">
        <v>37</v>
      </c>
      <c r="AE1117" s="293" t="s">
        <v>52</v>
      </c>
      <c r="AF1117" s="293"/>
      <c r="AG1117" s="318"/>
      <c r="AH1117" s="286"/>
      <c r="AI1117" s="286"/>
      <c r="AJ1117" s="342"/>
    </row>
    <row r="1118" spans="1:36" ht="126" customHeight="1">
      <c r="A1118" s="273" t="s">
        <v>2819</v>
      </c>
      <c r="B1118" s="293" t="s">
        <v>21</v>
      </c>
      <c r="C1118" s="293" t="s">
        <v>3133</v>
      </c>
      <c r="D1118" s="287">
        <v>42139</v>
      </c>
      <c r="E1118" s="288">
        <v>0.36805555555555558</v>
      </c>
      <c r="F1118" s="287">
        <v>42139</v>
      </c>
      <c r="G1118" s="288">
        <v>0.45833333333333331</v>
      </c>
      <c r="H1118" s="288">
        <v>9.0277777777777776E-2</v>
      </c>
      <c r="I1118" s="273">
        <v>1</v>
      </c>
      <c r="J1118" s="273"/>
      <c r="K1118" s="293"/>
      <c r="L1118" s="293" t="s">
        <v>11</v>
      </c>
      <c r="M1118" s="293" t="s">
        <v>3134</v>
      </c>
      <c r="N1118" s="273">
        <v>0.4</v>
      </c>
      <c r="O1118" s="273" t="s">
        <v>2</v>
      </c>
      <c r="P1118" s="293" t="s">
        <v>3134</v>
      </c>
      <c r="Q1118" s="273" t="s">
        <v>6704</v>
      </c>
      <c r="R1118" s="273">
        <v>3.1E-2</v>
      </c>
      <c r="S1118" s="273">
        <v>1.6E-2</v>
      </c>
      <c r="T1118" s="273">
        <v>4.7E-2</v>
      </c>
      <c r="U1118" s="293" t="s">
        <v>1</v>
      </c>
      <c r="V1118" s="273" t="s">
        <v>128</v>
      </c>
      <c r="W1118" s="293" t="s">
        <v>128</v>
      </c>
      <c r="X1118" s="293" t="s">
        <v>128</v>
      </c>
      <c r="Y1118" s="269">
        <v>2014</v>
      </c>
      <c r="Z1118" s="318" t="s">
        <v>128</v>
      </c>
      <c r="AA1118" s="269">
        <v>2015</v>
      </c>
      <c r="AB1118" s="293" t="s">
        <v>128</v>
      </c>
      <c r="AC1118" s="269">
        <v>2014</v>
      </c>
      <c r="AD1118" s="293" t="s">
        <v>17</v>
      </c>
      <c r="AE1118" s="293" t="s">
        <v>57</v>
      </c>
      <c r="AF1118" s="293"/>
      <c r="AG1118" s="318"/>
      <c r="AH1118" s="286"/>
      <c r="AI1118" s="286"/>
      <c r="AJ1118" s="342"/>
    </row>
    <row r="1119" spans="1:36" ht="110.25" customHeight="1">
      <c r="A1119" s="279" t="s">
        <v>640</v>
      </c>
      <c r="B1119" s="284" t="s">
        <v>12</v>
      </c>
      <c r="C1119" s="284" t="s">
        <v>360</v>
      </c>
      <c r="D1119" s="271">
        <v>42046</v>
      </c>
      <c r="E1119" s="272">
        <v>0.63541666666666663</v>
      </c>
      <c r="F1119" s="271">
        <v>42046</v>
      </c>
      <c r="G1119" s="272">
        <v>0.64027777777777783</v>
      </c>
      <c r="H1119" s="272">
        <f>G1119-E1119</f>
        <v>4.8611111111112049E-3</v>
      </c>
      <c r="I1119" s="284">
        <v>8</v>
      </c>
      <c r="J1119" s="284"/>
      <c r="K1119" s="284"/>
      <c r="L1119" s="284" t="s">
        <v>11</v>
      </c>
      <c r="M1119" s="284" t="s">
        <v>838</v>
      </c>
      <c r="N1119" s="268">
        <v>0.4</v>
      </c>
      <c r="O1119" s="284" t="s">
        <v>55</v>
      </c>
      <c r="P1119" s="284" t="s">
        <v>55</v>
      </c>
      <c r="Q1119" s="284" t="s">
        <v>364</v>
      </c>
      <c r="R1119" s="284">
        <v>1.89</v>
      </c>
      <c r="S1119" s="284">
        <v>2.85</v>
      </c>
      <c r="T1119" s="284">
        <v>4.74</v>
      </c>
      <c r="U1119" s="302" t="s">
        <v>60</v>
      </c>
      <c r="V1119" s="302" t="s">
        <v>128</v>
      </c>
      <c r="W1119" s="302" t="s">
        <v>128</v>
      </c>
      <c r="X1119" s="302" t="s">
        <v>128</v>
      </c>
      <c r="Y1119" s="302" t="s">
        <v>128</v>
      </c>
      <c r="Z1119" s="302" t="s">
        <v>128</v>
      </c>
      <c r="AA1119" s="302" t="s">
        <v>128</v>
      </c>
      <c r="AB1119" s="302" t="s">
        <v>128</v>
      </c>
      <c r="AC1119" s="302" t="s">
        <v>128</v>
      </c>
      <c r="AD1119" s="302" t="s">
        <v>22</v>
      </c>
      <c r="AE1119" s="302" t="s">
        <v>128</v>
      </c>
      <c r="AF1119" s="302" t="s">
        <v>128</v>
      </c>
      <c r="AG1119" s="302"/>
      <c r="AH1119" s="286"/>
      <c r="AI1119" s="286"/>
      <c r="AJ1119" s="342"/>
    </row>
    <row r="1120" spans="1:36" ht="31.5" customHeight="1">
      <c r="A1120" s="70" t="s">
        <v>3570</v>
      </c>
      <c r="B1120" s="74" t="s">
        <v>5</v>
      </c>
      <c r="C1120" s="74" t="s">
        <v>5</v>
      </c>
      <c r="D1120" s="75">
        <v>42160</v>
      </c>
      <c r="E1120" s="76">
        <v>0.68541666666666667</v>
      </c>
      <c r="F1120" s="75">
        <v>42129</v>
      </c>
      <c r="G1120" s="76">
        <v>0.68541666666666667</v>
      </c>
      <c r="H1120" s="76">
        <f>G1120-E1120</f>
        <v>0</v>
      </c>
      <c r="I1120" s="74">
        <v>98</v>
      </c>
      <c r="J1120" s="74" t="s">
        <v>230</v>
      </c>
      <c r="K1120" s="74" t="s">
        <v>8</v>
      </c>
      <c r="L1120" s="74" t="s">
        <v>9</v>
      </c>
      <c r="M1120" s="225" t="s">
        <v>3923</v>
      </c>
      <c r="N1120" s="226">
        <v>35</v>
      </c>
      <c r="O1120" s="225" t="s">
        <v>7</v>
      </c>
      <c r="P1120" s="225" t="s">
        <v>3666</v>
      </c>
      <c r="Q1120" s="225" t="s">
        <v>5643</v>
      </c>
      <c r="R1120" s="338"/>
      <c r="S1120" s="338">
        <v>64.900000000000006</v>
      </c>
      <c r="T1120" s="338">
        <v>64.900000000000006</v>
      </c>
      <c r="U1120" s="336" t="s">
        <v>28</v>
      </c>
      <c r="V1120" s="336" t="s">
        <v>5644</v>
      </c>
      <c r="W1120" s="336" t="s">
        <v>1686</v>
      </c>
      <c r="X1120" s="336" t="s">
        <v>411</v>
      </c>
      <c r="Y1120" s="336" t="s">
        <v>5645</v>
      </c>
      <c r="Z1120" s="336"/>
      <c r="AA1120" s="336" t="s">
        <v>5646</v>
      </c>
      <c r="AB1120" s="336"/>
      <c r="AC1120" s="336"/>
      <c r="AD1120" s="336" t="s">
        <v>42</v>
      </c>
      <c r="AE1120" s="336"/>
      <c r="AF1120" s="336"/>
      <c r="AG1120" s="336"/>
      <c r="AH1120" s="319"/>
      <c r="AI1120" s="333"/>
    </row>
    <row r="1121" spans="1:35" ht="47.25" customHeight="1">
      <c r="A1121" s="70" t="s">
        <v>2819</v>
      </c>
      <c r="B1121" s="74" t="s">
        <v>19</v>
      </c>
      <c r="C1121" s="74" t="s">
        <v>3066</v>
      </c>
      <c r="D1121" s="75">
        <v>42139</v>
      </c>
      <c r="E1121" s="76">
        <v>0.47013888888888888</v>
      </c>
      <c r="F1121" s="75">
        <v>42139</v>
      </c>
      <c r="G1121" s="76">
        <v>0.48194444444444445</v>
      </c>
      <c r="H1121" s="76">
        <v>1.1805555555555569E-2</v>
      </c>
      <c r="I1121" s="74">
        <v>40</v>
      </c>
      <c r="J1121" s="74" t="s">
        <v>150</v>
      </c>
      <c r="K1121" s="74" t="s">
        <v>20</v>
      </c>
      <c r="L1121" s="74" t="s">
        <v>16</v>
      </c>
      <c r="M1121" s="225" t="s">
        <v>3067</v>
      </c>
      <c r="N1121" s="226">
        <v>35</v>
      </c>
      <c r="O1121" s="225" t="s">
        <v>7</v>
      </c>
      <c r="P1121" s="225" t="s">
        <v>3068</v>
      </c>
      <c r="Q1121" s="225" t="s">
        <v>3069</v>
      </c>
      <c r="R1121" s="225">
        <v>15</v>
      </c>
      <c r="S1121" s="225">
        <v>5</v>
      </c>
      <c r="T1121" s="225">
        <v>20</v>
      </c>
      <c r="U1121" s="302"/>
      <c r="V1121" s="302"/>
      <c r="W1121" s="302"/>
      <c r="X1121" s="302"/>
      <c r="Y1121" s="302"/>
      <c r="Z1121" s="302"/>
      <c r="AA1121" s="302"/>
      <c r="AB1121" s="302"/>
      <c r="AC1121" s="302"/>
      <c r="AD1121" s="302" t="s">
        <v>37</v>
      </c>
      <c r="AE1121" s="302"/>
      <c r="AF1121" s="302"/>
      <c r="AG1121" s="302"/>
      <c r="AH1121" s="222"/>
      <c r="AI1121" s="229"/>
    </row>
    <row r="1122" spans="1:35" ht="63" customHeight="1">
      <c r="A1122" s="70" t="s">
        <v>3570</v>
      </c>
      <c r="B1122" s="74" t="s">
        <v>5</v>
      </c>
      <c r="C1122" s="74" t="s">
        <v>5</v>
      </c>
      <c r="D1122" s="75">
        <v>42160</v>
      </c>
      <c r="E1122" s="76">
        <v>0.72430555555555554</v>
      </c>
      <c r="F1122" s="75">
        <v>42160</v>
      </c>
      <c r="G1122" s="76">
        <v>0.75</v>
      </c>
      <c r="H1122" s="76">
        <f>G1122-E1122</f>
        <v>2.5694444444444464E-2</v>
      </c>
      <c r="I1122" s="74">
        <v>8</v>
      </c>
      <c r="J1122" s="74" t="s">
        <v>150</v>
      </c>
      <c r="K1122" s="74" t="s">
        <v>20</v>
      </c>
      <c r="L1122" s="74" t="s">
        <v>9</v>
      </c>
      <c r="M1122" s="225" t="s">
        <v>3672</v>
      </c>
      <c r="N1122" s="226" t="s">
        <v>3</v>
      </c>
      <c r="O1122" s="225" t="s">
        <v>7</v>
      </c>
      <c r="P1122" s="225" t="s">
        <v>3933</v>
      </c>
      <c r="Q1122" s="225" t="s">
        <v>5671</v>
      </c>
      <c r="R1122" s="225"/>
      <c r="S1122" s="225">
        <v>6.4</v>
      </c>
      <c r="T1122" s="225">
        <v>6.4</v>
      </c>
      <c r="U1122" s="302" t="s">
        <v>28</v>
      </c>
      <c r="V1122" s="302">
        <v>1982</v>
      </c>
      <c r="W1122" s="302" t="s">
        <v>555</v>
      </c>
      <c r="X1122" s="302" t="s">
        <v>411</v>
      </c>
      <c r="Y1122" s="302" t="s">
        <v>5672</v>
      </c>
      <c r="Z1122" s="302">
        <v>100</v>
      </c>
      <c r="AA1122" s="302" t="s">
        <v>5609</v>
      </c>
      <c r="AB1122" s="302">
        <v>1</v>
      </c>
      <c r="AC1122" s="302"/>
      <c r="AD1122" s="302" t="s">
        <v>42</v>
      </c>
      <c r="AE1122" s="302"/>
      <c r="AF1122" s="302"/>
      <c r="AG1122" s="302"/>
      <c r="AH1122" s="222"/>
      <c r="AI1122" s="229"/>
    </row>
    <row r="1123" spans="1:35" ht="204.75" customHeight="1">
      <c r="A1123" s="70" t="s">
        <v>2819</v>
      </c>
      <c r="B1123" s="74" t="s">
        <v>19</v>
      </c>
      <c r="C1123" s="74" t="s">
        <v>19</v>
      </c>
      <c r="D1123" s="75">
        <v>42139</v>
      </c>
      <c r="E1123" s="76">
        <v>0.50069444444444444</v>
      </c>
      <c r="F1123" s="75">
        <v>42139</v>
      </c>
      <c r="G1123" s="76">
        <v>0.50069444444444444</v>
      </c>
      <c r="H1123" s="76">
        <v>0</v>
      </c>
      <c r="I1123" s="74">
        <v>10</v>
      </c>
      <c r="J1123" s="74"/>
      <c r="K1123" s="74" t="s">
        <v>8</v>
      </c>
      <c r="L1123" s="74" t="s">
        <v>9</v>
      </c>
      <c r="M1123" s="225" t="s">
        <v>3090</v>
      </c>
      <c r="N1123" s="226" t="s">
        <v>3</v>
      </c>
      <c r="O1123" s="225" t="s">
        <v>7</v>
      </c>
      <c r="P1123" s="225" t="s">
        <v>3090</v>
      </c>
      <c r="Q1123" s="225" t="s">
        <v>3091</v>
      </c>
      <c r="R1123" s="225">
        <v>2</v>
      </c>
      <c r="S1123" s="225"/>
      <c r="T1123" s="225">
        <v>2</v>
      </c>
      <c r="U1123" s="302" t="s">
        <v>28</v>
      </c>
      <c r="V1123" s="302">
        <v>1970</v>
      </c>
      <c r="W1123" s="302" t="s">
        <v>1709</v>
      </c>
      <c r="X1123" s="302">
        <v>0</v>
      </c>
      <c r="Y1123" s="302">
        <v>41961</v>
      </c>
      <c r="Z1123" s="302">
        <v>100</v>
      </c>
      <c r="AA1123" s="302">
        <v>42156</v>
      </c>
      <c r="AB1123" s="302">
        <v>0</v>
      </c>
      <c r="AC1123" s="302">
        <v>41831</v>
      </c>
      <c r="AD1123" s="302" t="s">
        <v>56</v>
      </c>
      <c r="AE1123" s="302"/>
      <c r="AF1123" s="302"/>
      <c r="AG1123" s="302"/>
      <c r="AH1123" s="222"/>
      <c r="AI1123" s="229"/>
    </row>
    <row r="1124" spans="1:35" ht="157.5" customHeight="1">
      <c r="A1124" s="70" t="s">
        <v>2819</v>
      </c>
      <c r="B1124" s="74" t="s">
        <v>19</v>
      </c>
      <c r="C1124" s="74" t="s">
        <v>19</v>
      </c>
      <c r="D1124" s="75">
        <v>42139</v>
      </c>
      <c r="E1124" s="76">
        <v>0.51388888888888895</v>
      </c>
      <c r="F1124" s="75">
        <v>42139</v>
      </c>
      <c r="G1124" s="76">
        <v>0.54513888888888895</v>
      </c>
      <c r="H1124" s="76">
        <v>3.125E-2</v>
      </c>
      <c r="I1124" s="74">
        <v>11</v>
      </c>
      <c r="J1124" s="74" t="s">
        <v>180</v>
      </c>
      <c r="K1124" s="74" t="s">
        <v>14</v>
      </c>
      <c r="L1124" s="74" t="s">
        <v>4</v>
      </c>
      <c r="M1124" s="225" t="s">
        <v>2683</v>
      </c>
      <c r="N1124" s="226" t="s">
        <v>3</v>
      </c>
      <c r="O1124" s="225" t="s">
        <v>7</v>
      </c>
      <c r="P1124" s="225" t="s">
        <v>5348</v>
      </c>
      <c r="Q1124" s="225" t="s">
        <v>5349</v>
      </c>
      <c r="R1124" s="225">
        <v>17</v>
      </c>
      <c r="S1124" s="225">
        <v>10</v>
      </c>
      <c r="T1124" s="225">
        <v>27</v>
      </c>
      <c r="U1124" s="302" t="s">
        <v>28</v>
      </c>
      <c r="V1124" s="302">
        <v>1969</v>
      </c>
      <c r="W1124" s="302" t="s">
        <v>1709</v>
      </c>
      <c r="X1124" s="302">
        <v>0</v>
      </c>
      <c r="Y1124" s="302">
        <v>41464</v>
      </c>
      <c r="Z1124" s="302">
        <v>100</v>
      </c>
      <c r="AA1124" s="302">
        <v>42156</v>
      </c>
      <c r="AB1124" s="302">
        <v>0</v>
      </c>
      <c r="AC1124" s="302">
        <v>41807</v>
      </c>
      <c r="AD1124" s="302" t="s">
        <v>56</v>
      </c>
      <c r="AE1124" s="302"/>
      <c r="AF1124" s="302"/>
      <c r="AG1124" s="302"/>
      <c r="AH1124" s="222"/>
      <c r="AI1124" s="229"/>
    </row>
    <row r="1125" spans="1:35" ht="78.75" customHeight="1">
      <c r="A1125" s="70" t="s">
        <v>2819</v>
      </c>
      <c r="B1125" s="74" t="s">
        <v>19</v>
      </c>
      <c r="C1125" s="74" t="s">
        <v>2781</v>
      </c>
      <c r="D1125" s="75">
        <v>42139</v>
      </c>
      <c r="E1125" s="76">
        <v>0.51736111111111105</v>
      </c>
      <c r="F1125" s="75">
        <v>42139</v>
      </c>
      <c r="G1125" s="76">
        <v>0.51736111111111105</v>
      </c>
      <c r="H1125" s="76">
        <v>0</v>
      </c>
      <c r="I1125" s="74">
        <v>40</v>
      </c>
      <c r="J1125" s="74"/>
      <c r="K1125" s="74" t="s">
        <v>8</v>
      </c>
      <c r="L1125" s="74" t="s">
        <v>16</v>
      </c>
      <c r="M1125" s="225" t="s">
        <v>3070</v>
      </c>
      <c r="N1125" s="226">
        <v>110</v>
      </c>
      <c r="O1125" s="225" t="s">
        <v>7</v>
      </c>
      <c r="P1125" s="225" t="s">
        <v>3071</v>
      </c>
      <c r="Q1125" s="225" t="s">
        <v>3072</v>
      </c>
      <c r="R1125" s="225">
        <v>6</v>
      </c>
      <c r="S1125" s="225">
        <v>10</v>
      </c>
      <c r="T1125" s="225">
        <v>16</v>
      </c>
      <c r="U1125" s="302"/>
      <c r="V1125" s="302"/>
      <c r="W1125" s="302"/>
      <c r="X1125" s="302"/>
      <c r="Y1125" s="302"/>
      <c r="Z1125" s="302"/>
      <c r="AA1125" s="302"/>
      <c r="AB1125" s="302"/>
      <c r="AC1125" s="302"/>
      <c r="AD1125" s="302" t="s">
        <v>37</v>
      </c>
      <c r="AE1125" s="302"/>
      <c r="AF1125" s="302"/>
      <c r="AG1125" s="302"/>
      <c r="AH1125" s="222"/>
      <c r="AI1125" s="229"/>
    </row>
    <row r="1126" spans="1:35" ht="31.5" customHeight="1">
      <c r="A1126" s="70" t="s">
        <v>3570</v>
      </c>
      <c r="B1126" s="74" t="s">
        <v>5</v>
      </c>
      <c r="C1126" s="74" t="s">
        <v>5</v>
      </c>
      <c r="D1126" s="75">
        <v>42160</v>
      </c>
      <c r="E1126" s="76">
        <v>0.7319444444444444</v>
      </c>
      <c r="F1126" s="75">
        <v>42160</v>
      </c>
      <c r="G1126" s="76">
        <v>0.76041666666666663</v>
      </c>
      <c r="H1126" s="76">
        <f>G1126-E1126</f>
        <v>2.8472222222222232E-2</v>
      </c>
      <c r="I1126" s="74">
        <v>14</v>
      </c>
      <c r="J1126" s="74" t="s">
        <v>143</v>
      </c>
      <c r="K1126" s="74" t="s">
        <v>20</v>
      </c>
      <c r="L1126" s="74" t="s">
        <v>9</v>
      </c>
      <c r="M1126" s="225" t="s">
        <v>3925</v>
      </c>
      <c r="N1126" s="226" t="s">
        <v>3</v>
      </c>
      <c r="O1126" s="225" t="s">
        <v>7</v>
      </c>
      <c r="P1126" s="225" t="s">
        <v>3926</v>
      </c>
      <c r="Q1126" s="225" t="s">
        <v>5650</v>
      </c>
      <c r="R1126" s="225"/>
      <c r="S1126" s="225">
        <v>3.6</v>
      </c>
      <c r="T1126" s="225">
        <v>3.6</v>
      </c>
      <c r="U1126" s="302" t="s">
        <v>28</v>
      </c>
      <c r="V1126" s="302">
        <v>1983</v>
      </c>
      <c r="W1126" s="302" t="s">
        <v>5651</v>
      </c>
      <c r="X1126" s="302" t="s">
        <v>411</v>
      </c>
      <c r="Y1126" s="302" t="s">
        <v>5652</v>
      </c>
      <c r="Z1126" s="302">
        <v>50</v>
      </c>
      <c r="AA1126" s="302" t="s">
        <v>5653</v>
      </c>
      <c r="AB1126" s="302" t="s">
        <v>586</v>
      </c>
      <c r="AC1126" s="302" t="s">
        <v>586</v>
      </c>
      <c r="AD1126" s="302" t="s">
        <v>42</v>
      </c>
      <c r="AE1126" s="302"/>
      <c r="AF1126" s="302"/>
      <c r="AG1126" s="302"/>
      <c r="AH1126" s="222"/>
      <c r="AI1126" s="229"/>
    </row>
    <row r="1127" spans="1:35" ht="236.25" customHeight="1">
      <c r="A1127" s="70" t="s">
        <v>3570</v>
      </c>
      <c r="B1127" s="74" t="s">
        <v>5</v>
      </c>
      <c r="C1127" s="74" t="s">
        <v>5</v>
      </c>
      <c r="D1127" s="75">
        <v>42160</v>
      </c>
      <c r="E1127" s="76">
        <v>0.74236111111111114</v>
      </c>
      <c r="F1127" s="75">
        <v>42160</v>
      </c>
      <c r="G1127" s="76">
        <v>0.74236111111111114</v>
      </c>
      <c r="H1127" s="76">
        <v>0</v>
      </c>
      <c r="I1127" s="74">
        <v>17</v>
      </c>
      <c r="J1127" s="74" t="s">
        <v>143</v>
      </c>
      <c r="K1127" s="74" t="s">
        <v>8</v>
      </c>
      <c r="L1127" s="74" t="s">
        <v>9</v>
      </c>
      <c r="M1127" s="225" t="s">
        <v>3668</v>
      </c>
      <c r="N1127" s="226" t="s">
        <v>3</v>
      </c>
      <c r="O1127" s="225" t="s">
        <v>7</v>
      </c>
      <c r="P1127" s="225" t="s">
        <v>3927</v>
      </c>
      <c r="Q1127" s="225" t="s">
        <v>5654</v>
      </c>
      <c r="R1127" s="225"/>
      <c r="S1127" s="225">
        <v>7.3</v>
      </c>
      <c r="T1127" s="225">
        <v>7.3</v>
      </c>
      <c r="U1127" s="302" t="s">
        <v>28</v>
      </c>
      <c r="V1127" s="302">
        <v>1981</v>
      </c>
      <c r="W1127" s="302" t="s">
        <v>5651</v>
      </c>
      <c r="X1127" s="302" t="s">
        <v>411</v>
      </c>
      <c r="Y1127" s="302" t="s">
        <v>5655</v>
      </c>
      <c r="Z1127" s="302">
        <v>0.5</v>
      </c>
      <c r="AA1127" s="302" t="s">
        <v>5656</v>
      </c>
      <c r="AB1127" s="302" t="s">
        <v>5657</v>
      </c>
      <c r="AC1127" s="302" t="s">
        <v>586</v>
      </c>
      <c r="AD1127" s="302" t="s">
        <v>42</v>
      </c>
      <c r="AE1127" s="302"/>
      <c r="AF1127" s="302"/>
      <c r="AG1127" s="302"/>
      <c r="AH1127" s="222"/>
      <c r="AI1127" s="229"/>
    </row>
    <row r="1128" spans="1:35" ht="110.25" customHeight="1">
      <c r="A1128" s="70" t="s">
        <v>2819</v>
      </c>
      <c r="B1128" s="74" t="s">
        <v>19</v>
      </c>
      <c r="C1128" s="74" t="s">
        <v>3066</v>
      </c>
      <c r="D1128" s="75">
        <v>42139</v>
      </c>
      <c r="E1128" s="76">
        <v>0.59375</v>
      </c>
      <c r="F1128" s="75">
        <v>42139</v>
      </c>
      <c r="G1128" s="76">
        <v>0.6</v>
      </c>
      <c r="H1128" s="76">
        <v>6.2499999999999778E-3</v>
      </c>
      <c r="I1128" s="74">
        <v>2</v>
      </c>
      <c r="J1128" s="74"/>
      <c r="K1128" s="74" t="s">
        <v>20</v>
      </c>
      <c r="L1128" s="74" t="s">
        <v>16</v>
      </c>
      <c r="M1128" s="225" t="s">
        <v>3075</v>
      </c>
      <c r="N1128" s="226">
        <v>35</v>
      </c>
      <c r="O1128" s="225" t="s">
        <v>7</v>
      </c>
      <c r="P1128" s="225" t="s">
        <v>3076</v>
      </c>
      <c r="Q1128" s="225" t="s">
        <v>3069</v>
      </c>
      <c r="R1128" s="225">
        <v>2</v>
      </c>
      <c r="S1128" s="225"/>
      <c r="T1128" s="225">
        <v>2</v>
      </c>
      <c r="U1128" s="302"/>
      <c r="V1128" s="302"/>
      <c r="W1128" s="302"/>
      <c r="X1128" s="302"/>
      <c r="Y1128" s="302"/>
      <c r="Z1128" s="302"/>
      <c r="AA1128" s="302"/>
      <c r="AB1128" s="302"/>
      <c r="AC1128" s="302"/>
      <c r="AD1128" s="302" t="s">
        <v>37</v>
      </c>
      <c r="AE1128" s="302"/>
      <c r="AF1128" s="302"/>
      <c r="AG1128" s="302"/>
      <c r="AH1128" s="222"/>
      <c r="AI1128" s="229"/>
    </row>
    <row r="1129" spans="1:35" ht="78.75" customHeight="1">
      <c r="A1129" s="70" t="s">
        <v>2819</v>
      </c>
      <c r="B1129" s="74" t="s">
        <v>19</v>
      </c>
      <c r="C1129" s="74" t="s">
        <v>3066</v>
      </c>
      <c r="D1129" s="75">
        <v>42139</v>
      </c>
      <c r="E1129" s="76">
        <v>0.60069444444444442</v>
      </c>
      <c r="F1129" s="75">
        <v>42139</v>
      </c>
      <c r="G1129" s="76">
        <v>0.60138888888888886</v>
      </c>
      <c r="H1129" s="76">
        <v>6.9444444444444198E-4</v>
      </c>
      <c r="I1129" s="74">
        <v>7</v>
      </c>
      <c r="J1129" s="74"/>
      <c r="K1129" s="74" t="s">
        <v>8</v>
      </c>
      <c r="L1129" s="74" t="s">
        <v>16</v>
      </c>
      <c r="M1129" s="225" t="s">
        <v>3073</v>
      </c>
      <c r="N1129" s="226" t="s">
        <v>3</v>
      </c>
      <c r="O1129" s="225" t="s">
        <v>7</v>
      </c>
      <c r="P1129" s="225" t="s">
        <v>3074</v>
      </c>
      <c r="Q1129" s="225" t="s">
        <v>3069</v>
      </c>
      <c r="R1129" s="225">
        <v>14</v>
      </c>
      <c r="S1129" s="225"/>
      <c r="T1129" s="225">
        <v>14</v>
      </c>
      <c r="U1129" s="302"/>
      <c r="V1129" s="302"/>
      <c r="W1129" s="302"/>
      <c r="X1129" s="302"/>
      <c r="Y1129" s="302"/>
      <c r="Z1129" s="302"/>
      <c r="AA1129" s="302"/>
      <c r="AB1129" s="302"/>
      <c r="AC1129" s="302"/>
      <c r="AD1129" s="302" t="s">
        <v>37</v>
      </c>
      <c r="AE1129" s="302"/>
      <c r="AF1129" s="302"/>
      <c r="AG1129" s="302"/>
      <c r="AH1129" s="222"/>
      <c r="AI1129" s="229"/>
    </row>
    <row r="1130" spans="1:35" ht="110.25" customHeight="1">
      <c r="A1130" s="70" t="s">
        <v>3570</v>
      </c>
      <c r="B1130" s="74" t="s">
        <v>5</v>
      </c>
      <c r="C1130" s="74" t="s">
        <v>5</v>
      </c>
      <c r="D1130" s="75">
        <v>42160</v>
      </c>
      <c r="E1130" s="76">
        <v>0.7680555555555556</v>
      </c>
      <c r="F1130" s="75">
        <v>42160</v>
      </c>
      <c r="G1130" s="76">
        <v>0.7680555555555556</v>
      </c>
      <c r="H1130" s="76">
        <f>G1130-E1130</f>
        <v>0</v>
      </c>
      <c r="I1130" s="74">
        <v>50</v>
      </c>
      <c r="J1130" s="74" t="s">
        <v>150</v>
      </c>
      <c r="K1130" s="74" t="s">
        <v>8</v>
      </c>
      <c r="L1130" s="74" t="s">
        <v>9</v>
      </c>
      <c r="M1130" s="225" t="s">
        <v>3673</v>
      </c>
      <c r="N1130" s="226">
        <v>35</v>
      </c>
      <c r="O1130" s="225" t="s">
        <v>7</v>
      </c>
      <c r="P1130" s="225" t="s">
        <v>3674</v>
      </c>
      <c r="Q1130" s="225" t="s">
        <v>5673</v>
      </c>
      <c r="R1130" s="225"/>
      <c r="S1130" s="225">
        <v>19.3</v>
      </c>
      <c r="T1130" s="225">
        <v>19.3</v>
      </c>
      <c r="U1130" s="302" t="s">
        <v>28</v>
      </c>
      <c r="V1130" s="302">
        <v>1980</v>
      </c>
      <c r="W1130" s="302" t="s">
        <v>1942</v>
      </c>
      <c r="X1130" s="302" t="s">
        <v>1383</v>
      </c>
      <c r="Y1130" s="302" t="s">
        <v>5608</v>
      </c>
      <c r="Z1130" s="302">
        <v>100</v>
      </c>
      <c r="AA1130" s="302" t="s">
        <v>5609</v>
      </c>
      <c r="AB1130" s="302">
        <v>0</v>
      </c>
      <c r="AC1130" s="302"/>
      <c r="AD1130" s="302" t="s">
        <v>42</v>
      </c>
      <c r="AE1130" s="302"/>
      <c r="AF1130" s="302"/>
      <c r="AG1130" s="302"/>
      <c r="AH1130" s="222"/>
      <c r="AI1130" s="229"/>
    </row>
    <row r="1131" spans="1:35" ht="362.25" customHeight="1">
      <c r="A1131" s="70" t="s">
        <v>3570</v>
      </c>
      <c r="B1131" s="74" t="s">
        <v>5</v>
      </c>
      <c r="C1131" s="74" t="s">
        <v>5</v>
      </c>
      <c r="D1131" s="75">
        <v>42160</v>
      </c>
      <c r="E1131" s="76">
        <v>0.78888888888888886</v>
      </c>
      <c r="F1131" s="75">
        <v>42160</v>
      </c>
      <c r="G1131" s="76">
        <v>0.78888888888888886</v>
      </c>
      <c r="H1131" s="76">
        <f>G1131-E1131</f>
        <v>0</v>
      </c>
      <c r="I1131" s="74">
        <v>50</v>
      </c>
      <c r="J1131" s="74" t="s">
        <v>2556</v>
      </c>
      <c r="K1131" s="74" t="s">
        <v>8</v>
      </c>
      <c r="L1131" s="74" t="s">
        <v>9</v>
      </c>
      <c r="M1131" s="225" t="s">
        <v>3934</v>
      </c>
      <c r="N1131" s="226">
        <v>35</v>
      </c>
      <c r="O1131" s="225" t="s">
        <v>7</v>
      </c>
      <c r="P1131" s="225" t="s">
        <v>3675</v>
      </c>
      <c r="Q1131" s="225" t="s">
        <v>5674</v>
      </c>
      <c r="R1131" s="225"/>
      <c r="S1131" s="225">
        <v>40.5</v>
      </c>
      <c r="T1131" s="225">
        <v>40.5</v>
      </c>
      <c r="U1131" s="302" t="s">
        <v>28</v>
      </c>
      <c r="V1131" s="302">
        <v>1983</v>
      </c>
      <c r="W1131" s="302" t="s">
        <v>606</v>
      </c>
      <c r="X1131" s="302" t="s">
        <v>411</v>
      </c>
      <c r="Y1131" s="302" t="s">
        <v>5675</v>
      </c>
      <c r="Z1131" s="302">
        <v>100</v>
      </c>
      <c r="AA1131" s="302" t="s">
        <v>5676</v>
      </c>
      <c r="AB1131" s="302">
        <v>1</v>
      </c>
      <c r="AC1131" s="302"/>
      <c r="AD1131" s="302" t="s">
        <v>42</v>
      </c>
      <c r="AE1131" s="302"/>
      <c r="AF1131" s="302"/>
      <c r="AG1131" s="302"/>
      <c r="AH1131" s="222"/>
      <c r="AI1131" s="229"/>
    </row>
    <row r="1132" spans="1:35" ht="78.75" customHeight="1">
      <c r="A1132" s="70" t="s">
        <v>2819</v>
      </c>
      <c r="B1132" s="74" t="s">
        <v>19</v>
      </c>
      <c r="C1132" s="74" t="s">
        <v>3066</v>
      </c>
      <c r="D1132" s="75">
        <v>42139</v>
      </c>
      <c r="E1132" s="76">
        <v>0.67986111111111114</v>
      </c>
      <c r="F1132" s="75">
        <v>42139</v>
      </c>
      <c r="G1132" s="76">
        <v>0.67986111111111114</v>
      </c>
      <c r="H1132" s="76">
        <v>0</v>
      </c>
      <c r="I1132" s="74">
        <v>40</v>
      </c>
      <c r="J1132" s="74"/>
      <c r="K1132" s="74" t="s">
        <v>8</v>
      </c>
      <c r="L1132" s="74" t="s">
        <v>16</v>
      </c>
      <c r="M1132" s="225" t="s">
        <v>3077</v>
      </c>
      <c r="N1132" s="226">
        <v>35</v>
      </c>
      <c r="O1132" s="225" t="s">
        <v>7</v>
      </c>
      <c r="P1132" s="225" t="s">
        <v>3068</v>
      </c>
      <c r="Q1132" s="225" t="s">
        <v>3078</v>
      </c>
      <c r="R1132" s="225">
        <v>10</v>
      </c>
      <c r="S1132" s="225">
        <v>9</v>
      </c>
      <c r="T1132" s="225">
        <v>19</v>
      </c>
      <c r="U1132" s="302"/>
      <c r="V1132" s="302"/>
      <c r="W1132" s="302"/>
      <c r="X1132" s="302"/>
      <c r="Y1132" s="302"/>
      <c r="Z1132" s="302"/>
      <c r="AA1132" s="302"/>
      <c r="AB1132" s="302"/>
      <c r="AC1132" s="302"/>
      <c r="AD1132" s="302" t="s">
        <v>37</v>
      </c>
      <c r="AE1132" s="302"/>
      <c r="AF1132" s="302"/>
      <c r="AG1132" s="302"/>
      <c r="AH1132" s="222"/>
      <c r="AI1132" s="229"/>
    </row>
    <row r="1133" spans="1:35" ht="63" customHeight="1">
      <c r="A1133" s="70" t="s">
        <v>3570</v>
      </c>
      <c r="B1133" s="74" t="s">
        <v>5</v>
      </c>
      <c r="C1133" s="74" t="s">
        <v>5</v>
      </c>
      <c r="D1133" s="75">
        <v>42160</v>
      </c>
      <c r="E1133" s="76">
        <v>0.81388888888888899</v>
      </c>
      <c r="F1133" s="75">
        <v>42161</v>
      </c>
      <c r="G1133" s="76">
        <v>8.3333333333333329E-2</v>
      </c>
      <c r="H1133" s="76">
        <v>0.26944444444444443</v>
      </c>
      <c r="I1133" s="74">
        <v>46</v>
      </c>
      <c r="J1133" s="74" t="s">
        <v>3268</v>
      </c>
      <c r="K1133" s="74" t="s">
        <v>51</v>
      </c>
      <c r="L1133" s="74" t="s">
        <v>9</v>
      </c>
      <c r="M1133" s="225" t="s">
        <v>3935</v>
      </c>
      <c r="N1133" s="226">
        <v>35</v>
      </c>
      <c r="O1133" s="225" t="s">
        <v>13</v>
      </c>
      <c r="P1133" s="225" t="s">
        <v>3936</v>
      </c>
      <c r="Q1133" s="225" t="s">
        <v>5677</v>
      </c>
      <c r="R1133" s="225"/>
      <c r="S1133" s="225">
        <v>227.9</v>
      </c>
      <c r="T1133" s="225">
        <v>227.9</v>
      </c>
      <c r="U1133" s="302" t="s">
        <v>33</v>
      </c>
      <c r="V1133" s="302">
        <v>2012</v>
      </c>
      <c r="W1133" s="302" t="s">
        <v>5678</v>
      </c>
      <c r="X1133" s="302" t="s">
        <v>1383</v>
      </c>
      <c r="Y1133" s="302" t="s">
        <v>5679</v>
      </c>
      <c r="Z1133" s="302">
        <v>100</v>
      </c>
      <c r="AA1133" s="302" t="s">
        <v>5680</v>
      </c>
      <c r="AB1133" s="302">
        <v>0</v>
      </c>
      <c r="AC1133" s="302"/>
      <c r="AD1133" s="302" t="s">
        <v>42</v>
      </c>
      <c r="AE1133" s="302"/>
      <c r="AF1133" s="302"/>
      <c r="AG1133" s="302"/>
      <c r="AH1133" s="222"/>
      <c r="AI1133" s="229"/>
    </row>
    <row r="1134" spans="1:35" ht="63" customHeight="1">
      <c r="A1134" s="74" t="s">
        <v>3570</v>
      </c>
      <c r="B1134" s="161" t="s">
        <v>84</v>
      </c>
      <c r="C1134" s="69" t="s">
        <v>907</v>
      </c>
      <c r="D1134" s="376">
        <v>42161</v>
      </c>
      <c r="E1134" s="117">
        <v>0.89583333333333337</v>
      </c>
      <c r="F1134" s="376">
        <v>42161</v>
      </c>
      <c r="G1134" s="117">
        <v>0.97916666666666663</v>
      </c>
      <c r="H1134" s="158">
        <f>G1134-E1134</f>
        <v>8.3333333333333259E-2</v>
      </c>
      <c r="I1134" s="70">
        <v>11</v>
      </c>
      <c r="J1134" s="73"/>
      <c r="K1134" s="161" t="s">
        <v>8</v>
      </c>
      <c r="L1134" s="73" t="s">
        <v>9</v>
      </c>
      <c r="M1134" s="233" t="s">
        <v>3834</v>
      </c>
      <c r="N1134" s="219" t="s">
        <v>3</v>
      </c>
      <c r="O1134" s="233" t="s">
        <v>7</v>
      </c>
      <c r="P1134" s="233" t="s">
        <v>3834</v>
      </c>
      <c r="Q1134" s="219" t="s">
        <v>3835</v>
      </c>
      <c r="R1134" s="250">
        <v>8.1999999999999993</v>
      </c>
      <c r="S1134" s="250"/>
      <c r="T1134" s="480">
        <f>R1134+S1134</f>
        <v>8.1999999999999993</v>
      </c>
      <c r="U1134" s="445" t="s">
        <v>28</v>
      </c>
      <c r="V1134" s="273">
        <v>1990</v>
      </c>
      <c r="W1134" s="273"/>
      <c r="X1134" s="273"/>
      <c r="Y1134" s="289" t="s">
        <v>5172</v>
      </c>
      <c r="Z1134" s="273"/>
      <c r="AA1134" s="273"/>
      <c r="AB1134" s="273"/>
      <c r="AC1134" s="273"/>
      <c r="AD1134" s="273" t="s">
        <v>42</v>
      </c>
      <c r="AE1134" s="273"/>
      <c r="AF1134" s="273"/>
      <c r="AG1134" s="273" t="s">
        <v>5167</v>
      </c>
      <c r="AH1134" s="222"/>
      <c r="AI1134" s="229"/>
    </row>
    <row r="1135" spans="1:35" ht="47.25" customHeight="1">
      <c r="A1135" s="70" t="s">
        <v>2819</v>
      </c>
      <c r="B1135" s="74" t="s">
        <v>19</v>
      </c>
      <c r="C1135" s="74" t="s">
        <v>3066</v>
      </c>
      <c r="D1135" s="75">
        <v>42139</v>
      </c>
      <c r="E1135" s="76">
        <v>0.83750000000000002</v>
      </c>
      <c r="F1135" s="75">
        <v>42139</v>
      </c>
      <c r="G1135" s="76">
        <v>0.83750000000000002</v>
      </c>
      <c r="H1135" s="76">
        <v>0</v>
      </c>
      <c r="I1135" s="74">
        <v>35</v>
      </c>
      <c r="J1135" s="74"/>
      <c r="K1135" s="74"/>
      <c r="L1135" s="74" t="s">
        <v>16</v>
      </c>
      <c r="M1135" s="225" t="s">
        <v>3079</v>
      </c>
      <c r="N1135" s="226">
        <v>110</v>
      </c>
      <c r="O1135" s="225" t="s">
        <v>7</v>
      </c>
      <c r="P1135" s="225" t="s">
        <v>3080</v>
      </c>
      <c r="Q1135" s="225" t="s">
        <v>3081</v>
      </c>
      <c r="R1135" s="225">
        <v>7</v>
      </c>
      <c r="S1135" s="225"/>
      <c r="T1135" s="225">
        <v>7</v>
      </c>
      <c r="U1135" s="302"/>
      <c r="V1135" s="302"/>
      <c r="W1135" s="302"/>
      <c r="X1135" s="302"/>
      <c r="Y1135" s="302"/>
      <c r="Z1135" s="302"/>
      <c r="AA1135" s="302"/>
      <c r="AB1135" s="302"/>
      <c r="AC1135" s="302"/>
      <c r="AD1135" s="302" t="s">
        <v>37</v>
      </c>
      <c r="AE1135" s="302"/>
      <c r="AF1135" s="302"/>
      <c r="AG1135" s="302"/>
      <c r="AH1135" s="222"/>
      <c r="AI1135" s="229"/>
    </row>
    <row r="1136" spans="1:35" ht="31.5" customHeight="1">
      <c r="A1136" s="70" t="s">
        <v>2819</v>
      </c>
      <c r="B1136" s="74" t="s">
        <v>81</v>
      </c>
      <c r="C1136" s="74" t="s">
        <v>81</v>
      </c>
      <c r="D1136" s="75">
        <v>42139</v>
      </c>
      <c r="E1136" s="76">
        <v>0.48680555555555555</v>
      </c>
      <c r="F1136" s="75">
        <v>42139</v>
      </c>
      <c r="G1136" s="76">
        <v>0.50347222222222221</v>
      </c>
      <c r="H1136" s="76">
        <v>1.6666666666666666E-2</v>
      </c>
      <c r="I1136" s="74">
        <v>4</v>
      </c>
      <c r="J1136" s="74"/>
      <c r="K1136" s="74"/>
      <c r="L1136" s="74" t="s">
        <v>4</v>
      </c>
      <c r="M1136" s="225" t="s">
        <v>3104</v>
      </c>
      <c r="N1136" s="226">
        <v>0.4</v>
      </c>
      <c r="O1136" s="225" t="s">
        <v>25</v>
      </c>
      <c r="P1136" s="225" t="s">
        <v>3104</v>
      </c>
      <c r="Q1136" s="225" t="s">
        <v>7151</v>
      </c>
      <c r="R1136" s="225">
        <v>1</v>
      </c>
      <c r="S1136" s="225"/>
      <c r="T1136" s="225">
        <v>1</v>
      </c>
      <c r="U1136" s="302" t="s">
        <v>45</v>
      </c>
      <c r="V1136" s="302">
        <v>1997</v>
      </c>
      <c r="W1136" s="302" t="s">
        <v>7272</v>
      </c>
      <c r="X1136" s="302"/>
      <c r="Y1136" s="302" t="s">
        <v>7273</v>
      </c>
      <c r="Z1136" s="302">
        <v>1</v>
      </c>
      <c r="AA1136" s="302" t="s">
        <v>7274</v>
      </c>
      <c r="AB1136" s="302">
        <v>0</v>
      </c>
      <c r="AC1136" s="302">
        <v>42184</v>
      </c>
      <c r="AD1136" s="302" t="s">
        <v>17</v>
      </c>
      <c r="AE1136" s="302"/>
      <c r="AF1136" s="302"/>
      <c r="AG1136" s="302"/>
      <c r="AH1136" s="222"/>
      <c r="AI1136" s="229"/>
    </row>
    <row r="1137" spans="1:35" ht="110.25" customHeight="1">
      <c r="A1137" s="70" t="s">
        <v>12463</v>
      </c>
      <c r="B1137" s="74" t="s">
        <v>18</v>
      </c>
      <c r="C1137" s="74" t="s">
        <v>18</v>
      </c>
      <c r="D1137" s="75">
        <v>42366</v>
      </c>
      <c r="E1137" s="76">
        <v>42366.427083333336</v>
      </c>
      <c r="F1137" s="75">
        <v>42366</v>
      </c>
      <c r="G1137" s="76">
        <v>42366.565972222219</v>
      </c>
      <c r="H1137" s="76">
        <f>G1137-E1137</f>
        <v>0.13888888888322981</v>
      </c>
      <c r="I1137" s="74">
        <v>35</v>
      </c>
      <c r="J1137" s="74"/>
      <c r="K1137" s="74"/>
      <c r="L1137" s="74" t="s">
        <v>4</v>
      </c>
      <c r="M1137" s="225" t="s">
        <v>55</v>
      </c>
      <c r="N1137" s="226">
        <v>0.4</v>
      </c>
      <c r="O1137" s="225" t="s">
        <v>55</v>
      </c>
      <c r="P1137" s="225" t="s">
        <v>12877</v>
      </c>
      <c r="Q1137" s="225" t="s">
        <v>12878</v>
      </c>
      <c r="R1137" s="225">
        <v>4.7060000000000004</v>
      </c>
      <c r="S1137" s="225"/>
      <c r="T1137" s="225">
        <f>R1137+S1137</f>
        <v>4.7060000000000004</v>
      </c>
      <c r="U1137" s="302"/>
      <c r="V1137" s="302"/>
      <c r="W1137" s="302"/>
      <c r="X1137" s="302"/>
      <c r="Y1137" s="302"/>
      <c r="Z1137" s="302"/>
      <c r="AA1137" s="302"/>
      <c r="AB1137" s="302"/>
      <c r="AC1137" s="302"/>
      <c r="AD1137" s="302" t="s">
        <v>22</v>
      </c>
      <c r="AE1137" s="302"/>
      <c r="AF1137" s="302"/>
      <c r="AG1137" s="302"/>
      <c r="AH1137" s="222"/>
      <c r="AI1137" s="229"/>
    </row>
    <row r="1138" spans="1:35" ht="63" customHeight="1">
      <c r="A1138" s="70" t="s">
        <v>11517</v>
      </c>
      <c r="B1138" s="74" t="s">
        <v>138</v>
      </c>
      <c r="C1138" s="74" t="s">
        <v>138</v>
      </c>
      <c r="D1138" s="75">
        <v>42304</v>
      </c>
      <c r="E1138" s="76">
        <v>0.18611111111111112</v>
      </c>
      <c r="F1138" s="75">
        <v>42304</v>
      </c>
      <c r="G1138" s="76">
        <v>0.26527777777777778</v>
      </c>
      <c r="H1138" s="76">
        <v>7.9166666666666663E-2</v>
      </c>
      <c r="I1138" s="74">
        <v>29</v>
      </c>
      <c r="J1138" s="74" t="s">
        <v>1275</v>
      </c>
      <c r="K1138" s="74"/>
      <c r="L1138" s="74" t="s">
        <v>4</v>
      </c>
      <c r="M1138" s="225" t="s">
        <v>11993</v>
      </c>
      <c r="N1138" s="226" t="s">
        <v>3</v>
      </c>
      <c r="O1138" s="225" t="s">
        <v>32</v>
      </c>
      <c r="P1138" s="225" t="s">
        <v>9223</v>
      </c>
      <c r="Q1138" s="225" t="s">
        <v>13358</v>
      </c>
      <c r="R1138" s="225">
        <v>51</v>
      </c>
      <c r="S1138" s="225"/>
      <c r="T1138" s="225">
        <v>51</v>
      </c>
      <c r="U1138" s="302" t="s">
        <v>38</v>
      </c>
      <c r="V1138" s="302">
        <v>2015</v>
      </c>
      <c r="W1138" s="302" t="s">
        <v>13357</v>
      </c>
      <c r="X1138" s="302" t="s">
        <v>13354</v>
      </c>
      <c r="Y1138" s="302">
        <v>42167</v>
      </c>
      <c r="Z1138" s="302">
        <v>100</v>
      </c>
      <c r="AA1138" s="302">
        <v>42343</v>
      </c>
      <c r="AB1138" s="302">
        <v>0</v>
      </c>
      <c r="AC1138" s="302">
        <v>42167</v>
      </c>
      <c r="AD1138" s="302" t="s">
        <v>41</v>
      </c>
      <c r="AE1138" s="302"/>
      <c r="AF1138" s="302"/>
      <c r="AG1138" s="302"/>
      <c r="AH1138" s="222"/>
      <c r="AI1138" s="229"/>
    </row>
    <row r="1139" spans="1:35" ht="47.25" customHeight="1">
      <c r="A1139" s="69" t="s">
        <v>3570</v>
      </c>
      <c r="B1139" s="74" t="s">
        <v>1412</v>
      </c>
      <c r="C1139" s="74" t="s">
        <v>3777</v>
      </c>
      <c r="D1139" s="75">
        <v>42161</v>
      </c>
      <c r="E1139" s="76">
        <v>0.38750000000000001</v>
      </c>
      <c r="F1139" s="75">
        <v>42161</v>
      </c>
      <c r="G1139" s="76">
        <v>0.38750000000000001</v>
      </c>
      <c r="H1139" s="76">
        <v>0</v>
      </c>
      <c r="I1139" s="77">
        <v>102</v>
      </c>
      <c r="J1139" s="79" t="s">
        <v>3778</v>
      </c>
      <c r="K1139" s="77"/>
      <c r="L1139" s="80" t="s">
        <v>9</v>
      </c>
      <c r="M1139" s="228" t="s">
        <v>3779</v>
      </c>
      <c r="N1139" s="226">
        <v>110</v>
      </c>
      <c r="O1139" s="224" t="s">
        <v>7</v>
      </c>
      <c r="P1139" s="228" t="s">
        <v>3779</v>
      </c>
      <c r="Q1139" s="227" t="s">
        <v>3727</v>
      </c>
      <c r="R1139" s="223">
        <v>4</v>
      </c>
      <c r="S1139" s="223">
        <v>40</v>
      </c>
      <c r="T1139" s="223">
        <v>44</v>
      </c>
      <c r="U1139" s="286"/>
      <c r="V1139" s="286"/>
      <c r="W1139" s="286"/>
      <c r="X1139" s="286"/>
      <c r="Y1139" s="286"/>
      <c r="Z1139" s="286"/>
      <c r="AA1139" s="286"/>
      <c r="AB1139" s="286"/>
      <c r="AC1139" s="286"/>
      <c r="AD1139" s="279" t="s">
        <v>42</v>
      </c>
      <c r="AE1139" s="286"/>
      <c r="AF1139" s="286"/>
      <c r="AG1139" s="286"/>
      <c r="AH1139" s="222"/>
      <c r="AI1139" s="229"/>
    </row>
    <row r="1140" spans="1:35" ht="78.75" customHeight="1">
      <c r="A1140" s="70" t="s">
        <v>1580</v>
      </c>
      <c r="B1140" s="74" t="s">
        <v>15</v>
      </c>
      <c r="C1140" s="74" t="s">
        <v>15</v>
      </c>
      <c r="D1140" s="75">
        <v>42102</v>
      </c>
      <c r="E1140" s="76">
        <v>6.9444444444444447E-4</v>
      </c>
      <c r="F1140" s="75">
        <v>42102</v>
      </c>
      <c r="G1140" s="76">
        <v>6.9444444444444447E-4</v>
      </c>
      <c r="H1140" s="76">
        <f>(F1140+G1140)-(D1140+E1140)</f>
        <v>0</v>
      </c>
      <c r="I1140" s="74">
        <v>9</v>
      </c>
      <c r="J1140" s="74"/>
      <c r="K1140" s="74" t="s">
        <v>8</v>
      </c>
      <c r="L1140" s="74" t="s">
        <v>9</v>
      </c>
      <c r="M1140" s="225" t="s">
        <v>2524</v>
      </c>
      <c r="N1140" s="226" t="s">
        <v>3</v>
      </c>
      <c r="O1140" s="225" t="s">
        <v>7</v>
      </c>
      <c r="P1140" s="225" t="s">
        <v>2525</v>
      </c>
      <c r="Q1140" s="225" t="s">
        <v>6357</v>
      </c>
      <c r="R1140" s="225"/>
      <c r="S1140" s="225">
        <v>4.6500000000000004</v>
      </c>
      <c r="T1140" s="225">
        <f>SUM(R1140:S1140)</f>
        <v>4.6500000000000004</v>
      </c>
      <c r="U1140" s="302" t="s">
        <v>28</v>
      </c>
      <c r="V1140" s="302">
        <v>1960</v>
      </c>
      <c r="W1140" s="302" t="s">
        <v>587</v>
      </c>
      <c r="X1140" s="302"/>
      <c r="Y1140" s="302">
        <v>42102</v>
      </c>
      <c r="Z1140" s="302">
        <v>100</v>
      </c>
      <c r="AA1140" s="302" t="s">
        <v>1612</v>
      </c>
      <c r="AB1140" s="302">
        <v>0</v>
      </c>
      <c r="AC1140" s="302"/>
      <c r="AD1140" s="302" t="s">
        <v>22</v>
      </c>
      <c r="AE1140" s="302" t="s">
        <v>53</v>
      </c>
      <c r="AF1140" s="302"/>
      <c r="AG1140" s="302" t="s">
        <v>6358</v>
      </c>
      <c r="AH1140" s="222"/>
      <c r="AI1140" s="229"/>
    </row>
    <row r="1141" spans="1:35" ht="110.25" customHeight="1">
      <c r="A1141" s="70" t="s">
        <v>2819</v>
      </c>
      <c r="B1141" s="74" t="s">
        <v>58</v>
      </c>
      <c r="C1141" s="74" t="s">
        <v>2284</v>
      </c>
      <c r="D1141" s="75">
        <v>42139</v>
      </c>
      <c r="E1141" s="76">
        <v>0.15277777777777776</v>
      </c>
      <c r="F1141" s="75">
        <v>42139</v>
      </c>
      <c r="G1141" s="76">
        <v>0.15277777777777776</v>
      </c>
      <c r="H1141" s="76">
        <v>0</v>
      </c>
      <c r="I1141" s="74">
        <v>23</v>
      </c>
      <c r="J1141" s="74" t="s">
        <v>2672</v>
      </c>
      <c r="K1141" s="74" t="s">
        <v>8</v>
      </c>
      <c r="L1141" s="74" t="s">
        <v>16</v>
      </c>
      <c r="M1141" s="225" t="s">
        <v>3082</v>
      </c>
      <c r="N1141" s="226">
        <v>110</v>
      </c>
      <c r="O1141" s="225" t="s">
        <v>7</v>
      </c>
      <c r="P1141" s="225" t="s">
        <v>3083</v>
      </c>
      <c r="Q1141" s="225" t="s">
        <v>3084</v>
      </c>
      <c r="R1141" s="225"/>
      <c r="S1141" s="225">
        <v>31.2</v>
      </c>
      <c r="T1141" s="225">
        <v>31.2</v>
      </c>
      <c r="U1141" s="302"/>
      <c r="V1141" s="302"/>
      <c r="W1141" s="302"/>
      <c r="X1141" s="302"/>
      <c r="Y1141" s="302"/>
      <c r="Z1141" s="302"/>
      <c r="AA1141" s="302"/>
      <c r="AB1141" s="302"/>
      <c r="AC1141" s="302"/>
      <c r="AD1141" s="302" t="s">
        <v>37</v>
      </c>
      <c r="AE1141" s="302"/>
      <c r="AF1141" s="302"/>
      <c r="AG1141" s="302"/>
      <c r="AH1141" s="222"/>
      <c r="AI1141" s="229"/>
    </row>
    <row r="1142" spans="1:35" ht="126" customHeight="1">
      <c r="A1142" s="70" t="s">
        <v>122</v>
      </c>
      <c r="B1142" s="74" t="s">
        <v>5</v>
      </c>
      <c r="C1142" s="74" t="s">
        <v>5</v>
      </c>
      <c r="D1142" s="75">
        <v>42024</v>
      </c>
      <c r="E1142" s="76">
        <v>0.4993055555555555</v>
      </c>
      <c r="F1142" s="75">
        <v>42024</v>
      </c>
      <c r="G1142" s="76">
        <v>0.52152777777777781</v>
      </c>
      <c r="H1142" s="76">
        <f>G1142-E1142</f>
        <v>2.222222222222231E-2</v>
      </c>
      <c r="I1142" s="74">
        <v>11</v>
      </c>
      <c r="J1142" s="74" t="s">
        <v>143</v>
      </c>
      <c r="K1142" s="74" t="s">
        <v>14</v>
      </c>
      <c r="L1142" s="74" t="s">
        <v>11</v>
      </c>
      <c r="M1142" s="225" t="s">
        <v>486</v>
      </c>
      <c r="N1142" s="226" t="s">
        <v>3</v>
      </c>
      <c r="O1142" s="225" t="s">
        <v>7</v>
      </c>
      <c r="P1142" s="225" t="s">
        <v>615</v>
      </c>
      <c r="Q1142" s="225" t="s">
        <v>487</v>
      </c>
      <c r="R1142" s="225"/>
      <c r="S1142" s="225">
        <v>4.5999999999999996</v>
      </c>
      <c r="T1142" s="225">
        <v>4.5999999999999996</v>
      </c>
      <c r="U1142" s="302" t="s">
        <v>6</v>
      </c>
      <c r="V1142" s="302">
        <v>1990</v>
      </c>
      <c r="W1142" s="302" t="s">
        <v>616</v>
      </c>
      <c r="X1142" s="302" t="s">
        <v>411</v>
      </c>
      <c r="Y1142" s="302" t="s">
        <v>617</v>
      </c>
      <c r="Z1142" s="302">
        <v>100</v>
      </c>
      <c r="AA1142" s="302" t="s">
        <v>618</v>
      </c>
      <c r="AB1142" s="302" t="s">
        <v>586</v>
      </c>
      <c r="AC1142" s="302" t="s">
        <v>586</v>
      </c>
      <c r="AD1142" s="302" t="s">
        <v>22</v>
      </c>
      <c r="AE1142" s="302"/>
      <c r="AF1142" s="302"/>
      <c r="AG1142" s="302"/>
      <c r="AH1142" s="222"/>
      <c r="AI1142" s="229"/>
    </row>
    <row r="1143" spans="1:35" ht="63" customHeight="1">
      <c r="A1143" s="68" t="s">
        <v>2819</v>
      </c>
      <c r="B1143" s="92" t="s">
        <v>21</v>
      </c>
      <c r="C1143" s="92" t="s">
        <v>3133</v>
      </c>
      <c r="D1143" s="88">
        <v>42140</v>
      </c>
      <c r="E1143" s="89">
        <v>0.67013888888888884</v>
      </c>
      <c r="F1143" s="88">
        <v>42140</v>
      </c>
      <c r="G1143" s="89">
        <v>0.68958333333333333</v>
      </c>
      <c r="H1143" s="89">
        <v>1.9444444444444445E-2</v>
      </c>
      <c r="I1143" s="68">
        <v>1</v>
      </c>
      <c r="J1143" s="68"/>
      <c r="K1143" s="92"/>
      <c r="L1143" s="92" t="s">
        <v>4</v>
      </c>
      <c r="M1143" s="230" t="s">
        <v>6705</v>
      </c>
      <c r="N1143" s="221">
        <v>0.4</v>
      </c>
      <c r="O1143" s="221" t="s">
        <v>7</v>
      </c>
      <c r="P1143" s="230" t="s">
        <v>6705</v>
      </c>
      <c r="Q1143" s="221" t="s">
        <v>6706</v>
      </c>
      <c r="R1143" s="221">
        <v>0.216</v>
      </c>
      <c r="S1143" s="221">
        <v>9.1999999999999998E-2</v>
      </c>
      <c r="T1143" s="221">
        <v>0.308</v>
      </c>
      <c r="U1143" s="293" t="s">
        <v>28</v>
      </c>
      <c r="V1143" s="273" t="s">
        <v>128</v>
      </c>
      <c r="W1143" s="293" t="s">
        <v>128</v>
      </c>
      <c r="X1143" s="293" t="s">
        <v>128</v>
      </c>
      <c r="Y1143" s="269">
        <v>2015</v>
      </c>
      <c r="Z1143" s="318" t="s">
        <v>128</v>
      </c>
      <c r="AA1143" s="269">
        <v>2016</v>
      </c>
      <c r="AB1143" s="293" t="s">
        <v>128</v>
      </c>
      <c r="AC1143" s="269">
        <v>2015</v>
      </c>
      <c r="AD1143" s="293" t="s">
        <v>24</v>
      </c>
      <c r="AE1143" s="293" t="s">
        <v>52</v>
      </c>
      <c r="AF1143" s="293"/>
      <c r="AG1143" s="318"/>
      <c r="AH1143" s="222"/>
      <c r="AI1143" s="229"/>
    </row>
    <row r="1144" spans="1:35" ht="94.5" customHeight="1">
      <c r="A1144" s="70" t="s">
        <v>122</v>
      </c>
      <c r="B1144" s="74" t="s">
        <v>69</v>
      </c>
      <c r="C1144" s="74" t="s">
        <v>69</v>
      </c>
      <c r="D1144" s="75">
        <v>42019</v>
      </c>
      <c r="E1144" s="76">
        <v>0.54375000000000007</v>
      </c>
      <c r="F1144" s="75">
        <v>42019</v>
      </c>
      <c r="G1144" s="76">
        <v>0.56458333333333333</v>
      </c>
      <c r="H1144" s="76">
        <v>2.0833333333333259E-2</v>
      </c>
      <c r="I1144" s="74">
        <v>12</v>
      </c>
      <c r="J1144" s="74"/>
      <c r="K1144" s="74" t="s">
        <v>20</v>
      </c>
      <c r="L1144" s="74" t="s">
        <v>4</v>
      </c>
      <c r="M1144" s="225" t="s">
        <v>237</v>
      </c>
      <c r="N1144" s="226" t="s">
        <v>3</v>
      </c>
      <c r="O1144" s="225" t="s">
        <v>7</v>
      </c>
      <c r="P1144" s="225" t="s">
        <v>238</v>
      </c>
      <c r="Q1144" s="225" t="s">
        <v>239</v>
      </c>
      <c r="R1144" s="225">
        <v>2.863</v>
      </c>
      <c r="S1144" s="225">
        <v>1.6579999999999999</v>
      </c>
      <c r="T1144" s="225">
        <v>4.5209999999999999</v>
      </c>
      <c r="U1144" s="302" t="s">
        <v>28</v>
      </c>
      <c r="V1144" s="302">
        <v>2006</v>
      </c>
      <c r="W1144" s="302" t="s">
        <v>1358</v>
      </c>
      <c r="X1144" s="302" t="s">
        <v>724</v>
      </c>
      <c r="Y1144" s="302" t="s">
        <v>1480</v>
      </c>
      <c r="Z1144" s="302">
        <v>100</v>
      </c>
      <c r="AA1144" s="302" t="s">
        <v>1481</v>
      </c>
      <c r="AB1144" s="302">
        <v>0</v>
      </c>
      <c r="AC1144" s="302" t="s">
        <v>1480</v>
      </c>
      <c r="AD1144" s="302" t="s">
        <v>22</v>
      </c>
      <c r="AE1144" s="302" t="s">
        <v>53</v>
      </c>
      <c r="AF1144" s="302"/>
      <c r="AG1144" s="302" t="s">
        <v>239</v>
      </c>
      <c r="AH1144" s="222"/>
      <c r="AI1144" s="229"/>
    </row>
    <row r="1145" spans="1:35" ht="78.75" customHeight="1">
      <c r="A1145" s="69" t="s">
        <v>3570</v>
      </c>
      <c r="B1145" s="74" t="s">
        <v>1412</v>
      </c>
      <c r="C1145" s="74" t="s">
        <v>3777</v>
      </c>
      <c r="D1145" s="75">
        <v>42161</v>
      </c>
      <c r="E1145" s="76">
        <v>0.38750000000000001</v>
      </c>
      <c r="F1145" s="75">
        <v>42161</v>
      </c>
      <c r="G1145" s="76">
        <v>0.38750000000000001</v>
      </c>
      <c r="H1145" s="76">
        <v>0</v>
      </c>
      <c r="I1145" s="77">
        <v>33</v>
      </c>
      <c r="J1145" s="79" t="s">
        <v>2575</v>
      </c>
      <c r="K1145" s="77"/>
      <c r="L1145" s="80" t="s">
        <v>9</v>
      </c>
      <c r="M1145" s="228" t="s">
        <v>3780</v>
      </c>
      <c r="N1145" s="226">
        <v>110</v>
      </c>
      <c r="O1145" s="224" t="s">
        <v>7</v>
      </c>
      <c r="P1145" s="228" t="s">
        <v>3780</v>
      </c>
      <c r="Q1145" s="227" t="s">
        <v>3727</v>
      </c>
      <c r="R1145" s="223">
        <v>3</v>
      </c>
      <c r="S1145" s="223">
        <v>18</v>
      </c>
      <c r="T1145" s="223">
        <v>21</v>
      </c>
      <c r="U1145" s="286"/>
      <c r="V1145" s="286"/>
      <c r="W1145" s="286"/>
      <c r="X1145" s="286"/>
      <c r="Y1145" s="286"/>
      <c r="Z1145" s="286"/>
      <c r="AA1145" s="286"/>
      <c r="AB1145" s="286"/>
      <c r="AC1145" s="286"/>
      <c r="AD1145" s="279" t="s">
        <v>42</v>
      </c>
      <c r="AE1145" s="286"/>
      <c r="AF1145" s="286"/>
      <c r="AG1145" s="286"/>
      <c r="AH1145" s="222"/>
      <c r="AI1145" s="229"/>
    </row>
    <row r="1146" spans="1:35" ht="47.25" customHeight="1">
      <c r="A1146" s="69" t="s">
        <v>3570</v>
      </c>
      <c r="B1146" s="74" t="s">
        <v>1412</v>
      </c>
      <c r="C1146" s="74" t="s">
        <v>1423</v>
      </c>
      <c r="D1146" s="75">
        <v>42161</v>
      </c>
      <c r="E1146" s="76">
        <v>0.4055555555555555</v>
      </c>
      <c r="F1146" s="75">
        <v>42161</v>
      </c>
      <c r="G1146" s="76">
        <v>0.4055555555555555</v>
      </c>
      <c r="H1146" s="76">
        <v>0</v>
      </c>
      <c r="I1146" s="77">
        <v>6</v>
      </c>
      <c r="J1146" s="79" t="s">
        <v>1421</v>
      </c>
      <c r="K1146" s="77"/>
      <c r="L1146" s="80" t="s">
        <v>9</v>
      </c>
      <c r="M1146" s="228" t="s">
        <v>3746</v>
      </c>
      <c r="N1146" s="226" t="s">
        <v>3</v>
      </c>
      <c r="O1146" s="224" t="s">
        <v>7</v>
      </c>
      <c r="P1146" s="228" t="s">
        <v>3746</v>
      </c>
      <c r="Q1146" s="227" t="s">
        <v>3731</v>
      </c>
      <c r="R1146" s="223"/>
      <c r="S1146" s="223">
        <v>4</v>
      </c>
      <c r="T1146" s="223">
        <v>4</v>
      </c>
      <c r="U1146" s="286"/>
      <c r="V1146" s="286"/>
      <c r="W1146" s="286"/>
      <c r="X1146" s="286"/>
      <c r="Y1146" s="286"/>
      <c r="Z1146" s="286"/>
      <c r="AA1146" s="286"/>
      <c r="AB1146" s="286"/>
      <c r="AC1146" s="286"/>
      <c r="AD1146" s="279" t="s">
        <v>42</v>
      </c>
      <c r="AE1146" s="286"/>
      <c r="AF1146" s="286"/>
      <c r="AG1146" s="286"/>
      <c r="AH1146" s="222"/>
      <c r="AI1146" s="229"/>
    </row>
    <row r="1147" spans="1:35" ht="47.25" customHeight="1">
      <c r="A1147" s="70" t="s">
        <v>12463</v>
      </c>
      <c r="B1147" s="74" t="s">
        <v>10</v>
      </c>
      <c r="C1147" s="74" t="s">
        <v>10</v>
      </c>
      <c r="D1147" s="75">
        <v>42361</v>
      </c>
      <c r="E1147" s="76">
        <v>0.48472222222222222</v>
      </c>
      <c r="F1147" s="75">
        <v>42361</v>
      </c>
      <c r="G1147" s="76">
        <v>0.48472222222222222</v>
      </c>
      <c r="H1147" s="76">
        <v>0</v>
      </c>
      <c r="I1147" s="74">
        <v>100</v>
      </c>
      <c r="J1147" s="74" t="s">
        <v>150</v>
      </c>
      <c r="K1147" s="74"/>
      <c r="L1147" s="74" t="s">
        <v>4</v>
      </c>
      <c r="M1147" s="225" t="s">
        <v>12759</v>
      </c>
      <c r="N1147" s="226">
        <v>35</v>
      </c>
      <c r="O1147" s="225" t="s">
        <v>7</v>
      </c>
      <c r="P1147" s="225" t="s">
        <v>12760</v>
      </c>
      <c r="Q1147" s="225" t="s">
        <v>13185</v>
      </c>
      <c r="R1147" s="225">
        <v>12.7</v>
      </c>
      <c r="S1147" s="225">
        <v>32.4</v>
      </c>
      <c r="T1147" s="225">
        <v>45.1</v>
      </c>
      <c r="U1147" s="302" t="s">
        <v>28</v>
      </c>
      <c r="V1147" s="302">
        <v>1984</v>
      </c>
      <c r="W1147" s="302" t="s">
        <v>606</v>
      </c>
      <c r="X1147" s="302" t="s">
        <v>1383</v>
      </c>
      <c r="Y1147" s="302" t="s">
        <v>13186</v>
      </c>
      <c r="Z1147" s="302">
        <v>0.9</v>
      </c>
      <c r="AA1147" s="302">
        <v>2016</v>
      </c>
      <c r="AB1147" s="302">
        <v>0</v>
      </c>
      <c r="AC1147" s="302" t="s">
        <v>13187</v>
      </c>
      <c r="AD1147" s="302" t="s">
        <v>41</v>
      </c>
      <c r="AE1147" s="302"/>
      <c r="AF1147" s="302"/>
      <c r="AG1147" s="302" t="s">
        <v>10941</v>
      </c>
      <c r="AH1147" s="222"/>
      <c r="AI1147" s="229"/>
    </row>
    <row r="1148" spans="1:35" ht="299.25" customHeight="1">
      <c r="A1148" s="70" t="s">
        <v>2819</v>
      </c>
      <c r="B1148" s="74" t="s">
        <v>15</v>
      </c>
      <c r="C1148" s="74" t="s">
        <v>209</v>
      </c>
      <c r="D1148" s="75">
        <v>42140</v>
      </c>
      <c r="E1148" s="76">
        <v>0.87013888888888891</v>
      </c>
      <c r="F1148" s="75">
        <v>42140</v>
      </c>
      <c r="G1148" s="76">
        <v>0.87013888888888891</v>
      </c>
      <c r="H1148" s="76">
        <f>(F1148+G1148)-(D1148+E1148)</f>
        <v>0</v>
      </c>
      <c r="I1148" s="74">
        <v>12</v>
      </c>
      <c r="J1148" s="74" t="s">
        <v>150</v>
      </c>
      <c r="K1148" s="74" t="s">
        <v>8</v>
      </c>
      <c r="L1148" s="74" t="s">
        <v>16</v>
      </c>
      <c r="M1148" s="225" t="s">
        <v>3107</v>
      </c>
      <c r="N1148" s="226">
        <v>35</v>
      </c>
      <c r="O1148" s="225" t="s">
        <v>7</v>
      </c>
      <c r="P1148" s="225" t="s">
        <v>6456</v>
      </c>
      <c r="Q1148" s="225" t="s">
        <v>6457</v>
      </c>
      <c r="R1148" s="225"/>
      <c r="S1148" s="225">
        <v>0.9</v>
      </c>
      <c r="T1148" s="225">
        <f>SUM(R1148:S1148)</f>
        <v>0.9</v>
      </c>
      <c r="U1148" s="302" t="s">
        <v>28</v>
      </c>
      <c r="V1148" s="302"/>
      <c r="W1148" s="302"/>
      <c r="X1148" s="302"/>
      <c r="Y1148" s="302"/>
      <c r="Z1148" s="302"/>
      <c r="AA1148" s="302"/>
      <c r="AB1148" s="302"/>
      <c r="AC1148" s="302"/>
      <c r="AD1148" s="302" t="s">
        <v>37</v>
      </c>
      <c r="AE1148" s="302" t="s">
        <v>53</v>
      </c>
      <c r="AF1148" s="302"/>
      <c r="AG1148" s="302" t="s">
        <v>6444</v>
      </c>
      <c r="AH1148" s="222"/>
      <c r="AI1148" s="229"/>
    </row>
    <row r="1149" spans="1:35" ht="110.25" customHeight="1">
      <c r="A1149" s="70" t="s">
        <v>2819</v>
      </c>
      <c r="B1149" s="74" t="s">
        <v>10</v>
      </c>
      <c r="C1149" s="74" t="s">
        <v>3655</v>
      </c>
      <c r="D1149" s="75">
        <v>42140</v>
      </c>
      <c r="E1149" s="76">
        <v>0.3840277777777778</v>
      </c>
      <c r="F1149" s="75">
        <v>42140</v>
      </c>
      <c r="G1149" s="76">
        <v>0.39027777777777778</v>
      </c>
      <c r="H1149" s="76">
        <v>6.2500000000000003E-3</v>
      </c>
      <c r="I1149" s="74">
        <v>212</v>
      </c>
      <c r="J1149" s="74" t="s">
        <v>119</v>
      </c>
      <c r="K1149" s="74"/>
      <c r="L1149" s="74" t="s">
        <v>16</v>
      </c>
      <c r="M1149" s="225" t="s">
        <v>6914</v>
      </c>
      <c r="N1149" s="226">
        <v>110</v>
      </c>
      <c r="O1149" s="225" t="s">
        <v>7</v>
      </c>
      <c r="P1149" s="225" t="s">
        <v>6914</v>
      </c>
      <c r="Q1149" s="225" t="s">
        <v>6915</v>
      </c>
      <c r="R1149" s="225">
        <v>21</v>
      </c>
      <c r="S1149" s="225">
        <v>21</v>
      </c>
      <c r="T1149" s="225">
        <v>42</v>
      </c>
      <c r="U1149" s="302"/>
      <c r="V1149" s="302"/>
      <c r="W1149" s="302"/>
      <c r="X1149" s="302"/>
      <c r="Y1149" s="302"/>
      <c r="Z1149" s="302"/>
      <c r="AA1149" s="302"/>
      <c r="AB1149" s="302"/>
      <c r="AC1149" s="302"/>
      <c r="AD1149" s="302" t="s">
        <v>37</v>
      </c>
      <c r="AE1149" s="302"/>
      <c r="AF1149" s="302"/>
      <c r="AG1149" s="302" t="s">
        <v>6916</v>
      </c>
      <c r="AH1149" s="222"/>
      <c r="AI1149" s="229"/>
    </row>
    <row r="1150" spans="1:35" ht="63" customHeight="1">
      <c r="A1150" s="70" t="s">
        <v>4982</v>
      </c>
      <c r="B1150" s="74" t="s">
        <v>5</v>
      </c>
      <c r="C1150" s="74" t="s">
        <v>5</v>
      </c>
      <c r="D1150" s="75">
        <v>42203</v>
      </c>
      <c r="E1150" s="76">
        <v>0.4861111111111111</v>
      </c>
      <c r="F1150" s="75">
        <v>42203</v>
      </c>
      <c r="G1150" s="76">
        <v>0.4861111111111111</v>
      </c>
      <c r="H1150" s="76">
        <f>G1150-E1150</f>
        <v>0</v>
      </c>
      <c r="I1150" s="74">
        <v>4</v>
      </c>
      <c r="J1150" s="74"/>
      <c r="K1150" s="74"/>
      <c r="L1150" s="74" t="s">
        <v>11</v>
      </c>
      <c r="M1150" s="225" t="s">
        <v>10301</v>
      </c>
      <c r="N1150" s="226">
        <v>0.4</v>
      </c>
      <c r="O1150" s="225" t="s">
        <v>2</v>
      </c>
      <c r="P1150" s="225" t="s">
        <v>10302</v>
      </c>
      <c r="Q1150" s="225" t="s">
        <v>10303</v>
      </c>
      <c r="R1150" s="225"/>
      <c r="S1150" s="225">
        <v>4.5</v>
      </c>
      <c r="T1150" s="225">
        <v>4.5</v>
      </c>
      <c r="U1150" s="302" t="s">
        <v>1</v>
      </c>
      <c r="V1150" s="302"/>
      <c r="W1150" s="302"/>
      <c r="X1150" s="302"/>
      <c r="Y1150" s="302"/>
      <c r="Z1150" s="302"/>
      <c r="AA1150" s="302"/>
      <c r="AB1150" s="302"/>
      <c r="AC1150" s="302"/>
      <c r="AD1150" s="302" t="s">
        <v>22</v>
      </c>
      <c r="AE1150" s="302"/>
      <c r="AF1150" s="302"/>
      <c r="AG1150" s="302"/>
      <c r="AH1150" s="222"/>
      <c r="AI1150" s="229"/>
    </row>
    <row r="1151" spans="1:35" ht="141.75" customHeight="1">
      <c r="A1151" s="70" t="s">
        <v>11517</v>
      </c>
      <c r="B1151" s="69" t="s">
        <v>132</v>
      </c>
      <c r="C1151" s="70" t="s">
        <v>26</v>
      </c>
      <c r="D1151" s="86">
        <v>42284</v>
      </c>
      <c r="E1151" s="118">
        <v>0.86597222222222225</v>
      </c>
      <c r="F1151" s="86">
        <v>42284</v>
      </c>
      <c r="G1151" s="118">
        <v>0.86597222222222225</v>
      </c>
      <c r="H1151" s="118">
        <v>0</v>
      </c>
      <c r="I1151" s="70">
        <v>52</v>
      </c>
      <c r="J1151" s="70"/>
      <c r="K1151" s="70"/>
      <c r="L1151" s="70" t="s">
        <v>4</v>
      </c>
      <c r="M1151" s="220" t="s">
        <v>3504</v>
      </c>
      <c r="N1151" s="220">
        <v>35</v>
      </c>
      <c r="O1151" s="220" t="s">
        <v>7</v>
      </c>
      <c r="P1151" s="220" t="s">
        <v>11758</v>
      </c>
      <c r="Q1151" s="219" t="s">
        <v>11759</v>
      </c>
      <c r="R1151" s="456">
        <v>4.5</v>
      </c>
      <c r="S1151" s="456"/>
      <c r="T1151" s="456">
        <v>4.5</v>
      </c>
      <c r="U1151" s="274" t="s">
        <v>28</v>
      </c>
      <c r="V1151" s="274">
        <v>2012</v>
      </c>
      <c r="W1151" s="273" t="s">
        <v>7</v>
      </c>
      <c r="X1151" s="273"/>
      <c r="Y1151" s="289">
        <v>42061</v>
      </c>
      <c r="Z1151" s="273">
        <v>100</v>
      </c>
      <c r="AA1151" s="273">
        <v>2016</v>
      </c>
      <c r="AB1151" s="273">
        <v>0</v>
      </c>
      <c r="AC1151" s="273">
        <v>0</v>
      </c>
      <c r="AD1151" s="274" t="s">
        <v>22</v>
      </c>
      <c r="AE1151" s="279"/>
      <c r="AF1151" s="279"/>
      <c r="AG1151" s="305"/>
      <c r="AH1151" s="222"/>
      <c r="AI1151" s="229"/>
    </row>
    <row r="1152" spans="1:35" ht="110.25" customHeight="1">
      <c r="A1152" s="69" t="s">
        <v>3570</v>
      </c>
      <c r="B1152" s="74" t="s">
        <v>1412</v>
      </c>
      <c r="C1152" s="74" t="s">
        <v>1423</v>
      </c>
      <c r="D1152" s="75">
        <v>42161</v>
      </c>
      <c r="E1152" s="76">
        <v>0.4055555555555555</v>
      </c>
      <c r="F1152" s="75">
        <v>42161</v>
      </c>
      <c r="G1152" s="76">
        <v>0.4055555555555555</v>
      </c>
      <c r="H1152" s="76">
        <v>0</v>
      </c>
      <c r="I1152" s="77">
        <v>4</v>
      </c>
      <c r="J1152" s="79" t="s">
        <v>1421</v>
      </c>
      <c r="K1152" s="77"/>
      <c r="L1152" s="80" t="s">
        <v>9</v>
      </c>
      <c r="M1152" s="228" t="s">
        <v>3745</v>
      </c>
      <c r="N1152" s="226" t="s">
        <v>3</v>
      </c>
      <c r="O1152" s="224" t="s">
        <v>7</v>
      </c>
      <c r="P1152" s="228" t="s">
        <v>3745</v>
      </c>
      <c r="Q1152" s="227" t="s">
        <v>3731</v>
      </c>
      <c r="R1152" s="223"/>
      <c r="S1152" s="223">
        <v>1</v>
      </c>
      <c r="T1152" s="223">
        <v>1</v>
      </c>
      <c r="U1152" s="286"/>
      <c r="V1152" s="286"/>
      <c r="W1152" s="286"/>
      <c r="X1152" s="286"/>
      <c r="Y1152" s="286"/>
      <c r="Z1152" s="286"/>
      <c r="AA1152" s="286"/>
      <c r="AB1152" s="286"/>
      <c r="AC1152" s="286"/>
      <c r="AD1152" s="279" t="s">
        <v>42</v>
      </c>
      <c r="AE1152" s="286"/>
      <c r="AF1152" s="286"/>
      <c r="AG1152" s="286"/>
      <c r="AH1152" s="222"/>
      <c r="AI1152" s="229"/>
    </row>
    <row r="1153" spans="1:35" ht="78.75" customHeight="1">
      <c r="A1153" s="70" t="s">
        <v>2819</v>
      </c>
      <c r="B1153" s="74" t="s">
        <v>19</v>
      </c>
      <c r="C1153" s="74" t="s">
        <v>3066</v>
      </c>
      <c r="D1153" s="75">
        <v>42141</v>
      </c>
      <c r="E1153" s="76">
        <v>0.60416666666666663</v>
      </c>
      <c r="F1153" s="75">
        <v>42141</v>
      </c>
      <c r="G1153" s="76">
        <v>0.60486111111111118</v>
      </c>
      <c r="H1153" s="76">
        <v>6.94444444444553E-4</v>
      </c>
      <c r="I1153" s="74">
        <v>7</v>
      </c>
      <c r="J1153" s="74" t="s">
        <v>150</v>
      </c>
      <c r="K1153" s="74" t="s">
        <v>8</v>
      </c>
      <c r="L1153" s="74" t="s">
        <v>16</v>
      </c>
      <c r="M1153" s="225" t="s">
        <v>3113</v>
      </c>
      <c r="N1153" s="226" t="s">
        <v>3</v>
      </c>
      <c r="O1153" s="225" t="s">
        <v>7</v>
      </c>
      <c r="P1153" s="225" t="s">
        <v>3114</v>
      </c>
      <c r="Q1153" s="225" t="s">
        <v>3115</v>
      </c>
      <c r="R1153" s="225">
        <v>8</v>
      </c>
      <c r="S1153" s="225">
        <v>19</v>
      </c>
      <c r="T1153" s="225">
        <v>27</v>
      </c>
      <c r="U1153" s="302"/>
      <c r="V1153" s="302"/>
      <c r="W1153" s="302"/>
      <c r="X1153" s="302"/>
      <c r="Y1153" s="302"/>
      <c r="Z1153" s="302"/>
      <c r="AA1153" s="302"/>
      <c r="AB1153" s="302"/>
      <c r="AC1153" s="302"/>
      <c r="AD1153" s="302" t="s">
        <v>37</v>
      </c>
      <c r="AE1153" s="302"/>
      <c r="AF1153" s="302"/>
      <c r="AG1153" s="302"/>
      <c r="AH1153" s="222"/>
      <c r="AI1153" s="229"/>
    </row>
    <row r="1154" spans="1:35" ht="63" customHeight="1">
      <c r="A1154" s="70" t="s">
        <v>2819</v>
      </c>
      <c r="B1154" s="74" t="s">
        <v>18</v>
      </c>
      <c r="C1154" s="74" t="s">
        <v>18</v>
      </c>
      <c r="D1154" s="75">
        <v>42141</v>
      </c>
      <c r="E1154" s="76">
        <v>42141.833333333336</v>
      </c>
      <c r="F1154" s="75">
        <v>42141</v>
      </c>
      <c r="G1154" s="76">
        <v>42141.9375</v>
      </c>
      <c r="H1154" s="76">
        <f>G1154-E1154</f>
        <v>0.10416666666424135</v>
      </c>
      <c r="I1154" s="74">
        <v>6</v>
      </c>
      <c r="J1154" s="74"/>
      <c r="K1154" s="74"/>
      <c r="L1154" s="74" t="s">
        <v>4</v>
      </c>
      <c r="M1154" s="225" t="s">
        <v>7</v>
      </c>
      <c r="N1154" s="226">
        <v>0.4</v>
      </c>
      <c r="O1154" s="225" t="s">
        <v>7</v>
      </c>
      <c r="P1154" s="225" t="s">
        <v>7070</v>
      </c>
      <c r="Q1154" s="225" t="s">
        <v>7071</v>
      </c>
      <c r="R1154" s="225">
        <v>0.5</v>
      </c>
      <c r="S1154" s="225">
        <f>0.6+0.5</f>
        <v>1.1000000000000001</v>
      </c>
      <c r="T1154" s="225">
        <f>R1154+S1154</f>
        <v>1.6</v>
      </c>
      <c r="U1154" s="302"/>
      <c r="V1154" s="302"/>
      <c r="W1154" s="302"/>
      <c r="X1154" s="302"/>
      <c r="Y1154" s="302"/>
      <c r="Z1154" s="302"/>
      <c r="AA1154" s="302"/>
      <c r="AB1154" s="302"/>
      <c r="AC1154" s="302"/>
      <c r="AD1154" s="302" t="s">
        <v>0</v>
      </c>
      <c r="AE1154" s="302"/>
      <c r="AF1154" s="302"/>
      <c r="AG1154" s="302"/>
      <c r="AH1154" s="222"/>
      <c r="AI1154" s="229"/>
    </row>
    <row r="1155" spans="1:35" ht="47.25" customHeight="1">
      <c r="A1155" s="70" t="s">
        <v>2819</v>
      </c>
      <c r="B1155" s="74" t="s">
        <v>5</v>
      </c>
      <c r="C1155" s="74" t="s">
        <v>5</v>
      </c>
      <c r="D1155" s="75">
        <v>42141</v>
      </c>
      <c r="E1155" s="76">
        <v>0.49513888888888885</v>
      </c>
      <c r="F1155" s="75">
        <v>42141</v>
      </c>
      <c r="G1155" s="76">
        <v>0.52777777777777779</v>
      </c>
      <c r="H1155" s="76">
        <f>G1155-E1155</f>
        <v>3.2638888888888939E-2</v>
      </c>
      <c r="I1155" s="74">
        <v>5</v>
      </c>
      <c r="J1155" s="74" t="s">
        <v>150</v>
      </c>
      <c r="K1155" s="74" t="s">
        <v>20</v>
      </c>
      <c r="L1155" s="74" t="s">
        <v>4</v>
      </c>
      <c r="M1155" s="225" t="s">
        <v>3120</v>
      </c>
      <c r="N1155" s="226" t="s">
        <v>3</v>
      </c>
      <c r="O1155" s="225" t="s">
        <v>25</v>
      </c>
      <c r="P1155" s="225" t="s">
        <v>3121</v>
      </c>
      <c r="Q1155" s="225" t="s">
        <v>6254</v>
      </c>
      <c r="R1155" s="225"/>
      <c r="S1155" s="225">
        <v>3</v>
      </c>
      <c r="T1155" s="225">
        <v>3</v>
      </c>
      <c r="U1155" s="302" t="s">
        <v>44</v>
      </c>
      <c r="V1155" s="302">
        <v>1988</v>
      </c>
      <c r="W1155" s="302" t="s">
        <v>6255</v>
      </c>
      <c r="X1155" s="302" t="s">
        <v>6256</v>
      </c>
      <c r="Y1155" s="302" t="s">
        <v>6257</v>
      </c>
      <c r="Z1155" s="302">
        <v>100</v>
      </c>
      <c r="AA1155" s="302" t="s">
        <v>6258</v>
      </c>
      <c r="AB1155" s="302" t="s">
        <v>6259</v>
      </c>
      <c r="AC1155" s="302">
        <v>41907</v>
      </c>
      <c r="AD1155" s="302" t="s">
        <v>0</v>
      </c>
      <c r="AE1155" s="302"/>
      <c r="AF1155" s="302"/>
      <c r="AG1155" s="302"/>
      <c r="AH1155" s="222"/>
      <c r="AI1155" s="229"/>
    </row>
    <row r="1156" spans="1:35" ht="78.75" customHeight="1">
      <c r="A1156" s="69" t="s">
        <v>7992</v>
      </c>
      <c r="B1156" s="69" t="s">
        <v>132</v>
      </c>
      <c r="C1156" s="70" t="s">
        <v>26</v>
      </c>
      <c r="D1156" s="86">
        <v>42227</v>
      </c>
      <c r="E1156" s="118">
        <v>0.55138888888888882</v>
      </c>
      <c r="F1156" s="86">
        <v>42227</v>
      </c>
      <c r="G1156" s="118">
        <v>0.55138888888888882</v>
      </c>
      <c r="H1156" s="70">
        <v>0</v>
      </c>
      <c r="I1156" s="70">
        <v>10</v>
      </c>
      <c r="J1156" s="70"/>
      <c r="K1156" s="70"/>
      <c r="L1156" s="70" t="s">
        <v>4</v>
      </c>
      <c r="M1156" s="220" t="s">
        <v>7363</v>
      </c>
      <c r="N1156" s="219">
        <v>35</v>
      </c>
      <c r="O1156" s="220" t="s">
        <v>13</v>
      </c>
      <c r="P1156" s="220" t="s">
        <v>8283</v>
      </c>
      <c r="Q1156" s="221" t="s">
        <v>8284</v>
      </c>
      <c r="R1156" s="467">
        <v>0.35</v>
      </c>
      <c r="S1156" s="467">
        <v>4.1420000000000003</v>
      </c>
      <c r="T1156" s="473">
        <v>4.492</v>
      </c>
      <c r="U1156" s="279" t="s">
        <v>28</v>
      </c>
      <c r="V1156" s="279">
        <v>1986</v>
      </c>
      <c r="W1156" s="279"/>
      <c r="X1156" s="279"/>
      <c r="Y1156" s="296">
        <v>42125</v>
      </c>
      <c r="Z1156" s="279">
        <v>100</v>
      </c>
      <c r="AA1156" s="279">
        <v>2016</v>
      </c>
      <c r="AB1156" s="279">
        <v>0</v>
      </c>
      <c r="AC1156" s="279"/>
      <c r="AD1156" s="279" t="s">
        <v>22</v>
      </c>
      <c r="AE1156" s="279"/>
      <c r="AF1156" s="279"/>
      <c r="AG1156" s="290"/>
      <c r="AH1156" s="222"/>
      <c r="AI1156" s="229"/>
    </row>
    <row r="1157" spans="1:35" ht="78.75" customHeight="1">
      <c r="A1157" s="70" t="s">
        <v>2819</v>
      </c>
      <c r="B1157" s="74" t="s">
        <v>19</v>
      </c>
      <c r="C1157" s="74" t="s">
        <v>209</v>
      </c>
      <c r="D1157" s="75">
        <v>42142</v>
      </c>
      <c r="E1157" s="76">
        <v>0.43333333333333335</v>
      </c>
      <c r="F1157" s="75">
        <v>42142</v>
      </c>
      <c r="G1157" s="76">
        <v>0.67708333333333337</v>
      </c>
      <c r="H1157" s="76">
        <f>G1157-E1157</f>
        <v>0.24375000000000002</v>
      </c>
      <c r="I1157" s="74">
        <v>1</v>
      </c>
      <c r="J1157" s="74"/>
      <c r="K1157" s="74"/>
      <c r="L1157" s="74" t="s">
        <v>16</v>
      </c>
      <c r="M1157" s="225" t="s">
        <v>270</v>
      </c>
      <c r="N1157" s="226" t="s">
        <v>3</v>
      </c>
      <c r="O1157" s="225" t="s">
        <v>7</v>
      </c>
      <c r="P1157" s="225" t="s">
        <v>3164</v>
      </c>
      <c r="Q1157" s="225" t="s">
        <v>3165</v>
      </c>
      <c r="R1157" s="225">
        <v>1</v>
      </c>
      <c r="S1157" s="225"/>
      <c r="T1157" s="225">
        <f>R1157+S1157</f>
        <v>1</v>
      </c>
      <c r="U1157" s="302"/>
      <c r="V1157" s="302"/>
      <c r="W1157" s="302"/>
      <c r="X1157" s="302"/>
      <c r="Y1157" s="302"/>
      <c r="Z1157" s="302"/>
      <c r="AA1157" s="302"/>
      <c r="AB1157" s="302"/>
      <c r="AC1157" s="302"/>
      <c r="AD1157" s="302" t="s">
        <v>37</v>
      </c>
      <c r="AE1157" s="302"/>
      <c r="AF1157" s="302"/>
      <c r="AG1157" s="302"/>
      <c r="AH1157" s="222"/>
      <c r="AI1157" s="229"/>
    </row>
    <row r="1158" spans="1:35" ht="63" customHeight="1">
      <c r="A1158" s="70" t="s">
        <v>2819</v>
      </c>
      <c r="B1158" s="74" t="s">
        <v>19</v>
      </c>
      <c r="C1158" s="74" t="s">
        <v>209</v>
      </c>
      <c r="D1158" s="75">
        <v>42142</v>
      </c>
      <c r="E1158" s="76">
        <v>0.45833333333333331</v>
      </c>
      <c r="F1158" s="75">
        <v>42142</v>
      </c>
      <c r="G1158" s="76">
        <v>0.52916666666666667</v>
      </c>
      <c r="H1158" s="76">
        <f>G1158-E1158</f>
        <v>7.0833333333333359E-2</v>
      </c>
      <c r="I1158" s="74">
        <v>8</v>
      </c>
      <c r="J1158" s="74"/>
      <c r="K1158" s="74"/>
      <c r="L1158" s="74" t="s">
        <v>16</v>
      </c>
      <c r="M1158" s="225" t="s">
        <v>175</v>
      </c>
      <c r="N1158" s="226" t="s">
        <v>3</v>
      </c>
      <c r="O1158" s="225" t="s">
        <v>7</v>
      </c>
      <c r="P1158" s="225" t="s">
        <v>1833</v>
      </c>
      <c r="Q1158" s="225" t="s">
        <v>3166</v>
      </c>
      <c r="R1158" s="225">
        <v>44</v>
      </c>
      <c r="S1158" s="225">
        <v>1</v>
      </c>
      <c r="T1158" s="225">
        <f>R1158+S1158</f>
        <v>45</v>
      </c>
      <c r="U1158" s="302"/>
      <c r="V1158" s="302"/>
      <c r="W1158" s="302"/>
      <c r="X1158" s="302"/>
      <c r="Y1158" s="302"/>
      <c r="Z1158" s="302"/>
      <c r="AA1158" s="302"/>
      <c r="AB1158" s="302"/>
      <c r="AC1158" s="302"/>
      <c r="AD1158" s="302" t="s">
        <v>37</v>
      </c>
      <c r="AE1158" s="302"/>
      <c r="AF1158" s="302"/>
      <c r="AG1158" s="302"/>
      <c r="AH1158" s="222"/>
      <c r="AI1158" s="229"/>
    </row>
    <row r="1159" spans="1:35" ht="178.15" customHeight="1">
      <c r="A1159" s="70" t="s">
        <v>2819</v>
      </c>
      <c r="B1159" s="74" t="s">
        <v>18</v>
      </c>
      <c r="C1159" s="74" t="s">
        <v>18</v>
      </c>
      <c r="D1159" s="75">
        <v>42142</v>
      </c>
      <c r="E1159" s="76">
        <v>42142.416666666664</v>
      </c>
      <c r="F1159" s="75">
        <v>42142</v>
      </c>
      <c r="G1159" s="76">
        <v>42142.625</v>
      </c>
      <c r="H1159" s="76">
        <f>G1159-E1159</f>
        <v>0.20833333333575865</v>
      </c>
      <c r="I1159" s="74">
        <v>1</v>
      </c>
      <c r="J1159" s="74"/>
      <c r="K1159" s="74"/>
      <c r="L1159" s="74" t="s">
        <v>4</v>
      </c>
      <c r="M1159" s="225" t="s">
        <v>48</v>
      </c>
      <c r="N1159" s="226">
        <v>0.4</v>
      </c>
      <c r="O1159" s="225" t="s">
        <v>48</v>
      </c>
      <c r="P1159" s="225" t="s">
        <v>3195</v>
      </c>
      <c r="Q1159" s="225" t="s">
        <v>3196</v>
      </c>
      <c r="R1159" s="225">
        <v>0.2</v>
      </c>
      <c r="S1159" s="225"/>
      <c r="T1159" s="225">
        <f>R1159+S1159</f>
        <v>0.2</v>
      </c>
      <c r="U1159" s="302"/>
      <c r="V1159" s="302"/>
      <c r="W1159" s="302"/>
      <c r="X1159" s="302"/>
      <c r="Y1159" s="302"/>
      <c r="Z1159" s="302"/>
      <c r="AA1159" s="302"/>
      <c r="AB1159" s="302"/>
      <c r="AC1159" s="302"/>
      <c r="AD1159" s="302" t="s">
        <v>0</v>
      </c>
      <c r="AE1159" s="302"/>
      <c r="AF1159" s="302"/>
      <c r="AG1159" s="302"/>
      <c r="AH1159" s="222"/>
      <c r="AI1159" s="229"/>
    </row>
    <row r="1160" spans="1:35" ht="47.25" customHeight="1">
      <c r="A1160" s="70" t="s">
        <v>2819</v>
      </c>
      <c r="B1160" s="74" t="s">
        <v>18</v>
      </c>
      <c r="C1160" s="74" t="s">
        <v>18</v>
      </c>
      <c r="D1160" s="75">
        <v>42142</v>
      </c>
      <c r="E1160" s="76">
        <v>42142.583333333336</v>
      </c>
      <c r="F1160" s="75">
        <v>42142</v>
      </c>
      <c r="G1160" s="76">
        <v>42142.614583333336</v>
      </c>
      <c r="H1160" s="76">
        <f>G1160-E1160</f>
        <v>3.125E-2</v>
      </c>
      <c r="I1160" s="74">
        <v>5</v>
      </c>
      <c r="J1160" s="74"/>
      <c r="K1160" s="74"/>
      <c r="L1160" s="74" t="s">
        <v>4</v>
      </c>
      <c r="M1160" s="225" t="s">
        <v>7</v>
      </c>
      <c r="N1160" s="226">
        <v>0.4</v>
      </c>
      <c r="O1160" s="225" t="s">
        <v>7</v>
      </c>
      <c r="P1160" s="225" t="s">
        <v>3197</v>
      </c>
      <c r="Q1160" s="225" t="s">
        <v>3198</v>
      </c>
      <c r="R1160" s="225">
        <v>0.1</v>
      </c>
      <c r="S1160" s="225"/>
      <c r="T1160" s="225">
        <f>R1160+S1160</f>
        <v>0.1</v>
      </c>
      <c r="U1160" s="302"/>
      <c r="V1160" s="302"/>
      <c r="W1160" s="302"/>
      <c r="X1160" s="302"/>
      <c r="Y1160" s="302"/>
      <c r="Z1160" s="302"/>
      <c r="AA1160" s="302"/>
      <c r="AB1160" s="302"/>
      <c r="AC1160" s="302"/>
      <c r="AD1160" s="302" t="s">
        <v>0</v>
      </c>
      <c r="AE1160" s="302"/>
      <c r="AF1160" s="302"/>
      <c r="AG1160" s="302"/>
      <c r="AH1160" s="222"/>
      <c r="AI1160" s="229"/>
    </row>
    <row r="1161" spans="1:35" ht="63" customHeight="1">
      <c r="A1161" s="70" t="s">
        <v>2819</v>
      </c>
      <c r="B1161" s="74" t="s">
        <v>58</v>
      </c>
      <c r="C1161" s="74" t="s">
        <v>197</v>
      </c>
      <c r="D1161" s="75">
        <v>42142</v>
      </c>
      <c r="E1161" s="76">
        <v>0.25069444444444444</v>
      </c>
      <c r="F1161" s="75">
        <v>42142</v>
      </c>
      <c r="G1161" s="76">
        <v>0.25069444444444444</v>
      </c>
      <c r="H1161" s="76">
        <v>0</v>
      </c>
      <c r="I1161" s="74">
        <v>37</v>
      </c>
      <c r="J1161" s="74" t="s">
        <v>3228</v>
      </c>
      <c r="K1161" s="74" t="s">
        <v>8</v>
      </c>
      <c r="L1161" s="74" t="s">
        <v>9</v>
      </c>
      <c r="M1161" s="225" t="s">
        <v>3229</v>
      </c>
      <c r="N1161" s="226">
        <v>110</v>
      </c>
      <c r="O1161" s="225" t="s">
        <v>7</v>
      </c>
      <c r="P1161" s="225" t="s">
        <v>3229</v>
      </c>
      <c r="Q1161" s="225" t="s">
        <v>3230</v>
      </c>
      <c r="R1161" s="225">
        <v>1.3</v>
      </c>
      <c r="S1161" s="225">
        <v>7.3</v>
      </c>
      <c r="T1161" s="225">
        <v>8.6</v>
      </c>
      <c r="U1161" s="302" t="s">
        <v>28</v>
      </c>
      <c r="V1161" s="302">
        <v>1996</v>
      </c>
      <c r="W1161" s="302" t="s">
        <v>1955</v>
      </c>
      <c r="X1161" s="302" t="s">
        <v>724</v>
      </c>
      <c r="Y1161" s="302">
        <v>41886</v>
      </c>
      <c r="Z1161" s="302">
        <v>100</v>
      </c>
      <c r="AA1161" s="302">
        <v>42173</v>
      </c>
      <c r="AB1161" s="302">
        <v>0</v>
      </c>
      <c r="AC1161" s="302">
        <v>41886</v>
      </c>
      <c r="AD1161" s="302" t="s">
        <v>30</v>
      </c>
      <c r="AE1161" s="302"/>
      <c r="AF1161" s="302"/>
      <c r="AG1161" s="302"/>
      <c r="AH1161" s="222"/>
      <c r="AI1161" s="229"/>
    </row>
    <row r="1162" spans="1:35" ht="63" customHeight="1">
      <c r="A1162" s="70" t="s">
        <v>3570</v>
      </c>
      <c r="B1162" s="74" t="s">
        <v>5</v>
      </c>
      <c r="C1162" s="74" t="s">
        <v>5</v>
      </c>
      <c r="D1162" s="75">
        <v>42173</v>
      </c>
      <c r="E1162" s="76">
        <v>0.63472222222222219</v>
      </c>
      <c r="F1162" s="75">
        <v>42173</v>
      </c>
      <c r="G1162" s="76">
        <v>0.66041666666666665</v>
      </c>
      <c r="H1162" s="76">
        <v>2.5694444444444464E-2</v>
      </c>
      <c r="I1162" s="74">
        <v>4</v>
      </c>
      <c r="J1162" s="74" t="s">
        <v>143</v>
      </c>
      <c r="K1162" s="74"/>
      <c r="L1162" s="74" t="s">
        <v>4</v>
      </c>
      <c r="M1162" s="225" t="s">
        <v>5844</v>
      </c>
      <c r="N1162" s="226">
        <v>0.4</v>
      </c>
      <c r="O1162" s="225" t="s">
        <v>25</v>
      </c>
      <c r="P1162" s="225" t="s">
        <v>5844</v>
      </c>
      <c r="Q1162" s="225" t="s">
        <v>5818</v>
      </c>
      <c r="R1162" s="225">
        <v>4.4000000000000004</v>
      </c>
      <c r="S1162" s="225"/>
      <c r="T1162" s="225">
        <v>4.4000000000000004</v>
      </c>
      <c r="U1162" s="302" t="s">
        <v>1</v>
      </c>
      <c r="V1162" s="302">
        <v>41716</v>
      </c>
      <c r="W1162" s="302" t="s">
        <v>5819</v>
      </c>
      <c r="X1162" s="302" t="s">
        <v>5820</v>
      </c>
      <c r="Y1162" s="302" t="s">
        <v>5821</v>
      </c>
      <c r="Z1162" s="302">
        <v>100</v>
      </c>
      <c r="AA1162" s="302" t="s">
        <v>5822</v>
      </c>
      <c r="AB1162" s="302">
        <v>1</v>
      </c>
      <c r="AC1162" s="302"/>
      <c r="AD1162" s="302" t="s">
        <v>22</v>
      </c>
      <c r="AE1162" s="302"/>
      <c r="AF1162" s="302"/>
      <c r="AG1162" s="302"/>
      <c r="AH1162" s="222"/>
      <c r="AI1162" s="229"/>
    </row>
    <row r="1163" spans="1:35" ht="63" customHeight="1">
      <c r="A1163" s="74" t="s">
        <v>2819</v>
      </c>
      <c r="B1163" s="74" t="s">
        <v>132</v>
      </c>
      <c r="C1163" s="74" t="s">
        <v>26</v>
      </c>
      <c r="D1163" s="75">
        <v>42143</v>
      </c>
      <c r="E1163" s="76">
        <v>0.15972222222222224</v>
      </c>
      <c r="F1163" s="75">
        <v>42143</v>
      </c>
      <c r="G1163" s="76">
        <v>0.1875</v>
      </c>
      <c r="H1163" s="76">
        <v>2.7777777777777776E-2</v>
      </c>
      <c r="I1163" s="77">
        <v>23</v>
      </c>
      <c r="J1163" s="79" t="s">
        <v>143</v>
      </c>
      <c r="K1163" s="77" t="s">
        <v>20</v>
      </c>
      <c r="L1163" s="80" t="s">
        <v>4</v>
      </c>
      <c r="M1163" s="228" t="s">
        <v>3140</v>
      </c>
      <c r="N1163" s="226" t="s">
        <v>3</v>
      </c>
      <c r="O1163" s="224" t="s">
        <v>7</v>
      </c>
      <c r="P1163" s="228" t="s">
        <v>3141</v>
      </c>
      <c r="Q1163" s="227" t="s">
        <v>3142</v>
      </c>
      <c r="R1163" s="223">
        <v>1.7</v>
      </c>
      <c r="S1163" s="223"/>
      <c r="T1163" s="223">
        <v>1.7</v>
      </c>
      <c r="U1163" s="279" t="s">
        <v>28</v>
      </c>
      <c r="V1163" s="279">
        <v>1989</v>
      </c>
      <c r="W1163" s="279" t="s">
        <v>7</v>
      </c>
      <c r="X1163" s="279"/>
      <c r="Y1163" s="296">
        <v>42026</v>
      </c>
      <c r="Z1163" s="279">
        <v>100</v>
      </c>
      <c r="AA1163" s="279">
        <v>2016</v>
      </c>
      <c r="AB1163" s="279">
        <v>0</v>
      </c>
      <c r="AC1163" s="309">
        <v>41974</v>
      </c>
      <c r="AD1163" s="279" t="s">
        <v>30</v>
      </c>
      <c r="AE1163" s="279"/>
      <c r="AF1163" s="279"/>
      <c r="AG1163" s="303"/>
      <c r="AH1163" s="222"/>
      <c r="AI1163" s="229"/>
    </row>
    <row r="1164" spans="1:35" ht="78.75" customHeight="1">
      <c r="A1164" s="69" t="s">
        <v>3570</v>
      </c>
      <c r="B1164" s="74" t="s">
        <v>1412</v>
      </c>
      <c r="C1164" s="74" t="s">
        <v>3777</v>
      </c>
      <c r="D1164" s="75">
        <v>42161</v>
      </c>
      <c r="E1164" s="76">
        <v>0.67569444444444438</v>
      </c>
      <c r="F1164" s="75">
        <v>42161</v>
      </c>
      <c r="G1164" s="76">
        <v>0.67569444444444438</v>
      </c>
      <c r="H1164" s="76">
        <v>0</v>
      </c>
      <c r="I1164" s="77">
        <v>45</v>
      </c>
      <c r="J1164" s="79" t="s">
        <v>3652</v>
      </c>
      <c r="K1164" s="77"/>
      <c r="L1164" s="80" t="s">
        <v>9</v>
      </c>
      <c r="M1164" s="228" t="s">
        <v>3781</v>
      </c>
      <c r="N1164" s="226">
        <v>110</v>
      </c>
      <c r="O1164" s="224" t="s">
        <v>7</v>
      </c>
      <c r="P1164" s="228" t="s">
        <v>3781</v>
      </c>
      <c r="Q1164" s="227" t="s">
        <v>3727</v>
      </c>
      <c r="R1164" s="223">
        <v>3</v>
      </c>
      <c r="S1164" s="223">
        <v>14</v>
      </c>
      <c r="T1164" s="223">
        <v>17</v>
      </c>
      <c r="U1164" s="286"/>
      <c r="V1164" s="286"/>
      <c r="W1164" s="286"/>
      <c r="X1164" s="286"/>
      <c r="Y1164" s="286"/>
      <c r="Z1164" s="286"/>
      <c r="AA1164" s="286"/>
      <c r="AB1164" s="286"/>
      <c r="AC1164" s="286"/>
      <c r="AD1164" s="279" t="s">
        <v>42</v>
      </c>
      <c r="AE1164" s="286"/>
      <c r="AF1164" s="286"/>
      <c r="AG1164" s="286"/>
      <c r="AH1164" s="222"/>
      <c r="AI1164" s="229"/>
    </row>
    <row r="1165" spans="1:35" ht="94.5" customHeight="1">
      <c r="A1165" s="69" t="s">
        <v>2819</v>
      </c>
      <c r="B1165" s="74" t="s">
        <v>1412</v>
      </c>
      <c r="C1165" s="74" t="s">
        <v>3150</v>
      </c>
      <c r="D1165" s="75">
        <v>42143</v>
      </c>
      <c r="E1165" s="76">
        <v>0.6958333333333333</v>
      </c>
      <c r="F1165" s="75">
        <v>42143</v>
      </c>
      <c r="G1165" s="76">
        <v>0.6958333333333333</v>
      </c>
      <c r="H1165" s="76">
        <v>0</v>
      </c>
      <c r="I1165" s="77">
        <v>83</v>
      </c>
      <c r="J1165" s="79" t="s">
        <v>3151</v>
      </c>
      <c r="K1165" s="77"/>
      <c r="L1165" s="80" t="s">
        <v>16</v>
      </c>
      <c r="M1165" s="228" t="s">
        <v>3152</v>
      </c>
      <c r="N1165" s="226">
        <v>220</v>
      </c>
      <c r="O1165" s="224" t="s">
        <v>7</v>
      </c>
      <c r="P1165" s="228" t="s">
        <v>3152</v>
      </c>
      <c r="Q1165" s="227" t="s">
        <v>3153</v>
      </c>
      <c r="R1165" s="223">
        <v>6</v>
      </c>
      <c r="S1165" s="223">
        <v>17</v>
      </c>
      <c r="T1165" s="223">
        <f>R1165+S1165</f>
        <v>23</v>
      </c>
      <c r="U1165" s="286"/>
      <c r="V1165" s="286"/>
      <c r="W1165" s="286"/>
      <c r="X1165" s="286"/>
      <c r="Y1165" s="286"/>
      <c r="Z1165" s="286"/>
      <c r="AA1165" s="286"/>
      <c r="AB1165" s="286"/>
      <c r="AC1165" s="286"/>
      <c r="AD1165" s="540" t="s">
        <v>37</v>
      </c>
      <c r="AE1165" s="286"/>
      <c r="AF1165" s="286"/>
      <c r="AG1165" s="286"/>
      <c r="AH1165" s="222"/>
      <c r="AI1165" s="229"/>
    </row>
    <row r="1166" spans="1:35" ht="47.25" customHeight="1">
      <c r="A1166" s="69" t="s">
        <v>3570</v>
      </c>
      <c r="B1166" s="74" t="s">
        <v>1412</v>
      </c>
      <c r="C1166" s="74" t="s">
        <v>1423</v>
      </c>
      <c r="D1166" s="75">
        <v>42161</v>
      </c>
      <c r="E1166" s="76">
        <v>0.69861111111111107</v>
      </c>
      <c r="F1166" s="75">
        <v>42161</v>
      </c>
      <c r="G1166" s="76">
        <v>0.70000000000000007</v>
      </c>
      <c r="H1166" s="76">
        <v>1.3888888888888889E-3</v>
      </c>
      <c r="I1166" s="77">
        <v>9</v>
      </c>
      <c r="J1166" s="79" t="s">
        <v>1421</v>
      </c>
      <c r="K1166" s="77"/>
      <c r="L1166" s="80" t="s">
        <v>9</v>
      </c>
      <c r="M1166" s="228" t="s">
        <v>3747</v>
      </c>
      <c r="N1166" s="226" t="s">
        <v>3</v>
      </c>
      <c r="O1166" s="224" t="s">
        <v>7</v>
      </c>
      <c r="P1166" s="228" t="s">
        <v>3747</v>
      </c>
      <c r="Q1166" s="227" t="s">
        <v>3731</v>
      </c>
      <c r="R1166" s="223">
        <v>1</v>
      </c>
      <c r="S1166" s="223">
        <v>4</v>
      </c>
      <c r="T1166" s="223">
        <v>5</v>
      </c>
      <c r="U1166" s="286"/>
      <c r="V1166" s="286"/>
      <c r="W1166" s="286"/>
      <c r="X1166" s="286"/>
      <c r="Y1166" s="286"/>
      <c r="Z1166" s="286"/>
      <c r="AA1166" s="286"/>
      <c r="AB1166" s="286"/>
      <c r="AC1166" s="286"/>
      <c r="AD1166" s="279" t="s">
        <v>42</v>
      </c>
      <c r="AE1166" s="286"/>
      <c r="AF1166" s="286"/>
      <c r="AG1166" s="286"/>
      <c r="AH1166" s="222"/>
      <c r="AI1166" s="229"/>
    </row>
    <row r="1167" spans="1:35" ht="78.75" customHeight="1">
      <c r="A1167" s="69" t="s">
        <v>3570</v>
      </c>
      <c r="B1167" s="74" t="s">
        <v>1412</v>
      </c>
      <c r="C1167" s="74" t="s">
        <v>1423</v>
      </c>
      <c r="D1167" s="75">
        <v>42161</v>
      </c>
      <c r="E1167" s="76">
        <v>0.69930555555555562</v>
      </c>
      <c r="F1167" s="75">
        <v>42161</v>
      </c>
      <c r="G1167" s="76">
        <v>0.69930555555555562</v>
      </c>
      <c r="H1167" s="76">
        <v>0</v>
      </c>
      <c r="I1167" s="77">
        <v>9</v>
      </c>
      <c r="J1167" s="79" t="s">
        <v>1421</v>
      </c>
      <c r="K1167" s="77"/>
      <c r="L1167" s="80" t="s">
        <v>9</v>
      </c>
      <c r="M1167" s="228" t="s">
        <v>3748</v>
      </c>
      <c r="N1167" s="226" t="s">
        <v>3</v>
      </c>
      <c r="O1167" s="224" t="s">
        <v>7</v>
      </c>
      <c r="P1167" s="228" t="s">
        <v>3748</v>
      </c>
      <c r="Q1167" s="227" t="s">
        <v>3731</v>
      </c>
      <c r="R1167" s="223"/>
      <c r="S1167" s="223">
        <v>1</v>
      </c>
      <c r="T1167" s="223">
        <v>1</v>
      </c>
      <c r="U1167" s="286"/>
      <c r="V1167" s="286"/>
      <c r="W1167" s="286"/>
      <c r="X1167" s="286"/>
      <c r="Y1167" s="286"/>
      <c r="Z1167" s="286"/>
      <c r="AA1167" s="286"/>
      <c r="AB1167" s="286"/>
      <c r="AC1167" s="286"/>
      <c r="AD1167" s="279" t="s">
        <v>42</v>
      </c>
      <c r="AE1167" s="286"/>
      <c r="AF1167" s="286"/>
      <c r="AG1167" s="286"/>
      <c r="AH1167" s="222"/>
      <c r="AI1167" s="229"/>
    </row>
    <row r="1168" spans="1:35" ht="78.75" customHeight="1">
      <c r="A1168" s="70" t="s">
        <v>2819</v>
      </c>
      <c r="B1168" s="74" t="s">
        <v>19</v>
      </c>
      <c r="C1168" s="74" t="s">
        <v>209</v>
      </c>
      <c r="D1168" s="75">
        <v>42143</v>
      </c>
      <c r="E1168" s="76">
        <v>0.45347222222222222</v>
      </c>
      <c r="F1168" s="75">
        <v>42143</v>
      </c>
      <c r="G1168" s="76">
        <v>0.70486111111111116</v>
      </c>
      <c r="H1168" s="76">
        <v>0.25138888888888894</v>
      </c>
      <c r="I1168" s="74">
        <v>7</v>
      </c>
      <c r="J1168" s="74"/>
      <c r="K1168" s="74"/>
      <c r="L1168" s="74" t="s">
        <v>16</v>
      </c>
      <c r="M1168" s="225" t="s">
        <v>2729</v>
      </c>
      <c r="N1168" s="226">
        <v>35</v>
      </c>
      <c r="O1168" s="225" t="s">
        <v>13</v>
      </c>
      <c r="P1168" s="225" t="s">
        <v>3167</v>
      </c>
      <c r="Q1168" s="225" t="s">
        <v>3168</v>
      </c>
      <c r="R1168" s="225">
        <v>61</v>
      </c>
      <c r="S1168" s="225"/>
      <c r="T1168" s="225">
        <f>R1168+S1168</f>
        <v>61</v>
      </c>
      <c r="U1168" s="302"/>
      <c r="V1168" s="302"/>
      <c r="W1168" s="302"/>
      <c r="X1168" s="302"/>
      <c r="Y1168" s="302"/>
      <c r="Z1168" s="302"/>
      <c r="AA1168" s="302"/>
      <c r="AB1168" s="302"/>
      <c r="AC1168" s="302"/>
      <c r="AD1168" s="302" t="s">
        <v>37</v>
      </c>
      <c r="AE1168" s="302"/>
      <c r="AF1168" s="302"/>
      <c r="AG1168" s="302"/>
      <c r="AH1168" s="222"/>
      <c r="AI1168" s="229"/>
    </row>
    <row r="1169" spans="1:35" ht="141.75" customHeight="1">
      <c r="A1169" s="70" t="s">
        <v>2819</v>
      </c>
      <c r="B1169" s="74" t="s">
        <v>19</v>
      </c>
      <c r="C1169" s="74" t="s">
        <v>209</v>
      </c>
      <c r="D1169" s="75">
        <v>42143</v>
      </c>
      <c r="E1169" s="76">
        <v>0.49652777777777773</v>
      </c>
      <c r="F1169" s="75">
        <v>42143</v>
      </c>
      <c r="G1169" s="76">
        <v>0.50694444444444442</v>
      </c>
      <c r="H1169" s="76">
        <v>1.0416666666666685E-2</v>
      </c>
      <c r="I1169" s="74">
        <v>7</v>
      </c>
      <c r="J1169" s="74"/>
      <c r="K1169" s="74"/>
      <c r="L1169" s="74" t="s">
        <v>16</v>
      </c>
      <c r="M1169" s="225" t="s">
        <v>452</v>
      </c>
      <c r="N1169" s="226">
        <v>35</v>
      </c>
      <c r="O1169" s="225" t="s">
        <v>7</v>
      </c>
      <c r="P1169" s="225" t="s">
        <v>3169</v>
      </c>
      <c r="Q1169" s="225" t="s">
        <v>3170</v>
      </c>
      <c r="R1169" s="225">
        <v>17</v>
      </c>
      <c r="S1169" s="225"/>
      <c r="T1169" s="225">
        <f>R1169+S1169</f>
        <v>17</v>
      </c>
      <c r="U1169" s="302"/>
      <c r="V1169" s="302"/>
      <c r="W1169" s="302"/>
      <c r="X1169" s="302"/>
      <c r="Y1169" s="302"/>
      <c r="Z1169" s="302"/>
      <c r="AA1169" s="302"/>
      <c r="AB1169" s="302"/>
      <c r="AC1169" s="302"/>
      <c r="AD1169" s="302" t="s">
        <v>37</v>
      </c>
      <c r="AE1169" s="302"/>
      <c r="AF1169" s="302"/>
      <c r="AG1169" s="302"/>
      <c r="AH1169" s="222"/>
      <c r="AI1169" s="229"/>
    </row>
    <row r="1170" spans="1:35" ht="126" customHeight="1">
      <c r="A1170" s="70" t="s">
        <v>2819</v>
      </c>
      <c r="B1170" s="74" t="s">
        <v>19</v>
      </c>
      <c r="C1170" s="74" t="s">
        <v>209</v>
      </c>
      <c r="D1170" s="75">
        <v>42143</v>
      </c>
      <c r="E1170" s="76">
        <v>0.63680555555555551</v>
      </c>
      <c r="F1170" s="75">
        <v>42143</v>
      </c>
      <c r="G1170" s="76">
        <v>0.64861111111111114</v>
      </c>
      <c r="H1170" s="76">
        <v>1.1805555555555625E-2</v>
      </c>
      <c r="I1170" s="74">
        <v>7</v>
      </c>
      <c r="J1170" s="74"/>
      <c r="K1170" s="74"/>
      <c r="L1170" s="74" t="s">
        <v>16</v>
      </c>
      <c r="M1170" s="225" t="s">
        <v>452</v>
      </c>
      <c r="N1170" s="226">
        <v>35</v>
      </c>
      <c r="O1170" s="225" t="s">
        <v>7</v>
      </c>
      <c r="P1170" s="225" t="s">
        <v>3169</v>
      </c>
      <c r="Q1170" s="225" t="s">
        <v>3171</v>
      </c>
      <c r="R1170" s="225">
        <v>19</v>
      </c>
      <c r="S1170" s="225"/>
      <c r="T1170" s="225">
        <f>R1170+S1170</f>
        <v>19</v>
      </c>
      <c r="U1170" s="302"/>
      <c r="V1170" s="302"/>
      <c r="W1170" s="302"/>
      <c r="X1170" s="302"/>
      <c r="Y1170" s="302"/>
      <c r="Z1170" s="302"/>
      <c r="AA1170" s="302"/>
      <c r="AB1170" s="302"/>
      <c r="AC1170" s="302"/>
      <c r="AD1170" s="302" t="s">
        <v>37</v>
      </c>
      <c r="AE1170" s="302"/>
      <c r="AF1170" s="302"/>
      <c r="AG1170" s="302"/>
      <c r="AH1170" s="222"/>
      <c r="AI1170" s="229"/>
    </row>
    <row r="1171" spans="1:35" ht="78.75" customHeight="1">
      <c r="A1171" s="70" t="s">
        <v>2819</v>
      </c>
      <c r="B1171" s="74" t="s">
        <v>15</v>
      </c>
      <c r="C1171" s="74" t="s">
        <v>209</v>
      </c>
      <c r="D1171" s="75">
        <v>42143</v>
      </c>
      <c r="E1171" s="76">
        <v>0.375</v>
      </c>
      <c r="F1171" s="75">
        <v>42143</v>
      </c>
      <c r="G1171" s="76">
        <v>0.375</v>
      </c>
      <c r="H1171" s="76">
        <f>(F1171+G1171)-(D1171+E1171)</f>
        <v>0</v>
      </c>
      <c r="I1171" s="74">
        <v>53</v>
      </c>
      <c r="J1171" s="74" t="s">
        <v>3180</v>
      </c>
      <c r="K1171" s="74" t="s">
        <v>8</v>
      </c>
      <c r="L1171" s="74" t="s">
        <v>16</v>
      </c>
      <c r="M1171" s="225" t="s">
        <v>966</v>
      </c>
      <c r="N1171" s="226">
        <v>110</v>
      </c>
      <c r="O1171" s="225" t="s">
        <v>7</v>
      </c>
      <c r="P1171" s="225" t="s">
        <v>3181</v>
      </c>
      <c r="Q1171" s="225" t="s">
        <v>3182</v>
      </c>
      <c r="R1171" s="225"/>
      <c r="S1171" s="225">
        <v>19.32</v>
      </c>
      <c r="T1171" s="225">
        <f>SUM(R1171:S1171)</f>
        <v>19.32</v>
      </c>
      <c r="U1171" s="302" t="s">
        <v>28</v>
      </c>
      <c r="V1171" s="302"/>
      <c r="W1171" s="302"/>
      <c r="X1171" s="302"/>
      <c r="Y1171" s="302"/>
      <c r="Z1171" s="302"/>
      <c r="AA1171" s="302"/>
      <c r="AB1171" s="302"/>
      <c r="AC1171" s="302"/>
      <c r="AD1171" s="302" t="s">
        <v>37</v>
      </c>
      <c r="AE1171" s="302" t="s">
        <v>53</v>
      </c>
      <c r="AF1171" s="302"/>
      <c r="AG1171" s="302" t="s">
        <v>6444</v>
      </c>
      <c r="AH1171" s="222"/>
      <c r="AI1171" s="229"/>
    </row>
    <row r="1172" spans="1:35" ht="78.75" customHeight="1">
      <c r="A1172" s="70" t="s">
        <v>2819</v>
      </c>
      <c r="B1172" s="74" t="s">
        <v>15</v>
      </c>
      <c r="C1172" s="74" t="s">
        <v>209</v>
      </c>
      <c r="D1172" s="75">
        <v>42143</v>
      </c>
      <c r="E1172" s="76">
        <v>0.81180555555555556</v>
      </c>
      <c r="F1172" s="75">
        <v>42143</v>
      </c>
      <c r="G1172" s="76">
        <v>0.81180555555555556</v>
      </c>
      <c r="H1172" s="76">
        <f>(F1172+G1172)-(D1172+E1172)</f>
        <v>0</v>
      </c>
      <c r="I1172" s="74">
        <v>115</v>
      </c>
      <c r="J1172" s="74"/>
      <c r="K1172" s="74" t="s">
        <v>8</v>
      </c>
      <c r="L1172" s="74" t="s">
        <v>16</v>
      </c>
      <c r="M1172" s="225" t="s">
        <v>3183</v>
      </c>
      <c r="N1172" s="226">
        <v>110</v>
      </c>
      <c r="O1172" s="225" t="s">
        <v>7</v>
      </c>
      <c r="P1172" s="225" t="s">
        <v>3184</v>
      </c>
      <c r="Q1172" s="225" t="s">
        <v>3185</v>
      </c>
      <c r="R1172" s="225"/>
      <c r="S1172" s="225">
        <v>25.57</v>
      </c>
      <c r="T1172" s="225">
        <f>SUM(R1172:S1172)</f>
        <v>25.57</v>
      </c>
      <c r="U1172" s="302" t="s">
        <v>28</v>
      </c>
      <c r="V1172" s="302"/>
      <c r="W1172" s="302"/>
      <c r="X1172" s="302"/>
      <c r="Y1172" s="302"/>
      <c r="Z1172" s="302"/>
      <c r="AA1172" s="302"/>
      <c r="AB1172" s="302"/>
      <c r="AC1172" s="302"/>
      <c r="AD1172" s="302" t="s">
        <v>37</v>
      </c>
      <c r="AE1172" s="302" t="s">
        <v>53</v>
      </c>
      <c r="AF1172" s="302"/>
      <c r="AG1172" s="302" t="s">
        <v>6444</v>
      </c>
      <c r="AH1172" s="222"/>
      <c r="AI1172" s="229"/>
    </row>
    <row r="1173" spans="1:35" ht="63" customHeight="1">
      <c r="A1173" s="70" t="s">
        <v>2819</v>
      </c>
      <c r="B1173" s="74" t="s">
        <v>10</v>
      </c>
      <c r="C1173" s="74" t="s">
        <v>6044</v>
      </c>
      <c r="D1173" s="75">
        <v>42143</v>
      </c>
      <c r="E1173" s="76">
        <v>0.69513888888888886</v>
      </c>
      <c r="F1173" s="75">
        <v>42143</v>
      </c>
      <c r="G1173" s="76">
        <v>0.80208333333333337</v>
      </c>
      <c r="H1173" s="76">
        <v>0.10833333333333334</v>
      </c>
      <c r="I1173" s="74">
        <v>1642</v>
      </c>
      <c r="J1173" s="74" t="s">
        <v>119</v>
      </c>
      <c r="K1173" s="74" t="s">
        <v>20</v>
      </c>
      <c r="L1173" s="74" t="s">
        <v>16</v>
      </c>
      <c r="M1173" s="225" t="s">
        <v>3190</v>
      </c>
      <c r="N1173" s="226">
        <v>220</v>
      </c>
      <c r="O1173" s="225" t="s">
        <v>7</v>
      </c>
      <c r="P1173" s="225" t="s">
        <v>3190</v>
      </c>
      <c r="Q1173" s="225" t="s">
        <v>3191</v>
      </c>
      <c r="R1173" s="225">
        <v>292</v>
      </c>
      <c r="S1173" s="225">
        <v>115</v>
      </c>
      <c r="T1173" s="225">
        <v>407</v>
      </c>
      <c r="U1173" s="302"/>
      <c r="V1173" s="302"/>
      <c r="W1173" s="302"/>
      <c r="X1173" s="302"/>
      <c r="Y1173" s="302"/>
      <c r="Z1173" s="302"/>
      <c r="AA1173" s="302"/>
      <c r="AB1173" s="302"/>
      <c r="AC1173" s="302"/>
      <c r="AD1173" s="302" t="s">
        <v>37</v>
      </c>
      <c r="AE1173" s="302"/>
      <c r="AF1173" s="302"/>
      <c r="AG1173" s="302" t="s">
        <v>6917</v>
      </c>
      <c r="AH1173" s="222"/>
      <c r="AI1173" s="229"/>
    </row>
    <row r="1174" spans="1:35" ht="94.5" customHeight="1">
      <c r="A1174" s="70" t="s">
        <v>2819</v>
      </c>
      <c r="B1174" s="74" t="s">
        <v>10</v>
      </c>
      <c r="C1174" s="74" t="s">
        <v>6044</v>
      </c>
      <c r="D1174" s="75">
        <v>42143</v>
      </c>
      <c r="E1174" s="76">
        <v>0.69513888888888886</v>
      </c>
      <c r="F1174" s="75">
        <v>42143</v>
      </c>
      <c r="G1174" s="76">
        <v>0.80208333333333337</v>
      </c>
      <c r="H1174" s="76">
        <v>0.10833333333333334</v>
      </c>
      <c r="I1174" s="74">
        <v>449</v>
      </c>
      <c r="J1174" s="74" t="s">
        <v>119</v>
      </c>
      <c r="K1174" s="74" t="s">
        <v>20</v>
      </c>
      <c r="L1174" s="74" t="s">
        <v>16</v>
      </c>
      <c r="M1174" s="225" t="s">
        <v>3190</v>
      </c>
      <c r="N1174" s="226">
        <v>220</v>
      </c>
      <c r="O1174" s="225" t="s">
        <v>7</v>
      </c>
      <c r="P1174" s="225" t="s">
        <v>3190</v>
      </c>
      <c r="Q1174" s="225" t="s">
        <v>3191</v>
      </c>
      <c r="R1174" s="225">
        <v>82</v>
      </c>
      <c r="S1174" s="225">
        <v>19</v>
      </c>
      <c r="T1174" s="225">
        <v>101</v>
      </c>
      <c r="U1174" s="302"/>
      <c r="V1174" s="302"/>
      <c r="W1174" s="302"/>
      <c r="X1174" s="302"/>
      <c r="Y1174" s="302"/>
      <c r="Z1174" s="302"/>
      <c r="AA1174" s="302"/>
      <c r="AB1174" s="302"/>
      <c r="AC1174" s="302"/>
      <c r="AD1174" s="302" t="s">
        <v>37</v>
      </c>
      <c r="AE1174" s="302"/>
      <c r="AF1174" s="302"/>
      <c r="AG1174" s="302" t="s">
        <v>6917</v>
      </c>
      <c r="AH1174" s="222"/>
      <c r="AI1174" s="229"/>
    </row>
    <row r="1175" spans="1:35" ht="78.75" customHeight="1">
      <c r="A1175" s="70" t="s">
        <v>2819</v>
      </c>
      <c r="B1175" s="74" t="s">
        <v>18</v>
      </c>
      <c r="C1175" s="74" t="s">
        <v>18</v>
      </c>
      <c r="D1175" s="75">
        <v>42143</v>
      </c>
      <c r="E1175" s="76">
        <v>42143.423611111109</v>
      </c>
      <c r="F1175" s="75">
        <v>42143</v>
      </c>
      <c r="G1175" s="76">
        <v>42143.423611111109</v>
      </c>
      <c r="H1175" s="76">
        <f>G1175-E1175</f>
        <v>0</v>
      </c>
      <c r="I1175" s="74">
        <v>15</v>
      </c>
      <c r="J1175" s="74"/>
      <c r="K1175" s="74"/>
      <c r="L1175" s="74" t="s">
        <v>4</v>
      </c>
      <c r="M1175" s="225" t="s">
        <v>3199</v>
      </c>
      <c r="N1175" s="226">
        <v>35</v>
      </c>
      <c r="O1175" s="225" t="s">
        <v>7</v>
      </c>
      <c r="P1175" s="225" t="s">
        <v>3199</v>
      </c>
      <c r="Q1175" s="225" t="s">
        <v>3200</v>
      </c>
      <c r="R1175" s="225"/>
      <c r="S1175" s="225">
        <v>2.1</v>
      </c>
      <c r="T1175" s="225">
        <f>R1175+S1175</f>
        <v>2.1</v>
      </c>
      <c r="U1175" s="302"/>
      <c r="V1175" s="302"/>
      <c r="W1175" s="302"/>
      <c r="X1175" s="302"/>
      <c r="Y1175" s="302"/>
      <c r="Z1175" s="302"/>
      <c r="AA1175" s="302"/>
      <c r="AB1175" s="302"/>
      <c r="AC1175" s="302"/>
      <c r="AD1175" s="302" t="s">
        <v>24</v>
      </c>
      <c r="AE1175" s="302"/>
      <c r="AF1175" s="302"/>
      <c r="AG1175" s="302"/>
      <c r="AH1175" s="222"/>
      <c r="AI1175" s="229"/>
    </row>
    <row r="1176" spans="1:35" ht="220.5" customHeight="1">
      <c r="A1176" s="69" t="s">
        <v>3570</v>
      </c>
      <c r="B1176" s="74" t="s">
        <v>1412</v>
      </c>
      <c r="C1176" s="74" t="s">
        <v>1423</v>
      </c>
      <c r="D1176" s="75">
        <v>42161</v>
      </c>
      <c r="E1176" s="76">
        <v>0.70972222222222225</v>
      </c>
      <c r="F1176" s="75">
        <v>42161</v>
      </c>
      <c r="G1176" s="76">
        <v>0.70972222222222225</v>
      </c>
      <c r="H1176" s="76">
        <v>0</v>
      </c>
      <c r="I1176" s="77">
        <v>6</v>
      </c>
      <c r="J1176" s="79" t="s">
        <v>1421</v>
      </c>
      <c r="K1176" s="77"/>
      <c r="L1176" s="80" t="s">
        <v>9</v>
      </c>
      <c r="M1176" s="228" t="s">
        <v>3749</v>
      </c>
      <c r="N1176" s="226" t="s">
        <v>3</v>
      </c>
      <c r="O1176" s="224" t="s">
        <v>7</v>
      </c>
      <c r="P1176" s="228" t="s">
        <v>3749</v>
      </c>
      <c r="Q1176" s="227" t="s">
        <v>3731</v>
      </c>
      <c r="R1176" s="223">
        <v>1</v>
      </c>
      <c r="S1176" s="223">
        <v>7</v>
      </c>
      <c r="T1176" s="223">
        <v>8</v>
      </c>
      <c r="U1176" s="286"/>
      <c r="V1176" s="286"/>
      <c r="W1176" s="286"/>
      <c r="X1176" s="286"/>
      <c r="Y1176" s="286"/>
      <c r="Z1176" s="286"/>
      <c r="AA1176" s="286"/>
      <c r="AB1176" s="286"/>
      <c r="AC1176" s="286"/>
      <c r="AD1176" s="279" t="s">
        <v>42</v>
      </c>
      <c r="AE1176" s="286"/>
      <c r="AF1176" s="286"/>
      <c r="AG1176" s="286"/>
      <c r="AH1176" s="222"/>
      <c r="AI1176" s="229"/>
    </row>
    <row r="1177" spans="1:35" ht="63" customHeight="1">
      <c r="A1177" s="70" t="s">
        <v>2819</v>
      </c>
      <c r="B1177" s="74" t="s">
        <v>12</v>
      </c>
      <c r="C1177" s="74" t="s">
        <v>2587</v>
      </c>
      <c r="D1177" s="75">
        <v>42143</v>
      </c>
      <c r="E1177" s="76">
        <v>0.7368055555555556</v>
      </c>
      <c r="F1177" s="75">
        <v>42143</v>
      </c>
      <c r="G1177" s="76">
        <v>0.7368055555555556</v>
      </c>
      <c r="H1177" s="76">
        <v>0</v>
      </c>
      <c r="I1177" s="74">
        <v>7</v>
      </c>
      <c r="J1177" s="74"/>
      <c r="K1177" s="74"/>
      <c r="L1177" s="74" t="s">
        <v>16</v>
      </c>
      <c r="M1177" s="225" t="s">
        <v>524</v>
      </c>
      <c r="N1177" s="226">
        <v>0.4</v>
      </c>
      <c r="O1177" s="225" t="s">
        <v>2</v>
      </c>
      <c r="P1177" s="225" t="s">
        <v>524</v>
      </c>
      <c r="Q1177" s="225" t="s">
        <v>3216</v>
      </c>
      <c r="R1177" s="225">
        <v>0.43</v>
      </c>
      <c r="S1177" s="225">
        <v>0.2</v>
      </c>
      <c r="T1177" s="225">
        <f>R1177+S1177</f>
        <v>0.63</v>
      </c>
      <c r="U1177" s="302" t="s">
        <v>128</v>
      </c>
      <c r="V1177" s="302" t="s">
        <v>128</v>
      </c>
      <c r="W1177" s="302" t="s">
        <v>128</v>
      </c>
      <c r="X1177" s="302" t="s">
        <v>128</v>
      </c>
      <c r="Y1177" s="302" t="s">
        <v>128</v>
      </c>
      <c r="Z1177" s="302" t="s">
        <v>128</v>
      </c>
      <c r="AA1177" s="302" t="s">
        <v>128</v>
      </c>
      <c r="AB1177" s="302" t="s">
        <v>128</v>
      </c>
      <c r="AC1177" s="302" t="s">
        <v>128</v>
      </c>
      <c r="AD1177" s="302" t="s">
        <v>37</v>
      </c>
      <c r="AE1177" s="302" t="s">
        <v>128</v>
      </c>
      <c r="AF1177" s="302" t="s">
        <v>128</v>
      </c>
      <c r="AG1177" s="302"/>
      <c r="AH1177" s="222"/>
      <c r="AI1177" s="229"/>
    </row>
    <row r="1178" spans="1:35" ht="47.25" customHeight="1">
      <c r="A1178" s="69" t="s">
        <v>3570</v>
      </c>
      <c r="B1178" s="74" t="s">
        <v>1412</v>
      </c>
      <c r="C1178" s="74" t="s">
        <v>1423</v>
      </c>
      <c r="D1178" s="75">
        <v>42161</v>
      </c>
      <c r="E1178" s="76">
        <v>0.7104166666666667</v>
      </c>
      <c r="F1178" s="75">
        <v>42161</v>
      </c>
      <c r="G1178" s="76">
        <v>0.7104166666666667</v>
      </c>
      <c r="H1178" s="76">
        <v>0</v>
      </c>
      <c r="I1178" s="77">
        <v>87</v>
      </c>
      <c r="J1178" s="79" t="s">
        <v>1421</v>
      </c>
      <c r="K1178" s="77"/>
      <c r="L1178" s="80" t="s">
        <v>9</v>
      </c>
      <c r="M1178" s="228" t="s">
        <v>3750</v>
      </c>
      <c r="N1178" s="226">
        <v>35</v>
      </c>
      <c r="O1178" s="224" t="s">
        <v>7</v>
      </c>
      <c r="P1178" s="228" t="s">
        <v>3750</v>
      </c>
      <c r="Q1178" s="227" t="s">
        <v>3740</v>
      </c>
      <c r="R1178" s="223">
        <v>4</v>
      </c>
      <c r="S1178" s="223">
        <v>54</v>
      </c>
      <c r="T1178" s="223">
        <v>58</v>
      </c>
      <c r="U1178" s="286"/>
      <c r="V1178" s="286"/>
      <c r="W1178" s="286"/>
      <c r="X1178" s="286"/>
      <c r="Y1178" s="286"/>
      <c r="Z1178" s="286"/>
      <c r="AA1178" s="286"/>
      <c r="AB1178" s="286"/>
      <c r="AC1178" s="286"/>
      <c r="AD1178" s="279" t="s">
        <v>42</v>
      </c>
      <c r="AE1178" s="286"/>
      <c r="AF1178" s="286"/>
      <c r="AG1178" s="286"/>
      <c r="AH1178" s="222"/>
      <c r="AI1178" s="229"/>
    </row>
    <row r="1179" spans="1:35" ht="47.25" customHeight="1">
      <c r="A1179" s="69" t="s">
        <v>3570</v>
      </c>
      <c r="B1179" s="74" t="s">
        <v>1412</v>
      </c>
      <c r="C1179" s="74" t="s">
        <v>1423</v>
      </c>
      <c r="D1179" s="75">
        <v>42161</v>
      </c>
      <c r="E1179" s="76">
        <v>0.71250000000000002</v>
      </c>
      <c r="F1179" s="75">
        <v>42161</v>
      </c>
      <c r="G1179" s="76">
        <v>0.71250000000000002</v>
      </c>
      <c r="H1179" s="76">
        <v>0</v>
      </c>
      <c r="I1179" s="77">
        <v>3</v>
      </c>
      <c r="J1179" s="79" t="s">
        <v>1421</v>
      </c>
      <c r="K1179" s="77"/>
      <c r="L1179" s="80" t="s">
        <v>9</v>
      </c>
      <c r="M1179" s="228" t="s">
        <v>3751</v>
      </c>
      <c r="N1179" s="226" t="s">
        <v>3</v>
      </c>
      <c r="O1179" s="224" t="s">
        <v>7</v>
      </c>
      <c r="P1179" s="228" t="s">
        <v>3751</v>
      </c>
      <c r="Q1179" s="227" t="s">
        <v>3731</v>
      </c>
      <c r="R1179" s="223"/>
      <c r="S1179" s="223">
        <v>1</v>
      </c>
      <c r="T1179" s="223">
        <v>1</v>
      </c>
      <c r="U1179" s="286"/>
      <c r="V1179" s="286"/>
      <c r="W1179" s="286"/>
      <c r="X1179" s="286"/>
      <c r="Y1179" s="286"/>
      <c r="Z1179" s="286"/>
      <c r="AA1179" s="286"/>
      <c r="AB1179" s="286"/>
      <c r="AC1179" s="286"/>
      <c r="AD1179" s="279" t="s">
        <v>42</v>
      </c>
      <c r="AE1179" s="286"/>
      <c r="AF1179" s="286"/>
      <c r="AG1179" s="286"/>
      <c r="AH1179" s="222"/>
      <c r="AI1179" s="229"/>
    </row>
    <row r="1180" spans="1:35" ht="126" customHeight="1">
      <c r="A1180" s="70" t="s">
        <v>2819</v>
      </c>
      <c r="B1180" s="74" t="s">
        <v>12</v>
      </c>
      <c r="C1180" s="74" t="s">
        <v>2475</v>
      </c>
      <c r="D1180" s="75">
        <v>42143</v>
      </c>
      <c r="E1180" s="76">
        <v>0.92499999999999993</v>
      </c>
      <c r="F1180" s="75">
        <v>42143</v>
      </c>
      <c r="G1180" s="76">
        <v>0.9770833333333333</v>
      </c>
      <c r="H1180" s="76">
        <v>5.208333333333337E-2</v>
      </c>
      <c r="I1180" s="74">
        <v>3</v>
      </c>
      <c r="J1180" s="74" t="s">
        <v>368</v>
      </c>
      <c r="K1180" s="74" t="s">
        <v>20</v>
      </c>
      <c r="L1180" s="74" t="s">
        <v>16</v>
      </c>
      <c r="M1180" s="225" t="s">
        <v>3214</v>
      </c>
      <c r="N1180" s="226" t="s">
        <v>3</v>
      </c>
      <c r="O1180" s="225" t="s">
        <v>7</v>
      </c>
      <c r="P1180" s="225" t="s">
        <v>3214</v>
      </c>
      <c r="Q1180" s="225" t="s">
        <v>3215</v>
      </c>
      <c r="R1180" s="225"/>
      <c r="S1180" s="225">
        <v>2.12</v>
      </c>
      <c r="T1180" s="225">
        <f>R1180+S1180</f>
        <v>2.12</v>
      </c>
      <c r="U1180" s="302" t="s">
        <v>128</v>
      </c>
      <c r="V1180" s="302" t="s">
        <v>128</v>
      </c>
      <c r="W1180" s="302" t="s">
        <v>128</v>
      </c>
      <c r="X1180" s="302" t="s">
        <v>128</v>
      </c>
      <c r="Y1180" s="302" t="s">
        <v>128</v>
      </c>
      <c r="Z1180" s="302" t="s">
        <v>128</v>
      </c>
      <c r="AA1180" s="302" t="s">
        <v>128</v>
      </c>
      <c r="AB1180" s="302" t="s">
        <v>128</v>
      </c>
      <c r="AC1180" s="302" t="s">
        <v>128</v>
      </c>
      <c r="AD1180" s="302" t="s">
        <v>37</v>
      </c>
      <c r="AE1180" s="302" t="s">
        <v>128</v>
      </c>
      <c r="AF1180" s="302" t="s">
        <v>128</v>
      </c>
      <c r="AG1180" s="302"/>
      <c r="AH1180" s="222"/>
      <c r="AI1180" s="229"/>
    </row>
    <row r="1181" spans="1:35" ht="78.75" customHeight="1">
      <c r="A1181" s="70" t="s">
        <v>2819</v>
      </c>
      <c r="B1181" s="74" t="s">
        <v>58</v>
      </c>
      <c r="C1181" s="74" t="s">
        <v>197</v>
      </c>
      <c r="D1181" s="75">
        <v>42143</v>
      </c>
      <c r="E1181" s="76">
        <v>0.88541666666666663</v>
      </c>
      <c r="F1181" s="75">
        <v>42143</v>
      </c>
      <c r="G1181" s="76">
        <v>0.96180555555555547</v>
      </c>
      <c r="H1181" s="76">
        <v>7.6388888888888895E-2</v>
      </c>
      <c r="I1181" s="74">
        <v>14</v>
      </c>
      <c r="J1181" s="74" t="s">
        <v>198</v>
      </c>
      <c r="K1181" s="74" t="s">
        <v>14</v>
      </c>
      <c r="L1181" s="74" t="s">
        <v>9</v>
      </c>
      <c r="M1181" s="225" t="s">
        <v>3231</v>
      </c>
      <c r="N1181" s="226" t="s">
        <v>3</v>
      </c>
      <c r="O1181" s="225" t="s">
        <v>7</v>
      </c>
      <c r="P1181" s="225" t="s">
        <v>3231</v>
      </c>
      <c r="Q1181" s="225" t="s">
        <v>3232</v>
      </c>
      <c r="R1181" s="225">
        <v>2.7</v>
      </c>
      <c r="S1181" s="225">
        <v>0.4</v>
      </c>
      <c r="T1181" s="225">
        <v>3.1</v>
      </c>
      <c r="U1181" s="302" t="s">
        <v>28</v>
      </c>
      <c r="V1181" s="302">
        <v>1988</v>
      </c>
      <c r="W1181" s="302" t="s">
        <v>1709</v>
      </c>
      <c r="X1181" s="302" t="s">
        <v>724</v>
      </c>
      <c r="Y1181" s="302">
        <v>41977</v>
      </c>
      <c r="Z1181" s="302">
        <v>100</v>
      </c>
      <c r="AA1181" s="302">
        <v>41977</v>
      </c>
      <c r="AB1181" s="302">
        <v>0</v>
      </c>
      <c r="AC1181" s="302"/>
      <c r="AD1181" s="302" t="s">
        <v>30</v>
      </c>
      <c r="AE1181" s="302"/>
      <c r="AF1181" s="302"/>
      <c r="AG1181" s="302"/>
      <c r="AH1181" s="222"/>
      <c r="AI1181" s="229"/>
    </row>
    <row r="1182" spans="1:35" ht="126" customHeight="1">
      <c r="A1182" s="70" t="s">
        <v>2819</v>
      </c>
      <c r="B1182" s="74" t="s">
        <v>5</v>
      </c>
      <c r="C1182" s="74" t="s">
        <v>5</v>
      </c>
      <c r="D1182" s="75">
        <v>42143</v>
      </c>
      <c r="E1182" s="76">
        <v>0.1423611111111111</v>
      </c>
      <c r="F1182" s="75">
        <v>42143</v>
      </c>
      <c r="G1182" s="76">
        <v>0.4284722222222222</v>
      </c>
      <c r="H1182" s="76">
        <v>0.28611111111111115</v>
      </c>
      <c r="I1182" s="74">
        <v>13</v>
      </c>
      <c r="J1182" s="74" t="s">
        <v>758</v>
      </c>
      <c r="K1182" s="74"/>
      <c r="L1182" s="74" t="s">
        <v>29</v>
      </c>
      <c r="M1182" s="225" t="s">
        <v>3236</v>
      </c>
      <c r="N1182" s="226" t="s">
        <v>3</v>
      </c>
      <c r="O1182" s="225" t="s">
        <v>7</v>
      </c>
      <c r="P1182" s="225" t="s">
        <v>3237</v>
      </c>
      <c r="Q1182" s="225" t="s">
        <v>6260</v>
      </c>
      <c r="R1182" s="225">
        <v>29.1</v>
      </c>
      <c r="S1182" s="225"/>
      <c r="T1182" s="225">
        <v>29.1</v>
      </c>
      <c r="U1182" s="302" t="s">
        <v>28</v>
      </c>
      <c r="V1182" s="302" t="s">
        <v>6261</v>
      </c>
      <c r="W1182" s="302" t="s">
        <v>6262</v>
      </c>
      <c r="X1182" s="302" t="s">
        <v>411</v>
      </c>
      <c r="Y1182" s="302" t="s">
        <v>6263</v>
      </c>
      <c r="Z1182" s="302"/>
      <c r="AA1182" s="302" t="s">
        <v>6264</v>
      </c>
      <c r="AB1182" s="302" t="s">
        <v>6265</v>
      </c>
      <c r="AC1182" s="302"/>
      <c r="AD1182" s="302" t="s">
        <v>59</v>
      </c>
      <c r="AE1182" s="302"/>
      <c r="AF1182" s="302"/>
      <c r="AG1182" s="302"/>
      <c r="AH1182" s="222"/>
      <c r="AI1182" s="229"/>
    </row>
    <row r="1183" spans="1:35" ht="78.75" customHeight="1">
      <c r="A1183" s="68" t="s">
        <v>2819</v>
      </c>
      <c r="B1183" s="92" t="s">
        <v>21</v>
      </c>
      <c r="C1183" s="92" t="s">
        <v>742</v>
      </c>
      <c r="D1183" s="88">
        <v>42144</v>
      </c>
      <c r="E1183" s="89">
        <v>0.41319444444444442</v>
      </c>
      <c r="F1183" s="88">
        <v>42144</v>
      </c>
      <c r="G1183" s="89">
        <v>0.41875000000000001</v>
      </c>
      <c r="H1183" s="89">
        <v>5.5555555555555558E-3</v>
      </c>
      <c r="I1183" s="68">
        <v>85</v>
      </c>
      <c r="J1183" s="68" t="s">
        <v>249</v>
      </c>
      <c r="K1183" s="92" t="s">
        <v>20</v>
      </c>
      <c r="L1183" s="92" t="s">
        <v>16</v>
      </c>
      <c r="M1183" s="230" t="s">
        <v>3135</v>
      </c>
      <c r="N1183" s="221">
        <v>35</v>
      </c>
      <c r="O1183" s="221" t="s">
        <v>13</v>
      </c>
      <c r="P1183" s="230" t="s">
        <v>3136</v>
      </c>
      <c r="Q1183" s="221" t="s">
        <v>3137</v>
      </c>
      <c r="R1183" s="221">
        <v>0.56999999999999995</v>
      </c>
      <c r="S1183" s="221">
        <v>0.246</v>
      </c>
      <c r="T1183" s="221">
        <v>0.82099999999999995</v>
      </c>
      <c r="U1183" s="293" t="s">
        <v>28</v>
      </c>
      <c r="V1183" s="273"/>
      <c r="W1183" s="293"/>
      <c r="X1183" s="293"/>
      <c r="Y1183" s="269"/>
      <c r="Z1183" s="318"/>
      <c r="AA1183" s="269"/>
      <c r="AB1183" s="293"/>
      <c r="AC1183" s="269"/>
      <c r="AD1183" s="293" t="s">
        <v>37</v>
      </c>
      <c r="AE1183" s="293" t="s">
        <v>52</v>
      </c>
      <c r="AF1183" s="293"/>
      <c r="AG1183" s="318"/>
      <c r="AH1183" s="222"/>
      <c r="AI1183" s="229"/>
    </row>
    <row r="1184" spans="1:35" ht="78.75" customHeight="1">
      <c r="A1184" s="70" t="s">
        <v>4982</v>
      </c>
      <c r="B1184" s="74" t="s">
        <v>5</v>
      </c>
      <c r="C1184" s="74" t="s">
        <v>5</v>
      </c>
      <c r="D1184" s="75">
        <v>42190</v>
      </c>
      <c r="E1184" s="76">
        <v>0.73749999999999993</v>
      </c>
      <c r="F1184" s="75">
        <v>42190</v>
      </c>
      <c r="G1184" s="76">
        <v>0.83472222222222225</v>
      </c>
      <c r="H1184" s="76">
        <v>0.15277777777777776</v>
      </c>
      <c r="I1184" s="74">
        <v>3</v>
      </c>
      <c r="J1184" s="74" t="s">
        <v>143</v>
      </c>
      <c r="K1184" s="74"/>
      <c r="L1184" s="74" t="s">
        <v>4</v>
      </c>
      <c r="M1184" s="225" t="s">
        <v>8196</v>
      </c>
      <c r="N1184" s="226" t="s">
        <v>3</v>
      </c>
      <c r="O1184" s="225" t="s">
        <v>25</v>
      </c>
      <c r="P1184" s="225" t="s">
        <v>8197</v>
      </c>
      <c r="Q1184" s="225" t="s">
        <v>8198</v>
      </c>
      <c r="R1184" s="225">
        <v>4.4000000000000004</v>
      </c>
      <c r="S1184" s="225"/>
      <c r="T1184" s="225">
        <v>4.4000000000000004</v>
      </c>
      <c r="U1184" s="302" t="s">
        <v>36</v>
      </c>
      <c r="V1184" s="302">
        <v>40260</v>
      </c>
      <c r="W1184" s="302" t="s">
        <v>10185</v>
      </c>
      <c r="X1184" s="302" t="s">
        <v>10186</v>
      </c>
      <c r="Y1184" s="302" t="s">
        <v>10187</v>
      </c>
      <c r="Z1184" s="302">
        <v>0.3</v>
      </c>
      <c r="AA1184" s="302" t="s">
        <v>10188</v>
      </c>
      <c r="AB1184" s="302">
        <v>4</v>
      </c>
      <c r="AC1184" s="302"/>
      <c r="AD1184" s="302" t="s">
        <v>22</v>
      </c>
      <c r="AE1184" s="302"/>
      <c r="AF1184" s="302"/>
      <c r="AG1184" s="302"/>
      <c r="AH1184" s="222"/>
      <c r="AI1184" s="229"/>
    </row>
    <row r="1185" spans="1:36" ht="63" customHeight="1">
      <c r="A1185" s="69" t="s">
        <v>2819</v>
      </c>
      <c r="B1185" s="74" t="s">
        <v>1412</v>
      </c>
      <c r="C1185" s="74" t="s">
        <v>3150</v>
      </c>
      <c r="D1185" s="75">
        <v>42144</v>
      </c>
      <c r="E1185" s="76">
        <v>0.74444444444444446</v>
      </c>
      <c r="F1185" s="75">
        <v>42144</v>
      </c>
      <c r="G1185" s="76">
        <v>0.74444444444444446</v>
      </c>
      <c r="H1185" s="76">
        <v>0</v>
      </c>
      <c r="I1185" s="77">
        <v>30</v>
      </c>
      <c r="J1185" s="79" t="s">
        <v>1437</v>
      </c>
      <c r="K1185" s="77"/>
      <c r="L1185" s="80" t="s">
        <v>16</v>
      </c>
      <c r="M1185" s="228" t="s">
        <v>3159</v>
      </c>
      <c r="N1185" s="226">
        <v>35</v>
      </c>
      <c r="O1185" s="224" t="s">
        <v>7</v>
      </c>
      <c r="P1185" s="228" t="s">
        <v>3159</v>
      </c>
      <c r="Q1185" s="227" t="s">
        <v>3163</v>
      </c>
      <c r="R1185" s="223">
        <v>2</v>
      </c>
      <c r="S1185" s="223">
        <v>13</v>
      </c>
      <c r="T1185" s="223">
        <v>15</v>
      </c>
      <c r="U1185" s="286"/>
      <c r="V1185" s="286"/>
      <c r="W1185" s="286"/>
      <c r="X1185" s="286"/>
      <c r="Y1185" s="286"/>
      <c r="Z1185" s="286"/>
      <c r="AA1185" s="286"/>
      <c r="AB1185" s="286"/>
      <c r="AC1185" s="286"/>
      <c r="AD1185" s="279" t="s">
        <v>37</v>
      </c>
      <c r="AE1185" s="286"/>
      <c r="AF1185" s="286"/>
      <c r="AG1185" s="286"/>
      <c r="AH1185" s="222"/>
      <c r="AI1185" s="229"/>
    </row>
    <row r="1186" spans="1:36" ht="94.5" customHeight="1">
      <c r="A1186" s="70" t="s">
        <v>2819</v>
      </c>
      <c r="B1186" s="74" t="s">
        <v>19</v>
      </c>
      <c r="C1186" s="74" t="s">
        <v>209</v>
      </c>
      <c r="D1186" s="75">
        <v>42144</v>
      </c>
      <c r="E1186" s="76">
        <v>0.44097222222222227</v>
      </c>
      <c r="F1186" s="75">
        <v>42144</v>
      </c>
      <c r="G1186" s="76">
        <v>0.44166666666666665</v>
      </c>
      <c r="H1186" s="76">
        <v>6.9444444444438647E-4</v>
      </c>
      <c r="I1186" s="74"/>
      <c r="J1186" s="74"/>
      <c r="K1186" s="74"/>
      <c r="L1186" s="74" t="s">
        <v>16</v>
      </c>
      <c r="M1186" s="225" t="s">
        <v>159</v>
      </c>
      <c r="N1186" s="226">
        <v>35</v>
      </c>
      <c r="O1186" s="225" t="s">
        <v>7</v>
      </c>
      <c r="P1186" s="225" t="s">
        <v>3172</v>
      </c>
      <c r="Q1186" s="225" t="s">
        <v>3173</v>
      </c>
      <c r="R1186" s="225">
        <v>3</v>
      </c>
      <c r="S1186" s="225"/>
      <c r="T1186" s="225">
        <f>R1186+S1186</f>
        <v>3</v>
      </c>
      <c r="U1186" s="302"/>
      <c r="V1186" s="302"/>
      <c r="W1186" s="302"/>
      <c r="X1186" s="302"/>
      <c r="Y1186" s="302"/>
      <c r="Z1186" s="302"/>
      <c r="AA1186" s="302"/>
      <c r="AB1186" s="302"/>
      <c r="AC1186" s="302"/>
      <c r="AD1186" s="302" t="s">
        <v>37</v>
      </c>
      <c r="AE1186" s="302"/>
      <c r="AF1186" s="302"/>
      <c r="AG1186" s="302"/>
      <c r="AH1186" s="222"/>
      <c r="AI1186" s="229"/>
    </row>
    <row r="1187" spans="1:36" ht="47.25" customHeight="1">
      <c r="A1187" s="70" t="s">
        <v>8946</v>
      </c>
      <c r="B1187" s="74" t="s">
        <v>12</v>
      </c>
      <c r="C1187" s="74" t="s">
        <v>127</v>
      </c>
      <c r="D1187" s="75">
        <v>42261</v>
      </c>
      <c r="E1187" s="76">
        <v>0.30416666666666664</v>
      </c>
      <c r="F1187" s="75">
        <v>42261</v>
      </c>
      <c r="G1187" s="76">
        <v>0.45208333333333334</v>
      </c>
      <c r="H1187" s="76">
        <f>G1187-E1187</f>
        <v>0.1479166666666667</v>
      </c>
      <c r="I1187" s="74">
        <v>9</v>
      </c>
      <c r="J1187" s="74" t="s">
        <v>233</v>
      </c>
      <c r="K1187" s="74" t="s">
        <v>14</v>
      </c>
      <c r="L1187" s="74" t="s">
        <v>4</v>
      </c>
      <c r="M1187" s="225" t="s">
        <v>9861</v>
      </c>
      <c r="N1187" s="226" t="s">
        <v>3</v>
      </c>
      <c r="O1187" s="225" t="s">
        <v>7</v>
      </c>
      <c r="P1187" s="225" t="s">
        <v>9049</v>
      </c>
      <c r="Q1187" s="225" t="s">
        <v>9862</v>
      </c>
      <c r="R1187" s="225">
        <v>19.64</v>
      </c>
      <c r="S1187" s="225">
        <v>18.91</v>
      </c>
      <c r="T1187" s="225">
        <f>SUM(R1187:S1187)</f>
        <v>38.549999999999997</v>
      </c>
      <c r="U1187" s="302" t="s">
        <v>45</v>
      </c>
      <c r="V1187" s="302" t="s">
        <v>2002</v>
      </c>
      <c r="W1187" s="302" t="s">
        <v>9863</v>
      </c>
      <c r="X1187" s="302" t="s">
        <v>2111</v>
      </c>
      <c r="Y1187" s="302" t="s">
        <v>128</v>
      </c>
      <c r="Z1187" s="302" t="s">
        <v>128</v>
      </c>
      <c r="AA1187" s="302" t="s">
        <v>9746</v>
      </c>
      <c r="AB1187" s="302">
        <v>0</v>
      </c>
      <c r="AC1187" s="302" t="s">
        <v>128</v>
      </c>
      <c r="AD1187" s="302" t="s">
        <v>41</v>
      </c>
      <c r="AE1187" s="302"/>
      <c r="AF1187" s="302"/>
      <c r="AG1187" s="302"/>
      <c r="AH1187" s="222"/>
      <c r="AI1187" s="229"/>
    </row>
    <row r="1188" spans="1:36" ht="47.25" customHeight="1">
      <c r="A1188" s="70" t="s">
        <v>2819</v>
      </c>
      <c r="B1188" s="74" t="s">
        <v>18</v>
      </c>
      <c r="C1188" s="74" t="s">
        <v>18</v>
      </c>
      <c r="D1188" s="75">
        <v>42144</v>
      </c>
      <c r="E1188" s="76">
        <v>42144.541666666664</v>
      </c>
      <c r="F1188" s="75">
        <v>42146</v>
      </c>
      <c r="G1188" s="76">
        <v>42146.541666666664</v>
      </c>
      <c r="H1188" s="76">
        <f>G1188-E1188</f>
        <v>2</v>
      </c>
      <c r="I1188" s="74">
        <v>1</v>
      </c>
      <c r="J1188" s="74"/>
      <c r="K1188" s="74"/>
      <c r="L1188" s="74" t="s">
        <v>4</v>
      </c>
      <c r="M1188" s="225" t="s">
        <v>7</v>
      </c>
      <c r="N1188" s="226">
        <v>0.4</v>
      </c>
      <c r="O1188" s="225" t="s">
        <v>7</v>
      </c>
      <c r="P1188" s="225" t="s">
        <v>3201</v>
      </c>
      <c r="Q1188" s="225" t="s">
        <v>3202</v>
      </c>
      <c r="R1188" s="225">
        <f>0.1+0.2</f>
        <v>0.30000000000000004</v>
      </c>
      <c r="S1188" s="225"/>
      <c r="T1188" s="225">
        <f>R1188+S1188</f>
        <v>0.30000000000000004</v>
      </c>
      <c r="U1188" s="302"/>
      <c r="V1188" s="302"/>
      <c r="W1188" s="302"/>
      <c r="X1188" s="302"/>
      <c r="Y1188" s="302"/>
      <c r="Z1188" s="302"/>
      <c r="AA1188" s="302"/>
      <c r="AB1188" s="302"/>
      <c r="AC1188" s="302"/>
      <c r="AD1188" s="302" t="s">
        <v>0</v>
      </c>
      <c r="AE1188" s="302"/>
      <c r="AF1188" s="302"/>
      <c r="AG1188" s="302"/>
      <c r="AH1188" s="222"/>
      <c r="AI1188" s="229"/>
    </row>
    <row r="1189" spans="1:36" ht="47.25" customHeight="1">
      <c r="A1189" s="70" t="s">
        <v>2819</v>
      </c>
      <c r="B1189" s="74" t="s">
        <v>18</v>
      </c>
      <c r="C1189" s="74" t="s">
        <v>18</v>
      </c>
      <c r="D1189" s="75">
        <v>42144</v>
      </c>
      <c r="E1189" s="76">
        <v>42144.604166666664</v>
      </c>
      <c r="F1189" s="75">
        <v>42144</v>
      </c>
      <c r="G1189" s="76">
        <v>42144.666666666664</v>
      </c>
      <c r="H1189" s="76">
        <f>G1189-E1189</f>
        <v>6.25E-2</v>
      </c>
      <c r="I1189" s="74">
        <v>5</v>
      </c>
      <c r="J1189" s="74"/>
      <c r="K1189" s="74"/>
      <c r="L1189" s="74" t="s">
        <v>29</v>
      </c>
      <c r="M1189" s="225" t="s">
        <v>7</v>
      </c>
      <c r="N1189" s="226">
        <v>0.4</v>
      </c>
      <c r="O1189" s="225" t="s">
        <v>7</v>
      </c>
      <c r="P1189" s="225" t="s">
        <v>3203</v>
      </c>
      <c r="Q1189" s="225" t="s">
        <v>3204</v>
      </c>
      <c r="R1189" s="225">
        <v>0.1</v>
      </c>
      <c r="S1189" s="225"/>
      <c r="T1189" s="225">
        <f>R1189+S1189</f>
        <v>0.1</v>
      </c>
      <c r="U1189" s="302"/>
      <c r="V1189" s="302"/>
      <c r="W1189" s="302"/>
      <c r="X1189" s="302"/>
      <c r="Y1189" s="302"/>
      <c r="Z1189" s="302"/>
      <c r="AA1189" s="302"/>
      <c r="AB1189" s="302"/>
      <c r="AC1189" s="302"/>
      <c r="AD1189" s="302" t="s">
        <v>27</v>
      </c>
      <c r="AE1189" s="302"/>
      <c r="AF1189" s="302"/>
      <c r="AG1189" s="302"/>
      <c r="AH1189" s="222"/>
      <c r="AI1189" s="229"/>
    </row>
    <row r="1190" spans="1:36" ht="78.75" customHeight="1">
      <c r="A1190" s="70" t="s">
        <v>2819</v>
      </c>
      <c r="B1190" s="74" t="s">
        <v>12</v>
      </c>
      <c r="C1190" s="74" t="s">
        <v>127</v>
      </c>
      <c r="D1190" s="75">
        <v>42144</v>
      </c>
      <c r="E1190" s="76">
        <v>0.58194444444444449</v>
      </c>
      <c r="F1190" s="75">
        <v>42144</v>
      </c>
      <c r="G1190" s="76">
        <v>0.81319444444444444</v>
      </c>
      <c r="H1190" s="76">
        <v>0.23124999999999996</v>
      </c>
      <c r="I1190" s="74">
        <v>1</v>
      </c>
      <c r="J1190" s="74"/>
      <c r="K1190" s="74"/>
      <c r="L1190" s="74" t="s">
        <v>11</v>
      </c>
      <c r="M1190" s="225" t="s">
        <v>3219</v>
      </c>
      <c r="N1190" s="226">
        <v>0.4</v>
      </c>
      <c r="O1190" s="225" t="s">
        <v>2</v>
      </c>
      <c r="P1190" s="225" t="s">
        <v>3220</v>
      </c>
      <c r="Q1190" s="225" t="s">
        <v>3221</v>
      </c>
      <c r="R1190" s="225"/>
      <c r="S1190" s="225">
        <v>0.42</v>
      </c>
      <c r="T1190" s="225">
        <f>R1190+S1190</f>
        <v>0.42</v>
      </c>
      <c r="U1190" s="302" t="s">
        <v>128</v>
      </c>
      <c r="V1190" s="302" t="s">
        <v>128</v>
      </c>
      <c r="W1190" s="302" t="s">
        <v>128</v>
      </c>
      <c r="X1190" s="302" t="s">
        <v>128</v>
      </c>
      <c r="Y1190" s="302" t="s">
        <v>128</v>
      </c>
      <c r="Z1190" s="302" t="s">
        <v>128</v>
      </c>
      <c r="AA1190" s="302" t="s">
        <v>128</v>
      </c>
      <c r="AB1190" s="302" t="s">
        <v>128</v>
      </c>
      <c r="AC1190" s="302" t="s">
        <v>128</v>
      </c>
      <c r="AD1190" s="302" t="s">
        <v>0</v>
      </c>
      <c r="AE1190" s="302" t="s">
        <v>128</v>
      </c>
      <c r="AF1190" s="302" t="s">
        <v>128</v>
      </c>
      <c r="AG1190" s="302"/>
      <c r="AH1190" s="222"/>
      <c r="AI1190" s="229"/>
    </row>
    <row r="1191" spans="1:36" ht="31.5" customHeight="1">
      <c r="A1191" s="70" t="s">
        <v>2819</v>
      </c>
      <c r="B1191" s="74" t="s">
        <v>5</v>
      </c>
      <c r="C1191" s="74" t="s">
        <v>3238</v>
      </c>
      <c r="D1191" s="75">
        <v>42144</v>
      </c>
      <c r="E1191" s="76">
        <v>0.21249999999999999</v>
      </c>
      <c r="F1191" s="75">
        <v>42144</v>
      </c>
      <c r="G1191" s="76">
        <v>0.21249999999999999</v>
      </c>
      <c r="H1191" s="76">
        <v>0</v>
      </c>
      <c r="I1191" s="74">
        <v>22</v>
      </c>
      <c r="J1191" s="74" t="s">
        <v>143</v>
      </c>
      <c r="K1191" s="74" t="s">
        <v>8</v>
      </c>
      <c r="L1191" s="74" t="s">
        <v>16</v>
      </c>
      <c r="M1191" s="225" t="s">
        <v>3239</v>
      </c>
      <c r="N1191" s="226">
        <v>35</v>
      </c>
      <c r="O1191" s="225" t="s">
        <v>7</v>
      </c>
      <c r="P1191" s="225" t="s">
        <v>3240</v>
      </c>
      <c r="Q1191" s="225" t="s">
        <v>3241</v>
      </c>
      <c r="R1191" s="225"/>
      <c r="S1191" s="225">
        <v>8.5</v>
      </c>
      <c r="T1191" s="225">
        <v>8.5</v>
      </c>
      <c r="U1191" s="302"/>
      <c r="V1191" s="302"/>
      <c r="W1191" s="302"/>
      <c r="X1191" s="302"/>
      <c r="Y1191" s="302"/>
      <c r="Z1191" s="302"/>
      <c r="AA1191" s="302"/>
      <c r="AB1191" s="302"/>
      <c r="AC1191" s="302"/>
      <c r="AD1191" s="302" t="s">
        <v>37</v>
      </c>
      <c r="AE1191" s="302"/>
      <c r="AF1191" s="302"/>
      <c r="AG1191" s="302"/>
      <c r="AH1191" s="222"/>
      <c r="AI1191" s="229"/>
    </row>
    <row r="1192" spans="1:36" ht="78.75" customHeight="1">
      <c r="A1192" s="69" t="s">
        <v>3570</v>
      </c>
      <c r="B1192" s="74" t="s">
        <v>1412</v>
      </c>
      <c r="C1192" s="74" t="s">
        <v>1423</v>
      </c>
      <c r="D1192" s="75">
        <v>42161</v>
      </c>
      <c r="E1192" s="76">
        <v>0.73958333333333337</v>
      </c>
      <c r="F1192" s="75">
        <v>42161</v>
      </c>
      <c r="G1192" s="76">
        <v>0.73958333333333337</v>
      </c>
      <c r="H1192" s="76">
        <v>0</v>
      </c>
      <c r="I1192" s="77">
        <v>2</v>
      </c>
      <c r="J1192" s="79" t="s">
        <v>2959</v>
      </c>
      <c r="K1192" s="77"/>
      <c r="L1192" s="80" t="s">
        <v>9</v>
      </c>
      <c r="M1192" s="228" t="s">
        <v>3752</v>
      </c>
      <c r="N1192" s="226" t="s">
        <v>3</v>
      </c>
      <c r="O1192" s="224" t="s">
        <v>7</v>
      </c>
      <c r="P1192" s="228" t="s">
        <v>3752</v>
      </c>
      <c r="Q1192" s="227" t="s">
        <v>3731</v>
      </c>
      <c r="R1192" s="223"/>
      <c r="S1192" s="223">
        <v>2</v>
      </c>
      <c r="T1192" s="223">
        <v>2</v>
      </c>
      <c r="U1192" s="286"/>
      <c r="V1192" s="286"/>
      <c r="W1192" s="286"/>
      <c r="X1192" s="286"/>
      <c r="Y1192" s="286"/>
      <c r="Z1192" s="286"/>
      <c r="AA1192" s="286"/>
      <c r="AB1192" s="286"/>
      <c r="AC1192" s="286"/>
      <c r="AD1192" s="279" t="s">
        <v>42</v>
      </c>
      <c r="AE1192" s="286"/>
      <c r="AF1192" s="286"/>
      <c r="AG1192" s="286"/>
      <c r="AH1192" s="222"/>
      <c r="AI1192" s="229"/>
    </row>
    <row r="1193" spans="1:36" ht="47.25" customHeight="1">
      <c r="A1193" s="69" t="s">
        <v>3570</v>
      </c>
      <c r="B1193" s="74" t="s">
        <v>1412</v>
      </c>
      <c r="C1193" s="74" t="s">
        <v>1423</v>
      </c>
      <c r="D1193" s="75">
        <v>42161</v>
      </c>
      <c r="E1193" s="76">
        <v>0.74513888888888891</v>
      </c>
      <c r="F1193" s="75">
        <v>42161</v>
      </c>
      <c r="G1193" s="76">
        <v>0.74513888888888891</v>
      </c>
      <c r="H1193" s="76">
        <v>0</v>
      </c>
      <c r="I1193" s="77">
        <v>18</v>
      </c>
      <c r="J1193" s="79" t="s">
        <v>1437</v>
      </c>
      <c r="K1193" s="77"/>
      <c r="L1193" s="80" t="s">
        <v>9</v>
      </c>
      <c r="M1193" s="228" t="s">
        <v>3754</v>
      </c>
      <c r="N1193" s="226" t="s">
        <v>3</v>
      </c>
      <c r="O1193" s="224" t="s">
        <v>7</v>
      </c>
      <c r="P1193" s="228" t="s">
        <v>3754</v>
      </c>
      <c r="Q1193" s="227" t="s">
        <v>3731</v>
      </c>
      <c r="R1193" s="223">
        <v>1</v>
      </c>
      <c r="S1193" s="223">
        <v>3</v>
      </c>
      <c r="T1193" s="223">
        <v>4</v>
      </c>
      <c r="U1193" s="286"/>
      <c r="V1193" s="286"/>
      <c r="W1193" s="286"/>
      <c r="X1193" s="286"/>
      <c r="Y1193" s="286"/>
      <c r="Z1193" s="286"/>
      <c r="AA1193" s="286"/>
      <c r="AB1193" s="286"/>
      <c r="AC1193" s="286"/>
      <c r="AD1193" s="279" t="s">
        <v>42</v>
      </c>
      <c r="AE1193" s="286"/>
      <c r="AF1193" s="286"/>
      <c r="AG1193" s="286"/>
      <c r="AH1193" s="222"/>
      <c r="AI1193" s="229"/>
    </row>
    <row r="1194" spans="1:36" ht="63" customHeight="1">
      <c r="A1194" s="69" t="s">
        <v>3570</v>
      </c>
      <c r="B1194" s="74" t="s">
        <v>1412</v>
      </c>
      <c r="C1194" s="74" t="s">
        <v>1423</v>
      </c>
      <c r="D1194" s="75">
        <v>42161</v>
      </c>
      <c r="E1194" s="76">
        <v>0.74513888888888891</v>
      </c>
      <c r="F1194" s="75">
        <v>42161</v>
      </c>
      <c r="G1194" s="76">
        <v>0.74513888888888891</v>
      </c>
      <c r="H1194" s="76">
        <v>0</v>
      </c>
      <c r="I1194" s="77">
        <v>9</v>
      </c>
      <c r="J1194" s="79" t="s">
        <v>1421</v>
      </c>
      <c r="K1194" s="77"/>
      <c r="L1194" s="80" t="s">
        <v>9</v>
      </c>
      <c r="M1194" s="228" t="s">
        <v>3753</v>
      </c>
      <c r="N1194" s="226" t="s">
        <v>3</v>
      </c>
      <c r="O1194" s="224" t="s">
        <v>7</v>
      </c>
      <c r="P1194" s="228" t="s">
        <v>3753</v>
      </c>
      <c r="Q1194" s="227" t="s">
        <v>3731</v>
      </c>
      <c r="R1194" s="223"/>
      <c r="S1194" s="223">
        <v>1</v>
      </c>
      <c r="T1194" s="223">
        <v>1</v>
      </c>
      <c r="U1194" s="286"/>
      <c r="V1194" s="286"/>
      <c r="W1194" s="286"/>
      <c r="X1194" s="286"/>
      <c r="Y1194" s="286"/>
      <c r="Z1194" s="286"/>
      <c r="AA1194" s="286"/>
      <c r="AB1194" s="286"/>
      <c r="AC1194" s="286"/>
      <c r="AD1194" s="279" t="s">
        <v>42</v>
      </c>
      <c r="AE1194" s="286"/>
      <c r="AF1194" s="286"/>
      <c r="AG1194" s="286"/>
      <c r="AH1194" s="222"/>
      <c r="AI1194" s="229"/>
    </row>
    <row r="1195" spans="1:36" ht="63" customHeight="1">
      <c r="A1195" s="74" t="s">
        <v>2819</v>
      </c>
      <c r="B1195" s="136" t="s">
        <v>84</v>
      </c>
      <c r="C1195" s="79" t="s">
        <v>2393</v>
      </c>
      <c r="D1195" s="75">
        <v>42145</v>
      </c>
      <c r="E1195" s="76">
        <v>0.58680555555555558</v>
      </c>
      <c r="F1195" s="75">
        <v>42145</v>
      </c>
      <c r="G1195" s="76">
        <v>0.65277777777777779</v>
      </c>
      <c r="H1195" s="76">
        <f>G1195-E1195</f>
        <v>6.597222222222221E-2</v>
      </c>
      <c r="I1195" s="79">
        <v>5</v>
      </c>
      <c r="J1195" s="79"/>
      <c r="K1195" s="79" t="s">
        <v>20</v>
      </c>
      <c r="L1195" s="79" t="s">
        <v>4</v>
      </c>
      <c r="M1195" s="224" t="s">
        <v>3128</v>
      </c>
      <c r="N1195" s="224" t="s">
        <v>3</v>
      </c>
      <c r="O1195" s="224" t="s">
        <v>7</v>
      </c>
      <c r="P1195" s="224" t="s">
        <v>3128</v>
      </c>
      <c r="Q1195" s="224" t="s">
        <v>3129</v>
      </c>
      <c r="R1195" s="223">
        <v>0.8</v>
      </c>
      <c r="S1195" s="223"/>
      <c r="T1195" s="480">
        <f>R1195+S1195</f>
        <v>0.8</v>
      </c>
      <c r="U1195" s="273" t="s">
        <v>46</v>
      </c>
      <c r="V1195" s="273">
        <v>1990</v>
      </c>
      <c r="W1195" s="273" t="s">
        <v>5158</v>
      </c>
      <c r="X1195" s="273"/>
      <c r="Y1195" s="289" t="s">
        <v>5159</v>
      </c>
      <c r="Z1195" s="273"/>
      <c r="AA1195" s="273"/>
      <c r="AB1195" s="273"/>
      <c r="AC1195" s="273"/>
      <c r="AD1195" s="273" t="s">
        <v>30</v>
      </c>
      <c r="AE1195" s="273"/>
      <c r="AF1195" s="273"/>
      <c r="AG1195" s="273" t="s">
        <v>2396</v>
      </c>
      <c r="AH1195" s="222"/>
      <c r="AI1195" s="229"/>
    </row>
    <row r="1196" spans="1:36" ht="63" customHeight="1">
      <c r="A1196" s="134" t="s">
        <v>2819</v>
      </c>
      <c r="B1196" s="112" t="s">
        <v>84</v>
      </c>
      <c r="C1196" s="68" t="s">
        <v>2468</v>
      </c>
      <c r="D1196" s="88">
        <v>42145</v>
      </c>
      <c r="E1196" s="89">
        <v>0.74305555555555547</v>
      </c>
      <c r="F1196" s="88">
        <v>42145</v>
      </c>
      <c r="G1196" s="89">
        <v>0.78819444444444453</v>
      </c>
      <c r="H1196" s="89">
        <f>G1196-E1196</f>
        <v>4.5138888888889062E-2</v>
      </c>
      <c r="I1196" s="68">
        <v>30</v>
      </c>
      <c r="J1196" s="68"/>
      <c r="K1196" s="68" t="s">
        <v>20</v>
      </c>
      <c r="L1196" s="68" t="s">
        <v>4</v>
      </c>
      <c r="M1196" s="221" t="s">
        <v>3130</v>
      </c>
      <c r="N1196" s="221" t="s">
        <v>3</v>
      </c>
      <c r="O1196" s="221" t="s">
        <v>7</v>
      </c>
      <c r="P1196" s="221" t="s">
        <v>3130</v>
      </c>
      <c r="Q1196" s="454" t="s">
        <v>5178</v>
      </c>
      <c r="R1196" s="459">
        <v>9.6</v>
      </c>
      <c r="S1196" s="459"/>
      <c r="T1196" s="480">
        <f>R1196+S1196</f>
        <v>9.6</v>
      </c>
      <c r="U1196" s="273" t="s">
        <v>46</v>
      </c>
      <c r="V1196" s="273">
        <v>1989</v>
      </c>
      <c r="W1196" s="273" t="s">
        <v>5158</v>
      </c>
      <c r="X1196" s="273"/>
      <c r="Y1196" s="289" t="s">
        <v>5160</v>
      </c>
      <c r="Z1196" s="273"/>
      <c r="AA1196" s="273"/>
      <c r="AB1196" s="273"/>
      <c r="AC1196" s="273"/>
      <c r="AD1196" s="273" t="s">
        <v>0</v>
      </c>
      <c r="AE1196" s="273"/>
      <c r="AF1196" s="273"/>
      <c r="AG1196" s="273" t="s">
        <v>5161</v>
      </c>
      <c r="AH1196" s="222"/>
      <c r="AI1196" s="229"/>
    </row>
    <row r="1197" spans="1:36" ht="315" customHeight="1">
      <c r="A1197" s="134" t="s">
        <v>2819</v>
      </c>
      <c r="B1197" s="112" t="s">
        <v>84</v>
      </c>
      <c r="C1197" s="68" t="s">
        <v>2468</v>
      </c>
      <c r="D1197" s="88">
        <v>42145</v>
      </c>
      <c r="E1197" s="89">
        <v>0.89236111111111116</v>
      </c>
      <c r="F1197" s="88">
        <v>42145</v>
      </c>
      <c r="G1197" s="89">
        <v>0.98333333333333339</v>
      </c>
      <c r="H1197" s="89">
        <f>G1197-E1197</f>
        <v>9.0972222222222232E-2</v>
      </c>
      <c r="I1197" s="68">
        <v>14</v>
      </c>
      <c r="J1197" s="68"/>
      <c r="K1197" s="68"/>
      <c r="L1197" s="68" t="s">
        <v>4</v>
      </c>
      <c r="M1197" s="221" t="s">
        <v>3131</v>
      </c>
      <c r="N1197" s="221" t="s">
        <v>3</v>
      </c>
      <c r="O1197" s="221" t="s">
        <v>2</v>
      </c>
      <c r="P1197" s="221" t="s">
        <v>3131</v>
      </c>
      <c r="Q1197" s="221" t="s">
        <v>3132</v>
      </c>
      <c r="R1197" s="459">
        <v>5.2</v>
      </c>
      <c r="S1197" s="459"/>
      <c r="T1197" s="480">
        <f>R1197+S1197</f>
        <v>5.2</v>
      </c>
      <c r="U1197" s="273" t="s">
        <v>36</v>
      </c>
      <c r="V1197" s="273">
        <v>2006</v>
      </c>
      <c r="W1197" s="273" t="s">
        <v>5162</v>
      </c>
      <c r="X1197" s="273"/>
      <c r="Y1197" s="289" t="s">
        <v>5163</v>
      </c>
      <c r="Z1197" s="273"/>
      <c r="AA1197" s="273"/>
      <c r="AB1197" s="273"/>
      <c r="AC1197" s="273"/>
      <c r="AD1197" s="273" t="s">
        <v>0</v>
      </c>
      <c r="AE1197" s="273"/>
      <c r="AF1197" s="273"/>
      <c r="AG1197" s="273" t="s">
        <v>5164</v>
      </c>
      <c r="AH1197" s="222"/>
      <c r="AI1197" s="229"/>
    </row>
    <row r="1198" spans="1:36" ht="78.75" customHeight="1">
      <c r="A1198" s="68" t="s">
        <v>2819</v>
      </c>
      <c r="B1198" s="92" t="s">
        <v>21</v>
      </c>
      <c r="C1198" s="92" t="s">
        <v>742</v>
      </c>
      <c r="D1198" s="88">
        <v>42145</v>
      </c>
      <c r="E1198" s="89">
        <v>0.48749999999999999</v>
      </c>
      <c r="F1198" s="88">
        <v>42145</v>
      </c>
      <c r="G1198" s="89">
        <v>0.52013888888888882</v>
      </c>
      <c r="H1198" s="89">
        <v>3.2638888888888891E-2</v>
      </c>
      <c r="I1198" s="68">
        <v>10</v>
      </c>
      <c r="J1198" s="68" t="s">
        <v>249</v>
      </c>
      <c r="K1198" s="92" t="s">
        <v>20</v>
      </c>
      <c r="L1198" s="92" t="s">
        <v>16</v>
      </c>
      <c r="M1198" s="230" t="s">
        <v>3139</v>
      </c>
      <c r="N1198" s="221" t="s">
        <v>3</v>
      </c>
      <c r="O1198" s="221" t="s">
        <v>7</v>
      </c>
      <c r="P1198" s="230" t="s">
        <v>3139</v>
      </c>
      <c r="Q1198" s="221" t="s">
        <v>6709</v>
      </c>
      <c r="R1198" s="221">
        <v>0.20399999999999999</v>
      </c>
      <c r="S1198" s="221">
        <v>0.1</v>
      </c>
      <c r="T1198" s="221">
        <v>0.30399999999999999</v>
      </c>
      <c r="U1198" s="293" t="s">
        <v>28</v>
      </c>
      <c r="V1198" s="273" t="s">
        <v>128</v>
      </c>
      <c r="W1198" s="293" t="s">
        <v>128</v>
      </c>
      <c r="X1198" s="293" t="s">
        <v>128</v>
      </c>
      <c r="Y1198" s="269">
        <v>2015</v>
      </c>
      <c r="Z1198" s="318" t="s">
        <v>128</v>
      </c>
      <c r="AA1198" s="269">
        <v>2016</v>
      </c>
      <c r="AB1198" s="293" t="s">
        <v>128</v>
      </c>
      <c r="AC1198" s="269">
        <v>2015</v>
      </c>
      <c r="AD1198" s="293" t="s">
        <v>37</v>
      </c>
      <c r="AE1198" s="293" t="s">
        <v>57</v>
      </c>
      <c r="AF1198" s="293"/>
      <c r="AG1198" s="318"/>
      <c r="AH1198" s="222"/>
      <c r="AI1198" s="229"/>
      <c r="AJ1198" s="79"/>
    </row>
    <row r="1199" spans="1:36" ht="63" customHeight="1">
      <c r="A1199" s="74" t="s">
        <v>2819</v>
      </c>
      <c r="B1199" s="74" t="s">
        <v>132</v>
      </c>
      <c r="C1199" s="74" t="s">
        <v>26</v>
      </c>
      <c r="D1199" s="75">
        <v>42145</v>
      </c>
      <c r="E1199" s="76">
        <v>0.72569444444444453</v>
      </c>
      <c r="F1199" s="75">
        <v>42145</v>
      </c>
      <c r="G1199" s="76">
        <v>0.73611111111111116</v>
      </c>
      <c r="H1199" s="76">
        <v>1.0416666666666666E-2</v>
      </c>
      <c r="I1199" s="77">
        <v>48</v>
      </c>
      <c r="J1199" s="79" t="s">
        <v>143</v>
      </c>
      <c r="K1199" s="77" t="s">
        <v>20</v>
      </c>
      <c r="L1199" s="80" t="s">
        <v>4</v>
      </c>
      <c r="M1199" s="228" t="s">
        <v>3146</v>
      </c>
      <c r="N1199" s="226" t="s">
        <v>3</v>
      </c>
      <c r="O1199" s="224" t="s">
        <v>7</v>
      </c>
      <c r="P1199" s="228" t="s">
        <v>3147</v>
      </c>
      <c r="Q1199" s="227" t="s">
        <v>3148</v>
      </c>
      <c r="R1199" s="223">
        <v>1</v>
      </c>
      <c r="S1199" s="223">
        <v>20.5</v>
      </c>
      <c r="T1199" s="223">
        <v>21.5</v>
      </c>
      <c r="U1199" s="279" t="s">
        <v>45</v>
      </c>
      <c r="V1199" s="279"/>
      <c r="W1199" s="279" t="s">
        <v>7</v>
      </c>
      <c r="X1199" s="279"/>
      <c r="Y1199" s="296">
        <v>41088</v>
      </c>
      <c r="Z1199" s="279"/>
      <c r="AA1199" s="309">
        <v>42156</v>
      </c>
      <c r="AB1199" s="279">
        <v>2</v>
      </c>
      <c r="AC1199" s="309">
        <v>40969</v>
      </c>
      <c r="AD1199" s="279" t="s">
        <v>0</v>
      </c>
      <c r="AE1199" s="279"/>
      <c r="AF1199" s="279"/>
      <c r="AG1199" s="303"/>
      <c r="AH1199" s="222"/>
      <c r="AI1199" s="229"/>
      <c r="AJ1199" s="79"/>
    </row>
    <row r="1200" spans="1:36" ht="47.25" customHeight="1">
      <c r="A1200" s="70" t="s">
        <v>3570</v>
      </c>
      <c r="B1200" s="74" t="s">
        <v>5</v>
      </c>
      <c r="C1200" s="74" t="s">
        <v>5</v>
      </c>
      <c r="D1200" s="75">
        <v>42170</v>
      </c>
      <c r="E1200" s="76">
        <v>0.7583333333333333</v>
      </c>
      <c r="F1200" s="75">
        <v>42170</v>
      </c>
      <c r="G1200" s="76">
        <v>0.7583333333333333</v>
      </c>
      <c r="H1200" s="76">
        <f>G1200-E1200</f>
        <v>0</v>
      </c>
      <c r="I1200" s="74">
        <v>9</v>
      </c>
      <c r="J1200" s="74"/>
      <c r="K1200" s="74"/>
      <c r="L1200" s="74" t="s">
        <v>11</v>
      </c>
      <c r="M1200" s="225" t="s">
        <v>5778</v>
      </c>
      <c r="N1200" s="226">
        <v>0.4</v>
      </c>
      <c r="O1200" s="225" t="s">
        <v>2</v>
      </c>
      <c r="P1200" s="225" t="s">
        <v>525</v>
      </c>
      <c r="Q1200" s="225" t="s">
        <v>5779</v>
      </c>
      <c r="R1200" s="225"/>
      <c r="S1200" s="225">
        <v>4.3</v>
      </c>
      <c r="T1200" s="225">
        <v>4.3</v>
      </c>
      <c r="U1200" s="302" t="s">
        <v>1</v>
      </c>
      <c r="V1200" s="302"/>
      <c r="W1200" s="302"/>
      <c r="X1200" s="302"/>
      <c r="Y1200" s="302"/>
      <c r="Z1200" s="302"/>
      <c r="AA1200" s="302"/>
      <c r="AB1200" s="302"/>
      <c r="AC1200" s="302"/>
      <c r="AD1200" s="302" t="s">
        <v>22</v>
      </c>
      <c r="AE1200" s="302"/>
      <c r="AF1200" s="302"/>
      <c r="AG1200" s="302"/>
      <c r="AH1200" s="222"/>
      <c r="AI1200" s="229"/>
      <c r="AJ1200" s="79"/>
    </row>
    <row r="1201" spans="1:36" ht="63" customHeight="1">
      <c r="A1201" s="69" t="s">
        <v>2819</v>
      </c>
      <c r="B1201" s="74" t="s">
        <v>1412</v>
      </c>
      <c r="C1201" s="74" t="s">
        <v>1423</v>
      </c>
      <c r="D1201" s="75">
        <v>42145</v>
      </c>
      <c r="E1201" s="76">
        <v>0.93402777777777779</v>
      </c>
      <c r="F1201" s="75">
        <v>42145</v>
      </c>
      <c r="G1201" s="76">
        <v>0.93402777777777779</v>
      </c>
      <c r="H1201" s="76">
        <v>0</v>
      </c>
      <c r="I1201" s="77">
        <v>3</v>
      </c>
      <c r="J1201" s="79" t="s">
        <v>150</v>
      </c>
      <c r="K1201" s="77"/>
      <c r="L1201" s="80" t="s">
        <v>16</v>
      </c>
      <c r="M1201" s="228" t="s">
        <v>1575</v>
      </c>
      <c r="N1201" s="226" t="s">
        <v>3</v>
      </c>
      <c r="O1201" s="224" t="s">
        <v>7</v>
      </c>
      <c r="P1201" s="228" t="s">
        <v>3160</v>
      </c>
      <c r="Q1201" s="227" t="s">
        <v>3161</v>
      </c>
      <c r="R1201" s="223">
        <v>6</v>
      </c>
      <c r="S1201" s="223">
        <v>1</v>
      </c>
      <c r="T1201" s="223">
        <v>7</v>
      </c>
      <c r="U1201" s="286"/>
      <c r="V1201" s="286"/>
      <c r="W1201" s="286"/>
      <c r="X1201" s="286"/>
      <c r="Y1201" s="286"/>
      <c r="Z1201" s="286"/>
      <c r="AA1201" s="286"/>
      <c r="AB1201" s="286"/>
      <c r="AC1201" s="286"/>
      <c r="AD1201" s="540" t="s">
        <v>37</v>
      </c>
      <c r="AE1201" s="286"/>
      <c r="AF1201" s="286"/>
      <c r="AG1201" s="286"/>
      <c r="AH1201" s="222"/>
      <c r="AI1201" s="229"/>
      <c r="AJ1201" s="79"/>
    </row>
    <row r="1202" spans="1:36" ht="78.75" customHeight="1">
      <c r="A1202" s="70" t="s">
        <v>2819</v>
      </c>
      <c r="B1202" s="74" t="s">
        <v>19</v>
      </c>
      <c r="C1202" s="74" t="s">
        <v>5350</v>
      </c>
      <c r="D1202" s="75">
        <v>42145</v>
      </c>
      <c r="E1202" s="76">
        <v>8.9583333333333334E-2</v>
      </c>
      <c r="F1202" s="75">
        <v>42145</v>
      </c>
      <c r="G1202" s="76">
        <v>9.0277777777777776E-2</v>
      </c>
      <c r="H1202" s="76">
        <v>6.9444444444444198E-4</v>
      </c>
      <c r="I1202" s="74">
        <v>83</v>
      </c>
      <c r="J1202" s="74"/>
      <c r="K1202" s="74"/>
      <c r="L1202" s="74" t="s">
        <v>16</v>
      </c>
      <c r="M1202" s="225" t="s">
        <v>267</v>
      </c>
      <c r="N1202" s="226">
        <v>220</v>
      </c>
      <c r="O1202" s="225" t="s">
        <v>7</v>
      </c>
      <c r="P1202" s="225" t="s">
        <v>5351</v>
      </c>
      <c r="Q1202" s="225" t="s">
        <v>3175</v>
      </c>
      <c r="R1202" s="225">
        <v>30</v>
      </c>
      <c r="S1202" s="225"/>
      <c r="T1202" s="225">
        <v>30</v>
      </c>
      <c r="U1202" s="302"/>
      <c r="V1202" s="302"/>
      <c r="W1202" s="302"/>
      <c r="X1202" s="302"/>
      <c r="Y1202" s="302"/>
      <c r="Z1202" s="302"/>
      <c r="AA1202" s="302"/>
      <c r="AB1202" s="302"/>
      <c r="AC1202" s="302"/>
      <c r="AD1202" s="302" t="s">
        <v>37</v>
      </c>
      <c r="AE1202" s="302"/>
      <c r="AF1202" s="302"/>
      <c r="AG1202" s="302"/>
      <c r="AH1202" s="222"/>
      <c r="AI1202" s="229"/>
      <c r="AJ1202" s="79"/>
    </row>
    <row r="1203" spans="1:36" ht="63" customHeight="1">
      <c r="A1203" s="70" t="s">
        <v>2819</v>
      </c>
      <c r="B1203" s="74" t="s">
        <v>15</v>
      </c>
      <c r="C1203" s="74" t="s">
        <v>15</v>
      </c>
      <c r="D1203" s="75">
        <v>42145</v>
      </c>
      <c r="E1203" s="76">
        <v>0.27569444444444446</v>
      </c>
      <c r="F1203" s="75">
        <v>42145</v>
      </c>
      <c r="G1203" s="76">
        <v>0.27569444444444446</v>
      </c>
      <c r="H1203" s="76">
        <f>(F1203+G1203)-(D1203+E1203)</f>
        <v>0</v>
      </c>
      <c r="I1203" s="74">
        <v>11</v>
      </c>
      <c r="J1203" s="74" t="s">
        <v>150</v>
      </c>
      <c r="K1203" s="74" t="s">
        <v>8</v>
      </c>
      <c r="L1203" s="74" t="s">
        <v>4</v>
      </c>
      <c r="M1203" s="225" t="s">
        <v>3187</v>
      </c>
      <c r="N1203" s="226">
        <v>35</v>
      </c>
      <c r="O1203" s="225" t="s">
        <v>7</v>
      </c>
      <c r="P1203" s="225" t="s">
        <v>3188</v>
      </c>
      <c r="Q1203" s="225" t="s">
        <v>3189</v>
      </c>
      <c r="R1203" s="225"/>
      <c r="S1203" s="225">
        <v>0.57999999999999996</v>
      </c>
      <c r="T1203" s="225">
        <f>SUM(R1203:S1203)</f>
        <v>0.57999999999999996</v>
      </c>
      <c r="U1203" s="302" t="s">
        <v>28</v>
      </c>
      <c r="V1203" s="302">
        <v>1984</v>
      </c>
      <c r="W1203" s="302" t="s">
        <v>606</v>
      </c>
      <c r="X1203" s="302"/>
      <c r="Y1203" s="302" t="s">
        <v>6458</v>
      </c>
      <c r="Z1203" s="302">
        <v>100</v>
      </c>
      <c r="AA1203" s="302" t="s">
        <v>5205</v>
      </c>
      <c r="AB1203" s="302">
        <v>0</v>
      </c>
      <c r="AC1203" s="302"/>
      <c r="AD1203" s="302" t="s">
        <v>30</v>
      </c>
      <c r="AE1203" s="302" t="s">
        <v>53</v>
      </c>
      <c r="AF1203" s="302"/>
      <c r="AG1203" s="302" t="s">
        <v>6459</v>
      </c>
      <c r="AH1203" s="222"/>
      <c r="AI1203" s="229"/>
      <c r="AJ1203" s="79"/>
    </row>
    <row r="1204" spans="1:36" ht="78.75" customHeight="1">
      <c r="A1204" s="69" t="s">
        <v>3570</v>
      </c>
      <c r="B1204" s="74" t="s">
        <v>1412</v>
      </c>
      <c r="C1204" s="74" t="s">
        <v>1423</v>
      </c>
      <c r="D1204" s="75">
        <v>42161</v>
      </c>
      <c r="E1204" s="76">
        <v>0.74722222222222223</v>
      </c>
      <c r="F1204" s="75">
        <v>42161</v>
      </c>
      <c r="G1204" s="76">
        <v>0.74722222222222223</v>
      </c>
      <c r="H1204" s="76">
        <v>0</v>
      </c>
      <c r="I1204" s="77">
        <v>4</v>
      </c>
      <c r="J1204" s="79" t="s">
        <v>1437</v>
      </c>
      <c r="K1204" s="77"/>
      <c r="L1204" s="80" t="s">
        <v>9</v>
      </c>
      <c r="M1204" s="228" t="s">
        <v>3755</v>
      </c>
      <c r="N1204" s="226" t="s">
        <v>3</v>
      </c>
      <c r="O1204" s="224" t="s">
        <v>7</v>
      </c>
      <c r="P1204" s="228" t="s">
        <v>3755</v>
      </c>
      <c r="Q1204" s="227" t="s">
        <v>3731</v>
      </c>
      <c r="R1204" s="223">
        <v>1</v>
      </c>
      <c r="S1204" s="223"/>
      <c r="T1204" s="223">
        <v>1</v>
      </c>
      <c r="U1204" s="286"/>
      <c r="V1204" s="286"/>
      <c r="W1204" s="286"/>
      <c r="X1204" s="286"/>
      <c r="Y1204" s="286"/>
      <c r="Z1204" s="286"/>
      <c r="AA1204" s="286"/>
      <c r="AB1204" s="286"/>
      <c r="AC1204" s="286"/>
      <c r="AD1204" s="279" t="s">
        <v>42</v>
      </c>
      <c r="AE1204" s="286"/>
      <c r="AF1204" s="286"/>
      <c r="AG1204" s="286"/>
      <c r="AH1204" s="222"/>
      <c r="AI1204" s="229"/>
      <c r="AJ1204" s="79"/>
    </row>
    <row r="1205" spans="1:36" ht="63" customHeight="1">
      <c r="A1205" s="70" t="s">
        <v>640</v>
      </c>
      <c r="B1205" s="74" t="s">
        <v>12</v>
      </c>
      <c r="C1205" s="74" t="s">
        <v>127</v>
      </c>
      <c r="D1205" s="75">
        <v>42062</v>
      </c>
      <c r="E1205" s="76">
        <v>0.91875000000000007</v>
      </c>
      <c r="F1205" s="75">
        <v>42062</v>
      </c>
      <c r="G1205" s="76">
        <v>1.0527777777777778</v>
      </c>
      <c r="H1205" s="76">
        <f>G1205-E1205</f>
        <v>0.13402777777777775</v>
      </c>
      <c r="I1205" s="74">
        <v>1</v>
      </c>
      <c r="J1205" s="74"/>
      <c r="K1205" s="74"/>
      <c r="L1205" s="74" t="s">
        <v>11</v>
      </c>
      <c r="M1205" s="225" t="s">
        <v>1040</v>
      </c>
      <c r="N1205" s="226">
        <v>0.4</v>
      </c>
      <c r="O1205" s="225" t="s">
        <v>2</v>
      </c>
      <c r="P1205" s="225" t="s">
        <v>147</v>
      </c>
      <c r="Q1205" s="225" t="s">
        <v>1041</v>
      </c>
      <c r="R1205" s="225"/>
      <c r="S1205" s="225">
        <v>4.24</v>
      </c>
      <c r="T1205" s="225">
        <v>4.24</v>
      </c>
      <c r="U1205" s="302" t="s">
        <v>1</v>
      </c>
      <c r="V1205" s="302" t="s">
        <v>128</v>
      </c>
      <c r="W1205" s="302" t="s">
        <v>128</v>
      </c>
      <c r="X1205" s="302" t="s">
        <v>128</v>
      </c>
      <c r="Y1205" s="302" t="s">
        <v>128</v>
      </c>
      <c r="Z1205" s="302" t="s">
        <v>128</v>
      </c>
      <c r="AA1205" s="302" t="s">
        <v>128</v>
      </c>
      <c r="AB1205" s="302" t="s">
        <v>128</v>
      </c>
      <c r="AC1205" s="302" t="s">
        <v>128</v>
      </c>
      <c r="AD1205" s="302" t="s">
        <v>22</v>
      </c>
      <c r="AE1205" s="302"/>
      <c r="AF1205" s="302" t="s">
        <v>128</v>
      </c>
      <c r="AG1205" s="302"/>
      <c r="AH1205" s="222"/>
      <c r="AI1205" s="229"/>
      <c r="AJ1205" s="79"/>
    </row>
    <row r="1206" spans="1:36" ht="47.25" customHeight="1">
      <c r="A1206" s="70" t="s">
        <v>2819</v>
      </c>
      <c r="B1206" s="74" t="s">
        <v>18</v>
      </c>
      <c r="C1206" s="74" t="s">
        <v>18</v>
      </c>
      <c r="D1206" s="75">
        <v>42145</v>
      </c>
      <c r="E1206" s="76">
        <v>42145.576388888891</v>
      </c>
      <c r="F1206" s="75">
        <v>42145</v>
      </c>
      <c r="G1206" s="76">
        <v>42145.628472222219</v>
      </c>
      <c r="H1206" s="76">
        <f>G1206-E1206</f>
        <v>5.2083333328482695E-2</v>
      </c>
      <c r="I1206" s="74">
        <v>7</v>
      </c>
      <c r="J1206" s="74"/>
      <c r="K1206" s="74"/>
      <c r="L1206" s="74" t="s">
        <v>29</v>
      </c>
      <c r="M1206" s="225" t="s">
        <v>3206</v>
      </c>
      <c r="N1206" s="226" t="s">
        <v>3</v>
      </c>
      <c r="O1206" s="225" t="s">
        <v>7</v>
      </c>
      <c r="P1206" s="225" t="s">
        <v>3207</v>
      </c>
      <c r="Q1206" s="225" t="s">
        <v>3208</v>
      </c>
      <c r="R1206" s="225">
        <v>3.9</v>
      </c>
      <c r="S1206" s="225">
        <v>2.1</v>
      </c>
      <c r="T1206" s="225">
        <f>R1206+S1206</f>
        <v>6</v>
      </c>
      <c r="U1206" s="302"/>
      <c r="V1206" s="302"/>
      <c r="W1206" s="302"/>
      <c r="X1206" s="302"/>
      <c r="Y1206" s="302"/>
      <c r="Z1206" s="302"/>
      <c r="AA1206" s="302"/>
      <c r="AB1206" s="302"/>
      <c r="AC1206" s="302"/>
      <c r="AD1206" s="302" t="s">
        <v>27</v>
      </c>
      <c r="AE1206" s="302"/>
      <c r="AF1206" s="302"/>
      <c r="AG1206" s="302"/>
      <c r="AH1206" s="222"/>
      <c r="AI1206" s="229"/>
      <c r="AJ1206" s="79"/>
    </row>
    <row r="1207" spans="1:36" ht="63" customHeight="1">
      <c r="A1207" s="69" t="s">
        <v>3570</v>
      </c>
      <c r="B1207" s="74" t="s">
        <v>1412</v>
      </c>
      <c r="C1207" s="74" t="s">
        <v>1423</v>
      </c>
      <c r="D1207" s="75">
        <v>42161</v>
      </c>
      <c r="E1207" s="76">
        <v>0.74861111111111101</v>
      </c>
      <c r="F1207" s="75">
        <v>42161</v>
      </c>
      <c r="G1207" s="76">
        <v>0.74861111111111101</v>
      </c>
      <c r="H1207" s="76">
        <v>0</v>
      </c>
      <c r="I1207" s="77">
        <v>9</v>
      </c>
      <c r="J1207" s="79" t="s">
        <v>1437</v>
      </c>
      <c r="K1207" s="77"/>
      <c r="L1207" s="80" t="s">
        <v>9</v>
      </c>
      <c r="M1207" s="228" t="s">
        <v>3756</v>
      </c>
      <c r="N1207" s="226" t="s">
        <v>3</v>
      </c>
      <c r="O1207" s="224" t="s">
        <v>7</v>
      </c>
      <c r="P1207" s="228" t="s">
        <v>3756</v>
      </c>
      <c r="Q1207" s="227" t="s">
        <v>3731</v>
      </c>
      <c r="R1207" s="223"/>
      <c r="S1207" s="223">
        <v>1</v>
      </c>
      <c r="T1207" s="223">
        <v>1</v>
      </c>
      <c r="U1207" s="286"/>
      <c r="V1207" s="286"/>
      <c r="W1207" s="286"/>
      <c r="X1207" s="286"/>
      <c r="Y1207" s="286"/>
      <c r="Z1207" s="286"/>
      <c r="AA1207" s="286"/>
      <c r="AB1207" s="286"/>
      <c r="AC1207" s="286"/>
      <c r="AD1207" s="279" t="s">
        <v>42</v>
      </c>
      <c r="AE1207" s="286"/>
      <c r="AF1207" s="286"/>
      <c r="AG1207" s="286"/>
      <c r="AH1207" s="222"/>
      <c r="AI1207" s="229"/>
      <c r="AJ1207" s="79"/>
    </row>
    <row r="1208" spans="1:36" ht="47.25" customHeight="1">
      <c r="A1208" s="69" t="s">
        <v>3570</v>
      </c>
      <c r="B1208" s="74" t="s">
        <v>1412</v>
      </c>
      <c r="C1208" s="74" t="s">
        <v>1423</v>
      </c>
      <c r="D1208" s="75">
        <v>42161</v>
      </c>
      <c r="E1208" s="76">
        <v>0.75138888888888899</v>
      </c>
      <c r="F1208" s="75">
        <v>42161</v>
      </c>
      <c r="G1208" s="76">
        <v>0.75138888888888899</v>
      </c>
      <c r="H1208" s="76">
        <v>0</v>
      </c>
      <c r="I1208" s="77">
        <v>6</v>
      </c>
      <c r="J1208" s="79" t="s">
        <v>243</v>
      </c>
      <c r="K1208" s="77"/>
      <c r="L1208" s="80" t="s">
        <v>9</v>
      </c>
      <c r="M1208" s="228" t="s">
        <v>3757</v>
      </c>
      <c r="N1208" s="226" t="s">
        <v>3</v>
      </c>
      <c r="O1208" s="224" t="s">
        <v>7</v>
      </c>
      <c r="P1208" s="228" t="s">
        <v>3757</v>
      </c>
      <c r="Q1208" s="227" t="s">
        <v>3731</v>
      </c>
      <c r="R1208" s="223"/>
      <c r="S1208" s="223">
        <v>15</v>
      </c>
      <c r="T1208" s="223">
        <v>15</v>
      </c>
      <c r="U1208" s="286"/>
      <c r="V1208" s="286"/>
      <c r="W1208" s="286"/>
      <c r="X1208" s="286"/>
      <c r="Y1208" s="286"/>
      <c r="Z1208" s="286"/>
      <c r="AA1208" s="286"/>
      <c r="AB1208" s="286"/>
      <c r="AC1208" s="286"/>
      <c r="AD1208" s="279" t="s">
        <v>42</v>
      </c>
      <c r="AE1208" s="286"/>
      <c r="AF1208" s="286"/>
      <c r="AG1208" s="286"/>
      <c r="AH1208" s="222"/>
      <c r="AI1208" s="229"/>
      <c r="AJ1208" s="79"/>
    </row>
    <row r="1209" spans="1:36" ht="63" customHeight="1">
      <c r="A1209" s="69" t="s">
        <v>3570</v>
      </c>
      <c r="B1209" s="74" t="s">
        <v>1412</v>
      </c>
      <c r="C1209" s="74" t="s">
        <v>1423</v>
      </c>
      <c r="D1209" s="75">
        <v>42161</v>
      </c>
      <c r="E1209" s="76">
        <v>0.75902777777777775</v>
      </c>
      <c r="F1209" s="75">
        <v>42161</v>
      </c>
      <c r="G1209" s="76">
        <v>0.75902777777777775</v>
      </c>
      <c r="H1209" s="76">
        <v>0</v>
      </c>
      <c r="I1209" s="77">
        <v>13</v>
      </c>
      <c r="J1209" s="79" t="s">
        <v>1421</v>
      </c>
      <c r="K1209" s="77"/>
      <c r="L1209" s="80" t="s">
        <v>9</v>
      </c>
      <c r="M1209" s="228" t="s">
        <v>3758</v>
      </c>
      <c r="N1209" s="226" t="s">
        <v>3</v>
      </c>
      <c r="O1209" s="224" t="s">
        <v>7</v>
      </c>
      <c r="P1209" s="228" t="s">
        <v>3758</v>
      </c>
      <c r="Q1209" s="227" t="s">
        <v>3731</v>
      </c>
      <c r="R1209" s="223">
        <v>1</v>
      </c>
      <c r="S1209" s="223">
        <v>4</v>
      </c>
      <c r="T1209" s="223">
        <v>5</v>
      </c>
      <c r="U1209" s="286"/>
      <c r="V1209" s="286"/>
      <c r="W1209" s="286"/>
      <c r="X1209" s="286"/>
      <c r="Y1209" s="286"/>
      <c r="Z1209" s="286"/>
      <c r="AA1209" s="286"/>
      <c r="AB1209" s="286"/>
      <c r="AC1209" s="286"/>
      <c r="AD1209" s="279" t="s">
        <v>42</v>
      </c>
      <c r="AE1209" s="286"/>
      <c r="AF1209" s="286"/>
      <c r="AG1209" s="286"/>
      <c r="AH1209" s="222"/>
      <c r="AI1209" s="229"/>
      <c r="AJ1209" s="79"/>
    </row>
    <row r="1210" spans="1:36" ht="63" customHeight="1">
      <c r="A1210" s="70" t="s">
        <v>2819</v>
      </c>
      <c r="B1210" s="74" t="s">
        <v>12</v>
      </c>
      <c r="C1210" s="74" t="s">
        <v>892</v>
      </c>
      <c r="D1210" s="75">
        <v>42145</v>
      </c>
      <c r="E1210" s="76">
        <v>0.61458333333333337</v>
      </c>
      <c r="F1210" s="75">
        <v>42145</v>
      </c>
      <c r="G1210" s="76">
        <v>0.61458333333333337</v>
      </c>
      <c r="H1210" s="76">
        <v>0</v>
      </c>
      <c r="I1210" s="74">
        <v>7</v>
      </c>
      <c r="J1210" s="74"/>
      <c r="K1210" s="74"/>
      <c r="L1210" s="74" t="s">
        <v>16</v>
      </c>
      <c r="M1210" s="225" t="s">
        <v>3226</v>
      </c>
      <c r="N1210" s="226">
        <v>0.4</v>
      </c>
      <c r="O1210" s="225" t="s">
        <v>2</v>
      </c>
      <c r="P1210" s="225" t="s">
        <v>941</v>
      </c>
      <c r="Q1210" s="225" t="s">
        <v>5336</v>
      </c>
      <c r="R1210" s="225">
        <v>0.14000000000000001</v>
      </c>
      <c r="S1210" s="225">
        <v>0.99</v>
      </c>
      <c r="T1210" s="225">
        <f>R1210+S1210</f>
        <v>1.1299999999999999</v>
      </c>
      <c r="U1210" s="302" t="s">
        <v>128</v>
      </c>
      <c r="V1210" s="302" t="s">
        <v>128</v>
      </c>
      <c r="W1210" s="302" t="s">
        <v>128</v>
      </c>
      <c r="X1210" s="302" t="s">
        <v>128</v>
      </c>
      <c r="Y1210" s="302" t="s">
        <v>128</v>
      </c>
      <c r="Z1210" s="302" t="s">
        <v>128</v>
      </c>
      <c r="AA1210" s="302" t="s">
        <v>128</v>
      </c>
      <c r="AB1210" s="302" t="s">
        <v>128</v>
      </c>
      <c r="AC1210" s="302" t="s">
        <v>128</v>
      </c>
      <c r="AD1210" s="302" t="s">
        <v>37</v>
      </c>
      <c r="AE1210" s="302" t="s">
        <v>128</v>
      </c>
      <c r="AF1210" s="302" t="s">
        <v>128</v>
      </c>
      <c r="AG1210" s="302"/>
      <c r="AH1210" s="222"/>
      <c r="AI1210" s="229"/>
      <c r="AJ1210" s="79"/>
    </row>
    <row r="1211" spans="1:36" ht="63" customHeight="1">
      <c r="A1211" s="70" t="s">
        <v>4982</v>
      </c>
      <c r="B1211" s="74" t="s">
        <v>5</v>
      </c>
      <c r="C1211" s="74" t="s">
        <v>5</v>
      </c>
      <c r="D1211" s="75">
        <v>42186</v>
      </c>
      <c r="E1211" s="76">
        <v>0.64513888888888882</v>
      </c>
      <c r="F1211" s="75">
        <v>42186</v>
      </c>
      <c r="G1211" s="76">
        <v>0.71666666666666667</v>
      </c>
      <c r="H1211" s="76">
        <v>7.1527777777777857E-2</v>
      </c>
      <c r="I1211" s="74">
        <v>2</v>
      </c>
      <c r="J1211" s="74" t="s">
        <v>143</v>
      </c>
      <c r="K1211" s="74"/>
      <c r="L1211" s="74" t="s">
        <v>11</v>
      </c>
      <c r="M1211" s="225" t="s">
        <v>10140</v>
      </c>
      <c r="N1211" s="226">
        <v>0.4</v>
      </c>
      <c r="O1211" s="225" t="s">
        <v>25</v>
      </c>
      <c r="P1211" s="225" t="s">
        <v>10141</v>
      </c>
      <c r="Q1211" s="225" t="s">
        <v>10142</v>
      </c>
      <c r="R1211" s="225"/>
      <c r="S1211" s="225">
        <v>4.2</v>
      </c>
      <c r="T1211" s="225">
        <v>4.2</v>
      </c>
      <c r="U1211" s="302" t="s">
        <v>45</v>
      </c>
      <c r="V1211" s="302">
        <v>2002</v>
      </c>
      <c r="W1211" s="302" t="s">
        <v>10143</v>
      </c>
      <c r="X1211" s="302" t="s">
        <v>10144</v>
      </c>
      <c r="Y1211" s="302">
        <v>41459</v>
      </c>
      <c r="Z1211" s="302">
        <v>1</v>
      </c>
      <c r="AA1211" s="302" t="s">
        <v>5586</v>
      </c>
      <c r="AB1211" s="302" t="s">
        <v>10145</v>
      </c>
      <c r="AC1211" s="302" t="s">
        <v>586</v>
      </c>
      <c r="AD1211" s="302" t="s">
        <v>22</v>
      </c>
      <c r="AE1211" s="302"/>
      <c r="AF1211" s="302"/>
      <c r="AG1211" s="302"/>
      <c r="AH1211" s="222"/>
      <c r="AI1211" s="229"/>
      <c r="AJ1211" s="79"/>
    </row>
    <row r="1212" spans="1:36" ht="63" customHeight="1">
      <c r="A1212" s="70" t="s">
        <v>2819</v>
      </c>
      <c r="B1212" s="74" t="s">
        <v>5</v>
      </c>
      <c r="C1212" s="74" t="s">
        <v>5</v>
      </c>
      <c r="D1212" s="75">
        <v>42145</v>
      </c>
      <c r="E1212" s="76">
        <v>0.1111111111111111</v>
      </c>
      <c r="F1212" s="75">
        <v>42145</v>
      </c>
      <c r="G1212" s="76">
        <v>0.25138888888888888</v>
      </c>
      <c r="H1212" s="76">
        <v>0.14027777777777778</v>
      </c>
      <c r="I1212" s="74">
        <v>22</v>
      </c>
      <c r="J1212" s="74" t="s">
        <v>150</v>
      </c>
      <c r="K1212" s="74"/>
      <c r="L1212" s="74" t="s">
        <v>4</v>
      </c>
      <c r="M1212" s="225" t="s">
        <v>3245</v>
      </c>
      <c r="N1212" s="226" t="s">
        <v>3</v>
      </c>
      <c r="O1212" s="225" t="s">
        <v>7</v>
      </c>
      <c r="P1212" s="225" t="s">
        <v>2812</v>
      </c>
      <c r="Q1212" s="225" t="s">
        <v>3246</v>
      </c>
      <c r="R1212" s="225">
        <v>61.4</v>
      </c>
      <c r="S1212" s="225"/>
      <c r="T1212" s="225">
        <f>SUM(R1212:S1212)</f>
        <v>61.4</v>
      </c>
      <c r="U1212" s="302" t="s">
        <v>6</v>
      </c>
      <c r="V1212" s="302">
        <v>1991</v>
      </c>
      <c r="W1212" s="302" t="s">
        <v>6276</v>
      </c>
      <c r="X1212" s="302" t="s">
        <v>1408</v>
      </c>
      <c r="Y1212" s="302" t="s">
        <v>6277</v>
      </c>
      <c r="Z1212" s="302"/>
      <c r="AA1212" s="302" t="s">
        <v>6278</v>
      </c>
      <c r="AB1212" s="302"/>
      <c r="AC1212" s="302"/>
      <c r="AD1212" s="302" t="s">
        <v>0</v>
      </c>
      <c r="AE1212" s="302"/>
      <c r="AF1212" s="302"/>
      <c r="AG1212" s="302"/>
      <c r="AH1212" s="222"/>
      <c r="AI1212" s="229"/>
      <c r="AJ1212" s="79"/>
    </row>
    <row r="1213" spans="1:36" ht="110.25" customHeight="1">
      <c r="A1213" s="70" t="s">
        <v>2819</v>
      </c>
      <c r="B1213" s="74" t="s">
        <v>5</v>
      </c>
      <c r="C1213" s="74" t="s">
        <v>3623</v>
      </c>
      <c r="D1213" s="75">
        <v>42145</v>
      </c>
      <c r="E1213" s="76">
        <v>0.42638888888888887</v>
      </c>
      <c r="F1213" s="75">
        <v>42145</v>
      </c>
      <c r="G1213" s="76">
        <v>0.42638888888888887</v>
      </c>
      <c r="H1213" s="76">
        <v>0</v>
      </c>
      <c r="I1213" s="74">
        <v>240</v>
      </c>
      <c r="J1213" s="74" t="s">
        <v>119</v>
      </c>
      <c r="K1213" s="74" t="s">
        <v>8</v>
      </c>
      <c r="L1213" s="74" t="s">
        <v>16</v>
      </c>
      <c r="M1213" s="225" t="s">
        <v>3247</v>
      </c>
      <c r="N1213" s="226">
        <v>110</v>
      </c>
      <c r="O1213" s="225" t="s">
        <v>7</v>
      </c>
      <c r="P1213" s="225" t="s">
        <v>3248</v>
      </c>
      <c r="Q1213" s="225" t="s">
        <v>6279</v>
      </c>
      <c r="R1213" s="225"/>
      <c r="S1213" s="225">
        <v>123.9</v>
      </c>
      <c r="T1213" s="225">
        <f>R1213+S1213</f>
        <v>123.9</v>
      </c>
      <c r="U1213" s="302"/>
      <c r="V1213" s="302"/>
      <c r="W1213" s="302"/>
      <c r="X1213" s="302"/>
      <c r="Y1213" s="302"/>
      <c r="Z1213" s="302"/>
      <c r="AA1213" s="302"/>
      <c r="AB1213" s="302"/>
      <c r="AC1213" s="302"/>
      <c r="AD1213" s="302" t="s">
        <v>37</v>
      </c>
      <c r="AE1213" s="302"/>
      <c r="AF1213" s="302"/>
      <c r="AG1213" s="302"/>
      <c r="AH1213" s="222"/>
      <c r="AI1213" s="229"/>
      <c r="AJ1213" s="79"/>
    </row>
    <row r="1214" spans="1:36" ht="141.75" customHeight="1">
      <c r="A1214" s="70" t="s">
        <v>2819</v>
      </c>
      <c r="B1214" s="74" t="s">
        <v>5</v>
      </c>
      <c r="C1214" s="74" t="s">
        <v>6286</v>
      </c>
      <c r="D1214" s="75">
        <v>42145</v>
      </c>
      <c r="E1214" s="76">
        <v>0.70833333333333337</v>
      </c>
      <c r="F1214" s="75">
        <v>42145</v>
      </c>
      <c r="G1214" s="76">
        <v>0.76666666666666661</v>
      </c>
      <c r="H1214" s="76">
        <v>5.8333333333333327E-2</v>
      </c>
      <c r="I1214" s="74">
        <v>4</v>
      </c>
      <c r="J1214" s="74" t="s">
        <v>150</v>
      </c>
      <c r="K1214" s="74" t="s">
        <v>20</v>
      </c>
      <c r="L1214" s="74" t="s">
        <v>16</v>
      </c>
      <c r="M1214" s="225" t="s">
        <v>3250</v>
      </c>
      <c r="N1214" s="226" t="s">
        <v>3</v>
      </c>
      <c r="O1214" s="225" t="s">
        <v>7</v>
      </c>
      <c r="P1214" s="225" t="s">
        <v>6287</v>
      </c>
      <c r="Q1214" s="225" t="s">
        <v>6288</v>
      </c>
      <c r="R1214" s="225">
        <v>3.4</v>
      </c>
      <c r="S1214" s="225"/>
      <c r="T1214" s="225">
        <f>SUM(R1214:S1214)</f>
        <v>3.4</v>
      </c>
      <c r="U1214" s="302"/>
      <c r="V1214" s="302"/>
      <c r="W1214" s="302"/>
      <c r="X1214" s="302"/>
      <c r="Y1214" s="302"/>
      <c r="Z1214" s="302"/>
      <c r="AA1214" s="302"/>
      <c r="AB1214" s="302"/>
      <c r="AC1214" s="302"/>
      <c r="AD1214" s="302" t="s">
        <v>37</v>
      </c>
      <c r="AE1214" s="302"/>
      <c r="AF1214" s="302"/>
      <c r="AG1214" s="302"/>
      <c r="AH1214" s="222"/>
      <c r="AI1214" s="229"/>
      <c r="AJ1214" s="79"/>
    </row>
    <row r="1215" spans="1:36" ht="63" customHeight="1">
      <c r="A1215" s="69" t="s">
        <v>3570</v>
      </c>
      <c r="B1215" s="74" t="s">
        <v>1412</v>
      </c>
      <c r="C1215" s="74" t="s">
        <v>1423</v>
      </c>
      <c r="D1215" s="75">
        <v>42161</v>
      </c>
      <c r="E1215" s="76">
        <v>0.75902777777777775</v>
      </c>
      <c r="F1215" s="75">
        <v>42161</v>
      </c>
      <c r="G1215" s="76">
        <v>0.76111111111111107</v>
      </c>
      <c r="H1215" s="76">
        <v>2.0833333333333333E-3</v>
      </c>
      <c r="I1215" s="77">
        <v>4</v>
      </c>
      <c r="J1215" s="79" t="s">
        <v>1421</v>
      </c>
      <c r="K1215" s="77"/>
      <c r="L1215" s="80" t="s">
        <v>9</v>
      </c>
      <c r="M1215" s="228" t="s">
        <v>3759</v>
      </c>
      <c r="N1215" s="226" t="s">
        <v>3</v>
      </c>
      <c r="O1215" s="224" t="s">
        <v>7</v>
      </c>
      <c r="P1215" s="228" t="s">
        <v>3759</v>
      </c>
      <c r="Q1215" s="227" t="s">
        <v>3731</v>
      </c>
      <c r="R1215" s="223"/>
      <c r="S1215" s="223">
        <v>1</v>
      </c>
      <c r="T1215" s="223">
        <v>1</v>
      </c>
      <c r="U1215" s="286"/>
      <c r="V1215" s="286"/>
      <c r="W1215" s="286"/>
      <c r="X1215" s="286"/>
      <c r="Y1215" s="286"/>
      <c r="Z1215" s="286"/>
      <c r="AA1215" s="286"/>
      <c r="AB1215" s="286"/>
      <c r="AC1215" s="286"/>
      <c r="AD1215" s="279" t="s">
        <v>42</v>
      </c>
      <c r="AE1215" s="286"/>
      <c r="AF1215" s="286"/>
      <c r="AG1215" s="286"/>
      <c r="AH1215" s="222"/>
      <c r="AI1215" s="229"/>
      <c r="AJ1215" s="79"/>
    </row>
    <row r="1216" spans="1:36" ht="141.75" customHeight="1">
      <c r="A1216" s="68" t="s">
        <v>2819</v>
      </c>
      <c r="B1216" s="92" t="s">
        <v>21</v>
      </c>
      <c r="C1216" s="92" t="s">
        <v>3133</v>
      </c>
      <c r="D1216" s="88">
        <v>42146</v>
      </c>
      <c r="E1216" s="89">
        <v>0.47916666666666669</v>
      </c>
      <c r="F1216" s="88">
        <v>42146</v>
      </c>
      <c r="G1216" s="89">
        <v>0.48958333333333331</v>
      </c>
      <c r="H1216" s="89">
        <v>1.0416666666666666E-2</v>
      </c>
      <c r="I1216" s="68">
        <v>3</v>
      </c>
      <c r="J1216" s="68"/>
      <c r="K1216" s="92"/>
      <c r="L1216" s="92" t="s">
        <v>11</v>
      </c>
      <c r="M1216" s="230" t="s">
        <v>3258</v>
      </c>
      <c r="N1216" s="221">
        <v>0.4</v>
      </c>
      <c r="O1216" s="221" t="s">
        <v>2</v>
      </c>
      <c r="P1216" s="230" t="s">
        <v>3258</v>
      </c>
      <c r="Q1216" s="221" t="s">
        <v>6710</v>
      </c>
      <c r="R1216" s="221">
        <v>3.9E-2</v>
      </c>
      <c r="S1216" s="221">
        <v>1.7999999999999999E-2</v>
      </c>
      <c r="T1216" s="221">
        <v>5.7000000000000002E-2</v>
      </c>
      <c r="U1216" s="293" t="s">
        <v>1</v>
      </c>
      <c r="V1216" s="273" t="s">
        <v>128</v>
      </c>
      <c r="W1216" s="293" t="s">
        <v>128</v>
      </c>
      <c r="X1216" s="293" t="s">
        <v>128</v>
      </c>
      <c r="Y1216" s="269">
        <v>2015</v>
      </c>
      <c r="Z1216" s="318" t="s">
        <v>128</v>
      </c>
      <c r="AA1216" s="269">
        <v>2016</v>
      </c>
      <c r="AB1216" s="293" t="s">
        <v>128</v>
      </c>
      <c r="AC1216" s="269">
        <v>2015</v>
      </c>
      <c r="AD1216" s="293" t="s">
        <v>59</v>
      </c>
      <c r="AE1216" s="293" t="s">
        <v>57</v>
      </c>
      <c r="AF1216" s="293"/>
      <c r="AG1216" s="318"/>
      <c r="AH1216" s="222"/>
      <c r="AI1216" s="229"/>
      <c r="AJ1216" s="79"/>
    </row>
    <row r="1217" spans="1:36" ht="63" customHeight="1">
      <c r="A1217" s="68" t="s">
        <v>2819</v>
      </c>
      <c r="B1217" s="92" t="s">
        <v>21</v>
      </c>
      <c r="C1217" s="92" t="s">
        <v>3133</v>
      </c>
      <c r="D1217" s="88">
        <v>42146</v>
      </c>
      <c r="E1217" s="89">
        <v>0.70833333333333337</v>
      </c>
      <c r="F1217" s="88">
        <v>42146</v>
      </c>
      <c r="G1217" s="89">
        <v>0.73611111111111116</v>
      </c>
      <c r="H1217" s="89">
        <v>2.7777777777777776E-2</v>
      </c>
      <c r="I1217" s="68">
        <v>4</v>
      </c>
      <c r="J1217" s="68"/>
      <c r="K1217" s="92"/>
      <c r="L1217" s="92" t="s">
        <v>9</v>
      </c>
      <c r="M1217" s="230" t="s">
        <v>6711</v>
      </c>
      <c r="N1217" s="221">
        <v>0.4</v>
      </c>
      <c r="O1217" s="221" t="s">
        <v>7</v>
      </c>
      <c r="P1217" s="230" t="s">
        <v>6711</v>
      </c>
      <c r="Q1217" s="221" t="s">
        <v>6712</v>
      </c>
      <c r="R1217" s="221">
        <v>8.5999999999999993E-2</v>
      </c>
      <c r="S1217" s="221">
        <v>4.2999999999999997E-2</v>
      </c>
      <c r="T1217" s="221">
        <v>0.129</v>
      </c>
      <c r="U1217" s="293" t="s">
        <v>28</v>
      </c>
      <c r="V1217" s="273" t="s">
        <v>128</v>
      </c>
      <c r="W1217" s="293" t="s">
        <v>128</v>
      </c>
      <c r="X1217" s="293" t="s">
        <v>128</v>
      </c>
      <c r="Y1217" s="269">
        <v>2014</v>
      </c>
      <c r="Z1217" s="318" t="s">
        <v>128</v>
      </c>
      <c r="AA1217" s="269">
        <v>2015</v>
      </c>
      <c r="AB1217" s="293" t="s">
        <v>128</v>
      </c>
      <c r="AC1217" s="269">
        <v>2014</v>
      </c>
      <c r="AD1217" s="293" t="s">
        <v>0</v>
      </c>
      <c r="AE1217" s="293" t="s">
        <v>57</v>
      </c>
      <c r="AF1217" s="293"/>
      <c r="AG1217" s="318"/>
      <c r="AH1217" s="222"/>
      <c r="AI1217" s="229"/>
      <c r="AJ1217" s="79"/>
    </row>
    <row r="1218" spans="1:36" ht="267.75" customHeight="1">
      <c r="A1218" s="70" t="s">
        <v>11517</v>
      </c>
      <c r="B1218" s="74" t="s">
        <v>18</v>
      </c>
      <c r="C1218" s="74" t="s">
        <v>18</v>
      </c>
      <c r="D1218" s="75">
        <v>42295</v>
      </c>
      <c r="E1218" s="76">
        <v>42295.729166666664</v>
      </c>
      <c r="F1218" s="75">
        <v>42295</v>
      </c>
      <c r="G1218" s="76">
        <v>42295.753472222219</v>
      </c>
      <c r="H1218" s="76">
        <f>G1218-E1218</f>
        <v>2.4305555554747116E-2</v>
      </c>
      <c r="I1218" s="74">
        <v>4</v>
      </c>
      <c r="J1218" s="74"/>
      <c r="K1218" s="74"/>
      <c r="L1218" s="74" t="s">
        <v>11</v>
      </c>
      <c r="M1218" s="225" t="s">
        <v>11942</v>
      </c>
      <c r="N1218" s="226" t="s">
        <v>3</v>
      </c>
      <c r="O1218" s="225" t="s">
        <v>2</v>
      </c>
      <c r="P1218" s="225" t="s">
        <v>11878</v>
      </c>
      <c r="Q1218" s="225" t="s">
        <v>11943</v>
      </c>
      <c r="R1218" s="225">
        <v>4.1280000000000001</v>
      </c>
      <c r="S1218" s="225"/>
      <c r="T1218" s="225">
        <f>R1218+S1218</f>
        <v>4.1280000000000001</v>
      </c>
      <c r="U1218" s="302"/>
      <c r="V1218" s="302"/>
      <c r="W1218" s="302"/>
      <c r="X1218" s="302"/>
      <c r="Y1218" s="302"/>
      <c r="Z1218" s="302"/>
      <c r="AA1218" s="302"/>
      <c r="AB1218" s="302"/>
      <c r="AC1218" s="302"/>
      <c r="AD1218" s="302" t="s">
        <v>22</v>
      </c>
      <c r="AE1218" s="302"/>
      <c r="AF1218" s="302"/>
      <c r="AG1218" s="302"/>
      <c r="AH1218" s="222"/>
      <c r="AI1218" s="229"/>
      <c r="AJ1218" s="79"/>
    </row>
    <row r="1219" spans="1:36" ht="78.75" customHeight="1">
      <c r="A1219" s="70" t="s">
        <v>2819</v>
      </c>
      <c r="B1219" s="74" t="s">
        <v>19</v>
      </c>
      <c r="C1219" s="74" t="s">
        <v>209</v>
      </c>
      <c r="D1219" s="75">
        <v>42146</v>
      </c>
      <c r="E1219" s="76">
        <v>0.4694444444444445</v>
      </c>
      <c r="F1219" s="75">
        <v>42146</v>
      </c>
      <c r="G1219" s="76">
        <v>0.64166666666666672</v>
      </c>
      <c r="H1219" s="76">
        <v>0.17222222222222222</v>
      </c>
      <c r="I1219" s="74">
        <v>8</v>
      </c>
      <c r="J1219" s="74"/>
      <c r="K1219" s="74"/>
      <c r="L1219" s="74" t="s">
        <v>16</v>
      </c>
      <c r="M1219" s="225" t="s">
        <v>3252</v>
      </c>
      <c r="N1219" s="226" t="s">
        <v>3</v>
      </c>
      <c r="O1219" s="225" t="s">
        <v>7</v>
      </c>
      <c r="P1219" s="225" t="s">
        <v>3253</v>
      </c>
      <c r="Q1219" s="225" t="s">
        <v>3254</v>
      </c>
      <c r="R1219" s="225">
        <v>23</v>
      </c>
      <c r="S1219" s="225"/>
      <c r="T1219" s="225">
        <v>23</v>
      </c>
      <c r="U1219" s="302"/>
      <c r="V1219" s="302"/>
      <c r="W1219" s="302"/>
      <c r="X1219" s="302"/>
      <c r="Y1219" s="302"/>
      <c r="Z1219" s="302"/>
      <c r="AA1219" s="302"/>
      <c r="AB1219" s="302"/>
      <c r="AC1219" s="302"/>
      <c r="AD1219" s="302" t="s">
        <v>37</v>
      </c>
      <c r="AE1219" s="302"/>
      <c r="AF1219" s="302"/>
      <c r="AG1219" s="302"/>
      <c r="AH1219" s="222"/>
      <c r="AI1219" s="229"/>
      <c r="AJ1219" s="79"/>
    </row>
    <row r="1220" spans="1:36" ht="78.75" customHeight="1">
      <c r="A1220" s="70" t="s">
        <v>2819</v>
      </c>
      <c r="B1220" s="74" t="s">
        <v>19</v>
      </c>
      <c r="C1220" s="74" t="s">
        <v>2781</v>
      </c>
      <c r="D1220" s="75">
        <v>42146</v>
      </c>
      <c r="E1220" s="76">
        <v>0.65625</v>
      </c>
      <c r="F1220" s="75">
        <v>42146</v>
      </c>
      <c r="G1220" s="76">
        <v>0.65625</v>
      </c>
      <c r="H1220" s="76">
        <v>0</v>
      </c>
      <c r="I1220" s="74">
        <v>26</v>
      </c>
      <c r="J1220" s="74"/>
      <c r="K1220" s="74"/>
      <c r="L1220" s="74" t="s">
        <v>16</v>
      </c>
      <c r="M1220" s="225" t="s">
        <v>2856</v>
      </c>
      <c r="N1220" s="226">
        <v>110</v>
      </c>
      <c r="O1220" s="225" t="s">
        <v>13</v>
      </c>
      <c r="P1220" s="225" t="s">
        <v>3255</v>
      </c>
      <c r="Q1220" s="225" t="s">
        <v>3256</v>
      </c>
      <c r="R1220" s="225">
        <v>13</v>
      </c>
      <c r="S1220" s="225"/>
      <c r="T1220" s="225">
        <v>13</v>
      </c>
      <c r="U1220" s="302"/>
      <c r="V1220" s="302"/>
      <c r="W1220" s="302"/>
      <c r="X1220" s="302"/>
      <c r="Y1220" s="302"/>
      <c r="Z1220" s="302"/>
      <c r="AA1220" s="302"/>
      <c r="AB1220" s="302"/>
      <c r="AC1220" s="302"/>
      <c r="AD1220" s="302" t="s">
        <v>37</v>
      </c>
      <c r="AE1220" s="302"/>
      <c r="AF1220" s="302"/>
      <c r="AG1220" s="302"/>
      <c r="AH1220" s="222"/>
      <c r="AI1220" s="229"/>
      <c r="AJ1220" s="79"/>
    </row>
    <row r="1221" spans="1:36" ht="126" customHeight="1">
      <c r="A1221" s="70" t="s">
        <v>2819</v>
      </c>
      <c r="B1221" s="74" t="s">
        <v>19</v>
      </c>
      <c r="C1221" s="74" t="s">
        <v>209</v>
      </c>
      <c r="D1221" s="75">
        <v>42146</v>
      </c>
      <c r="E1221" s="76">
        <v>0.70347222222222217</v>
      </c>
      <c r="F1221" s="75">
        <v>42146</v>
      </c>
      <c r="G1221" s="76">
        <v>0.70347222222222217</v>
      </c>
      <c r="H1221" s="76">
        <v>0</v>
      </c>
      <c r="I1221" s="74">
        <v>7</v>
      </c>
      <c r="J1221" s="74"/>
      <c r="K1221" s="74"/>
      <c r="L1221" s="74" t="s">
        <v>16</v>
      </c>
      <c r="M1221" s="225" t="s">
        <v>3274</v>
      </c>
      <c r="N1221" s="226">
        <v>35</v>
      </c>
      <c r="O1221" s="225" t="s">
        <v>7</v>
      </c>
      <c r="P1221" s="225" t="s">
        <v>5356</v>
      </c>
      <c r="Q1221" s="225" t="s">
        <v>3275</v>
      </c>
      <c r="R1221" s="225">
        <v>3</v>
      </c>
      <c r="S1221" s="225">
        <v>1</v>
      </c>
      <c r="T1221" s="225">
        <v>4</v>
      </c>
      <c r="U1221" s="302"/>
      <c r="V1221" s="302"/>
      <c r="W1221" s="302"/>
      <c r="X1221" s="302"/>
      <c r="Y1221" s="302"/>
      <c r="Z1221" s="302"/>
      <c r="AA1221" s="302"/>
      <c r="AB1221" s="302"/>
      <c r="AC1221" s="302"/>
      <c r="AD1221" s="302" t="s">
        <v>37</v>
      </c>
      <c r="AE1221" s="302"/>
      <c r="AF1221" s="302"/>
      <c r="AG1221" s="302"/>
      <c r="AH1221" s="222"/>
      <c r="AI1221" s="229"/>
      <c r="AJ1221" s="79"/>
    </row>
    <row r="1222" spans="1:36" ht="63" customHeight="1">
      <c r="A1222" s="70" t="s">
        <v>2819</v>
      </c>
      <c r="B1222" s="74" t="s">
        <v>15</v>
      </c>
      <c r="C1222" s="74" t="s">
        <v>209</v>
      </c>
      <c r="D1222" s="75">
        <v>42146</v>
      </c>
      <c r="E1222" s="76">
        <v>0.33333333333333331</v>
      </c>
      <c r="F1222" s="75">
        <v>42146</v>
      </c>
      <c r="G1222" s="76">
        <v>0.33333333333333331</v>
      </c>
      <c r="H1222" s="76">
        <f>(F1222+G1222)-(D1222+E1222)</f>
        <v>0</v>
      </c>
      <c r="I1222" s="74">
        <v>16</v>
      </c>
      <c r="J1222" s="74"/>
      <c r="K1222" s="74"/>
      <c r="L1222" s="74" t="s">
        <v>16</v>
      </c>
      <c r="M1222" s="225" t="s">
        <v>6460</v>
      </c>
      <c r="N1222" s="226" t="s">
        <v>3</v>
      </c>
      <c r="O1222" s="225" t="s">
        <v>7</v>
      </c>
      <c r="P1222" s="225" t="s">
        <v>6461</v>
      </c>
      <c r="Q1222" s="225" t="s">
        <v>6462</v>
      </c>
      <c r="R1222" s="225"/>
      <c r="S1222" s="225">
        <v>22.84</v>
      </c>
      <c r="T1222" s="225">
        <f>SUM(R1222:S1222)</f>
        <v>22.84</v>
      </c>
      <c r="U1222" s="302"/>
      <c r="V1222" s="302"/>
      <c r="W1222" s="302"/>
      <c r="X1222" s="302"/>
      <c r="Y1222" s="302"/>
      <c r="Z1222" s="302"/>
      <c r="AA1222" s="302"/>
      <c r="AB1222" s="302"/>
      <c r="AC1222" s="302"/>
      <c r="AD1222" s="302" t="s">
        <v>37</v>
      </c>
      <c r="AE1222" s="302" t="s">
        <v>53</v>
      </c>
      <c r="AF1222" s="302"/>
      <c r="AG1222" s="302"/>
      <c r="AH1222" s="222"/>
      <c r="AI1222" s="229"/>
      <c r="AJ1222" s="79"/>
    </row>
    <row r="1223" spans="1:36" ht="63" customHeight="1">
      <c r="A1223" s="70" t="s">
        <v>2819</v>
      </c>
      <c r="B1223" s="74" t="s">
        <v>10</v>
      </c>
      <c r="C1223" s="74" t="s">
        <v>10</v>
      </c>
      <c r="D1223" s="75">
        <v>42146</v>
      </c>
      <c r="E1223" s="76">
        <v>0.59027777777777779</v>
      </c>
      <c r="F1223" s="75">
        <v>42146</v>
      </c>
      <c r="G1223" s="76">
        <v>0.68402777777777779</v>
      </c>
      <c r="H1223" s="76">
        <v>9.375E-2</v>
      </c>
      <c r="I1223" s="74">
        <v>38</v>
      </c>
      <c r="J1223" s="74" t="s">
        <v>143</v>
      </c>
      <c r="K1223" s="74" t="s">
        <v>14</v>
      </c>
      <c r="L1223" s="74" t="s">
        <v>9</v>
      </c>
      <c r="M1223" s="225" t="s">
        <v>6919</v>
      </c>
      <c r="N1223" s="226" t="s">
        <v>3</v>
      </c>
      <c r="O1223" s="225" t="s">
        <v>7</v>
      </c>
      <c r="P1223" s="225" t="s">
        <v>6919</v>
      </c>
      <c r="Q1223" s="225" t="s">
        <v>6920</v>
      </c>
      <c r="R1223" s="225">
        <v>31.119</v>
      </c>
      <c r="S1223" s="225"/>
      <c r="T1223" s="225">
        <v>31.119</v>
      </c>
      <c r="U1223" s="302" t="s">
        <v>6</v>
      </c>
      <c r="V1223" s="302"/>
      <c r="W1223" s="302"/>
      <c r="X1223" s="302"/>
      <c r="Y1223" s="302"/>
      <c r="Z1223" s="302"/>
      <c r="AA1223" s="302"/>
      <c r="AB1223" s="302"/>
      <c r="AC1223" s="302"/>
      <c r="AD1223" s="302" t="s">
        <v>0</v>
      </c>
      <c r="AE1223" s="302"/>
      <c r="AF1223" s="302"/>
      <c r="AG1223" s="302" t="s">
        <v>6921</v>
      </c>
      <c r="AH1223" s="222"/>
      <c r="AI1223" s="229"/>
      <c r="AJ1223" s="79"/>
    </row>
    <row r="1224" spans="1:36" ht="47.25" customHeight="1">
      <c r="A1224" s="70" t="s">
        <v>2819</v>
      </c>
      <c r="B1224" s="74" t="s">
        <v>18</v>
      </c>
      <c r="C1224" s="74" t="s">
        <v>18</v>
      </c>
      <c r="D1224" s="75">
        <v>42146</v>
      </c>
      <c r="E1224" s="76">
        <v>42146.208333333336</v>
      </c>
      <c r="F1224" s="75">
        <v>42147</v>
      </c>
      <c r="G1224" s="76">
        <v>42146.458333333336</v>
      </c>
      <c r="H1224" s="76">
        <f>G1224-E1224</f>
        <v>0.25</v>
      </c>
      <c r="I1224" s="74">
        <v>5</v>
      </c>
      <c r="J1224" s="74"/>
      <c r="K1224" s="74"/>
      <c r="L1224" s="74" t="s">
        <v>4</v>
      </c>
      <c r="M1224" s="225" t="s">
        <v>7</v>
      </c>
      <c r="N1224" s="226" t="s">
        <v>3</v>
      </c>
      <c r="O1224" s="225" t="s">
        <v>7</v>
      </c>
      <c r="P1224" s="225" t="s">
        <v>3598</v>
      </c>
      <c r="Q1224" s="225" t="s">
        <v>3599</v>
      </c>
      <c r="R1224" s="225">
        <v>1.4</v>
      </c>
      <c r="S1224" s="225"/>
      <c r="T1224" s="225">
        <f t="shared" ref="T1224:T1230" si="24">R1224+S1224</f>
        <v>1.4</v>
      </c>
      <c r="U1224" s="302"/>
      <c r="V1224" s="302"/>
      <c r="W1224" s="302"/>
      <c r="X1224" s="302"/>
      <c r="Y1224" s="302"/>
      <c r="Z1224" s="302"/>
      <c r="AA1224" s="302"/>
      <c r="AB1224" s="302"/>
      <c r="AC1224" s="302"/>
      <c r="AD1224" s="302" t="s">
        <v>0</v>
      </c>
      <c r="AE1224" s="302"/>
      <c r="AF1224" s="302"/>
      <c r="AG1224" s="302"/>
      <c r="AH1224" s="222"/>
      <c r="AI1224" s="229"/>
      <c r="AJ1224" s="79"/>
    </row>
    <row r="1225" spans="1:36" ht="94.5" customHeight="1">
      <c r="A1225" s="70" t="s">
        <v>2819</v>
      </c>
      <c r="B1225" s="74" t="s">
        <v>18</v>
      </c>
      <c r="C1225" s="74" t="s">
        <v>18</v>
      </c>
      <c r="D1225" s="75">
        <v>42146</v>
      </c>
      <c r="E1225" s="76">
        <v>42146.479166666664</v>
      </c>
      <c r="F1225" s="75">
        <v>42146</v>
      </c>
      <c r="G1225" s="76">
        <v>42146.625</v>
      </c>
      <c r="H1225" s="76">
        <f>G1225-E1225</f>
        <v>0.14583333333575865</v>
      </c>
      <c r="I1225" s="74">
        <v>2</v>
      </c>
      <c r="J1225" s="74"/>
      <c r="K1225" s="74"/>
      <c r="L1225" s="74" t="s">
        <v>4</v>
      </c>
      <c r="M1225" s="225" t="s">
        <v>7</v>
      </c>
      <c r="N1225" s="226" t="s">
        <v>3</v>
      </c>
      <c r="O1225" s="225" t="s">
        <v>7</v>
      </c>
      <c r="P1225" s="225" t="s">
        <v>7072</v>
      </c>
      <c r="Q1225" s="225" t="s">
        <v>7073</v>
      </c>
      <c r="R1225" s="225">
        <v>0.2</v>
      </c>
      <c r="S1225" s="225"/>
      <c r="T1225" s="225">
        <f t="shared" si="24"/>
        <v>0.2</v>
      </c>
      <c r="U1225" s="302"/>
      <c r="V1225" s="302"/>
      <c r="W1225" s="302"/>
      <c r="X1225" s="302"/>
      <c r="Y1225" s="302"/>
      <c r="Z1225" s="302"/>
      <c r="AA1225" s="302"/>
      <c r="AB1225" s="302"/>
      <c r="AC1225" s="302"/>
      <c r="AD1225" s="302" t="s">
        <v>0</v>
      </c>
      <c r="AE1225" s="302"/>
      <c r="AF1225" s="302"/>
      <c r="AG1225" s="302"/>
      <c r="AH1225" s="222"/>
      <c r="AI1225" s="229"/>
      <c r="AJ1225" s="79"/>
    </row>
    <row r="1226" spans="1:36" ht="110.25" customHeight="1">
      <c r="A1226" s="70" t="s">
        <v>2819</v>
      </c>
      <c r="B1226" s="74" t="s">
        <v>12</v>
      </c>
      <c r="C1226" s="74" t="s">
        <v>127</v>
      </c>
      <c r="D1226" s="75">
        <v>42146</v>
      </c>
      <c r="E1226" s="76">
        <v>0.1388888888888889</v>
      </c>
      <c r="F1226" s="75">
        <v>42146</v>
      </c>
      <c r="G1226" s="76">
        <v>0.73611111111111116</v>
      </c>
      <c r="H1226" s="76">
        <v>0.59722222222222232</v>
      </c>
      <c r="I1226" s="74">
        <v>1</v>
      </c>
      <c r="J1226" s="74"/>
      <c r="K1226" s="74"/>
      <c r="L1226" s="74" t="s">
        <v>11</v>
      </c>
      <c r="M1226" s="225" t="s">
        <v>3264</v>
      </c>
      <c r="N1226" s="226">
        <v>0.4</v>
      </c>
      <c r="O1226" s="225" t="s">
        <v>2</v>
      </c>
      <c r="P1226" s="225" t="s">
        <v>3220</v>
      </c>
      <c r="Q1226" s="225" t="s">
        <v>3265</v>
      </c>
      <c r="R1226" s="225"/>
      <c r="S1226" s="225">
        <v>1.89</v>
      </c>
      <c r="T1226" s="225">
        <f t="shared" si="24"/>
        <v>1.89</v>
      </c>
      <c r="U1226" s="302" t="s">
        <v>128</v>
      </c>
      <c r="V1226" s="302" t="s">
        <v>128</v>
      </c>
      <c r="W1226" s="302" t="s">
        <v>128</v>
      </c>
      <c r="X1226" s="302" t="s">
        <v>128</v>
      </c>
      <c r="Y1226" s="302" t="s">
        <v>128</v>
      </c>
      <c r="Z1226" s="302" t="s">
        <v>128</v>
      </c>
      <c r="AA1226" s="302" t="s">
        <v>128</v>
      </c>
      <c r="AB1226" s="302" t="s">
        <v>128</v>
      </c>
      <c r="AC1226" s="302" t="s">
        <v>128</v>
      </c>
      <c r="AD1226" s="302" t="s">
        <v>24</v>
      </c>
      <c r="AE1226" s="302"/>
      <c r="AF1226" s="302"/>
      <c r="AG1226" s="302"/>
      <c r="AH1226" s="222"/>
      <c r="AI1226" s="229"/>
      <c r="AJ1226" s="79"/>
    </row>
    <row r="1227" spans="1:36" ht="94.5" customHeight="1">
      <c r="A1227" s="70" t="s">
        <v>2819</v>
      </c>
      <c r="B1227" s="74" t="s">
        <v>12</v>
      </c>
      <c r="C1227" s="74" t="s">
        <v>127</v>
      </c>
      <c r="D1227" s="75">
        <v>42146</v>
      </c>
      <c r="E1227" s="76">
        <v>0.16666666666666666</v>
      </c>
      <c r="F1227" s="75">
        <v>42146</v>
      </c>
      <c r="G1227" s="76">
        <v>0.70833333333333337</v>
      </c>
      <c r="H1227" s="76">
        <v>0.54166666666666674</v>
      </c>
      <c r="I1227" s="74">
        <v>1</v>
      </c>
      <c r="J1227" s="74"/>
      <c r="K1227" s="74"/>
      <c r="L1227" s="74" t="s">
        <v>11</v>
      </c>
      <c r="M1227" s="225" t="s">
        <v>3262</v>
      </c>
      <c r="N1227" s="226">
        <v>0.4</v>
      </c>
      <c r="O1227" s="225" t="s">
        <v>2</v>
      </c>
      <c r="P1227" s="225" t="s">
        <v>3220</v>
      </c>
      <c r="Q1227" s="225" t="s">
        <v>3263</v>
      </c>
      <c r="R1227" s="225"/>
      <c r="S1227" s="225">
        <v>3.64</v>
      </c>
      <c r="T1227" s="225">
        <f t="shared" si="24"/>
        <v>3.64</v>
      </c>
      <c r="U1227" s="302" t="s">
        <v>128</v>
      </c>
      <c r="V1227" s="302" t="s">
        <v>128</v>
      </c>
      <c r="W1227" s="302" t="s">
        <v>128</v>
      </c>
      <c r="X1227" s="302" t="s">
        <v>128</v>
      </c>
      <c r="Y1227" s="302" t="s">
        <v>128</v>
      </c>
      <c r="Z1227" s="302" t="s">
        <v>128</v>
      </c>
      <c r="AA1227" s="302" t="s">
        <v>128</v>
      </c>
      <c r="AB1227" s="302" t="s">
        <v>128</v>
      </c>
      <c r="AC1227" s="302" t="s">
        <v>128</v>
      </c>
      <c r="AD1227" s="302" t="s">
        <v>0</v>
      </c>
      <c r="AE1227" s="302"/>
      <c r="AF1227" s="302"/>
      <c r="AG1227" s="302"/>
      <c r="AH1227" s="222"/>
      <c r="AI1227" s="229"/>
      <c r="AJ1227" s="79"/>
    </row>
    <row r="1228" spans="1:36" ht="78.75" customHeight="1">
      <c r="A1228" s="70" t="s">
        <v>2819</v>
      </c>
      <c r="B1228" s="74" t="s">
        <v>12</v>
      </c>
      <c r="C1228" s="74" t="s">
        <v>127</v>
      </c>
      <c r="D1228" s="75">
        <v>42146</v>
      </c>
      <c r="E1228" s="76">
        <v>0.67291666666666661</v>
      </c>
      <c r="F1228" s="75">
        <v>42146</v>
      </c>
      <c r="G1228" s="76">
        <v>0.82777777777777783</v>
      </c>
      <c r="H1228" s="76">
        <v>0.15486111111111123</v>
      </c>
      <c r="I1228" s="74">
        <v>1</v>
      </c>
      <c r="J1228" s="74"/>
      <c r="K1228" s="74"/>
      <c r="L1228" s="74" t="s">
        <v>11</v>
      </c>
      <c r="M1228" s="225" t="s">
        <v>3266</v>
      </c>
      <c r="N1228" s="226">
        <v>0.4</v>
      </c>
      <c r="O1228" s="225" t="s">
        <v>2</v>
      </c>
      <c r="P1228" s="225" t="s">
        <v>3220</v>
      </c>
      <c r="Q1228" s="225" t="s">
        <v>3267</v>
      </c>
      <c r="R1228" s="225"/>
      <c r="S1228" s="225">
        <v>0.28000000000000003</v>
      </c>
      <c r="T1228" s="225">
        <f t="shared" si="24"/>
        <v>0.28000000000000003</v>
      </c>
      <c r="U1228" s="302" t="s">
        <v>128</v>
      </c>
      <c r="V1228" s="302" t="s">
        <v>128</v>
      </c>
      <c r="W1228" s="302" t="s">
        <v>128</v>
      </c>
      <c r="X1228" s="302" t="s">
        <v>128</v>
      </c>
      <c r="Y1228" s="302" t="s">
        <v>128</v>
      </c>
      <c r="Z1228" s="302" t="s">
        <v>128</v>
      </c>
      <c r="AA1228" s="302" t="s">
        <v>128</v>
      </c>
      <c r="AB1228" s="302" t="s">
        <v>128</v>
      </c>
      <c r="AC1228" s="302" t="s">
        <v>128</v>
      </c>
      <c r="AD1228" s="302" t="s">
        <v>0</v>
      </c>
      <c r="AE1228" s="302"/>
      <c r="AF1228" s="302"/>
      <c r="AG1228" s="302"/>
      <c r="AH1228" s="222"/>
      <c r="AI1228" s="229"/>
      <c r="AJ1228" s="79"/>
    </row>
    <row r="1229" spans="1:36" ht="31.5" customHeight="1">
      <c r="A1229" s="70" t="s">
        <v>2819</v>
      </c>
      <c r="B1229" s="74" t="s">
        <v>12</v>
      </c>
      <c r="C1229" s="74" t="s">
        <v>127</v>
      </c>
      <c r="D1229" s="75">
        <v>42146</v>
      </c>
      <c r="E1229" s="76">
        <v>0.55208333333333337</v>
      </c>
      <c r="F1229" s="75">
        <v>42146</v>
      </c>
      <c r="G1229" s="76">
        <v>0.55208333333333337</v>
      </c>
      <c r="H1229" s="76">
        <v>0</v>
      </c>
      <c r="I1229" s="74">
        <v>6</v>
      </c>
      <c r="J1229" s="74" t="s">
        <v>3268</v>
      </c>
      <c r="K1229" s="74" t="s">
        <v>3211</v>
      </c>
      <c r="L1229" s="74" t="s">
        <v>4</v>
      </c>
      <c r="M1229" s="225" t="s">
        <v>3269</v>
      </c>
      <c r="N1229" s="226">
        <v>35</v>
      </c>
      <c r="O1229" s="225" t="s">
        <v>13</v>
      </c>
      <c r="P1229" s="225" t="s">
        <v>894</v>
      </c>
      <c r="Q1229" s="225" t="s">
        <v>3270</v>
      </c>
      <c r="R1229" s="225">
        <v>0.42</v>
      </c>
      <c r="S1229" s="225">
        <v>2.7</v>
      </c>
      <c r="T1229" s="225">
        <f t="shared" si="24"/>
        <v>3.12</v>
      </c>
      <c r="U1229" s="302" t="s">
        <v>33</v>
      </c>
      <c r="V1229" s="302" t="s">
        <v>5314</v>
      </c>
      <c r="W1229" s="302" t="s">
        <v>5331</v>
      </c>
      <c r="X1229" s="302" t="s">
        <v>762</v>
      </c>
      <c r="Y1229" s="302" t="s">
        <v>5332</v>
      </c>
      <c r="Z1229" s="302">
        <v>1</v>
      </c>
      <c r="AA1229" s="302" t="s">
        <v>5333</v>
      </c>
      <c r="AB1229" s="302" t="s">
        <v>128</v>
      </c>
      <c r="AC1229" s="302" t="s">
        <v>128</v>
      </c>
      <c r="AD1229" s="302" t="s">
        <v>0</v>
      </c>
      <c r="AE1229" s="302"/>
      <c r="AF1229" s="302"/>
      <c r="AG1229" s="302"/>
      <c r="AH1229" s="222"/>
      <c r="AI1229" s="229"/>
      <c r="AJ1229" s="79"/>
    </row>
    <row r="1230" spans="1:36" ht="78.75" customHeight="1">
      <c r="A1230" s="70" t="s">
        <v>8946</v>
      </c>
      <c r="B1230" s="74" t="s">
        <v>18</v>
      </c>
      <c r="C1230" s="74" t="s">
        <v>18</v>
      </c>
      <c r="D1230" s="75">
        <v>42275</v>
      </c>
      <c r="E1230" s="76">
        <v>42275.604166666664</v>
      </c>
      <c r="F1230" s="75">
        <v>42275</v>
      </c>
      <c r="G1230" s="76">
        <v>42275.642361111109</v>
      </c>
      <c r="H1230" s="76">
        <f>G1230-E1230</f>
        <v>3.8194444445252884E-2</v>
      </c>
      <c r="I1230" s="74">
        <v>10</v>
      </c>
      <c r="J1230" s="74"/>
      <c r="K1230" s="74"/>
      <c r="L1230" s="74" t="s">
        <v>4</v>
      </c>
      <c r="M1230" s="225" t="s">
        <v>9255</v>
      </c>
      <c r="N1230" s="226" t="s">
        <v>3</v>
      </c>
      <c r="O1230" s="225" t="s">
        <v>25</v>
      </c>
      <c r="P1230" s="225" t="s">
        <v>353</v>
      </c>
      <c r="Q1230" s="225" t="s">
        <v>9256</v>
      </c>
      <c r="R1230" s="225">
        <v>4.0999999999999996</v>
      </c>
      <c r="S1230" s="225"/>
      <c r="T1230" s="225">
        <f t="shared" si="24"/>
        <v>4.0999999999999996</v>
      </c>
      <c r="U1230" s="302"/>
      <c r="V1230" s="302"/>
      <c r="W1230" s="302"/>
      <c r="X1230" s="302"/>
      <c r="Y1230" s="302"/>
      <c r="Z1230" s="302"/>
      <c r="AA1230" s="302"/>
      <c r="AB1230" s="302"/>
      <c r="AC1230" s="302"/>
      <c r="AD1230" s="302" t="s">
        <v>22</v>
      </c>
      <c r="AE1230" s="302"/>
      <c r="AF1230" s="302"/>
      <c r="AG1230" s="302"/>
      <c r="AH1230" s="222"/>
      <c r="AI1230" s="229"/>
      <c r="AJ1230" s="79"/>
    </row>
    <row r="1231" spans="1:36" ht="63" customHeight="1">
      <c r="A1231" s="70" t="s">
        <v>2819</v>
      </c>
      <c r="B1231" s="74" t="s">
        <v>5</v>
      </c>
      <c r="C1231" s="74" t="s">
        <v>5</v>
      </c>
      <c r="D1231" s="75">
        <v>42146</v>
      </c>
      <c r="E1231" s="76">
        <v>8.4722222222222213E-2</v>
      </c>
      <c r="F1231" s="75">
        <v>42146</v>
      </c>
      <c r="G1231" s="76">
        <v>0.20833333333333334</v>
      </c>
      <c r="H1231" s="76">
        <v>0.12361111111111112</v>
      </c>
      <c r="I1231" s="74">
        <v>15</v>
      </c>
      <c r="J1231" s="74" t="s">
        <v>143</v>
      </c>
      <c r="K1231" s="74" t="s">
        <v>14</v>
      </c>
      <c r="L1231" s="74" t="s">
        <v>9</v>
      </c>
      <c r="M1231" s="225" t="s">
        <v>6294</v>
      </c>
      <c r="N1231" s="226" t="s">
        <v>3</v>
      </c>
      <c r="O1231" s="225" t="s">
        <v>7</v>
      </c>
      <c r="P1231" s="225" t="s">
        <v>6295</v>
      </c>
      <c r="Q1231" s="225" t="s">
        <v>6296</v>
      </c>
      <c r="R1231" s="225">
        <v>22.5</v>
      </c>
      <c r="S1231" s="225"/>
      <c r="T1231" s="225">
        <f>SUM(R1231:S1231)</f>
        <v>22.5</v>
      </c>
      <c r="U1231" s="302" t="s">
        <v>28</v>
      </c>
      <c r="V1231" s="302" t="s">
        <v>6099</v>
      </c>
      <c r="W1231" s="302" t="s">
        <v>587</v>
      </c>
      <c r="X1231" s="302" t="s">
        <v>411</v>
      </c>
      <c r="Y1231" s="302" t="s">
        <v>6297</v>
      </c>
      <c r="Z1231" s="302"/>
      <c r="AA1231" s="302" t="s">
        <v>6298</v>
      </c>
      <c r="AB1231" s="302" t="s">
        <v>6299</v>
      </c>
      <c r="AC1231" s="302"/>
      <c r="AD1231" s="302" t="s">
        <v>30</v>
      </c>
      <c r="AE1231" s="302"/>
      <c r="AF1231" s="302"/>
      <c r="AG1231" s="302"/>
      <c r="AH1231" s="222"/>
      <c r="AI1231" s="229"/>
      <c r="AJ1231" s="79"/>
    </row>
    <row r="1232" spans="1:36" ht="47.25" customHeight="1">
      <c r="A1232" s="70" t="s">
        <v>2819</v>
      </c>
      <c r="B1232" s="74" t="s">
        <v>5</v>
      </c>
      <c r="C1232" s="74" t="s">
        <v>3259</v>
      </c>
      <c r="D1232" s="75">
        <v>42146</v>
      </c>
      <c r="E1232" s="76">
        <v>0.15555555555555556</v>
      </c>
      <c r="F1232" s="75">
        <v>42146</v>
      </c>
      <c r="G1232" s="76">
        <v>0.17361111111111113</v>
      </c>
      <c r="H1232" s="76">
        <v>1.8055555555555557E-2</v>
      </c>
      <c r="I1232" s="74">
        <v>1</v>
      </c>
      <c r="J1232" s="74" t="s">
        <v>143</v>
      </c>
      <c r="K1232" s="74" t="s">
        <v>178</v>
      </c>
      <c r="L1232" s="74" t="s">
        <v>16</v>
      </c>
      <c r="M1232" s="225" t="s">
        <v>6300</v>
      </c>
      <c r="N1232" s="226" t="s">
        <v>3</v>
      </c>
      <c r="O1232" s="225" t="s">
        <v>7</v>
      </c>
      <c r="P1232" s="225" t="s">
        <v>6301</v>
      </c>
      <c r="Q1232" s="225" t="s">
        <v>6302</v>
      </c>
      <c r="R1232" s="225">
        <v>0.8</v>
      </c>
      <c r="S1232" s="225"/>
      <c r="T1232" s="225">
        <v>0.8</v>
      </c>
      <c r="U1232" s="302"/>
      <c r="V1232" s="302"/>
      <c r="W1232" s="302"/>
      <c r="X1232" s="302"/>
      <c r="Y1232" s="302"/>
      <c r="Z1232" s="302"/>
      <c r="AA1232" s="302"/>
      <c r="AB1232" s="302"/>
      <c r="AC1232" s="302"/>
      <c r="AD1232" s="302" t="s">
        <v>37</v>
      </c>
      <c r="AE1232" s="302"/>
      <c r="AF1232" s="302"/>
      <c r="AG1232" s="302"/>
      <c r="AH1232" s="222"/>
      <c r="AI1232" s="229"/>
      <c r="AJ1232" s="79"/>
    </row>
    <row r="1233" spans="1:36" ht="31.5" customHeight="1">
      <c r="A1233" s="70" t="s">
        <v>2819</v>
      </c>
      <c r="B1233" s="74" t="s">
        <v>5</v>
      </c>
      <c r="C1233" s="74" t="s">
        <v>5</v>
      </c>
      <c r="D1233" s="75">
        <v>42146</v>
      </c>
      <c r="E1233" s="76">
        <v>0.19305555555555554</v>
      </c>
      <c r="F1233" s="75">
        <v>42146</v>
      </c>
      <c r="G1233" s="76">
        <v>0.81388888888888899</v>
      </c>
      <c r="H1233" s="76">
        <f>G1233-E1233</f>
        <v>0.62083333333333346</v>
      </c>
      <c r="I1233" s="74">
        <v>2</v>
      </c>
      <c r="J1233" s="74" t="s">
        <v>672</v>
      </c>
      <c r="K1233" s="74" t="s">
        <v>14</v>
      </c>
      <c r="L1233" s="74" t="s">
        <v>9</v>
      </c>
      <c r="M1233" s="225" t="s">
        <v>6303</v>
      </c>
      <c r="N1233" s="226" t="s">
        <v>3</v>
      </c>
      <c r="O1233" s="225" t="s">
        <v>7</v>
      </c>
      <c r="P1233" s="225" t="s">
        <v>6304</v>
      </c>
      <c r="Q1233" s="225" t="s">
        <v>6305</v>
      </c>
      <c r="R1233" s="225">
        <v>11</v>
      </c>
      <c r="S1233" s="225"/>
      <c r="T1233" s="225">
        <v>11</v>
      </c>
      <c r="U1233" s="302" t="s">
        <v>46</v>
      </c>
      <c r="V1233" s="302">
        <v>1990</v>
      </c>
      <c r="W1233" s="302" t="s">
        <v>6306</v>
      </c>
      <c r="X1233" s="302" t="s">
        <v>411</v>
      </c>
      <c r="Y1233" s="302" t="s">
        <v>6267</v>
      </c>
      <c r="Z1233" s="302">
        <v>100</v>
      </c>
      <c r="AA1233" s="302" t="s">
        <v>6268</v>
      </c>
      <c r="AB1233" s="302">
        <v>0</v>
      </c>
      <c r="AC1233" s="302"/>
      <c r="AD1233" s="302" t="s">
        <v>40</v>
      </c>
      <c r="AE1233" s="302"/>
      <c r="AF1233" s="302"/>
      <c r="AG1233" s="302"/>
      <c r="AH1233" s="222"/>
      <c r="AI1233" s="229"/>
      <c r="AJ1233" s="79"/>
    </row>
    <row r="1234" spans="1:36" ht="47.25" customHeight="1">
      <c r="A1234" s="70" t="s">
        <v>2819</v>
      </c>
      <c r="B1234" s="74" t="s">
        <v>5</v>
      </c>
      <c r="C1234" s="74" t="s">
        <v>5</v>
      </c>
      <c r="D1234" s="75">
        <v>42146</v>
      </c>
      <c r="E1234" s="76">
        <v>0.28611111111111115</v>
      </c>
      <c r="F1234" s="75">
        <v>42146</v>
      </c>
      <c r="G1234" s="76">
        <v>0.3666666666666667</v>
      </c>
      <c r="H1234" s="76">
        <f>G1234-E1234</f>
        <v>8.0555555555555547E-2</v>
      </c>
      <c r="I1234" s="74">
        <v>6</v>
      </c>
      <c r="J1234" s="74" t="s">
        <v>150</v>
      </c>
      <c r="K1234" s="74" t="s">
        <v>20</v>
      </c>
      <c r="L1234" s="74" t="s">
        <v>9</v>
      </c>
      <c r="M1234" s="225" t="s">
        <v>6307</v>
      </c>
      <c r="N1234" s="226" t="s">
        <v>3</v>
      </c>
      <c r="O1234" s="225" t="s">
        <v>7</v>
      </c>
      <c r="P1234" s="225" t="s">
        <v>6308</v>
      </c>
      <c r="Q1234" s="225" t="s">
        <v>6309</v>
      </c>
      <c r="R1234" s="225"/>
      <c r="S1234" s="225">
        <v>3.4</v>
      </c>
      <c r="T1234" s="225">
        <v>3.4</v>
      </c>
      <c r="U1234" s="302" t="s">
        <v>28</v>
      </c>
      <c r="V1234" s="302">
        <v>1977</v>
      </c>
      <c r="W1234" s="302" t="s">
        <v>587</v>
      </c>
      <c r="X1234" s="302" t="s">
        <v>411</v>
      </c>
      <c r="Y1234" s="302" t="s">
        <v>6310</v>
      </c>
      <c r="Z1234" s="302">
        <v>100</v>
      </c>
      <c r="AA1234" s="302" t="s">
        <v>6311</v>
      </c>
      <c r="AB1234" s="302">
        <v>1</v>
      </c>
      <c r="AC1234" s="302"/>
      <c r="AD1234" s="302" t="s">
        <v>30</v>
      </c>
      <c r="AE1234" s="302"/>
      <c r="AF1234" s="302"/>
      <c r="AG1234" s="302"/>
      <c r="AH1234" s="222"/>
      <c r="AI1234" s="229"/>
      <c r="AJ1234" s="79"/>
    </row>
    <row r="1235" spans="1:36" ht="47.25" customHeight="1">
      <c r="A1235" s="70" t="s">
        <v>11517</v>
      </c>
      <c r="B1235" s="74" t="s">
        <v>12</v>
      </c>
      <c r="C1235" s="74" t="s">
        <v>127</v>
      </c>
      <c r="D1235" s="75">
        <v>42297</v>
      </c>
      <c r="E1235" s="76">
        <v>0.13819444444444443</v>
      </c>
      <c r="F1235" s="75">
        <v>42297</v>
      </c>
      <c r="G1235" s="76">
        <v>0.45347222222222222</v>
      </c>
      <c r="H1235" s="76">
        <v>0.31527777777777777</v>
      </c>
      <c r="I1235" s="74">
        <v>1</v>
      </c>
      <c r="J1235" s="74"/>
      <c r="K1235" s="74"/>
      <c r="L1235" s="74" t="s">
        <v>11</v>
      </c>
      <c r="M1235" s="225" t="s">
        <v>11954</v>
      </c>
      <c r="N1235" s="226">
        <v>0.4</v>
      </c>
      <c r="O1235" s="225" t="s">
        <v>2</v>
      </c>
      <c r="P1235" s="225" t="s">
        <v>147</v>
      </c>
      <c r="Q1235" s="225" t="s">
        <v>11956</v>
      </c>
      <c r="R1235" s="225">
        <v>2.1800000000000002</v>
      </c>
      <c r="S1235" s="225">
        <v>1.9</v>
      </c>
      <c r="T1235" s="225">
        <v>4.08</v>
      </c>
      <c r="U1235" s="302" t="s">
        <v>1</v>
      </c>
      <c r="V1235" s="302" t="s">
        <v>128</v>
      </c>
      <c r="W1235" s="302" t="s">
        <v>128</v>
      </c>
      <c r="X1235" s="302" t="s">
        <v>128</v>
      </c>
      <c r="Y1235" s="302" t="s">
        <v>128</v>
      </c>
      <c r="Z1235" s="302" t="s">
        <v>128</v>
      </c>
      <c r="AA1235" s="302" t="s">
        <v>128</v>
      </c>
      <c r="AB1235" s="302" t="s">
        <v>128</v>
      </c>
      <c r="AC1235" s="302" t="s">
        <v>128</v>
      </c>
      <c r="AD1235" s="302" t="s">
        <v>22</v>
      </c>
      <c r="AE1235" s="302" t="s">
        <v>128</v>
      </c>
      <c r="AF1235" s="302" t="s">
        <v>128</v>
      </c>
      <c r="AG1235" s="302" t="s">
        <v>131</v>
      </c>
      <c r="AH1235" s="222"/>
      <c r="AI1235" s="229"/>
      <c r="AJ1235" s="79"/>
    </row>
    <row r="1236" spans="1:36" ht="47.25" customHeight="1">
      <c r="A1236" s="70" t="s">
        <v>2819</v>
      </c>
      <c r="B1236" s="74" t="s">
        <v>5</v>
      </c>
      <c r="C1236" s="74" t="s">
        <v>5</v>
      </c>
      <c r="D1236" s="75">
        <v>42146</v>
      </c>
      <c r="E1236" s="76">
        <v>0.86805555555555547</v>
      </c>
      <c r="F1236" s="75">
        <v>42146</v>
      </c>
      <c r="G1236" s="76">
        <v>0.86805555555555547</v>
      </c>
      <c r="H1236" s="76">
        <v>0</v>
      </c>
      <c r="I1236" s="74">
        <v>54</v>
      </c>
      <c r="J1236" s="74" t="s">
        <v>3260</v>
      </c>
      <c r="K1236" s="74" t="s">
        <v>20</v>
      </c>
      <c r="L1236" s="74" t="s">
        <v>9</v>
      </c>
      <c r="M1236" s="225" t="s">
        <v>3261</v>
      </c>
      <c r="N1236" s="226">
        <v>110</v>
      </c>
      <c r="O1236" s="225" t="s">
        <v>7</v>
      </c>
      <c r="P1236" s="225" t="s">
        <v>3261</v>
      </c>
      <c r="Q1236" s="225" t="s">
        <v>3615</v>
      </c>
      <c r="R1236" s="225"/>
      <c r="S1236" s="225">
        <v>47.4</v>
      </c>
      <c r="T1236" s="225">
        <f>SUM(R1236:S1236)</f>
        <v>47.4</v>
      </c>
      <c r="U1236" s="302" t="s">
        <v>28</v>
      </c>
      <c r="V1236" s="302">
        <v>2012</v>
      </c>
      <c r="W1236" s="302" t="s">
        <v>1318</v>
      </c>
      <c r="X1236" s="302" t="s">
        <v>5584</v>
      </c>
      <c r="Y1236" s="302" t="s">
        <v>5585</v>
      </c>
      <c r="Z1236" s="302">
        <v>100</v>
      </c>
      <c r="AA1236" s="302" t="s">
        <v>5586</v>
      </c>
      <c r="AB1236" s="302">
        <v>0</v>
      </c>
      <c r="AC1236" s="302" t="s">
        <v>586</v>
      </c>
      <c r="AD1236" s="302" t="s">
        <v>30</v>
      </c>
      <c r="AE1236" s="302"/>
      <c r="AF1236" s="302"/>
      <c r="AG1236" s="302"/>
      <c r="AH1236" s="222"/>
      <c r="AI1236" s="229"/>
      <c r="AJ1236" s="72"/>
    </row>
    <row r="1237" spans="1:36" ht="47.25" customHeight="1">
      <c r="A1237" s="68" t="s">
        <v>2819</v>
      </c>
      <c r="B1237" s="68" t="s">
        <v>84</v>
      </c>
      <c r="C1237" s="68" t="s">
        <v>907</v>
      </c>
      <c r="D1237" s="88">
        <v>42147</v>
      </c>
      <c r="E1237" s="89">
        <v>0.15625</v>
      </c>
      <c r="F1237" s="88">
        <v>42147</v>
      </c>
      <c r="G1237" s="89">
        <v>0.17708333333333334</v>
      </c>
      <c r="H1237" s="89">
        <v>2.0833333333333343E-2</v>
      </c>
      <c r="I1237" s="68">
        <v>12</v>
      </c>
      <c r="J1237" s="68"/>
      <c r="K1237" s="68" t="s">
        <v>20</v>
      </c>
      <c r="L1237" s="68" t="s">
        <v>4</v>
      </c>
      <c r="M1237" s="221" t="s">
        <v>3288</v>
      </c>
      <c r="N1237" s="221">
        <v>35</v>
      </c>
      <c r="O1237" s="221" t="s">
        <v>13</v>
      </c>
      <c r="P1237" s="221" t="s">
        <v>3289</v>
      </c>
      <c r="Q1237" s="221" t="s">
        <v>3290</v>
      </c>
      <c r="R1237" s="221">
        <v>2</v>
      </c>
      <c r="S1237" s="221"/>
      <c r="T1237" s="480">
        <f>R1237+S1237</f>
        <v>2</v>
      </c>
      <c r="U1237" s="273" t="s">
        <v>6</v>
      </c>
      <c r="V1237" s="273">
        <v>1994</v>
      </c>
      <c r="W1237" s="273" t="s">
        <v>5165</v>
      </c>
      <c r="X1237" s="273"/>
      <c r="Y1237" s="289" t="s">
        <v>5166</v>
      </c>
      <c r="Z1237" s="273"/>
      <c r="AA1237" s="273"/>
      <c r="AB1237" s="273"/>
      <c r="AC1237" s="273"/>
      <c r="AD1237" s="273" t="s">
        <v>0</v>
      </c>
      <c r="AE1237" s="273"/>
      <c r="AF1237" s="273"/>
      <c r="AG1237" s="273" t="s">
        <v>5167</v>
      </c>
      <c r="AH1237" s="222"/>
      <c r="AI1237" s="229"/>
      <c r="AJ1237" s="72"/>
    </row>
    <row r="1238" spans="1:36" ht="47.25" customHeight="1">
      <c r="A1238" s="68" t="s">
        <v>2819</v>
      </c>
      <c r="B1238" s="92" t="s">
        <v>21</v>
      </c>
      <c r="C1238" s="92" t="s">
        <v>3133</v>
      </c>
      <c r="D1238" s="88">
        <v>42147</v>
      </c>
      <c r="E1238" s="89">
        <v>0.63194444444444442</v>
      </c>
      <c r="F1238" s="88">
        <v>42147</v>
      </c>
      <c r="G1238" s="89">
        <v>0.63888888888888895</v>
      </c>
      <c r="H1238" s="89">
        <v>6.9444444444444441E-3</v>
      </c>
      <c r="I1238" s="68">
        <v>2</v>
      </c>
      <c r="J1238" s="68"/>
      <c r="K1238" s="92"/>
      <c r="L1238" s="92" t="s">
        <v>4</v>
      </c>
      <c r="M1238" s="230" t="s">
        <v>3303</v>
      </c>
      <c r="N1238" s="221">
        <v>0.4</v>
      </c>
      <c r="O1238" s="221" t="s">
        <v>7</v>
      </c>
      <c r="P1238" s="230" t="s">
        <v>3303</v>
      </c>
      <c r="Q1238" s="221" t="s">
        <v>6713</v>
      </c>
      <c r="R1238" s="221">
        <v>1.7999999999999999E-2</v>
      </c>
      <c r="S1238" s="221">
        <v>0.01</v>
      </c>
      <c r="T1238" s="221">
        <v>2.8000000000000001E-2</v>
      </c>
      <c r="U1238" s="293" t="s">
        <v>28</v>
      </c>
      <c r="V1238" s="273" t="s">
        <v>128</v>
      </c>
      <c r="W1238" s="293" t="s">
        <v>128</v>
      </c>
      <c r="X1238" s="293" t="s">
        <v>128</v>
      </c>
      <c r="Y1238" s="269">
        <v>2015</v>
      </c>
      <c r="Z1238" s="318" t="s">
        <v>128</v>
      </c>
      <c r="AA1238" s="269">
        <v>2016</v>
      </c>
      <c r="AB1238" s="293" t="s">
        <v>128</v>
      </c>
      <c r="AC1238" s="269">
        <v>2015</v>
      </c>
      <c r="AD1238" s="293" t="s">
        <v>17</v>
      </c>
      <c r="AE1238" s="293" t="s">
        <v>57</v>
      </c>
      <c r="AF1238" s="293"/>
      <c r="AG1238" s="318"/>
      <c r="AH1238" s="222"/>
      <c r="AI1238" s="229"/>
      <c r="AJ1238" s="72"/>
    </row>
    <row r="1239" spans="1:36" ht="47.25" customHeight="1">
      <c r="A1239" s="69" t="s">
        <v>1018</v>
      </c>
      <c r="B1239" s="74" t="s">
        <v>1412</v>
      </c>
      <c r="C1239" s="74" t="s">
        <v>1423</v>
      </c>
      <c r="D1239" s="75">
        <v>42068</v>
      </c>
      <c r="E1239" s="76">
        <v>0.63055555555555554</v>
      </c>
      <c r="F1239" s="75">
        <v>42068</v>
      </c>
      <c r="G1239" s="76">
        <v>0.63055555555555554</v>
      </c>
      <c r="H1239" s="76">
        <v>0</v>
      </c>
      <c r="I1239" s="77">
        <v>21</v>
      </c>
      <c r="J1239" s="79" t="s">
        <v>1421</v>
      </c>
      <c r="K1239" s="77"/>
      <c r="L1239" s="80" t="s">
        <v>11</v>
      </c>
      <c r="M1239" s="228" t="s">
        <v>1568</v>
      </c>
      <c r="N1239" s="226">
        <v>0.4</v>
      </c>
      <c r="O1239" s="224" t="s">
        <v>2</v>
      </c>
      <c r="P1239" s="228" t="s">
        <v>1569</v>
      </c>
      <c r="Q1239" s="227" t="s">
        <v>1570</v>
      </c>
      <c r="R1239" s="223"/>
      <c r="S1239" s="223">
        <v>4</v>
      </c>
      <c r="T1239" s="223">
        <v>4</v>
      </c>
      <c r="U1239" s="286"/>
      <c r="V1239" s="286"/>
      <c r="W1239" s="286"/>
      <c r="X1239" s="286"/>
      <c r="Y1239" s="286"/>
      <c r="Z1239" s="286"/>
      <c r="AA1239" s="286"/>
      <c r="AB1239" s="286"/>
      <c r="AC1239" s="286"/>
      <c r="AD1239" s="279" t="s">
        <v>22</v>
      </c>
      <c r="AE1239" s="286"/>
      <c r="AF1239" s="286"/>
      <c r="AG1239" s="286"/>
      <c r="AH1239" s="222"/>
      <c r="AI1239" s="229"/>
      <c r="AJ1239" s="72"/>
    </row>
    <row r="1240" spans="1:36" ht="31.5" customHeight="1">
      <c r="A1240" s="70" t="s">
        <v>2819</v>
      </c>
      <c r="B1240" s="74" t="s">
        <v>19</v>
      </c>
      <c r="C1240" s="74" t="s">
        <v>2781</v>
      </c>
      <c r="D1240" s="75">
        <v>42147</v>
      </c>
      <c r="E1240" s="76">
        <v>1.2499999999999999E-2</v>
      </c>
      <c r="F1240" s="75">
        <v>42147</v>
      </c>
      <c r="G1240" s="76">
        <v>1.3194444444444444E-2</v>
      </c>
      <c r="H1240" s="76">
        <v>6.9444444444444545E-4</v>
      </c>
      <c r="I1240" s="74">
        <v>80</v>
      </c>
      <c r="J1240" s="74"/>
      <c r="K1240" s="74"/>
      <c r="L1240" s="74" t="s">
        <v>16</v>
      </c>
      <c r="M1240" s="225" t="s">
        <v>2785</v>
      </c>
      <c r="N1240" s="226">
        <v>220</v>
      </c>
      <c r="O1240" s="225" t="s">
        <v>7</v>
      </c>
      <c r="P1240" s="225" t="s">
        <v>3174</v>
      </c>
      <c r="Q1240" s="225" t="s">
        <v>3279</v>
      </c>
      <c r="R1240" s="225">
        <v>17</v>
      </c>
      <c r="S1240" s="225"/>
      <c r="T1240" s="225">
        <v>17</v>
      </c>
      <c r="U1240" s="302"/>
      <c r="V1240" s="302"/>
      <c r="W1240" s="302"/>
      <c r="X1240" s="302"/>
      <c r="Y1240" s="302"/>
      <c r="Z1240" s="302"/>
      <c r="AA1240" s="302"/>
      <c r="AB1240" s="302"/>
      <c r="AC1240" s="302"/>
      <c r="AD1240" s="302" t="s">
        <v>37</v>
      </c>
      <c r="AE1240" s="302"/>
      <c r="AF1240" s="302"/>
      <c r="AG1240" s="302"/>
      <c r="AH1240" s="222"/>
      <c r="AI1240" s="229"/>
      <c r="AJ1240" s="72"/>
    </row>
    <row r="1241" spans="1:36" ht="31.5" customHeight="1">
      <c r="A1241" s="70" t="s">
        <v>2819</v>
      </c>
      <c r="B1241" s="74" t="s">
        <v>19</v>
      </c>
      <c r="C1241" s="74" t="s">
        <v>209</v>
      </c>
      <c r="D1241" s="75">
        <v>42147</v>
      </c>
      <c r="E1241" s="76">
        <v>0.50347222222222221</v>
      </c>
      <c r="F1241" s="75">
        <v>42147</v>
      </c>
      <c r="G1241" s="76">
        <v>0.50763888888888886</v>
      </c>
      <c r="H1241" s="76">
        <v>4.1666666666666519E-3</v>
      </c>
      <c r="I1241" s="74">
        <v>5</v>
      </c>
      <c r="J1241" s="74"/>
      <c r="K1241" s="74"/>
      <c r="L1241" s="74" t="s">
        <v>16</v>
      </c>
      <c r="M1241" s="225" t="s">
        <v>3280</v>
      </c>
      <c r="N1241" s="226">
        <v>35</v>
      </c>
      <c r="O1241" s="225" t="s">
        <v>7</v>
      </c>
      <c r="P1241" s="225" t="s">
        <v>3281</v>
      </c>
      <c r="Q1241" s="225" t="s">
        <v>3282</v>
      </c>
      <c r="R1241" s="225">
        <v>5</v>
      </c>
      <c r="S1241" s="225"/>
      <c r="T1241" s="225">
        <v>5</v>
      </c>
      <c r="U1241" s="302"/>
      <c r="V1241" s="302"/>
      <c r="W1241" s="302"/>
      <c r="X1241" s="302"/>
      <c r="Y1241" s="302"/>
      <c r="Z1241" s="302"/>
      <c r="AA1241" s="302"/>
      <c r="AB1241" s="302"/>
      <c r="AC1241" s="302"/>
      <c r="AD1241" s="302" t="s">
        <v>37</v>
      </c>
      <c r="AE1241" s="302"/>
      <c r="AF1241" s="302"/>
      <c r="AG1241" s="302"/>
      <c r="AH1241" s="222"/>
      <c r="AI1241" s="229"/>
      <c r="AJ1241" s="72"/>
    </row>
    <row r="1242" spans="1:36" ht="31.5" customHeight="1">
      <c r="A1242" s="70" t="s">
        <v>2819</v>
      </c>
      <c r="B1242" s="74" t="s">
        <v>19</v>
      </c>
      <c r="C1242" s="74" t="s">
        <v>2605</v>
      </c>
      <c r="D1242" s="75">
        <v>42147</v>
      </c>
      <c r="E1242" s="76">
        <v>0.68611111111111101</v>
      </c>
      <c r="F1242" s="75">
        <v>42147</v>
      </c>
      <c r="G1242" s="76">
        <v>0.68680555555555556</v>
      </c>
      <c r="H1242" s="76">
        <v>6.94444444444553E-4</v>
      </c>
      <c r="I1242" s="74">
        <v>18</v>
      </c>
      <c r="J1242" s="74" t="s">
        <v>119</v>
      </c>
      <c r="K1242" s="74" t="s">
        <v>20</v>
      </c>
      <c r="L1242" s="74" t="s">
        <v>16</v>
      </c>
      <c r="M1242" s="225" t="s">
        <v>3283</v>
      </c>
      <c r="N1242" s="226">
        <v>110</v>
      </c>
      <c r="O1242" s="225" t="s">
        <v>13</v>
      </c>
      <c r="P1242" s="225" t="s">
        <v>3284</v>
      </c>
      <c r="Q1242" s="225" t="s">
        <v>3285</v>
      </c>
      <c r="R1242" s="225">
        <v>14</v>
      </c>
      <c r="S1242" s="225">
        <v>6</v>
      </c>
      <c r="T1242" s="225">
        <v>20</v>
      </c>
      <c r="U1242" s="302"/>
      <c r="V1242" s="302"/>
      <c r="W1242" s="302"/>
      <c r="X1242" s="302"/>
      <c r="Y1242" s="302"/>
      <c r="Z1242" s="302"/>
      <c r="AA1242" s="302"/>
      <c r="AB1242" s="302"/>
      <c r="AC1242" s="302"/>
      <c r="AD1242" s="302" t="s">
        <v>37</v>
      </c>
      <c r="AE1242" s="302"/>
      <c r="AF1242" s="302"/>
      <c r="AG1242" s="302"/>
      <c r="AH1242" s="222"/>
      <c r="AI1242" s="229"/>
      <c r="AJ1242" s="72"/>
    </row>
    <row r="1243" spans="1:36" ht="47.25" customHeight="1">
      <c r="A1243" s="69" t="s">
        <v>3570</v>
      </c>
      <c r="B1243" s="74" t="s">
        <v>1412</v>
      </c>
      <c r="C1243" s="74" t="s">
        <v>1423</v>
      </c>
      <c r="D1243" s="75">
        <v>42161</v>
      </c>
      <c r="E1243" s="76">
        <v>0.75902777777777775</v>
      </c>
      <c r="F1243" s="75">
        <v>42161</v>
      </c>
      <c r="G1243" s="76">
        <v>0.7597222222222223</v>
      </c>
      <c r="H1243" s="76">
        <v>6.9444444444444447E-4</v>
      </c>
      <c r="I1243" s="77">
        <v>6</v>
      </c>
      <c r="J1243" s="79" t="s">
        <v>1421</v>
      </c>
      <c r="K1243" s="77"/>
      <c r="L1243" s="80" t="s">
        <v>9</v>
      </c>
      <c r="M1243" s="228" t="s">
        <v>3760</v>
      </c>
      <c r="N1243" s="226" t="s">
        <v>3</v>
      </c>
      <c r="O1243" s="224" t="s">
        <v>7</v>
      </c>
      <c r="P1243" s="228" t="s">
        <v>3760</v>
      </c>
      <c r="Q1243" s="227" t="s">
        <v>3731</v>
      </c>
      <c r="R1243" s="223"/>
      <c r="S1243" s="223">
        <v>1</v>
      </c>
      <c r="T1243" s="223">
        <v>1</v>
      </c>
      <c r="U1243" s="286"/>
      <c r="V1243" s="286"/>
      <c r="W1243" s="286"/>
      <c r="X1243" s="286"/>
      <c r="Y1243" s="286"/>
      <c r="Z1243" s="286"/>
      <c r="AA1243" s="286"/>
      <c r="AB1243" s="286"/>
      <c r="AC1243" s="286"/>
      <c r="AD1243" s="279" t="s">
        <v>42</v>
      </c>
      <c r="AE1243" s="286"/>
      <c r="AF1243" s="286"/>
      <c r="AG1243" s="286"/>
      <c r="AH1243" s="222"/>
      <c r="AI1243" s="229"/>
      <c r="AJ1243" s="72"/>
    </row>
    <row r="1244" spans="1:36" ht="78.75" customHeight="1">
      <c r="A1244" s="70" t="s">
        <v>2819</v>
      </c>
      <c r="B1244" s="74" t="s">
        <v>15</v>
      </c>
      <c r="C1244" s="74" t="s">
        <v>15</v>
      </c>
      <c r="D1244" s="75">
        <v>42147</v>
      </c>
      <c r="E1244" s="76">
        <v>0.6791666666666667</v>
      </c>
      <c r="F1244" s="75">
        <v>42147</v>
      </c>
      <c r="G1244" s="76">
        <v>0.69236111111111109</v>
      </c>
      <c r="H1244" s="76">
        <f>(F1244+G1244)-(D1244+E1244)</f>
        <v>1.3194444443797693E-2</v>
      </c>
      <c r="I1244" s="74">
        <v>10</v>
      </c>
      <c r="J1244" s="74" t="s">
        <v>150</v>
      </c>
      <c r="K1244" s="74" t="s">
        <v>50</v>
      </c>
      <c r="L1244" s="74" t="s">
        <v>4</v>
      </c>
      <c r="M1244" s="225" t="s">
        <v>325</v>
      </c>
      <c r="N1244" s="226" t="s">
        <v>3</v>
      </c>
      <c r="O1244" s="225" t="s">
        <v>7</v>
      </c>
      <c r="P1244" s="225" t="s">
        <v>698</v>
      </c>
      <c r="Q1244" s="225" t="s">
        <v>6463</v>
      </c>
      <c r="R1244" s="225">
        <v>0.72</v>
      </c>
      <c r="S1244" s="225"/>
      <c r="T1244" s="225">
        <f>SUM(R1244:S1244)</f>
        <v>0.72</v>
      </c>
      <c r="U1244" s="302" t="s">
        <v>28</v>
      </c>
      <c r="V1244" s="302">
        <v>1954</v>
      </c>
      <c r="W1244" s="302" t="s">
        <v>587</v>
      </c>
      <c r="X1244" s="302"/>
      <c r="Y1244" s="302" t="s">
        <v>6464</v>
      </c>
      <c r="Z1244" s="302">
        <v>100</v>
      </c>
      <c r="AA1244" s="302" t="s">
        <v>5205</v>
      </c>
      <c r="AB1244" s="302">
        <v>0</v>
      </c>
      <c r="AC1244" s="302"/>
      <c r="AD1244" s="302" t="s">
        <v>30</v>
      </c>
      <c r="AE1244" s="302" t="s">
        <v>57</v>
      </c>
      <c r="AF1244" s="302" t="s">
        <v>76</v>
      </c>
      <c r="AG1244" s="302" t="s">
        <v>6465</v>
      </c>
      <c r="AH1244" s="222"/>
      <c r="AI1244" s="229"/>
      <c r="AJ1244" s="72"/>
    </row>
    <row r="1245" spans="1:36" ht="31.5" customHeight="1">
      <c r="A1245" s="70" t="s">
        <v>1018</v>
      </c>
      <c r="B1245" s="74" t="s">
        <v>5</v>
      </c>
      <c r="C1245" s="74" t="s">
        <v>5</v>
      </c>
      <c r="D1245" s="75">
        <v>42073</v>
      </c>
      <c r="E1245" s="76">
        <v>0.92361111111111116</v>
      </c>
      <c r="F1245" s="75">
        <v>42073</v>
      </c>
      <c r="G1245" s="76">
        <v>0.92361111111111116</v>
      </c>
      <c r="H1245" s="76">
        <v>0</v>
      </c>
      <c r="I1245" s="74">
        <v>6</v>
      </c>
      <c r="J1245" s="74"/>
      <c r="K1245" s="74"/>
      <c r="L1245" s="74" t="s">
        <v>11</v>
      </c>
      <c r="M1245" s="225" t="s">
        <v>1351</v>
      </c>
      <c r="N1245" s="226">
        <v>35</v>
      </c>
      <c r="O1245" s="225" t="s">
        <v>13</v>
      </c>
      <c r="P1245" s="225" t="s">
        <v>1352</v>
      </c>
      <c r="Q1245" s="225" t="s">
        <v>1353</v>
      </c>
      <c r="R1245" s="225"/>
      <c r="S1245" s="225">
        <v>4</v>
      </c>
      <c r="T1245" s="225">
        <v>4</v>
      </c>
      <c r="U1245" s="302"/>
      <c r="V1245" s="302"/>
      <c r="W1245" s="302"/>
      <c r="X1245" s="302"/>
      <c r="Y1245" s="302"/>
      <c r="Z1245" s="302"/>
      <c r="AA1245" s="302"/>
      <c r="AB1245" s="302"/>
      <c r="AC1245" s="302"/>
      <c r="AD1245" s="302" t="s">
        <v>22</v>
      </c>
      <c r="AE1245" s="302"/>
      <c r="AF1245" s="302"/>
      <c r="AG1245" s="302"/>
      <c r="AH1245" s="222"/>
      <c r="AI1245" s="229"/>
      <c r="AJ1245" s="72"/>
    </row>
    <row r="1246" spans="1:36" ht="31.5" customHeight="1">
      <c r="A1246" s="70" t="s">
        <v>2819</v>
      </c>
      <c r="B1246" s="74" t="s">
        <v>5</v>
      </c>
      <c r="C1246" s="74" t="s">
        <v>5</v>
      </c>
      <c r="D1246" s="75">
        <v>42147</v>
      </c>
      <c r="E1246" s="76">
        <v>0.29652777777777778</v>
      </c>
      <c r="F1246" s="75">
        <v>42147</v>
      </c>
      <c r="G1246" s="76">
        <v>0.29652777777777778</v>
      </c>
      <c r="H1246" s="76">
        <v>0</v>
      </c>
      <c r="I1246" s="74">
        <v>9</v>
      </c>
      <c r="J1246" s="74" t="s">
        <v>3291</v>
      </c>
      <c r="K1246" s="74" t="s">
        <v>8</v>
      </c>
      <c r="L1246" s="74" t="s">
        <v>9</v>
      </c>
      <c r="M1246" s="225" t="s">
        <v>3292</v>
      </c>
      <c r="N1246" s="226">
        <v>110</v>
      </c>
      <c r="O1246" s="225" t="s">
        <v>7</v>
      </c>
      <c r="P1246" s="225" t="s">
        <v>3292</v>
      </c>
      <c r="Q1246" s="225" t="s">
        <v>6316</v>
      </c>
      <c r="R1246" s="225"/>
      <c r="S1246" s="225">
        <v>13</v>
      </c>
      <c r="T1246" s="225">
        <f>SUM(R1246:S1246)</f>
        <v>13</v>
      </c>
      <c r="U1246" s="302" t="s">
        <v>28</v>
      </c>
      <c r="V1246" s="302">
        <v>2010</v>
      </c>
      <c r="W1246" s="302" t="s">
        <v>5148</v>
      </c>
      <c r="X1246" s="302" t="s">
        <v>5584</v>
      </c>
      <c r="Y1246" s="302" t="s">
        <v>6317</v>
      </c>
      <c r="Z1246" s="302">
        <v>1</v>
      </c>
      <c r="AA1246" s="302" t="s">
        <v>5586</v>
      </c>
      <c r="AB1246" s="302">
        <v>0</v>
      </c>
      <c r="AC1246" s="302" t="s">
        <v>586</v>
      </c>
      <c r="AD1246" s="302" t="s">
        <v>30</v>
      </c>
      <c r="AE1246" s="302"/>
      <c r="AF1246" s="302"/>
      <c r="AG1246" s="302"/>
      <c r="AH1246" s="222"/>
      <c r="AI1246" s="229"/>
      <c r="AJ1246" s="72"/>
    </row>
    <row r="1247" spans="1:36" ht="47.25" customHeight="1">
      <c r="A1247" s="70" t="s">
        <v>2819</v>
      </c>
      <c r="B1247" s="74" t="s">
        <v>5</v>
      </c>
      <c r="C1247" s="74" t="s">
        <v>5</v>
      </c>
      <c r="D1247" s="75">
        <v>42147</v>
      </c>
      <c r="E1247" s="76">
        <v>0.68402777777777779</v>
      </c>
      <c r="F1247" s="75">
        <v>42147</v>
      </c>
      <c r="G1247" s="76">
        <v>0.74305555555555547</v>
      </c>
      <c r="H1247" s="76">
        <f>G1247-E1247</f>
        <v>5.9027777777777679E-2</v>
      </c>
      <c r="I1247" s="74">
        <v>4</v>
      </c>
      <c r="J1247" s="74" t="s">
        <v>143</v>
      </c>
      <c r="K1247" s="74" t="s">
        <v>20</v>
      </c>
      <c r="L1247" s="74" t="s">
        <v>4</v>
      </c>
      <c r="M1247" s="225" t="s">
        <v>6318</v>
      </c>
      <c r="N1247" s="226" t="s">
        <v>3</v>
      </c>
      <c r="O1247" s="225" t="s">
        <v>7</v>
      </c>
      <c r="P1247" s="225" t="s">
        <v>6319</v>
      </c>
      <c r="Q1247" s="225" t="s">
        <v>6320</v>
      </c>
      <c r="R1247" s="225">
        <v>5.5</v>
      </c>
      <c r="S1247" s="225"/>
      <c r="T1247" s="225">
        <v>5.5</v>
      </c>
      <c r="U1247" s="302" t="s">
        <v>6</v>
      </c>
      <c r="V1247" s="302">
        <v>1986</v>
      </c>
      <c r="W1247" s="302" t="s">
        <v>1358</v>
      </c>
      <c r="X1247" s="302" t="s">
        <v>1408</v>
      </c>
      <c r="Y1247" s="302">
        <v>41354</v>
      </c>
      <c r="Z1247" s="302">
        <v>100</v>
      </c>
      <c r="AA1247" s="302">
        <v>6.2015000000000002</v>
      </c>
      <c r="AB1247" s="302" t="s">
        <v>6321</v>
      </c>
      <c r="AC1247" s="302">
        <v>41354</v>
      </c>
      <c r="AD1247" s="302" t="s">
        <v>0</v>
      </c>
      <c r="AE1247" s="302"/>
      <c r="AF1247" s="302"/>
      <c r="AG1247" s="302"/>
      <c r="AH1247" s="222"/>
      <c r="AI1247" s="229"/>
      <c r="AJ1247" s="72"/>
    </row>
    <row r="1248" spans="1:36" ht="157.5" customHeight="1">
      <c r="A1248" s="70" t="s">
        <v>2819</v>
      </c>
      <c r="B1248" s="74" t="s">
        <v>19</v>
      </c>
      <c r="C1248" s="74" t="s">
        <v>19</v>
      </c>
      <c r="D1248" s="75">
        <v>42148</v>
      </c>
      <c r="E1248" s="76">
        <v>0.29930555555555555</v>
      </c>
      <c r="F1248" s="75">
        <v>42148</v>
      </c>
      <c r="G1248" s="76">
        <v>0.3034722222222222</v>
      </c>
      <c r="H1248" s="76">
        <v>4.1666666666666519E-3</v>
      </c>
      <c r="I1248" s="74">
        <v>13</v>
      </c>
      <c r="J1248" s="74" t="s">
        <v>180</v>
      </c>
      <c r="K1248" s="74" t="s">
        <v>178</v>
      </c>
      <c r="L1248" s="74" t="s">
        <v>9</v>
      </c>
      <c r="M1248" s="225" t="s">
        <v>3294</v>
      </c>
      <c r="N1248" s="226" t="s">
        <v>3</v>
      </c>
      <c r="O1248" s="225" t="s">
        <v>7</v>
      </c>
      <c r="P1248" s="225" t="s">
        <v>3295</v>
      </c>
      <c r="Q1248" s="225" t="s">
        <v>3296</v>
      </c>
      <c r="R1248" s="225">
        <v>1</v>
      </c>
      <c r="S1248" s="225">
        <v>3</v>
      </c>
      <c r="T1248" s="225">
        <v>4</v>
      </c>
      <c r="U1248" s="302" t="s">
        <v>28</v>
      </c>
      <c r="V1248" s="302">
        <v>1970</v>
      </c>
      <c r="W1248" s="302" t="s">
        <v>5362</v>
      </c>
      <c r="X1248" s="302">
        <v>0</v>
      </c>
      <c r="Y1248" s="302">
        <v>42136</v>
      </c>
      <c r="Z1248" s="302">
        <v>100</v>
      </c>
      <c r="AA1248" s="302">
        <v>42248</v>
      </c>
      <c r="AB1248" s="302">
        <v>0</v>
      </c>
      <c r="AC1248" s="302" t="s">
        <v>5363</v>
      </c>
      <c r="AD1248" s="302" t="s">
        <v>30</v>
      </c>
      <c r="AE1248" s="302"/>
      <c r="AF1248" s="302"/>
      <c r="AG1248" s="302"/>
      <c r="AH1248" s="222"/>
      <c r="AI1248" s="229"/>
      <c r="AJ1248" s="72"/>
    </row>
    <row r="1249" spans="1:36" ht="157.5" customHeight="1">
      <c r="A1249" s="70" t="s">
        <v>2819</v>
      </c>
      <c r="B1249" s="74" t="s">
        <v>19</v>
      </c>
      <c r="C1249" s="74" t="s">
        <v>19</v>
      </c>
      <c r="D1249" s="75">
        <v>42148</v>
      </c>
      <c r="E1249" s="76">
        <v>0.86458333333333337</v>
      </c>
      <c r="F1249" s="75">
        <v>42148</v>
      </c>
      <c r="G1249" s="76">
        <v>0.88541666666666663</v>
      </c>
      <c r="H1249" s="76">
        <v>2.0833333333333259E-2</v>
      </c>
      <c r="I1249" s="74">
        <v>6</v>
      </c>
      <c r="J1249" s="74"/>
      <c r="K1249" s="74"/>
      <c r="L1249" s="74" t="s">
        <v>9</v>
      </c>
      <c r="M1249" s="225" t="s">
        <v>3297</v>
      </c>
      <c r="N1249" s="226" t="s">
        <v>3</v>
      </c>
      <c r="O1249" s="225" t="s">
        <v>7</v>
      </c>
      <c r="P1249" s="225" t="s">
        <v>3298</v>
      </c>
      <c r="Q1249" s="225" t="s">
        <v>3299</v>
      </c>
      <c r="R1249" s="225">
        <v>4</v>
      </c>
      <c r="S1249" s="225"/>
      <c r="T1249" s="225">
        <v>4</v>
      </c>
      <c r="U1249" s="302" t="s">
        <v>28</v>
      </c>
      <c r="V1249" s="302">
        <v>2009</v>
      </c>
      <c r="W1249" s="302" t="s">
        <v>1709</v>
      </c>
      <c r="X1249" s="302">
        <v>0</v>
      </c>
      <c r="Y1249" s="302">
        <v>41848</v>
      </c>
      <c r="Z1249" s="302">
        <v>70</v>
      </c>
      <c r="AA1249" s="302">
        <v>42290</v>
      </c>
      <c r="AB1249" s="302">
        <v>0</v>
      </c>
      <c r="AC1249" s="302">
        <v>42050</v>
      </c>
      <c r="AD1249" s="302" t="s">
        <v>30</v>
      </c>
      <c r="AE1249" s="302"/>
      <c r="AF1249" s="302"/>
      <c r="AG1249" s="302"/>
      <c r="AH1249" s="222"/>
      <c r="AI1249" s="229"/>
      <c r="AJ1249" s="72"/>
    </row>
    <row r="1250" spans="1:36" ht="126" customHeight="1">
      <c r="A1250" s="70" t="s">
        <v>2819</v>
      </c>
      <c r="B1250" s="74" t="s">
        <v>18</v>
      </c>
      <c r="C1250" s="74" t="s">
        <v>18</v>
      </c>
      <c r="D1250" s="75">
        <v>42148</v>
      </c>
      <c r="E1250" s="76">
        <v>42148.291666666664</v>
      </c>
      <c r="F1250" s="75">
        <v>42149</v>
      </c>
      <c r="G1250" s="76">
        <v>42149.6875</v>
      </c>
      <c r="H1250" s="76">
        <f>G1250-E1250</f>
        <v>1.3958333333357587</v>
      </c>
      <c r="I1250" s="74">
        <v>1</v>
      </c>
      <c r="J1250" s="74"/>
      <c r="K1250" s="74"/>
      <c r="L1250" s="74" t="s">
        <v>4</v>
      </c>
      <c r="M1250" s="225" t="s">
        <v>337</v>
      </c>
      <c r="N1250" s="226">
        <v>0.4</v>
      </c>
      <c r="O1250" s="225" t="s">
        <v>2</v>
      </c>
      <c r="P1250" s="225" t="s">
        <v>7079</v>
      </c>
      <c r="Q1250" s="225" t="s">
        <v>7080</v>
      </c>
      <c r="R1250" s="225">
        <f>3+1.2</f>
        <v>4.2</v>
      </c>
      <c r="S1250" s="225"/>
      <c r="T1250" s="225">
        <f>R1250+S1250</f>
        <v>4.2</v>
      </c>
      <c r="U1250" s="302"/>
      <c r="V1250" s="302"/>
      <c r="W1250" s="302"/>
      <c r="X1250" s="302"/>
      <c r="Y1250" s="302"/>
      <c r="Z1250" s="302"/>
      <c r="AA1250" s="302"/>
      <c r="AB1250" s="302"/>
      <c r="AC1250" s="302"/>
      <c r="AD1250" s="302" t="s">
        <v>0</v>
      </c>
      <c r="AE1250" s="302"/>
      <c r="AF1250" s="302"/>
      <c r="AG1250" s="302"/>
      <c r="AH1250" s="222"/>
      <c r="AI1250" s="229"/>
      <c r="AJ1250" s="72"/>
    </row>
    <row r="1251" spans="1:36" ht="315" customHeight="1">
      <c r="A1251" s="70" t="s">
        <v>2819</v>
      </c>
      <c r="B1251" s="74" t="s">
        <v>18</v>
      </c>
      <c r="C1251" s="74" t="s">
        <v>18</v>
      </c>
      <c r="D1251" s="75">
        <v>42148</v>
      </c>
      <c r="E1251" s="76">
        <v>42148.291666666664</v>
      </c>
      <c r="F1251" s="75">
        <v>42148</v>
      </c>
      <c r="G1251" s="76">
        <v>42148.541666666664</v>
      </c>
      <c r="H1251" s="76">
        <f>G1251-E1251</f>
        <v>0.25</v>
      </c>
      <c r="I1251" s="74">
        <v>1</v>
      </c>
      <c r="J1251" s="74"/>
      <c r="K1251" s="74"/>
      <c r="L1251" s="74" t="s">
        <v>4</v>
      </c>
      <c r="M1251" s="225" t="s">
        <v>3579</v>
      </c>
      <c r="N1251" s="226">
        <v>0.4</v>
      </c>
      <c r="O1251" s="225" t="s">
        <v>2</v>
      </c>
      <c r="P1251" s="225" t="s">
        <v>7077</v>
      </c>
      <c r="Q1251" s="225" t="s">
        <v>7078</v>
      </c>
      <c r="R1251" s="225">
        <v>0.4</v>
      </c>
      <c r="S1251" s="225"/>
      <c r="T1251" s="225">
        <f>R1251+S1251</f>
        <v>0.4</v>
      </c>
      <c r="U1251" s="302"/>
      <c r="V1251" s="302"/>
      <c r="W1251" s="302"/>
      <c r="X1251" s="302"/>
      <c r="Y1251" s="302"/>
      <c r="Z1251" s="302"/>
      <c r="AA1251" s="302"/>
      <c r="AB1251" s="302"/>
      <c r="AC1251" s="302"/>
      <c r="AD1251" s="302" t="s">
        <v>0</v>
      </c>
      <c r="AE1251" s="302"/>
      <c r="AF1251" s="302"/>
      <c r="AG1251" s="302"/>
      <c r="AH1251" s="222"/>
      <c r="AI1251" s="229"/>
      <c r="AJ1251" s="72"/>
    </row>
    <row r="1252" spans="1:36" ht="110.25" customHeight="1">
      <c r="A1252" s="70" t="s">
        <v>2819</v>
      </c>
      <c r="B1252" s="74" t="s">
        <v>12</v>
      </c>
      <c r="C1252" s="74" t="s">
        <v>127</v>
      </c>
      <c r="D1252" s="75">
        <v>42148</v>
      </c>
      <c r="E1252" s="76" t="s">
        <v>3609</v>
      </c>
      <c r="F1252" s="75">
        <v>42148</v>
      </c>
      <c r="G1252" s="76" t="s">
        <v>3610</v>
      </c>
      <c r="H1252" s="76">
        <f>G1252-E1252</f>
        <v>7.0138888888888862E-2</v>
      </c>
      <c r="I1252" s="74">
        <v>3</v>
      </c>
      <c r="J1252" s="74"/>
      <c r="K1252" s="74"/>
      <c r="L1252" s="74" t="s">
        <v>29</v>
      </c>
      <c r="M1252" s="225" t="s">
        <v>3611</v>
      </c>
      <c r="N1252" s="226" t="s">
        <v>3</v>
      </c>
      <c r="O1252" s="225" t="s">
        <v>7</v>
      </c>
      <c r="P1252" s="225" t="s">
        <v>3612</v>
      </c>
      <c r="Q1252" s="225" t="s">
        <v>3613</v>
      </c>
      <c r="R1252" s="225"/>
      <c r="S1252" s="225"/>
      <c r="T1252" s="225"/>
      <c r="U1252" s="302" t="s">
        <v>128</v>
      </c>
      <c r="V1252" s="302" t="s">
        <v>128</v>
      </c>
      <c r="W1252" s="302" t="s">
        <v>128</v>
      </c>
      <c r="X1252" s="302" t="s">
        <v>128</v>
      </c>
      <c r="Y1252" s="302" t="s">
        <v>128</v>
      </c>
      <c r="Z1252" s="302" t="s">
        <v>128</v>
      </c>
      <c r="AA1252" s="302" t="s">
        <v>128</v>
      </c>
      <c r="AB1252" s="302" t="s">
        <v>128</v>
      </c>
      <c r="AC1252" s="302" t="s">
        <v>128</v>
      </c>
      <c r="AD1252" s="302" t="s">
        <v>27</v>
      </c>
      <c r="AE1252" s="302" t="s">
        <v>128</v>
      </c>
      <c r="AF1252" s="302" t="s">
        <v>128</v>
      </c>
      <c r="AG1252" s="302"/>
      <c r="AH1252" s="222"/>
      <c r="AI1252" s="229"/>
      <c r="AJ1252" s="72"/>
    </row>
    <row r="1253" spans="1:36" ht="31.5" customHeight="1">
      <c r="A1253" s="68" t="s">
        <v>2819</v>
      </c>
      <c r="B1253" s="92" t="s">
        <v>21</v>
      </c>
      <c r="C1253" s="92" t="s">
        <v>3133</v>
      </c>
      <c r="D1253" s="88">
        <v>42149</v>
      </c>
      <c r="E1253" s="89">
        <v>0.38263888888888892</v>
      </c>
      <c r="F1253" s="88">
        <v>42149</v>
      </c>
      <c r="G1253" s="89">
        <v>0.40277777777777773</v>
      </c>
      <c r="H1253" s="89">
        <v>2.013888888888889E-2</v>
      </c>
      <c r="I1253" s="68">
        <v>1</v>
      </c>
      <c r="J1253" s="68"/>
      <c r="K1253" s="92"/>
      <c r="L1253" s="92" t="s">
        <v>4</v>
      </c>
      <c r="M1253" s="230" t="s">
        <v>3305</v>
      </c>
      <c r="N1253" s="221">
        <v>0.4</v>
      </c>
      <c r="O1253" s="221" t="s">
        <v>7</v>
      </c>
      <c r="P1253" s="230" t="s">
        <v>3305</v>
      </c>
      <c r="Q1253" s="221" t="s">
        <v>6714</v>
      </c>
      <c r="R1253" s="221">
        <v>2.5000000000000001E-2</v>
      </c>
      <c r="S1253" s="221">
        <v>1.2E-2</v>
      </c>
      <c r="T1253" s="221">
        <v>3.6999999999999998E-2</v>
      </c>
      <c r="U1253" s="293" t="s">
        <v>28</v>
      </c>
      <c r="V1253" s="273" t="s">
        <v>128</v>
      </c>
      <c r="W1253" s="293" t="s">
        <v>128</v>
      </c>
      <c r="X1253" s="293" t="s">
        <v>128</v>
      </c>
      <c r="Y1253" s="269">
        <v>2015</v>
      </c>
      <c r="Z1253" s="318" t="s">
        <v>128</v>
      </c>
      <c r="AA1253" s="269">
        <v>2016</v>
      </c>
      <c r="AB1253" s="293" t="s">
        <v>128</v>
      </c>
      <c r="AC1253" s="269">
        <v>2015</v>
      </c>
      <c r="AD1253" s="293" t="s">
        <v>24</v>
      </c>
      <c r="AE1253" s="293" t="s">
        <v>57</v>
      </c>
      <c r="AF1253" s="293"/>
      <c r="AG1253" s="318"/>
      <c r="AH1253" s="222"/>
      <c r="AI1253" s="229"/>
      <c r="AJ1253" s="72"/>
    </row>
    <row r="1254" spans="1:36" ht="94.5" customHeight="1">
      <c r="A1254" s="68" t="s">
        <v>2819</v>
      </c>
      <c r="B1254" s="92" t="s">
        <v>21</v>
      </c>
      <c r="C1254" s="92" t="s">
        <v>3133</v>
      </c>
      <c r="D1254" s="88">
        <v>42149</v>
      </c>
      <c r="E1254" s="89">
        <v>0.6118055555555556</v>
      </c>
      <c r="F1254" s="88">
        <v>42149</v>
      </c>
      <c r="G1254" s="89">
        <v>0.63124999999999998</v>
      </c>
      <c r="H1254" s="89">
        <v>2.0833333333333332E-2</v>
      </c>
      <c r="I1254" s="68">
        <v>2</v>
      </c>
      <c r="J1254" s="68"/>
      <c r="K1254" s="92"/>
      <c r="L1254" s="92" t="s">
        <v>4</v>
      </c>
      <c r="M1254" s="230" t="s">
        <v>3303</v>
      </c>
      <c r="N1254" s="221">
        <v>0.4</v>
      </c>
      <c r="O1254" s="221" t="s">
        <v>7</v>
      </c>
      <c r="P1254" s="230" t="s">
        <v>3303</v>
      </c>
      <c r="Q1254" s="221" t="s">
        <v>6715</v>
      </c>
      <c r="R1254" s="221">
        <v>0.159</v>
      </c>
      <c r="S1254" s="221">
        <v>7.9000000000000001E-2</v>
      </c>
      <c r="T1254" s="221">
        <v>0.23799999999999999</v>
      </c>
      <c r="U1254" s="293" t="s">
        <v>45</v>
      </c>
      <c r="V1254" s="273" t="s">
        <v>128</v>
      </c>
      <c r="W1254" s="293" t="s">
        <v>128</v>
      </c>
      <c r="X1254" s="293" t="s">
        <v>128</v>
      </c>
      <c r="Y1254" s="269">
        <v>2015</v>
      </c>
      <c r="Z1254" s="318" t="s">
        <v>128</v>
      </c>
      <c r="AA1254" s="269">
        <v>2016</v>
      </c>
      <c r="AB1254" s="293" t="s">
        <v>128</v>
      </c>
      <c r="AC1254" s="269">
        <v>2015</v>
      </c>
      <c r="AD1254" s="293" t="s">
        <v>24</v>
      </c>
      <c r="AE1254" s="293" t="s">
        <v>57</v>
      </c>
      <c r="AF1254" s="293"/>
      <c r="AG1254" s="318"/>
      <c r="AH1254" s="222"/>
      <c r="AI1254" s="229"/>
      <c r="AJ1254" s="72"/>
    </row>
    <row r="1255" spans="1:36" ht="141.75" customHeight="1">
      <c r="A1255" s="68" t="s">
        <v>2819</v>
      </c>
      <c r="B1255" s="92" t="s">
        <v>21</v>
      </c>
      <c r="C1255" s="92" t="s">
        <v>3133</v>
      </c>
      <c r="D1255" s="88">
        <v>42149</v>
      </c>
      <c r="E1255" s="89">
        <v>0.72569444444444453</v>
      </c>
      <c r="F1255" s="88">
        <v>42149</v>
      </c>
      <c r="G1255" s="89">
        <v>0</v>
      </c>
      <c r="H1255" s="89">
        <v>0.27430555555555552</v>
      </c>
      <c r="I1255" s="68">
        <v>1</v>
      </c>
      <c r="J1255" s="68"/>
      <c r="K1255" s="92"/>
      <c r="L1255" s="92" t="s">
        <v>11</v>
      </c>
      <c r="M1255" s="230" t="s">
        <v>3304</v>
      </c>
      <c r="N1255" s="221">
        <v>0.4</v>
      </c>
      <c r="O1255" s="221" t="s">
        <v>2</v>
      </c>
      <c r="P1255" s="230" t="s">
        <v>3304</v>
      </c>
      <c r="Q1255" s="221" t="s">
        <v>6716</v>
      </c>
      <c r="R1255" s="221">
        <v>0.58599999999999997</v>
      </c>
      <c r="S1255" s="221">
        <v>0.28799999999999998</v>
      </c>
      <c r="T1255" s="221">
        <v>0.874</v>
      </c>
      <c r="U1255" s="293" t="s">
        <v>1</v>
      </c>
      <c r="V1255" s="273" t="s">
        <v>128</v>
      </c>
      <c r="W1255" s="293" t="s">
        <v>128</v>
      </c>
      <c r="X1255" s="293" t="s">
        <v>128</v>
      </c>
      <c r="Y1255" s="269">
        <v>2014</v>
      </c>
      <c r="Z1255" s="318" t="s">
        <v>128</v>
      </c>
      <c r="AA1255" s="269">
        <v>2015</v>
      </c>
      <c r="AB1255" s="293" t="s">
        <v>128</v>
      </c>
      <c r="AC1255" s="269">
        <v>2014</v>
      </c>
      <c r="AD1255" s="293" t="s">
        <v>17</v>
      </c>
      <c r="AE1255" s="293" t="s">
        <v>57</v>
      </c>
      <c r="AF1255" s="293"/>
      <c r="AG1255" s="318"/>
      <c r="AH1255" s="222"/>
      <c r="AI1255" s="229"/>
      <c r="AJ1255" s="72"/>
    </row>
    <row r="1256" spans="1:36" ht="63" customHeight="1">
      <c r="A1256" s="69" t="s">
        <v>3570</v>
      </c>
      <c r="B1256" s="74" t="s">
        <v>1412</v>
      </c>
      <c r="C1256" s="74" t="s">
        <v>1423</v>
      </c>
      <c r="D1256" s="75">
        <v>42161</v>
      </c>
      <c r="E1256" s="76">
        <v>0.76597222222222217</v>
      </c>
      <c r="F1256" s="75">
        <v>42161</v>
      </c>
      <c r="G1256" s="76">
        <v>0.76597222222222217</v>
      </c>
      <c r="H1256" s="76">
        <v>0</v>
      </c>
      <c r="I1256" s="77">
        <v>98</v>
      </c>
      <c r="J1256" s="79" t="s">
        <v>3761</v>
      </c>
      <c r="K1256" s="77"/>
      <c r="L1256" s="80" t="s">
        <v>9</v>
      </c>
      <c r="M1256" s="228" t="s">
        <v>3324</v>
      </c>
      <c r="N1256" s="226">
        <v>35</v>
      </c>
      <c r="O1256" s="224" t="s">
        <v>7</v>
      </c>
      <c r="P1256" s="228" t="s">
        <v>3324</v>
      </c>
      <c r="Q1256" s="227" t="s">
        <v>3740</v>
      </c>
      <c r="R1256" s="223">
        <v>4</v>
      </c>
      <c r="S1256" s="223">
        <v>56</v>
      </c>
      <c r="T1256" s="223">
        <v>60</v>
      </c>
      <c r="U1256" s="286"/>
      <c r="V1256" s="286"/>
      <c r="W1256" s="286"/>
      <c r="X1256" s="286"/>
      <c r="Y1256" s="286"/>
      <c r="Z1256" s="286"/>
      <c r="AA1256" s="286"/>
      <c r="AB1256" s="286"/>
      <c r="AC1256" s="286"/>
      <c r="AD1256" s="279" t="s">
        <v>42</v>
      </c>
      <c r="AE1256" s="286"/>
      <c r="AF1256" s="286"/>
      <c r="AG1256" s="286"/>
      <c r="AH1256" s="222"/>
      <c r="AI1256" s="229"/>
      <c r="AJ1256" s="72"/>
    </row>
    <row r="1257" spans="1:36" ht="63" customHeight="1">
      <c r="A1257" s="70" t="s">
        <v>2819</v>
      </c>
      <c r="B1257" s="74" t="s">
        <v>19</v>
      </c>
      <c r="C1257" s="74" t="s">
        <v>209</v>
      </c>
      <c r="D1257" s="75">
        <v>42149</v>
      </c>
      <c r="E1257" s="76">
        <v>0.43055555555555558</v>
      </c>
      <c r="F1257" s="75">
        <v>42149</v>
      </c>
      <c r="G1257" s="76">
        <v>0.43124999999999997</v>
      </c>
      <c r="H1257" s="76">
        <f>G1257-E1257</f>
        <v>6.9444444444438647E-4</v>
      </c>
      <c r="I1257" s="74">
        <v>5</v>
      </c>
      <c r="J1257" s="74"/>
      <c r="K1257" s="74"/>
      <c r="L1257" s="74" t="s">
        <v>16</v>
      </c>
      <c r="M1257" s="225" t="s">
        <v>3332</v>
      </c>
      <c r="N1257" s="226">
        <v>35</v>
      </c>
      <c r="O1257" s="225" t="s">
        <v>7</v>
      </c>
      <c r="P1257" s="225" t="s">
        <v>3333</v>
      </c>
      <c r="Q1257" s="225" t="s">
        <v>3334</v>
      </c>
      <c r="R1257" s="225">
        <v>4</v>
      </c>
      <c r="S1257" s="225"/>
      <c r="T1257" s="225">
        <f>R1257+S1257</f>
        <v>4</v>
      </c>
      <c r="U1257" s="302"/>
      <c r="V1257" s="302"/>
      <c r="W1257" s="302"/>
      <c r="X1257" s="302"/>
      <c r="Y1257" s="302"/>
      <c r="Z1257" s="302"/>
      <c r="AA1257" s="302"/>
      <c r="AB1257" s="302"/>
      <c r="AC1257" s="302"/>
      <c r="AD1257" s="302" t="s">
        <v>37</v>
      </c>
      <c r="AE1257" s="302"/>
      <c r="AF1257" s="302"/>
      <c r="AG1257" s="302"/>
      <c r="AH1257" s="222"/>
      <c r="AI1257" s="229"/>
      <c r="AJ1257" s="72"/>
    </row>
    <row r="1258" spans="1:36" ht="236.25" customHeight="1">
      <c r="A1258" s="70" t="s">
        <v>2819</v>
      </c>
      <c r="B1258" s="74" t="s">
        <v>19</v>
      </c>
      <c r="C1258" s="74" t="s">
        <v>19</v>
      </c>
      <c r="D1258" s="75">
        <v>42149</v>
      </c>
      <c r="E1258" s="76">
        <v>0.75208333333333333</v>
      </c>
      <c r="F1258" s="75">
        <v>42149</v>
      </c>
      <c r="G1258" s="76">
        <v>0.76388888888888884</v>
      </c>
      <c r="H1258" s="76">
        <f>G1258-E1258</f>
        <v>1.1805555555555514E-2</v>
      </c>
      <c r="I1258" s="74">
        <v>2</v>
      </c>
      <c r="J1258" s="74"/>
      <c r="K1258" s="74"/>
      <c r="L1258" s="74" t="s">
        <v>4</v>
      </c>
      <c r="M1258" s="225" t="s">
        <v>157</v>
      </c>
      <c r="N1258" s="226" t="s">
        <v>3</v>
      </c>
      <c r="O1258" s="225" t="s">
        <v>7</v>
      </c>
      <c r="P1258" s="225" t="s">
        <v>3335</v>
      </c>
      <c r="Q1258" s="225" t="s">
        <v>3336</v>
      </c>
      <c r="R1258" s="225">
        <v>2</v>
      </c>
      <c r="S1258" s="225"/>
      <c r="T1258" s="225">
        <f>R1258+S1258</f>
        <v>2</v>
      </c>
      <c r="U1258" s="302" t="s">
        <v>60</v>
      </c>
      <c r="V1258" s="302">
        <v>0</v>
      </c>
      <c r="W1258" s="302">
        <v>0</v>
      </c>
      <c r="X1258" s="302">
        <v>0</v>
      </c>
      <c r="Y1258" s="302">
        <v>0</v>
      </c>
      <c r="Z1258" s="302">
        <v>0</v>
      </c>
      <c r="AA1258" s="302">
        <v>0</v>
      </c>
      <c r="AB1258" s="302">
        <v>0</v>
      </c>
      <c r="AC1258" s="302">
        <v>0</v>
      </c>
      <c r="AD1258" s="302" t="s">
        <v>17</v>
      </c>
      <c r="AE1258" s="302"/>
      <c r="AF1258" s="302"/>
      <c r="AG1258" s="302"/>
      <c r="AH1258" s="222"/>
      <c r="AI1258" s="229"/>
      <c r="AJ1258" s="72"/>
    </row>
    <row r="1259" spans="1:36" ht="63" customHeight="1">
      <c r="A1259" s="70" t="s">
        <v>2819</v>
      </c>
      <c r="B1259" s="74" t="s">
        <v>5</v>
      </c>
      <c r="C1259" s="74" t="s">
        <v>5</v>
      </c>
      <c r="D1259" s="75">
        <v>42149</v>
      </c>
      <c r="E1259" s="76">
        <v>8.3333333333333329E-2</v>
      </c>
      <c r="F1259" s="75">
        <v>42149</v>
      </c>
      <c r="G1259" s="76">
        <v>0.16666666666666666</v>
      </c>
      <c r="H1259" s="76">
        <v>8.3333333333333329E-2</v>
      </c>
      <c r="I1259" s="74">
        <v>9</v>
      </c>
      <c r="J1259" s="74" t="s">
        <v>758</v>
      </c>
      <c r="K1259" s="74"/>
      <c r="L1259" s="74" t="s">
        <v>4</v>
      </c>
      <c r="M1259" s="225" t="s">
        <v>3395</v>
      </c>
      <c r="N1259" s="226" t="s">
        <v>3</v>
      </c>
      <c r="O1259" s="225" t="s">
        <v>7</v>
      </c>
      <c r="P1259" s="225" t="s">
        <v>3396</v>
      </c>
      <c r="Q1259" s="225" t="s">
        <v>3397</v>
      </c>
      <c r="R1259" s="225">
        <v>6.9</v>
      </c>
      <c r="S1259" s="225"/>
      <c r="T1259" s="225">
        <v>6.9</v>
      </c>
      <c r="U1259" s="302" t="s">
        <v>28</v>
      </c>
      <c r="V1259" s="302">
        <v>1984</v>
      </c>
      <c r="W1259" s="302" t="s">
        <v>6322</v>
      </c>
      <c r="X1259" s="302" t="s">
        <v>411</v>
      </c>
      <c r="Y1259" s="302" t="s">
        <v>6323</v>
      </c>
      <c r="Z1259" s="302">
        <v>20</v>
      </c>
      <c r="AA1259" s="302" t="s">
        <v>6324</v>
      </c>
      <c r="AB1259" s="302">
        <v>0</v>
      </c>
      <c r="AC1259" s="302" t="s">
        <v>586</v>
      </c>
      <c r="AD1259" s="302" t="s">
        <v>0</v>
      </c>
      <c r="AE1259" s="302"/>
      <c r="AF1259" s="302"/>
      <c r="AG1259" s="302"/>
      <c r="AH1259" s="222"/>
      <c r="AI1259" s="229"/>
      <c r="AJ1259" s="72"/>
    </row>
    <row r="1260" spans="1:36" ht="78.75" customHeight="1">
      <c r="A1260" s="70" t="s">
        <v>2819</v>
      </c>
      <c r="B1260" s="74" t="s">
        <v>5</v>
      </c>
      <c r="C1260" s="74" t="s">
        <v>5</v>
      </c>
      <c r="D1260" s="75">
        <v>42149</v>
      </c>
      <c r="E1260" s="76">
        <v>0.54305555555555551</v>
      </c>
      <c r="F1260" s="75">
        <v>42149</v>
      </c>
      <c r="G1260" s="76">
        <v>0.54305555555555551</v>
      </c>
      <c r="H1260" s="76">
        <v>0</v>
      </c>
      <c r="I1260" s="74">
        <v>57</v>
      </c>
      <c r="J1260" s="74" t="s">
        <v>3398</v>
      </c>
      <c r="K1260" s="74" t="s">
        <v>8</v>
      </c>
      <c r="L1260" s="74" t="s">
        <v>9</v>
      </c>
      <c r="M1260" s="225" t="s">
        <v>3399</v>
      </c>
      <c r="N1260" s="226">
        <v>110</v>
      </c>
      <c r="O1260" s="225" t="s">
        <v>7</v>
      </c>
      <c r="P1260" s="225" t="s">
        <v>3399</v>
      </c>
      <c r="Q1260" s="225" t="s">
        <v>3400</v>
      </c>
      <c r="R1260" s="225"/>
      <c r="S1260" s="225">
        <v>73.3</v>
      </c>
      <c r="T1260" s="225">
        <v>73.3</v>
      </c>
      <c r="U1260" s="302" t="s">
        <v>28</v>
      </c>
      <c r="V1260" s="302">
        <v>2011</v>
      </c>
      <c r="W1260" s="302" t="s">
        <v>5601</v>
      </c>
      <c r="X1260" s="302" t="s">
        <v>5584</v>
      </c>
      <c r="Y1260" s="302" t="s">
        <v>5602</v>
      </c>
      <c r="Z1260" s="302">
        <v>100</v>
      </c>
      <c r="AA1260" s="302" t="s">
        <v>5586</v>
      </c>
      <c r="AB1260" s="302">
        <v>0</v>
      </c>
      <c r="AC1260" s="302" t="s">
        <v>586</v>
      </c>
      <c r="AD1260" s="302" t="s">
        <v>30</v>
      </c>
      <c r="AE1260" s="302"/>
      <c r="AF1260" s="302"/>
      <c r="AG1260" s="302"/>
      <c r="AH1260" s="222"/>
      <c r="AI1260" s="229"/>
      <c r="AJ1260" s="72"/>
    </row>
    <row r="1261" spans="1:36" ht="94.5" customHeight="1">
      <c r="A1261" s="68" t="s">
        <v>2819</v>
      </c>
      <c r="B1261" s="92" t="s">
        <v>21</v>
      </c>
      <c r="C1261" s="92" t="s">
        <v>742</v>
      </c>
      <c r="D1261" s="88">
        <v>42150</v>
      </c>
      <c r="E1261" s="89">
        <v>0.74861111111111101</v>
      </c>
      <c r="F1261" s="88">
        <v>42150</v>
      </c>
      <c r="G1261" s="89">
        <v>0.76180555555555562</v>
      </c>
      <c r="H1261" s="89">
        <v>1.3194444444444444E-2</v>
      </c>
      <c r="I1261" s="68">
        <v>87</v>
      </c>
      <c r="J1261" s="68"/>
      <c r="K1261" s="92"/>
      <c r="L1261" s="92" t="s">
        <v>16</v>
      </c>
      <c r="M1261" s="230" t="s">
        <v>3135</v>
      </c>
      <c r="N1261" s="221">
        <v>35</v>
      </c>
      <c r="O1261" s="221" t="s">
        <v>13</v>
      </c>
      <c r="P1261" s="230" t="s">
        <v>3306</v>
      </c>
      <c r="Q1261" s="221" t="s">
        <v>6717</v>
      </c>
      <c r="R1261" s="221">
        <v>1.2230000000000001</v>
      </c>
      <c r="S1261" s="221">
        <v>0.60199999999999998</v>
      </c>
      <c r="T1261" s="221">
        <v>1.825</v>
      </c>
      <c r="U1261" s="293" t="s">
        <v>28</v>
      </c>
      <c r="V1261" s="273"/>
      <c r="W1261" s="293"/>
      <c r="X1261" s="293"/>
      <c r="Y1261" s="269"/>
      <c r="Z1261" s="318"/>
      <c r="AA1261" s="269"/>
      <c r="AB1261" s="293"/>
      <c r="AC1261" s="269"/>
      <c r="AD1261" s="293" t="s">
        <v>37</v>
      </c>
      <c r="AE1261" s="293" t="s">
        <v>52</v>
      </c>
      <c r="AF1261" s="293"/>
      <c r="AG1261" s="318"/>
      <c r="AH1261" s="222"/>
      <c r="AI1261" s="229"/>
      <c r="AJ1261" s="72"/>
    </row>
    <row r="1262" spans="1:36" ht="63" customHeight="1">
      <c r="A1262" s="69" t="s">
        <v>1580</v>
      </c>
      <c r="B1262" s="74" t="s">
        <v>1412</v>
      </c>
      <c r="C1262" s="74" t="s">
        <v>1423</v>
      </c>
      <c r="D1262" s="75">
        <v>42097</v>
      </c>
      <c r="E1262" s="76">
        <v>3.0555555555555555E-2</v>
      </c>
      <c r="F1262" s="75">
        <v>42097</v>
      </c>
      <c r="G1262" s="76">
        <v>0.10208333333333335</v>
      </c>
      <c r="H1262" s="76">
        <v>7.1527777777777787E-2</v>
      </c>
      <c r="I1262" s="77">
        <v>23</v>
      </c>
      <c r="J1262" s="79"/>
      <c r="K1262" s="77"/>
      <c r="L1262" s="80" t="s">
        <v>4</v>
      </c>
      <c r="M1262" s="228" t="s">
        <v>1583</v>
      </c>
      <c r="N1262" s="226" t="s">
        <v>3</v>
      </c>
      <c r="O1262" s="224" t="s">
        <v>2</v>
      </c>
      <c r="P1262" s="228" t="s">
        <v>1583</v>
      </c>
      <c r="Q1262" s="227" t="s">
        <v>1584</v>
      </c>
      <c r="R1262" s="223">
        <v>4</v>
      </c>
      <c r="S1262" s="223"/>
      <c r="T1262" s="223">
        <v>4</v>
      </c>
      <c r="U1262" s="489"/>
      <c r="V1262" s="489"/>
      <c r="W1262" s="489"/>
      <c r="X1262" s="489"/>
      <c r="Y1262" s="489"/>
      <c r="Z1262" s="489"/>
      <c r="AA1262" s="489"/>
      <c r="AB1262" s="489"/>
      <c r="AC1262" s="489"/>
      <c r="AD1262" s="489" t="s">
        <v>22</v>
      </c>
      <c r="AE1262" s="489"/>
      <c r="AF1262" s="489"/>
      <c r="AG1262" s="489"/>
      <c r="AH1262" s="552"/>
      <c r="AI1262" s="554"/>
      <c r="AJ1262" s="72"/>
    </row>
    <row r="1263" spans="1:36" ht="47.25" customHeight="1">
      <c r="A1263" s="70" t="s">
        <v>2819</v>
      </c>
      <c r="B1263" s="74" t="s">
        <v>19</v>
      </c>
      <c r="C1263" s="74" t="s">
        <v>209</v>
      </c>
      <c r="D1263" s="75">
        <v>42150</v>
      </c>
      <c r="E1263" s="76">
        <v>0.76944444444444438</v>
      </c>
      <c r="F1263" s="75">
        <v>42150</v>
      </c>
      <c r="G1263" s="76">
        <v>0.81111111111111101</v>
      </c>
      <c r="H1263" s="76">
        <f>G1263-E1263</f>
        <v>4.166666666666663E-2</v>
      </c>
      <c r="I1263" s="74">
        <v>1</v>
      </c>
      <c r="J1263" s="74" t="s">
        <v>488</v>
      </c>
      <c r="K1263" s="74" t="s">
        <v>14</v>
      </c>
      <c r="L1263" s="74" t="s">
        <v>16</v>
      </c>
      <c r="M1263" s="225" t="s">
        <v>1854</v>
      </c>
      <c r="N1263" s="226" t="s">
        <v>3</v>
      </c>
      <c r="O1263" s="225" t="s">
        <v>7</v>
      </c>
      <c r="P1263" s="225" t="s">
        <v>3337</v>
      </c>
      <c r="Q1263" s="225" t="s">
        <v>3338</v>
      </c>
      <c r="R1263" s="225"/>
      <c r="S1263" s="225"/>
      <c r="T1263" s="225"/>
      <c r="U1263" s="302"/>
      <c r="V1263" s="302"/>
      <c r="W1263" s="302"/>
      <c r="X1263" s="302"/>
      <c r="Y1263" s="302"/>
      <c r="Z1263" s="302"/>
      <c r="AA1263" s="302"/>
      <c r="AB1263" s="302"/>
      <c r="AC1263" s="302"/>
      <c r="AD1263" s="302" t="s">
        <v>37</v>
      </c>
      <c r="AE1263" s="302"/>
      <c r="AF1263" s="302"/>
      <c r="AG1263" s="302"/>
      <c r="AH1263" s="222"/>
      <c r="AI1263" s="229"/>
      <c r="AJ1263" s="72"/>
    </row>
    <row r="1264" spans="1:36" ht="31.5" customHeight="1">
      <c r="A1264" s="70" t="s">
        <v>2819</v>
      </c>
      <c r="B1264" s="74" t="s">
        <v>19</v>
      </c>
      <c r="C1264" s="74" t="s">
        <v>2781</v>
      </c>
      <c r="D1264" s="75">
        <v>42150</v>
      </c>
      <c r="E1264" s="76">
        <v>0.9277777777777777</v>
      </c>
      <c r="F1264" s="75">
        <v>42150</v>
      </c>
      <c r="G1264" s="76">
        <v>0.92847222222222225</v>
      </c>
      <c r="H1264" s="76">
        <f>G1264-E1264</f>
        <v>6.94444444444553E-4</v>
      </c>
      <c r="I1264" s="74">
        <v>3</v>
      </c>
      <c r="J1264" s="74"/>
      <c r="K1264" s="74"/>
      <c r="L1264" s="74" t="s">
        <v>16</v>
      </c>
      <c r="M1264" s="225" t="s">
        <v>267</v>
      </c>
      <c r="N1264" s="226">
        <v>220</v>
      </c>
      <c r="O1264" s="225" t="s">
        <v>7</v>
      </c>
      <c r="P1264" s="225" t="s">
        <v>3176</v>
      </c>
      <c r="Q1264" s="225" t="s">
        <v>3339</v>
      </c>
      <c r="R1264" s="225">
        <v>1</v>
      </c>
      <c r="S1264" s="225"/>
      <c r="T1264" s="225">
        <f>R1264+S1264</f>
        <v>1</v>
      </c>
      <c r="U1264" s="302"/>
      <c r="V1264" s="302"/>
      <c r="W1264" s="302"/>
      <c r="X1264" s="302"/>
      <c r="Y1264" s="302"/>
      <c r="Z1264" s="302"/>
      <c r="AA1264" s="302"/>
      <c r="AB1264" s="302"/>
      <c r="AC1264" s="302"/>
      <c r="AD1264" s="302" t="s">
        <v>37</v>
      </c>
      <c r="AE1264" s="302"/>
      <c r="AF1264" s="302"/>
      <c r="AG1264" s="302"/>
      <c r="AH1264" s="222"/>
      <c r="AI1264" s="229"/>
      <c r="AJ1264" s="72"/>
    </row>
    <row r="1265" spans="1:36" ht="47.25" customHeight="1">
      <c r="A1265" s="69" t="s">
        <v>3570</v>
      </c>
      <c r="B1265" s="74" t="s">
        <v>1412</v>
      </c>
      <c r="C1265" s="74" t="s">
        <v>1423</v>
      </c>
      <c r="D1265" s="75">
        <v>42161</v>
      </c>
      <c r="E1265" s="76">
        <v>0.7729166666666667</v>
      </c>
      <c r="F1265" s="75">
        <v>42161</v>
      </c>
      <c r="G1265" s="76">
        <v>0.7729166666666667</v>
      </c>
      <c r="H1265" s="76">
        <v>0</v>
      </c>
      <c r="I1265" s="77">
        <v>6</v>
      </c>
      <c r="J1265" s="79" t="s">
        <v>1421</v>
      </c>
      <c r="K1265" s="77"/>
      <c r="L1265" s="80" t="s">
        <v>9</v>
      </c>
      <c r="M1265" s="228" t="s">
        <v>3762</v>
      </c>
      <c r="N1265" s="226" t="s">
        <v>3</v>
      </c>
      <c r="O1265" s="224" t="s">
        <v>7</v>
      </c>
      <c r="P1265" s="228" t="s">
        <v>3762</v>
      </c>
      <c r="Q1265" s="227" t="s">
        <v>3731</v>
      </c>
      <c r="R1265" s="223"/>
      <c r="S1265" s="223">
        <v>1</v>
      </c>
      <c r="T1265" s="223">
        <v>1</v>
      </c>
      <c r="U1265" s="286"/>
      <c r="V1265" s="286"/>
      <c r="W1265" s="286"/>
      <c r="X1265" s="286"/>
      <c r="Y1265" s="286"/>
      <c r="Z1265" s="286"/>
      <c r="AA1265" s="286"/>
      <c r="AB1265" s="286"/>
      <c r="AC1265" s="286"/>
      <c r="AD1265" s="279" t="s">
        <v>42</v>
      </c>
      <c r="AE1265" s="286"/>
      <c r="AF1265" s="286"/>
      <c r="AG1265" s="286"/>
      <c r="AH1265" s="222"/>
      <c r="AI1265" s="229"/>
      <c r="AJ1265" s="72"/>
    </row>
    <row r="1266" spans="1:36" ht="63" customHeight="1">
      <c r="A1266" s="70" t="s">
        <v>2819</v>
      </c>
      <c r="B1266" s="74" t="s">
        <v>15</v>
      </c>
      <c r="C1266" s="74" t="s">
        <v>15</v>
      </c>
      <c r="D1266" s="75">
        <v>42150</v>
      </c>
      <c r="E1266" s="76">
        <v>0.89236111111111116</v>
      </c>
      <c r="F1266" s="75">
        <v>42150</v>
      </c>
      <c r="G1266" s="76">
        <v>0.91319444444444453</v>
      </c>
      <c r="H1266" s="76">
        <f>(F1266+G1266)-(D1266+E1266)</f>
        <v>2.0833333335758653E-2</v>
      </c>
      <c r="I1266" s="74">
        <v>2</v>
      </c>
      <c r="J1266" s="74" t="s">
        <v>150</v>
      </c>
      <c r="K1266" s="74" t="s">
        <v>50</v>
      </c>
      <c r="L1266" s="74" t="s">
        <v>9</v>
      </c>
      <c r="M1266" s="225" t="s">
        <v>151</v>
      </c>
      <c r="N1266" s="226" t="s">
        <v>3</v>
      </c>
      <c r="O1266" s="225" t="s">
        <v>7</v>
      </c>
      <c r="P1266" s="225" t="s">
        <v>3362</v>
      </c>
      <c r="Q1266" s="225" t="s">
        <v>6468</v>
      </c>
      <c r="R1266" s="225"/>
      <c r="S1266" s="225"/>
      <c r="T1266" s="225"/>
      <c r="U1266" s="302" t="s">
        <v>28</v>
      </c>
      <c r="V1266" s="302">
        <v>1955</v>
      </c>
      <c r="W1266" s="302" t="s">
        <v>587</v>
      </c>
      <c r="X1266" s="302"/>
      <c r="Y1266" s="302" t="s">
        <v>6411</v>
      </c>
      <c r="Z1266" s="302">
        <v>100</v>
      </c>
      <c r="AA1266" s="302" t="s">
        <v>5205</v>
      </c>
      <c r="AB1266" s="302">
        <v>0</v>
      </c>
      <c r="AC1266" s="302"/>
      <c r="AD1266" s="302" t="s">
        <v>30</v>
      </c>
      <c r="AE1266" s="302" t="s">
        <v>57</v>
      </c>
      <c r="AF1266" s="302" t="s">
        <v>76</v>
      </c>
      <c r="AG1266" s="302" t="s">
        <v>6469</v>
      </c>
      <c r="AH1266" s="222"/>
      <c r="AI1266" s="229"/>
      <c r="AJ1266" s="72"/>
    </row>
    <row r="1267" spans="1:36" ht="126" customHeight="1">
      <c r="A1267" s="70" t="s">
        <v>2819</v>
      </c>
      <c r="B1267" s="74" t="s">
        <v>18</v>
      </c>
      <c r="C1267" s="74" t="s">
        <v>18</v>
      </c>
      <c r="D1267" s="75">
        <v>42150</v>
      </c>
      <c r="E1267" s="76">
        <v>42150.583333333336</v>
      </c>
      <c r="F1267" s="75">
        <v>42151</v>
      </c>
      <c r="G1267" s="76">
        <v>42151.5</v>
      </c>
      <c r="H1267" s="76">
        <f>G1267-E1267</f>
        <v>0.91666666666424135</v>
      </c>
      <c r="I1267" s="74">
        <v>1</v>
      </c>
      <c r="J1267" s="74"/>
      <c r="K1267" s="74"/>
      <c r="L1267" s="74" t="s">
        <v>4</v>
      </c>
      <c r="M1267" s="225" t="s">
        <v>3579</v>
      </c>
      <c r="N1267" s="226">
        <v>0.4</v>
      </c>
      <c r="O1267" s="225" t="s">
        <v>2</v>
      </c>
      <c r="P1267" s="225" t="s">
        <v>3580</v>
      </c>
      <c r="Q1267" s="225" t="s">
        <v>3581</v>
      </c>
      <c r="R1267" s="225">
        <f>0.2+0.1</f>
        <v>0.30000000000000004</v>
      </c>
      <c r="S1267" s="225"/>
      <c r="T1267" s="225">
        <f>R1267+S1267</f>
        <v>0.30000000000000004</v>
      </c>
      <c r="U1267" s="302"/>
      <c r="V1267" s="302"/>
      <c r="W1267" s="302"/>
      <c r="X1267" s="302"/>
      <c r="Y1267" s="302"/>
      <c r="Z1267" s="302"/>
      <c r="AA1267" s="302"/>
      <c r="AB1267" s="302"/>
      <c r="AC1267" s="302"/>
      <c r="AD1267" s="302" t="s">
        <v>0</v>
      </c>
      <c r="AE1267" s="302"/>
      <c r="AF1267" s="302"/>
      <c r="AG1267" s="302"/>
      <c r="AH1267" s="222"/>
      <c r="AI1267" s="229"/>
      <c r="AJ1267" s="72"/>
    </row>
    <row r="1268" spans="1:36" ht="141.75" customHeight="1">
      <c r="A1268" s="70" t="s">
        <v>4982</v>
      </c>
      <c r="B1268" s="74" t="s">
        <v>5</v>
      </c>
      <c r="C1268" s="74" t="s">
        <v>5</v>
      </c>
      <c r="D1268" s="75">
        <v>42204</v>
      </c>
      <c r="E1268" s="76">
        <v>0.52847222222222223</v>
      </c>
      <c r="F1268" s="75">
        <v>42204</v>
      </c>
      <c r="G1268" s="76">
        <v>0.52847222222222223</v>
      </c>
      <c r="H1268" s="76">
        <v>0</v>
      </c>
      <c r="I1268" s="74">
        <v>4</v>
      </c>
      <c r="J1268" s="74"/>
      <c r="K1268" s="74"/>
      <c r="L1268" s="74" t="s">
        <v>11</v>
      </c>
      <c r="M1268" s="225" t="s">
        <v>10336</v>
      </c>
      <c r="N1268" s="226">
        <v>0.4</v>
      </c>
      <c r="O1268" s="225" t="s">
        <v>2</v>
      </c>
      <c r="P1268" s="225" t="s">
        <v>525</v>
      </c>
      <c r="Q1268" s="225" t="s">
        <v>5779</v>
      </c>
      <c r="R1268" s="225"/>
      <c r="S1268" s="225">
        <v>4</v>
      </c>
      <c r="T1268" s="225">
        <v>4</v>
      </c>
      <c r="U1268" s="302" t="s">
        <v>1</v>
      </c>
      <c r="V1268" s="302"/>
      <c r="W1268" s="302"/>
      <c r="X1268" s="302"/>
      <c r="Y1268" s="302"/>
      <c r="Z1268" s="302"/>
      <c r="AA1268" s="302"/>
      <c r="AB1268" s="302"/>
      <c r="AC1268" s="302"/>
      <c r="AD1268" s="302" t="s">
        <v>22</v>
      </c>
      <c r="AE1268" s="302"/>
      <c r="AF1268" s="302"/>
      <c r="AG1268" s="302"/>
      <c r="AH1268" s="222"/>
      <c r="AI1268" s="229"/>
      <c r="AJ1268" s="72"/>
    </row>
    <row r="1269" spans="1:36" ht="94.5" customHeight="1">
      <c r="A1269" s="69" t="s">
        <v>4982</v>
      </c>
      <c r="B1269" s="134" t="s">
        <v>1412</v>
      </c>
      <c r="C1269" s="134" t="s">
        <v>1423</v>
      </c>
      <c r="D1269" s="93">
        <v>42209</v>
      </c>
      <c r="E1269" s="109">
        <v>0.89930555555555547</v>
      </c>
      <c r="F1269" s="88">
        <v>42210</v>
      </c>
      <c r="G1269" s="109">
        <v>3.4027777777777775E-2</v>
      </c>
      <c r="H1269" s="109">
        <v>0.13472222222222222</v>
      </c>
      <c r="I1269" s="169">
        <v>5</v>
      </c>
      <c r="J1269" s="169" t="s">
        <v>7878</v>
      </c>
      <c r="K1269" s="169"/>
      <c r="L1269" s="169" t="s">
        <v>4</v>
      </c>
      <c r="M1269" s="232" t="s">
        <v>7879</v>
      </c>
      <c r="N1269" s="232">
        <v>0.4</v>
      </c>
      <c r="O1269" s="232" t="s">
        <v>25</v>
      </c>
      <c r="P1269" s="232" t="s">
        <v>7879</v>
      </c>
      <c r="Q1269" s="232" t="s">
        <v>7880</v>
      </c>
      <c r="R1269" s="235">
        <v>1</v>
      </c>
      <c r="S1269" s="235">
        <v>3</v>
      </c>
      <c r="T1269" s="235">
        <v>4</v>
      </c>
      <c r="U1269" s="279"/>
      <c r="V1269" s="279"/>
      <c r="W1269" s="279"/>
      <c r="X1269" s="279"/>
      <c r="Y1269" s="279"/>
      <c r="Z1269" s="279"/>
      <c r="AA1269" s="279"/>
      <c r="AB1269" s="279"/>
      <c r="AC1269" s="279"/>
      <c r="AD1269" s="273" t="s">
        <v>22</v>
      </c>
      <c r="AE1269" s="279"/>
      <c r="AF1269" s="279"/>
      <c r="AG1269" s="290"/>
      <c r="AH1269" s="222"/>
      <c r="AI1269" s="229"/>
      <c r="AJ1269" s="72"/>
    </row>
    <row r="1270" spans="1:36" ht="283.5" customHeight="1">
      <c r="A1270" s="68" t="s">
        <v>2819</v>
      </c>
      <c r="B1270" s="74" t="s">
        <v>84</v>
      </c>
      <c r="C1270" s="74" t="s">
        <v>3302</v>
      </c>
      <c r="D1270" s="75">
        <v>42151</v>
      </c>
      <c r="E1270" s="76">
        <v>0.72916666666666663</v>
      </c>
      <c r="F1270" s="75">
        <v>42151</v>
      </c>
      <c r="G1270" s="76">
        <v>0.72916666666666663</v>
      </c>
      <c r="H1270" s="76">
        <v>0</v>
      </c>
      <c r="I1270" s="74">
        <v>91</v>
      </c>
      <c r="J1270" s="74"/>
      <c r="K1270" s="74" t="s">
        <v>8</v>
      </c>
      <c r="L1270" s="77" t="s">
        <v>16</v>
      </c>
      <c r="M1270" s="225" t="s">
        <v>3300</v>
      </c>
      <c r="N1270" s="225">
        <v>110</v>
      </c>
      <c r="O1270" s="225" t="s">
        <v>7</v>
      </c>
      <c r="P1270" s="225" t="s">
        <v>3300</v>
      </c>
      <c r="Q1270" s="225" t="s">
        <v>3301</v>
      </c>
      <c r="R1270" s="225">
        <v>37.5</v>
      </c>
      <c r="S1270" s="225"/>
      <c r="T1270" s="480">
        <f>R1270+S1270</f>
        <v>37.5</v>
      </c>
      <c r="U1270" s="445" t="s">
        <v>28</v>
      </c>
      <c r="V1270" s="273"/>
      <c r="W1270" s="273"/>
      <c r="X1270" s="273"/>
      <c r="Y1270" s="273"/>
      <c r="Z1270" s="273"/>
      <c r="AA1270" s="273"/>
      <c r="AB1270" s="273"/>
      <c r="AC1270" s="273"/>
      <c r="AD1270" s="273" t="s">
        <v>37</v>
      </c>
      <c r="AE1270" s="273"/>
      <c r="AF1270" s="273"/>
      <c r="AG1270" s="273" t="s">
        <v>5168</v>
      </c>
      <c r="AH1270" s="222"/>
      <c r="AI1270" s="229"/>
      <c r="AJ1270" s="72"/>
    </row>
    <row r="1271" spans="1:36" ht="94.5" customHeight="1">
      <c r="A1271" s="68" t="s">
        <v>2819</v>
      </c>
      <c r="B1271" s="92" t="s">
        <v>21</v>
      </c>
      <c r="C1271" s="92" t="s">
        <v>3133</v>
      </c>
      <c r="D1271" s="88">
        <v>42151</v>
      </c>
      <c r="E1271" s="89">
        <v>0.44513888888888892</v>
      </c>
      <c r="F1271" s="88">
        <v>42151</v>
      </c>
      <c r="G1271" s="89">
        <v>0.61111111111111105</v>
      </c>
      <c r="H1271" s="89">
        <v>0.16597222222222222</v>
      </c>
      <c r="I1271" s="68">
        <v>1</v>
      </c>
      <c r="J1271" s="68"/>
      <c r="K1271" s="92"/>
      <c r="L1271" s="92" t="s">
        <v>11</v>
      </c>
      <c r="M1271" s="230" t="s">
        <v>3307</v>
      </c>
      <c r="N1271" s="221">
        <v>0.4</v>
      </c>
      <c r="O1271" s="221" t="s">
        <v>2</v>
      </c>
      <c r="P1271" s="230" t="s">
        <v>3307</v>
      </c>
      <c r="Q1271" s="221" t="s">
        <v>3308</v>
      </c>
      <c r="R1271" s="221">
        <v>9.6000000000000002E-2</v>
      </c>
      <c r="S1271" s="221">
        <v>4.8000000000000001E-2</v>
      </c>
      <c r="T1271" s="221">
        <v>0.14399999999999999</v>
      </c>
      <c r="U1271" s="293" t="s">
        <v>1</v>
      </c>
      <c r="V1271" s="273" t="s">
        <v>128</v>
      </c>
      <c r="W1271" s="293" t="s">
        <v>128</v>
      </c>
      <c r="X1271" s="293" t="s">
        <v>128</v>
      </c>
      <c r="Y1271" s="269">
        <v>2014</v>
      </c>
      <c r="Z1271" s="318" t="s">
        <v>128</v>
      </c>
      <c r="AA1271" s="269">
        <v>2015</v>
      </c>
      <c r="AB1271" s="293" t="s">
        <v>128</v>
      </c>
      <c r="AC1271" s="269">
        <v>2014</v>
      </c>
      <c r="AD1271" s="293" t="s">
        <v>17</v>
      </c>
      <c r="AE1271" s="293" t="s">
        <v>57</v>
      </c>
      <c r="AF1271" s="293"/>
      <c r="AG1271" s="318"/>
      <c r="AH1271" s="222"/>
      <c r="AI1271" s="229"/>
      <c r="AJ1271" s="72"/>
    </row>
    <row r="1272" spans="1:36" ht="47.25" customHeight="1">
      <c r="A1272" s="68" t="s">
        <v>2819</v>
      </c>
      <c r="B1272" s="92" t="s">
        <v>21</v>
      </c>
      <c r="C1272" s="92" t="s">
        <v>3133</v>
      </c>
      <c r="D1272" s="88">
        <v>42151</v>
      </c>
      <c r="E1272" s="89">
        <v>0.64583333333333337</v>
      </c>
      <c r="F1272" s="88">
        <v>42151</v>
      </c>
      <c r="G1272" s="89">
        <v>0.78472222222222221</v>
      </c>
      <c r="H1272" s="89">
        <v>0.1388888888888889</v>
      </c>
      <c r="I1272" s="68">
        <v>2</v>
      </c>
      <c r="J1272" s="68"/>
      <c r="K1272" s="92"/>
      <c r="L1272" s="92" t="s">
        <v>4</v>
      </c>
      <c r="M1272" s="230" t="s">
        <v>3309</v>
      </c>
      <c r="N1272" s="221">
        <v>0.4</v>
      </c>
      <c r="O1272" s="221" t="s">
        <v>25</v>
      </c>
      <c r="P1272" s="230" t="s">
        <v>3310</v>
      </c>
      <c r="Q1272" s="221" t="s">
        <v>6718</v>
      </c>
      <c r="R1272" s="221">
        <v>0.92900000000000005</v>
      </c>
      <c r="S1272" s="221">
        <v>0.46500000000000002</v>
      </c>
      <c r="T1272" s="221">
        <v>1.3939999999999999</v>
      </c>
      <c r="U1272" s="293" t="s">
        <v>28</v>
      </c>
      <c r="V1272" s="273" t="s">
        <v>128</v>
      </c>
      <c r="W1272" s="293" t="s">
        <v>128</v>
      </c>
      <c r="X1272" s="293" t="s">
        <v>128</v>
      </c>
      <c r="Y1272" s="269">
        <v>2014</v>
      </c>
      <c r="Z1272" s="318" t="s">
        <v>128</v>
      </c>
      <c r="AA1272" s="269">
        <v>2015</v>
      </c>
      <c r="AB1272" s="293" t="s">
        <v>128</v>
      </c>
      <c r="AC1272" s="269">
        <v>2014</v>
      </c>
      <c r="AD1272" s="293" t="s">
        <v>0</v>
      </c>
      <c r="AE1272" s="293" t="s">
        <v>57</v>
      </c>
      <c r="AF1272" s="293"/>
      <c r="AG1272" s="318"/>
      <c r="AH1272" s="222"/>
      <c r="AI1272" s="229"/>
      <c r="AJ1272" s="72"/>
    </row>
    <row r="1273" spans="1:36" ht="47.25" customHeight="1">
      <c r="A1273" s="69" t="s">
        <v>2819</v>
      </c>
      <c r="B1273" s="74" t="s">
        <v>1412</v>
      </c>
      <c r="C1273" s="74" t="s">
        <v>1427</v>
      </c>
      <c r="D1273" s="75">
        <v>42151</v>
      </c>
      <c r="E1273" s="76">
        <v>0.57708333333333328</v>
      </c>
      <c r="F1273" s="75">
        <v>42151</v>
      </c>
      <c r="G1273" s="76">
        <v>0.59722222222222221</v>
      </c>
      <c r="H1273" s="76">
        <v>2.013888888888889E-2</v>
      </c>
      <c r="I1273" s="77">
        <v>0</v>
      </c>
      <c r="J1273" s="79" t="s">
        <v>2591</v>
      </c>
      <c r="K1273" s="77"/>
      <c r="L1273" s="80" t="s">
        <v>16</v>
      </c>
      <c r="M1273" s="228" t="s">
        <v>4209</v>
      </c>
      <c r="N1273" s="226" t="s">
        <v>3</v>
      </c>
      <c r="O1273" s="224" t="s">
        <v>32</v>
      </c>
      <c r="P1273" s="228" t="s">
        <v>4209</v>
      </c>
      <c r="Q1273" s="227" t="s">
        <v>7188</v>
      </c>
      <c r="R1273" s="223"/>
      <c r="S1273" s="223"/>
      <c r="T1273" s="223"/>
      <c r="U1273" s="279"/>
      <c r="V1273" s="279"/>
      <c r="W1273" s="279"/>
      <c r="X1273" s="279"/>
      <c r="Y1273" s="279"/>
      <c r="Z1273" s="279"/>
      <c r="AA1273" s="279"/>
      <c r="AB1273" s="279"/>
      <c r="AC1273" s="279"/>
      <c r="AD1273" s="279" t="s">
        <v>37</v>
      </c>
      <c r="AE1273" s="279"/>
      <c r="AF1273" s="279"/>
      <c r="AG1273" s="290"/>
      <c r="AH1273" s="222"/>
      <c r="AI1273" s="229"/>
      <c r="AJ1273" s="72"/>
    </row>
    <row r="1274" spans="1:36" ht="94.5" customHeight="1">
      <c r="A1274" s="69" t="s">
        <v>3570</v>
      </c>
      <c r="B1274" s="74" t="s">
        <v>1412</v>
      </c>
      <c r="C1274" s="74" t="s">
        <v>1423</v>
      </c>
      <c r="D1274" s="75">
        <v>42161</v>
      </c>
      <c r="E1274" s="76">
        <v>0.77708333333333324</v>
      </c>
      <c r="F1274" s="75">
        <v>42161</v>
      </c>
      <c r="G1274" s="76">
        <v>0.77708333333333324</v>
      </c>
      <c r="H1274" s="76">
        <v>0</v>
      </c>
      <c r="I1274" s="77">
        <v>2</v>
      </c>
      <c r="J1274" s="79" t="s">
        <v>1421</v>
      </c>
      <c r="K1274" s="77"/>
      <c r="L1274" s="80" t="s">
        <v>9</v>
      </c>
      <c r="M1274" s="228" t="s">
        <v>3763</v>
      </c>
      <c r="N1274" s="226" t="s">
        <v>3</v>
      </c>
      <c r="O1274" s="224" t="s">
        <v>7</v>
      </c>
      <c r="P1274" s="228" t="s">
        <v>3763</v>
      </c>
      <c r="Q1274" s="227" t="s">
        <v>3731</v>
      </c>
      <c r="R1274" s="223"/>
      <c r="S1274" s="223">
        <v>1</v>
      </c>
      <c r="T1274" s="223">
        <v>1</v>
      </c>
      <c r="U1274" s="286"/>
      <c r="V1274" s="286"/>
      <c r="W1274" s="286"/>
      <c r="X1274" s="286"/>
      <c r="Y1274" s="286"/>
      <c r="Z1274" s="286"/>
      <c r="AA1274" s="286"/>
      <c r="AB1274" s="286"/>
      <c r="AC1274" s="286"/>
      <c r="AD1274" s="279" t="s">
        <v>42</v>
      </c>
      <c r="AE1274" s="286"/>
      <c r="AF1274" s="286"/>
      <c r="AG1274" s="286"/>
      <c r="AH1274" s="222"/>
      <c r="AI1274" s="229"/>
      <c r="AJ1274" s="72"/>
    </row>
    <row r="1275" spans="1:36" ht="94.5" customHeight="1">
      <c r="A1275" s="69" t="s">
        <v>3570</v>
      </c>
      <c r="B1275" s="74" t="s">
        <v>1412</v>
      </c>
      <c r="C1275" s="74" t="s">
        <v>1423</v>
      </c>
      <c r="D1275" s="75">
        <v>42161</v>
      </c>
      <c r="E1275" s="76">
        <v>0.77916666666666667</v>
      </c>
      <c r="F1275" s="75">
        <v>42161</v>
      </c>
      <c r="G1275" s="76">
        <v>0.77916666666666667</v>
      </c>
      <c r="H1275" s="76">
        <v>0</v>
      </c>
      <c r="I1275" s="77">
        <v>12</v>
      </c>
      <c r="J1275" s="79" t="s">
        <v>1421</v>
      </c>
      <c r="K1275" s="77"/>
      <c r="L1275" s="80" t="s">
        <v>9</v>
      </c>
      <c r="M1275" s="228" t="s">
        <v>3764</v>
      </c>
      <c r="N1275" s="226" t="s">
        <v>3</v>
      </c>
      <c r="O1275" s="224" t="s">
        <v>7</v>
      </c>
      <c r="P1275" s="228" t="s">
        <v>3764</v>
      </c>
      <c r="Q1275" s="227" t="s">
        <v>3731</v>
      </c>
      <c r="R1275" s="223">
        <v>1</v>
      </c>
      <c r="S1275" s="223">
        <v>8</v>
      </c>
      <c r="T1275" s="223">
        <v>9</v>
      </c>
      <c r="U1275" s="286"/>
      <c r="V1275" s="286"/>
      <c r="W1275" s="286"/>
      <c r="X1275" s="286"/>
      <c r="Y1275" s="286"/>
      <c r="Z1275" s="286"/>
      <c r="AA1275" s="286"/>
      <c r="AB1275" s="286"/>
      <c r="AC1275" s="286"/>
      <c r="AD1275" s="279" t="s">
        <v>42</v>
      </c>
      <c r="AE1275" s="286"/>
      <c r="AF1275" s="286"/>
      <c r="AG1275" s="286"/>
      <c r="AH1275" s="222"/>
      <c r="AI1275" s="229"/>
      <c r="AJ1275" s="72"/>
    </row>
    <row r="1276" spans="1:36" ht="78.75" customHeight="1">
      <c r="A1276" s="69" t="s">
        <v>3570</v>
      </c>
      <c r="B1276" s="74" t="s">
        <v>1412</v>
      </c>
      <c r="C1276" s="74" t="s">
        <v>1423</v>
      </c>
      <c r="D1276" s="75">
        <v>42161</v>
      </c>
      <c r="E1276" s="76">
        <v>0.77916666666666667</v>
      </c>
      <c r="F1276" s="75">
        <v>42161</v>
      </c>
      <c r="G1276" s="76">
        <v>0.77916666666666667</v>
      </c>
      <c r="H1276" s="76">
        <v>0</v>
      </c>
      <c r="I1276" s="77">
        <v>3</v>
      </c>
      <c r="J1276" s="79" t="s">
        <v>1421</v>
      </c>
      <c r="K1276" s="77"/>
      <c r="L1276" s="80" t="s">
        <v>9</v>
      </c>
      <c r="M1276" s="228" t="s">
        <v>3765</v>
      </c>
      <c r="N1276" s="226" t="s">
        <v>3</v>
      </c>
      <c r="O1276" s="224" t="s">
        <v>7</v>
      </c>
      <c r="P1276" s="228" t="s">
        <v>3765</v>
      </c>
      <c r="Q1276" s="227" t="s">
        <v>3731</v>
      </c>
      <c r="R1276" s="223"/>
      <c r="S1276" s="223">
        <v>1</v>
      </c>
      <c r="T1276" s="223">
        <v>1</v>
      </c>
      <c r="U1276" s="286"/>
      <c r="V1276" s="286"/>
      <c r="W1276" s="286"/>
      <c r="X1276" s="286"/>
      <c r="Y1276" s="286"/>
      <c r="Z1276" s="286"/>
      <c r="AA1276" s="286"/>
      <c r="AB1276" s="286"/>
      <c r="AC1276" s="286"/>
      <c r="AD1276" s="279" t="s">
        <v>42</v>
      </c>
      <c r="AE1276" s="286"/>
      <c r="AF1276" s="286"/>
      <c r="AG1276" s="286"/>
      <c r="AH1276" s="222"/>
      <c r="AI1276" s="229"/>
      <c r="AJ1276" s="72"/>
    </row>
    <row r="1277" spans="1:36" ht="94.5" customHeight="1">
      <c r="A1277" s="69" t="s">
        <v>3570</v>
      </c>
      <c r="B1277" s="74" t="s">
        <v>1412</v>
      </c>
      <c r="C1277" s="74" t="s">
        <v>1423</v>
      </c>
      <c r="D1277" s="75">
        <v>42161</v>
      </c>
      <c r="E1277" s="76">
        <v>0.78125</v>
      </c>
      <c r="F1277" s="75">
        <v>42161</v>
      </c>
      <c r="G1277" s="76">
        <v>0.78125</v>
      </c>
      <c r="H1277" s="76">
        <v>0</v>
      </c>
      <c r="I1277" s="77">
        <v>6</v>
      </c>
      <c r="J1277" s="79" t="s">
        <v>1421</v>
      </c>
      <c r="K1277" s="77"/>
      <c r="L1277" s="80" t="s">
        <v>9</v>
      </c>
      <c r="M1277" s="228" t="s">
        <v>3766</v>
      </c>
      <c r="N1277" s="226" t="s">
        <v>3</v>
      </c>
      <c r="O1277" s="224" t="s">
        <v>7</v>
      </c>
      <c r="P1277" s="228" t="s">
        <v>3766</v>
      </c>
      <c r="Q1277" s="227" t="s">
        <v>3731</v>
      </c>
      <c r="R1277" s="223">
        <v>1</v>
      </c>
      <c r="S1277" s="223">
        <v>1</v>
      </c>
      <c r="T1277" s="223">
        <v>2</v>
      </c>
      <c r="U1277" s="286"/>
      <c r="V1277" s="286"/>
      <c r="W1277" s="286"/>
      <c r="X1277" s="286"/>
      <c r="Y1277" s="286"/>
      <c r="Z1277" s="286"/>
      <c r="AA1277" s="286"/>
      <c r="AB1277" s="286"/>
      <c r="AC1277" s="286"/>
      <c r="AD1277" s="279" t="s">
        <v>42</v>
      </c>
      <c r="AE1277" s="286"/>
      <c r="AF1277" s="286"/>
      <c r="AG1277" s="286"/>
      <c r="AH1277" s="222"/>
      <c r="AI1277" s="229"/>
      <c r="AJ1277" s="72"/>
    </row>
    <row r="1278" spans="1:36" ht="47.25" customHeight="1">
      <c r="A1278" s="69" t="s">
        <v>3570</v>
      </c>
      <c r="B1278" s="74" t="s">
        <v>1412</v>
      </c>
      <c r="C1278" s="74" t="s">
        <v>3777</v>
      </c>
      <c r="D1278" s="75">
        <v>42161</v>
      </c>
      <c r="E1278" s="76">
        <v>0.79027777777777775</v>
      </c>
      <c r="F1278" s="75">
        <v>42161</v>
      </c>
      <c r="G1278" s="76">
        <v>0.79027777777777775</v>
      </c>
      <c r="H1278" s="76">
        <v>0</v>
      </c>
      <c r="I1278" s="77">
        <v>90</v>
      </c>
      <c r="J1278" s="79" t="s">
        <v>3782</v>
      </c>
      <c r="K1278" s="77"/>
      <c r="L1278" s="80" t="s">
        <v>9</v>
      </c>
      <c r="M1278" s="228" t="s">
        <v>3772</v>
      </c>
      <c r="N1278" s="226">
        <v>110</v>
      </c>
      <c r="O1278" s="224" t="s">
        <v>7</v>
      </c>
      <c r="P1278" s="228" t="s">
        <v>3772</v>
      </c>
      <c r="Q1278" s="227" t="s">
        <v>3727</v>
      </c>
      <c r="R1278" s="223">
        <v>3</v>
      </c>
      <c r="S1278" s="223">
        <v>27</v>
      </c>
      <c r="T1278" s="223">
        <v>30</v>
      </c>
      <c r="U1278" s="286"/>
      <c r="V1278" s="286"/>
      <c r="W1278" s="286"/>
      <c r="X1278" s="286"/>
      <c r="Y1278" s="286"/>
      <c r="Z1278" s="286"/>
      <c r="AA1278" s="286"/>
      <c r="AB1278" s="286"/>
      <c r="AC1278" s="286"/>
      <c r="AD1278" s="279" t="s">
        <v>42</v>
      </c>
      <c r="AE1278" s="286"/>
      <c r="AF1278" s="286"/>
      <c r="AG1278" s="286"/>
      <c r="AH1278" s="222"/>
      <c r="AI1278" s="229"/>
      <c r="AJ1278" s="72"/>
    </row>
    <row r="1279" spans="1:36" ht="141.75" customHeight="1">
      <c r="A1279" s="69" t="s">
        <v>3570</v>
      </c>
      <c r="B1279" s="74" t="s">
        <v>1412</v>
      </c>
      <c r="C1279" s="74" t="s">
        <v>3777</v>
      </c>
      <c r="D1279" s="75">
        <v>42161</v>
      </c>
      <c r="E1279" s="76">
        <v>0.79027777777777775</v>
      </c>
      <c r="F1279" s="75">
        <v>42161</v>
      </c>
      <c r="G1279" s="76">
        <v>0.79027777777777775</v>
      </c>
      <c r="H1279" s="76">
        <v>0</v>
      </c>
      <c r="I1279" s="77">
        <v>23</v>
      </c>
      <c r="J1279" s="79" t="s">
        <v>3783</v>
      </c>
      <c r="K1279" s="77"/>
      <c r="L1279" s="80" t="s">
        <v>9</v>
      </c>
      <c r="M1279" s="228" t="s">
        <v>3784</v>
      </c>
      <c r="N1279" s="226">
        <v>110</v>
      </c>
      <c r="O1279" s="224" t="s">
        <v>7</v>
      </c>
      <c r="P1279" s="228" t="s">
        <v>3784</v>
      </c>
      <c r="Q1279" s="227" t="s">
        <v>3727</v>
      </c>
      <c r="R1279" s="223">
        <v>2</v>
      </c>
      <c r="S1279" s="223">
        <v>15</v>
      </c>
      <c r="T1279" s="223">
        <v>17</v>
      </c>
      <c r="U1279" s="286"/>
      <c r="V1279" s="286"/>
      <c r="W1279" s="286"/>
      <c r="X1279" s="286"/>
      <c r="Y1279" s="286"/>
      <c r="Z1279" s="286"/>
      <c r="AA1279" s="286"/>
      <c r="AB1279" s="286"/>
      <c r="AC1279" s="286"/>
      <c r="AD1279" s="279" t="s">
        <v>42</v>
      </c>
      <c r="AE1279" s="286"/>
      <c r="AF1279" s="286"/>
      <c r="AG1279" s="286"/>
      <c r="AH1279" s="222"/>
      <c r="AI1279" s="229"/>
      <c r="AJ1279" s="72"/>
    </row>
    <row r="1280" spans="1:36" ht="173.25" customHeight="1">
      <c r="A1280" s="70" t="s">
        <v>2819</v>
      </c>
      <c r="B1280" s="74" t="s">
        <v>19</v>
      </c>
      <c r="C1280" s="74" t="s">
        <v>209</v>
      </c>
      <c r="D1280" s="75">
        <v>42151</v>
      </c>
      <c r="E1280" s="76">
        <v>0.44861111111111113</v>
      </c>
      <c r="F1280" s="75">
        <v>42151</v>
      </c>
      <c r="G1280" s="76">
        <v>0.60902777777777783</v>
      </c>
      <c r="H1280" s="76">
        <v>0.16041666666666671</v>
      </c>
      <c r="I1280" s="74">
        <v>3</v>
      </c>
      <c r="J1280" s="74"/>
      <c r="K1280" s="74" t="s">
        <v>14</v>
      </c>
      <c r="L1280" s="74" t="s">
        <v>16</v>
      </c>
      <c r="M1280" s="225" t="s">
        <v>1854</v>
      </c>
      <c r="N1280" s="226" t="s">
        <v>3</v>
      </c>
      <c r="O1280" s="225" t="s">
        <v>7</v>
      </c>
      <c r="P1280" s="225" t="s">
        <v>3346</v>
      </c>
      <c r="Q1280" s="225" t="s">
        <v>3347</v>
      </c>
      <c r="R1280" s="225">
        <v>1</v>
      </c>
      <c r="S1280" s="225"/>
      <c r="T1280" s="225">
        <f>R1280+S1280</f>
        <v>1</v>
      </c>
      <c r="U1280" s="302"/>
      <c r="V1280" s="302"/>
      <c r="W1280" s="302"/>
      <c r="X1280" s="302"/>
      <c r="Y1280" s="302"/>
      <c r="Z1280" s="302"/>
      <c r="AA1280" s="302"/>
      <c r="AB1280" s="302"/>
      <c r="AC1280" s="302"/>
      <c r="AD1280" s="302" t="s">
        <v>37</v>
      </c>
      <c r="AE1280" s="302"/>
      <c r="AF1280" s="302"/>
      <c r="AG1280" s="302"/>
      <c r="AH1280" s="222"/>
      <c r="AI1280" s="229"/>
      <c r="AJ1280" s="73"/>
    </row>
    <row r="1281" spans="1:36" ht="173.25" customHeight="1">
      <c r="A1281" s="70" t="s">
        <v>2819</v>
      </c>
      <c r="B1281" s="74" t="s">
        <v>19</v>
      </c>
      <c r="C1281" s="74" t="s">
        <v>19</v>
      </c>
      <c r="D1281" s="75">
        <v>42151</v>
      </c>
      <c r="E1281" s="76">
        <v>0.56041666666666667</v>
      </c>
      <c r="F1281" s="75">
        <v>42151</v>
      </c>
      <c r="G1281" s="76">
        <v>0.60277777777777775</v>
      </c>
      <c r="H1281" s="76">
        <v>4.2361111111111072E-2</v>
      </c>
      <c r="I1281" s="74">
        <v>43</v>
      </c>
      <c r="J1281" s="74"/>
      <c r="K1281" s="74"/>
      <c r="L1281" s="74" t="s">
        <v>9</v>
      </c>
      <c r="M1281" s="225" t="s">
        <v>3340</v>
      </c>
      <c r="N1281" s="226" t="s">
        <v>3</v>
      </c>
      <c r="O1281" s="225" t="s">
        <v>32</v>
      </c>
      <c r="P1281" s="225" t="s">
        <v>3341</v>
      </c>
      <c r="Q1281" s="225" t="s">
        <v>3342</v>
      </c>
      <c r="R1281" s="225">
        <v>107</v>
      </c>
      <c r="S1281" s="225">
        <v>42</v>
      </c>
      <c r="T1281" s="225">
        <f>R1281+S1281</f>
        <v>149</v>
      </c>
      <c r="U1281" s="302" t="s">
        <v>80</v>
      </c>
      <c r="V1281" s="302" t="s">
        <v>5364</v>
      </c>
      <c r="W1281" s="302" t="s">
        <v>5365</v>
      </c>
      <c r="X1281" s="302" t="s">
        <v>5366</v>
      </c>
      <c r="Y1281" s="302">
        <v>41746</v>
      </c>
      <c r="Z1281" s="302">
        <v>100</v>
      </c>
      <c r="AA1281" s="302">
        <v>0</v>
      </c>
      <c r="AB1281" s="302">
        <v>0</v>
      </c>
      <c r="AC1281" s="302">
        <v>42139</v>
      </c>
      <c r="AD1281" s="302" t="s">
        <v>17</v>
      </c>
      <c r="AE1281" s="302"/>
      <c r="AF1281" s="302"/>
      <c r="AG1281" s="302"/>
      <c r="AH1281" s="222"/>
      <c r="AI1281" s="229"/>
      <c r="AJ1281" s="72"/>
    </row>
    <row r="1282" spans="1:36" ht="78.75" customHeight="1">
      <c r="A1282" s="70" t="s">
        <v>2819</v>
      </c>
      <c r="B1282" s="74" t="s">
        <v>19</v>
      </c>
      <c r="C1282" s="74" t="s">
        <v>209</v>
      </c>
      <c r="D1282" s="75">
        <v>42151</v>
      </c>
      <c r="E1282" s="76">
        <v>0.59027777777777779</v>
      </c>
      <c r="F1282" s="75">
        <v>42151</v>
      </c>
      <c r="G1282" s="76">
        <v>0.59930555555555554</v>
      </c>
      <c r="H1282" s="76">
        <v>9.0277777777777457E-3</v>
      </c>
      <c r="I1282" s="74">
        <v>11</v>
      </c>
      <c r="J1282" s="74" t="s">
        <v>243</v>
      </c>
      <c r="K1282" s="74" t="s">
        <v>20</v>
      </c>
      <c r="L1282" s="74" t="s">
        <v>16</v>
      </c>
      <c r="M1282" s="225" t="s">
        <v>3343</v>
      </c>
      <c r="N1282" s="226">
        <v>35</v>
      </c>
      <c r="O1282" s="225" t="s">
        <v>7</v>
      </c>
      <c r="P1282" s="225" t="s">
        <v>3344</v>
      </c>
      <c r="Q1282" s="225" t="s">
        <v>3345</v>
      </c>
      <c r="R1282" s="225">
        <v>33</v>
      </c>
      <c r="S1282" s="225"/>
      <c r="T1282" s="225">
        <f>R1282+S1282</f>
        <v>33</v>
      </c>
      <c r="U1282" s="302"/>
      <c r="V1282" s="302"/>
      <c r="W1282" s="302"/>
      <c r="X1282" s="302"/>
      <c r="Y1282" s="302"/>
      <c r="Z1282" s="302"/>
      <c r="AA1282" s="302"/>
      <c r="AB1282" s="302"/>
      <c r="AC1282" s="302"/>
      <c r="AD1282" s="302" t="s">
        <v>37</v>
      </c>
      <c r="AE1282" s="302"/>
      <c r="AF1282" s="302"/>
      <c r="AG1282" s="302"/>
      <c r="AH1282" s="222"/>
      <c r="AI1282" s="229"/>
      <c r="AJ1282" s="72"/>
    </row>
    <row r="1283" spans="1:36" ht="173.25" customHeight="1">
      <c r="A1283" s="69" t="s">
        <v>3570</v>
      </c>
      <c r="B1283" s="74" t="s">
        <v>1412</v>
      </c>
      <c r="C1283" s="74" t="s">
        <v>1423</v>
      </c>
      <c r="D1283" s="75">
        <v>42161</v>
      </c>
      <c r="E1283" s="76">
        <v>0.79583333333333339</v>
      </c>
      <c r="F1283" s="75">
        <v>42161</v>
      </c>
      <c r="G1283" s="76">
        <v>0.79583333333333339</v>
      </c>
      <c r="H1283" s="76">
        <v>0</v>
      </c>
      <c r="I1283" s="77">
        <v>6</v>
      </c>
      <c r="J1283" s="79" t="s">
        <v>1421</v>
      </c>
      <c r="K1283" s="77"/>
      <c r="L1283" s="80" t="s">
        <v>9</v>
      </c>
      <c r="M1283" s="228" t="s">
        <v>3767</v>
      </c>
      <c r="N1283" s="226" t="s">
        <v>3</v>
      </c>
      <c r="O1283" s="224" t="s">
        <v>7</v>
      </c>
      <c r="P1283" s="228" t="s">
        <v>3767</v>
      </c>
      <c r="Q1283" s="227" t="s">
        <v>3731</v>
      </c>
      <c r="R1283" s="223">
        <v>1</v>
      </c>
      <c r="S1283" s="223"/>
      <c r="T1283" s="223">
        <v>1</v>
      </c>
      <c r="U1283" s="286"/>
      <c r="V1283" s="286"/>
      <c r="W1283" s="286"/>
      <c r="X1283" s="286"/>
      <c r="Y1283" s="286"/>
      <c r="Z1283" s="286"/>
      <c r="AA1283" s="286"/>
      <c r="AB1283" s="286"/>
      <c r="AC1283" s="286"/>
      <c r="AD1283" s="279" t="s">
        <v>42</v>
      </c>
      <c r="AE1283" s="286"/>
      <c r="AF1283" s="286"/>
      <c r="AG1283" s="286"/>
      <c r="AH1283" s="222"/>
      <c r="AI1283" s="229"/>
      <c r="AJ1283" s="72"/>
    </row>
    <row r="1284" spans="1:36" ht="173.25" customHeight="1">
      <c r="A1284" s="69" t="s">
        <v>3570</v>
      </c>
      <c r="B1284" s="74" t="s">
        <v>1412</v>
      </c>
      <c r="C1284" s="74" t="s">
        <v>1423</v>
      </c>
      <c r="D1284" s="75">
        <v>42161</v>
      </c>
      <c r="E1284" s="76">
        <v>0.79722222222222217</v>
      </c>
      <c r="F1284" s="75">
        <v>42161</v>
      </c>
      <c r="G1284" s="76">
        <v>0.79722222222222217</v>
      </c>
      <c r="H1284" s="76">
        <v>0</v>
      </c>
      <c r="I1284" s="77">
        <v>107</v>
      </c>
      <c r="J1284" s="79" t="s">
        <v>3761</v>
      </c>
      <c r="K1284" s="77"/>
      <c r="L1284" s="80" t="s">
        <v>9</v>
      </c>
      <c r="M1284" s="228" t="s">
        <v>3773</v>
      </c>
      <c r="N1284" s="226">
        <v>110</v>
      </c>
      <c r="O1284" s="224" t="s">
        <v>7</v>
      </c>
      <c r="P1284" s="228" t="s">
        <v>3773</v>
      </c>
      <c r="Q1284" s="227" t="s">
        <v>3740</v>
      </c>
      <c r="R1284" s="223">
        <v>12</v>
      </c>
      <c r="S1284" s="223">
        <v>49</v>
      </c>
      <c r="T1284" s="223">
        <v>61</v>
      </c>
      <c r="U1284" s="286"/>
      <c r="V1284" s="286"/>
      <c r="W1284" s="286"/>
      <c r="X1284" s="286"/>
      <c r="Y1284" s="286"/>
      <c r="Z1284" s="286"/>
      <c r="AA1284" s="286"/>
      <c r="AB1284" s="286"/>
      <c r="AC1284" s="286"/>
      <c r="AD1284" s="279" t="s">
        <v>42</v>
      </c>
      <c r="AE1284" s="286"/>
      <c r="AF1284" s="286"/>
      <c r="AG1284" s="286"/>
      <c r="AH1284" s="222"/>
      <c r="AI1284" s="229"/>
      <c r="AJ1284" s="72"/>
    </row>
    <row r="1285" spans="1:36" ht="204.75" customHeight="1">
      <c r="A1285" s="70" t="s">
        <v>2819</v>
      </c>
      <c r="B1285" s="74" t="s">
        <v>1452</v>
      </c>
      <c r="C1285" s="74" t="s">
        <v>1452</v>
      </c>
      <c r="D1285" s="75">
        <v>42151</v>
      </c>
      <c r="E1285" s="76">
        <v>0.97569444444444453</v>
      </c>
      <c r="F1285" s="75">
        <v>42151</v>
      </c>
      <c r="G1285" s="76">
        <v>0.99652777777777779</v>
      </c>
      <c r="H1285" s="76">
        <v>2.0833333333333332E-2</v>
      </c>
      <c r="I1285" s="74">
        <v>41</v>
      </c>
      <c r="J1285" s="74"/>
      <c r="K1285" s="74"/>
      <c r="L1285" s="74" t="s">
        <v>29</v>
      </c>
      <c r="M1285" s="225" t="s">
        <v>3411</v>
      </c>
      <c r="N1285" s="226" t="s">
        <v>3</v>
      </c>
      <c r="O1285" s="225" t="s">
        <v>32</v>
      </c>
      <c r="P1285" s="225" t="s">
        <v>3412</v>
      </c>
      <c r="Q1285" s="225" t="s">
        <v>3413</v>
      </c>
      <c r="R1285" s="225">
        <v>122.9</v>
      </c>
      <c r="S1285" s="225"/>
      <c r="T1285" s="225">
        <v>122.9</v>
      </c>
      <c r="U1285" s="302" t="s">
        <v>7230</v>
      </c>
      <c r="V1285" s="302">
        <v>2013</v>
      </c>
      <c r="W1285" s="302" t="s">
        <v>7222</v>
      </c>
      <c r="X1285" s="302" t="s">
        <v>7215</v>
      </c>
      <c r="Y1285" s="302" t="s">
        <v>7231</v>
      </c>
      <c r="Z1285" s="302" t="s">
        <v>7232</v>
      </c>
      <c r="AA1285" s="302" t="s">
        <v>7226</v>
      </c>
      <c r="AB1285" s="302">
        <v>0</v>
      </c>
      <c r="AC1285" s="302" t="s">
        <v>7227</v>
      </c>
      <c r="AD1285" s="302" t="s">
        <v>27</v>
      </c>
      <c r="AE1285" s="302"/>
      <c r="AF1285" s="302"/>
      <c r="AG1285" s="302"/>
      <c r="AH1285" s="222"/>
      <c r="AI1285" s="229"/>
      <c r="AJ1285" s="72"/>
    </row>
    <row r="1286" spans="1:36" ht="94.5" customHeight="1">
      <c r="A1286" s="70" t="s">
        <v>12042</v>
      </c>
      <c r="B1286" s="74" t="s">
        <v>19</v>
      </c>
      <c r="C1286" s="74" t="s">
        <v>19</v>
      </c>
      <c r="D1286" s="75">
        <v>42333</v>
      </c>
      <c r="E1286" s="76">
        <v>0.79513888888888884</v>
      </c>
      <c r="F1286" s="75">
        <v>42333</v>
      </c>
      <c r="G1286" s="76">
        <v>0.79583333333333339</v>
      </c>
      <c r="H1286" s="76">
        <v>6.94444444444553E-4</v>
      </c>
      <c r="I1286" s="74">
        <v>15</v>
      </c>
      <c r="J1286" s="74" t="s">
        <v>150</v>
      </c>
      <c r="K1286" s="74" t="s">
        <v>8</v>
      </c>
      <c r="L1286" s="74" t="s">
        <v>4</v>
      </c>
      <c r="M1286" s="225" t="s">
        <v>218</v>
      </c>
      <c r="N1286" s="226" t="s">
        <v>3</v>
      </c>
      <c r="O1286" s="225" t="s">
        <v>7</v>
      </c>
      <c r="P1286" s="225" t="s">
        <v>12361</v>
      </c>
      <c r="Q1286" s="225" t="s">
        <v>12362</v>
      </c>
      <c r="R1286" s="225">
        <v>1</v>
      </c>
      <c r="S1286" s="225">
        <v>3</v>
      </c>
      <c r="T1286" s="225">
        <v>4</v>
      </c>
      <c r="U1286" s="302" t="s">
        <v>28</v>
      </c>
      <c r="V1286" s="302">
        <v>1981</v>
      </c>
      <c r="W1286" s="302" t="s">
        <v>1709</v>
      </c>
      <c r="X1286" s="302">
        <v>0</v>
      </c>
      <c r="Y1286" s="302">
        <v>42206</v>
      </c>
      <c r="Z1286" s="302">
        <v>0</v>
      </c>
      <c r="AA1286" s="302"/>
      <c r="AB1286" s="302">
        <v>0</v>
      </c>
      <c r="AC1286" s="302"/>
      <c r="AD1286" s="302" t="s">
        <v>22</v>
      </c>
      <c r="AE1286" s="302"/>
      <c r="AF1286" s="302"/>
      <c r="AG1286" s="302" t="s">
        <v>13471</v>
      </c>
      <c r="AH1286" s="222"/>
      <c r="AI1286" s="229"/>
      <c r="AJ1286" s="72"/>
    </row>
    <row r="1287" spans="1:36" ht="94.5" customHeight="1">
      <c r="A1287" s="70" t="s">
        <v>3570</v>
      </c>
      <c r="B1287" s="74" t="s">
        <v>132</v>
      </c>
      <c r="C1287" s="74" t="s">
        <v>26</v>
      </c>
      <c r="D1287" s="75">
        <v>42181</v>
      </c>
      <c r="E1287" s="76">
        <v>0.62013888888888891</v>
      </c>
      <c r="F1287" s="75">
        <v>42181</v>
      </c>
      <c r="G1287" s="76">
        <v>0.68055555555555547</v>
      </c>
      <c r="H1287" s="76">
        <v>6.0416666666666667E-2</v>
      </c>
      <c r="I1287" s="77">
        <v>7</v>
      </c>
      <c r="J1287" s="79"/>
      <c r="K1287" s="77"/>
      <c r="L1287" s="80" t="s">
        <v>4</v>
      </c>
      <c r="M1287" s="228" t="s">
        <v>4779</v>
      </c>
      <c r="N1287" s="226" t="s">
        <v>3</v>
      </c>
      <c r="O1287" s="224" t="s">
        <v>7</v>
      </c>
      <c r="P1287" s="228" t="s">
        <v>4780</v>
      </c>
      <c r="Q1287" s="227" t="s">
        <v>4781</v>
      </c>
      <c r="R1287" s="223">
        <v>3.9</v>
      </c>
      <c r="S1287" s="223"/>
      <c r="T1287" s="223">
        <v>3.9</v>
      </c>
      <c r="U1287" s="279" t="s">
        <v>44</v>
      </c>
      <c r="V1287" s="279">
        <v>2014</v>
      </c>
      <c r="W1287" s="279" t="s">
        <v>7</v>
      </c>
      <c r="X1287" s="279"/>
      <c r="Y1287" s="296">
        <v>41865</v>
      </c>
      <c r="Z1287" s="279">
        <v>100</v>
      </c>
      <c r="AA1287" s="279">
        <v>2015</v>
      </c>
      <c r="AB1287" s="279">
        <v>0</v>
      </c>
      <c r="AC1287" s="309">
        <v>41791</v>
      </c>
      <c r="AD1287" s="279" t="s">
        <v>22</v>
      </c>
      <c r="AE1287" s="279"/>
      <c r="AF1287" s="279"/>
      <c r="AG1287" s="303"/>
      <c r="AH1287" s="222"/>
      <c r="AI1287" s="229"/>
      <c r="AJ1287" s="72"/>
    </row>
    <row r="1288" spans="1:36" ht="157.5" customHeight="1">
      <c r="A1288" s="69" t="s">
        <v>3570</v>
      </c>
      <c r="B1288" s="74" t="s">
        <v>1412</v>
      </c>
      <c r="C1288" s="74" t="s">
        <v>3150</v>
      </c>
      <c r="D1288" s="75">
        <v>42161</v>
      </c>
      <c r="E1288" s="76">
        <v>0.79722222222222217</v>
      </c>
      <c r="F1288" s="75">
        <v>42161</v>
      </c>
      <c r="G1288" s="76">
        <v>0.79722222222222217</v>
      </c>
      <c r="H1288" s="76">
        <v>0</v>
      </c>
      <c r="I1288" s="77">
        <v>105</v>
      </c>
      <c r="J1288" s="79" t="s">
        <v>3769</v>
      </c>
      <c r="K1288" s="77"/>
      <c r="L1288" s="80" t="s">
        <v>9</v>
      </c>
      <c r="M1288" s="228" t="s">
        <v>3770</v>
      </c>
      <c r="N1288" s="226">
        <v>110</v>
      </c>
      <c r="O1288" s="224" t="s">
        <v>7</v>
      </c>
      <c r="P1288" s="228" t="s">
        <v>3770</v>
      </c>
      <c r="Q1288" s="227" t="s">
        <v>3727</v>
      </c>
      <c r="R1288" s="223">
        <v>4</v>
      </c>
      <c r="S1288" s="223">
        <v>13</v>
      </c>
      <c r="T1288" s="223">
        <v>17</v>
      </c>
      <c r="U1288" s="286"/>
      <c r="V1288" s="286"/>
      <c r="W1288" s="286"/>
      <c r="X1288" s="286"/>
      <c r="Y1288" s="286"/>
      <c r="Z1288" s="286"/>
      <c r="AA1288" s="286"/>
      <c r="AB1288" s="286"/>
      <c r="AC1288" s="286"/>
      <c r="AD1288" s="279" t="s">
        <v>42</v>
      </c>
      <c r="AE1288" s="286"/>
      <c r="AF1288" s="286"/>
      <c r="AG1288" s="286"/>
      <c r="AH1288" s="222"/>
      <c r="AI1288" s="229"/>
      <c r="AJ1288" s="72"/>
    </row>
    <row r="1289" spans="1:36" ht="94.5" customHeight="1">
      <c r="A1289" s="69" t="s">
        <v>3570</v>
      </c>
      <c r="B1289" s="74" t="s">
        <v>1412</v>
      </c>
      <c r="C1289" s="74" t="s">
        <v>3150</v>
      </c>
      <c r="D1289" s="75">
        <v>42161</v>
      </c>
      <c r="E1289" s="76">
        <v>0.79722222222222217</v>
      </c>
      <c r="F1289" s="75">
        <v>42161</v>
      </c>
      <c r="G1289" s="76">
        <v>0.80347222222222225</v>
      </c>
      <c r="H1289" s="76">
        <v>6.2499999999999995E-3</v>
      </c>
      <c r="I1289" s="77">
        <v>58</v>
      </c>
      <c r="J1289" s="79" t="s">
        <v>3771</v>
      </c>
      <c r="K1289" s="77"/>
      <c r="L1289" s="80" t="s">
        <v>9</v>
      </c>
      <c r="M1289" s="228" t="s">
        <v>3772</v>
      </c>
      <c r="N1289" s="226">
        <v>110</v>
      </c>
      <c r="O1289" s="224" t="s">
        <v>7</v>
      </c>
      <c r="P1289" s="228" t="s">
        <v>3772</v>
      </c>
      <c r="Q1289" s="227" t="s">
        <v>3727</v>
      </c>
      <c r="R1289" s="223">
        <v>4</v>
      </c>
      <c r="S1289" s="223"/>
      <c r="T1289" s="223">
        <v>4</v>
      </c>
      <c r="U1289" s="286"/>
      <c r="V1289" s="286"/>
      <c r="W1289" s="286"/>
      <c r="X1289" s="286"/>
      <c r="Y1289" s="286"/>
      <c r="Z1289" s="286"/>
      <c r="AA1289" s="286"/>
      <c r="AB1289" s="286"/>
      <c r="AC1289" s="286"/>
      <c r="AD1289" s="279" t="s">
        <v>42</v>
      </c>
      <c r="AE1289" s="286"/>
      <c r="AF1289" s="286"/>
      <c r="AG1289" s="286"/>
      <c r="AH1289" s="222"/>
      <c r="AI1289" s="229"/>
      <c r="AJ1289" s="72"/>
    </row>
    <row r="1290" spans="1:36" ht="47.25" customHeight="1">
      <c r="A1290" s="68" t="s">
        <v>2819</v>
      </c>
      <c r="B1290" s="92" t="s">
        <v>21</v>
      </c>
      <c r="C1290" s="92" t="s">
        <v>742</v>
      </c>
      <c r="D1290" s="88">
        <v>42152</v>
      </c>
      <c r="E1290" s="89">
        <v>0.16666666666666666</v>
      </c>
      <c r="F1290" s="88">
        <v>42152</v>
      </c>
      <c r="G1290" s="89">
        <v>0.17013888888888887</v>
      </c>
      <c r="H1290" s="89">
        <v>3.472222222222222E-3</v>
      </c>
      <c r="I1290" s="68">
        <v>1</v>
      </c>
      <c r="J1290" s="68"/>
      <c r="K1290" s="92"/>
      <c r="L1290" s="92" t="s">
        <v>16</v>
      </c>
      <c r="M1290" s="230" t="s">
        <v>3311</v>
      </c>
      <c r="N1290" s="221" t="s">
        <v>3</v>
      </c>
      <c r="O1290" s="221" t="s">
        <v>7</v>
      </c>
      <c r="P1290" s="230" t="s">
        <v>3312</v>
      </c>
      <c r="Q1290" s="221" t="s">
        <v>6719</v>
      </c>
      <c r="R1290" s="221">
        <v>2E-3</v>
      </c>
      <c r="S1290" s="221">
        <v>3.1E-2</v>
      </c>
      <c r="T1290" s="221">
        <v>3.3000000000000002E-2</v>
      </c>
      <c r="U1290" s="293" t="s">
        <v>28</v>
      </c>
      <c r="V1290" s="273"/>
      <c r="W1290" s="293"/>
      <c r="X1290" s="293"/>
      <c r="Y1290" s="269"/>
      <c r="Z1290" s="318"/>
      <c r="AA1290" s="269"/>
      <c r="AB1290" s="293"/>
      <c r="AC1290" s="269"/>
      <c r="AD1290" s="293" t="s">
        <v>37</v>
      </c>
      <c r="AE1290" s="293" t="s">
        <v>57</v>
      </c>
      <c r="AF1290" s="293"/>
      <c r="AG1290" s="318"/>
      <c r="AH1290" s="222"/>
      <c r="AI1290" s="229"/>
      <c r="AJ1290" s="72"/>
    </row>
    <row r="1291" spans="1:36" ht="31.5" customHeight="1">
      <c r="A1291" s="68" t="s">
        <v>2819</v>
      </c>
      <c r="B1291" s="92" t="s">
        <v>21</v>
      </c>
      <c r="C1291" s="92" t="s">
        <v>3133</v>
      </c>
      <c r="D1291" s="88">
        <v>42152</v>
      </c>
      <c r="E1291" s="89">
        <v>0.625</v>
      </c>
      <c r="F1291" s="88">
        <v>42152</v>
      </c>
      <c r="G1291" s="89">
        <v>0.64236111111111105</v>
      </c>
      <c r="H1291" s="89">
        <v>1.7361111111111112E-2</v>
      </c>
      <c r="I1291" s="68">
        <v>1</v>
      </c>
      <c r="J1291" s="68"/>
      <c r="K1291" s="92"/>
      <c r="L1291" s="92" t="s">
        <v>11</v>
      </c>
      <c r="M1291" s="230" t="s">
        <v>3313</v>
      </c>
      <c r="N1291" s="221">
        <v>0.4</v>
      </c>
      <c r="O1291" s="221" t="s">
        <v>2</v>
      </c>
      <c r="P1291" s="230" t="s">
        <v>3313</v>
      </c>
      <c r="Q1291" s="221" t="s">
        <v>3314</v>
      </c>
      <c r="R1291" s="221">
        <v>6.9999999999999999E-4</v>
      </c>
      <c r="S1291" s="221">
        <v>2.9999999999999997E-4</v>
      </c>
      <c r="T1291" s="221">
        <v>1E-3</v>
      </c>
      <c r="U1291" s="293" t="s">
        <v>1</v>
      </c>
      <c r="V1291" s="273" t="s">
        <v>128</v>
      </c>
      <c r="W1291" s="293" t="s">
        <v>128</v>
      </c>
      <c r="X1291" s="293" t="s">
        <v>128</v>
      </c>
      <c r="Y1291" s="269">
        <v>2015</v>
      </c>
      <c r="Z1291" s="318" t="s">
        <v>128</v>
      </c>
      <c r="AA1291" s="269">
        <v>2016</v>
      </c>
      <c r="AB1291" s="293" t="s">
        <v>128</v>
      </c>
      <c r="AC1291" s="269">
        <v>2015</v>
      </c>
      <c r="AD1291" s="293" t="s">
        <v>17</v>
      </c>
      <c r="AE1291" s="293" t="s">
        <v>52</v>
      </c>
      <c r="AF1291" s="293"/>
      <c r="AG1291" s="318"/>
      <c r="AH1291" s="222"/>
      <c r="AI1291" s="229"/>
      <c r="AJ1291" s="72"/>
    </row>
    <row r="1292" spans="1:36" ht="47.25" customHeight="1">
      <c r="A1292" s="70" t="s">
        <v>11517</v>
      </c>
      <c r="B1292" s="74" t="s">
        <v>18</v>
      </c>
      <c r="C1292" s="74" t="s">
        <v>18</v>
      </c>
      <c r="D1292" s="75">
        <v>42278</v>
      </c>
      <c r="E1292" s="76">
        <v>0.44444444444444442</v>
      </c>
      <c r="F1292" s="75">
        <v>42278</v>
      </c>
      <c r="G1292" s="76">
        <v>0.4548611111111111</v>
      </c>
      <c r="H1292" s="76">
        <f>G1292-E1292</f>
        <v>1.0416666666666685E-2</v>
      </c>
      <c r="I1292" s="74">
        <v>23</v>
      </c>
      <c r="J1292" s="74"/>
      <c r="K1292" s="74"/>
      <c r="L1292" s="74" t="s">
        <v>4</v>
      </c>
      <c r="M1292" s="225" t="s">
        <v>13930</v>
      </c>
      <c r="N1292" s="226">
        <v>35</v>
      </c>
      <c r="O1292" s="225" t="s">
        <v>7</v>
      </c>
      <c r="P1292" s="225" t="s">
        <v>13931</v>
      </c>
      <c r="Q1292" s="225" t="s">
        <v>13932</v>
      </c>
      <c r="R1292" s="225">
        <v>3.9</v>
      </c>
      <c r="S1292" s="225"/>
      <c r="T1292" s="225">
        <v>3.9</v>
      </c>
      <c r="U1292" s="302"/>
      <c r="V1292" s="302"/>
      <c r="W1292" s="302"/>
      <c r="X1292" s="302"/>
      <c r="Y1292" s="302"/>
      <c r="Z1292" s="302"/>
      <c r="AA1292" s="302"/>
      <c r="AB1292" s="302"/>
      <c r="AC1292" s="302"/>
      <c r="AD1292" s="302" t="s">
        <v>22</v>
      </c>
      <c r="AE1292" s="302"/>
      <c r="AF1292" s="302"/>
      <c r="AG1292" s="302"/>
      <c r="AH1292" s="222"/>
      <c r="AI1292" s="229"/>
      <c r="AJ1292" s="72"/>
    </row>
    <row r="1293" spans="1:36" ht="173.25" customHeight="1">
      <c r="A1293" s="70" t="s">
        <v>2819</v>
      </c>
      <c r="B1293" s="74" t="s">
        <v>19</v>
      </c>
      <c r="C1293" s="74" t="s">
        <v>209</v>
      </c>
      <c r="D1293" s="75">
        <v>42152</v>
      </c>
      <c r="E1293" s="76">
        <v>0.25416666666666665</v>
      </c>
      <c r="F1293" s="75">
        <v>42152</v>
      </c>
      <c r="G1293" s="76">
        <v>0.2638888888888889</v>
      </c>
      <c r="H1293" s="76">
        <v>9.7222222222222432E-3</v>
      </c>
      <c r="I1293" s="74">
        <v>2</v>
      </c>
      <c r="J1293" s="74"/>
      <c r="K1293" s="74"/>
      <c r="L1293" s="74" t="s">
        <v>16</v>
      </c>
      <c r="M1293" s="225" t="s">
        <v>2690</v>
      </c>
      <c r="N1293" s="226" t="s">
        <v>3</v>
      </c>
      <c r="O1293" s="225" t="s">
        <v>7</v>
      </c>
      <c r="P1293" s="225" t="s">
        <v>3348</v>
      </c>
      <c r="Q1293" s="225" t="s">
        <v>3349</v>
      </c>
      <c r="R1293" s="225">
        <v>1</v>
      </c>
      <c r="S1293" s="225"/>
      <c r="T1293" s="225">
        <f>R1293+S1293</f>
        <v>1</v>
      </c>
      <c r="U1293" s="302"/>
      <c r="V1293" s="302"/>
      <c r="W1293" s="302"/>
      <c r="X1293" s="302"/>
      <c r="Y1293" s="302"/>
      <c r="Z1293" s="302"/>
      <c r="AA1293" s="302"/>
      <c r="AB1293" s="302"/>
      <c r="AC1293" s="302"/>
      <c r="AD1293" s="302" t="s">
        <v>37</v>
      </c>
      <c r="AE1293" s="302"/>
      <c r="AF1293" s="302"/>
      <c r="AG1293" s="302"/>
      <c r="AH1293" s="222"/>
      <c r="AI1293" s="229"/>
      <c r="AJ1293" s="72"/>
    </row>
    <row r="1294" spans="1:36" ht="31.5" customHeight="1">
      <c r="A1294" s="70" t="s">
        <v>2819</v>
      </c>
      <c r="B1294" s="74" t="s">
        <v>19</v>
      </c>
      <c r="C1294" s="74" t="s">
        <v>209</v>
      </c>
      <c r="D1294" s="75">
        <v>42152</v>
      </c>
      <c r="E1294" s="76">
        <v>0.4770833333333333</v>
      </c>
      <c r="F1294" s="75">
        <v>42152</v>
      </c>
      <c r="G1294" s="76">
        <v>0.4770833333333333</v>
      </c>
      <c r="H1294" s="76">
        <v>0</v>
      </c>
      <c r="I1294" s="74">
        <v>79</v>
      </c>
      <c r="J1294" s="74"/>
      <c r="K1294" s="74"/>
      <c r="L1294" s="74" t="s">
        <v>16</v>
      </c>
      <c r="M1294" s="225" t="s">
        <v>159</v>
      </c>
      <c r="N1294" s="226">
        <v>35</v>
      </c>
      <c r="O1294" s="225" t="s">
        <v>7</v>
      </c>
      <c r="P1294" s="225" t="s">
        <v>3350</v>
      </c>
      <c r="Q1294" s="225" t="s">
        <v>3351</v>
      </c>
      <c r="R1294" s="225">
        <v>15</v>
      </c>
      <c r="S1294" s="225">
        <v>4</v>
      </c>
      <c r="T1294" s="225">
        <f>R1294+S1294</f>
        <v>19</v>
      </c>
      <c r="U1294" s="302"/>
      <c r="V1294" s="302"/>
      <c r="W1294" s="302"/>
      <c r="X1294" s="302"/>
      <c r="Y1294" s="302"/>
      <c r="Z1294" s="302"/>
      <c r="AA1294" s="302"/>
      <c r="AB1294" s="302"/>
      <c r="AC1294" s="302"/>
      <c r="AD1294" s="302" t="s">
        <v>37</v>
      </c>
      <c r="AE1294" s="302"/>
      <c r="AF1294" s="302"/>
      <c r="AG1294" s="302"/>
      <c r="AH1294" s="222"/>
      <c r="AI1294" s="229"/>
      <c r="AJ1294" s="72"/>
    </row>
    <row r="1295" spans="1:36" ht="31.5" customHeight="1">
      <c r="A1295" s="70" t="s">
        <v>2819</v>
      </c>
      <c r="B1295" s="74" t="s">
        <v>19</v>
      </c>
      <c r="C1295" s="74" t="s">
        <v>19</v>
      </c>
      <c r="D1295" s="75">
        <v>42152</v>
      </c>
      <c r="E1295" s="76">
        <v>0.48819444444444443</v>
      </c>
      <c r="F1295" s="75">
        <v>42152</v>
      </c>
      <c r="G1295" s="76">
        <v>0.51041666666666663</v>
      </c>
      <c r="H1295" s="76">
        <v>2.2222222222222199E-2</v>
      </c>
      <c r="I1295" s="74"/>
      <c r="J1295" s="74"/>
      <c r="K1295" s="74"/>
      <c r="L1295" s="74" t="s">
        <v>4</v>
      </c>
      <c r="M1295" s="225" t="s">
        <v>3352</v>
      </c>
      <c r="N1295" s="226" t="s">
        <v>3</v>
      </c>
      <c r="O1295" s="225" t="s">
        <v>32</v>
      </c>
      <c r="P1295" s="225" t="s">
        <v>3353</v>
      </c>
      <c r="Q1295" s="225" t="s">
        <v>3354</v>
      </c>
      <c r="R1295" s="225">
        <v>14</v>
      </c>
      <c r="S1295" s="225"/>
      <c r="T1295" s="225">
        <f>R1295+S1295</f>
        <v>14</v>
      </c>
      <c r="U1295" s="302" t="s">
        <v>80</v>
      </c>
      <c r="V1295" s="302">
        <v>2010</v>
      </c>
      <c r="W1295" s="302" t="s">
        <v>5365</v>
      </c>
      <c r="X1295" s="302" t="s">
        <v>5366</v>
      </c>
      <c r="Y1295" s="302">
        <v>42137</v>
      </c>
      <c r="Z1295" s="302">
        <v>100</v>
      </c>
      <c r="AA1295" s="302">
        <v>0</v>
      </c>
      <c r="AB1295" s="302">
        <v>0</v>
      </c>
      <c r="AC1295" s="302">
        <v>42139</v>
      </c>
      <c r="AD1295" s="302" t="s">
        <v>17</v>
      </c>
      <c r="AE1295" s="302"/>
      <c r="AF1295" s="302"/>
      <c r="AG1295" s="302"/>
      <c r="AH1295" s="222"/>
      <c r="AI1295" s="229"/>
      <c r="AJ1295" s="72"/>
    </row>
    <row r="1296" spans="1:36" ht="63" customHeight="1">
      <c r="A1296" s="69" t="s">
        <v>3570</v>
      </c>
      <c r="B1296" s="74" t="s">
        <v>1412</v>
      </c>
      <c r="C1296" s="74" t="s">
        <v>1423</v>
      </c>
      <c r="D1296" s="75">
        <v>42161</v>
      </c>
      <c r="E1296" s="76">
        <v>0.79722222222222217</v>
      </c>
      <c r="F1296" s="75">
        <v>42161</v>
      </c>
      <c r="G1296" s="76">
        <v>0.82291666666666663</v>
      </c>
      <c r="H1296" s="76">
        <v>2.5694444444444447E-2</v>
      </c>
      <c r="I1296" s="77">
        <v>6</v>
      </c>
      <c r="J1296" s="79"/>
      <c r="K1296" s="77"/>
      <c r="L1296" s="80" t="s">
        <v>9</v>
      </c>
      <c r="M1296" s="228" t="s">
        <v>3768</v>
      </c>
      <c r="N1296" s="226" t="s">
        <v>3</v>
      </c>
      <c r="O1296" s="224" t="s">
        <v>7</v>
      </c>
      <c r="P1296" s="228" t="s">
        <v>3768</v>
      </c>
      <c r="Q1296" s="227" t="s">
        <v>3731</v>
      </c>
      <c r="R1296" s="223">
        <v>1</v>
      </c>
      <c r="S1296" s="223"/>
      <c r="T1296" s="223">
        <v>1</v>
      </c>
      <c r="U1296" s="286"/>
      <c r="V1296" s="286"/>
      <c r="W1296" s="286"/>
      <c r="X1296" s="286"/>
      <c r="Y1296" s="286"/>
      <c r="Z1296" s="286"/>
      <c r="AA1296" s="286"/>
      <c r="AB1296" s="286"/>
      <c r="AC1296" s="286"/>
      <c r="AD1296" s="279" t="s">
        <v>42</v>
      </c>
      <c r="AE1296" s="286"/>
      <c r="AF1296" s="286"/>
      <c r="AG1296" s="286"/>
      <c r="AH1296" s="222"/>
      <c r="AI1296" s="229"/>
      <c r="AJ1296" s="72"/>
    </row>
    <row r="1297" spans="1:36" ht="47.25" customHeight="1">
      <c r="A1297" s="70" t="s">
        <v>2819</v>
      </c>
      <c r="B1297" s="74" t="s">
        <v>19</v>
      </c>
      <c r="C1297" s="74" t="s">
        <v>209</v>
      </c>
      <c r="D1297" s="75">
        <v>42152</v>
      </c>
      <c r="E1297" s="76">
        <v>0.83263888888888893</v>
      </c>
      <c r="F1297" s="75">
        <v>42150</v>
      </c>
      <c r="G1297" s="76">
        <v>0.83680555555555547</v>
      </c>
      <c r="H1297" s="76">
        <f>G1297-E1297</f>
        <v>4.1666666666665408E-3</v>
      </c>
      <c r="I1297" s="74">
        <v>2</v>
      </c>
      <c r="J1297" s="74" t="s">
        <v>243</v>
      </c>
      <c r="K1297" s="74" t="s">
        <v>20</v>
      </c>
      <c r="L1297" s="74" t="s">
        <v>16</v>
      </c>
      <c r="M1297" s="225" t="s">
        <v>2609</v>
      </c>
      <c r="N1297" s="226" t="s">
        <v>3</v>
      </c>
      <c r="O1297" s="225" t="s">
        <v>7</v>
      </c>
      <c r="P1297" s="225" t="s">
        <v>2610</v>
      </c>
      <c r="Q1297" s="225" t="s">
        <v>3357</v>
      </c>
      <c r="R1297" s="225">
        <v>1</v>
      </c>
      <c r="S1297" s="225"/>
      <c r="T1297" s="225">
        <f>R1297+S1297</f>
        <v>1</v>
      </c>
      <c r="U1297" s="302"/>
      <c r="V1297" s="302"/>
      <c r="W1297" s="302"/>
      <c r="X1297" s="302"/>
      <c r="Y1297" s="302"/>
      <c r="Z1297" s="302"/>
      <c r="AA1297" s="302"/>
      <c r="AB1297" s="302"/>
      <c r="AC1297" s="302"/>
      <c r="AD1297" s="302" t="s">
        <v>37</v>
      </c>
      <c r="AE1297" s="302"/>
      <c r="AF1297" s="302"/>
      <c r="AG1297" s="302"/>
      <c r="AH1297" s="222"/>
      <c r="AI1297" s="229"/>
      <c r="AJ1297" s="72"/>
    </row>
    <row r="1298" spans="1:36" ht="47.25" customHeight="1">
      <c r="A1298" s="69" t="s">
        <v>3570</v>
      </c>
      <c r="B1298" s="74" t="s">
        <v>1412</v>
      </c>
      <c r="C1298" s="74" t="s">
        <v>1423</v>
      </c>
      <c r="D1298" s="75">
        <v>42161</v>
      </c>
      <c r="E1298" s="76">
        <v>0.80069444444444438</v>
      </c>
      <c r="F1298" s="75">
        <v>42161</v>
      </c>
      <c r="G1298" s="76">
        <v>0.80069444444444438</v>
      </c>
      <c r="H1298" s="76">
        <v>0</v>
      </c>
      <c r="I1298" s="77">
        <v>9</v>
      </c>
      <c r="J1298" s="79" t="s">
        <v>1421</v>
      </c>
      <c r="K1298" s="77"/>
      <c r="L1298" s="80" t="s">
        <v>9</v>
      </c>
      <c r="M1298" s="228" t="s">
        <v>3774</v>
      </c>
      <c r="N1298" s="226" t="s">
        <v>3</v>
      </c>
      <c r="O1298" s="224" t="s">
        <v>7</v>
      </c>
      <c r="P1298" s="228" t="s">
        <v>3774</v>
      </c>
      <c r="Q1298" s="227" t="s">
        <v>3731</v>
      </c>
      <c r="R1298" s="223"/>
      <c r="S1298" s="223">
        <v>5</v>
      </c>
      <c r="T1298" s="223">
        <v>5</v>
      </c>
      <c r="U1298" s="286"/>
      <c r="V1298" s="286"/>
      <c r="W1298" s="286"/>
      <c r="X1298" s="286"/>
      <c r="Y1298" s="286"/>
      <c r="Z1298" s="286"/>
      <c r="AA1298" s="286"/>
      <c r="AB1298" s="286"/>
      <c r="AC1298" s="286"/>
      <c r="AD1298" s="279" t="s">
        <v>42</v>
      </c>
      <c r="AE1298" s="286"/>
      <c r="AF1298" s="286"/>
      <c r="AG1298" s="286"/>
      <c r="AH1298" s="222"/>
      <c r="AI1298" s="229"/>
      <c r="AJ1298" s="72"/>
    </row>
    <row r="1299" spans="1:36" ht="94.5" customHeight="1">
      <c r="A1299" s="69" t="s">
        <v>3570</v>
      </c>
      <c r="B1299" s="74" t="s">
        <v>1412</v>
      </c>
      <c r="C1299" s="74" t="s">
        <v>1423</v>
      </c>
      <c r="D1299" s="75">
        <v>42161</v>
      </c>
      <c r="E1299" s="76">
        <v>0.8027777777777777</v>
      </c>
      <c r="F1299" s="75">
        <v>42161</v>
      </c>
      <c r="G1299" s="76">
        <v>0.8027777777777777</v>
      </c>
      <c r="H1299" s="76">
        <v>0</v>
      </c>
      <c r="I1299" s="77">
        <v>3</v>
      </c>
      <c r="J1299" s="79" t="s">
        <v>1421</v>
      </c>
      <c r="K1299" s="77"/>
      <c r="L1299" s="80" t="s">
        <v>9</v>
      </c>
      <c r="M1299" s="228" t="s">
        <v>3775</v>
      </c>
      <c r="N1299" s="226" t="s">
        <v>3</v>
      </c>
      <c r="O1299" s="224" t="s">
        <v>7</v>
      </c>
      <c r="P1299" s="228" t="s">
        <v>3775</v>
      </c>
      <c r="Q1299" s="227" t="s">
        <v>3731</v>
      </c>
      <c r="R1299" s="223"/>
      <c r="S1299" s="223">
        <v>2</v>
      </c>
      <c r="T1299" s="223">
        <v>2</v>
      </c>
      <c r="U1299" s="286"/>
      <c r="V1299" s="286"/>
      <c r="W1299" s="286"/>
      <c r="X1299" s="286"/>
      <c r="Y1299" s="286"/>
      <c r="Z1299" s="286"/>
      <c r="AA1299" s="286"/>
      <c r="AB1299" s="286"/>
      <c r="AC1299" s="286"/>
      <c r="AD1299" s="279" t="s">
        <v>42</v>
      </c>
      <c r="AE1299" s="286"/>
      <c r="AF1299" s="286"/>
      <c r="AG1299" s="286"/>
      <c r="AH1299" s="222"/>
      <c r="AI1299" s="229"/>
      <c r="AJ1299" s="72"/>
    </row>
    <row r="1300" spans="1:36" ht="63" customHeight="1">
      <c r="A1300" s="69" t="s">
        <v>3570</v>
      </c>
      <c r="B1300" s="74" t="s">
        <v>1412</v>
      </c>
      <c r="C1300" s="74" t="s">
        <v>1423</v>
      </c>
      <c r="D1300" s="75">
        <v>42161</v>
      </c>
      <c r="E1300" s="76">
        <v>0.8027777777777777</v>
      </c>
      <c r="F1300" s="75">
        <v>42161</v>
      </c>
      <c r="G1300" s="76">
        <v>0.8027777777777777</v>
      </c>
      <c r="H1300" s="76">
        <v>0</v>
      </c>
      <c r="I1300" s="77">
        <v>6</v>
      </c>
      <c r="J1300" s="79" t="s">
        <v>1421</v>
      </c>
      <c r="K1300" s="77"/>
      <c r="L1300" s="80" t="s">
        <v>9</v>
      </c>
      <c r="M1300" s="228" t="s">
        <v>3776</v>
      </c>
      <c r="N1300" s="226" t="s">
        <v>3</v>
      </c>
      <c r="O1300" s="224" t="s">
        <v>7</v>
      </c>
      <c r="P1300" s="228" t="s">
        <v>3776</v>
      </c>
      <c r="Q1300" s="227" t="s">
        <v>3731</v>
      </c>
      <c r="R1300" s="223">
        <v>1</v>
      </c>
      <c r="S1300" s="223"/>
      <c r="T1300" s="223">
        <v>1</v>
      </c>
      <c r="U1300" s="286"/>
      <c r="V1300" s="286"/>
      <c r="W1300" s="286"/>
      <c r="X1300" s="286"/>
      <c r="Y1300" s="286"/>
      <c r="Z1300" s="286"/>
      <c r="AA1300" s="286"/>
      <c r="AB1300" s="286"/>
      <c r="AC1300" s="286"/>
      <c r="AD1300" s="279" t="s">
        <v>42</v>
      </c>
      <c r="AE1300" s="286"/>
      <c r="AF1300" s="286"/>
      <c r="AG1300" s="286"/>
      <c r="AH1300" s="222"/>
      <c r="AI1300" s="229"/>
      <c r="AJ1300" s="72"/>
    </row>
    <row r="1301" spans="1:36" ht="47.25" customHeight="1">
      <c r="A1301" s="70" t="s">
        <v>3570</v>
      </c>
      <c r="B1301" s="74" t="s">
        <v>81</v>
      </c>
      <c r="C1301" s="74" t="s">
        <v>81</v>
      </c>
      <c r="D1301" s="75">
        <v>42161</v>
      </c>
      <c r="E1301" s="76">
        <v>0.48888888888888887</v>
      </c>
      <c r="F1301" s="75">
        <v>42161</v>
      </c>
      <c r="G1301" s="76">
        <v>0.48888888888888887</v>
      </c>
      <c r="H1301" s="76">
        <v>0</v>
      </c>
      <c r="I1301" s="74">
        <v>193</v>
      </c>
      <c r="J1301" s="74" t="s">
        <v>143</v>
      </c>
      <c r="K1301" s="74" t="s">
        <v>8</v>
      </c>
      <c r="L1301" s="74" t="s">
        <v>9</v>
      </c>
      <c r="M1301" s="225" t="s">
        <v>3785</v>
      </c>
      <c r="N1301" s="226">
        <v>35</v>
      </c>
      <c r="O1301" s="225" t="s">
        <v>7</v>
      </c>
      <c r="P1301" s="225" t="s">
        <v>3785</v>
      </c>
      <c r="Q1301" s="225" t="s">
        <v>7158</v>
      </c>
      <c r="R1301" s="225"/>
      <c r="S1301" s="225">
        <v>53.9</v>
      </c>
      <c r="T1301" s="225">
        <v>53.9</v>
      </c>
      <c r="U1301" s="302" t="s">
        <v>6</v>
      </c>
      <c r="V1301" s="302">
        <v>1989</v>
      </c>
      <c r="W1301" s="302" t="s">
        <v>1942</v>
      </c>
      <c r="X1301" s="302"/>
      <c r="Y1301" s="302" t="s">
        <v>7280</v>
      </c>
      <c r="Z1301" s="302">
        <v>1</v>
      </c>
      <c r="AA1301" s="302" t="s">
        <v>7281</v>
      </c>
      <c r="AB1301" s="302">
        <v>0</v>
      </c>
      <c r="AC1301" s="302" t="s">
        <v>7282</v>
      </c>
      <c r="AD1301" s="302" t="s">
        <v>42</v>
      </c>
      <c r="AE1301" s="302"/>
      <c r="AF1301" s="302"/>
      <c r="AG1301" s="302" t="s">
        <v>901</v>
      </c>
      <c r="AH1301" s="222"/>
      <c r="AI1301" s="229"/>
      <c r="AJ1301" s="72"/>
    </row>
    <row r="1302" spans="1:36" ht="157.5" customHeight="1">
      <c r="A1302" s="70" t="s">
        <v>3570</v>
      </c>
      <c r="B1302" s="74" t="s">
        <v>81</v>
      </c>
      <c r="C1302" s="74" t="s">
        <v>81</v>
      </c>
      <c r="D1302" s="75">
        <v>42161</v>
      </c>
      <c r="E1302" s="76">
        <v>0.49791666666666662</v>
      </c>
      <c r="F1302" s="75">
        <v>42161</v>
      </c>
      <c r="G1302" s="76">
        <v>0.49791666666666662</v>
      </c>
      <c r="H1302" s="76">
        <v>0</v>
      </c>
      <c r="I1302" s="74">
        <v>15</v>
      </c>
      <c r="J1302" s="74" t="s">
        <v>143</v>
      </c>
      <c r="K1302" s="74" t="s">
        <v>8</v>
      </c>
      <c r="L1302" s="74" t="s">
        <v>9</v>
      </c>
      <c r="M1302" s="225" t="s">
        <v>3786</v>
      </c>
      <c r="N1302" s="226">
        <v>35</v>
      </c>
      <c r="O1302" s="225" t="s">
        <v>7</v>
      </c>
      <c r="P1302" s="225" t="s">
        <v>3786</v>
      </c>
      <c r="Q1302" s="225" t="s">
        <v>7159</v>
      </c>
      <c r="R1302" s="225"/>
      <c r="S1302" s="225">
        <v>2.6</v>
      </c>
      <c r="T1302" s="225">
        <v>2.6</v>
      </c>
      <c r="U1302" s="302" t="s">
        <v>28</v>
      </c>
      <c r="V1302" s="302">
        <v>1989</v>
      </c>
      <c r="W1302" s="302" t="s">
        <v>7283</v>
      </c>
      <c r="X1302" s="302"/>
      <c r="Y1302" s="302">
        <v>41892</v>
      </c>
      <c r="Z1302" s="302">
        <v>1</v>
      </c>
      <c r="AA1302" s="302" t="s">
        <v>7284</v>
      </c>
      <c r="AB1302" s="302">
        <v>0</v>
      </c>
      <c r="AC1302" s="302">
        <v>42165</v>
      </c>
      <c r="AD1302" s="302" t="s">
        <v>42</v>
      </c>
      <c r="AE1302" s="302"/>
      <c r="AF1302" s="302"/>
      <c r="AG1302" s="302" t="s">
        <v>901</v>
      </c>
      <c r="AH1302" s="222"/>
      <c r="AI1302" s="229"/>
      <c r="AJ1302" s="72"/>
    </row>
    <row r="1303" spans="1:36" ht="31.5" customHeight="1">
      <c r="A1303" s="70" t="s">
        <v>3570</v>
      </c>
      <c r="B1303" s="74" t="s">
        <v>81</v>
      </c>
      <c r="C1303" s="74" t="s">
        <v>81</v>
      </c>
      <c r="D1303" s="75">
        <v>42161</v>
      </c>
      <c r="E1303" s="76">
        <v>0.60486111111111118</v>
      </c>
      <c r="F1303" s="75">
        <v>42161</v>
      </c>
      <c r="G1303" s="76">
        <v>0.61458333333333337</v>
      </c>
      <c r="H1303" s="76">
        <v>9.7222222222222224E-3</v>
      </c>
      <c r="I1303" s="74">
        <v>11</v>
      </c>
      <c r="J1303" s="74" t="s">
        <v>150</v>
      </c>
      <c r="K1303" s="74" t="s">
        <v>178</v>
      </c>
      <c r="L1303" s="74" t="s">
        <v>9</v>
      </c>
      <c r="M1303" s="225" t="s">
        <v>3787</v>
      </c>
      <c r="N1303" s="226">
        <v>35</v>
      </c>
      <c r="O1303" s="225" t="s">
        <v>13</v>
      </c>
      <c r="P1303" s="225" t="s">
        <v>3787</v>
      </c>
      <c r="Q1303" s="225" t="s">
        <v>7163</v>
      </c>
      <c r="R1303" s="225"/>
      <c r="S1303" s="225">
        <v>1.6</v>
      </c>
      <c r="T1303" s="225">
        <v>1.6</v>
      </c>
      <c r="U1303" s="302" t="s">
        <v>28</v>
      </c>
      <c r="V1303" s="302">
        <v>1989</v>
      </c>
      <c r="W1303" s="302" t="s">
        <v>7285</v>
      </c>
      <c r="X1303" s="302"/>
      <c r="Y1303" s="302" t="s">
        <v>7286</v>
      </c>
      <c r="Z1303" s="302">
        <v>1</v>
      </c>
      <c r="AA1303" s="302" t="s">
        <v>7287</v>
      </c>
      <c r="AB1303" s="302">
        <v>0</v>
      </c>
      <c r="AC1303" s="302" t="s">
        <v>7288</v>
      </c>
      <c r="AD1303" s="302" t="s">
        <v>42</v>
      </c>
      <c r="AE1303" s="302"/>
      <c r="AF1303" s="302"/>
      <c r="AG1303" s="302" t="s">
        <v>901</v>
      </c>
      <c r="AH1303" s="222"/>
      <c r="AI1303" s="229"/>
      <c r="AJ1303" s="72"/>
    </row>
    <row r="1304" spans="1:36" ht="47.25" customHeight="1">
      <c r="A1304" s="70" t="s">
        <v>3570</v>
      </c>
      <c r="B1304" s="74" t="s">
        <v>81</v>
      </c>
      <c r="C1304" s="74" t="s">
        <v>81</v>
      </c>
      <c r="D1304" s="75">
        <v>42161</v>
      </c>
      <c r="E1304" s="76">
        <v>0.61458333333333337</v>
      </c>
      <c r="F1304" s="75">
        <v>42161</v>
      </c>
      <c r="G1304" s="76">
        <v>0.61458333333333337</v>
      </c>
      <c r="H1304" s="76">
        <v>0</v>
      </c>
      <c r="I1304" s="74">
        <v>56</v>
      </c>
      <c r="J1304" s="74" t="s">
        <v>143</v>
      </c>
      <c r="K1304" s="74" t="s">
        <v>8</v>
      </c>
      <c r="L1304" s="74" t="s">
        <v>9</v>
      </c>
      <c r="M1304" s="225" t="s">
        <v>3788</v>
      </c>
      <c r="N1304" s="226">
        <v>35</v>
      </c>
      <c r="O1304" s="225" t="s">
        <v>7</v>
      </c>
      <c r="P1304" s="225" t="s">
        <v>3788</v>
      </c>
      <c r="Q1304" s="225" t="s">
        <v>7164</v>
      </c>
      <c r="R1304" s="225"/>
      <c r="S1304" s="225">
        <v>40.1</v>
      </c>
      <c r="T1304" s="225">
        <v>40.1</v>
      </c>
      <c r="U1304" s="302" t="s">
        <v>6</v>
      </c>
      <c r="V1304" s="302">
        <v>1987</v>
      </c>
      <c r="W1304" s="302" t="s">
        <v>1942</v>
      </c>
      <c r="X1304" s="302" t="s">
        <v>1383</v>
      </c>
      <c r="Y1304" s="302">
        <v>42205</v>
      </c>
      <c r="Z1304" s="302">
        <v>1</v>
      </c>
      <c r="AA1304" s="302">
        <v>42384</v>
      </c>
      <c r="AB1304" s="302">
        <v>0</v>
      </c>
      <c r="AC1304" s="302">
        <v>42166</v>
      </c>
      <c r="AD1304" s="302" t="s">
        <v>42</v>
      </c>
      <c r="AE1304" s="302"/>
      <c r="AF1304" s="302"/>
      <c r="AG1304" s="302" t="s">
        <v>901</v>
      </c>
      <c r="AH1304" s="222"/>
      <c r="AI1304" s="229"/>
      <c r="AJ1304" s="72"/>
    </row>
    <row r="1305" spans="1:36" ht="173.25" customHeight="1">
      <c r="A1305" s="70" t="s">
        <v>3570</v>
      </c>
      <c r="B1305" s="74" t="s">
        <v>81</v>
      </c>
      <c r="C1305" s="74" t="s">
        <v>81</v>
      </c>
      <c r="D1305" s="75">
        <v>42161</v>
      </c>
      <c r="E1305" s="76">
        <v>0.62986111111111109</v>
      </c>
      <c r="F1305" s="75">
        <v>42161</v>
      </c>
      <c r="G1305" s="76">
        <v>0.65972222222222221</v>
      </c>
      <c r="H1305" s="76">
        <v>2.9861111111111113E-2</v>
      </c>
      <c r="I1305" s="74">
        <v>150</v>
      </c>
      <c r="J1305" s="74" t="s">
        <v>150</v>
      </c>
      <c r="K1305" s="74" t="s">
        <v>178</v>
      </c>
      <c r="L1305" s="74" t="s">
        <v>9</v>
      </c>
      <c r="M1305" s="225" t="s">
        <v>3789</v>
      </c>
      <c r="N1305" s="226">
        <v>35</v>
      </c>
      <c r="O1305" s="225" t="s">
        <v>13</v>
      </c>
      <c r="P1305" s="225" t="s">
        <v>3789</v>
      </c>
      <c r="Q1305" s="225" t="s">
        <v>7166</v>
      </c>
      <c r="R1305" s="225">
        <v>41.5</v>
      </c>
      <c r="S1305" s="225">
        <v>110</v>
      </c>
      <c r="T1305" s="225">
        <v>151.5</v>
      </c>
      <c r="U1305" s="302" t="s">
        <v>6</v>
      </c>
      <c r="V1305" s="302">
        <v>1987</v>
      </c>
      <c r="W1305" s="302" t="s">
        <v>7289</v>
      </c>
      <c r="X1305" s="302"/>
      <c r="Y1305" s="302" t="s">
        <v>7273</v>
      </c>
      <c r="Z1305" s="302">
        <v>1</v>
      </c>
      <c r="AA1305" s="302" t="s">
        <v>7290</v>
      </c>
      <c r="AB1305" s="302">
        <v>0</v>
      </c>
      <c r="AC1305" s="302" t="s">
        <v>7291</v>
      </c>
      <c r="AD1305" s="302" t="s">
        <v>42</v>
      </c>
      <c r="AE1305" s="302"/>
      <c r="AF1305" s="302"/>
      <c r="AG1305" s="302" t="s">
        <v>901</v>
      </c>
      <c r="AH1305" s="222"/>
      <c r="AI1305" s="229"/>
      <c r="AJ1305" s="72"/>
    </row>
    <row r="1306" spans="1:36" ht="110.25" customHeight="1">
      <c r="A1306" s="70" t="s">
        <v>3570</v>
      </c>
      <c r="B1306" s="74" t="s">
        <v>81</v>
      </c>
      <c r="C1306" s="74" t="s">
        <v>81</v>
      </c>
      <c r="D1306" s="75">
        <v>42161</v>
      </c>
      <c r="E1306" s="76">
        <v>0.63055555555555554</v>
      </c>
      <c r="F1306" s="75">
        <v>42161</v>
      </c>
      <c r="G1306" s="76">
        <v>0.63055555555555554</v>
      </c>
      <c r="H1306" s="76">
        <v>0</v>
      </c>
      <c r="I1306" s="74">
        <v>6</v>
      </c>
      <c r="J1306" s="74" t="s">
        <v>150</v>
      </c>
      <c r="K1306" s="74" t="s">
        <v>8</v>
      </c>
      <c r="L1306" s="74" t="s">
        <v>9</v>
      </c>
      <c r="M1306" s="225" t="s">
        <v>3790</v>
      </c>
      <c r="N1306" s="226">
        <v>35</v>
      </c>
      <c r="O1306" s="225" t="s">
        <v>7</v>
      </c>
      <c r="P1306" s="225" t="s">
        <v>3790</v>
      </c>
      <c r="Q1306" s="225" t="s">
        <v>7158</v>
      </c>
      <c r="R1306" s="225"/>
      <c r="S1306" s="225">
        <v>10</v>
      </c>
      <c r="T1306" s="225">
        <v>10</v>
      </c>
      <c r="U1306" s="302" t="s">
        <v>6</v>
      </c>
      <c r="V1306" s="302">
        <v>1989</v>
      </c>
      <c r="W1306" s="302" t="s">
        <v>1942</v>
      </c>
      <c r="X1306" s="302"/>
      <c r="Y1306" s="302">
        <v>42126</v>
      </c>
      <c r="Z1306" s="302">
        <v>1</v>
      </c>
      <c r="AA1306" s="302" t="s">
        <v>7292</v>
      </c>
      <c r="AB1306" s="302">
        <v>0</v>
      </c>
      <c r="AC1306" s="302">
        <v>42162</v>
      </c>
      <c r="AD1306" s="302" t="s">
        <v>42</v>
      </c>
      <c r="AE1306" s="302"/>
      <c r="AF1306" s="302"/>
      <c r="AG1306" s="302" t="s">
        <v>901</v>
      </c>
      <c r="AH1306" s="222"/>
      <c r="AI1306" s="229"/>
      <c r="AJ1306" s="72"/>
    </row>
    <row r="1307" spans="1:36" ht="31.5" customHeight="1">
      <c r="A1307" s="70" t="s">
        <v>3570</v>
      </c>
      <c r="B1307" s="74" t="s">
        <v>81</v>
      </c>
      <c r="C1307" s="74" t="s">
        <v>81</v>
      </c>
      <c r="D1307" s="75">
        <v>42161</v>
      </c>
      <c r="E1307" s="76">
        <v>0.63680555555555551</v>
      </c>
      <c r="F1307" s="75">
        <v>42161</v>
      </c>
      <c r="G1307" s="76">
        <v>0.63680555555555551</v>
      </c>
      <c r="H1307" s="76">
        <v>0</v>
      </c>
      <c r="I1307" s="74">
        <v>20</v>
      </c>
      <c r="J1307" s="74" t="s">
        <v>150</v>
      </c>
      <c r="K1307" s="74" t="s">
        <v>8</v>
      </c>
      <c r="L1307" s="74" t="s">
        <v>9</v>
      </c>
      <c r="M1307" s="225" t="s">
        <v>3791</v>
      </c>
      <c r="N1307" s="226">
        <v>35</v>
      </c>
      <c r="O1307" s="225" t="s">
        <v>7</v>
      </c>
      <c r="P1307" s="225" t="s">
        <v>3791</v>
      </c>
      <c r="Q1307" s="225" t="s">
        <v>7167</v>
      </c>
      <c r="R1307" s="225"/>
      <c r="S1307" s="225">
        <v>9.5</v>
      </c>
      <c r="T1307" s="225">
        <v>9.5</v>
      </c>
      <c r="U1307" s="302" t="s">
        <v>6</v>
      </c>
      <c r="V1307" s="302">
        <v>1987</v>
      </c>
      <c r="W1307" s="302" t="s">
        <v>7289</v>
      </c>
      <c r="X1307" s="302"/>
      <c r="Y1307" s="302" t="s">
        <v>7293</v>
      </c>
      <c r="Z1307" s="302">
        <v>1</v>
      </c>
      <c r="AA1307" s="302" t="s">
        <v>7294</v>
      </c>
      <c r="AB1307" s="302">
        <v>0</v>
      </c>
      <c r="AC1307" s="302">
        <v>42162</v>
      </c>
      <c r="AD1307" s="302" t="s">
        <v>42</v>
      </c>
      <c r="AE1307" s="302"/>
      <c r="AF1307" s="302"/>
      <c r="AG1307" s="302" t="s">
        <v>901</v>
      </c>
      <c r="AH1307" s="222"/>
      <c r="AI1307" s="229"/>
      <c r="AJ1307" s="72"/>
    </row>
    <row r="1308" spans="1:36" ht="31.5" customHeight="1">
      <c r="A1308" s="70" t="s">
        <v>3570</v>
      </c>
      <c r="B1308" s="74" t="s">
        <v>81</v>
      </c>
      <c r="C1308" s="74" t="s">
        <v>81</v>
      </c>
      <c r="D1308" s="75">
        <v>42161</v>
      </c>
      <c r="E1308" s="76">
        <v>0.64166666666666672</v>
      </c>
      <c r="F1308" s="75">
        <v>42161</v>
      </c>
      <c r="G1308" s="76">
        <v>0.64166666666666672</v>
      </c>
      <c r="H1308" s="76">
        <v>0</v>
      </c>
      <c r="I1308" s="74">
        <v>7</v>
      </c>
      <c r="J1308" s="74" t="s">
        <v>143</v>
      </c>
      <c r="K1308" s="74" t="s">
        <v>8</v>
      </c>
      <c r="L1308" s="74" t="s">
        <v>9</v>
      </c>
      <c r="M1308" s="225" t="s">
        <v>3792</v>
      </c>
      <c r="N1308" s="226">
        <v>35</v>
      </c>
      <c r="O1308" s="225" t="s">
        <v>7</v>
      </c>
      <c r="P1308" s="225" t="s">
        <v>3792</v>
      </c>
      <c r="Q1308" s="225" t="s">
        <v>7168</v>
      </c>
      <c r="R1308" s="225"/>
      <c r="S1308" s="225">
        <v>16.3</v>
      </c>
      <c r="T1308" s="225">
        <v>16.3</v>
      </c>
      <c r="U1308" s="302" t="s">
        <v>6</v>
      </c>
      <c r="V1308" s="302">
        <v>1989</v>
      </c>
      <c r="W1308" s="302" t="s">
        <v>1942</v>
      </c>
      <c r="X1308" s="302"/>
      <c r="Y1308" s="302">
        <v>42126</v>
      </c>
      <c r="Z1308" s="302">
        <v>1</v>
      </c>
      <c r="AA1308" s="302" t="s">
        <v>7292</v>
      </c>
      <c r="AB1308" s="302">
        <v>0</v>
      </c>
      <c r="AC1308" s="302">
        <v>42162</v>
      </c>
      <c r="AD1308" s="302" t="s">
        <v>42</v>
      </c>
      <c r="AE1308" s="302"/>
      <c r="AF1308" s="302"/>
      <c r="AG1308" s="302" t="s">
        <v>901</v>
      </c>
      <c r="AH1308" s="222"/>
      <c r="AI1308" s="229"/>
      <c r="AJ1308" s="72"/>
    </row>
    <row r="1309" spans="1:36" ht="31.5" customHeight="1">
      <c r="A1309" s="70" t="s">
        <v>3570</v>
      </c>
      <c r="B1309" s="74" t="s">
        <v>10</v>
      </c>
      <c r="C1309" s="74" t="s">
        <v>10</v>
      </c>
      <c r="D1309" s="75">
        <v>42161</v>
      </c>
      <c r="E1309" s="76">
        <v>0.33888888888888885</v>
      </c>
      <c r="F1309" s="75">
        <v>42161</v>
      </c>
      <c r="G1309" s="76">
        <v>0.33888888888888885</v>
      </c>
      <c r="H1309" s="76">
        <v>0</v>
      </c>
      <c r="I1309" s="74">
        <v>40</v>
      </c>
      <c r="J1309" s="74" t="s">
        <v>390</v>
      </c>
      <c r="K1309" s="74" t="s">
        <v>8</v>
      </c>
      <c r="L1309" s="74" t="s">
        <v>9</v>
      </c>
      <c r="M1309" s="225" t="s">
        <v>3842</v>
      </c>
      <c r="N1309" s="226">
        <v>35</v>
      </c>
      <c r="O1309" s="225" t="s">
        <v>7</v>
      </c>
      <c r="P1309" s="225" t="s">
        <v>3842</v>
      </c>
      <c r="Q1309" s="225" t="s">
        <v>901</v>
      </c>
      <c r="R1309" s="225">
        <v>25.2</v>
      </c>
      <c r="S1309" s="225"/>
      <c r="T1309" s="225">
        <v>25.2</v>
      </c>
      <c r="U1309" s="302" t="s">
        <v>28</v>
      </c>
      <c r="V1309" s="302">
        <v>1978</v>
      </c>
      <c r="W1309" s="302" t="s">
        <v>606</v>
      </c>
      <c r="X1309" s="302" t="s">
        <v>1383</v>
      </c>
      <c r="Y1309" s="302" t="s">
        <v>6932</v>
      </c>
      <c r="Z1309" s="302">
        <v>100</v>
      </c>
      <c r="AA1309" s="302">
        <v>2016</v>
      </c>
      <c r="AB1309" s="302">
        <v>1</v>
      </c>
      <c r="AC1309" s="302" t="s">
        <v>6933</v>
      </c>
      <c r="AD1309" s="302" t="s">
        <v>42</v>
      </c>
      <c r="AE1309" s="302"/>
      <c r="AF1309" s="302"/>
      <c r="AG1309" s="302" t="s">
        <v>6926</v>
      </c>
      <c r="AH1309" s="222"/>
      <c r="AI1309" s="229"/>
      <c r="AJ1309" s="72"/>
    </row>
    <row r="1310" spans="1:36" ht="47.25" customHeight="1">
      <c r="A1310" s="70" t="s">
        <v>2819</v>
      </c>
      <c r="B1310" s="74" t="s">
        <v>18</v>
      </c>
      <c r="C1310" s="74" t="s">
        <v>18</v>
      </c>
      <c r="D1310" s="75">
        <v>42152</v>
      </c>
      <c r="E1310" s="76">
        <v>42152.291666666664</v>
      </c>
      <c r="F1310" s="75">
        <v>42152</v>
      </c>
      <c r="G1310" s="76">
        <v>42152.458333333336</v>
      </c>
      <c r="H1310" s="76">
        <f>G1310-E1310</f>
        <v>0.16666666667151731</v>
      </c>
      <c r="I1310" s="74">
        <v>1</v>
      </c>
      <c r="J1310" s="74"/>
      <c r="K1310" s="74"/>
      <c r="L1310" s="74" t="s">
        <v>4</v>
      </c>
      <c r="M1310" s="225" t="s">
        <v>3579</v>
      </c>
      <c r="N1310" s="226">
        <v>0.4</v>
      </c>
      <c r="O1310" s="225" t="s">
        <v>2</v>
      </c>
      <c r="P1310" s="225" t="s">
        <v>3584</v>
      </c>
      <c r="Q1310" s="225" t="s">
        <v>3585</v>
      </c>
      <c r="R1310" s="225">
        <v>0.1</v>
      </c>
      <c r="S1310" s="225"/>
      <c r="T1310" s="225">
        <f>R1310+S1310</f>
        <v>0.1</v>
      </c>
      <c r="U1310" s="302"/>
      <c r="V1310" s="302"/>
      <c r="W1310" s="302"/>
      <c r="X1310" s="302"/>
      <c r="Y1310" s="302"/>
      <c r="Z1310" s="302"/>
      <c r="AA1310" s="302"/>
      <c r="AB1310" s="302"/>
      <c r="AC1310" s="302"/>
      <c r="AD1310" s="302" t="s">
        <v>0</v>
      </c>
      <c r="AE1310" s="302"/>
      <c r="AF1310" s="302"/>
      <c r="AG1310" s="302"/>
      <c r="AH1310" s="222"/>
      <c r="AI1310" s="229"/>
      <c r="AJ1310" s="72"/>
    </row>
    <row r="1311" spans="1:36" ht="63" customHeight="1">
      <c r="A1311" s="70" t="s">
        <v>640</v>
      </c>
      <c r="B1311" s="74" t="s">
        <v>12</v>
      </c>
      <c r="C1311" s="74" t="s">
        <v>360</v>
      </c>
      <c r="D1311" s="75">
        <v>42053</v>
      </c>
      <c r="E1311" s="76">
        <v>0.7597222222222223</v>
      </c>
      <c r="F1311" s="75">
        <v>42053</v>
      </c>
      <c r="G1311" s="76">
        <v>0.76041666666666663</v>
      </c>
      <c r="H1311" s="76">
        <f>G1311-E1311</f>
        <v>6.9444444444433095E-4</v>
      </c>
      <c r="I1311" s="74">
        <v>4</v>
      </c>
      <c r="J1311" s="74"/>
      <c r="K1311" s="74"/>
      <c r="L1311" s="74" t="s">
        <v>11</v>
      </c>
      <c r="M1311" s="225" t="s">
        <v>401</v>
      </c>
      <c r="N1311" s="226">
        <v>0.4</v>
      </c>
      <c r="O1311" s="225" t="s">
        <v>55</v>
      </c>
      <c r="P1311" s="225" t="s">
        <v>55</v>
      </c>
      <c r="Q1311" s="225" t="s">
        <v>364</v>
      </c>
      <c r="R1311" s="225">
        <v>0.45</v>
      </c>
      <c r="S1311" s="225">
        <v>3.43</v>
      </c>
      <c r="T1311" s="225">
        <f>S1311+R1311</f>
        <v>3.8800000000000003</v>
      </c>
      <c r="U1311" s="302" t="s">
        <v>60</v>
      </c>
      <c r="V1311" s="302" t="s">
        <v>128</v>
      </c>
      <c r="W1311" s="302" t="s">
        <v>128</v>
      </c>
      <c r="X1311" s="302" t="s">
        <v>128</v>
      </c>
      <c r="Y1311" s="302" t="s">
        <v>128</v>
      </c>
      <c r="Z1311" s="302" t="s">
        <v>128</v>
      </c>
      <c r="AA1311" s="302" t="s">
        <v>128</v>
      </c>
      <c r="AB1311" s="302" t="s">
        <v>128</v>
      </c>
      <c r="AC1311" s="302" t="s">
        <v>128</v>
      </c>
      <c r="AD1311" s="302" t="s">
        <v>22</v>
      </c>
      <c r="AE1311" s="302"/>
      <c r="AF1311" s="302"/>
      <c r="AG1311" s="302"/>
      <c r="AH1311" s="222"/>
      <c r="AI1311" s="229"/>
      <c r="AJ1311" s="72"/>
    </row>
    <row r="1312" spans="1:36" ht="47.25" customHeight="1">
      <c r="A1312" s="70" t="s">
        <v>2819</v>
      </c>
      <c r="B1312" s="74" t="s">
        <v>18</v>
      </c>
      <c r="C1312" s="74" t="s">
        <v>18</v>
      </c>
      <c r="D1312" s="75">
        <v>42152</v>
      </c>
      <c r="E1312" s="76">
        <v>42152.854166666664</v>
      </c>
      <c r="F1312" s="75">
        <v>42152</v>
      </c>
      <c r="G1312" s="76">
        <v>42152.965277777781</v>
      </c>
      <c r="H1312" s="76">
        <f>G1312-E1312</f>
        <v>0.11111111111677019</v>
      </c>
      <c r="I1312" s="74">
        <v>1</v>
      </c>
      <c r="J1312" s="74"/>
      <c r="K1312" s="74"/>
      <c r="L1312" s="74" t="s">
        <v>4</v>
      </c>
      <c r="M1312" s="225" t="s">
        <v>3579</v>
      </c>
      <c r="N1312" s="226">
        <v>0.4</v>
      </c>
      <c r="O1312" s="225" t="s">
        <v>2</v>
      </c>
      <c r="P1312" s="225" t="s">
        <v>3582</v>
      </c>
      <c r="Q1312" s="225" t="s">
        <v>3583</v>
      </c>
      <c r="R1312" s="225">
        <v>0.1</v>
      </c>
      <c r="S1312" s="225"/>
      <c r="T1312" s="225">
        <f>R1312+S1312</f>
        <v>0.1</v>
      </c>
      <c r="U1312" s="302"/>
      <c r="V1312" s="302"/>
      <c r="W1312" s="302"/>
      <c r="X1312" s="302"/>
      <c r="Y1312" s="302"/>
      <c r="Z1312" s="302"/>
      <c r="AA1312" s="302"/>
      <c r="AB1312" s="302"/>
      <c r="AC1312" s="302"/>
      <c r="AD1312" s="302" t="s">
        <v>0</v>
      </c>
      <c r="AE1312" s="302"/>
      <c r="AF1312" s="302"/>
      <c r="AG1312" s="302"/>
      <c r="AH1312" s="222"/>
      <c r="AI1312" s="229"/>
      <c r="AJ1312" s="72"/>
    </row>
    <row r="1313" spans="1:36" ht="78.75" customHeight="1">
      <c r="A1313" s="70" t="s">
        <v>1018</v>
      </c>
      <c r="B1313" s="74" t="s">
        <v>12</v>
      </c>
      <c r="C1313" s="74" t="s">
        <v>1489</v>
      </c>
      <c r="D1313" s="75">
        <v>42092</v>
      </c>
      <c r="E1313" s="76">
        <v>0.32222222222222224</v>
      </c>
      <c r="F1313" s="75">
        <v>42092</v>
      </c>
      <c r="G1313" s="76">
        <v>0.32222222222222224</v>
      </c>
      <c r="H1313" s="76">
        <f>G1313-E1313</f>
        <v>0</v>
      </c>
      <c r="I1313" s="74">
        <v>13</v>
      </c>
      <c r="J1313" s="74" t="s">
        <v>143</v>
      </c>
      <c r="K1313" s="74"/>
      <c r="L1313" s="74" t="s">
        <v>4</v>
      </c>
      <c r="M1313" s="225" t="s">
        <v>1617</v>
      </c>
      <c r="N1313" s="226" t="s">
        <v>3</v>
      </c>
      <c r="O1313" s="225" t="s">
        <v>32</v>
      </c>
      <c r="P1313" s="225" t="s">
        <v>1490</v>
      </c>
      <c r="Q1313" s="225" t="s">
        <v>1618</v>
      </c>
      <c r="R1313" s="225">
        <v>1.64</v>
      </c>
      <c r="S1313" s="225">
        <v>2.2200000000000002</v>
      </c>
      <c r="T1313" s="225">
        <v>3.86</v>
      </c>
      <c r="U1313" s="302"/>
      <c r="V1313" s="302"/>
      <c r="W1313" s="302"/>
      <c r="X1313" s="302"/>
      <c r="Y1313" s="302"/>
      <c r="Z1313" s="302"/>
      <c r="AA1313" s="302"/>
      <c r="AB1313" s="302"/>
      <c r="AC1313" s="302"/>
      <c r="AD1313" s="302" t="s">
        <v>22</v>
      </c>
      <c r="AE1313" s="302"/>
      <c r="AF1313" s="302"/>
      <c r="AG1313" s="302"/>
      <c r="AH1313" s="222"/>
      <c r="AI1313" s="229"/>
      <c r="AJ1313" s="72"/>
    </row>
    <row r="1314" spans="1:36" ht="31.5" customHeight="1">
      <c r="A1314" s="70" t="s">
        <v>3570</v>
      </c>
      <c r="B1314" s="74" t="s">
        <v>10</v>
      </c>
      <c r="C1314" s="74" t="s">
        <v>10</v>
      </c>
      <c r="D1314" s="75">
        <v>42161</v>
      </c>
      <c r="E1314" s="76">
        <v>0.35902777777777778</v>
      </c>
      <c r="F1314" s="75">
        <v>42161</v>
      </c>
      <c r="G1314" s="76">
        <v>0.35902777777777778</v>
      </c>
      <c r="H1314" s="76">
        <v>0</v>
      </c>
      <c r="I1314" s="74">
        <v>40</v>
      </c>
      <c r="J1314" s="74" t="s">
        <v>390</v>
      </c>
      <c r="K1314" s="74" t="s">
        <v>8</v>
      </c>
      <c r="L1314" s="74" t="s">
        <v>9</v>
      </c>
      <c r="M1314" s="225" t="s">
        <v>3843</v>
      </c>
      <c r="N1314" s="226">
        <v>35</v>
      </c>
      <c r="O1314" s="225" t="s">
        <v>7</v>
      </c>
      <c r="P1314" s="225" t="s">
        <v>3843</v>
      </c>
      <c r="Q1314" s="225" t="s">
        <v>901</v>
      </c>
      <c r="R1314" s="225">
        <v>28</v>
      </c>
      <c r="S1314" s="225">
        <v>20</v>
      </c>
      <c r="T1314" s="225">
        <v>48</v>
      </c>
      <c r="U1314" s="302" t="s">
        <v>28</v>
      </c>
      <c r="V1314" s="302">
        <v>1978</v>
      </c>
      <c r="W1314" s="302" t="s">
        <v>606</v>
      </c>
      <c r="X1314" s="302" t="s">
        <v>1383</v>
      </c>
      <c r="Y1314" s="302" t="s">
        <v>6934</v>
      </c>
      <c r="Z1314" s="302">
        <v>100</v>
      </c>
      <c r="AA1314" s="302">
        <v>2016</v>
      </c>
      <c r="AB1314" s="302">
        <v>1</v>
      </c>
      <c r="AC1314" s="302" t="s">
        <v>6935</v>
      </c>
      <c r="AD1314" s="302" t="s">
        <v>42</v>
      </c>
      <c r="AE1314" s="302"/>
      <c r="AF1314" s="302"/>
      <c r="AG1314" s="302" t="s">
        <v>6926</v>
      </c>
      <c r="AH1314" s="222"/>
      <c r="AI1314" s="229"/>
      <c r="AJ1314" s="72"/>
    </row>
    <row r="1315" spans="1:36" ht="126" customHeight="1">
      <c r="A1315" s="70" t="s">
        <v>2819</v>
      </c>
      <c r="B1315" s="74" t="s">
        <v>5</v>
      </c>
      <c r="C1315" s="74" t="s">
        <v>6044</v>
      </c>
      <c r="D1315" s="75">
        <v>42152</v>
      </c>
      <c r="E1315" s="76">
        <v>0.37638888888888888</v>
      </c>
      <c r="F1315" s="75">
        <v>42152</v>
      </c>
      <c r="G1315" s="76">
        <v>0.4055555555555555</v>
      </c>
      <c r="H1315" s="76">
        <v>2.9166666666666664E-2</v>
      </c>
      <c r="I1315" s="74">
        <v>72</v>
      </c>
      <c r="J1315" s="74"/>
      <c r="K1315" s="74"/>
      <c r="L1315" s="74" t="s">
        <v>16</v>
      </c>
      <c r="M1315" s="225" t="s">
        <v>3407</v>
      </c>
      <c r="N1315" s="226">
        <v>500</v>
      </c>
      <c r="O1315" s="225" t="s">
        <v>13</v>
      </c>
      <c r="P1315" s="225" t="s">
        <v>3408</v>
      </c>
      <c r="Q1315" s="225" t="s">
        <v>6335</v>
      </c>
      <c r="R1315" s="225"/>
      <c r="S1315" s="225">
        <v>38.299999999999997</v>
      </c>
      <c r="T1315" s="225">
        <v>38.299999999999997</v>
      </c>
      <c r="U1315" s="302"/>
      <c r="V1315" s="302"/>
      <c r="W1315" s="302"/>
      <c r="X1315" s="302"/>
      <c r="Y1315" s="302"/>
      <c r="Z1315" s="302"/>
      <c r="AA1315" s="302"/>
      <c r="AB1315" s="302"/>
      <c r="AC1315" s="302"/>
      <c r="AD1315" s="302" t="s">
        <v>37</v>
      </c>
      <c r="AE1315" s="302"/>
      <c r="AF1315" s="302"/>
      <c r="AG1315" s="302"/>
      <c r="AH1315" s="222"/>
      <c r="AI1315" s="229"/>
      <c r="AJ1315" s="72"/>
    </row>
    <row r="1316" spans="1:36" ht="47.25" customHeight="1">
      <c r="A1316" s="70" t="s">
        <v>2819</v>
      </c>
      <c r="B1316" s="74" t="s">
        <v>5</v>
      </c>
      <c r="C1316" s="74" t="s">
        <v>5</v>
      </c>
      <c r="D1316" s="75">
        <v>42152</v>
      </c>
      <c r="E1316" s="76">
        <v>0.52083333333333337</v>
      </c>
      <c r="F1316" s="75">
        <v>42152</v>
      </c>
      <c r="G1316" s="76">
        <v>0.54305555555555551</v>
      </c>
      <c r="H1316" s="76">
        <v>2.2222222222222223E-2</v>
      </c>
      <c r="I1316" s="74">
        <v>18</v>
      </c>
      <c r="J1316" s="74" t="s">
        <v>143</v>
      </c>
      <c r="K1316" s="74" t="s">
        <v>20</v>
      </c>
      <c r="L1316" s="74" t="s">
        <v>9</v>
      </c>
      <c r="M1316" s="225" t="s">
        <v>3409</v>
      </c>
      <c r="N1316" s="226" t="s">
        <v>3</v>
      </c>
      <c r="O1316" s="225" t="s">
        <v>7</v>
      </c>
      <c r="P1316" s="225" t="s">
        <v>6336</v>
      </c>
      <c r="Q1316" s="225" t="s">
        <v>3410</v>
      </c>
      <c r="R1316" s="225">
        <v>4.2</v>
      </c>
      <c r="S1316" s="225">
        <v>2.7</v>
      </c>
      <c r="T1316" s="225">
        <v>6.9</v>
      </c>
      <c r="U1316" s="302" t="s">
        <v>28</v>
      </c>
      <c r="V1316" s="302">
        <v>1983</v>
      </c>
      <c r="W1316" s="302" t="s">
        <v>587</v>
      </c>
      <c r="X1316" s="302" t="s">
        <v>1408</v>
      </c>
      <c r="Y1316" s="302" t="s">
        <v>6337</v>
      </c>
      <c r="Z1316" s="302">
        <v>100</v>
      </c>
      <c r="AA1316" s="302" t="s">
        <v>6338</v>
      </c>
      <c r="AB1316" s="302">
        <v>3</v>
      </c>
      <c r="AC1316" s="302"/>
      <c r="AD1316" s="302" t="s">
        <v>30</v>
      </c>
      <c r="AE1316" s="302"/>
      <c r="AF1316" s="302"/>
      <c r="AG1316" s="302"/>
      <c r="AH1316" s="222"/>
      <c r="AI1316" s="229"/>
      <c r="AJ1316" s="72"/>
    </row>
    <row r="1317" spans="1:36" ht="31.5" customHeight="1">
      <c r="A1317" s="68" t="s">
        <v>2819</v>
      </c>
      <c r="B1317" s="92" t="s">
        <v>21</v>
      </c>
      <c r="C1317" s="92" t="s">
        <v>742</v>
      </c>
      <c r="D1317" s="88">
        <v>42153</v>
      </c>
      <c r="E1317" s="89">
        <v>0.46527777777777773</v>
      </c>
      <c r="F1317" s="88">
        <v>42153</v>
      </c>
      <c r="G1317" s="89">
        <v>0.46875</v>
      </c>
      <c r="H1317" s="89">
        <v>3.472222222222222E-3</v>
      </c>
      <c r="I1317" s="68">
        <v>2</v>
      </c>
      <c r="J1317" s="68"/>
      <c r="K1317" s="92"/>
      <c r="L1317" s="92" t="s">
        <v>16</v>
      </c>
      <c r="M1317" s="230" t="s">
        <v>6720</v>
      </c>
      <c r="N1317" s="221" t="s">
        <v>3</v>
      </c>
      <c r="O1317" s="221" t="s">
        <v>7</v>
      </c>
      <c r="P1317" s="230" t="s">
        <v>6721</v>
      </c>
      <c r="Q1317" s="221" t="s">
        <v>6722</v>
      </c>
      <c r="R1317" s="221">
        <v>0.11700000000000001</v>
      </c>
      <c r="S1317" s="221">
        <v>5.8000000000000003E-2</v>
      </c>
      <c r="T1317" s="221">
        <v>0.17499999999999999</v>
      </c>
      <c r="U1317" s="293" t="s">
        <v>28</v>
      </c>
      <c r="V1317" s="273"/>
      <c r="W1317" s="293"/>
      <c r="X1317" s="293"/>
      <c r="Y1317" s="269"/>
      <c r="Z1317" s="318"/>
      <c r="AA1317" s="269"/>
      <c r="AB1317" s="293"/>
      <c r="AC1317" s="269"/>
      <c r="AD1317" s="293" t="s">
        <v>37</v>
      </c>
      <c r="AE1317" s="293" t="s">
        <v>57</v>
      </c>
      <c r="AF1317" s="293"/>
      <c r="AG1317" s="318"/>
      <c r="AH1317" s="222"/>
      <c r="AI1317" s="229"/>
      <c r="AJ1317" s="72"/>
    </row>
    <row r="1318" spans="1:36" ht="47.25" customHeight="1">
      <c r="A1318" s="70" t="s">
        <v>122</v>
      </c>
      <c r="B1318" s="74" t="s">
        <v>12</v>
      </c>
      <c r="C1318" s="74" t="s">
        <v>360</v>
      </c>
      <c r="D1318" s="75">
        <v>42016</v>
      </c>
      <c r="E1318" s="76" t="s">
        <v>365</v>
      </c>
      <c r="F1318" s="75">
        <v>42016</v>
      </c>
      <c r="G1318" s="76" t="s">
        <v>366</v>
      </c>
      <c r="H1318" s="76">
        <f>G1318-E1318</f>
        <v>2.7777777777777679E-3</v>
      </c>
      <c r="I1318" s="74">
        <v>9</v>
      </c>
      <c r="J1318" s="74"/>
      <c r="K1318" s="74"/>
      <c r="L1318" s="74" t="s">
        <v>11</v>
      </c>
      <c r="M1318" s="225" t="s">
        <v>363</v>
      </c>
      <c r="N1318" s="226">
        <v>0.4</v>
      </c>
      <c r="O1318" s="225" t="s">
        <v>55</v>
      </c>
      <c r="P1318" s="225" t="s">
        <v>55</v>
      </c>
      <c r="Q1318" s="225" t="s">
        <v>551</v>
      </c>
      <c r="R1318" s="225">
        <v>0.48</v>
      </c>
      <c r="S1318" s="225">
        <v>3.35</v>
      </c>
      <c r="T1318" s="225">
        <f>S1318+R1318</f>
        <v>3.83</v>
      </c>
      <c r="U1318" s="302" t="s">
        <v>60</v>
      </c>
      <c r="V1318" s="302" t="s">
        <v>128</v>
      </c>
      <c r="W1318" s="302" t="s">
        <v>128</v>
      </c>
      <c r="X1318" s="302" t="s">
        <v>128</v>
      </c>
      <c r="Y1318" s="302" t="s">
        <v>128</v>
      </c>
      <c r="Z1318" s="302" t="s">
        <v>128</v>
      </c>
      <c r="AA1318" s="302" t="s">
        <v>128</v>
      </c>
      <c r="AB1318" s="302" t="s">
        <v>128</v>
      </c>
      <c r="AC1318" s="302" t="s">
        <v>128</v>
      </c>
      <c r="AD1318" s="302" t="s">
        <v>22</v>
      </c>
      <c r="AE1318" s="302" t="s">
        <v>128</v>
      </c>
      <c r="AF1318" s="302" t="s">
        <v>128</v>
      </c>
      <c r="AG1318" s="302"/>
      <c r="AH1318" s="222"/>
      <c r="AI1318" s="229"/>
      <c r="AJ1318" s="72"/>
    </row>
    <row r="1319" spans="1:36" ht="94.5" customHeight="1">
      <c r="A1319" s="70" t="s">
        <v>2819</v>
      </c>
      <c r="B1319" s="74" t="s">
        <v>19</v>
      </c>
      <c r="C1319" s="74" t="s">
        <v>209</v>
      </c>
      <c r="D1319" s="75">
        <v>42153</v>
      </c>
      <c r="E1319" s="76">
        <v>0.46597222222222223</v>
      </c>
      <c r="F1319" s="75">
        <v>42153</v>
      </c>
      <c r="G1319" s="76">
        <v>0.46666666666666662</v>
      </c>
      <c r="H1319" s="76">
        <v>6.9444444444438647E-4</v>
      </c>
      <c r="I1319" s="74">
        <v>20</v>
      </c>
      <c r="J1319" s="74"/>
      <c r="K1319" s="74"/>
      <c r="L1319" s="74" t="s">
        <v>16</v>
      </c>
      <c r="M1319" s="225" t="s">
        <v>3417</v>
      </c>
      <c r="N1319" s="226">
        <v>110</v>
      </c>
      <c r="O1319" s="225" t="s">
        <v>7</v>
      </c>
      <c r="P1319" s="225" t="s">
        <v>3350</v>
      </c>
      <c r="Q1319" s="225" t="s">
        <v>3418</v>
      </c>
      <c r="R1319" s="225">
        <v>3</v>
      </c>
      <c r="S1319" s="225"/>
      <c r="T1319" s="225">
        <v>3</v>
      </c>
      <c r="U1319" s="302"/>
      <c r="V1319" s="302"/>
      <c r="W1319" s="302"/>
      <c r="X1319" s="302"/>
      <c r="Y1319" s="302"/>
      <c r="Z1319" s="302"/>
      <c r="AA1319" s="302"/>
      <c r="AB1319" s="302"/>
      <c r="AC1319" s="302"/>
      <c r="AD1319" s="302" t="s">
        <v>37</v>
      </c>
      <c r="AE1319" s="302"/>
      <c r="AF1319" s="302"/>
      <c r="AG1319" s="302"/>
      <c r="AH1319" s="222"/>
      <c r="AI1319" s="229"/>
      <c r="AJ1319" s="72"/>
    </row>
    <row r="1320" spans="1:36" ht="31.5" customHeight="1">
      <c r="A1320" s="70" t="s">
        <v>2819</v>
      </c>
      <c r="B1320" s="74" t="s">
        <v>19</v>
      </c>
      <c r="C1320" s="74" t="s">
        <v>209</v>
      </c>
      <c r="D1320" s="75">
        <v>42153</v>
      </c>
      <c r="E1320" s="76">
        <v>0.49305555555555558</v>
      </c>
      <c r="F1320" s="75">
        <v>42153</v>
      </c>
      <c r="G1320" s="76">
        <v>0.52569444444444446</v>
      </c>
      <c r="H1320" s="76">
        <v>3.2638888888888884E-2</v>
      </c>
      <c r="I1320" s="74">
        <v>1</v>
      </c>
      <c r="J1320" s="74"/>
      <c r="K1320" s="74"/>
      <c r="L1320" s="74" t="s">
        <v>16</v>
      </c>
      <c r="M1320" s="225" t="s">
        <v>3414</v>
      </c>
      <c r="N1320" s="226" t="s">
        <v>3</v>
      </c>
      <c r="O1320" s="225" t="s">
        <v>7</v>
      </c>
      <c r="P1320" s="225" t="s">
        <v>3415</v>
      </c>
      <c r="Q1320" s="225" t="s">
        <v>3416</v>
      </c>
      <c r="R1320" s="225">
        <v>1</v>
      </c>
      <c r="S1320" s="225"/>
      <c r="T1320" s="225">
        <v>1</v>
      </c>
      <c r="U1320" s="302"/>
      <c r="V1320" s="302"/>
      <c r="W1320" s="302"/>
      <c r="X1320" s="302"/>
      <c r="Y1320" s="302"/>
      <c r="Z1320" s="302"/>
      <c r="AA1320" s="302"/>
      <c r="AB1320" s="302"/>
      <c r="AC1320" s="302"/>
      <c r="AD1320" s="302" t="s">
        <v>37</v>
      </c>
      <c r="AE1320" s="302"/>
      <c r="AF1320" s="302"/>
      <c r="AG1320" s="302"/>
      <c r="AH1320" s="222"/>
      <c r="AI1320" s="229"/>
      <c r="AJ1320" s="72"/>
    </row>
    <row r="1321" spans="1:36" ht="47.25" customHeight="1">
      <c r="A1321" s="70" t="s">
        <v>2819</v>
      </c>
      <c r="B1321" s="74" t="s">
        <v>19</v>
      </c>
      <c r="C1321" s="74" t="s">
        <v>209</v>
      </c>
      <c r="D1321" s="75">
        <v>42153</v>
      </c>
      <c r="E1321" s="76">
        <v>0.59375</v>
      </c>
      <c r="F1321" s="75">
        <v>42153</v>
      </c>
      <c r="G1321" s="76">
        <v>0.59444444444444444</v>
      </c>
      <c r="H1321" s="76">
        <v>6.9444444444444198E-4</v>
      </c>
      <c r="I1321" s="74">
        <v>4</v>
      </c>
      <c r="J1321" s="74" t="s">
        <v>180</v>
      </c>
      <c r="K1321" s="74" t="s">
        <v>8</v>
      </c>
      <c r="L1321" s="74" t="s">
        <v>16</v>
      </c>
      <c r="M1321" s="225" t="s">
        <v>3419</v>
      </c>
      <c r="N1321" s="226">
        <v>35</v>
      </c>
      <c r="O1321" s="225" t="s">
        <v>7</v>
      </c>
      <c r="P1321" s="225" t="s">
        <v>3420</v>
      </c>
      <c r="Q1321" s="225" t="s">
        <v>3421</v>
      </c>
      <c r="R1321" s="225">
        <v>1</v>
      </c>
      <c r="S1321" s="225">
        <v>1</v>
      </c>
      <c r="T1321" s="225">
        <v>2</v>
      </c>
      <c r="U1321" s="302"/>
      <c r="V1321" s="302"/>
      <c r="W1321" s="302"/>
      <c r="X1321" s="302"/>
      <c r="Y1321" s="302"/>
      <c r="Z1321" s="302"/>
      <c r="AA1321" s="302"/>
      <c r="AB1321" s="302"/>
      <c r="AC1321" s="302"/>
      <c r="AD1321" s="302" t="s">
        <v>37</v>
      </c>
      <c r="AE1321" s="302"/>
      <c r="AF1321" s="302"/>
      <c r="AG1321" s="302"/>
      <c r="AH1321" s="222"/>
      <c r="AI1321" s="229"/>
      <c r="AJ1321" s="72"/>
    </row>
    <row r="1322" spans="1:36" ht="47.25" customHeight="1">
      <c r="A1322" s="70" t="s">
        <v>3570</v>
      </c>
      <c r="B1322" s="74" t="s">
        <v>10</v>
      </c>
      <c r="C1322" s="74" t="s">
        <v>10</v>
      </c>
      <c r="D1322" s="75">
        <v>42161</v>
      </c>
      <c r="E1322" s="76">
        <v>0.35972222222222222</v>
      </c>
      <c r="F1322" s="75">
        <v>42161</v>
      </c>
      <c r="G1322" s="76">
        <v>0.38124999999999998</v>
      </c>
      <c r="H1322" s="76">
        <v>2.1527777777777781E-2</v>
      </c>
      <c r="I1322" s="74">
        <v>197</v>
      </c>
      <c r="J1322" s="74" t="s">
        <v>390</v>
      </c>
      <c r="K1322" s="74" t="s">
        <v>20</v>
      </c>
      <c r="L1322" s="74" t="s">
        <v>9</v>
      </c>
      <c r="M1322" s="225" t="s">
        <v>3845</v>
      </c>
      <c r="N1322" s="226">
        <v>35</v>
      </c>
      <c r="O1322" s="225" t="s">
        <v>7</v>
      </c>
      <c r="P1322" s="225" t="s">
        <v>3845</v>
      </c>
      <c r="Q1322" s="225" t="s">
        <v>901</v>
      </c>
      <c r="R1322" s="225">
        <v>32</v>
      </c>
      <c r="S1322" s="225">
        <v>8</v>
      </c>
      <c r="T1322" s="225">
        <v>40</v>
      </c>
      <c r="U1322" s="302" t="s">
        <v>28</v>
      </c>
      <c r="V1322" s="302">
        <v>1989</v>
      </c>
      <c r="W1322" s="302" t="s">
        <v>606</v>
      </c>
      <c r="X1322" s="302" t="s">
        <v>1383</v>
      </c>
      <c r="Y1322" s="302" t="s">
        <v>6938</v>
      </c>
      <c r="Z1322" s="302">
        <v>100</v>
      </c>
      <c r="AA1322" s="302">
        <v>2016</v>
      </c>
      <c r="AB1322" s="302">
        <v>0</v>
      </c>
      <c r="AC1322" s="302" t="s">
        <v>6937</v>
      </c>
      <c r="AD1322" s="302" t="s">
        <v>42</v>
      </c>
      <c r="AE1322" s="302"/>
      <c r="AF1322" s="302"/>
      <c r="AG1322" s="302" t="s">
        <v>6926</v>
      </c>
      <c r="AH1322" s="222"/>
      <c r="AI1322" s="229"/>
      <c r="AJ1322" s="72"/>
    </row>
    <row r="1323" spans="1:36" ht="31.5" customHeight="1">
      <c r="A1323" s="70" t="s">
        <v>2819</v>
      </c>
      <c r="B1323" s="74" t="s">
        <v>19</v>
      </c>
      <c r="C1323" s="74" t="s">
        <v>3422</v>
      </c>
      <c r="D1323" s="75">
        <v>42153</v>
      </c>
      <c r="E1323" s="76">
        <v>0.7583333333333333</v>
      </c>
      <c r="F1323" s="75">
        <v>42153</v>
      </c>
      <c r="G1323" s="76">
        <v>0.7583333333333333</v>
      </c>
      <c r="H1323" s="76">
        <v>0</v>
      </c>
      <c r="I1323" s="74">
        <v>8</v>
      </c>
      <c r="J1323" s="74" t="s">
        <v>3423</v>
      </c>
      <c r="K1323" s="74" t="s">
        <v>8</v>
      </c>
      <c r="L1323" s="74" t="s">
        <v>16</v>
      </c>
      <c r="M1323" s="225" t="s">
        <v>3424</v>
      </c>
      <c r="N1323" s="226">
        <v>110</v>
      </c>
      <c r="O1323" s="225" t="s">
        <v>7</v>
      </c>
      <c r="P1323" s="225" t="s">
        <v>3425</v>
      </c>
      <c r="Q1323" s="225" t="s">
        <v>3426</v>
      </c>
      <c r="R1323" s="225">
        <v>2</v>
      </c>
      <c r="S1323" s="225"/>
      <c r="T1323" s="225">
        <v>2</v>
      </c>
      <c r="U1323" s="302"/>
      <c r="V1323" s="302"/>
      <c r="W1323" s="302"/>
      <c r="X1323" s="302"/>
      <c r="Y1323" s="302"/>
      <c r="Z1323" s="302"/>
      <c r="AA1323" s="302"/>
      <c r="AB1323" s="302"/>
      <c r="AC1323" s="302"/>
      <c r="AD1323" s="302" t="s">
        <v>37</v>
      </c>
      <c r="AE1323" s="302"/>
      <c r="AF1323" s="302"/>
      <c r="AG1323" s="302"/>
      <c r="AH1323" s="222"/>
      <c r="AI1323" s="229"/>
      <c r="AJ1323" s="72"/>
    </row>
    <row r="1324" spans="1:36" ht="31.5" customHeight="1">
      <c r="A1324" s="70" t="s">
        <v>2819</v>
      </c>
      <c r="B1324" s="74" t="s">
        <v>19</v>
      </c>
      <c r="C1324" s="74" t="s">
        <v>19</v>
      </c>
      <c r="D1324" s="75">
        <v>42153</v>
      </c>
      <c r="E1324" s="76">
        <v>0.76527777777777783</v>
      </c>
      <c r="F1324" s="75">
        <v>42153</v>
      </c>
      <c r="G1324" s="76">
        <v>0.7909722222222223</v>
      </c>
      <c r="H1324" s="76">
        <v>2.5694444444444464E-2</v>
      </c>
      <c r="I1324" s="74">
        <v>109</v>
      </c>
      <c r="J1324" s="74"/>
      <c r="K1324" s="74"/>
      <c r="L1324" s="74" t="s">
        <v>4</v>
      </c>
      <c r="M1324" s="225" t="s">
        <v>3431</v>
      </c>
      <c r="N1324" s="226">
        <v>110</v>
      </c>
      <c r="O1324" s="225" t="s">
        <v>13</v>
      </c>
      <c r="P1324" s="225" t="s">
        <v>5352</v>
      </c>
      <c r="Q1324" s="225" t="s">
        <v>5353</v>
      </c>
      <c r="R1324" s="225">
        <v>83</v>
      </c>
      <c r="S1324" s="225">
        <v>46</v>
      </c>
      <c r="T1324" s="225">
        <v>129</v>
      </c>
      <c r="U1324" s="302" t="s">
        <v>36</v>
      </c>
      <c r="V1324" s="302">
        <v>2005</v>
      </c>
      <c r="W1324" s="302" t="s">
        <v>5354</v>
      </c>
      <c r="X1324" s="302" t="s">
        <v>5355</v>
      </c>
      <c r="Y1324" s="302">
        <v>42047</v>
      </c>
      <c r="Z1324" s="302">
        <v>100</v>
      </c>
      <c r="AA1324" s="302">
        <v>42228</v>
      </c>
      <c r="AB1324" s="302">
        <v>0</v>
      </c>
      <c r="AC1324" s="302">
        <v>0</v>
      </c>
      <c r="AD1324" s="302" t="s">
        <v>17</v>
      </c>
      <c r="AE1324" s="302"/>
      <c r="AF1324" s="302"/>
      <c r="AG1324" s="302"/>
      <c r="AH1324" s="222"/>
      <c r="AI1324" s="229"/>
      <c r="AJ1324" s="72"/>
    </row>
    <row r="1325" spans="1:36" ht="78.75" customHeight="1">
      <c r="A1325" s="70" t="s">
        <v>2819</v>
      </c>
      <c r="B1325" s="74" t="s">
        <v>19</v>
      </c>
      <c r="C1325" s="74" t="s">
        <v>19</v>
      </c>
      <c r="D1325" s="75">
        <v>42153</v>
      </c>
      <c r="E1325" s="76">
        <v>0.83333333333333337</v>
      </c>
      <c r="F1325" s="75">
        <v>42153</v>
      </c>
      <c r="G1325" s="76">
        <v>0.8340277777777777</v>
      </c>
      <c r="H1325" s="76">
        <v>6.9444444444433095E-4</v>
      </c>
      <c r="I1325" s="74">
        <v>104</v>
      </c>
      <c r="J1325" s="74"/>
      <c r="K1325" s="74"/>
      <c r="L1325" s="74" t="s">
        <v>4</v>
      </c>
      <c r="M1325" s="225" t="s">
        <v>3431</v>
      </c>
      <c r="N1325" s="226">
        <v>35</v>
      </c>
      <c r="O1325" s="225" t="s">
        <v>7</v>
      </c>
      <c r="P1325" s="225" t="s">
        <v>3432</v>
      </c>
      <c r="Q1325" s="225" t="s">
        <v>3433</v>
      </c>
      <c r="R1325" s="225">
        <v>105</v>
      </c>
      <c r="S1325" s="225">
        <v>51</v>
      </c>
      <c r="T1325" s="225">
        <v>156</v>
      </c>
      <c r="U1325" s="302" t="s">
        <v>36</v>
      </c>
      <c r="V1325" s="302">
        <v>1978</v>
      </c>
      <c r="W1325" s="302" t="s">
        <v>1980</v>
      </c>
      <c r="X1325" s="302">
        <v>0</v>
      </c>
      <c r="Y1325" s="302">
        <v>42094</v>
      </c>
      <c r="Z1325" s="302">
        <v>100</v>
      </c>
      <c r="AA1325" s="302">
        <v>42228</v>
      </c>
      <c r="AB1325" s="302">
        <v>0</v>
      </c>
      <c r="AC1325" s="302">
        <v>0</v>
      </c>
      <c r="AD1325" s="302" t="s">
        <v>0</v>
      </c>
      <c r="AE1325" s="302"/>
      <c r="AF1325" s="302"/>
      <c r="AG1325" s="302"/>
      <c r="AH1325" s="222"/>
      <c r="AI1325" s="229"/>
      <c r="AJ1325" s="72"/>
    </row>
    <row r="1326" spans="1:36" ht="110.25" customHeight="1">
      <c r="A1326" s="70" t="s">
        <v>3570</v>
      </c>
      <c r="B1326" s="74" t="s">
        <v>10</v>
      </c>
      <c r="C1326" s="74" t="s">
        <v>10</v>
      </c>
      <c r="D1326" s="75">
        <v>42161</v>
      </c>
      <c r="E1326" s="76">
        <v>0.35972222222222222</v>
      </c>
      <c r="F1326" s="75">
        <v>42161</v>
      </c>
      <c r="G1326" s="76">
        <v>0.35972222222222222</v>
      </c>
      <c r="H1326" s="76">
        <v>0</v>
      </c>
      <c r="I1326" s="74">
        <v>256</v>
      </c>
      <c r="J1326" s="74" t="s">
        <v>390</v>
      </c>
      <c r="K1326" s="74" t="s">
        <v>8</v>
      </c>
      <c r="L1326" s="74" t="s">
        <v>9</v>
      </c>
      <c r="M1326" s="225" t="s">
        <v>3844</v>
      </c>
      <c r="N1326" s="226">
        <v>35</v>
      </c>
      <c r="O1326" s="225" t="s">
        <v>7</v>
      </c>
      <c r="P1326" s="225" t="s">
        <v>3844</v>
      </c>
      <c r="Q1326" s="225" t="s">
        <v>901</v>
      </c>
      <c r="R1326" s="225">
        <v>25</v>
      </c>
      <c r="S1326" s="225">
        <v>8</v>
      </c>
      <c r="T1326" s="225">
        <v>33</v>
      </c>
      <c r="U1326" s="302" t="s">
        <v>28</v>
      </c>
      <c r="V1326" s="302">
        <v>1989</v>
      </c>
      <c r="W1326" s="302" t="s">
        <v>606</v>
      </c>
      <c r="X1326" s="302" t="s">
        <v>1383</v>
      </c>
      <c r="Y1326" s="302" t="s">
        <v>6936</v>
      </c>
      <c r="Z1326" s="302">
        <v>100</v>
      </c>
      <c r="AA1326" s="302">
        <v>2016</v>
      </c>
      <c r="AB1326" s="302">
        <v>0</v>
      </c>
      <c r="AC1326" s="302" t="s">
        <v>6937</v>
      </c>
      <c r="AD1326" s="302" t="s">
        <v>42</v>
      </c>
      <c r="AE1326" s="302"/>
      <c r="AF1326" s="302"/>
      <c r="AG1326" s="302" t="s">
        <v>6926</v>
      </c>
      <c r="AH1326" s="222"/>
      <c r="AI1326" s="229"/>
      <c r="AJ1326" s="72"/>
    </row>
    <row r="1327" spans="1:36" ht="110.25" customHeight="1">
      <c r="A1327" s="70" t="s">
        <v>3570</v>
      </c>
      <c r="B1327" s="74" t="s">
        <v>10</v>
      </c>
      <c r="C1327" s="74" t="s">
        <v>10</v>
      </c>
      <c r="D1327" s="75">
        <v>42161</v>
      </c>
      <c r="E1327" s="76">
        <v>0.36180555555555555</v>
      </c>
      <c r="F1327" s="75">
        <v>42161</v>
      </c>
      <c r="G1327" s="76">
        <v>0.36180555555555555</v>
      </c>
      <c r="H1327" s="76">
        <v>0</v>
      </c>
      <c r="I1327" s="74">
        <v>301</v>
      </c>
      <c r="J1327" s="74" t="s">
        <v>390</v>
      </c>
      <c r="K1327" s="74" t="s">
        <v>8</v>
      </c>
      <c r="L1327" s="74" t="s">
        <v>9</v>
      </c>
      <c r="M1327" s="225" t="s">
        <v>3846</v>
      </c>
      <c r="N1327" s="226">
        <v>35</v>
      </c>
      <c r="O1327" s="225" t="s">
        <v>7</v>
      </c>
      <c r="P1327" s="225" t="s">
        <v>3846</v>
      </c>
      <c r="Q1327" s="225" t="s">
        <v>901</v>
      </c>
      <c r="R1327" s="225">
        <v>41</v>
      </c>
      <c r="S1327" s="225">
        <v>10</v>
      </c>
      <c r="T1327" s="225">
        <v>51</v>
      </c>
      <c r="U1327" s="302" t="s">
        <v>28</v>
      </c>
      <c r="V1327" s="302">
        <v>1994</v>
      </c>
      <c r="W1327" s="302" t="s">
        <v>606</v>
      </c>
      <c r="X1327" s="302" t="s">
        <v>1383</v>
      </c>
      <c r="Y1327" s="302" t="s">
        <v>6939</v>
      </c>
      <c r="Z1327" s="302">
        <v>95</v>
      </c>
      <c r="AA1327" s="302">
        <v>2016</v>
      </c>
      <c r="AB1327" s="302">
        <v>0</v>
      </c>
      <c r="AC1327" s="302" t="s">
        <v>6940</v>
      </c>
      <c r="AD1327" s="302" t="s">
        <v>42</v>
      </c>
      <c r="AE1327" s="302"/>
      <c r="AF1327" s="302"/>
      <c r="AG1327" s="302" t="s">
        <v>6926</v>
      </c>
      <c r="AH1327" s="222"/>
      <c r="AI1327" s="229"/>
      <c r="AJ1327" s="72"/>
    </row>
    <row r="1328" spans="1:36" ht="141.75" customHeight="1">
      <c r="A1328" s="70" t="s">
        <v>3570</v>
      </c>
      <c r="B1328" s="74" t="s">
        <v>10</v>
      </c>
      <c r="C1328" s="74" t="s">
        <v>10</v>
      </c>
      <c r="D1328" s="75">
        <v>42161</v>
      </c>
      <c r="E1328" s="76">
        <v>0.36249999999999999</v>
      </c>
      <c r="F1328" s="75">
        <v>42161</v>
      </c>
      <c r="G1328" s="76">
        <v>0.36249999999999999</v>
      </c>
      <c r="H1328" s="76">
        <v>0</v>
      </c>
      <c r="I1328" s="74">
        <v>203</v>
      </c>
      <c r="J1328" s="74" t="s">
        <v>390</v>
      </c>
      <c r="K1328" s="74" t="s">
        <v>8</v>
      </c>
      <c r="L1328" s="74" t="s">
        <v>9</v>
      </c>
      <c r="M1328" s="225" t="s">
        <v>3847</v>
      </c>
      <c r="N1328" s="226">
        <v>35</v>
      </c>
      <c r="O1328" s="225" t="s">
        <v>7</v>
      </c>
      <c r="P1328" s="225" t="s">
        <v>3847</v>
      </c>
      <c r="Q1328" s="225" t="s">
        <v>901</v>
      </c>
      <c r="R1328" s="225">
        <v>33</v>
      </c>
      <c r="S1328" s="225">
        <v>10</v>
      </c>
      <c r="T1328" s="225">
        <v>43</v>
      </c>
      <c r="U1328" s="302" t="s">
        <v>28</v>
      </c>
      <c r="V1328" s="302">
        <v>1980</v>
      </c>
      <c r="W1328" s="302" t="s">
        <v>606</v>
      </c>
      <c r="X1328" s="302" t="s">
        <v>1383</v>
      </c>
      <c r="Y1328" s="302" t="s">
        <v>6941</v>
      </c>
      <c r="Z1328" s="302">
        <v>85</v>
      </c>
      <c r="AA1328" s="302">
        <v>2016</v>
      </c>
      <c r="AB1328" s="302">
        <v>0</v>
      </c>
      <c r="AC1328" s="302" t="s">
        <v>6940</v>
      </c>
      <c r="AD1328" s="302" t="s">
        <v>42</v>
      </c>
      <c r="AE1328" s="302"/>
      <c r="AF1328" s="302"/>
      <c r="AG1328" s="302" t="s">
        <v>6926</v>
      </c>
      <c r="AH1328" s="222"/>
      <c r="AI1328" s="229"/>
      <c r="AJ1328" s="72"/>
    </row>
    <row r="1329" spans="1:36" ht="78.75" customHeight="1">
      <c r="A1329" s="70" t="s">
        <v>4982</v>
      </c>
      <c r="B1329" s="74" t="s">
        <v>12</v>
      </c>
      <c r="C1329" s="74" t="s">
        <v>360</v>
      </c>
      <c r="D1329" s="75">
        <v>42198</v>
      </c>
      <c r="E1329" s="76">
        <v>0.4916666666666667</v>
      </c>
      <c r="F1329" s="75">
        <v>42198</v>
      </c>
      <c r="G1329" s="76">
        <v>0.49652777777777773</v>
      </c>
      <c r="H1329" s="76">
        <f>G1329-E1329</f>
        <v>4.8611111111110383E-3</v>
      </c>
      <c r="I1329" s="74">
        <v>10</v>
      </c>
      <c r="J1329" s="74"/>
      <c r="K1329" s="74"/>
      <c r="L1329" s="74" t="s">
        <v>11</v>
      </c>
      <c r="M1329" s="225" t="s">
        <v>7704</v>
      </c>
      <c r="N1329" s="226">
        <v>0.4</v>
      </c>
      <c r="O1329" s="225" t="s">
        <v>55</v>
      </c>
      <c r="P1329" s="225" t="s">
        <v>55</v>
      </c>
      <c r="Q1329" s="225" t="s">
        <v>8136</v>
      </c>
      <c r="R1329" s="225">
        <v>1.92</v>
      </c>
      <c r="S1329" s="225">
        <v>1.81</v>
      </c>
      <c r="T1329" s="225">
        <f>R1329+S1329</f>
        <v>3.73</v>
      </c>
      <c r="U1329" s="302" t="s">
        <v>60</v>
      </c>
      <c r="V1329" s="302" t="s">
        <v>128</v>
      </c>
      <c r="W1329" s="302" t="s">
        <v>128</v>
      </c>
      <c r="X1329" s="302" t="s">
        <v>128</v>
      </c>
      <c r="Y1329" s="302" t="s">
        <v>128</v>
      </c>
      <c r="Z1329" s="302" t="s">
        <v>128</v>
      </c>
      <c r="AA1329" s="302" t="s">
        <v>128</v>
      </c>
      <c r="AB1329" s="302" t="s">
        <v>128</v>
      </c>
      <c r="AC1329" s="302" t="s">
        <v>128</v>
      </c>
      <c r="AD1329" s="302" t="s">
        <v>22</v>
      </c>
      <c r="AE1329" s="302" t="s">
        <v>128</v>
      </c>
      <c r="AF1329" s="302" t="s">
        <v>128</v>
      </c>
      <c r="AG1329" s="302"/>
      <c r="AH1329" s="222"/>
      <c r="AI1329" s="229"/>
      <c r="AJ1329" s="72"/>
    </row>
    <row r="1330" spans="1:36" ht="126" customHeight="1">
      <c r="A1330" s="70" t="s">
        <v>3570</v>
      </c>
      <c r="B1330" s="74" t="s">
        <v>12</v>
      </c>
      <c r="C1330" s="74" t="s">
        <v>127</v>
      </c>
      <c r="D1330" s="75">
        <v>42156</v>
      </c>
      <c r="E1330" s="76">
        <v>0.49583333333333335</v>
      </c>
      <c r="F1330" s="75">
        <v>42156</v>
      </c>
      <c r="G1330" s="76">
        <v>0.60763888888888895</v>
      </c>
      <c r="H1330" s="76">
        <v>0.1118055555555556</v>
      </c>
      <c r="I1330" s="74">
        <v>6</v>
      </c>
      <c r="J1330" s="74"/>
      <c r="K1330" s="74"/>
      <c r="L1330" s="74" t="s">
        <v>4</v>
      </c>
      <c r="M1330" s="225" t="s">
        <v>3532</v>
      </c>
      <c r="N1330" s="226">
        <v>0.4</v>
      </c>
      <c r="O1330" s="225" t="s">
        <v>2</v>
      </c>
      <c r="P1330" s="225" t="s">
        <v>147</v>
      </c>
      <c r="Q1330" s="225" t="s">
        <v>3533</v>
      </c>
      <c r="R1330" s="225">
        <v>0.12</v>
      </c>
      <c r="S1330" s="225">
        <v>3.6</v>
      </c>
      <c r="T1330" s="225">
        <f>R1330+S1330</f>
        <v>3.72</v>
      </c>
      <c r="U1330" s="302" t="s">
        <v>128</v>
      </c>
      <c r="V1330" s="302" t="s">
        <v>128</v>
      </c>
      <c r="W1330" s="302" t="s">
        <v>128</v>
      </c>
      <c r="X1330" s="302" t="s">
        <v>128</v>
      </c>
      <c r="Y1330" s="302" t="s">
        <v>128</v>
      </c>
      <c r="Z1330" s="302" t="s">
        <v>128</v>
      </c>
      <c r="AA1330" s="302" t="s">
        <v>128</v>
      </c>
      <c r="AB1330" s="302" t="s">
        <v>128</v>
      </c>
      <c r="AC1330" s="302" t="s">
        <v>128</v>
      </c>
      <c r="AD1330" s="302" t="s">
        <v>22</v>
      </c>
      <c r="AE1330" s="302"/>
      <c r="AF1330" s="302"/>
      <c r="AG1330" s="302"/>
      <c r="AH1330" s="222"/>
      <c r="AI1330" s="229"/>
      <c r="AJ1330" s="72"/>
    </row>
    <row r="1331" spans="1:36" ht="78.75" customHeight="1">
      <c r="A1331" s="70" t="s">
        <v>2819</v>
      </c>
      <c r="B1331" s="74" t="s">
        <v>12</v>
      </c>
      <c r="C1331" s="74" t="s">
        <v>127</v>
      </c>
      <c r="D1331" s="75">
        <v>42153</v>
      </c>
      <c r="E1331" s="76">
        <v>1.8055555555555557E-2</v>
      </c>
      <c r="F1331" s="75">
        <v>42153</v>
      </c>
      <c r="G1331" s="76">
        <v>1.8055555555555557E-2</v>
      </c>
      <c r="H1331" s="76">
        <f>G1331-E1331</f>
        <v>0</v>
      </c>
      <c r="I1331" s="74">
        <v>25</v>
      </c>
      <c r="J1331" s="74"/>
      <c r="K1331" s="74" t="s">
        <v>8</v>
      </c>
      <c r="L1331" s="74" t="s">
        <v>9</v>
      </c>
      <c r="M1331" s="225" t="s">
        <v>3440</v>
      </c>
      <c r="N1331" s="226" t="s">
        <v>3</v>
      </c>
      <c r="O1331" s="225" t="s">
        <v>7</v>
      </c>
      <c r="P1331" s="225" t="s">
        <v>3394</v>
      </c>
      <c r="Q1331" s="225" t="s">
        <v>3608</v>
      </c>
      <c r="R1331" s="225">
        <v>0.5</v>
      </c>
      <c r="S1331" s="225">
        <v>0.4</v>
      </c>
      <c r="T1331" s="225">
        <f>R1331+S1331</f>
        <v>0.9</v>
      </c>
      <c r="U1331" s="302" t="s">
        <v>28</v>
      </c>
      <c r="V1331" s="302" t="s">
        <v>5318</v>
      </c>
      <c r="W1331" s="302" t="s">
        <v>587</v>
      </c>
      <c r="X1331" s="302" t="s">
        <v>762</v>
      </c>
      <c r="Y1331" s="302" t="s">
        <v>5319</v>
      </c>
      <c r="Z1331" s="302" t="s">
        <v>128</v>
      </c>
      <c r="AA1331" s="302" t="s">
        <v>5320</v>
      </c>
      <c r="AB1331" s="302">
        <v>2</v>
      </c>
      <c r="AC1331" s="302" t="s">
        <v>128</v>
      </c>
      <c r="AD1331" s="302" t="s">
        <v>30</v>
      </c>
      <c r="AE1331" s="302"/>
      <c r="AF1331" s="302"/>
      <c r="AG1331" s="302"/>
      <c r="AH1331" s="222"/>
      <c r="AI1331" s="229"/>
      <c r="AJ1331" s="72"/>
    </row>
    <row r="1332" spans="1:36" ht="31.5" customHeight="1">
      <c r="A1332" s="70" t="s">
        <v>2819</v>
      </c>
      <c r="B1332" s="74" t="s">
        <v>58</v>
      </c>
      <c r="C1332" s="74" t="s">
        <v>197</v>
      </c>
      <c r="D1332" s="75">
        <v>42153</v>
      </c>
      <c r="E1332" s="76">
        <v>0.17708333333333334</v>
      </c>
      <c r="F1332" s="75">
        <v>42153</v>
      </c>
      <c r="G1332" s="76">
        <v>0.21111111111111111</v>
      </c>
      <c r="H1332" s="76">
        <v>3.4027777777777768E-2</v>
      </c>
      <c r="I1332" s="74">
        <v>25</v>
      </c>
      <c r="J1332" s="74" t="s">
        <v>198</v>
      </c>
      <c r="K1332" s="74" t="s">
        <v>20</v>
      </c>
      <c r="L1332" s="74" t="s">
        <v>9</v>
      </c>
      <c r="M1332" s="225" t="s">
        <v>3434</v>
      </c>
      <c r="N1332" s="226" t="s">
        <v>3</v>
      </c>
      <c r="O1332" s="225" t="s">
        <v>7</v>
      </c>
      <c r="P1332" s="225" t="s">
        <v>3434</v>
      </c>
      <c r="Q1332" s="225" t="s">
        <v>3435</v>
      </c>
      <c r="R1332" s="225">
        <v>2.6</v>
      </c>
      <c r="S1332" s="225"/>
      <c r="T1332" s="225">
        <v>2.6</v>
      </c>
      <c r="U1332" s="302" t="s">
        <v>28</v>
      </c>
      <c r="V1332" s="302">
        <v>1985</v>
      </c>
      <c r="W1332" s="302" t="s">
        <v>1709</v>
      </c>
      <c r="X1332" s="302" t="s">
        <v>724</v>
      </c>
      <c r="Y1332" s="302">
        <v>41736</v>
      </c>
      <c r="Z1332" s="302">
        <v>100</v>
      </c>
      <c r="AA1332" s="302">
        <v>42202</v>
      </c>
      <c r="AB1332" s="302">
        <v>0</v>
      </c>
      <c r="AC1332" s="302">
        <v>41736</v>
      </c>
      <c r="AD1332" s="302" t="s">
        <v>30</v>
      </c>
      <c r="AE1332" s="302"/>
      <c r="AF1332" s="302"/>
      <c r="AG1332" s="302"/>
      <c r="AH1332" s="222"/>
      <c r="AI1332" s="229"/>
      <c r="AJ1332" s="72"/>
    </row>
    <row r="1333" spans="1:36" ht="47.25" customHeight="1">
      <c r="A1333" s="70" t="s">
        <v>3570</v>
      </c>
      <c r="B1333" s="74" t="s">
        <v>10</v>
      </c>
      <c r="C1333" s="74" t="s">
        <v>10</v>
      </c>
      <c r="D1333" s="75">
        <v>42161</v>
      </c>
      <c r="E1333" s="76">
        <v>0.36319444444444443</v>
      </c>
      <c r="F1333" s="75">
        <v>42161</v>
      </c>
      <c r="G1333" s="76">
        <v>0.36319444444444443</v>
      </c>
      <c r="H1333" s="76">
        <v>0</v>
      </c>
      <c r="I1333" s="74">
        <v>232</v>
      </c>
      <c r="J1333" s="74" t="s">
        <v>390</v>
      </c>
      <c r="K1333" s="74" t="s">
        <v>8</v>
      </c>
      <c r="L1333" s="74" t="s">
        <v>9</v>
      </c>
      <c r="M1333" s="225" t="s">
        <v>3848</v>
      </c>
      <c r="N1333" s="226">
        <v>35</v>
      </c>
      <c r="O1333" s="225" t="s">
        <v>7</v>
      </c>
      <c r="P1333" s="225" t="s">
        <v>3848</v>
      </c>
      <c r="Q1333" s="225" t="s">
        <v>901</v>
      </c>
      <c r="R1333" s="225">
        <v>34</v>
      </c>
      <c r="S1333" s="225">
        <v>8</v>
      </c>
      <c r="T1333" s="225">
        <v>42</v>
      </c>
      <c r="U1333" s="302" t="s">
        <v>28</v>
      </c>
      <c r="V1333" s="302">
        <v>1988</v>
      </c>
      <c r="W1333" s="302" t="s">
        <v>606</v>
      </c>
      <c r="X1333" s="302" t="s">
        <v>1383</v>
      </c>
      <c r="Y1333" s="302" t="s">
        <v>6942</v>
      </c>
      <c r="Z1333" s="302">
        <v>90</v>
      </c>
      <c r="AA1333" s="302">
        <v>2016</v>
      </c>
      <c r="AB1333" s="302">
        <v>0</v>
      </c>
      <c r="AC1333" s="302" t="s">
        <v>6943</v>
      </c>
      <c r="AD1333" s="302" t="s">
        <v>42</v>
      </c>
      <c r="AE1333" s="302"/>
      <c r="AF1333" s="302"/>
      <c r="AG1333" s="302" t="s">
        <v>6926</v>
      </c>
      <c r="AH1333" s="222"/>
      <c r="AI1333" s="229"/>
      <c r="AJ1333" s="72"/>
    </row>
    <row r="1334" spans="1:36" ht="31.5" customHeight="1">
      <c r="A1334" s="70" t="s">
        <v>2819</v>
      </c>
      <c r="B1334" s="74" t="s">
        <v>5</v>
      </c>
      <c r="C1334" s="74" t="s">
        <v>5</v>
      </c>
      <c r="D1334" s="75">
        <v>42153</v>
      </c>
      <c r="E1334" s="76">
        <v>0.8833333333333333</v>
      </c>
      <c r="F1334" s="75">
        <v>42153</v>
      </c>
      <c r="G1334" s="76">
        <v>0.8833333333333333</v>
      </c>
      <c r="H1334" s="76">
        <f>G1334-E1334</f>
        <v>0</v>
      </c>
      <c r="I1334" s="74">
        <v>7</v>
      </c>
      <c r="J1334" s="74" t="s">
        <v>150</v>
      </c>
      <c r="K1334" s="74" t="s">
        <v>8</v>
      </c>
      <c r="L1334" s="74" t="s">
        <v>29</v>
      </c>
      <c r="M1334" s="225" t="s">
        <v>6339</v>
      </c>
      <c r="N1334" s="226" t="s">
        <v>3</v>
      </c>
      <c r="O1334" s="225" t="s">
        <v>7</v>
      </c>
      <c r="P1334" s="225" t="s">
        <v>6340</v>
      </c>
      <c r="Q1334" s="225" t="s">
        <v>6341</v>
      </c>
      <c r="R1334" s="225"/>
      <c r="S1334" s="225">
        <v>1.3</v>
      </c>
      <c r="T1334" s="225">
        <f>R1334+S1334</f>
        <v>1.3</v>
      </c>
      <c r="U1334" s="302" t="s">
        <v>28</v>
      </c>
      <c r="V1334" s="302">
        <v>1990</v>
      </c>
      <c r="W1334" s="302" t="s">
        <v>587</v>
      </c>
      <c r="X1334" s="302" t="s">
        <v>1383</v>
      </c>
      <c r="Y1334" s="302">
        <v>40613</v>
      </c>
      <c r="Z1334" s="302">
        <v>0</v>
      </c>
      <c r="AA1334" s="302" t="s">
        <v>6342</v>
      </c>
      <c r="AB1334" s="302" t="s">
        <v>6343</v>
      </c>
      <c r="AC1334" s="302">
        <v>40613</v>
      </c>
      <c r="AD1334" s="302" t="s">
        <v>27</v>
      </c>
      <c r="AE1334" s="302"/>
      <c r="AF1334" s="302"/>
      <c r="AG1334" s="302"/>
      <c r="AH1334" s="222"/>
      <c r="AI1334" s="229"/>
      <c r="AJ1334" s="72"/>
    </row>
    <row r="1335" spans="1:36" ht="110.25" customHeight="1">
      <c r="A1335" s="68" t="s">
        <v>2819</v>
      </c>
      <c r="B1335" s="92" t="s">
        <v>21</v>
      </c>
      <c r="C1335" s="92" t="s">
        <v>3133</v>
      </c>
      <c r="D1335" s="88">
        <v>42154</v>
      </c>
      <c r="E1335" s="89">
        <v>0.15763888888888888</v>
      </c>
      <c r="F1335" s="88">
        <v>42154</v>
      </c>
      <c r="G1335" s="89">
        <v>0.33333333333333331</v>
      </c>
      <c r="H1335" s="89">
        <v>0.17569444444444446</v>
      </c>
      <c r="I1335" s="68">
        <v>3</v>
      </c>
      <c r="J1335" s="68"/>
      <c r="K1335" s="92"/>
      <c r="L1335" s="92" t="s">
        <v>4</v>
      </c>
      <c r="M1335" s="230" t="s">
        <v>3460</v>
      </c>
      <c r="N1335" s="221">
        <v>0.4</v>
      </c>
      <c r="O1335" s="221" t="s">
        <v>7</v>
      </c>
      <c r="P1335" s="230" t="s">
        <v>3460</v>
      </c>
      <c r="Q1335" s="221" t="s">
        <v>6723</v>
      </c>
      <c r="R1335" s="221">
        <v>0.87</v>
      </c>
      <c r="S1335" s="221">
        <v>0.42799999999999999</v>
      </c>
      <c r="T1335" s="221">
        <v>1.298</v>
      </c>
      <c r="U1335" s="293" t="s">
        <v>28</v>
      </c>
      <c r="V1335" s="273" t="s">
        <v>128</v>
      </c>
      <c r="W1335" s="293" t="s">
        <v>128</v>
      </c>
      <c r="X1335" s="293" t="s">
        <v>128</v>
      </c>
      <c r="Y1335" s="269">
        <v>2015</v>
      </c>
      <c r="Z1335" s="318" t="s">
        <v>128</v>
      </c>
      <c r="AA1335" s="269">
        <v>2016</v>
      </c>
      <c r="AB1335" s="293" t="s">
        <v>128</v>
      </c>
      <c r="AC1335" s="269">
        <v>2015</v>
      </c>
      <c r="AD1335" s="293" t="s">
        <v>17</v>
      </c>
      <c r="AE1335" s="293" t="s">
        <v>57</v>
      </c>
      <c r="AF1335" s="293"/>
      <c r="AG1335" s="318"/>
      <c r="AH1335" s="222"/>
      <c r="AI1335" s="229"/>
      <c r="AJ1335" s="72"/>
    </row>
    <row r="1336" spans="1:36" ht="157.5" customHeight="1">
      <c r="A1336" s="70" t="s">
        <v>7992</v>
      </c>
      <c r="B1336" s="74" t="s">
        <v>81</v>
      </c>
      <c r="C1336" s="74" t="s">
        <v>81</v>
      </c>
      <c r="D1336" s="75">
        <v>42246</v>
      </c>
      <c r="E1336" s="76">
        <v>0.68263888888888891</v>
      </c>
      <c r="F1336" s="75">
        <v>42246</v>
      </c>
      <c r="G1336" s="76">
        <v>0.82152777777777775</v>
      </c>
      <c r="H1336" s="76">
        <v>0.1388888888888889</v>
      </c>
      <c r="I1336" s="74">
        <v>5</v>
      </c>
      <c r="J1336" s="74" t="s">
        <v>143</v>
      </c>
      <c r="K1336" s="74" t="s">
        <v>14</v>
      </c>
      <c r="L1336" s="74" t="s">
        <v>4</v>
      </c>
      <c r="M1336" s="225" t="s">
        <v>10084</v>
      </c>
      <c r="N1336" s="226" t="s">
        <v>3</v>
      </c>
      <c r="O1336" s="225" t="s">
        <v>25</v>
      </c>
      <c r="P1336" s="225" t="s">
        <v>10085</v>
      </c>
      <c r="Q1336" s="225" t="s">
        <v>10086</v>
      </c>
      <c r="R1336" s="225">
        <v>3.7</v>
      </c>
      <c r="S1336" s="225"/>
      <c r="T1336" s="225">
        <v>3.7</v>
      </c>
      <c r="U1336" s="302" t="s">
        <v>33</v>
      </c>
      <c r="V1336" s="302">
        <v>2007</v>
      </c>
      <c r="W1336" s="302" t="s">
        <v>10023</v>
      </c>
      <c r="X1336" s="302" t="s">
        <v>10024</v>
      </c>
      <c r="Y1336" s="302" t="s">
        <v>10087</v>
      </c>
      <c r="Z1336" s="302">
        <v>1</v>
      </c>
      <c r="AA1336" s="302" t="s">
        <v>10088</v>
      </c>
      <c r="AB1336" s="302">
        <v>0</v>
      </c>
      <c r="AC1336" s="302">
        <v>42247</v>
      </c>
      <c r="AD1336" s="302" t="s">
        <v>22</v>
      </c>
      <c r="AE1336" s="302"/>
      <c r="AF1336" s="302"/>
      <c r="AG1336" s="302"/>
      <c r="AH1336" s="222"/>
      <c r="AI1336" s="229"/>
      <c r="AJ1336" s="72"/>
    </row>
    <row r="1337" spans="1:36" ht="78.75" customHeight="1">
      <c r="A1337" s="70" t="s">
        <v>2819</v>
      </c>
      <c r="B1337" s="74" t="s">
        <v>19</v>
      </c>
      <c r="C1337" s="74" t="s">
        <v>209</v>
      </c>
      <c r="D1337" s="75">
        <v>42154</v>
      </c>
      <c r="E1337" s="76">
        <v>0.56180555555555556</v>
      </c>
      <c r="F1337" s="75">
        <v>42154</v>
      </c>
      <c r="G1337" s="76">
        <v>0.5625</v>
      </c>
      <c r="H1337" s="76">
        <v>6.9444444444444198E-4</v>
      </c>
      <c r="I1337" s="74">
        <v>3</v>
      </c>
      <c r="J1337" s="74"/>
      <c r="K1337" s="74"/>
      <c r="L1337" s="74" t="s">
        <v>16</v>
      </c>
      <c r="M1337" s="225" t="s">
        <v>3430</v>
      </c>
      <c r="N1337" s="226">
        <v>35</v>
      </c>
      <c r="O1337" s="225" t="s">
        <v>7</v>
      </c>
      <c r="P1337" s="225" t="s">
        <v>3442</v>
      </c>
      <c r="Q1337" s="225" t="s">
        <v>3443</v>
      </c>
      <c r="R1337" s="225">
        <v>5</v>
      </c>
      <c r="S1337" s="225"/>
      <c r="T1337" s="225">
        <v>5</v>
      </c>
      <c r="U1337" s="302"/>
      <c r="V1337" s="302"/>
      <c r="W1337" s="302"/>
      <c r="X1337" s="302"/>
      <c r="Y1337" s="302"/>
      <c r="Z1337" s="302"/>
      <c r="AA1337" s="302"/>
      <c r="AB1337" s="302"/>
      <c r="AC1337" s="302"/>
      <c r="AD1337" s="302" t="s">
        <v>37</v>
      </c>
      <c r="AE1337" s="302"/>
      <c r="AF1337" s="302"/>
      <c r="AG1337" s="302"/>
      <c r="AH1337" s="222"/>
      <c r="AI1337" s="229"/>
      <c r="AJ1337" s="72"/>
    </row>
    <row r="1338" spans="1:36" ht="78.75" customHeight="1">
      <c r="A1338" s="70" t="s">
        <v>3570</v>
      </c>
      <c r="B1338" s="74" t="s">
        <v>10</v>
      </c>
      <c r="C1338" s="74" t="s">
        <v>10</v>
      </c>
      <c r="D1338" s="75">
        <v>42161</v>
      </c>
      <c r="E1338" s="76">
        <v>0.36527777777777781</v>
      </c>
      <c r="F1338" s="75">
        <v>42161</v>
      </c>
      <c r="G1338" s="76">
        <v>0.4145833333333333</v>
      </c>
      <c r="H1338" s="76">
        <v>4.9305555555555554E-2</v>
      </c>
      <c r="I1338" s="74">
        <v>23</v>
      </c>
      <c r="J1338" s="74" t="s">
        <v>3849</v>
      </c>
      <c r="K1338" s="74" t="s">
        <v>20</v>
      </c>
      <c r="L1338" s="74" t="s">
        <v>9</v>
      </c>
      <c r="M1338" s="225" t="s">
        <v>3850</v>
      </c>
      <c r="N1338" s="226" t="s">
        <v>3</v>
      </c>
      <c r="O1338" s="225" t="s">
        <v>7</v>
      </c>
      <c r="P1338" s="225" t="s">
        <v>3850</v>
      </c>
      <c r="Q1338" s="225" t="s">
        <v>901</v>
      </c>
      <c r="R1338" s="225">
        <v>10</v>
      </c>
      <c r="S1338" s="225"/>
      <c r="T1338" s="225">
        <v>10</v>
      </c>
      <c r="U1338" s="302" t="s">
        <v>28</v>
      </c>
      <c r="V1338" s="302">
        <v>1988</v>
      </c>
      <c r="W1338" s="302" t="s">
        <v>2193</v>
      </c>
      <c r="X1338" s="302" t="s">
        <v>1383</v>
      </c>
      <c r="Y1338" s="302" t="s">
        <v>6944</v>
      </c>
      <c r="Z1338" s="302">
        <v>65</v>
      </c>
      <c r="AA1338" s="302">
        <v>2015</v>
      </c>
      <c r="AB1338" s="302">
        <v>2</v>
      </c>
      <c r="AC1338" s="302" t="s">
        <v>6945</v>
      </c>
      <c r="AD1338" s="302" t="s">
        <v>42</v>
      </c>
      <c r="AE1338" s="302"/>
      <c r="AF1338" s="302"/>
      <c r="AG1338" s="302" t="s">
        <v>6926</v>
      </c>
      <c r="AH1338" s="222"/>
      <c r="AI1338" s="229"/>
      <c r="AJ1338" s="72"/>
    </row>
    <row r="1339" spans="1:36" ht="110.25" customHeight="1">
      <c r="A1339" s="70" t="s">
        <v>3570</v>
      </c>
      <c r="B1339" s="74" t="s">
        <v>10</v>
      </c>
      <c r="C1339" s="74" t="s">
        <v>10</v>
      </c>
      <c r="D1339" s="75">
        <v>42161</v>
      </c>
      <c r="E1339" s="76">
        <v>0.36805555555555558</v>
      </c>
      <c r="F1339" s="75">
        <v>42161</v>
      </c>
      <c r="G1339" s="76">
        <v>0.47361111111111115</v>
      </c>
      <c r="H1339" s="76">
        <v>0.10555555555555556</v>
      </c>
      <c r="I1339" s="74">
        <v>14</v>
      </c>
      <c r="J1339" s="74" t="s">
        <v>390</v>
      </c>
      <c r="K1339" s="74" t="s">
        <v>20</v>
      </c>
      <c r="L1339" s="74" t="s">
        <v>9</v>
      </c>
      <c r="M1339" s="225" t="s">
        <v>3853</v>
      </c>
      <c r="N1339" s="226">
        <v>35</v>
      </c>
      <c r="O1339" s="225" t="s">
        <v>7</v>
      </c>
      <c r="P1339" s="225" t="s">
        <v>3853</v>
      </c>
      <c r="Q1339" s="225" t="s">
        <v>901</v>
      </c>
      <c r="R1339" s="225">
        <v>9.6999999999999993</v>
      </c>
      <c r="S1339" s="225">
        <v>14</v>
      </c>
      <c r="T1339" s="225">
        <v>23.7</v>
      </c>
      <c r="U1339" s="302" t="s">
        <v>28</v>
      </c>
      <c r="V1339" s="302">
        <v>1984</v>
      </c>
      <c r="W1339" s="302" t="s">
        <v>2193</v>
      </c>
      <c r="X1339" s="302" t="s">
        <v>1383</v>
      </c>
      <c r="Y1339" s="302" t="s">
        <v>6948</v>
      </c>
      <c r="Z1339" s="302">
        <v>95</v>
      </c>
      <c r="AA1339" s="302">
        <v>2016</v>
      </c>
      <c r="AB1339" s="302">
        <v>0</v>
      </c>
      <c r="AC1339" s="302" t="s">
        <v>6949</v>
      </c>
      <c r="AD1339" s="302" t="s">
        <v>42</v>
      </c>
      <c r="AE1339" s="302"/>
      <c r="AF1339" s="302"/>
      <c r="AG1339" s="302" t="s">
        <v>6926</v>
      </c>
      <c r="AH1339" s="222"/>
      <c r="AI1339" s="229"/>
      <c r="AJ1339" s="72"/>
    </row>
    <row r="1340" spans="1:36" ht="63" customHeight="1">
      <c r="A1340" s="70" t="s">
        <v>3570</v>
      </c>
      <c r="B1340" s="74" t="s">
        <v>10</v>
      </c>
      <c r="C1340" s="74" t="s">
        <v>10</v>
      </c>
      <c r="D1340" s="75">
        <v>42161</v>
      </c>
      <c r="E1340" s="76">
        <v>0.36805555555555558</v>
      </c>
      <c r="F1340" s="75">
        <v>42161</v>
      </c>
      <c r="G1340" s="76">
        <v>0.36805555555555558</v>
      </c>
      <c r="H1340" s="76">
        <v>2.3148148148148146E-4</v>
      </c>
      <c r="I1340" s="74">
        <v>12</v>
      </c>
      <c r="J1340" s="74" t="s">
        <v>3851</v>
      </c>
      <c r="K1340" s="74" t="s">
        <v>8</v>
      </c>
      <c r="L1340" s="74" t="s">
        <v>9</v>
      </c>
      <c r="M1340" s="225" t="s">
        <v>3852</v>
      </c>
      <c r="N1340" s="226" t="s">
        <v>3</v>
      </c>
      <c r="O1340" s="225" t="s">
        <v>7</v>
      </c>
      <c r="P1340" s="225" t="s">
        <v>3852</v>
      </c>
      <c r="Q1340" s="225" t="s">
        <v>901</v>
      </c>
      <c r="R1340" s="225">
        <v>3</v>
      </c>
      <c r="S1340" s="225">
        <v>1</v>
      </c>
      <c r="T1340" s="225">
        <v>4</v>
      </c>
      <c r="U1340" s="302" t="s">
        <v>28</v>
      </c>
      <c r="V1340" s="302">
        <v>1996</v>
      </c>
      <c r="W1340" s="302" t="s">
        <v>2193</v>
      </c>
      <c r="X1340" s="302" t="s">
        <v>1383</v>
      </c>
      <c r="Y1340" s="302" t="s">
        <v>6946</v>
      </c>
      <c r="Z1340" s="302">
        <v>95</v>
      </c>
      <c r="AA1340" s="302">
        <v>2016</v>
      </c>
      <c r="AB1340" s="302">
        <v>0</v>
      </c>
      <c r="AC1340" s="302" t="s">
        <v>6947</v>
      </c>
      <c r="AD1340" s="302" t="s">
        <v>42</v>
      </c>
      <c r="AE1340" s="302"/>
      <c r="AF1340" s="302"/>
      <c r="AG1340" s="302" t="s">
        <v>6926</v>
      </c>
      <c r="AH1340" s="222"/>
      <c r="AI1340" s="229"/>
      <c r="AJ1340" s="72"/>
    </row>
    <row r="1341" spans="1:36" ht="94.5" customHeight="1">
      <c r="A1341" s="70" t="s">
        <v>3570</v>
      </c>
      <c r="B1341" s="74" t="s">
        <v>10</v>
      </c>
      <c r="C1341" s="74" t="s">
        <v>10</v>
      </c>
      <c r="D1341" s="75">
        <v>42161</v>
      </c>
      <c r="E1341" s="76">
        <v>0.37361111111111112</v>
      </c>
      <c r="F1341" s="75">
        <v>42161</v>
      </c>
      <c r="G1341" s="76">
        <v>0.37361111111111112</v>
      </c>
      <c r="H1341" s="76">
        <v>2.3148148148148146E-4</v>
      </c>
      <c r="I1341" s="74">
        <v>58</v>
      </c>
      <c r="J1341" s="74" t="s">
        <v>390</v>
      </c>
      <c r="K1341" s="74" t="s">
        <v>8</v>
      </c>
      <c r="L1341" s="74" t="s">
        <v>9</v>
      </c>
      <c r="M1341" s="225" t="s">
        <v>3854</v>
      </c>
      <c r="N1341" s="226">
        <v>35</v>
      </c>
      <c r="O1341" s="225" t="s">
        <v>7</v>
      </c>
      <c r="P1341" s="225" t="s">
        <v>3854</v>
      </c>
      <c r="Q1341" s="225" t="s">
        <v>901</v>
      </c>
      <c r="R1341" s="225">
        <v>11</v>
      </c>
      <c r="S1341" s="225">
        <v>3</v>
      </c>
      <c r="T1341" s="225">
        <v>14</v>
      </c>
      <c r="U1341" s="302" t="s">
        <v>28</v>
      </c>
      <c r="V1341" s="302">
        <v>1983</v>
      </c>
      <c r="W1341" s="302" t="s">
        <v>606</v>
      </c>
      <c r="X1341" s="302" t="s">
        <v>1383</v>
      </c>
      <c r="Y1341" s="302" t="s">
        <v>6950</v>
      </c>
      <c r="Z1341" s="302">
        <v>100</v>
      </c>
      <c r="AA1341" s="302">
        <v>2016</v>
      </c>
      <c r="AB1341" s="302">
        <v>1</v>
      </c>
      <c r="AC1341" s="302" t="s">
        <v>6951</v>
      </c>
      <c r="AD1341" s="302" t="s">
        <v>42</v>
      </c>
      <c r="AE1341" s="302"/>
      <c r="AF1341" s="302"/>
      <c r="AG1341" s="302" t="s">
        <v>6926</v>
      </c>
      <c r="AH1341" s="222"/>
      <c r="AI1341" s="229"/>
      <c r="AJ1341" s="72"/>
    </row>
    <row r="1342" spans="1:36" ht="63" customHeight="1">
      <c r="A1342" s="70" t="s">
        <v>3570</v>
      </c>
      <c r="B1342" s="74" t="s">
        <v>10</v>
      </c>
      <c r="C1342" s="74" t="s">
        <v>10</v>
      </c>
      <c r="D1342" s="75">
        <v>42161</v>
      </c>
      <c r="E1342" s="76">
        <v>0.37638888888888888</v>
      </c>
      <c r="F1342" s="75">
        <v>42161</v>
      </c>
      <c r="G1342" s="76">
        <v>0.37638888888888888</v>
      </c>
      <c r="H1342" s="76">
        <v>2.3148148148148146E-4</v>
      </c>
      <c r="I1342" s="74">
        <v>16</v>
      </c>
      <c r="J1342" s="74" t="s">
        <v>3849</v>
      </c>
      <c r="K1342" s="74" t="s">
        <v>8</v>
      </c>
      <c r="L1342" s="74" t="s">
        <v>9</v>
      </c>
      <c r="M1342" s="225" t="s">
        <v>3855</v>
      </c>
      <c r="N1342" s="226" t="s">
        <v>3</v>
      </c>
      <c r="O1342" s="225" t="s">
        <v>7</v>
      </c>
      <c r="P1342" s="225" t="s">
        <v>3855</v>
      </c>
      <c r="Q1342" s="225" t="s">
        <v>901</v>
      </c>
      <c r="R1342" s="225">
        <v>6</v>
      </c>
      <c r="S1342" s="225">
        <v>1</v>
      </c>
      <c r="T1342" s="225">
        <v>7</v>
      </c>
      <c r="U1342" s="302" t="s">
        <v>28</v>
      </c>
      <c r="V1342" s="302">
        <v>1981</v>
      </c>
      <c r="W1342" s="302" t="s">
        <v>2193</v>
      </c>
      <c r="X1342" s="302" t="s">
        <v>1383</v>
      </c>
      <c r="Y1342" s="302" t="s">
        <v>6952</v>
      </c>
      <c r="Z1342" s="302">
        <v>90</v>
      </c>
      <c r="AA1342" s="302">
        <v>2016</v>
      </c>
      <c r="AB1342" s="302">
        <v>0</v>
      </c>
      <c r="AC1342" s="302" t="s">
        <v>6953</v>
      </c>
      <c r="AD1342" s="302" t="s">
        <v>42</v>
      </c>
      <c r="AE1342" s="302"/>
      <c r="AF1342" s="302"/>
      <c r="AG1342" s="302" t="s">
        <v>6926</v>
      </c>
      <c r="AH1342" s="222"/>
      <c r="AI1342" s="229"/>
      <c r="AJ1342" s="72"/>
    </row>
    <row r="1343" spans="1:36" ht="189" customHeight="1">
      <c r="A1343" s="70" t="s">
        <v>2819</v>
      </c>
      <c r="B1343" s="74" t="s">
        <v>19</v>
      </c>
      <c r="C1343" s="74" t="s">
        <v>209</v>
      </c>
      <c r="D1343" s="75">
        <v>42154</v>
      </c>
      <c r="E1343" s="76">
        <v>0.67638888888888893</v>
      </c>
      <c r="F1343" s="75">
        <v>42154</v>
      </c>
      <c r="G1343" s="76">
        <v>0.67708333333333337</v>
      </c>
      <c r="H1343" s="76">
        <v>6.9444444444444198E-4</v>
      </c>
      <c r="I1343" s="74">
        <v>9</v>
      </c>
      <c r="J1343" s="74"/>
      <c r="K1343" s="74"/>
      <c r="L1343" s="74" t="s">
        <v>16</v>
      </c>
      <c r="M1343" s="225" t="s">
        <v>3444</v>
      </c>
      <c r="N1343" s="226" t="s">
        <v>3</v>
      </c>
      <c r="O1343" s="225" t="s">
        <v>7</v>
      </c>
      <c r="P1343" s="225" t="s">
        <v>3445</v>
      </c>
      <c r="Q1343" s="225" t="s">
        <v>3446</v>
      </c>
      <c r="R1343" s="225">
        <v>4</v>
      </c>
      <c r="S1343" s="225">
        <v>2</v>
      </c>
      <c r="T1343" s="225">
        <v>6</v>
      </c>
      <c r="U1343" s="302"/>
      <c r="V1343" s="302"/>
      <c r="W1343" s="302"/>
      <c r="X1343" s="302"/>
      <c r="Y1343" s="302"/>
      <c r="Z1343" s="302"/>
      <c r="AA1343" s="302"/>
      <c r="AB1343" s="302"/>
      <c r="AC1343" s="302"/>
      <c r="AD1343" s="302" t="s">
        <v>37</v>
      </c>
      <c r="AE1343" s="302"/>
      <c r="AF1343" s="302"/>
      <c r="AG1343" s="302"/>
      <c r="AH1343" s="222"/>
      <c r="AI1343" s="229"/>
      <c r="AJ1343" s="72"/>
    </row>
    <row r="1344" spans="1:36" ht="78.75" customHeight="1">
      <c r="A1344" s="70" t="s">
        <v>3570</v>
      </c>
      <c r="B1344" s="74" t="s">
        <v>10</v>
      </c>
      <c r="C1344" s="74" t="s">
        <v>10</v>
      </c>
      <c r="D1344" s="75">
        <v>42161</v>
      </c>
      <c r="E1344" s="76">
        <v>0.37916666666666665</v>
      </c>
      <c r="F1344" s="75">
        <v>42161</v>
      </c>
      <c r="G1344" s="76">
        <v>0.44374999999999998</v>
      </c>
      <c r="H1344" s="76">
        <v>6.4814814814814811E-2</v>
      </c>
      <c r="I1344" s="74">
        <v>6</v>
      </c>
      <c r="J1344" s="74" t="s">
        <v>3856</v>
      </c>
      <c r="K1344" s="74" t="s">
        <v>14</v>
      </c>
      <c r="L1344" s="74" t="s">
        <v>9</v>
      </c>
      <c r="M1344" s="225" t="s">
        <v>3857</v>
      </c>
      <c r="N1344" s="226" t="s">
        <v>3</v>
      </c>
      <c r="O1344" s="225" t="s">
        <v>7</v>
      </c>
      <c r="P1344" s="225" t="s">
        <v>3857</v>
      </c>
      <c r="Q1344" s="225" t="s">
        <v>3858</v>
      </c>
      <c r="R1344" s="225">
        <v>3</v>
      </c>
      <c r="S1344" s="225"/>
      <c r="T1344" s="225">
        <v>3</v>
      </c>
      <c r="U1344" s="302" t="s">
        <v>28</v>
      </c>
      <c r="V1344" s="302">
        <v>1987</v>
      </c>
      <c r="W1344" s="302" t="s">
        <v>2193</v>
      </c>
      <c r="X1344" s="302" t="s">
        <v>1383</v>
      </c>
      <c r="Y1344" s="302" t="s">
        <v>6954</v>
      </c>
      <c r="Z1344" s="302">
        <v>90</v>
      </c>
      <c r="AA1344" s="302">
        <v>2017</v>
      </c>
      <c r="AB1344" s="302">
        <v>0</v>
      </c>
      <c r="AC1344" s="302" t="s">
        <v>6955</v>
      </c>
      <c r="AD1344" s="302" t="s">
        <v>42</v>
      </c>
      <c r="AE1344" s="302"/>
      <c r="AF1344" s="302"/>
      <c r="AG1344" s="302" t="s">
        <v>6956</v>
      </c>
      <c r="AH1344" s="222"/>
      <c r="AI1344" s="229"/>
      <c r="AJ1344" s="72"/>
    </row>
    <row r="1345" spans="1:36" ht="110.25" customHeight="1">
      <c r="A1345" s="70" t="s">
        <v>2819</v>
      </c>
      <c r="B1345" s="74" t="s">
        <v>19</v>
      </c>
      <c r="C1345" s="74" t="s">
        <v>2781</v>
      </c>
      <c r="D1345" s="75">
        <v>42154</v>
      </c>
      <c r="E1345" s="76">
        <v>0.70486111111111116</v>
      </c>
      <c r="F1345" s="75">
        <v>42154</v>
      </c>
      <c r="G1345" s="76">
        <v>0.7055555555555556</v>
      </c>
      <c r="H1345" s="76">
        <v>6.9444444444444198E-4</v>
      </c>
      <c r="I1345" s="74">
        <v>7</v>
      </c>
      <c r="J1345" s="74"/>
      <c r="K1345" s="74"/>
      <c r="L1345" s="74" t="s">
        <v>16</v>
      </c>
      <c r="M1345" s="225" t="s">
        <v>2820</v>
      </c>
      <c r="N1345" s="226">
        <v>110</v>
      </c>
      <c r="O1345" s="225" t="s">
        <v>7</v>
      </c>
      <c r="P1345" s="225" t="s">
        <v>3447</v>
      </c>
      <c r="Q1345" s="225" t="s">
        <v>3448</v>
      </c>
      <c r="R1345" s="225">
        <v>4</v>
      </c>
      <c r="S1345" s="225"/>
      <c r="T1345" s="225">
        <v>4</v>
      </c>
      <c r="U1345" s="302"/>
      <c r="V1345" s="302"/>
      <c r="W1345" s="302"/>
      <c r="X1345" s="302"/>
      <c r="Y1345" s="302"/>
      <c r="Z1345" s="302"/>
      <c r="AA1345" s="302"/>
      <c r="AB1345" s="302"/>
      <c r="AC1345" s="302"/>
      <c r="AD1345" s="302" t="s">
        <v>37</v>
      </c>
      <c r="AE1345" s="302"/>
      <c r="AF1345" s="302"/>
      <c r="AG1345" s="302"/>
      <c r="AH1345" s="222"/>
      <c r="AI1345" s="229"/>
      <c r="AJ1345" s="72"/>
    </row>
    <row r="1346" spans="1:36" ht="31.5" customHeight="1">
      <c r="A1346" s="70" t="s">
        <v>2819</v>
      </c>
      <c r="B1346" s="74" t="s">
        <v>19</v>
      </c>
      <c r="C1346" s="74" t="s">
        <v>209</v>
      </c>
      <c r="D1346" s="75">
        <v>42154</v>
      </c>
      <c r="E1346" s="76">
        <v>0.72013888888888899</v>
      </c>
      <c r="F1346" s="75">
        <v>42154</v>
      </c>
      <c r="G1346" s="76">
        <v>0.72083333333333333</v>
      </c>
      <c r="H1346" s="76">
        <v>6.9444444444433095E-4</v>
      </c>
      <c r="I1346" s="74">
        <v>24</v>
      </c>
      <c r="J1346" s="74" t="s">
        <v>3449</v>
      </c>
      <c r="K1346" s="74" t="s">
        <v>8</v>
      </c>
      <c r="L1346" s="74" t="s">
        <v>16</v>
      </c>
      <c r="M1346" s="225" t="s">
        <v>3450</v>
      </c>
      <c r="N1346" s="226">
        <v>110</v>
      </c>
      <c r="O1346" s="225" t="s">
        <v>7</v>
      </c>
      <c r="P1346" s="225" t="s">
        <v>3451</v>
      </c>
      <c r="Q1346" s="225" t="s">
        <v>3452</v>
      </c>
      <c r="R1346" s="225">
        <v>6</v>
      </c>
      <c r="S1346" s="225">
        <v>10</v>
      </c>
      <c r="T1346" s="225">
        <v>16</v>
      </c>
      <c r="U1346" s="302"/>
      <c r="V1346" s="302"/>
      <c r="W1346" s="302"/>
      <c r="X1346" s="302"/>
      <c r="Y1346" s="302"/>
      <c r="Z1346" s="302"/>
      <c r="AA1346" s="302"/>
      <c r="AB1346" s="302"/>
      <c r="AC1346" s="302"/>
      <c r="AD1346" s="302" t="s">
        <v>37</v>
      </c>
      <c r="AE1346" s="302"/>
      <c r="AF1346" s="302"/>
      <c r="AG1346" s="302"/>
      <c r="AH1346" s="222"/>
      <c r="AI1346" s="229"/>
      <c r="AJ1346" s="72"/>
    </row>
    <row r="1347" spans="1:36" ht="63" customHeight="1">
      <c r="A1347" s="70" t="s">
        <v>3570</v>
      </c>
      <c r="B1347" s="74" t="s">
        <v>10</v>
      </c>
      <c r="C1347" s="74" t="s">
        <v>10</v>
      </c>
      <c r="D1347" s="75">
        <v>42161</v>
      </c>
      <c r="E1347" s="76">
        <v>0.38124999999999998</v>
      </c>
      <c r="F1347" s="75">
        <v>42161</v>
      </c>
      <c r="G1347" s="76">
        <v>0.38124999999999998</v>
      </c>
      <c r="H1347" s="76">
        <v>2.3148148148148146E-4</v>
      </c>
      <c r="I1347" s="74">
        <v>3</v>
      </c>
      <c r="J1347" s="74" t="s">
        <v>3859</v>
      </c>
      <c r="K1347" s="74" t="s">
        <v>8</v>
      </c>
      <c r="L1347" s="74" t="s">
        <v>9</v>
      </c>
      <c r="M1347" s="225" t="s">
        <v>3860</v>
      </c>
      <c r="N1347" s="226" t="s">
        <v>3</v>
      </c>
      <c r="O1347" s="225" t="s">
        <v>7</v>
      </c>
      <c r="P1347" s="225" t="s">
        <v>3860</v>
      </c>
      <c r="Q1347" s="225" t="s">
        <v>901</v>
      </c>
      <c r="R1347" s="225">
        <v>2</v>
      </c>
      <c r="S1347" s="225"/>
      <c r="T1347" s="225">
        <v>2</v>
      </c>
      <c r="U1347" s="302" t="s">
        <v>28</v>
      </c>
      <c r="V1347" s="302">
        <v>1982</v>
      </c>
      <c r="W1347" s="302" t="s">
        <v>2193</v>
      </c>
      <c r="X1347" s="302" t="s">
        <v>1383</v>
      </c>
      <c r="Y1347" s="302" t="s">
        <v>6957</v>
      </c>
      <c r="Z1347" s="302">
        <v>80</v>
      </c>
      <c r="AA1347" s="302">
        <v>2015</v>
      </c>
      <c r="AB1347" s="302">
        <v>0</v>
      </c>
      <c r="AC1347" s="302" t="s">
        <v>6958</v>
      </c>
      <c r="AD1347" s="302" t="s">
        <v>42</v>
      </c>
      <c r="AE1347" s="302"/>
      <c r="AF1347" s="302"/>
      <c r="AG1347" s="302" t="s">
        <v>6926</v>
      </c>
      <c r="AH1347" s="222"/>
      <c r="AI1347" s="229"/>
      <c r="AJ1347" s="72"/>
    </row>
    <row r="1348" spans="1:36" ht="63" customHeight="1">
      <c r="A1348" s="70" t="s">
        <v>3570</v>
      </c>
      <c r="B1348" s="74" t="s">
        <v>10</v>
      </c>
      <c r="C1348" s="74" t="s">
        <v>10</v>
      </c>
      <c r="D1348" s="75">
        <v>42161</v>
      </c>
      <c r="E1348" s="76">
        <v>0.3833333333333333</v>
      </c>
      <c r="F1348" s="75">
        <v>42161</v>
      </c>
      <c r="G1348" s="76">
        <v>0.3833333333333333</v>
      </c>
      <c r="H1348" s="76">
        <v>2.3148148148148146E-4</v>
      </c>
      <c r="I1348" s="74">
        <v>3</v>
      </c>
      <c r="J1348" s="74" t="s">
        <v>3856</v>
      </c>
      <c r="K1348" s="74" t="s">
        <v>8</v>
      </c>
      <c r="L1348" s="74" t="s">
        <v>9</v>
      </c>
      <c r="M1348" s="225" t="s">
        <v>3861</v>
      </c>
      <c r="N1348" s="226" t="s">
        <v>3</v>
      </c>
      <c r="O1348" s="225" t="s">
        <v>7</v>
      </c>
      <c r="P1348" s="225" t="s">
        <v>3861</v>
      </c>
      <c r="Q1348" s="225" t="s">
        <v>901</v>
      </c>
      <c r="R1348" s="225">
        <v>1</v>
      </c>
      <c r="S1348" s="225"/>
      <c r="T1348" s="225">
        <v>1</v>
      </c>
      <c r="U1348" s="302" t="s">
        <v>28</v>
      </c>
      <c r="V1348" s="302">
        <v>1994</v>
      </c>
      <c r="W1348" s="302" t="s">
        <v>2193</v>
      </c>
      <c r="X1348" s="302" t="s">
        <v>1383</v>
      </c>
      <c r="Y1348" s="302" t="s">
        <v>6959</v>
      </c>
      <c r="Z1348" s="302">
        <v>90</v>
      </c>
      <c r="AA1348" s="302">
        <v>2016</v>
      </c>
      <c r="AB1348" s="302">
        <v>1</v>
      </c>
      <c r="AC1348" s="302" t="s">
        <v>6960</v>
      </c>
      <c r="AD1348" s="302" t="s">
        <v>42</v>
      </c>
      <c r="AE1348" s="302"/>
      <c r="AF1348" s="302"/>
      <c r="AG1348" s="302" t="s">
        <v>6926</v>
      </c>
      <c r="AH1348" s="222"/>
      <c r="AI1348" s="229"/>
      <c r="AJ1348" s="72"/>
    </row>
    <row r="1349" spans="1:36" ht="31.5" customHeight="1">
      <c r="A1349" s="70" t="s">
        <v>2819</v>
      </c>
      <c r="B1349" s="74" t="s">
        <v>19</v>
      </c>
      <c r="C1349" s="74" t="s">
        <v>209</v>
      </c>
      <c r="D1349" s="75">
        <v>42154</v>
      </c>
      <c r="E1349" s="76">
        <v>0.7729166666666667</v>
      </c>
      <c r="F1349" s="75">
        <v>42154</v>
      </c>
      <c r="G1349" s="76">
        <v>0.78611111111111109</v>
      </c>
      <c r="H1349" s="76">
        <v>1.3194444444444398E-2</v>
      </c>
      <c r="I1349" s="74">
        <v>2</v>
      </c>
      <c r="J1349" s="74"/>
      <c r="K1349" s="74"/>
      <c r="L1349" s="74" t="s">
        <v>16</v>
      </c>
      <c r="M1349" s="225" t="s">
        <v>3453</v>
      </c>
      <c r="N1349" s="226">
        <v>35</v>
      </c>
      <c r="O1349" s="225" t="s">
        <v>7</v>
      </c>
      <c r="P1349" s="225" t="s">
        <v>3454</v>
      </c>
      <c r="Q1349" s="225" t="s">
        <v>3455</v>
      </c>
      <c r="R1349" s="225">
        <v>1</v>
      </c>
      <c r="S1349" s="225"/>
      <c r="T1349" s="225">
        <v>1</v>
      </c>
      <c r="U1349" s="302"/>
      <c r="V1349" s="302"/>
      <c r="W1349" s="302"/>
      <c r="X1349" s="302"/>
      <c r="Y1349" s="302"/>
      <c r="Z1349" s="302"/>
      <c r="AA1349" s="302"/>
      <c r="AB1349" s="302"/>
      <c r="AC1349" s="302"/>
      <c r="AD1349" s="302" t="s">
        <v>37</v>
      </c>
      <c r="AE1349" s="302"/>
      <c r="AF1349" s="302"/>
      <c r="AG1349" s="302"/>
      <c r="AH1349" s="222"/>
      <c r="AI1349" s="229"/>
      <c r="AJ1349" s="72"/>
    </row>
    <row r="1350" spans="1:36" ht="47.25" customHeight="1">
      <c r="A1350" s="70" t="s">
        <v>3570</v>
      </c>
      <c r="B1350" s="74" t="s">
        <v>10</v>
      </c>
      <c r="C1350" s="74" t="s">
        <v>10</v>
      </c>
      <c r="D1350" s="75">
        <v>42161</v>
      </c>
      <c r="E1350" s="76">
        <v>0.38541666666666669</v>
      </c>
      <c r="F1350" s="75">
        <v>42161</v>
      </c>
      <c r="G1350" s="76">
        <v>0.38541666666666669</v>
      </c>
      <c r="H1350" s="76">
        <v>2.3148148148148146E-4</v>
      </c>
      <c r="I1350" s="74">
        <v>11</v>
      </c>
      <c r="J1350" s="74" t="s">
        <v>3856</v>
      </c>
      <c r="K1350" s="74" t="s">
        <v>8</v>
      </c>
      <c r="L1350" s="74" t="s">
        <v>9</v>
      </c>
      <c r="M1350" s="225" t="s">
        <v>3862</v>
      </c>
      <c r="N1350" s="226" t="s">
        <v>3</v>
      </c>
      <c r="O1350" s="225" t="s">
        <v>7</v>
      </c>
      <c r="P1350" s="225" t="s">
        <v>3862</v>
      </c>
      <c r="Q1350" s="225" t="s">
        <v>901</v>
      </c>
      <c r="R1350" s="225">
        <v>3</v>
      </c>
      <c r="S1350" s="225">
        <v>1</v>
      </c>
      <c r="T1350" s="225">
        <v>4</v>
      </c>
      <c r="U1350" s="302" t="s">
        <v>28</v>
      </c>
      <c r="V1350" s="302">
        <v>1981</v>
      </c>
      <c r="W1350" s="302" t="s">
        <v>2193</v>
      </c>
      <c r="X1350" s="302" t="s">
        <v>1383</v>
      </c>
      <c r="Y1350" s="302" t="s">
        <v>6961</v>
      </c>
      <c r="Z1350" s="302">
        <v>90</v>
      </c>
      <c r="AA1350" s="302">
        <v>2016</v>
      </c>
      <c r="AB1350" s="302">
        <v>0</v>
      </c>
      <c r="AC1350" s="302" t="s">
        <v>6962</v>
      </c>
      <c r="AD1350" s="302" t="s">
        <v>42</v>
      </c>
      <c r="AE1350" s="302"/>
      <c r="AF1350" s="302"/>
      <c r="AG1350" s="302" t="s">
        <v>6926</v>
      </c>
      <c r="AH1350" s="222"/>
      <c r="AI1350" s="229"/>
      <c r="AJ1350" s="72"/>
    </row>
    <row r="1351" spans="1:36" ht="47.25" customHeight="1">
      <c r="A1351" s="70" t="s">
        <v>2819</v>
      </c>
      <c r="B1351" s="74" t="s">
        <v>19</v>
      </c>
      <c r="C1351" s="74" t="s">
        <v>209</v>
      </c>
      <c r="D1351" s="75">
        <v>42154</v>
      </c>
      <c r="E1351" s="76">
        <v>0.82291666666666663</v>
      </c>
      <c r="F1351" s="75">
        <v>42154</v>
      </c>
      <c r="G1351" s="76">
        <v>0.82361111111111107</v>
      </c>
      <c r="H1351" s="76">
        <v>6.9444444444444198E-4</v>
      </c>
      <c r="I1351" s="74">
        <v>46</v>
      </c>
      <c r="J1351" s="74"/>
      <c r="K1351" s="74"/>
      <c r="L1351" s="74" t="s">
        <v>16</v>
      </c>
      <c r="M1351" s="225" t="s">
        <v>2716</v>
      </c>
      <c r="N1351" s="226">
        <v>35</v>
      </c>
      <c r="O1351" s="225" t="s">
        <v>7</v>
      </c>
      <c r="P1351" s="225" t="s">
        <v>3458</v>
      </c>
      <c r="Q1351" s="225" t="s">
        <v>3459</v>
      </c>
      <c r="R1351" s="225">
        <v>41</v>
      </c>
      <c r="S1351" s="225">
        <v>7</v>
      </c>
      <c r="T1351" s="225">
        <v>48</v>
      </c>
      <c r="U1351" s="302"/>
      <c r="V1351" s="302"/>
      <c r="W1351" s="302"/>
      <c r="X1351" s="302"/>
      <c r="Y1351" s="302"/>
      <c r="Z1351" s="302"/>
      <c r="AA1351" s="302"/>
      <c r="AB1351" s="302"/>
      <c r="AC1351" s="302"/>
      <c r="AD1351" s="302" t="s">
        <v>37</v>
      </c>
      <c r="AE1351" s="302"/>
      <c r="AF1351" s="302"/>
      <c r="AG1351" s="302"/>
      <c r="AH1351" s="222"/>
      <c r="AI1351" s="229"/>
      <c r="AJ1351" s="72"/>
    </row>
    <row r="1352" spans="1:36" ht="47.25" customHeight="1">
      <c r="A1352" s="70" t="s">
        <v>2819</v>
      </c>
      <c r="B1352" s="74" t="s">
        <v>19</v>
      </c>
      <c r="C1352" s="74" t="s">
        <v>2781</v>
      </c>
      <c r="D1352" s="75">
        <v>42154</v>
      </c>
      <c r="E1352" s="76">
        <v>0.8354166666666667</v>
      </c>
      <c r="F1352" s="75">
        <v>42154</v>
      </c>
      <c r="G1352" s="76">
        <v>0.83611111111111114</v>
      </c>
      <c r="H1352" s="76">
        <v>6.9444444444444198E-4</v>
      </c>
      <c r="I1352" s="74">
        <v>36</v>
      </c>
      <c r="J1352" s="74"/>
      <c r="K1352" s="74"/>
      <c r="L1352" s="74" t="s">
        <v>16</v>
      </c>
      <c r="M1352" s="225" t="s">
        <v>2783</v>
      </c>
      <c r="N1352" s="226">
        <v>110</v>
      </c>
      <c r="O1352" s="225" t="s">
        <v>7</v>
      </c>
      <c r="P1352" s="225" t="s">
        <v>3456</v>
      </c>
      <c r="Q1352" s="225" t="s">
        <v>3457</v>
      </c>
      <c r="R1352" s="225">
        <v>8</v>
      </c>
      <c r="S1352" s="225">
        <v>4</v>
      </c>
      <c r="T1352" s="225">
        <v>12</v>
      </c>
      <c r="U1352" s="302"/>
      <c r="V1352" s="302"/>
      <c r="W1352" s="302"/>
      <c r="X1352" s="302"/>
      <c r="Y1352" s="302"/>
      <c r="Z1352" s="302"/>
      <c r="AA1352" s="302"/>
      <c r="AB1352" s="302"/>
      <c r="AC1352" s="302"/>
      <c r="AD1352" s="302" t="s">
        <v>37</v>
      </c>
      <c r="AE1352" s="302"/>
      <c r="AF1352" s="302"/>
      <c r="AG1352" s="302"/>
      <c r="AH1352" s="222"/>
      <c r="AI1352" s="229"/>
      <c r="AJ1352" s="72"/>
    </row>
    <row r="1353" spans="1:36" ht="31.5" customHeight="1">
      <c r="A1353" s="70" t="s">
        <v>3570</v>
      </c>
      <c r="B1353" s="74" t="s">
        <v>10</v>
      </c>
      <c r="C1353" s="74" t="s">
        <v>10</v>
      </c>
      <c r="D1353" s="75">
        <v>42161</v>
      </c>
      <c r="E1353" s="76">
        <v>0.38819444444444445</v>
      </c>
      <c r="F1353" s="75">
        <v>42161</v>
      </c>
      <c r="G1353" s="76">
        <v>0.38819444444444445</v>
      </c>
      <c r="H1353" s="76">
        <v>2.3148148148148146E-4</v>
      </c>
      <c r="I1353" s="74">
        <v>20</v>
      </c>
      <c r="J1353" s="74" t="s">
        <v>3856</v>
      </c>
      <c r="K1353" s="74" t="s">
        <v>8</v>
      </c>
      <c r="L1353" s="74" t="s">
        <v>9</v>
      </c>
      <c r="M1353" s="225" t="s">
        <v>3863</v>
      </c>
      <c r="N1353" s="226" t="s">
        <v>3</v>
      </c>
      <c r="O1353" s="225" t="s">
        <v>7</v>
      </c>
      <c r="P1353" s="225" t="s">
        <v>3863</v>
      </c>
      <c r="Q1353" s="225" t="s">
        <v>901</v>
      </c>
      <c r="R1353" s="225">
        <v>8</v>
      </c>
      <c r="S1353" s="225">
        <v>2</v>
      </c>
      <c r="T1353" s="225">
        <v>10</v>
      </c>
      <c r="U1353" s="302" t="s">
        <v>28</v>
      </c>
      <c r="V1353" s="302">
        <v>1988</v>
      </c>
      <c r="W1353" s="302" t="s">
        <v>2193</v>
      </c>
      <c r="X1353" s="302" t="s">
        <v>1383</v>
      </c>
      <c r="Y1353" s="302" t="s">
        <v>6963</v>
      </c>
      <c r="Z1353" s="302">
        <v>0.75</v>
      </c>
      <c r="AA1353" s="302" t="s">
        <v>6964</v>
      </c>
      <c r="AB1353" s="302">
        <v>1</v>
      </c>
      <c r="AC1353" s="302">
        <v>42051</v>
      </c>
      <c r="AD1353" s="302" t="s">
        <v>42</v>
      </c>
      <c r="AE1353" s="302"/>
      <c r="AF1353" s="302"/>
      <c r="AG1353" s="302" t="s">
        <v>6926</v>
      </c>
      <c r="AH1353" s="222"/>
      <c r="AI1353" s="229"/>
      <c r="AJ1353" s="72"/>
    </row>
    <row r="1354" spans="1:36" ht="126" customHeight="1">
      <c r="A1354" s="70" t="s">
        <v>3570</v>
      </c>
      <c r="B1354" s="74" t="s">
        <v>10</v>
      </c>
      <c r="C1354" s="74" t="s">
        <v>10</v>
      </c>
      <c r="D1354" s="75">
        <v>42161</v>
      </c>
      <c r="E1354" s="76">
        <v>0.3888888888888889</v>
      </c>
      <c r="F1354" s="75">
        <v>42161</v>
      </c>
      <c r="G1354" s="76">
        <v>0.3888888888888889</v>
      </c>
      <c r="H1354" s="76">
        <v>0</v>
      </c>
      <c r="I1354" s="74">
        <v>12</v>
      </c>
      <c r="J1354" s="74" t="s">
        <v>180</v>
      </c>
      <c r="K1354" s="74" t="s">
        <v>8</v>
      </c>
      <c r="L1354" s="74" t="s">
        <v>9</v>
      </c>
      <c r="M1354" s="225" t="s">
        <v>3864</v>
      </c>
      <c r="N1354" s="226" t="s">
        <v>3</v>
      </c>
      <c r="O1354" s="225" t="s">
        <v>7</v>
      </c>
      <c r="P1354" s="225" t="s">
        <v>3864</v>
      </c>
      <c r="Q1354" s="225" t="s">
        <v>901</v>
      </c>
      <c r="R1354" s="225">
        <v>1.2</v>
      </c>
      <c r="S1354" s="225">
        <v>1</v>
      </c>
      <c r="T1354" s="225">
        <v>2.2000000000000002</v>
      </c>
      <c r="U1354" s="302" t="s">
        <v>28</v>
      </c>
      <c r="V1354" s="302">
        <v>1979</v>
      </c>
      <c r="W1354" s="302" t="s">
        <v>2193</v>
      </c>
      <c r="X1354" s="302" t="s">
        <v>1383</v>
      </c>
      <c r="Y1354" s="302" t="s">
        <v>6965</v>
      </c>
      <c r="Z1354" s="302">
        <v>0.9</v>
      </c>
      <c r="AA1354" s="302" t="s">
        <v>6966</v>
      </c>
      <c r="AB1354" s="302">
        <v>0</v>
      </c>
      <c r="AC1354" s="302">
        <v>41983</v>
      </c>
      <c r="AD1354" s="302" t="s">
        <v>42</v>
      </c>
      <c r="AE1354" s="302"/>
      <c r="AF1354" s="302"/>
      <c r="AG1354" s="302" t="s">
        <v>6926</v>
      </c>
      <c r="AH1354" s="222"/>
      <c r="AI1354" s="229"/>
      <c r="AJ1354" s="72"/>
    </row>
    <row r="1355" spans="1:36" ht="47.25" customHeight="1">
      <c r="A1355" s="70" t="s">
        <v>3570</v>
      </c>
      <c r="B1355" s="74" t="s">
        <v>10</v>
      </c>
      <c r="C1355" s="74" t="s">
        <v>10</v>
      </c>
      <c r="D1355" s="75">
        <v>42161</v>
      </c>
      <c r="E1355" s="76">
        <v>0.40138888888888885</v>
      </c>
      <c r="F1355" s="75">
        <v>42161</v>
      </c>
      <c r="G1355" s="76">
        <v>0.43194444444444446</v>
      </c>
      <c r="H1355" s="76">
        <v>2.7777777777777776E-2</v>
      </c>
      <c r="I1355" s="74">
        <v>7</v>
      </c>
      <c r="J1355" s="74" t="s">
        <v>3865</v>
      </c>
      <c r="K1355" s="74"/>
      <c r="L1355" s="74" t="s">
        <v>9</v>
      </c>
      <c r="M1355" s="225" t="s">
        <v>3866</v>
      </c>
      <c r="N1355" s="226">
        <v>35</v>
      </c>
      <c r="O1355" s="225" t="s">
        <v>13</v>
      </c>
      <c r="P1355" s="225" t="s">
        <v>3866</v>
      </c>
      <c r="Q1355" s="225" t="s">
        <v>901</v>
      </c>
      <c r="R1355" s="225">
        <v>10</v>
      </c>
      <c r="S1355" s="225"/>
      <c r="T1355" s="225">
        <v>10</v>
      </c>
      <c r="U1355" s="302" t="s">
        <v>6</v>
      </c>
      <c r="V1355" s="302">
        <v>1979</v>
      </c>
      <c r="W1355" s="302" t="s">
        <v>6967</v>
      </c>
      <c r="X1355" s="302" t="s">
        <v>1053</v>
      </c>
      <c r="Y1355" s="302" t="s">
        <v>6968</v>
      </c>
      <c r="Z1355" s="302">
        <v>1</v>
      </c>
      <c r="AA1355" s="302">
        <v>42576</v>
      </c>
      <c r="AB1355" s="302">
        <v>0</v>
      </c>
      <c r="AC1355" s="302">
        <v>42150</v>
      </c>
      <c r="AD1355" s="302" t="s">
        <v>42</v>
      </c>
      <c r="AE1355" s="302"/>
      <c r="AF1355" s="302"/>
      <c r="AG1355" s="302" t="s">
        <v>6926</v>
      </c>
      <c r="AH1355" s="222"/>
      <c r="AI1355" s="229"/>
      <c r="AJ1355" s="72"/>
    </row>
    <row r="1356" spans="1:36" ht="47.25" customHeight="1">
      <c r="A1356" s="70" t="s">
        <v>3570</v>
      </c>
      <c r="B1356" s="74" t="s">
        <v>10</v>
      </c>
      <c r="C1356" s="74" t="s">
        <v>10</v>
      </c>
      <c r="D1356" s="75">
        <v>42161</v>
      </c>
      <c r="E1356" s="76">
        <v>0.4055555555555555</v>
      </c>
      <c r="F1356" s="75">
        <v>42161</v>
      </c>
      <c r="G1356" s="76">
        <v>0.54513888888888895</v>
      </c>
      <c r="H1356" s="76">
        <v>0.15208333333333332</v>
      </c>
      <c r="I1356" s="74">
        <v>5</v>
      </c>
      <c r="J1356" s="74" t="s">
        <v>180</v>
      </c>
      <c r="K1356" s="74" t="s">
        <v>14</v>
      </c>
      <c r="L1356" s="74" t="s">
        <v>9</v>
      </c>
      <c r="M1356" s="225" t="s">
        <v>3867</v>
      </c>
      <c r="N1356" s="226" t="s">
        <v>3</v>
      </c>
      <c r="O1356" s="225" t="s">
        <v>7</v>
      </c>
      <c r="P1356" s="225" t="s">
        <v>3867</v>
      </c>
      <c r="Q1356" s="225" t="s">
        <v>901</v>
      </c>
      <c r="R1356" s="225">
        <v>5.3</v>
      </c>
      <c r="S1356" s="225"/>
      <c r="T1356" s="225">
        <v>5.3</v>
      </c>
      <c r="U1356" s="302" t="s">
        <v>28</v>
      </c>
      <c r="V1356" s="302">
        <v>1989</v>
      </c>
      <c r="W1356" s="302" t="s">
        <v>2193</v>
      </c>
      <c r="X1356" s="302" t="s">
        <v>1383</v>
      </c>
      <c r="Y1356" s="302" t="s">
        <v>6969</v>
      </c>
      <c r="Z1356" s="302">
        <v>1</v>
      </c>
      <c r="AA1356" s="302" t="s">
        <v>6964</v>
      </c>
      <c r="AB1356" s="302">
        <v>1</v>
      </c>
      <c r="AC1356" s="302">
        <v>41849</v>
      </c>
      <c r="AD1356" s="302" t="s">
        <v>42</v>
      </c>
      <c r="AE1356" s="302"/>
      <c r="AF1356" s="302"/>
      <c r="AG1356" s="302" t="s">
        <v>6926</v>
      </c>
      <c r="AH1356" s="222"/>
      <c r="AI1356" s="229"/>
      <c r="AJ1356" s="72"/>
    </row>
    <row r="1357" spans="1:36" ht="63" customHeight="1">
      <c r="A1357" s="70" t="s">
        <v>2819</v>
      </c>
      <c r="B1357" s="74" t="s">
        <v>15</v>
      </c>
      <c r="C1357" s="74" t="s">
        <v>15</v>
      </c>
      <c r="D1357" s="75">
        <v>42154</v>
      </c>
      <c r="E1357" s="76">
        <v>0.60972222222222217</v>
      </c>
      <c r="F1357" s="75">
        <v>42154</v>
      </c>
      <c r="G1357" s="76">
        <v>0.70416666666666661</v>
      </c>
      <c r="H1357" s="76">
        <f>(F1357+G1357)-(D1357+E1357)</f>
        <v>9.4444444446708076E-2</v>
      </c>
      <c r="I1357" s="74">
        <v>15</v>
      </c>
      <c r="J1357" s="74" t="s">
        <v>3484</v>
      </c>
      <c r="K1357" s="74" t="s">
        <v>50</v>
      </c>
      <c r="L1357" s="74" t="s">
        <v>9</v>
      </c>
      <c r="M1357" s="225" t="s">
        <v>6526</v>
      </c>
      <c r="N1357" s="226">
        <v>35</v>
      </c>
      <c r="O1357" s="225" t="s">
        <v>13</v>
      </c>
      <c r="P1357" s="225" t="s">
        <v>6527</v>
      </c>
      <c r="Q1357" s="225" t="s">
        <v>3485</v>
      </c>
      <c r="R1357" s="225"/>
      <c r="S1357" s="225">
        <v>33.21</v>
      </c>
      <c r="T1357" s="225">
        <f>SUM(R1357:S1357)</f>
        <v>33.21</v>
      </c>
      <c r="U1357" s="302" t="s">
        <v>36</v>
      </c>
      <c r="V1357" s="302">
        <v>2012</v>
      </c>
      <c r="W1357" s="302" t="s">
        <v>6528</v>
      </c>
      <c r="X1357" s="302"/>
      <c r="Y1357" s="302" t="s">
        <v>6529</v>
      </c>
      <c r="Z1357" s="302" t="s">
        <v>6467</v>
      </c>
      <c r="AA1357" s="302" t="s">
        <v>1481</v>
      </c>
      <c r="AB1357" s="302" t="s">
        <v>6454</v>
      </c>
      <c r="AC1357" s="302"/>
      <c r="AD1357" s="302" t="s">
        <v>24</v>
      </c>
      <c r="AE1357" s="302" t="s">
        <v>53</v>
      </c>
      <c r="AF1357" s="302"/>
      <c r="AG1357" s="302" t="s">
        <v>6530</v>
      </c>
      <c r="AH1357" s="222"/>
      <c r="AI1357" s="229"/>
      <c r="AJ1357" s="72"/>
    </row>
    <row r="1358" spans="1:36" ht="110.25" customHeight="1">
      <c r="A1358" s="70" t="s">
        <v>3570</v>
      </c>
      <c r="B1358" s="74" t="s">
        <v>10</v>
      </c>
      <c r="C1358" s="74" t="s">
        <v>10</v>
      </c>
      <c r="D1358" s="75">
        <v>42161</v>
      </c>
      <c r="E1358" s="76">
        <v>0.40625</v>
      </c>
      <c r="F1358" s="75">
        <v>42161</v>
      </c>
      <c r="G1358" s="76">
        <v>0.45833333333333331</v>
      </c>
      <c r="H1358" s="76">
        <v>5.2083333333333336E-2</v>
      </c>
      <c r="I1358" s="74">
        <v>7</v>
      </c>
      <c r="J1358" s="74" t="s">
        <v>3865</v>
      </c>
      <c r="K1358" s="74" t="s">
        <v>20</v>
      </c>
      <c r="L1358" s="74" t="s">
        <v>9</v>
      </c>
      <c r="M1358" s="225" t="s">
        <v>3868</v>
      </c>
      <c r="N1358" s="226" t="s">
        <v>3</v>
      </c>
      <c r="O1358" s="225" t="s">
        <v>7</v>
      </c>
      <c r="P1358" s="225" t="s">
        <v>3868</v>
      </c>
      <c r="Q1358" s="225" t="s">
        <v>901</v>
      </c>
      <c r="R1358" s="225">
        <v>4.5999999999999996</v>
      </c>
      <c r="S1358" s="225">
        <v>2</v>
      </c>
      <c r="T1358" s="225">
        <v>6.6</v>
      </c>
      <c r="U1358" s="302" t="s">
        <v>28</v>
      </c>
      <c r="V1358" s="302">
        <v>1987</v>
      </c>
      <c r="W1358" s="302" t="s">
        <v>2193</v>
      </c>
      <c r="X1358" s="302" t="s">
        <v>6970</v>
      </c>
      <c r="Y1358" s="302" t="s">
        <v>6971</v>
      </c>
      <c r="Z1358" s="302">
        <v>1</v>
      </c>
      <c r="AA1358" s="302" t="s">
        <v>6966</v>
      </c>
      <c r="AB1358" s="302">
        <v>0</v>
      </c>
      <c r="AC1358" s="302">
        <v>41897</v>
      </c>
      <c r="AD1358" s="302" t="s">
        <v>42</v>
      </c>
      <c r="AE1358" s="302"/>
      <c r="AF1358" s="302"/>
      <c r="AG1358" s="302" t="s">
        <v>6926</v>
      </c>
      <c r="AH1358" s="222"/>
      <c r="AI1358" s="229"/>
      <c r="AJ1358" s="72"/>
    </row>
    <row r="1359" spans="1:36" ht="31.5" customHeight="1">
      <c r="A1359" s="70" t="s">
        <v>2819</v>
      </c>
      <c r="B1359" s="74" t="s">
        <v>15</v>
      </c>
      <c r="C1359" s="74" t="s">
        <v>15</v>
      </c>
      <c r="D1359" s="75">
        <v>42154</v>
      </c>
      <c r="E1359" s="76">
        <v>0.6430555555555556</v>
      </c>
      <c r="F1359" s="75">
        <v>42155</v>
      </c>
      <c r="G1359" s="76">
        <v>4.7916666666666663E-2</v>
      </c>
      <c r="H1359" s="76">
        <f>(F1359+G1359)-(D1359+E1359)</f>
        <v>0.40486111111385981</v>
      </c>
      <c r="I1359" s="74">
        <v>6</v>
      </c>
      <c r="J1359" s="74" t="s">
        <v>143</v>
      </c>
      <c r="K1359" s="74" t="s">
        <v>14</v>
      </c>
      <c r="L1359" s="74" t="s">
        <v>29</v>
      </c>
      <c r="M1359" s="225" t="s">
        <v>5081</v>
      </c>
      <c r="N1359" s="226" t="s">
        <v>3</v>
      </c>
      <c r="O1359" s="225" t="s">
        <v>7</v>
      </c>
      <c r="P1359" s="225" t="s">
        <v>6519</v>
      </c>
      <c r="Q1359" s="225" t="s">
        <v>6520</v>
      </c>
      <c r="R1359" s="225">
        <v>28.56</v>
      </c>
      <c r="S1359" s="225"/>
      <c r="T1359" s="225">
        <f>SUM(R1359:S1359)</f>
        <v>28.56</v>
      </c>
      <c r="U1359" s="302" t="s">
        <v>28</v>
      </c>
      <c r="V1359" s="302">
        <v>1974</v>
      </c>
      <c r="W1359" s="302" t="s">
        <v>587</v>
      </c>
      <c r="X1359" s="302"/>
      <c r="Y1359" s="302" t="s">
        <v>6521</v>
      </c>
      <c r="Z1359" s="302">
        <v>100</v>
      </c>
      <c r="AA1359" s="302" t="s">
        <v>1612</v>
      </c>
      <c r="AB1359" s="302" t="s">
        <v>6454</v>
      </c>
      <c r="AC1359" s="302"/>
      <c r="AD1359" s="302" t="s">
        <v>27</v>
      </c>
      <c r="AE1359" s="302" t="s">
        <v>53</v>
      </c>
      <c r="AF1359" s="302"/>
      <c r="AG1359" s="302" t="s">
        <v>6522</v>
      </c>
      <c r="AH1359" s="222"/>
      <c r="AI1359" s="229"/>
      <c r="AJ1359" s="72"/>
    </row>
    <row r="1360" spans="1:36" ht="47.25" customHeight="1">
      <c r="A1360" s="70" t="s">
        <v>3570</v>
      </c>
      <c r="B1360" s="74" t="s">
        <v>10</v>
      </c>
      <c r="C1360" s="74" t="s">
        <v>10</v>
      </c>
      <c r="D1360" s="75">
        <v>42161</v>
      </c>
      <c r="E1360" s="76">
        <v>0.4201388888888889</v>
      </c>
      <c r="F1360" s="75">
        <v>42161</v>
      </c>
      <c r="G1360" s="76">
        <v>0.4201388888888889</v>
      </c>
      <c r="H1360" s="76">
        <v>0</v>
      </c>
      <c r="I1360" s="74">
        <v>73</v>
      </c>
      <c r="J1360" s="74" t="s">
        <v>390</v>
      </c>
      <c r="K1360" s="74" t="s">
        <v>14</v>
      </c>
      <c r="L1360" s="74" t="s">
        <v>9</v>
      </c>
      <c r="M1360" s="225" t="s">
        <v>3869</v>
      </c>
      <c r="N1360" s="226">
        <v>35</v>
      </c>
      <c r="O1360" s="225" t="s">
        <v>7</v>
      </c>
      <c r="P1360" s="225" t="s">
        <v>3869</v>
      </c>
      <c r="Q1360" s="225" t="s">
        <v>3870</v>
      </c>
      <c r="R1360" s="225">
        <v>21</v>
      </c>
      <c r="S1360" s="225">
        <v>4</v>
      </c>
      <c r="T1360" s="225">
        <v>25</v>
      </c>
      <c r="U1360" s="302" t="s">
        <v>28</v>
      </c>
      <c r="V1360" s="302">
        <v>1988</v>
      </c>
      <c r="W1360" s="302" t="s">
        <v>606</v>
      </c>
      <c r="X1360" s="302" t="s">
        <v>1383</v>
      </c>
      <c r="Y1360" s="302" t="s">
        <v>6972</v>
      </c>
      <c r="Z1360" s="302">
        <v>1</v>
      </c>
      <c r="AA1360" s="302" t="s">
        <v>6973</v>
      </c>
      <c r="AB1360" s="302">
        <v>0</v>
      </c>
      <c r="AC1360" s="302">
        <v>42006</v>
      </c>
      <c r="AD1360" s="302" t="s">
        <v>42</v>
      </c>
      <c r="AE1360" s="302"/>
      <c r="AF1360" s="302"/>
      <c r="AG1360" s="302" t="s">
        <v>6974</v>
      </c>
      <c r="AH1360" s="222"/>
      <c r="AI1360" s="229"/>
      <c r="AJ1360" s="72"/>
    </row>
    <row r="1361" spans="1:36" ht="94.5" customHeight="1">
      <c r="A1361" s="70" t="s">
        <v>3570</v>
      </c>
      <c r="B1361" s="74" t="s">
        <v>10</v>
      </c>
      <c r="C1361" s="74" t="s">
        <v>10</v>
      </c>
      <c r="D1361" s="75">
        <v>42161</v>
      </c>
      <c r="E1361" s="76">
        <v>0.42499999999999999</v>
      </c>
      <c r="F1361" s="75">
        <v>42161</v>
      </c>
      <c r="G1361" s="76">
        <v>0.42499999999999999</v>
      </c>
      <c r="H1361" s="76">
        <v>0</v>
      </c>
      <c r="I1361" s="74">
        <v>140</v>
      </c>
      <c r="J1361" s="74" t="s">
        <v>390</v>
      </c>
      <c r="K1361" s="74" t="s">
        <v>8</v>
      </c>
      <c r="L1361" s="74" t="s">
        <v>9</v>
      </c>
      <c r="M1361" s="225" t="s">
        <v>3871</v>
      </c>
      <c r="N1361" s="226">
        <v>35</v>
      </c>
      <c r="O1361" s="225" t="s">
        <v>7</v>
      </c>
      <c r="P1361" s="225" t="s">
        <v>3871</v>
      </c>
      <c r="Q1361" s="225" t="s">
        <v>901</v>
      </c>
      <c r="R1361" s="225">
        <v>19</v>
      </c>
      <c r="S1361" s="225">
        <v>12</v>
      </c>
      <c r="T1361" s="225">
        <v>31</v>
      </c>
      <c r="U1361" s="302" t="s">
        <v>28</v>
      </c>
      <c r="V1361" s="302">
        <v>1978</v>
      </c>
      <c r="W1361" s="302" t="s">
        <v>606</v>
      </c>
      <c r="X1361" s="302" t="s">
        <v>1383</v>
      </c>
      <c r="Y1361" s="302" t="s">
        <v>6975</v>
      </c>
      <c r="Z1361" s="302">
        <v>1</v>
      </c>
      <c r="AA1361" s="302" t="s">
        <v>6964</v>
      </c>
      <c r="AB1361" s="302">
        <v>1</v>
      </c>
      <c r="AC1361" s="302">
        <v>41674</v>
      </c>
      <c r="AD1361" s="302" t="s">
        <v>42</v>
      </c>
      <c r="AE1361" s="302"/>
      <c r="AF1361" s="302"/>
      <c r="AG1361" s="302" t="s">
        <v>6926</v>
      </c>
      <c r="AH1361" s="222"/>
      <c r="AI1361" s="229"/>
      <c r="AJ1361" s="72"/>
    </row>
    <row r="1362" spans="1:36" ht="94.5" customHeight="1">
      <c r="A1362" s="70" t="s">
        <v>3570</v>
      </c>
      <c r="B1362" s="74" t="s">
        <v>10</v>
      </c>
      <c r="C1362" s="74" t="s">
        <v>10</v>
      </c>
      <c r="D1362" s="75">
        <v>42161</v>
      </c>
      <c r="E1362" s="76">
        <v>0.42499999999999999</v>
      </c>
      <c r="F1362" s="75">
        <v>42161</v>
      </c>
      <c r="G1362" s="76">
        <v>0.42499999999999999</v>
      </c>
      <c r="H1362" s="76">
        <v>0</v>
      </c>
      <c r="I1362" s="74">
        <v>126</v>
      </c>
      <c r="J1362" s="74" t="s">
        <v>390</v>
      </c>
      <c r="K1362" s="74" t="s">
        <v>8</v>
      </c>
      <c r="L1362" s="74" t="s">
        <v>9</v>
      </c>
      <c r="M1362" s="225" t="s">
        <v>3872</v>
      </c>
      <c r="N1362" s="226">
        <v>35</v>
      </c>
      <c r="O1362" s="225" t="s">
        <v>7</v>
      </c>
      <c r="P1362" s="225" t="s">
        <v>3872</v>
      </c>
      <c r="Q1362" s="225" t="s">
        <v>901</v>
      </c>
      <c r="R1362" s="225">
        <v>14</v>
      </c>
      <c r="S1362" s="225">
        <v>3</v>
      </c>
      <c r="T1362" s="225">
        <v>17</v>
      </c>
      <c r="U1362" s="302" t="s">
        <v>28</v>
      </c>
      <c r="V1362" s="302">
        <v>1978</v>
      </c>
      <c r="W1362" s="302" t="s">
        <v>606</v>
      </c>
      <c r="X1362" s="302" t="s">
        <v>1383</v>
      </c>
      <c r="Y1362" s="302" t="s">
        <v>6975</v>
      </c>
      <c r="Z1362" s="302">
        <v>1</v>
      </c>
      <c r="AA1362" s="302" t="s">
        <v>6964</v>
      </c>
      <c r="AB1362" s="302">
        <v>0</v>
      </c>
      <c r="AC1362" s="302">
        <v>41856</v>
      </c>
      <c r="AD1362" s="302" t="s">
        <v>42</v>
      </c>
      <c r="AE1362" s="302"/>
      <c r="AF1362" s="302"/>
      <c r="AG1362" s="302" t="s">
        <v>6926</v>
      </c>
      <c r="AH1362" s="222"/>
      <c r="AI1362" s="229"/>
      <c r="AJ1362" s="72"/>
    </row>
    <row r="1363" spans="1:36" ht="78.75" customHeight="1">
      <c r="A1363" s="70" t="s">
        <v>2819</v>
      </c>
      <c r="B1363" s="74" t="s">
        <v>10</v>
      </c>
      <c r="C1363" s="74" t="s">
        <v>287</v>
      </c>
      <c r="D1363" s="75">
        <v>42154</v>
      </c>
      <c r="E1363" s="76">
        <v>0.98958333333333337</v>
      </c>
      <c r="F1363" s="75">
        <v>42155</v>
      </c>
      <c r="G1363" s="76">
        <v>2.7777777777777776E-2</v>
      </c>
      <c r="H1363" s="76">
        <v>3.8194444444444441E-2</v>
      </c>
      <c r="I1363" s="74"/>
      <c r="J1363" s="74" t="s">
        <v>150</v>
      </c>
      <c r="K1363" s="74" t="s">
        <v>20</v>
      </c>
      <c r="L1363" s="74" t="s">
        <v>9</v>
      </c>
      <c r="M1363" s="225" t="s">
        <v>6922</v>
      </c>
      <c r="N1363" s="226" t="s">
        <v>3</v>
      </c>
      <c r="O1363" s="225" t="s">
        <v>7</v>
      </c>
      <c r="P1363" s="225" t="s">
        <v>6922</v>
      </c>
      <c r="Q1363" s="225" t="s">
        <v>6923</v>
      </c>
      <c r="R1363" s="225">
        <v>0.8</v>
      </c>
      <c r="S1363" s="225"/>
      <c r="T1363" s="225">
        <v>0.8</v>
      </c>
      <c r="U1363" s="302"/>
      <c r="V1363" s="302"/>
      <c r="W1363" s="302"/>
      <c r="X1363" s="302"/>
      <c r="Y1363" s="302"/>
      <c r="Z1363" s="302"/>
      <c r="AA1363" s="302"/>
      <c r="AB1363" s="302"/>
      <c r="AC1363" s="302"/>
      <c r="AD1363" s="302" t="s">
        <v>30</v>
      </c>
      <c r="AE1363" s="302"/>
      <c r="AF1363" s="302"/>
      <c r="AG1363" s="302" t="s">
        <v>291</v>
      </c>
      <c r="AH1363" s="222"/>
      <c r="AI1363" s="229"/>
      <c r="AJ1363" s="72"/>
    </row>
    <row r="1364" spans="1:36" ht="78.75" customHeight="1">
      <c r="A1364" s="70" t="s">
        <v>2819</v>
      </c>
      <c r="B1364" s="74" t="s">
        <v>18</v>
      </c>
      <c r="C1364" s="74" t="s">
        <v>18</v>
      </c>
      <c r="D1364" s="75">
        <v>42154</v>
      </c>
      <c r="E1364" s="76">
        <v>42154.625</v>
      </c>
      <c r="F1364" s="75">
        <v>42154</v>
      </c>
      <c r="G1364" s="76">
        <v>42154.708333333336</v>
      </c>
      <c r="H1364" s="76">
        <f>G1364-E1364</f>
        <v>8.3333333335758653E-2</v>
      </c>
      <c r="I1364" s="74">
        <v>2</v>
      </c>
      <c r="J1364" s="74"/>
      <c r="K1364" s="74"/>
      <c r="L1364" s="74" t="s">
        <v>4</v>
      </c>
      <c r="M1364" s="225" t="s">
        <v>7</v>
      </c>
      <c r="N1364" s="226">
        <v>0.4</v>
      </c>
      <c r="O1364" s="225" t="s">
        <v>7</v>
      </c>
      <c r="P1364" s="225" t="s">
        <v>3592</v>
      </c>
      <c r="Q1364" s="225" t="s">
        <v>3593</v>
      </c>
      <c r="R1364" s="225">
        <v>0.1</v>
      </c>
      <c r="S1364" s="225"/>
      <c r="T1364" s="225">
        <f>R1364+S1364</f>
        <v>0.1</v>
      </c>
      <c r="U1364" s="302"/>
      <c r="V1364" s="302"/>
      <c r="W1364" s="302"/>
      <c r="X1364" s="302"/>
      <c r="Y1364" s="302"/>
      <c r="Z1364" s="302"/>
      <c r="AA1364" s="302"/>
      <c r="AB1364" s="302"/>
      <c r="AC1364" s="302"/>
      <c r="AD1364" s="302" t="s">
        <v>0</v>
      </c>
      <c r="AE1364" s="302"/>
      <c r="AF1364" s="302"/>
      <c r="AG1364" s="302"/>
      <c r="AH1364" s="222"/>
      <c r="AI1364" s="229"/>
      <c r="AJ1364" s="72"/>
    </row>
    <row r="1365" spans="1:36" ht="47.25" customHeight="1">
      <c r="A1365" s="70" t="s">
        <v>2819</v>
      </c>
      <c r="B1365" s="74" t="s">
        <v>18</v>
      </c>
      <c r="C1365" s="74" t="s">
        <v>18</v>
      </c>
      <c r="D1365" s="75">
        <v>42154</v>
      </c>
      <c r="E1365" s="76">
        <v>42154.96875</v>
      </c>
      <c r="F1365" s="75">
        <v>42155</v>
      </c>
      <c r="G1365" s="76">
        <v>42155.423611111109</v>
      </c>
      <c r="H1365" s="76">
        <f>G1365-E1365</f>
        <v>0.45486111110949423</v>
      </c>
      <c r="I1365" s="74">
        <v>1</v>
      </c>
      <c r="J1365" s="74"/>
      <c r="K1365" s="74"/>
      <c r="L1365" s="74" t="s">
        <v>4</v>
      </c>
      <c r="M1365" s="225" t="s">
        <v>7</v>
      </c>
      <c r="N1365" s="226">
        <v>0.4</v>
      </c>
      <c r="O1365" s="225" t="s">
        <v>7</v>
      </c>
      <c r="P1365" s="225" t="s">
        <v>3594</v>
      </c>
      <c r="Q1365" s="225" t="s">
        <v>3595</v>
      </c>
      <c r="R1365" s="225">
        <v>0.1</v>
      </c>
      <c r="S1365" s="225"/>
      <c r="T1365" s="225">
        <f>R1365+S1365</f>
        <v>0.1</v>
      </c>
      <c r="U1365" s="302"/>
      <c r="V1365" s="302"/>
      <c r="W1365" s="302"/>
      <c r="X1365" s="302"/>
      <c r="Y1365" s="302"/>
      <c r="Z1365" s="302"/>
      <c r="AA1365" s="302"/>
      <c r="AB1365" s="302"/>
      <c r="AC1365" s="302"/>
      <c r="AD1365" s="302" t="s">
        <v>0</v>
      </c>
      <c r="AE1365" s="302"/>
      <c r="AF1365" s="302"/>
      <c r="AG1365" s="302"/>
      <c r="AH1365" s="222"/>
      <c r="AI1365" s="229"/>
      <c r="AJ1365" s="72"/>
    </row>
    <row r="1366" spans="1:36" ht="173.25" customHeight="1">
      <c r="A1366" s="70" t="s">
        <v>2819</v>
      </c>
      <c r="B1366" s="74" t="s">
        <v>69</v>
      </c>
      <c r="C1366" s="74" t="s">
        <v>1621</v>
      </c>
      <c r="D1366" s="75">
        <v>42154</v>
      </c>
      <c r="E1366" s="76">
        <v>0.9375</v>
      </c>
      <c r="F1366" s="75">
        <v>42155</v>
      </c>
      <c r="G1366" s="76">
        <v>0.39166666666666666</v>
      </c>
      <c r="H1366" s="76">
        <v>0.45416666666666666</v>
      </c>
      <c r="I1366" s="74">
        <v>1</v>
      </c>
      <c r="J1366" s="74" t="s">
        <v>143</v>
      </c>
      <c r="K1366" s="74" t="s">
        <v>14</v>
      </c>
      <c r="L1366" s="74" t="s">
        <v>16</v>
      </c>
      <c r="M1366" s="225" t="s">
        <v>3600</v>
      </c>
      <c r="N1366" s="226" t="s">
        <v>3</v>
      </c>
      <c r="O1366" s="225" t="s">
        <v>7</v>
      </c>
      <c r="P1366" s="225" t="s">
        <v>3601</v>
      </c>
      <c r="Q1366" s="225" t="s">
        <v>5216</v>
      </c>
      <c r="R1366" s="225">
        <v>5.4080000000000004</v>
      </c>
      <c r="S1366" s="225">
        <v>0.124</v>
      </c>
      <c r="T1366" s="225">
        <f>R1366+S1366</f>
        <v>5.532</v>
      </c>
      <c r="U1366" s="302" t="s">
        <v>28</v>
      </c>
      <c r="V1366" s="302" t="s">
        <v>724</v>
      </c>
      <c r="W1366" s="302" t="s">
        <v>1709</v>
      </c>
      <c r="X1366" s="302" t="s">
        <v>724</v>
      </c>
      <c r="Y1366" s="302" t="s">
        <v>1902</v>
      </c>
      <c r="Z1366" s="302">
        <v>100</v>
      </c>
      <c r="AA1366" s="302" t="s">
        <v>2660</v>
      </c>
      <c r="AB1366" s="302">
        <v>0</v>
      </c>
      <c r="AC1366" s="302" t="s">
        <v>2660</v>
      </c>
      <c r="AD1366" s="302" t="s">
        <v>37</v>
      </c>
      <c r="AE1366" s="302"/>
      <c r="AF1366" s="302"/>
      <c r="AG1366" s="302" t="s">
        <v>5201</v>
      </c>
      <c r="AH1366" s="222"/>
      <c r="AI1366" s="229"/>
    </row>
    <row r="1367" spans="1:36" ht="47.25" customHeight="1">
      <c r="A1367" s="70" t="s">
        <v>8946</v>
      </c>
      <c r="B1367" s="74" t="s">
        <v>15</v>
      </c>
      <c r="C1367" s="74" t="s">
        <v>15</v>
      </c>
      <c r="D1367" s="75">
        <v>42257</v>
      </c>
      <c r="E1367" s="76">
        <v>0.4861111111111111</v>
      </c>
      <c r="F1367" s="75">
        <v>42257</v>
      </c>
      <c r="G1367" s="76">
        <v>0.8666666666666667</v>
      </c>
      <c r="H1367" s="76">
        <f>(F1367+G1367)-(D1367+E1367)</f>
        <v>0.38055555555911269</v>
      </c>
      <c r="I1367" s="74">
        <v>5</v>
      </c>
      <c r="J1367" s="74" t="s">
        <v>150</v>
      </c>
      <c r="K1367" s="74" t="s">
        <v>51</v>
      </c>
      <c r="L1367" s="74" t="s">
        <v>29</v>
      </c>
      <c r="M1367" s="225" t="s">
        <v>151</v>
      </c>
      <c r="N1367" s="226" t="s">
        <v>3</v>
      </c>
      <c r="O1367" s="225" t="s">
        <v>7</v>
      </c>
      <c r="P1367" s="225" t="s">
        <v>9005</v>
      </c>
      <c r="Q1367" s="225" t="s">
        <v>9489</v>
      </c>
      <c r="R1367" s="225">
        <v>3.55</v>
      </c>
      <c r="S1367" s="225"/>
      <c r="T1367" s="225">
        <f>SUM(R1367:S1367)</f>
        <v>3.55</v>
      </c>
      <c r="U1367" s="302" t="s">
        <v>28</v>
      </c>
      <c r="V1367" s="302">
        <v>1955</v>
      </c>
      <c r="W1367" s="302" t="s">
        <v>1908</v>
      </c>
      <c r="X1367" s="302"/>
      <c r="Y1367" s="302" t="s">
        <v>9490</v>
      </c>
      <c r="Z1367" s="302">
        <v>100</v>
      </c>
      <c r="AA1367" s="302">
        <v>42248</v>
      </c>
      <c r="AB1367" s="302">
        <v>0</v>
      </c>
      <c r="AC1367" s="302"/>
      <c r="AD1367" s="302" t="s">
        <v>22</v>
      </c>
      <c r="AE1367" s="302" t="s">
        <v>53</v>
      </c>
      <c r="AF1367" s="302"/>
      <c r="AG1367" s="302" t="s">
        <v>9491</v>
      </c>
      <c r="AH1367" s="222"/>
      <c r="AI1367" s="229"/>
    </row>
    <row r="1368" spans="1:36" ht="47.25" customHeight="1">
      <c r="A1368" s="70" t="s">
        <v>2819</v>
      </c>
      <c r="B1368" s="74" t="s">
        <v>5</v>
      </c>
      <c r="C1368" s="74" t="s">
        <v>5</v>
      </c>
      <c r="D1368" s="75">
        <v>42154</v>
      </c>
      <c r="E1368" s="76">
        <v>0.37361111111111112</v>
      </c>
      <c r="F1368" s="75">
        <v>42154</v>
      </c>
      <c r="G1368" s="76">
        <v>0.47569444444444442</v>
      </c>
      <c r="H1368" s="76">
        <f>G1368-E1368</f>
        <v>0.1020833333333333</v>
      </c>
      <c r="I1368" s="74">
        <v>28</v>
      </c>
      <c r="J1368" s="74" t="s">
        <v>404</v>
      </c>
      <c r="K1368" s="74" t="s">
        <v>20</v>
      </c>
      <c r="L1368" s="74" t="s">
        <v>29</v>
      </c>
      <c r="M1368" s="225" t="s">
        <v>3488</v>
      </c>
      <c r="N1368" s="226" t="s">
        <v>3</v>
      </c>
      <c r="O1368" s="225" t="s">
        <v>7</v>
      </c>
      <c r="P1368" s="225" t="s">
        <v>6346</v>
      </c>
      <c r="Q1368" s="225" t="s">
        <v>6347</v>
      </c>
      <c r="R1368" s="225">
        <v>22</v>
      </c>
      <c r="S1368" s="225"/>
      <c r="T1368" s="225">
        <v>22</v>
      </c>
      <c r="U1368" s="302" t="s">
        <v>28</v>
      </c>
      <c r="V1368" s="302">
        <v>1990</v>
      </c>
      <c r="W1368" s="302" t="s">
        <v>6348</v>
      </c>
      <c r="X1368" s="302" t="s">
        <v>411</v>
      </c>
      <c r="Y1368" s="302" t="s">
        <v>6349</v>
      </c>
      <c r="Z1368" s="302">
        <v>1</v>
      </c>
      <c r="AA1368" s="302" t="s">
        <v>6350</v>
      </c>
      <c r="AB1368" s="302" t="s">
        <v>6351</v>
      </c>
      <c r="AC1368" s="302"/>
      <c r="AD1368" s="302" t="s">
        <v>27</v>
      </c>
      <c r="AE1368" s="302"/>
      <c r="AF1368" s="302"/>
      <c r="AG1368" s="302"/>
      <c r="AH1368" s="222"/>
      <c r="AI1368" s="229"/>
    </row>
    <row r="1369" spans="1:36" s="20" customFormat="1" ht="47.25" customHeight="1">
      <c r="A1369" s="70" t="s">
        <v>2819</v>
      </c>
      <c r="B1369" s="74" t="s">
        <v>5</v>
      </c>
      <c r="C1369" s="74" t="s">
        <v>5</v>
      </c>
      <c r="D1369" s="75">
        <v>42154</v>
      </c>
      <c r="E1369" s="76">
        <v>0.34375</v>
      </c>
      <c r="F1369" s="75">
        <v>42154</v>
      </c>
      <c r="G1369" s="76">
        <v>0.60416666666666663</v>
      </c>
      <c r="H1369" s="76">
        <f>G1369-E1369</f>
        <v>0.26041666666666663</v>
      </c>
      <c r="I1369" s="74">
        <v>10</v>
      </c>
      <c r="J1369" s="74" t="s">
        <v>150</v>
      </c>
      <c r="K1369" s="74" t="s">
        <v>20</v>
      </c>
      <c r="L1369" s="74" t="s">
        <v>4</v>
      </c>
      <c r="M1369" s="225" t="s">
        <v>6344</v>
      </c>
      <c r="N1369" s="226" t="s">
        <v>3</v>
      </c>
      <c r="O1369" s="225" t="s">
        <v>7</v>
      </c>
      <c r="P1369" s="225" t="s">
        <v>759</v>
      </c>
      <c r="Q1369" s="225" t="s">
        <v>3620</v>
      </c>
      <c r="R1369" s="225">
        <v>20.5</v>
      </c>
      <c r="S1369" s="225"/>
      <c r="T1369" s="225">
        <v>20.5</v>
      </c>
      <c r="U1369" s="302" t="s">
        <v>28</v>
      </c>
      <c r="V1369" s="302">
        <v>1985</v>
      </c>
      <c r="W1369" s="302" t="s">
        <v>587</v>
      </c>
      <c r="X1369" s="302" t="s">
        <v>411</v>
      </c>
      <c r="Y1369" s="302" t="s">
        <v>6332</v>
      </c>
      <c r="Z1369" s="302">
        <v>1</v>
      </c>
      <c r="AA1369" s="302" t="s">
        <v>6333</v>
      </c>
      <c r="AB1369" s="302" t="s">
        <v>6345</v>
      </c>
      <c r="AC1369" s="302"/>
      <c r="AD1369" s="302" t="s">
        <v>0</v>
      </c>
      <c r="AE1369" s="302"/>
      <c r="AF1369" s="302"/>
      <c r="AG1369" s="302"/>
      <c r="AH1369" s="222"/>
      <c r="AI1369" s="229"/>
    </row>
    <row r="1370" spans="1:36" s="20" customFormat="1" ht="47.25" customHeight="1">
      <c r="A1370" s="70" t="s">
        <v>8946</v>
      </c>
      <c r="B1370" s="74" t="s">
        <v>69</v>
      </c>
      <c r="C1370" s="74" t="s">
        <v>69</v>
      </c>
      <c r="D1370" s="75">
        <v>42251</v>
      </c>
      <c r="E1370" s="76">
        <v>0.31944444444444448</v>
      </c>
      <c r="F1370" s="75">
        <v>42251</v>
      </c>
      <c r="G1370" s="76">
        <v>0.33124999999999999</v>
      </c>
      <c r="H1370" s="76">
        <v>1.1805555555555514E-2</v>
      </c>
      <c r="I1370" s="74">
        <v>13</v>
      </c>
      <c r="J1370" s="74" t="s">
        <v>150</v>
      </c>
      <c r="K1370" s="74" t="s">
        <v>51</v>
      </c>
      <c r="L1370" s="74" t="s">
        <v>4</v>
      </c>
      <c r="M1370" s="225" t="s">
        <v>9603</v>
      </c>
      <c r="N1370" s="226" t="s">
        <v>3</v>
      </c>
      <c r="O1370" s="225" t="s">
        <v>7</v>
      </c>
      <c r="P1370" s="225" t="s">
        <v>3030</v>
      </c>
      <c r="Q1370" s="225" t="s">
        <v>7688</v>
      </c>
      <c r="R1370" s="225">
        <v>0.81200000000000006</v>
      </c>
      <c r="S1370" s="225">
        <v>2.7170000000000001</v>
      </c>
      <c r="T1370" s="225">
        <v>3.5289999999999999</v>
      </c>
      <c r="U1370" s="302" t="s">
        <v>28</v>
      </c>
      <c r="V1370" s="302">
        <v>2008</v>
      </c>
      <c r="W1370" s="302" t="s">
        <v>1709</v>
      </c>
      <c r="X1370" s="302" t="s">
        <v>724</v>
      </c>
      <c r="Y1370" s="302" t="s">
        <v>1921</v>
      </c>
      <c r="Z1370" s="302">
        <v>100</v>
      </c>
      <c r="AA1370" s="302" t="s">
        <v>5205</v>
      </c>
      <c r="AB1370" s="302">
        <v>0</v>
      </c>
      <c r="AC1370" s="302" t="s">
        <v>1921</v>
      </c>
      <c r="AD1370" s="302" t="s">
        <v>22</v>
      </c>
      <c r="AE1370" s="302"/>
      <c r="AF1370" s="302"/>
      <c r="AG1370" s="302" t="s">
        <v>7688</v>
      </c>
      <c r="AH1370" s="222"/>
      <c r="AI1370" s="229"/>
    </row>
    <row r="1371" spans="1:36" ht="94.5" customHeight="1">
      <c r="A1371" s="68" t="s">
        <v>2819</v>
      </c>
      <c r="B1371" s="92" t="s">
        <v>21</v>
      </c>
      <c r="C1371" s="92" t="s">
        <v>3133</v>
      </c>
      <c r="D1371" s="88">
        <v>42155</v>
      </c>
      <c r="E1371" s="89">
        <v>0.375</v>
      </c>
      <c r="F1371" s="88">
        <v>42155</v>
      </c>
      <c r="G1371" s="89">
        <v>0.47916666666666669</v>
      </c>
      <c r="H1371" s="89">
        <v>0.10416666666666667</v>
      </c>
      <c r="I1371" s="68">
        <v>1</v>
      </c>
      <c r="J1371" s="68"/>
      <c r="K1371" s="92"/>
      <c r="L1371" s="92" t="s">
        <v>4</v>
      </c>
      <c r="M1371" s="230" t="s">
        <v>3503</v>
      </c>
      <c r="N1371" s="221">
        <v>0.4</v>
      </c>
      <c r="O1371" s="221" t="s">
        <v>7</v>
      </c>
      <c r="P1371" s="230" t="s">
        <v>3503</v>
      </c>
      <c r="Q1371" s="221" t="s">
        <v>6728</v>
      </c>
      <c r="R1371" s="221">
        <v>0.39700000000000002</v>
      </c>
      <c r="S1371" s="221">
        <v>0.19800000000000001</v>
      </c>
      <c r="T1371" s="221">
        <v>0.59499999999999997</v>
      </c>
      <c r="U1371" s="293" t="s">
        <v>28</v>
      </c>
      <c r="V1371" s="273" t="s">
        <v>128</v>
      </c>
      <c r="W1371" s="293" t="s">
        <v>128</v>
      </c>
      <c r="X1371" s="293" t="s">
        <v>128</v>
      </c>
      <c r="Y1371" s="269">
        <v>2015</v>
      </c>
      <c r="Z1371" s="318" t="s">
        <v>128</v>
      </c>
      <c r="AA1371" s="269">
        <v>2016</v>
      </c>
      <c r="AB1371" s="293" t="s">
        <v>128</v>
      </c>
      <c r="AC1371" s="269">
        <v>2015</v>
      </c>
      <c r="AD1371" s="293" t="s">
        <v>17</v>
      </c>
      <c r="AE1371" s="293" t="s">
        <v>57</v>
      </c>
      <c r="AF1371" s="293"/>
      <c r="AG1371" s="318"/>
      <c r="AH1371" s="222"/>
      <c r="AI1371" s="229"/>
    </row>
    <row r="1372" spans="1:36" ht="63" customHeight="1">
      <c r="A1372" s="68" t="s">
        <v>2819</v>
      </c>
      <c r="B1372" s="92" t="s">
        <v>21</v>
      </c>
      <c r="C1372" s="92" t="s">
        <v>3133</v>
      </c>
      <c r="D1372" s="88">
        <v>42155</v>
      </c>
      <c r="E1372" s="89">
        <v>0.4597222222222222</v>
      </c>
      <c r="F1372" s="88">
        <v>42155</v>
      </c>
      <c r="G1372" s="89">
        <v>0.57638888888888895</v>
      </c>
      <c r="H1372" s="89">
        <v>0.11666666666666665</v>
      </c>
      <c r="I1372" s="68">
        <v>4</v>
      </c>
      <c r="J1372" s="68"/>
      <c r="K1372" s="92"/>
      <c r="L1372" s="92" t="s">
        <v>9</v>
      </c>
      <c r="M1372" s="230" t="s">
        <v>3502</v>
      </c>
      <c r="N1372" s="221">
        <v>0.4</v>
      </c>
      <c r="O1372" s="221" t="s">
        <v>7</v>
      </c>
      <c r="P1372" s="230" t="s">
        <v>3502</v>
      </c>
      <c r="Q1372" s="221" t="s">
        <v>6727</v>
      </c>
      <c r="R1372" s="221">
        <v>0.69399999999999995</v>
      </c>
      <c r="S1372" s="221">
        <v>0.34699999999999998</v>
      </c>
      <c r="T1372" s="221">
        <v>1.0409999999999999</v>
      </c>
      <c r="U1372" s="293" t="s">
        <v>28</v>
      </c>
      <c r="V1372" s="273" t="s">
        <v>128</v>
      </c>
      <c r="W1372" s="293" t="s">
        <v>128</v>
      </c>
      <c r="X1372" s="293" t="s">
        <v>128</v>
      </c>
      <c r="Y1372" s="269">
        <v>2014</v>
      </c>
      <c r="Z1372" s="318" t="s">
        <v>128</v>
      </c>
      <c r="AA1372" s="269">
        <v>2015</v>
      </c>
      <c r="AB1372" s="293" t="s">
        <v>128</v>
      </c>
      <c r="AC1372" s="269">
        <v>2014</v>
      </c>
      <c r="AD1372" s="293" t="s">
        <v>0</v>
      </c>
      <c r="AE1372" s="293" t="s">
        <v>57</v>
      </c>
      <c r="AF1372" s="293"/>
      <c r="AG1372" s="318"/>
      <c r="AH1372" s="222"/>
      <c r="AI1372" s="229"/>
    </row>
    <row r="1373" spans="1:36" ht="110.25" customHeight="1">
      <c r="A1373" s="68" t="s">
        <v>2819</v>
      </c>
      <c r="B1373" s="92" t="s">
        <v>21</v>
      </c>
      <c r="C1373" s="92" t="s">
        <v>742</v>
      </c>
      <c r="D1373" s="88">
        <v>42155</v>
      </c>
      <c r="E1373" s="89">
        <v>0.55833333333333335</v>
      </c>
      <c r="F1373" s="88">
        <v>42155</v>
      </c>
      <c r="G1373" s="89">
        <v>0.56874999999999998</v>
      </c>
      <c r="H1373" s="89">
        <v>1.0416666666666666E-2</v>
      </c>
      <c r="I1373" s="68">
        <v>4</v>
      </c>
      <c r="J1373" s="68"/>
      <c r="K1373" s="92"/>
      <c r="L1373" s="92" t="s">
        <v>16</v>
      </c>
      <c r="M1373" s="230" t="s">
        <v>6724</v>
      </c>
      <c r="N1373" s="221">
        <v>35</v>
      </c>
      <c r="O1373" s="221" t="s">
        <v>13</v>
      </c>
      <c r="P1373" s="230" t="s">
        <v>6725</v>
      </c>
      <c r="Q1373" s="221" t="s">
        <v>6726</v>
      </c>
      <c r="R1373" s="221">
        <v>0.34399999999999997</v>
      </c>
      <c r="S1373" s="221">
        <v>0.17199999999999999</v>
      </c>
      <c r="T1373" s="221">
        <v>0.51600000000000001</v>
      </c>
      <c r="U1373" s="293" t="s">
        <v>28</v>
      </c>
      <c r="V1373" s="273" t="s">
        <v>128</v>
      </c>
      <c r="W1373" s="293" t="s">
        <v>128</v>
      </c>
      <c r="X1373" s="293" t="s">
        <v>128</v>
      </c>
      <c r="Y1373" s="269">
        <v>2015</v>
      </c>
      <c r="Z1373" s="318" t="s">
        <v>128</v>
      </c>
      <c r="AA1373" s="269">
        <v>2016</v>
      </c>
      <c r="AB1373" s="293" t="s">
        <v>128</v>
      </c>
      <c r="AC1373" s="269">
        <v>2015</v>
      </c>
      <c r="AD1373" s="293" t="s">
        <v>37</v>
      </c>
      <c r="AE1373" s="293" t="s">
        <v>52</v>
      </c>
      <c r="AF1373" s="293"/>
      <c r="AG1373" s="318"/>
      <c r="AH1373" s="222"/>
      <c r="AI1373" s="229"/>
    </row>
    <row r="1374" spans="1:36" ht="63" customHeight="1">
      <c r="A1374" s="68" t="s">
        <v>2819</v>
      </c>
      <c r="B1374" s="92" t="s">
        <v>21</v>
      </c>
      <c r="C1374" s="92" t="s">
        <v>3133</v>
      </c>
      <c r="D1374" s="88">
        <v>42155</v>
      </c>
      <c r="E1374" s="89">
        <v>0.64930555555555558</v>
      </c>
      <c r="F1374" s="88">
        <v>42155</v>
      </c>
      <c r="G1374" s="89">
        <v>0.70833333333333337</v>
      </c>
      <c r="H1374" s="89">
        <v>5.9027777777777783E-2</v>
      </c>
      <c r="I1374" s="68">
        <v>1</v>
      </c>
      <c r="J1374" s="68"/>
      <c r="K1374" s="92"/>
      <c r="L1374" s="92" t="s">
        <v>11</v>
      </c>
      <c r="M1374" s="230" t="s">
        <v>3573</v>
      </c>
      <c r="N1374" s="221">
        <v>0.4</v>
      </c>
      <c r="O1374" s="221" t="s">
        <v>2</v>
      </c>
      <c r="P1374" s="230" t="s">
        <v>3573</v>
      </c>
      <c r="Q1374" s="221" t="s">
        <v>3571</v>
      </c>
      <c r="R1374" s="221">
        <v>7.0000000000000007E-2</v>
      </c>
      <c r="S1374" s="221">
        <v>3.5000000000000003E-2</v>
      </c>
      <c r="T1374" s="221">
        <v>0.105</v>
      </c>
      <c r="U1374" s="293" t="s">
        <v>1</v>
      </c>
      <c r="V1374" s="273" t="s">
        <v>128</v>
      </c>
      <c r="W1374" s="293" t="s">
        <v>128</v>
      </c>
      <c r="X1374" s="293" t="s">
        <v>128</v>
      </c>
      <c r="Y1374" s="269">
        <v>2015</v>
      </c>
      <c r="Z1374" s="318" t="s">
        <v>128</v>
      </c>
      <c r="AA1374" s="269">
        <v>2016</v>
      </c>
      <c r="AB1374" s="293" t="s">
        <v>128</v>
      </c>
      <c r="AC1374" s="269">
        <v>2015</v>
      </c>
      <c r="AD1374" s="293" t="s">
        <v>17</v>
      </c>
      <c r="AE1374" s="293" t="s">
        <v>57</v>
      </c>
      <c r="AF1374" s="293"/>
      <c r="AG1374" s="318"/>
      <c r="AH1374" s="222"/>
      <c r="AI1374" s="229"/>
    </row>
    <row r="1375" spans="1:36" ht="63" customHeight="1">
      <c r="A1375" s="68" t="s">
        <v>2819</v>
      </c>
      <c r="B1375" s="92" t="s">
        <v>21</v>
      </c>
      <c r="C1375" s="92" t="s">
        <v>3133</v>
      </c>
      <c r="D1375" s="88">
        <v>42155</v>
      </c>
      <c r="E1375" s="89">
        <v>0.64930555555555558</v>
      </c>
      <c r="F1375" s="88">
        <v>42155</v>
      </c>
      <c r="G1375" s="89">
        <v>0.69791666666666663</v>
      </c>
      <c r="H1375" s="89">
        <v>4.8611111111111112E-2</v>
      </c>
      <c r="I1375" s="68">
        <v>1</v>
      </c>
      <c r="J1375" s="68"/>
      <c r="K1375" s="92"/>
      <c r="L1375" s="92" t="s">
        <v>11</v>
      </c>
      <c r="M1375" s="230" t="s">
        <v>3572</v>
      </c>
      <c r="N1375" s="221">
        <v>0.4</v>
      </c>
      <c r="O1375" s="221" t="s">
        <v>2</v>
      </c>
      <c r="P1375" s="230" t="s">
        <v>3572</v>
      </c>
      <c r="Q1375" s="221" t="s">
        <v>3571</v>
      </c>
      <c r="R1375" s="221">
        <v>0.05</v>
      </c>
      <c r="S1375" s="221">
        <v>2.5000000000000001E-2</v>
      </c>
      <c r="T1375" s="221">
        <v>7.4999999999999997E-2</v>
      </c>
      <c r="U1375" s="293" t="s">
        <v>1</v>
      </c>
      <c r="V1375" s="273" t="s">
        <v>128</v>
      </c>
      <c r="W1375" s="293" t="s">
        <v>128</v>
      </c>
      <c r="X1375" s="293" t="s">
        <v>128</v>
      </c>
      <c r="Y1375" s="269">
        <v>2014</v>
      </c>
      <c r="Z1375" s="318" t="s">
        <v>128</v>
      </c>
      <c r="AA1375" s="269">
        <v>2015</v>
      </c>
      <c r="AB1375" s="293" t="s">
        <v>128</v>
      </c>
      <c r="AC1375" s="269">
        <v>2014</v>
      </c>
      <c r="AD1375" s="293" t="s">
        <v>17</v>
      </c>
      <c r="AE1375" s="293" t="s">
        <v>57</v>
      </c>
      <c r="AF1375" s="293"/>
      <c r="AG1375" s="318"/>
      <c r="AH1375" s="222"/>
      <c r="AI1375" s="229"/>
    </row>
    <row r="1376" spans="1:36" ht="78.75" customHeight="1">
      <c r="A1376" s="70" t="s">
        <v>3570</v>
      </c>
      <c r="B1376" s="74" t="s">
        <v>10</v>
      </c>
      <c r="C1376" s="74" t="s">
        <v>10</v>
      </c>
      <c r="D1376" s="75">
        <v>42161</v>
      </c>
      <c r="E1376" s="76">
        <v>0.43055555555555558</v>
      </c>
      <c r="F1376" s="75">
        <v>42161</v>
      </c>
      <c r="G1376" s="76">
        <v>0.46180555555555558</v>
      </c>
      <c r="H1376" s="76">
        <v>3.125E-2</v>
      </c>
      <c r="I1376" s="74">
        <v>6</v>
      </c>
      <c r="J1376" s="74" t="s">
        <v>180</v>
      </c>
      <c r="K1376" s="74" t="s">
        <v>20</v>
      </c>
      <c r="L1376" s="74" t="s">
        <v>9</v>
      </c>
      <c r="M1376" s="225" t="s">
        <v>3873</v>
      </c>
      <c r="N1376" s="226" t="s">
        <v>3</v>
      </c>
      <c r="O1376" s="225" t="s">
        <v>7</v>
      </c>
      <c r="P1376" s="225" t="s">
        <v>3873</v>
      </c>
      <c r="Q1376" s="225" t="s">
        <v>901</v>
      </c>
      <c r="R1376" s="225">
        <v>4.9000000000000004</v>
      </c>
      <c r="S1376" s="225"/>
      <c r="T1376" s="225">
        <v>4.9000000000000004</v>
      </c>
      <c r="U1376" s="302" t="s">
        <v>28</v>
      </c>
      <c r="V1376" s="302">
        <v>1990</v>
      </c>
      <c r="W1376" s="302" t="s">
        <v>2193</v>
      </c>
      <c r="X1376" s="302" t="s">
        <v>1383</v>
      </c>
      <c r="Y1376" s="302" t="s">
        <v>6976</v>
      </c>
      <c r="Z1376" s="302">
        <v>0.9</v>
      </c>
      <c r="AA1376" s="302" t="s">
        <v>6977</v>
      </c>
      <c r="AB1376" s="302">
        <v>1</v>
      </c>
      <c r="AC1376" s="302">
        <v>41752</v>
      </c>
      <c r="AD1376" s="302" t="s">
        <v>42</v>
      </c>
      <c r="AE1376" s="302"/>
      <c r="AF1376" s="302"/>
      <c r="AG1376" s="302" t="s">
        <v>6926</v>
      </c>
      <c r="AH1376" s="222"/>
      <c r="AI1376" s="229"/>
    </row>
    <row r="1377" spans="1:35" ht="63" customHeight="1">
      <c r="A1377" s="70" t="s">
        <v>3570</v>
      </c>
      <c r="B1377" s="74" t="s">
        <v>10</v>
      </c>
      <c r="C1377" s="74" t="s">
        <v>10</v>
      </c>
      <c r="D1377" s="75">
        <v>42161</v>
      </c>
      <c r="E1377" s="76">
        <v>0.43472222222222223</v>
      </c>
      <c r="F1377" s="75">
        <v>42161</v>
      </c>
      <c r="G1377" s="76">
        <v>0.43472222222222223</v>
      </c>
      <c r="H1377" s="76">
        <v>2.3148148148148146E-4</v>
      </c>
      <c r="I1377" s="74">
        <v>17</v>
      </c>
      <c r="J1377" s="74" t="s">
        <v>3851</v>
      </c>
      <c r="K1377" s="74" t="s">
        <v>8</v>
      </c>
      <c r="L1377" s="74" t="s">
        <v>9</v>
      </c>
      <c r="M1377" s="225" t="s">
        <v>3874</v>
      </c>
      <c r="N1377" s="226" t="s">
        <v>3</v>
      </c>
      <c r="O1377" s="225" t="s">
        <v>7</v>
      </c>
      <c r="P1377" s="225" t="s">
        <v>3874</v>
      </c>
      <c r="Q1377" s="225" t="s">
        <v>901</v>
      </c>
      <c r="R1377" s="225">
        <v>16</v>
      </c>
      <c r="S1377" s="225">
        <v>1</v>
      </c>
      <c r="T1377" s="225">
        <v>17</v>
      </c>
      <c r="U1377" s="302" t="s">
        <v>28</v>
      </c>
      <c r="V1377" s="302">
        <v>1981</v>
      </c>
      <c r="W1377" s="302" t="s">
        <v>2193</v>
      </c>
      <c r="X1377" s="302" t="s">
        <v>1383</v>
      </c>
      <c r="Y1377" s="302" t="s">
        <v>6978</v>
      </c>
      <c r="Z1377" s="302">
        <v>0.83</v>
      </c>
      <c r="AA1377" s="302" t="s">
        <v>6964</v>
      </c>
      <c r="AB1377" s="302">
        <v>1</v>
      </c>
      <c r="AC1377" s="302">
        <v>42110</v>
      </c>
      <c r="AD1377" s="302" t="s">
        <v>42</v>
      </c>
      <c r="AE1377" s="302"/>
      <c r="AF1377" s="302"/>
      <c r="AG1377" s="302" t="s">
        <v>6926</v>
      </c>
      <c r="AH1377" s="222"/>
      <c r="AI1377" s="229"/>
    </row>
    <row r="1378" spans="1:35" ht="157.5" customHeight="1">
      <c r="A1378" s="70" t="s">
        <v>3570</v>
      </c>
      <c r="B1378" s="74" t="s">
        <v>10</v>
      </c>
      <c r="C1378" s="74" t="s">
        <v>10</v>
      </c>
      <c r="D1378" s="75">
        <v>42161</v>
      </c>
      <c r="E1378" s="76">
        <v>0.43541666666666662</v>
      </c>
      <c r="F1378" s="75">
        <v>42161</v>
      </c>
      <c r="G1378" s="76">
        <v>0.43541666666666662</v>
      </c>
      <c r="H1378" s="76">
        <v>2.3148148148148146E-4</v>
      </c>
      <c r="I1378" s="74">
        <v>12</v>
      </c>
      <c r="J1378" s="74" t="s">
        <v>3851</v>
      </c>
      <c r="K1378" s="74" t="s">
        <v>8</v>
      </c>
      <c r="L1378" s="74" t="s">
        <v>9</v>
      </c>
      <c r="M1378" s="225" t="s">
        <v>3875</v>
      </c>
      <c r="N1378" s="226" t="s">
        <v>3</v>
      </c>
      <c r="O1378" s="225" t="s">
        <v>7</v>
      </c>
      <c r="P1378" s="225" t="s">
        <v>3875</v>
      </c>
      <c r="Q1378" s="225" t="s">
        <v>901</v>
      </c>
      <c r="R1378" s="225">
        <v>4</v>
      </c>
      <c r="S1378" s="225"/>
      <c r="T1378" s="225">
        <v>4</v>
      </c>
      <c r="U1378" s="302" t="s">
        <v>28</v>
      </c>
      <c r="V1378" s="302">
        <v>1981</v>
      </c>
      <c r="W1378" s="302" t="s">
        <v>2193</v>
      </c>
      <c r="X1378" s="302" t="s">
        <v>1383</v>
      </c>
      <c r="Y1378" s="302" t="s">
        <v>6979</v>
      </c>
      <c r="Z1378" s="302">
        <v>0.75</v>
      </c>
      <c r="AA1378" s="302" t="s">
        <v>6964</v>
      </c>
      <c r="AB1378" s="302">
        <v>1</v>
      </c>
      <c r="AC1378" s="302">
        <v>42065</v>
      </c>
      <c r="AD1378" s="302" t="s">
        <v>42</v>
      </c>
      <c r="AE1378" s="302"/>
      <c r="AF1378" s="302"/>
      <c r="AG1378" s="302" t="s">
        <v>6926</v>
      </c>
      <c r="AH1378" s="222"/>
      <c r="AI1378" s="229"/>
    </row>
    <row r="1379" spans="1:35" ht="94.5" customHeight="1">
      <c r="A1379" s="70" t="s">
        <v>12042</v>
      </c>
      <c r="B1379" s="74" t="s">
        <v>5</v>
      </c>
      <c r="C1379" s="74" t="s">
        <v>5</v>
      </c>
      <c r="D1379" s="75">
        <v>42327</v>
      </c>
      <c r="E1379" s="76">
        <v>0.73611111111111116</v>
      </c>
      <c r="F1379" s="75">
        <v>42327</v>
      </c>
      <c r="G1379" s="76">
        <v>0.73611111111111116</v>
      </c>
      <c r="H1379" s="76">
        <v>0</v>
      </c>
      <c r="I1379" s="74">
        <v>6</v>
      </c>
      <c r="J1379" s="74"/>
      <c r="K1379" s="74"/>
      <c r="L1379" s="74" t="s">
        <v>11</v>
      </c>
      <c r="M1379" s="225" t="s">
        <v>10193</v>
      </c>
      <c r="N1379" s="226">
        <v>0.4</v>
      </c>
      <c r="O1379" s="225" t="s">
        <v>2</v>
      </c>
      <c r="P1379" s="225" t="s">
        <v>525</v>
      </c>
      <c r="Q1379" s="225" t="s">
        <v>12266</v>
      </c>
      <c r="R1379" s="225"/>
      <c r="S1379" s="225">
        <v>3.5</v>
      </c>
      <c r="T1379" s="225">
        <v>3.5</v>
      </c>
      <c r="U1379" s="302" t="s">
        <v>1</v>
      </c>
      <c r="V1379" s="302"/>
      <c r="W1379" s="302"/>
      <c r="X1379" s="302"/>
      <c r="Y1379" s="302"/>
      <c r="Z1379" s="302"/>
      <c r="AA1379" s="302"/>
      <c r="AB1379" s="302"/>
      <c r="AC1379" s="302"/>
      <c r="AD1379" s="302" t="s">
        <v>22</v>
      </c>
      <c r="AE1379" s="302"/>
      <c r="AF1379" s="302"/>
      <c r="AG1379" s="302"/>
      <c r="AH1379" s="222"/>
      <c r="AI1379" s="229"/>
    </row>
    <row r="1380" spans="1:35" ht="63" customHeight="1">
      <c r="A1380" s="70" t="s">
        <v>2819</v>
      </c>
      <c r="B1380" s="74" t="s">
        <v>19</v>
      </c>
      <c r="C1380" s="74" t="s">
        <v>209</v>
      </c>
      <c r="D1380" s="75">
        <v>42155</v>
      </c>
      <c r="E1380" s="76">
        <v>0.70833333333333337</v>
      </c>
      <c r="F1380" s="75">
        <v>42155</v>
      </c>
      <c r="G1380" s="76">
        <v>0.73888888888888893</v>
      </c>
      <c r="H1380" s="76">
        <v>3.0555555555555558E-2</v>
      </c>
      <c r="I1380" s="74">
        <v>5</v>
      </c>
      <c r="J1380" s="74" t="s">
        <v>180</v>
      </c>
      <c r="K1380" s="74" t="s">
        <v>20</v>
      </c>
      <c r="L1380" s="74" t="s">
        <v>16</v>
      </c>
      <c r="M1380" s="225" t="s">
        <v>3490</v>
      </c>
      <c r="N1380" s="226" t="s">
        <v>3</v>
      </c>
      <c r="O1380" s="225" t="s">
        <v>7</v>
      </c>
      <c r="P1380" s="225" t="s">
        <v>3490</v>
      </c>
      <c r="Q1380" s="225" t="s">
        <v>3491</v>
      </c>
      <c r="R1380" s="225">
        <v>2</v>
      </c>
      <c r="S1380" s="225"/>
      <c r="T1380" s="225">
        <v>2</v>
      </c>
      <c r="U1380" s="302"/>
      <c r="V1380" s="302"/>
      <c r="W1380" s="302"/>
      <c r="X1380" s="302"/>
      <c r="Y1380" s="302"/>
      <c r="Z1380" s="302"/>
      <c r="AA1380" s="302"/>
      <c r="AB1380" s="302"/>
      <c r="AC1380" s="302"/>
      <c r="AD1380" s="302" t="s">
        <v>37</v>
      </c>
      <c r="AE1380" s="302"/>
      <c r="AF1380" s="302"/>
      <c r="AG1380" s="302"/>
      <c r="AH1380" s="222"/>
      <c r="AI1380" s="229"/>
    </row>
    <row r="1381" spans="1:35" ht="47.25" customHeight="1">
      <c r="A1381" s="70" t="s">
        <v>3570</v>
      </c>
      <c r="B1381" s="74" t="s">
        <v>10</v>
      </c>
      <c r="C1381" s="74" t="s">
        <v>10</v>
      </c>
      <c r="D1381" s="75">
        <v>42161</v>
      </c>
      <c r="E1381" s="76">
        <v>0.4368055555555555</v>
      </c>
      <c r="F1381" s="75">
        <v>42161</v>
      </c>
      <c r="G1381" s="76">
        <v>0.4368055555555555</v>
      </c>
      <c r="H1381" s="76">
        <v>2.3148148148148146E-4</v>
      </c>
      <c r="I1381" s="74">
        <v>12</v>
      </c>
      <c r="J1381" s="74" t="s">
        <v>3856</v>
      </c>
      <c r="K1381" s="74" t="s">
        <v>8</v>
      </c>
      <c r="L1381" s="74" t="s">
        <v>9</v>
      </c>
      <c r="M1381" s="225" t="s">
        <v>3876</v>
      </c>
      <c r="N1381" s="226" t="s">
        <v>3</v>
      </c>
      <c r="O1381" s="225" t="s">
        <v>7</v>
      </c>
      <c r="P1381" s="225" t="s">
        <v>3876</v>
      </c>
      <c r="Q1381" s="225" t="s">
        <v>901</v>
      </c>
      <c r="R1381" s="225">
        <v>3</v>
      </c>
      <c r="S1381" s="225">
        <v>1</v>
      </c>
      <c r="T1381" s="225">
        <v>4</v>
      </c>
      <c r="U1381" s="302" t="s">
        <v>28</v>
      </c>
      <c r="V1381" s="302">
        <v>1987</v>
      </c>
      <c r="W1381" s="302" t="s">
        <v>2193</v>
      </c>
      <c r="X1381" s="302" t="s">
        <v>1383</v>
      </c>
      <c r="Y1381" s="302" t="s">
        <v>6980</v>
      </c>
      <c r="Z1381" s="302">
        <v>0.9</v>
      </c>
      <c r="AA1381" s="302" t="s">
        <v>6964</v>
      </c>
      <c r="AB1381" s="302">
        <v>1</v>
      </c>
      <c r="AC1381" s="302">
        <v>42045</v>
      </c>
      <c r="AD1381" s="302" t="s">
        <v>42</v>
      </c>
      <c r="AE1381" s="302"/>
      <c r="AF1381" s="302"/>
      <c r="AG1381" s="302" t="s">
        <v>6926</v>
      </c>
      <c r="AH1381" s="222"/>
      <c r="AI1381" s="229"/>
    </row>
    <row r="1382" spans="1:35" ht="126" customHeight="1">
      <c r="A1382" s="70" t="s">
        <v>3570</v>
      </c>
      <c r="B1382" s="74" t="s">
        <v>10</v>
      </c>
      <c r="C1382" s="74" t="s">
        <v>10</v>
      </c>
      <c r="D1382" s="75">
        <v>42161</v>
      </c>
      <c r="E1382" s="76">
        <v>0.44444444444444442</v>
      </c>
      <c r="F1382" s="75">
        <v>42161</v>
      </c>
      <c r="G1382" s="76">
        <v>0.53333333333333333</v>
      </c>
      <c r="H1382" s="76">
        <v>7.7777777777777779E-2</v>
      </c>
      <c r="I1382" s="74">
        <v>3</v>
      </c>
      <c r="J1382" s="74" t="s">
        <v>180</v>
      </c>
      <c r="K1382" s="74" t="s">
        <v>20</v>
      </c>
      <c r="L1382" s="74" t="s">
        <v>9</v>
      </c>
      <c r="M1382" s="225" t="s">
        <v>3877</v>
      </c>
      <c r="N1382" s="226" t="s">
        <v>3</v>
      </c>
      <c r="O1382" s="225" t="s">
        <v>7</v>
      </c>
      <c r="P1382" s="225" t="s">
        <v>3877</v>
      </c>
      <c r="Q1382" s="225" t="s">
        <v>901</v>
      </c>
      <c r="R1382" s="225">
        <v>6</v>
      </c>
      <c r="S1382" s="225">
        <v>3</v>
      </c>
      <c r="T1382" s="225">
        <v>9</v>
      </c>
      <c r="U1382" s="302" t="s">
        <v>28</v>
      </c>
      <c r="V1382" s="302">
        <v>1976</v>
      </c>
      <c r="W1382" s="302" t="s">
        <v>2193</v>
      </c>
      <c r="X1382" s="302" t="s">
        <v>1383</v>
      </c>
      <c r="Y1382" s="302" t="s">
        <v>6981</v>
      </c>
      <c r="Z1382" s="302">
        <v>0.9</v>
      </c>
      <c r="AA1382" s="302" t="s">
        <v>6964</v>
      </c>
      <c r="AB1382" s="302">
        <v>0</v>
      </c>
      <c r="AC1382" s="302">
        <v>41496</v>
      </c>
      <c r="AD1382" s="302" t="s">
        <v>42</v>
      </c>
      <c r="AE1382" s="302"/>
      <c r="AF1382" s="302"/>
      <c r="AG1382" s="302" t="s">
        <v>6926</v>
      </c>
      <c r="AH1382" s="222"/>
      <c r="AI1382" s="229"/>
    </row>
    <row r="1383" spans="1:35" ht="78.75" customHeight="1">
      <c r="A1383" s="70" t="s">
        <v>3570</v>
      </c>
      <c r="B1383" s="74" t="s">
        <v>10</v>
      </c>
      <c r="C1383" s="74" t="s">
        <v>10</v>
      </c>
      <c r="D1383" s="75">
        <v>42161</v>
      </c>
      <c r="E1383" s="76">
        <v>0.44444444444444442</v>
      </c>
      <c r="F1383" s="75">
        <v>42161</v>
      </c>
      <c r="G1383" s="76">
        <v>0.53888888888888886</v>
      </c>
      <c r="H1383" s="76">
        <v>9.4444444444444442E-2</v>
      </c>
      <c r="I1383" s="74">
        <v>4</v>
      </c>
      <c r="J1383" s="74" t="s">
        <v>180</v>
      </c>
      <c r="K1383" s="74" t="s">
        <v>20</v>
      </c>
      <c r="L1383" s="74" t="s">
        <v>9</v>
      </c>
      <c r="M1383" s="225" t="s">
        <v>3878</v>
      </c>
      <c r="N1383" s="226" t="s">
        <v>3</v>
      </c>
      <c r="O1383" s="225" t="s">
        <v>7</v>
      </c>
      <c r="P1383" s="225" t="s">
        <v>3878</v>
      </c>
      <c r="Q1383" s="225" t="s">
        <v>901</v>
      </c>
      <c r="R1383" s="225">
        <v>3.5</v>
      </c>
      <c r="S1383" s="225">
        <v>0.7</v>
      </c>
      <c r="T1383" s="225">
        <v>4.2</v>
      </c>
      <c r="U1383" s="302" t="s">
        <v>28</v>
      </c>
      <c r="V1383" s="302">
        <v>1986</v>
      </c>
      <c r="W1383" s="302" t="s">
        <v>2193</v>
      </c>
      <c r="X1383" s="302" t="s">
        <v>1383</v>
      </c>
      <c r="Y1383" s="302" t="s">
        <v>6982</v>
      </c>
      <c r="Z1383" s="302">
        <v>0.9</v>
      </c>
      <c r="AA1383" s="302" t="s">
        <v>6964</v>
      </c>
      <c r="AB1383" s="302">
        <v>0</v>
      </c>
      <c r="AC1383" s="302">
        <v>41580</v>
      </c>
      <c r="AD1383" s="302" t="s">
        <v>42</v>
      </c>
      <c r="AE1383" s="302"/>
      <c r="AF1383" s="302"/>
      <c r="AG1383" s="302" t="s">
        <v>6926</v>
      </c>
      <c r="AH1383" s="222"/>
      <c r="AI1383" s="229"/>
    </row>
    <row r="1384" spans="1:35" ht="78.75" customHeight="1">
      <c r="A1384" s="70" t="s">
        <v>12042</v>
      </c>
      <c r="B1384" s="74" t="s">
        <v>5</v>
      </c>
      <c r="C1384" s="74" t="s">
        <v>5</v>
      </c>
      <c r="D1384" s="75">
        <v>42338</v>
      </c>
      <c r="E1384" s="76">
        <v>0.66319444444444442</v>
      </c>
      <c r="F1384" s="75">
        <v>42338</v>
      </c>
      <c r="G1384" s="76">
        <v>0.72222222222222221</v>
      </c>
      <c r="H1384" s="76">
        <f>G1384-E1384</f>
        <v>5.902777777777779E-2</v>
      </c>
      <c r="I1384" s="74">
        <v>4</v>
      </c>
      <c r="J1384" s="74" t="s">
        <v>217</v>
      </c>
      <c r="K1384" s="74"/>
      <c r="L1384" s="74" t="s">
        <v>11</v>
      </c>
      <c r="M1384" s="225" t="s">
        <v>13793</v>
      </c>
      <c r="N1384" s="226" t="s">
        <v>3</v>
      </c>
      <c r="O1384" s="225" t="s">
        <v>39</v>
      </c>
      <c r="P1384" s="225" t="s">
        <v>13794</v>
      </c>
      <c r="Q1384" s="225" t="s">
        <v>13795</v>
      </c>
      <c r="R1384" s="225">
        <v>3.5</v>
      </c>
      <c r="S1384" s="225"/>
      <c r="T1384" s="225">
        <v>3.5</v>
      </c>
      <c r="U1384" s="302" t="s">
        <v>36</v>
      </c>
      <c r="V1384" s="302"/>
      <c r="W1384" s="302"/>
      <c r="X1384" s="302"/>
      <c r="Y1384" s="302"/>
      <c r="Z1384" s="302"/>
      <c r="AA1384" s="302"/>
      <c r="AB1384" s="302"/>
      <c r="AC1384" s="302"/>
      <c r="AD1384" s="302" t="s">
        <v>22</v>
      </c>
      <c r="AE1384" s="302"/>
      <c r="AF1384" s="302"/>
      <c r="AG1384" s="302"/>
      <c r="AH1384" s="222"/>
      <c r="AI1384" s="229"/>
    </row>
    <row r="1385" spans="1:35" ht="63" customHeight="1">
      <c r="A1385" s="70" t="s">
        <v>2819</v>
      </c>
      <c r="B1385" s="74" t="s">
        <v>18</v>
      </c>
      <c r="C1385" s="74" t="s">
        <v>18</v>
      </c>
      <c r="D1385" s="75">
        <v>42155</v>
      </c>
      <c r="E1385" s="76">
        <v>42155.291666666664</v>
      </c>
      <c r="F1385" s="75">
        <v>42155</v>
      </c>
      <c r="G1385" s="76">
        <v>42155.75</v>
      </c>
      <c r="H1385" s="76">
        <f>G1385-E1385</f>
        <v>0.45833333333575865</v>
      </c>
      <c r="I1385" s="74">
        <v>2</v>
      </c>
      <c r="J1385" s="74"/>
      <c r="K1385" s="74"/>
      <c r="L1385" s="74" t="s">
        <v>4</v>
      </c>
      <c r="M1385" s="225" t="s">
        <v>337</v>
      </c>
      <c r="N1385" s="226">
        <v>0.4</v>
      </c>
      <c r="O1385" s="225" t="s">
        <v>2</v>
      </c>
      <c r="P1385" s="225" t="s">
        <v>3596</v>
      </c>
      <c r="Q1385" s="225" t="s">
        <v>3597</v>
      </c>
      <c r="R1385" s="225">
        <v>0.2</v>
      </c>
      <c r="S1385" s="225">
        <v>0.1</v>
      </c>
      <c r="T1385" s="225">
        <f>R1385+S1385</f>
        <v>0.30000000000000004</v>
      </c>
      <c r="U1385" s="302"/>
      <c r="V1385" s="302"/>
      <c r="W1385" s="302"/>
      <c r="X1385" s="302"/>
      <c r="Y1385" s="302"/>
      <c r="Z1385" s="302"/>
      <c r="AA1385" s="302"/>
      <c r="AB1385" s="302"/>
      <c r="AC1385" s="302"/>
      <c r="AD1385" s="302" t="s">
        <v>0</v>
      </c>
      <c r="AE1385" s="302"/>
      <c r="AF1385" s="302"/>
      <c r="AG1385" s="302"/>
      <c r="AH1385" s="222"/>
      <c r="AI1385" s="229"/>
    </row>
    <row r="1386" spans="1:35" ht="78.75" customHeight="1">
      <c r="A1386" s="70" t="s">
        <v>3570</v>
      </c>
      <c r="B1386" s="74" t="s">
        <v>10</v>
      </c>
      <c r="C1386" s="74" t="s">
        <v>10</v>
      </c>
      <c r="D1386" s="75">
        <v>42161</v>
      </c>
      <c r="E1386" s="76">
        <v>0.4513888888888889</v>
      </c>
      <c r="F1386" s="75">
        <v>42161</v>
      </c>
      <c r="G1386" s="76">
        <v>0.4513888888888889</v>
      </c>
      <c r="H1386" s="76">
        <v>0</v>
      </c>
      <c r="I1386" s="74">
        <v>3</v>
      </c>
      <c r="J1386" s="74" t="s">
        <v>180</v>
      </c>
      <c r="K1386" s="74" t="s">
        <v>8</v>
      </c>
      <c r="L1386" s="74" t="s">
        <v>9</v>
      </c>
      <c r="M1386" s="225" t="s">
        <v>3879</v>
      </c>
      <c r="N1386" s="226" t="s">
        <v>3</v>
      </c>
      <c r="O1386" s="225" t="s">
        <v>7</v>
      </c>
      <c r="P1386" s="225" t="s">
        <v>3879</v>
      </c>
      <c r="Q1386" s="225" t="s">
        <v>901</v>
      </c>
      <c r="R1386" s="225">
        <v>2</v>
      </c>
      <c r="S1386" s="225">
        <v>1</v>
      </c>
      <c r="T1386" s="225">
        <v>3</v>
      </c>
      <c r="U1386" s="302" t="s">
        <v>28</v>
      </c>
      <c r="V1386" s="302">
        <v>1986</v>
      </c>
      <c r="W1386" s="302" t="s">
        <v>2193</v>
      </c>
      <c r="X1386" s="302" t="s">
        <v>1383</v>
      </c>
      <c r="Y1386" s="302" t="s">
        <v>6983</v>
      </c>
      <c r="Z1386" s="302">
        <v>0.85</v>
      </c>
      <c r="AA1386" s="302" t="s">
        <v>6964</v>
      </c>
      <c r="AB1386" s="302">
        <v>1</v>
      </c>
      <c r="AC1386" s="302">
        <v>42085</v>
      </c>
      <c r="AD1386" s="302" t="s">
        <v>42</v>
      </c>
      <c r="AE1386" s="302"/>
      <c r="AF1386" s="302"/>
      <c r="AG1386" s="302" t="s">
        <v>6926</v>
      </c>
      <c r="AH1386" s="222"/>
      <c r="AI1386" s="229"/>
    </row>
    <row r="1387" spans="1:35" ht="78.75" customHeight="1">
      <c r="A1387" s="70" t="s">
        <v>3570</v>
      </c>
      <c r="B1387" s="74" t="s">
        <v>10</v>
      </c>
      <c r="C1387" s="74" t="s">
        <v>10</v>
      </c>
      <c r="D1387" s="75">
        <v>42161</v>
      </c>
      <c r="E1387" s="76">
        <v>0.6645833333333333</v>
      </c>
      <c r="F1387" s="75">
        <v>42161</v>
      </c>
      <c r="G1387" s="76">
        <v>0.70208333333333339</v>
      </c>
      <c r="H1387" s="76">
        <v>3.9120370370370368E-2</v>
      </c>
      <c r="I1387" s="74">
        <v>16</v>
      </c>
      <c r="J1387" s="74" t="s">
        <v>6984</v>
      </c>
      <c r="K1387" s="74"/>
      <c r="L1387" s="74" t="s">
        <v>9</v>
      </c>
      <c r="M1387" s="225" t="s">
        <v>3880</v>
      </c>
      <c r="N1387" s="226" t="s">
        <v>3</v>
      </c>
      <c r="O1387" s="225" t="s">
        <v>7</v>
      </c>
      <c r="P1387" s="225" t="s">
        <v>3880</v>
      </c>
      <c r="Q1387" s="225" t="s">
        <v>3881</v>
      </c>
      <c r="R1387" s="225">
        <v>3</v>
      </c>
      <c r="S1387" s="225"/>
      <c r="T1387" s="225">
        <v>3</v>
      </c>
      <c r="U1387" s="302" t="s">
        <v>28</v>
      </c>
      <c r="V1387" s="302">
        <v>1987</v>
      </c>
      <c r="W1387" s="302" t="s">
        <v>2193</v>
      </c>
      <c r="X1387" s="302" t="s">
        <v>1383</v>
      </c>
      <c r="Y1387" s="302" t="s">
        <v>6985</v>
      </c>
      <c r="Z1387" s="302">
        <v>0.45</v>
      </c>
      <c r="AA1387" s="302" t="s">
        <v>6964</v>
      </c>
      <c r="AB1387" s="302">
        <v>0</v>
      </c>
      <c r="AC1387" s="302">
        <v>42063</v>
      </c>
      <c r="AD1387" s="302" t="s">
        <v>42</v>
      </c>
      <c r="AE1387" s="302"/>
      <c r="AF1387" s="302"/>
      <c r="AG1387" s="302" t="s">
        <v>6986</v>
      </c>
      <c r="AH1387" s="222"/>
      <c r="AI1387" s="229"/>
    </row>
    <row r="1388" spans="1:35" ht="173.25" customHeight="1">
      <c r="A1388" s="70" t="s">
        <v>3570</v>
      </c>
      <c r="B1388" s="74" t="s">
        <v>10</v>
      </c>
      <c r="C1388" s="74" t="s">
        <v>10</v>
      </c>
      <c r="D1388" s="75">
        <v>42161</v>
      </c>
      <c r="E1388" s="76">
        <v>0.78125</v>
      </c>
      <c r="F1388" s="75">
        <v>42161</v>
      </c>
      <c r="G1388" s="76">
        <v>0.78125</v>
      </c>
      <c r="H1388" s="76">
        <v>0</v>
      </c>
      <c r="I1388" s="74">
        <v>5</v>
      </c>
      <c r="J1388" s="74" t="s">
        <v>180</v>
      </c>
      <c r="K1388" s="74" t="s">
        <v>8</v>
      </c>
      <c r="L1388" s="74" t="s">
        <v>9</v>
      </c>
      <c r="M1388" s="225" t="s">
        <v>3882</v>
      </c>
      <c r="N1388" s="226" t="s">
        <v>3</v>
      </c>
      <c r="O1388" s="225" t="s">
        <v>7</v>
      </c>
      <c r="P1388" s="225" t="s">
        <v>3882</v>
      </c>
      <c r="Q1388" s="225" t="s">
        <v>901</v>
      </c>
      <c r="R1388" s="225">
        <v>2</v>
      </c>
      <c r="S1388" s="225"/>
      <c r="T1388" s="225">
        <v>2</v>
      </c>
      <c r="U1388" s="302" t="s">
        <v>28</v>
      </c>
      <c r="V1388" s="302">
        <v>1984</v>
      </c>
      <c r="W1388" s="302" t="s">
        <v>2193</v>
      </c>
      <c r="X1388" s="302" t="s">
        <v>1383</v>
      </c>
      <c r="Y1388" s="302" t="s">
        <v>6987</v>
      </c>
      <c r="Z1388" s="302">
        <v>0.9</v>
      </c>
      <c r="AA1388" s="302" t="s">
        <v>6988</v>
      </c>
      <c r="AB1388" s="302">
        <v>1</v>
      </c>
      <c r="AC1388" s="302">
        <v>41798</v>
      </c>
      <c r="AD1388" s="302" t="s">
        <v>42</v>
      </c>
      <c r="AE1388" s="302"/>
      <c r="AF1388" s="302"/>
      <c r="AG1388" s="302" t="s">
        <v>6926</v>
      </c>
      <c r="AH1388" s="222"/>
      <c r="AI1388" s="229"/>
    </row>
    <row r="1389" spans="1:35" ht="47.25" customHeight="1">
      <c r="A1389" s="70" t="s">
        <v>3570</v>
      </c>
      <c r="B1389" s="74" t="s">
        <v>10</v>
      </c>
      <c r="C1389" s="74" t="s">
        <v>10</v>
      </c>
      <c r="D1389" s="75">
        <v>42161</v>
      </c>
      <c r="E1389" s="76">
        <v>0.78263888888888899</v>
      </c>
      <c r="F1389" s="75">
        <v>42161</v>
      </c>
      <c r="G1389" s="76">
        <v>0.78263888888888899</v>
      </c>
      <c r="H1389" s="76">
        <v>0</v>
      </c>
      <c r="I1389" s="74">
        <v>3</v>
      </c>
      <c r="J1389" s="74" t="s">
        <v>180</v>
      </c>
      <c r="K1389" s="74" t="s">
        <v>8</v>
      </c>
      <c r="L1389" s="74" t="s">
        <v>9</v>
      </c>
      <c r="M1389" s="225" t="s">
        <v>3883</v>
      </c>
      <c r="N1389" s="226" t="s">
        <v>3</v>
      </c>
      <c r="O1389" s="225" t="s">
        <v>7</v>
      </c>
      <c r="P1389" s="225" t="s">
        <v>3883</v>
      </c>
      <c r="Q1389" s="225" t="s">
        <v>901</v>
      </c>
      <c r="R1389" s="225">
        <v>2</v>
      </c>
      <c r="S1389" s="225"/>
      <c r="T1389" s="225">
        <v>2</v>
      </c>
      <c r="U1389" s="302" t="s">
        <v>28</v>
      </c>
      <c r="V1389" s="302">
        <v>1984</v>
      </c>
      <c r="W1389" s="302" t="s">
        <v>2193</v>
      </c>
      <c r="X1389" s="302" t="s">
        <v>1383</v>
      </c>
      <c r="Y1389" s="302" t="s">
        <v>6989</v>
      </c>
      <c r="Z1389" s="302">
        <v>0.8</v>
      </c>
      <c r="AA1389" s="302" t="s">
        <v>6964</v>
      </c>
      <c r="AB1389" s="302">
        <v>0</v>
      </c>
      <c r="AC1389" s="302">
        <v>42163</v>
      </c>
      <c r="AD1389" s="302" t="s">
        <v>42</v>
      </c>
      <c r="AE1389" s="302"/>
      <c r="AF1389" s="302"/>
      <c r="AG1389" s="302" t="s">
        <v>6926</v>
      </c>
      <c r="AH1389" s="222"/>
      <c r="AI1389" s="229"/>
    </row>
    <row r="1390" spans="1:35" ht="47.25" customHeight="1">
      <c r="A1390" s="70" t="s">
        <v>3570</v>
      </c>
      <c r="B1390" s="74" t="s">
        <v>10</v>
      </c>
      <c r="C1390" s="74" t="s">
        <v>10</v>
      </c>
      <c r="D1390" s="75">
        <v>42161</v>
      </c>
      <c r="E1390" s="76">
        <v>0.81666666666666676</v>
      </c>
      <c r="F1390" s="75">
        <v>42161</v>
      </c>
      <c r="G1390" s="76">
        <v>0.84791666666666676</v>
      </c>
      <c r="H1390" s="76">
        <v>3.125E-2</v>
      </c>
      <c r="I1390" s="74">
        <v>9</v>
      </c>
      <c r="J1390" s="74" t="s">
        <v>150</v>
      </c>
      <c r="K1390" s="74" t="s">
        <v>178</v>
      </c>
      <c r="L1390" s="74" t="s">
        <v>9</v>
      </c>
      <c r="M1390" s="225" t="s">
        <v>3884</v>
      </c>
      <c r="N1390" s="226">
        <v>35</v>
      </c>
      <c r="O1390" s="225" t="s">
        <v>13</v>
      </c>
      <c r="P1390" s="225" t="s">
        <v>3884</v>
      </c>
      <c r="Q1390" s="225" t="s">
        <v>901</v>
      </c>
      <c r="R1390" s="225">
        <v>8.1</v>
      </c>
      <c r="S1390" s="225">
        <v>8</v>
      </c>
      <c r="T1390" s="225">
        <v>16.100000000000001</v>
      </c>
      <c r="U1390" s="302" t="s">
        <v>6</v>
      </c>
      <c r="V1390" s="302">
        <v>1978</v>
      </c>
      <c r="W1390" s="302" t="s">
        <v>6990</v>
      </c>
      <c r="X1390" s="302" t="s">
        <v>1053</v>
      </c>
      <c r="Y1390" s="302">
        <v>41453</v>
      </c>
      <c r="Z1390" s="302">
        <v>1</v>
      </c>
      <c r="AA1390" s="302">
        <v>42244</v>
      </c>
      <c r="AB1390" s="302">
        <v>0</v>
      </c>
      <c r="AC1390" s="302">
        <v>42086</v>
      </c>
      <c r="AD1390" s="302" t="s">
        <v>42</v>
      </c>
      <c r="AE1390" s="302"/>
      <c r="AF1390" s="302"/>
      <c r="AG1390" s="302" t="s">
        <v>6926</v>
      </c>
      <c r="AH1390" s="222"/>
      <c r="AI1390" s="229"/>
    </row>
    <row r="1391" spans="1:35" ht="94.5" customHeight="1">
      <c r="A1391" s="70" t="s">
        <v>2819</v>
      </c>
      <c r="B1391" s="74" t="s">
        <v>1452</v>
      </c>
      <c r="C1391" s="74" t="s">
        <v>1452</v>
      </c>
      <c r="D1391" s="75">
        <v>42155</v>
      </c>
      <c r="E1391" s="76">
        <v>0.57986111111111105</v>
      </c>
      <c r="F1391" s="75">
        <v>42155</v>
      </c>
      <c r="G1391" s="76">
        <v>0.59652777777777777</v>
      </c>
      <c r="H1391" s="76">
        <v>1.0416666666666666E-2</v>
      </c>
      <c r="I1391" s="74">
        <v>35</v>
      </c>
      <c r="J1391" s="74" t="s">
        <v>3513</v>
      </c>
      <c r="K1391" s="74"/>
      <c r="L1391" s="74" t="s">
        <v>4</v>
      </c>
      <c r="M1391" s="225" t="s">
        <v>3514</v>
      </c>
      <c r="N1391" s="226" t="s">
        <v>3</v>
      </c>
      <c r="O1391" s="225" t="s">
        <v>7</v>
      </c>
      <c r="P1391" s="225" t="s">
        <v>3514</v>
      </c>
      <c r="Q1391" s="225" t="s">
        <v>3967</v>
      </c>
      <c r="R1391" s="225">
        <v>97.79</v>
      </c>
      <c r="S1391" s="225"/>
      <c r="T1391" s="225">
        <v>97.79</v>
      </c>
      <c r="U1391" s="302" t="s">
        <v>7233</v>
      </c>
      <c r="V1391" s="302">
        <v>2013</v>
      </c>
      <c r="W1391" s="302" t="s">
        <v>7234</v>
      </c>
      <c r="X1391" s="302" t="s">
        <v>7215</v>
      </c>
      <c r="Y1391" s="302" t="s">
        <v>7235</v>
      </c>
      <c r="Z1391" s="302" t="s">
        <v>7232</v>
      </c>
      <c r="AA1391" s="302" t="s">
        <v>7226</v>
      </c>
      <c r="AB1391" s="302">
        <v>0</v>
      </c>
      <c r="AC1391" s="302" t="s">
        <v>7227</v>
      </c>
      <c r="AD1391" s="302" t="s">
        <v>0</v>
      </c>
      <c r="AE1391" s="302"/>
      <c r="AF1391" s="302"/>
      <c r="AG1391" s="302"/>
      <c r="AH1391" s="222"/>
      <c r="AI1391" s="229"/>
    </row>
    <row r="1392" spans="1:35" ht="47.25" customHeight="1">
      <c r="A1392" s="70" t="s">
        <v>122</v>
      </c>
      <c r="B1392" s="74" t="s">
        <v>18</v>
      </c>
      <c r="C1392" s="74" t="s">
        <v>18</v>
      </c>
      <c r="D1392" s="75">
        <v>42012</v>
      </c>
      <c r="E1392" s="76">
        <v>42012.333333333336</v>
      </c>
      <c r="F1392" s="75">
        <v>42012</v>
      </c>
      <c r="G1392" s="76">
        <v>42012.541666666664</v>
      </c>
      <c r="H1392" s="76">
        <f>G1392-E1392</f>
        <v>0.20833333332848269</v>
      </c>
      <c r="I1392" s="74">
        <v>8</v>
      </c>
      <c r="J1392" s="74"/>
      <c r="K1392" s="74"/>
      <c r="L1392" s="74" t="s">
        <v>4</v>
      </c>
      <c r="M1392" s="225" t="s">
        <v>55</v>
      </c>
      <c r="N1392" s="226">
        <v>0.4</v>
      </c>
      <c r="O1392" s="225" t="s">
        <v>55</v>
      </c>
      <c r="P1392" s="225" t="s">
        <v>234</v>
      </c>
      <c r="Q1392" s="225" t="s">
        <v>235</v>
      </c>
      <c r="R1392" s="225">
        <v>3.3</v>
      </c>
      <c r="S1392" s="225"/>
      <c r="T1392" s="225">
        <f>R1392+S1392</f>
        <v>3.3</v>
      </c>
      <c r="U1392" s="302"/>
      <c r="V1392" s="302"/>
      <c r="W1392" s="302"/>
      <c r="X1392" s="302"/>
      <c r="Y1392" s="302"/>
      <c r="Z1392" s="302"/>
      <c r="AA1392" s="302"/>
      <c r="AB1392" s="302"/>
      <c r="AC1392" s="302"/>
      <c r="AD1392" s="302" t="s">
        <v>22</v>
      </c>
      <c r="AE1392" s="302"/>
      <c r="AF1392" s="302"/>
      <c r="AG1392" s="302"/>
      <c r="AH1392" s="222"/>
      <c r="AI1392" s="229"/>
    </row>
    <row r="1393" spans="1:35" ht="63" customHeight="1">
      <c r="A1393" s="70" t="s">
        <v>4982</v>
      </c>
      <c r="B1393" s="74" t="s">
        <v>5</v>
      </c>
      <c r="C1393" s="74" t="s">
        <v>5</v>
      </c>
      <c r="D1393" s="75">
        <v>42194</v>
      </c>
      <c r="E1393" s="76">
        <v>9.7222222222222224E-3</v>
      </c>
      <c r="F1393" s="75">
        <v>42194</v>
      </c>
      <c r="G1393" s="76">
        <v>5.4166666666666669E-2</v>
      </c>
      <c r="H1393" s="76">
        <v>4.4444444444444446E-2</v>
      </c>
      <c r="I1393" s="74">
        <v>6</v>
      </c>
      <c r="J1393" s="74" t="s">
        <v>143</v>
      </c>
      <c r="K1393" s="74" t="s">
        <v>20</v>
      </c>
      <c r="L1393" s="74" t="s">
        <v>11</v>
      </c>
      <c r="M1393" s="225" t="s">
        <v>10230</v>
      </c>
      <c r="N1393" s="226" t="s">
        <v>3</v>
      </c>
      <c r="O1393" s="225" t="s">
        <v>7</v>
      </c>
      <c r="P1393" s="225" t="s">
        <v>8214</v>
      </c>
      <c r="Q1393" s="225" t="s">
        <v>10231</v>
      </c>
      <c r="R1393" s="225">
        <v>3.3</v>
      </c>
      <c r="S1393" s="225"/>
      <c r="T1393" s="225">
        <v>3.3</v>
      </c>
      <c r="U1393" s="302" t="s">
        <v>1</v>
      </c>
      <c r="V1393" s="302">
        <v>1988</v>
      </c>
      <c r="W1393" s="302" t="s">
        <v>7</v>
      </c>
      <c r="X1393" s="302" t="s">
        <v>1408</v>
      </c>
      <c r="Y1393" s="302" t="s">
        <v>10232</v>
      </c>
      <c r="Z1393" s="302">
        <v>1</v>
      </c>
      <c r="AA1393" s="302">
        <v>42559</v>
      </c>
      <c r="AB1393" s="302">
        <v>5</v>
      </c>
      <c r="AC1393" s="302" t="s">
        <v>10233</v>
      </c>
      <c r="AD1393" s="302" t="s">
        <v>22</v>
      </c>
      <c r="AE1393" s="302"/>
      <c r="AF1393" s="302"/>
      <c r="AG1393" s="302"/>
      <c r="AH1393" s="222"/>
      <c r="AI1393" s="229"/>
    </row>
    <row r="1394" spans="1:35" ht="110.25" customHeight="1">
      <c r="A1394" s="70" t="s">
        <v>2819</v>
      </c>
      <c r="B1394" s="74" t="s">
        <v>12</v>
      </c>
      <c r="C1394" s="74" t="s">
        <v>127</v>
      </c>
      <c r="D1394" s="75">
        <v>42155</v>
      </c>
      <c r="E1394" s="76">
        <v>0.8256944444444444</v>
      </c>
      <c r="F1394" s="75">
        <v>42155</v>
      </c>
      <c r="G1394" s="76">
        <v>0.9375</v>
      </c>
      <c r="H1394" s="76">
        <v>0.1118055555555556</v>
      </c>
      <c r="I1394" s="74">
        <v>2</v>
      </c>
      <c r="J1394" s="74"/>
      <c r="K1394" s="74"/>
      <c r="L1394" s="74" t="s">
        <v>4</v>
      </c>
      <c r="M1394" s="225" t="s">
        <v>3512</v>
      </c>
      <c r="N1394" s="226">
        <v>0.4</v>
      </c>
      <c r="O1394" s="225" t="s">
        <v>2</v>
      </c>
      <c r="P1394" s="225" t="s">
        <v>147</v>
      </c>
      <c r="Q1394" s="225" t="s">
        <v>5321</v>
      </c>
      <c r="R1394" s="225">
        <v>0.26</v>
      </c>
      <c r="S1394" s="225">
        <v>2.06</v>
      </c>
      <c r="T1394" s="225">
        <f>R1394+S1394</f>
        <v>2.3200000000000003</v>
      </c>
      <c r="U1394" s="302" t="s">
        <v>128</v>
      </c>
      <c r="V1394" s="302" t="s">
        <v>128</v>
      </c>
      <c r="W1394" s="302" t="s">
        <v>128</v>
      </c>
      <c r="X1394" s="302" t="s">
        <v>128</v>
      </c>
      <c r="Y1394" s="302" t="s">
        <v>128</v>
      </c>
      <c r="Z1394" s="302" t="s">
        <v>128</v>
      </c>
      <c r="AA1394" s="302" t="s">
        <v>128</v>
      </c>
      <c r="AB1394" s="302" t="s">
        <v>128</v>
      </c>
      <c r="AC1394" s="302" t="s">
        <v>128</v>
      </c>
      <c r="AD1394" s="302" t="s">
        <v>0</v>
      </c>
      <c r="AE1394" s="302" t="s">
        <v>53</v>
      </c>
      <c r="AF1394" s="302"/>
      <c r="AG1394" s="302"/>
      <c r="AH1394" s="222"/>
      <c r="AI1394" s="229"/>
    </row>
    <row r="1395" spans="1:35" ht="78.75" customHeight="1">
      <c r="A1395" s="70" t="s">
        <v>3570</v>
      </c>
      <c r="B1395" s="74" t="s">
        <v>10</v>
      </c>
      <c r="C1395" s="74" t="s">
        <v>10</v>
      </c>
      <c r="D1395" s="75">
        <v>42161</v>
      </c>
      <c r="E1395" s="76">
        <v>0.81805555555555554</v>
      </c>
      <c r="F1395" s="75">
        <v>42161</v>
      </c>
      <c r="G1395" s="76">
        <v>0.88611111111111107</v>
      </c>
      <c r="H1395" s="76">
        <v>6.805555555555555E-2</v>
      </c>
      <c r="I1395" s="74">
        <v>5</v>
      </c>
      <c r="J1395" s="74" t="s">
        <v>180</v>
      </c>
      <c r="K1395" s="74" t="s">
        <v>20</v>
      </c>
      <c r="L1395" s="74" t="s">
        <v>9</v>
      </c>
      <c r="M1395" s="225" t="s">
        <v>3885</v>
      </c>
      <c r="N1395" s="226" t="s">
        <v>3</v>
      </c>
      <c r="O1395" s="225" t="s">
        <v>7</v>
      </c>
      <c r="P1395" s="225" t="s">
        <v>3885</v>
      </c>
      <c r="Q1395" s="225" t="s">
        <v>901</v>
      </c>
      <c r="R1395" s="225">
        <v>6</v>
      </c>
      <c r="S1395" s="225">
        <v>7</v>
      </c>
      <c r="T1395" s="225">
        <v>13</v>
      </c>
      <c r="U1395" s="302" t="s">
        <v>28</v>
      </c>
      <c r="V1395" s="302">
        <v>1989</v>
      </c>
      <c r="W1395" s="302" t="s">
        <v>2193</v>
      </c>
      <c r="X1395" s="302" t="s">
        <v>1383</v>
      </c>
      <c r="Y1395" s="302" t="s">
        <v>6991</v>
      </c>
      <c r="Z1395" s="302">
        <v>1</v>
      </c>
      <c r="AA1395" s="302" t="s">
        <v>1365</v>
      </c>
      <c r="AB1395" s="302">
        <v>0</v>
      </c>
      <c r="AC1395" s="302">
        <v>41849</v>
      </c>
      <c r="AD1395" s="302" t="s">
        <v>42</v>
      </c>
      <c r="AE1395" s="302"/>
      <c r="AF1395" s="302"/>
      <c r="AG1395" s="302" t="s">
        <v>6926</v>
      </c>
      <c r="AH1395" s="222"/>
      <c r="AI1395" s="229"/>
    </row>
    <row r="1396" spans="1:35" ht="157.5" customHeight="1">
      <c r="A1396" s="70" t="s">
        <v>3570</v>
      </c>
      <c r="B1396" s="92" t="s">
        <v>21</v>
      </c>
      <c r="C1396" s="92" t="s">
        <v>21</v>
      </c>
      <c r="D1396" s="88">
        <v>42156</v>
      </c>
      <c r="E1396" s="89">
        <v>0.44097222222222227</v>
      </c>
      <c r="F1396" s="88">
        <v>42156</v>
      </c>
      <c r="G1396" s="89">
        <v>0.4826388888888889</v>
      </c>
      <c r="H1396" s="89">
        <v>4.1666666666666664E-2</v>
      </c>
      <c r="I1396" s="68">
        <v>1</v>
      </c>
      <c r="J1396" s="68"/>
      <c r="K1396" s="92"/>
      <c r="L1396" s="92" t="s">
        <v>11</v>
      </c>
      <c r="M1396" s="230" t="s">
        <v>3525</v>
      </c>
      <c r="N1396" s="221">
        <v>0.4</v>
      </c>
      <c r="O1396" s="221" t="s">
        <v>2</v>
      </c>
      <c r="P1396" s="230" t="s">
        <v>3525</v>
      </c>
      <c r="Q1396" s="221" t="s">
        <v>3571</v>
      </c>
      <c r="R1396" s="221">
        <v>0.157</v>
      </c>
      <c r="S1396" s="221">
        <v>7.6999999999999999E-2</v>
      </c>
      <c r="T1396" s="221">
        <v>0.23400000000000001</v>
      </c>
      <c r="U1396" s="293" t="s">
        <v>1</v>
      </c>
      <c r="V1396" s="273" t="s">
        <v>128</v>
      </c>
      <c r="W1396" s="293" t="s">
        <v>128</v>
      </c>
      <c r="X1396" s="293" t="s">
        <v>128</v>
      </c>
      <c r="Y1396" s="269">
        <v>2014</v>
      </c>
      <c r="Z1396" s="318" t="s">
        <v>128</v>
      </c>
      <c r="AA1396" s="269">
        <v>2015</v>
      </c>
      <c r="AB1396" s="293" t="s">
        <v>128</v>
      </c>
      <c r="AC1396" s="269">
        <v>2014</v>
      </c>
      <c r="AD1396" s="293" t="s">
        <v>17</v>
      </c>
      <c r="AE1396" s="293" t="s">
        <v>52</v>
      </c>
      <c r="AF1396" s="293"/>
      <c r="AG1396" s="318"/>
      <c r="AH1396" s="222"/>
      <c r="AI1396" s="229"/>
    </row>
    <row r="1397" spans="1:35" ht="141.75" customHeight="1">
      <c r="A1397" s="70" t="s">
        <v>4982</v>
      </c>
      <c r="B1397" s="74" t="s">
        <v>12</v>
      </c>
      <c r="C1397" s="74" t="s">
        <v>127</v>
      </c>
      <c r="D1397" s="75">
        <v>42203</v>
      </c>
      <c r="E1397" s="76">
        <v>8.3333333333333329E-2</v>
      </c>
      <c r="F1397" s="75">
        <v>42203</v>
      </c>
      <c r="G1397" s="76">
        <v>8.3333333333333329E-2</v>
      </c>
      <c r="H1397" s="76">
        <f>G1397-E1397</f>
        <v>0</v>
      </c>
      <c r="I1397" s="74">
        <v>4</v>
      </c>
      <c r="J1397" s="74"/>
      <c r="K1397" s="74"/>
      <c r="L1397" s="74" t="s">
        <v>11</v>
      </c>
      <c r="M1397" s="225" t="s">
        <v>7735</v>
      </c>
      <c r="N1397" s="226">
        <v>0.4</v>
      </c>
      <c r="O1397" s="225" t="s">
        <v>2</v>
      </c>
      <c r="P1397" s="225" t="s">
        <v>147</v>
      </c>
      <c r="Q1397" s="225" t="s">
        <v>7736</v>
      </c>
      <c r="R1397" s="225">
        <v>0.08</v>
      </c>
      <c r="S1397" s="225">
        <v>3.14</v>
      </c>
      <c r="T1397" s="225">
        <f>R1397+S1397</f>
        <v>3.22</v>
      </c>
      <c r="U1397" s="302" t="s">
        <v>1</v>
      </c>
      <c r="V1397" s="302" t="s">
        <v>128</v>
      </c>
      <c r="W1397" s="302" t="s">
        <v>128</v>
      </c>
      <c r="X1397" s="302" t="s">
        <v>128</v>
      </c>
      <c r="Y1397" s="302" t="s">
        <v>128</v>
      </c>
      <c r="Z1397" s="302" t="s">
        <v>128</v>
      </c>
      <c r="AA1397" s="302" t="s">
        <v>128</v>
      </c>
      <c r="AB1397" s="302" t="s">
        <v>128</v>
      </c>
      <c r="AC1397" s="302" t="s">
        <v>128</v>
      </c>
      <c r="AD1397" s="302" t="s">
        <v>22</v>
      </c>
      <c r="AE1397" s="302" t="s">
        <v>128</v>
      </c>
      <c r="AF1397" s="302" t="s">
        <v>128</v>
      </c>
      <c r="AG1397" s="302"/>
      <c r="AH1397" s="222"/>
      <c r="AI1397" s="229"/>
    </row>
    <row r="1398" spans="1:35" ht="252" customHeight="1">
      <c r="A1398" s="70" t="s">
        <v>3570</v>
      </c>
      <c r="B1398" s="74" t="s">
        <v>19</v>
      </c>
      <c r="C1398" s="74" t="s">
        <v>5554</v>
      </c>
      <c r="D1398" s="75">
        <v>42156</v>
      </c>
      <c r="E1398" s="76">
        <v>0.16944444444444443</v>
      </c>
      <c r="F1398" s="75">
        <v>42156</v>
      </c>
      <c r="G1398" s="76">
        <v>0.16944444444444443</v>
      </c>
      <c r="H1398" s="76">
        <v>0</v>
      </c>
      <c r="I1398" s="74">
        <v>17</v>
      </c>
      <c r="J1398" s="74"/>
      <c r="K1398" s="74"/>
      <c r="L1398" s="74" t="s">
        <v>16</v>
      </c>
      <c r="M1398" s="225" t="s">
        <v>183</v>
      </c>
      <c r="N1398" s="226">
        <v>110</v>
      </c>
      <c r="O1398" s="225" t="s">
        <v>7</v>
      </c>
      <c r="P1398" s="225" t="s">
        <v>5369</v>
      </c>
      <c r="Q1398" s="225" t="s">
        <v>5370</v>
      </c>
      <c r="R1398" s="225">
        <v>12</v>
      </c>
      <c r="S1398" s="225">
        <v>11</v>
      </c>
      <c r="T1398" s="225">
        <v>23</v>
      </c>
      <c r="U1398" s="302"/>
      <c r="V1398" s="302"/>
      <c r="W1398" s="302"/>
      <c r="X1398" s="302"/>
      <c r="Y1398" s="302"/>
      <c r="Z1398" s="302"/>
      <c r="AA1398" s="302"/>
      <c r="AB1398" s="302"/>
      <c r="AC1398" s="302"/>
      <c r="AD1398" s="302" t="s">
        <v>37</v>
      </c>
      <c r="AE1398" s="302"/>
      <c r="AF1398" s="302"/>
      <c r="AG1398" s="302"/>
      <c r="AH1398" s="222"/>
      <c r="AI1398" s="229"/>
    </row>
    <row r="1399" spans="1:35" ht="78.75" customHeight="1">
      <c r="A1399" s="70" t="s">
        <v>3570</v>
      </c>
      <c r="B1399" s="74" t="s">
        <v>19</v>
      </c>
      <c r="C1399" s="74" t="s">
        <v>5554</v>
      </c>
      <c r="D1399" s="75">
        <v>42156</v>
      </c>
      <c r="E1399" s="76">
        <v>0.21041666666666667</v>
      </c>
      <c r="F1399" s="75">
        <v>42156</v>
      </c>
      <c r="G1399" s="76">
        <v>0.21597222222222223</v>
      </c>
      <c r="H1399" s="76">
        <v>5.5555555555555636E-3</v>
      </c>
      <c r="I1399" s="74">
        <v>78</v>
      </c>
      <c r="J1399" s="74"/>
      <c r="K1399" s="74"/>
      <c r="L1399" s="74" t="s">
        <v>16</v>
      </c>
      <c r="M1399" s="225" t="s">
        <v>159</v>
      </c>
      <c r="N1399" s="226">
        <v>110</v>
      </c>
      <c r="O1399" s="225" t="s">
        <v>7</v>
      </c>
      <c r="P1399" s="225" t="s">
        <v>5371</v>
      </c>
      <c r="Q1399" s="225" t="s">
        <v>5372</v>
      </c>
      <c r="R1399" s="225">
        <v>26</v>
      </c>
      <c r="S1399" s="225">
        <v>30</v>
      </c>
      <c r="T1399" s="225">
        <v>56</v>
      </c>
      <c r="U1399" s="302"/>
      <c r="V1399" s="302"/>
      <c r="W1399" s="302"/>
      <c r="X1399" s="302"/>
      <c r="Y1399" s="302"/>
      <c r="Z1399" s="302"/>
      <c r="AA1399" s="302"/>
      <c r="AB1399" s="302"/>
      <c r="AC1399" s="302"/>
      <c r="AD1399" s="302" t="s">
        <v>37</v>
      </c>
      <c r="AE1399" s="302"/>
      <c r="AF1399" s="302"/>
      <c r="AG1399" s="302"/>
      <c r="AH1399" s="222"/>
      <c r="AI1399" s="229"/>
    </row>
    <row r="1400" spans="1:35" ht="78.75" customHeight="1">
      <c r="A1400" s="70" t="s">
        <v>3570</v>
      </c>
      <c r="B1400" s="74" t="s">
        <v>19</v>
      </c>
      <c r="C1400" s="74" t="s">
        <v>5554</v>
      </c>
      <c r="D1400" s="75">
        <v>42156</v>
      </c>
      <c r="E1400" s="76">
        <v>0.40347222222222223</v>
      </c>
      <c r="F1400" s="75">
        <v>42156</v>
      </c>
      <c r="G1400" s="76">
        <v>0.46666666666666662</v>
      </c>
      <c r="H1400" s="76">
        <v>6.3194444444444386E-2</v>
      </c>
      <c r="I1400" s="74">
        <v>7</v>
      </c>
      <c r="J1400" s="74"/>
      <c r="K1400" s="74"/>
      <c r="L1400" s="74" t="s">
        <v>16</v>
      </c>
      <c r="M1400" s="225" t="s">
        <v>175</v>
      </c>
      <c r="N1400" s="226" t="s">
        <v>3</v>
      </c>
      <c r="O1400" s="225" t="s">
        <v>7</v>
      </c>
      <c r="P1400" s="225" t="s">
        <v>3518</v>
      </c>
      <c r="Q1400" s="225" t="s">
        <v>5373</v>
      </c>
      <c r="R1400" s="225">
        <v>41</v>
      </c>
      <c r="S1400" s="225"/>
      <c r="T1400" s="225">
        <v>41</v>
      </c>
      <c r="U1400" s="302"/>
      <c r="V1400" s="302"/>
      <c r="W1400" s="302"/>
      <c r="X1400" s="302">
        <v>0</v>
      </c>
      <c r="Y1400" s="302">
        <v>42156</v>
      </c>
      <c r="Z1400" s="302"/>
      <c r="AA1400" s="302"/>
      <c r="AB1400" s="302"/>
      <c r="AC1400" s="302"/>
      <c r="AD1400" s="302" t="s">
        <v>37</v>
      </c>
      <c r="AE1400" s="302"/>
      <c r="AF1400" s="302"/>
      <c r="AG1400" s="302"/>
      <c r="AH1400" s="222"/>
      <c r="AI1400" s="229"/>
    </row>
    <row r="1401" spans="1:35" ht="110.25" customHeight="1">
      <c r="A1401" s="70" t="s">
        <v>3570</v>
      </c>
      <c r="B1401" s="74" t="s">
        <v>19</v>
      </c>
      <c r="C1401" s="74" t="s">
        <v>5554</v>
      </c>
      <c r="D1401" s="75">
        <v>42156</v>
      </c>
      <c r="E1401" s="76">
        <v>0.80833333333333324</v>
      </c>
      <c r="F1401" s="75">
        <v>42156</v>
      </c>
      <c r="G1401" s="76">
        <v>0.80833333333333324</v>
      </c>
      <c r="H1401" s="76">
        <v>0</v>
      </c>
      <c r="I1401" s="74"/>
      <c r="J1401" s="74"/>
      <c r="K1401" s="74"/>
      <c r="L1401" s="74" t="s">
        <v>16</v>
      </c>
      <c r="M1401" s="225" t="s">
        <v>159</v>
      </c>
      <c r="N1401" s="226">
        <v>110</v>
      </c>
      <c r="O1401" s="225" t="s">
        <v>7</v>
      </c>
      <c r="P1401" s="225" t="s">
        <v>5371</v>
      </c>
      <c r="Q1401" s="225" t="s">
        <v>3519</v>
      </c>
      <c r="R1401" s="225">
        <v>10</v>
      </c>
      <c r="S1401" s="225">
        <v>10</v>
      </c>
      <c r="T1401" s="225">
        <v>20</v>
      </c>
      <c r="U1401" s="302"/>
      <c r="V1401" s="302"/>
      <c r="W1401" s="302"/>
      <c r="X1401" s="302"/>
      <c r="Y1401" s="302"/>
      <c r="Z1401" s="302"/>
      <c r="AA1401" s="302"/>
      <c r="AB1401" s="302"/>
      <c r="AC1401" s="302"/>
      <c r="AD1401" s="302" t="s">
        <v>37</v>
      </c>
      <c r="AE1401" s="302"/>
      <c r="AF1401" s="302"/>
      <c r="AG1401" s="302"/>
      <c r="AH1401" s="222"/>
      <c r="AI1401" s="229"/>
    </row>
    <row r="1402" spans="1:35" ht="63" customHeight="1">
      <c r="A1402" s="70" t="s">
        <v>3570</v>
      </c>
      <c r="B1402" s="74" t="s">
        <v>10</v>
      </c>
      <c r="C1402" s="74" t="s">
        <v>10</v>
      </c>
      <c r="D1402" s="75">
        <v>42161</v>
      </c>
      <c r="E1402" s="76">
        <v>0.81805555555555554</v>
      </c>
      <c r="F1402" s="75">
        <v>42161</v>
      </c>
      <c r="G1402" s="76">
        <v>0.88611111111111107</v>
      </c>
      <c r="H1402" s="76">
        <v>6.805555555555555E-2</v>
      </c>
      <c r="I1402" s="74">
        <v>8</v>
      </c>
      <c r="J1402" s="74" t="s">
        <v>180</v>
      </c>
      <c r="K1402" s="74" t="s">
        <v>20</v>
      </c>
      <c r="L1402" s="74" t="s">
        <v>9</v>
      </c>
      <c r="M1402" s="225" t="s">
        <v>3886</v>
      </c>
      <c r="N1402" s="226" t="s">
        <v>3</v>
      </c>
      <c r="O1402" s="225" t="s">
        <v>7</v>
      </c>
      <c r="P1402" s="225" t="s">
        <v>3886</v>
      </c>
      <c r="Q1402" s="225" t="s">
        <v>901</v>
      </c>
      <c r="R1402" s="225">
        <v>5</v>
      </c>
      <c r="S1402" s="225"/>
      <c r="T1402" s="225">
        <v>5</v>
      </c>
      <c r="U1402" s="302" t="s">
        <v>28</v>
      </c>
      <c r="V1402" s="302">
        <v>1989</v>
      </c>
      <c r="W1402" s="302" t="s">
        <v>2193</v>
      </c>
      <c r="X1402" s="302" t="s">
        <v>6970</v>
      </c>
      <c r="Y1402" s="302" t="s">
        <v>6992</v>
      </c>
      <c r="Z1402" s="302">
        <v>100</v>
      </c>
      <c r="AA1402" s="302" t="s">
        <v>6964</v>
      </c>
      <c r="AB1402" s="302">
        <v>0</v>
      </c>
      <c r="AC1402" s="302">
        <v>41820</v>
      </c>
      <c r="AD1402" s="302" t="s">
        <v>42</v>
      </c>
      <c r="AE1402" s="302"/>
      <c r="AF1402" s="302"/>
      <c r="AG1402" s="302" t="s">
        <v>6926</v>
      </c>
      <c r="AH1402" s="222"/>
      <c r="AI1402" s="229"/>
    </row>
    <row r="1403" spans="1:35" ht="63" customHeight="1">
      <c r="A1403" s="70" t="s">
        <v>3570</v>
      </c>
      <c r="B1403" s="74" t="s">
        <v>138</v>
      </c>
      <c r="C1403" s="74" t="s">
        <v>2587</v>
      </c>
      <c r="D1403" s="75">
        <v>42156</v>
      </c>
      <c r="E1403" s="76">
        <v>0.82916666666666661</v>
      </c>
      <c r="F1403" s="75">
        <v>42156</v>
      </c>
      <c r="G1403" s="76">
        <v>0.82916666666666661</v>
      </c>
      <c r="H1403" s="76">
        <v>0</v>
      </c>
      <c r="I1403" s="74">
        <v>61</v>
      </c>
      <c r="J1403" s="74"/>
      <c r="K1403" s="74"/>
      <c r="L1403" s="74" t="s">
        <v>16</v>
      </c>
      <c r="M1403" s="225" t="s">
        <v>3520</v>
      </c>
      <c r="N1403" s="226">
        <v>110</v>
      </c>
      <c r="O1403" s="225" t="s">
        <v>7</v>
      </c>
      <c r="P1403" s="225" t="s">
        <v>3520</v>
      </c>
      <c r="Q1403" s="225" t="s">
        <v>3521</v>
      </c>
      <c r="R1403" s="225"/>
      <c r="S1403" s="225">
        <v>17</v>
      </c>
      <c r="T1403" s="225">
        <v>17</v>
      </c>
      <c r="U1403" s="302" t="s">
        <v>28</v>
      </c>
      <c r="V1403" s="302">
        <v>1983</v>
      </c>
      <c r="W1403" s="302" t="s">
        <v>1709</v>
      </c>
      <c r="X1403" s="302" t="s">
        <v>411</v>
      </c>
      <c r="Y1403" s="302" t="s">
        <v>5188</v>
      </c>
      <c r="Z1403" s="302">
        <v>100</v>
      </c>
      <c r="AA1403" s="302">
        <v>42193</v>
      </c>
      <c r="AB1403" s="302">
        <v>0</v>
      </c>
      <c r="AC1403" s="302" t="s">
        <v>5188</v>
      </c>
      <c r="AD1403" s="302" t="s">
        <v>37</v>
      </c>
      <c r="AE1403" s="302"/>
      <c r="AF1403" s="302"/>
      <c r="AG1403" s="302"/>
      <c r="AH1403" s="222"/>
      <c r="AI1403" s="229"/>
    </row>
    <row r="1404" spans="1:35" ht="63" customHeight="1">
      <c r="A1404" s="70" t="s">
        <v>3570</v>
      </c>
      <c r="B1404" s="74" t="s">
        <v>138</v>
      </c>
      <c r="C1404" s="74" t="s">
        <v>2587</v>
      </c>
      <c r="D1404" s="75">
        <v>42156</v>
      </c>
      <c r="E1404" s="76">
        <v>0.94097222222222221</v>
      </c>
      <c r="F1404" s="75">
        <v>42156</v>
      </c>
      <c r="G1404" s="76">
        <v>0.94097222222222221</v>
      </c>
      <c r="H1404" s="76">
        <v>0</v>
      </c>
      <c r="I1404" s="74">
        <v>20</v>
      </c>
      <c r="J1404" s="74"/>
      <c r="K1404" s="74"/>
      <c r="L1404" s="74" t="s">
        <v>16</v>
      </c>
      <c r="M1404" s="225" t="s">
        <v>3522</v>
      </c>
      <c r="N1404" s="226">
        <v>110</v>
      </c>
      <c r="O1404" s="225" t="s">
        <v>7</v>
      </c>
      <c r="P1404" s="225" t="s">
        <v>3522</v>
      </c>
      <c r="Q1404" s="225" t="s">
        <v>3523</v>
      </c>
      <c r="R1404" s="225"/>
      <c r="S1404" s="225">
        <v>3</v>
      </c>
      <c r="T1404" s="225">
        <v>3</v>
      </c>
      <c r="U1404" s="302" t="s">
        <v>28</v>
      </c>
      <c r="V1404" s="302">
        <v>1974</v>
      </c>
      <c r="W1404" s="302" t="s">
        <v>1709</v>
      </c>
      <c r="X1404" s="302" t="s">
        <v>411</v>
      </c>
      <c r="Y1404" s="302" t="s">
        <v>5189</v>
      </c>
      <c r="Z1404" s="302">
        <v>100</v>
      </c>
      <c r="AA1404" s="302">
        <v>42193</v>
      </c>
      <c r="AB1404" s="302">
        <v>0</v>
      </c>
      <c r="AC1404" s="302" t="s">
        <v>5189</v>
      </c>
      <c r="AD1404" s="302" t="s">
        <v>37</v>
      </c>
      <c r="AE1404" s="302"/>
      <c r="AF1404" s="302"/>
      <c r="AG1404" s="302"/>
      <c r="AH1404" s="222"/>
      <c r="AI1404" s="229"/>
    </row>
    <row r="1405" spans="1:35" ht="78.75" customHeight="1">
      <c r="A1405" s="70" t="s">
        <v>3570</v>
      </c>
      <c r="B1405" s="74" t="s">
        <v>15</v>
      </c>
      <c r="C1405" s="74" t="s">
        <v>3422</v>
      </c>
      <c r="D1405" s="75">
        <v>42156</v>
      </c>
      <c r="E1405" s="76">
        <v>0.16666666666666666</v>
      </c>
      <c r="F1405" s="75">
        <v>42156</v>
      </c>
      <c r="G1405" s="76">
        <v>0.16666666666666666</v>
      </c>
      <c r="H1405" s="76">
        <f>(F1405+G1405)-(D1405+E1405)</f>
        <v>0</v>
      </c>
      <c r="I1405" s="74">
        <v>186</v>
      </c>
      <c r="J1405" s="74" t="s">
        <v>6538</v>
      </c>
      <c r="K1405" s="74"/>
      <c r="L1405" s="74" t="s">
        <v>16</v>
      </c>
      <c r="M1405" s="225" t="s">
        <v>6539</v>
      </c>
      <c r="N1405" s="226">
        <v>110</v>
      </c>
      <c r="O1405" s="225" t="s">
        <v>13</v>
      </c>
      <c r="P1405" s="225" t="s">
        <v>6540</v>
      </c>
      <c r="Q1405" s="225" t="s">
        <v>6541</v>
      </c>
      <c r="R1405" s="225"/>
      <c r="S1405" s="225">
        <v>44.56</v>
      </c>
      <c r="T1405" s="225">
        <f>SUM(R1405:S1405)</f>
        <v>44.56</v>
      </c>
      <c r="U1405" s="302"/>
      <c r="V1405" s="302"/>
      <c r="W1405" s="302"/>
      <c r="X1405" s="302"/>
      <c r="Y1405" s="302"/>
      <c r="Z1405" s="302"/>
      <c r="AA1405" s="302"/>
      <c r="AB1405" s="302"/>
      <c r="AC1405" s="302"/>
      <c r="AD1405" s="302" t="s">
        <v>37</v>
      </c>
      <c r="AE1405" s="302" t="s">
        <v>53</v>
      </c>
      <c r="AF1405" s="302"/>
      <c r="AG1405" s="302"/>
      <c r="AH1405" s="222"/>
      <c r="AI1405" s="229"/>
    </row>
    <row r="1406" spans="1:35" ht="78.75" customHeight="1">
      <c r="A1406" s="70" t="s">
        <v>3570</v>
      </c>
      <c r="B1406" s="74" t="s">
        <v>10</v>
      </c>
      <c r="C1406" s="74" t="s">
        <v>10</v>
      </c>
      <c r="D1406" s="75">
        <v>42161</v>
      </c>
      <c r="E1406" s="76">
        <v>0.8208333333333333</v>
      </c>
      <c r="F1406" s="75">
        <v>42161</v>
      </c>
      <c r="G1406" s="76">
        <v>0.8208333333333333</v>
      </c>
      <c r="H1406" s="76">
        <v>0</v>
      </c>
      <c r="I1406" s="74">
        <v>1</v>
      </c>
      <c r="J1406" s="74" t="s">
        <v>180</v>
      </c>
      <c r="K1406" s="74" t="s">
        <v>8</v>
      </c>
      <c r="L1406" s="74" t="s">
        <v>9</v>
      </c>
      <c r="M1406" s="225" t="s">
        <v>3887</v>
      </c>
      <c r="N1406" s="226" t="s">
        <v>3</v>
      </c>
      <c r="O1406" s="225" t="s">
        <v>7</v>
      </c>
      <c r="P1406" s="225" t="s">
        <v>3887</v>
      </c>
      <c r="Q1406" s="225" t="s">
        <v>901</v>
      </c>
      <c r="R1406" s="225">
        <v>0.2</v>
      </c>
      <c r="S1406" s="225"/>
      <c r="T1406" s="225">
        <v>0.2</v>
      </c>
      <c r="U1406" s="302" t="s">
        <v>28</v>
      </c>
      <c r="V1406" s="302">
        <v>1988</v>
      </c>
      <c r="W1406" s="302" t="s">
        <v>2193</v>
      </c>
      <c r="X1406" s="302" t="s">
        <v>1383</v>
      </c>
      <c r="Y1406" s="302" t="s">
        <v>6993</v>
      </c>
      <c r="Z1406" s="302">
        <v>0.9</v>
      </c>
      <c r="AA1406" s="302" t="s">
        <v>6964</v>
      </c>
      <c r="AB1406" s="302">
        <v>0</v>
      </c>
      <c r="AC1406" s="302">
        <v>42145</v>
      </c>
      <c r="AD1406" s="302" t="s">
        <v>42</v>
      </c>
      <c r="AE1406" s="302"/>
      <c r="AF1406" s="302"/>
      <c r="AG1406" s="302" t="s">
        <v>6926</v>
      </c>
      <c r="AH1406" s="222"/>
      <c r="AI1406" s="229"/>
    </row>
    <row r="1407" spans="1:35" ht="78.75" customHeight="1">
      <c r="A1407" s="70" t="s">
        <v>3570</v>
      </c>
      <c r="B1407" s="74" t="s">
        <v>10</v>
      </c>
      <c r="C1407" s="74" t="s">
        <v>10</v>
      </c>
      <c r="D1407" s="75">
        <v>42161</v>
      </c>
      <c r="E1407" s="76">
        <v>0.82291666666666663</v>
      </c>
      <c r="F1407" s="75">
        <v>42161</v>
      </c>
      <c r="G1407" s="76">
        <v>0.8569444444444444</v>
      </c>
      <c r="H1407" s="76">
        <v>3.4027777777777775E-2</v>
      </c>
      <c r="I1407" s="74">
        <v>118</v>
      </c>
      <c r="J1407" s="74" t="s">
        <v>3888</v>
      </c>
      <c r="K1407" s="74" t="s">
        <v>20</v>
      </c>
      <c r="L1407" s="74" t="s">
        <v>9</v>
      </c>
      <c r="M1407" s="225" t="s">
        <v>3889</v>
      </c>
      <c r="N1407" s="226">
        <v>35</v>
      </c>
      <c r="O1407" s="225" t="s">
        <v>7</v>
      </c>
      <c r="P1407" s="225" t="s">
        <v>3889</v>
      </c>
      <c r="Q1407" s="225" t="s">
        <v>901</v>
      </c>
      <c r="R1407" s="225">
        <v>27</v>
      </c>
      <c r="S1407" s="225">
        <v>16</v>
      </c>
      <c r="T1407" s="225">
        <v>43</v>
      </c>
      <c r="U1407" s="302" t="s">
        <v>28</v>
      </c>
      <c r="V1407" s="302">
        <v>1977</v>
      </c>
      <c r="W1407" s="302" t="s">
        <v>2193</v>
      </c>
      <c r="X1407" s="302" t="s">
        <v>1383</v>
      </c>
      <c r="Y1407" s="302" t="s">
        <v>6994</v>
      </c>
      <c r="Z1407" s="302">
        <v>1</v>
      </c>
      <c r="AA1407" s="302" t="s">
        <v>6964</v>
      </c>
      <c r="AB1407" s="302">
        <v>1</v>
      </c>
      <c r="AC1407" s="302">
        <v>2016</v>
      </c>
      <c r="AD1407" s="302" t="s">
        <v>42</v>
      </c>
      <c r="AE1407" s="302"/>
      <c r="AF1407" s="302"/>
      <c r="AG1407" s="302" t="s">
        <v>6926</v>
      </c>
      <c r="AH1407" s="222"/>
      <c r="AI1407" s="229"/>
    </row>
    <row r="1408" spans="1:35" ht="78.75" customHeight="1">
      <c r="A1408" s="70" t="s">
        <v>2819</v>
      </c>
      <c r="B1408" s="74" t="s">
        <v>1452</v>
      </c>
      <c r="C1408" s="74" t="s">
        <v>1452</v>
      </c>
      <c r="D1408" s="75">
        <v>42155</v>
      </c>
      <c r="E1408" s="76">
        <v>0.8340277777777777</v>
      </c>
      <c r="F1408" s="75">
        <v>42155</v>
      </c>
      <c r="G1408" s="76">
        <v>0.85416666666666663</v>
      </c>
      <c r="H1408" s="76">
        <v>2.013888888888889E-2</v>
      </c>
      <c r="I1408" s="74">
        <v>2</v>
      </c>
      <c r="J1408" s="74"/>
      <c r="K1408" s="74"/>
      <c r="L1408" s="74" t="s">
        <v>4</v>
      </c>
      <c r="M1408" s="225" t="s">
        <v>3515</v>
      </c>
      <c r="N1408" s="226">
        <v>0.4</v>
      </c>
      <c r="O1408" s="225" t="s">
        <v>25</v>
      </c>
      <c r="P1408" s="225" t="s">
        <v>3515</v>
      </c>
      <c r="Q1408" s="225" t="s">
        <v>3968</v>
      </c>
      <c r="R1408" s="225">
        <v>3.2</v>
      </c>
      <c r="S1408" s="225"/>
      <c r="T1408" s="225">
        <v>3.2</v>
      </c>
      <c r="U1408" s="302" t="s">
        <v>7236</v>
      </c>
      <c r="V1408" s="302">
        <v>2013</v>
      </c>
      <c r="W1408" s="302" t="s">
        <v>7237</v>
      </c>
      <c r="X1408" s="302" t="s">
        <v>7215</v>
      </c>
      <c r="Y1408" s="302" t="s">
        <v>7231</v>
      </c>
      <c r="Z1408" s="302" t="s">
        <v>7232</v>
      </c>
      <c r="AA1408" s="302" t="s">
        <v>7226</v>
      </c>
      <c r="AB1408" s="302">
        <v>0</v>
      </c>
      <c r="AC1408" s="302" t="s">
        <v>7238</v>
      </c>
      <c r="AD1408" s="302" t="s">
        <v>22</v>
      </c>
      <c r="AE1408" s="302"/>
      <c r="AF1408" s="302"/>
      <c r="AG1408" s="302"/>
      <c r="AH1408" s="222"/>
      <c r="AI1408" s="229"/>
    </row>
    <row r="1409" spans="1:35" ht="78.75" customHeight="1">
      <c r="A1409" s="70" t="s">
        <v>3570</v>
      </c>
      <c r="B1409" s="74" t="s">
        <v>5</v>
      </c>
      <c r="C1409" s="74" t="s">
        <v>5</v>
      </c>
      <c r="D1409" s="75">
        <v>42156</v>
      </c>
      <c r="E1409" s="76">
        <v>0.26527777777777778</v>
      </c>
      <c r="F1409" s="75">
        <v>42156</v>
      </c>
      <c r="G1409" s="76">
        <v>0.26527777777777778</v>
      </c>
      <c r="H1409" s="76">
        <v>0</v>
      </c>
      <c r="I1409" s="74">
        <v>6</v>
      </c>
      <c r="J1409" s="74" t="s">
        <v>143</v>
      </c>
      <c r="K1409" s="74" t="s">
        <v>14</v>
      </c>
      <c r="L1409" s="74" t="s">
        <v>4</v>
      </c>
      <c r="M1409" s="225" t="s">
        <v>5555</v>
      </c>
      <c r="N1409" s="226" t="s">
        <v>3</v>
      </c>
      <c r="O1409" s="225" t="s">
        <v>48</v>
      </c>
      <c r="P1409" s="225" t="s">
        <v>5556</v>
      </c>
      <c r="Q1409" s="225" t="s">
        <v>5557</v>
      </c>
      <c r="R1409" s="225"/>
      <c r="S1409" s="225">
        <v>0.9</v>
      </c>
      <c r="T1409" s="225">
        <v>0.9</v>
      </c>
      <c r="U1409" s="302" t="s">
        <v>28</v>
      </c>
      <c r="V1409" s="302">
        <v>42025</v>
      </c>
      <c r="W1409" s="302" t="s">
        <v>5558</v>
      </c>
      <c r="X1409" s="302" t="s">
        <v>5559</v>
      </c>
      <c r="Y1409" s="302" t="s">
        <v>5560</v>
      </c>
      <c r="Z1409" s="302" t="s">
        <v>128</v>
      </c>
      <c r="AA1409" s="302">
        <v>42614</v>
      </c>
      <c r="AB1409" s="302" t="s">
        <v>586</v>
      </c>
      <c r="AC1409" s="302">
        <v>42157</v>
      </c>
      <c r="AD1409" s="302" t="s">
        <v>0</v>
      </c>
      <c r="AE1409" s="302"/>
      <c r="AF1409" s="302"/>
      <c r="AG1409" s="302"/>
      <c r="AH1409" s="222"/>
      <c r="AI1409" s="229"/>
    </row>
    <row r="1410" spans="1:35" ht="63" customHeight="1">
      <c r="A1410" s="70" t="s">
        <v>3570</v>
      </c>
      <c r="B1410" s="74" t="s">
        <v>10</v>
      </c>
      <c r="C1410" s="74" t="s">
        <v>10</v>
      </c>
      <c r="D1410" s="75">
        <v>42161</v>
      </c>
      <c r="E1410" s="76">
        <v>0.82499999999999996</v>
      </c>
      <c r="F1410" s="75">
        <v>42161</v>
      </c>
      <c r="G1410" s="76">
        <v>0.88888888888888884</v>
      </c>
      <c r="H1410" s="76">
        <v>6.3888888888888884E-2</v>
      </c>
      <c r="I1410" s="74">
        <v>4</v>
      </c>
      <c r="J1410" s="74" t="s">
        <v>180</v>
      </c>
      <c r="K1410" s="74" t="s">
        <v>20</v>
      </c>
      <c r="L1410" s="74" t="s">
        <v>9</v>
      </c>
      <c r="M1410" s="225" t="s">
        <v>3891</v>
      </c>
      <c r="N1410" s="226" t="s">
        <v>3</v>
      </c>
      <c r="O1410" s="225" t="s">
        <v>7</v>
      </c>
      <c r="P1410" s="225" t="s">
        <v>3891</v>
      </c>
      <c r="Q1410" s="225" t="s">
        <v>901</v>
      </c>
      <c r="R1410" s="225">
        <v>5</v>
      </c>
      <c r="S1410" s="225">
        <v>2</v>
      </c>
      <c r="T1410" s="225">
        <v>7</v>
      </c>
      <c r="U1410" s="302" t="s">
        <v>28</v>
      </c>
      <c r="V1410" s="302">
        <v>1987</v>
      </c>
      <c r="W1410" s="302" t="s">
        <v>2193</v>
      </c>
      <c r="X1410" s="302" t="s">
        <v>1383</v>
      </c>
      <c r="Y1410" s="302" t="s">
        <v>6996</v>
      </c>
      <c r="Z1410" s="302">
        <v>1</v>
      </c>
      <c r="AA1410" s="302" t="s">
        <v>6966</v>
      </c>
      <c r="AB1410" s="302">
        <v>0</v>
      </c>
      <c r="AC1410" s="302">
        <v>41752</v>
      </c>
      <c r="AD1410" s="302" t="s">
        <v>42</v>
      </c>
      <c r="AE1410" s="302"/>
      <c r="AF1410" s="302"/>
      <c r="AG1410" s="302" t="s">
        <v>6926</v>
      </c>
      <c r="AH1410" s="222"/>
      <c r="AI1410" s="229"/>
    </row>
    <row r="1411" spans="1:35" ht="63" customHeight="1">
      <c r="A1411" s="70" t="s">
        <v>3570</v>
      </c>
      <c r="B1411" s="74" t="s">
        <v>10</v>
      </c>
      <c r="C1411" s="74" t="s">
        <v>10</v>
      </c>
      <c r="D1411" s="75">
        <v>42161</v>
      </c>
      <c r="E1411" s="76">
        <v>0.82499999999999996</v>
      </c>
      <c r="F1411" s="75">
        <v>42161</v>
      </c>
      <c r="G1411" s="76">
        <v>0.88888888888888884</v>
      </c>
      <c r="H1411" s="76">
        <v>6.3888888888888884E-2</v>
      </c>
      <c r="I1411" s="74">
        <v>3</v>
      </c>
      <c r="J1411" s="74" t="s">
        <v>180</v>
      </c>
      <c r="K1411" s="74" t="s">
        <v>20</v>
      </c>
      <c r="L1411" s="74" t="s">
        <v>9</v>
      </c>
      <c r="M1411" s="225" t="s">
        <v>3890</v>
      </c>
      <c r="N1411" s="226" t="s">
        <v>3</v>
      </c>
      <c r="O1411" s="225" t="s">
        <v>7</v>
      </c>
      <c r="P1411" s="225" t="s">
        <v>3890</v>
      </c>
      <c r="Q1411" s="225" t="s">
        <v>901</v>
      </c>
      <c r="R1411" s="225">
        <v>3</v>
      </c>
      <c r="S1411" s="225">
        <v>1</v>
      </c>
      <c r="T1411" s="225">
        <v>4</v>
      </c>
      <c r="U1411" s="302" t="s">
        <v>28</v>
      </c>
      <c r="V1411" s="302">
        <v>1987</v>
      </c>
      <c r="W1411" s="302" t="s">
        <v>2193</v>
      </c>
      <c r="X1411" s="302" t="s">
        <v>1383</v>
      </c>
      <c r="Y1411" s="302" t="s">
        <v>6995</v>
      </c>
      <c r="Z1411" s="302">
        <v>0.85</v>
      </c>
      <c r="AA1411" s="302" t="s">
        <v>6964</v>
      </c>
      <c r="AB1411" s="302">
        <v>0</v>
      </c>
      <c r="AC1411" s="302">
        <v>41856</v>
      </c>
      <c r="AD1411" s="302" t="s">
        <v>42</v>
      </c>
      <c r="AE1411" s="302"/>
      <c r="AF1411" s="302"/>
      <c r="AG1411" s="302" t="s">
        <v>6926</v>
      </c>
      <c r="AH1411" s="222"/>
      <c r="AI1411" s="229"/>
    </row>
    <row r="1412" spans="1:35" ht="63" customHeight="1">
      <c r="A1412" s="70" t="s">
        <v>3570</v>
      </c>
      <c r="B1412" s="74" t="s">
        <v>10</v>
      </c>
      <c r="C1412" s="74" t="s">
        <v>10</v>
      </c>
      <c r="D1412" s="75">
        <v>42161</v>
      </c>
      <c r="E1412" s="76">
        <v>0.82777777777777783</v>
      </c>
      <c r="F1412" s="75">
        <v>42161</v>
      </c>
      <c r="G1412" s="76">
        <v>0.82777777777777783</v>
      </c>
      <c r="H1412" s="76">
        <v>0</v>
      </c>
      <c r="I1412" s="74">
        <v>2</v>
      </c>
      <c r="J1412" s="74" t="s">
        <v>180</v>
      </c>
      <c r="K1412" s="74" t="s">
        <v>8</v>
      </c>
      <c r="L1412" s="74" t="s">
        <v>9</v>
      </c>
      <c r="M1412" s="225" t="s">
        <v>3892</v>
      </c>
      <c r="N1412" s="226" t="s">
        <v>3</v>
      </c>
      <c r="O1412" s="225" t="s">
        <v>7</v>
      </c>
      <c r="P1412" s="225" t="s">
        <v>3892</v>
      </c>
      <c r="Q1412" s="225" t="s">
        <v>901</v>
      </c>
      <c r="R1412" s="225">
        <v>0.8</v>
      </c>
      <c r="S1412" s="225"/>
      <c r="T1412" s="225">
        <v>0.8</v>
      </c>
      <c r="U1412" s="302" t="s">
        <v>28</v>
      </c>
      <c r="V1412" s="302">
        <v>1984</v>
      </c>
      <c r="W1412" s="302" t="s">
        <v>2193</v>
      </c>
      <c r="X1412" s="302" t="s">
        <v>1383</v>
      </c>
      <c r="Y1412" s="302" t="s">
        <v>6997</v>
      </c>
      <c r="Z1412" s="302">
        <v>0.83</v>
      </c>
      <c r="AA1412" s="302" t="s">
        <v>6964</v>
      </c>
      <c r="AB1412" s="302">
        <v>2</v>
      </c>
      <c r="AC1412" s="302">
        <v>41691</v>
      </c>
      <c r="AD1412" s="302" t="s">
        <v>42</v>
      </c>
      <c r="AE1412" s="302"/>
      <c r="AF1412" s="302"/>
      <c r="AG1412" s="302" t="s">
        <v>6926</v>
      </c>
      <c r="AH1412" s="222"/>
      <c r="AI1412" s="229"/>
    </row>
    <row r="1413" spans="1:35" ht="63" customHeight="1">
      <c r="A1413" s="70" t="s">
        <v>3570</v>
      </c>
      <c r="B1413" s="74" t="s">
        <v>10</v>
      </c>
      <c r="C1413" s="74" t="s">
        <v>10</v>
      </c>
      <c r="D1413" s="75">
        <v>42161</v>
      </c>
      <c r="E1413" s="76">
        <v>0.82847222222222217</v>
      </c>
      <c r="F1413" s="75">
        <v>42161</v>
      </c>
      <c r="G1413" s="76">
        <v>0.82847222222222217</v>
      </c>
      <c r="H1413" s="76">
        <v>0</v>
      </c>
      <c r="I1413" s="74">
        <v>2</v>
      </c>
      <c r="J1413" s="74" t="s">
        <v>180</v>
      </c>
      <c r="K1413" s="74" t="s">
        <v>8</v>
      </c>
      <c r="L1413" s="74" t="s">
        <v>9</v>
      </c>
      <c r="M1413" s="225" t="s">
        <v>3893</v>
      </c>
      <c r="N1413" s="226" t="s">
        <v>3</v>
      </c>
      <c r="O1413" s="225" t="s">
        <v>7</v>
      </c>
      <c r="P1413" s="225" t="s">
        <v>3893</v>
      </c>
      <c r="Q1413" s="225" t="s">
        <v>901</v>
      </c>
      <c r="R1413" s="225">
        <v>2</v>
      </c>
      <c r="S1413" s="225"/>
      <c r="T1413" s="225">
        <v>2</v>
      </c>
      <c r="U1413" s="302" t="s">
        <v>28</v>
      </c>
      <c r="V1413" s="302">
        <v>1989</v>
      </c>
      <c r="W1413" s="302" t="s">
        <v>2193</v>
      </c>
      <c r="X1413" s="302" t="s">
        <v>1383</v>
      </c>
      <c r="Y1413" s="302" t="s">
        <v>6998</v>
      </c>
      <c r="Z1413" s="302">
        <v>0.95</v>
      </c>
      <c r="AA1413" s="302" t="s">
        <v>6964</v>
      </c>
      <c r="AB1413" s="302">
        <v>2</v>
      </c>
      <c r="AC1413" s="302">
        <v>42017</v>
      </c>
      <c r="AD1413" s="302" t="s">
        <v>42</v>
      </c>
      <c r="AE1413" s="302"/>
      <c r="AF1413" s="302"/>
      <c r="AG1413" s="302" t="s">
        <v>6926</v>
      </c>
      <c r="AH1413" s="222"/>
      <c r="AI1413" s="229"/>
    </row>
    <row r="1414" spans="1:35" ht="299.25" customHeight="1">
      <c r="A1414" s="69" t="s">
        <v>3570</v>
      </c>
      <c r="B1414" s="74" t="s">
        <v>1412</v>
      </c>
      <c r="C1414" s="74" t="s">
        <v>1423</v>
      </c>
      <c r="D1414" s="75">
        <v>42157</v>
      </c>
      <c r="E1414" s="76">
        <v>0.61875000000000002</v>
      </c>
      <c r="F1414" s="75">
        <v>42157</v>
      </c>
      <c r="G1414" s="76">
        <v>0.65347222222222223</v>
      </c>
      <c r="H1414" s="76">
        <v>3.4722222222222224E-2</v>
      </c>
      <c r="I1414" s="77">
        <v>3</v>
      </c>
      <c r="J1414" s="79"/>
      <c r="K1414" s="77"/>
      <c r="L1414" s="80" t="s">
        <v>4</v>
      </c>
      <c r="M1414" s="228" t="s">
        <v>3560</v>
      </c>
      <c r="N1414" s="226">
        <v>0.4</v>
      </c>
      <c r="O1414" s="224" t="s">
        <v>25</v>
      </c>
      <c r="P1414" s="228" t="s">
        <v>3560</v>
      </c>
      <c r="Q1414" s="227" t="s">
        <v>3561</v>
      </c>
      <c r="R1414" s="223">
        <v>6</v>
      </c>
      <c r="S1414" s="223">
        <v>3</v>
      </c>
      <c r="T1414" s="223">
        <v>9</v>
      </c>
      <c r="U1414" s="286"/>
      <c r="V1414" s="286"/>
      <c r="W1414" s="286"/>
      <c r="X1414" s="286"/>
      <c r="Y1414" s="286"/>
      <c r="Z1414" s="286"/>
      <c r="AA1414" s="286"/>
      <c r="AB1414" s="286"/>
      <c r="AC1414" s="286"/>
      <c r="AD1414" s="279" t="s">
        <v>0</v>
      </c>
      <c r="AE1414" s="286"/>
      <c r="AF1414" s="286"/>
      <c r="AG1414" s="286"/>
      <c r="AH1414" s="222"/>
      <c r="AI1414" s="229"/>
    </row>
    <row r="1415" spans="1:35" ht="110.25" customHeight="1">
      <c r="A1415" s="70" t="s">
        <v>3570</v>
      </c>
      <c r="B1415" s="74" t="s">
        <v>10</v>
      </c>
      <c r="C1415" s="74" t="s">
        <v>10</v>
      </c>
      <c r="D1415" s="75">
        <v>42161</v>
      </c>
      <c r="E1415" s="76">
        <v>0.8305555555555556</v>
      </c>
      <c r="F1415" s="75">
        <v>42161</v>
      </c>
      <c r="G1415" s="76">
        <v>0.8305555555555556</v>
      </c>
      <c r="H1415" s="76">
        <v>0</v>
      </c>
      <c r="I1415" s="74">
        <v>19</v>
      </c>
      <c r="J1415" s="74" t="s">
        <v>390</v>
      </c>
      <c r="K1415" s="74" t="s">
        <v>8</v>
      </c>
      <c r="L1415" s="74" t="s">
        <v>9</v>
      </c>
      <c r="M1415" s="225" t="s">
        <v>3894</v>
      </c>
      <c r="N1415" s="226">
        <v>35</v>
      </c>
      <c r="O1415" s="225" t="s">
        <v>7</v>
      </c>
      <c r="P1415" s="225" t="s">
        <v>3894</v>
      </c>
      <c r="Q1415" s="225" t="s">
        <v>901</v>
      </c>
      <c r="R1415" s="225">
        <v>8</v>
      </c>
      <c r="S1415" s="225">
        <v>1</v>
      </c>
      <c r="T1415" s="225">
        <v>9</v>
      </c>
      <c r="U1415" s="302" t="s">
        <v>28</v>
      </c>
      <c r="V1415" s="302">
        <v>1988</v>
      </c>
      <c r="W1415" s="302" t="s">
        <v>606</v>
      </c>
      <c r="X1415" s="302" t="s">
        <v>1383</v>
      </c>
      <c r="Y1415" s="302" t="s">
        <v>6999</v>
      </c>
      <c r="Z1415" s="302">
        <v>1</v>
      </c>
      <c r="AA1415" s="302" t="s">
        <v>7000</v>
      </c>
      <c r="AB1415" s="302">
        <v>0</v>
      </c>
      <c r="AC1415" s="302">
        <v>42120</v>
      </c>
      <c r="AD1415" s="302" t="s">
        <v>42</v>
      </c>
      <c r="AE1415" s="302"/>
      <c r="AF1415" s="302"/>
      <c r="AG1415" s="302" t="s">
        <v>6926</v>
      </c>
      <c r="AH1415" s="222"/>
      <c r="AI1415" s="229"/>
    </row>
    <row r="1416" spans="1:35" ht="78.75" customHeight="1">
      <c r="A1416" s="70" t="s">
        <v>3570</v>
      </c>
      <c r="B1416" s="74" t="s">
        <v>10</v>
      </c>
      <c r="C1416" s="74" t="s">
        <v>10</v>
      </c>
      <c r="D1416" s="75">
        <v>42161</v>
      </c>
      <c r="E1416" s="76">
        <v>0.8305555555555556</v>
      </c>
      <c r="F1416" s="75">
        <v>42161</v>
      </c>
      <c r="G1416" s="76">
        <v>0.8305555555555556</v>
      </c>
      <c r="H1416" s="76">
        <v>0</v>
      </c>
      <c r="I1416" s="74">
        <v>22</v>
      </c>
      <c r="J1416" s="74" t="s">
        <v>390</v>
      </c>
      <c r="K1416" s="74" t="s">
        <v>8</v>
      </c>
      <c r="L1416" s="74" t="s">
        <v>9</v>
      </c>
      <c r="M1416" s="225" t="s">
        <v>3895</v>
      </c>
      <c r="N1416" s="226">
        <v>35</v>
      </c>
      <c r="O1416" s="225" t="s">
        <v>7</v>
      </c>
      <c r="P1416" s="225" t="s">
        <v>3895</v>
      </c>
      <c r="Q1416" s="225" t="s">
        <v>901</v>
      </c>
      <c r="R1416" s="225">
        <v>6</v>
      </c>
      <c r="S1416" s="225">
        <v>1</v>
      </c>
      <c r="T1416" s="225">
        <v>7</v>
      </c>
      <c r="U1416" s="302" t="s">
        <v>28</v>
      </c>
      <c r="V1416" s="302">
        <v>1988</v>
      </c>
      <c r="W1416" s="302" t="s">
        <v>606</v>
      </c>
      <c r="X1416" s="302" t="s">
        <v>1383</v>
      </c>
      <c r="Y1416" s="302" t="s">
        <v>7001</v>
      </c>
      <c r="Z1416" s="302">
        <v>1</v>
      </c>
      <c r="AA1416" s="302" t="s">
        <v>6973</v>
      </c>
      <c r="AB1416" s="302">
        <v>0</v>
      </c>
      <c r="AC1416" s="302">
        <v>41978</v>
      </c>
      <c r="AD1416" s="302" t="s">
        <v>42</v>
      </c>
      <c r="AE1416" s="302"/>
      <c r="AF1416" s="302"/>
      <c r="AG1416" s="302" t="s">
        <v>6926</v>
      </c>
      <c r="AH1416" s="222"/>
      <c r="AI1416" s="229"/>
    </row>
    <row r="1417" spans="1:35" ht="189" customHeight="1">
      <c r="A1417" s="70" t="s">
        <v>3570</v>
      </c>
      <c r="B1417" s="74" t="s">
        <v>19</v>
      </c>
      <c r="C1417" s="74" t="s">
        <v>2605</v>
      </c>
      <c r="D1417" s="75">
        <v>42157</v>
      </c>
      <c r="E1417" s="76">
        <v>0.38125000000000003</v>
      </c>
      <c r="F1417" s="75">
        <v>42157</v>
      </c>
      <c r="G1417" s="76">
        <v>0.38194444444444442</v>
      </c>
      <c r="H1417" s="76">
        <v>6.9444444444438647E-4</v>
      </c>
      <c r="I1417" s="74">
        <v>75</v>
      </c>
      <c r="J1417" s="74"/>
      <c r="K1417" s="74" t="s">
        <v>8</v>
      </c>
      <c r="L1417" s="74" t="s">
        <v>16</v>
      </c>
      <c r="M1417" s="225" t="s">
        <v>3536</v>
      </c>
      <c r="N1417" s="226">
        <v>110</v>
      </c>
      <c r="O1417" s="225" t="s">
        <v>13</v>
      </c>
      <c r="P1417" s="225" t="s">
        <v>5374</v>
      </c>
      <c r="Q1417" s="225" t="s">
        <v>3537</v>
      </c>
      <c r="R1417" s="225">
        <v>41</v>
      </c>
      <c r="S1417" s="225">
        <v>7</v>
      </c>
      <c r="T1417" s="225">
        <v>48</v>
      </c>
      <c r="U1417" s="302"/>
      <c r="V1417" s="302"/>
      <c r="W1417" s="302"/>
      <c r="X1417" s="302"/>
      <c r="Y1417" s="302"/>
      <c r="Z1417" s="302"/>
      <c r="AA1417" s="302"/>
      <c r="AB1417" s="302"/>
      <c r="AC1417" s="302"/>
      <c r="AD1417" s="302" t="s">
        <v>37</v>
      </c>
      <c r="AE1417" s="302"/>
      <c r="AF1417" s="302"/>
      <c r="AG1417" s="302"/>
      <c r="AH1417" s="222"/>
      <c r="AI1417" s="229"/>
    </row>
    <row r="1418" spans="1:35" ht="299.25" customHeight="1">
      <c r="A1418" s="70" t="s">
        <v>3570</v>
      </c>
      <c r="B1418" s="74" t="s">
        <v>19</v>
      </c>
      <c r="C1418" s="74" t="s">
        <v>5554</v>
      </c>
      <c r="D1418" s="75">
        <v>42157</v>
      </c>
      <c r="E1418" s="76">
        <v>0.39930555555555558</v>
      </c>
      <c r="F1418" s="75">
        <v>42157</v>
      </c>
      <c r="G1418" s="76">
        <v>0.63263888888888886</v>
      </c>
      <c r="H1418" s="76">
        <v>0.23333333333333328</v>
      </c>
      <c r="I1418" s="74">
        <v>1</v>
      </c>
      <c r="J1418" s="74"/>
      <c r="K1418" s="74"/>
      <c r="L1418" s="74" t="s">
        <v>16</v>
      </c>
      <c r="M1418" s="225" t="s">
        <v>190</v>
      </c>
      <c r="N1418" s="226" t="s">
        <v>3</v>
      </c>
      <c r="O1418" s="225" t="s">
        <v>7</v>
      </c>
      <c r="P1418" s="225" t="s">
        <v>4451</v>
      </c>
      <c r="Q1418" s="225" t="s">
        <v>5375</v>
      </c>
      <c r="R1418" s="225">
        <v>26</v>
      </c>
      <c r="S1418" s="225"/>
      <c r="T1418" s="225">
        <v>26</v>
      </c>
      <c r="U1418" s="302"/>
      <c r="V1418" s="302"/>
      <c r="W1418" s="302"/>
      <c r="X1418" s="302"/>
      <c r="Y1418" s="302"/>
      <c r="Z1418" s="302"/>
      <c r="AA1418" s="302"/>
      <c r="AB1418" s="302"/>
      <c r="AC1418" s="302"/>
      <c r="AD1418" s="302" t="s">
        <v>37</v>
      </c>
      <c r="AE1418" s="302"/>
      <c r="AF1418" s="302"/>
      <c r="AG1418" s="302"/>
      <c r="AH1418" s="222"/>
      <c r="AI1418" s="229"/>
    </row>
    <row r="1419" spans="1:35" ht="63" customHeight="1">
      <c r="A1419" s="70" t="s">
        <v>3570</v>
      </c>
      <c r="B1419" s="74" t="s">
        <v>19</v>
      </c>
      <c r="C1419" s="74" t="s">
        <v>5554</v>
      </c>
      <c r="D1419" s="75">
        <v>42157</v>
      </c>
      <c r="E1419" s="76">
        <v>0.46666666666666662</v>
      </c>
      <c r="F1419" s="75">
        <v>42157</v>
      </c>
      <c r="G1419" s="76">
        <v>0.7680555555555556</v>
      </c>
      <c r="H1419" s="76">
        <v>0.30138888888888898</v>
      </c>
      <c r="I1419" s="74">
        <v>2</v>
      </c>
      <c r="J1419" s="74"/>
      <c r="K1419" s="74"/>
      <c r="L1419" s="74" t="s">
        <v>16</v>
      </c>
      <c r="M1419" s="225" t="s">
        <v>5376</v>
      </c>
      <c r="N1419" s="226" t="s">
        <v>3</v>
      </c>
      <c r="O1419" s="225" t="s">
        <v>7</v>
      </c>
      <c r="P1419" s="225" t="s">
        <v>5377</v>
      </c>
      <c r="Q1419" s="225" t="s">
        <v>5378</v>
      </c>
      <c r="R1419" s="225">
        <v>4</v>
      </c>
      <c r="S1419" s="225"/>
      <c r="T1419" s="225">
        <v>4</v>
      </c>
      <c r="U1419" s="302"/>
      <c r="V1419" s="302"/>
      <c r="W1419" s="302"/>
      <c r="X1419" s="302"/>
      <c r="Y1419" s="302"/>
      <c r="Z1419" s="302"/>
      <c r="AA1419" s="302"/>
      <c r="AB1419" s="302"/>
      <c r="AC1419" s="302"/>
      <c r="AD1419" s="302" t="s">
        <v>37</v>
      </c>
      <c r="AE1419" s="302"/>
      <c r="AF1419" s="302"/>
      <c r="AG1419" s="302"/>
      <c r="AH1419" s="222"/>
      <c r="AI1419" s="229"/>
    </row>
    <row r="1420" spans="1:35" ht="126" customHeight="1">
      <c r="A1420" s="70" t="s">
        <v>3570</v>
      </c>
      <c r="B1420" s="74" t="s">
        <v>10</v>
      </c>
      <c r="C1420" s="74" t="s">
        <v>10</v>
      </c>
      <c r="D1420" s="75">
        <v>42161</v>
      </c>
      <c r="E1420" s="76">
        <v>0.83125000000000004</v>
      </c>
      <c r="F1420" s="75">
        <v>42161</v>
      </c>
      <c r="G1420" s="76">
        <v>0.83125000000000004</v>
      </c>
      <c r="H1420" s="76">
        <v>0</v>
      </c>
      <c r="I1420" s="74">
        <v>1</v>
      </c>
      <c r="J1420" s="74" t="s">
        <v>180</v>
      </c>
      <c r="K1420" s="74" t="s">
        <v>8</v>
      </c>
      <c r="L1420" s="74" t="s">
        <v>9</v>
      </c>
      <c r="M1420" s="225" t="s">
        <v>3896</v>
      </c>
      <c r="N1420" s="226" t="s">
        <v>3</v>
      </c>
      <c r="O1420" s="225" t="s">
        <v>7</v>
      </c>
      <c r="P1420" s="225" t="s">
        <v>3896</v>
      </c>
      <c r="Q1420" s="225" t="s">
        <v>901</v>
      </c>
      <c r="R1420" s="225">
        <v>0.3</v>
      </c>
      <c r="S1420" s="225"/>
      <c r="T1420" s="225">
        <v>0.3</v>
      </c>
      <c r="U1420" s="302" t="s">
        <v>28</v>
      </c>
      <c r="V1420" s="302">
        <v>1992</v>
      </c>
      <c r="W1420" s="302" t="s">
        <v>2193</v>
      </c>
      <c r="X1420" s="302" t="s">
        <v>1383</v>
      </c>
      <c r="Y1420" s="302" t="s">
        <v>7002</v>
      </c>
      <c r="Z1420" s="302">
        <v>0.78</v>
      </c>
      <c r="AA1420" s="302" t="s">
        <v>7003</v>
      </c>
      <c r="AB1420" s="302">
        <v>0</v>
      </c>
      <c r="AC1420" s="302">
        <v>42078</v>
      </c>
      <c r="AD1420" s="302" t="s">
        <v>42</v>
      </c>
      <c r="AE1420" s="302"/>
      <c r="AF1420" s="302"/>
      <c r="AG1420" s="302" t="s">
        <v>6926</v>
      </c>
      <c r="AH1420" s="222"/>
      <c r="AI1420" s="229"/>
    </row>
    <row r="1421" spans="1:35" ht="78.75" customHeight="1">
      <c r="A1421" s="70" t="s">
        <v>3570</v>
      </c>
      <c r="B1421" s="74" t="s">
        <v>10</v>
      </c>
      <c r="C1421" s="74" t="s">
        <v>10</v>
      </c>
      <c r="D1421" s="75">
        <v>42161</v>
      </c>
      <c r="E1421" s="76">
        <v>0.83125000000000004</v>
      </c>
      <c r="F1421" s="75">
        <v>42161</v>
      </c>
      <c r="G1421" s="76">
        <v>0.83125000000000004</v>
      </c>
      <c r="H1421" s="76">
        <v>0</v>
      </c>
      <c r="I1421" s="74">
        <v>2</v>
      </c>
      <c r="J1421" s="74" t="s">
        <v>180</v>
      </c>
      <c r="K1421" s="74" t="s">
        <v>8</v>
      </c>
      <c r="L1421" s="74" t="s">
        <v>9</v>
      </c>
      <c r="M1421" s="225" t="s">
        <v>3897</v>
      </c>
      <c r="N1421" s="226" t="s">
        <v>3</v>
      </c>
      <c r="O1421" s="225" t="s">
        <v>7</v>
      </c>
      <c r="P1421" s="225" t="s">
        <v>3897</v>
      </c>
      <c r="Q1421" s="225" t="s">
        <v>901</v>
      </c>
      <c r="R1421" s="225">
        <v>0.3</v>
      </c>
      <c r="S1421" s="225"/>
      <c r="T1421" s="225">
        <v>0.3</v>
      </c>
      <c r="U1421" s="302" t="s">
        <v>28</v>
      </c>
      <c r="V1421" s="302">
        <v>1988</v>
      </c>
      <c r="W1421" s="302" t="s">
        <v>2193</v>
      </c>
      <c r="X1421" s="302" t="s">
        <v>1383</v>
      </c>
      <c r="Y1421" s="302" t="s">
        <v>7004</v>
      </c>
      <c r="Z1421" s="302">
        <v>0.87</v>
      </c>
      <c r="AA1421" s="302" t="s">
        <v>6964</v>
      </c>
      <c r="AB1421" s="302">
        <v>1</v>
      </c>
      <c r="AC1421" s="302">
        <v>42159</v>
      </c>
      <c r="AD1421" s="302" t="s">
        <v>42</v>
      </c>
      <c r="AE1421" s="302"/>
      <c r="AF1421" s="302"/>
      <c r="AG1421" s="302" t="s">
        <v>6926</v>
      </c>
      <c r="AH1421" s="222"/>
      <c r="AI1421" s="229"/>
    </row>
    <row r="1422" spans="1:35" ht="78.75" customHeight="1">
      <c r="A1422" s="70" t="s">
        <v>3570</v>
      </c>
      <c r="B1422" s="74" t="s">
        <v>10</v>
      </c>
      <c r="C1422" s="74" t="s">
        <v>10</v>
      </c>
      <c r="D1422" s="75">
        <v>42161</v>
      </c>
      <c r="E1422" s="76">
        <v>0.83194444444444438</v>
      </c>
      <c r="F1422" s="75">
        <v>42161</v>
      </c>
      <c r="G1422" s="76">
        <v>0.83194444444444438</v>
      </c>
      <c r="H1422" s="76">
        <v>0</v>
      </c>
      <c r="I1422" s="74">
        <v>4</v>
      </c>
      <c r="J1422" s="74" t="s">
        <v>180</v>
      </c>
      <c r="K1422" s="74" t="s">
        <v>8</v>
      </c>
      <c r="L1422" s="74" t="s">
        <v>9</v>
      </c>
      <c r="M1422" s="225" t="s">
        <v>3898</v>
      </c>
      <c r="N1422" s="226" t="s">
        <v>3</v>
      </c>
      <c r="O1422" s="225" t="s">
        <v>7</v>
      </c>
      <c r="P1422" s="225" t="s">
        <v>3898</v>
      </c>
      <c r="Q1422" s="225" t="s">
        <v>901</v>
      </c>
      <c r="R1422" s="225">
        <v>2</v>
      </c>
      <c r="S1422" s="225"/>
      <c r="T1422" s="225">
        <v>2</v>
      </c>
      <c r="U1422" s="302" t="s">
        <v>28</v>
      </c>
      <c r="V1422" s="302">
        <v>1989</v>
      </c>
      <c r="W1422" s="302" t="s">
        <v>2193</v>
      </c>
      <c r="X1422" s="302" t="s">
        <v>1383</v>
      </c>
      <c r="Y1422" s="302" t="s">
        <v>7005</v>
      </c>
      <c r="Z1422" s="302">
        <v>0.87</v>
      </c>
      <c r="AA1422" s="302" t="s">
        <v>6973</v>
      </c>
      <c r="AB1422" s="302">
        <v>0</v>
      </c>
      <c r="AC1422" s="302">
        <v>42042</v>
      </c>
      <c r="AD1422" s="302" t="s">
        <v>42</v>
      </c>
      <c r="AE1422" s="302"/>
      <c r="AF1422" s="302"/>
      <c r="AG1422" s="302" t="s">
        <v>6926</v>
      </c>
      <c r="AH1422" s="222"/>
      <c r="AI1422" s="229"/>
    </row>
    <row r="1423" spans="1:35" ht="63" customHeight="1">
      <c r="A1423" s="70" t="s">
        <v>3570</v>
      </c>
      <c r="B1423" s="74" t="s">
        <v>15</v>
      </c>
      <c r="C1423" s="74" t="s">
        <v>3186</v>
      </c>
      <c r="D1423" s="75">
        <v>42157</v>
      </c>
      <c r="E1423" s="76">
        <v>0.60416666666666663</v>
      </c>
      <c r="F1423" s="75">
        <v>42157</v>
      </c>
      <c r="G1423" s="76">
        <v>0.63194444444444442</v>
      </c>
      <c r="H1423" s="76">
        <f>(F1423+G1423)-(D1423+E1423)</f>
        <v>2.7777777781011537E-2</v>
      </c>
      <c r="I1423" s="74">
        <v>24</v>
      </c>
      <c r="J1423" s="74"/>
      <c r="K1423" s="74" t="s">
        <v>20</v>
      </c>
      <c r="L1423" s="74" t="s">
        <v>4</v>
      </c>
      <c r="M1423" s="225" t="s">
        <v>680</v>
      </c>
      <c r="N1423" s="226" t="s">
        <v>3</v>
      </c>
      <c r="O1423" s="225" t="s">
        <v>7</v>
      </c>
      <c r="P1423" s="225" t="s">
        <v>6550</v>
      </c>
      <c r="Q1423" s="225" t="s">
        <v>6551</v>
      </c>
      <c r="R1423" s="225">
        <v>12.96</v>
      </c>
      <c r="S1423" s="225"/>
      <c r="T1423" s="225">
        <f>SUM(R1423:S1423)</f>
        <v>12.96</v>
      </c>
      <c r="U1423" s="302" t="s">
        <v>28</v>
      </c>
      <c r="V1423" s="302">
        <v>2013</v>
      </c>
      <c r="W1423" s="302" t="s">
        <v>6552</v>
      </c>
      <c r="X1423" s="302"/>
      <c r="Y1423" s="302" t="s">
        <v>6553</v>
      </c>
      <c r="Z1423" s="302">
        <v>100</v>
      </c>
      <c r="AA1423" s="302">
        <v>42217</v>
      </c>
      <c r="AB1423" s="302">
        <v>0</v>
      </c>
      <c r="AC1423" s="302"/>
      <c r="AD1423" s="302" t="s">
        <v>30</v>
      </c>
      <c r="AE1423" s="302" t="s">
        <v>53</v>
      </c>
      <c r="AF1423" s="302"/>
      <c r="AG1423" s="302" t="s">
        <v>6554</v>
      </c>
      <c r="AH1423" s="222"/>
      <c r="AI1423" s="229"/>
    </row>
    <row r="1424" spans="1:35" ht="78.75" customHeight="1">
      <c r="A1424" s="70" t="s">
        <v>3570</v>
      </c>
      <c r="B1424" s="74" t="s">
        <v>15</v>
      </c>
      <c r="C1424" s="74" t="s">
        <v>209</v>
      </c>
      <c r="D1424" s="75">
        <v>42157</v>
      </c>
      <c r="E1424" s="76">
        <v>0.89097222222222217</v>
      </c>
      <c r="F1424" s="75">
        <v>42157</v>
      </c>
      <c r="G1424" s="76">
        <v>0.89097222222222217</v>
      </c>
      <c r="H1424" s="76">
        <f>(F1424+G1424)-(D1424+E1424)</f>
        <v>0</v>
      </c>
      <c r="I1424" s="74">
        <v>47</v>
      </c>
      <c r="J1424" s="74"/>
      <c r="K1424" s="74" t="s">
        <v>8</v>
      </c>
      <c r="L1424" s="74" t="s">
        <v>16</v>
      </c>
      <c r="M1424" s="225" t="s">
        <v>3538</v>
      </c>
      <c r="N1424" s="226">
        <v>110</v>
      </c>
      <c r="O1424" s="225" t="s">
        <v>7</v>
      </c>
      <c r="P1424" s="225" t="s">
        <v>3539</v>
      </c>
      <c r="Q1424" s="225" t="s">
        <v>6555</v>
      </c>
      <c r="R1424" s="225"/>
      <c r="S1424" s="225">
        <v>15.22</v>
      </c>
      <c r="T1424" s="225">
        <f>SUM(R1424:S1424)</f>
        <v>15.22</v>
      </c>
      <c r="U1424" s="302"/>
      <c r="V1424" s="302"/>
      <c r="W1424" s="302"/>
      <c r="X1424" s="302"/>
      <c r="Y1424" s="302"/>
      <c r="Z1424" s="302"/>
      <c r="AA1424" s="302"/>
      <c r="AB1424" s="302"/>
      <c r="AC1424" s="302"/>
      <c r="AD1424" s="302" t="s">
        <v>37</v>
      </c>
      <c r="AE1424" s="302" t="s">
        <v>53</v>
      </c>
      <c r="AF1424" s="302"/>
      <c r="AG1424" s="302"/>
      <c r="AH1424" s="222"/>
      <c r="AI1424" s="229"/>
    </row>
    <row r="1425" spans="1:35" ht="78.75" customHeight="1">
      <c r="A1425" s="70" t="s">
        <v>3570</v>
      </c>
      <c r="B1425" s="74" t="s">
        <v>10</v>
      </c>
      <c r="C1425" s="74" t="s">
        <v>10</v>
      </c>
      <c r="D1425" s="75">
        <v>42161</v>
      </c>
      <c r="E1425" s="76">
        <v>0.83263888888888893</v>
      </c>
      <c r="F1425" s="75">
        <v>42161</v>
      </c>
      <c r="G1425" s="76">
        <v>0.83263888888888893</v>
      </c>
      <c r="H1425" s="76">
        <v>0</v>
      </c>
      <c r="I1425" s="74">
        <v>3</v>
      </c>
      <c r="J1425" s="74" t="s">
        <v>180</v>
      </c>
      <c r="K1425" s="74" t="s">
        <v>8</v>
      </c>
      <c r="L1425" s="74" t="s">
        <v>9</v>
      </c>
      <c r="M1425" s="225" t="s">
        <v>3899</v>
      </c>
      <c r="N1425" s="226" t="s">
        <v>3</v>
      </c>
      <c r="O1425" s="225" t="s">
        <v>7</v>
      </c>
      <c r="P1425" s="225" t="s">
        <v>3899</v>
      </c>
      <c r="Q1425" s="225" t="s">
        <v>901</v>
      </c>
      <c r="R1425" s="225">
        <v>0.7</v>
      </c>
      <c r="S1425" s="225"/>
      <c r="T1425" s="225">
        <v>0.7</v>
      </c>
      <c r="U1425" s="302" t="s">
        <v>28</v>
      </c>
      <c r="V1425" s="302">
        <v>1983</v>
      </c>
      <c r="W1425" s="302" t="s">
        <v>2193</v>
      </c>
      <c r="X1425" s="302" t="s">
        <v>1383</v>
      </c>
      <c r="Y1425" s="302" t="s">
        <v>7006</v>
      </c>
      <c r="Z1425" s="302">
        <v>0.9</v>
      </c>
      <c r="AA1425" s="302" t="s">
        <v>6964</v>
      </c>
      <c r="AB1425" s="302">
        <v>2</v>
      </c>
      <c r="AC1425" s="302">
        <v>42150</v>
      </c>
      <c r="AD1425" s="302" t="s">
        <v>42</v>
      </c>
      <c r="AE1425" s="302"/>
      <c r="AF1425" s="302"/>
      <c r="AG1425" s="302" t="s">
        <v>6926</v>
      </c>
      <c r="AH1425" s="222"/>
      <c r="AI1425" s="229"/>
    </row>
    <row r="1426" spans="1:35" ht="63" customHeight="1">
      <c r="A1426" s="70" t="s">
        <v>3570</v>
      </c>
      <c r="B1426" s="74" t="s">
        <v>10</v>
      </c>
      <c r="C1426" s="74" t="s">
        <v>10</v>
      </c>
      <c r="D1426" s="75">
        <v>42161</v>
      </c>
      <c r="E1426" s="76">
        <v>0.83333333333333337</v>
      </c>
      <c r="F1426" s="75">
        <v>42161</v>
      </c>
      <c r="G1426" s="76">
        <v>0.83333333333333337</v>
      </c>
      <c r="H1426" s="76">
        <v>0</v>
      </c>
      <c r="I1426" s="74">
        <v>36</v>
      </c>
      <c r="J1426" s="74" t="s">
        <v>390</v>
      </c>
      <c r="K1426" s="74" t="s">
        <v>8</v>
      </c>
      <c r="L1426" s="74" t="s">
        <v>9</v>
      </c>
      <c r="M1426" s="225" t="s">
        <v>3900</v>
      </c>
      <c r="N1426" s="226">
        <v>35</v>
      </c>
      <c r="O1426" s="225" t="s">
        <v>7</v>
      </c>
      <c r="P1426" s="225" t="s">
        <v>3900</v>
      </c>
      <c r="Q1426" s="225" t="s">
        <v>901</v>
      </c>
      <c r="R1426" s="225">
        <v>8</v>
      </c>
      <c r="S1426" s="225">
        <v>1</v>
      </c>
      <c r="T1426" s="225">
        <v>9</v>
      </c>
      <c r="U1426" s="302" t="s">
        <v>28</v>
      </c>
      <c r="V1426" s="302">
        <v>1988</v>
      </c>
      <c r="W1426" s="302" t="s">
        <v>606</v>
      </c>
      <c r="X1426" s="302" t="s">
        <v>1383</v>
      </c>
      <c r="Y1426" s="302" t="s">
        <v>7007</v>
      </c>
      <c r="Z1426" s="302">
        <v>1</v>
      </c>
      <c r="AA1426" s="302" t="s">
        <v>6973</v>
      </c>
      <c r="AB1426" s="302">
        <v>0</v>
      </c>
      <c r="AC1426" s="302">
        <v>42054</v>
      </c>
      <c r="AD1426" s="302" t="s">
        <v>42</v>
      </c>
      <c r="AE1426" s="302"/>
      <c r="AF1426" s="302"/>
      <c r="AG1426" s="302" t="s">
        <v>6926</v>
      </c>
      <c r="AH1426" s="222"/>
      <c r="AI1426" s="229"/>
    </row>
    <row r="1427" spans="1:35" ht="94.5" customHeight="1">
      <c r="A1427" s="70" t="s">
        <v>3570</v>
      </c>
      <c r="B1427" s="74" t="s">
        <v>10</v>
      </c>
      <c r="C1427" s="74" t="s">
        <v>10</v>
      </c>
      <c r="D1427" s="75">
        <v>42161</v>
      </c>
      <c r="E1427" s="76">
        <v>0.83680555555555547</v>
      </c>
      <c r="F1427" s="75">
        <v>42161</v>
      </c>
      <c r="G1427" s="76">
        <v>0.83680555555555547</v>
      </c>
      <c r="H1427" s="76">
        <v>0</v>
      </c>
      <c r="I1427" s="74">
        <v>4</v>
      </c>
      <c r="J1427" s="74" t="s">
        <v>180</v>
      </c>
      <c r="K1427" s="74" t="s">
        <v>8</v>
      </c>
      <c r="L1427" s="74" t="s">
        <v>9</v>
      </c>
      <c r="M1427" s="225" t="s">
        <v>3901</v>
      </c>
      <c r="N1427" s="226" t="s">
        <v>3</v>
      </c>
      <c r="O1427" s="225" t="s">
        <v>7</v>
      </c>
      <c r="P1427" s="225" t="s">
        <v>3901</v>
      </c>
      <c r="Q1427" s="225" t="s">
        <v>901</v>
      </c>
      <c r="R1427" s="225">
        <v>0.4</v>
      </c>
      <c r="S1427" s="225"/>
      <c r="T1427" s="225">
        <v>0.4</v>
      </c>
      <c r="U1427" s="302" t="s">
        <v>28</v>
      </c>
      <c r="V1427" s="302">
        <v>1983</v>
      </c>
      <c r="W1427" s="302" t="s">
        <v>2193</v>
      </c>
      <c r="X1427" s="302" t="s">
        <v>6970</v>
      </c>
      <c r="Y1427" s="302" t="s">
        <v>7008</v>
      </c>
      <c r="Z1427" s="302">
        <v>0.75</v>
      </c>
      <c r="AA1427" s="302" t="s">
        <v>6964</v>
      </c>
      <c r="AB1427" s="302">
        <v>1</v>
      </c>
      <c r="AC1427" s="302">
        <v>42076</v>
      </c>
      <c r="AD1427" s="302" t="s">
        <v>42</v>
      </c>
      <c r="AE1427" s="302"/>
      <c r="AF1427" s="302"/>
      <c r="AG1427" s="302" t="s">
        <v>6926</v>
      </c>
      <c r="AH1427" s="222"/>
      <c r="AI1427" s="229"/>
    </row>
    <row r="1428" spans="1:35" ht="63" customHeight="1">
      <c r="A1428" s="70" t="s">
        <v>1018</v>
      </c>
      <c r="B1428" s="74" t="s">
        <v>132</v>
      </c>
      <c r="C1428" s="74" t="s">
        <v>26</v>
      </c>
      <c r="D1428" s="75">
        <v>42086</v>
      </c>
      <c r="E1428" s="76">
        <v>0.58680555555555558</v>
      </c>
      <c r="F1428" s="75">
        <v>42086</v>
      </c>
      <c r="G1428" s="76">
        <v>0.59027777777777779</v>
      </c>
      <c r="H1428" s="76">
        <f>G1428-E1428</f>
        <v>3.4722222222222099E-3</v>
      </c>
      <c r="I1428" s="77">
        <v>35</v>
      </c>
      <c r="J1428" s="79" t="s">
        <v>232</v>
      </c>
      <c r="K1428" s="77" t="s">
        <v>20</v>
      </c>
      <c r="L1428" s="80" t="s">
        <v>4</v>
      </c>
      <c r="M1428" s="228" t="s">
        <v>1665</v>
      </c>
      <c r="N1428" s="226">
        <v>35</v>
      </c>
      <c r="O1428" s="224" t="s">
        <v>13</v>
      </c>
      <c r="P1428" s="228" t="s">
        <v>1288</v>
      </c>
      <c r="Q1428" s="227" t="s">
        <v>1289</v>
      </c>
      <c r="R1428" s="223">
        <v>3.1</v>
      </c>
      <c r="S1428" s="223"/>
      <c r="T1428" s="223">
        <v>3.1</v>
      </c>
      <c r="U1428" s="279" t="s">
        <v>28</v>
      </c>
      <c r="V1428" s="502" t="s">
        <v>1666</v>
      </c>
      <c r="W1428" s="279" t="s">
        <v>13</v>
      </c>
      <c r="X1428" s="279"/>
      <c r="Y1428" s="296">
        <v>41326</v>
      </c>
      <c r="Z1428" s="279"/>
      <c r="AA1428" s="279"/>
      <c r="AB1428" s="279"/>
      <c r="AC1428" s="279"/>
      <c r="AD1428" s="279" t="s">
        <v>22</v>
      </c>
      <c r="AE1428" s="279"/>
      <c r="AF1428" s="279"/>
      <c r="AG1428" s="303"/>
      <c r="AH1428" s="222"/>
      <c r="AI1428" s="229"/>
    </row>
    <row r="1429" spans="1:35" ht="94.5" customHeight="1">
      <c r="A1429" s="70" t="s">
        <v>3570</v>
      </c>
      <c r="B1429" s="74" t="s">
        <v>10</v>
      </c>
      <c r="C1429" s="74" t="s">
        <v>10</v>
      </c>
      <c r="D1429" s="75">
        <v>42161</v>
      </c>
      <c r="E1429" s="76">
        <v>0.84375</v>
      </c>
      <c r="F1429" s="75">
        <v>42161</v>
      </c>
      <c r="G1429" s="76">
        <v>0.88680555555555562</v>
      </c>
      <c r="H1429" s="76">
        <v>4.3055555555555562E-2</v>
      </c>
      <c r="I1429" s="74">
        <v>4</v>
      </c>
      <c r="J1429" s="74" t="s">
        <v>180</v>
      </c>
      <c r="K1429" s="74" t="s">
        <v>20</v>
      </c>
      <c r="L1429" s="74" t="s">
        <v>9</v>
      </c>
      <c r="M1429" s="225" t="s">
        <v>3905</v>
      </c>
      <c r="N1429" s="226" t="s">
        <v>3</v>
      </c>
      <c r="O1429" s="225" t="s">
        <v>7</v>
      </c>
      <c r="P1429" s="225" t="s">
        <v>3905</v>
      </c>
      <c r="Q1429" s="225" t="s">
        <v>901</v>
      </c>
      <c r="R1429" s="225">
        <v>8</v>
      </c>
      <c r="S1429" s="225">
        <v>4</v>
      </c>
      <c r="T1429" s="225">
        <v>12</v>
      </c>
      <c r="U1429" s="302" t="s">
        <v>28</v>
      </c>
      <c r="V1429" s="302">
        <v>1992</v>
      </c>
      <c r="W1429" s="302" t="s">
        <v>2193</v>
      </c>
      <c r="X1429" s="302" t="s">
        <v>1383</v>
      </c>
      <c r="Y1429" s="302" t="s">
        <v>7012</v>
      </c>
      <c r="Z1429" s="302">
        <v>1</v>
      </c>
      <c r="AA1429" s="302" t="s">
        <v>6966</v>
      </c>
      <c r="AB1429" s="302">
        <v>0</v>
      </c>
      <c r="AC1429" s="302">
        <v>41820</v>
      </c>
      <c r="AD1429" s="302" t="s">
        <v>42</v>
      </c>
      <c r="AE1429" s="302"/>
      <c r="AF1429" s="302"/>
      <c r="AG1429" s="302" t="s">
        <v>6926</v>
      </c>
      <c r="AH1429" s="222"/>
      <c r="AI1429" s="229"/>
    </row>
    <row r="1430" spans="1:35" ht="110.25" customHeight="1">
      <c r="A1430" s="70" t="s">
        <v>3570</v>
      </c>
      <c r="B1430" s="74" t="s">
        <v>58</v>
      </c>
      <c r="C1430" s="74" t="s">
        <v>197</v>
      </c>
      <c r="D1430" s="75">
        <v>42157</v>
      </c>
      <c r="E1430" s="76">
        <v>7.6388888888888895E-2</v>
      </c>
      <c r="F1430" s="75">
        <v>42157</v>
      </c>
      <c r="G1430" s="76">
        <v>0.22222222222222221</v>
      </c>
      <c r="H1430" s="76">
        <v>0.14583333333333331</v>
      </c>
      <c r="I1430" s="74">
        <v>16</v>
      </c>
      <c r="J1430" s="74" t="s">
        <v>150</v>
      </c>
      <c r="K1430" s="74" t="s">
        <v>14</v>
      </c>
      <c r="L1430" s="74" t="s">
        <v>9</v>
      </c>
      <c r="M1430" s="225" t="s">
        <v>3557</v>
      </c>
      <c r="N1430" s="226" t="s">
        <v>3</v>
      </c>
      <c r="O1430" s="225" t="s">
        <v>7</v>
      </c>
      <c r="P1430" s="225" t="s">
        <v>3557</v>
      </c>
      <c r="Q1430" s="225" t="s">
        <v>3558</v>
      </c>
      <c r="R1430" s="225">
        <v>17</v>
      </c>
      <c r="S1430" s="225">
        <v>5.2</v>
      </c>
      <c r="T1430" s="225">
        <f>R1430+S1430</f>
        <v>22.2</v>
      </c>
      <c r="U1430" s="302" t="s">
        <v>28</v>
      </c>
      <c r="V1430" s="302">
        <v>1980</v>
      </c>
      <c r="W1430" s="302" t="s">
        <v>1709</v>
      </c>
      <c r="X1430" s="302" t="s">
        <v>724</v>
      </c>
      <c r="Y1430" s="302">
        <v>42075</v>
      </c>
      <c r="Z1430" s="302">
        <v>90</v>
      </c>
      <c r="AA1430" s="302">
        <v>42441</v>
      </c>
      <c r="AB1430" s="302">
        <v>0</v>
      </c>
      <c r="AC1430" s="302">
        <v>42075</v>
      </c>
      <c r="AD1430" s="302" t="s">
        <v>30</v>
      </c>
      <c r="AE1430" s="302"/>
      <c r="AF1430" s="302"/>
      <c r="AG1430" s="302"/>
      <c r="AH1430" s="222"/>
      <c r="AI1430" s="229"/>
    </row>
    <row r="1431" spans="1:35" ht="47.25" customHeight="1">
      <c r="A1431" s="70" t="s">
        <v>3570</v>
      </c>
      <c r="B1431" s="74" t="s">
        <v>58</v>
      </c>
      <c r="C1431" s="74" t="s">
        <v>2284</v>
      </c>
      <c r="D1431" s="75">
        <v>42157</v>
      </c>
      <c r="E1431" s="76">
        <v>0.41319444444444442</v>
      </c>
      <c r="F1431" s="75">
        <v>42157</v>
      </c>
      <c r="G1431" s="76">
        <v>0.68333333333333324</v>
      </c>
      <c r="H1431" s="76">
        <v>0.27013888888888882</v>
      </c>
      <c r="I1431" s="74">
        <v>43</v>
      </c>
      <c r="J1431" s="74" t="s">
        <v>150</v>
      </c>
      <c r="K1431" s="74" t="s">
        <v>14</v>
      </c>
      <c r="L1431" s="74" t="s">
        <v>16</v>
      </c>
      <c r="M1431" s="225" t="s">
        <v>3534</v>
      </c>
      <c r="N1431" s="226">
        <v>110</v>
      </c>
      <c r="O1431" s="225" t="s">
        <v>7</v>
      </c>
      <c r="P1431" s="225" t="s">
        <v>3534</v>
      </c>
      <c r="Q1431" s="225" t="s">
        <v>3535</v>
      </c>
      <c r="R1431" s="225"/>
      <c r="S1431" s="225">
        <v>20</v>
      </c>
      <c r="T1431" s="225">
        <f>R1431+S1431</f>
        <v>20</v>
      </c>
      <c r="U1431" s="302"/>
      <c r="V1431" s="302"/>
      <c r="W1431" s="302"/>
      <c r="X1431" s="302"/>
      <c r="Y1431" s="302"/>
      <c r="Z1431" s="302"/>
      <c r="AA1431" s="302"/>
      <c r="AB1431" s="302"/>
      <c r="AC1431" s="302"/>
      <c r="AD1431" s="302" t="s">
        <v>37</v>
      </c>
      <c r="AE1431" s="302"/>
      <c r="AF1431" s="302"/>
      <c r="AG1431" s="302"/>
      <c r="AH1431" s="222"/>
      <c r="AI1431" s="229"/>
    </row>
    <row r="1432" spans="1:35" ht="94.5" customHeight="1">
      <c r="A1432" s="70" t="s">
        <v>3570</v>
      </c>
      <c r="B1432" s="74" t="s">
        <v>5</v>
      </c>
      <c r="C1432" s="74" t="s">
        <v>3540</v>
      </c>
      <c r="D1432" s="75">
        <v>42157</v>
      </c>
      <c r="E1432" s="76">
        <v>0.38125000000000003</v>
      </c>
      <c r="F1432" s="75">
        <v>42157</v>
      </c>
      <c r="G1432" s="76">
        <v>0.48333333333333334</v>
      </c>
      <c r="H1432" s="76">
        <v>0.10208333333333335</v>
      </c>
      <c r="I1432" s="74">
        <v>2</v>
      </c>
      <c r="J1432" s="74" t="s">
        <v>150</v>
      </c>
      <c r="K1432" s="74" t="s">
        <v>51</v>
      </c>
      <c r="L1432" s="74" t="s">
        <v>16</v>
      </c>
      <c r="M1432" s="225" t="s">
        <v>5577</v>
      </c>
      <c r="N1432" s="226" t="s">
        <v>3</v>
      </c>
      <c r="O1432" s="225" t="s">
        <v>7</v>
      </c>
      <c r="P1432" s="225" t="s">
        <v>5578</v>
      </c>
      <c r="Q1432" s="225" t="s">
        <v>5579</v>
      </c>
      <c r="R1432" s="225">
        <v>3.3</v>
      </c>
      <c r="S1432" s="225"/>
      <c r="T1432" s="225">
        <v>3.3</v>
      </c>
      <c r="U1432" s="302" t="s">
        <v>28</v>
      </c>
      <c r="V1432" s="302"/>
      <c r="W1432" s="302"/>
      <c r="X1432" s="302"/>
      <c r="Y1432" s="302"/>
      <c r="Z1432" s="302"/>
      <c r="AA1432" s="302"/>
      <c r="AB1432" s="302"/>
      <c r="AC1432" s="302"/>
      <c r="AD1432" s="302" t="s">
        <v>37</v>
      </c>
      <c r="AE1432" s="302"/>
      <c r="AF1432" s="302"/>
      <c r="AG1432" s="302"/>
      <c r="AH1432" s="222"/>
      <c r="AI1432" s="229"/>
    </row>
    <row r="1433" spans="1:35" ht="31.5" customHeight="1">
      <c r="A1433" s="69" t="s">
        <v>640</v>
      </c>
      <c r="B1433" s="74" t="s">
        <v>1412</v>
      </c>
      <c r="C1433" s="74" t="s">
        <v>1427</v>
      </c>
      <c r="D1433" s="75">
        <v>42045</v>
      </c>
      <c r="E1433" s="76">
        <v>0.35416666666666669</v>
      </c>
      <c r="F1433" s="75">
        <v>42045</v>
      </c>
      <c r="G1433" s="76">
        <v>0.35555555555555557</v>
      </c>
      <c r="H1433" s="76">
        <v>1.3888888888888889E-3</v>
      </c>
      <c r="I1433" s="77">
        <v>10</v>
      </c>
      <c r="J1433" s="79" t="s">
        <v>1428</v>
      </c>
      <c r="K1433" s="77"/>
      <c r="L1433" s="80" t="s">
        <v>4</v>
      </c>
      <c r="M1433" s="228" t="s">
        <v>1429</v>
      </c>
      <c r="N1433" s="226" t="s">
        <v>3</v>
      </c>
      <c r="O1433" s="224" t="s">
        <v>23</v>
      </c>
      <c r="P1433" s="228" t="s">
        <v>1429</v>
      </c>
      <c r="Q1433" s="227" t="s">
        <v>1451</v>
      </c>
      <c r="R1433" s="223"/>
      <c r="S1433" s="223">
        <v>3</v>
      </c>
      <c r="T1433" s="223">
        <v>3</v>
      </c>
      <c r="U1433" s="286"/>
      <c r="V1433" s="286"/>
      <c r="W1433" s="286"/>
      <c r="X1433" s="286"/>
      <c r="Y1433" s="286"/>
      <c r="Z1433" s="286"/>
      <c r="AA1433" s="286"/>
      <c r="AB1433" s="286"/>
      <c r="AC1433" s="286"/>
      <c r="AD1433" s="279" t="s">
        <v>22</v>
      </c>
      <c r="AE1433" s="286"/>
      <c r="AF1433" s="286"/>
      <c r="AG1433" s="286"/>
      <c r="AH1433" s="222"/>
      <c r="AI1433" s="229"/>
    </row>
    <row r="1434" spans="1:35" ht="31.5" customHeight="1">
      <c r="A1434" s="70" t="s">
        <v>3570</v>
      </c>
      <c r="B1434" s="74" t="s">
        <v>10</v>
      </c>
      <c r="C1434" s="74" t="s">
        <v>10</v>
      </c>
      <c r="D1434" s="75">
        <v>42161</v>
      </c>
      <c r="E1434" s="76">
        <v>0.84375</v>
      </c>
      <c r="F1434" s="75">
        <v>42161</v>
      </c>
      <c r="G1434" s="76">
        <v>0.84375</v>
      </c>
      <c r="H1434" s="76">
        <v>0</v>
      </c>
      <c r="I1434" s="74">
        <v>5</v>
      </c>
      <c r="J1434" s="74" t="s">
        <v>180</v>
      </c>
      <c r="K1434" s="74" t="s">
        <v>8</v>
      </c>
      <c r="L1434" s="74" t="s">
        <v>9</v>
      </c>
      <c r="M1434" s="225" t="s">
        <v>3903</v>
      </c>
      <c r="N1434" s="226" t="s">
        <v>3</v>
      </c>
      <c r="O1434" s="225" t="s">
        <v>7</v>
      </c>
      <c r="P1434" s="225" t="s">
        <v>3903</v>
      </c>
      <c r="Q1434" s="225" t="s">
        <v>901</v>
      </c>
      <c r="R1434" s="225">
        <v>5</v>
      </c>
      <c r="S1434" s="225">
        <v>3</v>
      </c>
      <c r="T1434" s="225">
        <v>8</v>
      </c>
      <c r="U1434" s="302" t="s">
        <v>28</v>
      </c>
      <c r="V1434" s="302">
        <v>1986</v>
      </c>
      <c r="W1434" s="302" t="s">
        <v>2193</v>
      </c>
      <c r="X1434" s="302" t="s">
        <v>1383</v>
      </c>
      <c r="Y1434" s="302" t="s">
        <v>7010</v>
      </c>
      <c r="Z1434" s="302">
        <v>0.9</v>
      </c>
      <c r="AA1434" s="302" t="s">
        <v>6964</v>
      </c>
      <c r="AB1434" s="302">
        <v>0</v>
      </c>
      <c r="AC1434" s="302">
        <v>41849</v>
      </c>
      <c r="AD1434" s="302" t="s">
        <v>42</v>
      </c>
      <c r="AE1434" s="302"/>
      <c r="AF1434" s="302"/>
      <c r="AG1434" s="302" t="s">
        <v>6926</v>
      </c>
      <c r="AH1434" s="222"/>
      <c r="AI1434" s="229"/>
    </row>
    <row r="1435" spans="1:35" ht="63" customHeight="1">
      <c r="A1435" s="70" t="s">
        <v>3570</v>
      </c>
      <c r="B1435" s="74" t="s">
        <v>10</v>
      </c>
      <c r="C1435" s="74" t="s">
        <v>10</v>
      </c>
      <c r="D1435" s="75">
        <v>42161</v>
      </c>
      <c r="E1435" s="76">
        <v>0.84375</v>
      </c>
      <c r="F1435" s="75">
        <v>42161</v>
      </c>
      <c r="G1435" s="76">
        <v>0.88680555555555562</v>
      </c>
      <c r="H1435" s="76">
        <v>4.3055555555555562E-2</v>
      </c>
      <c r="I1435" s="74">
        <v>3</v>
      </c>
      <c r="J1435" s="74" t="s">
        <v>180</v>
      </c>
      <c r="K1435" s="74" t="s">
        <v>20</v>
      </c>
      <c r="L1435" s="74" t="s">
        <v>9</v>
      </c>
      <c r="M1435" s="225" t="s">
        <v>3904</v>
      </c>
      <c r="N1435" s="226" t="s">
        <v>3</v>
      </c>
      <c r="O1435" s="225" t="s">
        <v>7</v>
      </c>
      <c r="P1435" s="225" t="s">
        <v>3904</v>
      </c>
      <c r="Q1435" s="225" t="s">
        <v>901</v>
      </c>
      <c r="R1435" s="225">
        <v>3.2</v>
      </c>
      <c r="S1435" s="225">
        <v>2</v>
      </c>
      <c r="T1435" s="225">
        <v>5.2</v>
      </c>
      <c r="U1435" s="302" t="s">
        <v>28</v>
      </c>
      <c r="V1435" s="302">
        <v>1992</v>
      </c>
      <c r="W1435" s="302" t="s">
        <v>2193</v>
      </c>
      <c r="X1435" s="302" t="s">
        <v>1383</v>
      </c>
      <c r="Y1435" s="302" t="s">
        <v>7011</v>
      </c>
      <c r="Z1435" s="302">
        <v>0.9</v>
      </c>
      <c r="AA1435" s="302" t="s">
        <v>6964</v>
      </c>
      <c r="AB1435" s="302">
        <v>0</v>
      </c>
      <c r="AC1435" s="302">
        <v>41743</v>
      </c>
      <c r="AD1435" s="302" t="s">
        <v>42</v>
      </c>
      <c r="AE1435" s="302"/>
      <c r="AF1435" s="302"/>
      <c r="AG1435" s="302" t="s">
        <v>6926</v>
      </c>
      <c r="AH1435" s="222"/>
      <c r="AI1435" s="229"/>
    </row>
    <row r="1436" spans="1:35" ht="47.25" customHeight="1">
      <c r="A1436" s="70" t="s">
        <v>3570</v>
      </c>
      <c r="B1436" s="74" t="s">
        <v>10</v>
      </c>
      <c r="C1436" s="74" t="s">
        <v>10</v>
      </c>
      <c r="D1436" s="75">
        <v>42161</v>
      </c>
      <c r="E1436" s="76">
        <v>0.84375</v>
      </c>
      <c r="F1436" s="75">
        <v>42161</v>
      </c>
      <c r="G1436" s="76">
        <v>0.84375</v>
      </c>
      <c r="H1436" s="76">
        <v>0</v>
      </c>
      <c r="I1436" s="74">
        <v>2</v>
      </c>
      <c r="J1436" s="74" t="s">
        <v>180</v>
      </c>
      <c r="K1436" s="74" t="s">
        <v>8</v>
      </c>
      <c r="L1436" s="74" t="s">
        <v>9</v>
      </c>
      <c r="M1436" s="225" t="s">
        <v>3902</v>
      </c>
      <c r="N1436" s="226" t="s">
        <v>3</v>
      </c>
      <c r="O1436" s="225" t="s">
        <v>7</v>
      </c>
      <c r="P1436" s="225" t="s">
        <v>3902</v>
      </c>
      <c r="Q1436" s="225" t="s">
        <v>901</v>
      </c>
      <c r="R1436" s="225">
        <v>1</v>
      </c>
      <c r="S1436" s="225"/>
      <c r="T1436" s="225">
        <v>1</v>
      </c>
      <c r="U1436" s="302" t="s">
        <v>28</v>
      </c>
      <c r="V1436" s="302">
        <v>1987</v>
      </c>
      <c r="W1436" s="302" t="s">
        <v>2193</v>
      </c>
      <c r="X1436" s="302" t="s">
        <v>1383</v>
      </c>
      <c r="Y1436" s="302" t="s">
        <v>7009</v>
      </c>
      <c r="Z1436" s="302">
        <v>0.85</v>
      </c>
      <c r="AA1436" s="302" t="s">
        <v>6966</v>
      </c>
      <c r="AB1436" s="302">
        <v>0</v>
      </c>
      <c r="AC1436" s="302">
        <v>42138</v>
      </c>
      <c r="AD1436" s="302" t="s">
        <v>42</v>
      </c>
      <c r="AE1436" s="302"/>
      <c r="AF1436" s="302"/>
      <c r="AG1436" s="302" t="s">
        <v>6926</v>
      </c>
      <c r="AH1436" s="222"/>
      <c r="AI1436" s="229"/>
    </row>
    <row r="1437" spans="1:35" ht="63" customHeight="1">
      <c r="A1437" s="70" t="s">
        <v>3570</v>
      </c>
      <c r="B1437" s="74" t="s">
        <v>5</v>
      </c>
      <c r="C1437" s="74" t="s">
        <v>5</v>
      </c>
      <c r="D1437" s="75">
        <v>42157</v>
      </c>
      <c r="E1437" s="76">
        <v>0.59930555555555554</v>
      </c>
      <c r="F1437" s="75">
        <v>42157</v>
      </c>
      <c r="G1437" s="76">
        <v>0.59930555555555554</v>
      </c>
      <c r="H1437" s="76">
        <v>0</v>
      </c>
      <c r="I1437" s="74">
        <v>29</v>
      </c>
      <c r="J1437" s="74" t="s">
        <v>143</v>
      </c>
      <c r="K1437" s="74"/>
      <c r="L1437" s="74" t="s">
        <v>4</v>
      </c>
      <c r="M1437" s="225" t="s">
        <v>5593</v>
      </c>
      <c r="N1437" s="226" t="s">
        <v>3</v>
      </c>
      <c r="O1437" s="225" t="s">
        <v>48</v>
      </c>
      <c r="P1437" s="225" t="s">
        <v>5594</v>
      </c>
      <c r="Q1437" s="225" t="s">
        <v>5595</v>
      </c>
      <c r="R1437" s="225"/>
      <c r="S1437" s="225">
        <v>2.2999999999999998</v>
      </c>
      <c r="T1437" s="225">
        <v>2.2999999999999998</v>
      </c>
      <c r="U1437" s="302" t="s">
        <v>28</v>
      </c>
      <c r="V1437" s="302">
        <v>1989</v>
      </c>
      <c r="W1437" s="302" t="s">
        <v>5596</v>
      </c>
      <c r="X1437" s="302" t="s">
        <v>411</v>
      </c>
      <c r="Y1437" s="302" t="s">
        <v>5597</v>
      </c>
      <c r="Z1437" s="302">
        <v>1</v>
      </c>
      <c r="AA1437" s="302" t="s">
        <v>5598</v>
      </c>
      <c r="AB1437" s="302" t="s">
        <v>586</v>
      </c>
      <c r="AC1437" s="302">
        <v>41675</v>
      </c>
      <c r="AD1437" s="302" t="s">
        <v>0</v>
      </c>
      <c r="AE1437" s="302"/>
      <c r="AF1437" s="302"/>
      <c r="AG1437" s="302"/>
      <c r="AH1437" s="222"/>
      <c r="AI1437" s="229"/>
    </row>
    <row r="1438" spans="1:35" ht="63" customHeight="1">
      <c r="A1438" s="70" t="s">
        <v>3570</v>
      </c>
      <c r="B1438" s="74" t="s">
        <v>10</v>
      </c>
      <c r="C1438" s="74" t="s">
        <v>10</v>
      </c>
      <c r="D1438" s="75">
        <v>42161</v>
      </c>
      <c r="E1438" s="76">
        <v>0.84444444444444444</v>
      </c>
      <c r="F1438" s="75">
        <v>42161</v>
      </c>
      <c r="G1438" s="76">
        <v>0.84444444444444444</v>
      </c>
      <c r="H1438" s="76">
        <v>0</v>
      </c>
      <c r="I1438" s="74">
        <v>2</v>
      </c>
      <c r="J1438" s="74" t="s">
        <v>180</v>
      </c>
      <c r="K1438" s="74" t="s">
        <v>8</v>
      </c>
      <c r="L1438" s="74" t="s">
        <v>9</v>
      </c>
      <c r="M1438" s="225" t="s">
        <v>3906</v>
      </c>
      <c r="N1438" s="226" t="s">
        <v>3</v>
      </c>
      <c r="O1438" s="225" t="s">
        <v>7</v>
      </c>
      <c r="P1438" s="225" t="s">
        <v>3906</v>
      </c>
      <c r="Q1438" s="225" t="s">
        <v>901</v>
      </c>
      <c r="R1438" s="225">
        <v>0.6</v>
      </c>
      <c r="S1438" s="225"/>
      <c r="T1438" s="225">
        <v>0.6</v>
      </c>
      <c r="U1438" s="302" t="s">
        <v>28</v>
      </c>
      <c r="V1438" s="302">
        <v>1984</v>
      </c>
      <c r="W1438" s="302" t="s">
        <v>2193</v>
      </c>
      <c r="X1438" s="302" t="s">
        <v>1383</v>
      </c>
      <c r="Y1438" s="302" t="s">
        <v>7013</v>
      </c>
      <c r="Z1438" s="302">
        <v>0.9</v>
      </c>
      <c r="AA1438" s="302" t="s">
        <v>6964</v>
      </c>
      <c r="AB1438" s="302">
        <v>0</v>
      </c>
      <c r="AC1438" s="302">
        <v>41951</v>
      </c>
      <c r="AD1438" s="302" t="s">
        <v>42</v>
      </c>
      <c r="AE1438" s="302"/>
      <c r="AF1438" s="302"/>
      <c r="AG1438" s="302" t="s">
        <v>6926</v>
      </c>
      <c r="AH1438" s="222"/>
      <c r="AI1438" s="229"/>
    </row>
    <row r="1439" spans="1:35" ht="204.75" customHeight="1">
      <c r="A1439" s="70" t="s">
        <v>3570</v>
      </c>
      <c r="B1439" s="74" t="s">
        <v>10</v>
      </c>
      <c r="C1439" s="74" t="s">
        <v>10</v>
      </c>
      <c r="D1439" s="75">
        <v>42161</v>
      </c>
      <c r="E1439" s="76">
        <v>0.84722222222222221</v>
      </c>
      <c r="F1439" s="75">
        <v>42161</v>
      </c>
      <c r="G1439" s="76">
        <v>0.84722222222222221</v>
      </c>
      <c r="H1439" s="76">
        <v>0</v>
      </c>
      <c r="I1439" s="74">
        <v>59</v>
      </c>
      <c r="J1439" s="74" t="s">
        <v>390</v>
      </c>
      <c r="K1439" s="74" t="s">
        <v>8</v>
      </c>
      <c r="L1439" s="74" t="s">
        <v>9</v>
      </c>
      <c r="M1439" s="225" t="s">
        <v>3907</v>
      </c>
      <c r="N1439" s="226">
        <v>35</v>
      </c>
      <c r="O1439" s="225" t="s">
        <v>7</v>
      </c>
      <c r="P1439" s="225" t="s">
        <v>3907</v>
      </c>
      <c r="Q1439" s="225" t="s">
        <v>901</v>
      </c>
      <c r="R1439" s="225">
        <v>9.9</v>
      </c>
      <c r="S1439" s="225">
        <v>2</v>
      </c>
      <c r="T1439" s="225">
        <v>11.9</v>
      </c>
      <c r="U1439" s="302" t="s">
        <v>28</v>
      </c>
      <c r="V1439" s="302">
        <v>1978</v>
      </c>
      <c r="W1439" s="302" t="s">
        <v>606</v>
      </c>
      <c r="X1439" s="302" t="s">
        <v>1383</v>
      </c>
      <c r="Y1439" s="302" t="s">
        <v>7014</v>
      </c>
      <c r="Z1439" s="302">
        <v>0.7</v>
      </c>
      <c r="AA1439" s="302" t="s">
        <v>6964</v>
      </c>
      <c r="AB1439" s="302">
        <v>0</v>
      </c>
      <c r="AC1439" s="302">
        <v>41860</v>
      </c>
      <c r="AD1439" s="302" t="s">
        <v>42</v>
      </c>
      <c r="AE1439" s="302"/>
      <c r="AF1439" s="302"/>
      <c r="AG1439" s="302" t="s">
        <v>6926</v>
      </c>
      <c r="AH1439" s="222"/>
      <c r="AI1439" s="229"/>
    </row>
    <row r="1440" spans="1:35" ht="126" customHeight="1">
      <c r="A1440" s="70" t="s">
        <v>3570</v>
      </c>
      <c r="B1440" s="74" t="s">
        <v>10</v>
      </c>
      <c r="C1440" s="74" t="s">
        <v>10</v>
      </c>
      <c r="D1440" s="75">
        <v>42161</v>
      </c>
      <c r="E1440" s="76">
        <v>0.85277777777777775</v>
      </c>
      <c r="F1440" s="75">
        <v>42161</v>
      </c>
      <c r="G1440" s="76">
        <v>0.85277777777777775</v>
      </c>
      <c r="H1440" s="76">
        <v>0</v>
      </c>
      <c r="I1440" s="74">
        <v>10</v>
      </c>
      <c r="J1440" s="74" t="s">
        <v>180</v>
      </c>
      <c r="K1440" s="74" t="s">
        <v>8</v>
      </c>
      <c r="L1440" s="74" t="s">
        <v>9</v>
      </c>
      <c r="M1440" s="225" t="s">
        <v>3909</v>
      </c>
      <c r="N1440" s="226" t="s">
        <v>3</v>
      </c>
      <c r="O1440" s="225" t="s">
        <v>7</v>
      </c>
      <c r="P1440" s="225" t="s">
        <v>3909</v>
      </c>
      <c r="Q1440" s="225" t="s">
        <v>901</v>
      </c>
      <c r="R1440" s="225">
        <v>1</v>
      </c>
      <c r="S1440" s="225"/>
      <c r="T1440" s="225">
        <v>1</v>
      </c>
      <c r="U1440" s="302" t="s">
        <v>28</v>
      </c>
      <c r="V1440" s="302">
        <v>1992</v>
      </c>
      <c r="W1440" s="302" t="s">
        <v>2193</v>
      </c>
      <c r="X1440" s="302" t="s">
        <v>1383</v>
      </c>
      <c r="Y1440" s="302" t="s">
        <v>7016</v>
      </c>
      <c r="Z1440" s="302">
        <v>0.95</v>
      </c>
      <c r="AA1440" s="302" t="s">
        <v>6964</v>
      </c>
      <c r="AB1440" s="302">
        <v>2</v>
      </c>
      <c r="AC1440" s="302">
        <v>41766</v>
      </c>
      <c r="AD1440" s="302" t="s">
        <v>42</v>
      </c>
      <c r="AE1440" s="302"/>
      <c r="AF1440" s="302"/>
      <c r="AG1440" s="302" t="s">
        <v>6926</v>
      </c>
      <c r="AH1440" s="222"/>
      <c r="AI1440" s="229"/>
    </row>
    <row r="1441" spans="1:35" ht="47.25" customHeight="1">
      <c r="A1441" s="70" t="s">
        <v>3570</v>
      </c>
      <c r="B1441" s="74" t="s">
        <v>5</v>
      </c>
      <c r="C1441" s="74" t="s">
        <v>5</v>
      </c>
      <c r="D1441" s="75">
        <v>42157</v>
      </c>
      <c r="E1441" s="76">
        <v>0.67569444444444438</v>
      </c>
      <c r="F1441" s="75">
        <v>42157</v>
      </c>
      <c r="G1441" s="76">
        <v>0.84513888888888899</v>
      </c>
      <c r="H1441" s="76">
        <v>0.16944444444444443</v>
      </c>
      <c r="I1441" s="74">
        <v>2</v>
      </c>
      <c r="J1441" s="74" t="s">
        <v>150</v>
      </c>
      <c r="K1441" s="74" t="s">
        <v>14</v>
      </c>
      <c r="L1441" s="74" t="s">
        <v>9</v>
      </c>
      <c r="M1441" s="225" t="s">
        <v>3548</v>
      </c>
      <c r="N1441" s="226" t="s">
        <v>3</v>
      </c>
      <c r="O1441" s="225" t="s">
        <v>7</v>
      </c>
      <c r="P1441" s="225" t="s">
        <v>3549</v>
      </c>
      <c r="Q1441" s="225" t="s">
        <v>5604</v>
      </c>
      <c r="R1441" s="225">
        <v>3</v>
      </c>
      <c r="S1441" s="225"/>
      <c r="T1441" s="225">
        <v>3</v>
      </c>
      <c r="U1441" s="302" t="s">
        <v>28</v>
      </c>
      <c r="V1441" s="302">
        <v>1980</v>
      </c>
      <c r="W1441" s="302" t="s">
        <v>587</v>
      </c>
      <c r="X1441" s="302" t="s">
        <v>1383</v>
      </c>
      <c r="Y1441" s="302" t="s">
        <v>5605</v>
      </c>
      <c r="Z1441" s="302">
        <v>0.9</v>
      </c>
      <c r="AA1441" s="302" t="s">
        <v>5606</v>
      </c>
      <c r="AB1441" s="302">
        <v>3</v>
      </c>
      <c r="AC1441" s="302"/>
      <c r="AD1441" s="302" t="s">
        <v>30</v>
      </c>
      <c r="AE1441" s="302"/>
      <c r="AF1441" s="302"/>
      <c r="AG1441" s="302"/>
      <c r="AH1441" s="222"/>
      <c r="AI1441" s="229"/>
    </row>
    <row r="1442" spans="1:35" ht="63" customHeight="1">
      <c r="A1442" s="70" t="s">
        <v>3570</v>
      </c>
      <c r="B1442" s="74" t="s">
        <v>10</v>
      </c>
      <c r="C1442" s="74" t="s">
        <v>10</v>
      </c>
      <c r="D1442" s="75">
        <v>42161</v>
      </c>
      <c r="E1442" s="76">
        <v>0.88749999999999996</v>
      </c>
      <c r="F1442" s="75">
        <v>42161</v>
      </c>
      <c r="G1442" s="76">
        <v>0.91874999999999996</v>
      </c>
      <c r="H1442" s="76">
        <v>0</v>
      </c>
      <c r="I1442" s="74">
        <v>6</v>
      </c>
      <c r="J1442" s="74" t="s">
        <v>180</v>
      </c>
      <c r="K1442" s="74" t="s">
        <v>20</v>
      </c>
      <c r="L1442" s="74" t="s">
        <v>9</v>
      </c>
      <c r="M1442" s="225" t="s">
        <v>3910</v>
      </c>
      <c r="N1442" s="226" t="s">
        <v>3</v>
      </c>
      <c r="O1442" s="225" t="s">
        <v>7</v>
      </c>
      <c r="P1442" s="225" t="s">
        <v>3910</v>
      </c>
      <c r="Q1442" s="225" t="s">
        <v>901</v>
      </c>
      <c r="R1442" s="225">
        <v>5.0999999999999996</v>
      </c>
      <c r="S1442" s="225">
        <v>9</v>
      </c>
      <c r="T1442" s="225">
        <v>14.1</v>
      </c>
      <c r="U1442" s="302" t="s">
        <v>28</v>
      </c>
      <c r="V1442" s="302">
        <v>1976</v>
      </c>
      <c r="W1442" s="302" t="s">
        <v>2193</v>
      </c>
      <c r="X1442" s="302" t="s">
        <v>1383</v>
      </c>
      <c r="Y1442" s="302" t="s">
        <v>7017</v>
      </c>
      <c r="Z1442" s="302">
        <v>0.9</v>
      </c>
      <c r="AA1442" s="302" t="s">
        <v>6964</v>
      </c>
      <c r="AB1442" s="302">
        <v>2</v>
      </c>
      <c r="AC1442" s="302">
        <v>42111</v>
      </c>
      <c r="AD1442" s="302" t="s">
        <v>42</v>
      </c>
      <c r="AE1442" s="302"/>
      <c r="AF1442" s="302"/>
      <c r="AG1442" s="302" t="s">
        <v>6926</v>
      </c>
      <c r="AH1442" s="222"/>
      <c r="AI1442" s="229"/>
    </row>
    <row r="1443" spans="1:35" ht="78.75" customHeight="1">
      <c r="A1443" s="70" t="s">
        <v>3570</v>
      </c>
      <c r="B1443" s="74" t="s">
        <v>10</v>
      </c>
      <c r="C1443" s="74" t="s">
        <v>10</v>
      </c>
      <c r="D1443" s="75">
        <v>42161</v>
      </c>
      <c r="E1443" s="76">
        <v>0.89722222222222225</v>
      </c>
      <c r="F1443" s="75">
        <v>42161</v>
      </c>
      <c r="G1443" s="76">
        <v>0.94166666666666676</v>
      </c>
      <c r="H1443" s="76">
        <v>4.4444444444444446E-2</v>
      </c>
      <c r="I1443" s="74">
        <v>4</v>
      </c>
      <c r="J1443" s="74" t="s">
        <v>180</v>
      </c>
      <c r="K1443" s="74" t="s">
        <v>20</v>
      </c>
      <c r="L1443" s="74" t="s">
        <v>9</v>
      </c>
      <c r="M1443" s="225" t="s">
        <v>3911</v>
      </c>
      <c r="N1443" s="226" t="s">
        <v>3</v>
      </c>
      <c r="O1443" s="225" t="s">
        <v>7</v>
      </c>
      <c r="P1443" s="225" t="s">
        <v>3911</v>
      </c>
      <c r="Q1443" s="225" t="s">
        <v>901</v>
      </c>
      <c r="R1443" s="225">
        <v>3.5</v>
      </c>
      <c r="S1443" s="225">
        <v>0.7</v>
      </c>
      <c r="T1443" s="225">
        <v>4.2</v>
      </c>
      <c r="U1443" s="302" t="s">
        <v>28</v>
      </c>
      <c r="V1443" s="302">
        <v>1986</v>
      </c>
      <c r="W1443" s="302" t="s">
        <v>2193</v>
      </c>
      <c r="X1443" s="302" t="s">
        <v>1383</v>
      </c>
      <c r="Y1443" s="302" t="s">
        <v>6982</v>
      </c>
      <c r="Z1443" s="302">
        <v>0.9</v>
      </c>
      <c r="AA1443" s="302" t="s">
        <v>6964</v>
      </c>
      <c r="AB1443" s="302">
        <v>0</v>
      </c>
      <c r="AC1443" s="302">
        <v>41496</v>
      </c>
      <c r="AD1443" s="302" t="s">
        <v>42</v>
      </c>
      <c r="AE1443" s="302"/>
      <c r="AF1443" s="302"/>
      <c r="AG1443" s="302" t="s">
        <v>6926</v>
      </c>
      <c r="AH1443" s="222"/>
      <c r="AI1443" s="229"/>
    </row>
    <row r="1444" spans="1:35" ht="94.5" customHeight="1">
      <c r="A1444" s="70" t="s">
        <v>3570</v>
      </c>
      <c r="B1444" s="74" t="s">
        <v>10</v>
      </c>
      <c r="C1444" s="74" t="s">
        <v>10</v>
      </c>
      <c r="D1444" s="75">
        <v>42161</v>
      </c>
      <c r="E1444" s="76">
        <v>0.93055555555555547</v>
      </c>
      <c r="F1444" s="75">
        <v>42161</v>
      </c>
      <c r="G1444" s="76">
        <v>0.93055555555555547</v>
      </c>
      <c r="H1444" s="76">
        <v>0</v>
      </c>
      <c r="I1444" s="74">
        <v>1</v>
      </c>
      <c r="J1444" s="74" t="s">
        <v>180</v>
      </c>
      <c r="K1444" s="74" t="s">
        <v>8</v>
      </c>
      <c r="L1444" s="74" t="s">
        <v>9</v>
      </c>
      <c r="M1444" s="225" t="s">
        <v>3912</v>
      </c>
      <c r="N1444" s="226" t="s">
        <v>3</v>
      </c>
      <c r="O1444" s="225" t="s">
        <v>7</v>
      </c>
      <c r="P1444" s="225" t="s">
        <v>3912</v>
      </c>
      <c r="Q1444" s="225" t="s">
        <v>901</v>
      </c>
      <c r="R1444" s="225">
        <v>0.7</v>
      </c>
      <c r="S1444" s="225"/>
      <c r="T1444" s="225">
        <v>0.7</v>
      </c>
      <c r="U1444" s="302" t="s">
        <v>28</v>
      </c>
      <c r="V1444" s="302">
        <v>1992</v>
      </c>
      <c r="W1444" s="302" t="s">
        <v>2193</v>
      </c>
      <c r="X1444" s="302" t="s">
        <v>1383</v>
      </c>
      <c r="Y1444" s="302" t="s">
        <v>7018</v>
      </c>
      <c r="Z1444" s="302">
        <v>0.78</v>
      </c>
      <c r="AA1444" s="302">
        <v>42171</v>
      </c>
      <c r="AB1444" s="302">
        <v>0</v>
      </c>
      <c r="AC1444" s="302">
        <v>41686</v>
      </c>
      <c r="AD1444" s="302" t="s">
        <v>42</v>
      </c>
      <c r="AE1444" s="302"/>
      <c r="AF1444" s="302"/>
      <c r="AG1444" s="302" t="s">
        <v>6926</v>
      </c>
      <c r="AH1444" s="222"/>
      <c r="AI1444" s="229"/>
    </row>
    <row r="1445" spans="1:35" ht="63" customHeight="1">
      <c r="A1445" s="70" t="s">
        <v>3570</v>
      </c>
      <c r="B1445" s="74" t="s">
        <v>5</v>
      </c>
      <c r="C1445" s="74" t="s">
        <v>5</v>
      </c>
      <c r="D1445" s="75">
        <v>42161</v>
      </c>
      <c r="E1445" s="76">
        <v>1.1111111111111112E-2</v>
      </c>
      <c r="F1445" s="75">
        <v>42161</v>
      </c>
      <c r="G1445" s="76">
        <v>1.1111111111111112E-2</v>
      </c>
      <c r="H1445" s="76">
        <v>0</v>
      </c>
      <c r="I1445" s="74">
        <v>45</v>
      </c>
      <c r="J1445" s="74" t="s">
        <v>390</v>
      </c>
      <c r="K1445" s="74" t="s">
        <v>8</v>
      </c>
      <c r="L1445" s="74" t="s">
        <v>9</v>
      </c>
      <c r="M1445" s="225" t="s">
        <v>3948</v>
      </c>
      <c r="N1445" s="226">
        <v>35</v>
      </c>
      <c r="O1445" s="225" t="s">
        <v>7</v>
      </c>
      <c r="P1445" s="225" t="s">
        <v>3742</v>
      </c>
      <c r="Q1445" s="225" t="s">
        <v>5726</v>
      </c>
      <c r="R1445" s="225"/>
      <c r="S1445" s="225">
        <v>35.6</v>
      </c>
      <c r="T1445" s="225">
        <v>35.6</v>
      </c>
      <c r="U1445" s="302" t="s">
        <v>28</v>
      </c>
      <c r="V1445" s="302">
        <v>1981</v>
      </c>
      <c r="W1445" s="302" t="s">
        <v>606</v>
      </c>
      <c r="X1445" s="302" t="s">
        <v>411</v>
      </c>
      <c r="Y1445" s="302" t="s">
        <v>5575</v>
      </c>
      <c r="Z1445" s="302">
        <v>75</v>
      </c>
      <c r="AA1445" s="302" t="s">
        <v>5576</v>
      </c>
      <c r="AB1445" s="302">
        <v>0</v>
      </c>
      <c r="AC1445" s="302" t="s">
        <v>5570</v>
      </c>
      <c r="AD1445" s="302" t="s">
        <v>42</v>
      </c>
      <c r="AE1445" s="302"/>
      <c r="AF1445" s="302"/>
      <c r="AG1445" s="302"/>
      <c r="AH1445" s="222"/>
      <c r="AI1445" s="229"/>
    </row>
    <row r="1446" spans="1:35" ht="31.5" customHeight="1">
      <c r="A1446" s="70" t="s">
        <v>3570</v>
      </c>
      <c r="B1446" s="74" t="s">
        <v>5</v>
      </c>
      <c r="C1446" s="74" t="s">
        <v>5</v>
      </c>
      <c r="D1446" s="75">
        <v>42161</v>
      </c>
      <c r="E1446" s="76">
        <v>1.6666666666666666E-2</v>
      </c>
      <c r="F1446" s="75">
        <v>42161</v>
      </c>
      <c r="G1446" s="76">
        <v>1.6666666666666666E-2</v>
      </c>
      <c r="H1446" s="76">
        <v>0</v>
      </c>
      <c r="I1446" s="74">
        <v>46</v>
      </c>
      <c r="J1446" s="74" t="s">
        <v>243</v>
      </c>
      <c r="K1446" s="74" t="s">
        <v>8</v>
      </c>
      <c r="L1446" s="74" t="s">
        <v>9</v>
      </c>
      <c r="M1446" s="225" t="s">
        <v>3949</v>
      </c>
      <c r="N1446" s="226">
        <v>35</v>
      </c>
      <c r="O1446" s="225" t="s">
        <v>7</v>
      </c>
      <c r="P1446" s="225" t="s">
        <v>3743</v>
      </c>
      <c r="Q1446" s="225" t="s">
        <v>5727</v>
      </c>
      <c r="R1446" s="225"/>
      <c r="S1446" s="225">
        <v>39.299999999999997</v>
      </c>
      <c r="T1446" s="225">
        <v>39.299999999999997</v>
      </c>
      <c r="U1446" s="302" t="s">
        <v>28</v>
      </c>
      <c r="V1446" s="302" t="s">
        <v>2013</v>
      </c>
      <c r="W1446" s="302" t="s">
        <v>606</v>
      </c>
      <c r="X1446" s="302" t="s">
        <v>411</v>
      </c>
      <c r="Y1446" s="302" t="s">
        <v>5728</v>
      </c>
      <c r="Z1446" s="302">
        <v>100</v>
      </c>
      <c r="AA1446" s="302" t="s">
        <v>5729</v>
      </c>
      <c r="AB1446" s="302">
        <v>0</v>
      </c>
      <c r="AC1446" s="302"/>
      <c r="AD1446" s="302" t="s">
        <v>42</v>
      </c>
      <c r="AE1446" s="302"/>
      <c r="AF1446" s="302"/>
      <c r="AG1446" s="302"/>
      <c r="AH1446" s="222"/>
      <c r="AI1446" s="229"/>
    </row>
    <row r="1447" spans="1:35" ht="78.75" customHeight="1">
      <c r="A1447" s="70" t="s">
        <v>1018</v>
      </c>
      <c r="B1447" s="74" t="s">
        <v>138</v>
      </c>
      <c r="C1447" s="74" t="s">
        <v>219</v>
      </c>
      <c r="D1447" s="75">
        <v>42065</v>
      </c>
      <c r="E1447" s="76">
        <v>9.375E-2</v>
      </c>
      <c r="F1447" s="75">
        <v>42065</v>
      </c>
      <c r="G1447" s="76">
        <v>0.18055555555555555</v>
      </c>
      <c r="H1447" s="76">
        <f>G1447-E1447</f>
        <v>8.6805555555555552E-2</v>
      </c>
      <c r="I1447" s="74">
        <v>1</v>
      </c>
      <c r="J1447" s="74" t="s">
        <v>1023</v>
      </c>
      <c r="K1447" s="74"/>
      <c r="L1447" s="74" t="s">
        <v>4</v>
      </c>
      <c r="M1447" s="225" t="s">
        <v>1024</v>
      </c>
      <c r="N1447" s="226">
        <v>0.4</v>
      </c>
      <c r="O1447" s="225" t="s">
        <v>55</v>
      </c>
      <c r="P1447" s="225" t="s">
        <v>1025</v>
      </c>
      <c r="Q1447" s="225" t="s">
        <v>1026</v>
      </c>
      <c r="R1447" s="225">
        <v>3</v>
      </c>
      <c r="S1447" s="225"/>
      <c r="T1447" s="225">
        <f>R1447+S1447</f>
        <v>3</v>
      </c>
      <c r="U1447" s="302"/>
      <c r="V1447" s="302"/>
      <c r="W1447" s="302"/>
      <c r="X1447" s="302"/>
      <c r="Y1447" s="302"/>
      <c r="Z1447" s="302"/>
      <c r="AA1447" s="302"/>
      <c r="AB1447" s="302"/>
      <c r="AC1447" s="302"/>
      <c r="AD1447" s="302" t="s">
        <v>22</v>
      </c>
      <c r="AE1447" s="302"/>
      <c r="AF1447" s="302"/>
      <c r="AG1447" s="302"/>
      <c r="AH1447" s="222"/>
      <c r="AI1447" s="229"/>
    </row>
    <row r="1448" spans="1:35" ht="47.25" customHeight="1">
      <c r="A1448" s="70" t="s">
        <v>3570</v>
      </c>
      <c r="B1448" s="92" t="s">
        <v>21</v>
      </c>
      <c r="C1448" s="92" t="s">
        <v>21</v>
      </c>
      <c r="D1448" s="88">
        <v>42158</v>
      </c>
      <c r="E1448" s="89">
        <v>0.4236111111111111</v>
      </c>
      <c r="F1448" s="88">
        <v>42158</v>
      </c>
      <c r="G1448" s="89">
        <v>0.48402777777777778</v>
      </c>
      <c r="H1448" s="89">
        <v>6.0416666666666667E-2</v>
      </c>
      <c r="I1448" s="68">
        <v>1</v>
      </c>
      <c r="J1448" s="68"/>
      <c r="K1448" s="92"/>
      <c r="L1448" s="92" t="s">
        <v>11</v>
      </c>
      <c r="M1448" s="230" t="s">
        <v>3517</v>
      </c>
      <c r="N1448" s="221">
        <v>0.4</v>
      </c>
      <c r="O1448" s="221" t="s">
        <v>2</v>
      </c>
      <c r="P1448" s="230" t="s">
        <v>3517</v>
      </c>
      <c r="Q1448" s="221" t="s">
        <v>3571</v>
      </c>
      <c r="R1448" s="221">
        <v>1.9E-2</v>
      </c>
      <c r="S1448" s="221">
        <v>0.01</v>
      </c>
      <c r="T1448" s="221">
        <v>2.9000000000000001E-2</v>
      </c>
      <c r="U1448" s="293" t="s">
        <v>1</v>
      </c>
      <c r="V1448" s="273" t="s">
        <v>128</v>
      </c>
      <c r="W1448" s="293" t="s">
        <v>128</v>
      </c>
      <c r="X1448" s="293" t="s">
        <v>128</v>
      </c>
      <c r="Y1448" s="269">
        <v>2015</v>
      </c>
      <c r="Z1448" s="318" t="s">
        <v>128</v>
      </c>
      <c r="AA1448" s="269">
        <v>2016</v>
      </c>
      <c r="AB1448" s="293" t="s">
        <v>128</v>
      </c>
      <c r="AC1448" s="269">
        <v>2015</v>
      </c>
      <c r="AD1448" s="293" t="s">
        <v>17</v>
      </c>
      <c r="AE1448" s="293" t="s">
        <v>52</v>
      </c>
      <c r="AF1448" s="293"/>
      <c r="AG1448" s="318"/>
      <c r="AH1448" s="222"/>
      <c r="AI1448" s="229"/>
    </row>
    <row r="1449" spans="1:35" ht="189" customHeight="1">
      <c r="A1449" s="70" t="s">
        <v>3570</v>
      </c>
      <c r="B1449" s="74" t="s">
        <v>5</v>
      </c>
      <c r="C1449" s="74" t="s">
        <v>5</v>
      </c>
      <c r="D1449" s="75">
        <v>42161</v>
      </c>
      <c r="E1449" s="76">
        <v>0.7993055555555556</v>
      </c>
      <c r="F1449" s="75">
        <v>42161</v>
      </c>
      <c r="G1449" s="76">
        <v>0.7993055555555556</v>
      </c>
      <c r="H1449" s="76">
        <v>0</v>
      </c>
      <c r="I1449" s="74">
        <v>40</v>
      </c>
      <c r="J1449" s="74" t="s">
        <v>143</v>
      </c>
      <c r="K1449" s="74" t="s">
        <v>8</v>
      </c>
      <c r="L1449" s="74" t="s">
        <v>9</v>
      </c>
      <c r="M1449" s="225" t="s">
        <v>3730</v>
      </c>
      <c r="N1449" s="226" t="s">
        <v>3</v>
      </c>
      <c r="O1449" s="225" t="s">
        <v>7</v>
      </c>
      <c r="P1449" s="225" t="s">
        <v>3937</v>
      </c>
      <c r="Q1449" s="225" t="s">
        <v>5687</v>
      </c>
      <c r="R1449" s="225"/>
      <c r="S1449" s="225">
        <v>26.2</v>
      </c>
      <c r="T1449" s="225">
        <v>26.2</v>
      </c>
      <c r="U1449" s="302" t="s">
        <v>28</v>
      </c>
      <c r="V1449" s="302">
        <v>1986</v>
      </c>
      <c r="W1449" s="302" t="s">
        <v>587</v>
      </c>
      <c r="X1449" s="302" t="s">
        <v>411</v>
      </c>
      <c r="Y1449" s="302" t="s">
        <v>5688</v>
      </c>
      <c r="Z1449" s="302" t="s">
        <v>5689</v>
      </c>
      <c r="AA1449" s="302" t="s">
        <v>5690</v>
      </c>
      <c r="AB1449" s="302">
        <v>2</v>
      </c>
      <c r="AC1449" s="302">
        <v>0</v>
      </c>
      <c r="AD1449" s="302" t="s">
        <v>42</v>
      </c>
      <c r="AE1449" s="302"/>
      <c r="AF1449" s="302"/>
      <c r="AG1449" s="302"/>
      <c r="AH1449" s="222"/>
      <c r="AI1449" s="229"/>
    </row>
    <row r="1450" spans="1:35" ht="110.25" customHeight="1">
      <c r="A1450" s="70" t="s">
        <v>3570</v>
      </c>
      <c r="B1450" s="74" t="s">
        <v>19</v>
      </c>
      <c r="C1450" s="74" t="s">
        <v>5554</v>
      </c>
      <c r="D1450" s="75">
        <v>42158</v>
      </c>
      <c r="E1450" s="76">
        <v>0.58680555555555558</v>
      </c>
      <c r="F1450" s="75">
        <v>42158</v>
      </c>
      <c r="G1450" s="76">
        <v>0.68055555555555547</v>
      </c>
      <c r="H1450" s="76">
        <v>9.3749999999999889E-2</v>
      </c>
      <c r="I1450" s="74">
        <v>1</v>
      </c>
      <c r="J1450" s="74"/>
      <c r="K1450" s="74"/>
      <c r="L1450" s="74" t="s">
        <v>16</v>
      </c>
      <c r="M1450" s="225" t="s">
        <v>270</v>
      </c>
      <c r="N1450" s="226" t="s">
        <v>3</v>
      </c>
      <c r="O1450" s="225" t="s">
        <v>7</v>
      </c>
      <c r="P1450" s="225" t="s">
        <v>5384</v>
      </c>
      <c r="Q1450" s="225" t="s">
        <v>5385</v>
      </c>
      <c r="R1450" s="225">
        <v>1</v>
      </c>
      <c r="S1450" s="225"/>
      <c r="T1450" s="225">
        <v>1</v>
      </c>
      <c r="U1450" s="302"/>
      <c r="V1450" s="302"/>
      <c r="W1450" s="302"/>
      <c r="X1450" s="302"/>
      <c r="Y1450" s="302"/>
      <c r="Z1450" s="302"/>
      <c r="AA1450" s="302"/>
      <c r="AB1450" s="302"/>
      <c r="AC1450" s="302"/>
      <c r="AD1450" s="302" t="s">
        <v>37</v>
      </c>
      <c r="AE1450" s="302"/>
      <c r="AF1450" s="302"/>
      <c r="AG1450" s="302"/>
      <c r="AH1450" s="222"/>
      <c r="AI1450" s="229"/>
    </row>
    <row r="1451" spans="1:35" ht="78.75" customHeight="1">
      <c r="A1451" s="70" t="s">
        <v>3570</v>
      </c>
      <c r="B1451" s="74" t="s">
        <v>5</v>
      </c>
      <c r="C1451" s="74" t="s">
        <v>5</v>
      </c>
      <c r="D1451" s="75">
        <v>42161</v>
      </c>
      <c r="E1451" s="76">
        <v>0.80138888888888893</v>
      </c>
      <c r="F1451" s="75">
        <v>42161</v>
      </c>
      <c r="G1451" s="76">
        <v>0.80138888888888893</v>
      </c>
      <c r="H1451" s="76">
        <v>0</v>
      </c>
      <c r="I1451" s="74">
        <v>3</v>
      </c>
      <c r="J1451" s="74"/>
      <c r="K1451" s="74"/>
      <c r="L1451" s="74" t="s">
        <v>9</v>
      </c>
      <c r="M1451" s="225" t="s">
        <v>3938</v>
      </c>
      <c r="N1451" s="226">
        <v>0.4</v>
      </c>
      <c r="O1451" s="225" t="s">
        <v>2</v>
      </c>
      <c r="P1451" s="225" t="s">
        <v>525</v>
      </c>
      <c r="Q1451" s="225" t="s">
        <v>5691</v>
      </c>
      <c r="R1451" s="225"/>
      <c r="S1451" s="225">
        <v>2.1</v>
      </c>
      <c r="T1451" s="225">
        <v>2.1</v>
      </c>
      <c r="U1451" s="302" t="s">
        <v>28</v>
      </c>
      <c r="V1451" s="302"/>
      <c r="W1451" s="302"/>
      <c r="X1451" s="302"/>
      <c r="Y1451" s="302"/>
      <c r="Z1451" s="302"/>
      <c r="AA1451" s="302"/>
      <c r="AB1451" s="302"/>
      <c r="AC1451" s="302"/>
      <c r="AD1451" s="302" t="s">
        <v>42</v>
      </c>
      <c r="AE1451" s="302"/>
      <c r="AF1451" s="302"/>
      <c r="AG1451" s="302"/>
      <c r="AH1451" s="222"/>
      <c r="AI1451" s="229"/>
    </row>
    <row r="1452" spans="1:35" ht="63" customHeight="1">
      <c r="A1452" s="70" t="s">
        <v>3570</v>
      </c>
      <c r="B1452" s="74" t="s">
        <v>5</v>
      </c>
      <c r="C1452" s="74" t="s">
        <v>5</v>
      </c>
      <c r="D1452" s="75">
        <v>42161</v>
      </c>
      <c r="E1452" s="76">
        <v>0.82361111111111107</v>
      </c>
      <c r="F1452" s="75">
        <v>42161</v>
      </c>
      <c r="G1452" s="76">
        <v>0.98958333333333337</v>
      </c>
      <c r="H1452" s="76">
        <v>0.1659722222222223</v>
      </c>
      <c r="I1452" s="74">
        <v>3</v>
      </c>
      <c r="J1452" s="74" t="s">
        <v>3732</v>
      </c>
      <c r="K1452" s="74" t="s">
        <v>14</v>
      </c>
      <c r="L1452" s="74" t="s">
        <v>9</v>
      </c>
      <c r="M1452" s="225" t="s">
        <v>3733</v>
      </c>
      <c r="N1452" s="226" t="s">
        <v>3</v>
      </c>
      <c r="O1452" s="225" t="s">
        <v>7</v>
      </c>
      <c r="P1452" s="225" t="s">
        <v>3939</v>
      </c>
      <c r="Q1452" s="225" t="s">
        <v>5692</v>
      </c>
      <c r="R1452" s="225"/>
      <c r="S1452" s="225">
        <v>12.9</v>
      </c>
      <c r="T1452" s="225">
        <v>12.9</v>
      </c>
      <c r="U1452" s="302" t="s">
        <v>6</v>
      </c>
      <c r="V1452" s="302" t="s">
        <v>5693</v>
      </c>
      <c r="W1452" s="302" t="s">
        <v>591</v>
      </c>
      <c r="X1452" s="302" t="s">
        <v>411</v>
      </c>
      <c r="Y1452" s="302" t="s">
        <v>5694</v>
      </c>
      <c r="Z1452" s="302">
        <v>100</v>
      </c>
      <c r="AA1452" s="302" t="s">
        <v>5695</v>
      </c>
      <c r="AB1452" s="302">
        <v>0</v>
      </c>
      <c r="AC1452" s="302"/>
      <c r="AD1452" s="302" t="s">
        <v>42</v>
      </c>
      <c r="AE1452" s="302"/>
      <c r="AF1452" s="302"/>
      <c r="AG1452" s="302"/>
      <c r="AH1452" s="222"/>
      <c r="AI1452" s="229"/>
    </row>
    <row r="1453" spans="1:35" ht="78.75" customHeight="1">
      <c r="A1453" s="70" t="s">
        <v>3570</v>
      </c>
      <c r="B1453" s="74" t="s">
        <v>15</v>
      </c>
      <c r="C1453" s="74" t="s">
        <v>209</v>
      </c>
      <c r="D1453" s="75">
        <v>42158</v>
      </c>
      <c r="E1453" s="76">
        <v>0.28402777777777777</v>
      </c>
      <c r="F1453" s="75">
        <v>42158</v>
      </c>
      <c r="G1453" s="76">
        <v>0.28402777777777777</v>
      </c>
      <c r="H1453" s="76">
        <f>(F1453+G1453)-(D1453+E1453)</f>
        <v>0</v>
      </c>
      <c r="I1453" s="74">
        <v>17</v>
      </c>
      <c r="J1453" s="74"/>
      <c r="K1453" s="74" t="s">
        <v>8</v>
      </c>
      <c r="L1453" s="74" t="s">
        <v>16</v>
      </c>
      <c r="M1453" s="225" t="s">
        <v>3257</v>
      </c>
      <c r="N1453" s="226" t="s">
        <v>3</v>
      </c>
      <c r="O1453" s="225" t="s">
        <v>7</v>
      </c>
      <c r="P1453" s="225" t="s">
        <v>3516</v>
      </c>
      <c r="Q1453" s="225" t="s">
        <v>6558</v>
      </c>
      <c r="R1453" s="225"/>
      <c r="S1453" s="225">
        <v>25.34</v>
      </c>
      <c r="T1453" s="225">
        <f>SUM(R1453:S1453)</f>
        <v>25.34</v>
      </c>
      <c r="U1453" s="302"/>
      <c r="V1453" s="302"/>
      <c r="W1453" s="302"/>
      <c r="X1453" s="302"/>
      <c r="Y1453" s="302"/>
      <c r="Z1453" s="302"/>
      <c r="AA1453" s="302"/>
      <c r="AB1453" s="302"/>
      <c r="AC1453" s="302"/>
      <c r="AD1453" s="302" t="s">
        <v>37</v>
      </c>
      <c r="AE1453" s="302" t="s">
        <v>53</v>
      </c>
      <c r="AF1453" s="302"/>
      <c r="AG1453" s="302"/>
      <c r="AH1453" s="222"/>
      <c r="AI1453" s="229"/>
    </row>
    <row r="1454" spans="1:35" ht="173.25" customHeight="1">
      <c r="A1454" s="69" t="s">
        <v>1018</v>
      </c>
      <c r="B1454" s="74" t="s">
        <v>1412</v>
      </c>
      <c r="C1454" s="74" t="s">
        <v>1420</v>
      </c>
      <c r="D1454" s="75">
        <v>42070</v>
      </c>
      <c r="E1454" s="76">
        <v>0.44791666666666669</v>
      </c>
      <c r="F1454" s="75">
        <v>42070</v>
      </c>
      <c r="G1454" s="76">
        <v>0.44791666666666669</v>
      </c>
      <c r="H1454" s="76">
        <v>0</v>
      </c>
      <c r="I1454" s="77">
        <v>16</v>
      </c>
      <c r="J1454" s="79" t="s">
        <v>150</v>
      </c>
      <c r="K1454" s="77"/>
      <c r="L1454" s="80" t="s">
        <v>11</v>
      </c>
      <c r="M1454" s="228" t="s">
        <v>1571</v>
      </c>
      <c r="N1454" s="226" t="s">
        <v>3</v>
      </c>
      <c r="O1454" s="224" t="s">
        <v>2</v>
      </c>
      <c r="P1454" s="228" t="s">
        <v>1572</v>
      </c>
      <c r="Q1454" s="227" t="s">
        <v>1573</v>
      </c>
      <c r="R1454" s="223"/>
      <c r="S1454" s="223">
        <v>3</v>
      </c>
      <c r="T1454" s="223">
        <v>3</v>
      </c>
      <c r="U1454" s="286"/>
      <c r="V1454" s="286"/>
      <c r="W1454" s="286"/>
      <c r="X1454" s="286"/>
      <c r="Y1454" s="286"/>
      <c r="Z1454" s="286"/>
      <c r="AA1454" s="286"/>
      <c r="AB1454" s="286"/>
      <c r="AC1454" s="286"/>
      <c r="AD1454" s="279" t="s">
        <v>22</v>
      </c>
      <c r="AE1454" s="286"/>
      <c r="AF1454" s="286"/>
      <c r="AG1454" s="286"/>
      <c r="AH1454" s="222"/>
      <c r="AI1454" s="229"/>
    </row>
    <row r="1455" spans="1:35" ht="94.5" customHeight="1">
      <c r="A1455" s="74" t="s">
        <v>3570</v>
      </c>
      <c r="B1455" s="92" t="s">
        <v>21</v>
      </c>
      <c r="C1455" s="92" t="s">
        <v>742</v>
      </c>
      <c r="D1455" s="88">
        <v>42159</v>
      </c>
      <c r="E1455" s="89">
        <v>0.10694444444444444</v>
      </c>
      <c r="F1455" s="88">
        <v>42159</v>
      </c>
      <c r="G1455" s="89">
        <v>0.16666666666666666</v>
      </c>
      <c r="H1455" s="89">
        <v>5.9722222222222225E-2</v>
      </c>
      <c r="I1455" s="68">
        <v>1</v>
      </c>
      <c r="J1455" s="68"/>
      <c r="K1455" s="92"/>
      <c r="L1455" s="92" t="s">
        <v>16</v>
      </c>
      <c r="M1455" s="230" t="s">
        <v>3624</v>
      </c>
      <c r="N1455" s="221">
        <v>0.4</v>
      </c>
      <c r="O1455" s="221" t="s">
        <v>2</v>
      </c>
      <c r="P1455" s="230" t="s">
        <v>3624</v>
      </c>
      <c r="Q1455" s="221" t="s">
        <v>6730</v>
      </c>
      <c r="R1455" s="221">
        <v>4.4999999999999998E-2</v>
      </c>
      <c r="S1455" s="221">
        <v>2.1999999999999999E-2</v>
      </c>
      <c r="T1455" s="221">
        <v>6.7000000000000004E-2</v>
      </c>
      <c r="U1455" s="293" t="s">
        <v>1</v>
      </c>
      <c r="V1455" s="273" t="s">
        <v>128</v>
      </c>
      <c r="W1455" s="293" t="s">
        <v>128</v>
      </c>
      <c r="X1455" s="293" t="s">
        <v>128</v>
      </c>
      <c r="Y1455" s="269">
        <v>2014</v>
      </c>
      <c r="Z1455" s="318" t="s">
        <v>128</v>
      </c>
      <c r="AA1455" s="269">
        <v>2015</v>
      </c>
      <c r="AB1455" s="293" t="s">
        <v>128</v>
      </c>
      <c r="AC1455" s="269">
        <v>2014</v>
      </c>
      <c r="AD1455" s="293" t="s">
        <v>37</v>
      </c>
      <c r="AE1455" s="293" t="s">
        <v>57</v>
      </c>
      <c r="AF1455" s="293"/>
      <c r="AG1455" s="318"/>
      <c r="AH1455" s="222"/>
      <c r="AI1455" s="229"/>
    </row>
    <row r="1456" spans="1:35" ht="63" customHeight="1">
      <c r="A1456" s="70" t="s">
        <v>3570</v>
      </c>
      <c r="B1456" s="74" t="s">
        <v>5</v>
      </c>
      <c r="C1456" s="74" t="s">
        <v>5</v>
      </c>
      <c r="D1456" s="75">
        <v>42161</v>
      </c>
      <c r="E1456" s="76">
        <v>0.82361111111111107</v>
      </c>
      <c r="F1456" s="75">
        <v>42161</v>
      </c>
      <c r="G1456" s="76">
        <v>0.82361111111111107</v>
      </c>
      <c r="H1456" s="76">
        <v>0</v>
      </c>
      <c r="I1456" s="74">
        <v>8</v>
      </c>
      <c r="J1456" s="74" t="s">
        <v>3732</v>
      </c>
      <c r="K1456" s="74" t="s">
        <v>8</v>
      </c>
      <c r="L1456" s="74" t="s">
        <v>9</v>
      </c>
      <c r="M1456" s="225" t="s">
        <v>3734</v>
      </c>
      <c r="N1456" s="226" t="s">
        <v>3</v>
      </c>
      <c r="O1456" s="225" t="s">
        <v>7</v>
      </c>
      <c r="P1456" s="225" t="s">
        <v>3940</v>
      </c>
      <c r="Q1456" s="225" t="s">
        <v>5696</v>
      </c>
      <c r="R1456" s="225"/>
      <c r="S1456" s="225">
        <v>8.4</v>
      </c>
      <c r="T1456" s="225">
        <v>8.4</v>
      </c>
      <c r="U1456" s="302" t="s">
        <v>28</v>
      </c>
      <c r="V1456" s="302" t="s">
        <v>5697</v>
      </c>
      <c r="W1456" s="302" t="s">
        <v>587</v>
      </c>
      <c r="X1456" s="302" t="s">
        <v>1383</v>
      </c>
      <c r="Y1456" s="302" t="s">
        <v>5698</v>
      </c>
      <c r="Z1456" s="302"/>
      <c r="AA1456" s="302" t="s">
        <v>5699</v>
      </c>
      <c r="AB1456" s="302">
        <v>0</v>
      </c>
      <c r="AC1456" s="302"/>
      <c r="AD1456" s="302" t="s">
        <v>42</v>
      </c>
      <c r="AE1456" s="302"/>
      <c r="AF1456" s="302"/>
      <c r="AG1456" s="302"/>
      <c r="AH1456" s="222"/>
      <c r="AI1456" s="229"/>
    </row>
    <row r="1457" spans="1:35" ht="47.25" customHeight="1">
      <c r="A1457" s="70" t="s">
        <v>3570</v>
      </c>
      <c r="B1457" s="74" t="s">
        <v>5</v>
      </c>
      <c r="C1457" s="74" t="s">
        <v>5</v>
      </c>
      <c r="D1457" s="75">
        <v>42161</v>
      </c>
      <c r="E1457" s="76">
        <v>0.84791666666666676</v>
      </c>
      <c r="F1457" s="75">
        <v>42161</v>
      </c>
      <c r="G1457" s="76">
        <v>0.86944444444444446</v>
      </c>
      <c r="H1457" s="76">
        <v>2.1527777777777701E-2</v>
      </c>
      <c r="I1457" s="74">
        <v>4</v>
      </c>
      <c r="J1457" s="74" t="s">
        <v>143</v>
      </c>
      <c r="K1457" s="74" t="s">
        <v>20</v>
      </c>
      <c r="L1457" s="74" t="s">
        <v>9</v>
      </c>
      <c r="M1457" s="225" t="s">
        <v>3735</v>
      </c>
      <c r="N1457" s="226" t="s">
        <v>3</v>
      </c>
      <c r="O1457" s="225" t="s">
        <v>7</v>
      </c>
      <c r="P1457" s="225" t="s">
        <v>3943</v>
      </c>
      <c r="Q1457" s="225" t="s">
        <v>5703</v>
      </c>
      <c r="R1457" s="225"/>
      <c r="S1457" s="225">
        <v>6.4</v>
      </c>
      <c r="T1457" s="225">
        <v>6.4</v>
      </c>
      <c r="U1457" s="302" t="s">
        <v>28</v>
      </c>
      <c r="V1457" s="302" t="s">
        <v>5704</v>
      </c>
      <c r="W1457" s="302" t="s">
        <v>587</v>
      </c>
      <c r="X1457" s="302" t="s">
        <v>1383</v>
      </c>
      <c r="Y1457" s="302" t="s">
        <v>5705</v>
      </c>
      <c r="Z1457" s="302">
        <v>1</v>
      </c>
      <c r="AA1457" s="302" t="s">
        <v>5706</v>
      </c>
      <c r="AB1457" s="302" t="s">
        <v>5707</v>
      </c>
      <c r="AC1457" s="302"/>
      <c r="AD1457" s="302" t="s">
        <v>42</v>
      </c>
      <c r="AE1457" s="302"/>
      <c r="AF1457" s="302"/>
      <c r="AG1457" s="302"/>
      <c r="AH1457" s="222"/>
      <c r="AI1457" s="229"/>
    </row>
    <row r="1458" spans="1:35" ht="78.75" customHeight="1">
      <c r="A1458" s="74" t="s">
        <v>3570</v>
      </c>
      <c r="B1458" s="74" t="s">
        <v>132</v>
      </c>
      <c r="C1458" s="74" t="s">
        <v>3626</v>
      </c>
      <c r="D1458" s="75">
        <v>42159</v>
      </c>
      <c r="E1458" s="76">
        <v>0.55208333333333337</v>
      </c>
      <c r="F1458" s="75">
        <v>42159</v>
      </c>
      <c r="G1458" s="76">
        <v>0.55208333333333337</v>
      </c>
      <c r="H1458" s="76">
        <v>0</v>
      </c>
      <c r="I1458" s="77">
        <v>36</v>
      </c>
      <c r="J1458" s="79" t="s">
        <v>143</v>
      </c>
      <c r="K1458" s="77" t="s">
        <v>8</v>
      </c>
      <c r="L1458" s="80" t="s">
        <v>16</v>
      </c>
      <c r="M1458" s="228" t="s">
        <v>1108</v>
      </c>
      <c r="N1458" s="226">
        <v>110</v>
      </c>
      <c r="O1458" s="224" t="s">
        <v>7</v>
      </c>
      <c r="P1458" s="228" t="s">
        <v>6868</v>
      </c>
      <c r="Q1458" s="227" t="s">
        <v>6867</v>
      </c>
      <c r="R1458" s="223">
        <v>1.21</v>
      </c>
      <c r="S1458" s="223">
        <v>4.3</v>
      </c>
      <c r="T1458" s="223">
        <v>5.51</v>
      </c>
      <c r="U1458" s="279" t="s">
        <v>28</v>
      </c>
      <c r="V1458" s="279"/>
      <c r="W1458" s="279"/>
      <c r="X1458" s="279"/>
      <c r="Y1458" s="279"/>
      <c r="Z1458" s="528">
        <v>0</v>
      </c>
      <c r="AA1458" s="279"/>
      <c r="AB1458" s="279"/>
      <c r="AC1458" s="279"/>
      <c r="AD1458" s="279" t="s">
        <v>37</v>
      </c>
      <c r="AE1458" s="279"/>
      <c r="AF1458" s="279"/>
      <c r="AG1458" s="303"/>
      <c r="AH1458" s="222"/>
      <c r="AI1458" s="229"/>
    </row>
    <row r="1459" spans="1:35" ht="78.75" customHeight="1">
      <c r="A1459" s="74" t="s">
        <v>3570</v>
      </c>
      <c r="B1459" s="74" t="s">
        <v>132</v>
      </c>
      <c r="C1459" s="74" t="s">
        <v>3626</v>
      </c>
      <c r="D1459" s="75">
        <v>42159</v>
      </c>
      <c r="E1459" s="76">
        <v>0.55208333333333337</v>
      </c>
      <c r="F1459" s="75">
        <v>42159</v>
      </c>
      <c r="G1459" s="76">
        <v>0.55208333333333337</v>
      </c>
      <c r="H1459" s="76">
        <v>0</v>
      </c>
      <c r="I1459" s="77">
        <v>25</v>
      </c>
      <c r="J1459" s="79" t="s">
        <v>143</v>
      </c>
      <c r="K1459" s="77" t="s">
        <v>8</v>
      </c>
      <c r="L1459" s="80" t="s">
        <v>16</v>
      </c>
      <c r="M1459" s="228" t="s">
        <v>1108</v>
      </c>
      <c r="N1459" s="226">
        <v>110</v>
      </c>
      <c r="O1459" s="224" t="s">
        <v>7</v>
      </c>
      <c r="P1459" s="228" t="s">
        <v>6869</v>
      </c>
      <c r="Q1459" s="227" t="s">
        <v>6867</v>
      </c>
      <c r="R1459" s="223">
        <v>3.63</v>
      </c>
      <c r="S1459" s="223">
        <v>1.1499999999999999</v>
      </c>
      <c r="T1459" s="223">
        <v>4.78</v>
      </c>
      <c r="U1459" s="279" t="s">
        <v>28</v>
      </c>
      <c r="V1459" s="279"/>
      <c r="W1459" s="279"/>
      <c r="X1459" s="279"/>
      <c r="Y1459" s="279"/>
      <c r="Z1459" s="528">
        <v>0</v>
      </c>
      <c r="AA1459" s="279"/>
      <c r="AB1459" s="279"/>
      <c r="AC1459" s="279"/>
      <c r="AD1459" s="279" t="s">
        <v>37</v>
      </c>
      <c r="AE1459" s="279"/>
      <c r="AF1459" s="279"/>
      <c r="AG1459" s="303"/>
      <c r="AH1459" s="222"/>
      <c r="AI1459" s="229"/>
    </row>
    <row r="1460" spans="1:35" ht="78.75" customHeight="1">
      <c r="A1460" s="74" t="s">
        <v>3570</v>
      </c>
      <c r="B1460" s="74" t="s">
        <v>132</v>
      </c>
      <c r="C1460" s="74" t="s">
        <v>3626</v>
      </c>
      <c r="D1460" s="75">
        <v>42159</v>
      </c>
      <c r="E1460" s="76">
        <v>0.55208333333333337</v>
      </c>
      <c r="F1460" s="75">
        <v>42159</v>
      </c>
      <c r="G1460" s="76">
        <v>0.55208333333333337</v>
      </c>
      <c r="H1460" s="76">
        <v>0</v>
      </c>
      <c r="I1460" s="77">
        <v>37</v>
      </c>
      <c r="J1460" s="79" t="s">
        <v>143</v>
      </c>
      <c r="K1460" s="77" t="s">
        <v>8</v>
      </c>
      <c r="L1460" s="80" t="s">
        <v>16</v>
      </c>
      <c r="M1460" s="228" t="s">
        <v>1108</v>
      </c>
      <c r="N1460" s="226">
        <v>110</v>
      </c>
      <c r="O1460" s="224" t="s">
        <v>7</v>
      </c>
      <c r="P1460" s="228" t="s">
        <v>6866</v>
      </c>
      <c r="Q1460" s="227" t="s">
        <v>6867</v>
      </c>
      <c r="R1460" s="223">
        <v>1.7</v>
      </c>
      <c r="S1460" s="223">
        <v>2.66</v>
      </c>
      <c r="T1460" s="223">
        <v>4.3600000000000003</v>
      </c>
      <c r="U1460" s="279" t="s">
        <v>28</v>
      </c>
      <c r="V1460" s="279"/>
      <c r="W1460" s="279"/>
      <c r="X1460" s="279"/>
      <c r="Y1460" s="279"/>
      <c r="Z1460" s="528">
        <v>0</v>
      </c>
      <c r="AA1460" s="279"/>
      <c r="AB1460" s="279"/>
      <c r="AC1460" s="279"/>
      <c r="AD1460" s="279" t="s">
        <v>37</v>
      </c>
      <c r="AE1460" s="279"/>
      <c r="AF1460" s="279"/>
      <c r="AG1460" s="303"/>
      <c r="AH1460" s="222"/>
      <c r="AI1460" s="229"/>
    </row>
    <row r="1461" spans="1:35" ht="63" customHeight="1">
      <c r="A1461" s="70" t="s">
        <v>3570</v>
      </c>
      <c r="B1461" s="74" t="s">
        <v>5</v>
      </c>
      <c r="C1461" s="74" t="s">
        <v>5</v>
      </c>
      <c r="D1461" s="75">
        <v>42161</v>
      </c>
      <c r="E1461" s="76">
        <v>0.84791666666666676</v>
      </c>
      <c r="F1461" s="75">
        <v>42161</v>
      </c>
      <c r="G1461" s="76">
        <v>0.84791666666666676</v>
      </c>
      <c r="H1461" s="76">
        <v>0</v>
      </c>
      <c r="I1461" s="74">
        <v>7</v>
      </c>
      <c r="J1461" s="74" t="s">
        <v>3732</v>
      </c>
      <c r="K1461" s="74" t="s">
        <v>8</v>
      </c>
      <c r="L1461" s="74" t="s">
        <v>9</v>
      </c>
      <c r="M1461" s="225" t="s">
        <v>3736</v>
      </c>
      <c r="N1461" s="226" t="s">
        <v>3</v>
      </c>
      <c r="O1461" s="225" t="s">
        <v>7</v>
      </c>
      <c r="P1461" s="225" t="s">
        <v>3944</v>
      </c>
      <c r="Q1461" s="225" t="s">
        <v>5708</v>
      </c>
      <c r="R1461" s="225"/>
      <c r="S1461" s="225">
        <v>4</v>
      </c>
      <c r="T1461" s="225">
        <v>4</v>
      </c>
      <c r="U1461" s="302" t="s">
        <v>28</v>
      </c>
      <c r="V1461" s="302" t="s">
        <v>5704</v>
      </c>
      <c r="W1461" s="302" t="s">
        <v>587</v>
      </c>
      <c r="X1461" s="302" t="s">
        <v>1383</v>
      </c>
      <c r="Y1461" s="302" t="s">
        <v>5709</v>
      </c>
      <c r="Z1461" s="302">
        <v>1</v>
      </c>
      <c r="AA1461" s="302" t="s">
        <v>5710</v>
      </c>
      <c r="AB1461" s="302" t="s">
        <v>5711</v>
      </c>
      <c r="AC1461" s="302"/>
      <c r="AD1461" s="302" t="s">
        <v>42</v>
      </c>
      <c r="AE1461" s="302"/>
      <c r="AF1461" s="302"/>
      <c r="AG1461" s="302"/>
      <c r="AH1461" s="222"/>
      <c r="AI1461" s="229"/>
    </row>
    <row r="1462" spans="1:35" ht="63" customHeight="1">
      <c r="A1462" s="70" t="s">
        <v>3570</v>
      </c>
      <c r="B1462" s="74" t="s">
        <v>5</v>
      </c>
      <c r="C1462" s="74" t="s">
        <v>5</v>
      </c>
      <c r="D1462" s="75">
        <v>42161</v>
      </c>
      <c r="E1462" s="76">
        <v>0.84791666666666676</v>
      </c>
      <c r="F1462" s="75">
        <v>42161</v>
      </c>
      <c r="G1462" s="76">
        <v>0.84791666666666676</v>
      </c>
      <c r="H1462" s="76">
        <v>0</v>
      </c>
      <c r="I1462" s="74">
        <v>11</v>
      </c>
      <c r="J1462" s="74" t="s">
        <v>143</v>
      </c>
      <c r="K1462" s="74" t="s">
        <v>8</v>
      </c>
      <c r="L1462" s="74" t="s">
        <v>9</v>
      </c>
      <c r="M1462" s="225" t="s">
        <v>3737</v>
      </c>
      <c r="N1462" s="226" t="s">
        <v>3</v>
      </c>
      <c r="O1462" s="225" t="s">
        <v>7</v>
      </c>
      <c r="P1462" s="225" t="s">
        <v>3945</v>
      </c>
      <c r="Q1462" s="225" t="s">
        <v>5712</v>
      </c>
      <c r="R1462" s="225"/>
      <c r="S1462" s="225">
        <v>3.2</v>
      </c>
      <c r="T1462" s="225">
        <v>3.2</v>
      </c>
      <c r="U1462" s="302" t="s">
        <v>28</v>
      </c>
      <c r="V1462" s="302" t="s">
        <v>5713</v>
      </c>
      <c r="W1462" s="302" t="s">
        <v>587</v>
      </c>
      <c r="X1462" s="302" t="s">
        <v>1383</v>
      </c>
      <c r="Y1462" s="302" t="s">
        <v>5714</v>
      </c>
      <c r="Z1462" s="302">
        <v>1</v>
      </c>
      <c r="AA1462" s="302" t="s">
        <v>5715</v>
      </c>
      <c r="AB1462" s="302" t="s">
        <v>5716</v>
      </c>
      <c r="AC1462" s="302"/>
      <c r="AD1462" s="302" t="s">
        <v>42</v>
      </c>
      <c r="AE1462" s="302"/>
      <c r="AF1462" s="302"/>
      <c r="AG1462" s="302"/>
      <c r="AH1462" s="222"/>
      <c r="AI1462" s="229"/>
    </row>
    <row r="1463" spans="1:35" ht="31.5" customHeight="1">
      <c r="A1463" s="70" t="s">
        <v>3570</v>
      </c>
      <c r="B1463" s="74" t="s">
        <v>19</v>
      </c>
      <c r="C1463" s="74" t="s">
        <v>5554</v>
      </c>
      <c r="D1463" s="75">
        <v>42159</v>
      </c>
      <c r="E1463" s="76">
        <v>0.76388888888888884</v>
      </c>
      <c r="F1463" s="75">
        <v>42159</v>
      </c>
      <c r="G1463" s="76">
        <v>0.76388888888888884</v>
      </c>
      <c r="H1463" s="76">
        <v>0</v>
      </c>
      <c r="I1463" s="74">
        <v>8</v>
      </c>
      <c r="J1463" s="74"/>
      <c r="K1463" s="74"/>
      <c r="L1463" s="74" t="s">
        <v>16</v>
      </c>
      <c r="M1463" s="225" t="s">
        <v>2856</v>
      </c>
      <c r="N1463" s="226">
        <v>110</v>
      </c>
      <c r="O1463" s="225" t="s">
        <v>7</v>
      </c>
      <c r="P1463" s="225" t="s">
        <v>5386</v>
      </c>
      <c r="Q1463" s="225" t="s">
        <v>5387</v>
      </c>
      <c r="R1463" s="225">
        <v>4</v>
      </c>
      <c r="S1463" s="225"/>
      <c r="T1463" s="225">
        <v>4</v>
      </c>
      <c r="U1463" s="302"/>
      <c r="V1463" s="302"/>
      <c r="W1463" s="302"/>
      <c r="X1463" s="302"/>
      <c r="Y1463" s="302"/>
      <c r="Z1463" s="302"/>
      <c r="AA1463" s="302"/>
      <c r="AB1463" s="302"/>
      <c r="AC1463" s="302"/>
      <c r="AD1463" s="302" t="s">
        <v>37</v>
      </c>
      <c r="AE1463" s="302"/>
      <c r="AF1463" s="302"/>
      <c r="AG1463" s="302"/>
      <c r="AH1463" s="222"/>
      <c r="AI1463" s="229"/>
    </row>
    <row r="1464" spans="1:35" ht="63" customHeight="1">
      <c r="A1464" s="70" t="s">
        <v>3570</v>
      </c>
      <c r="B1464" s="74" t="s">
        <v>19</v>
      </c>
      <c r="C1464" s="74" t="s">
        <v>5554</v>
      </c>
      <c r="D1464" s="75">
        <v>42159</v>
      </c>
      <c r="E1464" s="76">
        <v>0.79722222222222217</v>
      </c>
      <c r="F1464" s="75">
        <v>42159</v>
      </c>
      <c r="G1464" s="76">
        <v>0.79722222222222217</v>
      </c>
      <c r="H1464" s="76">
        <v>0</v>
      </c>
      <c r="I1464" s="74">
        <v>7</v>
      </c>
      <c r="J1464" s="74" t="s">
        <v>150</v>
      </c>
      <c r="K1464" s="74" t="s">
        <v>8</v>
      </c>
      <c r="L1464" s="74" t="s">
        <v>16</v>
      </c>
      <c r="M1464" s="225" t="s">
        <v>175</v>
      </c>
      <c r="N1464" s="226" t="s">
        <v>3</v>
      </c>
      <c r="O1464" s="225" t="s">
        <v>7</v>
      </c>
      <c r="P1464" s="225" t="s">
        <v>5388</v>
      </c>
      <c r="Q1464" s="225" t="s">
        <v>5389</v>
      </c>
      <c r="R1464" s="225">
        <v>5</v>
      </c>
      <c r="S1464" s="225">
        <v>8</v>
      </c>
      <c r="T1464" s="225">
        <v>13</v>
      </c>
      <c r="U1464" s="302"/>
      <c r="V1464" s="302"/>
      <c r="W1464" s="302"/>
      <c r="X1464" s="302"/>
      <c r="Y1464" s="302"/>
      <c r="Z1464" s="302"/>
      <c r="AA1464" s="302"/>
      <c r="AB1464" s="302"/>
      <c r="AC1464" s="302"/>
      <c r="AD1464" s="302" t="s">
        <v>37</v>
      </c>
      <c r="AE1464" s="302"/>
      <c r="AF1464" s="302"/>
      <c r="AG1464" s="302"/>
      <c r="AH1464" s="222"/>
      <c r="AI1464" s="229"/>
    </row>
    <row r="1465" spans="1:35" ht="110.25" customHeight="1">
      <c r="A1465" s="70" t="s">
        <v>3570</v>
      </c>
      <c r="B1465" s="74" t="s">
        <v>81</v>
      </c>
      <c r="C1465" s="74" t="s">
        <v>81</v>
      </c>
      <c r="D1465" s="75">
        <v>42159</v>
      </c>
      <c r="E1465" s="76">
        <v>0.65972222222222221</v>
      </c>
      <c r="F1465" s="75">
        <v>42159</v>
      </c>
      <c r="G1465" s="76">
        <v>0.65972222222222221</v>
      </c>
      <c r="H1465" s="76">
        <v>0</v>
      </c>
      <c r="I1465" s="74">
        <v>8</v>
      </c>
      <c r="J1465" s="74" t="s">
        <v>143</v>
      </c>
      <c r="K1465" s="74" t="s">
        <v>8</v>
      </c>
      <c r="L1465" s="74" t="s">
        <v>29</v>
      </c>
      <c r="M1465" s="225" t="s">
        <v>3631</v>
      </c>
      <c r="N1465" s="226" t="s">
        <v>3</v>
      </c>
      <c r="O1465" s="225" t="s">
        <v>7</v>
      </c>
      <c r="P1465" s="225" t="s">
        <v>3631</v>
      </c>
      <c r="Q1465" s="225" t="s">
        <v>7155</v>
      </c>
      <c r="R1465" s="225"/>
      <c r="S1465" s="225">
        <v>1.7</v>
      </c>
      <c r="T1465" s="225">
        <v>1.7</v>
      </c>
      <c r="U1465" s="302" t="s">
        <v>28</v>
      </c>
      <c r="V1465" s="302">
        <v>1992</v>
      </c>
      <c r="W1465" s="302" t="s">
        <v>587</v>
      </c>
      <c r="X1465" s="302"/>
      <c r="Y1465" s="302" t="s">
        <v>7277</v>
      </c>
      <c r="Z1465" s="302" t="s">
        <v>7278</v>
      </c>
      <c r="AA1465" s="302" t="s">
        <v>7279</v>
      </c>
      <c r="AB1465" s="302" t="s">
        <v>7278</v>
      </c>
      <c r="AC1465" s="302">
        <v>41922</v>
      </c>
      <c r="AD1465" s="302" t="s">
        <v>27</v>
      </c>
      <c r="AE1465" s="302"/>
      <c r="AF1465" s="302"/>
      <c r="AG1465" s="302"/>
      <c r="AH1465" s="222"/>
      <c r="AI1465" s="229"/>
    </row>
    <row r="1466" spans="1:35" s="20" customFormat="1" ht="47.25" customHeight="1">
      <c r="A1466" s="70" t="s">
        <v>3570</v>
      </c>
      <c r="B1466" s="74" t="s">
        <v>5</v>
      </c>
      <c r="C1466" s="74" t="s">
        <v>5</v>
      </c>
      <c r="D1466" s="75">
        <v>42161</v>
      </c>
      <c r="E1466" s="76">
        <v>0.89513888888888893</v>
      </c>
      <c r="F1466" s="75">
        <v>42161</v>
      </c>
      <c r="G1466" s="76">
        <v>0.89513888888888893</v>
      </c>
      <c r="H1466" s="76">
        <v>0</v>
      </c>
      <c r="I1466" s="74">
        <v>7</v>
      </c>
      <c r="J1466" s="74" t="s">
        <v>143</v>
      </c>
      <c r="K1466" s="74" t="s">
        <v>8</v>
      </c>
      <c r="L1466" s="74" t="s">
        <v>9</v>
      </c>
      <c r="M1466" s="225" t="s">
        <v>3941</v>
      </c>
      <c r="N1466" s="226" t="s">
        <v>3</v>
      </c>
      <c r="O1466" s="225" t="s">
        <v>7</v>
      </c>
      <c r="P1466" s="225" t="s">
        <v>3942</v>
      </c>
      <c r="Q1466" s="225" t="s">
        <v>5700</v>
      </c>
      <c r="R1466" s="225"/>
      <c r="S1466" s="225">
        <v>0.2</v>
      </c>
      <c r="T1466" s="225">
        <v>0.2</v>
      </c>
      <c r="U1466" s="302" t="s">
        <v>28</v>
      </c>
      <c r="V1466" s="302">
        <v>1985</v>
      </c>
      <c r="W1466" s="302" t="s">
        <v>591</v>
      </c>
      <c r="X1466" s="302" t="s">
        <v>411</v>
      </c>
      <c r="Y1466" s="302" t="s">
        <v>5701</v>
      </c>
      <c r="Z1466" s="302" t="s">
        <v>5621</v>
      </c>
      <c r="AA1466" s="302" t="s">
        <v>5702</v>
      </c>
      <c r="AB1466" s="302" t="s">
        <v>5621</v>
      </c>
      <c r="AC1466" s="302" t="s">
        <v>586</v>
      </c>
      <c r="AD1466" s="302" t="s">
        <v>42</v>
      </c>
      <c r="AE1466" s="302"/>
      <c r="AF1466" s="302"/>
      <c r="AG1466" s="302"/>
      <c r="AH1466" s="222"/>
      <c r="AI1466" s="229"/>
    </row>
    <row r="1467" spans="1:35" s="20" customFormat="1" ht="94.5" customHeight="1">
      <c r="A1467" s="70" t="s">
        <v>3570</v>
      </c>
      <c r="B1467" s="74" t="s">
        <v>15</v>
      </c>
      <c r="C1467" s="74" t="s">
        <v>3186</v>
      </c>
      <c r="D1467" s="75">
        <v>42159</v>
      </c>
      <c r="E1467" s="76">
        <v>0.57777777777777783</v>
      </c>
      <c r="F1467" s="75">
        <v>42159</v>
      </c>
      <c r="G1467" s="76">
        <v>0.58333333333333337</v>
      </c>
      <c r="H1467" s="76">
        <f>(F1467+G1467)-(D1467+E1467)</f>
        <v>5.5555555591126904E-3</v>
      </c>
      <c r="I1467" s="74">
        <v>2</v>
      </c>
      <c r="J1467" s="74" t="s">
        <v>150</v>
      </c>
      <c r="K1467" s="74" t="s">
        <v>50</v>
      </c>
      <c r="L1467" s="74" t="s">
        <v>4</v>
      </c>
      <c r="M1467" s="225" t="s">
        <v>151</v>
      </c>
      <c r="N1467" s="226" t="s">
        <v>3</v>
      </c>
      <c r="O1467" s="225" t="s">
        <v>7</v>
      </c>
      <c r="P1467" s="225" t="s">
        <v>6568</v>
      </c>
      <c r="Q1467" s="225" t="s">
        <v>6569</v>
      </c>
      <c r="R1467" s="225"/>
      <c r="S1467" s="225"/>
      <c r="T1467" s="225"/>
      <c r="U1467" s="302" t="s">
        <v>6</v>
      </c>
      <c r="V1467" s="302">
        <v>1978</v>
      </c>
      <c r="W1467" s="302" t="s">
        <v>6570</v>
      </c>
      <c r="X1467" s="302"/>
      <c r="Y1467" s="302" t="s">
        <v>6571</v>
      </c>
      <c r="Z1467" s="302">
        <v>100</v>
      </c>
      <c r="AA1467" s="302">
        <v>42156</v>
      </c>
      <c r="AB1467" s="302">
        <v>0</v>
      </c>
      <c r="AC1467" s="302"/>
      <c r="AD1467" s="302" t="s">
        <v>0</v>
      </c>
      <c r="AE1467" s="302" t="s">
        <v>53</v>
      </c>
      <c r="AF1467" s="302"/>
      <c r="AG1467" s="302" t="s">
        <v>6572</v>
      </c>
      <c r="AH1467" s="222"/>
      <c r="AI1467" s="229"/>
    </row>
    <row r="1468" spans="1:35" s="20" customFormat="1" ht="47.25" customHeight="1">
      <c r="A1468" s="70" t="s">
        <v>3570</v>
      </c>
      <c r="B1468" s="74" t="s">
        <v>5</v>
      </c>
      <c r="C1468" s="74" t="s">
        <v>5</v>
      </c>
      <c r="D1468" s="75">
        <v>42161</v>
      </c>
      <c r="E1468" s="76">
        <v>0.97291666666666676</v>
      </c>
      <c r="F1468" s="75">
        <v>42161</v>
      </c>
      <c r="G1468" s="76">
        <v>0.97291666666666676</v>
      </c>
      <c r="H1468" s="76">
        <v>0</v>
      </c>
      <c r="I1468" s="74">
        <v>116</v>
      </c>
      <c r="J1468" s="74" t="s">
        <v>3738</v>
      </c>
      <c r="K1468" s="74" t="s">
        <v>8</v>
      </c>
      <c r="L1468" s="74" t="s">
        <v>9</v>
      </c>
      <c r="M1468" s="225" t="s">
        <v>3946</v>
      </c>
      <c r="N1468" s="226">
        <v>35</v>
      </c>
      <c r="O1468" s="225" t="s">
        <v>7</v>
      </c>
      <c r="P1468" s="225" t="s">
        <v>3739</v>
      </c>
      <c r="Q1468" s="225" t="s">
        <v>5717</v>
      </c>
      <c r="R1468" s="225"/>
      <c r="S1468" s="225">
        <v>77.3</v>
      </c>
      <c r="T1468" s="225">
        <v>77.3</v>
      </c>
      <c r="U1468" s="302" t="s">
        <v>28</v>
      </c>
      <c r="V1468" s="302">
        <v>40805</v>
      </c>
      <c r="W1468" s="302" t="s">
        <v>5718</v>
      </c>
      <c r="X1468" s="302" t="s">
        <v>411</v>
      </c>
      <c r="Y1468" s="302" t="s">
        <v>5719</v>
      </c>
      <c r="Z1468" s="302" t="s">
        <v>5720</v>
      </c>
      <c r="AA1468" s="302" t="s">
        <v>5721</v>
      </c>
      <c r="AB1468" s="302" t="s">
        <v>5720</v>
      </c>
      <c r="AC1468" s="302" t="s">
        <v>586</v>
      </c>
      <c r="AD1468" s="302" t="s">
        <v>42</v>
      </c>
      <c r="AE1468" s="302"/>
      <c r="AF1468" s="302"/>
      <c r="AG1468" s="302"/>
      <c r="AH1468" s="222"/>
      <c r="AI1468" s="229"/>
    </row>
    <row r="1469" spans="1:35" s="20" customFormat="1" ht="63" customHeight="1">
      <c r="A1469" s="69" t="s">
        <v>2819</v>
      </c>
      <c r="B1469" s="74" t="s">
        <v>1412</v>
      </c>
      <c r="C1469" s="74" t="s">
        <v>1420</v>
      </c>
      <c r="D1469" s="75">
        <v>42155</v>
      </c>
      <c r="E1469" s="76">
        <v>0.79861111111111116</v>
      </c>
      <c r="F1469" s="75">
        <v>42155</v>
      </c>
      <c r="G1469" s="76">
        <v>0.82291666666666663</v>
      </c>
      <c r="H1469" s="76">
        <v>2.4305555555555556E-2</v>
      </c>
      <c r="I1469" s="77">
        <v>5</v>
      </c>
      <c r="J1469" s="79" t="s">
        <v>1421</v>
      </c>
      <c r="K1469" s="77"/>
      <c r="L1469" s="80" t="s">
        <v>11</v>
      </c>
      <c r="M1469" s="228" t="s">
        <v>3506</v>
      </c>
      <c r="N1469" s="226">
        <v>0.4</v>
      </c>
      <c r="O1469" s="224" t="s">
        <v>2</v>
      </c>
      <c r="P1469" s="228" t="s">
        <v>3506</v>
      </c>
      <c r="Q1469" s="227" t="s">
        <v>3507</v>
      </c>
      <c r="R1469" s="223"/>
      <c r="S1469" s="223">
        <v>3</v>
      </c>
      <c r="T1469" s="223">
        <v>3</v>
      </c>
      <c r="U1469" s="286"/>
      <c r="V1469" s="286"/>
      <c r="W1469" s="286"/>
      <c r="X1469" s="286"/>
      <c r="Y1469" s="286"/>
      <c r="Z1469" s="286"/>
      <c r="AA1469" s="286"/>
      <c r="AB1469" s="286"/>
      <c r="AC1469" s="286"/>
      <c r="AD1469" s="279" t="s">
        <v>22</v>
      </c>
      <c r="AE1469" s="286"/>
      <c r="AF1469" s="286"/>
      <c r="AG1469" s="286"/>
      <c r="AH1469" s="222"/>
      <c r="AI1469" s="229"/>
    </row>
    <row r="1470" spans="1:35" s="20" customFormat="1" ht="110.25" customHeight="1">
      <c r="A1470" s="70" t="s">
        <v>3570</v>
      </c>
      <c r="B1470" s="74" t="s">
        <v>5</v>
      </c>
      <c r="C1470" s="74" t="s">
        <v>5</v>
      </c>
      <c r="D1470" s="75">
        <v>42161</v>
      </c>
      <c r="E1470" s="76">
        <v>0.99722222222222223</v>
      </c>
      <c r="F1470" s="75">
        <v>42161</v>
      </c>
      <c r="G1470" s="76">
        <v>0.99722222222222223</v>
      </c>
      <c r="H1470" s="76">
        <v>0</v>
      </c>
      <c r="I1470" s="74">
        <v>112</v>
      </c>
      <c r="J1470" s="74" t="s">
        <v>390</v>
      </c>
      <c r="K1470" s="74" t="s">
        <v>8</v>
      </c>
      <c r="L1470" s="74" t="s">
        <v>9</v>
      </c>
      <c r="M1470" s="225" t="s">
        <v>3947</v>
      </c>
      <c r="N1470" s="226">
        <v>35</v>
      </c>
      <c r="O1470" s="225" t="s">
        <v>7</v>
      </c>
      <c r="P1470" s="225" t="s">
        <v>3741</v>
      </c>
      <c r="Q1470" s="225" t="s">
        <v>5722</v>
      </c>
      <c r="R1470" s="225"/>
      <c r="S1470" s="225">
        <v>151.30000000000001</v>
      </c>
      <c r="T1470" s="225">
        <v>151.30000000000001</v>
      </c>
      <c r="U1470" s="302" t="s">
        <v>28</v>
      </c>
      <c r="V1470" s="302">
        <v>41822</v>
      </c>
      <c r="W1470" s="302" t="s">
        <v>5723</v>
      </c>
      <c r="X1470" s="302" t="s">
        <v>411</v>
      </c>
      <c r="Y1470" s="302" t="s">
        <v>5724</v>
      </c>
      <c r="Z1470" s="302" t="s">
        <v>5621</v>
      </c>
      <c r="AA1470" s="302" t="s">
        <v>5725</v>
      </c>
      <c r="AB1470" s="302" t="s">
        <v>5621</v>
      </c>
      <c r="AC1470" s="302" t="s">
        <v>586</v>
      </c>
      <c r="AD1470" s="302" t="s">
        <v>42</v>
      </c>
      <c r="AE1470" s="302"/>
      <c r="AF1470" s="302"/>
      <c r="AG1470" s="302"/>
      <c r="AH1470" s="222"/>
      <c r="AI1470" s="229"/>
    </row>
    <row r="1471" spans="1:35" s="20" customFormat="1" ht="94.5" customHeight="1">
      <c r="A1471" s="70" t="s">
        <v>3570</v>
      </c>
      <c r="B1471" s="74" t="s">
        <v>12</v>
      </c>
      <c r="C1471" s="74" t="s">
        <v>127</v>
      </c>
      <c r="D1471" s="75">
        <v>42159</v>
      </c>
      <c r="E1471" s="76">
        <v>0.47222222222222227</v>
      </c>
      <c r="F1471" s="75">
        <v>42159</v>
      </c>
      <c r="G1471" s="76">
        <v>0.47430555555555554</v>
      </c>
      <c r="H1471" s="76">
        <v>2.0833333333332704E-3</v>
      </c>
      <c r="I1471" s="74">
        <v>10</v>
      </c>
      <c r="J1471" s="74"/>
      <c r="K1471" s="74" t="s">
        <v>3211</v>
      </c>
      <c r="L1471" s="74" t="s">
        <v>4</v>
      </c>
      <c r="M1471" s="225" t="s">
        <v>3634</v>
      </c>
      <c r="N1471" s="226" t="s">
        <v>3</v>
      </c>
      <c r="O1471" s="225" t="s">
        <v>7</v>
      </c>
      <c r="P1471" s="225" t="s">
        <v>3634</v>
      </c>
      <c r="Q1471" s="225" t="s">
        <v>3635</v>
      </c>
      <c r="R1471" s="225">
        <v>0.43</v>
      </c>
      <c r="S1471" s="225">
        <v>3.31</v>
      </c>
      <c r="T1471" s="225">
        <f>R1471+S1471</f>
        <v>3.74</v>
      </c>
      <c r="U1471" s="302" t="s">
        <v>36</v>
      </c>
      <c r="V1471" s="302" t="s">
        <v>5246</v>
      </c>
      <c r="W1471" s="302" t="s">
        <v>5252</v>
      </c>
      <c r="X1471" s="302" t="s">
        <v>5253</v>
      </c>
      <c r="Y1471" s="302" t="s">
        <v>5254</v>
      </c>
      <c r="Z1471" s="302">
        <v>1</v>
      </c>
      <c r="AA1471" s="302" t="s">
        <v>5255</v>
      </c>
      <c r="AB1471" s="302" t="s">
        <v>128</v>
      </c>
      <c r="AC1471" s="302" t="s">
        <v>128</v>
      </c>
      <c r="AD1471" s="302" t="s">
        <v>0</v>
      </c>
      <c r="AE1471" s="302"/>
      <c r="AF1471" s="302"/>
      <c r="AG1471" s="302"/>
      <c r="AH1471" s="222"/>
      <c r="AI1471" s="229"/>
    </row>
    <row r="1472" spans="1:35" s="20" customFormat="1" ht="78.75" customHeight="1">
      <c r="A1472" s="70" t="s">
        <v>3570</v>
      </c>
      <c r="B1472" s="74" t="s">
        <v>5</v>
      </c>
      <c r="C1472" s="74" t="s">
        <v>5</v>
      </c>
      <c r="D1472" s="75">
        <v>42159</v>
      </c>
      <c r="E1472" s="76">
        <v>0.4513888888888889</v>
      </c>
      <c r="F1472" s="75">
        <v>42159</v>
      </c>
      <c r="G1472" s="76">
        <v>0.45208333333333334</v>
      </c>
      <c r="H1472" s="76">
        <v>0</v>
      </c>
      <c r="I1472" s="74">
        <v>43</v>
      </c>
      <c r="J1472" s="74" t="s">
        <v>150</v>
      </c>
      <c r="K1472" s="74" t="s">
        <v>14</v>
      </c>
      <c r="L1472" s="74" t="s">
        <v>29</v>
      </c>
      <c r="M1472" s="225" t="s">
        <v>5628</v>
      </c>
      <c r="N1472" s="226">
        <v>35</v>
      </c>
      <c r="O1472" s="225" t="s">
        <v>7</v>
      </c>
      <c r="P1472" s="225" t="s">
        <v>5629</v>
      </c>
      <c r="Q1472" s="225" t="s">
        <v>5630</v>
      </c>
      <c r="R1472" s="225"/>
      <c r="S1472" s="225">
        <v>35</v>
      </c>
      <c r="T1472" s="225">
        <v>35</v>
      </c>
      <c r="U1472" s="302" t="s">
        <v>28</v>
      </c>
      <c r="V1472" s="302">
        <v>1980</v>
      </c>
      <c r="W1472" s="302" t="s">
        <v>606</v>
      </c>
      <c r="X1472" s="302" t="s">
        <v>411</v>
      </c>
      <c r="Y1472" s="302" t="s">
        <v>5631</v>
      </c>
      <c r="Z1472" s="302">
        <v>0.8</v>
      </c>
      <c r="AA1472" s="302" t="s">
        <v>5632</v>
      </c>
      <c r="AB1472" s="302">
        <v>1</v>
      </c>
      <c r="AC1472" s="302" t="s">
        <v>5570</v>
      </c>
      <c r="AD1472" s="302" t="s">
        <v>59</v>
      </c>
      <c r="AE1472" s="302"/>
      <c r="AF1472" s="302"/>
      <c r="AG1472" s="302"/>
      <c r="AH1472" s="222"/>
      <c r="AI1472" s="229"/>
    </row>
    <row r="1473" spans="1:35" s="20" customFormat="1" ht="110.25" customHeight="1">
      <c r="A1473" s="70" t="s">
        <v>3570</v>
      </c>
      <c r="B1473" s="74" t="s">
        <v>5</v>
      </c>
      <c r="C1473" s="74" t="s">
        <v>5633</v>
      </c>
      <c r="D1473" s="75">
        <v>42159</v>
      </c>
      <c r="E1473" s="76">
        <v>0.64097222222222217</v>
      </c>
      <c r="F1473" s="75">
        <v>42159</v>
      </c>
      <c r="G1473" s="76">
        <v>0.64097222222222217</v>
      </c>
      <c r="H1473" s="76">
        <f>G1473-E1473</f>
        <v>0</v>
      </c>
      <c r="I1473" s="74">
        <v>5</v>
      </c>
      <c r="J1473" s="74"/>
      <c r="K1473" s="74"/>
      <c r="L1473" s="74" t="s">
        <v>16</v>
      </c>
      <c r="M1473" s="225" t="s">
        <v>5634</v>
      </c>
      <c r="N1473" s="226" t="s">
        <v>3</v>
      </c>
      <c r="O1473" s="225" t="s">
        <v>7</v>
      </c>
      <c r="P1473" s="225" t="s">
        <v>3627</v>
      </c>
      <c r="Q1473" s="225" t="s">
        <v>5635</v>
      </c>
      <c r="R1473" s="225"/>
      <c r="S1473" s="225">
        <v>5</v>
      </c>
      <c r="T1473" s="225">
        <v>5</v>
      </c>
      <c r="U1473" s="302" t="s">
        <v>28</v>
      </c>
      <c r="V1473" s="302">
        <v>1981</v>
      </c>
      <c r="W1473" s="302"/>
      <c r="X1473" s="302"/>
      <c r="Y1473" s="302" t="s">
        <v>5636</v>
      </c>
      <c r="Z1473" s="302"/>
      <c r="AA1473" s="302"/>
      <c r="AB1473" s="302"/>
      <c r="AC1473" s="302"/>
      <c r="AD1473" s="302" t="s">
        <v>37</v>
      </c>
      <c r="AE1473" s="302"/>
      <c r="AF1473" s="302"/>
      <c r="AG1473" s="302"/>
      <c r="AH1473" s="222"/>
      <c r="AI1473" s="229"/>
    </row>
    <row r="1474" spans="1:35" s="20" customFormat="1" ht="47.25" customHeight="1">
      <c r="A1474" s="74" t="s">
        <v>3570</v>
      </c>
      <c r="B1474" s="74" t="s">
        <v>132</v>
      </c>
      <c r="C1474" s="74" t="s">
        <v>26</v>
      </c>
      <c r="D1474" s="75">
        <v>42162</v>
      </c>
      <c r="E1474" s="76">
        <v>0.65277777777777779</v>
      </c>
      <c r="F1474" s="75">
        <v>42162</v>
      </c>
      <c r="G1474" s="76">
        <v>0.78541666666666676</v>
      </c>
      <c r="H1474" s="76">
        <v>0.13749999999999998</v>
      </c>
      <c r="I1474" s="77">
        <v>10</v>
      </c>
      <c r="J1474" s="79" t="s">
        <v>672</v>
      </c>
      <c r="K1474" s="77" t="s">
        <v>14</v>
      </c>
      <c r="L1474" s="80" t="s">
        <v>9</v>
      </c>
      <c r="M1474" s="228" t="s">
        <v>3815</v>
      </c>
      <c r="N1474" s="226" t="s">
        <v>3</v>
      </c>
      <c r="O1474" s="224" t="s">
        <v>7</v>
      </c>
      <c r="P1474" s="228" t="s">
        <v>3816</v>
      </c>
      <c r="Q1474" s="227" t="s">
        <v>6871</v>
      </c>
      <c r="R1474" s="223">
        <v>12.46</v>
      </c>
      <c r="S1474" s="223"/>
      <c r="T1474" s="223">
        <v>12.46</v>
      </c>
      <c r="U1474" s="279" t="s">
        <v>28</v>
      </c>
      <c r="V1474" s="279">
        <v>2014</v>
      </c>
      <c r="W1474" s="279" t="s">
        <v>7</v>
      </c>
      <c r="X1474" s="279"/>
      <c r="Y1474" s="296">
        <v>41865</v>
      </c>
      <c r="Z1474" s="279">
        <v>100</v>
      </c>
      <c r="AA1474" s="279">
        <v>2015</v>
      </c>
      <c r="AB1474" s="279">
        <v>0</v>
      </c>
      <c r="AC1474" s="309">
        <v>41821</v>
      </c>
      <c r="AD1474" s="279" t="s">
        <v>42</v>
      </c>
      <c r="AE1474" s="279"/>
      <c r="AF1474" s="279"/>
      <c r="AG1474" s="303"/>
      <c r="AH1474" s="222"/>
      <c r="AI1474" s="229"/>
    </row>
    <row r="1475" spans="1:35" s="20" customFormat="1" ht="362.25" customHeight="1">
      <c r="A1475" s="74" t="s">
        <v>3570</v>
      </c>
      <c r="B1475" s="77" t="s">
        <v>85</v>
      </c>
      <c r="C1475" s="77" t="s">
        <v>3662</v>
      </c>
      <c r="D1475" s="75">
        <v>42160</v>
      </c>
      <c r="E1475" s="76">
        <v>0.24305555555555555</v>
      </c>
      <c r="F1475" s="75">
        <v>42160</v>
      </c>
      <c r="G1475" s="76">
        <v>0.28333333333333333</v>
      </c>
      <c r="H1475" s="76">
        <f>G1475-E1475</f>
        <v>4.0277777777777773E-2</v>
      </c>
      <c r="I1475" s="77">
        <v>3</v>
      </c>
      <c r="J1475" s="79" t="s">
        <v>243</v>
      </c>
      <c r="K1475" s="77"/>
      <c r="L1475" s="77" t="s">
        <v>16</v>
      </c>
      <c r="M1475" s="228" t="s">
        <v>3663</v>
      </c>
      <c r="N1475" s="226" t="s">
        <v>3</v>
      </c>
      <c r="O1475" s="226" t="s">
        <v>48</v>
      </c>
      <c r="P1475" s="228" t="s">
        <v>3664</v>
      </c>
      <c r="Q1475" s="227" t="s">
        <v>3665</v>
      </c>
      <c r="R1475" s="223">
        <v>4.9589999999999996</v>
      </c>
      <c r="S1475" s="223"/>
      <c r="T1475" s="223">
        <f>R1475+S1475</f>
        <v>4.9589999999999996</v>
      </c>
      <c r="U1475" s="312" t="s">
        <v>28</v>
      </c>
      <c r="V1475" s="312" t="s">
        <v>128</v>
      </c>
      <c r="W1475" s="312" t="s">
        <v>128</v>
      </c>
      <c r="X1475" s="312" t="s">
        <v>128</v>
      </c>
      <c r="Y1475" s="312" t="s">
        <v>128</v>
      </c>
      <c r="Z1475" s="312" t="s">
        <v>128</v>
      </c>
      <c r="AA1475" s="312" t="s">
        <v>128</v>
      </c>
      <c r="AB1475" s="312" t="s">
        <v>128</v>
      </c>
      <c r="AC1475" s="312" t="s">
        <v>128</v>
      </c>
      <c r="AD1475" s="312" t="s">
        <v>37</v>
      </c>
      <c r="AE1475" s="313" t="s">
        <v>586</v>
      </c>
      <c r="AF1475" s="313" t="s">
        <v>586</v>
      </c>
      <c r="AG1475" s="544"/>
      <c r="AH1475" s="222"/>
      <c r="AI1475" s="229"/>
    </row>
    <row r="1476" spans="1:35" s="20" customFormat="1" ht="126" customHeight="1">
      <c r="A1476" s="70" t="s">
        <v>3570</v>
      </c>
      <c r="B1476" s="113" t="s">
        <v>85</v>
      </c>
      <c r="C1476" s="113" t="s">
        <v>85</v>
      </c>
      <c r="D1476" s="153">
        <v>42160</v>
      </c>
      <c r="E1476" s="154">
        <v>0.9555555555555556</v>
      </c>
      <c r="F1476" s="153">
        <v>42161</v>
      </c>
      <c r="G1476" s="154">
        <v>0.11597222222222221</v>
      </c>
      <c r="H1476" s="154">
        <v>0.16041666666666668</v>
      </c>
      <c r="I1476" s="113">
        <v>0</v>
      </c>
      <c r="J1476" s="152" t="s">
        <v>5138</v>
      </c>
      <c r="K1476" s="113"/>
      <c r="L1476" s="213" t="s">
        <v>4</v>
      </c>
      <c r="M1476" s="419" t="s">
        <v>5139</v>
      </c>
      <c r="N1476" s="419" t="s">
        <v>3</v>
      </c>
      <c r="O1476" s="419" t="s">
        <v>48</v>
      </c>
      <c r="P1476" s="419" t="s">
        <v>5140</v>
      </c>
      <c r="Q1476" s="419" t="s">
        <v>5141</v>
      </c>
      <c r="R1476" s="419"/>
      <c r="S1476" s="419"/>
      <c r="T1476" s="419"/>
      <c r="U1476" s="312" t="s">
        <v>47</v>
      </c>
      <c r="V1476" s="312">
        <v>2011</v>
      </c>
      <c r="W1476" s="312" t="s">
        <v>5142</v>
      </c>
      <c r="X1476" s="312" t="s">
        <v>5143</v>
      </c>
      <c r="Y1476" s="312" t="s">
        <v>5144</v>
      </c>
      <c r="Z1476" s="312">
        <v>100</v>
      </c>
      <c r="AA1476" s="312" t="s">
        <v>5145</v>
      </c>
      <c r="AB1476" s="312">
        <v>0</v>
      </c>
      <c r="AC1476" s="518" t="s">
        <v>5144</v>
      </c>
      <c r="AD1476" s="312" t="s">
        <v>56</v>
      </c>
      <c r="AE1476" s="313" t="s">
        <v>586</v>
      </c>
      <c r="AF1476" s="313" t="s">
        <v>586</v>
      </c>
      <c r="AG1476" s="544"/>
      <c r="AH1476" s="222"/>
      <c r="AI1476" s="229"/>
    </row>
    <row r="1477" spans="1:35" s="20" customFormat="1" ht="63" customHeight="1">
      <c r="A1477" s="74" t="s">
        <v>3570</v>
      </c>
      <c r="B1477" s="92" t="s">
        <v>21</v>
      </c>
      <c r="C1477" s="92" t="s">
        <v>21</v>
      </c>
      <c r="D1477" s="88">
        <v>42160</v>
      </c>
      <c r="E1477" s="89">
        <v>8.3333333333333329E-2</v>
      </c>
      <c r="F1477" s="88">
        <v>42160</v>
      </c>
      <c r="G1477" s="89">
        <v>0.27083333333333331</v>
      </c>
      <c r="H1477" s="89">
        <v>0.1875</v>
      </c>
      <c r="I1477" s="68">
        <v>1</v>
      </c>
      <c r="J1477" s="68"/>
      <c r="K1477" s="92"/>
      <c r="L1477" s="92" t="s">
        <v>11</v>
      </c>
      <c r="M1477" s="230" t="s">
        <v>4107</v>
      </c>
      <c r="N1477" s="221">
        <v>0.4</v>
      </c>
      <c r="O1477" s="221" t="s">
        <v>2</v>
      </c>
      <c r="P1477" s="230" t="s">
        <v>4107</v>
      </c>
      <c r="Q1477" s="221" t="s">
        <v>3571</v>
      </c>
      <c r="R1477" s="221">
        <v>0.35599999999999998</v>
      </c>
      <c r="S1477" s="221">
        <v>0.17599999999999999</v>
      </c>
      <c r="T1477" s="221">
        <v>0.53200000000000003</v>
      </c>
      <c r="U1477" s="293" t="s">
        <v>1</v>
      </c>
      <c r="V1477" s="273" t="s">
        <v>128</v>
      </c>
      <c r="W1477" s="293" t="s">
        <v>128</v>
      </c>
      <c r="X1477" s="293" t="s">
        <v>128</v>
      </c>
      <c r="Y1477" s="269">
        <v>2015</v>
      </c>
      <c r="Z1477" s="318" t="s">
        <v>128</v>
      </c>
      <c r="AA1477" s="269">
        <v>2016</v>
      </c>
      <c r="AB1477" s="293" t="s">
        <v>128</v>
      </c>
      <c r="AC1477" s="269">
        <v>2015</v>
      </c>
      <c r="AD1477" s="293" t="s">
        <v>17</v>
      </c>
      <c r="AE1477" s="293" t="s">
        <v>52</v>
      </c>
      <c r="AF1477" s="293"/>
      <c r="AG1477" s="318"/>
      <c r="AH1477" s="222"/>
      <c r="AI1477" s="229"/>
    </row>
    <row r="1478" spans="1:35" s="20" customFormat="1" ht="141.75" customHeight="1">
      <c r="A1478" s="69" t="s">
        <v>3570</v>
      </c>
      <c r="B1478" s="74" t="s">
        <v>1412</v>
      </c>
      <c r="C1478" s="74" t="s">
        <v>1423</v>
      </c>
      <c r="D1478" s="75">
        <v>42162</v>
      </c>
      <c r="E1478" s="76">
        <v>9.0277777777777776E-2</v>
      </c>
      <c r="F1478" s="75">
        <v>42162</v>
      </c>
      <c r="G1478" s="76">
        <v>9.0277777777777776E-2</v>
      </c>
      <c r="H1478" s="76">
        <v>0</v>
      </c>
      <c r="I1478" s="77">
        <v>10</v>
      </c>
      <c r="J1478" s="79" t="s">
        <v>1421</v>
      </c>
      <c r="K1478" s="77"/>
      <c r="L1478" s="80" t="s">
        <v>9</v>
      </c>
      <c r="M1478" s="228" t="s">
        <v>3824</v>
      </c>
      <c r="N1478" s="226" t="s">
        <v>3</v>
      </c>
      <c r="O1478" s="224" t="s">
        <v>7</v>
      </c>
      <c r="P1478" s="228" t="s">
        <v>3824</v>
      </c>
      <c r="Q1478" s="227" t="s">
        <v>3731</v>
      </c>
      <c r="R1478" s="223">
        <v>1</v>
      </c>
      <c r="S1478" s="223"/>
      <c r="T1478" s="223">
        <v>1</v>
      </c>
      <c r="U1478" s="286"/>
      <c r="V1478" s="286"/>
      <c r="W1478" s="286"/>
      <c r="X1478" s="286"/>
      <c r="Y1478" s="286"/>
      <c r="Z1478" s="286"/>
      <c r="AA1478" s="286"/>
      <c r="AB1478" s="286"/>
      <c r="AC1478" s="286"/>
      <c r="AD1478" s="279" t="s">
        <v>42</v>
      </c>
      <c r="AE1478" s="286"/>
      <c r="AF1478" s="286"/>
      <c r="AG1478" s="286"/>
      <c r="AH1478" s="222"/>
      <c r="AI1478" s="229"/>
    </row>
    <row r="1479" spans="1:35" s="20" customFormat="1" ht="141.75" customHeight="1">
      <c r="A1479" s="70" t="s">
        <v>3570</v>
      </c>
      <c r="B1479" s="74" t="s">
        <v>19</v>
      </c>
      <c r="C1479" s="74" t="s">
        <v>19</v>
      </c>
      <c r="D1479" s="75">
        <v>42162</v>
      </c>
      <c r="E1479" s="76">
        <v>0.6777777777777777</v>
      </c>
      <c r="F1479" s="75">
        <v>42162</v>
      </c>
      <c r="G1479" s="76">
        <v>0.73749999999999993</v>
      </c>
      <c r="H1479" s="76">
        <v>5.9722222222222232E-2</v>
      </c>
      <c r="I1479" s="74">
        <v>8</v>
      </c>
      <c r="J1479" s="74" t="s">
        <v>150</v>
      </c>
      <c r="K1479" s="74" t="s">
        <v>51</v>
      </c>
      <c r="L1479" s="74" t="s">
        <v>9</v>
      </c>
      <c r="M1479" s="225" t="s">
        <v>3686</v>
      </c>
      <c r="N1479" s="226" t="s">
        <v>3</v>
      </c>
      <c r="O1479" s="225" t="s">
        <v>7</v>
      </c>
      <c r="P1479" s="225" t="s">
        <v>3253</v>
      </c>
      <c r="Q1479" s="225" t="s">
        <v>5420</v>
      </c>
      <c r="R1479" s="225">
        <v>10</v>
      </c>
      <c r="S1479" s="225"/>
      <c r="T1479" s="225">
        <v>10</v>
      </c>
      <c r="U1479" s="302" t="s">
        <v>33</v>
      </c>
      <c r="V1479" s="302">
        <v>2014</v>
      </c>
      <c r="W1479" s="302" t="s">
        <v>5406</v>
      </c>
      <c r="X1479" s="302" t="s">
        <v>5407</v>
      </c>
      <c r="Y1479" s="302">
        <v>0</v>
      </c>
      <c r="Z1479" s="302">
        <v>100</v>
      </c>
      <c r="AA1479" s="302">
        <v>42278</v>
      </c>
      <c r="AB1479" s="302">
        <v>0</v>
      </c>
      <c r="AC1479" s="302">
        <v>0</v>
      </c>
      <c r="AD1479" s="302" t="s">
        <v>42</v>
      </c>
      <c r="AE1479" s="302"/>
      <c r="AF1479" s="302"/>
      <c r="AG1479" s="302"/>
      <c r="AH1479" s="222"/>
      <c r="AI1479" s="229"/>
    </row>
    <row r="1480" spans="1:35" s="20" customFormat="1" ht="110.25" customHeight="1">
      <c r="A1480" s="70" t="s">
        <v>3570</v>
      </c>
      <c r="B1480" s="74" t="s">
        <v>19</v>
      </c>
      <c r="C1480" s="74" t="s">
        <v>19</v>
      </c>
      <c r="D1480" s="75">
        <v>42162</v>
      </c>
      <c r="E1480" s="76">
        <v>0.69652777777777775</v>
      </c>
      <c r="F1480" s="75">
        <v>42162</v>
      </c>
      <c r="G1480" s="76">
        <v>0.6972222222222223</v>
      </c>
      <c r="H1480" s="76">
        <v>6.94444444444553E-4</v>
      </c>
      <c r="I1480" s="74">
        <v>9</v>
      </c>
      <c r="J1480" s="74" t="s">
        <v>150</v>
      </c>
      <c r="K1480" s="74" t="s">
        <v>8</v>
      </c>
      <c r="L1480" s="74" t="s">
        <v>9</v>
      </c>
      <c r="M1480" s="225" t="s">
        <v>157</v>
      </c>
      <c r="N1480" s="226" t="s">
        <v>3</v>
      </c>
      <c r="O1480" s="225" t="s">
        <v>7</v>
      </c>
      <c r="P1480" s="225" t="s">
        <v>3814</v>
      </c>
      <c r="Q1480" s="225" t="s">
        <v>5422</v>
      </c>
      <c r="R1480" s="225">
        <v>9</v>
      </c>
      <c r="S1480" s="225">
        <v>2</v>
      </c>
      <c r="T1480" s="225">
        <v>11</v>
      </c>
      <c r="U1480" s="302" t="s">
        <v>28</v>
      </c>
      <c r="V1480" s="302">
        <v>2012</v>
      </c>
      <c r="W1480" s="302" t="s">
        <v>1705</v>
      </c>
      <c r="X1480" s="302">
        <v>0</v>
      </c>
      <c r="Y1480" s="302">
        <v>41982</v>
      </c>
      <c r="Z1480" s="302">
        <v>90</v>
      </c>
      <c r="AA1480" s="302">
        <v>42199</v>
      </c>
      <c r="AB1480" s="302">
        <v>0</v>
      </c>
      <c r="AC1480" s="302">
        <v>41982</v>
      </c>
      <c r="AD1480" s="302" t="s">
        <v>42</v>
      </c>
      <c r="AE1480" s="302"/>
      <c r="AF1480" s="302"/>
      <c r="AG1480" s="302"/>
      <c r="AH1480" s="222"/>
      <c r="AI1480" s="229"/>
    </row>
    <row r="1481" spans="1:35" ht="63" customHeight="1">
      <c r="A1481" s="74" t="s">
        <v>3570</v>
      </c>
      <c r="B1481" s="74" t="s">
        <v>132</v>
      </c>
      <c r="C1481" s="74" t="s">
        <v>3626</v>
      </c>
      <c r="D1481" s="75">
        <v>42160</v>
      </c>
      <c r="E1481" s="76">
        <v>0.69513888888888886</v>
      </c>
      <c r="F1481" s="75">
        <v>42160</v>
      </c>
      <c r="G1481" s="76">
        <v>0.69513888888888886</v>
      </c>
      <c r="H1481" s="76">
        <v>0</v>
      </c>
      <c r="I1481" s="77">
        <v>162</v>
      </c>
      <c r="J1481" s="79"/>
      <c r="K1481" s="77"/>
      <c r="L1481" s="80" t="s">
        <v>16</v>
      </c>
      <c r="M1481" s="228" t="s">
        <v>3645</v>
      </c>
      <c r="N1481" s="226">
        <v>110</v>
      </c>
      <c r="O1481" s="224" t="s">
        <v>7</v>
      </c>
      <c r="P1481" s="228" t="s">
        <v>3647</v>
      </c>
      <c r="Q1481" s="227" t="s">
        <v>6867</v>
      </c>
      <c r="R1481" s="223">
        <v>1.39</v>
      </c>
      <c r="S1481" s="223"/>
      <c r="T1481" s="223">
        <v>1.39</v>
      </c>
      <c r="U1481" s="279" t="s">
        <v>28</v>
      </c>
      <c r="V1481" s="279"/>
      <c r="W1481" s="279" t="s">
        <v>7</v>
      </c>
      <c r="X1481" s="279"/>
      <c r="Y1481" s="279"/>
      <c r="Z1481" s="528">
        <v>0</v>
      </c>
      <c r="AA1481" s="279"/>
      <c r="AB1481" s="279"/>
      <c r="AC1481" s="279"/>
      <c r="AD1481" s="279" t="s">
        <v>37</v>
      </c>
      <c r="AE1481" s="279"/>
      <c r="AF1481" s="279"/>
      <c r="AG1481" s="290"/>
      <c r="AH1481" s="222"/>
      <c r="AI1481" s="229"/>
    </row>
    <row r="1482" spans="1:35" ht="126" customHeight="1">
      <c r="A1482" s="70" t="s">
        <v>3570</v>
      </c>
      <c r="B1482" s="74" t="s">
        <v>19</v>
      </c>
      <c r="C1482" s="74" t="s">
        <v>19</v>
      </c>
      <c r="D1482" s="75">
        <v>42162</v>
      </c>
      <c r="E1482" s="76">
        <v>0.70138888888888884</v>
      </c>
      <c r="F1482" s="75">
        <v>42162</v>
      </c>
      <c r="G1482" s="76">
        <v>0.70972222222222225</v>
      </c>
      <c r="H1482" s="76">
        <v>8.3333333333334147E-3</v>
      </c>
      <c r="I1482" s="74">
        <v>30</v>
      </c>
      <c r="J1482" s="74" t="s">
        <v>180</v>
      </c>
      <c r="K1482" s="74" t="s">
        <v>51</v>
      </c>
      <c r="L1482" s="74" t="s">
        <v>9</v>
      </c>
      <c r="M1482" s="225" t="s">
        <v>3813</v>
      </c>
      <c r="N1482" s="226">
        <v>35</v>
      </c>
      <c r="O1482" s="225" t="s">
        <v>7</v>
      </c>
      <c r="P1482" s="225" t="s">
        <v>5379</v>
      </c>
      <c r="Q1482" s="225" t="s">
        <v>5421</v>
      </c>
      <c r="R1482" s="225">
        <v>10</v>
      </c>
      <c r="S1482" s="225">
        <v>5</v>
      </c>
      <c r="T1482" s="225">
        <v>15</v>
      </c>
      <c r="U1482" s="302" t="s">
        <v>28</v>
      </c>
      <c r="V1482" s="302">
        <v>2005</v>
      </c>
      <c r="W1482" s="302" t="s">
        <v>1364</v>
      </c>
      <c r="X1482" s="302">
        <v>0</v>
      </c>
      <c r="Y1482" s="302">
        <v>42074</v>
      </c>
      <c r="Z1482" s="302">
        <v>100</v>
      </c>
      <c r="AA1482" s="302">
        <v>42227</v>
      </c>
      <c r="AB1482" s="302">
        <v>0</v>
      </c>
      <c r="AC1482" s="302">
        <v>42074</v>
      </c>
      <c r="AD1482" s="302" t="s">
        <v>42</v>
      </c>
      <c r="AE1482" s="302"/>
      <c r="AF1482" s="302"/>
      <c r="AG1482" s="302"/>
      <c r="AH1482" s="222"/>
      <c r="AI1482" s="229"/>
    </row>
    <row r="1483" spans="1:35" ht="63" customHeight="1">
      <c r="A1483" s="70" t="s">
        <v>3570</v>
      </c>
      <c r="B1483" s="74" t="s">
        <v>81</v>
      </c>
      <c r="C1483" s="74" t="s">
        <v>81</v>
      </c>
      <c r="D1483" s="75">
        <v>42162</v>
      </c>
      <c r="E1483" s="76">
        <v>0.75138888888888899</v>
      </c>
      <c r="F1483" s="75">
        <v>42162</v>
      </c>
      <c r="G1483" s="76">
        <v>0.75138888888888899</v>
      </c>
      <c r="H1483" s="76">
        <v>0</v>
      </c>
      <c r="I1483" s="74">
        <v>23</v>
      </c>
      <c r="J1483" s="74" t="s">
        <v>143</v>
      </c>
      <c r="K1483" s="74" t="s">
        <v>8</v>
      </c>
      <c r="L1483" s="74" t="s">
        <v>9</v>
      </c>
      <c r="M1483" s="225" t="s">
        <v>3826</v>
      </c>
      <c r="N1483" s="226" t="s">
        <v>3</v>
      </c>
      <c r="O1483" s="225" t="s">
        <v>7</v>
      </c>
      <c r="P1483" s="225" t="s">
        <v>3826</v>
      </c>
      <c r="Q1483" s="225" t="s">
        <v>7170</v>
      </c>
      <c r="R1483" s="225"/>
      <c r="S1483" s="225">
        <v>3.5</v>
      </c>
      <c r="T1483" s="225">
        <v>3.5</v>
      </c>
      <c r="U1483" s="302" t="s">
        <v>6</v>
      </c>
      <c r="V1483" s="302" t="s">
        <v>7296</v>
      </c>
      <c r="W1483" s="302" t="s">
        <v>591</v>
      </c>
      <c r="X1483" s="302"/>
      <c r="Y1483" s="302" t="s">
        <v>7297</v>
      </c>
      <c r="Z1483" s="302">
        <v>1</v>
      </c>
      <c r="AA1483" s="302" t="s">
        <v>7298</v>
      </c>
      <c r="AB1483" s="302">
        <v>0</v>
      </c>
      <c r="AC1483" s="302">
        <v>42170</v>
      </c>
      <c r="AD1483" s="302" t="s">
        <v>42</v>
      </c>
      <c r="AE1483" s="302"/>
      <c r="AF1483" s="302"/>
      <c r="AG1483" s="302" t="s">
        <v>901</v>
      </c>
      <c r="AH1483" s="222"/>
      <c r="AI1483" s="229"/>
    </row>
    <row r="1484" spans="1:35" ht="78.75" customHeight="1">
      <c r="A1484" s="69" t="s">
        <v>3570</v>
      </c>
      <c r="B1484" s="74" t="s">
        <v>1412</v>
      </c>
      <c r="C1484" s="74" t="s">
        <v>1423</v>
      </c>
      <c r="D1484" s="75">
        <v>42160</v>
      </c>
      <c r="E1484" s="76">
        <v>0.66180555555555554</v>
      </c>
      <c r="F1484" s="75">
        <v>42160</v>
      </c>
      <c r="G1484" s="76">
        <v>0.66180555555555554</v>
      </c>
      <c r="H1484" s="76">
        <v>0</v>
      </c>
      <c r="I1484" s="77">
        <v>7</v>
      </c>
      <c r="J1484" s="79" t="s">
        <v>3697</v>
      </c>
      <c r="K1484" s="77"/>
      <c r="L1484" s="80" t="s">
        <v>29</v>
      </c>
      <c r="M1484" s="228" t="s">
        <v>3698</v>
      </c>
      <c r="N1484" s="226" t="s">
        <v>3</v>
      </c>
      <c r="O1484" s="224" t="s">
        <v>7</v>
      </c>
      <c r="P1484" s="228" t="s">
        <v>3699</v>
      </c>
      <c r="Q1484" s="227" t="s">
        <v>3700</v>
      </c>
      <c r="R1484" s="223">
        <v>4</v>
      </c>
      <c r="S1484" s="223"/>
      <c r="T1484" s="223">
        <v>4</v>
      </c>
      <c r="U1484" s="286"/>
      <c r="V1484" s="286"/>
      <c r="W1484" s="286"/>
      <c r="X1484" s="286"/>
      <c r="Y1484" s="286"/>
      <c r="Z1484" s="286"/>
      <c r="AA1484" s="286"/>
      <c r="AB1484" s="286"/>
      <c r="AC1484" s="286"/>
      <c r="AD1484" s="279" t="s">
        <v>27</v>
      </c>
      <c r="AE1484" s="286"/>
      <c r="AF1484" s="286"/>
      <c r="AG1484" s="286"/>
      <c r="AH1484" s="222"/>
      <c r="AI1484" s="229"/>
    </row>
    <row r="1485" spans="1:35" ht="63" customHeight="1">
      <c r="A1485" s="70" t="s">
        <v>3570</v>
      </c>
      <c r="B1485" s="74" t="s">
        <v>81</v>
      </c>
      <c r="C1485" s="74" t="s">
        <v>81</v>
      </c>
      <c r="D1485" s="75">
        <v>42162</v>
      </c>
      <c r="E1485" s="76">
        <v>0.76458333333333339</v>
      </c>
      <c r="F1485" s="75">
        <v>42162</v>
      </c>
      <c r="G1485" s="76">
        <v>0.76458333333333339</v>
      </c>
      <c r="H1485" s="76">
        <v>0</v>
      </c>
      <c r="I1485" s="74">
        <v>32</v>
      </c>
      <c r="J1485" s="74" t="s">
        <v>143</v>
      </c>
      <c r="K1485" s="74" t="s">
        <v>8</v>
      </c>
      <c r="L1485" s="74" t="s">
        <v>9</v>
      </c>
      <c r="M1485" s="225" t="s">
        <v>3828</v>
      </c>
      <c r="N1485" s="226" t="s">
        <v>3</v>
      </c>
      <c r="O1485" s="225" t="s">
        <v>7</v>
      </c>
      <c r="P1485" s="225" t="s">
        <v>3828</v>
      </c>
      <c r="Q1485" s="225" t="s">
        <v>7171</v>
      </c>
      <c r="R1485" s="225"/>
      <c r="S1485" s="225">
        <v>7</v>
      </c>
      <c r="T1485" s="225">
        <v>7</v>
      </c>
      <c r="U1485" s="302" t="s">
        <v>28</v>
      </c>
      <c r="V1485" s="302">
        <v>1996</v>
      </c>
      <c r="W1485" s="302" t="s">
        <v>587</v>
      </c>
      <c r="X1485" s="302"/>
      <c r="Y1485" s="302">
        <v>42056</v>
      </c>
      <c r="Z1485" s="302">
        <v>1</v>
      </c>
      <c r="AA1485" s="302">
        <v>42359</v>
      </c>
      <c r="AB1485" s="302">
        <v>0</v>
      </c>
      <c r="AC1485" s="302">
        <v>42163</v>
      </c>
      <c r="AD1485" s="302" t="s">
        <v>42</v>
      </c>
      <c r="AE1485" s="302"/>
      <c r="AF1485" s="302"/>
      <c r="AG1485" s="302" t="s">
        <v>901</v>
      </c>
      <c r="AH1485" s="222"/>
      <c r="AI1485" s="229"/>
    </row>
    <row r="1486" spans="1:35" ht="78.75" customHeight="1">
      <c r="A1486" s="70" t="s">
        <v>3570</v>
      </c>
      <c r="B1486" s="74" t="s">
        <v>10</v>
      </c>
      <c r="C1486" s="74" t="s">
        <v>10</v>
      </c>
      <c r="D1486" s="75">
        <v>42162</v>
      </c>
      <c r="E1486" s="76">
        <v>7.5694444444444439E-2</v>
      </c>
      <c r="F1486" s="75">
        <v>42162</v>
      </c>
      <c r="G1486" s="76">
        <v>0.42986111111111108</v>
      </c>
      <c r="H1486" s="76">
        <v>0.35069444444444442</v>
      </c>
      <c r="I1486" s="74">
        <v>0</v>
      </c>
      <c r="J1486" s="74"/>
      <c r="K1486" s="74"/>
      <c r="L1486" s="74" t="s">
        <v>9</v>
      </c>
      <c r="M1486" s="225" t="s">
        <v>3913</v>
      </c>
      <c r="N1486" s="226">
        <v>35</v>
      </c>
      <c r="O1486" s="225" t="s">
        <v>7</v>
      </c>
      <c r="P1486" s="225" t="s">
        <v>3914</v>
      </c>
      <c r="Q1486" s="225" t="s">
        <v>3915</v>
      </c>
      <c r="R1486" s="225">
        <v>96.6</v>
      </c>
      <c r="S1486" s="225">
        <v>28.3</v>
      </c>
      <c r="T1486" s="225">
        <v>124.9</v>
      </c>
      <c r="U1486" s="302" t="s">
        <v>28</v>
      </c>
      <c r="V1486" s="302">
        <v>1978</v>
      </c>
      <c r="W1486" s="302" t="s">
        <v>2193</v>
      </c>
      <c r="X1486" s="302" t="s">
        <v>1383</v>
      </c>
      <c r="Y1486" s="302" t="s">
        <v>6975</v>
      </c>
      <c r="Z1486" s="302">
        <v>1</v>
      </c>
      <c r="AA1486" s="302" t="s">
        <v>6964</v>
      </c>
      <c r="AB1486" s="302">
        <v>1</v>
      </c>
      <c r="AC1486" s="302">
        <v>41674</v>
      </c>
      <c r="AD1486" s="302" t="s">
        <v>42</v>
      </c>
      <c r="AE1486" s="302"/>
      <c r="AF1486" s="302"/>
      <c r="AG1486" s="302" t="s">
        <v>6926</v>
      </c>
      <c r="AH1486" s="222"/>
      <c r="AI1486" s="229"/>
    </row>
    <row r="1487" spans="1:35" ht="94.5" customHeight="1">
      <c r="A1487" s="70" t="s">
        <v>3570</v>
      </c>
      <c r="B1487" s="74" t="s">
        <v>10</v>
      </c>
      <c r="C1487" s="74" t="s">
        <v>10</v>
      </c>
      <c r="D1487" s="75">
        <v>42162</v>
      </c>
      <c r="E1487" s="76">
        <v>0.19444444444444445</v>
      </c>
      <c r="F1487" s="75">
        <v>42162</v>
      </c>
      <c r="G1487" s="76">
        <v>0.28125</v>
      </c>
      <c r="H1487" s="76">
        <v>8.6805555555555566E-2</v>
      </c>
      <c r="I1487" s="74">
        <v>1</v>
      </c>
      <c r="J1487" s="74" t="s">
        <v>180</v>
      </c>
      <c r="K1487" s="74" t="s">
        <v>20</v>
      </c>
      <c r="L1487" s="74" t="s">
        <v>9</v>
      </c>
      <c r="M1487" s="225" t="s">
        <v>3917</v>
      </c>
      <c r="N1487" s="226" t="s">
        <v>3</v>
      </c>
      <c r="O1487" s="225" t="s">
        <v>7</v>
      </c>
      <c r="P1487" s="225" t="s">
        <v>3917</v>
      </c>
      <c r="Q1487" s="225" t="s">
        <v>901</v>
      </c>
      <c r="R1487" s="225">
        <v>0.8</v>
      </c>
      <c r="S1487" s="225">
        <v>0.2</v>
      </c>
      <c r="T1487" s="225">
        <v>1</v>
      </c>
      <c r="U1487" s="302" t="s">
        <v>28</v>
      </c>
      <c r="V1487" s="302">
        <v>1992</v>
      </c>
      <c r="W1487" s="302" t="s">
        <v>2193</v>
      </c>
      <c r="X1487" s="302" t="s">
        <v>1383</v>
      </c>
      <c r="Y1487" s="302" t="s">
        <v>7012</v>
      </c>
      <c r="Z1487" s="302">
        <v>1</v>
      </c>
      <c r="AA1487" s="302">
        <v>2016</v>
      </c>
      <c r="AB1487" s="302">
        <v>1</v>
      </c>
      <c r="AC1487" s="302">
        <v>41825</v>
      </c>
      <c r="AD1487" s="302" t="s">
        <v>42</v>
      </c>
      <c r="AE1487" s="302"/>
      <c r="AF1487" s="302"/>
      <c r="AG1487" s="302" t="s">
        <v>6926</v>
      </c>
      <c r="AH1487" s="222"/>
      <c r="AI1487" s="229"/>
    </row>
    <row r="1488" spans="1:35" ht="94.5" customHeight="1">
      <c r="A1488" s="69" t="s">
        <v>3570</v>
      </c>
      <c r="B1488" s="74" t="s">
        <v>1412</v>
      </c>
      <c r="C1488" s="74" t="s">
        <v>3150</v>
      </c>
      <c r="D1488" s="75">
        <v>42160</v>
      </c>
      <c r="E1488" s="76">
        <v>0.76111111111111107</v>
      </c>
      <c r="F1488" s="75">
        <v>42160</v>
      </c>
      <c r="G1488" s="76">
        <v>0.76388888888888884</v>
      </c>
      <c r="H1488" s="76">
        <v>2.7777777777777779E-3</v>
      </c>
      <c r="I1488" s="77">
        <v>40</v>
      </c>
      <c r="J1488" s="79" t="s">
        <v>180</v>
      </c>
      <c r="K1488" s="77"/>
      <c r="L1488" s="80" t="s">
        <v>16</v>
      </c>
      <c r="M1488" s="228" t="s">
        <v>3649</v>
      </c>
      <c r="N1488" s="226">
        <v>110</v>
      </c>
      <c r="O1488" s="224" t="s">
        <v>7</v>
      </c>
      <c r="P1488" s="228" t="s">
        <v>3650</v>
      </c>
      <c r="Q1488" s="227" t="s">
        <v>3072</v>
      </c>
      <c r="R1488" s="223">
        <v>3</v>
      </c>
      <c r="S1488" s="223">
        <v>14</v>
      </c>
      <c r="T1488" s="223">
        <v>17</v>
      </c>
      <c r="U1488" s="489"/>
      <c r="V1488" s="489"/>
      <c r="W1488" s="489"/>
      <c r="X1488" s="489"/>
      <c r="Y1488" s="489"/>
      <c r="Z1488" s="489"/>
      <c r="AA1488" s="489"/>
      <c r="AB1488" s="489"/>
      <c r="AC1488" s="489"/>
      <c r="AD1488" s="489" t="s">
        <v>37</v>
      </c>
      <c r="AE1488" s="489"/>
      <c r="AF1488" s="489"/>
      <c r="AG1488" s="489"/>
      <c r="AH1488" s="552"/>
      <c r="AI1488" s="554"/>
    </row>
    <row r="1489" spans="1:35" ht="78.75" customHeight="1">
      <c r="A1489" s="69" t="s">
        <v>3570</v>
      </c>
      <c r="B1489" s="74" t="s">
        <v>1412</v>
      </c>
      <c r="C1489" s="74" t="s">
        <v>3655</v>
      </c>
      <c r="D1489" s="75">
        <v>42160</v>
      </c>
      <c r="E1489" s="76">
        <v>0.84652777777777777</v>
      </c>
      <c r="F1489" s="75">
        <v>42160</v>
      </c>
      <c r="G1489" s="76">
        <v>0.84652777777777777</v>
      </c>
      <c r="H1489" s="76">
        <v>0</v>
      </c>
      <c r="I1489" s="77">
        <v>40</v>
      </c>
      <c r="J1489" s="79" t="s">
        <v>3656</v>
      </c>
      <c r="K1489" s="77"/>
      <c r="L1489" s="80" t="s">
        <v>16</v>
      </c>
      <c r="M1489" s="228" t="s">
        <v>3657</v>
      </c>
      <c r="N1489" s="226">
        <v>110</v>
      </c>
      <c r="O1489" s="224" t="s">
        <v>7</v>
      </c>
      <c r="P1489" s="228" t="s">
        <v>3657</v>
      </c>
      <c r="Q1489" s="227" t="s">
        <v>3072</v>
      </c>
      <c r="R1489" s="223">
        <v>12</v>
      </c>
      <c r="S1489" s="223">
        <v>5</v>
      </c>
      <c r="T1489" s="223">
        <v>17</v>
      </c>
      <c r="U1489" s="489"/>
      <c r="V1489" s="489"/>
      <c r="W1489" s="489"/>
      <c r="X1489" s="489"/>
      <c r="Y1489" s="489"/>
      <c r="Z1489" s="489"/>
      <c r="AA1489" s="489"/>
      <c r="AB1489" s="489"/>
      <c r="AC1489" s="489"/>
      <c r="AD1489" s="489" t="s">
        <v>37</v>
      </c>
      <c r="AE1489" s="489"/>
      <c r="AF1489" s="489"/>
      <c r="AG1489" s="489"/>
      <c r="AH1489" s="552"/>
      <c r="AI1489" s="554"/>
    </row>
    <row r="1490" spans="1:35" ht="47.25" customHeight="1">
      <c r="A1490" s="69" t="s">
        <v>3570</v>
      </c>
      <c r="B1490" s="74" t="s">
        <v>1412</v>
      </c>
      <c r="C1490" s="74" t="s">
        <v>3651</v>
      </c>
      <c r="D1490" s="75">
        <v>42160</v>
      </c>
      <c r="E1490" s="76">
        <v>0.84652777777777777</v>
      </c>
      <c r="F1490" s="75">
        <v>42160</v>
      </c>
      <c r="G1490" s="76">
        <v>0.84652777777777777</v>
      </c>
      <c r="H1490" s="76">
        <v>0</v>
      </c>
      <c r="I1490" s="77">
        <v>15</v>
      </c>
      <c r="J1490" s="79" t="s">
        <v>3652</v>
      </c>
      <c r="K1490" s="77"/>
      <c r="L1490" s="80" t="s">
        <v>16</v>
      </c>
      <c r="M1490" s="228" t="s">
        <v>3653</v>
      </c>
      <c r="N1490" s="226">
        <v>110</v>
      </c>
      <c r="O1490" s="224" t="s">
        <v>7</v>
      </c>
      <c r="P1490" s="228" t="s">
        <v>3653</v>
      </c>
      <c r="Q1490" s="227" t="s">
        <v>3654</v>
      </c>
      <c r="R1490" s="223">
        <v>1</v>
      </c>
      <c r="S1490" s="223">
        <v>4</v>
      </c>
      <c r="T1490" s="223">
        <v>5</v>
      </c>
      <c r="U1490" s="489"/>
      <c r="V1490" s="489"/>
      <c r="W1490" s="489"/>
      <c r="X1490" s="489"/>
      <c r="Y1490" s="489"/>
      <c r="Z1490" s="489"/>
      <c r="AA1490" s="489"/>
      <c r="AB1490" s="489"/>
      <c r="AC1490" s="489"/>
      <c r="AD1490" s="489" t="s">
        <v>37</v>
      </c>
      <c r="AE1490" s="489"/>
      <c r="AF1490" s="489"/>
      <c r="AG1490" s="489"/>
      <c r="AH1490" s="552"/>
      <c r="AI1490" s="554"/>
    </row>
    <row r="1491" spans="1:35" ht="126" customHeight="1">
      <c r="A1491" s="70" t="s">
        <v>3570</v>
      </c>
      <c r="B1491" s="74" t="s">
        <v>10</v>
      </c>
      <c r="C1491" s="74" t="s">
        <v>10</v>
      </c>
      <c r="D1491" s="75">
        <v>42162</v>
      </c>
      <c r="E1491" s="76">
        <v>0.20138888888888887</v>
      </c>
      <c r="F1491" s="75">
        <v>42162</v>
      </c>
      <c r="G1491" s="76">
        <v>0.23958333333333334</v>
      </c>
      <c r="H1491" s="76">
        <v>3.8194444444444441E-2</v>
      </c>
      <c r="I1491" s="74">
        <v>4</v>
      </c>
      <c r="J1491" s="74" t="s">
        <v>180</v>
      </c>
      <c r="K1491" s="74" t="s">
        <v>20</v>
      </c>
      <c r="L1491" s="74" t="s">
        <v>9</v>
      </c>
      <c r="M1491" s="225" t="s">
        <v>3911</v>
      </c>
      <c r="N1491" s="226" t="s">
        <v>3</v>
      </c>
      <c r="O1491" s="225" t="s">
        <v>7</v>
      </c>
      <c r="P1491" s="225" t="s">
        <v>3911</v>
      </c>
      <c r="Q1491" s="225" t="s">
        <v>901</v>
      </c>
      <c r="R1491" s="225">
        <v>3.3</v>
      </c>
      <c r="S1491" s="225">
        <v>1.1000000000000001</v>
      </c>
      <c r="T1491" s="225">
        <v>4.4000000000000004</v>
      </c>
      <c r="U1491" s="302" t="s">
        <v>28</v>
      </c>
      <c r="V1491" s="302">
        <v>1986</v>
      </c>
      <c r="W1491" s="302" t="s">
        <v>2193</v>
      </c>
      <c r="X1491" s="302" t="s">
        <v>1383</v>
      </c>
      <c r="Y1491" s="302" t="s">
        <v>6982</v>
      </c>
      <c r="Z1491" s="302">
        <v>0.9</v>
      </c>
      <c r="AA1491" s="302" t="s">
        <v>7019</v>
      </c>
      <c r="AB1491" s="302">
        <v>0</v>
      </c>
      <c r="AC1491" s="302">
        <v>41753</v>
      </c>
      <c r="AD1491" s="302" t="s">
        <v>42</v>
      </c>
      <c r="AE1491" s="302"/>
      <c r="AF1491" s="302"/>
      <c r="AG1491" s="302" t="s">
        <v>6926</v>
      </c>
      <c r="AH1491" s="222"/>
      <c r="AI1491" s="229"/>
    </row>
    <row r="1492" spans="1:35" ht="94.5" customHeight="1">
      <c r="A1492" s="70" t="s">
        <v>3570</v>
      </c>
      <c r="B1492" s="74" t="s">
        <v>10</v>
      </c>
      <c r="C1492" s="74" t="s">
        <v>10</v>
      </c>
      <c r="D1492" s="75">
        <v>42162</v>
      </c>
      <c r="E1492" s="76">
        <v>0.22152777777777777</v>
      </c>
      <c r="F1492" s="75">
        <v>42162</v>
      </c>
      <c r="G1492" s="76">
        <v>0.26041666666666669</v>
      </c>
      <c r="H1492" s="76">
        <v>3.888888888888889E-2</v>
      </c>
      <c r="I1492" s="74">
        <v>6</v>
      </c>
      <c r="J1492" s="74" t="s">
        <v>180</v>
      </c>
      <c r="K1492" s="74" t="s">
        <v>20</v>
      </c>
      <c r="L1492" s="74" t="s">
        <v>9</v>
      </c>
      <c r="M1492" s="225" t="s">
        <v>3919</v>
      </c>
      <c r="N1492" s="226" t="s">
        <v>3</v>
      </c>
      <c r="O1492" s="225" t="s">
        <v>7</v>
      </c>
      <c r="P1492" s="225" t="s">
        <v>3919</v>
      </c>
      <c r="Q1492" s="225" t="s">
        <v>901</v>
      </c>
      <c r="R1492" s="225">
        <v>13.4</v>
      </c>
      <c r="S1492" s="225">
        <v>5.6</v>
      </c>
      <c r="T1492" s="225">
        <v>19</v>
      </c>
      <c r="U1492" s="302" t="s">
        <v>28</v>
      </c>
      <c r="V1492" s="302">
        <v>1992</v>
      </c>
      <c r="W1492" s="302" t="s">
        <v>28</v>
      </c>
      <c r="X1492" s="302" t="s">
        <v>1383</v>
      </c>
      <c r="Y1492" s="302" t="s">
        <v>7023</v>
      </c>
      <c r="Z1492" s="302">
        <v>0.5</v>
      </c>
      <c r="AA1492" s="302" t="s">
        <v>6964</v>
      </c>
      <c r="AB1492" s="302">
        <v>1</v>
      </c>
      <c r="AC1492" s="302">
        <v>41691</v>
      </c>
      <c r="AD1492" s="302" t="s">
        <v>42</v>
      </c>
      <c r="AE1492" s="302"/>
      <c r="AF1492" s="302"/>
      <c r="AG1492" s="302" t="s">
        <v>6926</v>
      </c>
      <c r="AH1492" s="222"/>
      <c r="AI1492" s="229"/>
    </row>
    <row r="1493" spans="1:35" ht="157.5" customHeight="1">
      <c r="A1493" s="70" t="s">
        <v>3570</v>
      </c>
      <c r="B1493" s="74" t="s">
        <v>10</v>
      </c>
      <c r="C1493" s="74" t="s">
        <v>10</v>
      </c>
      <c r="D1493" s="75">
        <v>42162</v>
      </c>
      <c r="E1493" s="76">
        <v>0.27777777777777779</v>
      </c>
      <c r="F1493" s="75">
        <v>42162</v>
      </c>
      <c r="G1493" s="76">
        <v>0.31666666666666665</v>
      </c>
      <c r="H1493" s="76">
        <v>3.888888888888889E-2</v>
      </c>
      <c r="I1493" s="74">
        <v>12</v>
      </c>
      <c r="J1493" s="74" t="s">
        <v>180</v>
      </c>
      <c r="K1493" s="74" t="s">
        <v>20</v>
      </c>
      <c r="L1493" s="74" t="s">
        <v>9</v>
      </c>
      <c r="M1493" s="225" t="s">
        <v>3918</v>
      </c>
      <c r="N1493" s="226" t="s">
        <v>3</v>
      </c>
      <c r="O1493" s="225" t="s">
        <v>7</v>
      </c>
      <c r="P1493" s="225" t="s">
        <v>3918</v>
      </c>
      <c r="Q1493" s="225" t="s">
        <v>901</v>
      </c>
      <c r="R1493" s="225">
        <v>3.4</v>
      </c>
      <c r="S1493" s="225">
        <v>0.8</v>
      </c>
      <c r="T1493" s="225">
        <v>4.2</v>
      </c>
      <c r="U1493" s="302" t="s">
        <v>28</v>
      </c>
      <c r="V1493" s="302">
        <v>1988</v>
      </c>
      <c r="W1493" s="302" t="s">
        <v>2193</v>
      </c>
      <c r="X1493" s="302" t="s">
        <v>1383</v>
      </c>
      <c r="Y1493" s="302" t="s">
        <v>7022</v>
      </c>
      <c r="Z1493" s="302">
        <v>1</v>
      </c>
      <c r="AA1493" s="302" t="s">
        <v>6964</v>
      </c>
      <c r="AB1493" s="302">
        <v>1</v>
      </c>
      <c r="AC1493" s="302">
        <v>41691</v>
      </c>
      <c r="AD1493" s="302" t="s">
        <v>42</v>
      </c>
      <c r="AE1493" s="302"/>
      <c r="AF1493" s="302"/>
      <c r="AG1493" s="302" t="s">
        <v>6926</v>
      </c>
      <c r="AH1493" s="222"/>
      <c r="AI1493" s="229"/>
    </row>
    <row r="1494" spans="1:35" ht="94.5" customHeight="1">
      <c r="A1494" s="70" t="s">
        <v>3570</v>
      </c>
      <c r="B1494" s="74" t="s">
        <v>10</v>
      </c>
      <c r="C1494" s="74" t="s">
        <v>10</v>
      </c>
      <c r="D1494" s="75">
        <v>42162</v>
      </c>
      <c r="E1494" s="76">
        <v>0.27777777777777779</v>
      </c>
      <c r="F1494" s="75">
        <v>42162</v>
      </c>
      <c r="G1494" s="76">
        <v>0.30208333333333331</v>
      </c>
      <c r="H1494" s="76">
        <v>2.4305555555555556E-2</v>
      </c>
      <c r="I1494" s="74">
        <v>3</v>
      </c>
      <c r="J1494" s="74" t="s">
        <v>180</v>
      </c>
      <c r="K1494" s="74" t="s">
        <v>20</v>
      </c>
      <c r="L1494" s="74" t="s">
        <v>9</v>
      </c>
      <c r="M1494" s="225" t="s">
        <v>7020</v>
      </c>
      <c r="N1494" s="226" t="s">
        <v>3</v>
      </c>
      <c r="O1494" s="225" t="s">
        <v>7</v>
      </c>
      <c r="P1494" s="225" t="s">
        <v>7020</v>
      </c>
      <c r="Q1494" s="225" t="s">
        <v>901</v>
      </c>
      <c r="R1494" s="225">
        <v>2.6</v>
      </c>
      <c r="S1494" s="225">
        <v>1</v>
      </c>
      <c r="T1494" s="225">
        <v>3.6</v>
      </c>
      <c r="U1494" s="302" t="s">
        <v>28</v>
      </c>
      <c r="V1494" s="302">
        <v>1987</v>
      </c>
      <c r="W1494" s="302" t="s">
        <v>2193</v>
      </c>
      <c r="X1494" s="302" t="s">
        <v>1383</v>
      </c>
      <c r="Y1494" s="302" t="s">
        <v>7021</v>
      </c>
      <c r="Z1494" s="302">
        <v>1</v>
      </c>
      <c r="AA1494" s="302" t="s">
        <v>6973</v>
      </c>
      <c r="AB1494" s="302">
        <v>1</v>
      </c>
      <c r="AC1494" s="302">
        <v>41691</v>
      </c>
      <c r="AD1494" s="302" t="s">
        <v>42</v>
      </c>
      <c r="AE1494" s="302"/>
      <c r="AF1494" s="302"/>
      <c r="AG1494" s="302" t="s">
        <v>6926</v>
      </c>
      <c r="AH1494" s="222"/>
      <c r="AI1494" s="229"/>
    </row>
    <row r="1495" spans="1:35" ht="47.25" customHeight="1">
      <c r="A1495" s="70" t="s">
        <v>3570</v>
      </c>
      <c r="B1495" s="74" t="s">
        <v>5</v>
      </c>
      <c r="C1495" s="74" t="s">
        <v>5</v>
      </c>
      <c r="D1495" s="75">
        <v>42162</v>
      </c>
      <c r="E1495" s="76">
        <v>8.4027777777777771E-2</v>
      </c>
      <c r="F1495" s="75">
        <v>42162</v>
      </c>
      <c r="G1495" s="76">
        <v>8.4027777777777771E-2</v>
      </c>
      <c r="H1495" s="76">
        <v>0</v>
      </c>
      <c r="I1495" s="74">
        <v>42</v>
      </c>
      <c r="J1495" s="74" t="s">
        <v>390</v>
      </c>
      <c r="K1495" s="74" t="s">
        <v>8</v>
      </c>
      <c r="L1495" s="74" t="s">
        <v>9</v>
      </c>
      <c r="M1495" s="225" t="s">
        <v>5730</v>
      </c>
      <c r="N1495" s="226">
        <v>35</v>
      </c>
      <c r="O1495" s="225" t="s">
        <v>7</v>
      </c>
      <c r="P1495" s="225" t="s">
        <v>5731</v>
      </c>
      <c r="Q1495" s="225" t="s">
        <v>5732</v>
      </c>
      <c r="R1495" s="225"/>
      <c r="S1495" s="225">
        <v>21.1</v>
      </c>
      <c r="T1495" s="225">
        <v>21.1</v>
      </c>
      <c r="U1495" s="302" t="s">
        <v>28</v>
      </c>
      <c r="V1495" s="302">
        <v>1980</v>
      </c>
      <c r="W1495" s="302" t="s">
        <v>606</v>
      </c>
      <c r="X1495" s="302" t="s">
        <v>411</v>
      </c>
      <c r="Y1495" s="302" t="s">
        <v>5733</v>
      </c>
      <c r="Z1495" s="302">
        <v>80</v>
      </c>
      <c r="AA1495" s="302" t="s">
        <v>5734</v>
      </c>
      <c r="AB1495" s="302">
        <v>1</v>
      </c>
      <c r="AC1495" s="302" t="s">
        <v>5570</v>
      </c>
      <c r="AD1495" s="302" t="s">
        <v>42</v>
      </c>
      <c r="AE1495" s="302"/>
      <c r="AF1495" s="302"/>
      <c r="AG1495" s="302"/>
      <c r="AH1495" s="222"/>
      <c r="AI1495" s="229"/>
    </row>
    <row r="1496" spans="1:35" ht="78.75" customHeight="1">
      <c r="A1496" s="70" t="s">
        <v>3570</v>
      </c>
      <c r="B1496" s="74" t="s">
        <v>5</v>
      </c>
      <c r="C1496" s="74" t="s">
        <v>5</v>
      </c>
      <c r="D1496" s="75">
        <v>42162</v>
      </c>
      <c r="E1496" s="76">
        <v>0.18194444444444444</v>
      </c>
      <c r="F1496" s="75">
        <v>42162</v>
      </c>
      <c r="G1496" s="76">
        <v>0.18194444444444444</v>
      </c>
      <c r="H1496" s="76">
        <v>0</v>
      </c>
      <c r="I1496" s="74">
        <v>281</v>
      </c>
      <c r="J1496" s="74" t="s">
        <v>143</v>
      </c>
      <c r="K1496" s="74" t="s">
        <v>8</v>
      </c>
      <c r="L1496" s="74" t="s">
        <v>9</v>
      </c>
      <c r="M1496" s="225" t="s">
        <v>3808</v>
      </c>
      <c r="N1496" s="226">
        <v>35</v>
      </c>
      <c r="O1496" s="225" t="s">
        <v>7</v>
      </c>
      <c r="P1496" s="225" t="s">
        <v>3951</v>
      </c>
      <c r="Q1496" s="225" t="s">
        <v>5735</v>
      </c>
      <c r="R1496" s="225"/>
      <c r="S1496" s="225">
        <v>458.4</v>
      </c>
      <c r="T1496" s="225">
        <f>R1496+S1496</f>
        <v>458.4</v>
      </c>
      <c r="U1496" s="302" t="s">
        <v>28</v>
      </c>
      <c r="V1496" s="302" t="s">
        <v>5736</v>
      </c>
      <c r="W1496" s="302" t="s">
        <v>1378</v>
      </c>
      <c r="X1496" s="302"/>
      <c r="Y1496" s="302" t="s">
        <v>5737</v>
      </c>
      <c r="Z1496" s="302">
        <v>100</v>
      </c>
      <c r="AA1496" s="302" t="s">
        <v>5738</v>
      </c>
      <c r="AB1496" s="302"/>
      <c r="AC1496" s="302"/>
      <c r="AD1496" s="302" t="s">
        <v>42</v>
      </c>
      <c r="AE1496" s="302"/>
      <c r="AF1496" s="302"/>
      <c r="AG1496" s="302"/>
      <c r="AH1496" s="222"/>
      <c r="AI1496" s="229"/>
    </row>
    <row r="1497" spans="1:35" ht="78.75" customHeight="1">
      <c r="A1497" s="70" t="s">
        <v>3570</v>
      </c>
      <c r="B1497" s="74" t="s">
        <v>19</v>
      </c>
      <c r="C1497" s="74" t="s">
        <v>5554</v>
      </c>
      <c r="D1497" s="75">
        <v>42160</v>
      </c>
      <c r="E1497" s="76">
        <v>0.28125</v>
      </c>
      <c r="F1497" s="75">
        <v>42160</v>
      </c>
      <c r="G1497" s="76">
        <v>0.28125</v>
      </c>
      <c r="H1497" s="76">
        <v>0</v>
      </c>
      <c r="I1497" s="74">
        <v>8</v>
      </c>
      <c r="J1497" s="74" t="s">
        <v>3636</v>
      </c>
      <c r="K1497" s="74" t="s">
        <v>8</v>
      </c>
      <c r="L1497" s="74" t="s">
        <v>16</v>
      </c>
      <c r="M1497" s="225" t="s">
        <v>3637</v>
      </c>
      <c r="N1497" s="226">
        <v>110</v>
      </c>
      <c r="O1497" s="225" t="s">
        <v>7</v>
      </c>
      <c r="P1497" s="225" t="s">
        <v>3638</v>
      </c>
      <c r="Q1497" s="225" t="s">
        <v>5390</v>
      </c>
      <c r="R1497" s="225">
        <v>3</v>
      </c>
      <c r="S1497" s="225">
        <v>1</v>
      </c>
      <c r="T1497" s="225">
        <v>4</v>
      </c>
      <c r="U1497" s="302"/>
      <c r="V1497" s="302"/>
      <c r="W1497" s="302"/>
      <c r="X1497" s="302"/>
      <c r="Y1497" s="302"/>
      <c r="Z1497" s="302"/>
      <c r="AA1497" s="302"/>
      <c r="AB1497" s="302"/>
      <c r="AC1497" s="302"/>
      <c r="AD1497" s="302" t="s">
        <v>37</v>
      </c>
      <c r="AE1497" s="302"/>
      <c r="AF1497" s="302"/>
      <c r="AG1497" s="302"/>
      <c r="AH1497" s="222"/>
      <c r="AI1497" s="229"/>
    </row>
    <row r="1498" spans="1:35" ht="110.25" customHeight="1">
      <c r="A1498" s="70" t="s">
        <v>3570</v>
      </c>
      <c r="B1498" s="74" t="s">
        <v>5</v>
      </c>
      <c r="C1498" s="74" t="s">
        <v>5</v>
      </c>
      <c r="D1498" s="75">
        <v>42162</v>
      </c>
      <c r="E1498" s="76">
        <v>0.55902777777777779</v>
      </c>
      <c r="F1498" s="75">
        <v>42162</v>
      </c>
      <c r="G1498" s="76">
        <v>0.55902777777777779</v>
      </c>
      <c r="H1498" s="76">
        <v>0</v>
      </c>
      <c r="I1498" s="74">
        <v>86</v>
      </c>
      <c r="J1498" s="74" t="s">
        <v>143</v>
      </c>
      <c r="K1498" s="74" t="s">
        <v>8</v>
      </c>
      <c r="L1498" s="74" t="s">
        <v>9</v>
      </c>
      <c r="M1498" s="225" t="s">
        <v>3809</v>
      </c>
      <c r="N1498" s="226">
        <v>35</v>
      </c>
      <c r="O1498" s="225" t="s">
        <v>7</v>
      </c>
      <c r="P1498" s="225" t="s">
        <v>3952</v>
      </c>
      <c r="Q1498" s="225" t="s">
        <v>5743</v>
      </c>
      <c r="R1498" s="225"/>
      <c r="S1498" s="225">
        <v>30.2</v>
      </c>
      <c r="T1498" s="225">
        <f>R1498+S1498</f>
        <v>30.2</v>
      </c>
      <c r="U1498" s="302" t="s">
        <v>28</v>
      </c>
      <c r="V1498" s="302">
        <v>1984</v>
      </c>
      <c r="W1498" s="302"/>
      <c r="X1498" s="302"/>
      <c r="Y1498" s="302" t="s">
        <v>5744</v>
      </c>
      <c r="Z1498" s="302">
        <v>1</v>
      </c>
      <c r="AA1498" s="302" t="s">
        <v>5745</v>
      </c>
      <c r="AB1498" s="302"/>
      <c r="AC1498" s="302"/>
      <c r="AD1498" s="302" t="s">
        <v>42</v>
      </c>
      <c r="AE1498" s="302"/>
      <c r="AF1498" s="302"/>
      <c r="AG1498" s="302"/>
      <c r="AH1498" s="222"/>
      <c r="AI1498" s="229"/>
    </row>
    <row r="1499" spans="1:35" ht="31.5" customHeight="1">
      <c r="A1499" s="70" t="s">
        <v>3570</v>
      </c>
      <c r="B1499" s="74" t="s">
        <v>5</v>
      </c>
      <c r="C1499" s="74" t="s">
        <v>5</v>
      </c>
      <c r="D1499" s="75">
        <v>42162</v>
      </c>
      <c r="E1499" s="76">
        <v>0.59305555555555556</v>
      </c>
      <c r="F1499" s="75">
        <v>42162</v>
      </c>
      <c r="G1499" s="76">
        <v>0.59305555555555556</v>
      </c>
      <c r="H1499" s="76">
        <v>0</v>
      </c>
      <c r="I1499" s="74">
        <v>85</v>
      </c>
      <c r="J1499" s="74" t="s">
        <v>143</v>
      </c>
      <c r="K1499" s="74" t="s">
        <v>8</v>
      </c>
      <c r="L1499" s="74" t="s">
        <v>9</v>
      </c>
      <c r="M1499" s="225" t="s">
        <v>3810</v>
      </c>
      <c r="N1499" s="226">
        <v>35</v>
      </c>
      <c r="O1499" s="225" t="s">
        <v>7</v>
      </c>
      <c r="P1499" s="225" t="s">
        <v>3953</v>
      </c>
      <c r="Q1499" s="225" t="s">
        <v>5746</v>
      </c>
      <c r="R1499" s="225"/>
      <c r="S1499" s="225">
        <v>75.400000000000006</v>
      </c>
      <c r="T1499" s="225">
        <f>R1499+S1499</f>
        <v>75.400000000000006</v>
      </c>
      <c r="U1499" s="302" t="s">
        <v>28</v>
      </c>
      <c r="V1499" s="302">
        <v>1987</v>
      </c>
      <c r="W1499" s="302"/>
      <c r="X1499" s="302"/>
      <c r="Y1499" s="302" t="s">
        <v>5666</v>
      </c>
      <c r="Z1499" s="302">
        <v>100</v>
      </c>
      <c r="AA1499" s="302" t="s">
        <v>5667</v>
      </c>
      <c r="AB1499" s="302"/>
      <c r="AC1499" s="302"/>
      <c r="AD1499" s="302" t="s">
        <v>42</v>
      </c>
      <c r="AE1499" s="302"/>
      <c r="AF1499" s="302"/>
      <c r="AG1499" s="302"/>
      <c r="AH1499" s="222"/>
      <c r="AI1499" s="229"/>
    </row>
    <row r="1500" spans="1:35" ht="78.75" customHeight="1">
      <c r="A1500" s="70" t="s">
        <v>3570</v>
      </c>
      <c r="B1500" s="74" t="s">
        <v>5</v>
      </c>
      <c r="C1500" s="74" t="s">
        <v>5</v>
      </c>
      <c r="D1500" s="75">
        <v>42162</v>
      </c>
      <c r="E1500" s="76">
        <v>0.63541666666666663</v>
      </c>
      <c r="F1500" s="75">
        <v>42162</v>
      </c>
      <c r="G1500" s="76">
        <v>0.63541666666666663</v>
      </c>
      <c r="H1500" s="76">
        <v>0</v>
      </c>
      <c r="I1500" s="74">
        <v>120</v>
      </c>
      <c r="J1500" s="74"/>
      <c r="K1500" s="74"/>
      <c r="L1500" s="74" t="s">
        <v>9</v>
      </c>
      <c r="M1500" s="225" t="s">
        <v>5747</v>
      </c>
      <c r="N1500" s="226">
        <v>0.4</v>
      </c>
      <c r="O1500" s="225" t="s">
        <v>2</v>
      </c>
      <c r="P1500" s="225" t="s">
        <v>525</v>
      </c>
      <c r="Q1500" s="225" t="s">
        <v>3954</v>
      </c>
      <c r="R1500" s="225"/>
      <c r="S1500" s="225">
        <v>416.2</v>
      </c>
      <c r="T1500" s="225">
        <v>416.2</v>
      </c>
      <c r="U1500" s="302" t="s">
        <v>28</v>
      </c>
      <c r="V1500" s="302"/>
      <c r="W1500" s="302"/>
      <c r="X1500" s="302"/>
      <c r="Y1500" s="302"/>
      <c r="Z1500" s="302"/>
      <c r="AA1500" s="302"/>
      <c r="AB1500" s="302"/>
      <c r="AC1500" s="302"/>
      <c r="AD1500" s="302" t="s">
        <v>42</v>
      </c>
      <c r="AE1500" s="302"/>
      <c r="AF1500" s="302"/>
      <c r="AG1500" s="302"/>
      <c r="AH1500" s="222"/>
      <c r="AI1500" s="229"/>
    </row>
    <row r="1501" spans="1:35" ht="63" customHeight="1">
      <c r="A1501" s="70" t="s">
        <v>3570</v>
      </c>
      <c r="B1501" s="74" t="s">
        <v>5</v>
      </c>
      <c r="C1501" s="74" t="s">
        <v>5</v>
      </c>
      <c r="D1501" s="75">
        <v>42162</v>
      </c>
      <c r="E1501" s="76">
        <v>0.72222222222222221</v>
      </c>
      <c r="F1501" s="75">
        <v>42162</v>
      </c>
      <c r="G1501" s="76">
        <v>0.72222222222222221</v>
      </c>
      <c r="H1501" s="76">
        <v>0</v>
      </c>
      <c r="I1501" s="74">
        <v>10</v>
      </c>
      <c r="J1501" s="74" t="s">
        <v>1107</v>
      </c>
      <c r="K1501" s="74" t="s">
        <v>8</v>
      </c>
      <c r="L1501" s="74" t="s">
        <v>9</v>
      </c>
      <c r="M1501" s="225" t="s">
        <v>3811</v>
      </c>
      <c r="N1501" s="226">
        <v>220</v>
      </c>
      <c r="O1501" s="225" t="s">
        <v>7</v>
      </c>
      <c r="P1501" s="225" t="s">
        <v>3811</v>
      </c>
      <c r="Q1501" s="225" t="s">
        <v>5748</v>
      </c>
      <c r="R1501" s="225"/>
      <c r="S1501" s="225">
        <v>7.8</v>
      </c>
      <c r="T1501" s="225">
        <v>7.8</v>
      </c>
      <c r="U1501" s="302" t="s">
        <v>28</v>
      </c>
      <c r="V1501" s="302">
        <v>2006</v>
      </c>
      <c r="W1501" s="302" t="s">
        <v>5572</v>
      </c>
      <c r="X1501" s="302" t="s">
        <v>411</v>
      </c>
      <c r="Y1501" s="302" t="s">
        <v>5749</v>
      </c>
      <c r="Z1501" s="302">
        <v>1</v>
      </c>
      <c r="AA1501" s="302">
        <v>2016</v>
      </c>
      <c r="AB1501" s="302">
        <v>0</v>
      </c>
      <c r="AC1501" s="302" t="s">
        <v>586</v>
      </c>
      <c r="AD1501" s="302" t="s">
        <v>42</v>
      </c>
      <c r="AE1501" s="302"/>
      <c r="AF1501" s="302"/>
      <c r="AG1501" s="302"/>
      <c r="AH1501" s="222"/>
      <c r="AI1501" s="229"/>
    </row>
    <row r="1502" spans="1:35" ht="47.25" customHeight="1">
      <c r="A1502" s="70" t="s">
        <v>3570</v>
      </c>
      <c r="B1502" s="74" t="s">
        <v>5</v>
      </c>
      <c r="C1502" s="74" t="s">
        <v>5</v>
      </c>
      <c r="D1502" s="75">
        <v>42162</v>
      </c>
      <c r="E1502" s="76">
        <v>0.72222222222222221</v>
      </c>
      <c r="F1502" s="75">
        <v>42162</v>
      </c>
      <c r="G1502" s="76">
        <v>0.72222222222222221</v>
      </c>
      <c r="H1502" s="76">
        <v>0</v>
      </c>
      <c r="I1502" s="74"/>
      <c r="J1502" s="74" t="s">
        <v>3812</v>
      </c>
      <c r="K1502" s="74" t="s">
        <v>8</v>
      </c>
      <c r="L1502" s="74" t="s">
        <v>9</v>
      </c>
      <c r="M1502" s="225" t="s">
        <v>3527</v>
      </c>
      <c r="N1502" s="226">
        <v>220</v>
      </c>
      <c r="O1502" s="225" t="s">
        <v>7</v>
      </c>
      <c r="P1502" s="225" t="s">
        <v>3527</v>
      </c>
      <c r="Q1502" s="225" t="s">
        <v>5748</v>
      </c>
      <c r="R1502" s="225"/>
      <c r="S1502" s="225"/>
      <c r="T1502" s="225"/>
      <c r="U1502" s="302" t="s">
        <v>28</v>
      </c>
      <c r="V1502" s="302">
        <v>2006</v>
      </c>
      <c r="W1502" s="302" t="s">
        <v>5572</v>
      </c>
      <c r="X1502" s="302" t="s">
        <v>411</v>
      </c>
      <c r="Y1502" s="302">
        <v>42064</v>
      </c>
      <c r="Z1502" s="302">
        <v>100</v>
      </c>
      <c r="AA1502" s="302" t="s">
        <v>5573</v>
      </c>
      <c r="AB1502" s="302">
        <v>0</v>
      </c>
      <c r="AC1502" s="302" t="s">
        <v>586</v>
      </c>
      <c r="AD1502" s="302" t="s">
        <v>42</v>
      </c>
      <c r="AE1502" s="302"/>
      <c r="AF1502" s="302"/>
      <c r="AG1502" s="302"/>
      <c r="AH1502" s="222"/>
      <c r="AI1502" s="229"/>
    </row>
    <row r="1503" spans="1:35" ht="63" customHeight="1">
      <c r="A1503" s="70" t="s">
        <v>3570</v>
      </c>
      <c r="B1503" s="74" t="s">
        <v>19</v>
      </c>
      <c r="C1503" s="74" t="s">
        <v>5554</v>
      </c>
      <c r="D1503" s="75">
        <v>42160</v>
      </c>
      <c r="E1503" s="76">
        <v>0.56666666666666665</v>
      </c>
      <c r="F1503" s="75">
        <v>42160</v>
      </c>
      <c r="G1503" s="76">
        <v>0.56666666666666665</v>
      </c>
      <c r="H1503" s="76">
        <v>0</v>
      </c>
      <c r="I1503" s="74">
        <v>6</v>
      </c>
      <c r="J1503" s="74" t="s">
        <v>180</v>
      </c>
      <c r="K1503" s="74" t="s">
        <v>8</v>
      </c>
      <c r="L1503" s="74" t="s">
        <v>16</v>
      </c>
      <c r="M1503" s="225" t="s">
        <v>843</v>
      </c>
      <c r="N1503" s="226" t="s">
        <v>3</v>
      </c>
      <c r="O1503" s="225" t="s">
        <v>7</v>
      </c>
      <c r="P1503" s="225" t="s">
        <v>5398</v>
      </c>
      <c r="Q1503" s="225" t="s">
        <v>5399</v>
      </c>
      <c r="R1503" s="225">
        <v>3</v>
      </c>
      <c r="S1503" s="225">
        <v>2</v>
      </c>
      <c r="T1503" s="225">
        <v>5</v>
      </c>
      <c r="U1503" s="302"/>
      <c r="V1503" s="302"/>
      <c r="W1503" s="302"/>
      <c r="X1503" s="302"/>
      <c r="Y1503" s="302"/>
      <c r="Z1503" s="302"/>
      <c r="AA1503" s="302"/>
      <c r="AB1503" s="302"/>
      <c r="AC1503" s="302"/>
      <c r="AD1503" s="302" t="s">
        <v>37</v>
      </c>
      <c r="AE1503" s="302"/>
      <c r="AF1503" s="302"/>
      <c r="AG1503" s="302"/>
      <c r="AH1503" s="222"/>
      <c r="AI1503" s="229"/>
    </row>
    <row r="1504" spans="1:35" ht="63" customHeight="1">
      <c r="A1504" s="74" t="s">
        <v>3570</v>
      </c>
      <c r="B1504" s="92" t="s">
        <v>21</v>
      </c>
      <c r="C1504" s="92" t="s">
        <v>21</v>
      </c>
      <c r="D1504" s="88">
        <v>42163</v>
      </c>
      <c r="E1504" s="89">
        <v>0.19791666666666666</v>
      </c>
      <c r="F1504" s="88">
        <v>42163</v>
      </c>
      <c r="G1504" s="89">
        <v>0.20833333333333334</v>
      </c>
      <c r="H1504" s="89">
        <v>1.0416666666666666E-2</v>
      </c>
      <c r="I1504" s="68">
        <v>14</v>
      </c>
      <c r="J1504" s="68"/>
      <c r="K1504" s="92"/>
      <c r="L1504" s="92" t="s">
        <v>9</v>
      </c>
      <c r="M1504" s="230" t="s">
        <v>4109</v>
      </c>
      <c r="N1504" s="221">
        <v>110</v>
      </c>
      <c r="O1504" s="221" t="s">
        <v>7</v>
      </c>
      <c r="P1504" s="230" t="s">
        <v>4110</v>
      </c>
      <c r="Q1504" s="221" t="s">
        <v>4111</v>
      </c>
      <c r="R1504" s="221">
        <v>0.66700000000000004</v>
      </c>
      <c r="S1504" s="221">
        <v>0.32900000000000001</v>
      </c>
      <c r="T1504" s="221">
        <v>0.996</v>
      </c>
      <c r="U1504" s="293" t="s">
        <v>6</v>
      </c>
      <c r="V1504" s="273">
        <v>1961</v>
      </c>
      <c r="W1504" s="293" t="s">
        <v>6733</v>
      </c>
      <c r="X1504" s="293" t="s">
        <v>128</v>
      </c>
      <c r="Y1504" s="269">
        <v>2015</v>
      </c>
      <c r="Z1504" s="318" t="s">
        <v>128</v>
      </c>
      <c r="AA1504" s="269">
        <v>2016</v>
      </c>
      <c r="AB1504" s="293" t="s">
        <v>128</v>
      </c>
      <c r="AC1504" s="269">
        <v>2015</v>
      </c>
      <c r="AD1504" s="293" t="s">
        <v>42</v>
      </c>
      <c r="AE1504" s="293" t="s">
        <v>57</v>
      </c>
      <c r="AF1504" s="293"/>
      <c r="AG1504" s="318"/>
      <c r="AH1504" s="222"/>
      <c r="AI1504" s="229"/>
    </row>
    <row r="1505" spans="1:35" ht="94.5" customHeight="1">
      <c r="A1505" s="70" t="s">
        <v>3570</v>
      </c>
      <c r="B1505" s="74" t="s">
        <v>19</v>
      </c>
      <c r="C1505" s="74" t="s">
        <v>5554</v>
      </c>
      <c r="D1505" s="75">
        <v>42160</v>
      </c>
      <c r="E1505" s="76">
        <v>0.62361111111111112</v>
      </c>
      <c r="F1505" s="75">
        <v>42160</v>
      </c>
      <c r="G1505" s="76">
        <v>0.62361111111111112</v>
      </c>
      <c r="H1505" s="76">
        <v>0</v>
      </c>
      <c r="I1505" s="74">
        <v>3</v>
      </c>
      <c r="J1505" s="74" t="s">
        <v>180</v>
      </c>
      <c r="K1505" s="74" t="s">
        <v>8</v>
      </c>
      <c r="L1505" s="74" t="s">
        <v>16</v>
      </c>
      <c r="M1505" s="225" t="s">
        <v>3639</v>
      </c>
      <c r="N1505" s="226">
        <v>35</v>
      </c>
      <c r="O1505" s="225" t="s">
        <v>7</v>
      </c>
      <c r="P1505" s="225" t="s">
        <v>3640</v>
      </c>
      <c r="Q1505" s="225" t="s">
        <v>5400</v>
      </c>
      <c r="R1505" s="225">
        <v>2</v>
      </c>
      <c r="S1505" s="225"/>
      <c r="T1505" s="225">
        <v>2</v>
      </c>
      <c r="U1505" s="302"/>
      <c r="V1505" s="302"/>
      <c r="W1505" s="302"/>
      <c r="X1505" s="302"/>
      <c r="Y1505" s="302"/>
      <c r="Z1505" s="302"/>
      <c r="AA1505" s="302"/>
      <c r="AB1505" s="302"/>
      <c r="AC1505" s="302"/>
      <c r="AD1505" s="302" t="s">
        <v>37</v>
      </c>
      <c r="AE1505" s="302"/>
      <c r="AF1505" s="302"/>
      <c r="AG1505" s="302"/>
      <c r="AH1505" s="222"/>
      <c r="AI1505" s="229"/>
    </row>
    <row r="1506" spans="1:35" ht="78.75" customHeight="1">
      <c r="A1506" s="70" t="s">
        <v>3570</v>
      </c>
      <c r="B1506" s="74" t="s">
        <v>19</v>
      </c>
      <c r="C1506" s="74" t="s">
        <v>5554</v>
      </c>
      <c r="D1506" s="75">
        <v>42160</v>
      </c>
      <c r="E1506" s="76">
        <v>0.63680555555555551</v>
      </c>
      <c r="F1506" s="75">
        <v>42160</v>
      </c>
      <c r="G1506" s="76">
        <v>0.63680555555555551</v>
      </c>
      <c r="H1506" s="76">
        <v>0</v>
      </c>
      <c r="I1506" s="74"/>
      <c r="J1506" s="74"/>
      <c r="K1506" s="74" t="s">
        <v>8</v>
      </c>
      <c r="L1506" s="74" t="s">
        <v>16</v>
      </c>
      <c r="M1506" s="225" t="s">
        <v>267</v>
      </c>
      <c r="N1506" s="226">
        <v>110</v>
      </c>
      <c r="O1506" s="225" t="s">
        <v>7</v>
      </c>
      <c r="P1506" s="225" t="s">
        <v>3641</v>
      </c>
      <c r="Q1506" s="225" t="s">
        <v>5402</v>
      </c>
      <c r="R1506" s="225">
        <v>12</v>
      </c>
      <c r="S1506" s="225">
        <v>10</v>
      </c>
      <c r="T1506" s="225">
        <v>22</v>
      </c>
      <c r="U1506" s="302"/>
      <c r="V1506" s="302"/>
      <c r="W1506" s="302"/>
      <c r="X1506" s="302"/>
      <c r="Y1506" s="302"/>
      <c r="Z1506" s="302"/>
      <c r="AA1506" s="302"/>
      <c r="AB1506" s="302"/>
      <c r="AC1506" s="302"/>
      <c r="AD1506" s="302" t="s">
        <v>37</v>
      </c>
      <c r="AE1506" s="302"/>
      <c r="AF1506" s="302"/>
      <c r="AG1506" s="302"/>
      <c r="AH1506" s="222"/>
      <c r="AI1506" s="229"/>
    </row>
    <row r="1507" spans="1:35" ht="94.5" customHeight="1">
      <c r="A1507" s="70" t="s">
        <v>3570</v>
      </c>
      <c r="B1507" s="74" t="s">
        <v>19</v>
      </c>
      <c r="C1507" s="74" t="s">
        <v>5554</v>
      </c>
      <c r="D1507" s="75">
        <v>42160</v>
      </c>
      <c r="E1507" s="76">
        <v>0.6645833333333333</v>
      </c>
      <c r="F1507" s="75">
        <v>42160</v>
      </c>
      <c r="G1507" s="76">
        <v>0.6645833333333333</v>
      </c>
      <c r="H1507" s="76">
        <v>0</v>
      </c>
      <c r="I1507" s="74">
        <v>14</v>
      </c>
      <c r="J1507" s="74"/>
      <c r="K1507" s="74" t="s">
        <v>8</v>
      </c>
      <c r="L1507" s="74" t="s">
        <v>16</v>
      </c>
      <c r="M1507" s="225" t="s">
        <v>1836</v>
      </c>
      <c r="N1507" s="226" t="s">
        <v>3</v>
      </c>
      <c r="O1507" s="225" t="s">
        <v>7</v>
      </c>
      <c r="P1507" s="225" t="s">
        <v>3642</v>
      </c>
      <c r="Q1507" s="225" t="s">
        <v>5403</v>
      </c>
      <c r="R1507" s="225">
        <v>8</v>
      </c>
      <c r="S1507" s="225">
        <v>8</v>
      </c>
      <c r="T1507" s="225">
        <v>16</v>
      </c>
      <c r="U1507" s="302"/>
      <c r="V1507" s="302"/>
      <c r="W1507" s="302"/>
      <c r="X1507" s="302"/>
      <c r="Y1507" s="302"/>
      <c r="Z1507" s="302"/>
      <c r="AA1507" s="302"/>
      <c r="AB1507" s="302"/>
      <c r="AC1507" s="302"/>
      <c r="AD1507" s="302" t="s">
        <v>37</v>
      </c>
      <c r="AE1507" s="302"/>
      <c r="AF1507" s="302"/>
      <c r="AG1507" s="302"/>
      <c r="AH1507" s="222"/>
      <c r="AI1507" s="229"/>
    </row>
    <row r="1508" spans="1:35" ht="110.25" customHeight="1">
      <c r="A1508" s="69" t="s">
        <v>3570</v>
      </c>
      <c r="B1508" s="74" t="s">
        <v>1412</v>
      </c>
      <c r="C1508" s="74" t="s">
        <v>1423</v>
      </c>
      <c r="D1508" s="75">
        <v>42163</v>
      </c>
      <c r="E1508" s="76">
        <v>0.60833333333333328</v>
      </c>
      <c r="F1508" s="75">
        <v>42163</v>
      </c>
      <c r="G1508" s="76">
        <v>0.60833333333333328</v>
      </c>
      <c r="H1508" s="76">
        <v>0</v>
      </c>
      <c r="I1508" s="77">
        <v>4</v>
      </c>
      <c r="J1508" s="79" t="s">
        <v>1421</v>
      </c>
      <c r="K1508" s="77"/>
      <c r="L1508" s="80" t="s">
        <v>9</v>
      </c>
      <c r="M1508" s="228" t="s">
        <v>3973</v>
      </c>
      <c r="N1508" s="226" t="s">
        <v>3</v>
      </c>
      <c r="O1508" s="224" t="s">
        <v>7</v>
      </c>
      <c r="P1508" s="228" t="s">
        <v>3973</v>
      </c>
      <c r="Q1508" s="227" t="s">
        <v>3976</v>
      </c>
      <c r="R1508" s="223"/>
      <c r="S1508" s="223">
        <v>1</v>
      </c>
      <c r="T1508" s="223">
        <v>1</v>
      </c>
      <c r="U1508" s="286"/>
      <c r="V1508" s="286"/>
      <c r="W1508" s="286"/>
      <c r="X1508" s="286"/>
      <c r="Y1508" s="286"/>
      <c r="Z1508" s="286"/>
      <c r="AA1508" s="286"/>
      <c r="AB1508" s="286"/>
      <c r="AC1508" s="286"/>
      <c r="AD1508" s="279" t="s">
        <v>42</v>
      </c>
      <c r="AE1508" s="286"/>
      <c r="AF1508" s="286"/>
      <c r="AG1508" s="286"/>
      <c r="AH1508" s="222"/>
      <c r="AI1508" s="229"/>
    </row>
    <row r="1509" spans="1:35" ht="47.25" customHeight="1">
      <c r="A1509" s="70" t="s">
        <v>3570</v>
      </c>
      <c r="B1509" s="74" t="s">
        <v>10</v>
      </c>
      <c r="C1509" s="74" t="s">
        <v>10</v>
      </c>
      <c r="D1509" s="75">
        <v>42163</v>
      </c>
      <c r="E1509" s="76">
        <v>5.486111111111111E-2</v>
      </c>
      <c r="F1509" s="75">
        <v>42163</v>
      </c>
      <c r="G1509" s="76">
        <v>8.5416666666666655E-2</v>
      </c>
      <c r="H1509" s="76">
        <v>3.0555555555555555E-2</v>
      </c>
      <c r="I1509" s="74">
        <v>5</v>
      </c>
      <c r="J1509" s="74"/>
      <c r="K1509" s="74"/>
      <c r="L1509" s="74" t="s">
        <v>9</v>
      </c>
      <c r="M1509" s="225" t="s">
        <v>3920</v>
      </c>
      <c r="N1509" s="226" t="s">
        <v>3</v>
      </c>
      <c r="O1509" s="225" t="s">
        <v>7</v>
      </c>
      <c r="P1509" s="225" t="s">
        <v>3921</v>
      </c>
      <c r="Q1509" s="225" t="s">
        <v>3922</v>
      </c>
      <c r="R1509" s="225">
        <v>4.3</v>
      </c>
      <c r="S1509" s="225"/>
      <c r="T1509" s="225">
        <v>4.3</v>
      </c>
      <c r="U1509" s="302" t="s">
        <v>6</v>
      </c>
      <c r="V1509" s="302">
        <v>1979</v>
      </c>
      <c r="W1509" s="302" t="s">
        <v>6326</v>
      </c>
      <c r="X1509" s="302" t="s">
        <v>1053</v>
      </c>
      <c r="Y1509" s="302">
        <v>41296</v>
      </c>
      <c r="Z1509" s="302">
        <v>100</v>
      </c>
      <c r="AA1509" s="302">
        <v>42057</v>
      </c>
      <c r="AB1509" s="302">
        <v>0</v>
      </c>
      <c r="AC1509" s="302" t="s">
        <v>128</v>
      </c>
      <c r="AD1509" s="302" t="s">
        <v>42</v>
      </c>
      <c r="AE1509" s="302"/>
      <c r="AF1509" s="302"/>
      <c r="AG1509" s="302" t="s">
        <v>6926</v>
      </c>
      <c r="AH1509" s="222"/>
      <c r="AI1509" s="229"/>
    </row>
    <row r="1510" spans="1:35" ht="63" customHeight="1">
      <c r="A1510" s="70" t="s">
        <v>3570</v>
      </c>
      <c r="B1510" s="74" t="s">
        <v>5</v>
      </c>
      <c r="C1510" s="74" t="s">
        <v>5</v>
      </c>
      <c r="D1510" s="75">
        <v>42163</v>
      </c>
      <c r="E1510" s="76">
        <v>1.1805555555555555E-2</v>
      </c>
      <c r="F1510" s="75">
        <v>42163</v>
      </c>
      <c r="G1510" s="76">
        <v>8.1944444444444445E-2</v>
      </c>
      <c r="H1510" s="76">
        <v>7.013888888888889E-2</v>
      </c>
      <c r="I1510" s="74">
        <v>9</v>
      </c>
      <c r="J1510" s="74" t="s">
        <v>150</v>
      </c>
      <c r="K1510" s="74" t="s">
        <v>20</v>
      </c>
      <c r="L1510" s="74" t="s">
        <v>9</v>
      </c>
      <c r="M1510" s="225" t="s">
        <v>3806</v>
      </c>
      <c r="N1510" s="226" t="s">
        <v>3</v>
      </c>
      <c r="O1510" s="225" t="s">
        <v>7</v>
      </c>
      <c r="P1510" s="225" t="s">
        <v>5755</v>
      </c>
      <c r="Q1510" s="225" t="s">
        <v>5756</v>
      </c>
      <c r="R1510" s="225"/>
      <c r="S1510" s="225">
        <v>3.1</v>
      </c>
      <c r="T1510" s="225">
        <f>S1510</f>
        <v>3.1</v>
      </c>
      <c r="U1510" s="302" t="s">
        <v>28</v>
      </c>
      <c r="V1510" s="302">
        <v>1978</v>
      </c>
      <c r="W1510" s="302" t="s">
        <v>5757</v>
      </c>
      <c r="X1510" s="302" t="s">
        <v>411</v>
      </c>
      <c r="Y1510" s="302" t="s">
        <v>5758</v>
      </c>
      <c r="Z1510" s="302">
        <v>20</v>
      </c>
      <c r="AA1510" s="302" t="s">
        <v>5759</v>
      </c>
      <c r="AB1510" s="302">
        <v>3</v>
      </c>
      <c r="AC1510" s="302" t="s">
        <v>5570</v>
      </c>
      <c r="AD1510" s="302" t="s">
        <v>42</v>
      </c>
      <c r="AE1510" s="302"/>
      <c r="AF1510" s="302"/>
      <c r="AG1510" s="302"/>
      <c r="AH1510" s="222"/>
      <c r="AI1510" s="229"/>
    </row>
    <row r="1511" spans="1:35" ht="157.5" customHeight="1">
      <c r="A1511" s="70" t="s">
        <v>3570</v>
      </c>
      <c r="B1511" s="74" t="s">
        <v>5</v>
      </c>
      <c r="C1511" s="74" t="s">
        <v>5</v>
      </c>
      <c r="D1511" s="75">
        <v>42163</v>
      </c>
      <c r="E1511" s="76">
        <v>0.34027777777777773</v>
      </c>
      <c r="F1511" s="75">
        <v>42163</v>
      </c>
      <c r="G1511" s="76">
        <v>0.57291666666666663</v>
      </c>
      <c r="H1511" s="76">
        <v>0.23263888888888887</v>
      </c>
      <c r="I1511" s="74">
        <v>12</v>
      </c>
      <c r="J1511" s="74" t="s">
        <v>1635</v>
      </c>
      <c r="K1511" s="74" t="s">
        <v>20</v>
      </c>
      <c r="L1511" s="74" t="s">
        <v>9</v>
      </c>
      <c r="M1511" s="225" t="s">
        <v>4058</v>
      </c>
      <c r="N1511" s="226" t="s">
        <v>3</v>
      </c>
      <c r="O1511" s="225" t="s">
        <v>7</v>
      </c>
      <c r="P1511" s="225" t="s">
        <v>3956</v>
      </c>
      <c r="Q1511" s="225" t="s">
        <v>5767</v>
      </c>
      <c r="R1511" s="225">
        <v>22.9</v>
      </c>
      <c r="S1511" s="225"/>
      <c r="T1511" s="225">
        <f>R1511+S1511</f>
        <v>22.9</v>
      </c>
      <c r="U1511" s="302" t="s">
        <v>45</v>
      </c>
      <c r="V1511" s="302">
        <v>2010</v>
      </c>
      <c r="W1511" s="302"/>
      <c r="X1511" s="302" t="s">
        <v>411</v>
      </c>
      <c r="Y1511" s="302" t="s">
        <v>5752</v>
      </c>
      <c r="Z1511" s="302"/>
      <c r="AA1511" s="302" t="s">
        <v>5753</v>
      </c>
      <c r="AB1511" s="302" t="s">
        <v>5754</v>
      </c>
      <c r="AC1511" s="302"/>
      <c r="AD1511" s="302" t="s">
        <v>42</v>
      </c>
      <c r="AE1511" s="302"/>
      <c r="AF1511" s="302"/>
      <c r="AG1511" s="302"/>
      <c r="AH1511" s="222"/>
      <c r="AI1511" s="229"/>
    </row>
    <row r="1512" spans="1:35" ht="63" customHeight="1">
      <c r="A1512" s="70" t="s">
        <v>3570</v>
      </c>
      <c r="B1512" s="74" t="s">
        <v>19</v>
      </c>
      <c r="C1512" s="74" t="s">
        <v>5554</v>
      </c>
      <c r="D1512" s="75">
        <v>42160</v>
      </c>
      <c r="E1512" s="76">
        <v>0.72222222222222221</v>
      </c>
      <c r="F1512" s="75">
        <v>42160</v>
      </c>
      <c r="G1512" s="76">
        <v>0.77777777777777779</v>
      </c>
      <c r="H1512" s="76">
        <v>5.555555555555558E-2</v>
      </c>
      <c r="I1512" s="74">
        <v>3</v>
      </c>
      <c r="J1512" s="74"/>
      <c r="K1512" s="74"/>
      <c r="L1512" s="74" t="s">
        <v>16</v>
      </c>
      <c r="M1512" s="225" t="s">
        <v>452</v>
      </c>
      <c r="N1512" s="226" t="s">
        <v>3</v>
      </c>
      <c r="O1512" s="225" t="s">
        <v>7</v>
      </c>
      <c r="P1512" s="225" t="s">
        <v>3644</v>
      </c>
      <c r="Q1512" s="225" t="s">
        <v>5411</v>
      </c>
      <c r="R1512" s="225">
        <v>26</v>
      </c>
      <c r="S1512" s="225">
        <v>3</v>
      </c>
      <c r="T1512" s="225">
        <v>29</v>
      </c>
      <c r="U1512" s="302"/>
      <c r="V1512" s="302"/>
      <c r="W1512" s="302"/>
      <c r="X1512" s="302"/>
      <c r="Y1512" s="302"/>
      <c r="Z1512" s="302"/>
      <c r="AA1512" s="302"/>
      <c r="AB1512" s="302"/>
      <c r="AC1512" s="302"/>
      <c r="AD1512" s="302" t="s">
        <v>37</v>
      </c>
      <c r="AE1512" s="302"/>
      <c r="AF1512" s="302"/>
      <c r="AG1512" s="302"/>
      <c r="AH1512" s="222"/>
      <c r="AI1512" s="229"/>
    </row>
    <row r="1513" spans="1:35" ht="93.75" customHeight="1">
      <c r="A1513" s="70" t="s">
        <v>3570</v>
      </c>
      <c r="B1513" s="74" t="s">
        <v>19</v>
      </c>
      <c r="C1513" s="74" t="s">
        <v>5554</v>
      </c>
      <c r="D1513" s="75">
        <v>42160</v>
      </c>
      <c r="E1513" s="76">
        <v>0.72222222222222221</v>
      </c>
      <c r="F1513" s="75">
        <v>42160</v>
      </c>
      <c r="G1513" s="76">
        <v>0.72569444444444453</v>
      </c>
      <c r="H1513" s="76">
        <v>3.4722222222223209E-3</v>
      </c>
      <c r="I1513" s="74">
        <v>9</v>
      </c>
      <c r="J1513" s="74" t="s">
        <v>180</v>
      </c>
      <c r="K1513" s="74" t="s">
        <v>20</v>
      </c>
      <c r="L1513" s="74" t="s">
        <v>16</v>
      </c>
      <c r="M1513" s="225" t="s">
        <v>175</v>
      </c>
      <c r="N1513" s="226" t="s">
        <v>3</v>
      </c>
      <c r="O1513" s="225" t="s">
        <v>7</v>
      </c>
      <c r="P1513" s="225" t="s">
        <v>3643</v>
      </c>
      <c r="Q1513" s="225" t="s">
        <v>5410</v>
      </c>
      <c r="R1513" s="225">
        <v>9</v>
      </c>
      <c r="S1513" s="225">
        <v>4</v>
      </c>
      <c r="T1513" s="225">
        <v>13</v>
      </c>
      <c r="U1513" s="302"/>
      <c r="V1513" s="302"/>
      <c r="W1513" s="302"/>
      <c r="X1513" s="302"/>
      <c r="Y1513" s="302"/>
      <c r="Z1513" s="302"/>
      <c r="AA1513" s="302"/>
      <c r="AB1513" s="302"/>
      <c r="AC1513" s="302"/>
      <c r="AD1513" s="302" t="s">
        <v>37</v>
      </c>
      <c r="AE1513" s="302"/>
      <c r="AF1513" s="302"/>
      <c r="AG1513" s="302"/>
      <c r="AH1513" s="222"/>
      <c r="AI1513" s="229"/>
    </row>
    <row r="1514" spans="1:35" ht="112.5" customHeight="1">
      <c r="A1514" s="70" t="s">
        <v>3570</v>
      </c>
      <c r="B1514" s="74" t="s">
        <v>5</v>
      </c>
      <c r="C1514" s="74" t="s">
        <v>5</v>
      </c>
      <c r="D1514" s="75">
        <v>42163</v>
      </c>
      <c r="E1514" s="76">
        <v>0.41944444444444445</v>
      </c>
      <c r="F1514" s="75">
        <v>42163</v>
      </c>
      <c r="G1514" s="76">
        <v>0.41944444444444445</v>
      </c>
      <c r="H1514" s="76">
        <v>0</v>
      </c>
      <c r="I1514" s="74">
        <v>5</v>
      </c>
      <c r="J1514" s="74" t="s">
        <v>2556</v>
      </c>
      <c r="K1514" s="74" t="s">
        <v>8</v>
      </c>
      <c r="L1514" s="74" t="s">
        <v>9</v>
      </c>
      <c r="M1514" s="225" t="s">
        <v>4056</v>
      </c>
      <c r="N1514" s="226">
        <v>35</v>
      </c>
      <c r="O1514" s="225" t="s">
        <v>7</v>
      </c>
      <c r="P1514" s="225" t="s">
        <v>4057</v>
      </c>
      <c r="Q1514" s="225" t="s">
        <v>5764</v>
      </c>
      <c r="R1514" s="225"/>
      <c r="S1514" s="225">
        <v>51.9</v>
      </c>
      <c r="T1514" s="225">
        <v>51.9</v>
      </c>
      <c r="U1514" s="302" t="s">
        <v>28</v>
      </c>
      <c r="V1514" s="302">
        <v>2012</v>
      </c>
      <c r="W1514" s="302" t="s">
        <v>5761</v>
      </c>
      <c r="X1514" s="302" t="s">
        <v>411</v>
      </c>
      <c r="Y1514" s="302" t="s">
        <v>5765</v>
      </c>
      <c r="Z1514" s="302">
        <v>1</v>
      </c>
      <c r="AA1514" s="302" t="s">
        <v>5766</v>
      </c>
      <c r="AB1514" s="302">
        <v>0</v>
      </c>
      <c r="AC1514" s="302"/>
      <c r="AD1514" s="302" t="s">
        <v>42</v>
      </c>
      <c r="AE1514" s="302"/>
      <c r="AF1514" s="302"/>
      <c r="AG1514" s="302"/>
      <c r="AH1514" s="222"/>
      <c r="AI1514" s="229"/>
    </row>
    <row r="1515" spans="1:35" ht="112.5" customHeight="1">
      <c r="A1515" s="70" t="s">
        <v>3570</v>
      </c>
      <c r="B1515" s="74" t="s">
        <v>81</v>
      </c>
      <c r="C1515" s="74" t="s">
        <v>3041</v>
      </c>
      <c r="D1515" s="75">
        <v>42160</v>
      </c>
      <c r="E1515" s="76">
        <v>0.87152777777777779</v>
      </c>
      <c r="F1515" s="75">
        <v>42160</v>
      </c>
      <c r="G1515" s="76">
        <v>0.87152777777777779</v>
      </c>
      <c r="H1515" s="76">
        <v>0</v>
      </c>
      <c r="I1515" s="74">
        <v>327</v>
      </c>
      <c r="J1515" s="74" t="s">
        <v>7156</v>
      </c>
      <c r="K1515" s="74" t="s">
        <v>8</v>
      </c>
      <c r="L1515" s="74" t="s">
        <v>16</v>
      </c>
      <c r="M1515" s="225" t="s">
        <v>3722</v>
      </c>
      <c r="N1515" s="226">
        <v>110</v>
      </c>
      <c r="O1515" s="225" t="s">
        <v>7</v>
      </c>
      <c r="P1515" s="225" t="s">
        <v>3722</v>
      </c>
      <c r="Q1515" s="225" t="s">
        <v>7157</v>
      </c>
      <c r="R1515" s="225"/>
      <c r="S1515" s="225">
        <v>50.9</v>
      </c>
      <c r="T1515" s="225">
        <v>50.9</v>
      </c>
      <c r="U1515" s="302"/>
      <c r="V1515" s="302"/>
      <c r="W1515" s="302"/>
      <c r="X1515" s="302"/>
      <c r="Y1515" s="302"/>
      <c r="Z1515" s="302"/>
      <c r="AA1515" s="302"/>
      <c r="AB1515" s="302"/>
      <c r="AC1515" s="302"/>
      <c r="AD1515" s="302" t="s">
        <v>37</v>
      </c>
      <c r="AE1515" s="302"/>
      <c r="AF1515" s="302"/>
      <c r="AG1515" s="302" t="s">
        <v>901</v>
      </c>
      <c r="AH1515" s="222"/>
      <c r="AI1515" s="229"/>
    </row>
    <row r="1516" spans="1:35" ht="93.75" customHeight="1">
      <c r="A1516" s="70" t="s">
        <v>3570</v>
      </c>
      <c r="B1516" s="74" t="s">
        <v>15</v>
      </c>
      <c r="C1516" s="74" t="s">
        <v>209</v>
      </c>
      <c r="D1516" s="75">
        <v>42160</v>
      </c>
      <c r="E1516" s="76">
        <v>0.57500000000000007</v>
      </c>
      <c r="F1516" s="75">
        <v>42160</v>
      </c>
      <c r="G1516" s="76">
        <v>0.62430555555555556</v>
      </c>
      <c r="H1516" s="76">
        <f>(F1516+G1516)-(D1516+E1516)</f>
        <v>4.9305555556202307E-2</v>
      </c>
      <c r="I1516" s="74">
        <v>2</v>
      </c>
      <c r="J1516" s="74" t="s">
        <v>150</v>
      </c>
      <c r="K1516" s="74" t="s">
        <v>50</v>
      </c>
      <c r="L1516" s="74" t="s">
        <v>16</v>
      </c>
      <c r="M1516" s="225" t="s">
        <v>2631</v>
      </c>
      <c r="N1516" s="226" t="s">
        <v>3</v>
      </c>
      <c r="O1516" s="225" t="s">
        <v>7</v>
      </c>
      <c r="P1516" s="225" t="s">
        <v>3648</v>
      </c>
      <c r="Q1516" s="225" t="s">
        <v>6578</v>
      </c>
      <c r="R1516" s="225">
        <v>5.45</v>
      </c>
      <c r="S1516" s="225"/>
      <c r="T1516" s="225">
        <f>SUM(R1516:S1516)</f>
        <v>5.45</v>
      </c>
      <c r="U1516" s="302"/>
      <c r="V1516" s="302"/>
      <c r="W1516" s="302"/>
      <c r="X1516" s="302"/>
      <c r="Y1516" s="302"/>
      <c r="Z1516" s="302"/>
      <c r="AA1516" s="302"/>
      <c r="AB1516" s="302"/>
      <c r="AC1516" s="302"/>
      <c r="AD1516" s="302" t="s">
        <v>37</v>
      </c>
      <c r="AE1516" s="302" t="s">
        <v>53</v>
      </c>
      <c r="AF1516" s="302"/>
      <c r="AG1516" s="302"/>
      <c r="AH1516" s="222"/>
      <c r="AI1516" s="229"/>
    </row>
    <row r="1517" spans="1:35" ht="75" customHeight="1">
      <c r="A1517" s="70" t="s">
        <v>3570</v>
      </c>
      <c r="B1517" s="74" t="s">
        <v>5</v>
      </c>
      <c r="C1517" s="74" t="s">
        <v>5</v>
      </c>
      <c r="D1517" s="75">
        <v>42163</v>
      </c>
      <c r="E1517" s="76">
        <v>0.41944444444444445</v>
      </c>
      <c r="F1517" s="75">
        <v>42163</v>
      </c>
      <c r="G1517" s="76">
        <v>0.41944444444444445</v>
      </c>
      <c r="H1517" s="76">
        <v>0</v>
      </c>
      <c r="I1517" s="74">
        <v>85</v>
      </c>
      <c r="J1517" s="74" t="s">
        <v>2556</v>
      </c>
      <c r="K1517" s="74" t="s">
        <v>8</v>
      </c>
      <c r="L1517" s="74" t="s">
        <v>9</v>
      </c>
      <c r="M1517" s="225" t="s">
        <v>4054</v>
      </c>
      <c r="N1517" s="226">
        <v>35</v>
      </c>
      <c r="O1517" s="225" t="s">
        <v>7</v>
      </c>
      <c r="P1517" s="225" t="s">
        <v>4055</v>
      </c>
      <c r="Q1517" s="225" t="s">
        <v>5760</v>
      </c>
      <c r="R1517" s="225"/>
      <c r="S1517" s="225">
        <v>34.200000000000003</v>
      </c>
      <c r="T1517" s="225">
        <v>34.200000000000003</v>
      </c>
      <c r="U1517" s="302" t="s">
        <v>28</v>
      </c>
      <c r="V1517" s="302">
        <v>1987</v>
      </c>
      <c r="W1517" s="302" t="s">
        <v>5761</v>
      </c>
      <c r="X1517" s="302" t="s">
        <v>411</v>
      </c>
      <c r="Y1517" s="302" t="s">
        <v>5762</v>
      </c>
      <c r="Z1517" s="302">
        <v>1</v>
      </c>
      <c r="AA1517" s="302" t="s">
        <v>5763</v>
      </c>
      <c r="AB1517" s="302">
        <v>0</v>
      </c>
      <c r="AC1517" s="302"/>
      <c r="AD1517" s="302" t="s">
        <v>42</v>
      </c>
      <c r="AE1517" s="302"/>
      <c r="AF1517" s="302"/>
      <c r="AG1517" s="302"/>
      <c r="AH1517" s="222"/>
      <c r="AI1517" s="229"/>
    </row>
    <row r="1518" spans="1:35" ht="131.25" customHeight="1">
      <c r="A1518" s="70" t="s">
        <v>3570</v>
      </c>
      <c r="B1518" s="74" t="s">
        <v>15</v>
      </c>
      <c r="C1518" s="74" t="s">
        <v>209</v>
      </c>
      <c r="D1518" s="75">
        <v>42160</v>
      </c>
      <c r="E1518" s="76">
        <v>0.77083333333333337</v>
      </c>
      <c r="F1518" s="75">
        <v>42160</v>
      </c>
      <c r="G1518" s="76">
        <v>0.77083333333333337</v>
      </c>
      <c r="H1518" s="76">
        <f>(F1518+G1518)-(D1518+E1518)</f>
        <v>0</v>
      </c>
      <c r="I1518" s="74">
        <v>1</v>
      </c>
      <c r="J1518" s="74"/>
      <c r="K1518" s="74"/>
      <c r="L1518" s="74" t="s">
        <v>16</v>
      </c>
      <c r="M1518" s="225" t="s">
        <v>3694</v>
      </c>
      <c r="N1518" s="226">
        <v>35</v>
      </c>
      <c r="O1518" s="225" t="s">
        <v>7</v>
      </c>
      <c r="P1518" s="225" t="s">
        <v>3695</v>
      </c>
      <c r="Q1518" s="225" t="s">
        <v>6581</v>
      </c>
      <c r="R1518" s="225"/>
      <c r="S1518" s="225">
        <v>0.12</v>
      </c>
      <c r="T1518" s="225">
        <f>SUM(R1518:S1518)</f>
        <v>0.12</v>
      </c>
      <c r="U1518" s="302"/>
      <c r="V1518" s="302"/>
      <c r="W1518" s="302"/>
      <c r="X1518" s="302"/>
      <c r="Y1518" s="302"/>
      <c r="Z1518" s="302"/>
      <c r="AA1518" s="302"/>
      <c r="AB1518" s="302"/>
      <c r="AC1518" s="302"/>
      <c r="AD1518" s="302" t="s">
        <v>37</v>
      </c>
      <c r="AE1518" s="302" t="s">
        <v>53</v>
      </c>
      <c r="AF1518" s="302"/>
      <c r="AG1518" s="302"/>
      <c r="AH1518" s="222"/>
      <c r="AI1518" s="229"/>
    </row>
    <row r="1519" spans="1:35" ht="112.5" customHeight="1">
      <c r="A1519" s="70" t="s">
        <v>3570</v>
      </c>
      <c r="B1519" s="74" t="s">
        <v>18</v>
      </c>
      <c r="C1519" s="74" t="s">
        <v>18</v>
      </c>
      <c r="D1519" s="75">
        <v>42160</v>
      </c>
      <c r="E1519" s="76">
        <v>42160.6875</v>
      </c>
      <c r="F1519" s="75">
        <v>42166</v>
      </c>
      <c r="G1519" s="76">
        <v>42166.604166666664</v>
      </c>
      <c r="H1519" s="76">
        <f>G1519-E1519</f>
        <v>5.9166666666642413</v>
      </c>
      <c r="I1519" s="74">
        <v>1</v>
      </c>
      <c r="J1519" s="74"/>
      <c r="K1519" s="74"/>
      <c r="L1519" s="74" t="s">
        <v>4</v>
      </c>
      <c r="M1519" s="225" t="s">
        <v>7</v>
      </c>
      <c r="N1519" s="226">
        <v>0.4</v>
      </c>
      <c r="O1519" s="225" t="s">
        <v>7</v>
      </c>
      <c r="P1519" s="225" t="s">
        <v>3957</v>
      </c>
      <c r="Q1519" s="225" t="s">
        <v>3958</v>
      </c>
      <c r="R1519" s="225">
        <f>1+0.4+0.4+0.4+0.1</f>
        <v>2.2999999999999998</v>
      </c>
      <c r="S1519" s="225"/>
      <c r="T1519" s="225">
        <f>R1519+S1519</f>
        <v>2.2999999999999998</v>
      </c>
      <c r="U1519" s="302"/>
      <c r="V1519" s="302"/>
      <c r="W1519" s="302"/>
      <c r="X1519" s="302"/>
      <c r="Y1519" s="302"/>
      <c r="Z1519" s="302"/>
      <c r="AA1519" s="302"/>
      <c r="AB1519" s="302"/>
      <c r="AC1519" s="302"/>
      <c r="AD1519" s="302" t="s">
        <v>0</v>
      </c>
      <c r="AE1519" s="302"/>
      <c r="AF1519" s="302"/>
      <c r="AG1519" s="302"/>
      <c r="AH1519" s="222"/>
      <c r="AI1519" s="229"/>
    </row>
    <row r="1520" spans="1:35" ht="75" customHeight="1">
      <c r="A1520" s="70" t="s">
        <v>3570</v>
      </c>
      <c r="B1520" s="74" t="s">
        <v>12</v>
      </c>
      <c r="C1520" s="74" t="s">
        <v>127</v>
      </c>
      <c r="D1520" s="75">
        <v>42160</v>
      </c>
      <c r="E1520" s="76">
        <v>0.52152777777777781</v>
      </c>
      <c r="F1520" s="75">
        <v>42160</v>
      </c>
      <c r="G1520" s="76">
        <v>0.95833333333333337</v>
      </c>
      <c r="H1520" s="76">
        <f>G1520-E1520</f>
        <v>0.43680555555555556</v>
      </c>
      <c r="I1520" s="74">
        <v>11</v>
      </c>
      <c r="J1520" s="74"/>
      <c r="K1520" s="74"/>
      <c r="L1520" s="74" t="s">
        <v>9</v>
      </c>
      <c r="M1520" s="225" t="s">
        <v>4032</v>
      </c>
      <c r="N1520" s="226" t="s">
        <v>3</v>
      </c>
      <c r="O1520" s="225" t="s">
        <v>25</v>
      </c>
      <c r="P1520" s="225" t="s">
        <v>4033</v>
      </c>
      <c r="Q1520" s="225" t="s">
        <v>4034</v>
      </c>
      <c r="R1520" s="225">
        <v>0.35</v>
      </c>
      <c r="S1520" s="225">
        <v>0.76</v>
      </c>
      <c r="T1520" s="225">
        <f>R1520+S1520</f>
        <v>1.1099999999999999</v>
      </c>
      <c r="U1520" s="302" t="s">
        <v>1</v>
      </c>
      <c r="V1520" s="302" t="s">
        <v>128</v>
      </c>
      <c r="W1520" s="302" t="s">
        <v>128</v>
      </c>
      <c r="X1520" s="302" t="s">
        <v>128</v>
      </c>
      <c r="Y1520" s="302" t="s">
        <v>128</v>
      </c>
      <c r="Z1520" s="302" t="s">
        <v>128</v>
      </c>
      <c r="AA1520" s="302" t="s">
        <v>128</v>
      </c>
      <c r="AB1520" s="302" t="s">
        <v>128</v>
      </c>
      <c r="AC1520" s="302" t="s">
        <v>128</v>
      </c>
      <c r="AD1520" s="302" t="s">
        <v>64</v>
      </c>
      <c r="AE1520" s="302" t="s">
        <v>53</v>
      </c>
      <c r="AF1520" s="302"/>
      <c r="AG1520" s="302"/>
      <c r="AH1520" s="222"/>
      <c r="AI1520" s="229"/>
    </row>
    <row r="1521" spans="1:35" ht="93.75" customHeight="1">
      <c r="A1521" s="70" t="s">
        <v>3570</v>
      </c>
      <c r="B1521" s="74" t="s">
        <v>5</v>
      </c>
      <c r="C1521" s="74" t="s">
        <v>5</v>
      </c>
      <c r="D1521" s="75">
        <v>42163</v>
      </c>
      <c r="E1521" s="76">
        <v>0.57430555555555551</v>
      </c>
      <c r="F1521" s="75">
        <v>42163</v>
      </c>
      <c r="G1521" s="76">
        <v>0.57430555555555551</v>
      </c>
      <c r="H1521" s="76">
        <v>0</v>
      </c>
      <c r="I1521" s="74">
        <v>45</v>
      </c>
      <c r="J1521" s="74" t="s">
        <v>2556</v>
      </c>
      <c r="K1521" s="74" t="s">
        <v>8</v>
      </c>
      <c r="L1521" s="74" t="s">
        <v>9</v>
      </c>
      <c r="M1521" s="225" t="s">
        <v>4059</v>
      </c>
      <c r="N1521" s="226">
        <v>35</v>
      </c>
      <c r="O1521" s="225" t="s">
        <v>7</v>
      </c>
      <c r="P1521" s="225" t="s">
        <v>4060</v>
      </c>
      <c r="Q1521" s="225" t="s">
        <v>5771</v>
      </c>
      <c r="R1521" s="225"/>
      <c r="S1521" s="225">
        <v>23.4</v>
      </c>
      <c r="T1521" s="225">
        <v>23.4</v>
      </c>
      <c r="U1521" s="302" t="s">
        <v>28</v>
      </c>
      <c r="V1521" s="302">
        <v>2014</v>
      </c>
      <c r="W1521" s="302" t="s">
        <v>606</v>
      </c>
      <c r="X1521" s="302" t="s">
        <v>411</v>
      </c>
      <c r="Y1521" s="302" t="s">
        <v>5772</v>
      </c>
      <c r="Z1521" s="302"/>
      <c r="AA1521" s="302" t="s">
        <v>5773</v>
      </c>
      <c r="AB1521" s="302"/>
      <c r="AC1521" s="302"/>
      <c r="AD1521" s="302" t="s">
        <v>42</v>
      </c>
      <c r="AE1521" s="302"/>
      <c r="AF1521" s="302"/>
      <c r="AG1521" s="302"/>
      <c r="AH1521" s="222"/>
      <c r="AI1521" s="229"/>
    </row>
    <row r="1522" spans="1:35" ht="93.75" customHeight="1">
      <c r="A1522" s="70" t="s">
        <v>3570</v>
      </c>
      <c r="B1522" s="74" t="s">
        <v>5</v>
      </c>
      <c r="C1522" s="74" t="s">
        <v>5</v>
      </c>
      <c r="D1522" s="75">
        <v>42163</v>
      </c>
      <c r="E1522" s="76">
        <v>0.75</v>
      </c>
      <c r="F1522" s="75">
        <v>42163</v>
      </c>
      <c r="G1522" s="76">
        <v>0.91666666666666663</v>
      </c>
      <c r="H1522" s="76">
        <v>0.16666666666666666</v>
      </c>
      <c r="I1522" s="74">
        <v>4</v>
      </c>
      <c r="J1522" s="74" t="s">
        <v>143</v>
      </c>
      <c r="K1522" s="74" t="s">
        <v>14</v>
      </c>
      <c r="L1522" s="74" t="s">
        <v>9</v>
      </c>
      <c r="M1522" s="225" t="s">
        <v>4061</v>
      </c>
      <c r="N1522" s="226" t="s">
        <v>3</v>
      </c>
      <c r="O1522" s="225" t="s">
        <v>7</v>
      </c>
      <c r="P1522" s="225" t="s">
        <v>4062</v>
      </c>
      <c r="Q1522" s="225" t="s">
        <v>4063</v>
      </c>
      <c r="R1522" s="225">
        <v>8.4</v>
      </c>
      <c r="S1522" s="225"/>
      <c r="T1522" s="225">
        <f>R1522+S1522</f>
        <v>8.4</v>
      </c>
      <c r="U1522" s="302" t="s">
        <v>28</v>
      </c>
      <c r="V1522" s="302">
        <v>1987</v>
      </c>
      <c r="W1522" s="302" t="s">
        <v>587</v>
      </c>
      <c r="X1522" s="302" t="s">
        <v>1408</v>
      </c>
      <c r="Y1522" s="302">
        <v>41957</v>
      </c>
      <c r="Z1522" s="302">
        <v>100</v>
      </c>
      <c r="AA1522" s="302">
        <v>11.201599999999999</v>
      </c>
      <c r="AB1522" s="302">
        <v>0</v>
      </c>
      <c r="AC1522" s="302">
        <v>41957</v>
      </c>
      <c r="AD1522" s="302" t="s">
        <v>42</v>
      </c>
      <c r="AE1522" s="302"/>
      <c r="AF1522" s="302"/>
      <c r="AG1522" s="302"/>
      <c r="AH1522" s="222"/>
      <c r="AI1522" s="229"/>
    </row>
    <row r="1523" spans="1:35" ht="168.75" customHeight="1">
      <c r="A1523" s="69" t="s">
        <v>3570</v>
      </c>
      <c r="B1523" s="74" t="s">
        <v>1412</v>
      </c>
      <c r="C1523" s="74" t="s">
        <v>1423</v>
      </c>
      <c r="D1523" s="75">
        <v>42164</v>
      </c>
      <c r="E1523" s="76">
        <v>0.42708333333333331</v>
      </c>
      <c r="F1523" s="75">
        <v>42164</v>
      </c>
      <c r="G1523" s="76">
        <v>0.42708333333333331</v>
      </c>
      <c r="H1523" s="76">
        <v>0</v>
      </c>
      <c r="I1523" s="77">
        <v>18</v>
      </c>
      <c r="J1523" s="79" t="s">
        <v>1421</v>
      </c>
      <c r="K1523" s="77"/>
      <c r="L1523" s="80" t="s">
        <v>9</v>
      </c>
      <c r="M1523" s="228" t="s">
        <v>3978</v>
      </c>
      <c r="N1523" s="226" t="s">
        <v>3</v>
      </c>
      <c r="O1523" s="224" t="s">
        <v>7</v>
      </c>
      <c r="P1523" s="228" t="s">
        <v>3978</v>
      </c>
      <c r="Q1523" s="227" t="s">
        <v>3982</v>
      </c>
      <c r="R1523" s="223">
        <v>2</v>
      </c>
      <c r="S1523" s="223">
        <v>10</v>
      </c>
      <c r="T1523" s="223">
        <v>12</v>
      </c>
      <c r="U1523" s="279"/>
      <c r="V1523" s="279"/>
      <c r="W1523" s="279"/>
      <c r="X1523" s="279"/>
      <c r="Y1523" s="279"/>
      <c r="Z1523" s="279"/>
      <c r="AA1523" s="279"/>
      <c r="AB1523" s="279"/>
      <c r="AC1523" s="279"/>
      <c r="AD1523" s="279" t="s">
        <v>42</v>
      </c>
      <c r="AE1523" s="279"/>
      <c r="AF1523" s="279"/>
      <c r="AG1523" s="290"/>
      <c r="AH1523" s="222"/>
      <c r="AI1523" s="229"/>
    </row>
    <row r="1524" spans="1:35" ht="168.75" customHeight="1">
      <c r="A1524" s="70" t="s">
        <v>3570</v>
      </c>
      <c r="B1524" s="74" t="s">
        <v>19</v>
      </c>
      <c r="C1524" s="74" t="s">
        <v>19</v>
      </c>
      <c r="D1524" s="75">
        <v>42164</v>
      </c>
      <c r="E1524" s="76">
        <v>0.99444444444444446</v>
      </c>
      <c r="F1524" s="75">
        <v>42165</v>
      </c>
      <c r="G1524" s="76">
        <v>5.5555555555555558E-3</v>
      </c>
      <c r="H1524" s="76">
        <v>1.1111111111111072E-2</v>
      </c>
      <c r="I1524" s="74">
        <v>2</v>
      </c>
      <c r="J1524" s="74" t="s">
        <v>2513</v>
      </c>
      <c r="K1524" s="74" t="s">
        <v>178</v>
      </c>
      <c r="L1524" s="74" t="s">
        <v>9</v>
      </c>
      <c r="M1524" s="225" t="s">
        <v>179</v>
      </c>
      <c r="N1524" s="226">
        <v>35</v>
      </c>
      <c r="O1524" s="225" t="s">
        <v>13</v>
      </c>
      <c r="P1524" s="225" t="s">
        <v>4004</v>
      </c>
      <c r="Q1524" s="225" t="s">
        <v>5430</v>
      </c>
      <c r="R1524" s="225">
        <v>3</v>
      </c>
      <c r="S1524" s="225"/>
      <c r="T1524" s="225">
        <v>3</v>
      </c>
      <c r="U1524" s="302" t="s">
        <v>28</v>
      </c>
      <c r="V1524" s="302">
        <v>1995</v>
      </c>
      <c r="W1524" s="302" t="s">
        <v>5413</v>
      </c>
      <c r="X1524" s="302">
        <v>0</v>
      </c>
      <c r="Y1524" s="302">
        <v>41426</v>
      </c>
      <c r="Z1524" s="302">
        <v>100</v>
      </c>
      <c r="AA1524" s="302">
        <v>42309</v>
      </c>
      <c r="AB1524" s="302">
        <v>0</v>
      </c>
      <c r="AC1524" s="302">
        <v>41799</v>
      </c>
      <c r="AD1524" s="302" t="s">
        <v>42</v>
      </c>
      <c r="AE1524" s="302"/>
      <c r="AF1524" s="302"/>
      <c r="AG1524" s="302"/>
      <c r="AH1524" s="222"/>
      <c r="AI1524" s="229"/>
    </row>
    <row r="1525" spans="1:35" ht="75" customHeight="1">
      <c r="A1525" s="70" t="s">
        <v>3570</v>
      </c>
      <c r="B1525" s="74" t="s">
        <v>5</v>
      </c>
      <c r="C1525" s="74" t="s">
        <v>5</v>
      </c>
      <c r="D1525" s="75">
        <v>42164</v>
      </c>
      <c r="E1525" s="76">
        <v>0.65</v>
      </c>
      <c r="F1525" s="75">
        <v>42164</v>
      </c>
      <c r="G1525" s="76">
        <v>0.65</v>
      </c>
      <c r="H1525" s="76">
        <v>0</v>
      </c>
      <c r="I1525" s="74">
        <v>16</v>
      </c>
      <c r="J1525" s="74"/>
      <c r="K1525" s="74"/>
      <c r="L1525" s="74" t="s">
        <v>9</v>
      </c>
      <c r="M1525" s="225" t="s">
        <v>4067</v>
      </c>
      <c r="N1525" s="226">
        <v>0.4</v>
      </c>
      <c r="O1525" s="225" t="s">
        <v>2</v>
      </c>
      <c r="P1525" s="225" t="s">
        <v>525</v>
      </c>
      <c r="Q1525" s="225" t="s">
        <v>5774</v>
      </c>
      <c r="R1525" s="225"/>
      <c r="S1525" s="225">
        <v>25.1</v>
      </c>
      <c r="T1525" s="225">
        <v>25.1</v>
      </c>
      <c r="U1525" s="302" t="s">
        <v>1</v>
      </c>
      <c r="V1525" s="302"/>
      <c r="W1525" s="302"/>
      <c r="X1525" s="302"/>
      <c r="Y1525" s="302"/>
      <c r="Z1525" s="302"/>
      <c r="AA1525" s="302"/>
      <c r="AB1525" s="302"/>
      <c r="AC1525" s="302"/>
      <c r="AD1525" s="302" t="s">
        <v>42</v>
      </c>
      <c r="AE1525" s="302"/>
      <c r="AF1525" s="302"/>
      <c r="AG1525" s="302"/>
      <c r="AH1525" s="222"/>
      <c r="AI1525" s="229"/>
    </row>
    <row r="1526" spans="1:35" ht="93.75" customHeight="1">
      <c r="A1526" s="69" t="s">
        <v>3570</v>
      </c>
      <c r="B1526" s="74" t="s">
        <v>1412</v>
      </c>
      <c r="C1526" s="74" t="s">
        <v>1423</v>
      </c>
      <c r="D1526" s="75">
        <v>42165</v>
      </c>
      <c r="E1526" s="76">
        <v>0.48958333333333331</v>
      </c>
      <c r="F1526" s="75">
        <v>42165</v>
      </c>
      <c r="G1526" s="76">
        <v>0.48958333333333331</v>
      </c>
      <c r="H1526" s="76">
        <v>0</v>
      </c>
      <c r="I1526" s="77">
        <v>11</v>
      </c>
      <c r="J1526" s="79" t="s">
        <v>1421</v>
      </c>
      <c r="K1526" s="77"/>
      <c r="L1526" s="80" t="s">
        <v>9</v>
      </c>
      <c r="M1526" s="228" t="s">
        <v>3719</v>
      </c>
      <c r="N1526" s="226" t="s">
        <v>3</v>
      </c>
      <c r="O1526" s="224" t="s">
        <v>7</v>
      </c>
      <c r="P1526" s="228" t="s">
        <v>3719</v>
      </c>
      <c r="Q1526" s="227" t="s">
        <v>3991</v>
      </c>
      <c r="R1526" s="223">
        <v>1</v>
      </c>
      <c r="S1526" s="223">
        <v>1</v>
      </c>
      <c r="T1526" s="223">
        <v>2</v>
      </c>
      <c r="U1526" s="279"/>
      <c r="V1526" s="279"/>
      <c r="W1526" s="279"/>
      <c r="X1526" s="279"/>
      <c r="Y1526" s="279"/>
      <c r="Z1526" s="279"/>
      <c r="AA1526" s="279"/>
      <c r="AB1526" s="279"/>
      <c r="AC1526" s="279"/>
      <c r="AD1526" s="279" t="s">
        <v>42</v>
      </c>
      <c r="AE1526" s="279"/>
      <c r="AF1526" s="279"/>
      <c r="AG1526" s="290"/>
      <c r="AH1526" s="222"/>
      <c r="AI1526" s="229"/>
    </row>
    <row r="1527" spans="1:35" ht="150" customHeight="1">
      <c r="A1527" s="70" t="s">
        <v>3570</v>
      </c>
      <c r="B1527" s="74" t="s">
        <v>19</v>
      </c>
      <c r="C1527" s="74" t="s">
        <v>19</v>
      </c>
      <c r="D1527" s="75">
        <v>42165</v>
      </c>
      <c r="E1527" s="76">
        <v>8.6805555555555566E-2</v>
      </c>
      <c r="F1527" s="75">
        <v>42165</v>
      </c>
      <c r="G1527" s="76">
        <v>8.6805555555555566E-2</v>
      </c>
      <c r="H1527" s="76">
        <v>0</v>
      </c>
      <c r="I1527" s="74">
        <v>9</v>
      </c>
      <c r="J1527" s="74" t="s">
        <v>243</v>
      </c>
      <c r="K1527" s="74" t="s">
        <v>8</v>
      </c>
      <c r="L1527" s="74" t="s">
        <v>9</v>
      </c>
      <c r="M1527" s="225" t="s">
        <v>457</v>
      </c>
      <c r="N1527" s="226">
        <v>20</v>
      </c>
      <c r="O1527" s="225" t="s">
        <v>7</v>
      </c>
      <c r="P1527" s="225" t="s">
        <v>449</v>
      </c>
      <c r="Q1527" s="225" t="s">
        <v>5431</v>
      </c>
      <c r="R1527" s="225">
        <v>8</v>
      </c>
      <c r="S1527" s="225">
        <v>4</v>
      </c>
      <c r="T1527" s="225">
        <v>12</v>
      </c>
      <c r="U1527" s="302" t="s">
        <v>28</v>
      </c>
      <c r="V1527" s="302">
        <v>2012</v>
      </c>
      <c r="W1527" s="302" t="s">
        <v>1705</v>
      </c>
      <c r="X1527" s="302">
        <v>0</v>
      </c>
      <c r="Y1527" s="302">
        <v>41982</v>
      </c>
      <c r="Z1527" s="302">
        <v>90</v>
      </c>
      <c r="AA1527" s="302">
        <v>42199</v>
      </c>
      <c r="AB1527" s="302">
        <v>0</v>
      </c>
      <c r="AC1527" s="302">
        <v>41982</v>
      </c>
      <c r="AD1527" s="302" t="s">
        <v>42</v>
      </c>
      <c r="AE1527" s="302"/>
      <c r="AF1527" s="302"/>
      <c r="AG1527" s="302"/>
      <c r="AH1527" s="222"/>
      <c r="AI1527" s="229"/>
    </row>
    <row r="1528" spans="1:35" ht="112.5" customHeight="1">
      <c r="A1528" s="70" t="s">
        <v>3570</v>
      </c>
      <c r="B1528" s="74" t="s">
        <v>81</v>
      </c>
      <c r="C1528" s="74" t="s">
        <v>81</v>
      </c>
      <c r="D1528" s="75">
        <v>42165</v>
      </c>
      <c r="E1528" s="76">
        <v>0.48541666666666666</v>
      </c>
      <c r="F1528" s="75">
        <v>42165</v>
      </c>
      <c r="G1528" s="76">
        <v>0.48541666666666666</v>
      </c>
      <c r="H1528" s="76">
        <v>0</v>
      </c>
      <c r="I1528" s="74">
        <v>83</v>
      </c>
      <c r="J1528" s="74" t="s">
        <v>143</v>
      </c>
      <c r="K1528" s="74" t="s">
        <v>8</v>
      </c>
      <c r="L1528" s="74" t="s">
        <v>9</v>
      </c>
      <c r="M1528" s="225" t="s">
        <v>4015</v>
      </c>
      <c r="N1528" s="226">
        <v>35</v>
      </c>
      <c r="O1528" s="225" t="s">
        <v>7</v>
      </c>
      <c r="P1528" s="225" t="s">
        <v>4015</v>
      </c>
      <c r="Q1528" s="225" t="s">
        <v>4016</v>
      </c>
      <c r="R1528" s="225"/>
      <c r="S1528" s="225">
        <v>32</v>
      </c>
      <c r="T1528" s="225">
        <v>32</v>
      </c>
      <c r="U1528" s="302" t="s">
        <v>6</v>
      </c>
      <c r="V1528" s="302" t="s">
        <v>7301</v>
      </c>
      <c r="W1528" s="302" t="s">
        <v>1942</v>
      </c>
      <c r="X1528" s="302"/>
      <c r="Y1528" s="302" t="s">
        <v>7302</v>
      </c>
      <c r="Z1528" s="302">
        <v>100</v>
      </c>
      <c r="AA1528" s="302" t="s">
        <v>7303</v>
      </c>
      <c r="AB1528" s="302">
        <v>0</v>
      </c>
      <c r="AC1528" s="302"/>
      <c r="AD1528" s="302" t="s">
        <v>42</v>
      </c>
      <c r="AE1528" s="302"/>
      <c r="AF1528" s="302"/>
      <c r="AG1528" s="302"/>
      <c r="AH1528" s="222"/>
      <c r="AI1528" s="229"/>
    </row>
    <row r="1529" spans="1:35" ht="168.75" customHeight="1">
      <c r="A1529" s="70" t="s">
        <v>3570</v>
      </c>
      <c r="B1529" s="74" t="s">
        <v>5</v>
      </c>
      <c r="C1529" s="74" t="s">
        <v>3623</v>
      </c>
      <c r="D1529" s="75">
        <v>42160</v>
      </c>
      <c r="E1529" s="76">
        <v>0.76111111111111107</v>
      </c>
      <c r="F1529" s="75">
        <v>42160</v>
      </c>
      <c r="G1529" s="76">
        <v>0.76388888888888884</v>
      </c>
      <c r="H1529" s="76">
        <f>G1529-E1529</f>
        <v>2.7777777777777679E-3</v>
      </c>
      <c r="I1529" s="74">
        <v>158</v>
      </c>
      <c r="J1529" s="74" t="s">
        <v>143</v>
      </c>
      <c r="K1529" s="74" t="s">
        <v>20</v>
      </c>
      <c r="L1529" s="74" t="s">
        <v>16</v>
      </c>
      <c r="M1529" s="225" t="s">
        <v>3924</v>
      </c>
      <c r="N1529" s="226">
        <v>110</v>
      </c>
      <c r="O1529" s="225" t="s">
        <v>7</v>
      </c>
      <c r="P1529" s="225" t="s">
        <v>3667</v>
      </c>
      <c r="Q1529" s="225" t="s">
        <v>5647</v>
      </c>
      <c r="R1529" s="225"/>
      <c r="S1529" s="225">
        <v>270.39999999999998</v>
      </c>
      <c r="T1529" s="225">
        <v>270.39999999999998</v>
      </c>
      <c r="U1529" s="302" t="s">
        <v>28</v>
      </c>
      <c r="V1529" s="302">
        <v>2013</v>
      </c>
      <c r="W1529" s="302" t="s">
        <v>1318</v>
      </c>
      <c r="X1529" s="302" t="s">
        <v>411</v>
      </c>
      <c r="Y1529" s="302" t="s">
        <v>5648</v>
      </c>
      <c r="Z1529" s="302"/>
      <c r="AA1529" s="302" t="s">
        <v>5649</v>
      </c>
      <c r="AB1529" s="302"/>
      <c r="AC1529" s="302"/>
      <c r="AD1529" s="302" t="s">
        <v>37</v>
      </c>
      <c r="AE1529" s="302"/>
      <c r="AF1529" s="302"/>
      <c r="AG1529" s="302"/>
      <c r="AH1529" s="222"/>
      <c r="AI1529" s="229"/>
    </row>
    <row r="1530" spans="1:35" ht="112.5" customHeight="1">
      <c r="A1530" s="70" t="s">
        <v>3570</v>
      </c>
      <c r="B1530" s="74" t="s">
        <v>81</v>
      </c>
      <c r="C1530" s="74" t="s">
        <v>81</v>
      </c>
      <c r="D1530" s="75">
        <v>42165</v>
      </c>
      <c r="E1530" s="76">
        <v>0.49583333333333335</v>
      </c>
      <c r="F1530" s="75">
        <v>42165</v>
      </c>
      <c r="G1530" s="76">
        <v>0.49583333333333335</v>
      </c>
      <c r="H1530" s="76">
        <v>0</v>
      </c>
      <c r="I1530" s="74">
        <v>23</v>
      </c>
      <c r="J1530" s="74" t="s">
        <v>143</v>
      </c>
      <c r="K1530" s="74" t="s">
        <v>8</v>
      </c>
      <c r="L1530" s="74" t="s">
        <v>9</v>
      </c>
      <c r="M1530" s="225" t="s">
        <v>4017</v>
      </c>
      <c r="N1530" s="226" t="s">
        <v>3</v>
      </c>
      <c r="O1530" s="225" t="s">
        <v>7</v>
      </c>
      <c r="P1530" s="225" t="s">
        <v>4017</v>
      </c>
      <c r="Q1530" s="225" t="s">
        <v>4018</v>
      </c>
      <c r="R1530" s="225"/>
      <c r="S1530" s="225">
        <v>10.4</v>
      </c>
      <c r="T1530" s="225">
        <v>10.4</v>
      </c>
      <c r="U1530" s="302" t="s">
        <v>45</v>
      </c>
      <c r="V1530" s="302">
        <v>2011</v>
      </c>
      <c r="W1530" s="302" t="s">
        <v>7241</v>
      </c>
      <c r="X1530" s="302"/>
      <c r="Y1530" s="302" t="s">
        <v>1902</v>
      </c>
      <c r="Z1530" s="302">
        <v>100</v>
      </c>
      <c r="AA1530" s="302" t="s">
        <v>2660</v>
      </c>
      <c r="AB1530" s="302">
        <v>0</v>
      </c>
      <c r="AC1530" s="302" t="s">
        <v>7276</v>
      </c>
      <c r="AD1530" s="302" t="s">
        <v>42</v>
      </c>
      <c r="AE1530" s="302"/>
      <c r="AF1530" s="302"/>
      <c r="AG1530" s="302"/>
      <c r="AH1530" s="222"/>
      <c r="AI1530" s="229"/>
    </row>
    <row r="1531" spans="1:35" ht="243.75" customHeight="1">
      <c r="A1531" s="70" t="s">
        <v>3570</v>
      </c>
      <c r="B1531" s="74" t="s">
        <v>5</v>
      </c>
      <c r="C1531" s="74" t="s">
        <v>5</v>
      </c>
      <c r="D1531" s="75">
        <v>42166</v>
      </c>
      <c r="E1531" s="76">
        <v>0.44305555555555554</v>
      </c>
      <c r="F1531" s="75">
        <v>42166</v>
      </c>
      <c r="G1531" s="76">
        <v>0.44305555555555554</v>
      </c>
      <c r="H1531" s="76">
        <v>0</v>
      </c>
      <c r="I1531" s="74">
        <v>14</v>
      </c>
      <c r="J1531" s="74"/>
      <c r="K1531" s="74"/>
      <c r="L1531" s="74" t="s">
        <v>9</v>
      </c>
      <c r="M1531" s="225" t="s">
        <v>4067</v>
      </c>
      <c r="N1531" s="226">
        <v>0.4</v>
      </c>
      <c r="O1531" s="225" t="s">
        <v>2</v>
      </c>
      <c r="P1531" s="225" t="s">
        <v>525</v>
      </c>
      <c r="Q1531" s="225" t="s">
        <v>5775</v>
      </c>
      <c r="R1531" s="225"/>
      <c r="S1531" s="225">
        <v>4.5</v>
      </c>
      <c r="T1531" s="225">
        <v>4.5</v>
      </c>
      <c r="U1531" s="302" t="s">
        <v>1</v>
      </c>
      <c r="V1531" s="302"/>
      <c r="W1531" s="302"/>
      <c r="X1531" s="302"/>
      <c r="Y1531" s="302"/>
      <c r="Z1531" s="302"/>
      <c r="AA1531" s="302"/>
      <c r="AB1531" s="302"/>
      <c r="AC1531" s="302"/>
      <c r="AD1531" s="302" t="s">
        <v>42</v>
      </c>
      <c r="AE1531" s="302"/>
      <c r="AF1531" s="302"/>
      <c r="AG1531" s="302"/>
      <c r="AH1531" s="222"/>
      <c r="AI1531" s="229"/>
    </row>
    <row r="1532" spans="1:35" ht="75" customHeight="1">
      <c r="A1532" s="74" t="s">
        <v>3570</v>
      </c>
      <c r="B1532" s="92" t="s">
        <v>21</v>
      </c>
      <c r="C1532" s="92" t="s">
        <v>21</v>
      </c>
      <c r="D1532" s="88">
        <v>42170</v>
      </c>
      <c r="E1532" s="89">
        <v>0.73958333333333337</v>
      </c>
      <c r="F1532" s="88">
        <v>42170</v>
      </c>
      <c r="G1532" s="89">
        <v>0.76041666666666663</v>
      </c>
      <c r="H1532" s="89">
        <v>2.0833333333333332E-2</v>
      </c>
      <c r="I1532" s="68">
        <v>1</v>
      </c>
      <c r="J1532" s="68"/>
      <c r="K1532" s="92"/>
      <c r="L1532" s="92" t="s">
        <v>9</v>
      </c>
      <c r="M1532" s="230" t="s">
        <v>4116</v>
      </c>
      <c r="N1532" s="221">
        <v>0.4</v>
      </c>
      <c r="O1532" s="221" t="s">
        <v>7</v>
      </c>
      <c r="P1532" s="230" t="s">
        <v>4116</v>
      </c>
      <c r="Q1532" s="221" t="s">
        <v>6746</v>
      </c>
      <c r="R1532" s="221">
        <v>7.0000000000000001E-3</v>
      </c>
      <c r="S1532" s="221">
        <v>4.0000000000000001E-3</v>
      </c>
      <c r="T1532" s="221">
        <v>1.0999999999999999E-2</v>
      </c>
      <c r="U1532" s="293" t="s">
        <v>28</v>
      </c>
      <c r="V1532" s="273" t="s">
        <v>128</v>
      </c>
      <c r="W1532" s="293" t="s">
        <v>128</v>
      </c>
      <c r="X1532" s="293" t="s">
        <v>128</v>
      </c>
      <c r="Y1532" s="269">
        <v>2015</v>
      </c>
      <c r="Z1532" s="318" t="s">
        <v>128</v>
      </c>
      <c r="AA1532" s="269">
        <v>2016</v>
      </c>
      <c r="AB1532" s="293" t="s">
        <v>128</v>
      </c>
      <c r="AC1532" s="269">
        <v>2015</v>
      </c>
      <c r="AD1532" s="293" t="s">
        <v>42</v>
      </c>
      <c r="AE1532" s="293" t="s">
        <v>52</v>
      </c>
      <c r="AF1532" s="293"/>
      <c r="AG1532" s="318"/>
      <c r="AH1532" s="222"/>
      <c r="AI1532" s="229"/>
    </row>
    <row r="1533" spans="1:35" ht="112.5" customHeight="1">
      <c r="A1533" s="70" t="s">
        <v>3570</v>
      </c>
      <c r="B1533" s="74" t="s">
        <v>5</v>
      </c>
      <c r="C1533" s="74" t="s">
        <v>3623</v>
      </c>
      <c r="D1533" s="75">
        <v>42160</v>
      </c>
      <c r="E1533" s="76">
        <v>0.8305555555555556</v>
      </c>
      <c r="F1533" s="75">
        <v>42160</v>
      </c>
      <c r="G1533" s="76">
        <v>0.83124999999999993</v>
      </c>
      <c r="H1533" s="76">
        <f>G1533-E1533</f>
        <v>6.9444444444433095E-4</v>
      </c>
      <c r="I1533" s="74">
        <v>224</v>
      </c>
      <c r="J1533" s="74" t="s">
        <v>119</v>
      </c>
      <c r="K1533" s="74" t="s">
        <v>8</v>
      </c>
      <c r="L1533" s="74" t="s">
        <v>16</v>
      </c>
      <c r="M1533" s="225" t="s">
        <v>3669</v>
      </c>
      <c r="N1533" s="226">
        <v>110</v>
      </c>
      <c r="O1533" s="225" t="s">
        <v>7</v>
      </c>
      <c r="P1533" s="225" t="s">
        <v>3669</v>
      </c>
      <c r="Q1533" s="225" t="s">
        <v>5658</v>
      </c>
      <c r="R1533" s="225"/>
      <c r="S1533" s="225">
        <v>128.19999999999999</v>
      </c>
      <c r="T1533" s="225">
        <v>128.19999999999999</v>
      </c>
      <c r="U1533" s="302" t="s">
        <v>28</v>
      </c>
      <c r="V1533" s="302"/>
      <c r="W1533" s="302"/>
      <c r="X1533" s="302"/>
      <c r="Y1533" s="302"/>
      <c r="Z1533" s="302"/>
      <c r="AA1533" s="302"/>
      <c r="AB1533" s="302"/>
      <c r="AC1533" s="302"/>
      <c r="AD1533" s="302" t="s">
        <v>37</v>
      </c>
      <c r="AE1533" s="302"/>
      <c r="AF1533" s="302"/>
      <c r="AG1533" s="302"/>
      <c r="AH1533" s="222"/>
      <c r="AI1533" s="229"/>
    </row>
    <row r="1534" spans="1:35" ht="173.25" customHeight="1">
      <c r="A1534" s="74" t="s">
        <v>3570</v>
      </c>
      <c r="B1534" s="79" t="s">
        <v>85</v>
      </c>
      <c r="C1534" s="79" t="s">
        <v>85</v>
      </c>
      <c r="D1534" s="75">
        <v>42161</v>
      </c>
      <c r="E1534" s="76">
        <v>0.39166666666666666</v>
      </c>
      <c r="F1534" s="75">
        <v>42161</v>
      </c>
      <c r="G1534" s="76">
        <v>0.67638888888888893</v>
      </c>
      <c r="H1534" s="76" t="s">
        <v>3796</v>
      </c>
      <c r="I1534" s="79">
        <v>0</v>
      </c>
      <c r="J1534" s="79" t="s">
        <v>3797</v>
      </c>
      <c r="K1534" s="79"/>
      <c r="L1534" s="79" t="s">
        <v>29</v>
      </c>
      <c r="M1534" s="224" t="s">
        <v>3798</v>
      </c>
      <c r="N1534" s="224">
        <v>110</v>
      </c>
      <c r="O1534" s="224" t="s">
        <v>7</v>
      </c>
      <c r="P1534" s="224" t="s">
        <v>3798</v>
      </c>
      <c r="Q1534" s="224" t="s">
        <v>3799</v>
      </c>
      <c r="R1534" s="223"/>
      <c r="S1534" s="223"/>
      <c r="T1534" s="223"/>
      <c r="U1534" s="312" t="s">
        <v>28</v>
      </c>
      <c r="V1534" s="312">
        <v>2011</v>
      </c>
      <c r="W1534" s="312" t="s">
        <v>5146</v>
      </c>
      <c r="X1534" s="312" t="s">
        <v>411</v>
      </c>
      <c r="Y1534" s="312" t="s">
        <v>128</v>
      </c>
      <c r="Z1534" s="312">
        <v>100</v>
      </c>
      <c r="AA1534" s="312" t="s">
        <v>128</v>
      </c>
      <c r="AB1534" s="312">
        <v>0</v>
      </c>
      <c r="AC1534" s="312" t="s">
        <v>128</v>
      </c>
      <c r="AD1534" s="312" t="s">
        <v>27</v>
      </c>
      <c r="AE1534" s="313" t="s">
        <v>586</v>
      </c>
      <c r="AF1534" s="313" t="s">
        <v>586</v>
      </c>
      <c r="AG1534" s="544"/>
      <c r="AH1534" s="222"/>
      <c r="AI1534" s="229"/>
    </row>
    <row r="1535" spans="1:35" ht="63" customHeight="1">
      <c r="A1535" s="74" t="s">
        <v>3570</v>
      </c>
      <c r="B1535" s="161" t="s">
        <v>84</v>
      </c>
      <c r="C1535" s="69" t="s">
        <v>3626</v>
      </c>
      <c r="D1535" s="376">
        <v>42161</v>
      </c>
      <c r="E1535" s="397">
        <v>0.39166666666666666</v>
      </c>
      <c r="F1535" s="376">
        <v>42161</v>
      </c>
      <c r="G1535" s="397">
        <v>0.39166666666666666</v>
      </c>
      <c r="H1535" s="158">
        <f>G1535-E1535</f>
        <v>0</v>
      </c>
      <c r="I1535" s="141">
        <v>380</v>
      </c>
      <c r="J1535" s="161"/>
      <c r="K1535" s="161" t="s">
        <v>8</v>
      </c>
      <c r="L1535" s="73" t="s">
        <v>16</v>
      </c>
      <c r="M1535" s="261" t="s">
        <v>3829</v>
      </c>
      <c r="N1535" s="439">
        <v>110</v>
      </c>
      <c r="O1535" s="261" t="s">
        <v>7</v>
      </c>
      <c r="P1535" s="261" t="s">
        <v>3829</v>
      </c>
      <c r="Q1535" s="439" t="s">
        <v>3830</v>
      </c>
      <c r="R1535" s="439">
        <v>35.799999999999997</v>
      </c>
      <c r="S1535" s="261"/>
      <c r="T1535" s="480">
        <f>R1535+S1535</f>
        <v>35.799999999999997</v>
      </c>
      <c r="U1535" s="445" t="s">
        <v>28</v>
      </c>
      <c r="V1535" s="445"/>
      <c r="W1535" s="445"/>
      <c r="X1535" s="358"/>
      <c r="Y1535" s="519"/>
      <c r="Z1535" s="445"/>
      <c r="AA1535" s="358"/>
      <c r="AB1535" s="358"/>
      <c r="AC1535" s="358"/>
      <c r="AD1535" s="273" t="s">
        <v>37</v>
      </c>
      <c r="AE1535" s="358"/>
      <c r="AF1535" s="358"/>
      <c r="AG1535" s="445" t="s">
        <v>5169</v>
      </c>
      <c r="AH1535" s="222"/>
      <c r="AI1535" s="229"/>
    </row>
    <row r="1536" spans="1:35" ht="252" customHeight="1">
      <c r="A1536" s="74" t="s">
        <v>3570</v>
      </c>
      <c r="B1536" s="141" t="s">
        <v>84</v>
      </c>
      <c r="C1536" s="69" t="s">
        <v>3626</v>
      </c>
      <c r="D1536" s="86">
        <v>42161</v>
      </c>
      <c r="E1536" s="118">
        <v>0.47013888888888888</v>
      </c>
      <c r="F1536" s="86">
        <v>42161</v>
      </c>
      <c r="G1536" s="118">
        <v>0.47013888888888888</v>
      </c>
      <c r="H1536" s="104">
        <f>G1536-E1536</f>
        <v>0</v>
      </c>
      <c r="I1536" s="70">
        <v>31</v>
      </c>
      <c r="J1536" s="70"/>
      <c r="K1536" s="141"/>
      <c r="L1536" s="70" t="s">
        <v>16</v>
      </c>
      <c r="M1536" s="291"/>
      <c r="N1536" s="439">
        <v>110</v>
      </c>
      <c r="O1536" s="439" t="s">
        <v>7</v>
      </c>
      <c r="P1536" s="291"/>
      <c r="Q1536" s="219" t="s">
        <v>3833</v>
      </c>
      <c r="R1536" s="250">
        <v>18</v>
      </c>
      <c r="S1536" s="250"/>
      <c r="T1536" s="480">
        <f>R1536+S1536</f>
        <v>18</v>
      </c>
      <c r="U1536" s="445"/>
      <c r="V1536" s="273"/>
      <c r="W1536" s="273"/>
      <c r="X1536" s="273"/>
      <c r="Y1536" s="273"/>
      <c r="Z1536" s="273"/>
      <c r="AA1536" s="273"/>
      <c r="AB1536" s="273"/>
      <c r="AC1536" s="273"/>
      <c r="AD1536" s="273" t="s">
        <v>37</v>
      </c>
      <c r="AE1536" s="273"/>
      <c r="AF1536" s="273"/>
      <c r="AG1536" s="273" t="s">
        <v>5171</v>
      </c>
      <c r="AH1536" s="222"/>
      <c r="AI1536" s="229"/>
    </row>
    <row r="1537" spans="1:35" ht="78.75" customHeight="1">
      <c r="A1537" s="74" t="s">
        <v>3570</v>
      </c>
      <c r="B1537" s="161" t="s">
        <v>84</v>
      </c>
      <c r="C1537" s="69" t="s">
        <v>3626</v>
      </c>
      <c r="D1537" s="376">
        <v>42161</v>
      </c>
      <c r="E1537" s="397">
        <v>0.79513888888888884</v>
      </c>
      <c r="F1537" s="376">
        <v>42161</v>
      </c>
      <c r="G1537" s="397">
        <v>0.79513888888888884</v>
      </c>
      <c r="H1537" s="158">
        <f>G1537-E1537</f>
        <v>0</v>
      </c>
      <c r="I1537" s="141">
        <v>345</v>
      </c>
      <c r="J1537" s="161"/>
      <c r="K1537" s="161" t="s">
        <v>20</v>
      </c>
      <c r="L1537" s="73" t="s">
        <v>16</v>
      </c>
      <c r="M1537" s="261" t="s">
        <v>3831</v>
      </c>
      <c r="N1537" s="439">
        <v>110</v>
      </c>
      <c r="O1537" s="261" t="s">
        <v>7</v>
      </c>
      <c r="P1537" s="261" t="s">
        <v>3831</v>
      </c>
      <c r="Q1537" s="439" t="s">
        <v>3830</v>
      </c>
      <c r="R1537" s="439">
        <v>52</v>
      </c>
      <c r="S1537" s="261"/>
      <c r="T1537" s="480">
        <f>R1537+S1537</f>
        <v>52</v>
      </c>
      <c r="U1537" s="445" t="s">
        <v>28</v>
      </c>
      <c r="V1537" s="445"/>
      <c r="W1537" s="445"/>
      <c r="X1537" s="358"/>
      <c r="Y1537" s="519"/>
      <c r="Z1537" s="445"/>
      <c r="AA1537" s="358"/>
      <c r="AB1537" s="358"/>
      <c r="AC1537" s="358"/>
      <c r="AD1537" s="273" t="s">
        <v>37</v>
      </c>
      <c r="AE1537" s="358"/>
      <c r="AF1537" s="358"/>
      <c r="AG1537" s="445" t="s">
        <v>5169</v>
      </c>
      <c r="AH1537" s="222"/>
      <c r="AI1537" s="229"/>
    </row>
    <row r="1538" spans="1:35" ht="78.75" customHeight="1">
      <c r="A1538" s="74" t="s">
        <v>3570</v>
      </c>
      <c r="B1538" s="141" t="s">
        <v>84</v>
      </c>
      <c r="C1538" s="69" t="s">
        <v>3626</v>
      </c>
      <c r="D1538" s="86">
        <v>42161</v>
      </c>
      <c r="E1538" s="118">
        <v>0.84791666666666676</v>
      </c>
      <c r="F1538" s="86">
        <v>42161</v>
      </c>
      <c r="G1538" s="118">
        <v>0.87152777777777779</v>
      </c>
      <c r="H1538" s="104">
        <f>G1538-E1538</f>
        <v>2.3611111111111027E-2</v>
      </c>
      <c r="I1538" s="70">
        <v>5</v>
      </c>
      <c r="J1538" s="70"/>
      <c r="K1538" s="141"/>
      <c r="L1538" s="70" t="s">
        <v>16</v>
      </c>
      <c r="M1538" s="291" t="s">
        <v>3832</v>
      </c>
      <c r="N1538" s="219">
        <v>500</v>
      </c>
      <c r="O1538" s="219" t="s">
        <v>7</v>
      </c>
      <c r="P1538" s="291" t="s">
        <v>3832</v>
      </c>
      <c r="Q1538" s="439" t="s">
        <v>3830</v>
      </c>
      <c r="R1538" s="250">
        <v>4.3</v>
      </c>
      <c r="S1538" s="250"/>
      <c r="T1538" s="480">
        <f>R1538+S1538</f>
        <v>4.3</v>
      </c>
      <c r="U1538" s="445" t="s">
        <v>28</v>
      </c>
      <c r="V1538" s="273"/>
      <c r="W1538" s="273"/>
      <c r="X1538" s="273"/>
      <c r="Y1538" s="273"/>
      <c r="Z1538" s="273"/>
      <c r="AA1538" s="273"/>
      <c r="AB1538" s="273"/>
      <c r="AC1538" s="273"/>
      <c r="AD1538" s="273" t="s">
        <v>37</v>
      </c>
      <c r="AE1538" s="273"/>
      <c r="AF1538" s="273"/>
      <c r="AG1538" s="273" t="s">
        <v>5170</v>
      </c>
      <c r="AH1538" s="222"/>
      <c r="AI1538" s="229"/>
    </row>
    <row r="1539" spans="1:35" ht="168.75" customHeight="1">
      <c r="A1539" s="74" t="s">
        <v>3570</v>
      </c>
      <c r="B1539" s="92" t="s">
        <v>21</v>
      </c>
      <c r="C1539" s="92" t="s">
        <v>21</v>
      </c>
      <c r="D1539" s="88">
        <v>42170</v>
      </c>
      <c r="E1539" s="89">
        <v>0.74305555555555547</v>
      </c>
      <c r="F1539" s="88">
        <v>42170</v>
      </c>
      <c r="G1539" s="89">
        <v>0.97916666666666663</v>
      </c>
      <c r="H1539" s="89">
        <v>0.23611111111111113</v>
      </c>
      <c r="I1539" s="68">
        <v>5</v>
      </c>
      <c r="J1539" s="68"/>
      <c r="K1539" s="92"/>
      <c r="L1539" s="92" t="s">
        <v>9</v>
      </c>
      <c r="M1539" s="230" t="s">
        <v>4118</v>
      </c>
      <c r="N1539" s="221" t="s">
        <v>3</v>
      </c>
      <c r="O1539" s="221" t="s">
        <v>7</v>
      </c>
      <c r="P1539" s="230" t="s">
        <v>4118</v>
      </c>
      <c r="Q1539" s="221" t="s">
        <v>6749</v>
      </c>
      <c r="R1539" s="221">
        <v>6.7430000000000003</v>
      </c>
      <c r="S1539" s="221">
        <v>3.2650000000000001</v>
      </c>
      <c r="T1539" s="221">
        <v>9.8079999999999998</v>
      </c>
      <c r="U1539" s="293" t="s">
        <v>28</v>
      </c>
      <c r="V1539" s="273" t="s">
        <v>6750</v>
      </c>
      <c r="W1539" s="293" t="s">
        <v>1709</v>
      </c>
      <c r="X1539" s="293" t="s">
        <v>128</v>
      </c>
      <c r="Y1539" s="269">
        <v>2014</v>
      </c>
      <c r="Z1539" s="318" t="s">
        <v>128</v>
      </c>
      <c r="AA1539" s="269">
        <v>2015</v>
      </c>
      <c r="AB1539" s="293" t="s">
        <v>128</v>
      </c>
      <c r="AC1539" s="269">
        <v>2014</v>
      </c>
      <c r="AD1539" s="293" t="s">
        <v>42</v>
      </c>
      <c r="AE1539" s="293" t="s">
        <v>57</v>
      </c>
      <c r="AF1539" s="293"/>
      <c r="AG1539" s="318"/>
      <c r="AH1539" s="222"/>
      <c r="AI1539" s="229"/>
    </row>
    <row r="1540" spans="1:35" ht="75" customHeight="1">
      <c r="A1540" s="69" t="s">
        <v>3570</v>
      </c>
      <c r="B1540" s="74" t="s">
        <v>1412</v>
      </c>
      <c r="C1540" s="74" t="s">
        <v>1423</v>
      </c>
      <c r="D1540" s="75">
        <v>42170</v>
      </c>
      <c r="E1540" s="76">
        <v>0.8979166666666667</v>
      </c>
      <c r="F1540" s="75">
        <v>42171</v>
      </c>
      <c r="G1540" s="76">
        <v>4.8611111111111112E-3</v>
      </c>
      <c r="H1540" s="76">
        <v>0.10694444444444444</v>
      </c>
      <c r="I1540" s="77">
        <v>3</v>
      </c>
      <c r="J1540" s="79" t="s">
        <v>1421</v>
      </c>
      <c r="K1540" s="77"/>
      <c r="L1540" s="80" t="s">
        <v>9</v>
      </c>
      <c r="M1540" s="228" t="s">
        <v>4119</v>
      </c>
      <c r="N1540" s="226" t="s">
        <v>3</v>
      </c>
      <c r="O1540" s="224" t="s">
        <v>7</v>
      </c>
      <c r="P1540" s="228" t="s">
        <v>4119</v>
      </c>
      <c r="Q1540" s="227" t="s">
        <v>4120</v>
      </c>
      <c r="R1540" s="223">
        <v>1</v>
      </c>
      <c r="S1540" s="223"/>
      <c r="T1540" s="223">
        <v>1</v>
      </c>
      <c r="U1540" s="279"/>
      <c r="V1540" s="279"/>
      <c r="W1540" s="279"/>
      <c r="X1540" s="279"/>
      <c r="Y1540" s="279"/>
      <c r="Z1540" s="279"/>
      <c r="AA1540" s="279"/>
      <c r="AB1540" s="279"/>
      <c r="AC1540" s="279"/>
      <c r="AD1540" s="279" t="s">
        <v>42</v>
      </c>
      <c r="AE1540" s="279"/>
      <c r="AF1540" s="279"/>
      <c r="AG1540" s="290"/>
      <c r="AH1540" s="222"/>
      <c r="AI1540" s="229"/>
    </row>
    <row r="1541" spans="1:35" ht="131.25" customHeight="1">
      <c r="A1541" s="70" t="s">
        <v>3570</v>
      </c>
      <c r="B1541" s="74" t="s">
        <v>81</v>
      </c>
      <c r="C1541" s="74" t="s">
        <v>81</v>
      </c>
      <c r="D1541" s="75">
        <v>42171</v>
      </c>
      <c r="E1541" s="76">
        <v>0.40069444444444446</v>
      </c>
      <c r="F1541" s="75">
        <v>42171</v>
      </c>
      <c r="G1541" s="76">
        <v>0.40069444444444446</v>
      </c>
      <c r="H1541" s="76">
        <v>0</v>
      </c>
      <c r="I1541" s="74">
        <v>7</v>
      </c>
      <c r="J1541" s="74"/>
      <c r="K1541" s="74"/>
      <c r="L1541" s="74" t="s">
        <v>4</v>
      </c>
      <c r="M1541" s="225" t="s">
        <v>7176</v>
      </c>
      <c r="N1541" s="226">
        <v>35</v>
      </c>
      <c r="O1541" s="225" t="s">
        <v>13</v>
      </c>
      <c r="P1541" s="225" t="s">
        <v>7176</v>
      </c>
      <c r="Q1541" s="225" t="s">
        <v>7177</v>
      </c>
      <c r="R1541" s="225"/>
      <c r="S1541" s="225">
        <v>1.1000000000000001</v>
      </c>
      <c r="T1541" s="225">
        <v>1.1000000000000001</v>
      </c>
      <c r="U1541" s="302" t="s">
        <v>33</v>
      </c>
      <c r="V1541" s="302">
        <v>1985</v>
      </c>
      <c r="W1541" s="302" t="s">
        <v>7307</v>
      </c>
      <c r="X1541" s="302" t="s">
        <v>1884</v>
      </c>
      <c r="Y1541" s="302">
        <v>42124</v>
      </c>
      <c r="Z1541" s="302">
        <v>1</v>
      </c>
      <c r="AA1541" s="302">
        <v>42297</v>
      </c>
      <c r="AB1541" s="302">
        <v>0</v>
      </c>
      <c r="AC1541" s="302">
        <v>42155</v>
      </c>
      <c r="AD1541" s="302" t="s">
        <v>42</v>
      </c>
      <c r="AE1541" s="302"/>
      <c r="AF1541" s="302"/>
      <c r="AG1541" s="302"/>
      <c r="AH1541" s="222"/>
      <c r="AI1541" s="229"/>
    </row>
    <row r="1542" spans="1:35" ht="150" customHeight="1">
      <c r="A1542" s="70" t="s">
        <v>3570</v>
      </c>
      <c r="B1542" s="74" t="s">
        <v>81</v>
      </c>
      <c r="C1542" s="74" t="s">
        <v>81</v>
      </c>
      <c r="D1542" s="75">
        <v>42171</v>
      </c>
      <c r="E1542" s="76">
        <v>0.50138888888888888</v>
      </c>
      <c r="F1542" s="75">
        <v>42171</v>
      </c>
      <c r="G1542" s="76">
        <v>0.50138888888888888</v>
      </c>
      <c r="H1542" s="76">
        <v>0</v>
      </c>
      <c r="I1542" s="74">
        <v>38</v>
      </c>
      <c r="J1542" s="74" t="s">
        <v>143</v>
      </c>
      <c r="K1542" s="74" t="s">
        <v>8</v>
      </c>
      <c r="L1542" s="74" t="s">
        <v>9</v>
      </c>
      <c r="M1542" s="225" t="s">
        <v>4130</v>
      </c>
      <c r="N1542" s="226">
        <v>35</v>
      </c>
      <c r="O1542" s="225" t="s">
        <v>7</v>
      </c>
      <c r="P1542" s="225" t="s">
        <v>4131</v>
      </c>
      <c r="Q1542" s="225" t="s">
        <v>4132</v>
      </c>
      <c r="R1542" s="225"/>
      <c r="S1542" s="225">
        <v>6.3</v>
      </c>
      <c r="T1542" s="225">
        <v>6.3</v>
      </c>
      <c r="U1542" s="302" t="s">
        <v>6</v>
      </c>
      <c r="V1542" s="302">
        <v>1986</v>
      </c>
      <c r="W1542" s="302" t="s">
        <v>5243</v>
      </c>
      <c r="X1542" s="302"/>
      <c r="Y1542" s="302" t="s">
        <v>1478</v>
      </c>
      <c r="Z1542" s="302">
        <v>100</v>
      </c>
      <c r="AA1542" s="302" t="s">
        <v>1081</v>
      </c>
      <c r="AB1542" s="302">
        <v>0</v>
      </c>
      <c r="AC1542" s="302"/>
      <c r="AD1542" s="302" t="s">
        <v>42</v>
      </c>
      <c r="AE1542" s="302"/>
      <c r="AF1542" s="302"/>
      <c r="AG1542" s="302" t="s">
        <v>901</v>
      </c>
      <c r="AH1542" s="222"/>
      <c r="AI1542" s="229"/>
    </row>
    <row r="1543" spans="1:35" ht="187.5" customHeight="1">
      <c r="A1543" s="70" t="s">
        <v>3570</v>
      </c>
      <c r="B1543" s="74" t="s">
        <v>15</v>
      </c>
      <c r="C1543" s="74" t="s">
        <v>3186</v>
      </c>
      <c r="D1543" s="75">
        <v>42171</v>
      </c>
      <c r="E1543" s="76">
        <v>0.60625000000000007</v>
      </c>
      <c r="F1543" s="75">
        <v>42171</v>
      </c>
      <c r="G1543" s="76">
        <v>0.63194444444444442</v>
      </c>
      <c r="H1543" s="76">
        <f>(F1543+G1543)-(D1543+E1543)</f>
        <v>2.5694444448163267E-2</v>
      </c>
      <c r="I1543" s="74">
        <v>7</v>
      </c>
      <c r="J1543" s="74" t="s">
        <v>672</v>
      </c>
      <c r="K1543" s="74" t="s">
        <v>50</v>
      </c>
      <c r="L1543" s="74" t="s">
        <v>9</v>
      </c>
      <c r="M1543" s="225" t="s">
        <v>4133</v>
      </c>
      <c r="N1543" s="226" t="s">
        <v>3</v>
      </c>
      <c r="O1543" s="225" t="s">
        <v>39</v>
      </c>
      <c r="P1543" s="225" t="s">
        <v>4134</v>
      </c>
      <c r="Q1543" s="225" t="s">
        <v>4135</v>
      </c>
      <c r="R1543" s="225">
        <v>0.5</v>
      </c>
      <c r="S1543" s="225"/>
      <c r="T1543" s="225">
        <f>SUM(R1543:S1543)</f>
        <v>0.5</v>
      </c>
      <c r="U1543" s="302" t="s">
        <v>28</v>
      </c>
      <c r="V1543" s="302">
        <v>1961</v>
      </c>
      <c r="W1543" s="302" t="s">
        <v>1908</v>
      </c>
      <c r="X1543" s="302"/>
      <c r="Y1543" s="302" t="s">
        <v>6598</v>
      </c>
      <c r="Z1543" s="302">
        <v>100</v>
      </c>
      <c r="AA1543" s="302">
        <v>42186</v>
      </c>
      <c r="AB1543" s="302">
        <v>0</v>
      </c>
      <c r="AC1543" s="302"/>
      <c r="AD1543" s="302" t="s">
        <v>42</v>
      </c>
      <c r="AE1543" s="302" t="s">
        <v>53</v>
      </c>
      <c r="AF1543" s="302"/>
      <c r="AG1543" s="302" t="s">
        <v>6481</v>
      </c>
      <c r="AH1543" s="222"/>
      <c r="AI1543" s="229"/>
    </row>
    <row r="1544" spans="1:35" ht="168.75" customHeight="1">
      <c r="A1544" s="70" t="s">
        <v>3570</v>
      </c>
      <c r="B1544" s="74" t="s">
        <v>15</v>
      </c>
      <c r="C1544" s="74" t="s">
        <v>3186</v>
      </c>
      <c r="D1544" s="75">
        <v>42171</v>
      </c>
      <c r="E1544" s="76">
        <v>0.64027777777777783</v>
      </c>
      <c r="F1544" s="75">
        <v>42171</v>
      </c>
      <c r="G1544" s="76">
        <v>0.64027777777777783</v>
      </c>
      <c r="H1544" s="76">
        <f>(F1544+G1544)-(D1544+E1544)</f>
        <v>0</v>
      </c>
      <c r="I1544" s="74">
        <v>6</v>
      </c>
      <c r="J1544" s="74"/>
      <c r="K1544" s="74" t="s">
        <v>8</v>
      </c>
      <c r="L1544" s="74" t="s">
        <v>9</v>
      </c>
      <c r="M1544" s="225" t="s">
        <v>673</v>
      </c>
      <c r="N1544" s="226" t="s">
        <v>3</v>
      </c>
      <c r="O1544" s="225" t="s">
        <v>7</v>
      </c>
      <c r="P1544" s="225" t="s">
        <v>4136</v>
      </c>
      <c r="Q1544" s="225" t="s">
        <v>6599</v>
      </c>
      <c r="R1544" s="225"/>
      <c r="S1544" s="225">
        <v>0.48</v>
      </c>
      <c r="T1544" s="225">
        <f>SUM(R1544:S1544)</f>
        <v>0.48</v>
      </c>
      <c r="U1544" s="302" t="s">
        <v>28</v>
      </c>
      <c r="V1544" s="302">
        <v>1984</v>
      </c>
      <c r="W1544" s="302" t="s">
        <v>1908</v>
      </c>
      <c r="X1544" s="302"/>
      <c r="Y1544" s="302">
        <v>42026</v>
      </c>
      <c r="Z1544" s="302">
        <v>100</v>
      </c>
      <c r="AA1544" s="302">
        <v>42186</v>
      </c>
      <c r="AB1544" s="302">
        <v>0</v>
      </c>
      <c r="AC1544" s="302"/>
      <c r="AD1544" s="302" t="s">
        <v>42</v>
      </c>
      <c r="AE1544" s="302" t="s">
        <v>53</v>
      </c>
      <c r="AF1544" s="302"/>
      <c r="AG1544" s="302" t="s">
        <v>6431</v>
      </c>
      <c r="AH1544" s="222"/>
      <c r="AI1544" s="229"/>
    </row>
    <row r="1545" spans="1:35" ht="93.75" customHeight="1">
      <c r="A1545" s="74" t="s">
        <v>3570</v>
      </c>
      <c r="B1545" s="141" t="s">
        <v>84</v>
      </c>
      <c r="C1545" s="69" t="s">
        <v>744</v>
      </c>
      <c r="D1545" s="163">
        <v>42172</v>
      </c>
      <c r="E1545" s="118">
        <v>0.83611111111111114</v>
      </c>
      <c r="F1545" s="163">
        <v>42172</v>
      </c>
      <c r="G1545" s="118">
        <v>0.85972222222222217</v>
      </c>
      <c r="H1545" s="104">
        <f>G1545-E1545</f>
        <v>2.3611111111111027E-2</v>
      </c>
      <c r="I1545" s="70">
        <v>25</v>
      </c>
      <c r="J1545" s="73"/>
      <c r="K1545" s="94" t="s">
        <v>8</v>
      </c>
      <c r="L1545" s="73" t="s">
        <v>4</v>
      </c>
      <c r="M1545" s="222" t="s">
        <v>4196</v>
      </c>
      <c r="N1545" s="219" t="s">
        <v>3</v>
      </c>
      <c r="O1545" s="219" t="s">
        <v>7</v>
      </c>
      <c r="P1545" s="222" t="s">
        <v>4196</v>
      </c>
      <c r="Q1545" s="439" t="s">
        <v>3830</v>
      </c>
      <c r="R1545" s="250">
        <v>30</v>
      </c>
      <c r="S1545" s="250"/>
      <c r="T1545" s="480">
        <f>R1545+S1545</f>
        <v>30</v>
      </c>
      <c r="U1545" s="494"/>
      <c r="V1545" s="273"/>
      <c r="W1545" s="273"/>
      <c r="X1545" s="273"/>
      <c r="Y1545" s="273"/>
      <c r="Z1545" s="273"/>
      <c r="AA1545" s="273"/>
      <c r="AB1545" s="273"/>
      <c r="AC1545" s="273"/>
      <c r="AD1545" s="273" t="s">
        <v>42</v>
      </c>
      <c r="AE1545" s="273"/>
      <c r="AF1545" s="273"/>
      <c r="AG1545" s="273" t="s">
        <v>1104</v>
      </c>
      <c r="AH1545" s="222"/>
      <c r="AI1545" s="229"/>
    </row>
    <row r="1546" spans="1:35" ht="75" customHeight="1">
      <c r="A1546" s="74" t="s">
        <v>3570</v>
      </c>
      <c r="B1546" s="141" t="s">
        <v>84</v>
      </c>
      <c r="C1546" s="69" t="s">
        <v>744</v>
      </c>
      <c r="D1546" s="163">
        <v>42172</v>
      </c>
      <c r="E1546" s="118">
        <v>0.9</v>
      </c>
      <c r="F1546" s="163">
        <v>42172</v>
      </c>
      <c r="G1546" s="118">
        <v>0.94236111111111109</v>
      </c>
      <c r="H1546" s="104">
        <f>G1546-E1546</f>
        <v>4.2361111111111072E-2</v>
      </c>
      <c r="I1546" s="70">
        <v>5</v>
      </c>
      <c r="J1546" s="73"/>
      <c r="K1546" s="94" t="s">
        <v>20</v>
      </c>
      <c r="L1546" s="73" t="s">
        <v>4</v>
      </c>
      <c r="M1546" s="222" t="s">
        <v>4197</v>
      </c>
      <c r="N1546" s="219" t="s">
        <v>3</v>
      </c>
      <c r="O1546" s="219" t="s">
        <v>7</v>
      </c>
      <c r="P1546" s="222" t="s">
        <v>4197</v>
      </c>
      <c r="Q1546" s="221" t="s">
        <v>4198</v>
      </c>
      <c r="R1546" s="250">
        <v>4</v>
      </c>
      <c r="S1546" s="250"/>
      <c r="T1546" s="480">
        <f>R1546+S1546</f>
        <v>4</v>
      </c>
      <c r="U1546" s="494" t="s">
        <v>28</v>
      </c>
      <c r="V1546" s="273"/>
      <c r="W1546" s="273"/>
      <c r="X1546" s="273"/>
      <c r="Y1546" s="273"/>
      <c r="Z1546" s="273"/>
      <c r="AA1546" s="273"/>
      <c r="AB1546" s="273"/>
      <c r="AC1546" s="273"/>
      <c r="AD1546" s="273" t="s">
        <v>42</v>
      </c>
      <c r="AE1546" s="273"/>
      <c r="AF1546" s="273"/>
      <c r="AG1546" s="273" t="s">
        <v>1104</v>
      </c>
      <c r="AH1546" s="222"/>
      <c r="AI1546" s="229"/>
    </row>
    <row r="1547" spans="1:35" ht="93.75" customHeight="1">
      <c r="A1547" s="74" t="s">
        <v>3570</v>
      </c>
      <c r="B1547" s="141" t="s">
        <v>84</v>
      </c>
      <c r="C1547" s="69" t="s">
        <v>2468</v>
      </c>
      <c r="D1547" s="163">
        <v>42172</v>
      </c>
      <c r="E1547" s="118">
        <v>0.99861111111111101</v>
      </c>
      <c r="F1547" s="163">
        <v>42173</v>
      </c>
      <c r="G1547" s="118">
        <v>0.125</v>
      </c>
      <c r="H1547" s="104">
        <v>0.12638888888888888</v>
      </c>
      <c r="I1547" s="70">
        <v>50</v>
      </c>
      <c r="J1547" s="73"/>
      <c r="K1547" s="94" t="s">
        <v>20</v>
      </c>
      <c r="L1547" s="73" t="s">
        <v>4</v>
      </c>
      <c r="M1547" s="565" t="s">
        <v>4193</v>
      </c>
      <c r="N1547" s="219" t="s">
        <v>3</v>
      </c>
      <c r="O1547" s="219" t="s">
        <v>7</v>
      </c>
      <c r="P1547" s="565" t="s">
        <v>4193</v>
      </c>
      <c r="Q1547" s="219" t="s">
        <v>4194</v>
      </c>
      <c r="R1547" s="250">
        <v>14</v>
      </c>
      <c r="S1547" s="250"/>
      <c r="T1547" s="480">
        <f>R1547+S1547</f>
        <v>14</v>
      </c>
      <c r="U1547" s="494"/>
      <c r="V1547" s="273"/>
      <c r="W1547" s="273"/>
      <c r="X1547" s="273"/>
      <c r="Y1547" s="273"/>
      <c r="Z1547" s="273"/>
      <c r="AA1547" s="273"/>
      <c r="AB1547" s="273"/>
      <c r="AC1547" s="273"/>
      <c r="AD1547" s="273" t="s">
        <v>42</v>
      </c>
      <c r="AE1547" s="273"/>
      <c r="AF1547" s="273"/>
      <c r="AG1547" s="273" t="s">
        <v>5176</v>
      </c>
      <c r="AH1547" s="222"/>
      <c r="AI1547" s="229"/>
    </row>
    <row r="1548" spans="1:35" ht="168.75" customHeight="1">
      <c r="A1548" s="69" t="s">
        <v>3570</v>
      </c>
      <c r="B1548" s="74" t="s">
        <v>1412</v>
      </c>
      <c r="C1548" s="74" t="s">
        <v>1420</v>
      </c>
      <c r="D1548" s="75">
        <v>42172</v>
      </c>
      <c r="E1548" s="76">
        <v>0.71527777777777779</v>
      </c>
      <c r="F1548" s="75">
        <v>42172</v>
      </c>
      <c r="G1548" s="76">
        <v>0.71527777777777779</v>
      </c>
      <c r="H1548" s="76">
        <v>0</v>
      </c>
      <c r="I1548" s="77">
        <v>3</v>
      </c>
      <c r="J1548" s="79" t="s">
        <v>1421</v>
      </c>
      <c r="K1548" s="77"/>
      <c r="L1548" s="80" t="s">
        <v>9</v>
      </c>
      <c r="M1548" s="228" t="s">
        <v>488</v>
      </c>
      <c r="N1548" s="226" t="s">
        <v>3</v>
      </c>
      <c r="O1548" s="224" t="s">
        <v>7</v>
      </c>
      <c r="P1548" s="228" t="s">
        <v>4623</v>
      </c>
      <c r="Q1548" s="227" t="s">
        <v>7096</v>
      </c>
      <c r="R1548" s="223"/>
      <c r="S1548" s="223">
        <v>2</v>
      </c>
      <c r="T1548" s="223">
        <v>2</v>
      </c>
      <c r="U1548" s="279"/>
      <c r="V1548" s="279"/>
      <c r="W1548" s="279"/>
      <c r="X1548" s="279"/>
      <c r="Y1548" s="279"/>
      <c r="Z1548" s="279"/>
      <c r="AA1548" s="279"/>
      <c r="AB1548" s="279"/>
      <c r="AC1548" s="279"/>
      <c r="AD1548" s="279" t="s">
        <v>42</v>
      </c>
      <c r="AE1548" s="279"/>
      <c r="AF1548" s="279"/>
      <c r="AG1548" s="290"/>
      <c r="AH1548" s="222"/>
      <c r="AI1548" s="229"/>
    </row>
    <row r="1549" spans="1:35" ht="168.75" customHeight="1">
      <c r="A1549" s="69" t="s">
        <v>3570</v>
      </c>
      <c r="B1549" s="74" t="s">
        <v>1412</v>
      </c>
      <c r="C1549" s="74" t="s">
        <v>1423</v>
      </c>
      <c r="D1549" s="75">
        <v>42172</v>
      </c>
      <c r="E1549" s="76">
        <v>0.7631944444444444</v>
      </c>
      <c r="F1549" s="75">
        <v>42177</v>
      </c>
      <c r="G1549" s="76">
        <v>0.8354166666666667</v>
      </c>
      <c r="H1549" s="76">
        <v>5.072222222222222</v>
      </c>
      <c r="I1549" s="77">
        <v>0</v>
      </c>
      <c r="J1549" s="79" t="s">
        <v>1437</v>
      </c>
      <c r="K1549" s="77"/>
      <c r="L1549" s="80" t="s">
        <v>9</v>
      </c>
      <c r="M1549" s="228" t="s">
        <v>488</v>
      </c>
      <c r="N1549" s="226" t="s">
        <v>3</v>
      </c>
      <c r="O1549" s="224" t="s">
        <v>7</v>
      </c>
      <c r="P1549" s="228" t="s">
        <v>7100</v>
      </c>
      <c r="Q1549" s="227" t="s">
        <v>7101</v>
      </c>
      <c r="R1549" s="223"/>
      <c r="S1549" s="223"/>
      <c r="T1549" s="223"/>
      <c r="U1549" s="279"/>
      <c r="V1549" s="279"/>
      <c r="W1549" s="279"/>
      <c r="X1549" s="279"/>
      <c r="Y1549" s="279"/>
      <c r="Z1549" s="279"/>
      <c r="AA1549" s="279"/>
      <c r="AB1549" s="279"/>
      <c r="AC1549" s="279"/>
      <c r="AD1549" s="279" t="s">
        <v>42</v>
      </c>
      <c r="AE1549" s="279"/>
      <c r="AF1549" s="279"/>
      <c r="AG1549" s="290"/>
      <c r="AH1549" s="222"/>
      <c r="AI1549" s="229"/>
    </row>
    <row r="1550" spans="1:35" ht="168.75" customHeight="1">
      <c r="A1550" s="69" t="s">
        <v>3570</v>
      </c>
      <c r="B1550" s="74" t="s">
        <v>1412</v>
      </c>
      <c r="C1550" s="74" t="s">
        <v>1423</v>
      </c>
      <c r="D1550" s="75">
        <v>42172</v>
      </c>
      <c r="E1550" s="76">
        <v>0.76458333333333339</v>
      </c>
      <c r="F1550" s="75">
        <v>42176</v>
      </c>
      <c r="G1550" s="76">
        <v>0.73333333333333339</v>
      </c>
      <c r="H1550" s="76">
        <v>3.96875</v>
      </c>
      <c r="I1550" s="77">
        <v>0</v>
      </c>
      <c r="J1550" s="79" t="s">
        <v>1421</v>
      </c>
      <c r="K1550" s="77"/>
      <c r="L1550" s="80" t="s">
        <v>9</v>
      </c>
      <c r="M1550" s="228" t="s">
        <v>488</v>
      </c>
      <c r="N1550" s="226" t="s">
        <v>3</v>
      </c>
      <c r="O1550" s="224" t="s">
        <v>7</v>
      </c>
      <c r="P1550" s="228" t="s">
        <v>7102</v>
      </c>
      <c r="Q1550" s="227" t="s">
        <v>7103</v>
      </c>
      <c r="R1550" s="223"/>
      <c r="S1550" s="223"/>
      <c r="T1550" s="223"/>
      <c r="U1550" s="279"/>
      <c r="V1550" s="279"/>
      <c r="W1550" s="279"/>
      <c r="X1550" s="279"/>
      <c r="Y1550" s="279"/>
      <c r="Z1550" s="279"/>
      <c r="AA1550" s="279"/>
      <c r="AB1550" s="279"/>
      <c r="AC1550" s="279"/>
      <c r="AD1550" s="279" t="s">
        <v>42</v>
      </c>
      <c r="AE1550" s="279"/>
      <c r="AF1550" s="279"/>
      <c r="AG1550" s="290"/>
      <c r="AH1550" s="222"/>
      <c r="AI1550" s="229"/>
    </row>
    <row r="1551" spans="1:35" ht="93.75" customHeight="1">
      <c r="A1551" s="69" t="s">
        <v>3570</v>
      </c>
      <c r="B1551" s="74" t="s">
        <v>1412</v>
      </c>
      <c r="C1551" s="74" t="s">
        <v>1423</v>
      </c>
      <c r="D1551" s="75">
        <v>42172</v>
      </c>
      <c r="E1551" s="76">
        <v>0.76874999999999993</v>
      </c>
      <c r="F1551" s="75">
        <v>42172</v>
      </c>
      <c r="G1551" s="76">
        <v>0.76874999999999993</v>
      </c>
      <c r="H1551" s="76">
        <v>0</v>
      </c>
      <c r="I1551" s="77">
        <v>1</v>
      </c>
      <c r="J1551" s="79" t="s">
        <v>1437</v>
      </c>
      <c r="K1551" s="77"/>
      <c r="L1551" s="80" t="s">
        <v>9</v>
      </c>
      <c r="M1551" s="228" t="s">
        <v>488</v>
      </c>
      <c r="N1551" s="226" t="s">
        <v>3</v>
      </c>
      <c r="O1551" s="224" t="s">
        <v>7</v>
      </c>
      <c r="P1551" s="228" t="s">
        <v>7104</v>
      </c>
      <c r="Q1551" s="227" t="s">
        <v>7105</v>
      </c>
      <c r="R1551" s="223"/>
      <c r="S1551" s="223"/>
      <c r="T1551" s="223"/>
      <c r="U1551" s="279"/>
      <c r="V1551" s="279"/>
      <c r="W1551" s="279"/>
      <c r="X1551" s="279"/>
      <c r="Y1551" s="279"/>
      <c r="Z1551" s="279"/>
      <c r="AA1551" s="279"/>
      <c r="AB1551" s="279"/>
      <c r="AC1551" s="279"/>
      <c r="AD1551" s="279" t="s">
        <v>42</v>
      </c>
      <c r="AE1551" s="279"/>
      <c r="AF1551" s="279"/>
      <c r="AG1551" s="290"/>
      <c r="AH1551" s="222"/>
      <c r="AI1551" s="229"/>
    </row>
    <row r="1552" spans="1:35" ht="75" customHeight="1">
      <c r="A1552" s="69" t="s">
        <v>3570</v>
      </c>
      <c r="B1552" s="74" t="s">
        <v>1412</v>
      </c>
      <c r="C1552" s="74" t="s">
        <v>1423</v>
      </c>
      <c r="D1552" s="75">
        <v>42172</v>
      </c>
      <c r="E1552" s="76">
        <v>0.78611111111111109</v>
      </c>
      <c r="F1552" s="75">
        <v>42172</v>
      </c>
      <c r="G1552" s="76">
        <v>0.78611111111111109</v>
      </c>
      <c r="H1552" s="76">
        <v>0</v>
      </c>
      <c r="I1552" s="77">
        <v>4</v>
      </c>
      <c r="J1552" s="79" t="s">
        <v>1421</v>
      </c>
      <c r="K1552" s="77"/>
      <c r="L1552" s="80" t="s">
        <v>9</v>
      </c>
      <c r="M1552" s="228" t="s">
        <v>488</v>
      </c>
      <c r="N1552" s="226" t="s">
        <v>3</v>
      </c>
      <c r="O1552" s="224" t="s">
        <v>7</v>
      </c>
      <c r="P1552" s="228" t="s">
        <v>7106</v>
      </c>
      <c r="Q1552" s="227" t="s">
        <v>7107</v>
      </c>
      <c r="R1552" s="223">
        <v>1</v>
      </c>
      <c r="S1552" s="223"/>
      <c r="T1552" s="223">
        <v>1</v>
      </c>
      <c r="U1552" s="279"/>
      <c r="V1552" s="279"/>
      <c r="W1552" s="279"/>
      <c r="X1552" s="279"/>
      <c r="Y1552" s="279"/>
      <c r="Z1552" s="279"/>
      <c r="AA1552" s="279"/>
      <c r="AB1552" s="279"/>
      <c r="AC1552" s="279"/>
      <c r="AD1552" s="279" t="s">
        <v>42</v>
      </c>
      <c r="AE1552" s="279"/>
      <c r="AF1552" s="279"/>
      <c r="AG1552" s="290"/>
      <c r="AH1552" s="222"/>
      <c r="AI1552" s="229"/>
    </row>
    <row r="1553" spans="1:35" ht="93.75" customHeight="1">
      <c r="A1553" s="69" t="s">
        <v>3570</v>
      </c>
      <c r="B1553" s="74" t="s">
        <v>1412</v>
      </c>
      <c r="C1553" s="74" t="s">
        <v>1420</v>
      </c>
      <c r="D1553" s="75">
        <v>42172</v>
      </c>
      <c r="E1553" s="76">
        <v>0.80069444444444438</v>
      </c>
      <c r="F1553" s="75">
        <v>42172</v>
      </c>
      <c r="G1553" s="76">
        <v>0.80069444444444438</v>
      </c>
      <c r="H1553" s="76">
        <v>0</v>
      </c>
      <c r="I1553" s="77">
        <v>15</v>
      </c>
      <c r="J1553" s="79" t="s">
        <v>2959</v>
      </c>
      <c r="K1553" s="77"/>
      <c r="L1553" s="80" t="s">
        <v>9</v>
      </c>
      <c r="M1553" s="228" t="s">
        <v>488</v>
      </c>
      <c r="N1553" s="226">
        <v>35</v>
      </c>
      <c r="O1553" s="224" t="s">
        <v>7</v>
      </c>
      <c r="P1553" s="228" t="s">
        <v>4400</v>
      </c>
      <c r="Q1553" s="227" t="s">
        <v>7112</v>
      </c>
      <c r="R1553" s="223">
        <v>3</v>
      </c>
      <c r="S1553" s="223">
        <v>14</v>
      </c>
      <c r="T1553" s="223">
        <v>17</v>
      </c>
      <c r="U1553" s="279"/>
      <c r="V1553" s="279"/>
      <c r="W1553" s="279"/>
      <c r="X1553" s="279"/>
      <c r="Y1553" s="279"/>
      <c r="Z1553" s="279"/>
      <c r="AA1553" s="279"/>
      <c r="AB1553" s="279"/>
      <c r="AC1553" s="279"/>
      <c r="AD1553" s="279" t="s">
        <v>42</v>
      </c>
      <c r="AE1553" s="279"/>
      <c r="AF1553" s="279"/>
      <c r="AG1553" s="290"/>
      <c r="AH1553" s="222"/>
      <c r="AI1553" s="229"/>
    </row>
    <row r="1554" spans="1:35" ht="56.25" customHeight="1">
      <c r="A1554" s="69" t="s">
        <v>3570</v>
      </c>
      <c r="B1554" s="74" t="s">
        <v>1412</v>
      </c>
      <c r="C1554" s="74" t="s">
        <v>1423</v>
      </c>
      <c r="D1554" s="75">
        <v>42172</v>
      </c>
      <c r="E1554" s="76">
        <v>0.80069444444444438</v>
      </c>
      <c r="F1554" s="75">
        <v>42172</v>
      </c>
      <c r="G1554" s="76">
        <v>0.80069444444444438</v>
      </c>
      <c r="H1554" s="76">
        <v>0</v>
      </c>
      <c r="I1554" s="77">
        <v>4</v>
      </c>
      <c r="J1554" s="79" t="s">
        <v>1421</v>
      </c>
      <c r="K1554" s="77"/>
      <c r="L1554" s="80" t="s">
        <v>9</v>
      </c>
      <c r="M1554" s="228" t="s">
        <v>488</v>
      </c>
      <c r="N1554" s="226" t="s">
        <v>3</v>
      </c>
      <c r="O1554" s="224" t="s">
        <v>7</v>
      </c>
      <c r="P1554" s="228" t="s">
        <v>7108</v>
      </c>
      <c r="Q1554" s="227" t="s">
        <v>7109</v>
      </c>
      <c r="R1554" s="223">
        <v>1</v>
      </c>
      <c r="S1554" s="223"/>
      <c r="T1554" s="223">
        <v>1</v>
      </c>
      <c r="U1554" s="279"/>
      <c r="V1554" s="279"/>
      <c r="W1554" s="279"/>
      <c r="X1554" s="279"/>
      <c r="Y1554" s="279"/>
      <c r="Z1554" s="279"/>
      <c r="AA1554" s="279"/>
      <c r="AB1554" s="279"/>
      <c r="AC1554" s="279"/>
      <c r="AD1554" s="279" t="s">
        <v>42</v>
      </c>
      <c r="AE1554" s="279"/>
      <c r="AF1554" s="279"/>
      <c r="AG1554" s="290"/>
      <c r="AH1554" s="222"/>
      <c r="AI1554" s="229"/>
    </row>
    <row r="1555" spans="1:35" ht="93.75" customHeight="1">
      <c r="A1555" s="69" t="s">
        <v>3570</v>
      </c>
      <c r="B1555" s="74" t="s">
        <v>1412</v>
      </c>
      <c r="C1555" s="74" t="s">
        <v>1423</v>
      </c>
      <c r="D1555" s="75">
        <v>42172</v>
      </c>
      <c r="E1555" s="76">
        <v>0.80069444444444438</v>
      </c>
      <c r="F1555" s="75">
        <v>42172</v>
      </c>
      <c r="G1555" s="76">
        <v>0.80069444444444438</v>
      </c>
      <c r="H1555" s="76">
        <v>0</v>
      </c>
      <c r="I1555" s="77">
        <v>14</v>
      </c>
      <c r="J1555" s="79" t="s">
        <v>1421</v>
      </c>
      <c r="K1555" s="77"/>
      <c r="L1555" s="80" t="s">
        <v>9</v>
      </c>
      <c r="M1555" s="228" t="s">
        <v>488</v>
      </c>
      <c r="N1555" s="226" t="s">
        <v>3</v>
      </c>
      <c r="O1555" s="224" t="s">
        <v>7</v>
      </c>
      <c r="P1555" s="228" t="s">
        <v>7110</v>
      </c>
      <c r="Q1555" s="227" t="s">
        <v>7111</v>
      </c>
      <c r="R1555" s="223"/>
      <c r="S1555" s="223"/>
      <c r="T1555" s="223"/>
      <c r="U1555" s="279"/>
      <c r="V1555" s="279"/>
      <c r="W1555" s="279"/>
      <c r="X1555" s="279"/>
      <c r="Y1555" s="279"/>
      <c r="Z1555" s="279"/>
      <c r="AA1555" s="279"/>
      <c r="AB1555" s="279"/>
      <c r="AC1555" s="279"/>
      <c r="AD1555" s="279" t="s">
        <v>42</v>
      </c>
      <c r="AE1555" s="279"/>
      <c r="AF1555" s="279"/>
      <c r="AG1555" s="290"/>
      <c r="AH1555" s="222"/>
      <c r="AI1555" s="229"/>
    </row>
    <row r="1556" spans="1:35" ht="75" customHeight="1">
      <c r="A1556" s="69" t="s">
        <v>3570</v>
      </c>
      <c r="B1556" s="74" t="s">
        <v>1412</v>
      </c>
      <c r="C1556" s="74" t="s">
        <v>1423</v>
      </c>
      <c r="D1556" s="75">
        <v>42172</v>
      </c>
      <c r="E1556" s="76">
        <v>0.81180555555555556</v>
      </c>
      <c r="F1556" s="75">
        <v>42172</v>
      </c>
      <c r="G1556" s="76">
        <v>0.81180555555555556</v>
      </c>
      <c r="H1556" s="76">
        <v>0</v>
      </c>
      <c r="I1556" s="77">
        <v>15</v>
      </c>
      <c r="J1556" s="79" t="s">
        <v>1421</v>
      </c>
      <c r="K1556" s="77"/>
      <c r="L1556" s="80" t="s">
        <v>9</v>
      </c>
      <c r="M1556" s="228" t="s">
        <v>488</v>
      </c>
      <c r="N1556" s="226" t="s">
        <v>3</v>
      </c>
      <c r="O1556" s="224" t="s">
        <v>7</v>
      </c>
      <c r="P1556" s="228" t="s">
        <v>7113</v>
      </c>
      <c r="Q1556" s="227" t="s">
        <v>7114</v>
      </c>
      <c r="R1556" s="223"/>
      <c r="S1556" s="223">
        <v>1</v>
      </c>
      <c r="T1556" s="223">
        <v>1</v>
      </c>
      <c r="U1556" s="279"/>
      <c r="V1556" s="279"/>
      <c r="W1556" s="279"/>
      <c r="X1556" s="279"/>
      <c r="Y1556" s="279"/>
      <c r="Z1556" s="279"/>
      <c r="AA1556" s="279"/>
      <c r="AB1556" s="279"/>
      <c r="AC1556" s="279"/>
      <c r="AD1556" s="279" t="s">
        <v>42</v>
      </c>
      <c r="AE1556" s="279"/>
      <c r="AF1556" s="279"/>
      <c r="AG1556" s="290"/>
      <c r="AH1556" s="222"/>
      <c r="AI1556" s="229"/>
    </row>
    <row r="1557" spans="1:35" ht="56.25" customHeight="1">
      <c r="A1557" s="69" t="s">
        <v>3570</v>
      </c>
      <c r="B1557" s="74" t="s">
        <v>1412</v>
      </c>
      <c r="C1557" s="74" t="s">
        <v>1423</v>
      </c>
      <c r="D1557" s="75">
        <v>42172</v>
      </c>
      <c r="E1557" s="76">
        <v>0.82777777777777783</v>
      </c>
      <c r="F1557" s="75">
        <v>42172</v>
      </c>
      <c r="G1557" s="76">
        <v>0.82777777777777783</v>
      </c>
      <c r="H1557" s="76">
        <v>0</v>
      </c>
      <c r="I1557" s="77">
        <v>7</v>
      </c>
      <c r="J1557" s="79" t="s">
        <v>1421</v>
      </c>
      <c r="K1557" s="77"/>
      <c r="L1557" s="80" t="s">
        <v>9</v>
      </c>
      <c r="M1557" s="228" t="s">
        <v>488</v>
      </c>
      <c r="N1557" s="226" t="s">
        <v>3</v>
      </c>
      <c r="O1557" s="224" t="s">
        <v>7</v>
      </c>
      <c r="P1557" s="228" t="s">
        <v>7118</v>
      </c>
      <c r="Q1557" s="227" t="s">
        <v>7119</v>
      </c>
      <c r="R1557" s="223"/>
      <c r="S1557" s="223"/>
      <c r="T1557" s="223"/>
      <c r="U1557" s="279"/>
      <c r="V1557" s="279"/>
      <c r="W1557" s="279"/>
      <c r="X1557" s="279"/>
      <c r="Y1557" s="279"/>
      <c r="Z1557" s="279"/>
      <c r="AA1557" s="279"/>
      <c r="AB1557" s="279"/>
      <c r="AC1557" s="279"/>
      <c r="AD1557" s="279" t="s">
        <v>42</v>
      </c>
      <c r="AE1557" s="279"/>
      <c r="AF1557" s="279"/>
      <c r="AG1557" s="290"/>
      <c r="AH1557" s="222"/>
      <c r="AI1557" s="229"/>
    </row>
    <row r="1558" spans="1:35" ht="75" customHeight="1">
      <c r="A1558" s="69" t="s">
        <v>3570</v>
      </c>
      <c r="B1558" s="74" t="s">
        <v>1412</v>
      </c>
      <c r="C1558" s="74" t="s">
        <v>1423</v>
      </c>
      <c r="D1558" s="75">
        <v>42172</v>
      </c>
      <c r="E1558" s="76">
        <v>0.8354166666666667</v>
      </c>
      <c r="F1558" s="75">
        <v>42172</v>
      </c>
      <c r="G1558" s="76">
        <v>0.8354166666666667</v>
      </c>
      <c r="H1558" s="76">
        <v>0</v>
      </c>
      <c r="I1558" s="77">
        <v>11</v>
      </c>
      <c r="J1558" s="79" t="s">
        <v>1421</v>
      </c>
      <c r="K1558" s="77"/>
      <c r="L1558" s="80" t="s">
        <v>9</v>
      </c>
      <c r="M1558" s="228" t="s">
        <v>488</v>
      </c>
      <c r="N1558" s="226" t="s">
        <v>3</v>
      </c>
      <c r="O1558" s="224" t="s">
        <v>7</v>
      </c>
      <c r="P1558" s="228" t="s">
        <v>7120</v>
      </c>
      <c r="Q1558" s="227" t="s">
        <v>7121</v>
      </c>
      <c r="R1558" s="223"/>
      <c r="S1558" s="223">
        <v>2</v>
      </c>
      <c r="T1558" s="223">
        <v>2</v>
      </c>
      <c r="U1558" s="279"/>
      <c r="V1558" s="279"/>
      <c r="W1558" s="279"/>
      <c r="X1558" s="279"/>
      <c r="Y1558" s="279"/>
      <c r="Z1558" s="279"/>
      <c r="AA1558" s="279"/>
      <c r="AB1558" s="279"/>
      <c r="AC1558" s="279"/>
      <c r="AD1558" s="279" t="s">
        <v>42</v>
      </c>
      <c r="AE1558" s="279"/>
      <c r="AF1558" s="279"/>
      <c r="AG1558" s="290"/>
      <c r="AH1558" s="222"/>
      <c r="AI1558" s="229"/>
    </row>
    <row r="1559" spans="1:35" ht="131.25" customHeight="1">
      <c r="A1559" s="69" t="s">
        <v>3570</v>
      </c>
      <c r="B1559" s="74" t="s">
        <v>1412</v>
      </c>
      <c r="C1559" s="74" t="s">
        <v>1423</v>
      </c>
      <c r="D1559" s="75">
        <v>42172</v>
      </c>
      <c r="E1559" s="76">
        <v>0.8354166666666667</v>
      </c>
      <c r="F1559" s="75">
        <v>42172</v>
      </c>
      <c r="G1559" s="76">
        <v>0.8354166666666667</v>
      </c>
      <c r="H1559" s="76">
        <v>0</v>
      </c>
      <c r="I1559" s="77">
        <v>2</v>
      </c>
      <c r="J1559" s="79" t="s">
        <v>1421</v>
      </c>
      <c r="K1559" s="77"/>
      <c r="L1559" s="80" t="s">
        <v>9</v>
      </c>
      <c r="M1559" s="228" t="s">
        <v>488</v>
      </c>
      <c r="N1559" s="226" t="s">
        <v>3</v>
      </c>
      <c r="O1559" s="224" t="s">
        <v>7</v>
      </c>
      <c r="P1559" s="228" t="s">
        <v>7122</v>
      </c>
      <c r="Q1559" s="227" t="s">
        <v>7123</v>
      </c>
      <c r="R1559" s="223"/>
      <c r="S1559" s="223">
        <v>1</v>
      </c>
      <c r="T1559" s="223">
        <v>1</v>
      </c>
      <c r="U1559" s="279"/>
      <c r="V1559" s="279"/>
      <c r="W1559" s="279"/>
      <c r="X1559" s="279"/>
      <c r="Y1559" s="279"/>
      <c r="Z1559" s="279"/>
      <c r="AA1559" s="279"/>
      <c r="AB1559" s="279"/>
      <c r="AC1559" s="279"/>
      <c r="AD1559" s="279" t="s">
        <v>42</v>
      </c>
      <c r="AE1559" s="279"/>
      <c r="AF1559" s="279"/>
      <c r="AG1559" s="290"/>
      <c r="AH1559" s="222"/>
      <c r="AI1559" s="229"/>
    </row>
    <row r="1560" spans="1:35" ht="93.75" customHeight="1">
      <c r="A1560" s="70" t="s">
        <v>3570</v>
      </c>
      <c r="B1560" s="74" t="s">
        <v>81</v>
      </c>
      <c r="C1560" s="74" t="s">
        <v>81</v>
      </c>
      <c r="D1560" s="75">
        <v>42172</v>
      </c>
      <c r="E1560" s="76">
        <v>0.81319444444444444</v>
      </c>
      <c r="F1560" s="75">
        <v>42172</v>
      </c>
      <c r="G1560" s="76">
        <v>0.81319444444444444</v>
      </c>
      <c r="H1560" s="76">
        <v>0</v>
      </c>
      <c r="I1560" s="74">
        <v>4</v>
      </c>
      <c r="J1560" s="74" t="s">
        <v>143</v>
      </c>
      <c r="K1560" s="74" t="s">
        <v>8</v>
      </c>
      <c r="L1560" s="74" t="s">
        <v>9</v>
      </c>
      <c r="M1560" s="225" t="s">
        <v>4224</v>
      </c>
      <c r="N1560" s="226" t="s">
        <v>3</v>
      </c>
      <c r="O1560" s="225" t="s">
        <v>7</v>
      </c>
      <c r="P1560" s="225" t="s">
        <v>4224</v>
      </c>
      <c r="Q1560" s="225" t="s">
        <v>4225</v>
      </c>
      <c r="R1560" s="225"/>
      <c r="S1560" s="225">
        <v>1.7</v>
      </c>
      <c r="T1560" s="225">
        <v>1.7</v>
      </c>
      <c r="U1560" s="302" t="s">
        <v>6</v>
      </c>
      <c r="V1560" s="302">
        <v>1992</v>
      </c>
      <c r="W1560" s="302" t="s">
        <v>591</v>
      </c>
      <c r="X1560" s="302"/>
      <c r="Y1560" s="302" t="s">
        <v>7308</v>
      </c>
      <c r="Z1560" s="302" t="s">
        <v>7278</v>
      </c>
      <c r="AA1560" s="302" t="s">
        <v>7279</v>
      </c>
      <c r="AB1560" s="302" t="s">
        <v>7278</v>
      </c>
      <c r="AC1560" s="302">
        <v>41922</v>
      </c>
      <c r="AD1560" s="302" t="s">
        <v>42</v>
      </c>
      <c r="AE1560" s="302"/>
      <c r="AF1560" s="302"/>
      <c r="AG1560" s="302" t="s">
        <v>901</v>
      </c>
      <c r="AH1560" s="222"/>
      <c r="AI1560" s="229"/>
    </row>
    <row r="1561" spans="1:35" ht="56.25" customHeight="1">
      <c r="A1561" s="70" t="s">
        <v>3570</v>
      </c>
      <c r="B1561" s="74" t="s">
        <v>81</v>
      </c>
      <c r="C1561" s="74" t="s">
        <v>81</v>
      </c>
      <c r="D1561" s="75">
        <v>42172</v>
      </c>
      <c r="E1561" s="76">
        <v>0.81944444444444453</v>
      </c>
      <c r="F1561" s="75">
        <v>42172</v>
      </c>
      <c r="G1561" s="76">
        <v>0.81944444444444453</v>
      </c>
      <c r="H1561" s="76">
        <v>0</v>
      </c>
      <c r="I1561" s="74">
        <v>7</v>
      </c>
      <c r="J1561" s="74" t="s">
        <v>143</v>
      </c>
      <c r="K1561" s="74" t="s">
        <v>8</v>
      </c>
      <c r="L1561" s="74" t="s">
        <v>9</v>
      </c>
      <c r="M1561" s="225" t="s">
        <v>4226</v>
      </c>
      <c r="N1561" s="226" t="s">
        <v>3</v>
      </c>
      <c r="O1561" s="225" t="s">
        <v>7</v>
      </c>
      <c r="P1561" s="225" t="s">
        <v>4226</v>
      </c>
      <c r="Q1561" s="225" t="s">
        <v>4227</v>
      </c>
      <c r="R1561" s="225"/>
      <c r="S1561" s="225">
        <v>0.6</v>
      </c>
      <c r="T1561" s="225">
        <v>0.6</v>
      </c>
      <c r="U1561" s="302" t="s">
        <v>28</v>
      </c>
      <c r="V1561" s="302">
        <v>1999</v>
      </c>
      <c r="W1561" s="302" t="s">
        <v>7309</v>
      </c>
      <c r="X1561" s="302"/>
      <c r="Y1561" s="302">
        <v>42060</v>
      </c>
      <c r="Z1561" s="302">
        <v>1</v>
      </c>
      <c r="AA1561" s="302">
        <v>42363</v>
      </c>
      <c r="AB1561" s="302">
        <v>0</v>
      </c>
      <c r="AC1561" s="302">
        <v>42183</v>
      </c>
      <c r="AD1561" s="302" t="s">
        <v>42</v>
      </c>
      <c r="AE1561" s="302"/>
      <c r="AF1561" s="302"/>
      <c r="AG1561" s="302" t="s">
        <v>901</v>
      </c>
      <c r="AH1561" s="222"/>
      <c r="AI1561" s="229"/>
    </row>
    <row r="1562" spans="1:35" ht="56.25" customHeight="1">
      <c r="A1562" s="70" t="s">
        <v>3570</v>
      </c>
      <c r="B1562" s="74" t="s">
        <v>10</v>
      </c>
      <c r="C1562" s="74" t="s">
        <v>10</v>
      </c>
      <c r="D1562" s="75">
        <v>42172</v>
      </c>
      <c r="E1562" s="76">
        <v>0.85416666666666663</v>
      </c>
      <c r="F1562" s="75">
        <v>42172</v>
      </c>
      <c r="G1562" s="76">
        <v>0.85416666666666663</v>
      </c>
      <c r="H1562" s="76">
        <v>0</v>
      </c>
      <c r="I1562" s="74">
        <v>24</v>
      </c>
      <c r="J1562" s="74" t="s">
        <v>180</v>
      </c>
      <c r="K1562" s="74" t="s">
        <v>8</v>
      </c>
      <c r="L1562" s="74" t="s">
        <v>9</v>
      </c>
      <c r="M1562" s="225" t="s">
        <v>4250</v>
      </c>
      <c r="N1562" s="226" t="s">
        <v>3</v>
      </c>
      <c r="O1562" s="225" t="s">
        <v>7</v>
      </c>
      <c r="P1562" s="225" t="s">
        <v>4250</v>
      </c>
      <c r="Q1562" s="225" t="s">
        <v>901</v>
      </c>
      <c r="R1562" s="225">
        <v>2.2999999999999998</v>
      </c>
      <c r="S1562" s="225">
        <v>0.3</v>
      </c>
      <c r="T1562" s="225">
        <v>2.6</v>
      </c>
      <c r="U1562" s="302"/>
      <c r="V1562" s="302"/>
      <c r="W1562" s="302"/>
      <c r="X1562" s="302"/>
      <c r="Y1562" s="302"/>
      <c r="Z1562" s="302"/>
      <c r="AA1562" s="302"/>
      <c r="AB1562" s="302"/>
      <c r="AC1562" s="302"/>
      <c r="AD1562" s="302" t="s">
        <v>42</v>
      </c>
      <c r="AE1562" s="302"/>
      <c r="AF1562" s="302"/>
      <c r="AG1562" s="302" t="s">
        <v>6926</v>
      </c>
      <c r="AH1562" s="222"/>
      <c r="AI1562" s="229"/>
    </row>
    <row r="1563" spans="1:35" ht="150" customHeight="1">
      <c r="A1563" s="70" t="s">
        <v>3570</v>
      </c>
      <c r="B1563" s="74" t="s">
        <v>10</v>
      </c>
      <c r="C1563" s="74" t="s">
        <v>10</v>
      </c>
      <c r="D1563" s="75">
        <v>42172</v>
      </c>
      <c r="E1563" s="76">
        <v>0.87222222222222223</v>
      </c>
      <c r="F1563" s="75">
        <v>42172</v>
      </c>
      <c r="G1563" s="76">
        <v>0.87222222222222223</v>
      </c>
      <c r="H1563" s="76">
        <v>0</v>
      </c>
      <c r="I1563" s="74">
        <v>9</v>
      </c>
      <c r="J1563" s="74" t="s">
        <v>180</v>
      </c>
      <c r="K1563" s="74" t="s">
        <v>8</v>
      </c>
      <c r="L1563" s="74" t="s">
        <v>9</v>
      </c>
      <c r="M1563" s="225" t="s">
        <v>4251</v>
      </c>
      <c r="N1563" s="226" t="s">
        <v>3</v>
      </c>
      <c r="O1563" s="225" t="s">
        <v>7</v>
      </c>
      <c r="P1563" s="225" t="s">
        <v>4251</v>
      </c>
      <c r="Q1563" s="225" t="s">
        <v>901</v>
      </c>
      <c r="R1563" s="225">
        <v>2.2999999999999998</v>
      </c>
      <c r="S1563" s="225">
        <v>0.5</v>
      </c>
      <c r="T1563" s="225">
        <v>2.8</v>
      </c>
      <c r="U1563" s="302"/>
      <c r="V1563" s="302"/>
      <c r="W1563" s="302"/>
      <c r="X1563" s="302"/>
      <c r="Y1563" s="302"/>
      <c r="Z1563" s="302"/>
      <c r="AA1563" s="302"/>
      <c r="AB1563" s="302"/>
      <c r="AC1563" s="302"/>
      <c r="AD1563" s="302" t="s">
        <v>42</v>
      </c>
      <c r="AE1563" s="302"/>
      <c r="AF1563" s="302"/>
      <c r="AG1563" s="302" t="s">
        <v>6926</v>
      </c>
      <c r="AH1563" s="222"/>
      <c r="AI1563" s="229"/>
    </row>
    <row r="1564" spans="1:35" ht="243.75" customHeight="1">
      <c r="A1564" s="70" t="s">
        <v>3570</v>
      </c>
      <c r="B1564" s="74" t="s">
        <v>10</v>
      </c>
      <c r="C1564" s="74" t="s">
        <v>10</v>
      </c>
      <c r="D1564" s="75">
        <v>42172</v>
      </c>
      <c r="E1564" s="76">
        <v>0.87291666666666667</v>
      </c>
      <c r="F1564" s="75">
        <v>42172</v>
      </c>
      <c r="G1564" s="76">
        <v>0.89027777777777783</v>
      </c>
      <c r="H1564" s="76">
        <v>1.7361111111111112E-2</v>
      </c>
      <c r="I1564" s="74">
        <v>22</v>
      </c>
      <c r="J1564" s="74" t="s">
        <v>180</v>
      </c>
      <c r="K1564" s="74" t="s">
        <v>20</v>
      </c>
      <c r="L1564" s="74" t="s">
        <v>9</v>
      </c>
      <c r="M1564" s="225" t="s">
        <v>4234</v>
      </c>
      <c r="N1564" s="226">
        <v>35</v>
      </c>
      <c r="O1564" s="225" t="s">
        <v>7</v>
      </c>
      <c r="P1564" s="225" t="s">
        <v>4234</v>
      </c>
      <c r="Q1564" s="225" t="s">
        <v>901</v>
      </c>
      <c r="R1564" s="225">
        <v>12</v>
      </c>
      <c r="S1564" s="225">
        <v>9.1999999999999993</v>
      </c>
      <c r="T1564" s="225">
        <v>21.2</v>
      </c>
      <c r="U1564" s="302"/>
      <c r="V1564" s="302"/>
      <c r="W1564" s="302"/>
      <c r="X1564" s="302"/>
      <c r="Y1564" s="302"/>
      <c r="Z1564" s="302"/>
      <c r="AA1564" s="302"/>
      <c r="AB1564" s="302"/>
      <c r="AC1564" s="302"/>
      <c r="AD1564" s="302" t="s">
        <v>42</v>
      </c>
      <c r="AE1564" s="302"/>
      <c r="AF1564" s="302"/>
      <c r="AG1564" s="302" t="s">
        <v>6926</v>
      </c>
      <c r="AH1564" s="222"/>
      <c r="AI1564" s="229"/>
    </row>
    <row r="1565" spans="1:35" ht="56.25" customHeight="1">
      <c r="A1565" s="70" t="s">
        <v>3570</v>
      </c>
      <c r="B1565" s="74" t="s">
        <v>10</v>
      </c>
      <c r="C1565" s="74" t="s">
        <v>10</v>
      </c>
      <c r="D1565" s="75">
        <v>42172</v>
      </c>
      <c r="E1565" s="76">
        <v>0.87291666666666667</v>
      </c>
      <c r="F1565" s="75">
        <v>42172</v>
      </c>
      <c r="G1565" s="76">
        <v>0.87291666666666667</v>
      </c>
      <c r="H1565" s="76">
        <v>0</v>
      </c>
      <c r="I1565" s="74">
        <v>17</v>
      </c>
      <c r="J1565" s="74" t="s">
        <v>180</v>
      </c>
      <c r="K1565" s="74" t="s">
        <v>8</v>
      </c>
      <c r="L1565" s="74" t="s">
        <v>9</v>
      </c>
      <c r="M1565" s="225" t="s">
        <v>4248</v>
      </c>
      <c r="N1565" s="226">
        <v>35</v>
      </c>
      <c r="O1565" s="225" t="s">
        <v>13</v>
      </c>
      <c r="P1565" s="225" t="s">
        <v>4248</v>
      </c>
      <c r="Q1565" s="225" t="s">
        <v>901</v>
      </c>
      <c r="R1565" s="225">
        <v>2.8</v>
      </c>
      <c r="S1565" s="225"/>
      <c r="T1565" s="225">
        <v>2.8</v>
      </c>
      <c r="U1565" s="302"/>
      <c r="V1565" s="302"/>
      <c r="W1565" s="302"/>
      <c r="X1565" s="302"/>
      <c r="Y1565" s="302"/>
      <c r="Z1565" s="302"/>
      <c r="AA1565" s="302"/>
      <c r="AB1565" s="302"/>
      <c r="AC1565" s="302"/>
      <c r="AD1565" s="302" t="s">
        <v>42</v>
      </c>
      <c r="AE1565" s="302"/>
      <c r="AF1565" s="302"/>
      <c r="AG1565" s="302" t="s">
        <v>6926</v>
      </c>
      <c r="AH1565" s="222"/>
      <c r="AI1565" s="229"/>
    </row>
    <row r="1566" spans="1:35" ht="56.25" customHeight="1">
      <c r="A1566" s="70" t="s">
        <v>3570</v>
      </c>
      <c r="B1566" s="74" t="s">
        <v>10</v>
      </c>
      <c r="C1566" s="74" t="s">
        <v>10</v>
      </c>
      <c r="D1566" s="75">
        <v>42172</v>
      </c>
      <c r="E1566" s="76">
        <v>0.87361111111111101</v>
      </c>
      <c r="F1566" s="75">
        <v>42172</v>
      </c>
      <c r="G1566" s="76">
        <v>0.89097222222222217</v>
      </c>
      <c r="H1566" s="76">
        <v>1.7361111111111112E-2</v>
      </c>
      <c r="I1566" s="74">
        <v>16</v>
      </c>
      <c r="J1566" s="74" t="s">
        <v>4235</v>
      </c>
      <c r="K1566" s="74" t="s">
        <v>20</v>
      </c>
      <c r="L1566" s="74" t="s">
        <v>9</v>
      </c>
      <c r="M1566" s="225" t="s">
        <v>4236</v>
      </c>
      <c r="N1566" s="226">
        <v>35</v>
      </c>
      <c r="O1566" s="225" t="s">
        <v>7</v>
      </c>
      <c r="P1566" s="225" t="s">
        <v>4236</v>
      </c>
      <c r="Q1566" s="225" t="s">
        <v>901</v>
      </c>
      <c r="R1566" s="225">
        <v>9.1999999999999993</v>
      </c>
      <c r="S1566" s="225">
        <v>4.3</v>
      </c>
      <c r="T1566" s="225">
        <v>13.5</v>
      </c>
      <c r="U1566" s="302"/>
      <c r="V1566" s="302"/>
      <c r="W1566" s="302"/>
      <c r="X1566" s="302"/>
      <c r="Y1566" s="302"/>
      <c r="Z1566" s="302"/>
      <c r="AA1566" s="302"/>
      <c r="AB1566" s="302"/>
      <c r="AC1566" s="302"/>
      <c r="AD1566" s="302" t="s">
        <v>42</v>
      </c>
      <c r="AE1566" s="302"/>
      <c r="AF1566" s="302"/>
      <c r="AG1566" s="302" t="s">
        <v>6926</v>
      </c>
      <c r="AH1566" s="222"/>
      <c r="AI1566" s="229"/>
    </row>
    <row r="1567" spans="1:35" ht="93.75" customHeight="1">
      <c r="A1567" s="70" t="s">
        <v>3570</v>
      </c>
      <c r="B1567" s="74" t="s">
        <v>10</v>
      </c>
      <c r="C1567" s="74" t="s">
        <v>10</v>
      </c>
      <c r="D1567" s="75">
        <v>42172</v>
      </c>
      <c r="E1567" s="76">
        <v>0.87361111111111101</v>
      </c>
      <c r="F1567" s="75">
        <v>42172</v>
      </c>
      <c r="G1567" s="76">
        <v>0.88888888888888884</v>
      </c>
      <c r="H1567" s="76">
        <v>1.5277777777777777E-2</v>
      </c>
      <c r="I1567" s="74">
        <v>14</v>
      </c>
      <c r="J1567" s="74" t="s">
        <v>987</v>
      </c>
      <c r="K1567" s="74" t="s">
        <v>20</v>
      </c>
      <c r="L1567" s="74" t="s">
        <v>9</v>
      </c>
      <c r="M1567" s="225" t="s">
        <v>4249</v>
      </c>
      <c r="N1567" s="226" t="s">
        <v>3</v>
      </c>
      <c r="O1567" s="225" t="s">
        <v>7</v>
      </c>
      <c r="P1567" s="225" t="s">
        <v>4249</v>
      </c>
      <c r="Q1567" s="225" t="s">
        <v>901</v>
      </c>
      <c r="R1567" s="225">
        <v>3.4</v>
      </c>
      <c r="S1567" s="225">
        <v>2.2000000000000002</v>
      </c>
      <c r="T1567" s="225">
        <v>5.6</v>
      </c>
      <c r="U1567" s="302"/>
      <c r="V1567" s="302"/>
      <c r="W1567" s="302"/>
      <c r="X1567" s="302"/>
      <c r="Y1567" s="302"/>
      <c r="Z1567" s="302"/>
      <c r="AA1567" s="302"/>
      <c r="AB1567" s="302"/>
      <c r="AC1567" s="302"/>
      <c r="AD1567" s="302" t="s">
        <v>42</v>
      </c>
      <c r="AE1567" s="302"/>
      <c r="AF1567" s="302"/>
      <c r="AG1567" s="302" t="s">
        <v>6926</v>
      </c>
      <c r="AH1567" s="222"/>
      <c r="AI1567" s="229"/>
    </row>
    <row r="1568" spans="1:35" ht="178.9" customHeight="1">
      <c r="A1568" s="70" t="s">
        <v>3570</v>
      </c>
      <c r="B1568" s="74" t="s">
        <v>10</v>
      </c>
      <c r="C1568" s="74" t="s">
        <v>10</v>
      </c>
      <c r="D1568" s="75">
        <v>42172</v>
      </c>
      <c r="E1568" s="76">
        <v>0.87638888888888899</v>
      </c>
      <c r="F1568" s="75">
        <v>42172</v>
      </c>
      <c r="G1568" s="76">
        <v>0.87638888888888899</v>
      </c>
      <c r="H1568" s="76">
        <v>0</v>
      </c>
      <c r="I1568" s="74">
        <v>51</v>
      </c>
      <c r="J1568" s="74" t="s">
        <v>230</v>
      </c>
      <c r="K1568" s="74" t="s">
        <v>8</v>
      </c>
      <c r="L1568" s="74" t="s">
        <v>9</v>
      </c>
      <c r="M1568" s="225" t="s">
        <v>4238</v>
      </c>
      <c r="N1568" s="226">
        <v>35</v>
      </c>
      <c r="O1568" s="225" t="s">
        <v>7</v>
      </c>
      <c r="P1568" s="225" t="s">
        <v>4238</v>
      </c>
      <c r="Q1568" s="225" t="s">
        <v>901</v>
      </c>
      <c r="R1568" s="225">
        <v>6.6</v>
      </c>
      <c r="S1568" s="225">
        <v>3.4</v>
      </c>
      <c r="T1568" s="225">
        <v>10</v>
      </c>
      <c r="U1568" s="302"/>
      <c r="V1568" s="302"/>
      <c r="W1568" s="302"/>
      <c r="X1568" s="302"/>
      <c r="Y1568" s="302"/>
      <c r="Z1568" s="302"/>
      <c r="AA1568" s="302"/>
      <c r="AB1568" s="302"/>
      <c r="AC1568" s="302"/>
      <c r="AD1568" s="302" t="s">
        <v>42</v>
      </c>
      <c r="AE1568" s="302"/>
      <c r="AF1568" s="302"/>
      <c r="AG1568" s="302" t="s">
        <v>6926</v>
      </c>
      <c r="AH1568" s="222"/>
      <c r="AI1568" s="229"/>
    </row>
    <row r="1569" spans="1:35" ht="56.25" customHeight="1">
      <c r="A1569" s="70" t="s">
        <v>3570</v>
      </c>
      <c r="B1569" s="74" t="s">
        <v>10</v>
      </c>
      <c r="C1569" s="74" t="s">
        <v>10</v>
      </c>
      <c r="D1569" s="75">
        <v>42172</v>
      </c>
      <c r="E1569" s="76">
        <v>0.87777777777777777</v>
      </c>
      <c r="F1569" s="75">
        <v>42172</v>
      </c>
      <c r="G1569" s="76">
        <v>0.87777777777777777</v>
      </c>
      <c r="H1569" s="76">
        <v>0</v>
      </c>
      <c r="I1569" s="74">
        <v>12</v>
      </c>
      <c r="J1569" s="74" t="s">
        <v>4240</v>
      </c>
      <c r="K1569" s="74" t="s">
        <v>8</v>
      </c>
      <c r="L1569" s="74" t="s">
        <v>9</v>
      </c>
      <c r="M1569" s="225" t="s">
        <v>4243</v>
      </c>
      <c r="N1569" s="226" t="s">
        <v>3</v>
      </c>
      <c r="O1569" s="225" t="s">
        <v>7</v>
      </c>
      <c r="P1569" s="225" t="s">
        <v>4243</v>
      </c>
      <c r="Q1569" s="225" t="s">
        <v>901</v>
      </c>
      <c r="R1569" s="225">
        <v>4.0999999999999996</v>
      </c>
      <c r="S1569" s="225">
        <v>0.4</v>
      </c>
      <c r="T1569" s="225">
        <v>4.5</v>
      </c>
      <c r="U1569" s="302"/>
      <c r="V1569" s="302"/>
      <c r="W1569" s="302"/>
      <c r="X1569" s="302"/>
      <c r="Y1569" s="302"/>
      <c r="Z1569" s="302"/>
      <c r="AA1569" s="302"/>
      <c r="AB1569" s="302"/>
      <c r="AC1569" s="302"/>
      <c r="AD1569" s="302" t="s">
        <v>42</v>
      </c>
      <c r="AE1569" s="302"/>
      <c r="AF1569" s="302"/>
      <c r="AG1569" s="302" t="s">
        <v>6926</v>
      </c>
      <c r="AH1569" s="222"/>
      <c r="AI1569" s="229"/>
    </row>
    <row r="1570" spans="1:35" ht="131.25" customHeight="1">
      <c r="A1570" s="70" t="s">
        <v>3570</v>
      </c>
      <c r="B1570" s="74" t="s">
        <v>10</v>
      </c>
      <c r="C1570" s="74" t="s">
        <v>10</v>
      </c>
      <c r="D1570" s="75">
        <v>42172</v>
      </c>
      <c r="E1570" s="76">
        <v>0.87916666666666676</v>
      </c>
      <c r="F1570" s="75">
        <v>42172</v>
      </c>
      <c r="G1570" s="76">
        <v>0.9</v>
      </c>
      <c r="H1570" s="76">
        <v>2.0833333333333332E-2</v>
      </c>
      <c r="I1570" s="74">
        <v>14</v>
      </c>
      <c r="J1570" s="74" t="s">
        <v>4244</v>
      </c>
      <c r="K1570" s="74" t="s">
        <v>20</v>
      </c>
      <c r="L1570" s="74" t="s">
        <v>9</v>
      </c>
      <c r="M1570" s="225" t="s">
        <v>4245</v>
      </c>
      <c r="N1570" s="226" t="s">
        <v>3</v>
      </c>
      <c r="O1570" s="225" t="s">
        <v>7</v>
      </c>
      <c r="P1570" s="225" t="s">
        <v>4245</v>
      </c>
      <c r="Q1570" s="225" t="s">
        <v>901</v>
      </c>
      <c r="R1570" s="225">
        <v>5.0999999999999996</v>
      </c>
      <c r="S1570" s="225">
        <v>3.1</v>
      </c>
      <c r="T1570" s="225">
        <v>8.1999999999999993</v>
      </c>
      <c r="U1570" s="302"/>
      <c r="V1570" s="302"/>
      <c r="W1570" s="302"/>
      <c r="X1570" s="302"/>
      <c r="Y1570" s="302"/>
      <c r="Z1570" s="302"/>
      <c r="AA1570" s="302"/>
      <c r="AB1570" s="302"/>
      <c r="AC1570" s="302"/>
      <c r="AD1570" s="302" t="s">
        <v>42</v>
      </c>
      <c r="AE1570" s="302"/>
      <c r="AF1570" s="302"/>
      <c r="AG1570" s="302" t="s">
        <v>6926</v>
      </c>
      <c r="AH1570" s="222"/>
      <c r="AI1570" s="229"/>
    </row>
    <row r="1571" spans="1:35" ht="56.25" customHeight="1">
      <c r="A1571" s="70" t="s">
        <v>3570</v>
      </c>
      <c r="B1571" s="74" t="s">
        <v>10</v>
      </c>
      <c r="C1571" s="74" t="s">
        <v>10</v>
      </c>
      <c r="D1571" s="75">
        <v>42172</v>
      </c>
      <c r="E1571" s="76">
        <v>0.87916666666666676</v>
      </c>
      <c r="F1571" s="75">
        <v>42172</v>
      </c>
      <c r="G1571" s="76">
        <v>0.87916666666666676</v>
      </c>
      <c r="H1571" s="76">
        <v>0</v>
      </c>
      <c r="I1571" s="74">
        <v>12</v>
      </c>
      <c r="J1571" s="74" t="s">
        <v>180</v>
      </c>
      <c r="K1571" s="74" t="s">
        <v>8</v>
      </c>
      <c r="L1571" s="74" t="s">
        <v>9</v>
      </c>
      <c r="M1571" s="225" t="s">
        <v>4252</v>
      </c>
      <c r="N1571" s="226" t="s">
        <v>3</v>
      </c>
      <c r="O1571" s="225" t="s">
        <v>7</v>
      </c>
      <c r="P1571" s="225" t="s">
        <v>4252</v>
      </c>
      <c r="Q1571" s="225" t="s">
        <v>901</v>
      </c>
      <c r="R1571" s="225">
        <v>1.6</v>
      </c>
      <c r="S1571" s="225"/>
      <c r="T1571" s="225">
        <v>1.6</v>
      </c>
      <c r="U1571" s="302"/>
      <c r="V1571" s="302"/>
      <c r="W1571" s="302"/>
      <c r="X1571" s="302"/>
      <c r="Y1571" s="302"/>
      <c r="Z1571" s="302"/>
      <c r="AA1571" s="302"/>
      <c r="AB1571" s="302"/>
      <c r="AC1571" s="302"/>
      <c r="AD1571" s="302" t="s">
        <v>42</v>
      </c>
      <c r="AE1571" s="302"/>
      <c r="AF1571" s="302"/>
      <c r="AG1571" s="302" t="s">
        <v>6926</v>
      </c>
      <c r="AH1571" s="222"/>
      <c r="AI1571" s="229"/>
    </row>
    <row r="1572" spans="1:35" ht="93.75" customHeight="1">
      <c r="A1572" s="70" t="s">
        <v>3570</v>
      </c>
      <c r="B1572" s="74" t="s">
        <v>10</v>
      </c>
      <c r="C1572" s="74" t="s">
        <v>10</v>
      </c>
      <c r="D1572" s="75">
        <v>42172</v>
      </c>
      <c r="E1572" s="76">
        <v>0.87986111111111109</v>
      </c>
      <c r="F1572" s="75">
        <v>42172</v>
      </c>
      <c r="G1572" s="76">
        <v>0.87986111111111109</v>
      </c>
      <c r="H1572" s="76">
        <v>0</v>
      </c>
      <c r="I1572" s="74">
        <v>21</v>
      </c>
      <c r="J1572" s="74" t="s">
        <v>180</v>
      </c>
      <c r="K1572" s="74" t="s">
        <v>8</v>
      </c>
      <c r="L1572" s="74" t="s">
        <v>9</v>
      </c>
      <c r="M1572" s="225" t="s">
        <v>4254</v>
      </c>
      <c r="N1572" s="226" t="s">
        <v>3</v>
      </c>
      <c r="O1572" s="225" t="s">
        <v>7</v>
      </c>
      <c r="P1572" s="225" t="s">
        <v>4254</v>
      </c>
      <c r="Q1572" s="225" t="s">
        <v>901</v>
      </c>
      <c r="R1572" s="225">
        <v>2.2999999999999998</v>
      </c>
      <c r="S1572" s="225">
        <v>0.3</v>
      </c>
      <c r="T1572" s="225">
        <v>2.6</v>
      </c>
      <c r="U1572" s="302"/>
      <c r="V1572" s="302"/>
      <c r="W1572" s="302"/>
      <c r="X1572" s="302"/>
      <c r="Y1572" s="302"/>
      <c r="Z1572" s="302"/>
      <c r="AA1572" s="302"/>
      <c r="AB1572" s="302"/>
      <c r="AC1572" s="302"/>
      <c r="AD1572" s="302" t="s">
        <v>42</v>
      </c>
      <c r="AE1572" s="302"/>
      <c r="AF1572" s="302"/>
      <c r="AG1572" s="302" t="s">
        <v>6926</v>
      </c>
      <c r="AH1572" s="222"/>
      <c r="AI1572" s="229"/>
    </row>
    <row r="1573" spans="1:35" ht="112.5" customHeight="1">
      <c r="A1573" s="70" t="s">
        <v>3570</v>
      </c>
      <c r="B1573" s="74" t="s">
        <v>10</v>
      </c>
      <c r="C1573" s="74" t="s">
        <v>10</v>
      </c>
      <c r="D1573" s="75">
        <v>42172</v>
      </c>
      <c r="E1573" s="76">
        <v>0.87986111111111109</v>
      </c>
      <c r="F1573" s="75">
        <v>42172</v>
      </c>
      <c r="G1573" s="76">
        <v>0.87986111111111109</v>
      </c>
      <c r="H1573" s="76">
        <v>0</v>
      </c>
      <c r="I1573" s="74">
        <v>22</v>
      </c>
      <c r="J1573" s="74" t="s">
        <v>180</v>
      </c>
      <c r="K1573" s="74" t="s">
        <v>8</v>
      </c>
      <c r="L1573" s="74" t="s">
        <v>9</v>
      </c>
      <c r="M1573" s="225" t="s">
        <v>4253</v>
      </c>
      <c r="N1573" s="226" t="s">
        <v>3</v>
      </c>
      <c r="O1573" s="225" t="s">
        <v>7</v>
      </c>
      <c r="P1573" s="225" t="s">
        <v>4253</v>
      </c>
      <c r="Q1573" s="225" t="s">
        <v>901</v>
      </c>
      <c r="R1573" s="225">
        <v>1.4</v>
      </c>
      <c r="S1573" s="225"/>
      <c r="T1573" s="225">
        <v>1.4</v>
      </c>
      <c r="U1573" s="302"/>
      <c r="V1573" s="302"/>
      <c r="W1573" s="302"/>
      <c r="X1573" s="302"/>
      <c r="Y1573" s="302"/>
      <c r="Z1573" s="302"/>
      <c r="AA1573" s="302"/>
      <c r="AB1573" s="302"/>
      <c r="AC1573" s="302"/>
      <c r="AD1573" s="302" t="s">
        <v>42</v>
      </c>
      <c r="AE1573" s="302"/>
      <c r="AF1573" s="302"/>
      <c r="AG1573" s="302" t="s">
        <v>6926</v>
      </c>
      <c r="AH1573" s="222"/>
      <c r="AI1573" s="229"/>
    </row>
    <row r="1574" spans="1:35" ht="93.75" customHeight="1">
      <c r="A1574" s="70" t="s">
        <v>3570</v>
      </c>
      <c r="B1574" s="74" t="s">
        <v>10</v>
      </c>
      <c r="C1574" s="74" t="s">
        <v>10</v>
      </c>
      <c r="D1574" s="75">
        <v>42172</v>
      </c>
      <c r="E1574" s="76">
        <v>0.88194444444444453</v>
      </c>
      <c r="F1574" s="75">
        <v>42172</v>
      </c>
      <c r="G1574" s="76">
        <v>0.88194444444444453</v>
      </c>
      <c r="H1574" s="76">
        <v>0</v>
      </c>
      <c r="I1574" s="74">
        <v>14</v>
      </c>
      <c r="J1574" s="74" t="s">
        <v>4240</v>
      </c>
      <c r="K1574" s="74" t="s">
        <v>8</v>
      </c>
      <c r="L1574" s="74" t="s">
        <v>9</v>
      </c>
      <c r="M1574" s="225" t="s">
        <v>4241</v>
      </c>
      <c r="N1574" s="226" t="s">
        <v>3</v>
      </c>
      <c r="O1574" s="225" t="s">
        <v>7</v>
      </c>
      <c r="P1574" s="225" t="s">
        <v>4241</v>
      </c>
      <c r="Q1574" s="225" t="s">
        <v>901</v>
      </c>
      <c r="R1574" s="225">
        <v>2.2000000000000002</v>
      </c>
      <c r="S1574" s="225">
        <v>0.3</v>
      </c>
      <c r="T1574" s="225">
        <v>2.5</v>
      </c>
      <c r="U1574" s="302"/>
      <c r="V1574" s="302"/>
      <c r="W1574" s="302"/>
      <c r="X1574" s="302"/>
      <c r="Y1574" s="302"/>
      <c r="Z1574" s="302"/>
      <c r="AA1574" s="302"/>
      <c r="AB1574" s="302"/>
      <c r="AC1574" s="302"/>
      <c r="AD1574" s="302" t="s">
        <v>42</v>
      </c>
      <c r="AE1574" s="302"/>
      <c r="AF1574" s="302"/>
      <c r="AG1574" s="302" t="s">
        <v>6926</v>
      </c>
      <c r="AH1574" s="222"/>
      <c r="AI1574" s="229"/>
    </row>
    <row r="1575" spans="1:35" ht="56.25" customHeight="1">
      <c r="A1575" s="69" t="s">
        <v>3570</v>
      </c>
      <c r="B1575" s="74" t="s">
        <v>1412</v>
      </c>
      <c r="C1575" s="74" t="s">
        <v>3655</v>
      </c>
      <c r="D1575" s="75">
        <v>42161</v>
      </c>
      <c r="E1575" s="76">
        <v>0.84652777777777777</v>
      </c>
      <c r="F1575" s="75">
        <v>42161</v>
      </c>
      <c r="G1575" s="76">
        <v>0.84652777777777777</v>
      </c>
      <c r="H1575" s="76">
        <v>0</v>
      </c>
      <c r="I1575" s="77">
        <v>0</v>
      </c>
      <c r="J1575" s="79" t="s">
        <v>3658</v>
      </c>
      <c r="K1575" s="77"/>
      <c r="L1575" s="80" t="s">
        <v>16</v>
      </c>
      <c r="M1575" s="228" t="s">
        <v>3659</v>
      </c>
      <c r="N1575" s="226">
        <v>500</v>
      </c>
      <c r="O1575" s="224" t="s">
        <v>7</v>
      </c>
      <c r="P1575" s="228" t="s">
        <v>3660</v>
      </c>
      <c r="Q1575" s="227" t="s">
        <v>3661</v>
      </c>
      <c r="R1575" s="223">
        <v>5</v>
      </c>
      <c r="S1575" s="223">
        <v>139</v>
      </c>
      <c r="T1575" s="223">
        <v>144</v>
      </c>
      <c r="U1575" s="489"/>
      <c r="V1575" s="489"/>
      <c r="W1575" s="489"/>
      <c r="X1575" s="489"/>
      <c r="Y1575" s="489"/>
      <c r="Z1575" s="489"/>
      <c r="AA1575" s="489"/>
      <c r="AB1575" s="489"/>
      <c r="AC1575" s="489"/>
      <c r="AD1575" s="489" t="s">
        <v>37</v>
      </c>
      <c r="AE1575" s="489"/>
      <c r="AF1575" s="489"/>
      <c r="AG1575" s="489"/>
      <c r="AH1575" s="552"/>
      <c r="AI1575" s="554"/>
    </row>
    <row r="1576" spans="1:35" ht="93.75" customHeight="1">
      <c r="A1576" s="70" t="s">
        <v>3570</v>
      </c>
      <c r="B1576" s="74" t="s">
        <v>19</v>
      </c>
      <c r="C1576" s="74" t="s">
        <v>5350</v>
      </c>
      <c r="D1576" s="75">
        <v>42161</v>
      </c>
      <c r="E1576" s="76">
        <v>0.17708333333333334</v>
      </c>
      <c r="F1576" s="75">
        <v>42161</v>
      </c>
      <c r="G1576" s="76">
        <v>0.17777777777777778</v>
      </c>
      <c r="H1576" s="76">
        <v>6.9444444444444198E-4</v>
      </c>
      <c r="I1576" s="74">
        <v>154</v>
      </c>
      <c r="J1576" s="74" t="s">
        <v>3723</v>
      </c>
      <c r="K1576" s="74" t="s">
        <v>8</v>
      </c>
      <c r="L1576" s="74" t="s">
        <v>16</v>
      </c>
      <c r="M1576" s="225" t="s">
        <v>2856</v>
      </c>
      <c r="N1576" s="226">
        <v>220</v>
      </c>
      <c r="O1576" s="225" t="s">
        <v>7</v>
      </c>
      <c r="P1576" s="225" t="s">
        <v>3724</v>
      </c>
      <c r="Q1576" s="225" t="s">
        <v>5414</v>
      </c>
      <c r="R1576" s="225">
        <v>271</v>
      </c>
      <c r="S1576" s="225">
        <v>330</v>
      </c>
      <c r="T1576" s="225">
        <v>601</v>
      </c>
      <c r="U1576" s="302"/>
      <c r="V1576" s="302"/>
      <c r="W1576" s="302"/>
      <c r="X1576" s="302"/>
      <c r="Y1576" s="302"/>
      <c r="Z1576" s="302"/>
      <c r="AA1576" s="302"/>
      <c r="AB1576" s="302"/>
      <c r="AC1576" s="302"/>
      <c r="AD1576" s="302" t="s">
        <v>37</v>
      </c>
      <c r="AE1576" s="302"/>
      <c r="AF1576" s="302"/>
      <c r="AG1576" s="302"/>
      <c r="AH1576" s="222"/>
      <c r="AI1576" s="229"/>
    </row>
    <row r="1577" spans="1:35" ht="112.5" customHeight="1">
      <c r="A1577" s="70" t="s">
        <v>3570</v>
      </c>
      <c r="B1577" s="74" t="s">
        <v>19</v>
      </c>
      <c r="C1577" s="74" t="s">
        <v>19</v>
      </c>
      <c r="D1577" s="75">
        <v>42161</v>
      </c>
      <c r="E1577" s="76">
        <v>0.625</v>
      </c>
      <c r="F1577" s="75">
        <v>42161</v>
      </c>
      <c r="G1577" s="76">
        <v>0.67222222222222217</v>
      </c>
      <c r="H1577" s="76">
        <v>4.7222222222222165E-2</v>
      </c>
      <c r="I1577" s="74">
        <v>7</v>
      </c>
      <c r="J1577" s="74" t="s">
        <v>150</v>
      </c>
      <c r="K1577" s="74" t="s">
        <v>20</v>
      </c>
      <c r="L1577" s="74" t="s">
        <v>4</v>
      </c>
      <c r="M1577" s="225" t="s">
        <v>452</v>
      </c>
      <c r="N1577" s="226" t="s">
        <v>3</v>
      </c>
      <c r="O1577" s="225" t="s">
        <v>7</v>
      </c>
      <c r="P1577" s="225" t="s">
        <v>3744</v>
      </c>
      <c r="Q1577" s="225" t="s">
        <v>5415</v>
      </c>
      <c r="R1577" s="225">
        <v>32</v>
      </c>
      <c r="S1577" s="225">
        <v>4</v>
      </c>
      <c r="T1577" s="225">
        <v>36</v>
      </c>
      <c r="U1577" s="302" t="s">
        <v>45</v>
      </c>
      <c r="V1577" s="302">
        <v>2012</v>
      </c>
      <c r="W1577" s="302" t="s">
        <v>5416</v>
      </c>
      <c r="X1577" s="302" t="s">
        <v>5417</v>
      </c>
      <c r="Y1577" s="302">
        <v>41944</v>
      </c>
      <c r="Z1577" s="302">
        <v>100</v>
      </c>
      <c r="AA1577" s="302">
        <v>42309</v>
      </c>
      <c r="AB1577" s="302">
        <v>0</v>
      </c>
      <c r="AC1577" s="302">
        <v>42119</v>
      </c>
      <c r="AD1577" s="302" t="s">
        <v>24</v>
      </c>
      <c r="AE1577" s="302"/>
      <c r="AF1577" s="302"/>
      <c r="AG1577" s="302"/>
      <c r="AH1577" s="222"/>
      <c r="AI1577" s="229"/>
    </row>
    <row r="1578" spans="1:35" ht="112.5" customHeight="1">
      <c r="A1578" s="70" t="s">
        <v>3570</v>
      </c>
      <c r="B1578" s="74" t="s">
        <v>19</v>
      </c>
      <c r="C1578" s="74" t="s">
        <v>5554</v>
      </c>
      <c r="D1578" s="75">
        <v>42161</v>
      </c>
      <c r="E1578" s="76">
        <v>0.79652777777777783</v>
      </c>
      <c r="F1578" s="75">
        <v>42161</v>
      </c>
      <c r="G1578" s="76">
        <v>0.80069444444444438</v>
      </c>
      <c r="H1578" s="76">
        <v>4.1666666666665408E-3</v>
      </c>
      <c r="I1578" s="74">
        <v>9</v>
      </c>
      <c r="J1578" s="74" t="s">
        <v>720</v>
      </c>
      <c r="K1578" s="74" t="s">
        <v>20</v>
      </c>
      <c r="L1578" s="74" t="s">
        <v>16</v>
      </c>
      <c r="M1578" s="225" t="s">
        <v>264</v>
      </c>
      <c r="N1578" s="226">
        <v>110</v>
      </c>
      <c r="O1578" s="225" t="s">
        <v>7</v>
      </c>
      <c r="P1578" s="225" t="s">
        <v>3725</v>
      </c>
      <c r="Q1578" s="225" t="s">
        <v>5418</v>
      </c>
      <c r="R1578" s="225">
        <v>9</v>
      </c>
      <c r="S1578" s="225">
        <v>8.3000000000000007</v>
      </c>
      <c r="T1578" s="225">
        <v>17.3</v>
      </c>
      <c r="U1578" s="302"/>
      <c r="V1578" s="302"/>
      <c r="W1578" s="302"/>
      <c r="X1578" s="302"/>
      <c r="Y1578" s="302"/>
      <c r="Z1578" s="302"/>
      <c r="AA1578" s="302"/>
      <c r="AB1578" s="302"/>
      <c r="AC1578" s="302"/>
      <c r="AD1578" s="302" t="s">
        <v>37</v>
      </c>
      <c r="AE1578" s="302"/>
      <c r="AF1578" s="302"/>
      <c r="AG1578" s="302"/>
      <c r="AH1578" s="222"/>
      <c r="AI1578" s="229"/>
    </row>
    <row r="1579" spans="1:35" ht="93.75" customHeight="1">
      <c r="A1579" s="70" t="s">
        <v>3570</v>
      </c>
      <c r="B1579" s="74" t="s">
        <v>10</v>
      </c>
      <c r="C1579" s="74" t="s">
        <v>10</v>
      </c>
      <c r="D1579" s="75">
        <v>42172</v>
      </c>
      <c r="E1579" s="76">
        <v>0.8833333333333333</v>
      </c>
      <c r="F1579" s="75">
        <v>42172</v>
      </c>
      <c r="G1579" s="76">
        <v>0.8833333333333333</v>
      </c>
      <c r="H1579" s="76">
        <v>0</v>
      </c>
      <c r="I1579" s="74">
        <v>11</v>
      </c>
      <c r="J1579" s="74" t="s">
        <v>180</v>
      </c>
      <c r="K1579" s="74" t="s">
        <v>8</v>
      </c>
      <c r="L1579" s="74" t="s">
        <v>9</v>
      </c>
      <c r="M1579" s="225" t="s">
        <v>4255</v>
      </c>
      <c r="N1579" s="226" t="s">
        <v>3</v>
      </c>
      <c r="O1579" s="225" t="s">
        <v>7</v>
      </c>
      <c r="P1579" s="225" t="s">
        <v>4255</v>
      </c>
      <c r="Q1579" s="225" t="s">
        <v>901</v>
      </c>
      <c r="R1579" s="225">
        <v>2.1</v>
      </c>
      <c r="S1579" s="225">
        <v>1.3</v>
      </c>
      <c r="T1579" s="225">
        <v>3.4</v>
      </c>
      <c r="U1579" s="302"/>
      <c r="V1579" s="302"/>
      <c r="W1579" s="302"/>
      <c r="X1579" s="302"/>
      <c r="Y1579" s="302"/>
      <c r="Z1579" s="302"/>
      <c r="AA1579" s="302"/>
      <c r="AB1579" s="302"/>
      <c r="AC1579" s="302"/>
      <c r="AD1579" s="302" t="s">
        <v>42</v>
      </c>
      <c r="AE1579" s="302"/>
      <c r="AF1579" s="302"/>
      <c r="AG1579" s="302" t="s">
        <v>6926</v>
      </c>
      <c r="AH1579" s="222"/>
      <c r="AI1579" s="229"/>
    </row>
    <row r="1580" spans="1:35" ht="56.25" customHeight="1">
      <c r="A1580" s="70" t="s">
        <v>3570</v>
      </c>
      <c r="B1580" s="74" t="s">
        <v>10</v>
      </c>
      <c r="C1580" s="74" t="s">
        <v>10</v>
      </c>
      <c r="D1580" s="75">
        <v>42172</v>
      </c>
      <c r="E1580" s="76">
        <v>0.8833333333333333</v>
      </c>
      <c r="F1580" s="75">
        <v>42172</v>
      </c>
      <c r="G1580" s="76">
        <v>0.8833333333333333</v>
      </c>
      <c r="H1580" s="76">
        <v>0</v>
      </c>
      <c r="I1580" s="74">
        <v>23</v>
      </c>
      <c r="J1580" s="74" t="s">
        <v>180</v>
      </c>
      <c r="K1580" s="74" t="s">
        <v>8</v>
      </c>
      <c r="L1580" s="74" t="s">
        <v>9</v>
      </c>
      <c r="M1580" s="225" t="s">
        <v>4256</v>
      </c>
      <c r="N1580" s="226" t="s">
        <v>3</v>
      </c>
      <c r="O1580" s="225" t="s">
        <v>7</v>
      </c>
      <c r="P1580" s="225" t="s">
        <v>4256</v>
      </c>
      <c r="Q1580" s="225" t="s">
        <v>901</v>
      </c>
      <c r="R1580" s="225">
        <v>1.8</v>
      </c>
      <c r="S1580" s="225">
        <v>0.8</v>
      </c>
      <c r="T1580" s="225">
        <v>2.6</v>
      </c>
      <c r="U1580" s="302"/>
      <c r="V1580" s="302"/>
      <c r="W1580" s="302"/>
      <c r="X1580" s="302"/>
      <c r="Y1580" s="302"/>
      <c r="Z1580" s="302"/>
      <c r="AA1580" s="302"/>
      <c r="AB1580" s="302"/>
      <c r="AC1580" s="302"/>
      <c r="AD1580" s="302" t="s">
        <v>42</v>
      </c>
      <c r="AE1580" s="302"/>
      <c r="AF1580" s="302"/>
      <c r="AG1580" s="302" t="s">
        <v>6926</v>
      </c>
      <c r="AH1580" s="222"/>
      <c r="AI1580" s="229"/>
    </row>
    <row r="1581" spans="1:35" ht="150" customHeight="1">
      <c r="A1581" s="70" t="s">
        <v>3570</v>
      </c>
      <c r="B1581" s="74" t="s">
        <v>81</v>
      </c>
      <c r="C1581" s="74" t="s">
        <v>3041</v>
      </c>
      <c r="D1581" s="75">
        <v>42161</v>
      </c>
      <c r="E1581" s="76">
        <v>0.55208333333333337</v>
      </c>
      <c r="F1581" s="75">
        <v>42161</v>
      </c>
      <c r="G1581" s="76">
        <v>0.55208333333333337</v>
      </c>
      <c r="H1581" s="76">
        <v>0</v>
      </c>
      <c r="I1581" s="74">
        <v>290</v>
      </c>
      <c r="J1581" s="74" t="s">
        <v>7160</v>
      </c>
      <c r="K1581" s="74" t="s">
        <v>20</v>
      </c>
      <c r="L1581" s="74" t="s">
        <v>16</v>
      </c>
      <c r="M1581" s="225" t="s">
        <v>3726</v>
      </c>
      <c r="N1581" s="226">
        <v>110</v>
      </c>
      <c r="O1581" s="225" t="s">
        <v>7</v>
      </c>
      <c r="P1581" s="225" t="s">
        <v>3726</v>
      </c>
      <c r="Q1581" s="225" t="s">
        <v>7161</v>
      </c>
      <c r="R1581" s="225"/>
      <c r="S1581" s="225">
        <v>60.1</v>
      </c>
      <c r="T1581" s="225">
        <v>60.1</v>
      </c>
      <c r="U1581" s="302" t="s">
        <v>28</v>
      </c>
      <c r="V1581" s="302"/>
      <c r="W1581" s="302"/>
      <c r="X1581" s="302"/>
      <c r="Y1581" s="302"/>
      <c r="Z1581" s="302"/>
      <c r="AA1581" s="302"/>
      <c r="AB1581" s="302"/>
      <c r="AC1581" s="302"/>
      <c r="AD1581" s="302" t="s">
        <v>37</v>
      </c>
      <c r="AE1581" s="302"/>
      <c r="AF1581" s="302"/>
      <c r="AG1581" s="302" t="s">
        <v>901</v>
      </c>
      <c r="AH1581" s="222"/>
      <c r="AI1581" s="229"/>
    </row>
    <row r="1582" spans="1:35" ht="150" customHeight="1">
      <c r="A1582" s="70" t="s">
        <v>3570</v>
      </c>
      <c r="B1582" s="74" t="s">
        <v>81</v>
      </c>
      <c r="C1582" s="74" t="s">
        <v>3041</v>
      </c>
      <c r="D1582" s="75">
        <v>42161</v>
      </c>
      <c r="E1582" s="76">
        <v>0.57222222222222219</v>
      </c>
      <c r="F1582" s="75">
        <v>42161</v>
      </c>
      <c r="G1582" s="76">
        <v>0.57222222222222219</v>
      </c>
      <c r="H1582" s="76">
        <v>0</v>
      </c>
      <c r="I1582" s="74">
        <v>124</v>
      </c>
      <c r="J1582" s="74" t="s">
        <v>198</v>
      </c>
      <c r="K1582" s="74" t="s">
        <v>8</v>
      </c>
      <c r="L1582" s="74" t="s">
        <v>16</v>
      </c>
      <c r="M1582" s="225" t="s">
        <v>2956</v>
      </c>
      <c r="N1582" s="226">
        <v>110</v>
      </c>
      <c r="O1582" s="225" t="s">
        <v>7</v>
      </c>
      <c r="P1582" s="225" t="s">
        <v>2956</v>
      </c>
      <c r="Q1582" s="225" t="s">
        <v>7162</v>
      </c>
      <c r="R1582" s="225"/>
      <c r="S1582" s="225">
        <v>21.5</v>
      </c>
      <c r="T1582" s="225">
        <v>21.5</v>
      </c>
      <c r="U1582" s="302" t="s">
        <v>28</v>
      </c>
      <c r="V1582" s="302"/>
      <c r="W1582" s="302"/>
      <c r="X1582" s="302"/>
      <c r="Y1582" s="302"/>
      <c r="Z1582" s="302"/>
      <c r="AA1582" s="302"/>
      <c r="AB1582" s="302"/>
      <c r="AC1582" s="302"/>
      <c r="AD1582" s="302" t="s">
        <v>37</v>
      </c>
      <c r="AE1582" s="302"/>
      <c r="AF1582" s="302"/>
      <c r="AG1582" s="302" t="s">
        <v>901</v>
      </c>
      <c r="AH1582" s="222"/>
      <c r="AI1582" s="229"/>
    </row>
    <row r="1583" spans="1:35" ht="168.75" customHeight="1">
      <c r="A1583" s="70" t="s">
        <v>3570</v>
      </c>
      <c r="B1583" s="74" t="s">
        <v>10</v>
      </c>
      <c r="C1583" s="74" t="s">
        <v>10</v>
      </c>
      <c r="D1583" s="75">
        <v>42172</v>
      </c>
      <c r="E1583" s="76">
        <v>0.8833333333333333</v>
      </c>
      <c r="F1583" s="75">
        <v>42172</v>
      </c>
      <c r="G1583" s="76">
        <v>0.8833333333333333</v>
      </c>
      <c r="H1583" s="76">
        <v>0</v>
      </c>
      <c r="I1583" s="74">
        <v>8</v>
      </c>
      <c r="J1583" s="74" t="s">
        <v>180</v>
      </c>
      <c r="K1583" s="74" t="s">
        <v>8</v>
      </c>
      <c r="L1583" s="74" t="s">
        <v>9</v>
      </c>
      <c r="M1583" s="225" t="s">
        <v>4259</v>
      </c>
      <c r="N1583" s="226" t="s">
        <v>3</v>
      </c>
      <c r="O1583" s="225" t="s">
        <v>7</v>
      </c>
      <c r="P1583" s="225" t="s">
        <v>4259</v>
      </c>
      <c r="Q1583" s="225" t="s">
        <v>901</v>
      </c>
      <c r="R1583" s="225">
        <v>1.5</v>
      </c>
      <c r="S1583" s="225">
        <v>1.1000000000000001</v>
      </c>
      <c r="T1583" s="225">
        <v>2.6</v>
      </c>
      <c r="U1583" s="302"/>
      <c r="V1583" s="302"/>
      <c r="W1583" s="302"/>
      <c r="X1583" s="302"/>
      <c r="Y1583" s="302"/>
      <c r="Z1583" s="302"/>
      <c r="AA1583" s="302"/>
      <c r="AB1583" s="302"/>
      <c r="AC1583" s="302"/>
      <c r="AD1583" s="302" t="s">
        <v>42</v>
      </c>
      <c r="AE1583" s="302"/>
      <c r="AF1583" s="302"/>
      <c r="AG1583" s="302" t="s">
        <v>6926</v>
      </c>
      <c r="AH1583" s="222"/>
      <c r="AI1583" s="229"/>
    </row>
    <row r="1584" spans="1:35" ht="150" customHeight="1">
      <c r="A1584" s="70" t="s">
        <v>3570</v>
      </c>
      <c r="B1584" s="74" t="s">
        <v>10</v>
      </c>
      <c r="C1584" s="74" t="s">
        <v>10</v>
      </c>
      <c r="D1584" s="75">
        <v>42172</v>
      </c>
      <c r="E1584" s="76">
        <v>0.88402777777777775</v>
      </c>
      <c r="F1584" s="75">
        <v>42172</v>
      </c>
      <c r="G1584" s="76">
        <v>0.88402777777777775</v>
      </c>
      <c r="H1584" s="76">
        <v>0</v>
      </c>
      <c r="I1584" s="74">
        <v>63</v>
      </c>
      <c r="J1584" s="74" t="s">
        <v>150</v>
      </c>
      <c r="K1584" s="74" t="s">
        <v>8</v>
      </c>
      <c r="L1584" s="74" t="s">
        <v>9</v>
      </c>
      <c r="M1584" s="225" t="s">
        <v>4260</v>
      </c>
      <c r="N1584" s="226">
        <v>35</v>
      </c>
      <c r="O1584" s="225" t="s">
        <v>7</v>
      </c>
      <c r="P1584" s="225" t="s">
        <v>4260</v>
      </c>
      <c r="Q1584" s="225" t="s">
        <v>901</v>
      </c>
      <c r="R1584" s="225">
        <v>5.3</v>
      </c>
      <c r="S1584" s="225">
        <v>4</v>
      </c>
      <c r="T1584" s="225">
        <v>9.3000000000000007</v>
      </c>
      <c r="U1584" s="302"/>
      <c r="V1584" s="302"/>
      <c r="W1584" s="302"/>
      <c r="X1584" s="302"/>
      <c r="Y1584" s="302"/>
      <c r="Z1584" s="302"/>
      <c r="AA1584" s="302"/>
      <c r="AB1584" s="302"/>
      <c r="AC1584" s="302"/>
      <c r="AD1584" s="302" t="s">
        <v>42</v>
      </c>
      <c r="AE1584" s="302"/>
      <c r="AF1584" s="302"/>
      <c r="AG1584" s="302" t="s">
        <v>6926</v>
      </c>
      <c r="AH1584" s="222"/>
      <c r="AI1584" s="229"/>
    </row>
    <row r="1585" spans="1:35" ht="150" customHeight="1">
      <c r="A1585" s="70" t="s">
        <v>3570</v>
      </c>
      <c r="B1585" s="74" t="s">
        <v>81</v>
      </c>
      <c r="C1585" s="74" t="s">
        <v>3041</v>
      </c>
      <c r="D1585" s="75">
        <v>42161</v>
      </c>
      <c r="E1585" s="76">
        <v>0.625</v>
      </c>
      <c r="F1585" s="75">
        <v>42161</v>
      </c>
      <c r="G1585" s="76">
        <v>0.625</v>
      </c>
      <c r="H1585" s="76">
        <v>0</v>
      </c>
      <c r="I1585" s="74">
        <v>121</v>
      </c>
      <c r="J1585" s="74" t="s">
        <v>7116</v>
      </c>
      <c r="K1585" s="74" t="s">
        <v>8</v>
      </c>
      <c r="L1585" s="74" t="s">
        <v>16</v>
      </c>
      <c r="M1585" s="225" t="s">
        <v>2956</v>
      </c>
      <c r="N1585" s="226">
        <v>110</v>
      </c>
      <c r="O1585" s="225" t="s">
        <v>7</v>
      </c>
      <c r="P1585" s="225" t="s">
        <v>2956</v>
      </c>
      <c r="Q1585" s="225" t="s">
        <v>7165</v>
      </c>
      <c r="R1585" s="225"/>
      <c r="S1585" s="225">
        <v>20</v>
      </c>
      <c r="T1585" s="225">
        <v>20</v>
      </c>
      <c r="U1585" s="302"/>
      <c r="V1585" s="302"/>
      <c r="W1585" s="302"/>
      <c r="X1585" s="302"/>
      <c r="Y1585" s="302"/>
      <c r="Z1585" s="302"/>
      <c r="AA1585" s="302"/>
      <c r="AB1585" s="302"/>
      <c r="AC1585" s="302"/>
      <c r="AD1585" s="302" t="s">
        <v>37</v>
      </c>
      <c r="AE1585" s="302"/>
      <c r="AF1585" s="302"/>
      <c r="AG1585" s="302" t="s">
        <v>901</v>
      </c>
      <c r="AH1585" s="222"/>
      <c r="AI1585" s="229"/>
    </row>
    <row r="1586" spans="1:35" ht="150" customHeight="1">
      <c r="A1586" s="70" t="s">
        <v>3570</v>
      </c>
      <c r="B1586" s="74" t="s">
        <v>10</v>
      </c>
      <c r="C1586" s="74" t="s">
        <v>10</v>
      </c>
      <c r="D1586" s="75">
        <v>42172</v>
      </c>
      <c r="E1586" s="76">
        <v>0.88402777777777775</v>
      </c>
      <c r="F1586" s="75">
        <v>42172</v>
      </c>
      <c r="G1586" s="76">
        <v>0.88402777777777775</v>
      </c>
      <c r="H1586" s="76">
        <v>0</v>
      </c>
      <c r="I1586" s="74">
        <v>5</v>
      </c>
      <c r="J1586" s="74" t="s">
        <v>180</v>
      </c>
      <c r="K1586" s="74" t="s">
        <v>8</v>
      </c>
      <c r="L1586" s="74" t="s">
        <v>9</v>
      </c>
      <c r="M1586" s="225" t="s">
        <v>7035</v>
      </c>
      <c r="N1586" s="226" t="s">
        <v>3</v>
      </c>
      <c r="O1586" s="225" t="s">
        <v>7</v>
      </c>
      <c r="P1586" s="225" t="s">
        <v>7035</v>
      </c>
      <c r="Q1586" s="225" t="s">
        <v>901</v>
      </c>
      <c r="R1586" s="225">
        <v>3.1</v>
      </c>
      <c r="S1586" s="225">
        <v>1</v>
      </c>
      <c r="T1586" s="225">
        <v>4.0999999999999996</v>
      </c>
      <c r="U1586" s="302"/>
      <c r="V1586" s="302"/>
      <c r="W1586" s="302"/>
      <c r="X1586" s="302"/>
      <c r="Y1586" s="302"/>
      <c r="Z1586" s="302"/>
      <c r="AA1586" s="302"/>
      <c r="AB1586" s="302"/>
      <c r="AC1586" s="302"/>
      <c r="AD1586" s="302" t="s">
        <v>42</v>
      </c>
      <c r="AE1586" s="302"/>
      <c r="AF1586" s="302"/>
      <c r="AG1586" s="302" t="s">
        <v>6926</v>
      </c>
      <c r="AH1586" s="222"/>
      <c r="AI1586" s="229"/>
    </row>
    <row r="1587" spans="1:35" ht="56.25" customHeight="1">
      <c r="A1587" s="70" t="s">
        <v>3570</v>
      </c>
      <c r="B1587" s="74" t="s">
        <v>10</v>
      </c>
      <c r="C1587" s="74" t="s">
        <v>10</v>
      </c>
      <c r="D1587" s="75">
        <v>42172</v>
      </c>
      <c r="E1587" s="76">
        <v>0.88402777777777775</v>
      </c>
      <c r="F1587" s="75">
        <v>42172</v>
      </c>
      <c r="G1587" s="76">
        <v>0.88402777777777775</v>
      </c>
      <c r="H1587" s="76">
        <v>0</v>
      </c>
      <c r="I1587" s="74">
        <v>14</v>
      </c>
      <c r="J1587" s="74" t="s">
        <v>180</v>
      </c>
      <c r="K1587" s="74" t="s">
        <v>8</v>
      </c>
      <c r="L1587" s="74" t="s">
        <v>9</v>
      </c>
      <c r="M1587" s="225" t="s">
        <v>4257</v>
      </c>
      <c r="N1587" s="226" t="s">
        <v>3</v>
      </c>
      <c r="O1587" s="225" t="s">
        <v>7</v>
      </c>
      <c r="P1587" s="225" t="s">
        <v>4257</v>
      </c>
      <c r="Q1587" s="225" t="s">
        <v>901</v>
      </c>
      <c r="R1587" s="225">
        <v>1.4</v>
      </c>
      <c r="S1587" s="225">
        <v>1.2</v>
      </c>
      <c r="T1587" s="225">
        <v>2.6</v>
      </c>
      <c r="U1587" s="302"/>
      <c r="V1587" s="302"/>
      <c r="W1587" s="302"/>
      <c r="X1587" s="302"/>
      <c r="Y1587" s="302"/>
      <c r="Z1587" s="302"/>
      <c r="AA1587" s="302"/>
      <c r="AB1587" s="302"/>
      <c r="AC1587" s="302"/>
      <c r="AD1587" s="302" t="s">
        <v>42</v>
      </c>
      <c r="AE1587" s="302"/>
      <c r="AF1587" s="302"/>
      <c r="AG1587" s="302" t="s">
        <v>6926</v>
      </c>
      <c r="AH1587" s="222"/>
      <c r="AI1587" s="229"/>
    </row>
    <row r="1588" spans="1:35" ht="112.5" customHeight="1">
      <c r="A1588" s="70" t="s">
        <v>3570</v>
      </c>
      <c r="B1588" s="74" t="s">
        <v>10</v>
      </c>
      <c r="C1588" s="74" t="s">
        <v>10</v>
      </c>
      <c r="D1588" s="75">
        <v>42172</v>
      </c>
      <c r="E1588" s="76">
        <v>0.8847222222222223</v>
      </c>
      <c r="F1588" s="75">
        <v>42172</v>
      </c>
      <c r="G1588" s="76">
        <v>0.8847222222222223</v>
      </c>
      <c r="H1588" s="76">
        <v>0</v>
      </c>
      <c r="I1588" s="74">
        <v>18</v>
      </c>
      <c r="J1588" s="74" t="s">
        <v>180</v>
      </c>
      <c r="K1588" s="74" t="s">
        <v>8</v>
      </c>
      <c r="L1588" s="74" t="s">
        <v>9</v>
      </c>
      <c r="M1588" s="225" t="s">
        <v>4258</v>
      </c>
      <c r="N1588" s="226" t="s">
        <v>3</v>
      </c>
      <c r="O1588" s="225" t="s">
        <v>7</v>
      </c>
      <c r="P1588" s="225" t="s">
        <v>4258</v>
      </c>
      <c r="Q1588" s="225" t="s">
        <v>901</v>
      </c>
      <c r="R1588" s="225">
        <v>2.2999999999999998</v>
      </c>
      <c r="S1588" s="225">
        <v>1</v>
      </c>
      <c r="T1588" s="225">
        <v>3.3</v>
      </c>
      <c r="U1588" s="302"/>
      <c r="V1588" s="302"/>
      <c r="W1588" s="302"/>
      <c r="X1588" s="302"/>
      <c r="Y1588" s="302"/>
      <c r="Z1588" s="302"/>
      <c r="AA1588" s="302"/>
      <c r="AB1588" s="302"/>
      <c r="AC1588" s="302"/>
      <c r="AD1588" s="302" t="s">
        <v>42</v>
      </c>
      <c r="AE1588" s="302"/>
      <c r="AF1588" s="302"/>
      <c r="AG1588" s="302" t="s">
        <v>6926</v>
      </c>
      <c r="AH1588" s="222"/>
      <c r="AI1588" s="229"/>
    </row>
    <row r="1589" spans="1:35" ht="150" customHeight="1">
      <c r="A1589" s="70" t="s">
        <v>3570</v>
      </c>
      <c r="B1589" s="74" t="s">
        <v>10</v>
      </c>
      <c r="C1589" s="74" t="s">
        <v>10</v>
      </c>
      <c r="D1589" s="75">
        <v>42172</v>
      </c>
      <c r="E1589" s="76">
        <v>0.88749999999999996</v>
      </c>
      <c r="F1589" s="75">
        <v>42172</v>
      </c>
      <c r="G1589" s="76">
        <v>0.88749999999999996</v>
      </c>
      <c r="H1589" s="76">
        <v>0</v>
      </c>
      <c r="I1589" s="74">
        <v>32</v>
      </c>
      <c r="J1589" s="74" t="s">
        <v>4240</v>
      </c>
      <c r="K1589" s="74" t="s">
        <v>8</v>
      </c>
      <c r="L1589" s="74" t="s">
        <v>9</v>
      </c>
      <c r="M1589" s="225" t="s">
        <v>4242</v>
      </c>
      <c r="N1589" s="226" t="s">
        <v>3</v>
      </c>
      <c r="O1589" s="225" t="s">
        <v>7</v>
      </c>
      <c r="P1589" s="225" t="s">
        <v>4242</v>
      </c>
      <c r="Q1589" s="225" t="s">
        <v>901</v>
      </c>
      <c r="R1589" s="225">
        <v>2.2000000000000002</v>
      </c>
      <c r="S1589" s="225">
        <v>0.1</v>
      </c>
      <c r="T1589" s="225">
        <v>2.2999999999999998</v>
      </c>
      <c r="U1589" s="302"/>
      <c r="V1589" s="302"/>
      <c r="W1589" s="302"/>
      <c r="X1589" s="302"/>
      <c r="Y1589" s="302"/>
      <c r="Z1589" s="302"/>
      <c r="AA1589" s="302"/>
      <c r="AB1589" s="302"/>
      <c r="AC1589" s="302"/>
      <c r="AD1589" s="302" t="s">
        <v>42</v>
      </c>
      <c r="AE1589" s="302"/>
      <c r="AF1589" s="302"/>
      <c r="AG1589" s="302" t="s">
        <v>6926</v>
      </c>
      <c r="AH1589" s="222"/>
      <c r="AI1589" s="229"/>
    </row>
    <row r="1590" spans="1:35" ht="150" customHeight="1">
      <c r="A1590" s="70" t="s">
        <v>3570</v>
      </c>
      <c r="B1590" s="74" t="s">
        <v>10</v>
      </c>
      <c r="C1590" s="74" t="s">
        <v>10</v>
      </c>
      <c r="D1590" s="75">
        <v>42172</v>
      </c>
      <c r="E1590" s="76">
        <v>0.94930555555555562</v>
      </c>
      <c r="F1590" s="75">
        <v>42172</v>
      </c>
      <c r="G1590" s="76">
        <v>0.94930555555555562</v>
      </c>
      <c r="H1590" s="76">
        <v>0</v>
      </c>
      <c r="I1590" s="74">
        <v>7</v>
      </c>
      <c r="J1590" s="74" t="s">
        <v>4246</v>
      </c>
      <c r="K1590" s="74" t="s">
        <v>8</v>
      </c>
      <c r="L1590" s="74" t="s">
        <v>9</v>
      </c>
      <c r="M1590" s="225" t="s">
        <v>4247</v>
      </c>
      <c r="N1590" s="226" t="s">
        <v>3</v>
      </c>
      <c r="O1590" s="225" t="s">
        <v>7</v>
      </c>
      <c r="P1590" s="225" t="s">
        <v>4247</v>
      </c>
      <c r="Q1590" s="225" t="s">
        <v>901</v>
      </c>
      <c r="R1590" s="225">
        <v>1.3</v>
      </c>
      <c r="S1590" s="225">
        <v>0.2</v>
      </c>
      <c r="T1590" s="225">
        <v>1.5</v>
      </c>
      <c r="U1590" s="302"/>
      <c r="V1590" s="302"/>
      <c r="W1590" s="302"/>
      <c r="X1590" s="302"/>
      <c r="Y1590" s="302"/>
      <c r="Z1590" s="302"/>
      <c r="AA1590" s="302"/>
      <c r="AB1590" s="302"/>
      <c r="AC1590" s="302"/>
      <c r="AD1590" s="302" t="s">
        <v>42</v>
      </c>
      <c r="AE1590" s="302"/>
      <c r="AF1590" s="302"/>
      <c r="AG1590" s="302" t="s">
        <v>6926</v>
      </c>
      <c r="AH1590" s="222"/>
      <c r="AI1590" s="229"/>
    </row>
    <row r="1591" spans="1:35" ht="131.25" customHeight="1">
      <c r="A1591" s="70" t="s">
        <v>3570</v>
      </c>
      <c r="B1591" s="74" t="s">
        <v>12</v>
      </c>
      <c r="C1591" s="74" t="s">
        <v>127</v>
      </c>
      <c r="D1591" s="75">
        <v>42172</v>
      </c>
      <c r="E1591" s="76">
        <v>0.86249999999999993</v>
      </c>
      <c r="F1591" s="75">
        <v>42172</v>
      </c>
      <c r="G1591" s="76">
        <v>0.86249999999999993</v>
      </c>
      <c r="H1591" s="76">
        <f>G1591-E1591</f>
        <v>0</v>
      </c>
      <c r="I1591" s="74">
        <v>81</v>
      </c>
      <c r="J1591" s="74" t="s">
        <v>233</v>
      </c>
      <c r="K1591" s="74" t="s">
        <v>8</v>
      </c>
      <c r="L1591" s="74" t="s">
        <v>9</v>
      </c>
      <c r="M1591" s="225" t="s">
        <v>4270</v>
      </c>
      <c r="N1591" s="226">
        <v>35</v>
      </c>
      <c r="O1591" s="225" t="s">
        <v>7</v>
      </c>
      <c r="P1591" s="225" t="s">
        <v>4270</v>
      </c>
      <c r="Q1591" s="225" t="s">
        <v>4271</v>
      </c>
      <c r="R1591" s="225">
        <v>15.99</v>
      </c>
      <c r="S1591" s="225">
        <v>42.85</v>
      </c>
      <c r="T1591" s="225">
        <f>R1591+S1591</f>
        <v>58.84</v>
      </c>
      <c r="U1591" s="302" t="s">
        <v>28</v>
      </c>
      <c r="V1591" s="302" t="s">
        <v>5237</v>
      </c>
      <c r="W1591" s="302" t="s">
        <v>606</v>
      </c>
      <c r="X1591" s="302" t="s">
        <v>762</v>
      </c>
      <c r="Y1591" s="302" t="s">
        <v>5238</v>
      </c>
      <c r="Z1591" s="302">
        <v>1</v>
      </c>
      <c r="AA1591" s="302" t="s">
        <v>5239</v>
      </c>
      <c r="AB1591" s="302" t="s">
        <v>128</v>
      </c>
      <c r="AC1591" s="302" t="s">
        <v>128</v>
      </c>
      <c r="AD1591" s="302" t="s">
        <v>42</v>
      </c>
      <c r="AE1591" s="302"/>
      <c r="AF1591" s="302"/>
      <c r="AG1591" s="302"/>
      <c r="AH1591" s="222"/>
      <c r="AI1591" s="229"/>
    </row>
    <row r="1592" spans="1:35" ht="56.25" customHeight="1">
      <c r="A1592" s="70" t="s">
        <v>3570</v>
      </c>
      <c r="B1592" s="74" t="s">
        <v>12</v>
      </c>
      <c r="C1592" s="74" t="s">
        <v>127</v>
      </c>
      <c r="D1592" s="75">
        <v>42172</v>
      </c>
      <c r="E1592" s="76">
        <v>0.94166666666666676</v>
      </c>
      <c r="F1592" s="75">
        <v>42172</v>
      </c>
      <c r="G1592" s="76">
        <v>0.94166666666666676</v>
      </c>
      <c r="H1592" s="76">
        <f>G1592-E1592</f>
        <v>0</v>
      </c>
      <c r="I1592" s="74">
        <v>113</v>
      </c>
      <c r="J1592" s="74" t="s">
        <v>4272</v>
      </c>
      <c r="K1592" s="74" t="s">
        <v>14</v>
      </c>
      <c r="L1592" s="74" t="s">
        <v>9</v>
      </c>
      <c r="M1592" s="225" t="s">
        <v>4273</v>
      </c>
      <c r="N1592" s="226">
        <v>35</v>
      </c>
      <c r="O1592" s="225" t="s">
        <v>7</v>
      </c>
      <c r="P1592" s="225" t="s">
        <v>4273</v>
      </c>
      <c r="Q1592" s="225" t="s">
        <v>4274</v>
      </c>
      <c r="R1592" s="225">
        <v>2.6</v>
      </c>
      <c r="S1592" s="225">
        <v>33.1</v>
      </c>
      <c r="T1592" s="225">
        <f>R1592+S1592</f>
        <v>35.700000000000003</v>
      </c>
      <c r="U1592" s="302" t="s">
        <v>28</v>
      </c>
      <c r="V1592" s="302" t="s">
        <v>5240</v>
      </c>
      <c r="W1592" s="302" t="s">
        <v>1364</v>
      </c>
      <c r="X1592" s="302" t="s">
        <v>762</v>
      </c>
      <c r="Y1592" s="302" t="s">
        <v>5241</v>
      </c>
      <c r="Z1592" s="302" t="s">
        <v>2094</v>
      </c>
      <c r="AA1592" s="302" t="s">
        <v>5242</v>
      </c>
      <c r="AB1592" s="302" t="s">
        <v>2094</v>
      </c>
      <c r="AC1592" s="302" t="s">
        <v>2094</v>
      </c>
      <c r="AD1592" s="302" t="s">
        <v>42</v>
      </c>
      <c r="AE1592" s="302"/>
      <c r="AF1592" s="302"/>
      <c r="AG1592" s="302"/>
      <c r="AH1592" s="222"/>
      <c r="AI1592" s="229"/>
    </row>
    <row r="1593" spans="1:35" ht="168.75" customHeight="1">
      <c r="A1593" s="70" t="s">
        <v>3570</v>
      </c>
      <c r="B1593" s="74" t="s">
        <v>5</v>
      </c>
      <c r="C1593" s="74" t="s">
        <v>5</v>
      </c>
      <c r="D1593" s="75">
        <v>42172</v>
      </c>
      <c r="E1593" s="76">
        <v>0.6479166666666667</v>
      </c>
      <c r="F1593" s="75">
        <v>42172</v>
      </c>
      <c r="G1593" s="76">
        <v>0.68958333333333333</v>
      </c>
      <c r="H1593" s="76">
        <v>4.1666666666666664E-2</v>
      </c>
      <c r="I1593" s="74">
        <v>7</v>
      </c>
      <c r="J1593" s="74" t="s">
        <v>143</v>
      </c>
      <c r="K1593" s="74" t="s">
        <v>20</v>
      </c>
      <c r="L1593" s="74" t="s">
        <v>9</v>
      </c>
      <c r="M1593" s="225" t="s">
        <v>4301</v>
      </c>
      <c r="N1593" s="226" t="s">
        <v>3</v>
      </c>
      <c r="O1593" s="225" t="s">
        <v>7</v>
      </c>
      <c r="P1593" s="225" t="s">
        <v>4302</v>
      </c>
      <c r="Q1593" s="225" t="s">
        <v>5800</v>
      </c>
      <c r="R1593" s="225"/>
      <c r="S1593" s="225">
        <v>21.9</v>
      </c>
      <c r="T1593" s="225">
        <v>21.9</v>
      </c>
      <c r="U1593" s="302" t="s">
        <v>28</v>
      </c>
      <c r="V1593" s="302"/>
      <c r="W1593" s="302" t="s">
        <v>5801</v>
      </c>
      <c r="X1593" s="302" t="s">
        <v>411</v>
      </c>
      <c r="Y1593" s="302" t="s">
        <v>5802</v>
      </c>
      <c r="Z1593" s="302">
        <v>100</v>
      </c>
      <c r="AA1593" s="302" t="s">
        <v>5803</v>
      </c>
      <c r="AB1593" s="302">
        <v>0</v>
      </c>
      <c r="AC1593" s="302" t="s">
        <v>5804</v>
      </c>
      <c r="AD1593" s="302" t="s">
        <v>42</v>
      </c>
      <c r="AE1593" s="302"/>
      <c r="AF1593" s="302"/>
      <c r="AG1593" s="302"/>
      <c r="AH1593" s="222"/>
      <c r="AI1593" s="229"/>
    </row>
    <row r="1594" spans="1:35" ht="93.75" customHeight="1">
      <c r="A1594" s="70" t="s">
        <v>3570</v>
      </c>
      <c r="B1594" s="74" t="s">
        <v>5</v>
      </c>
      <c r="C1594" s="74" t="s">
        <v>5</v>
      </c>
      <c r="D1594" s="75">
        <v>42172</v>
      </c>
      <c r="E1594" s="76">
        <v>0.68680555555555556</v>
      </c>
      <c r="F1594" s="75">
        <v>42172</v>
      </c>
      <c r="G1594" s="76">
        <v>0.68680555555555556</v>
      </c>
      <c r="H1594" s="76">
        <v>0</v>
      </c>
      <c r="I1594" s="74">
        <v>35</v>
      </c>
      <c r="J1594" s="74" t="s">
        <v>143</v>
      </c>
      <c r="K1594" s="74" t="s">
        <v>20</v>
      </c>
      <c r="L1594" s="74" t="s">
        <v>9</v>
      </c>
      <c r="M1594" s="225" t="s">
        <v>4305</v>
      </c>
      <c r="N1594" s="226">
        <v>35</v>
      </c>
      <c r="O1594" s="225" t="s">
        <v>7</v>
      </c>
      <c r="P1594" s="225" t="s">
        <v>4306</v>
      </c>
      <c r="Q1594" s="225" t="s">
        <v>5809</v>
      </c>
      <c r="R1594" s="225"/>
      <c r="S1594" s="225">
        <v>27.7</v>
      </c>
      <c r="T1594" s="225">
        <v>27.7</v>
      </c>
      <c r="U1594" s="302" t="s">
        <v>28</v>
      </c>
      <c r="V1594" s="302">
        <v>1985</v>
      </c>
      <c r="W1594" s="302" t="s">
        <v>1686</v>
      </c>
      <c r="X1594" s="302" t="s">
        <v>411</v>
      </c>
      <c r="Y1594" s="302" t="s">
        <v>5810</v>
      </c>
      <c r="Z1594" s="302"/>
      <c r="AA1594" s="302" t="s">
        <v>5811</v>
      </c>
      <c r="AB1594" s="302"/>
      <c r="AC1594" s="302"/>
      <c r="AD1594" s="302" t="s">
        <v>42</v>
      </c>
      <c r="AE1594" s="302"/>
      <c r="AF1594" s="302"/>
      <c r="AG1594" s="302"/>
      <c r="AH1594" s="222"/>
      <c r="AI1594" s="229"/>
    </row>
    <row r="1595" spans="1:35" ht="150" customHeight="1">
      <c r="A1595" s="70" t="s">
        <v>3570</v>
      </c>
      <c r="B1595" s="74" t="s">
        <v>5</v>
      </c>
      <c r="C1595" s="74" t="s">
        <v>5</v>
      </c>
      <c r="D1595" s="75">
        <v>42172</v>
      </c>
      <c r="E1595" s="76">
        <v>0.68888888888888899</v>
      </c>
      <c r="F1595" s="75">
        <v>42172</v>
      </c>
      <c r="G1595" s="76">
        <v>0.68888888888888899</v>
      </c>
      <c r="H1595" s="76">
        <v>0</v>
      </c>
      <c r="I1595" s="74">
        <v>2</v>
      </c>
      <c r="J1595" s="74"/>
      <c r="K1595" s="74"/>
      <c r="L1595" s="74" t="s">
        <v>9</v>
      </c>
      <c r="M1595" s="225" t="s">
        <v>4307</v>
      </c>
      <c r="N1595" s="226">
        <v>0.4</v>
      </c>
      <c r="O1595" s="225" t="s">
        <v>2</v>
      </c>
      <c r="P1595" s="225" t="s">
        <v>525</v>
      </c>
      <c r="Q1595" s="225" t="s">
        <v>5812</v>
      </c>
      <c r="R1595" s="225"/>
      <c r="S1595" s="225">
        <v>0.5</v>
      </c>
      <c r="T1595" s="225">
        <v>0.5</v>
      </c>
      <c r="U1595" s="302" t="s">
        <v>1</v>
      </c>
      <c r="V1595" s="302"/>
      <c r="W1595" s="302"/>
      <c r="X1595" s="302"/>
      <c r="Y1595" s="302"/>
      <c r="Z1595" s="302"/>
      <c r="AA1595" s="302"/>
      <c r="AB1595" s="302"/>
      <c r="AC1595" s="302"/>
      <c r="AD1595" s="302" t="s">
        <v>42</v>
      </c>
      <c r="AE1595" s="302"/>
      <c r="AF1595" s="302"/>
      <c r="AG1595" s="302"/>
      <c r="AH1595" s="222"/>
      <c r="AI1595" s="229"/>
    </row>
    <row r="1596" spans="1:35" ht="75" customHeight="1">
      <c r="A1596" s="70" t="s">
        <v>3570</v>
      </c>
      <c r="B1596" s="74" t="s">
        <v>5</v>
      </c>
      <c r="C1596" s="74" t="s">
        <v>5</v>
      </c>
      <c r="D1596" s="75">
        <v>42172</v>
      </c>
      <c r="E1596" s="76">
        <v>0.96250000000000002</v>
      </c>
      <c r="F1596" s="75">
        <v>42172</v>
      </c>
      <c r="G1596" s="76">
        <v>0.96250000000000002</v>
      </c>
      <c r="H1596" s="76">
        <f>G1596-E1596</f>
        <v>0</v>
      </c>
      <c r="I1596" s="74">
        <v>35</v>
      </c>
      <c r="J1596" s="74" t="s">
        <v>2556</v>
      </c>
      <c r="K1596" s="74" t="s">
        <v>8</v>
      </c>
      <c r="L1596" s="74" t="s">
        <v>9</v>
      </c>
      <c r="M1596" s="225" t="s">
        <v>4313</v>
      </c>
      <c r="N1596" s="226">
        <v>35</v>
      </c>
      <c r="O1596" s="225" t="s">
        <v>7</v>
      </c>
      <c r="P1596" s="225" t="s">
        <v>4314</v>
      </c>
      <c r="Q1596" s="225" t="s">
        <v>5825</v>
      </c>
      <c r="R1596" s="225"/>
      <c r="S1596" s="225">
        <v>35.200000000000003</v>
      </c>
      <c r="T1596" s="225">
        <v>35.200000000000003</v>
      </c>
      <c r="U1596" s="302" t="s">
        <v>28</v>
      </c>
      <c r="V1596" s="302" t="s">
        <v>5826</v>
      </c>
      <c r="W1596" s="302" t="s">
        <v>5827</v>
      </c>
      <c r="X1596" s="302" t="s">
        <v>1383</v>
      </c>
      <c r="Y1596" s="302" t="s">
        <v>5828</v>
      </c>
      <c r="Z1596" s="302">
        <v>0.8</v>
      </c>
      <c r="AA1596" s="302" t="s">
        <v>5829</v>
      </c>
      <c r="AB1596" s="302" t="s">
        <v>586</v>
      </c>
      <c r="AC1596" s="302" t="s">
        <v>5830</v>
      </c>
      <c r="AD1596" s="302" t="s">
        <v>42</v>
      </c>
      <c r="AE1596" s="302"/>
      <c r="AF1596" s="302"/>
      <c r="AG1596" s="302"/>
      <c r="AH1596" s="222"/>
      <c r="AI1596" s="229"/>
    </row>
    <row r="1597" spans="1:35" ht="93.75" customHeight="1">
      <c r="A1597" s="74" t="s">
        <v>3570</v>
      </c>
      <c r="B1597" s="74" t="s">
        <v>132</v>
      </c>
      <c r="C1597" s="74" t="s">
        <v>26</v>
      </c>
      <c r="D1597" s="75">
        <v>42173</v>
      </c>
      <c r="E1597" s="76">
        <v>0.41875000000000001</v>
      </c>
      <c r="F1597" s="75">
        <v>42173</v>
      </c>
      <c r="G1597" s="76">
        <v>0.41875000000000001</v>
      </c>
      <c r="H1597" s="76">
        <v>0</v>
      </c>
      <c r="I1597" s="77">
        <v>180</v>
      </c>
      <c r="J1597" s="79"/>
      <c r="K1597" s="77"/>
      <c r="L1597" s="80" t="s">
        <v>9</v>
      </c>
      <c r="M1597" s="228" t="s">
        <v>4316</v>
      </c>
      <c r="N1597" s="226">
        <v>35</v>
      </c>
      <c r="O1597" s="224" t="s">
        <v>13</v>
      </c>
      <c r="P1597" s="228"/>
      <c r="Q1597" s="227" t="s">
        <v>6875</v>
      </c>
      <c r="R1597" s="223">
        <v>2.19</v>
      </c>
      <c r="S1597" s="223">
        <v>34.96</v>
      </c>
      <c r="T1597" s="223">
        <v>37.15</v>
      </c>
      <c r="U1597" s="279" t="s">
        <v>45</v>
      </c>
      <c r="V1597" s="279">
        <v>1991</v>
      </c>
      <c r="W1597" s="279" t="s">
        <v>13</v>
      </c>
      <c r="X1597" s="279"/>
      <c r="Y1597" s="296">
        <v>42136</v>
      </c>
      <c r="Z1597" s="279">
        <v>100</v>
      </c>
      <c r="AA1597" s="279">
        <v>2016</v>
      </c>
      <c r="AB1597" s="279">
        <v>0</v>
      </c>
      <c r="AC1597" s="309">
        <v>42005</v>
      </c>
      <c r="AD1597" s="279" t="s">
        <v>42</v>
      </c>
      <c r="AE1597" s="279"/>
      <c r="AF1597" s="279"/>
      <c r="AG1597" s="303"/>
      <c r="AH1597" s="222"/>
      <c r="AI1597" s="229"/>
    </row>
    <row r="1598" spans="1:35" ht="56.25" customHeight="1">
      <c r="A1598" s="74" t="s">
        <v>3570</v>
      </c>
      <c r="B1598" s="74" t="s">
        <v>132</v>
      </c>
      <c r="C1598" s="74" t="s">
        <v>26</v>
      </c>
      <c r="D1598" s="75">
        <v>42173</v>
      </c>
      <c r="E1598" s="76">
        <v>0.86111111111111116</v>
      </c>
      <c r="F1598" s="75">
        <v>42173</v>
      </c>
      <c r="G1598" s="76">
        <v>0.87152777777777779</v>
      </c>
      <c r="H1598" s="76">
        <v>1.0416666666666666E-2</v>
      </c>
      <c r="I1598" s="77">
        <v>736</v>
      </c>
      <c r="J1598" s="79"/>
      <c r="K1598" s="77" t="s">
        <v>20</v>
      </c>
      <c r="L1598" s="80" t="s">
        <v>9</v>
      </c>
      <c r="M1598" s="228" t="s">
        <v>1108</v>
      </c>
      <c r="N1598" s="226">
        <v>35</v>
      </c>
      <c r="O1598" s="224" t="s">
        <v>7</v>
      </c>
      <c r="P1598" s="228" t="s">
        <v>1197</v>
      </c>
      <c r="Q1598" s="227" t="s">
        <v>3145</v>
      </c>
      <c r="R1598" s="223">
        <v>213.7</v>
      </c>
      <c r="S1598" s="223">
        <v>98.3</v>
      </c>
      <c r="T1598" s="223">
        <v>312</v>
      </c>
      <c r="U1598" s="273" t="s">
        <v>36</v>
      </c>
      <c r="V1598" s="273">
        <v>1992</v>
      </c>
      <c r="W1598" s="273" t="s">
        <v>7</v>
      </c>
      <c r="X1598" s="273"/>
      <c r="Y1598" s="289">
        <v>42081</v>
      </c>
      <c r="Z1598" s="273">
        <v>100</v>
      </c>
      <c r="AA1598" s="273">
        <v>2017</v>
      </c>
      <c r="AB1598" s="273">
        <v>0</v>
      </c>
      <c r="AC1598" s="536">
        <v>41974</v>
      </c>
      <c r="AD1598" s="273" t="s">
        <v>42</v>
      </c>
      <c r="AE1598" s="273"/>
      <c r="AF1598" s="273"/>
      <c r="AG1598" s="310"/>
      <c r="AH1598" s="222"/>
      <c r="AI1598" s="229"/>
    </row>
    <row r="1599" spans="1:35" ht="168.75" customHeight="1">
      <c r="A1599" s="74" t="s">
        <v>3570</v>
      </c>
      <c r="B1599" s="74" t="s">
        <v>132</v>
      </c>
      <c r="C1599" s="74" t="s">
        <v>26</v>
      </c>
      <c r="D1599" s="75">
        <v>42173</v>
      </c>
      <c r="E1599" s="76">
        <v>0.86111111111111116</v>
      </c>
      <c r="F1599" s="75">
        <v>42173</v>
      </c>
      <c r="G1599" s="76">
        <v>0.86111111111111116</v>
      </c>
      <c r="H1599" s="76">
        <v>0</v>
      </c>
      <c r="I1599" s="77">
        <v>144</v>
      </c>
      <c r="J1599" s="79"/>
      <c r="K1599" s="77" t="s">
        <v>8</v>
      </c>
      <c r="L1599" s="80" t="s">
        <v>9</v>
      </c>
      <c r="M1599" s="228" t="s">
        <v>4317</v>
      </c>
      <c r="N1599" s="226">
        <v>35</v>
      </c>
      <c r="O1599" s="224" t="s">
        <v>7</v>
      </c>
      <c r="P1599" s="228" t="s">
        <v>3144</v>
      </c>
      <c r="Q1599" s="227" t="s">
        <v>3145</v>
      </c>
      <c r="R1599" s="223">
        <v>4.0999999999999996</v>
      </c>
      <c r="S1599" s="223">
        <v>15.56</v>
      </c>
      <c r="T1599" s="223">
        <v>19.66</v>
      </c>
      <c r="U1599" s="279" t="s">
        <v>36</v>
      </c>
      <c r="V1599" s="279">
        <v>1989</v>
      </c>
      <c r="W1599" s="279" t="s">
        <v>7</v>
      </c>
      <c r="X1599" s="279"/>
      <c r="Y1599" s="296">
        <v>41839</v>
      </c>
      <c r="Z1599" s="279">
        <v>100</v>
      </c>
      <c r="AA1599" s="279">
        <v>2016</v>
      </c>
      <c r="AB1599" s="279">
        <v>0</v>
      </c>
      <c r="AC1599" s="309">
        <v>41730</v>
      </c>
      <c r="AD1599" s="279" t="s">
        <v>42</v>
      </c>
      <c r="AE1599" s="279"/>
      <c r="AF1599" s="279"/>
      <c r="AG1599" s="290"/>
      <c r="AH1599" s="222"/>
      <c r="AI1599" s="229"/>
    </row>
    <row r="1600" spans="1:35" ht="131.25" customHeight="1">
      <c r="A1600" s="69" t="s">
        <v>3570</v>
      </c>
      <c r="B1600" s="74" t="s">
        <v>1412</v>
      </c>
      <c r="C1600" s="74" t="s">
        <v>1420</v>
      </c>
      <c r="D1600" s="75">
        <v>42173</v>
      </c>
      <c r="E1600" s="76">
        <v>0.59652777777777777</v>
      </c>
      <c r="F1600" s="75">
        <v>42173</v>
      </c>
      <c r="G1600" s="76">
        <v>0.59652777777777777</v>
      </c>
      <c r="H1600" s="76">
        <v>0</v>
      </c>
      <c r="I1600" s="77">
        <v>3</v>
      </c>
      <c r="J1600" s="79" t="s">
        <v>1421</v>
      </c>
      <c r="K1600" s="77"/>
      <c r="L1600" s="80" t="s">
        <v>9</v>
      </c>
      <c r="M1600" s="228" t="s">
        <v>488</v>
      </c>
      <c r="N1600" s="226" t="s">
        <v>3</v>
      </c>
      <c r="O1600" s="224" t="s">
        <v>7</v>
      </c>
      <c r="P1600" s="228" t="s">
        <v>7127</v>
      </c>
      <c r="Q1600" s="227" t="s">
        <v>7128</v>
      </c>
      <c r="R1600" s="223"/>
      <c r="S1600" s="223">
        <v>4</v>
      </c>
      <c r="T1600" s="223">
        <v>4</v>
      </c>
      <c r="U1600" s="279"/>
      <c r="V1600" s="279"/>
      <c r="W1600" s="279"/>
      <c r="X1600" s="279"/>
      <c r="Y1600" s="279"/>
      <c r="Z1600" s="279"/>
      <c r="AA1600" s="279"/>
      <c r="AB1600" s="279"/>
      <c r="AC1600" s="279"/>
      <c r="AD1600" s="279" t="s">
        <v>42</v>
      </c>
      <c r="AE1600" s="279"/>
      <c r="AF1600" s="279"/>
      <c r="AG1600" s="290"/>
      <c r="AH1600" s="222"/>
      <c r="AI1600" s="229"/>
    </row>
    <row r="1601" spans="1:35" ht="93.75" customHeight="1">
      <c r="A1601" s="70" t="s">
        <v>3570</v>
      </c>
      <c r="B1601" s="74" t="s">
        <v>19</v>
      </c>
      <c r="C1601" s="74" t="s">
        <v>19</v>
      </c>
      <c r="D1601" s="75">
        <v>42173</v>
      </c>
      <c r="E1601" s="76">
        <v>0.63194444444444442</v>
      </c>
      <c r="F1601" s="75">
        <v>42173</v>
      </c>
      <c r="G1601" s="76">
        <v>0.63263888888888886</v>
      </c>
      <c r="H1601" s="76">
        <v>6.9444444444444198E-4</v>
      </c>
      <c r="I1601" s="74">
        <v>7</v>
      </c>
      <c r="J1601" s="74" t="s">
        <v>243</v>
      </c>
      <c r="K1601" s="74" t="s">
        <v>8</v>
      </c>
      <c r="L1601" s="74" t="s">
        <v>9</v>
      </c>
      <c r="M1601" s="225" t="s">
        <v>157</v>
      </c>
      <c r="N1601" s="226" t="s">
        <v>3</v>
      </c>
      <c r="O1601" s="225" t="s">
        <v>7</v>
      </c>
      <c r="P1601" s="225" t="s">
        <v>4218</v>
      </c>
      <c r="Q1601" s="225" t="s">
        <v>4219</v>
      </c>
      <c r="R1601" s="225">
        <v>3</v>
      </c>
      <c r="S1601" s="225">
        <v>1</v>
      </c>
      <c r="T1601" s="225">
        <v>4</v>
      </c>
      <c r="U1601" s="302" t="s">
        <v>28</v>
      </c>
      <c r="V1601" s="302">
        <v>2009</v>
      </c>
      <c r="W1601" s="302" t="s">
        <v>1730</v>
      </c>
      <c r="X1601" s="302">
        <v>0</v>
      </c>
      <c r="Y1601" s="302">
        <v>41967</v>
      </c>
      <c r="Z1601" s="302">
        <v>100</v>
      </c>
      <c r="AA1601" s="302">
        <v>0</v>
      </c>
      <c r="AB1601" s="302">
        <v>0</v>
      </c>
      <c r="AC1601" s="302">
        <v>0</v>
      </c>
      <c r="AD1601" s="302" t="s">
        <v>42</v>
      </c>
      <c r="AE1601" s="302"/>
      <c r="AF1601" s="302"/>
      <c r="AG1601" s="302"/>
      <c r="AH1601" s="222"/>
      <c r="AI1601" s="229"/>
    </row>
    <row r="1602" spans="1:35" ht="168.75" customHeight="1">
      <c r="A1602" s="70" t="s">
        <v>3570</v>
      </c>
      <c r="B1602" s="74" t="s">
        <v>10</v>
      </c>
      <c r="C1602" s="74" t="s">
        <v>10</v>
      </c>
      <c r="D1602" s="75">
        <v>42173</v>
      </c>
      <c r="E1602" s="76">
        <v>0.54722222222222217</v>
      </c>
      <c r="F1602" s="75">
        <v>42173</v>
      </c>
      <c r="G1602" s="76">
        <v>0.57638888888888895</v>
      </c>
      <c r="H1602" s="76">
        <v>2.9398148148148149E-2</v>
      </c>
      <c r="I1602" s="74">
        <v>43</v>
      </c>
      <c r="J1602" s="74"/>
      <c r="K1602" s="74"/>
      <c r="L1602" s="74" t="s">
        <v>9</v>
      </c>
      <c r="M1602" s="225" t="s">
        <v>4261</v>
      </c>
      <c r="N1602" s="226" t="s">
        <v>3</v>
      </c>
      <c r="O1602" s="225" t="s">
        <v>7</v>
      </c>
      <c r="P1602" s="225" t="s">
        <v>4262</v>
      </c>
      <c r="Q1602" s="225" t="s">
        <v>4263</v>
      </c>
      <c r="R1602" s="225"/>
      <c r="S1602" s="225">
        <v>36.200000000000003</v>
      </c>
      <c r="T1602" s="225">
        <v>36.200000000000003</v>
      </c>
      <c r="U1602" s="302"/>
      <c r="V1602" s="302"/>
      <c r="W1602" s="302"/>
      <c r="X1602" s="302"/>
      <c r="Y1602" s="302"/>
      <c r="Z1602" s="302"/>
      <c r="AA1602" s="302"/>
      <c r="AB1602" s="302"/>
      <c r="AC1602" s="302"/>
      <c r="AD1602" s="302" t="s">
        <v>42</v>
      </c>
      <c r="AE1602" s="302"/>
      <c r="AF1602" s="302"/>
      <c r="AG1602" s="302" t="s">
        <v>7036</v>
      </c>
      <c r="AH1602" s="222"/>
      <c r="AI1602" s="229"/>
    </row>
    <row r="1603" spans="1:35" ht="93.75" customHeight="1">
      <c r="A1603" s="70" t="s">
        <v>3570</v>
      </c>
      <c r="B1603" s="74" t="s">
        <v>12</v>
      </c>
      <c r="C1603" s="74" t="s">
        <v>127</v>
      </c>
      <c r="D1603" s="75">
        <v>42173</v>
      </c>
      <c r="E1603" s="76">
        <v>4.6527777777777779E-2</v>
      </c>
      <c r="F1603" s="75">
        <v>42173</v>
      </c>
      <c r="G1603" s="76">
        <v>4.6527777777777779E-2</v>
      </c>
      <c r="H1603" s="76">
        <f>G1603-E1603</f>
        <v>0</v>
      </c>
      <c r="I1603" s="74">
        <v>20</v>
      </c>
      <c r="J1603" s="74" t="s">
        <v>233</v>
      </c>
      <c r="K1603" s="74" t="s">
        <v>8</v>
      </c>
      <c r="L1603" s="74" t="s">
        <v>9</v>
      </c>
      <c r="M1603" s="225" t="s">
        <v>4277</v>
      </c>
      <c r="N1603" s="226">
        <v>35</v>
      </c>
      <c r="O1603" s="225" t="s">
        <v>7</v>
      </c>
      <c r="P1603" s="225" t="s">
        <v>4277</v>
      </c>
      <c r="Q1603" s="225" t="s">
        <v>4278</v>
      </c>
      <c r="R1603" s="225">
        <v>2.27</v>
      </c>
      <c r="S1603" s="225">
        <v>16.36</v>
      </c>
      <c r="T1603" s="225">
        <f>R1603+S1603</f>
        <v>18.63</v>
      </c>
      <c r="U1603" s="302" t="s">
        <v>6</v>
      </c>
      <c r="V1603" s="302">
        <v>1991</v>
      </c>
      <c r="W1603" s="302" t="s">
        <v>5243</v>
      </c>
      <c r="X1603" s="302" t="s">
        <v>762</v>
      </c>
      <c r="Y1603" s="302" t="s">
        <v>5244</v>
      </c>
      <c r="Z1603" s="302">
        <v>1</v>
      </c>
      <c r="AA1603" s="302" t="s">
        <v>5245</v>
      </c>
      <c r="AB1603" s="302" t="s">
        <v>2094</v>
      </c>
      <c r="AC1603" s="302" t="s">
        <v>2094</v>
      </c>
      <c r="AD1603" s="302" t="s">
        <v>42</v>
      </c>
      <c r="AE1603" s="302"/>
      <c r="AF1603" s="302"/>
      <c r="AG1603" s="302"/>
      <c r="AH1603" s="222"/>
      <c r="AI1603" s="229"/>
    </row>
    <row r="1604" spans="1:35" ht="131.25" customHeight="1">
      <c r="A1604" s="70" t="s">
        <v>3570</v>
      </c>
      <c r="B1604" s="74" t="s">
        <v>12</v>
      </c>
      <c r="C1604" s="74" t="s">
        <v>127</v>
      </c>
      <c r="D1604" s="75">
        <v>42173</v>
      </c>
      <c r="E1604" s="76">
        <v>0.87361111111111101</v>
      </c>
      <c r="F1604" s="75">
        <v>42173</v>
      </c>
      <c r="G1604" s="76">
        <v>0.87361111111111101</v>
      </c>
      <c r="H1604" s="76">
        <f>G1604-E1604</f>
        <v>0</v>
      </c>
      <c r="I1604" s="74">
        <v>187</v>
      </c>
      <c r="J1604" s="74" t="s">
        <v>3392</v>
      </c>
      <c r="K1604" s="74" t="s">
        <v>8</v>
      </c>
      <c r="L1604" s="74" t="s">
        <v>9</v>
      </c>
      <c r="M1604" s="225" t="s">
        <v>3393</v>
      </c>
      <c r="N1604" s="226">
        <v>35</v>
      </c>
      <c r="O1604" s="225" t="s">
        <v>7</v>
      </c>
      <c r="P1604" s="225" t="s">
        <v>3393</v>
      </c>
      <c r="Q1604" s="225" t="s">
        <v>4282</v>
      </c>
      <c r="R1604" s="225">
        <v>12.77</v>
      </c>
      <c r="S1604" s="225">
        <v>114.49</v>
      </c>
      <c r="T1604" s="225">
        <f>R1604+S1604</f>
        <v>127.25999999999999</v>
      </c>
      <c r="U1604" s="302"/>
      <c r="V1604" s="302"/>
      <c r="W1604" s="302"/>
      <c r="X1604" s="302"/>
      <c r="Y1604" s="302"/>
      <c r="Z1604" s="302"/>
      <c r="AA1604" s="302"/>
      <c r="AB1604" s="302"/>
      <c r="AC1604" s="302"/>
      <c r="AD1604" s="302" t="s">
        <v>42</v>
      </c>
      <c r="AE1604" s="302"/>
      <c r="AF1604" s="302"/>
      <c r="AG1604" s="302"/>
      <c r="AH1604" s="222"/>
      <c r="AI1604" s="229"/>
    </row>
    <row r="1605" spans="1:35" ht="37.5" customHeight="1">
      <c r="A1605" s="70" t="s">
        <v>3570</v>
      </c>
      <c r="B1605" s="74" t="s">
        <v>12</v>
      </c>
      <c r="C1605" s="74" t="s">
        <v>127</v>
      </c>
      <c r="D1605" s="75">
        <v>42173</v>
      </c>
      <c r="E1605" s="76">
        <v>0.88888888888888884</v>
      </c>
      <c r="F1605" s="75">
        <v>42173</v>
      </c>
      <c r="G1605" s="76">
        <v>0.88888888888888884</v>
      </c>
      <c r="H1605" s="76">
        <f>G1605-E1605</f>
        <v>0</v>
      </c>
      <c r="I1605" s="74">
        <v>1</v>
      </c>
      <c r="J1605" s="74"/>
      <c r="K1605" s="74"/>
      <c r="L1605" s="74" t="s">
        <v>9</v>
      </c>
      <c r="M1605" s="225" t="s">
        <v>4283</v>
      </c>
      <c r="N1605" s="226">
        <v>0.4</v>
      </c>
      <c r="O1605" s="225" t="s">
        <v>2</v>
      </c>
      <c r="P1605" s="225" t="s">
        <v>941</v>
      </c>
      <c r="Q1605" s="225" t="s">
        <v>5225</v>
      </c>
      <c r="R1605" s="225"/>
      <c r="S1605" s="225">
        <v>0.11</v>
      </c>
      <c r="T1605" s="225">
        <f>R1605+S1605</f>
        <v>0.11</v>
      </c>
      <c r="U1605" s="302" t="s">
        <v>45</v>
      </c>
      <c r="V1605" s="302" t="s">
        <v>5246</v>
      </c>
      <c r="W1605" s="302" t="s">
        <v>5247</v>
      </c>
      <c r="X1605" s="302" t="s">
        <v>762</v>
      </c>
      <c r="Y1605" s="302" t="s">
        <v>5248</v>
      </c>
      <c r="Z1605" s="302" t="s">
        <v>128</v>
      </c>
      <c r="AA1605" s="302" t="s">
        <v>5249</v>
      </c>
      <c r="AB1605" s="302" t="s">
        <v>128</v>
      </c>
      <c r="AC1605" s="302" t="s">
        <v>128</v>
      </c>
      <c r="AD1605" s="302" t="s">
        <v>42</v>
      </c>
      <c r="AE1605" s="302"/>
      <c r="AF1605" s="302"/>
      <c r="AG1605" s="302"/>
      <c r="AH1605" s="222"/>
      <c r="AI1605" s="229"/>
    </row>
    <row r="1606" spans="1:35" ht="187.5" customHeight="1">
      <c r="A1606" s="70" t="s">
        <v>3570</v>
      </c>
      <c r="B1606" s="74" t="s">
        <v>5</v>
      </c>
      <c r="C1606" s="74" t="s">
        <v>5</v>
      </c>
      <c r="D1606" s="75">
        <v>42173</v>
      </c>
      <c r="E1606" s="76">
        <v>4.4444444444444446E-2</v>
      </c>
      <c r="F1606" s="75">
        <v>42173</v>
      </c>
      <c r="G1606" s="76">
        <v>4.4444444444444446E-2</v>
      </c>
      <c r="H1606" s="76">
        <v>0</v>
      </c>
      <c r="I1606" s="74">
        <v>114</v>
      </c>
      <c r="J1606" s="74" t="s">
        <v>2556</v>
      </c>
      <c r="K1606" s="74" t="s">
        <v>8</v>
      </c>
      <c r="L1606" s="74" t="s">
        <v>9</v>
      </c>
      <c r="M1606" s="225" t="s">
        <v>5831</v>
      </c>
      <c r="N1606" s="226">
        <v>35</v>
      </c>
      <c r="O1606" s="225" t="s">
        <v>7</v>
      </c>
      <c r="P1606" s="225" t="s">
        <v>5832</v>
      </c>
      <c r="Q1606" s="225" t="s">
        <v>5833</v>
      </c>
      <c r="R1606" s="225"/>
      <c r="S1606" s="225">
        <v>115.9</v>
      </c>
      <c r="T1606" s="225">
        <v>115.9</v>
      </c>
      <c r="U1606" s="302" t="s">
        <v>28</v>
      </c>
      <c r="V1606" s="302" t="s">
        <v>5237</v>
      </c>
      <c r="W1606" s="302" t="s">
        <v>606</v>
      </c>
      <c r="X1606" s="302" t="s">
        <v>411</v>
      </c>
      <c r="Y1606" s="302" t="s">
        <v>5834</v>
      </c>
      <c r="Z1606" s="302" t="s">
        <v>5835</v>
      </c>
      <c r="AA1606" s="302" t="s">
        <v>5836</v>
      </c>
      <c r="AB1606" s="302" t="s">
        <v>5837</v>
      </c>
      <c r="AC1606" s="302" t="s">
        <v>5838</v>
      </c>
      <c r="AD1606" s="302" t="s">
        <v>42</v>
      </c>
      <c r="AE1606" s="302"/>
      <c r="AF1606" s="302"/>
      <c r="AG1606" s="302"/>
      <c r="AH1606" s="222"/>
      <c r="AI1606" s="229"/>
    </row>
    <row r="1607" spans="1:35" ht="112.5" customHeight="1">
      <c r="A1607" s="70" t="s">
        <v>3570</v>
      </c>
      <c r="B1607" s="74" t="s">
        <v>132</v>
      </c>
      <c r="C1607" s="74" t="s">
        <v>26</v>
      </c>
      <c r="D1607" s="75">
        <v>42174</v>
      </c>
      <c r="E1607" s="76">
        <v>8.4027777777777771E-2</v>
      </c>
      <c r="F1607" s="75">
        <v>42174</v>
      </c>
      <c r="G1607" s="76">
        <v>0.61458333333333337</v>
      </c>
      <c r="H1607" s="76">
        <v>0.53055555555555556</v>
      </c>
      <c r="I1607" s="77">
        <v>14</v>
      </c>
      <c r="J1607" s="79"/>
      <c r="K1607" s="77" t="s">
        <v>14</v>
      </c>
      <c r="L1607" s="80" t="s">
        <v>9</v>
      </c>
      <c r="M1607" s="228"/>
      <c r="N1607" s="226" t="s">
        <v>3</v>
      </c>
      <c r="O1607" s="224" t="s">
        <v>7</v>
      </c>
      <c r="P1607" s="228" t="s">
        <v>4443</v>
      </c>
      <c r="Q1607" s="227" t="s">
        <v>4444</v>
      </c>
      <c r="R1607" s="223">
        <v>28.1</v>
      </c>
      <c r="S1607" s="223"/>
      <c r="T1607" s="223">
        <v>28.1</v>
      </c>
      <c r="U1607" s="279" t="s">
        <v>6</v>
      </c>
      <c r="V1607" s="279" t="s">
        <v>6876</v>
      </c>
      <c r="W1607" s="279" t="s">
        <v>7</v>
      </c>
      <c r="X1607" s="279"/>
      <c r="Y1607" s="296" t="s">
        <v>6877</v>
      </c>
      <c r="Z1607" s="279">
        <v>100</v>
      </c>
      <c r="AA1607" s="279" t="s">
        <v>6878</v>
      </c>
      <c r="AB1607" s="279">
        <v>0</v>
      </c>
      <c r="AC1607" s="502" t="s">
        <v>6879</v>
      </c>
      <c r="AD1607" s="279" t="s">
        <v>42</v>
      </c>
      <c r="AE1607" s="279"/>
      <c r="AF1607" s="279"/>
      <c r="AG1607" s="290"/>
      <c r="AH1607" s="222"/>
      <c r="AI1607" s="229"/>
    </row>
    <row r="1608" spans="1:35" ht="93.75" customHeight="1">
      <c r="A1608" s="74" t="s">
        <v>3570</v>
      </c>
      <c r="B1608" s="74" t="s">
        <v>132</v>
      </c>
      <c r="C1608" s="74" t="s">
        <v>26</v>
      </c>
      <c r="D1608" s="75">
        <v>42174</v>
      </c>
      <c r="E1608" s="76">
        <v>8.4027777777777771E-2</v>
      </c>
      <c r="F1608" s="75">
        <v>42174</v>
      </c>
      <c r="G1608" s="76">
        <v>0.1875</v>
      </c>
      <c r="H1608" s="76">
        <v>0.10347222222222223</v>
      </c>
      <c r="I1608" s="77">
        <v>14</v>
      </c>
      <c r="J1608" s="79"/>
      <c r="K1608" s="77" t="s">
        <v>14</v>
      </c>
      <c r="L1608" s="80" t="s">
        <v>9</v>
      </c>
      <c r="M1608" s="228" t="s">
        <v>4440</v>
      </c>
      <c r="N1608" s="226" t="s">
        <v>3</v>
      </c>
      <c r="O1608" s="224" t="s">
        <v>7</v>
      </c>
      <c r="P1608" s="228" t="s">
        <v>4441</v>
      </c>
      <c r="Q1608" s="227" t="s">
        <v>4442</v>
      </c>
      <c r="R1608" s="223"/>
      <c r="S1608" s="223">
        <v>4.59</v>
      </c>
      <c r="T1608" s="223">
        <v>4.59</v>
      </c>
      <c r="U1608" s="279" t="s">
        <v>28</v>
      </c>
      <c r="V1608" s="279">
        <v>1989</v>
      </c>
      <c r="W1608" s="279" t="s">
        <v>7</v>
      </c>
      <c r="X1608" s="279"/>
      <c r="Y1608" s="296">
        <v>42067</v>
      </c>
      <c r="Z1608" s="279">
        <v>100</v>
      </c>
      <c r="AA1608" s="279">
        <v>2016</v>
      </c>
      <c r="AB1608" s="279">
        <v>0</v>
      </c>
      <c r="AC1608" s="309">
        <v>41974</v>
      </c>
      <c r="AD1608" s="279" t="s">
        <v>42</v>
      </c>
      <c r="AE1608" s="279"/>
      <c r="AF1608" s="279"/>
      <c r="AG1608" s="290"/>
      <c r="AH1608" s="222"/>
      <c r="AI1608" s="229"/>
    </row>
    <row r="1609" spans="1:35" ht="75" customHeight="1">
      <c r="A1609" s="69" t="s">
        <v>3570</v>
      </c>
      <c r="B1609" s="74" t="s">
        <v>1412</v>
      </c>
      <c r="C1609" s="74" t="s">
        <v>1420</v>
      </c>
      <c r="D1609" s="75">
        <v>42174</v>
      </c>
      <c r="E1609" s="76">
        <v>0.5083333333333333</v>
      </c>
      <c r="F1609" s="75">
        <v>42174</v>
      </c>
      <c r="G1609" s="76">
        <v>0.5083333333333333</v>
      </c>
      <c r="H1609" s="76">
        <v>0</v>
      </c>
      <c r="I1609" s="77">
        <v>17</v>
      </c>
      <c r="J1609" s="79" t="s">
        <v>1421</v>
      </c>
      <c r="K1609" s="77"/>
      <c r="L1609" s="80" t="s">
        <v>9</v>
      </c>
      <c r="M1609" s="228" t="s">
        <v>4396</v>
      </c>
      <c r="N1609" s="226">
        <v>35</v>
      </c>
      <c r="O1609" s="224" t="s">
        <v>13</v>
      </c>
      <c r="P1609" s="228" t="s">
        <v>4396</v>
      </c>
      <c r="Q1609" s="227" t="s">
        <v>4397</v>
      </c>
      <c r="R1609" s="223">
        <v>3</v>
      </c>
      <c r="S1609" s="223">
        <v>10</v>
      </c>
      <c r="T1609" s="223">
        <v>13</v>
      </c>
      <c r="U1609" s="279"/>
      <c r="V1609" s="279"/>
      <c r="W1609" s="279"/>
      <c r="X1609" s="279"/>
      <c r="Y1609" s="279"/>
      <c r="Z1609" s="279"/>
      <c r="AA1609" s="279"/>
      <c r="AB1609" s="279"/>
      <c r="AC1609" s="279"/>
      <c r="AD1609" s="273" t="s">
        <v>42</v>
      </c>
      <c r="AE1609" s="279"/>
      <c r="AF1609" s="279"/>
      <c r="AG1609" s="290"/>
      <c r="AH1609" s="222"/>
      <c r="AI1609" s="229"/>
    </row>
    <row r="1610" spans="1:35" ht="112.5" customHeight="1">
      <c r="A1610" s="69" t="s">
        <v>3570</v>
      </c>
      <c r="B1610" s="74" t="s">
        <v>1412</v>
      </c>
      <c r="C1610" s="74" t="s">
        <v>1420</v>
      </c>
      <c r="D1610" s="75">
        <v>42174</v>
      </c>
      <c r="E1610" s="76">
        <v>0.51041666666666663</v>
      </c>
      <c r="F1610" s="75">
        <v>42174</v>
      </c>
      <c r="G1610" s="76">
        <v>0.51041666666666663</v>
      </c>
      <c r="H1610" s="76">
        <v>0</v>
      </c>
      <c r="I1610" s="77">
        <v>16</v>
      </c>
      <c r="J1610" s="79" t="s">
        <v>1421</v>
      </c>
      <c r="K1610" s="77"/>
      <c r="L1610" s="80" t="s">
        <v>9</v>
      </c>
      <c r="M1610" s="228" t="s">
        <v>4398</v>
      </c>
      <c r="N1610" s="226">
        <v>35</v>
      </c>
      <c r="O1610" s="224" t="s">
        <v>13</v>
      </c>
      <c r="P1610" s="228" t="s">
        <v>4398</v>
      </c>
      <c r="Q1610" s="227" t="s">
        <v>4399</v>
      </c>
      <c r="R1610" s="223">
        <v>2</v>
      </c>
      <c r="S1610" s="223">
        <v>3</v>
      </c>
      <c r="T1610" s="223">
        <v>5</v>
      </c>
      <c r="U1610" s="279"/>
      <c r="V1610" s="279"/>
      <c r="W1610" s="279"/>
      <c r="X1610" s="279"/>
      <c r="Y1610" s="279"/>
      <c r="Z1610" s="279"/>
      <c r="AA1610" s="279"/>
      <c r="AB1610" s="279"/>
      <c r="AC1610" s="279"/>
      <c r="AD1610" s="279" t="s">
        <v>42</v>
      </c>
      <c r="AE1610" s="279"/>
      <c r="AF1610" s="279"/>
      <c r="AG1610" s="290"/>
      <c r="AH1610" s="222"/>
      <c r="AI1610" s="229"/>
    </row>
    <row r="1611" spans="1:35" ht="110.25" customHeight="1">
      <c r="A1611" s="69" t="s">
        <v>3570</v>
      </c>
      <c r="B1611" s="74" t="s">
        <v>1412</v>
      </c>
      <c r="C1611" s="74" t="s">
        <v>1420</v>
      </c>
      <c r="D1611" s="75">
        <v>42174</v>
      </c>
      <c r="E1611" s="76">
        <v>0.52152777777777781</v>
      </c>
      <c r="F1611" s="75">
        <v>42174</v>
      </c>
      <c r="G1611" s="76">
        <v>0.52152777777777781</v>
      </c>
      <c r="H1611" s="76">
        <v>0</v>
      </c>
      <c r="I1611" s="77">
        <v>26</v>
      </c>
      <c r="J1611" s="79" t="s">
        <v>2959</v>
      </c>
      <c r="K1611" s="77"/>
      <c r="L1611" s="80" t="s">
        <v>9</v>
      </c>
      <c r="M1611" s="228" t="s">
        <v>4400</v>
      </c>
      <c r="N1611" s="226">
        <v>35</v>
      </c>
      <c r="O1611" s="224" t="s">
        <v>13</v>
      </c>
      <c r="P1611" s="228" t="s">
        <v>4400</v>
      </c>
      <c r="Q1611" s="227" t="s">
        <v>4401</v>
      </c>
      <c r="R1611" s="223">
        <v>1</v>
      </c>
      <c r="S1611" s="223">
        <v>4</v>
      </c>
      <c r="T1611" s="223">
        <v>5</v>
      </c>
      <c r="U1611" s="279"/>
      <c r="V1611" s="279"/>
      <c r="W1611" s="279"/>
      <c r="X1611" s="279"/>
      <c r="Y1611" s="279"/>
      <c r="Z1611" s="279"/>
      <c r="AA1611" s="279"/>
      <c r="AB1611" s="279"/>
      <c r="AC1611" s="279"/>
      <c r="AD1611" s="279" t="s">
        <v>42</v>
      </c>
      <c r="AE1611" s="279"/>
      <c r="AF1611" s="279"/>
      <c r="AG1611" s="290"/>
      <c r="AH1611" s="222"/>
      <c r="AI1611" s="229"/>
    </row>
    <row r="1612" spans="1:35" ht="63" customHeight="1">
      <c r="A1612" s="69" t="s">
        <v>3570</v>
      </c>
      <c r="B1612" s="74" t="s">
        <v>1412</v>
      </c>
      <c r="C1612" s="74" t="s">
        <v>1423</v>
      </c>
      <c r="D1612" s="75">
        <v>42174</v>
      </c>
      <c r="E1612" s="76">
        <v>0.60416666666666663</v>
      </c>
      <c r="F1612" s="75">
        <v>42174</v>
      </c>
      <c r="G1612" s="76">
        <v>0.60555555555555551</v>
      </c>
      <c r="H1612" s="76">
        <v>1.3888888888888889E-3</v>
      </c>
      <c r="I1612" s="77">
        <v>21</v>
      </c>
      <c r="J1612" s="79" t="s">
        <v>150</v>
      </c>
      <c r="K1612" s="77"/>
      <c r="L1612" s="80" t="s">
        <v>9</v>
      </c>
      <c r="M1612" s="228" t="s">
        <v>4402</v>
      </c>
      <c r="N1612" s="226" t="s">
        <v>3</v>
      </c>
      <c r="O1612" s="224" t="s">
        <v>2</v>
      </c>
      <c r="P1612" s="228" t="s">
        <v>4402</v>
      </c>
      <c r="Q1612" s="227" t="s">
        <v>4403</v>
      </c>
      <c r="R1612" s="223">
        <v>1</v>
      </c>
      <c r="S1612" s="223">
        <v>2</v>
      </c>
      <c r="T1612" s="223">
        <v>3</v>
      </c>
      <c r="U1612" s="279"/>
      <c r="V1612" s="279"/>
      <c r="W1612" s="279"/>
      <c r="X1612" s="279"/>
      <c r="Y1612" s="279"/>
      <c r="Z1612" s="279"/>
      <c r="AA1612" s="279"/>
      <c r="AB1612" s="279"/>
      <c r="AC1612" s="279"/>
      <c r="AD1612" s="279" t="s">
        <v>42</v>
      </c>
      <c r="AE1612" s="279"/>
      <c r="AF1612" s="279"/>
      <c r="AG1612" s="290"/>
      <c r="AH1612" s="222"/>
      <c r="AI1612" s="229"/>
    </row>
    <row r="1613" spans="1:35" ht="110.25" customHeight="1">
      <c r="A1613" s="69" t="s">
        <v>3570</v>
      </c>
      <c r="B1613" s="74" t="s">
        <v>1412</v>
      </c>
      <c r="C1613" s="74" t="s">
        <v>1423</v>
      </c>
      <c r="D1613" s="75">
        <v>42174</v>
      </c>
      <c r="E1613" s="76">
        <v>0.62847222222222221</v>
      </c>
      <c r="F1613" s="75">
        <v>42174</v>
      </c>
      <c r="G1613" s="76">
        <v>0.62986111111111109</v>
      </c>
      <c r="H1613" s="76">
        <v>1.3888888888888889E-3</v>
      </c>
      <c r="I1613" s="77">
        <v>17</v>
      </c>
      <c r="J1613" s="79" t="s">
        <v>150</v>
      </c>
      <c r="K1613" s="77"/>
      <c r="L1613" s="80" t="s">
        <v>9</v>
      </c>
      <c r="M1613" s="228" t="s">
        <v>4404</v>
      </c>
      <c r="N1613" s="226" t="s">
        <v>3</v>
      </c>
      <c r="O1613" s="224" t="s">
        <v>2</v>
      </c>
      <c r="P1613" s="228" t="s">
        <v>4404</v>
      </c>
      <c r="Q1613" s="227" t="s">
        <v>4405</v>
      </c>
      <c r="R1613" s="223">
        <v>1</v>
      </c>
      <c r="S1613" s="223">
        <v>8</v>
      </c>
      <c r="T1613" s="223">
        <v>9</v>
      </c>
      <c r="U1613" s="279"/>
      <c r="V1613" s="279"/>
      <c r="W1613" s="279"/>
      <c r="X1613" s="279"/>
      <c r="Y1613" s="279"/>
      <c r="Z1613" s="279"/>
      <c r="AA1613" s="279"/>
      <c r="AB1613" s="279"/>
      <c r="AC1613" s="279"/>
      <c r="AD1613" s="279" t="s">
        <v>42</v>
      </c>
      <c r="AE1613" s="279"/>
      <c r="AF1613" s="279"/>
      <c r="AG1613" s="290"/>
      <c r="AH1613" s="222"/>
      <c r="AI1613" s="229"/>
    </row>
    <row r="1614" spans="1:35" ht="63" customHeight="1">
      <c r="A1614" s="69" t="s">
        <v>3570</v>
      </c>
      <c r="B1614" s="74" t="s">
        <v>1412</v>
      </c>
      <c r="C1614" s="74" t="s">
        <v>1423</v>
      </c>
      <c r="D1614" s="75">
        <v>42174</v>
      </c>
      <c r="E1614" s="76">
        <v>0.62986111111111109</v>
      </c>
      <c r="F1614" s="75">
        <v>42174</v>
      </c>
      <c r="G1614" s="76">
        <v>0.62986111111111109</v>
      </c>
      <c r="H1614" s="76">
        <v>0</v>
      </c>
      <c r="I1614" s="77">
        <v>28</v>
      </c>
      <c r="J1614" s="79" t="s">
        <v>150</v>
      </c>
      <c r="K1614" s="77"/>
      <c r="L1614" s="80" t="s">
        <v>9</v>
      </c>
      <c r="M1614" s="228" t="s">
        <v>4406</v>
      </c>
      <c r="N1614" s="226" t="s">
        <v>3</v>
      </c>
      <c r="O1614" s="224" t="s">
        <v>2</v>
      </c>
      <c r="P1614" s="228" t="s">
        <v>4406</v>
      </c>
      <c r="Q1614" s="227" t="s">
        <v>4407</v>
      </c>
      <c r="R1614" s="223">
        <v>1</v>
      </c>
      <c r="S1614" s="223">
        <v>4</v>
      </c>
      <c r="T1614" s="223">
        <v>5</v>
      </c>
      <c r="U1614" s="279"/>
      <c r="V1614" s="279"/>
      <c r="W1614" s="279"/>
      <c r="X1614" s="279"/>
      <c r="Y1614" s="279"/>
      <c r="Z1614" s="279"/>
      <c r="AA1614" s="279"/>
      <c r="AB1614" s="279"/>
      <c r="AC1614" s="279"/>
      <c r="AD1614" s="279" t="s">
        <v>42</v>
      </c>
      <c r="AE1614" s="279"/>
      <c r="AF1614" s="279"/>
      <c r="AG1614" s="290"/>
      <c r="AH1614" s="222"/>
      <c r="AI1614" s="229"/>
    </row>
    <row r="1615" spans="1:35" ht="31.5" customHeight="1">
      <c r="A1615" s="69" t="s">
        <v>3570</v>
      </c>
      <c r="B1615" s="74" t="s">
        <v>1412</v>
      </c>
      <c r="C1615" s="74" t="s">
        <v>1423</v>
      </c>
      <c r="D1615" s="75">
        <v>42174</v>
      </c>
      <c r="E1615" s="76">
        <v>0.63194444444444442</v>
      </c>
      <c r="F1615" s="75">
        <v>42174</v>
      </c>
      <c r="G1615" s="76">
        <v>0.63194444444444442</v>
      </c>
      <c r="H1615" s="76">
        <v>0</v>
      </c>
      <c r="I1615" s="77">
        <v>20</v>
      </c>
      <c r="J1615" s="79" t="s">
        <v>150</v>
      </c>
      <c r="K1615" s="77"/>
      <c r="L1615" s="80" t="s">
        <v>9</v>
      </c>
      <c r="M1615" s="228" t="s">
        <v>4408</v>
      </c>
      <c r="N1615" s="226" t="s">
        <v>3</v>
      </c>
      <c r="O1615" s="224" t="s">
        <v>2</v>
      </c>
      <c r="P1615" s="228" t="s">
        <v>4408</v>
      </c>
      <c r="Q1615" s="227" t="s">
        <v>4409</v>
      </c>
      <c r="R1615" s="223">
        <v>1</v>
      </c>
      <c r="S1615" s="223">
        <v>6</v>
      </c>
      <c r="T1615" s="223">
        <v>7</v>
      </c>
      <c r="U1615" s="279"/>
      <c r="V1615" s="279"/>
      <c r="W1615" s="279"/>
      <c r="X1615" s="279"/>
      <c r="Y1615" s="279"/>
      <c r="Z1615" s="279"/>
      <c r="AA1615" s="279"/>
      <c r="AB1615" s="279"/>
      <c r="AC1615" s="279"/>
      <c r="AD1615" s="279" t="s">
        <v>42</v>
      </c>
      <c r="AE1615" s="279"/>
      <c r="AF1615" s="279"/>
      <c r="AG1615" s="290"/>
      <c r="AH1615" s="222"/>
      <c r="AI1615" s="229"/>
    </row>
    <row r="1616" spans="1:35" ht="157.5" customHeight="1">
      <c r="A1616" s="70" t="s">
        <v>3570</v>
      </c>
      <c r="B1616" s="74" t="s">
        <v>19</v>
      </c>
      <c r="C1616" s="74" t="s">
        <v>19</v>
      </c>
      <c r="D1616" s="75">
        <v>42174</v>
      </c>
      <c r="E1616" s="76">
        <v>0.66249999999999998</v>
      </c>
      <c r="F1616" s="75">
        <v>42174</v>
      </c>
      <c r="G1616" s="76">
        <v>0.66666666666666663</v>
      </c>
      <c r="H1616" s="76">
        <v>4.1666666666666519E-3</v>
      </c>
      <c r="I1616" s="74">
        <v>4</v>
      </c>
      <c r="J1616" s="74" t="s">
        <v>150</v>
      </c>
      <c r="K1616" s="74" t="s">
        <v>20</v>
      </c>
      <c r="L1616" s="74" t="s">
        <v>9</v>
      </c>
      <c r="M1616" s="225" t="s">
        <v>4366</v>
      </c>
      <c r="N1616" s="226" t="s">
        <v>3</v>
      </c>
      <c r="O1616" s="225" t="s">
        <v>7</v>
      </c>
      <c r="P1616" s="225" t="s">
        <v>4451</v>
      </c>
      <c r="Q1616" s="225" t="s">
        <v>4367</v>
      </c>
      <c r="R1616" s="225">
        <v>7</v>
      </c>
      <c r="S1616" s="225"/>
      <c r="T1616" s="225">
        <v>7</v>
      </c>
      <c r="U1616" s="302" t="s">
        <v>28</v>
      </c>
      <c r="V1616" s="302">
        <v>1987</v>
      </c>
      <c r="W1616" s="302" t="s">
        <v>5444</v>
      </c>
      <c r="X1616" s="302">
        <v>0</v>
      </c>
      <c r="Y1616" s="302">
        <v>41997</v>
      </c>
      <c r="Z1616" s="302">
        <v>100</v>
      </c>
      <c r="AA1616" s="302">
        <v>42209</v>
      </c>
      <c r="AB1616" s="302">
        <v>0</v>
      </c>
      <c r="AC1616" s="302">
        <v>41997</v>
      </c>
      <c r="AD1616" s="302" t="s">
        <v>42</v>
      </c>
      <c r="AE1616" s="302"/>
      <c r="AF1616" s="302"/>
      <c r="AG1616" s="302"/>
      <c r="AH1616" s="222"/>
      <c r="AI1616" s="229"/>
    </row>
    <row r="1617" spans="1:35" ht="78.75" customHeight="1">
      <c r="A1617" s="70" t="s">
        <v>3570</v>
      </c>
      <c r="B1617" s="74" t="s">
        <v>19</v>
      </c>
      <c r="C1617" s="74" t="s">
        <v>19</v>
      </c>
      <c r="D1617" s="75">
        <v>42174</v>
      </c>
      <c r="E1617" s="76">
        <v>0.69097222222222221</v>
      </c>
      <c r="F1617" s="75">
        <v>42174</v>
      </c>
      <c r="G1617" s="76">
        <v>0.72083333333333333</v>
      </c>
      <c r="H1617" s="76">
        <v>2.9861111111111116E-2</v>
      </c>
      <c r="I1617" s="74">
        <v>4</v>
      </c>
      <c r="J1617" s="74" t="s">
        <v>180</v>
      </c>
      <c r="K1617" s="74" t="s">
        <v>20</v>
      </c>
      <c r="L1617" s="74" t="s">
        <v>9</v>
      </c>
      <c r="M1617" s="225" t="s">
        <v>4368</v>
      </c>
      <c r="N1617" s="226" t="s">
        <v>3</v>
      </c>
      <c r="O1617" s="225" t="s">
        <v>7</v>
      </c>
      <c r="P1617" s="225" t="s">
        <v>4369</v>
      </c>
      <c r="Q1617" s="225" t="s">
        <v>5456</v>
      </c>
      <c r="R1617" s="225">
        <v>4</v>
      </c>
      <c r="S1617" s="225"/>
      <c r="T1617" s="225">
        <v>4</v>
      </c>
      <c r="U1617" s="302" t="s">
        <v>28</v>
      </c>
      <c r="V1617" s="302">
        <v>1982</v>
      </c>
      <c r="W1617" s="302" t="s">
        <v>1358</v>
      </c>
      <c r="X1617" s="302">
        <v>0</v>
      </c>
      <c r="Y1617" s="302">
        <v>40667</v>
      </c>
      <c r="Z1617" s="302">
        <v>100</v>
      </c>
      <c r="AA1617" s="302">
        <v>42220</v>
      </c>
      <c r="AB1617" s="302">
        <v>0</v>
      </c>
      <c r="AC1617" s="302">
        <v>41782</v>
      </c>
      <c r="AD1617" s="302" t="s">
        <v>42</v>
      </c>
      <c r="AE1617" s="302"/>
      <c r="AF1617" s="302"/>
      <c r="AG1617" s="302"/>
      <c r="AH1617" s="222"/>
      <c r="AI1617" s="229"/>
    </row>
    <row r="1618" spans="1:35" ht="189" customHeight="1">
      <c r="A1618" s="70" t="s">
        <v>3570</v>
      </c>
      <c r="B1618" s="74" t="s">
        <v>10</v>
      </c>
      <c r="C1618" s="74" t="s">
        <v>3655</v>
      </c>
      <c r="D1618" s="75">
        <v>42161</v>
      </c>
      <c r="E1618" s="76">
        <v>0.43888888888888888</v>
      </c>
      <c r="F1618" s="75">
        <v>42161</v>
      </c>
      <c r="G1618" s="76">
        <v>0.43888888888888888</v>
      </c>
      <c r="H1618" s="76">
        <v>0</v>
      </c>
      <c r="I1618" s="74">
        <v>44</v>
      </c>
      <c r="J1618" s="74" t="s">
        <v>3837</v>
      </c>
      <c r="K1618" s="74" t="s">
        <v>8</v>
      </c>
      <c r="L1618" s="74" t="s">
        <v>16</v>
      </c>
      <c r="M1618" s="225" t="s">
        <v>3838</v>
      </c>
      <c r="N1618" s="226">
        <v>110</v>
      </c>
      <c r="O1618" s="225" t="s">
        <v>7</v>
      </c>
      <c r="P1618" s="225" t="s">
        <v>3838</v>
      </c>
      <c r="Q1618" s="225" t="s">
        <v>1295</v>
      </c>
      <c r="R1618" s="225">
        <v>7</v>
      </c>
      <c r="S1618" s="225">
        <v>7</v>
      </c>
      <c r="T1618" s="225">
        <v>13.9</v>
      </c>
      <c r="U1618" s="302"/>
      <c r="V1618" s="302"/>
      <c r="W1618" s="302"/>
      <c r="X1618" s="302"/>
      <c r="Y1618" s="302"/>
      <c r="Z1618" s="302"/>
      <c r="AA1618" s="302"/>
      <c r="AB1618" s="302"/>
      <c r="AC1618" s="302"/>
      <c r="AD1618" s="302" t="s">
        <v>37</v>
      </c>
      <c r="AE1618" s="302"/>
      <c r="AF1618" s="302"/>
      <c r="AG1618" s="302" t="s">
        <v>1261</v>
      </c>
      <c r="AH1618" s="222"/>
      <c r="AI1618" s="229"/>
    </row>
    <row r="1619" spans="1:35" ht="94.5" customHeight="1">
      <c r="A1619" s="70" t="s">
        <v>3570</v>
      </c>
      <c r="B1619" s="74" t="s">
        <v>19</v>
      </c>
      <c r="C1619" s="74" t="s">
        <v>19</v>
      </c>
      <c r="D1619" s="75">
        <v>42174</v>
      </c>
      <c r="E1619" s="76">
        <v>0.70138888888888884</v>
      </c>
      <c r="F1619" s="75">
        <v>42174</v>
      </c>
      <c r="G1619" s="76">
        <v>0.80902777777777779</v>
      </c>
      <c r="H1619" s="76">
        <v>0.10763888888888895</v>
      </c>
      <c r="I1619" s="74">
        <v>8</v>
      </c>
      <c r="J1619" s="74"/>
      <c r="K1619" s="74"/>
      <c r="L1619" s="74" t="s">
        <v>9</v>
      </c>
      <c r="M1619" s="225" t="s">
        <v>964</v>
      </c>
      <c r="N1619" s="226" t="s">
        <v>3</v>
      </c>
      <c r="O1619" s="225" t="s">
        <v>7</v>
      </c>
      <c r="P1619" s="225" t="s">
        <v>4370</v>
      </c>
      <c r="Q1619" s="225" t="s">
        <v>4371</v>
      </c>
      <c r="R1619" s="225">
        <v>18</v>
      </c>
      <c r="S1619" s="225"/>
      <c r="T1619" s="225">
        <v>18</v>
      </c>
      <c r="U1619" s="302" t="s">
        <v>28</v>
      </c>
      <c r="V1619" s="302">
        <v>1968</v>
      </c>
      <c r="W1619" s="302" t="s">
        <v>5445</v>
      </c>
      <c r="X1619" s="302">
        <v>0</v>
      </c>
      <c r="Y1619" s="302">
        <v>42172</v>
      </c>
      <c r="Z1619" s="302">
        <v>100</v>
      </c>
      <c r="AA1619" s="302">
        <v>42386</v>
      </c>
      <c r="AB1619" s="302">
        <v>0</v>
      </c>
      <c r="AC1619" s="302">
        <v>42083</v>
      </c>
      <c r="AD1619" s="302" t="s">
        <v>42</v>
      </c>
      <c r="AE1619" s="302"/>
      <c r="AF1619" s="302"/>
      <c r="AG1619" s="302"/>
      <c r="AH1619" s="222"/>
      <c r="AI1619" s="229"/>
    </row>
    <row r="1620" spans="1:35" ht="31.5" customHeight="1">
      <c r="A1620" s="70" t="s">
        <v>3570</v>
      </c>
      <c r="B1620" s="74" t="s">
        <v>19</v>
      </c>
      <c r="C1620" s="74" t="s">
        <v>19</v>
      </c>
      <c r="D1620" s="75">
        <v>42174</v>
      </c>
      <c r="E1620" s="76">
        <v>0.74444444444444446</v>
      </c>
      <c r="F1620" s="75">
        <v>42174</v>
      </c>
      <c r="G1620" s="76">
        <v>0.97986111111111107</v>
      </c>
      <c r="H1620" s="76">
        <v>0.23541666666666661</v>
      </c>
      <c r="I1620" s="74">
        <v>9</v>
      </c>
      <c r="J1620" s="74"/>
      <c r="K1620" s="74" t="s">
        <v>14</v>
      </c>
      <c r="L1620" s="74" t="s">
        <v>9</v>
      </c>
      <c r="M1620" s="225" t="s">
        <v>3996</v>
      </c>
      <c r="N1620" s="226" t="s">
        <v>3</v>
      </c>
      <c r="O1620" s="225" t="s">
        <v>7</v>
      </c>
      <c r="P1620" s="225" t="s">
        <v>4372</v>
      </c>
      <c r="Q1620" s="225" t="s">
        <v>4373</v>
      </c>
      <c r="R1620" s="225">
        <v>13</v>
      </c>
      <c r="S1620" s="225"/>
      <c r="T1620" s="225">
        <v>13</v>
      </c>
      <c r="U1620" s="302" t="s">
        <v>28</v>
      </c>
      <c r="V1620" s="302">
        <v>1969</v>
      </c>
      <c r="W1620" s="302" t="s">
        <v>1709</v>
      </c>
      <c r="X1620" s="302">
        <v>0</v>
      </c>
      <c r="Y1620" s="302">
        <v>42142</v>
      </c>
      <c r="Z1620" s="302">
        <v>100</v>
      </c>
      <c r="AA1620" s="302">
        <v>42508</v>
      </c>
      <c r="AB1620" s="302">
        <v>0</v>
      </c>
      <c r="AC1620" s="302">
        <v>42082</v>
      </c>
      <c r="AD1620" s="302" t="s">
        <v>42</v>
      </c>
      <c r="AE1620" s="302"/>
      <c r="AF1620" s="302"/>
      <c r="AG1620" s="302"/>
      <c r="AH1620" s="222"/>
      <c r="AI1620" s="229"/>
    </row>
    <row r="1621" spans="1:35" ht="63" customHeight="1">
      <c r="A1621" s="70" t="s">
        <v>3570</v>
      </c>
      <c r="B1621" s="74" t="s">
        <v>19</v>
      </c>
      <c r="C1621" s="74" t="s">
        <v>19</v>
      </c>
      <c r="D1621" s="75">
        <v>42174</v>
      </c>
      <c r="E1621" s="76">
        <v>0.79166666666666663</v>
      </c>
      <c r="F1621" s="75">
        <v>42174</v>
      </c>
      <c r="G1621" s="76">
        <v>0.79236111111111107</v>
      </c>
      <c r="H1621" s="76">
        <v>6.9444444444444198E-4</v>
      </c>
      <c r="I1621" s="74">
        <v>9</v>
      </c>
      <c r="J1621" s="74" t="s">
        <v>243</v>
      </c>
      <c r="K1621" s="74" t="s">
        <v>8</v>
      </c>
      <c r="L1621" s="74" t="s">
        <v>9</v>
      </c>
      <c r="M1621" s="225" t="s">
        <v>2410</v>
      </c>
      <c r="N1621" s="226" t="s">
        <v>3</v>
      </c>
      <c r="O1621" s="225" t="s">
        <v>7</v>
      </c>
      <c r="P1621" s="225" t="s">
        <v>4383</v>
      </c>
      <c r="Q1621" s="225" t="s">
        <v>5422</v>
      </c>
      <c r="R1621" s="225">
        <v>4</v>
      </c>
      <c r="S1621" s="225"/>
      <c r="T1621" s="225">
        <v>4</v>
      </c>
      <c r="U1621" s="302" t="s">
        <v>28</v>
      </c>
      <c r="V1621" s="302">
        <v>1972</v>
      </c>
      <c r="W1621" s="302" t="s">
        <v>1709</v>
      </c>
      <c r="X1621" s="302">
        <v>0</v>
      </c>
      <c r="Y1621" s="302">
        <v>41609</v>
      </c>
      <c r="Z1621" s="302">
        <v>100</v>
      </c>
      <c r="AA1621" s="302">
        <v>0</v>
      </c>
      <c r="AB1621" s="302">
        <v>0</v>
      </c>
      <c r="AC1621" s="302">
        <v>0</v>
      </c>
      <c r="AD1621" s="302" t="s">
        <v>42</v>
      </c>
      <c r="AE1621" s="302"/>
      <c r="AF1621" s="302"/>
      <c r="AG1621" s="302"/>
      <c r="AH1621" s="222"/>
      <c r="AI1621" s="229"/>
    </row>
    <row r="1622" spans="1:35" ht="173.25" customHeight="1">
      <c r="A1622" s="70" t="s">
        <v>3570</v>
      </c>
      <c r="B1622" s="74" t="s">
        <v>19</v>
      </c>
      <c r="C1622" s="74" t="s">
        <v>19</v>
      </c>
      <c r="D1622" s="75">
        <v>42174</v>
      </c>
      <c r="E1622" s="76">
        <v>0.79861111111111116</v>
      </c>
      <c r="F1622" s="75">
        <v>42174</v>
      </c>
      <c r="G1622" s="76">
        <v>0.7993055555555556</v>
      </c>
      <c r="H1622" s="76">
        <v>6.9444444444444198E-4</v>
      </c>
      <c r="I1622" s="74">
        <v>16</v>
      </c>
      <c r="J1622" s="74" t="s">
        <v>243</v>
      </c>
      <c r="K1622" s="74" t="s">
        <v>8</v>
      </c>
      <c r="L1622" s="74" t="s">
        <v>9</v>
      </c>
      <c r="M1622" s="225" t="s">
        <v>171</v>
      </c>
      <c r="N1622" s="226" t="s">
        <v>3</v>
      </c>
      <c r="O1622" s="225" t="s">
        <v>7</v>
      </c>
      <c r="P1622" s="225" t="s">
        <v>1711</v>
      </c>
      <c r="Q1622" s="225" t="s">
        <v>4374</v>
      </c>
      <c r="R1622" s="225">
        <v>6</v>
      </c>
      <c r="S1622" s="225"/>
      <c r="T1622" s="225">
        <v>6</v>
      </c>
      <c r="U1622" s="302" t="s">
        <v>28</v>
      </c>
      <c r="V1622" s="302">
        <v>1984</v>
      </c>
      <c r="W1622" s="302" t="s">
        <v>1709</v>
      </c>
      <c r="X1622" s="302">
        <v>0</v>
      </c>
      <c r="Y1622" s="302">
        <v>41913</v>
      </c>
      <c r="Z1622" s="302">
        <v>50</v>
      </c>
      <c r="AA1622" s="302">
        <v>42278</v>
      </c>
      <c r="AB1622" s="302">
        <v>0</v>
      </c>
      <c r="AC1622" s="302">
        <v>41883</v>
      </c>
      <c r="AD1622" s="302" t="s">
        <v>42</v>
      </c>
      <c r="AE1622" s="302"/>
      <c r="AF1622" s="302"/>
      <c r="AG1622" s="302"/>
      <c r="AH1622" s="222"/>
      <c r="AI1622" s="229"/>
    </row>
    <row r="1623" spans="1:35" ht="94.5" customHeight="1">
      <c r="A1623" s="70" t="s">
        <v>3570</v>
      </c>
      <c r="B1623" s="74" t="s">
        <v>19</v>
      </c>
      <c r="C1623" s="74" t="s">
        <v>19</v>
      </c>
      <c r="D1623" s="75">
        <v>42174</v>
      </c>
      <c r="E1623" s="76">
        <v>0.80208333333333337</v>
      </c>
      <c r="F1623" s="75">
        <v>42174</v>
      </c>
      <c r="G1623" s="76">
        <v>0.8027777777777777</v>
      </c>
      <c r="H1623" s="76">
        <v>6.9444444444433095E-4</v>
      </c>
      <c r="I1623" s="74">
        <v>11</v>
      </c>
      <c r="J1623" s="74" t="s">
        <v>445</v>
      </c>
      <c r="K1623" s="74" t="s">
        <v>8</v>
      </c>
      <c r="L1623" s="74" t="s">
        <v>9</v>
      </c>
      <c r="M1623" s="225" t="s">
        <v>171</v>
      </c>
      <c r="N1623" s="226" t="s">
        <v>3</v>
      </c>
      <c r="O1623" s="225" t="s">
        <v>7</v>
      </c>
      <c r="P1623" s="225" t="s">
        <v>4375</v>
      </c>
      <c r="Q1623" s="225" t="s">
        <v>4376</v>
      </c>
      <c r="R1623" s="225">
        <v>2</v>
      </c>
      <c r="S1623" s="225"/>
      <c r="T1623" s="225">
        <v>2</v>
      </c>
      <c r="U1623" s="302" t="s">
        <v>28</v>
      </c>
      <c r="V1623" s="302">
        <v>1983</v>
      </c>
      <c r="W1623" s="302" t="s">
        <v>1709</v>
      </c>
      <c r="X1623" s="302">
        <v>0</v>
      </c>
      <c r="Y1623" s="302">
        <v>42174</v>
      </c>
      <c r="Z1623" s="302">
        <v>100</v>
      </c>
      <c r="AA1623" s="302">
        <v>0</v>
      </c>
      <c r="AB1623" s="302">
        <v>0</v>
      </c>
      <c r="AC1623" s="302">
        <v>42174</v>
      </c>
      <c r="AD1623" s="302" t="s">
        <v>42</v>
      </c>
      <c r="AE1623" s="302"/>
      <c r="AF1623" s="302"/>
      <c r="AG1623" s="302"/>
      <c r="AH1623" s="222"/>
      <c r="AI1623" s="229"/>
    </row>
    <row r="1624" spans="1:35" ht="157.5" customHeight="1">
      <c r="A1624" s="70" t="s">
        <v>3570</v>
      </c>
      <c r="B1624" s="74" t="s">
        <v>19</v>
      </c>
      <c r="C1624" s="74" t="s">
        <v>19</v>
      </c>
      <c r="D1624" s="75">
        <v>42174</v>
      </c>
      <c r="E1624" s="76">
        <v>0.80555555555555547</v>
      </c>
      <c r="F1624" s="75">
        <v>42174</v>
      </c>
      <c r="G1624" s="76">
        <v>0.80625000000000002</v>
      </c>
      <c r="H1624" s="76">
        <v>6.94444444444553E-4</v>
      </c>
      <c r="I1624" s="74">
        <v>299</v>
      </c>
      <c r="J1624" s="74" t="s">
        <v>243</v>
      </c>
      <c r="K1624" s="74" t="s">
        <v>8</v>
      </c>
      <c r="L1624" s="74" t="s">
        <v>9</v>
      </c>
      <c r="M1624" s="225" t="s">
        <v>1846</v>
      </c>
      <c r="N1624" s="226">
        <v>35</v>
      </c>
      <c r="O1624" s="225" t="s">
        <v>7</v>
      </c>
      <c r="P1624" s="225" t="s">
        <v>5453</v>
      </c>
      <c r="Q1624" s="225" t="s">
        <v>4377</v>
      </c>
      <c r="R1624" s="225">
        <v>99</v>
      </c>
      <c r="S1624" s="225"/>
      <c r="T1624" s="225">
        <v>99</v>
      </c>
      <c r="U1624" s="302" t="s">
        <v>6</v>
      </c>
      <c r="V1624" s="302">
        <v>1981</v>
      </c>
      <c r="W1624" s="302" t="s">
        <v>5454</v>
      </c>
      <c r="X1624" s="302">
        <v>0</v>
      </c>
      <c r="Y1624" s="302">
        <v>41149</v>
      </c>
      <c r="Z1624" s="302">
        <v>70</v>
      </c>
      <c r="AA1624" s="302">
        <v>42291</v>
      </c>
      <c r="AB1624" s="302">
        <v>2</v>
      </c>
      <c r="AC1624" s="302">
        <v>41069</v>
      </c>
      <c r="AD1624" s="302" t="s">
        <v>42</v>
      </c>
      <c r="AE1624" s="302"/>
      <c r="AF1624" s="302"/>
      <c r="AG1624" s="302"/>
      <c r="AH1624" s="222"/>
      <c r="AI1624" s="229"/>
    </row>
    <row r="1625" spans="1:35" ht="63" customHeight="1">
      <c r="A1625" s="70" t="s">
        <v>3570</v>
      </c>
      <c r="B1625" s="74" t="s">
        <v>19</v>
      </c>
      <c r="C1625" s="74" t="s">
        <v>19</v>
      </c>
      <c r="D1625" s="75">
        <v>42174</v>
      </c>
      <c r="E1625" s="76">
        <v>0.80555555555555547</v>
      </c>
      <c r="F1625" s="75">
        <v>42174</v>
      </c>
      <c r="G1625" s="76">
        <v>0.88680555555555562</v>
      </c>
      <c r="H1625" s="76">
        <v>8.1250000000000155E-2</v>
      </c>
      <c r="I1625" s="74">
        <v>7</v>
      </c>
      <c r="J1625" s="74"/>
      <c r="K1625" s="74"/>
      <c r="L1625" s="74" t="s">
        <v>9</v>
      </c>
      <c r="M1625" s="225" t="s">
        <v>2692</v>
      </c>
      <c r="N1625" s="226" t="s">
        <v>3</v>
      </c>
      <c r="O1625" s="225" t="s">
        <v>7</v>
      </c>
      <c r="P1625" s="225" t="s">
        <v>4388</v>
      </c>
      <c r="Q1625" s="225" t="s">
        <v>4389</v>
      </c>
      <c r="R1625" s="225">
        <v>9</v>
      </c>
      <c r="S1625" s="225"/>
      <c r="T1625" s="225">
        <v>9</v>
      </c>
      <c r="U1625" s="302" t="s">
        <v>28</v>
      </c>
      <c r="V1625" s="302">
        <v>1984</v>
      </c>
      <c r="W1625" s="302" t="s">
        <v>5455</v>
      </c>
      <c r="X1625" s="302">
        <v>0</v>
      </c>
      <c r="Y1625" s="302">
        <v>42118</v>
      </c>
      <c r="Z1625" s="302">
        <v>100</v>
      </c>
      <c r="AA1625" s="302">
        <v>42271</v>
      </c>
      <c r="AB1625" s="302">
        <v>0</v>
      </c>
      <c r="AC1625" s="302">
        <v>41900</v>
      </c>
      <c r="AD1625" s="302" t="s">
        <v>42</v>
      </c>
      <c r="AE1625" s="302"/>
      <c r="AF1625" s="302"/>
      <c r="AG1625" s="302"/>
      <c r="AH1625" s="222"/>
      <c r="AI1625" s="229"/>
    </row>
    <row r="1626" spans="1:35" ht="173.25" customHeight="1">
      <c r="A1626" s="70" t="s">
        <v>3570</v>
      </c>
      <c r="B1626" s="74" t="s">
        <v>19</v>
      </c>
      <c r="C1626" s="74" t="s">
        <v>19</v>
      </c>
      <c r="D1626" s="75">
        <v>42174</v>
      </c>
      <c r="E1626" s="76">
        <v>0.81666666666666676</v>
      </c>
      <c r="F1626" s="75">
        <v>42174</v>
      </c>
      <c r="G1626" s="76">
        <v>0.81736111111111109</v>
      </c>
      <c r="H1626" s="76">
        <v>6.9444444444433095E-4</v>
      </c>
      <c r="I1626" s="74">
        <v>102</v>
      </c>
      <c r="J1626" s="74"/>
      <c r="K1626" s="74"/>
      <c r="L1626" s="74" t="s">
        <v>9</v>
      </c>
      <c r="M1626" s="225" t="s">
        <v>171</v>
      </c>
      <c r="N1626" s="226">
        <v>35</v>
      </c>
      <c r="O1626" s="225" t="s">
        <v>7</v>
      </c>
      <c r="P1626" s="225" t="s">
        <v>4387</v>
      </c>
      <c r="Q1626" s="225" t="s">
        <v>4332</v>
      </c>
      <c r="R1626" s="225">
        <v>43</v>
      </c>
      <c r="S1626" s="225">
        <v>56</v>
      </c>
      <c r="T1626" s="225">
        <v>99</v>
      </c>
      <c r="U1626" s="302" t="s">
        <v>28</v>
      </c>
      <c r="V1626" s="302">
        <v>0</v>
      </c>
      <c r="W1626" s="302">
        <v>0</v>
      </c>
      <c r="X1626" s="302">
        <v>0</v>
      </c>
      <c r="Y1626" s="302">
        <v>0</v>
      </c>
      <c r="Z1626" s="302">
        <v>0</v>
      </c>
      <c r="AA1626" s="302">
        <v>0</v>
      </c>
      <c r="AB1626" s="302">
        <v>0</v>
      </c>
      <c r="AC1626" s="302">
        <v>0</v>
      </c>
      <c r="AD1626" s="302" t="s">
        <v>42</v>
      </c>
      <c r="AE1626" s="302"/>
      <c r="AF1626" s="302"/>
      <c r="AG1626" s="302"/>
      <c r="AH1626" s="222"/>
      <c r="AI1626" s="229"/>
    </row>
    <row r="1627" spans="1:35" ht="173.25" customHeight="1">
      <c r="A1627" s="70" t="s">
        <v>3570</v>
      </c>
      <c r="B1627" s="74" t="s">
        <v>19</v>
      </c>
      <c r="C1627" s="74" t="s">
        <v>19</v>
      </c>
      <c r="D1627" s="75">
        <v>42174</v>
      </c>
      <c r="E1627" s="76">
        <v>0.83472222222222225</v>
      </c>
      <c r="F1627" s="75">
        <v>42174</v>
      </c>
      <c r="G1627" s="76">
        <v>0.8354166666666667</v>
      </c>
      <c r="H1627" s="76">
        <v>6.9444444444444198E-4</v>
      </c>
      <c r="I1627" s="74">
        <v>336</v>
      </c>
      <c r="J1627" s="74" t="s">
        <v>445</v>
      </c>
      <c r="K1627" s="74" t="s">
        <v>8</v>
      </c>
      <c r="L1627" s="74" t="s">
        <v>9</v>
      </c>
      <c r="M1627" s="225" t="s">
        <v>1846</v>
      </c>
      <c r="N1627" s="226">
        <v>35</v>
      </c>
      <c r="O1627" s="225" t="s">
        <v>7</v>
      </c>
      <c r="P1627" s="225" t="s">
        <v>5453</v>
      </c>
      <c r="Q1627" s="225" t="s">
        <v>4378</v>
      </c>
      <c r="R1627" s="225">
        <v>103</v>
      </c>
      <c r="S1627" s="225">
        <v>69</v>
      </c>
      <c r="T1627" s="225">
        <v>172</v>
      </c>
      <c r="U1627" s="302" t="s">
        <v>6</v>
      </c>
      <c r="V1627" s="302">
        <v>1981</v>
      </c>
      <c r="W1627" s="302" t="s">
        <v>5454</v>
      </c>
      <c r="X1627" s="302">
        <v>0</v>
      </c>
      <c r="Y1627" s="302">
        <v>41149</v>
      </c>
      <c r="Z1627" s="302">
        <v>70</v>
      </c>
      <c r="AA1627" s="302">
        <v>42291</v>
      </c>
      <c r="AB1627" s="302">
        <v>2</v>
      </c>
      <c r="AC1627" s="302">
        <v>41069</v>
      </c>
      <c r="AD1627" s="302" t="s">
        <v>42</v>
      </c>
      <c r="AE1627" s="302"/>
      <c r="AF1627" s="302"/>
      <c r="AG1627" s="302"/>
      <c r="AH1627" s="222"/>
      <c r="AI1627" s="229"/>
    </row>
    <row r="1628" spans="1:35" ht="31.5" customHeight="1">
      <c r="A1628" s="70" t="s">
        <v>3570</v>
      </c>
      <c r="B1628" s="74" t="s">
        <v>19</v>
      </c>
      <c r="C1628" s="74" t="s">
        <v>19</v>
      </c>
      <c r="D1628" s="75">
        <v>42174</v>
      </c>
      <c r="E1628" s="76">
        <v>0.85069444444444453</v>
      </c>
      <c r="F1628" s="75">
        <v>42174</v>
      </c>
      <c r="G1628" s="76">
        <v>0.85138888888888886</v>
      </c>
      <c r="H1628" s="76">
        <v>6.9444444444433095E-4</v>
      </c>
      <c r="I1628" s="74">
        <v>15</v>
      </c>
      <c r="J1628" s="74" t="s">
        <v>243</v>
      </c>
      <c r="K1628" s="74" t="s">
        <v>8</v>
      </c>
      <c r="L1628" s="74" t="s">
        <v>9</v>
      </c>
      <c r="M1628" s="225" t="s">
        <v>1846</v>
      </c>
      <c r="N1628" s="226" t="s">
        <v>3</v>
      </c>
      <c r="O1628" s="225" t="s">
        <v>7</v>
      </c>
      <c r="P1628" s="225" t="s">
        <v>4379</v>
      </c>
      <c r="Q1628" s="225" t="s">
        <v>4374</v>
      </c>
      <c r="R1628" s="225">
        <v>2</v>
      </c>
      <c r="S1628" s="225"/>
      <c r="T1628" s="225">
        <v>2</v>
      </c>
      <c r="U1628" s="302"/>
      <c r="V1628" s="302">
        <v>1972</v>
      </c>
      <c r="W1628" s="302" t="s">
        <v>1709</v>
      </c>
      <c r="X1628" s="302">
        <v>0</v>
      </c>
      <c r="Y1628" s="302">
        <v>42174</v>
      </c>
      <c r="Z1628" s="302">
        <v>100</v>
      </c>
      <c r="AA1628" s="302">
        <v>0</v>
      </c>
      <c r="AB1628" s="302">
        <v>0</v>
      </c>
      <c r="AC1628" s="302">
        <v>42174</v>
      </c>
      <c r="AD1628" s="302" t="s">
        <v>42</v>
      </c>
      <c r="AE1628" s="302"/>
      <c r="AF1628" s="302"/>
      <c r="AG1628" s="302"/>
      <c r="AH1628" s="222"/>
      <c r="AI1628" s="229"/>
    </row>
    <row r="1629" spans="1:35" ht="78.75" customHeight="1">
      <c r="A1629" s="70" t="s">
        <v>3570</v>
      </c>
      <c r="B1629" s="74" t="s">
        <v>19</v>
      </c>
      <c r="C1629" s="74" t="s">
        <v>19</v>
      </c>
      <c r="D1629" s="75">
        <v>42174</v>
      </c>
      <c r="E1629" s="76">
        <v>0.8534722222222223</v>
      </c>
      <c r="F1629" s="75">
        <v>42174</v>
      </c>
      <c r="G1629" s="76">
        <v>0.89374999999999993</v>
      </c>
      <c r="H1629" s="76">
        <v>4.0277777777777635E-2</v>
      </c>
      <c r="I1629" s="74">
        <v>4</v>
      </c>
      <c r="J1629" s="74"/>
      <c r="K1629" s="74"/>
      <c r="L1629" s="74" t="s">
        <v>9</v>
      </c>
      <c r="M1629" s="225" t="s">
        <v>4368</v>
      </c>
      <c r="N1629" s="226" t="s">
        <v>3</v>
      </c>
      <c r="O1629" s="225" t="s">
        <v>7</v>
      </c>
      <c r="P1629" s="225" t="s">
        <v>4369</v>
      </c>
      <c r="Q1629" s="225" t="s">
        <v>4384</v>
      </c>
      <c r="R1629" s="225">
        <v>5</v>
      </c>
      <c r="S1629" s="225"/>
      <c r="T1629" s="225">
        <v>5</v>
      </c>
      <c r="U1629" s="302" t="s">
        <v>28</v>
      </c>
      <c r="V1629" s="302">
        <v>1982</v>
      </c>
      <c r="W1629" s="302" t="s">
        <v>1358</v>
      </c>
      <c r="X1629" s="302">
        <v>0</v>
      </c>
      <c r="Y1629" s="302">
        <v>40667</v>
      </c>
      <c r="Z1629" s="302">
        <v>100</v>
      </c>
      <c r="AA1629" s="302">
        <v>42220</v>
      </c>
      <c r="AB1629" s="302">
        <v>0</v>
      </c>
      <c r="AC1629" s="302">
        <v>41782</v>
      </c>
      <c r="AD1629" s="302" t="s">
        <v>42</v>
      </c>
      <c r="AE1629" s="302"/>
      <c r="AF1629" s="302"/>
      <c r="AG1629" s="302"/>
      <c r="AH1629" s="222"/>
      <c r="AI1629" s="229"/>
    </row>
    <row r="1630" spans="1:35" ht="78.75" customHeight="1">
      <c r="A1630" s="70" t="s">
        <v>3570</v>
      </c>
      <c r="B1630" s="74" t="s">
        <v>19</v>
      </c>
      <c r="C1630" s="74" t="s">
        <v>19</v>
      </c>
      <c r="D1630" s="75">
        <v>42174</v>
      </c>
      <c r="E1630" s="76">
        <v>0.8881944444444444</v>
      </c>
      <c r="F1630" s="75">
        <v>42174</v>
      </c>
      <c r="G1630" s="76">
        <v>0.88888888888888884</v>
      </c>
      <c r="H1630" s="76">
        <v>6.9444444444444198E-4</v>
      </c>
      <c r="I1630" s="74">
        <v>16</v>
      </c>
      <c r="J1630" s="74" t="s">
        <v>243</v>
      </c>
      <c r="K1630" s="74" t="s">
        <v>8</v>
      </c>
      <c r="L1630" s="74" t="s">
        <v>9</v>
      </c>
      <c r="M1630" s="225" t="s">
        <v>171</v>
      </c>
      <c r="N1630" s="226" t="s">
        <v>3</v>
      </c>
      <c r="O1630" s="225" t="s">
        <v>7</v>
      </c>
      <c r="P1630" s="225" t="s">
        <v>1711</v>
      </c>
      <c r="Q1630" s="225" t="s">
        <v>4386</v>
      </c>
      <c r="R1630" s="225">
        <v>6</v>
      </c>
      <c r="S1630" s="225">
        <v>7</v>
      </c>
      <c r="T1630" s="225">
        <v>13</v>
      </c>
      <c r="U1630" s="302" t="s">
        <v>28</v>
      </c>
      <c r="V1630" s="302">
        <v>1984</v>
      </c>
      <c r="W1630" s="302" t="s">
        <v>1709</v>
      </c>
      <c r="X1630" s="302">
        <v>0</v>
      </c>
      <c r="Y1630" s="302">
        <v>41913</v>
      </c>
      <c r="Z1630" s="302">
        <v>50</v>
      </c>
      <c r="AA1630" s="302">
        <v>42278</v>
      </c>
      <c r="AB1630" s="302">
        <v>0</v>
      </c>
      <c r="AC1630" s="302">
        <v>41883</v>
      </c>
      <c r="AD1630" s="302" t="s">
        <v>42</v>
      </c>
      <c r="AE1630" s="302"/>
      <c r="AF1630" s="302"/>
      <c r="AG1630" s="302"/>
      <c r="AH1630" s="222"/>
      <c r="AI1630" s="229"/>
    </row>
    <row r="1631" spans="1:35" ht="94.5" customHeight="1">
      <c r="A1631" s="70" t="s">
        <v>3570</v>
      </c>
      <c r="B1631" s="74" t="s">
        <v>19</v>
      </c>
      <c r="C1631" s="74" t="s">
        <v>19</v>
      </c>
      <c r="D1631" s="75">
        <v>42174</v>
      </c>
      <c r="E1631" s="76">
        <v>0.91319444444444453</v>
      </c>
      <c r="F1631" s="75">
        <v>42174</v>
      </c>
      <c r="G1631" s="76">
        <v>0.91388888888888886</v>
      </c>
      <c r="H1631" s="76">
        <v>6.9444444444433095E-4</v>
      </c>
      <c r="I1631" s="74">
        <v>4</v>
      </c>
      <c r="J1631" s="74"/>
      <c r="K1631" s="74" t="s">
        <v>8</v>
      </c>
      <c r="L1631" s="74" t="s">
        <v>9</v>
      </c>
      <c r="M1631" s="225" t="s">
        <v>2683</v>
      </c>
      <c r="N1631" s="226" t="s">
        <v>3</v>
      </c>
      <c r="O1631" s="225" t="s">
        <v>7</v>
      </c>
      <c r="P1631" s="225" t="s">
        <v>4380</v>
      </c>
      <c r="Q1631" s="225" t="s">
        <v>5422</v>
      </c>
      <c r="R1631" s="225">
        <v>2</v>
      </c>
      <c r="S1631" s="225"/>
      <c r="T1631" s="225">
        <v>2</v>
      </c>
      <c r="U1631" s="302" t="s">
        <v>28</v>
      </c>
      <c r="V1631" s="302">
        <v>1969</v>
      </c>
      <c r="W1631" s="302" t="s">
        <v>5444</v>
      </c>
      <c r="X1631" s="302">
        <v>0</v>
      </c>
      <c r="Y1631" s="302">
        <v>38856</v>
      </c>
      <c r="Z1631" s="302">
        <v>100</v>
      </c>
      <c r="AA1631" s="302">
        <v>42204</v>
      </c>
      <c r="AB1631" s="302">
        <v>0</v>
      </c>
      <c r="AC1631" s="302">
        <v>42174</v>
      </c>
      <c r="AD1631" s="302" t="s">
        <v>42</v>
      </c>
      <c r="AE1631" s="302"/>
      <c r="AF1631" s="302"/>
      <c r="AG1631" s="302"/>
      <c r="AH1631" s="222"/>
      <c r="AI1631" s="229"/>
    </row>
    <row r="1632" spans="1:35" ht="141.75" customHeight="1">
      <c r="A1632" s="70" t="s">
        <v>3570</v>
      </c>
      <c r="B1632" s="74" t="s">
        <v>19</v>
      </c>
      <c r="C1632" s="74" t="s">
        <v>19</v>
      </c>
      <c r="D1632" s="75">
        <v>42174</v>
      </c>
      <c r="E1632" s="76">
        <v>0.92499999999999993</v>
      </c>
      <c r="F1632" s="75">
        <v>42174</v>
      </c>
      <c r="G1632" s="76">
        <v>0.94652777777777775</v>
      </c>
      <c r="H1632" s="76">
        <v>2.1527777777777812E-2</v>
      </c>
      <c r="I1632" s="74">
        <v>6</v>
      </c>
      <c r="J1632" s="74"/>
      <c r="K1632" s="74" t="s">
        <v>20</v>
      </c>
      <c r="L1632" s="74" t="s">
        <v>9</v>
      </c>
      <c r="M1632" s="225" t="s">
        <v>800</v>
      </c>
      <c r="N1632" s="226" t="s">
        <v>3</v>
      </c>
      <c r="O1632" s="225" t="s">
        <v>7</v>
      </c>
      <c r="P1632" s="225" t="s">
        <v>4381</v>
      </c>
      <c r="Q1632" s="225" t="s">
        <v>4382</v>
      </c>
      <c r="R1632" s="225">
        <v>9</v>
      </c>
      <c r="S1632" s="225">
        <v>6</v>
      </c>
      <c r="T1632" s="225">
        <v>15</v>
      </c>
      <c r="U1632" s="302" t="s">
        <v>28</v>
      </c>
      <c r="V1632" s="302">
        <v>1982</v>
      </c>
      <c r="W1632" s="302" t="s">
        <v>1709</v>
      </c>
      <c r="X1632" s="302">
        <v>0</v>
      </c>
      <c r="Y1632" s="302">
        <v>41827</v>
      </c>
      <c r="Z1632" s="302">
        <v>100</v>
      </c>
      <c r="AA1632" s="302">
        <v>42254</v>
      </c>
      <c r="AB1632" s="302">
        <v>0</v>
      </c>
      <c r="AC1632" s="302">
        <v>42174</v>
      </c>
      <c r="AD1632" s="302" t="s">
        <v>42</v>
      </c>
      <c r="AE1632" s="302"/>
      <c r="AF1632" s="302"/>
      <c r="AG1632" s="302"/>
      <c r="AH1632" s="222"/>
      <c r="AI1632" s="229"/>
    </row>
    <row r="1633" spans="1:35" ht="78.75" customHeight="1">
      <c r="A1633" s="70" t="s">
        <v>3570</v>
      </c>
      <c r="B1633" s="74" t="s">
        <v>19</v>
      </c>
      <c r="C1633" s="74" t="s">
        <v>19</v>
      </c>
      <c r="D1633" s="75">
        <v>42174</v>
      </c>
      <c r="E1633" s="76">
        <v>0.93888888888888899</v>
      </c>
      <c r="F1633" s="75">
        <v>42174</v>
      </c>
      <c r="G1633" s="76">
        <v>0.93958333333333333</v>
      </c>
      <c r="H1633" s="76">
        <v>6.9444444444433095E-4</v>
      </c>
      <c r="I1633" s="74">
        <v>328</v>
      </c>
      <c r="J1633" s="74" t="s">
        <v>243</v>
      </c>
      <c r="K1633" s="74" t="s">
        <v>8</v>
      </c>
      <c r="L1633" s="74" t="s">
        <v>9</v>
      </c>
      <c r="M1633" s="225" t="s">
        <v>1846</v>
      </c>
      <c r="N1633" s="226">
        <v>35</v>
      </c>
      <c r="O1633" s="225" t="s">
        <v>7</v>
      </c>
      <c r="P1633" s="225" t="s">
        <v>5453</v>
      </c>
      <c r="Q1633" s="225" t="s">
        <v>4385</v>
      </c>
      <c r="R1633" s="225">
        <v>104</v>
      </c>
      <c r="S1633" s="225">
        <v>29</v>
      </c>
      <c r="T1633" s="225">
        <v>133</v>
      </c>
      <c r="U1633" s="302" t="s">
        <v>6</v>
      </c>
      <c r="V1633" s="302">
        <v>1981</v>
      </c>
      <c r="W1633" s="302" t="s">
        <v>5454</v>
      </c>
      <c r="X1633" s="302">
        <v>0</v>
      </c>
      <c r="Y1633" s="302">
        <v>41149</v>
      </c>
      <c r="Z1633" s="302">
        <v>70</v>
      </c>
      <c r="AA1633" s="302">
        <v>42291</v>
      </c>
      <c r="AB1633" s="302">
        <v>2</v>
      </c>
      <c r="AC1633" s="302">
        <v>41069</v>
      </c>
      <c r="AD1633" s="302" t="s">
        <v>42</v>
      </c>
      <c r="AE1633" s="302"/>
      <c r="AF1633" s="302"/>
      <c r="AG1633" s="302"/>
      <c r="AH1633" s="222"/>
      <c r="AI1633" s="229"/>
    </row>
    <row r="1634" spans="1:35" ht="110.25" customHeight="1">
      <c r="A1634" s="70" t="s">
        <v>3570</v>
      </c>
      <c r="B1634" s="74" t="s">
        <v>138</v>
      </c>
      <c r="C1634" s="74" t="s">
        <v>138</v>
      </c>
      <c r="D1634" s="75">
        <v>42174</v>
      </c>
      <c r="E1634" s="76">
        <v>0.64930555555555558</v>
      </c>
      <c r="F1634" s="75">
        <v>42174</v>
      </c>
      <c r="G1634" s="76">
        <v>0.6972222222222223</v>
      </c>
      <c r="H1634" s="76">
        <v>4.7916666666666718E-2</v>
      </c>
      <c r="I1634" s="74">
        <v>46</v>
      </c>
      <c r="J1634" s="74" t="s">
        <v>4390</v>
      </c>
      <c r="K1634" s="74"/>
      <c r="L1634" s="74" t="s">
        <v>9</v>
      </c>
      <c r="M1634" s="225" t="s">
        <v>4391</v>
      </c>
      <c r="N1634" s="226">
        <v>110</v>
      </c>
      <c r="O1634" s="225" t="s">
        <v>13</v>
      </c>
      <c r="P1634" s="225" t="s">
        <v>4392</v>
      </c>
      <c r="Q1634" s="225" t="s">
        <v>4393</v>
      </c>
      <c r="R1634" s="225">
        <v>135</v>
      </c>
      <c r="S1634" s="225">
        <v>18</v>
      </c>
      <c r="T1634" s="225">
        <v>153</v>
      </c>
      <c r="U1634" s="302" t="s">
        <v>28</v>
      </c>
      <c r="V1634" s="302">
        <v>2010</v>
      </c>
      <c r="W1634" s="302" t="s">
        <v>5194</v>
      </c>
      <c r="X1634" s="302" t="s">
        <v>411</v>
      </c>
      <c r="Y1634" s="302" t="s">
        <v>5195</v>
      </c>
      <c r="Z1634" s="302">
        <v>100</v>
      </c>
      <c r="AA1634" s="302" t="s">
        <v>5196</v>
      </c>
      <c r="AB1634" s="302">
        <v>0</v>
      </c>
      <c r="AC1634" s="302" t="s">
        <v>5195</v>
      </c>
      <c r="AD1634" s="302" t="s">
        <v>42</v>
      </c>
      <c r="AE1634" s="302"/>
      <c r="AF1634" s="302"/>
      <c r="AG1634" s="302"/>
      <c r="AH1634" s="222"/>
      <c r="AI1634" s="229"/>
    </row>
    <row r="1635" spans="1:35" ht="94.5" customHeight="1">
      <c r="A1635" s="70" t="s">
        <v>3570</v>
      </c>
      <c r="B1635" s="74" t="s">
        <v>15</v>
      </c>
      <c r="C1635" s="74" t="s">
        <v>3186</v>
      </c>
      <c r="D1635" s="75">
        <v>42174</v>
      </c>
      <c r="E1635" s="76">
        <v>0.61527777777777781</v>
      </c>
      <c r="F1635" s="75">
        <v>42174</v>
      </c>
      <c r="G1635" s="76">
        <v>0.61527777777777781</v>
      </c>
      <c r="H1635" s="76">
        <f t="shared" ref="H1635:H1647" si="25">(F1635+G1635)-(D1635+E1635)</f>
        <v>0</v>
      </c>
      <c r="I1635" s="74">
        <v>30</v>
      </c>
      <c r="J1635" s="74" t="s">
        <v>150</v>
      </c>
      <c r="K1635" s="74" t="s">
        <v>8</v>
      </c>
      <c r="L1635" s="74" t="s">
        <v>9</v>
      </c>
      <c r="M1635" s="225" t="s">
        <v>325</v>
      </c>
      <c r="N1635" s="226" t="s">
        <v>3</v>
      </c>
      <c r="O1635" s="225" t="s">
        <v>7</v>
      </c>
      <c r="P1635" s="225" t="s">
        <v>4410</v>
      </c>
      <c r="Q1635" s="225" t="s">
        <v>6606</v>
      </c>
      <c r="R1635" s="225">
        <v>5.55</v>
      </c>
      <c r="S1635" s="225"/>
      <c r="T1635" s="225">
        <f>SUM(R1635:S1635)</f>
        <v>5.55</v>
      </c>
      <c r="U1635" s="302" t="s">
        <v>28</v>
      </c>
      <c r="V1635" s="302">
        <v>1979</v>
      </c>
      <c r="W1635" s="302" t="s">
        <v>1908</v>
      </c>
      <c r="X1635" s="302"/>
      <c r="Y1635" s="302">
        <v>42024</v>
      </c>
      <c r="Z1635" s="302">
        <v>100</v>
      </c>
      <c r="AA1635" s="302">
        <v>42186</v>
      </c>
      <c r="AB1635" s="302">
        <v>0</v>
      </c>
      <c r="AC1635" s="302"/>
      <c r="AD1635" s="302" t="s">
        <v>42</v>
      </c>
      <c r="AE1635" s="302" t="s">
        <v>53</v>
      </c>
      <c r="AF1635" s="302"/>
      <c r="AG1635" s="302" t="s">
        <v>6431</v>
      </c>
      <c r="AH1635" s="222"/>
      <c r="AI1635" s="229"/>
    </row>
    <row r="1636" spans="1:35" ht="78.75" customHeight="1">
      <c r="A1636" s="70" t="s">
        <v>3570</v>
      </c>
      <c r="B1636" s="74" t="s">
        <v>15</v>
      </c>
      <c r="C1636" s="74" t="s">
        <v>209</v>
      </c>
      <c r="D1636" s="75">
        <v>42174</v>
      </c>
      <c r="E1636" s="76">
        <v>0.64236111111111105</v>
      </c>
      <c r="F1636" s="75">
        <v>42174</v>
      </c>
      <c r="G1636" s="76">
        <v>0.68055555555555547</v>
      </c>
      <c r="H1636" s="76">
        <f t="shared" si="25"/>
        <v>3.8194444445252884E-2</v>
      </c>
      <c r="I1636" s="74">
        <v>11</v>
      </c>
      <c r="J1636" s="74" t="s">
        <v>150</v>
      </c>
      <c r="K1636" s="74" t="s">
        <v>20</v>
      </c>
      <c r="L1636" s="74" t="s">
        <v>9</v>
      </c>
      <c r="M1636" s="225" t="s">
        <v>4344</v>
      </c>
      <c r="N1636" s="226">
        <v>35</v>
      </c>
      <c r="O1636" s="225" t="s">
        <v>7</v>
      </c>
      <c r="P1636" s="225" t="s">
        <v>4345</v>
      </c>
      <c r="Q1636" s="225" t="s">
        <v>4346</v>
      </c>
      <c r="R1636" s="225">
        <v>12.39</v>
      </c>
      <c r="S1636" s="225"/>
      <c r="T1636" s="225">
        <f>SUM(R1636:S1636)</f>
        <v>12.39</v>
      </c>
      <c r="U1636" s="302" t="s">
        <v>6</v>
      </c>
      <c r="V1636" s="302">
        <v>1995</v>
      </c>
      <c r="W1636" s="302" t="s">
        <v>6607</v>
      </c>
      <c r="X1636" s="302"/>
      <c r="Y1636" s="302" t="s">
        <v>6608</v>
      </c>
      <c r="Z1636" s="302">
        <v>100</v>
      </c>
      <c r="AA1636" s="302">
        <v>42339</v>
      </c>
      <c r="AB1636" s="302">
        <v>0</v>
      </c>
      <c r="AC1636" s="302"/>
      <c r="AD1636" s="302" t="s">
        <v>42</v>
      </c>
      <c r="AE1636" s="302" t="s">
        <v>53</v>
      </c>
      <c r="AF1636" s="302"/>
      <c r="AG1636" s="302" t="s">
        <v>6481</v>
      </c>
      <c r="AH1636" s="222"/>
      <c r="AI1636" s="229"/>
    </row>
    <row r="1637" spans="1:35" ht="78.75" customHeight="1">
      <c r="A1637" s="70" t="s">
        <v>3570</v>
      </c>
      <c r="B1637" s="74" t="s">
        <v>15</v>
      </c>
      <c r="C1637" s="74" t="s">
        <v>3186</v>
      </c>
      <c r="D1637" s="75">
        <v>42174</v>
      </c>
      <c r="E1637" s="76">
        <v>0.65347222222222223</v>
      </c>
      <c r="F1637" s="75">
        <v>42174</v>
      </c>
      <c r="G1637" s="76">
        <v>0.65347222222222223</v>
      </c>
      <c r="H1637" s="76">
        <f t="shared" si="25"/>
        <v>0</v>
      </c>
      <c r="I1637" s="74">
        <v>2</v>
      </c>
      <c r="J1637" s="74"/>
      <c r="K1637" s="74" t="s">
        <v>8</v>
      </c>
      <c r="L1637" s="74" t="s">
        <v>9</v>
      </c>
      <c r="M1637" s="225" t="s">
        <v>680</v>
      </c>
      <c r="N1637" s="226" t="s">
        <v>3</v>
      </c>
      <c r="O1637" s="225" t="s">
        <v>7</v>
      </c>
      <c r="P1637" s="225" t="s">
        <v>4411</v>
      </c>
      <c r="Q1637" s="225" t="s">
        <v>6609</v>
      </c>
      <c r="R1637" s="225">
        <v>2.9</v>
      </c>
      <c r="S1637" s="225"/>
      <c r="T1637" s="225">
        <v>2.9</v>
      </c>
      <c r="U1637" s="302" t="s">
        <v>28</v>
      </c>
      <c r="V1637" s="302">
        <v>2011</v>
      </c>
      <c r="W1637" s="302" t="s">
        <v>1709</v>
      </c>
      <c r="X1637" s="302"/>
      <c r="Y1637" s="302">
        <v>42053</v>
      </c>
      <c r="Z1637" s="302">
        <v>100</v>
      </c>
      <c r="AA1637" s="302">
        <v>42217</v>
      </c>
      <c r="AB1637" s="302">
        <v>0</v>
      </c>
      <c r="AC1637" s="302"/>
      <c r="AD1637" s="302" t="s">
        <v>42</v>
      </c>
      <c r="AE1637" s="302" t="s">
        <v>53</v>
      </c>
      <c r="AF1637" s="302"/>
      <c r="AG1637" s="302" t="s">
        <v>6431</v>
      </c>
      <c r="AH1637" s="222"/>
      <c r="AI1637" s="229"/>
    </row>
    <row r="1638" spans="1:35" ht="126" customHeight="1">
      <c r="A1638" s="70" t="s">
        <v>3570</v>
      </c>
      <c r="B1638" s="74" t="s">
        <v>15</v>
      </c>
      <c r="C1638" s="74" t="s">
        <v>3186</v>
      </c>
      <c r="D1638" s="75">
        <v>42174</v>
      </c>
      <c r="E1638" s="76">
        <v>0.69097222222222221</v>
      </c>
      <c r="F1638" s="75">
        <v>42174</v>
      </c>
      <c r="G1638" s="76">
        <v>0.69097222222222221</v>
      </c>
      <c r="H1638" s="76">
        <f t="shared" si="25"/>
        <v>0</v>
      </c>
      <c r="I1638" s="74">
        <v>5</v>
      </c>
      <c r="J1638" s="74"/>
      <c r="K1638" s="74" t="s">
        <v>8</v>
      </c>
      <c r="L1638" s="74" t="s">
        <v>9</v>
      </c>
      <c r="M1638" s="225" t="s">
        <v>4412</v>
      </c>
      <c r="N1638" s="226" t="s">
        <v>3</v>
      </c>
      <c r="O1638" s="225" t="s">
        <v>7</v>
      </c>
      <c r="P1638" s="225" t="s">
        <v>4413</v>
      </c>
      <c r="Q1638" s="225" t="s">
        <v>4414</v>
      </c>
      <c r="R1638" s="225"/>
      <c r="S1638" s="225">
        <v>2.09</v>
      </c>
      <c r="T1638" s="225">
        <f t="shared" ref="T1638:T1647" si="26">SUM(R1638:S1638)</f>
        <v>2.09</v>
      </c>
      <c r="U1638" s="302" t="s">
        <v>28</v>
      </c>
      <c r="V1638" s="302">
        <v>1980</v>
      </c>
      <c r="W1638" s="302" t="s">
        <v>1364</v>
      </c>
      <c r="X1638" s="302"/>
      <c r="Y1638" s="302">
        <v>42049</v>
      </c>
      <c r="Z1638" s="302">
        <v>100</v>
      </c>
      <c r="AA1638" s="302">
        <v>42309</v>
      </c>
      <c r="AB1638" s="302">
        <v>0</v>
      </c>
      <c r="AC1638" s="302"/>
      <c r="AD1638" s="302" t="s">
        <v>42</v>
      </c>
      <c r="AE1638" s="302" t="s">
        <v>53</v>
      </c>
      <c r="AF1638" s="302"/>
      <c r="AG1638" s="302" t="s">
        <v>6431</v>
      </c>
      <c r="AH1638" s="222"/>
      <c r="AI1638" s="229"/>
    </row>
    <row r="1639" spans="1:35" ht="78.75" customHeight="1">
      <c r="A1639" s="70" t="s">
        <v>3570</v>
      </c>
      <c r="B1639" s="74" t="s">
        <v>15</v>
      </c>
      <c r="C1639" s="74" t="s">
        <v>3186</v>
      </c>
      <c r="D1639" s="75">
        <v>42174</v>
      </c>
      <c r="E1639" s="76">
        <v>0.69930555555555562</v>
      </c>
      <c r="F1639" s="75">
        <v>42174</v>
      </c>
      <c r="G1639" s="76">
        <v>0.73263888888888884</v>
      </c>
      <c r="H1639" s="76">
        <f t="shared" si="25"/>
        <v>3.3333333332848269E-2</v>
      </c>
      <c r="I1639" s="74">
        <v>9</v>
      </c>
      <c r="J1639" s="74"/>
      <c r="K1639" s="74" t="s">
        <v>50</v>
      </c>
      <c r="L1639" s="74" t="s">
        <v>9</v>
      </c>
      <c r="M1639" s="225" t="s">
        <v>4415</v>
      </c>
      <c r="N1639" s="226">
        <v>35</v>
      </c>
      <c r="O1639" s="225" t="s">
        <v>13</v>
      </c>
      <c r="P1639" s="225" t="s">
        <v>6610</v>
      </c>
      <c r="Q1639" s="225" t="s">
        <v>6611</v>
      </c>
      <c r="R1639" s="225">
        <v>4.82</v>
      </c>
      <c r="S1639" s="225"/>
      <c r="T1639" s="225">
        <f t="shared" si="26"/>
        <v>4.82</v>
      </c>
      <c r="U1639" s="302" t="s">
        <v>36</v>
      </c>
      <c r="V1639" s="302">
        <v>1980</v>
      </c>
      <c r="W1639" s="302" t="s">
        <v>6612</v>
      </c>
      <c r="X1639" s="302"/>
      <c r="Y1639" s="302" t="s">
        <v>6613</v>
      </c>
      <c r="Z1639" s="302">
        <v>100</v>
      </c>
      <c r="AA1639" s="302">
        <v>42248</v>
      </c>
      <c r="AB1639" s="302">
        <v>0</v>
      </c>
      <c r="AC1639" s="302"/>
      <c r="AD1639" s="302" t="s">
        <v>42</v>
      </c>
      <c r="AE1639" s="302" t="s">
        <v>53</v>
      </c>
      <c r="AF1639" s="302"/>
      <c r="AG1639" s="302" t="s">
        <v>6481</v>
      </c>
      <c r="AH1639" s="222"/>
      <c r="AI1639" s="229"/>
    </row>
    <row r="1640" spans="1:35" ht="157.5" customHeight="1">
      <c r="A1640" s="70" t="s">
        <v>3570</v>
      </c>
      <c r="B1640" s="74" t="s">
        <v>15</v>
      </c>
      <c r="C1640" s="74" t="s">
        <v>3186</v>
      </c>
      <c r="D1640" s="75">
        <v>42174</v>
      </c>
      <c r="E1640" s="76">
        <v>0.71180555555555547</v>
      </c>
      <c r="F1640" s="75">
        <v>42174</v>
      </c>
      <c r="G1640" s="76">
        <v>0.73611111111111116</v>
      </c>
      <c r="H1640" s="76">
        <f t="shared" si="25"/>
        <v>2.4305555554747116E-2</v>
      </c>
      <c r="I1640" s="74">
        <v>4</v>
      </c>
      <c r="J1640" s="74" t="s">
        <v>720</v>
      </c>
      <c r="K1640" s="74" t="s">
        <v>51</v>
      </c>
      <c r="L1640" s="74" t="s">
        <v>9</v>
      </c>
      <c r="M1640" s="225" t="s">
        <v>4419</v>
      </c>
      <c r="N1640" s="226">
        <v>35</v>
      </c>
      <c r="O1640" s="225" t="s">
        <v>13</v>
      </c>
      <c r="P1640" s="225" t="s">
        <v>4420</v>
      </c>
      <c r="Q1640" s="225" t="s">
        <v>4421</v>
      </c>
      <c r="R1640" s="225">
        <v>4.22</v>
      </c>
      <c r="S1640" s="225"/>
      <c r="T1640" s="225">
        <f t="shared" si="26"/>
        <v>4.22</v>
      </c>
      <c r="U1640" s="302" t="s">
        <v>33</v>
      </c>
      <c r="V1640" s="302">
        <v>1977</v>
      </c>
      <c r="W1640" s="302" t="s">
        <v>6614</v>
      </c>
      <c r="X1640" s="302"/>
      <c r="Y1640" s="302">
        <v>41828</v>
      </c>
      <c r="Z1640" s="302">
        <v>100</v>
      </c>
      <c r="AA1640" s="302">
        <v>42248</v>
      </c>
      <c r="AB1640" s="302">
        <v>0</v>
      </c>
      <c r="AC1640" s="302"/>
      <c r="AD1640" s="302" t="s">
        <v>42</v>
      </c>
      <c r="AE1640" s="302" t="s">
        <v>53</v>
      </c>
      <c r="AF1640" s="302"/>
      <c r="AG1640" s="302" t="s">
        <v>6413</v>
      </c>
      <c r="AH1640" s="222"/>
      <c r="AI1640" s="229"/>
    </row>
    <row r="1641" spans="1:35" ht="78.75" customHeight="1">
      <c r="A1641" s="70" t="s">
        <v>3570</v>
      </c>
      <c r="B1641" s="74" t="s">
        <v>15</v>
      </c>
      <c r="C1641" s="74" t="s">
        <v>3186</v>
      </c>
      <c r="D1641" s="75">
        <v>42174</v>
      </c>
      <c r="E1641" s="76">
        <v>0.71458333333333324</v>
      </c>
      <c r="F1641" s="75">
        <v>42174</v>
      </c>
      <c r="G1641" s="76">
        <v>0.71458333333333324</v>
      </c>
      <c r="H1641" s="76">
        <f t="shared" si="25"/>
        <v>0</v>
      </c>
      <c r="I1641" s="74">
        <v>10</v>
      </c>
      <c r="J1641" s="74"/>
      <c r="K1641" s="74" t="s">
        <v>8</v>
      </c>
      <c r="L1641" s="74" t="s">
        <v>9</v>
      </c>
      <c r="M1641" s="225" t="s">
        <v>669</v>
      </c>
      <c r="N1641" s="226" t="s">
        <v>3</v>
      </c>
      <c r="O1641" s="225" t="s">
        <v>7</v>
      </c>
      <c r="P1641" s="225" t="s">
        <v>670</v>
      </c>
      <c r="Q1641" s="225" t="s">
        <v>4416</v>
      </c>
      <c r="R1641" s="225"/>
      <c r="S1641" s="225">
        <v>0.82</v>
      </c>
      <c r="T1641" s="225">
        <f t="shared" si="26"/>
        <v>0.82</v>
      </c>
      <c r="U1641" s="302" t="s">
        <v>28</v>
      </c>
      <c r="V1641" s="302">
        <v>1985</v>
      </c>
      <c r="W1641" s="302" t="s">
        <v>1364</v>
      </c>
      <c r="X1641" s="302"/>
      <c r="Y1641" s="302">
        <v>42129</v>
      </c>
      <c r="Z1641" s="302">
        <v>100</v>
      </c>
      <c r="AA1641" s="302">
        <v>42217</v>
      </c>
      <c r="AB1641" s="302">
        <v>0</v>
      </c>
      <c r="AC1641" s="302"/>
      <c r="AD1641" s="302" t="s">
        <v>42</v>
      </c>
      <c r="AE1641" s="302" t="s">
        <v>53</v>
      </c>
      <c r="AF1641" s="302"/>
      <c r="AG1641" s="302" t="s">
        <v>6431</v>
      </c>
      <c r="AH1641" s="222"/>
      <c r="AI1641" s="229"/>
    </row>
    <row r="1642" spans="1:35" ht="47.25" customHeight="1">
      <c r="A1642" s="70" t="s">
        <v>3570</v>
      </c>
      <c r="B1642" s="74" t="s">
        <v>15</v>
      </c>
      <c r="C1642" s="74" t="s">
        <v>3186</v>
      </c>
      <c r="D1642" s="75">
        <v>42174</v>
      </c>
      <c r="E1642" s="76">
        <v>0.72916666666666663</v>
      </c>
      <c r="F1642" s="75">
        <v>42174</v>
      </c>
      <c r="G1642" s="76">
        <v>0.72916666666666663</v>
      </c>
      <c r="H1642" s="76">
        <f t="shared" si="25"/>
        <v>0</v>
      </c>
      <c r="I1642" s="74">
        <v>4</v>
      </c>
      <c r="J1642" s="74"/>
      <c r="K1642" s="74" t="s">
        <v>8</v>
      </c>
      <c r="L1642" s="74" t="s">
        <v>9</v>
      </c>
      <c r="M1642" s="225" t="s">
        <v>4433</v>
      </c>
      <c r="N1642" s="226">
        <v>35</v>
      </c>
      <c r="O1642" s="225" t="s">
        <v>13</v>
      </c>
      <c r="P1642" s="225" t="s">
        <v>4434</v>
      </c>
      <c r="Q1642" s="225" t="s">
        <v>6616</v>
      </c>
      <c r="R1642" s="225">
        <v>7.9</v>
      </c>
      <c r="S1642" s="225"/>
      <c r="T1642" s="225">
        <f t="shared" si="26"/>
        <v>7.9</v>
      </c>
      <c r="U1642" s="302" t="s">
        <v>33</v>
      </c>
      <c r="V1642" s="302">
        <v>1981</v>
      </c>
      <c r="W1642" s="302" t="s">
        <v>2206</v>
      </c>
      <c r="X1642" s="302"/>
      <c r="Y1642" s="302">
        <v>42145</v>
      </c>
      <c r="Z1642" s="302">
        <v>100</v>
      </c>
      <c r="AA1642" s="302">
        <v>42278</v>
      </c>
      <c r="AB1642" s="302">
        <v>0</v>
      </c>
      <c r="AC1642" s="302"/>
      <c r="AD1642" s="302" t="s">
        <v>42</v>
      </c>
      <c r="AE1642" s="302" t="s">
        <v>53</v>
      </c>
      <c r="AF1642" s="302"/>
      <c r="AG1642" s="302" t="s">
        <v>6413</v>
      </c>
      <c r="AH1642" s="222"/>
      <c r="AI1642" s="229"/>
    </row>
    <row r="1643" spans="1:35" ht="63" customHeight="1">
      <c r="A1643" s="70" t="s">
        <v>3570</v>
      </c>
      <c r="B1643" s="74" t="s">
        <v>15</v>
      </c>
      <c r="C1643" s="74" t="s">
        <v>3186</v>
      </c>
      <c r="D1643" s="75">
        <v>42174</v>
      </c>
      <c r="E1643" s="76">
        <v>0.73333333333333339</v>
      </c>
      <c r="F1643" s="75">
        <v>42174</v>
      </c>
      <c r="G1643" s="76">
        <v>0.73333333333333339</v>
      </c>
      <c r="H1643" s="76">
        <f t="shared" si="25"/>
        <v>0</v>
      </c>
      <c r="I1643" s="74">
        <v>3</v>
      </c>
      <c r="J1643" s="74"/>
      <c r="K1643" s="74" t="s">
        <v>8</v>
      </c>
      <c r="L1643" s="74" t="s">
        <v>9</v>
      </c>
      <c r="M1643" s="225" t="s">
        <v>3365</v>
      </c>
      <c r="N1643" s="226" t="s">
        <v>3</v>
      </c>
      <c r="O1643" s="225" t="s">
        <v>7</v>
      </c>
      <c r="P1643" s="225" t="s">
        <v>4417</v>
      </c>
      <c r="Q1643" s="225" t="s">
        <v>4418</v>
      </c>
      <c r="R1643" s="225"/>
      <c r="S1643" s="225">
        <v>1.2</v>
      </c>
      <c r="T1643" s="225">
        <f t="shared" si="26"/>
        <v>1.2</v>
      </c>
      <c r="U1643" s="302" t="s">
        <v>28</v>
      </c>
      <c r="V1643" s="302">
        <v>1970</v>
      </c>
      <c r="W1643" s="302" t="s">
        <v>1709</v>
      </c>
      <c r="X1643" s="302"/>
      <c r="Y1643" s="302">
        <v>41262</v>
      </c>
      <c r="Z1643" s="302">
        <v>100</v>
      </c>
      <c r="AA1643" s="302">
        <v>42339</v>
      </c>
      <c r="AB1643" s="302">
        <v>0</v>
      </c>
      <c r="AC1643" s="302"/>
      <c r="AD1643" s="302" t="s">
        <v>42</v>
      </c>
      <c r="AE1643" s="302" t="s">
        <v>53</v>
      </c>
      <c r="AF1643" s="302"/>
      <c r="AG1643" s="302" t="s">
        <v>6431</v>
      </c>
      <c r="AH1643" s="222"/>
      <c r="AI1643" s="229"/>
    </row>
    <row r="1644" spans="1:35" ht="94.5" customHeight="1">
      <c r="A1644" s="70" t="s">
        <v>3570</v>
      </c>
      <c r="B1644" s="74" t="s">
        <v>15</v>
      </c>
      <c r="C1644" s="74" t="s">
        <v>3186</v>
      </c>
      <c r="D1644" s="75">
        <v>42174</v>
      </c>
      <c r="E1644" s="76">
        <v>0.7368055555555556</v>
      </c>
      <c r="F1644" s="75">
        <v>42174</v>
      </c>
      <c r="G1644" s="76">
        <v>0.7368055555555556</v>
      </c>
      <c r="H1644" s="76">
        <f t="shared" si="25"/>
        <v>0</v>
      </c>
      <c r="I1644" s="74">
        <v>288</v>
      </c>
      <c r="J1644" s="74" t="s">
        <v>150</v>
      </c>
      <c r="K1644" s="74" t="s">
        <v>8</v>
      </c>
      <c r="L1644" s="74" t="s">
        <v>9</v>
      </c>
      <c r="M1644" s="225" t="s">
        <v>4422</v>
      </c>
      <c r="N1644" s="226">
        <v>35</v>
      </c>
      <c r="O1644" s="225" t="s">
        <v>13</v>
      </c>
      <c r="P1644" s="225" t="s">
        <v>4423</v>
      </c>
      <c r="Q1644" s="225" t="s">
        <v>6615</v>
      </c>
      <c r="R1644" s="225">
        <v>37.090000000000003</v>
      </c>
      <c r="S1644" s="225"/>
      <c r="T1644" s="225">
        <f t="shared" si="26"/>
        <v>37.090000000000003</v>
      </c>
      <c r="U1644" s="302" t="s">
        <v>28</v>
      </c>
      <c r="V1644" s="302">
        <v>1983</v>
      </c>
      <c r="W1644" s="302" t="s">
        <v>1955</v>
      </c>
      <c r="X1644" s="302"/>
      <c r="Y1644" s="302">
        <v>42077</v>
      </c>
      <c r="Z1644" s="302">
        <v>100</v>
      </c>
      <c r="AA1644" s="302">
        <v>42217</v>
      </c>
      <c r="AB1644" s="302">
        <v>0</v>
      </c>
      <c r="AC1644" s="302"/>
      <c r="AD1644" s="302" t="s">
        <v>42</v>
      </c>
      <c r="AE1644" s="302" t="s">
        <v>53</v>
      </c>
      <c r="AF1644" s="302"/>
      <c r="AG1644" s="302" t="s">
        <v>6413</v>
      </c>
      <c r="AH1644" s="222"/>
      <c r="AI1644" s="229"/>
    </row>
    <row r="1645" spans="1:35" ht="110.25" customHeight="1">
      <c r="A1645" s="70" t="s">
        <v>3570</v>
      </c>
      <c r="B1645" s="74" t="s">
        <v>15</v>
      </c>
      <c r="C1645" s="74" t="s">
        <v>3186</v>
      </c>
      <c r="D1645" s="75">
        <v>42174</v>
      </c>
      <c r="E1645" s="76">
        <v>0.74791666666666667</v>
      </c>
      <c r="F1645" s="75">
        <v>42174</v>
      </c>
      <c r="G1645" s="76">
        <v>0.74791666666666667</v>
      </c>
      <c r="H1645" s="76">
        <f t="shared" si="25"/>
        <v>0</v>
      </c>
      <c r="I1645" s="74">
        <v>50</v>
      </c>
      <c r="J1645" s="74"/>
      <c r="K1645" s="74"/>
      <c r="L1645" s="74" t="s">
        <v>9</v>
      </c>
      <c r="M1645" s="225" t="s">
        <v>4435</v>
      </c>
      <c r="N1645" s="226">
        <v>35</v>
      </c>
      <c r="O1645" s="225" t="s">
        <v>7</v>
      </c>
      <c r="P1645" s="225" t="s">
        <v>4436</v>
      </c>
      <c r="Q1645" s="225" t="s">
        <v>4437</v>
      </c>
      <c r="R1645" s="225"/>
      <c r="S1645" s="225">
        <v>8.52</v>
      </c>
      <c r="T1645" s="225">
        <f t="shared" si="26"/>
        <v>8.52</v>
      </c>
      <c r="U1645" s="302" t="s">
        <v>28</v>
      </c>
      <c r="V1645" s="302">
        <v>1982</v>
      </c>
      <c r="W1645" s="302" t="s">
        <v>606</v>
      </c>
      <c r="X1645" s="302"/>
      <c r="Y1645" s="302">
        <v>42142</v>
      </c>
      <c r="Z1645" s="302">
        <v>100</v>
      </c>
      <c r="AA1645" s="302">
        <v>42186</v>
      </c>
      <c r="AB1645" s="302">
        <v>0</v>
      </c>
      <c r="AC1645" s="302"/>
      <c r="AD1645" s="302" t="s">
        <v>42</v>
      </c>
      <c r="AE1645" s="302" t="s">
        <v>53</v>
      </c>
      <c r="AF1645" s="302"/>
      <c r="AG1645" s="302" t="s">
        <v>6618</v>
      </c>
      <c r="AH1645" s="222"/>
      <c r="AI1645" s="229"/>
    </row>
    <row r="1646" spans="1:35" ht="78.75" customHeight="1">
      <c r="A1646" s="70" t="s">
        <v>3570</v>
      </c>
      <c r="B1646" s="74" t="s">
        <v>15</v>
      </c>
      <c r="C1646" s="74" t="s">
        <v>3186</v>
      </c>
      <c r="D1646" s="75">
        <v>42174</v>
      </c>
      <c r="E1646" s="76">
        <v>0.74791666666666667</v>
      </c>
      <c r="F1646" s="75">
        <v>42174</v>
      </c>
      <c r="G1646" s="76">
        <v>0.74791666666666667</v>
      </c>
      <c r="H1646" s="76">
        <f t="shared" si="25"/>
        <v>0</v>
      </c>
      <c r="I1646" s="74">
        <v>19</v>
      </c>
      <c r="J1646" s="74" t="s">
        <v>180</v>
      </c>
      <c r="K1646" s="74" t="s">
        <v>8</v>
      </c>
      <c r="L1646" s="74" t="s">
        <v>9</v>
      </c>
      <c r="M1646" s="225" t="s">
        <v>4430</v>
      </c>
      <c r="N1646" s="226">
        <v>35</v>
      </c>
      <c r="O1646" s="225" t="s">
        <v>7</v>
      </c>
      <c r="P1646" s="225" t="s">
        <v>4431</v>
      </c>
      <c r="Q1646" s="225" t="s">
        <v>4432</v>
      </c>
      <c r="R1646" s="225"/>
      <c r="S1646" s="225">
        <v>1.75</v>
      </c>
      <c r="T1646" s="225">
        <f t="shared" si="26"/>
        <v>1.75</v>
      </c>
      <c r="U1646" s="302" t="s">
        <v>28</v>
      </c>
      <c r="V1646" s="302">
        <v>1969</v>
      </c>
      <c r="W1646" s="302" t="s">
        <v>606</v>
      </c>
      <c r="X1646" s="302"/>
      <c r="Y1646" s="302">
        <v>42153</v>
      </c>
      <c r="Z1646" s="302">
        <v>100</v>
      </c>
      <c r="AA1646" s="302">
        <v>42186</v>
      </c>
      <c r="AB1646" s="302">
        <v>0</v>
      </c>
      <c r="AC1646" s="302"/>
      <c r="AD1646" s="302" t="s">
        <v>42</v>
      </c>
      <c r="AE1646" s="302" t="s">
        <v>53</v>
      </c>
      <c r="AF1646" s="302"/>
      <c r="AG1646" s="302" t="s">
        <v>6431</v>
      </c>
      <c r="AH1646" s="222"/>
      <c r="AI1646" s="229"/>
    </row>
    <row r="1647" spans="1:35" ht="141.75" customHeight="1">
      <c r="A1647" s="70" t="s">
        <v>3570</v>
      </c>
      <c r="B1647" s="74" t="s">
        <v>15</v>
      </c>
      <c r="C1647" s="74" t="s">
        <v>3186</v>
      </c>
      <c r="D1647" s="75">
        <v>42174</v>
      </c>
      <c r="E1647" s="76">
        <v>0.7583333333333333</v>
      </c>
      <c r="F1647" s="75">
        <v>42174</v>
      </c>
      <c r="G1647" s="76">
        <v>0.7583333333333333</v>
      </c>
      <c r="H1647" s="76">
        <f t="shared" si="25"/>
        <v>0</v>
      </c>
      <c r="I1647" s="74">
        <v>26</v>
      </c>
      <c r="J1647" s="74" t="s">
        <v>180</v>
      </c>
      <c r="K1647" s="74" t="s">
        <v>8</v>
      </c>
      <c r="L1647" s="74" t="s">
        <v>9</v>
      </c>
      <c r="M1647" s="225" t="s">
        <v>4427</v>
      </c>
      <c r="N1647" s="226">
        <v>35</v>
      </c>
      <c r="O1647" s="225" t="s">
        <v>7</v>
      </c>
      <c r="P1647" s="225" t="s">
        <v>4428</v>
      </c>
      <c r="Q1647" s="225" t="s">
        <v>4429</v>
      </c>
      <c r="R1647" s="225"/>
      <c r="S1647" s="225">
        <v>5.8</v>
      </c>
      <c r="T1647" s="225">
        <f t="shared" si="26"/>
        <v>5.8</v>
      </c>
      <c r="U1647" s="302" t="s">
        <v>28</v>
      </c>
      <c r="V1647" s="302">
        <v>1963</v>
      </c>
      <c r="W1647" s="302" t="s">
        <v>1364</v>
      </c>
      <c r="X1647" s="302"/>
      <c r="Y1647" s="302">
        <v>42046</v>
      </c>
      <c r="Z1647" s="302">
        <v>100</v>
      </c>
      <c r="AA1647" s="302">
        <v>42217</v>
      </c>
      <c r="AB1647" s="302">
        <v>0</v>
      </c>
      <c r="AC1647" s="302"/>
      <c r="AD1647" s="302" t="s">
        <v>42</v>
      </c>
      <c r="AE1647" s="302" t="s">
        <v>53</v>
      </c>
      <c r="AF1647" s="302"/>
      <c r="AG1647" s="302" t="s">
        <v>6413</v>
      </c>
      <c r="AH1647" s="222"/>
      <c r="AI1647" s="229"/>
    </row>
    <row r="1648" spans="1:35" ht="236.25" customHeight="1">
      <c r="A1648" s="70" t="s">
        <v>3570</v>
      </c>
      <c r="B1648" s="74" t="s">
        <v>10</v>
      </c>
      <c r="C1648" s="74" t="s">
        <v>6044</v>
      </c>
      <c r="D1648" s="75">
        <v>42161</v>
      </c>
      <c r="E1648" s="76">
        <v>0.84791666666666676</v>
      </c>
      <c r="F1648" s="75">
        <v>42161</v>
      </c>
      <c r="G1648" s="76">
        <v>0.84791666666666676</v>
      </c>
      <c r="H1648" s="76">
        <v>0</v>
      </c>
      <c r="I1648" s="74">
        <v>175</v>
      </c>
      <c r="J1648" s="74" t="s">
        <v>180</v>
      </c>
      <c r="K1648" s="74" t="s">
        <v>8</v>
      </c>
      <c r="L1648" s="74" t="s">
        <v>7015</v>
      </c>
      <c r="M1648" s="225" t="s">
        <v>3908</v>
      </c>
      <c r="N1648" s="226">
        <v>500</v>
      </c>
      <c r="O1648" s="225" t="s">
        <v>7</v>
      </c>
      <c r="P1648" s="225" t="s">
        <v>3908</v>
      </c>
      <c r="Q1648" s="225" t="s">
        <v>901</v>
      </c>
      <c r="R1648" s="225">
        <v>342.8</v>
      </c>
      <c r="S1648" s="225">
        <v>31.6</v>
      </c>
      <c r="T1648" s="225">
        <v>374.40000000000003</v>
      </c>
      <c r="U1648" s="302"/>
      <c r="V1648" s="302"/>
      <c r="W1648" s="302"/>
      <c r="X1648" s="302"/>
      <c r="Y1648" s="302"/>
      <c r="Z1648" s="302"/>
      <c r="AA1648" s="302"/>
      <c r="AB1648" s="302"/>
      <c r="AC1648" s="302"/>
      <c r="AD1648" s="302" t="s">
        <v>37</v>
      </c>
      <c r="AE1648" s="302"/>
      <c r="AF1648" s="302"/>
      <c r="AG1648" s="302" t="s">
        <v>6926</v>
      </c>
      <c r="AH1648" s="222"/>
      <c r="AI1648" s="229"/>
    </row>
    <row r="1649" spans="1:35" ht="63" customHeight="1">
      <c r="A1649" s="70" t="s">
        <v>3570</v>
      </c>
      <c r="B1649" s="74" t="s">
        <v>10</v>
      </c>
      <c r="C1649" s="74" t="s">
        <v>6044</v>
      </c>
      <c r="D1649" s="75">
        <v>42161</v>
      </c>
      <c r="E1649" s="76">
        <v>0.84791666666666676</v>
      </c>
      <c r="F1649" s="75">
        <v>42161</v>
      </c>
      <c r="G1649" s="76">
        <v>0.84791666666666676</v>
      </c>
      <c r="H1649" s="76">
        <v>0</v>
      </c>
      <c r="I1649" s="74">
        <v>214</v>
      </c>
      <c r="J1649" s="74"/>
      <c r="K1649" s="74" t="s">
        <v>8</v>
      </c>
      <c r="L1649" s="74" t="s">
        <v>16</v>
      </c>
      <c r="M1649" s="225" t="s">
        <v>3839</v>
      </c>
      <c r="N1649" s="226">
        <v>500</v>
      </c>
      <c r="O1649" s="225" t="s">
        <v>7</v>
      </c>
      <c r="P1649" s="225" t="s">
        <v>3839</v>
      </c>
      <c r="Q1649" s="225" t="s">
        <v>1295</v>
      </c>
      <c r="R1649" s="225">
        <v>94</v>
      </c>
      <c r="S1649" s="225">
        <v>6</v>
      </c>
      <c r="T1649" s="225">
        <v>100.6</v>
      </c>
      <c r="U1649" s="302"/>
      <c r="V1649" s="302"/>
      <c r="W1649" s="302"/>
      <c r="X1649" s="302"/>
      <c r="Y1649" s="302"/>
      <c r="Z1649" s="302"/>
      <c r="AA1649" s="302"/>
      <c r="AB1649" s="302"/>
      <c r="AC1649" s="302"/>
      <c r="AD1649" s="302" t="s">
        <v>37</v>
      </c>
      <c r="AE1649" s="302"/>
      <c r="AF1649" s="302"/>
      <c r="AG1649" s="302" t="s">
        <v>1261</v>
      </c>
      <c r="AH1649" s="222"/>
      <c r="AI1649" s="229"/>
    </row>
    <row r="1650" spans="1:35" ht="63" customHeight="1">
      <c r="A1650" s="70" t="s">
        <v>3570</v>
      </c>
      <c r="B1650" s="74" t="s">
        <v>15</v>
      </c>
      <c r="C1650" s="74" t="s">
        <v>3186</v>
      </c>
      <c r="D1650" s="75">
        <v>42174</v>
      </c>
      <c r="E1650" s="76">
        <v>0.76597222222222217</v>
      </c>
      <c r="F1650" s="75">
        <v>42174</v>
      </c>
      <c r="G1650" s="76">
        <v>0.76597222222222217</v>
      </c>
      <c r="H1650" s="76">
        <f>(F1650+G1650)-(D1650+E1650)</f>
        <v>0</v>
      </c>
      <c r="I1650" s="74">
        <v>58</v>
      </c>
      <c r="J1650" s="74" t="s">
        <v>180</v>
      </c>
      <c r="K1650" s="74" t="s">
        <v>8</v>
      </c>
      <c r="L1650" s="74" t="s">
        <v>9</v>
      </c>
      <c r="M1650" s="225" t="s">
        <v>4424</v>
      </c>
      <c r="N1650" s="226">
        <v>35</v>
      </c>
      <c r="O1650" s="225" t="s">
        <v>7</v>
      </c>
      <c r="P1650" s="225" t="s">
        <v>4425</v>
      </c>
      <c r="Q1650" s="225" t="s">
        <v>4426</v>
      </c>
      <c r="R1650" s="225"/>
      <c r="S1650" s="225">
        <v>7.34</v>
      </c>
      <c r="T1650" s="225">
        <f>SUM(R1650:S1650)</f>
        <v>7.34</v>
      </c>
      <c r="U1650" s="302" t="s">
        <v>28</v>
      </c>
      <c r="V1650" s="302">
        <v>1966</v>
      </c>
      <c r="W1650" s="302" t="s">
        <v>1364</v>
      </c>
      <c r="X1650" s="302"/>
      <c r="Y1650" s="302">
        <v>42138</v>
      </c>
      <c r="Z1650" s="302">
        <v>100</v>
      </c>
      <c r="AA1650" s="302">
        <v>42309</v>
      </c>
      <c r="AB1650" s="302">
        <v>0</v>
      </c>
      <c r="AC1650" s="302"/>
      <c r="AD1650" s="302" t="s">
        <v>42</v>
      </c>
      <c r="AE1650" s="302" t="s">
        <v>53</v>
      </c>
      <c r="AF1650" s="302"/>
      <c r="AG1650" s="302" t="s">
        <v>6413</v>
      </c>
      <c r="AH1650" s="222"/>
      <c r="AI1650" s="229"/>
    </row>
    <row r="1651" spans="1:35" ht="94.5" customHeight="1">
      <c r="A1651" s="70" t="s">
        <v>3570</v>
      </c>
      <c r="B1651" s="74" t="s">
        <v>12</v>
      </c>
      <c r="C1651" s="74" t="s">
        <v>127</v>
      </c>
      <c r="D1651" s="75">
        <v>42174</v>
      </c>
      <c r="E1651" s="76">
        <v>0.64930555555555558</v>
      </c>
      <c r="F1651" s="75">
        <v>42174</v>
      </c>
      <c r="G1651" s="76">
        <v>0.64930555555555558</v>
      </c>
      <c r="H1651" s="76">
        <v>0</v>
      </c>
      <c r="I1651" s="74">
        <v>7</v>
      </c>
      <c r="J1651" s="74" t="s">
        <v>368</v>
      </c>
      <c r="K1651" s="74" t="s">
        <v>8</v>
      </c>
      <c r="L1651" s="74" t="s">
        <v>9</v>
      </c>
      <c r="M1651" s="225" t="s">
        <v>4361</v>
      </c>
      <c r="N1651" s="226" t="s">
        <v>3</v>
      </c>
      <c r="O1651" s="225" t="s">
        <v>7</v>
      </c>
      <c r="P1651" s="225" t="s">
        <v>4361</v>
      </c>
      <c r="Q1651" s="225" t="s">
        <v>4362</v>
      </c>
      <c r="R1651" s="225">
        <v>0.25</v>
      </c>
      <c r="S1651" s="225"/>
      <c r="T1651" s="225">
        <f>R1651+S1651</f>
        <v>0.25</v>
      </c>
      <c r="U1651" s="302" t="s">
        <v>6</v>
      </c>
      <c r="V1651" s="302">
        <v>1983</v>
      </c>
      <c r="W1651" s="302" t="s">
        <v>591</v>
      </c>
      <c r="X1651" s="302" t="s">
        <v>762</v>
      </c>
      <c r="Y1651" s="302" t="s">
        <v>5250</v>
      </c>
      <c r="Z1651" s="302">
        <v>0.5</v>
      </c>
      <c r="AA1651" s="302" t="s">
        <v>5251</v>
      </c>
      <c r="AB1651" s="302" t="s">
        <v>2094</v>
      </c>
      <c r="AC1651" s="302"/>
      <c r="AD1651" s="302" t="s">
        <v>42</v>
      </c>
      <c r="AE1651" s="302"/>
      <c r="AF1651" s="302"/>
      <c r="AG1651" s="302"/>
      <c r="AH1651" s="222"/>
      <c r="AI1651" s="229"/>
    </row>
    <row r="1652" spans="1:35" ht="141.75" customHeight="1">
      <c r="A1652" s="74" t="s">
        <v>3570</v>
      </c>
      <c r="B1652" s="92" t="s">
        <v>21</v>
      </c>
      <c r="C1652" s="92" t="s">
        <v>21</v>
      </c>
      <c r="D1652" s="88">
        <v>42175</v>
      </c>
      <c r="E1652" s="89">
        <v>0.72222222222222221</v>
      </c>
      <c r="F1652" s="88">
        <v>42175</v>
      </c>
      <c r="G1652" s="89">
        <v>0.72777777777777775</v>
      </c>
      <c r="H1652" s="89">
        <v>5.5555555555555558E-3</v>
      </c>
      <c r="I1652" s="68">
        <v>57</v>
      </c>
      <c r="J1652" s="68" t="s">
        <v>249</v>
      </c>
      <c r="K1652" s="92" t="s">
        <v>20</v>
      </c>
      <c r="L1652" s="92" t="s">
        <v>9</v>
      </c>
      <c r="M1652" s="230" t="s">
        <v>4490</v>
      </c>
      <c r="N1652" s="221" t="s">
        <v>3</v>
      </c>
      <c r="O1652" s="221" t="s">
        <v>7</v>
      </c>
      <c r="P1652" s="230" t="s">
        <v>4491</v>
      </c>
      <c r="Q1652" s="221" t="s">
        <v>6755</v>
      </c>
      <c r="R1652" s="221">
        <v>2.0499999999999998</v>
      </c>
      <c r="S1652" s="221">
        <v>1.02</v>
      </c>
      <c r="T1652" s="221">
        <v>3.07</v>
      </c>
      <c r="U1652" s="293" t="s">
        <v>28</v>
      </c>
      <c r="V1652" s="273" t="s">
        <v>6756</v>
      </c>
      <c r="W1652" s="293" t="s">
        <v>128</v>
      </c>
      <c r="X1652" s="293" t="s">
        <v>128</v>
      </c>
      <c r="Y1652" s="269">
        <v>2014</v>
      </c>
      <c r="Z1652" s="318" t="s">
        <v>128</v>
      </c>
      <c r="AA1652" s="269">
        <v>2015</v>
      </c>
      <c r="AB1652" s="293" t="s">
        <v>128</v>
      </c>
      <c r="AC1652" s="269">
        <v>2014</v>
      </c>
      <c r="AD1652" s="293" t="s">
        <v>42</v>
      </c>
      <c r="AE1652" s="293" t="s">
        <v>52</v>
      </c>
      <c r="AF1652" s="293"/>
      <c r="AG1652" s="318"/>
      <c r="AH1652" s="222"/>
      <c r="AI1652" s="229"/>
    </row>
    <row r="1653" spans="1:35" ht="78.75" customHeight="1">
      <c r="A1653" s="74" t="s">
        <v>3570</v>
      </c>
      <c r="B1653" s="92" t="s">
        <v>21</v>
      </c>
      <c r="C1653" s="92" t="s">
        <v>21</v>
      </c>
      <c r="D1653" s="88">
        <v>42175</v>
      </c>
      <c r="E1653" s="89">
        <v>0.75347222222222221</v>
      </c>
      <c r="F1653" s="88">
        <v>42175</v>
      </c>
      <c r="G1653" s="89">
        <v>0.75486111111111109</v>
      </c>
      <c r="H1653" s="89">
        <v>1.3888888888888889E-3</v>
      </c>
      <c r="I1653" s="68">
        <v>86</v>
      </c>
      <c r="J1653" s="68" t="s">
        <v>150</v>
      </c>
      <c r="K1653" s="92" t="s">
        <v>20</v>
      </c>
      <c r="L1653" s="92" t="s">
        <v>9</v>
      </c>
      <c r="M1653" s="230" t="s">
        <v>4492</v>
      </c>
      <c r="N1653" s="221" t="s">
        <v>3</v>
      </c>
      <c r="O1653" s="221" t="s">
        <v>7</v>
      </c>
      <c r="P1653" s="230" t="s">
        <v>4493</v>
      </c>
      <c r="Q1653" s="221" t="s">
        <v>6755</v>
      </c>
      <c r="R1653" s="221">
        <v>0.31</v>
      </c>
      <c r="S1653" s="221">
        <v>0.156</v>
      </c>
      <c r="T1653" s="221">
        <v>0.46600000000000003</v>
      </c>
      <c r="U1653" s="293" t="s">
        <v>28</v>
      </c>
      <c r="V1653" s="273" t="s">
        <v>6756</v>
      </c>
      <c r="W1653" s="293" t="s">
        <v>128</v>
      </c>
      <c r="X1653" s="293" t="s">
        <v>128</v>
      </c>
      <c r="Y1653" s="269">
        <v>2014</v>
      </c>
      <c r="Z1653" s="318" t="s">
        <v>128</v>
      </c>
      <c r="AA1653" s="269">
        <v>2015</v>
      </c>
      <c r="AB1653" s="293" t="s">
        <v>128</v>
      </c>
      <c r="AC1653" s="269">
        <v>2014</v>
      </c>
      <c r="AD1653" s="293" t="s">
        <v>42</v>
      </c>
      <c r="AE1653" s="293" t="s">
        <v>52</v>
      </c>
      <c r="AF1653" s="293"/>
      <c r="AG1653" s="318"/>
      <c r="AH1653" s="222"/>
      <c r="AI1653" s="229"/>
    </row>
    <row r="1654" spans="1:35" ht="63" customHeight="1">
      <c r="A1654" s="70" t="s">
        <v>3570</v>
      </c>
      <c r="B1654" s="74" t="s">
        <v>18</v>
      </c>
      <c r="C1654" s="74" t="s">
        <v>18</v>
      </c>
      <c r="D1654" s="75">
        <v>42161</v>
      </c>
      <c r="E1654" s="76">
        <v>42161.291666666664</v>
      </c>
      <c r="F1654" s="75">
        <v>42161</v>
      </c>
      <c r="G1654" s="76">
        <v>42161.375</v>
      </c>
      <c r="H1654" s="76">
        <f>G1654-E1654</f>
        <v>8.3333333335758653E-2</v>
      </c>
      <c r="I1654" s="74">
        <v>1</v>
      </c>
      <c r="J1654" s="74"/>
      <c r="K1654" s="74"/>
      <c r="L1654" s="74" t="s">
        <v>11</v>
      </c>
      <c r="M1654" s="225" t="s">
        <v>337</v>
      </c>
      <c r="N1654" s="226">
        <v>0.4</v>
      </c>
      <c r="O1654" s="225" t="s">
        <v>2</v>
      </c>
      <c r="P1654" s="225" t="s">
        <v>3961</v>
      </c>
      <c r="Q1654" s="225" t="s">
        <v>4143</v>
      </c>
      <c r="R1654" s="225">
        <v>0.4</v>
      </c>
      <c r="S1654" s="225"/>
      <c r="T1654" s="225">
        <f>R1654+S1654</f>
        <v>0.4</v>
      </c>
      <c r="U1654" s="302"/>
      <c r="V1654" s="302"/>
      <c r="W1654" s="302"/>
      <c r="X1654" s="302"/>
      <c r="Y1654" s="302"/>
      <c r="Z1654" s="302"/>
      <c r="AA1654" s="302"/>
      <c r="AB1654" s="302"/>
      <c r="AC1654" s="302"/>
      <c r="AD1654" s="302" t="s">
        <v>17</v>
      </c>
      <c r="AE1654" s="302"/>
      <c r="AF1654" s="302"/>
      <c r="AG1654" s="302"/>
      <c r="AH1654" s="222"/>
      <c r="AI1654" s="229"/>
    </row>
    <row r="1655" spans="1:35" ht="78.75" customHeight="1">
      <c r="A1655" s="70" t="s">
        <v>3570</v>
      </c>
      <c r="B1655" s="74" t="s">
        <v>18</v>
      </c>
      <c r="C1655" s="74" t="s">
        <v>18</v>
      </c>
      <c r="D1655" s="75">
        <v>42161</v>
      </c>
      <c r="E1655" s="76">
        <v>42161.416666666664</v>
      </c>
      <c r="F1655" s="75">
        <v>42161</v>
      </c>
      <c r="G1655" s="76">
        <v>42161.541666666664</v>
      </c>
      <c r="H1655" s="76">
        <f>G1655-E1655</f>
        <v>0.125</v>
      </c>
      <c r="I1655" s="74">
        <v>1</v>
      </c>
      <c r="J1655" s="74"/>
      <c r="K1655" s="74"/>
      <c r="L1655" s="74" t="s">
        <v>4</v>
      </c>
      <c r="M1655" s="225" t="s">
        <v>7</v>
      </c>
      <c r="N1655" s="226">
        <v>0.4</v>
      </c>
      <c r="O1655" s="225" t="s">
        <v>7</v>
      </c>
      <c r="P1655" s="225" t="s">
        <v>3959</v>
      </c>
      <c r="Q1655" s="225" t="s">
        <v>3960</v>
      </c>
      <c r="R1655" s="225">
        <v>0.1</v>
      </c>
      <c r="S1655" s="225"/>
      <c r="T1655" s="225">
        <f>R1655+S1655</f>
        <v>0.1</v>
      </c>
      <c r="U1655" s="302"/>
      <c r="V1655" s="302"/>
      <c r="W1655" s="302"/>
      <c r="X1655" s="302"/>
      <c r="Y1655" s="302"/>
      <c r="Z1655" s="302"/>
      <c r="AA1655" s="302"/>
      <c r="AB1655" s="302"/>
      <c r="AC1655" s="302"/>
      <c r="AD1655" s="302" t="s">
        <v>0</v>
      </c>
      <c r="AE1655" s="302"/>
      <c r="AF1655" s="302"/>
      <c r="AG1655" s="302"/>
      <c r="AH1655" s="222"/>
      <c r="AI1655" s="229"/>
    </row>
    <row r="1656" spans="1:35" ht="157.5" customHeight="1">
      <c r="A1656" s="70" t="s">
        <v>3570</v>
      </c>
      <c r="B1656" s="74" t="s">
        <v>12</v>
      </c>
      <c r="C1656" s="74" t="s">
        <v>127</v>
      </c>
      <c r="D1656" s="75">
        <v>42161</v>
      </c>
      <c r="E1656" s="76">
        <v>0.83333333333333337</v>
      </c>
      <c r="F1656" s="75">
        <v>42162</v>
      </c>
      <c r="G1656" s="76">
        <v>0.72569444444444453</v>
      </c>
      <c r="H1656" s="76">
        <v>0.89166666666666661</v>
      </c>
      <c r="I1656" s="74">
        <v>1</v>
      </c>
      <c r="J1656" s="74"/>
      <c r="K1656" s="74"/>
      <c r="L1656" s="74" t="s">
        <v>11</v>
      </c>
      <c r="M1656" s="225" t="s">
        <v>3795</v>
      </c>
      <c r="N1656" s="226">
        <v>0.4</v>
      </c>
      <c r="O1656" s="225" t="s">
        <v>2</v>
      </c>
      <c r="P1656" s="225" t="s">
        <v>147</v>
      </c>
      <c r="Q1656" s="225" t="s">
        <v>4038</v>
      </c>
      <c r="R1656" s="225"/>
      <c r="S1656" s="225">
        <v>1.49</v>
      </c>
      <c r="T1656" s="225">
        <f>R1656+S1656</f>
        <v>1.49</v>
      </c>
      <c r="U1656" s="302" t="s">
        <v>1</v>
      </c>
      <c r="V1656" s="302" t="s">
        <v>128</v>
      </c>
      <c r="W1656" s="302" t="s">
        <v>128</v>
      </c>
      <c r="X1656" s="302" t="s">
        <v>128</v>
      </c>
      <c r="Y1656" s="302" t="s">
        <v>128</v>
      </c>
      <c r="Z1656" s="302" t="s">
        <v>128</v>
      </c>
      <c r="AA1656" s="302" t="s">
        <v>128</v>
      </c>
      <c r="AB1656" s="302" t="s">
        <v>128</v>
      </c>
      <c r="AC1656" s="302" t="s">
        <v>128</v>
      </c>
      <c r="AD1656" s="302" t="s">
        <v>24</v>
      </c>
      <c r="AE1656" s="302" t="s">
        <v>128</v>
      </c>
      <c r="AF1656" s="302" t="s">
        <v>128</v>
      </c>
      <c r="AG1656" s="302" t="s">
        <v>131</v>
      </c>
      <c r="AH1656" s="222"/>
      <c r="AI1656" s="229"/>
    </row>
    <row r="1657" spans="1:35" ht="94.5" customHeight="1">
      <c r="A1657" s="69" t="s">
        <v>3570</v>
      </c>
      <c r="B1657" s="74" t="s">
        <v>1412</v>
      </c>
      <c r="C1657" s="74" t="s">
        <v>1423</v>
      </c>
      <c r="D1657" s="75">
        <v>42166</v>
      </c>
      <c r="E1657" s="76">
        <v>0.89097222222222217</v>
      </c>
      <c r="F1657" s="75">
        <v>42166</v>
      </c>
      <c r="G1657" s="76">
        <v>0.93402777777777779</v>
      </c>
      <c r="H1657" s="76">
        <v>4.3055555555555562E-2</v>
      </c>
      <c r="I1657" s="77">
        <v>2</v>
      </c>
      <c r="J1657" s="79"/>
      <c r="K1657" s="77"/>
      <c r="L1657" s="80" t="s">
        <v>11</v>
      </c>
      <c r="M1657" s="228" t="s">
        <v>4072</v>
      </c>
      <c r="N1657" s="226">
        <v>0.4</v>
      </c>
      <c r="O1657" s="224" t="s">
        <v>2</v>
      </c>
      <c r="P1657" s="228" t="s">
        <v>4072</v>
      </c>
      <c r="Q1657" s="227" t="s">
        <v>4073</v>
      </c>
      <c r="R1657" s="223"/>
      <c r="S1657" s="223">
        <v>3</v>
      </c>
      <c r="T1657" s="223">
        <v>3</v>
      </c>
      <c r="U1657" s="279"/>
      <c r="V1657" s="279"/>
      <c r="W1657" s="279"/>
      <c r="X1657" s="279"/>
      <c r="Y1657" s="279"/>
      <c r="Z1657" s="279"/>
      <c r="AA1657" s="279"/>
      <c r="AB1657" s="279"/>
      <c r="AC1657" s="279"/>
      <c r="AD1657" s="273" t="s">
        <v>22</v>
      </c>
      <c r="AE1657" s="279"/>
      <c r="AF1657" s="279"/>
      <c r="AG1657" s="290"/>
      <c r="AH1657" s="222"/>
      <c r="AI1657" s="229"/>
    </row>
    <row r="1658" spans="1:35" ht="126" customHeight="1">
      <c r="A1658" s="70" t="s">
        <v>3570</v>
      </c>
      <c r="B1658" s="74" t="s">
        <v>12</v>
      </c>
      <c r="C1658" s="74" t="s">
        <v>127</v>
      </c>
      <c r="D1658" s="75">
        <v>42161</v>
      </c>
      <c r="E1658" s="76">
        <v>0.86458333333333337</v>
      </c>
      <c r="F1658" s="75">
        <v>42161</v>
      </c>
      <c r="G1658" s="76">
        <v>0.9</v>
      </c>
      <c r="H1658" s="76">
        <f>G1658-E1658</f>
        <v>3.5416666666666652E-2</v>
      </c>
      <c r="I1658" s="74">
        <v>25</v>
      </c>
      <c r="J1658" s="74" t="s">
        <v>233</v>
      </c>
      <c r="K1658" s="74" t="s">
        <v>14</v>
      </c>
      <c r="L1658" s="74" t="s">
        <v>9</v>
      </c>
      <c r="M1658" s="225" t="s">
        <v>4036</v>
      </c>
      <c r="N1658" s="226" t="s">
        <v>3</v>
      </c>
      <c r="O1658" s="225" t="s">
        <v>7</v>
      </c>
      <c r="P1658" s="225" t="s">
        <v>4036</v>
      </c>
      <c r="Q1658" s="225" t="s">
        <v>4037</v>
      </c>
      <c r="R1658" s="225">
        <v>0.49</v>
      </c>
      <c r="S1658" s="225">
        <v>13.65</v>
      </c>
      <c r="T1658" s="225">
        <f>R1658+S1658</f>
        <v>14.14</v>
      </c>
      <c r="U1658" s="302" t="s">
        <v>28</v>
      </c>
      <c r="V1658" s="302" t="s">
        <v>5230</v>
      </c>
      <c r="W1658" s="302" t="s">
        <v>606</v>
      </c>
      <c r="X1658" s="302" t="s">
        <v>5231</v>
      </c>
      <c r="Y1658" s="302" t="s">
        <v>5232</v>
      </c>
      <c r="Z1658" s="302">
        <v>1</v>
      </c>
      <c r="AA1658" s="302" t="s">
        <v>5233</v>
      </c>
      <c r="AB1658" s="302" t="s">
        <v>128</v>
      </c>
      <c r="AC1658" s="302" t="s">
        <v>128</v>
      </c>
      <c r="AD1658" s="302" t="s">
        <v>30</v>
      </c>
      <c r="AE1658" s="302" t="s">
        <v>57</v>
      </c>
      <c r="AF1658" s="302" t="s">
        <v>128</v>
      </c>
      <c r="AG1658" s="302"/>
      <c r="AH1658" s="222"/>
      <c r="AI1658" s="229"/>
    </row>
    <row r="1659" spans="1:35" ht="63" customHeight="1">
      <c r="A1659" s="70" t="s">
        <v>3570</v>
      </c>
      <c r="B1659" s="74" t="s">
        <v>12</v>
      </c>
      <c r="C1659" s="74" t="s">
        <v>2587</v>
      </c>
      <c r="D1659" s="75">
        <v>42161</v>
      </c>
      <c r="E1659" s="76">
        <v>0.88958333333333339</v>
      </c>
      <c r="F1659" s="75">
        <v>42161</v>
      </c>
      <c r="G1659" s="76">
        <v>0.88958333333333339</v>
      </c>
      <c r="H1659" s="76">
        <f>G1659-E1659</f>
        <v>0</v>
      </c>
      <c r="I1659" s="74">
        <v>15</v>
      </c>
      <c r="J1659" s="74"/>
      <c r="K1659" s="74"/>
      <c r="L1659" s="74" t="s">
        <v>16</v>
      </c>
      <c r="M1659" s="225" t="s">
        <v>4039</v>
      </c>
      <c r="N1659" s="226">
        <v>0.4</v>
      </c>
      <c r="O1659" s="225" t="s">
        <v>2</v>
      </c>
      <c r="P1659" s="225" t="s">
        <v>524</v>
      </c>
      <c r="Q1659" s="225" t="s">
        <v>5218</v>
      </c>
      <c r="R1659" s="225">
        <v>0.76</v>
      </c>
      <c r="S1659" s="225">
        <v>1.21</v>
      </c>
      <c r="T1659" s="225">
        <f>R1659+S1659</f>
        <v>1.97</v>
      </c>
      <c r="U1659" s="302" t="s">
        <v>1</v>
      </c>
      <c r="V1659" s="302" t="s">
        <v>128</v>
      </c>
      <c r="W1659" s="302" t="s">
        <v>128</v>
      </c>
      <c r="X1659" s="302" t="s">
        <v>128</v>
      </c>
      <c r="Y1659" s="302" t="s">
        <v>128</v>
      </c>
      <c r="Z1659" s="302" t="s">
        <v>128</v>
      </c>
      <c r="AA1659" s="302" t="s">
        <v>128</v>
      </c>
      <c r="AB1659" s="302" t="s">
        <v>128</v>
      </c>
      <c r="AC1659" s="302" t="s">
        <v>128</v>
      </c>
      <c r="AD1659" s="302" t="s">
        <v>37</v>
      </c>
      <c r="AE1659" s="302" t="s">
        <v>128</v>
      </c>
      <c r="AF1659" s="302" t="s">
        <v>128</v>
      </c>
      <c r="AG1659" s="302" t="s">
        <v>131</v>
      </c>
      <c r="AH1659" s="222"/>
      <c r="AI1659" s="229"/>
    </row>
    <row r="1660" spans="1:35" ht="94.5" customHeight="1">
      <c r="A1660" s="70" t="s">
        <v>3570</v>
      </c>
      <c r="B1660" s="74" t="s">
        <v>132</v>
      </c>
      <c r="C1660" s="74" t="s">
        <v>26</v>
      </c>
      <c r="D1660" s="75">
        <v>42175</v>
      </c>
      <c r="E1660" s="76">
        <v>0.55208333333333337</v>
      </c>
      <c r="F1660" s="75">
        <v>42175</v>
      </c>
      <c r="G1660" s="76">
        <v>0.61111111111111105</v>
      </c>
      <c r="H1660" s="76">
        <v>5.9027777777777783E-2</v>
      </c>
      <c r="I1660" s="77">
        <v>9</v>
      </c>
      <c r="J1660" s="79"/>
      <c r="K1660" s="77" t="s">
        <v>20</v>
      </c>
      <c r="L1660" s="80" t="s">
        <v>9</v>
      </c>
      <c r="M1660" s="228" t="s">
        <v>4486</v>
      </c>
      <c r="N1660" s="226" t="s">
        <v>3</v>
      </c>
      <c r="O1660" s="224" t="s">
        <v>7</v>
      </c>
      <c r="P1660" s="228" t="s">
        <v>4487</v>
      </c>
      <c r="Q1660" s="227" t="s">
        <v>6880</v>
      </c>
      <c r="R1660" s="223">
        <v>1.1299999999999999</v>
      </c>
      <c r="S1660" s="223"/>
      <c r="T1660" s="223">
        <v>1.1299999999999999</v>
      </c>
      <c r="U1660" s="279" t="s">
        <v>28</v>
      </c>
      <c r="V1660" s="279">
        <v>1991</v>
      </c>
      <c r="W1660" s="279" t="s">
        <v>7</v>
      </c>
      <c r="X1660" s="279"/>
      <c r="Y1660" s="296">
        <v>41967</v>
      </c>
      <c r="Z1660" s="279">
        <v>100</v>
      </c>
      <c r="AA1660" s="279">
        <v>2015</v>
      </c>
      <c r="AB1660" s="279">
        <v>0</v>
      </c>
      <c r="AC1660" s="309">
        <v>41852</v>
      </c>
      <c r="AD1660" s="274" t="s">
        <v>42</v>
      </c>
      <c r="AE1660" s="279"/>
      <c r="AF1660" s="279"/>
      <c r="AG1660" s="290"/>
      <c r="AH1660" s="222"/>
      <c r="AI1660" s="229"/>
    </row>
    <row r="1661" spans="1:35" ht="204.75" customHeight="1">
      <c r="A1661" s="70" t="s">
        <v>3570</v>
      </c>
      <c r="B1661" s="74" t="s">
        <v>19</v>
      </c>
      <c r="C1661" s="74" t="s">
        <v>19</v>
      </c>
      <c r="D1661" s="75">
        <v>42175</v>
      </c>
      <c r="E1661" s="76">
        <v>0.50694444444444442</v>
      </c>
      <c r="F1661" s="75">
        <v>42175</v>
      </c>
      <c r="G1661" s="76">
        <v>0.50972222222222219</v>
      </c>
      <c r="H1661" s="76">
        <v>2.7777777777777679E-3</v>
      </c>
      <c r="I1661" s="74">
        <v>3</v>
      </c>
      <c r="J1661" s="74" t="s">
        <v>445</v>
      </c>
      <c r="K1661" s="74" t="s">
        <v>178</v>
      </c>
      <c r="L1661" s="74" t="s">
        <v>9</v>
      </c>
      <c r="M1661" s="225" t="s">
        <v>179</v>
      </c>
      <c r="N1661" s="226">
        <v>35</v>
      </c>
      <c r="O1661" s="225" t="s">
        <v>7</v>
      </c>
      <c r="P1661" s="225" t="s">
        <v>4477</v>
      </c>
      <c r="Q1661" s="225" t="s">
        <v>4478</v>
      </c>
      <c r="R1661" s="225">
        <v>3</v>
      </c>
      <c r="S1661" s="225"/>
      <c r="T1661" s="225">
        <v>3</v>
      </c>
      <c r="U1661" s="302" t="s">
        <v>28</v>
      </c>
      <c r="V1661" s="302">
        <v>1995</v>
      </c>
      <c r="W1661" s="302" t="s">
        <v>5413</v>
      </c>
      <c r="X1661" s="302">
        <v>0</v>
      </c>
      <c r="Y1661" s="302">
        <v>41426</v>
      </c>
      <c r="Z1661" s="302">
        <v>100</v>
      </c>
      <c r="AA1661" s="302">
        <v>42309</v>
      </c>
      <c r="AB1661" s="302">
        <v>0</v>
      </c>
      <c r="AC1661" s="302">
        <v>41799</v>
      </c>
      <c r="AD1661" s="302" t="s">
        <v>42</v>
      </c>
      <c r="AE1661" s="302"/>
      <c r="AF1661" s="302"/>
      <c r="AG1661" s="302"/>
      <c r="AH1661" s="222"/>
      <c r="AI1661" s="229"/>
    </row>
    <row r="1662" spans="1:35" ht="110.25" customHeight="1">
      <c r="A1662" s="70" t="s">
        <v>3570</v>
      </c>
      <c r="B1662" s="74" t="s">
        <v>5</v>
      </c>
      <c r="C1662" s="74" t="s">
        <v>3623</v>
      </c>
      <c r="D1662" s="75">
        <v>42161</v>
      </c>
      <c r="E1662" s="76">
        <v>0.38750000000000001</v>
      </c>
      <c r="F1662" s="75">
        <v>42161</v>
      </c>
      <c r="G1662" s="76">
        <v>0.38750000000000001</v>
      </c>
      <c r="H1662" s="76">
        <v>0</v>
      </c>
      <c r="I1662" s="74">
        <v>5</v>
      </c>
      <c r="J1662" s="74" t="s">
        <v>2962</v>
      </c>
      <c r="K1662" s="74" t="s">
        <v>8</v>
      </c>
      <c r="L1662" s="74" t="s">
        <v>16</v>
      </c>
      <c r="M1662" s="225" t="s">
        <v>5681</v>
      </c>
      <c r="N1662" s="226">
        <v>110</v>
      </c>
      <c r="O1662" s="225" t="s">
        <v>7</v>
      </c>
      <c r="P1662" s="225" t="s">
        <v>5682</v>
      </c>
      <c r="Q1662" s="225" t="s">
        <v>5683</v>
      </c>
      <c r="R1662" s="225"/>
      <c r="S1662" s="225">
        <v>1.7</v>
      </c>
      <c r="T1662" s="225">
        <v>1.7</v>
      </c>
      <c r="U1662" s="302" t="s">
        <v>28</v>
      </c>
      <c r="V1662" s="302"/>
      <c r="W1662" s="302"/>
      <c r="X1662" s="302"/>
      <c r="Y1662" s="302"/>
      <c r="Z1662" s="302"/>
      <c r="AA1662" s="302"/>
      <c r="AB1662" s="302"/>
      <c r="AC1662" s="302"/>
      <c r="AD1662" s="302" t="s">
        <v>37</v>
      </c>
      <c r="AE1662" s="302"/>
      <c r="AF1662" s="302"/>
      <c r="AG1662" s="302"/>
      <c r="AH1662" s="222"/>
      <c r="AI1662" s="229"/>
    </row>
    <row r="1663" spans="1:35" ht="110.25" customHeight="1">
      <c r="A1663" s="70" t="s">
        <v>3570</v>
      </c>
      <c r="B1663" s="74" t="s">
        <v>5</v>
      </c>
      <c r="C1663" s="74" t="s">
        <v>3623</v>
      </c>
      <c r="D1663" s="75">
        <v>42161</v>
      </c>
      <c r="E1663" s="76">
        <v>0.67569444444444438</v>
      </c>
      <c r="F1663" s="75">
        <v>42161</v>
      </c>
      <c r="G1663" s="76">
        <v>0.67569444444444438</v>
      </c>
      <c r="H1663" s="76">
        <v>0</v>
      </c>
      <c r="I1663" s="74">
        <v>241</v>
      </c>
      <c r="J1663" s="74" t="s">
        <v>1107</v>
      </c>
      <c r="K1663" s="74" t="s">
        <v>8</v>
      </c>
      <c r="L1663" s="74" t="s">
        <v>16</v>
      </c>
      <c r="M1663" s="225" t="s">
        <v>3728</v>
      </c>
      <c r="N1663" s="226">
        <v>110</v>
      </c>
      <c r="O1663" s="225" t="s">
        <v>7</v>
      </c>
      <c r="P1663" s="225" t="s">
        <v>3729</v>
      </c>
      <c r="Q1663" s="225" t="s">
        <v>5684</v>
      </c>
      <c r="R1663" s="225"/>
      <c r="S1663" s="225">
        <v>177.4</v>
      </c>
      <c r="T1663" s="225">
        <v>177.4</v>
      </c>
      <c r="U1663" s="302" t="s">
        <v>28</v>
      </c>
      <c r="V1663" s="302"/>
      <c r="W1663" s="302"/>
      <c r="X1663" s="302"/>
      <c r="Y1663" s="302"/>
      <c r="Z1663" s="302"/>
      <c r="AA1663" s="302"/>
      <c r="AB1663" s="302"/>
      <c r="AC1663" s="302"/>
      <c r="AD1663" s="302" t="s">
        <v>37</v>
      </c>
      <c r="AE1663" s="302"/>
      <c r="AF1663" s="302"/>
      <c r="AG1663" s="302"/>
      <c r="AH1663" s="222"/>
      <c r="AI1663" s="229"/>
    </row>
    <row r="1664" spans="1:35" ht="110.25" customHeight="1">
      <c r="A1664" s="70" t="s">
        <v>3570</v>
      </c>
      <c r="B1664" s="74" t="s">
        <v>5</v>
      </c>
      <c r="C1664" s="74" t="s">
        <v>3623</v>
      </c>
      <c r="D1664" s="75">
        <v>42161</v>
      </c>
      <c r="E1664" s="76">
        <v>0.79027777777777775</v>
      </c>
      <c r="F1664" s="75">
        <v>42161</v>
      </c>
      <c r="G1664" s="76">
        <v>0.79027777777777775</v>
      </c>
      <c r="H1664" s="76">
        <v>0</v>
      </c>
      <c r="I1664" s="74">
        <v>7</v>
      </c>
      <c r="J1664" s="74" t="s">
        <v>5685</v>
      </c>
      <c r="K1664" s="74" t="s">
        <v>8</v>
      </c>
      <c r="L1664" s="74" t="s">
        <v>16</v>
      </c>
      <c r="M1664" s="225" t="s">
        <v>5681</v>
      </c>
      <c r="N1664" s="226">
        <v>110</v>
      </c>
      <c r="O1664" s="225" t="s">
        <v>7</v>
      </c>
      <c r="P1664" s="225" t="s">
        <v>5681</v>
      </c>
      <c r="Q1664" s="225" t="s">
        <v>5686</v>
      </c>
      <c r="R1664" s="225"/>
      <c r="S1664" s="225">
        <v>4.0999999999999996</v>
      </c>
      <c r="T1664" s="225">
        <v>4.0999999999999996</v>
      </c>
      <c r="U1664" s="302" t="s">
        <v>28</v>
      </c>
      <c r="V1664" s="302"/>
      <c r="W1664" s="302"/>
      <c r="X1664" s="302"/>
      <c r="Y1664" s="302"/>
      <c r="Z1664" s="302"/>
      <c r="AA1664" s="302"/>
      <c r="AB1664" s="302"/>
      <c r="AC1664" s="302"/>
      <c r="AD1664" s="302" t="s">
        <v>37</v>
      </c>
      <c r="AE1664" s="302"/>
      <c r="AF1664" s="302"/>
      <c r="AG1664" s="302"/>
      <c r="AH1664" s="222"/>
      <c r="AI1664" s="229"/>
    </row>
    <row r="1665" spans="1:35" ht="63" customHeight="1">
      <c r="A1665" s="70" t="s">
        <v>3570</v>
      </c>
      <c r="B1665" s="74" t="s">
        <v>19</v>
      </c>
      <c r="C1665" s="74" t="s">
        <v>19</v>
      </c>
      <c r="D1665" s="75">
        <v>42175</v>
      </c>
      <c r="E1665" s="76">
        <v>0.62777777777777777</v>
      </c>
      <c r="F1665" s="75">
        <v>42175</v>
      </c>
      <c r="G1665" s="76">
        <v>0.62916666666666665</v>
      </c>
      <c r="H1665" s="76">
        <v>1.388888888888884E-3</v>
      </c>
      <c r="I1665" s="74">
        <v>3</v>
      </c>
      <c r="J1665" s="74" t="s">
        <v>180</v>
      </c>
      <c r="K1665" s="74" t="s">
        <v>178</v>
      </c>
      <c r="L1665" s="74" t="s">
        <v>9</v>
      </c>
      <c r="M1665" s="225" t="s">
        <v>4366</v>
      </c>
      <c r="N1665" s="226" t="s">
        <v>3</v>
      </c>
      <c r="O1665" s="225" t="s">
        <v>7</v>
      </c>
      <c r="P1665" s="225" t="s">
        <v>4451</v>
      </c>
      <c r="Q1665" s="225" t="s">
        <v>4479</v>
      </c>
      <c r="R1665" s="225">
        <v>6</v>
      </c>
      <c r="S1665" s="225"/>
      <c r="T1665" s="225">
        <v>6</v>
      </c>
      <c r="U1665" s="302" t="s">
        <v>28</v>
      </c>
      <c r="V1665" s="302">
        <v>1987</v>
      </c>
      <c r="W1665" s="302" t="s">
        <v>5444</v>
      </c>
      <c r="X1665" s="302">
        <v>0</v>
      </c>
      <c r="Y1665" s="302">
        <v>41997</v>
      </c>
      <c r="Z1665" s="302">
        <v>100</v>
      </c>
      <c r="AA1665" s="302">
        <v>42209</v>
      </c>
      <c r="AB1665" s="302">
        <v>0</v>
      </c>
      <c r="AC1665" s="302">
        <v>41997</v>
      </c>
      <c r="AD1665" s="302" t="s">
        <v>42</v>
      </c>
      <c r="AE1665" s="302"/>
      <c r="AF1665" s="302"/>
      <c r="AG1665" s="302"/>
      <c r="AH1665" s="222"/>
      <c r="AI1665" s="229"/>
    </row>
    <row r="1666" spans="1:35" ht="47.25" customHeight="1">
      <c r="A1666" s="70" t="s">
        <v>3570</v>
      </c>
      <c r="B1666" s="74" t="s">
        <v>19</v>
      </c>
      <c r="C1666" s="74" t="s">
        <v>19</v>
      </c>
      <c r="D1666" s="75">
        <v>42175</v>
      </c>
      <c r="E1666" s="76">
        <v>0.70277777777777783</v>
      </c>
      <c r="F1666" s="75">
        <v>42175</v>
      </c>
      <c r="G1666" s="76">
        <v>0.72916666666666663</v>
      </c>
      <c r="H1666" s="76">
        <v>2.6388888888888795E-2</v>
      </c>
      <c r="I1666" s="74">
        <v>5</v>
      </c>
      <c r="J1666" s="74" t="s">
        <v>150</v>
      </c>
      <c r="K1666" s="74" t="s">
        <v>20</v>
      </c>
      <c r="L1666" s="74" t="s">
        <v>9</v>
      </c>
      <c r="M1666" s="225" t="s">
        <v>4480</v>
      </c>
      <c r="N1666" s="226" t="s">
        <v>3</v>
      </c>
      <c r="O1666" s="225" t="s">
        <v>7</v>
      </c>
      <c r="P1666" s="225" t="s">
        <v>4481</v>
      </c>
      <c r="Q1666" s="225" t="s">
        <v>4482</v>
      </c>
      <c r="R1666" s="225">
        <v>1</v>
      </c>
      <c r="S1666" s="225"/>
      <c r="T1666" s="225">
        <v>1</v>
      </c>
      <c r="U1666" s="302" t="s">
        <v>28</v>
      </c>
      <c r="V1666" s="302">
        <v>1973</v>
      </c>
      <c r="W1666" s="302" t="s">
        <v>5455</v>
      </c>
      <c r="X1666" s="302">
        <v>0</v>
      </c>
      <c r="Y1666" s="302">
        <v>41780</v>
      </c>
      <c r="Z1666" s="302">
        <v>100</v>
      </c>
      <c r="AA1666" s="302">
        <v>42268</v>
      </c>
      <c r="AB1666" s="302">
        <v>0</v>
      </c>
      <c r="AC1666" s="302">
        <v>42175</v>
      </c>
      <c r="AD1666" s="302" t="s">
        <v>42</v>
      </c>
      <c r="AE1666" s="302"/>
      <c r="AF1666" s="302"/>
      <c r="AG1666" s="302"/>
      <c r="AH1666" s="222"/>
      <c r="AI1666" s="229"/>
    </row>
    <row r="1667" spans="1:35" ht="63" customHeight="1">
      <c r="A1667" s="70" t="s">
        <v>3570</v>
      </c>
      <c r="B1667" s="74" t="s">
        <v>15</v>
      </c>
      <c r="C1667" s="74" t="s">
        <v>3186</v>
      </c>
      <c r="D1667" s="75">
        <v>42175</v>
      </c>
      <c r="E1667" s="76">
        <v>0.62083333333333335</v>
      </c>
      <c r="F1667" s="75">
        <v>42175</v>
      </c>
      <c r="G1667" s="76">
        <v>0.62083333333333335</v>
      </c>
      <c r="H1667" s="76">
        <f>(F1667+G1667)-(D1667+E1667)</f>
        <v>0</v>
      </c>
      <c r="I1667" s="74">
        <v>85</v>
      </c>
      <c r="J1667" s="74" t="s">
        <v>180</v>
      </c>
      <c r="K1667" s="74" t="s">
        <v>8</v>
      </c>
      <c r="L1667" s="74" t="s">
        <v>9</v>
      </c>
      <c r="M1667" s="225" t="s">
        <v>677</v>
      </c>
      <c r="N1667" s="226">
        <v>110</v>
      </c>
      <c r="O1667" s="225" t="s">
        <v>7</v>
      </c>
      <c r="P1667" s="225" t="s">
        <v>4483</v>
      </c>
      <c r="Q1667" s="225" t="s">
        <v>6619</v>
      </c>
      <c r="R1667" s="225">
        <v>63.87</v>
      </c>
      <c r="S1667" s="225">
        <v>28.24</v>
      </c>
      <c r="T1667" s="225">
        <f>SUM(R1667:S1667)</f>
        <v>92.11</v>
      </c>
      <c r="U1667" s="302" t="s">
        <v>45</v>
      </c>
      <c r="V1667" s="302">
        <v>2014</v>
      </c>
      <c r="W1667" s="302" t="s">
        <v>6620</v>
      </c>
      <c r="X1667" s="302"/>
      <c r="Y1667" s="302"/>
      <c r="Z1667" s="302"/>
      <c r="AA1667" s="302"/>
      <c r="AB1667" s="302">
        <v>0</v>
      </c>
      <c r="AC1667" s="302"/>
      <c r="AD1667" s="302" t="s">
        <v>42</v>
      </c>
      <c r="AE1667" s="302" t="s">
        <v>53</v>
      </c>
      <c r="AF1667" s="302"/>
      <c r="AG1667" s="302" t="s">
        <v>6621</v>
      </c>
      <c r="AH1667" s="222"/>
      <c r="AI1667" s="229"/>
    </row>
    <row r="1668" spans="1:35" ht="63" customHeight="1">
      <c r="A1668" s="70" t="s">
        <v>3570</v>
      </c>
      <c r="B1668" s="74" t="s">
        <v>15</v>
      </c>
      <c r="C1668" s="74" t="s">
        <v>3186</v>
      </c>
      <c r="D1668" s="75">
        <v>42175</v>
      </c>
      <c r="E1668" s="76">
        <v>0.62708333333333333</v>
      </c>
      <c r="F1668" s="75">
        <v>42175</v>
      </c>
      <c r="G1668" s="76">
        <v>0.7104166666666667</v>
      </c>
      <c r="H1668" s="76">
        <f>(F1668+G1668)-(D1668+E1668)</f>
        <v>8.3333333335758653E-2</v>
      </c>
      <c r="I1668" s="74">
        <v>6</v>
      </c>
      <c r="J1668" s="74"/>
      <c r="K1668" s="74" t="s">
        <v>14</v>
      </c>
      <c r="L1668" s="74" t="s">
        <v>9</v>
      </c>
      <c r="M1668" s="225" t="s">
        <v>200</v>
      </c>
      <c r="N1668" s="226" t="s">
        <v>3</v>
      </c>
      <c r="O1668" s="225" t="s">
        <v>7</v>
      </c>
      <c r="P1668" s="225" t="s">
        <v>4484</v>
      </c>
      <c r="Q1668" s="225" t="s">
        <v>4485</v>
      </c>
      <c r="R1668" s="225">
        <v>12.25</v>
      </c>
      <c r="S1668" s="225">
        <v>2.0499999999999998</v>
      </c>
      <c r="T1668" s="225">
        <f>SUM(R1668:S1668)</f>
        <v>14.3</v>
      </c>
      <c r="U1668" s="302" t="s">
        <v>28</v>
      </c>
      <c r="V1668" s="302">
        <v>1986</v>
      </c>
      <c r="W1668" s="302" t="s">
        <v>6622</v>
      </c>
      <c r="X1668" s="302"/>
      <c r="Y1668" s="302" t="s">
        <v>6623</v>
      </c>
      <c r="Z1668" s="302">
        <v>100</v>
      </c>
      <c r="AA1668" s="302">
        <v>42309</v>
      </c>
      <c r="AB1668" s="302">
        <v>0</v>
      </c>
      <c r="AC1668" s="302"/>
      <c r="AD1668" s="302" t="s">
        <v>42</v>
      </c>
      <c r="AE1668" s="302" t="s">
        <v>53</v>
      </c>
      <c r="AF1668" s="302"/>
      <c r="AG1668" s="302" t="s">
        <v>6624</v>
      </c>
      <c r="AH1668" s="222"/>
      <c r="AI1668" s="229"/>
    </row>
    <row r="1669" spans="1:35" ht="78.75" customHeight="1">
      <c r="A1669" s="70" t="s">
        <v>3570</v>
      </c>
      <c r="B1669" s="74" t="s">
        <v>69</v>
      </c>
      <c r="C1669" s="74" t="s">
        <v>69</v>
      </c>
      <c r="D1669" s="75">
        <v>42175</v>
      </c>
      <c r="E1669" s="76">
        <v>0.88055555555555554</v>
      </c>
      <c r="F1669" s="75">
        <v>42176</v>
      </c>
      <c r="G1669" s="76">
        <v>5.0694444444444452E-2</v>
      </c>
      <c r="H1669" s="76">
        <v>0.17013888888888887</v>
      </c>
      <c r="I1669" s="74">
        <v>2</v>
      </c>
      <c r="J1669" s="74" t="s">
        <v>143</v>
      </c>
      <c r="K1669" s="74" t="s">
        <v>178</v>
      </c>
      <c r="L1669" s="74" t="s">
        <v>9</v>
      </c>
      <c r="M1669" s="225" t="s">
        <v>4475</v>
      </c>
      <c r="N1669" s="226" t="s">
        <v>3</v>
      </c>
      <c r="O1669" s="225" t="s">
        <v>7</v>
      </c>
      <c r="P1669" s="225" t="s">
        <v>2041</v>
      </c>
      <c r="Q1669" s="225" t="s">
        <v>4476</v>
      </c>
      <c r="R1669" s="225">
        <v>6.2160000000000002</v>
      </c>
      <c r="S1669" s="225">
        <v>0.35</v>
      </c>
      <c r="T1669" s="225">
        <f>R1669+S1669</f>
        <v>6.5659999999999998</v>
      </c>
      <c r="U1669" s="302" t="s">
        <v>28</v>
      </c>
      <c r="V1669" s="302">
        <v>2004</v>
      </c>
      <c r="W1669" s="302" t="s">
        <v>1709</v>
      </c>
      <c r="X1669" s="302" t="s">
        <v>724</v>
      </c>
      <c r="Y1669" s="302" t="s">
        <v>1902</v>
      </c>
      <c r="Z1669" s="302">
        <v>100</v>
      </c>
      <c r="AA1669" s="302" t="s">
        <v>2660</v>
      </c>
      <c r="AB1669" s="302">
        <v>0</v>
      </c>
      <c r="AC1669" s="302" t="s">
        <v>2660</v>
      </c>
      <c r="AD1669" s="302" t="s">
        <v>42</v>
      </c>
      <c r="AE1669" s="302"/>
      <c r="AF1669" s="302"/>
      <c r="AG1669" s="302" t="s">
        <v>5210</v>
      </c>
      <c r="AH1669" s="222"/>
      <c r="AI1669" s="229"/>
    </row>
    <row r="1670" spans="1:35" ht="141.75" customHeight="1">
      <c r="A1670" s="70" t="s">
        <v>3570</v>
      </c>
      <c r="B1670" s="74" t="s">
        <v>132</v>
      </c>
      <c r="C1670" s="74" t="s">
        <v>26</v>
      </c>
      <c r="D1670" s="75">
        <v>42177</v>
      </c>
      <c r="E1670" s="76">
        <v>0.83958333333333324</v>
      </c>
      <c r="F1670" s="75">
        <v>42177</v>
      </c>
      <c r="G1670" s="76">
        <v>0.83958333333333324</v>
      </c>
      <c r="H1670" s="76">
        <v>0</v>
      </c>
      <c r="I1670" s="77">
        <v>145</v>
      </c>
      <c r="J1670" s="79" t="s">
        <v>136</v>
      </c>
      <c r="K1670" s="77" t="s">
        <v>8</v>
      </c>
      <c r="L1670" s="80" t="s">
        <v>9</v>
      </c>
      <c r="M1670" s="228" t="s">
        <v>4317</v>
      </c>
      <c r="N1670" s="226">
        <v>35</v>
      </c>
      <c r="O1670" s="224" t="s">
        <v>7</v>
      </c>
      <c r="P1670" s="228" t="s">
        <v>4660</v>
      </c>
      <c r="Q1670" s="227" t="s">
        <v>3145</v>
      </c>
      <c r="R1670" s="223">
        <v>2.11</v>
      </c>
      <c r="S1670" s="223">
        <v>4.66</v>
      </c>
      <c r="T1670" s="223">
        <v>6.77</v>
      </c>
      <c r="U1670" s="279" t="s">
        <v>36</v>
      </c>
      <c r="V1670" s="279">
        <v>1988</v>
      </c>
      <c r="W1670" s="279" t="s">
        <v>7</v>
      </c>
      <c r="X1670" s="279"/>
      <c r="Y1670" s="296">
        <v>42054</v>
      </c>
      <c r="Z1670" s="279">
        <v>100</v>
      </c>
      <c r="AA1670" s="279">
        <v>2017</v>
      </c>
      <c r="AB1670" s="279">
        <v>0</v>
      </c>
      <c r="AC1670" s="309">
        <v>41944</v>
      </c>
      <c r="AD1670" s="279" t="s">
        <v>42</v>
      </c>
      <c r="AE1670" s="279"/>
      <c r="AF1670" s="279"/>
      <c r="AG1670" s="303"/>
      <c r="AH1670" s="222"/>
      <c r="AI1670" s="229"/>
    </row>
    <row r="1671" spans="1:35" ht="126" customHeight="1">
      <c r="A1671" s="70" t="s">
        <v>3570</v>
      </c>
      <c r="B1671" s="74" t="s">
        <v>132</v>
      </c>
      <c r="C1671" s="74" t="s">
        <v>26</v>
      </c>
      <c r="D1671" s="75">
        <v>42177</v>
      </c>
      <c r="E1671" s="76">
        <v>0.84375</v>
      </c>
      <c r="F1671" s="75">
        <v>42177</v>
      </c>
      <c r="G1671" s="76">
        <v>0.84375</v>
      </c>
      <c r="H1671" s="76">
        <v>0</v>
      </c>
      <c r="I1671" s="77">
        <v>5</v>
      </c>
      <c r="J1671" s="79" t="s">
        <v>672</v>
      </c>
      <c r="K1671" s="77" t="s">
        <v>8</v>
      </c>
      <c r="L1671" s="80" t="s">
        <v>9</v>
      </c>
      <c r="M1671" s="228" t="s">
        <v>4661</v>
      </c>
      <c r="N1671" s="226" t="s">
        <v>3</v>
      </c>
      <c r="O1671" s="224" t="s">
        <v>7</v>
      </c>
      <c r="P1671" s="228" t="s">
        <v>4662</v>
      </c>
      <c r="Q1671" s="227" t="s">
        <v>4663</v>
      </c>
      <c r="R1671" s="223">
        <v>0.1</v>
      </c>
      <c r="S1671" s="223"/>
      <c r="T1671" s="223">
        <v>0.1</v>
      </c>
      <c r="U1671" s="279" t="s">
        <v>36</v>
      </c>
      <c r="V1671" s="279">
        <v>1992</v>
      </c>
      <c r="W1671" s="279" t="s">
        <v>7</v>
      </c>
      <c r="X1671" s="279"/>
      <c r="Y1671" s="296">
        <v>41745</v>
      </c>
      <c r="Z1671" s="279">
        <v>100</v>
      </c>
      <c r="AA1671" s="279">
        <v>2015</v>
      </c>
      <c r="AB1671" s="279">
        <v>0</v>
      </c>
      <c r="AC1671" s="309">
        <v>41640</v>
      </c>
      <c r="AD1671" s="279" t="s">
        <v>42</v>
      </c>
      <c r="AE1671" s="279"/>
      <c r="AF1671" s="279"/>
      <c r="AG1671" s="303"/>
      <c r="AH1671" s="222"/>
      <c r="AI1671" s="229"/>
    </row>
    <row r="1672" spans="1:35" ht="78.75" customHeight="1">
      <c r="A1672" s="70" t="s">
        <v>3570</v>
      </c>
      <c r="B1672" s="74" t="s">
        <v>132</v>
      </c>
      <c r="C1672" s="74" t="s">
        <v>26</v>
      </c>
      <c r="D1672" s="75">
        <v>42177</v>
      </c>
      <c r="E1672" s="76">
        <v>0.85763888888888884</v>
      </c>
      <c r="F1672" s="75">
        <v>42177</v>
      </c>
      <c r="G1672" s="76">
        <v>0.85763888888888884</v>
      </c>
      <c r="H1672" s="76">
        <v>0</v>
      </c>
      <c r="I1672" s="77">
        <v>339</v>
      </c>
      <c r="J1672" s="79" t="s">
        <v>136</v>
      </c>
      <c r="K1672" s="77" t="s">
        <v>8</v>
      </c>
      <c r="L1672" s="80" t="s">
        <v>9</v>
      </c>
      <c r="M1672" s="228" t="s">
        <v>4664</v>
      </c>
      <c r="N1672" s="226">
        <v>35</v>
      </c>
      <c r="O1672" s="224" t="s">
        <v>7</v>
      </c>
      <c r="P1672" s="228" t="s">
        <v>4665</v>
      </c>
      <c r="Q1672" s="227" t="s">
        <v>3145</v>
      </c>
      <c r="R1672" s="223">
        <v>4.3099999999999996</v>
      </c>
      <c r="S1672" s="223">
        <v>8.23</v>
      </c>
      <c r="T1672" s="223">
        <v>12.54</v>
      </c>
      <c r="U1672" s="279" t="s">
        <v>36</v>
      </c>
      <c r="V1672" s="279">
        <v>1991</v>
      </c>
      <c r="W1672" s="279" t="s">
        <v>7</v>
      </c>
      <c r="X1672" s="279"/>
      <c r="Y1672" s="296">
        <v>42151</v>
      </c>
      <c r="Z1672" s="279">
        <v>100</v>
      </c>
      <c r="AA1672" s="279">
        <v>2017</v>
      </c>
      <c r="AB1672" s="279">
        <v>0</v>
      </c>
      <c r="AC1672" s="309">
        <v>42064</v>
      </c>
      <c r="AD1672" s="279" t="s">
        <v>42</v>
      </c>
      <c r="AE1672" s="279"/>
      <c r="AF1672" s="279"/>
      <c r="AG1672" s="290"/>
      <c r="AH1672" s="222"/>
      <c r="AI1672" s="229"/>
    </row>
    <row r="1673" spans="1:35" ht="157.5" customHeight="1">
      <c r="A1673" s="70" t="s">
        <v>3570</v>
      </c>
      <c r="B1673" s="74" t="s">
        <v>19</v>
      </c>
      <c r="C1673" s="74" t="s">
        <v>19</v>
      </c>
      <c r="D1673" s="75">
        <v>42177</v>
      </c>
      <c r="E1673" s="76">
        <v>0.2638888888888889</v>
      </c>
      <c r="F1673" s="75">
        <v>42177</v>
      </c>
      <c r="G1673" s="76">
        <v>0.2638888888888889</v>
      </c>
      <c r="H1673" s="76">
        <v>0</v>
      </c>
      <c r="I1673" s="74">
        <v>9</v>
      </c>
      <c r="J1673" s="74" t="s">
        <v>180</v>
      </c>
      <c r="K1673" s="74" t="s">
        <v>8</v>
      </c>
      <c r="L1673" s="74" t="s">
        <v>9</v>
      </c>
      <c r="M1673" s="225" t="s">
        <v>186</v>
      </c>
      <c r="N1673" s="226" t="s">
        <v>3</v>
      </c>
      <c r="O1673" s="225" t="s">
        <v>7</v>
      </c>
      <c r="P1673" s="225" t="s">
        <v>4719</v>
      </c>
      <c r="Q1673" s="225" t="s">
        <v>4720</v>
      </c>
      <c r="R1673" s="225">
        <v>2</v>
      </c>
      <c r="S1673" s="225">
        <v>2</v>
      </c>
      <c r="T1673" s="225">
        <v>4</v>
      </c>
      <c r="U1673" s="302" t="s">
        <v>28</v>
      </c>
      <c r="V1673" s="302">
        <v>1984</v>
      </c>
      <c r="W1673" s="302" t="s">
        <v>1709</v>
      </c>
      <c r="X1673" s="302">
        <v>0</v>
      </c>
      <c r="Y1673" s="302">
        <v>41912</v>
      </c>
      <c r="Z1673" s="302">
        <v>100</v>
      </c>
      <c r="AA1673" s="302">
        <v>42246</v>
      </c>
      <c r="AB1673" s="302">
        <v>0</v>
      </c>
      <c r="AC1673" s="302">
        <v>42177</v>
      </c>
      <c r="AD1673" s="302" t="s">
        <v>42</v>
      </c>
      <c r="AE1673" s="302"/>
      <c r="AF1673" s="302"/>
      <c r="AG1673" s="302"/>
      <c r="AH1673" s="222"/>
      <c r="AI1673" s="229"/>
    </row>
    <row r="1674" spans="1:35" ht="78.75" customHeight="1">
      <c r="A1674" s="70" t="s">
        <v>3570</v>
      </c>
      <c r="B1674" s="74" t="s">
        <v>15</v>
      </c>
      <c r="C1674" s="74" t="s">
        <v>3186</v>
      </c>
      <c r="D1674" s="75">
        <v>42177</v>
      </c>
      <c r="E1674" s="76">
        <v>0.63402777777777775</v>
      </c>
      <c r="F1674" s="75">
        <v>42177</v>
      </c>
      <c r="G1674" s="76">
        <v>0.63402777777777775</v>
      </c>
      <c r="H1674" s="76">
        <f>(F1674+G1674)-(D1674+E1674)</f>
        <v>0</v>
      </c>
      <c r="I1674" s="74">
        <v>3</v>
      </c>
      <c r="J1674" s="74" t="s">
        <v>150</v>
      </c>
      <c r="K1674" s="74" t="s">
        <v>8</v>
      </c>
      <c r="L1674" s="74" t="s">
        <v>9</v>
      </c>
      <c r="M1674" s="225" t="s">
        <v>4424</v>
      </c>
      <c r="N1674" s="226">
        <v>35</v>
      </c>
      <c r="O1674" s="225" t="s">
        <v>7</v>
      </c>
      <c r="P1674" s="225" t="s">
        <v>4425</v>
      </c>
      <c r="Q1674" s="225" t="s">
        <v>4583</v>
      </c>
      <c r="R1674" s="225"/>
      <c r="S1674" s="225">
        <v>0.21</v>
      </c>
      <c r="T1674" s="225">
        <f>SUM(R1674:S1674)</f>
        <v>0.21</v>
      </c>
      <c r="U1674" s="302" t="s">
        <v>28</v>
      </c>
      <c r="V1674" s="302">
        <v>1966</v>
      </c>
      <c r="W1674" s="302" t="s">
        <v>1364</v>
      </c>
      <c r="X1674" s="302"/>
      <c r="Y1674" s="302">
        <v>42138</v>
      </c>
      <c r="Z1674" s="302">
        <v>100</v>
      </c>
      <c r="AA1674" s="302">
        <v>42309</v>
      </c>
      <c r="AB1674" s="302">
        <v>0</v>
      </c>
      <c r="AC1674" s="302"/>
      <c r="AD1674" s="302" t="s">
        <v>42</v>
      </c>
      <c r="AE1674" s="302" t="s">
        <v>53</v>
      </c>
      <c r="AF1674" s="302"/>
      <c r="AG1674" s="302" t="s">
        <v>6431</v>
      </c>
      <c r="AH1674" s="222"/>
      <c r="AI1674" s="229"/>
    </row>
    <row r="1675" spans="1:35" ht="78.75" customHeight="1">
      <c r="A1675" s="74" t="s">
        <v>3570</v>
      </c>
      <c r="B1675" s="141" t="s">
        <v>84</v>
      </c>
      <c r="C1675" s="69" t="s">
        <v>3626</v>
      </c>
      <c r="D1675" s="86">
        <v>42162</v>
      </c>
      <c r="E1675" s="118">
        <v>9.2361111111111116E-2</v>
      </c>
      <c r="F1675" s="86">
        <v>42162</v>
      </c>
      <c r="G1675" s="118">
        <v>9.2361111111111116E-2</v>
      </c>
      <c r="H1675" s="104">
        <f>G1675-E1675</f>
        <v>0</v>
      </c>
      <c r="I1675" s="70">
        <v>7</v>
      </c>
      <c r="J1675" s="70"/>
      <c r="K1675" s="141" t="s">
        <v>8</v>
      </c>
      <c r="L1675" s="70" t="s">
        <v>16</v>
      </c>
      <c r="M1675" s="291" t="s">
        <v>3836</v>
      </c>
      <c r="N1675" s="439">
        <v>110</v>
      </c>
      <c r="O1675" s="439" t="s">
        <v>7</v>
      </c>
      <c r="P1675" s="291" t="s">
        <v>3836</v>
      </c>
      <c r="Q1675" s="439" t="s">
        <v>3830</v>
      </c>
      <c r="R1675" s="250">
        <v>4.5</v>
      </c>
      <c r="S1675" s="250"/>
      <c r="T1675" s="480">
        <f>R1675+S1675</f>
        <v>4.5</v>
      </c>
      <c r="U1675" s="445" t="s">
        <v>28</v>
      </c>
      <c r="V1675" s="273"/>
      <c r="W1675" s="273"/>
      <c r="X1675" s="273"/>
      <c r="Y1675" s="273"/>
      <c r="Z1675" s="273"/>
      <c r="AA1675" s="273"/>
      <c r="AB1675" s="273"/>
      <c r="AC1675" s="273"/>
      <c r="AD1675" s="273" t="s">
        <v>37</v>
      </c>
      <c r="AE1675" s="273"/>
      <c r="AF1675" s="273"/>
      <c r="AG1675" s="273" t="s">
        <v>5170</v>
      </c>
      <c r="AH1675" s="222"/>
      <c r="AI1675" s="229"/>
    </row>
    <row r="1676" spans="1:35" ht="63" customHeight="1">
      <c r="A1676" s="74" t="s">
        <v>3570</v>
      </c>
      <c r="B1676" s="141" t="s">
        <v>84</v>
      </c>
      <c r="C1676" s="69" t="s">
        <v>3626</v>
      </c>
      <c r="D1676" s="86">
        <v>42162</v>
      </c>
      <c r="E1676" s="118">
        <v>0.54027777777777775</v>
      </c>
      <c r="F1676" s="86">
        <v>42162</v>
      </c>
      <c r="G1676" s="118">
        <v>0.54027777777777775</v>
      </c>
      <c r="H1676" s="104">
        <f>G1676-E1676</f>
        <v>0</v>
      </c>
      <c r="I1676" s="70">
        <v>17</v>
      </c>
      <c r="J1676" s="70"/>
      <c r="K1676" s="141"/>
      <c r="L1676" s="70" t="s">
        <v>16</v>
      </c>
      <c r="M1676" s="291"/>
      <c r="N1676" s="439">
        <v>110</v>
      </c>
      <c r="O1676" s="439" t="s">
        <v>7</v>
      </c>
      <c r="P1676" s="291"/>
      <c r="Q1676" s="219" t="s">
        <v>3833</v>
      </c>
      <c r="R1676" s="250">
        <v>5.6</v>
      </c>
      <c r="S1676" s="250"/>
      <c r="T1676" s="480">
        <f>R1676+S1676</f>
        <v>5.6</v>
      </c>
      <c r="U1676" s="273"/>
      <c r="V1676" s="273"/>
      <c r="W1676" s="273"/>
      <c r="X1676" s="273"/>
      <c r="Y1676" s="273"/>
      <c r="Z1676" s="273"/>
      <c r="AA1676" s="273"/>
      <c r="AB1676" s="273"/>
      <c r="AC1676" s="273"/>
      <c r="AD1676" s="273" t="s">
        <v>37</v>
      </c>
      <c r="AE1676" s="273"/>
      <c r="AF1676" s="273"/>
      <c r="AG1676" s="273" t="s">
        <v>5171</v>
      </c>
      <c r="AH1676" s="222"/>
      <c r="AI1676" s="229"/>
    </row>
    <row r="1677" spans="1:35" ht="141.75" customHeight="1">
      <c r="A1677" s="74" t="s">
        <v>3570</v>
      </c>
      <c r="B1677" s="92" t="s">
        <v>21</v>
      </c>
      <c r="C1677" s="92" t="s">
        <v>21</v>
      </c>
      <c r="D1677" s="88">
        <v>42162</v>
      </c>
      <c r="E1677" s="89">
        <v>0.625</v>
      </c>
      <c r="F1677" s="88">
        <v>42162</v>
      </c>
      <c r="G1677" s="89">
        <v>0.97916666666666663</v>
      </c>
      <c r="H1677" s="89">
        <v>0.35416666666666669</v>
      </c>
      <c r="I1677" s="68">
        <v>1</v>
      </c>
      <c r="J1677" s="68"/>
      <c r="K1677" s="92"/>
      <c r="L1677" s="92" t="s">
        <v>4</v>
      </c>
      <c r="M1677" s="230" t="s">
        <v>4108</v>
      </c>
      <c r="N1677" s="221">
        <v>0.4</v>
      </c>
      <c r="O1677" s="221" t="s">
        <v>2</v>
      </c>
      <c r="P1677" s="230" t="s">
        <v>4108</v>
      </c>
      <c r="Q1677" s="221" t="s">
        <v>6732</v>
      </c>
      <c r="R1677" s="221">
        <v>0.14499999999999999</v>
      </c>
      <c r="S1677" s="221">
        <v>7.0000000000000007E-2</v>
      </c>
      <c r="T1677" s="221">
        <v>0.215</v>
      </c>
      <c r="U1677" s="293" t="s">
        <v>1</v>
      </c>
      <c r="V1677" s="273" t="s">
        <v>128</v>
      </c>
      <c r="W1677" s="293" t="s">
        <v>128</v>
      </c>
      <c r="X1677" s="293" t="s">
        <v>128</v>
      </c>
      <c r="Y1677" s="269">
        <v>2015</v>
      </c>
      <c r="Z1677" s="318" t="s">
        <v>128</v>
      </c>
      <c r="AA1677" s="269">
        <v>2016</v>
      </c>
      <c r="AB1677" s="293" t="s">
        <v>128</v>
      </c>
      <c r="AC1677" s="269">
        <v>2015</v>
      </c>
      <c r="AD1677" s="293" t="s">
        <v>0</v>
      </c>
      <c r="AE1677" s="293" t="s">
        <v>57</v>
      </c>
      <c r="AF1677" s="293"/>
      <c r="AG1677" s="318"/>
      <c r="AH1677" s="222"/>
      <c r="AI1677" s="229"/>
    </row>
    <row r="1678" spans="1:35" ht="110.25" customHeight="1">
      <c r="A1678" s="70" t="s">
        <v>3570</v>
      </c>
      <c r="B1678" s="92" t="s">
        <v>21</v>
      </c>
      <c r="C1678" s="92" t="s">
        <v>21</v>
      </c>
      <c r="D1678" s="88">
        <v>42178</v>
      </c>
      <c r="E1678" s="89">
        <v>0.80208333333333337</v>
      </c>
      <c r="F1678" s="88">
        <v>42178</v>
      </c>
      <c r="G1678" s="89">
        <v>0.8256944444444444</v>
      </c>
      <c r="H1678" s="89">
        <v>2.361111111111111E-2</v>
      </c>
      <c r="I1678" s="68">
        <v>2</v>
      </c>
      <c r="J1678" s="68"/>
      <c r="K1678" s="92"/>
      <c r="L1678" s="92" t="s">
        <v>9</v>
      </c>
      <c r="M1678" s="230" t="s">
        <v>4693</v>
      </c>
      <c r="N1678" s="221">
        <v>0.4</v>
      </c>
      <c r="O1678" s="221" t="s">
        <v>7</v>
      </c>
      <c r="P1678" s="230" t="s">
        <v>4693</v>
      </c>
      <c r="Q1678" s="221" t="s">
        <v>6758</v>
      </c>
      <c r="R1678" s="221">
        <v>0.20499999999999999</v>
      </c>
      <c r="S1678" s="221">
        <v>0.10100000000000001</v>
      </c>
      <c r="T1678" s="221">
        <v>0.30599999999999999</v>
      </c>
      <c r="U1678" s="293" t="s">
        <v>45</v>
      </c>
      <c r="V1678" s="273" t="s">
        <v>128</v>
      </c>
      <c r="W1678" s="293" t="s">
        <v>128</v>
      </c>
      <c r="X1678" s="293" t="s">
        <v>128</v>
      </c>
      <c r="Y1678" s="269">
        <v>2014</v>
      </c>
      <c r="Z1678" s="318" t="s">
        <v>128</v>
      </c>
      <c r="AA1678" s="269">
        <v>2015</v>
      </c>
      <c r="AB1678" s="293" t="s">
        <v>128</v>
      </c>
      <c r="AC1678" s="269">
        <v>2014</v>
      </c>
      <c r="AD1678" s="293" t="s">
        <v>42</v>
      </c>
      <c r="AE1678" s="293" t="s">
        <v>52</v>
      </c>
      <c r="AF1678" s="293"/>
      <c r="AG1678" s="318"/>
      <c r="AH1678" s="222"/>
      <c r="AI1678" s="229"/>
    </row>
    <row r="1679" spans="1:35" ht="173.25" customHeight="1">
      <c r="A1679" s="70" t="s">
        <v>3570</v>
      </c>
      <c r="B1679" s="92" t="s">
        <v>21</v>
      </c>
      <c r="C1679" s="92" t="s">
        <v>3138</v>
      </c>
      <c r="D1679" s="88">
        <v>42178</v>
      </c>
      <c r="E1679" s="89">
        <v>0.84027777777777779</v>
      </c>
      <c r="F1679" s="88">
        <v>42178</v>
      </c>
      <c r="G1679" s="89">
        <v>0.89166666666666661</v>
      </c>
      <c r="H1679" s="89">
        <v>5.1388888888888894E-2</v>
      </c>
      <c r="I1679" s="68">
        <v>33</v>
      </c>
      <c r="J1679" s="68" t="s">
        <v>143</v>
      </c>
      <c r="K1679" s="92" t="s">
        <v>20</v>
      </c>
      <c r="L1679" s="92" t="s">
        <v>9</v>
      </c>
      <c r="M1679" s="230" t="s">
        <v>4694</v>
      </c>
      <c r="N1679" s="221" t="s">
        <v>3</v>
      </c>
      <c r="O1679" s="221" t="s">
        <v>39</v>
      </c>
      <c r="P1679" s="230" t="s">
        <v>4694</v>
      </c>
      <c r="Q1679" s="221" t="s">
        <v>6759</v>
      </c>
      <c r="R1679" s="221">
        <v>4.7119999999999997</v>
      </c>
      <c r="S1679" s="221">
        <v>2.3220000000000001</v>
      </c>
      <c r="T1679" s="221">
        <v>7.0339999999999998</v>
      </c>
      <c r="U1679" s="293" t="s">
        <v>38</v>
      </c>
      <c r="V1679" s="273" t="s">
        <v>128</v>
      </c>
      <c r="W1679" s="293" t="s">
        <v>128</v>
      </c>
      <c r="X1679" s="293" t="s">
        <v>128</v>
      </c>
      <c r="Y1679" s="269">
        <v>2014</v>
      </c>
      <c r="Z1679" s="318" t="s">
        <v>128</v>
      </c>
      <c r="AA1679" s="269">
        <v>2015</v>
      </c>
      <c r="AB1679" s="293" t="s">
        <v>128</v>
      </c>
      <c r="AC1679" s="269">
        <v>2014</v>
      </c>
      <c r="AD1679" s="293" t="s">
        <v>42</v>
      </c>
      <c r="AE1679" s="293" t="s">
        <v>52</v>
      </c>
      <c r="AF1679" s="293"/>
      <c r="AG1679" s="318"/>
      <c r="AH1679" s="222"/>
      <c r="AI1679" s="229"/>
    </row>
    <row r="1680" spans="1:35" ht="173.25" customHeight="1">
      <c r="A1680" s="69" t="s">
        <v>3570</v>
      </c>
      <c r="B1680" s="74" t="s">
        <v>1412</v>
      </c>
      <c r="C1680" s="74" t="s">
        <v>3655</v>
      </c>
      <c r="D1680" s="75">
        <v>42162</v>
      </c>
      <c r="E1680" s="76">
        <v>0.4993055555555555</v>
      </c>
      <c r="F1680" s="75">
        <v>42162</v>
      </c>
      <c r="G1680" s="76">
        <v>0.4993055555555555</v>
      </c>
      <c r="H1680" s="76">
        <v>0</v>
      </c>
      <c r="I1680" s="77">
        <v>16</v>
      </c>
      <c r="J1680" s="79"/>
      <c r="K1680" s="77"/>
      <c r="L1680" s="80" t="s">
        <v>16</v>
      </c>
      <c r="M1680" s="228" t="s">
        <v>3804</v>
      </c>
      <c r="N1680" s="226">
        <v>110</v>
      </c>
      <c r="O1680" s="224" t="s">
        <v>7</v>
      </c>
      <c r="P1680" s="228" t="s">
        <v>3804</v>
      </c>
      <c r="Q1680" s="227" t="s">
        <v>3805</v>
      </c>
      <c r="R1680" s="223"/>
      <c r="S1680" s="223">
        <v>4</v>
      </c>
      <c r="T1680" s="223">
        <v>4</v>
      </c>
      <c r="U1680" s="286"/>
      <c r="V1680" s="286"/>
      <c r="W1680" s="286"/>
      <c r="X1680" s="286"/>
      <c r="Y1680" s="286"/>
      <c r="Z1680" s="286"/>
      <c r="AA1680" s="286"/>
      <c r="AB1680" s="286"/>
      <c r="AC1680" s="286"/>
      <c r="AD1680" s="489" t="s">
        <v>37</v>
      </c>
      <c r="AE1680" s="286"/>
      <c r="AF1680" s="286"/>
      <c r="AG1680" s="286"/>
      <c r="AH1680" s="222"/>
      <c r="AI1680" s="229"/>
    </row>
    <row r="1681" spans="1:35" ht="47.25" customHeight="1">
      <c r="A1681" s="70" t="s">
        <v>3570</v>
      </c>
      <c r="B1681" s="74" t="s">
        <v>19</v>
      </c>
      <c r="C1681" s="74" t="s">
        <v>5350</v>
      </c>
      <c r="D1681" s="75">
        <v>42162</v>
      </c>
      <c r="E1681" s="76">
        <v>0.65</v>
      </c>
      <c r="F1681" s="75">
        <v>42162</v>
      </c>
      <c r="G1681" s="76">
        <v>0.65069444444444446</v>
      </c>
      <c r="H1681" s="76">
        <v>6.9444444444444198E-4</v>
      </c>
      <c r="I1681" s="74">
        <v>471</v>
      </c>
      <c r="J1681" s="74" t="s">
        <v>3723</v>
      </c>
      <c r="K1681" s="74" t="s">
        <v>8</v>
      </c>
      <c r="L1681" s="74" t="s">
        <v>16</v>
      </c>
      <c r="M1681" s="225" t="s">
        <v>2856</v>
      </c>
      <c r="N1681" s="226">
        <v>220</v>
      </c>
      <c r="O1681" s="225" t="s">
        <v>7</v>
      </c>
      <c r="P1681" s="225" t="s">
        <v>5419</v>
      </c>
      <c r="Q1681" s="225" t="s">
        <v>3800</v>
      </c>
      <c r="R1681" s="225">
        <v>154</v>
      </c>
      <c r="S1681" s="225">
        <v>151</v>
      </c>
      <c r="T1681" s="225">
        <v>305</v>
      </c>
      <c r="U1681" s="302"/>
      <c r="V1681" s="302"/>
      <c r="W1681" s="302"/>
      <c r="X1681" s="302"/>
      <c r="Y1681" s="302"/>
      <c r="Z1681" s="302"/>
      <c r="AA1681" s="302"/>
      <c r="AB1681" s="302"/>
      <c r="AC1681" s="302"/>
      <c r="AD1681" s="302" t="s">
        <v>37</v>
      </c>
      <c r="AE1681" s="302"/>
      <c r="AF1681" s="302"/>
      <c r="AG1681" s="302"/>
      <c r="AH1681" s="222"/>
      <c r="AI1681" s="229"/>
    </row>
    <row r="1682" spans="1:35" ht="157.5" customHeight="1">
      <c r="A1682" s="70" t="s">
        <v>3570</v>
      </c>
      <c r="B1682" s="74" t="s">
        <v>132</v>
      </c>
      <c r="C1682" s="74" t="s">
        <v>26</v>
      </c>
      <c r="D1682" s="75">
        <v>42178</v>
      </c>
      <c r="E1682" s="76">
        <v>8.7500000000000008E-2</v>
      </c>
      <c r="F1682" s="75">
        <v>42178</v>
      </c>
      <c r="G1682" s="76">
        <v>8.7500000000000008E-2</v>
      </c>
      <c r="H1682" s="76">
        <v>0</v>
      </c>
      <c r="I1682" s="77">
        <v>341</v>
      </c>
      <c r="J1682" s="79" t="s">
        <v>136</v>
      </c>
      <c r="K1682" s="77" t="s">
        <v>8</v>
      </c>
      <c r="L1682" s="80" t="s">
        <v>9</v>
      </c>
      <c r="M1682" s="228" t="s">
        <v>4664</v>
      </c>
      <c r="N1682" s="226">
        <v>35</v>
      </c>
      <c r="O1682" s="224" t="s">
        <v>7</v>
      </c>
      <c r="P1682" s="228" t="s">
        <v>4666</v>
      </c>
      <c r="Q1682" s="227" t="s">
        <v>3145</v>
      </c>
      <c r="R1682" s="223">
        <v>4.68</v>
      </c>
      <c r="S1682" s="223">
        <v>63.29</v>
      </c>
      <c r="T1682" s="223">
        <v>67.97</v>
      </c>
      <c r="U1682" s="279" t="s">
        <v>36</v>
      </c>
      <c r="V1682" s="279">
        <v>1991</v>
      </c>
      <c r="W1682" s="279" t="s">
        <v>7</v>
      </c>
      <c r="X1682" s="279"/>
      <c r="Y1682" s="296">
        <v>42151</v>
      </c>
      <c r="Z1682" s="279">
        <v>100</v>
      </c>
      <c r="AA1682" s="279">
        <v>2017</v>
      </c>
      <c r="AB1682" s="279">
        <v>0</v>
      </c>
      <c r="AC1682" s="309">
        <v>42064</v>
      </c>
      <c r="AD1682" s="279" t="s">
        <v>42</v>
      </c>
      <c r="AE1682" s="279"/>
      <c r="AF1682" s="279"/>
      <c r="AG1682" s="290"/>
      <c r="AH1682" s="222"/>
      <c r="AI1682" s="229"/>
    </row>
    <row r="1683" spans="1:35" ht="78.75" customHeight="1">
      <c r="A1683" s="70" t="s">
        <v>3570</v>
      </c>
      <c r="B1683" s="74" t="s">
        <v>132</v>
      </c>
      <c r="C1683" s="74" t="s">
        <v>26</v>
      </c>
      <c r="D1683" s="75">
        <v>42178</v>
      </c>
      <c r="E1683" s="76">
        <v>0.66111111111111109</v>
      </c>
      <c r="F1683" s="75">
        <v>42178</v>
      </c>
      <c r="G1683" s="76">
        <v>0.66111111111111109</v>
      </c>
      <c r="H1683" s="76">
        <v>0</v>
      </c>
      <c r="I1683" s="77">
        <v>30</v>
      </c>
      <c r="J1683" s="79"/>
      <c r="K1683" s="77"/>
      <c r="L1683" s="80" t="s">
        <v>9</v>
      </c>
      <c r="M1683" s="228" t="s">
        <v>4670</v>
      </c>
      <c r="N1683" s="226">
        <v>35</v>
      </c>
      <c r="O1683" s="224" t="s">
        <v>13</v>
      </c>
      <c r="P1683" s="228" t="s">
        <v>4671</v>
      </c>
      <c r="Q1683" s="227" t="s">
        <v>4672</v>
      </c>
      <c r="R1683" s="223">
        <v>0.7</v>
      </c>
      <c r="S1683" s="223"/>
      <c r="T1683" s="223">
        <v>0.7</v>
      </c>
      <c r="U1683" s="279" t="s">
        <v>28</v>
      </c>
      <c r="V1683" s="279">
        <v>1987</v>
      </c>
      <c r="W1683" s="279" t="s">
        <v>13</v>
      </c>
      <c r="X1683" s="279"/>
      <c r="Y1683" s="296">
        <v>41945</v>
      </c>
      <c r="Z1683" s="279">
        <v>100</v>
      </c>
      <c r="AA1683" s="279">
        <v>2016</v>
      </c>
      <c r="AB1683" s="279">
        <v>0</v>
      </c>
      <c r="AC1683" s="309">
        <v>41883</v>
      </c>
      <c r="AD1683" s="279" t="s">
        <v>42</v>
      </c>
      <c r="AE1683" s="279"/>
      <c r="AF1683" s="279"/>
      <c r="AG1683" s="303"/>
      <c r="AH1683" s="222"/>
      <c r="AI1683" s="229"/>
    </row>
    <row r="1684" spans="1:35" ht="47.25" customHeight="1">
      <c r="A1684" s="70" t="s">
        <v>3570</v>
      </c>
      <c r="B1684" s="74" t="s">
        <v>132</v>
      </c>
      <c r="C1684" s="74" t="s">
        <v>26</v>
      </c>
      <c r="D1684" s="75">
        <v>42178</v>
      </c>
      <c r="E1684" s="76">
        <v>0.67291666666666661</v>
      </c>
      <c r="F1684" s="75">
        <v>42178</v>
      </c>
      <c r="G1684" s="76">
        <v>0.67638888888888893</v>
      </c>
      <c r="H1684" s="76">
        <v>3.472222222222222E-3</v>
      </c>
      <c r="I1684" s="77">
        <v>62</v>
      </c>
      <c r="J1684" s="79" t="s">
        <v>136</v>
      </c>
      <c r="K1684" s="77" t="s">
        <v>20</v>
      </c>
      <c r="L1684" s="80" t="s">
        <v>9</v>
      </c>
      <c r="M1684" s="228" t="s">
        <v>4670</v>
      </c>
      <c r="N1684" s="226">
        <v>35</v>
      </c>
      <c r="O1684" s="224" t="s">
        <v>7</v>
      </c>
      <c r="P1684" s="228" t="s">
        <v>1197</v>
      </c>
      <c r="Q1684" s="227" t="s">
        <v>3145</v>
      </c>
      <c r="R1684" s="223">
        <v>1.9</v>
      </c>
      <c r="S1684" s="223"/>
      <c r="T1684" s="223">
        <v>1.9</v>
      </c>
      <c r="U1684" s="279" t="s">
        <v>36</v>
      </c>
      <c r="V1684" s="279">
        <v>1992</v>
      </c>
      <c r="W1684" s="279" t="s">
        <v>7</v>
      </c>
      <c r="X1684" s="279"/>
      <c r="Y1684" s="296">
        <v>42081</v>
      </c>
      <c r="Z1684" s="279">
        <v>100</v>
      </c>
      <c r="AA1684" s="279">
        <v>2017</v>
      </c>
      <c r="AB1684" s="279">
        <v>0</v>
      </c>
      <c r="AC1684" s="309">
        <v>41974</v>
      </c>
      <c r="AD1684" s="279" t="s">
        <v>42</v>
      </c>
      <c r="AE1684" s="279"/>
      <c r="AF1684" s="279"/>
      <c r="AG1684" s="303"/>
      <c r="AH1684" s="222"/>
      <c r="AI1684" s="229"/>
    </row>
    <row r="1685" spans="1:35" ht="126" customHeight="1">
      <c r="A1685" s="70" t="s">
        <v>3570</v>
      </c>
      <c r="B1685" s="74" t="s">
        <v>81</v>
      </c>
      <c r="C1685" s="74" t="s">
        <v>81</v>
      </c>
      <c r="D1685" s="75">
        <v>42162</v>
      </c>
      <c r="E1685" s="76">
        <v>0.46875</v>
      </c>
      <c r="F1685" s="75">
        <v>42162</v>
      </c>
      <c r="G1685" s="76">
        <v>0.47361111111111115</v>
      </c>
      <c r="H1685" s="76">
        <v>4.8611111111111112E-3</v>
      </c>
      <c r="I1685" s="74">
        <v>27</v>
      </c>
      <c r="J1685" s="74"/>
      <c r="K1685" s="74"/>
      <c r="L1685" s="74" t="s">
        <v>4</v>
      </c>
      <c r="M1685" s="225" t="s">
        <v>3825</v>
      </c>
      <c r="N1685" s="226">
        <v>35</v>
      </c>
      <c r="O1685" s="225" t="s">
        <v>13</v>
      </c>
      <c r="P1685" s="225" t="s">
        <v>3825</v>
      </c>
      <c r="Q1685" s="225" t="s">
        <v>7169</v>
      </c>
      <c r="R1685" s="225">
        <v>2</v>
      </c>
      <c r="S1685" s="225">
        <v>1.8</v>
      </c>
      <c r="T1685" s="225">
        <v>3.8</v>
      </c>
      <c r="U1685" s="302" t="s">
        <v>36</v>
      </c>
      <c r="V1685" s="302">
        <v>2007</v>
      </c>
      <c r="W1685" s="302" t="s">
        <v>7295</v>
      </c>
      <c r="X1685" s="302"/>
      <c r="Y1685" s="302">
        <v>42124</v>
      </c>
      <c r="Z1685" s="302">
        <v>1</v>
      </c>
      <c r="AA1685" s="302">
        <v>42278</v>
      </c>
      <c r="AB1685" s="302">
        <v>0</v>
      </c>
      <c r="AC1685" s="302">
        <v>42155</v>
      </c>
      <c r="AD1685" s="302" t="s">
        <v>56</v>
      </c>
      <c r="AE1685" s="302"/>
      <c r="AF1685" s="302"/>
      <c r="AG1685" s="302"/>
      <c r="AH1685" s="222"/>
      <c r="AI1685" s="229"/>
    </row>
    <row r="1686" spans="1:35" ht="110.25" customHeight="1">
      <c r="A1686" s="70" t="s">
        <v>3570</v>
      </c>
      <c r="B1686" s="74" t="s">
        <v>132</v>
      </c>
      <c r="C1686" s="74" t="s">
        <v>26</v>
      </c>
      <c r="D1686" s="75">
        <v>42178</v>
      </c>
      <c r="E1686" s="76">
        <v>0.70208333333333339</v>
      </c>
      <c r="F1686" s="75">
        <v>42178</v>
      </c>
      <c r="G1686" s="76">
        <v>0.70208333333333339</v>
      </c>
      <c r="H1686" s="76">
        <v>0</v>
      </c>
      <c r="I1686" s="77">
        <v>394</v>
      </c>
      <c r="J1686" s="79" t="s">
        <v>672</v>
      </c>
      <c r="K1686" s="77"/>
      <c r="L1686" s="80" t="s">
        <v>9</v>
      </c>
      <c r="M1686" s="228" t="s">
        <v>4673</v>
      </c>
      <c r="N1686" s="226">
        <v>35</v>
      </c>
      <c r="O1686" s="224" t="s">
        <v>7</v>
      </c>
      <c r="P1686" s="228" t="s">
        <v>4674</v>
      </c>
      <c r="Q1686" s="227" t="s">
        <v>4675</v>
      </c>
      <c r="R1686" s="223">
        <v>37.299999999999997</v>
      </c>
      <c r="S1686" s="223">
        <v>36.4</v>
      </c>
      <c r="T1686" s="223">
        <v>73.7</v>
      </c>
      <c r="U1686" s="279" t="s">
        <v>36</v>
      </c>
      <c r="V1686" s="279">
        <v>1992</v>
      </c>
      <c r="W1686" s="279" t="s">
        <v>7</v>
      </c>
      <c r="X1686" s="279"/>
      <c r="Y1686" s="296">
        <v>41851</v>
      </c>
      <c r="Z1686" s="279">
        <v>100</v>
      </c>
      <c r="AA1686" s="279">
        <v>2016</v>
      </c>
      <c r="AB1686" s="279">
        <v>0</v>
      </c>
      <c r="AC1686" s="309">
        <v>41730</v>
      </c>
      <c r="AD1686" s="279" t="s">
        <v>42</v>
      </c>
      <c r="AE1686" s="279"/>
      <c r="AF1686" s="279"/>
      <c r="AG1686" s="303"/>
      <c r="AH1686" s="222"/>
      <c r="AI1686" s="229"/>
    </row>
    <row r="1687" spans="1:35" ht="78.75" customHeight="1">
      <c r="A1687" s="70" t="s">
        <v>3570</v>
      </c>
      <c r="B1687" s="74" t="s">
        <v>132</v>
      </c>
      <c r="C1687" s="74" t="s">
        <v>26</v>
      </c>
      <c r="D1687" s="75">
        <v>42178</v>
      </c>
      <c r="E1687" s="76">
        <v>0.74861111111111101</v>
      </c>
      <c r="F1687" s="75">
        <v>42178</v>
      </c>
      <c r="G1687" s="76">
        <v>0.74861111111111101</v>
      </c>
      <c r="H1687" s="76">
        <v>0</v>
      </c>
      <c r="I1687" s="77">
        <v>125</v>
      </c>
      <c r="J1687" s="79" t="s">
        <v>136</v>
      </c>
      <c r="K1687" s="77" t="s">
        <v>8</v>
      </c>
      <c r="L1687" s="80" t="s">
        <v>9</v>
      </c>
      <c r="M1687" s="228" t="s">
        <v>4676</v>
      </c>
      <c r="N1687" s="226">
        <v>35</v>
      </c>
      <c r="O1687" s="224" t="s">
        <v>7</v>
      </c>
      <c r="P1687" s="228" t="s">
        <v>4677</v>
      </c>
      <c r="Q1687" s="227" t="s">
        <v>3145</v>
      </c>
      <c r="R1687" s="223">
        <v>14.75</v>
      </c>
      <c r="S1687" s="223">
        <v>17.350000000000001</v>
      </c>
      <c r="T1687" s="223">
        <f>R1687+S1687</f>
        <v>32.1</v>
      </c>
      <c r="U1687" s="279" t="s">
        <v>36</v>
      </c>
      <c r="V1687" s="279">
        <v>2008</v>
      </c>
      <c r="W1687" s="279" t="s">
        <v>7</v>
      </c>
      <c r="X1687" s="279"/>
      <c r="Y1687" s="296">
        <v>41510</v>
      </c>
      <c r="Z1687" s="279">
        <v>100</v>
      </c>
      <c r="AA1687" s="279">
        <v>2015</v>
      </c>
      <c r="AB1687" s="279">
        <v>0</v>
      </c>
      <c r="AC1687" s="309">
        <v>41426</v>
      </c>
      <c r="AD1687" s="279" t="s">
        <v>42</v>
      </c>
      <c r="AE1687" s="279"/>
      <c r="AF1687" s="279"/>
      <c r="AG1687" s="290"/>
      <c r="AH1687" s="222"/>
      <c r="AI1687" s="229"/>
    </row>
    <row r="1688" spans="1:35" ht="63" customHeight="1">
      <c r="A1688" s="70" t="s">
        <v>3570</v>
      </c>
      <c r="B1688" s="74" t="s">
        <v>15</v>
      </c>
      <c r="C1688" s="74" t="s">
        <v>209</v>
      </c>
      <c r="D1688" s="75">
        <v>42162</v>
      </c>
      <c r="E1688" s="76">
        <v>0.29583333333333334</v>
      </c>
      <c r="F1688" s="75">
        <v>42162</v>
      </c>
      <c r="G1688" s="76">
        <v>0.29583333333333334</v>
      </c>
      <c r="H1688" s="76">
        <f>(F1688+G1688)-(D1688+E1688)</f>
        <v>0</v>
      </c>
      <c r="I1688" s="74">
        <v>65</v>
      </c>
      <c r="J1688" s="74" t="s">
        <v>3801</v>
      </c>
      <c r="K1688" s="74" t="s">
        <v>8</v>
      </c>
      <c r="L1688" s="74" t="s">
        <v>16</v>
      </c>
      <c r="M1688" s="225" t="s">
        <v>3802</v>
      </c>
      <c r="N1688" s="226">
        <v>110</v>
      </c>
      <c r="O1688" s="225" t="s">
        <v>7</v>
      </c>
      <c r="P1688" s="225" t="s">
        <v>3803</v>
      </c>
      <c r="Q1688" s="225" t="s">
        <v>6582</v>
      </c>
      <c r="R1688" s="225"/>
      <c r="S1688" s="225">
        <v>22.16</v>
      </c>
      <c r="T1688" s="225">
        <f>SUM(R1688:S1688)</f>
        <v>22.16</v>
      </c>
      <c r="U1688" s="302"/>
      <c r="V1688" s="302"/>
      <c r="W1688" s="302"/>
      <c r="X1688" s="302"/>
      <c r="Y1688" s="302"/>
      <c r="Z1688" s="302"/>
      <c r="AA1688" s="302"/>
      <c r="AB1688" s="302"/>
      <c r="AC1688" s="302"/>
      <c r="AD1688" s="302" t="s">
        <v>37</v>
      </c>
      <c r="AE1688" s="302" t="s">
        <v>53</v>
      </c>
      <c r="AF1688" s="302"/>
      <c r="AG1688" s="302"/>
      <c r="AH1688" s="222"/>
      <c r="AI1688" s="229"/>
    </row>
    <row r="1689" spans="1:35" ht="94.5" customHeight="1">
      <c r="A1689" s="70" t="s">
        <v>3570</v>
      </c>
      <c r="B1689" s="74" t="s">
        <v>15</v>
      </c>
      <c r="C1689" s="74" t="s">
        <v>3186</v>
      </c>
      <c r="D1689" s="75">
        <v>42162</v>
      </c>
      <c r="E1689" s="76">
        <v>0.43958333333333338</v>
      </c>
      <c r="F1689" s="75">
        <v>42162</v>
      </c>
      <c r="G1689" s="76">
        <v>0.5541666666666667</v>
      </c>
      <c r="H1689" s="76">
        <f>(F1689+G1689)-(D1689+E1689)</f>
        <v>0.11458333333575865</v>
      </c>
      <c r="I1689" s="74">
        <v>7</v>
      </c>
      <c r="J1689" s="74" t="s">
        <v>143</v>
      </c>
      <c r="K1689" s="74" t="s">
        <v>14</v>
      </c>
      <c r="L1689" s="74" t="s">
        <v>9</v>
      </c>
      <c r="M1689" s="225" t="s">
        <v>3817</v>
      </c>
      <c r="N1689" s="226" t="s">
        <v>3</v>
      </c>
      <c r="O1689" s="225" t="s">
        <v>7</v>
      </c>
      <c r="P1689" s="225" t="s">
        <v>3818</v>
      </c>
      <c r="Q1689" s="225" t="s">
        <v>6583</v>
      </c>
      <c r="R1689" s="225">
        <v>4.6100000000000003</v>
      </c>
      <c r="S1689" s="225"/>
      <c r="T1689" s="225">
        <f>SUM(R1689:S1689)</f>
        <v>4.6100000000000003</v>
      </c>
      <c r="U1689" s="302" t="s">
        <v>28</v>
      </c>
      <c r="V1689" s="302">
        <v>1974</v>
      </c>
      <c r="W1689" s="302" t="s">
        <v>1908</v>
      </c>
      <c r="X1689" s="302"/>
      <c r="Y1689" s="302">
        <v>42157</v>
      </c>
      <c r="Z1689" s="302">
        <v>100</v>
      </c>
      <c r="AA1689" s="302">
        <v>42217</v>
      </c>
      <c r="AB1689" s="302">
        <v>0</v>
      </c>
      <c r="AC1689" s="302"/>
      <c r="AD1689" s="302" t="s">
        <v>30</v>
      </c>
      <c r="AE1689" s="302" t="s">
        <v>53</v>
      </c>
      <c r="AF1689" s="302"/>
      <c r="AG1689" s="302" t="s">
        <v>6584</v>
      </c>
      <c r="AH1689" s="222"/>
      <c r="AI1689" s="229"/>
    </row>
    <row r="1690" spans="1:35" ht="126" customHeight="1">
      <c r="A1690" s="70" t="s">
        <v>3570</v>
      </c>
      <c r="B1690" s="74" t="s">
        <v>15</v>
      </c>
      <c r="C1690" s="74" t="s">
        <v>3186</v>
      </c>
      <c r="D1690" s="75">
        <v>42162</v>
      </c>
      <c r="E1690" s="76">
        <v>0.7993055555555556</v>
      </c>
      <c r="F1690" s="75">
        <v>42162</v>
      </c>
      <c r="G1690" s="76">
        <v>0.7993055555555556</v>
      </c>
      <c r="H1690" s="76">
        <f>(F1690+G1690)-(D1690+E1690)</f>
        <v>0</v>
      </c>
      <c r="I1690" s="74">
        <v>7</v>
      </c>
      <c r="J1690" s="74"/>
      <c r="K1690" s="74" t="s">
        <v>8</v>
      </c>
      <c r="L1690" s="74" t="s">
        <v>4</v>
      </c>
      <c r="M1690" s="225" t="s">
        <v>3819</v>
      </c>
      <c r="N1690" s="226" t="s">
        <v>3</v>
      </c>
      <c r="O1690" s="225" t="s">
        <v>7</v>
      </c>
      <c r="P1690" s="225" t="s">
        <v>3820</v>
      </c>
      <c r="Q1690" s="225" t="s">
        <v>6585</v>
      </c>
      <c r="R1690" s="225"/>
      <c r="S1690" s="225">
        <v>1.79</v>
      </c>
      <c r="T1690" s="225">
        <f>SUM(R1690:S1690)</f>
        <v>1.79</v>
      </c>
      <c r="U1690" s="302" t="s">
        <v>28</v>
      </c>
      <c r="V1690" s="302">
        <v>1969</v>
      </c>
      <c r="W1690" s="302" t="s">
        <v>587</v>
      </c>
      <c r="X1690" s="302"/>
      <c r="Y1690" s="302">
        <v>41999</v>
      </c>
      <c r="Z1690" s="302">
        <v>100</v>
      </c>
      <c r="AA1690" s="302">
        <v>42248</v>
      </c>
      <c r="AB1690" s="302">
        <v>0</v>
      </c>
      <c r="AC1690" s="302"/>
      <c r="AD1690" s="302" t="s">
        <v>30</v>
      </c>
      <c r="AE1690" s="302" t="s">
        <v>53</v>
      </c>
      <c r="AF1690" s="302"/>
      <c r="AG1690" s="302" t="s">
        <v>6586</v>
      </c>
      <c r="AH1690" s="222"/>
      <c r="AI1690" s="229"/>
    </row>
    <row r="1691" spans="1:35" ht="63" customHeight="1">
      <c r="A1691" s="70" t="s">
        <v>3570</v>
      </c>
      <c r="B1691" s="74" t="s">
        <v>132</v>
      </c>
      <c r="C1691" s="74" t="s">
        <v>26</v>
      </c>
      <c r="D1691" s="75">
        <v>42178</v>
      </c>
      <c r="E1691" s="76">
        <v>0.77569444444444446</v>
      </c>
      <c r="F1691" s="75">
        <v>42178</v>
      </c>
      <c r="G1691" s="76">
        <v>0.96875</v>
      </c>
      <c r="H1691" s="76">
        <v>0.22083333333333333</v>
      </c>
      <c r="I1691" s="77">
        <v>24</v>
      </c>
      <c r="J1691" s="79" t="s">
        <v>672</v>
      </c>
      <c r="K1691" s="77" t="s">
        <v>20</v>
      </c>
      <c r="L1691" s="80" t="s">
        <v>9</v>
      </c>
      <c r="M1691" s="228" t="s">
        <v>4678</v>
      </c>
      <c r="N1691" s="226" t="s">
        <v>3</v>
      </c>
      <c r="O1691" s="224" t="s">
        <v>7</v>
      </c>
      <c r="P1691" s="228" t="s">
        <v>4679</v>
      </c>
      <c r="Q1691" s="227" t="s">
        <v>4663</v>
      </c>
      <c r="R1691" s="223">
        <v>4.8</v>
      </c>
      <c r="S1691" s="223"/>
      <c r="T1691" s="223">
        <v>4.8</v>
      </c>
      <c r="U1691" s="279" t="s">
        <v>36</v>
      </c>
      <c r="V1691" s="279">
        <v>1987</v>
      </c>
      <c r="W1691" s="279" t="s">
        <v>7</v>
      </c>
      <c r="X1691" s="279"/>
      <c r="Y1691" s="296">
        <v>41814</v>
      </c>
      <c r="Z1691" s="279">
        <v>100</v>
      </c>
      <c r="AA1691" s="279">
        <v>2015</v>
      </c>
      <c r="AB1691" s="279">
        <v>0</v>
      </c>
      <c r="AC1691" s="309">
        <v>41730</v>
      </c>
      <c r="AD1691" s="279" t="s">
        <v>42</v>
      </c>
      <c r="AE1691" s="279"/>
      <c r="AF1691" s="279"/>
      <c r="AG1691" s="290"/>
      <c r="AH1691" s="230"/>
      <c r="AI1691" s="234"/>
    </row>
    <row r="1692" spans="1:35" ht="110.25" customHeight="1">
      <c r="A1692" s="70" t="s">
        <v>3570</v>
      </c>
      <c r="B1692" s="74" t="s">
        <v>10</v>
      </c>
      <c r="C1692" s="74" t="s">
        <v>3655</v>
      </c>
      <c r="D1692" s="75">
        <v>42162</v>
      </c>
      <c r="E1692" s="76">
        <v>9.1666666666666674E-2</v>
      </c>
      <c r="F1692" s="75">
        <v>42162</v>
      </c>
      <c r="G1692" s="76">
        <v>9.1666666666666674E-2</v>
      </c>
      <c r="H1692" s="76">
        <v>0</v>
      </c>
      <c r="I1692" s="74">
        <v>31</v>
      </c>
      <c r="J1692" s="74" t="s">
        <v>3840</v>
      </c>
      <c r="K1692" s="74" t="s">
        <v>8</v>
      </c>
      <c r="L1692" s="74" t="s">
        <v>16</v>
      </c>
      <c r="M1692" s="225" t="s">
        <v>3841</v>
      </c>
      <c r="N1692" s="226">
        <v>110</v>
      </c>
      <c r="O1692" s="225" t="s">
        <v>7</v>
      </c>
      <c r="P1692" s="225" t="s">
        <v>3841</v>
      </c>
      <c r="Q1692" s="225" t="s">
        <v>1295</v>
      </c>
      <c r="R1692" s="225">
        <v>2</v>
      </c>
      <c r="S1692" s="225">
        <v>4</v>
      </c>
      <c r="T1692" s="225">
        <v>6.4</v>
      </c>
      <c r="U1692" s="302"/>
      <c r="V1692" s="302"/>
      <c r="W1692" s="302"/>
      <c r="X1692" s="302"/>
      <c r="Y1692" s="302"/>
      <c r="Z1692" s="302"/>
      <c r="AA1692" s="302"/>
      <c r="AB1692" s="302"/>
      <c r="AC1692" s="302"/>
      <c r="AD1692" s="302" t="s">
        <v>37</v>
      </c>
      <c r="AE1692" s="302"/>
      <c r="AF1692" s="302"/>
      <c r="AG1692" s="302" t="s">
        <v>1261</v>
      </c>
      <c r="AH1692" s="222"/>
      <c r="AI1692" s="229"/>
    </row>
    <row r="1693" spans="1:35" ht="189" customHeight="1">
      <c r="A1693" s="70" t="s">
        <v>3570</v>
      </c>
      <c r="B1693" s="74" t="s">
        <v>10</v>
      </c>
      <c r="C1693" s="74" t="s">
        <v>3655</v>
      </c>
      <c r="D1693" s="75">
        <v>42162</v>
      </c>
      <c r="E1693" s="76">
        <v>0.13541666666666666</v>
      </c>
      <c r="F1693" s="75">
        <v>42162</v>
      </c>
      <c r="G1693" s="76">
        <v>0.13541666666666666</v>
      </c>
      <c r="H1693" s="76">
        <v>0</v>
      </c>
      <c r="I1693" s="74">
        <v>315</v>
      </c>
      <c r="J1693" s="74"/>
      <c r="K1693" s="74" t="s">
        <v>8</v>
      </c>
      <c r="L1693" s="74" t="s">
        <v>7015</v>
      </c>
      <c r="M1693" s="225" t="s">
        <v>3916</v>
      </c>
      <c r="N1693" s="226">
        <v>110</v>
      </c>
      <c r="O1693" s="225" t="s">
        <v>7</v>
      </c>
      <c r="P1693" s="225" t="s">
        <v>3916</v>
      </c>
      <c r="Q1693" s="225" t="s">
        <v>901</v>
      </c>
      <c r="R1693" s="225">
        <v>274.60000000000002</v>
      </c>
      <c r="S1693" s="225">
        <v>200</v>
      </c>
      <c r="T1693" s="225">
        <v>474.6</v>
      </c>
      <c r="U1693" s="302"/>
      <c r="V1693" s="302"/>
      <c r="W1693" s="302"/>
      <c r="X1693" s="302"/>
      <c r="Y1693" s="302"/>
      <c r="Z1693" s="302"/>
      <c r="AA1693" s="302"/>
      <c r="AB1693" s="302"/>
      <c r="AC1693" s="302"/>
      <c r="AD1693" s="302" t="s">
        <v>37</v>
      </c>
      <c r="AE1693" s="302"/>
      <c r="AF1693" s="302"/>
      <c r="AG1693" s="302" t="s">
        <v>6926</v>
      </c>
      <c r="AH1693" s="222"/>
      <c r="AI1693" s="229"/>
    </row>
    <row r="1694" spans="1:35" ht="330.75" customHeight="1">
      <c r="A1694" s="70" t="s">
        <v>3570</v>
      </c>
      <c r="B1694" s="74" t="s">
        <v>132</v>
      </c>
      <c r="C1694" s="74" t="s">
        <v>26</v>
      </c>
      <c r="D1694" s="75">
        <v>42178</v>
      </c>
      <c r="E1694" s="76">
        <v>0.78125</v>
      </c>
      <c r="F1694" s="75">
        <v>42178</v>
      </c>
      <c r="G1694" s="76">
        <v>0.78125</v>
      </c>
      <c r="H1694" s="76">
        <v>0</v>
      </c>
      <c r="I1694" s="77">
        <v>101</v>
      </c>
      <c r="J1694" s="79" t="s">
        <v>672</v>
      </c>
      <c r="K1694" s="77" t="s">
        <v>8</v>
      </c>
      <c r="L1694" s="80" t="s">
        <v>9</v>
      </c>
      <c r="M1694" s="228" t="s">
        <v>4667</v>
      </c>
      <c r="N1694" s="226">
        <v>35</v>
      </c>
      <c r="O1694" s="224" t="s">
        <v>7</v>
      </c>
      <c r="P1694" s="228" t="s">
        <v>4680</v>
      </c>
      <c r="Q1694" s="227" t="s">
        <v>3145</v>
      </c>
      <c r="R1694" s="223">
        <v>2.0499999999999998</v>
      </c>
      <c r="S1694" s="223">
        <v>5.05</v>
      </c>
      <c r="T1694" s="223">
        <f>SUM(R1694:S1694)</f>
        <v>7.1</v>
      </c>
      <c r="U1694" s="279" t="s">
        <v>36</v>
      </c>
      <c r="V1694" s="279">
        <v>1996</v>
      </c>
      <c r="W1694" s="279" t="s">
        <v>7</v>
      </c>
      <c r="X1694" s="279"/>
      <c r="Y1694" s="296">
        <v>42022</v>
      </c>
      <c r="Z1694" s="279">
        <v>100</v>
      </c>
      <c r="AA1694" s="279">
        <v>2017</v>
      </c>
      <c r="AB1694" s="279">
        <v>0</v>
      </c>
      <c r="AC1694" s="309">
        <v>41913</v>
      </c>
      <c r="AD1694" s="279" t="s">
        <v>42</v>
      </c>
      <c r="AE1694" s="279"/>
      <c r="AF1694" s="279"/>
      <c r="AG1694" s="303"/>
      <c r="AH1694" s="230"/>
      <c r="AI1694" s="234"/>
    </row>
    <row r="1695" spans="1:35" ht="110.25" customHeight="1">
      <c r="A1695" s="69" t="s">
        <v>3570</v>
      </c>
      <c r="B1695" s="74" t="s">
        <v>1412</v>
      </c>
      <c r="C1695" s="74" t="s">
        <v>1423</v>
      </c>
      <c r="D1695" s="75">
        <v>42178</v>
      </c>
      <c r="E1695" s="76">
        <v>0.56874999999999998</v>
      </c>
      <c r="F1695" s="75">
        <v>42178</v>
      </c>
      <c r="G1695" s="76">
        <v>0.56874999999999998</v>
      </c>
      <c r="H1695" s="76">
        <v>0</v>
      </c>
      <c r="I1695" s="77">
        <v>2</v>
      </c>
      <c r="J1695" s="79" t="s">
        <v>1421</v>
      </c>
      <c r="K1695" s="77"/>
      <c r="L1695" s="80" t="s">
        <v>9</v>
      </c>
      <c r="M1695" s="228" t="s">
        <v>488</v>
      </c>
      <c r="N1695" s="226" t="s">
        <v>3</v>
      </c>
      <c r="O1695" s="224" t="s">
        <v>7</v>
      </c>
      <c r="P1695" s="228" t="s">
        <v>3155</v>
      </c>
      <c r="Q1695" s="227" t="s">
        <v>4603</v>
      </c>
      <c r="R1695" s="223"/>
      <c r="S1695" s="223"/>
      <c r="T1695" s="223"/>
      <c r="U1695" s="279"/>
      <c r="V1695" s="279"/>
      <c r="W1695" s="279"/>
      <c r="X1695" s="279"/>
      <c r="Y1695" s="279"/>
      <c r="Z1695" s="279"/>
      <c r="AA1695" s="279"/>
      <c r="AB1695" s="279"/>
      <c r="AC1695" s="279"/>
      <c r="AD1695" s="279" t="s">
        <v>42</v>
      </c>
      <c r="AE1695" s="279"/>
      <c r="AF1695" s="279"/>
      <c r="AG1695" s="290"/>
      <c r="AH1695" s="222"/>
      <c r="AI1695" s="229"/>
    </row>
    <row r="1696" spans="1:35" ht="78.75" customHeight="1">
      <c r="A1696" s="69" t="s">
        <v>3570</v>
      </c>
      <c r="B1696" s="74" t="s">
        <v>1412</v>
      </c>
      <c r="C1696" s="74" t="s">
        <v>1423</v>
      </c>
      <c r="D1696" s="75">
        <v>42178</v>
      </c>
      <c r="E1696" s="76">
        <v>0.57986111111111105</v>
      </c>
      <c r="F1696" s="75">
        <v>42178</v>
      </c>
      <c r="G1696" s="76">
        <v>0.57986111111111105</v>
      </c>
      <c r="H1696" s="76">
        <v>0</v>
      </c>
      <c r="I1696" s="77">
        <v>5</v>
      </c>
      <c r="J1696" s="79" t="s">
        <v>1421</v>
      </c>
      <c r="K1696" s="77"/>
      <c r="L1696" s="80" t="s">
        <v>9</v>
      </c>
      <c r="M1696" s="228" t="s">
        <v>488</v>
      </c>
      <c r="N1696" s="226" t="s">
        <v>3</v>
      </c>
      <c r="O1696" s="224" t="s">
        <v>7</v>
      </c>
      <c r="P1696" s="228" t="s">
        <v>4604</v>
      </c>
      <c r="Q1696" s="227" t="s">
        <v>4605</v>
      </c>
      <c r="R1696" s="223">
        <v>6</v>
      </c>
      <c r="S1696" s="223">
        <v>1.7</v>
      </c>
      <c r="T1696" s="223">
        <v>7.7</v>
      </c>
      <c r="U1696" s="279"/>
      <c r="V1696" s="279"/>
      <c r="W1696" s="279"/>
      <c r="X1696" s="279"/>
      <c r="Y1696" s="279"/>
      <c r="Z1696" s="279"/>
      <c r="AA1696" s="279"/>
      <c r="AB1696" s="279"/>
      <c r="AC1696" s="279"/>
      <c r="AD1696" s="279" t="s">
        <v>42</v>
      </c>
      <c r="AE1696" s="279"/>
      <c r="AF1696" s="279"/>
      <c r="AG1696" s="290"/>
      <c r="AH1696" s="222"/>
      <c r="AI1696" s="229"/>
    </row>
    <row r="1697" spans="1:35" ht="110.25" customHeight="1">
      <c r="A1697" s="69" t="s">
        <v>3570</v>
      </c>
      <c r="B1697" s="74" t="s">
        <v>1412</v>
      </c>
      <c r="C1697" s="74" t="s">
        <v>1423</v>
      </c>
      <c r="D1697" s="75">
        <v>42178</v>
      </c>
      <c r="E1697" s="76">
        <v>0.58750000000000002</v>
      </c>
      <c r="F1697" s="75">
        <v>42178</v>
      </c>
      <c r="G1697" s="76">
        <v>0.58750000000000002</v>
      </c>
      <c r="H1697" s="76">
        <v>0</v>
      </c>
      <c r="I1697" s="77">
        <v>5</v>
      </c>
      <c r="J1697" s="79" t="s">
        <v>1437</v>
      </c>
      <c r="K1697" s="77"/>
      <c r="L1697" s="80" t="s">
        <v>9</v>
      </c>
      <c r="M1697" s="228" t="s">
        <v>488</v>
      </c>
      <c r="N1697" s="226" t="s">
        <v>3</v>
      </c>
      <c r="O1697" s="224" t="s">
        <v>7</v>
      </c>
      <c r="P1697" s="228" t="s">
        <v>4606</v>
      </c>
      <c r="Q1697" s="227" t="s">
        <v>4607</v>
      </c>
      <c r="R1697" s="223">
        <v>4</v>
      </c>
      <c r="S1697" s="223">
        <v>46</v>
      </c>
      <c r="T1697" s="223">
        <v>50</v>
      </c>
      <c r="U1697" s="279"/>
      <c r="V1697" s="279"/>
      <c r="W1697" s="279"/>
      <c r="X1697" s="279"/>
      <c r="Y1697" s="279"/>
      <c r="Z1697" s="279"/>
      <c r="AA1697" s="279"/>
      <c r="AB1697" s="279"/>
      <c r="AC1697" s="279"/>
      <c r="AD1697" s="279" t="s">
        <v>42</v>
      </c>
      <c r="AE1697" s="279"/>
      <c r="AF1697" s="279"/>
      <c r="AG1697" s="290"/>
      <c r="AH1697" s="222"/>
      <c r="AI1697" s="229"/>
    </row>
    <row r="1698" spans="1:35" ht="126" customHeight="1">
      <c r="A1698" s="69" t="s">
        <v>3570</v>
      </c>
      <c r="B1698" s="74" t="s">
        <v>1412</v>
      </c>
      <c r="C1698" s="74" t="s">
        <v>1420</v>
      </c>
      <c r="D1698" s="75">
        <v>42178</v>
      </c>
      <c r="E1698" s="76">
        <v>0.58819444444444446</v>
      </c>
      <c r="F1698" s="75">
        <v>42178</v>
      </c>
      <c r="G1698" s="76">
        <v>0.58819444444444446</v>
      </c>
      <c r="H1698" s="76">
        <v>0</v>
      </c>
      <c r="I1698" s="77">
        <v>25</v>
      </c>
      <c r="J1698" s="79" t="s">
        <v>1421</v>
      </c>
      <c r="K1698" s="77"/>
      <c r="L1698" s="80" t="s">
        <v>9</v>
      </c>
      <c r="M1698" s="228" t="s">
        <v>488</v>
      </c>
      <c r="N1698" s="226" t="s">
        <v>3</v>
      </c>
      <c r="O1698" s="224" t="s">
        <v>7</v>
      </c>
      <c r="P1698" s="228" t="s">
        <v>4608</v>
      </c>
      <c r="Q1698" s="227" t="s">
        <v>4609</v>
      </c>
      <c r="R1698" s="223">
        <v>1</v>
      </c>
      <c r="S1698" s="223">
        <v>5</v>
      </c>
      <c r="T1698" s="223">
        <v>6</v>
      </c>
      <c r="U1698" s="279"/>
      <c r="V1698" s="279"/>
      <c r="W1698" s="279"/>
      <c r="X1698" s="279"/>
      <c r="Y1698" s="279"/>
      <c r="Z1698" s="279"/>
      <c r="AA1698" s="279"/>
      <c r="AB1698" s="279"/>
      <c r="AC1698" s="279"/>
      <c r="AD1698" s="279" t="s">
        <v>42</v>
      </c>
      <c r="AE1698" s="279"/>
      <c r="AF1698" s="279"/>
      <c r="AG1698" s="290"/>
      <c r="AH1698" s="222"/>
      <c r="AI1698" s="229"/>
    </row>
    <row r="1699" spans="1:35" ht="110.25" customHeight="1">
      <c r="A1699" s="70" t="s">
        <v>3570</v>
      </c>
      <c r="B1699" s="74" t="s">
        <v>18</v>
      </c>
      <c r="C1699" s="74" t="s">
        <v>18</v>
      </c>
      <c r="D1699" s="75">
        <v>42162</v>
      </c>
      <c r="E1699" s="76">
        <v>42162.875</v>
      </c>
      <c r="F1699" s="75">
        <v>42162</v>
      </c>
      <c r="G1699" s="76">
        <v>42162.9375</v>
      </c>
      <c r="H1699" s="76">
        <f>G1699-E1699</f>
        <v>6.25E-2</v>
      </c>
      <c r="I1699" s="74">
        <v>1</v>
      </c>
      <c r="J1699" s="74"/>
      <c r="K1699" s="74"/>
      <c r="L1699" s="74" t="s">
        <v>11</v>
      </c>
      <c r="M1699" s="225" t="s">
        <v>337</v>
      </c>
      <c r="N1699" s="226">
        <v>0.4</v>
      </c>
      <c r="O1699" s="225" t="s">
        <v>2</v>
      </c>
      <c r="P1699" s="225" t="s">
        <v>3962</v>
      </c>
      <c r="Q1699" s="225" t="s">
        <v>3963</v>
      </c>
      <c r="R1699" s="225">
        <v>0.1</v>
      </c>
      <c r="S1699" s="225"/>
      <c r="T1699" s="225">
        <f>R1699+S1699</f>
        <v>0.1</v>
      </c>
      <c r="U1699" s="302"/>
      <c r="V1699" s="302"/>
      <c r="W1699" s="302"/>
      <c r="X1699" s="302"/>
      <c r="Y1699" s="302"/>
      <c r="Z1699" s="302"/>
      <c r="AA1699" s="302"/>
      <c r="AB1699" s="302"/>
      <c r="AC1699" s="302"/>
      <c r="AD1699" s="302" t="s">
        <v>17</v>
      </c>
      <c r="AE1699" s="302"/>
      <c r="AF1699" s="302"/>
      <c r="AG1699" s="302"/>
      <c r="AH1699" s="222"/>
      <c r="AI1699" s="229"/>
    </row>
    <row r="1700" spans="1:35" ht="252" customHeight="1">
      <c r="A1700" s="69" t="s">
        <v>4982</v>
      </c>
      <c r="B1700" s="134" t="s">
        <v>1412</v>
      </c>
      <c r="C1700" s="134" t="s">
        <v>1423</v>
      </c>
      <c r="D1700" s="93">
        <v>42204</v>
      </c>
      <c r="E1700" s="109">
        <v>0.57638888888888895</v>
      </c>
      <c r="F1700" s="88">
        <v>42204</v>
      </c>
      <c r="G1700" s="109">
        <v>0.63611111111111118</v>
      </c>
      <c r="H1700" s="109">
        <v>5.9722222222222225E-2</v>
      </c>
      <c r="I1700" s="169">
        <v>4</v>
      </c>
      <c r="J1700" s="169" t="s">
        <v>720</v>
      </c>
      <c r="K1700" s="169"/>
      <c r="L1700" s="169" t="s">
        <v>4</v>
      </c>
      <c r="M1700" s="232" t="s">
        <v>7469</v>
      </c>
      <c r="N1700" s="232">
        <v>35</v>
      </c>
      <c r="O1700" s="232" t="s">
        <v>13</v>
      </c>
      <c r="P1700" s="232" t="s">
        <v>7469</v>
      </c>
      <c r="Q1700" s="232" t="s">
        <v>7470</v>
      </c>
      <c r="R1700" s="235">
        <v>3</v>
      </c>
      <c r="S1700" s="235"/>
      <c r="T1700" s="235">
        <v>3</v>
      </c>
      <c r="U1700" s="279"/>
      <c r="V1700" s="279"/>
      <c r="W1700" s="279"/>
      <c r="X1700" s="279"/>
      <c r="Y1700" s="279"/>
      <c r="Z1700" s="279"/>
      <c r="AA1700" s="279"/>
      <c r="AB1700" s="279"/>
      <c r="AC1700" s="279"/>
      <c r="AD1700" s="273" t="s">
        <v>22</v>
      </c>
      <c r="AE1700" s="279"/>
      <c r="AF1700" s="279"/>
      <c r="AG1700" s="290"/>
      <c r="AH1700" s="222"/>
      <c r="AI1700" s="229"/>
    </row>
    <row r="1701" spans="1:35" ht="78.75" customHeight="1">
      <c r="A1701" s="70" t="s">
        <v>12042</v>
      </c>
      <c r="B1701" s="74" t="s">
        <v>10</v>
      </c>
      <c r="C1701" s="74" t="s">
        <v>287</v>
      </c>
      <c r="D1701" s="75">
        <v>42319</v>
      </c>
      <c r="E1701" s="76">
        <v>0.71527777777777779</v>
      </c>
      <c r="F1701" s="75">
        <v>42319</v>
      </c>
      <c r="G1701" s="76">
        <v>0.72916666666666663</v>
      </c>
      <c r="H1701" s="76">
        <v>1.3888888888888888E-2</v>
      </c>
      <c r="I1701" s="74">
        <v>27</v>
      </c>
      <c r="J1701" s="74" t="s">
        <v>12157</v>
      </c>
      <c r="K1701" s="74"/>
      <c r="L1701" s="74" t="s">
        <v>11</v>
      </c>
      <c r="M1701" s="225" t="s">
        <v>12158</v>
      </c>
      <c r="N1701" s="226" t="s">
        <v>3</v>
      </c>
      <c r="O1701" s="225" t="s">
        <v>25</v>
      </c>
      <c r="P1701" s="225" t="s">
        <v>12158</v>
      </c>
      <c r="Q1701" s="225" t="s">
        <v>12159</v>
      </c>
      <c r="R1701" s="225">
        <v>2</v>
      </c>
      <c r="S1701" s="225">
        <v>1</v>
      </c>
      <c r="T1701" s="225">
        <v>3</v>
      </c>
      <c r="U1701" s="302"/>
      <c r="V1701" s="302"/>
      <c r="W1701" s="302"/>
      <c r="X1701" s="302"/>
      <c r="Y1701" s="302"/>
      <c r="Z1701" s="302"/>
      <c r="AA1701" s="302"/>
      <c r="AB1701" s="302"/>
      <c r="AC1701" s="302"/>
      <c r="AD1701" s="302" t="s">
        <v>22</v>
      </c>
      <c r="AE1701" s="302"/>
      <c r="AF1701" s="302"/>
      <c r="AG1701" s="302" t="s">
        <v>13151</v>
      </c>
      <c r="AH1701" s="222"/>
      <c r="AI1701" s="229"/>
    </row>
    <row r="1702" spans="1:35" ht="126" customHeight="1">
      <c r="A1702" s="69" t="s">
        <v>3570</v>
      </c>
      <c r="B1702" s="74" t="s">
        <v>1412</v>
      </c>
      <c r="C1702" s="74" t="s">
        <v>1423</v>
      </c>
      <c r="D1702" s="75">
        <v>42178</v>
      </c>
      <c r="E1702" s="76">
        <v>0.58888888888888891</v>
      </c>
      <c r="F1702" s="75">
        <v>42178</v>
      </c>
      <c r="G1702" s="76">
        <v>0.58888888888888891</v>
      </c>
      <c r="H1702" s="76">
        <v>0</v>
      </c>
      <c r="I1702" s="77">
        <v>17</v>
      </c>
      <c r="J1702" s="79" t="s">
        <v>2959</v>
      </c>
      <c r="K1702" s="77"/>
      <c r="L1702" s="80" t="s">
        <v>9</v>
      </c>
      <c r="M1702" s="228" t="s">
        <v>488</v>
      </c>
      <c r="N1702" s="226" t="s">
        <v>3</v>
      </c>
      <c r="O1702" s="224" t="s">
        <v>7</v>
      </c>
      <c r="P1702" s="228" t="s">
        <v>4610</v>
      </c>
      <c r="Q1702" s="227" t="s">
        <v>4611</v>
      </c>
      <c r="R1702" s="223">
        <v>1</v>
      </c>
      <c r="S1702" s="223">
        <v>1</v>
      </c>
      <c r="T1702" s="223">
        <v>2</v>
      </c>
      <c r="U1702" s="279"/>
      <c r="V1702" s="279"/>
      <c r="W1702" s="279"/>
      <c r="X1702" s="279"/>
      <c r="Y1702" s="279"/>
      <c r="Z1702" s="279"/>
      <c r="AA1702" s="279"/>
      <c r="AB1702" s="279"/>
      <c r="AC1702" s="279"/>
      <c r="AD1702" s="279" t="s">
        <v>42</v>
      </c>
      <c r="AE1702" s="279"/>
      <c r="AF1702" s="279"/>
      <c r="AG1702" s="290"/>
      <c r="AH1702" s="222"/>
      <c r="AI1702" s="229"/>
    </row>
    <row r="1703" spans="1:35" ht="94.5" customHeight="1">
      <c r="A1703" s="69" t="s">
        <v>3570</v>
      </c>
      <c r="B1703" s="74" t="s">
        <v>1412</v>
      </c>
      <c r="C1703" s="74" t="s">
        <v>1423</v>
      </c>
      <c r="D1703" s="75">
        <v>42178</v>
      </c>
      <c r="E1703" s="76">
        <v>0.59305555555555556</v>
      </c>
      <c r="F1703" s="75">
        <v>42178</v>
      </c>
      <c r="G1703" s="76">
        <v>0.59305555555555556</v>
      </c>
      <c r="H1703" s="76">
        <v>0</v>
      </c>
      <c r="I1703" s="77">
        <v>34</v>
      </c>
      <c r="J1703" s="79" t="s">
        <v>1421</v>
      </c>
      <c r="K1703" s="77"/>
      <c r="L1703" s="80" t="s">
        <v>9</v>
      </c>
      <c r="M1703" s="228" t="s">
        <v>488</v>
      </c>
      <c r="N1703" s="226" t="s">
        <v>3</v>
      </c>
      <c r="O1703" s="224" t="s">
        <v>7</v>
      </c>
      <c r="P1703" s="228" t="s">
        <v>4616</v>
      </c>
      <c r="Q1703" s="227" t="s">
        <v>4617</v>
      </c>
      <c r="R1703" s="223">
        <v>5</v>
      </c>
      <c r="S1703" s="223">
        <v>8</v>
      </c>
      <c r="T1703" s="223">
        <v>13</v>
      </c>
      <c r="U1703" s="279"/>
      <c r="V1703" s="279"/>
      <c r="W1703" s="279"/>
      <c r="X1703" s="279"/>
      <c r="Y1703" s="279"/>
      <c r="Z1703" s="279"/>
      <c r="AA1703" s="279"/>
      <c r="AB1703" s="279"/>
      <c r="AC1703" s="279"/>
      <c r="AD1703" s="279" t="s">
        <v>42</v>
      </c>
      <c r="AE1703" s="279"/>
      <c r="AF1703" s="279"/>
      <c r="AG1703" s="290"/>
      <c r="AH1703" s="222"/>
      <c r="AI1703" s="229"/>
    </row>
    <row r="1704" spans="1:35" ht="189" customHeight="1">
      <c r="A1704" s="70" t="s">
        <v>12463</v>
      </c>
      <c r="B1704" s="74" t="s">
        <v>10</v>
      </c>
      <c r="C1704" s="74" t="s">
        <v>10</v>
      </c>
      <c r="D1704" s="75">
        <v>42340</v>
      </c>
      <c r="E1704" s="76">
        <v>0.44930555555555557</v>
      </c>
      <c r="F1704" s="75">
        <v>42340</v>
      </c>
      <c r="G1704" s="76">
        <v>0.47013888888888888</v>
      </c>
      <c r="H1704" s="76">
        <v>2.0833333333333332E-2</v>
      </c>
      <c r="I1704" s="74">
        <v>18</v>
      </c>
      <c r="J1704" s="74" t="s">
        <v>12223</v>
      </c>
      <c r="K1704" s="74" t="s">
        <v>12454</v>
      </c>
      <c r="L1704" s="74" t="s">
        <v>29</v>
      </c>
      <c r="M1704" s="225" t="s">
        <v>12763</v>
      </c>
      <c r="N1704" s="226">
        <v>35</v>
      </c>
      <c r="O1704" s="225" t="s">
        <v>7</v>
      </c>
      <c r="P1704" s="225" t="s">
        <v>12763</v>
      </c>
      <c r="Q1704" s="225" t="s">
        <v>12764</v>
      </c>
      <c r="R1704" s="225">
        <v>3</v>
      </c>
      <c r="S1704" s="225"/>
      <c r="T1704" s="225">
        <v>3</v>
      </c>
      <c r="U1704" s="302"/>
      <c r="V1704" s="302"/>
      <c r="W1704" s="302"/>
      <c r="X1704" s="302"/>
      <c r="Y1704" s="302"/>
      <c r="Z1704" s="302"/>
      <c r="AA1704" s="302"/>
      <c r="AB1704" s="302"/>
      <c r="AC1704" s="302"/>
      <c r="AD1704" s="302" t="s">
        <v>22</v>
      </c>
      <c r="AE1704" s="302"/>
      <c r="AF1704" s="302"/>
      <c r="AG1704" s="302" t="s">
        <v>10941</v>
      </c>
      <c r="AH1704" s="222"/>
      <c r="AI1704" s="229"/>
    </row>
    <row r="1705" spans="1:35" ht="94.5" customHeight="1">
      <c r="A1705" s="69" t="s">
        <v>3570</v>
      </c>
      <c r="B1705" s="74" t="s">
        <v>1412</v>
      </c>
      <c r="C1705" s="74" t="s">
        <v>1423</v>
      </c>
      <c r="D1705" s="75">
        <v>42178</v>
      </c>
      <c r="E1705" s="76">
        <v>0.59305555555555556</v>
      </c>
      <c r="F1705" s="75">
        <v>42178</v>
      </c>
      <c r="G1705" s="76">
        <v>0.59305555555555556</v>
      </c>
      <c r="H1705" s="76">
        <v>0</v>
      </c>
      <c r="I1705" s="77">
        <v>16</v>
      </c>
      <c r="J1705" s="79" t="s">
        <v>1421</v>
      </c>
      <c r="K1705" s="77"/>
      <c r="L1705" s="80" t="s">
        <v>9</v>
      </c>
      <c r="M1705" s="228" t="s">
        <v>488</v>
      </c>
      <c r="N1705" s="226" t="s">
        <v>3</v>
      </c>
      <c r="O1705" s="224" t="s">
        <v>7</v>
      </c>
      <c r="P1705" s="228" t="s">
        <v>4614</v>
      </c>
      <c r="Q1705" s="227" t="s">
        <v>4615</v>
      </c>
      <c r="R1705" s="223">
        <v>5</v>
      </c>
      <c r="S1705" s="223">
        <v>6</v>
      </c>
      <c r="T1705" s="223">
        <v>11</v>
      </c>
      <c r="U1705" s="279"/>
      <c r="V1705" s="279"/>
      <c r="W1705" s="279"/>
      <c r="X1705" s="279"/>
      <c r="Y1705" s="279"/>
      <c r="Z1705" s="279"/>
      <c r="AA1705" s="279"/>
      <c r="AB1705" s="279"/>
      <c r="AC1705" s="279"/>
      <c r="AD1705" s="279" t="s">
        <v>42</v>
      </c>
      <c r="AE1705" s="279"/>
      <c r="AF1705" s="279"/>
      <c r="AG1705" s="290"/>
      <c r="AH1705" s="222"/>
      <c r="AI1705" s="229"/>
    </row>
    <row r="1706" spans="1:35" ht="94.5" customHeight="1">
      <c r="A1706" s="69" t="s">
        <v>3570</v>
      </c>
      <c r="B1706" s="74" t="s">
        <v>1412</v>
      </c>
      <c r="C1706" s="74" t="s">
        <v>1423</v>
      </c>
      <c r="D1706" s="75">
        <v>42178</v>
      </c>
      <c r="E1706" s="76">
        <v>0.59305555555555556</v>
      </c>
      <c r="F1706" s="75">
        <v>42178</v>
      </c>
      <c r="G1706" s="76">
        <v>0.59305555555555556</v>
      </c>
      <c r="H1706" s="76">
        <v>0</v>
      </c>
      <c r="I1706" s="77">
        <v>18</v>
      </c>
      <c r="J1706" s="79" t="s">
        <v>1421</v>
      </c>
      <c r="K1706" s="77"/>
      <c r="L1706" s="80" t="s">
        <v>9</v>
      </c>
      <c r="M1706" s="228" t="s">
        <v>488</v>
      </c>
      <c r="N1706" s="226" t="s">
        <v>3</v>
      </c>
      <c r="O1706" s="224" t="s">
        <v>7</v>
      </c>
      <c r="P1706" s="228" t="s">
        <v>4612</v>
      </c>
      <c r="Q1706" s="227" t="s">
        <v>4613</v>
      </c>
      <c r="R1706" s="223">
        <v>3</v>
      </c>
      <c r="S1706" s="223">
        <v>1</v>
      </c>
      <c r="T1706" s="223">
        <v>4</v>
      </c>
      <c r="U1706" s="279"/>
      <c r="V1706" s="279"/>
      <c r="W1706" s="279"/>
      <c r="X1706" s="279"/>
      <c r="Y1706" s="279"/>
      <c r="Z1706" s="279"/>
      <c r="AA1706" s="279"/>
      <c r="AB1706" s="279"/>
      <c r="AC1706" s="279"/>
      <c r="AD1706" s="279" t="s">
        <v>42</v>
      </c>
      <c r="AE1706" s="279"/>
      <c r="AF1706" s="279"/>
      <c r="AG1706" s="290"/>
      <c r="AH1706" s="222"/>
      <c r="AI1706" s="229"/>
    </row>
    <row r="1707" spans="1:35" ht="141.75" customHeight="1">
      <c r="A1707" s="69" t="s">
        <v>3570</v>
      </c>
      <c r="B1707" s="74" t="s">
        <v>1412</v>
      </c>
      <c r="C1707" s="74" t="s">
        <v>1423</v>
      </c>
      <c r="D1707" s="75">
        <v>42178</v>
      </c>
      <c r="E1707" s="76">
        <v>0.62013888888888891</v>
      </c>
      <c r="F1707" s="75">
        <v>42178</v>
      </c>
      <c r="G1707" s="76">
        <v>0.62013888888888891</v>
      </c>
      <c r="H1707" s="76">
        <v>0</v>
      </c>
      <c r="I1707" s="77">
        <v>15</v>
      </c>
      <c r="J1707" s="79" t="s">
        <v>150</v>
      </c>
      <c r="K1707" s="77"/>
      <c r="L1707" s="80" t="s">
        <v>9</v>
      </c>
      <c r="M1707" s="228" t="s">
        <v>488</v>
      </c>
      <c r="N1707" s="226" t="s">
        <v>3</v>
      </c>
      <c r="O1707" s="224" t="s">
        <v>7</v>
      </c>
      <c r="P1707" s="228" t="s">
        <v>4621</v>
      </c>
      <c r="Q1707" s="227" t="s">
        <v>4622</v>
      </c>
      <c r="R1707" s="223">
        <v>1</v>
      </c>
      <c r="S1707" s="223">
        <v>6</v>
      </c>
      <c r="T1707" s="223">
        <v>7</v>
      </c>
      <c r="U1707" s="279"/>
      <c r="V1707" s="279"/>
      <c r="W1707" s="279"/>
      <c r="X1707" s="279"/>
      <c r="Y1707" s="279"/>
      <c r="Z1707" s="279"/>
      <c r="AA1707" s="279"/>
      <c r="AB1707" s="279"/>
      <c r="AC1707" s="279"/>
      <c r="AD1707" s="279" t="s">
        <v>42</v>
      </c>
      <c r="AE1707" s="279"/>
      <c r="AF1707" s="279"/>
      <c r="AG1707" s="290"/>
      <c r="AH1707" s="222"/>
      <c r="AI1707" s="229"/>
    </row>
    <row r="1708" spans="1:35" ht="78.75" customHeight="1">
      <c r="A1708" s="69" t="s">
        <v>3570</v>
      </c>
      <c r="B1708" s="74" t="s">
        <v>1412</v>
      </c>
      <c r="C1708" s="74" t="s">
        <v>1420</v>
      </c>
      <c r="D1708" s="75">
        <v>42178</v>
      </c>
      <c r="E1708" s="76">
        <v>0.65</v>
      </c>
      <c r="F1708" s="75">
        <v>42178</v>
      </c>
      <c r="G1708" s="76">
        <v>0.65</v>
      </c>
      <c r="H1708" s="76">
        <v>0</v>
      </c>
      <c r="I1708" s="77">
        <v>2</v>
      </c>
      <c r="J1708" s="79" t="s">
        <v>150</v>
      </c>
      <c r="K1708" s="77"/>
      <c r="L1708" s="80" t="s">
        <v>9</v>
      </c>
      <c r="M1708" s="228" t="s">
        <v>488</v>
      </c>
      <c r="N1708" s="226" t="s">
        <v>3</v>
      </c>
      <c r="O1708" s="224" t="s">
        <v>7</v>
      </c>
      <c r="P1708" s="228" t="s">
        <v>4623</v>
      </c>
      <c r="Q1708" s="227" t="s">
        <v>4624</v>
      </c>
      <c r="R1708" s="223"/>
      <c r="S1708" s="223">
        <v>9</v>
      </c>
      <c r="T1708" s="223">
        <v>9</v>
      </c>
      <c r="U1708" s="279"/>
      <c r="V1708" s="279"/>
      <c r="W1708" s="279"/>
      <c r="X1708" s="279"/>
      <c r="Y1708" s="279"/>
      <c r="Z1708" s="279"/>
      <c r="AA1708" s="279"/>
      <c r="AB1708" s="279"/>
      <c r="AC1708" s="279"/>
      <c r="AD1708" s="279" t="s">
        <v>42</v>
      </c>
      <c r="AE1708" s="279"/>
      <c r="AF1708" s="279"/>
      <c r="AG1708" s="290"/>
      <c r="AH1708" s="222"/>
      <c r="AI1708" s="229"/>
    </row>
    <row r="1709" spans="1:35" ht="126" customHeight="1">
      <c r="A1709" s="69" t="s">
        <v>3570</v>
      </c>
      <c r="B1709" s="74" t="s">
        <v>1412</v>
      </c>
      <c r="C1709" s="74" t="s">
        <v>1420</v>
      </c>
      <c r="D1709" s="75">
        <v>42178</v>
      </c>
      <c r="E1709" s="76">
        <v>0.65</v>
      </c>
      <c r="F1709" s="75">
        <v>42178</v>
      </c>
      <c r="G1709" s="76">
        <v>0.65</v>
      </c>
      <c r="H1709" s="76">
        <v>0</v>
      </c>
      <c r="I1709" s="77">
        <v>4</v>
      </c>
      <c r="J1709" s="79" t="s">
        <v>1421</v>
      </c>
      <c r="K1709" s="77"/>
      <c r="L1709" s="80" t="s">
        <v>9</v>
      </c>
      <c r="M1709" s="228" t="s">
        <v>488</v>
      </c>
      <c r="N1709" s="226" t="s">
        <v>3</v>
      </c>
      <c r="O1709" s="224" t="s">
        <v>7</v>
      </c>
      <c r="P1709" s="228" t="s">
        <v>3702</v>
      </c>
      <c r="Q1709" s="227" t="s">
        <v>4625</v>
      </c>
      <c r="R1709" s="223"/>
      <c r="S1709" s="223">
        <v>2</v>
      </c>
      <c r="T1709" s="223">
        <v>2</v>
      </c>
      <c r="U1709" s="279"/>
      <c r="V1709" s="279"/>
      <c r="W1709" s="279"/>
      <c r="X1709" s="279"/>
      <c r="Y1709" s="279"/>
      <c r="Z1709" s="279"/>
      <c r="AA1709" s="279"/>
      <c r="AB1709" s="279"/>
      <c r="AC1709" s="279"/>
      <c r="AD1709" s="279" t="s">
        <v>42</v>
      </c>
      <c r="AE1709" s="279"/>
      <c r="AF1709" s="279"/>
      <c r="AG1709" s="290"/>
      <c r="AH1709" s="222"/>
      <c r="AI1709" s="229"/>
    </row>
    <row r="1710" spans="1:35" ht="94.5" customHeight="1">
      <c r="A1710" s="69" t="s">
        <v>3570</v>
      </c>
      <c r="B1710" s="74" t="s">
        <v>1412</v>
      </c>
      <c r="C1710" s="74" t="s">
        <v>1559</v>
      </c>
      <c r="D1710" s="75">
        <v>42178</v>
      </c>
      <c r="E1710" s="76">
        <v>0.75694444444444453</v>
      </c>
      <c r="F1710" s="75">
        <v>42178</v>
      </c>
      <c r="G1710" s="76">
        <v>0.76388888888888884</v>
      </c>
      <c r="H1710" s="76">
        <v>6.9444444444444441E-3</v>
      </c>
      <c r="I1710" s="77">
        <v>0</v>
      </c>
      <c r="J1710" s="79" t="s">
        <v>4626</v>
      </c>
      <c r="K1710" s="77"/>
      <c r="L1710" s="80" t="s">
        <v>9</v>
      </c>
      <c r="M1710" s="228" t="s">
        <v>488</v>
      </c>
      <c r="N1710" s="226" t="s">
        <v>3</v>
      </c>
      <c r="O1710" s="224" t="s">
        <v>55</v>
      </c>
      <c r="P1710" s="228" t="s">
        <v>4627</v>
      </c>
      <c r="Q1710" s="227" t="s">
        <v>4628</v>
      </c>
      <c r="R1710" s="223">
        <v>2</v>
      </c>
      <c r="S1710" s="223"/>
      <c r="T1710" s="223">
        <v>2</v>
      </c>
      <c r="U1710" s="279"/>
      <c r="V1710" s="279"/>
      <c r="W1710" s="279"/>
      <c r="X1710" s="279"/>
      <c r="Y1710" s="279"/>
      <c r="Z1710" s="279"/>
      <c r="AA1710" s="279"/>
      <c r="AB1710" s="279"/>
      <c r="AC1710" s="279"/>
      <c r="AD1710" s="279" t="s">
        <v>42</v>
      </c>
      <c r="AE1710" s="279"/>
      <c r="AF1710" s="279"/>
      <c r="AG1710" s="290"/>
      <c r="AH1710" s="222"/>
      <c r="AI1710" s="229"/>
    </row>
    <row r="1711" spans="1:35" ht="299.25" customHeight="1">
      <c r="A1711" s="74" t="s">
        <v>3570</v>
      </c>
      <c r="B1711" s="92" t="s">
        <v>21</v>
      </c>
      <c r="C1711" s="92" t="s">
        <v>21</v>
      </c>
      <c r="D1711" s="88">
        <v>42163</v>
      </c>
      <c r="E1711" s="89">
        <v>0.62986111111111109</v>
      </c>
      <c r="F1711" s="88">
        <v>42163</v>
      </c>
      <c r="G1711" s="89">
        <v>0.78472222222222221</v>
      </c>
      <c r="H1711" s="89">
        <v>0.15486111111111112</v>
      </c>
      <c r="I1711" s="68">
        <v>4</v>
      </c>
      <c r="J1711" s="68"/>
      <c r="K1711" s="92"/>
      <c r="L1711" s="92" t="s">
        <v>9</v>
      </c>
      <c r="M1711" s="230" t="s">
        <v>4114</v>
      </c>
      <c r="N1711" s="221">
        <v>0.4</v>
      </c>
      <c r="O1711" s="221" t="s">
        <v>7</v>
      </c>
      <c r="P1711" s="230" t="s">
        <v>4114</v>
      </c>
      <c r="Q1711" s="221" t="s">
        <v>6734</v>
      </c>
      <c r="R1711" s="221">
        <v>0.55700000000000005</v>
      </c>
      <c r="S1711" s="221">
        <v>0.27400000000000002</v>
      </c>
      <c r="T1711" s="221">
        <v>0.83099999999999996</v>
      </c>
      <c r="U1711" s="293" t="s">
        <v>28</v>
      </c>
      <c r="V1711" s="273" t="s">
        <v>128</v>
      </c>
      <c r="W1711" s="293" t="s">
        <v>128</v>
      </c>
      <c r="X1711" s="293" t="s">
        <v>128</v>
      </c>
      <c r="Y1711" s="269">
        <v>2014</v>
      </c>
      <c r="Z1711" s="318" t="s">
        <v>128</v>
      </c>
      <c r="AA1711" s="269">
        <v>2015</v>
      </c>
      <c r="AB1711" s="293" t="s">
        <v>128</v>
      </c>
      <c r="AC1711" s="269">
        <v>2014</v>
      </c>
      <c r="AD1711" s="293" t="s">
        <v>30</v>
      </c>
      <c r="AE1711" s="293" t="s">
        <v>57</v>
      </c>
      <c r="AF1711" s="293"/>
      <c r="AG1711" s="318"/>
      <c r="AH1711" s="222"/>
      <c r="AI1711" s="229"/>
    </row>
    <row r="1712" spans="1:35" ht="252" customHeight="1">
      <c r="A1712" s="74" t="s">
        <v>3570</v>
      </c>
      <c r="B1712" s="92" t="s">
        <v>21</v>
      </c>
      <c r="C1712" s="92" t="s">
        <v>21</v>
      </c>
      <c r="D1712" s="88">
        <v>42163</v>
      </c>
      <c r="E1712" s="89">
        <v>0.66666666666666663</v>
      </c>
      <c r="F1712" s="88">
        <v>42163</v>
      </c>
      <c r="G1712" s="89">
        <v>0.68055555555555547</v>
      </c>
      <c r="H1712" s="89">
        <v>1.3888888888888888E-2</v>
      </c>
      <c r="I1712" s="68">
        <v>1</v>
      </c>
      <c r="J1712" s="68"/>
      <c r="K1712" s="92"/>
      <c r="L1712" s="92" t="s">
        <v>11</v>
      </c>
      <c r="M1712" s="230" t="s">
        <v>4113</v>
      </c>
      <c r="N1712" s="221">
        <v>0.4</v>
      </c>
      <c r="O1712" s="221" t="s">
        <v>2</v>
      </c>
      <c r="P1712" s="230" t="s">
        <v>4113</v>
      </c>
      <c r="Q1712" s="221" t="s">
        <v>3571</v>
      </c>
      <c r="R1712" s="221">
        <v>7.0000000000000001E-3</v>
      </c>
      <c r="S1712" s="221">
        <v>3.0000000000000001E-3</v>
      </c>
      <c r="T1712" s="221">
        <v>0.01</v>
      </c>
      <c r="U1712" s="293" t="s">
        <v>1</v>
      </c>
      <c r="V1712" s="273" t="s">
        <v>128</v>
      </c>
      <c r="W1712" s="293" t="s">
        <v>128</v>
      </c>
      <c r="X1712" s="293" t="s">
        <v>128</v>
      </c>
      <c r="Y1712" s="269">
        <v>2014</v>
      </c>
      <c r="Z1712" s="318" t="s">
        <v>128</v>
      </c>
      <c r="AA1712" s="269">
        <v>2015</v>
      </c>
      <c r="AB1712" s="293" t="s">
        <v>128</v>
      </c>
      <c r="AC1712" s="269">
        <v>2014</v>
      </c>
      <c r="AD1712" s="293" t="s">
        <v>17</v>
      </c>
      <c r="AE1712" s="293" t="s">
        <v>52</v>
      </c>
      <c r="AF1712" s="293"/>
      <c r="AG1712" s="318"/>
      <c r="AH1712" s="222"/>
      <c r="AI1712" s="229"/>
    </row>
    <row r="1713" spans="1:35" ht="110.25" customHeight="1">
      <c r="A1713" s="74" t="s">
        <v>3570</v>
      </c>
      <c r="B1713" s="92" t="s">
        <v>21</v>
      </c>
      <c r="C1713" s="92" t="s">
        <v>21</v>
      </c>
      <c r="D1713" s="88">
        <v>42163</v>
      </c>
      <c r="E1713" s="89">
        <v>0.66666666666666663</v>
      </c>
      <c r="F1713" s="88">
        <v>42163</v>
      </c>
      <c r="G1713" s="89">
        <v>0.67361111111111116</v>
      </c>
      <c r="H1713" s="89">
        <v>6.9444444444444441E-3</v>
      </c>
      <c r="I1713" s="68">
        <v>1</v>
      </c>
      <c r="J1713" s="68"/>
      <c r="K1713" s="92"/>
      <c r="L1713" s="92" t="s">
        <v>11</v>
      </c>
      <c r="M1713" s="230" t="s">
        <v>4112</v>
      </c>
      <c r="N1713" s="221">
        <v>0.4</v>
      </c>
      <c r="O1713" s="221" t="s">
        <v>2</v>
      </c>
      <c r="P1713" s="230" t="s">
        <v>4112</v>
      </c>
      <c r="Q1713" s="221" t="s">
        <v>3571</v>
      </c>
      <c r="R1713" s="221">
        <v>1E-3</v>
      </c>
      <c r="S1713" s="221">
        <v>1E-3</v>
      </c>
      <c r="T1713" s="221">
        <v>2E-3</v>
      </c>
      <c r="U1713" s="293" t="s">
        <v>1</v>
      </c>
      <c r="V1713" s="273" t="s">
        <v>128</v>
      </c>
      <c r="W1713" s="293" t="s">
        <v>128</v>
      </c>
      <c r="X1713" s="293" t="s">
        <v>128</v>
      </c>
      <c r="Y1713" s="269">
        <v>2014</v>
      </c>
      <c r="Z1713" s="318" t="s">
        <v>128</v>
      </c>
      <c r="AA1713" s="269">
        <v>2015</v>
      </c>
      <c r="AB1713" s="293" t="s">
        <v>128</v>
      </c>
      <c r="AC1713" s="269">
        <v>2014</v>
      </c>
      <c r="AD1713" s="293" t="s">
        <v>17</v>
      </c>
      <c r="AE1713" s="293" t="s">
        <v>57</v>
      </c>
      <c r="AF1713" s="293"/>
      <c r="AG1713" s="318"/>
      <c r="AH1713" s="222"/>
      <c r="AI1713" s="229"/>
    </row>
    <row r="1714" spans="1:35" ht="94.5" customHeight="1">
      <c r="A1714" s="69" t="s">
        <v>3570</v>
      </c>
      <c r="B1714" s="74" t="s">
        <v>1412</v>
      </c>
      <c r="C1714" s="74" t="s">
        <v>3150</v>
      </c>
      <c r="D1714" s="75">
        <v>42163</v>
      </c>
      <c r="E1714" s="76">
        <v>0.57847222222222217</v>
      </c>
      <c r="F1714" s="75">
        <v>42163</v>
      </c>
      <c r="G1714" s="76">
        <v>0.57847222222222217</v>
      </c>
      <c r="H1714" s="76">
        <v>0</v>
      </c>
      <c r="I1714" s="77">
        <v>17</v>
      </c>
      <c r="J1714" s="79" t="s">
        <v>3971</v>
      </c>
      <c r="K1714" s="77"/>
      <c r="L1714" s="80" t="s">
        <v>16</v>
      </c>
      <c r="M1714" s="228" t="s">
        <v>3972</v>
      </c>
      <c r="N1714" s="226">
        <v>110</v>
      </c>
      <c r="O1714" s="224" t="s">
        <v>7</v>
      </c>
      <c r="P1714" s="228" t="s">
        <v>3972</v>
      </c>
      <c r="Q1714" s="227" t="s">
        <v>3975</v>
      </c>
      <c r="R1714" s="223">
        <v>1</v>
      </c>
      <c r="S1714" s="223">
        <v>3</v>
      </c>
      <c r="T1714" s="223">
        <v>4</v>
      </c>
      <c r="U1714" s="286"/>
      <c r="V1714" s="286"/>
      <c r="W1714" s="286"/>
      <c r="X1714" s="286"/>
      <c r="Y1714" s="286"/>
      <c r="Z1714" s="286"/>
      <c r="AA1714" s="286"/>
      <c r="AB1714" s="286"/>
      <c r="AC1714" s="286"/>
      <c r="AD1714" s="489" t="s">
        <v>37</v>
      </c>
      <c r="AE1714" s="286"/>
      <c r="AF1714" s="286"/>
      <c r="AG1714" s="286"/>
      <c r="AH1714" s="222"/>
      <c r="AI1714" s="229"/>
    </row>
    <row r="1715" spans="1:35" ht="110.25" customHeight="1">
      <c r="A1715" s="69" t="s">
        <v>3570</v>
      </c>
      <c r="B1715" s="74" t="s">
        <v>1412</v>
      </c>
      <c r="C1715" s="74" t="s">
        <v>1423</v>
      </c>
      <c r="D1715" s="75">
        <v>42178</v>
      </c>
      <c r="E1715" s="76">
        <v>0.75694444444444453</v>
      </c>
      <c r="F1715" s="75">
        <v>42178</v>
      </c>
      <c r="G1715" s="76">
        <v>0.75694444444444453</v>
      </c>
      <c r="H1715" s="76">
        <v>0</v>
      </c>
      <c r="I1715" s="77">
        <v>5</v>
      </c>
      <c r="J1715" s="79" t="s">
        <v>1421</v>
      </c>
      <c r="K1715" s="77"/>
      <c r="L1715" s="80" t="s">
        <v>9</v>
      </c>
      <c r="M1715" s="228" t="s">
        <v>488</v>
      </c>
      <c r="N1715" s="226" t="s">
        <v>3</v>
      </c>
      <c r="O1715" s="224" t="s">
        <v>7</v>
      </c>
      <c r="P1715" s="228" t="s">
        <v>4629</v>
      </c>
      <c r="Q1715" s="227" t="s">
        <v>4630</v>
      </c>
      <c r="R1715" s="223"/>
      <c r="S1715" s="223"/>
      <c r="T1715" s="223"/>
      <c r="U1715" s="279"/>
      <c r="V1715" s="279"/>
      <c r="W1715" s="279"/>
      <c r="X1715" s="279"/>
      <c r="Y1715" s="279"/>
      <c r="Z1715" s="279"/>
      <c r="AA1715" s="279"/>
      <c r="AB1715" s="279"/>
      <c r="AC1715" s="279"/>
      <c r="AD1715" s="279" t="s">
        <v>42</v>
      </c>
      <c r="AE1715" s="279"/>
      <c r="AF1715" s="279"/>
      <c r="AG1715" s="290"/>
      <c r="AH1715" s="222"/>
      <c r="AI1715" s="229"/>
    </row>
    <row r="1716" spans="1:35" ht="126" customHeight="1">
      <c r="A1716" s="69" t="s">
        <v>3570</v>
      </c>
      <c r="B1716" s="74" t="s">
        <v>1412</v>
      </c>
      <c r="C1716" s="74" t="s">
        <v>3150</v>
      </c>
      <c r="D1716" s="75">
        <v>42163</v>
      </c>
      <c r="E1716" s="76">
        <v>0.66111111111111109</v>
      </c>
      <c r="F1716" s="75">
        <v>42163</v>
      </c>
      <c r="G1716" s="76">
        <v>0.66111111111111109</v>
      </c>
      <c r="H1716" s="76">
        <v>0</v>
      </c>
      <c r="I1716" s="77">
        <v>11</v>
      </c>
      <c r="J1716" s="79"/>
      <c r="K1716" s="77"/>
      <c r="L1716" s="80" t="s">
        <v>16</v>
      </c>
      <c r="M1716" s="228" t="s">
        <v>3974</v>
      </c>
      <c r="N1716" s="226">
        <v>220</v>
      </c>
      <c r="O1716" s="224" t="s">
        <v>7</v>
      </c>
      <c r="P1716" s="228" t="s">
        <v>3974</v>
      </c>
      <c r="Q1716" s="227" t="s">
        <v>3977</v>
      </c>
      <c r="R1716" s="223">
        <v>1</v>
      </c>
      <c r="S1716" s="223">
        <v>7</v>
      </c>
      <c r="T1716" s="223">
        <v>8</v>
      </c>
      <c r="U1716" s="286"/>
      <c r="V1716" s="286"/>
      <c r="W1716" s="286"/>
      <c r="X1716" s="286"/>
      <c r="Y1716" s="286"/>
      <c r="Z1716" s="286"/>
      <c r="AA1716" s="286"/>
      <c r="AB1716" s="286"/>
      <c r="AC1716" s="286"/>
      <c r="AD1716" s="489" t="s">
        <v>37</v>
      </c>
      <c r="AE1716" s="286"/>
      <c r="AF1716" s="286"/>
      <c r="AG1716" s="286"/>
      <c r="AH1716" s="222"/>
      <c r="AI1716" s="229"/>
    </row>
    <row r="1717" spans="1:35" ht="157.5" customHeight="1">
      <c r="A1717" s="70" t="s">
        <v>3570</v>
      </c>
      <c r="B1717" s="74" t="s">
        <v>19</v>
      </c>
      <c r="C1717" s="74" t="s">
        <v>5554</v>
      </c>
      <c r="D1717" s="75">
        <v>42163</v>
      </c>
      <c r="E1717" s="76">
        <v>0.32083333333333336</v>
      </c>
      <c r="F1717" s="75">
        <v>42163</v>
      </c>
      <c r="G1717" s="76">
        <v>0.3215277777777778</v>
      </c>
      <c r="H1717" s="76">
        <v>6.9444444444444198E-4</v>
      </c>
      <c r="I1717" s="74">
        <v>19</v>
      </c>
      <c r="J1717" s="74"/>
      <c r="K1717" s="74" t="s">
        <v>8</v>
      </c>
      <c r="L1717" s="74" t="s">
        <v>16</v>
      </c>
      <c r="M1717" s="225" t="s">
        <v>175</v>
      </c>
      <c r="N1717" s="226">
        <v>110</v>
      </c>
      <c r="O1717" s="225" t="s">
        <v>7</v>
      </c>
      <c r="P1717" s="225" t="s">
        <v>5423</v>
      </c>
      <c r="Q1717" s="225" t="s">
        <v>3992</v>
      </c>
      <c r="R1717" s="225">
        <v>8</v>
      </c>
      <c r="S1717" s="225">
        <v>14</v>
      </c>
      <c r="T1717" s="225">
        <v>22</v>
      </c>
      <c r="U1717" s="302"/>
      <c r="V1717" s="302"/>
      <c r="W1717" s="302"/>
      <c r="X1717" s="302"/>
      <c r="Y1717" s="302"/>
      <c r="Z1717" s="302"/>
      <c r="AA1717" s="302"/>
      <c r="AB1717" s="302"/>
      <c r="AC1717" s="302"/>
      <c r="AD1717" s="302" t="s">
        <v>37</v>
      </c>
      <c r="AE1717" s="302"/>
      <c r="AF1717" s="302"/>
      <c r="AG1717" s="302"/>
      <c r="AH1717" s="222"/>
      <c r="AI1717" s="229"/>
    </row>
    <row r="1718" spans="1:35" ht="94.5" customHeight="1">
      <c r="A1718" s="70" t="s">
        <v>3570</v>
      </c>
      <c r="B1718" s="74" t="s">
        <v>19</v>
      </c>
      <c r="C1718" s="74" t="s">
        <v>5554</v>
      </c>
      <c r="D1718" s="75">
        <v>42163</v>
      </c>
      <c r="E1718" s="76">
        <v>0.47847222222222219</v>
      </c>
      <c r="F1718" s="75">
        <v>42163</v>
      </c>
      <c r="G1718" s="76">
        <v>0.49652777777777773</v>
      </c>
      <c r="H1718" s="76">
        <v>1.8055555555555547E-2</v>
      </c>
      <c r="I1718" s="74">
        <v>7</v>
      </c>
      <c r="J1718" s="74"/>
      <c r="K1718" s="74"/>
      <c r="L1718" s="74" t="s">
        <v>16</v>
      </c>
      <c r="M1718" s="225" t="s">
        <v>452</v>
      </c>
      <c r="N1718" s="226">
        <v>35</v>
      </c>
      <c r="O1718" s="225" t="s">
        <v>7</v>
      </c>
      <c r="P1718" s="225"/>
      <c r="Q1718" s="225" t="s">
        <v>3993</v>
      </c>
      <c r="R1718" s="225">
        <v>17</v>
      </c>
      <c r="S1718" s="225"/>
      <c r="T1718" s="225">
        <v>17</v>
      </c>
      <c r="U1718" s="302"/>
      <c r="V1718" s="302"/>
      <c r="W1718" s="302"/>
      <c r="X1718" s="302"/>
      <c r="Y1718" s="302"/>
      <c r="Z1718" s="302"/>
      <c r="AA1718" s="302"/>
      <c r="AB1718" s="302"/>
      <c r="AC1718" s="302"/>
      <c r="AD1718" s="302" t="s">
        <v>37</v>
      </c>
      <c r="AE1718" s="302"/>
      <c r="AF1718" s="302"/>
      <c r="AG1718" s="302"/>
      <c r="AH1718" s="222"/>
      <c r="AI1718" s="229"/>
    </row>
    <row r="1719" spans="1:35" ht="63" customHeight="1">
      <c r="A1719" s="70" t="s">
        <v>3570</v>
      </c>
      <c r="B1719" s="74" t="s">
        <v>19</v>
      </c>
      <c r="C1719" s="74" t="s">
        <v>5554</v>
      </c>
      <c r="D1719" s="75">
        <v>42163</v>
      </c>
      <c r="E1719" s="76">
        <v>0.59305555555555556</v>
      </c>
      <c r="F1719" s="75">
        <v>42163</v>
      </c>
      <c r="G1719" s="76">
        <v>0.60763888888888895</v>
      </c>
      <c r="H1719" s="76">
        <v>1.4583333333333393E-2</v>
      </c>
      <c r="I1719" s="74">
        <v>7</v>
      </c>
      <c r="J1719" s="74"/>
      <c r="K1719" s="74"/>
      <c r="L1719" s="74" t="s">
        <v>16</v>
      </c>
      <c r="M1719" s="225" t="s">
        <v>452</v>
      </c>
      <c r="N1719" s="226">
        <v>35</v>
      </c>
      <c r="O1719" s="225" t="s">
        <v>7</v>
      </c>
      <c r="P1719" s="225"/>
      <c r="Q1719" s="225" t="s">
        <v>5424</v>
      </c>
      <c r="R1719" s="225">
        <v>15</v>
      </c>
      <c r="S1719" s="225"/>
      <c r="T1719" s="225">
        <v>15</v>
      </c>
      <c r="U1719" s="302"/>
      <c r="V1719" s="302"/>
      <c r="W1719" s="302"/>
      <c r="X1719" s="302"/>
      <c r="Y1719" s="302"/>
      <c r="Z1719" s="302"/>
      <c r="AA1719" s="302"/>
      <c r="AB1719" s="302"/>
      <c r="AC1719" s="302"/>
      <c r="AD1719" s="302" t="s">
        <v>37</v>
      </c>
      <c r="AE1719" s="302"/>
      <c r="AF1719" s="302"/>
      <c r="AG1719" s="302"/>
      <c r="AH1719" s="222"/>
      <c r="AI1719" s="229"/>
    </row>
    <row r="1720" spans="1:35" ht="78.75" customHeight="1">
      <c r="A1720" s="70" t="s">
        <v>3570</v>
      </c>
      <c r="B1720" s="74" t="s">
        <v>19</v>
      </c>
      <c r="C1720" s="74" t="s">
        <v>5554</v>
      </c>
      <c r="D1720" s="75">
        <v>42163</v>
      </c>
      <c r="E1720" s="76">
        <v>0.87222222222222223</v>
      </c>
      <c r="F1720" s="75">
        <v>42163</v>
      </c>
      <c r="G1720" s="76">
        <v>0.87222222222222223</v>
      </c>
      <c r="H1720" s="76">
        <v>0</v>
      </c>
      <c r="I1720" s="74">
        <v>70</v>
      </c>
      <c r="J1720" s="74"/>
      <c r="K1720" s="74"/>
      <c r="L1720" s="74" t="s">
        <v>16</v>
      </c>
      <c r="M1720" s="225" t="s">
        <v>3637</v>
      </c>
      <c r="N1720" s="226">
        <v>110</v>
      </c>
      <c r="O1720" s="225" t="s">
        <v>13</v>
      </c>
      <c r="P1720" s="225" t="s">
        <v>5425</v>
      </c>
      <c r="Q1720" s="225" t="s">
        <v>3994</v>
      </c>
      <c r="R1720" s="225">
        <v>22</v>
      </c>
      <c r="S1720" s="225"/>
      <c r="T1720" s="225">
        <v>22</v>
      </c>
      <c r="U1720" s="302"/>
      <c r="V1720" s="302"/>
      <c r="W1720" s="302"/>
      <c r="X1720" s="302"/>
      <c r="Y1720" s="302"/>
      <c r="Z1720" s="302"/>
      <c r="AA1720" s="302"/>
      <c r="AB1720" s="302"/>
      <c r="AC1720" s="302"/>
      <c r="AD1720" s="302" t="s">
        <v>37</v>
      </c>
      <c r="AE1720" s="302"/>
      <c r="AF1720" s="302"/>
      <c r="AG1720" s="302"/>
      <c r="AH1720" s="222"/>
      <c r="AI1720" s="229"/>
    </row>
    <row r="1721" spans="1:35" ht="94.5" customHeight="1">
      <c r="A1721" s="70" t="s">
        <v>3570</v>
      </c>
      <c r="B1721" s="74" t="s">
        <v>19</v>
      </c>
      <c r="C1721" s="74" t="s">
        <v>5554</v>
      </c>
      <c r="D1721" s="75">
        <v>42163</v>
      </c>
      <c r="E1721" s="76">
        <v>0.96736111111111101</v>
      </c>
      <c r="F1721" s="75">
        <v>42164</v>
      </c>
      <c r="G1721" s="76">
        <v>7.6388888888888895E-2</v>
      </c>
      <c r="H1721" s="76">
        <v>0.10902777777777783</v>
      </c>
      <c r="I1721" s="74">
        <v>8</v>
      </c>
      <c r="J1721" s="74"/>
      <c r="K1721" s="74"/>
      <c r="L1721" s="74" t="s">
        <v>16</v>
      </c>
      <c r="M1721" s="225" t="s">
        <v>2729</v>
      </c>
      <c r="N1721" s="226" t="s">
        <v>3</v>
      </c>
      <c r="O1721" s="225" t="s">
        <v>7</v>
      </c>
      <c r="P1721" s="225" t="s">
        <v>3995</v>
      </c>
      <c r="Q1721" s="225" t="s">
        <v>5426</v>
      </c>
      <c r="R1721" s="225">
        <v>17</v>
      </c>
      <c r="S1721" s="225"/>
      <c r="T1721" s="225">
        <v>17</v>
      </c>
      <c r="U1721" s="302"/>
      <c r="V1721" s="302"/>
      <c r="W1721" s="302"/>
      <c r="X1721" s="302"/>
      <c r="Y1721" s="302"/>
      <c r="Z1721" s="302"/>
      <c r="AA1721" s="302"/>
      <c r="AB1721" s="302"/>
      <c r="AC1721" s="302"/>
      <c r="AD1721" s="302" t="s">
        <v>37</v>
      </c>
      <c r="AE1721" s="302"/>
      <c r="AF1721" s="302"/>
      <c r="AG1721" s="302"/>
      <c r="AH1721" s="222"/>
      <c r="AI1721" s="229"/>
    </row>
    <row r="1722" spans="1:35" ht="78.75" customHeight="1">
      <c r="A1722" s="70" t="s">
        <v>640</v>
      </c>
      <c r="B1722" s="74" t="s">
        <v>12</v>
      </c>
      <c r="C1722" s="74" t="s">
        <v>360</v>
      </c>
      <c r="D1722" s="75">
        <v>42052</v>
      </c>
      <c r="E1722" s="76">
        <v>0.88263888888888886</v>
      </c>
      <c r="F1722" s="75">
        <v>42052</v>
      </c>
      <c r="G1722" s="76">
        <v>0.95972222222222225</v>
      </c>
      <c r="H1722" s="76">
        <f>G1722-E1722</f>
        <v>7.7083333333333393E-2</v>
      </c>
      <c r="I1722" s="74">
        <v>1</v>
      </c>
      <c r="J1722" s="74"/>
      <c r="K1722" s="74"/>
      <c r="L1722" s="74" t="s">
        <v>11</v>
      </c>
      <c r="M1722" s="225" t="s">
        <v>928</v>
      </c>
      <c r="N1722" s="226">
        <v>0.4</v>
      </c>
      <c r="O1722" s="225" t="s">
        <v>55</v>
      </c>
      <c r="P1722" s="225" t="s">
        <v>55</v>
      </c>
      <c r="Q1722" s="225" t="s">
        <v>364</v>
      </c>
      <c r="R1722" s="225">
        <v>1.2</v>
      </c>
      <c r="S1722" s="225">
        <v>1.72</v>
      </c>
      <c r="T1722" s="225">
        <v>2.92</v>
      </c>
      <c r="U1722" s="302" t="s">
        <v>60</v>
      </c>
      <c r="V1722" s="302" t="s">
        <v>128</v>
      </c>
      <c r="W1722" s="302" t="s">
        <v>128</v>
      </c>
      <c r="X1722" s="302" t="s">
        <v>128</v>
      </c>
      <c r="Y1722" s="302" t="s">
        <v>128</v>
      </c>
      <c r="Z1722" s="302" t="s">
        <v>128</v>
      </c>
      <c r="AA1722" s="302" t="s">
        <v>128</v>
      </c>
      <c r="AB1722" s="302" t="s">
        <v>128</v>
      </c>
      <c r="AC1722" s="302" t="s">
        <v>128</v>
      </c>
      <c r="AD1722" s="302" t="s">
        <v>22</v>
      </c>
      <c r="AE1722" s="302" t="s">
        <v>128</v>
      </c>
      <c r="AF1722" s="302" t="s">
        <v>128</v>
      </c>
      <c r="AG1722" s="302"/>
      <c r="AH1722" s="222"/>
      <c r="AI1722" s="229"/>
    </row>
    <row r="1723" spans="1:35" ht="189" customHeight="1">
      <c r="A1723" s="69" t="s">
        <v>3570</v>
      </c>
      <c r="B1723" s="74" t="s">
        <v>1412</v>
      </c>
      <c r="C1723" s="74" t="s">
        <v>1559</v>
      </c>
      <c r="D1723" s="75">
        <v>42178</v>
      </c>
      <c r="E1723" s="76">
        <v>0.76527777777777783</v>
      </c>
      <c r="F1723" s="75">
        <v>42178</v>
      </c>
      <c r="G1723" s="76">
        <v>0.7680555555555556</v>
      </c>
      <c r="H1723" s="76">
        <v>6.9444444444444441E-3</v>
      </c>
      <c r="I1723" s="77">
        <v>0</v>
      </c>
      <c r="J1723" s="79" t="s">
        <v>4626</v>
      </c>
      <c r="K1723" s="77"/>
      <c r="L1723" s="80" t="s">
        <v>9</v>
      </c>
      <c r="M1723" s="228" t="s">
        <v>488</v>
      </c>
      <c r="N1723" s="226" t="s">
        <v>3</v>
      </c>
      <c r="O1723" s="224" t="s">
        <v>23</v>
      </c>
      <c r="P1723" s="228" t="s">
        <v>1560</v>
      </c>
      <c r="Q1723" s="227" t="s">
        <v>4631</v>
      </c>
      <c r="R1723" s="223">
        <v>5</v>
      </c>
      <c r="S1723" s="223"/>
      <c r="T1723" s="223">
        <v>5</v>
      </c>
      <c r="U1723" s="279"/>
      <c r="V1723" s="279"/>
      <c r="W1723" s="279"/>
      <c r="X1723" s="279"/>
      <c r="Y1723" s="279"/>
      <c r="Z1723" s="279"/>
      <c r="AA1723" s="279"/>
      <c r="AB1723" s="279"/>
      <c r="AC1723" s="279"/>
      <c r="AD1723" s="279" t="s">
        <v>42</v>
      </c>
      <c r="AE1723" s="279"/>
      <c r="AF1723" s="279"/>
      <c r="AG1723" s="290"/>
      <c r="AH1723" s="222"/>
      <c r="AI1723" s="229"/>
    </row>
    <row r="1724" spans="1:35" ht="110.25" customHeight="1">
      <c r="A1724" s="70" t="s">
        <v>3570</v>
      </c>
      <c r="B1724" s="74" t="s">
        <v>10</v>
      </c>
      <c r="C1724" s="74" t="s">
        <v>287</v>
      </c>
      <c r="D1724" s="75">
        <v>42163</v>
      </c>
      <c r="E1724" s="76">
        <v>0.74375000000000002</v>
      </c>
      <c r="F1724" s="75">
        <v>42163</v>
      </c>
      <c r="G1724" s="76">
        <v>0.78194444444444444</v>
      </c>
      <c r="H1724" s="76">
        <v>3.8194444444444441E-2</v>
      </c>
      <c r="I1724" s="74"/>
      <c r="J1724" s="74" t="s">
        <v>4022</v>
      </c>
      <c r="K1724" s="74" t="s">
        <v>4023</v>
      </c>
      <c r="L1724" s="74" t="s">
        <v>4</v>
      </c>
      <c r="M1724" s="225" t="s">
        <v>4024</v>
      </c>
      <c r="N1724" s="226">
        <v>35</v>
      </c>
      <c r="O1724" s="225" t="s">
        <v>13</v>
      </c>
      <c r="P1724" s="225" t="s">
        <v>4024</v>
      </c>
      <c r="Q1724" s="225" t="s">
        <v>4025</v>
      </c>
      <c r="R1724" s="225">
        <v>10.1</v>
      </c>
      <c r="S1724" s="225">
        <v>1</v>
      </c>
      <c r="T1724" s="225">
        <v>11.1</v>
      </c>
      <c r="U1724" s="302"/>
      <c r="V1724" s="302"/>
      <c r="W1724" s="302"/>
      <c r="X1724" s="302"/>
      <c r="Y1724" s="302"/>
      <c r="Z1724" s="302"/>
      <c r="AA1724" s="302"/>
      <c r="AB1724" s="302"/>
      <c r="AC1724" s="302"/>
      <c r="AD1724" s="302" t="s">
        <v>24</v>
      </c>
      <c r="AE1724" s="302"/>
      <c r="AF1724" s="302"/>
      <c r="AG1724" s="302" t="s">
        <v>1261</v>
      </c>
      <c r="AH1724" s="222"/>
      <c r="AI1724" s="229"/>
    </row>
    <row r="1725" spans="1:35" ht="189" customHeight="1">
      <c r="A1725" s="70" t="s">
        <v>3570</v>
      </c>
      <c r="B1725" s="74" t="s">
        <v>18</v>
      </c>
      <c r="C1725" s="74" t="s">
        <v>18</v>
      </c>
      <c r="D1725" s="75">
        <v>42163</v>
      </c>
      <c r="E1725" s="76">
        <v>42163.416666666664</v>
      </c>
      <c r="F1725" s="75">
        <v>42163</v>
      </c>
      <c r="G1725" s="76">
        <v>42163.524305555555</v>
      </c>
      <c r="H1725" s="76">
        <f>G1725-E1725</f>
        <v>0.10763888889050577</v>
      </c>
      <c r="I1725" s="74">
        <v>42</v>
      </c>
      <c r="J1725" s="74"/>
      <c r="K1725" s="74"/>
      <c r="L1725" s="74" t="s">
        <v>4</v>
      </c>
      <c r="M1725" s="225" t="s">
        <v>3964</v>
      </c>
      <c r="N1725" s="226" t="s">
        <v>3</v>
      </c>
      <c r="O1725" s="225" t="s">
        <v>7</v>
      </c>
      <c r="P1725" s="225" t="s">
        <v>3965</v>
      </c>
      <c r="Q1725" s="225" t="s">
        <v>3966</v>
      </c>
      <c r="R1725" s="225">
        <v>1.3</v>
      </c>
      <c r="S1725" s="225"/>
      <c r="T1725" s="225">
        <f t="shared" ref="T1725:T1730" si="27">R1725+S1725</f>
        <v>1.3</v>
      </c>
      <c r="U1725" s="302"/>
      <c r="V1725" s="302"/>
      <c r="W1725" s="302"/>
      <c r="X1725" s="302"/>
      <c r="Y1725" s="302"/>
      <c r="Z1725" s="302"/>
      <c r="AA1725" s="302"/>
      <c r="AB1725" s="302"/>
      <c r="AC1725" s="302"/>
      <c r="AD1725" s="302" t="s">
        <v>24</v>
      </c>
      <c r="AE1725" s="302"/>
      <c r="AF1725" s="302"/>
      <c r="AG1725" s="302"/>
      <c r="AH1725" s="222"/>
      <c r="AI1725" s="229"/>
    </row>
    <row r="1726" spans="1:35" ht="189" customHeight="1">
      <c r="A1726" s="70" t="s">
        <v>3570</v>
      </c>
      <c r="B1726" s="74" t="s">
        <v>12</v>
      </c>
      <c r="C1726" s="74" t="s">
        <v>127</v>
      </c>
      <c r="D1726" s="75">
        <v>42163</v>
      </c>
      <c r="E1726" s="76">
        <v>0.58958333333333335</v>
      </c>
      <c r="F1726" s="75">
        <v>42163</v>
      </c>
      <c r="G1726" s="76">
        <v>0.58958333333333335</v>
      </c>
      <c r="H1726" s="76">
        <f>G1726-E1726</f>
        <v>0</v>
      </c>
      <c r="I1726" s="74">
        <v>1</v>
      </c>
      <c r="J1726" s="74" t="s">
        <v>233</v>
      </c>
      <c r="K1726" s="74" t="s">
        <v>8</v>
      </c>
      <c r="L1726" s="74" t="s">
        <v>9</v>
      </c>
      <c r="M1726" s="225" t="s">
        <v>4041</v>
      </c>
      <c r="N1726" s="226" t="s">
        <v>3</v>
      </c>
      <c r="O1726" s="225" t="s">
        <v>7</v>
      </c>
      <c r="P1726" s="225" t="s">
        <v>4041</v>
      </c>
      <c r="Q1726" s="225" t="s">
        <v>4042</v>
      </c>
      <c r="R1726" s="225"/>
      <c r="S1726" s="225">
        <v>0.76</v>
      </c>
      <c r="T1726" s="225">
        <f t="shared" si="27"/>
        <v>0.76</v>
      </c>
      <c r="U1726" s="302" t="s">
        <v>28</v>
      </c>
      <c r="V1726" s="302" t="s">
        <v>718</v>
      </c>
      <c r="W1726" s="302" t="s">
        <v>587</v>
      </c>
      <c r="X1726" s="302" t="s">
        <v>5234</v>
      </c>
      <c r="Y1726" s="302" t="s">
        <v>5235</v>
      </c>
      <c r="Z1726" s="302">
        <v>1</v>
      </c>
      <c r="AA1726" s="302" t="s">
        <v>5236</v>
      </c>
      <c r="AB1726" s="302" t="s">
        <v>128</v>
      </c>
      <c r="AC1726" s="302" t="s">
        <v>128</v>
      </c>
      <c r="AD1726" s="302" t="s">
        <v>30</v>
      </c>
      <c r="AE1726" s="302" t="s">
        <v>57</v>
      </c>
      <c r="AF1726" s="302" t="s">
        <v>128</v>
      </c>
      <c r="AG1726" s="302"/>
      <c r="AH1726" s="222"/>
      <c r="AI1726" s="229"/>
    </row>
    <row r="1727" spans="1:35" ht="157.5" customHeight="1">
      <c r="A1727" s="70" t="s">
        <v>3570</v>
      </c>
      <c r="B1727" s="74" t="s">
        <v>12</v>
      </c>
      <c r="C1727" s="74" t="s">
        <v>2475</v>
      </c>
      <c r="D1727" s="75">
        <v>42163</v>
      </c>
      <c r="E1727" s="76">
        <v>0.6020833333333333</v>
      </c>
      <c r="F1727" s="75">
        <v>42163</v>
      </c>
      <c r="G1727" s="76">
        <v>0.7583333333333333</v>
      </c>
      <c r="H1727" s="76">
        <f>G1727-E1727</f>
        <v>0.15625</v>
      </c>
      <c r="I1727" s="74">
        <v>4</v>
      </c>
      <c r="J1727" s="74" t="s">
        <v>233</v>
      </c>
      <c r="K1727" s="74" t="s">
        <v>20</v>
      </c>
      <c r="L1727" s="74" t="s">
        <v>16</v>
      </c>
      <c r="M1727" s="225" t="s">
        <v>3794</v>
      </c>
      <c r="N1727" s="226" t="s">
        <v>3</v>
      </c>
      <c r="O1727" s="225" t="s">
        <v>7</v>
      </c>
      <c r="P1727" s="225" t="s">
        <v>3794</v>
      </c>
      <c r="Q1727" s="225" t="s">
        <v>4040</v>
      </c>
      <c r="R1727" s="225">
        <v>4.16</v>
      </c>
      <c r="S1727" s="225">
        <v>1.55</v>
      </c>
      <c r="T1727" s="225">
        <f t="shared" si="27"/>
        <v>5.71</v>
      </c>
      <c r="U1727" s="302" t="s">
        <v>28</v>
      </c>
      <c r="V1727" s="302" t="s">
        <v>128</v>
      </c>
      <c r="W1727" s="302" t="s">
        <v>128</v>
      </c>
      <c r="X1727" s="302" t="s">
        <v>128</v>
      </c>
      <c r="Y1727" s="302" t="s">
        <v>128</v>
      </c>
      <c r="Z1727" s="302" t="s">
        <v>128</v>
      </c>
      <c r="AA1727" s="302" t="s">
        <v>128</v>
      </c>
      <c r="AB1727" s="302" t="s">
        <v>128</v>
      </c>
      <c r="AC1727" s="302" t="s">
        <v>128</v>
      </c>
      <c r="AD1727" s="302" t="s">
        <v>37</v>
      </c>
      <c r="AE1727" s="302" t="s">
        <v>53</v>
      </c>
      <c r="AF1727" s="302"/>
      <c r="AG1727" s="302"/>
      <c r="AH1727" s="222"/>
      <c r="AI1727" s="229"/>
    </row>
    <row r="1728" spans="1:35" ht="157.5" customHeight="1">
      <c r="A1728" s="70" t="s">
        <v>3570</v>
      </c>
      <c r="B1728" s="74" t="s">
        <v>58</v>
      </c>
      <c r="C1728" s="74" t="s">
        <v>4340</v>
      </c>
      <c r="D1728" s="75">
        <v>42163</v>
      </c>
      <c r="E1728" s="76">
        <v>0.54027777777777775</v>
      </c>
      <c r="F1728" s="75">
        <v>42163</v>
      </c>
      <c r="G1728" s="76">
        <v>0.54027777777777775</v>
      </c>
      <c r="H1728" s="76">
        <v>0</v>
      </c>
      <c r="I1728" s="74">
        <v>2</v>
      </c>
      <c r="J1728" s="74" t="s">
        <v>3228</v>
      </c>
      <c r="K1728" s="74" t="s">
        <v>8</v>
      </c>
      <c r="L1728" s="74" t="s">
        <v>16</v>
      </c>
      <c r="M1728" s="225" t="s">
        <v>4046</v>
      </c>
      <c r="N1728" s="226">
        <v>220</v>
      </c>
      <c r="O1728" s="225" t="s">
        <v>7</v>
      </c>
      <c r="P1728" s="225" t="s">
        <v>4046</v>
      </c>
      <c r="Q1728" s="225" t="s">
        <v>5345</v>
      </c>
      <c r="R1728" s="225"/>
      <c r="S1728" s="225">
        <v>1.1000000000000001</v>
      </c>
      <c r="T1728" s="225">
        <f t="shared" si="27"/>
        <v>1.1000000000000001</v>
      </c>
      <c r="U1728" s="302"/>
      <c r="V1728" s="302"/>
      <c r="W1728" s="302"/>
      <c r="X1728" s="302"/>
      <c r="Y1728" s="302"/>
      <c r="Z1728" s="302"/>
      <c r="AA1728" s="302"/>
      <c r="AB1728" s="302"/>
      <c r="AC1728" s="302"/>
      <c r="AD1728" s="302" t="s">
        <v>37</v>
      </c>
      <c r="AE1728" s="302"/>
      <c r="AF1728" s="302"/>
      <c r="AG1728" s="302"/>
      <c r="AH1728" s="222"/>
      <c r="AI1728" s="229"/>
    </row>
    <row r="1729" spans="1:35" ht="409.5" customHeight="1">
      <c r="A1729" s="70" t="s">
        <v>3570</v>
      </c>
      <c r="B1729" s="74" t="s">
        <v>58</v>
      </c>
      <c r="C1729" s="74" t="s">
        <v>197</v>
      </c>
      <c r="D1729" s="75">
        <v>42163</v>
      </c>
      <c r="E1729" s="76">
        <v>0.6381944444444444</v>
      </c>
      <c r="F1729" s="75">
        <v>42163</v>
      </c>
      <c r="G1729" s="76">
        <v>0.79861111111111116</v>
      </c>
      <c r="H1729" s="76">
        <f>G1729-E1729</f>
        <v>0.16041666666666676</v>
      </c>
      <c r="I1729" s="74">
        <v>21</v>
      </c>
      <c r="J1729" s="74" t="s">
        <v>150</v>
      </c>
      <c r="K1729" s="74" t="s">
        <v>14</v>
      </c>
      <c r="L1729" s="74" t="s">
        <v>9</v>
      </c>
      <c r="M1729" s="225" t="s">
        <v>4047</v>
      </c>
      <c r="N1729" s="226" t="s">
        <v>3</v>
      </c>
      <c r="O1729" s="225" t="s">
        <v>7</v>
      </c>
      <c r="P1729" s="225" t="s">
        <v>4048</v>
      </c>
      <c r="Q1729" s="225" t="s">
        <v>4049</v>
      </c>
      <c r="R1729" s="225">
        <v>21.8</v>
      </c>
      <c r="S1729" s="225"/>
      <c r="T1729" s="225">
        <f t="shared" si="27"/>
        <v>21.8</v>
      </c>
      <c r="U1729" s="302" t="s">
        <v>28</v>
      </c>
      <c r="V1729" s="302">
        <v>1985</v>
      </c>
      <c r="W1729" s="302" t="s">
        <v>1709</v>
      </c>
      <c r="X1729" s="302" t="s">
        <v>724</v>
      </c>
      <c r="Y1729" s="302">
        <v>41736</v>
      </c>
      <c r="Z1729" s="302">
        <v>100</v>
      </c>
      <c r="AA1729" s="302">
        <v>42202</v>
      </c>
      <c r="AB1729" s="302">
        <v>0</v>
      </c>
      <c r="AC1729" s="302">
        <v>41736</v>
      </c>
      <c r="AD1729" s="302" t="s">
        <v>30</v>
      </c>
      <c r="AE1729" s="302"/>
      <c r="AF1729" s="302"/>
      <c r="AG1729" s="302"/>
      <c r="AH1729" s="222"/>
      <c r="AI1729" s="229"/>
    </row>
    <row r="1730" spans="1:35" ht="157.5" customHeight="1">
      <c r="A1730" s="70" t="s">
        <v>3570</v>
      </c>
      <c r="B1730" s="74" t="s">
        <v>58</v>
      </c>
      <c r="C1730" s="74" t="s">
        <v>197</v>
      </c>
      <c r="D1730" s="75">
        <v>42163</v>
      </c>
      <c r="E1730" s="76">
        <v>0.6381944444444444</v>
      </c>
      <c r="F1730" s="75">
        <v>42163</v>
      </c>
      <c r="G1730" s="76">
        <v>0.82638888888888884</v>
      </c>
      <c r="H1730" s="76">
        <f>G1730-E1730</f>
        <v>0.18819444444444444</v>
      </c>
      <c r="I1730" s="74">
        <v>10</v>
      </c>
      <c r="J1730" s="74" t="s">
        <v>150</v>
      </c>
      <c r="K1730" s="74" t="s">
        <v>14</v>
      </c>
      <c r="L1730" s="74" t="s">
        <v>9</v>
      </c>
      <c r="M1730" s="225" t="s">
        <v>4050</v>
      </c>
      <c r="N1730" s="226" t="s">
        <v>3</v>
      </c>
      <c r="O1730" s="225" t="s">
        <v>7</v>
      </c>
      <c r="P1730" s="225" t="s">
        <v>4050</v>
      </c>
      <c r="Q1730" s="225" t="s">
        <v>4051</v>
      </c>
      <c r="R1730" s="225">
        <v>4</v>
      </c>
      <c r="S1730" s="225"/>
      <c r="T1730" s="225">
        <f t="shared" si="27"/>
        <v>4</v>
      </c>
      <c r="U1730" s="302" t="s">
        <v>28</v>
      </c>
      <c r="V1730" s="302">
        <v>1978</v>
      </c>
      <c r="W1730" s="302" t="s">
        <v>1709</v>
      </c>
      <c r="X1730" s="302" t="s">
        <v>724</v>
      </c>
      <c r="Y1730" s="302">
        <v>41902</v>
      </c>
      <c r="Z1730" s="302">
        <v>100</v>
      </c>
      <c r="AA1730" s="302">
        <v>42267</v>
      </c>
      <c r="AB1730" s="302">
        <v>0</v>
      </c>
      <c r="AC1730" s="302">
        <v>41902</v>
      </c>
      <c r="AD1730" s="302" t="s">
        <v>30</v>
      </c>
      <c r="AE1730" s="302"/>
      <c r="AF1730" s="302"/>
      <c r="AG1730" s="302"/>
      <c r="AH1730" s="222"/>
      <c r="AI1730" s="229"/>
    </row>
    <row r="1731" spans="1:35" ht="157.5" customHeight="1">
      <c r="A1731" s="69" t="s">
        <v>3570</v>
      </c>
      <c r="B1731" s="74" t="s">
        <v>1412</v>
      </c>
      <c r="C1731" s="74" t="s">
        <v>1427</v>
      </c>
      <c r="D1731" s="75">
        <v>42178</v>
      </c>
      <c r="E1731" s="76">
        <v>0.76666666666666661</v>
      </c>
      <c r="F1731" s="75">
        <v>42178</v>
      </c>
      <c r="G1731" s="76">
        <v>0.77222222222222225</v>
      </c>
      <c r="H1731" s="76">
        <v>5.5555555555555558E-3</v>
      </c>
      <c r="I1731" s="77">
        <v>2</v>
      </c>
      <c r="J1731" s="79" t="s">
        <v>4632</v>
      </c>
      <c r="K1731" s="77"/>
      <c r="L1731" s="80" t="s">
        <v>9</v>
      </c>
      <c r="M1731" s="228" t="s">
        <v>488</v>
      </c>
      <c r="N1731" s="226" t="s">
        <v>3</v>
      </c>
      <c r="O1731" s="224" t="s">
        <v>23</v>
      </c>
      <c r="P1731" s="228" t="s">
        <v>1557</v>
      </c>
      <c r="Q1731" s="227" t="s">
        <v>4633</v>
      </c>
      <c r="R1731" s="223">
        <v>0.1</v>
      </c>
      <c r="S1731" s="223">
        <v>3.2</v>
      </c>
      <c r="T1731" s="223">
        <v>3.3</v>
      </c>
      <c r="U1731" s="279"/>
      <c r="V1731" s="279"/>
      <c r="W1731" s="279"/>
      <c r="X1731" s="279"/>
      <c r="Y1731" s="279"/>
      <c r="Z1731" s="279"/>
      <c r="AA1731" s="279"/>
      <c r="AB1731" s="279"/>
      <c r="AC1731" s="279"/>
      <c r="AD1731" s="279" t="s">
        <v>42</v>
      </c>
      <c r="AE1731" s="279"/>
      <c r="AF1731" s="279"/>
      <c r="AG1731" s="290"/>
      <c r="AH1731" s="222"/>
      <c r="AI1731" s="229"/>
    </row>
    <row r="1732" spans="1:35" ht="126" customHeight="1">
      <c r="A1732" s="69" t="s">
        <v>3570</v>
      </c>
      <c r="B1732" s="74" t="s">
        <v>1412</v>
      </c>
      <c r="C1732" s="74" t="s">
        <v>1423</v>
      </c>
      <c r="D1732" s="75">
        <v>42178</v>
      </c>
      <c r="E1732" s="76">
        <v>0.80347222222222225</v>
      </c>
      <c r="F1732" s="75">
        <v>42178</v>
      </c>
      <c r="G1732" s="76">
        <v>0.85416666666666663</v>
      </c>
      <c r="H1732" s="76">
        <v>5.0694444444444452E-2</v>
      </c>
      <c r="I1732" s="77">
        <v>0</v>
      </c>
      <c r="J1732" s="79" t="s">
        <v>180</v>
      </c>
      <c r="K1732" s="77"/>
      <c r="L1732" s="80" t="s">
        <v>9</v>
      </c>
      <c r="M1732" s="228" t="s">
        <v>488</v>
      </c>
      <c r="N1732" s="226" t="s">
        <v>3</v>
      </c>
      <c r="O1732" s="224" t="s">
        <v>7</v>
      </c>
      <c r="P1732" s="228" t="s">
        <v>4638</v>
      </c>
      <c r="Q1732" s="227" t="s">
        <v>4639</v>
      </c>
      <c r="R1732" s="223"/>
      <c r="S1732" s="223"/>
      <c r="T1732" s="223"/>
      <c r="U1732" s="279"/>
      <c r="V1732" s="279"/>
      <c r="W1732" s="279"/>
      <c r="X1732" s="279"/>
      <c r="Y1732" s="279"/>
      <c r="Z1732" s="279"/>
      <c r="AA1732" s="279"/>
      <c r="AB1732" s="279"/>
      <c r="AC1732" s="279"/>
      <c r="AD1732" s="279" t="s">
        <v>42</v>
      </c>
      <c r="AE1732" s="279"/>
      <c r="AF1732" s="279"/>
      <c r="AG1732" s="290"/>
      <c r="AH1732" s="222"/>
      <c r="AI1732" s="229"/>
    </row>
    <row r="1733" spans="1:35" ht="126" customHeight="1">
      <c r="A1733" s="69" t="s">
        <v>3570</v>
      </c>
      <c r="B1733" s="74" t="s">
        <v>1412</v>
      </c>
      <c r="C1733" s="74" t="s">
        <v>1423</v>
      </c>
      <c r="D1733" s="75">
        <v>42178</v>
      </c>
      <c r="E1733" s="76">
        <v>0.80625000000000002</v>
      </c>
      <c r="F1733" s="75">
        <v>42178</v>
      </c>
      <c r="G1733" s="76">
        <v>0.80625000000000002</v>
      </c>
      <c r="H1733" s="76">
        <v>0</v>
      </c>
      <c r="I1733" s="77">
        <v>9</v>
      </c>
      <c r="J1733" s="79" t="s">
        <v>1437</v>
      </c>
      <c r="K1733" s="77"/>
      <c r="L1733" s="80" t="s">
        <v>9</v>
      </c>
      <c r="M1733" s="228" t="s">
        <v>488</v>
      </c>
      <c r="N1733" s="226" t="s">
        <v>3</v>
      </c>
      <c r="O1733" s="224" t="s">
        <v>7</v>
      </c>
      <c r="P1733" s="228" t="s">
        <v>4642</v>
      </c>
      <c r="Q1733" s="227" t="s">
        <v>4643</v>
      </c>
      <c r="R1733" s="223">
        <v>1</v>
      </c>
      <c r="S1733" s="223">
        <v>3</v>
      </c>
      <c r="T1733" s="223">
        <v>4</v>
      </c>
      <c r="U1733" s="279"/>
      <c r="V1733" s="279"/>
      <c r="W1733" s="279"/>
      <c r="X1733" s="279"/>
      <c r="Y1733" s="279"/>
      <c r="Z1733" s="279"/>
      <c r="AA1733" s="279"/>
      <c r="AB1733" s="279"/>
      <c r="AC1733" s="279"/>
      <c r="AD1733" s="279" t="s">
        <v>42</v>
      </c>
      <c r="AE1733" s="279"/>
      <c r="AF1733" s="279"/>
      <c r="AG1733" s="290"/>
      <c r="AH1733" s="222"/>
      <c r="AI1733" s="229"/>
    </row>
    <row r="1734" spans="1:35" ht="63" customHeight="1">
      <c r="A1734" s="69" t="s">
        <v>3570</v>
      </c>
      <c r="B1734" s="74" t="s">
        <v>1412</v>
      </c>
      <c r="C1734" s="74" t="s">
        <v>1423</v>
      </c>
      <c r="D1734" s="75">
        <v>42178</v>
      </c>
      <c r="E1734" s="76">
        <v>0.80625000000000002</v>
      </c>
      <c r="F1734" s="75">
        <v>42178</v>
      </c>
      <c r="G1734" s="76">
        <v>0.84791666666666676</v>
      </c>
      <c r="H1734" s="76">
        <v>4.1666666666666664E-2</v>
      </c>
      <c r="I1734" s="77">
        <v>0</v>
      </c>
      <c r="J1734" s="79" t="s">
        <v>180</v>
      </c>
      <c r="K1734" s="77"/>
      <c r="L1734" s="80" t="s">
        <v>9</v>
      </c>
      <c r="M1734" s="228" t="s">
        <v>488</v>
      </c>
      <c r="N1734" s="226" t="s">
        <v>3</v>
      </c>
      <c r="O1734" s="224" t="s">
        <v>7</v>
      </c>
      <c r="P1734" s="228" t="s">
        <v>4640</v>
      </c>
      <c r="Q1734" s="227" t="s">
        <v>4641</v>
      </c>
      <c r="R1734" s="223"/>
      <c r="S1734" s="223"/>
      <c r="T1734" s="223"/>
      <c r="U1734" s="279"/>
      <c r="V1734" s="279"/>
      <c r="W1734" s="279"/>
      <c r="X1734" s="279"/>
      <c r="Y1734" s="279"/>
      <c r="Z1734" s="279"/>
      <c r="AA1734" s="279"/>
      <c r="AB1734" s="279"/>
      <c r="AC1734" s="279"/>
      <c r="AD1734" s="279" t="s">
        <v>42</v>
      </c>
      <c r="AE1734" s="279"/>
      <c r="AF1734" s="279"/>
      <c r="AG1734" s="290"/>
      <c r="AH1734" s="222"/>
      <c r="AI1734" s="229"/>
    </row>
    <row r="1735" spans="1:35" ht="63" customHeight="1">
      <c r="A1735" s="69" t="s">
        <v>3570</v>
      </c>
      <c r="B1735" s="74" t="s">
        <v>1412</v>
      </c>
      <c r="C1735" s="74" t="s">
        <v>1423</v>
      </c>
      <c r="D1735" s="75">
        <v>42178</v>
      </c>
      <c r="E1735" s="76">
        <v>0.80625000000000002</v>
      </c>
      <c r="F1735" s="75">
        <v>42178</v>
      </c>
      <c r="G1735" s="76">
        <v>0.84791666666666676</v>
      </c>
      <c r="H1735" s="76">
        <v>4.1666666666666664E-2</v>
      </c>
      <c r="I1735" s="77">
        <v>0</v>
      </c>
      <c r="J1735" s="79" t="s">
        <v>180</v>
      </c>
      <c r="K1735" s="77"/>
      <c r="L1735" s="80" t="s">
        <v>9</v>
      </c>
      <c r="M1735" s="228" t="s">
        <v>488</v>
      </c>
      <c r="N1735" s="226" t="s">
        <v>3</v>
      </c>
      <c r="O1735" s="224" t="s">
        <v>7</v>
      </c>
      <c r="P1735" s="228" t="s">
        <v>4644</v>
      </c>
      <c r="Q1735" s="227" t="s">
        <v>4645</v>
      </c>
      <c r="R1735" s="223"/>
      <c r="S1735" s="223"/>
      <c r="T1735" s="223"/>
      <c r="U1735" s="279"/>
      <c r="V1735" s="279"/>
      <c r="W1735" s="279"/>
      <c r="X1735" s="279"/>
      <c r="Y1735" s="279"/>
      <c r="Z1735" s="279"/>
      <c r="AA1735" s="279"/>
      <c r="AB1735" s="279"/>
      <c r="AC1735" s="279"/>
      <c r="AD1735" s="279" t="s">
        <v>42</v>
      </c>
      <c r="AE1735" s="279"/>
      <c r="AF1735" s="279"/>
      <c r="AG1735" s="290"/>
      <c r="AH1735" s="222"/>
      <c r="AI1735" s="229"/>
    </row>
    <row r="1736" spans="1:35" ht="204.75" customHeight="1">
      <c r="A1736" s="70" t="s">
        <v>3570</v>
      </c>
      <c r="B1736" s="74" t="s">
        <v>5</v>
      </c>
      <c r="C1736" s="74" t="s">
        <v>3623</v>
      </c>
      <c r="D1736" s="75">
        <v>42163</v>
      </c>
      <c r="E1736" s="76">
        <v>0.57847222222222217</v>
      </c>
      <c r="F1736" s="75">
        <v>42163</v>
      </c>
      <c r="G1736" s="76">
        <v>0.57847222222222217</v>
      </c>
      <c r="H1736" s="76">
        <v>0</v>
      </c>
      <c r="I1736" s="74">
        <v>5</v>
      </c>
      <c r="J1736" s="74" t="s">
        <v>1483</v>
      </c>
      <c r="K1736" s="74" t="s">
        <v>8</v>
      </c>
      <c r="L1736" s="74" t="s">
        <v>16</v>
      </c>
      <c r="M1736" s="225" t="s">
        <v>5768</v>
      </c>
      <c r="N1736" s="226">
        <v>110</v>
      </c>
      <c r="O1736" s="225" t="s">
        <v>7</v>
      </c>
      <c r="P1736" s="225" t="s">
        <v>5769</v>
      </c>
      <c r="Q1736" s="225" t="s">
        <v>5770</v>
      </c>
      <c r="R1736" s="225"/>
      <c r="S1736" s="225">
        <v>9.9</v>
      </c>
      <c r="T1736" s="225">
        <v>9.9</v>
      </c>
      <c r="U1736" s="302" t="s">
        <v>28</v>
      </c>
      <c r="V1736" s="302"/>
      <c r="W1736" s="302"/>
      <c r="X1736" s="302"/>
      <c r="Y1736" s="302"/>
      <c r="Z1736" s="302"/>
      <c r="AA1736" s="302"/>
      <c r="AB1736" s="302"/>
      <c r="AC1736" s="302"/>
      <c r="AD1736" s="302" t="s">
        <v>37</v>
      </c>
      <c r="AE1736" s="302"/>
      <c r="AF1736" s="302"/>
      <c r="AG1736" s="302"/>
      <c r="AH1736" s="222"/>
      <c r="AI1736" s="229"/>
    </row>
    <row r="1737" spans="1:35" ht="141.75" customHeight="1">
      <c r="A1737" s="69" t="s">
        <v>3570</v>
      </c>
      <c r="B1737" s="74" t="s">
        <v>1412</v>
      </c>
      <c r="C1737" s="74" t="s">
        <v>1423</v>
      </c>
      <c r="D1737" s="75">
        <v>42178</v>
      </c>
      <c r="E1737" s="76">
        <v>0.80694444444444446</v>
      </c>
      <c r="F1737" s="75">
        <v>42178</v>
      </c>
      <c r="G1737" s="76">
        <v>0.83819444444444446</v>
      </c>
      <c r="H1737" s="76">
        <v>3.125E-2</v>
      </c>
      <c r="I1737" s="77">
        <v>3</v>
      </c>
      <c r="J1737" s="79" t="s">
        <v>180</v>
      </c>
      <c r="K1737" s="77"/>
      <c r="L1737" s="80" t="s">
        <v>9</v>
      </c>
      <c r="M1737" s="228" t="s">
        <v>488</v>
      </c>
      <c r="N1737" s="226" t="s">
        <v>3</v>
      </c>
      <c r="O1737" s="224" t="s">
        <v>7</v>
      </c>
      <c r="P1737" s="228" t="s">
        <v>4646</v>
      </c>
      <c r="Q1737" s="227" t="s">
        <v>4647</v>
      </c>
      <c r="R1737" s="223">
        <v>7</v>
      </c>
      <c r="S1737" s="223">
        <v>11</v>
      </c>
      <c r="T1737" s="223">
        <v>18</v>
      </c>
      <c r="U1737" s="279"/>
      <c r="V1737" s="279"/>
      <c r="W1737" s="279"/>
      <c r="X1737" s="279"/>
      <c r="Y1737" s="279"/>
      <c r="Z1737" s="279"/>
      <c r="AA1737" s="279"/>
      <c r="AB1737" s="279"/>
      <c r="AC1737" s="279"/>
      <c r="AD1737" s="279" t="s">
        <v>42</v>
      </c>
      <c r="AE1737" s="279"/>
      <c r="AF1737" s="279"/>
      <c r="AG1737" s="290"/>
      <c r="AH1737" s="222"/>
      <c r="AI1737" s="229"/>
    </row>
    <row r="1738" spans="1:35" ht="380.25" customHeight="1">
      <c r="A1738" s="70" t="s">
        <v>8946</v>
      </c>
      <c r="B1738" s="74" t="s">
        <v>1452</v>
      </c>
      <c r="C1738" s="74" t="s">
        <v>1452</v>
      </c>
      <c r="D1738" s="75">
        <v>42266</v>
      </c>
      <c r="E1738" s="76">
        <v>0.71875</v>
      </c>
      <c r="F1738" s="75">
        <v>42266</v>
      </c>
      <c r="G1738" s="76">
        <v>0.72916666666666663</v>
      </c>
      <c r="H1738" s="76">
        <v>1.0416666666666666E-2</v>
      </c>
      <c r="I1738" s="74">
        <v>13</v>
      </c>
      <c r="J1738" s="74" t="s">
        <v>9136</v>
      </c>
      <c r="K1738" s="74"/>
      <c r="L1738" s="74" t="s">
        <v>4</v>
      </c>
      <c r="M1738" s="225" t="s">
        <v>9137</v>
      </c>
      <c r="N1738" s="226" t="s">
        <v>3</v>
      </c>
      <c r="O1738" s="225" t="s">
        <v>25</v>
      </c>
      <c r="P1738" s="225" t="s">
        <v>9138</v>
      </c>
      <c r="Q1738" s="225" t="s">
        <v>9139</v>
      </c>
      <c r="R1738" s="225">
        <v>2.9</v>
      </c>
      <c r="S1738" s="225"/>
      <c r="T1738" s="225">
        <v>2.9020000000000001</v>
      </c>
      <c r="U1738" s="302"/>
      <c r="V1738" s="302"/>
      <c r="W1738" s="302"/>
      <c r="X1738" s="302"/>
      <c r="Y1738" s="302" t="s">
        <v>10095</v>
      </c>
      <c r="Z1738" s="302"/>
      <c r="AA1738" s="302" t="s">
        <v>11124</v>
      </c>
      <c r="AB1738" s="302">
        <v>0</v>
      </c>
      <c r="AC1738" s="302" t="s">
        <v>11125</v>
      </c>
      <c r="AD1738" s="302" t="s">
        <v>22</v>
      </c>
      <c r="AE1738" s="302"/>
      <c r="AF1738" s="302"/>
      <c r="AG1738" s="302"/>
      <c r="AH1738" s="222"/>
      <c r="AI1738" s="229"/>
    </row>
    <row r="1739" spans="1:35" ht="245.25" customHeight="1">
      <c r="A1739" s="69" t="s">
        <v>3570</v>
      </c>
      <c r="B1739" s="74" t="s">
        <v>1412</v>
      </c>
      <c r="C1739" s="74" t="s">
        <v>1420</v>
      </c>
      <c r="D1739" s="75">
        <v>42178</v>
      </c>
      <c r="E1739" s="76">
        <v>0.82986111111111116</v>
      </c>
      <c r="F1739" s="75">
        <v>42178</v>
      </c>
      <c r="G1739" s="76">
        <v>0.84375</v>
      </c>
      <c r="H1739" s="76">
        <v>1.3888888888888888E-2</v>
      </c>
      <c r="I1739" s="77">
        <v>17</v>
      </c>
      <c r="J1739" s="79" t="s">
        <v>4648</v>
      </c>
      <c r="K1739" s="77"/>
      <c r="L1739" s="80" t="s">
        <v>9</v>
      </c>
      <c r="M1739" s="228" t="s">
        <v>2570</v>
      </c>
      <c r="N1739" s="226" t="s">
        <v>3</v>
      </c>
      <c r="O1739" s="224" t="s">
        <v>7</v>
      </c>
      <c r="P1739" s="228" t="s">
        <v>4649</v>
      </c>
      <c r="Q1739" s="227" t="s">
        <v>4650</v>
      </c>
      <c r="R1739" s="223">
        <v>39</v>
      </c>
      <c r="S1739" s="223">
        <v>29</v>
      </c>
      <c r="T1739" s="223">
        <v>68</v>
      </c>
      <c r="U1739" s="279"/>
      <c r="V1739" s="279"/>
      <c r="W1739" s="279"/>
      <c r="X1739" s="279"/>
      <c r="Y1739" s="279"/>
      <c r="Z1739" s="279"/>
      <c r="AA1739" s="279"/>
      <c r="AB1739" s="279"/>
      <c r="AC1739" s="279"/>
      <c r="AD1739" s="279" t="s">
        <v>42</v>
      </c>
      <c r="AE1739" s="279"/>
      <c r="AF1739" s="279"/>
      <c r="AG1739" s="290"/>
      <c r="AH1739" s="222"/>
      <c r="AI1739" s="229"/>
    </row>
    <row r="1740" spans="1:35" ht="78.75" customHeight="1">
      <c r="A1740" s="69" t="s">
        <v>3570</v>
      </c>
      <c r="B1740" s="74" t="s">
        <v>1412</v>
      </c>
      <c r="C1740" s="74" t="s">
        <v>1423</v>
      </c>
      <c r="D1740" s="75">
        <v>42164</v>
      </c>
      <c r="E1740" s="76">
        <v>0.57222222222222219</v>
      </c>
      <c r="F1740" s="75">
        <v>42164</v>
      </c>
      <c r="G1740" s="76">
        <v>0.57222222222222219</v>
      </c>
      <c r="H1740" s="76">
        <v>0</v>
      </c>
      <c r="I1740" s="77">
        <v>13</v>
      </c>
      <c r="J1740" s="79" t="s">
        <v>1421</v>
      </c>
      <c r="K1740" s="77"/>
      <c r="L1740" s="80" t="s">
        <v>29</v>
      </c>
      <c r="M1740" s="228" t="s">
        <v>3979</v>
      </c>
      <c r="N1740" s="226" t="s">
        <v>3</v>
      </c>
      <c r="O1740" s="224" t="s">
        <v>7</v>
      </c>
      <c r="P1740" s="228" t="s">
        <v>3979</v>
      </c>
      <c r="Q1740" s="227" t="s">
        <v>3983</v>
      </c>
      <c r="R1740" s="223">
        <v>1</v>
      </c>
      <c r="S1740" s="223">
        <v>2</v>
      </c>
      <c r="T1740" s="223">
        <v>3</v>
      </c>
      <c r="U1740" s="279"/>
      <c r="V1740" s="279"/>
      <c r="W1740" s="279"/>
      <c r="X1740" s="279"/>
      <c r="Y1740" s="279"/>
      <c r="Z1740" s="279"/>
      <c r="AA1740" s="279"/>
      <c r="AB1740" s="279"/>
      <c r="AC1740" s="279"/>
      <c r="AD1740" s="279" t="s">
        <v>27</v>
      </c>
      <c r="AE1740" s="279"/>
      <c r="AF1740" s="279"/>
      <c r="AG1740" s="290"/>
      <c r="AH1740" s="222"/>
      <c r="AI1740" s="229"/>
    </row>
    <row r="1741" spans="1:35" ht="75" customHeight="1">
      <c r="A1741" s="70" t="s">
        <v>122</v>
      </c>
      <c r="B1741" s="74" t="s">
        <v>81</v>
      </c>
      <c r="C1741" s="74" t="s">
        <v>81</v>
      </c>
      <c r="D1741" s="75">
        <v>42006</v>
      </c>
      <c r="E1741" s="76">
        <v>0.92500000000000004</v>
      </c>
      <c r="F1741" s="75">
        <v>42007</v>
      </c>
      <c r="G1741" s="76">
        <v>3.472222222222222E-3</v>
      </c>
      <c r="H1741" s="76">
        <v>7.8472222222222221E-2</v>
      </c>
      <c r="I1741" s="74">
        <v>5</v>
      </c>
      <c r="J1741" s="74"/>
      <c r="K1741" s="74"/>
      <c r="L1741" s="74" t="s">
        <v>11</v>
      </c>
      <c r="M1741" s="225" t="s">
        <v>141</v>
      </c>
      <c r="N1741" s="226">
        <v>0.4</v>
      </c>
      <c r="O1741" s="225" t="s">
        <v>25</v>
      </c>
      <c r="P1741" s="225" t="s">
        <v>141</v>
      </c>
      <c r="Q1741" s="225" t="s">
        <v>142</v>
      </c>
      <c r="R1741" s="225">
        <v>2.5</v>
      </c>
      <c r="S1741" s="225">
        <v>0.4</v>
      </c>
      <c r="T1741" s="225">
        <v>2.9</v>
      </c>
      <c r="U1741" s="302"/>
      <c r="V1741" s="302"/>
      <c r="W1741" s="302"/>
      <c r="X1741" s="302"/>
      <c r="Y1741" s="302"/>
      <c r="Z1741" s="302"/>
      <c r="AA1741" s="302"/>
      <c r="AB1741" s="302"/>
      <c r="AC1741" s="302"/>
      <c r="AD1741" s="302" t="s">
        <v>22</v>
      </c>
      <c r="AE1741" s="302"/>
      <c r="AF1741" s="302"/>
      <c r="AG1741" s="302"/>
      <c r="AH1741" s="222"/>
      <c r="AI1741" s="229"/>
    </row>
    <row r="1742" spans="1:35" ht="255" customHeight="1">
      <c r="A1742" s="70" t="s">
        <v>3570</v>
      </c>
      <c r="B1742" s="74" t="s">
        <v>19</v>
      </c>
      <c r="C1742" s="74" t="s">
        <v>5554</v>
      </c>
      <c r="D1742" s="75">
        <v>42164</v>
      </c>
      <c r="E1742" s="76">
        <v>9.7222222222222224E-2</v>
      </c>
      <c r="F1742" s="75">
        <v>42164</v>
      </c>
      <c r="G1742" s="76">
        <v>0.14583333333333334</v>
      </c>
      <c r="H1742" s="76">
        <v>4.8611111111111119E-2</v>
      </c>
      <c r="I1742" s="74">
        <v>1</v>
      </c>
      <c r="J1742" s="74"/>
      <c r="K1742" s="74"/>
      <c r="L1742" s="74" t="s">
        <v>16</v>
      </c>
      <c r="M1742" s="225" t="s">
        <v>2729</v>
      </c>
      <c r="N1742" s="226" t="s">
        <v>3</v>
      </c>
      <c r="O1742" s="225" t="s">
        <v>7</v>
      </c>
      <c r="P1742" s="225" t="s">
        <v>3997</v>
      </c>
      <c r="Q1742" s="225" t="s">
        <v>5427</v>
      </c>
      <c r="R1742" s="225">
        <v>1</v>
      </c>
      <c r="S1742" s="225"/>
      <c r="T1742" s="225">
        <v>1</v>
      </c>
      <c r="U1742" s="302"/>
      <c r="V1742" s="302"/>
      <c r="W1742" s="302"/>
      <c r="X1742" s="302"/>
      <c r="Y1742" s="302"/>
      <c r="Z1742" s="302"/>
      <c r="AA1742" s="302"/>
      <c r="AB1742" s="302"/>
      <c r="AC1742" s="302"/>
      <c r="AD1742" s="302" t="s">
        <v>37</v>
      </c>
      <c r="AE1742" s="302"/>
      <c r="AF1742" s="302"/>
      <c r="AG1742" s="302"/>
      <c r="AH1742" s="222"/>
      <c r="AI1742" s="229"/>
    </row>
    <row r="1743" spans="1:35" ht="283.5" customHeight="1">
      <c r="A1743" s="70" t="s">
        <v>3570</v>
      </c>
      <c r="B1743" s="74" t="s">
        <v>19</v>
      </c>
      <c r="C1743" s="74" t="s">
        <v>19</v>
      </c>
      <c r="D1743" s="75">
        <v>42164</v>
      </c>
      <c r="E1743" s="76">
        <v>0.31388888888888888</v>
      </c>
      <c r="F1743" s="75">
        <v>42164</v>
      </c>
      <c r="G1743" s="76">
        <v>0.32708333333333334</v>
      </c>
      <c r="H1743" s="76">
        <v>1.3194444444444453E-2</v>
      </c>
      <c r="I1743" s="74">
        <v>11</v>
      </c>
      <c r="J1743" s="74" t="s">
        <v>150</v>
      </c>
      <c r="K1743" s="74" t="s">
        <v>20</v>
      </c>
      <c r="L1743" s="74" t="s">
        <v>4</v>
      </c>
      <c r="M1743" s="225" t="s">
        <v>189</v>
      </c>
      <c r="N1743" s="226">
        <v>35</v>
      </c>
      <c r="O1743" s="225" t="s">
        <v>13</v>
      </c>
      <c r="P1743" s="225" t="s">
        <v>3998</v>
      </c>
      <c r="Q1743" s="225" t="s">
        <v>5428</v>
      </c>
      <c r="R1743" s="225">
        <v>3</v>
      </c>
      <c r="S1743" s="225"/>
      <c r="T1743" s="225">
        <v>3</v>
      </c>
      <c r="U1743" s="302" t="s">
        <v>34</v>
      </c>
      <c r="V1743" s="302">
        <v>1979</v>
      </c>
      <c r="W1743" s="302" t="s">
        <v>5429</v>
      </c>
      <c r="X1743" s="302">
        <v>0</v>
      </c>
      <c r="Y1743" s="302">
        <v>41991</v>
      </c>
      <c r="Z1743" s="302">
        <v>100</v>
      </c>
      <c r="AA1743" s="302">
        <v>42265</v>
      </c>
      <c r="AB1743" s="302">
        <v>0</v>
      </c>
      <c r="AC1743" s="302">
        <v>41991</v>
      </c>
      <c r="AD1743" s="302" t="s">
        <v>0</v>
      </c>
      <c r="AE1743" s="302"/>
      <c r="AF1743" s="302"/>
      <c r="AG1743" s="302"/>
      <c r="AH1743" s="222"/>
      <c r="AI1743" s="229"/>
    </row>
    <row r="1744" spans="1:35" ht="220.5" customHeight="1">
      <c r="A1744" s="70" t="s">
        <v>3570</v>
      </c>
      <c r="B1744" s="74" t="s">
        <v>19</v>
      </c>
      <c r="C1744" s="74" t="s">
        <v>19</v>
      </c>
      <c r="D1744" s="75">
        <v>42164</v>
      </c>
      <c r="E1744" s="76">
        <v>0.36458333333333331</v>
      </c>
      <c r="F1744" s="75">
        <v>42164</v>
      </c>
      <c r="G1744" s="76">
        <v>0.36458333333333331</v>
      </c>
      <c r="H1744" s="76">
        <v>0</v>
      </c>
      <c r="I1744" s="74">
        <v>3</v>
      </c>
      <c r="J1744" s="74"/>
      <c r="K1744" s="74"/>
      <c r="L1744" s="74" t="s">
        <v>11</v>
      </c>
      <c r="M1744" s="225" t="s">
        <v>2852</v>
      </c>
      <c r="N1744" s="226" t="s">
        <v>3</v>
      </c>
      <c r="O1744" s="225" t="s">
        <v>7</v>
      </c>
      <c r="P1744" s="225" t="s">
        <v>3999</v>
      </c>
      <c r="Q1744" s="225" t="s">
        <v>4000</v>
      </c>
      <c r="R1744" s="225">
        <v>3</v>
      </c>
      <c r="S1744" s="225"/>
      <c r="T1744" s="225">
        <v>3</v>
      </c>
      <c r="U1744" s="302" t="s">
        <v>28</v>
      </c>
      <c r="V1744" s="302">
        <v>2011</v>
      </c>
      <c r="W1744" s="302" t="s">
        <v>1709</v>
      </c>
      <c r="X1744" s="302">
        <v>0</v>
      </c>
      <c r="Y1744" s="302">
        <v>42163</v>
      </c>
      <c r="Z1744" s="302">
        <v>100</v>
      </c>
      <c r="AA1744" s="302">
        <v>0</v>
      </c>
      <c r="AB1744" s="302">
        <v>0</v>
      </c>
      <c r="AC1744" s="302">
        <v>42163</v>
      </c>
      <c r="AD1744" s="302" t="s">
        <v>17</v>
      </c>
      <c r="AE1744" s="302"/>
      <c r="AF1744" s="302"/>
      <c r="AG1744" s="302"/>
      <c r="AH1744" s="222"/>
      <c r="AI1744" s="229"/>
    </row>
    <row r="1745" spans="1:35" ht="204.75" customHeight="1">
      <c r="A1745" s="70" t="s">
        <v>3570</v>
      </c>
      <c r="B1745" s="74" t="s">
        <v>19</v>
      </c>
      <c r="C1745" s="74" t="s">
        <v>5554</v>
      </c>
      <c r="D1745" s="75">
        <v>42164</v>
      </c>
      <c r="E1745" s="76">
        <v>0.98819444444444438</v>
      </c>
      <c r="F1745" s="75">
        <v>42164</v>
      </c>
      <c r="G1745" s="76">
        <v>0.98819444444444438</v>
      </c>
      <c r="H1745" s="76">
        <v>0</v>
      </c>
      <c r="I1745" s="74">
        <v>4</v>
      </c>
      <c r="J1745" s="74"/>
      <c r="K1745" s="74" t="s">
        <v>8</v>
      </c>
      <c r="L1745" s="74" t="s">
        <v>16</v>
      </c>
      <c r="M1745" s="225" t="s">
        <v>4001</v>
      </c>
      <c r="N1745" s="226">
        <v>110</v>
      </c>
      <c r="O1745" s="225" t="s">
        <v>7</v>
      </c>
      <c r="P1745" s="225" t="s">
        <v>4002</v>
      </c>
      <c r="Q1745" s="225" t="s">
        <v>4003</v>
      </c>
      <c r="R1745" s="225">
        <v>1</v>
      </c>
      <c r="S1745" s="225"/>
      <c r="T1745" s="225">
        <v>1</v>
      </c>
      <c r="U1745" s="302"/>
      <c r="V1745" s="302"/>
      <c r="W1745" s="302"/>
      <c r="X1745" s="302"/>
      <c r="Y1745" s="302"/>
      <c r="Z1745" s="302"/>
      <c r="AA1745" s="302"/>
      <c r="AB1745" s="302"/>
      <c r="AC1745" s="302"/>
      <c r="AD1745" s="302" t="s">
        <v>37</v>
      </c>
      <c r="AE1745" s="302"/>
      <c r="AF1745" s="302"/>
      <c r="AG1745" s="302"/>
      <c r="AH1745" s="222"/>
      <c r="AI1745" s="229"/>
    </row>
    <row r="1746" spans="1:35" ht="204.75" customHeight="1">
      <c r="A1746" s="69" t="s">
        <v>3570</v>
      </c>
      <c r="B1746" s="74" t="s">
        <v>1412</v>
      </c>
      <c r="C1746" s="74" t="s">
        <v>1559</v>
      </c>
      <c r="D1746" s="75">
        <v>42178</v>
      </c>
      <c r="E1746" s="76">
        <v>0.96180555555555547</v>
      </c>
      <c r="F1746" s="75">
        <v>42178</v>
      </c>
      <c r="G1746" s="76">
        <v>0.99305555555555547</v>
      </c>
      <c r="H1746" s="76">
        <v>3.125E-2</v>
      </c>
      <c r="I1746" s="77">
        <v>0</v>
      </c>
      <c r="J1746" s="79"/>
      <c r="K1746" s="77"/>
      <c r="L1746" s="80" t="s">
        <v>9</v>
      </c>
      <c r="M1746" s="228" t="s">
        <v>488</v>
      </c>
      <c r="N1746" s="226" t="s">
        <v>3</v>
      </c>
      <c r="O1746" s="224" t="s">
        <v>55</v>
      </c>
      <c r="P1746" s="228" t="s">
        <v>4653</v>
      </c>
      <c r="Q1746" s="227" t="s">
        <v>4654</v>
      </c>
      <c r="R1746" s="223">
        <v>41</v>
      </c>
      <c r="S1746" s="223"/>
      <c r="T1746" s="223">
        <v>41</v>
      </c>
      <c r="U1746" s="279"/>
      <c r="V1746" s="279"/>
      <c r="W1746" s="279"/>
      <c r="X1746" s="279"/>
      <c r="Y1746" s="279"/>
      <c r="Z1746" s="279"/>
      <c r="AA1746" s="279"/>
      <c r="AB1746" s="279"/>
      <c r="AC1746" s="279"/>
      <c r="AD1746" s="279" t="s">
        <v>42</v>
      </c>
      <c r="AE1746" s="279"/>
      <c r="AF1746" s="279"/>
      <c r="AG1746" s="290"/>
      <c r="AH1746" s="222"/>
      <c r="AI1746" s="229"/>
    </row>
    <row r="1747" spans="1:35" ht="110.25" customHeight="1">
      <c r="A1747" s="70" t="s">
        <v>3570</v>
      </c>
      <c r="B1747" s="74" t="s">
        <v>81</v>
      </c>
      <c r="C1747" s="74" t="s">
        <v>81</v>
      </c>
      <c r="D1747" s="75">
        <v>42164</v>
      </c>
      <c r="E1747" s="76">
        <v>0.36527777777777781</v>
      </c>
      <c r="F1747" s="75">
        <v>42164</v>
      </c>
      <c r="G1747" s="76">
        <v>0.625</v>
      </c>
      <c r="H1747" s="76">
        <v>0.25972222222222224</v>
      </c>
      <c r="I1747" s="74">
        <v>12</v>
      </c>
      <c r="J1747" s="74" t="s">
        <v>143</v>
      </c>
      <c r="K1747" s="74" t="s">
        <v>14</v>
      </c>
      <c r="L1747" s="74" t="s">
        <v>9</v>
      </c>
      <c r="M1747" s="225" t="s">
        <v>4012</v>
      </c>
      <c r="N1747" s="226" t="s">
        <v>3</v>
      </c>
      <c r="O1747" s="225" t="s">
        <v>7</v>
      </c>
      <c r="P1747" s="225" t="s">
        <v>4012</v>
      </c>
      <c r="Q1747" s="225" t="s">
        <v>4013</v>
      </c>
      <c r="R1747" s="225">
        <v>16.399999999999999</v>
      </c>
      <c r="S1747" s="225"/>
      <c r="T1747" s="225">
        <v>16.399999999999999</v>
      </c>
      <c r="U1747" s="302" t="s">
        <v>46</v>
      </c>
      <c r="V1747" s="302">
        <v>1986</v>
      </c>
      <c r="W1747" s="302"/>
      <c r="X1747" s="302"/>
      <c r="Y1747" s="302" t="s">
        <v>1921</v>
      </c>
      <c r="Z1747" s="302">
        <v>100</v>
      </c>
      <c r="AA1747" s="302" t="s">
        <v>5205</v>
      </c>
      <c r="AB1747" s="302">
        <v>1</v>
      </c>
      <c r="AC1747" s="302" t="s">
        <v>7299</v>
      </c>
      <c r="AD1747" s="302" t="s">
        <v>62</v>
      </c>
      <c r="AE1747" s="302"/>
      <c r="AF1747" s="302"/>
      <c r="AG1747" s="302" t="s">
        <v>488</v>
      </c>
      <c r="AH1747" s="222"/>
      <c r="AI1747" s="229"/>
    </row>
    <row r="1748" spans="1:35" ht="346.5" customHeight="1">
      <c r="A1748" s="69" t="s">
        <v>3570</v>
      </c>
      <c r="B1748" s="74" t="s">
        <v>1412</v>
      </c>
      <c r="C1748" s="74" t="s">
        <v>1423</v>
      </c>
      <c r="D1748" s="75">
        <v>42178</v>
      </c>
      <c r="E1748" s="76">
        <v>0.96180555555555547</v>
      </c>
      <c r="F1748" s="75">
        <v>42178</v>
      </c>
      <c r="G1748" s="76">
        <v>0.96180555555555547</v>
      </c>
      <c r="H1748" s="76">
        <v>0</v>
      </c>
      <c r="I1748" s="77">
        <v>0</v>
      </c>
      <c r="J1748" s="79" t="s">
        <v>180</v>
      </c>
      <c r="K1748" s="77"/>
      <c r="L1748" s="80" t="s">
        <v>9</v>
      </c>
      <c r="M1748" s="228" t="s">
        <v>488</v>
      </c>
      <c r="N1748" s="226" t="s">
        <v>3</v>
      </c>
      <c r="O1748" s="224" t="s">
        <v>7</v>
      </c>
      <c r="P1748" s="228" t="s">
        <v>4651</v>
      </c>
      <c r="Q1748" s="227" t="s">
        <v>4652</v>
      </c>
      <c r="R1748" s="223"/>
      <c r="S1748" s="223"/>
      <c r="T1748" s="223"/>
      <c r="U1748" s="279"/>
      <c r="V1748" s="279"/>
      <c r="W1748" s="279"/>
      <c r="X1748" s="279"/>
      <c r="Y1748" s="279"/>
      <c r="Z1748" s="279"/>
      <c r="AA1748" s="279"/>
      <c r="AB1748" s="279"/>
      <c r="AC1748" s="279"/>
      <c r="AD1748" s="279" t="s">
        <v>42</v>
      </c>
      <c r="AE1748" s="279"/>
      <c r="AF1748" s="279"/>
      <c r="AG1748" s="290"/>
      <c r="AH1748" s="222"/>
      <c r="AI1748" s="229"/>
    </row>
    <row r="1749" spans="1:35" ht="110.25" customHeight="1">
      <c r="A1749" s="70" t="s">
        <v>3570</v>
      </c>
      <c r="B1749" s="74" t="s">
        <v>18</v>
      </c>
      <c r="C1749" s="74" t="s">
        <v>18</v>
      </c>
      <c r="D1749" s="75">
        <v>42164</v>
      </c>
      <c r="E1749" s="76">
        <v>42164.5</v>
      </c>
      <c r="F1749" s="75">
        <v>42164</v>
      </c>
      <c r="G1749" s="76">
        <v>42164.515277777777</v>
      </c>
      <c r="H1749" s="76">
        <f>G1749-E1749</f>
        <v>1.5277777776645962E-2</v>
      </c>
      <c r="I1749" s="74">
        <v>42</v>
      </c>
      <c r="J1749" s="74"/>
      <c r="K1749" s="74"/>
      <c r="L1749" s="74" t="s">
        <v>4</v>
      </c>
      <c r="M1749" s="225" t="s">
        <v>3964</v>
      </c>
      <c r="N1749" s="226" t="s">
        <v>3</v>
      </c>
      <c r="O1749" s="225" t="s">
        <v>7</v>
      </c>
      <c r="P1749" s="225" t="s">
        <v>3965</v>
      </c>
      <c r="Q1749" s="225" t="s">
        <v>4026</v>
      </c>
      <c r="R1749" s="225">
        <v>0.1</v>
      </c>
      <c r="S1749" s="225"/>
      <c r="T1749" s="225">
        <f>R1749+S1749</f>
        <v>0.1</v>
      </c>
      <c r="U1749" s="302"/>
      <c r="V1749" s="302"/>
      <c r="W1749" s="302"/>
      <c r="X1749" s="302"/>
      <c r="Y1749" s="302"/>
      <c r="Z1749" s="302"/>
      <c r="AA1749" s="302"/>
      <c r="AB1749" s="302"/>
      <c r="AC1749" s="302"/>
      <c r="AD1749" s="302" t="s">
        <v>24</v>
      </c>
      <c r="AE1749" s="302"/>
      <c r="AF1749" s="302"/>
      <c r="AG1749" s="302"/>
      <c r="AH1749" s="222"/>
      <c r="AI1749" s="229"/>
    </row>
    <row r="1750" spans="1:35" ht="110.25" customHeight="1">
      <c r="A1750" s="70" t="s">
        <v>8946</v>
      </c>
      <c r="B1750" s="74" t="s">
        <v>5</v>
      </c>
      <c r="C1750" s="74" t="s">
        <v>5</v>
      </c>
      <c r="D1750" s="75">
        <v>42271</v>
      </c>
      <c r="E1750" s="76">
        <v>0.1875</v>
      </c>
      <c r="F1750" s="75">
        <v>42271</v>
      </c>
      <c r="G1750" s="76">
        <v>0.22916666666666666</v>
      </c>
      <c r="H1750" s="76">
        <v>4.1666666666666664E-2</v>
      </c>
      <c r="I1750" s="74">
        <v>5</v>
      </c>
      <c r="J1750" s="74"/>
      <c r="K1750" s="74"/>
      <c r="L1750" s="74" t="s">
        <v>11</v>
      </c>
      <c r="M1750" s="225" t="s">
        <v>9203</v>
      </c>
      <c r="N1750" s="226">
        <v>0.4</v>
      </c>
      <c r="O1750" s="225" t="s">
        <v>2</v>
      </c>
      <c r="P1750" s="225" t="s">
        <v>9204</v>
      </c>
      <c r="Q1750" s="225" t="s">
        <v>10778</v>
      </c>
      <c r="R1750" s="225"/>
      <c r="S1750" s="225">
        <v>2.9</v>
      </c>
      <c r="T1750" s="225">
        <v>2.9</v>
      </c>
      <c r="U1750" s="302" t="s">
        <v>45</v>
      </c>
      <c r="V1750" s="302">
        <v>2013</v>
      </c>
      <c r="W1750" s="302" t="s">
        <v>10779</v>
      </c>
      <c r="X1750" s="302" t="s">
        <v>411</v>
      </c>
      <c r="Y1750" s="302" t="s">
        <v>10780</v>
      </c>
      <c r="Z1750" s="302">
        <v>0</v>
      </c>
      <c r="AA1750" s="302"/>
      <c r="AB1750" s="302"/>
      <c r="AC1750" s="302"/>
      <c r="AD1750" s="302" t="s">
        <v>22</v>
      </c>
      <c r="AE1750" s="302"/>
      <c r="AF1750" s="302"/>
      <c r="AG1750" s="302"/>
      <c r="AH1750" s="222"/>
      <c r="AI1750" s="229"/>
    </row>
    <row r="1751" spans="1:35" ht="47.25" customHeight="1">
      <c r="A1751" s="70" t="s">
        <v>1580</v>
      </c>
      <c r="B1751" s="74" t="s">
        <v>5</v>
      </c>
      <c r="C1751" s="74" t="s">
        <v>5</v>
      </c>
      <c r="D1751" s="75">
        <v>42105</v>
      </c>
      <c r="E1751" s="76">
        <v>0.6875</v>
      </c>
      <c r="F1751" s="75">
        <v>42074</v>
      </c>
      <c r="G1751" s="76">
        <v>0.6875</v>
      </c>
      <c r="H1751" s="76">
        <v>0</v>
      </c>
      <c r="I1751" s="74">
        <v>7</v>
      </c>
      <c r="J1751" s="74"/>
      <c r="K1751" s="74"/>
      <c r="L1751" s="74" t="s">
        <v>11</v>
      </c>
      <c r="M1751" s="225"/>
      <c r="N1751" s="226">
        <v>0.4</v>
      </c>
      <c r="O1751" s="225" t="s">
        <v>2</v>
      </c>
      <c r="P1751" s="225" t="s">
        <v>1168</v>
      </c>
      <c r="Q1751" s="225" t="s">
        <v>6095</v>
      </c>
      <c r="R1751" s="225"/>
      <c r="S1751" s="225">
        <v>2.8</v>
      </c>
      <c r="T1751" s="225">
        <v>2.8</v>
      </c>
      <c r="U1751" s="302" t="s">
        <v>1</v>
      </c>
      <c r="V1751" s="302"/>
      <c r="W1751" s="302"/>
      <c r="X1751" s="302"/>
      <c r="Y1751" s="302"/>
      <c r="Z1751" s="302"/>
      <c r="AA1751" s="302"/>
      <c r="AB1751" s="302"/>
      <c r="AC1751" s="302"/>
      <c r="AD1751" s="302" t="s">
        <v>22</v>
      </c>
      <c r="AE1751" s="302"/>
      <c r="AF1751" s="302"/>
      <c r="AG1751" s="302"/>
      <c r="AH1751" s="222"/>
      <c r="AI1751" s="229"/>
    </row>
    <row r="1752" spans="1:35" ht="157.5" customHeight="1">
      <c r="A1752" s="70" t="s">
        <v>3570</v>
      </c>
      <c r="B1752" s="74" t="s">
        <v>12</v>
      </c>
      <c r="C1752" s="74" t="s">
        <v>127</v>
      </c>
      <c r="D1752" s="75">
        <v>42164</v>
      </c>
      <c r="E1752" s="76">
        <v>0.39166666666666666</v>
      </c>
      <c r="F1752" s="75">
        <v>42164</v>
      </c>
      <c r="G1752" s="76">
        <v>0.54722222222222217</v>
      </c>
      <c r="H1752" s="76">
        <f>G1752-E1752</f>
        <v>0.1555555555555555</v>
      </c>
      <c r="I1752" s="74">
        <v>7</v>
      </c>
      <c r="J1752" s="74" t="s">
        <v>233</v>
      </c>
      <c r="K1752" s="74" t="s">
        <v>20</v>
      </c>
      <c r="L1752" s="74" t="s">
        <v>9</v>
      </c>
      <c r="M1752" s="225" t="s">
        <v>4041</v>
      </c>
      <c r="N1752" s="226" t="s">
        <v>3</v>
      </c>
      <c r="O1752" s="225" t="s">
        <v>7</v>
      </c>
      <c r="P1752" s="225" t="s">
        <v>4041</v>
      </c>
      <c r="Q1752" s="225" t="s">
        <v>4043</v>
      </c>
      <c r="R1752" s="225">
        <v>0.87</v>
      </c>
      <c r="S1752" s="225">
        <v>30.66</v>
      </c>
      <c r="T1752" s="225">
        <f>R1752+S1752</f>
        <v>31.53</v>
      </c>
      <c r="U1752" s="302" t="s">
        <v>28</v>
      </c>
      <c r="V1752" s="302" t="s">
        <v>718</v>
      </c>
      <c r="W1752" s="302" t="s">
        <v>587</v>
      </c>
      <c r="X1752" s="302" t="s">
        <v>5234</v>
      </c>
      <c r="Y1752" s="302" t="s">
        <v>5235</v>
      </c>
      <c r="Z1752" s="302">
        <v>1</v>
      </c>
      <c r="AA1752" s="302" t="s">
        <v>5236</v>
      </c>
      <c r="AB1752" s="302" t="s">
        <v>128</v>
      </c>
      <c r="AC1752" s="302" t="s">
        <v>128</v>
      </c>
      <c r="AD1752" s="302" t="s">
        <v>30</v>
      </c>
      <c r="AE1752" s="302" t="s">
        <v>57</v>
      </c>
      <c r="AF1752" s="302" t="s">
        <v>128</v>
      </c>
      <c r="AG1752" s="302"/>
      <c r="AH1752" s="222"/>
      <c r="AI1752" s="229"/>
    </row>
    <row r="1753" spans="1:35" ht="346.5" customHeight="1">
      <c r="A1753" s="70" t="s">
        <v>3570</v>
      </c>
      <c r="B1753" s="74" t="s">
        <v>5</v>
      </c>
      <c r="C1753" s="74" t="s">
        <v>5</v>
      </c>
      <c r="D1753" s="75">
        <v>42164</v>
      </c>
      <c r="E1753" s="76">
        <v>0.23194444444444443</v>
      </c>
      <c r="F1753" s="75">
        <v>42164</v>
      </c>
      <c r="G1753" s="76">
        <v>0.23194444444444443</v>
      </c>
      <c r="H1753" s="76">
        <v>0</v>
      </c>
      <c r="I1753" s="74">
        <v>8</v>
      </c>
      <c r="J1753" s="74" t="s">
        <v>150</v>
      </c>
      <c r="K1753" s="74" t="s">
        <v>8</v>
      </c>
      <c r="L1753" s="74" t="s">
        <v>29</v>
      </c>
      <c r="M1753" s="225" t="s">
        <v>4064</v>
      </c>
      <c r="N1753" s="226" t="s">
        <v>3</v>
      </c>
      <c r="O1753" s="225" t="s">
        <v>7</v>
      </c>
      <c r="P1753" s="225" t="s">
        <v>4065</v>
      </c>
      <c r="Q1753" s="225" t="s">
        <v>4066</v>
      </c>
      <c r="R1753" s="225"/>
      <c r="S1753" s="225">
        <v>1.4</v>
      </c>
      <c r="T1753" s="225">
        <v>1.4</v>
      </c>
      <c r="U1753" s="302" t="s">
        <v>28</v>
      </c>
      <c r="V1753" s="302"/>
      <c r="W1753" s="302" t="s">
        <v>587</v>
      </c>
      <c r="X1753" s="302" t="s">
        <v>411</v>
      </c>
      <c r="Y1753" s="302"/>
      <c r="Z1753" s="302"/>
      <c r="AA1753" s="302"/>
      <c r="AB1753" s="302"/>
      <c r="AC1753" s="302"/>
      <c r="AD1753" s="302" t="s">
        <v>27</v>
      </c>
      <c r="AE1753" s="302"/>
      <c r="AF1753" s="302"/>
      <c r="AG1753" s="302"/>
      <c r="AH1753" s="222"/>
      <c r="AI1753" s="229"/>
    </row>
    <row r="1754" spans="1:35" ht="78.75" customHeight="1">
      <c r="A1754" s="69" t="s">
        <v>3570</v>
      </c>
      <c r="B1754" s="74" t="s">
        <v>1412</v>
      </c>
      <c r="C1754" s="74" t="s">
        <v>1423</v>
      </c>
      <c r="D1754" s="75">
        <v>42178</v>
      </c>
      <c r="E1754" s="76">
        <v>0.99791666666666667</v>
      </c>
      <c r="F1754" s="75">
        <v>42178</v>
      </c>
      <c r="G1754" s="76">
        <v>0.99791666666666667</v>
      </c>
      <c r="H1754" s="76">
        <v>0</v>
      </c>
      <c r="I1754" s="77">
        <v>2</v>
      </c>
      <c r="J1754" s="79" t="s">
        <v>150</v>
      </c>
      <c r="K1754" s="77"/>
      <c r="L1754" s="80" t="s">
        <v>9</v>
      </c>
      <c r="M1754" s="228" t="s">
        <v>488</v>
      </c>
      <c r="N1754" s="226" t="s">
        <v>3</v>
      </c>
      <c r="O1754" s="224" t="s">
        <v>7</v>
      </c>
      <c r="P1754" s="228" t="s">
        <v>4606</v>
      </c>
      <c r="Q1754" s="227" t="s">
        <v>4655</v>
      </c>
      <c r="R1754" s="223">
        <v>1</v>
      </c>
      <c r="S1754" s="223"/>
      <c r="T1754" s="223">
        <v>1</v>
      </c>
      <c r="U1754" s="279"/>
      <c r="V1754" s="279"/>
      <c r="W1754" s="279"/>
      <c r="X1754" s="279"/>
      <c r="Y1754" s="279"/>
      <c r="Z1754" s="279"/>
      <c r="AA1754" s="279"/>
      <c r="AB1754" s="279"/>
      <c r="AC1754" s="279"/>
      <c r="AD1754" s="279" t="s">
        <v>42</v>
      </c>
      <c r="AE1754" s="279"/>
      <c r="AF1754" s="279"/>
      <c r="AG1754" s="290"/>
      <c r="AH1754" s="222"/>
      <c r="AI1754" s="229"/>
    </row>
    <row r="1755" spans="1:35" ht="78.75" customHeight="1">
      <c r="A1755" s="69" t="s">
        <v>3570</v>
      </c>
      <c r="B1755" s="74" t="s">
        <v>1412</v>
      </c>
      <c r="C1755" s="74" t="s">
        <v>1559</v>
      </c>
      <c r="D1755" s="75">
        <v>42178</v>
      </c>
      <c r="E1755" s="76">
        <v>0.99930555555555556</v>
      </c>
      <c r="F1755" s="75">
        <v>42179</v>
      </c>
      <c r="G1755" s="76">
        <v>8.3333333333333332E-3</v>
      </c>
      <c r="H1755" s="76">
        <v>9.0277777777777787E-3</v>
      </c>
      <c r="I1755" s="77">
        <v>0</v>
      </c>
      <c r="J1755" s="79"/>
      <c r="K1755" s="77"/>
      <c r="L1755" s="80" t="s">
        <v>9</v>
      </c>
      <c r="M1755" s="228" t="s">
        <v>488</v>
      </c>
      <c r="N1755" s="226" t="s">
        <v>3</v>
      </c>
      <c r="O1755" s="224" t="s">
        <v>7</v>
      </c>
      <c r="P1755" s="228" t="s">
        <v>1560</v>
      </c>
      <c r="Q1755" s="227" t="s">
        <v>4656</v>
      </c>
      <c r="R1755" s="223">
        <v>17</v>
      </c>
      <c r="S1755" s="223"/>
      <c r="T1755" s="223">
        <v>17</v>
      </c>
      <c r="U1755" s="279"/>
      <c r="V1755" s="279"/>
      <c r="W1755" s="279"/>
      <c r="X1755" s="279"/>
      <c r="Y1755" s="279"/>
      <c r="Z1755" s="279"/>
      <c r="AA1755" s="279"/>
      <c r="AB1755" s="279"/>
      <c r="AC1755" s="279"/>
      <c r="AD1755" s="279" t="s">
        <v>42</v>
      </c>
      <c r="AE1755" s="279"/>
      <c r="AF1755" s="279"/>
      <c r="AG1755" s="290"/>
      <c r="AH1755" s="222"/>
      <c r="AI1755" s="229"/>
    </row>
    <row r="1756" spans="1:35" ht="94.5" customHeight="1">
      <c r="A1756" s="70" t="s">
        <v>3570</v>
      </c>
      <c r="B1756" s="74" t="s">
        <v>15</v>
      </c>
      <c r="C1756" s="74" t="s">
        <v>3186</v>
      </c>
      <c r="D1756" s="75">
        <v>42178</v>
      </c>
      <c r="E1756" s="76">
        <v>8.6111111111111124E-2</v>
      </c>
      <c r="F1756" s="75">
        <v>42178</v>
      </c>
      <c r="G1756" s="76">
        <v>0.22916666666666666</v>
      </c>
      <c r="H1756" s="76">
        <f>(F1756+G1756)-(D1756+E1756)</f>
        <v>0.14305555555620231</v>
      </c>
      <c r="I1756" s="74">
        <v>8</v>
      </c>
      <c r="J1756" s="74"/>
      <c r="K1756" s="74" t="s">
        <v>14</v>
      </c>
      <c r="L1756" s="74" t="s">
        <v>9</v>
      </c>
      <c r="M1756" s="225" t="s">
        <v>4585</v>
      </c>
      <c r="N1756" s="226" t="s">
        <v>3</v>
      </c>
      <c r="O1756" s="225" t="s">
        <v>7</v>
      </c>
      <c r="P1756" s="225" t="s">
        <v>2535</v>
      </c>
      <c r="Q1756" s="225" t="s">
        <v>6632</v>
      </c>
      <c r="R1756" s="225">
        <v>17.79</v>
      </c>
      <c r="S1756" s="225"/>
      <c r="T1756" s="225">
        <f>SUM(R1756:S1756)</f>
        <v>17.79</v>
      </c>
      <c r="U1756" s="302" t="s">
        <v>28</v>
      </c>
      <c r="V1756" s="302">
        <v>1959</v>
      </c>
      <c r="W1756" s="302" t="s">
        <v>587</v>
      </c>
      <c r="X1756" s="302"/>
      <c r="Y1756" s="302" t="s">
        <v>6633</v>
      </c>
      <c r="Z1756" s="302">
        <v>100</v>
      </c>
      <c r="AA1756" s="302">
        <v>42278</v>
      </c>
      <c r="AB1756" s="302">
        <v>0</v>
      </c>
      <c r="AC1756" s="302"/>
      <c r="AD1756" s="302" t="s">
        <v>42</v>
      </c>
      <c r="AE1756" s="302" t="s">
        <v>53</v>
      </c>
      <c r="AF1756" s="302"/>
      <c r="AG1756" s="302" t="s">
        <v>6634</v>
      </c>
      <c r="AH1756" s="222"/>
      <c r="AI1756" s="229"/>
    </row>
    <row r="1757" spans="1:35" ht="236.25" customHeight="1">
      <c r="A1757" s="74" t="s">
        <v>3570</v>
      </c>
      <c r="B1757" s="92" t="s">
        <v>21</v>
      </c>
      <c r="C1757" s="92" t="s">
        <v>21</v>
      </c>
      <c r="D1757" s="88">
        <v>42165</v>
      </c>
      <c r="E1757" s="89">
        <v>0.5756944444444444</v>
      </c>
      <c r="F1757" s="88">
        <v>42165</v>
      </c>
      <c r="G1757" s="89">
        <v>0.59722222222222221</v>
      </c>
      <c r="H1757" s="89">
        <v>2.1527777777777781E-2</v>
      </c>
      <c r="I1757" s="68">
        <v>1</v>
      </c>
      <c r="J1757" s="68"/>
      <c r="K1757" s="92"/>
      <c r="L1757" s="92" t="s">
        <v>11</v>
      </c>
      <c r="M1757" s="230" t="s">
        <v>4115</v>
      </c>
      <c r="N1757" s="221">
        <v>0.4</v>
      </c>
      <c r="O1757" s="221" t="s">
        <v>2</v>
      </c>
      <c r="P1757" s="230" t="s">
        <v>4115</v>
      </c>
      <c r="Q1757" s="221" t="s">
        <v>6735</v>
      </c>
      <c r="R1757" s="221">
        <v>0.05</v>
      </c>
      <c r="S1757" s="221">
        <v>2.5000000000000001E-2</v>
      </c>
      <c r="T1757" s="221">
        <v>7.4999999999999997E-2</v>
      </c>
      <c r="U1757" s="293" t="s">
        <v>1</v>
      </c>
      <c r="V1757" s="273" t="s">
        <v>128</v>
      </c>
      <c r="W1757" s="293" t="s">
        <v>128</v>
      </c>
      <c r="X1757" s="293" t="s">
        <v>128</v>
      </c>
      <c r="Y1757" s="269">
        <v>2014</v>
      </c>
      <c r="Z1757" s="318" t="s">
        <v>128</v>
      </c>
      <c r="AA1757" s="269">
        <v>2015</v>
      </c>
      <c r="AB1757" s="293" t="s">
        <v>128</v>
      </c>
      <c r="AC1757" s="269">
        <v>2014</v>
      </c>
      <c r="AD1757" s="293" t="s">
        <v>17</v>
      </c>
      <c r="AE1757" s="293" t="s">
        <v>57</v>
      </c>
      <c r="AF1757" s="293"/>
      <c r="AG1757" s="318"/>
      <c r="AH1757" s="222"/>
      <c r="AI1757" s="229"/>
    </row>
    <row r="1758" spans="1:35" ht="189" customHeight="1">
      <c r="A1758" s="70" t="s">
        <v>640</v>
      </c>
      <c r="B1758" s="74" t="s">
        <v>18</v>
      </c>
      <c r="C1758" s="74" t="s">
        <v>18</v>
      </c>
      <c r="D1758" s="75">
        <v>42041</v>
      </c>
      <c r="E1758" s="76">
        <v>42041.319444444445</v>
      </c>
      <c r="F1758" s="75">
        <v>42041</v>
      </c>
      <c r="G1758" s="76">
        <v>42041.340277777781</v>
      </c>
      <c r="H1758" s="76">
        <f>G1758-E1758</f>
        <v>2.0833333335758653E-2</v>
      </c>
      <c r="I1758" s="74">
        <v>44</v>
      </c>
      <c r="J1758" s="74"/>
      <c r="K1758" s="74"/>
      <c r="L1758" s="74" t="s">
        <v>4</v>
      </c>
      <c r="M1758" s="225" t="s">
        <v>55</v>
      </c>
      <c r="N1758" s="226">
        <v>0.4</v>
      </c>
      <c r="O1758" s="225" t="s">
        <v>55</v>
      </c>
      <c r="P1758" s="225" t="s">
        <v>347</v>
      </c>
      <c r="Q1758" s="225" t="s">
        <v>807</v>
      </c>
      <c r="R1758" s="225">
        <v>2.7</v>
      </c>
      <c r="S1758" s="225"/>
      <c r="T1758" s="225">
        <f>R1758+S1758</f>
        <v>2.7</v>
      </c>
      <c r="U1758" s="302"/>
      <c r="V1758" s="302"/>
      <c r="W1758" s="302"/>
      <c r="X1758" s="302"/>
      <c r="Y1758" s="302"/>
      <c r="Z1758" s="302"/>
      <c r="AA1758" s="302"/>
      <c r="AB1758" s="302"/>
      <c r="AC1758" s="302"/>
      <c r="AD1758" s="302" t="s">
        <v>22</v>
      </c>
      <c r="AE1758" s="302"/>
      <c r="AF1758" s="302"/>
      <c r="AG1758" s="302"/>
      <c r="AH1758" s="222"/>
      <c r="AI1758" s="229"/>
    </row>
    <row r="1759" spans="1:35" ht="344.25" customHeight="1">
      <c r="A1759" s="69" t="s">
        <v>3570</v>
      </c>
      <c r="B1759" s="74" t="s">
        <v>1412</v>
      </c>
      <c r="C1759" s="74" t="s">
        <v>3150</v>
      </c>
      <c r="D1759" s="75">
        <v>42165</v>
      </c>
      <c r="E1759" s="76">
        <v>0.34652777777777777</v>
      </c>
      <c r="F1759" s="75">
        <v>42165</v>
      </c>
      <c r="G1759" s="76">
        <v>0.34652777777777777</v>
      </c>
      <c r="H1759" s="76">
        <v>0</v>
      </c>
      <c r="I1759" s="77">
        <v>202</v>
      </c>
      <c r="J1759" s="79" t="s">
        <v>3988</v>
      </c>
      <c r="K1759" s="77"/>
      <c r="L1759" s="80" t="s">
        <v>16</v>
      </c>
      <c r="M1759" s="228" t="s">
        <v>3989</v>
      </c>
      <c r="N1759" s="226">
        <v>110</v>
      </c>
      <c r="O1759" s="224" t="s">
        <v>7</v>
      </c>
      <c r="P1759" s="228" t="s">
        <v>3989</v>
      </c>
      <c r="Q1759" s="227" t="s">
        <v>3990</v>
      </c>
      <c r="R1759" s="223">
        <v>8</v>
      </c>
      <c r="S1759" s="223">
        <v>14</v>
      </c>
      <c r="T1759" s="223">
        <v>22</v>
      </c>
      <c r="U1759" s="279"/>
      <c r="V1759" s="279"/>
      <c r="W1759" s="279"/>
      <c r="X1759" s="279"/>
      <c r="Y1759" s="279"/>
      <c r="Z1759" s="279"/>
      <c r="AA1759" s="279"/>
      <c r="AB1759" s="279"/>
      <c r="AC1759" s="279"/>
      <c r="AD1759" s="489" t="s">
        <v>37</v>
      </c>
      <c r="AE1759" s="279"/>
      <c r="AF1759" s="279"/>
      <c r="AG1759" s="290"/>
      <c r="AH1759" s="222"/>
      <c r="AI1759" s="229"/>
    </row>
    <row r="1760" spans="1:35" ht="204.75" customHeight="1">
      <c r="A1760" s="70" t="s">
        <v>3570</v>
      </c>
      <c r="B1760" s="74" t="s">
        <v>12</v>
      </c>
      <c r="C1760" s="74" t="s">
        <v>127</v>
      </c>
      <c r="D1760" s="75">
        <v>42178</v>
      </c>
      <c r="E1760" s="76">
        <v>0.83750000000000002</v>
      </c>
      <c r="F1760" s="75">
        <v>42178</v>
      </c>
      <c r="G1760" s="76">
        <v>0.83750000000000002</v>
      </c>
      <c r="H1760" s="76">
        <f>G1760-E1760</f>
        <v>0</v>
      </c>
      <c r="I1760" s="74">
        <v>4</v>
      </c>
      <c r="J1760" s="74"/>
      <c r="K1760" s="74"/>
      <c r="L1760" s="74" t="s">
        <v>9</v>
      </c>
      <c r="M1760" s="225" t="s">
        <v>4572</v>
      </c>
      <c r="N1760" s="226">
        <v>0.4</v>
      </c>
      <c r="O1760" s="225" t="s">
        <v>2</v>
      </c>
      <c r="P1760" s="225" t="s">
        <v>941</v>
      </c>
      <c r="Q1760" s="225" t="s">
        <v>4573</v>
      </c>
      <c r="R1760" s="225">
        <v>0.08</v>
      </c>
      <c r="S1760" s="225">
        <v>0.62</v>
      </c>
      <c r="T1760" s="225">
        <f>R1760+S1760</f>
        <v>0.7</v>
      </c>
      <c r="U1760" s="302"/>
      <c r="V1760" s="302"/>
      <c r="W1760" s="302"/>
      <c r="X1760" s="302"/>
      <c r="Y1760" s="302"/>
      <c r="Z1760" s="302"/>
      <c r="AA1760" s="302"/>
      <c r="AB1760" s="302"/>
      <c r="AC1760" s="302"/>
      <c r="AD1760" s="302" t="s">
        <v>42</v>
      </c>
      <c r="AE1760" s="302"/>
      <c r="AF1760" s="302"/>
      <c r="AG1760" s="302"/>
      <c r="AH1760" s="222"/>
      <c r="AI1760" s="229"/>
    </row>
    <row r="1761" spans="1:35" ht="268.5" customHeight="1">
      <c r="A1761" s="70" t="s">
        <v>3570</v>
      </c>
      <c r="B1761" s="74" t="s">
        <v>5</v>
      </c>
      <c r="C1761" s="74" t="s">
        <v>5</v>
      </c>
      <c r="D1761" s="75">
        <v>42178</v>
      </c>
      <c r="E1761" s="76">
        <v>0.16111111111111112</v>
      </c>
      <c r="F1761" s="75">
        <v>42178</v>
      </c>
      <c r="G1761" s="76">
        <v>0.16111111111111112</v>
      </c>
      <c r="H1761" s="76">
        <v>0</v>
      </c>
      <c r="I1761" s="74">
        <v>97</v>
      </c>
      <c r="J1761" s="74" t="s">
        <v>2556</v>
      </c>
      <c r="K1761" s="74" t="s">
        <v>8</v>
      </c>
      <c r="L1761" s="74" t="s">
        <v>9</v>
      </c>
      <c r="M1761" s="225" t="s">
        <v>5889</v>
      </c>
      <c r="N1761" s="226">
        <v>35</v>
      </c>
      <c r="O1761" s="225" t="s">
        <v>7</v>
      </c>
      <c r="P1761" s="225" t="s">
        <v>5890</v>
      </c>
      <c r="Q1761" s="225" t="s">
        <v>5891</v>
      </c>
      <c r="R1761" s="225"/>
      <c r="S1761" s="225">
        <v>138.80000000000001</v>
      </c>
      <c r="T1761" s="225">
        <v>138.80000000000001</v>
      </c>
      <c r="U1761" s="302" t="s">
        <v>6</v>
      </c>
      <c r="V1761" s="302">
        <v>1974</v>
      </c>
      <c r="W1761" s="302" t="s">
        <v>1942</v>
      </c>
      <c r="X1761" s="302" t="s">
        <v>1383</v>
      </c>
      <c r="Y1761" s="302" t="s">
        <v>412</v>
      </c>
      <c r="Z1761" s="302">
        <v>100</v>
      </c>
      <c r="AA1761" s="302" t="s">
        <v>413</v>
      </c>
      <c r="AB1761" s="302" t="s">
        <v>5892</v>
      </c>
      <c r="AC1761" s="302"/>
      <c r="AD1761" s="302" t="s">
        <v>42</v>
      </c>
      <c r="AE1761" s="302"/>
      <c r="AF1761" s="302"/>
      <c r="AG1761" s="302"/>
      <c r="AH1761" s="222"/>
      <c r="AI1761" s="229"/>
    </row>
    <row r="1762" spans="1:35" ht="78.75" customHeight="1">
      <c r="A1762" s="70" t="s">
        <v>3570</v>
      </c>
      <c r="B1762" s="74" t="s">
        <v>19</v>
      </c>
      <c r="C1762" s="74" t="s">
        <v>5554</v>
      </c>
      <c r="D1762" s="75">
        <v>42165</v>
      </c>
      <c r="E1762" s="76">
        <v>0.20486111111111113</v>
      </c>
      <c r="F1762" s="75">
        <v>42165</v>
      </c>
      <c r="G1762" s="76">
        <v>0.20486111111111113</v>
      </c>
      <c r="H1762" s="76">
        <v>0</v>
      </c>
      <c r="I1762" s="74">
        <v>7</v>
      </c>
      <c r="J1762" s="74"/>
      <c r="K1762" s="74"/>
      <c r="L1762" s="74" t="s">
        <v>16</v>
      </c>
      <c r="M1762" s="225" t="s">
        <v>3682</v>
      </c>
      <c r="N1762" s="226">
        <v>35</v>
      </c>
      <c r="O1762" s="225" t="s">
        <v>7</v>
      </c>
      <c r="P1762" s="225" t="s">
        <v>4005</v>
      </c>
      <c r="Q1762" s="225" t="s">
        <v>4006</v>
      </c>
      <c r="R1762" s="225">
        <v>1</v>
      </c>
      <c r="S1762" s="225">
        <v>1</v>
      </c>
      <c r="T1762" s="225">
        <v>2</v>
      </c>
      <c r="U1762" s="302"/>
      <c r="V1762" s="302"/>
      <c r="W1762" s="302"/>
      <c r="X1762" s="302"/>
      <c r="Y1762" s="302"/>
      <c r="Z1762" s="302"/>
      <c r="AA1762" s="302"/>
      <c r="AB1762" s="302"/>
      <c r="AC1762" s="302"/>
      <c r="AD1762" s="302" t="s">
        <v>37</v>
      </c>
      <c r="AE1762" s="302"/>
      <c r="AF1762" s="302"/>
      <c r="AG1762" s="302"/>
      <c r="AH1762" s="222"/>
      <c r="AI1762" s="229"/>
    </row>
    <row r="1763" spans="1:35" ht="94.5" customHeight="1">
      <c r="A1763" s="70" t="s">
        <v>3570</v>
      </c>
      <c r="B1763" s="74" t="s">
        <v>19</v>
      </c>
      <c r="C1763" s="74" t="s">
        <v>19</v>
      </c>
      <c r="D1763" s="75">
        <v>42165</v>
      </c>
      <c r="E1763" s="76">
        <v>0.71527777777777779</v>
      </c>
      <c r="F1763" s="75">
        <v>42165</v>
      </c>
      <c r="G1763" s="76">
        <v>0.71597222222222223</v>
      </c>
      <c r="H1763" s="76">
        <v>6.9444444444444198E-4</v>
      </c>
      <c r="I1763" s="74">
        <v>4</v>
      </c>
      <c r="J1763" s="74"/>
      <c r="K1763" s="74"/>
      <c r="L1763" s="74" t="s">
        <v>4</v>
      </c>
      <c r="M1763" s="225" t="s">
        <v>3682</v>
      </c>
      <c r="N1763" s="226" t="s">
        <v>3</v>
      </c>
      <c r="O1763" s="225" t="s">
        <v>7</v>
      </c>
      <c r="P1763" s="225" t="s">
        <v>4010</v>
      </c>
      <c r="Q1763" s="225" t="s">
        <v>4011</v>
      </c>
      <c r="R1763" s="225">
        <v>1</v>
      </c>
      <c r="S1763" s="225"/>
      <c r="T1763" s="225">
        <v>1</v>
      </c>
      <c r="U1763" s="302" t="s">
        <v>28</v>
      </c>
      <c r="V1763" s="302">
        <v>0</v>
      </c>
      <c r="W1763" s="302">
        <v>0</v>
      </c>
      <c r="X1763" s="302">
        <v>0</v>
      </c>
      <c r="Y1763" s="302">
        <v>0</v>
      </c>
      <c r="Z1763" s="302">
        <v>0</v>
      </c>
      <c r="AA1763" s="302">
        <v>0</v>
      </c>
      <c r="AB1763" s="302">
        <v>0</v>
      </c>
      <c r="AC1763" s="302">
        <v>0</v>
      </c>
      <c r="AD1763" s="302" t="s">
        <v>17</v>
      </c>
      <c r="AE1763" s="302"/>
      <c r="AF1763" s="302"/>
      <c r="AG1763" s="302"/>
      <c r="AH1763" s="222"/>
      <c r="AI1763" s="229"/>
    </row>
    <row r="1764" spans="1:35" ht="204.75" customHeight="1">
      <c r="A1764" s="70" t="s">
        <v>3570</v>
      </c>
      <c r="B1764" s="74" t="s">
        <v>19</v>
      </c>
      <c r="C1764" s="74" t="s">
        <v>5554</v>
      </c>
      <c r="D1764" s="75">
        <v>42165</v>
      </c>
      <c r="E1764" s="76">
        <v>0.72916666666666663</v>
      </c>
      <c r="F1764" s="75">
        <v>42165</v>
      </c>
      <c r="G1764" s="76">
        <v>0.72986111111111107</v>
      </c>
      <c r="H1764" s="76">
        <v>6.9444444444444198E-4</v>
      </c>
      <c r="I1764" s="74">
        <v>70</v>
      </c>
      <c r="J1764" s="74" t="s">
        <v>4007</v>
      </c>
      <c r="K1764" s="74" t="s">
        <v>20</v>
      </c>
      <c r="L1764" s="74" t="s">
        <v>16</v>
      </c>
      <c r="M1764" s="225" t="s">
        <v>183</v>
      </c>
      <c r="N1764" s="226">
        <v>110</v>
      </c>
      <c r="O1764" s="225" t="s">
        <v>7</v>
      </c>
      <c r="P1764" s="225" t="s">
        <v>4008</v>
      </c>
      <c r="Q1764" s="225" t="s">
        <v>4009</v>
      </c>
      <c r="R1764" s="225">
        <v>60</v>
      </c>
      <c r="S1764" s="225">
        <v>23</v>
      </c>
      <c r="T1764" s="225">
        <v>83</v>
      </c>
      <c r="U1764" s="302"/>
      <c r="V1764" s="302"/>
      <c r="W1764" s="302"/>
      <c r="X1764" s="302"/>
      <c r="Y1764" s="302"/>
      <c r="Z1764" s="302"/>
      <c r="AA1764" s="302"/>
      <c r="AB1764" s="302"/>
      <c r="AC1764" s="302"/>
      <c r="AD1764" s="302" t="s">
        <v>37</v>
      </c>
      <c r="AE1764" s="302"/>
      <c r="AF1764" s="302"/>
      <c r="AG1764" s="302"/>
      <c r="AH1764" s="222"/>
      <c r="AI1764" s="229"/>
    </row>
    <row r="1765" spans="1:35" ht="220.5" customHeight="1">
      <c r="A1765" s="70" t="s">
        <v>3570</v>
      </c>
      <c r="B1765" s="74" t="s">
        <v>5</v>
      </c>
      <c r="C1765" s="74" t="s">
        <v>5</v>
      </c>
      <c r="D1765" s="75">
        <v>42178</v>
      </c>
      <c r="E1765" s="76">
        <v>0.20486111111111113</v>
      </c>
      <c r="F1765" s="75">
        <v>42178</v>
      </c>
      <c r="G1765" s="76">
        <v>0.28888888888888892</v>
      </c>
      <c r="H1765" s="76">
        <v>8.4027777777777785E-2</v>
      </c>
      <c r="I1765" s="74">
        <v>19</v>
      </c>
      <c r="J1765" s="74" t="s">
        <v>143</v>
      </c>
      <c r="K1765" s="74" t="s">
        <v>14</v>
      </c>
      <c r="L1765" s="74" t="s">
        <v>9</v>
      </c>
      <c r="M1765" s="225" t="s">
        <v>5967</v>
      </c>
      <c r="N1765" s="226" t="s">
        <v>3</v>
      </c>
      <c r="O1765" s="225" t="s">
        <v>7</v>
      </c>
      <c r="P1765" s="225" t="s">
        <v>5968</v>
      </c>
      <c r="Q1765" s="225" t="s">
        <v>5969</v>
      </c>
      <c r="R1765" s="225"/>
      <c r="S1765" s="225">
        <v>31.9</v>
      </c>
      <c r="T1765" s="225">
        <v>31.9</v>
      </c>
      <c r="U1765" s="302" t="s">
        <v>28</v>
      </c>
      <c r="V1765" s="302">
        <v>2000</v>
      </c>
      <c r="W1765" s="302" t="s">
        <v>5801</v>
      </c>
      <c r="X1765" s="302" t="s">
        <v>411</v>
      </c>
      <c r="Y1765" s="302" t="s">
        <v>5970</v>
      </c>
      <c r="Z1765" s="302">
        <v>100</v>
      </c>
      <c r="AA1765" s="302" t="s">
        <v>5971</v>
      </c>
      <c r="AB1765" s="302">
        <v>0</v>
      </c>
      <c r="AC1765" s="302" t="s">
        <v>5972</v>
      </c>
      <c r="AD1765" s="302" t="s">
        <v>42</v>
      </c>
      <c r="AE1765" s="302"/>
      <c r="AF1765" s="302"/>
      <c r="AG1765" s="302"/>
      <c r="AH1765" s="222"/>
      <c r="AI1765" s="229"/>
    </row>
    <row r="1766" spans="1:35" ht="252" customHeight="1">
      <c r="A1766" s="70" t="s">
        <v>3570</v>
      </c>
      <c r="B1766" s="74" t="s">
        <v>5</v>
      </c>
      <c r="C1766" s="74" t="s">
        <v>5</v>
      </c>
      <c r="D1766" s="75">
        <v>42178</v>
      </c>
      <c r="E1766" s="76">
        <v>0.3659722222222222</v>
      </c>
      <c r="F1766" s="75">
        <v>42178</v>
      </c>
      <c r="G1766" s="76">
        <v>0.77083333333333337</v>
      </c>
      <c r="H1766" s="76">
        <v>0.40486111111111117</v>
      </c>
      <c r="I1766" s="74">
        <v>69</v>
      </c>
      <c r="J1766" s="74" t="s">
        <v>143</v>
      </c>
      <c r="K1766" s="74" t="s">
        <v>14</v>
      </c>
      <c r="L1766" s="74" t="s">
        <v>9</v>
      </c>
      <c r="M1766" s="225" t="s">
        <v>4548</v>
      </c>
      <c r="N1766" s="226" t="s">
        <v>3</v>
      </c>
      <c r="O1766" s="225" t="s">
        <v>48</v>
      </c>
      <c r="P1766" s="225" t="s">
        <v>5968</v>
      </c>
      <c r="Q1766" s="225" t="s">
        <v>4549</v>
      </c>
      <c r="R1766" s="225"/>
      <c r="S1766" s="225">
        <v>136.4</v>
      </c>
      <c r="T1766" s="225">
        <v>136.4</v>
      </c>
      <c r="U1766" s="302" t="s">
        <v>47</v>
      </c>
      <c r="V1766" s="302">
        <v>2004</v>
      </c>
      <c r="W1766" s="302" t="s">
        <v>5973</v>
      </c>
      <c r="X1766" s="302" t="s">
        <v>411</v>
      </c>
      <c r="Y1766" s="302"/>
      <c r="Z1766" s="302">
        <v>100</v>
      </c>
      <c r="AA1766" s="302" t="s">
        <v>5974</v>
      </c>
      <c r="AB1766" s="302">
        <v>0</v>
      </c>
      <c r="AC1766" s="302"/>
      <c r="AD1766" s="302" t="s">
        <v>42</v>
      </c>
      <c r="AE1766" s="302"/>
      <c r="AF1766" s="302"/>
      <c r="AG1766" s="302"/>
      <c r="AH1766" s="222"/>
      <c r="AI1766" s="229"/>
    </row>
    <row r="1767" spans="1:35" ht="409.5" customHeight="1">
      <c r="A1767" s="70" t="s">
        <v>3570</v>
      </c>
      <c r="B1767" s="74" t="s">
        <v>15</v>
      </c>
      <c r="C1767" s="74" t="s">
        <v>209</v>
      </c>
      <c r="D1767" s="75">
        <v>42165</v>
      </c>
      <c r="E1767" s="76">
        <v>0.17500000000000002</v>
      </c>
      <c r="F1767" s="75">
        <v>42165</v>
      </c>
      <c r="G1767" s="76">
        <v>0.17500000000000002</v>
      </c>
      <c r="H1767" s="76">
        <f>(F1767+G1767)-(D1767+E1767)</f>
        <v>0</v>
      </c>
      <c r="I1767" s="74">
        <v>80</v>
      </c>
      <c r="J1767" s="74" t="s">
        <v>4021</v>
      </c>
      <c r="K1767" s="74" t="s">
        <v>8</v>
      </c>
      <c r="L1767" s="74" t="s">
        <v>16</v>
      </c>
      <c r="M1767" s="225" t="s">
        <v>6589</v>
      </c>
      <c r="N1767" s="226">
        <v>110</v>
      </c>
      <c r="O1767" s="225" t="s">
        <v>7</v>
      </c>
      <c r="P1767" s="225" t="s">
        <v>6590</v>
      </c>
      <c r="Q1767" s="225" t="s">
        <v>6591</v>
      </c>
      <c r="R1767" s="225"/>
      <c r="S1767" s="225">
        <v>13.23</v>
      </c>
      <c r="T1767" s="225">
        <f>SUM(R1767:S1767)</f>
        <v>13.23</v>
      </c>
      <c r="U1767" s="302"/>
      <c r="V1767" s="302"/>
      <c r="W1767" s="302"/>
      <c r="X1767" s="302"/>
      <c r="Y1767" s="302"/>
      <c r="Z1767" s="302"/>
      <c r="AA1767" s="302"/>
      <c r="AB1767" s="302"/>
      <c r="AC1767" s="302"/>
      <c r="AD1767" s="302" t="s">
        <v>37</v>
      </c>
      <c r="AE1767" s="302" t="s">
        <v>53</v>
      </c>
      <c r="AF1767" s="302"/>
      <c r="AG1767" s="302"/>
      <c r="AH1767" s="222"/>
      <c r="AI1767" s="229"/>
    </row>
    <row r="1768" spans="1:35" ht="393.75" customHeight="1">
      <c r="A1768" s="70" t="s">
        <v>3570</v>
      </c>
      <c r="B1768" s="74" t="s">
        <v>18</v>
      </c>
      <c r="C1768" s="74" t="s">
        <v>18</v>
      </c>
      <c r="D1768" s="75">
        <v>42165</v>
      </c>
      <c r="E1768" s="76">
        <v>42165.395833333336</v>
      </c>
      <c r="F1768" s="75">
        <v>42165</v>
      </c>
      <c r="G1768" s="76">
        <v>42165.506944444445</v>
      </c>
      <c r="H1768" s="76">
        <f>G1768-E1768</f>
        <v>0.11111111110949423</v>
      </c>
      <c r="I1768" s="74">
        <v>3</v>
      </c>
      <c r="J1768" s="74"/>
      <c r="K1768" s="74"/>
      <c r="L1768" s="74" t="s">
        <v>4</v>
      </c>
      <c r="M1768" s="225" t="s">
        <v>48</v>
      </c>
      <c r="N1768" s="226">
        <v>0.4</v>
      </c>
      <c r="O1768" s="225" t="s">
        <v>48</v>
      </c>
      <c r="P1768" s="225" t="s">
        <v>3590</v>
      </c>
      <c r="Q1768" s="225" t="s">
        <v>4027</v>
      </c>
      <c r="R1768" s="225">
        <v>0.2</v>
      </c>
      <c r="S1768" s="225"/>
      <c r="T1768" s="225">
        <f>R1768+S1768</f>
        <v>0.2</v>
      </c>
      <c r="U1768" s="302"/>
      <c r="V1768" s="302"/>
      <c r="W1768" s="302"/>
      <c r="X1768" s="302"/>
      <c r="Y1768" s="302"/>
      <c r="Z1768" s="302"/>
      <c r="AA1768" s="302"/>
      <c r="AB1768" s="302"/>
      <c r="AC1768" s="302"/>
      <c r="AD1768" s="302" t="s">
        <v>0</v>
      </c>
      <c r="AE1768" s="302"/>
      <c r="AF1768" s="302"/>
      <c r="AG1768" s="302"/>
      <c r="AH1768" s="222"/>
      <c r="AI1768" s="229"/>
    </row>
    <row r="1769" spans="1:35" ht="283.5" customHeight="1">
      <c r="A1769" s="70" t="s">
        <v>3570</v>
      </c>
      <c r="B1769" s="74" t="s">
        <v>18</v>
      </c>
      <c r="C1769" s="74" t="s">
        <v>18</v>
      </c>
      <c r="D1769" s="75">
        <v>42165</v>
      </c>
      <c r="E1769" s="76">
        <v>42165.500011574077</v>
      </c>
      <c r="F1769" s="75">
        <v>42165</v>
      </c>
      <c r="G1769" s="76">
        <v>42165.659722222219</v>
      </c>
      <c r="H1769" s="76">
        <f>G1769-E1769</f>
        <v>0.15971064814220881</v>
      </c>
      <c r="I1769" s="74">
        <v>1</v>
      </c>
      <c r="J1769" s="74"/>
      <c r="K1769" s="74"/>
      <c r="L1769" s="74" t="s">
        <v>11</v>
      </c>
      <c r="M1769" s="225" t="s">
        <v>337</v>
      </c>
      <c r="N1769" s="226">
        <v>0.4</v>
      </c>
      <c r="O1769" s="225" t="s">
        <v>2</v>
      </c>
      <c r="P1769" s="225" t="s">
        <v>4028</v>
      </c>
      <c r="Q1769" s="225" t="s">
        <v>4029</v>
      </c>
      <c r="R1769" s="225">
        <v>0.1</v>
      </c>
      <c r="S1769" s="225"/>
      <c r="T1769" s="225">
        <f>R1769+S1769</f>
        <v>0.1</v>
      </c>
      <c r="U1769" s="302"/>
      <c r="V1769" s="302"/>
      <c r="W1769" s="302"/>
      <c r="X1769" s="302"/>
      <c r="Y1769" s="302"/>
      <c r="Z1769" s="302"/>
      <c r="AA1769" s="302"/>
      <c r="AB1769" s="302"/>
      <c r="AC1769" s="302"/>
      <c r="AD1769" s="302" t="s">
        <v>0</v>
      </c>
      <c r="AE1769" s="302"/>
      <c r="AF1769" s="302"/>
      <c r="AG1769" s="302"/>
      <c r="AH1769" s="222"/>
      <c r="AI1769" s="229"/>
    </row>
    <row r="1770" spans="1:35" ht="220.5" customHeight="1">
      <c r="A1770" s="70" t="s">
        <v>3570</v>
      </c>
      <c r="B1770" s="74" t="s">
        <v>69</v>
      </c>
      <c r="C1770" s="74" t="s">
        <v>69</v>
      </c>
      <c r="D1770" s="75">
        <v>42165</v>
      </c>
      <c r="E1770" s="76">
        <v>0.68194444444444446</v>
      </c>
      <c r="F1770" s="75">
        <v>42165</v>
      </c>
      <c r="G1770" s="76">
        <v>0.73611111111111116</v>
      </c>
      <c r="H1770" s="76">
        <f>G1770-E1770</f>
        <v>5.4166666666666696E-2</v>
      </c>
      <c r="I1770" s="74"/>
      <c r="J1770" s="74" t="s">
        <v>143</v>
      </c>
      <c r="K1770" s="74" t="s">
        <v>20</v>
      </c>
      <c r="L1770" s="74" t="s">
        <v>29</v>
      </c>
      <c r="M1770" s="225" t="s">
        <v>4030</v>
      </c>
      <c r="N1770" s="226" t="s">
        <v>3</v>
      </c>
      <c r="O1770" s="225" t="s">
        <v>7</v>
      </c>
      <c r="P1770" s="225" t="s">
        <v>1536</v>
      </c>
      <c r="Q1770" s="225" t="s">
        <v>4031</v>
      </c>
      <c r="R1770" s="225">
        <v>1.377</v>
      </c>
      <c r="S1770" s="225">
        <v>6.0999999999999999E-2</v>
      </c>
      <c r="T1770" s="225">
        <f>R1770+S1770</f>
        <v>1.4379999999999999</v>
      </c>
      <c r="U1770" s="302" t="s">
        <v>28</v>
      </c>
      <c r="V1770" s="302">
        <v>2002</v>
      </c>
      <c r="W1770" s="302" t="s">
        <v>1709</v>
      </c>
      <c r="X1770" s="302" t="s">
        <v>724</v>
      </c>
      <c r="Y1770" s="302" t="s">
        <v>1902</v>
      </c>
      <c r="Z1770" s="302">
        <v>100</v>
      </c>
      <c r="AA1770" s="302" t="s">
        <v>2660</v>
      </c>
      <c r="AB1770" s="302">
        <v>0</v>
      </c>
      <c r="AC1770" s="302" t="s">
        <v>2660</v>
      </c>
      <c r="AD1770" s="302" t="s">
        <v>27</v>
      </c>
      <c r="AE1770" s="302" t="s">
        <v>53</v>
      </c>
      <c r="AF1770" s="302"/>
      <c r="AG1770" s="302" t="s">
        <v>4031</v>
      </c>
      <c r="AH1770" s="222"/>
      <c r="AI1770" s="229"/>
    </row>
    <row r="1771" spans="1:35" ht="78.75" customHeight="1">
      <c r="A1771" s="70" t="s">
        <v>3570</v>
      </c>
      <c r="B1771" s="74" t="s">
        <v>12</v>
      </c>
      <c r="C1771" s="74" t="s">
        <v>127</v>
      </c>
      <c r="D1771" s="75">
        <v>42165</v>
      </c>
      <c r="E1771" s="76">
        <v>7.9861111111111105E-2</v>
      </c>
      <c r="F1771" s="75">
        <v>42165</v>
      </c>
      <c r="G1771" s="76">
        <v>0.19999999999999998</v>
      </c>
      <c r="H1771" s="76">
        <f>G1771-E1771</f>
        <v>0.12013888888888888</v>
      </c>
      <c r="I1771" s="74">
        <v>1</v>
      </c>
      <c r="J1771" s="74"/>
      <c r="K1771" s="74"/>
      <c r="L1771" s="74" t="s">
        <v>11</v>
      </c>
      <c r="M1771" s="225" t="s">
        <v>4044</v>
      </c>
      <c r="N1771" s="226">
        <v>0.4</v>
      </c>
      <c r="O1771" s="225" t="s">
        <v>2</v>
      </c>
      <c r="P1771" s="225" t="s">
        <v>524</v>
      </c>
      <c r="Q1771" s="225" t="s">
        <v>4045</v>
      </c>
      <c r="R1771" s="225">
        <v>5.92</v>
      </c>
      <c r="S1771" s="225">
        <v>5.2</v>
      </c>
      <c r="T1771" s="225">
        <f>R1771+S1771</f>
        <v>11.120000000000001</v>
      </c>
      <c r="U1771" s="302" t="s">
        <v>1</v>
      </c>
      <c r="V1771" s="302" t="s">
        <v>128</v>
      </c>
      <c r="W1771" s="302" t="s">
        <v>128</v>
      </c>
      <c r="X1771" s="302" t="s">
        <v>128</v>
      </c>
      <c r="Y1771" s="302" t="s">
        <v>128</v>
      </c>
      <c r="Z1771" s="302" t="s">
        <v>128</v>
      </c>
      <c r="AA1771" s="302" t="s">
        <v>128</v>
      </c>
      <c r="AB1771" s="302" t="s">
        <v>128</v>
      </c>
      <c r="AC1771" s="302" t="s">
        <v>128</v>
      </c>
      <c r="AD1771" s="302" t="s">
        <v>62</v>
      </c>
      <c r="AE1771" s="302"/>
      <c r="AF1771" s="302"/>
      <c r="AG1771" s="302"/>
      <c r="AH1771" s="222"/>
      <c r="AI1771" s="229"/>
    </row>
    <row r="1772" spans="1:35" ht="204.75" customHeight="1">
      <c r="A1772" s="70" t="s">
        <v>3570</v>
      </c>
      <c r="B1772" s="74" t="s">
        <v>58</v>
      </c>
      <c r="C1772" s="74" t="s">
        <v>4176</v>
      </c>
      <c r="D1772" s="75">
        <v>42165</v>
      </c>
      <c r="E1772" s="76">
        <v>0.37083333333333335</v>
      </c>
      <c r="F1772" s="75">
        <v>42165</v>
      </c>
      <c r="G1772" s="76">
        <v>0.60763888888888895</v>
      </c>
      <c r="H1772" s="76">
        <f>G1772-E1772</f>
        <v>0.2368055555555556</v>
      </c>
      <c r="I1772" s="74">
        <v>11</v>
      </c>
      <c r="J1772" s="74" t="s">
        <v>198</v>
      </c>
      <c r="K1772" s="74" t="s">
        <v>14</v>
      </c>
      <c r="L1772" s="74" t="s">
        <v>16</v>
      </c>
      <c r="M1772" s="225" t="s">
        <v>4052</v>
      </c>
      <c r="N1772" s="226" t="s">
        <v>3</v>
      </c>
      <c r="O1772" s="225" t="s">
        <v>7</v>
      </c>
      <c r="P1772" s="225" t="s">
        <v>4052</v>
      </c>
      <c r="Q1772" s="225" t="s">
        <v>4053</v>
      </c>
      <c r="R1772" s="225">
        <v>30.2</v>
      </c>
      <c r="S1772" s="225"/>
      <c r="T1772" s="225">
        <f>R1772+S1772</f>
        <v>30.2</v>
      </c>
      <c r="U1772" s="302"/>
      <c r="V1772" s="302"/>
      <c r="W1772" s="302"/>
      <c r="X1772" s="302"/>
      <c r="Y1772" s="302"/>
      <c r="Z1772" s="302"/>
      <c r="AA1772" s="302"/>
      <c r="AB1772" s="302"/>
      <c r="AC1772" s="302"/>
      <c r="AD1772" s="302" t="s">
        <v>37</v>
      </c>
      <c r="AE1772" s="302"/>
      <c r="AF1772" s="302"/>
      <c r="AG1772" s="302"/>
      <c r="AH1772" s="222"/>
      <c r="AI1772" s="229"/>
    </row>
    <row r="1773" spans="1:35" ht="153" customHeight="1">
      <c r="A1773" s="74" t="s">
        <v>3570</v>
      </c>
      <c r="B1773" s="92" t="s">
        <v>21</v>
      </c>
      <c r="C1773" s="92" t="s">
        <v>21</v>
      </c>
      <c r="D1773" s="88">
        <v>42166</v>
      </c>
      <c r="E1773" s="89">
        <v>0.3576388888888889</v>
      </c>
      <c r="F1773" s="88">
        <v>42166</v>
      </c>
      <c r="G1773" s="89">
        <v>0.4826388888888889</v>
      </c>
      <c r="H1773" s="89">
        <v>0.125</v>
      </c>
      <c r="I1773" s="68">
        <v>1</v>
      </c>
      <c r="J1773" s="68"/>
      <c r="K1773" s="92"/>
      <c r="L1773" s="92" t="s">
        <v>4</v>
      </c>
      <c r="M1773" s="230" t="s">
        <v>4070</v>
      </c>
      <c r="N1773" s="221">
        <v>0.4</v>
      </c>
      <c r="O1773" s="221" t="s">
        <v>25</v>
      </c>
      <c r="P1773" s="230" t="s">
        <v>4070</v>
      </c>
      <c r="Q1773" s="221" t="s">
        <v>6736</v>
      </c>
      <c r="R1773" s="221">
        <v>6.4000000000000001E-2</v>
      </c>
      <c r="S1773" s="221">
        <v>3.2000000000000001E-2</v>
      </c>
      <c r="T1773" s="221">
        <v>9.6000000000000002E-2</v>
      </c>
      <c r="U1773" s="293" t="s">
        <v>28</v>
      </c>
      <c r="V1773" s="273" t="s">
        <v>6737</v>
      </c>
      <c r="W1773" s="293" t="s">
        <v>128</v>
      </c>
      <c r="X1773" s="293" t="s">
        <v>128</v>
      </c>
      <c r="Y1773" s="269">
        <v>2014</v>
      </c>
      <c r="Z1773" s="318" t="s">
        <v>128</v>
      </c>
      <c r="AA1773" s="269">
        <v>2015</v>
      </c>
      <c r="AB1773" s="293" t="s">
        <v>128</v>
      </c>
      <c r="AC1773" s="269">
        <v>2014</v>
      </c>
      <c r="AD1773" s="293" t="s">
        <v>0</v>
      </c>
      <c r="AE1773" s="293" t="s">
        <v>52</v>
      </c>
      <c r="AF1773" s="293"/>
      <c r="AG1773" s="318"/>
      <c r="AH1773" s="222"/>
      <c r="AI1773" s="229"/>
    </row>
    <row r="1774" spans="1:35" ht="47.25" customHeight="1">
      <c r="A1774" s="70" t="s">
        <v>640</v>
      </c>
      <c r="B1774" s="74" t="s">
        <v>5</v>
      </c>
      <c r="C1774" s="74" t="s">
        <v>5</v>
      </c>
      <c r="D1774" s="75">
        <v>42047</v>
      </c>
      <c r="E1774" s="76">
        <v>0.83750000000000002</v>
      </c>
      <c r="F1774" s="75">
        <v>42047</v>
      </c>
      <c r="G1774" s="76">
        <v>0.83750000000000002</v>
      </c>
      <c r="H1774" s="76">
        <v>0</v>
      </c>
      <c r="I1774" s="74">
        <v>8</v>
      </c>
      <c r="J1774" s="74" t="s">
        <v>143</v>
      </c>
      <c r="K1774" s="74" t="s">
        <v>8</v>
      </c>
      <c r="L1774" s="74" t="s">
        <v>11</v>
      </c>
      <c r="M1774" s="225" t="s">
        <v>841</v>
      </c>
      <c r="N1774" s="226" t="s">
        <v>3</v>
      </c>
      <c r="O1774" s="225" t="s">
        <v>7</v>
      </c>
      <c r="P1774" s="225" t="s">
        <v>2178</v>
      </c>
      <c r="Q1774" s="225" t="s">
        <v>2179</v>
      </c>
      <c r="R1774" s="225"/>
      <c r="S1774" s="225">
        <v>2.7</v>
      </c>
      <c r="T1774" s="225">
        <v>2.7</v>
      </c>
      <c r="U1774" s="302" t="s">
        <v>44</v>
      </c>
      <c r="V1774" s="302" t="s">
        <v>2180</v>
      </c>
      <c r="W1774" s="302" t="s">
        <v>624</v>
      </c>
      <c r="X1774" s="302" t="s">
        <v>2181</v>
      </c>
      <c r="Y1774" s="302" t="s">
        <v>2182</v>
      </c>
      <c r="Z1774" s="302"/>
      <c r="AA1774" s="302" t="s">
        <v>2183</v>
      </c>
      <c r="AB1774" s="302" t="s">
        <v>2184</v>
      </c>
      <c r="AC1774" s="302"/>
      <c r="AD1774" s="302" t="s">
        <v>22</v>
      </c>
      <c r="AE1774" s="302"/>
      <c r="AF1774" s="302"/>
      <c r="AG1774" s="302"/>
      <c r="AH1774" s="222"/>
      <c r="AI1774" s="229"/>
    </row>
    <row r="1775" spans="1:35" ht="140.25" customHeight="1">
      <c r="A1775" s="74" t="s">
        <v>3570</v>
      </c>
      <c r="B1775" s="92" t="s">
        <v>21</v>
      </c>
      <c r="C1775" s="92" t="s">
        <v>742</v>
      </c>
      <c r="D1775" s="88">
        <v>42166</v>
      </c>
      <c r="E1775" s="89">
        <v>0.56944444444444442</v>
      </c>
      <c r="F1775" s="88">
        <v>42166</v>
      </c>
      <c r="G1775" s="89">
        <v>0.63194444444444442</v>
      </c>
      <c r="H1775" s="89">
        <v>6.25E-2</v>
      </c>
      <c r="I1775" s="68">
        <v>1</v>
      </c>
      <c r="J1775" s="68"/>
      <c r="K1775" s="92"/>
      <c r="L1775" s="92" t="s">
        <v>16</v>
      </c>
      <c r="M1775" s="230" t="s">
        <v>6741</v>
      </c>
      <c r="N1775" s="221">
        <v>35</v>
      </c>
      <c r="O1775" s="221" t="s">
        <v>13</v>
      </c>
      <c r="P1775" s="230" t="s">
        <v>4068</v>
      </c>
      <c r="Q1775" s="221" t="s">
        <v>6742</v>
      </c>
      <c r="R1775" s="221">
        <v>0.71599999999999997</v>
      </c>
      <c r="S1775" s="221">
        <v>0.35299999999999998</v>
      </c>
      <c r="T1775" s="221">
        <v>1.069</v>
      </c>
      <c r="U1775" s="293" t="s">
        <v>28</v>
      </c>
      <c r="V1775" s="273" t="s">
        <v>128</v>
      </c>
      <c r="W1775" s="293" t="s">
        <v>128</v>
      </c>
      <c r="X1775" s="293" t="s">
        <v>128</v>
      </c>
      <c r="Y1775" s="269">
        <v>2015</v>
      </c>
      <c r="Z1775" s="318" t="s">
        <v>128</v>
      </c>
      <c r="AA1775" s="269">
        <v>2016</v>
      </c>
      <c r="AB1775" s="293" t="s">
        <v>128</v>
      </c>
      <c r="AC1775" s="269">
        <v>2015</v>
      </c>
      <c r="AD1775" s="293" t="s">
        <v>37</v>
      </c>
      <c r="AE1775" s="293" t="s">
        <v>52</v>
      </c>
      <c r="AF1775" s="293"/>
      <c r="AG1775" s="318"/>
      <c r="AH1775" s="222"/>
      <c r="AI1775" s="229"/>
    </row>
    <row r="1776" spans="1:35" ht="78.75" customHeight="1">
      <c r="A1776" s="74" t="s">
        <v>3570</v>
      </c>
      <c r="B1776" s="92" t="s">
        <v>21</v>
      </c>
      <c r="C1776" s="92" t="s">
        <v>21</v>
      </c>
      <c r="D1776" s="88">
        <v>42166</v>
      </c>
      <c r="E1776" s="89">
        <v>0.59375</v>
      </c>
      <c r="F1776" s="88">
        <v>42166</v>
      </c>
      <c r="G1776" s="89">
        <v>0.61319444444444449</v>
      </c>
      <c r="H1776" s="89">
        <v>1.9444444444444445E-2</v>
      </c>
      <c r="I1776" s="68">
        <v>1</v>
      </c>
      <c r="J1776" s="68"/>
      <c r="K1776" s="92"/>
      <c r="L1776" s="92" t="s">
        <v>9</v>
      </c>
      <c r="M1776" s="230" t="s">
        <v>6739</v>
      </c>
      <c r="N1776" s="221">
        <v>0.4</v>
      </c>
      <c r="O1776" s="221" t="s">
        <v>7</v>
      </c>
      <c r="P1776" s="230" t="s">
        <v>6739</v>
      </c>
      <c r="Q1776" s="221" t="s">
        <v>6740</v>
      </c>
      <c r="R1776" s="221">
        <v>3.6999999999999998E-2</v>
      </c>
      <c r="S1776" s="221">
        <v>1.9E-2</v>
      </c>
      <c r="T1776" s="221">
        <v>5.6000000000000001E-2</v>
      </c>
      <c r="U1776" s="293" t="s">
        <v>6</v>
      </c>
      <c r="V1776" s="273" t="s">
        <v>128</v>
      </c>
      <c r="W1776" s="293" t="s">
        <v>128</v>
      </c>
      <c r="X1776" s="293" t="s">
        <v>128</v>
      </c>
      <c r="Y1776" s="269">
        <v>2014</v>
      </c>
      <c r="Z1776" s="318" t="s">
        <v>128</v>
      </c>
      <c r="AA1776" s="269">
        <v>2015</v>
      </c>
      <c r="AB1776" s="293" t="s">
        <v>128</v>
      </c>
      <c r="AC1776" s="269">
        <v>2014</v>
      </c>
      <c r="AD1776" s="293" t="s">
        <v>54</v>
      </c>
      <c r="AE1776" s="293" t="s">
        <v>57</v>
      </c>
      <c r="AF1776" s="293"/>
      <c r="AG1776" s="318"/>
      <c r="AH1776" s="222"/>
      <c r="AI1776" s="229"/>
    </row>
    <row r="1777" spans="1:36" ht="216.75" customHeight="1">
      <c r="A1777" s="74" t="s">
        <v>3570</v>
      </c>
      <c r="B1777" s="74" t="s">
        <v>132</v>
      </c>
      <c r="C1777" s="74" t="s">
        <v>26</v>
      </c>
      <c r="D1777" s="75">
        <v>42166</v>
      </c>
      <c r="E1777" s="76">
        <v>0.39097222222222222</v>
      </c>
      <c r="F1777" s="75">
        <v>42166</v>
      </c>
      <c r="G1777" s="76">
        <v>0.47916666666666669</v>
      </c>
      <c r="H1777" s="76">
        <v>6.0416666666666667E-2</v>
      </c>
      <c r="I1777" s="77">
        <v>9</v>
      </c>
      <c r="J1777" s="79"/>
      <c r="K1777" s="77" t="s">
        <v>50</v>
      </c>
      <c r="L1777" s="80" t="s">
        <v>4</v>
      </c>
      <c r="M1777" s="228" t="s">
        <v>6872</v>
      </c>
      <c r="N1777" s="226" t="s">
        <v>3</v>
      </c>
      <c r="O1777" s="224" t="s">
        <v>25</v>
      </c>
      <c r="P1777" s="228" t="s">
        <v>6873</v>
      </c>
      <c r="Q1777" s="227" t="s">
        <v>6874</v>
      </c>
      <c r="R1777" s="223">
        <v>1.7</v>
      </c>
      <c r="S1777" s="223"/>
      <c r="T1777" s="223">
        <v>1.7</v>
      </c>
      <c r="U1777" s="279" t="s">
        <v>45</v>
      </c>
      <c r="V1777" s="279">
        <v>2005</v>
      </c>
      <c r="W1777" s="279" t="s">
        <v>1671</v>
      </c>
      <c r="X1777" s="279"/>
      <c r="Y1777" s="296">
        <v>41949</v>
      </c>
      <c r="Z1777" s="279">
        <v>100</v>
      </c>
      <c r="AA1777" s="279">
        <v>2015</v>
      </c>
      <c r="AB1777" s="279">
        <v>0</v>
      </c>
      <c r="AC1777" s="309">
        <v>41913</v>
      </c>
      <c r="AD1777" s="279" t="s">
        <v>17</v>
      </c>
      <c r="AE1777" s="279"/>
      <c r="AF1777" s="279"/>
      <c r="AG1777" s="303"/>
      <c r="AH1777" s="222"/>
      <c r="AI1777" s="229"/>
    </row>
    <row r="1778" spans="1:36" ht="157.5" customHeight="1">
      <c r="A1778" s="74" t="s">
        <v>2819</v>
      </c>
      <c r="B1778" s="74" t="s">
        <v>132</v>
      </c>
      <c r="C1778" s="74" t="s">
        <v>2840</v>
      </c>
      <c r="D1778" s="75">
        <v>42128</v>
      </c>
      <c r="E1778" s="76">
        <v>0.38472222222222219</v>
      </c>
      <c r="F1778" s="75">
        <v>42128</v>
      </c>
      <c r="G1778" s="76">
        <v>0.44513888888888892</v>
      </c>
      <c r="H1778" s="76">
        <v>6.0416666666666667E-2</v>
      </c>
      <c r="I1778" s="77">
        <v>4</v>
      </c>
      <c r="J1778" s="79" t="s">
        <v>150</v>
      </c>
      <c r="K1778" s="77" t="s">
        <v>20</v>
      </c>
      <c r="L1778" s="80" t="s">
        <v>29</v>
      </c>
      <c r="M1778" s="228" t="s">
        <v>6839</v>
      </c>
      <c r="N1778" s="226" t="s">
        <v>3</v>
      </c>
      <c r="O1778" s="224" t="s">
        <v>7</v>
      </c>
      <c r="P1778" s="228" t="s">
        <v>6860</v>
      </c>
      <c r="Q1778" s="227" t="s">
        <v>6861</v>
      </c>
      <c r="R1778" s="223">
        <v>2.7</v>
      </c>
      <c r="S1778" s="223"/>
      <c r="T1778" s="223">
        <v>2.7</v>
      </c>
      <c r="U1778" s="279"/>
      <c r="V1778" s="350"/>
      <c r="W1778" s="279" t="s">
        <v>7</v>
      </c>
      <c r="X1778" s="279"/>
      <c r="Y1778" s="296">
        <v>41865</v>
      </c>
      <c r="Z1778" s="279">
        <v>100</v>
      </c>
      <c r="AA1778" s="279">
        <v>2015</v>
      </c>
      <c r="AB1778" s="279">
        <v>0</v>
      </c>
      <c r="AC1778" s="309">
        <v>41821</v>
      </c>
      <c r="AD1778" s="279" t="s">
        <v>22</v>
      </c>
      <c r="AE1778" s="279"/>
      <c r="AF1778" s="279"/>
      <c r="AG1778" s="303"/>
      <c r="AH1778" s="222"/>
      <c r="AI1778" s="229"/>
    </row>
    <row r="1779" spans="1:36" ht="126" customHeight="1">
      <c r="A1779" s="70" t="s">
        <v>4982</v>
      </c>
      <c r="B1779" s="74" t="s">
        <v>5</v>
      </c>
      <c r="C1779" s="74" t="s">
        <v>5</v>
      </c>
      <c r="D1779" s="75">
        <v>42192</v>
      </c>
      <c r="E1779" s="76">
        <v>0.46180555555555558</v>
      </c>
      <c r="F1779" s="75">
        <v>42192</v>
      </c>
      <c r="G1779" s="76">
        <v>0.50694444444444442</v>
      </c>
      <c r="H1779" s="76">
        <v>4.513888888888884E-2</v>
      </c>
      <c r="I1779" s="74">
        <v>4</v>
      </c>
      <c r="J1779" s="74" t="s">
        <v>143</v>
      </c>
      <c r="K1779" s="74"/>
      <c r="L1779" s="74" t="s">
        <v>11</v>
      </c>
      <c r="M1779" s="225" t="s">
        <v>10195</v>
      </c>
      <c r="N1779" s="226">
        <v>0.4</v>
      </c>
      <c r="O1779" s="225" t="s">
        <v>25</v>
      </c>
      <c r="P1779" s="225" t="s">
        <v>10196</v>
      </c>
      <c r="Q1779" s="225" t="s">
        <v>10197</v>
      </c>
      <c r="R1779" s="225">
        <v>2.7</v>
      </c>
      <c r="S1779" s="225"/>
      <c r="T1779" s="225">
        <v>2.7</v>
      </c>
      <c r="U1779" s="302" t="s">
        <v>45</v>
      </c>
      <c r="V1779" s="302">
        <v>2014</v>
      </c>
      <c r="W1779" s="302" t="s">
        <v>10198</v>
      </c>
      <c r="X1779" s="302" t="s">
        <v>10199</v>
      </c>
      <c r="Y1779" s="302">
        <v>42140</v>
      </c>
      <c r="Z1779" s="302">
        <v>1</v>
      </c>
      <c r="AA1779" s="302" t="s">
        <v>5573</v>
      </c>
      <c r="AB1779" s="302">
        <v>0</v>
      </c>
      <c r="AC1779" s="302" t="s">
        <v>586</v>
      </c>
      <c r="AD1779" s="302" t="s">
        <v>22</v>
      </c>
      <c r="AE1779" s="302"/>
      <c r="AF1779" s="302"/>
      <c r="AG1779" s="302"/>
      <c r="AH1779" s="222"/>
      <c r="AI1779" s="229"/>
    </row>
    <row r="1780" spans="1:36" ht="63.75" customHeight="1">
      <c r="A1780" s="69" t="s">
        <v>4982</v>
      </c>
      <c r="B1780" s="161" t="s">
        <v>84</v>
      </c>
      <c r="C1780" s="69" t="s">
        <v>2468</v>
      </c>
      <c r="D1780" s="163">
        <v>42204</v>
      </c>
      <c r="E1780" s="117">
        <v>0.63472222222222219</v>
      </c>
      <c r="F1780" s="163">
        <v>42204</v>
      </c>
      <c r="G1780" s="117">
        <v>0.63472222222222219</v>
      </c>
      <c r="H1780" s="158">
        <f>G1780-E1780</f>
        <v>0</v>
      </c>
      <c r="I1780" s="70">
        <v>10</v>
      </c>
      <c r="J1780" s="73"/>
      <c r="K1780" s="94" t="s">
        <v>14</v>
      </c>
      <c r="L1780" s="73" t="s">
        <v>9</v>
      </c>
      <c r="M1780" s="222" t="s">
        <v>7340</v>
      </c>
      <c r="N1780" s="219" t="s">
        <v>3</v>
      </c>
      <c r="O1780" s="233" t="s">
        <v>7</v>
      </c>
      <c r="P1780" s="222" t="s">
        <v>7340</v>
      </c>
      <c r="Q1780" s="439" t="s">
        <v>7341</v>
      </c>
      <c r="R1780" s="250">
        <v>2.7</v>
      </c>
      <c r="S1780" s="250"/>
      <c r="T1780" s="250">
        <v>2.7</v>
      </c>
      <c r="U1780" s="304" t="s">
        <v>28</v>
      </c>
      <c r="V1780" s="279">
        <v>1991</v>
      </c>
      <c r="W1780" s="273" t="s">
        <v>10824</v>
      </c>
      <c r="X1780" s="279"/>
      <c r="Y1780" s="289" t="s">
        <v>10853</v>
      </c>
      <c r="Z1780" s="279"/>
      <c r="AA1780" s="279"/>
      <c r="AB1780" s="279"/>
      <c r="AC1780" s="279"/>
      <c r="AD1780" s="274" t="s">
        <v>22</v>
      </c>
      <c r="AE1780" s="279"/>
      <c r="AF1780" s="279"/>
      <c r="AG1780" s="273" t="s">
        <v>5164</v>
      </c>
      <c r="AH1780" s="222"/>
      <c r="AI1780" s="229"/>
    </row>
    <row r="1781" spans="1:36" ht="127.5" customHeight="1">
      <c r="A1781" s="70" t="s">
        <v>3570</v>
      </c>
      <c r="B1781" s="74" t="s">
        <v>19</v>
      </c>
      <c r="C1781" s="74" t="s">
        <v>19</v>
      </c>
      <c r="D1781" s="75">
        <v>42166</v>
      </c>
      <c r="E1781" s="76">
        <v>0.49236111111111108</v>
      </c>
      <c r="F1781" s="75">
        <v>42166</v>
      </c>
      <c r="G1781" s="76">
        <v>0.49305555555555558</v>
      </c>
      <c r="H1781" s="76">
        <v>6.9444444444449749E-4</v>
      </c>
      <c r="I1781" s="74">
        <v>5</v>
      </c>
      <c r="J1781" s="74" t="s">
        <v>150</v>
      </c>
      <c r="K1781" s="74" t="s">
        <v>8</v>
      </c>
      <c r="L1781" s="74" t="s">
        <v>9</v>
      </c>
      <c r="M1781" s="225" t="s">
        <v>5432</v>
      </c>
      <c r="N1781" s="226" t="s">
        <v>3</v>
      </c>
      <c r="O1781" s="225" t="s">
        <v>7</v>
      </c>
      <c r="P1781" s="225" t="s">
        <v>5433</v>
      </c>
      <c r="Q1781" s="225" t="s">
        <v>5434</v>
      </c>
      <c r="R1781" s="225">
        <v>1</v>
      </c>
      <c r="S1781" s="225"/>
      <c r="T1781" s="225">
        <v>1</v>
      </c>
      <c r="U1781" s="302" t="s">
        <v>28</v>
      </c>
      <c r="V1781" s="302">
        <v>2008</v>
      </c>
      <c r="W1781" s="302" t="s">
        <v>1709</v>
      </c>
      <c r="X1781" s="302">
        <v>0</v>
      </c>
      <c r="Y1781" s="302">
        <v>42166</v>
      </c>
      <c r="Z1781" s="302">
        <v>100</v>
      </c>
      <c r="AA1781" s="302">
        <v>0</v>
      </c>
      <c r="AB1781" s="302">
        <v>0</v>
      </c>
      <c r="AC1781" s="302">
        <v>42166</v>
      </c>
      <c r="AD1781" s="302" t="s">
        <v>30</v>
      </c>
      <c r="AE1781" s="302"/>
      <c r="AF1781" s="302"/>
      <c r="AG1781" s="302"/>
      <c r="AH1781" s="222"/>
      <c r="AI1781" s="229"/>
    </row>
    <row r="1782" spans="1:36" ht="141.75" customHeight="1">
      <c r="A1782" s="70" t="s">
        <v>3570</v>
      </c>
      <c r="B1782" s="74" t="s">
        <v>81</v>
      </c>
      <c r="C1782" s="74" t="s">
        <v>4069</v>
      </c>
      <c r="D1782" s="75">
        <v>42166</v>
      </c>
      <c r="E1782" s="76">
        <v>0.6958333333333333</v>
      </c>
      <c r="F1782" s="75">
        <v>42166</v>
      </c>
      <c r="G1782" s="76">
        <v>0.6958333333333333</v>
      </c>
      <c r="H1782" s="76">
        <v>0</v>
      </c>
      <c r="I1782" s="74">
        <v>25</v>
      </c>
      <c r="J1782" s="74" t="s">
        <v>143</v>
      </c>
      <c r="K1782" s="74" t="s">
        <v>8</v>
      </c>
      <c r="L1782" s="74" t="s">
        <v>29</v>
      </c>
      <c r="M1782" s="225" t="s">
        <v>4017</v>
      </c>
      <c r="N1782" s="226" t="s">
        <v>3</v>
      </c>
      <c r="O1782" s="225" t="s">
        <v>7</v>
      </c>
      <c r="P1782" s="225" t="s">
        <v>4017</v>
      </c>
      <c r="Q1782" s="225" t="s">
        <v>7173</v>
      </c>
      <c r="R1782" s="225"/>
      <c r="S1782" s="225">
        <v>9.8000000000000007</v>
      </c>
      <c r="T1782" s="225">
        <v>9.8000000000000007</v>
      </c>
      <c r="U1782" s="302" t="s">
        <v>28</v>
      </c>
      <c r="V1782" s="302">
        <v>1999</v>
      </c>
      <c r="W1782" s="302" t="s">
        <v>1364</v>
      </c>
      <c r="X1782" s="302"/>
      <c r="Y1782" s="302" t="s">
        <v>1902</v>
      </c>
      <c r="Z1782" s="302">
        <v>100</v>
      </c>
      <c r="AA1782" s="302" t="s">
        <v>2660</v>
      </c>
      <c r="AB1782" s="302">
        <v>0</v>
      </c>
      <c r="AC1782" s="302" t="s">
        <v>7276</v>
      </c>
      <c r="AD1782" s="302" t="s">
        <v>27</v>
      </c>
      <c r="AE1782" s="302"/>
      <c r="AF1782" s="302"/>
      <c r="AG1782" s="302"/>
      <c r="AH1782" s="222"/>
      <c r="AI1782" s="229"/>
    </row>
    <row r="1783" spans="1:36" ht="78.75" customHeight="1">
      <c r="A1783" s="70" t="s">
        <v>3570</v>
      </c>
      <c r="B1783" s="74" t="s">
        <v>18</v>
      </c>
      <c r="C1783" s="74" t="s">
        <v>18</v>
      </c>
      <c r="D1783" s="75">
        <v>42166</v>
      </c>
      <c r="E1783" s="76">
        <v>42166.590277777781</v>
      </c>
      <c r="F1783" s="75">
        <v>42166</v>
      </c>
      <c r="G1783" s="76">
        <v>42166.638888888891</v>
      </c>
      <c r="H1783" s="76">
        <f>G1783-E1783</f>
        <v>4.8611111109494232E-2</v>
      </c>
      <c r="I1783" s="74">
        <v>48</v>
      </c>
      <c r="J1783" s="74"/>
      <c r="K1783" s="74"/>
      <c r="L1783" s="74" t="s">
        <v>4</v>
      </c>
      <c r="M1783" s="225" t="s">
        <v>7</v>
      </c>
      <c r="N1783" s="226" t="s">
        <v>3</v>
      </c>
      <c r="O1783" s="225" t="s">
        <v>7</v>
      </c>
      <c r="P1783" s="225" t="s">
        <v>7081</v>
      </c>
      <c r="Q1783" s="225" t="s">
        <v>4076</v>
      </c>
      <c r="R1783" s="225">
        <v>2.4</v>
      </c>
      <c r="S1783" s="225"/>
      <c r="T1783" s="225">
        <f>R1783+S1783</f>
        <v>2.4</v>
      </c>
      <c r="U1783" s="302"/>
      <c r="V1783" s="302"/>
      <c r="W1783" s="302"/>
      <c r="X1783" s="302"/>
      <c r="Y1783" s="302"/>
      <c r="Z1783" s="302"/>
      <c r="AA1783" s="302"/>
      <c r="AB1783" s="302"/>
      <c r="AC1783" s="302"/>
      <c r="AD1783" s="302" t="s">
        <v>24</v>
      </c>
      <c r="AE1783" s="302"/>
      <c r="AF1783" s="302"/>
      <c r="AG1783" s="302"/>
      <c r="AH1783" s="222"/>
      <c r="AI1783" s="229"/>
    </row>
    <row r="1784" spans="1:36" ht="94.5" customHeight="1">
      <c r="A1784" s="70" t="s">
        <v>3570</v>
      </c>
      <c r="B1784" s="74" t="s">
        <v>12</v>
      </c>
      <c r="C1784" s="74" t="s">
        <v>127</v>
      </c>
      <c r="D1784" s="75">
        <v>42166</v>
      </c>
      <c r="E1784" s="76">
        <v>0.3576388888888889</v>
      </c>
      <c r="F1784" s="75">
        <v>42166</v>
      </c>
      <c r="G1784" s="76">
        <v>0.3888888888888889</v>
      </c>
      <c r="H1784" s="76">
        <v>3.125E-2</v>
      </c>
      <c r="I1784" s="74">
        <v>4</v>
      </c>
      <c r="J1784" s="74" t="s">
        <v>143</v>
      </c>
      <c r="K1784" s="74"/>
      <c r="L1784" s="74" t="s">
        <v>29</v>
      </c>
      <c r="M1784" s="225" t="s">
        <v>4074</v>
      </c>
      <c r="N1784" s="226" t="s">
        <v>3</v>
      </c>
      <c r="O1784" s="225" t="s">
        <v>7</v>
      </c>
      <c r="P1784" s="225" t="s">
        <v>4074</v>
      </c>
      <c r="Q1784" s="225" t="s">
        <v>4075</v>
      </c>
      <c r="R1784" s="225">
        <v>0.74</v>
      </c>
      <c r="S1784" s="225">
        <v>0.34</v>
      </c>
      <c r="T1784" s="225">
        <f>R1784+S1784</f>
        <v>1.08</v>
      </c>
      <c r="U1784" s="302" t="s">
        <v>28</v>
      </c>
      <c r="V1784" s="302" t="s">
        <v>5261</v>
      </c>
      <c r="W1784" s="302" t="s">
        <v>1364</v>
      </c>
      <c r="X1784" s="302" t="s">
        <v>762</v>
      </c>
      <c r="Y1784" s="302" t="s">
        <v>5262</v>
      </c>
      <c r="Z1784" s="302">
        <v>1</v>
      </c>
      <c r="AA1784" s="302" t="s">
        <v>5263</v>
      </c>
      <c r="AB1784" s="302">
        <v>9</v>
      </c>
      <c r="AC1784" s="302" t="s">
        <v>128</v>
      </c>
      <c r="AD1784" s="302" t="s">
        <v>27</v>
      </c>
      <c r="AE1784" s="302"/>
      <c r="AF1784" s="302"/>
      <c r="AG1784" s="302"/>
      <c r="AH1784" s="222"/>
      <c r="AI1784" s="229"/>
    </row>
    <row r="1785" spans="1:36" ht="220.5" customHeight="1">
      <c r="A1785" s="70" t="s">
        <v>3570</v>
      </c>
      <c r="B1785" s="74" t="s">
        <v>5</v>
      </c>
      <c r="C1785" s="74" t="s">
        <v>5</v>
      </c>
      <c r="D1785" s="75">
        <v>42178</v>
      </c>
      <c r="E1785" s="76">
        <v>0.51527777777777783</v>
      </c>
      <c r="F1785" s="75">
        <v>42178</v>
      </c>
      <c r="G1785" s="76">
        <v>0.55763888888888891</v>
      </c>
      <c r="H1785" s="76">
        <v>4.2361111111111106E-2</v>
      </c>
      <c r="I1785" s="74">
        <v>5</v>
      </c>
      <c r="J1785" s="74" t="s">
        <v>143</v>
      </c>
      <c r="K1785" s="74" t="s">
        <v>178</v>
      </c>
      <c r="L1785" s="74" t="s">
        <v>9</v>
      </c>
      <c r="M1785" s="225" t="s">
        <v>5960</v>
      </c>
      <c r="N1785" s="226" t="s">
        <v>3</v>
      </c>
      <c r="O1785" s="225" t="s">
        <v>7</v>
      </c>
      <c r="P1785" s="225" t="s">
        <v>5961</v>
      </c>
      <c r="Q1785" s="225" t="s">
        <v>5962</v>
      </c>
      <c r="R1785" s="225"/>
      <c r="S1785" s="225">
        <v>8.6</v>
      </c>
      <c r="T1785" s="225">
        <v>8.6</v>
      </c>
      <c r="U1785" s="302" t="s">
        <v>28</v>
      </c>
      <c r="V1785" s="302">
        <v>2014</v>
      </c>
      <c r="W1785" s="302" t="s">
        <v>5601</v>
      </c>
      <c r="X1785" s="302" t="s">
        <v>5584</v>
      </c>
      <c r="Y1785" s="302">
        <v>41944</v>
      </c>
      <c r="Z1785" s="302">
        <v>100</v>
      </c>
      <c r="AA1785" s="302">
        <v>2015</v>
      </c>
      <c r="AB1785" s="302">
        <v>0</v>
      </c>
      <c r="AC1785" s="302" t="s">
        <v>586</v>
      </c>
      <c r="AD1785" s="302" t="s">
        <v>42</v>
      </c>
      <c r="AE1785" s="302"/>
      <c r="AF1785" s="302"/>
      <c r="AG1785" s="302"/>
      <c r="AH1785" s="222"/>
      <c r="AI1785" s="229"/>
    </row>
    <row r="1786" spans="1:36" ht="331.5" customHeight="1">
      <c r="A1786" s="334" t="s">
        <v>3570</v>
      </c>
      <c r="B1786" s="334" t="s">
        <v>84</v>
      </c>
      <c r="C1786" s="334" t="s">
        <v>3626</v>
      </c>
      <c r="D1786" s="339">
        <v>42167</v>
      </c>
      <c r="E1786" s="395">
        <v>0.81944444444444453</v>
      </c>
      <c r="F1786" s="339">
        <v>42167</v>
      </c>
      <c r="G1786" s="395">
        <v>0.81944444444444453</v>
      </c>
      <c r="H1786" s="395">
        <v>0</v>
      </c>
      <c r="I1786" s="334">
        <v>40</v>
      </c>
      <c r="J1786" s="334" t="s">
        <v>3783</v>
      </c>
      <c r="K1786" s="334" t="s">
        <v>8</v>
      </c>
      <c r="L1786" s="334" t="s">
        <v>16</v>
      </c>
      <c r="M1786" s="334" t="s">
        <v>4080</v>
      </c>
      <c r="N1786" s="334">
        <v>110</v>
      </c>
      <c r="O1786" s="334" t="s">
        <v>7</v>
      </c>
      <c r="P1786" s="334" t="s">
        <v>4080</v>
      </c>
      <c r="Q1786" s="334" t="s">
        <v>4081</v>
      </c>
      <c r="R1786" s="472">
        <v>27.2</v>
      </c>
      <c r="S1786" s="472"/>
      <c r="T1786" s="471">
        <f>R1786+S1786</f>
        <v>27.2</v>
      </c>
      <c r="U1786" s="329"/>
      <c r="V1786" s="329">
        <v>1988</v>
      </c>
      <c r="W1786" s="329"/>
      <c r="X1786" s="329"/>
      <c r="Y1786" s="325" t="s">
        <v>5173</v>
      </c>
      <c r="Z1786" s="329"/>
      <c r="AA1786" s="329"/>
      <c r="AB1786" s="329"/>
      <c r="AC1786" s="329"/>
      <c r="AD1786" s="329" t="s">
        <v>37</v>
      </c>
      <c r="AE1786" s="329"/>
      <c r="AF1786" s="329"/>
      <c r="AG1786" s="446" t="s">
        <v>5169</v>
      </c>
      <c r="AH1786" s="332"/>
      <c r="AI1786" s="281"/>
    </row>
    <row r="1787" spans="1:36" ht="204.75" customHeight="1">
      <c r="A1787" s="274" t="s">
        <v>3570</v>
      </c>
      <c r="B1787" s="284" t="s">
        <v>1412</v>
      </c>
      <c r="C1787" s="284" t="s">
        <v>3626</v>
      </c>
      <c r="D1787" s="271">
        <v>42167</v>
      </c>
      <c r="E1787" s="272">
        <v>0.81944444444444453</v>
      </c>
      <c r="F1787" s="271">
        <v>42167</v>
      </c>
      <c r="G1787" s="272">
        <v>0.81944444444444453</v>
      </c>
      <c r="H1787" s="272">
        <v>0</v>
      </c>
      <c r="I1787" s="268">
        <v>145</v>
      </c>
      <c r="J1787" s="269" t="s">
        <v>3783</v>
      </c>
      <c r="K1787" s="268" t="s">
        <v>8</v>
      </c>
      <c r="L1787" s="267" t="s">
        <v>16</v>
      </c>
      <c r="M1787" s="285" t="s">
        <v>4080</v>
      </c>
      <c r="N1787" s="268">
        <v>110</v>
      </c>
      <c r="O1787" s="269" t="s">
        <v>7</v>
      </c>
      <c r="P1787" s="285" t="s">
        <v>4080</v>
      </c>
      <c r="Q1787" s="267" t="s">
        <v>4081</v>
      </c>
      <c r="R1787" s="270">
        <v>4</v>
      </c>
      <c r="S1787" s="270">
        <v>19</v>
      </c>
      <c r="T1787" s="270">
        <v>23</v>
      </c>
      <c r="U1787" s="279"/>
      <c r="V1787" s="279"/>
      <c r="W1787" s="279"/>
      <c r="X1787" s="279"/>
      <c r="Y1787" s="279"/>
      <c r="Z1787" s="279"/>
      <c r="AA1787" s="279"/>
      <c r="AB1787" s="279"/>
      <c r="AC1787" s="279"/>
      <c r="AD1787" s="489" t="s">
        <v>37</v>
      </c>
      <c r="AE1787" s="279"/>
      <c r="AF1787" s="279"/>
      <c r="AG1787" s="290"/>
      <c r="AH1787" s="286"/>
      <c r="AI1787" s="286"/>
      <c r="AJ1787" s="342"/>
    </row>
    <row r="1788" spans="1:36" ht="242.25" customHeight="1">
      <c r="A1788" s="279" t="s">
        <v>3570</v>
      </c>
      <c r="B1788" s="284" t="s">
        <v>15</v>
      </c>
      <c r="C1788" s="284" t="s">
        <v>15</v>
      </c>
      <c r="D1788" s="271">
        <v>42167</v>
      </c>
      <c r="E1788" s="272">
        <v>4.5138888888888888E-2</v>
      </c>
      <c r="F1788" s="271">
        <v>42167</v>
      </c>
      <c r="G1788" s="272">
        <v>4.5138888888888888E-2</v>
      </c>
      <c r="H1788" s="272">
        <f>(F1788+G1788)-(D1788+E1788)</f>
        <v>0</v>
      </c>
      <c r="I1788" s="284">
        <v>2</v>
      </c>
      <c r="J1788" s="284" t="s">
        <v>672</v>
      </c>
      <c r="K1788" s="284" t="s">
        <v>8</v>
      </c>
      <c r="L1788" s="284" t="s">
        <v>29</v>
      </c>
      <c r="M1788" s="284" t="s">
        <v>1249</v>
      </c>
      <c r="N1788" s="268" t="s">
        <v>3</v>
      </c>
      <c r="O1788" s="284" t="s">
        <v>7</v>
      </c>
      <c r="P1788" s="284" t="s">
        <v>6592</v>
      </c>
      <c r="Q1788" s="284" t="s">
        <v>6593</v>
      </c>
      <c r="R1788" s="284"/>
      <c r="S1788" s="284">
        <v>0.21</v>
      </c>
      <c r="T1788" s="284">
        <f>SUM(R1788:S1788)</f>
        <v>0.21</v>
      </c>
      <c r="U1788" s="302" t="s">
        <v>46</v>
      </c>
      <c r="V1788" s="302">
        <v>1973</v>
      </c>
      <c r="W1788" s="302" t="s">
        <v>1983</v>
      </c>
      <c r="X1788" s="302"/>
      <c r="Y1788" s="302">
        <v>42117</v>
      </c>
      <c r="Z1788" s="302">
        <v>100</v>
      </c>
      <c r="AA1788" s="302">
        <v>42248</v>
      </c>
      <c r="AB1788" s="302">
        <v>0</v>
      </c>
      <c r="AC1788" s="302"/>
      <c r="AD1788" s="302" t="s">
        <v>27</v>
      </c>
      <c r="AE1788" s="302" t="s">
        <v>53</v>
      </c>
      <c r="AF1788" s="302"/>
      <c r="AG1788" s="302" t="s">
        <v>6594</v>
      </c>
      <c r="AH1788" s="286"/>
      <c r="AI1788" s="286"/>
      <c r="AJ1788" s="342"/>
    </row>
    <row r="1789" spans="1:36" ht="306" customHeight="1">
      <c r="A1789" s="279" t="s">
        <v>3570</v>
      </c>
      <c r="B1789" s="284" t="s">
        <v>15</v>
      </c>
      <c r="C1789" s="284" t="s">
        <v>3186</v>
      </c>
      <c r="D1789" s="271">
        <v>42167</v>
      </c>
      <c r="E1789" s="272">
        <v>0.61805555555555558</v>
      </c>
      <c r="F1789" s="271">
        <v>42167</v>
      </c>
      <c r="G1789" s="272">
        <v>0.61805555555555558</v>
      </c>
      <c r="H1789" s="272">
        <f>(F1789+G1789)-(D1789+E1789)</f>
        <v>0</v>
      </c>
      <c r="I1789" s="284">
        <v>19</v>
      </c>
      <c r="J1789" s="284" t="s">
        <v>150</v>
      </c>
      <c r="K1789" s="284" t="s">
        <v>8</v>
      </c>
      <c r="L1789" s="284" t="s">
        <v>4</v>
      </c>
      <c r="M1789" s="284" t="s">
        <v>680</v>
      </c>
      <c r="N1789" s="268" t="s">
        <v>3</v>
      </c>
      <c r="O1789" s="284" t="s">
        <v>7</v>
      </c>
      <c r="P1789" s="284" t="s">
        <v>4082</v>
      </c>
      <c r="Q1789" s="284" t="s">
        <v>6595</v>
      </c>
      <c r="R1789" s="284"/>
      <c r="S1789" s="284">
        <v>3.08</v>
      </c>
      <c r="T1789" s="284">
        <f>SUM(R1789:S1789)</f>
        <v>3.08</v>
      </c>
      <c r="U1789" s="302" t="s">
        <v>28</v>
      </c>
      <c r="V1789" s="302">
        <v>1966</v>
      </c>
      <c r="W1789" s="302" t="s">
        <v>587</v>
      </c>
      <c r="X1789" s="302"/>
      <c r="Y1789" s="302" t="s">
        <v>6596</v>
      </c>
      <c r="Z1789" s="302">
        <v>100</v>
      </c>
      <c r="AA1789" s="302">
        <v>2016</v>
      </c>
      <c r="AB1789" s="302">
        <v>0</v>
      </c>
      <c r="AC1789" s="302"/>
      <c r="AD1789" s="302" t="s">
        <v>30</v>
      </c>
      <c r="AE1789" s="302" t="s">
        <v>53</v>
      </c>
      <c r="AF1789" s="302"/>
      <c r="AG1789" s="302" t="s">
        <v>6597</v>
      </c>
      <c r="AH1789" s="286"/>
      <c r="AI1789" s="286"/>
      <c r="AJ1789" s="342"/>
    </row>
    <row r="1790" spans="1:36" ht="369.75" customHeight="1">
      <c r="A1790" s="279" t="s">
        <v>3570</v>
      </c>
      <c r="B1790" s="284" t="s">
        <v>10</v>
      </c>
      <c r="C1790" s="284" t="s">
        <v>10</v>
      </c>
      <c r="D1790" s="271">
        <v>42167</v>
      </c>
      <c r="E1790" s="272">
        <v>0.33333333333333331</v>
      </c>
      <c r="F1790" s="271">
        <v>42167</v>
      </c>
      <c r="G1790" s="272">
        <v>0.47847222222222219</v>
      </c>
      <c r="H1790" s="272">
        <v>0.1451388888888889</v>
      </c>
      <c r="I1790" s="284">
        <v>31</v>
      </c>
      <c r="J1790" s="284" t="s">
        <v>180</v>
      </c>
      <c r="K1790" s="284" t="s">
        <v>14</v>
      </c>
      <c r="L1790" s="284" t="s">
        <v>9</v>
      </c>
      <c r="M1790" s="284" t="s">
        <v>4083</v>
      </c>
      <c r="N1790" s="268" t="s">
        <v>3</v>
      </c>
      <c r="O1790" s="284" t="s">
        <v>7</v>
      </c>
      <c r="P1790" s="284" t="s">
        <v>4084</v>
      </c>
      <c r="Q1790" s="284" t="s">
        <v>7024</v>
      </c>
      <c r="R1790" s="284">
        <v>25</v>
      </c>
      <c r="S1790" s="284"/>
      <c r="T1790" s="284">
        <v>25</v>
      </c>
      <c r="U1790" s="302" t="s">
        <v>6</v>
      </c>
      <c r="V1790" s="302">
        <v>1981</v>
      </c>
      <c r="W1790" s="302" t="s">
        <v>28</v>
      </c>
      <c r="X1790" s="302" t="s">
        <v>6909</v>
      </c>
      <c r="Y1790" s="302" t="s">
        <v>7025</v>
      </c>
      <c r="Z1790" s="302">
        <v>80</v>
      </c>
      <c r="AA1790" s="302">
        <v>2016</v>
      </c>
      <c r="AB1790" s="302" t="s">
        <v>128</v>
      </c>
      <c r="AC1790" s="302" t="s">
        <v>7026</v>
      </c>
      <c r="AD1790" s="302" t="s">
        <v>30</v>
      </c>
      <c r="AE1790" s="302"/>
      <c r="AF1790" s="302"/>
      <c r="AG1790" s="302" t="s">
        <v>7027</v>
      </c>
      <c r="AH1790" s="286"/>
      <c r="AI1790" s="286"/>
      <c r="AJ1790" s="342"/>
    </row>
    <row r="1791" spans="1:36" ht="126" customHeight="1">
      <c r="A1791" s="279" t="s">
        <v>3570</v>
      </c>
      <c r="B1791" s="284" t="s">
        <v>18</v>
      </c>
      <c r="C1791" s="284" t="s">
        <v>18</v>
      </c>
      <c r="D1791" s="271">
        <v>42167</v>
      </c>
      <c r="E1791" s="272">
        <v>42167.291666666664</v>
      </c>
      <c r="F1791" s="271">
        <v>42167</v>
      </c>
      <c r="G1791" s="272">
        <v>42167.458333333336</v>
      </c>
      <c r="H1791" s="272">
        <f>G1791-E1791</f>
        <v>0.16666666667151731</v>
      </c>
      <c r="I1791" s="284">
        <v>1</v>
      </c>
      <c r="J1791" s="284"/>
      <c r="K1791" s="284"/>
      <c r="L1791" s="284" t="s">
        <v>11</v>
      </c>
      <c r="M1791" s="284" t="s">
        <v>337</v>
      </c>
      <c r="N1791" s="268">
        <v>0.4</v>
      </c>
      <c r="O1791" s="284" t="s">
        <v>2</v>
      </c>
      <c r="P1791" s="284" t="s">
        <v>7082</v>
      </c>
      <c r="Q1791" s="284" t="s">
        <v>4143</v>
      </c>
      <c r="R1791" s="284">
        <v>0.2</v>
      </c>
      <c r="S1791" s="284"/>
      <c r="T1791" s="284">
        <f>R1791+S1791</f>
        <v>0.2</v>
      </c>
      <c r="U1791" s="302"/>
      <c r="V1791" s="302"/>
      <c r="W1791" s="302"/>
      <c r="X1791" s="302"/>
      <c r="Y1791" s="302"/>
      <c r="Z1791" s="302"/>
      <c r="AA1791" s="302"/>
      <c r="AB1791" s="302"/>
      <c r="AC1791" s="302"/>
      <c r="AD1791" s="302" t="s">
        <v>17</v>
      </c>
      <c r="AE1791" s="302"/>
      <c r="AF1791" s="302"/>
      <c r="AG1791" s="302"/>
      <c r="AH1791" s="286"/>
      <c r="AI1791" s="286"/>
      <c r="AJ1791" s="342"/>
    </row>
    <row r="1792" spans="1:36" ht="178.5" customHeight="1">
      <c r="A1792" s="279" t="s">
        <v>640</v>
      </c>
      <c r="B1792" s="284" t="s">
        <v>12</v>
      </c>
      <c r="C1792" s="284" t="s">
        <v>360</v>
      </c>
      <c r="D1792" s="271">
        <v>42054</v>
      </c>
      <c r="E1792" s="272">
        <v>0.28958333333333336</v>
      </c>
      <c r="F1792" s="271">
        <v>42054</v>
      </c>
      <c r="G1792" s="272">
        <v>0.33333333333333331</v>
      </c>
      <c r="H1792" s="272">
        <f>G1792-E1792</f>
        <v>4.3749999999999956E-2</v>
      </c>
      <c r="I1792" s="284">
        <v>1</v>
      </c>
      <c r="J1792" s="284"/>
      <c r="K1792" s="284"/>
      <c r="L1792" s="284" t="s">
        <v>11</v>
      </c>
      <c r="M1792" s="284" t="s">
        <v>931</v>
      </c>
      <c r="N1792" s="268">
        <v>0.4</v>
      </c>
      <c r="O1792" s="284" t="s">
        <v>55</v>
      </c>
      <c r="P1792" s="284" t="s">
        <v>55</v>
      </c>
      <c r="Q1792" s="284" t="s">
        <v>364</v>
      </c>
      <c r="R1792" s="284">
        <v>1.02</v>
      </c>
      <c r="S1792" s="284">
        <v>1.59</v>
      </c>
      <c r="T1792" s="284">
        <f>S1792+R1792</f>
        <v>2.6100000000000003</v>
      </c>
      <c r="U1792" s="302" t="s">
        <v>60</v>
      </c>
      <c r="V1792" s="302" t="s">
        <v>128</v>
      </c>
      <c r="W1792" s="302" t="s">
        <v>128</v>
      </c>
      <c r="X1792" s="302" t="s">
        <v>128</v>
      </c>
      <c r="Y1792" s="302" t="s">
        <v>128</v>
      </c>
      <c r="Z1792" s="302" t="s">
        <v>128</v>
      </c>
      <c r="AA1792" s="302" t="s">
        <v>128</v>
      </c>
      <c r="AB1792" s="302" t="s">
        <v>128</v>
      </c>
      <c r="AC1792" s="302" t="s">
        <v>128</v>
      </c>
      <c r="AD1792" s="302" t="s">
        <v>22</v>
      </c>
      <c r="AE1792" s="302" t="s">
        <v>128</v>
      </c>
      <c r="AF1792" s="302" t="s">
        <v>128</v>
      </c>
      <c r="AG1792" s="302"/>
      <c r="AH1792" s="286"/>
      <c r="AI1792" s="286"/>
      <c r="AJ1792" s="342"/>
    </row>
    <row r="1793" spans="1:36" ht="236.25" customHeight="1">
      <c r="A1793" s="279" t="s">
        <v>122</v>
      </c>
      <c r="B1793" s="284" t="s">
        <v>81</v>
      </c>
      <c r="C1793" s="284" t="s">
        <v>81</v>
      </c>
      <c r="D1793" s="271">
        <v>42013</v>
      </c>
      <c r="E1793" s="272">
        <v>0.36805555555555558</v>
      </c>
      <c r="F1793" s="271">
        <v>42013</v>
      </c>
      <c r="G1793" s="272">
        <v>0.40625</v>
      </c>
      <c r="H1793" s="272">
        <v>3.8194444444444441E-2</v>
      </c>
      <c r="I1793" s="284">
        <v>2</v>
      </c>
      <c r="J1793" s="284"/>
      <c r="K1793" s="284"/>
      <c r="L1793" s="284" t="s">
        <v>4</v>
      </c>
      <c r="M1793" s="284" t="s">
        <v>212</v>
      </c>
      <c r="N1793" s="268" t="s">
        <v>3</v>
      </c>
      <c r="O1793" s="284" t="s">
        <v>25</v>
      </c>
      <c r="P1793" s="284" t="s">
        <v>212</v>
      </c>
      <c r="Q1793" s="284" t="s">
        <v>213</v>
      </c>
      <c r="R1793" s="284">
        <v>2.6</v>
      </c>
      <c r="S1793" s="284"/>
      <c r="T1793" s="284">
        <v>2.6</v>
      </c>
      <c r="U1793" s="302"/>
      <c r="V1793" s="302"/>
      <c r="W1793" s="302"/>
      <c r="X1793" s="302"/>
      <c r="Y1793" s="302"/>
      <c r="Z1793" s="302"/>
      <c r="AA1793" s="302"/>
      <c r="AB1793" s="302"/>
      <c r="AC1793" s="302"/>
      <c r="AD1793" s="302" t="s">
        <v>22</v>
      </c>
      <c r="AE1793" s="302"/>
      <c r="AF1793" s="302"/>
      <c r="AG1793" s="302"/>
      <c r="AH1793" s="286"/>
      <c r="AI1793" s="286"/>
      <c r="AJ1793" s="342"/>
    </row>
    <row r="1794" spans="1:36" ht="63" customHeight="1">
      <c r="A1794" s="279" t="s">
        <v>3570</v>
      </c>
      <c r="B1794" s="284" t="s">
        <v>12</v>
      </c>
      <c r="C1794" s="284" t="s">
        <v>127</v>
      </c>
      <c r="D1794" s="271">
        <v>42167</v>
      </c>
      <c r="E1794" s="272">
        <v>0.82777777777777783</v>
      </c>
      <c r="F1794" s="271">
        <v>42167</v>
      </c>
      <c r="G1794" s="272">
        <v>0.82777777777777783</v>
      </c>
      <c r="H1794" s="272">
        <v>0</v>
      </c>
      <c r="I1794" s="284">
        <v>1</v>
      </c>
      <c r="J1794" s="284"/>
      <c r="K1794" s="284"/>
      <c r="L1794" s="284" t="s">
        <v>11</v>
      </c>
      <c r="M1794" s="284" t="s">
        <v>4088</v>
      </c>
      <c r="N1794" s="268">
        <v>0.4</v>
      </c>
      <c r="O1794" s="284" t="s">
        <v>2</v>
      </c>
      <c r="P1794" s="284" t="s">
        <v>4088</v>
      </c>
      <c r="Q1794" s="284" t="s">
        <v>4089</v>
      </c>
      <c r="R1794" s="284"/>
      <c r="S1794" s="284">
        <v>0.6</v>
      </c>
      <c r="T1794" s="284">
        <f>R1794+S1794</f>
        <v>0.6</v>
      </c>
      <c r="U1794" s="302" t="s">
        <v>1</v>
      </c>
      <c r="V1794" s="302" t="s">
        <v>128</v>
      </c>
      <c r="W1794" s="302" t="s">
        <v>128</v>
      </c>
      <c r="X1794" s="302" t="s">
        <v>128</v>
      </c>
      <c r="Y1794" s="302" t="s">
        <v>128</v>
      </c>
      <c r="Z1794" s="302" t="s">
        <v>128</v>
      </c>
      <c r="AA1794" s="302" t="s">
        <v>128</v>
      </c>
      <c r="AB1794" s="302" t="s">
        <v>128</v>
      </c>
      <c r="AC1794" s="302" t="s">
        <v>128</v>
      </c>
      <c r="AD1794" s="302" t="s">
        <v>0</v>
      </c>
      <c r="AE1794" s="302"/>
      <c r="AF1794" s="302"/>
      <c r="AG1794" s="302"/>
      <c r="AH1794" s="286"/>
      <c r="AI1794" s="286"/>
      <c r="AJ1794" s="342"/>
    </row>
    <row r="1795" spans="1:36" ht="47.25" customHeight="1">
      <c r="A1795" s="279" t="s">
        <v>3570</v>
      </c>
      <c r="B1795" s="284" t="s">
        <v>5</v>
      </c>
      <c r="C1795" s="284" t="s">
        <v>5</v>
      </c>
      <c r="D1795" s="271">
        <v>42178</v>
      </c>
      <c r="E1795" s="272">
        <v>0.51527777777777783</v>
      </c>
      <c r="F1795" s="271">
        <v>42178</v>
      </c>
      <c r="G1795" s="272">
        <v>0.51527777777777783</v>
      </c>
      <c r="H1795" s="272">
        <v>0</v>
      </c>
      <c r="I1795" s="284">
        <v>10</v>
      </c>
      <c r="J1795" s="284" t="s">
        <v>150</v>
      </c>
      <c r="K1795" s="284" t="s">
        <v>8</v>
      </c>
      <c r="L1795" s="284" t="s">
        <v>9</v>
      </c>
      <c r="M1795" s="284" t="s">
        <v>4513</v>
      </c>
      <c r="N1795" s="268" t="s">
        <v>3</v>
      </c>
      <c r="O1795" s="284" t="s">
        <v>7</v>
      </c>
      <c r="P1795" s="284" t="s">
        <v>5893</v>
      </c>
      <c r="Q1795" s="284" t="s">
        <v>5894</v>
      </c>
      <c r="R1795" s="284"/>
      <c r="S1795" s="284">
        <v>3</v>
      </c>
      <c r="T1795" s="284">
        <v>3</v>
      </c>
      <c r="U1795" s="302" t="s">
        <v>6</v>
      </c>
      <c r="V1795" s="302">
        <v>1976</v>
      </c>
      <c r="W1795" s="302" t="s">
        <v>587</v>
      </c>
      <c r="X1795" s="302" t="s">
        <v>411</v>
      </c>
      <c r="Y1795" s="302" t="s">
        <v>5895</v>
      </c>
      <c r="Z1795" s="302">
        <v>100</v>
      </c>
      <c r="AA1795" s="302" t="s">
        <v>5896</v>
      </c>
      <c r="AB1795" s="302">
        <v>0</v>
      </c>
      <c r="AC1795" s="302"/>
      <c r="AD1795" s="302" t="s">
        <v>42</v>
      </c>
      <c r="AE1795" s="302"/>
      <c r="AF1795" s="302"/>
      <c r="AG1795" s="302"/>
      <c r="AH1795" s="286"/>
      <c r="AI1795" s="286"/>
      <c r="AJ1795" s="342"/>
    </row>
    <row r="1796" spans="1:36" ht="63.75" customHeight="1">
      <c r="A1796" s="284" t="s">
        <v>3570</v>
      </c>
      <c r="B1796" s="293" t="s">
        <v>21</v>
      </c>
      <c r="C1796" s="293" t="s">
        <v>21</v>
      </c>
      <c r="D1796" s="287">
        <v>42168</v>
      </c>
      <c r="E1796" s="288">
        <v>0.88541666666666663</v>
      </c>
      <c r="F1796" s="287">
        <v>42168</v>
      </c>
      <c r="G1796" s="288">
        <v>0.90277777777777779</v>
      </c>
      <c r="H1796" s="288">
        <v>1.7361111111111112E-2</v>
      </c>
      <c r="I1796" s="273">
        <v>2</v>
      </c>
      <c r="J1796" s="273"/>
      <c r="K1796" s="293"/>
      <c r="L1796" s="293" t="s">
        <v>11</v>
      </c>
      <c r="M1796" s="293" t="s">
        <v>6743</v>
      </c>
      <c r="N1796" s="273">
        <v>0.4</v>
      </c>
      <c r="O1796" s="273" t="s">
        <v>2</v>
      </c>
      <c r="P1796" s="293" t="s">
        <v>6743</v>
      </c>
      <c r="Q1796" s="273" t="s">
        <v>6744</v>
      </c>
      <c r="R1796" s="273">
        <v>0.02</v>
      </c>
      <c r="S1796" s="273">
        <v>0.01</v>
      </c>
      <c r="T1796" s="273">
        <v>0.03</v>
      </c>
      <c r="U1796" s="293" t="s">
        <v>1</v>
      </c>
      <c r="V1796" s="273" t="s">
        <v>128</v>
      </c>
      <c r="W1796" s="293" t="s">
        <v>128</v>
      </c>
      <c r="X1796" s="293" t="s">
        <v>128</v>
      </c>
      <c r="Y1796" s="269">
        <v>2014</v>
      </c>
      <c r="Z1796" s="318" t="s">
        <v>128</v>
      </c>
      <c r="AA1796" s="269">
        <v>2015</v>
      </c>
      <c r="AB1796" s="293" t="s">
        <v>128</v>
      </c>
      <c r="AC1796" s="269">
        <v>2014</v>
      </c>
      <c r="AD1796" s="293" t="s">
        <v>0</v>
      </c>
      <c r="AE1796" s="293" t="s">
        <v>57</v>
      </c>
      <c r="AF1796" s="293"/>
      <c r="AG1796" s="318"/>
      <c r="AH1796" s="286"/>
      <c r="AI1796" s="286"/>
      <c r="AJ1796" s="342"/>
    </row>
    <row r="1797" spans="1:36" ht="157.5" customHeight="1">
      <c r="A1797" s="279" t="s">
        <v>3570</v>
      </c>
      <c r="B1797" s="284" t="s">
        <v>81</v>
      </c>
      <c r="C1797" s="284" t="s">
        <v>81</v>
      </c>
      <c r="D1797" s="271">
        <v>42168</v>
      </c>
      <c r="E1797" s="272">
        <v>0.32361111111111113</v>
      </c>
      <c r="F1797" s="271">
        <v>42168</v>
      </c>
      <c r="G1797" s="272">
        <v>0.32361111111111113</v>
      </c>
      <c r="H1797" s="272">
        <v>0</v>
      </c>
      <c r="I1797" s="284">
        <v>11</v>
      </c>
      <c r="J1797" s="284" t="s">
        <v>143</v>
      </c>
      <c r="K1797" s="284" t="s">
        <v>8</v>
      </c>
      <c r="L1797" s="284" t="s">
        <v>29</v>
      </c>
      <c r="M1797" s="284" t="s">
        <v>4092</v>
      </c>
      <c r="N1797" s="268" t="s">
        <v>3</v>
      </c>
      <c r="O1797" s="284" t="s">
        <v>7</v>
      </c>
      <c r="P1797" s="284" t="s">
        <v>4092</v>
      </c>
      <c r="Q1797" s="284" t="s">
        <v>7174</v>
      </c>
      <c r="R1797" s="284"/>
      <c r="S1797" s="284">
        <v>2.2999999999999998</v>
      </c>
      <c r="T1797" s="284">
        <v>2.2999999999999998</v>
      </c>
      <c r="U1797" s="302" t="s">
        <v>28</v>
      </c>
      <c r="V1797" s="302">
        <v>1989</v>
      </c>
      <c r="W1797" s="302" t="s">
        <v>2193</v>
      </c>
      <c r="X1797" s="302"/>
      <c r="Y1797" s="302" t="s">
        <v>7304</v>
      </c>
      <c r="Z1797" s="302">
        <v>1</v>
      </c>
      <c r="AA1797" s="302" t="s">
        <v>7305</v>
      </c>
      <c r="AB1797" s="302">
        <v>0</v>
      </c>
      <c r="AC1797" s="302" t="s">
        <v>7291</v>
      </c>
      <c r="AD1797" s="302" t="s">
        <v>27</v>
      </c>
      <c r="AE1797" s="302"/>
      <c r="AF1797" s="302"/>
      <c r="AG1797" s="302"/>
      <c r="AH1797" s="286"/>
      <c r="AI1797" s="286"/>
      <c r="AJ1797" s="342"/>
    </row>
    <row r="1798" spans="1:36" ht="242.25" customHeight="1">
      <c r="A1798" s="279" t="s">
        <v>11517</v>
      </c>
      <c r="B1798" s="284" t="s">
        <v>5</v>
      </c>
      <c r="C1798" s="284" t="s">
        <v>5</v>
      </c>
      <c r="D1798" s="271">
        <v>42308</v>
      </c>
      <c r="E1798" s="272">
        <v>0.44861111111111113</v>
      </c>
      <c r="F1798" s="271">
        <v>42308</v>
      </c>
      <c r="G1798" s="272">
        <v>0.44861111111111113</v>
      </c>
      <c r="H1798" s="272">
        <v>0</v>
      </c>
      <c r="I1798" s="284">
        <v>5</v>
      </c>
      <c r="J1798" s="284" t="s">
        <v>143</v>
      </c>
      <c r="K1798" s="284" t="s">
        <v>8</v>
      </c>
      <c r="L1798" s="284" t="s">
        <v>11</v>
      </c>
      <c r="M1798" s="284" t="s">
        <v>12180</v>
      </c>
      <c r="N1798" s="268" t="s">
        <v>3</v>
      </c>
      <c r="O1798" s="284" t="s">
        <v>2</v>
      </c>
      <c r="P1798" s="284" t="s">
        <v>12181</v>
      </c>
      <c r="Q1798" s="284" t="s">
        <v>12182</v>
      </c>
      <c r="R1798" s="284"/>
      <c r="S1798" s="284">
        <v>2.6</v>
      </c>
      <c r="T1798" s="284">
        <v>2.6</v>
      </c>
      <c r="U1798" s="302" t="s">
        <v>28</v>
      </c>
      <c r="V1798" s="302" t="s">
        <v>9754</v>
      </c>
      <c r="W1798" s="302" t="s">
        <v>555</v>
      </c>
      <c r="X1798" s="302" t="s">
        <v>1383</v>
      </c>
      <c r="Y1798" s="302" t="s">
        <v>13724</v>
      </c>
      <c r="Z1798" s="302">
        <v>1</v>
      </c>
      <c r="AA1798" s="302" t="s">
        <v>13725</v>
      </c>
      <c r="AB1798" s="302">
        <v>0</v>
      </c>
      <c r="AC1798" s="302"/>
      <c r="AD1798" s="302" t="s">
        <v>22</v>
      </c>
      <c r="AE1798" s="302"/>
      <c r="AF1798" s="302"/>
      <c r="AG1798" s="302"/>
      <c r="AH1798" s="286"/>
      <c r="AI1798" s="286"/>
      <c r="AJ1798" s="342"/>
    </row>
    <row r="1799" spans="1:36" ht="153" customHeight="1">
      <c r="A1799" s="279" t="s">
        <v>3570</v>
      </c>
      <c r="B1799" s="284" t="s">
        <v>5</v>
      </c>
      <c r="C1799" s="284" t="s">
        <v>5</v>
      </c>
      <c r="D1799" s="271">
        <v>42178</v>
      </c>
      <c r="E1799" s="272">
        <v>0.51944444444444449</v>
      </c>
      <c r="F1799" s="271">
        <v>42178</v>
      </c>
      <c r="G1799" s="272">
        <v>0.51944444444444449</v>
      </c>
      <c r="H1799" s="272">
        <v>0</v>
      </c>
      <c r="I1799" s="284">
        <v>46</v>
      </c>
      <c r="J1799" s="284" t="s">
        <v>143</v>
      </c>
      <c r="K1799" s="284" t="s">
        <v>8</v>
      </c>
      <c r="L1799" s="284" t="s">
        <v>9</v>
      </c>
      <c r="M1799" s="284" t="s">
        <v>4545</v>
      </c>
      <c r="N1799" s="268">
        <v>35</v>
      </c>
      <c r="O1799" s="284" t="s">
        <v>7</v>
      </c>
      <c r="P1799" s="284" t="s">
        <v>4546</v>
      </c>
      <c r="Q1799" s="284" t="s">
        <v>5958</v>
      </c>
      <c r="R1799" s="284"/>
      <c r="S1799" s="284">
        <v>96.8</v>
      </c>
      <c r="T1799" s="284">
        <v>96.8</v>
      </c>
      <c r="U1799" s="302" t="s">
        <v>28</v>
      </c>
      <c r="V1799" s="302">
        <v>2012</v>
      </c>
      <c r="W1799" s="302" t="s">
        <v>5959</v>
      </c>
      <c r="X1799" s="302" t="s">
        <v>5584</v>
      </c>
      <c r="Y1799" s="302">
        <v>41153</v>
      </c>
      <c r="Z1799" s="302">
        <v>100</v>
      </c>
      <c r="AA1799" s="302" t="s">
        <v>5586</v>
      </c>
      <c r="AB1799" s="302">
        <v>0</v>
      </c>
      <c r="AC1799" s="302" t="s">
        <v>586</v>
      </c>
      <c r="AD1799" s="302" t="s">
        <v>42</v>
      </c>
      <c r="AE1799" s="302"/>
      <c r="AF1799" s="302"/>
      <c r="AG1799" s="302"/>
      <c r="AH1799" s="286"/>
      <c r="AI1799" s="286"/>
      <c r="AJ1799" s="342"/>
    </row>
    <row r="1800" spans="1:36" ht="362.25" customHeight="1">
      <c r="A1800" s="284" t="s">
        <v>3570</v>
      </c>
      <c r="B1800" s="293" t="s">
        <v>21</v>
      </c>
      <c r="C1800" s="293" t="s">
        <v>21</v>
      </c>
      <c r="D1800" s="287">
        <v>42169</v>
      </c>
      <c r="E1800" s="288">
        <v>0.85763888888888884</v>
      </c>
      <c r="F1800" s="287">
        <v>42169</v>
      </c>
      <c r="G1800" s="288">
        <v>0.91666666666666663</v>
      </c>
      <c r="H1800" s="288">
        <v>5.9027777777777783E-2</v>
      </c>
      <c r="I1800" s="273">
        <v>1</v>
      </c>
      <c r="J1800" s="273"/>
      <c r="K1800" s="293"/>
      <c r="L1800" s="293" t="s">
        <v>11</v>
      </c>
      <c r="M1800" s="293" t="s">
        <v>4093</v>
      </c>
      <c r="N1800" s="273">
        <v>0.4</v>
      </c>
      <c r="O1800" s="273" t="s">
        <v>2</v>
      </c>
      <c r="P1800" s="293" t="s">
        <v>4093</v>
      </c>
      <c r="Q1800" s="273" t="s">
        <v>6745</v>
      </c>
      <c r="R1800" s="273">
        <v>4.9000000000000002E-2</v>
      </c>
      <c r="S1800" s="273">
        <v>2.4E-2</v>
      </c>
      <c r="T1800" s="273">
        <v>7.2999999999999995E-2</v>
      </c>
      <c r="U1800" s="293" t="s">
        <v>1</v>
      </c>
      <c r="V1800" s="273" t="s">
        <v>128</v>
      </c>
      <c r="W1800" s="293" t="s">
        <v>128</v>
      </c>
      <c r="X1800" s="293" t="s">
        <v>128</v>
      </c>
      <c r="Y1800" s="269">
        <v>2015</v>
      </c>
      <c r="Z1800" s="318" t="s">
        <v>128</v>
      </c>
      <c r="AA1800" s="269">
        <v>2016</v>
      </c>
      <c r="AB1800" s="293" t="s">
        <v>128</v>
      </c>
      <c r="AC1800" s="269">
        <v>2015</v>
      </c>
      <c r="AD1800" s="293" t="s">
        <v>24</v>
      </c>
      <c r="AE1800" s="293" t="s">
        <v>52</v>
      </c>
      <c r="AF1800" s="293"/>
      <c r="AG1800" s="318"/>
      <c r="AH1800" s="286"/>
      <c r="AI1800" s="286"/>
      <c r="AJ1800" s="342"/>
    </row>
    <row r="1801" spans="1:36" ht="127.5" customHeight="1">
      <c r="A1801" s="279" t="s">
        <v>3570</v>
      </c>
      <c r="B1801" s="284" t="s">
        <v>19</v>
      </c>
      <c r="C1801" s="284" t="s">
        <v>19</v>
      </c>
      <c r="D1801" s="271">
        <v>42169</v>
      </c>
      <c r="E1801" s="272">
        <v>0.6875</v>
      </c>
      <c r="F1801" s="271">
        <v>42169</v>
      </c>
      <c r="G1801" s="272">
        <v>0.77430555555555547</v>
      </c>
      <c r="H1801" s="272">
        <v>8.6805555555555469E-2</v>
      </c>
      <c r="I1801" s="284">
        <v>11</v>
      </c>
      <c r="J1801" s="284" t="s">
        <v>4094</v>
      </c>
      <c r="K1801" s="284" t="s">
        <v>51</v>
      </c>
      <c r="L1801" s="284" t="s">
        <v>9</v>
      </c>
      <c r="M1801" s="284" t="s">
        <v>3639</v>
      </c>
      <c r="N1801" s="268" t="s">
        <v>3</v>
      </c>
      <c r="O1801" s="284" t="s">
        <v>7</v>
      </c>
      <c r="P1801" s="284" t="s">
        <v>5435</v>
      </c>
      <c r="Q1801" s="284" t="s">
        <v>5436</v>
      </c>
      <c r="R1801" s="284">
        <v>21</v>
      </c>
      <c r="S1801" s="284">
        <v>5</v>
      </c>
      <c r="T1801" s="284">
        <v>26</v>
      </c>
      <c r="U1801" s="302" t="s">
        <v>36</v>
      </c>
      <c r="V1801" s="302">
        <v>1980</v>
      </c>
      <c r="W1801" s="302" t="s">
        <v>5437</v>
      </c>
      <c r="X1801" s="302">
        <v>0</v>
      </c>
      <c r="Y1801" s="302">
        <v>42149</v>
      </c>
      <c r="Z1801" s="302">
        <v>100</v>
      </c>
      <c r="AA1801" s="302">
        <v>42302</v>
      </c>
      <c r="AB1801" s="302">
        <v>0</v>
      </c>
      <c r="AC1801" s="302">
        <v>0</v>
      </c>
      <c r="AD1801" s="302" t="s">
        <v>30</v>
      </c>
      <c r="AE1801" s="302"/>
      <c r="AF1801" s="302"/>
      <c r="AG1801" s="302"/>
      <c r="AH1801" s="286"/>
      <c r="AI1801" s="286"/>
      <c r="AJ1801" s="342"/>
    </row>
    <row r="1802" spans="1:36" ht="114.75" customHeight="1">
      <c r="A1802" s="279" t="s">
        <v>3570</v>
      </c>
      <c r="B1802" s="284" t="s">
        <v>18</v>
      </c>
      <c r="C1802" s="284" t="s">
        <v>18</v>
      </c>
      <c r="D1802" s="271">
        <v>42169</v>
      </c>
      <c r="E1802" s="272">
        <v>42169.125</v>
      </c>
      <c r="F1802" s="271">
        <v>42169</v>
      </c>
      <c r="G1802" s="272">
        <v>42169.229166666664</v>
      </c>
      <c r="H1802" s="272">
        <f>G1802-E1802</f>
        <v>0.10416666666424135</v>
      </c>
      <c r="I1802" s="284">
        <v>1</v>
      </c>
      <c r="J1802" s="284"/>
      <c r="K1802" s="284"/>
      <c r="L1802" s="284" t="s">
        <v>11</v>
      </c>
      <c r="M1802" s="284" t="s">
        <v>337</v>
      </c>
      <c r="N1802" s="268">
        <v>0.4</v>
      </c>
      <c r="O1802" s="284" t="s">
        <v>2</v>
      </c>
      <c r="P1802" s="284" t="s">
        <v>809</v>
      </c>
      <c r="Q1802" s="284" t="s">
        <v>4139</v>
      </c>
      <c r="R1802" s="284">
        <v>0.1</v>
      </c>
      <c r="S1802" s="284"/>
      <c r="T1802" s="284">
        <f>R1802+S1802</f>
        <v>0.1</v>
      </c>
      <c r="U1802" s="302"/>
      <c r="V1802" s="302"/>
      <c r="W1802" s="302"/>
      <c r="X1802" s="302"/>
      <c r="Y1802" s="302"/>
      <c r="Z1802" s="302"/>
      <c r="AA1802" s="302"/>
      <c r="AB1802" s="302"/>
      <c r="AC1802" s="302"/>
      <c r="AD1802" s="302" t="s">
        <v>17</v>
      </c>
      <c r="AE1802" s="302"/>
      <c r="AF1802" s="302"/>
      <c r="AG1802" s="302"/>
      <c r="AH1802" s="286"/>
      <c r="AI1802" s="286"/>
      <c r="AJ1802" s="342"/>
    </row>
    <row r="1803" spans="1:36" ht="242.25" customHeight="1">
      <c r="A1803" s="279" t="s">
        <v>3570</v>
      </c>
      <c r="B1803" s="284" t="s">
        <v>18</v>
      </c>
      <c r="C1803" s="284" t="s">
        <v>18</v>
      </c>
      <c r="D1803" s="271">
        <v>42169</v>
      </c>
      <c r="E1803" s="272">
        <v>42169.611111111109</v>
      </c>
      <c r="F1803" s="271">
        <v>42169</v>
      </c>
      <c r="G1803" s="272">
        <v>42169.65625</v>
      </c>
      <c r="H1803" s="272">
        <f>G1803-E1803</f>
        <v>4.5138888890505768E-2</v>
      </c>
      <c r="I1803" s="284">
        <v>1</v>
      </c>
      <c r="J1803" s="284"/>
      <c r="K1803" s="284"/>
      <c r="L1803" s="284" t="s">
        <v>4</v>
      </c>
      <c r="M1803" s="284" t="s">
        <v>7</v>
      </c>
      <c r="N1803" s="268">
        <v>0.4</v>
      </c>
      <c r="O1803" s="284" t="s">
        <v>7</v>
      </c>
      <c r="P1803" s="284" t="s">
        <v>4140</v>
      </c>
      <c r="Q1803" s="284" t="s">
        <v>4141</v>
      </c>
      <c r="R1803" s="284">
        <v>0.2</v>
      </c>
      <c r="S1803" s="284"/>
      <c r="T1803" s="284">
        <f>R1803+S1803</f>
        <v>0.2</v>
      </c>
      <c r="U1803" s="302"/>
      <c r="V1803" s="302"/>
      <c r="W1803" s="302"/>
      <c r="X1803" s="302"/>
      <c r="Y1803" s="302"/>
      <c r="Z1803" s="302"/>
      <c r="AA1803" s="302"/>
      <c r="AB1803" s="302"/>
      <c r="AC1803" s="302"/>
      <c r="AD1803" s="302" t="s">
        <v>30</v>
      </c>
      <c r="AE1803" s="302"/>
      <c r="AF1803" s="302"/>
      <c r="AG1803" s="302"/>
      <c r="AH1803" s="286"/>
      <c r="AI1803" s="286"/>
      <c r="AJ1803" s="342"/>
    </row>
    <row r="1804" spans="1:36" ht="153" customHeight="1">
      <c r="A1804" s="279" t="s">
        <v>3570</v>
      </c>
      <c r="B1804" s="284" t="s">
        <v>12</v>
      </c>
      <c r="C1804" s="284" t="s">
        <v>127</v>
      </c>
      <c r="D1804" s="271">
        <v>42169</v>
      </c>
      <c r="E1804" s="272">
        <v>7.9861111111111105E-2</v>
      </c>
      <c r="F1804" s="271">
        <v>42169</v>
      </c>
      <c r="G1804" s="272">
        <v>0.19722222222222222</v>
      </c>
      <c r="H1804" s="272">
        <v>0.11736111111111111</v>
      </c>
      <c r="I1804" s="284">
        <v>4</v>
      </c>
      <c r="J1804" s="284" t="s">
        <v>233</v>
      </c>
      <c r="K1804" s="284" t="s">
        <v>20</v>
      </c>
      <c r="L1804" s="284" t="s">
        <v>29</v>
      </c>
      <c r="M1804" s="284" t="s">
        <v>4095</v>
      </c>
      <c r="N1804" s="268" t="s">
        <v>3</v>
      </c>
      <c r="O1804" s="284" t="s">
        <v>7</v>
      </c>
      <c r="P1804" s="284" t="s">
        <v>4095</v>
      </c>
      <c r="Q1804" s="284" t="s">
        <v>4096</v>
      </c>
      <c r="R1804" s="284">
        <v>0.43</v>
      </c>
      <c r="S1804" s="284">
        <v>9.36</v>
      </c>
      <c r="T1804" s="284">
        <f>R1804+S1804</f>
        <v>9.7899999999999991</v>
      </c>
      <c r="U1804" s="302" t="s">
        <v>28</v>
      </c>
      <c r="V1804" s="302" t="s">
        <v>2094</v>
      </c>
      <c r="W1804" s="302" t="s">
        <v>2094</v>
      </c>
      <c r="X1804" s="302" t="s">
        <v>2094</v>
      </c>
      <c r="Y1804" s="302" t="s">
        <v>2094</v>
      </c>
      <c r="Z1804" s="302" t="s">
        <v>2094</v>
      </c>
      <c r="AA1804" s="302" t="s">
        <v>2094</v>
      </c>
      <c r="AB1804" s="302" t="s">
        <v>2094</v>
      </c>
      <c r="AC1804" s="302" t="s">
        <v>2094</v>
      </c>
      <c r="AD1804" s="302" t="s">
        <v>27</v>
      </c>
      <c r="AE1804" s="302" t="s">
        <v>53</v>
      </c>
      <c r="AF1804" s="302"/>
      <c r="AG1804" s="302"/>
      <c r="AH1804" s="286"/>
      <c r="AI1804" s="286"/>
      <c r="AJ1804" s="342"/>
    </row>
    <row r="1805" spans="1:36" ht="114.75" customHeight="1">
      <c r="A1805" s="284" t="s">
        <v>3570</v>
      </c>
      <c r="B1805" s="293" t="s">
        <v>21</v>
      </c>
      <c r="C1805" s="293" t="s">
        <v>3138</v>
      </c>
      <c r="D1805" s="287">
        <v>42170</v>
      </c>
      <c r="E1805" s="288">
        <v>0.67013888888888884</v>
      </c>
      <c r="F1805" s="287">
        <v>42170</v>
      </c>
      <c r="G1805" s="288">
        <v>0.84027777777777779</v>
      </c>
      <c r="H1805" s="288">
        <v>0.17013888888888887</v>
      </c>
      <c r="I1805" s="273">
        <v>11</v>
      </c>
      <c r="J1805" s="273" t="s">
        <v>150</v>
      </c>
      <c r="K1805" s="293" t="s">
        <v>14</v>
      </c>
      <c r="L1805" s="293" t="s">
        <v>9</v>
      </c>
      <c r="M1805" s="293" t="s">
        <v>4117</v>
      </c>
      <c r="N1805" s="273" t="s">
        <v>3</v>
      </c>
      <c r="O1805" s="273" t="s">
        <v>7</v>
      </c>
      <c r="P1805" s="293" t="s">
        <v>4117</v>
      </c>
      <c r="Q1805" s="273" t="s">
        <v>6747</v>
      </c>
      <c r="R1805" s="273">
        <v>2.6080000000000001</v>
      </c>
      <c r="S1805" s="273">
        <v>1.2849999999999999</v>
      </c>
      <c r="T1805" s="273">
        <v>3.8929999999999998</v>
      </c>
      <c r="U1805" s="293" t="s">
        <v>28</v>
      </c>
      <c r="V1805" s="273" t="s">
        <v>6748</v>
      </c>
      <c r="W1805" s="293" t="s">
        <v>128</v>
      </c>
      <c r="X1805" s="293" t="s">
        <v>128</v>
      </c>
      <c r="Y1805" s="269">
        <v>2014</v>
      </c>
      <c r="Z1805" s="318" t="s">
        <v>128</v>
      </c>
      <c r="AA1805" s="269">
        <v>2015</v>
      </c>
      <c r="AB1805" s="293" t="s">
        <v>128</v>
      </c>
      <c r="AC1805" s="269">
        <v>2014</v>
      </c>
      <c r="AD1805" s="293" t="s">
        <v>30</v>
      </c>
      <c r="AE1805" s="293" t="s">
        <v>57</v>
      </c>
      <c r="AF1805" s="293"/>
      <c r="AG1805" s="318"/>
      <c r="AH1805" s="286"/>
      <c r="AI1805" s="286"/>
      <c r="AJ1805" s="342"/>
    </row>
    <row r="1806" spans="1:36" ht="173.25" customHeight="1">
      <c r="A1806" s="279" t="s">
        <v>3570</v>
      </c>
      <c r="B1806" s="284" t="s">
        <v>5</v>
      </c>
      <c r="C1806" s="284" t="s">
        <v>5</v>
      </c>
      <c r="D1806" s="271">
        <v>42178</v>
      </c>
      <c r="E1806" s="272">
        <v>0.54097222222222219</v>
      </c>
      <c r="F1806" s="271">
        <v>42178</v>
      </c>
      <c r="G1806" s="272">
        <v>0.54097222222222219</v>
      </c>
      <c r="H1806" s="272">
        <v>0</v>
      </c>
      <c r="I1806" s="284">
        <v>493</v>
      </c>
      <c r="J1806" s="284" t="s">
        <v>4551</v>
      </c>
      <c r="K1806" s="284" t="s">
        <v>8</v>
      </c>
      <c r="L1806" s="284" t="s">
        <v>9</v>
      </c>
      <c r="M1806" s="284" t="s">
        <v>5979</v>
      </c>
      <c r="N1806" s="268">
        <v>110</v>
      </c>
      <c r="O1806" s="284" t="s">
        <v>7</v>
      </c>
      <c r="P1806" s="284" t="s">
        <v>5979</v>
      </c>
      <c r="Q1806" s="284" t="s">
        <v>5980</v>
      </c>
      <c r="R1806" s="284"/>
      <c r="S1806" s="284">
        <v>761</v>
      </c>
      <c r="T1806" s="284">
        <v>761</v>
      </c>
      <c r="U1806" s="302" t="s">
        <v>28</v>
      </c>
      <c r="V1806" s="302"/>
      <c r="W1806" s="302" t="s">
        <v>1318</v>
      </c>
      <c r="X1806" s="302" t="s">
        <v>411</v>
      </c>
      <c r="Y1806" s="302"/>
      <c r="Z1806" s="302">
        <v>100</v>
      </c>
      <c r="AA1806" s="302" t="s">
        <v>5974</v>
      </c>
      <c r="AB1806" s="302">
        <v>0</v>
      </c>
      <c r="AC1806" s="302"/>
      <c r="AD1806" s="302" t="s">
        <v>42</v>
      </c>
      <c r="AE1806" s="302"/>
      <c r="AF1806" s="302"/>
      <c r="AG1806" s="302"/>
      <c r="AH1806" s="286"/>
      <c r="AI1806" s="286"/>
      <c r="AJ1806" s="342"/>
    </row>
    <row r="1807" spans="1:36" ht="110.25" customHeight="1">
      <c r="A1807" s="279" t="s">
        <v>3570</v>
      </c>
      <c r="B1807" s="284" t="s">
        <v>5</v>
      </c>
      <c r="C1807" s="284" t="s">
        <v>5</v>
      </c>
      <c r="D1807" s="271">
        <v>42178</v>
      </c>
      <c r="E1807" s="272">
        <v>0.55902777777777779</v>
      </c>
      <c r="F1807" s="271">
        <v>42178</v>
      </c>
      <c r="G1807" s="272">
        <v>0.55902777777777779</v>
      </c>
      <c r="H1807" s="272">
        <v>0</v>
      </c>
      <c r="I1807" s="284">
        <v>54</v>
      </c>
      <c r="J1807" s="284" t="s">
        <v>143</v>
      </c>
      <c r="K1807" s="284" t="s">
        <v>8</v>
      </c>
      <c r="L1807" s="284" t="s">
        <v>9</v>
      </c>
      <c r="M1807" s="284" t="s">
        <v>4532</v>
      </c>
      <c r="N1807" s="268">
        <v>35</v>
      </c>
      <c r="O1807" s="284" t="s">
        <v>7</v>
      </c>
      <c r="P1807" s="284" t="s">
        <v>4533</v>
      </c>
      <c r="Q1807" s="284" t="s">
        <v>5856</v>
      </c>
      <c r="R1807" s="284"/>
      <c r="S1807" s="284">
        <v>47.7</v>
      </c>
      <c r="T1807" s="284">
        <v>47.7</v>
      </c>
      <c r="U1807" s="302" t="s">
        <v>28</v>
      </c>
      <c r="V1807" s="302" t="s">
        <v>5857</v>
      </c>
      <c r="W1807" s="302" t="s">
        <v>5858</v>
      </c>
      <c r="X1807" s="302"/>
      <c r="Y1807" s="302" t="s">
        <v>5859</v>
      </c>
      <c r="Z1807" s="302">
        <v>100</v>
      </c>
      <c r="AA1807" s="302" t="s">
        <v>5860</v>
      </c>
      <c r="AB1807" s="302"/>
      <c r="AC1807" s="302"/>
      <c r="AD1807" s="302" t="s">
        <v>42</v>
      </c>
      <c r="AE1807" s="302"/>
      <c r="AF1807" s="302"/>
      <c r="AG1807" s="302"/>
      <c r="AH1807" s="286"/>
      <c r="AI1807" s="286"/>
      <c r="AJ1807" s="342"/>
    </row>
    <row r="1808" spans="1:36" ht="204.75" customHeight="1">
      <c r="A1808" s="279" t="s">
        <v>3570</v>
      </c>
      <c r="B1808" s="284" t="s">
        <v>5</v>
      </c>
      <c r="C1808" s="284" t="s">
        <v>5</v>
      </c>
      <c r="D1808" s="271">
        <v>42178</v>
      </c>
      <c r="E1808" s="272">
        <v>0.58402777777777781</v>
      </c>
      <c r="F1808" s="271">
        <v>42178</v>
      </c>
      <c r="G1808" s="272">
        <v>0.58402777777777781</v>
      </c>
      <c r="H1808" s="272">
        <v>0</v>
      </c>
      <c r="I1808" s="284">
        <v>85</v>
      </c>
      <c r="J1808" s="284" t="s">
        <v>150</v>
      </c>
      <c r="K1808" s="284" t="s">
        <v>8</v>
      </c>
      <c r="L1808" s="284" t="s">
        <v>9</v>
      </c>
      <c r="M1808" s="284" t="s">
        <v>4534</v>
      </c>
      <c r="N1808" s="268">
        <v>35</v>
      </c>
      <c r="O1808" s="284" t="s">
        <v>7</v>
      </c>
      <c r="P1808" s="284" t="s">
        <v>4535</v>
      </c>
      <c r="Q1808" s="284" t="s">
        <v>5861</v>
      </c>
      <c r="R1808" s="284"/>
      <c r="S1808" s="284">
        <v>15.9</v>
      </c>
      <c r="T1808" s="284">
        <v>15.9</v>
      </c>
      <c r="U1808" s="302" t="s">
        <v>28</v>
      </c>
      <c r="V1808" s="302">
        <v>1989</v>
      </c>
      <c r="W1808" s="302" t="s">
        <v>606</v>
      </c>
      <c r="X1808" s="302" t="s">
        <v>1408</v>
      </c>
      <c r="Y1808" s="302" t="s">
        <v>5862</v>
      </c>
      <c r="Z1808" s="302">
        <v>1</v>
      </c>
      <c r="AA1808" s="302" t="s">
        <v>5863</v>
      </c>
      <c r="AB1808" s="302"/>
      <c r="AC1808" s="302"/>
      <c r="AD1808" s="302" t="s">
        <v>42</v>
      </c>
      <c r="AE1808" s="302"/>
      <c r="AF1808" s="302"/>
      <c r="AG1808" s="302"/>
      <c r="AH1808" s="286"/>
      <c r="AI1808" s="286"/>
      <c r="AJ1808" s="342"/>
    </row>
    <row r="1809" spans="1:36" ht="102" customHeight="1">
      <c r="A1809" s="279" t="s">
        <v>3570</v>
      </c>
      <c r="B1809" s="284" t="s">
        <v>19</v>
      </c>
      <c r="C1809" s="284" t="s">
        <v>19</v>
      </c>
      <c r="D1809" s="271">
        <v>42170</v>
      </c>
      <c r="E1809" s="272">
        <v>0.52777777777777779</v>
      </c>
      <c r="F1809" s="271">
        <v>42170</v>
      </c>
      <c r="G1809" s="272">
        <v>0.5444444444444444</v>
      </c>
      <c r="H1809" s="272">
        <v>1.6666666666666607E-2</v>
      </c>
      <c r="I1809" s="284">
        <v>15</v>
      </c>
      <c r="J1809" s="284" t="s">
        <v>180</v>
      </c>
      <c r="K1809" s="284" t="s">
        <v>20</v>
      </c>
      <c r="L1809" s="284" t="s">
        <v>9</v>
      </c>
      <c r="M1809" s="284" t="s">
        <v>869</v>
      </c>
      <c r="N1809" s="268" t="s">
        <v>3</v>
      </c>
      <c r="O1809" s="284" t="s">
        <v>7</v>
      </c>
      <c r="P1809" s="284" t="s">
        <v>4126</v>
      </c>
      <c r="Q1809" s="284" t="s">
        <v>4127</v>
      </c>
      <c r="R1809" s="284">
        <v>5</v>
      </c>
      <c r="S1809" s="284"/>
      <c r="T1809" s="284">
        <v>5</v>
      </c>
      <c r="U1809" s="302" t="s">
        <v>28</v>
      </c>
      <c r="V1809" s="302">
        <v>1968</v>
      </c>
      <c r="W1809" s="302" t="s">
        <v>1709</v>
      </c>
      <c r="X1809" s="302">
        <v>0</v>
      </c>
      <c r="Y1809" s="302">
        <v>42089</v>
      </c>
      <c r="Z1809" s="302">
        <v>100</v>
      </c>
      <c r="AA1809" s="302">
        <v>42455</v>
      </c>
      <c r="AB1809" s="302">
        <v>0</v>
      </c>
      <c r="AC1809" s="302">
        <v>42089</v>
      </c>
      <c r="AD1809" s="302" t="s">
        <v>30</v>
      </c>
      <c r="AE1809" s="302"/>
      <c r="AF1809" s="302"/>
      <c r="AG1809" s="302"/>
      <c r="AH1809" s="286"/>
      <c r="AI1809" s="286"/>
      <c r="AJ1809" s="342"/>
    </row>
    <row r="1810" spans="1:36" ht="153" customHeight="1">
      <c r="A1810" s="279" t="s">
        <v>3570</v>
      </c>
      <c r="B1810" s="284" t="s">
        <v>19</v>
      </c>
      <c r="C1810" s="284" t="s">
        <v>19</v>
      </c>
      <c r="D1810" s="271">
        <v>42170</v>
      </c>
      <c r="E1810" s="272">
        <v>0.63541666666666663</v>
      </c>
      <c r="F1810" s="271">
        <v>42170</v>
      </c>
      <c r="G1810" s="272">
        <v>0.67361111111111116</v>
      </c>
      <c r="H1810" s="272">
        <v>3.8194444444444531E-2</v>
      </c>
      <c r="I1810" s="284">
        <v>1</v>
      </c>
      <c r="J1810" s="284"/>
      <c r="K1810" s="284"/>
      <c r="L1810" s="284" t="s">
        <v>9</v>
      </c>
      <c r="M1810" s="284" t="s">
        <v>869</v>
      </c>
      <c r="N1810" s="268" t="s">
        <v>3</v>
      </c>
      <c r="O1810" s="284" t="s">
        <v>7</v>
      </c>
      <c r="P1810" s="284" t="s">
        <v>4128</v>
      </c>
      <c r="Q1810" s="284" t="s">
        <v>5438</v>
      </c>
      <c r="R1810" s="284">
        <v>2</v>
      </c>
      <c r="S1810" s="284"/>
      <c r="T1810" s="284">
        <v>2</v>
      </c>
      <c r="U1810" s="302" t="s">
        <v>28</v>
      </c>
      <c r="V1810" s="302">
        <v>1968</v>
      </c>
      <c r="W1810" s="302" t="s">
        <v>1709</v>
      </c>
      <c r="X1810" s="302">
        <v>0</v>
      </c>
      <c r="Y1810" s="302">
        <v>42089</v>
      </c>
      <c r="Z1810" s="302">
        <v>100</v>
      </c>
      <c r="AA1810" s="302">
        <v>42455</v>
      </c>
      <c r="AB1810" s="302">
        <v>0</v>
      </c>
      <c r="AC1810" s="302">
        <v>42089</v>
      </c>
      <c r="AD1810" s="302" t="s">
        <v>30</v>
      </c>
      <c r="AE1810" s="302"/>
      <c r="AF1810" s="302"/>
      <c r="AG1810" s="302"/>
      <c r="AH1810" s="286"/>
      <c r="AI1810" s="286"/>
      <c r="AJ1810" s="342"/>
    </row>
    <row r="1811" spans="1:36" ht="204.75" customHeight="1">
      <c r="A1811" s="279" t="s">
        <v>7992</v>
      </c>
      <c r="B1811" s="284" t="s">
        <v>12</v>
      </c>
      <c r="C1811" s="284" t="s">
        <v>127</v>
      </c>
      <c r="D1811" s="271">
        <v>42234</v>
      </c>
      <c r="E1811" s="272">
        <v>0.7895833333333333</v>
      </c>
      <c r="F1811" s="271">
        <v>42234</v>
      </c>
      <c r="G1811" s="272">
        <v>1.0416666666666667</v>
      </c>
      <c r="H1811" s="272">
        <f>G1811-E1811</f>
        <v>0.25208333333333344</v>
      </c>
      <c r="I1811" s="284">
        <v>4</v>
      </c>
      <c r="J1811" s="284"/>
      <c r="K1811" s="284"/>
      <c r="L1811" s="284" t="s">
        <v>4</v>
      </c>
      <c r="M1811" s="284" t="s">
        <v>8700</v>
      </c>
      <c r="N1811" s="268">
        <v>0.4</v>
      </c>
      <c r="O1811" s="284" t="s">
        <v>2</v>
      </c>
      <c r="P1811" s="284" t="s">
        <v>147</v>
      </c>
      <c r="Q1811" s="284" t="s">
        <v>8701</v>
      </c>
      <c r="R1811" s="284">
        <v>0.1</v>
      </c>
      <c r="S1811" s="284">
        <v>2.48</v>
      </c>
      <c r="T1811" s="284">
        <f>R1811+S1811</f>
        <v>2.58</v>
      </c>
      <c r="U1811" s="302" t="s">
        <v>1</v>
      </c>
      <c r="V1811" s="302" t="s">
        <v>128</v>
      </c>
      <c r="W1811" s="302" t="s">
        <v>128</v>
      </c>
      <c r="X1811" s="302" t="s">
        <v>128</v>
      </c>
      <c r="Y1811" s="302" t="s">
        <v>128</v>
      </c>
      <c r="Z1811" s="302" t="s">
        <v>128</v>
      </c>
      <c r="AA1811" s="302" t="s">
        <v>128</v>
      </c>
      <c r="AB1811" s="302" t="s">
        <v>128</v>
      </c>
      <c r="AC1811" s="302" t="s">
        <v>128</v>
      </c>
      <c r="AD1811" s="302" t="s">
        <v>22</v>
      </c>
      <c r="AE1811" s="302" t="s">
        <v>128</v>
      </c>
      <c r="AF1811" s="302" t="s">
        <v>128</v>
      </c>
      <c r="AG1811" s="302"/>
      <c r="AH1811" s="286"/>
      <c r="AI1811" s="286"/>
      <c r="AJ1811" s="342"/>
    </row>
    <row r="1812" spans="1:36" ht="141.75" customHeight="1">
      <c r="A1812" s="279" t="s">
        <v>3570</v>
      </c>
      <c r="B1812" s="284" t="s">
        <v>10</v>
      </c>
      <c r="C1812" s="284" t="s">
        <v>10</v>
      </c>
      <c r="D1812" s="271">
        <v>42170</v>
      </c>
      <c r="E1812" s="272">
        <v>0.59375</v>
      </c>
      <c r="F1812" s="271">
        <v>42170</v>
      </c>
      <c r="G1812" s="272">
        <v>0.65625</v>
      </c>
      <c r="H1812" s="272">
        <v>6.25E-2</v>
      </c>
      <c r="I1812" s="284">
        <v>13</v>
      </c>
      <c r="J1812" s="284"/>
      <c r="K1812" s="284"/>
      <c r="L1812" s="284" t="s">
        <v>4</v>
      </c>
      <c r="M1812" s="284" t="s">
        <v>4137</v>
      </c>
      <c r="N1812" s="268">
        <v>35</v>
      </c>
      <c r="O1812" s="284" t="s">
        <v>13</v>
      </c>
      <c r="P1812" s="284" t="s">
        <v>4137</v>
      </c>
      <c r="Q1812" s="284" t="s">
        <v>4138</v>
      </c>
      <c r="R1812" s="284">
        <v>2.2000000000000002</v>
      </c>
      <c r="S1812" s="284">
        <v>1.5</v>
      </c>
      <c r="T1812" s="284">
        <v>3.7</v>
      </c>
      <c r="U1812" s="302" t="s">
        <v>38</v>
      </c>
      <c r="V1812" s="302">
        <v>1990</v>
      </c>
      <c r="W1812" s="302" t="s">
        <v>7032</v>
      </c>
      <c r="X1812" s="302" t="s">
        <v>5820</v>
      </c>
      <c r="Y1812" s="302" t="s">
        <v>7033</v>
      </c>
      <c r="Z1812" s="302">
        <v>100</v>
      </c>
      <c r="AA1812" s="302" t="s">
        <v>7034</v>
      </c>
      <c r="AB1812" s="302">
        <v>0</v>
      </c>
      <c r="AC1812" s="302" t="s">
        <v>128</v>
      </c>
      <c r="AD1812" s="302" t="s">
        <v>0</v>
      </c>
      <c r="AE1812" s="302"/>
      <c r="AF1812" s="302"/>
      <c r="AG1812" s="302" t="s">
        <v>6926</v>
      </c>
      <c r="AH1812" s="286"/>
      <c r="AI1812" s="286"/>
      <c r="AJ1812" s="342"/>
    </row>
    <row r="1813" spans="1:36" ht="102" customHeight="1">
      <c r="A1813" s="279" t="s">
        <v>3570</v>
      </c>
      <c r="B1813" s="284" t="s">
        <v>18</v>
      </c>
      <c r="C1813" s="284" t="s">
        <v>18</v>
      </c>
      <c r="D1813" s="271">
        <v>42170</v>
      </c>
      <c r="E1813" s="272">
        <v>42170.083333333336</v>
      </c>
      <c r="F1813" s="271">
        <v>42170</v>
      </c>
      <c r="G1813" s="272">
        <v>42170.125</v>
      </c>
      <c r="H1813" s="272">
        <f>G1813-E1813</f>
        <v>4.1666666664241347E-2</v>
      </c>
      <c r="I1813" s="284">
        <v>1</v>
      </c>
      <c r="J1813" s="284"/>
      <c r="K1813" s="284"/>
      <c r="L1813" s="284" t="s">
        <v>11</v>
      </c>
      <c r="M1813" s="284" t="s">
        <v>337</v>
      </c>
      <c r="N1813" s="268">
        <v>0.4</v>
      </c>
      <c r="O1813" s="284" t="s">
        <v>2</v>
      </c>
      <c r="P1813" s="284" t="s">
        <v>4142</v>
      </c>
      <c r="Q1813" s="284" t="s">
        <v>4143</v>
      </c>
      <c r="R1813" s="284">
        <v>0.1</v>
      </c>
      <c r="S1813" s="284"/>
      <c r="T1813" s="284">
        <f>R1813+S1813</f>
        <v>0.1</v>
      </c>
      <c r="U1813" s="302"/>
      <c r="V1813" s="302"/>
      <c r="W1813" s="302"/>
      <c r="X1813" s="302"/>
      <c r="Y1813" s="302"/>
      <c r="Z1813" s="302"/>
      <c r="AA1813" s="302"/>
      <c r="AB1813" s="302"/>
      <c r="AC1813" s="302"/>
      <c r="AD1813" s="302" t="s">
        <v>17</v>
      </c>
      <c r="AE1813" s="302"/>
      <c r="AF1813" s="302"/>
      <c r="AG1813" s="302"/>
      <c r="AH1813" s="286"/>
      <c r="AI1813" s="286"/>
      <c r="AJ1813" s="342"/>
    </row>
    <row r="1814" spans="1:36" ht="153" customHeight="1">
      <c r="A1814" s="279" t="s">
        <v>11517</v>
      </c>
      <c r="B1814" s="284" t="s">
        <v>5</v>
      </c>
      <c r="C1814" s="284" t="s">
        <v>5</v>
      </c>
      <c r="D1814" s="271">
        <v>42298</v>
      </c>
      <c r="E1814" s="272">
        <v>0.44444444444444442</v>
      </c>
      <c r="F1814" s="271">
        <v>42298</v>
      </c>
      <c r="G1814" s="272">
        <v>0.44444444444444442</v>
      </c>
      <c r="H1814" s="272">
        <v>0</v>
      </c>
      <c r="I1814" s="284">
        <v>5</v>
      </c>
      <c r="J1814" s="284"/>
      <c r="K1814" s="284"/>
      <c r="L1814" s="284" t="s">
        <v>11</v>
      </c>
      <c r="M1814" s="284" t="s">
        <v>13700</v>
      </c>
      <c r="N1814" s="268">
        <v>0.4</v>
      </c>
      <c r="O1814" s="284" t="s">
        <v>2</v>
      </c>
      <c r="P1814" s="284" t="s">
        <v>525</v>
      </c>
      <c r="Q1814" s="284" t="s">
        <v>13701</v>
      </c>
      <c r="R1814" s="284"/>
      <c r="S1814" s="284">
        <v>2.5</v>
      </c>
      <c r="T1814" s="284">
        <v>2.5</v>
      </c>
      <c r="U1814" s="302" t="s">
        <v>28</v>
      </c>
      <c r="V1814" s="302"/>
      <c r="W1814" s="302"/>
      <c r="X1814" s="302"/>
      <c r="Y1814" s="302"/>
      <c r="Z1814" s="302"/>
      <c r="AA1814" s="302"/>
      <c r="AB1814" s="302"/>
      <c r="AC1814" s="302"/>
      <c r="AD1814" s="302" t="s">
        <v>22</v>
      </c>
      <c r="AE1814" s="302"/>
      <c r="AF1814" s="302"/>
      <c r="AG1814" s="302"/>
      <c r="AH1814" s="286"/>
      <c r="AI1814" s="286"/>
      <c r="AJ1814" s="342"/>
    </row>
    <row r="1815" spans="1:36" ht="267.75" customHeight="1">
      <c r="A1815" s="279" t="s">
        <v>3570</v>
      </c>
      <c r="B1815" s="284" t="s">
        <v>18</v>
      </c>
      <c r="C1815" s="284" t="s">
        <v>18</v>
      </c>
      <c r="D1815" s="271">
        <v>42170</v>
      </c>
      <c r="E1815" s="272">
        <v>42170.645833333336</v>
      </c>
      <c r="F1815" s="271">
        <v>42172</v>
      </c>
      <c r="G1815" s="272">
        <v>42172.416666666664</v>
      </c>
      <c r="H1815" s="272">
        <f>G1815-E1815</f>
        <v>1.7708333333284827</v>
      </c>
      <c r="I1815" s="284">
        <v>1</v>
      </c>
      <c r="J1815" s="284"/>
      <c r="K1815" s="284"/>
      <c r="L1815" s="284" t="s">
        <v>4</v>
      </c>
      <c r="M1815" s="284" t="s">
        <v>7</v>
      </c>
      <c r="N1815" s="268">
        <v>0.4</v>
      </c>
      <c r="O1815" s="284" t="s">
        <v>7</v>
      </c>
      <c r="P1815" s="284" t="s">
        <v>4145</v>
      </c>
      <c r="Q1815" s="284" t="s">
        <v>4146</v>
      </c>
      <c r="R1815" s="284">
        <f>0.7+1+0.1</f>
        <v>1.8</v>
      </c>
      <c r="S1815" s="284"/>
      <c r="T1815" s="284">
        <f>R1815+S1815</f>
        <v>1.8</v>
      </c>
      <c r="U1815" s="302"/>
      <c r="V1815" s="302"/>
      <c r="W1815" s="302"/>
      <c r="X1815" s="302"/>
      <c r="Y1815" s="302"/>
      <c r="Z1815" s="302"/>
      <c r="AA1815" s="302"/>
      <c r="AB1815" s="302"/>
      <c r="AC1815" s="302"/>
      <c r="AD1815" s="302" t="s">
        <v>0</v>
      </c>
      <c r="AE1815" s="302"/>
      <c r="AF1815" s="302"/>
      <c r="AG1815" s="302"/>
      <c r="AH1815" s="286"/>
      <c r="AI1815" s="286"/>
      <c r="AJ1815" s="342"/>
    </row>
    <row r="1816" spans="1:36" ht="141.75" customHeight="1">
      <c r="A1816" s="279" t="s">
        <v>12042</v>
      </c>
      <c r="B1816" s="284" t="s">
        <v>12</v>
      </c>
      <c r="C1816" s="284" t="s">
        <v>127</v>
      </c>
      <c r="D1816" s="271">
        <v>42331</v>
      </c>
      <c r="E1816" s="272">
        <v>0.64236111111111105</v>
      </c>
      <c r="F1816" s="271">
        <v>42331</v>
      </c>
      <c r="G1816" s="272">
        <v>0.64236111111111105</v>
      </c>
      <c r="H1816" s="272">
        <f>G1816-E1816</f>
        <v>0</v>
      </c>
      <c r="I1816" s="284">
        <v>15</v>
      </c>
      <c r="J1816" s="284" t="s">
        <v>12330</v>
      </c>
      <c r="K1816" s="284"/>
      <c r="L1816" s="284" t="s">
        <v>4</v>
      </c>
      <c r="M1816" s="284" t="s">
        <v>13290</v>
      </c>
      <c r="N1816" s="268">
        <v>35</v>
      </c>
      <c r="O1816" s="284" t="s">
        <v>13</v>
      </c>
      <c r="P1816" s="284" t="s">
        <v>13290</v>
      </c>
      <c r="Q1816" s="284" t="s">
        <v>13291</v>
      </c>
      <c r="R1816" s="284">
        <v>0.6</v>
      </c>
      <c r="S1816" s="284">
        <v>1.8</v>
      </c>
      <c r="T1816" s="284">
        <v>2.4</v>
      </c>
      <c r="U1816" s="302" t="s">
        <v>45</v>
      </c>
      <c r="V1816" s="302" t="s">
        <v>5237</v>
      </c>
      <c r="W1816" s="302" t="s">
        <v>13292</v>
      </c>
      <c r="X1816" s="302" t="s">
        <v>13293</v>
      </c>
      <c r="Y1816" s="302" t="s">
        <v>13294</v>
      </c>
      <c r="Z1816" s="302">
        <v>1</v>
      </c>
      <c r="AA1816" s="302" t="s">
        <v>13295</v>
      </c>
      <c r="AB1816" s="302" t="s">
        <v>128</v>
      </c>
      <c r="AC1816" s="302" t="s">
        <v>128</v>
      </c>
      <c r="AD1816" s="302" t="s">
        <v>22</v>
      </c>
      <c r="AE1816" s="302" t="s">
        <v>128</v>
      </c>
      <c r="AF1816" s="302" t="s">
        <v>128</v>
      </c>
      <c r="AG1816" s="302"/>
      <c r="AH1816" s="286"/>
      <c r="AI1816" s="286"/>
      <c r="AJ1816" s="342"/>
    </row>
    <row r="1817" spans="1:36" ht="102" customHeight="1">
      <c r="A1817" s="279" t="s">
        <v>3570</v>
      </c>
      <c r="B1817" s="284" t="s">
        <v>12</v>
      </c>
      <c r="C1817" s="284" t="s">
        <v>127</v>
      </c>
      <c r="D1817" s="271">
        <v>42170</v>
      </c>
      <c r="E1817" s="272">
        <v>0.25694444444444448</v>
      </c>
      <c r="F1817" s="271">
        <v>42170</v>
      </c>
      <c r="G1817" s="272">
        <v>0.53472222222222221</v>
      </c>
      <c r="H1817" s="272">
        <v>0.27777777777777773</v>
      </c>
      <c r="I1817" s="284">
        <v>1</v>
      </c>
      <c r="J1817" s="284"/>
      <c r="K1817" s="284"/>
      <c r="L1817" s="284" t="s">
        <v>11</v>
      </c>
      <c r="M1817" s="284" t="s">
        <v>4156</v>
      </c>
      <c r="N1817" s="268">
        <v>0.4</v>
      </c>
      <c r="O1817" s="284" t="s">
        <v>2</v>
      </c>
      <c r="P1817" s="284" t="s">
        <v>4157</v>
      </c>
      <c r="Q1817" s="284" t="s">
        <v>4158</v>
      </c>
      <c r="R1817" s="284">
        <v>7.0000000000000007E-2</v>
      </c>
      <c r="S1817" s="284"/>
      <c r="T1817" s="284">
        <f>R1817+S1817</f>
        <v>7.0000000000000007E-2</v>
      </c>
      <c r="U1817" s="302" t="s">
        <v>1</v>
      </c>
      <c r="V1817" s="302" t="s">
        <v>128</v>
      </c>
      <c r="W1817" s="302" t="s">
        <v>128</v>
      </c>
      <c r="X1817" s="302" t="s">
        <v>128</v>
      </c>
      <c r="Y1817" s="302" t="s">
        <v>128</v>
      </c>
      <c r="Z1817" s="302" t="s">
        <v>128</v>
      </c>
      <c r="AA1817" s="302" t="s">
        <v>128</v>
      </c>
      <c r="AB1817" s="302" t="s">
        <v>128</v>
      </c>
      <c r="AC1817" s="302" t="s">
        <v>128</v>
      </c>
      <c r="AD1817" s="302" t="s">
        <v>0</v>
      </c>
      <c r="AE1817" s="302"/>
      <c r="AF1817" s="302"/>
      <c r="AG1817" s="302"/>
      <c r="AH1817" s="286"/>
      <c r="AI1817" s="286"/>
      <c r="AJ1817" s="342"/>
    </row>
    <row r="1818" spans="1:36" ht="315" customHeight="1">
      <c r="A1818" s="279" t="s">
        <v>3570</v>
      </c>
      <c r="B1818" s="284" t="s">
        <v>58</v>
      </c>
      <c r="C1818" s="284" t="s">
        <v>197</v>
      </c>
      <c r="D1818" s="271">
        <v>42170</v>
      </c>
      <c r="E1818" s="272">
        <v>0.90972222222222221</v>
      </c>
      <c r="F1818" s="271">
        <v>42171</v>
      </c>
      <c r="G1818" s="272">
        <v>8.9583333333333334E-2</v>
      </c>
      <c r="H1818" s="272">
        <v>0.17986111111111111</v>
      </c>
      <c r="I1818" s="284">
        <v>9</v>
      </c>
      <c r="J1818" s="284" t="s">
        <v>198</v>
      </c>
      <c r="K1818" s="284" t="s">
        <v>14</v>
      </c>
      <c r="L1818" s="284" t="s">
        <v>9</v>
      </c>
      <c r="M1818" s="284" t="s">
        <v>4163</v>
      </c>
      <c r="N1818" s="268" t="s">
        <v>3</v>
      </c>
      <c r="O1818" s="284" t="s">
        <v>7</v>
      </c>
      <c r="P1818" s="284" t="s">
        <v>4163</v>
      </c>
      <c r="Q1818" s="284" t="s">
        <v>4164</v>
      </c>
      <c r="R1818" s="284">
        <v>15.2</v>
      </c>
      <c r="S1818" s="284">
        <v>3</v>
      </c>
      <c r="T1818" s="284">
        <f>R1818+S1818</f>
        <v>18.2</v>
      </c>
      <c r="U1818" s="302" t="s">
        <v>28</v>
      </c>
      <c r="V1818" s="302">
        <v>1976</v>
      </c>
      <c r="W1818" s="302" t="s">
        <v>1709</v>
      </c>
      <c r="X1818" s="302" t="s">
        <v>724</v>
      </c>
      <c r="Y1818" s="302">
        <v>41834</v>
      </c>
      <c r="Z1818" s="302">
        <v>100</v>
      </c>
      <c r="AA1818" s="302">
        <v>42199</v>
      </c>
      <c r="AB1818" s="302">
        <v>0</v>
      </c>
      <c r="AC1818" s="302">
        <v>41834</v>
      </c>
      <c r="AD1818" s="302" t="s">
        <v>30</v>
      </c>
      <c r="AE1818" s="302"/>
      <c r="AF1818" s="302"/>
      <c r="AG1818" s="302"/>
      <c r="AH1818" s="286"/>
      <c r="AI1818" s="286"/>
      <c r="AJ1818" s="342"/>
    </row>
    <row r="1819" spans="1:36" ht="191.25" customHeight="1">
      <c r="A1819" s="269" t="s">
        <v>1580</v>
      </c>
      <c r="B1819" s="284" t="s">
        <v>132</v>
      </c>
      <c r="C1819" s="284" t="s">
        <v>26</v>
      </c>
      <c r="D1819" s="271">
        <v>42114</v>
      </c>
      <c r="E1819" s="272">
        <v>0.22916666666666666</v>
      </c>
      <c r="F1819" s="271">
        <v>42114</v>
      </c>
      <c r="G1819" s="272">
        <v>0.33680555555555558</v>
      </c>
      <c r="H1819" s="272">
        <v>0.1076388888888889</v>
      </c>
      <c r="I1819" s="268">
        <v>5</v>
      </c>
      <c r="J1819" s="269"/>
      <c r="K1819" s="268"/>
      <c r="L1819" s="267" t="s">
        <v>4</v>
      </c>
      <c r="M1819" s="285"/>
      <c r="N1819" s="268" t="s">
        <v>3</v>
      </c>
      <c r="O1819" s="269" t="s">
        <v>7</v>
      </c>
      <c r="P1819" s="285" t="s">
        <v>2568</v>
      </c>
      <c r="Q1819" s="267" t="s">
        <v>2569</v>
      </c>
      <c r="R1819" s="270">
        <v>2</v>
      </c>
      <c r="S1819" s="270">
        <v>0.3</v>
      </c>
      <c r="T1819" s="270">
        <v>2.2999999999999998</v>
      </c>
      <c r="U1819" s="279" t="s">
        <v>44</v>
      </c>
      <c r="V1819" s="279">
        <v>1990</v>
      </c>
      <c r="W1819" s="279" t="s">
        <v>7</v>
      </c>
      <c r="X1819" s="279"/>
      <c r="Y1819" s="296">
        <v>41962</v>
      </c>
      <c r="Z1819" s="279">
        <v>100</v>
      </c>
      <c r="AA1819" s="279">
        <v>2015</v>
      </c>
      <c r="AB1819" s="279">
        <v>0</v>
      </c>
      <c r="AC1819" s="309">
        <v>42278</v>
      </c>
      <c r="AD1819" s="279" t="s">
        <v>22</v>
      </c>
      <c r="AE1819" s="279"/>
      <c r="AF1819" s="279"/>
      <c r="AG1819" s="303"/>
      <c r="AH1819" s="286"/>
      <c r="AI1819" s="286"/>
      <c r="AJ1819" s="342"/>
    </row>
    <row r="1820" spans="1:36" ht="165.75" customHeight="1">
      <c r="A1820" s="284" t="s">
        <v>3570</v>
      </c>
      <c r="B1820" s="313" t="s">
        <v>85</v>
      </c>
      <c r="C1820" s="313" t="s">
        <v>85</v>
      </c>
      <c r="D1820" s="321">
        <v>42171</v>
      </c>
      <c r="E1820" s="322">
        <v>0.97569444444444453</v>
      </c>
      <c r="F1820" s="321">
        <v>42171</v>
      </c>
      <c r="G1820" s="322">
        <v>0.97569444444444453</v>
      </c>
      <c r="H1820" s="409">
        <f>G1820-E1820</f>
        <v>0</v>
      </c>
      <c r="I1820" s="313">
        <v>7</v>
      </c>
      <c r="J1820" s="323" t="s">
        <v>4181</v>
      </c>
      <c r="K1820" s="313"/>
      <c r="L1820" s="313" t="s">
        <v>4</v>
      </c>
      <c r="M1820" s="313" t="s">
        <v>4182</v>
      </c>
      <c r="N1820" s="313" t="s">
        <v>3</v>
      </c>
      <c r="O1820" s="312" t="s">
        <v>48</v>
      </c>
      <c r="P1820" s="313" t="s">
        <v>4183</v>
      </c>
      <c r="Q1820" s="313" t="s">
        <v>4184</v>
      </c>
      <c r="R1820" s="312">
        <v>29.099</v>
      </c>
      <c r="S1820" s="312">
        <v>62.162999999999997</v>
      </c>
      <c r="T1820" s="270">
        <f>R1820+S1820</f>
        <v>91.262</v>
      </c>
      <c r="U1820" s="313" t="s">
        <v>35</v>
      </c>
      <c r="V1820" s="313">
        <v>2015</v>
      </c>
      <c r="W1820" s="312" t="s">
        <v>5147</v>
      </c>
      <c r="X1820" s="312" t="s">
        <v>411</v>
      </c>
      <c r="Y1820" s="522">
        <v>42118</v>
      </c>
      <c r="Z1820" s="312">
        <v>100</v>
      </c>
      <c r="AA1820" s="518">
        <v>42461</v>
      </c>
      <c r="AB1820" s="312">
        <v>0</v>
      </c>
      <c r="AC1820" s="522">
        <v>42118</v>
      </c>
      <c r="AD1820" s="312" t="s">
        <v>56</v>
      </c>
      <c r="AE1820" s="313" t="s">
        <v>586</v>
      </c>
      <c r="AF1820" s="313" t="s">
        <v>586</v>
      </c>
      <c r="AG1820" s="544"/>
      <c r="AH1820" s="286"/>
      <c r="AI1820" s="286"/>
      <c r="AJ1820" s="342"/>
    </row>
    <row r="1821" spans="1:36" ht="189" customHeight="1">
      <c r="A1821" s="320" t="s">
        <v>3570</v>
      </c>
      <c r="B1821" s="301" t="s">
        <v>84</v>
      </c>
      <c r="C1821" s="295" t="s">
        <v>2393</v>
      </c>
      <c r="D1821" s="296">
        <v>42171</v>
      </c>
      <c r="E1821" s="276">
        <v>0.8125</v>
      </c>
      <c r="F1821" s="296">
        <v>42171</v>
      </c>
      <c r="G1821" s="276">
        <v>0.83333333333333337</v>
      </c>
      <c r="H1821" s="278">
        <f>G1821-E1821</f>
        <v>2.083333333333337E-2</v>
      </c>
      <c r="I1821" s="279">
        <v>11</v>
      </c>
      <c r="J1821" s="279"/>
      <c r="K1821" s="274" t="s">
        <v>20</v>
      </c>
      <c r="L1821" s="279" t="s">
        <v>4</v>
      </c>
      <c r="M1821" s="434" t="s">
        <v>4189</v>
      </c>
      <c r="N1821" s="274" t="s">
        <v>3</v>
      </c>
      <c r="O1821" s="274" t="s">
        <v>7</v>
      </c>
      <c r="P1821" s="434" t="s">
        <v>4189</v>
      </c>
      <c r="Q1821" s="274" t="s">
        <v>4190</v>
      </c>
      <c r="R1821" s="303">
        <v>1.4</v>
      </c>
      <c r="S1821" s="303"/>
      <c r="T1821" s="464">
        <f>R1821+S1821</f>
        <v>1.4</v>
      </c>
      <c r="U1821" s="273" t="s">
        <v>28</v>
      </c>
      <c r="V1821" s="273">
        <v>1989</v>
      </c>
      <c r="W1821" s="273"/>
      <c r="X1821" s="273"/>
      <c r="Y1821" s="289" t="s">
        <v>5174</v>
      </c>
      <c r="Z1821" s="273"/>
      <c r="AA1821" s="273"/>
      <c r="AB1821" s="273"/>
      <c r="AC1821" s="273"/>
      <c r="AD1821" s="273" t="s">
        <v>0</v>
      </c>
      <c r="AE1821" s="273"/>
      <c r="AF1821" s="273"/>
      <c r="AG1821" s="273" t="s">
        <v>2396</v>
      </c>
      <c r="AH1821" s="286"/>
      <c r="AI1821" s="286"/>
      <c r="AJ1821" s="342"/>
    </row>
    <row r="1822" spans="1:36" ht="204" customHeight="1">
      <c r="A1822" s="279" t="s">
        <v>2819</v>
      </c>
      <c r="B1822" s="284" t="s">
        <v>69</v>
      </c>
      <c r="C1822" s="284" t="s">
        <v>69</v>
      </c>
      <c r="D1822" s="271">
        <v>42136</v>
      </c>
      <c r="E1822" s="272">
        <v>0.67083333333333339</v>
      </c>
      <c r="F1822" s="271">
        <v>42136</v>
      </c>
      <c r="G1822" s="272">
        <v>0.68680555555555556</v>
      </c>
      <c r="H1822" s="272">
        <f>G1822-E1822</f>
        <v>1.5972222222222165E-2</v>
      </c>
      <c r="I1822" s="284">
        <v>12</v>
      </c>
      <c r="J1822" s="284" t="s">
        <v>150</v>
      </c>
      <c r="K1822" s="284" t="s">
        <v>178</v>
      </c>
      <c r="L1822" s="284" t="s">
        <v>4</v>
      </c>
      <c r="M1822" s="284" t="s">
        <v>3029</v>
      </c>
      <c r="N1822" s="268" t="s">
        <v>3</v>
      </c>
      <c r="O1822" s="284" t="s">
        <v>7</v>
      </c>
      <c r="P1822" s="284" t="s">
        <v>3030</v>
      </c>
      <c r="Q1822" s="284" t="s">
        <v>3031</v>
      </c>
      <c r="R1822" s="284">
        <v>1.1060000000000001</v>
      </c>
      <c r="S1822" s="284">
        <v>1.163</v>
      </c>
      <c r="T1822" s="284">
        <f>R1822+S1822</f>
        <v>2.2690000000000001</v>
      </c>
      <c r="U1822" s="302" t="s">
        <v>28</v>
      </c>
      <c r="V1822" s="302">
        <v>2008</v>
      </c>
      <c r="W1822" s="302" t="s">
        <v>1477</v>
      </c>
      <c r="X1822" s="302" t="s">
        <v>724</v>
      </c>
      <c r="Y1822" s="302" t="s">
        <v>1902</v>
      </c>
      <c r="Z1822" s="302">
        <v>100</v>
      </c>
      <c r="AA1822" s="302" t="s">
        <v>2660</v>
      </c>
      <c r="AB1822" s="302">
        <v>0</v>
      </c>
      <c r="AC1822" s="302" t="s">
        <v>1902</v>
      </c>
      <c r="AD1822" s="302" t="s">
        <v>22</v>
      </c>
      <c r="AE1822" s="302"/>
      <c r="AF1822" s="302"/>
      <c r="AG1822" s="302" t="s">
        <v>3031</v>
      </c>
      <c r="AH1822" s="286"/>
      <c r="AI1822" s="286"/>
      <c r="AJ1822" s="342"/>
    </row>
    <row r="1823" spans="1:36" ht="140.25" customHeight="1">
      <c r="A1823" s="284" t="s">
        <v>3570</v>
      </c>
      <c r="B1823" s="293" t="s">
        <v>21</v>
      </c>
      <c r="C1823" s="293" t="s">
        <v>21</v>
      </c>
      <c r="D1823" s="287">
        <v>42171</v>
      </c>
      <c r="E1823" s="288">
        <v>0.57291666666666663</v>
      </c>
      <c r="F1823" s="287">
        <v>42171</v>
      </c>
      <c r="G1823" s="288">
        <v>0.64583333333333337</v>
      </c>
      <c r="H1823" s="288">
        <v>7.2916666666666671E-2</v>
      </c>
      <c r="I1823" s="273">
        <v>1</v>
      </c>
      <c r="J1823" s="273"/>
      <c r="K1823" s="293"/>
      <c r="L1823" s="293" t="s">
        <v>11</v>
      </c>
      <c r="M1823" s="293" t="s">
        <v>4201</v>
      </c>
      <c r="N1823" s="273">
        <v>0.4</v>
      </c>
      <c r="O1823" s="273" t="s">
        <v>2</v>
      </c>
      <c r="P1823" s="293" t="s">
        <v>4201</v>
      </c>
      <c r="Q1823" s="273" t="s">
        <v>4202</v>
      </c>
      <c r="R1823" s="273">
        <v>6.0999999999999999E-2</v>
      </c>
      <c r="S1823" s="273">
        <v>0.03</v>
      </c>
      <c r="T1823" s="273">
        <v>9.0999999999999998E-2</v>
      </c>
      <c r="U1823" s="293" t="s">
        <v>1</v>
      </c>
      <c r="V1823" s="273" t="s">
        <v>128</v>
      </c>
      <c r="W1823" s="293" t="s">
        <v>128</v>
      </c>
      <c r="X1823" s="293" t="s">
        <v>128</v>
      </c>
      <c r="Y1823" s="269">
        <v>2014</v>
      </c>
      <c r="Z1823" s="318" t="s">
        <v>128</v>
      </c>
      <c r="AA1823" s="269">
        <v>2015</v>
      </c>
      <c r="AB1823" s="293" t="s">
        <v>128</v>
      </c>
      <c r="AC1823" s="269">
        <v>2014</v>
      </c>
      <c r="AD1823" s="293" t="s">
        <v>17</v>
      </c>
      <c r="AE1823" s="293" t="s">
        <v>57</v>
      </c>
      <c r="AF1823" s="293"/>
      <c r="AG1823" s="318"/>
      <c r="AH1823" s="286"/>
      <c r="AI1823" s="286"/>
      <c r="AJ1823" s="342"/>
    </row>
    <row r="1824" spans="1:36" ht="189" customHeight="1">
      <c r="A1824" s="274" t="s">
        <v>1018</v>
      </c>
      <c r="B1824" s="284" t="s">
        <v>1412</v>
      </c>
      <c r="C1824" s="284" t="s">
        <v>1423</v>
      </c>
      <c r="D1824" s="271">
        <v>42074</v>
      </c>
      <c r="E1824" s="272">
        <v>0.44791666666666669</v>
      </c>
      <c r="F1824" s="271">
        <v>42074</v>
      </c>
      <c r="G1824" s="272">
        <v>0.45624999999999999</v>
      </c>
      <c r="H1824" s="272">
        <v>8.3333333333333332E-3</v>
      </c>
      <c r="I1824" s="268">
        <v>96</v>
      </c>
      <c r="J1824" s="269" t="s">
        <v>1437</v>
      </c>
      <c r="K1824" s="268"/>
      <c r="L1824" s="267" t="s">
        <v>4</v>
      </c>
      <c r="M1824" s="285" t="s">
        <v>1438</v>
      </c>
      <c r="N1824" s="268">
        <v>35</v>
      </c>
      <c r="O1824" s="269" t="s">
        <v>13</v>
      </c>
      <c r="P1824" s="285" t="s">
        <v>1438</v>
      </c>
      <c r="Q1824" s="267" t="s">
        <v>1498</v>
      </c>
      <c r="R1824" s="270">
        <v>5</v>
      </c>
      <c r="S1824" s="270">
        <v>32</v>
      </c>
      <c r="T1824" s="270">
        <v>37</v>
      </c>
      <c r="U1824" s="286"/>
      <c r="V1824" s="286"/>
      <c r="W1824" s="286"/>
      <c r="X1824" s="286"/>
      <c r="Y1824" s="286"/>
      <c r="Z1824" s="286"/>
      <c r="AA1824" s="286"/>
      <c r="AB1824" s="286"/>
      <c r="AC1824" s="286"/>
      <c r="AD1824" s="279" t="s">
        <v>41</v>
      </c>
      <c r="AE1824" s="286"/>
      <c r="AF1824" s="286"/>
      <c r="AG1824" s="286"/>
      <c r="AH1824" s="286"/>
      <c r="AI1824" s="286"/>
      <c r="AJ1824" s="342"/>
    </row>
    <row r="1825" spans="1:36" ht="141.75" customHeight="1">
      <c r="A1825" s="284" t="s">
        <v>3570</v>
      </c>
      <c r="B1825" s="293" t="s">
        <v>21</v>
      </c>
      <c r="C1825" s="293" t="s">
        <v>21</v>
      </c>
      <c r="D1825" s="287">
        <v>42171</v>
      </c>
      <c r="E1825" s="288">
        <v>0.68055555555555547</v>
      </c>
      <c r="F1825" s="287">
        <v>42171</v>
      </c>
      <c r="G1825" s="288">
        <v>0.71180555555555547</v>
      </c>
      <c r="H1825" s="288">
        <v>3.125E-2</v>
      </c>
      <c r="I1825" s="273">
        <v>1</v>
      </c>
      <c r="J1825" s="273"/>
      <c r="K1825" s="293"/>
      <c r="L1825" s="293" t="s">
        <v>11</v>
      </c>
      <c r="M1825" s="293" t="s">
        <v>4205</v>
      </c>
      <c r="N1825" s="273">
        <v>0.4</v>
      </c>
      <c r="O1825" s="273" t="s">
        <v>2</v>
      </c>
      <c r="P1825" s="293" t="s">
        <v>4205</v>
      </c>
      <c r="Q1825" s="273" t="s">
        <v>4202</v>
      </c>
      <c r="R1825" s="273">
        <v>1.0999999999999999E-2</v>
      </c>
      <c r="S1825" s="273">
        <v>5.0000000000000001E-3</v>
      </c>
      <c r="T1825" s="273">
        <v>1.6E-2</v>
      </c>
      <c r="U1825" s="293" t="s">
        <v>1</v>
      </c>
      <c r="V1825" s="273" t="s">
        <v>128</v>
      </c>
      <c r="W1825" s="293" t="s">
        <v>128</v>
      </c>
      <c r="X1825" s="293" t="s">
        <v>128</v>
      </c>
      <c r="Y1825" s="269">
        <v>2014</v>
      </c>
      <c r="Z1825" s="318" t="s">
        <v>128</v>
      </c>
      <c r="AA1825" s="269">
        <v>2015</v>
      </c>
      <c r="AB1825" s="293" t="s">
        <v>128</v>
      </c>
      <c r="AC1825" s="269">
        <v>2014</v>
      </c>
      <c r="AD1825" s="293" t="s">
        <v>17</v>
      </c>
      <c r="AE1825" s="293" t="s">
        <v>52</v>
      </c>
      <c r="AF1825" s="293"/>
      <c r="AG1825" s="318"/>
      <c r="AH1825" s="286"/>
      <c r="AI1825" s="286"/>
      <c r="AJ1825" s="342"/>
    </row>
    <row r="1826" spans="1:36" ht="189" customHeight="1">
      <c r="A1826" s="284" t="s">
        <v>3570</v>
      </c>
      <c r="B1826" s="293" t="s">
        <v>21</v>
      </c>
      <c r="C1826" s="293" t="s">
        <v>3138</v>
      </c>
      <c r="D1826" s="287">
        <v>42171</v>
      </c>
      <c r="E1826" s="288">
        <v>0.73402777777777783</v>
      </c>
      <c r="F1826" s="287">
        <v>42171</v>
      </c>
      <c r="G1826" s="288">
        <v>0.76458333333333339</v>
      </c>
      <c r="H1826" s="288">
        <v>3.0555555555555555E-2</v>
      </c>
      <c r="I1826" s="273">
        <v>3</v>
      </c>
      <c r="J1826" s="273" t="s">
        <v>150</v>
      </c>
      <c r="K1826" s="293" t="s">
        <v>14</v>
      </c>
      <c r="L1826" s="293" t="s">
        <v>9</v>
      </c>
      <c r="M1826" s="293" t="s">
        <v>4203</v>
      </c>
      <c r="N1826" s="273" t="s">
        <v>3</v>
      </c>
      <c r="O1826" s="273" t="s">
        <v>7</v>
      </c>
      <c r="P1826" s="293" t="s">
        <v>4203</v>
      </c>
      <c r="Q1826" s="273" t="s">
        <v>4204</v>
      </c>
      <c r="R1826" s="273">
        <v>0.17399999999999999</v>
      </c>
      <c r="S1826" s="273">
        <v>8.7999999999999995E-2</v>
      </c>
      <c r="T1826" s="273">
        <v>0.26200000000000001</v>
      </c>
      <c r="U1826" s="293" t="s">
        <v>6</v>
      </c>
      <c r="V1826" s="273" t="s">
        <v>128</v>
      </c>
      <c r="W1826" s="293" t="s">
        <v>128</v>
      </c>
      <c r="X1826" s="293" t="s">
        <v>128</v>
      </c>
      <c r="Y1826" s="269">
        <v>2014</v>
      </c>
      <c r="Z1826" s="318" t="s">
        <v>128</v>
      </c>
      <c r="AA1826" s="269">
        <v>2015</v>
      </c>
      <c r="AB1826" s="293" t="s">
        <v>128</v>
      </c>
      <c r="AC1826" s="269">
        <v>2014</v>
      </c>
      <c r="AD1826" s="293" t="s">
        <v>30</v>
      </c>
      <c r="AE1826" s="293" t="s">
        <v>57</v>
      </c>
      <c r="AF1826" s="293"/>
      <c r="AG1826" s="318"/>
      <c r="AH1826" s="286"/>
      <c r="AI1826" s="286"/>
      <c r="AJ1826" s="342"/>
    </row>
    <row r="1827" spans="1:36" ht="191.25" customHeight="1">
      <c r="A1827" s="274" t="s">
        <v>3570</v>
      </c>
      <c r="B1827" s="284" t="s">
        <v>1412</v>
      </c>
      <c r="C1827" s="284" t="s">
        <v>1420</v>
      </c>
      <c r="D1827" s="271">
        <v>42171</v>
      </c>
      <c r="E1827" s="272">
        <v>3.4027777777777775E-2</v>
      </c>
      <c r="F1827" s="271">
        <v>42171</v>
      </c>
      <c r="G1827" s="272">
        <v>3.4027777777777775E-2</v>
      </c>
      <c r="H1827" s="272">
        <v>0</v>
      </c>
      <c r="I1827" s="268">
        <v>13</v>
      </c>
      <c r="J1827" s="269" t="s">
        <v>4121</v>
      </c>
      <c r="K1827" s="268"/>
      <c r="L1827" s="267" t="s">
        <v>16</v>
      </c>
      <c r="M1827" s="285" t="s">
        <v>4122</v>
      </c>
      <c r="N1827" s="268" t="s">
        <v>3</v>
      </c>
      <c r="O1827" s="269" t="s">
        <v>7</v>
      </c>
      <c r="P1827" s="285" t="s">
        <v>4122</v>
      </c>
      <c r="Q1827" s="267" t="s">
        <v>4123</v>
      </c>
      <c r="R1827" s="270"/>
      <c r="S1827" s="270">
        <v>3</v>
      </c>
      <c r="T1827" s="270">
        <v>3</v>
      </c>
      <c r="U1827" s="279"/>
      <c r="V1827" s="279"/>
      <c r="W1827" s="279"/>
      <c r="X1827" s="279"/>
      <c r="Y1827" s="279"/>
      <c r="Z1827" s="279"/>
      <c r="AA1827" s="279"/>
      <c r="AB1827" s="279"/>
      <c r="AC1827" s="279"/>
      <c r="AD1827" s="489" t="s">
        <v>37</v>
      </c>
      <c r="AE1827" s="279"/>
      <c r="AF1827" s="279"/>
      <c r="AG1827" s="290"/>
      <c r="AH1827" s="286"/>
      <c r="AI1827" s="286"/>
      <c r="AJ1827" s="342"/>
    </row>
    <row r="1828" spans="1:36" ht="409.5" customHeight="1">
      <c r="A1828" s="279" t="s">
        <v>3570</v>
      </c>
      <c r="B1828" s="284" t="s">
        <v>5</v>
      </c>
      <c r="C1828" s="284" t="s">
        <v>5</v>
      </c>
      <c r="D1828" s="271">
        <v>42178</v>
      </c>
      <c r="E1828" s="272">
        <v>0.58680555555555558</v>
      </c>
      <c r="F1828" s="271">
        <v>42178</v>
      </c>
      <c r="G1828" s="272">
        <v>0.58680555555555558</v>
      </c>
      <c r="H1828" s="272">
        <v>0</v>
      </c>
      <c r="I1828" s="284">
        <v>258</v>
      </c>
      <c r="J1828" s="284" t="s">
        <v>143</v>
      </c>
      <c r="K1828" s="284" t="s">
        <v>8</v>
      </c>
      <c r="L1828" s="284" t="s">
        <v>9</v>
      </c>
      <c r="M1828" s="284" t="s">
        <v>5975</v>
      </c>
      <c r="N1828" s="268">
        <v>35</v>
      </c>
      <c r="O1828" s="284" t="s">
        <v>7</v>
      </c>
      <c r="P1828" s="284" t="s">
        <v>4550</v>
      </c>
      <c r="Q1828" s="284" t="s">
        <v>5976</v>
      </c>
      <c r="R1828" s="284"/>
      <c r="S1828" s="284">
        <v>428.2</v>
      </c>
      <c r="T1828" s="284">
        <v>428.2</v>
      </c>
      <c r="U1828" s="302" t="s">
        <v>28</v>
      </c>
      <c r="V1828" s="302"/>
      <c r="W1828" s="302" t="s">
        <v>5977</v>
      </c>
      <c r="X1828" s="302" t="s">
        <v>411</v>
      </c>
      <c r="Y1828" s="302"/>
      <c r="Z1828" s="302">
        <v>100</v>
      </c>
      <c r="AA1828" s="302" t="s">
        <v>5978</v>
      </c>
      <c r="AB1828" s="302">
        <v>0</v>
      </c>
      <c r="AC1828" s="302"/>
      <c r="AD1828" s="302" t="s">
        <v>42</v>
      </c>
      <c r="AE1828" s="302"/>
      <c r="AF1828" s="302"/>
      <c r="AG1828" s="302"/>
      <c r="AH1828" s="286"/>
      <c r="AI1828" s="286"/>
      <c r="AJ1828" s="342"/>
    </row>
    <row r="1829" spans="1:36" ht="204.75" customHeight="1">
      <c r="A1829" s="279" t="s">
        <v>3570</v>
      </c>
      <c r="B1829" s="284" t="s">
        <v>5</v>
      </c>
      <c r="C1829" s="284" t="s">
        <v>5</v>
      </c>
      <c r="D1829" s="271">
        <v>42178</v>
      </c>
      <c r="E1829" s="272">
        <v>0.65277777777777779</v>
      </c>
      <c r="F1829" s="271">
        <v>42178</v>
      </c>
      <c r="G1829" s="272">
        <v>0.65277777777777779</v>
      </c>
      <c r="H1829" s="272">
        <v>0</v>
      </c>
      <c r="I1829" s="284">
        <v>382</v>
      </c>
      <c r="J1829" s="284" t="s">
        <v>150</v>
      </c>
      <c r="K1829" s="284" t="s">
        <v>8</v>
      </c>
      <c r="L1829" s="284" t="s">
        <v>9</v>
      </c>
      <c r="M1829" s="284" t="s">
        <v>4552</v>
      </c>
      <c r="N1829" s="268">
        <v>35</v>
      </c>
      <c r="O1829" s="284" t="s">
        <v>7</v>
      </c>
      <c r="P1829" s="284" t="s">
        <v>4553</v>
      </c>
      <c r="Q1829" s="284" t="s">
        <v>5981</v>
      </c>
      <c r="R1829" s="284"/>
      <c r="S1829" s="284">
        <v>395.9</v>
      </c>
      <c r="T1829" s="284">
        <v>395.9</v>
      </c>
      <c r="U1829" s="302" t="s">
        <v>28</v>
      </c>
      <c r="V1829" s="302">
        <v>1977</v>
      </c>
      <c r="W1829" s="302" t="s">
        <v>606</v>
      </c>
      <c r="X1829" s="302" t="s">
        <v>411</v>
      </c>
      <c r="Y1829" s="302" t="s">
        <v>5982</v>
      </c>
      <c r="Z1829" s="302"/>
      <c r="AA1829" s="302" t="s">
        <v>5983</v>
      </c>
      <c r="AB1829" s="302"/>
      <c r="AC1829" s="302"/>
      <c r="AD1829" s="302" t="s">
        <v>42</v>
      </c>
      <c r="AE1829" s="302"/>
      <c r="AF1829" s="302"/>
      <c r="AG1829" s="302"/>
      <c r="AH1829" s="286"/>
      <c r="AI1829" s="286"/>
      <c r="AJ1829" s="342"/>
    </row>
    <row r="1830" spans="1:36" ht="409.5" customHeight="1">
      <c r="A1830" s="279" t="s">
        <v>3570</v>
      </c>
      <c r="B1830" s="284" t="s">
        <v>5</v>
      </c>
      <c r="C1830" s="284" t="s">
        <v>5</v>
      </c>
      <c r="D1830" s="271">
        <v>42178</v>
      </c>
      <c r="E1830" s="272">
        <v>0.66041666666666665</v>
      </c>
      <c r="F1830" s="271">
        <v>42178</v>
      </c>
      <c r="G1830" s="272">
        <v>8.3333333333333329E-2</v>
      </c>
      <c r="H1830" s="272">
        <v>0.42152777777777778</v>
      </c>
      <c r="I1830" s="284">
        <v>5</v>
      </c>
      <c r="J1830" s="284" t="s">
        <v>150</v>
      </c>
      <c r="K1830" s="284" t="s">
        <v>14</v>
      </c>
      <c r="L1830" s="284" t="s">
        <v>9</v>
      </c>
      <c r="M1830" s="284" t="s">
        <v>4523</v>
      </c>
      <c r="N1830" s="268" t="s">
        <v>3</v>
      </c>
      <c r="O1830" s="284" t="s">
        <v>7</v>
      </c>
      <c r="P1830" s="284" t="s">
        <v>4524</v>
      </c>
      <c r="Q1830" s="284" t="s">
        <v>5917</v>
      </c>
      <c r="R1830" s="284"/>
      <c r="S1830" s="284">
        <v>30.3</v>
      </c>
      <c r="T1830" s="284">
        <v>30.3</v>
      </c>
      <c r="U1830" s="302" t="s">
        <v>6</v>
      </c>
      <c r="V1830" s="302">
        <v>1990</v>
      </c>
      <c r="W1830" s="302" t="s">
        <v>591</v>
      </c>
      <c r="X1830" s="302" t="s">
        <v>411</v>
      </c>
      <c r="Y1830" s="302" t="s">
        <v>5918</v>
      </c>
      <c r="Z1830" s="302">
        <v>100</v>
      </c>
      <c r="AA1830" s="302" t="s">
        <v>5919</v>
      </c>
      <c r="AB1830" s="302">
        <v>0</v>
      </c>
      <c r="AC1830" s="302"/>
      <c r="AD1830" s="302" t="s">
        <v>42</v>
      </c>
      <c r="AE1830" s="302"/>
      <c r="AF1830" s="302"/>
      <c r="AG1830" s="302"/>
      <c r="AH1830" s="286"/>
      <c r="AI1830" s="286"/>
      <c r="AJ1830" s="342"/>
    </row>
    <row r="1831" spans="1:36" ht="141.75" customHeight="1">
      <c r="A1831" s="279" t="s">
        <v>3570</v>
      </c>
      <c r="B1831" s="284" t="s">
        <v>5</v>
      </c>
      <c r="C1831" s="284" t="s">
        <v>5</v>
      </c>
      <c r="D1831" s="271">
        <v>42178</v>
      </c>
      <c r="E1831" s="272">
        <v>0.66180555555555554</v>
      </c>
      <c r="F1831" s="271">
        <v>42178</v>
      </c>
      <c r="G1831" s="272">
        <v>8.3333333333333329E-2</v>
      </c>
      <c r="H1831" s="272">
        <v>0.42152777777777778</v>
      </c>
      <c r="I1831" s="284">
        <v>4</v>
      </c>
      <c r="J1831" s="284" t="s">
        <v>150</v>
      </c>
      <c r="K1831" s="284" t="s">
        <v>14</v>
      </c>
      <c r="L1831" s="284" t="s">
        <v>9</v>
      </c>
      <c r="M1831" s="284" t="s">
        <v>4521</v>
      </c>
      <c r="N1831" s="268" t="s">
        <v>3</v>
      </c>
      <c r="O1831" s="284" t="s">
        <v>7</v>
      </c>
      <c r="P1831" s="284" t="s">
        <v>4522</v>
      </c>
      <c r="Q1831" s="284" t="s">
        <v>5913</v>
      </c>
      <c r="R1831" s="284"/>
      <c r="S1831" s="284">
        <v>23.2</v>
      </c>
      <c r="T1831" s="284">
        <v>23.2</v>
      </c>
      <c r="U1831" s="302" t="s">
        <v>6</v>
      </c>
      <c r="V1831" s="302">
        <v>1981</v>
      </c>
      <c r="W1831" s="302" t="s">
        <v>591</v>
      </c>
      <c r="X1831" s="302" t="s">
        <v>411</v>
      </c>
      <c r="Y1831" s="302" t="s">
        <v>5914</v>
      </c>
      <c r="Z1831" s="302">
        <v>100</v>
      </c>
      <c r="AA1831" s="302" t="s">
        <v>5915</v>
      </c>
      <c r="AB1831" s="302" t="s">
        <v>5916</v>
      </c>
      <c r="AC1831" s="302"/>
      <c r="AD1831" s="302" t="s">
        <v>42</v>
      </c>
      <c r="AE1831" s="302"/>
      <c r="AF1831" s="302"/>
      <c r="AG1831" s="302"/>
      <c r="AH1831" s="286"/>
      <c r="AI1831" s="286"/>
      <c r="AJ1831" s="342"/>
    </row>
    <row r="1832" spans="1:36" ht="141.75" customHeight="1">
      <c r="A1832" s="279" t="s">
        <v>3570</v>
      </c>
      <c r="B1832" s="284" t="s">
        <v>18</v>
      </c>
      <c r="C1832" s="284" t="s">
        <v>18</v>
      </c>
      <c r="D1832" s="271">
        <v>42171</v>
      </c>
      <c r="E1832" s="272">
        <v>42171.458333333336</v>
      </c>
      <c r="F1832" s="271">
        <v>42171</v>
      </c>
      <c r="G1832" s="272">
        <v>42171.604166666664</v>
      </c>
      <c r="H1832" s="272">
        <f>G1832-E1832</f>
        <v>0.14583333332848269</v>
      </c>
      <c r="I1832" s="284">
        <v>1</v>
      </c>
      <c r="J1832" s="284"/>
      <c r="K1832" s="284"/>
      <c r="L1832" s="284" t="s">
        <v>11</v>
      </c>
      <c r="M1832" s="284" t="s">
        <v>337</v>
      </c>
      <c r="N1832" s="268">
        <v>0.4</v>
      </c>
      <c r="O1832" s="284" t="s">
        <v>2</v>
      </c>
      <c r="P1832" s="284" t="s">
        <v>4147</v>
      </c>
      <c r="Q1832" s="284" t="s">
        <v>4148</v>
      </c>
      <c r="R1832" s="284">
        <v>0.1</v>
      </c>
      <c r="S1832" s="284"/>
      <c r="T1832" s="284">
        <f>R1832+S1832</f>
        <v>0.1</v>
      </c>
      <c r="U1832" s="302"/>
      <c r="V1832" s="302"/>
      <c r="W1832" s="302"/>
      <c r="X1832" s="302"/>
      <c r="Y1832" s="302"/>
      <c r="Z1832" s="302"/>
      <c r="AA1832" s="302"/>
      <c r="AB1832" s="302"/>
      <c r="AC1832" s="302"/>
      <c r="AD1832" s="302" t="s">
        <v>17</v>
      </c>
      <c r="AE1832" s="302"/>
      <c r="AF1832" s="302"/>
      <c r="AG1832" s="302"/>
      <c r="AH1832" s="286"/>
      <c r="AI1832" s="286"/>
      <c r="AJ1832" s="342"/>
    </row>
    <row r="1833" spans="1:36" ht="150" customHeight="1">
      <c r="A1833" s="279" t="s">
        <v>3570</v>
      </c>
      <c r="B1833" s="284" t="s">
        <v>18</v>
      </c>
      <c r="C1833" s="284" t="s">
        <v>18</v>
      </c>
      <c r="D1833" s="271">
        <v>42171</v>
      </c>
      <c r="E1833" s="272">
        <v>42171.541666666664</v>
      </c>
      <c r="F1833" s="271">
        <v>42171</v>
      </c>
      <c r="G1833" s="272">
        <v>42171.645833333336</v>
      </c>
      <c r="H1833" s="272">
        <f>G1833-E1833</f>
        <v>0.10416666667151731</v>
      </c>
      <c r="I1833" s="284">
        <v>3</v>
      </c>
      <c r="J1833" s="284"/>
      <c r="K1833" s="284"/>
      <c r="L1833" s="284" t="s">
        <v>4</v>
      </c>
      <c r="M1833" s="284" t="s">
        <v>7</v>
      </c>
      <c r="N1833" s="268">
        <v>0.4</v>
      </c>
      <c r="O1833" s="284" t="s">
        <v>7</v>
      </c>
      <c r="P1833" s="284" t="s">
        <v>4149</v>
      </c>
      <c r="Q1833" s="284" t="s">
        <v>4150</v>
      </c>
      <c r="R1833" s="284">
        <v>0.2</v>
      </c>
      <c r="S1833" s="284"/>
      <c r="T1833" s="284">
        <f>R1833+S1833</f>
        <v>0.2</v>
      </c>
      <c r="U1833" s="302"/>
      <c r="V1833" s="302"/>
      <c r="W1833" s="302"/>
      <c r="X1833" s="302"/>
      <c r="Y1833" s="302"/>
      <c r="Z1833" s="302"/>
      <c r="AA1833" s="302"/>
      <c r="AB1833" s="302"/>
      <c r="AC1833" s="302"/>
      <c r="AD1833" s="302" t="s">
        <v>0</v>
      </c>
      <c r="AE1833" s="302"/>
      <c r="AF1833" s="302"/>
      <c r="AG1833" s="302"/>
      <c r="AH1833" s="286"/>
      <c r="AI1833" s="286"/>
      <c r="AJ1833" s="342"/>
    </row>
    <row r="1834" spans="1:36" ht="409.5" customHeight="1">
      <c r="A1834" s="279" t="s">
        <v>3570</v>
      </c>
      <c r="B1834" s="284" t="s">
        <v>18</v>
      </c>
      <c r="C1834" s="284" t="s">
        <v>18</v>
      </c>
      <c r="D1834" s="271">
        <v>42171</v>
      </c>
      <c r="E1834" s="272">
        <v>42171.541666666664</v>
      </c>
      <c r="F1834" s="271">
        <v>42171</v>
      </c>
      <c r="G1834" s="272">
        <v>42171.6875</v>
      </c>
      <c r="H1834" s="272">
        <f>G1834-E1834</f>
        <v>0.14583333333575865</v>
      </c>
      <c r="I1834" s="284">
        <v>1</v>
      </c>
      <c r="J1834" s="284"/>
      <c r="K1834" s="284"/>
      <c r="L1834" s="284" t="s">
        <v>11</v>
      </c>
      <c r="M1834" s="284" t="s">
        <v>337</v>
      </c>
      <c r="N1834" s="268">
        <v>0.4</v>
      </c>
      <c r="O1834" s="284" t="s">
        <v>2</v>
      </c>
      <c r="P1834" s="284" t="s">
        <v>4151</v>
      </c>
      <c r="Q1834" s="284" t="s">
        <v>4152</v>
      </c>
      <c r="R1834" s="284">
        <v>0.1</v>
      </c>
      <c r="S1834" s="284"/>
      <c r="T1834" s="284">
        <f>R1834+S1834</f>
        <v>0.1</v>
      </c>
      <c r="U1834" s="302"/>
      <c r="V1834" s="302"/>
      <c r="W1834" s="302"/>
      <c r="X1834" s="302"/>
      <c r="Y1834" s="302"/>
      <c r="Z1834" s="302"/>
      <c r="AA1834" s="302"/>
      <c r="AB1834" s="302"/>
      <c r="AC1834" s="302"/>
      <c r="AD1834" s="302" t="s">
        <v>17</v>
      </c>
      <c r="AE1834" s="302"/>
      <c r="AF1834" s="302"/>
      <c r="AG1834" s="302"/>
      <c r="AH1834" s="286"/>
      <c r="AI1834" s="286"/>
      <c r="AJ1834" s="342"/>
    </row>
    <row r="1835" spans="1:36" ht="318.75" customHeight="1">
      <c r="A1835" s="279" t="s">
        <v>12042</v>
      </c>
      <c r="B1835" s="284" t="s">
        <v>69</v>
      </c>
      <c r="C1835" s="284" t="s">
        <v>69</v>
      </c>
      <c r="D1835" s="271">
        <v>42334</v>
      </c>
      <c r="E1835" s="272">
        <v>0.64444444444444449</v>
      </c>
      <c r="F1835" s="271">
        <v>42334</v>
      </c>
      <c r="G1835" s="272">
        <v>0.71875</v>
      </c>
      <c r="H1835" s="272">
        <v>7.4305555555555514E-2</v>
      </c>
      <c r="I1835" s="284">
        <v>5</v>
      </c>
      <c r="J1835" s="284" t="s">
        <v>150</v>
      </c>
      <c r="K1835" s="284" t="s">
        <v>20</v>
      </c>
      <c r="L1835" s="284" t="s">
        <v>29</v>
      </c>
      <c r="M1835" s="284" t="s">
        <v>12445</v>
      </c>
      <c r="N1835" s="268" t="s">
        <v>3</v>
      </c>
      <c r="O1835" s="284" t="s">
        <v>7</v>
      </c>
      <c r="P1835" s="284" t="s">
        <v>12446</v>
      </c>
      <c r="Q1835" s="284" t="s">
        <v>12447</v>
      </c>
      <c r="R1835" s="284">
        <v>1.984</v>
      </c>
      <c r="S1835" s="284">
        <v>0.255</v>
      </c>
      <c r="T1835" s="284">
        <v>2.2389999999999999</v>
      </c>
      <c r="U1835" s="302" t="s">
        <v>28</v>
      </c>
      <c r="V1835" s="302">
        <v>1985</v>
      </c>
      <c r="W1835" s="302" t="s">
        <v>1477</v>
      </c>
      <c r="X1835" s="302" t="s">
        <v>724</v>
      </c>
      <c r="Y1835" s="302" t="s">
        <v>5202</v>
      </c>
      <c r="Z1835" s="302">
        <v>100</v>
      </c>
      <c r="AA1835" s="302" t="s">
        <v>13200</v>
      </c>
      <c r="AB1835" s="302">
        <v>0</v>
      </c>
      <c r="AC1835" s="302">
        <v>11.201499999999999</v>
      </c>
      <c r="AD1835" s="302" t="s">
        <v>22</v>
      </c>
      <c r="AE1835" s="302"/>
      <c r="AF1835" s="302"/>
      <c r="AG1835" s="302" t="s">
        <v>12447</v>
      </c>
      <c r="AH1835" s="286"/>
      <c r="AI1835" s="286"/>
      <c r="AJ1835" s="342"/>
    </row>
    <row r="1836" spans="1:36" ht="243.75" customHeight="1">
      <c r="A1836" s="279" t="s">
        <v>3570</v>
      </c>
      <c r="B1836" s="284" t="s">
        <v>12</v>
      </c>
      <c r="C1836" s="284" t="s">
        <v>127</v>
      </c>
      <c r="D1836" s="271">
        <v>42171</v>
      </c>
      <c r="E1836" s="272">
        <v>0.63472222222222219</v>
      </c>
      <c r="F1836" s="271">
        <v>42171</v>
      </c>
      <c r="G1836" s="272">
        <v>0.63541666666666663</v>
      </c>
      <c r="H1836" s="272">
        <f>G1836-E1836</f>
        <v>6.9444444444444198E-4</v>
      </c>
      <c r="I1836" s="284">
        <v>11</v>
      </c>
      <c r="J1836" s="284" t="s">
        <v>233</v>
      </c>
      <c r="K1836" s="284" t="s">
        <v>20</v>
      </c>
      <c r="L1836" s="284" t="s">
        <v>9</v>
      </c>
      <c r="M1836" s="284" t="s">
        <v>4161</v>
      </c>
      <c r="N1836" s="268" t="s">
        <v>3</v>
      </c>
      <c r="O1836" s="284" t="s">
        <v>7</v>
      </c>
      <c r="P1836" s="284" t="s">
        <v>4161</v>
      </c>
      <c r="Q1836" s="284" t="s">
        <v>4162</v>
      </c>
      <c r="R1836" s="284">
        <v>1.96</v>
      </c>
      <c r="S1836" s="284">
        <v>10.48</v>
      </c>
      <c r="T1836" s="284">
        <f>R1836+S1836</f>
        <v>12.440000000000001</v>
      </c>
      <c r="U1836" s="302" t="s">
        <v>28</v>
      </c>
      <c r="V1836" s="302" t="s">
        <v>128</v>
      </c>
      <c r="W1836" s="302" t="s">
        <v>128</v>
      </c>
      <c r="X1836" s="302" t="s">
        <v>128</v>
      </c>
      <c r="Y1836" s="302" t="s">
        <v>128</v>
      </c>
      <c r="Z1836" s="302" t="s">
        <v>128</v>
      </c>
      <c r="AA1836" s="302" t="s">
        <v>128</v>
      </c>
      <c r="AB1836" s="302" t="s">
        <v>128</v>
      </c>
      <c r="AC1836" s="302" t="s">
        <v>128</v>
      </c>
      <c r="AD1836" s="302" t="s">
        <v>30</v>
      </c>
      <c r="AE1836" s="302"/>
      <c r="AF1836" s="302"/>
      <c r="AG1836" s="302"/>
      <c r="AH1836" s="286"/>
      <c r="AI1836" s="286"/>
      <c r="AJ1836" s="342"/>
    </row>
    <row r="1837" spans="1:36" ht="337.5" customHeight="1">
      <c r="A1837" s="279" t="s">
        <v>3570</v>
      </c>
      <c r="B1837" s="284" t="s">
        <v>58</v>
      </c>
      <c r="C1837" s="284" t="s">
        <v>4340</v>
      </c>
      <c r="D1837" s="271">
        <v>42171</v>
      </c>
      <c r="E1837" s="272">
        <v>0.94027777777777777</v>
      </c>
      <c r="F1837" s="271">
        <v>42171</v>
      </c>
      <c r="G1837" s="272">
        <v>0.97916666666666663</v>
      </c>
      <c r="H1837" s="272">
        <f>G1837-E1837</f>
        <v>3.8888888888888862E-2</v>
      </c>
      <c r="I1837" s="284">
        <v>119</v>
      </c>
      <c r="J1837" s="284" t="s">
        <v>198</v>
      </c>
      <c r="K1837" s="284" t="s">
        <v>14</v>
      </c>
      <c r="L1837" s="284" t="s">
        <v>16</v>
      </c>
      <c r="M1837" s="284" t="s">
        <v>4165</v>
      </c>
      <c r="N1837" s="268">
        <v>220</v>
      </c>
      <c r="O1837" s="284" t="s">
        <v>7</v>
      </c>
      <c r="P1837" s="284" t="s">
        <v>4166</v>
      </c>
      <c r="Q1837" s="284" t="s">
        <v>5346</v>
      </c>
      <c r="R1837" s="284">
        <v>61.1</v>
      </c>
      <c r="S1837" s="284"/>
      <c r="T1837" s="284">
        <f>R1837+S1837</f>
        <v>61.1</v>
      </c>
      <c r="U1837" s="302"/>
      <c r="V1837" s="302"/>
      <c r="W1837" s="302"/>
      <c r="X1837" s="302"/>
      <c r="Y1837" s="302"/>
      <c r="Z1837" s="302"/>
      <c r="AA1837" s="302"/>
      <c r="AB1837" s="302"/>
      <c r="AC1837" s="302"/>
      <c r="AD1837" s="302" t="s">
        <v>37</v>
      </c>
      <c r="AE1837" s="302"/>
      <c r="AF1837" s="302"/>
      <c r="AG1837" s="302"/>
      <c r="AH1837" s="286"/>
      <c r="AI1837" s="286"/>
      <c r="AJ1837" s="342"/>
    </row>
    <row r="1838" spans="1:36" ht="141.75" customHeight="1">
      <c r="A1838" s="279" t="s">
        <v>3570</v>
      </c>
      <c r="B1838" s="284" t="s">
        <v>58</v>
      </c>
      <c r="C1838" s="284" t="s">
        <v>197</v>
      </c>
      <c r="D1838" s="271">
        <v>42171</v>
      </c>
      <c r="E1838" s="272">
        <v>0.9472222222222223</v>
      </c>
      <c r="F1838" s="271">
        <v>42172</v>
      </c>
      <c r="G1838" s="272">
        <v>0.25555555555555559</v>
      </c>
      <c r="H1838" s="272">
        <v>0.3034722222222222</v>
      </c>
      <c r="I1838" s="284">
        <v>41</v>
      </c>
      <c r="J1838" s="284" t="s">
        <v>198</v>
      </c>
      <c r="K1838" s="284" t="s">
        <v>14</v>
      </c>
      <c r="L1838" s="284" t="s">
        <v>9</v>
      </c>
      <c r="M1838" s="284" t="s">
        <v>4173</v>
      </c>
      <c r="N1838" s="268" t="s">
        <v>3</v>
      </c>
      <c r="O1838" s="284" t="s">
        <v>7</v>
      </c>
      <c r="P1838" s="284" t="s">
        <v>4291</v>
      </c>
      <c r="Q1838" s="284" t="s">
        <v>4172</v>
      </c>
      <c r="R1838" s="284">
        <v>47.9</v>
      </c>
      <c r="S1838" s="284"/>
      <c r="T1838" s="284">
        <f>R1838+S1838</f>
        <v>47.9</v>
      </c>
      <c r="U1838" s="302" t="s">
        <v>28</v>
      </c>
      <c r="V1838" s="302">
        <v>2000</v>
      </c>
      <c r="W1838" s="302" t="s">
        <v>1709</v>
      </c>
      <c r="X1838" s="302" t="s">
        <v>724</v>
      </c>
      <c r="Y1838" s="302">
        <v>41861</v>
      </c>
      <c r="Z1838" s="302">
        <v>100</v>
      </c>
      <c r="AA1838" s="302">
        <v>42226</v>
      </c>
      <c r="AB1838" s="302">
        <v>0</v>
      </c>
      <c r="AC1838" s="302">
        <v>41861</v>
      </c>
      <c r="AD1838" s="302" t="s">
        <v>30</v>
      </c>
      <c r="AE1838" s="302"/>
      <c r="AF1838" s="302"/>
      <c r="AG1838" s="302"/>
      <c r="AH1838" s="286"/>
      <c r="AI1838" s="286"/>
      <c r="AJ1838" s="342"/>
    </row>
    <row r="1839" spans="1:36" ht="281.25" customHeight="1">
      <c r="A1839" s="279" t="s">
        <v>3570</v>
      </c>
      <c r="B1839" s="284" t="s">
        <v>58</v>
      </c>
      <c r="C1839" s="284" t="s">
        <v>197</v>
      </c>
      <c r="D1839" s="271">
        <v>42171</v>
      </c>
      <c r="E1839" s="272">
        <v>0.95277777777777783</v>
      </c>
      <c r="F1839" s="271">
        <v>42172</v>
      </c>
      <c r="G1839" s="272">
        <v>0.36388888888888887</v>
      </c>
      <c r="H1839" s="272">
        <v>0.41180555555555554</v>
      </c>
      <c r="I1839" s="284">
        <v>27</v>
      </c>
      <c r="J1839" s="284" t="s">
        <v>198</v>
      </c>
      <c r="K1839" s="284" t="s">
        <v>14</v>
      </c>
      <c r="L1839" s="284" t="s">
        <v>9</v>
      </c>
      <c r="M1839" s="284" t="s">
        <v>4292</v>
      </c>
      <c r="N1839" s="268" t="s">
        <v>3</v>
      </c>
      <c r="O1839" s="284" t="s">
        <v>7</v>
      </c>
      <c r="P1839" s="284" t="s">
        <v>4292</v>
      </c>
      <c r="Q1839" s="284" t="s">
        <v>4293</v>
      </c>
      <c r="R1839" s="284">
        <v>15.3</v>
      </c>
      <c r="S1839" s="284"/>
      <c r="T1839" s="284">
        <f>R1839+S1839</f>
        <v>15.3</v>
      </c>
      <c r="U1839" s="302" t="s">
        <v>28</v>
      </c>
      <c r="V1839" s="302">
        <v>1976</v>
      </c>
      <c r="W1839" s="302" t="s">
        <v>1709</v>
      </c>
      <c r="X1839" s="302" t="s">
        <v>724</v>
      </c>
      <c r="Y1839" s="302">
        <v>42038</v>
      </c>
      <c r="Z1839" s="302">
        <v>100</v>
      </c>
      <c r="AA1839" s="302">
        <v>42403</v>
      </c>
      <c r="AB1839" s="302">
        <v>0</v>
      </c>
      <c r="AC1839" s="302">
        <v>42038</v>
      </c>
      <c r="AD1839" s="302" t="s">
        <v>30</v>
      </c>
      <c r="AE1839" s="302"/>
      <c r="AF1839" s="302"/>
      <c r="AG1839" s="302"/>
      <c r="AH1839" s="286"/>
      <c r="AI1839" s="286"/>
      <c r="AJ1839" s="342"/>
    </row>
    <row r="1840" spans="1:36" ht="157.5" customHeight="1">
      <c r="A1840" s="279" t="s">
        <v>3570</v>
      </c>
      <c r="B1840" s="284" t="s">
        <v>58</v>
      </c>
      <c r="C1840" s="284" t="s">
        <v>2284</v>
      </c>
      <c r="D1840" s="271">
        <v>42171</v>
      </c>
      <c r="E1840" s="272">
        <v>0.95486111111111116</v>
      </c>
      <c r="F1840" s="271">
        <v>42173</v>
      </c>
      <c r="G1840" s="272">
        <v>0.4201388888888889</v>
      </c>
      <c r="H1840" s="272">
        <v>1.4652777777777777</v>
      </c>
      <c r="I1840" s="284">
        <v>34</v>
      </c>
      <c r="J1840" s="284" t="s">
        <v>198</v>
      </c>
      <c r="K1840" s="284" t="s">
        <v>14</v>
      </c>
      <c r="L1840" s="284" t="s">
        <v>16</v>
      </c>
      <c r="M1840" s="284" t="s">
        <v>4169</v>
      </c>
      <c r="N1840" s="268">
        <v>110</v>
      </c>
      <c r="O1840" s="284" t="s">
        <v>7</v>
      </c>
      <c r="P1840" s="284" t="s">
        <v>4170</v>
      </c>
      <c r="Q1840" s="284" t="s">
        <v>4290</v>
      </c>
      <c r="R1840" s="284"/>
      <c r="S1840" s="284">
        <v>28.2</v>
      </c>
      <c r="T1840" s="284">
        <v>28.2</v>
      </c>
      <c r="U1840" s="302"/>
      <c r="V1840" s="302"/>
      <c r="W1840" s="302"/>
      <c r="X1840" s="302"/>
      <c r="Y1840" s="302"/>
      <c r="Z1840" s="302"/>
      <c r="AA1840" s="302"/>
      <c r="AB1840" s="302"/>
      <c r="AC1840" s="302"/>
      <c r="AD1840" s="302" t="s">
        <v>37</v>
      </c>
      <c r="AE1840" s="302"/>
      <c r="AF1840" s="302"/>
      <c r="AG1840" s="302"/>
      <c r="AH1840" s="286"/>
      <c r="AI1840" s="286"/>
      <c r="AJ1840" s="342"/>
    </row>
    <row r="1841" spans="1:36" ht="75" customHeight="1">
      <c r="A1841" s="279" t="s">
        <v>3570</v>
      </c>
      <c r="B1841" s="284" t="s">
        <v>58</v>
      </c>
      <c r="C1841" s="284" t="s">
        <v>2284</v>
      </c>
      <c r="D1841" s="271">
        <v>42171</v>
      </c>
      <c r="E1841" s="272">
        <v>0.96736111111111101</v>
      </c>
      <c r="F1841" s="271">
        <v>42172</v>
      </c>
      <c r="G1841" s="272">
        <v>0.56041666666666667</v>
      </c>
      <c r="H1841" s="272">
        <v>0.59305555555555556</v>
      </c>
      <c r="I1841" s="284">
        <v>110</v>
      </c>
      <c r="J1841" s="284" t="s">
        <v>198</v>
      </c>
      <c r="K1841" s="284" t="s">
        <v>14</v>
      </c>
      <c r="L1841" s="284" t="s">
        <v>16</v>
      </c>
      <c r="M1841" s="284" t="s">
        <v>4167</v>
      </c>
      <c r="N1841" s="268">
        <v>110</v>
      </c>
      <c r="O1841" s="284" t="s">
        <v>7</v>
      </c>
      <c r="P1841" s="284" t="s">
        <v>4168</v>
      </c>
      <c r="Q1841" s="284" t="s">
        <v>4289</v>
      </c>
      <c r="R1841" s="284">
        <v>96.4</v>
      </c>
      <c r="S1841" s="284"/>
      <c r="T1841" s="284">
        <f>R1841+S1841</f>
        <v>96.4</v>
      </c>
      <c r="U1841" s="302"/>
      <c r="V1841" s="302"/>
      <c r="W1841" s="302"/>
      <c r="X1841" s="302"/>
      <c r="Y1841" s="302"/>
      <c r="Z1841" s="302"/>
      <c r="AA1841" s="302"/>
      <c r="AB1841" s="302"/>
      <c r="AC1841" s="302"/>
      <c r="AD1841" s="302" t="s">
        <v>37</v>
      </c>
      <c r="AE1841" s="302"/>
      <c r="AF1841" s="302"/>
      <c r="AG1841" s="302"/>
      <c r="AH1841" s="286"/>
      <c r="AI1841" s="286"/>
      <c r="AJ1841" s="342"/>
    </row>
    <row r="1842" spans="1:36" ht="75" customHeight="1">
      <c r="A1842" s="279" t="s">
        <v>3570</v>
      </c>
      <c r="B1842" s="284" t="s">
        <v>58</v>
      </c>
      <c r="C1842" s="284" t="s">
        <v>197</v>
      </c>
      <c r="D1842" s="271">
        <v>42171</v>
      </c>
      <c r="E1842" s="272">
        <v>0.98125000000000007</v>
      </c>
      <c r="F1842" s="271">
        <v>42172</v>
      </c>
      <c r="G1842" s="272">
        <v>0.31597222222222221</v>
      </c>
      <c r="H1842" s="272">
        <v>0.3347222222222222</v>
      </c>
      <c r="I1842" s="284">
        <v>9</v>
      </c>
      <c r="J1842" s="284" t="s">
        <v>243</v>
      </c>
      <c r="K1842" s="284" t="s">
        <v>14</v>
      </c>
      <c r="L1842" s="284" t="s">
        <v>9</v>
      </c>
      <c r="M1842" s="284" t="s">
        <v>4171</v>
      </c>
      <c r="N1842" s="268" t="s">
        <v>3</v>
      </c>
      <c r="O1842" s="284" t="s">
        <v>7</v>
      </c>
      <c r="P1842" s="284" t="s">
        <v>4171</v>
      </c>
      <c r="Q1842" s="284" t="s">
        <v>4172</v>
      </c>
      <c r="R1842" s="284">
        <v>24</v>
      </c>
      <c r="S1842" s="284"/>
      <c r="T1842" s="284">
        <f>R1842+S1842</f>
        <v>24</v>
      </c>
      <c r="U1842" s="302" t="s">
        <v>28</v>
      </c>
      <c r="V1842" s="302">
        <v>1985</v>
      </c>
      <c r="W1842" s="302" t="s">
        <v>1364</v>
      </c>
      <c r="X1842" s="302" t="s">
        <v>724</v>
      </c>
      <c r="Y1842" s="302">
        <v>42111</v>
      </c>
      <c r="Z1842" s="302">
        <v>100</v>
      </c>
      <c r="AA1842" s="302">
        <v>42477</v>
      </c>
      <c r="AB1842" s="302">
        <v>0</v>
      </c>
      <c r="AC1842" s="302">
        <v>42111</v>
      </c>
      <c r="AD1842" s="302" t="s">
        <v>30</v>
      </c>
      <c r="AE1842" s="302"/>
      <c r="AF1842" s="302"/>
      <c r="AG1842" s="302"/>
      <c r="AH1842" s="286"/>
      <c r="AI1842" s="286"/>
      <c r="AJ1842" s="342"/>
    </row>
    <row r="1843" spans="1:36" ht="63" customHeight="1">
      <c r="A1843" s="279" t="s">
        <v>3570</v>
      </c>
      <c r="B1843" s="284" t="s">
        <v>5</v>
      </c>
      <c r="C1843" s="284" t="s">
        <v>5</v>
      </c>
      <c r="D1843" s="271">
        <v>42171</v>
      </c>
      <c r="E1843" s="272">
        <v>0.62847222222222221</v>
      </c>
      <c r="F1843" s="271">
        <v>42171</v>
      </c>
      <c r="G1843" s="272">
        <v>0.72916666666666663</v>
      </c>
      <c r="H1843" s="272">
        <v>0.10069444444444443</v>
      </c>
      <c r="I1843" s="284">
        <v>11</v>
      </c>
      <c r="J1843" s="284" t="s">
        <v>150</v>
      </c>
      <c r="K1843" s="284" t="s">
        <v>14</v>
      </c>
      <c r="L1843" s="284" t="s">
        <v>29</v>
      </c>
      <c r="M1843" s="284" t="s">
        <v>5786</v>
      </c>
      <c r="N1843" s="268" t="s">
        <v>3</v>
      </c>
      <c r="O1843" s="284" t="s">
        <v>7</v>
      </c>
      <c r="P1843" s="284" t="s">
        <v>5787</v>
      </c>
      <c r="Q1843" s="284" t="s">
        <v>4180</v>
      </c>
      <c r="R1843" s="284"/>
      <c r="S1843" s="284">
        <v>21.6</v>
      </c>
      <c r="T1843" s="284">
        <v>21.6</v>
      </c>
      <c r="U1843" s="302" t="s">
        <v>28</v>
      </c>
      <c r="V1843" s="302">
        <v>1989</v>
      </c>
      <c r="W1843" s="302" t="s">
        <v>587</v>
      </c>
      <c r="X1843" s="302"/>
      <c r="Y1843" s="302" t="s">
        <v>5788</v>
      </c>
      <c r="Z1843" s="302">
        <v>100</v>
      </c>
      <c r="AA1843" s="302">
        <v>4.2016999999999998</v>
      </c>
      <c r="AB1843" s="302"/>
      <c r="AC1843" s="302"/>
      <c r="AD1843" s="302" t="s">
        <v>27</v>
      </c>
      <c r="AE1843" s="302"/>
      <c r="AF1843" s="302"/>
      <c r="AG1843" s="302"/>
      <c r="AH1843" s="286"/>
      <c r="AI1843" s="286"/>
      <c r="AJ1843" s="342"/>
    </row>
    <row r="1844" spans="1:36" ht="300" customHeight="1">
      <c r="A1844" s="279" t="s">
        <v>3570</v>
      </c>
      <c r="B1844" s="284" t="s">
        <v>5</v>
      </c>
      <c r="C1844" s="284" t="s">
        <v>5</v>
      </c>
      <c r="D1844" s="271">
        <v>42171</v>
      </c>
      <c r="E1844" s="272">
        <v>0.74097222222222225</v>
      </c>
      <c r="F1844" s="271">
        <v>42171</v>
      </c>
      <c r="G1844" s="272">
        <v>0.76944444444444438</v>
      </c>
      <c r="H1844" s="272">
        <v>2.8472222222222222E-2</v>
      </c>
      <c r="I1844" s="284">
        <v>10</v>
      </c>
      <c r="J1844" s="284" t="s">
        <v>150</v>
      </c>
      <c r="K1844" s="284" t="s">
        <v>20</v>
      </c>
      <c r="L1844" s="284" t="s">
        <v>4</v>
      </c>
      <c r="M1844" s="284" t="s">
        <v>5780</v>
      </c>
      <c r="N1844" s="268" t="s">
        <v>3</v>
      </c>
      <c r="O1844" s="284" t="s">
        <v>7</v>
      </c>
      <c r="P1844" s="284" t="s">
        <v>4179</v>
      </c>
      <c r="Q1844" s="284" t="s">
        <v>5781</v>
      </c>
      <c r="R1844" s="284">
        <v>2.8</v>
      </c>
      <c r="S1844" s="284"/>
      <c r="T1844" s="284">
        <v>2.8</v>
      </c>
      <c r="U1844" s="302" t="s">
        <v>28</v>
      </c>
      <c r="V1844" s="302">
        <v>41137</v>
      </c>
      <c r="W1844" s="302" t="s">
        <v>5782</v>
      </c>
      <c r="X1844" s="302" t="s">
        <v>411</v>
      </c>
      <c r="Y1844" s="302" t="s">
        <v>5783</v>
      </c>
      <c r="Z1844" s="302" t="s">
        <v>5784</v>
      </c>
      <c r="AA1844" s="302" t="s">
        <v>5785</v>
      </c>
      <c r="AB1844" s="302">
        <v>1</v>
      </c>
      <c r="AC1844" s="302" t="s">
        <v>586</v>
      </c>
      <c r="AD1844" s="302" t="s">
        <v>0</v>
      </c>
      <c r="AE1844" s="302"/>
      <c r="AF1844" s="302"/>
      <c r="AG1844" s="302"/>
      <c r="AH1844" s="286"/>
      <c r="AI1844" s="286"/>
      <c r="AJ1844" s="342"/>
    </row>
    <row r="1845" spans="1:36" ht="75" customHeight="1">
      <c r="A1845" s="284" t="s">
        <v>3570</v>
      </c>
      <c r="B1845" s="313" t="s">
        <v>85</v>
      </c>
      <c r="C1845" s="313" t="s">
        <v>85</v>
      </c>
      <c r="D1845" s="321">
        <v>42172</v>
      </c>
      <c r="E1845" s="322">
        <v>0.35902777777777778</v>
      </c>
      <c r="F1845" s="321">
        <v>42172</v>
      </c>
      <c r="G1845" s="322">
        <v>0.41388888888888892</v>
      </c>
      <c r="H1845" s="411" t="s">
        <v>4185</v>
      </c>
      <c r="I1845" s="313">
        <v>4</v>
      </c>
      <c r="J1845" s="323" t="s">
        <v>243</v>
      </c>
      <c r="K1845" s="313" t="s">
        <v>20</v>
      </c>
      <c r="L1845" s="324" t="s">
        <v>29</v>
      </c>
      <c r="M1845" s="313" t="s">
        <v>4186</v>
      </c>
      <c r="N1845" s="313" t="s">
        <v>3</v>
      </c>
      <c r="O1845" s="312" t="s">
        <v>7</v>
      </c>
      <c r="P1845" s="313" t="s">
        <v>4187</v>
      </c>
      <c r="Q1845" s="313" t="s">
        <v>4188</v>
      </c>
      <c r="R1845" s="312">
        <v>15.8</v>
      </c>
      <c r="S1845" s="312">
        <v>1.486</v>
      </c>
      <c r="T1845" s="270">
        <f>R1845+S1845</f>
        <v>17.286000000000001</v>
      </c>
      <c r="U1845" s="313" t="s">
        <v>28</v>
      </c>
      <c r="V1845" s="313">
        <v>2014</v>
      </c>
      <c r="W1845" s="511" t="s">
        <v>5148</v>
      </c>
      <c r="X1845" s="312" t="s">
        <v>411</v>
      </c>
      <c r="Y1845" s="312" t="s">
        <v>128</v>
      </c>
      <c r="Z1845" s="312">
        <v>100</v>
      </c>
      <c r="AA1845" s="312" t="s">
        <v>128</v>
      </c>
      <c r="AB1845" s="312">
        <v>0</v>
      </c>
      <c r="AC1845" s="312" t="s">
        <v>128</v>
      </c>
      <c r="AD1845" s="312" t="s">
        <v>27</v>
      </c>
      <c r="AE1845" s="313" t="s">
        <v>586</v>
      </c>
      <c r="AF1845" s="313" t="s">
        <v>586</v>
      </c>
      <c r="AG1845" s="312"/>
      <c r="AH1845" s="313"/>
      <c r="AI1845" s="313"/>
      <c r="AJ1845" s="342"/>
    </row>
    <row r="1846" spans="1:36" ht="173.25" customHeight="1">
      <c r="A1846" s="284" t="s">
        <v>3570</v>
      </c>
      <c r="B1846" s="304" t="s">
        <v>84</v>
      </c>
      <c r="C1846" s="274" t="s">
        <v>3626</v>
      </c>
      <c r="D1846" s="297">
        <v>42172</v>
      </c>
      <c r="E1846" s="393">
        <v>0.82638888888888884</v>
      </c>
      <c r="F1846" s="297">
        <v>42172</v>
      </c>
      <c r="G1846" s="393">
        <v>0.89097222222222217</v>
      </c>
      <c r="H1846" s="278">
        <f>G1846-E1846</f>
        <v>6.4583333333333326E-2</v>
      </c>
      <c r="I1846" s="304">
        <v>402</v>
      </c>
      <c r="J1846" s="304"/>
      <c r="K1846" s="304" t="s">
        <v>14</v>
      </c>
      <c r="L1846" s="304" t="s">
        <v>16</v>
      </c>
      <c r="M1846" s="304" t="s">
        <v>4191</v>
      </c>
      <c r="N1846" s="304">
        <v>110</v>
      </c>
      <c r="O1846" s="304" t="s">
        <v>7</v>
      </c>
      <c r="P1846" s="304" t="s">
        <v>4191</v>
      </c>
      <c r="Q1846" s="304" t="s">
        <v>4192</v>
      </c>
      <c r="R1846" s="303">
        <v>116.7</v>
      </c>
      <c r="S1846" s="304"/>
      <c r="T1846" s="464">
        <f>R1846+S1846</f>
        <v>116.7</v>
      </c>
      <c r="U1846" s="494" t="s">
        <v>28</v>
      </c>
      <c r="V1846" s="494"/>
      <c r="W1846" s="494"/>
      <c r="X1846" s="513"/>
      <c r="Y1846" s="517"/>
      <c r="Z1846" s="494"/>
      <c r="AA1846" s="513"/>
      <c r="AB1846" s="513"/>
      <c r="AC1846" s="513"/>
      <c r="AD1846" s="273" t="s">
        <v>37</v>
      </c>
      <c r="AE1846" s="513"/>
      <c r="AF1846" s="513"/>
      <c r="AG1846" s="273" t="s">
        <v>5175</v>
      </c>
      <c r="AH1846" s="286"/>
      <c r="AI1846" s="286"/>
      <c r="AJ1846" s="342"/>
    </row>
    <row r="1847" spans="1:36" ht="173.25" customHeight="1">
      <c r="A1847" s="279" t="s">
        <v>3570</v>
      </c>
      <c r="B1847" s="284" t="s">
        <v>5</v>
      </c>
      <c r="C1847" s="284" t="s">
        <v>5</v>
      </c>
      <c r="D1847" s="271">
        <v>42178</v>
      </c>
      <c r="E1847" s="272">
        <v>0.71388888888888891</v>
      </c>
      <c r="F1847" s="271">
        <v>42178</v>
      </c>
      <c r="G1847" s="272">
        <v>0.71388888888888891</v>
      </c>
      <c r="H1847" s="272">
        <v>0</v>
      </c>
      <c r="I1847" s="284">
        <v>68</v>
      </c>
      <c r="J1847" s="284"/>
      <c r="K1847" s="284"/>
      <c r="L1847" s="284" t="s">
        <v>9</v>
      </c>
      <c r="M1847" s="284" t="s">
        <v>4555</v>
      </c>
      <c r="N1847" s="268">
        <v>35</v>
      </c>
      <c r="O1847" s="284" t="s">
        <v>2</v>
      </c>
      <c r="P1847" s="284" t="s">
        <v>525</v>
      </c>
      <c r="Q1847" s="284" t="s">
        <v>5987</v>
      </c>
      <c r="R1847" s="284"/>
      <c r="S1847" s="284">
        <v>135.6</v>
      </c>
      <c r="T1847" s="284">
        <v>135.6</v>
      </c>
      <c r="U1847" s="302" t="s">
        <v>1</v>
      </c>
      <c r="V1847" s="302"/>
      <c r="W1847" s="302"/>
      <c r="X1847" s="302"/>
      <c r="Y1847" s="302"/>
      <c r="Z1847" s="302"/>
      <c r="AA1847" s="302"/>
      <c r="AB1847" s="302"/>
      <c r="AC1847" s="302"/>
      <c r="AD1847" s="302" t="s">
        <v>42</v>
      </c>
      <c r="AE1847" s="302"/>
      <c r="AF1847" s="302"/>
      <c r="AG1847" s="302"/>
      <c r="AH1847" s="286"/>
      <c r="AI1847" s="286"/>
      <c r="AJ1847" s="342"/>
    </row>
    <row r="1848" spans="1:36" ht="409.5" customHeight="1">
      <c r="A1848" s="284" t="s">
        <v>3570</v>
      </c>
      <c r="B1848" s="301" t="s">
        <v>84</v>
      </c>
      <c r="C1848" s="274" t="s">
        <v>744</v>
      </c>
      <c r="D1848" s="297">
        <v>42172</v>
      </c>
      <c r="E1848" s="276">
        <v>0.84652777777777777</v>
      </c>
      <c r="F1848" s="297">
        <v>42172</v>
      </c>
      <c r="G1848" s="276">
        <v>0.84652777777777777</v>
      </c>
      <c r="H1848" s="278">
        <f>G1848-E1848</f>
        <v>0</v>
      </c>
      <c r="I1848" s="279">
        <v>8</v>
      </c>
      <c r="J1848" s="279"/>
      <c r="K1848" s="274" t="s">
        <v>8</v>
      </c>
      <c r="L1848" s="279" t="s">
        <v>16</v>
      </c>
      <c r="M1848" s="434" t="s">
        <v>4195</v>
      </c>
      <c r="N1848" s="274">
        <v>35</v>
      </c>
      <c r="O1848" s="274" t="s">
        <v>7</v>
      </c>
      <c r="P1848" s="434" t="s">
        <v>4195</v>
      </c>
      <c r="Q1848" s="301" t="s">
        <v>3830</v>
      </c>
      <c r="R1848" s="303">
        <v>1.2</v>
      </c>
      <c r="S1848" s="303"/>
      <c r="T1848" s="464">
        <f>R1848+S1848</f>
        <v>1.2</v>
      </c>
      <c r="U1848" s="494"/>
      <c r="V1848" s="273"/>
      <c r="W1848" s="273"/>
      <c r="X1848" s="273"/>
      <c r="Y1848" s="273"/>
      <c r="Z1848" s="273"/>
      <c r="AA1848" s="273"/>
      <c r="AB1848" s="273"/>
      <c r="AC1848" s="273"/>
      <c r="AD1848" s="273" t="s">
        <v>37</v>
      </c>
      <c r="AE1848" s="273"/>
      <c r="AF1848" s="273"/>
      <c r="AG1848" s="273" t="s">
        <v>1104</v>
      </c>
      <c r="AH1848" s="286"/>
      <c r="AI1848" s="286"/>
      <c r="AJ1848" s="342"/>
    </row>
    <row r="1849" spans="1:36" ht="409.5" customHeight="1">
      <c r="A1849" s="279" t="s">
        <v>3570</v>
      </c>
      <c r="B1849" s="284" t="s">
        <v>5</v>
      </c>
      <c r="C1849" s="284" t="s">
        <v>5</v>
      </c>
      <c r="D1849" s="271">
        <v>42178</v>
      </c>
      <c r="E1849" s="272">
        <v>0.75486111111111109</v>
      </c>
      <c r="F1849" s="271">
        <v>42178</v>
      </c>
      <c r="G1849" s="272">
        <v>0.75486111111111109</v>
      </c>
      <c r="H1849" s="272">
        <v>0</v>
      </c>
      <c r="I1849" s="284">
        <v>69</v>
      </c>
      <c r="J1849" s="284"/>
      <c r="K1849" s="284" t="s">
        <v>8</v>
      </c>
      <c r="L1849" s="284" t="s">
        <v>9</v>
      </c>
      <c r="M1849" s="284" t="s">
        <v>4539</v>
      </c>
      <c r="N1849" s="268">
        <v>35</v>
      </c>
      <c r="O1849" s="284" t="s">
        <v>7</v>
      </c>
      <c r="P1849" s="284" t="s">
        <v>5871</v>
      </c>
      <c r="Q1849" s="284" t="s">
        <v>5872</v>
      </c>
      <c r="R1849" s="284"/>
      <c r="S1849" s="284">
        <v>28.3</v>
      </c>
      <c r="T1849" s="284">
        <v>28.3</v>
      </c>
      <c r="U1849" s="302" t="s">
        <v>28</v>
      </c>
      <c r="V1849" s="302">
        <v>1984</v>
      </c>
      <c r="W1849" s="302"/>
      <c r="X1849" s="302"/>
      <c r="Y1849" s="302" t="s">
        <v>5744</v>
      </c>
      <c r="Z1849" s="302">
        <v>1</v>
      </c>
      <c r="AA1849" s="302" t="s">
        <v>5745</v>
      </c>
      <c r="AB1849" s="302"/>
      <c r="AC1849" s="302"/>
      <c r="AD1849" s="302" t="s">
        <v>42</v>
      </c>
      <c r="AE1849" s="302"/>
      <c r="AF1849" s="302"/>
      <c r="AG1849" s="302"/>
      <c r="AH1849" s="286"/>
      <c r="AI1849" s="286"/>
      <c r="AJ1849" s="342"/>
    </row>
    <row r="1850" spans="1:36" ht="133.9" customHeight="1">
      <c r="A1850" s="279" t="s">
        <v>3570</v>
      </c>
      <c r="B1850" s="284" t="s">
        <v>5</v>
      </c>
      <c r="C1850" s="284" t="s">
        <v>5</v>
      </c>
      <c r="D1850" s="271">
        <v>42178</v>
      </c>
      <c r="E1850" s="272">
        <v>0.78472222222222221</v>
      </c>
      <c r="F1850" s="271">
        <v>42178</v>
      </c>
      <c r="G1850" s="272">
        <v>8.3333333333333329E-2</v>
      </c>
      <c r="H1850" s="272">
        <v>0.71527777777777779</v>
      </c>
      <c r="I1850" s="284">
        <v>340</v>
      </c>
      <c r="J1850" s="284" t="s">
        <v>2556</v>
      </c>
      <c r="K1850" s="284" t="s">
        <v>14</v>
      </c>
      <c r="L1850" s="284" t="s">
        <v>9</v>
      </c>
      <c r="M1850" s="284" t="s">
        <v>4561</v>
      </c>
      <c r="N1850" s="268">
        <v>35</v>
      </c>
      <c r="O1850" s="284" t="s">
        <v>7</v>
      </c>
      <c r="P1850" s="284" t="s">
        <v>4562</v>
      </c>
      <c r="Q1850" s="284" t="s">
        <v>5902</v>
      </c>
      <c r="R1850" s="284"/>
      <c r="S1850" s="284">
        <v>1096.2</v>
      </c>
      <c r="T1850" s="284">
        <v>1096.2</v>
      </c>
      <c r="U1850" s="302" t="s">
        <v>6</v>
      </c>
      <c r="V1850" s="302">
        <v>1974</v>
      </c>
      <c r="W1850" s="302" t="s">
        <v>606</v>
      </c>
      <c r="X1850" s="302" t="s">
        <v>411</v>
      </c>
      <c r="Y1850" s="302" t="s">
        <v>412</v>
      </c>
      <c r="Z1850" s="302">
        <v>100</v>
      </c>
      <c r="AA1850" s="302" t="s">
        <v>413</v>
      </c>
      <c r="AB1850" s="302" t="s">
        <v>5892</v>
      </c>
      <c r="AC1850" s="302"/>
      <c r="AD1850" s="302" t="s">
        <v>42</v>
      </c>
      <c r="AE1850" s="302"/>
      <c r="AF1850" s="302"/>
      <c r="AG1850" s="302"/>
      <c r="AH1850" s="286"/>
      <c r="AI1850" s="286"/>
      <c r="AJ1850" s="342"/>
    </row>
    <row r="1851" spans="1:36" ht="187.5" customHeight="1">
      <c r="A1851" s="279" t="s">
        <v>12463</v>
      </c>
      <c r="B1851" s="284" t="s">
        <v>12</v>
      </c>
      <c r="C1851" s="284" t="s">
        <v>127</v>
      </c>
      <c r="D1851" s="271">
        <v>42354</v>
      </c>
      <c r="E1851" s="272">
        <v>0.40208333333333335</v>
      </c>
      <c r="F1851" s="271">
        <v>42354</v>
      </c>
      <c r="G1851" s="272">
        <v>0.40208333333333335</v>
      </c>
      <c r="H1851" s="272">
        <f>G1851-E1851</f>
        <v>0</v>
      </c>
      <c r="I1851" s="284">
        <v>3</v>
      </c>
      <c r="J1851" s="284"/>
      <c r="K1851" s="284"/>
      <c r="L1851" s="284" t="s">
        <v>11</v>
      </c>
      <c r="M1851" s="284" t="s">
        <v>13318</v>
      </c>
      <c r="N1851" s="268">
        <v>0.4</v>
      </c>
      <c r="O1851" s="284" t="s">
        <v>2</v>
      </c>
      <c r="P1851" s="284" t="s">
        <v>941</v>
      </c>
      <c r="Q1851" s="284" t="s">
        <v>13319</v>
      </c>
      <c r="R1851" s="284">
        <v>0.1</v>
      </c>
      <c r="S1851" s="284">
        <v>2.1</v>
      </c>
      <c r="T1851" s="284">
        <v>2.2000000000000002</v>
      </c>
      <c r="U1851" s="302" t="s">
        <v>128</v>
      </c>
      <c r="V1851" s="302" t="s">
        <v>128</v>
      </c>
      <c r="W1851" s="302" t="s">
        <v>128</v>
      </c>
      <c r="X1851" s="302" t="s">
        <v>128</v>
      </c>
      <c r="Y1851" s="302" t="s">
        <v>128</v>
      </c>
      <c r="Z1851" s="302" t="s">
        <v>128</v>
      </c>
      <c r="AA1851" s="302" t="s">
        <v>128</v>
      </c>
      <c r="AB1851" s="302" t="s">
        <v>128</v>
      </c>
      <c r="AC1851" s="302" t="s">
        <v>128</v>
      </c>
      <c r="AD1851" s="302" t="s">
        <v>22</v>
      </c>
      <c r="AE1851" s="302" t="s">
        <v>128</v>
      </c>
      <c r="AF1851" s="302" t="s">
        <v>128</v>
      </c>
      <c r="AG1851" s="302" t="s">
        <v>131</v>
      </c>
      <c r="AH1851" s="286"/>
      <c r="AI1851" s="286"/>
      <c r="AJ1851" s="342"/>
    </row>
    <row r="1852" spans="1:36" ht="318.75" customHeight="1">
      <c r="A1852" s="274" t="s">
        <v>3570</v>
      </c>
      <c r="B1852" s="284" t="s">
        <v>1412</v>
      </c>
      <c r="C1852" s="284" t="s">
        <v>4214</v>
      </c>
      <c r="D1852" s="271">
        <v>42172</v>
      </c>
      <c r="E1852" s="272">
        <v>0.11805555555555557</v>
      </c>
      <c r="F1852" s="271">
        <v>42172</v>
      </c>
      <c r="G1852" s="272">
        <v>0.11805555555555557</v>
      </c>
      <c r="H1852" s="272">
        <v>0</v>
      </c>
      <c r="I1852" s="268">
        <v>22</v>
      </c>
      <c r="J1852" s="269" t="s">
        <v>4211</v>
      </c>
      <c r="K1852" s="268"/>
      <c r="L1852" s="267" t="s">
        <v>16</v>
      </c>
      <c r="M1852" s="285" t="s">
        <v>488</v>
      </c>
      <c r="N1852" s="268">
        <v>500</v>
      </c>
      <c r="O1852" s="269" t="s">
        <v>13</v>
      </c>
      <c r="P1852" s="285" t="s">
        <v>4212</v>
      </c>
      <c r="Q1852" s="267" t="s">
        <v>4213</v>
      </c>
      <c r="R1852" s="270">
        <v>1</v>
      </c>
      <c r="S1852" s="270">
        <v>7</v>
      </c>
      <c r="T1852" s="270">
        <v>8</v>
      </c>
      <c r="U1852" s="279"/>
      <c r="V1852" s="279"/>
      <c r="W1852" s="279"/>
      <c r="X1852" s="279"/>
      <c r="Y1852" s="279"/>
      <c r="Z1852" s="279"/>
      <c r="AA1852" s="279"/>
      <c r="AB1852" s="279"/>
      <c r="AC1852" s="279"/>
      <c r="AD1852" s="489" t="s">
        <v>37</v>
      </c>
      <c r="AE1852" s="279"/>
      <c r="AF1852" s="279"/>
      <c r="AG1852" s="290"/>
      <c r="AH1852" s="286"/>
      <c r="AI1852" s="286"/>
      <c r="AJ1852" s="342"/>
    </row>
    <row r="1853" spans="1:36" ht="78.75" customHeight="1">
      <c r="A1853" s="279" t="s">
        <v>3570</v>
      </c>
      <c r="B1853" s="284" t="s">
        <v>5</v>
      </c>
      <c r="C1853" s="284" t="s">
        <v>5</v>
      </c>
      <c r="D1853" s="271">
        <v>42178</v>
      </c>
      <c r="E1853" s="272">
        <v>0.78472222222222221</v>
      </c>
      <c r="F1853" s="271">
        <v>42178</v>
      </c>
      <c r="G1853" s="272">
        <v>0.78472222222222221</v>
      </c>
      <c r="H1853" s="272">
        <v>0</v>
      </c>
      <c r="I1853" s="284">
        <v>16</v>
      </c>
      <c r="J1853" s="284"/>
      <c r="K1853" s="284"/>
      <c r="L1853" s="284" t="s">
        <v>9</v>
      </c>
      <c r="M1853" s="284" t="s">
        <v>4554</v>
      </c>
      <c r="N1853" s="268">
        <v>35</v>
      </c>
      <c r="O1853" s="284" t="s">
        <v>2</v>
      </c>
      <c r="P1853" s="284" t="s">
        <v>525</v>
      </c>
      <c r="Q1853" s="284" t="s">
        <v>5986</v>
      </c>
      <c r="R1853" s="284"/>
      <c r="S1853" s="284">
        <v>22.3</v>
      </c>
      <c r="T1853" s="284">
        <v>22.3</v>
      </c>
      <c r="U1853" s="302" t="s">
        <v>1</v>
      </c>
      <c r="V1853" s="302"/>
      <c r="W1853" s="302"/>
      <c r="X1853" s="302"/>
      <c r="Y1853" s="302"/>
      <c r="Z1853" s="302"/>
      <c r="AA1853" s="302"/>
      <c r="AB1853" s="302"/>
      <c r="AC1853" s="302"/>
      <c r="AD1853" s="302" t="s">
        <v>42</v>
      </c>
      <c r="AE1853" s="302"/>
      <c r="AF1853" s="302"/>
      <c r="AG1853" s="302"/>
      <c r="AH1853" s="286"/>
      <c r="AI1853" s="286"/>
      <c r="AJ1853" s="342"/>
    </row>
    <row r="1854" spans="1:36" ht="93.75" customHeight="1">
      <c r="A1854" s="274" t="s">
        <v>3570</v>
      </c>
      <c r="B1854" s="284" t="s">
        <v>1412</v>
      </c>
      <c r="C1854" s="284" t="s">
        <v>4634</v>
      </c>
      <c r="D1854" s="271">
        <v>42172</v>
      </c>
      <c r="E1854" s="272">
        <v>0.74375000000000002</v>
      </c>
      <c r="F1854" s="271">
        <v>42172</v>
      </c>
      <c r="G1854" s="272">
        <v>0.77847222222222223</v>
      </c>
      <c r="H1854" s="272">
        <v>3.4722222222222224E-2</v>
      </c>
      <c r="I1854" s="268">
        <v>3</v>
      </c>
      <c r="J1854" s="269"/>
      <c r="K1854" s="268"/>
      <c r="L1854" s="267" t="s">
        <v>16</v>
      </c>
      <c r="M1854" s="285" t="s">
        <v>488</v>
      </c>
      <c r="N1854" s="268">
        <v>35</v>
      </c>
      <c r="O1854" s="269" t="s">
        <v>7</v>
      </c>
      <c r="P1854" s="285" t="s">
        <v>4635</v>
      </c>
      <c r="Q1854" s="267" t="s">
        <v>7097</v>
      </c>
      <c r="R1854" s="270">
        <v>1</v>
      </c>
      <c r="S1854" s="270"/>
      <c r="T1854" s="270">
        <v>1</v>
      </c>
      <c r="U1854" s="279"/>
      <c r="V1854" s="279"/>
      <c r="W1854" s="279"/>
      <c r="X1854" s="279"/>
      <c r="Y1854" s="279"/>
      <c r="Z1854" s="279"/>
      <c r="AA1854" s="279"/>
      <c r="AB1854" s="279"/>
      <c r="AC1854" s="279"/>
      <c r="AD1854" s="489" t="s">
        <v>37</v>
      </c>
      <c r="AE1854" s="279"/>
      <c r="AF1854" s="279"/>
      <c r="AG1854" s="290"/>
      <c r="AH1854" s="286"/>
      <c r="AI1854" s="286"/>
      <c r="AJ1854" s="342"/>
    </row>
    <row r="1855" spans="1:36" ht="93.75" customHeight="1">
      <c r="A1855" s="274" t="s">
        <v>3570</v>
      </c>
      <c r="B1855" s="284" t="s">
        <v>1412</v>
      </c>
      <c r="C1855" s="284" t="s">
        <v>3150</v>
      </c>
      <c r="D1855" s="271">
        <v>42172</v>
      </c>
      <c r="E1855" s="272">
        <v>0.7583333333333333</v>
      </c>
      <c r="F1855" s="271">
        <v>42172</v>
      </c>
      <c r="G1855" s="272">
        <v>0.7583333333333333</v>
      </c>
      <c r="H1855" s="272">
        <v>0</v>
      </c>
      <c r="I1855" s="268">
        <v>29</v>
      </c>
      <c r="J1855" s="269" t="s">
        <v>3761</v>
      </c>
      <c r="K1855" s="268"/>
      <c r="L1855" s="267" t="s">
        <v>16</v>
      </c>
      <c r="M1855" s="285" t="s">
        <v>488</v>
      </c>
      <c r="N1855" s="268">
        <v>35</v>
      </c>
      <c r="O1855" s="269" t="s">
        <v>13</v>
      </c>
      <c r="P1855" s="285" t="s">
        <v>7098</v>
      </c>
      <c r="Q1855" s="267" t="s">
        <v>7099</v>
      </c>
      <c r="R1855" s="270">
        <v>1</v>
      </c>
      <c r="S1855" s="270">
        <v>21</v>
      </c>
      <c r="T1855" s="270">
        <v>22</v>
      </c>
      <c r="U1855" s="279"/>
      <c r="V1855" s="279"/>
      <c r="W1855" s="279"/>
      <c r="X1855" s="279"/>
      <c r="Y1855" s="279"/>
      <c r="Z1855" s="279"/>
      <c r="AA1855" s="279"/>
      <c r="AB1855" s="279"/>
      <c r="AC1855" s="279"/>
      <c r="AD1855" s="489" t="s">
        <v>37</v>
      </c>
      <c r="AE1855" s="279"/>
      <c r="AF1855" s="279"/>
      <c r="AG1855" s="290"/>
      <c r="AH1855" s="286"/>
      <c r="AI1855" s="286"/>
      <c r="AJ1855" s="342"/>
    </row>
    <row r="1856" spans="1:36" ht="110.25" customHeight="1">
      <c r="A1856" s="279" t="s">
        <v>3570</v>
      </c>
      <c r="B1856" s="284" t="s">
        <v>5</v>
      </c>
      <c r="C1856" s="284" t="s">
        <v>5</v>
      </c>
      <c r="D1856" s="271">
        <v>42178</v>
      </c>
      <c r="E1856" s="272">
        <v>0.80069444444444438</v>
      </c>
      <c r="F1856" s="271">
        <v>42178</v>
      </c>
      <c r="G1856" s="272">
        <v>0.80069444444444438</v>
      </c>
      <c r="H1856" s="272">
        <v>0</v>
      </c>
      <c r="I1856" s="284">
        <v>47</v>
      </c>
      <c r="J1856" s="284" t="s">
        <v>143</v>
      </c>
      <c r="K1856" s="284" t="s">
        <v>8</v>
      </c>
      <c r="L1856" s="284" t="s">
        <v>9</v>
      </c>
      <c r="M1856" s="284" t="s">
        <v>4541</v>
      </c>
      <c r="N1856" s="268" t="s">
        <v>3</v>
      </c>
      <c r="O1856" s="284" t="s">
        <v>7</v>
      </c>
      <c r="P1856" s="284" t="s">
        <v>5876</v>
      </c>
      <c r="Q1856" s="284" t="s">
        <v>5877</v>
      </c>
      <c r="R1856" s="284"/>
      <c r="S1856" s="284">
        <v>25.3</v>
      </c>
      <c r="T1856" s="284">
        <v>25.3</v>
      </c>
      <c r="U1856" s="302" t="s">
        <v>28</v>
      </c>
      <c r="V1856" s="302" t="s">
        <v>5283</v>
      </c>
      <c r="W1856" s="302" t="s">
        <v>555</v>
      </c>
      <c r="X1856" s="302"/>
      <c r="Y1856" s="302" t="s">
        <v>5878</v>
      </c>
      <c r="Z1856" s="302">
        <v>100</v>
      </c>
      <c r="AA1856" s="302" t="s">
        <v>5879</v>
      </c>
      <c r="AB1856" s="302"/>
      <c r="AC1856" s="302"/>
      <c r="AD1856" s="302" t="s">
        <v>42</v>
      </c>
      <c r="AE1856" s="302"/>
      <c r="AF1856" s="302"/>
      <c r="AG1856" s="302"/>
      <c r="AH1856" s="286"/>
      <c r="AI1856" s="286"/>
      <c r="AJ1856" s="342"/>
    </row>
    <row r="1857" spans="1:36" ht="262.5" customHeight="1">
      <c r="A1857" s="279" t="s">
        <v>3570</v>
      </c>
      <c r="B1857" s="284" t="s">
        <v>5</v>
      </c>
      <c r="C1857" s="284" t="s">
        <v>5</v>
      </c>
      <c r="D1857" s="271">
        <v>42178</v>
      </c>
      <c r="E1857" s="272">
        <v>0.80625000000000002</v>
      </c>
      <c r="F1857" s="271">
        <v>42178</v>
      </c>
      <c r="G1857" s="272">
        <v>0.80625000000000002</v>
      </c>
      <c r="H1857" s="272">
        <v>0</v>
      </c>
      <c r="I1857" s="284">
        <v>52</v>
      </c>
      <c r="J1857" s="284" t="s">
        <v>150</v>
      </c>
      <c r="K1857" s="284" t="s">
        <v>8</v>
      </c>
      <c r="L1857" s="284" t="s">
        <v>9</v>
      </c>
      <c r="M1857" s="284" t="s">
        <v>4534</v>
      </c>
      <c r="N1857" s="268">
        <v>35</v>
      </c>
      <c r="O1857" s="284" t="s">
        <v>7</v>
      </c>
      <c r="P1857" s="284" t="s">
        <v>5880</v>
      </c>
      <c r="Q1857" s="284" t="s">
        <v>5881</v>
      </c>
      <c r="R1857" s="284"/>
      <c r="S1857" s="284">
        <v>45.2</v>
      </c>
      <c r="T1857" s="284">
        <v>45.2</v>
      </c>
      <c r="U1857" s="302" t="s">
        <v>28</v>
      </c>
      <c r="V1857" s="302">
        <v>1989</v>
      </c>
      <c r="W1857" s="302" t="s">
        <v>606</v>
      </c>
      <c r="X1857" s="302" t="s">
        <v>1408</v>
      </c>
      <c r="Y1857" s="302" t="s">
        <v>5862</v>
      </c>
      <c r="Z1857" s="302">
        <v>1</v>
      </c>
      <c r="AA1857" s="302" t="s">
        <v>5863</v>
      </c>
      <c r="AB1857" s="302"/>
      <c r="AC1857" s="302"/>
      <c r="AD1857" s="302" t="s">
        <v>42</v>
      </c>
      <c r="AE1857" s="302"/>
      <c r="AF1857" s="302"/>
      <c r="AG1857" s="302"/>
      <c r="AH1857" s="286"/>
      <c r="AI1857" s="286"/>
      <c r="AJ1857" s="342"/>
    </row>
    <row r="1858" spans="1:36" ht="93.75" customHeight="1">
      <c r="A1858" s="279" t="s">
        <v>3570</v>
      </c>
      <c r="B1858" s="284" t="s">
        <v>5</v>
      </c>
      <c r="C1858" s="284" t="s">
        <v>5</v>
      </c>
      <c r="D1858" s="271">
        <v>42178</v>
      </c>
      <c r="E1858" s="272">
        <v>0.80972222222222223</v>
      </c>
      <c r="F1858" s="271">
        <v>42179</v>
      </c>
      <c r="G1858" s="272">
        <v>4.027777777777778E-2</v>
      </c>
      <c r="H1858" s="272">
        <v>0.23055555555555554</v>
      </c>
      <c r="I1858" s="284">
        <v>46</v>
      </c>
      <c r="J1858" s="284" t="s">
        <v>150</v>
      </c>
      <c r="K1858" s="284" t="s">
        <v>14</v>
      </c>
      <c r="L1858" s="284" t="s">
        <v>9</v>
      </c>
      <c r="M1858" s="284" t="s">
        <v>5937</v>
      </c>
      <c r="N1858" s="268">
        <v>35</v>
      </c>
      <c r="O1858" s="284" t="s">
        <v>13</v>
      </c>
      <c r="P1858" s="284" t="s">
        <v>5938</v>
      </c>
      <c r="Q1858" s="284" t="s">
        <v>5939</v>
      </c>
      <c r="R1858" s="284"/>
      <c r="S1858" s="284">
        <v>90.6</v>
      </c>
      <c r="T1858" s="284">
        <v>90.6</v>
      </c>
      <c r="U1858" s="302" t="s">
        <v>36</v>
      </c>
      <c r="V1858" s="302">
        <v>1993</v>
      </c>
      <c r="W1858" s="302" t="s">
        <v>5940</v>
      </c>
      <c r="X1858" s="302" t="s">
        <v>1053</v>
      </c>
      <c r="Y1858" s="302" t="s">
        <v>5941</v>
      </c>
      <c r="Z1858" s="302">
        <v>0.5</v>
      </c>
      <c r="AA1858" s="302" t="s">
        <v>5942</v>
      </c>
      <c r="AB1858" s="302">
        <v>6</v>
      </c>
      <c r="AC1858" s="302" t="s">
        <v>586</v>
      </c>
      <c r="AD1858" s="302" t="s">
        <v>42</v>
      </c>
      <c r="AE1858" s="302"/>
      <c r="AF1858" s="302"/>
      <c r="AG1858" s="302"/>
      <c r="AH1858" s="286"/>
      <c r="AI1858" s="286"/>
      <c r="AJ1858" s="342"/>
    </row>
    <row r="1859" spans="1:36" ht="94.5" customHeight="1">
      <c r="A1859" s="279" t="s">
        <v>3570</v>
      </c>
      <c r="B1859" s="284" t="s">
        <v>5</v>
      </c>
      <c r="C1859" s="284" t="s">
        <v>5</v>
      </c>
      <c r="D1859" s="271">
        <v>42178</v>
      </c>
      <c r="E1859" s="272">
        <v>0.8208333333333333</v>
      </c>
      <c r="F1859" s="271">
        <v>42178</v>
      </c>
      <c r="G1859" s="272">
        <v>0.8208333333333333</v>
      </c>
      <c r="H1859" s="272">
        <v>0</v>
      </c>
      <c r="I1859" s="284"/>
      <c r="J1859" s="284" t="s">
        <v>5963</v>
      </c>
      <c r="K1859" s="284" t="s">
        <v>8</v>
      </c>
      <c r="L1859" s="284" t="s">
        <v>9</v>
      </c>
      <c r="M1859" s="284" t="s">
        <v>5964</v>
      </c>
      <c r="N1859" s="268">
        <v>110</v>
      </c>
      <c r="O1859" s="284" t="s">
        <v>7</v>
      </c>
      <c r="P1859" s="284" t="s">
        <v>5964</v>
      </c>
      <c r="Q1859" s="284" t="s">
        <v>5965</v>
      </c>
      <c r="R1859" s="284"/>
      <c r="S1859" s="284"/>
      <c r="T1859" s="284"/>
      <c r="U1859" s="302" t="s">
        <v>28</v>
      </c>
      <c r="V1859" s="302">
        <v>2012</v>
      </c>
      <c r="W1859" s="302" t="s">
        <v>5959</v>
      </c>
      <c r="X1859" s="302" t="s">
        <v>411</v>
      </c>
      <c r="Y1859" s="302">
        <v>42064</v>
      </c>
      <c r="Z1859" s="302">
        <v>100</v>
      </c>
      <c r="AA1859" s="302" t="s">
        <v>5573</v>
      </c>
      <c r="AB1859" s="302">
        <v>0</v>
      </c>
      <c r="AC1859" s="302" t="s">
        <v>586</v>
      </c>
      <c r="AD1859" s="302" t="s">
        <v>42</v>
      </c>
      <c r="AE1859" s="302"/>
      <c r="AF1859" s="302"/>
      <c r="AG1859" s="302"/>
      <c r="AH1859" s="286"/>
      <c r="AI1859" s="286"/>
      <c r="AJ1859" s="342"/>
    </row>
    <row r="1860" spans="1:36" ht="126" customHeight="1">
      <c r="A1860" s="279" t="s">
        <v>3570</v>
      </c>
      <c r="B1860" s="284" t="s">
        <v>5</v>
      </c>
      <c r="C1860" s="284" t="s">
        <v>5</v>
      </c>
      <c r="D1860" s="271">
        <v>42178</v>
      </c>
      <c r="E1860" s="272">
        <v>0.82152777777777775</v>
      </c>
      <c r="F1860" s="271">
        <v>42178</v>
      </c>
      <c r="G1860" s="272">
        <v>0.82152777777777775</v>
      </c>
      <c r="H1860" s="272">
        <v>0</v>
      </c>
      <c r="I1860" s="284">
        <v>106</v>
      </c>
      <c r="J1860" s="284" t="s">
        <v>150</v>
      </c>
      <c r="K1860" s="284" t="s">
        <v>8</v>
      </c>
      <c r="L1860" s="284" t="s">
        <v>9</v>
      </c>
      <c r="M1860" s="284" t="s">
        <v>4542</v>
      </c>
      <c r="N1860" s="268">
        <v>35</v>
      </c>
      <c r="O1860" s="284" t="s">
        <v>7</v>
      </c>
      <c r="P1860" s="284" t="s">
        <v>3951</v>
      </c>
      <c r="Q1860" s="284" t="s">
        <v>5882</v>
      </c>
      <c r="R1860" s="284"/>
      <c r="S1860" s="284">
        <v>169.1</v>
      </c>
      <c r="T1860" s="284">
        <v>169.1</v>
      </c>
      <c r="U1860" s="302" t="s">
        <v>28</v>
      </c>
      <c r="V1860" s="302" t="s">
        <v>5883</v>
      </c>
      <c r="W1860" s="302" t="s">
        <v>1378</v>
      </c>
      <c r="X1860" s="302"/>
      <c r="Y1860" s="302" t="s">
        <v>5884</v>
      </c>
      <c r="Z1860" s="302"/>
      <c r="AA1860" s="302">
        <v>43787</v>
      </c>
      <c r="AB1860" s="302"/>
      <c r="AC1860" s="302"/>
      <c r="AD1860" s="302" t="s">
        <v>42</v>
      </c>
      <c r="AE1860" s="302"/>
      <c r="AF1860" s="302"/>
      <c r="AG1860" s="302"/>
      <c r="AH1860" s="286"/>
      <c r="AI1860" s="286"/>
      <c r="AJ1860" s="342"/>
    </row>
    <row r="1861" spans="1:36" ht="110.25" customHeight="1">
      <c r="A1861" s="279" t="s">
        <v>3570</v>
      </c>
      <c r="B1861" s="284" t="s">
        <v>5</v>
      </c>
      <c r="C1861" s="284" t="s">
        <v>5</v>
      </c>
      <c r="D1861" s="271">
        <v>42178</v>
      </c>
      <c r="E1861" s="272">
        <v>0.82638888888888884</v>
      </c>
      <c r="F1861" s="271">
        <v>42178</v>
      </c>
      <c r="G1861" s="272">
        <v>0.82638888888888884</v>
      </c>
      <c r="H1861" s="272">
        <v>0</v>
      </c>
      <c r="I1861" s="284">
        <v>412</v>
      </c>
      <c r="J1861" s="284" t="s">
        <v>3971</v>
      </c>
      <c r="K1861" s="284" t="s">
        <v>8</v>
      </c>
      <c r="L1861" s="284" t="s">
        <v>9</v>
      </c>
      <c r="M1861" s="284" t="s">
        <v>4547</v>
      </c>
      <c r="N1861" s="268">
        <v>110</v>
      </c>
      <c r="O1861" s="284" t="s">
        <v>7</v>
      </c>
      <c r="P1861" s="284" t="s">
        <v>4547</v>
      </c>
      <c r="Q1861" s="284" t="s">
        <v>5966</v>
      </c>
      <c r="R1861" s="284"/>
      <c r="S1861" s="284">
        <v>721.8</v>
      </c>
      <c r="T1861" s="284">
        <v>721.8</v>
      </c>
      <c r="U1861" s="302" t="s">
        <v>28</v>
      </c>
      <c r="V1861" s="302">
        <v>2002</v>
      </c>
      <c r="W1861" s="302" t="s">
        <v>5959</v>
      </c>
      <c r="X1861" s="302" t="s">
        <v>411</v>
      </c>
      <c r="Y1861" s="302">
        <v>41760</v>
      </c>
      <c r="Z1861" s="302">
        <v>100</v>
      </c>
      <c r="AA1861" s="302" t="s">
        <v>5586</v>
      </c>
      <c r="AB1861" s="302">
        <v>0</v>
      </c>
      <c r="AC1861" s="302" t="s">
        <v>586</v>
      </c>
      <c r="AD1861" s="302" t="s">
        <v>42</v>
      </c>
      <c r="AE1861" s="302"/>
      <c r="AF1861" s="302"/>
      <c r="AG1861" s="302"/>
      <c r="AH1861" s="286"/>
      <c r="AI1861" s="286"/>
      <c r="AJ1861" s="342"/>
    </row>
    <row r="1862" spans="1:36" ht="94.5" customHeight="1">
      <c r="A1862" s="279" t="s">
        <v>3570</v>
      </c>
      <c r="B1862" s="284" t="s">
        <v>5</v>
      </c>
      <c r="C1862" s="284" t="s">
        <v>5</v>
      </c>
      <c r="D1862" s="271">
        <v>42178</v>
      </c>
      <c r="E1862" s="272">
        <v>0.8340277777777777</v>
      </c>
      <c r="F1862" s="271">
        <v>42178</v>
      </c>
      <c r="G1862" s="272">
        <v>0.8340277777777777</v>
      </c>
      <c r="H1862" s="272">
        <v>0</v>
      </c>
      <c r="I1862" s="284">
        <v>36</v>
      </c>
      <c r="J1862" s="284" t="s">
        <v>150</v>
      </c>
      <c r="K1862" s="284" t="s">
        <v>8</v>
      </c>
      <c r="L1862" s="284" t="s">
        <v>9</v>
      </c>
      <c r="M1862" s="284" t="s">
        <v>4543</v>
      </c>
      <c r="N1862" s="268">
        <v>35</v>
      </c>
      <c r="O1862" s="284" t="s">
        <v>7</v>
      </c>
      <c r="P1862" s="284" t="s">
        <v>5885</v>
      </c>
      <c r="Q1862" s="284" t="s">
        <v>5886</v>
      </c>
      <c r="R1862" s="284"/>
      <c r="S1862" s="284">
        <v>13.5</v>
      </c>
      <c r="T1862" s="284">
        <v>13.5</v>
      </c>
      <c r="U1862" s="302" t="s">
        <v>28</v>
      </c>
      <c r="V1862" s="302">
        <v>1989</v>
      </c>
      <c r="W1862" s="302" t="s">
        <v>606</v>
      </c>
      <c r="X1862" s="302" t="s">
        <v>1408</v>
      </c>
      <c r="Y1862" s="302" t="s">
        <v>5862</v>
      </c>
      <c r="Z1862" s="302">
        <v>1</v>
      </c>
      <c r="AA1862" s="302" t="s">
        <v>5863</v>
      </c>
      <c r="AB1862" s="302"/>
      <c r="AC1862" s="302"/>
      <c r="AD1862" s="302" t="s">
        <v>42</v>
      </c>
      <c r="AE1862" s="302"/>
      <c r="AF1862" s="302"/>
      <c r="AG1862" s="302"/>
      <c r="AH1862" s="286"/>
      <c r="AI1862" s="286"/>
      <c r="AJ1862" s="342"/>
    </row>
    <row r="1863" spans="1:36" ht="262.5" customHeight="1">
      <c r="A1863" s="279" t="s">
        <v>3570</v>
      </c>
      <c r="B1863" s="284" t="s">
        <v>5</v>
      </c>
      <c r="C1863" s="284" t="s">
        <v>5</v>
      </c>
      <c r="D1863" s="271">
        <v>42178</v>
      </c>
      <c r="E1863" s="272">
        <v>0.85555555555555562</v>
      </c>
      <c r="F1863" s="271">
        <v>42178</v>
      </c>
      <c r="G1863" s="272">
        <v>0.85555555555555562</v>
      </c>
      <c r="H1863" s="272">
        <v>0</v>
      </c>
      <c r="I1863" s="284">
        <v>65</v>
      </c>
      <c r="J1863" s="284" t="s">
        <v>150</v>
      </c>
      <c r="K1863" s="284" t="s">
        <v>8</v>
      </c>
      <c r="L1863" s="284" t="s">
        <v>9</v>
      </c>
      <c r="M1863" s="284" t="s">
        <v>4544</v>
      </c>
      <c r="N1863" s="268">
        <v>35</v>
      </c>
      <c r="O1863" s="284" t="s">
        <v>7</v>
      </c>
      <c r="P1863" s="284" t="s">
        <v>5887</v>
      </c>
      <c r="Q1863" s="284" t="s">
        <v>5888</v>
      </c>
      <c r="R1863" s="284"/>
      <c r="S1863" s="284">
        <v>136.5</v>
      </c>
      <c r="T1863" s="284">
        <v>136.5</v>
      </c>
      <c r="U1863" s="302" t="s">
        <v>28</v>
      </c>
      <c r="V1863" s="302">
        <v>1990</v>
      </c>
      <c r="W1863" s="302" t="s">
        <v>606</v>
      </c>
      <c r="X1863" s="302" t="s">
        <v>1408</v>
      </c>
      <c r="Y1863" s="302">
        <v>41797</v>
      </c>
      <c r="Z1863" s="302">
        <v>100</v>
      </c>
      <c r="AA1863" s="302">
        <v>2024</v>
      </c>
      <c r="AB1863" s="302">
        <v>0</v>
      </c>
      <c r="AC1863" s="302">
        <v>42122</v>
      </c>
      <c r="AD1863" s="302" t="s">
        <v>42</v>
      </c>
      <c r="AE1863" s="302"/>
      <c r="AF1863" s="302"/>
      <c r="AG1863" s="302"/>
      <c r="AH1863" s="286"/>
      <c r="AI1863" s="286"/>
      <c r="AJ1863" s="342"/>
    </row>
    <row r="1864" spans="1:36" ht="93.75" customHeight="1">
      <c r="A1864" s="274" t="s">
        <v>3570</v>
      </c>
      <c r="B1864" s="284" t="s">
        <v>1412</v>
      </c>
      <c r="C1864" s="284" t="s">
        <v>3150</v>
      </c>
      <c r="D1864" s="271">
        <v>42172</v>
      </c>
      <c r="E1864" s="272">
        <v>0.82638888888888884</v>
      </c>
      <c r="F1864" s="271">
        <v>42173</v>
      </c>
      <c r="G1864" s="272">
        <v>0.31111111111111112</v>
      </c>
      <c r="H1864" s="272">
        <v>0.48472222222222222</v>
      </c>
      <c r="I1864" s="268">
        <v>186</v>
      </c>
      <c r="J1864" s="269" t="s">
        <v>3971</v>
      </c>
      <c r="K1864" s="268"/>
      <c r="L1864" s="267" t="s">
        <v>16</v>
      </c>
      <c r="M1864" s="285" t="s">
        <v>488</v>
      </c>
      <c r="N1864" s="268">
        <v>110</v>
      </c>
      <c r="O1864" s="269" t="s">
        <v>7</v>
      </c>
      <c r="P1864" s="285" t="s">
        <v>3784</v>
      </c>
      <c r="Q1864" s="267" t="s">
        <v>7115</v>
      </c>
      <c r="R1864" s="270">
        <v>655</v>
      </c>
      <c r="S1864" s="270">
        <v>53</v>
      </c>
      <c r="T1864" s="270">
        <v>708</v>
      </c>
      <c r="U1864" s="279"/>
      <c r="V1864" s="279"/>
      <c r="W1864" s="279"/>
      <c r="X1864" s="279"/>
      <c r="Y1864" s="279"/>
      <c r="Z1864" s="279"/>
      <c r="AA1864" s="279"/>
      <c r="AB1864" s="279"/>
      <c r="AC1864" s="279"/>
      <c r="AD1864" s="489" t="s">
        <v>37</v>
      </c>
      <c r="AE1864" s="279"/>
      <c r="AF1864" s="279"/>
      <c r="AG1864" s="290"/>
      <c r="AH1864" s="286"/>
      <c r="AI1864" s="286"/>
      <c r="AJ1864" s="342"/>
    </row>
    <row r="1865" spans="1:36" ht="206.25" customHeight="1">
      <c r="A1865" s="274" t="s">
        <v>3570</v>
      </c>
      <c r="B1865" s="284" t="s">
        <v>1412</v>
      </c>
      <c r="C1865" s="284" t="s">
        <v>3655</v>
      </c>
      <c r="D1865" s="271">
        <v>42172</v>
      </c>
      <c r="E1865" s="272">
        <v>0.82638888888888884</v>
      </c>
      <c r="F1865" s="271">
        <v>42173</v>
      </c>
      <c r="G1865" s="272">
        <v>0.27083333333333331</v>
      </c>
      <c r="H1865" s="272">
        <v>0.44444444444444442</v>
      </c>
      <c r="I1865" s="268">
        <v>186</v>
      </c>
      <c r="J1865" s="269" t="s">
        <v>7116</v>
      </c>
      <c r="K1865" s="268"/>
      <c r="L1865" s="267" t="s">
        <v>16</v>
      </c>
      <c r="M1865" s="285" t="s">
        <v>488</v>
      </c>
      <c r="N1865" s="268">
        <v>110</v>
      </c>
      <c r="O1865" s="269" t="s">
        <v>7</v>
      </c>
      <c r="P1865" s="285" t="s">
        <v>3772</v>
      </c>
      <c r="Q1865" s="267" t="s">
        <v>7117</v>
      </c>
      <c r="R1865" s="270">
        <v>654</v>
      </c>
      <c r="S1865" s="270">
        <v>52</v>
      </c>
      <c r="T1865" s="270">
        <v>706</v>
      </c>
      <c r="U1865" s="279"/>
      <c r="V1865" s="279"/>
      <c r="W1865" s="279"/>
      <c r="X1865" s="279"/>
      <c r="Y1865" s="279"/>
      <c r="Z1865" s="279"/>
      <c r="AA1865" s="279"/>
      <c r="AB1865" s="279"/>
      <c r="AC1865" s="279"/>
      <c r="AD1865" s="489" t="s">
        <v>37</v>
      </c>
      <c r="AE1865" s="279"/>
      <c r="AF1865" s="279"/>
      <c r="AG1865" s="290"/>
      <c r="AH1865" s="286"/>
      <c r="AI1865" s="286"/>
      <c r="AJ1865" s="342"/>
    </row>
    <row r="1866" spans="1:36" ht="189" customHeight="1">
      <c r="A1866" s="279" t="s">
        <v>3570</v>
      </c>
      <c r="B1866" s="284" t="s">
        <v>5</v>
      </c>
      <c r="C1866" s="284" t="s">
        <v>5</v>
      </c>
      <c r="D1866" s="271">
        <v>42178</v>
      </c>
      <c r="E1866" s="272">
        <v>0.8833333333333333</v>
      </c>
      <c r="F1866" s="271">
        <v>42178</v>
      </c>
      <c r="G1866" s="272">
        <v>0.98749999999999993</v>
      </c>
      <c r="H1866" s="272">
        <v>0.1111111111111111</v>
      </c>
      <c r="I1866" s="284">
        <v>26</v>
      </c>
      <c r="J1866" s="284" t="s">
        <v>4558</v>
      </c>
      <c r="K1866" s="284" t="s">
        <v>20</v>
      </c>
      <c r="L1866" s="284" t="s">
        <v>9</v>
      </c>
      <c r="M1866" s="284" t="s">
        <v>5949</v>
      </c>
      <c r="N1866" s="268">
        <v>35</v>
      </c>
      <c r="O1866" s="284" t="s">
        <v>7</v>
      </c>
      <c r="P1866" s="284" t="s">
        <v>4559</v>
      </c>
      <c r="Q1866" s="284" t="s">
        <v>5950</v>
      </c>
      <c r="R1866" s="284"/>
      <c r="S1866" s="284">
        <v>44.6</v>
      </c>
      <c r="T1866" s="284">
        <v>44.6</v>
      </c>
      <c r="U1866" s="302" t="s">
        <v>28</v>
      </c>
      <c r="V1866" s="302" t="s">
        <v>5826</v>
      </c>
      <c r="W1866" s="302" t="s">
        <v>5827</v>
      </c>
      <c r="X1866" s="302" t="s">
        <v>1383</v>
      </c>
      <c r="Y1866" s="302" t="s">
        <v>5828</v>
      </c>
      <c r="Z1866" s="302">
        <v>0.8</v>
      </c>
      <c r="AA1866" s="302" t="s">
        <v>5829</v>
      </c>
      <c r="AB1866" s="302" t="s">
        <v>586</v>
      </c>
      <c r="AC1866" s="302" t="s">
        <v>5830</v>
      </c>
      <c r="AD1866" s="302" t="s">
        <v>42</v>
      </c>
      <c r="AE1866" s="302"/>
      <c r="AF1866" s="302"/>
      <c r="AG1866" s="302"/>
      <c r="AH1866" s="286"/>
      <c r="AI1866" s="286"/>
      <c r="AJ1866" s="342"/>
    </row>
    <row r="1867" spans="1:36" ht="63" customHeight="1">
      <c r="A1867" s="279" t="s">
        <v>3570</v>
      </c>
      <c r="B1867" s="284" t="s">
        <v>5</v>
      </c>
      <c r="C1867" s="284" t="s">
        <v>5</v>
      </c>
      <c r="D1867" s="271">
        <v>42178</v>
      </c>
      <c r="E1867" s="272">
        <v>0.89583333333333337</v>
      </c>
      <c r="F1867" s="271">
        <v>42178</v>
      </c>
      <c r="G1867" s="272">
        <v>8.3333333333333329E-2</v>
      </c>
      <c r="H1867" s="272">
        <v>8.6805555555555566E-2</v>
      </c>
      <c r="I1867" s="284">
        <v>4</v>
      </c>
      <c r="J1867" s="284" t="s">
        <v>150</v>
      </c>
      <c r="K1867" s="284" t="s">
        <v>14</v>
      </c>
      <c r="L1867" s="284" t="s">
        <v>9</v>
      </c>
      <c r="M1867" s="284" t="s">
        <v>4529</v>
      </c>
      <c r="N1867" s="268" t="s">
        <v>3</v>
      </c>
      <c r="O1867" s="284" t="s">
        <v>7</v>
      </c>
      <c r="P1867" s="284" t="s">
        <v>4530</v>
      </c>
      <c r="Q1867" s="284" t="s">
        <v>5928</v>
      </c>
      <c r="R1867" s="284"/>
      <c r="S1867" s="284">
        <v>4.2</v>
      </c>
      <c r="T1867" s="284">
        <v>4.2</v>
      </c>
      <c r="U1867" s="302" t="s">
        <v>6</v>
      </c>
      <c r="V1867" s="302">
        <v>1990</v>
      </c>
      <c r="W1867" s="302" t="s">
        <v>587</v>
      </c>
      <c r="X1867" s="302" t="s">
        <v>411</v>
      </c>
      <c r="Y1867" s="302" t="s">
        <v>5929</v>
      </c>
      <c r="Z1867" s="302">
        <v>100</v>
      </c>
      <c r="AA1867" s="302" t="s">
        <v>5930</v>
      </c>
      <c r="AB1867" s="302" t="s">
        <v>5931</v>
      </c>
      <c r="AC1867" s="302"/>
      <c r="AD1867" s="302" t="s">
        <v>42</v>
      </c>
      <c r="AE1867" s="302"/>
      <c r="AF1867" s="302"/>
      <c r="AG1867" s="302"/>
      <c r="AH1867" s="286"/>
      <c r="AI1867" s="286"/>
      <c r="AJ1867" s="342"/>
    </row>
    <row r="1868" spans="1:36" ht="178.5" customHeight="1">
      <c r="A1868" s="279" t="s">
        <v>3570</v>
      </c>
      <c r="B1868" s="284" t="s">
        <v>5</v>
      </c>
      <c r="C1868" s="284" t="s">
        <v>5</v>
      </c>
      <c r="D1868" s="271">
        <v>42178</v>
      </c>
      <c r="E1868" s="272">
        <v>0.94861111111111107</v>
      </c>
      <c r="F1868" s="271">
        <v>42178</v>
      </c>
      <c r="G1868" s="272">
        <v>0.96180555555555547</v>
      </c>
      <c r="H1868" s="272">
        <v>1.3194444444444444E-2</v>
      </c>
      <c r="I1868" s="284">
        <v>16</v>
      </c>
      <c r="J1868" s="284" t="s">
        <v>143</v>
      </c>
      <c r="K1868" s="284" t="s">
        <v>8</v>
      </c>
      <c r="L1868" s="284" t="s">
        <v>9</v>
      </c>
      <c r="M1868" s="284" t="s">
        <v>5951</v>
      </c>
      <c r="N1868" s="268" t="s">
        <v>3</v>
      </c>
      <c r="O1868" s="284" t="s">
        <v>7</v>
      </c>
      <c r="P1868" s="284" t="s">
        <v>5952</v>
      </c>
      <c r="Q1868" s="284" t="s">
        <v>5953</v>
      </c>
      <c r="R1868" s="284"/>
      <c r="S1868" s="284">
        <v>11.2</v>
      </c>
      <c r="T1868" s="284">
        <v>11.2</v>
      </c>
      <c r="U1868" s="302" t="s">
        <v>6</v>
      </c>
      <c r="V1868" s="302">
        <v>1989</v>
      </c>
      <c r="W1868" s="302" t="s">
        <v>5954</v>
      </c>
      <c r="X1868" s="302" t="s">
        <v>411</v>
      </c>
      <c r="Y1868" s="302" t="s">
        <v>5955</v>
      </c>
      <c r="Z1868" s="302" t="s">
        <v>5956</v>
      </c>
      <c r="AA1868" s="302" t="s">
        <v>5957</v>
      </c>
      <c r="AB1868" s="302">
        <v>42066</v>
      </c>
      <c r="AC1868" s="302" t="s">
        <v>1386</v>
      </c>
      <c r="AD1868" s="302" t="s">
        <v>42</v>
      </c>
      <c r="AE1868" s="302"/>
      <c r="AF1868" s="302"/>
      <c r="AG1868" s="302"/>
      <c r="AH1868" s="286"/>
      <c r="AI1868" s="286"/>
      <c r="AJ1868" s="342"/>
    </row>
    <row r="1869" spans="1:36" ht="114.75" customHeight="1">
      <c r="A1869" s="279" t="s">
        <v>3570</v>
      </c>
      <c r="B1869" s="284" t="s">
        <v>81</v>
      </c>
      <c r="C1869" s="284" t="s">
        <v>3041</v>
      </c>
      <c r="D1869" s="271">
        <v>42172</v>
      </c>
      <c r="E1869" s="272">
        <v>0.66319444444444442</v>
      </c>
      <c r="F1869" s="271">
        <v>42172</v>
      </c>
      <c r="G1869" s="272">
        <v>0.66319444444444442</v>
      </c>
      <c r="H1869" s="272">
        <v>0</v>
      </c>
      <c r="I1869" s="284">
        <v>4</v>
      </c>
      <c r="J1869" s="284" t="s">
        <v>7178</v>
      </c>
      <c r="K1869" s="284" t="s">
        <v>8</v>
      </c>
      <c r="L1869" s="284" t="s">
        <v>16</v>
      </c>
      <c r="M1869" s="284" t="s">
        <v>7179</v>
      </c>
      <c r="N1869" s="268">
        <v>110</v>
      </c>
      <c r="O1869" s="284" t="s">
        <v>7</v>
      </c>
      <c r="P1869" s="284" t="s">
        <v>4223</v>
      </c>
      <c r="Q1869" s="284" t="s">
        <v>7180</v>
      </c>
      <c r="R1869" s="284"/>
      <c r="S1869" s="284">
        <v>2.1</v>
      </c>
      <c r="T1869" s="284">
        <v>2.1</v>
      </c>
      <c r="U1869" s="302"/>
      <c r="V1869" s="302"/>
      <c r="W1869" s="302"/>
      <c r="X1869" s="302"/>
      <c r="Y1869" s="302"/>
      <c r="Z1869" s="302"/>
      <c r="AA1869" s="302"/>
      <c r="AB1869" s="302"/>
      <c r="AC1869" s="302"/>
      <c r="AD1869" s="302" t="s">
        <v>37</v>
      </c>
      <c r="AE1869" s="302"/>
      <c r="AF1869" s="302"/>
      <c r="AG1869" s="302" t="s">
        <v>901</v>
      </c>
      <c r="AH1869" s="286"/>
      <c r="AI1869" s="286"/>
      <c r="AJ1869" s="342"/>
    </row>
    <row r="1870" spans="1:36" ht="63.75" customHeight="1">
      <c r="A1870" s="279" t="s">
        <v>3570</v>
      </c>
      <c r="B1870" s="284" t="s">
        <v>5</v>
      </c>
      <c r="C1870" s="284" t="s">
        <v>5</v>
      </c>
      <c r="D1870" s="271">
        <v>42178</v>
      </c>
      <c r="E1870" s="272">
        <v>0.95833333333333337</v>
      </c>
      <c r="F1870" s="271">
        <v>42178</v>
      </c>
      <c r="G1870" s="272">
        <v>8.3333333333333329E-2</v>
      </c>
      <c r="H1870" s="272">
        <v>0.16666666666666666</v>
      </c>
      <c r="I1870" s="284">
        <v>2</v>
      </c>
      <c r="J1870" s="284" t="s">
        <v>150</v>
      </c>
      <c r="K1870" s="284" t="s">
        <v>14</v>
      </c>
      <c r="L1870" s="284" t="s">
        <v>9</v>
      </c>
      <c r="M1870" s="284" t="s">
        <v>4527</v>
      </c>
      <c r="N1870" s="268" t="s">
        <v>3</v>
      </c>
      <c r="O1870" s="284" t="s">
        <v>7</v>
      </c>
      <c r="P1870" s="284" t="s">
        <v>4528</v>
      </c>
      <c r="Q1870" s="284" t="s">
        <v>5924</v>
      </c>
      <c r="R1870" s="284"/>
      <c r="S1870" s="284">
        <v>1.5</v>
      </c>
      <c r="T1870" s="284">
        <v>1.5</v>
      </c>
      <c r="U1870" s="302" t="s">
        <v>6</v>
      </c>
      <c r="V1870" s="302">
        <v>1977</v>
      </c>
      <c r="W1870" s="302" t="s">
        <v>2193</v>
      </c>
      <c r="X1870" s="302" t="s">
        <v>411</v>
      </c>
      <c r="Y1870" s="302" t="s">
        <v>5925</v>
      </c>
      <c r="Z1870" s="302">
        <v>100</v>
      </c>
      <c r="AA1870" s="302" t="s">
        <v>5926</v>
      </c>
      <c r="AB1870" s="302" t="s">
        <v>5927</v>
      </c>
      <c r="AC1870" s="302"/>
      <c r="AD1870" s="302" t="s">
        <v>42</v>
      </c>
      <c r="AE1870" s="302"/>
      <c r="AF1870" s="302"/>
      <c r="AG1870" s="302"/>
      <c r="AH1870" s="286"/>
      <c r="AI1870" s="286"/>
      <c r="AJ1870" s="342"/>
    </row>
    <row r="1871" spans="1:36" ht="127.5" customHeight="1">
      <c r="A1871" s="279" t="s">
        <v>3570</v>
      </c>
      <c r="B1871" s="293" t="s">
        <v>21</v>
      </c>
      <c r="C1871" s="293" t="s">
        <v>21</v>
      </c>
      <c r="D1871" s="287">
        <v>42179</v>
      </c>
      <c r="E1871" s="288">
        <v>0.59652777777777777</v>
      </c>
      <c r="F1871" s="287">
        <v>42179</v>
      </c>
      <c r="G1871" s="288">
        <v>0.62361111111111112</v>
      </c>
      <c r="H1871" s="288">
        <v>2.7083333333333334E-2</v>
      </c>
      <c r="I1871" s="273">
        <v>11</v>
      </c>
      <c r="J1871" s="273" t="s">
        <v>249</v>
      </c>
      <c r="K1871" s="293" t="s">
        <v>20</v>
      </c>
      <c r="L1871" s="293" t="s">
        <v>9</v>
      </c>
      <c r="M1871" s="293" t="s">
        <v>4708</v>
      </c>
      <c r="N1871" s="273">
        <v>35</v>
      </c>
      <c r="O1871" s="273" t="s">
        <v>7</v>
      </c>
      <c r="P1871" s="293" t="s">
        <v>4709</v>
      </c>
      <c r="Q1871" s="273" t="s">
        <v>6760</v>
      </c>
      <c r="R1871" s="273">
        <v>1.994</v>
      </c>
      <c r="S1871" s="273">
        <v>0.997</v>
      </c>
      <c r="T1871" s="273">
        <v>2.9910000000000001</v>
      </c>
      <c r="U1871" s="293" t="s">
        <v>28</v>
      </c>
      <c r="V1871" s="273" t="s">
        <v>6761</v>
      </c>
      <c r="W1871" s="293" t="s">
        <v>128</v>
      </c>
      <c r="X1871" s="293" t="s">
        <v>128</v>
      </c>
      <c r="Y1871" s="269">
        <v>2014</v>
      </c>
      <c r="Z1871" s="318" t="s">
        <v>128</v>
      </c>
      <c r="AA1871" s="269">
        <v>2015</v>
      </c>
      <c r="AB1871" s="293" t="s">
        <v>128</v>
      </c>
      <c r="AC1871" s="269">
        <v>2014</v>
      </c>
      <c r="AD1871" s="293" t="s">
        <v>42</v>
      </c>
      <c r="AE1871" s="293" t="s">
        <v>57</v>
      </c>
      <c r="AF1871" s="293"/>
      <c r="AG1871" s="318"/>
      <c r="AH1871" s="286"/>
      <c r="AI1871" s="286"/>
      <c r="AJ1871" s="342"/>
    </row>
    <row r="1872" spans="1:36" ht="220.5" customHeight="1">
      <c r="A1872" s="279" t="s">
        <v>3570</v>
      </c>
      <c r="B1872" s="284" t="s">
        <v>10</v>
      </c>
      <c r="C1872" s="284" t="s">
        <v>4214</v>
      </c>
      <c r="D1872" s="271">
        <v>42172</v>
      </c>
      <c r="E1872" s="272">
        <v>0.12430555555555556</v>
      </c>
      <c r="F1872" s="271">
        <v>42172</v>
      </c>
      <c r="G1872" s="272">
        <v>0.12430555555555556</v>
      </c>
      <c r="H1872" s="272">
        <v>0</v>
      </c>
      <c r="I1872" s="284">
        <v>166</v>
      </c>
      <c r="J1872" s="284" t="s">
        <v>163</v>
      </c>
      <c r="K1872" s="284" t="s">
        <v>8</v>
      </c>
      <c r="L1872" s="284" t="s">
        <v>16</v>
      </c>
      <c r="M1872" s="284" t="s">
        <v>4233</v>
      </c>
      <c r="N1872" s="268">
        <v>500</v>
      </c>
      <c r="O1872" s="284" t="s">
        <v>13</v>
      </c>
      <c r="P1872" s="284" t="s">
        <v>4233</v>
      </c>
      <c r="Q1872" s="284" t="s">
        <v>1295</v>
      </c>
      <c r="R1872" s="284">
        <v>27.5</v>
      </c>
      <c r="S1872" s="284">
        <v>24</v>
      </c>
      <c r="T1872" s="284">
        <v>51.5</v>
      </c>
      <c r="U1872" s="302"/>
      <c r="V1872" s="302"/>
      <c r="W1872" s="302"/>
      <c r="X1872" s="302"/>
      <c r="Y1872" s="302"/>
      <c r="Z1872" s="302"/>
      <c r="AA1872" s="302"/>
      <c r="AB1872" s="302"/>
      <c r="AC1872" s="302"/>
      <c r="AD1872" s="302" t="s">
        <v>37</v>
      </c>
      <c r="AE1872" s="302"/>
      <c r="AF1872" s="302"/>
      <c r="AG1872" s="302" t="s">
        <v>6926</v>
      </c>
      <c r="AH1872" s="286"/>
      <c r="AI1872" s="286"/>
      <c r="AJ1872" s="342"/>
    </row>
    <row r="1873" spans="1:36" ht="409.5" customHeight="1">
      <c r="A1873" s="279" t="s">
        <v>3570</v>
      </c>
      <c r="B1873" s="284" t="s">
        <v>10</v>
      </c>
      <c r="C1873" s="284" t="s">
        <v>4214</v>
      </c>
      <c r="D1873" s="271">
        <v>42172</v>
      </c>
      <c r="E1873" s="272">
        <v>0.12430555555555556</v>
      </c>
      <c r="F1873" s="271">
        <v>42172</v>
      </c>
      <c r="G1873" s="272">
        <v>0.12430555555555556</v>
      </c>
      <c r="H1873" s="272">
        <v>0</v>
      </c>
      <c r="I1873" s="284">
        <v>17</v>
      </c>
      <c r="J1873" s="284" t="s">
        <v>163</v>
      </c>
      <c r="K1873" s="284" t="s">
        <v>8</v>
      </c>
      <c r="L1873" s="284" t="s">
        <v>16</v>
      </c>
      <c r="M1873" s="284" t="s">
        <v>4233</v>
      </c>
      <c r="N1873" s="268">
        <v>500</v>
      </c>
      <c r="O1873" s="284" t="s">
        <v>13</v>
      </c>
      <c r="P1873" s="284" t="s">
        <v>4233</v>
      </c>
      <c r="Q1873" s="284" t="s">
        <v>1295</v>
      </c>
      <c r="R1873" s="284">
        <v>1.5</v>
      </c>
      <c r="S1873" s="284"/>
      <c r="T1873" s="284">
        <v>1.5</v>
      </c>
      <c r="U1873" s="302"/>
      <c r="V1873" s="302"/>
      <c r="W1873" s="302"/>
      <c r="X1873" s="302"/>
      <c r="Y1873" s="302"/>
      <c r="Z1873" s="302"/>
      <c r="AA1873" s="302"/>
      <c r="AB1873" s="302"/>
      <c r="AC1873" s="302"/>
      <c r="AD1873" s="302" t="s">
        <v>37</v>
      </c>
      <c r="AE1873" s="302"/>
      <c r="AF1873" s="302"/>
      <c r="AG1873" s="302" t="s">
        <v>291</v>
      </c>
      <c r="AH1873" s="286"/>
      <c r="AI1873" s="286"/>
      <c r="AJ1873" s="342"/>
    </row>
    <row r="1874" spans="1:36" ht="178.5" customHeight="1">
      <c r="A1874" s="279" t="s">
        <v>3570</v>
      </c>
      <c r="B1874" s="293" t="s">
        <v>21</v>
      </c>
      <c r="C1874" s="293" t="s">
        <v>3138</v>
      </c>
      <c r="D1874" s="287">
        <v>42179</v>
      </c>
      <c r="E1874" s="288">
        <v>0.90277777777777779</v>
      </c>
      <c r="F1874" s="287">
        <v>42179</v>
      </c>
      <c r="G1874" s="288">
        <v>0.9291666666666667</v>
      </c>
      <c r="H1874" s="288">
        <v>2.6388888888888889E-2</v>
      </c>
      <c r="I1874" s="273">
        <v>21</v>
      </c>
      <c r="J1874" s="273" t="s">
        <v>249</v>
      </c>
      <c r="K1874" s="293" t="s">
        <v>20</v>
      </c>
      <c r="L1874" s="293" t="s">
        <v>9</v>
      </c>
      <c r="M1874" s="293" t="s">
        <v>4710</v>
      </c>
      <c r="N1874" s="273" t="s">
        <v>3</v>
      </c>
      <c r="O1874" s="273" t="s">
        <v>7</v>
      </c>
      <c r="P1874" s="293" t="s">
        <v>4710</v>
      </c>
      <c r="Q1874" s="273" t="s">
        <v>6762</v>
      </c>
      <c r="R1874" s="273">
        <v>0.77300000000000002</v>
      </c>
      <c r="S1874" s="273">
        <v>0.38600000000000001</v>
      </c>
      <c r="T1874" s="273">
        <v>1.159</v>
      </c>
      <c r="U1874" s="293" t="s">
        <v>28</v>
      </c>
      <c r="V1874" s="273" t="s">
        <v>6752</v>
      </c>
      <c r="W1874" s="293" t="s">
        <v>128</v>
      </c>
      <c r="X1874" s="293" t="s">
        <v>128</v>
      </c>
      <c r="Y1874" s="269">
        <v>2014</v>
      </c>
      <c r="Z1874" s="318" t="s">
        <v>128</v>
      </c>
      <c r="AA1874" s="269">
        <v>2015</v>
      </c>
      <c r="AB1874" s="293" t="s">
        <v>128</v>
      </c>
      <c r="AC1874" s="269">
        <v>2014</v>
      </c>
      <c r="AD1874" s="293" t="s">
        <v>42</v>
      </c>
      <c r="AE1874" s="293" t="s">
        <v>57</v>
      </c>
      <c r="AF1874" s="293"/>
      <c r="AG1874" s="318"/>
      <c r="AH1874" s="286"/>
      <c r="AI1874" s="286"/>
      <c r="AJ1874" s="342"/>
    </row>
    <row r="1875" spans="1:36" ht="114.75" customHeight="1">
      <c r="A1875" s="279" t="s">
        <v>3570</v>
      </c>
      <c r="B1875" s="284" t="s">
        <v>10</v>
      </c>
      <c r="C1875" s="284" t="s">
        <v>3655</v>
      </c>
      <c r="D1875" s="271">
        <v>42172</v>
      </c>
      <c r="E1875" s="272">
        <v>0.86458333333333337</v>
      </c>
      <c r="F1875" s="271">
        <v>42172</v>
      </c>
      <c r="G1875" s="272">
        <v>0.86458333333333337</v>
      </c>
      <c r="H1875" s="272">
        <v>0</v>
      </c>
      <c r="I1875" s="284">
        <v>114</v>
      </c>
      <c r="J1875" s="284" t="s">
        <v>230</v>
      </c>
      <c r="K1875" s="284" t="s">
        <v>8</v>
      </c>
      <c r="L1875" s="284" t="s">
        <v>16</v>
      </c>
      <c r="M1875" s="284" t="s">
        <v>4237</v>
      </c>
      <c r="N1875" s="268">
        <v>110</v>
      </c>
      <c r="O1875" s="284" t="s">
        <v>7</v>
      </c>
      <c r="P1875" s="284" t="s">
        <v>4237</v>
      </c>
      <c r="Q1875" s="284" t="s">
        <v>901</v>
      </c>
      <c r="R1875" s="284">
        <v>36.9</v>
      </c>
      <c r="S1875" s="284">
        <v>29.6</v>
      </c>
      <c r="T1875" s="284">
        <v>66.5</v>
      </c>
      <c r="U1875" s="302"/>
      <c r="V1875" s="302"/>
      <c r="W1875" s="302"/>
      <c r="X1875" s="302"/>
      <c r="Y1875" s="302"/>
      <c r="Z1875" s="302"/>
      <c r="AA1875" s="302"/>
      <c r="AB1875" s="302"/>
      <c r="AC1875" s="302"/>
      <c r="AD1875" s="302" t="s">
        <v>37</v>
      </c>
      <c r="AE1875" s="302"/>
      <c r="AF1875" s="302"/>
      <c r="AG1875" s="302" t="s">
        <v>6926</v>
      </c>
      <c r="AH1875" s="286"/>
      <c r="AI1875" s="286"/>
      <c r="AJ1875" s="342"/>
    </row>
    <row r="1876" spans="1:36" ht="141.75" customHeight="1">
      <c r="A1876" s="274" t="s">
        <v>3570</v>
      </c>
      <c r="B1876" s="284" t="s">
        <v>1412</v>
      </c>
      <c r="C1876" s="284" t="s">
        <v>1423</v>
      </c>
      <c r="D1876" s="271">
        <v>42179</v>
      </c>
      <c r="E1876" s="272">
        <v>1.7361111111111112E-2</v>
      </c>
      <c r="F1876" s="271">
        <v>42179</v>
      </c>
      <c r="G1876" s="272">
        <v>1.7361111111111112E-2</v>
      </c>
      <c r="H1876" s="272">
        <v>0</v>
      </c>
      <c r="I1876" s="268">
        <v>50</v>
      </c>
      <c r="J1876" s="269" t="s">
        <v>1437</v>
      </c>
      <c r="K1876" s="268"/>
      <c r="L1876" s="267" t="s">
        <v>9</v>
      </c>
      <c r="M1876" s="285" t="s">
        <v>488</v>
      </c>
      <c r="N1876" s="268" t="s">
        <v>3</v>
      </c>
      <c r="O1876" s="269" t="s">
        <v>7</v>
      </c>
      <c r="P1876" s="285" t="s">
        <v>4616</v>
      </c>
      <c r="Q1876" s="267" t="s">
        <v>4657</v>
      </c>
      <c r="R1876" s="270">
        <v>7</v>
      </c>
      <c r="S1876" s="270">
        <v>7</v>
      </c>
      <c r="T1876" s="270">
        <v>14</v>
      </c>
      <c r="U1876" s="279"/>
      <c r="V1876" s="279"/>
      <c r="W1876" s="279"/>
      <c r="X1876" s="279"/>
      <c r="Y1876" s="279"/>
      <c r="Z1876" s="279"/>
      <c r="AA1876" s="279"/>
      <c r="AB1876" s="279"/>
      <c r="AC1876" s="279"/>
      <c r="AD1876" s="279" t="s">
        <v>42</v>
      </c>
      <c r="AE1876" s="279"/>
      <c r="AF1876" s="279"/>
      <c r="AG1876" s="290"/>
      <c r="AH1876" s="286"/>
      <c r="AI1876" s="286"/>
      <c r="AJ1876" s="342"/>
    </row>
    <row r="1877" spans="1:36" ht="220.5" customHeight="1">
      <c r="A1877" s="279" t="s">
        <v>3570</v>
      </c>
      <c r="B1877" s="284" t="s">
        <v>19</v>
      </c>
      <c r="C1877" s="284" t="s">
        <v>19</v>
      </c>
      <c r="D1877" s="271">
        <v>42179</v>
      </c>
      <c r="E1877" s="272">
        <v>0.60416666666666663</v>
      </c>
      <c r="F1877" s="271">
        <v>42179</v>
      </c>
      <c r="G1877" s="272">
        <v>0.63194444444444442</v>
      </c>
      <c r="H1877" s="272">
        <v>2.777777777777779E-2</v>
      </c>
      <c r="I1877" s="284">
        <v>11</v>
      </c>
      <c r="J1877" s="284"/>
      <c r="K1877" s="284"/>
      <c r="L1877" s="284" t="s">
        <v>9</v>
      </c>
      <c r="M1877" s="284" t="s">
        <v>4729</v>
      </c>
      <c r="N1877" s="268" t="s">
        <v>3</v>
      </c>
      <c r="O1877" s="284" t="s">
        <v>7</v>
      </c>
      <c r="P1877" s="284" t="s">
        <v>4730</v>
      </c>
      <c r="Q1877" s="284" t="s">
        <v>5463</v>
      </c>
      <c r="R1877" s="284">
        <v>15</v>
      </c>
      <c r="S1877" s="284"/>
      <c r="T1877" s="284">
        <v>15</v>
      </c>
      <c r="U1877" s="302"/>
      <c r="V1877" s="302">
        <v>1974</v>
      </c>
      <c r="W1877" s="302" t="s">
        <v>1709</v>
      </c>
      <c r="X1877" s="302">
        <v>0</v>
      </c>
      <c r="Y1877" s="302">
        <v>42179</v>
      </c>
      <c r="Z1877" s="302">
        <v>100</v>
      </c>
      <c r="AA1877" s="302">
        <v>0</v>
      </c>
      <c r="AB1877" s="302">
        <v>0</v>
      </c>
      <c r="AC1877" s="302">
        <v>42179</v>
      </c>
      <c r="AD1877" s="302" t="s">
        <v>42</v>
      </c>
      <c r="AE1877" s="302"/>
      <c r="AF1877" s="302"/>
      <c r="AG1877" s="302"/>
      <c r="AH1877" s="286"/>
      <c r="AI1877" s="286"/>
      <c r="AJ1877" s="342"/>
    </row>
    <row r="1878" spans="1:36" ht="94.5" customHeight="1">
      <c r="A1878" s="279" t="s">
        <v>3570</v>
      </c>
      <c r="B1878" s="284" t="s">
        <v>10</v>
      </c>
      <c r="C1878" s="284" t="s">
        <v>287</v>
      </c>
      <c r="D1878" s="271">
        <v>42179</v>
      </c>
      <c r="E1878" s="272">
        <v>0.70833333333333337</v>
      </c>
      <c r="F1878" s="271">
        <v>42179</v>
      </c>
      <c r="G1878" s="272">
        <v>0.75</v>
      </c>
      <c r="H1878" s="272">
        <v>4.1666666666666664E-2</v>
      </c>
      <c r="I1878" s="284">
        <v>10</v>
      </c>
      <c r="J1878" s="284"/>
      <c r="K1878" s="284"/>
      <c r="L1878" s="284" t="s">
        <v>9</v>
      </c>
      <c r="M1878" s="284" t="s">
        <v>4565</v>
      </c>
      <c r="N1878" s="268" t="s">
        <v>3</v>
      </c>
      <c r="O1878" s="284" t="s">
        <v>39</v>
      </c>
      <c r="P1878" s="284" t="s">
        <v>4565</v>
      </c>
      <c r="Q1878" s="284" t="s">
        <v>4566</v>
      </c>
      <c r="R1878" s="284">
        <v>5</v>
      </c>
      <c r="S1878" s="284"/>
      <c r="T1878" s="284">
        <v>5</v>
      </c>
      <c r="U1878" s="302"/>
      <c r="V1878" s="302"/>
      <c r="W1878" s="302"/>
      <c r="X1878" s="302"/>
      <c r="Y1878" s="302"/>
      <c r="Z1878" s="302"/>
      <c r="AA1878" s="302"/>
      <c r="AB1878" s="302"/>
      <c r="AC1878" s="302"/>
      <c r="AD1878" s="302" t="s">
        <v>42</v>
      </c>
      <c r="AE1878" s="302"/>
      <c r="AF1878" s="302"/>
      <c r="AG1878" s="302" t="s">
        <v>7041</v>
      </c>
      <c r="AH1878" s="286"/>
      <c r="AI1878" s="286"/>
      <c r="AJ1878" s="342"/>
    </row>
    <row r="1879" spans="1:36" ht="189" customHeight="1">
      <c r="A1879" s="279" t="s">
        <v>3570</v>
      </c>
      <c r="B1879" s="284" t="s">
        <v>69</v>
      </c>
      <c r="C1879" s="284" t="s">
        <v>69</v>
      </c>
      <c r="D1879" s="271">
        <v>42179</v>
      </c>
      <c r="E1879" s="272">
        <v>0.80555555555555547</v>
      </c>
      <c r="F1879" s="271">
        <v>42179</v>
      </c>
      <c r="G1879" s="272">
        <v>0.90277777777777779</v>
      </c>
      <c r="H1879" s="272">
        <f>G1879-E1879</f>
        <v>9.7222222222222321E-2</v>
      </c>
      <c r="I1879" s="284">
        <v>10</v>
      </c>
      <c r="J1879" s="284" t="s">
        <v>150</v>
      </c>
      <c r="K1879" s="284" t="s">
        <v>178</v>
      </c>
      <c r="L1879" s="284" t="s">
        <v>9</v>
      </c>
      <c r="M1879" s="284" t="s">
        <v>4578</v>
      </c>
      <c r="N1879" s="268">
        <v>35</v>
      </c>
      <c r="O1879" s="284" t="s">
        <v>13</v>
      </c>
      <c r="P1879" s="284" t="s">
        <v>4579</v>
      </c>
      <c r="Q1879" s="284" t="s">
        <v>4580</v>
      </c>
      <c r="R1879" s="284">
        <v>4.2450000000000001</v>
      </c>
      <c r="S1879" s="284">
        <v>0.17699999999999999</v>
      </c>
      <c r="T1879" s="284">
        <f>R1879+S1879</f>
        <v>4.4219999999999997</v>
      </c>
      <c r="U1879" s="302" t="s">
        <v>36</v>
      </c>
      <c r="V1879" s="302" t="s">
        <v>724</v>
      </c>
      <c r="W1879" s="302" t="s">
        <v>5211</v>
      </c>
      <c r="X1879" s="302" t="s">
        <v>724</v>
      </c>
      <c r="Y1879" s="302" t="s">
        <v>1902</v>
      </c>
      <c r="Z1879" s="302">
        <v>100</v>
      </c>
      <c r="AA1879" s="302" t="s">
        <v>2660</v>
      </c>
      <c r="AB1879" s="302">
        <v>0</v>
      </c>
      <c r="AC1879" s="302" t="s">
        <v>2660</v>
      </c>
      <c r="AD1879" s="302" t="s">
        <v>42</v>
      </c>
      <c r="AE1879" s="302"/>
      <c r="AF1879" s="302"/>
      <c r="AG1879" s="302" t="s">
        <v>4580</v>
      </c>
      <c r="AH1879" s="286"/>
      <c r="AI1879" s="286"/>
      <c r="AJ1879" s="342"/>
    </row>
    <row r="1880" spans="1:36" ht="78.75" customHeight="1">
      <c r="A1880" s="279" t="s">
        <v>3570</v>
      </c>
      <c r="B1880" s="284" t="s">
        <v>5</v>
      </c>
      <c r="C1880" s="284" t="s">
        <v>5</v>
      </c>
      <c r="D1880" s="271">
        <v>42179</v>
      </c>
      <c r="E1880" s="272">
        <v>8.3333333333333329E-2</v>
      </c>
      <c r="F1880" s="271">
        <v>42179</v>
      </c>
      <c r="G1880" s="272">
        <v>0.5</v>
      </c>
      <c r="H1880" s="272">
        <v>0.71527777777777779</v>
      </c>
      <c r="I1880" s="284">
        <v>141</v>
      </c>
      <c r="J1880" s="284" t="s">
        <v>2556</v>
      </c>
      <c r="K1880" s="284" t="s">
        <v>14</v>
      </c>
      <c r="L1880" s="284" t="s">
        <v>9</v>
      </c>
      <c r="M1880" s="284" t="s">
        <v>4561</v>
      </c>
      <c r="N1880" s="268">
        <v>35</v>
      </c>
      <c r="O1880" s="284" t="s">
        <v>7</v>
      </c>
      <c r="P1880" s="284" t="s">
        <v>4562</v>
      </c>
      <c r="Q1880" s="284" t="s">
        <v>5902</v>
      </c>
      <c r="R1880" s="284"/>
      <c r="S1880" s="284">
        <v>507.5</v>
      </c>
      <c r="T1880" s="284">
        <v>507.5</v>
      </c>
      <c r="U1880" s="302" t="s">
        <v>6</v>
      </c>
      <c r="V1880" s="302">
        <v>1974</v>
      </c>
      <c r="W1880" s="302" t="s">
        <v>1942</v>
      </c>
      <c r="X1880" s="302" t="s">
        <v>1383</v>
      </c>
      <c r="Y1880" s="302" t="s">
        <v>412</v>
      </c>
      <c r="Z1880" s="302">
        <v>100</v>
      </c>
      <c r="AA1880" s="302" t="s">
        <v>413</v>
      </c>
      <c r="AB1880" s="302" t="s">
        <v>5892</v>
      </c>
      <c r="AC1880" s="302"/>
      <c r="AD1880" s="302" t="s">
        <v>42</v>
      </c>
      <c r="AE1880" s="302"/>
      <c r="AF1880" s="302"/>
      <c r="AG1880" s="302"/>
      <c r="AH1880" s="286"/>
      <c r="AI1880" s="286"/>
      <c r="AJ1880" s="342"/>
    </row>
    <row r="1881" spans="1:36" ht="114.75" customHeight="1">
      <c r="A1881" s="279" t="s">
        <v>3570</v>
      </c>
      <c r="B1881" s="293" t="s">
        <v>21</v>
      </c>
      <c r="C1881" s="293" t="s">
        <v>3138</v>
      </c>
      <c r="D1881" s="287">
        <v>42180</v>
      </c>
      <c r="E1881" s="288">
        <v>3.125E-2</v>
      </c>
      <c r="F1881" s="287">
        <v>42180</v>
      </c>
      <c r="G1881" s="288">
        <v>0.20833333333333334</v>
      </c>
      <c r="H1881" s="288">
        <v>0.17708333333333334</v>
      </c>
      <c r="I1881" s="273">
        <v>9</v>
      </c>
      <c r="J1881" s="273"/>
      <c r="K1881" s="293"/>
      <c r="L1881" s="293" t="s">
        <v>9</v>
      </c>
      <c r="M1881" s="293" t="s">
        <v>489</v>
      </c>
      <c r="N1881" s="273" t="s">
        <v>3</v>
      </c>
      <c r="O1881" s="273" t="s">
        <v>25</v>
      </c>
      <c r="P1881" s="293" t="s">
        <v>489</v>
      </c>
      <c r="Q1881" s="273" t="s">
        <v>6765</v>
      </c>
      <c r="R1881" s="273"/>
      <c r="S1881" s="273"/>
      <c r="T1881" s="273"/>
      <c r="U1881" s="293" t="s">
        <v>28</v>
      </c>
      <c r="V1881" s="273"/>
      <c r="W1881" s="293" t="s">
        <v>128</v>
      </c>
      <c r="X1881" s="293" t="s">
        <v>128</v>
      </c>
      <c r="Y1881" s="269">
        <v>2015</v>
      </c>
      <c r="Z1881" s="318" t="s">
        <v>128</v>
      </c>
      <c r="AA1881" s="269">
        <v>2016</v>
      </c>
      <c r="AB1881" s="293" t="s">
        <v>128</v>
      </c>
      <c r="AC1881" s="269">
        <v>2015</v>
      </c>
      <c r="AD1881" s="293" t="s">
        <v>42</v>
      </c>
      <c r="AE1881" s="293" t="s">
        <v>57</v>
      </c>
      <c r="AF1881" s="293"/>
      <c r="AG1881" s="318"/>
      <c r="AH1881" s="286"/>
      <c r="AI1881" s="286"/>
      <c r="AJ1881" s="342"/>
    </row>
    <row r="1882" spans="1:36" ht="204.75" customHeight="1">
      <c r="A1882" s="279" t="s">
        <v>3570</v>
      </c>
      <c r="B1882" s="293" t="s">
        <v>21</v>
      </c>
      <c r="C1882" s="293" t="s">
        <v>3138</v>
      </c>
      <c r="D1882" s="287">
        <v>42180</v>
      </c>
      <c r="E1882" s="288">
        <v>0.28125</v>
      </c>
      <c r="F1882" s="287">
        <v>42180</v>
      </c>
      <c r="G1882" s="288">
        <v>0.35347222222222219</v>
      </c>
      <c r="H1882" s="288">
        <v>7.2222222222222229E-2</v>
      </c>
      <c r="I1882" s="273">
        <v>1</v>
      </c>
      <c r="J1882" s="273" t="s">
        <v>249</v>
      </c>
      <c r="K1882" s="293" t="s">
        <v>20</v>
      </c>
      <c r="L1882" s="293" t="s">
        <v>9</v>
      </c>
      <c r="M1882" s="293" t="s">
        <v>4757</v>
      </c>
      <c r="N1882" s="273" t="s">
        <v>3</v>
      </c>
      <c r="O1882" s="273" t="s">
        <v>7</v>
      </c>
      <c r="P1882" s="293" t="s">
        <v>4757</v>
      </c>
      <c r="Q1882" s="273" t="s">
        <v>6766</v>
      </c>
      <c r="R1882" s="273">
        <v>0.09</v>
      </c>
      <c r="S1882" s="273">
        <v>0.04</v>
      </c>
      <c r="T1882" s="273">
        <v>0.13500000000000001</v>
      </c>
      <c r="U1882" s="293" t="s">
        <v>28</v>
      </c>
      <c r="V1882" s="273" t="s">
        <v>6767</v>
      </c>
      <c r="W1882" s="293" t="s">
        <v>128</v>
      </c>
      <c r="X1882" s="293" t="s">
        <v>128</v>
      </c>
      <c r="Y1882" s="269">
        <v>2015</v>
      </c>
      <c r="Z1882" s="318" t="s">
        <v>128</v>
      </c>
      <c r="AA1882" s="269">
        <v>2016</v>
      </c>
      <c r="AB1882" s="293" t="s">
        <v>128</v>
      </c>
      <c r="AC1882" s="269">
        <v>2015</v>
      </c>
      <c r="AD1882" s="293" t="s">
        <v>42</v>
      </c>
      <c r="AE1882" s="293" t="s">
        <v>52</v>
      </c>
      <c r="AF1882" s="293"/>
      <c r="AG1882" s="318"/>
      <c r="AH1882" s="489"/>
      <c r="AI1882" s="489"/>
      <c r="AJ1882" s="342"/>
    </row>
    <row r="1883" spans="1:36" ht="114.75" customHeight="1">
      <c r="A1883" s="279" t="s">
        <v>3570</v>
      </c>
      <c r="B1883" s="293" t="s">
        <v>21</v>
      </c>
      <c r="C1883" s="293" t="s">
        <v>3138</v>
      </c>
      <c r="D1883" s="287">
        <v>42180</v>
      </c>
      <c r="E1883" s="288">
        <v>0.625</v>
      </c>
      <c r="F1883" s="287">
        <v>42180</v>
      </c>
      <c r="G1883" s="288">
        <v>0.63194444444444442</v>
      </c>
      <c r="H1883" s="288">
        <v>6.9444444444444441E-3</v>
      </c>
      <c r="I1883" s="273">
        <v>6</v>
      </c>
      <c r="J1883" s="273" t="s">
        <v>249</v>
      </c>
      <c r="K1883" s="293" t="s">
        <v>20</v>
      </c>
      <c r="L1883" s="293" t="s">
        <v>9</v>
      </c>
      <c r="M1883" s="293" t="s">
        <v>4758</v>
      </c>
      <c r="N1883" s="273" t="s">
        <v>3</v>
      </c>
      <c r="O1883" s="273" t="s">
        <v>7</v>
      </c>
      <c r="P1883" s="293" t="s">
        <v>4758</v>
      </c>
      <c r="Q1883" s="273" t="s">
        <v>6771</v>
      </c>
      <c r="R1883" s="273">
        <v>0.12</v>
      </c>
      <c r="S1883" s="273">
        <v>0.05</v>
      </c>
      <c r="T1883" s="273">
        <v>0.17100000000000001</v>
      </c>
      <c r="U1883" s="293" t="s">
        <v>28</v>
      </c>
      <c r="V1883" s="273" t="s">
        <v>6748</v>
      </c>
      <c r="W1883" s="293" t="s">
        <v>128</v>
      </c>
      <c r="X1883" s="293" t="s">
        <v>128</v>
      </c>
      <c r="Y1883" s="269">
        <v>2015</v>
      </c>
      <c r="Z1883" s="318" t="s">
        <v>128</v>
      </c>
      <c r="AA1883" s="269">
        <v>2016</v>
      </c>
      <c r="AB1883" s="293" t="s">
        <v>128</v>
      </c>
      <c r="AC1883" s="269">
        <v>2015</v>
      </c>
      <c r="AD1883" s="293" t="s">
        <v>42</v>
      </c>
      <c r="AE1883" s="293" t="s">
        <v>52</v>
      </c>
      <c r="AF1883" s="293"/>
      <c r="AG1883" s="318"/>
      <c r="AH1883" s="293"/>
      <c r="AI1883" s="293"/>
      <c r="AJ1883" s="342"/>
    </row>
    <row r="1884" spans="1:36" ht="204" customHeight="1">
      <c r="A1884" s="279" t="s">
        <v>3570</v>
      </c>
      <c r="B1884" s="284" t="s">
        <v>19</v>
      </c>
      <c r="C1884" s="284" t="s">
        <v>19</v>
      </c>
      <c r="D1884" s="271">
        <v>42180</v>
      </c>
      <c r="E1884" s="272">
        <v>0.76388888888888884</v>
      </c>
      <c r="F1884" s="271">
        <v>42180</v>
      </c>
      <c r="G1884" s="272">
        <v>0.76388888888888884</v>
      </c>
      <c r="H1884" s="272">
        <v>0</v>
      </c>
      <c r="I1884" s="284">
        <v>4</v>
      </c>
      <c r="J1884" s="284"/>
      <c r="K1884" s="284"/>
      <c r="L1884" s="284" t="s">
        <v>9</v>
      </c>
      <c r="M1884" s="284" t="s">
        <v>1801</v>
      </c>
      <c r="N1884" s="268" t="s">
        <v>3</v>
      </c>
      <c r="O1884" s="284" t="s">
        <v>7</v>
      </c>
      <c r="P1884" s="284" t="s">
        <v>4748</v>
      </c>
      <c r="Q1884" s="284" t="s">
        <v>4749</v>
      </c>
      <c r="R1884" s="284">
        <v>5</v>
      </c>
      <c r="S1884" s="284">
        <v>9</v>
      </c>
      <c r="T1884" s="284">
        <v>14</v>
      </c>
      <c r="U1884" s="302" t="s">
        <v>28</v>
      </c>
      <c r="V1884" s="302" t="s">
        <v>1800</v>
      </c>
      <c r="W1884" s="302" t="s">
        <v>1709</v>
      </c>
      <c r="X1884" s="302">
        <v>0</v>
      </c>
      <c r="Y1884" s="302">
        <v>0</v>
      </c>
      <c r="Z1884" s="302">
        <v>100</v>
      </c>
      <c r="AA1884" s="302">
        <v>0</v>
      </c>
      <c r="AB1884" s="302">
        <v>0</v>
      </c>
      <c r="AC1884" s="302">
        <v>0</v>
      </c>
      <c r="AD1884" s="302" t="s">
        <v>42</v>
      </c>
      <c r="AE1884" s="302"/>
      <c r="AF1884" s="302"/>
      <c r="AG1884" s="302"/>
      <c r="AH1884" s="286"/>
      <c r="AI1884" s="286"/>
      <c r="AJ1884" s="342"/>
    </row>
    <row r="1885" spans="1:36" ht="94.5" customHeight="1">
      <c r="A1885" s="279" t="s">
        <v>3570</v>
      </c>
      <c r="B1885" s="284" t="s">
        <v>19</v>
      </c>
      <c r="C1885" s="284" t="s">
        <v>19</v>
      </c>
      <c r="D1885" s="271">
        <v>42181</v>
      </c>
      <c r="E1885" s="272">
        <v>0.94374999999999998</v>
      </c>
      <c r="F1885" s="271">
        <v>42181</v>
      </c>
      <c r="G1885" s="272">
        <v>0.99444444444444446</v>
      </c>
      <c r="H1885" s="272">
        <v>5.0694444444444486E-2</v>
      </c>
      <c r="I1885" s="284">
        <v>51</v>
      </c>
      <c r="J1885" s="284"/>
      <c r="K1885" s="284"/>
      <c r="L1885" s="284" t="s">
        <v>4</v>
      </c>
      <c r="M1885" s="284" t="s">
        <v>1846</v>
      </c>
      <c r="N1885" s="268">
        <v>35</v>
      </c>
      <c r="O1885" s="284" t="s">
        <v>7</v>
      </c>
      <c r="P1885" s="284" t="s">
        <v>4782</v>
      </c>
      <c r="Q1885" s="284" t="s">
        <v>4783</v>
      </c>
      <c r="R1885" s="284">
        <v>89</v>
      </c>
      <c r="S1885" s="284">
        <v>11</v>
      </c>
      <c r="T1885" s="284">
        <v>100</v>
      </c>
      <c r="U1885" s="302" t="s">
        <v>6</v>
      </c>
      <c r="V1885" s="302">
        <v>1981</v>
      </c>
      <c r="W1885" s="302" t="s">
        <v>5454</v>
      </c>
      <c r="X1885" s="302">
        <v>0</v>
      </c>
      <c r="Y1885" s="302">
        <v>41149</v>
      </c>
      <c r="Z1885" s="302">
        <v>70</v>
      </c>
      <c r="AA1885" s="302">
        <v>42291</v>
      </c>
      <c r="AB1885" s="302">
        <v>2</v>
      </c>
      <c r="AC1885" s="302">
        <v>41069</v>
      </c>
      <c r="AD1885" s="302" t="s">
        <v>42</v>
      </c>
      <c r="AE1885" s="302"/>
      <c r="AF1885" s="302"/>
      <c r="AG1885" s="302"/>
      <c r="AH1885" s="286"/>
      <c r="AI1885" s="286"/>
      <c r="AJ1885" s="342"/>
    </row>
    <row r="1886" spans="1:36" ht="51" customHeight="1">
      <c r="A1886" s="279" t="s">
        <v>3570</v>
      </c>
      <c r="B1886" s="284" t="s">
        <v>5</v>
      </c>
      <c r="C1886" s="284" t="s">
        <v>5</v>
      </c>
      <c r="D1886" s="271">
        <v>42181</v>
      </c>
      <c r="E1886" s="272">
        <v>0.60416666666666663</v>
      </c>
      <c r="F1886" s="271">
        <v>42181</v>
      </c>
      <c r="G1886" s="272">
        <v>0.65625</v>
      </c>
      <c r="H1886" s="272">
        <v>5.2083333333333336E-2</v>
      </c>
      <c r="I1886" s="284">
        <v>12</v>
      </c>
      <c r="J1886" s="284" t="s">
        <v>758</v>
      </c>
      <c r="K1886" s="284"/>
      <c r="L1886" s="284" t="s">
        <v>9</v>
      </c>
      <c r="M1886" s="284" t="s">
        <v>4774</v>
      </c>
      <c r="N1886" s="268" t="s">
        <v>3</v>
      </c>
      <c r="O1886" s="284" t="s">
        <v>7</v>
      </c>
      <c r="P1886" s="284" t="s">
        <v>6013</v>
      </c>
      <c r="Q1886" s="284" t="s">
        <v>4775</v>
      </c>
      <c r="R1886" s="284"/>
      <c r="S1886" s="284">
        <v>9</v>
      </c>
      <c r="T1886" s="284">
        <v>9</v>
      </c>
      <c r="U1886" s="302" t="s">
        <v>1</v>
      </c>
      <c r="V1886" s="302">
        <v>1986</v>
      </c>
      <c r="W1886" s="302" t="s">
        <v>6014</v>
      </c>
      <c r="X1886" s="302" t="s">
        <v>411</v>
      </c>
      <c r="Y1886" s="302" t="s">
        <v>5910</v>
      </c>
      <c r="Z1886" s="302">
        <v>100</v>
      </c>
      <c r="AA1886" s="302" t="s">
        <v>5911</v>
      </c>
      <c r="AB1886" s="302" t="s">
        <v>5912</v>
      </c>
      <c r="AC1886" s="302"/>
      <c r="AD1886" s="302" t="s">
        <v>42</v>
      </c>
      <c r="AE1886" s="302"/>
      <c r="AF1886" s="302"/>
      <c r="AG1886" s="302"/>
      <c r="AH1886" s="286"/>
      <c r="AI1886" s="286"/>
      <c r="AJ1886" s="342"/>
    </row>
    <row r="1887" spans="1:36" ht="299.25" customHeight="1">
      <c r="A1887" s="279" t="s">
        <v>3570</v>
      </c>
      <c r="B1887" s="284" t="s">
        <v>19</v>
      </c>
      <c r="C1887" s="284" t="s">
        <v>19</v>
      </c>
      <c r="D1887" s="271">
        <v>42183</v>
      </c>
      <c r="E1887" s="272">
        <v>0.75694444444444453</v>
      </c>
      <c r="F1887" s="271">
        <v>42183</v>
      </c>
      <c r="G1887" s="272">
        <v>0.75694444444444453</v>
      </c>
      <c r="H1887" s="272">
        <v>0</v>
      </c>
      <c r="I1887" s="284">
        <v>2</v>
      </c>
      <c r="J1887" s="284" t="s">
        <v>445</v>
      </c>
      <c r="K1887" s="284" t="s">
        <v>8</v>
      </c>
      <c r="L1887" s="284" t="s">
        <v>9</v>
      </c>
      <c r="M1887" s="284" t="s">
        <v>179</v>
      </c>
      <c r="N1887" s="268" t="s">
        <v>3</v>
      </c>
      <c r="O1887" s="284" t="s">
        <v>7</v>
      </c>
      <c r="P1887" s="284" t="s">
        <v>4858</v>
      </c>
      <c r="Q1887" s="284" t="s">
        <v>4859</v>
      </c>
      <c r="R1887" s="284">
        <v>1</v>
      </c>
      <c r="S1887" s="284"/>
      <c r="T1887" s="284">
        <v>1</v>
      </c>
      <c r="U1887" s="302" t="s">
        <v>28</v>
      </c>
      <c r="V1887" s="302" t="s">
        <v>5473</v>
      </c>
      <c r="W1887" s="302" t="s">
        <v>1709</v>
      </c>
      <c r="X1887" s="302">
        <v>0</v>
      </c>
      <c r="Y1887" s="302">
        <v>41878</v>
      </c>
      <c r="Z1887" s="302">
        <v>100</v>
      </c>
      <c r="AA1887" s="302">
        <v>42274</v>
      </c>
      <c r="AB1887" s="302">
        <v>0</v>
      </c>
      <c r="AC1887" s="302">
        <v>41873</v>
      </c>
      <c r="AD1887" s="302" t="s">
        <v>42</v>
      </c>
      <c r="AE1887" s="302"/>
      <c r="AF1887" s="302"/>
      <c r="AG1887" s="302"/>
      <c r="AH1887" s="286"/>
      <c r="AI1887" s="286"/>
      <c r="AJ1887" s="342"/>
    </row>
    <row r="1888" spans="1:36" ht="63" customHeight="1">
      <c r="A1888" s="279" t="s">
        <v>3570</v>
      </c>
      <c r="B1888" s="284" t="s">
        <v>19</v>
      </c>
      <c r="C1888" s="284" t="s">
        <v>19</v>
      </c>
      <c r="D1888" s="271">
        <v>42183</v>
      </c>
      <c r="E1888" s="272">
        <v>0.82430555555555562</v>
      </c>
      <c r="F1888" s="271">
        <v>42183</v>
      </c>
      <c r="G1888" s="272">
        <v>0.82430555555555562</v>
      </c>
      <c r="H1888" s="272">
        <v>0</v>
      </c>
      <c r="I1888" s="284">
        <v>236</v>
      </c>
      <c r="J1888" s="284" t="s">
        <v>4347</v>
      </c>
      <c r="K1888" s="284" t="s">
        <v>8</v>
      </c>
      <c r="L1888" s="284" t="s">
        <v>9</v>
      </c>
      <c r="M1888" s="284" t="s">
        <v>791</v>
      </c>
      <c r="N1888" s="268">
        <v>110</v>
      </c>
      <c r="O1888" s="284" t="s">
        <v>7</v>
      </c>
      <c r="P1888" s="284" t="s">
        <v>5474</v>
      </c>
      <c r="Q1888" s="284" t="s">
        <v>5475</v>
      </c>
      <c r="R1888" s="284">
        <v>56</v>
      </c>
      <c r="S1888" s="284">
        <v>50</v>
      </c>
      <c r="T1888" s="284">
        <v>106</v>
      </c>
      <c r="U1888" s="302" t="s">
        <v>28</v>
      </c>
      <c r="V1888" s="302">
        <v>1985</v>
      </c>
      <c r="W1888" s="302" t="s">
        <v>606</v>
      </c>
      <c r="X1888" s="302">
        <v>0</v>
      </c>
      <c r="Y1888" s="302">
        <v>41899</v>
      </c>
      <c r="Z1888" s="302">
        <v>100</v>
      </c>
      <c r="AA1888" s="302">
        <v>42191</v>
      </c>
      <c r="AB1888" s="302">
        <v>0</v>
      </c>
      <c r="AC1888" s="302">
        <v>42184</v>
      </c>
      <c r="AD1888" s="302" t="s">
        <v>42</v>
      </c>
      <c r="AE1888" s="302"/>
      <c r="AF1888" s="302"/>
      <c r="AG1888" s="302"/>
      <c r="AH1888" s="286"/>
      <c r="AI1888" s="286"/>
      <c r="AJ1888" s="342"/>
    </row>
    <row r="1889" spans="1:36" ht="204.75" customHeight="1">
      <c r="A1889" s="279" t="s">
        <v>3570</v>
      </c>
      <c r="B1889" s="284" t="s">
        <v>19</v>
      </c>
      <c r="C1889" s="284" t="s">
        <v>19</v>
      </c>
      <c r="D1889" s="271">
        <v>42183</v>
      </c>
      <c r="E1889" s="272">
        <v>0.83333333333333337</v>
      </c>
      <c r="F1889" s="271">
        <v>42183</v>
      </c>
      <c r="G1889" s="272">
        <v>0.85486111111111107</v>
      </c>
      <c r="H1889" s="272">
        <v>2.1527777777777701E-2</v>
      </c>
      <c r="I1889" s="284">
        <v>80</v>
      </c>
      <c r="J1889" s="284" t="s">
        <v>4860</v>
      </c>
      <c r="K1889" s="284"/>
      <c r="L1889" s="284" t="s">
        <v>9</v>
      </c>
      <c r="M1889" s="284" t="s">
        <v>159</v>
      </c>
      <c r="N1889" s="268">
        <v>110</v>
      </c>
      <c r="O1889" s="284" t="s">
        <v>13</v>
      </c>
      <c r="P1889" s="284" t="s">
        <v>4812</v>
      </c>
      <c r="Q1889" s="284" t="s">
        <v>4861</v>
      </c>
      <c r="R1889" s="284">
        <v>15</v>
      </c>
      <c r="S1889" s="284">
        <v>18</v>
      </c>
      <c r="T1889" s="284">
        <v>33</v>
      </c>
      <c r="U1889" s="302" t="s">
        <v>36</v>
      </c>
      <c r="V1889" s="302">
        <v>0</v>
      </c>
      <c r="W1889" s="302">
        <v>0</v>
      </c>
      <c r="X1889" s="302">
        <v>0</v>
      </c>
      <c r="Y1889" s="302">
        <v>40877</v>
      </c>
      <c r="Z1889" s="302">
        <v>100</v>
      </c>
      <c r="AA1889" s="302">
        <v>0</v>
      </c>
      <c r="AB1889" s="302">
        <v>0</v>
      </c>
      <c r="AC1889" s="302">
        <v>40877</v>
      </c>
      <c r="AD1889" s="302" t="s">
        <v>42</v>
      </c>
      <c r="AE1889" s="302"/>
      <c r="AF1889" s="302"/>
      <c r="AG1889" s="302"/>
      <c r="AH1889" s="286"/>
      <c r="AI1889" s="286"/>
      <c r="AJ1889" s="342"/>
    </row>
    <row r="1890" spans="1:36" ht="78.75" customHeight="1">
      <c r="A1890" s="279" t="s">
        <v>3570</v>
      </c>
      <c r="B1890" s="284" t="s">
        <v>19</v>
      </c>
      <c r="C1890" s="284" t="s">
        <v>19</v>
      </c>
      <c r="D1890" s="271">
        <v>42183</v>
      </c>
      <c r="E1890" s="272">
        <v>0.83333333333333337</v>
      </c>
      <c r="F1890" s="271">
        <v>42183</v>
      </c>
      <c r="G1890" s="272">
        <v>0.83333333333333337</v>
      </c>
      <c r="H1890" s="272">
        <v>0</v>
      </c>
      <c r="I1890" s="284">
        <v>23</v>
      </c>
      <c r="J1890" s="284"/>
      <c r="K1890" s="284"/>
      <c r="L1890" s="284" t="s">
        <v>9</v>
      </c>
      <c r="M1890" s="284" t="s">
        <v>4866</v>
      </c>
      <c r="N1890" s="268" t="s">
        <v>3</v>
      </c>
      <c r="O1890" s="284" t="s">
        <v>7</v>
      </c>
      <c r="P1890" s="284" t="s">
        <v>4867</v>
      </c>
      <c r="Q1890" s="284" t="s">
        <v>4868</v>
      </c>
      <c r="R1890" s="284">
        <v>14</v>
      </c>
      <c r="S1890" s="284"/>
      <c r="T1890" s="284">
        <v>14</v>
      </c>
      <c r="U1890" s="302" t="s">
        <v>28</v>
      </c>
      <c r="V1890" s="302">
        <v>1972</v>
      </c>
      <c r="W1890" s="302" t="s">
        <v>1709</v>
      </c>
      <c r="X1890" s="302">
        <v>0</v>
      </c>
      <c r="Y1890" s="302">
        <v>41609</v>
      </c>
      <c r="Z1890" s="302">
        <v>100</v>
      </c>
      <c r="AA1890" s="302">
        <v>0</v>
      </c>
      <c r="AB1890" s="302">
        <v>0</v>
      </c>
      <c r="AC1890" s="302">
        <v>0</v>
      </c>
      <c r="AD1890" s="302" t="s">
        <v>42</v>
      </c>
      <c r="AE1890" s="302"/>
      <c r="AF1890" s="302"/>
      <c r="AG1890" s="302"/>
      <c r="AH1890" s="286"/>
      <c r="AI1890" s="286"/>
      <c r="AJ1890" s="342"/>
    </row>
    <row r="1891" spans="1:36" ht="51" customHeight="1">
      <c r="A1891" s="279" t="s">
        <v>3570</v>
      </c>
      <c r="B1891" s="284" t="s">
        <v>19</v>
      </c>
      <c r="C1891" s="284" t="s">
        <v>19</v>
      </c>
      <c r="D1891" s="271">
        <v>42183</v>
      </c>
      <c r="E1891" s="272">
        <v>0.84930555555555554</v>
      </c>
      <c r="F1891" s="271">
        <v>42183</v>
      </c>
      <c r="G1891" s="272">
        <v>0.87152777777777779</v>
      </c>
      <c r="H1891" s="272">
        <v>2.2222222222222254E-2</v>
      </c>
      <c r="I1891" s="284">
        <v>59</v>
      </c>
      <c r="J1891" s="284" t="s">
        <v>180</v>
      </c>
      <c r="K1891" s="284" t="s">
        <v>20</v>
      </c>
      <c r="L1891" s="284" t="s">
        <v>9</v>
      </c>
      <c r="M1891" s="284" t="s">
        <v>2683</v>
      </c>
      <c r="N1891" s="268">
        <v>35</v>
      </c>
      <c r="O1891" s="284" t="s">
        <v>7</v>
      </c>
      <c r="P1891" s="284" t="s">
        <v>5469</v>
      </c>
      <c r="Q1891" s="284" t="s">
        <v>4862</v>
      </c>
      <c r="R1891" s="284">
        <v>25</v>
      </c>
      <c r="S1891" s="284">
        <v>30</v>
      </c>
      <c r="T1891" s="284">
        <v>55</v>
      </c>
      <c r="U1891" s="302" t="s">
        <v>28</v>
      </c>
      <c r="V1891" s="302">
        <v>1978</v>
      </c>
      <c r="W1891" s="302" t="s">
        <v>1364</v>
      </c>
      <c r="X1891" s="302">
        <v>0</v>
      </c>
      <c r="Y1891" s="302">
        <v>40743</v>
      </c>
      <c r="Z1891" s="302">
        <v>100</v>
      </c>
      <c r="AA1891" s="302">
        <v>42261</v>
      </c>
      <c r="AB1891" s="302">
        <v>0</v>
      </c>
      <c r="AC1891" s="302">
        <v>42183</v>
      </c>
      <c r="AD1891" s="302" t="s">
        <v>42</v>
      </c>
      <c r="AE1891" s="302"/>
      <c r="AF1891" s="302"/>
      <c r="AG1891" s="302"/>
      <c r="AH1891" s="286"/>
      <c r="AI1891" s="286"/>
      <c r="AJ1891" s="342"/>
    </row>
    <row r="1892" spans="1:36" ht="63" customHeight="1">
      <c r="A1892" s="279" t="s">
        <v>3570</v>
      </c>
      <c r="B1892" s="284" t="s">
        <v>19</v>
      </c>
      <c r="C1892" s="284" t="s">
        <v>19</v>
      </c>
      <c r="D1892" s="271">
        <v>42183</v>
      </c>
      <c r="E1892" s="272">
        <v>0.91666666666666663</v>
      </c>
      <c r="F1892" s="271">
        <v>42183</v>
      </c>
      <c r="G1892" s="272">
        <v>0.91666666666666663</v>
      </c>
      <c r="H1892" s="272">
        <v>0</v>
      </c>
      <c r="I1892" s="284">
        <v>13</v>
      </c>
      <c r="J1892" s="284" t="s">
        <v>180</v>
      </c>
      <c r="K1892" s="284" t="s">
        <v>8</v>
      </c>
      <c r="L1892" s="284" t="s">
        <v>9</v>
      </c>
      <c r="M1892" s="284" t="s">
        <v>791</v>
      </c>
      <c r="N1892" s="268" t="s">
        <v>3</v>
      </c>
      <c r="O1892" s="284" t="s">
        <v>7</v>
      </c>
      <c r="P1892" s="284" t="s">
        <v>4863</v>
      </c>
      <c r="Q1892" s="284" t="s">
        <v>4864</v>
      </c>
      <c r="R1892" s="284">
        <v>2</v>
      </c>
      <c r="S1892" s="284"/>
      <c r="T1892" s="284">
        <v>2</v>
      </c>
      <c r="U1892" s="302" t="s">
        <v>28</v>
      </c>
      <c r="V1892" s="302">
        <v>1971</v>
      </c>
      <c r="W1892" s="302" t="s">
        <v>5455</v>
      </c>
      <c r="X1892" s="302">
        <v>0</v>
      </c>
      <c r="Y1892" s="302">
        <v>41926</v>
      </c>
      <c r="Z1892" s="302">
        <v>100</v>
      </c>
      <c r="AA1892" s="302">
        <v>42261</v>
      </c>
      <c r="AB1892" s="302">
        <v>0</v>
      </c>
      <c r="AC1892" s="302">
        <v>42181</v>
      </c>
      <c r="AD1892" s="302" t="s">
        <v>42</v>
      </c>
      <c r="AE1892" s="302"/>
      <c r="AF1892" s="302"/>
      <c r="AG1892" s="302"/>
      <c r="AH1892" s="286"/>
      <c r="AI1892" s="286"/>
      <c r="AJ1892" s="342"/>
    </row>
    <row r="1893" spans="1:36" ht="51" customHeight="1">
      <c r="A1893" s="279" t="s">
        <v>3570</v>
      </c>
      <c r="B1893" s="284" t="s">
        <v>19</v>
      </c>
      <c r="C1893" s="284" t="s">
        <v>19</v>
      </c>
      <c r="D1893" s="271">
        <v>42183</v>
      </c>
      <c r="E1893" s="272">
        <v>0.93402777777777779</v>
      </c>
      <c r="F1893" s="271">
        <v>42183</v>
      </c>
      <c r="G1893" s="272">
        <v>0.93402777777777779</v>
      </c>
      <c r="H1893" s="272">
        <v>0</v>
      </c>
      <c r="I1893" s="284">
        <v>43</v>
      </c>
      <c r="J1893" s="284" t="s">
        <v>4558</v>
      </c>
      <c r="K1893" s="284" t="s">
        <v>8</v>
      </c>
      <c r="L1893" s="284" t="s">
        <v>9</v>
      </c>
      <c r="M1893" s="284" t="s">
        <v>4865</v>
      </c>
      <c r="N1893" s="268">
        <v>35</v>
      </c>
      <c r="O1893" s="284" t="s">
        <v>7</v>
      </c>
      <c r="P1893" s="284" t="s">
        <v>5476</v>
      </c>
      <c r="Q1893" s="284" t="s">
        <v>5477</v>
      </c>
      <c r="R1893" s="284">
        <v>17</v>
      </c>
      <c r="S1893" s="284">
        <v>10</v>
      </c>
      <c r="T1893" s="284">
        <v>27</v>
      </c>
      <c r="U1893" s="302" t="s">
        <v>28</v>
      </c>
      <c r="V1893" s="302">
        <v>0</v>
      </c>
      <c r="W1893" s="302">
        <v>0</v>
      </c>
      <c r="X1893" s="302">
        <v>0</v>
      </c>
      <c r="Y1893" s="302">
        <v>42185</v>
      </c>
      <c r="Z1893" s="302">
        <v>100</v>
      </c>
      <c r="AA1893" s="302">
        <v>0</v>
      </c>
      <c r="AB1893" s="302">
        <v>0</v>
      </c>
      <c r="AC1893" s="302">
        <v>42185</v>
      </c>
      <c r="AD1893" s="302" t="s">
        <v>42</v>
      </c>
      <c r="AE1893" s="302"/>
      <c r="AF1893" s="302"/>
      <c r="AG1893" s="302"/>
      <c r="AH1893" s="286"/>
      <c r="AI1893" s="286"/>
      <c r="AJ1893" s="342"/>
    </row>
    <row r="1894" spans="1:36" ht="141.75" customHeight="1">
      <c r="A1894" s="279" t="s">
        <v>3570</v>
      </c>
      <c r="B1894" s="284" t="s">
        <v>15</v>
      </c>
      <c r="C1894" s="284" t="s">
        <v>3186</v>
      </c>
      <c r="D1894" s="271">
        <v>42183</v>
      </c>
      <c r="E1894" s="272">
        <v>0.81944444444444453</v>
      </c>
      <c r="F1894" s="271">
        <v>42183</v>
      </c>
      <c r="G1894" s="272">
        <v>0.81944444444444453</v>
      </c>
      <c r="H1894" s="272">
        <f>(F1894+G1894)-(D1894+E1894)</f>
        <v>0</v>
      </c>
      <c r="I1894" s="284">
        <v>12</v>
      </c>
      <c r="J1894" s="284" t="s">
        <v>150</v>
      </c>
      <c r="K1894" s="284" t="s">
        <v>8</v>
      </c>
      <c r="L1894" s="284" t="s">
        <v>9</v>
      </c>
      <c r="M1894" s="284" t="s">
        <v>3187</v>
      </c>
      <c r="N1894" s="268">
        <v>35</v>
      </c>
      <c r="O1894" s="284" t="s">
        <v>7</v>
      </c>
      <c r="P1894" s="284" t="s">
        <v>4820</v>
      </c>
      <c r="Q1894" s="284" t="s">
        <v>4821</v>
      </c>
      <c r="R1894" s="284">
        <v>14.66</v>
      </c>
      <c r="S1894" s="284"/>
      <c r="T1894" s="284">
        <f>SUM(R1894:S1894)</f>
        <v>14.66</v>
      </c>
      <c r="U1894" s="302" t="s">
        <v>28</v>
      </c>
      <c r="V1894" s="302">
        <v>1984</v>
      </c>
      <c r="W1894" s="302" t="s">
        <v>606</v>
      </c>
      <c r="X1894" s="302"/>
      <c r="Y1894" s="302" t="s">
        <v>6637</v>
      </c>
      <c r="Z1894" s="302">
        <v>100</v>
      </c>
      <c r="AA1894" s="302">
        <v>42278</v>
      </c>
      <c r="AB1894" s="302">
        <v>0</v>
      </c>
      <c r="AC1894" s="302"/>
      <c r="AD1894" s="302" t="s">
        <v>42</v>
      </c>
      <c r="AE1894" s="302" t="s">
        <v>53</v>
      </c>
      <c r="AF1894" s="302"/>
      <c r="AG1894" s="302" t="s">
        <v>6431</v>
      </c>
      <c r="AH1894" s="286"/>
      <c r="AI1894" s="286"/>
      <c r="AJ1894" s="342"/>
    </row>
    <row r="1895" spans="1:36" ht="173.25" customHeight="1">
      <c r="A1895" s="279" t="s">
        <v>3570</v>
      </c>
      <c r="B1895" s="284" t="s">
        <v>10</v>
      </c>
      <c r="C1895" s="284" t="s">
        <v>3655</v>
      </c>
      <c r="D1895" s="271">
        <v>42172</v>
      </c>
      <c r="E1895" s="272">
        <v>0.88749999999999996</v>
      </c>
      <c r="F1895" s="271">
        <v>42172</v>
      </c>
      <c r="G1895" s="272">
        <v>0.88749999999999996</v>
      </c>
      <c r="H1895" s="272">
        <v>0</v>
      </c>
      <c r="I1895" s="284">
        <v>131</v>
      </c>
      <c r="J1895" s="284" t="s">
        <v>230</v>
      </c>
      <c r="K1895" s="284" t="s">
        <v>8</v>
      </c>
      <c r="L1895" s="284" t="s">
        <v>16</v>
      </c>
      <c r="M1895" s="284" t="s">
        <v>4239</v>
      </c>
      <c r="N1895" s="268">
        <v>110</v>
      </c>
      <c r="O1895" s="284" t="s">
        <v>7</v>
      </c>
      <c r="P1895" s="284" t="s">
        <v>4239</v>
      </c>
      <c r="Q1895" s="284" t="s">
        <v>901</v>
      </c>
      <c r="R1895" s="284">
        <v>51.3</v>
      </c>
      <c r="S1895" s="284">
        <v>37.700000000000003</v>
      </c>
      <c r="T1895" s="284">
        <v>89</v>
      </c>
      <c r="U1895" s="302"/>
      <c r="V1895" s="302"/>
      <c r="W1895" s="302"/>
      <c r="X1895" s="302"/>
      <c r="Y1895" s="302"/>
      <c r="Z1895" s="302"/>
      <c r="AA1895" s="302"/>
      <c r="AB1895" s="302"/>
      <c r="AC1895" s="302"/>
      <c r="AD1895" s="302" t="s">
        <v>37</v>
      </c>
      <c r="AE1895" s="302"/>
      <c r="AF1895" s="302"/>
      <c r="AG1895" s="302" t="s">
        <v>6926</v>
      </c>
      <c r="AH1895" s="286"/>
      <c r="AI1895" s="286"/>
      <c r="AJ1895" s="342"/>
    </row>
    <row r="1896" spans="1:36" ht="126" customHeight="1">
      <c r="A1896" s="279" t="s">
        <v>3570</v>
      </c>
      <c r="B1896" s="284" t="s">
        <v>15</v>
      </c>
      <c r="C1896" s="284" t="s">
        <v>3186</v>
      </c>
      <c r="D1896" s="271">
        <v>42183</v>
      </c>
      <c r="E1896" s="272">
        <v>0.83611111111111114</v>
      </c>
      <c r="F1896" s="271">
        <v>42183</v>
      </c>
      <c r="G1896" s="272">
        <v>0.8666666666666667</v>
      </c>
      <c r="H1896" s="272">
        <f>(F1896+G1896)-(D1896+E1896)</f>
        <v>3.0555555560567882E-2</v>
      </c>
      <c r="I1896" s="284">
        <v>34</v>
      </c>
      <c r="J1896" s="284" t="s">
        <v>150</v>
      </c>
      <c r="K1896" s="284" t="s">
        <v>20</v>
      </c>
      <c r="L1896" s="284" t="s">
        <v>9</v>
      </c>
      <c r="M1896" s="284" t="s">
        <v>4822</v>
      </c>
      <c r="N1896" s="268">
        <v>35</v>
      </c>
      <c r="O1896" s="284" t="s">
        <v>7</v>
      </c>
      <c r="P1896" s="284" t="s">
        <v>4823</v>
      </c>
      <c r="Q1896" s="284" t="s">
        <v>6638</v>
      </c>
      <c r="R1896" s="284">
        <v>44.22</v>
      </c>
      <c r="S1896" s="284"/>
      <c r="T1896" s="284">
        <v>44.22</v>
      </c>
      <c r="U1896" s="302" t="s">
        <v>36</v>
      </c>
      <c r="V1896" s="302">
        <v>2009</v>
      </c>
      <c r="W1896" s="302" t="s">
        <v>6639</v>
      </c>
      <c r="X1896" s="302"/>
      <c r="Y1896" s="302" t="s">
        <v>6640</v>
      </c>
      <c r="Z1896" s="302">
        <v>100</v>
      </c>
      <c r="AA1896" s="302">
        <v>42217</v>
      </c>
      <c r="AB1896" s="302">
        <v>0</v>
      </c>
      <c r="AC1896" s="302"/>
      <c r="AD1896" s="302" t="s">
        <v>42</v>
      </c>
      <c r="AE1896" s="302" t="s">
        <v>53</v>
      </c>
      <c r="AF1896" s="302"/>
      <c r="AG1896" s="302" t="s">
        <v>6641</v>
      </c>
      <c r="AH1896" s="286"/>
      <c r="AI1896" s="286"/>
      <c r="AJ1896" s="342"/>
    </row>
    <row r="1897" spans="1:36" ht="141.75" customHeight="1">
      <c r="A1897" s="279" t="s">
        <v>3570</v>
      </c>
      <c r="B1897" s="284" t="s">
        <v>15</v>
      </c>
      <c r="C1897" s="284" t="s">
        <v>3186</v>
      </c>
      <c r="D1897" s="271">
        <v>42183</v>
      </c>
      <c r="E1897" s="272">
        <v>0.83680555555555547</v>
      </c>
      <c r="F1897" s="271">
        <v>42184</v>
      </c>
      <c r="G1897" s="272">
        <v>0.66666666666666663</v>
      </c>
      <c r="H1897" s="272">
        <f>(F1897+G1897)-(D1897+E1897)</f>
        <v>0.82986111110949423</v>
      </c>
      <c r="I1897" s="284">
        <v>56</v>
      </c>
      <c r="J1897" s="284" t="s">
        <v>150</v>
      </c>
      <c r="K1897" s="284" t="s">
        <v>14</v>
      </c>
      <c r="L1897" s="284" t="s">
        <v>9</v>
      </c>
      <c r="M1897" s="284" t="s">
        <v>4827</v>
      </c>
      <c r="N1897" s="268">
        <v>35</v>
      </c>
      <c r="O1897" s="284" t="s">
        <v>7</v>
      </c>
      <c r="P1897" s="284" t="s">
        <v>4828</v>
      </c>
      <c r="Q1897" s="284" t="s">
        <v>6643</v>
      </c>
      <c r="R1897" s="284">
        <v>194.21</v>
      </c>
      <c r="S1897" s="284"/>
      <c r="T1897" s="284">
        <f>SUM(R1897:S1897)</f>
        <v>194.21</v>
      </c>
      <c r="U1897" s="302" t="s">
        <v>28</v>
      </c>
      <c r="V1897" s="302">
        <v>1976</v>
      </c>
      <c r="W1897" s="302" t="s">
        <v>1364</v>
      </c>
      <c r="X1897" s="302"/>
      <c r="Y1897" s="302" t="s">
        <v>6644</v>
      </c>
      <c r="Z1897" s="302">
        <v>100</v>
      </c>
      <c r="AA1897" s="302">
        <v>42248</v>
      </c>
      <c r="AB1897" s="302">
        <v>0</v>
      </c>
      <c r="AC1897" s="302"/>
      <c r="AD1897" s="302" t="s">
        <v>42</v>
      </c>
      <c r="AE1897" s="302" t="s">
        <v>53</v>
      </c>
      <c r="AF1897" s="302"/>
      <c r="AG1897" s="302" t="s">
        <v>6645</v>
      </c>
      <c r="AH1897" s="286"/>
      <c r="AI1897" s="286"/>
      <c r="AJ1897" s="342"/>
    </row>
    <row r="1898" spans="1:36" ht="63" customHeight="1">
      <c r="A1898" s="279" t="s">
        <v>3570</v>
      </c>
      <c r="B1898" s="284" t="s">
        <v>18</v>
      </c>
      <c r="C1898" s="284" t="s">
        <v>18</v>
      </c>
      <c r="D1898" s="271">
        <v>42172</v>
      </c>
      <c r="E1898" s="272">
        <v>42172.583333333336</v>
      </c>
      <c r="F1898" s="271">
        <v>42172</v>
      </c>
      <c r="G1898" s="272">
        <v>42172.625</v>
      </c>
      <c r="H1898" s="272">
        <f>G1898-E1898</f>
        <v>4.1666666664241347E-2</v>
      </c>
      <c r="I1898" s="284">
        <v>6</v>
      </c>
      <c r="J1898" s="284"/>
      <c r="K1898" s="284"/>
      <c r="L1898" s="284" t="s">
        <v>11</v>
      </c>
      <c r="M1898" s="284" t="s">
        <v>337</v>
      </c>
      <c r="N1898" s="268">
        <v>0.4</v>
      </c>
      <c r="O1898" s="284" t="s">
        <v>2</v>
      </c>
      <c r="P1898" s="284" t="s">
        <v>4264</v>
      </c>
      <c r="Q1898" s="284" t="s">
        <v>4265</v>
      </c>
      <c r="R1898" s="284">
        <v>0.3</v>
      </c>
      <c r="S1898" s="284"/>
      <c r="T1898" s="284">
        <f>R1898+S1898</f>
        <v>0.3</v>
      </c>
      <c r="U1898" s="302"/>
      <c r="V1898" s="302"/>
      <c r="W1898" s="302"/>
      <c r="X1898" s="302"/>
      <c r="Y1898" s="302"/>
      <c r="Z1898" s="302"/>
      <c r="AA1898" s="302"/>
      <c r="AB1898" s="302"/>
      <c r="AC1898" s="302"/>
      <c r="AD1898" s="302" t="s">
        <v>0</v>
      </c>
      <c r="AE1898" s="302"/>
      <c r="AF1898" s="302"/>
      <c r="AG1898" s="302"/>
      <c r="AH1898" s="286"/>
      <c r="AI1898" s="286"/>
      <c r="AJ1898" s="342"/>
    </row>
    <row r="1899" spans="1:36" ht="63" customHeight="1">
      <c r="A1899" s="279" t="s">
        <v>3570</v>
      </c>
      <c r="B1899" s="284" t="s">
        <v>15</v>
      </c>
      <c r="C1899" s="284" t="s">
        <v>3186</v>
      </c>
      <c r="D1899" s="271">
        <v>42183</v>
      </c>
      <c r="E1899" s="272">
        <v>0.84027777777777779</v>
      </c>
      <c r="F1899" s="271">
        <v>42183</v>
      </c>
      <c r="G1899" s="272">
        <v>0.84027777777777779</v>
      </c>
      <c r="H1899" s="272">
        <f>(F1899+G1899)-(D1899+E1899)</f>
        <v>0</v>
      </c>
      <c r="I1899" s="284">
        <v>13</v>
      </c>
      <c r="J1899" s="284" t="s">
        <v>150</v>
      </c>
      <c r="K1899" s="284" t="s">
        <v>8</v>
      </c>
      <c r="L1899" s="284" t="s">
        <v>9</v>
      </c>
      <c r="M1899" s="284" t="s">
        <v>151</v>
      </c>
      <c r="N1899" s="268" t="s">
        <v>3</v>
      </c>
      <c r="O1899" s="284" t="s">
        <v>7</v>
      </c>
      <c r="P1899" s="284" t="s">
        <v>4829</v>
      </c>
      <c r="Q1899" s="284" t="s">
        <v>4830</v>
      </c>
      <c r="R1899" s="284">
        <v>2.54</v>
      </c>
      <c r="S1899" s="284"/>
      <c r="T1899" s="284">
        <f>SUM(R1899:S1899)</f>
        <v>2.54</v>
      </c>
      <c r="U1899" s="302" t="s">
        <v>28</v>
      </c>
      <c r="V1899" s="302">
        <v>1981</v>
      </c>
      <c r="W1899" s="302" t="s">
        <v>587</v>
      </c>
      <c r="X1899" s="302"/>
      <c r="Y1899" s="302" t="s">
        <v>6646</v>
      </c>
      <c r="Z1899" s="302">
        <v>100</v>
      </c>
      <c r="AA1899" s="302">
        <v>42309</v>
      </c>
      <c r="AB1899" s="302">
        <v>0</v>
      </c>
      <c r="AC1899" s="302"/>
      <c r="AD1899" s="302" t="s">
        <v>42</v>
      </c>
      <c r="AE1899" s="302" t="s">
        <v>53</v>
      </c>
      <c r="AF1899" s="302"/>
      <c r="AG1899" s="302" t="s">
        <v>6431</v>
      </c>
      <c r="AH1899" s="286"/>
      <c r="AI1899" s="286"/>
      <c r="AJ1899" s="342"/>
    </row>
    <row r="1900" spans="1:36" ht="51" customHeight="1">
      <c r="A1900" s="279" t="s">
        <v>3570</v>
      </c>
      <c r="B1900" s="284" t="s">
        <v>12</v>
      </c>
      <c r="C1900" s="284" t="s">
        <v>2475</v>
      </c>
      <c r="D1900" s="271">
        <v>42172</v>
      </c>
      <c r="E1900" s="272">
        <v>0.93958333333333333</v>
      </c>
      <c r="F1900" s="271">
        <v>42173</v>
      </c>
      <c r="G1900" s="272">
        <v>1.1180555555555556</v>
      </c>
      <c r="H1900" s="272">
        <f>G1900-E1900</f>
        <v>0.17847222222222225</v>
      </c>
      <c r="I1900" s="284">
        <v>5</v>
      </c>
      <c r="J1900" s="284" t="s">
        <v>143</v>
      </c>
      <c r="K1900" s="284" t="s">
        <v>4275</v>
      </c>
      <c r="L1900" s="284" t="s">
        <v>16</v>
      </c>
      <c r="M1900" s="284" t="s">
        <v>4276</v>
      </c>
      <c r="N1900" s="268" t="s">
        <v>3</v>
      </c>
      <c r="O1900" s="284" t="s">
        <v>7</v>
      </c>
      <c r="P1900" s="284" t="s">
        <v>4276</v>
      </c>
      <c r="Q1900" s="284" t="s">
        <v>5337</v>
      </c>
      <c r="R1900" s="284">
        <v>0.08</v>
      </c>
      <c r="S1900" s="284">
        <v>11.71</v>
      </c>
      <c r="T1900" s="284">
        <f>R1900+S1900</f>
        <v>11.790000000000001</v>
      </c>
      <c r="U1900" s="302" t="s">
        <v>2094</v>
      </c>
      <c r="V1900" s="302" t="s">
        <v>2094</v>
      </c>
      <c r="W1900" s="302" t="s">
        <v>2094</v>
      </c>
      <c r="X1900" s="302" t="s">
        <v>2094</v>
      </c>
      <c r="Y1900" s="302" t="s">
        <v>2094</v>
      </c>
      <c r="Z1900" s="302" t="s">
        <v>2094</v>
      </c>
      <c r="AA1900" s="302" t="s">
        <v>2094</v>
      </c>
      <c r="AB1900" s="302" t="s">
        <v>2094</v>
      </c>
      <c r="AC1900" s="302" t="s">
        <v>2094</v>
      </c>
      <c r="AD1900" s="302" t="s">
        <v>37</v>
      </c>
      <c r="AE1900" s="302" t="s">
        <v>53</v>
      </c>
      <c r="AF1900" s="302"/>
      <c r="AG1900" s="302"/>
      <c r="AH1900" s="286"/>
      <c r="AI1900" s="286"/>
      <c r="AJ1900" s="342"/>
    </row>
    <row r="1901" spans="1:36" ht="299.25" customHeight="1">
      <c r="A1901" s="279" t="s">
        <v>7992</v>
      </c>
      <c r="B1901" s="284" t="s">
        <v>18</v>
      </c>
      <c r="C1901" s="284" t="s">
        <v>18</v>
      </c>
      <c r="D1901" s="271">
        <v>42221</v>
      </c>
      <c r="E1901" s="272">
        <v>42221.375</v>
      </c>
      <c r="F1901" s="271">
        <v>42222</v>
      </c>
      <c r="G1901" s="272">
        <v>42222.474999999999</v>
      </c>
      <c r="H1901" s="272">
        <f>G1901-E1901</f>
        <v>1.0999999999985448</v>
      </c>
      <c r="I1901" s="284">
        <v>2</v>
      </c>
      <c r="J1901" s="284"/>
      <c r="K1901" s="284"/>
      <c r="L1901" s="284" t="s">
        <v>11</v>
      </c>
      <c r="M1901" s="284" t="s">
        <v>337</v>
      </c>
      <c r="N1901" s="268">
        <v>0.4</v>
      </c>
      <c r="O1901" s="284" t="s">
        <v>2</v>
      </c>
      <c r="P1901" s="284" t="s">
        <v>8082</v>
      </c>
      <c r="Q1901" s="284" t="s">
        <v>8083</v>
      </c>
      <c r="R1901" s="284">
        <v>2.1930000000000001</v>
      </c>
      <c r="S1901" s="284"/>
      <c r="T1901" s="284">
        <f>R1901+S1901</f>
        <v>2.1930000000000001</v>
      </c>
      <c r="U1901" s="302"/>
      <c r="V1901" s="302"/>
      <c r="W1901" s="302"/>
      <c r="X1901" s="302"/>
      <c r="Y1901" s="302"/>
      <c r="Z1901" s="302"/>
      <c r="AA1901" s="302"/>
      <c r="AB1901" s="302"/>
      <c r="AC1901" s="302"/>
      <c r="AD1901" s="302" t="s">
        <v>22</v>
      </c>
      <c r="AE1901" s="302"/>
      <c r="AF1901" s="302"/>
      <c r="AG1901" s="302" t="s">
        <v>468</v>
      </c>
      <c r="AH1901" s="286"/>
      <c r="AI1901" s="286"/>
      <c r="AJ1901" s="342"/>
    </row>
    <row r="1902" spans="1:36" ht="126" customHeight="1">
      <c r="A1902" s="279" t="s">
        <v>3570</v>
      </c>
      <c r="B1902" s="284" t="s">
        <v>15</v>
      </c>
      <c r="C1902" s="284" t="s">
        <v>3186</v>
      </c>
      <c r="D1902" s="271">
        <v>42183</v>
      </c>
      <c r="E1902" s="272">
        <v>0.85833333333333339</v>
      </c>
      <c r="F1902" s="271">
        <v>42183</v>
      </c>
      <c r="G1902" s="272">
        <v>0.85833333333333339</v>
      </c>
      <c r="H1902" s="272">
        <f>(F1902+G1902)-(D1902+E1902)</f>
        <v>0</v>
      </c>
      <c r="I1902" s="284">
        <v>122</v>
      </c>
      <c r="J1902" s="284" t="s">
        <v>150</v>
      </c>
      <c r="K1902" s="284" t="s">
        <v>8</v>
      </c>
      <c r="L1902" s="284" t="s">
        <v>9</v>
      </c>
      <c r="M1902" s="284" t="s">
        <v>4824</v>
      </c>
      <c r="N1902" s="268">
        <v>35</v>
      </c>
      <c r="O1902" s="284" t="s">
        <v>7</v>
      </c>
      <c r="P1902" s="284" t="s">
        <v>4825</v>
      </c>
      <c r="Q1902" s="284" t="s">
        <v>4826</v>
      </c>
      <c r="R1902" s="284">
        <v>30.68</v>
      </c>
      <c r="S1902" s="284"/>
      <c r="T1902" s="284">
        <f>SUM(R1902:S1902)</f>
        <v>30.68</v>
      </c>
      <c r="U1902" s="302" t="s">
        <v>28</v>
      </c>
      <c r="V1902" s="302">
        <v>1983</v>
      </c>
      <c r="W1902" s="302" t="s">
        <v>606</v>
      </c>
      <c r="X1902" s="302"/>
      <c r="Y1902" s="302" t="s">
        <v>6642</v>
      </c>
      <c r="Z1902" s="302">
        <v>100</v>
      </c>
      <c r="AA1902" s="302">
        <v>42309</v>
      </c>
      <c r="AB1902" s="302">
        <v>0</v>
      </c>
      <c r="AC1902" s="302"/>
      <c r="AD1902" s="302" t="s">
        <v>42</v>
      </c>
      <c r="AE1902" s="302" t="s">
        <v>53</v>
      </c>
      <c r="AF1902" s="302"/>
      <c r="AG1902" s="302" t="s">
        <v>6431</v>
      </c>
      <c r="AH1902" s="286"/>
      <c r="AI1902" s="286"/>
      <c r="AJ1902" s="342"/>
    </row>
    <row r="1903" spans="1:36" ht="47.25" customHeight="1">
      <c r="A1903" s="279" t="s">
        <v>3570</v>
      </c>
      <c r="B1903" s="284" t="s">
        <v>58</v>
      </c>
      <c r="C1903" s="284" t="s">
        <v>197</v>
      </c>
      <c r="D1903" s="271">
        <v>42172</v>
      </c>
      <c r="E1903" s="272">
        <v>4.1666666666666664E-2</v>
      </c>
      <c r="F1903" s="271">
        <v>42172</v>
      </c>
      <c r="G1903" s="272">
        <v>0.2951388888888889</v>
      </c>
      <c r="H1903" s="272">
        <f>G1903-E1903</f>
        <v>0.25347222222222221</v>
      </c>
      <c r="I1903" s="284">
        <v>8</v>
      </c>
      <c r="J1903" s="284" t="s">
        <v>198</v>
      </c>
      <c r="K1903" s="284" t="s">
        <v>14</v>
      </c>
      <c r="L1903" s="284" t="s">
        <v>9</v>
      </c>
      <c r="M1903" s="284" t="s">
        <v>4174</v>
      </c>
      <c r="N1903" s="268" t="s">
        <v>3</v>
      </c>
      <c r="O1903" s="284" t="s">
        <v>7</v>
      </c>
      <c r="P1903" s="284" t="s">
        <v>4174</v>
      </c>
      <c r="Q1903" s="284" t="s">
        <v>4175</v>
      </c>
      <c r="R1903" s="284">
        <v>21.4</v>
      </c>
      <c r="S1903" s="284"/>
      <c r="T1903" s="284">
        <f>R1903+S1903</f>
        <v>21.4</v>
      </c>
      <c r="U1903" s="302" t="s">
        <v>28</v>
      </c>
      <c r="V1903" s="302">
        <v>1979</v>
      </c>
      <c r="W1903" s="302" t="s">
        <v>1709</v>
      </c>
      <c r="X1903" s="302" t="s">
        <v>724</v>
      </c>
      <c r="Y1903" s="302">
        <v>41948</v>
      </c>
      <c r="Z1903" s="302">
        <v>100</v>
      </c>
      <c r="AA1903" s="302">
        <v>42313</v>
      </c>
      <c r="AB1903" s="302">
        <v>0</v>
      </c>
      <c r="AC1903" s="302">
        <v>41948</v>
      </c>
      <c r="AD1903" s="302" t="s">
        <v>30</v>
      </c>
      <c r="AE1903" s="302"/>
      <c r="AF1903" s="302"/>
      <c r="AG1903" s="302"/>
      <c r="AH1903" s="286"/>
      <c r="AI1903" s="286"/>
      <c r="AJ1903" s="342"/>
    </row>
    <row r="1904" spans="1:36" ht="51" customHeight="1">
      <c r="A1904" s="279" t="s">
        <v>3570</v>
      </c>
      <c r="B1904" s="284" t="s">
        <v>58</v>
      </c>
      <c r="C1904" s="284" t="s">
        <v>2284</v>
      </c>
      <c r="D1904" s="271">
        <v>42172</v>
      </c>
      <c r="E1904" s="272">
        <v>0.30555555555555552</v>
      </c>
      <c r="F1904" s="271">
        <v>42172</v>
      </c>
      <c r="G1904" s="272">
        <v>0.54166666666666663</v>
      </c>
      <c r="H1904" s="272">
        <f>G1904-E1904</f>
        <v>0.2361111111111111</v>
      </c>
      <c r="I1904" s="284">
        <v>3</v>
      </c>
      <c r="J1904" s="284" t="s">
        <v>198</v>
      </c>
      <c r="K1904" s="284" t="s">
        <v>14</v>
      </c>
      <c r="L1904" s="284" t="s">
        <v>16</v>
      </c>
      <c r="M1904" s="284" t="s">
        <v>4294</v>
      </c>
      <c r="N1904" s="268" t="s">
        <v>3</v>
      </c>
      <c r="O1904" s="284" t="s">
        <v>7</v>
      </c>
      <c r="P1904" s="284" t="s">
        <v>4294</v>
      </c>
      <c r="Q1904" s="284" t="s">
        <v>4295</v>
      </c>
      <c r="R1904" s="284">
        <v>8.6</v>
      </c>
      <c r="S1904" s="284"/>
      <c r="T1904" s="284">
        <f>R1904+S1904</f>
        <v>8.6</v>
      </c>
      <c r="U1904" s="302"/>
      <c r="V1904" s="302"/>
      <c r="W1904" s="302"/>
      <c r="X1904" s="302"/>
      <c r="Y1904" s="302"/>
      <c r="Z1904" s="302"/>
      <c r="AA1904" s="302"/>
      <c r="AB1904" s="302"/>
      <c r="AC1904" s="302"/>
      <c r="AD1904" s="302" t="s">
        <v>37</v>
      </c>
      <c r="AE1904" s="302"/>
      <c r="AF1904" s="302"/>
      <c r="AG1904" s="302"/>
      <c r="AH1904" s="286"/>
      <c r="AI1904" s="286"/>
      <c r="AJ1904" s="342"/>
    </row>
    <row r="1905" spans="1:36" ht="141.75" customHeight="1">
      <c r="A1905" s="279" t="s">
        <v>3570</v>
      </c>
      <c r="B1905" s="284" t="s">
        <v>12</v>
      </c>
      <c r="C1905" s="284" t="s">
        <v>360</v>
      </c>
      <c r="D1905" s="271">
        <v>42167</v>
      </c>
      <c r="E1905" s="272">
        <v>0.59375</v>
      </c>
      <c r="F1905" s="271">
        <v>42167</v>
      </c>
      <c r="G1905" s="272">
        <v>0.62152777777777779</v>
      </c>
      <c r="H1905" s="272">
        <v>2.777777777777779E-2</v>
      </c>
      <c r="I1905" s="284">
        <v>1</v>
      </c>
      <c r="J1905" s="284"/>
      <c r="K1905" s="284"/>
      <c r="L1905" s="284" t="s">
        <v>11</v>
      </c>
      <c r="M1905" s="284" t="s">
        <v>4085</v>
      </c>
      <c r="N1905" s="268">
        <v>0.4</v>
      </c>
      <c r="O1905" s="284" t="s">
        <v>55</v>
      </c>
      <c r="P1905" s="284" t="s">
        <v>55</v>
      </c>
      <c r="Q1905" s="284" t="s">
        <v>4086</v>
      </c>
      <c r="R1905" s="284">
        <v>1.78</v>
      </c>
      <c r="S1905" s="284">
        <v>0.4</v>
      </c>
      <c r="T1905" s="284">
        <f>R1905+S1905</f>
        <v>2.1800000000000002</v>
      </c>
      <c r="U1905" s="302" t="s">
        <v>60</v>
      </c>
      <c r="V1905" s="302" t="s">
        <v>128</v>
      </c>
      <c r="W1905" s="302" t="s">
        <v>128</v>
      </c>
      <c r="X1905" s="302" t="s">
        <v>128</v>
      </c>
      <c r="Y1905" s="302" t="s">
        <v>128</v>
      </c>
      <c r="Z1905" s="302" t="s">
        <v>128</v>
      </c>
      <c r="AA1905" s="302" t="s">
        <v>128</v>
      </c>
      <c r="AB1905" s="302" t="s">
        <v>128</v>
      </c>
      <c r="AC1905" s="302" t="s">
        <v>128</v>
      </c>
      <c r="AD1905" s="302" t="s">
        <v>22</v>
      </c>
      <c r="AE1905" s="302" t="s">
        <v>128</v>
      </c>
      <c r="AF1905" s="302" t="s">
        <v>128</v>
      </c>
      <c r="AG1905" s="302"/>
      <c r="AH1905" s="286"/>
      <c r="AI1905" s="286"/>
      <c r="AJ1905" s="342"/>
    </row>
    <row r="1906" spans="1:36" ht="173.25" customHeight="1">
      <c r="A1906" s="279" t="s">
        <v>3570</v>
      </c>
      <c r="B1906" s="284" t="s">
        <v>5</v>
      </c>
      <c r="C1906" s="284" t="s">
        <v>5</v>
      </c>
      <c r="D1906" s="271">
        <v>42172</v>
      </c>
      <c r="E1906" s="272">
        <v>0.6479166666666667</v>
      </c>
      <c r="F1906" s="271">
        <v>42172</v>
      </c>
      <c r="G1906" s="272">
        <v>0.6479166666666667</v>
      </c>
      <c r="H1906" s="272">
        <v>0</v>
      </c>
      <c r="I1906" s="284">
        <v>4</v>
      </c>
      <c r="J1906" s="284" t="s">
        <v>143</v>
      </c>
      <c r="K1906" s="284" t="s">
        <v>8</v>
      </c>
      <c r="L1906" s="284" t="s">
        <v>29</v>
      </c>
      <c r="M1906" s="284" t="s">
        <v>4303</v>
      </c>
      <c r="N1906" s="268" t="s">
        <v>3</v>
      </c>
      <c r="O1906" s="284" t="s">
        <v>7</v>
      </c>
      <c r="P1906" s="284" t="s">
        <v>4304</v>
      </c>
      <c r="Q1906" s="284" t="s">
        <v>5805</v>
      </c>
      <c r="R1906" s="284"/>
      <c r="S1906" s="284">
        <v>3.6</v>
      </c>
      <c r="T1906" s="284">
        <v>3.6</v>
      </c>
      <c r="U1906" s="302" t="s">
        <v>28</v>
      </c>
      <c r="V1906" s="302">
        <v>1992</v>
      </c>
      <c r="W1906" s="302"/>
      <c r="X1906" s="302"/>
      <c r="Y1906" s="302" t="s">
        <v>5806</v>
      </c>
      <c r="Z1906" s="302">
        <v>100</v>
      </c>
      <c r="AA1906" s="302" t="s">
        <v>5807</v>
      </c>
      <c r="AB1906" s="302">
        <v>0</v>
      </c>
      <c r="AC1906" s="302" t="s">
        <v>5808</v>
      </c>
      <c r="AD1906" s="302" t="s">
        <v>27</v>
      </c>
      <c r="AE1906" s="302"/>
      <c r="AF1906" s="302"/>
      <c r="AG1906" s="302"/>
      <c r="AH1906" s="286"/>
      <c r="AI1906" s="286"/>
      <c r="AJ1906" s="342"/>
    </row>
    <row r="1907" spans="1:36" ht="63" customHeight="1">
      <c r="A1907" s="279" t="s">
        <v>3570</v>
      </c>
      <c r="B1907" s="284" t="s">
        <v>5</v>
      </c>
      <c r="C1907" s="284" t="s">
        <v>5</v>
      </c>
      <c r="D1907" s="271">
        <v>42172</v>
      </c>
      <c r="E1907" s="272">
        <v>0.63888888888888895</v>
      </c>
      <c r="F1907" s="271">
        <v>42172</v>
      </c>
      <c r="G1907" s="272">
        <v>0.63888888888888895</v>
      </c>
      <c r="H1907" s="272">
        <v>0</v>
      </c>
      <c r="I1907" s="284">
        <v>11</v>
      </c>
      <c r="J1907" s="284" t="s">
        <v>143</v>
      </c>
      <c r="K1907" s="284" t="s">
        <v>14</v>
      </c>
      <c r="L1907" s="284" t="s">
        <v>9</v>
      </c>
      <c r="M1907" s="284" t="s">
        <v>4299</v>
      </c>
      <c r="N1907" s="268" t="s">
        <v>3</v>
      </c>
      <c r="O1907" s="284" t="s">
        <v>7</v>
      </c>
      <c r="P1907" s="284" t="s">
        <v>4300</v>
      </c>
      <c r="Q1907" s="284" t="s">
        <v>5797</v>
      </c>
      <c r="R1907" s="284"/>
      <c r="S1907" s="284">
        <v>15.1</v>
      </c>
      <c r="T1907" s="284">
        <v>15.1</v>
      </c>
      <c r="U1907" s="302" t="s">
        <v>28</v>
      </c>
      <c r="V1907" s="302"/>
      <c r="W1907" s="302" t="s">
        <v>587</v>
      </c>
      <c r="X1907" s="302" t="s">
        <v>1408</v>
      </c>
      <c r="Y1907" s="302" t="s">
        <v>5798</v>
      </c>
      <c r="Z1907" s="302">
        <v>100</v>
      </c>
      <c r="AA1907" s="302" t="s">
        <v>5799</v>
      </c>
      <c r="AB1907" s="302"/>
      <c r="AC1907" s="302"/>
      <c r="AD1907" s="302" t="s">
        <v>30</v>
      </c>
      <c r="AE1907" s="302"/>
      <c r="AF1907" s="302"/>
      <c r="AG1907" s="302"/>
      <c r="AH1907" s="286"/>
      <c r="AI1907" s="286"/>
      <c r="AJ1907" s="342"/>
    </row>
    <row r="1908" spans="1:36" ht="189" customHeight="1">
      <c r="A1908" s="279" t="s">
        <v>3570</v>
      </c>
      <c r="B1908" s="284" t="s">
        <v>5</v>
      </c>
      <c r="C1908" s="284" t="s">
        <v>5</v>
      </c>
      <c r="D1908" s="271">
        <v>42172</v>
      </c>
      <c r="E1908" s="272">
        <v>0.63888888888888895</v>
      </c>
      <c r="F1908" s="271">
        <v>42172</v>
      </c>
      <c r="G1908" s="272">
        <v>0.63888888888888895</v>
      </c>
      <c r="H1908" s="272">
        <v>0</v>
      </c>
      <c r="I1908" s="284">
        <v>11</v>
      </c>
      <c r="J1908" s="284" t="s">
        <v>143</v>
      </c>
      <c r="K1908" s="284" t="s">
        <v>8</v>
      </c>
      <c r="L1908" s="284" t="s">
        <v>9</v>
      </c>
      <c r="M1908" s="284" t="s">
        <v>4297</v>
      </c>
      <c r="N1908" s="268" t="s">
        <v>3</v>
      </c>
      <c r="O1908" s="284" t="s">
        <v>7</v>
      </c>
      <c r="P1908" s="284" t="s">
        <v>4298</v>
      </c>
      <c r="Q1908" s="284" t="s">
        <v>5794</v>
      </c>
      <c r="R1908" s="284"/>
      <c r="S1908" s="284">
        <v>9.9</v>
      </c>
      <c r="T1908" s="284">
        <v>9.9</v>
      </c>
      <c r="U1908" s="302" t="s">
        <v>28</v>
      </c>
      <c r="V1908" s="302">
        <v>1988</v>
      </c>
      <c r="W1908" s="302" t="s">
        <v>587</v>
      </c>
      <c r="X1908" s="302" t="s">
        <v>1408</v>
      </c>
      <c r="Y1908" s="302" t="s">
        <v>5795</v>
      </c>
      <c r="Z1908" s="302">
        <v>1</v>
      </c>
      <c r="AA1908" s="302" t="s">
        <v>5796</v>
      </c>
      <c r="AB1908" s="302"/>
      <c r="AC1908" s="302"/>
      <c r="AD1908" s="302" t="s">
        <v>30</v>
      </c>
      <c r="AE1908" s="302"/>
      <c r="AF1908" s="302"/>
      <c r="AG1908" s="302"/>
      <c r="AH1908" s="286"/>
      <c r="AI1908" s="286"/>
      <c r="AJ1908" s="342"/>
    </row>
    <row r="1909" spans="1:36" ht="51" customHeight="1">
      <c r="A1909" s="279" t="s">
        <v>3570</v>
      </c>
      <c r="B1909" s="284" t="s">
        <v>15</v>
      </c>
      <c r="C1909" s="284" t="s">
        <v>3186</v>
      </c>
      <c r="D1909" s="271">
        <v>42183</v>
      </c>
      <c r="E1909" s="272">
        <v>0.86249999999999993</v>
      </c>
      <c r="F1909" s="271">
        <v>42183</v>
      </c>
      <c r="G1909" s="272">
        <v>0.92847222222222225</v>
      </c>
      <c r="H1909" s="272">
        <f>(F1909+G1909)-(D1909+E1909)</f>
        <v>6.5972222218988463E-2</v>
      </c>
      <c r="I1909" s="284">
        <v>39</v>
      </c>
      <c r="J1909" s="284" t="s">
        <v>720</v>
      </c>
      <c r="K1909" s="284" t="s">
        <v>51</v>
      </c>
      <c r="L1909" s="284" t="s">
        <v>9</v>
      </c>
      <c r="M1909" s="284" t="s">
        <v>4837</v>
      </c>
      <c r="N1909" s="268">
        <v>35</v>
      </c>
      <c r="O1909" s="284" t="s">
        <v>13</v>
      </c>
      <c r="P1909" s="284" t="s">
        <v>4838</v>
      </c>
      <c r="Q1909" s="284" t="s">
        <v>6648</v>
      </c>
      <c r="R1909" s="284">
        <v>39.64</v>
      </c>
      <c r="S1909" s="284"/>
      <c r="T1909" s="284">
        <f>SUM(R1909:S1909)</f>
        <v>39.64</v>
      </c>
      <c r="U1909" s="302" t="s">
        <v>33</v>
      </c>
      <c r="V1909" s="302">
        <v>1973</v>
      </c>
      <c r="W1909" s="302" t="s">
        <v>6649</v>
      </c>
      <c r="X1909" s="302"/>
      <c r="Y1909" s="302">
        <v>42173</v>
      </c>
      <c r="Z1909" s="302">
        <v>100</v>
      </c>
      <c r="AA1909" s="302" t="s">
        <v>6650</v>
      </c>
      <c r="AB1909" s="302">
        <v>0</v>
      </c>
      <c r="AC1909" s="302"/>
      <c r="AD1909" s="302" t="s">
        <v>42</v>
      </c>
      <c r="AE1909" s="302" t="s">
        <v>53</v>
      </c>
      <c r="AF1909" s="302"/>
      <c r="AG1909" s="302" t="s">
        <v>6413</v>
      </c>
      <c r="AH1909" s="286"/>
      <c r="AI1909" s="286"/>
      <c r="AJ1909" s="342"/>
    </row>
    <row r="1910" spans="1:36" ht="51" customHeight="1">
      <c r="A1910" s="279" t="s">
        <v>3570</v>
      </c>
      <c r="B1910" s="284" t="s">
        <v>15</v>
      </c>
      <c r="C1910" s="284" t="s">
        <v>3186</v>
      </c>
      <c r="D1910" s="271">
        <v>42183</v>
      </c>
      <c r="E1910" s="272">
        <v>0.86805555555555547</v>
      </c>
      <c r="F1910" s="271">
        <v>42183</v>
      </c>
      <c r="G1910" s="272">
        <v>0.86805555555555547</v>
      </c>
      <c r="H1910" s="272">
        <f>(F1910+G1910)-(D1910+E1910)</f>
        <v>0</v>
      </c>
      <c r="I1910" s="284">
        <v>18</v>
      </c>
      <c r="J1910" s="284"/>
      <c r="K1910" s="284" t="s">
        <v>8</v>
      </c>
      <c r="L1910" s="284" t="s">
        <v>9</v>
      </c>
      <c r="M1910" s="284" t="s">
        <v>4839</v>
      </c>
      <c r="N1910" s="268">
        <v>35</v>
      </c>
      <c r="O1910" s="284" t="s">
        <v>7</v>
      </c>
      <c r="P1910" s="284" t="s">
        <v>4840</v>
      </c>
      <c r="Q1910" s="284" t="s">
        <v>4841</v>
      </c>
      <c r="R1910" s="284">
        <v>10.039999999999999</v>
      </c>
      <c r="S1910" s="284"/>
      <c r="T1910" s="284">
        <f>SUM(R1910:S1910)</f>
        <v>10.039999999999999</v>
      </c>
      <c r="U1910" s="302" t="s">
        <v>28</v>
      </c>
      <c r="V1910" s="302">
        <v>1973</v>
      </c>
      <c r="W1910" s="302" t="s">
        <v>1364</v>
      </c>
      <c r="X1910" s="302"/>
      <c r="Y1910" s="302">
        <v>42075</v>
      </c>
      <c r="Z1910" s="302">
        <v>100</v>
      </c>
      <c r="AA1910" s="302">
        <v>42248</v>
      </c>
      <c r="AB1910" s="302">
        <v>0</v>
      </c>
      <c r="AC1910" s="302"/>
      <c r="AD1910" s="302" t="s">
        <v>42</v>
      </c>
      <c r="AE1910" s="302" t="s">
        <v>53</v>
      </c>
      <c r="AF1910" s="302"/>
      <c r="AG1910" s="302" t="s">
        <v>6431</v>
      </c>
      <c r="AH1910" s="286"/>
      <c r="AI1910" s="286"/>
      <c r="AJ1910" s="342"/>
    </row>
    <row r="1911" spans="1:36" ht="409.5" customHeight="1">
      <c r="A1911" s="279" t="s">
        <v>3570</v>
      </c>
      <c r="B1911" s="284" t="s">
        <v>15</v>
      </c>
      <c r="C1911" s="284" t="s">
        <v>3186</v>
      </c>
      <c r="D1911" s="271">
        <v>42183</v>
      </c>
      <c r="E1911" s="272">
        <v>0.87083333333333324</v>
      </c>
      <c r="F1911" s="271">
        <v>42183</v>
      </c>
      <c r="G1911" s="272">
        <v>0.87083333333333324</v>
      </c>
      <c r="H1911" s="272">
        <f>(F1911+G1911)-(D1911+E1911)</f>
        <v>0</v>
      </c>
      <c r="I1911" s="284">
        <v>33</v>
      </c>
      <c r="J1911" s="284" t="s">
        <v>180</v>
      </c>
      <c r="K1911" s="284" t="s">
        <v>8</v>
      </c>
      <c r="L1911" s="284" t="s">
        <v>9</v>
      </c>
      <c r="M1911" s="284" t="s">
        <v>4834</v>
      </c>
      <c r="N1911" s="268">
        <v>35</v>
      </c>
      <c r="O1911" s="284" t="s">
        <v>7</v>
      </c>
      <c r="P1911" s="284" t="s">
        <v>4835</v>
      </c>
      <c r="Q1911" s="284" t="s">
        <v>6647</v>
      </c>
      <c r="R1911" s="284">
        <v>2.61</v>
      </c>
      <c r="S1911" s="284"/>
      <c r="T1911" s="284">
        <f>SUM(R1911:S1911)</f>
        <v>2.61</v>
      </c>
      <c r="U1911" s="302" t="s">
        <v>28</v>
      </c>
      <c r="V1911" s="302">
        <v>1987</v>
      </c>
      <c r="W1911" s="302" t="s">
        <v>606</v>
      </c>
      <c r="X1911" s="302"/>
      <c r="Y1911" s="302">
        <v>41813</v>
      </c>
      <c r="Z1911" s="302">
        <v>100</v>
      </c>
      <c r="AA1911" s="302">
        <v>42339</v>
      </c>
      <c r="AB1911" s="302">
        <v>0</v>
      </c>
      <c r="AC1911" s="302"/>
      <c r="AD1911" s="302" t="s">
        <v>42</v>
      </c>
      <c r="AE1911" s="302" t="s">
        <v>53</v>
      </c>
      <c r="AF1911" s="302"/>
      <c r="AG1911" s="302" t="s">
        <v>6431</v>
      </c>
      <c r="AH1911" s="286"/>
      <c r="AI1911" s="286"/>
      <c r="AJ1911" s="342"/>
    </row>
    <row r="1912" spans="1:36" ht="51" customHeight="1">
      <c r="A1912" s="279" t="s">
        <v>3570</v>
      </c>
      <c r="B1912" s="284" t="s">
        <v>5</v>
      </c>
      <c r="C1912" s="284" t="s">
        <v>5813</v>
      </c>
      <c r="D1912" s="271">
        <v>42172</v>
      </c>
      <c r="E1912" s="272">
        <v>0.7319444444444444</v>
      </c>
      <c r="F1912" s="271">
        <v>42172</v>
      </c>
      <c r="G1912" s="272">
        <v>0.83194444444444438</v>
      </c>
      <c r="H1912" s="272">
        <v>0.1</v>
      </c>
      <c r="I1912" s="284">
        <v>16</v>
      </c>
      <c r="J1912" s="284" t="s">
        <v>4308</v>
      </c>
      <c r="K1912" s="284" t="s">
        <v>20</v>
      </c>
      <c r="L1912" s="284" t="s">
        <v>16</v>
      </c>
      <c r="M1912" s="284" t="s">
        <v>4309</v>
      </c>
      <c r="N1912" s="268">
        <v>35</v>
      </c>
      <c r="O1912" s="284" t="s">
        <v>7</v>
      </c>
      <c r="P1912" s="284" t="s">
        <v>4310</v>
      </c>
      <c r="Q1912" s="284" t="s">
        <v>5814</v>
      </c>
      <c r="R1912" s="284"/>
      <c r="S1912" s="284">
        <v>10.6</v>
      </c>
      <c r="T1912" s="284">
        <v>10.6</v>
      </c>
      <c r="U1912" s="302" t="s">
        <v>28</v>
      </c>
      <c r="V1912" s="302" t="s">
        <v>5815</v>
      </c>
      <c r="W1912" s="302" t="s">
        <v>1686</v>
      </c>
      <c r="X1912" s="302" t="s">
        <v>411</v>
      </c>
      <c r="Y1912" s="302" t="s">
        <v>5816</v>
      </c>
      <c r="Z1912" s="302"/>
      <c r="AA1912" s="302" t="s">
        <v>5817</v>
      </c>
      <c r="AB1912" s="302"/>
      <c r="AC1912" s="302"/>
      <c r="AD1912" s="302" t="s">
        <v>37</v>
      </c>
      <c r="AE1912" s="302"/>
      <c r="AF1912" s="302"/>
      <c r="AG1912" s="302"/>
      <c r="AH1912" s="286"/>
      <c r="AI1912" s="286"/>
      <c r="AJ1912" s="342"/>
    </row>
    <row r="1913" spans="1:36" ht="189" customHeight="1">
      <c r="A1913" s="279" t="s">
        <v>7992</v>
      </c>
      <c r="B1913" s="284" t="s">
        <v>15</v>
      </c>
      <c r="C1913" s="284" t="s">
        <v>15</v>
      </c>
      <c r="D1913" s="271">
        <v>42224</v>
      </c>
      <c r="E1913" s="272">
        <v>0.66666666666666663</v>
      </c>
      <c r="F1913" s="271">
        <v>42224</v>
      </c>
      <c r="G1913" s="272">
        <v>0.66666666666666663</v>
      </c>
      <c r="H1913" s="272">
        <f>(F1913+G1913)-(D1913+E1913)</f>
        <v>0</v>
      </c>
      <c r="I1913" s="284">
        <v>5</v>
      </c>
      <c r="J1913" s="284"/>
      <c r="K1913" s="284" t="s">
        <v>8</v>
      </c>
      <c r="L1913" s="284" t="s">
        <v>4</v>
      </c>
      <c r="M1913" s="284" t="s">
        <v>8510</v>
      </c>
      <c r="N1913" s="268" t="s">
        <v>3</v>
      </c>
      <c r="O1913" s="284" t="s">
        <v>7</v>
      </c>
      <c r="P1913" s="284" t="s">
        <v>8511</v>
      </c>
      <c r="Q1913" s="284" t="s">
        <v>9381</v>
      </c>
      <c r="R1913" s="284"/>
      <c r="S1913" s="284">
        <v>2.17</v>
      </c>
      <c r="T1913" s="284">
        <f>SUM(R1913:S1913)</f>
        <v>2.17</v>
      </c>
      <c r="U1913" s="302" t="s">
        <v>28</v>
      </c>
      <c r="V1913" s="302">
        <v>1983</v>
      </c>
      <c r="W1913" s="302" t="s">
        <v>587</v>
      </c>
      <c r="X1913" s="302"/>
      <c r="Y1913" s="302">
        <v>42207</v>
      </c>
      <c r="Z1913" s="302">
        <v>100</v>
      </c>
      <c r="AA1913" s="302" t="s">
        <v>9382</v>
      </c>
      <c r="AB1913" s="302">
        <v>0</v>
      </c>
      <c r="AC1913" s="302"/>
      <c r="AD1913" s="302" t="s">
        <v>22</v>
      </c>
      <c r="AE1913" s="302" t="s">
        <v>53</v>
      </c>
      <c r="AF1913" s="302"/>
      <c r="AG1913" s="302" t="s">
        <v>9383</v>
      </c>
      <c r="AH1913" s="286"/>
      <c r="AI1913" s="286"/>
      <c r="AJ1913" s="342"/>
    </row>
    <row r="1914" spans="1:36" ht="63" customHeight="1">
      <c r="A1914" s="279" t="s">
        <v>3570</v>
      </c>
      <c r="B1914" s="284" t="s">
        <v>5</v>
      </c>
      <c r="C1914" s="284" t="s">
        <v>3623</v>
      </c>
      <c r="D1914" s="271">
        <v>42172</v>
      </c>
      <c r="E1914" s="272">
        <v>0.8041666666666667</v>
      </c>
      <c r="F1914" s="271">
        <v>42172</v>
      </c>
      <c r="G1914" s="272">
        <v>0.8041666666666667</v>
      </c>
      <c r="H1914" s="272">
        <f>G1914-E1914</f>
        <v>0</v>
      </c>
      <c r="I1914" s="284">
        <v>304</v>
      </c>
      <c r="J1914" s="284" t="s">
        <v>5823</v>
      </c>
      <c r="K1914" s="284"/>
      <c r="L1914" s="284" t="s">
        <v>16</v>
      </c>
      <c r="M1914" s="284" t="s">
        <v>4312</v>
      </c>
      <c r="N1914" s="268">
        <v>110</v>
      </c>
      <c r="O1914" s="284" t="s">
        <v>7</v>
      </c>
      <c r="P1914" s="284" t="s">
        <v>4312</v>
      </c>
      <c r="Q1914" s="284" t="s">
        <v>5824</v>
      </c>
      <c r="R1914" s="284"/>
      <c r="S1914" s="284">
        <v>475.8</v>
      </c>
      <c r="T1914" s="284">
        <v>475.8</v>
      </c>
      <c r="U1914" s="302" t="s">
        <v>28</v>
      </c>
      <c r="V1914" s="302"/>
      <c r="W1914" s="302"/>
      <c r="X1914" s="302"/>
      <c r="Y1914" s="302"/>
      <c r="Z1914" s="302"/>
      <c r="AA1914" s="302"/>
      <c r="AB1914" s="302"/>
      <c r="AC1914" s="302"/>
      <c r="AD1914" s="302" t="s">
        <v>37</v>
      </c>
      <c r="AE1914" s="302"/>
      <c r="AF1914" s="302"/>
      <c r="AG1914" s="302"/>
      <c r="AH1914" s="286"/>
      <c r="AI1914" s="286"/>
      <c r="AJ1914" s="342"/>
    </row>
    <row r="1915" spans="1:36" ht="78.75" customHeight="1">
      <c r="A1915" s="279" t="s">
        <v>3570</v>
      </c>
      <c r="B1915" s="284" t="s">
        <v>15</v>
      </c>
      <c r="C1915" s="284" t="s">
        <v>3186</v>
      </c>
      <c r="D1915" s="271">
        <v>42183</v>
      </c>
      <c r="E1915" s="272">
        <v>0.87083333333333324</v>
      </c>
      <c r="F1915" s="271">
        <v>42183</v>
      </c>
      <c r="G1915" s="272">
        <v>0.87083333333333324</v>
      </c>
      <c r="H1915" s="272">
        <f>(F1915+G1915)-(D1915+E1915)</f>
        <v>0</v>
      </c>
      <c r="I1915" s="284">
        <v>4</v>
      </c>
      <c r="J1915" s="284"/>
      <c r="K1915" s="284" t="s">
        <v>8</v>
      </c>
      <c r="L1915" s="284" t="s">
        <v>9</v>
      </c>
      <c r="M1915" s="284" t="s">
        <v>4831</v>
      </c>
      <c r="N1915" s="268" t="s">
        <v>3</v>
      </c>
      <c r="O1915" s="284" t="s">
        <v>7</v>
      </c>
      <c r="P1915" s="284" t="s">
        <v>4832</v>
      </c>
      <c r="Q1915" s="284" t="s">
        <v>4833</v>
      </c>
      <c r="R1915" s="284">
        <v>0.17</v>
      </c>
      <c r="S1915" s="284"/>
      <c r="T1915" s="284">
        <f>SUM(R1915:S1915)</f>
        <v>0.17</v>
      </c>
      <c r="U1915" s="302" t="s">
        <v>28</v>
      </c>
      <c r="V1915" s="302">
        <v>1985</v>
      </c>
      <c r="W1915" s="302" t="s">
        <v>587</v>
      </c>
      <c r="X1915" s="302"/>
      <c r="Y1915" s="302">
        <v>42136</v>
      </c>
      <c r="Z1915" s="302">
        <v>100</v>
      </c>
      <c r="AA1915" s="302">
        <v>42309</v>
      </c>
      <c r="AB1915" s="302">
        <v>0</v>
      </c>
      <c r="AC1915" s="302"/>
      <c r="AD1915" s="302" t="s">
        <v>42</v>
      </c>
      <c r="AE1915" s="302" t="s">
        <v>53</v>
      </c>
      <c r="AF1915" s="302"/>
      <c r="AG1915" s="302" t="s">
        <v>6431</v>
      </c>
      <c r="AH1915" s="286"/>
      <c r="AI1915" s="286"/>
      <c r="AJ1915" s="342"/>
    </row>
    <row r="1916" spans="1:36" ht="173.25" customHeight="1">
      <c r="A1916" s="284" t="s">
        <v>3570</v>
      </c>
      <c r="B1916" s="301" t="s">
        <v>84</v>
      </c>
      <c r="C1916" s="274" t="s">
        <v>3626</v>
      </c>
      <c r="D1916" s="297">
        <v>42173</v>
      </c>
      <c r="E1916" s="276">
        <v>0.90694444444444444</v>
      </c>
      <c r="F1916" s="297">
        <v>42173</v>
      </c>
      <c r="G1916" s="276">
        <v>0.90694444444444444</v>
      </c>
      <c r="H1916" s="278">
        <f>G1916-E1916</f>
        <v>0</v>
      </c>
      <c r="I1916" s="279">
        <v>8</v>
      </c>
      <c r="J1916" s="279"/>
      <c r="K1916" s="274" t="s">
        <v>8</v>
      </c>
      <c r="L1916" s="279" t="s">
        <v>16</v>
      </c>
      <c r="M1916" s="304" t="s">
        <v>4199</v>
      </c>
      <c r="N1916" s="274">
        <v>110</v>
      </c>
      <c r="O1916" s="274" t="s">
        <v>7</v>
      </c>
      <c r="P1916" s="304" t="s">
        <v>4199</v>
      </c>
      <c r="Q1916" s="301" t="s">
        <v>3830</v>
      </c>
      <c r="R1916" s="303">
        <v>5</v>
      </c>
      <c r="S1916" s="303"/>
      <c r="T1916" s="464">
        <f>R1916+S1916</f>
        <v>5</v>
      </c>
      <c r="U1916" s="494"/>
      <c r="V1916" s="273"/>
      <c r="W1916" s="273"/>
      <c r="X1916" s="273"/>
      <c r="Y1916" s="273"/>
      <c r="Z1916" s="273"/>
      <c r="AA1916" s="273"/>
      <c r="AB1916" s="273"/>
      <c r="AC1916" s="273"/>
      <c r="AD1916" s="273" t="s">
        <v>37</v>
      </c>
      <c r="AE1916" s="273"/>
      <c r="AF1916" s="273"/>
      <c r="AG1916" s="273" t="s">
        <v>5175</v>
      </c>
      <c r="AH1916" s="286"/>
      <c r="AI1916" s="286"/>
      <c r="AJ1916" s="342"/>
    </row>
    <row r="1917" spans="1:36" ht="173.25" customHeight="1">
      <c r="A1917" s="284" t="s">
        <v>3570</v>
      </c>
      <c r="B1917" s="293" t="s">
        <v>21</v>
      </c>
      <c r="C1917" s="293" t="s">
        <v>21</v>
      </c>
      <c r="D1917" s="287">
        <v>42173</v>
      </c>
      <c r="E1917" s="288">
        <v>0.25625000000000003</v>
      </c>
      <c r="F1917" s="287">
        <v>42173</v>
      </c>
      <c r="G1917" s="288">
        <v>0.33194444444444443</v>
      </c>
      <c r="H1917" s="288">
        <v>7.5694444444444439E-2</v>
      </c>
      <c r="I1917" s="273">
        <v>1</v>
      </c>
      <c r="J1917" s="273"/>
      <c r="K1917" s="293"/>
      <c r="L1917" s="293" t="s">
        <v>4</v>
      </c>
      <c r="M1917" s="293" t="s">
        <v>4207</v>
      </c>
      <c r="N1917" s="273">
        <v>0.4</v>
      </c>
      <c r="O1917" s="273" t="s">
        <v>2</v>
      </c>
      <c r="P1917" s="293" t="s">
        <v>4207</v>
      </c>
      <c r="Q1917" s="273" t="s">
        <v>6754</v>
      </c>
      <c r="R1917" s="273">
        <v>9.6000000000000002E-2</v>
      </c>
      <c r="S1917" s="273">
        <v>4.7E-2</v>
      </c>
      <c r="T1917" s="273">
        <v>0.14299999999999999</v>
      </c>
      <c r="U1917" s="293" t="s">
        <v>28</v>
      </c>
      <c r="V1917" s="273" t="s">
        <v>128</v>
      </c>
      <c r="W1917" s="293" t="s">
        <v>128</v>
      </c>
      <c r="X1917" s="293" t="s">
        <v>128</v>
      </c>
      <c r="Y1917" s="269">
        <v>2014</v>
      </c>
      <c r="Z1917" s="318" t="s">
        <v>128</v>
      </c>
      <c r="AA1917" s="269">
        <v>2015</v>
      </c>
      <c r="AB1917" s="293" t="s">
        <v>128</v>
      </c>
      <c r="AC1917" s="269">
        <v>2014</v>
      </c>
      <c r="AD1917" s="293" t="s">
        <v>0</v>
      </c>
      <c r="AE1917" s="293" t="s">
        <v>57</v>
      </c>
      <c r="AF1917" s="293"/>
      <c r="AG1917" s="318"/>
      <c r="AH1917" s="286"/>
      <c r="AI1917" s="286"/>
      <c r="AJ1917" s="342"/>
    </row>
    <row r="1918" spans="1:36" ht="78.75" customHeight="1">
      <c r="A1918" s="279" t="s">
        <v>3570</v>
      </c>
      <c r="B1918" s="284" t="s">
        <v>15</v>
      </c>
      <c r="C1918" s="284" t="s">
        <v>3186</v>
      </c>
      <c r="D1918" s="271">
        <v>42183</v>
      </c>
      <c r="E1918" s="272">
        <v>0.90277777777777779</v>
      </c>
      <c r="F1918" s="271">
        <v>42184</v>
      </c>
      <c r="G1918" s="272">
        <v>9.0277777777777787E-3</v>
      </c>
      <c r="H1918" s="272">
        <f>(F1918+G1918)-(D1918+E1918)</f>
        <v>0.10624999999708962</v>
      </c>
      <c r="I1918" s="284">
        <v>1</v>
      </c>
      <c r="J1918" s="284" t="s">
        <v>150</v>
      </c>
      <c r="K1918" s="284" t="s">
        <v>20</v>
      </c>
      <c r="L1918" s="284" t="s">
        <v>9</v>
      </c>
      <c r="M1918" s="284" t="s">
        <v>2518</v>
      </c>
      <c r="N1918" s="268" t="s">
        <v>3</v>
      </c>
      <c r="O1918" s="284" t="s">
        <v>7</v>
      </c>
      <c r="P1918" s="284" t="s">
        <v>4842</v>
      </c>
      <c r="Q1918" s="284" t="s">
        <v>6651</v>
      </c>
      <c r="R1918" s="284">
        <v>0.63</v>
      </c>
      <c r="S1918" s="284"/>
      <c r="T1918" s="284">
        <f>SUM(R1918:S1918)</f>
        <v>0.63</v>
      </c>
      <c r="U1918" s="302" t="s">
        <v>28</v>
      </c>
      <c r="V1918" s="302">
        <v>1957</v>
      </c>
      <c r="W1918" s="302" t="s">
        <v>587</v>
      </c>
      <c r="X1918" s="302"/>
      <c r="Y1918" s="302">
        <v>42019</v>
      </c>
      <c r="Z1918" s="302">
        <v>100</v>
      </c>
      <c r="AA1918" s="302">
        <v>42186</v>
      </c>
      <c r="AB1918" s="302">
        <v>0</v>
      </c>
      <c r="AC1918" s="302"/>
      <c r="AD1918" s="302" t="s">
        <v>42</v>
      </c>
      <c r="AE1918" s="302" t="s">
        <v>53</v>
      </c>
      <c r="AF1918" s="302"/>
      <c r="AG1918" s="302" t="s">
        <v>6481</v>
      </c>
      <c r="AH1918" s="286"/>
      <c r="AI1918" s="286"/>
      <c r="AJ1918" s="342"/>
    </row>
    <row r="1919" spans="1:36" ht="63.75" customHeight="1">
      <c r="A1919" s="284" t="s">
        <v>3570</v>
      </c>
      <c r="B1919" s="284" t="s">
        <v>132</v>
      </c>
      <c r="C1919" s="284" t="s">
        <v>3626</v>
      </c>
      <c r="D1919" s="271">
        <v>42173</v>
      </c>
      <c r="E1919" s="272">
        <v>0.84027777777777779</v>
      </c>
      <c r="F1919" s="271">
        <v>42173</v>
      </c>
      <c r="G1919" s="272">
        <v>0.84027777777777779</v>
      </c>
      <c r="H1919" s="272">
        <v>0</v>
      </c>
      <c r="I1919" s="268">
        <v>184</v>
      </c>
      <c r="J1919" s="269"/>
      <c r="K1919" s="268" t="s">
        <v>8</v>
      </c>
      <c r="L1919" s="267" t="s">
        <v>16</v>
      </c>
      <c r="M1919" s="285" t="s">
        <v>1108</v>
      </c>
      <c r="N1919" s="268">
        <v>110</v>
      </c>
      <c r="O1919" s="269" t="s">
        <v>7</v>
      </c>
      <c r="P1919" s="285" t="s">
        <v>4318</v>
      </c>
      <c r="Q1919" s="267" t="s">
        <v>3505</v>
      </c>
      <c r="R1919" s="270">
        <v>136.6</v>
      </c>
      <c r="S1919" s="270"/>
      <c r="T1919" s="270">
        <v>136.6</v>
      </c>
      <c r="U1919" s="273"/>
      <c r="V1919" s="273"/>
      <c r="W1919" s="273"/>
      <c r="X1919" s="273"/>
      <c r="Y1919" s="273"/>
      <c r="Z1919" s="273"/>
      <c r="AA1919" s="273"/>
      <c r="AB1919" s="273"/>
      <c r="AC1919" s="273"/>
      <c r="AD1919" s="279" t="s">
        <v>37</v>
      </c>
      <c r="AE1919" s="273"/>
      <c r="AF1919" s="273"/>
      <c r="AG1919" s="310"/>
      <c r="AH1919" s="286"/>
      <c r="AI1919" s="286"/>
      <c r="AJ1919" s="342"/>
    </row>
    <row r="1920" spans="1:36" ht="110.25" customHeight="1">
      <c r="A1920" s="279" t="s">
        <v>3570</v>
      </c>
      <c r="B1920" s="284" t="s">
        <v>15</v>
      </c>
      <c r="C1920" s="284" t="s">
        <v>3186</v>
      </c>
      <c r="D1920" s="271">
        <v>42183</v>
      </c>
      <c r="E1920" s="272">
        <v>0.90486111111111101</v>
      </c>
      <c r="F1920" s="271">
        <v>42183</v>
      </c>
      <c r="G1920" s="272">
        <v>0.90972222222222221</v>
      </c>
      <c r="H1920" s="272">
        <f>(F1920+G1920)-(D1920+E1920)</f>
        <v>4.8611111051286571E-3</v>
      </c>
      <c r="I1920" s="284">
        <v>4</v>
      </c>
      <c r="J1920" s="284" t="s">
        <v>180</v>
      </c>
      <c r="K1920" s="284" t="s">
        <v>20</v>
      </c>
      <c r="L1920" s="284" t="s">
        <v>9</v>
      </c>
      <c r="M1920" s="284" t="s">
        <v>881</v>
      </c>
      <c r="N1920" s="268" t="s">
        <v>3</v>
      </c>
      <c r="O1920" s="284" t="s">
        <v>7</v>
      </c>
      <c r="P1920" s="284" t="s">
        <v>4843</v>
      </c>
      <c r="Q1920" s="284" t="s">
        <v>4844</v>
      </c>
      <c r="R1920" s="284">
        <v>2.5</v>
      </c>
      <c r="S1920" s="284"/>
      <c r="T1920" s="284">
        <f>SUM(R1920:S1920)</f>
        <v>2.5</v>
      </c>
      <c r="U1920" s="302" t="s">
        <v>28</v>
      </c>
      <c r="V1920" s="302">
        <v>1963</v>
      </c>
      <c r="W1920" s="302" t="s">
        <v>1477</v>
      </c>
      <c r="X1920" s="302"/>
      <c r="Y1920" s="302">
        <v>42087</v>
      </c>
      <c r="Z1920" s="302">
        <v>100</v>
      </c>
      <c r="AA1920" s="302">
        <v>42248</v>
      </c>
      <c r="AB1920" s="302">
        <v>0</v>
      </c>
      <c r="AC1920" s="302"/>
      <c r="AD1920" s="302" t="s">
        <v>42</v>
      </c>
      <c r="AE1920" s="302" t="s">
        <v>53</v>
      </c>
      <c r="AF1920" s="302"/>
      <c r="AG1920" s="302" t="s">
        <v>6481</v>
      </c>
      <c r="AH1920" s="286"/>
      <c r="AI1920" s="286"/>
      <c r="AJ1920" s="342"/>
    </row>
    <row r="1921" spans="1:36" ht="173.25" customHeight="1">
      <c r="A1921" s="279" t="s">
        <v>3570</v>
      </c>
      <c r="B1921" s="284" t="s">
        <v>15</v>
      </c>
      <c r="C1921" s="284" t="s">
        <v>3186</v>
      </c>
      <c r="D1921" s="271">
        <v>42183</v>
      </c>
      <c r="E1921" s="272">
        <v>0.90625</v>
      </c>
      <c r="F1921" s="271">
        <v>42183</v>
      </c>
      <c r="G1921" s="272">
        <v>0.90625</v>
      </c>
      <c r="H1921" s="272">
        <f>(F1921+G1921)-(D1921+E1921)</f>
        <v>0</v>
      </c>
      <c r="I1921" s="284">
        <v>5</v>
      </c>
      <c r="J1921" s="284" t="s">
        <v>180</v>
      </c>
      <c r="K1921" s="284" t="s">
        <v>8</v>
      </c>
      <c r="L1921" s="284" t="s">
        <v>9</v>
      </c>
      <c r="M1921" s="284" t="s">
        <v>4412</v>
      </c>
      <c r="N1921" s="268" t="s">
        <v>3</v>
      </c>
      <c r="O1921" s="284" t="s">
        <v>7</v>
      </c>
      <c r="P1921" s="284" t="s">
        <v>4413</v>
      </c>
      <c r="Q1921" s="284" t="s">
        <v>4845</v>
      </c>
      <c r="R1921" s="284"/>
      <c r="S1921" s="284">
        <v>1.87</v>
      </c>
      <c r="T1921" s="284">
        <f>SUM(R1921:S1921)</f>
        <v>1.87</v>
      </c>
      <c r="U1921" s="302" t="s">
        <v>28</v>
      </c>
      <c r="V1921" s="302">
        <v>1980</v>
      </c>
      <c r="W1921" s="302" t="s">
        <v>587</v>
      </c>
      <c r="X1921" s="302"/>
      <c r="Y1921" s="302">
        <v>42146</v>
      </c>
      <c r="Z1921" s="302">
        <v>100</v>
      </c>
      <c r="AA1921" s="302">
        <v>42309</v>
      </c>
      <c r="AB1921" s="302">
        <v>0</v>
      </c>
      <c r="AC1921" s="302"/>
      <c r="AD1921" s="302" t="s">
        <v>42</v>
      </c>
      <c r="AE1921" s="302" t="s">
        <v>53</v>
      </c>
      <c r="AF1921" s="302"/>
      <c r="AG1921" s="302" t="s">
        <v>6431</v>
      </c>
      <c r="AH1921" s="286"/>
      <c r="AI1921" s="286"/>
      <c r="AJ1921" s="342"/>
    </row>
    <row r="1922" spans="1:36" ht="63" customHeight="1">
      <c r="A1922" s="274" t="s">
        <v>3570</v>
      </c>
      <c r="B1922" s="284" t="s">
        <v>1412</v>
      </c>
      <c r="C1922" s="284" t="s">
        <v>7129</v>
      </c>
      <c r="D1922" s="271">
        <v>42173</v>
      </c>
      <c r="E1922" s="272">
        <v>4.5138888888888888E-2</v>
      </c>
      <c r="F1922" s="271">
        <v>42173</v>
      </c>
      <c r="G1922" s="272">
        <v>4.5138888888888888E-2</v>
      </c>
      <c r="H1922" s="272">
        <v>0</v>
      </c>
      <c r="I1922" s="268">
        <v>6</v>
      </c>
      <c r="J1922" s="269"/>
      <c r="K1922" s="268"/>
      <c r="L1922" s="267" t="s">
        <v>16</v>
      </c>
      <c r="M1922" s="285" t="s">
        <v>3804</v>
      </c>
      <c r="N1922" s="268">
        <v>110</v>
      </c>
      <c r="O1922" s="269" t="s">
        <v>7</v>
      </c>
      <c r="P1922" s="285" t="s">
        <v>3804</v>
      </c>
      <c r="Q1922" s="267" t="s">
        <v>7124</v>
      </c>
      <c r="R1922" s="270">
        <v>1</v>
      </c>
      <c r="S1922" s="270"/>
      <c r="T1922" s="270">
        <v>1</v>
      </c>
      <c r="U1922" s="279"/>
      <c r="V1922" s="279"/>
      <c r="W1922" s="279"/>
      <c r="X1922" s="279"/>
      <c r="Y1922" s="279"/>
      <c r="Z1922" s="279"/>
      <c r="AA1922" s="279"/>
      <c r="AB1922" s="279"/>
      <c r="AC1922" s="279"/>
      <c r="AD1922" s="489" t="s">
        <v>37</v>
      </c>
      <c r="AE1922" s="279"/>
      <c r="AF1922" s="279"/>
      <c r="AG1922" s="290"/>
      <c r="AH1922" s="286"/>
      <c r="AI1922" s="286"/>
      <c r="AJ1922" s="342"/>
    </row>
    <row r="1923" spans="1:36" ht="299.25" customHeight="1">
      <c r="A1923" s="274" t="s">
        <v>8946</v>
      </c>
      <c r="B1923" s="274" t="s">
        <v>132</v>
      </c>
      <c r="C1923" s="279" t="s">
        <v>26</v>
      </c>
      <c r="D1923" s="296">
        <v>42251</v>
      </c>
      <c r="E1923" s="502" t="s">
        <v>8947</v>
      </c>
      <c r="F1923" s="296">
        <v>42251</v>
      </c>
      <c r="G1923" s="276">
        <v>0.74652777777777779</v>
      </c>
      <c r="H1923" s="276">
        <v>0.21180555555555555</v>
      </c>
      <c r="I1923" s="279">
        <v>4</v>
      </c>
      <c r="J1923" s="279"/>
      <c r="K1923" s="279"/>
      <c r="L1923" s="279" t="s">
        <v>4</v>
      </c>
      <c r="M1923" s="279" t="s">
        <v>9983</v>
      </c>
      <c r="N1923" s="279">
        <v>0.4</v>
      </c>
      <c r="O1923" s="279" t="s">
        <v>25</v>
      </c>
      <c r="P1923" s="274" t="s">
        <v>9984</v>
      </c>
      <c r="Q1923" s="274" t="s">
        <v>9985</v>
      </c>
      <c r="R1923" s="477">
        <v>2.13</v>
      </c>
      <c r="S1923" s="477"/>
      <c r="T1923" s="477">
        <v>2.13</v>
      </c>
      <c r="U1923" s="274" t="s">
        <v>33</v>
      </c>
      <c r="V1923" s="274">
        <v>1991</v>
      </c>
      <c r="W1923" s="274" t="s">
        <v>25</v>
      </c>
      <c r="X1923" s="274"/>
      <c r="Y1923" s="274"/>
      <c r="Z1923" s="274"/>
      <c r="AA1923" s="274"/>
      <c r="AB1923" s="274"/>
      <c r="AC1923" s="274"/>
      <c r="AD1923" s="274" t="s">
        <v>22</v>
      </c>
      <c r="AE1923" s="274"/>
      <c r="AF1923" s="274"/>
      <c r="AG1923" s="308"/>
      <c r="AH1923" s="286"/>
      <c r="AI1923" s="286"/>
      <c r="AJ1923" s="342"/>
    </row>
    <row r="1924" spans="1:36" ht="173.25" customHeight="1">
      <c r="A1924" s="279" t="s">
        <v>3570</v>
      </c>
      <c r="B1924" s="284" t="s">
        <v>15</v>
      </c>
      <c r="C1924" s="284" t="s">
        <v>3186</v>
      </c>
      <c r="D1924" s="271">
        <v>42183</v>
      </c>
      <c r="E1924" s="272">
        <v>0.91388888888888886</v>
      </c>
      <c r="F1924" s="271">
        <v>42183</v>
      </c>
      <c r="G1924" s="272">
        <v>0.91388888888888886</v>
      </c>
      <c r="H1924" s="272">
        <f>(F1924+G1924)-(D1924+E1924)</f>
        <v>0</v>
      </c>
      <c r="I1924" s="284">
        <v>6</v>
      </c>
      <c r="J1924" s="284"/>
      <c r="K1924" s="284" t="s">
        <v>8</v>
      </c>
      <c r="L1924" s="284" t="s">
        <v>9</v>
      </c>
      <c r="M1924" s="284" t="s">
        <v>4848</v>
      </c>
      <c r="N1924" s="268" t="s">
        <v>3</v>
      </c>
      <c r="O1924" s="284" t="s">
        <v>7</v>
      </c>
      <c r="P1924" s="284" t="s">
        <v>4849</v>
      </c>
      <c r="Q1924" s="284" t="s">
        <v>4841</v>
      </c>
      <c r="R1924" s="284"/>
      <c r="S1924" s="284">
        <v>1.74</v>
      </c>
      <c r="T1924" s="284">
        <f>SUM(R1924:S1924)</f>
        <v>1.74</v>
      </c>
      <c r="U1924" s="302" t="s">
        <v>28</v>
      </c>
      <c r="V1924" s="302">
        <v>1957</v>
      </c>
      <c r="W1924" s="302" t="s">
        <v>587</v>
      </c>
      <c r="X1924" s="302"/>
      <c r="Y1924" s="302">
        <v>42060</v>
      </c>
      <c r="Z1924" s="302">
        <v>100</v>
      </c>
      <c r="AA1924" s="302">
        <v>42217</v>
      </c>
      <c r="AB1924" s="302">
        <v>0</v>
      </c>
      <c r="AC1924" s="302"/>
      <c r="AD1924" s="302" t="s">
        <v>42</v>
      </c>
      <c r="AE1924" s="302" t="s">
        <v>53</v>
      </c>
      <c r="AF1924" s="302"/>
      <c r="AG1924" s="302" t="s">
        <v>6431</v>
      </c>
      <c r="AH1924" s="286"/>
      <c r="AI1924" s="286"/>
      <c r="AJ1924" s="342"/>
    </row>
    <row r="1925" spans="1:36" ht="78.75" customHeight="1">
      <c r="A1925" s="279" t="s">
        <v>3570</v>
      </c>
      <c r="B1925" s="284" t="s">
        <v>19</v>
      </c>
      <c r="C1925" s="284" t="s">
        <v>5554</v>
      </c>
      <c r="D1925" s="271">
        <v>42173</v>
      </c>
      <c r="E1925" s="272">
        <v>0.21111111111111111</v>
      </c>
      <c r="F1925" s="271">
        <v>42173</v>
      </c>
      <c r="G1925" s="272">
        <v>0.21111111111111111</v>
      </c>
      <c r="H1925" s="272">
        <v>0</v>
      </c>
      <c r="I1925" s="284">
        <v>2</v>
      </c>
      <c r="J1925" s="284" t="s">
        <v>150</v>
      </c>
      <c r="K1925" s="284" t="s">
        <v>8</v>
      </c>
      <c r="L1925" s="284" t="s">
        <v>16</v>
      </c>
      <c r="M1925" s="284" t="s">
        <v>270</v>
      </c>
      <c r="N1925" s="268" t="s">
        <v>3</v>
      </c>
      <c r="O1925" s="284" t="s">
        <v>7</v>
      </c>
      <c r="P1925" s="284" t="s">
        <v>5439</v>
      </c>
      <c r="Q1925" s="284" t="s">
        <v>4215</v>
      </c>
      <c r="R1925" s="284">
        <v>1</v>
      </c>
      <c r="S1925" s="284"/>
      <c r="T1925" s="284">
        <v>1</v>
      </c>
      <c r="U1925" s="302"/>
      <c r="V1925" s="302"/>
      <c r="W1925" s="302"/>
      <c r="X1925" s="302"/>
      <c r="Y1925" s="302"/>
      <c r="Z1925" s="302"/>
      <c r="AA1925" s="302"/>
      <c r="AB1925" s="302"/>
      <c r="AC1925" s="302"/>
      <c r="AD1925" s="302" t="s">
        <v>37</v>
      </c>
      <c r="AE1925" s="302"/>
      <c r="AF1925" s="302"/>
      <c r="AG1925" s="302"/>
      <c r="AH1925" s="286"/>
      <c r="AI1925" s="286"/>
      <c r="AJ1925" s="342"/>
    </row>
    <row r="1926" spans="1:36" ht="141.75" customHeight="1">
      <c r="A1926" s="279" t="s">
        <v>3570</v>
      </c>
      <c r="B1926" s="284" t="s">
        <v>19</v>
      </c>
      <c r="C1926" s="284" t="s">
        <v>19</v>
      </c>
      <c r="D1926" s="271">
        <v>42173</v>
      </c>
      <c r="E1926" s="272">
        <v>0.53125</v>
      </c>
      <c r="F1926" s="271">
        <v>42173</v>
      </c>
      <c r="G1926" s="272">
        <v>0.53194444444444444</v>
      </c>
      <c r="H1926" s="272">
        <v>6.9444444444444198E-4</v>
      </c>
      <c r="I1926" s="284">
        <v>34</v>
      </c>
      <c r="J1926" s="284"/>
      <c r="K1926" s="284" t="s">
        <v>178</v>
      </c>
      <c r="L1926" s="284" t="s">
        <v>4</v>
      </c>
      <c r="M1926" s="284" t="s">
        <v>3676</v>
      </c>
      <c r="N1926" s="268">
        <v>35</v>
      </c>
      <c r="O1926" s="284" t="s">
        <v>13</v>
      </c>
      <c r="P1926" s="284" t="s">
        <v>4216</v>
      </c>
      <c r="Q1926" s="284" t="s">
        <v>4217</v>
      </c>
      <c r="R1926" s="284">
        <v>22</v>
      </c>
      <c r="S1926" s="284">
        <v>13</v>
      </c>
      <c r="T1926" s="284">
        <v>35</v>
      </c>
      <c r="U1926" s="302" t="s">
        <v>44</v>
      </c>
      <c r="V1926" s="302">
        <v>2009</v>
      </c>
      <c r="W1926" s="302" t="s">
        <v>5440</v>
      </c>
      <c r="X1926" s="302" t="s">
        <v>5441</v>
      </c>
      <c r="Y1926" s="302">
        <v>42124</v>
      </c>
      <c r="Z1926" s="302">
        <v>100</v>
      </c>
      <c r="AA1926" s="302">
        <v>42215</v>
      </c>
      <c r="AB1926" s="302">
        <v>0</v>
      </c>
      <c r="AC1926" s="302">
        <v>0</v>
      </c>
      <c r="AD1926" s="302" t="s">
        <v>17</v>
      </c>
      <c r="AE1926" s="302"/>
      <c r="AF1926" s="302"/>
      <c r="AG1926" s="302"/>
      <c r="AH1926" s="286"/>
      <c r="AI1926" s="286"/>
      <c r="AJ1926" s="342"/>
    </row>
    <row r="1927" spans="1:36" ht="409.5" customHeight="1">
      <c r="A1927" s="279" t="s">
        <v>3570</v>
      </c>
      <c r="B1927" s="284" t="s">
        <v>15</v>
      </c>
      <c r="C1927" s="284" t="s">
        <v>3186</v>
      </c>
      <c r="D1927" s="271">
        <v>42183</v>
      </c>
      <c r="E1927" s="272">
        <v>0.91388888888888886</v>
      </c>
      <c r="F1927" s="271">
        <v>42183</v>
      </c>
      <c r="G1927" s="272">
        <v>0.91388888888888886</v>
      </c>
      <c r="H1927" s="272">
        <f>(F1927+G1927)-(D1927+E1927)</f>
        <v>0</v>
      </c>
      <c r="I1927" s="284">
        <v>4</v>
      </c>
      <c r="J1927" s="284"/>
      <c r="K1927" s="284" t="s">
        <v>8</v>
      </c>
      <c r="L1927" s="284" t="s">
        <v>9</v>
      </c>
      <c r="M1927" s="284" t="s">
        <v>4846</v>
      </c>
      <c r="N1927" s="268" t="s">
        <v>3</v>
      </c>
      <c r="O1927" s="284" t="s">
        <v>7</v>
      </c>
      <c r="P1927" s="284" t="s">
        <v>4847</v>
      </c>
      <c r="Q1927" s="284" t="s">
        <v>4841</v>
      </c>
      <c r="R1927" s="284"/>
      <c r="S1927" s="284">
        <v>1.46</v>
      </c>
      <c r="T1927" s="284">
        <f>SUM(R1927:S1927)</f>
        <v>1.46</v>
      </c>
      <c r="U1927" s="302" t="s">
        <v>28</v>
      </c>
      <c r="V1927" s="302">
        <v>1968</v>
      </c>
      <c r="W1927" s="302" t="s">
        <v>587</v>
      </c>
      <c r="X1927" s="302"/>
      <c r="Y1927" s="302">
        <v>42080</v>
      </c>
      <c r="Z1927" s="302">
        <v>100</v>
      </c>
      <c r="AA1927" s="302">
        <v>42248</v>
      </c>
      <c r="AB1927" s="302">
        <v>0</v>
      </c>
      <c r="AC1927" s="302"/>
      <c r="AD1927" s="302" t="s">
        <v>42</v>
      </c>
      <c r="AE1927" s="302" t="s">
        <v>53</v>
      </c>
      <c r="AF1927" s="302"/>
      <c r="AG1927" s="302" t="s">
        <v>6431</v>
      </c>
      <c r="AH1927" s="286"/>
      <c r="AI1927" s="286"/>
      <c r="AJ1927" s="342"/>
    </row>
    <row r="1928" spans="1:36" ht="94.5" customHeight="1">
      <c r="A1928" s="279" t="s">
        <v>3570</v>
      </c>
      <c r="B1928" s="284" t="s">
        <v>19</v>
      </c>
      <c r="C1928" s="284" t="s">
        <v>5554</v>
      </c>
      <c r="D1928" s="271">
        <v>42173</v>
      </c>
      <c r="E1928" s="272">
        <v>0.80555555555555547</v>
      </c>
      <c r="F1928" s="271">
        <v>42173</v>
      </c>
      <c r="G1928" s="272">
        <v>0.80625000000000002</v>
      </c>
      <c r="H1928" s="272">
        <v>6.94444444444553E-4</v>
      </c>
      <c r="I1928" s="284">
        <v>78</v>
      </c>
      <c r="J1928" s="284" t="s">
        <v>180</v>
      </c>
      <c r="K1928" s="284" t="s">
        <v>8</v>
      </c>
      <c r="L1928" s="284" t="s">
        <v>16</v>
      </c>
      <c r="M1928" s="284" t="s">
        <v>4220</v>
      </c>
      <c r="N1928" s="268">
        <v>110</v>
      </c>
      <c r="O1928" s="284" t="s">
        <v>7</v>
      </c>
      <c r="P1928" s="284" t="s">
        <v>4221</v>
      </c>
      <c r="Q1928" s="284" t="s">
        <v>4222</v>
      </c>
      <c r="R1928" s="284">
        <v>15</v>
      </c>
      <c r="S1928" s="284">
        <v>6</v>
      </c>
      <c r="T1928" s="284">
        <v>21</v>
      </c>
      <c r="U1928" s="302"/>
      <c r="V1928" s="302"/>
      <c r="W1928" s="302"/>
      <c r="X1928" s="302"/>
      <c r="Y1928" s="302"/>
      <c r="Z1928" s="302"/>
      <c r="AA1928" s="302"/>
      <c r="AB1928" s="302"/>
      <c r="AC1928" s="302"/>
      <c r="AD1928" s="302" t="s">
        <v>37</v>
      </c>
      <c r="AE1928" s="302"/>
      <c r="AF1928" s="302"/>
      <c r="AG1928" s="302"/>
      <c r="AH1928" s="286"/>
      <c r="AI1928" s="286"/>
      <c r="AJ1928" s="342"/>
    </row>
    <row r="1929" spans="1:36" ht="47.25" customHeight="1">
      <c r="A1929" s="279" t="s">
        <v>3570</v>
      </c>
      <c r="B1929" s="284" t="s">
        <v>15</v>
      </c>
      <c r="C1929" s="284" t="s">
        <v>3186</v>
      </c>
      <c r="D1929" s="271">
        <v>42173</v>
      </c>
      <c r="E1929" s="272">
        <v>0.10347222222222223</v>
      </c>
      <c r="F1929" s="271">
        <v>42173</v>
      </c>
      <c r="G1929" s="272">
        <v>0.14305555555555557</v>
      </c>
      <c r="H1929" s="272">
        <v>3.9583333333333331E-2</v>
      </c>
      <c r="I1929" s="284">
        <v>4</v>
      </c>
      <c r="J1929" s="284" t="s">
        <v>4228</v>
      </c>
      <c r="K1929" s="284" t="s">
        <v>50</v>
      </c>
      <c r="L1929" s="284" t="s">
        <v>4</v>
      </c>
      <c r="M1929" s="284" t="s">
        <v>4229</v>
      </c>
      <c r="N1929" s="268">
        <v>35</v>
      </c>
      <c r="O1929" s="284" t="s">
        <v>13</v>
      </c>
      <c r="P1929" s="284" t="s">
        <v>4230</v>
      </c>
      <c r="Q1929" s="284" t="s">
        <v>6600</v>
      </c>
      <c r="R1929" s="284">
        <v>0.24</v>
      </c>
      <c r="S1929" s="284"/>
      <c r="T1929" s="284">
        <f>SUM(R1929:S1929)</f>
        <v>0.24</v>
      </c>
      <c r="U1929" s="302" t="s">
        <v>33</v>
      </c>
      <c r="V1929" s="302">
        <v>1982</v>
      </c>
      <c r="W1929" s="302" t="s">
        <v>6601</v>
      </c>
      <c r="X1929" s="302"/>
      <c r="Y1929" s="302">
        <v>42150</v>
      </c>
      <c r="Z1929" s="302">
        <v>100</v>
      </c>
      <c r="AA1929" s="302">
        <v>42156</v>
      </c>
      <c r="AB1929" s="302">
        <v>0</v>
      </c>
      <c r="AC1929" s="302"/>
      <c r="AD1929" s="302" t="s">
        <v>0</v>
      </c>
      <c r="AE1929" s="302" t="s">
        <v>53</v>
      </c>
      <c r="AF1929" s="302"/>
      <c r="AG1929" s="302" t="s">
        <v>6602</v>
      </c>
      <c r="AH1929" s="286"/>
      <c r="AI1929" s="286"/>
      <c r="AJ1929" s="342"/>
    </row>
    <row r="1930" spans="1:36" ht="315" customHeight="1">
      <c r="A1930" s="279" t="s">
        <v>3570</v>
      </c>
      <c r="B1930" s="284" t="s">
        <v>15</v>
      </c>
      <c r="C1930" s="284" t="s">
        <v>3186</v>
      </c>
      <c r="D1930" s="271">
        <v>42173</v>
      </c>
      <c r="E1930" s="272">
        <v>0.4826388888888889</v>
      </c>
      <c r="F1930" s="271">
        <v>42173</v>
      </c>
      <c r="G1930" s="272">
        <v>0.4826388888888889</v>
      </c>
      <c r="H1930" s="272">
        <f>(F1930+G1930)-(D1930+E1930)</f>
        <v>0</v>
      </c>
      <c r="I1930" s="284">
        <v>7</v>
      </c>
      <c r="J1930" s="284"/>
      <c r="K1930" s="284" t="s">
        <v>8</v>
      </c>
      <c r="L1930" s="284" t="s">
        <v>4</v>
      </c>
      <c r="M1930" s="284" t="s">
        <v>151</v>
      </c>
      <c r="N1930" s="268" t="s">
        <v>3</v>
      </c>
      <c r="O1930" s="284" t="s">
        <v>7</v>
      </c>
      <c r="P1930" s="284" t="s">
        <v>4231</v>
      </c>
      <c r="Q1930" s="284" t="s">
        <v>4232</v>
      </c>
      <c r="R1930" s="284"/>
      <c r="S1930" s="284">
        <v>8.48</v>
      </c>
      <c r="T1930" s="284">
        <f>SUM(R1930:S1930)</f>
        <v>8.48</v>
      </c>
      <c r="U1930" s="302" t="s">
        <v>38</v>
      </c>
      <c r="V1930" s="302">
        <v>2014</v>
      </c>
      <c r="W1930" s="302" t="s">
        <v>6603</v>
      </c>
      <c r="X1930" s="302"/>
      <c r="Y1930" s="302" t="s">
        <v>6604</v>
      </c>
      <c r="Z1930" s="302">
        <v>100</v>
      </c>
      <c r="AA1930" s="302">
        <v>42186</v>
      </c>
      <c r="AB1930" s="302">
        <v>0</v>
      </c>
      <c r="AC1930" s="302"/>
      <c r="AD1930" s="302" t="s">
        <v>0</v>
      </c>
      <c r="AE1930" s="302" t="s">
        <v>65</v>
      </c>
      <c r="AF1930" s="302"/>
      <c r="AG1930" s="302" t="s">
        <v>6605</v>
      </c>
      <c r="AH1930" s="286"/>
      <c r="AI1930" s="286"/>
      <c r="AJ1930" s="342"/>
    </row>
    <row r="1931" spans="1:36" ht="346.5" customHeight="1">
      <c r="A1931" s="279" t="s">
        <v>3570</v>
      </c>
      <c r="B1931" s="284" t="s">
        <v>15</v>
      </c>
      <c r="C1931" s="284" t="s">
        <v>3186</v>
      </c>
      <c r="D1931" s="271">
        <v>42183</v>
      </c>
      <c r="E1931" s="272">
        <v>0.9458333333333333</v>
      </c>
      <c r="F1931" s="271">
        <v>42183</v>
      </c>
      <c r="G1931" s="272">
        <v>0.9458333333333333</v>
      </c>
      <c r="H1931" s="272">
        <f>(F1931+G1931)-(D1931+E1931)</f>
        <v>0</v>
      </c>
      <c r="I1931" s="284">
        <v>2</v>
      </c>
      <c r="J1931" s="284"/>
      <c r="K1931" s="284" t="s">
        <v>8</v>
      </c>
      <c r="L1931" s="284" t="s">
        <v>9</v>
      </c>
      <c r="M1931" s="284" t="s">
        <v>881</v>
      </c>
      <c r="N1931" s="268" t="s">
        <v>3</v>
      </c>
      <c r="O1931" s="284" t="s">
        <v>7</v>
      </c>
      <c r="P1931" s="284" t="s">
        <v>4850</v>
      </c>
      <c r="Q1931" s="284" t="s">
        <v>6652</v>
      </c>
      <c r="R1931" s="284"/>
      <c r="S1931" s="284">
        <v>0.33</v>
      </c>
      <c r="T1931" s="284">
        <f>SUM(R1931:S1931)</f>
        <v>0.33</v>
      </c>
      <c r="U1931" s="302" t="s">
        <v>28</v>
      </c>
      <c r="V1931" s="302">
        <v>1989</v>
      </c>
      <c r="W1931" s="302" t="s">
        <v>1908</v>
      </c>
      <c r="X1931" s="302"/>
      <c r="Y1931" s="302" t="s">
        <v>6653</v>
      </c>
      <c r="Z1931" s="302">
        <v>100</v>
      </c>
      <c r="AA1931" s="302">
        <v>42248</v>
      </c>
      <c r="AB1931" s="302">
        <v>0</v>
      </c>
      <c r="AC1931" s="302"/>
      <c r="AD1931" s="302" t="s">
        <v>42</v>
      </c>
      <c r="AE1931" s="302" t="s">
        <v>53</v>
      </c>
      <c r="AF1931" s="302"/>
      <c r="AG1931" s="302" t="s">
        <v>6654</v>
      </c>
      <c r="AH1931" s="286"/>
      <c r="AI1931" s="286"/>
      <c r="AJ1931" s="342"/>
    </row>
    <row r="1932" spans="1:36" ht="94.5" customHeight="1">
      <c r="A1932" s="279" t="s">
        <v>3570</v>
      </c>
      <c r="B1932" s="284" t="s">
        <v>18</v>
      </c>
      <c r="C1932" s="284" t="s">
        <v>18</v>
      </c>
      <c r="D1932" s="271">
        <v>42173</v>
      </c>
      <c r="E1932" s="272">
        <v>42173.4375</v>
      </c>
      <c r="F1932" s="271">
        <v>42173</v>
      </c>
      <c r="G1932" s="272">
        <v>42173.65625</v>
      </c>
      <c r="H1932" s="272">
        <f>G1932-E1932</f>
        <v>0.21875</v>
      </c>
      <c r="I1932" s="284">
        <v>1</v>
      </c>
      <c r="J1932" s="284"/>
      <c r="K1932" s="284"/>
      <c r="L1932" s="284" t="s">
        <v>4</v>
      </c>
      <c r="M1932" s="284" t="s">
        <v>7</v>
      </c>
      <c r="N1932" s="268">
        <v>0.4</v>
      </c>
      <c r="O1932" s="284" t="s">
        <v>7</v>
      </c>
      <c r="P1932" s="284" t="s">
        <v>4147</v>
      </c>
      <c r="Q1932" s="284" t="s">
        <v>4266</v>
      </c>
      <c r="R1932" s="284">
        <v>0.1</v>
      </c>
      <c r="S1932" s="284"/>
      <c r="T1932" s="284">
        <f>R1932+S1932</f>
        <v>0.1</v>
      </c>
      <c r="U1932" s="302"/>
      <c r="V1932" s="302"/>
      <c r="W1932" s="302"/>
      <c r="X1932" s="302"/>
      <c r="Y1932" s="302"/>
      <c r="Z1932" s="302"/>
      <c r="AA1932" s="302"/>
      <c r="AB1932" s="302"/>
      <c r="AC1932" s="302"/>
      <c r="AD1932" s="302" t="s">
        <v>0</v>
      </c>
      <c r="AE1932" s="302"/>
      <c r="AF1932" s="302"/>
      <c r="AG1932" s="302"/>
      <c r="AH1932" s="286"/>
      <c r="AI1932" s="286"/>
      <c r="AJ1932" s="342"/>
    </row>
    <row r="1933" spans="1:36" ht="94.5" customHeight="1">
      <c r="A1933" s="279" t="s">
        <v>3570</v>
      </c>
      <c r="B1933" s="284" t="s">
        <v>18</v>
      </c>
      <c r="C1933" s="284" t="s">
        <v>18</v>
      </c>
      <c r="D1933" s="271">
        <v>42173</v>
      </c>
      <c r="E1933" s="272">
        <v>42173.590289351851</v>
      </c>
      <c r="F1933" s="271">
        <v>42173</v>
      </c>
      <c r="G1933" s="272">
        <v>42173.708333333336</v>
      </c>
      <c r="H1933" s="272">
        <f>G1933-E1933</f>
        <v>0.11804398148524342</v>
      </c>
      <c r="I1933" s="284">
        <v>1</v>
      </c>
      <c r="J1933" s="284"/>
      <c r="K1933" s="284"/>
      <c r="L1933" s="284" t="s">
        <v>11</v>
      </c>
      <c r="M1933" s="284" t="s">
        <v>337</v>
      </c>
      <c r="N1933" s="268">
        <v>0.4</v>
      </c>
      <c r="O1933" s="284" t="s">
        <v>2</v>
      </c>
      <c r="P1933" s="284" t="s">
        <v>2915</v>
      </c>
      <c r="Q1933" s="284" t="s">
        <v>1218</v>
      </c>
      <c r="R1933" s="284">
        <v>0.3</v>
      </c>
      <c r="S1933" s="284"/>
      <c r="T1933" s="284">
        <f>R1933+S1933</f>
        <v>0.3</v>
      </c>
      <c r="U1933" s="302"/>
      <c r="V1933" s="302"/>
      <c r="W1933" s="302"/>
      <c r="X1933" s="302"/>
      <c r="Y1933" s="302"/>
      <c r="Z1933" s="302"/>
      <c r="AA1933" s="302"/>
      <c r="AB1933" s="302"/>
      <c r="AC1933" s="302"/>
      <c r="AD1933" s="302" t="s">
        <v>0</v>
      </c>
      <c r="AE1933" s="302"/>
      <c r="AF1933" s="302"/>
      <c r="AG1933" s="302"/>
      <c r="AH1933" s="286"/>
      <c r="AI1933" s="286"/>
      <c r="AJ1933" s="342"/>
    </row>
    <row r="1934" spans="1:36" ht="94.5" customHeight="1">
      <c r="A1934" s="279" t="s">
        <v>3570</v>
      </c>
      <c r="B1934" s="284" t="s">
        <v>18</v>
      </c>
      <c r="C1934" s="284" t="s">
        <v>18</v>
      </c>
      <c r="D1934" s="271">
        <v>42173</v>
      </c>
      <c r="E1934" s="272">
        <v>42173.612500000003</v>
      </c>
      <c r="F1934" s="271">
        <v>42173</v>
      </c>
      <c r="G1934" s="272">
        <v>42173.666666666664</v>
      </c>
      <c r="H1934" s="272">
        <f>G1934-E1934</f>
        <v>5.4166666661330964E-2</v>
      </c>
      <c r="I1934" s="284">
        <v>24</v>
      </c>
      <c r="J1934" s="284"/>
      <c r="K1934" s="284"/>
      <c r="L1934" s="284" t="s">
        <v>4</v>
      </c>
      <c r="M1934" s="284" t="s">
        <v>7</v>
      </c>
      <c r="N1934" s="268" t="s">
        <v>3</v>
      </c>
      <c r="O1934" s="284" t="s">
        <v>7</v>
      </c>
      <c r="P1934" s="284" t="s">
        <v>4267</v>
      </c>
      <c r="Q1934" s="284" t="s">
        <v>4268</v>
      </c>
      <c r="R1934" s="284">
        <v>0.8</v>
      </c>
      <c r="S1934" s="284"/>
      <c r="T1934" s="284">
        <f>R1934+S1934</f>
        <v>0.8</v>
      </c>
      <c r="U1934" s="302"/>
      <c r="V1934" s="302"/>
      <c r="W1934" s="302"/>
      <c r="X1934" s="302"/>
      <c r="Y1934" s="302"/>
      <c r="Z1934" s="302"/>
      <c r="AA1934" s="302"/>
      <c r="AB1934" s="302"/>
      <c r="AC1934" s="302"/>
      <c r="AD1934" s="302" t="s">
        <v>0</v>
      </c>
      <c r="AE1934" s="302"/>
      <c r="AF1934" s="302"/>
      <c r="AG1934" s="302"/>
      <c r="AH1934" s="286"/>
      <c r="AI1934" s="286"/>
      <c r="AJ1934" s="342"/>
    </row>
    <row r="1935" spans="1:36" ht="114.75" customHeight="1">
      <c r="A1935" s="279" t="s">
        <v>3570</v>
      </c>
      <c r="B1935" s="284" t="s">
        <v>18</v>
      </c>
      <c r="C1935" s="284" t="s">
        <v>18</v>
      </c>
      <c r="D1935" s="271">
        <v>42173</v>
      </c>
      <c r="E1935" s="272">
        <v>42173.708333333336</v>
      </c>
      <c r="F1935" s="271">
        <v>42173</v>
      </c>
      <c r="G1935" s="272">
        <v>42173.75</v>
      </c>
      <c r="H1935" s="272">
        <f>G1935-E1935</f>
        <v>4.1666666664241347E-2</v>
      </c>
      <c r="I1935" s="284">
        <v>1</v>
      </c>
      <c r="J1935" s="284"/>
      <c r="K1935" s="284"/>
      <c r="L1935" s="284" t="s">
        <v>11</v>
      </c>
      <c r="M1935" s="284" t="s">
        <v>337</v>
      </c>
      <c r="N1935" s="268">
        <v>0.4</v>
      </c>
      <c r="O1935" s="284" t="s">
        <v>2</v>
      </c>
      <c r="P1935" s="284" t="s">
        <v>4269</v>
      </c>
      <c r="Q1935" s="284" t="s">
        <v>7083</v>
      </c>
      <c r="R1935" s="284">
        <v>0.1</v>
      </c>
      <c r="S1935" s="284"/>
      <c r="T1935" s="284">
        <f>R1935+S1935</f>
        <v>0.1</v>
      </c>
      <c r="U1935" s="302"/>
      <c r="V1935" s="302"/>
      <c r="W1935" s="302"/>
      <c r="X1935" s="302"/>
      <c r="Y1935" s="302"/>
      <c r="Z1935" s="302"/>
      <c r="AA1935" s="302"/>
      <c r="AB1935" s="302"/>
      <c r="AC1935" s="302"/>
      <c r="AD1935" s="302" t="s">
        <v>17</v>
      </c>
      <c r="AE1935" s="302"/>
      <c r="AF1935" s="302"/>
      <c r="AG1935" s="302"/>
      <c r="AH1935" s="286"/>
      <c r="AI1935" s="286"/>
      <c r="AJ1935" s="342"/>
    </row>
    <row r="1936" spans="1:36" ht="63" customHeight="1">
      <c r="A1936" s="279" t="s">
        <v>3570</v>
      </c>
      <c r="B1936" s="284" t="s">
        <v>15</v>
      </c>
      <c r="C1936" s="284" t="s">
        <v>3186</v>
      </c>
      <c r="D1936" s="271">
        <v>42183</v>
      </c>
      <c r="E1936" s="272">
        <v>0.97222222222222221</v>
      </c>
      <c r="F1936" s="271">
        <v>42184</v>
      </c>
      <c r="G1936" s="272">
        <v>9.1666666666666674E-2</v>
      </c>
      <c r="H1936" s="272">
        <f>(F1936+G1936)-(D1936+E1936)</f>
        <v>0.11944444444816327</v>
      </c>
      <c r="I1936" s="284">
        <v>11</v>
      </c>
      <c r="J1936" s="284"/>
      <c r="K1936" s="284" t="s">
        <v>20</v>
      </c>
      <c r="L1936" s="284" t="s">
        <v>9</v>
      </c>
      <c r="M1936" s="284" t="s">
        <v>200</v>
      </c>
      <c r="N1936" s="268" t="s">
        <v>3</v>
      </c>
      <c r="O1936" s="284" t="s">
        <v>7</v>
      </c>
      <c r="P1936" s="284" t="s">
        <v>2748</v>
      </c>
      <c r="Q1936" s="284" t="s">
        <v>6655</v>
      </c>
      <c r="R1936" s="284">
        <v>43.96</v>
      </c>
      <c r="S1936" s="284"/>
      <c r="T1936" s="284">
        <f>SUM(R1936:S1936)</f>
        <v>43.96</v>
      </c>
      <c r="U1936" s="302" t="s">
        <v>28</v>
      </c>
      <c r="V1936" s="302">
        <v>1979</v>
      </c>
      <c r="W1936" s="302" t="s">
        <v>1908</v>
      </c>
      <c r="X1936" s="302"/>
      <c r="Y1936" s="302" t="s">
        <v>6656</v>
      </c>
      <c r="Z1936" s="302">
        <v>100</v>
      </c>
      <c r="AA1936" s="302">
        <v>42339</v>
      </c>
      <c r="AB1936" s="302">
        <v>0</v>
      </c>
      <c r="AC1936" s="302"/>
      <c r="AD1936" s="302" t="s">
        <v>42</v>
      </c>
      <c r="AE1936" s="302" t="s">
        <v>53</v>
      </c>
      <c r="AF1936" s="302"/>
      <c r="AG1936" s="302" t="s">
        <v>6654</v>
      </c>
      <c r="AH1936" s="286"/>
      <c r="AI1936" s="286"/>
      <c r="AJ1936" s="342"/>
    </row>
    <row r="1937" spans="1:36" ht="157.5" customHeight="1">
      <c r="A1937" s="279" t="s">
        <v>3570</v>
      </c>
      <c r="B1937" s="284" t="s">
        <v>12</v>
      </c>
      <c r="C1937" s="284" t="s">
        <v>127</v>
      </c>
      <c r="D1937" s="271">
        <v>42173</v>
      </c>
      <c r="E1937" s="272">
        <v>0.5</v>
      </c>
      <c r="F1937" s="271">
        <v>42173</v>
      </c>
      <c r="G1937" s="272">
        <v>0.70833333333333337</v>
      </c>
      <c r="H1937" s="272">
        <f>G1937-E1937</f>
        <v>0.20833333333333337</v>
      </c>
      <c r="I1937" s="284">
        <v>1</v>
      </c>
      <c r="J1937" s="284"/>
      <c r="K1937" s="284"/>
      <c r="L1937" s="284" t="s">
        <v>11</v>
      </c>
      <c r="M1937" s="284" t="s">
        <v>4285</v>
      </c>
      <c r="N1937" s="268">
        <v>0.4</v>
      </c>
      <c r="O1937" s="284" t="s">
        <v>2</v>
      </c>
      <c r="P1937" s="284" t="s">
        <v>2458</v>
      </c>
      <c r="Q1937" s="284" t="s">
        <v>4286</v>
      </c>
      <c r="R1937" s="284"/>
      <c r="S1937" s="284">
        <v>0.65</v>
      </c>
      <c r="T1937" s="284">
        <f>R1937+S1937</f>
        <v>0.65</v>
      </c>
      <c r="U1937" s="302" t="s">
        <v>1</v>
      </c>
      <c r="V1937" s="302" t="s">
        <v>128</v>
      </c>
      <c r="W1937" s="302" t="s">
        <v>128</v>
      </c>
      <c r="X1937" s="302" t="s">
        <v>128</v>
      </c>
      <c r="Y1937" s="302" t="s">
        <v>128</v>
      </c>
      <c r="Z1937" s="302" t="s">
        <v>128</v>
      </c>
      <c r="AA1937" s="302" t="s">
        <v>128</v>
      </c>
      <c r="AB1937" s="302" t="s">
        <v>128</v>
      </c>
      <c r="AC1937" s="302" t="s">
        <v>128</v>
      </c>
      <c r="AD1937" s="302" t="s">
        <v>0</v>
      </c>
      <c r="AE1937" s="302"/>
      <c r="AF1937" s="302"/>
      <c r="AG1937" s="302"/>
      <c r="AH1937" s="286"/>
      <c r="AI1937" s="286"/>
      <c r="AJ1937" s="342"/>
    </row>
    <row r="1938" spans="1:36" ht="63" customHeight="1">
      <c r="A1938" s="279" t="s">
        <v>3570</v>
      </c>
      <c r="B1938" s="284" t="s">
        <v>12</v>
      </c>
      <c r="C1938" s="284" t="s">
        <v>5338</v>
      </c>
      <c r="D1938" s="271">
        <v>42173</v>
      </c>
      <c r="E1938" s="272">
        <v>0.37361111111111112</v>
      </c>
      <c r="F1938" s="271">
        <v>42173</v>
      </c>
      <c r="G1938" s="272">
        <v>0.37361111111111112</v>
      </c>
      <c r="H1938" s="272">
        <f>G1938-E1938</f>
        <v>0</v>
      </c>
      <c r="I1938" s="284">
        <v>7</v>
      </c>
      <c r="J1938" s="284"/>
      <c r="K1938" s="284"/>
      <c r="L1938" s="284" t="s">
        <v>16</v>
      </c>
      <c r="M1938" s="284" t="s">
        <v>4280</v>
      </c>
      <c r="N1938" s="268">
        <v>0.4</v>
      </c>
      <c r="O1938" s="284" t="s">
        <v>2</v>
      </c>
      <c r="P1938" s="284" t="s">
        <v>941</v>
      </c>
      <c r="Q1938" s="284" t="s">
        <v>4281</v>
      </c>
      <c r="R1938" s="284">
        <v>0.3</v>
      </c>
      <c r="S1938" s="284"/>
      <c r="T1938" s="284">
        <f>R1938+S1938</f>
        <v>0.3</v>
      </c>
      <c r="U1938" s="302"/>
      <c r="V1938" s="302"/>
      <c r="W1938" s="302"/>
      <c r="X1938" s="302"/>
      <c r="Y1938" s="302"/>
      <c r="Z1938" s="302"/>
      <c r="AA1938" s="302"/>
      <c r="AB1938" s="302"/>
      <c r="AC1938" s="302"/>
      <c r="AD1938" s="302" t="s">
        <v>37</v>
      </c>
      <c r="AE1938" s="302"/>
      <c r="AF1938" s="302"/>
      <c r="AG1938" s="302"/>
      <c r="AH1938" s="286"/>
      <c r="AI1938" s="286"/>
      <c r="AJ1938" s="342"/>
    </row>
    <row r="1939" spans="1:36" ht="409.5" customHeight="1">
      <c r="A1939" s="279" t="s">
        <v>3570</v>
      </c>
      <c r="B1939" s="284" t="s">
        <v>12</v>
      </c>
      <c r="C1939" s="284" t="s">
        <v>892</v>
      </c>
      <c r="D1939" s="271">
        <v>42173</v>
      </c>
      <c r="E1939" s="272">
        <v>0.65416666666666667</v>
      </c>
      <c r="F1939" s="271">
        <v>42173</v>
      </c>
      <c r="G1939" s="272">
        <v>0.65416666666666667</v>
      </c>
      <c r="H1939" s="272">
        <f>G1939-E1939</f>
        <v>0</v>
      </c>
      <c r="I1939" s="284">
        <v>4</v>
      </c>
      <c r="J1939" s="284"/>
      <c r="K1939" s="284"/>
      <c r="L1939" s="284" t="s">
        <v>16</v>
      </c>
      <c r="M1939" s="284" t="s">
        <v>4283</v>
      </c>
      <c r="N1939" s="268">
        <v>0.4</v>
      </c>
      <c r="O1939" s="284" t="s">
        <v>2</v>
      </c>
      <c r="P1939" s="284" t="s">
        <v>941</v>
      </c>
      <c r="Q1939" s="284" t="s">
        <v>4284</v>
      </c>
      <c r="R1939" s="284">
        <v>0.96</v>
      </c>
      <c r="S1939" s="284">
        <v>0.43</v>
      </c>
      <c r="T1939" s="284">
        <f>R1939+S1939</f>
        <v>1.39</v>
      </c>
      <c r="U1939" s="302"/>
      <c r="V1939" s="302"/>
      <c r="W1939" s="302"/>
      <c r="X1939" s="302"/>
      <c r="Y1939" s="302"/>
      <c r="Z1939" s="302"/>
      <c r="AA1939" s="302"/>
      <c r="AB1939" s="302"/>
      <c r="AC1939" s="302"/>
      <c r="AD1939" s="302" t="s">
        <v>37</v>
      </c>
      <c r="AE1939" s="302"/>
      <c r="AF1939" s="302"/>
      <c r="AG1939" s="302"/>
      <c r="AH1939" s="286"/>
      <c r="AI1939" s="286"/>
      <c r="AJ1939" s="342"/>
    </row>
    <row r="1940" spans="1:36" ht="51" customHeight="1">
      <c r="A1940" s="279" t="s">
        <v>3570</v>
      </c>
      <c r="B1940" s="284" t="s">
        <v>12</v>
      </c>
      <c r="C1940" s="284" t="s">
        <v>127</v>
      </c>
      <c r="D1940" s="271">
        <v>42173</v>
      </c>
      <c r="E1940" s="272">
        <v>0.7284722222222223</v>
      </c>
      <c r="F1940" s="271">
        <v>42173</v>
      </c>
      <c r="G1940" s="272">
        <v>0.75624999999999998</v>
      </c>
      <c r="H1940" s="272">
        <f>G1940-E1940</f>
        <v>2.7777777777777679E-2</v>
      </c>
      <c r="I1940" s="284">
        <v>2</v>
      </c>
      <c r="J1940" s="284"/>
      <c r="K1940" s="284"/>
      <c r="L1940" s="284" t="s">
        <v>11</v>
      </c>
      <c r="M1940" s="284" t="s">
        <v>4287</v>
      </c>
      <c r="N1940" s="268">
        <v>0.4</v>
      </c>
      <c r="O1940" s="284" t="s">
        <v>2</v>
      </c>
      <c r="P1940" s="284" t="s">
        <v>147</v>
      </c>
      <c r="Q1940" s="284" t="s">
        <v>4288</v>
      </c>
      <c r="R1940" s="284">
        <v>0.21</v>
      </c>
      <c r="S1940" s="284">
        <v>0.1</v>
      </c>
      <c r="T1940" s="284">
        <f>R1940+S1940</f>
        <v>0.31</v>
      </c>
      <c r="U1940" s="302" t="s">
        <v>1</v>
      </c>
      <c r="V1940" s="302" t="s">
        <v>128</v>
      </c>
      <c r="W1940" s="302" t="s">
        <v>128</v>
      </c>
      <c r="X1940" s="302" t="s">
        <v>128</v>
      </c>
      <c r="Y1940" s="302" t="s">
        <v>128</v>
      </c>
      <c r="Z1940" s="302" t="s">
        <v>128</v>
      </c>
      <c r="AA1940" s="302" t="s">
        <v>128</v>
      </c>
      <c r="AB1940" s="302" t="s">
        <v>128</v>
      </c>
      <c r="AC1940" s="302" t="s">
        <v>128</v>
      </c>
      <c r="AD1940" s="302" t="s">
        <v>0</v>
      </c>
      <c r="AE1940" s="302"/>
      <c r="AF1940" s="302"/>
      <c r="AG1940" s="302"/>
      <c r="AH1940" s="286"/>
      <c r="AI1940" s="286"/>
      <c r="AJ1940" s="342"/>
    </row>
    <row r="1941" spans="1:36" ht="409.5" customHeight="1">
      <c r="A1941" s="279" t="s">
        <v>3570</v>
      </c>
      <c r="B1941" s="284" t="s">
        <v>12</v>
      </c>
      <c r="C1941" s="284" t="s">
        <v>2587</v>
      </c>
      <c r="D1941" s="271">
        <v>42173</v>
      </c>
      <c r="E1941" s="272">
        <v>0.67986111111111114</v>
      </c>
      <c r="F1941" s="271">
        <v>42173</v>
      </c>
      <c r="G1941" s="272">
        <v>0.67986111111111114</v>
      </c>
      <c r="H1941" s="272">
        <f>G1941-E1941</f>
        <v>0</v>
      </c>
      <c r="I1941" s="284">
        <v>4</v>
      </c>
      <c r="J1941" s="284"/>
      <c r="K1941" s="284"/>
      <c r="L1941" s="284" t="s">
        <v>16</v>
      </c>
      <c r="M1941" s="284" t="s">
        <v>4280</v>
      </c>
      <c r="N1941" s="268">
        <v>0.4</v>
      </c>
      <c r="O1941" s="284" t="s">
        <v>2</v>
      </c>
      <c r="P1941" s="284" t="s">
        <v>941</v>
      </c>
      <c r="Q1941" s="284" t="s">
        <v>5223</v>
      </c>
      <c r="R1941" s="284">
        <v>0.2</v>
      </c>
      <c r="S1941" s="284">
        <v>0.16</v>
      </c>
      <c r="T1941" s="284">
        <f>R1941+S1941</f>
        <v>0.36</v>
      </c>
      <c r="U1941" s="302"/>
      <c r="V1941" s="302"/>
      <c r="W1941" s="302"/>
      <c r="X1941" s="302"/>
      <c r="Y1941" s="302"/>
      <c r="Z1941" s="302"/>
      <c r="AA1941" s="302"/>
      <c r="AB1941" s="302"/>
      <c r="AC1941" s="302"/>
      <c r="AD1941" s="302" t="s">
        <v>37</v>
      </c>
      <c r="AE1941" s="302"/>
      <c r="AF1941" s="302"/>
      <c r="AG1941" s="302"/>
      <c r="AH1941" s="286"/>
      <c r="AI1941" s="286"/>
      <c r="AJ1941" s="342"/>
    </row>
    <row r="1942" spans="1:36" ht="220.5" customHeight="1">
      <c r="A1942" s="279" t="s">
        <v>3570</v>
      </c>
      <c r="B1942" s="284" t="s">
        <v>19</v>
      </c>
      <c r="C1942" s="284" t="s">
        <v>19</v>
      </c>
      <c r="D1942" s="271">
        <v>42184</v>
      </c>
      <c r="E1942" s="272">
        <v>0.6381944444444444</v>
      </c>
      <c r="F1942" s="271">
        <v>42184</v>
      </c>
      <c r="G1942" s="272">
        <v>0.72499999999999998</v>
      </c>
      <c r="H1942" s="272">
        <v>8.680555555555558E-2</v>
      </c>
      <c r="I1942" s="284">
        <v>3</v>
      </c>
      <c r="J1942" s="284"/>
      <c r="K1942" s="284"/>
      <c r="L1942" s="284" t="s">
        <v>9</v>
      </c>
      <c r="M1942" s="284" t="s">
        <v>174</v>
      </c>
      <c r="N1942" s="268" t="s">
        <v>3</v>
      </c>
      <c r="O1942" s="284" t="s">
        <v>7</v>
      </c>
      <c r="P1942" s="284" t="s">
        <v>4946</v>
      </c>
      <c r="Q1942" s="284" t="s">
        <v>5478</v>
      </c>
      <c r="R1942" s="284">
        <v>13</v>
      </c>
      <c r="S1942" s="284">
        <v>1</v>
      </c>
      <c r="T1942" s="284">
        <v>14</v>
      </c>
      <c r="U1942" s="302" t="s">
        <v>28</v>
      </c>
      <c r="V1942" s="302">
        <v>1984</v>
      </c>
      <c r="W1942" s="302" t="s">
        <v>1477</v>
      </c>
      <c r="X1942" s="302">
        <v>0</v>
      </c>
      <c r="Y1942" s="302">
        <v>42011</v>
      </c>
      <c r="Z1942" s="302">
        <v>100</v>
      </c>
      <c r="AA1942" s="302">
        <v>42192</v>
      </c>
      <c r="AB1942" s="302">
        <v>0</v>
      </c>
      <c r="AC1942" s="302">
        <v>41651</v>
      </c>
      <c r="AD1942" s="302" t="s">
        <v>42</v>
      </c>
      <c r="AE1942" s="302"/>
      <c r="AF1942" s="302"/>
      <c r="AG1942" s="302"/>
      <c r="AH1942" s="286"/>
      <c r="AI1942" s="286"/>
      <c r="AJ1942" s="342"/>
    </row>
    <row r="1943" spans="1:36" ht="110.25" customHeight="1">
      <c r="A1943" s="279" t="s">
        <v>3570</v>
      </c>
      <c r="B1943" s="284" t="s">
        <v>19</v>
      </c>
      <c r="C1943" s="284" t="s">
        <v>19</v>
      </c>
      <c r="D1943" s="271">
        <v>42184</v>
      </c>
      <c r="E1943" s="272">
        <v>0.77083333333333337</v>
      </c>
      <c r="F1943" s="271">
        <v>42184</v>
      </c>
      <c r="G1943" s="272">
        <v>0.7715277777777777</v>
      </c>
      <c r="H1943" s="272">
        <v>6.9444444444433095E-4</v>
      </c>
      <c r="I1943" s="284">
        <v>5</v>
      </c>
      <c r="J1943" s="284"/>
      <c r="K1943" s="284"/>
      <c r="L1943" s="284" t="s">
        <v>9</v>
      </c>
      <c r="M1943" s="284" t="s">
        <v>185</v>
      </c>
      <c r="N1943" s="268">
        <v>35</v>
      </c>
      <c r="O1943" s="284" t="s">
        <v>7</v>
      </c>
      <c r="P1943" s="284" t="s">
        <v>5484</v>
      </c>
      <c r="Q1943" s="284" t="s">
        <v>4907</v>
      </c>
      <c r="R1943" s="284">
        <v>3</v>
      </c>
      <c r="S1943" s="284">
        <v>3</v>
      </c>
      <c r="T1943" s="284">
        <v>6</v>
      </c>
      <c r="U1943" s="302" t="s">
        <v>28</v>
      </c>
      <c r="V1943" s="302">
        <v>2004</v>
      </c>
      <c r="W1943" s="302" t="s">
        <v>1709</v>
      </c>
      <c r="X1943" s="302">
        <v>0</v>
      </c>
      <c r="Y1943" s="302">
        <v>42146</v>
      </c>
      <c r="Z1943" s="302">
        <v>100</v>
      </c>
      <c r="AA1943" s="302">
        <v>0</v>
      </c>
      <c r="AB1943" s="302">
        <v>0</v>
      </c>
      <c r="AC1943" s="302">
        <v>42146</v>
      </c>
      <c r="AD1943" s="302" t="s">
        <v>42</v>
      </c>
      <c r="AE1943" s="302"/>
      <c r="AF1943" s="302"/>
      <c r="AG1943" s="302"/>
      <c r="AH1943" s="286"/>
      <c r="AI1943" s="286"/>
      <c r="AJ1943" s="342"/>
    </row>
    <row r="1944" spans="1:36" ht="330.75" customHeight="1">
      <c r="A1944" s="279" t="s">
        <v>3570</v>
      </c>
      <c r="B1944" s="284" t="s">
        <v>5</v>
      </c>
      <c r="C1944" s="284" t="s">
        <v>5</v>
      </c>
      <c r="D1944" s="271">
        <v>42173</v>
      </c>
      <c r="E1944" s="272">
        <v>0.76736111111111116</v>
      </c>
      <c r="F1944" s="271">
        <v>42173</v>
      </c>
      <c r="G1944" s="272">
        <v>0.99513888888888891</v>
      </c>
      <c r="H1944" s="272">
        <f>G1944-E1944</f>
        <v>0.22777777777777775</v>
      </c>
      <c r="I1944" s="284">
        <v>9</v>
      </c>
      <c r="J1944" s="284" t="s">
        <v>150</v>
      </c>
      <c r="K1944" s="284" t="s">
        <v>20</v>
      </c>
      <c r="L1944" s="284" t="s">
        <v>29</v>
      </c>
      <c r="M1944" s="284" t="s">
        <v>5845</v>
      </c>
      <c r="N1944" s="268" t="s">
        <v>3</v>
      </c>
      <c r="O1944" s="284" t="s">
        <v>48</v>
      </c>
      <c r="P1944" s="284" t="s">
        <v>5846</v>
      </c>
      <c r="Q1944" s="284" t="s">
        <v>5847</v>
      </c>
      <c r="R1944" s="284">
        <v>52.7</v>
      </c>
      <c r="S1944" s="284"/>
      <c r="T1944" s="284">
        <v>52.7</v>
      </c>
      <c r="U1944" s="302" t="s">
        <v>47</v>
      </c>
      <c r="V1944" s="302">
        <v>1983</v>
      </c>
      <c r="W1944" s="302" t="s">
        <v>5848</v>
      </c>
      <c r="X1944" s="302" t="s">
        <v>411</v>
      </c>
      <c r="Y1944" s="302" t="s">
        <v>5849</v>
      </c>
      <c r="Z1944" s="302">
        <v>1</v>
      </c>
      <c r="AA1944" s="302" t="s">
        <v>5850</v>
      </c>
      <c r="AB1944" s="302">
        <v>1</v>
      </c>
      <c r="AC1944" s="302"/>
      <c r="AD1944" s="302" t="s">
        <v>27</v>
      </c>
      <c r="AE1944" s="302"/>
      <c r="AF1944" s="302"/>
      <c r="AG1944" s="302"/>
      <c r="AH1944" s="286"/>
      <c r="AI1944" s="286"/>
      <c r="AJ1944" s="342"/>
    </row>
    <row r="1945" spans="1:36" ht="63" customHeight="1">
      <c r="A1945" s="279" t="s">
        <v>3570</v>
      </c>
      <c r="B1945" s="284" t="s">
        <v>19</v>
      </c>
      <c r="C1945" s="284" t="s">
        <v>19</v>
      </c>
      <c r="D1945" s="271">
        <v>42184</v>
      </c>
      <c r="E1945" s="272">
        <v>0.80555555555555547</v>
      </c>
      <c r="F1945" s="271">
        <v>42184</v>
      </c>
      <c r="G1945" s="272">
        <v>0.81458333333333333</v>
      </c>
      <c r="H1945" s="272">
        <v>9.0277777777778567E-3</v>
      </c>
      <c r="I1945" s="284">
        <v>77</v>
      </c>
      <c r="J1945" s="284" t="s">
        <v>4947</v>
      </c>
      <c r="K1945" s="284" t="s">
        <v>178</v>
      </c>
      <c r="L1945" s="284" t="s">
        <v>9</v>
      </c>
      <c r="M1945" s="284" t="s">
        <v>179</v>
      </c>
      <c r="N1945" s="268">
        <v>110</v>
      </c>
      <c r="O1945" s="284" t="s">
        <v>7</v>
      </c>
      <c r="P1945" s="284" t="s">
        <v>4948</v>
      </c>
      <c r="Q1945" s="284" t="s">
        <v>5481</v>
      </c>
      <c r="R1945" s="284">
        <v>63</v>
      </c>
      <c r="S1945" s="284">
        <v>104</v>
      </c>
      <c r="T1945" s="284">
        <v>167</v>
      </c>
      <c r="U1945" s="302" t="s">
        <v>28</v>
      </c>
      <c r="V1945" s="302">
        <v>1994</v>
      </c>
      <c r="W1945" s="302" t="s">
        <v>5413</v>
      </c>
      <c r="X1945" s="302">
        <v>0</v>
      </c>
      <c r="Y1945" s="302">
        <v>42031</v>
      </c>
      <c r="Z1945" s="302">
        <v>100</v>
      </c>
      <c r="AA1945" s="302">
        <v>42212</v>
      </c>
      <c r="AB1945" s="302">
        <v>0</v>
      </c>
      <c r="AC1945" s="302">
        <v>41831</v>
      </c>
      <c r="AD1945" s="302" t="s">
        <v>42</v>
      </c>
      <c r="AE1945" s="302"/>
      <c r="AF1945" s="302"/>
      <c r="AG1945" s="302"/>
      <c r="AH1945" s="286"/>
      <c r="AI1945" s="286"/>
      <c r="AJ1945" s="342"/>
    </row>
    <row r="1946" spans="1:36" ht="157.5" customHeight="1">
      <c r="A1946" s="279" t="s">
        <v>3570</v>
      </c>
      <c r="B1946" s="284" t="s">
        <v>5</v>
      </c>
      <c r="C1946" s="284" t="s">
        <v>5</v>
      </c>
      <c r="D1946" s="271">
        <v>42173</v>
      </c>
      <c r="E1946" s="272">
        <v>0.125</v>
      </c>
      <c r="F1946" s="271">
        <v>42173</v>
      </c>
      <c r="G1946" s="272">
        <v>0.21805555555555556</v>
      </c>
      <c r="H1946" s="272">
        <v>9.3055555555555558E-2</v>
      </c>
      <c r="I1946" s="284">
        <v>10</v>
      </c>
      <c r="J1946" s="284" t="s">
        <v>150</v>
      </c>
      <c r="K1946" s="284" t="s">
        <v>14</v>
      </c>
      <c r="L1946" s="284" t="s">
        <v>9</v>
      </c>
      <c r="M1946" s="284" t="s">
        <v>4315</v>
      </c>
      <c r="N1946" s="268" t="s">
        <v>3</v>
      </c>
      <c r="O1946" s="284" t="s">
        <v>7</v>
      </c>
      <c r="P1946" s="284" t="s">
        <v>5839</v>
      </c>
      <c r="Q1946" s="284" t="s">
        <v>5840</v>
      </c>
      <c r="R1946" s="284">
        <v>10.9</v>
      </c>
      <c r="S1946" s="284">
        <v>7.5</v>
      </c>
      <c r="T1946" s="284">
        <v>18.399999999999999</v>
      </c>
      <c r="U1946" s="302" t="s">
        <v>28</v>
      </c>
      <c r="V1946" s="302" t="s">
        <v>5841</v>
      </c>
      <c r="W1946" s="302" t="s">
        <v>587</v>
      </c>
      <c r="X1946" s="302" t="s">
        <v>1383</v>
      </c>
      <c r="Y1946" s="302" t="s">
        <v>5842</v>
      </c>
      <c r="Z1946" s="302">
        <v>1</v>
      </c>
      <c r="AA1946" s="302" t="s">
        <v>5843</v>
      </c>
      <c r="AB1946" s="302">
        <v>3</v>
      </c>
      <c r="AC1946" s="302"/>
      <c r="AD1946" s="302" t="s">
        <v>30</v>
      </c>
      <c r="AE1946" s="302"/>
      <c r="AF1946" s="302"/>
      <c r="AG1946" s="302"/>
      <c r="AH1946" s="286"/>
      <c r="AI1946" s="286"/>
      <c r="AJ1946" s="342"/>
    </row>
    <row r="1947" spans="1:36" ht="63" customHeight="1">
      <c r="A1947" s="284" t="s">
        <v>3570</v>
      </c>
      <c r="B1947" s="293" t="s">
        <v>21</v>
      </c>
      <c r="C1947" s="293" t="s">
        <v>3138</v>
      </c>
      <c r="D1947" s="287">
        <v>42171</v>
      </c>
      <c r="E1947" s="288">
        <v>0.56597222222222221</v>
      </c>
      <c r="F1947" s="287">
        <v>42171</v>
      </c>
      <c r="G1947" s="288">
        <v>0.56944444444444442</v>
      </c>
      <c r="H1947" s="288">
        <v>3.472222222222222E-3</v>
      </c>
      <c r="I1947" s="273">
        <v>13</v>
      </c>
      <c r="J1947" s="273"/>
      <c r="K1947" s="293"/>
      <c r="L1947" s="293" t="s">
        <v>9</v>
      </c>
      <c r="M1947" s="293" t="s">
        <v>4200</v>
      </c>
      <c r="N1947" s="273" t="s">
        <v>3</v>
      </c>
      <c r="O1947" s="273" t="s">
        <v>7</v>
      </c>
      <c r="P1947" s="293" t="s">
        <v>4200</v>
      </c>
      <c r="Q1947" s="273" t="s">
        <v>6751</v>
      </c>
      <c r="R1947" s="273">
        <v>1.417</v>
      </c>
      <c r="S1947" s="273">
        <v>0.70899999999999996</v>
      </c>
      <c r="T1947" s="273">
        <v>2.1259999999999999</v>
      </c>
      <c r="U1947" s="293" t="s">
        <v>28</v>
      </c>
      <c r="V1947" s="273" t="s">
        <v>6752</v>
      </c>
      <c r="W1947" s="293" t="s">
        <v>128</v>
      </c>
      <c r="X1947" s="293" t="s">
        <v>128</v>
      </c>
      <c r="Y1947" s="269">
        <v>2014</v>
      </c>
      <c r="Z1947" s="318" t="s">
        <v>128</v>
      </c>
      <c r="AA1947" s="269">
        <v>2015</v>
      </c>
      <c r="AB1947" s="293" t="s">
        <v>128</v>
      </c>
      <c r="AC1947" s="269">
        <v>2014</v>
      </c>
      <c r="AD1947" s="293" t="s">
        <v>22</v>
      </c>
      <c r="AE1947" s="293" t="s">
        <v>57</v>
      </c>
      <c r="AF1947" s="293"/>
      <c r="AG1947" s="318"/>
      <c r="AH1947" s="286"/>
      <c r="AI1947" s="286"/>
      <c r="AJ1947" s="342"/>
    </row>
    <row r="1948" spans="1:36" ht="204.75" customHeight="1">
      <c r="A1948" s="284" t="s">
        <v>3570</v>
      </c>
      <c r="B1948" s="284" t="s">
        <v>84</v>
      </c>
      <c r="C1948" s="284" t="s">
        <v>2393</v>
      </c>
      <c r="D1948" s="271">
        <v>42174</v>
      </c>
      <c r="E1948" s="272">
        <v>9.3055555555555558E-2</v>
      </c>
      <c r="F1948" s="271">
        <v>42174</v>
      </c>
      <c r="G1948" s="404">
        <v>0.16666666666666666</v>
      </c>
      <c r="H1948" s="272">
        <v>7.3611111111111099E-2</v>
      </c>
      <c r="I1948" s="269">
        <v>9</v>
      </c>
      <c r="J1948" s="269"/>
      <c r="K1948" s="269" t="s">
        <v>20</v>
      </c>
      <c r="L1948" s="267" t="s">
        <v>4</v>
      </c>
      <c r="M1948" s="285" t="s">
        <v>4438</v>
      </c>
      <c r="N1948" s="269" t="s">
        <v>3</v>
      </c>
      <c r="O1948" s="269" t="s">
        <v>7</v>
      </c>
      <c r="P1948" s="285" t="s">
        <v>4438</v>
      </c>
      <c r="Q1948" s="267" t="s">
        <v>4439</v>
      </c>
      <c r="R1948" s="270">
        <v>6</v>
      </c>
      <c r="S1948" s="270"/>
      <c r="T1948" s="464">
        <f>R1948+S1948</f>
        <v>6</v>
      </c>
      <c r="U1948" s="494" t="s">
        <v>28</v>
      </c>
      <c r="V1948" s="273"/>
      <c r="W1948" s="273"/>
      <c r="X1948" s="273"/>
      <c r="Y1948" s="273"/>
      <c r="Z1948" s="273"/>
      <c r="AA1948" s="273"/>
      <c r="AB1948" s="273"/>
      <c r="AC1948" s="273"/>
      <c r="AD1948" s="273" t="s">
        <v>30</v>
      </c>
      <c r="AE1948" s="273"/>
      <c r="AF1948" s="273"/>
      <c r="AG1948" s="273" t="s">
        <v>2396</v>
      </c>
      <c r="AH1948" s="286"/>
      <c r="AI1948" s="286"/>
      <c r="AJ1948" s="342"/>
    </row>
    <row r="1949" spans="1:36" ht="157.5" customHeight="1">
      <c r="A1949" s="284" t="s">
        <v>3570</v>
      </c>
      <c r="B1949" s="284" t="s">
        <v>84</v>
      </c>
      <c r="C1949" s="284" t="s">
        <v>3626</v>
      </c>
      <c r="D1949" s="271">
        <v>42174</v>
      </c>
      <c r="E1949" s="272">
        <v>0.51666666666666672</v>
      </c>
      <c r="F1949" s="271">
        <v>42174</v>
      </c>
      <c r="G1949" s="404">
        <v>0.51666666666666672</v>
      </c>
      <c r="H1949" s="272">
        <v>0</v>
      </c>
      <c r="I1949" s="269">
        <v>45</v>
      </c>
      <c r="J1949" s="269"/>
      <c r="K1949" s="269" t="s">
        <v>8</v>
      </c>
      <c r="L1949" s="267" t="s">
        <v>16</v>
      </c>
      <c r="M1949" s="285" t="s">
        <v>4358</v>
      </c>
      <c r="N1949" s="269">
        <v>35</v>
      </c>
      <c r="O1949" s="269" t="s">
        <v>7</v>
      </c>
      <c r="P1949" s="285" t="s">
        <v>4358</v>
      </c>
      <c r="Q1949" s="267" t="s">
        <v>3830</v>
      </c>
      <c r="R1949" s="270"/>
      <c r="S1949" s="270">
        <v>28.1</v>
      </c>
      <c r="T1949" s="464">
        <f>R1949+S1949</f>
        <v>28.1</v>
      </c>
      <c r="U1949" s="494"/>
      <c r="V1949" s="273"/>
      <c r="W1949" s="273"/>
      <c r="X1949" s="273"/>
      <c r="Y1949" s="273"/>
      <c r="Z1949" s="273"/>
      <c r="AA1949" s="273"/>
      <c r="AB1949" s="273"/>
      <c r="AC1949" s="273"/>
      <c r="AD1949" s="273" t="s">
        <v>37</v>
      </c>
      <c r="AE1949" s="273"/>
      <c r="AF1949" s="273"/>
      <c r="AG1949" s="273" t="s">
        <v>5175</v>
      </c>
      <c r="AH1949" s="286"/>
      <c r="AI1949" s="286"/>
      <c r="AJ1949" s="342"/>
    </row>
    <row r="1950" spans="1:36" ht="89.25" customHeight="1">
      <c r="A1950" s="284" t="s">
        <v>3570</v>
      </c>
      <c r="B1950" s="284" t="s">
        <v>84</v>
      </c>
      <c r="C1950" s="284" t="s">
        <v>3626</v>
      </c>
      <c r="D1950" s="271">
        <v>42174</v>
      </c>
      <c r="E1950" s="272">
        <v>0.59305555555555556</v>
      </c>
      <c r="F1950" s="271">
        <v>42174</v>
      </c>
      <c r="G1950" s="404">
        <v>0.59305555555555556</v>
      </c>
      <c r="H1950" s="272">
        <v>0</v>
      </c>
      <c r="I1950" s="269">
        <v>211</v>
      </c>
      <c r="J1950" s="269"/>
      <c r="K1950" s="269" t="s">
        <v>8</v>
      </c>
      <c r="L1950" s="267" t="s">
        <v>16</v>
      </c>
      <c r="M1950" s="285" t="s">
        <v>4356</v>
      </c>
      <c r="N1950" s="269">
        <v>500</v>
      </c>
      <c r="O1950" s="269" t="s">
        <v>13</v>
      </c>
      <c r="P1950" s="285" t="s">
        <v>4356</v>
      </c>
      <c r="Q1950" s="267" t="s">
        <v>4357</v>
      </c>
      <c r="R1950" s="270"/>
      <c r="S1950" s="270">
        <v>159.69999999999999</v>
      </c>
      <c r="T1950" s="464">
        <f>R1950+S1950</f>
        <v>159.69999999999999</v>
      </c>
      <c r="U1950" s="494" t="s">
        <v>45</v>
      </c>
      <c r="V1950" s="273"/>
      <c r="W1950" s="273"/>
      <c r="X1950" s="273"/>
      <c r="Y1950" s="273"/>
      <c r="Z1950" s="273"/>
      <c r="AA1950" s="273"/>
      <c r="AB1950" s="273"/>
      <c r="AC1950" s="273"/>
      <c r="AD1950" s="273" t="s">
        <v>37</v>
      </c>
      <c r="AE1950" s="273"/>
      <c r="AF1950" s="273"/>
      <c r="AG1950" s="273" t="s">
        <v>5177</v>
      </c>
      <c r="AH1950" s="286"/>
      <c r="AI1950" s="286"/>
      <c r="AJ1950" s="342"/>
    </row>
    <row r="1951" spans="1:36" ht="157.5" customHeight="1">
      <c r="A1951" s="284" t="s">
        <v>3570</v>
      </c>
      <c r="B1951" s="293" t="s">
        <v>21</v>
      </c>
      <c r="C1951" s="293" t="s">
        <v>21</v>
      </c>
      <c r="D1951" s="287">
        <v>42174</v>
      </c>
      <c r="E1951" s="288">
        <v>0.47222222222222227</v>
      </c>
      <c r="F1951" s="287">
        <v>42174</v>
      </c>
      <c r="G1951" s="288">
        <v>0.47916666666666669</v>
      </c>
      <c r="H1951" s="288">
        <v>6.9444444444444441E-3</v>
      </c>
      <c r="I1951" s="273">
        <v>1</v>
      </c>
      <c r="J1951" s="273" t="s">
        <v>2361</v>
      </c>
      <c r="K1951" s="293"/>
      <c r="L1951" s="293" t="s">
        <v>11</v>
      </c>
      <c r="M1951" s="293" t="s">
        <v>4445</v>
      </c>
      <c r="N1951" s="273">
        <v>0.4</v>
      </c>
      <c r="O1951" s="273" t="s">
        <v>2</v>
      </c>
      <c r="P1951" s="293" t="s">
        <v>4445</v>
      </c>
      <c r="Q1951" s="273" t="s">
        <v>4446</v>
      </c>
      <c r="R1951" s="273">
        <v>1.7999999999999999E-2</v>
      </c>
      <c r="S1951" s="273">
        <v>8.9999999999999993E-3</v>
      </c>
      <c r="T1951" s="273">
        <v>2.7E-2</v>
      </c>
      <c r="U1951" s="293" t="s">
        <v>1</v>
      </c>
      <c r="V1951" s="273" t="s">
        <v>128</v>
      </c>
      <c r="W1951" s="293" t="s">
        <v>128</v>
      </c>
      <c r="X1951" s="293" t="s">
        <v>128</v>
      </c>
      <c r="Y1951" s="269">
        <v>2015</v>
      </c>
      <c r="Z1951" s="318" t="s">
        <v>128</v>
      </c>
      <c r="AA1951" s="269">
        <v>2016</v>
      </c>
      <c r="AB1951" s="293" t="s">
        <v>128</v>
      </c>
      <c r="AC1951" s="269">
        <v>2015</v>
      </c>
      <c r="AD1951" s="293" t="s">
        <v>17</v>
      </c>
      <c r="AE1951" s="293" t="s">
        <v>52</v>
      </c>
      <c r="AF1951" s="293"/>
      <c r="AG1951" s="318"/>
      <c r="AH1951" s="286"/>
      <c r="AI1951" s="286"/>
      <c r="AJ1951" s="342"/>
    </row>
    <row r="1952" spans="1:36" ht="220.5" customHeight="1">
      <c r="A1952" s="284" t="s">
        <v>3570</v>
      </c>
      <c r="B1952" s="293" t="s">
        <v>21</v>
      </c>
      <c r="C1952" s="293" t="s">
        <v>3138</v>
      </c>
      <c r="D1952" s="287">
        <v>42174</v>
      </c>
      <c r="E1952" s="288">
        <v>0.63194444444444442</v>
      </c>
      <c r="F1952" s="287">
        <v>42174</v>
      </c>
      <c r="G1952" s="288">
        <v>0.81666666666666676</v>
      </c>
      <c r="H1952" s="288">
        <v>0.18472222222222223</v>
      </c>
      <c r="I1952" s="273">
        <v>11</v>
      </c>
      <c r="J1952" s="273" t="s">
        <v>150</v>
      </c>
      <c r="K1952" s="293" t="s">
        <v>14</v>
      </c>
      <c r="L1952" s="293" t="s">
        <v>29</v>
      </c>
      <c r="M1952" s="293" t="s">
        <v>4447</v>
      </c>
      <c r="N1952" s="273" t="s">
        <v>3</v>
      </c>
      <c r="O1952" s="273" t="s">
        <v>7</v>
      </c>
      <c r="P1952" s="293" t="s">
        <v>4447</v>
      </c>
      <c r="Q1952" s="284" t="s">
        <v>4448</v>
      </c>
      <c r="R1952" s="273">
        <v>3.48</v>
      </c>
      <c r="S1952" s="273">
        <v>1.72</v>
      </c>
      <c r="T1952" s="273">
        <v>5.2</v>
      </c>
      <c r="U1952" s="293" t="s">
        <v>47</v>
      </c>
      <c r="V1952" s="273" t="s">
        <v>6752</v>
      </c>
      <c r="W1952" s="293" t="s">
        <v>128</v>
      </c>
      <c r="X1952" s="293" t="s">
        <v>128</v>
      </c>
      <c r="Y1952" s="269">
        <v>2014</v>
      </c>
      <c r="Z1952" s="318" t="s">
        <v>128</v>
      </c>
      <c r="AA1952" s="269">
        <v>2015</v>
      </c>
      <c r="AB1952" s="293" t="s">
        <v>128</v>
      </c>
      <c r="AC1952" s="269">
        <v>2014</v>
      </c>
      <c r="AD1952" s="293" t="s">
        <v>27</v>
      </c>
      <c r="AE1952" s="293" t="s">
        <v>57</v>
      </c>
      <c r="AF1952" s="293"/>
      <c r="AG1952" s="318"/>
      <c r="AH1952" s="286"/>
      <c r="AI1952" s="286"/>
      <c r="AJ1952" s="342"/>
    </row>
    <row r="1953" spans="1:36" ht="220.5" customHeight="1">
      <c r="A1953" s="279" t="s">
        <v>3570</v>
      </c>
      <c r="B1953" s="284" t="s">
        <v>81</v>
      </c>
      <c r="C1953" s="284" t="s">
        <v>81</v>
      </c>
      <c r="D1953" s="271">
        <v>42184</v>
      </c>
      <c r="E1953" s="272">
        <v>0.55347222222222225</v>
      </c>
      <c r="F1953" s="271">
        <v>42184</v>
      </c>
      <c r="G1953" s="272">
        <v>0.55347222222222225</v>
      </c>
      <c r="H1953" s="272">
        <v>0</v>
      </c>
      <c r="I1953" s="284">
        <v>75</v>
      </c>
      <c r="J1953" s="284" t="s">
        <v>143</v>
      </c>
      <c r="K1953" s="284" t="s">
        <v>8</v>
      </c>
      <c r="L1953" s="284" t="s">
        <v>9</v>
      </c>
      <c r="M1953" s="284" t="s">
        <v>4923</v>
      </c>
      <c r="N1953" s="268">
        <v>35</v>
      </c>
      <c r="O1953" s="284" t="s">
        <v>7</v>
      </c>
      <c r="P1953" s="284" t="s">
        <v>4924</v>
      </c>
      <c r="Q1953" s="284" t="s">
        <v>4925</v>
      </c>
      <c r="R1953" s="284"/>
      <c r="S1953" s="284">
        <v>40.1</v>
      </c>
      <c r="T1953" s="284">
        <v>40.1</v>
      </c>
      <c r="U1953" s="302" t="s">
        <v>28</v>
      </c>
      <c r="V1953" s="302">
        <v>1989</v>
      </c>
      <c r="W1953" s="302" t="s">
        <v>1686</v>
      </c>
      <c r="X1953" s="302"/>
      <c r="Y1953" s="302">
        <v>42126</v>
      </c>
      <c r="Z1953" s="302">
        <v>1</v>
      </c>
      <c r="AA1953" s="302" t="s">
        <v>7292</v>
      </c>
      <c r="AB1953" s="302">
        <v>0</v>
      </c>
      <c r="AC1953" s="302">
        <v>42162</v>
      </c>
      <c r="AD1953" s="302" t="s">
        <v>42</v>
      </c>
      <c r="AE1953" s="302"/>
      <c r="AF1953" s="302"/>
      <c r="AG1953" s="302" t="s">
        <v>901</v>
      </c>
      <c r="AH1953" s="286"/>
      <c r="AI1953" s="286"/>
      <c r="AJ1953" s="342"/>
    </row>
    <row r="1954" spans="1:36" ht="315" customHeight="1">
      <c r="A1954" s="279" t="s">
        <v>3570</v>
      </c>
      <c r="B1954" s="284" t="s">
        <v>15</v>
      </c>
      <c r="C1954" s="284" t="s">
        <v>3186</v>
      </c>
      <c r="D1954" s="271">
        <v>42184</v>
      </c>
      <c r="E1954" s="272">
        <v>0.75347222222222221</v>
      </c>
      <c r="F1954" s="271">
        <v>42184</v>
      </c>
      <c r="G1954" s="272">
        <v>0.75347222222222221</v>
      </c>
      <c r="H1954" s="272">
        <f>(F1954+G1954)-(D1954+E1954)</f>
        <v>0</v>
      </c>
      <c r="I1954" s="284">
        <v>89</v>
      </c>
      <c r="J1954" s="284" t="s">
        <v>4930</v>
      </c>
      <c r="K1954" s="284" t="s">
        <v>8</v>
      </c>
      <c r="L1954" s="284" t="s">
        <v>9</v>
      </c>
      <c r="M1954" s="284" t="s">
        <v>4354</v>
      </c>
      <c r="N1954" s="268">
        <v>110</v>
      </c>
      <c r="O1954" s="284" t="s">
        <v>7</v>
      </c>
      <c r="P1954" s="284" t="s">
        <v>4931</v>
      </c>
      <c r="Q1954" s="284" t="s">
        <v>4932</v>
      </c>
      <c r="R1954" s="284">
        <v>55.03</v>
      </c>
      <c r="S1954" s="284">
        <v>31.92</v>
      </c>
      <c r="T1954" s="284">
        <f>SUM(R1954:S1954)</f>
        <v>86.95</v>
      </c>
      <c r="U1954" s="302" t="s">
        <v>33</v>
      </c>
      <c r="V1954" s="302" t="s">
        <v>6533</v>
      </c>
      <c r="W1954" s="302" t="s">
        <v>6657</v>
      </c>
      <c r="X1954" s="302"/>
      <c r="Y1954" s="302">
        <v>42152</v>
      </c>
      <c r="Z1954" s="302">
        <v>100</v>
      </c>
      <c r="AA1954" s="302">
        <v>42156</v>
      </c>
      <c r="AB1954" s="302">
        <v>0</v>
      </c>
      <c r="AC1954" s="302"/>
      <c r="AD1954" s="302" t="s">
        <v>42</v>
      </c>
      <c r="AE1954" s="302" t="s">
        <v>53</v>
      </c>
      <c r="AF1954" s="302"/>
      <c r="AG1954" s="302" t="s">
        <v>6658</v>
      </c>
      <c r="AH1954" s="286"/>
      <c r="AI1954" s="286"/>
      <c r="AJ1954" s="342"/>
    </row>
    <row r="1955" spans="1:36" ht="94.5" customHeight="1">
      <c r="A1955" s="279" t="s">
        <v>12042</v>
      </c>
      <c r="B1955" s="284" t="s">
        <v>12</v>
      </c>
      <c r="C1955" s="284" t="s">
        <v>127</v>
      </c>
      <c r="D1955" s="271">
        <v>42323</v>
      </c>
      <c r="E1955" s="272">
        <v>0.12569444444444444</v>
      </c>
      <c r="F1955" s="271">
        <v>42323</v>
      </c>
      <c r="G1955" s="272">
        <v>0.25</v>
      </c>
      <c r="H1955" s="272">
        <f>G1955-E1955</f>
        <v>0.12430555555555556</v>
      </c>
      <c r="I1955" s="284">
        <v>1</v>
      </c>
      <c r="J1955" s="284"/>
      <c r="K1955" s="284"/>
      <c r="L1955" s="284" t="s">
        <v>11</v>
      </c>
      <c r="M1955" s="284" t="s">
        <v>13258</v>
      </c>
      <c r="N1955" s="268">
        <v>0.4</v>
      </c>
      <c r="O1955" s="284" t="s">
        <v>2</v>
      </c>
      <c r="P1955" s="284" t="s">
        <v>147</v>
      </c>
      <c r="Q1955" s="284" t="s">
        <v>13259</v>
      </c>
      <c r="R1955" s="284">
        <v>1.1100000000000001</v>
      </c>
      <c r="S1955" s="284">
        <v>1</v>
      </c>
      <c r="T1955" s="284">
        <v>2.11</v>
      </c>
      <c r="U1955" s="302" t="s">
        <v>128</v>
      </c>
      <c r="V1955" s="302" t="s">
        <v>128</v>
      </c>
      <c r="W1955" s="302" t="s">
        <v>128</v>
      </c>
      <c r="X1955" s="302" t="s">
        <v>128</v>
      </c>
      <c r="Y1955" s="302" t="s">
        <v>128</v>
      </c>
      <c r="Z1955" s="302" t="s">
        <v>128</v>
      </c>
      <c r="AA1955" s="302" t="s">
        <v>128</v>
      </c>
      <c r="AB1955" s="302" t="s">
        <v>128</v>
      </c>
      <c r="AC1955" s="302" t="s">
        <v>128</v>
      </c>
      <c r="AD1955" s="302" t="s">
        <v>22</v>
      </c>
      <c r="AE1955" s="302" t="s">
        <v>128</v>
      </c>
      <c r="AF1955" s="302" t="s">
        <v>128</v>
      </c>
      <c r="AG1955" s="302" t="s">
        <v>131</v>
      </c>
      <c r="AH1955" s="286"/>
      <c r="AI1955" s="286"/>
      <c r="AJ1955" s="342"/>
    </row>
    <row r="1956" spans="1:36" ht="51" customHeight="1">
      <c r="A1956" s="279" t="s">
        <v>3570</v>
      </c>
      <c r="B1956" s="284" t="s">
        <v>15</v>
      </c>
      <c r="C1956" s="284" t="s">
        <v>3186</v>
      </c>
      <c r="D1956" s="271">
        <v>42184</v>
      </c>
      <c r="E1956" s="272">
        <v>0.83333333333333337</v>
      </c>
      <c r="F1956" s="271">
        <v>42184</v>
      </c>
      <c r="G1956" s="272">
        <v>0.92361111111111116</v>
      </c>
      <c r="H1956" s="272">
        <f>(F1956+G1956)-(D1956+E1956)</f>
        <v>9.0277777773735579E-2</v>
      </c>
      <c r="I1956" s="284">
        <v>7</v>
      </c>
      <c r="J1956" s="284" t="s">
        <v>720</v>
      </c>
      <c r="K1956" s="284" t="s">
        <v>20</v>
      </c>
      <c r="L1956" s="284" t="s">
        <v>9</v>
      </c>
      <c r="M1956" s="284" t="s">
        <v>4936</v>
      </c>
      <c r="N1956" s="268">
        <v>35</v>
      </c>
      <c r="O1956" s="284" t="s">
        <v>13</v>
      </c>
      <c r="P1956" s="284" t="s">
        <v>4937</v>
      </c>
      <c r="Q1956" s="284" t="s">
        <v>6661</v>
      </c>
      <c r="R1956" s="284">
        <v>13.51</v>
      </c>
      <c r="S1956" s="284"/>
      <c r="T1956" s="284">
        <f>SUM(R1956:S1956)</f>
        <v>13.51</v>
      </c>
      <c r="U1956" s="302" t="s">
        <v>33</v>
      </c>
      <c r="V1956" s="302">
        <v>2015</v>
      </c>
      <c r="W1956" s="302" t="s">
        <v>6662</v>
      </c>
      <c r="X1956" s="302"/>
      <c r="Y1956" s="302"/>
      <c r="Z1956" s="302"/>
      <c r="AA1956" s="302"/>
      <c r="AB1956" s="302"/>
      <c r="AC1956" s="302"/>
      <c r="AD1956" s="302" t="s">
        <v>42</v>
      </c>
      <c r="AE1956" s="302" t="s">
        <v>53</v>
      </c>
      <c r="AF1956" s="302"/>
      <c r="AG1956" s="302" t="s">
        <v>6663</v>
      </c>
      <c r="AH1956" s="286"/>
      <c r="AI1956" s="286"/>
      <c r="AJ1956" s="342"/>
    </row>
    <row r="1957" spans="1:36" ht="126" customHeight="1">
      <c r="A1957" s="279" t="s">
        <v>3570</v>
      </c>
      <c r="B1957" s="284" t="s">
        <v>15</v>
      </c>
      <c r="C1957" s="284" t="s">
        <v>3186</v>
      </c>
      <c r="D1957" s="271">
        <v>42184</v>
      </c>
      <c r="E1957" s="272">
        <v>0.86388888888888893</v>
      </c>
      <c r="F1957" s="271">
        <v>42184</v>
      </c>
      <c r="G1957" s="272">
        <v>0.86388888888888893</v>
      </c>
      <c r="H1957" s="272">
        <f>(F1957+G1957)-(D1957+E1957)</f>
        <v>0</v>
      </c>
      <c r="I1957" s="284">
        <v>4</v>
      </c>
      <c r="J1957" s="284"/>
      <c r="K1957" s="284" t="s">
        <v>8</v>
      </c>
      <c r="L1957" s="284" t="s">
        <v>9</v>
      </c>
      <c r="M1957" s="284" t="s">
        <v>4942</v>
      </c>
      <c r="N1957" s="268" t="s">
        <v>3</v>
      </c>
      <c r="O1957" s="284" t="s">
        <v>7</v>
      </c>
      <c r="P1957" s="284" t="s">
        <v>4943</v>
      </c>
      <c r="Q1957" s="284" t="s">
        <v>4941</v>
      </c>
      <c r="R1957" s="284"/>
      <c r="S1957" s="284">
        <v>1.03</v>
      </c>
      <c r="T1957" s="284">
        <f>SUM(R1957:S1957)</f>
        <v>1.03</v>
      </c>
      <c r="U1957" s="302" t="s">
        <v>28</v>
      </c>
      <c r="V1957" s="302">
        <v>1988</v>
      </c>
      <c r="W1957" s="302" t="s">
        <v>587</v>
      </c>
      <c r="X1957" s="302"/>
      <c r="Y1957" s="302">
        <v>42130</v>
      </c>
      <c r="Z1957" s="302">
        <v>100</v>
      </c>
      <c r="AA1957" s="302">
        <v>42309</v>
      </c>
      <c r="AB1957" s="302">
        <v>0</v>
      </c>
      <c r="AC1957" s="302"/>
      <c r="AD1957" s="302" t="s">
        <v>42</v>
      </c>
      <c r="AE1957" s="302" t="s">
        <v>53</v>
      </c>
      <c r="AF1957" s="302"/>
      <c r="AG1957" s="302" t="s">
        <v>6431</v>
      </c>
      <c r="AH1957" s="286"/>
      <c r="AI1957" s="286"/>
      <c r="AJ1957" s="342"/>
    </row>
    <row r="1958" spans="1:36" ht="126" customHeight="1">
      <c r="A1958" s="279" t="s">
        <v>3570</v>
      </c>
      <c r="B1958" s="284" t="s">
        <v>15</v>
      </c>
      <c r="C1958" s="284" t="s">
        <v>3186</v>
      </c>
      <c r="D1958" s="271">
        <v>42184</v>
      </c>
      <c r="E1958" s="272">
        <v>0.87777777777777777</v>
      </c>
      <c r="F1958" s="271">
        <v>42184</v>
      </c>
      <c r="G1958" s="272">
        <v>0.87777777777777777</v>
      </c>
      <c r="H1958" s="272">
        <v>0</v>
      </c>
      <c r="I1958" s="284">
        <v>5</v>
      </c>
      <c r="J1958" s="284"/>
      <c r="K1958" s="284" t="s">
        <v>8</v>
      </c>
      <c r="L1958" s="284" t="s">
        <v>9</v>
      </c>
      <c r="M1958" s="284" t="s">
        <v>4939</v>
      </c>
      <c r="N1958" s="268">
        <v>35</v>
      </c>
      <c r="O1958" s="284" t="s">
        <v>7</v>
      </c>
      <c r="P1958" s="284" t="s">
        <v>4940</v>
      </c>
      <c r="Q1958" s="284" t="s">
        <v>4941</v>
      </c>
      <c r="R1958" s="284"/>
      <c r="S1958" s="284">
        <v>5.88</v>
      </c>
      <c r="T1958" s="284">
        <f>SUM(R1958:S1958)</f>
        <v>5.88</v>
      </c>
      <c r="U1958" s="302" t="s">
        <v>28</v>
      </c>
      <c r="V1958" s="302">
        <v>1981</v>
      </c>
      <c r="W1958" s="302" t="s">
        <v>606</v>
      </c>
      <c r="X1958" s="302"/>
      <c r="Y1958" s="302">
        <v>42039</v>
      </c>
      <c r="Z1958" s="302">
        <v>100</v>
      </c>
      <c r="AA1958" s="302">
        <v>42217</v>
      </c>
      <c r="AB1958" s="302">
        <v>0</v>
      </c>
      <c r="AC1958" s="302"/>
      <c r="AD1958" s="302" t="s">
        <v>42</v>
      </c>
      <c r="AE1958" s="302" t="s">
        <v>53</v>
      </c>
      <c r="AF1958" s="302"/>
      <c r="AG1958" s="302" t="s">
        <v>6431</v>
      </c>
      <c r="AH1958" s="286"/>
      <c r="AI1958" s="286"/>
      <c r="AJ1958" s="342"/>
    </row>
    <row r="1959" spans="1:36" ht="173.25" customHeight="1">
      <c r="A1959" s="274" t="s">
        <v>3570</v>
      </c>
      <c r="B1959" s="284" t="s">
        <v>1412</v>
      </c>
      <c r="C1959" s="284" t="s">
        <v>4340</v>
      </c>
      <c r="D1959" s="271">
        <v>42174</v>
      </c>
      <c r="E1959" s="272">
        <v>0.59375</v>
      </c>
      <c r="F1959" s="271">
        <v>42174</v>
      </c>
      <c r="G1959" s="272">
        <v>0.59375</v>
      </c>
      <c r="H1959" s="272">
        <v>0</v>
      </c>
      <c r="I1959" s="268">
        <v>104</v>
      </c>
      <c r="J1959" s="269" t="s">
        <v>4341</v>
      </c>
      <c r="K1959" s="268"/>
      <c r="L1959" s="267" t="s">
        <v>16</v>
      </c>
      <c r="M1959" s="285" t="s">
        <v>4342</v>
      </c>
      <c r="N1959" s="268">
        <v>220</v>
      </c>
      <c r="O1959" s="269" t="s">
        <v>13</v>
      </c>
      <c r="P1959" s="285" t="s">
        <v>4342</v>
      </c>
      <c r="Q1959" s="267" t="s">
        <v>4343</v>
      </c>
      <c r="R1959" s="270">
        <v>7</v>
      </c>
      <c r="S1959" s="270">
        <v>49</v>
      </c>
      <c r="T1959" s="270">
        <v>56</v>
      </c>
      <c r="U1959" s="279"/>
      <c r="V1959" s="279"/>
      <c r="W1959" s="279"/>
      <c r="X1959" s="279"/>
      <c r="Y1959" s="279"/>
      <c r="Z1959" s="279"/>
      <c r="AA1959" s="279"/>
      <c r="AB1959" s="279"/>
      <c r="AC1959" s="279"/>
      <c r="AD1959" s="489" t="s">
        <v>37</v>
      </c>
      <c r="AE1959" s="279"/>
      <c r="AF1959" s="279"/>
      <c r="AG1959" s="290"/>
      <c r="AH1959" s="286"/>
      <c r="AI1959" s="286"/>
      <c r="AJ1959" s="342"/>
    </row>
    <row r="1960" spans="1:36" ht="110.25" customHeight="1">
      <c r="A1960" s="279" t="s">
        <v>3570</v>
      </c>
      <c r="B1960" s="284" t="s">
        <v>15</v>
      </c>
      <c r="C1960" s="284" t="s">
        <v>3186</v>
      </c>
      <c r="D1960" s="271">
        <v>42184</v>
      </c>
      <c r="E1960" s="272">
        <v>0.89930555555555547</v>
      </c>
      <c r="F1960" s="271">
        <v>42184</v>
      </c>
      <c r="G1960" s="272">
        <v>0.90555555555555556</v>
      </c>
      <c r="H1960" s="272">
        <f>(F1960+G1960)-(D1960+E1960)</f>
        <v>6.2499999985448085E-3</v>
      </c>
      <c r="I1960" s="284">
        <v>30</v>
      </c>
      <c r="J1960" s="284" t="s">
        <v>672</v>
      </c>
      <c r="K1960" s="284" t="s">
        <v>20</v>
      </c>
      <c r="L1960" s="284" t="s">
        <v>9</v>
      </c>
      <c r="M1960" s="284" t="s">
        <v>2695</v>
      </c>
      <c r="N1960" s="268">
        <v>35</v>
      </c>
      <c r="O1960" s="284" t="s">
        <v>7</v>
      </c>
      <c r="P1960" s="284" t="s">
        <v>4934</v>
      </c>
      <c r="Q1960" s="284" t="s">
        <v>4935</v>
      </c>
      <c r="R1960" s="284">
        <v>2.2799999999999998</v>
      </c>
      <c r="S1960" s="284"/>
      <c r="T1960" s="284">
        <f>SUM(R1960:S1960)</f>
        <v>2.2799999999999998</v>
      </c>
      <c r="U1960" s="302" t="s">
        <v>28</v>
      </c>
      <c r="V1960" s="302">
        <v>1966</v>
      </c>
      <c r="W1960" s="302" t="s">
        <v>1955</v>
      </c>
      <c r="X1960" s="302"/>
      <c r="Y1960" s="302">
        <v>42068</v>
      </c>
      <c r="Z1960" s="302">
        <v>100</v>
      </c>
      <c r="AA1960" s="302">
        <v>42248</v>
      </c>
      <c r="AB1960" s="302">
        <v>0</v>
      </c>
      <c r="AC1960" s="302"/>
      <c r="AD1960" s="302" t="s">
        <v>42</v>
      </c>
      <c r="AE1960" s="302" t="s">
        <v>53</v>
      </c>
      <c r="AF1960" s="302"/>
      <c r="AG1960" s="302" t="s">
        <v>6658</v>
      </c>
      <c r="AH1960" s="286"/>
      <c r="AI1960" s="286"/>
      <c r="AJ1960" s="342"/>
    </row>
    <row r="1961" spans="1:36" ht="47.25" customHeight="1">
      <c r="A1961" s="279" t="s">
        <v>3570</v>
      </c>
      <c r="B1961" s="284" t="s">
        <v>15</v>
      </c>
      <c r="C1961" s="284" t="s">
        <v>3186</v>
      </c>
      <c r="D1961" s="271">
        <v>42184</v>
      </c>
      <c r="E1961" s="272">
        <v>0.90486111111111101</v>
      </c>
      <c r="F1961" s="271">
        <v>42184</v>
      </c>
      <c r="G1961" s="272">
        <v>0.92083333333333339</v>
      </c>
      <c r="H1961" s="272">
        <f>(F1961+G1961)-(D1961+E1961)</f>
        <v>1.597222221607808E-2</v>
      </c>
      <c r="I1961" s="284">
        <v>18</v>
      </c>
      <c r="J1961" s="284"/>
      <c r="K1961" s="284" t="s">
        <v>50</v>
      </c>
      <c r="L1961" s="284" t="s">
        <v>9</v>
      </c>
      <c r="M1961" s="284" t="s">
        <v>4944</v>
      </c>
      <c r="N1961" s="268">
        <v>35</v>
      </c>
      <c r="O1961" s="284" t="s">
        <v>13</v>
      </c>
      <c r="P1961" s="284" t="s">
        <v>4945</v>
      </c>
      <c r="Q1961" s="284" t="s">
        <v>6665</v>
      </c>
      <c r="R1961" s="284">
        <v>4.17</v>
      </c>
      <c r="S1961" s="284"/>
      <c r="T1961" s="284">
        <f>SUM(R1961:S1961)</f>
        <v>4.17</v>
      </c>
      <c r="U1961" s="302" t="s">
        <v>36</v>
      </c>
      <c r="V1961" s="302">
        <v>1977</v>
      </c>
      <c r="W1961" s="302" t="s">
        <v>6666</v>
      </c>
      <c r="X1961" s="302"/>
      <c r="Y1961" s="302">
        <v>42096</v>
      </c>
      <c r="Z1961" s="302">
        <v>100</v>
      </c>
      <c r="AA1961" s="302">
        <v>42186</v>
      </c>
      <c r="AB1961" s="302">
        <v>0</v>
      </c>
      <c r="AC1961" s="302"/>
      <c r="AD1961" s="302" t="s">
        <v>42</v>
      </c>
      <c r="AE1961" s="302" t="s">
        <v>53</v>
      </c>
      <c r="AF1961" s="302"/>
      <c r="AG1961" s="302" t="s">
        <v>6658</v>
      </c>
      <c r="AH1961" s="286"/>
      <c r="AI1961" s="286"/>
      <c r="AJ1961" s="342"/>
    </row>
    <row r="1962" spans="1:36" ht="94.5" customHeight="1">
      <c r="A1962" s="279" t="s">
        <v>3570</v>
      </c>
      <c r="B1962" s="284" t="s">
        <v>15</v>
      </c>
      <c r="C1962" s="284" t="s">
        <v>3186</v>
      </c>
      <c r="D1962" s="271">
        <v>42184</v>
      </c>
      <c r="E1962" s="272">
        <v>0.92847222222222225</v>
      </c>
      <c r="F1962" s="271">
        <v>42185</v>
      </c>
      <c r="G1962" s="272">
        <v>2.0833333333333333E-3</v>
      </c>
      <c r="H1962" s="272">
        <v>7.3611111111111113E-2</v>
      </c>
      <c r="I1962" s="284">
        <v>2</v>
      </c>
      <c r="J1962" s="284" t="s">
        <v>150</v>
      </c>
      <c r="K1962" s="284" t="s">
        <v>50</v>
      </c>
      <c r="L1962" s="284" t="s">
        <v>9</v>
      </c>
      <c r="M1962" s="284" t="s">
        <v>6659</v>
      </c>
      <c r="N1962" s="268">
        <v>35</v>
      </c>
      <c r="O1962" s="284" t="s">
        <v>13</v>
      </c>
      <c r="P1962" s="284" t="s">
        <v>6660</v>
      </c>
      <c r="Q1962" s="284" t="s">
        <v>4933</v>
      </c>
      <c r="R1962" s="284">
        <v>1.76</v>
      </c>
      <c r="S1962" s="284"/>
      <c r="T1962" s="284">
        <f>SUM(R1962:S1962)</f>
        <v>1.76</v>
      </c>
      <c r="U1962" s="302" t="s">
        <v>28</v>
      </c>
      <c r="V1962" s="302">
        <v>1964</v>
      </c>
      <c r="W1962" s="302" t="s">
        <v>1955</v>
      </c>
      <c r="X1962" s="302"/>
      <c r="Y1962" s="302">
        <v>42080</v>
      </c>
      <c r="Z1962" s="302">
        <v>100</v>
      </c>
      <c r="AA1962" s="302">
        <v>42248</v>
      </c>
      <c r="AB1962" s="302">
        <v>0</v>
      </c>
      <c r="AC1962" s="302"/>
      <c r="AD1962" s="302" t="s">
        <v>42</v>
      </c>
      <c r="AE1962" s="302" t="s">
        <v>53</v>
      </c>
      <c r="AF1962" s="302"/>
      <c r="AG1962" s="302" t="s">
        <v>6658</v>
      </c>
      <c r="AH1962" s="286"/>
      <c r="AI1962" s="286"/>
      <c r="AJ1962" s="342"/>
    </row>
    <row r="1963" spans="1:36" ht="157.5" customHeight="1">
      <c r="A1963" s="279" t="s">
        <v>3570</v>
      </c>
      <c r="B1963" s="284" t="s">
        <v>15</v>
      </c>
      <c r="C1963" s="284" t="s">
        <v>3186</v>
      </c>
      <c r="D1963" s="271">
        <v>42184</v>
      </c>
      <c r="E1963" s="272">
        <v>0.97222222222222221</v>
      </c>
      <c r="F1963" s="271">
        <v>42185</v>
      </c>
      <c r="G1963" s="272">
        <v>6.9444444444444447E-4</v>
      </c>
      <c r="H1963" s="272">
        <v>2.8472222222222222E-2</v>
      </c>
      <c r="I1963" s="284">
        <v>82</v>
      </c>
      <c r="J1963" s="284" t="s">
        <v>150</v>
      </c>
      <c r="K1963" s="284" t="s">
        <v>50</v>
      </c>
      <c r="L1963" s="284" t="s">
        <v>9</v>
      </c>
      <c r="M1963" s="284" t="s">
        <v>3381</v>
      </c>
      <c r="N1963" s="268">
        <v>35</v>
      </c>
      <c r="O1963" s="284" t="s">
        <v>7</v>
      </c>
      <c r="P1963" s="284" t="s">
        <v>4938</v>
      </c>
      <c r="Q1963" s="284" t="s">
        <v>6664</v>
      </c>
      <c r="R1963" s="284">
        <v>6.04</v>
      </c>
      <c r="S1963" s="284"/>
      <c r="T1963" s="284">
        <f>SUM(R1963:S1963)</f>
        <v>6.04</v>
      </c>
      <c r="U1963" s="302" t="s">
        <v>28</v>
      </c>
      <c r="V1963" s="302">
        <v>1981</v>
      </c>
      <c r="W1963" s="302" t="s">
        <v>606</v>
      </c>
      <c r="X1963" s="302"/>
      <c r="Y1963" s="302">
        <v>41886</v>
      </c>
      <c r="Z1963" s="302">
        <v>100</v>
      </c>
      <c r="AA1963" s="302">
        <v>42339</v>
      </c>
      <c r="AB1963" s="302">
        <v>0</v>
      </c>
      <c r="AC1963" s="302"/>
      <c r="AD1963" s="302" t="s">
        <v>42</v>
      </c>
      <c r="AE1963" s="302" t="s">
        <v>53</v>
      </c>
      <c r="AF1963" s="302"/>
      <c r="AG1963" s="302" t="s">
        <v>6658</v>
      </c>
      <c r="AH1963" s="286"/>
      <c r="AI1963" s="286"/>
      <c r="AJ1963" s="342"/>
    </row>
    <row r="1964" spans="1:36" ht="189" customHeight="1">
      <c r="A1964" s="279" t="s">
        <v>3570</v>
      </c>
      <c r="B1964" s="284" t="s">
        <v>19</v>
      </c>
      <c r="C1964" s="284" t="s">
        <v>5554</v>
      </c>
      <c r="D1964" s="271">
        <v>42174</v>
      </c>
      <c r="E1964" s="272">
        <v>0.66249999999999998</v>
      </c>
      <c r="F1964" s="271">
        <v>42174</v>
      </c>
      <c r="G1964" s="272">
        <v>0.66319444444444442</v>
      </c>
      <c r="H1964" s="272">
        <v>6.9444444444444198E-4</v>
      </c>
      <c r="I1964" s="284">
        <v>78</v>
      </c>
      <c r="J1964" s="284"/>
      <c r="K1964" s="284" t="s">
        <v>8</v>
      </c>
      <c r="L1964" s="284" t="s">
        <v>16</v>
      </c>
      <c r="M1964" s="284" t="s">
        <v>5442</v>
      </c>
      <c r="N1964" s="268">
        <v>110</v>
      </c>
      <c r="O1964" s="284" t="s">
        <v>7</v>
      </c>
      <c r="P1964" s="284" t="s">
        <v>4319</v>
      </c>
      <c r="Q1964" s="284" t="s">
        <v>5443</v>
      </c>
      <c r="R1964" s="284">
        <v>15</v>
      </c>
      <c r="S1964" s="284">
        <v>13</v>
      </c>
      <c r="T1964" s="284">
        <v>28</v>
      </c>
      <c r="U1964" s="302"/>
      <c r="V1964" s="302"/>
      <c r="W1964" s="302"/>
      <c r="X1964" s="302"/>
      <c r="Y1964" s="302"/>
      <c r="Z1964" s="302"/>
      <c r="AA1964" s="302"/>
      <c r="AB1964" s="302"/>
      <c r="AC1964" s="302"/>
      <c r="AD1964" s="302" t="s">
        <v>37</v>
      </c>
      <c r="AE1964" s="302"/>
      <c r="AF1964" s="302"/>
      <c r="AG1964" s="302"/>
      <c r="AH1964" s="286"/>
      <c r="AI1964" s="286"/>
      <c r="AJ1964" s="342"/>
    </row>
    <row r="1965" spans="1:36" ht="173.25" customHeight="1">
      <c r="A1965" s="279" t="s">
        <v>3570</v>
      </c>
      <c r="B1965" s="284" t="s">
        <v>15</v>
      </c>
      <c r="C1965" s="284" t="s">
        <v>3186</v>
      </c>
      <c r="D1965" s="271">
        <v>42185</v>
      </c>
      <c r="E1965" s="272">
        <v>0.58333333333333337</v>
      </c>
      <c r="F1965" s="271">
        <v>42185</v>
      </c>
      <c r="G1965" s="272">
        <v>0.58333333333333337</v>
      </c>
      <c r="H1965" s="272">
        <f>(F1965+G1965)-(D1965+E1965)</f>
        <v>0</v>
      </c>
      <c r="I1965" s="284">
        <v>21</v>
      </c>
      <c r="J1965" s="284" t="s">
        <v>672</v>
      </c>
      <c r="K1965" s="284" t="s">
        <v>8</v>
      </c>
      <c r="L1965" s="284" t="s">
        <v>9</v>
      </c>
      <c r="M1965" s="284" t="s">
        <v>4875</v>
      </c>
      <c r="N1965" s="268">
        <v>35</v>
      </c>
      <c r="O1965" s="284" t="s">
        <v>7</v>
      </c>
      <c r="P1965" s="284" t="s">
        <v>4876</v>
      </c>
      <c r="Q1965" s="284" t="s">
        <v>4877</v>
      </c>
      <c r="R1965" s="284"/>
      <c r="S1965" s="284">
        <v>3.22</v>
      </c>
      <c r="T1965" s="284">
        <f>SUM(R1965:S1965)</f>
        <v>3.22</v>
      </c>
      <c r="U1965" s="302" t="s">
        <v>28</v>
      </c>
      <c r="V1965" s="302">
        <v>1995</v>
      </c>
      <c r="W1965" s="302" t="s">
        <v>1364</v>
      </c>
      <c r="X1965" s="302"/>
      <c r="Y1965" s="302">
        <v>41856</v>
      </c>
      <c r="Z1965" s="302">
        <v>100</v>
      </c>
      <c r="AA1965" s="302">
        <v>42248</v>
      </c>
      <c r="AB1965" s="302">
        <v>0</v>
      </c>
      <c r="AC1965" s="302"/>
      <c r="AD1965" s="302" t="s">
        <v>42</v>
      </c>
      <c r="AE1965" s="302" t="s">
        <v>53</v>
      </c>
      <c r="AF1965" s="302"/>
      <c r="AG1965" s="302" t="s">
        <v>6431</v>
      </c>
      <c r="AH1965" s="286"/>
      <c r="AI1965" s="286"/>
      <c r="AJ1965" s="342"/>
    </row>
    <row r="1966" spans="1:36" ht="168.75">
      <c r="A1966" s="279" t="s">
        <v>3570</v>
      </c>
      <c r="B1966" s="284" t="s">
        <v>15</v>
      </c>
      <c r="C1966" s="284" t="s">
        <v>3186</v>
      </c>
      <c r="D1966" s="271">
        <v>42185</v>
      </c>
      <c r="E1966" s="272">
        <v>0.64583333333333337</v>
      </c>
      <c r="F1966" s="271">
        <v>42185</v>
      </c>
      <c r="G1966" s="272">
        <v>0.82986111111111116</v>
      </c>
      <c r="H1966" s="272">
        <f>(F1966+G1966)-(D1966+E1966)</f>
        <v>0.18402777777373558</v>
      </c>
      <c r="I1966" s="284">
        <v>5</v>
      </c>
      <c r="J1966" s="284" t="s">
        <v>150</v>
      </c>
      <c r="K1966" s="284" t="s">
        <v>14</v>
      </c>
      <c r="L1966" s="284" t="s">
        <v>9</v>
      </c>
      <c r="M1966" s="284" t="s">
        <v>680</v>
      </c>
      <c r="N1966" s="268" t="s">
        <v>3</v>
      </c>
      <c r="O1966" s="284" t="s">
        <v>7</v>
      </c>
      <c r="P1966" s="284" t="s">
        <v>4878</v>
      </c>
      <c r="Q1966" s="284" t="s">
        <v>4879</v>
      </c>
      <c r="R1966" s="284">
        <v>6.45</v>
      </c>
      <c r="S1966" s="284"/>
      <c r="T1966" s="284">
        <f>SUM(R1966:S1966)</f>
        <v>6.45</v>
      </c>
      <c r="U1966" s="302" t="s">
        <v>28</v>
      </c>
      <c r="V1966" s="302">
        <v>1977</v>
      </c>
      <c r="W1966" s="302" t="s">
        <v>1709</v>
      </c>
      <c r="X1966" s="302"/>
      <c r="Y1966" s="302">
        <v>41926</v>
      </c>
      <c r="Z1966" s="302">
        <v>100</v>
      </c>
      <c r="AA1966" s="302">
        <v>42309</v>
      </c>
      <c r="AB1966" s="302">
        <v>0</v>
      </c>
      <c r="AC1966" s="302"/>
      <c r="AD1966" s="302" t="s">
        <v>42</v>
      </c>
      <c r="AE1966" s="302" t="s">
        <v>53</v>
      </c>
      <c r="AF1966" s="302"/>
      <c r="AG1966" s="302" t="s">
        <v>6658</v>
      </c>
      <c r="AH1966" s="286"/>
      <c r="AI1966" s="286"/>
      <c r="AJ1966" s="342"/>
    </row>
    <row r="1967" spans="1:36" ht="51" customHeight="1">
      <c r="A1967" s="279" t="s">
        <v>3570</v>
      </c>
      <c r="B1967" s="284" t="s">
        <v>5</v>
      </c>
      <c r="C1967" s="284" t="s">
        <v>5</v>
      </c>
      <c r="D1967" s="271">
        <v>42185</v>
      </c>
      <c r="E1967" s="272">
        <v>0.4236111111111111</v>
      </c>
      <c r="F1967" s="271">
        <v>42185</v>
      </c>
      <c r="G1967" s="272">
        <v>0.51180555555555551</v>
      </c>
      <c r="H1967" s="272">
        <v>8.8194444444444409E-2</v>
      </c>
      <c r="I1967" s="284">
        <v>12</v>
      </c>
      <c r="J1967" s="284" t="s">
        <v>758</v>
      </c>
      <c r="K1967" s="284"/>
      <c r="L1967" s="284" t="s">
        <v>9</v>
      </c>
      <c r="M1967" s="284" t="s">
        <v>4882</v>
      </c>
      <c r="N1967" s="268" t="s">
        <v>3</v>
      </c>
      <c r="O1967" s="284" t="s">
        <v>7</v>
      </c>
      <c r="P1967" s="284" t="s">
        <v>4883</v>
      </c>
      <c r="Q1967" s="284" t="s">
        <v>6041</v>
      </c>
      <c r="R1967" s="284"/>
      <c r="S1967" s="284">
        <v>13.8</v>
      </c>
      <c r="T1967" s="284">
        <v>13.8</v>
      </c>
      <c r="U1967" s="302" t="s">
        <v>6</v>
      </c>
      <c r="V1967" s="302">
        <v>1980</v>
      </c>
      <c r="W1967" s="302" t="s">
        <v>591</v>
      </c>
      <c r="X1967" s="302" t="s">
        <v>1383</v>
      </c>
      <c r="Y1967" s="302" t="s">
        <v>6042</v>
      </c>
      <c r="Z1967" s="302">
        <v>100</v>
      </c>
      <c r="AA1967" s="302" t="s">
        <v>6043</v>
      </c>
      <c r="AB1967" s="302">
        <v>10</v>
      </c>
      <c r="AC1967" s="302"/>
      <c r="AD1967" s="302" t="s">
        <v>42</v>
      </c>
      <c r="AE1967" s="302"/>
      <c r="AF1967" s="302"/>
      <c r="AG1967" s="302"/>
      <c r="AH1967" s="286"/>
      <c r="AI1967" s="286"/>
      <c r="AJ1967" s="342"/>
    </row>
    <row r="1968" spans="1:36" ht="315" customHeight="1">
      <c r="A1968" s="279" t="s">
        <v>3570</v>
      </c>
      <c r="B1968" s="284" t="s">
        <v>19</v>
      </c>
      <c r="C1968" s="284" t="s">
        <v>5554</v>
      </c>
      <c r="D1968" s="271">
        <v>42174</v>
      </c>
      <c r="E1968" s="272">
        <v>0.70486111111111116</v>
      </c>
      <c r="F1968" s="271">
        <v>42174</v>
      </c>
      <c r="G1968" s="272">
        <v>0.7055555555555556</v>
      </c>
      <c r="H1968" s="272">
        <v>6.9444444444444198E-4</v>
      </c>
      <c r="I1968" s="284">
        <v>132</v>
      </c>
      <c r="J1968" s="284"/>
      <c r="K1968" s="284"/>
      <c r="L1968" s="284" t="s">
        <v>16</v>
      </c>
      <c r="M1968" s="284" t="s">
        <v>3637</v>
      </c>
      <c r="N1968" s="268">
        <v>110</v>
      </c>
      <c r="O1968" s="284" t="s">
        <v>7</v>
      </c>
      <c r="P1968" s="284" t="s">
        <v>5446</v>
      </c>
      <c r="Q1968" s="284" t="s">
        <v>5447</v>
      </c>
      <c r="R1968" s="284">
        <v>25</v>
      </c>
      <c r="S1968" s="284"/>
      <c r="T1968" s="284">
        <v>25</v>
      </c>
      <c r="U1968" s="302"/>
      <c r="V1968" s="302"/>
      <c r="W1968" s="302"/>
      <c r="X1968" s="302"/>
      <c r="Y1968" s="302"/>
      <c r="Z1968" s="302"/>
      <c r="AA1968" s="302"/>
      <c r="AB1968" s="302"/>
      <c r="AC1968" s="302"/>
      <c r="AD1968" s="302" t="s">
        <v>37</v>
      </c>
      <c r="AE1968" s="302"/>
      <c r="AF1968" s="302"/>
      <c r="AG1968" s="302"/>
      <c r="AH1968" s="286"/>
      <c r="AI1968" s="286"/>
      <c r="AJ1968" s="342"/>
    </row>
    <row r="1969" spans="1:36" ht="78.75" customHeight="1">
      <c r="A1969" s="279" t="s">
        <v>3570</v>
      </c>
      <c r="B1969" s="284" t="s">
        <v>19</v>
      </c>
      <c r="C1969" s="284" t="s">
        <v>5554</v>
      </c>
      <c r="D1969" s="271">
        <v>42174</v>
      </c>
      <c r="E1969" s="272">
        <v>0.73125000000000007</v>
      </c>
      <c r="F1969" s="271">
        <v>42174</v>
      </c>
      <c r="G1969" s="272">
        <v>0.7319444444444444</v>
      </c>
      <c r="H1969" s="272">
        <v>6.9444444444433095E-4</v>
      </c>
      <c r="I1969" s="284">
        <v>37</v>
      </c>
      <c r="J1969" s="284"/>
      <c r="K1969" s="284" t="s">
        <v>8</v>
      </c>
      <c r="L1969" s="284" t="s">
        <v>16</v>
      </c>
      <c r="M1969" s="284" t="s">
        <v>3637</v>
      </c>
      <c r="N1969" s="268">
        <v>110</v>
      </c>
      <c r="O1969" s="284" t="s">
        <v>7</v>
      </c>
      <c r="P1969" s="284" t="s">
        <v>4320</v>
      </c>
      <c r="Q1969" s="284" t="s">
        <v>5448</v>
      </c>
      <c r="R1969" s="284">
        <v>8</v>
      </c>
      <c r="S1969" s="284"/>
      <c r="T1969" s="284">
        <v>8</v>
      </c>
      <c r="U1969" s="302"/>
      <c r="V1969" s="302"/>
      <c r="W1969" s="302"/>
      <c r="X1969" s="302"/>
      <c r="Y1969" s="302"/>
      <c r="Z1969" s="302"/>
      <c r="AA1969" s="302"/>
      <c r="AB1969" s="302"/>
      <c r="AC1969" s="302"/>
      <c r="AD1969" s="302" t="s">
        <v>37</v>
      </c>
      <c r="AE1969" s="302"/>
      <c r="AF1969" s="302"/>
      <c r="AG1969" s="302"/>
      <c r="AH1969" s="286"/>
      <c r="AI1969" s="286"/>
      <c r="AJ1969" s="342"/>
    </row>
    <row r="1970" spans="1:36" ht="189" customHeight="1">
      <c r="A1970" s="279" t="s">
        <v>3570</v>
      </c>
      <c r="B1970" s="284" t="s">
        <v>19</v>
      </c>
      <c r="C1970" s="284" t="s">
        <v>5554</v>
      </c>
      <c r="D1970" s="271">
        <v>42174</v>
      </c>
      <c r="E1970" s="272">
        <v>0.73125000000000007</v>
      </c>
      <c r="F1970" s="271">
        <v>42174</v>
      </c>
      <c r="G1970" s="272">
        <v>0.7319444444444444</v>
      </c>
      <c r="H1970" s="272">
        <v>6.9444444444433095E-4</v>
      </c>
      <c r="I1970" s="284">
        <v>132</v>
      </c>
      <c r="J1970" s="284"/>
      <c r="K1970" s="284"/>
      <c r="L1970" s="284" t="s">
        <v>16</v>
      </c>
      <c r="M1970" s="284" t="s">
        <v>3637</v>
      </c>
      <c r="N1970" s="268">
        <v>110</v>
      </c>
      <c r="O1970" s="284" t="s">
        <v>7</v>
      </c>
      <c r="P1970" s="284" t="s">
        <v>5446</v>
      </c>
      <c r="Q1970" s="284" t="s">
        <v>5447</v>
      </c>
      <c r="R1970" s="284">
        <v>8</v>
      </c>
      <c r="S1970" s="284"/>
      <c r="T1970" s="284">
        <v>8</v>
      </c>
      <c r="U1970" s="302"/>
      <c r="V1970" s="302"/>
      <c r="W1970" s="302"/>
      <c r="X1970" s="302"/>
      <c r="Y1970" s="302"/>
      <c r="Z1970" s="302"/>
      <c r="AA1970" s="302"/>
      <c r="AB1970" s="302"/>
      <c r="AC1970" s="302"/>
      <c r="AD1970" s="302" t="s">
        <v>37</v>
      </c>
      <c r="AE1970" s="302"/>
      <c r="AF1970" s="302"/>
      <c r="AG1970" s="302"/>
      <c r="AH1970" s="286"/>
      <c r="AI1970" s="286"/>
      <c r="AJ1970" s="342"/>
    </row>
    <row r="1971" spans="1:36" ht="51" customHeight="1">
      <c r="A1971" s="279" t="s">
        <v>3570</v>
      </c>
      <c r="B1971" s="284" t="s">
        <v>19</v>
      </c>
      <c r="C1971" s="284" t="s">
        <v>5554</v>
      </c>
      <c r="D1971" s="271">
        <v>42174</v>
      </c>
      <c r="E1971" s="272">
        <v>0.73888888888888893</v>
      </c>
      <c r="F1971" s="271">
        <v>42174</v>
      </c>
      <c r="G1971" s="272">
        <v>0.73958333333333337</v>
      </c>
      <c r="H1971" s="272">
        <v>6.9444444444444198E-4</v>
      </c>
      <c r="I1971" s="284">
        <v>132</v>
      </c>
      <c r="J1971" s="284"/>
      <c r="K1971" s="284"/>
      <c r="L1971" s="284" t="s">
        <v>16</v>
      </c>
      <c r="M1971" s="284" t="s">
        <v>3637</v>
      </c>
      <c r="N1971" s="268">
        <v>110</v>
      </c>
      <c r="O1971" s="284" t="s">
        <v>7</v>
      </c>
      <c r="P1971" s="284" t="s">
        <v>5446</v>
      </c>
      <c r="Q1971" s="284" t="s">
        <v>5447</v>
      </c>
      <c r="R1971" s="284">
        <v>7</v>
      </c>
      <c r="S1971" s="284"/>
      <c r="T1971" s="284">
        <v>7</v>
      </c>
      <c r="U1971" s="302"/>
      <c r="V1971" s="302"/>
      <c r="W1971" s="302"/>
      <c r="X1971" s="302"/>
      <c r="Y1971" s="302"/>
      <c r="Z1971" s="302"/>
      <c r="AA1971" s="302"/>
      <c r="AB1971" s="302"/>
      <c r="AC1971" s="302"/>
      <c r="AD1971" s="302" t="s">
        <v>37</v>
      </c>
      <c r="AE1971" s="302"/>
      <c r="AF1971" s="302"/>
      <c r="AG1971" s="302"/>
      <c r="AH1971" s="286"/>
      <c r="AI1971" s="286"/>
      <c r="AJ1971" s="342"/>
    </row>
    <row r="1972" spans="1:36" ht="126" customHeight="1">
      <c r="A1972" s="279" t="s">
        <v>4982</v>
      </c>
      <c r="B1972" s="284" t="s">
        <v>19</v>
      </c>
      <c r="C1972" s="284" t="s">
        <v>19</v>
      </c>
      <c r="D1972" s="271">
        <v>42186</v>
      </c>
      <c r="E1972" s="272">
        <v>0.69097222222222221</v>
      </c>
      <c r="F1972" s="271">
        <v>42186</v>
      </c>
      <c r="G1972" s="272">
        <v>0.69236111111111109</v>
      </c>
      <c r="H1972" s="272">
        <f>F1972-D1972+G1972-E1972</f>
        <v>1.388888888888884E-3</v>
      </c>
      <c r="I1972" s="284">
        <v>95</v>
      </c>
      <c r="J1972" s="284" t="s">
        <v>4347</v>
      </c>
      <c r="K1972" s="284" t="s">
        <v>8</v>
      </c>
      <c r="L1972" s="284" t="s">
        <v>9</v>
      </c>
      <c r="M1972" s="284" t="s">
        <v>791</v>
      </c>
      <c r="N1972" s="268">
        <v>110</v>
      </c>
      <c r="O1972" s="284" t="s">
        <v>7</v>
      </c>
      <c r="P1972" s="284" t="s">
        <v>11209</v>
      </c>
      <c r="Q1972" s="284" t="s">
        <v>5475</v>
      </c>
      <c r="R1972" s="284">
        <v>24</v>
      </c>
      <c r="S1972" s="284"/>
      <c r="T1972" s="284">
        <f>R1972+S1972</f>
        <v>24</v>
      </c>
      <c r="U1972" s="302" t="s">
        <v>28</v>
      </c>
      <c r="V1972" s="302">
        <v>1985</v>
      </c>
      <c r="W1972" s="302" t="s">
        <v>606</v>
      </c>
      <c r="X1972" s="302">
        <v>0</v>
      </c>
      <c r="Y1972" s="302">
        <v>41899</v>
      </c>
      <c r="Z1972" s="302">
        <v>100</v>
      </c>
      <c r="AA1972" s="302">
        <v>42191</v>
      </c>
      <c r="AB1972" s="302">
        <v>0</v>
      </c>
      <c r="AC1972" s="302">
        <v>42184</v>
      </c>
      <c r="AD1972" s="302" t="s">
        <v>42</v>
      </c>
      <c r="AE1972" s="302"/>
      <c r="AF1972" s="302"/>
      <c r="AG1972" s="302"/>
      <c r="AH1972" s="286"/>
      <c r="AI1972" s="286"/>
      <c r="AJ1972" s="342"/>
    </row>
    <row r="1973" spans="1:36" ht="78.75" customHeight="1">
      <c r="A1973" s="279" t="s">
        <v>3570</v>
      </c>
      <c r="B1973" s="284" t="s">
        <v>19</v>
      </c>
      <c r="C1973" s="284" t="s">
        <v>5554</v>
      </c>
      <c r="D1973" s="271">
        <v>42174</v>
      </c>
      <c r="E1973" s="272">
        <v>0.74583333333333324</v>
      </c>
      <c r="F1973" s="271">
        <v>42174</v>
      </c>
      <c r="G1973" s="272">
        <v>0.74652777777777779</v>
      </c>
      <c r="H1973" s="272">
        <v>6.94444444444553E-4</v>
      </c>
      <c r="I1973" s="284">
        <v>16</v>
      </c>
      <c r="J1973" s="284"/>
      <c r="K1973" s="284"/>
      <c r="L1973" s="284" t="s">
        <v>16</v>
      </c>
      <c r="M1973" s="284" t="s">
        <v>3637</v>
      </c>
      <c r="N1973" s="268">
        <v>110</v>
      </c>
      <c r="O1973" s="284" t="s">
        <v>7</v>
      </c>
      <c r="P1973" s="284" t="s">
        <v>5450</v>
      </c>
      <c r="Q1973" s="284" t="s">
        <v>5449</v>
      </c>
      <c r="R1973" s="284">
        <v>6</v>
      </c>
      <c r="S1973" s="284">
        <v>3</v>
      </c>
      <c r="T1973" s="284">
        <v>9</v>
      </c>
      <c r="U1973" s="302"/>
      <c r="V1973" s="302"/>
      <c r="W1973" s="302"/>
      <c r="X1973" s="302"/>
      <c r="Y1973" s="302"/>
      <c r="Z1973" s="302"/>
      <c r="AA1973" s="302"/>
      <c r="AB1973" s="302"/>
      <c r="AC1973" s="302"/>
      <c r="AD1973" s="302" t="s">
        <v>37</v>
      </c>
      <c r="AE1973" s="302"/>
      <c r="AF1973" s="302"/>
      <c r="AG1973" s="302"/>
      <c r="AH1973" s="286"/>
      <c r="AI1973" s="286"/>
      <c r="AJ1973" s="342"/>
    </row>
    <row r="1974" spans="1:36" ht="173.25" customHeight="1">
      <c r="A1974" s="70" t="s">
        <v>3570</v>
      </c>
      <c r="B1974" s="74" t="s">
        <v>19</v>
      </c>
      <c r="C1974" s="74" t="s">
        <v>5554</v>
      </c>
      <c r="D1974" s="75">
        <v>42174</v>
      </c>
      <c r="E1974" s="76">
        <v>0.74583333333333324</v>
      </c>
      <c r="F1974" s="75">
        <v>42174</v>
      </c>
      <c r="G1974" s="76">
        <v>0.74583333333333324</v>
      </c>
      <c r="H1974" s="76">
        <v>0</v>
      </c>
      <c r="I1974" s="74">
        <v>132</v>
      </c>
      <c r="J1974" s="74" t="s">
        <v>4321</v>
      </c>
      <c r="K1974" s="74" t="s">
        <v>8</v>
      </c>
      <c r="L1974" s="74" t="s">
        <v>16</v>
      </c>
      <c r="M1974" s="225" t="s">
        <v>3637</v>
      </c>
      <c r="N1974" s="226">
        <v>110</v>
      </c>
      <c r="O1974" s="225" t="s">
        <v>7</v>
      </c>
      <c r="P1974" s="225" t="s">
        <v>4320</v>
      </c>
      <c r="Q1974" s="225" t="s">
        <v>5449</v>
      </c>
      <c r="R1974" s="225">
        <v>6</v>
      </c>
      <c r="S1974" s="225"/>
      <c r="T1974" s="225">
        <v>6</v>
      </c>
      <c r="U1974" s="302"/>
      <c r="V1974" s="302"/>
      <c r="W1974" s="302"/>
      <c r="X1974" s="302"/>
      <c r="Y1974" s="302"/>
      <c r="Z1974" s="302"/>
      <c r="AA1974" s="302"/>
      <c r="AB1974" s="302"/>
      <c r="AC1974" s="302"/>
      <c r="AD1974" s="302" t="s">
        <v>37</v>
      </c>
      <c r="AE1974" s="302"/>
      <c r="AF1974" s="302"/>
      <c r="AG1974" s="302"/>
      <c r="AH1974" s="222"/>
      <c r="AI1974" s="229"/>
    </row>
    <row r="1975" spans="1:36" ht="220.5" customHeight="1">
      <c r="A1975" s="70" t="s">
        <v>3570</v>
      </c>
      <c r="B1975" s="74" t="s">
        <v>19</v>
      </c>
      <c r="C1975" s="74" t="s">
        <v>5554</v>
      </c>
      <c r="D1975" s="75">
        <v>42174</v>
      </c>
      <c r="E1975" s="76">
        <v>0.75347222222222221</v>
      </c>
      <c r="F1975" s="75">
        <v>42174</v>
      </c>
      <c r="G1975" s="76">
        <v>0.75416666666666676</v>
      </c>
      <c r="H1975" s="76">
        <v>6.94444444444553E-4</v>
      </c>
      <c r="I1975" s="74">
        <v>132</v>
      </c>
      <c r="J1975" s="74"/>
      <c r="K1975" s="74"/>
      <c r="L1975" s="74" t="s">
        <v>16</v>
      </c>
      <c r="M1975" s="225" t="s">
        <v>3637</v>
      </c>
      <c r="N1975" s="226">
        <v>110</v>
      </c>
      <c r="O1975" s="225" t="s">
        <v>7</v>
      </c>
      <c r="P1975" s="225" t="s">
        <v>5451</v>
      </c>
      <c r="Q1975" s="225" t="s">
        <v>5447</v>
      </c>
      <c r="R1975" s="225">
        <v>26</v>
      </c>
      <c r="S1975" s="225"/>
      <c r="T1975" s="225">
        <v>26</v>
      </c>
      <c r="U1975" s="302"/>
      <c r="V1975" s="302"/>
      <c r="W1975" s="302"/>
      <c r="X1975" s="302"/>
      <c r="Y1975" s="302"/>
      <c r="Z1975" s="302"/>
      <c r="AA1975" s="302"/>
      <c r="AB1975" s="302"/>
      <c r="AC1975" s="302"/>
      <c r="AD1975" s="302" t="s">
        <v>37</v>
      </c>
      <c r="AE1975" s="302"/>
      <c r="AF1975" s="302"/>
      <c r="AG1975" s="302"/>
      <c r="AH1975" s="222"/>
      <c r="AI1975" s="229"/>
    </row>
    <row r="1976" spans="1:36" ht="141.75" customHeight="1">
      <c r="A1976" s="70" t="s">
        <v>3570</v>
      </c>
      <c r="B1976" s="74" t="s">
        <v>19</v>
      </c>
      <c r="C1976" s="74" t="s">
        <v>5554</v>
      </c>
      <c r="D1976" s="75">
        <v>42174</v>
      </c>
      <c r="E1976" s="76">
        <v>0.75347222222222221</v>
      </c>
      <c r="F1976" s="75">
        <v>42174</v>
      </c>
      <c r="G1976" s="76">
        <v>0.75416666666666676</v>
      </c>
      <c r="H1976" s="76">
        <v>6.94444444444553E-4</v>
      </c>
      <c r="I1976" s="74">
        <v>11</v>
      </c>
      <c r="J1976" s="74"/>
      <c r="K1976" s="74"/>
      <c r="L1976" s="74" t="s">
        <v>16</v>
      </c>
      <c r="M1976" s="225" t="s">
        <v>3637</v>
      </c>
      <c r="N1976" s="226">
        <v>110</v>
      </c>
      <c r="O1976" s="225" t="s">
        <v>7</v>
      </c>
      <c r="P1976" s="225" t="s">
        <v>4329</v>
      </c>
      <c r="Q1976" s="225" t="s">
        <v>5447</v>
      </c>
      <c r="R1976" s="225">
        <v>2</v>
      </c>
      <c r="S1976" s="225"/>
      <c r="T1976" s="225">
        <v>2</v>
      </c>
      <c r="U1976" s="302"/>
      <c r="V1976" s="302"/>
      <c r="W1976" s="302"/>
      <c r="X1976" s="302"/>
      <c r="Y1976" s="302"/>
      <c r="Z1976" s="302"/>
      <c r="AA1976" s="302"/>
      <c r="AB1976" s="302"/>
      <c r="AC1976" s="302"/>
      <c r="AD1976" s="302" t="s">
        <v>37</v>
      </c>
      <c r="AE1976" s="302"/>
      <c r="AF1976" s="302"/>
      <c r="AG1976" s="302"/>
      <c r="AH1976" s="222"/>
      <c r="AI1976" s="229"/>
    </row>
    <row r="1977" spans="1:36" ht="94.5" customHeight="1">
      <c r="A1977" s="70" t="s">
        <v>3570</v>
      </c>
      <c r="B1977" s="74" t="s">
        <v>19</v>
      </c>
      <c r="C1977" s="74" t="s">
        <v>5554</v>
      </c>
      <c r="D1977" s="75">
        <v>42174</v>
      </c>
      <c r="E1977" s="76">
        <v>0.7909722222222223</v>
      </c>
      <c r="F1977" s="75">
        <v>42174</v>
      </c>
      <c r="G1977" s="76">
        <v>0.79166666666666663</v>
      </c>
      <c r="H1977" s="76">
        <v>6.9444444444433095E-4</v>
      </c>
      <c r="I1977" s="74">
        <v>8</v>
      </c>
      <c r="J1977" s="74" t="s">
        <v>243</v>
      </c>
      <c r="K1977" s="74" t="s">
        <v>8</v>
      </c>
      <c r="L1977" s="74" t="s">
        <v>16</v>
      </c>
      <c r="M1977" s="225" t="s">
        <v>2991</v>
      </c>
      <c r="N1977" s="226">
        <v>35</v>
      </c>
      <c r="O1977" s="225" t="s">
        <v>7</v>
      </c>
      <c r="P1977" s="225" t="s">
        <v>4322</v>
      </c>
      <c r="Q1977" s="225" t="s">
        <v>4323</v>
      </c>
      <c r="R1977" s="225">
        <v>4</v>
      </c>
      <c r="S1977" s="225"/>
      <c r="T1977" s="225">
        <v>4</v>
      </c>
      <c r="U1977" s="302"/>
      <c r="V1977" s="302"/>
      <c r="W1977" s="302"/>
      <c r="X1977" s="302"/>
      <c r="Y1977" s="302"/>
      <c r="Z1977" s="302"/>
      <c r="AA1977" s="302"/>
      <c r="AB1977" s="302"/>
      <c r="AC1977" s="302"/>
      <c r="AD1977" s="302" t="s">
        <v>37</v>
      </c>
      <c r="AE1977" s="302"/>
      <c r="AF1977" s="302"/>
      <c r="AG1977" s="302"/>
      <c r="AH1977" s="222"/>
      <c r="AI1977" s="229"/>
    </row>
    <row r="1978" spans="1:36" ht="141.75" customHeight="1">
      <c r="A1978" s="70" t="s">
        <v>3570</v>
      </c>
      <c r="B1978" s="74" t="s">
        <v>19</v>
      </c>
      <c r="C1978" s="74" t="s">
        <v>5554</v>
      </c>
      <c r="D1978" s="75">
        <v>42174</v>
      </c>
      <c r="E1978" s="76">
        <v>0.79166666666666663</v>
      </c>
      <c r="F1978" s="75">
        <v>42174</v>
      </c>
      <c r="G1978" s="76">
        <v>0.79236111111111107</v>
      </c>
      <c r="H1978" s="76">
        <v>6.9444444444444198E-4</v>
      </c>
      <c r="I1978" s="74">
        <v>18</v>
      </c>
      <c r="J1978" s="74"/>
      <c r="K1978" s="74"/>
      <c r="L1978" s="74" t="s">
        <v>16</v>
      </c>
      <c r="M1978" s="225" t="s">
        <v>2856</v>
      </c>
      <c r="N1978" s="226">
        <v>35</v>
      </c>
      <c r="O1978" s="225" t="s">
        <v>7</v>
      </c>
      <c r="P1978" s="225" t="s">
        <v>4333</v>
      </c>
      <c r="Q1978" s="225" t="s">
        <v>5452</v>
      </c>
      <c r="R1978" s="225">
        <v>11</v>
      </c>
      <c r="S1978" s="225">
        <v>4</v>
      </c>
      <c r="T1978" s="225">
        <v>15</v>
      </c>
      <c r="U1978" s="302"/>
      <c r="V1978" s="302"/>
      <c r="W1978" s="302"/>
      <c r="X1978" s="302"/>
      <c r="Y1978" s="302"/>
      <c r="Z1978" s="302"/>
      <c r="AA1978" s="302"/>
      <c r="AB1978" s="302"/>
      <c r="AC1978" s="302"/>
      <c r="AD1978" s="302" t="s">
        <v>37</v>
      </c>
      <c r="AE1978" s="302"/>
      <c r="AF1978" s="302"/>
      <c r="AG1978" s="302"/>
      <c r="AH1978" s="222"/>
      <c r="AI1978" s="229"/>
    </row>
    <row r="1979" spans="1:36" ht="173.25" customHeight="1">
      <c r="A1979" s="70" t="s">
        <v>4982</v>
      </c>
      <c r="B1979" s="74" t="s">
        <v>19</v>
      </c>
      <c r="C1979" s="74" t="s">
        <v>19</v>
      </c>
      <c r="D1979" s="75">
        <v>42186</v>
      </c>
      <c r="E1979" s="76">
        <v>0.70694444444444438</v>
      </c>
      <c r="F1979" s="75">
        <v>42186</v>
      </c>
      <c r="G1979" s="76">
        <v>0.70763888888888893</v>
      </c>
      <c r="H1979" s="76">
        <f>F1979-D1979+G1979-E1979</f>
        <v>6.94444444444553E-4</v>
      </c>
      <c r="I1979" s="74">
        <v>95</v>
      </c>
      <c r="J1979" s="74"/>
      <c r="K1979" s="74" t="s">
        <v>20</v>
      </c>
      <c r="L1979" s="74" t="s">
        <v>9</v>
      </c>
      <c r="M1979" s="225" t="s">
        <v>159</v>
      </c>
      <c r="N1979" s="226">
        <v>35</v>
      </c>
      <c r="O1979" s="225" t="s">
        <v>7</v>
      </c>
      <c r="P1979" s="225" t="s">
        <v>5108</v>
      </c>
      <c r="Q1979" s="225" t="s">
        <v>5109</v>
      </c>
      <c r="R1979" s="225">
        <v>23</v>
      </c>
      <c r="S1979" s="225">
        <v>14</v>
      </c>
      <c r="T1979" s="225">
        <f>R1979+S1979</f>
        <v>37</v>
      </c>
      <c r="U1979" s="302" t="s">
        <v>28</v>
      </c>
      <c r="V1979" s="302">
        <v>1974</v>
      </c>
      <c r="W1979" s="302" t="s">
        <v>606</v>
      </c>
      <c r="X1979" s="302">
        <v>0</v>
      </c>
      <c r="Y1979" s="302">
        <v>42065</v>
      </c>
      <c r="Z1979" s="302">
        <v>100</v>
      </c>
      <c r="AA1979" s="302">
        <v>42175</v>
      </c>
      <c r="AB1979" s="302">
        <v>0</v>
      </c>
      <c r="AC1979" s="302">
        <v>42061</v>
      </c>
      <c r="AD1979" s="302" t="s">
        <v>42</v>
      </c>
      <c r="AE1979" s="302"/>
      <c r="AF1979" s="302"/>
      <c r="AG1979" s="302"/>
      <c r="AH1979" s="222"/>
      <c r="AI1979" s="229"/>
      <c r="AJ1979" s="72"/>
    </row>
    <row r="1980" spans="1:36" ht="110.25" customHeight="1">
      <c r="A1980" s="70" t="s">
        <v>3570</v>
      </c>
      <c r="B1980" s="74" t="s">
        <v>19</v>
      </c>
      <c r="C1980" s="74" t="s">
        <v>5554</v>
      </c>
      <c r="D1980" s="75">
        <v>42174</v>
      </c>
      <c r="E1980" s="76">
        <v>0.79791666666666661</v>
      </c>
      <c r="F1980" s="75">
        <v>42174</v>
      </c>
      <c r="G1980" s="76">
        <v>0.79861111111111116</v>
      </c>
      <c r="H1980" s="76">
        <v>6.94444444444553E-4</v>
      </c>
      <c r="I1980" s="74">
        <v>132</v>
      </c>
      <c r="J1980" s="74"/>
      <c r="K1980" s="74"/>
      <c r="L1980" s="74" t="s">
        <v>16</v>
      </c>
      <c r="M1980" s="225" t="s">
        <v>3637</v>
      </c>
      <c r="N1980" s="226">
        <v>110</v>
      </c>
      <c r="O1980" s="225" t="s">
        <v>7</v>
      </c>
      <c r="P1980" s="225" t="s">
        <v>5446</v>
      </c>
      <c r="Q1980" s="225" t="s">
        <v>5447</v>
      </c>
      <c r="R1980" s="225">
        <v>29</v>
      </c>
      <c r="S1980" s="225"/>
      <c r="T1980" s="225">
        <v>29</v>
      </c>
      <c r="U1980" s="302"/>
      <c r="V1980" s="302"/>
      <c r="W1980" s="302"/>
      <c r="X1980" s="302"/>
      <c r="Y1980" s="302"/>
      <c r="Z1980" s="302"/>
      <c r="AA1980" s="302"/>
      <c r="AB1980" s="302"/>
      <c r="AC1980" s="302"/>
      <c r="AD1980" s="302" t="s">
        <v>37</v>
      </c>
      <c r="AE1980" s="302"/>
      <c r="AF1980" s="302"/>
      <c r="AG1980" s="302"/>
      <c r="AH1980" s="222"/>
      <c r="AI1980" s="229"/>
      <c r="AJ1980" s="72"/>
    </row>
    <row r="1981" spans="1:36" ht="165.75" customHeight="1">
      <c r="A1981" s="70" t="s">
        <v>4982</v>
      </c>
      <c r="B1981" s="74" t="s">
        <v>19</v>
      </c>
      <c r="C1981" s="74" t="s">
        <v>19</v>
      </c>
      <c r="D1981" s="75">
        <v>42186</v>
      </c>
      <c r="E1981" s="76">
        <v>0.83680555555555547</v>
      </c>
      <c r="F1981" s="75">
        <v>42186</v>
      </c>
      <c r="G1981" s="76">
        <v>0.8666666666666667</v>
      </c>
      <c r="H1981" s="76">
        <f>F1981-D1981+G1981-E1981</f>
        <v>2.9861111111111227E-2</v>
      </c>
      <c r="I1981" s="74">
        <v>15</v>
      </c>
      <c r="J1981" s="74"/>
      <c r="K1981" s="74"/>
      <c r="L1981" s="74" t="s">
        <v>9</v>
      </c>
      <c r="M1981" s="225" t="s">
        <v>179</v>
      </c>
      <c r="N1981" s="226" t="s">
        <v>3</v>
      </c>
      <c r="O1981" s="225" t="s">
        <v>7</v>
      </c>
      <c r="P1981" s="225" t="s">
        <v>11214</v>
      </c>
      <c r="Q1981" s="225" t="s">
        <v>5111</v>
      </c>
      <c r="R1981" s="225">
        <v>20</v>
      </c>
      <c r="S1981" s="225">
        <v>1</v>
      </c>
      <c r="T1981" s="225">
        <f>R1981+S1981</f>
        <v>21</v>
      </c>
      <c r="U1981" s="302" t="s">
        <v>28</v>
      </c>
      <c r="V1981" s="302">
        <v>1994</v>
      </c>
      <c r="W1981" s="302" t="s">
        <v>11215</v>
      </c>
      <c r="X1981" s="302">
        <v>0</v>
      </c>
      <c r="Y1981" s="302">
        <v>41821</v>
      </c>
      <c r="Z1981" s="302">
        <v>100</v>
      </c>
      <c r="AA1981" s="302">
        <v>42248</v>
      </c>
      <c r="AB1981" s="302">
        <v>0</v>
      </c>
      <c r="AC1981" s="302">
        <v>41873</v>
      </c>
      <c r="AD1981" s="302" t="s">
        <v>42</v>
      </c>
      <c r="AE1981" s="302"/>
      <c r="AF1981" s="302"/>
      <c r="AG1981" s="302"/>
      <c r="AH1981" s="222"/>
      <c r="AI1981" s="229"/>
      <c r="AJ1981" s="72"/>
    </row>
    <row r="1982" spans="1:36" ht="89.25" customHeight="1">
      <c r="A1982" s="70" t="s">
        <v>4982</v>
      </c>
      <c r="B1982" s="74" t="s">
        <v>19</v>
      </c>
      <c r="C1982" s="74" t="s">
        <v>19</v>
      </c>
      <c r="D1982" s="75">
        <v>42186</v>
      </c>
      <c r="E1982" s="76">
        <v>0.90763888888888899</v>
      </c>
      <c r="F1982" s="75">
        <v>42186</v>
      </c>
      <c r="G1982" s="76">
        <v>0.92361111111111116</v>
      </c>
      <c r="H1982" s="76">
        <f>F1982-D1982+G1982-E1982</f>
        <v>1.5972222222222165E-2</v>
      </c>
      <c r="I1982" s="74">
        <v>10</v>
      </c>
      <c r="J1982" s="74"/>
      <c r="K1982" s="74"/>
      <c r="L1982" s="74" t="s">
        <v>9</v>
      </c>
      <c r="M1982" s="225" t="s">
        <v>186</v>
      </c>
      <c r="N1982" s="226" t="s">
        <v>3</v>
      </c>
      <c r="O1982" s="225" t="s">
        <v>7</v>
      </c>
      <c r="P1982" s="225" t="s">
        <v>11212</v>
      </c>
      <c r="Q1982" s="225" t="s">
        <v>5110</v>
      </c>
      <c r="R1982" s="225">
        <v>7</v>
      </c>
      <c r="S1982" s="225"/>
      <c r="T1982" s="225">
        <f>R1982+S1982</f>
        <v>7</v>
      </c>
      <c r="U1982" s="302" t="s">
        <v>6</v>
      </c>
      <c r="V1982" s="302">
        <v>1981</v>
      </c>
      <c r="W1982" s="302" t="s">
        <v>1942</v>
      </c>
      <c r="X1982" s="302">
        <v>0</v>
      </c>
      <c r="Y1982" s="302">
        <v>41912</v>
      </c>
      <c r="Z1982" s="302">
        <v>100</v>
      </c>
      <c r="AA1982" s="302">
        <v>42277</v>
      </c>
      <c r="AB1982" s="302">
        <v>0</v>
      </c>
      <c r="AC1982" s="302">
        <v>42177</v>
      </c>
      <c r="AD1982" s="302" t="s">
        <v>42</v>
      </c>
      <c r="AE1982" s="302"/>
      <c r="AF1982" s="302"/>
      <c r="AG1982" s="302"/>
      <c r="AH1982" s="222"/>
      <c r="AI1982" s="229"/>
      <c r="AJ1982" s="72"/>
    </row>
    <row r="1983" spans="1:36" ht="102" customHeight="1">
      <c r="A1983" s="70" t="s">
        <v>4982</v>
      </c>
      <c r="B1983" s="74" t="s">
        <v>15</v>
      </c>
      <c r="C1983" s="74" t="s">
        <v>15</v>
      </c>
      <c r="D1983" s="75">
        <v>42186</v>
      </c>
      <c r="E1983" s="76">
        <v>0.48958333333333331</v>
      </c>
      <c r="F1983" s="75">
        <v>42186</v>
      </c>
      <c r="G1983" s="76">
        <v>0.48958333333333331</v>
      </c>
      <c r="H1983" s="76">
        <f>(F1983+G1983)-(D1983+E1983)</f>
        <v>0</v>
      </c>
      <c r="I1983" s="74">
        <v>2</v>
      </c>
      <c r="J1983" s="74" t="s">
        <v>143</v>
      </c>
      <c r="K1983" s="74" t="s">
        <v>8</v>
      </c>
      <c r="L1983" s="74" t="s">
        <v>9</v>
      </c>
      <c r="M1983" s="225" t="s">
        <v>680</v>
      </c>
      <c r="N1983" s="226" t="s">
        <v>3</v>
      </c>
      <c r="O1983" s="225" t="s">
        <v>7</v>
      </c>
      <c r="P1983" s="225" t="s">
        <v>5097</v>
      </c>
      <c r="Q1983" s="225" t="s">
        <v>4836</v>
      </c>
      <c r="R1983" s="225">
        <v>0.06</v>
      </c>
      <c r="S1983" s="225"/>
      <c r="T1983" s="225">
        <f>SUM(R1983:S1983)</f>
        <v>0.06</v>
      </c>
      <c r="U1983" s="302" t="s">
        <v>28</v>
      </c>
      <c r="V1983" s="302">
        <v>1978</v>
      </c>
      <c r="W1983" s="302" t="s">
        <v>587</v>
      </c>
      <c r="X1983" s="302"/>
      <c r="Y1983" s="302" t="s">
        <v>9287</v>
      </c>
      <c r="Z1983" s="302">
        <v>100</v>
      </c>
      <c r="AA1983" s="302">
        <v>42309</v>
      </c>
      <c r="AB1983" s="302">
        <v>0</v>
      </c>
      <c r="AC1983" s="302"/>
      <c r="AD1983" s="302" t="s">
        <v>42</v>
      </c>
      <c r="AE1983" s="302" t="s">
        <v>53</v>
      </c>
      <c r="AF1983" s="302"/>
      <c r="AG1983" s="302" t="s">
        <v>6431</v>
      </c>
      <c r="AH1983" s="222"/>
      <c r="AI1983" s="229"/>
      <c r="AJ1983" s="72"/>
    </row>
    <row r="1984" spans="1:36" ht="89.25" customHeight="1">
      <c r="A1984" s="70" t="s">
        <v>4982</v>
      </c>
      <c r="B1984" s="74" t="s">
        <v>15</v>
      </c>
      <c r="C1984" s="74" t="s">
        <v>15</v>
      </c>
      <c r="D1984" s="75">
        <v>42186</v>
      </c>
      <c r="E1984" s="76">
        <v>0.51250000000000007</v>
      </c>
      <c r="F1984" s="75">
        <v>42186</v>
      </c>
      <c r="G1984" s="76">
        <v>0.51250000000000007</v>
      </c>
      <c r="H1984" s="76">
        <f>(F1984+G1984)-(D1984+E1984)</f>
        <v>0</v>
      </c>
      <c r="I1984" s="74">
        <v>4</v>
      </c>
      <c r="J1984" s="74" t="s">
        <v>143</v>
      </c>
      <c r="K1984" s="74" t="s">
        <v>8</v>
      </c>
      <c r="L1984" s="74" t="s">
        <v>9</v>
      </c>
      <c r="M1984" s="225" t="s">
        <v>300</v>
      </c>
      <c r="N1984" s="226">
        <v>35</v>
      </c>
      <c r="O1984" s="225" t="s">
        <v>7</v>
      </c>
      <c r="P1984" s="225" t="s">
        <v>5079</v>
      </c>
      <c r="Q1984" s="225" t="s">
        <v>5080</v>
      </c>
      <c r="R1984" s="225">
        <v>0.93</v>
      </c>
      <c r="S1984" s="225"/>
      <c r="T1984" s="225">
        <f>SUM(R1984:S1984)</f>
        <v>0.93</v>
      </c>
      <c r="U1984" s="302" t="s">
        <v>28</v>
      </c>
      <c r="V1984" s="302">
        <v>1987</v>
      </c>
      <c r="W1984" s="302" t="s">
        <v>606</v>
      </c>
      <c r="X1984" s="302"/>
      <c r="Y1984" s="302">
        <v>42184</v>
      </c>
      <c r="Z1984" s="302">
        <v>100</v>
      </c>
      <c r="AA1984" s="302">
        <v>42339</v>
      </c>
      <c r="AB1984" s="302">
        <v>0</v>
      </c>
      <c r="AC1984" s="302"/>
      <c r="AD1984" s="302" t="s">
        <v>42</v>
      </c>
      <c r="AE1984" s="302" t="s">
        <v>53</v>
      </c>
      <c r="AF1984" s="302"/>
      <c r="AG1984" s="302" t="s">
        <v>6431</v>
      </c>
      <c r="AH1984" s="222"/>
      <c r="AI1984" s="229"/>
      <c r="AJ1984" s="72"/>
    </row>
    <row r="1985" spans="1:36" ht="127.5" customHeight="1">
      <c r="A1985" s="70" t="s">
        <v>4982</v>
      </c>
      <c r="B1985" s="74" t="s">
        <v>15</v>
      </c>
      <c r="C1985" s="74" t="s">
        <v>15</v>
      </c>
      <c r="D1985" s="75">
        <v>42186</v>
      </c>
      <c r="E1985" s="76">
        <v>0.51250000000000007</v>
      </c>
      <c r="F1985" s="75">
        <v>42186</v>
      </c>
      <c r="G1985" s="76">
        <v>0.52222222222222225</v>
      </c>
      <c r="H1985" s="76">
        <f>(F1985+G1985)-(D1985+E1985)</f>
        <v>9.7222222248092294E-3</v>
      </c>
      <c r="I1985" s="74">
        <v>7</v>
      </c>
      <c r="J1985" s="74"/>
      <c r="K1985" s="74" t="s">
        <v>20</v>
      </c>
      <c r="L1985" s="74" t="s">
        <v>9</v>
      </c>
      <c r="M1985" s="225" t="s">
        <v>5081</v>
      </c>
      <c r="N1985" s="226" t="s">
        <v>3</v>
      </c>
      <c r="O1985" s="225" t="s">
        <v>7</v>
      </c>
      <c r="P1985" s="225" t="s">
        <v>5082</v>
      </c>
      <c r="Q1985" s="225" t="s">
        <v>9275</v>
      </c>
      <c r="R1985" s="225">
        <v>0.18</v>
      </c>
      <c r="S1985" s="225"/>
      <c r="T1985" s="225">
        <f>SUM(R1985:S1985)</f>
        <v>0.18</v>
      </c>
      <c r="U1985" s="302" t="s">
        <v>28</v>
      </c>
      <c r="V1985" s="302">
        <v>1987</v>
      </c>
      <c r="W1985" s="302" t="s">
        <v>1364</v>
      </c>
      <c r="X1985" s="302"/>
      <c r="Y1985" s="302" t="s">
        <v>9276</v>
      </c>
      <c r="Z1985" s="302">
        <v>100</v>
      </c>
      <c r="AA1985" s="302">
        <v>42278</v>
      </c>
      <c r="AB1985" s="302">
        <v>0</v>
      </c>
      <c r="AC1985" s="302"/>
      <c r="AD1985" s="302" t="s">
        <v>42</v>
      </c>
      <c r="AE1985" s="302" t="s">
        <v>53</v>
      </c>
      <c r="AF1985" s="302"/>
      <c r="AG1985" s="302" t="s">
        <v>9277</v>
      </c>
      <c r="AH1985" s="222"/>
      <c r="AI1985" s="229"/>
      <c r="AJ1985" s="72"/>
    </row>
    <row r="1986" spans="1:36" ht="76.5" customHeight="1">
      <c r="A1986" s="70" t="s">
        <v>3570</v>
      </c>
      <c r="B1986" s="74" t="s">
        <v>19</v>
      </c>
      <c r="C1986" s="74" t="s">
        <v>5554</v>
      </c>
      <c r="D1986" s="75">
        <v>42174</v>
      </c>
      <c r="E1986" s="76">
        <v>0.81805555555555554</v>
      </c>
      <c r="F1986" s="75">
        <v>42174</v>
      </c>
      <c r="G1986" s="76">
        <v>0.81874999999999998</v>
      </c>
      <c r="H1986" s="76">
        <v>6.9444444444444198E-4</v>
      </c>
      <c r="I1986" s="74">
        <v>33</v>
      </c>
      <c r="J1986" s="74" t="s">
        <v>150</v>
      </c>
      <c r="K1986" s="74" t="s">
        <v>8</v>
      </c>
      <c r="L1986" s="74" t="s">
        <v>16</v>
      </c>
      <c r="M1986" s="225" t="s">
        <v>3813</v>
      </c>
      <c r="N1986" s="226">
        <v>35</v>
      </c>
      <c r="O1986" s="225" t="s">
        <v>7</v>
      </c>
      <c r="P1986" s="225" t="s">
        <v>4324</v>
      </c>
      <c r="Q1986" s="225" t="s">
        <v>4325</v>
      </c>
      <c r="R1986" s="225">
        <v>18</v>
      </c>
      <c r="S1986" s="225">
        <v>3</v>
      </c>
      <c r="T1986" s="225">
        <v>21</v>
      </c>
      <c r="U1986" s="302"/>
      <c r="V1986" s="302"/>
      <c r="W1986" s="302"/>
      <c r="X1986" s="302"/>
      <c r="Y1986" s="302"/>
      <c r="Z1986" s="302"/>
      <c r="AA1986" s="302"/>
      <c r="AB1986" s="302"/>
      <c r="AC1986" s="302"/>
      <c r="AD1986" s="302" t="s">
        <v>37</v>
      </c>
      <c r="AE1986" s="302"/>
      <c r="AF1986" s="302"/>
      <c r="AG1986" s="302"/>
      <c r="AH1986" s="222"/>
      <c r="AI1986" s="229"/>
      <c r="AJ1986" s="72"/>
    </row>
    <row r="1987" spans="1:36" ht="51" customHeight="1">
      <c r="A1987" s="70" t="s">
        <v>4982</v>
      </c>
      <c r="B1987" s="74" t="s">
        <v>15</v>
      </c>
      <c r="C1987" s="74" t="s">
        <v>15</v>
      </c>
      <c r="D1987" s="75">
        <v>42186</v>
      </c>
      <c r="E1987" s="76">
        <v>0.5444444444444444</v>
      </c>
      <c r="F1987" s="75">
        <v>42186</v>
      </c>
      <c r="G1987" s="76">
        <v>0.5444444444444444</v>
      </c>
      <c r="H1987" s="76">
        <f>(F1987+G1987)-(D1987+E1987)</f>
        <v>0</v>
      </c>
      <c r="I1987" s="74">
        <v>9</v>
      </c>
      <c r="J1987" s="74" t="s">
        <v>150</v>
      </c>
      <c r="K1987" s="74" t="s">
        <v>8</v>
      </c>
      <c r="L1987" s="74" t="s">
        <v>9</v>
      </c>
      <c r="M1987" s="225" t="s">
        <v>5083</v>
      </c>
      <c r="N1987" s="226">
        <v>35</v>
      </c>
      <c r="O1987" s="225" t="s">
        <v>7</v>
      </c>
      <c r="P1987" s="225" t="s">
        <v>5084</v>
      </c>
      <c r="Q1987" s="225" t="s">
        <v>5085</v>
      </c>
      <c r="R1987" s="225">
        <v>1.29</v>
      </c>
      <c r="S1987" s="225"/>
      <c r="T1987" s="225">
        <f>SUM(R1987:S1987)</f>
        <v>1.29</v>
      </c>
      <c r="U1987" s="302" t="s">
        <v>28</v>
      </c>
      <c r="V1987" s="302">
        <v>1962</v>
      </c>
      <c r="W1987" s="302" t="s">
        <v>1955</v>
      </c>
      <c r="X1987" s="302"/>
      <c r="Y1987" s="302" t="s">
        <v>9278</v>
      </c>
      <c r="Z1987" s="302">
        <v>100</v>
      </c>
      <c r="AA1987" s="302">
        <v>42217</v>
      </c>
      <c r="AB1987" s="302">
        <v>0</v>
      </c>
      <c r="AC1987" s="302"/>
      <c r="AD1987" s="302" t="s">
        <v>42</v>
      </c>
      <c r="AE1987" s="302" t="s">
        <v>53</v>
      </c>
      <c r="AF1987" s="302"/>
      <c r="AG1987" s="302" t="s">
        <v>6431</v>
      </c>
      <c r="AH1987" s="222"/>
      <c r="AI1987" s="229"/>
      <c r="AJ1987" s="72"/>
    </row>
    <row r="1988" spans="1:36" ht="76.5" customHeight="1">
      <c r="A1988" s="70" t="s">
        <v>3570</v>
      </c>
      <c r="B1988" s="74" t="s">
        <v>19</v>
      </c>
      <c r="C1988" s="74" t="s">
        <v>5554</v>
      </c>
      <c r="D1988" s="75">
        <v>42174</v>
      </c>
      <c r="E1988" s="76">
        <v>0.84305555555555556</v>
      </c>
      <c r="F1988" s="75">
        <v>42174</v>
      </c>
      <c r="G1988" s="76">
        <v>0.84375</v>
      </c>
      <c r="H1988" s="76">
        <v>6.9444444444444198E-4</v>
      </c>
      <c r="I1988" s="74">
        <v>10</v>
      </c>
      <c r="J1988" s="74"/>
      <c r="K1988" s="74"/>
      <c r="L1988" s="74" t="s">
        <v>16</v>
      </c>
      <c r="M1988" s="225" t="s">
        <v>4330</v>
      </c>
      <c r="N1988" s="226" t="s">
        <v>3</v>
      </c>
      <c r="O1988" s="225" t="s">
        <v>7</v>
      </c>
      <c r="P1988" s="225" t="s">
        <v>4331</v>
      </c>
      <c r="Q1988" s="225" t="s">
        <v>4332</v>
      </c>
      <c r="R1988" s="225">
        <v>2</v>
      </c>
      <c r="S1988" s="225">
        <v>3</v>
      </c>
      <c r="T1988" s="225">
        <v>5</v>
      </c>
      <c r="U1988" s="302"/>
      <c r="V1988" s="302"/>
      <c r="W1988" s="302"/>
      <c r="X1988" s="302"/>
      <c r="Y1988" s="302"/>
      <c r="Z1988" s="302"/>
      <c r="AA1988" s="302"/>
      <c r="AB1988" s="302"/>
      <c r="AC1988" s="302"/>
      <c r="AD1988" s="302" t="s">
        <v>37</v>
      </c>
      <c r="AE1988" s="302"/>
      <c r="AF1988" s="302"/>
      <c r="AG1988" s="302"/>
      <c r="AH1988" s="222"/>
      <c r="AI1988" s="229"/>
      <c r="AJ1988" s="72"/>
    </row>
    <row r="1989" spans="1:36" ht="51" customHeight="1">
      <c r="A1989" s="70" t="s">
        <v>3570</v>
      </c>
      <c r="B1989" s="74" t="s">
        <v>19</v>
      </c>
      <c r="C1989" s="74" t="s">
        <v>5554</v>
      </c>
      <c r="D1989" s="75">
        <v>42174</v>
      </c>
      <c r="E1989" s="76">
        <v>0.84722222222222221</v>
      </c>
      <c r="F1989" s="75">
        <v>42174</v>
      </c>
      <c r="G1989" s="76">
        <v>0.93333333333333324</v>
      </c>
      <c r="H1989" s="76">
        <v>8.6111111111111027E-2</v>
      </c>
      <c r="I1989" s="74">
        <v>14</v>
      </c>
      <c r="J1989" s="74"/>
      <c r="K1989" s="74"/>
      <c r="L1989" s="74" t="s">
        <v>16</v>
      </c>
      <c r="M1989" s="225" t="s">
        <v>3419</v>
      </c>
      <c r="N1989" s="226">
        <v>35</v>
      </c>
      <c r="O1989" s="225" t="s">
        <v>7</v>
      </c>
      <c r="P1989" s="225" t="s">
        <v>4327</v>
      </c>
      <c r="Q1989" s="225" t="s">
        <v>4328</v>
      </c>
      <c r="R1989" s="225">
        <v>26</v>
      </c>
      <c r="S1989" s="225"/>
      <c r="T1989" s="225">
        <v>26</v>
      </c>
      <c r="U1989" s="302"/>
      <c r="V1989" s="302"/>
      <c r="W1989" s="302"/>
      <c r="X1989" s="302"/>
      <c r="Y1989" s="302"/>
      <c r="Z1989" s="302"/>
      <c r="AA1989" s="302"/>
      <c r="AB1989" s="302"/>
      <c r="AC1989" s="302"/>
      <c r="AD1989" s="302" t="s">
        <v>37</v>
      </c>
      <c r="AE1989" s="302"/>
      <c r="AF1989" s="302"/>
      <c r="AG1989" s="302"/>
      <c r="AH1989" s="222"/>
      <c r="AI1989" s="229"/>
      <c r="AJ1989" s="72"/>
    </row>
    <row r="1990" spans="1:36" ht="140.25" customHeight="1">
      <c r="A1990" s="70" t="s">
        <v>4982</v>
      </c>
      <c r="B1990" s="74" t="s">
        <v>15</v>
      </c>
      <c r="C1990" s="74" t="s">
        <v>15</v>
      </c>
      <c r="D1990" s="75">
        <v>42186</v>
      </c>
      <c r="E1990" s="76">
        <v>0.54652777777777783</v>
      </c>
      <c r="F1990" s="75">
        <v>42186</v>
      </c>
      <c r="G1990" s="76">
        <v>0.54652777777777783</v>
      </c>
      <c r="H1990" s="76">
        <f>(F1990+G1990)-(D1990+E1990)</f>
        <v>0</v>
      </c>
      <c r="I1990" s="74">
        <v>8</v>
      </c>
      <c r="J1990" s="74" t="s">
        <v>150</v>
      </c>
      <c r="K1990" s="74" t="s">
        <v>8</v>
      </c>
      <c r="L1990" s="74" t="s">
        <v>9</v>
      </c>
      <c r="M1990" s="225" t="s">
        <v>5086</v>
      </c>
      <c r="N1990" s="226">
        <v>35</v>
      </c>
      <c r="O1990" s="225" t="s">
        <v>7</v>
      </c>
      <c r="P1990" s="225" t="s">
        <v>5087</v>
      </c>
      <c r="Q1990" s="225" t="s">
        <v>5088</v>
      </c>
      <c r="R1990" s="225">
        <v>0.57999999999999996</v>
      </c>
      <c r="S1990" s="225"/>
      <c r="T1990" s="225">
        <f>SUM(R1990:S1990)</f>
        <v>0.57999999999999996</v>
      </c>
      <c r="U1990" s="302" t="s">
        <v>28</v>
      </c>
      <c r="V1990" s="302">
        <v>2011</v>
      </c>
      <c r="W1990" s="302" t="s">
        <v>606</v>
      </c>
      <c r="X1990" s="302"/>
      <c r="Y1990" s="302" t="s">
        <v>9279</v>
      </c>
      <c r="Z1990" s="302">
        <v>100</v>
      </c>
      <c r="AA1990" s="302">
        <v>42217</v>
      </c>
      <c r="AB1990" s="302">
        <v>0</v>
      </c>
      <c r="AC1990" s="302"/>
      <c r="AD1990" s="302" t="s">
        <v>42</v>
      </c>
      <c r="AE1990" s="302" t="s">
        <v>53</v>
      </c>
      <c r="AF1990" s="302"/>
      <c r="AG1990" s="302" t="s">
        <v>6431</v>
      </c>
      <c r="AH1990" s="222"/>
      <c r="AI1990" s="229"/>
      <c r="AJ1990" s="72"/>
    </row>
    <row r="1991" spans="1:36" ht="76.5" customHeight="1">
      <c r="A1991" s="70" t="s">
        <v>4982</v>
      </c>
      <c r="B1991" s="74" t="s">
        <v>15</v>
      </c>
      <c r="C1991" s="74" t="s">
        <v>15</v>
      </c>
      <c r="D1991" s="75">
        <v>42186</v>
      </c>
      <c r="E1991" s="76">
        <v>0.58124999999999993</v>
      </c>
      <c r="F1991" s="75">
        <v>42186</v>
      </c>
      <c r="G1991" s="76">
        <v>0.6020833333333333</v>
      </c>
      <c r="H1991" s="76">
        <f>(F1991+G1991)-(D1991+E1991)</f>
        <v>2.0833333328482695E-2</v>
      </c>
      <c r="I1991" s="74">
        <v>3</v>
      </c>
      <c r="J1991" s="74" t="s">
        <v>143</v>
      </c>
      <c r="K1991" s="74" t="s">
        <v>20</v>
      </c>
      <c r="L1991" s="74" t="s">
        <v>9</v>
      </c>
      <c r="M1991" s="225" t="s">
        <v>200</v>
      </c>
      <c r="N1991" s="226" t="s">
        <v>3</v>
      </c>
      <c r="O1991" s="225" t="s">
        <v>7</v>
      </c>
      <c r="P1991" s="225" t="s">
        <v>5089</v>
      </c>
      <c r="Q1991" s="225" t="s">
        <v>8473</v>
      </c>
      <c r="R1991" s="225">
        <v>0.36</v>
      </c>
      <c r="S1991" s="225"/>
      <c r="T1991" s="225">
        <f>SUM(R1991:S1991)</f>
        <v>0.36</v>
      </c>
      <c r="U1991" s="302" t="s">
        <v>6</v>
      </c>
      <c r="V1991" s="302">
        <v>1985</v>
      </c>
      <c r="W1991" s="302" t="s">
        <v>9280</v>
      </c>
      <c r="X1991" s="302" t="s">
        <v>9281</v>
      </c>
      <c r="Y1991" s="302" t="s">
        <v>9282</v>
      </c>
      <c r="Z1991" s="302">
        <v>100</v>
      </c>
      <c r="AA1991" s="302">
        <v>42186</v>
      </c>
      <c r="AB1991" s="302">
        <v>0</v>
      </c>
      <c r="AC1991" s="302"/>
      <c r="AD1991" s="302" t="s">
        <v>42</v>
      </c>
      <c r="AE1991" s="302" t="s">
        <v>53</v>
      </c>
      <c r="AF1991" s="302"/>
      <c r="AG1991" s="302" t="s">
        <v>6481</v>
      </c>
      <c r="AH1991" s="222"/>
      <c r="AI1991" s="229"/>
      <c r="AJ1991" s="72"/>
    </row>
    <row r="1992" spans="1:36" ht="318.75" customHeight="1">
      <c r="A1992" s="70" t="s">
        <v>3570</v>
      </c>
      <c r="B1992" s="74" t="s">
        <v>19</v>
      </c>
      <c r="C1992" s="74" t="s">
        <v>5554</v>
      </c>
      <c r="D1992" s="75">
        <v>42174</v>
      </c>
      <c r="E1992" s="76">
        <v>0.85625000000000007</v>
      </c>
      <c r="F1992" s="75">
        <v>42174</v>
      </c>
      <c r="G1992" s="76">
        <v>0.8569444444444444</v>
      </c>
      <c r="H1992" s="76">
        <v>6.9444444444433095E-4</v>
      </c>
      <c r="I1992" s="74">
        <v>132</v>
      </c>
      <c r="J1992" s="74"/>
      <c r="K1992" s="74"/>
      <c r="L1992" s="74" t="s">
        <v>16</v>
      </c>
      <c r="M1992" s="225" t="s">
        <v>3637</v>
      </c>
      <c r="N1992" s="226">
        <v>110</v>
      </c>
      <c r="O1992" s="225" t="s">
        <v>7</v>
      </c>
      <c r="P1992" s="225" t="s">
        <v>5446</v>
      </c>
      <c r="Q1992" s="225" t="s">
        <v>5447</v>
      </c>
      <c r="R1992" s="225">
        <v>20</v>
      </c>
      <c r="S1992" s="225"/>
      <c r="T1992" s="225">
        <v>20</v>
      </c>
      <c r="U1992" s="302"/>
      <c r="V1992" s="302"/>
      <c r="W1992" s="302"/>
      <c r="X1992" s="302"/>
      <c r="Y1992" s="302"/>
      <c r="Z1992" s="302"/>
      <c r="AA1992" s="302"/>
      <c r="AB1992" s="302"/>
      <c r="AC1992" s="302"/>
      <c r="AD1992" s="302" t="s">
        <v>37</v>
      </c>
      <c r="AE1992" s="302"/>
      <c r="AF1992" s="302"/>
      <c r="AG1992" s="302"/>
      <c r="AH1992" s="222"/>
      <c r="AI1992" s="229"/>
      <c r="AJ1992" s="72"/>
    </row>
    <row r="1993" spans="1:36" ht="63.75" customHeight="1">
      <c r="A1993" s="70" t="s">
        <v>3570</v>
      </c>
      <c r="B1993" s="74" t="s">
        <v>19</v>
      </c>
      <c r="C1993" s="74" t="s">
        <v>5554</v>
      </c>
      <c r="D1993" s="75">
        <v>42174</v>
      </c>
      <c r="E1993" s="76">
        <v>0.86805555555555547</v>
      </c>
      <c r="F1993" s="75">
        <v>42174</v>
      </c>
      <c r="G1993" s="76">
        <v>0.86875000000000002</v>
      </c>
      <c r="H1993" s="76">
        <v>6.94444444444553E-4</v>
      </c>
      <c r="I1993" s="74">
        <v>23</v>
      </c>
      <c r="J1993" s="74" t="s">
        <v>150</v>
      </c>
      <c r="K1993" s="74"/>
      <c r="L1993" s="74" t="s">
        <v>16</v>
      </c>
      <c r="M1993" s="225" t="s">
        <v>3813</v>
      </c>
      <c r="N1993" s="226">
        <v>35</v>
      </c>
      <c r="O1993" s="225" t="s">
        <v>7</v>
      </c>
      <c r="P1993" s="225" t="s">
        <v>4324</v>
      </c>
      <c r="Q1993" s="225" t="s">
        <v>4326</v>
      </c>
      <c r="R1993" s="225">
        <v>5</v>
      </c>
      <c r="S1993" s="225">
        <v>4</v>
      </c>
      <c r="T1993" s="225">
        <v>9</v>
      </c>
      <c r="U1993" s="302"/>
      <c r="V1993" s="302"/>
      <c r="W1993" s="302"/>
      <c r="X1993" s="302"/>
      <c r="Y1993" s="302"/>
      <c r="Z1993" s="302"/>
      <c r="AA1993" s="302"/>
      <c r="AB1993" s="302"/>
      <c r="AC1993" s="302"/>
      <c r="AD1993" s="302" t="s">
        <v>37</v>
      </c>
      <c r="AE1993" s="302"/>
      <c r="AF1993" s="302"/>
      <c r="AG1993" s="302"/>
      <c r="AH1993" s="222"/>
      <c r="AI1993" s="229"/>
      <c r="AJ1993" s="72"/>
    </row>
    <row r="1994" spans="1:36" ht="153" customHeight="1">
      <c r="A1994" s="70" t="s">
        <v>4982</v>
      </c>
      <c r="B1994" s="74" t="s">
        <v>15</v>
      </c>
      <c r="C1994" s="74" t="s">
        <v>15</v>
      </c>
      <c r="D1994" s="75">
        <v>42186</v>
      </c>
      <c r="E1994" s="76">
        <v>0.60486111111111118</v>
      </c>
      <c r="F1994" s="75">
        <v>42186</v>
      </c>
      <c r="G1994" s="76">
        <v>0.60486111111111118</v>
      </c>
      <c r="H1994" s="76">
        <f>(F1994+G1994)-(D1994+E1994)</f>
        <v>0</v>
      </c>
      <c r="I1994" s="74">
        <v>7</v>
      </c>
      <c r="J1994" s="74"/>
      <c r="K1994" s="74" t="s">
        <v>8</v>
      </c>
      <c r="L1994" s="74" t="s">
        <v>9</v>
      </c>
      <c r="M1994" s="225" t="s">
        <v>5090</v>
      </c>
      <c r="N1994" s="226" t="s">
        <v>3</v>
      </c>
      <c r="O1994" s="225" t="s">
        <v>7</v>
      </c>
      <c r="P1994" s="225" t="s">
        <v>5091</v>
      </c>
      <c r="Q1994" s="225" t="s">
        <v>9283</v>
      </c>
      <c r="R1994" s="225">
        <v>3.11</v>
      </c>
      <c r="S1994" s="225"/>
      <c r="T1994" s="225">
        <f>SUM(R1994:S1994)</f>
        <v>3.11</v>
      </c>
      <c r="U1994" s="302" t="s">
        <v>28</v>
      </c>
      <c r="V1994" s="302">
        <v>1985</v>
      </c>
      <c r="W1994" s="302" t="s">
        <v>587</v>
      </c>
      <c r="X1994" s="302"/>
      <c r="Y1994" s="302">
        <v>42110</v>
      </c>
      <c r="Z1994" s="302">
        <v>100</v>
      </c>
      <c r="AA1994" s="302">
        <v>42217</v>
      </c>
      <c r="AB1994" s="302">
        <v>0</v>
      </c>
      <c r="AC1994" s="302"/>
      <c r="AD1994" s="302" t="s">
        <v>42</v>
      </c>
      <c r="AE1994" s="302" t="s">
        <v>53</v>
      </c>
      <c r="AF1994" s="302"/>
      <c r="AG1994" s="302" t="s">
        <v>6431</v>
      </c>
      <c r="AH1994" s="222"/>
      <c r="AI1994" s="229"/>
      <c r="AJ1994" s="72"/>
    </row>
    <row r="1995" spans="1:36" ht="51" customHeight="1">
      <c r="A1995" s="70" t="s">
        <v>3570</v>
      </c>
      <c r="B1995" s="74" t="s">
        <v>19</v>
      </c>
      <c r="C1995" s="74" t="s">
        <v>5554</v>
      </c>
      <c r="D1995" s="75">
        <v>42174</v>
      </c>
      <c r="E1995" s="76">
        <v>0.88888888888888884</v>
      </c>
      <c r="F1995" s="75">
        <v>42174</v>
      </c>
      <c r="G1995" s="76">
        <v>0.88958333333333339</v>
      </c>
      <c r="H1995" s="76">
        <v>6.94444444444553E-4</v>
      </c>
      <c r="I1995" s="74">
        <v>6</v>
      </c>
      <c r="J1995" s="74"/>
      <c r="K1995" s="74"/>
      <c r="L1995" s="74" t="s">
        <v>16</v>
      </c>
      <c r="M1995" s="225" t="s">
        <v>452</v>
      </c>
      <c r="N1995" s="226" t="s">
        <v>3</v>
      </c>
      <c r="O1995" s="225" t="s">
        <v>7</v>
      </c>
      <c r="P1995" s="225" t="s">
        <v>3039</v>
      </c>
      <c r="Q1995" s="225" t="s">
        <v>5452</v>
      </c>
      <c r="R1995" s="225">
        <v>7</v>
      </c>
      <c r="S1995" s="225"/>
      <c r="T1995" s="225">
        <v>7</v>
      </c>
      <c r="U1995" s="302"/>
      <c r="V1995" s="302"/>
      <c r="W1995" s="302"/>
      <c r="X1995" s="302"/>
      <c r="Y1995" s="302"/>
      <c r="Z1995" s="302"/>
      <c r="AA1995" s="302"/>
      <c r="AB1995" s="302"/>
      <c r="AC1995" s="302"/>
      <c r="AD1995" s="302" t="s">
        <v>37</v>
      </c>
      <c r="AE1995" s="302"/>
      <c r="AF1995" s="302"/>
      <c r="AG1995" s="302"/>
      <c r="AH1995" s="222"/>
      <c r="AI1995" s="229"/>
      <c r="AJ1995" s="72"/>
    </row>
    <row r="1996" spans="1:36" ht="51" customHeight="1">
      <c r="A1996" s="70" t="s">
        <v>4982</v>
      </c>
      <c r="B1996" s="74" t="s">
        <v>15</v>
      </c>
      <c r="C1996" s="74" t="s">
        <v>15</v>
      </c>
      <c r="D1996" s="75">
        <v>42186</v>
      </c>
      <c r="E1996" s="76">
        <v>0.61249999999999993</v>
      </c>
      <c r="F1996" s="75">
        <v>42186</v>
      </c>
      <c r="G1996" s="76">
        <v>0.63194444444444442</v>
      </c>
      <c r="H1996" s="76">
        <f t="shared" ref="H1996:H2005" si="28">(F1996+G1996)-(D1996+E1996)</f>
        <v>1.9444444442342501E-2</v>
      </c>
      <c r="I1996" s="74">
        <v>11</v>
      </c>
      <c r="J1996" s="74"/>
      <c r="K1996" s="74" t="s">
        <v>20</v>
      </c>
      <c r="L1996" s="74" t="s">
        <v>9</v>
      </c>
      <c r="M1996" s="225" t="s">
        <v>5092</v>
      </c>
      <c r="N1996" s="226" t="s">
        <v>3</v>
      </c>
      <c r="O1996" s="225" t="s">
        <v>7</v>
      </c>
      <c r="P1996" s="225" t="s">
        <v>5093</v>
      </c>
      <c r="Q1996" s="225" t="s">
        <v>9284</v>
      </c>
      <c r="R1996" s="225">
        <v>1.88</v>
      </c>
      <c r="S1996" s="225"/>
      <c r="T1996" s="225">
        <f t="shared" ref="T1996:T2005" si="29">SUM(R1996:S1996)</f>
        <v>1.88</v>
      </c>
      <c r="U1996" s="302" t="s">
        <v>28</v>
      </c>
      <c r="V1996" s="302">
        <v>1971</v>
      </c>
      <c r="W1996" s="302" t="s">
        <v>587</v>
      </c>
      <c r="X1996" s="302"/>
      <c r="Y1996" s="302">
        <v>41887</v>
      </c>
      <c r="Z1996" s="302"/>
      <c r="AA1996" s="302">
        <v>42278</v>
      </c>
      <c r="AB1996" s="302">
        <v>0</v>
      </c>
      <c r="AC1996" s="302"/>
      <c r="AD1996" s="302" t="s">
        <v>42</v>
      </c>
      <c r="AE1996" s="302" t="s">
        <v>53</v>
      </c>
      <c r="AF1996" s="302"/>
      <c r="AG1996" s="302" t="s">
        <v>6481</v>
      </c>
      <c r="AH1996" s="222"/>
      <c r="AI1996" s="229"/>
      <c r="AJ1996" s="72"/>
    </row>
    <row r="1997" spans="1:36" ht="51" customHeight="1">
      <c r="A1997" s="70" t="s">
        <v>4982</v>
      </c>
      <c r="B1997" s="74" t="s">
        <v>15</v>
      </c>
      <c r="C1997" s="74" t="s">
        <v>15</v>
      </c>
      <c r="D1997" s="75">
        <v>42186</v>
      </c>
      <c r="E1997" s="76">
        <v>0.61458333333333337</v>
      </c>
      <c r="F1997" s="75">
        <v>42186</v>
      </c>
      <c r="G1997" s="76">
        <v>0.61458333333333337</v>
      </c>
      <c r="H1997" s="76">
        <f t="shared" si="28"/>
        <v>0</v>
      </c>
      <c r="I1997" s="74">
        <v>3</v>
      </c>
      <c r="J1997" s="74"/>
      <c r="K1997" s="74" t="s">
        <v>8</v>
      </c>
      <c r="L1997" s="74" t="s">
        <v>9</v>
      </c>
      <c r="M1997" s="225" t="s">
        <v>2870</v>
      </c>
      <c r="N1997" s="226" t="s">
        <v>3</v>
      </c>
      <c r="O1997" s="225" t="s">
        <v>7</v>
      </c>
      <c r="P1997" s="225" t="s">
        <v>5094</v>
      </c>
      <c r="Q1997" s="225" t="s">
        <v>9285</v>
      </c>
      <c r="R1997" s="225">
        <v>2.97</v>
      </c>
      <c r="S1997" s="225"/>
      <c r="T1997" s="225">
        <f t="shared" si="29"/>
        <v>2.97</v>
      </c>
      <c r="U1997" s="302" t="s">
        <v>28</v>
      </c>
      <c r="V1997" s="302">
        <v>1967</v>
      </c>
      <c r="W1997" s="302" t="s">
        <v>587</v>
      </c>
      <c r="X1997" s="302"/>
      <c r="Y1997" s="302">
        <v>42048</v>
      </c>
      <c r="Z1997" s="302">
        <v>100</v>
      </c>
      <c r="AA1997" s="302">
        <v>42248</v>
      </c>
      <c r="AB1997" s="302">
        <v>0</v>
      </c>
      <c r="AC1997" s="302"/>
      <c r="AD1997" s="302" t="s">
        <v>42</v>
      </c>
      <c r="AE1997" s="302" t="s">
        <v>53</v>
      </c>
      <c r="AF1997" s="302"/>
      <c r="AG1997" s="302" t="s">
        <v>6431</v>
      </c>
      <c r="AH1997" s="222"/>
      <c r="AI1997" s="229"/>
      <c r="AJ1997" s="72"/>
    </row>
    <row r="1998" spans="1:36" ht="51" customHeight="1">
      <c r="A1998" s="70" t="s">
        <v>4982</v>
      </c>
      <c r="B1998" s="74" t="s">
        <v>15</v>
      </c>
      <c r="C1998" s="74" t="s">
        <v>15</v>
      </c>
      <c r="D1998" s="75">
        <v>42186</v>
      </c>
      <c r="E1998" s="76">
        <v>0.69166666666666676</v>
      </c>
      <c r="F1998" s="75">
        <v>42186</v>
      </c>
      <c r="G1998" s="76">
        <v>0.69166666666666676</v>
      </c>
      <c r="H1998" s="76">
        <f t="shared" si="28"/>
        <v>0</v>
      </c>
      <c r="I1998" s="74">
        <v>22</v>
      </c>
      <c r="J1998" s="74" t="s">
        <v>150</v>
      </c>
      <c r="K1998" s="74" t="s">
        <v>8</v>
      </c>
      <c r="L1998" s="74" t="s">
        <v>9</v>
      </c>
      <c r="M1998" s="225" t="s">
        <v>5102</v>
      </c>
      <c r="N1998" s="226">
        <v>35</v>
      </c>
      <c r="O1998" s="225" t="s">
        <v>13</v>
      </c>
      <c r="P1998" s="225" t="s">
        <v>5103</v>
      </c>
      <c r="Q1998" s="225" t="s">
        <v>5104</v>
      </c>
      <c r="R1998" s="225">
        <v>0.88</v>
      </c>
      <c r="S1998" s="225"/>
      <c r="T1998" s="225">
        <f t="shared" si="29"/>
        <v>0.88</v>
      </c>
      <c r="U1998" s="302" t="s">
        <v>28</v>
      </c>
      <c r="V1998" s="302">
        <v>2008</v>
      </c>
      <c r="W1998" s="302" t="s">
        <v>1364</v>
      </c>
      <c r="X1998" s="302"/>
      <c r="Y1998" s="302" t="s">
        <v>9292</v>
      </c>
      <c r="Z1998" s="302">
        <v>100</v>
      </c>
      <c r="AA1998" s="302">
        <v>42248</v>
      </c>
      <c r="AB1998" s="302">
        <v>0</v>
      </c>
      <c r="AC1998" s="302"/>
      <c r="AD1998" s="302" t="s">
        <v>42</v>
      </c>
      <c r="AE1998" s="302" t="s">
        <v>53</v>
      </c>
      <c r="AF1998" s="302"/>
      <c r="AG1998" s="302" t="s">
        <v>6431</v>
      </c>
      <c r="AH1998" s="222"/>
      <c r="AI1998" s="229"/>
      <c r="AJ1998" s="72"/>
    </row>
    <row r="1999" spans="1:36" ht="51" customHeight="1">
      <c r="A1999" s="70" t="s">
        <v>4982</v>
      </c>
      <c r="B1999" s="74" t="s">
        <v>15</v>
      </c>
      <c r="C1999" s="74" t="s">
        <v>15</v>
      </c>
      <c r="D1999" s="75">
        <v>42186</v>
      </c>
      <c r="E1999" s="76">
        <v>0.69652777777777775</v>
      </c>
      <c r="F1999" s="75">
        <v>42186</v>
      </c>
      <c r="G1999" s="76">
        <v>0.75208333333333333</v>
      </c>
      <c r="H1999" s="76">
        <f t="shared" si="28"/>
        <v>5.5555555554747116E-2</v>
      </c>
      <c r="I1999" s="74">
        <v>4</v>
      </c>
      <c r="J1999" s="74" t="s">
        <v>143</v>
      </c>
      <c r="K1999" s="74" t="s">
        <v>14</v>
      </c>
      <c r="L1999" s="74" t="s">
        <v>9</v>
      </c>
      <c r="M1999" s="225" t="s">
        <v>200</v>
      </c>
      <c r="N1999" s="226" t="s">
        <v>3</v>
      </c>
      <c r="O1999" s="225" t="s">
        <v>7</v>
      </c>
      <c r="P1999" s="225" t="s">
        <v>5095</v>
      </c>
      <c r="Q1999" s="225" t="s">
        <v>5096</v>
      </c>
      <c r="R1999" s="225">
        <v>0.71</v>
      </c>
      <c r="S1999" s="225"/>
      <c r="T1999" s="225">
        <f t="shared" si="29"/>
        <v>0.71</v>
      </c>
      <c r="U1999" s="302" t="s">
        <v>28</v>
      </c>
      <c r="V1999" s="302">
        <v>1949</v>
      </c>
      <c r="W1999" s="302" t="s">
        <v>1908</v>
      </c>
      <c r="X1999" s="302"/>
      <c r="Y1999" s="302" t="s">
        <v>9286</v>
      </c>
      <c r="Z1999" s="302">
        <v>100</v>
      </c>
      <c r="AA1999" s="302">
        <v>42217</v>
      </c>
      <c r="AB1999" s="302">
        <v>0</v>
      </c>
      <c r="AC1999" s="302"/>
      <c r="AD1999" s="302" t="s">
        <v>42</v>
      </c>
      <c r="AE1999" s="302" t="s">
        <v>53</v>
      </c>
      <c r="AF1999" s="302"/>
      <c r="AG1999" s="302" t="s">
        <v>6481</v>
      </c>
      <c r="AH1999" s="222"/>
      <c r="AI1999" s="229"/>
      <c r="AJ1999" s="72"/>
    </row>
    <row r="2000" spans="1:36" ht="102" customHeight="1">
      <c r="A2000" s="70" t="s">
        <v>4982</v>
      </c>
      <c r="B2000" s="74" t="s">
        <v>15</v>
      </c>
      <c r="C2000" s="74" t="s">
        <v>15</v>
      </c>
      <c r="D2000" s="75">
        <v>42186</v>
      </c>
      <c r="E2000" s="76">
        <v>0.75</v>
      </c>
      <c r="F2000" s="75">
        <v>42186</v>
      </c>
      <c r="G2000" s="76">
        <v>0.75</v>
      </c>
      <c r="H2000" s="76">
        <f t="shared" si="28"/>
        <v>0</v>
      </c>
      <c r="I2000" s="74">
        <v>3</v>
      </c>
      <c r="J2000" s="74" t="s">
        <v>143</v>
      </c>
      <c r="K2000" s="74" t="s">
        <v>8</v>
      </c>
      <c r="L2000" s="74" t="s">
        <v>9</v>
      </c>
      <c r="M2000" s="225" t="s">
        <v>5098</v>
      </c>
      <c r="N2000" s="226" t="s">
        <v>3</v>
      </c>
      <c r="O2000" s="225" t="s">
        <v>7</v>
      </c>
      <c r="P2000" s="225" t="s">
        <v>5099</v>
      </c>
      <c r="Q2000" s="225" t="s">
        <v>4836</v>
      </c>
      <c r="R2000" s="225">
        <v>0.7</v>
      </c>
      <c r="S2000" s="225"/>
      <c r="T2000" s="225">
        <f t="shared" si="29"/>
        <v>0.7</v>
      </c>
      <c r="U2000" s="302" t="s">
        <v>28</v>
      </c>
      <c r="V2000" s="302">
        <v>1978</v>
      </c>
      <c r="W2000" s="302" t="s">
        <v>587</v>
      </c>
      <c r="X2000" s="302"/>
      <c r="Y2000" s="302">
        <v>42138</v>
      </c>
      <c r="Z2000" s="302">
        <v>100</v>
      </c>
      <c r="AA2000" s="302">
        <v>42186</v>
      </c>
      <c r="AB2000" s="302">
        <v>0</v>
      </c>
      <c r="AC2000" s="302"/>
      <c r="AD2000" s="302" t="s">
        <v>42</v>
      </c>
      <c r="AE2000" s="302" t="s">
        <v>53</v>
      </c>
      <c r="AF2000" s="302"/>
      <c r="AG2000" s="302" t="s">
        <v>6431</v>
      </c>
      <c r="AH2000" s="222"/>
      <c r="AI2000" s="229"/>
      <c r="AJ2000" s="72"/>
    </row>
    <row r="2001" spans="1:36" ht="89.25" customHeight="1">
      <c r="A2001" s="70" t="s">
        <v>4982</v>
      </c>
      <c r="B2001" s="74" t="s">
        <v>15</v>
      </c>
      <c r="C2001" s="74" t="s">
        <v>15</v>
      </c>
      <c r="D2001" s="75">
        <v>42186</v>
      </c>
      <c r="E2001" s="76">
        <v>0.75208333333333333</v>
      </c>
      <c r="F2001" s="75">
        <v>42186</v>
      </c>
      <c r="G2001" s="76">
        <v>0.75208333333333333</v>
      </c>
      <c r="H2001" s="76">
        <f t="shared" si="28"/>
        <v>0</v>
      </c>
      <c r="I2001" s="74">
        <v>4</v>
      </c>
      <c r="J2001" s="74" t="s">
        <v>143</v>
      </c>
      <c r="K2001" s="74" t="s">
        <v>8</v>
      </c>
      <c r="L2001" s="74" t="s">
        <v>9</v>
      </c>
      <c r="M2001" s="225" t="s">
        <v>325</v>
      </c>
      <c r="N2001" s="226" t="s">
        <v>3</v>
      </c>
      <c r="O2001" s="225" t="s">
        <v>7</v>
      </c>
      <c r="P2001" s="225" t="s">
        <v>5100</v>
      </c>
      <c r="Q2001" s="225" t="s">
        <v>4836</v>
      </c>
      <c r="R2001" s="225">
        <v>0.22</v>
      </c>
      <c r="S2001" s="225"/>
      <c r="T2001" s="225">
        <f t="shared" si="29"/>
        <v>0.22</v>
      </c>
      <c r="U2001" s="302" t="s">
        <v>28</v>
      </c>
      <c r="V2001" s="302">
        <v>1974</v>
      </c>
      <c r="W2001" s="302" t="s">
        <v>1908</v>
      </c>
      <c r="X2001" s="302"/>
      <c r="Y2001" s="302" t="s">
        <v>9288</v>
      </c>
      <c r="Z2001" s="302">
        <v>100</v>
      </c>
      <c r="AA2001" s="302">
        <v>42309</v>
      </c>
      <c r="AB2001" s="302">
        <v>0</v>
      </c>
      <c r="AC2001" s="302"/>
      <c r="AD2001" s="302" t="s">
        <v>42</v>
      </c>
      <c r="AE2001" s="302" t="s">
        <v>53</v>
      </c>
      <c r="AF2001" s="302"/>
      <c r="AG2001" s="302" t="s">
        <v>6431</v>
      </c>
      <c r="AH2001" s="222"/>
      <c r="AI2001" s="229"/>
      <c r="AJ2001" s="72"/>
    </row>
    <row r="2002" spans="1:36" ht="51" customHeight="1">
      <c r="A2002" s="70" t="s">
        <v>4982</v>
      </c>
      <c r="B2002" s="74" t="s">
        <v>15</v>
      </c>
      <c r="C2002" s="74" t="s">
        <v>15</v>
      </c>
      <c r="D2002" s="75">
        <v>42186</v>
      </c>
      <c r="E2002" s="76">
        <v>0.77708333333333324</v>
      </c>
      <c r="F2002" s="75">
        <v>42186</v>
      </c>
      <c r="G2002" s="76">
        <v>0.77708333333333324</v>
      </c>
      <c r="H2002" s="76">
        <f t="shared" si="28"/>
        <v>0</v>
      </c>
      <c r="I2002" s="74">
        <v>3</v>
      </c>
      <c r="J2002" s="74"/>
      <c r="K2002" s="74" t="s">
        <v>8</v>
      </c>
      <c r="L2002" s="74" t="s">
        <v>9</v>
      </c>
      <c r="M2002" s="225" t="s">
        <v>673</v>
      </c>
      <c r="N2002" s="226" t="s">
        <v>3</v>
      </c>
      <c r="O2002" s="225" t="s">
        <v>7</v>
      </c>
      <c r="P2002" s="225" t="s">
        <v>2636</v>
      </c>
      <c r="Q2002" s="225" t="s">
        <v>9285</v>
      </c>
      <c r="R2002" s="225">
        <v>1.42</v>
      </c>
      <c r="S2002" s="225"/>
      <c r="T2002" s="225">
        <f t="shared" si="29"/>
        <v>1.42</v>
      </c>
      <c r="U2002" s="302" t="s">
        <v>28</v>
      </c>
      <c r="V2002" s="302">
        <v>1981</v>
      </c>
      <c r="W2002" s="302" t="s">
        <v>587</v>
      </c>
      <c r="X2002" s="302"/>
      <c r="Y2002" s="302">
        <v>42153</v>
      </c>
      <c r="Z2002" s="302">
        <v>100</v>
      </c>
      <c r="AA2002" s="302">
        <v>42339</v>
      </c>
      <c r="AB2002" s="302">
        <v>0</v>
      </c>
      <c r="AC2002" s="302"/>
      <c r="AD2002" s="302" t="s">
        <v>42</v>
      </c>
      <c r="AE2002" s="302" t="s">
        <v>53</v>
      </c>
      <c r="AF2002" s="302"/>
      <c r="AG2002" s="302" t="s">
        <v>6431</v>
      </c>
      <c r="AH2002" s="222"/>
      <c r="AI2002" s="229"/>
      <c r="AJ2002" s="72"/>
    </row>
    <row r="2003" spans="1:36" ht="51" customHeight="1">
      <c r="A2003" s="70" t="s">
        <v>3570</v>
      </c>
      <c r="B2003" s="74" t="s">
        <v>15</v>
      </c>
      <c r="C2003" s="74" t="s">
        <v>209</v>
      </c>
      <c r="D2003" s="75">
        <v>42174</v>
      </c>
      <c r="E2003" s="76">
        <v>0.67083333333333339</v>
      </c>
      <c r="F2003" s="75">
        <v>42174</v>
      </c>
      <c r="G2003" s="76">
        <v>0.67083333333333339</v>
      </c>
      <c r="H2003" s="76">
        <f t="shared" si="28"/>
        <v>0</v>
      </c>
      <c r="I2003" s="74">
        <v>2</v>
      </c>
      <c r="J2003" s="74" t="s">
        <v>4347</v>
      </c>
      <c r="K2003" s="74" t="s">
        <v>8</v>
      </c>
      <c r="L2003" s="74" t="s">
        <v>16</v>
      </c>
      <c r="M2003" s="225" t="s">
        <v>4348</v>
      </c>
      <c r="N2003" s="226">
        <v>220</v>
      </c>
      <c r="O2003" s="225" t="s">
        <v>7</v>
      </c>
      <c r="P2003" s="225" t="s">
        <v>4349</v>
      </c>
      <c r="Q2003" s="225" t="s">
        <v>4350</v>
      </c>
      <c r="R2003" s="225"/>
      <c r="S2003" s="225">
        <v>1.62</v>
      </c>
      <c r="T2003" s="225">
        <f t="shared" si="29"/>
        <v>1.62</v>
      </c>
      <c r="U2003" s="302"/>
      <c r="V2003" s="302"/>
      <c r="W2003" s="302"/>
      <c r="X2003" s="302"/>
      <c r="Y2003" s="302"/>
      <c r="Z2003" s="302"/>
      <c r="AA2003" s="302"/>
      <c r="AB2003" s="302"/>
      <c r="AC2003" s="302"/>
      <c r="AD2003" s="302" t="s">
        <v>37</v>
      </c>
      <c r="AE2003" s="302" t="s">
        <v>53</v>
      </c>
      <c r="AF2003" s="302"/>
      <c r="AG2003" s="302"/>
      <c r="AH2003" s="222"/>
      <c r="AI2003" s="229"/>
      <c r="AJ2003" s="72"/>
    </row>
    <row r="2004" spans="1:36" ht="140.25" customHeight="1">
      <c r="A2004" s="70" t="s">
        <v>4982</v>
      </c>
      <c r="B2004" s="74" t="s">
        <v>15</v>
      </c>
      <c r="C2004" s="74" t="s">
        <v>15</v>
      </c>
      <c r="D2004" s="75">
        <v>42186</v>
      </c>
      <c r="E2004" s="76">
        <v>0.80902777777777779</v>
      </c>
      <c r="F2004" s="75">
        <v>42186</v>
      </c>
      <c r="G2004" s="76">
        <v>0.82638888888888884</v>
      </c>
      <c r="H2004" s="76">
        <f t="shared" si="28"/>
        <v>1.7361111109494232E-2</v>
      </c>
      <c r="I2004" s="74">
        <v>8</v>
      </c>
      <c r="J2004" s="74"/>
      <c r="K2004" s="74" t="s">
        <v>20</v>
      </c>
      <c r="L2004" s="74" t="s">
        <v>9</v>
      </c>
      <c r="M2004" s="225" t="s">
        <v>680</v>
      </c>
      <c r="N2004" s="226" t="s">
        <v>3</v>
      </c>
      <c r="O2004" s="225" t="s">
        <v>7</v>
      </c>
      <c r="P2004" s="225" t="s">
        <v>5101</v>
      </c>
      <c r="Q2004" s="225" t="s">
        <v>9289</v>
      </c>
      <c r="R2004" s="225">
        <v>3.73</v>
      </c>
      <c r="S2004" s="225"/>
      <c r="T2004" s="225">
        <f t="shared" si="29"/>
        <v>3.73</v>
      </c>
      <c r="U2004" s="302" t="s">
        <v>28</v>
      </c>
      <c r="V2004" s="302">
        <v>1984</v>
      </c>
      <c r="W2004" s="302" t="s">
        <v>587</v>
      </c>
      <c r="X2004" s="302"/>
      <c r="Y2004" s="302" t="s">
        <v>9290</v>
      </c>
      <c r="Z2004" s="302">
        <v>100</v>
      </c>
      <c r="AA2004" s="302">
        <v>42186</v>
      </c>
      <c r="AB2004" s="302">
        <v>0</v>
      </c>
      <c r="AC2004" s="302"/>
      <c r="AD2004" s="302" t="s">
        <v>42</v>
      </c>
      <c r="AE2004" s="302" t="s">
        <v>53</v>
      </c>
      <c r="AF2004" s="302"/>
      <c r="AG2004" s="302" t="s">
        <v>9291</v>
      </c>
      <c r="AH2004" s="222"/>
      <c r="AI2004" s="229"/>
      <c r="AJ2004" s="72"/>
    </row>
    <row r="2005" spans="1:36" ht="114.75" customHeight="1">
      <c r="A2005" s="70" t="s">
        <v>3570</v>
      </c>
      <c r="B2005" s="74" t="s">
        <v>15</v>
      </c>
      <c r="C2005" s="74" t="s">
        <v>209</v>
      </c>
      <c r="D2005" s="75">
        <v>42174</v>
      </c>
      <c r="E2005" s="76">
        <v>0.69166666666666676</v>
      </c>
      <c r="F2005" s="75">
        <v>42174</v>
      </c>
      <c r="G2005" s="76">
        <v>0.69166666666666676</v>
      </c>
      <c r="H2005" s="76">
        <f t="shared" si="28"/>
        <v>0</v>
      </c>
      <c r="I2005" s="74">
        <v>6</v>
      </c>
      <c r="J2005" s="74" t="s">
        <v>4347</v>
      </c>
      <c r="K2005" s="74" t="s">
        <v>8</v>
      </c>
      <c r="L2005" s="74" t="s">
        <v>16</v>
      </c>
      <c r="M2005" s="225" t="s">
        <v>4351</v>
      </c>
      <c r="N2005" s="226">
        <v>110</v>
      </c>
      <c r="O2005" s="225" t="s">
        <v>7</v>
      </c>
      <c r="P2005" s="225" t="s">
        <v>4352</v>
      </c>
      <c r="Q2005" s="225" t="s">
        <v>4353</v>
      </c>
      <c r="R2005" s="225"/>
      <c r="S2005" s="225">
        <v>0.65</v>
      </c>
      <c r="T2005" s="225">
        <f t="shared" si="29"/>
        <v>0.65</v>
      </c>
      <c r="U2005" s="302"/>
      <c r="V2005" s="302"/>
      <c r="W2005" s="302"/>
      <c r="X2005" s="302"/>
      <c r="Y2005" s="302"/>
      <c r="Z2005" s="302"/>
      <c r="AA2005" s="302"/>
      <c r="AB2005" s="302"/>
      <c r="AC2005" s="302"/>
      <c r="AD2005" s="302" t="s">
        <v>37</v>
      </c>
      <c r="AE2005" s="302" t="s">
        <v>53</v>
      </c>
      <c r="AF2005" s="302"/>
      <c r="AG2005" s="302"/>
      <c r="AH2005" s="222"/>
      <c r="AI2005" s="229"/>
      <c r="AJ2005" s="72"/>
    </row>
    <row r="2006" spans="1:36" ht="89.25" customHeight="1">
      <c r="A2006" s="69" t="s">
        <v>4982</v>
      </c>
      <c r="B2006" s="161" t="s">
        <v>84</v>
      </c>
      <c r="C2006" s="69" t="s">
        <v>907</v>
      </c>
      <c r="D2006" s="163">
        <v>42187</v>
      </c>
      <c r="E2006" s="117">
        <v>0.9243055555555556</v>
      </c>
      <c r="F2006" s="163">
        <v>42187</v>
      </c>
      <c r="G2006" s="117">
        <v>0.9243055555555556</v>
      </c>
      <c r="H2006" s="158">
        <v>0</v>
      </c>
      <c r="I2006" s="70">
        <v>6</v>
      </c>
      <c r="J2006" s="73"/>
      <c r="K2006" s="94" t="s">
        <v>8</v>
      </c>
      <c r="L2006" s="73" t="s">
        <v>9</v>
      </c>
      <c r="M2006" s="222" t="s">
        <v>4983</v>
      </c>
      <c r="N2006" s="219" t="s">
        <v>3</v>
      </c>
      <c r="O2006" s="233" t="s">
        <v>7</v>
      </c>
      <c r="P2006" s="222" t="s">
        <v>4983</v>
      </c>
      <c r="Q2006" s="439" t="s">
        <v>3830</v>
      </c>
      <c r="R2006" s="250">
        <v>2.5</v>
      </c>
      <c r="S2006" s="250"/>
      <c r="T2006" s="250">
        <v>2.5</v>
      </c>
      <c r="U2006" s="304" t="s">
        <v>28</v>
      </c>
      <c r="V2006" s="273">
        <v>1990</v>
      </c>
      <c r="W2006" s="273" t="s">
        <v>10824</v>
      </c>
      <c r="X2006" s="273"/>
      <c r="Y2006" s="289" t="s">
        <v>10825</v>
      </c>
      <c r="Z2006" s="279"/>
      <c r="AA2006" s="279"/>
      <c r="AB2006" s="279"/>
      <c r="AC2006" s="279"/>
      <c r="AD2006" s="274" t="s">
        <v>42</v>
      </c>
      <c r="AE2006" s="279"/>
      <c r="AF2006" s="279"/>
      <c r="AG2006" s="273" t="s">
        <v>10826</v>
      </c>
      <c r="AH2006" s="222"/>
      <c r="AI2006" s="229"/>
      <c r="AJ2006" s="72"/>
    </row>
    <row r="2007" spans="1:36" ht="114.75" customHeight="1">
      <c r="A2007" s="69" t="s">
        <v>4982</v>
      </c>
      <c r="B2007" s="161" t="s">
        <v>84</v>
      </c>
      <c r="C2007" s="69" t="s">
        <v>907</v>
      </c>
      <c r="D2007" s="163">
        <v>42187</v>
      </c>
      <c r="E2007" s="117">
        <v>0.92638888888888893</v>
      </c>
      <c r="F2007" s="163">
        <v>42187</v>
      </c>
      <c r="G2007" s="117">
        <v>0.92638888888888893</v>
      </c>
      <c r="H2007" s="158">
        <v>0</v>
      </c>
      <c r="I2007" s="70">
        <v>10</v>
      </c>
      <c r="J2007" s="73"/>
      <c r="K2007" s="94" t="s">
        <v>8</v>
      </c>
      <c r="L2007" s="73" t="s">
        <v>9</v>
      </c>
      <c r="M2007" s="222" t="s">
        <v>4984</v>
      </c>
      <c r="N2007" s="219" t="s">
        <v>3</v>
      </c>
      <c r="O2007" s="233" t="s">
        <v>7</v>
      </c>
      <c r="P2007" s="222" t="s">
        <v>4984</v>
      </c>
      <c r="Q2007" s="439" t="s">
        <v>3830</v>
      </c>
      <c r="R2007" s="250">
        <v>2.1</v>
      </c>
      <c r="S2007" s="250"/>
      <c r="T2007" s="250">
        <v>2.1</v>
      </c>
      <c r="U2007" s="304" t="s">
        <v>28</v>
      </c>
      <c r="V2007" s="273">
        <v>1992</v>
      </c>
      <c r="W2007" s="273" t="s">
        <v>10824</v>
      </c>
      <c r="X2007" s="273"/>
      <c r="Y2007" s="289" t="s">
        <v>10827</v>
      </c>
      <c r="Z2007" s="279"/>
      <c r="AA2007" s="279"/>
      <c r="AB2007" s="279"/>
      <c r="AC2007" s="279"/>
      <c r="AD2007" s="274" t="s">
        <v>42</v>
      </c>
      <c r="AE2007" s="279"/>
      <c r="AF2007" s="279"/>
      <c r="AG2007" s="273" t="s">
        <v>10826</v>
      </c>
      <c r="AH2007" s="222"/>
      <c r="AI2007" s="229"/>
      <c r="AJ2007" s="72"/>
    </row>
    <row r="2008" spans="1:36" ht="76.5" customHeight="1">
      <c r="A2008" s="70" t="s">
        <v>3570</v>
      </c>
      <c r="B2008" s="74" t="s">
        <v>15</v>
      </c>
      <c r="C2008" s="74" t="s">
        <v>209</v>
      </c>
      <c r="D2008" s="75">
        <v>42174</v>
      </c>
      <c r="E2008" s="76">
        <v>0.71250000000000002</v>
      </c>
      <c r="F2008" s="75">
        <v>42174</v>
      </c>
      <c r="G2008" s="76">
        <v>0.71250000000000002</v>
      </c>
      <c r="H2008" s="76">
        <f>(F2008+G2008)-(D2008+E2008)</f>
        <v>0</v>
      </c>
      <c r="I2008" s="74">
        <v>28</v>
      </c>
      <c r="J2008" s="74"/>
      <c r="K2008" s="74" t="s">
        <v>8</v>
      </c>
      <c r="L2008" s="74" t="s">
        <v>16</v>
      </c>
      <c r="M2008" s="225" t="s">
        <v>4354</v>
      </c>
      <c r="N2008" s="226">
        <v>110</v>
      </c>
      <c r="O2008" s="225" t="s">
        <v>7</v>
      </c>
      <c r="P2008" s="225" t="s">
        <v>4355</v>
      </c>
      <c r="Q2008" s="225" t="s">
        <v>6617</v>
      </c>
      <c r="R2008" s="225"/>
      <c r="S2008" s="225">
        <v>9.99</v>
      </c>
      <c r="T2008" s="225">
        <f>SUM(R2008:S2008)</f>
        <v>9.99</v>
      </c>
      <c r="U2008" s="302"/>
      <c r="V2008" s="302"/>
      <c r="W2008" s="302"/>
      <c r="X2008" s="302"/>
      <c r="Y2008" s="302"/>
      <c r="Z2008" s="302"/>
      <c r="AA2008" s="302"/>
      <c r="AB2008" s="302"/>
      <c r="AC2008" s="302"/>
      <c r="AD2008" s="302" t="s">
        <v>37</v>
      </c>
      <c r="AE2008" s="302" t="s">
        <v>53</v>
      </c>
      <c r="AF2008" s="302"/>
      <c r="AG2008" s="302"/>
      <c r="AH2008" s="222"/>
      <c r="AI2008" s="229"/>
      <c r="AJ2008" s="72"/>
    </row>
    <row r="2009" spans="1:36" ht="51" customHeight="1">
      <c r="A2009" s="69" t="s">
        <v>4982</v>
      </c>
      <c r="B2009" s="161" t="s">
        <v>84</v>
      </c>
      <c r="C2009" s="69" t="s">
        <v>907</v>
      </c>
      <c r="D2009" s="163">
        <v>42187</v>
      </c>
      <c r="E2009" s="117">
        <v>0.93680555555555556</v>
      </c>
      <c r="F2009" s="163">
        <v>42187</v>
      </c>
      <c r="G2009" s="117">
        <v>0.93680555555555556</v>
      </c>
      <c r="H2009" s="158">
        <v>0</v>
      </c>
      <c r="I2009" s="70">
        <v>2</v>
      </c>
      <c r="J2009" s="73"/>
      <c r="K2009" s="94" t="s">
        <v>8</v>
      </c>
      <c r="L2009" s="73" t="s">
        <v>9</v>
      </c>
      <c r="M2009" s="222" t="s">
        <v>4985</v>
      </c>
      <c r="N2009" s="219" t="s">
        <v>3</v>
      </c>
      <c r="O2009" s="233" t="s">
        <v>7</v>
      </c>
      <c r="P2009" s="222" t="s">
        <v>4985</v>
      </c>
      <c r="Q2009" s="439" t="s">
        <v>3830</v>
      </c>
      <c r="R2009" s="250">
        <v>0.5</v>
      </c>
      <c r="S2009" s="250"/>
      <c r="T2009" s="250">
        <v>0.5</v>
      </c>
      <c r="U2009" s="304" t="s">
        <v>28</v>
      </c>
      <c r="V2009" s="273">
        <v>1996</v>
      </c>
      <c r="W2009" s="273" t="s">
        <v>5158</v>
      </c>
      <c r="X2009" s="273"/>
      <c r="Y2009" s="289" t="s">
        <v>10828</v>
      </c>
      <c r="Z2009" s="279"/>
      <c r="AA2009" s="279"/>
      <c r="AB2009" s="279"/>
      <c r="AC2009" s="279"/>
      <c r="AD2009" s="274" t="s">
        <v>42</v>
      </c>
      <c r="AE2009" s="279"/>
      <c r="AF2009" s="279"/>
      <c r="AG2009" s="273" t="s">
        <v>10829</v>
      </c>
      <c r="AH2009" s="222"/>
      <c r="AI2009" s="229"/>
      <c r="AJ2009" s="72"/>
    </row>
    <row r="2010" spans="1:36" ht="51" customHeight="1">
      <c r="A2010" s="69" t="s">
        <v>4982</v>
      </c>
      <c r="B2010" s="74" t="s">
        <v>1412</v>
      </c>
      <c r="C2010" s="74" t="s">
        <v>1423</v>
      </c>
      <c r="D2010" s="75">
        <v>42187</v>
      </c>
      <c r="E2010" s="76">
        <v>0.25694444444444448</v>
      </c>
      <c r="F2010" s="75">
        <v>42187</v>
      </c>
      <c r="G2010" s="76">
        <v>0.2673611111111111</v>
      </c>
      <c r="H2010" s="76">
        <v>1.0416666666666666E-2</v>
      </c>
      <c r="I2010" s="77">
        <v>11</v>
      </c>
      <c r="J2010" s="79" t="s">
        <v>150</v>
      </c>
      <c r="K2010" s="77" t="s">
        <v>20</v>
      </c>
      <c r="L2010" s="80" t="s">
        <v>9</v>
      </c>
      <c r="M2010" s="228" t="s">
        <v>5010</v>
      </c>
      <c r="N2010" s="226" t="s">
        <v>3</v>
      </c>
      <c r="O2010" s="224" t="s">
        <v>7</v>
      </c>
      <c r="P2010" s="228" t="s">
        <v>5010</v>
      </c>
      <c r="Q2010" s="227" t="s">
        <v>5011</v>
      </c>
      <c r="R2010" s="223">
        <v>4</v>
      </c>
      <c r="S2010" s="223"/>
      <c r="T2010" s="223">
        <v>4</v>
      </c>
      <c r="U2010" s="279"/>
      <c r="V2010" s="279"/>
      <c r="W2010" s="279"/>
      <c r="X2010" s="279"/>
      <c r="Y2010" s="279"/>
      <c r="Z2010" s="279"/>
      <c r="AA2010" s="279"/>
      <c r="AB2010" s="279"/>
      <c r="AC2010" s="279"/>
      <c r="AD2010" s="273" t="s">
        <v>42</v>
      </c>
      <c r="AE2010" s="279"/>
      <c r="AF2010" s="279"/>
      <c r="AG2010" s="290"/>
      <c r="AH2010" s="222"/>
      <c r="AI2010" s="229"/>
      <c r="AJ2010" s="72"/>
    </row>
    <row r="2011" spans="1:36" ht="51" customHeight="1">
      <c r="A2011" s="69" t="s">
        <v>4982</v>
      </c>
      <c r="B2011" s="74" t="s">
        <v>1412</v>
      </c>
      <c r="C2011" s="74" t="s">
        <v>1423</v>
      </c>
      <c r="D2011" s="75">
        <v>42187</v>
      </c>
      <c r="E2011" s="76">
        <v>0.25694444444444448</v>
      </c>
      <c r="F2011" s="75">
        <v>42187</v>
      </c>
      <c r="G2011" s="76">
        <v>0.26805555555555555</v>
      </c>
      <c r="H2011" s="76">
        <v>1.1111111111111112E-2</v>
      </c>
      <c r="I2011" s="77">
        <v>4</v>
      </c>
      <c r="J2011" s="79" t="s">
        <v>180</v>
      </c>
      <c r="K2011" s="77" t="s">
        <v>20</v>
      </c>
      <c r="L2011" s="80" t="s">
        <v>9</v>
      </c>
      <c r="M2011" s="228" t="s">
        <v>5008</v>
      </c>
      <c r="N2011" s="226" t="s">
        <v>3</v>
      </c>
      <c r="O2011" s="224" t="s">
        <v>7</v>
      </c>
      <c r="P2011" s="228" t="s">
        <v>5008</v>
      </c>
      <c r="Q2011" s="227" t="s">
        <v>5009</v>
      </c>
      <c r="R2011" s="223">
        <v>1</v>
      </c>
      <c r="S2011" s="223"/>
      <c r="T2011" s="223">
        <v>1</v>
      </c>
      <c r="U2011" s="279"/>
      <c r="V2011" s="279"/>
      <c r="W2011" s="279"/>
      <c r="X2011" s="279"/>
      <c r="Y2011" s="279"/>
      <c r="Z2011" s="279"/>
      <c r="AA2011" s="279"/>
      <c r="AB2011" s="279"/>
      <c r="AC2011" s="279"/>
      <c r="AD2011" s="273" t="s">
        <v>42</v>
      </c>
      <c r="AE2011" s="279"/>
      <c r="AF2011" s="279"/>
      <c r="AG2011" s="290"/>
      <c r="AH2011" s="222"/>
      <c r="AI2011" s="229"/>
      <c r="AJ2011" s="72"/>
    </row>
    <row r="2012" spans="1:36" ht="140.25" customHeight="1">
      <c r="A2012" s="128" t="s">
        <v>4982</v>
      </c>
      <c r="B2012" s="183" t="s">
        <v>1412</v>
      </c>
      <c r="C2012" s="183" t="s">
        <v>1417</v>
      </c>
      <c r="D2012" s="184">
        <v>42187</v>
      </c>
      <c r="E2012" s="185">
        <v>0.26319444444444445</v>
      </c>
      <c r="F2012" s="184">
        <v>42187</v>
      </c>
      <c r="G2012" s="185">
        <v>0.26458333333333334</v>
      </c>
      <c r="H2012" s="185">
        <v>1.3888888888888889E-3</v>
      </c>
      <c r="I2012" s="186">
        <v>9</v>
      </c>
      <c r="J2012" s="186" t="s">
        <v>180</v>
      </c>
      <c r="K2012" s="186"/>
      <c r="L2012" s="187" t="s">
        <v>9</v>
      </c>
      <c r="M2012" s="244" t="s">
        <v>5014</v>
      </c>
      <c r="N2012" s="240" t="s">
        <v>3</v>
      </c>
      <c r="O2012" s="240" t="s">
        <v>55</v>
      </c>
      <c r="P2012" s="244" t="s">
        <v>5014</v>
      </c>
      <c r="Q2012" s="242" t="s">
        <v>8923</v>
      </c>
      <c r="R2012" s="241">
        <v>3</v>
      </c>
      <c r="S2012" s="241"/>
      <c r="T2012" s="241">
        <v>3</v>
      </c>
      <c r="U2012" s="279"/>
      <c r="V2012" s="279"/>
      <c r="W2012" s="279"/>
      <c r="X2012" s="279"/>
      <c r="Y2012" s="279"/>
      <c r="Z2012" s="279"/>
      <c r="AA2012" s="279"/>
      <c r="AB2012" s="279"/>
      <c r="AC2012" s="279"/>
      <c r="AD2012" s="273" t="s">
        <v>42</v>
      </c>
      <c r="AE2012" s="279"/>
      <c r="AF2012" s="279"/>
      <c r="AG2012" s="290"/>
      <c r="AH2012" s="222"/>
      <c r="AI2012" s="229"/>
      <c r="AJ2012" s="72"/>
    </row>
    <row r="2013" spans="1:36" ht="165.75" customHeight="1">
      <c r="A2013" s="69" t="s">
        <v>4982</v>
      </c>
      <c r="B2013" s="74" t="s">
        <v>1412</v>
      </c>
      <c r="C2013" s="74" t="s">
        <v>1423</v>
      </c>
      <c r="D2013" s="75">
        <v>42187</v>
      </c>
      <c r="E2013" s="76">
        <v>0.26319444444444445</v>
      </c>
      <c r="F2013" s="75">
        <v>42187</v>
      </c>
      <c r="G2013" s="76">
        <v>0.26527777777777778</v>
      </c>
      <c r="H2013" s="76">
        <v>2.0833333333333333E-3</v>
      </c>
      <c r="I2013" s="77">
        <v>7</v>
      </c>
      <c r="J2013" s="79" t="s">
        <v>180</v>
      </c>
      <c r="K2013" s="77" t="s">
        <v>20</v>
      </c>
      <c r="L2013" s="80" t="s">
        <v>9</v>
      </c>
      <c r="M2013" s="228" t="s">
        <v>5012</v>
      </c>
      <c r="N2013" s="226" t="s">
        <v>3</v>
      </c>
      <c r="O2013" s="224" t="s">
        <v>7</v>
      </c>
      <c r="P2013" s="228" t="s">
        <v>5012</v>
      </c>
      <c r="Q2013" s="227" t="s">
        <v>5013</v>
      </c>
      <c r="R2013" s="223">
        <v>1</v>
      </c>
      <c r="S2013" s="223"/>
      <c r="T2013" s="223">
        <v>1</v>
      </c>
      <c r="U2013" s="279"/>
      <c r="V2013" s="279"/>
      <c r="W2013" s="279"/>
      <c r="X2013" s="279"/>
      <c r="Y2013" s="279"/>
      <c r="Z2013" s="279"/>
      <c r="AA2013" s="279"/>
      <c r="AB2013" s="279"/>
      <c r="AC2013" s="279"/>
      <c r="AD2013" s="273" t="s">
        <v>42</v>
      </c>
      <c r="AE2013" s="279"/>
      <c r="AF2013" s="279"/>
      <c r="AG2013" s="290"/>
      <c r="AH2013" s="222"/>
      <c r="AI2013" s="229"/>
      <c r="AJ2013" s="72"/>
    </row>
    <row r="2014" spans="1:36" ht="140.25" customHeight="1">
      <c r="A2014" s="69" t="s">
        <v>4982</v>
      </c>
      <c r="B2014" s="74" t="s">
        <v>1412</v>
      </c>
      <c r="C2014" s="74" t="s">
        <v>1423</v>
      </c>
      <c r="D2014" s="75">
        <v>42187</v>
      </c>
      <c r="E2014" s="76">
        <v>0.2722222222222222</v>
      </c>
      <c r="F2014" s="75">
        <v>42187</v>
      </c>
      <c r="G2014" s="76">
        <v>0.2722222222222222</v>
      </c>
      <c r="H2014" s="76">
        <v>0</v>
      </c>
      <c r="I2014" s="77">
        <v>13</v>
      </c>
      <c r="J2014" s="79" t="s">
        <v>150</v>
      </c>
      <c r="K2014" s="77" t="s">
        <v>8</v>
      </c>
      <c r="L2014" s="80" t="s">
        <v>9</v>
      </c>
      <c r="M2014" s="228" t="s">
        <v>5015</v>
      </c>
      <c r="N2014" s="226" t="s">
        <v>3</v>
      </c>
      <c r="O2014" s="224" t="s">
        <v>7</v>
      </c>
      <c r="P2014" s="228" t="s">
        <v>5015</v>
      </c>
      <c r="Q2014" s="227" t="s">
        <v>5016</v>
      </c>
      <c r="R2014" s="223">
        <v>1</v>
      </c>
      <c r="S2014" s="223"/>
      <c r="T2014" s="223">
        <v>1</v>
      </c>
      <c r="U2014" s="279"/>
      <c r="V2014" s="279"/>
      <c r="W2014" s="279"/>
      <c r="X2014" s="279"/>
      <c r="Y2014" s="279"/>
      <c r="Z2014" s="279"/>
      <c r="AA2014" s="279"/>
      <c r="AB2014" s="279"/>
      <c r="AC2014" s="279"/>
      <c r="AD2014" s="273" t="s">
        <v>42</v>
      </c>
      <c r="AE2014" s="279"/>
      <c r="AF2014" s="279"/>
      <c r="AG2014" s="290"/>
      <c r="AH2014" s="222"/>
      <c r="AI2014" s="229"/>
      <c r="AJ2014" s="72"/>
    </row>
    <row r="2015" spans="1:36" ht="369.75" customHeight="1">
      <c r="A2015" s="69" t="s">
        <v>4982</v>
      </c>
      <c r="B2015" s="74" t="s">
        <v>1412</v>
      </c>
      <c r="C2015" s="74" t="s">
        <v>1423</v>
      </c>
      <c r="D2015" s="75">
        <v>42187</v>
      </c>
      <c r="E2015" s="76">
        <v>0.68819444444444444</v>
      </c>
      <c r="F2015" s="75">
        <v>42187</v>
      </c>
      <c r="G2015" s="76">
        <v>0.69236111111111109</v>
      </c>
      <c r="H2015" s="76">
        <v>4.1666666666666666E-3</v>
      </c>
      <c r="I2015" s="77">
        <v>7</v>
      </c>
      <c r="J2015" s="79" t="s">
        <v>150</v>
      </c>
      <c r="K2015" s="77" t="s">
        <v>20</v>
      </c>
      <c r="L2015" s="80" t="s">
        <v>9</v>
      </c>
      <c r="M2015" s="228" t="s">
        <v>5017</v>
      </c>
      <c r="N2015" s="226" t="s">
        <v>3</v>
      </c>
      <c r="O2015" s="224" t="s">
        <v>7</v>
      </c>
      <c r="P2015" s="228" t="s">
        <v>5017</v>
      </c>
      <c r="Q2015" s="232" t="s">
        <v>5018</v>
      </c>
      <c r="R2015" s="235">
        <v>1</v>
      </c>
      <c r="S2015" s="235"/>
      <c r="T2015" s="235">
        <v>1</v>
      </c>
      <c r="U2015" s="279"/>
      <c r="V2015" s="279"/>
      <c r="W2015" s="279"/>
      <c r="X2015" s="279"/>
      <c r="Y2015" s="279"/>
      <c r="Z2015" s="279"/>
      <c r="AA2015" s="279"/>
      <c r="AB2015" s="279"/>
      <c r="AC2015" s="279"/>
      <c r="AD2015" s="273" t="s">
        <v>42</v>
      </c>
      <c r="AE2015" s="279"/>
      <c r="AF2015" s="279"/>
      <c r="AG2015" s="290"/>
      <c r="AH2015" s="222"/>
      <c r="AI2015" s="229"/>
      <c r="AJ2015" s="72"/>
    </row>
    <row r="2016" spans="1:36" ht="153" customHeight="1">
      <c r="A2016" s="69" t="s">
        <v>4982</v>
      </c>
      <c r="B2016" s="134" t="s">
        <v>1412</v>
      </c>
      <c r="C2016" s="134" t="s">
        <v>1423</v>
      </c>
      <c r="D2016" s="93">
        <v>42187</v>
      </c>
      <c r="E2016" s="109">
        <v>0.68958333333333333</v>
      </c>
      <c r="F2016" s="88">
        <v>42187</v>
      </c>
      <c r="G2016" s="109">
        <v>0.69236111111111109</v>
      </c>
      <c r="H2016" s="109">
        <v>2.7777777777777779E-3</v>
      </c>
      <c r="I2016" s="169">
        <v>8</v>
      </c>
      <c r="J2016" s="169" t="s">
        <v>180</v>
      </c>
      <c r="K2016" s="169" t="s">
        <v>20</v>
      </c>
      <c r="L2016" s="169" t="s">
        <v>9</v>
      </c>
      <c r="M2016" s="232" t="s">
        <v>5019</v>
      </c>
      <c r="N2016" s="232" t="s">
        <v>3</v>
      </c>
      <c r="O2016" s="232" t="s">
        <v>7</v>
      </c>
      <c r="P2016" s="232" t="s">
        <v>5019</v>
      </c>
      <c r="Q2016" s="232" t="s">
        <v>5020</v>
      </c>
      <c r="R2016" s="235"/>
      <c r="S2016" s="235"/>
      <c r="T2016" s="235"/>
      <c r="U2016" s="279"/>
      <c r="V2016" s="279"/>
      <c r="W2016" s="279"/>
      <c r="X2016" s="279"/>
      <c r="Y2016" s="279"/>
      <c r="Z2016" s="279"/>
      <c r="AA2016" s="279"/>
      <c r="AB2016" s="279"/>
      <c r="AC2016" s="279"/>
      <c r="AD2016" s="273" t="s">
        <v>42</v>
      </c>
      <c r="AE2016" s="279"/>
      <c r="AF2016" s="279"/>
      <c r="AG2016" s="290"/>
      <c r="AH2016" s="222"/>
      <c r="AI2016" s="229"/>
      <c r="AJ2016" s="72"/>
    </row>
    <row r="2017" spans="1:36" ht="140.25" customHeight="1">
      <c r="A2017" s="70" t="s">
        <v>3570</v>
      </c>
      <c r="B2017" s="74" t="s">
        <v>10</v>
      </c>
      <c r="C2017" s="74" t="s">
        <v>6044</v>
      </c>
      <c r="D2017" s="75">
        <v>42174</v>
      </c>
      <c r="E2017" s="76">
        <v>0.59305555555555556</v>
      </c>
      <c r="F2017" s="75">
        <v>42174</v>
      </c>
      <c r="G2017" s="76">
        <v>0.72638888888888886</v>
      </c>
      <c r="H2017" s="76">
        <v>0.13333333333333333</v>
      </c>
      <c r="I2017" s="74">
        <v>913</v>
      </c>
      <c r="J2017" s="74" t="s">
        <v>1015</v>
      </c>
      <c r="K2017" s="74"/>
      <c r="L2017" s="74" t="s">
        <v>16</v>
      </c>
      <c r="M2017" s="225" t="s">
        <v>4335</v>
      </c>
      <c r="N2017" s="226">
        <v>220</v>
      </c>
      <c r="O2017" s="225" t="s">
        <v>13</v>
      </c>
      <c r="P2017" s="225" t="s">
        <v>4336</v>
      </c>
      <c r="Q2017" s="225" t="s">
        <v>4337</v>
      </c>
      <c r="R2017" s="225">
        <v>111</v>
      </c>
      <c r="S2017" s="225">
        <v>96</v>
      </c>
      <c r="T2017" s="225">
        <v>207</v>
      </c>
      <c r="U2017" s="302"/>
      <c r="V2017" s="302"/>
      <c r="W2017" s="302"/>
      <c r="X2017" s="302"/>
      <c r="Y2017" s="302"/>
      <c r="Z2017" s="302"/>
      <c r="AA2017" s="302"/>
      <c r="AB2017" s="302"/>
      <c r="AC2017" s="302"/>
      <c r="AD2017" s="302" t="s">
        <v>37</v>
      </c>
      <c r="AE2017" s="302"/>
      <c r="AF2017" s="302"/>
      <c r="AG2017" s="302" t="s">
        <v>6926</v>
      </c>
      <c r="AH2017" s="222"/>
      <c r="AI2017" s="229"/>
      <c r="AJ2017" s="72"/>
    </row>
    <row r="2018" spans="1:36" ht="76.5" customHeight="1">
      <c r="A2018" s="70" t="s">
        <v>3570</v>
      </c>
      <c r="B2018" s="74" t="s">
        <v>10</v>
      </c>
      <c r="C2018" s="74" t="s">
        <v>6044</v>
      </c>
      <c r="D2018" s="75">
        <v>42174</v>
      </c>
      <c r="E2018" s="76">
        <v>0.59305555555555556</v>
      </c>
      <c r="F2018" s="75">
        <v>42174</v>
      </c>
      <c r="G2018" s="76">
        <v>0.72638888888888886</v>
      </c>
      <c r="H2018" s="76">
        <v>0.13333333333333333</v>
      </c>
      <c r="I2018" s="74">
        <v>188</v>
      </c>
      <c r="J2018" s="74" t="s">
        <v>1015</v>
      </c>
      <c r="K2018" s="74"/>
      <c r="L2018" s="74" t="s">
        <v>16</v>
      </c>
      <c r="M2018" s="225" t="s">
        <v>4335</v>
      </c>
      <c r="N2018" s="226">
        <v>220</v>
      </c>
      <c r="O2018" s="225" t="s">
        <v>13</v>
      </c>
      <c r="P2018" s="225" t="s">
        <v>4336</v>
      </c>
      <c r="Q2018" s="225" t="s">
        <v>4337</v>
      </c>
      <c r="R2018" s="225">
        <v>33</v>
      </c>
      <c r="S2018" s="225">
        <v>28</v>
      </c>
      <c r="T2018" s="225">
        <v>61</v>
      </c>
      <c r="U2018" s="302"/>
      <c r="V2018" s="302"/>
      <c r="W2018" s="302"/>
      <c r="X2018" s="302"/>
      <c r="Y2018" s="302"/>
      <c r="Z2018" s="302"/>
      <c r="AA2018" s="302"/>
      <c r="AB2018" s="302"/>
      <c r="AC2018" s="302"/>
      <c r="AD2018" s="302" t="s">
        <v>37</v>
      </c>
      <c r="AE2018" s="302"/>
      <c r="AF2018" s="302"/>
      <c r="AG2018" s="302" t="s">
        <v>6926</v>
      </c>
      <c r="AH2018" s="222"/>
      <c r="AI2018" s="229"/>
      <c r="AJ2018" s="72"/>
    </row>
    <row r="2019" spans="1:36" ht="38.25" customHeight="1">
      <c r="A2019" s="70" t="s">
        <v>3570</v>
      </c>
      <c r="B2019" s="74" t="s">
        <v>10</v>
      </c>
      <c r="C2019" s="74" t="s">
        <v>6044</v>
      </c>
      <c r="D2019" s="75">
        <v>42174</v>
      </c>
      <c r="E2019" s="76">
        <v>0.80208333333333337</v>
      </c>
      <c r="F2019" s="75">
        <v>42174</v>
      </c>
      <c r="G2019" s="76">
        <v>0.80208333333333337</v>
      </c>
      <c r="H2019" s="76">
        <v>0</v>
      </c>
      <c r="I2019" s="74">
        <v>26</v>
      </c>
      <c r="J2019" s="74" t="s">
        <v>1015</v>
      </c>
      <c r="K2019" s="74"/>
      <c r="L2019" s="74" t="s">
        <v>16</v>
      </c>
      <c r="M2019" s="225" t="s">
        <v>7037</v>
      </c>
      <c r="N2019" s="226">
        <v>220</v>
      </c>
      <c r="O2019" s="225" t="s">
        <v>13</v>
      </c>
      <c r="P2019" s="225" t="s">
        <v>4338</v>
      </c>
      <c r="Q2019" s="225" t="s">
        <v>4339</v>
      </c>
      <c r="R2019" s="225">
        <v>80</v>
      </c>
      <c r="S2019" s="225">
        <v>3</v>
      </c>
      <c r="T2019" s="225">
        <v>7</v>
      </c>
      <c r="U2019" s="302"/>
      <c r="V2019" s="302"/>
      <c r="W2019" s="302"/>
      <c r="X2019" s="302"/>
      <c r="Y2019" s="302"/>
      <c r="Z2019" s="302"/>
      <c r="AA2019" s="302"/>
      <c r="AB2019" s="302"/>
      <c r="AC2019" s="302"/>
      <c r="AD2019" s="302" t="s">
        <v>37</v>
      </c>
      <c r="AE2019" s="302"/>
      <c r="AF2019" s="302"/>
      <c r="AG2019" s="302" t="s">
        <v>6926</v>
      </c>
      <c r="AH2019" s="222"/>
      <c r="AI2019" s="229"/>
      <c r="AJ2019" s="72"/>
    </row>
    <row r="2020" spans="1:36" ht="63.75" customHeight="1">
      <c r="A2020" s="70" t="s">
        <v>3570</v>
      </c>
      <c r="B2020" s="74" t="s">
        <v>18</v>
      </c>
      <c r="C2020" s="74" t="s">
        <v>18</v>
      </c>
      <c r="D2020" s="75">
        <v>42174</v>
      </c>
      <c r="E2020" s="76">
        <v>42174.625</v>
      </c>
      <c r="F2020" s="75">
        <v>42175</v>
      </c>
      <c r="G2020" s="76">
        <v>42175.5</v>
      </c>
      <c r="H2020" s="76">
        <f>G2020-E2020</f>
        <v>0.875</v>
      </c>
      <c r="I2020" s="74">
        <v>2</v>
      </c>
      <c r="J2020" s="74"/>
      <c r="K2020" s="74"/>
      <c r="L2020" s="74" t="s">
        <v>4</v>
      </c>
      <c r="M2020" s="225" t="s">
        <v>7</v>
      </c>
      <c r="N2020" s="226" t="s">
        <v>3</v>
      </c>
      <c r="O2020" s="225" t="s">
        <v>7</v>
      </c>
      <c r="P2020" s="225" t="s">
        <v>7084</v>
      </c>
      <c r="Q2020" s="225" t="s">
        <v>7085</v>
      </c>
      <c r="R2020" s="225">
        <f>0.7+0.2</f>
        <v>0.89999999999999991</v>
      </c>
      <c r="S2020" s="225"/>
      <c r="T2020" s="225">
        <f>R2020+S2020</f>
        <v>0.89999999999999991</v>
      </c>
      <c r="U2020" s="302"/>
      <c r="V2020" s="302"/>
      <c r="W2020" s="302"/>
      <c r="X2020" s="302"/>
      <c r="Y2020" s="302"/>
      <c r="Z2020" s="302"/>
      <c r="AA2020" s="302"/>
      <c r="AB2020" s="302"/>
      <c r="AC2020" s="302"/>
      <c r="AD2020" s="302" t="s">
        <v>0</v>
      </c>
      <c r="AE2020" s="302"/>
      <c r="AF2020" s="302"/>
      <c r="AG2020" s="302"/>
      <c r="AH2020" s="222"/>
      <c r="AI2020" s="229"/>
      <c r="AJ2020" s="72"/>
    </row>
    <row r="2021" spans="1:36" ht="114.6" customHeight="1">
      <c r="A2021" s="70" t="s">
        <v>3570</v>
      </c>
      <c r="B2021" s="74" t="s">
        <v>12</v>
      </c>
      <c r="C2021" s="74" t="s">
        <v>2587</v>
      </c>
      <c r="D2021" s="75">
        <v>42174</v>
      </c>
      <c r="E2021" s="76">
        <v>0.63472222222222219</v>
      </c>
      <c r="F2021" s="75">
        <v>42174</v>
      </c>
      <c r="G2021" s="76">
        <v>0.63472222222222219</v>
      </c>
      <c r="H2021" s="76">
        <v>0</v>
      </c>
      <c r="I2021" s="74">
        <v>31</v>
      </c>
      <c r="J2021" s="74"/>
      <c r="K2021" s="74"/>
      <c r="L2021" s="74" t="s">
        <v>16</v>
      </c>
      <c r="M2021" s="225" t="s">
        <v>4359</v>
      </c>
      <c r="N2021" s="226">
        <v>0.4</v>
      </c>
      <c r="O2021" s="225" t="s">
        <v>2</v>
      </c>
      <c r="P2021" s="225" t="s">
        <v>941</v>
      </c>
      <c r="Q2021" s="225" t="s">
        <v>5224</v>
      </c>
      <c r="R2021" s="225">
        <v>2.37</v>
      </c>
      <c r="S2021" s="225">
        <v>4.54</v>
      </c>
      <c r="T2021" s="225">
        <f>R2021+S2021</f>
        <v>6.91</v>
      </c>
      <c r="U2021" s="302"/>
      <c r="V2021" s="302"/>
      <c r="W2021" s="302"/>
      <c r="X2021" s="302"/>
      <c r="Y2021" s="302"/>
      <c r="Z2021" s="302"/>
      <c r="AA2021" s="302"/>
      <c r="AB2021" s="302"/>
      <c r="AC2021" s="302"/>
      <c r="AD2021" s="302" t="s">
        <v>37</v>
      </c>
      <c r="AE2021" s="302"/>
      <c r="AF2021" s="302"/>
      <c r="AG2021" s="302"/>
      <c r="AH2021" s="222"/>
      <c r="AI2021" s="229"/>
      <c r="AJ2021" s="72"/>
    </row>
    <row r="2022" spans="1:36" ht="63.75" customHeight="1">
      <c r="A2022" s="70" t="s">
        <v>12463</v>
      </c>
      <c r="B2022" s="74" t="s">
        <v>69</v>
      </c>
      <c r="C2022" s="74" t="s">
        <v>69</v>
      </c>
      <c r="D2022" s="75">
        <v>42367</v>
      </c>
      <c r="E2022" s="76">
        <v>0.62222222222222223</v>
      </c>
      <c r="F2022" s="75">
        <v>42367</v>
      </c>
      <c r="G2022" s="76">
        <v>0.62569444444444444</v>
      </c>
      <c r="H2022" s="76">
        <v>3.4722222222222099E-3</v>
      </c>
      <c r="I2022" s="74">
        <v>8</v>
      </c>
      <c r="J2022" s="74" t="s">
        <v>143</v>
      </c>
      <c r="K2022" s="74" t="s">
        <v>11520</v>
      </c>
      <c r="L2022" s="74" t="s">
        <v>4</v>
      </c>
      <c r="M2022" s="225" t="s">
        <v>12909</v>
      </c>
      <c r="N2022" s="226" t="s">
        <v>3</v>
      </c>
      <c r="O2022" s="225" t="s">
        <v>7</v>
      </c>
      <c r="P2022" s="225" t="s">
        <v>11523</v>
      </c>
      <c r="Q2022" s="225" t="s">
        <v>12913</v>
      </c>
      <c r="R2022" s="225">
        <v>0.376</v>
      </c>
      <c r="S2022" s="225">
        <v>1.732</v>
      </c>
      <c r="T2022" s="225">
        <v>2.1080000000000001</v>
      </c>
      <c r="U2022" s="302" t="s">
        <v>28</v>
      </c>
      <c r="V2022" s="302">
        <v>2001</v>
      </c>
      <c r="W2022" s="302" t="s">
        <v>1477</v>
      </c>
      <c r="X2022" s="302" t="s">
        <v>724</v>
      </c>
      <c r="Y2022" s="302" t="s">
        <v>5205</v>
      </c>
      <c r="Z2022" s="302">
        <v>100</v>
      </c>
      <c r="AA2022" s="302" t="s">
        <v>13197</v>
      </c>
      <c r="AB2022" s="302">
        <v>0</v>
      </c>
      <c r="AC2022" s="302" t="s">
        <v>5205</v>
      </c>
      <c r="AD2022" s="302" t="s">
        <v>22</v>
      </c>
      <c r="AE2022" s="302"/>
      <c r="AF2022" s="302"/>
      <c r="AG2022" s="302" t="s">
        <v>12913</v>
      </c>
      <c r="AH2022" s="222"/>
      <c r="AI2022" s="229"/>
      <c r="AJ2022" s="72"/>
    </row>
    <row r="2023" spans="1:36" ht="127.5" customHeight="1">
      <c r="A2023" s="69" t="s">
        <v>4982</v>
      </c>
      <c r="B2023" s="134" t="s">
        <v>1412</v>
      </c>
      <c r="C2023" s="134" t="s">
        <v>1423</v>
      </c>
      <c r="D2023" s="93">
        <v>42187</v>
      </c>
      <c r="E2023" s="109">
        <v>0.69305555555555554</v>
      </c>
      <c r="F2023" s="88">
        <v>42187</v>
      </c>
      <c r="G2023" s="109">
        <v>0.69305555555555554</v>
      </c>
      <c r="H2023" s="109">
        <v>0</v>
      </c>
      <c r="I2023" s="169">
        <v>2</v>
      </c>
      <c r="J2023" s="169" t="s">
        <v>180</v>
      </c>
      <c r="K2023" s="169" t="s">
        <v>8</v>
      </c>
      <c r="L2023" s="169" t="s">
        <v>9</v>
      </c>
      <c r="M2023" s="232" t="s">
        <v>3156</v>
      </c>
      <c r="N2023" s="232" t="s">
        <v>3</v>
      </c>
      <c r="O2023" s="232" t="s">
        <v>7</v>
      </c>
      <c r="P2023" s="232" t="s">
        <v>3156</v>
      </c>
      <c r="Q2023" s="232" t="s">
        <v>5021</v>
      </c>
      <c r="R2023" s="235"/>
      <c r="S2023" s="235"/>
      <c r="T2023" s="235"/>
      <c r="U2023" s="279"/>
      <c r="V2023" s="279"/>
      <c r="W2023" s="279"/>
      <c r="X2023" s="279"/>
      <c r="Y2023" s="279"/>
      <c r="Z2023" s="279"/>
      <c r="AA2023" s="279"/>
      <c r="AB2023" s="279"/>
      <c r="AC2023" s="279"/>
      <c r="AD2023" s="273" t="s">
        <v>42</v>
      </c>
      <c r="AE2023" s="279"/>
      <c r="AF2023" s="279"/>
      <c r="AG2023" s="290"/>
      <c r="AH2023" s="222"/>
      <c r="AI2023" s="229"/>
      <c r="AJ2023" s="72"/>
    </row>
    <row r="2024" spans="1:36" ht="89.25" customHeight="1">
      <c r="A2024" s="70" t="s">
        <v>3570</v>
      </c>
      <c r="B2024" s="74" t="s">
        <v>12</v>
      </c>
      <c r="C2024" s="74" t="s">
        <v>127</v>
      </c>
      <c r="D2024" s="75">
        <v>42174</v>
      </c>
      <c r="E2024" s="76">
        <v>0.82638888888888884</v>
      </c>
      <c r="F2024" s="75">
        <v>42174</v>
      </c>
      <c r="G2024" s="76">
        <v>8.9583333333333334E-2</v>
      </c>
      <c r="H2024" s="76">
        <v>0.26319444444444445</v>
      </c>
      <c r="I2024" s="74">
        <v>15</v>
      </c>
      <c r="J2024" s="74" t="s">
        <v>233</v>
      </c>
      <c r="K2024" s="74" t="s">
        <v>8</v>
      </c>
      <c r="L2024" s="74" t="s">
        <v>29</v>
      </c>
      <c r="M2024" s="225" t="s">
        <v>4364</v>
      </c>
      <c r="N2024" s="226" t="s">
        <v>3</v>
      </c>
      <c r="O2024" s="225" t="s">
        <v>7</v>
      </c>
      <c r="P2024" s="225" t="s">
        <v>4364</v>
      </c>
      <c r="Q2024" s="225" t="s">
        <v>4365</v>
      </c>
      <c r="R2024" s="225">
        <v>31.57</v>
      </c>
      <c r="S2024" s="225">
        <v>22.94</v>
      </c>
      <c r="T2024" s="225">
        <f>R2024+S2024</f>
        <v>54.510000000000005</v>
      </c>
      <c r="U2024" s="302" t="s">
        <v>28</v>
      </c>
      <c r="V2024" s="302" t="s">
        <v>5264</v>
      </c>
      <c r="W2024" s="302" t="s">
        <v>1364</v>
      </c>
      <c r="X2024" s="302" t="s">
        <v>128</v>
      </c>
      <c r="Y2024" s="302" t="s">
        <v>5265</v>
      </c>
      <c r="Z2024" s="302">
        <v>1</v>
      </c>
      <c r="AA2024" s="302" t="s">
        <v>5266</v>
      </c>
      <c r="AB2024" s="302">
        <v>8</v>
      </c>
      <c r="AC2024" s="302" t="s">
        <v>128</v>
      </c>
      <c r="AD2024" s="302" t="s">
        <v>27</v>
      </c>
      <c r="AE2024" s="302" t="s">
        <v>53</v>
      </c>
      <c r="AF2024" s="302"/>
      <c r="AG2024" s="302"/>
      <c r="AH2024" s="222"/>
      <c r="AI2024" s="229"/>
      <c r="AJ2024" s="72"/>
    </row>
    <row r="2025" spans="1:36" ht="331.5" customHeight="1">
      <c r="A2025" s="70" t="s">
        <v>3570</v>
      </c>
      <c r="B2025" s="74" t="s">
        <v>12</v>
      </c>
      <c r="C2025" s="74" t="s">
        <v>360</v>
      </c>
      <c r="D2025" s="75">
        <v>42174</v>
      </c>
      <c r="E2025" s="76">
        <v>0.72291666666666676</v>
      </c>
      <c r="F2025" s="75">
        <v>42174</v>
      </c>
      <c r="G2025" s="76">
        <v>0.72291666666666676</v>
      </c>
      <c r="H2025" s="76">
        <v>0</v>
      </c>
      <c r="I2025" s="74">
        <v>46</v>
      </c>
      <c r="J2025" s="74"/>
      <c r="K2025" s="74"/>
      <c r="L2025" s="74" t="s">
        <v>9</v>
      </c>
      <c r="M2025" s="225" t="s">
        <v>4280</v>
      </c>
      <c r="N2025" s="226">
        <v>0.4</v>
      </c>
      <c r="O2025" s="225" t="s">
        <v>2</v>
      </c>
      <c r="P2025" s="225" t="s">
        <v>941</v>
      </c>
      <c r="Q2025" s="225" t="s">
        <v>4363</v>
      </c>
      <c r="R2025" s="225">
        <v>1.45</v>
      </c>
      <c r="S2025" s="225">
        <v>1.08</v>
      </c>
      <c r="T2025" s="225">
        <f>R2025+S2025</f>
        <v>2.5300000000000002</v>
      </c>
      <c r="U2025" s="302"/>
      <c r="V2025" s="302"/>
      <c r="W2025" s="302"/>
      <c r="X2025" s="302"/>
      <c r="Y2025" s="302"/>
      <c r="Z2025" s="302"/>
      <c r="AA2025" s="302"/>
      <c r="AB2025" s="302"/>
      <c r="AC2025" s="302"/>
      <c r="AD2025" s="302" t="s">
        <v>24</v>
      </c>
      <c r="AE2025" s="302"/>
      <c r="AF2025" s="302"/>
      <c r="AG2025" s="302"/>
      <c r="AH2025" s="222"/>
      <c r="AI2025" s="229"/>
      <c r="AJ2025" s="72"/>
    </row>
    <row r="2026" spans="1:36" ht="127.5" customHeight="1">
      <c r="A2026" s="74" t="s">
        <v>3570</v>
      </c>
      <c r="B2026" s="92" t="s">
        <v>21</v>
      </c>
      <c r="C2026" s="92" t="s">
        <v>21</v>
      </c>
      <c r="D2026" s="88">
        <v>42175</v>
      </c>
      <c r="E2026" s="89">
        <v>0.44097222222222227</v>
      </c>
      <c r="F2026" s="88">
        <v>42175</v>
      </c>
      <c r="G2026" s="89">
        <v>0.46527777777777773</v>
      </c>
      <c r="H2026" s="89">
        <v>2.4305555555555556E-2</v>
      </c>
      <c r="I2026" s="68">
        <v>1</v>
      </c>
      <c r="J2026" s="68"/>
      <c r="K2026" s="92"/>
      <c r="L2026" s="92" t="s">
        <v>11</v>
      </c>
      <c r="M2026" s="230" t="s">
        <v>4488</v>
      </c>
      <c r="N2026" s="221">
        <v>0.4</v>
      </c>
      <c r="O2026" s="221" t="s">
        <v>2</v>
      </c>
      <c r="P2026" s="230" t="s">
        <v>4488</v>
      </c>
      <c r="Q2026" s="221" t="s">
        <v>4489</v>
      </c>
      <c r="R2026" s="221">
        <v>5.2999999999999999E-2</v>
      </c>
      <c r="S2026" s="221">
        <v>2.5999999999999999E-2</v>
      </c>
      <c r="T2026" s="221">
        <v>7.9000000000000001E-2</v>
      </c>
      <c r="U2026" s="293" t="s">
        <v>1</v>
      </c>
      <c r="V2026" s="273" t="s">
        <v>128</v>
      </c>
      <c r="W2026" s="293" t="s">
        <v>128</v>
      </c>
      <c r="X2026" s="293" t="s">
        <v>128</v>
      </c>
      <c r="Y2026" s="269">
        <v>2014</v>
      </c>
      <c r="Z2026" s="318" t="s">
        <v>128</v>
      </c>
      <c r="AA2026" s="269">
        <v>2015</v>
      </c>
      <c r="AB2026" s="293" t="s">
        <v>128</v>
      </c>
      <c r="AC2026" s="269">
        <v>2014</v>
      </c>
      <c r="AD2026" s="293" t="s">
        <v>17</v>
      </c>
      <c r="AE2026" s="293" t="s">
        <v>52</v>
      </c>
      <c r="AF2026" s="293"/>
      <c r="AG2026" s="318"/>
      <c r="AH2026" s="222"/>
      <c r="AI2026" s="229"/>
      <c r="AJ2026" s="72"/>
    </row>
    <row r="2027" spans="1:36" ht="25.5" customHeight="1">
      <c r="A2027" s="69" t="s">
        <v>4982</v>
      </c>
      <c r="B2027" s="134" t="s">
        <v>1412</v>
      </c>
      <c r="C2027" s="134" t="s">
        <v>1423</v>
      </c>
      <c r="D2027" s="93">
        <v>42187</v>
      </c>
      <c r="E2027" s="109">
        <v>0.69305555555555554</v>
      </c>
      <c r="F2027" s="93">
        <v>42187</v>
      </c>
      <c r="G2027" s="109">
        <v>0.69305555555555554</v>
      </c>
      <c r="H2027" s="109">
        <v>0</v>
      </c>
      <c r="I2027" s="169">
        <v>2</v>
      </c>
      <c r="J2027" s="169" t="s">
        <v>150</v>
      </c>
      <c r="K2027" s="169"/>
      <c r="L2027" s="169" t="s">
        <v>9</v>
      </c>
      <c r="M2027" s="232" t="s">
        <v>5022</v>
      </c>
      <c r="N2027" s="232" t="s">
        <v>3</v>
      </c>
      <c r="O2027" s="232" t="s">
        <v>7</v>
      </c>
      <c r="P2027" s="232" t="s">
        <v>5022</v>
      </c>
      <c r="Q2027" s="232" t="s">
        <v>5021</v>
      </c>
      <c r="R2027" s="235"/>
      <c r="S2027" s="235"/>
      <c r="T2027" s="235"/>
      <c r="U2027" s="279"/>
      <c r="V2027" s="279"/>
      <c r="W2027" s="279"/>
      <c r="X2027" s="279"/>
      <c r="Y2027" s="279"/>
      <c r="Z2027" s="279"/>
      <c r="AA2027" s="279"/>
      <c r="AB2027" s="279"/>
      <c r="AC2027" s="279"/>
      <c r="AD2027" s="273" t="s">
        <v>42</v>
      </c>
      <c r="AE2027" s="279"/>
      <c r="AF2027" s="279"/>
      <c r="AG2027" s="290"/>
      <c r="AH2027" s="222"/>
      <c r="AI2027" s="229"/>
      <c r="AJ2027" s="72"/>
    </row>
    <row r="2028" spans="1:36" ht="114.75" customHeight="1">
      <c r="A2028" s="69" t="s">
        <v>4982</v>
      </c>
      <c r="B2028" s="134" t="s">
        <v>1412</v>
      </c>
      <c r="C2028" s="134" t="s">
        <v>1420</v>
      </c>
      <c r="D2028" s="93">
        <v>42187</v>
      </c>
      <c r="E2028" s="109">
        <v>0.75277777777777777</v>
      </c>
      <c r="F2028" s="88">
        <v>42187</v>
      </c>
      <c r="G2028" s="109">
        <v>0.75277777777777777</v>
      </c>
      <c r="H2028" s="109">
        <v>0</v>
      </c>
      <c r="I2028" s="169">
        <v>2</v>
      </c>
      <c r="J2028" s="169" t="s">
        <v>1421</v>
      </c>
      <c r="K2028" s="169" t="s">
        <v>8</v>
      </c>
      <c r="L2028" s="169" t="s">
        <v>9</v>
      </c>
      <c r="M2028" s="232" t="s">
        <v>5023</v>
      </c>
      <c r="N2028" s="232" t="s">
        <v>3</v>
      </c>
      <c r="O2028" s="232" t="s">
        <v>7</v>
      </c>
      <c r="P2028" s="232" t="s">
        <v>5023</v>
      </c>
      <c r="Q2028" s="232" t="s">
        <v>5024</v>
      </c>
      <c r="R2028" s="235"/>
      <c r="S2028" s="235">
        <v>2</v>
      </c>
      <c r="T2028" s="235">
        <v>2</v>
      </c>
      <c r="U2028" s="279"/>
      <c r="V2028" s="279"/>
      <c r="W2028" s="279"/>
      <c r="X2028" s="279"/>
      <c r="Y2028" s="279"/>
      <c r="Z2028" s="279"/>
      <c r="AA2028" s="279"/>
      <c r="AB2028" s="279"/>
      <c r="AC2028" s="279"/>
      <c r="AD2028" s="273" t="s">
        <v>42</v>
      </c>
      <c r="AE2028" s="279"/>
      <c r="AF2028" s="279"/>
      <c r="AG2028" s="290"/>
      <c r="AH2028" s="222"/>
      <c r="AI2028" s="229"/>
      <c r="AJ2028" s="72"/>
    </row>
    <row r="2029" spans="1:36" ht="102" customHeight="1">
      <c r="A2029" s="69" t="s">
        <v>4982</v>
      </c>
      <c r="B2029" s="134" t="s">
        <v>1412</v>
      </c>
      <c r="C2029" s="134" t="s">
        <v>1420</v>
      </c>
      <c r="D2029" s="93">
        <v>42187</v>
      </c>
      <c r="E2029" s="109">
        <v>0.76111111111111107</v>
      </c>
      <c r="F2029" s="88">
        <v>42187</v>
      </c>
      <c r="G2029" s="109">
        <v>0.76111111111111107</v>
      </c>
      <c r="H2029" s="109">
        <v>0</v>
      </c>
      <c r="I2029" s="169">
        <v>10</v>
      </c>
      <c r="J2029" s="169" t="s">
        <v>1437</v>
      </c>
      <c r="K2029" s="169" t="s">
        <v>8</v>
      </c>
      <c r="L2029" s="169" t="s">
        <v>9</v>
      </c>
      <c r="M2029" s="232" t="s">
        <v>5025</v>
      </c>
      <c r="N2029" s="232" t="s">
        <v>3</v>
      </c>
      <c r="O2029" s="232" t="s">
        <v>7</v>
      </c>
      <c r="P2029" s="232" t="s">
        <v>5025</v>
      </c>
      <c r="Q2029" s="232" t="s">
        <v>5026</v>
      </c>
      <c r="R2029" s="235"/>
      <c r="S2029" s="235">
        <v>4</v>
      </c>
      <c r="T2029" s="235">
        <v>4</v>
      </c>
      <c r="U2029" s="279"/>
      <c r="V2029" s="279"/>
      <c r="W2029" s="279"/>
      <c r="X2029" s="279"/>
      <c r="Y2029" s="279"/>
      <c r="Z2029" s="279"/>
      <c r="AA2029" s="279"/>
      <c r="AB2029" s="279"/>
      <c r="AC2029" s="279"/>
      <c r="AD2029" s="273" t="s">
        <v>42</v>
      </c>
      <c r="AE2029" s="279"/>
      <c r="AF2029" s="279"/>
      <c r="AG2029" s="290"/>
      <c r="AH2029" s="222"/>
      <c r="AI2029" s="229"/>
      <c r="AJ2029" s="72"/>
    </row>
    <row r="2030" spans="1:36" ht="89.25" customHeight="1">
      <c r="A2030" s="70" t="s">
        <v>3570</v>
      </c>
      <c r="B2030" s="74" t="s">
        <v>19</v>
      </c>
      <c r="C2030" s="74" t="s">
        <v>5554</v>
      </c>
      <c r="D2030" s="75">
        <v>42175</v>
      </c>
      <c r="E2030" s="76">
        <v>0.42430555555555555</v>
      </c>
      <c r="F2030" s="75">
        <v>42175</v>
      </c>
      <c r="G2030" s="76">
        <v>0.42499999999999999</v>
      </c>
      <c r="H2030" s="76">
        <v>6.9444444444444198E-4</v>
      </c>
      <c r="I2030" s="74">
        <v>4</v>
      </c>
      <c r="J2030" s="74"/>
      <c r="K2030" s="74"/>
      <c r="L2030" s="74" t="s">
        <v>16</v>
      </c>
      <c r="M2030" s="225" t="s">
        <v>4330</v>
      </c>
      <c r="N2030" s="226" t="s">
        <v>3</v>
      </c>
      <c r="O2030" s="225" t="s">
        <v>7</v>
      </c>
      <c r="P2030" s="225" t="s">
        <v>4449</v>
      </c>
      <c r="Q2030" s="225" t="s">
        <v>4450</v>
      </c>
      <c r="R2030" s="225">
        <v>1</v>
      </c>
      <c r="S2030" s="225">
        <v>4</v>
      </c>
      <c r="T2030" s="225">
        <v>5</v>
      </c>
      <c r="U2030" s="302"/>
      <c r="V2030" s="302"/>
      <c r="W2030" s="302"/>
      <c r="X2030" s="302"/>
      <c r="Y2030" s="302"/>
      <c r="Z2030" s="302"/>
      <c r="AA2030" s="302"/>
      <c r="AB2030" s="302"/>
      <c r="AC2030" s="302"/>
      <c r="AD2030" s="302" t="s">
        <v>37</v>
      </c>
      <c r="AE2030" s="302"/>
      <c r="AF2030" s="302"/>
      <c r="AG2030" s="302"/>
      <c r="AH2030" s="222"/>
      <c r="AI2030" s="229"/>
      <c r="AJ2030" s="72"/>
    </row>
    <row r="2031" spans="1:36" ht="138.6" customHeight="1">
      <c r="A2031" s="69" t="s">
        <v>4982</v>
      </c>
      <c r="B2031" s="134" t="s">
        <v>1412</v>
      </c>
      <c r="C2031" s="134" t="s">
        <v>1420</v>
      </c>
      <c r="D2031" s="93">
        <v>42187</v>
      </c>
      <c r="E2031" s="109">
        <v>0.76250000000000007</v>
      </c>
      <c r="F2031" s="88">
        <v>42187</v>
      </c>
      <c r="G2031" s="109">
        <v>0.76250000000000007</v>
      </c>
      <c r="H2031" s="109">
        <v>0</v>
      </c>
      <c r="I2031" s="169">
        <v>10</v>
      </c>
      <c r="J2031" s="169" t="s">
        <v>1421</v>
      </c>
      <c r="K2031" s="169" t="s">
        <v>8</v>
      </c>
      <c r="L2031" s="169" t="s">
        <v>9</v>
      </c>
      <c r="M2031" s="232" t="s">
        <v>5027</v>
      </c>
      <c r="N2031" s="232" t="s">
        <v>3</v>
      </c>
      <c r="O2031" s="232" t="s">
        <v>7</v>
      </c>
      <c r="P2031" s="232" t="s">
        <v>5027</v>
      </c>
      <c r="Q2031" s="232" t="s">
        <v>5028</v>
      </c>
      <c r="R2031" s="235">
        <v>7</v>
      </c>
      <c r="S2031" s="235">
        <v>13</v>
      </c>
      <c r="T2031" s="235">
        <v>20</v>
      </c>
      <c r="U2031" s="279"/>
      <c r="V2031" s="279"/>
      <c r="W2031" s="279"/>
      <c r="X2031" s="279"/>
      <c r="Y2031" s="279"/>
      <c r="Z2031" s="279"/>
      <c r="AA2031" s="279"/>
      <c r="AB2031" s="279"/>
      <c r="AC2031" s="279"/>
      <c r="AD2031" s="273" t="s">
        <v>42</v>
      </c>
      <c r="AE2031" s="279"/>
      <c r="AF2031" s="279"/>
      <c r="AG2031" s="290"/>
      <c r="AH2031" s="222"/>
      <c r="AI2031" s="229"/>
      <c r="AJ2031" s="72"/>
    </row>
    <row r="2032" spans="1:36" ht="201" customHeight="1">
      <c r="A2032" s="70" t="s">
        <v>3570</v>
      </c>
      <c r="B2032" s="74" t="s">
        <v>19</v>
      </c>
      <c r="C2032" s="74" t="s">
        <v>5554</v>
      </c>
      <c r="D2032" s="75">
        <v>42175</v>
      </c>
      <c r="E2032" s="76">
        <v>0.59027777777777779</v>
      </c>
      <c r="F2032" s="75">
        <v>42175</v>
      </c>
      <c r="G2032" s="76">
        <v>0.59375</v>
      </c>
      <c r="H2032" s="76">
        <v>3.4722222222222099E-3</v>
      </c>
      <c r="I2032" s="74">
        <v>1</v>
      </c>
      <c r="J2032" s="74" t="s">
        <v>150</v>
      </c>
      <c r="K2032" s="74" t="s">
        <v>20</v>
      </c>
      <c r="L2032" s="74" t="s">
        <v>16</v>
      </c>
      <c r="M2032" s="225" t="s">
        <v>190</v>
      </c>
      <c r="N2032" s="226" t="s">
        <v>3</v>
      </c>
      <c r="O2032" s="225" t="s">
        <v>7</v>
      </c>
      <c r="P2032" s="225" t="s">
        <v>4451</v>
      </c>
      <c r="Q2032" s="225" t="s">
        <v>3357</v>
      </c>
      <c r="R2032" s="225">
        <v>2</v>
      </c>
      <c r="S2032" s="225"/>
      <c r="T2032" s="225">
        <v>2</v>
      </c>
      <c r="U2032" s="302"/>
      <c r="V2032" s="302"/>
      <c r="W2032" s="302"/>
      <c r="X2032" s="302"/>
      <c r="Y2032" s="302"/>
      <c r="Z2032" s="302"/>
      <c r="AA2032" s="302"/>
      <c r="AB2032" s="302"/>
      <c r="AC2032" s="302"/>
      <c r="AD2032" s="302" t="s">
        <v>37</v>
      </c>
      <c r="AE2032" s="302"/>
      <c r="AF2032" s="302"/>
      <c r="AG2032" s="302"/>
      <c r="AH2032" s="222"/>
      <c r="AI2032" s="229"/>
      <c r="AJ2032" s="72"/>
    </row>
    <row r="2033" spans="1:36" ht="102" customHeight="1">
      <c r="A2033" s="70" t="s">
        <v>3570</v>
      </c>
      <c r="B2033" s="74" t="s">
        <v>19</v>
      </c>
      <c r="C2033" s="74" t="s">
        <v>5554</v>
      </c>
      <c r="D2033" s="75">
        <v>42175</v>
      </c>
      <c r="E2033" s="76">
        <v>0.60763888888888895</v>
      </c>
      <c r="F2033" s="75">
        <v>42175</v>
      </c>
      <c r="G2033" s="76">
        <v>0.60833333333333328</v>
      </c>
      <c r="H2033" s="76">
        <v>6.9444444444433095E-4</v>
      </c>
      <c r="I2033" s="74">
        <v>437</v>
      </c>
      <c r="J2033" s="74" t="s">
        <v>4321</v>
      </c>
      <c r="K2033" s="74" t="s">
        <v>8</v>
      </c>
      <c r="L2033" s="74" t="s">
        <v>16</v>
      </c>
      <c r="M2033" s="225" t="s">
        <v>267</v>
      </c>
      <c r="N2033" s="226">
        <v>110</v>
      </c>
      <c r="O2033" s="225" t="s">
        <v>7</v>
      </c>
      <c r="P2033" s="225" t="s">
        <v>5457</v>
      </c>
      <c r="Q2033" s="225" t="s">
        <v>4452</v>
      </c>
      <c r="R2033" s="225">
        <v>86</v>
      </c>
      <c r="S2033" s="225">
        <v>4</v>
      </c>
      <c r="T2033" s="225">
        <v>90</v>
      </c>
      <c r="U2033" s="302"/>
      <c r="V2033" s="302"/>
      <c r="W2033" s="302"/>
      <c r="X2033" s="302"/>
      <c r="Y2033" s="302"/>
      <c r="Z2033" s="302"/>
      <c r="AA2033" s="302"/>
      <c r="AB2033" s="302"/>
      <c r="AC2033" s="302"/>
      <c r="AD2033" s="302" t="s">
        <v>37</v>
      </c>
      <c r="AE2033" s="302"/>
      <c r="AF2033" s="302"/>
      <c r="AG2033" s="302"/>
      <c r="AH2033" s="222"/>
      <c r="AI2033" s="229"/>
      <c r="AJ2033" s="72"/>
    </row>
    <row r="2034" spans="1:36" ht="127.5" customHeight="1">
      <c r="A2034" s="70" t="s">
        <v>3570</v>
      </c>
      <c r="B2034" s="74" t="s">
        <v>19</v>
      </c>
      <c r="C2034" s="74" t="s">
        <v>5554</v>
      </c>
      <c r="D2034" s="75">
        <v>42175</v>
      </c>
      <c r="E2034" s="76">
        <v>0.60763888888888895</v>
      </c>
      <c r="F2034" s="75">
        <v>42175</v>
      </c>
      <c r="G2034" s="76">
        <v>0.62291666666666667</v>
      </c>
      <c r="H2034" s="76">
        <v>1.5277777777777724E-2</v>
      </c>
      <c r="I2034" s="74">
        <v>36</v>
      </c>
      <c r="J2034" s="74"/>
      <c r="K2034" s="74" t="s">
        <v>20</v>
      </c>
      <c r="L2034" s="74" t="s">
        <v>16</v>
      </c>
      <c r="M2034" s="225" t="s">
        <v>159</v>
      </c>
      <c r="N2034" s="226">
        <v>110</v>
      </c>
      <c r="O2034" s="225" t="s">
        <v>7</v>
      </c>
      <c r="P2034" s="225" t="s">
        <v>3080</v>
      </c>
      <c r="Q2034" s="225" t="s">
        <v>4454</v>
      </c>
      <c r="R2034" s="225">
        <v>33</v>
      </c>
      <c r="S2034" s="225"/>
      <c r="T2034" s="225">
        <v>33</v>
      </c>
      <c r="U2034" s="302"/>
      <c r="V2034" s="302"/>
      <c r="W2034" s="302"/>
      <c r="X2034" s="302"/>
      <c r="Y2034" s="302"/>
      <c r="Z2034" s="302"/>
      <c r="AA2034" s="302"/>
      <c r="AB2034" s="302"/>
      <c r="AC2034" s="302"/>
      <c r="AD2034" s="302" t="s">
        <v>37</v>
      </c>
      <c r="AE2034" s="302"/>
      <c r="AF2034" s="302"/>
      <c r="AG2034" s="302"/>
      <c r="AH2034" s="222"/>
      <c r="AI2034" s="229"/>
      <c r="AJ2034" s="72"/>
    </row>
    <row r="2035" spans="1:36" ht="38.25" customHeight="1">
      <c r="A2035" s="70" t="s">
        <v>3570</v>
      </c>
      <c r="B2035" s="74" t="s">
        <v>19</v>
      </c>
      <c r="C2035" s="74" t="s">
        <v>5554</v>
      </c>
      <c r="D2035" s="75">
        <v>42175</v>
      </c>
      <c r="E2035" s="76">
        <v>0.61597222222222225</v>
      </c>
      <c r="F2035" s="75">
        <v>42175</v>
      </c>
      <c r="G2035" s="76">
        <v>0.61805555555555558</v>
      </c>
      <c r="H2035" s="76">
        <v>2.0833333333333259E-3</v>
      </c>
      <c r="I2035" s="74">
        <v>1</v>
      </c>
      <c r="J2035" s="74"/>
      <c r="K2035" s="74" t="s">
        <v>20</v>
      </c>
      <c r="L2035" s="74" t="s">
        <v>16</v>
      </c>
      <c r="M2035" s="225" t="s">
        <v>190</v>
      </c>
      <c r="N2035" s="226" t="s">
        <v>3</v>
      </c>
      <c r="O2035" s="225" t="s">
        <v>7</v>
      </c>
      <c r="P2035" s="225" t="s">
        <v>4451</v>
      </c>
      <c r="Q2035" s="225" t="s">
        <v>3357</v>
      </c>
      <c r="R2035" s="225">
        <v>2</v>
      </c>
      <c r="S2035" s="225"/>
      <c r="T2035" s="225">
        <v>2</v>
      </c>
      <c r="U2035" s="302"/>
      <c r="V2035" s="302"/>
      <c r="W2035" s="302"/>
      <c r="X2035" s="302"/>
      <c r="Y2035" s="302"/>
      <c r="Z2035" s="302"/>
      <c r="AA2035" s="302"/>
      <c r="AB2035" s="302"/>
      <c r="AC2035" s="302"/>
      <c r="AD2035" s="302" t="s">
        <v>37</v>
      </c>
      <c r="AE2035" s="302"/>
      <c r="AF2035" s="302"/>
      <c r="AG2035" s="302"/>
      <c r="AH2035" s="222"/>
      <c r="AI2035" s="229"/>
      <c r="AJ2035" s="72"/>
    </row>
    <row r="2036" spans="1:36" ht="38.25" customHeight="1">
      <c r="A2036" s="69" t="s">
        <v>4982</v>
      </c>
      <c r="B2036" s="134" t="s">
        <v>1412</v>
      </c>
      <c r="C2036" s="134" t="s">
        <v>1423</v>
      </c>
      <c r="D2036" s="93">
        <v>42187</v>
      </c>
      <c r="E2036" s="109">
        <v>0.81944444444444453</v>
      </c>
      <c r="F2036" s="88">
        <v>42187</v>
      </c>
      <c r="G2036" s="109">
        <v>0.81944444444444453</v>
      </c>
      <c r="H2036" s="109">
        <v>0</v>
      </c>
      <c r="I2036" s="169">
        <v>6</v>
      </c>
      <c r="J2036" s="169" t="s">
        <v>2959</v>
      </c>
      <c r="K2036" s="169" t="s">
        <v>8</v>
      </c>
      <c r="L2036" s="169" t="s">
        <v>9</v>
      </c>
      <c r="M2036" s="232" t="s">
        <v>5029</v>
      </c>
      <c r="N2036" s="232" t="s">
        <v>3</v>
      </c>
      <c r="O2036" s="232" t="s">
        <v>7</v>
      </c>
      <c r="P2036" s="232" t="s">
        <v>5029</v>
      </c>
      <c r="Q2036" s="232" t="s">
        <v>5030</v>
      </c>
      <c r="R2036" s="235"/>
      <c r="S2036" s="235">
        <v>1</v>
      </c>
      <c r="T2036" s="235">
        <v>1</v>
      </c>
      <c r="U2036" s="279"/>
      <c r="V2036" s="279"/>
      <c r="W2036" s="279"/>
      <c r="X2036" s="279"/>
      <c r="Y2036" s="279"/>
      <c r="Z2036" s="279"/>
      <c r="AA2036" s="279"/>
      <c r="AB2036" s="279"/>
      <c r="AC2036" s="279"/>
      <c r="AD2036" s="273" t="s">
        <v>42</v>
      </c>
      <c r="AE2036" s="279"/>
      <c r="AF2036" s="279"/>
      <c r="AG2036" s="290"/>
      <c r="AH2036" s="222"/>
      <c r="AI2036" s="229"/>
      <c r="AJ2036" s="72"/>
    </row>
    <row r="2037" spans="1:36" ht="51" customHeight="1">
      <c r="A2037" s="70" t="s">
        <v>3570</v>
      </c>
      <c r="B2037" s="74" t="s">
        <v>19</v>
      </c>
      <c r="C2037" s="74" t="s">
        <v>5554</v>
      </c>
      <c r="D2037" s="75">
        <v>42175</v>
      </c>
      <c r="E2037" s="76">
        <v>0.63194444444444442</v>
      </c>
      <c r="F2037" s="75">
        <v>42175</v>
      </c>
      <c r="G2037" s="76">
        <v>0.63263888888888886</v>
      </c>
      <c r="H2037" s="76">
        <v>6.9444444444444198E-4</v>
      </c>
      <c r="I2037" s="74">
        <v>394</v>
      </c>
      <c r="J2037" s="74" t="s">
        <v>4321</v>
      </c>
      <c r="K2037" s="74" t="s">
        <v>8</v>
      </c>
      <c r="L2037" s="74" t="s">
        <v>16</v>
      </c>
      <c r="M2037" s="225" t="s">
        <v>267</v>
      </c>
      <c r="N2037" s="226">
        <v>110</v>
      </c>
      <c r="O2037" s="225" t="s">
        <v>7</v>
      </c>
      <c r="P2037" s="225" t="s">
        <v>5458</v>
      </c>
      <c r="Q2037" s="225" t="s">
        <v>4455</v>
      </c>
      <c r="R2037" s="225">
        <v>100</v>
      </c>
      <c r="S2037" s="225">
        <v>26</v>
      </c>
      <c r="T2037" s="225">
        <v>126</v>
      </c>
      <c r="U2037" s="302"/>
      <c r="V2037" s="302"/>
      <c r="W2037" s="302"/>
      <c r="X2037" s="302"/>
      <c r="Y2037" s="302"/>
      <c r="Z2037" s="302"/>
      <c r="AA2037" s="302"/>
      <c r="AB2037" s="302"/>
      <c r="AC2037" s="302"/>
      <c r="AD2037" s="302" t="s">
        <v>37</v>
      </c>
      <c r="AE2037" s="302"/>
      <c r="AF2037" s="302"/>
      <c r="AG2037" s="302"/>
      <c r="AH2037" s="222"/>
      <c r="AI2037" s="229"/>
      <c r="AJ2037" s="72"/>
    </row>
    <row r="2038" spans="1:36" ht="63.75" customHeight="1">
      <c r="A2038" s="69" t="s">
        <v>4982</v>
      </c>
      <c r="B2038" s="134" t="s">
        <v>1412</v>
      </c>
      <c r="C2038" s="134" t="s">
        <v>1423</v>
      </c>
      <c r="D2038" s="93">
        <v>42187</v>
      </c>
      <c r="E2038" s="109">
        <v>0.82708333333333339</v>
      </c>
      <c r="F2038" s="88">
        <v>42187</v>
      </c>
      <c r="G2038" s="109">
        <v>0.82708333333333339</v>
      </c>
      <c r="H2038" s="109">
        <v>0</v>
      </c>
      <c r="I2038" s="169">
        <v>52</v>
      </c>
      <c r="J2038" s="169" t="s">
        <v>3761</v>
      </c>
      <c r="K2038" s="169" t="s">
        <v>8</v>
      </c>
      <c r="L2038" s="169" t="s">
        <v>9</v>
      </c>
      <c r="M2038" s="232" t="s">
        <v>5031</v>
      </c>
      <c r="N2038" s="232" t="s">
        <v>3</v>
      </c>
      <c r="O2038" s="232" t="s">
        <v>7</v>
      </c>
      <c r="P2038" s="232" t="s">
        <v>5031</v>
      </c>
      <c r="Q2038" s="232" t="s">
        <v>5032</v>
      </c>
      <c r="R2038" s="235">
        <v>3</v>
      </c>
      <c r="S2038" s="235">
        <v>38</v>
      </c>
      <c r="T2038" s="235">
        <v>41</v>
      </c>
      <c r="U2038" s="279"/>
      <c r="V2038" s="279"/>
      <c r="W2038" s="279"/>
      <c r="X2038" s="279"/>
      <c r="Y2038" s="279"/>
      <c r="Z2038" s="279"/>
      <c r="AA2038" s="279"/>
      <c r="AB2038" s="279"/>
      <c r="AC2038" s="279"/>
      <c r="AD2038" s="273" t="s">
        <v>42</v>
      </c>
      <c r="AE2038" s="279"/>
      <c r="AF2038" s="279"/>
      <c r="AG2038" s="290"/>
      <c r="AH2038" s="222"/>
      <c r="AI2038" s="229"/>
      <c r="AJ2038" s="72"/>
    </row>
    <row r="2039" spans="1:36" ht="114.75" customHeight="1">
      <c r="A2039" s="70" t="s">
        <v>3570</v>
      </c>
      <c r="B2039" s="74" t="s">
        <v>19</v>
      </c>
      <c r="C2039" s="74" t="s">
        <v>5554</v>
      </c>
      <c r="D2039" s="75">
        <v>42175</v>
      </c>
      <c r="E2039" s="76">
        <v>0.92152777777777783</v>
      </c>
      <c r="F2039" s="75">
        <v>42175</v>
      </c>
      <c r="G2039" s="76">
        <v>0.99930555555555556</v>
      </c>
      <c r="H2039" s="76">
        <v>7.7777777777777724E-2</v>
      </c>
      <c r="I2039" s="74">
        <v>6</v>
      </c>
      <c r="J2039" s="74"/>
      <c r="K2039" s="74"/>
      <c r="L2039" s="74" t="s">
        <v>16</v>
      </c>
      <c r="M2039" s="225" t="s">
        <v>4330</v>
      </c>
      <c r="N2039" s="226" t="s">
        <v>3</v>
      </c>
      <c r="O2039" s="225" t="s">
        <v>7</v>
      </c>
      <c r="P2039" s="225" t="s">
        <v>4456</v>
      </c>
      <c r="Q2039" s="225" t="s">
        <v>4457</v>
      </c>
      <c r="R2039" s="225">
        <v>1</v>
      </c>
      <c r="S2039" s="225">
        <v>6</v>
      </c>
      <c r="T2039" s="225">
        <v>7</v>
      </c>
      <c r="U2039" s="302"/>
      <c r="V2039" s="302"/>
      <c r="W2039" s="302"/>
      <c r="X2039" s="302"/>
      <c r="Y2039" s="302"/>
      <c r="Z2039" s="302"/>
      <c r="AA2039" s="302"/>
      <c r="AB2039" s="302"/>
      <c r="AC2039" s="302"/>
      <c r="AD2039" s="302" t="s">
        <v>37</v>
      </c>
      <c r="AE2039" s="302"/>
      <c r="AF2039" s="302"/>
      <c r="AG2039" s="302"/>
      <c r="AH2039" s="222"/>
      <c r="AI2039" s="229"/>
      <c r="AJ2039" s="72"/>
    </row>
    <row r="2040" spans="1:36" ht="204" customHeight="1">
      <c r="A2040" s="70" t="s">
        <v>3570</v>
      </c>
      <c r="B2040" s="74" t="s">
        <v>15</v>
      </c>
      <c r="C2040" s="74" t="s">
        <v>209</v>
      </c>
      <c r="D2040" s="75">
        <v>42175</v>
      </c>
      <c r="E2040" s="76">
        <v>0.56527777777777777</v>
      </c>
      <c r="F2040" s="75">
        <v>42175</v>
      </c>
      <c r="G2040" s="76">
        <v>0.57500000000000007</v>
      </c>
      <c r="H2040" s="76">
        <f>(F2040+G2040)-(D2040+E2040)</f>
        <v>9.7222222175332718E-3</v>
      </c>
      <c r="I2040" s="74">
        <v>45</v>
      </c>
      <c r="J2040" s="74"/>
      <c r="K2040" s="74" t="s">
        <v>20</v>
      </c>
      <c r="L2040" s="74" t="s">
        <v>16</v>
      </c>
      <c r="M2040" s="225" t="s">
        <v>4458</v>
      </c>
      <c r="N2040" s="226">
        <v>110</v>
      </c>
      <c r="O2040" s="225" t="s">
        <v>7</v>
      </c>
      <c r="P2040" s="225" t="s">
        <v>4459</v>
      </c>
      <c r="Q2040" s="225" t="s">
        <v>4460</v>
      </c>
      <c r="R2040" s="225"/>
      <c r="S2040" s="225">
        <v>12.57</v>
      </c>
      <c r="T2040" s="225">
        <f>SUM(R2040:S2040)</f>
        <v>12.57</v>
      </c>
      <c r="U2040" s="302"/>
      <c r="V2040" s="302"/>
      <c r="W2040" s="302"/>
      <c r="X2040" s="302"/>
      <c r="Y2040" s="302"/>
      <c r="Z2040" s="302"/>
      <c r="AA2040" s="302"/>
      <c r="AB2040" s="302"/>
      <c r="AC2040" s="302"/>
      <c r="AD2040" s="302" t="s">
        <v>37</v>
      </c>
      <c r="AE2040" s="302" t="s">
        <v>53</v>
      </c>
      <c r="AF2040" s="302"/>
      <c r="AG2040" s="302"/>
      <c r="AH2040" s="222"/>
      <c r="AI2040" s="229"/>
      <c r="AJ2040" s="72"/>
    </row>
    <row r="2041" spans="1:36" ht="89.25" customHeight="1">
      <c r="A2041" s="70" t="s">
        <v>3570</v>
      </c>
      <c r="B2041" s="74" t="s">
        <v>15</v>
      </c>
      <c r="C2041" s="74" t="s">
        <v>209</v>
      </c>
      <c r="D2041" s="75">
        <v>42175</v>
      </c>
      <c r="E2041" s="76">
        <v>0.56944444444444442</v>
      </c>
      <c r="F2041" s="75">
        <v>42175</v>
      </c>
      <c r="G2041" s="76">
        <v>0.56944444444444442</v>
      </c>
      <c r="H2041" s="76">
        <f>(F2041+G2041)-(D2041+E2041)</f>
        <v>0</v>
      </c>
      <c r="I2041" s="74">
        <v>10</v>
      </c>
      <c r="J2041" s="74"/>
      <c r="K2041" s="74" t="s">
        <v>8</v>
      </c>
      <c r="L2041" s="74" t="s">
        <v>16</v>
      </c>
      <c r="M2041" s="225" t="s">
        <v>4461</v>
      </c>
      <c r="N2041" s="226">
        <v>110</v>
      </c>
      <c r="O2041" s="225" t="s">
        <v>7</v>
      </c>
      <c r="P2041" s="225" t="s">
        <v>4462</v>
      </c>
      <c r="Q2041" s="225" t="s">
        <v>4463</v>
      </c>
      <c r="R2041" s="225"/>
      <c r="S2041" s="225">
        <v>3.21</v>
      </c>
      <c r="T2041" s="225">
        <f>SUM(R2041:S2041)</f>
        <v>3.21</v>
      </c>
      <c r="U2041" s="302"/>
      <c r="V2041" s="302"/>
      <c r="W2041" s="302"/>
      <c r="X2041" s="302"/>
      <c r="Y2041" s="302"/>
      <c r="Z2041" s="302"/>
      <c r="AA2041" s="302"/>
      <c r="AB2041" s="302"/>
      <c r="AC2041" s="302"/>
      <c r="AD2041" s="302" t="s">
        <v>37</v>
      </c>
      <c r="AE2041" s="302" t="s">
        <v>53</v>
      </c>
      <c r="AF2041" s="302"/>
      <c r="AG2041" s="302"/>
      <c r="AH2041" s="222"/>
      <c r="AI2041" s="229"/>
      <c r="AJ2041" s="72"/>
    </row>
    <row r="2042" spans="1:36" ht="25.5" customHeight="1">
      <c r="A2042" s="69" t="s">
        <v>4982</v>
      </c>
      <c r="B2042" s="134" t="s">
        <v>1412</v>
      </c>
      <c r="C2042" s="134" t="s">
        <v>1423</v>
      </c>
      <c r="D2042" s="93">
        <v>42187</v>
      </c>
      <c r="E2042" s="109">
        <v>0.82708333333333339</v>
      </c>
      <c r="F2042" s="88">
        <v>42187</v>
      </c>
      <c r="G2042" s="109">
        <v>0.82708333333333339</v>
      </c>
      <c r="H2042" s="109">
        <v>0</v>
      </c>
      <c r="I2042" s="169">
        <v>25</v>
      </c>
      <c r="J2042" s="169" t="s">
        <v>2959</v>
      </c>
      <c r="K2042" s="169" t="s">
        <v>8</v>
      </c>
      <c r="L2042" s="169" t="s">
        <v>9</v>
      </c>
      <c r="M2042" s="232" t="s">
        <v>3750</v>
      </c>
      <c r="N2042" s="232" t="s">
        <v>3</v>
      </c>
      <c r="O2042" s="232" t="s">
        <v>7</v>
      </c>
      <c r="P2042" s="232" t="s">
        <v>3750</v>
      </c>
      <c r="Q2042" s="232" t="s">
        <v>5033</v>
      </c>
      <c r="R2042" s="235">
        <v>1</v>
      </c>
      <c r="S2042" s="235">
        <v>24</v>
      </c>
      <c r="T2042" s="235">
        <v>25</v>
      </c>
      <c r="U2042" s="279"/>
      <c r="V2042" s="279"/>
      <c r="W2042" s="279"/>
      <c r="X2042" s="279"/>
      <c r="Y2042" s="279"/>
      <c r="Z2042" s="279"/>
      <c r="AA2042" s="279"/>
      <c r="AB2042" s="279"/>
      <c r="AC2042" s="279"/>
      <c r="AD2042" s="273" t="s">
        <v>42</v>
      </c>
      <c r="AE2042" s="279"/>
      <c r="AF2042" s="279"/>
      <c r="AG2042" s="290"/>
      <c r="AH2042" s="222"/>
      <c r="AI2042" s="229"/>
      <c r="AJ2042" s="72"/>
    </row>
    <row r="2043" spans="1:36" ht="127.5" customHeight="1">
      <c r="A2043" s="69" t="s">
        <v>4982</v>
      </c>
      <c r="B2043" s="134" t="s">
        <v>1412</v>
      </c>
      <c r="C2043" s="134" t="s">
        <v>1423</v>
      </c>
      <c r="D2043" s="93">
        <v>42187</v>
      </c>
      <c r="E2043" s="109">
        <v>0.82847222222222217</v>
      </c>
      <c r="F2043" s="88">
        <v>42187</v>
      </c>
      <c r="G2043" s="109">
        <v>0.82847222222222217</v>
      </c>
      <c r="H2043" s="109">
        <v>0</v>
      </c>
      <c r="I2043" s="169">
        <v>1</v>
      </c>
      <c r="J2043" s="169" t="s">
        <v>3323</v>
      </c>
      <c r="K2043" s="169" t="s">
        <v>8</v>
      </c>
      <c r="L2043" s="169" t="s">
        <v>9</v>
      </c>
      <c r="M2043" s="232" t="s">
        <v>5034</v>
      </c>
      <c r="N2043" s="232" t="s">
        <v>3</v>
      </c>
      <c r="O2043" s="232" t="s">
        <v>7</v>
      </c>
      <c r="P2043" s="232" t="s">
        <v>5034</v>
      </c>
      <c r="Q2043" s="232" t="s">
        <v>5035</v>
      </c>
      <c r="R2043" s="235"/>
      <c r="S2043" s="235"/>
      <c r="T2043" s="235"/>
      <c r="U2043" s="279"/>
      <c r="V2043" s="279"/>
      <c r="W2043" s="279"/>
      <c r="X2043" s="279"/>
      <c r="Y2043" s="279"/>
      <c r="Z2043" s="279"/>
      <c r="AA2043" s="279"/>
      <c r="AB2043" s="279"/>
      <c r="AC2043" s="279"/>
      <c r="AD2043" s="273" t="s">
        <v>42</v>
      </c>
      <c r="AE2043" s="279"/>
      <c r="AF2043" s="279"/>
      <c r="AG2043" s="290"/>
      <c r="AH2043" s="222"/>
      <c r="AI2043" s="229"/>
      <c r="AJ2043" s="72"/>
    </row>
    <row r="2044" spans="1:36" ht="76.5" customHeight="1">
      <c r="A2044" s="70" t="s">
        <v>3570</v>
      </c>
      <c r="B2044" s="74" t="s">
        <v>18</v>
      </c>
      <c r="C2044" s="74" t="s">
        <v>18</v>
      </c>
      <c r="D2044" s="75">
        <v>42175</v>
      </c>
      <c r="E2044" s="76">
        <v>42175.541666666664</v>
      </c>
      <c r="F2044" s="75">
        <v>42175</v>
      </c>
      <c r="G2044" s="76">
        <v>42175.666666666664</v>
      </c>
      <c r="H2044" s="76">
        <f>G2044-E2044</f>
        <v>0.125</v>
      </c>
      <c r="I2044" s="74">
        <v>1</v>
      </c>
      <c r="J2044" s="74"/>
      <c r="K2044" s="74"/>
      <c r="L2044" s="74" t="s">
        <v>11</v>
      </c>
      <c r="M2044" s="225" t="s">
        <v>337</v>
      </c>
      <c r="N2044" s="226">
        <v>0.4</v>
      </c>
      <c r="O2044" s="225" t="s">
        <v>2</v>
      </c>
      <c r="P2044" s="225" t="s">
        <v>7086</v>
      </c>
      <c r="Q2044" s="225" t="s">
        <v>4785</v>
      </c>
      <c r="R2044" s="225">
        <v>0.1</v>
      </c>
      <c r="S2044" s="225"/>
      <c r="T2044" s="225">
        <f>R2044+S2044</f>
        <v>0.1</v>
      </c>
      <c r="U2044" s="302"/>
      <c r="V2044" s="302"/>
      <c r="W2044" s="302"/>
      <c r="X2044" s="302"/>
      <c r="Y2044" s="302"/>
      <c r="Z2044" s="302"/>
      <c r="AA2044" s="302"/>
      <c r="AB2044" s="302"/>
      <c r="AC2044" s="302"/>
      <c r="AD2044" s="302" t="s">
        <v>0</v>
      </c>
      <c r="AE2044" s="302"/>
      <c r="AF2044" s="302"/>
      <c r="AG2044" s="302"/>
      <c r="AH2044" s="222"/>
      <c r="AI2044" s="229"/>
      <c r="AJ2044" s="72"/>
    </row>
    <row r="2045" spans="1:36" ht="76.5" customHeight="1">
      <c r="A2045" s="69" t="s">
        <v>4982</v>
      </c>
      <c r="B2045" s="134" t="s">
        <v>1412</v>
      </c>
      <c r="C2045" s="134" t="s">
        <v>9112</v>
      </c>
      <c r="D2045" s="93">
        <v>42187</v>
      </c>
      <c r="E2045" s="109">
        <v>0.90694444444444444</v>
      </c>
      <c r="F2045" s="88">
        <v>42187</v>
      </c>
      <c r="G2045" s="109">
        <v>0.90694444444444444</v>
      </c>
      <c r="H2045" s="109">
        <v>0</v>
      </c>
      <c r="I2045" s="169">
        <v>16</v>
      </c>
      <c r="J2045" s="169"/>
      <c r="K2045" s="169"/>
      <c r="L2045" s="169" t="s">
        <v>9</v>
      </c>
      <c r="M2045" s="232" t="s">
        <v>488</v>
      </c>
      <c r="N2045" s="232">
        <v>0.4</v>
      </c>
      <c r="O2045" s="232" t="s">
        <v>2</v>
      </c>
      <c r="P2045" s="232" t="s">
        <v>11161</v>
      </c>
      <c r="Q2045" s="232" t="s">
        <v>11162</v>
      </c>
      <c r="R2045" s="235">
        <v>10</v>
      </c>
      <c r="S2045" s="235"/>
      <c r="T2045" s="235">
        <v>10</v>
      </c>
      <c r="U2045" s="279"/>
      <c r="V2045" s="279"/>
      <c r="W2045" s="279"/>
      <c r="X2045" s="279"/>
      <c r="Y2045" s="279"/>
      <c r="Z2045" s="279"/>
      <c r="AA2045" s="279"/>
      <c r="AB2045" s="279"/>
      <c r="AC2045" s="279"/>
      <c r="AD2045" s="273" t="s">
        <v>42</v>
      </c>
      <c r="AE2045" s="279"/>
      <c r="AF2045" s="279"/>
      <c r="AG2045" s="290"/>
      <c r="AH2045" s="222"/>
      <c r="AI2045" s="229"/>
      <c r="AJ2045" s="72"/>
    </row>
    <row r="2046" spans="1:36" ht="51" customHeight="1">
      <c r="A2046" s="70" t="s">
        <v>3570</v>
      </c>
      <c r="B2046" s="74" t="s">
        <v>5</v>
      </c>
      <c r="C2046" s="74" t="s">
        <v>5</v>
      </c>
      <c r="D2046" s="75">
        <v>42181</v>
      </c>
      <c r="E2046" s="76">
        <v>0.49791666666666662</v>
      </c>
      <c r="F2046" s="75">
        <v>42181</v>
      </c>
      <c r="G2046" s="76">
        <v>0.52777777777777779</v>
      </c>
      <c r="H2046" s="76">
        <v>2.9861111111111113E-2</v>
      </c>
      <c r="I2046" s="74">
        <v>6</v>
      </c>
      <c r="J2046" s="74"/>
      <c r="K2046" s="74"/>
      <c r="L2046" s="74" t="s">
        <v>11</v>
      </c>
      <c r="M2046" s="225" t="s">
        <v>6015</v>
      </c>
      <c r="N2046" s="226">
        <v>0.4</v>
      </c>
      <c r="O2046" s="225" t="s">
        <v>25</v>
      </c>
      <c r="P2046" s="225" t="s">
        <v>4296</v>
      </c>
      <c r="Q2046" s="225" t="s">
        <v>4776</v>
      </c>
      <c r="R2046" s="225">
        <v>2.1</v>
      </c>
      <c r="S2046" s="225"/>
      <c r="T2046" s="225">
        <v>2.1</v>
      </c>
      <c r="U2046" s="302" t="s">
        <v>1</v>
      </c>
      <c r="V2046" s="302">
        <v>2015</v>
      </c>
      <c r="W2046" s="302" t="s">
        <v>5791</v>
      </c>
      <c r="X2046" s="302" t="s">
        <v>411</v>
      </c>
      <c r="Y2046" s="302" t="s">
        <v>5792</v>
      </c>
      <c r="Z2046" s="302"/>
      <c r="AA2046" s="302" t="s">
        <v>5793</v>
      </c>
      <c r="AB2046" s="302"/>
      <c r="AC2046" s="302"/>
      <c r="AD2046" s="302" t="s">
        <v>22</v>
      </c>
      <c r="AE2046" s="302"/>
      <c r="AF2046" s="302"/>
      <c r="AG2046" s="302"/>
      <c r="AH2046" s="222"/>
      <c r="AI2046" s="229"/>
      <c r="AJ2046" s="72"/>
    </row>
    <row r="2047" spans="1:36" ht="89.25" customHeight="1">
      <c r="A2047" s="69" t="s">
        <v>122</v>
      </c>
      <c r="B2047" s="74" t="s">
        <v>1412</v>
      </c>
      <c r="C2047" s="74" t="s">
        <v>1427</v>
      </c>
      <c r="D2047" s="75">
        <v>42008</v>
      </c>
      <c r="E2047" s="76">
        <v>0.62777777777777777</v>
      </c>
      <c r="F2047" s="75">
        <v>42008</v>
      </c>
      <c r="G2047" s="76">
        <v>0.62916666666666665</v>
      </c>
      <c r="H2047" s="76">
        <v>1.3888888888888889E-3</v>
      </c>
      <c r="I2047" s="77">
        <v>4</v>
      </c>
      <c r="J2047" s="79" t="s">
        <v>2486</v>
      </c>
      <c r="K2047" s="77"/>
      <c r="L2047" s="80" t="s">
        <v>11</v>
      </c>
      <c r="M2047" s="228" t="s">
        <v>1542</v>
      </c>
      <c r="N2047" s="226" t="s">
        <v>3</v>
      </c>
      <c r="O2047" s="224" t="s">
        <v>23</v>
      </c>
      <c r="P2047" s="228" t="s">
        <v>1542</v>
      </c>
      <c r="Q2047" s="227" t="s">
        <v>1543</v>
      </c>
      <c r="R2047" s="223">
        <v>2</v>
      </c>
      <c r="S2047" s="223"/>
      <c r="T2047" s="223">
        <v>2</v>
      </c>
      <c r="U2047" s="286"/>
      <c r="V2047" s="286"/>
      <c r="W2047" s="286"/>
      <c r="X2047" s="286"/>
      <c r="Y2047" s="286"/>
      <c r="Z2047" s="286"/>
      <c r="AA2047" s="286"/>
      <c r="AB2047" s="286"/>
      <c r="AC2047" s="286"/>
      <c r="AD2047" s="279" t="s">
        <v>22</v>
      </c>
      <c r="AE2047" s="286"/>
      <c r="AF2047" s="286"/>
      <c r="AG2047" s="286"/>
      <c r="AH2047" s="222"/>
      <c r="AI2047" s="229"/>
      <c r="AJ2047" s="72"/>
    </row>
    <row r="2048" spans="1:36" ht="38.25" customHeight="1">
      <c r="A2048" s="70" t="s">
        <v>122</v>
      </c>
      <c r="B2048" s="74" t="s">
        <v>19</v>
      </c>
      <c r="C2048" s="74" t="s">
        <v>19</v>
      </c>
      <c r="D2048" s="75">
        <v>42016</v>
      </c>
      <c r="E2048" s="76">
        <v>0.14097222222222222</v>
      </c>
      <c r="F2048" s="75">
        <v>42016</v>
      </c>
      <c r="G2048" s="76">
        <v>0.14374999999999999</v>
      </c>
      <c r="H2048" s="76">
        <f>F2048-D2048+G2048-E2048</f>
        <v>2.7777777777777679E-3</v>
      </c>
      <c r="I2048" s="74">
        <v>2</v>
      </c>
      <c r="J2048" s="74"/>
      <c r="K2048" s="74"/>
      <c r="L2048" s="74" t="s">
        <v>4</v>
      </c>
      <c r="M2048" s="225" t="s">
        <v>55</v>
      </c>
      <c r="N2048" s="226" t="s">
        <v>3</v>
      </c>
      <c r="O2048" s="225" t="s">
        <v>55</v>
      </c>
      <c r="P2048" s="225" t="s">
        <v>262</v>
      </c>
      <c r="Q2048" s="225" t="s">
        <v>263</v>
      </c>
      <c r="R2048" s="225">
        <v>2</v>
      </c>
      <c r="S2048" s="225"/>
      <c r="T2048" s="225">
        <f>R2048+S2048</f>
        <v>2</v>
      </c>
      <c r="U2048" s="302" t="s">
        <v>60</v>
      </c>
      <c r="V2048" s="302">
        <v>0</v>
      </c>
      <c r="W2048" s="302">
        <v>0</v>
      </c>
      <c r="X2048" s="302">
        <v>0</v>
      </c>
      <c r="Y2048" s="302">
        <v>0</v>
      </c>
      <c r="Z2048" s="302">
        <v>100</v>
      </c>
      <c r="AA2048" s="302">
        <v>42135</v>
      </c>
      <c r="AB2048" s="302">
        <v>0</v>
      </c>
      <c r="AC2048" s="302">
        <v>0</v>
      </c>
      <c r="AD2048" s="302" t="s">
        <v>22</v>
      </c>
      <c r="AE2048" s="302"/>
      <c r="AF2048" s="302"/>
      <c r="AG2048" s="302"/>
      <c r="AH2048" s="222"/>
      <c r="AI2048" s="229"/>
      <c r="AJ2048" s="72"/>
    </row>
    <row r="2049" spans="1:36" ht="56.25">
      <c r="A2049" s="70" t="s">
        <v>122</v>
      </c>
      <c r="B2049" s="74" t="s">
        <v>18</v>
      </c>
      <c r="C2049" s="74" t="s">
        <v>18</v>
      </c>
      <c r="D2049" s="75">
        <v>42026</v>
      </c>
      <c r="E2049" s="76">
        <v>42026.180555555555</v>
      </c>
      <c r="F2049" s="75">
        <v>42026</v>
      </c>
      <c r="G2049" s="76">
        <v>42026.194444444445</v>
      </c>
      <c r="H2049" s="76">
        <f>G2049-E2049</f>
        <v>1.3888888890505768E-2</v>
      </c>
      <c r="I2049" s="74">
        <v>47</v>
      </c>
      <c r="J2049" s="74"/>
      <c r="K2049" s="74"/>
      <c r="L2049" s="74" t="s">
        <v>4</v>
      </c>
      <c r="M2049" s="225" t="s">
        <v>501</v>
      </c>
      <c r="N2049" s="226" t="s">
        <v>3</v>
      </c>
      <c r="O2049" s="225" t="s">
        <v>23</v>
      </c>
      <c r="P2049" s="225" t="s">
        <v>347</v>
      </c>
      <c r="Q2049" s="225" t="s">
        <v>502</v>
      </c>
      <c r="R2049" s="225">
        <v>2</v>
      </c>
      <c r="S2049" s="225"/>
      <c r="T2049" s="225">
        <f>R2049+S2049</f>
        <v>2</v>
      </c>
      <c r="U2049" s="302"/>
      <c r="V2049" s="302"/>
      <c r="W2049" s="302"/>
      <c r="X2049" s="302"/>
      <c r="Y2049" s="302"/>
      <c r="Z2049" s="302"/>
      <c r="AA2049" s="302"/>
      <c r="AB2049" s="302"/>
      <c r="AC2049" s="302"/>
      <c r="AD2049" s="302" t="s">
        <v>22</v>
      </c>
      <c r="AE2049" s="302"/>
      <c r="AF2049" s="302"/>
      <c r="AG2049" s="302"/>
      <c r="AH2049" s="222"/>
      <c r="AI2049" s="229"/>
      <c r="AJ2049" s="72"/>
    </row>
    <row r="2050" spans="1:36" ht="51" customHeight="1">
      <c r="A2050" s="70" t="s">
        <v>3570</v>
      </c>
      <c r="B2050" s="74" t="s">
        <v>58</v>
      </c>
      <c r="C2050" s="74" t="s">
        <v>197</v>
      </c>
      <c r="D2050" s="75">
        <v>42175</v>
      </c>
      <c r="E2050" s="76">
        <v>0.13472222222222222</v>
      </c>
      <c r="F2050" s="75">
        <v>42175</v>
      </c>
      <c r="G2050" s="76">
        <v>0.20833333333333334</v>
      </c>
      <c r="H2050" s="76">
        <v>7.3611111111111127E-2</v>
      </c>
      <c r="I2050" s="74">
        <v>79</v>
      </c>
      <c r="J2050" s="74" t="s">
        <v>150</v>
      </c>
      <c r="K2050" s="74" t="s">
        <v>14</v>
      </c>
      <c r="L2050" s="74" t="s">
        <v>9</v>
      </c>
      <c r="M2050" s="225" t="s">
        <v>4494</v>
      </c>
      <c r="N2050" s="226" t="s">
        <v>3</v>
      </c>
      <c r="O2050" s="225" t="s">
        <v>7</v>
      </c>
      <c r="P2050" s="225" t="s">
        <v>4495</v>
      </c>
      <c r="Q2050" s="225" t="s">
        <v>4496</v>
      </c>
      <c r="R2050" s="225">
        <v>17.600000000000001</v>
      </c>
      <c r="S2050" s="225"/>
      <c r="T2050" s="225">
        <f>R2050+S2050</f>
        <v>17.600000000000001</v>
      </c>
      <c r="U2050" s="302" t="s">
        <v>28</v>
      </c>
      <c r="V2050" s="302">
        <v>1966</v>
      </c>
      <c r="W2050" s="302" t="s">
        <v>1364</v>
      </c>
      <c r="X2050" s="302" t="s">
        <v>724</v>
      </c>
      <c r="Y2050" s="302">
        <v>41906</v>
      </c>
      <c r="Z2050" s="302">
        <v>100</v>
      </c>
      <c r="AA2050" s="302">
        <v>42271</v>
      </c>
      <c r="AB2050" s="302">
        <v>0</v>
      </c>
      <c r="AC2050" s="302">
        <v>41906</v>
      </c>
      <c r="AD2050" s="302" t="s">
        <v>30</v>
      </c>
      <c r="AE2050" s="302"/>
      <c r="AF2050" s="302"/>
      <c r="AG2050" s="302"/>
      <c r="AH2050" s="222"/>
      <c r="AI2050" s="229"/>
      <c r="AJ2050" s="72"/>
    </row>
    <row r="2051" spans="1:36" ht="89.25" customHeight="1">
      <c r="A2051" s="70" t="s">
        <v>3570</v>
      </c>
      <c r="B2051" s="74" t="s">
        <v>58</v>
      </c>
      <c r="C2051" s="74" t="s">
        <v>2284</v>
      </c>
      <c r="D2051" s="75">
        <v>42175</v>
      </c>
      <c r="E2051" s="76">
        <v>0.20902777777777778</v>
      </c>
      <c r="F2051" s="75">
        <v>42175</v>
      </c>
      <c r="G2051" s="76">
        <v>0.55555555555555558</v>
      </c>
      <c r="H2051" s="76">
        <v>0.34652777777777777</v>
      </c>
      <c r="I2051" s="74">
        <v>2</v>
      </c>
      <c r="J2051" s="74" t="s">
        <v>150</v>
      </c>
      <c r="K2051" s="74" t="s">
        <v>14</v>
      </c>
      <c r="L2051" s="74" t="s">
        <v>16</v>
      </c>
      <c r="M2051" s="225" t="s">
        <v>4464</v>
      </c>
      <c r="N2051" s="226">
        <v>35</v>
      </c>
      <c r="O2051" s="225" t="s">
        <v>7</v>
      </c>
      <c r="P2051" s="225" t="s">
        <v>4465</v>
      </c>
      <c r="Q2051" s="225" t="s">
        <v>4466</v>
      </c>
      <c r="R2051" s="225"/>
      <c r="S2051" s="225">
        <v>0.2</v>
      </c>
      <c r="T2051" s="225">
        <f>R2051+S2051</f>
        <v>0.2</v>
      </c>
      <c r="U2051" s="302"/>
      <c r="V2051" s="302"/>
      <c r="W2051" s="302"/>
      <c r="X2051" s="302"/>
      <c r="Y2051" s="302"/>
      <c r="Z2051" s="302"/>
      <c r="AA2051" s="302"/>
      <c r="AB2051" s="302"/>
      <c r="AC2051" s="302"/>
      <c r="AD2051" s="302" t="s">
        <v>37</v>
      </c>
      <c r="AE2051" s="302"/>
      <c r="AF2051" s="302"/>
      <c r="AG2051" s="302"/>
      <c r="AH2051" s="222"/>
      <c r="AI2051" s="229"/>
      <c r="AJ2051" s="72"/>
    </row>
    <row r="2052" spans="1:36" ht="102" customHeight="1">
      <c r="A2052" s="70" t="s">
        <v>3570</v>
      </c>
      <c r="B2052" s="74" t="s">
        <v>58</v>
      </c>
      <c r="C2052" s="74" t="s">
        <v>2284</v>
      </c>
      <c r="D2052" s="75">
        <v>42175</v>
      </c>
      <c r="E2052" s="76">
        <v>0.26250000000000001</v>
      </c>
      <c r="F2052" s="75">
        <v>42175</v>
      </c>
      <c r="G2052" s="76">
        <v>0.55902777777777779</v>
      </c>
      <c r="H2052" s="76">
        <v>0.29652777777777778</v>
      </c>
      <c r="I2052" s="74">
        <v>65</v>
      </c>
      <c r="J2052" s="74" t="s">
        <v>150</v>
      </c>
      <c r="K2052" s="74" t="s">
        <v>14</v>
      </c>
      <c r="L2052" s="74" t="s">
        <v>16</v>
      </c>
      <c r="M2052" s="225" t="s">
        <v>4467</v>
      </c>
      <c r="N2052" s="226">
        <v>35</v>
      </c>
      <c r="O2052" s="225" t="s">
        <v>7</v>
      </c>
      <c r="P2052" s="225" t="s">
        <v>4468</v>
      </c>
      <c r="Q2052" s="225" t="s">
        <v>4469</v>
      </c>
      <c r="R2052" s="225">
        <v>62.8</v>
      </c>
      <c r="S2052" s="225"/>
      <c r="T2052" s="225">
        <f>R2052+S2052</f>
        <v>62.8</v>
      </c>
      <c r="U2052" s="302"/>
      <c r="V2052" s="302"/>
      <c r="W2052" s="302"/>
      <c r="X2052" s="302"/>
      <c r="Y2052" s="302"/>
      <c r="Z2052" s="302"/>
      <c r="AA2052" s="302"/>
      <c r="AB2052" s="302"/>
      <c r="AC2052" s="302"/>
      <c r="AD2052" s="302" t="s">
        <v>37</v>
      </c>
      <c r="AE2052" s="302"/>
      <c r="AF2052" s="302"/>
      <c r="AG2052" s="302"/>
      <c r="AH2052" s="222"/>
      <c r="AI2052" s="229"/>
      <c r="AJ2052" s="72"/>
    </row>
    <row r="2053" spans="1:36" ht="51" customHeight="1">
      <c r="A2053" s="74" t="s">
        <v>3570</v>
      </c>
      <c r="B2053" s="92" t="s">
        <v>21</v>
      </c>
      <c r="C2053" s="92" t="s">
        <v>742</v>
      </c>
      <c r="D2053" s="88">
        <v>42176</v>
      </c>
      <c r="E2053" s="89">
        <v>0.52777777777777779</v>
      </c>
      <c r="F2053" s="88">
        <v>42176</v>
      </c>
      <c r="G2053" s="89">
        <v>0.54861111111111105</v>
      </c>
      <c r="H2053" s="89">
        <v>2.0833333333333332E-2</v>
      </c>
      <c r="I2053" s="68">
        <v>36</v>
      </c>
      <c r="J2053" s="68"/>
      <c r="K2053" s="92"/>
      <c r="L2053" s="92" t="s">
        <v>16</v>
      </c>
      <c r="M2053" s="230" t="s">
        <v>4500</v>
      </c>
      <c r="N2053" s="221">
        <v>35</v>
      </c>
      <c r="O2053" s="221" t="s">
        <v>13</v>
      </c>
      <c r="P2053" s="230" t="s">
        <v>4501</v>
      </c>
      <c r="Q2053" s="221" t="s">
        <v>4502</v>
      </c>
      <c r="R2053" s="221">
        <v>0.75</v>
      </c>
      <c r="S2053" s="221">
        <v>0.32</v>
      </c>
      <c r="T2053" s="221">
        <v>1.077</v>
      </c>
      <c r="U2053" s="293" t="s">
        <v>28</v>
      </c>
      <c r="V2053" s="273"/>
      <c r="W2053" s="293"/>
      <c r="X2053" s="293"/>
      <c r="Y2053" s="269"/>
      <c r="Z2053" s="318"/>
      <c r="AA2053" s="269"/>
      <c r="AB2053" s="293"/>
      <c r="AC2053" s="269"/>
      <c r="AD2053" s="293" t="s">
        <v>37</v>
      </c>
      <c r="AE2053" s="293" t="s">
        <v>52</v>
      </c>
      <c r="AF2053" s="293"/>
      <c r="AG2053" s="318"/>
      <c r="AH2053" s="222"/>
      <c r="AI2053" s="229"/>
      <c r="AJ2053" s="72"/>
    </row>
    <row r="2054" spans="1:36" ht="51" customHeight="1">
      <c r="A2054" s="69" t="s">
        <v>3570</v>
      </c>
      <c r="B2054" s="74" t="s">
        <v>1412</v>
      </c>
      <c r="C2054" s="74" t="s">
        <v>3626</v>
      </c>
      <c r="D2054" s="75">
        <v>42176</v>
      </c>
      <c r="E2054" s="76">
        <v>0.4465277777777778</v>
      </c>
      <c r="F2054" s="75">
        <v>42176</v>
      </c>
      <c r="G2054" s="76">
        <v>0.45277777777777778</v>
      </c>
      <c r="H2054" s="76">
        <v>6.2499999999999995E-3</v>
      </c>
      <c r="I2054" s="77">
        <v>154</v>
      </c>
      <c r="J2054" s="79" t="s">
        <v>4497</v>
      </c>
      <c r="K2054" s="77"/>
      <c r="L2054" s="80" t="s">
        <v>16</v>
      </c>
      <c r="M2054" s="228" t="s">
        <v>4498</v>
      </c>
      <c r="N2054" s="226">
        <v>110</v>
      </c>
      <c r="O2054" s="224" t="s">
        <v>7</v>
      </c>
      <c r="P2054" s="228" t="s">
        <v>4498</v>
      </c>
      <c r="Q2054" s="227" t="s">
        <v>4499</v>
      </c>
      <c r="R2054" s="223">
        <v>12</v>
      </c>
      <c r="S2054" s="223">
        <v>64</v>
      </c>
      <c r="T2054" s="223">
        <v>76</v>
      </c>
      <c r="U2054" s="279"/>
      <c r="V2054" s="279"/>
      <c r="W2054" s="279"/>
      <c r="X2054" s="279"/>
      <c r="Y2054" s="279"/>
      <c r="Z2054" s="279"/>
      <c r="AA2054" s="279"/>
      <c r="AB2054" s="279"/>
      <c r="AC2054" s="279"/>
      <c r="AD2054" s="489" t="s">
        <v>37</v>
      </c>
      <c r="AE2054" s="279"/>
      <c r="AF2054" s="279"/>
      <c r="AG2054" s="290"/>
      <c r="AH2054" s="222"/>
      <c r="AI2054" s="229"/>
      <c r="AJ2054" s="72"/>
    </row>
    <row r="2055" spans="1:36" ht="102" customHeight="1">
      <c r="A2055" s="69" t="s">
        <v>1018</v>
      </c>
      <c r="B2055" s="74" t="s">
        <v>1412</v>
      </c>
      <c r="C2055" s="74" t="s">
        <v>1427</v>
      </c>
      <c r="D2055" s="75">
        <v>42075</v>
      </c>
      <c r="E2055" s="76">
        <v>0.25277777777777777</v>
      </c>
      <c r="F2055" s="75">
        <v>42075</v>
      </c>
      <c r="G2055" s="76">
        <v>0.25694444444444448</v>
      </c>
      <c r="H2055" s="76">
        <v>4.1666666666666666E-3</v>
      </c>
      <c r="I2055" s="77">
        <v>9</v>
      </c>
      <c r="J2055" s="79" t="s">
        <v>1556</v>
      </c>
      <c r="K2055" s="77"/>
      <c r="L2055" s="80" t="s">
        <v>11</v>
      </c>
      <c r="M2055" s="228" t="s">
        <v>1542</v>
      </c>
      <c r="N2055" s="226" t="s">
        <v>3</v>
      </c>
      <c r="O2055" s="224" t="s">
        <v>23</v>
      </c>
      <c r="P2055" s="228" t="s">
        <v>1542</v>
      </c>
      <c r="Q2055" s="227" t="s">
        <v>1574</v>
      </c>
      <c r="R2055" s="223"/>
      <c r="S2055" s="223">
        <v>2</v>
      </c>
      <c r="T2055" s="223">
        <v>2</v>
      </c>
      <c r="U2055" s="286"/>
      <c r="V2055" s="286"/>
      <c r="W2055" s="286"/>
      <c r="X2055" s="286"/>
      <c r="Y2055" s="286"/>
      <c r="Z2055" s="286"/>
      <c r="AA2055" s="286"/>
      <c r="AB2055" s="286"/>
      <c r="AC2055" s="286"/>
      <c r="AD2055" s="279" t="s">
        <v>22</v>
      </c>
      <c r="AE2055" s="286"/>
      <c r="AF2055" s="286"/>
      <c r="AG2055" s="286"/>
      <c r="AH2055" s="222"/>
      <c r="AI2055" s="229"/>
      <c r="AJ2055" s="72"/>
    </row>
    <row r="2056" spans="1:36" ht="140.25" customHeight="1">
      <c r="A2056" s="70" t="s">
        <v>3570</v>
      </c>
      <c r="B2056" s="74" t="s">
        <v>15</v>
      </c>
      <c r="C2056" s="74" t="s">
        <v>3186</v>
      </c>
      <c r="D2056" s="75">
        <v>42176</v>
      </c>
      <c r="E2056" s="76">
        <v>0.22083333333333333</v>
      </c>
      <c r="F2056" s="75">
        <v>42176</v>
      </c>
      <c r="G2056" s="76">
        <v>0.22083333333333333</v>
      </c>
      <c r="H2056" s="76">
        <f>(F2056+G2056)-(D2056+E2056)</f>
        <v>0</v>
      </c>
      <c r="I2056" s="74">
        <v>6</v>
      </c>
      <c r="J2056" s="74" t="s">
        <v>150</v>
      </c>
      <c r="K2056" s="74" t="s">
        <v>8</v>
      </c>
      <c r="L2056" s="74" t="s">
        <v>4</v>
      </c>
      <c r="M2056" s="225" t="s">
        <v>168</v>
      </c>
      <c r="N2056" s="226" t="s">
        <v>3</v>
      </c>
      <c r="O2056" s="225" t="s">
        <v>7</v>
      </c>
      <c r="P2056" s="225" t="s">
        <v>4506</v>
      </c>
      <c r="Q2056" s="225" t="s">
        <v>6625</v>
      </c>
      <c r="R2056" s="225"/>
      <c r="S2056" s="225">
        <v>0.47</v>
      </c>
      <c r="T2056" s="225">
        <f>SUM(R2056:S2056)</f>
        <v>0.47</v>
      </c>
      <c r="U2056" s="302" t="s">
        <v>28</v>
      </c>
      <c r="V2056" s="302">
        <v>1978</v>
      </c>
      <c r="W2056" s="302" t="s">
        <v>1709</v>
      </c>
      <c r="X2056" s="302"/>
      <c r="Y2056" s="302" t="s">
        <v>6626</v>
      </c>
      <c r="Z2056" s="302">
        <v>100</v>
      </c>
      <c r="AA2056" s="302">
        <v>42248</v>
      </c>
      <c r="AB2056" s="302">
        <v>0</v>
      </c>
      <c r="AC2056" s="302"/>
      <c r="AD2056" s="302" t="s">
        <v>30</v>
      </c>
      <c r="AE2056" s="302" t="s">
        <v>53</v>
      </c>
      <c r="AF2056" s="302"/>
      <c r="AG2056" s="302" t="s">
        <v>6627</v>
      </c>
      <c r="AH2056" s="222"/>
      <c r="AI2056" s="229"/>
      <c r="AJ2056" s="72"/>
    </row>
    <row r="2057" spans="1:36" ht="318.75" customHeight="1">
      <c r="A2057" s="70" t="s">
        <v>3570</v>
      </c>
      <c r="B2057" s="74" t="s">
        <v>15</v>
      </c>
      <c r="C2057" s="74" t="s">
        <v>3186</v>
      </c>
      <c r="D2057" s="75">
        <v>42176</v>
      </c>
      <c r="E2057" s="76">
        <v>0.74791666666666667</v>
      </c>
      <c r="F2057" s="75">
        <v>42176</v>
      </c>
      <c r="G2057" s="76">
        <v>0.82013888888888886</v>
      </c>
      <c r="H2057" s="76">
        <f>(F2057+G2057)-(D2057+E2057)</f>
        <v>7.2222222224809229E-2</v>
      </c>
      <c r="I2057" s="74">
        <v>11</v>
      </c>
      <c r="J2057" s="74" t="s">
        <v>150</v>
      </c>
      <c r="K2057" s="74" t="s">
        <v>51</v>
      </c>
      <c r="L2057" s="74" t="s">
        <v>9</v>
      </c>
      <c r="M2057" s="225" t="s">
        <v>325</v>
      </c>
      <c r="N2057" s="226" t="s">
        <v>3</v>
      </c>
      <c r="O2057" s="225" t="s">
        <v>7</v>
      </c>
      <c r="P2057" s="225" t="s">
        <v>698</v>
      </c>
      <c r="Q2057" s="225" t="s">
        <v>4507</v>
      </c>
      <c r="R2057" s="225">
        <v>5.97</v>
      </c>
      <c r="S2057" s="225"/>
      <c r="T2057" s="225">
        <f>SUM(R2057:S2057)</f>
        <v>5.97</v>
      </c>
      <c r="U2057" s="302" t="s">
        <v>28</v>
      </c>
      <c r="V2057" s="302">
        <v>1979</v>
      </c>
      <c r="W2057" s="302" t="s">
        <v>587</v>
      </c>
      <c r="X2057" s="302"/>
      <c r="Y2057" s="302" t="s">
        <v>6628</v>
      </c>
      <c r="Z2057" s="302">
        <v>100</v>
      </c>
      <c r="AA2057" s="302">
        <v>42278</v>
      </c>
      <c r="AB2057" s="302">
        <v>0</v>
      </c>
      <c r="AC2057" s="302"/>
      <c r="AD2057" s="302" t="s">
        <v>30</v>
      </c>
      <c r="AE2057" s="302" t="s">
        <v>53</v>
      </c>
      <c r="AF2057" s="302"/>
      <c r="AG2057" s="302" t="s">
        <v>6629</v>
      </c>
      <c r="AH2057" s="222"/>
      <c r="AI2057" s="229"/>
      <c r="AJ2057" s="72"/>
    </row>
    <row r="2058" spans="1:36" ht="153" customHeight="1">
      <c r="A2058" s="70" t="s">
        <v>3570</v>
      </c>
      <c r="B2058" s="74" t="s">
        <v>15</v>
      </c>
      <c r="C2058" s="74" t="s">
        <v>3186</v>
      </c>
      <c r="D2058" s="75">
        <v>42176</v>
      </c>
      <c r="E2058" s="76">
        <v>0.79513888888888884</v>
      </c>
      <c r="F2058" s="75">
        <v>42176</v>
      </c>
      <c r="G2058" s="76">
        <v>0.875</v>
      </c>
      <c r="H2058" s="76">
        <f>(F2058+G2058)-(D2058+E2058)</f>
        <v>7.9861111109494232E-2</v>
      </c>
      <c r="I2058" s="74">
        <v>2</v>
      </c>
      <c r="J2058" s="74" t="s">
        <v>672</v>
      </c>
      <c r="K2058" s="74" t="s">
        <v>51</v>
      </c>
      <c r="L2058" s="74" t="s">
        <v>9</v>
      </c>
      <c r="M2058" s="225" t="s">
        <v>151</v>
      </c>
      <c r="N2058" s="226" t="s">
        <v>3</v>
      </c>
      <c r="O2058" s="225" t="s">
        <v>7</v>
      </c>
      <c r="P2058" s="225" t="s">
        <v>3362</v>
      </c>
      <c r="Q2058" s="225" t="s">
        <v>4508</v>
      </c>
      <c r="R2058" s="225">
        <v>0.16</v>
      </c>
      <c r="S2058" s="225"/>
      <c r="T2058" s="225">
        <f>SUM(R2058:S2058)</f>
        <v>0.16</v>
      </c>
      <c r="U2058" s="302" t="s">
        <v>28</v>
      </c>
      <c r="V2058" s="302">
        <v>1955</v>
      </c>
      <c r="W2058" s="302" t="s">
        <v>587</v>
      </c>
      <c r="X2058" s="302"/>
      <c r="Y2058" s="302" t="s">
        <v>6411</v>
      </c>
      <c r="Z2058" s="302">
        <v>100</v>
      </c>
      <c r="AA2058" s="302">
        <v>42278</v>
      </c>
      <c r="AB2058" s="302">
        <v>0</v>
      </c>
      <c r="AC2058" s="302"/>
      <c r="AD2058" s="302" t="s">
        <v>30</v>
      </c>
      <c r="AE2058" s="302" t="s">
        <v>53</v>
      </c>
      <c r="AF2058" s="302"/>
      <c r="AG2058" s="302" t="s">
        <v>6629</v>
      </c>
      <c r="AH2058" s="222"/>
      <c r="AI2058" s="229"/>
      <c r="AJ2058" s="72"/>
    </row>
    <row r="2059" spans="1:36" ht="165.75" customHeight="1">
      <c r="A2059" s="70" t="s">
        <v>3570</v>
      </c>
      <c r="B2059" s="74" t="s">
        <v>10</v>
      </c>
      <c r="C2059" s="74" t="s">
        <v>10</v>
      </c>
      <c r="D2059" s="75">
        <v>42176</v>
      </c>
      <c r="E2059" s="76">
        <v>0.89583333333333337</v>
      </c>
      <c r="F2059" s="75">
        <v>42176</v>
      </c>
      <c r="G2059" s="76">
        <v>9.0277777777777787E-3</v>
      </c>
      <c r="H2059" s="76">
        <v>0.11319444444444444</v>
      </c>
      <c r="I2059" s="74">
        <v>5</v>
      </c>
      <c r="J2059" s="74"/>
      <c r="K2059" s="74"/>
      <c r="L2059" s="74" t="s">
        <v>4</v>
      </c>
      <c r="M2059" s="225" t="s">
        <v>4503</v>
      </c>
      <c r="N2059" s="226" t="s">
        <v>3</v>
      </c>
      <c r="O2059" s="225" t="s">
        <v>25</v>
      </c>
      <c r="P2059" s="225" t="s">
        <v>4504</v>
      </c>
      <c r="Q2059" s="225" t="s">
        <v>4505</v>
      </c>
      <c r="R2059" s="225">
        <v>3</v>
      </c>
      <c r="S2059" s="225">
        <v>0.2</v>
      </c>
      <c r="T2059" s="225">
        <v>3.2</v>
      </c>
      <c r="U2059" s="302"/>
      <c r="V2059" s="302"/>
      <c r="W2059" s="302"/>
      <c r="X2059" s="302"/>
      <c r="Y2059" s="302"/>
      <c r="Z2059" s="302"/>
      <c r="AA2059" s="302"/>
      <c r="AB2059" s="302"/>
      <c r="AC2059" s="302"/>
      <c r="AD2059" s="302" t="s">
        <v>0</v>
      </c>
      <c r="AE2059" s="302"/>
      <c r="AF2059" s="302"/>
      <c r="AG2059" s="302" t="s">
        <v>7038</v>
      </c>
      <c r="AH2059" s="222"/>
      <c r="AI2059" s="229"/>
      <c r="AJ2059" s="72"/>
    </row>
    <row r="2060" spans="1:36" ht="153" customHeight="1">
      <c r="A2060" s="70" t="s">
        <v>3570</v>
      </c>
      <c r="B2060" s="74" t="s">
        <v>18</v>
      </c>
      <c r="C2060" s="74" t="s">
        <v>18</v>
      </c>
      <c r="D2060" s="75">
        <v>42176</v>
      </c>
      <c r="E2060" s="76">
        <v>42176.208333333336</v>
      </c>
      <c r="F2060" s="75">
        <v>42176</v>
      </c>
      <c r="G2060" s="76">
        <v>42176.538194444445</v>
      </c>
      <c r="H2060" s="76">
        <f t="shared" ref="H2060:H2066" si="30">G2060-E2060</f>
        <v>0.32986111110949423</v>
      </c>
      <c r="I2060" s="74">
        <v>5</v>
      </c>
      <c r="J2060" s="74"/>
      <c r="K2060" s="74"/>
      <c r="L2060" s="74" t="s">
        <v>4</v>
      </c>
      <c r="M2060" s="225" t="s">
        <v>7</v>
      </c>
      <c r="N2060" s="226">
        <v>0.4</v>
      </c>
      <c r="O2060" s="225" t="s">
        <v>7</v>
      </c>
      <c r="P2060" s="225" t="s">
        <v>7087</v>
      </c>
      <c r="Q2060" s="225" t="s">
        <v>7088</v>
      </c>
      <c r="R2060" s="225">
        <f>0.6+1.7</f>
        <v>2.2999999999999998</v>
      </c>
      <c r="S2060" s="225"/>
      <c r="T2060" s="225">
        <f>R2060+S2060</f>
        <v>2.2999999999999998</v>
      </c>
      <c r="U2060" s="302"/>
      <c r="V2060" s="302"/>
      <c r="W2060" s="302"/>
      <c r="X2060" s="302"/>
      <c r="Y2060" s="302"/>
      <c r="Z2060" s="302"/>
      <c r="AA2060" s="302"/>
      <c r="AB2060" s="302"/>
      <c r="AC2060" s="302"/>
      <c r="AD2060" s="302" t="s">
        <v>24</v>
      </c>
      <c r="AE2060" s="302"/>
      <c r="AF2060" s="302"/>
      <c r="AG2060" s="302"/>
      <c r="AH2060" s="222"/>
      <c r="AI2060" s="229"/>
      <c r="AJ2060" s="72"/>
    </row>
    <row r="2061" spans="1:36" ht="318.75" customHeight="1">
      <c r="A2061" s="70" t="s">
        <v>3570</v>
      </c>
      <c r="B2061" s="74" t="s">
        <v>18</v>
      </c>
      <c r="C2061" s="74" t="s">
        <v>18</v>
      </c>
      <c r="D2061" s="75">
        <v>42176</v>
      </c>
      <c r="E2061" s="76">
        <v>42176.291666666664</v>
      </c>
      <c r="F2061" s="75">
        <v>42176</v>
      </c>
      <c r="G2061" s="76">
        <v>42176.666666666664</v>
      </c>
      <c r="H2061" s="76">
        <f t="shared" si="30"/>
        <v>0.375</v>
      </c>
      <c r="I2061" s="74">
        <v>1</v>
      </c>
      <c r="J2061" s="74"/>
      <c r="K2061" s="74"/>
      <c r="L2061" s="74" t="s">
        <v>11</v>
      </c>
      <c r="M2061" s="225" t="s">
        <v>3579</v>
      </c>
      <c r="N2061" s="226">
        <v>0.4</v>
      </c>
      <c r="O2061" s="225" t="s">
        <v>2</v>
      </c>
      <c r="P2061" s="225" t="s">
        <v>7089</v>
      </c>
      <c r="Q2061" s="225" t="s">
        <v>7090</v>
      </c>
      <c r="R2061" s="225">
        <v>0.3</v>
      </c>
      <c r="S2061" s="225"/>
      <c r="T2061" s="225">
        <f>R2061+S2061</f>
        <v>0.3</v>
      </c>
      <c r="U2061" s="302"/>
      <c r="V2061" s="302"/>
      <c r="W2061" s="302"/>
      <c r="X2061" s="302"/>
      <c r="Y2061" s="302"/>
      <c r="Z2061" s="302"/>
      <c r="AA2061" s="302"/>
      <c r="AB2061" s="302"/>
      <c r="AC2061" s="302"/>
      <c r="AD2061" s="302" t="s">
        <v>0</v>
      </c>
      <c r="AE2061" s="302"/>
      <c r="AF2061" s="302"/>
      <c r="AG2061" s="302"/>
      <c r="AH2061" s="222"/>
      <c r="AI2061" s="229"/>
      <c r="AJ2061" s="72"/>
    </row>
    <row r="2062" spans="1:36" ht="89.25" customHeight="1">
      <c r="A2062" s="70" t="s">
        <v>3570</v>
      </c>
      <c r="B2062" s="74" t="s">
        <v>18</v>
      </c>
      <c r="C2062" s="74" t="s">
        <v>18</v>
      </c>
      <c r="D2062" s="75">
        <v>42176</v>
      </c>
      <c r="E2062" s="76">
        <v>42176.375</v>
      </c>
      <c r="F2062" s="75">
        <v>42176</v>
      </c>
      <c r="G2062" s="76">
        <v>42176.625</v>
      </c>
      <c r="H2062" s="76">
        <f t="shared" si="30"/>
        <v>0.25</v>
      </c>
      <c r="I2062" s="74">
        <v>1</v>
      </c>
      <c r="J2062" s="74"/>
      <c r="K2062" s="74"/>
      <c r="L2062" s="74" t="s">
        <v>11</v>
      </c>
      <c r="M2062" s="225" t="s">
        <v>337</v>
      </c>
      <c r="N2062" s="226">
        <v>0.4</v>
      </c>
      <c r="O2062" s="225" t="s">
        <v>2</v>
      </c>
      <c r="P2062" s="225" t="s">
        <v>7091</v>
      </c>
      <c r="Q2062" s="225" t="s">
        <v>4785</v>
      </c>
      <c r="R2062" s="225">
        <v>0.1</v>
      </c>
      <c r="S2062" s="225"/>
      <c r="T2062" s="225">
        <f>R2062+S2062</f>
        <v>0.1</v>
      </c>
      <c r="U2062" s="302"/>
      <c r="V2062" s="302"/>
      <c r="W2062" s="302"/>
      <c r="X2062" s="302"/>
      <c r="Y2062" s="302"/>
      <c r="Z2062" s="302"/>
      <c r="AA2062" s="302"/>
      <c r="AB2062" s="302"/>
      <c r="AC2062" s="302"/>
      <c r="AD2062" s="302" t="s">
        <v>0</v>
      </c>
      <c r="AE2062" s="302"/>
      <c r="AF2062" s="302"/>
      <c r="AG2062" s="302"/>
      <c r="AH2062" s="222"/>
      <c r="AI2062" s="229"/>
      <c r="AJ2062" s="72"/>
    </row>
    <row r="2063" spans="1:36" ht="114.75" customHeight="1">
      <c r="A2063" s="70" t="s">
        <v>3570</v>
      </c>
      <c r="B2063" s="74" t="s">
        <v>18</v>
      </c>
      <c r="C2063" s="74" t="s">
        <v>18</v>
      </c>
      <c r="D2063" s="75">
        <v>42176</v>
      </c>
      <c r="E2063" s="76">
        <v>42176.395833333336</v>
      </c>
      <c r="F2063" s="75">
        <v>42177</v>
      </c>
      <c r="G2063" s="76">
        <v>42177.114583333336</v>
      </c>
      <c r="H2063" s="76">
        <f t="shared" si="30"/>
        <v>0.71875</v>
      </c>
      <c r="I2063" s="74">
        <v>1</v>
      </c>
      <c r="J2063" s="74"/>
      <c r="K2063" s="74"/>
      <c r="L2063" s="74" t="s">
        <v>11</v>
      </c>
      <c r="M2063" s="225" t="s">
        <v>3579</v>
      </c>
      <c r="N2063" s="226">
        <v>0.4</v>
      </c>
      <c r="O2063" s="225" t="s">
        <v>2</v>
      </c>
      <c r="P2063" s="225" t="s">
        <v>7086</v>
      </c>
      <c r="Q2063" s="225" t="s">
        <v>7090</v>
      </c>
      <c r="R2063" s="225">
        <v>0.6</v>
      </c>
      <c r="S2063" s="225"/>
      <c r="T2063" s="225">
        <f>R2063+S2063</f>
        <v>0.6</v>
      </c>
      <c r="U2063" s="302"/>
      <c r="V2063" s="302"/>
      <c r="W2063" s="302"/>
      <c r="X2063" s="302"/>
      <c r="Y2063" s="302"/>
      <c r="Z2063" s="302"/>
      <c r="AA2063" s="302"/>
      <c r="AB2063" s="302"/>
      <c r="AC2063" s="302"/>
      <c r="AD2063" s="302" t="s">
        <v>0</v>
      </c>
      <c r="AE2063" s="302"/>
      <c r="AF2063" s="302"/>
      <c r="AG2063" s="302"/>
      <c r="AH2063" s="222"/>
      <c r="AI2063" s="229"/>
      <c r="AJ2063" s="72"/>
    </row>
    <row r="2064" spans="1:36" ht="255" customHeight="1">
      <c r="A2064" s="70" t="s">
        <v>3570</v>
      </c>
      <c r="B2064" s="74" t="s">
        <v>18</v>
      </c>
      <c r="C2064" s="74" t="s">
        <v>18</v>
      </c>
      <c r="D2064" s="75">
        <v>42176</v>
      </c>
      <c r="E2064" s="76">
        <v>42176.666666666664</v>
      </c>
      <c r="F2064" s="75">
        <v>42177</v>
      </c>
      <c r="G2064" s="76">
        <v>42177.118055555555</v>
      </c>
      <c r="H2064" s="76">
        <f t="shared" si="30"/>
        <v>0.45138888889050577</v>
      </c>
      <c r="I2064" s="74">
        <v>1</v>
      </c>
      <c r="J2064" s="74"/>
      <c r="K2064" s="74"/>
      <c r="L2064" s="74" t="s">
        <v>11</v>
      </c>
      <c r="M2064" s="225" t="s">
        <v>337</v>
      </c>
      <c r="N2064" s="226">
        <v>0.4</v>
      </c>
      <c r="O2064" s="225" t="s">
        <v>2</v>
      </c>
      <c r="P2064" s="225" t="s">
        <v>7092</v>
      </c>
      <c r="Q2064" s="225" t="s">
        <v>4785</v>
      </c>
      <c r="R2064" s="225">
        <v>0.2</v>
      </c>
      <c r="S2064" s="225"/>
      <c r="T2064" s="225">
        <f>R2064+S2064</f>
        <v>0.2</v>
      </c>
      <c r="U2064" s="302"/>
      <c r="V2064" s="302"/>
      <c r="W2064" s="302"/>
      <c r="X2064" s="302"/>
      <c r="Y2064" s="302"/>
      <c r="Z2064" s="302"/>
      <c r="AA2064" s="302"/>
      <c r="AB2064" s="302"/>
      <c r="AC2064" s="302"/>
      <c r="AD2064" s="302" t="s">
        <v>0</v>
      </c>
      <c r="AE2064" s="302"/>
      <c r="AF2064" s="302"/>
      <c r="AG2064" s="302"/>
      <c r="AH2064" s="222"/>
      <c r="AI2064" s="229"/>
      <c r="AJ2064" s="72"/>
    </row>
    <row r="2065" spans="1:36" ht="63.75" customHeight="1">
      <c r="A2065" s="70" t="s">
        <v>3570</v>
      </c>
      <c r="B2065" s="74" t="s">
        <v>1452</v>
      </c>
      <c r="C2065" s="74" t="s">
        <v>1452</v>
      </c>
      <c r="D2065" s="75">
        <v>42176</v>
      </c>
      <c r="E2065" s="76">
        <v>0.76180555555555562</v>
      </c>
      <c r="F2065" s="75">
        <v>42176</v>
      </c>
      <c r="G2065" s="76">
        <v>0.76458333333333339</v>
      </c>
      <c r="H2065" s="76">
        <f t="shared" si="30"/>
        <v>2.7777777777777679E-3</v>
      </c>
      <c r="I2065" s="74">
        <v>0</v>
      </c>
      <c r="J2065" s="74" t="s">
        <v>7218</v>
      </c>
      <c r="K2065" s="74" t="s">
        <v>178</v>
      </c>
      <c r="L2065" s="74" t="s">
        <v>29</v>
      </c>
      <c r="M2065" s="225" t="s">
        <v>7219</v>
      </c>
      <c r="N2065" s="226" t="s">
        <v>3</v>
      </c>
      <c r="O2065" s="225" t="s">
        <v>7</v>
      </c>
      <c r="P2065" s="225" t="s">
        <v>1457</v>
      </c>
      <c r="Q2065" s="225" t="s">
        <v>7220</v>
      </c>
      <c r="R2065" s="225"/>
      <c r="S2065" s="225"/>
      <c r="T2065" s="225"/>
      <c r="U2065" s="302" t="s">
        <v>7221</v>
      </c>
      <c r="V2065" s="302">
        <v>2013</v>
      </c>
      <c r="W2065" s="302" t="s">
        <v>7222</v>
      </c>
      <c r="X2065" s="302" t="s">
        <v>7223</v>
      </c>
      <c r="Y2065" s="302" t="s">
        <v>7224</v>
      </c>
      <c r="Z2065" s="302" t="s">
        <v>7225</v>
      </c>
      <c r="AA2065" s="302" t="s">
        <v>7226</v>
      </c>
      <c r="AB2065" s="302">
        <v>0</v>
      </c>
      <c r="AC2065" s="302" t="s">
        <v>7227</v>
      </c>
      <c r="AD2065" s="302" t="s">
        <v>27</v>
      </c>
      <c r="AE2065" s="302"/>
      <c r="AF2065" s="302"/>
      <c r="AG2065" s="302"/>
      <c r="AH2065" s="222"/>
      <c r="AI2065" s="229"/>
      <c r="AJ2065" s="72"/>
    </row>
    <row r="2066" spans="1:36" ht="140.25" customHeight="1">
      <c r="A2066" s="70" t="s">
        <v>3570</v>
      </c>
      <c r="B2066" s="74" t="s">
        <v>12</v>
      </c>
      <c r="C2066" s="74" t="s">
        <v>127</v>
      </c>
      <c r="D2066" s="75">
        <v>42176</v>
      </c>
      <c r="E2066" s="76">
        <v>0.83124999999999993</v>
      </c>
      <c r="F2066" s="75">
        <v>42176</v>
      </c>
      <c r="G2066" s="76">
        <v>0.8666666666666667</v>
      </c>
      <c r="H2066" s="76">
        <f t="shared" si="30"/>
        <v>3.5416666666666763E-2</v>
      </c>
      <c r="I2066" s="74">
        <v>13</v>
      </c>
      <c r="J2066" s="74" t="s">
        <v>233</v>
      </c>
      <c r="K2066" s="74" t="s">
        <v>14</v>
      </c>
      <c r="L2066" s="74" t="s">
        <v>4</v>
      </c>
      <c r="M2066" s="225" t="s">
        <v>5220</v>
      </c>
      <c r="N2066" s="226" t="s">
        <v>3</v>
      </c>
      <c r="O2066" s="225" t="s">
        <v>7</v>
      </c>
      <c r="P2066" s="225" t="s">
        <v>369</v>
      </c>
      <c r="Q2066" s="225" t="s">
        <v>5221</v>
      </c>
      <c r="R2066" s="225">
        <v>1.72</v>
      </c>
      <c r="S2066" s="225">
        <v>5.63</v>
      </c>
      <c r="T2066" s="225">
        <f>R2066+S2066</f>
        <v>7.35</v>
      </c>
      <c r="U2066" s="302"/>
      <c r="V2066" s="302"/>
      <c r="W2066" s="302"/>
      <c r="X2066" s="302"/>
      <c r="Y2066" s="302"/>
      <c r="Z2066" s="302"/>
      <c r="AA2066" s="302"/>
      <c r="AB2066" s="302"/>
      <c r="AC2066" s="302"/>
      <c r="AD2066" s="302" t="s">
        <v>0</v>
      </c>
      <c r="AE2066" s="302"/>
      <c r="AF2066" s="302"/>
      <c r="AG2066" s="302"/>
      <c r="AH2066" s="222"/>
      <c r="AI2066" s="229"/>
      <c r="AJ2066" s="72"/>
    </row>
    <row r="2067" spans="1:36" ht="38.25" customHeight="1">
      <c r="A2067" s="70" t="s">
        <v>3570</v>
      </c>
      <c r="B2067" s="74" t="s">
        <v>5</v>
      </c>
      <c r="C2067" s="74" t="s">
        <v>5</v>
      </c>
      <c r="D2067" s="75">
        <v>42176</v>
      </c>
      <c r="E2067" s="76">
        <v>0.53819444444444442</v>
      </c>
      <c r="F2067" s="75">
        <v>42176</v>
      </c>
      <c r="G2067" s="76">
        <v>0.5625</v>
      </c>
      <c r="H2067" s="76">
        <v>2.4305555555555556E-2</v>
      </c>
      <c r="I2067" s="74">
        <v>2</v>
      </c>
      <c r="J2067" s="74" t="s">
        <v>150</v>
      </c>
      <c r="K2067" s="74" t="s">
        <v>20</v>
      </c>
      <c r="L2067" s="74" t="s">
        <v>4</v>
      </c>
      <c r="M2067" s="225" t="s">
        <v>5851</v>
      </c>
      <c r="N2067" s="226" t="s">
        <v>3</v>
      </c>
      <c r="O2067" s="225" t="s">
        <v>7</v>
      </c>
      <c r="P2067" s="225" t="s">
        <v>5852</v>
      </c>
      <c r="Q2067" s="225" t="s">
        <v>4509</v>
      </c>
      <c r="R2067" s="225">
        <v>1.1000000000000001</v>
      </c>
      <c r="S2067" s="225"/>
      <c r="T2067" s="225">
        <f>R2067+S2067</f>
        <v>1.1000000000000001</v>
      </c>
      <c r="U2067" s="302" t="s">
        <v>28</v>
      </c>
      <c r="V2067" s="302">
        <v>1991</v>
      </c>
      <c r="W2067" s="302" t="s">
        <v>5853</v>
      </c>
      <c r="X2067" s="302"/>
      <c r="Y2067" s="302" t="s">
        <v>5854</v>
      </c>
      <c r="Z2067" s="302">
        <v>100</v>
      </c>
      <c r="AA2067" s="302" t="s">
        <v>5855</v>
      </c>
      <c r="AB2067" s="302">
        <v>0</v>
      </c>
      <c r="AC2067" s="302"/>
      <c r="AD2067" s="302" t="s">
        <v>0</v>
      </c>
      <c r="AE2067" s="302"/>
      <c r="AF2067" s="302"/>
      <c r="AG2067" s="302"/>
      <c r="AH2067" s="222"/>
      <c r="AI2067" s="229"/>
      <c r="AJ2067" s="72"/>
    </row>
    <row r="2068" spans="1:36" ht="51" customHeight="1">
      <c r="A2068" s="70" t="s">
        <v>3570</v>
      </c>
      <c r="B2068" s="114" t="s">
        <v>85</v>
      </c>
      <c r="C2068" s="114" t="s">
        <v>4713</v>
      </c>
      <c r="D2068" s="116">
        <v>42177</v>
      </c>
      <c r="E2068" s="119">
        <v>0.31597222222222221</v>
      </c>
      <c r="F2068" s="116">
        <v>42177</v>
      </c>
      <c r="G2068" s="119">
        <v>0.31597222222222221</v>
      </c>
      <c r="H2068" s="154">
        <f>G2068-E2068</f>
        <v>0</v>
      </c>
      <c r="I2068" s="114">
        <v>3</v>
      </c>
      <c r="J2068" s="120" t="s">
        <v>243</v>
      </c>
      <c r="K2068" s="114"/>
      <c r="L2068" s="113" t="s">
        <v>16</v>
      </c>
      <c r="M2068" s="425" t="s">
        <v>4714</v>
      </c>
      <c r="N2068" s="425" t="s">
        <v>3</v>
      </c>
      <c r="O2068" s="419" t="s">
        <v>48</v>
      </c>
      <c r="P2068" s="425" t="s">
        <v>4715</v>
      </c>
      <c r="Q2068" s="425" t="s">
        <v>4716</v>
      </c>
      <c r="R2068" s="419">
        <v>59.4</v>
      </c>
      <c r="S2068" s="419">
        <v>4.3</v>
      </c>
      <c r="T2068" s="223">
        <f>R2068+S2068</f>
        <v>63.699999999999996</v>
      </c>
      <c r="U2068" s="312" t="s">
        <v>47</v>
      </c>
      <c r="V2068" s="312" t="s">
        <v>128</v>
      </c>
      <c r="W2068" s="312" t="s">
        <v>128</v>
      </c>
      <c r="X2068" s="312" t="s">
        <v>128</v>
      </c>
      <c r="Y2068" s="312" t="s">
        <v>128</v>
      </c>
      <c r="Z2068" s="312" t="s">
        <v>128</v>
      </c>
      <c r="AA2068" s="312" t="s">
        <v>128</v>
      </c>
      <c r="AB2068" s="312" t="s">
        <v>128</v>
      </c>
      <c r="AC2068" s="312" t="s">
        <v>128</v>
      </c>
      <c r="AD2068" s="312" t="s">
        <v>37</v>
      </c>
      <c r="AE2068" s="313" t="s">
        <v>586</v>
      </c>
      <c r="AF2068" s="313" t="s">
        <v>586</v>
      </c>
      <c r="AG2068" s="544"/>
      <c r="AH2068" s="222"/>
      <c r="AI2068" s="229"/>
      <c r="AJ2068" s="72"/>
    </row>
    <row r="2069" spans="1:36" ht="165.75" customHeight="1">
      <c r="A2069" s="74" t="s">
        <v>3570</v>
      </c>
      <c r="B2069" s="92" t="s">
        <v>21</v>
      </c>
      <c r="C2069" s="92" t="s">
        <v>21</v>
      </c>
      <c r="D2069" s="88">
        <v>42177</v>
      </c>
      <c r="E2069" s="89">
        <v>0.83611111111111114</v>
      </c>
      <c r="F2069" s="88">
        <v>42177</v>
      </c>
      <c r="G2069" s="89">
        <v>0.87847222222222221</v>
      </c>
      <c r="H2069" s="89">
        <v>4.2361111111111106E-2</v>
      </c>
      <c r="I2069" s="68">
        <v>1</v>
      </c>
      <c r="J2069" s="68"/>
      <c r="K2069" s="92"/>
      <c r="L2069" s="92" t="s">
        <v>11</v>
      </c>
      <c r="M2069" s="230" t="s">
        <v>4692</v>
      </c>
      <c r="N2069" s="221">
        <v>0.4</v>
      </c>
      <c r="O2069" s="221" t="s">
        <v>2</v>
      </c>
      <c r="P2069" s="230" t="s">
        <v>4692</v>
      </c>
      <c r="Q2069" s="221" t="s">
        <v>6757</v>
      </c>
      <c r="R2069" s="221">
        <v>9.8000000000000004E-2</v>
      </c>
      <c r="S2069" s="221">
        <v>4.9000000000000002E-2</v>
      </c>
      <c r="T2069" s="221">
        <v>0.14699999999999999</v>
      </c>
      <c r="U2069" s="293" t="s">
        <v>45</v>
      </c>
      <c r="V2069" s="273" t="s">
        <v>128</v>
      </c>
      <c r="W2069" s="293" t="s">
        <v>128</v>
      </c>
      <c r="X2069" s="293" t="s">
        <v>128</v>
      </c>
      <c r="Y2069" s="269">
        <v>2014</v>
      </c>
      <c r="Z2069" s="318" t="s">
        <v>128</v>
      </c>
      <c r="AA2069" s="269">
        <v>2015</v>
      </c>
      <c r="AB2069" s="293" t="s">
        <v>128</v>
      </c>
      <c r="AC2069" s="269">
        <v>2014</v>
      </c>
      <c r="AD2069" s="293" t="s">
        <v>17</v>
      </c>
      <c r="AE2069" s="293" t="s">
        <v>57</v>
      </c>
      <c r="AF2069" s="293"/>
      <c r="AG2069" s="318"/>
      <c r="AH2069" s="222"/>
      <c r="AI2069" s="229"/>
      <c r="AJ2069" s="72"/>
    </row>
    <row r="2070" spans="1:36" ht="76.5" customHeight="1">
      <c r="A2070" s="70" t="s">
        <v>4982</v>
      </c>
      <c r="B2070" s="74" t="s">
        <v>10</v>
      </c>
      <c r="C2070" s="74" t="s">
        <v>4334</v>
      </c>
      <c r="D2070" s="75">
        <v>42187</v>
      </c>
      <c r="E2070" s="76">
        <v>0.8618055555555556</v>
      </c>
      <c r="F2070" s="75">
        <v>42187</v>
      </c>
      <c r="G2070" s="76">
        <v>0.8618055555555556</v>
      </c>
      <c r="H2070" s="76">
        <v>0</v>
      </c>
      <c r="I2070" s="74">
        <v>5</v>
      </c>
      <c r="J2070" s="74" t="s">
        <v>180</v>
      </c>
      <c r="K2070" s="74" t="s">
        <v>8</v>
      </c>
      <c r="L2070" s="74" t="s">
        <v>9</v>
      </c>
      <c r="M2070" s="225" t="s">
        <v>4996</v>
      </c>
      <c r="N2070" s="226" t="s">
        <v>3</v>
      </c>
      <c r="O2070" s="225" t="s">
        <v>7</v>
      </c>
      <c r="P2070" s="225" t="s">
        <v>4996</v>
      </c>
      <c r="Q2070" s="225" t="s">
        <v>901</v>
      </c>
      <c r="R2070" s="225">
        <v>2</v>
      </c>
      <c r="S2070" s="225"/>
      <c r="T2070" s="225">
        <v>2</v>
      </c>
      <c r="U2070" s="302" t="s">
        <v>28</v>
      </c>
      <c r="V2070" s="302">
        <v>2008</v>
      </c>
      <c r="W2070" s="302" t="s">
        <v>2193</v>
      </c>
      <c r="X2070" s="302" t="s">
        <v>10947</v>
      </c>
      <c r="Y2070" s="302" t="s">
        <v>10948</v>
      </c>
      <c r="Z2070" s="302">
        <v>0.9</v>
      </c>
      <c r="AA2070" s="302" t="s">
        <v>6973</v>
      </c>
      <c r="AB2070" s="302">
        <v>0</v>
      </c>
      <c r="AC2070" s="302">
        <v>42106</v>
      </c>
      <c r="AD2070" s="302" t="s">
        <v>42</v>
      </c>
      <c r="AE2070" s="302"/>
      <c r="AF2070" s="302"/>
      <c r="AG2070" s="302" t="s">
        <v>6926</v>
      </c>
      <c r="AH2070" s="222"/>
      <c r="AI2070" s="229"/>
      <c r="AJ2070" s="72"/>
    </row>
    <row r="2071" spans="1:36" ht="38.25" customHeight="1">
      <c r="A2071" s="70" t="s">
        <v>4982</v>
      </c>
      <c r="B2071" s="74" t="s">
        <v>10</v>
      </c>
      <c r="C2071" s="74" t="s">
        <v>287</v>
      </c>
      <c r="D2071" s="75">
        <v>42187</v>
      </c>
      <c r="E2071" s="76">
        <v>0.8666666666666667</v>
      </c>
      <c r="F2071" s="75">
        <v>42187</v>
      </c>
      <c r="G2071" s="76">
        <v>0.8666666666666667</v>
      </c>
      <c r="H2071" s="76"/>
      <c r="I2071" s="74">
        <v>9</v>
      </c>
      <c r="J2071" s="74" t="s">
        <v>180</v>
      </c>
      <c r="K2071" s="74" t="s">
        <v>8</v>
      </c>
      <c r="L2071" s="74" t="s">
        <v>9</v>
      </c>
      <c r="M2071" s="225" t="s">
        <v>8536</v>
      </c>
      <c r="N2071" s="226" t="s">
        <v>3</v>
      </c>
      <c r="O2071" s="225" t="s">
        <v>7</v>
      </c>
      <c r="P2071" s="225" t="s">
        <v>8536</v>
      </c>
      <c r="Q2071" s="225" t="s">
        <v>901</v>
      </c>
      <c r="R2071" s="225">
        <v>4</v>
      </c>
      <c r="S2071" s="225">
        <v>4</v>
      </c>
      <c r="T2071" s="225">
        <v>8</v>
      </c>
      <c r="U2071" s="302"/>
      <c r="V2071" s="302"/>
      <c r="W2071" s="302"/>
      <c r="X2071" s="302"/>
      <c r="Y2071" s="302"/>
      <c r="Z2071" s="302"/>
      <c r="AA2071" s="302"/>
      <c r="AB2071" s="302"/>
      <c r="AC2071" s="302"/>
      <c r="AD2071" s="302" t="s">
        <v>42</v>
      </c>
      <c r="AE2071" s="302"/>
      <c r="AF2071" s="302"/>
      <c r="AG2071" s="302" t="s">
        <v>10956</v>
      </c>
      <c r="AH2071" s="222"/>
      <c r="AI2071" s="229"/>
      <c r="AJ2071" s="72"/>
    </row>
    <row r="2072" spans="1:36" ht="165.75" customHeight="1">
      <c r="A2072" s="70" t="s">
        <v>4982</v>
      </c>
      <c r="B2072" s="74" t="s">
        <v>10</v>
      </c>
      <c r="C2072" s="74" t="s">
        <v>287</v>
      </c>
      <c r="D2072" s="75">
        <v>42187</v>
      </c>
      <c r="E2072" s="76">
        <v>0.88888888888888884</v>
      </c>
      <c r="F2072" s="75">
        <v>42187</v>
      </c>
      <c r="G2072" s="76">
        <v>0.88888888888888884</v>
      </c>
      <c r="H2072" s="76"/>
      <c r="I2072" s="74">
        <v>5</v>
      </c>
      <c r="J2072" s="74" t="s">
        <v>150</v>
      </c>
      <c r="K2072" s="74" t="s">
        <v>8</v>
      </c>
      <c r="L2072" s="74" t="s">
        <v>9</v>
      </c>
      <c r="M2072" s="225" t="s">
        <v>8537</v>
      </c>
      <c r="N2072" s="226" t="s">
        <v>3</v>
      </c>
      <c r="O2072" s="225" t="s">
        <v>7</v>
      </c>
      <c r="P2072" s="225" t="s">
        <v>8537</v>
      </c>
      <c r="Q2072" s="225" t="s">
        <v>901</v>
      </c>
      <c r="R2072" s="225">
        <v>2</v>
      </c>
      <c r="S2072" s="225">
        <v>17</v>
      </c>
      <c r="T2072" s="225">
        <v>19</v>
      </c>
      <c r="U2072" s="302"/>
      <c r="V2072" s="302"/>
      <c r="W2072" s="302"/>
      <c r="X2072" s="302"/>
      <c r="Y2072" s="302"/>
      <c r="Z2072" s="302"/>
      <c r="AA2072" s="302"/>
      <c r="AB2072" s="302"/>
      <c r="AC2072" s="302"/>
      <c r="AD2072" s="302" t="s">
        <v>42</v>
      </c>
      <c r="AE2072" s="302"/>
      <c r="AF2072" s="302"/>
      <c r="AG2072" s="302" t="s">
        <v>10956</v>
      </c>
      <c r="AH2072" s="222"/>
      <c r="AI2072" s="229"/>
      <c r="AJ2072" s="72"/>
    </row>
    <row r="2073" spans="1:36" ht="89.25" customHeight="1">
      <c r="A2073" s="69" t="s">
        <v>3570</v>
      </c>
      <c r="B2073" s="74" t="s">
        <v>1412</v>
      </c>
      <c r="C2073" s="74" t="s">
        <v>1423</v>
      </c>
      <c r="D2073" s="75">
        <v>42177</v>
      </c>
      <c r="E2073" s="76">
        <v>0.57222222222222219</v>
      </c>
      <c r="F2073" s="75">
        <v>42177</v>
      </c>
      <c r="G2073" s="76">
        <v>0.59791666666666665</v>
      </c>
      <c r="H2073" s="76">
        <v>2.5694444444444447E-2</v>
      </c>
      <c r="I2073" s="77">
        <v>2</v>
      </c>
      <c r="J2073" s="79" t="s">
        <v>4588</v>
      </c>
      <c r="K2073" s="77"/>
      <c r="L2073" s="80" t="s">
        <v>4</v>
      </c>
      <c r="M2073" s="228" t="s">
        <v>488</v>
      </c>
      <c r="N2073" s="226">
        <v>0.4</v>
      </c>
      <c r="O2073" s="224" t="s">
        <v>25</v>
      </c>
      <c r="P2073" s="228" t="s">
        <v>4589</v>
      </c>
      <c r="Q2073" s="227" t="s">
        <v>4590</v>
      </c>
      <c r="R2073" s="223">
        <v>1</v>
      </c>
      <c r="S2073" s="223"/>
      <c r="T2073" s="223">
        <v>1</v>
      </c>
      <c r="U2073" s="279"/>
      <c r="V2073" s="279"/>
      <c r="W2073" s="279"/>
      <c r="X2073" s="279"/>
      <c r="Y2073" s="279"/>
      <c r="Z2073" s="279"/>
      <c r="AA2073" s="279"/>
      <c r="AB2073" s="279"/>
      <c r="AC2073" s="279"/>
      <c r="AD2073" s="273" t="s">
        <v>0</v>
      </c>
      <c r="AE2073" s="279"/>
      <c r="AF2073" s="279"/>
      <c r="AG2073" s="290"/>
      <c r="AH2073" s="222"/>
      <c r="AI2073" s="229"/>
      <c r="AJ2073" s="72"/>
    </row>
    <row r="2074" spans="1:36" ht="63.75" customHeight="1">
      <c r="A2074" s="69" t="s">
        <v>3570</v>
      </c>
      <c r="B2074" s="74" t="s">
        <v>1412</v>
      </c>
      <c r="C2074" s="74" t="s">
        <v>1420</v>
      </c>
      <c r="D2074" s="75">
        <v>42177</v>
      </c>
      <c r="E2074" s="76">
        <v>0.63888888888888895</v>
      </c>
      <c r="F2074" s="75">
        <v>42177</v>
      </c>
      <c r="G2074" s="76">
        <v>0.68125000000000002</v>
      </c>
      <c r="H2074" s="76">
        <v>4.2361111111111106E-2</v>
      </c>
      <c r="I2074" s="77">
        <v>1</v>
      </c>
      <c r="J2074" s="79" t="s">
        <v>4591</v>
      </c>
      <c r="K2074" s="77"/>
      <c r="L2074" s="80" t="s">
        <v>4</v>
      </c>
      <c r="M2074" s="228"/>
      <c r="N2074" s="226">
        <v>0.4</v>
      </c>
      <c r="O2074" s="224" t="s">
        <v>25</v>
      </c>
      <c r="P2074" s="228" t="s">
        <v>4592</v>
      </c>
      <c r="Q2074" s="227" t="s">
        <v>4593</v>
      </c>
      <c r="R2074" s="223">
        <v>3</v>
      </c>
      <c r="S2074" s="223"/>
      <c r="T2074" s="223">
        <v>3</v>
      </c>
      <c r="U2074" s="279"/>
      <c r="V2074" s="279"/>
      <c r="W2074" s="279"/>
      <c r="X2074" s="279"/>
      <c r="Y2074" s="279"/>
      <c r="Z2074" s="279"/>
      <c r="AA2074" s="279"/>
      <c r="AB2074" s="279"/>
      <c r="AC2074" s="279"/>
      <c r="AD2074" s="273" t="s">
        <v>0</v>
      </c>
      <c r="AE2074" s="279"/>
      <c r="AF2074" s="279"/>
      <c r="AG2074" s="290"/>
      <c r="AH2074" s="222"/>
      <c r="AI2074" s="229"/>
      <c r="AJ2074" s="72"/>
    </row>
    <row r="2075" spans="1:36" ht="242.25" customHeight="1">
      <c r="A2075" s="69" t="s">
        <v>3570</v>
      </c>
      <c r="B2075" s="74" t="s">
        <v>1412</v>
      </c>
      <c r="C2075" s="74" t="s">
        <v>1423</v>
      </c>
      <c r="D2075" s="75">
        <v>42177</v>
      </c>
      <c r="E2075" s="76">
        <v>0.6430555555555556</v>
      </c>
      <c r="F2075" s="75">
        <v>42177</v>
      </c>
      <c r="G2075" s="76">
        <v>0.7006944444444444</v>
      </c>
      <c r="H2075" s="76">
        <v>5.7638888888888885E-2</v>
      </c>
      <c r="I2075" s="77">
        <v>2</v>
      </c>
      <c r="J2075" s="79" t="s">
        <v>4588</v>
      </c>
      <c r="K2075" s="77"/>
      <c r="L2075" s="80" t="s">
        <v>4</v>
      </c>
      <c r="M2075" s="228" t="s">
        <v>488</v>
      </c>
      <c r="N2075" s="226">
        <v>0.4</v>
      </c>
      <c r="O2075" s="224" t="s">
        <v>25</v>
      </c>
      <c r="P2075" s="228" t="s">
        <v>4594</v>
      </c>
      <c r="Q2075" s="227" t="s">
        <v>4595</v>
      </c>
      <c r="R2075" s="223"/>
      <c r="S2075" s="223"/>
      <c r="T2075" s="223"/>
      <c r="U2075" s="279"/>
      <c r="V2075" s="279"/>
      <c r="W2075" s="279"/>
      <c r="X2075" s="279"/>
      <c r="Y2075" s="279"/>
      <c r="Z2075" s="279"/>
      <c r="AA2075" s="279"/>
      <c r="AB2075" s="279"/>
      <c r="AC2075" s="279"/>
      <c r="AD2075" s="273" t="s">
        <v>0</v>
      </c>
      <c r="AE2075" s="279"/>
      <c r="AF2075" s="279"/>
      <c r="AG2075" s="290"/>
      <c r="AH2075" s="222"/>
      <c r="AI2075" s="229"/>
      <c r="AJ2075" s="72"/>
    </row>
    <row r="2076" spans="1:36" ht="255" customHeight="1">
      <c r="A2076" s="69" t="s">
        <v>3570</v>
      </c>
      <c r="B2076" s="74" t="s">
        <v>1412</v>
      </c>
      <c r="C2076" s="74" t="s">
        <v>1420</v>
      </c>
      <c r="D2076" s="75">
        <v>42177</v>
      </c>
      <c r="E2076" s="76">
        <v>0.65347222222222223</v>
      </c>
      <c r="F2076" s="75">
        <v>42177</v>
      </c>
      <c r="G2076" s="76">
        <v>0.68125000000000002</v>
      </c>
      <c r="H2076" s="76">
        <v>2.7777777777777776E-2</v>
      </c>
      <c r="I2076" s="77">
        <v>1</v>
      </c>
      <c r="J2076" s="79" t="s">
        <v>4591</v>
      </c>
      <c r="K2076" s="77"/>
      <c r="L2076" s="80" t="s">
        <v>4</v>
      </c>
      <c r="M2076" s="228" t="s">
        <v>488</v>
      </c>
      <c r="N2076" s="226">
        <v>0.4</v>
      </c>
      <c r="O2076" s="224" t="s">
        <v>25</v>
      </c>
      <c r="P2076" s="228" t="s">
        <v>4596</v>
      </c>
      <c r="Q2076" s="227" t="s">
        <v>4597</v>
      </c>
      <c r="R2076" s="223"/>
      <c r="S2076" s="223"/>
      <c r="T2076" s="223"/>
      <c r="U2076" s="279"/>
      <c r="V2076" s="279"/>
      <c r="W2076" s="279"/>
      <c r="X2076" s="279"/>
      <c r="Y2076" s="279"/>
      <c r="Z2076" s="279"/>
      <c r="AA2076" s="279"/>
      <c r="AB2076" s="279"/>
      <c r="AC2076" s="279"/>
      <c r="AD2076" s="273" t="s">
        <v>0</v>
      </c>
      <c r="AE2076" s="279"/>
      <c r="AF2076" s="279"/>
      <c r="AG2076" s="290"/>
      <c r="AH2076" s="222"/>
      <c r="AI2076" s="229"/>
      <c r="AJ2076" s="72"/>
    </row>
    <row r="2077" spans="1:36" ht="127.5" customHeight="1">
      <c r="A2077" s="70" t="s">
        <v>3570</v>
      </c>
      <c r="B2077" s="74" t="s">
        <v>19</v>
      </c>
      <c r="C2077" s="74" t="s">
        <v>5554</v>
      </c>
      <c r="D2077" s="75">
        <v>42177</v>
      </c>
      <c r="E2077" s="76">
        <v>0.24305555555555555</v>
      </c>
      <c r="F2077" s="75">
        <v>42177</v>
      </c>
      <c r="G2077" s="76">
        <v>0.24305555555555555</v>
      </c>
      <c r="H2077" s="76">
        <v>0</v>
      </c>
      <c r="I2077" s="74">
        <v>74</v>
      </c>
      <c r="J2077" s="74"/>
      <c r="K2077" s="74"/>
      <c r="L2077" s="74" t="s">
        <v>16</v>
      </c>
      <c r="M2077" s="225" t="s">
        <v>4220</v>
      </c>
      <c r="N2077" s="226">
        <v>35</v>
      </c>
      <c r="O2077" s="225" t="s">
        <v>7</v>
      </c>
      <c r="P2077" s="225" t="s">
        <v>4717</v>
      </c>
      <c r="Q2077" s="225" t="s">
        <v>4718</v>
      </c>
      <c r="R2077" s="225">
        <v>21</v>
      </c>
      <c r="S2077" s="225">
        <v>1</v>
      </c>
      <c r="T2077" s="225">
        <v>22</v>
      </c>
      <c r="U2077" s="302"/>
      <c r="V2077" s="302"/>
      <c r="W2077" s="302"/>
      <c r="X2077" s="302"/>
      <c r="Y2077" s="302"/>
      <c r="Z2077" s="302"/>
      <c r="AA2077" s="302"/>
      <c r="AB2077" s="302"/>
      <c r="AC2077" s="302"/>
      <c r="AD2077" s="302" t="s">
        <v>37</v>
      </c>
      <c r="AE2077" s="302"/>
      <c r="AF2077" s="302"/>
      <c r="AG2077" s="302"/>
      <c r="AH2077" s="222"/>
      <c r="AI2077" s="229"/>
      <c r="AJ2077" s="72"/>
    </row>
    <row r="2078" spans="1:36" ht="216.75" customHeight="1">
      <c r="A2078" s="70" t="s">
        <v>4982</v>
      </c>
      <c r="B2078" s="74" t="s">
        <v>10</v>
      </c>
      <c r="C2078" s="74" t="s">
        <v>287</v>
      </c>
      <c r="D2078" s="75">
        <v>42187</v>
      </c>
      <c r="E2078" s="76">
        <v>0.88888888888888884</v>
      </c>
      <c r="F2078" s="75">
        <v>42187</v>
      </c>
      <c r="G2078" s="76">
        <v>0.88888888888888884</v>
      </c>
      <c r="H2078" s="76"/>
      <c r="I2078" s="74">
        <v>8</v>
      </c>
      <c r="J2078" s="74" t="s">
        <v>180</v>
      </c>
      <c r="K2078" s="74" t="s">
        <v>8</v>
      </c>
      <c r="L2078" s="74" t="s">
        <v>9</v>
      </c>
      <c r="M2078" s="225" t="s">
        <v>8538</v>
      </c>
      <c r="N2078" s="226" t="s">
        <v>3</v>
      </c>
      <c r="O2078" s="225" t="s">
        <v>7</v>
      </c>
      <c r="P2078" s="225" t="s">
        <v>8538</v>
      </c>
      <c r="Q2078" s="225" t="s">
        <v>901</v>
      </c>
      <c r="R2078" s="225">
        <v>3</v>
      </c>
      <c r="S2078" s="225">
        <v>14</v>
      </c>
      <c r="T2078" s="225">
        <v>17</v>
      </c>
      <c r="U2078" s="302"/>
      <c r="V2078" s="302"/>
      <c r="W2078" s="302"/>
      <c r="X2078" s="302"/>
      <c r="Y2078" s="302"/>
      <c r="Z2078" s="302"/>
      <c r="AA2078" s="302"/>
      <c r="AB2078" s="302"/>
      <c r="AC2078" s="302"/>
      <c r="AD2078" s="302" t="s">
        <v>42</v>
      </c>
      <c r="AE2078" s="302"/>
      <c r="AF2078" s="302"/>
      <c r="AG2078" s="302" t="s">
        <v>10956</v>
      </c>
      <c r="AH2078" s="222"/>
      <c r="AI2078" s="229"/>
      <c r="AJ2078" s="72"/>
    </row>
    <row r="2079" spans="1:36" ht="114.75" customHeight="1">
      <c r="A2079" s="70" t="s">
        <v>3570</v>
      </c>
      <c r="B2079" s="74" t="s">
        <v>19</v>
      </c>
      <c r="C2079" s="74" t="s">
        <v>5554</v>
      </c>
      <c r="D2079" s="75">
        <v>42177</v>
      </c>
      <c r="E2079" s="76">
        <v>0.74305555555555547</v>
      </c>
      <c r="F2079" s="75">
        <v>42177</v>
      </c>
      <c r="G2079" s="76">
        <v>0.74375000000000002</v>
      </c>
      <c r="H2079" s="76">
        <v>6.94444444444553E-4</v>
      </c>
      <c r="I2079" s="74">
        <v>7</v>
      </c>
      <c r="J2079" s="74" t="s">
        <v>150</v>
      </c>
      <c r="K2079" s="74" t="s">
        <v>8</v>
      </c>
      <c r="L2079" s="74" t="s">
        <v>16</v>
      </c>
      <c r="M2079" s="225" t="s">
        <v>175</v>
      </c>
      <c r="N2079" s="226" t="s">
        <v>3</v>
      </c>
      <c r="O2079" s="225" t="s">
        <v>7</v>
      </c>
      <c r="P2079" s="225" t="s">
        <v>4721</v>
      </c>
      <c r="Q2079" s="225" t="s">
        <v>4722</v>
      </c>
      <c r="R2079" s="225">
        <v>5</v>
      </c>
      <c r="S2079" s="225">
        <v>3</v>
      </c>
      <c r="T2079" s="225">
        <v>8</v>
      </c>
      <c r="U2079" s="302"/>
      <c r="V2079" s="302"/>
      <c r="W2079" s="302"/>
      <c r="X2079" s="302"/>
      <c r="Y2079" s="302"/>
      <c r="Z2079" s="302"/>
      <c r="AA2079" s="302"/>
      <c r="AB2079" s="302"/>
      <c r="AC2079" s="302"/>
      <c r="AD2079" s="302" t="s">
        <v>37</v>
      </c>
      <c r="AE2079" s="302"/>
      <c r="AF2079" s="302"/>
      <c r="AG2079" s="302"/>
      <c r="AH2079" s="222"/>
      <c r="AI2079" s="229"/>
      <c r="AJ2079" s="72"/>
    </row>
    <row r="2080" spans="1:36" ht="63.75" customHeight="1">
      <c r="A2080" s="70" t="s">
        <v>3570</v>
      </c>
      <c r="B2080" s="74" t="s">
        <v>19</v>
      </c>
      <c r="C2080" s="74" t="s">
        <v>5554</v>
      </c>
      <c r="D2080" s="75">
        <v>42177</v>
      </c>
      <c r="E2080" s="76">
        <v>0.83680555555555547</v>
      </c>
      <c r="F2080" s="75">
        <v>42177</v>
      </c>
      <c r="G2080" s="76">
        <v>0.83680555555555547</v>
      </c>
      <c r="H2080" s="76">
        <v>0</v>
      </c>
      <c r="I2080" s="74">
        <v>15</v>
      </c>
      <c r="J2080" s="74"/>
      <c r="K2080" s="74"/>
      <c r="L2080" s="74" t="s">
        <v>16</v>
      </c>
      <c r="M2080" s="225" t="s">
        <v>3274</v>
      </c>
      <c r="N2080" s="226">
        <v>35</v>
      </c>
      <c r="O2080" s="225" t="s">
        <v>7</v>
      </c>
      <c r="P2080" s="225" t="s">
        <v>4723</v>
      </c>
      <c r="Q2080" s="225" t="s">
        <v>4724</v>
      </c>
      <c r="R2080" s="225">
        <v>5</v>
      </c>
      <c r="S2080" s="225">
        <v>1</v>
      </c>
      <c r="T2080" s="225">
        <v>6</v>
      </c>
      <c r="U2080" s="302"/>
      <c r="V2080" s="302"/>
      <c r="W2080" s="302"/>
      <c r="X2080" s="302"/>
      <c r="Y2080" s="302"/>
      <c r="Z2080" s="302"/>
      <c r="AA2080" s="302"/>
      <c r="AB2080" s="302"/>
      <c r="AC2080" s="302"/>
      <c r="AD2080" s="302" t="s">
        <v>37</v>
      </c>
      <c r="AE2080" s="302"/>
      <c r="AF2080" s="302"/>
      <c r="AG2080" s="302"/>
      <c r="AH2080" s="222"/>
      <c r="AI2080" s="229"/>
      <c r="AJ2080" s="72"/>
    </row>
    <row r="2081" spans="1:36" ht="51" customHeight="1">
      <c r="A2081" s="70" t="s">
        <v>3570</v>
      </c>
      <c r="B2081" s="74" t="s">
        <v>81</v>
      </c>
      <c r="C2081" s="74" t="s">
        <v>81</v>
      </c>
      <c r="D2081" s="75">
        <v>42177</v>
      </c>
      <c r="E2081" s="76">
        <v>9.5833333333333326E-2</v>
      </c>
      <c r="F2081" s="75">
        <v>42177</v>
      </c>
      <c r="G2081" s="76">
        <v>9.5833333333333326E-2</v>
      </c>
      <c r="H2081" s="76">
        <v>0</v>
      </c>
      <c r="I2081" s="74">
        <v>47</v>
      </c>
      <c r="J2081" s="74"/>
      <c r="K2081" s="74"/>
      <c r="L2081" s="74" t="s">
        <v>4</v>
      </c>
      <c r="M2081" s="225" t="s">
        <v>4581</v>
      </c>
      <c r="N2081" s="226">
        <v>35</v>
      </c>
      <c r="O2081" s="225" t="s">
        <v>13</v>
      </c>
      <c r="P2081" s="225" t="s">
        <v>4582</v>
      </c>
      <c r="Q2081" s="225" t="s">
        <v>7181</v>
      </c>
      <c r="R2081" s="225"/>
      <c r="S2081" s="225">
        <v>22.1</v>
      </c>
      <c r="T2081" s="225">
        <v>22.1</v>
      </c>
      <c r="U2081" s="302" t="s">
        <v>6</v>
      </c>
      <c r="V2081" s="302">
        <v>1989</v>
      </c>
      <c r="W2081" s="302" t="s">
        <v>7310</v>
      </c>
      <c r="X2081" s="302" t="s">
        <v>7311</v>
      </c>
      <c r="Y2081" s="302">
        <v>41890</v>
      </c>
      <c r="Z2081" s="302"/>
      <c r="AA2081" s="302"/>
      <c r="AB2081" s="302">
        <v>0</v>
      </c>
      <c r="AC2081" s="302"/>
      <c r="AD2081" s="302" t="s">
        <v>0</v>
      </c>
      <c r="AE2081" s="302"/>
      <c r="AF2081" s="302"/>
      <c r="AG2081" s="302"/>
      <c r="AH2081" s="222"/>
      <c r="AI2081" s="229"/>
      <c r="AJ2081" s="72"/>
    </row>
    <row r="2082" spans="1:36" ht="51" customHeight="1">
      <c r="A2082" s="70" t="s">
        <v>4982</v>
      </c>
      <c r="B2082" s="74" t="s">
        <v>10</v>
      </c>
      <c r="C2082" s="74" t="s">
        <v>4334</v>
      </c>
      <c r="D2082" s="75">
        <v>42187</v>
      </c>
      <c r="E2082" s="76">
        <v>0.89375000000000004</v>
      </c>
      <c r="F2082" s="75">
        <v>42187</v>
      </c>
      <c r="G2082" s="76">
        <v>0.89375000000000004</v>
      </c>
      <c r="H2082" s="76">
        <v>0</v>
      </c>
      <c r="I2082" s="74">
        <v>10</v>
      </c>
      <c r="J2082" s="74" t="s">
        <v>180</v>
      </c>
      <c r="K2082" s="74" t="s">
        <v>8</v>
      </c>
      <c r="L2082" s="74" t="s">
        <v>9</v>
      </c>
      <c r="M2082" s="225" t="s">
        <v>4997</v>
      </c>
      <c r="N2082" s="226" t="s">
        <v>3</v>
      </c>
      <c r="O2082" s="225" t="s">
        <v>7</v>
      </c>
      <c r="P2082" s="225" t="s">
        <v>4998</v>
      </c>
      <c r="Q2082" s="225" t="s">
        <v>901</v>
      </c>
      <c r="R2082" s="225">
        <v>1</v>
      </c>
      <c r="S2082" s="225"/>
      <c r="T2082" s="225">
        <v>1</v>
      </c>
      <c r="U2082" s="302" t="s">
        <v>28</v>
      </c>
      <c r="V2082" s="302">
        <v>1981</v>
      </c>
      <c r="W2082" s="302" t="s">
        <v>2193</v>
      </c>
      <c r="X2082" s="302" t="s">
        <v>1383</v>
      </c>
      <c r="Y2082" s="302" t="s">
        <v>10949</v>
      </c>
      <c r="Z2082" s="302">
        <v>0.8</v>
      </c>
      <c r="AA2082" s="302">
        <v>2015</v>
      </c>
      <c r="AB2082" s="302">
        <v>2</v>
      </c>
      <c r="AC2082" s="302">
        <v>42009</v>
      </c>
      <c r="AD2082" s="302" t="s">
        <v>42</v>
      </c>
      <c r="AE2082" s="302"/>
      <c r="AF2082" s="302"/>
      <c r="AG2082" s="302" t="s">
        <v>6926</v>
      </c>
      <c r="AH2082" s="222"/>
      <c r="AI2082" s="229"/>
      <c r="AJ2082" s="72"/>
    </row>
    <row r="2083" spans="1:36" ht="63.75" customHeight="1">
      <c r="A2083" s="70" t="s">
        <v>3570</v>
      </c>
      <c r="B2083" s="74" t="s">
        <v>15</v>
      </c>
      <c r="C2083" s="74" t="s">
        <v>3186</v>
      </c>
      <c r="D2083" s="75">
        <v>42177</v>
      </c>
      <c r="E2083" s="76">
        <v>0.65763888888888888</v>
      </c>
      <c r="F2083" s="75">
        <v>42177</v>
      </c>
      <c r="G2083" s="76">
        <v>0.81874999999999998</v>
      </c>
      <c r="H2083" s="76">
        <f>(F2083+G2083)-(D2083+E2083)</f>
        <v>0.16111111111240461</v>
      </c>
      <c r="I2083" s="74">
        <v>6</v>
      </c>
      <c r="J2083" s="74"/>
      <c r="K2083" s="74" t="s">
        <v>14</v>
      </c>
      <c r="L2083" s="74" t="s">
        <v>9</v>
      </c>
      <c r="M2083" s="225" t="s">
        <v>673</v>
      </c>
      <c r="N2083" s="226" t="s">
        <v>3</v>
      </c>
      <c r="O2083" s="225" t="s">
        <v>7</v>
      </c>
      <c r="P2083" s="225" t="s">
        <v>4136</v>
      </c>
      <c r="Q2083" s="225" t="s">
        <v>4584</v>
      </c>
      <c r="R2083" s="225">
        <v>4.4800000000000004</v>
      </c>
      <c r="S2083" s="225"/>
      <c r="T2083" s="225">
        <f>SUM(R2083:S2083)</f>
        <v>4.4800000000000004</v>
      </c>
      <c r="U2083" s="302" t="s">
        <v>28</v>
      </c>
      <c r="V2083" s="302">
        <v>1984</v>
      </c>
      <c r="W2083" s="302" t="s">
        <v>587</v>
      </c>
      <c r="X2083" s="302"/>
      <c r="Y2083" s="302" t="s">
        <v>6630</v>
      </c>
      <c r="Z2083" s="302">
        <v>100</v>
      </c>
      <c r="AA2083" s="302">
        <v>42186</v>
      </c>
      <c r="AB2083" s="302">
        <v>0</v>
      </c>
      <c r="AC2083" s="302"/>
      <c r="AD2083" s="302" t="s">
        <v>30</v>
      </c>
      <c r="AE2083" s="302" t="s">
        <v>53</v>
      </c>
      <c r="AF2083" s="302"/>
      <c r="AG2083" s="302" t="s">
        <v>6631</v>
      </c>
      <c r="AH2083" s="222"/>
      <c r="AI2083" s="229"/>
      <c r="AJ2083" s="72"/>
    </row>
    <row r="2084" spans="1:36" ht="63.75" customHeight="1">
      <c r="A2084" s="70" t="s">
        <v>3570</v>
      </c>
      <c r="B2084" s="74" t="s">
        <v>10</v>
      </c>
      <c r="C2084" s="74" t="s">
        <v>10</v>
      </c>
      <c r="D2084" s="75">
        <v>42177</v>
      </c>
      <c r="E2084" s="76">
        <v>0.50694444444444442</v>
      </c>
      <c r="F2084" s="75">
        <v>42177</v>
      </c>
      <c r="G2084" s="76">
        <v>0.55625000000000002</v>
      </c>
      <c r="H2084" s="76">
        <v>4.9305555555555554E-2</v>
      </c>
      <c r="I2084" s="74">
        <v>7</v>
      </c>
      <c r="J2084" s="74" t="s">
        <v>180</v>
      </c>
      <c r="K2084" s="74" t="s">
        <v>20</v>
      </c>
      <c r="L2084" s="74" t="s">
        <v>9</v>
      </c>
      <c r="M2084" s="225" t="s">
        <v>4563</v>
      </c>
      <c r="N2084" s="226" t="s">
        <v>3</v>
      </c>
      <c r="O2084" s="225" t="s">
        <v>7</v>
      </c>
      <c r="P2084" s="225" t="s">
        <v>4563</v>
      </c>
      <c r="Q2084" s="225" t="s">
        <v>4564</v>
      </c>
      <c r="R2084" s="225">
        <v>2.2999999999999998</v>
      </c>
      <c r="S2084" s="225"/>
      <c r="T2084" s="225">
        <v>2.2999999999999998</v>
      </c>
      <c r="U2084" s="302" t="s">
        <v>28</v>
      </c>
      <c r="V2084" s="302">
        <v>1981</v>
      </c>
      <c r="W2084" s="302" t="s">
        <v>28</v>
      </c>
      <c r="X2084" s="302" t="s">
        <v>6909</v>
      </c>
      <c r="Y2084" s="302" t="s">
        <v>7039</v>
      </c>
      <c r="Z2084" s="302">
        <v>80</v>
      </c>
      <c r="AA2084" s="302" t="s">
        <v>2024</v>
      </c>
      <c r="AB2084" s="302" t="s">
        <v>128</v>
      </c>
      <c r="AC2084" s="302" t="s">
        <v>7040</v>
      </c>
      <c r="AD2084" s="302" t="s">
        <v>30</v>
      </c>
      <c r="AE2084" s="302"/>
      <c r="AF2084" s="302"/>
      <c r="AG2084" s="302" t="s">
        <v>6926</v>
      </c>
      <c r="AH2084" s="222"/>
      <c r="AI2084" s="229"/>
      <c r="AJ2084" s="72"/>
    </row>
    <row r="2085" spans="1:36" ht="75" customHeight="1">
      <c r="A2085" s="70" t="s">
        <v>3570</v>
      </c>
      <c r="B2085" s="74" t="s">
        <v>18</v>
      </c>
      <c r="C2085" s="74" t="s">
        <v>18</v>
      </c>
      <c r="D2085" s="75">
        <v>42177</v>
      </c>
      <c r="E2085" s="76">
        <v>42177.5625</v>
      </c>
      <c r="F2085" s="75">
        <v>42177</v>
      </c>
      <c r="G2085" s="76">
        <v>42177.576388888891</v>
      </c>
      <c r="H2085" s="76">
        <f>G2085-E2085</f>
        <v>1.3888888890505768E-2</v>
      </c>
      <c r="I2085" s="74">
        <v>75</v>
      </c>
      <c r="J2085" s="74"/>
      <c r="K2085" s="74"/>
      <c r="L2085" s="74" t="s">
        <v>4</v>
      </c>
      <c r="M2085" s="225" t="s">
        <v>4681</v>
      </c>
      <c r="N2085" s="226" t="s">
        <v>3</v>
      </c>
      <c r="O2085" s="225" t="s">
        <v>7</v>
      </c>
      <c r="P2085" s="225" t="s">
        <v>4682</v>
      </c>
      <c r="Q2085" s="225" t="s">
        <v>4683</v>
      </c>
      <c r="R2085" s="225">
        <v>1</v>
      </c>
      <c r="S2085" s="225"/>
      <c r="T2085" s="225">
        <f>R2085+S2085</f>
        <v>1</v>
      </c>
      <c r="U2085" s="302"/>
      <c r="V2085" s="302"/>
      <c r="W2085" s="302"/>
      <c r="X2085" s="302"/>
      <c r="Y2085" s="302"/>
      <c r="Z2085" s="302"/>
      <c r="AA2085" s="302"/>
      <c r="AB2085" s="302"/>
      <c r="AC2085" s="302"/>
      <c r="AD2085" s="302" t="s">
        <v>24</v>
      </c>
      <c r="AE2085" s="302"/>
      <c r="AF2085" s="302"/>
      <c r="AG2085" s="302"/>
      <c r="AH2085" s="222"/>
      <c r="AI2085" s="229"/>
      <c r="AJ2085" s="72"/>
    </row>
    <row r="2086" spans="1:36" ht="89.25" customHeight="1">
      <c r="A2086" s="70" t="s">
        <v>3570</v>
      </c>
      <c r="B2086" s="74" t="s">
        <v>58</v>
      </c>
      <c r="C2086" s="74" t="s">
        <v>2284</v>
      </c>
      <c r="D2086" s="75">
        <v>42177</v>
      </c>
      <c r="E2086" s="76">
        <v>0.51388888888888895</v>
      </c>
      <c r="F2086" s="75">
        <v>42177</v>
      </c>
      <c r="G2086" s="76">
        <v>0.71180555555555547</v>
      </c>
      <c r="H2086" s="76">
        <f>G2086-E2086</f>
        <v>0.19791666666666652</v>
      </c>
      <c r="I2086" s="74">
        <v>3</v>
      </c>
      <c r="J2086" s="74" t="s">
        <v>198</v>
      </c>
      <c r="K2086" s="74" t="s">
        <v>14</v>
      </c>
      <c r="L2086" s="74" t="s">
        <v>16</v>
      </c>
      <c r="M2086" s="225" t="s">
        <v>4567</v>
      </c>
      <c r="N2086" s="226" t="s">
        <v>3</v>
      </c>
      <c r="O2086" s="225" t="s">
        <v>7</v>
      </c>
      <c r="P2086" s="225" t="s">
        <v>4567</v>
      </c>
      <c r="Q2086" s="225" t="s">
        <v>4568</v>
      </c>
      <c r="R2086" s="225">
        <v>7.3</v>
      </c>
      <c r="S2086" s="225"/>
      <c r="T2086" s="225">
        <f>R2086+S2086</f>
        <v>7.3</v>
      </c>
      <c r="U2086" s="302"/>
      <c r="V2086" s="302"/>
      <c r="W2086" s="302"/>
      <c r="X2086" s="302"/>
      <c r="Y2086" s="302"/>
      <c r="Z2086" s="302"/>
      <c r="AA2086" s="302"/>
      <c r="AB2086" s="302"/>
      <c r="AC2086" s="302"/>
      <c r="AD2086" s="302" t="s">
        <v>37</v>
      </c>
      <c r="AE2086" s="302"/>
      <c r="AF2086" s="302"/>
      <c r="AG2086" s="302"/>
      <c r="AH2086" s="222"/>
      <c r="AI2086" s="229"/>
      <c r="AJ2086" s="72"/>
    </row>
    <row r="2087" spans="1:36" ht="75" customHeight="1">
      <c r="A2087" s="70" t="s">
        <v>4982</v>
      </c>
      <c r="B2087" s="74" t="s">
        <v>10</v>
      </c>
      <c r="C2087" s="74" t="s">
        <v>4334</v>
      </c>
      <c r="D2087" s="75">
        <v>42187</v>
      </c>
      <c r="E2087" s="76">
        <v>0.89444444444444438</v>
      </c>
      <c r="F2087" s="75">
        <v>42187</v>
      </c>
      <c r="G2087" s="76">
        <v>0.91805555555555562</v>
      </c>
      <c r="H2087" s="76">
        <v>2.361111111111111E-2</v>
      </c>
      <c r="I2087" s="74">
        <v>15</v>
      </c>
      <c r="J2087" s="74" t="s">
        <v>180</v>
      </c>
      <c r="K2087" s="74" t="s">
        <v>20</v>
      </c>
      <c r="L2087" s="74" t="s">
        <v>9</v>
      </c>
      <c r="M2087" s="225" t="s">
        <v>4993</v>
      </c>
      <c r="N2087" s="226" t="s">
        <v>3</v>
      </c>
      <c r="O2087" s="225" t="s">
        <v>7</v>
      </c>
      <c r="P2087" s="225" t="s">
        <v>4993</v>
      </c>
      <c r="Q2087" s="225" t="s">
        <v>901</v>
      </c>
      <c r="R2087" s="225">
        <v>6.5</v>
      </c>
      <c r="S2087" s="225">
        <v>1</v>
      </c>
      <c r="T2087" s="225">
        <v>7.5</v>
      </c>
      <c r="U2087" s="302" t="s">
        <v>28</v>
      </c>
      <c r="V2087" s="302">
        <v>1989</v>
      </c>
      <c r="W2087" s="302" t="s">
        <v>10942</v>
      </c>
      <c r="X2087" s="302" t="s">
        <v>10943</v>
      </c>
      <c r="Y2087" s="302" t="s">
        <v>10944</v>
      </c>
      <c r="Z2087" s="302">
        <v>0.95</v>
      </c>
      <c r="AA2087" s="302"/>
      <c r="AB2087" s="302"/>
      <c r="AC2087" s="302"/>
      <c r="AD2087" s="302" t="s">
        <v>42</v>
      </c>
      <c r="AE2087" s="302"/>
      <c r="AF2087" s="302"/>
      <c r="AG2087" s="302" t="s">
        <v>6926</v>
      </c>
      <c r="AH2087" s="222"/>
      <c r="AI2087" s="229"/>
      <c r="AJ2087" s="72"/>
    </row>
    <row r="2088" spans="1:36" ht="369.75" customHeight="1">
      <c r="A2088" s="70" t="s">
        <v>4982</v>
      </c>
      <c r="B2088" s="74" t="s">
        <v>10</v>
      </c>
      <c r="C2088" s="74" t="s">
        <v>4334</v>
      </c>
      <c r="D2088" s="75">
        <v>42187</v>
      </c>
      <c r="E2088" s="76">
        <v>0.89583333333333337</v>
      </c>
      <c r="F2088" s="75">
        <v>42187</v>
      </c>
      <c r="G2088" s="76">
        <v>0.89583333333333337</v>
      </c>
      <c r="H2088" s="76">
        <v>0</v>
      </c>
      <c r="I2088" s="74">
        <v>10</v>
      </c>
      <c r="J2088" s="74" t="s">
        <v>180</v>
      </c>
      <c r="K2088" s="74" t="s">
        <v>8</v>
      </c>
      <c r="L2088" s="74" t="s">
        <v>9</v>
      </c>
      <c r="M2088" s="225" t="s">
        <v>4999</v>
      </c>
      <c r="N2088" s="226" t="s">
        <v>3</v>
      </c>
      <c r="O2088" s="225" t="s">
        <v>7</v>
      </c>
      <c r="P2088" s="225" t="s">
        <v>5000</v>
      </c>
      <c r="Q2088" s="225" t="s">
        <v>901</v>
      </c>
      <c r="R2088" s="225">
        <v>3</v>
      </c>
      <c r="S2088" s="225"/>
      <c r="T2088" s="225">
        <v>3</v>
      </c>
      <c r="U2088" s="302" t="s">
        <v>28</v>
      </c>
      <c r="V2088" s="302">
        <v>1978</v>
      </c>
      <c r="W2088" s="302" t="s">
        <v>2193</v>
      </c>
      <c r="X2088" s="302" t="s">
        <v>1383</v>
      </c>
      <c r="Y2088" s="302" t="s">
        <v>10950</v>
      </c>
      <c r="Z2088" s="302">
        <v>0.8</v>
      </c>
      <c r="AA2088" s="302">
        <v>2015</v>
      </c>
      <c r="AB2088" s="302">
        <v>1</v>
      </c>
      <c r="AC2088" s="302">
        <v>42167</v>
      </c>
      <c r="AD2088" s="302" t="s">
        <v>42</v>
      </c>
      <c r="AE2088" s="302"/>
      <c r="AF2088" s="302"/>
      <c r="AG2088" s="302" t="s">
        <v>6926</v>
      </c>
      <c r="AH2088" s="222"/>
      <c r="AI2088" s="229"/>
      <c r="AJ2088" s="72"/>
    </row>
    <row r="2089" spans="1:36" ht="89.25" customHeight="1">
      <c r="A2089" s="70" t="s">
        <v>4982</v>
      </c>
      <c r="B2089" s="74" t="s">
        <v>10</v>
      </c>
      <c r="C2089" s="74" t="s">
        <v>4334</v>
      </c>
      <c r="D2089" s="75">
        <v>42187</v>
      </c>
      <c r="E2089" s="76">
        <v>0.8979166666666667</v>
      </c>
      <c r="F2089" s="75">
        <v>42187</v>
      </c>
      <c r="G2089" s="76">
        <v>0.8979166666666667</v>
      </c>
      <c r="H2089" s="76">
        <v>0</v>
      </c>
      <c r="I2089" s="74">
        <v>19</v>
      </c>
      <c r="J2089" s="74" t="s">
        <v>180</v>
      </c>
      <c r="K2089" s="74" t="s">
        <v>8</v>
      </c>
      <c r="L2089" s="74" t="s">
        <v>9</v>
      </c>
      <c r="M2089" s="225" t="s">
        <v>4994</v>
      </c>
      <c r="N2089" s="226" t="s">
        <v>3</v>
      </c>
      <c r="O2089" s="225" t="s">
        <v>7</v>
      </c>
      <c r="P2089" s="225" t="s">
        <v>4994</v>
      </c>
      <c r="Q2089" s="225" t="s">
        <v>901</v>
      </c>
      <c r="R2089" s="225">
        <v>2</v>
      </c>
      <c r="S2089" s="225">
        <v>2</v>
      </c>
      <c r="T2089" s="225">
        <v>4</v>
      </c>
      <c r="U2089" s="302" t="s">
        <v>28</v>
      </c>
      <c r="V2089" s="302">
        <v>1982</v>
      </c>
      <c r="W2089" s="302" t="s">
        <v>2193</v>
      </c>
      <c r="X2089" s="302" t="s">
        <v>6970</v>
      </c>
      <c r="Y2089" s="302" t="s">
        <v>10945</v>
      </c>
      <c r="Z2089" s="302">
        <v>1</v>
      </c>
      <c r="AA2089" s="302" t="s">
        <v>6966</v>
      </c>
      <c r="AB2089" s="302">
        <v>0</v>
      </c>
      <c r="AC2089" s="302">
        <v>42157</v>
      </c>
      <c r="AD2089" s="302" t="s">
        <v>42</v>
      </c>
      <c r="AE2089" s="302"/>
      <c r="AF2089" s="302"/>
      <c r="AG2089" s="302" t="s">
        <v>6926</v>
      </c>
      <c r="AH2089" s="222"/>
      <c r="AI2089" s="229"/>
      <c r="AJ2089" s="72"/>
    </row>
    <row r="2090" spans="1:36" ht="102" customHeight="1">
      <c r="A2090" s="70" t="s">
        <v>3570</v>
      </c>
      <c r="B2090" s="74" t="s">
        <v>132</v>
      </c>
      <c r="C2090" s="74" t="s">
        <v>3626</v>
      </c>
      <c r="D2090" s="75">
        <v>42178</v>
      </c>
      <c r="E2090" s="76">
        <v>0.32500000000000001</v>
      </c>
      <c r="F2090" s="75">
        <v>42178</v>
      </c>
      <c r="G2090" s="76">
        <v>0.32500000000000001</v>
      </c>
      <c r="H2090" s="76">
        <v>0</v>
      </c>
      <c r="I2090" s="77">
        <v>6</v>
      </c>
      <c r="J2090" s="79"/>
      <c r="K2090" s="77"/>
      <c r="L2090" s="80" t="s">
        <v>16</v>
      </c>
      <c r="M2090" s="228" t="s">
        <v>4667</v>
      </c>
      <c r="N2090" s="226">
        <v>35</v>
      </c>
      <c r="O2090" s="224" t="s">
        <v>13</v>
      </c>
      <c r="P2090" s="228" t="s">
        <v>4668</v>
      </c>
      <c r="Q2090" s="227" t="s">
        <v>4669</v>
      </c>
      <c r="R2090" s="223">
        <v>0.1</v>
      </c>
      <c r="S2090" s="223">
        <v>1.2</v>
      </c>
      <c r="T2090" s="223">
        <v>1.3</v>
      </c>
      <c r="U2090" s="274"/>
      <c r="V2090" s="274"/>
      <c r="W2090" s="274"/>
      <c r="X2090" s="274"/>
      <c r="Y2090" s="274"/>
      <c r="Z2090" s="274"/>
      <c r="AA2090" s="274"/>
      <c r="AB2090" s="274"/>
      <c r="AC2090" s="274"/>
      <c r="AD2090" s="279" t="s">
        <v>37</v>
      </c>
      <c r="AE2090" s="274"/>
      <c r="AF2090" s="274"/>
      <c r="AG2090" s="305"/>
      <c r="AH2090" s="222"/>
      <c r="AI2090" s="229"/>
      <c r="AJ2090" s="72"/>
    </row>
    <row r="2091" spans="1:36" ht="127.5" customHeight="1">
      <c r="A2091" s="70" t="s">
        <v>4982</v>
      </c>
      <c r="B2091" s="74" t="s">
        <v>10</v>
      </c>
      <c r="C2091" s="74" t="s">
        <v>4334</v>
      </c>
      <c r="D2091" s="75">
        <v>42187</v>
      </c>
      <c r="E2091" s="76">
        <v>0.9145833333333333</v>
      </c>
      <c r="F2091" s="75">
        <v>42187</v>
      </c>
      <c r="G2091" s="76">
        <v>0.9145833333333333</v>
      </c>
      <c r="H2091" s="76">
        <v>0</v>
      </c>
      <c r="I2091" s="74">
        <v>8</v>
      </c>
      <c r="J2091" s="74" t="s">
        <v>180</v>
      </c>
      <c r="K2091" s="74" t="s">
        <v>8</v>
      </c>
      <c r="L2091" s="74" t="s">
        <v>9</v>
      </c>
      <c r="M2091" s="225" t="s">
        <v>5001</v>
      </c>
      <c r="N2091" s="226" t="s">
        <v>3</v>
      </c>
      <c r="O2091" s="225" t="s">
        <v>7</v>
      </c>
      <c r="P2091" s="225" t="s">
        <v>5001</v>
      </c>
      <c r="Q2091" s="225" t="s">
        <v>901</v>
      </c>
      <c r="R2091" s="225">
        <v>4</v>
      </c>
      <c r="S2091" s="225">
        <v>4</v>
      </c>
      <c r="T2091" s="225">
        <v>8</v>
      </c>
      <c r="U2091" s="302" t="s">
        <v>28</v>
      </c>
      <c r="V2091" s="302">
        <v>1984</v>
      </c>
      <c r="W2091" s="302" t="s">
        <v>2193</v>
      </c>
      <c r="X2091" s="302" t="s">
        <v>6970</v>
      </c>
      <c r="Y2091" s="302" t="s">
        <v>10951</v>
      </c>
      <c r="Z2091" s="302">
        <v>1</v>
      </c>
      <c r="AA2091" s="302" t="s">
        <v>6964</v>
      </c>
      <c r="AB2091" s="302">
        <v>1</v>
      </c>
      <c r="AC2091" s="302">
        <v>42022</v>
      </c>
      <c r="AD2091" s="302" t="s">
        <v>42</v>
      </c>
      <c r="AE2091" s="302"/>
      <c r="AF2091" s="302"/>
      <c r="AG2091" s="302" t="s">
        <v>6926</v>
      </c>
      <c r="AH2091" s="222"/>
      <c r="AI2091" s="229"/>
      <c r="AJ2091" s="72"/>
    </row>
    <row r="2092" spans="1:36" ht="63.75" customHeight="1">
      <c r="A2092" s="70" t="s">
        <v>4982</v>
      </c>
      <c r="B2092" s="74" t="s">
        <v>10</v>
      </c>
      <c r="C2092" s="74" t="s">
        <v>4334</v>
      </c>
      <c r="D2092" s="75">
        <v>42187</v>
      </c>
      <c r="E2092" s="76">
        <v>0.9145833333333333</v>
      </c>
      <c r="F2092" s="75">
        <v>42187</v>
      </c>
      <c r="G2092" s="76">
        <v>0.9145833333333333</v>
      </c>
      <c r="H2092" s="76">
        <v>0</v>
      </c>
      <c r="I2092" s="74">
        <v>13</v>
      </c>
      <c r="J2092" s="74" t="s">
        <v>180</v>
      </c>
      <c r="K2092" s="74" t="s">
        <v>8</v>
      </c>
      <c r="L2092" s="74" t="s">
        <v>9</v>
      </c>
      <c r="M2092" s="225" t="s">
        <v>5002</v>
      </c>
      <c r="N2092" s="226" t="s">
        <v>3</v>
      </c>
      <c r="O2092" s="225" t="s">
        <v>7</v>
      </c>
      <c r="P2092" s="225" t="s">
        <v>5002</v>
      </c>
      <c r="Q2092" s="225" t="s">
        <v>901</v>
      </c>
      <c r="R2092" s="225">
        <v>1</v>
      </c>
      <c r="S2092" s="225">
        <v>1</v>
      </c>
      <c r="T2092" s="225">
        <v>2</v>
      </c>
      <c r="U2092" s="302" t="s">
        <v>28</v>
      </c>
      <c r="V2092" s="302">
        <v>1976</v>
      </c>
      <c r="W2092" s="302" t="s">
        <v>2193</v>
      </c>
      <c r="X2092" s="302" t="s">
        <v>6970</v>
      </c>
      <c r="Y2092" s="302" t="s">
        <v>10952</v>
      </c>
      <c r="Z2092" s="302">
        <v>0.5</v>
      </c>
      <c r="AA2092" s="302" t="s">
        <v>6964</v>
      </c>
      <c r="AB2092" s="302">
        <v>1</v>
      </c>
      <c r="AC2092" s="302">
        <v>42070</v>
      </c>
      <c r="AD2092" s="302" t="s">
        <v>42</v>
      </c>
      <c r="AE2092" s="302"/>
      <c r="AF2092" s="302"/>
      <c r="AG2092" s="302" t="s">
        <v>6926</v>
      </c>
      <c r="AH2092" s="222"/>
      <c r="AI2092" s="229"/>
      <c r="AJ2092" s="72"/>
    </row>
    <row r="2093" spans="1:36" ht="140.25" customHeight="1">
      <c r="A2093" s="70" t="s">
        <v>4982</v>
      </c>
      <c r="B2093" s="74" t="s">
        <v>10</v>
      </c>
      <c r="C2093" s="74" t="s">
        <v>4334</v>
      </c>
      <c r="D2093" s="75">
        <v>42187</v>
      </c>
      <c r="E2093" s="76">
        <v>0.92083333333333339</v>
      </c>
      <c r="F2093" s="75">
        <v>42187</v>
      </c>
      <c r="G2093" s="76">
        <v>0.92847222222222225</v>
      </c>
      <c r="H2093" s="76">
        <v>7.6388888888888886E-3</v>
      </c>
      <c r="I2093" s="74">
        <v>9</v>
      </c>
      <c r="J2093" s="74" t="s">
        <v>180</v>
      </c>
      <c r="K2093" s="74" t="s">
        <v>20</v>
      </c>
      <c r="L2093" s="74" t="s">
        <v>9</v>
      </c>
      <c r="M2093" s="225" t="s">
        <v>5003</v>
      </c>
      <c r="N2093" s="226" t="s">
        <v>3</v>
      </c>
      <c r="O2093" s="225" t="s">
        <v>7</v>
      </c>
      <c r="P2093" s="225" t="s">
        <v>5003</v>
      </c>
      <c r="Q2093" s="225" t="s">
        <v>901</v>
      </c>
      <c r="R2093" s="225">
        <v>4</v>
      </c>
      <c r="S2093" s="225"/>
      <c r="T2093" s="225">
        <v>4</v>
      </c>
      <c r="U2093" s="302" t="s">
        <v>28</v>
      </c>
      <c r="V2093" s="302">
        <v>1986</v>
      </c>
      <c r="W2093" s="302" t="s">
        <v>2193</v>
      </c>
      <c r="X2093" s="302" t="s">
        <v>6970</v>
      </c>
      <c r="Y2093" s="302" t="s">
        <v>10953</v>
      </c>
      <c r="Z2093" s="302">
        <v>0.9</v>
      </c>
      <c r="AA2093" s="302" t="s">
        <v>6964</v>
      </c>
      <c r="AB2093" s="302">
        <v>1</v>
      </c>
      <c r="AC2093" s="302">
        <v>42058</v>
      </c>
      <c r="AD2093" s="302" t="s">
        <v>42</v>
      </c>
      <c r="AE2093" s="302"/>
      <c r="AF2093" s="302"/>
      <c r="AG2093" s="302" t="s">
        <v>6926</v>
      </c>
      <c r="AH2093" s="222"/>
      <c r="AI2093" s="229"/>
      <c r="AJ2093" s="72"/>
    </row>
    <row r="2094" spans="1:36" ht="76.5" customHeight="1">
      <c r="A2094" s="70" t="s">
        <v>4982</v>
      </c>
      <c r="B2094" s="74" t="s">
        <v>10</v>
      </c>
      <c r="C2094" s="74" t="s">
        <v>4334</v>
      </c>
      <c r="D2094" s="75">
        <v>42187</v>
      </c>
      <c r="E2094" s="76">
        <v>0.92847222222222225</v>
      </c>
      <c r="F2094" s="75">
        <v>42187</v>
      </c>
      <c r="G2094" s="76">
        <v>0.92847222222222225</v>
      </c>
      <c r="H2094" s="76">
        <v>0</v>
      </c>
      <c r="I2094" s="74">
        <v>25</v>
      </c>
      <c r="J2094" s="74" t="s">
        <v>180</v>
      </c>
      <c r="K2094" s="74" t="s">
        <v>8</v>
      </c>
      <c r="L2094" s="74" t="s">
        <v>9</v>
      </c>
      <c r="M2094" s="225" t="s">
        <v>4995</v>
      </c>
      <c r="N2094" s="226" t="s">
        <v>3</v>
      </c>
      <c r="O2094" s="225" t="s">
        <v>7</v>
      </c>
      <c r="P2094" s="225" t="s">
        <v>4995</v>
      </c>
      <c r="Q2094" s="225" t="s">
        <v>901</v>
      </c>
      <c r="R2094" s="225">
        <v>5.5</v>
      </c>
      <c r="S2094" s="225"/>
      <c r="T2094" s="225">
        <v>5.5</v>
      </c>
      <c r="U2094" s="302" t="s">
        <v>28</v>
      </c>
      <c r="V2094" s="302">
        <v>1984</v>
      </c>
      <c r="W2094" s="302" t="s">
        <v>2193</v>
      </c>
      <c r="X2094" s="302" t="s">
        <v>6970</v>
      </c>
      <c r="Y2094" s="302" t="s">
        <v>10946</v>
      </c>
      <c r="Z2094" s="302">
        <v>0.95</v>
      </c>
      <c r="AA2094" s="302" t="s">
        <v>6966</v>
      </c>
      <c r="AB2094" s="302">
        <v>0</v>
      </c>
      <c r="AC2094" s="302">
        <v>41835</v>
      </c>
      <c r="AD2094" s="302" t="s">
        <v>42</v>
      </c>
      <c r="AE2094" s="302"/>
      <c r="AF2094" s="302"/>
      <c r="AG2094" s="302" t="s">
        <v>6926</v>
      </c>
      <c r="AH2094" s="222"/>
      <c r="AI2094" s="229"/>
      <c r="AJ2094" s="192"/>
    </row>
    <row r="2095" spans="1:36" ht="153" customHeight="1">
      <c r="A2095" s="70" t="s">
        <v>4982</v>
      </c>
      <c r="B2095" s="74" t="s">
        <v>10</v>
      </c>
      <c r="C2095" s="74" t="s">
        <v>4334</v>
      </c>
      <c r="D2095" s="75">
        <v>42187</v>
      </c>
      <c r="E2095" s="76">
        <v>0.93680555555555556</v>
      </c>
      <c r="F2095" s="75">
        <v>42187</v>
      </c>
      <c r="G2095" s="76">
        <v>0.93680555555555556</v>
      </c>
      <c r="H2095" s="76">
        <v>0</v>
      </c>
      <c r="I2095" s="74">
        <v>14</v>
      </c>
      <c r="J2095" s="74" t="s">
        <v>180</v>
      </c>
      <c r="K2095" s="74" t="s">
        <v>8</v>
      </c>
      <c r="L2095" s="74" t="s">
        <v>9</v>
      </c>
      <c r="M2095" s="225" t="s">
        <v>5004</v>
      </c>
      <c r="N2095" s="226" t="s">
        <v>3</v>
      </c>
      <c r="O2095" s="225" t="s">
        <v>7</v>
      </c>
      <c r="P2095" s="225" t="s">
        <v>5004</v>
      </c>
      <c r="Q2095" s="225" t="s">
        <v>901</v>
      </c>
      <c r="R2095" s="225">
        <v>2</v>
      </c>
      <c r="S2095" s="225">
        <v>1</v>
      </c>
      <c r="T2095" s="225">
        <v>3</v>
      </c>
      <c r="U2095" s="302" t="s">
        <v>28</v>
      </c>
      <c r="V2095" s="302">
        <v>1981</v>
      </c>
      <c r="W2095" s="302" t="s">
        <v>2193</v>
      </c>
      <c r="X2095" s="302" t="s">
        <v>1383</v>
      </c>
      <c r="Y2095" s="302" t="s">
        <v>10954</v>
      </c>
      <c r="Z2095" s="302">
        <v>0.9</v>
      </c>
      <c r="AA2095" s="302" t="s">
        <v>6966</v>
      </c>
      <c r="AB2095" s="302">
        <v>1</v>
      </c>
      <c r="AC2095" s="302">
        <v>42000</v>
      </c>
      <c r="AD2095" s="302" t="s">
        <v>42</v>
      </c>
      <c r="AE2095" s="302"/>
      <c r="AF2095" s="302"/>
      <c r="AG2095" s="302" t="s">
        <v>6926</v>
      </c>
      <c r="AH2095" s="222"/>
      <c r="AI2095" s="229"/>
      <c r="AJ2095" s="192"/>
    </row>
    <row r="2096" spans="1:36" ht="409.5" customHeight="1">
      <c r="A2096" s="70" t="s">
        <v>4982</v>
      </c>
      <c r="B2096" s="74" t="s">
        <v>10</v>
      </c>
      <c r="C2096" s="74" t="s">
        <v>4334</v>
      </c>
      <c r="D2096" s="75">
        <v>42187</v>
      </c>
      <c r="E2096" s="76">
        <v>0.93680555555555556</v>
      </c>
      <c r="F2096" s="75">
        <v>42187</v>
      </c>
      <c r="G2096" s="76">
        <v>0.93680555555555556</v>
      </c>
      <c r="H2096" s="76">
        <v>0</v>
      </c>
      <c r="I2096" s="74">
        <v>19</v>
      </c>
      <c r="J2096" s="74" t="s">
        <v>180</v>
      </c>
      <c r="K2096" s="74" t="s">
        <v>8</v>
      </c>
      <c r="L2096" s="74" t="s">
        <v>9</v>
      </c>
      <c r="M2096" s="225" t="s">
        <v>5005</v>
      </c>
      <c r="N2096" s="226" t="s">
        <v>3</v>
      </c>
      <c r="O2096" s="225" t="s">
        <v>7</v>
      </c>
      <c r="P2096" s="225" t="s">
        <v>5005</v>
      </c>
      <c r="Q2096" s="225" t="s">
        <v>901</v>
      </c>
      <c r="R2096" s="225">
        <v>1</v>
      </c>
      <c r="S2096" s="225">
        <v>1</v>
      </c>
      <c r="T2096" s="225">
        <v>2</v>
      </c>
      <c r="U2096" s="302" t="s">
        <v>28</v>
      </c>
      <c r="V2096" s="302">
        <v>1987</v>
      </c>
      <c r="W2096" s="302" t="s">
        <v>2193</v>
      </c>
      <c r="X2096" s="302" t="s">
        <v>6970</v>
      </c>
      <c r="Y2096" s="302" t="s">
        <v>10955</v>
      </c>
      <c r="Z2096" s="302">
        <v>0.85</v>
      </c>
      <c r="AA2096" s="302" t="s">
        <v>6973</v>
      </c>
      <c r="AB2096" s="302">
        <v>0</v>
      </c>
      <c r="AC2096" s="302">
        <v>42000</v>
      </c>
      <c r="AD2096" s="302" t="s">
        <v>42</v>
      </c>
      <c r="AE2096" s="302"/>
      <c r="AF2096" s="302"/>
      <c r="AG2096" s="302" t="s">
        <v>6926</v>
      </c>
      <c r="AH2096" s="222"/>
      <c r="AI2096" s="229"/>
      <c r="AJ2096" s="192"/>
    </row>
    <row r="2097" spans="1:36" ht="153" customHeight="1">
      <c r="A2097" s="69" t="s">
        <v>3570</v>
      </c>
      <c r="B2097" s="74" t="s">
        <v>1412</v>
      </c>
      <c r="C2097" s="74" t="s">
        <v>1423</v>
      </c>
      <c r="D2097" s="75">
        <v>42178</v>
      </c>
      <c r="E2097" s="76">
        <v>0.37222222222222223</v>
      </c>
      <c r="F2097" s="75">
        <v>42178</v>
      </c>
      <c r="G2097" s="76">
        <v>0.40416666666666662</v>
      </c>
      <c r="H2097" s="76">
        <v>3.1944444444444449E-2</v>
      </c>
      <c r="I2097" s="77">
        <v>13</v>
      </c>
      <c r="J2097" s="79" t="s">
        <v>1437</v>
      </c>
      <c r="K2097" s="77"/>
      <c r="L2097" s="80" t="s">
        <v>29</v>
      </c>
      <c r="M2097" s="228" t="s">
        <v>488</v>
      </c>
      <c r="N2097" s="226" t="s">
        <v>3</v>
      </c>
      <c r="O2097" s="224" t="s">
        <v>7</v>
      </c>
      <c r="P2097" s="228" t="s">
        <v>4598</v>
      </c>
      <c r="Q2097" s="227" t="s">
        <v>4599</v>
      </c>
      <c r="R2097" s="223">
        <v>7</v>
      </c>
      <c r="S2097" s="223"/>
      <c r="T2097" s="223">
        <v>7</v>
      </c>
      <c r="U2097" s="279"/>
      <c r="V2097" s="279"/>
      <c r="W2097" s="279"/>
      <c r="X2097" s="279"/>
      <c r="Y2097" s="279"/>
      <c r="Z2097" s="279"/>
      <c r="AA2097" s="279"/>
      <c r="AB2097" s="279"/>
      <c r="AC2097" s="279"/>
      <c r="AD2097" s="279" t="s">
        <v>27</v>
      </c>
      <c r="AE2097" s="279"/>
      <c r="AF2097" s="279"/>
      <c r="AG2097" s="290"/>
      <c r="AH2097" s="222"/>
      <c r="AI2097" s="229"/>
      <c r="AJ2097" s="192"/>
    </row>
    <row r="2098" spans="1:36" ht="102" customHeight="1">
      <c r="A2098" s="69" t="s">
        <v>3570</v>
      </c>
      <c r="B2098" s="74" t="s">
        <v>1412</v>
      </c>
      <c r="C2098" s="74" t="s">
        <v>7129</v>
      </c>
      <c r="D2098" s="75">
        <v>42178</v>
      </c>
      <c r="E2098" s="76">
        <v>0.45277777777777778</v>
      </c>
      <c r="F2098" s="75">
        <v>42178</v>
      </c>
      <c r="G2098" s="76">
        <v>0.45277777777777778</v>
      </c>
      <c r="H2098" s="76">
        <v>0</v>
      </c>
      <c r="I2098" s="77">
        <v>43</v>
      </c>
      <c r="J2098" s="79" t="s">
        <v>1107</v>
      </c>
      <c r="K2098" s="77"/>
      <c r="L2098" s="80" t="s">
        <v>16</v>
      </c>
      <c r="M2098" s="228" t="s">
        <v>4600</v>
      </c>
      <c r="N2098" s="226">
        <v>220</v>
      </c>
      <c r="O2098" s="224" t="s">
        <v>13</v>
      </c>
      <c r="P2098" s="228" t="s">
        <v>4601</v>
      </c>
      <c r="Q2098" s="227" t="s">
        <v>4602</v>
      </c>
      <c r="R2098" s="223">
        <v>11</v>
      </c>
      <c r="S2098" s="223">
        <v>81</v>
      </c>
      <c r="T2098" s="223">
        <v>92</v>
      </c>
      <c r="U2098" s="279"/>
      <c r="V2098" s="279"/>
      <c r="W2098" s="279"/>
      <c r="X2098" s="279"/>
      <c r="Y2098" s="279"/>
      <c r="Z2098" s="279"/>
      <c r="AA2098" s="279"/>
      <c r="AB2098" s="279"/>
      <c r="AC2098" s="279"/>
      <c r="AD2098" s="489" t="s">
        <v>37</v>
      </c>
      <c r="AE2098" s="279"/>
      <c r="AF2098" s="279"/>
      <c r="AG2098" s="290"/>
      <c r="AH2098" s="222"/>
      <c r="AI2098" s="229"/>
      <c r="AJ2098" s="72"/>
    </row>
    <row r="2099" spans="1:36" ht="127.5" customHeight="1">
      <c r="A2099" s="70" t="s">
        <v>4982</v>
      </c>
      <c r="B2099" s="74" t="s">
        <v>12</v>
      </c>
      <c r="C2099" s="74" t="s">
        <v>127</v>
      </c>
      <c r="D2099" s="75">
        <v>42187</v>
      </c>
      <c r="E2099" s="76">
        <v>0.75416666666666676</v>
      </c>
      <c r="F2099" s="75">
        <v>42187</v>
      </c>
      <c r="G2099" s="76">
        <v>0.75416666666666676</v>
      </c>
      <c r="H2099" s="76">
        <f t="shared" ref="H2099:H2105" si="31">G2099-E2099</f>
        <v>0</v>
      </c>
      <c r="I2099" s="74">
        <v>71</v>
      </c>
      <c r="J2099" s="74" t="s">
        <v>3392</v>
      </c>
      <c r="K2099" s="74" t="s">
        <v>8</v>
      </c>
      <c r="L2099" s="74" t="s">
        <v>9</v>
      </c>
      <c r="M2099" s="225" t="s">
        <v>4964</v>
      </c>
      <c r="N2099" s="226">
        <v>35</v>
      </c>
      <c r="O2099" s="225" t="s">
        <v>7</v>
      </c>
      <c r="P2099" s="225" t="s">
        <v>4965</v>
      </c>
      <c r="Q2099" s="225" t="s">
        <v>8105</v>
      </c>
      <c r="R2099" s="225">
        <v>4.82</v>
      </c>
      <c r="S2099" s="225">
        <v>6.34</v>
      </c>
      <c r="T2099" s="225">
        <f t="shared" ref="T2099:T2105" si="32">R2099+S2099</f>
        <v>11.16</v>
      </c>
      <c r="U2099" s="302" t="s">
        <v>6</v>
      </c>
      <c r="V2099" s="302" t="s">
        <v>5704</v>
      </c>
      <c r="W2099" s="302" t="s">
        <v>1942</v>
      </c>
      <c r="X2099" s="302" t="s">
        <v>762</v>
      </c>
      <c r="Y2099" s="302" t="s">
        <v>9615</v>
      </c>
      <c r="Z2099" s="302" t="s">
        <v>128</v>
      </c>
      <c r="AA2099" s="302" t="s">
        <v>9616</v>
      </c>
      <c r="AB2099" s="302" t="s">
        <v>128</v>
      </c>
      <c r="AC2099" s="302" t="s">
        <v>128</v>
      </c>
      <c r="AD2099" s="302" t="s">
        <v>42</v>
      </c>
      <c r="AE2099" s="302" t="s">
        <v>57</v>
      </c>
      <c r="AF2099" s="302" t="s">
        <v>128</v>
      </c>
      <c r="AG2099" s="302"/>
      <c r="AH2099" s="222"/>
      <c r="AI2099" s="229"/>
      <c r="AJ2099" s="72"/>
    </row>
    <row r="2100" spans="1:36" ht="38.25" customHeight="1">
      <c r="A2100" s="70" t="s">
        <v>4982</v>
      </c>
      <c r="B2100" s="74" t="s">
        <v>12</v>
      </c>
      <c r="C2100" s="74" t="s">
        <v>127</v>
      </c>
      <c r="D2100" s="75">
        <v>42187</v>
      </c>
      <c r="E2100" s="76">
        <v>0.76388888888888884</v>
      </c>
      <c r="F2100" s="75">
        <v>42187</v>
      </c>
      <c r="G2100" s="76">
        <v>0.76388888888888884</v>
      </c>
      <c r="H2100" s="76">
        <f t="shared" si="31"/>
        <v>0</v>
      </c>
      <c r="I2100" s="74">
        <v>236</v>
      </c>
      <c r="J2100" s="74" t="s">
        <v>233</v>
      </c>
      <c r="K2100" s="74" t="s">
        <v>14</v>
      </c>
      <c r="L2100" s="74" t="s">
        <v>9</v>
      </c>
      <c r="M2100" s="225" t="s">
        <v>4966</v>
      </c>
      <c r="N2100" s="226" t="s">
        <v>3</v>
      </c>
      <c r="O2100" s="225" t="s">
        <v>7</v>
      </c>
      <c r="P2100" s="225" t="s">
        <v>4967</v>
      </c>
      <c r="Q2100" s="225" t="s">
        <v>4968</v>
      </c>
      <c r="R2100" s="225">
        <v>50.96</v>
      </c>
      <c r="S2100" s="225">
        <v>154.6</v>
      </c>
      <c r="T2100" s="225">
        <f t="shared" si="32"/>
        <v>205.56</v>
      </c>
      <c r="U2100" s="302" t="s">
        <v>28</v>
      </c>
      <c r="V2100" s="302" t="s">
        <v>9617</v>
      </c>
      <c r="W2100" s="302" t="s">
        <v>587</v>
      </c>
      <c r="X2100" s="302" t="s">
        <v>762</v>
      </c>
      <c r="Y2100" s="302" t="s">
        <v>9618</v>
      </c>
      <c r="Z2100" s="302">
        <v>1</v>
      </c>
      <c r="AA2100" s="302" t="s">
        <v>9619</v>
      </c>
      <c r="AB2100" s="302" t="s">
        <v>128</v>
      </c>
      <c r="AC2100" s="302" t="s">
        <v>9620</v>
      </c>
      <c r="AD2100" s="302" t="s">
        <v>42</v>
      </c>
      <c r="AE2100" s="302" t="s">
        <v>128</v>
      </c>
      <c r="AF2100" s="302" t="s">
        <v>128</v>
      </c>
      <c r="AG2100" s="302"/>
      <c r="AH2100" s="222"/>
      <c r="AI2100" s="229"/>
      <c r="AJ2100" s="72"/>
    </row>
    <row r="2101" spans="1:36" ht="51" customHeight="1">
      <c r="A2101" s="70" t="s">
        <v>4982</v>
      </c>
      <c r="B2101" s="74" t="s">
        <v>12</v>
      </c>
      <c r="C2101" s="74" t="s">
        <v>127</v>
      </c>
      <c r="D2101" s="75">
        <v>42187</v>
      </c>
      <c r="E2101" s="76">
        <v>0.7993055555555556</v>
      </c>
      <c r="F2101" s="75">
        <v>42187</v>
      </c>
      <c r="G2101" s="76">
        <v>0.80694444444444446</v>
      </c>
      <c r="H2101" s="76">
        <f t="shared" si="31"/>
        <v>7.6388888888888618E-3</v>
      </c>
      <c r="I2101" s="74">
        <v>2</v>
      </c>
      <c r="J2101" s="74" t="s">
        <v>150</v>
      </c>
      <c r="K2101" s="74" t="s">
        <v>51</v>
      </c>
      <c r="L2101" s="74" t="s">
        <v>9</v>
      </c>
      <c r="M2101" s="225" t="s">
        <v>4969</v>
      </c>
      <c r="N2101" s="226" t="s">
        <v>3</v>
      </c>
      <c r="O2101" s="225" t="s">
        <v>7</v>
      </c>
      <c r="P2101" s="225" t="s">
        <v>4970</v>
      </c>
      <c r="Q2101" s="225" t="s">
        <v>4971</v>
      </c>
      <c r="R2101" s="225">
        <v>0.76</v>
      </c>
      <c r="S2101" s="225">
        <v>3.11</v>
      </c>
      <c r="T2101" s="225">
        <f t="shared" si="32"/>
        <v>3.87</v>
      </c>
      <c r="U2101" s="302" t="s">
        <v>6</v>
      </c>
      <c r="V2101" s="302" t="s">
        <v>1365</v>
      </c>
      <c r="W2101" s="302" t="s">
        <v>591</v>
      </c>
      <c r="X2101" s="302" t="s">
        <v>762</v>
      </c>
      <c r="Y2101" s="302" t="s">
        <v>128</v>
      </c>
      <c r="Z2101" s="302" t="s">
        <v>128</v>
      </c>
      <c r="AA2101" s="302" t="s">
        <v>2024</v>
      </c>
      <c r="AB2101" s="302" t="s">
        <v>128</v>
      </c>
      <c r="AC2101" s="302" t="s">
        <v>128</v>
      </c>
      <c r="AD2101" s="302" t="s">
        <v>42</v>
      </c>
      <c r="AE2101" s="302" t="s">
        <v>128</v>
      </c>
      <c r="AF2101" s="302" t="s">
        <v>128</v>
      </c>
      <c r="AG2101" s="302"/>
      <c r="AH2101" s="222"/>
      <c r="AI2101" s="229"/>
      <c r="AJ2101" s="72"/>
    </row>
    <row r="2102" spans="1:36" ht="140.25" customHeight="1">
      <c r="A2102" s="70" t="s">
        <v>4982</v>
      </c>
      <c r="B2102" s="74" t="s">
        <v>12</v>
      </c>
      <c r="C2102" s="74" t="s">
        <v>127</v>
      </c>
      <c r="D2102" s="75">
        <v>42187</v>
      </c>
      <c r="E2102" s="76">
        <v>0.80694444444444446</v>
      </c>
      <c r="F2102" s="75">
        <v>42187</v>
      </c>
      <c r="G2102" s="76">
        <v>0.80694444444444446</v>
      </c>
      <c r="H2102" s="76">
        <f t="shared" si="31"/>
        <v>0</v>
      </c>
      <c r="I2102" s="74">
        <v>17</v>
      </c>
      <c r="J2102" s="74" t="s">
        <v>368</v>
      </c>
      <c r="K2102" s="74" t="s">
        <v>8</v>
      </c>
      <c r="L2102" s="74" t="s">
        <v>9</v>
      </c>
      <c r="M2102" s="225" t="s">
        <v>4972</v>
      </c>
      <c r="N2102" s="226" t="s">
        <v>3</v>
      </c>
      <c r="O2102" s="225" t="s">
        <v>7</v>
      </c>
      <c r="P2102" s="225" t="s">
        <v>4973</v>
      </c>
      <c r="Q2102" s="225" t="s">
        <v>8106</v>
      </c>
      <c r="R2102" s="225">
        <v>33.67</v>
      </c>
      <c r="S2102" s="225">
        <v>12.59</v>
      </c>
      <c r="T2102" s="225">
        <f t="shared" si="32"/>
        <v>46.260000000000005</v>
      </c>
      <c r="U2102" s="302" t="s">
        <v>6</v>
      </c>
      <c r="V2102" s="302" t="s">
        <v>5230</v>
      </c>
      <c r="W2102" s="302" t="s">
        <v>591</v>
      </c>
      <c r="X2102" s="302" t="s">
        <v>762</v>
      </c>
      <c r="Y2102" s="302" t="s">
        <v>9621</v>
      </c>
      <c r="Z2102" s="302" t="s">
        <v>128</v>
      </c>
      <c r="AA2102" s="302" t="s">
        <v>9622</v>
      </c>
      <c r="AB2102" s="302" t="s">
        <v>128</v>
      </c>
      <c r="AC2102" s="302" t="s">
        <v>128</v>
      </c>
      <c r="AD2102" s="302" t="s">
        <v>42</v>
      </c>
      <c r="AE2102" s="302" t="s">
        <v>128</v>
      </c>
      <c r="AF2102" s="302" t="s">
        <v>128</v>
      </c>
      <c r="AG2102" s="302"/>
      <c r="AH2102" s="222"/>
      <c r="AI2102" s="229"/>
      <c r="AJ2102" s="72"/>
    </row>
    <row r="2103" spans="1:36" ht="140.25" customHeight="1">
      <c r="A2103" s="70" t="s">
        <v>4982</v>
      </c>
      <c r="B2103" s="74" t="s">
        <v>12</v>
      </c>
      <c r="C2103" s="74" t="s">
        <v>127</v>
      </c>
      <c r="D2103" s="75">
        <v>42187</v>
      </c>
      <c r="E2103" s="76">
        <v>0.81527777777777777</v>
      </c>
      <c r="F2103" s="75">
        <v>42187</v>
      </c>
      <c r="G2103" s="76">
        <v>0.81527777777777777</v>
      </c>
      <c r="H2103" s="76">
        <f t="shared" si="31"/>
        <v>0</v>
      </c>
      <c r="I2103" s="74">
        <v>4</v>
      </c>
      <c r="J2103" s="74" t="s">
        <v>233</v>
      </c>
      <c r="K2103" s="74" t="s">
        <v>8</v>
      </c>
      <c r="L2103" s="74" t="s">
        <v>9</v>
      </c>
      <c r="M2103" s="225" t="s">
        <v>4974</v>
      </c>
      <c r="N2103" s="226" t="s">
        <v>3</v>
      </c>
      <c r="O2103" s="225" t="s">
        <v>7</v>
      </c>
      <c r="P2103" s="225" t="s">
        <v>4975</v>
      </c>
      <c r="Q2103" s="225" t="s">
        <v>8107</v>
      </c>
      <c r="R2103" s="225">
        <v>0.22</v>
      </c>
      <c r="S2103" s="225">
        <v>0.32</v>
      </c>
      <c r="T2103" s="225">
        <f t="shared" si="32"/>
        <v>0.54</v>
      </c>
      <c r="U2103" s="302" t="s">
        <v>5279</v>
      </c>
      <c r="V2103" s="302" t="s">
        <v>5314</v>
      </c>
      <c r="W2103" s="302" t="s">
        <v>5280</v>
      </c>
      <c r="X2103" s="302" t="s">
        <v>762</v>
      </c>
      <c r="Y2103" s="302" t="s">
        <v>9623</v>
      </c>
      <c r="Z2103" s="302">
        <v>1</v>
      </c>
      <c r="AA2103" s="302" t="s">
        <v>9624</v>
      </c>
      <c r="AB2103" s="302">
        <v>4</v>
      </c>
      <c r="AC2103" s="302" t="s">
        <v>128</v>
      </c>
      <c r="AD2103" s="302" t="s">
        <v>42</v>
      </c>
      <c r="AE2103" s="302" t="s">
        <v>128</v>
      </c>
      <c r="AF2103" s="302" t="s">
        <v>128</v>
      </c>
      <c r="AG2103" s="302"/>
      <c r="AH2103" s="222"/>
      <c r="AI2103" s="229"/>
    </row>
    <row r="2104" spans="1:36" ht="38.25" customHeight="1">
      <c r="A2104" s="70" t="s">
        <v>4982</v>
      </c>
      <c r="B2104" s="74" t="s">
        <v>12</v>
      </c>
      <c r="C2104" s="74" t="s">
        <v>127</v>
      </c>
      <c r="D2104" s="75">
        <v>42187</v>
      </c>
      <c r="E2104" s="76">
        <v>0.86458333333333337</v>
      </c>
      <c r="F2104" s="75">
        <v>42187</v>
      </c>
      <c r="G2104" s="76">
        <v>0.86458333333333337</v>
      </c>
      <c r="H2104" s="76">
        <f t="shared" si="31"/>
        <v>0</v>
      </c>
      <c r="I2104" s="74">
        <v>14</v>
      </c>
      <c r="J2104" s="74" t="s">
        <v>368</v>
      </c>
      <c r="K2104" s="74" t="s">
        <v>8</v>
      </c>
      <c r="L2104" s="74" t="s">
        <v>9</v>
      </c>
      <c r="M2104" s="225" t="s">
        <v>4979</v>
      </c>
      <c r="N2104" s="226" t="s">
        <v>3</v>
      </c>
      <c r="O2104" s="225" t="s">
        <v>7</v>
      </c>
      <c r="P2104" s="225" t="s">
        <v>369</v>
      </c>
      <c r="Q2104" s="225" t="s">
        <v>8109</v>
      </c>
      <c r="R2104" s="225">
        <v>1.1100000000000001</v>
      </c>
      <c r="S2104" s="225">
        <v>1.31</v>
      </c>
      <c r="T2104" s="225">
        <f t="shared" si="32"/>
        <v>2.42</v>
      </c>
      <c r="U2104" s="302" t="s">
        <v>28</v>
      </c>
      <c r="V2104" s="302" t="s">
        <v>5269</v>
      </c>
      <c r="W2104" s="302" t="s">
        <v>128</v>
      </c>
      <c r="X2104" s="302" t="s">
        <v>128</v>
      </c>
      <c r="Y2104" s="302" t="s">
        <v>9625</v>
      </c>
      <c r="Z2104" s="302">
        <v>1</v>
      </c>
      <c r="AA2104" s="302" t="s">
        <v>5272</v>
      </c>
      <c r="AB2104" s="302">
        <v>2</v>
      </c>
      <c r="AC2104" s="302" t="s">
        <v>128</v>
      </c>
      <c r="AD2104" s="302" t="s">
        <v>42</v>
      </c>
      <c r="AE2104" s="302" t="s">
        <v>128</v>
      </c>
      <c r="AF2104" s="302" t="s">
        <v>128</v>
      </c>
      <c r="AG2104" s="302"/>
      <c r="AH2104" s="222"/>
      <c r="AI2104" s="229"/>
    </row>
    <row r="2105" spans="1:36" ht="75" customHeight="1">
      <c r="A2105" s="70" t="s">
        <v>4982</v>
      </c>
      <c r="B2105" s="74" t="s">
        <v>12</v>
      </c>
      <c r="C2105" s="74" t="s">
        <v>127</v>
      </c>
      <c r="D2105" s="75">
        <v>42187</v>
      </c>
      <c r="E2105" s="76">
        <v>0.95138888888888884</v>
      </c>
      <c r="F2105" s="75">
        <v>42187</v>
      </c>
      <c r="G2105" s="76">
        <v>0.95138888888888884</v>
      </c>
      <c r="H2105" s="76">
        <f t="shared" si="31"/>
        <v>0</v>
      </c>
      <c r="I2105" s="74">
        <v>16</v>
      </c>
      <c r="J2105" s="74" t="s">
        <v>233</v>
      </c>
      <c r="K2105" s="74" t="s">
        <v>8</v>
      </c>
      <c r="L2105" s="74" t="s">
        <v>9</v>
      </c>
      <c r="M2105" s="225" t="s">
        <v>4980</v>
      </c>
      <c r="N2105" s="226" t="s">
        <v>3</v>
      </c>
      <c r="O2105" s="225" t="s">
        <v>7</v>
      </c>
      <c r="P2105" s="225" t="s">
        <v>4981</v>
      </c>
      <c r="Q2105" s="225" t="s">
        <v>8110</v>
      </c>
      <c r="R2105" s="225">
        <v>0.43</v>
      </c>
      <c r="S2105" s="225">
        <v>1.81</v>
      </c>
      <c r="T2105" s="225">
        <f t="shared" si="32"/>
        <v>2.2400000000000002</v>
      </c>
      <c r="U2105" s="302" t="s">
        <v>6</v>
      </c>
      <c r="V2105" s="302" t="s">
        <v>5227</v>
      </c>
      <c r="W2105" s="302" t="s">
        <v>9626</v>
      </c>
      <c r="X2105" s="302" t="s">
        <v>762</v>
      </c>
      <c r="Y2105" s="302" t="s">
        <v>9627</v>
      </c>
      <c r="Z2105" s="302">
        <v>1</v>
      </c>
      <c r="AA2105" s="302" t="s">
        <v>9628</v>
      </c>
      <c r="AB2105" s="302">
        <v>1</v>
      </c>
      <c r="AC2105" s="302" t="s">
        <v>128</v>
      </c>
      <c r="AD2105" s="302" t="s">
        <v>42</v>
      </c>
      <c r="AE2105" s="302" t="s">
        <v>128</v>
      </c>
      <c r="AF2105" s="302" t="s">
        <v>128</v>
      </c>
      <c r="AG2105" s="302"/>
      <c r="AH2105" s="222"/>
      <c r="AI2105" s="229"/>
    </row>
    <row r="2106" spans="1:36" ht="150" customHeight="1">
      <c r="A2106" s="330" t="s">
        <v>4982</v>
      </c>
      <c r="B2106" s="334" t="s">
        <v>5</v>
      </c>
      <c r="C2106" s="334" t="s">
        <v>5</v>
      </c>
      <c r="D2106" s="339">
        <v>42187</v>
      </c>
      <c r="E2106" s="340">
        <v>0.41250000000000003</v>
      </c>
      <c r="F2106" s="339">
        <v>42187</v>
      </c>
      <c r="G2106" s="340">
        <v>0.51041666666666663</v>
      </c>
      <c r="H2106" s="340">
        <v>9.7916666666666666E-2</v>
      </c>
      <c r="I2106" s="334">
        <v>19</v>
      </c>
      <c r="J2106" s="334" t="s">
        <v>150</v>
      </c>
      <c r="K2106" s="334" t="s">
        <v>20</v>
      </c>
      <c r="L2106" s="334" t="s">
        <v>9</v>
      </c>
      <c r="M2106" s="334" t="s">
        <v>4519</v>
      </c>
      <c r="N2106" s="341" t="s">
        <v>3</v>
      </c>
      <c r="O2106" s="334" t="s">
        <v>7</v>
      </c>
      <c r="P2106" s="334" t="s">
        <v>4520</v>
      </c>
      <c r="Q2106" s="334" t="s">
        <v>10146</v>
      </c>
      <c r="R2106" s="334">
        <v>18.3</v>
      </c>
      <c r="S2106" s="334">
        <v>7</v>
      </c>
      <c r="T2106" s="334">
        <v>25.3</v>
      </c>
      <c r="U2106" s="337" t="s">
        <v>6</v>
      </c>
      <c r="V2106" s="337">
        <v>1986</v>
      </c>
      <c r="W2106" s="337" t="s">
        <v>10147</v>
      </c>
      <c r="X2106" s="337" t="s">
        <v>411</v>
      </c>
      <c r="Y2106" s="337" t="s">
        <v>10148</v>
      </c>
      <c r="Z2106" s="337">
        <v>1</v>
      </c>
      <c r="AA2106" s="337" t="s">
        <v>10149</v>
      </c>
      <c r="AB2106" s="337" t="s">
        <v>5912</v>
      </c>
      <c r="AC2106" s="337"/>
      <c r="AD2106" s="337" t="s">
        <v>42</v>
      </c>
      <c r="AE2106" s="337"/>
      <c r="AF2106" s="337"/>
      <c r="AG2106" s="337"/>
      <c r="AH2106" s="332"/>
      <c r="AI2106" s="281"/>
    </row>
    <row r="2107" spans="1:36" ht="75" customHeight="1">
      <c r="A2107" s="274" t="s">
        <v>3570</v>
      </c>
      <c r="B2107" s="284" t="s">
        <v>1412</v>
      </c>
      <c r="C2107" s="284" t="s">
        <v>7129</v>
      </c>
      <c r="D2107" s="271">
        <v>42178</v>
      </c>
      <c r="E2107" s="272">
        <v>0.61736111111111114</v>
      </c>
      <c r="F2107" s="271">
        <v>42178</v>
      </c>
      <c r="G2107" s="272">
        <v>0.61736111111111114</v>
      </c>
      <c r="H2107" s="272">
        <v>0</v>
      </c>
      <c r="I2107" s="268">
        <v>7</v>
      </c>
      <c r="J2107" s="269"/>
      <c r="K2107" s="268"/>
      <c r="L2107" s="267" t="s">
        <v>16</v>
      </c>
      <c r="M2107" s="285" t="s">
        <v>488</v>
      </c>
      <c r="N2107" s="268" t="s">
        <v>3</v>
      </c>
      <c r="O2107" s="269" t="s">
        <v>7</v>
      </c>
      <c r="P2107" s="285" t="s">
        <v>3804</v>
      </c>
      <c r="Q2107" s="267" t="s">
        <v>4618</v>
      </c>
      <c r="R2107" s="270">
        <v>1</v>
      </c>
      <c r="S2107" s="270">
        <v>2</v>
      </c>
      <c r="T2107" s="270">
        <v>3</v>
      </c>
      <c r="U2107" s="279"/>
      <c r="V2107" s="279"/>
      <c r="W2107" s="279"/>
      <c r="X2107" s="279"/>
      <c r="Y2107" s="279"/>
      <c r="Z2107" s="279"/>
      <c r="AA2107" s="279"/>
      <c r="AB2107" s="279"/>
      <c r="AC2107" s="279"/>
      <c r="AD2107" s="489" t="s">
        <v>37</v>
      </c>
      <c r="AE2107" s="279"/>
      <c r="AF2107" s="279"/>
      <c r="AG2107" s="290"/>
      <c r="AH2107" s="286"/>
      <c r="AI2107" s="286"/>
      <c r="AJ2107" s="342"/>
    </row>
    <row r="2108" spans="1:36" ht="112.5" customHeight="1">
      <c r="A2108" s="274" t="s">
        <v>4982</v>
      </c>
      <c r="B2108" s="294" t="s">
        <v>84</v>
      </c>
      <c r="C2108" s="274" t="s">
        <v>907</v>
      </c>
      <c r="D2108" s="297">
        <v>42188</v>
      </c>
      <c r="E2108" s="298">
        <v>0.34652777777777777</v>
      </c>
      <c r="F2108" s="297">
        <v>42188</v>
      </c>
      <c r="G2108" s="298">
        <v>0.34652777777777777</v>
      </c>
      <c r="H2108" s="299">
        <v>0</v>
      </c>
      <c r="I2108" s="279">
        <v>7</v>
      </c>
      <c r="J2108" s="286"/>
      <c r="K2108" s="300" t="s">
        <v>8</v>
      </c>
      <c r="L2108" s="286" t="s">
        <v>9</v>
      </c>
      <c r="M2108" s="286" t="s">
        <v>10833</v>
      </c>
      <c r="N2108" s="274" t="s">
        <v>3</v>
      </c>
      <c r="O2108" s="300" t="s">
        <v>7</v>
      </c>
      <c r="P2108" s="286" t="s">
        <v>10833</v>
      </c>
      <c r="Q2108" s="301" t="s">
        <v>3830</v>
      </c>
      <c r="R2108" s="303">
        <v>0.9</v>
      </c>
      <c r="S2108" s="303"/>
      <c r="T2108" s="303">
        <v>0.9</v>
      </c>
      <c r="U2108" s="304" t="s">
        <v>28</v>
      </c>
      <c r="V2108" s="279">
        <v>1989</v>
      </c>
      <c r="W2108" s="273" t="s">
        <v>10824</v>
      </c>
      <c r="X2108" s="279"/>
      <c r="Y2108" s="289" t="s">
        <v>5160</v>
      </c>
      <c r="Z2108" s="279"/>
      <c r="AA2108" s="279"/>
      <c r="AB2108" s="279"/>
      <c r="AC2108" s="279"/>
      <c r="AD2108" s="274" t="s">
        <v>42</v>
      </c>
      <c r="AE2108" s="279"/>
      <c r="AF2108" s="279"/>
      <c r="AG2108" s="273" t="s">
        <v>10826</v>
      </c>
      <c r="AH2108" s="286"/>
      <c r="AI2108" s="286"/>
      <c r="AJ2108" s="342"/>
    </row>
    <row r="2109" spans="1:36" ht="75" customHeight="1">
      <c r="A2109" s="274" t="s">
        <v>4982</v>
      </c>
      <c r="B2109" s="294" t="s">
        <v>84</v>
      </c>
      <c r="C2109" s="274" t="s">
        <v>907</v>
      </c>
      <c r="D2109" s="297">
        <v>42188</v>
      </c>
      <c r="E2109" s="298">
        <v>0.35069444444444442</v>
      </c>
      <c r="F2109" s="297">
        <v>42188</v>
      </c>
      <c r="G2109" s="298">
        <v>0.35069444444444442</v>
      </c>
      <c r="H2109" s="299">
        <v>0</v>
      </c>
      <c r="I2109" s="279">
        <v>4</v>
      </c>
      <c r="J2109" s="286"/>
      <c r="K2109" s="300" t="s">
        <v>8</v>
      </c>
      <c r="L2109" s="286" t="s">
        <v>9</v>
      </c>
      <c r="M2109" s="286" t="s">
        <v>4984</v>
      </c>
      <c r="N2109" s="274" t="s">
        <v>3</v>
      </c>
      <c r="O2109" s="300" t="s">
        <v>7</v>
      </c>
      <c r="P2109" s="286" t="s">
        <v>4984</v>
      </c>
      <c r="Q2109" s="301" t="s">
        <v>3830</v>
      </c>
      <c r="R2109" s="303">
        <v>0.9</v>
      </c>
      <c r="S2109" s="303"/>
      <c r="T2109" s="303">
        <v>0.9</v>
      </c>
      <c r="U2109" s="304" t="s">
        <v>28</v>
      </c>
      <c r="V2109" s="273">
        <v>1992</v>
      </c>
      <c r="W2109" s="273" t="s">
        <v>10824</v>
      </c>
      <c r="X2109" s="279"/>
      <c r="Y2109" s="289" t="s">
        <v>10834</v>
      </c>
      <c r="Z2109" s="279"/>
      <c r="AA2109" s="279"/>
      <c r="AB2109" s="279"/>
      <c r="AC2109" s="279"/>
      <c r="AD2109" s="274" t="s">
        <v>42</v>
      </c>
      <c r="AE2109" s="279"/>
      <c r="AF2109" s="279"/>
      <c r="AG2109" s="273" t="s">
        <v>10826</v>
      </c>
      <c r="AH2109" s="286"/>
      <c r="AI2109" s="286"/>
      <c r="AJ2109" s="342"/>
    </row>
    <row r="2110" spans="1:36" ht="93.75" customHeight="1">
      <c r="A2110" s="279" t="s">
        <v>4982</v>
      </c>
      <c r="B2110" s="284" t="s">
        <v>19</v>
      </c>
      <c r="C2110" s="284" t="s">
        <v>19</v>
      </c>
      <c r="D2110" s="271">
        <v>42188</v>
      </c>
      <c r="E2110" s="272">
        <v>0.55694444444444446</v>
      </c>
      <c r="F2110" s="271">
        <v>42188</v>
      </c>
      <c r="G2110" s="272">
        <v>0.56597222222222221</v>
      </c>
      <c r="H2110" s="272">
        <f>F2110-D2110+G2110-E2110</f>
        <v>9.0277777777777457E-3</v>
      </c>
      <c r="I2110" s="284">
        <v>24</v>
      </c>
      <c r="J2110" s="284" t="s">
        <v>180</v>
      </c>
      <c r="K2110" s="284" t="s">
        <v>20</v>
      </c>
      <c r="L2110" s="284" t="s">
        <v>9</v>
      </c>
      <c r="M2110" s="284" t="s">
        <v>272</v>
      </c>
      <c r="N2110" s="268" t="s">
        <v>3</v>
      </c>
      <c r="O2110" s="284" t="s">
        <v>25</v>
      </c>
      <c r="P2110" s="284" t="s">
        <v>11221</v>
      </c>
      <c r="Q2110" s="284" t="s">
        <v>11222</v>
      </c>
      <c r="R2110" s="284">
        <v>4</v>
      </c>
      <c r="S2110" s="284">
        <v>2</v>
      </c>
      <c r="T2110" s="284">
        <f>R2110+S2110</f>
        <v>6</v>
      </c>
      <c r="U2110" s="302" t="s">
        <v>6</v>
      </c>
      <c r="V2110" s="302">
        <v>2005</v>
      </c>
      <c r="W2110" s="302" t="s">
        <v>1358</v>
      </c>
      <c r="X2110" s="302" t="s">
        <v>11223</v>
      </c>
      <c r="Y2110" s="302">
        <v>41555</v>
      </c>
      <c r="Z2110" s="302">
        <v>100</v>
      </c>
      <c r="AA2110" s="302">
        <v>42285</v>
      </c>
      <c r="AB2110" s="302">
        <v>0</v>
      </c>
      <c r="AC2110" s="302">
        <v>42138</v>
      </c>
      <c r="AD2110" s="302" t="s">
        <v>42</v>
      </c>
      <c r="AE2110" s="302"/>
      <c r="AF2110" s="302"/>
      <c r="AG2110" s="302"/>
      <c r="AH2110" s="286"/>
      <c r="AI2110" s="286"/>
      <c r="AJ2110" s="342"/>
    </row>
    <row r="2111" spans="1:36" ht="93.75" customHeight="1">
      <c r="A2111" s="279" t="s">
        <v>4982</v>
      </c>
      <c r="B2111" s="284" t="s">
        <v>19</v>
      </c>
      <c r="C2111" s="284" t="s">
        <v>19</v>
      </c>
      <c r="D2111" s="271">
        <v>42188</v>
      </c>
      <c r="E2111" s="272">
        <v>0.64374999999999993</v>
      </c>
      <c r="F2111" s="271">
        <v>42188</v>
      </c>
      <c r="G2111" s="272">
        <v>0.67361111111111116</v>
      </c>
      <c r="H2111" s="272">
        <f>F2111-D2111+G2111-E2111</f>
        <v>2.9861111111111227E-2</v>
      </c>
      <c r="I2111" s="284">
        <v>14</v>
      </c>
      <c r="J2111" s="284"/>
      <c r="K2111" s="284"/>
      <c r="L2111" s="284" t="s">
        <v>9</v>
      </c>
      <c r="M2111" s="284" t="s">
        <v>272</v>
      </c>
      <c r="N2111" s="268" t="s">
        <v>3</v>
      </c>
      <c r="O2111" s="284" t="s">
        <v>25</v>
      </c>
      <c r="P2111" s="284" t="s">
        <v>11221</v>
      </c>
      <c r="Q2111" s="284" t="s">
        <v>11224</v>
      </c>
      <c r="R2111" s="284">
        <v>4</v>
      </c>
      <c r="S2111" s="284"/>
      <c r="T2111" s="284">
        <f>R2111+S2111</f>
        <v>4</v>
      </c>
      <c r="U2111" s="302" t="s">
        <v>6</v>
      </c>
      <c r="V2111" s="302">
        <v>2005</v>
      </c>
      <c r="W2111" s="302" t="s">
        <v>1358</v>
      </c>
      <c r="X2111" s="302" t="s">
        <v>11223</v>
      </c>
      <c r="Y2111" s="302">
        <v>41555</v>
      </c>
      <c r="Z2111" s="302">
        <v>100</v>
      </c>
      <c r="AA2111" s="302">
        <v>42285</v>
      </c>
      <c r="AB2111" s="302">
        <v>0</v>
      </c>
      <c r="AC2111" s="302">
        <v>42138</v>
      </c>
      <c r="AD2111" s="302" t="s">
        <v>42</v>
      </c>
      <c r="AE2111" s="302"/>
      <c r="AF2111" s="302"/>
      <c r="AG2111" s="302"/>
      <c r="AH2111" s="286"/>
      <c r="AI2111" s="286"/>
      <c r="AJ2111" s="342"/>
    </row>
    <row r="2112" spans="1:36" ht="75" customHeight="1">
      <c r="A2112" s="279" t="s">
        <v>4982</v>
      </c>
      <c r="B2112" s="284" t="s">
        <v>19</v>
      </c>
      <c r="C2112" s="284" t="s">
        <v>19</v>
      </c>
      <c r="D2112" s="271">
        <v>42188</v>
      </c>
      <c r="E2112" s="272">
        <v>0.76041666666666663</v>
      </c>
      <c r="F2112" s="271">
        <v>42188</v>
      </c>
      <c r="G2112" s="272">
        <v>0.76041666666666663</v>
      </c>
      <c r="H2112" s="272">
        <f>F2112-D2112+G2112-E2112</f>
        <v>0</v>
      </c>
      <c r="I2112" s="284">
        <v>12</v>
      </c>
      <c r="J2112" s="284" t="s">
        <v>445</v>
      </c>
      <c r="K2112" s="284" t="s">
        <v>8</v>
      </c>
      <c r="L2112" s="284" t="s">
        <v>9</v>
      </c>
      <c r="M2112" s="284" t="s">
        <v>2410</v>
      </c>
      <c r="N2112" s="268" t="s">
        <v>3</v>
      </c>
      <c r="O2112" s="284" t="s">
        <v>7</v>
      </c>
      <c r="P2112" s="284">
        <v>619</v>
      </c>
      <c r="Q2112" s="284" t="s">
        <v>11230</v>
      </c>
      <c r="R2112" s="284">
        <v>5</v>
      </c>
      <c r="S2112" s="284"/>
      <c r="T2112" s="284">
        <f>R2112+S2112</f>
        <v>5</v>
      </c>
      <c r="U2112" s="302" t="s">
        <v>28</v>
      </c>
      <c r="V2112" s="302">
        <v>1988</v>
      </c>
      <c r="W2112" s="302" t="s">
        <v>1709</v>
      </c>
      <c r="X2112" s="302">
        <v>0</v>
      </c>
      <c r="Y2112" s="302">
        <v>42188</v>
      </c>
      <c r="Z2112" s="302">
        <v>80</v>
      </c>
      <c r="AA2112" s="302">
        <v>0</v>
      </c>
      <c r="AB2112" s="302">
        <v>0</v>
      </c>
      <c r="AC2112" s="302">
        <v>42188</v>
      </c>
      <c r="AD2112" s="302" t="s">
        <v>42</v>
      </c>
      <c r="AE2112" s="302"/>
      <c r="AF2112" s="302"/>
      <c r="AG2112" s="302"/>
      <c r="AH2112" s="286"/>
      <c r="AI2112" s="286"/>
      <c r="AJ2112" s="342"/>
    </row>
    <row r="2113" spans="1:36" ht="75" customHeight="1">
      <c r="A2113" s="279" t="s">
        <v>4982</v>
      </c>
      <c r="B2113" s="284" t="s">
        <v>19</v>
      </c>
      <c r="C2113" s="284" t="s">
        <v>19</v>
      </c>
      <c r="D2113" s="271">
        <v>42188</v>
      </c>
      <c r="E2113" s="272">
        <v>0.80208333333333337</v>
      </c>
      <c r="F2113" s="271">
        <v>42188</v>
      </c>
      <c r="G2113" s="272">
        <v>0.80208333333333337</v>
      </c>
      <c r="H2113" s="272">
        <f>F2113-D2113+G2113-E2113</f>
        <v>0</v>
      </c>
      <c r="I2113" s="284">
        <v>3</v>
      </c>
      <c r="J2113" s="284" t="s">
        <v>5118</v>
      </c>
      <c r="K2113" s="284" t="s">
        <v>8</v>
      </c>
      <c r="L2113" s="284" t="s">
        <v>9</v>
      </c>
      <c r="M2113" s="284" t="s">
        <v>179</v>
      </c>
      <c r="N2113" s="268" t="s">
        <v>3</v>
      </c>
      <c r="O2113" s="284" t="s">
        <v>7</v>
      </c>
      <c r="P2113" s="284" t="s">
        <v>11229</v>
      </c>
      <c r="Q2113" s="284" t="s">
        <v>11230</v>
      </c>
      <c r="R2113" s="284">
        <v>1</v>
      </c>
      <c r="S2113" s="284"/>
      <c r="T2113" s="284">
        <f>R2113+S2113</f>
        <v>1</v>
      </c>
      <c r="U2113" s="302" t="s">
        <v>28</v>
      </c>
      <c r="V2113" s="302">
        <v>1995</v>
      </c>
      <c r="W2113" s="302" t="s">
        <v>1709</v>
      </c>
      <c r="X2113" s="302">
        <v>0</v>
      </c>
      <c r="Y2113" s="302">
        <v>41852</v>
      </c>
      <c r="Z2113" s="302">
        <v>100</v>
      </c>
      <c r="AA2113" s="302">
        <v>42248</v>
      </c>
      <c r="AB2113" s="302">
        <v>0</v>
      </c>
      <c r="AC2113" s="302">
        <v>41873</v>
      </c>
      <c r="AD2113" s="302" t="s">
        <v>42</v>
      </c>
      <c r="AE2113" s="302"/>
      <c r="AF2113" s="302"/>
      <c r="AG2113" s="302"/>
      <c r="AH2113" s="286"/>
      <c r="AI2113" s="286"/>
      <c r="AJ2113" s="342"/>
    </row>
    <row r="2114" spans="1:36" ht="75" customHeight="1">
      <c r="A2114" s="279" t="s">
        <v>4982</v>
      </c>
      <c r="B2114" s="284" t="s">
        <v>81</v>
      </c>
      <c r="C2114" s="284" t="s">
        <v>81</v>
      </c>
      <c r="D2114" s="271">
        <v>42188</v>
      </c>
      <c r="E2114" s="272">
        <v>0.40069444444444446</v>
      </c>
      <c r="F2114" s="271">
        <v>42188</v>
      </c>
      <c r="G2114" s="272">
        <v>0.40069444444444446</v>
      </c>
      <c r="H2114" s="272">
        <v>0</v>
      </c>
      <c r="I2114" s="284">
        <v>5</v>
      </c>
      <c r="J2114" s="284"/>
      <c r="K2114" s="284"/>
      <c r="L2114" s="284" t="s">
        <v>9</v>
      </c>
      <c r="M2114" s="284" t="s">
        <v>8468</v>
      </c>
      <c r="N2114" s="268">
        <v>35</v>
      </c>
      <c r="O2114" s="284" t="s">
        <v>13</v>
      </c>
      <c r="P2114" s="284" t="s">
        <v>8468</v>
      </c>
      <c r="Q2114" s="284" t="s">
        <v>8469</v>
      </c>
      <c r="R2114" s="284"/>
      <c r="S2114" s="284">
        <v>1.4</v>
      </c>
      <c r="T2114" s="284">
        <v>1.4</v>
      </c>
      <c r="U2114" s="302" t="s">
        <v>38</v>
      </c>
      <c r="V2114" s="302">
        <v>1988</v>
      </c>
      <c r="W2114" s="302" t="s">
        <v>10004</v>
      </c>
      <c r="X2114" s="302" t="s">
        <v>10005</v>
      </c>
      <c r="Y2114" s="302" t="s">
        <v>7273</v>
      </c>
      <c r="Z2114" s="302">
        <v>1</v>
      </c>
      <c r="AA2114" s="302" t="s">
        <v>7290</v>
      </c>
      <c r="AB2114" s="302">
        <v>0</v>
      </c>
      <c r="AC2114" s="302" t="s">
        <v>10006</v>
      </c>
      <c r="AD2114" s="302" t="s">
        <v>42</v>
      </c>
      <c r="AE2114" s="302"/>
      <c r="AF2114" s="302"/>
      <c r="AG2114" s="302"/>
      <c r="AH2114" s="286"/>
      <c r="AI2114" s="286"/>
      <c r="AJ2114" s="342"/>
    </row>
    <row r="2115" spans="1:36" ht="93.75" customHeight="1">
      <c r="A2115" s="274" t="s">
        <v>3570</v>
      </c>
      <c r="B2115" s="284" t="s">
        <v>1412</v>
      </c>
      <c r="C2115" s="284" t="s">
        <v>4634</v>
      </c>
      <c r="D2115" s="271">
        <v>42178</v>
      </c>
      <c r="E2115" s="272">
        <v>0.78472222222222221</v>
      </c>
      <c r="F2115" s="271">
        <v>42178</v>
      </c>
      <c r="G2115" s="272">
        <v>0.78472222222222221</v>
      </c>
      <c r="H2115" s="272">
        <v>0</v>
      </c>
      <c r="I2115" s="268">
        <v>15</v>
      </c>
      <c r="J2115" s="269"/>
      <c r="K2115" s="268"/>
      <c r="L2115" s="267" t="s">
        <v>16</v>
      </c>
      <c r="M2115" s="285" t="s">
        <v>488</v>
      </c>
      <c r="N2115" s="268">
        <v>35</v>
      </c>
      <c r="O2115" s="269" t="s">
        <v>7</v>
      </c>
      <c r="P2115" s="285" t="s">
        <v>4635</v>
      </c>
      <c r="Q2115" s="267" t="s">
        <v>4636</v>
      </c>
      <c r="R2115" s="270">
        <v>1</v>
      </c>
      <c r="S2115" s="270">
        <v>12</v>
      </c>
      <c r="T2115" s="270">
        <v>13</v>
      </c>
      <c r="U2115" s="279"/>
      <c r="V2115" s="279"/>
      <c r="W2115" s="279"/>
      <c r="X2115" s="279"/>
      <c r="Y2115" s="279"/>
      <c r="Z2115" s="279"/>
      <c r="AA2115" s="279"/>
      <c r="AB2115" s="279"/>
      <c r="AC2115" s="279"/>
      <c r="AD2115" s="489" t="s">
        <v>37</v>
      </c>
      <c r="AE2115" s="279"/>
      <c r="AF2115" s="279"/>
      <c r="AG2115" s="290"/>
      <c r="AH2115" s="286"/>
      <c r="AI2115" s="286"/>
      <c r="AJ2115" s="342"/>
    </row>
    <row r="2116" spans="1:36" ht="75" customHeight="1">
      <c r="A2116" s="274" t="s">
        <v>3570</v>
      </c>
      <c r="B2116" s="284" t="s">
        <v>1412</v>
      </c>
      <c r="C2116" s="284" t="s">
        <v>7129</v>
      </c>
      <c r="D2116" s="271">
        <v>42178</v>
      </c>
      <c r="E2116" s="272">
        <v>0.7909722222222223</v>
      </c>
      <c r="F2116" s="271">
        <v>42178</v>
      </c>
      <c r="G2116" s="272">
        <v>0.7909722222222223</v>
      </c>
      <c r="H2116" s="272">
        <v>0</v>
      </c>
      <c r="I2116" s="268">
        <v>37</v>
      </c>
      <c r="J2116" s="269"/>
      <c r="K2116" s="268"/>
      <c r="L2116" s="267" t="s">
        <v>16</v>
      </c>
      <c r="M2116" s="285" t="s">
        <v>488</v>
      </c>
      <c r="N2116" s="268">
        <v>35</v>
      </c>
      <c r="O2116" s="269" t="s">
        <v>7</v>
      </c>
      <c r="P2116" s="285" t="s">
        <v>3804</v>
      </c>
      <c r="Q2116" s="267" t="s">
        <v>4637</v>
      </c>
      <c r="R2116" s="270">
        <v>2</v>
      </c>
      <c r="S2116" s="270">
        <v>24</v>
      </c>
      <c r="T2116" s="270">
        <v>26</v>
      </c>
      <c r="U2116" s="279"/>
      <c r="V2116" s="279"/>
      <c r="W2116" s="279"/>
      <c r="X2116" s="279"/>
      <c r="Y2116" s="279"/>
      <c r="Z2116" s="279"/>
      <c r="AA2116" s="279"/>
      <c r="AB2116" s="279"/>
      <c r="AC2116" s="279"/>
      <c r="AD2116" s="489" t="s">
        <v>37</v>
      </c>
      <c r="AE2116" s="279"/>
      <c r="AF2116" s="279"/>
      <c r="AG2116" s="290"/>
      <c r="AH2116" s="286"/>
      <c r="AI2116" s="286"/>
      <c r="AJ2116" s="342"/>
    </row>
    <row r="2117" spans="1:36" ht="81" customHeight="1">
      <c r="A2117" s="279" t="s">
        <v>4982</v>
      </c>
      <c r="B2117" s="284" t="s">
        <v>81</v>
      </c>
      <c r="C2117" s="284" t="s">
        <v>81</v>
      </c>
      <c r="D2117" s="271">
        <v>42188</v>
      </c>
      <c r="E2117" s="272">
        <v>0.74861111111111101</v>
      </c>
      <c r="F2117" s="271">
        <v>42188</v>
      </c>
      <c r="G2117" s="272">
        <v>0.74861111111111101</v>
      </c>
      <c r="H2117" s="272">
        <v>0</v>
      </c>
      <c r="I2117" s="284">
        <v>14</v>
      </c>
      <c r="J2117" s="284" t="s">
        <v>143</v>
      </c>
      <c r="K2117" s="284" t="s">
        <v>8</v>
      </c>
      <c r="L2117" s="284" t="s">
        <v>9</v>
      </c>
      <c r="M2117" s="284" t="s">
        <v>5120</v>
      </c>
      <c r="N2117" s="268" t="s">
        <v>3</v>
      </c>
      <c r="O2117" s="284" t="s">
        <v>7</v>
      </c>
      <c r="P2117" s="284" t="s">
        <v>5120</v>
      </c>
      <c r="Q2117" s="284" t="s">
        <v>10009</v>
      </c>
      <c r="R2117" s="284"/>
      <c r="S2117" s="284">
        <v>11.4</v>
      </c>
      <c r="T2117" s="284">
        <v>11.4</v>
      </c>
      <c r="U2117" s="302" t="s">
        <v>28</v>
      </c>
      <c r="V2117" s="302">
        <v>1990</v>
      </c>
      <c r="W2117" s="302" t="s">
        <v>10010</v>
      </c>
      <c r="X2117" s="302" t="s">
        <v>10005</v>
      </c>
      <c r="Y2117" s="302" t="s">
        <v>10011</v>
      </c>
      <c r="Z2117" s="302">
        <v>1</v>
      </c>
      <c r="AA2117" s="302" t="s">
        <v>10012</v>
      </c>
      <c r="AB2117" s="302">
        <v>0</v>
      </c>
      <c r="AC2117" s="302" t="s">
        <v>10013</v>
      </c>
      <c r="AD2117" s="302" t="s">
        <v>42</v>
      </c>
      <c r="AE2117" s="302"/>
      <c r="AF2117" s="302"/>
      <c r="AG2117" s="302"/>
      <c r="AH2117" s="286"/>
      <c r="AI2117" s="286"/>
      <c r="AJ2117" s="342"/>
    </row>
    <row r="2118" spans="1:36" ht="283.5" customHeight="1">
      <c r="A2118" s="279" t="s">
        <v>4982</v>
      </c>
      <c r="B2118" s="284" t="s">
        <v>81</v>
      </c>
      <c r="C2118" s="284" t="s">
        <v>81</v>
      </c>
      <c r="D2118" s="271">
        <v>42188</v>
      </c>
      <c r="E2118" s="272">
        <v>0.76736111111111116</v>
      </c>
      <c r="F2118" s="271">
        <v>42188</v>
      </c>
      <c r="G2118" s="272">
        <v>0.76736111111111116</v>
      </c>
      <c r="H2118" s="272">
        <v>0</v>
      </c>
      <c r="I2118" s="284">
        <v>56</v>
      </c>
      <c r="J2118" s="284" t="s">
        <v>143</v>
      </c>
      <c r="K2118" s="284" t="s">
        <v>20</v>
      </c>
      <c r="L2118" s="284" t="s">
        <v>9</v>
      </c>
      <c r="M2118" s="284" t="s">
        <v>5121</v>
      </c>
      <c r="N2118" s="268" t="s">
        <v>3</v>
      </c>
      <c r="O2118" s="284" t="s">
        <v>7</v>
      </c>
      <c r="P2118" s="284" t="s">
        <v>5121</v>
      </c>
      <c r="Q2118" s="284" t="s">
        <v>10014</v>
      </c>
      <c r="R2118" s="284"/>
      <c r="S2118" s="284">
        <v>38.200000000000003</v>
      </c>
      <c r="T2118" s="284">
        <v>38.200000000000003</v>
      </c>
      <c r="U2118" s="302" t="s">
        <v>28</v>
      </c>
      <c r="V2118" s="302">
        <v>1988</v>
      </c>
      <c r="W2118" s="302" t="s">
        <v>5148</v>
      </c>
      <c r="X2118" s="302" t="s">
        <v>10005</v>
      </c>
      <c r="Y2118" s="302" t="s">
        <v>7257</v>
      </c>
      <c r="Z2118" s="302">
        <v>1</v>
      </c>
      <c r="AA2118" s="302" t="s">
        <v>7317</v>
      </c>
      <c r="AB2118" s="302">
        <v>0</v>
      </c>
      <c r="AC2118" s="302" t="s">
        <v>7255</v>
      </c>
      <c r="AD2118" s="302" t="s">
        <v>42</v>
      </c>
      <c r="AE2118" s="302"/>
      <c r="AF2118" s="302"/>
      <c r="AG2118" s="302"/>
      <c r="AH2118" s="286"/>
      <c r="AI2118" s="286"/>
      <c r="AJ2118" s="342"/>
    </row>
    <row r="2119" spans="1:36" ht="182.25" customHeight="1">
      <c r="A2119" s="279" t="s">
        <v>4982</v>
      </c>
      <c r="B2119" s="284" t="s">
        <v>15</v>
      </c>
      <c r="C2119" s="284" t="s">
        <v>15</v>
      </c>
      <c r="D2119" s="271">
        <v>42188</v>
      </c>
      <c r="E2119" s="272">
        <v>0.18472222222222223</v>
      </c>
      <c r="F2119" s="271">
        <v>42188</v>
      </c>
      <c r="G2119" s="272">
        <v>0.18472222222222223</v>
      </c>
      <c r="H2119" s="272">
        <f>(F2119+G2119)-(D2119+E2119)</f>
        <v>0</v>
      </c>
      <c r="I2119" s="284">
        <v>11</v>
      </c>
      <c r="J2119" s="284"/>
      <c r="K2119" s="284" t="s">
        <v>8</v>
      </c>
      <c r="L2119" s="284" t="s">
        <v>9</v>
      </c>
      <c r="M2119" s="284" t="s">
        <v>168</v>
      </c>
      <c r="N2119" s="268" t="s">
        <v>3</v>
      </c>
      <c r="O2119" s="284" t="s">
        <v>7</v>
      </c>
      <c r="P2119" s="284" t="s">
        <v>8476</v>
      </c>
      <c r="Q2119" s="284" t="s">
        <v>9295</v>
      </c>
      <c r="R2119" s="284"/>
      <c r="S2119" s="284">
        <v>2.66</v>
      </c>
      <c r="T2119" s="284">
        <f>SUM(R2119:S2119)</f>
        <v>2.66</v>
      </c>
      <c r="U2119" s="302" t="s">
        <v>28</v>
      </c>
      <c r="V2119" s="302">
        <v>1978</v>
      </c>
      <c r="W2119" s="302" t="s">
        <v>1908</v>
      </c>
      <c r="X2119" s="302"/>
      <c r="Y2119" s="302">
        <v>42068</v>
      </c>
      <c r="Z2119" s="302">
        <v>100</v>
      </c>
      <c r="AA2119" s="302">
        <v>42186</v>
      </c>
      <c r="AB2119" s="302">
        <v>0</v>
      </c>
      <c r="AC2119" s="302"/>
      <c r="AD2119" s="302" t="s">
        <v>42</v>
      </c>
      <c r="AE2119" s="302" t="s">
        <v>53</v>
      </c>
      <c r="AF2119" s="302"/>
      <c r="AG2119" s="302" t="s">
        <v>6431</v>
      </c>
      <c r="AH2119" s="286"/>
      <c r="AI2119" s="286"/>
      <c r="AJ2119" s="342"/>
    </row>
    <row r="2120" spans="1:36" ht="202.5" customHeight="1">
      <c r="A2120" s="279" t="s">
        <v>4982</v>
      </c>
      <c r="B2120" s="284" t="s">
        <v>15</v>
      </c>
      <c r="C2120" s="284" t="s">
        <v>15</v>
      </c>
      <c r="D2120" s="271">
        <v>42188</v>
      </c>
      <c r="E2120" s="272">
        <v>0.55208333333333337</v>
      </c>
      <c r="F2120" s="271">
        <v>42188</v>
      </c>
      <c r="G2120" s="272">
        <v>0.55208333333333337</v>
      </c>
      <c r="H2120" s="272">
        <f>(F2120+G2120)-(D2120+E2120)</f>
        <v>0</v>
      </c>
      <c r="I2120" s="284">
        <v>67</v>
      </c>
      <c r="J2120" s="284" t="s">
        <v>150</v>
      </c>
      <c r="K2120" s="284" t="s">
        <v>8</v>
      </c>
      <c r="L2120" s="284" t="s">
        <v>9</v>
      </c>
      <c r="M2120" s="284" t="s">
        <v>8477</v>
      </c>
      <c r="N2120" s="268">
        <v>35</v>
      </c>
      <c r="O2120" s="284" t="s">
        <v>13</v>
      </c>
      <c r="P2120" s="284" t="s">
        <v>8478</v>
      </c>
      <c r="Q2120" s="284" t="s">
        <v>8479</v>
      </c>
      <c r="R2120" s="284"/>
      <c r="S2120" s="284">
        <v>9.11</v>
      </c>
      <c r="T2120" s="284">
        <f>SUM(R2120:S2120)</f>
        <v>9.11</v>
      </c>
      <c r="U2120" s="302" t="s">
        <v>28</v>
      </c>
      <c r="V2120" s="302">
        <v>1987</v>
      </c>
      <c r="W2120" s="302" t="s">
        <v>9296</v>
      </c>
      <c r="X2120" s="302"/>
      <c r="Y2120" s="302" t="s">
        <v>9297</v>
      </c>
      <c r="Z2120" s="302">
        <v>100</v>
      </c>
      <c r="AA2120" s="302">
        <v>42248</v>
      </c>
      <c r="AB2120" s="302">
        <v>0</v>
      </c>
      <c r="AC2120" s="302"/>
      <c r="AD2120" s="302" t="s">
        <v>42</v>
      </c>
      <c r="AE2120" s="302" t="s">
        <v>53</v>
      </c>
      <c r="AF2120" s="302"/>
      <c r="AG2120" s="302" t="s">
        <v>6431</v>
      </c>
      <c r="AH2120" s="286"/>
      <c r="AI2120" s="286"/>
      <c r="AJ2120" s="342"/>
    </row>
    <row r="2121" spans="1:36" ht="121.5" customHeight="1">
      <c r="A2121" s="279" t="s">
        <v>4982</v>
      </c>
      <c r="B2121" s="284" t="s">
        <v>15</v>
      </c>
      <c r="C2121" s="284" t="s">
        <v>15</v>
      </c>
      <c r="D2121" s="271">
        <v>42188</v>
      </c>
      <c r="E2121" s="272">
        <v>0.67013888888888884</v>
      </c>
      <c r="F2121" s="271">
        <v>42188</v>
      </c>
      <c r="G2121" s="272">
        <v>0.77083333333333337</v>
      </c>
      <c r="H2121" s="272">
        <f>(F2121+G2121)-(D2121+E2121)</f>
        <v>0.10069444444525288</v>
      </c>
      <c r="I2121" s="284">
        <v>3</v>
      </c>
      <c r="J2121" s="284" t="s">
        <v>180</v>
      </c>
      <c r="K2121" s="284" t="s">
        <v>14</v>
      </c>
      <c r="L2121" s="284" t="s">
        <v>9</v>
      </c>
      <c r="M2121" s="284" t="s">
        <v>200</v>
      </c>
      <c r="N2121" s="268" t="s">
        <v>3</v>
      </c>
      <c r="O2121" s="284" t="s">
        <v>7</v>
      </c>
      <c r="P2121" s="284" t="s">
        <v>8480</v>
      </c>
      <c r="Q2121" s="284" t="s">
        <v>8481</v>
      </c>
      <c r="R2121" s="284">
        <v>1.87</v>
      </c>
      <c r="S2121" s="284"/>
      <c r="T2121" s="284">
        <v>1.87</v>
      </c>
      <c r="U2121" s="302" t="s">
        <v>6</v>
      </c>
      <c r="V2121" s="302">
        <v>1985</v>
      </c>
      <c r="W2121" s="302" t="s">
        <v>9280</v>
      </c>
      <c r="X2121" s="302" t="s">
        <v>9281</v>
      </c>
      <c r="Y2121" s="302" t="s">
        <v>9282</v>
      </c>
      <c r="Z2121" s="302">
        <v>100</v>
      </c>
      <c r="AA2121" s="302">
        <v>42186</v>
      </c>
      <c r="AB2121" s="302">
        <v>0</v>
      </c>
      <c r="AC2121" s="302"/>
      <c r="AD2121" s="302" t="s">
        <v>42</v>
      </c>
      <c r="AE2121" s="302" t="s">
        <v>53</v>
      </c>
      <c r="AF2121" s="302"/>
      <c r="AG2121" s="302" t="s">
        <v>6481</v>
      </c>
      <c r="AH2121" s="286"/>
      <c r="AI2121" s="286"/>
      <c r="AJ2121" s="342"/>
    </row>
    <row r="2122" spans="1:36" ht="101.25" customHeight="1">
      <c r="A2122" s="279" t="s">
        <v>4982</v>
      </c>
      <c r="B2122" s="284" t="s">
        <v>12</v>
      </c>
      <c r="C2122" s="284" t="s">
        <v>127</v>
      </c>
      <c r="D2122" s="271">
        <v>42188</v>
      </c>
      <c r="E2122" s="272">
        <v>0.68263888888888891</v>
      </c>
      <c r="F2122" s="271">
        <v>42188</v>
      </c>
      <c r="G2122" s="272">
        <v>0.68263888888888891</v>
      </c>
      <c r="H2122" s="272">
        <f>G2122-E2122</f>
        <v>0</v>
      </c>
      <c r="I2122" s="284">
        <v>6</v>
      </c>
      <c r="J2122" s="284" t="s">
        <v>233</v>
      </c>
      <c r="K2122" s="284" t="s">
        <v>8</v>
      </c>
      <c r="L2122" s="284" t="s">
        <v>9</v>
      </c>
      <c r="M2122" s="284" t="s">
        <v>8111</v>
      </c>
      <c r="N2122" s="268" t="s">
        <v>3</v>
      </c>
      <c r="O2122" s="284" t="s">
        <v>7</v>
      </c>
      <c r="P2122" s="284" t="s">
        <v>8112</v>
      </c>
      <c r="Q2122" s="284" t="s">
        <v>8113</v>
      </c>
      <c r="R2122" s="284">
        <v>0.09</v>
      </c>
      <c r="S2122" s="284">
        <v>2.06</v>
      </c>
      <c r="T2122" s="284">
        <f>R2122+S2122</f>
        <v>2.15</v>
      </c>
      <c r="U2122" s="302" t="s">
        <v>6</v>
      </c>
      <c r="V2122" s="302" t="s">
        <v>5314</v>
      </c>
      <c r="W2122" s="302" t="s">
        <v>591</v>
      </c>
      <c r="X2122" s="302" t="s">
        <v>762</v>
      </c>
      <c r="Y2122" s="302" t="s">
        <v>9629</v>
      </c>
      <c r="Z2122" s="302">
        <v>1</v>
      </c>
      <c r="AA2122" s="302" t="s">
        <v>9630</v>
      </c>
      <c r="AB2122" s="302" t="s">
        <v>128</v>
      </c>
      <c r="AC2122" s="302" t="s">
        <v>128</v>
      </c>
      <c r="AD2122" s="302" t="s">
        <v>42</v>
      </c>
      <c r="AE2122" s="302" t="s">
        <v>128</v>
      </c>
      <c r="AF2122" s="302" t="s">
        <v>128</v>
      </c>
      <c r="AG2122" s="302"/>
      <c r="AH2122" s="286"/>
      <c r="AI2122" s="286"/>
      <c r="AJ2122" s="342"/>
    </row>
    <row r="2123" spans="1:36" ht="81" customHeight="1">
      <c r="A2123" s="274" t="s">
        <v>4982</v>
      </c>
      <c r="B2123" s="313" t="s">
        <v>85</v>
      </c>
      <c r="C2123" s="313" t="s">
        <v>85</v>
      </c>
      <c r="D2123" s="321">
        <v>42189</v>
      </c>
      <c r="E2123" s="322">
        <v>0.81111111111111101</v>
      </c>
      <c r="F2123" s="321">
        <v>42189</v>
      </c>
      <c r="G2123" s="322">
        <v>0.81111111111111101</v>
      </c>
      <c r="H2123" s="322">
        <f>G2123-E2123</f>
        <v>0</v>
      </c>
      <c r="I2123" s="313">
        <v>11</v>
      </c>
      <c r="J2123" s="323" t="s">
        <v>243</v>
      </c>
      <c r="K2123" s="313" t="s">
        <v>8</v>
      </c>
      <c r="L2123" s="312" t="s">
        <v>9</v>
      </c>
      <c r="M2123" s="313" t="s">
        <v>10804</v>
      </c>
      <c r="N2123" s="313">
        <v>35</v>
      </c>
      <c r="O2123" s="312" t="s">
        <v>7</v>
      </c>
      <c r="P2123" s="313" t="s">
        <v>5122</v>
      </c>
      <c r="Q2123" s="313" t="s">
        <v>10805</v>
      </c>
      <c r="R2123" s="312">
        <v>43.7</v>
      </c>
      <c r="S2123" s="312">
        <v>1.4</v>
      </c>
      <c r="T2123" s="312">
        <v>45.1</v>
      </c>
      <c r="U2123" s="313" t="s">
        <v>28</v>
      </c>
      <c r="V2123" s="313">
        <v>2009</v>
      </c>
      <c r="W2123" s="313" t="s">
        <v>10806</v>
      </c>
      <c r="X2123" s="313" t="s">
        <v>411</v>
      </c>
      <c r="Y2123" s="312">
        <v>2015</v>
      </c>
      <c r="Z2123" s="312">
        <v>100</v>
      </c>
      <c r="AA2123" s="312">
        <v>2015</v>
      </c>
      <c r="AB2123" s="312">
        <v>0</v>
      </c>
      <c r="AC2123" s="312" t="s">
        <v>128</v>
      </c>
      <c r="AD2123" s="313" t="s">
        <v>42</v>
      </c>
      <c r="AE2123" s="313" t="s">
        <v>586</v>
      </c>
      <c r="AF2123" s="313" t="s">
        <v>586</v>
      </c>
      <c r="AG2123" s="544"/>
      <c r="AH2123" s="286"/>
      <c r="AI2123" s="286"/>
      <c r="AJ2123" s="342"/>
    </row>
    <row r="2124" spans="1:36" ht="141.75" customHeight="1">
      <c r="A2124" s="279" t="s">
        <v>4982</v>
      </c>
      <c r="B2124" s="284" t="s">
        <v>15</v>
      </c>
      <c r="C2124" s="284" t="s">
        <v>15</v>
      </c>
      <c r="D2124" s="271">
        <v>42190</v>
      </c>
      <c r="E2124" s="272">
        <v>0.60763888888888895</v>
      </c>
      <c r="F2124" s="271">
        <v>42190</v>
      </c>
      <c r="G2124" s="272">
        <v>0.61111111111111105</v>
      </c>
      <c r="H2124" s="272">
        <f>(F2124+G2124)-(D2124+E2124)</f>
        <v>3.4722222189884633E-3</v>
      </c>
      <c r="I2124" s="284">
        <v>7</v>
      </c>
      <c r="J2124" s="284" t="s">
        <v>5126</v>
      </c>
      <c r="K2124" s="284" t="s">
        <v>20</v>
      </c>
      <c r="L2124" s="284" t="s">
        <v>9</v>
      </c>
      <c r="M2124" s="284" t="s">
        <v>878</v>
      </c>
      <c r="N2124" s="268" t="s">
        <v>3</v>
      </c>
      <c r="O2124" s="284" t="s">
        <v>7</v>
      </c>
      <c r="P2124" s="284" t="s">
        <v>5127</v>
      </c>
      <c r="Q2124" s="284" t="s">
        <v>8485</v>
      </c>
      <c r="R2124" s="284">
        <v>0.06</v>
      </c>
      <c r="S2124" s="284">
        <v>0.92</v>
      </c>
      <c r="T2124" s="284">
        <f>SUM(R2124:S2124)</f>
        <v>0.98</v>
      </c>
      <c r="U2124" s="302" t="s">
        <v>28</v>
      </c>
      <c r="V2124" s="302">
        <v>1990</v>
      </c>
      <c r="W2124" s="302" t="s">
        <v>1908</v>
      </c>
      <c r="X2124" s="302"/>
      <c r="Y2124" s="302"/>
      <c r="Z2124" s="302">
        <v>100</v>
      </c>
      <c r="AA2124" s="302">
        <v>42186</v>
      </c>
      <c r="AB2124" s="302">
        <v>0</v>
      </c>
      <c r="AC2124" s="302"/>
      <c r="AD2124" s="302" t="s">
        <v>42</v>
      </c>
      <c r="AE2124" s="302" t="s">
        <v>53</v>
      </c>
      <c r="AF2124" s="302"/>
      <c r="AG2124" s="302" t="s">
        <v>9304</v>
      </c>
      <c r="AH2124" s="286"/>
      <c r="AI2124" s="286"/>
      <c r="AJ2124" s="342"/>
    </row>
    <row r="2125" spans="1:36" ht="141.75" customHeight="1">
      <c r="A2125" s="279" t="s">
        <v>4982</v>
      </c>
      <c r="B2125" s="284" t="s">
        <v>15</v>
      </c>
      <c r="C2125" s="284" t="s">
        <v>15</v>
      </c>
      <c r="D2125" s="271">
        <v>42190</v>
      </c>
      <c r="E2125" s="272">
        <v>0.8125</v>
      </c>
      <c r="F2125" s="271">
        <v>42190</v>
      </c>
      <c r="G2125" s="272">
        <v>0.8833333333333333</v>
      </c>
      <c r="H2125" s="272">
        <f>(F2125+G2125)-(D2125+E2125)</f>
        <v>7.0833333331393078E-2</v>
      </c>
      <c r="I2125" s="284">
        <v>12</v>
      </c>
      <c r="J2125" s="284" t="s">
        <v>150</v>
      </c>
      <c r="K2125" s="284" t="s">
        <v>20</v>
      </c>
      <c r="L2125" s="284" t="s">
        <v>9</v>
      </c>
      <c r="M2125" s="284" t="s">
        <v>325</v>
      </c>
      <c r="N2125" s="268" t="s">
        <v>3</v>
      </c>
      <c r="O2125" s="284" t="s">
        <v>7</v>
      </c>
      <c r="P2125" s="284" t="s">
        <v>5128</v>
      </c>
      <c r="Q2125" s="284" t="s">
        <v>8486</v>
      </c>
      <c r="R2125" s="284">
        <v>10</v>
      </c>
      <c r="S2125" s="284"/>
      <c r="T2125" s="284">
        <f>SUM(R2125:S2125)</f>
        <v>10</v>
      </c>
      <c r="U2125" s="302" t="s">
        <v>28</v>
      </c>
      <c r="V2125" s="302">
        <v>1977</v>
      </c>
      <c r="W2125" s="302" t="s">
        <v>1364</v>
      </c>
      <c r="X2125" s="302"/>
      <c r="Y2125" s="302">
        <v>42047</v>
      </c>
      <c r="Z2125" s="302">
        <v>100</v>
      </c>
      <c r="AA2125" s="302">
        <v>42248</v>
      </c>
      <c r="AB2125" s="302">
        <v>0</v>
      </c>
      <c r="AC2125" s="302"/>
      <c r="AD2125" s="302" t="s">
        <v>42</v>
      </c>
      <c r="AE2125" s="302" t="s">
        <v>53</v>
      </c>
      <c r="AF2125" s="302"/>
      <c r="AG2125" s="302" t="s">
        <v>9305</v>
      </c>
      <c r="AH2125" s="286"/>
      <c r="AI2125" s="286"/>
      <c r="AJ2125" s="342"/>
    </row>
    <row r="2126" spans="1:36" ht="81" customHeight="1">
      <c r="A2126" s="279" t="s">
        <v>4982</v>
      </c>
      <c r="B2126" s="284" t="s">
        <v>15</v>
      </c>
      <c r="C2126" s="284" t="s">
        <v>15</v>
      </c>
      <c r="D2126" s="271">
        <v>42190</v>
      </c>
      <c r="E2126" s="272">
        <v>0.8125</v>
      </c>
      <c r="F2126" s="271">
        <v>42190</v>
      </c>
      <c r="G2126" s="272">
        <v>0.88402777777777775</v>
      </c>
      <c r="H2126" s="272">
        <f>(F2126+G2126)-(D2126+E2126)</f>
        <v>7.1527777778101154E-2</v>
      </c>
      <c r="I2126" s="284">
        <v>5</v>
      </c>
      <c r="J2126" s="284" t="s">
        <v>150</v>
      </c>
      <c r="K2126" s="284" t="s">
        <v>178</v>
      </c>
      <c r="L2126" s="284" t="s">
        <v>9</v>
      </c>
      <c r="M2126" s="284" t="s">
        <v>8487</v>
      </c>
      <c r="N2126" s="268" t="s">
        <v>3</v>
      </c>
      <c r="O2126" s="284" t="s">
        <v>7</v>
      </c>
      <c r="P2126" s="284" t="s">
        <v>5129</v>
      </c>
      <c r="Q2126" s="284" t="s">
        <v>8488</v>
      </c>
      <c r="R2126" s="284">
        <v>7.85</v>
      </c>
      <c r="S2126" s="284"/>
      <c r="T2126" s="284">
        <f>SUM(R2126:S2126)</f>
        <v>7.85</v>
      </c>
      <c r="U2126" s="302" t="s">
        <v>6</v>
      </c>
      <c r="V2126" s="302">
        <v>2008</v>
      </c>
      <c r="W2126" s="302" t="s">
        <v>1962</v>
      </c>
      <c r="X2126" s="302"/>
      <c r="Y2126" s="302" t="s">
        <v>9306</v>
      </c>
      <c r="Z2126" s="302">
        <v>100</v>
      </c>
      <c r="AA2126" s="302">
        <v>42217</v>
      </c>
      <c r="AB2126" s="302">
        <v>0</v>
      </c>
      <c r="AC2126" s="302"/>
      <c r="AD2126" s="302" t="s">
        <v>42</v>
      </c>
      <c r="AE2126" s="302" t="s">
        <v>53</v>
      </c>
      <c r="AF2126" s="302"/>
      <c r="AG2126" s="302" t="s">
        <v>9307</v>
      </c>
      <c r="AH2126" s="286"/>
      <c r="AI2126" s="286"/>
      <c r="AJ2126" s="342"/>
    </row>
    <row r="2127" spans="1:36" ht="101.25" customHeight="1">
      <c r="A2127" s="279" t="s">
        <v>3570</v>
      </c>
      <c r="B2127" s="284" t="s">
        <v>19</v>
      </c>
      <c r="C2127" s="284" t="s">
        <v>5554</v>
      </c>
      <c r="D2127" s="271">
        <v>42178</v>
      </c>
      <c r="E2127" s="272">
        <v>0.36319444444444443</v>
      </c>
      <c r="F2127" s="271">
        <v>42178</v>
      </c>
      <c r="G2127" s="272">
        <v>0.36388888888888887</v>
      </c>
      <c r="H2127" s="272">
        <v>6.9444444444444198E-4</v>
      </c>
      <c r="I2127" s="284">
        <v>12</v>
      </c>
      <c r="J2127" s="284"/>
      <c r="K2127" s="284"/>
      <c r="L2127" s="284" t="s">
        <v>16</v>
      </c>
      <c r="M2127" s="284" t="s">
        <v>4725</v>
      </c>
      <c r="N2127" s="268">
        <v>110</v>
      </c>
      <c r="O2127" s="284" t="s">
        <v>7</v>
      </c>
      <c r="P2127" s="284" t="s">
        <v>5459</v>
      </c>
      <c r="Q2127" s="284" t="s">
        <v>5460</v>
      </c>
      <c r="R2127" s="284">
        <v>13</v>
      </c>
      <c r="S2127" s="284">
        <v>8</v>
      </c>
      <c r="T2127" s="284">
        <v>21</v>
      </c>
      <c r="U2127" s="302"/>
      <c r="V2127" s="302"/>
      <c r="W2127" s="302"/>
      <c r="X2127" s="302"/>
      <c r="Y2127" s="302"/>
      <c r="Z2127" s="302"/>
      <c r="AA2127" s="302"/>
      <c r="AB2127" s="302"/>
      <c r="AC2127" s="302"/>
      <c r="AD2127" s="302" t="s">
        <v>37</v>
      </c>
      <c r="AE2127" s="302"/>
      <c r="AF2127" s="302"/>
      <c r="AG2127" s="302"/>
      <c r="AH2127" s="286"/>
      <c r="AI2127" s="286"/>
      <c r="AJ2127" s="342"/>
    </row>
    <row r="2128" spans="1:36" ht="101.25" customHeight="1">
      <c r="A2128" s="279" t="s">
        <v>3570</v>
      </c>
      <c r="B2128" s="284" t="s">
        <v>19</v>
      </c>
      <c r="C2128" s="284" t="s">
        <v>5554</v>
      </c>
      <c r="D2128" s="271">
        <v>42178</v>
      </c>
      <c r="E2128" s="272">
        <v>0.81736111111111109</v>
      </c>
      <c r="F2128" s="271">
        <v>42178</v>
      </c>
      <c r="G2128" s="272">
        <v>0.9159722222222223</v>
      </c>
      <c r="H2128" s="272">
        <v>9.8611111111111205E-2</v>
      </c>
      <c r="I2128" s="284">
        <v>79</v>
      </c>
      <c r="J2128" s="284"/>
      <c r="K2128" s="284"/>
      <c r="L2128" s="284" t="s">
        <v>16</v>
      </c>
      <c r="M2128" s="284" t="s">
        <v>1843</v>
      </c>
      <c r="N2128" s="268">
        <v>110</v>
      </c>
      <c r="O2128" s="284" t="s">
        <v>7</v>
      </c>
      <c r="P2128" s="284" t="s">
        <v>5462</v>
      </c>
      <c r="Q2128" s="284" t="s">
        <v>4728</v>
      </c>
      <c r="R2128" s="284">
        <v>108</v>
      </c>
      <c r="S2128" s="284">
        <v>6</v>
      </c>
      <c r="T2128" s="284">
        <v>114</v>
      </c>
      <c r="U2128" s="302"/>
      <c r="V2128" s="302"/>
      <c r="W2128" s="302"/>
      <c r="X2128" s="302"/>
      <c r="Y2128" s="302"/>
      <c r="Z2128" s="302"/>
      <c r="AA2128" s="302"/>
      <c r="AB2128" s="302"/>
      <c r="AC2128" s="302"/>
      <c r="AD2128" s="302" t="s">
        <v>37</v>
      </c>
      <c r="AE2128" s="302"/>
      <c r="AF2128" s="302"/>
      <c r="AG2128" s="302"/>
      <c r="AH2128" s="286"/>
      <c r="AI2128" s="286"/>
      <c r="AJ2128" s="342"/>
    </row>
    <row r="2129" spans="1:36" ht="81" customHeight="1">
      <c r="A2129" s="279" t="s">
        <v>3570</v>
      </c>
      <c r="B2129" s="284" t="s">
        <v>19</v>
      </c>
      <c r="C2129" s="284" t="s">
        <v>19</v>
      </c>
      <c r="D2129" s="271">
        <v>42178</v>
      </c>
      <c r="E2129" s="272">
        <v>0.82291666666666663</v>
      </c>
      <c r="F2129" s="271">
        <v>42178</v>
      </c>
      <c r="G2129" s="272">
        <v>0.82361111111111107</v>
      </c>
      <c r="H2129" s="272">
        <v>6.9444444444444198E-4</v>
      </c>
      <c r="I2129" s="284">
        <v>14</v>
      </c>
      <c r="J2129" s="284" t="s">
        <v>4726</v>
      </c>
      <c r="K2129" s="284"/>
      <c r="L2129" s="284" t="s">
        <v>4</v>
      </c>
      <c r="M2129" s="284" t="s">
        <v>2856</v>
      </c>
      <c r="N2129" s="268">
        <v>110</v>
      </c>
      <c r="O2129" s="284" t="s">
        <v>7</v>
      </c>
      <c r="P2129" s="284" t="s">
        <v>4727</v>
      </c>
      <c r="Q2129" s="284" t="s">
        <v>5461</v>
      </c>
      <c r="R2129" s="284">
        <v>4</v>
      </c>
      <c r="S2129" s="284">
        <v>5</v>
      </c>
      <c r="T2129" s="284">
        <v>9</v>
      </c>
      <c r="U2129" s="302"/>
      <c r="V2129" s="302">
        <v>1989</v>
      </c>
      <c r="W2129" s="302" t="s">
        <v>608</v>
      </c>
      <c r="X2129" s="302">
        <v>0</v>
      </c>
      <c r="Y2129" s="302">
        <v>41944</v>
      </c>
      <c r="Z2129" s="302">
        <v>100</v>
      </c>
      <c r="AA2129" s="302">
        <v>0</v>
      </c>
      <c r="AB2129" s="302">
        <v>0</v>
      </c>
      <c r="AC2129" s="302">
        <v>41944</v>
      </c>
      <c r="AD2129" s="302" t="s">
        <v>24</v>
      </c>
      <c r="AE2129" s="302"/>
      <c r="AF2129" s="302"/>
      <c r="AG2129" s="302"/>
      <c r="AH2129" s="286"/>
      <c r="AI2129" s="286"/>
      <c r="AJ2129" s="342"/>
    </row>
    <row r="2130" spans="1:36" ht="141" customHeight="1">
      <c r="A2130" s="279" t="s">
        <v>4982</v>
      </c>
      <c r="B2130" s="284" t="s">
        <v>15</v>
      </c>
      <c r="C2130" s="284" t="s">
        <v>15</v>
      </c>
      <c r="D2130" s="271">
        <v>42190</v>
      </c>
      <c r="E2130" s="272">
        <v>0.875</v>
      </c>
      <c r="F2130" s="271">
        <v>42190</v>
      </c>
      <c r="G2130" s="272">
        <v>0.91527777777777775</v>
      </c>
      <c r="H2130" s="272">
        <f>(F2130+G2130)-(D2130+E2130)</f>
        <v>4.0277777778101154E-2</v>
      </c>
      <c r="I2130" s="284">
        <v>26</v>
      </c>
      <c r="J2130" s="284" t="s">
        <v>5126</v>
      </c>
      <c r="K2130" s="284" t="s">
        <v>20</v>
      </c>
      <c r="L2130" s="284" t="s">
        <v>9</v>
      </c>
      <c r="M2130" s="284" t="s">
        <v>6514</v>
      </c>
      <c r="N2130" s="268">
        <v>35</v>
      </c>
      <c r="O2130" s="284" t="s">
        <v>7</v>
      </c>
      <c r="P2130" s="284" t="s">
        <v>8493</v>
      </c>
      <c r="Q2130" s="284" t="s">
        <v>8494</v>
      </c>
      <c r="R2130" s="284">
        <v>2.4300000000000002</v>
      </c>
      <c r="S2130" s="284">
        <v>7.37</v>
      </c>
      <c r="T2130" s="284">
        <f>SUM(R2130:S2130)</f>
        <v>9.8000000000000007</v>
      </c>
      <c r="U2130" s="302" t="s">
        <v>28</v>
      </c>
      <c r="V2130" s="302">
        <v>1979</v>
      </c>
      <c r="W2130" s="302" t="s">
        <v>606</v>
      </c>
      <c r="X2130" s="302"/>
      <c r="Y2130" s="302" t="s">
        <v>9312</v>
      </c>
      <c r="Z2130" s="302">
        <v>100</v>
      </c>
      <c r="AA2130" s="302">
        <v>42278</v>
      </c>
      <c r="AB2130" s="302">
        <v>0</v>
      </c>
      <c r="AC2130" s="302"/>
      <c r="AD2130" s="302" t="s">
        <v>42</v>
      </c>
      <c r="AE2130" s="302" t="s">
        <v>53</v>
      </c>
      <c r="AF2130" s="302"/>
      <c r="AG2130" s="302" t="s">
        <v>9313</v>
      </c>
      <c r="AH2130" s="286"/>
      <c r="AI2130" s="286"/>
      <c r="AJ2130" s="342"/>
    </row>
    <row r="2131" spans="1:36" ht="101.25" customHeight="1">
      <c r="A2131" s="279" t="s">
        <v>3570</v>
      </c>
      <c r="B2131" s="284" t="s">
        <v>15</v>
      </c>
      <c r="C2131" s="284" t="s">
        <v>15</v>
      </c>
      <c r="D2131" s="271">
        <v>42178</v>
      </c>
      <c r="E2131" s="272">
        <v>0.60416666666666663</v>
      </c>
      <c r="F2131" s="271">
        <v>42178</v>
      </c>
      <c r="G2131" s="272">
        <v>0.90277777777777779</v>
      </c>
      <c r="H2131" s="272">
        <f>(F2131+G2131)-(D2131+E2131)</f>
        <v>0.29861111111677019</v>
      </c>
      <c r="I2131" s="284">
        <v>1</v>
      </c>
      <c r="J2131" s="284"/>
      <c r="K2131" s="284" t="s">
        <v>14</v>
      </c>
      <c r="L2131" s="284" t="s">
        <v>29</v>
      </c>
      <c r="M2131" s="284" t="s">
        <v>493</v>
      </c>
      <c r="N2131" s="268" t="s">
        <v>3</v>
      </c>
      <c r="O2131" s="284" t="s">
        <v>7</v>
      </c>
      <c r="P2131" s="284" t="s">
        <v>4586</v>
      </c>
      <c r="Q2131" s="284" t="s">
        <v>4587</v>
      </c>
      <c r="R2131" s="284">
        <v>7.5</v>
      </c>
      <c r="S2131" s="284"/>
      <c r="T2131" s="284">
        <f>SUM(R2131:S2131)</f>
        <v>7.5</v>
      </c>
      <c r="U2131" s="302" t="s">
        <v>46</v>
      </c>
      <c r="V2131" s="302">
        <v>2008</v>
      </c>
      <c r="W2131" s="302" t="s">
        <v>1983</v>
      </c>
      <c r="X2131" s="302"/>
      <c r="Y2131" s="302">
        <v>42151</v>
      </c>
      <c r="Z2131" s="302">
        <v>100</v>
      </c>
      <c r="AA2131" s="302">
        <v>42309</v>
      </c>
      <c r="AB2131" s="302">
        <v>0</v>
      </c>
      <c r="AC2131" s="302"/>
      <c r="AD2131" s="302" t="s">
        <v>27</v>
      </c>
      <c r="AE2131" s="302" t="s">
        <v>53</v>
      </c>
      <c r="AF2131" s="302"/>
      <c r="AG2131" s="302" t="s">
        <v>6635</v>
      </c>
      <c r="AH2131" s="286"/>
      <c r="AI2131" s="286"/>
      <c r="AJ2131" s="342"/>
    </row>
    <row r="2132" spans="1:36" ht="101.25" customHeight="1">
      <c r="A2132" s="279" t="s">
        <v>3570</v>
      </c>
      <c r="B2132" s="284" t="s">
        <v>18</v>
      </c>
      <c r="C2132" s="284" t="s">
        <v>18</v>
      </c>
      <c r="D2132" s="271">
        <v>42178</v>
      </c>
      <c r="E2132" s="272">
        <v>42178.666666666664</v>
      </c>
      <c r="F2132" s="271">
        <v>42178</v>
      </c>
      <c r="G2132" s="272">
        <v>42178.6875</v>
      </c>
      <c r="H2132" s="272">
        <f>G2132-E2132</f>
        <v>2.0833333335758653E-2</v>
      </c>
      <c r="I2132" s="284">
        <v>69</v>
      </c>
      <c r="J2132" s="284"/>
      <c r="K2132" s="284"/>
      <c r="L2132" s="284" t="s">
        <v>4</v>
      </c>
      <c r="M2132" s="284" t="s">
        <v>4684</v>
      </c>
      <c r="N2132" s="268">
        <v>35</v>
      </c>
      <c r="O2132" s="284" t="s">
        <v>13</v>
      </c>
      <c r="P2132" s="284" t="s">
        <v>4685</v>
      </c>
      <c r="Q2132" s="284" t="s">
        <v>4686</v>
      </c>
      <c r="R2132" s="284">
        <v>1.5</v>
      </c>
      <c r="S2132" s="284"/>
      <c r="T2132" s="284">
        <f>R2132+S2132</f>
        <v>1.5</v>
      </c>
      <c r="U2132" s="302"/>
      <c r="V2132" s="302"/>
      <c r="W2132" s="302"/>
      <c r="X2132" s="302"/>
      <c r="Y2132" s="302"/>
      <c r="Z2132" s="302"/>
      <c r="AA2132" s="302"/>
      <c r="AB2132" s="302"/>
      <c r="AC2132" s="302"/>
      <c r="AD2132" s="302" t="s">
        <v>62</v>
      </c>
      <c r="AE2132" s="302"/>
      <c r="AF2132" s="302"/>
      <c r="AG2132" s="302"/>
      <c r="AH2132" s="286"/>
      <c r="AI2132" s="286"/>
      <c r="AJ2132" s="342"/>
    </row>
    <row r="2133" spans="1:36" ht="81" customHeight="1">
      <c r="A2133" s="279" t="s">
        <v>3570</v>
      </c>
      <c r="B2133" s="284" t="s">
        <v>12</v>
      </c>
      <c r="C2133" s="284" t="s">
        <v>892</v>
      </c>
      <c r="D2133" s="271">
        <v>42178</v>
      </c>
      <c r="E2133" s="272">
        <v>0.47152777777777777</v>
      </c>
      <c r="F2133" s="271">
        <v>42178</v>
      </c>
      <c r="G2133" s="272">
        <v>0.47152777777777777</v>
      </c>
      <c r="H2133" s="272">
        <f>G2133-E2133</f>
        <v>0</v>
      </c>
      <c r="I2133" s="284">
        <v>53</v>
      </c>
      <c r="J2133" s="284" t="s">
        <v>4569</v>
      </c>
      <c r="K2133" s="284" t="s">
        <v>8</v>
      </c>
      <c r="L2133" s="284" t="s">
        <v>16</v>
      </c>
      <c r="M2133" s="284" t="s">
        <v>4570</v>
      </c>
      <c r="N2133" s="268">
        <v>0.4</v>
      </c>
      <c r="O2133" s="284" t="s">
        <v>2</v>
      </c>
      <c r="P2133" s="284" t="s">
        <v>941</v>
      </c>
      <c r="Q2133" s="284" t="s">
        <v>4571</v>
      </c>
      <c r="R2133" s="284">
        <v>2.5299999999999998</v>
      </c>
      <c r="S2133" s="284">
        <v>1.32</v>
      </c>
      <c r="T2133" s="284">
        <f>R2133+S2133</f>
        <v>3.8499999999999996</v>
      </c>
      <c r="U2133" s="302"/>
      <c r="V2133" s="302"/>
      <c r="W2133" s="302"/>
      <c r="X2133" s="302"/>
      <c r="Y2133" s="302"/>
      <c r="Z2133" s="302"/>
      <c r="AA2133" s="302"/>
      <c r="AB2133" s="302"/>
      <c r="AC2133" s="302"/>
      <c r="AD2133" s="302" t="s">
        <v>37</v>
      </c>
      <c r="AE2133" s="302"/>
      <c r="AF2133" s="302"/>
      <c r="AG2133" s="302"/>
      <c r="AH2133" s="286"/>
      <c r="AI2133" s="286"/>
      <c r="AJ2133" s="342"/>
    </row>
    <row r="2134" spans="1:36" ht="101.25" customHeight="1">
      <c r="A2134" s="279" t="s">
        <v>4982</v>
      </c>
      <c r="B2134" s="284" t="s">
        <v>15</v>
      </c>
      <c r="C2134" s="284" t="s">
        <v>15</v>
      </c>
      <c r="D2134" s="271">
        <v>42190</v>
      </c>
      <c r="E2134" s="272">
        <v>0.90694444444444444</v>
      </c>
      <c r="F2134" s="271">
        <v>42190</v>
      </c>
      <c r="G2134" s="272">
        <v>0.90694444444444444</v>
      </c>
      <c r="H2134" s="272">
        <f>(F2134+G2134)-(D2134+E2134)</f>
        <v>0</v>
      </c>
      <c r="I2134" s="284">
        <v>42</v>
      </c>
      <c r="J2134" s="284" t="s">
        <v>180</v>
      </c>
      <c r="K2134" s="284" t="s">
        <v>8</v>
      </c>
      <c r="L2134" s="284" t="s">
        <v>9</v>
      </c>
      <c r="M2134" s="284" t="s">
        <v>2697</v>
      </c>
      <c r="N2134" s="268">
        <v>35</v>
      </c>
      <c r="O2134" s="284" t="s">
        <v>7</v>
      </c>
      <c r="P2134" s="284" t="s">
        <v>8489</v>
      </c>
      <c r="Q2134" s="284" t="s">
        <v>8490</v>
      </c>
      <c r="R2134" s="284"/>
      <c r="S2134" s="284">
        <v>7.95</v>
      </c>
      <c r="T2134" s="284">
        <f>SUM(R2134:S2134)</f>
        <v>7.95</v>
      </c>
      <c r="U2134" s="302" t="s">
        <v>28</v>
      </c>
      <c r="V2134" s="302">
        <v>1989</v>
      </c>
      <c r="W2134" s="302" t="s">
        <v>9308</v>
      </c>
      <c r="X2134" s="302"/>
      <c r="Y2134" s="302" t="s">
        <v>9309</v>
      </c>
      <c r="Z2134" s="302">
        <v>100</v>
      </c>
      <c r="AA2134" s="302">
        <v>42217</v>
      </c>
      <c r="AB2134" s="302">
        <v>0</v>
      </c>
      <c r="AC2134" s="302"/>
      <c r="AD2134" s="302" t="s">
        <v>42</v>
      </c>
      <c r="AE2134" s="302" t="s">
        <v>53</v>
      </c>
      <c r="AF2134" s="302"/>
      <c r="AG2134" s="302" t="s">
        <v>9310</v>
      </c>
      <c r="AH2134" s="286"/>
      <c r="AI2134" s="286"/>
      <c r="AJ2134" s="342"/>
    </row>
    <row r="2135" spans="1:36" ht="101.25" customHeight="1">
      <c r="A2135" s="279" t="s">
        <v>4982</v>
      </c>
      <c r="B2135" s="284" t="s">
        <v>15</v>
      </c>
      <c r="C2135" s="284" t="s">
        <v>15</v>
      </c>
      <c r="D2135" s="271">
        <v>42190</v>
      </c>
      <c r="E2135" s="272">
        <v>0.90694444444444444</v>
      </c>
      <c r="F2135" s="271">
        <v>42190</v>
      </c>
      <c r="G2135" s="272">
        <v>0.90694444444444444</v>
      </c>
      <c r="H2135" s="272">
        <f>(F2135+G2135)-(D2135+E2135)</f>
        <v>0</v>
      </c>
      <c r="I2135" s="284">
        <v>29</v>
      </c>
      <c r="J2135" s="284"/>
      <c r="K2135" s="284" t="s">
        <v>8</v>
      </c>
      <c r="L2135" s="284" t="s">
        <v>9</v>
      </c>
      <c r="M2135" s="284" t="s">
        <v>2695</v>
      </c>
      <c r="N2135" s="268">
        <v>35</v>
      </c>
      <c r="O2135" s="284" t="s">
        <v>7</v>
      </c>
      <c r="P2135" s="284" t="s">
        <v>8491</v>
      </c>
      <c r="Q2135" s="284" t="s">
        <v>8492</v>
      </c>
      <c r="R2135" s="284"/>
      <c r="S2135" s="284">
        <v>7.86</v>
      </c>
      <c r="T2135" s="284">
        <f>SUM(R2135:S2135)</f>
        <v>7.86</v>
      </c>
      <c r="U2135" s="302" t="s">
        <v>28</v>
      </c>
      <c r="V2135" s="302">
        <v>1966</v>
      </c>
      <c r="W2135" s="302" t="s">
        <v>1955</v>
      </c>
      <c r="X2135" s="302"/>
      <c r="Y2135" s="302">
        <v>42118</v>
      </c>
      <c r="Z2135" s="302">
        <v>100</v>
      </c>
      <c r="AA2135" s="302">
        <v>42217</v>
      </c>
      <c r="AB2135" s="302">
        <v>0</v>
      </c>
      <c r="AC2135" s="302"/>
      <c r="AD2135" s="302" t="s">
        <v>42</v>
      </c>
      <c r="AE2135" s="302" t="s">
        <v>53</v>
      </c>
      <c r="AF2135" s="302"/>
      <c r="AG2135" s="302" t="s">
        <v>9311</v>
      </c>
      <c r="AH2135" s="286"/>
      <c r="AI2135" s="286"/>
      <c r="AJ2135" s="342"/>
    </row>
    <row r="2136" spans="1:36" ht="81" customHeight="1">
      <c r="A2136" s="279" t="s">
        <v>4982</v>
      </c>
      <c r="B2136" s="284" t="s">
        <v>1452</v>
      </c>
      <c r="C2136" s="284" t="s">
        <v>1452</v>
      </c>
      <c r="D2136" s="271">
        <v>42192</v>
      </c>
      <c r="E2136" s="272">
        <v>8.4722222222222213E-2</v>
      </c>
      <c r="F2136" s="271">
        <v>42192</v>
      </c>
      <c r="G2136" s="272">
        <v>8.9583333333333334E-2</v>
      </c>
      <c r="H2136" s="272">
        <v>4.8611111111111112E-3</v>
      </c>
      <c r="I2136" s="284">
        <v>37</v>
      </c>
      <c r="J2136" s="284" t="s">
        <v>6820</v>
      </c>
      <c r="K2136" s="284" t="s">
        <v>178</v>
      </c>
      <c r="L2136" s="284" t="s">
        <v>9</v>
      </c>
      <c r="M2136" s="284" t="s">
        <v>6822</v>
      </c>
      <c r="N2136" s="268" t="s">
        <v>3</v>
      </c>
      <c r="O2136" s="284" t="s">
        <v>7</v>
      </c>
      <c r="P2136" s="284" t="s">
        <v>6822</v>
      </c>
      <c r="Q2136" s="284" t="s">
        <v>6821</v>
      </c>
      <c r="R2136" s="284">
        <v>47.2</v>
      </c>
      <c r="S2136" s="284"/>
      <c r="T2136" s="284">
        <v>47.2</v>
      </c>
      <c r="U2136" s="302" t="s">
        <v>6823</v>
      </c>
      <c r="V2136" s="302"/>
      <c r="W2136" s="302"/>
      <c r="X2136" s="302"/>
      <c r="Y2136" s="302" t="s">
        <v>11115</v>
      </c>
      <c r="Z2136" s="302"/>
      <c r="AA2136" s="302" t="s">
        <v>11116</v>
      </c>
      <c r="AB2136" s="302">
        <v>0</v>
      </c>
      <c r="AC2136" s="302" t="s">
        <v>11117</v>
      </c>
      <c r="AD2136" s="302" t="s">
        <v>42</v>
      </c>
      <c r="AE2136" s="302"/>
      <c r="AF2136" s="302"/>
      <c r="AG2136" s="302"/>
      <c r="AH2136" s="286"/>
      <c r="AI2136" s="286"/>
      <c r="AJ2136" s="342"/>
    </row>
    <row r="2137" spans="1:36" ht="60.75" customHeight="1">
      <c r="A2137" s="279" t="s">
        <v>4982</v>
      </c>
      <c r="B2137" s="284" t="s">
        <v>5</v>
      </c>
      <c r="C2137" s="284" t="s">
        <v>5</v>
      </c>
      <c r="D2137" s="271">
        <v>42192</v>
      </c>
      <c r="E2137" s="272">
        <v>0.1388888888888889</v>
      </c>
      <c r="F2137" s="271">
        <v>42192</v>
      </c>
      <c r="G2137" s="272">
        <v>0.34166666666666662</v>
      </c>
      <c r="H2137" s="272">
        <v>0.20277777777777772</v>
      </c>
      <c r="I2137" s="284">
        <v>4</v>
      </c>
      <c r="J2137" s="284" t="s">
        <v>143</v>
      </c>
      <c r="K2137" s="284" t="s">
        <v>14</v>
      </c>
      <c r="L2137" s="284" t="s">
        <v>9</v>
      </c>
      <c r="M2137" s="284" t="s">
        <v>6832</v>
      </c>
      <c r="N2137" s="268" t="s">
        <v>3</v>
      </c>
      <c r="O2137" s="284" t="s">
        <v>7</v>
      </c>
      <c r="P2137" s="284" t="s">
        <v>6833</v>
      </c>
      <c r="Q2137" s="284" t="s">
        <v>10189</v>
      </c>
      <c r="R2137" s="284">
        <v>16.5</v>
      </c>
      <c r="S2137" s="284"/>
      <c r="T2137" s="284">
        <v>16.5</v>
      </c>
      <c r="U2137" s="302" t="s">
        <v>6</v>
      </c>
      <c r="V2137" s="302">
        <v>1989</v>
      </c>
      <c r="W2137" s="302" t="s">
        <v>591</v>
      </c>
      <c r="X2137" s="302" t="s">
        <v>1383</v>
      </c>
      <c r="Y2137" s="302" t="s">
        <v>10190</v>
      </c>
      <c r="Z2137" s="302">
        <v>1</v>
      </c>
      <c r="AA2137" s="302" t="s">
        <v>10191</v>
      </c>
      <c r="AB2137" s="302" t="s">
        <v>10192</v>
      </c>
      <c r="AC2137" s="302"/>
      <c r="AD2137" s="302" t="s">
        <v>42</v>
      </c>
      <c r="AE2137" s="302"/>
      <c r="AF2137" s="302"/>
      <c r="AG2137" s="302"/>
      <c r="AH2137" s="286"/>
      <c r="AI2137" s="286"/>
      <c r="AJ2137" s="342"/>
    </row>
    <row r="2138" spans="1:36" ht="101.25" customHeight="1">
      <c r="A2138" s="274" t="s">
        <v>4982</v>
      </c>
      <c r="B2138" s="274" t="s">
        <v>132</v>
      </c>
      <c r="C2138" s="279" t="s">
        <v>26</v>
      </c>
      <c r="D2138" s="296">
        <v>42194</v>
      </c>
      <c r="E2138" s="276">
        <v>0.87152777777777779</v>
      </c>
      <c r="F2138" s="296">
        <v>42195</v>
      </c>
      <c r="G2138" s="276">
        <v>6.9444444444444441E-3</v>
      </c>
      <c r="H2138" s="276">
        <v>0.13541666666666666</v>
      </c>
      <c r="I2138" s="279">
        <v>17</v>
      </c>
      <c r="J2138" s="279" t="s">
        <v>143</v>
      </c>
      <c r="K2138" s="279" t="s">
        <v>14</v>
      </c>
      <c r="L2138" s="279" t="s">
        <v>9</v>
      </c>
      <c r="M2138" s="279" t="s">
        <v>9947</v>
      </c>
      <c r="N2138" s="279" t="s">
        <v>3</v>
      </c>
      <c r="O2138" s="279" t="s">
        <v>7</v>
      </c>
      <c r="P2138" s="279" t="s">
        <v>4679</v>
      </c>
      <c r="Q2138" s="273" t="s">
        <v>9948</v>
      </c>
      <c r="R2138" s="457">
        <v>0.27</v>
      </c>
      <c r="S2138" s="457">
        <v>4.0999999999999996</v>
      </c>
      <c r="T2138" s="482">
        <f>R2138+S2138</f>
        <v>4.3699999999999992</v>
      </c>
      <c r="U2138" s="279" t="s">
        <v>6</v>
      </c>
      <c r="V2138" s="502">
        <v>1987</v>
      </c>
      <c r="W2138" s="279" t="s">
        <v>7</v>
      </c>
      <c r="X2138" s="279"/>
      <c r="Y2138" s="296">
        <v>42117</v>
      </c>
      <c r="Z2138" s="279">
        <v>100</v>
      </c>
      <c r="AA2138" s="279">
        <v>2016</v>
      </c>
      <c r="AB2138" s="279">
        <v>0</v>
      </c>
      <c r="AC2138" s="309">
        <v>42005</v>
      </c>
      <c r="AD2138" s="279" t="s">
        <v>42</v>
      </c>
      <c r="AE2138" s="279"/>
      <c r="AF2138" s="279"/>
      <c r="AG2138" s="303"/>
      <c r="AH2138" s="286"/>
      <c r="AI2138" s="286"/>
      <c r="AJ2138" s="342"/>
    </row>
    <row r="2139" spans="1:36" ht="81" customHeight="1">
      <c r="A2139" s="69" t="s">
        <v>4982</v>
      </c>
      <c r="B2139" s="69" t="s">
        <v>132</v>
      </c>
      <c r="C2139" s="70" t="s">
        <v>26</v>
      </c>
      <c r="D2139" s="86">
        <v>42194</v>
      </c>
      <c r="E2139" s="118">
        <v>0.88750000000000007</v>
      </c>
      <c r="F2139" s="86">
        <v>42194</v>
      </c>
      <c r="G2139" s="118">
        <v>0.93541666666666667</v>
      </c>
      <c r="H2139" s="118">
        <v>4.7916666666666663E-2</v>
      </c>
      <c r="I2139" s="70">
        <v>20</v>
      </c>
      <c r="J2139" s="70" t="s">
        <v>143</v>
      </c>
      <c r="K2139" s="70" t="s">
        <v>20</v>
      </c>
      <c r="L2139" s="70" t="s">
        <v>9</v>
      </c>
      <c r="M2139" s="220" t="s">
        <v>7363</v>
      </c>
      <c r="N2139" s="220" t="s">
        <v>3</v>
      </c>
      <c r="O2139" s="220" t="s">
        <v>7</v>
      </c>
      <c r="P2139" s="220" t="s">
        <v>9949</v>
      </c>
      <c r="Q2139" s="221" t="s">
        <v>9950</v>
      </c>
      <c r="R2139" s="461">
        <v>0.48</v>
      </c>
      <c r="S2139" s="461">
        <v>2.8580000000000001</v>
      </c>
      <c r="T2139" s="484">
        <f>R2139+S2139</f>
        <v>3.3380000000000001</v>
      </c>
      <c r="U2139" s="279" t="s">
        <v>6</v>
      </c>
      <c r="V2139" s="279">
        <v>1986</v>
      </c>
      <c r="W2139" s="279" t="s">
        <v>7</v>
      </c>
      <c r="X2139" s="279"/>
      <c r="Y2139" s="296">
        <v>42030</v>
      </c>
      <c r="Z2139" s="279">
        <v>100</v>
      </c>
      <c r="AA2139" s="279">
        <v>2016</v>
      </c>
      <c r="AB2139" s="279">
        <v>0</v>
      </c>
      <c r="AC2139" s="309">
        <v>41913</v>
      </c>
      <c r="AD2139" s="279" t="s">
        <v>42</v>
      </c>
      <c r="AE2139" s="279"/>
      <c r="AF2139" s="279"/>
      <c r="AG2139" s="303"/>
      <c r="AH2139" s="222"/>
      <c r="AI2139" s="229"/>
    </row>
    <row r="2140" spans="1:36" ht="94.5" customHeight="1">
      <c r="A2140" s="70" t="s">
        <v>4982</v>
      </c>
      <c r="B2140" s="74" t="s">
        <v>15</v>
      </c>
      <c r="C2140" s="74" t="s">
        <v>15</v>
      </c>
      <c r="D2140" s="75">
        <v>42196</v>
      </c>
      <c r="E2140" s="76">
        <v>0.96527777777777779</v>
      </c>
      <c r="F2140" s="75">
        <v>42197</v>
      </c>
      <c r="G2140" s="76">
        <v>1.3888888888888888E-2</v>
      </c>
      <c r="H2140" s="76">
        <f>(F2140+G2140)-(D2140+E2140)</f>
        <v>4.8611111109494232E-2</v>
      </c>
      <c r="I2140" s="74">
        <v>1</v>
      </c>
      <c r="J2140" s="74" t="s">
        <v>150</v>
      </c>
      <c r="K2140" s="74" t="s">
        <v>20</v>
      </c>
      <c r="L2140" s="74" t="s">
        <v>9</v>
      </c>
      <c r="M2140" s="225" t="s">
        <v>8497</v>
      </c>
      <c r="N2140" s="226" t="s">
        <v>3</v>
      </c>
      <c r="O2140" s="225" t="s">
        <v>7</v>
      </c>
      <c r="P2140" s="225" t="s">
        <v>8498</v>
      </c>
      <c r="Q2140" s="225" t="s">
        <v>8499</v>
      </c>
      <c r="R2140" s="225">
        <v>0.28000000000000003</v>
      </c>
      <c r="S2140" s="225"/>
      <c r="T2140" s="225">
        <f>SUM(R2140:S2140)</f>
        <v>0.28000000000000003</v>
      </c>
      <c r="U2140" s="302" t="s">
        <v>28</v>
      </c>
      <c r="V2140" s="302">
        <v>1978</v>
      </c>
      <c r="W2140" s="302" t="s">
        <v>1908</v>
      </c>
      <c r="X2140" s="302"/>
      <c r="Y2140" s="302" t="s">
        <v>9315</v>
      </c>
      <c r="Z2140" s="302">
        <v>100</v>
      </c>
      <c r="AA2140" s="302">
        <v>42248</v>
      </c>
      <c r="AB2140" s="302">
        <v>0</v>
      </c>
      <c r="AC2140" s="302"/>
      <c r="AD2140" s="302" t="s">
        <v>42</v>
      </c>
      <c r="AE2140" s="302" t="s">
        <v>53</v>
      </c>
      <c r="AF2140" s="302"/>
      <c r="AG2140" s="302" t="s">
        <v>9316</v>
      </c>
      <c r="AH2140" s="222"/>
      <c r="AI2140" s="229"/>
    </row>
    <row r="2141" spans="1:36" ht="101.25" customHeight="1">
      <c r="A2141" s="70" t="s">
        <v>4982</v>
      </c>
      <c r="B2141" s="74" t="s">
        <v>15</v>
      </c>
      <c r="C2141" s="74" t="s">
        <v>15</v>
      </c>
      <c r="D2141" s="75">
        <v>42196</v>
      </c>
      <c r="E2141" s="76">
        <v>0.97916666666666663</v>
      </c>
      <c r="F2141" s="75">
        <v>42197</v>
      </c>
      <c r="G2141" s="76">
        <v>6.5972222222222224E-2</v>
      </c>
      <c r="H2141" s="76">
        <f>(F2141+G2141)-(D2141+E2141)</f>
        <v>8.6805555554747116E-2</v>
      </c>
      <c r="I2141" s="74">
        <v>4</v>
      </c>
      <c r="J2141" s="74" t="s">
        <v>150</v>
      </c>
      <c r="K2141" s="74" t="s">
        <v>178</v>
      </c>
      <c r="L2141" s="74" t="s">
        <v>9</v>
      </c>
      <c r="M2141" s="225" t="s">
        <v>168</v>
      </c>
      <c r="N2141" s="226" t="s">
        <v>3</v>
      </c>
      <c r="O2141" s="225" t="s">
        <v>7</v>
      </c>
      <c r="P2141" s="225" t="s">
        <v>8503</v>
      </c>
      <c r="Q2141" s="225" t="s">
        <v>8504</v>
      </c>
      <c r="R2141" s="225">
        <v>12.34</v>
      </c>
      <c r="S2141" s="225"/>
      <c r="T2141" s="225">
        <f>SUM(R2141:S2141)</f>
        <v>12.34</v>
      </c>
      <c r="U2141" s="302" t="s">
        <v>28</v>
      </c>
      <c r="V2141" s="302">
        <v>2008</v>
      </c>
      <c r="W2141" s="302" t="s">
        <v>1364</v>
      </c>
      <c r="X2141" s="302"/>
      <c r="Y2141" s="302" t="s">
        <v>9319</v>
      </c>
      <c r="Z2141" s="302">
        <v>100</v>
      </c>
      <c r="AA2141" s="302">
        <v>42309</v>
      </c>
      <c r="AB2141" s="302">
        <v>0</v>
      </c>
      <c r="AC2141" s="302"/>
      <c r="AD2141" s="302" t="s">
        <v>42</v>
      </c>
      <c r="AE2141" s="302" t="s">
        <v>53</v>
      </c>
      <c r="AF2141" s="302"/>
      <c r="AG2141" s="302" t="s">
        <v>9320</v>
      </c>
      <c r="AH2141" s="222"/>
      <c r="AI2141" s="229"/>
    </row>
    <row r="2142" spans="1:36" ht="63" customHeight="1">
      <c r="A2142" s="70" t="s">
        <v>4982</v>
      </c>
      <c r="B2142" s="74" t="s">
        <v>15</v>
      </c>
      <c r="C2142" s="74" t="s">
        <v>15</v>
      </c>
      <c r="D2142" s="75">
        <v>42196</v>
      </c>
      <c r="E2142" s="76">
        <v>0.99305555555555547</v>
      </c>
      <c r="F2142" s="75">
        <v>42196</v>
      </c>
      <c r="G2142" s="76">
        <v>0.99305555555555547</v>
      </c>
      <c r="H2142" s="76">
        <f>(F2142+G2142)-(D2142+E2142)</f>
        <v>0</v>
      </c>
      <c r="I2142" s="74">
        <v>7</v>
      </c>
      <c r="J2142" s="74"/>
      <c r="K2142" s="74" t="s">
        <v>8</v>
      </c>
      <c r="L2142" s="74" t="s">
        <v>9</v>
      </c>
      <c r="M2142" s="225" t="s">
        <v>151</v>
      </c>
      <c r="N2142" s="226" t="s">
        <v>3</v>
      </c>
      <c r="O2142" s="225" t="s">
        <v>7</v>
      </c>
      <c r="P2142" s="225" t="s">
        <v>8502</v>
      </c>
      <c r="Q2142" s="225" t="s">
        <v>9318</v>
      </c>
      <c r="R2142" s="225"/>
      <c r="S2142" s="225">
        <v>8.19</v>
      </c>
      <c r="T2142" s="225">
        <f>SUM(R2142:S2142)</f>
        <v>8.19</v>
      </c>
      <c r="U2142" s="302" t="s">
        <v>28</v>
      </c>
      <c r="V2142" s="302">
        <v>2001</v>
      </c>
      <c r="W2142" s="302" t="s">
        <v>1709</v>
      </c>
      <c r="X2142" s="302"/>
      <c r="Y2142" s="302">
        <v>42161</v>
      </c>
      <c r="Z2142" s="302">
        <v>100</v>
      </c>
      <c r="AA2142" s="302">
        <v>42309</v>
      </c>
      <c r="AB2142" s="302">
        <v>0</v>
      </c>
      <c r="AC2142" s="302"/>
      <c r="AD2142" s="302" t="s">
        <v>42</v>
      </c>
      <c r="AE2142" s="302" t="s">
        <v>53</v>
      </c>
      <c r="AF2142" s="302"/>
      <c r="AG2142" s="302" t="s">
        <v>6378</v>
      </c>
      <c r="AH2142" s="222"/>
      <c r="AI2142" s="229"/>
    </row>
    <row r="2143" spans="1:36" ht="81" customHeight="1">
      <c r="A2143" s="70" t="s">
        <v>4982</v>
      </c>
      <c r="B2143" s="74" t="s">
        <v>18</v>
      </c>
      <c r="C2143" s="74" t="s">
        <v>18</v>
      </c>
      <c r="D2143" s="75">
        <v>42196</v>
      </c>
      <c r="E2143" s="76">
        <v>42196.306944444441</v>
      </c>
      <c r="F2143" s="75">
        <v>42196</v>
      </c>
      <c r="G2143" s="76">
        <v>42196.472222222219</v>
      </c>
      <c r="H2143" s="76">
        <f>G2143-E2143</f>
        <v>0.16527777777810115</v>
      </c>
      <c r="I2143" s="74">
        <v>62</v>
      </c>
      <c r="J2143" s="74"/>
      <c r="K2143" s="74"/>
      <c r="L2143" s="74" t="s">
        <v>9</v>
      </c>
      <c r="M2143" s="225" t="s">
        <v>8652</v>
      </c>
      <c r="N2143" s="226">
        <v>35</v>
      </c>
      <c r="O2143" s="225" t="s">
        <v>13</v>
      </c>
      <c r="P2143" s="225" t="s">
        <v>8653</v>
      </c>
      <c r="Q2143" s="225" t="s">
        <v>8654</v>
      </c>
      <c r="R2143" s="225">
        <v>113.9</v>
      </c>
      <c r="S2143" s="225"/>
      <c r="T2143" s="225">
        <f>R2143+S2143</f>
        <v>113.9</v>
      </c>
      <c r="U2143" s="302"/>
      <c r="V2143" s="302"/>
      <c r="W2143" s="302"/>
      <c r="X2143" s="302"/>
      <c r="Y2143" s="302"/>
      <c r="Z2143" s="302"/>
      <c r="AA2143" s="302"/>
      <c r="AB2143" s="302"/>
      <c r="AC2143" s="302"/>
      <c r="AD2143" s="302" t="s">
        <v>42</v>
      </c>
      <c r="AE2143" s="302"/>
      <c r="AF2143" s="302"/>
      <c r="AG2143" s="302"/>
      <c r="AH2143" s="222"/>
      <c r="AI2143" s="229"/>
    </row>
    <row r="2144" spans="1:36" ht="81" customHeight="1">
      <c r="A2144" s="70" t="s">
        <v>4982</v>
      </c>
      <c r="B2144" s="74" t="s">
        <v>19</v>
      </c>
      <c r="C2144" s="74" t="s">
        <v>19</v>
      </c>
      <c r="D2144" s="75">
        <v>42197</v>
      </c>
      <c r="E2144" s="76">
        <v>8.0555555555555561E-2</v>
      </c>
      <c r="F2144" s="75">
        <v>42197</v>
      </c>
      <c r="G2144" s="76">
        <v>0.375</v>
      </c>
      <c r="H2144" s="76">
        <f>F2144-D2144+G2144-E2144</f>
        <v>0.29444444444444445</v>
      </c>
      <c r="I2144" s="74">
        <v>77</v>
      </c>
      <c r="J2144" s="74"/>
      <c r="K2144" s="74"/>
      <c r="L2144" s="74" t="s">
        <v>9</v>
      </c>
      <c r="M2144" s="225" t="s">
        <v>4480</v>
      </c>
      <c r="N2144" s="226" t="s">
        <v>3</v>
      </c>
      <c r="O2144" s="225" t="s">
        <v>48</v>
      </c>
      <c r="P2144" s="225" t="s">
        <v>11263</v>
      </c>
      <c r="Q2144" s="225" t="s">
        <v>11264</v>
      </c>
      <c r="R2144" s="225">
        <v>39</v>
      </c>
      <c r="S2144" s="225">
        <v>8</v>
      </c>
      <c r="T2144" s="225">
        <f>R2144+S2144</f>
        <v>47</v>
      </c>
      <c r="U2144" s="302" t="s">
        <v>35</v>
      </c>
      <c r="V2144" s="302">
        <v>2007</v>
      </c>
      <c r="W2144" s="302" t="s">
        <v>11265</v>
      </c>
      <c r="X2144" s="302">
        <v>0</v>
      </c>
      <c r="Y2144" s="302">
        <v>41948</v>
      </c>
      <c r="Z2144" s="302">
        <v>100</v>
      </c>
      <c r="AA2144" s="302">
        <v>42679</v>
      </c>
      <c r="AB2144" s="302">
        <v>0</v>
      </c>
      <c r="AC2144" s="302">
        <v>42192</v>
      </c>
      <c r="AD2144" s="302" t="s">
        <v>42</v>
      </c>
      <c r="AE2144" s="302"/>
      <c r="AF2144" s="302"/>
      <c r="AG2144" s="302"/>
      <c r="AH2144" s="222"/>
      <c r="AI2144" s="229"/>
    </row>
    <row r="2145" spans="1:35" ht="121.5" customHeight="1">
      <c r="A2145" s="70" t="s">
        <v>3570</v>
      </c>
      <c r="B2145" s="74" t="s">
        <v>5</v>
      </c>
      <c r="C2145" s="74" t="s">
        <v>5</v>
      </c>
      <c r="D2145" s="75">
        <v>42178</v>
      </c>
      <c r="E2145" s="76">
        <v>0.59444444444444444</v>
      </c>
      <c r="F2145" s="75">
        <v>42178</v>
      </c>
      <c r="G2145" s="76">
        <v>0.59444444444444444</v>
      </c>
      <c r="H2145" s="76">
        <v>0</v>
      </c>
      <c r="I2145" s="74">
        <v>39</v>
      </c>
      <c r="J2145" s="74" t="s">
        <v>143</v>
      </c>
      <c r="K2145" s="74" t="s">
        <v>8</v>
      </c>
      <c r="L2145" s="74" t="s">
        <v>9</v>
      </c>
      <c r="M2145" s="225" t="s">
        <v>4536</v>
      </c>
      <c r="N2145" s="226">
        <v>35</v>
      </c>
      <c r="O2145" s="225" t="s">
        <v>7</v>
      </c>
      <c r="P2145" s="225" t="s">
        <v>4537</v>
      </c>
      <c r="Q2145" s="225" t="s">
        <v>5864</v>
      </c>
      <c r="R2145" s="225"/>
      <c r="S2145" s="225">
        <v>45.3</v>
      </c>
      <c r="T2145" s="225">
        <v>45.3</v>
      </c>
      <c r="U2145" s="302" t="s">
        <v>28</v>
      </c>
      <c r="V2145" s="302">
        <v>1987</v>
      </c>
      <c r="W2145" s="302" t="s">
        <v>606</v>
      </c>
      <c r="X2145" s="302" t="s">
        <v>1408</v>
      </c>
      <c r="Y2145" s="302">
        <v>41920</v>
      </c>
      <c r="Z2145" s="302">
        <v>100</v>
      </c>
      <c r="AA2145" s="302">
        <v>2024</v>
      </c>
      <c r="AB2145" s="302"/>
      <c r="AC2145" s="302">
        <v>41950</v>
      </c>
      <c r="AD2145" s="302" t="s">
        <v>30</v>
      </c>
      <c r="AE2145" s="302"/>
      <c r="AF2145" s="302"/>
      <c r="AG2145" s="302"/>
      <c r="AH2145" s="222"/>
      <c r="AI2145" s="229"/>
    </row>
    <row r="2146" spans="1:35" ht="121.5" customHeight="1">
      <c r="A2146" s="70" t="s">
        <v>3570</v>
      </c>
      <c r="B2146" s="74" t="s">
        <v>5</v>
      </c>
      <c r="C2146" s="74" t="s">
        <v>3623</v>
      </c>
      <c r="D2146" s="75">
        <v>42178</v>
      </c>
      <c r="E2146" s="76">
        <v>0.61736111111111114</v>
      </c>
      <c r="F2146" s="75">
        <v>42179</v>
      </c>
      <c r="G2146" s="76">
        <v>6.25E-2</v>
      </c>
      <c r="H2146" s="76">
        <v>0.44513888888888892</v>
      </c>
      <c r="I2146" s="74">
        <v>1314</v>
      </c>
      <c r="J2146" s="74" t="s">
        <v>119</v>
      </c>
      <c r="K2146" s="74" t="s">
        <v>14</v>
      </c>
      <c r="L2146" s="74" t="s">
        <v>16</v>
      </c>
      <c r="M2146" s="225" t="s">
        <v>5865</v>
      </c>
      <c r="N2146" s="226">
        <v>110</v>
      </c>
      <c r="O2146" s="225" t="s">
        <v>7</v>
      </c>
      <c r="P2146" s="225" t="s">
        <v>4538</v>
      </c>
      <c r="Q2146" s="225" t="s">
        <v>5866</v>
      </c>
      <c r="R2146" s="225"/>
      <c r="S2146" s="225">
        <v>3617.4</v>
      </c>
      <c r="T2146" s="225">
        <v>3617.4</v>
      </c>
      <c r="U2146" s="302" t="s">
        <v>6</v>
      </c>
      <c r="V2146" s="302"/>
      <c r="W2146" s="302"/>
      <c r="X2146" s="302"/>
      <c r="Y2146" s="302"/>
      <c r="Z2146" s="302"/>
      <c r="AA2146" s="302"/>
      <c r="AB2146" s="302"/>
      <c r="AC2146" s="302"/>
      <c r="AD2146" s="302" t="s">
        <v>37</v>
      </c>
      <c r="AE2146" s="302"/>
      <c r="AF2146" s="302"/>
      <c r="AG2146" s="302"/>
      <c r="AH2146" s="222"/>
      <c r="AI2146" s="229"/>
    </row>
    <row r="2147" spans="1:35" ht="60.75" customHeight="1">
      <c r="A2147" s="70" t="s">
        <v>3570</v>
      </c>
      <c r="B2147" s="74" t="s">
        <v>5</v>
      </c>
      <c r="C2147" s="74" t="s">
        <v>5</v>
      </c>
      <c r="D2147" s="75">
        <v>42178</v>
      </c>
      <c r="E2147" s="76">
        <v>0.625</v>
      </c>
      <c r="F2147" s="75">
        <v>42179</v>
      </c>
      <c r="G2147" s="76">
        <v>0.2902777777777778</v>
      </c>
      <c r="H2147" s="76">
        <v>0.66527777777777775</v>
      </c>
      <c r="I2147" s="74">
        <v>8</v>
      </c>
      <c r="J2147" s="74" t="s">
        <v>150</v>
      </c>
      <c r="K2147" s="74" t="s">
        <v>14</v>
      </c>
      <c r="L2147" s="74" t="s">
        <v>9</v>
      </c>
      <c r="M2147" s="225" t="s">
        <v>4517</v>
      </c>
      <c r="N2147" s="226" t="s">
        <v>3</v>
      </c>
      <c r="O2147" s="225" t="s">
        <v>7</v>
      </c>
      <c r="P2147" s="225" t="s">
        <v>4518</v>
      </c>
      <c r="Q2147" s="225" t="s">
        <v>5905</v>
      </c>
      <c r="R2147" s="225">
        <v>1554.7</v>
      </c>
      <c r="S2147" s="225"/>
      <c r="T2147" s="225">
        <v>1554.7</v>
      </c>
      <c r="U2147" s="302" t="s">
        <v>28</v>
      </c>
      <c r="V2147" s="302">
        <v>2014</v>
      </c>
      <c r="W2147" s="302" t="s">
        <v>5906</v>
      </c>
      <c r="X2147" s="302" t="s">
        <v>411</v>
      </c>
      <c r="Y2147" s="302" t="s">
        <v>5907</v>
      </c>
      <c r="Z2147" s="302">
        <v>100</v>
      </c>
      <c r="AA2147" s="302" t="s">
        <v>5908</v>
      </c>
      <c r="AB2147" s="302">
        <v>0</v>
      </c>
      <c r="AC2147" s="302"/>
      <c r="AD2147" s="302" t="s">
        <v>30</v>
      </c>
      <c r="AE2147" s="302"/>
      <c r="AF2147" s="302"/>
      <c r="AG2147" s="302"/>
      <c r="AH2147" s="222"/>
      <c r="AI2147" s="229"/>
    </row>
    <row r="2148" spans="1:35" ht="162" customHeight="1">
      <c r="A2148" s="70" t="s">
        <v>3570</v>
      </c>
      <c r="B2148" s="74" t="s">
        <v>5</v>
      </c>
      <c r="C2148" s="74" t="s">
        <v>3623</v>
      </c>
      <c r="D2148" s="75">
        <v>42178</v>
      </c>
      <c r="E2148" s="76">
        <v>0.62986111111111109</v>
      </c>
      <c r="F2148" s="75">
        <v>42179</v>
      </c>
      <c r="G2148" s="76">
        <v>3.125E-2</v>
      </c>
      <c r="H2148" s="76">
        <v>0.39861111111111108</v>
      </c>
      <c r="I2148" s="74">
        <f>59+140</f>
        <v>199</v>
      </c>
      <c r="J2148" s="74" t="s">
        <v>119</v>
      </c>
      <c r="K2148" s="74" t="s">
        <v>14</v>
      </c>
      <c r="L2148" s="74" t="s">
        <v>16</v>
      </c>
      <c r="M2148" s="225" t="s">
        <v>5867</v>
      </c>
      <c r="N2148" s="226">
        <v>110</v>
      </c>
      <c r="O2148" s="225" t="s">
        <v>7</v>
      </c>
      <c r="P2148" s="225" t="s">
        <v>5867</v>
      </c>
      <c r="Q2148" s="225" t="s">
        <v>5868</v>
      </c>
      <c r="R2148" s="225"/>
      <c r="S2148" s="225">
        <f>677.6+60.9</f>
        <v>738.5</v>
      </c>
      <c r="T2148" s="225">
        <f>677.6+60.9</f>
        <v>738.5</v>
      </c>
      <c r="U2148" s="302" t="s">
        <v>6</v>
      </c>
      <c r="V2148" s="302"/>
      <c r="W2148" s="302"/>
      <c r="X2148" s="302"/>
      <c r="Y2148" s="302"/>
      <c r="Z2148" s="302"/>
      <c r="AA2148" s="302"/>
      <c r="AB2148" s="302"/>
      <c r="AC2148" s="302"/>
      <c r="AD2148" s="302" t="s">
        <v>37</v>
      </c>
      <c r="AE2148" s="302"/>
      <c r="AF2148" s="302"/>
      <c r="AG2148" s="302"/>
      <c r="AH2148" s="222"/>
      <c r="AI2148" s="229"/>
    </row>
    <row r="2149" spans="1:35" ht="121.5" customHeight="1">
      <c r="A2149" s="70" t="s">
        <v>3570</v>
      </c>
      <c r="B2149" s="74" t="s">
        <v>5</v>
      </c>
      <c r="C2149" s="74" t="s">
        <v>3623</v>
      </c>
      <c r="D2149" s="75">
        <v>42178</v>
      </c>
      <c r="E2149" s="76">
        <v>0.63263888888888886</v>
      </c>
      <c r="F2149" s="75">
        <v>42178</v>
      </c>
      <c r="G2149" s="76">
        <v>0.63611111111111118</v>
      </c>
      <c r="H2149" s="76">
        <v>3.472222222222222E-3</v>
      </c>
      <c r="I2149" s="74">
        <v>161</v>
      </c>
      <c r="J2149" s="74" t="s">
        <v>1107</v>
      </c>
      <c r="K2149" s="74" t="s">
        <v>14</v>
      </c>
      <c r="L2149" s="74" t="s">
        <v>16</v>
      </c>
      <c r="M2149" s="225" t="s">
        <v>5935</v>
      </c>
      <c r="N2149" s="226">
        <v>110</v>
      </c>
      <c r="O2149" s="225" t="s">
        <v>7</v>
      </c>
      <c r="P2149" s="225" t="s">
        <v>5935</v>
      </c>
      <c r="Q2149" s="225" t="s">
        <v>5936</v>
      </c>
      <c r="R2149" s="225"/>
      <c r="S2149" s="225">
        <v>367.8</v>
      </c>
      <c r="T2149" s="225">
        <v>367.8</v>
      </c>
      <c r="U2149" s="302" t="s">
        <v>1</v>
      </c>
      <c r="V2149" s="302"/>
      <c r="W2149" s="302"/>
      <c r="X2149" s="302"/>
      <c r="Y2149" s="302"/>
      <c r="Z2149" s="302"/>
      <c r="AA2149" s="302"/>
      <c r="AB2149" s="302"/>
      <c r="AC2149" s="302"/>
      <c r="AD2149" s="302" t="s">
        <v>37</v>
      </c>
      <c r="AE2149" s="302"/>
      <c r="AF2149" s="302"/>
      <c r="AG2149" s="302"/>
      <c r="AH2149" s="222"/>
      <c r="AI2149" s="229"/>
    </row>
    <row r="2150" spans="1:35" ht="81" customHeight="1">
      <c r="A2150" s="70" t="s">
        <v>3570</v>
      </c>
      <c r="B2150" s="74" t="s">
        <v>5</v>
      </c>
      <c r="C2150" s="74" t="s">
        <v>5</v>
      </c>
      <c r="D2150" s="75">
        <v>42178</v>
      </c>
      <c r="E2150" s="76">
        <v>0.63541666666666663</v>
      </c>
      <c r="F2150" s="75">
        <v>42178</v>
      </c>
      <c r="G2150" s="76">
        <v>0.63541666666666663</v>
      </c>
      <c r="H2150" s="76">
        <v>0</v>
      </c>
      <c r="I2150" s="74">
        <v>111</v>
      </c>
      <c r="J2150" s="74" t="s">
        <v>2661</v>
      </c>
      <c r="K2150" s="74" t="s">
        <v>14</v>
      </c>
      <c r="L2150" s="74" t="s">
        <v>9</v>
      </c>
      <c r="M2150" s="225" t="s">
        <v>5903</v>
      </c>
      <c r="N2150" s="226">
        <v>35</v>
      </c>
      <c r="O2150" s="225" t="s">
        <v>7</v>
      </c>
      <c r="P2150" s="225" t="s">
        <v>4516</v>
      </c>
      <c r="Q2150" s="225" t="s">
        <v>5904</v>
      </c>
      <c r="R2150" s="225"/>
      <c r="S2150" s="225">
        <v>307.7</v>
      </c>
      <c r="T2150" s="225">
        <v>307.7</v>
      </c>
      <c r="U2150" s="302" t="s">
        <v>28</v>
      </c>
      <c r="V2150" s="302">
        <v>2012</v>
      </c>
      <c r="W2150" s="302" t="s">
        <v>5761</v>
      </c>
      <c r="X2150" s="302" t="s">
        <v>411</v>
      </c>
      <c r="Y2150" s="302" t="s">
        <v>5765</v>
      </c>
      <c r="Z2150" s="302">
        <v>1</v>
      </c>
      <c r="AA2150" s="302" t="s">
        <v>5766</v>
      </c>
      <c r="AB2150" s="302">
        <v>0</v>
      </c>
      <c r="AC2150" s="302"/>
      <c r="AD2150" s="302" t="s">
        <v>30</v>
      </c>
      <c r="AE2150" s="302"/>
      <c r="AF2150" s="302"/>
      <c r="AG2150" s="302"/>
      <c r="AH2150" s="222"/>
      <c r="AI2150" s="229"/>
    </row>
    <row r="2151" spans="1:35" s="20" customFormat="1" ht="101.25" customHeight="1">
      <c r="A2151" s="70" t="s">
        <v>3570</v>
      </c>
      <c r="B2151" s="74" t="s">
        <v>5</v>
      </c>
      <c r="C2151" s="74" t="s">
        <v>5</v>
      </c>
      <c r="D2151" s="75">
        <v>42178</v>
      </c>
      <c r="E2151" s="76">
        <v>0.64236111111111105</v>
      </c>
      <c r="F2151" s="75">
        <v>42178</v>
      </c>
      <c r="G2151" s="76">
        <v>0.64236111111111105</v>
      </c>
      <c r="H2151" s="76">
        <v>0</v>
      </c>
      <c r="I2151" s="74">
        <v>118</v>
      </c>
      <c r="J2151" s="74" t="s">
        <v>2556</v>
      </c>
      <c r="K2151" s="74" t="s">
        <v>14</v>
      </c>
      <c r="L2151" s="74" t="s">
        <v>9</v>
      </c>
      <c r="M2151" s="225" t="s">
        <v>5898</v>
      </c>
      <c r="N2151" s="226">
        <v>35</v>
      </c>
      <c r="O2151" s="225" t="s">
        <v>7</v>
      </c>
      <c r="P2151" s="225" t="s">
        <v>4515</v>
      </c>
      <c r="Q2151" s="225" t="s">
        <v>5899</v>
      </c>
      <c r="R2151" s="225"/>
      <c r="S2151" s="225">
        <v>53.7</v>
      </c>
      <c r="T2151" s="225">
        <v>53.7</v>
      </c>
      <c r="U2151" s="302" t="s">
        <v>28</v>
      </c>
      <c r="V2151" s="302">
        <v>1989</v>
      </c>
      <c r="W2151" s="302" t="s">
        <v>5761</v>
      </c>
      <c r="X2151" s="302" t="s">
        <v>411</v>
      </c>
      <c r="Y2151" s="302" t="s">
        <v>5900</v>
      </c>
      <c r="Z2151" s="302">
        <v>100</v>
      </c>
      <c r="AA2151" s="302" t="s">
        <v>5901</v>
      </c>
      <c r="AB2151" s="302">
        <v>0</v>
      </c>
      <c r="AC2151" s="302"/>
      <c r="AD2151" s="302" t="s">
        <v>30</v>
      </c>
      <c r="AE2151" s="302"/>
      <c r="AF2151" s="302"/>
      <c r="AG2151" s="302"/>
      <c r="AH2151" s="222"/>
      <c r="AI2151" s="229"/>
    </row>
    <row r="2152" spans="1:35" s="20" customFormat="1" ht="141.75" customHeight="1">
      <c r="A2152" s="70" t="s">
        <v>4982</v>
      </c>
      <c r="B2152" s="74" t="s">
        <v>19</v>
      </c>
      <c r="C2152" s="74" t="s">
        <v>19</v>
      </c>
      <c r="D2152" s="75">
        <v>42197</v>
      </c>
      <c r="E2152" s="76">
        <v>0.34722222222222227</v>
      </c>
      <c r="F2152" s="75">
        <v>42197</v>
      </c>
      <c r="G2152" s="76">
        <v>0.37361111111111112</v>
      </c>
      <c r="H2152" s="76">
        <f>F2152-D2152+G2152-E2152</f>
        <v>2.6388888888888851E-2</v>
      </c>
      <c r="I2152" s="74">
        <v>13</v>
      </c>
      <c r="J2152" s="74"/>
      <c r="K2152" s="74"/>
      <c r="L2152" s="74" t="s">
        <v>9</v>
      </c>
      <c r="M2152" s="225" t="s">
        <v>4480</v>
      </c>
      <c r="N2152" s="226" t="s">
        <v>3</v>
      </c>
      <c r="O2152" s="225" t="s">
        <v>7</v>
      </c>
      <c r="P2152" s="225" t="s">
        <v>11266</v>
      </c>
      <c r="Q2152" s="225" t="s">
        <v>11267</v>
      </c>
      <c r="R2152" s="225">
        <v>3</v>
      </c>
      <c r="S2152" s="225"/>
      <c r="T2152" s="225">
        <f>R2152+S2152</f>
        <v>3</v>
      </c>
      <c r="U2152" s="302" t="s">
        <v>35</v>
      </c>
      <c r="V2152" s="302">
        <v>2007</v>
      </c>
      <c r="W2152" s="302" t="s">
        <v>11265</v>
      </c>
      <c r="X2152" s="302">
        <v>0</v>
      </c>
      <c r="Y2152" s="302">
        <v>41948</v>
      </c>
      <c r="Z2152" s="302">
        <v>100</v>
      </c>
      <c r="AA2152" s="302">
        <v>42679</v>
      </c>
      <c r="AB2152" s="302">
        <v>0</v>
      </c>
      <c r="AC2152" s="302">
        <v>42192</v>
      </c>
      <c r="AD2152" s="302" t="s">
        <v>42</v>
      </c>
      <c r="AE2152" s="302"/>
      <c r="AF2152" s="302"/>
      <c r="AG2152" s="302"/>
      <c r="AH2152" s="222"/>
      <c r="AI2152" s="229"/>
    </row>
    <row r="2153" spans="1:35" s="20" customFormat="1" ht="141.75" customHeight="1">
      <c r="A2153" s="70" t="s">
        <v>4982</v>
      </c>
      <c r="B2153" s="74" t="s">
        <v>19</v>
      </c>
      <c r="C2153" s="74" t="s">
        <v>19</v>
      </c>
      <c r="D2153" s="75">
        <v>42197</v>
      </c>
      <c r="E2153" s="76">
        <v>0.75694444444444453</v>
      </c>
      <c r="F2153" s="75">
        <v>42197</v>
      </c>
      <c r="G2153" s="76">
        <v>0.76666666666666661</v>
      </c>
      <c r="H2153" s="76">
        <f>F2153-D2153+G2153-E2153</f>
        <v>9.7222222222220767E-3</v>
      </c>
      <c r="I2153" s="74">
        <v>20</v>
      </c>
      <c r="J2153" s="74"/>
      <c r="K2153" s="74" t="s">
        <v>20</v>
      </c>
      <c r="L2153" s="74" t="s">
        <v>9</v>
      </c>
      <c r="M2153" s="225" t="s">
        <v>800</v>
      </c>
      <c r="N2153" s="226" t="s">
        <v>3</v>
      </c>
      <c r="O2153" s="225" t="s">
        <v>7</v>
      </c>
      <c r="P2153" s="225" t="s">
        <v>11270</v>
      </c>
      <c r="Q2153" s="225" t="s">
        <v>11271</v>
      </c>
      <c r="R2153" s="225">
        <v>12</v>
      </c>
      <c r="S2153" s="225">
        <v>13</v>
      </c>
      <c r="T2153" s="225">
        <f>R2153+S2153</f>
        <v>25</v>
      </c>
      <c r="U2153" s="302" t="s">
        <v>28</v>
      </c>
      <c r="V2153" s="302">
        <v>1968</v>
      </c>
      <c r="W2153" s="302" t="s">
        <v>1709</v>
      </c>
      <c r="X2153" s="302">
        <v>0</v>
      </c>
      <c r="Y2153" s="302">
        <v>41955</v>
      </c>
      <c r="Z2153" s="302">
        <v>50</v>
      </c>
      <c r="AA2153" s="302">
        <v>42248</v>
      </c>
      <c r="AB2153" s="302">
        <v>0</v>
      </c>
      <c r="AC2153" s="302">
        <v>42198</v>
      </c>
      <c r="AD2153" s="302" t="s">
        <v>42</v>
      </c>
      <c r="AE2153" s="302"/>
      <c r="AF2153" s="302"/>
      <c r="AG2153" s="302"/>
      <c r="AH2153" s="222"/>
      <c r="AI2153" s="229"/>
    </row>
    <row r="2154" spans="1:35" s="20" customFormat="1" ht="101.25" customHeight="1">
      <c r="A2154" s="70" t="s">
        <v>4982</v>
      </c>
      <c r="B2154" s="74" t="s">
        <v>81</v>
      </c>
      <c r="C2154" s="74" t="s">
        <v>81</v>
      </c>
      <c r="D2154" s="75">
        <v>42197</v>
      </c>
      <c r="E2154" s="76">
        <v>0.44861111111111113</v>
      </c>
      <c r="F2154" s="75">
        <v>42197</v>
      </c>
      <c r="G2154" s="76">
        <v>0.44861111111111113</v>
      </c>
      <c r="H2154" s="76">
        <v>0</v>
      </c>
      <c r="I2154" s="74">
        <v>11</v>
      </c>
      <c r="J2154" s="74" t="s">
        <v>143</v>
      </c>
      <c r="K2154" s="74" t="s">
        <v>8</v>
      </c>
      <c r="L2154" s="74" t="s">
        <v>9</v>
      </c>
      <c r="M2154" s="225" t="s">
        <v>10027</v>
      </c>
      <c r="N2154" s="226" t="s">
        <v>3</v>
      </c>
      <c r="O2154" s="225" t="s">
        <v>7</v>
      </c>
      <c r="P2154" s="225" t="s">
        <v>10027</v>
      </c>
      <c r="Q2154" s="225" t="s">
        <v>10028</v>
      </c>
      <c r="R2154" s="225"/>
      <c r="S2154" s="225">
        <v>2.2000000000000002</v>
      </c>
      <c r="T2154" s="225">
        <v>2.2000000000000002</v>
      </c>
      <c r="U2154" s="302" t="s">
        <v>6</v>
      </c>
      <c r="V2154" s="302">
        <v>1992</v>
      </c>
      <c r="W2154" s="302" t="s">
        <v>1358</v>
      </c>
      <c r="X2154" s="302" t="s">
        <v>10005</v>
      </c>
      <c r="Y2154" s="302" t="s">
        <v>10029</v>
      </c>
      <c r="Z2154" s="302">
        <v>1</v>
      </c>
      <c r="AA2154" s="302"/>
      <c r="AB2154" s="302">
        <v>0</v>
      </c>
      <c r="AC2154" s="302">
        <v>42095</v>
      </c>
      <c r="AD2154" s="302" t="s">
        <v>42</v>
      </c>
      <c r="AE2154" s="302"/>
      <c r="AF2154" s="302"/>
      <c r="AG2154" s="302"/>
      <c r="AH2154" s="222"/>
      <c r="AI2154" s="229"/>
    </row>
    <row r="2155" spans="1:35" s="20" customFormat="1" ht="81" customHeight="1">
      <c r="A2155" s="70" t="s">
        <v>4982</v>
      </c>
      <c r="B2155" s="74" t="s">
        <v>15</v>
      </c>
      <c r="C2155" s="74" t="s">
        <v>15</v>
      </c>
      <c r="D2155" s="75">
        <v>42197</v>
      </c>
      <c r="E2155" s="76">
        <v>1.0416666666666666E-2</v>
      </c>
      <c r="F2155" s="75">
        <v>42197</v>
      </c>
      <c r="G2155" s="76">
        <v>1.0416666666666666E-2</v>
      </c>
      <c r="H2155" s="76">
        <f>(F2155+G2155)-(D2155+E2155)</f>
        <v>0</v>
      </c>
      <c r="I2155" s="74">
        <v>25</v>
      </c>
      <c r="J2155" s="74" t="s">
        <v>136</v>
      </c>
      <c r="K2155" s="74" t="s">
        <v>8</v>
      </c>
      <c r="L2155" s="74" t="s">
        <v>9</v>
      </c>
      <c r="M2155" s="225" t="s">
        <v>7209</v>
      </c>
      <c r="N2155" s="226">
        <v>35</v>
      </c>
      <c r="O2155" s="225" t="s">
        <v>7</v>
      </c>
      <c r="P2155" s="225" t="s">
        <v>8500</v>
      </c>
      <c r="Q2155" s="225" t="s">
        <v>8501</v>
      </c>
      <c r="R2155" s="225"/>
      <c r="S2155" s="225">
        <v>3.99</v>
      </c>
      <c r="T2155" s="225">
        <f>SUM(R2155:S2155)</f>
        <v>3.99</v>
      </c>
      <c r="U2155" s="302" t="s">
        <v>28</v>
      </c>
      <c r="V2155" s="302">
        <v>1970</v>
      </c>
      <c r="W2155" s="302" t="s">
        <v>606</v>
      </c>
      <c r="X2155" s="302"/>
      <c r="Y2155" s="302" t="s">
        <v>9317</v>
      </c>
      <c r="Z2155" s="302">
        <v>100</v>
      </c>
      <c r="AA2155" s="302">
        <v>42278</v>
      </c>
      <c r="AB2155" s="302">
        <v>0</v>
      </c>
      <c r="AC2155" s="302"/>
      <c r="AD2155" s="302" t="s">
        <v>42</v>
      </c>
      <c r="AE2155" s="302" t="s">
        <v>53</v>
      </c>
      <c r="AF2155" s="302"/>
      <c r="AG2155" s="302" t="s">
        <v>6378</v>
      </c>
      <c r="AH2155" s="222"/>
      <c r="AI2155" s="229"/>
    </row>
    <row r="2156" spans="1:35" s="20" customFormat="1" ht="60.75" customHeight="1">
      <c r="A2156" s="69" t="s">
        <v>4982</v>
      </c>
      <c r="B2156" s="69" t="s">
        <v>132</v>
      </c>
      <c r="C2156" s="70" t="s">
        <v>26</v>
      </c>
      <c r="D2156" s="86">
        <v>42198</v>
      </c>
      <c r="E2156" s="118">
        <v>0.55972222222222223</v>
      </c>
      <c r="F2156" s="86">
        <v>42198</v>
      </c>
      <c r="G2156" s="118">
        <v>0.55972222222222223</v>
      </c>
      <c r="H2156" s="70">
        <v>0</v>
      </c>
      <c r="I2156" s="70">
        <v>35</v>
      </c>
      <c r="J2156" s="70" t="s">
        <v>150</v>
      </c>
      <c r="K2156" s="70" t="s">
        <v>8</v>
      </c>
      <c r="L2156" s="70" t="s">
        <v>9</v>
      </c>
      <c r="M2156" s="220" t="s">
        <v>7357</v>
      </c>
      <c r="N2156" s="220" t="s">
        <v>3</v>
      </c>
      <c r="O2156" s="220" t="s">
        <v>7</v>
      </c>
      <c r="P2156" s="220" t="s">
        <v>7358</v>
      </c>
      <c r="Q2156" s="221" t="s">
        <v>7359</v>
      </c>
      <c r="R2156" s="461">
        <v>1.833</v>
      </c>
      <c r="S2156" s="461"/>
      <c r="T2156" s="484">
        <f>R2156+S2156</f>
        <v>1.833</v>
      </c>
      <c r="U2156" s="279" t="s">
        <v>28</v>
      </c>
      <c r="V2156" s="279">
        <v>2006</v>
      </c>
      <c r="W2156" s="279" t="s">
        <v>7</v>
      </c>
      <c r="X2156" s="279"/>
      <c r="Y2156" s="279" t="s">
        <v>9955</v>
      </c>
      <c r="Z2156" s="279">
        <v>100</v>
      </c>
      <c r="AA2156" s="279">
        <v>2016.2014999999999</v>
      </c>
      <c r="AB2156" s="279">
        <v>0</v>
      </c>
      <c r="AC2156" s="279" t="s">
        <v>9956</v>
      </c>
      <c r="AD2156" s="279" t="s">
        <v>42</v>
      </c>
      <c r="AE2156" s="279"/>
      <c r="AF2156" s="279"/>
      <c r="AG2156" s="290"/>
      <c r="AH2156" s="222"/>
      <c r="AI2156" s="229"/>
    </row>
    <row r="2157" spans="1:35" s="20" customFormat="1" ht="141.75" customHeight="1">
      <c r="A2157" s="70" t="s">
        <v>3570</v>
      </c>
      <c r="B2157" s="74" t="s">
        <v>5</v>
      </c>
      <c r="C2157" s="74" t="s">
        <v>3623</v>
      </c>
      <c r="D2157" s="75">
        <v>42178</v>
      </c>
      <c r="E2157" s="76">
        <v>0.68125000000000002</v>
      </c>
      <c r="F2157" s="75">
        <v>42178</v>
      </c>
      <c r="G2157" s="76">
        <v>0.68125000000000002</v>
      </c>
      <c r="H2157" s="76">
        <v>0.44513888888888892</v>
      </c>
      <c r="I2157" s="74">
        <v>59</v>
      </c>
      <c r="J2157" s="74" t="s">
        <v>119</v>
      </c>
      <c r="K2157" s="74" t="s">
        <v>8</v>
      </c>
      <c r="L2157" s="74" t="s">
        <v>16</v>
      </c>
      <c r="M2157" s="225" t="s">
        <v>5869</v>
      </c>
      <c r="N2157" s="226">
        <v>110</v>
      </c>
      <c r="O2157" s="225" t="s">
        <v>7</v>
      </c>
      <c r="P2157" s="225" t="s">
        <v>5869</v>
      </c>
      <c r="Q2157" s="225" t="s">
        <v>5870</v>
      </c>
      <c r="R2157" s="225"/>
      <c r="S2157" s="225">
        <v>653.79999999999995</v>
      </c>
      <c r="T2157" s="225">
        <v>653.79999999999995</v>
      </c>
      <c r="U2157" s="302" t="s">
        <v>1</v>
      </c>
      <c r="V2157" s="302"/>
      <c r="W2157" s="302"/>
      <c r="X2157" s="302"/>
      <c r="Y2157" s="302"/>
      <c r="Z2157" s="302"/>
      <c r="AA2157" s="302"/>
      <c r="AB2157" s="302"/>
      <c r="AC2157" s="302"/>
      <c r="AD2157" s="302" t="s">
        <v>37</v>
      </c>
      <c r="AE2157" s="302"/>
      <c r="AF2157" s="302"/>
      <c r="AG2157" s="302"/>
      <c r="AH2157" s="222"/>
      <c r="AI2157" s="229"/>
    </row>
    <row r="2158" spans="1:35" s="20" customFormat="1" ht="60.75" customHeight="1">
      <c r="A2158" s="69" t="s">
        <v>4982</v>
      </c>
      <c r="B2158" s="69" t="s">
        <v>132</v>
      </c>
      <c r="C2158" s="70" t="s">
        <v>26</v>
      </c>
      <c r="D2158" s="86">
        <v>42198</v>
      </c>
      <c r="E2158" s="118">
        <v>0.57847222222222217</v>
      </c>
      <c r="F2158" s="86">
        <v>42198</v>
      </c>
      <c r="G2158" s="118">
        <v>0.57847222222222217</v>
      </c>
      <c r="H2158" s="70">
        <v>0</v>
      </c>
      <c r="I2158" s="70">
        <v>27</v>
      </c>
      <c r="J2158" s="70" t="s">
        <v>143</v>
      </c>
      <c r="K2158" s="70" t="s">
        <v>8</v>
      </c>
      <c r="L2158" s="70" t="s">
        <v>9</v>
      </c>
      <c r="M2158" s="220" t="s">
        <v>7360</v>
      </c>
      <c r="N2158" s="220" t="s">
        <v>3</v>
      </c>
      <c r="O2158" s="220" t="s">
        <v>7</v>
      </c>
      <c r="P2158" s="220" t="s">
        <v>7361</v>
      </c>
      <c r="Q2158" s="221" t="s">
        <v>7362</v>
      </c>
      <c r="R2158" s="461">
        <v>0.96599999999999997</v>
      </c>
      <c r="S2158" s="461"/>
      <c r="T2158" s="484">
        <f>R2158+S2158</f>
        <v>0.96599999999999997</v>
      </c>
      <c r="U2158" s="279" t="s">
        <v>28</v>
      </c>
      <c r="V2158" s="279">
        <v>1992</v>
      </c>
      <c r="W2158" s="279" t="s">
        <v>7</v>
      </c>
      <c r="X2158" s="279"/>
      <c r="Y2158" s="279" t="s">
        <v>9957</v>
      </c>
      <c r="Z2158" s="279">
        <v>100</v>
      </c>
      <c r="AA2158" s="279" t="s">
        <v>9958</v>
      </c>
      <c r="AB2158" s="279">
        <v>0</v>
      </c>
      <c r="AC2158" s="279" t="s">
        <v>9959</v>
      </c>
      <c r="AD2158" s="279" t="s">
        <v>42</v>
      </c>
      <c r="AE2158" s="279"/>
      <c r="AF2158" s="279"/>
      <c r="AG2158" s="290"/>
      <c r="AH2158" s="222"/>
      <c r="AI2158" s="229"/>
    </row>
    <row r="2159" spans="1:35" s="20" customFormat="1" ht="60.75" customHeight="1">
      <c r="A2159" s="69" t="s">
        <v>4982</v>
      </c>
      <c r="B2159" s="69" t="s">
        <v>132</v>
      </c>
      <c r="C2159" s="70" t="s">
        <v>26</v>
      </c>
      <c r="D2159" s="86">
        <v>42198</v>
      </c>
      <c r="E2159" s="118">
        <v>0.62291666666666667</v>
      </c>
      <c r="F2159" s="86">
        <v>42198</v>
      </c>
      <c r="G2159" s="118">
        <v>0.62291666666666667</v>
      </c>
      <c r="H2159" s="70">
        <v>0</v>
      </c>
      <c r="I2159" s="70">
        <v>8</v>
      </c>
      <c r="J2159" s="70" t="s">
        <v>143</v>
      </c>
      <c r="K2159" s="70" t="s">
        <v>8</v>
      </c>
      <c r="L2159" s="70" t="s">
        <v>9</v>
      </c>
      <c r="M2159" s="220" t="s">
        <v>7363</v>
      </c>
      <c r="N2159" s="220" t="s">
        <v>3</v>
      </c>
      <c r="O2159" s="220" t="s">
        <v>7</v>
      </c>
      <c r="P2159" s="220" t="s">
        <v>7364</v>
      </c>
      <c r="Q2159" s="221" t="s">
        <v>7365</v>
      </c>
      <c r="R2159" s="461">
        <v>0.11799999999999999</v>
      </c>
      <c r="S2159" s="461"/>
      <c r="T2159" s="484">
        <f>R2159+S2159</f>
        <v>0.11799999999999999</v>
      </c>
      <c r="U2159" s="279" t="s">
        <v>28</v>
      </c>
      <c r="V2159" s="279">
        <v>1986</v>
      </c>
      <c r="W2159" s="279" t="s">
        <v>7</v>
      </c>
      <c r="X2159" s="279"/>
      <c r="Y2159" s="296">
        <v>41856</v>
      </c>
      <c r="Z2159" s="279">
        <v>100</v>
      </c>
      <c r="AA2159" s="279">
        <v>2015</v>
      </c>
      <c r="AB2159" s="279">
        <v>0</v>
      </c>
      <c r="AC2159" s="309">
        <v>41760</v>
      </c>
      <c r="AD2159" s="279" t="s">
        <v>42</v>
      </c>
      <c r="AE2159" s="279"/>
      <c r="AF2159" s="279"/>
      <c r="AG2159" s="290"/>
      <c r="AH2159" s="222"/>
      <c r="AI2159" s="229"/>
    </row>
    <row r="2160" spans="1:35" s="20" customFormat="1" ht="101.25" customHeight="1">
      <c r="A2160" s="70" t="s">
        <v>3570</v>
      </c>
      <c r="B2160" s="74" t="s">
        <v>5</v>
      </c>
      <c r="C2160" s="74" t="s">
        <v>3623</v>
      </c>
      <c r="D2160" s="75">
        <v>42178</v>
      </c>
      <c r="E2160" s="76">
        <v>0.7631944444444444</v>
      </c>
      <c r="F2160" s="75">
        <v>42178</v>
      </c>
      <c r="G2160" s="76">
        <v>0.7631944444444444</v>
      </c>
      <c r="H2160" s="76">
        <v>0</v>
      </c>
      <c r="I2160" s="74">
        <v>63</v>
      </c>
      <c r="J2160" s="74" t="s">
        <v>5984</v>
      </c>
      <c r="K2160" s="74" t="s">
        <v>8</v>
      </c>
      <c r="L2160" s="74" t="s">
        <v>16</v>
      </c>
      <c r="M2160" s="225" t="s">
        <v>5985</v>
      </c>
      <c r="N2160" s="226">
        <v>110</v>
      </c>
      <c r="O2160" s="225" t="s">
        <v>13</v>
      </c>
      <c r="P2160" s="225" t="s">
        <v>5985</v>
      </c>
      <c r="Q2160" s="225" t="s">
        <v>5897</v>
      </c>
      <c r="R2160" s="225"/>
      <c r="S2160" s="225">
        <v>145.1</v>
      </c>
      <c r="T2160" s="225">
        <v>145.1</v>
      </c>
      <c r="U2160" s="302"/>
      <c r="V2160" s="302"/>
      <c r="W2160" s="302"/>
      <c r="X2160" s="302"/>
      <c r="Y2160" s="302"/>
      <c r="Z2160" s="302"/>
      <c r="AA2160" s="302"/>
      <c r="AB2160" s="302"/>
      <c r="AC2160" s="302"/>
      <c r="AD2160" s="302" t="s">
        <v>37</v>
      </c>
      <c r="AE2160" s="302"/>
      <c r="AF2160" s="302"/>
      <c r="AG2160" s="302"/>
      <c r="AH2160" s="222"/>
      <c r="AI2160" s="229"/>
    </row>
    <row r="2161" spans="1:36" s="20" customFormat="1" ht="81" customHeight="1">
      <c r="A2161" s="69" t="s">
        <v>4982</v>
      </c>
      <c r="B2161" s="69" t="s">
        <v>132</v>
      </c>
      <c r="C2161" s="70" t="s">
        <v>26</v>
      </c>
      <c r="D2161" s="86">
        <v>42198</v>
      </c>
      <c r="E2161" s="118">
        <v>0.63055555555555554</v>
      </c>
      <c r="F2161" s="86">
        <v>42198</v>
      </c>
      <c r="G2161" s="118">
        <v>0.63055555555555554</v>
      </c>
      <c r="H2161" s="70">
        <v>0</v>
      </c>
      <c r="I2161" s="70">
        <v>26</v>
      </c>
      <c r="J2161" s="70" t="s">
        <v>143</v>
      </c>
      <c r="K2161" s="70" t="s">
        <v>8</v>
      </c>
      <c r="L2161" s="70" t="s">
        <v>9</v>
      </c>
      <c r="M2161" s="220" t="s">
        <v>7366</v>
      </c>
      <c r="N2161" s="220" t="s">
        <v>3</v>
      </c>
      <c r="O2161" s="220" t="s">
        <v>7</v>
      </c>
      <c r="P2161" s="220" t="s">
        <v>7367</v>
      </c>
      <c r="Q2161" s="221" t="s">
        <v>7368</v>
      </c>
      <c r="R2161" s="461">
        <v>0.67900000000000005</v>
      </c>
      <c r="S2161" s="461"/>
      <c r="T2161" s="484">
        <f>R2161+S2161</f>
        <v>0.67900000000000005</v>
      </c>
      <c r="U2161" s="279" t="s">
        <v>28</v>
      </c>
      <c r="V2161" s="279">
        <v>1990</v>
      </c>
      <c r="W2161" s="279" t="s">
        <v>7</v>
      </c>
      <c r="X2161" s="279"/>
      <c r="Y2161" s="296">
        <v>41962</v>
      </c>
      <c r="Z2161" s="279">
        <v>100</v>
      </c>
      <c r="AA2161" s="279">
        <v>2015</v>
      </c>
      <c r="AB2161" s="279">
        <v>0</v>
      </c>
      <c r="AC2161" s="309">
        <v>41852</v>
      </c>
      <c r="AD2161" s="279" t="s">
        <v>42</v>
      </c>
      <c r="AE2161" s="279"/>
      <c r="AF2161" s="279"/>
      <c r="AG2161" s="290"/>
      <c r="AH2161" s="222"/>
      <c r="AI2161" s="229"/>
    </row>
    <row r="2162" spans="1:36" s="20" customFormat="1" ht="55.15" customHeight="1">
      <c r="A2162" s="69" t="s">
        <v>4982</v>
      </c>
      <c r="B2162" s="134" t="s">
        <v>1412</v>
      </c>
      <c r="C2162" s="134" t="s">
        <v>1423</v>
      </c>
      <c r="D2162" s="93">
        <v>42198</v>
      </c>
      <c r="E2162" s="109">
        <v>0.60069444444444442</v>
      </c>
      <c r="F2162" s="88">
        <v>42198</v>
      </c>
      <c r="G2162" s="109">
        <v>0.60069444444444442</v>
      </c>
      <c r="H2162" s="109">
        <v>0</v>
      </c>
      <c r="I2162" s="169">
        <v>0</v>
      </c>
      <c r="J2162" s="169" t="s">
        <v>1437</v>
      </c>
      <c r="K2162" s="169" t="s">
        <v>7372</v>
      </c>
      <c r="L2162" s="169" t="s">
        <v>9</v>
      </c>
      <c r="M2162" s="232" t="s">
        <v>7379</v>
      </c>
      <c r="N2162" s="232" t="s">
        <v>3</v>
      </c>
      <c r="O2162" s="232" t="s">
        <v>7</v>
      </c>
      <c r="P2162" s="232" t="s">
        <v>7380</v>
      </c>
      <c r="Q2162" s="232" t="s">
        <v>7381</v>
      </c>
      <c r="R2162" s="235"/>
      <c r="S2162" s="235"/>
      <c r="T2162" s="235"/>
      <c r="U2162" s="279"/>
      <c r="V2162" s="279"/>
      <c r="W2162" s="279"/>
      <c r="X2162" s="279"/>
      <c r="Y2162" s="279"/>
      <c r="Z2162" s="279"/>
      <c r="AA2162" s="279"/>
      <c r="AB2162" s="279"/>
      <c r="AC2162" s="279"/>
      <c r="AD2162" s="273" t="s">
        <v>42</v>
      </c>
      <c r="AE2162" s="279"/>
      <c r="AF2162" s="279"/>
      <c r="AG2162" s="290"/>
      <c r="AH2162" s="222"/>
      <c r="AI2162" s="229"/>
    </row>
    <row r="2163" spans="1:36" s="20" customFormat="1" ht="81" customHeight="1">
      <c r="A2163" s="70" t="s">
        <v>3570</v>
      </c>
      <c r="B2163" s="74" t="s">
        <v>5</v>
      </c>
      <c r="C2163" s="74" t="s">
        <v>5</v>
      </c>
      <c r="D2163" s="75">
        <v>42178</v>
      </c>
      <c r="E2163" s="76">
        <v>0.78680555555555554</v>
      </c>
      <c r="F2163" s="75">
        <v>42178</v>
      </c>
      <c r="G2163" s="76">
        <v>0.78680555555555554</v>
      </c>
      <c r="H2163" s="76">
        <v>0</v>
      </c>
      <c r="I2163" s="74">
        <v>25</v>
      </c>
      <c r="J2163" s="74" t="s">
        <v>143</v>
      </c>
      <c r="K2163" s="74" t="s">
        <v>8</v>
      </c>
      <c r="L2163" s="74" t="s">
        <v>9</v>
      </c>
      <c r="M2163" s="225" t="s">
        <v>4540</v>
      </c>
      <c r="N2163" s="226" t="s">
        <v>3</v>
      </c>
      <c r="O2163" s="225" t="s">
        <v>7</v>
      </c>
      <c r="P2163" s="225" t="s">
        <v>5873</v>
      </c>
      <c r="Q2163" s="225" t="s">
        <v>5874</v>
      </c>
      <c r="R2163" s="225"/>
      <c r="S2163" s="225">
        <v>26</v>
      </c>
      <c r="T2163" s="225">
        <v>26</v>
      </c>
      <c r="U2163" s="302" t="s">
        <v>28</v>
      </c>
      <c r="V2163" s="302">
        <v>2012</v>
      </c>
      <c r="W2163" s="302" t="s">
        <v>1378</v>
      </c>
      <c r="X2163" s="302"/>
      <c r="Y2163" s="302" t="s">
        <v>5875</v>
      </c>
      <c r="Z2163" s="302"/>
      <c r="AA2163" s="302">
        <v>43794</v>
      </c>
      <c r="AB2163" s="302"/>
      <c r="AC2163" s="302"/>
      <c r="AD2163" s="302" t="s">
        <v>30</v>
      </c>
      <c r="AE2163" s="302"/>
      <c r="AF2163" s="302"/>
      <c r="AG2163" s="302"/>
      <c r="AH2163" s="222"/>
      <c r="AI2163" s="229"/>
    </row>
    <row r="2164" spans="1:36" s="20" customFormat="1" ht="81" customHeight="1">
      <c r="A2164" s="69" t="s">
        <v>4982</v>
      </c>
      <c r="B2164" s="134" t="s">
        <v>1412</v>
      </c>
      <c r="C2164" s="134" t="s">
        <v>1423</v>
      </c>
      <c r="D2164" s="93">
        <v>42198</v>
      </c>
      <c r="E2164" s="109">
        <v>0.60555555555555551</v>
      </c>
      <c r="F2164" s="88">
        <v>42198</v>
      </c>
      <c r="G2164" s="109">
        <v>0.63750000000000007</v>
      </c>
      <c r="H2164" s="109">
        <v>3.1944444444444449E-2</v>
      </c>
      <c r="I2164" s="169">
        <v>0</v>
      </c>
      <c r="J2164" s="169" t="s">
        <v>1437</v>
      </c>
      <c r="K2164" s="169"/>
      <c r="L2164" s="169" t="s">
        <v>9</v>
      </c>
      <c r="M2164" s="232" t="s">
        <v>7382</v>
      </c>
      <c r="N2164" s="232" t="s">
        <v>3</v>
      </c>
      <c r="O2164" s="232" t="s">
        <v>7</v>
      </c>
      <c r="P2164" s="232" t="s">
        <v>7382</v>
      </c>
      <c r="Q2164" s="232" t="s">
        <v>7383</v>
      </c>
      <c r="R2164" s="235"/>
      <c r="S2164" s="235"/>
      <c r="T2164" s="235"/>
      <c r="U2164" s="279"/>
      <c r="V2164" s="279"/>
      <c r="W2164" s="279"/>
      <c r="X2164" s="279"/>
      <c r="Y2164" s="279"/>
      <c r="Z2164" s="279"/>
      <c r="AA2164" s="279"/>
      <c r="AB2164" s="279"/>
      <c r="AC2164" s="279"/>
      <c r="AD2164" s="273" t="s">
        <v>42</v>
      </c>
      <c r="AE2164" s="279"/>
      <c r="AF2164" s="279"/>
      <c r="AG2164" s="290"/>
      <c r="AH2164" s="222"/>
      <c r="AI2164" s="229"/>
    </row>
    <row r="2165" spans="1:36" s="20" customFormat="1" ht="81" customHeight="1">
      <c r="A2165" s="69" t="s">
        <v>4982</v>
      </c>
      <c r="B2165" s="134" t="s">
        <v>1412</v>
      </c>
      <c r="C2165" s="134" t="s">
        <v>1423</v>
      </c>
      <c r="D2165" s="93">
        <v>42198</v>
      </c>
      <c r="E2165" s="109">
        <v>0.60555555555555551</v>
      </c>
      <c r="F2165" s="88">
        <v>42198</v>
      </c>
      <c r="G2165" s="109">
        <v>0.60902777777777783</v>
      </c>
      <c r="H2165" s="109">
        <v>3.472222222222222E-3</v>
      </c>
      <c r="I2165" s="169">
        <v>0</v>
      </c>
      <c r="J2165" s="169" t="s">
        <v>1437</v>
      </c>
      <c r="K2165" s="169"/>
      <c r="L2165" s="169" t="s">
        <v>9</v>
      </c>
      <c r="M2165" s="232" t="s">
        <v>7384</v>
      </c>
      <c r="N2165" s="232" t="s">
        <v>3</v>
      </c>
      <c r="O2165" s="232" t="s">
        <v>7</v>
      </c>
      <c r="P2165" s="232" t="s">
        <v>7384</v>
      </c>
      <c r="Q2165" s="232" t="s">
        <v>7385</v>
      </c>
      <c r="R2165" s="235"/>
      <c r="S2165" s="235"/>
      <c r="T2165" s="235"/>
      <c r="U2165" s="279"/>
      <c r="V2165" s="279"/>
      <c r="W2165" s="279"/>
      <c r="X2165" s="279"/>
      <c r="Y2165" s="279"/>
      <c r="Z2165" s="279"/>
      <c r="AA2165" s="279"/>
      <c r="AB2165" s="279"/>
      <c r="AC2165" s="279"/>
      <c r="AD2165" s="273" t="s">
        <v>42</v>
      </c>
      <c r="AE2165" s="279"/>
      <c r="AF2165" s="279"/>
      <c r="AG2165" s="290"/>
      <c r="AH2165" s="222"/>
      <c r="AI2165" s="229"/>
    </row>
    <row r="2166" spans="1:36" s="20" customFormat="1" ht="81" customHeight="1">
      <c r="A2166" s="69" t="s">
        <v>4982</v>
      </c>
      <c r="B2166" s="134" t="s">
        <v>1412</v>
      </c>
      <c r="C2166" s="134" t="s">
        <v>1423</v>
      </c>
      <c r="D2166" s="93">
        <v>42198</v>
      </c>
      <c r="E2166" s="109">
        <v>0.62361111111111112</v>
      </c>
      <c r="F2166" s="88">
        <v>42198</v>
      </c>
      <c r="G2166" s="109">
        <v>0.62361111111111112</v>
      </c>
      <c r="H2166" s="109">
        <v>0</v>
      </c>
      <c r="I2166" s="169">
        <v>11</v>
      </c>
      <c r="J2166" s="169" t="s">
        <v>1421</v>
      </c>
      <c r="K2166" s="169"/>
      <c r="L2166" s="169" t="s">
        <v>9</v>
      </c>
      <c r="M2166" s="232" t="s">
        <v>7110</v>
      </c>
      <c r="N2166" s="232" t="s">
        <v>3</v>
      </c>
      <c r="O2166" s="232" t="s">
        <v>7</v>
      </c>
      <c r="P2166" s="232" t="s">
        <v>7110</v>
      </c>
      <c r="Q2166" s="232" t="s">
        <v>7386</v>
      </c>
      <c r="R2166" s="235"/>
      <c r="S2166" s="235">
        <v>1</v>
      </c>
      <c r="T2166" s="235">
        <v>1</v>
      </c>
      <c r="U2166" s="279"/>
      <c r="V2166" s="279"/>
      <c r="W2166" s="279"/>
      <c r="X2166" s="279"/>
      <c r="Y2166" s="279"/>
      <c r="Z2166" s="279"/>
      <c r="AA2166" s="279"/>
      <c r="AB2166" s="279"/>
      <c r="AC2166" s="279"/>
      <c r="AD2166" s="273" t="s">
        <v>42</v>
      </c>
      <c r="AE2166" s="279"/>
      <c r="AF2166" s="279"/>
      <c r="AG2166" s="290"/>
      <c r="AH2166" s="222"/>
      <c r="AI2166" s="229"/>
    </row>
    <row r="2167" spans="1:36" s="20" customFormat="1" ht="339.75" customHeight="1">
      <c r="A2167" s="70" t="s">
        <v>3570</v>
      </c>
      <c r="B2167" s="74" t="s">
        <v>5</v>
      </c>
      <c r="C2167" s="74" t="s">
        <v>3623</v>
      </c>
      <c r="D2167" s="75">
        <v>42178</v>
      </c>
      <c r="E2167" s="76">
        <v>0.81597222222222221</v>
      </c>
      <c r="F2167" s="75">
        <v>42178</v>
      </c>
      <c r="G2167" s="76">
        <v>0.82291666666666663</v>
      </c>
      <c r="H2167" s="76">
        <v>6.9444444444444441E-3</v>
      </c>
      <c r="I2167" s="74">
        <v>164</v>
      </c>
      <c r="J2167" s="74"/>
      <c r="K2167" s="74" t="s">
        <v>20</v>
      </c>
      <c r="L2167" s="74" t="s">
        <v>16</v>
      </c>
      <c r="M2167" s="225" t="s">
        <v>4514</v>
      </c>
      <c r="N2167" s="226">
        <v>110</v>
      </c>
      <c r="O2167" s="225" t="s">
        <v>7</v>
      </c>
      <c r="P2167" s="225" t="s">
        <v>4514</v>
      </c>
      <c r="Q2167" s="225" t="s">
        <v>5897</v>
      </c>
      <c r="R2167" s="225"/>
      <c r="S2167" s="225">
        <v>515</v>
      </c>
      <c r="T2167" s="225">
        <v>515</v>
      </c>
      <c r="U2167" s="302"/>
      <c r="V2167" s="302"/>
      <c r="W2167" s="302"/>
      <c r="X2167" s="302"/>
      <c r="Y2167" s="302"/>
      <c r="Z2167" s="302"/>
      <c r="AA2167" s="302"/>
      <c r="AB2167" s="302"/>
      <c r="AC2167" s="302"/>
      <c r="AD2167" s="302" t="s">
        <v>37</v>
      </c>
      <c r="AE2167" s="302"/>
      <c r="AF2167" s="302"/>
      <c r="AG2167" s="302"/>
      <c r="AH2167" s="222"/>
      <c r="AI2167" s="229"/>
    </row>
    <row r="2168" spans="1:36" s="20" customFormat="1" ht="81" customHeight="1">
      <c r="A2168" s="69" t="s">
        <v>4982</v>
      </c>
      <c r="B2168" s="134" t="s">
        <v>1412</v>
      </c>
      <c r="C2168" s="134" t="s">
        <v>1423</v>
      </c>
      <c r="D2168" s="93">
        <v>42198</v>
      </c>
      <c r="E2168" s="109">
        <v>0.66041666666666665</v>
      </c>
      <c r="F2168" s="88">
        <v>42198</v>
      </c>
      <c r="G2168" s="109">
        <v>0.66041666666666665</v>
      </c>
      <c r="H2168" s="109">
        <v>0</v>
      </c>
      <c r="I2168" s="169">
        <v>58</v>
      </c>
      <c r="J2168" s="169" t="s">
        <v>3761</v>
      </c>
      <c r="K2168" s="169"/>
      <c r="L2168" s="169" t="s">
        <v>9</v>
      </c>
      <c r="M2168" s="232" t="s">
        <v>7389</v>
      </c>
      <c r="N2168" s="232">
        <v>35</v>
      </c>
      <c r="O2168" s="232" t="s">
        <v>7</v>
      </c>
      <c r="P2168" s="232" t="s">
        <v>7389</v>
      </c>
      <c r="Q2168" s="232" t="s">
        <v>7390</v>
      </c>
      <c r="R2168" s="235">
        <v>3</v>
      </c>
      <c r="S2168" s="235">
        <v>3</v>
      </c>
      <c r="T2168" s="235">
        <v>6</v>
      </c>
      <c r="U2168" s="279"/>
      <c r="V2168" s="279"/>
      <c r="W2168" s="279"/>
      <c r="X2168" s="279"/>
      <c r="Y2168" s="279"/>
      <c r="Z2168" s="279"/>
      <c r="AA2168" s="279"/>
      <c r="AB2168" s="279"/>
      <c r="AC2168" s="279"/>
      <c r="AD2168" s="273" t="s">
        <v>42</v>
      </c>
      <c r="AE2168" s="279"/>
      <c r="AF2168" s="279"/>
      <c r="AG2168" s="290"/>
      <c r="AH2168" s="222"/>
      <c r="AI2168" s="229"/>
    </row>
    <row r="2169" spans="1:36" s="20" customFormat="1" ht="299.25">
      <c r="A2169" s="317" t="s">
        <v>4982</v>
      </c>
      <c r="B2169" s="557" t="s">
        <v>1412</v>
      </c>
      <c r="C2169" s="557" t="s">
        <v>1423</v>
      </c>
      <c r="D2169" s="558">
        <v>42198</v>
      </c>
      <c r="E2169" s="560">
        <v>0.66041666666666665</v>
      </c>
      <c r="F2169" s="561">
        <v>42198</v>
      </c>
      <c r="G2169" s="560">
        <v>0.66041666666666665</v>
      </c>
      <c r="H2169" s="560">
        <v>0</v>
      </c>
      <c r="I2169" s="562">
        <v>4</v>
      </c>
      <c r="J2169" s="562" t="s">
        <v>180</v>
      </c>
      <c r="K2169" s="562"/>
      <c r="L2169" s="562" t="s">
        <v>9</v>
      </c>
      <c r="M2169" s="562" t="s">
        <v>7391</v>
      </c>
      <c r="N2169" s="562" t="s">
        <v>3</v>
      </c>
      <c r="O2169" s="562" t="s">
        <v>7</v>
      </c>
      <c r="P2169" s="562" t="s">
        <v>7391</v>
      </c>
      <c r="Q2169" s="562" t="s">
        <v>7392</v>
      </c>
      <c r="R2169" s="566"/>
      <c r="S2169" s="566">
        <v>3</v>
      </c>
      <c r="T2169" s="566">
        <v>3</v>
      </c>
      <c r="U2169" s="330"/>
      <c r="V2169" s="330"/>
      <c r="W2169" s="330"/>
      <c r="X2169" s="330"/>
      <c r="Y2169" s="330"/>
      <c r="Z2169" s="330"/>
      <c r="AA2169" s="330"/>
      <c r="AB2169" s="330"/>
      <c r="AC2169" s="330"/>
      <c r="AD2169" s="329" t="s">
        <v>42</v>
      </c>
      <c r="AE2169" s="330"/>
      <c r="AF2169" s="330"/>
      <c r="AG2169" s="331"/>
      <c r="AH2169" s="332"/>
      <c r="AI2169" s="281"/>
    </row>
    <row r="2170" spans="1:36" s="20" customFormat="1" ht="60.75" customHeight="1">
      <c r="A2170" s="274" t="s">
        <v>4982</v>
      </c>
      <c r="B2170" s="320" t="s">
        <v>1412</v>
      </c>
      <c r="C2170" s="320" t="s">
        <v>1423</v>
      </c>
      <c r="D2170" s="275">
        <v>42198</v>
      </c>
      <c r="E2170" s="383">
        <v>0.66041666666666665</v>
      </c>
      <c r="F2170" s="287">
        <v>42198</v>
      </c>
      <c r="G2170" s="383">
        <v>0.66041666666666665</v>
      </c>
      <c r="H2170" s="383">
        <v>0</v>
      </c>
      <c r="I2170" s="412">
        <v>52</v>
      </c>
      <c r="J2170" s="412" t="s">
        <v>7387</v>
      </c>
      <c r="K2170" s="412"/>
      <c r="L2170" s="412" t="s">
        <v>9</v>
      </c>
      <c r="M2170" s="412" t="s">
        <v>3324</v>
      </c>
      <c r="N2170" s="412">
        <v>35</v>
      </c>
      <c r="O2170" s="412" t="s">
        <v>7</v>
      </c>
      <c r="P2170" s="412" t="s">
        <v>3324</v>
      </c>
      <c r="Q2170" s="412" t="s">
        <v>7388</v>
      </c>
      <c r="R2170" s="460">
        <v>2</v>
      </c>
      <c r="S2170" s="460"/>
      <c r="T2170" s="460">
        <v>2</v>
      </c>
      <c r="U2170" s="279"/>
      <c r="V2170" s="279"/>
      <c r="W2170" s="279"/>
      <c r="X2170" s="279"/>
      <c r="Y2170" s="279"/>
      <c r="Z2170" s="279"/>
      <c r="AA2170" s="279"/>
      <c r="AB2170" s="279"/>
      <c r="AC2170" s="279"/>
      <c r="AD2170" s="273" t="s">
        <v>42</v>
      </c>
      <c r="AE2170" s="279"/>
      <c r="AF2170" s="279"/>
      <c r="AG2170" s="290"/>
      <c r="AH2170" s="286"/>
      <c r="AI2170" s="286"/>
      <c r="AJ2170" s="342"/>
    </row>
    <row r="2171" spans="1:36" s="20" customFormat="1" ht="60.75" customHeight="1">
      <c r="A2171" s="274" t="s">
        <v>4982</v>
      </c>
      <c r="B2171" s="320" t="s">
        <v>1412</v>
      </c>
      <c r="C2171" s="320" t="s">
        <v>1423</v>
      </c>
      <c r="D2171" s="275">
        <v>42198</v>
      </c>
      <c r="E2171" s="383">
        <v>0.66111111111111109</v>
      </c>
      <c r="F2171" s="287">
        <v>42198</v>
      </c>
      <c r="G2171" s="383">
        <v>0.66111111111111109</v>
      </c>
      <c r="H2171" s="383">
        <v>0</v>
      </c>
      <c r="I2171" s="412">
        <v>6</v>
      </c>
      <c r="J2171" s="412" t="s">
        <v>1421</v>
      </c>
      <c r="K2171" s="412"/>
      <c r="L2171" s="412" t="s">
        <v>9</v>
      </c>
      <c r="M2171" s="412" t="s">
        <v>7393</v>
      </c>
      <c r="N2171" s="412" t="s">
        <v>3</v>
      </c>
      <c r="O2171" s="412" t="s">
        <v>7</v>
      </c>
      <c r="P2171" s="412" t="s">
        <v>7393</v>
      </c>
      <c r="Q2171" s="412" t="s">
        <v>7394</v>
      </c>
      <c r="R2171" s="460"/>
      <c r="S2171" s="460"/>
      <c r="T2171" s="460"/>
      <c r="U2171" s="279"/>
      <c r="V2171" s="279"/>
      <c r="W2171" s="279"/>
      <c r="X2171" s="279"/>
      <c r="Y2171" s="279"/>
      <c r="Z2171" s="279"/>
      <c r="AA2171" s="279"/>
      <c r="AB2171" s="279"/>
      <c r="AC2171" s="279"/>
      <c r="AD2171" s="273" t="s">
        <v>42</v>
      </c>
      <c r="AE2171" s="279"/>
      <c r="AF2171" s="279"/>
      <c r="AG2171" s="290"/>
      <c r="AH2171" s="286"/>
      <c r="AI2171" s="286"/>
      <c r="AJ2171" s="342"/>
    </row>
    <row r="2172" spans="1:36" s="6" customFormat="1" ht="81" customHeight="1">
      <c r="A2172" s="274" t="s">
        <v>1580</v>
      </c>
      <c r="B2172" s="284" t="s">
        <v>1412</v>
      </c>
      <c r="C2172" s="284" t="s">
        <v>1423</v>
      </c>
      <c r="D2172" s="271">
        <v>42099</v>
      </c>
      <c r="E2172" s="272">
        <v>0.53819444444444442</v>
      </c>
      <c r="F2172" s="271">
        <v>42099</v>
      </c>
      <c r="G2172" s="272">
        <v>0.53819444444444442</v>
      </c>
      <c r="H2172" s="272">
        <v>0</v>
      </c>
      <c r="I2172" s="268">
        <v>14</v>
      </c>
      <c r="J2172" s="269" t="s">
        <v>1635</v>
      </c>
      <c r="K2172" s="268"/>
      <c r="L2172" s="267" t="s">
        <v>11</v>
      </c>
      <c r="M2172" s="285" t="s">
        <v>1636</v>
      </c>
      <c r="N2172" s="268" t="s">
        <v>3</v>
      </c>
      <c r="O2172" s="269" t="s">
        <v>7</v>
      </c>
      <c r="P2172" s="285" t="s">
        <v>1633</v>
      </c>
      <c r="Q2172" s="267" t="s">
        <v>1634</v>
      </c>
      <c r="R2172" s="270"/>
      <c r="S2172" s="270">
        <v>2</v>
      </c>
      <c r="T2172" s="270">
        <v>2</v>
      </c>
      <c r="U2172" s="286"/>
      <c r="V2172" s="286"/>
      <c r="W2172" s="286"/>
      <c r="X2172" s="286"/>
      <c r="Y2172" s="286"/>
      <c r="Z2172" s="286"/>
      <c r="AA2172" s="286"/>
      <c r="AB2172" s="286"/>
      <c r="AC2172" s="286"/>
      <c r="AD2172" s="279" t="s">
        <v>22</v>
      </c>
      <c r="AE2172" s="286"/>
      <c r="AF2172" s="286"/>
      <c r="AG2172" s="286"/>
      <c r="AH2172" s="286"/>
      <c r="AI2172" s="286"/>
      <c r="AJ2172" s="342"/>
    </row>
    <row r="2173" spans="1:36" s="6" customFormat="1" ht="81" customHeight="1">
      <c r="A2173" s="279" t="s">
        <v>3570</v>
      </c>
      <c r="B2173" s="284" t="s">
        <v>5</v>
      </c>
      <c r="C2173" s="284" t="s">
        <v>6044</v>
      </c>
      <c r="D2173" s="271">
        <v>42178</v>
      </c>
      <c r="E2173" s="272">
        <v>0.8520833333333333</v>
      </c>
      <c r="F2173" s="271">
        <v>42178</v>
      </c>
      <c r="G2173" s="272">
        <v>0.86458333333333337</v>
      </c>
      <c r="H2173" s="272">
        <v>1.2499999999999999E-2</v>
      </c>
      <c r="I2173" s="284">
        <v>442</v>
      </c>
      <c r="J2173" s="284" t="s">
        <v>5943</v>
      </c>
      <c r="K2173" s="284" t="s">
        <v>20</v>
      </c>
      <c r="L2173" s="284" t="s">
        <v>16</v>
      </c>
      <c r="M2173" s="284" t="s">
        <v>4556</v>
      </c>
      <c r="N2173" s="268">
        <v>110</v>
      </c>
      <c r="O2173" s="284" t="s">
        <v>7</v>
      </c>
      <c r="P2173" s="284" t="s">
        <v>4557</v>
      </c>
      <c r="Q2173" s="284" t="s">
        <v>5944</v>
      </c>
      <c r="R2173" s="284"/>
      <c r="S2173" s="284">
        <v>395.3</v>
      </c>
      <c r="T2173" s="284">
        <v>395.3</v>
      </c>
      <c r="U2173" s="302"/>
      <c r="V2173" s="302"/>
      <c r="W2173" s="302"/>
      <c r="X2173" s="302"/>
      <c r="Y2173" s="302"/>
      <c r="Z2173" s="302"/>
      <c r="AA2173" s="302"/>
      <c r="AB2173" s="302"/>
      <c r="AC2173" s="302"/>
      <c r="AD2173" s="302" t="s">
        <v>37</v>
      </c>
      <c r="AE2173" s="302"/>
      <c r="AF2173" s="302"/>
      <c r="AG2173" s="302"/>
      <c r="AH2173" s="286"/>
      <c r="AI2173" s="286"/>
      <c r="AJ2173" s="342"/>
    </row>
    <row r="2174" spans="1:36" s="6" customFormat="1" ht="60.75" customHeight="1">
      <c r="A2174" s="274" t="s">
        <v>4982</v>
      </c>
      <c r="B2174" s="320" t="s">
        <v>1412</v>
      </c>
      <c r="C2174" s="320" t="s">
        <v>1423</v>
      </c>
      <c r="D2174" s="275">
        <v>42198</v>
      </c>
      <c r="E2174" s="383">
        <v>0.6645833333333333</v>
      </c>
      <c r="F2174" s="287">
        <v>42198</v>
      </c>
      <c r="G2174" s="383">
        <v>0.6645833333333333</v>
      </c>
      <c r="H2174" s="383">
        <v>0.12847222222222224</v>
      </c>
      <c r="I2174" s="412">
        <v>0</v>
      </c>
      <c r="J2174" s="412" t="s">
        <v>1421</v>
      </c>
      <c r="K2174" s="412"/>
      <c r="L2174" s="412" t="s">
        <v>9</v>
      </c>
      <c r="M2174" s="412" t="s">
        <v>7395</v>
      </c>
      <c r="N2174" s="412" t="s">
        <v>3</v>
      </c>
      <c r="O2174" s="412" t="s">
        <v>7</v>
      </c>
      <c r="P2174" s="412" t="s">
        <v>7395</v>
      </c>
      <c r="Q2174" s="412" t="s">
        <v>7396</v>
      </c>
      <c r="R2174" s="460">
        <v>13</v>
      </c>
      <c r="S2174" s="460">
        <v>5</v>
      </c>
      <c r="T2174" s="460">
        <v>18</v>
      </c>
      <c r="U2174" s="279"/>
      <c r="V2174" s="279"/>
      <c r="W2174" s="279"/>
      <c r="X2174" s="279"/>
      <c r="Y2174" s="279"/>
      <c r="Z2174" s="279"/>
      <c r="AA2174" s="279"/>
      <c r="AB2174" s="279"/>
      <c r="AC2174" s="279"/>
      <c r="AD2174" s="273" t="s">
        <v>42</v>
      </c>
      <c r="AE2174" s="279"/>
      <c r="AF2174" s="279"/>
      <c r="AG2174" s="290"/>
      <c r="AH2174" s="286"/>
      <c r="AI2174" s="286"/>
      <c r="AJ2174" s="342"/>
    </row>
    <row r="2175" spans="1:36" s="6" customFormat="1" ht="81" customHeight="1">
      <c r="A2175" s="279" t="s">
        <v>3570</v>
      </c>
      <c r="B2175" s="284" t="s">
        <v>5</v>
      </c>
      <c r="C2175" s="284" t="s">
        <v>5</v>
      </c>
      <c r="D2175" s="271">
        <v>42178</v>
      </c>
      <c r="E2175" s="272">
        <v>0.87152777777777779</v>
      </c>
      <c r="F2175" s="271">
        <v>42180</v>
      </c>
      <c r="G2175" s="272">
        <v>0.19444444444444445</v>
      </c>
      <c r="H2175" s="272">
        <v>0.99930555555555556</v>
      </c>
      <c r="I2175" s="284">
        <v>5</v>
      </c>
      <c r="J2175" s="284" t="s">
        <v>150</v>
      </c>
      <c r="K2175" s="284" t="s">
        <v>14</v>
      </c>
      <c r="L2175" s="284" t="s">
        <v>9</v>
      </c>
      <c r="M2175" s="284" t="s">
        <v>4525</v>
      </c>
      <c r="N2175" s="268" t="s">
        <v>3</v>
      </c>
      <c r="O2175" s="284" t="s">
        <v>7</v>
      </c>
      <c r="P2175" s="284" t="s">
        <v>4526</v>
      </c>
      <c r="Q2175" s="284" t="s">
        <v>5920</v>
      </c>
      <c r="R2175" s="284"/>
      <c r="S2175" s="284">
        <v>67.900000000000006</v>
      </c>
      <c r="T2175" s="284">
        <v>67.900000000000006</v>
      </c>
      <c r="U2175" s="302" t="s">
        <v>28</v>
      </c>
      <c r="V2175" s="302" t="s">
        <v>5269</v>
      </c>
      <c r="W2175" s="302" t="s">
        <v>587</v>
      </c>
      <c r="X2175" s="302" t="s">
        <v>411</v>
      </c>
      <c r="Y2175" s="302" t="s">
        <v>5921</v>
      </c>
      <c r="Z2175" s="302">
        <v>100</v>
      </c>
      <c r="AA2175" s="302" t="s">
        <v>5922</v>
      </c>
      <c r="AB2175" s="302" t="s">
        <v>5923</v>
      </c>
      <c r="AC2175" s="302"/>
      <c r="AD2175" s="302" t="s">
        <v>30</v>
      </c>
      <c r="AE2175" s="302"/>
      <c r="AF2175" s="302"/>
      <c r="AG2175" s="302"/>
      <c r="AH2175" s="286"/>
      <c r="AI2175" s="286"/>
      <c r="AJ2175" s="342"/>
    </row>
    <row r="2176" spans="1:36" s="6" customFormat="1" ht="60.75" customHeight="1">
      <c r="A2176" s="274" t="s">
        <v>4982</v>
      </c>
      <c r="B2176" s="320" t="s">
        <v>1412</v>
      </c>
      <c r="C2176" s="320" t="s">
        <v>1423</v>
      </c>
      <c r="D2176" s="275">
        <v>42198</v>
      </c>
      <c r="E2176" s="383">
        <v>0.66875000000000007</v>
      </c>
      <c r="F2176" s="287">
        <v>42198</v>
      </c>
      <c r="G2176" s="383">
        <v>0.80902777777777779</v>
      </c>
      <c r="H2176" s="383">
        <v>0.14027777777777778</v>
      </c>
      <c r="I2176" s="412">
        <v>82</v>
      </c>
      <c r="J2176" s="412" t="s">
        <v>2959</v>
      </c>
      <c r="K2176" s="412"/>
      <c r="L2176" s="412" t="s">
        <v>9</v>
      </c>
      <c r="M2176" s="412" t="s">
        <v>7397</v>
      </c>
      <c r="N2176" s="412">
        <v>35</v>
      </c>
      <c r="O2176" s="412" t="s">
        <v>7</v>
      </c>
      <c r="P2176" s="412" t="s">
        <v>7397</v>
      </c>
      <c r="Q2176" s="412" t="s">
        <v>7398</v>
      </c>
      <c r="R2176" s="460">
        <v>3</v>
      </c>
      <c r="S2176" s="460">
        <v>5</v>
      </c>
      <c r="T2176" s="460">
        <v>8</v>
      </c>
      <c r="U2176" s="279"/>
      <c r="V2176" s="279"/>
      <c r="W2176" s="279"/>
      <c r="X2176" s="279"/>
      <c r="Y2176" s="279"/>
      <c r="Z2176" s="279"/>
      <c r="AA2176" s="279"/>
      <c r="AB2176" s="279"/>
      <c r="AC2176" s="279"/>
      <c r="AD2176" s="273" t="s">
        <v>42</v>
      </c>
      <c r="AE2176" s="279"/>
      <c r="AF2176" s="279"/>
      <c r="AG2176" s="290"/>
      <c r="AH2176" s="286"/>
      <c r="AI2176" s="286"/>
      <c r="AJ2176" s="342"/>
    </row>
    <row r="2177" spans="1:36" s="6" customFormat="1" ht="60.75" customHeight="1">
      <c r="A2177" s="274" t="s">
        <v>4982</v>
      </c>
      <c r="B2177" s="320" t="s">
        <v>1412</v>
      </c>
      <c r="C2177" s="320" t="s">
        <v>1423</v>
      </c>
      <c r="D2177" s="275">
        <v>42198</v>
      </c>
      <c r="E2177" s="383">
        <v>0.67361111111111116</v>
      </c>
      <c r="F2177" s="287">
        <v>42198</v>
      </c>
      <c r="G2177" s="383">
        <v>0.67361111111111116</v>
      </c>
      <c r="H2177" s="383">
        <v>0</v>
      </c>
      <c r="I2177" s="412">
        <v>10</v>
      </c>
      <c r="J2177" s="412" t="s">
        <v>1421</v>
      </c>
      <c r="K2177" s="412"/>
      <c r="L2177" s="412" t="s">
        <v>9</v>
      </c>
      <c r="M2177" s="412" t="s">
        <v>488</v>
      </c>
      <c r="N2177" s="412" t="s">
        <v>3</v>
      </c>
      <c r="O2177" s="412" t="s">
        <v>7</v>
      </c>
      <c r="P2177" s="412" t="s">
        <v>7399</v>
      </c>
      <c r="Q2177" s="412" t="s">
        <v>7400</v>
      </c>
      <c r="R2177" s="460">
        <v>1</v>
      </c>
      <c r="S2177" s="460">
        <v>1</v>
      </c>
      <c r="T2177" s="460">
        <v>2</v>
      </c>
      <c r="U2177" s="279"/>
      <c r="V2177" s="279"/>
      <c r="W2177" s="279"/>
      <c r="X2177" s="279"/>
      <c r="Y2177" s="279"/>
      <c r="Z2177" s="279"/>
      <c r="AA2177" s="279"/>
      <c r="AB2177" s="279"/>
      <c r="AC2177" s="279"/>
      <c r="AD2177" s="273" t="s">
        <v>42</v>
      </c>
      <c r="AE2177" s="279"/>
      <c r="AF2177" s="279"/>
      <c r="AG2177" s="290"/>
      <c r="AH2177" s="286"/>
      <c r="AI2177" s="286"/>
      <c r="AJ2177" s="342"/>
    </row>
    <row r="2178" spans="1:36" s="6" customFormat="1" ht="60.75" customHeight="1">
      <c r="A2178" s="274" t="s">
        <v>4982</v>
      </c>
      <c r="B2178" s="320" t="s">
        <v>1412</v>
      </c>
      <c r="C2178" s="320" t="s">
        <v>1423</v>
      </c>
      <c r="D2178" s="275">
        <v>42198</v>
      </c>
      <c r="E2178" s="383">
        <v>0.67361111111111116</v>
      </c>
      <c r="F2178" s="287">
        <v>42198</v>
      </c>
      <c r="G2178" s="383">
        <v>0.67361111111111116</v>
      </c>
      <c r="H2178" s="383">
        <v>0</v>
      </c>
      <c r="I2178" s="412">
        <v>5</v>
      </c>
      <c r="J2178" s="412" t="s">
        <v>1421</v>
      </c>
      <c r="K2178" s="412"/>
      <c r="L2178" s="412" t="s">
        <v>9</v>
      </c>
      <c r="M2178" s="412" t="s">
        <v>7118</v>
      </c>
      <c r="N2178" s="412" t="s">
        <v>3</v>
      </c>
      <c r="O2178" s="412" t="s">
        <v>7</v>
      </c>
      <c r="P2178" s="412" t="s">
        <v>7118</v>
      </c>
      <c r="Q2178" s="412" t="s">
        <v>7401</v>
      </c>
      <c r="R2178" s="460"/>
      <c r="S2178" s="460">
        <v>1</v>
      </c>
      <c r="T2178" s="460">
        <v>1</v>
      </c>
      <c r="U2178" s="279"/>
      <c r="V2178" s="279"/>
      <c r="W2178" s="279"/>
      <c r="X2178" s="279"/>
      <c r="Y2178" s="279"/>
      <c r="Z2178" s="279"/>
      <c r="AA2178" s="279"/>
      <c r="AB2178" s="279"/>
      <c r="AC2178" s="279"/>
      <c r="AD2178" s="273" t="s">
        <v>42</v>
      </c>
      <c r="AE2178" s="279"/>
      <c r="AF2178" s="279"/>
      <c r="AG2178" s="290"/>
      <c r="AH2178" s="286"/>
      <c r="AI2178" s="286"/>
      <c r="AJ2178" s="342"/>
    </row>
    <row r="2179" spans="1:36" s="6" customFormat="1" ht="252">
      <c r="A2179" s="274" t="s">
        <v>4982</v>
      </c>
      <c r="B2179" s="320" t="s">
        <v>1412</v>
      </c>
      <c r="C2179" s="320" t="s">
        <v>1423</v>
      </c>
      <c r="D2179" s="275">
        <v>42198</v>
      </c>
      <c r="E2179" s="383">
        <v>0.85486111111111107</v>
      </c>
      <c r="F2179" s="287">
        <v>42198</v>
      </c>
      <c r="G2179" s="383">
        <v>0.85486111111111107</v>
      </c>
      <c r="H2179" s="383">
        <v>0</v>
      </c>
      <c r="I2179" s="412">
        <v>78</v>
      </c>
      <c r="J2179" s="412" t="s">
        <v>7402</v>
      </c>
      <c r="K2179" s="412"/>
      <c r="L2179" s="412" t="s">
        <v>9</v>
      </c>
      <c r="M2179" s="412" t="s">
        <v>7397</v>
      </c>
      <c r="N2179" s="412">
        <v>35</v>
      </c>
      <c r="O2179" s="412" t="s">
        <v>7</v>
      </c>
      <c r="P2179" s="412" t="s">
        <v>7397</v>
      </c>
      <c r="Q2179" s="412" t="s">
        <v>7403</v>
      </c>
      <c r="R2179" s="460">
        <v>29</v>
      </c>
      <c r="S2179" s="460">
        <v>26</v>
      </c>
      <c r="T2179" s="460">
        <v>55</v>
      </c>
      <c r="U2179" s="279"/>
      <c r="V2179" s="279"/>
      <c r="W2179" s="279"/>
      <c r="X2179" s="279"/>
      <c r="Y2179" s="279"/>
      <c r="Z2179" s="279"/>
      <c r="AA2179" s="279"/>
      <c r="AB2179" s="279"/>
      <c r="AC2179" s="279"/>
      <c r="AD2179" s="273" t="s">
        <v>42</v>
      </c>
      <c r="AE2179" s="279"/>
      <c r="AF2179" s="279"/>
      <c r="AG2179" s="290"/>
      <c r="AH2179" s="286"/>
      <c r="AI2179" s="286"/>
      <c r="AJ2179" s="342"/>
    </row>
    <row r="2180" spans="1:36" s="6" customFormat="1" ht="109.5">
      <c r="A2180" s="279" t="s">
        <v>8946</v>
      </c>
      <c r="B2180" s="284" t="s">
        <v>12</v>
      </c>
      <c r="C2180" s="284" t="s">
        <v>127</v>
      </c>
      <c r="D2180" s="271">
        <v>42260</v>
      </c>
      <c r="E2180" s="272">
        <v>0.52013888888888882</v>
      </c>
      <c r="F2180" s="271">
        <v>42260</v>
      </c>
      <c r="G2180" s="272">
        <v>0.56944444444444442</v>
      </c>
      <c r="H2180" s="272">
        <f>G2180-E2180</f>
        <v>4.9305555555555602E-2</v>
      </c>
      <c r="I2180" s="284">
        <v>32</v>
      </c>
      <c r="J2180" s="284"/>
      <c r="K2180" s="284" t="s">
        <v>20</v>
      </c>
      <c r="L2180" s="284" t="s">
        <v>4</v>
      </c>
      <c r="M2180" s="284" t="s">
        <v>9031</v>
      </c>
      <c r="N2180" s="268" t="s">
        <v>3</v>
      </c>
      <c r="O2180" s="284" t="s">
        <v>7</v>
      </c>
      <c r="P2180" s="284" t="s">
        <v>9031</v>
      </c>
      <c r="Q2180" s="284" t="s">
        <v>9859</v>
      </c>
      <c r="R2180" s="284">
        <v>0.78</v>
      </c>
      <c r="S2180" s="284">
        <v>34.61</v>
      </c>
      <c r="T2180" s="284">
        <v>35.4</v>
      </c>
      <c r="U2180" s="302" t="s">
        <v>45</v>
      </c>
      <c r="V2180" s="302" t="s">
        <v>2002</v>
      </c>
      <c r="W2180" s="302" t="s">
        <v>9860</v>
      </c>
      <c r="X2180" s="302" t="s">
        <v>2111</v>
      </c>
      <c r="Y2180" s="302" t="s">
        <v>128</v>
      </c>
      <c r="Z2180" s="302" t="s">
        <v>128</v>
      </c>
      <c r="AA2180" s="302" t="s">
        <v>9746</v>
      </c>
      <c r="AB2180" s="302">
        <v>0</v>
      </c>
      <c r="AC2180" s="302" t="s">
        <v>128</v>
      </c>
      <c r="AD2180" s="302" t="s">
        <v>41</v>
      </c>
      <c r="AE2180" s="302"/>
      <c r="AF2180" s="302"/>
      <c r="AG2180" s="302"/>
      <c r="AH2180" s="286"/>
      <c r="AI2180" s="286"/>
      <c r="AJ2180" s="342"/>
    </row>
    <row r="2181" spans="1:36" s="6" customFormat="1" ht="81" customHeight="1">
      <c r="A2181" s="279" t="s">
        <v>12463</v>
      </c>
      <c r="B2181" s="284" t="s">
        <v>138</v>
      </c>
      <c r="C2181" s="284" t="s">
        <v>138</v>
      </c>
      <c r="D2181" s="271">
        <v>42356</v>
      </c>
      <c r="E2181" s="272">
        <v>0.79027777777777775</v>
      </c>
      <c r="F2181" s="271">
        <v>42356</v>
      </c>
      <c r="G2181" s="272">
        <v>0.80555555555555547</v>
      </c>
      <c r="H2181" s="272">
        <v>1.5277777777777724E-2</v>
      </c>
      <c r="I2181" s="284">
        <v>31</v>
      </c>
      <c r="J2181" s="284" t="s">
        <v>12636</v>
      </c>
      <c r="K2181" s="284"/>
      <c r="L2181" s="284" t="s">
        <v>4</v>
      </c>
      <c r="M2181" s="284" t="s">
        <v>13379</v>
      </c>
      <c r="N2181" s="268" t="s">
        <v>3</v>
      </c>
      <c r="O2181" s="284" t="s">
        <v>32</v>
      </c>
      <c r="P2181" s="284" t="s">
        <v>13380</v>
      </c>
      <c r="Q2181" s="284" t="s">
        <v>12637</v>
      </c>
      <c r="R2181" s="284">
        <v>25</v>
      </c>
      <c r="S2181" s="284"/>
      <c r="T2181" s="284">
        <v>25</v>
      </c>
      <c r="U2181" s="302" t="s">
        <v>1</v>
      </c>
      <c r="V2181" s="302">
        <v>2015</v>
      </c>
      <c r="W2181" s="302" t="s">
        <v>13381</v>
      </c>
      <c r="X2181" s="302" t="s">
        <v>13382</v>
      </c>
      <c r="Y2181" s="302">
        <v>42353</v>
      </c>
      <c r="Z2181" s="302">
        <v>100</v>
      </c>
      <c r="AA2181" s="302">
        <v>2016</v>
      </c>
      <c r="AB2181" s="302">
        <v>0</v>
      </c>
      <c r="AC2181" s="302">
        <v>42353</v>
      </c>
      <c r="AD2181" s="302" t="s">
        <v>41</v>
      </c>
      <c r="AE2181" s="302"/>
      <c r="AF2181" s="302"/>
      <c r="AG2181" s="302"/>
      <c r="AH2181" s="286"/>
      <c r="AI2181" s="286"/>
      <c r="AJ2181" s="342"/>
    </row>
    <row r="2182" spans="1:36" s="6" customFormat="1" ht="170.25" customHeight="1">
      <c r="A2182" s="279" t="s">
        <v>11517</v>
      </c>
      <c r="B2182" s="284" t="s">
        <v>138</v>
      </c>
      <c r="C2182" s="284" t="s">
        <v>138</v>
      </c>
      <c r="D2182" s="271">
        <v>42288</v>
      </c>
      <c r="E2182" s="272">
        <v>0.40833333333333338</v>
      </c>
      <c r="F2182" s="271">
        <v>42288</v>
      </c>
      <c r="G2182" s="272">
        <v>0.67291666666666661</v>
      </c>
      <c r="H2182" s="272">
        <v>0.26458333333333323</v>
      </c>
      <c r="I2182" s="284">
        <v>30</v>
      </c>
      <c r="J2182" s="284" t="s">
        <v>1275</v>
      </c>
      <c r="K2182" s="284"/>
      <c r="L2182" s="284" t="s">
        <v>4</v>
      </c>
      <c r="M2182" s="284" t="s">
        <v>1883</v>
      </c>
      <c r="N2182" s="268" t="s">
        <v>3</v>
      </c>
      <c r="O2182" s="284" t="s">
        <v>32</v>
      </c>
      <c r="P2182" s="284" t="s">
        <v>9223</v>
      </c>
      <c r="Q2182" s="284" t="s">
        <v>11547</v>
      </c>
      <c r="R2182" s="284">
        <v>22</v>
      </c>
      <c r="S2182" s="284"/>
      <c r="T2182" s="284">
        <v>22</v>
      </c>
      <c r="U2182" s="302" t="s">
        <v>1</v>
      </c>
      <c r="V2182" s="302">
        <v>2015</v>
      </c>
      <c r="W2182" s="302" t="s">
        <v>13353</v>
      </c>
      <c r="X2182" s="302" t="s">
        <v>13354</v>
      </c>
      <c r="Y2182" s="302">
        <v>42167</v>
      </c>
      <c r="Z2182" s="302">
        <v>100</v>
      </c>
      <c r="AA2182" s="302">
        <v>42343</v>
      </c>
      <c r="AB2182" s="302">
        <v>0</v>
      </c>
      <c r="AC2182" s="302">
        <v>42167</v>
      </c>
      <c r="AD2182" s="302" t="s">
        <v>41</v>
      </c>
      <c r="AE2182" s="302"/>
      <c r="AF2182" s="302"/>
      <c r="AG2182" s="302"/>
      <c r="AH2182" s="286"/>
      <c r="AI2182" s="286"/>
      <c r="AJ2182" s="342"/>
    </row>
    <row r="2183" spans="1:36" s="6" customFormat="1" ht="60.75" customHeight="1">
      <c r="A2183" s="70" t="s">
        <v>11517</v>
      </c>
      <c r="B2183" s="74" t="s">
        <v>138</v>
      </c>
      <c r="C2183" s="74" t="s">
        <v>138</v>
      </c>
      <c r="D2183" s="75">
        <v>42303</v>
      </c>
      <c r="E2183" s="76">
        <v>0.1875</v>
      </c>
      <c r="F2183" s="75">
        <v>42303</v>
      </c>
      <c r="G2183" s="76">
        <v>0.22916666666666666</v>
      </c>
      <c r="H2183" s="76">
        <v>4.1666666666666657E-2</v>
      </c>
      <c r="I2183" s="74">
        <v>29</v>
      </c>
      <c r="J2183" s="74" t="s">
        <v>1275</v>
      </c>
      <c r="K2183" s="74"/>
      <c r="L2183" s="74" t="s">
        <v>4</v>
      </c>
      <c r="M2183" s="225" t="s">
        <v>11993</v>
      </c>
      <c r="N2183" s="226" t="s">
        <v>3</v>
      </c>
      <c r="O2183" s="225" t="s">
        <v>32</v>
      </c>
      <c r="P2183" s="225" t="s">
        <v>11545</v>
      </c>
      <c r="Q2183" s="225" t="s">
        <v>11995</v>
      </c>
      <c r="R2183" s="225">
        <v>21</v>
      </c>
      <c r="S2183" s="225"/>
      <c r="T2183" s="225">
        <v>21</v>
      </c>
      <c r="U2183" s="302" t="s">
        <v>38</v>
      </c>
      <c r="V2183" s="302">
        <v>2015</v>
      </c>
      <c r="W2183" s="302" t="s">
        <v>13357</v>
      </c>
      <c r="X2183" s="302" t="s">
        <v>13354</v>
      </c>
      <c r="Y2183" s="302">
        <v>42276</v>
      </c>
      <c r="Z2183" s="302">
        <v>100</v>
      </c>
      <c r="AA2183" s="302">
        <v>42379</v>
      </c>
      <c r="AB2183" s="302">
        <v>0</v>
      </c>
      <c r="AC2183" s="302">
        <v>42276</v>
      </c>
      <c r="AD2183" s="302" t="s">
        <v>41</v>
      </c>
      <c r="AE2183" s="302"/>
      <c r="AF2183" s="302"/>
      <c r="AG2183" s="302"/>
      <c r="AH2183" s="222"/>
      <c r="AI2183" s="229"/>
    </row>
    <row r="2184" spans="1:36" s="6" customFormat="1" ht="101.25" customHeight="1">
      <c r="A2184" s="70" t="s">
        <v>1580</v>
      </c>
      <c r="B2184" s="74" t="s">
        <v>19</v>
      </c>
      <c r="C2184" s="74" t="s">
        <v>19</v>
      </c>
      <c r="D2184" s="75">
        <v>42099</v>
      </c>
      <c r="E2184" s="76">
        <v>0.5395833333333333</v>
      </c>
      <c r="F2184" s="75">
        <v>42099</v>
      </c>
      <c r="G2184" s="76">
        <v>0.59236111111111112</v>
      </c>
      <c r="H2184" s="76">
        <v>5.2777777777777812E-2</v>
      </c>
      <c r="I2184" s="74">
        <v>5</v>
      </c>
      <c r="J2184" s="74"/>
      <c r="K2184" s="74"/>
      <c r="L2184" s="74" t="s">
        <v>4</v>
      </c>
      <c r="M2184" s="225" t="s">
        <v>2685</v>
      </c>
      <c r="N2184" s="226" t="s">
        <v>3</v>
      </c>
      <c r="O2184" s="225" t="s">
        <v>7</v>
      </c>
      <c r="P2184" s="225" t="s">
        <v>5494</v>
      </c>
      <c r="Q2184" s="225" t="s">
        <v>5496</v>
      </c>
      <c r="R2184" s="225">
        <v>2</v>
      </c>
      <c r="S2184" s="225"/>
      <c r="T2184" s="225">
        <v>2</v>
      </c>
      <c r="U2184" s="302" t="s">
        <v>47</v>
      </c>
      <c r="V2184" s="302">
        <v>0</v>
      </c>
      <c r="W2184" s="302">
        <v>0</v>
      </c>
      <c r="X2184" s="302">
        <v>0</v>
      </c>
      <c r="Y2184" s="302">
        <v>0</v>
      </c>
      <c r="Z2184" s="302">
        <v>0</v>
      </c>
      <c r="AA2184" s="302">
        <v>0</v>
      </c>
      <c r="AB2184" s="302">
        <v>0</v>
      </c>
      <c r="AC2184" s="302">
        <v>0</v>
      </c>
      <c r="AD2184" s="302" t="s">
        <v>22</v>
      </c>
      <c r="AE2184" s="302"/>
      <c r="AF2184" s="302"/>
      <c r="AG2184" s="302"/>
      <c r="AH2184" s="222"/>
      <c r="AI2184" s="229"/>
    </row>
    <row r="2185" spans="1:36" s="6" customFormat="1" ht="81" customHeight="1">
      <c r="A2185" s="70" t="s">
        <v>3570</v>
      </c>
      <c r="B2185" s="92" t="s">
        <v>21</v>
      </c>
      <c r="C2185" s="92" t="s">
        <v>742</v>
      </c>
      <c r="D2185" s="88">
        <v>42179</v>
      </c>
      <c r="E2185" s="89">
        <v>0.53680555555555554</v>
      </c>
      <c r="F2185" s="88">
        <v>42179</v>
      </c>
      <c r="G2185" s="89">
        <v>0.57222222222222219</v>
      </c>
      <c r="H2185" s="89">
        <v>3.5416666666666666E-2</v>
      </c>
      <c r="I2185" s="68">
        <v>87</v>
      </c>
      <c r="J2185" s="68"/>
      <c r="K2185" s="92"/>
      <c r="L2185" s="92" t="s">
        <v>16</v>
      </c>
      <c r="M2185" s="230" t="s">
        <v>4705</v>
      </c>
      <c r="N2185" s="221">
        <v>35</v>
      </c>
      <c r="O2185" s="221" t="s">
        <v>7</v>
      </c>
      <c r="P2185" s="230" t="s">
        <v>4706</v>
      </c>
      <c r="Q2185" s="221" t="s">
        <v>4707</v>
      </c>
      <c r="R2185" s="221">
        <v>2.5819999999999999</v>
      </c>
      <c r="S2185" s="221">
        <v>1.292</v>
      </c>
      <c r="T2185" s="221">
        <v>3.8740000000000001</v>
      </c>
      <c r="U2185" s="293" t="s">
        <v>28</v>
      </c>
      <c r="V2185" s="273"/>
      <c r="W2185" s="293"/>
      <c r="X2185" s="293"/>
      <c r="Y2185" s="269"/>
      <c r="Z2185" s="318"/>
      <c r="AA2185" s="269"/>
      <c r="AB2185" s="293"/>
      <c r="AC2185" s="269"/>
      <c r="AD2185" s="293" t="s">
        <v>37</v>
      </c>
      <c r="AE2185" s="293" t="s">
        <v>52</v>
      </c>
      <c r="AF2185" s="293"/>
      <c r="AG2185" s="318"/>
      <c r="AH2185" s="222"/>
      <c r="AI2185" s="229"/>
    </row>
    <row r="2186" spans="1:36" s="6" customFormat="1" ht="81" customHeight="1">
      <c r="A2186" s="70" t="s">
        <v>3570</v>
      </c>
      <c r="B2186" s="92" t="s">
        <v>21</v>
      </c>
      <c r="C2186" s="92" t="s">
        <v>21</v>
      </c>
      <c r="D2186" s="88">
        <v>42179</v>
      </c>
      <c r="E2186" s="89">
        <v>0.55902777777777779</v>
      </c>
      <c r="F2186" s="88">
        <v>42179</v>
      </c>
      <c r="G2186" s="89">
        <v>0.625</v>
      </c>
      <c r="H2186" s="89">
        <v>6.5972222222222224E-2</v>
      </c>
      <c r="I2186" s="68">
        <v>1</v>
      </c>
      <c r="J2186" s="68"/>
      <c r="K2186" s="92"/>
      <c r="L2186" s="92" t="s">
        <v>11</v>
      </c>
      <c r="M2186" s="230" t="s">
        <v>4703</v>
      </c>
      <c r="N2186" s="221">
        <v>0.4</v>
      </c>
      <c r="O2186" s="221" t="s">
        <v>2</v>
      </c>
      <c r="P2186" s="230" t="s">
        <v>4703</v>
      </c>
      <c r="Q2186" s="221" t="s">
        <v>4704</v>
      </c>
      <c r="R2186" s="221">
        <v>3.7999999999999999E-2</v>
      </c>
      <c r="S2186" s="221">
        <v>1.9E-2</v>
      </c>
      <c r="T2186" s="221">
        <v>5.7000000000000002E-2</v>
      </c>
      <c r="U2186" s="293" t="s">
        <v>1</v>
      </c>
      <c r="V2186" s="273" t="s">
        <v>128</v>
      </c>
      <c r="W2186" s="293" t="s">
        <v>128</v>
      </c>
      <c r="X2186" s="293" t="s">
        <v>128</v>
      </c>
      <c r="Y2186" s="269">
        <v>2015</v>
      </c>
      <c r="Z2186" s="318" t="s">
        <v>128</v>
      </c>
      <c r="AA2186" s="269">
        <v>2016</v>
      </c>
      <c r="AB2186" s="293" t="s">
        <v>128</v>
      </c>
      <c r="AC2186" s="269">
        <v>2015</v>
      </c>
      <c r="AD2186" s="293" t="s">
        <v>17</v>
      </c>
      <c r="AE2186" s="293" t="s">
        <v>57</v>
      </c>
      <c r="AF2186" s="293"/>
      <c r="AG2186" s="318"/>
      <c r="AH2186" s="222"/>
      <c r="AI2186" s="229"/>
    </row>
    <row r="2187" spans="1:36" s="6" customFormat="1" ht="60.75" customHeight="1">
      <c r="A2187" s="70" t="s">
        <v>4982</v>
      </c>
      <c r="B2187" s="74" t="s">
        <v>10</v>
      </c>
      <c r="C2187" s="74" t="s">
        <v>4334</v>
      </c>
      <c r="D2187" s="75">
        <v>42198</v>
      </c>
      <c r="E2187" s="76">
        <v>0.68055555555555547</v>
      </c>
      <c r="F2187" s="75">
        <v>42198</v>
      </c>
      <c r="G2187" s="76">
        <v>0.68055555555555547</v>
      </c>
      <c r="H2187" s="76">
        <v>0</v>
      </c>
      <c r="I2187" s="74">
        <v>9</v>
      </c>
      <c r="J2187" s="74" t="s">
        <v>180</v>
      </c>
      <c r="K2187" s="74" t="s">
        <v>8</v>
      </c>
      <c r="L2187" s="74" t="s">
        <v>9</v>
      </c>
      <c r="M2187" s="225" t="s">
        <v>7600</v>
      </c>
      <c r="N2187" s="226" t="s">
        <v>3</v>
      </c>
      <c r="O2187" s="225" t="s">
        <v>7</v>
      </c>
      <c r="P2187" s="225" t="s">
        <v>7600</v>
      </c>
      <c r="Q2187" s="225" t="s">
        <v>901</v>
      </c>
      <c r="R2187" s="225">
        <v>2</v>
      </c>
      <c r="S2187" s="225"/>
      <c r="T2187" s="225">
        <v>2</v>
      </c>
      <c r="U2187" s="302"/>
      <c r="V2187" s="302"/>
      <c r="W2187" s="302"/>
      <c r="X2187" s="302"/>
      <c r="Y2187" s="302"/>
      <c r="Z2187" s="302"/>
      <c r="AA2187" s="302"/>
      <c r="AB2187" s="302"/>
      <c r="AC2187" s="302"/>
      <c r="AD2187" s="302" t="s">
        <v>42</v>
      </c>
      <c r="AE2187" s="302"/>
      <c r="AF2187" s="302"/>
      <c r="AG2187" s="302" t="s">
        <v>10966</v>
      </c>
      <c r="AH2187" s="222"/>
      <c r="AI2187" s="229"/>
    </row>
    <row r="2188" spans="1:36" s="6" customFormat="1" ht="60.75" customHeight="1">
      <c r="A2188" s="70" t="s">
        <v>4982</v>
      </c>
      <c r="B2188" s="74" t="s">
        <v>10</v>
      </c>
      <c r="C2188" s="74" t="s">
        <v>4334</v>
      </c>
      <c r="D2188" s="75">
        <v>42198</v>
      </c>
      <c r="E2188" s="76">
        <v>0.68263888888888891</v>
      </c>
      <c r="F2188" s="75">
        <v>42198</v>
      </c>
      <c r="G2188" s="76">
        <v>0.68263888888888891</v>
      </c>
      <c r="H2188" s="76">
        <v>0</v>
      </c>
      <c r="I2188" s="74">
        <v>11</v>
      </c>
      <c r="J2188" s="74" t="s">
        <v>180</v>
      </c>
      <c r="K2188" s="74" t="s">
        <v>8</v>
      </c>
      <c r="L2188" s="74" t="s">
        <v>9</v>
      </c>
      <c r="M2188" s="225" t="s">
        <v>7601</v>
      </c>
      <c r="N2188" s="226" t="s">
        <v>3</v>
      </c>
      <c r="O2188" s="225" t="s">
        <v>7</v>
      </c>
      <c r="P2188" s="225" t="s">
        <v>7601</v>
      </c>
      <c r="Q2188" s="225" t="s">
        <v>901</v>
      </c>
      <c r="R2188" s="225">
        <v>1</v>
      </c>
      <c r="S2188" s="225">
        <v>1</v>
      </c>
      <c r="T2188" s="225">
        <v>2</v>
      </c>
      <c r="U2188" s="302"/>
      <c r="V2188" s="302"/>
      <c r="W2188" s="302"/>
      <c r="X2188" s="302"/>
      <c r="Y2188" s="302"/>
      <c r="Z2188" s="302"/>
      <c r="AA2188" s="302"/>
      <c r="AB2188" s="302"/>
      <c r="AC2188" s="302"/>
      <c r="AD2188" s="302" t="s">
        <v>42</v>
      </c>
      <c r="AE2188" s="302"/>
      <c r="AF2188" s="302"/>
      <c r="AG2188" s="302" t="s">
        <v>10966</v>
      </c>
      <c r="AH2188" s="222"/>
      <c r="AI2188" s="229"/>
    </row>
    <row r="2189" spans="1:36" s="6" customFormat="1" ht="60.75" customHeight="1">
      <c r="A2189" s="70" t="s">
        <v>3570</v>
      </c>
      <c r="B2189" s="92" t="s">
        <v>21</v>
      </c>
      <c r="C2189" s="92" t="s">
        <v>3138</v>
      </c>
      <c r="D2189" s="88">
        <v>42179</v>
      </c>
      <c r="E2189" s="89">
        <v>0.90625</v>
      </c>
      <c r="F2189" s="88">
        <v>42179</v>
      </c>
      <c r="G2189" s="89">
        <v>0.97222222222222221</v>
      </c>
      <c r="H2189" s="89">
        <v>6.5972222222222224E-2</v>
      </c>
      <c r="I2189" s="68">
        <v>31</v>
      </c>
      <c r="J2189" s="68" t="s">
        <v>249</v>
      </c>
      <c r="K2189" s="92" t="s">
        <v>20</v>
      </c>
      <c r="L2189" s="92" t="s">
        <v>9</v>
      </c>
      <c r="M2189" s="230" t="s">
        <v>4711</v>
      </c>
      <c r="N2189" s="221" t="s">
        <v>3</v>
      </c>
      <c r="O2189" s="221" t="s">
        <v>7</v>
      </c>
      <c r="P2189" s="230" t="s">
        <v>4712</v>
      </c>
      <c r="Q2189" s="221" t="s">
        <v>6763</v>
      </c>
      <c r="R2189" s="221">
        <v>2.7250000000000001</v>
      </c>
      <c r="S2189" s="221">
        <v>1.3620000000000001</v>
      </c>
      <c r="T2189" s="221">
        <v>4.0869999999999997</v>
      </c>
      <c r="U2189" s="293" t="s">
        <v>28</v>
      </c>
      <c r="V2189" s="273" t="s">
        <v>6764</v>
      </c>
      <c r="W2189" s="293" t="s">
        <v>128</v>
      </c>
      <c r="X2189" s="293" t="s">
        <v>128</v>
      </c>
      <c r="Y2189" s="269">
        <v>2014</v>
      </c>
      <c r="Z2189" s="318" t="s">
        <v>128</v>
      </c>
      <c r="AA2189" s="269">
        <v>2015</v>
      </c>
      <c r="AB2189" s="293" t="s">
        <v>128</v>
      </c>
      <c r="AC2189" s="269">
        <v>2014</v>
      </c>
      <c r="AD2189" s="293" t="s">
        <v>30</v>
      </c>
      <c r="AE2189" s="293" t="s">
        <v>57</v>
      </c>
      <c r="AF2189" s="293"/>
      <c r="AG2189" s="318"/>
      <c r="AH2189" s="222"/>
      <c r="AI2189" s="229"/>
    </row>
    <row r="2190" spans="1:36" s="6" customFormat="1" ht="60.75" customHeight="1">
      <c r="A2190" s="70" t="s">
        <v>4982</v>
      </c>
      <c r="B2190" s="74" t="s">
        <v>10</v>
      </c>
      <c r="C2190" s="74" t="s">
        <v>4334</v>
      </c>
      <c r="D2190" s="75">
        <v>42198</v>
      </c>
      <c r="E2190" s="76">
        <v>0.68333333333333324</v>
      </c>
      <c r="F2190" s="75">
        <v>42198</v>
      </c>
      <c r="G2190" s="76">
        <v>0.84722222222222221</v>
      </c>
      <c r="H2190" s="76">
        <v>0.16388888888888889</v>
      </c>
      <c r="I2190" s="74">
        <v>36</v>
      </c>
      <c r="J2190" s="74"/>
      <c r="K2190" s="74"/>
      <c r="L2190" s="74" t="s">
        <v>9</v>
      </c>
      <c r="M2190" s="225" t="s">
        <v>7603</v>
      </c>
      <c r="N2190" s="226" t="s">
        <v>3</v>
      </c>
      <c r="O2190" s="225" t="s">
        <v>7</v>
      </c>
      <c r="P2190" s="225" t="s">
        <v>7603</v>
      </c>
      <c r="Q2190" s="225" t="s">
        <v>7604</v>
      </c>
      <c r="R2190" s="225">
        <v>3</v>
      </c>
      <c r="S2190" s="225">
        <v>4</v>
      </c>
      <c r="T2190" s="225">
        <v>7</v>
      </c>
      <c r="U2190" s="302"/>
      <c r="V2190" s="302"/>
      <c r="W2190" s="302"/>
      <c r="X2190" s="302"/>
      <c r="Y2190" s="302"/>
      <c r="Z2190" s="302"/>
      <c r="AA2190" s="302"/>
      <c r="AB2190" s="302"/>
      <c r="AC2190" s="302"/>
      <c r="AD2190" s="302" t="s">
        <v>42</v>
      </c>
      <c r="AE2190" s="302"/>
      <c r="AF2190" s="302"/>
      <c r="AG2190" s="302" t="s">
        <v>10967</v>
      </c>
      <c r="AH2190" s="222"/>
      <c r="AI2190" s="229"/>
    </row>
    <row r="2191" spans="1:36" s="6" customFormat="1" ht="81" customHeight="1">
      <c r="A2191" s="69" t="s">
        <v>2819</v>
      </c>
      <c r="B2191" s="74" t="s">
        <v>1412</v>
      </c>
      <c r="C2191" s="74" t="s">
        <v>1423</v>
      </c>
      <c r="D2191" s="75">
        <v>42129</v>
      </c>
      <c r="E2191" s="76">
        <v>0.69027777777777777</v>
      </c>
      <c r="F2191" s="75">
        <v>42129</v>
      </c>
      <c r="G2191" s="76">
        <v>0.74097222222222225</v>
      </c>
      <c r="H2191" s="76">
        <v>5.0694444444444452E-2</v>
      </c>
      <c r="I2191" s="77">
        <v>2</v>
      </c>
      <c r="J2191" s="79"/>
      <c r="K2191" s="77"/>
      <c r="L2191" s="80" t="s">
        <v>4</v>
      </c>
      <c r="M2191" s="228" t="s">
        <v>2849</v>
      </c>
      <c r="N2191" s="226" t="s">
        <v>3</v>
      </c>
      <c r="O2191" s="224" t="s">
        <v>25</v>
      </c>
      <c r="P2191" s="228" t="s">
        <v>2849</v>
      </c>
      <c r="Q2191" s="227" t="s">
        <v>2850</v>
      </c>
      <c r="R2191" s="223">
        <v>2</v>
      </c>
      <c r="S2191" s="223"/>
      <c r="T2191" s="223">
        <v>2</v>
      </c>
      <c r="U2191" s="286"/>
      <c r="V2191" s="286"/>
      <c r="W2191" s="286"/>
      <c r="X2191" s="286"/>
      <c r="Y2191" s="286"/>
      <c r="Z2191" s="286"/>
      <c r="AA2191" s="286"/>
      <c r="AB2191" s="286"/>
      <c r="AC2191" s="286"/>
      <c r="AD2191" s="279" t="s">
        <v>22</v>
      </c>
      <c r="AE2191" s="286"/>
      <c r="AF2191" s="286"/>
      <c r="AG2191" s="286"/>
      <c r="AH2191" s="222"/>
      <c r="AI2191" s="229"/>
    </row>
    <row r="2192" spans="1:36" s="6" customFormat="1" ht="60.75" customHeight="1">
      <c r="A2192" s="70" t="s">
        <v>4982</v>
      </c>
      <c r="B2192" s="74" t="s">
        <v>10</v>
      </c>
      <c r="C2192" s="74" t="s">
        <v>4334</v>
      </c>
      <c r="D2192" s="75">
        <v>42198</v>
      </c>
      <c r="E2192" s="76">
        <v>0.68333333333333324</v>
      </c>
      <c r="F2192" s="75">
        <v>42198</v>
      </c>
      <c r="G2192" s="76">
        <v>0.68333333333333324</v>
      </c>
      <c r="H2192" s="76">
        <v>0</v>
      </c>
      <c r="I2192" s="74">
        <v>17</v>
      </c>
      <c r="J2192" s="74" t="s">
        <v>150</v>
      </c>
      <c r="K2192" s="74" t="s">
        <v>8</v>
      </c>
      <c r="L2192" s="74" t="s">
        <v>9</v>
      </c>
      <c r="M2192" s="225" t="s">
        <v>7599</v>
      </c>
      <c r="N2192" s="226">
        <v>35</v>
      </c>
      <c r="O2192" s="225" t="s">
        <v>7</v>
      </c>
      <c r="P2192" s="225" t="s">
        <v>7599</v>
      </c>
      <c r="Q2192" s="225" t="s">
        <v>901</v>
      </c>
      <c r="R2192" s="225">
        <v>4</v>
      </c>
      <c r="S2192" s="225">
        <v>2</v>
      </c>
      <c r="T2192" s="225">
        <v>6</v>
      </c>
      <c r="U2192" s="302"/>
      <c r="V2192" s="302"/>
      <c r="W2192" s="302"/>
      <c r="X2192" s="302"/>
      <c r="Y2192" s="302"/>
      <c r="Z2192" s="302"/>
      <c r="AA2192" s="302"/>
      <c r="AB2192" s="302"/>
      <c r="AC2192" s="302"/>
      <c r="AD2192" s="302" t="s">
        <v>42</v>
      </c>
      <c r="AE2192" s="302"/>
      <c r="AF2192" s="302"/>
      <c r="AG2192" s="302" t="s">
        <v>10966</v>
      </c>
      <c r="AH2192" s="222"/>
      <c r="AI2192" s="229"/>
    </row>
    <row r="2193" spans="1:35" s="6" customFormat="1" ht="81" customHeight="1">
      <c r="A2193" s="70" t="s">
        <v>4982</v>
      </c>
      <c r="B2193" s="74" t="s">
        <v>10</v>
      </c>
      <c r="C2193" s="74" t="s">
        <v>4334</v>
      </c>
      <c r="D2193" s="75">
        <v>42198</v>
      </c>
      <c r="E2193" s="76">
        <v>0.68333333333333324</v>
      </c>
      <c r="F2193" s="75">
        <v>42198</v>
      </c>
      <c r="G2193" s="76">
        <v>0.68333333333333324</v>
      </c>
      <c r="H2193" s="76">
        <v>0</v>
      </c>
      <c r="I2193" s="74">
        <v>7</v>
      </c>
      <c r="J2193" s="74" t="s">
        <v>180</v>
      </c>
      <c r="K2193" s="74" t="s">
        <v>8</v>
      </c>
      <c r="L2193" s="74" t="s">
        <v>9</v>
      </c>
      <c r="M2193" s="225" t="s">
        <v>7602</v>
      </c>
      <c r="N2193" s="226" t="s">
        <v>3</v>
      </c>
      <c r="O2193" s="225" t="s">
        <v>7</v>
      </c>
      <c r="P2193" s="225" t="s">
        <v>7602</v>
      </c>
      <c r="Q2193" s="225" t="s">
        <v>901</v>
      </c>
      <c r="R2193" s="225">
        <v>1</v>
      </c>
      <c r="S2193" s="225">
        <v>1</v>
      </c>
      <c r="T2193" s="225">
        <v>2</v>
      </c>
      <c r="U2193" s="302"/>
      <c r="V2193" s="302"/>
      <c r="W2193" s="302"/>
      <c r="X2193" s="302"/>
      <c r="Y2193" s="302"/>
      <c r="Z2193" s="302"/>
      <c r="AA2193" s="302"/>
      <c r="AB2193" s="302"/>
      <c r="AC2193" s="302"/>
      <c r="AD2193" s="302" t="s">
        <v>42</v>
      </c>
      <c r="AE2193" s="302"/>
      <c r="AF2193" s="302"/>
      <c r="AG2193" s="302" t="s">
        <v>10966</v>
      </c>
      <c r="AH2193" s="222"/>
      <c r="AI2193" s="229"/>
    </row>
    <row r="2194" spans="1:35" s="6" customFormat="1" ht="101.25" customHeight="1">
      <c r="A2194" s="70" t="s">
        <v>3570</v>
      </c>
      <c r="B2194" s="74" t="s">
        <v>18</v>
      </c>
      <c r="C2194" s="74" t="s">
        <v>18</v>
      </c>
      <c r="D2194" s="75">
        <v>42179</v>
      </c>
      <c r="E2194" s="76">
        <v>42179.208333333336</v>
      </c>
      <c r="F2194" s="75">
        <v>42179</v>
      </c>
      <c r="G2194" s="76">
        <v>42179.458333333336</v>
      </c>
      <c r="H2194" s="76">
        <f>G2194-E2194</f>
        <v>0.25</v>
      </c>
      <c r="I2194" s="74">
        <v>1</v>
      </c>
      <c r="J2194" s="74"/>
      <c r="K2194" s="74"/>
      <c r="L2194" s="74" t="s">
        <v>11</v>
      </c>
      <c r="M2194" s="225" t="s">
        <v>3579</v>
      </c>
      <c r="N2194" s="226">
        <v>0.4</v>
      </c>
      <c r="O2194" s="225" t="s">
        <v>2</v>
      </c>
      <c r="P2194" s="225" t="s">
        <v>2445</v>
      </c>
      <c r="Q2194" s="225" t="s">
        <v>4687</v>
      </c>
      <c r="R2194" s="225">
        <f>0.1+0.2</f>
        <v>0.30000000000000004</v>
      </c>
      <c r="S2194" s="225"/>
      <c r="T2194" s="225">
        <f>R2194+S2194</f>
        <v>0.30000000000000004</v>
      </c>
      <c r="U2194" s="302"/>
      <c r="V2194" s="302"/>
      <c r="W2194" s="302"/>
      <c r="X2194" s="302"/>
      <c r="Y2194" s="302"/>
      <c r="Z2194" s="302"/>
      <c r="AA2194" s="302"/>
      <c r="AB2194" s="302"/>
      <c r="AC2194" s="302"/>
      <c r="AD2194" s="302" t="s">
        <v>0</v>
      </c>
      <c r="AE2194" s="302"/>
      <c r="AF2194" s="302"/>
      <c r="AG2194" s="302"/>
      <c r="AH2194" s="222"/>
      <c r="AI2194" s="229"/>
    </row>
    <row r="2195" spans="1:35" s="6" customFormat="1" ht="60.75" customHeight="1">
      <c r="A2195" s="70" t="s">
        <v>3570</v>
      </c>
      <c r="B2195" s="74" t="s">
        <v>18</v>
      </c>
      <c r="C2195" s="74" t="s">
        <v>18</v>
      </c>
      <c r="D2195" s="75">
        <v>42179</v>
      </c>
      <c r="E2195" s="76">
        <v>42179.375</v>
      </c>
      <c r="F2195" s="75">
        <v>42179</v>
      </c>
      <c r="G2195" s="76">
        <v>42179.6875</v>
      </c>
      <c r="H2195" s="76">
        <f>G2195-E2195</f>
        <v>0.3125</v>
      </c>
      <c r="I2195" s="74">
        <v>1</v>
      </c>
      <c r="J2195" s="74"/>
      <c r="K2195" s="74"/>
      <c r="L2195" s="74" t="s">
        <v>11</v>
      </c>
      <c r="M2195" s="225" t="s">
        <v>3579</v>
      </c>
      <c r="N2195" s="226">
        <v>0.4</v>
      </c>
      <c r="O2195" s="225" t="s">
        <v>2</v>
      </c>
      <c r="P2195" s="225" t="s">
        <v>4688</v>
      </c>
      <c r="Q2195" s="225" t="s">
        <v>4687</v>
      </c>
      <c r="R2195" s="225">
        <v>0.1</v>
      </c>
      <c r="S2195" s="225"/>
      <c r="T2195" s="225">
        <f>R2195+S2195</f>
        <v>0.1</v>
      </c>
      <c r="U2195" s="302"/>
      <c r="V2195" s="302"/>
      <c r="W2195" s="302"/>
      <c r="X2195" s="302"/>
      <c r="Y2195" s="302"/>
      <c r="Z2195" s="302"/>
      <c r="AA2195" s="302"/>
      <c r="AB2195" s="302"/>
      <c r="AC2195" s="302"/>
      <c r="AD2195" s="302" t="s">
        <v>0</v>
      </c>
      <c r="AE2195" s="302"/>
      <c r="AF2195" s="302"/>
      <c r="AG2195" s="302"/>
      <c r="AH2195" s="222"/>
      <c r="AI2195" s="229"/>
    </row>
    <row r="2196" spans="1:35" s="6" customFormat="1" ht="60.75" customHeight="1">
      <c r="A2196" s="70" t="s">
        <v>3570</v>
      </c>
      <c r="B2196" s="74" t="s">
        <v>18</v>
      </c>
      <c r="C2196" s="74" t="s">
        <v>4689</v>
      </c>
      <c r="D2196" s="75">
        <v>42179</v>
      </c>
      <c r="E2196" s="76">
        <v>42179.520833333336</v>
      </c>
      <c r="F2196" s="75">
        <v>42179</v>
      </c>
      <c r="G2196" s="76">
        <v>42179.59375</v>
      </c>
      <c r="H2196" s="76">
        <f>G2196-E2196</f>
        <v>7.2916666664241347E-2</v>
      </c>
      <c r="I2196" s="74">
        <v>61</v>
      </c>
      <c r="J2196" s="74"/>
      <c r="K2196" s="74"/>
      <c r="L2196" s="74" t="s">
        <v>16</v>
      </c>
      <c r="M2196" s="225" t="s">
        <v>4689</v>
      </c>
      <c r="N2196" s="226">
        <v>110</v>
      </c>
      <c r="O2196" s="225" t="s">
        <v>7</v>
      </c>
      <c r="P2196" s="225" t="s">
        <v>4690</v>
      </c>
      <c r="Q2196" s="225" t="s">
        <v>4691</v>
      </c>
      <c r="R2196" s="225">
        <v>47.4</v>
      </c>
      <c r="S2196" s="225"/>
      <c r="T2196" s="225">
        <f>R2196+S2196</f>
        <v>47.4</v>
      </c>
      <c r="U2196" s="302"/>
      <c r="V2196" s="302"/>
      <c r="W2196" s="302"/>
      <c r="X2196" s="302"/>
      <c r="Y2196" s="302"/>
      <c r="Z2196" s="302"/>
      <c r="AA2196" s="302"/>
      <c r="AB2196" s="302"/>
      <c r="AC2196" s="302"/>
      <c r="AD2196" s="302" t="s">
        <v>37</v>
      </c>
      <c r="AE2196" s="302"/>
      <c r="AF2196" s="302"/>
      <c r="AG2196" s="302"/>
      <c r="AH2196" s="222"/>
      <c r="AI2196" s="229"/>
    </row>
    <row r="2197" spans="1:35" s="6" customFormat="1" ht="81" customHeight="1">
      <c r="A2197" s="70" t="s">
        <v>4982</v>
      </c>
      <c r="B2197" s="74" t="s">
        <v>10</v>
      </c>
      <c r="C2197" s="74" t="s">
        <v>287</v>
      </c>
      <c r="D2197" s="75">
        <v>42198</v>
      </c>
      <c r="E2197" s="76">
        <v>0.68958333333333333</v>
      </c>
      <c r="F2197" s="75">
        <v>42198</v>
      </c>
      <c r="G2197" s="76">
        <v>0.68958333333333333</v>
      </c>
      <c r="H2197" s="76"/>
      <c r="I2197" s="74"/>
      <c r="J2197" s="74"/>
      <c r="K2197" s="74" t="s">
        <v>8</v>
      </c>
      <c r="L2197" s="74" t="s">
        <v>9</v>
      </c>
      <c r="M2197" s="225" t="s">
        <v>7606</v>
      </c>
      <c r="N2197" s="226">
        <v>35</v>
      </c>
      <c r="O2197" s="225" t="s">
        <v>7</v>
      </c>
      <c r="P2197" s="225" t="s">
        <v>7606</v>
      </c>
      <c r="Q2197" s="225" t="s">
        <v>901</v>
      </c>
      <c r="R2197" s="225">
        <v>22</v>
      </c>
      <c r="S2197" s="225">
        <v>21</v>
      </c>
      <c r="T2197" s="225">
        <v>43</v>
      </c>
      <c r="U2197" s="302"/>
      <c r="V2197" s="302"/>
      <c r="W2197" s="302"/>
      <c r="X2197" s="302"/>
      <c r="Y2197" s="302"/>
      <c r="Z2197" s="302"/>
      <c r="AA2197" s="302"/>
      <c r="AB2197" s="302"/>
      <c r="AC2197" s="302"/>
      <c r="AD2197" s="302" t="s">
        <v>42</v>
      </c>
      <c r="AE2197" s="302"/>
      <c r="AF2197" s="302"/>
      <c r="AG2197" s="302"/>
      <c r="AH2197" s="222"/>
      <c r="AI2197" s="229"/>
    </row>
    <row r="2198" spans="1:35" s="6" customFormat="1" ht="81" customHeight="1">
      <c r="A2198" s="70" t="s">
        <v>3570</v>
      </c>
      <c r="B2198" s="74" t="s">
        <v>69</v>
      </c>
      <c r="C2198" s="74" t="s">
        <v>69</v>
      </c>
      <c r="D2198" s="75">
        <v>42179</v>
      </c>
      <c r="E2198" s="76">
        <v>0.58333333333333337</v>
      </c>
      <c r="F2198" s="75">
        <v>42179</v>
      </c>
      <c r="G2198" s="76">
        <v>0.61944444444444446</v>
      </c>
      <c r="H2198" s="76">
        <f>G2198-E2198</f>
        <v>3.6111111111111094E-2</v>
      </c>
      <c r="I2198" s="74">
        <v>5</v>
      </c>
      <c r="J2198" s="74" t="s">
        <v>143</v>
      </c>
      <c r="K2198" s="74" t="s">
        <v>20</v>
      </c>
      <c r="L2198" s="74" t="s">
        <v>4</v>
      </c>
      <c r="M2198" s="225" t="s">
        <v>4576</v>
      </c>
      <c r="N2198" s="226" t="s">
        <v>3</v>
      </c>
      <c r="O2198" s="225" t="s">
        <v>7</v>
      </c>
      <c r="P2198" s="225" t="s">
        <v>3493</v>
      </c>
      <c r="Q2198" s="225" t="s">
        <v>4577</v>
      </c>
      <c r="R2198" s="225">
        <v>0.63100000000000001</v>
      </c>
      <c r="S2198" s="225">
        <v>0.314</v>
      </c>
      <c r="T2198" s="225">
        <f>R2198+S2198</f>
        <v>0.94500000000000006</v>
      </c>
      <c r="U2198" s="302" t="s">
        <v>28</v>
      </c>
      <c r="V2198" s="302">
        <v>2002</v>
      </c>
      <c r="W2198" s="302" t="s">
        <v>1709</v>
      </c>
      <c r="X2198" s="302" t="s">
        <v>724</v>
      </c>
      <c r="Y2198" s="302" t="s">
        <v>1593</v>
      </c>
      <c r="Z2198" s="302">
        <v>100</v>
      </c>
      <c r="AA2198" s="302" t="s">
        <v>5202</v>
      </c>
      <c r="AB2198" s="302">
        <v>0</v>
      </c>
      <c r="AC2198" s="302" t="s">
        <v>5202</v>
      </c>
      <c r="AD2198" s="302" t="s">
        <v>17</v>
      </c>
      <c r="AE2198" s="302"/>
      <c r="AF2198" s="302"/>
      <c r="AG2198" s="302" t="s">
        <v>4577</v>
      </c>
      <c r="AH2198" s="222"/>
      <c r="AI2198" s="229"/>
    </row>
    <row r="2199" spans="1:35" s="6" customFormat="1" ht="81" customHeight="1">
      <c r="A2199" s="70" t="s">
        <v>4982</v>
      </c>
      <c r="B2199" s="74" t="s">
        <v>10</v>
      </c>
      <c r="C2199" s="74" t="s">
        <v>287</v>
      </c>
      <c r="D2199" s="75">
        <v>42198</v>
      </c>
      <c r="E2199" s="76">
        <v>0.82430555555555562</v>
      </c>
      <c r="F2199" s="75">
        <v>42198</v>
      </c>
      <c r="G2199" s="76">
        <v>0.82430555555555562</v>
      </c>
      <c r="H2199" s="76"/>
      <c r="I2199" s="74"/>
      <c r="J2199" s="74" t="s">
        <v>180</v>
      </c>
      <c r="K2199" s="74" t="s">
        <v>8</v>
      </c>
      <c r="L2199" s="74" t="s">
        <v>9</v>
      </c>
      <c r="M2199" s="225" t="s">
        <v>7607</v>
      </c>
      <c r="N2199" s="226" t="s">
        <v>3</v>
      </c>
      <c r="O2199" s="225" t="s">
        <v>7</v>
      </c>
      <c r="P2199" s="225" t="s">
        <v>7607</v>
      </c>
      <c r="Q2199" s="225" t="s">
        <v>901</v>
      </c>
      <c r="R2199" s="225">
        <v>2</v>
      </c>
      <c r="S2199" s="225">
        <v>7</v>
      </c>
      <c r="T2199" s="225">
        <v>9</v>
      </c>
      <c r="U2199" s="302"/>
      <c r="V2199" s="302"/>
      <c r="W2199" s="302"/>
      <c r="X2199" s="302"/>
      <c r="Y2199" s="302"/>
      <c r="Z2199" s="302"/>
      <c r="AA2199" s="302"/>
      <c r="AB2199" s="302"/>
      <c r="AC2199" s="302"/>
      <c r="AD2199" s="302" t="s">
        <v>42</v>
      </c>
      <c r="AE2199" s="302"/>
      <c r="AF2199" s="302"/>
      <c r="AG2199" s="302"/>
      <c r="AH2199" s="222"/>
      <c r="AI2199" s="229"/>
    </row>
    <row r="2200" spans="1:35" s="6" customFormat="1" ht="60.75" customHeight="1">
      <c r="A2200" s="69" t="s">
        <v>2819</v>
      </c>
      <c r="B2200" s="74" t="s">
        <v>1412</v>
      </c>
      <c r="C2200" s="74" t="s">
        <v>1423</v>
      </c>
      <c r="D2200" s="75">
        <v>42140</v>
      </c>
      <c r="E2200" s="76">
        <v>0.38680555555555557</v>
      </c>
      <c r="F2200" s="75">
        <v>42140</v>
      </c>
      <c r="G2200" s="76">
        <v>0.40972222222222227</v>
      </c>
      <c r="H2200" s="76">
        <v>2.2916666666666669E-2</v>
      </c>
      <c r="I2200" s="77">
        <v>2</v>
      </c>
      <c r="J2200" s="79"/>
      <c r="K2200" s="77"/>
      <c r="L2200" s="80" t="s">
        <v>11</v>
      </c>
      <c r="M2200" s="228" t="s">
        <v>3111</v>
      </c>
      <c r="N2200" s="226">
        <v>0.4</v>
      </c>
      <c r="O2200" s="224" t="s">
        <v>2</v>
      </c>
      <c r="P2200" s="228" t="s">
        <v>3111</v>
      </c>
      <c r="Q2200" s="227" t="s">
        <v>3112</v>
      </c>
      <c r="R2200" s="223">
        <v>2</v>
      </c>
      <c r="S2200" s="223"/>
      <c r="T2200" s="223">
        <v>2</v>
      </c>
      <c r="U2200" s="286"/>
      <c r="V2200" s="286"/>
      <c r="W2200" s="286"/>
      <c r="X2200" s="286"/>
      <c r="Y2200" s="286"/>
      <c r="Z2200" s="286"/>
      <c r="AA2200" s="286"/>
      <c r="AB2200" s="286"/>
      <c r="AC2200" s="286"/>
      <c r="AD2200" s="279" t="s">
        <v>22</v>
      </c>
      <c r="AE2200" s="286"/>
      <c r="AF2200" s="286"/>
      <c r="AG2200" s="286"/>
      <c r="AH2200" s="222"/>
      <c r="AI2200" s="229"/>
    </row>
    <row r="2201" spans="1:35" s="6" customFormat="1" ht="81" customHeight="1">
      <c r="A2201" s="70" t="s">
        <v>4982</v>
      </c>
      <c r="B2201" s="74" t="s">
        <v>12</v>
      </c>
      <c r="C2201" s="74" t="s">
        <v>127</v>
      </c>
      <c r="D2201" s="75">
        <v>42198</v>
      </c>
      <c r="E2201" s="76">
        <v>0.67569444444444438</v>
      </c>
      <c r="F2201" s="75">
        <v>42198</v>
      </c>
      <c r="G2201" s="76">
        <v>0.67569444444444438</v>
      </c>
      <c r="H2201" s="76">
        <f>G2201-E2201</f>
        <v>0</v>
      </c>
      <c r="I2201" s="74">
        <v>78</v>
      </c>
      <c r="J2201" s="74" t="s">
        <v>233</v>
      </c>
      <c r="K2201" s="74" t="s">
        <v>8</v>
      </c>
      <c r="L2201" s="74" t="s">
        <v>9</v>
      </c>
      <c r="M2201" s="225" t="s">
        <v>8139</v>
      </c>
      <c r="N2201" s="226" t="s">
        <v>3</v>
      </c>
      <c r="O2201" s="225" t="s">
        <v>7</v>
      </c>
      <c r="P2201" s="225" t="s">
        <v>8140</v>
      </c>
      <c r="Q2201" s="225" t="s">
        <v>7706</v>
      </c>
      <c r="R2201" s="225">
        <v>16.98</v>
      </c>
      <c r="S2201" s="225">
        <v>31.87</v>
      </c>
      <c r="T2201" s="225">
        <f>R2201+S2201</f>
        <v>48.85</v>
      </c>
      <c r="U2201" s="302" t="s">
        <v>28</v>
      </c>
      <c r="V2201" s="302">
        <v>2012</v>
      </c>
      <c r="W2201" s="302" t="s">
        <v>606</v>
      </c>
      <c r="X2201" s="302" t="s">
        <v>762</v>
      </c>
      <c r="Y2201" s="302" t="s">
        <v>9646</v>
      </c>
      <c r="Z2201" s="302">
        <v>1</v>
      </c>
      <c r="AA2201" s="302" t="s">
        <v>9664</v>
      </c>
      <c r="AB2201" s="302" t="s">
        <v>128</v>
      </c>
      <c r="AC2201" s="302" t="s">
        <v>128</v>
      </c>
      <c r="AD2201" s="302" t="s">
        <v>42</v>
      </c>
      <c r="AE2201" s="302"/>
      <c r="AF2201" s="302"/>
      <c r="AG2201" s="302"/>
      <c r="AH2201" s="222"/>
      <c r="AI2201" s="229"/>
    </row>
    <row r="2202" spans="1:35" s="6" customFormat="1" ht="60.75" customHeight="1">
      <c r="A2202" s="70" t="s">
        <v>4982</v>
      </c>
      <c r="B2202" s="74" t="s">
        <v>12</v>
      </c>
      <c r="C2202" s="74" t="s">
        <v>127</v>
      </c>
      <c r="D2202" s="75">
        <v>42198</v>
      </c>
      <c r="E2202" s="76">
        <v>0.72013888888888899</v>
      </c>
      <c r="F2202" s="75">
        <v>42198</v>
      </c>
      <c r="G2202" s="76">
        <v>0.72013888888888899</v>
      </c>
      <c r="H2202" s="76">
        <f>G2202-E2202</f>
        <v>0</v>
      </c>
      <c r="I2202" s="74">
        <v>4</v>
      </c>
      <c r="J2202" s="74" t="s">
        <v>233</v>
      </c>
      <c r="K2202" s="74" t="s">
        <v>8</v>
      </c>
      <c r="L2202" s="74" t="s">
        <v>9</v>
      </c>
      <c r="M2202" s="225" t="s">
        <v>8137</v>
      </c>
      <c r="N2202" s="226" t="s">
        <v>3</v>
      </c>
      <c r="O2202" s="225" t="s">
        <v>7</v>
      </c>
      <c r="P2202" s="225" t="s">
        <v>8138</v>
      </c>
      <c r="Q2202" s="225" t="s">
        <v>7705</v>
      </c>
      <c r="R2202" s="225">
        <v>0.32</v>
      </c>
      <c r="S2202" s="225">
        <v>0.27</v>
      </c>
      <c r="T2202" s="225">
        <f>R2202+S2202</f>
        <v>0.59000000000000008</v>
      </c>
      <c r="U2202" s="302" t="s">
        <v>6</v>
      </c>
      <c r="V2202" s="302" t="s">
        <v>9661</v>
      </c>
      <c r="W2202" s="302" t="s">
        <v>1942</v>
      </c>
      <c r="X2202" s="302" t="s">
        <v>762</v>
      </c>
      <c r="Y2202" s="302" t="s">
        <v>9662</v>
      </c>
      <c r="Z2202" s="302">
        <v>1</v>
      </c>
      <c r="AA2202" s="302" t="s">
        <v>9663</v>
      </c>
      <c r="AB2202" s="302">
        <v>1</v>
      </c>
      <c r="AC2202" s="302" t="s">
        <v>128</v>
      </c>
      <c r="AD2202" s="302" t="s">
        <v>42</v>
      </c>
      <c r="AE2202" s="302" t="s">
        <v>128</v>
      </c>
      <c r="AF2202" s="302" t="s">
        <v>128</v>
      </c>
      <c r="AG2202" s="302"/>
      <c r="AH2202" s="222"/>
      <c r="AI2202" s="229"/>
    </row>
    <row r="2203" spans="1:35" s="6" customFormat="1" ht="60.75" customHeight="1">
      <c r="A2203" s="69" t="s">
        <v>2819</v>
      </c>
      <c r="B2203" s="74" t="s">
        <v>1412</v>
      </c>
      <c r="C2203" s="74" t="s">
        <v>1417</v>
      </c>
      <c r="D2203" s="75">
        <v>42146</v>
      </c>
      <c r="E2203" s="76">
        <v>0.80347222222222225</v>
      </c>
      <c r="F2203" s="75">
        <v>42146</v>
      </c>
      <c r="G2203" s="76">
        <v>0.82986111111111116</v>
      </c>
      <c r="H2203" s="76">
        <v>2.6388888888888889E-2</v>
      </c>
      <c r="I2203" s="77">
        <v>14</v>
      </c>
      <c r="J2203" s="79"/>
      <c r="K2203" s="77"/>
      <c r="L2203" s="80" t="s">
        <v>11</v>
      </c>
      <c r="M2203" s="228" t="s">
        <v>3276</v>
      </c>
      <c r="N2203" s="226">
        <v>0.4</v>
      </c>
      <c r="O2203" s="224" t="s">
        <v>2</v>
      </c>
      <c r="P2203" s="228" t="s">
        <v>3277</v>
      </c>
      <c r="Q2203" s="227" t="s">
        <v>3278</v>
      </c>
      <c r="R2203" s="223">
        <v>2</v>
      </c>
      <c r="S2203" s="223"/>
      <c r="T2203" s="223">
        <v>2</v>
      </c>
      <c r="U2203" s="286"/>
      <c r="V2203" s="286"/>
      <c r="W2203" s="286"/>
      <c r="X2203" s="286"/>
      <c r="Y2203" s="286"/>
      <c r="Z2203" s="286"/>
      <c r="AA2203" s="286"/>
      <c r="AB2203" s="286"/>
      <c r="AC2203" s="286"/>
      <c r="AD2203" s="279" t="s">
        <v>22</v>
      </c>
      <c r="AE2203" s="286"/>
      <c r="AF2203" s="286"/>
      <c r="AG2203" s="286"/>
      <c r="AH2203" s="222"/>
      <c r="AI2203" s="229"/>
    </row>
    <row r="2204" spans="1:35" s="6" customFormat="1" ht="60.75" customHeight="1">
      <c r="A2204" s="70" t="s">
        <v>4982</v>
      </c>
      <c r="B2204" s="74" t="s">
        <v>12</v>
      </c>
      <c r="C2204" s="74" t="s">
        <v>127</v>
      </c>
      <c r="D2204" s="75">
        <v>42198</v>
      </c>
      <c r="E2204" s="76">
        <v>0.82777777777777783</v>
      </c>
      <c r="F2204" s="75">
        <v>42198</v>
      </c>
      <c r="G2204" s="76">
        <v>0.82777777777777783</v>
      </c>
      <c r="H2204" s="76">
        <f>G2204-E2204</f>
        <v>0</v>
      </c>
      <c r="I2204" s="74">
        <v>3</v>
      </c>
      <c r="J2204" s="74" t="s">
        <v>368</v>
      </c>
      <c r="K2204" s="74" t="s">
        <v>8</v>
      </c>
      <c r="L2204" s="74" t="s">
        <v>9</v>
      </c>
      <c r="M2204" s="225" t="s">
        <v>8134</v>
      </c>
      <c r="N2204" s="226" t="s">
        <v>3</v>
      </c>
      <c r="O2204" s="225" t="s">
        <v>7</v>
      </c>
      <c r="P2204" s="225" t="s">
        <v>8135</v>
      </c>
      <c r="Q2204" s="225" t="s">
        <v>7703</v>
      </c>
      <c r="R2204" s="225">
        <v>0.12</v>
      </c>
      <c r="S2204" s="225">
        <v>0.13</v>
      </c>
      <c r="T2204" s="225">
        <f>R2204+S2204</f>
        <v>0.25</v>
      </c>
      <c r="U2204" s="302" t="s">
        <v>28</v>
      </c>
      <c r="V2204" s="302" t="s">
        <v>2008</v>
      </c>
      <c r="W2204" s="302" t="s">
        <v>1364</v>
      </c>
      <c r="X2204" s="302" t="s">
        <v>762</v>
      </c>
      <c r="Y2204" s="302" t="s">
        <v>9659</v>
      </c>
      <c r="Z2204" s="302">
        <v>1</v>
      </c>
      <c r="AA2204" s="302" t="s">
        <v>9660</v>
      </c>
      <c r="AB2204" s="302" t="s">
        <v>128</v>
      </c>
      <c r="AC2204" s="302" t="s">
        <v>128</v>
      </c>
      <c r="AD2204" s="302" t="s">
        <v>42</v>
      </c>
      <c r="AE2204" s="302" t="s">
        <v>128</v>
      </c>
      <c r="AF2204" s="302" t="s">
        <v>128</v>
      </c>
      <c r="AG2204" s="302"/>
      <c r="AH2204" s="222"/>
      <c r="AI2204" s="229"/>
    </row>
    <row r="2205" spans="1:35" s="6" customFormat="1" ht="60.75" customHeight="1">
      <c r="A2205" s="69" t="s">
        <v>4982</v>
      </c>
      <c r="B2205" s="161" t="s">
        <v>84</v>
      </c>
      <c r="C2205" s="69" t="s">
        <v>744</v>
      </c>
      <c r="D2205" s="163">
        <v>42199</v>
      </c>
      <c r="E2205" s="117">
        <v>6.9444444444444441E-3</v>
      </c>
      <c r="F2205" s="163">
        <v>42199</v>
      </c>
      <c r="G2205" s="117">
        <v>3.3333333333333333E-2</v>
      </c>
      <c r="H2205" s="158">
        <f>G2205-E2205</f>
        <v>2.6388888888888889E-2</v>
      </c>
      <c r="I2205" s="70">
        <v>8</v>
      </c>
      <c r="J2205" s="73"/>
      <c r="K2205" s="94" t="s">
        <v>8</v>
      </c>
      <c r="L2205" s="73" t="s">
        <v>9</v>
      </c>
      <c r="M2205" s="222" t="s">
        <v>7332</v>
      </c>
      <c r="N2205" s="219" t="s">
        <v>3</v>
      </c>
      <c r="O2205" s="233" t="s">
        <v>7</v>
      </c>
      <c r="P2205" s="222" t="s">
        <v>7332</v>
      </c>
      <c r="Q2205" s="439" t="s">
        <v>7333</v>
      </c>
      <c r="R2205" s="250">
        <v>7.7</v>
      </c>
      <c r="S2205" s="250"/>
      <c r="T2205" s="250">
        <v>7.7</v>
      </c>
      <c r="U2205" s="274" t="s">
        <v>6</v>
      </c>
      <c r="V2205" s="279">
        <v>1995</v>
      </c>
      <c r="W2205" s="273" t="s">
        <v>5158</v>
      </c>
      <c r="X2205" s="279"/>
      <c r="Y2205" s="289" t="s">
        <v>10842</v>
      </c>
      <c r="Z2205" s="279"/>
      <c r="AA2205" s="279"/>
      <c r="AB2205" s="279"/>
      <c r="AC2205" s="279"/>
      <c r="AD2205" s="274" t="s">
        <v>42</v>
      </c>
      <c r="AE2205" s="279"/>
      <c r="AF2205" s="279"/>
      <c r="AG2205" s="273" t="s">
        <v>10840</v>
      </c>
      <c r="AH2205" s="222"/>
      <c r="AI2205" s="229"/>
    </row>
    <row r="2206" spans="1:35" s="6" customFormat="1" ht="81" customHeight="1">
      <c r="A2206" s="70" t="s">
        <v>3570</v>
      </c>
      <c r="B2206" s="92" t="s">
        <v>21</v>
      </c>
      <c r="C2206" s="92" t="s">
        <v>21</v>
      </c>
      <c r="D2206" s="88">
        <v>42180</v>
      </c>
      <c r="E2206" s="89">
        <v>0.28125</v>
      </c>
      <c r="F2206" s="88">
        <v>42180</v>
      </c>
      <c r="G2206" s="89">
        <v>0.4236111111111111</v>
      </c>
      <c r="H2206" s="89">
        <v>0.1423611111111111</v>
      </c>
      <c r="I2206" s="68">
        <v>1</v>
      </c>
      <c r="J2206" s="68" t="s">
        <v>2361</v>
      </c>
      <c r="K2206" s="92"/>
      <c r="L2206" s="92" t="s">
        <v>11</v>
      </c>
      <c r="M2206" s="230" t="s">
        <v>6768</v>
      </c>
      <c r="N2206" s="221">
        <v>0.4</v>
      </c>
      <c r="O2206" s="221" t="s">
        <v>2</v>
      </c>
      <c r="P2206" s="230" t="s">
        <v>6768</v>
      </c>
      <c r="Q2206" s="221" t="s">
        <v>6769</v>
      </c>
      <c r="R2206" s="221">
        <v>7.0000000000000007E-2</v>
      </c>
      <c r="S2206" s="221">
        <v>0.03</v>
      </c>
      <c r="T2206" s="221">
        <v>0.106</v>
      </c>
      <c r="U2206" s="293" t="s">
        <v>1</v>
      </c>
      <c r="V2206" s="293" t="s">
        <v>128</v>
      </c>
      <c r="W2206" s="293" t="s">
        <v>128</v>
      </c>
      <c r="X2206" s="293" t="s">
        <v>128</v>
      </c>
      <c r="Y2206" s="269">
        <v>2015</v>
      </c>
      <c r="Z2206" s="318" t="s">
        <v>128</v>
      </c>
      <c r="AA2206" s="269">
        <v>2016</v>
      </c>
      <c r="AB2206" s="293" t="s">
        <v>128</v>
      </c>
      <c r="AC2206" s="269">
        <v>2015</v>
      </c>
      <c r="AD2206" s="293" t="s">
        <v>17</v>
      </c>
      <c r="AE2206" s="293" t="s">
        <v>52</v>
      </c>
      <c r="AF2206" s="293"/>
      <c r="AG2206" s="318"/>
      <c r="AH2206" s="552"/>
      <c r="AI2206" s="554"/>
    </row>
    <row r="2207" spans="1:35" s="6" customFormat="1" ht="81" customHeight="1">
      <c r="A2207" s="70" t="s">
        <v>3570</v>
      </c>
      <c r="B2207" s="92" t="s">
        <v>21</v>
      </c>
      <c r="C2207" s="92" t="s">
        <v>742</v>
      </c>
      <c r="D2207" s="88">
        <v>42180</v>
      </c>
      <c r="E2207" s="89">
        <v>0.36458333333333331</v>
      </c>
      <c r="F2207" s="88">
        <v>42180</v>
      </c>
      <c r="G2207" s="89">
        <v>0.36805555555555558</v>
      </c>
      <c r="H2207" s="89">
        <v>3.472222222222222E-3</v>
      </c>
      <c r="I2207" s="68">
        <v>28</v>
      </c>
      <c r="J2207" s="68"/>
      <c r="K2207" s="92"/>
      <c r="L2207" s="92" t="s">
        <v>16</v>
      </c>
      <c r="M2207" s="230" t="s">
        <v>4500</v>
      </c>
      <c r="N2207" s="221">
        <v>35</v>
      </c>
      <c r="O2207" s="221" t="s">
        <v>13</v>
      </c>
      <c r="P2207" s="230" t="s">
        <v>4501</v>
      </c>
      <c r="Q2207" s="221" t="s">
        <v>4731</v>
      </c>
      <c r="R2207" s="221">
        <v>0.5</v>
      </c>
      <c r="S2207" s="221">
        <v>0.21</v>
      </c>
      <c r="T2207" s="221">
        <v>0.70899999999999996</v>
      </c>
      <c r="U2207" s="293" t="s">
        <v>28</v>
      </c>
      <c r="V2207" s="273"/>
      <c r="W2207" s="293"/>
      <c r="X2207" s="293"/>
      <c r="Y2207" s="269"/>
      <c r="Z2207" s="318"/>
      <c r="AA2207" s="269"/>
      <c r="AB2207" s="293"/>
      <c r="AC2207" s="269"/>
      <c r="AD2207" s="293" t="s">
        <v>37</v>
      </c>
      <c r="AE2207" s="293" t="s">
        <v>52</v>
      </c>
      <c r="AF2207" s="293"/>
      <c r="AG2207" s="318"/>
      <c r="AH2207" s="552"/>
      <c r="AI2207" s="554"/>
    </row>
    <row r="2208" spans="1:35" s="6" customFormat="1" ht="60.75" customHeight="1">
      <c r="A2208" s="70" t="s">
        <v>3570</v>
      </c>
      <c r="B2208" s="92" t="s">
        <v>21</v>
      </c>
      <c r="C2208" s="92" t="s">
        <v>21</v>
      </c>
      <c r="D2208" s="88">
        <v>42180</v>
      </c>
      <c r="E2208" s="89">
        <v>0.55208333333333337</v>
      </c>
      <c r="F2208" s="88">
        <v>42180</v>
      </c>
      <c r="G2208" s="89">
        <v>0.60416666666666663</v>
      </c>
      <c r="H2208" s="89">
        <v>3.125E-2</v>
      </c>
      <c r="I2208" s="68">
        <v>1</v>
      </c>
      <c r="J2208" s="68"/>
      <c r="K2208" s="92"/>
      <c r="L2208" s="92" t="s">
        <v>11</v>
      </c>
      <c r="M2208" s="230" t="s">
        <v>6770</v>
      </c>
      <c r="N2208" s="221">
        <v>0.4</v>
      </c>
      <c r="O2208" s="221" t="s">
        <v>2</v>
      </c>
      <c r="P2208" s="230" t="s">
        <v>6770</v>
      </c>
      <c r="Q2208" s="221" t="s">
        <v>6769</v>
      </c>
      <c r="R2208" s="221">
        <v>0.1</v>
      </c>
      <c r="S2208" s="221">
        <v>0.05</v>
      </c>
      <c r="T2208" s="221">
        <v>0.157</v>
      </c>
      <c r="U2208" s="293" t="s">
        <v>1</v>
      </c>
      <c r="V2208" s="273" t="s">
        <v>128</v>
      </c>
      <c r="W2208" s="293" t="s">
        <v>128</v>
      </c>
      <c r="X2208" s="293" t="s">
        <v>128</v>
      </c>
      <c r="Y2208" s="269">
        <v>2015</v>
      </c>
      <c r="Z2208" s="318" t="s">
        <v>128</v>
      </c>
      <c r="AA2208" s="269">
        <v>2016</v>
      </c>
      <c r="AB2208" s="293" t="s">
        <v>128</v>
      </c>
      <c r="AC2208" s="269">
        <v>2015</v>
      </c>
      <c r="AD2208" s="293" t="s">
        <v>17</v>
      </c>
      <c r="AE2208" s="293" t="s">
        <v>52</v>
      </c>
      <c r="AF2208" s="293"/>
      <c r="AG2208" s="318"/>
      <c r="AH2208" s="552"/>
      <c r="AI2208" s="554"/>
    </row>
    <row r="2209" spans="1:35" s="6" customFormat="1" ht="60.75" customHeight="1">
      <c r="A2209" s="69" t="s">
        <v>4982</v>
      </c>
      <c r="B2209" s="161" t="s">
        <v>84</v>
      </c>
      <c r="C2209" s="160" t="s">
        <v>2393</v>
      </c>
      <c r="D2209" s="163">
        <v>42199</v>
      </c>
      <c r="E2209" s="117">
        <v>0.47083333333333338</v>
      </c>
      <c r="F2209" s="163">
        <v>42199</v>
      </c>
      <c r="G2209" s="117">
        <v>0.47083333333333338</v>
      </c>
      <c r="H2209" s="158">
        <f>G2209-E2209</f>
        <v>0</v>
      </c>
      <c r="I2209" s="70">
        <v>16</v>
      </c>
      <c r="J2209" s="73"/>
      <c r="K2209" s="94" t="s">
        <v>8</v>
      </c>
      <c r="L2209" s="73" t="s">
        <v>9</v>
      </c>
      <c r="M2209" s="222" t="s">
        <v>7334</v>
      </c>
      <c r="N2209" s="219" t="s">
        <v>3</v>
      </c>
      <c r="O2209" s="233" t="s">
        <v>7</v>
      </c>
      <c r="P2209" s="222" t="s">
        <v>7334</v>
      </c>
      <c r="Q2209" s="439" t="s">
        <v>3827</v>
      </c>
      <c r="R2209" s="250">
        <v>6.3</v>
      </c>
      <c r="S2209" s="250"/>
      <c r="T2209" s="250">
        <v>6.3</v>
      </c>
      <c r="U2209" s="304" t="s">
        <v>28</v>
      </c>
      <c r="V2209" s="273">
        <v>1989</v>
      </c>
      <c r="W2209" s="273" t="s">
        <v>10824</v>
      </c>
      <c r="X2209" s="279"/>
      <c r="Y2209" s="289" t="s">
        <v>10843</v>
      </c>
      <c r="Z2209" s="279"/>
      <c r="AA2209" s="279"/>
      <c r="AB2209" s="279"/>
      <c r="AC2209" s="279"/>
      <c r="AD2209" s="274" t="s">
        <v>42</v>
      </c>
      <c r="AE2209" s="279"/>
      <c r="AF2209" s="279"/>
      <c r="AG2209" s="273" t="s">
        <v>2396</v>
      </c>
      <c r="AH2209" s="222"/>
      <c r="AI2209" s="229"/>
    </row>
    <row r="2210" spans="1:35" s="6" customFormat="1" ht="60.75" customHeight="1">
      <c r="A2210" s="69" t="s">
        <v>3570</v>
      </c>
      <c r="B2210" s="74" t="s">
        <v>1412</v>
      </c>
      <c r="C2210" s="74" t="s">
        <v>1423</v>
      </c>
      <c r="D2210" s="75">
        <v>42180</v>
      </c>
      <c r="E2210" s="76">
        <v>0.37152777777777773</v>
      </c>
      <c r="F2210" s="75">
        <v>42180</v>
      </c>
      <c r="G2210" s="76">
        <v>0.37152777777777773</v>
      </c>
      <c r="H2210" s="76">
        <v>0</v>
      </c>
      <c r="I2210" s="77">
        <v>13</v>
      </c>
      <c r="J2210" s="79" t="s">
        <v>1437</v>
      </c>
      <c r="K2210" s="77" t="s">
        <v>8</v>
      </c>
      <c r="L2210" s="80" t="s">
        <v>29</v>
      </c>
      <c r="M2210" s="228" t="s">
        <v>4598</v>
      </c>
      <c r="N2210" s="226" t="s">
        <v>3</v>
      </c>
      <c r="O2210" s="224" t="s">
        <v>7</v>
      </c>
      <c r="P2210" s="228" t="s">
        <v>4598</v>
      </c>
      <c r="Q2210" s="227" t="s">
        <v>4733</v>
      </c>
      <c r="R2210" s="223">
        <v>1</v>
      </c>
      <c r="S2210" s="223">
        <v>1</v>
      </c>
      <c r="T2210" s="223">
        <v>2</v>
      </c>
      <c r="U2210" s="489"/>
      <c r="V2210" s="489"/>
      <c r="W2210" s="489"/>
      <c r="X2210" s="489"/>
      <c r="Y2210" s="489"/>
      <c r="Z2210" s="489"/>
      <c r="AA2210" s="489"/>
      <c r="AB2210" s="489"/>
      <c r="AC2210" s="489"/>
      <c r="AD2210" s="279" t="s">
        <v>27</v>
      </c>
      <c r="AE2210" s="489"/>
      <c r="AF2210" s="489"/>
      <c r="AG2210" s="489"/>
      <c r="AH2210" s="552"/>
      <c r="AI2210" s="554"/>
    </row>
    <row r="2211" spans="1:35" s="6" customFormat="1" ht="60.75" customHeight="1">
      <c r="A2211" s="70" t="s">
        <v>4982</v>
      </c>
      <c r="B2211" s="74" t="s">
        <v>5</v>
      </c>
      <c r="C2211" s="74" t="s">
        <v>5</v>
      </c>
      <c r="D2211" s="75">
        <v>42193</v>
      </c>
      <c r="E2211" s="76">
        <v>0.68680555555555556</v>
      </c>
      <c r="F2211" s="75">
        <v>42193</v>
      </c>
      <c r="G2211" s="76">
        <v>0.68680555555555556</v>
      </c>
      <c r="H2211" s="76">
        <v>0</v>
      </c>
      <c r="I2211" s="74">
        <v>8</v>
      </c>
      <c r="J2211" s="74"/>
      <c r="K2211" s="74"/>
      <c r="L2211" s="74" t="s">
        <v>11</v>
      </c>
      <c r="M2211" s="225" t="s">
        <v>8200</v>
      </c>
      <c r="N2211" s="226">
        <v>0.4</v>
      </c>
      <c r="O2211" s="225" t="s">
        <v>2</v>
      </c>
      <c r="P2211" s="225" t="s">
        <v>525</v>
      </c>
      <c r="Q2211" s="225" t="s">
        <v>8201</v>
      </c>
      <c r="R2211" s="225"/>
      <c r="S2211" s="225">
        <v>2</v>
      </c>
      <c r="T2211" s="225">
        <v>2</v>
      </c>
      <c r="U2211" s="302" t="s">
        <v>1</v>
      </c>
      <c r="V2211" s="302"/>
      <c r="W2211" s="302"/>
      <c r="X2211" s="302"/>
      <c r="Y2211" s="302"/>
      <c r="Z2211" s="302"/>
      <c r="AA2211" s="302"/>
      <c r="AB2211" s="302"/>
      <c r="AC2211" s="302"/>
      <c r="AD2211" s="302" t="s">
        <v>22</v>
      </c>
      <c r="AE2211" s="302"/>
      <c r="AF2211" s="302"/>
      <c r="AG2211" s="302"/>
      <c r="AH2211" s="222"/>
      <c r="AI2211" s="229"/>
    </row>
    <row r="2212" spans="1:35" s="6" customFormat="1" ht="81" customHeight="1">
      <c r="A2212" s="70" t="s">
        <v>3570</v>
      </c>
      <c r="B2212" s="74" t="s">
        <v>19</v>
      </c>
      <c r="C2212" s="74" t="s">
        <v>19</v>
      </c>
      <c r="D2212" s="75">
        <v>42180</v>
      </c>
      <c r="E2212" s="76">
        <v>0.36388888888888887</v>
      </c>
      <c r="F2212" s="75">
        <v>42180</v>
      </c>
      <c r="G2212" s="76">
        <v>0.4909722222222222</v>
      </c>
      <c r="H2212" s="76">
        <v>0.12708333333333333</v>
      </c>
      <c r="I2212" s="74">
        <v>151</v>
      </c>
      <c r="J2212" s="74"/>
      <c r="K2212" s="74"/>
      <c r="L2212" s="74" t="s">
        <v>4</v>
      </c>
      <c r="M2212" s="225" t="s">
        <v>791</v>
      </c>
      <c r="N2212" s="226">
        <v>35</v>
      </c>
      <c r="O2212" s="225" t="s">
        <v>7</v>
      </c>
      <c r="P2212" s="225" t="s">
        <v>4739</v>
      </c>
      <c r="Q2212" s="225" t="s">
        <v>4740</v>
      </c>
      <c r="R2212" s="225">
        <v>166</v>
      </c>
      <c r="S2212" s="225">
        <v>110</v>
      </c>
      <c r="T2212" s="225">
        <v>276</v>
      </c>
      <c r="U2212" s="302" t="s">
        <v>28</v>
      </c>
      <c r="V2212" s="302">
        <v>1973</v>
      </c>
      <c r="W2212" s="302" t="s">
        <v>606</v>
      </c>
      <c r="X2212" s="302">
        <v>0</v>
      </c>
      <c r="Y2212" s="302">
        <v>40044</v>
      </c>
      <c r="Z2212" s="302">
        <v>100</v>
      </c>
      <c r="AA2212" s="302">
        <v>42235</v>
      </c>
      <c r="AB2212" s="302">
        <v>0</v>
      </c>
      <c r="AC2212" s="302">
        <v>41915</v>
      </c>
      <c r="AD2212" s="302" t="s">
        <v>0</v>
      </c>
      <c r="AE2212" s="302"/>
      <c r="AF2212" s="302"/>
      <c r="AG2212" s="302"/>
      <c r="AH2212" s="222"/>
      <c r="AI2212" s="229"/>
    </row>
    <row r="2213" spans="1:35" s="6" customFormat="1" ht="60.75" customHeight="1">
      <c r="A2213" s="70" t="s">
        <v>3570</v>
      </c>
      <c r="B2213" s="74" t="s">
        <v>19</v>
      </c>
      <c r="C2213" s="74" t="s">
        <v>5554</v>
      </c>
      <c r="D2213" s="75">
        <v>42180</v>
      </c>
      <c r="E2213" s="76">
        <v>0.59375</v>
      </c>
      <c r="F2213" s="75">
        <v>42180</v>
      </c>
      <c r="G2213" s="76">
        <v>0.75208333333333333</v>
      </c>
      <c r="H2213" s="76">
        <v>0.15833333333333333</v>
      </c>
      <c r="I2213" s="74">
        <v>7</v>
      </c>
      <c r="J2213" s="74"/>
      <c r="K2213" s="74"/>
      <c r="L2213" s="74" t="s">
        <v>16</v>
      </c>
      <c r="M2213" s="225" t="s">
        <v>5464</v>
      </c>
      <c r="N2213" s="226" t="s">
        <v>3</v>
      </c>
      <c r="O2213" s="225" t="s">
        <v>7</v>
      </c>
      <c r="P2213" s="225" t="s">
        <v>4741</v>
      </c>
      <c r="Q2213" s="225" t="s">
        <v>4742</v>
      </c>
      <c r="R2213" s="225">
        <v>10</v>
      </c>
      <c r="S2213" s="225"/>
      <c r="T2213" s="225">
        <v>10</v>
      </c>
      <c r="U2213" s="302"/>
      <c r="V2213" s="302"/>
      <c r="W2213" s="302"/>
      <c r="X2213" s="302"/>
      <c r="Y2213" s="302"/>
      <c r="Z2213" s="302"/>
      <c r="AA2213" s="302"/>
      <c r="AB2213" s="302"/>
      <c r="AC2213" s="302"/>
      <c r="AD2213" s="302" t="s">
        <v>37</v>
      </c>
      <c r="AE2213" s="302"/>
      <c r="AF2213" s="302"/>
      <c r="AG2213" s="302"/>
      <c r="AH2213" s="222"/>
      <c r="AI2213" s="229"/>
    </row>
    <row r="2214" spans="1:35" s="6" customFormat="1" ht="60.75" customHeight="1">
      <c r="A2214" s="70" t="s">
        <v>3570</v>
      </c>
      <c r="B2214" s="74" t="s">
        <v>19</v>
      </c>
      <c r="C2214" s="74" t="s">
        <v>19</v>
      </c>
      <c r="D2214" s="75">
        <v>42180</v>
      </c>
      <c r="E2214" s="76">
        <v>0.63194444444444442</v>
      </c>
      <c r="F2214" s="75">
        <v>42180</v>
      </c>
      <c r="G2214" s="76">
        <v>0.63194444444444442</v>
      </c>
      <c r="H2214" s="76">
        <v>0</v>
      </c>
      <c r="I2214" s="74">
        <v>17</v>
      </c>
      <c r="J2214" s="74"/>
      <c r="K2214" s="74" t="s">
        <v>20</v>
      </c>
      <c r="L2214" s="74" t="s">
        <v>4</v>
      </c>
      <c r="M2214" s="225" t="s">
        <v>5464</v>
      </c>
      <c r="N2214" s="226" t="s">
        <v>3</v>
      </c>
      <c r="O2214" s="225" t="s">
        <v>7</v>
      </c>
      <c r="P2214" s="225" t="s">
        <v>4743</v>
      </c>
      <c r="Q2214" s="225" t="s">
        <v>4744</v>
      </c>
      <c r="R2214" s="225">
        <v>4</v>
      </c>
      <c r="S2214" s="225"/>
      <c r="T2214" s="225">
        <v>4</v>
      </c>
      <c r="U2214" s="302"/>
      <c r="V2214" s="302">
        <v>1976</v>
      </c>
      <c r="W2214" s="302" t="s">
        <v>1709</v>
      </c>
      <c r="X2214" s="302">
        <v>0</v>
      </c>
      <c r="Y2214" s="302">
        <v>41760</v>
      </c>
      <c r="Z2214" s="302">
        <v>100</v>
      </c>
      <c r="AA2214" s="302">
        <v>42125</v>
      </c>
      <c r="AB2214" s="302">
        <v>0</v>
      </c>
      <c r="AC2214" s="302">
        <v>41760</v>
      </c>
      <c r="AD2214" s="302" t="s">
        <v>17</v>
      </c>
      <c r="AE2214" s="302"/>
      <c r="AF2214" s="302"/>
      <c r="AG2214" s="302"/>
      <c r="AH2214" s="222"/>
      <c r="AI2214" s="229"/>
    </row>
    <row r="2215" spans="1:35" s="6" customFormat="1" ht="60.75" customHeight="1">
      <c r="A2215" s="70" t="s">
        <v>3570</v>
      </c>
      <c r="B2215" s="74" t="s">
        <v>19</v>
      </c>
      <c r="C2215" s="74" t="s">
        <v>19</v>
      </c>
      <c r="D2215" s="75">
        <v>42180</v>
      </c>
      <c r="E2215" s="76">
        <v>0.70277777777777783</v>
      </c>
      <c r="F2215" s="75">
        <v>42180</v>
      </c>
      <c r="G2215" s="76">
        <v>0.7284722222222223</v>
      </c>
      <c r="H2215" s="76">
        <v>2.5694444444444464E-2</v>
      </c>
      <c r="I2215" s="74">
        <v>63</v>
      </c>
      <c r="J2215" s="74"/>
      <c r="K2215" s="74" t="s">
        <v>20</v>
      </c>
      <c r="L2215" s="74" t="s">
        <v>4</v>
      </c>
      <c r="M2215" s="225" t="s">
        <v>4745</v>
      </c>
      <c r="N2215" s="226">
        <v>35</v>
      </c>
      <c r="O2215" s="225" t="s">
        <v>7</v>
      </c>
      <c r="P2215" s="225" t="s">
        <v>4746</v>
      </c>
      <c r="Q2215" s="225" t="s">
        <v>4747</v>
      </c>
      <c r="R2215" s="225">
        <v>71</v>
      </c>
      <c r="S2215" s="225">
        <v>10</v>
      </c>
      <c r="T2215" s="225">
        <v>81</v>
      </c>
      <c r="U2215" s="302"/>
      <c r="V2215" s="302">
        <v>0</v>
      </c>
      <c r="W2215" s="302">
        <v>0</v>
      </c>
      <c r="X2215" s="302">
        <v>0</v>
      </c>
      <c r="Y2215" s="302">
        <v>0</v>
      </c>
      <c r="Z2215" s="302">
        <v>0</v>
      </c>
      <c r="AA2215" s="302">
        <v>0</v>
      </c>
      <c r="AB2215" s="302">
        <v>0</v>
      </c>
      <c r="AC2215" s="302">
        <v>0</v>
      </c>
      <c r="AD2215" s="302" t="s">
        <v>24</v>
      </c>
      <c r="AE2215" s="302"/>
      <c r="AF2215" s="302"/>
      <c r="AG2215" s="302"/>
      <c r="AH2215" s="222"/>
      <c r="AI2215" s="229"/>
    </row>
    <row r="2216" spans="1:35" s="6" customFormat="1" ht="60.75" customHeight="1">
      <c r="A2216" s="69" t="s">
        <v>4982</v>
      </c>
      <c r="B2216" s="161" t="s">
        <v>84</v>
      </c>
      <c r="C2216" s="69" t="s">
        <v>744</v>
      </c>
      <c r="D2216" s="163">
        <v>42199</v>
      </c>
      <c r="E2216" s="117">
        <v>0.63888888888888895</v>
      </c>
      <c r="F2216" s="163">
        <v>42199</v>
      </c>
      <c r="G2216" s="117">
        <v>0.63888888888888895</v>
      </c>
      <c r="H2216" s="158">
        <v>0</v>
      </c>
      <c r="I2216" s="70">
        <v>14</v>
      </c>
      <c r="J2216" s="73"/>
      <c r="K2216" s="94" t="s">
        <v>8</v>
      </c>
      <c r="L2216" s="73" t="s">
        <v>9</v>
      </c>
      <c r="M2216" s="222" t="s">
        <v>7325</v>
      </c>
      <c r="N2216" s="219" t="s">
        <v>3</v>
      </c>
      <c r="O2216" s="233" t="s">
        <v>7</v>
      </c>
      <c r="P2216" s="222" t="s">
        <v>7325</v>
      </c>
      <c r="Q2216" s="439" t="s">
        <v>3827</v>
      </c>
      <c r="R2216" s="250">
        <v>11.4</v>
      </c>
      <c r="S2216" s="250"/>
      <c r="T2216" s="250">
        <v>11.4</v>
      </c>
      <c r="U2216" s="304" t="s">
        <v>28</v>
      </c>
      <c r="V2216" s="279">
        <v>1997</v>
      </c>
      <c r="W2216" s="273" t="s">
        <v>5158</v>
      </c>
      <c r="X2216" s="279"/>
      <c r="Y2216" s="289" t="s">
        <v>10839</v>
      </c>
      <c r="Z2216" s="279"/>
      <c r="AA2216" s="279"/>
      <c r="AB2216" s="279"/>
      <c r="AC2216" s="279"/>
      <c r="AD2216" s="274" t="s">
        <v>42</v>
      </c>
      <c r="AE2216" s="279"/>
      <c r="AF2216" s="279"/>
      <c r="AG2216" s="273" t="s">
        <v>10840</v>
      </c>
      <c r="AH2216" s="222"/>
      <c r="AI2216" s="229"/>
    </row>
    <row r="2217" spans="1:35" s="6" customFormat="1" ht="60.75" customHeight="1">
      <c r="A2217" s="70" t="s">
        <v>3570</v>
      </c>
      <c r="B2217" s="74" t="s">
        <v>81</v>
      </c>
      <c r="C2217" s="74" t="s">
        <v>81</v>
      </c>
      <c r="D2217" s="75">
        <v>42180</v>
      </c>
      <c r="E2217" s="76">
        <v>0.67708333333333337</v>
      </c>
      <c r="F2217" s="75">
        <v>42180</v>
      </c>
      <c r="G2217" s="76">
        <v>0.67708333333333337</v>
      </c>
      <c r="H2217" s="76">
        <v>0</v>
      </c>
      <c r="I2217" s="74">
        <v>8</v>
      </c>
      <c r="J2217" s="74" t="s">
        <v>143</v>
      </c>
      <c r="K2217" s="74" t="s">
        <v>8</v>
      </c>
      <c r="L2217" s="74" t="s">
        <v>29</v>
      </c>
      <c r="M2217" s="225" t="s">
        <v>4732</v>
      </c>
      <c r="N2217" s="226" t="s">
        <v>3</v>
      </c>
      <c r="O2217" s="225" t="s">
        <v>7</v>
      </c>
      <c r="P2217" s="225" t="s">
        <v>4732</v>
      </c>
      <c r="Q2217" s="225" t="s">
        <v>7182</v>
      </c>
      <c r="R2217" s="225"/>
      <c r="S2217" s="225">
        <v>1.3</v>
      </c>
      <c r="T2217" s="225">
        <v>1.3</v>
      </c>
      <c r="U2217" s="302" t="s">
        <v>28</v>
      </c>
      <c r="V2217" s="302">
        <v>1991</v>
      </c>
      <c r="W2217" s="302" t="s">
        <v>606</v>
      </c>
      <c r="X2217" s="302"/>
      <c r="Y2217" s="302" t="s">
        <v>1611</v>
      </c>
      <c r="Z2217" s="302">
        <v>100</v>
      </c>
      <c r="AA2217" s="302" t="s">
        <v>1612</v>
      </c>
      <c r="AB2217" s="302">
        <v>0</v>
      </c>
      <c r="AC2217" s="302" t="s">
        <v>7312</v>
      </c>
      <c r="AD2217" s="302" t="s">
        <v>27</v>
      </c>
      <c r="AE2217" s="302"/>
      <c r="AF2217" s="302"/>
      <c r="AG2217" s="302"/>
      <c r="AH2217" s="222"/>
      <c r="AI2217" s="229"/>
    </row>
    <row r="2218" spans="1:35" s="6" customFormat="1" ht="60.75" customHeight="1">
      <c r="A2218" s="70" t="s">
        <v>3570</v>
      </c>
      <c r="B2218" s="74" t="s">
        <v>138</v>
      </c>
      <c r="C2218" s="74" t="s">
        <v>138</v>
      </c>
      <c r="D2218" s="75">
        <v>42180</v>
      </c>
      <c r="E2218" s="76">
        <v>0.89097222222222217</v>
      </c>
      <c r="F2218" s="75">
        <v>42180</v>
      </c>
      <c r="G2218" s="76">
        <v>0.89097222222222217</v>
      </c>
      <c r="H2218" s="76">
        <f>G2218-E2218</f>
        <v>0</v>
      </c>
      <c r="I2218" s="74">
        <v>21</v>
      </c>
      <c r="J2218" s="74" t="s">
        <v>2414</v>
      </c>
      <c r="K2218" s="74"/>
      <c r="L2218" s="74" t="s">
        <v>16</v>
      </c>
      <c r="M2218" s="225" t="s">
        <v>5179</v>
      </c>
      <c r="N2218" s="226">
        <v>220</v>
      </c>
      <c r="O2218" s="225" t="s">
        <v>13</v>
      </c>
      <c r="P2218" s="225" t="s">
        <v>5179</v>
      </c>
      <c r="Q2218" s="225" t="s">
        <v>5180</v>
      </c>
      <c r="R2218" s="225"/>
      <c r="S2218" s="225">
        <v>6</v>
      </c>
      <c r="T2218" s="225">
        <f>R2218+S2218</f>
        <v>6</v>
      </c>
      <c r="U2218" s="302" t="s">
        <v>36</v>
      </c>
      <c r="V2218" s="302">
        <v>1972</v>
      </c>
      <c r="W2218" s="302" t="s">
        <v>5197</v>
      </c>
      <c r="X2218" s="302" t="s">
        <v>411</v>
      </c>
      <c r="Y2218" s="302" t="s">
        <v>5198</v>
      </c>
      <c r="Z2218" s="302" t="s">
        <v>5198</v>
      </c>
      <c r="AA2218" s="302" t="s">
        <v>5198</v>
      </c>
      <c r="AB2218" s="302" t="s">
        <v>5198</v>
      </c>
      <c r="AC2218" s="302" t="s">
        <v>5198</v>
      </c>
      <c r="AD2218" s="302" t="s">
        <v>37</v>
      </c>
      <c r="AE2218" s="302"/>
      <c r="AF2218" s="302"/>
      <c r="AG2218" s="302"/>
      <c r="AH2218" s="222"/>
      <c r="AI2218" s="229"/>
    </row>
    <row r="2219" spans="1:35" s="6" customFormat="1" ht="81" customHeight="1">
      <c r="A2219" s="70" t="s">
        <v>3570</v>
      </c>
      <c r="B2219" s="74" t="s">
        <v>18</v>
      </c>
      <c r="C2219" s="74" t="s">
        <v>18</v>
      </c>
      <c r="D2219" s="75">
        <v>42180</v>
      </c>
      <c r="E2219" s="76">
        <v>42180.649305555555</v>
      </c>
      <c r="F2219" s="75">
        <v>42180</v>
      </c>
      <c r="G2219" s="76">
        <v>42180.770833333336</v>
      </c>
      <c r="H2219" s="76">
        <f>G2219-E2219</f>
        <v>0.12152777778101154</v>
      </c>
      <c r="I2219" s="74">
        <v>2</v>
      </c>
      <c r="J2219" s="74"/>
      <c r="K2219" s="74"/>
      <c r="L2219" s="74" t="s">
        <v>4</v>
      </c>
      <c r="M2219" s="225" t="s">
        <v>4754</v>
      </c>
      <c r="N2219" s="226">
        <v>0.4</v>
      </c>
      <c r="O2219" s="225" t="s">
        <v>25</v>
      </c>
      <c r="P2219" s="225" t="s">
        <v>4755</v>
      </c>
      <c r="Q2219" s="225" t="s">
        <v>4756</v>
      </c>
      <c r="R2219" s="225">
        <v>0.6</v>
      </c>
      <c r="S2219" s="225"/>
      <c r="T2219" s="225">
        <f>R2219+S2219</f>
        <v>0.6</v>
      </c>
      <c r="U2219" s="302"/>
      <c r="V2219" s="302"/>
      <c r="W2219" s="302"/>
      <c r="X2219" s="302"/>
      <c r="Y2219" s="302"/>
      <c r="Z2219" s="302"/>
      <c r="AA2219" s="302"/>
      <c r="AB2219" s="302"/>
      <c r="AC2219" s="302"/>
      <c r="AD2219" s="302" t="s">
        <v>0</v>
      </c>
      <c r="AE2219" s="302"/>
      <c r="AF2219" s="302"/>
      <c r="AG2219" s="302"/>
      <c r="AH2219" s="222"/>
      <c r="AI2219" s="229"/>
    </row>
    <row r="2220" spans="1:35" s="6" customFormat="1" ht="60.75" customHeight="1">
      <c r="A2220" s="70" t="s">
        <v>3570</v>
      </c>
      <c r="B2220" s="74" t="s">
        <v>71</v>
      </c>
      <c r="C2220" s="74" t="s">
        <v>18</v>
      </c>
      <c r="D2220" s="75">
        <v>42180</v>
      </c>
      <c r="E2220" s="76">
        <v>0.53472222222222221</v>
      </c>
      <c r="F2220" s="75">
        <v>42180</v>
      </c>
      <c r="G2220" s="76">
        <v>0.64236111111111105</v>
      </c>
      <c r="H2220" s="76">
        <v>0.10763888888888884</v>
      </c>
      <c r="I2220" s="74">
        <v>2</v>
      </c>
      <c r="J2220" s="74"/>
      <c r="K2220" s="74"/>
      <c r="L2220" s="74" t="s">
        <v>4</v>
      </c>
      <c r="M2220" s="225" t="s">
        <v>4759</v>
      </c>
      <c r="N2220" s="226">
        <v>0.4</v>
      </c>
      <c r="O2220" s="225" t="s">
        <v>25</v>
      </c>
      <c r="P2220" s="225" t="s">
        <v>4759</v>
      </c>
      <c r="Q2220" s="225" t="s">
        <v>4760</v>
      </c>
      <c r="R2220" s="225">
        <v>19.02</v>
      </c>
      <c r="S2220" s="225">
        <v>0.123</v>
      </c>
      <c r="T2220" s="225">
        <v>19.143000000000001</v>
      </c>
      <c r="U2220" s="302"/>
      <c r="V2220" s="302"/>
      <c r="W2220" s="302"/>
      <c r="X2220" s="302"/>
      <c r="Y2220" s="302"/>
      <c r="Z2220" s="302"/>
      <c r="AA2220" s="302"/>
      <c r="AB2220" s="302"/>
      <c r="AC2220" s="302"/>
      <c r="AD2220" s="302" t="s">
        <v>0</v>
      </c>
      <c r="AE2220" s="302"/>
      <c r="AF2220" s="302"/>
      <c r="AG2220" s="302"/>
      <c r="AH2220" s="222"/>
      <c r="AI2220" s="229"/>
    </row>
    <row r="2221" spans="1:35" s="6" customFormat="1" ht="60.75" customHeight="1">
      <c r="A2221" s="70" t="s">
        <v>3570</v>
      </c>
      <c r="B2221" s="74" t="s">
        <v>12</v>
      </c>
      <c r="C2221" s="74" t="s">
        <v>127</v>
      </c>
      <c r="D2221" s="75">
        <v>42175</v>
      </c>
      <c r="E2221" s="76">
        <v>0.88611111111111107</v>
      </c>
      <c r="F2221" s="75">
        <v>42176</v>
      </c>
      <c r="G2221" s="76">
        <v>0.48055555555555557</v>
      </c>
      <c r="H2221" s="76">
        <v>0.59375</v>
      </c>
      <c r="I2221" s="74">
        <v>1</v>
      </c>
      <c r="J2221" s="74"/>
      <c r="K2221" s="74"/>
      <c r="L2221" s="74" t="s">
        <v>11</v>
      </c>
      <c r="M2221" s="225" t="s">
        <v>4470</v>
      </c>
      <c r="N2221" s="226">
        <v>0.4</v>
      </c>
      <c r="O2221" s="225" t="s">
        <v>2</v>
      </c>
      <c r="P2221" s="225" t="s">
        <v>2458</v>
      </c>
      <c r="Q2221" s="225" t="s">
        <v>5219</v>
      </c>
      <c r="R2221" s="225">
        <v>0.08</v>
      </c>
      <c r="S2221" s="225">
        <v>1.82</v>
      </c>
      <c r="T2221" s="225">
        <f>R2221+S2221</f>
        <v>1.9000000000000001</v>
      </c>
      <c r="U2221" s="302" t="s">
        <v>1</v>
      </c>
      <c r="V2221" s="302" t="s">
        <v>5267</v>
      </c>
      <c r="W2221" s="302" t="s">
        <v>5268</v>
      </c>
      <c r="X2221" s="302" t="s">
        <v>5258</v>
      </c>
      <c r="Y2221" s="302" t="s">
        <v>128</v>
      </c>
      <c r="Z2221" s="302" t="s">
        <v>128</v>
      </c>
      <c r="AA2221" s="302" t="s">
        <v>5260</v>
      </c>
      <c r="AB2221" s="302" t="s">
        <v>128</v>
      </c>
      <c r="AC2221" s="302" t="s">
        <v>128</v>
      </c>
      <c r="AD2221" s="302" t="s">
        <v>22</v>
      </c>
      <c r="AE2221" s="302" t="s">
        <v>53</v>
      </c>
      <c r="AF2221" s="302"/>
      <c r="AG2221" s="302"/>
      <c r="AH2221" s="222"/>
      <c r="AI2221" s="229"/>
    </row>
    <row r="2222" spans="1:35" s="6" customFormat="1" ht="60.75" customHeight="1">
      <c r="A2222" s="70" t="s">
        <v>3570</v>
      </c>
      <c r="B2222" s="74" t="s">
        <v>12</v>
      </c>
      <c r="C2222" s="74" t="s">
        <v>475</v>
      </c>
      <c r="D2222" s="75">
        <v>42180</v>
      </c>
      <c r="E2222" s="76">
        <v>0.7284722222222223</v>
      </c>
      <c r="F2222" s="75">
        <v>42180</v>
      </c>
      <c r="G2222" s="76">
        <v>0.73125000000000007</v>
      </c>
      <c r="H2222" s="76">
        <v>2.7777777777777679E-3</v>
      </c>
      <c r="I2222" s="74">
        <v>10</v>
      </c>
      <c r="J2222" s="74"/>
      <c r="K2222" s="74"/>
      <c r="L2222" s="74" t="s">
        <v>16</v>
      </c>
      <c r="M2222" s="225" t="s">
        <v>4752</v>
      </c>
      <c r="N2222" s="226" t="s">
        <v>3</v>
      </c>
      <c r="O2222" s="225" t="s">
        <v>2</v>
      </c>
      <c r="P2222" s="225" t="s">
        <v>4752</v>
      </c>
      <c r="Q2222" s="225" t="s">
        <v>4753</v>
      </c>
      <c r="R2222" s="225">
        <v>1.04</v>
      </c>
      <c r="S2222" s="225">
        <v>1.05</v>
      </c>
      <c r="T2222" s="225">
        <f>R2222+S2222</f>
        <v>2.09</v>
      </c>
      <c r="U2222" s="302"/>
      <c r="V2222" s="302"/>
      <c r="W2222" s="302"/>
      <c r="X2222" s="302"/>
      <c r="Y2222" s="302"/>
      <c r="Z2222" s="302"/>
      <c r="AA2222" s="302"/>
      <c r="AB2222" s="302"/>
      <c r="AC2222" s="302"/>
      <c r="AD2222" s="302" t="s">
        <v>37</v>
      </c>
      <c r="AE2222" s="302"/>
      <c r="AF2222" s="302"/>
      <c r="AG2222" s="302"/>
      <c r="AH2222" s="222"/>
      <c r="AI2222" s="229"/>
    </row>
    <row r="2223" spans="1:35" s="6" customFormat="1" ht="60.75" customHeight="1">
      <c r="A2223" s="70" t="s">
        <v>3570</v>
      </c>
      <c r="B2223" s="74" t="s">
        <v>12</v>
      </c>
      <c r="C2223" s="74" t="s">
        <v>127</v>
      </c>
      <c r="D2223" s="75">
        <v>42175</v>
      </c>
      <c r="E2223" s="76">
        <v>0.88611111111111107</v>
      </c>
      <c r="F2223" s="75">
        <v>42175</v>
      </c>
      <c r="G2223" s="76">
        <v>0.125</v>
      </c>
      <c r="H2223" s="76">
        <v>0.2388888888888889</v>
      </c>
      <c r="I2223" s="74">
        <v>1</v>
      </c>
      <c r="J2223" s="74"/>
      <c r="K2223" s="74"/>
      <c r="L2223" s="74" t="s">
        <v>11</v>
      </c>
      <c r="M2223" s="225" t="s">
        <v>4470</v>
      </c>
      <c r="N2223" s="226">
        <v>0.4</v>
      </c>
      <c r="O2223" s="225" t="s">
        <v>2</v>
      </c>
      <c r="P2223" s="225" t="s">
        <v>2458</v>
      </c>
      <c r="Q2223" s="225" t="s">
        <v>5219</v>
      </c>
      <c r="R2223" s="225">
        <v>0.08</v>
      </c>
      <c r="S2223" s="225">
        <v>1.82</v>
      </c>
      <c r="T2223" s="225">
        <f>R2223+S2223</f>
        <v>1.9000000000000001</v>
      </c>
      <c r="U2223" s="302" t="s">
        <v>1</v>
      </c>
      <c r="V2223" s="302" t="s">
        <v>5267</v>
      </c>
      <c r="W2223" s="302" t="s">
        <v>5268</v>
      </c>
      <c r="X2223" s="302" t="s">
        <v>5258</v>
      </c>
      <c r="Y2223" s="302" t="s">
        <v>128</v>
      </c>
      <c r="Z2223" s="302" t="s">
        <v>128</v>
      </c>
      <c r="AA2223" s="302" t="s">
        <v>5260</v>
      </c>
      <c r="AB2223" s="302" t="s">
        <v>128</v>
      </c>
      <c r="AC2223" s="302" t="s">
        <v>128</v>
      </c>
      <c r="AD2223" s="302" t="s">
        <v>22</v>
      </c>
      <c r="AE2223" s="302" t="s">
        <v>53</v>
      </c>
      <c r="AF2223" s="302"/>
      <c r="AG2223" s="302"/>
      <c r="AH2223" s="222"/>
      <c r="AI2223" s="229"/>
    </row>
    <row r="2224" spans="1:35" s="6" customFormat="1" ht="60.75" customHeight="1">
      <c r="A2224" s="70" t="s">
        <v>640</v>
      </c>
      <c r="B2224" s="74" t="s">
        <v>18</v>
      </c>
      <c r="C2224" s="74" t="s">
        <v>18</v>
      </c>
      <c r="D2224" s="75">
        <v>42044</v>
      </c>
      <c r="E2224" s="76">
        <v>42044.458333333336</v>
      </c>
      <c r="F2224" s="75">
        <v>42044</v>
      </c>
      <c r="G2224" s="76">
        <v>42044.666666666664</v>
      </c>
      <c r="H2224" s="76">
        <f>G2224-E2224</f>
        <v>0.20833333332848269</v>
      </c>
      <c r="I2224" s="74">
        <v>1</v>
      </c>
      <c r="J2224" s="74"/>
      <c r="K2224" s="74"/>
      <c r="L2224" s="74" t="s">
        <v>11</v>
      </c>
      <c r="M2224" s="225" t="s">
        <v>337</v>
      </c>
      <c r="N2224" s="226">
        <v>0.4</v>
      </c>
      <c r="O2224" s="225" t="s">
        <v>2</v>
      </c>
      <c r="P2224" s="225" t="s">
        <v>814</v>
      </c>
      <c r="Q2224" s="225" t="s">
        <v>815</v>
      </c>
      <c r="R2224" s="225">
        <v>1.9</v>
      </c>
      <c r="S2224" s="225"/>
      <c r="T2224" s="225">
        <f>R2224+S2224</f>
        <v>1.9</v>
      </c>
      <c r="U2224" s="302"/>
      <c r="V2224" s="302"/>
      <c r="W2224" s="302"/>
      <c r="X2224" s="302"/>
      <c r="Y2224" s="302"/>
      <c r="Z2224" s="302"/>
      <c r="AA2224" s="302"/>
      <c r="AB2224" s="302"/>
      <c r="AC2224" s="302"/>
      <c r="AD2224" s="302" t="s">
        <v>22</v>
      </c>
      <c r="AE2224" s="302"/>
      <c r="AF2224" s="302"/>
      <c r="AG2224" s="302"/>
      <c r="AH2224" s="222"/>
      <c r="AI2224" s="229"/>
    </row>
    <row r="2225" spans="1:35" s="6" customFormat="1" ht="81" customHeight="1">
      <c r="A2225" s="69" t="s">
        <v>4982</v>
      </c>
      <c r="B2225" s="161" t="s">
        <v>84</v>
      </c>
      <c r="C2225" s="160" t="s">
        <v>2393</v>
      </c>
      <c r="D2225" s="163">
        <v>42199</v>
      </c>
      <c r="E2225" s="117">
        <v>0.65277777777777779</v>
      </c>
      <c r="F2225" s="163">
        <v>42199</v>
      </c>
      <c r="G2225" s="117">
        <v>0.65277777777777779</v>
      </c>
      <c r="H2225" s="158">
        <f>G2225-E2225</f>
        <v>0</v>
      </c>
      <c r="I2225" s="70">
        <v>10</v>
      </c>
      <c r="J2225" s="73"/>
      <c r="K2225" s="94" t="s">
        <v>8</v>
      </c>
      <c r="L2225" s="73" t="s">
        <v>9</v>
      </c>
      <c r="M2225" s="222" t="s">
        <v>7335</v>
      </c>
      <c r="N2225" s="219" t="s">
        <v>3</v>
      </c>
      <c r="O2225" s="233" t="s">
        <v>7</v>
      </c>
      <c r="P2225" s="222" t="s">
        <v>7335</v>
      </c>
      <c r="Q2225" s="439" t="s">
        <v>3827</v>
      </c>
      <c r="R2225" s="250">
        <v>1</v>
      </c>
      <c r="S2225" s="250"/>
      <c r="T2225" s="250">
        <v>1</v>
      </c>
      <c r="U2225" s="304" t="s">
        <v>28</v>
      </c>
      <c r="V2225" s="273">
        <v>1994</v>
      </c>
      <c r="W2225" s="273" t="s">
        <v>10824</v>
      </c>
      <c r="X2225" s="279"/>
      <c r="Y2225" s="289" t="s">
        <v>10844</v>
      </c>
      <c r="Z2225" s="279"/>
      <c r="AA2225" s="279"/>
      <c r="AB2225" s="279"/>
      <c r="AC2225" s="279"/>
      <c r="AD2225" s="274" t="s">
        <v>42</v>
      </c>
      <c r="AE2225" s="279"/>
      <c r="AF2225" s="279"/>
      <c r="AG2225" s="273" t="s">
        <v>2396</v>
      </c>
      <c r="AH2225" s="222"/>
      <c r="AI2225" s="229"/>
    </row>
    <row r="2226" spans="1:35" s="6" customFormat="1" ht="182.25" customHeight="1">
      <c r="A2226" s="70" t="s">
        <v>3570</v>
      </c>
      <c r="B2226" s="92" t="s">
        <v>21</v>
      </c>
      <c r="C2226" s="92" t="s">
        <v>21</v>
      </c>
      <c r="D2226" s="88">
        <v>42181</v>
      </c>
      <c r="E2226" s="89">
        <v>0.94097222222222221</v>
      </c>
      <c r="F2226" s="88">
        <v>42181</v>
      </c>
      <c r="G2226" s="89">
        <v>0.96527777777777779</v>
      </c>
      <c r="H2226" s="89">
        <v>2.4305555555555556E-2</v>
      </c>
      <c r="I2226" s="68">
        <v>1</v>
      </c>
      <c r="J2226" s="68"/>
      <c r="K2226" s="92"/>
      <c r="L2226" s="92" t="s">
        <v>11</v>
      </c>
      <c r="M2226" s="230" t="s">
        <v>4761</v>
      </c>
      <c r="N2226" s="221">
        <v>0.4</v>
      </c>
      <c r="O2226" s="221" t="s">
        <v>2</v>
      </c>
      <c r="P2226" s="230" t="s">
        <v>4761</v>
      </c>
      <c r="Q2226" s="221" t="s">
        <v>4762</v>
      </c>
      <c r="R2226" s="221">
        <v>1.2999999999999999E-2</v>
      </c>
      <c r="S2226" s="221">
        <v>6.0000000000000001E-3</v>
      </c>
      <c r="T2226" s="221">
        <v>1.9E-2</v>
      </c>
      <c r="U2226" s="293" t="s">
        <v>1</v>
      </c>
      <c r="V2226" s="273" t="s">
        <v>128</v>
      </c>
      <c r="W2226" s="293" t="s">
        <v>128</v>
      </c>
      <c r="X2226" s="293" t="s">
        <v>128</v>
      </c>
      <c r="Y2226" s="269">
        <v>2015</v>
      </c>
      <c r="Z2226" s="318" t="s">
        <v>128</v>
      </c>
      <c r="AA2226" s="269">
        <v>2016</v>
      </c>
      <c r="AB2226" s="293" t="s">
        <v>128</v>
      </c>
      <c r="AC2226" s="269">
        <v>2015</v>
      </c>
      <c r="AD2226" s="293" t="s">
        <v>17</v>
      </c>
      <c r="AE2226" s="293" t="s">
        <v>57</v>
      </c>
      <c r="AF2226" s="293"/>
      <c r="AG2226" s="318"/>
      <c r="AH2226" s="222"/>
      <c r="AI2226" s="229"/>
    </row>
    <row r="2227" spans="1:35" s="6" customFormat="1" ht="81" customHeight="1">
      <c r="A2227" s="70" t="s">
        <v>640</v>
      </c>
      <c r="B2227" s="74" t="s">
        <v>5</v>
      </c>
      <c r="C2227" s="74" t="s">
        <v>5</v>
      </c>
      <c r="D2227" s="75">
        <v>42059</v>
      </c>
      <c r="E2227" s="76">
        <v>0.3354166666666667</v>
      </c>
      <c r="F2227" s="75">
        <v>42059</v>
      </c>
      <c r="G2227" s="76">
        <v>0.3354166666666667</v>
      </c>
      <c r="H2227" s="76">
        <v>0</v>
      </c>
      <c r="I2227" s="74">
        <v>7</v>
      </c>
      <c r="J2227" s="74" t="s">
        <v>143</v>
      </c>
      <c r="K2227" s="74" t="s">
        <v>8</v>
      </c>
      <c r="L2227" s="74" t="s">
        <v>4</v>
      </c>
      <c r="M2227" s="225" t="s">
        <v>2222</v>
      </c>
      <c r="N2227" s="226" t="s">
        <v>3</v>
      </c>
      <c r="O2227" s="225" t="s">
        <v>7</v>
      </c>
      <c r="P2227" s="225" t="s">
        <v>977</v>
      </c>
      <c r="Q2227" s="225" t="s">
        <v>2223</v>
      </c>
      <c r="R2227" s="225"/>
      <c r="S2227" s="225">
        <v>1.9</v>
      </c>
      <c r="T2227" s="225">
        <v>1.9</v>
      </c>
      <c r="U2227" s="302" t="s">
        <v>28</v>
      </c>
      <c r="V2227" s="302">
        <v>1988</v>
      </c>
      <c r="W2227" s="302" t="s">
        <v>978</v>
      </c>
      <c r="X2227" s="302" t="s">
        <v>411</v>
      </c>
      <c r="Y2227" s="302" t="s">
        <v>979</v>
      </c>
      <c r="Z2227" s="302">
        <v>0.1</v>
      </c>
      <c r="AA2227" s="302" t="s">
        <v>980</v>
      </c>
      <c r="AB2227" s="302" t="s">
        <v>981</v>
      </c>
      <c r="AC2227" s="302" t="s">
        <v>982</v>
      </c>
      <c r="AD2227" s="302" t="s">
        <v>22</v>
      </c>
      <c r="AE2227" s="302"/>
      <c r="AF2227" s="302"/>
      <c r="AG2227" s="302"/>
      <c r="AH2227" s="222"/>
      <c r="AI2227" s="229"/>
    </row>
    <row r="2228" spans="1:35" s="6" customFormat="1" ht="60.75" customHeight="1">
      <c r="A2228" s="70" t="s">
        <v>3570</v>
      </c>
      <c r="B2228" s="74" t="s">
        <v>19</v>
      </c>
      <c r="C2228" s="74" t="s">
        <v>2605</v>
      </c>
      <c r="D2228" s="75">
        <v>42181</v>
      </c>
      <c r="E2228" s="76">
        <v>0.40416666666666662</v>
      </c>
      <c r="F2228" s="75">
        <v>42181</v>
      </c>
      <c r="G2228" s="76">
        <v>0.40486111111111112</v>
      </c>
      <c r="H2228" s="76">
        <v>6.9444444444449749E-4</v>
      </c>
      <c r="I2228" s="74">
        <v>25</v>
      </c>
      <c r="J2228" s="74"/>
      <c r="K2228" s="74"/>
      <c r="L2228" s="74" t="s">
        <v>16</v>
      </c>
      <c r="M2228" s="225" t="s">
        <v>2606</v>
      </c>
      <c r="N2228" s="226">
        <v>110</v>
      </c>
      <c r="O2228" s="225" t="s">
        <v>7</v>
      </c>
      <c r="P2228" s="225" t="s">
        <v>5467</v>
      </c>
      <c r="Q2228" s="225" t="s">
        <v>5466</v>
      </c>
      <c r="R2228" s="225">
        <v>9</v>
      </c>
      <c r="S2228" s="225">
        <v>8</v>
      </c>
      <c r="T2228" s="225">
        <v>17</v>
      </c>
      <c r="U2228" s="302"/>
      <c r="V2228" s="302"/>
      <c r="W2228" s="302"/>
      <c r="X2228" s="302"/>
      <c r="Y2228" s="302"/>
      <c r="Z2228" s="302"/>
      <c r="AA2228" s="302"/>
      <c r="AB2228" s="302"/>
      <c r="AC2228" s="302"/>
      <c r="AD2228" s="302" t="s">
        <v>37</v>
      </c>
      <c r="AE2228" s="302"/>
      <c r="AF2228" s="302"/>
      <c r="AG2228" s="302"/>
      <c r="AH2228" s="222"/>
      <c r="AI2228" s="229"/>
    </row>
    <row r="2229" spans="1:35" s="6" customFormat="1" ht="60.75" customHeight="1">
      <c r="A2229" s="70" t="s">
        <v>3570</v>
      </c>
      <c r="B2229" s="74" t="s">
        <v>19</v>
      </c>
      <c r="C2229" s="74" t="s">
        <v>2605</v>
      </c>
      <c r="D2229" s="75">
        <v>42181</v>
      </c>
      <c r="E2229" s="76">
        <v>0.40416666666666662</v>
      </c>
      <c r="F2229" s="75">
        <v>42181</v>
      </c>
      <c r="G2229" s="76">
        <v>0.40486111111111112</v>
      </c>
      <c r="H2229" s="76">
        <v>6.9444444444449749E-4</v>
      </c>
      <c r="I2229" s="74">
        <v>10</v>
      </c>
      <c r="J2229" s="74"/>
      <c r="K2229" s="74"/>
      <c r="L2229" s="74" t="s">
        <v>16</v>
      </c>
      <c r="M2229" s="225" t="s">
        <v>2606</v>
      </c>
      <c r="N2229" s="226">
        <v>110</v>
      </c>
      <c r="O2229" s="225" t="s">
        <v>7</v>
      </c>
      <c r="P2229" s="225" t="s">
        <v>5465</v>
      </c>
      <c r="Q2229" s="225" t="s">
        <v>5466</v>
      </c>
      <c r="R2229" s="225">
        <v>5</v>
      </c>
      <c r="S2229" s="225">
        <v>3</v>
      </c>
      <c r="T2229" s="225">
        <v>8</v>
      </c>
      <c r="U2229" s="302"/>
      <c r="V2229" s="302"/>
      <c r="W2229" s="302"/>
      <c r="X2229" s="302"/>
      <c r="Y2229" s="302"/>
      <c r="Z2229" s="302"/>
      <c r="AA2229" s="302"/>
      <c r="AB2229" s="302"/>
      <c r="AC2229" s="302"/>
      <c r="AD2229" s="302" t="s">
        <v>37</v>
      </c>
      <c r="AE2229" s="302"/>
      <c r="AF2229" s="302"/>
      <c r="AG2229" s="302"/>
      <c r="AH2229" s="222"/>
      <c r="AI2229" s="229"/>
    </row>
    <row r="2230" spans="1:35" s="6" customFormat="1" ht="60.75" customHeight="1">
      <c r="A2230" s="70" t="s">
        <v>3570</v>
      </c>
      <c r="B2230" s="74" t="s">
        <v>19</v>
      </c>
      <c r="C2230" s="74" t="s">
        <v>5490</v>
      </c>
      <c r="D2230" s="75">
        <v>42181</v>
      </c>
      <c r="E2230" s="76">
        <v>0.5395833333333333</v>
      </c>
      <c r="F2230" s="75">
        <v>42181</v>
      </c>
      <c r="G2230" s="76">
        <v>0.66249999999999998</v>
      </c>
      <c r="H2230" s="76">
        <v>0.12291666666666667</v>
      </c>
      <c r="I2230" s="74">
        <v>2</v>
      </c>
      <c r="J2230" s="74"/>
      <c r="K2230" s="74"/>
      <c r="L2230" s="74" t="s">
        <v>16</v>
      </c>
      <c r="M2230" s="225" t="s">
        <v>5490</v>
      </c>
      <c r="N2230" s="226">
        <v>0.4</v>
      </c>
      <c r="O2230" s="225" t="s">
        <v>55</v>
      </c>
      <c r="P2230" s="225" t="s">
        <v>4792</v>
      </c>
      <c r="Q2230" s="225" t="s">
        <v>4793</v>
      </c>
      <c r="R2230" s="225">
        <v>9</v>
      </c>
      <c r="S2230" s="225"/>
      <c r="T2230" s="225">
        <v>9</v>
      </c>
      <c r="U2230" s="302" t="s">
        <v>60</v>
      </c>
      <c r="V2230" s="302">
        <v>0</v>
      </c>
      <c r="W2230" s="302">
        <v>0</v>
      </c>
      <c r="X2230" s="302">
        <v>0</v>
      </c>
      <c r="Y2230" s="302">
        <v>0</v>
      </c>
      <c r="Z2230" s="302">
        <v>0</v>
      </c>
      <c r="AA2230" s="302">
        <v>0</v>
      </c>
      <c r="AB2230" s="302">
        <v>0</v>
      </c>
      <c r="AC2230" s="302">
        <v>0</v>
      </c>
      <c r="AD2230" s="302" t="s">
        <v>37</v>
      </c>
      <c r="AE2230" s="302"/>
      <c r="AF2230" s="302"/>
      <c r="AG2230" s="302"/>
      <c r="AH2230" s="222"/>
      <c r="AI2230" s="229"/>
    </row>
    <row r="2231" spans="1:35" s="6" customFormat="1" ht="60.75" customHeight="1">
      <c r="A2231" s="70" t="s">
        <v>3570</v>
      </c>
      <c r="B2231" s="74" t="s">
        <v>19</v>
      </c>
      <c r="C2231" s="74" t="s">
        <v>5490</v>
      </c>
      <c r="D2231" s="75">
        <v>42181</v>
      </c>
      <c r="E2231" s="76">
        <v>0.67361111111111116</v>
      </c>
      <c r="F2231" s="75">
        <v>42181</v>
      </c>
      <c r="G2231" s="76">
        <v>0.67708333333333337</v>
      </c>
      <c r="H2231" s="76">
        <v>3.4722222222222099E-3</v>
      </c>
      <c r="I2231" s="74">
        <v>4</v>
      </c>
      <c r="J2231" s="74"/>
      <c r="K2231" s="74"/>
      <c r="L2231" s="74" t="s">
        <v>16</v>
      </c>
      <c r="M2231" s="225" t="s">
        <v>5490</v>
      </c>
      <c r="N2231" s="226">
        <v>0.4</v>
      </c>
      <c r="O2231" s="225" t="s">
        <v>55</v>
      </c>
      <c r="P2231" s="225" t="s">
        <v>4794</v>
      </c>
      <c r="Q2231" s="225" t="s">
        <v>4795</v>
      </c>
      <c r="R2231" s="225">
        <v>5</v>
      </c>
      <c r="S2231" s="225"/>
      <c r="T2231" s="225">
        <v>5</v>
      </c>
      <c r="U2231" s="302" t="s">
        <v>60</v>
      </c>
      <c r="V2231" s="302">
        <v>0</v>
      </c>
      <c r="W2231" s="302">
        <v>0</v>
      </c>
      <c r="X2231" s="302">
        <v>0</v>
      </c>
      <c r="Y2231" s="302">
        <v>0</v>
      </c>
      <c r="Z2231" s="302">
        <v>0</v>
      </c>
      <c r="AA2231" s="302">
        <v>0</v>
      </c>
      <c r="AB2231" s="302">
        <v>0</v>
      </c>
      <c r="AC2231" s="302">
        <v>0</v>
      </c>
      <c r="AD2231" s="302" t="s">
        <v>37</v>
      </c>
      <c r="AE2231" s="302"/>
      <c r="AF2231" s="302"/>
      <c r="AG2231" s="302"/>
      <c r="AH2231" s="222"/>
      <c r="AI2231" s="229"/>
    </row>
    <row r="2232" spans="1:35" s="6" customFormat="1" ht="60.75" customHeight="1">
      <c r="A2232" s="70" t="s">
        <v>3570</v>
      </c>
      <c r="B2232" s="74" t="s">
        <v>19</v>
      </c>
      <c r="C2232" s="74" t="s">
        <v>5554</v>
      </c>
      <c r="D2232" s="75">
        <v>42181</v>
      </c>
      <c r="E2232" s="76">
        <v>0.77916666666666667</v>
      </c>
      <c r="F2232" s="75">
        <v>42181</v>
      </c>
      <c r="G2232" s="76">
        <v>0.77986111111111101</v>
      </c>
      <c r="H2232" s="76">
        <v>6.9444444444433095E-4</v>
      </c>
      <c r="I2232" s="74">
        <v>77</v>
      </c>
      <c r="J2232" s="74"/>
      <c r="K2232" s="74"/>
      <c r="L2232" s="74" t="s">
        <v>16</v>
      </c>
      <c r="M2232" s="225" t="s">
        <v>159</v>
      </c>
      <c r="N2232" s="226">
        <v>110</v>
      </c>
      <c r="O2232" s="225" t="s">
        <v>7</v>
      </c>
      <c r="P2232" s="225" t="s">
        <v>4717</v>
      </c>
      <c r="Q2232" s="225" t="s">
        <v>5468</v>
      </c>
      <c r="R2232" s="225">
        <v>16</v>
      </c>
      <c r="S2232" s="225">
        <v>23</v>
      </c>
      <c r="T2232" s="225">
        <v>39</v>
      </c>
      <c r="U2232" s="302"/>
      <c r="V2232" s="302"/>
      <c r="W2232" s="302"/>
      <c r="X2232" s="302"/>
      <c r="Y2232" s="302"/>
      <c r="Z2232" s="302"/>
      <c r="AA2232" s="302"/>
      <c r="AB2232" s="302"/>
      <c r="AC2232" s="302"/>
      <c r="AD2232" s="302" t="s">
        <v>37</v>
      </c>
      <c r="AE2232" s="302"/>
      <c r="AF2232" s="302"/>
      <c r="AG2232" s="302"/>
      <c r="AH2232" s="222"/>
      <c r="AI2232" s="229"/>
    </row>
    <row r="2233" spans="1:35" s="6" customFormat="1" ht="141.75" customHeight="1">
      <c r="A2233" s="69" t="s">
        <v>4982</v>
      </c>
      <c r="B2233" s="161" t="s">
        <v>84</v>
      </c>
      <c r="C2233" s="69" t="s">
        <v>2468</v>
      </c>
      <c r="D2233" s="163">
        <v>42199</v>
      </c>
      <c r="E2233" s="117">
        <v>0.75208333333333333</v>
      </c>
      <c r="F2233" s="163">
        <v>42199</v>
      </c>
      <c r="G2233" s="117">
        <v>0.75208333333333333</v>
      </c>
      <c r="H2233" s="158">
        <v>0</v>
      </c>
      <c r="I2233" s="70">
        <v>19</v>
      </c>
      <c r="J2233" s="73"/>
      <c r="K2233" s="94" t="s">
        <v>8</v>
      </c>
      <c r="L2233" s="73" t="s">
        <v>9</v>
      </c>
      <c r="M2233" s="222" t="s">
        <v>7324</v>
      </c>
      <c r="N2233" s="219" t="s">
        <v>3</v>
      </c>
      <c r="O2233" s="233" t="s">
        <v>7</v>
      </c>
      <c r="P2233" s="222" t="s">
        <v>7324</v>
      </c>
      <c r="Q2233" s="439" t="s">
        <v>3830</v>
      </c>
      <c r="R2233" s="250">
        <v>3</v>
      </c>
      <c r="S2233" s="250"/>
      <c r="T2233" s="250">
        <v>3</v>
      </c>
      <c r="U2233" s="304" t="s">
        <v>28</v>
      </c>
      <c r="V2233" s="279">
        <v>1991</v>
      </c>
      <c r="W2233" s="273" t="s">
        <v>5158</v>
      </c>
      <c r="X2233" s="279"/>
      <c r="Y2233" s="289" t="s">
        <v>5159</v>
      </c>
      <c r="Z2233" s="279"/>
      <c r="AA2233" s="279"/>
      <c r="AB2233" s="279"/>
      <c r="AC2233" s="279"/>
      <c r="AD2233" s="274" t="s">
        <v>42</v>
      </c>
      <c r="AE2233" s="279"/>
      <c r="AF2233" s="279"/>
      <c r="AG2233" s="273" t="s">
        <v>5161</v>
      </c>
      <c r="AH2233" s="222"/>
      <c r="AI2233" s="229"/>
    </row>
    <row r="2234" spans="1:35" s="6" customFormat="1" ht="101.25" customHeight="1">
      <c r="A2234" s="70" t="s">
        <v>3570</v>
      </c>
      <c r="B2234" s="74" t="s">
        <v>15</v>
      </c>
      <c r="C2234" s="74" t="s">
        <v>3186</v>
      </c>
      <c r="D2234" s="75">
        <v>42181</v>
      </c>
      <c r="E2234" s="76">
        <v>0.48749999999999999</v>
      </c>
      <c r="F2234" s="75">
        <v>42181</v>
      </c>
      <c r="G2234" s="76">
        <v>0.71250000000000002</v>
      </c>
      <c r="H2234" s="76">
        <f>(F2234+G2234)-(D2234+E2234)</f>
        <v>0.22499999999854481</v>
      </c>
      <c r="I2234" s="74">
        <v>11</v>
      </c>
      <c r="J2234" s="74" t="s">
        <v>672</v>
      </c>
      <c r="K2234" s="74" t="s">
        <v>14</v>
      </c>
      <c r="L2234" s="74" t="s">
        <v>4</v>
      </c>
      <c r="M2234" s="225" t="s">
        <v>325</v>
      </c>
      <c r="N2234" s="226" t="s">
        <v>3</v>
      </c>
      <c r="O2234" s="225" t="s">
        <v>7</v>
      </c>
      <c r="P2234" s="225" t="s">
        <v>698</v>
      </c>
      <c r="Q2234" s="225" t="s">
        <v>4768</v>
      </c>
      <c r="R2234" s="225">
        <v>6.7</v>
      </c>
      <c r="S2234" s="225"/>
      <c r="T2234" s="225">
        <f>SUM(R2234:S2234)</f>
        <v>6.7</v>
      </c>
      <c r="U2234" s="302" t="s">
        <v>28</v>
      </c>
      <c r="V2234" s="302">
        <v>1982</v>
      </c>
      <c r="W2234" s="302" t="s">
        <v>1364</v>
      </c>
      <c r="X2234" s="302"/>
      <c r="Y2234" s="302">
        <v>42104</v>
      </c>
      <c r="Z2234" s="302">
        <v>100</v>
      </c>
      <c r="AA2234" s="302">
        <v>42278</v>
      </c>
      <c r="AB2234" s="302">
        <v>0</v>
      </c>
      <c r="AC2234" s="302"/>
      <c r="AD2234" s="302" t="s">
        <v>30</v>
      </c>
      <c r="AE2234" s="302" t="s">
        <v>53</v>
      </c>
      <c r="AF2234" s="302"/>
      <c r="AG2234" s="302" t="s">
        <v>6636</v>
      </c>
      <c r="AH2234" s="222"/>
      <c r="AI2234" s="229"/>
    </row>
    <row r="2235" spans="1:35" s="6" customFormat="1" ht="162" customHeight="1">
      <c r="A2235" s="70" t="s">
        <v>3570</v>
      </c>
      <c r="B2235" s="74" t="s">
        <v>18</v>
      </c>
      <c r="C2235" s="74" t="s">
        <v>18</v>
      </c>
      <c r="D2235" s="75">
        <v>42181</v>
      </c>
      <c r="E2235" s="76">
        <v>42181.25</v>
      </c>
      <c r="F2235" s="75">
        <v>42181</v>
      </c>
      <c r="G2235" s="76">
        <v>42181.4375</v>
      </c>
      <c r="H2235" s="76">
        <f>G2235-E2235</f>
        <v>0.1875</v>
      </c>
      <c r="I2235" s="74">
        <v>1</v>
      </c>
      <c r="J2235" s="74"/>
      <c r="K2235" s="74"/>
      <c r="L2235" s="74" t="s">
        <v>11</v>
      </c>
      <c r="M2235" s="225" t="s">
        <v>337</v>
      </c>
      <c r="N2235" s="226">
        <v>0.4</v>
      </c>
      <c r="O2235" s="225" t="s">
        <v>2</v>
      </c>
      <c r="P2235" s="225" t="s">
        <v>4784</v>
      </c>
      <c r="Q2235" s="225" t="s">
        <v>4785</v>
      </c>
      <c r="R2235" s="225">
        <v>0.1</v>
      </c>
      <c r="S2235" s="225"/>
      <c r="T2235" s="225">
        <f>R2235+S2235</f>
        <v>0.1</v>
      </c>
      <c r="U2235" s="302"/>
      <c r="V2235" s="302"/>
      <c r="W2235" s="302"/>
      <c r="X2235" s="302"/>
      <c r="Y2235" s="302"/>
      <c r="Z2235" s="302"/>
      <c r="AA2235" s="302"/>
      <c r="AB2235" s="302"/>
      <c r="AC2235" s="302"/>
      <c r="AD2235" s="302" t="s">
        <v>0</v>
      </c>
      <c r="AE2235" s="302"/>
      <c r="AF2235" s="302"/>
      <c r="AG2235" s="302"/>
      <c r="AH2235" s="222"/>
      <c r="AI2235" s="229"/>
    </row>
    <row r="2236" spans="1:35" s="6" customFormat="1" ht="60.75" customHeight="1">
      <c r="A2236" s="70" t="s">
        <v>3570</v>
      </c>
      <c r="B2236" s="74" t="s">
        <v>18</v>
      </c>
      <c r="C2236" s="74" t="s">
        <v>18</v>
      </c>
      <c r="D2236" s="75">
        <v>42181</v>
      </c>
      <c r="E2236" s="76">
        <v>42181.597222222219</v>
      </c>
      <c r="F2236" s="75">
        <v>42181</v>
      </c>
      <c r="G2236" s="76">
        <v>42181.645833333336</v>
      </c>
      <c r="H2236" s="76">
        <f>G2236-E2236</f>
        <v>4.8611111116770189E-2</v>
      </c>
      <c r="I2236" s="74">
        <v>5</v>
      </c>
      <c r="J2236" s="74"/>
      <c r="K2236" s="74"/>
      <c r="L2236" s="74" t="s">
        <v>4</v>
      </c>
      <c r="M2236" s="225" t="s">
        <v>4786</v>
      </c>
      <c r="N2236" s="226" t="s">
        <v>3</v>
      </c>
      <c r="O2236" s="225" t="s">
        <v>7</v>
      </c>
      <c r="P2236" s="225" t="s">
        <v>4787</v>
      </c>
      <c r="Q2236" s="225" t="s">
        <v>4788</v>
      </c>
      <c r="R2236" s="225">
        <v>1</v>
      </c>
      <c r="S2236" s="225"/>
      <c r="T2236" s="225">
        <f>R2236+S2236</f>
        <v>1</v>
      </c>
      <c r="U2236" s="302"/>
      <c r="V2236" s="302"/>
      <c r="W2236" s="302"/>
      <c r="X2236" s="302"/>
      <c r="Y2236" s="302"/>
      <c r="Z2236" s="302"/>
      <c r="AA2236" s="302"/>
      <c r="AB2236" s="302"/>
      <c r="AC2236" s="302"/>
      <c r="AD2236" s="302" t="s">
        <v>24</v>
      </c>
      <c r="AE2236" s="302"/>
      <c r="AF2236" s="302"/>
      <c r="AG2236" s="302"/>
      <c r="AH2236" s="222"/>
      <c r="AI2236" s="229"/>
    </row>
    <row r="2237" spans="1:35" ht="60.75" customHeight="1">
      <c r="A2237" s="70" t="s">
        <v>3570</v>
      </c>
      <c r="B2237" s="74" t="s">
        <v>69</v>
      </c>
      <c r="C2237" s="74" t="s">
        <v>69</v>
      </c>
      <c r="D2237" s="75">
        <v>42181</v>
      </c>
      <c r="E2237" s="76">
        <v>0.64930555555555558</v>
      </c>
      <c r="F2237" s="75">
        <v>42181</v>
      </c>
      <c r="G2237" s="76">
        <v>0.71805555555555556</v>
      </c>
      <c r="H2237" s="76">
        <v>6.8749999999999978E-2</v>
      </c>
      <c r="I2237" s="74">
        <v>10</v>
      </c>
      <c r="J2237" s="74" t="s">
        <v>143</v>
      </c>
      <c r="K2237" s="74" t="s">
        <v>178</v>
      </c>
      <c r="L2237" s="74" t="s">
        <v>4</v>
      </c>
      <c r="M2237" s="225" t="s">
        <v>4763</v>
      </c>
      <c r="N2237" s="226" t="s">
        <v>3</v>
      </c>
      <c r="O2237" s="225" t="s">
        <v>7</v>
      </c>
      <c r="P2237" s="225" t="s">
        <v>4764</v>
      </c>
      <c r="Q2237" s="225" t="s">
        <v>4765</v>
      </c>
      <c r="R2237" s="225">
        <v>2.8570000000000002</v>
      </c>
      <c r="S2237" s="225">
        <v>0.30499999999999999</v>
      </c>
      <c r="T2237" s="225">
        <f>R2237+S2237</f>
        <v>3.1620000000000004</v>
      </c>
      <c r="U2237" s="302" t="s">
        <v>36</v>
      </c>
      <c r="V2237" s="302" t="s">
        <v>724</v>
      </c>
      <c r="W2237" s="302" t="s">
        <v>5211</v>
      </c>
      <c r="X2237" s="302" t="s">
        <v>724</v>
      </c>
      <c r="Y2237" s="302" t="s">
        <v>1902</v>
      </c>
      <c r="Z2237" s="302">
        <v>100</v>
      </c>
      <c r="AA2237" s="302" t="s">
        <v>2660</v>
      </c>
      <c r="AB2237" s="302">
        <v>0</v>
      </c>
      <c r="AC2237" s="302" t="s">
        <v>2660</v>
      </c>
      <c r="AD2237" s="302" t="s">
        <v>24</v>
      </c>
      <c r="AE2237" s="302"/>
      <c r="AF2237" s="302"/>
      <c r="AG2237" s="302" t="s">
        <v>4765</v>
      </c>
      <c r="AH2237" s="222"/>
      <c r="AI2237" s="229"/>
    </row>
    <row r="2238" spans="1:35" ht="40.5" customHeight="1">
      <c r="A2238" s="69" t="s">
        <v>4982</v>
      </c>
      <c r="B2238" s="161" t="s">
        <v>84</v>
      </c>
      <c r="C2238" s="69" t="s">
        <v>744</v>
      </c>
      <c r="D2238" s="163">
        <v>42199</v>
      </c>
      <c r="E2238" s="117">
        <v>0.85902777777777783</v>
      </c>
      <c r="F2238" s="163">
        <v>42199</v>
      </c>
      <c r="G2238" s="117">
        <v>0.90625</v>
      </c>
      <c r="H2238" s="158">
        <f>G2238-E2238</f>
        <v>4.7222222222222165E-2</v>
      </c>
      <c r="I2238" s="70">
        <v>5</v>
      </c>
      <c r="J2238" s="73"/>
      <c r="K2238" s="94" t="s">
        <v>8</v>
      </c>
      <c r="L2238" s="73" t="s">
        <v>9</v>
      </c>
      <c r="M2238" s="222" t="s">
        <v>7326</v>
      </c>
      <c r="N2238" s="219" t="s">
        <v>3</v>
      </c>
      <c r="O2238" s="233" t="s">
        <v>7</v>
      </c>
      <c r="P2238" s="222" t="s">
        <v>7326</v>
      </c>
      <c r="Q2238" s="439" t="s">
        <v>7327</v>
      </c>
      <c r="R2238" s="250">
        <v>9.4</v>
      </c>
      <c r="S2238" s="250"/>
      <c r="T2238" s="250">
        <v>9.4</v>
      </c>
      <c r="U2238" s="274" t="s">
        <v>6</v>
      </c>
      <c r="V2238" s="279">
        <v>1997</v>
      </c>
      <c r="W2238" s="273" t="s">
        <v>5158</v>
      </c>
      <c r="X2238" s="279"/>
      <c r="Y2238" s="289" t="s">
        <v>10841</v>
      </c>
      <c r="Z2238" s="279"/>
      <c r="AA2238" s="279"/>
      <c r="AB2238" s="279"/>
      <c r="AC2238" s="279"/>
      <c r="AD2238" s="274" t="s">
        <v>42</v>
      </c>
      <c r="AE2238" s="279"/>
      <c r="AF2238" s="279"/>
      <c r="AG2238" s="273" t="s">
        <v>10840</v>
      </c>
      <c r="AH2238" s="222"/>
      <c r="AI2238" s="229"/>
    </row>
    <row r="2239" spans="1:35" ht="81" customHeight="1">
      <c r="A2239" s="70" t="s">
        <v>2819</v>
      </c>
      <c r="B2239" s="74" t="s">
        <v>81</v>
      </c>
      <c r="C2239" s="74" t="s">
        <v>81</v>
      </c>
      <c r="D2239" s="75">
        <v>42140</v>
      </c>
      <c r="E2239" s="76">
        <v>0.39513888888888887</v>
      </c>
      <c r="F2239" s="75">
        <v>42140</v>
      </c>
      <c r="G2239" s="76">
        <v>0.39513888888888887</v>
      </c>
      <c r="H2239" s="76">
        <v>0</v>
      </c>
      <c r="I2239" s="74">
        <v>32</v>
      </c>
      <c r="J2239" s="74"/>
      <c r="K2239" s="74"/>
      <c r="L2239" s="74" t="s">
        <v>11</v>
      </c>
      <c r="M2239" s="225"/>
      <c r="N2239" s="226">
        <v>0.4</v>
      </c>
      <c r="O2239" s="225" t="s">
        <v>2</v>
      </c>
      <c r="P2239" s="225"/>
      <c r="Q2239" s="225" t="s">
        <v>7153</v>
      </c>
      <c r="R2239" s="225"/>
      <c r="S2239" s="225">
        <v>20</v>
      </c>
      <c r="T2239" s="225">
        <v>20</v>
      </c>
      <c r="U2239" s="302" t="s">
        <v>38</v>
      </c>
      <c r="V2239" s="302">
        <v>42034</v>
      </c>
      <c r="W2239" s="302" t="s">
        <v>7267</v>
      </c>
      <c r="X2239" s="302" t="s">
        <v>7268</v>
      </c>
      <c r="Y2239" s="302"/>
      <c r="Z2239" s="302"/>
      <c r="AA2239" s="302"/>
      <c r="AB2239" s="302"/>
      <c r="AC2239" s="302"/>
      <c r="AD2239" s="302" t="s">
        <v>41</v>
      </c>
      <c r="AE2239" s="302"/>
      <c r="AF2239" s="302"/>
      <c r="AG2239" s="302"/>
      <c r="AH2239" s="222"/>
      <c r="AI2239" s="229"/>
    </row>
    <row r="2240" spans="1:35" ht="81" customHeight="1">
      <c r="A2240" s="70" t="s">
        <v>4982</v>
      </c>
      <c r="B2240" s="74" t="s">
        <v>5</v>
      </c>
      <c r="C2240" s="74" t="s">
        <v>5</v>
      </c>
      <c r="D2240" s="75">
        <v>42199</v>
      </c>
      <c r="E2240" s="76">
        <v>0.50138888888888888</v>
      </c>
      <c r="F2240" s="75">
        <v>42199</v>
      </c>
      <c r="G2240" s="76">
        <v>0.50138888888888888</v>
      </c>
      <c r="H2240" s="76">
        <f>G2240-E2240</f>
        <v>0</v>
      </c>
      <c r="I2240" s="74">
        <v>4</v>
      </c>
      <c r="J2240" s="74"/>
      <c r="K2240" s="74"/>
      <c r="L2240" s="74" t="s">
        <v>11</v>
      </c>
      <c r="M2240" s="225" t="s">
        <v>525</v>
      </c>
      <c r="N2240" s="226">
        <v>0.4</v>
      </c>
      <c r="O2240" s="225" t="s">
        <v>2</v>
      </c>
      <c r="P2240" s="225" t="s">
        <v>525</v>
      </c>
      <c r="Q2240" s="225" t="s">
        <v>10240</v>
      </c>
      <c r="R2240" s="225"/>
      <c r="S2240" s="225">
        <v>1.9</v>
      </c>
      <c r="T2240" s="225">
        <v>1.9</v>
      </c>
      <c r="U2240" s="302" t="s">
        <v>1</v>
      </c>
      <c r="V2240" s="302"/>
      <c r="W2240" s="302"/>
      <c r="X2240" s="302"/>
      <c r="Y2240" s="302"/>
      <c r="Z2240" s="302"/>
      <c r="AA2240" s="302"/>
      <c r="AB2240" s="302"/>
      <c r="AC2240" s="302"/>
      <c r="AD2240" s="302" t="s">
        <v>22</v>
      </c>
      <c r="AE2240" s="302"/>
      <c r="AF2240" s="302"/>
      <c r="AG2240" s="302"/>
      <c r="AH2240" s="222"/>
      <c r="AI2240" s="229"/>
    </row>
    <row r="2241" spans="1:35" ht="60.75" customHeight="1">
      <c r="A2241" s="69" t="s">
        <v>4982</v>
      </c>
      <c r="B2241" s="161" t="s">
        <v>84</v>
      </c>
      <c r="C2241" s="69" t="s">
        <v>744</v>
      </c>
      <c r="D2241" s="163">
        <v>42199</v>
      </c>
      <c r="E2241" s="117">
        <v>0.90833333333333333</v>
      </c>
      <c r="F2241" s="163">
        <v>42199</v>
      </c>
      <c r="G2241" s="117">
        <v>0.93472222222222223</v>
      </c>
      <c r="H2241" s="158">
        <f>G2241-E2241</f>
        <v>2.6388888888888906E-2</v>
      </c>
      <c r="I2241" s="70">
        <v>25</v>
      </c>
      <c r="J2241" s="73"/>
      <c r="K2241" s="94" t="s">
        <v>8</v>
      </c>
      <c r="L2241" s="73" t="s">
        <v>9</v>
      </c>
      <c r="M2241" s="222" t="s">
        <v>7328</v>
      </c>
      <c r="N2241" s="219" t="s">
        <v>3</v>
      </c>
      <c r="O2241" s="233" t="s">
        <v>7</v>
      </c>
      <c r="P2241" s="222" t="s">
        <v>7328</v>
      </c>
      <c r="Q2241" s="439" t="s">
        <v>7329</v>
      </c>
      <c r="R2241" s="250">
        <v>17.7</v>
      </c>
      <c r="S2241" s="250"/>
      <c r="T2241" s="250">
        <v>17.7</v>
      </c>
      <c r="U2241" s="274" t="s">
        <v>6</v>
      </c>
      <c r="V2241" s="279">
        <v>1995</v>
      </c>
      <c r="W2241" s="273" t="s">
        <v>5158</v>
      </c>
      <c r="X2241" s="279"/>
      <c r="Y2241" s="289" t="s">
        <v>10842</v>
      </c>
      <c r="Z2241" s="279"/>
      <c r="AA2241" s="279"/>
      <c r="AB2241" s="279"/>
      <c r="AC2241" s="279"/>
      <c r="AD2241" s="274" t="s">
        <v>42</v>
      </c>
      <c r="AE2241" s="279"/>
      <c r="AF2241" s="279"/>
      <c r="AG2241" s="273" t="s">
        <v>10840</v>
      </c>
      <c r="AH2241" s="222"/>
      <c r="AI2241" s="229"/>
    </row>
    <row r="2242" spans="1:35" ht="81" customHeight="1">
      <c r="A2242" s="69" t="s">
        <v>4982</v>
      </c>
      <c r="B2242" s="161" t="s">
        <v>84</v>
      </c>
      <c r="C2242" s="69" t="s">
        <v>744</v>
      </c>
      <c r="D2242" s="163">
        <v>42199</v>
      </c>
      <c r="E2242" s="117">
        <v>0.94444444444444453</v>
      </c>
      <c r="F2242" s="163">
        <v>42199</v>
      </c>
      <c r="G2242" s="117">
        <v>0.97361111111111109</v>
      </c>
      <c r="H2242" s="158">
        <f>G2242-E2242</f>
        <v>2.9166666666666563E-2</v>
      </c>
      <c r="I2242" s="70">
        <v>18</v>
      </c>
      <c r="J2242" s="73"/>
      <c r="K2242" s="94" t="s">
        <v>8</v>
      </c>
      <c r="L2242" s="73" t="s">
        <v>9</v>
      </c>
      <c r="M2242" s="222" t="s">
        <v>7330</v>
      </c>
      <c r="N2242" s="219" t="s">
        <v>3</v>
      </c>
      <c r="O2242" s="233" t="s">
        <v>7</v>
      </c>
      <c r="P2242" s="222" t="s">
        <v>7330</v>
      </c>
      <c r="Q2242" s="439" t="s">
        <v>7331</v>
      </c>
      <c r="R2242" s="250">
        <v>16.600000000000001</v>
      </c>
      <c r="S2242" s="250"/>
      <c r="T2242" s="250">
        <v>16.600000000000001</v>
      </c>
      <c r="U2242" s="274" t="s">
        <v>6</v>
      </c>
      <c r="V2242" s="279">
        <v>1995</v>
      </c>
      <c r="W2242" s="273" t="s">
        <v>5158</v>
      </c>
      <c r="X2242" s="279"/>
      <c r="Y2242" s="289" t="s">
        <v>10842</v>
      </c>
      <c r="Z2242" s="279"/>
      <c r="AA2242" s="279"/>
      <c r="AB2242" s="279"/>
      <c r="AC2242" s="279"/>
      <c r="AD2242" s="274" t="s">
        <v>42</v>
      </c>
      <c r="AE2242" s="279"/>
      <c r="AF2242" s="279"/>
      <c r="AG2242" s="273" t="s">
        <v>10840</v>
      </c>
      <c r="AH2242" s="222"/>
      <c r="AI2242" s="229"/>
    </row>
    <row r="2243" spans="1:35" ht="60.75" customHeight="1">
      <c r="A2243" s="69" t="s">
        <v>4982</v>
      </c>
      <c r="B2243" s="134" t="s">
        <v>1412</v>
      </c>
      <c r="C2243" s="134" t="s">
        <v>1423</v>
      </c>
      <c r="D2243" s="93">
        <v>42199</v>
      </c>
      <c r="E2243" s="109">
        <v>0.58194444444444449</v>
      </c>
      <c r="F2243" s="88">
        <v>42199</v>
      </c>
      <c r="G2243" s="109">
        <v>0.58194444444444449</v>
      </c>
      <c r="H2243" s="109">
        <v>0</v>
      </c>
      <c r="I2243" s="169">
        <v>21</v>
      </c>
      <c r="J2243" s="169" t="s">
        <v>1437</v>
      </c>
      <c r="K2243" s="169"/>
      <c r="L2243" s="169" t="s">
        <v>9</v>
      </c>
      <c r="M2243" s="232" t="s">
        <v>7412</v>
      </c>
      <c r="N2243" s="232" t="s">
        <v>3</v>
      </c>
      <c r="O2243" s="232" t="s">
        <v>7</v>
      </c>
      <c r="P2243" s="232" t="s">
        <v>7412</v>
      </c>
      <c r="Q2243" s="232" t="s">
        <v>7413</v>
      </c>
      <c r="R2243" s="235">
        <v>1</v>
      </c>
      <c r="S2243" s="235"/>
      <c r="T2243" s="235">
        <v>1</v>
      </c>
      <c r="U2243" s="279"/>
      <c r="V2243" s="279"/>
      <c r="W2243" s="279"/>
      <c r="X2243" s="279"/>
      <c r="Y2243" s="279"/>
      <c r="Z2243" s="279"/>
      <c r="AA2243" s="279"/>
      <c r="AB2243" s="279"/>
      <c r="AC2243" s="279"/>
      <c r="AD2243" s="273" t="s">
        <v>42</v>
      </c>
      <c r="AE2243" s="279"/>
      <c r="AF2243" s="279"/>
      <c r="AG2243" s="290"/>
      <c r="AH2243" s="222"/>
      <c r="AI2243" s="229"/>
    </row>
    <row r="2244" spans="1:35" ht="60.75" customHeight="1">
      <c r="A2244" s="69" t="s">
        <v>4982</v>
      </c>
      <c r="B2244" s="134" t="s">
        <v>1412</v>
      </c>
      <c r="C2244" s="134" t="s">
        <v>1423</v>
      </c>
      <c r="D2244" s="93">
        <v>42199</v>
      </c>
      <c r="E2244" s="109">
        <v>0.58194444444444449</v>
      </c>
      <c r="F2244" s="88">
        <v>42199</v>
      </c>
      <c r="G2244" s="109">
        <v>0.58194444444444449</v>
      </c>
      <c r="H2244" s="109">
        <v>0</v>
      </c>
      <c r="I2244" s="169">
        <v>1</v>
      </c>
      <c r="J2244" s="169" t="s">
        <v>1437</v>
      </c>
      <c r="K2244" s="169"/>
      <c r="L2244" s="169" t="s">
        <v>9</v>
      </c>
      <c r="M2244" s="232" t="s">
        <v>7409</v>
      </c>
      <c r="N2244" s="232" t="s">
        <v>3</v>
      </c>
      <c r="O2244" s="232" t="s">
        <v>7</v>
      </c>
      <c r="P2244" s="232" t="s">
        <v>7409</v>
      </c>
      <c r="Q2244" s="232" t="s">
        <v>7410</v>
      </c>
      <c r="R2244" s="235"/>
      <c r="S2244" s="235"/>
      <c r="T2244" s="235"/>
      <c r="U2244" s="279"/>
      <c r="V2244" s="279"/>
      <c r="W2244" s="279"/>
      <c r="X2244" s="279"/>
      <c r="Y2244" s="279"/>
      <c r="Z2244" s="279"/>
      <c r="AA2244" s="279"/>
      <c r="AB2244" s="279"/>
      <c r="AC2244" s="279"/>
      <c r="AD2244" s="273" t="s">
        <v>42</v>
      </c>
      <c r="AE2244" s="279"/>
      <c r="AF2244" s="279"/>
      <c r="AG2244" s="290"/>
      <c r="AH2244" s="222"/>
      <c r="AI2244" s="229"/>
    </row>
    <row r="2245" spans="1:35" ht="60.75" customHeight="1">
      <c r="A2245" s="70" t="s">
        <v>7992</v>
      </c>
      <c r="B2245" s="74" t="s">
        <v>12</v>
      </c>
      <c r="C2245" s="74" t="s">
        <v>127</v>
      </c>
      <c r="D2245" s="75">
        <v>42228</v>
      </c>
      <c r="E2245" s="76">
        <v>0.16597222222222222</v>
      </c>
      <c r="F2245" s="75">
        <v>42218</v>
      </c>
      <c r="G2245" s="76">
        <v>0.23263888888888887</v>
      </c>
      <c r="H2245" s="76">
        <f>G2245-E2245</f>
        <v>6.6666666666666652E-2</v>
      </c>
      <c r="I2245" s="74">
        <v>1</v>
      </c>
      <c r="J2245" s="74"/>
      <c r="K2245" s="74"/>
      <c r="L2245" s="74" t="s">
        <v>11</v>
      </c>
      <c r="M2245" s="225" t="s">
        <v>8345</v>
      </c>
      <c r="N2245" s="226">
        <v>0.4</v>
      </c>
      <c r="O2245" s="225" t="s">
        <v>2</v>
      </c>
      <c r="P2245" s="225" t="s">
        <v>147</v>
      </c>
      <c r="Q2245" s="225" t="s">
        <v>8346</v>
      </c>
      <c r="R2245" s="225">
        <v>0.68</v>
      </c>
      <c r="S2245" s="225">
        <v>1.2</v>
      </c>
      <c r="T2245" s="225">
        <f>R2245+S2245</f>
        <v>1.88</v>
      </c>
      <c r="U2245" s="302" t="s">
        <v>1</v>
      </c>
      <c r="V2245" s="302" t="s">
        <v>128</v>
      </c>
      <c r="W2245" s="302" t="s">
        <v>128</v>
      </c>
      <c r="X2245" s="302" t="s">
        <v>128</v>
      </c>
      <c r="Y2245" s="302" t="s">
        <v>128</v>
      </c>
      <c r="Z2245" s="302" t="s">
        <v>128</v>
      </c>
      <c r="AA2245" s="302" t="s">
        <v>128</v>
      </c>
      <c r="AB2245" s="302" t="s">
        <v>128</v>
      </c>
      <c r="AC2245" s="302" t="s">
        <v>128</v>
      </c>
      <c r="AD2245" s="302" t="s">
        <v>22</v>
      </c>
      <c r="AE2245" s="302" t="s">
        <v>128</v>
      </c>
      <c r="AF2245" s="302" t="s">
        <v>128</v>
      </c>
      <c r="AG2245" s="302"/>
      <c r="AH2245" s="222"/>
      <c r="AI2245" s="229"/>
    </row>
    <row r="2246" spans="1:35" ht="60.75" customHeight="1">
      <c r="A2246" s="70" t="s">
        <v>3570</v>
      </c>
      <c r="B2246" s="74" t="s">
        <v>132</v>
      </c>
      <c r="C2246" s="74" t="s">
        <v>3626</v>
      </c>
      <c r="D2246" s="75">
        <v>42182</v>
      </c>
      <c r="E2246" s="76">
        <v>0.4465277777777778</v>
      </c>
      <c r="F2246" s="75">
        <v>42182</v>
      </c>
      <c r="G2246" s="76">
        <v>0.45416666666666666</v>
      </c>
      <c r="H2246" s="76">
        <v>7.6388888888888886E-3</v>
      </c>
      <c r="I2246" s="77">
        <v>158</v>
      </c>
      <c r="J2246" s="79" t="s">
        <v>4798</v>
      </c>
      <c r="K2246" s="77" t="s">
        <v>20</v>
      </c>
      <c r="L2246" s="80" t="s">
        <v>16</v>
      </c>
      <c r="M2246" s="228" t="s">
        <v>4670</v>
      </c>
      <c r="N2246" s="226">
        <v>110</v>
      </c>
      <c r="O2246" s="224" t="s">
        <v>7</v>
      </c>
      <c r="P2246" s="228" t="s">
        <v>4799</v>
      </c>
      <c r="Q2246" s="227" t="s">
        <v>4800</v>
      </c>
      <c r="R2246" s="223">
        <v>5.9</v>
      </c>
      <c r="S2246" s="223">
        <v>8</v>
      </c>
      <c r="T2246" s="223">
        <v>13.9</v>
      </c>
      <c r="U2246" s="279"/>
      <c r="V2246" s="279"/>
      <c r="W2246" s="279"/>
      <c r="X2246" s="279"/>
      <c r="Y2246" s="296"/>
      <c r="Z2246" s="528">
        <v>0</v>
      </c>
      <c r="AA2246" s="279"/>
      <c r="AB2246" s="279"/>
      <c r="AC2246" s="279"/>
      <c r="AD2246" s="279" t="s">
        <v>37</v>
      </c>
      <c r="AE2246" s="279"/>
      <c r="AF2246" s="279"/>
      <c r="AG2246" s="290"/>
      <c r="AH2246" s="222"/>
      <c r="AI2246" s="229"/>
    </row>
    <row r="2247" spans="1:35" ht="60.75" customHeight="1">
      <c r="A2247" s="69" t="s">
        <v>3570</v>
      </c>
      <c r="B2247" s="74" t="s">
        <v>1412</v>
      </c>
      <c r="C2247" s="74" t="s">
        <v>3150</v>
      </c>
      <c r="D2247" s="75">
        <v>42182</v>
      </c>
      <c r="E2247" s="76">
        <v>1.5277777777777777E-2</v>
      </c>
      <c r="F2247" s="75">
        <v>42182</v>
      </c>
      <c r="G2247" s="76">
        <v>1.5277777777777777E-2</v>
      </c>
      <c r="H2247" s="76">
        <v>0</v>
      </c>
      <c r="I2247" s="77">
        <v>34</v>
      </c>
      <c r="J2247" s="79"/>
      <c r="K2247" s="77"/>
      <c r="L2247" s="80" t="s">
        <v>16</v>
      </c>
      <c r="M2247" s="228" t="s">
        <v>4796</v>
      </c>
      <c r="N2247" s="226">
        <v>110</v>
      </c>
      <c r="O2247" s="224" t="s">
        <v>13</v>
      </c>
      <c r="P2247" s="228" t="s">
        <v>4796</v>
      </c>
      <c r="Q2247" s="227" t="s">
        <v>4797</v>
      </c>
      <c r="R2247" s="223">
        <v>1</v>
      </c>
      <c r="S2247" s="223">
        <v>7</v>
      </c>
      <c r="T2247" s="223">
        <v>8</v>
      </c>
      <c r="U2247" s="273"/>
      <c r="V2247" s="273"/>
      <c r="W2247" s="273"/>
      <c r="X2247" s="273"/>
      <c r="Y2247" s="273"/>
      <c r="Z2247" s="273"/>
      <c r="AA2247" s="273"/>
      <c r="AB2247" s="273"/>
      <c r="AC2247" s="273"/>
      <c r="AD2247" s="489" t="s">
        <v>37</v>
      </c>
      <c r="AE2247" s="273"/>
      <c r="AF2247" s="273"/>
      <c r="AG2247" s="310"/>
      <c r="AH2247" s="230"/>
      <c r="AI2247" s="234"/>
    </row>
    <row r="2248" spans="1:35" ht="60.75" customHeight="1">
      <c r="A2248" s="70" t="s">
        <v>3570</v>
      </c>
      <c r="B2248" s="74" t="s">
        <v>19</v>
      </c>
      <c r="C2248" s="74" t="s">
        <v>19</v>
      </c>
      <c r="D2248" s="75">
        <v>42182</v>
      </c>
      <c r="E2248" s="76">
        <v>0.66249999999999998</v>
      </c>
      <c r="F2248" s="75">
        <v>42182</v>
      </c>
      <c r="G2248" s="76">
        <v>0.66319444444444442</v>
      </c>
      <c r="H2248" s="76">
        <v>6.9444444444444198E-4</v>
      </c>
      <c r="I2248" s="74">
        <v>3</v>
      </c>
      <c r="J2248" s="74" t="s">
        <v>180</v>
      </c>
      <c r="K2248" s="74" t="s">
        <v>8</v>
      </c>
      <c r="L2248" s="74" t="s">
        <v>9</v>
      </c>
      <c r="M2248" s="225" t="s">
        <v>1202</v>
      </c>
      <c r="N2248" s="226" t="s">
        <v>3</v>
      </c>
      <c r="O2248" s="225" t="s">
        <v>7</v>
      </c>
      <c r="P2248" s="225" t="s">
        <v>4805</v>
      </c>
      <c r="Q2248" s="225" t="s">
        <v>4806</v>
      </c>
      <c r="R2248" s="225">
        <v>1</v>
      </c>
      <c r="S2248" s="225">
        <v>6</v>
      </c>
      <c r="T2248" s="225">
        <v>7</v>
      </c>
      <c r="U2248" s="302" t="s">
        <v>28</v>
      </c>
      <c r="V2248" s="302">
        <v>1976</v>
      </c>
      <c r="W2248" s="302" t="s">
        <v>1477</v>
      </c>
      <c r="X2248" s="302">
        <v>0</v>
      </c>
      <c r="Y2248" s="302">
        <v>41940</v>
      </c>
      <c r="Z2248" s="302">
        <v>100</v>
      </c>
      <c r="AA2248" s="302">
        <v>0</v>
      </c>
      <c r="AB2248" s="302">
        <v>0</v>
      </c>
      <c r="AC2248" s="302">
        <v>0</v>
      </c>
      <c r="AD2248" s="302" t="s">
        <v>30</v>
      </c>
      <c r="AE2248" s="302"/>
      <c r="AF2248" s="302"/>
      <c r="AG2248" s="302"/>
      <c r="AH2248" s="222"/>
      <c r="AI2248" s="229"/>
    </row>
    <row r="2249" spans="1:35" ht="60.75" customHeight="1">
      <c r="A2249" s="70" t="s">
        <v>3570</v>
      </c>
      <c r="B2249" s="74" t="s">
        <v>71</v>
      </c>
      <c r="C2249" s="74" t="s">
        <v>18</v>
      </c>
      <c r="D2249" s="75">
        <v>42182</v>
      </c>
      <c r="E2249" s="76">
        <v>0.38958333333333334</v>
      </c>
      <c r="F2249" s="75">
        <v>42182</v>
      </c>
      <c r="G2249" s="76">
        <v>0.41250000000000003</v>
      </c>
      <c r="H2249" s="76">
        <v>2.2916666666666696E-2</v>
      </c>
      <c r="I2249" s="74">
        <v>8</v>
      </c>
      <c r="J2249" s="74" t="s">
        <v>153</v>
      </c>
      <c r="K2249" s="74" t="s">
        <v>14</v>
      </c>
      <c r="L2249" s="74" t="s">
        <v>4</v>
      </c>
      <c r="M2249" s="225" t="s">
        <v>4807</v>
      </c>
      <c r="N2249" s="226" t="s">
        <v>3</v>
      </c>
      <c r="O2249" s="225" t="s">
        <v>2</v>
      </c>
      <c r="P2249" s="225" t="s">
        <v>4807</v>
      </c>
      <c r="Q2249" s="225" t="s">
        <v>4808</v>
      </c>
      <c r="R2249" s="225">
        <v>10.02</v>
      </c>
      <c r="S2249" s="225">
        <v>0.30299999999999999</v>
      </c>
      <c r="T2249" s="225">
        <v>10.323</v>
      </c>
      <c r="U2249" s="302"/>
      <c r="V2249" s="302"/>
      <c r="W2249" s="302"/>
      <c r="X2249" s="302"/>
      <c r="Y2249" s="302"/>
      <c r="Z2249" s="302"/>
      <c r="AA2249" s="302"/>
      <c r="AB2249" s="302"/>
      <c r="AC2249" s="302"/>
      <c r="AD2249" s="302" t="s">
        <v>30</v>
      </c>
      <c r="AE2249" s="302"/>
      <c r="AF2249" s="302"/>
      <c r="AG2249" s="302"/>
      <c r="AH2249" s="222"/>
      <c r="AI2249" s="229"/>
    </row>
    <row r="2250" spans="1:35" ht="60.75" customHeight="1">
      <c r="A2250" s="70" t="s">
        <v>3570</v>
      </c>
      <c r="B2250" s="74" t="s">
        <v>5</v>
      </c>
      <c r="C2250" s="74" t="s">
        <v>5</v>
      </c>
      <c r="D2250" s="75">
        <v>42182</v>
      </c>
      <c r="E2250" s="76">
        <v>0.79999999999999993</v>
      </c>
      <c r="F2250" s="75">
        <v>42183</v>
      </c>
      <c r="G2250" s="76">
        <v>1.5972222222222224E-2</v>
      </c>
      <c r="H2250" s="76">
        <v>0.21597222222222223</v>
      </c>
      <c r="I2250" s="74">
        <v>53</v>
      </c>
      <c r="J2250" s="74" t="s">
        <v>6020</v>
      </c>
      <c r="K2250" s="74"/>
      <c r="L2250" s="74" t="s">
        <v>4</v>
      </c>
      <c r="M2250" s="225" t="s">
        <v>4802</v>
      </c>
      <c r="N2250" s="226" t="s">
        <v>3</v>
      </c>
      <c r="O2250" s="225" t="s">
        <v>39</v>
      </c>
      <c r="P2250" s="225" t="s">
        <v>6021</v>
      </c>
      <c r="Q2250" s="225" t="s">
        <v>6022</v>
      </c>
      <c r="R2250" s="225"/>
      <c r="S2250" s="225">
        <v>54.6</v>
      </c>
      <c r="T2250" s="225">
        <v>54.6</v>
      </c>
      <c r="U2250" s="302" t="s">
        <v>6</v>
      </c>
      <c r="V2250" s="302">
        <v>1986</v>
      </c>
      <c r="W2250" s="302" t="s">
        <v>6023</v>
      </c>
      <c r="X2250" s="302" t="s">
        <v>411</v>
      </c>
      <c r="Y2250" s="302" t="s">
        <v>6024</v>
      </c>
      <c r="Z2250" s="302">
        <v>0.75</v>
      </c>
      <c r="AA2250" s="302" t="s">
        <v>6025</v>
      </c>
      <c r="AB2250" s="302" t="s">
        <v>6026</v>
      </c>
      <c r="AC2250" s="302" t="s">
        <v>586</v>
      </c>
      <c r="AD2250" s="302" t="s">
        <v>0</v>
      </c>
      <c r="AE2250" s="302"/>
      <c r="AF2250" s="302"/>
      <c r="AG2250" s="302"/>
      <c r="AH2250" s="222"/>
      <c r="AI2250" s="229"/>
    </row>
    <row r="2251" spans="1:35" ht="60.75" customHeight="1">
      <c r="A2251" s="70" t="s">
        <v>3570</v>
      </c>
      <c r="B2251" s="74" t="s">
        <v>5</v>
      </c>
      <c r="C2251" s="74" t="s">
        <v>5</v>
      </c>
      <c r="D2251" s="75">
        <v>42182</v>
      </c>
      <c r="E2251" s="76">
        <v>0.79999999999999993</v>
      </c>
      <c r="F2251" s="75">
        <v>42182</v>
      </c>
      <c r="G2251" s="76">
        <v>1.5972222222222224E-2</v>
      </c>
      <c r="H2251" s="76">
        <v>0.21597222222222223</v>
      </c>
      <c r="I2251" s="74">
        <v>53</v>
      </c>
      <c r="J2251" s="74" t="s">
        <v>4801</v>
      </c>
      <c r="K2251" s="74"/>
      <c r="L2251" s="74" t="s">
        <v>4</v>
      </c>
      <c r="M2251" s="225" t="s">
        <v>4802</v>
      </c>
      <c r="N2251" s="226" t="s">
        <v>3</v>
      </c>
      <c r="O2251" s="225" t="s">
        <v>39</v>
      </c>
      <c r="P2251" s="225" t="s">
        <v>4803</v>
      </c>
      <c r="Q2251" s="225" t="s">
        <v>4804</v>
      </c>
      <c r="R2251" s="225"/>
      <c r="S2251" s="225">
        <v>54.6</v>
      </c>
      <c r="T2251" s="225">
        <v>54.6</v>
      </c>
      <c r="U2251" s="302"/>
      <c r="V2251" s="302"/>
      <c r="W2251" s="302"/>
      <c r="X2251" s="302"/>
      <c r="Y2251" s="302"/>
      <c r="Z2251" s="302"/>
      <c r="AA2251" s="302"/>
      <c r="AB2251" s="302"/>
      <c r="AC2251" s="302"/>
      <c r="AD2251" s="302" t="s">
        <v>0</v>
      </c>
      <c r="AE2251" s="302"/>
      <c r="AF2251" s="302"/>
      <c r="AG2251" s="302"/>
      <c r="AH2251" s="222"/>
      <c r="AI2251" s="229"/>
    </row>
    <row r="2252" spans="1:35" ht="60.75" customHeight="1">
      <c r="A2252" s="70" t="s">
        <v>3570</v>
      </c>
      <c r="B2252" s="74" t="s">
        <v>19</v>
      </c>
      <c r="C2252" s="74" t="s">
        <v>19</v>
      </c>
      <c r="D2252" s="75">
        <v>42183</v>
      </c>
      <c r="E2252" s="76">
        <v>0.30972222222222223</v>
      </c>
      <c r="F2252" s="75">
        <v>42183</v>
      </c>
      <c r="G2252" s="76">
        <v>0.30972222222222223</v>
      </c>
      <c r="H2252" s="76">
        <v>0</v>
      </c>
      <c r="I2252" s="74">
        <v>6</v>
      </c>
      <c r="J2252" s="74" t="s">
        <v>445</v>
      </c>
      <c r="K2252" s="74" t="s">
        <v>8</v>
      </c>
      <c r="L2252" s="74" t="s">
        <v>9</v>
      </c>
      <c r="M2252" s="225" t="s">
        <v>457</v>
      </c>
      <c r="N2252" s="226">
        <v>20</v>
      </c>
      <c r="O2252" s="225" t="s">
        <v>7</v>
      </c>
      <c r="P2252" s="225" t="s">
        <v>449</v>
      </c>
      <c r="Q2252" s="225" t="s">
        <v>4857</v>
      </c>
      <c r="R2252" s="225">
        <v>10</v>
      </c>
      <c r="S2252" s="225"/>
      <c r="T2252" s="225">
        <v>10</v>
      </c>
      <c r="U2252" s="302" t="s">
        <v>28</v>
      </c>
      <c r="V2252" s="302">
        <v>2012</v>
      </c>
      <c r="W2252" s="302" t="s">
        <v>1705</v>
      </c>
      <c r="X2252" s="302">
        <v>0</v>
      </c>
      <c r="Y2252" s="302">
        <v>41982</v>
      </c>
      <c r="Z2252" s="302">
        <v>90</v>
      </c>
      <c r="AA2252" s="302">
        <v>42199</v>
      </c>
      <c r="AB2252" s="302">
        <v>0</v>
      </c>
      <c r="AC2252" s="302">
        <v>41982</v>
      </c>
      <c r="AD2252" s="302" t="s">
        <v>30</v>
      </c>
      <c r="AE2252" s="302"/>
      <c r="AF2252" s="302"/>
      <c r="AG2252" s="302"/>
      <c r="AH2252" s="222"/>
      <c r="AI2252" s="229"/>
    </row>
    <row r="2253" spans="1:35" ht="47.25" customHeight="1">
      <c r="A2253" s="70" t="s">
        <v>3570</v>
      </c>
      <c r="B2253" s="74" t="s">
        <v>19</v>
      </c>
      <c r="C2253" s="74" t="s">
        <v>5350</v>
      </c>
      <c r="D2253" s="75">
        <v>42183</v>
      </c>
      <c r="E2253" s="76">
        <v>0.65694444444444444</v>
      </c>
      <c r="F2253" s="75">
        <v>42183</v>
      </c>
      <c r="G2253" s="76">
        <v>0.65694444444444444</v>
      </c>
      <c r="H2253" s="76">
        <v>0</v>
      </c>
      <c r="I2253" s="74">
        <v>459</v>
      </c>
      <c r="J2253" s="74"/>
      <c r="K2253" s="74"/>
      <c r="L2253" s="74" t="s">
        <v>16</v>
      </c>
      <c r="M2253" s="225" t="s">
        <v>2856</v>
      </c>
      <c r="N2253" s="226">
        <v>220</v>
      </c>
      <c r="O2253" s="225" t="s">
        <v>7</v>
      </c>
      <c r="P2253" s="225" t="s">
        <v>5470</v>
      </c>
      <c r="Q2253" s="225" t="s">
        <v>4809</v>
      </c>
      <c r="R2253" s="225">
        <v>224</v>
      </c>
      <c r="S2253" s="225">
        <v>55</v>
      </c>
      <c r="T2253" s="225">
        <v>279</v>
      </c>
      <c r="U2253" s="302"/>
      <c r="V2253" s="302"/>
      <c r="W2253" s="302"/>
      <c r="X2253" s="302"/>
      <c r="Y2253" s="302"/>
      <c r="Z2253" s="302"/>
      <c r="AA2253" s="302"/>
      <c r="AB2253" s="302"/>
      <c r="AC2253" s="302"/>
      <c r="AD2253" s="302" t="s">
        <v>37</v>
      </c>
      <c r="AE2253" s="302"/>
      <c r="AF2253" s="302"/>
      <c r="AG2253" s="302"/>
      <c r="AH2253" s="222"/>
      <c r="AI2253" s="229"/>
    </row>
    <row r="2254" spans="1:35" ht="115.5" customHeight="1">
      <c r="A2254" s="70" t="s">
        <v>3570</v>
      </c>
      <c r="B2254" s="74" t="s">
        <v>19</v>
      </c>
      <c r="C2254" s="74" t="s">
        <v>5350</v>
      </c>
      <c r="D2254" s="75">
        <v>42183</v>
      </c>
      <c r="E2254" s="76">
        <v>0.65694444444444444</v>
      </c>
      <c r="F2254" s="75">
        <v>42183</v>
      </c>
      <c r="G2254" s="76">
        <v>0.66875000000000007</v>
      </c>
      <c r="H2254" s="76">
        <v>1.1805555555555625E-2</v>
      </c>
      <c r="I2254" s="74">
        <v>107</v>
      </c>
      <c r="J2254" s="74"/>
      <c r="K2254" s="74"/>
      <c r="L2254" s="74" t="s">
        <v>16</v>
      </c>
      <c r="M2254" s="225" t="s">
        <v>183</v>
      </c>
      <c r="N2254" s="226">
        <v>220</v>
      </c>
      <c r="O2254" s="225" t="s">
        <v>7</v>
      </c>
      <c r="P2254" s="225" t="s">
        <v>5471</v>
      </c>
      <c r="Q2254" s="225" t="s">
        <v>4810</v>
      </c>
      <c r="R2254" s="225">
        <v>74</v>
      </c>
      <c r="S2254" s="225">
        <v>170</v>
      </c>
      <c r="T2254" s="225">
        <v>244</v>
      </c>
      <c r="U2254" s="302"/>
      <c r="V2254" s="302"/>
      <c r="W2254" s="302"/>
      <c r="X2254" s="302"/>
      <c r="Y2254" s="302"/>
      <c r="Z2254" s="302"/>
      <c r="AA2254" s="302"/>
      <c r="AB2254" s="302"/>
      <c r="AC2254" s="302"/>
      <c r="AD2254" s="302" t="s">
        <v>37</v>
      </c>
      <c r="AE2254" s="302"/>
      <c r="AF2254" s="302"/>
      <c r="AG2254" s="302"/>
      <c r="AH2254" s="222"/>
      <c r="AI2254" s="229"/>
    </row>
    <row r="2255" spans="1:35" ht="47.25" customHeight="1">
      <c r="A2255" s="70" t="s">
        <v>3570</v>
      </c>
      <c r="B2255" s="74" t="s">
        <v>19</v>
      </c>
      <c r="C2255" s="74" t="s">
        <v>5554</v>
      </c>
      <c r="D2255" s="75">
        <v>42183</v>
      </c>
      <c r="E2255" s="76">
        <v>0.75694444444444453</v>
      </c>
      <c r="F2255" s="75">
        <v>42183</v>
      </c>
      <c r="G2255" s="76">
        <v>0.75694444444444453</v>
      </c>
      <c r="H2255" s="76">
        <v>0</v>
      </c>
      <c r="I2255" s="74">
        <v>122</v>
      </c>
      <c r="J2255" s="74"/>
      <c r="K2255" s="74"/>
      <c r="L2255" s="74" t="s">
        <v>16</v>
      </c>
      <c r="M2255" s="225" t="s">
        <v>267</v>
      </c>
      <c r="N2255" s="226">
        <v>110</v>
      </c>
      <c r="O2255" s="225" t="s">
        <v>7</v>
      </c>
      <c r="P2255" s="225" t="s">
        <v>5472</v>
      </c>
      <c r="Q2255" s="225" t="s">
        <v>4811</v>
      </c>
      <c r="R2255" s="225">
        <v>15</v>
      </c>
      <c r="S2255" s="225">
        <v>20</v>
      </c>
      <c r="T2255" s="225">
        <v>35</v>
      </c>
      <c r="U2255" s="302"/>
      <c r="V2255" s="302"/>
      <c r="W2255" s="302"/>
      <c r="X2255" s="302"/>
      <c r="Y2255" s="302"/>
      <c r="Z2255" s="302"/>
      <c r="AA2255" s="302"/>
      <c r="AB2255" s="302"/>
      <c r="AC2255" s="302"/>
      <c r="AD2255" s="302" t="s">
        <v>37</v>
      </c>
      <c r="AE2255" s="302"/>
      <c r="AF2255" s="302"/>
      <c r="AG2255" s="302"/>
      <c r="AH2255" s="222"/>
      <c r="AI2255" s="229"/>
    </row>
    <row r="2256" spans="1:35" ht="63" customHeight="1">
      <c r="A2256" s="69" t="s">
        <v>4982</v>
      </c>
      <c r="B2256" s="134" t="s">
        <v>1412</v>
      </c>
      <c r="C2256" s="134" t="s">
        <v>1423</v>
      </c>
      <c r="D2256" s="93">
        <v>42199</v>
      </c>
      <c r="E2256" s="109">
        <v>0.58194444444444449</v>
      </c>
      <c r="F2256" s="88">
        <v>42199</v>
      </c>
      <c r="G2256" s="109">
        <v>0.58958333333333335</v>
      </c>
      <c r="H2256" s="109">
        <v>7.6388888888888886E-3</v>
      </c>
      <c r="I2256" s="169">
        <v>3</v>
      </c>
      <c r="J2256" s="169" t="s">
        <v>150</v>
      </c>
      <c r="K2256" s="169"/>
      <c r="L2256" s="169" t="s">
        <v>9</v>
      </c>
      <c r="M2256" s="232" t="s">
        <v>3756</v>
      </c>
      <c r="N2256" s="232" t="s">
        <v>3</v>
      </c>
      <c r="O2256" s="232" t="s">
        <v>7</v>
      </c>
      <c r="P2256" s="232" t="s">
        <v>3756</v>
      </c>
      <c r="Q2256" s="232" t="s">
        <v>7411</v>
      </c>
      <c r="R2256" s="235"/>
      <c r="S2256" s="235"/>
      <c r="T2256" s="235"/>
      <c r="U2256" s="279"/>
      <c r="V2256" s="279"/>
      <c r="W2256" s="279"/>
      <c r="X2256" s="279"/>
      <c r="Y2256" s="279"/>
      <c r="Z2256" s="279"/>
      <c r="AA2256" s="279"/>
      <c r="AB2256" s="279"/>
      <c r="AC2256" s="279"/>
      <c r="AD2256" s="273" t="s">
        <v>42</v>
      </c>
      <c r="AE2256" s="279"/>
      <c r="AF2256" s="279"/>
      <c r="AG2256" s="290"/>
      <c r="AH2256" s="222"/>
      <c r="AI2256" s="229"/>
    </row>
    <row r="2257" spans="1:35" ht="47.25" customHeight="1">
      <c r="A2257" s="70" t="s">
        <v>4982</v>
      </c>
      <c r="B2257" s="74" t="s">
        <v>81</v>
      </c>
      <c r="C2257" s="74" t="s">
        <v>81</v>
      </c>
      <c r="D2257" s="75">
        <v>42199</v>
      </c>
      <c r="E2257" s="76">
        <v>0.49305555555555558</v>
      </c>
      <c r="F2257" s="75">
        <v>42199</v>
      </c>
      <c r="G2257" s="76">
        <v>0.49305555555555558</v>
      </c>
      <c r="H2257" s="76">
        <v>0</v>
      </c>
      <c r="I2257" s="74">
        <v>112</v>
      </c>
      <c r="J2257" s="74" t="s">
        <v>143</v>
      </c>
      <c r="K2257" s="74" t="s">
        <v>8</v>
      </c>
      <c r="L2257" s="74" t="s">
        <v>9</v>
      </c>
      <c r="M2257" s="225" t="s">
        <v>7545</v>
      </c>
      <c r="N2257" s="226">
        <v>35</v>
      </c>
      <c r="O2257" s="225" t="s">
        <v>7</v>
      </c>
      <c r="P2257" s="225" t="s">
        <v>7546</v>
      </c>
      <c r="Q2257" s="225" t="s">
        <v>10030</v>
      </c>
      <c r="R2257" s="225"/>
      <c r="S2257" s="225">
        <v>53.9</v>
      </c>
      <c r="T2257" s="225">
        <v>53.9</v>
      </c>
      <c r="U2257" s="302" t="s">
        <v>6</v>
      </c>
      <c r="V2257" s="302">
        <v>1986</v>
      </c>
      <c r="W2257" s="302" t="s">
        <v>1942</v>
      </c>
      <c r="X2257" s="302" t="s">
        <v>10005</v>
      </c>
      <c r="Y2257" s="302" t="s">
        <v>10031</v>
      </c>
      <c r="Z2257" s="302">
        <v>1</v>
      </c>
      <c r="AA2257" s="302">
        <v>42231</v>
      </c>
      <c r="AB2257" s="302">
        <v>0</v>
      </c>
      <c r="AC2257" s="302">
        <v>42172</v>
      </c>
      <c r="AD2257" s="302" t="s">
        <v>42</v>
      </c>
      <c r="AE2257" s="302"/>
      <c r="AF2257" s="302"/>
      <c r="AG2257" s="302"/>
      <c r="AH2257" s="222"/>
      <c r="AI2257" s="229"/>
    </row>
    <row r="2258" spans="1:35" ht="47.25" customHeight="1">
      <c r="A2258" s="70" t="s">
        <v>4982</v>
      </c>
      <c r="B2258" s="74" t="s">
        <v>81</v>
      </c>
      <c r="C2258" s="74" t="s">
        <v>81</v>
      </c>
      <c r="D2258" s="75">
        <v>42199</v>
      </c>
      <c r="E2258" s="76">
        <v>0.56805555555555554</v>
      </c>
      <c r="F2258" s="75">
        <v>42199</v>
      </c>
      <c r="G2258" s="76">
        <v>0.56805555555555554</v>
      </c>
      <c r="H2258" s="76">
        <v>0</v>
      </c>
      <c r="I2258" s="74">
        <v>449</v>
      </c>
      <c r="J2258" s="74" t="s">
        <v>143</v>
      </c>
      <c r="K2258" s="74" t="s">
        <v>8</v>
      </c>
      <c r="L2258" s="74" t="s">
        <v>9</v>
      </c>
      <c r="M2258" s="225" t="s">
        <v>10033</v>
      </c>
      <c r="N2258" s="226">
        <v>35</v>
      </c>
      <c r="O2258" s="225" t="s">
        <v>7</v>
      </c>
      <c r="P2258" s="225" t="s">
        <v>10033</v>
      </c>
      <c r="Q2258" s="225" t="s">
        <v>10034</v>
      </c>
      <c r="R2258" s="225"/>
      <c r="S2258" s="225">
        <v>307.7</v>
      </c>
      <c r="T2258" s="225">
        <v>307.7</v>
      </c>
      <c r="U2258" s="302" t="s">
        <v>6</v>
      </c>
      <c r="V2258" s="302" t="s">
        <v>10035</v>
      </c>
      <c r="W2258" s="302" t="s">
        <v>10036</v>
      </c>
      <c r="X2258" s="302" t="s">
        <v>10005</v>
      </c>
      <c r="Y2258" s="302" t="s">
        <v>10037</v>
      </c>
      <c r="Z2258" s="302">
        <v>1</v>
      </c>
      <c r="AA2258" s="302"/>
      <c r="AB2258" s="302">
        <v>0</v>
      </c>
      <c r="AC2258" s="302">
        <v>42146</v>
      </c>
      <c r="AD2258" s="302" t="s">
        <v>42</v>
      </c>
      <c r="AE2258" s="302"/>
      <c r="AF2258" s="302"/>
      <c r="AG2258" s="302"/>
      <c r="AH2258" s="222"/>
      <c r="AI2258" s="229"/>
    </row>
    <row r="2259" spans="1:35" ht="47.25" customHeight="1">
      <c r="A2259" s="70" t="s">
        <v>4982</v>
      </c>
      <c r="B2259" s="74" t="s">
        <v>81</v>
      </c>
      <c r="C2259" s="74" t="s">
        <v>81</v>
      </c>
      <c r="D2259" s="75">
        <v>42199</v>
      </c>
      <c r="E2259" s="76">
        <v>0.70138888888888884</v>
      </c>
      <c r="F2259" s="75">
        <v>42199</v>
      </c>
      <c r="G2259" s="76">
        <v>0.90555555555555556</v>
      </c>
      <c r="H2259" s="76">
        <v>0.20555555555555557</v>
      </c>
      <c r="I2259" s="74">
        <v>8</v>
      </c>
      <c r="J2259" s="74" t="s">
        <v>143</v>
      </c>
      <c r="K2259" s="74" t="s">
        <v>8</v>
      </c>
      <c r="L2259" s="74" t="s">
        <v>9</v>
      </c>
      <c r="M2259" s="225" t="s">
        <v>7547</v>
      </c>
      <c r="N2259" s="226" t="s">
        <v>3</v>
      </c>
      <c r="O2259" s="225" t="s">
        <v>7</v>
      </c>
      <c r="P2259" s="225" t="s">
        <v>7547</v>
      </c>
      <c r="Q2259" s="225" t="s">
        <v>7548</v>
      </c>
      <c r="R2259" s="225">
        <v>28</v>
      </c>
      <c r="S2259" s="225"/>
      <c r="T2259" s="225">
        <v>28</v>
      </c>
      <c r="U2259" s="302" t="s">
        <v>28</v>
      </c>
      <c r="V2259" s="302">
        <v>1985</v>
      </c>
      <c r="W2259" s="302" t="s">
        <v>1364</v>
      </c>
      <c r="X2259" s="302" t="s">
        <v>10005</v>
      </c>
      <c r="Y2259" s="302" t="s">
        <v>10038</v>
      </c>
      <c r="Z2259" s="302">
        <v>1</v>
      </c>
      <c r="AA2259" s="302" t="s">
        <v>9337</v>
      </c>
      <c r="AB2259" s="302">
        <v>0</v>
      </c>
      <c r="AC2259" s="302">
        <v>42143</v>
      </c>
      <c r="AD2259" s="302" t="s">
        <v>42</v>
      </c>
      <c r="AE2259" s="302"/>
      <c r="AF2259" s="302"/>
      <c r="AG2259" s="302"/>
      <c r="AH2259" s="222"/>
      <c r="AI2259" s="229"/>
    </row>
    <row r="2260" spans="1:35" ht="78.75" customHeight="1">
      <c r="A2260" s="70" t="s">
        <v>4982</v>
      </c>
      <c r="B2260" s="74" t="s">
        <v>10</v>
      </c>
      <c r="C2260" s="74" t="s">
        <v>4334</v>
      </c>
      <c r="D2260" s="75">
        <v>42199</v>
      </c>
      <c r="E2260" s="76">
        <v>0.62986111111111109</v>
      </c>
      <c r="F2260" s="75">
        <v>42199</v>
      </c>
      <c r="G2260" s="76">
        <v>0.62986111111111109</v>
      </c>
      <c r="H2260" s="76">
        <v>0</v>
      </c>
      <c r="I2260" s="74">
        <v>15</v>
      </c>
      <c r="J2260" s="74" t="s">
        <v>7608</v>
      </c>
      <c r="K2260" s="74" t="s">
        <v>8</v>
      </c>
      <c r="L2260" s="74" t="s">
        <v>9</v>
      </c>
      <c r="M2260" s="225" t="s">
        <v>7609</v>
      </c>
      <c r="N2260" s="226" t="s">
        <v>3</v>
      </c>
      <c r="O2260" s="225" t="s">
        <v>7</v>
      </c>
      <c r="P2260" s="225" t="s">
        <v>7610</v>
      </c>
      <c r="Q2260" s="225" t="s">
        <v>901</v>
      </c>
      <c r="R2260" s="225">
        <v>0.7</v>
      </c>
      <c r="S2260" s="225"/>
      <c r="T2260" s="225">
        <v>0.7</v>
      </c>
      <c r="U2260" s="302"/>
      <c r="V2260" s="302"/>
      <c r="W2260" s="302"/>
      <c r="X2260" s="302"/>
      <c r="Y2260" s="302"/>
      <c r="Z2260" s="302"/>
      <c r="AA2260" s="302"/>
      <c r="AB2260" s="302"/>
      <c r="AC2260" s="302"/>
      <c r="AD2260" s="302" t="s">
        <v>42</v>
      </c>
      <c r="AE2260" s="302"/>
      <c r="AF2260" s="302"/>
      <c r="AG2260" s="302" t="s">
        <v>10966</v>
      </c>
      <c r="AH2260" s="222"/>
      <c r="AI2260" s="229"/>
    </row>
    <row r="2261" spans="1:35" ht="47.25" customHeight="1">
      <c r="A2261" s="70" t="s">
        <v>3570</v>
      </c>
      <c r="B2261" s="74" t="s">
        <v>19</v>
      </c>
      <c r="C2261" s="74" t="s">
        <v>5554</v>
      </c>
      <c r="D2261" s="75">
        <v>42183</v>
      </c>
      <c r="E2261" s="76">
        <v>0.88124999999999998</v>
      </c>
      <c r="F2261" s="75">
        <v>42183</v>
      </c>
      <c r="G2261" s="76">
        <v>0.88124999999999998</v>
      </c>
      <c r="H2261" s="76">
        <v>0</v>
      </c>
      <c r="I2261" s="74">
        <v>80</v>
      </c>
      <c r="J2261" s="74"/>
      <c r="K2261" s="74"/>
      <c r="L2261" s="74" t="s">
        <v>16</v>
      </c>
      <c r="M2261" s="225" t="s">
        <v>159</v>
      </c>
      <c r="N2261" s="226">
        <v>110</v>
      </c>
      <c r="O2261" s="225" t="s">
        <v>7</v>
      </c>
      <c r="P2261" s="225" t="s">
        <v>4812</v>
      </c>
      <c r="Q2261" s="225" t="s">
        <v>4813</v>
      </c>
      <c r="R2261" s="225">
        <v>11</v>
      </c>
      <c r="S2261" s="225">
        <v>20</v>
      </c>
      <c r="T2261" s="225">
        <v>31</v>
      </c>
      <c r="U2261" s="302"/>
      <c r="V2261" s="302"/>
      <c r="W2261" s="302"/>
      <c r="X2261" s="302"/>
      <c r="Y2261" s="302"/>
      <c r="Z2261" s="302"/>
      <c r="AA2261" s="302"/>
      <c r="AB2261" s="302"/>
      <c r="AC2261" s="302"/>
      <c r="AD2261" s="302" t="s">
        <v>37</v>
      </c>
      <c r="AE2261" s="302"/>
      <c r="AF2261" s="302"/>
      <c r="AG2261" s="302"/>
      <c r="AH2261" s="222"/>
      <c r="AI2261" s="229"/>
    </row>
    <row r="2262" spans="1:35" ht="47.25" customHeight="1">
      <c r="A2262" s="70" t="s">
        <v>3570</v>
      </c>
      <c r="B2262" s="74" t="s">
        <v>19</v>
      </c>
      <c r="C2262" s="74" t="s">
        <v>5554</v>
      </c>
      <c r="D2262" s="75">
        <v>42183</v>
      </c>
      <c r="E2262" s="76">
        <v>0.91319444444444453</v>
      </c>
      <c r="F2262" s="75">
        <v>42183</v>
      </c>
      <c r="G2262" s="76">
        <v>0.91319444444444453</v>
      </c>
      <c r="H2262" s="76">
        <v>0</v>
      </c>
      <c r="I2262" s="74">
        <v>5</v>
      </c>
      <c r="J2262" s="74"/>
      <c r="K2262" s="74"/>
      <c r="L2262" s="74" t="s">
        <v>16</v>
      </c>
      <c r="M2262" s="225" t="s">
        <v>174</v>
      </c>
      <c r="N2262" s="226">
        <v>35</v>
      </c>
      <c r="O2262" s="225" t="s">
        <v>13</v>
      </c>
      <c r="P2262" s="225"/>
      <c r="Q2262" s="225" t="s">
        <v>4814</v>
      </c>
      <c r="R2262" s="225">
        <v>1</v>
      </c>
      <c r="S2262" s="225"/>
      <c r="T2262" s="225">
        <v>1</v>
      </c>
      <c r="U2262" s="302"/>
      <c r="V2262" s="302"/>
      <c r="W2262" s="302"/>
      <c r="X2262" s="302"/>
      <c r="Y2262" s="302"/>
      <c r="Z2262" s="302"/>
      <c r="AA2262" s="302"/>
      <c r="AB2262" s="302"/>
      <c r="AC2262" s="302"/>
      <c r="AD2262" s="302" t="s">
        <v>37</v>
      </c>
      <c r="AE2262" s="302"/>
      <c r="AF2262" s="302"/>
      <c r="AG2262" s="302"/>
      <c r="AH2262" s="222"/>
      <c r="AI2262" s="229"/>
    </row>
    <row r="2263" spans="1:35" ht="31.5" customHeight="1">
      <c r="A2263" s="70" t="s">
        <v>4982</v>
      </c>
      <c r="B2263" s="74" t="s">
        <v>10</v>
      </c>
      <c r="C2263" s="74" t="s">
        <v>4334</v>
      </c>
      <c r="D2263" s="75">
        <v>42199</v>
      </c>
      <c r="E2263" s="76">
        <v>0.63124999999999998</v>
      </c>
      <c r="F2263" s="75">
        <v>42199</v>
      </c>
      <c r="G2263" s="76">
        <v>0.65069444444444446</v>
      </c>
      <c r="H2263" s="76">
        <v>1.9444444444444445E-2</v>
      </c>
      <c r="I2263" s="74">
        <v>37</v>
      </c>
      <c r="J2263" s="74" t="s">
        <v>150</v>
      </c>
      <c r="K2263" s="74" t="s">
        <v>20</v>
      </c>
      <c r="L2263" s="74" t="s">
        <v>9</v>
      </c>
      <c r="M2263" s="225" t="s">
        <v>6807</v>
      </c>
      <c r="N2263" s="226" t="s">
        <v>3</v>
      </c>
      <c r="O2263" s="225" t="s">
        <v>7</v>
      </c>
      <c r="P2263" s="225" t="s">
        <v>6807</v>
      </c>
      <c r="Q2263" s="225" t="s">
        <v>901</v>
      </c>
      <c r="R2263" s="225">
        <v>4</v>
      </c>
      <c r="S2263" s="225">
        <v>2</v>
      </c>
      <c r="T2263" s="225">
        <v>6</v>
      </c>
      <c r="U2263" s="302"/>
      <c r="V2263" s="302"/>
      <c r="W2263" s="302"/>
      <c r="X2263" s="302"/>
      <c r="Y2263" s="302"/>
      <c r="Z2263" s="302"/>
      <c r="AA2263" s="302"/>
      <c r="AB2263" s="302"/>
      <c r="AC2263" s="302"/>
      <c r="AD2263" s="302" t="s">
        <v>42</v>
      </c>
      <c r="AE2263" s="302"/>
      <c r="AF2263" s="302"/>
      <c r="AG2263" s="302" t="s">
        <v>10968</v>
      </c>
      <c r="AH2263" s="222"/>
      <c r="AI2263" s="229"/>
    </row>
    <row r="2264" spans="1:35" ht="31.5" customHeight="1">
      <c r="A2264" s="70" t="s">
        <v>4982</v>
      </c>
      <c r="B2264" s="74" t="s">
        <v>10</v>
      </c>
      <c r="C2264" s="74" t="s">
        <v>4334</v>
      </c>
      <c r="D2264" s="75">
        <v>42199</v>
      </c>
      <c r="E2264" s="76">
        <v>0.64722222222222225</v>
      </c>
      <c r="F2264" s="75">
        <v>42199</v>
      </c>
      <c r="G2264" s="76">
        <v>0.72430555555555554</v>
      </c>
      <c r="H2264" s="76">
        <v>7.7083333333333337E-2</v>
      </c>
      <c r="I2264" s="74">
        <v>14</v>
      </c>
      <c r="J2264" s="74" t="s">
        <v>7608</v>
      </c>
      <c r="K2264" s="74" t="s">
        <v>20</v>
      </c>
      <c r="L2264" s="74" t="s">
        <v>9</v>
      </c>
      <c r="M2264" s="225" t="s">
        <v>5004</v>
      </c>
      <c r="N2264" s="226" t="s">
        <v>3</v>
      </c>
      <c r="O2264" s="225" t="s">
        <v>7</v>
      </c>
      <c r="P2264" s="225" t="s">
        <v>7611</v>
      </c>
      <c r="Q2264" s="225" t="s">
        <v>7612</v>
      </c>
      <c r="R2264" s="225">
        <v>1</v>
      </c>
      <c r="S2264" s="225">
        <v>4</v>
      </c>
      <c r="T2264" s="225">
        <v>5</v>
      </c>
      <c r="U2264" s="302"/>
      <c r="V2264" s="302"/>
      <c r="W2264" s="302"/>
      <c r="X2264" s="302"/>
      <c r="Y2264" s="302"/>
      <c r="Z2264" s="302"/>
      <c r="AA2264" s="302"/>
      <c r="AB2264" s="302"/>
      <c r="AC2264" s="302"/>
      <c r="AD2264" s="302" t="s">
        <v>42</v>
      </c>
      <c r="AE2264" s="302"/>
      <c r="AF2264" s="302"/>
      <c r="AG2264" s="302" t="s">
        <v>10969</v>
      </c>
      <c r="AH2264" s="222"/>
      <c r="AI2264" s="229"/>
    </row>
    <row r="2265" spans="1:35" ht="47.25" customHeight="1">
      <c r="A2265" s="70" t="s">
        <v>3570</v>
      </c>
      <c r="B2265" s="74" t="s">
        <v>19</v>
      </c>
      <c r="C2265" s="74" t="s">
        <v>5554</v>
      </c>
      <c r="D2265" s="75">
        <v>42183</v>
      </c>
      <c r="E2265" s="76">
        <v>0.95000000000000007</v>
      </c>
      <c r="F2265" s="75">
        <v>42183</v>
      </c>
      <c r="G2265" s="76">
        <v>0.95000000000000007</v>
      </c>
      <c r="H2265" s="76">
        <v>0</v>
      </c>
      <c r="I2265" s="74">
        <v>19</v>
      </c>
      <c r="J2265" s="74" t="s">
        <v>243</v>
      </c>
      <c r="K2265" s="74" t="s">
        <v>8</v>
      </c>
      <c r="L2265" s="74" t="s">
        <v>16</v>
      </c>
      <c r="M2265" s="225" t="s">
        <v>3419</v>
      </c>
      <c r="N2265" s="226">
        <v>35</v>
      </c>
      <c r="O2265" s="225" t="s">
        <v>7</v>
      </c>
      <c r="P2265" s="225" t="s">
        <v>4815</v>
      </c>
      <c r="Q2265" s="225" t="s">
        <v>4816</v>
      </c>
      <c r="R2265" s="225">
        <v>2</v>
      </c>
      <c r="S2265" s="225"/>
      <c r="T2265" s="225">
        <v>2</v>
      </c>
      <c r="U2265" s="302"/>
      <c r="V2265" s="302"/>
      <c r="W2265" s="302"/>
      <c r="X2265" s="302"/>
      <c r="Y2265" s="302"/>
      <c r="Z2265" s="302"/>
      <c r="AA2265" s="302"/>
      <c r="AB2265" s="302"/>
      <c r="AC2265" s="302"/>
      <c r="AD2265" s="302" t="s">
        <v>37</v>
      </c>
      <c r="AE2265" s="302"/>
      <c r="AF2265" s="302"/>
      <c r="AG2265" s="302"/>
      <c r="AH2265" s="222"/>
      <c r="AI2265" s="229"/>
    </row>
    <row r="2266" spans="1:35" ht="47.25" customHeight="1">
      <c r="A2266" s="70" t="s">
        <v>3570</v>
      </c>
      <c r="B2266" s="74" t="s">
        <v>19</v>
      </c>
      <c r="C2266" s="74" t="s">
        <v>5554</v>
      </c>
      <c r="D2266" s="75">
        <v>42183</v>
      </c>
      <c r="E2266" s="76">
        <v>0.95833333333333337</v>
      </c>
      <c r="F2266" s="75">
        <v>42183</v>
      </c>
      <c r="G2266" s="76">
        <v>0.95833333333333337</v>
      </c>
      <c r="H2266" s="76">
        <v>0</v>
      </c>
      <c r="I2266" s="74">
        <v>19</v>
      </c>
      <c r="J2266" s="74" t="s">
        <v>243</v>
      </c>
      <c r="K2266" s="74" t="s">
        <v>8</v>
      </c>
      <c r="L2266" s="74" t="s">
        <v>16</v>
      </c>
      <c r="M2266" s="225" t="s">
        <v>3419</v>
      </c>
      <c r="N2266" s="226">
        <v>35</v>
      </c>
      <c r="O2266" s="225" t="s">
        <v>7</v>
      </c>
      <c r="P2266" s="225" t="s">
        <v>4815</v>
      </c>
      <c r="Q2266" s="225" t="s">
        <v>4817</v>
      </c>
      <c r="R2266" s="225">
        <v>2</v>
      </c>
      <c r="S2266" s="225">
        <v>4</v>
      </c>
      <c r="T2266" s="225">
        <v>6</v>
      </c>
      <c r="U2266" s="302"/>
      <c r="V2266" s="302"/>
      <c r="W2266" s="302"/>
      <c r="X2266" s="302"/>
      <c r="Y2266" s="302"/>
      <c r="Z2266" s="302"/>
      <c r="AA2266" s="302"/>
      <c r="AB2266" s="302"/>
      <c r="AC2266" s="302"/>
      <c r="AD2266" s="302" t="s">
        <v>37</v>
      </c>
      <c r="AE2266" s="302"/>
      <c r="AF2266" s="302"/>
      <c r="AG2266" s="302"/>
      <c r="AH2266" s="222"/>
      <c r="AI2266" s="229"/>
    </row>
    <row r="2267" spans="1:35" ht="78.75" customHeight="1">
      <c r="A2267" s="70" t="s">
        <v>8946</v>
      </c>
      <c r="B2267" s="74" t="s">
        <v>12</v>
      </c>
      <c r="C2267" s="74" t="s">
        <v>127</v>
      </c>
      <c r="D2267" s="75">
        <v>42256</v>
      </c>
      <c r="E2267" s="76">
        <v>0.84791666666666676</v>
      </c>
      <c r="F2267" s="75">
        <v>42256</v>
      </c>
      <c r="G2267" s="76">
        <v>0.84791666666666676</v>
      </c>
      <c r="H2267" s="76">
        <f>G2267-E2267</f>
        <v>0</v>
      </c>
      <c r="I2267" s="74">
        <v>6</v>
      </c>
      <c r="J2267" s="74"/>
      <c r="K2267" s="74"/>
      <c r="L2267" s="74" t="s">
        <v>11</v>
      </c>
      <c r="M2267" s="225" t="s">
        <v>8998</v>
      </c>
      <c r="N2267" s="226">
        <v>0.4</v>
      </c>
      <c r="O2267" s="225" t="s">
        <v>2</v>
      </c>
      <c r="P2267" s="225" t="s">
        <v>941</v>
      </c>
      <c r="Q2267" s="225" t="s">
        <v>8999</v>
      </c>
      <c r="R2267" s="225">
        <v>0.35</v>
      </c>
      <c r="S2267" s="225">
        <v>1.5</v>
      </c>
      <c r="T2267" s="225">
        <f>S2267+R2267</f>
        <v>1.85</v>
      </c>
      <c r="U2267" s="302" t="s">
        <v>1</v>
      </c>
      <c r="V2267" s="302" t="s">
        <v>128</v>
      </c>
      <c r="W2267" s="302" t="s">
        <v>128</v>
      </c>
      <c r="X2267" s="302" t="s">
        <v>128</v>
      </c>
      <c r="Y2267" s="302" t="s">
        <v>128</v>
      </c>
      <c r="Z2267" s="302" t="s">
        <v>128</v>
      </c>
      <c r="AA2267" s="302" t="s">
        <v>128</v>
      </c>
      <c r="AB2267" s="302" t="s">
        <v>128</v>
      </c>
      <c r="AC2267" s="302" t="s">
        <v>128</v>
      </c>
      <c r="AD2267" s="302" t="s">
        <v>22</v>
      </c>
      <c r="AE2267" s="302" t="s">
        <v>128</v>
      </c>
      <c r="AF2267" s="302" t="s">
        <v>128</v>
      </c>
      <c r="AG2267" s="302"/>
      <c r="AH2267" s="222"/>
      <c r="AI2267" s="229"/>
    </row>
    <row r="2268" spans="1:35" ht="63" customHeight="1">
      <c r="A2268" s="69" t="s">
        <v>4982</v>
      </c>
      <c r="B2268" s="161" t="s">
        <v>84</v>
      </c>
      <c r="C2268" s="69" t="s">
        <v>744</v>
      </c>
      <c r="D2268" s="163">
        <v>42201</v>
      </c>
      <c r="E2268" s="117">
        <v>0.80138888888888893</v>
      </c>
      <c r="F2268" s="163">
        <v>42201</v>
      </c>
      <c r="G2268" s="117">
        <v>0.90555555555555556</v>
      </c>
      <c r="H2268" s="158">
        <f>G2268-E2268</f>
        <v>0.10416666666666663</v>
      </c>
      <c r="I2268" s="70">
        <v>14</v>
      </c>
      <c r="J2268" s="73"/>
      <c r="K2268" s="94" t="s">
        <v>20</v>
      </c>
      <c r="L2268" s="73" t="s">
        <v>9</v>
      </c>
      <c r="M2268" s="222" t="s">
        <v>10845</v>
      </c>
      <c r="N2268" s="219" t="s">
        <v>3</v>
      </c>
      <c r="O2268" s="233" t="s">
        <v>7</v>
      </c>
      <c r="P2268" s="222" t="s">
        <v>10845</v>
      </c>
      <c r="Q2268" s="439" t="s">
        <v>3827</v>
      </c>
      <c r="R2268" s="250">
        <v>6.3</v>
      </c>
      <c r="S2268" s="250"/>
      <c r="T2268" s="250">
        <v>6.3</v>
      </c>
      <c r="U2268" s="304" t="s">
        <v>28</v>
      </c>
      <c r="V2268" s="273">
        <v>1991</v>
      </c>
      <c r="W2268" s="273" t="s">
        <v>10824</v>
      </c>
      <c r="X2268" s="279"/>
      <c r="Y2268" s="289" t="s">
        <v>10846</v>
      </c>
      <c r="Z2268" s="279"/>
      <c r="AA2268" s="279"/>
      <c r="AB2268" s="279"/>
      <c r="AC2268" s="279"/>
      <c r="AD2268" s="274" t="s">
        <v>42</v>
      </c>
      <c r="AE2268" s="279"/>
      <c r="AF2268" s="279"/>
      <c r="AG2268" s="273" t="s">
        <v>1104</v>
      </c>
      <c r="AH2268" s="222"/>
      <c r="AI2268" s="229"/>
    </row>
    <row r="2269" spans="1:35" ht="31.5" customHeight="1">
      <c r="A2269" s="69" t="s">
        <v>4982</v>
      </c>
      <c r="B2269" s="161" t="s">
        <v>84</v>
      </c>
      <c r="C2269" s="69" t="s">
        <v>744</v>
      </c>
      <c r="D2269" s="163">
        <v>42201</v>
      </c>
      <c r="E2269" s="117">
        <v>0.80833333333333324</v>
      </c>
      <c r="F2269" s="163">
        <v>42201</v>
      </c>
      <c r="G2269" s="117">
        <v>0.84722222222222221</v>
      </c>
      <c r="H2269" s="158">
        <f>G2269-E2269</f>
        <v>3.8888888888888973E-2</v>
      </c>
      <c r="I2269" s="70">
        <v>12</v>
      </c>
      <c r="J2269" s="73"/>
      <c r="K2269" s="94" t="s">
        <v>20</v>
      </c>
      <c r="L2269" s="73" t="s">
        <v>9</v>
      </c>
      <c r="M2269" s="222" t="s">
        <v>7336</v>
      </c>
      <c r="N2269" s="219" t="s">
        <v>3</v>
      </c>
      <c r="O2269" s="233" t="s">
        <v>7</v>
      </c>
      <c r="P2269" s="222" t="s">
        <v>7336</v>
      </c>
      <c r="Q2269" s="439" t="s">
        <v>3827</v>
      </c>
      <c r="R2269" s="250">
        <v>8.5</v>
      </c>
      <c r="S2269" s="250"/>
      <c r="T2269" s="250">
        <v>8.5</v>
      </c>
      <c r="U2269" s="304" t="s">
        <v>28</v>
      </c>
      <c r="V2269" s="273">
        <v>1990</v>
      </c>
      <c r="W2269" s="273" t="s">
        <v>10824</v>
      </c>
      <c r="X2269" s="279"/>
      <c r="Y2269" s="289" t="s">
        <v>10847</v>
      </c>
      <c r="Z2269" s="279"/>
      <c r="AA2269" s="279"/>
      <c r="AB2269" s="279"/>
      <c r="AC2269" s="279"/>
      <c r="AD2269" s="274" t="s">
        <v>42</v>
      </c>
      <c r="AE2269" s="279"/>
      <c r="AF2269" s="279"/>
      <c r="AG2269" s="273" t="s">
        <v>1104</v>
      </c>
      <c r="AH2269" s="222"/>
      <c r="AI2269" s="229"/>
    </row>
    <row r="2270" spans="1:35" ht="47.25" customHeight="1">
      <c r="A2270" s="69" t="s">
        <v>4982</v>
      </c>
      <c r="B2270" s="161" t="s">
        <v>84</v>
      </c>
      <c r="C2270" s="69" t="s">
        <v>744</v>
      </c>
      <c r="D2270" s="163">
        <v>42201</v>
      </c>
      <c r="E2270" s="117">
        <v>0.80902777777777779</v>
      </c>
      <c r="F2270" s="163">
        <v>42201</v>
      </c>
      <c r="G2270" s="117">
        <v>0.80902777777777779</v>
      </c>
      <c r="H2270" s="158">
        <f>G2270-E2270</f>
        <v>0</v>
      </c>
      <c r="I2270" s="70">
        <v>9</v>
      </c>
      <c r="J2270" s="73"/>
      <c r="K2270" s="94" t="s">
        <v>8</v>
      </c>
      <c r="L2270" s="73" t="s">
        <v>9</v>
      </c>
      <c r="M2270" s="222" t="s">
        <v>7337</v>
      </c>
      <c r="N2270" s="219" t="s">
        <v>3</v>
      </c>
      <c r="O2270" s="233" t="s">
        <v>7</v>
      </c>
      <c r="P2270" s="222" t="s">
        <v>7337</v>
      </c>
      <c r="Q2270" s="439" t="s">
        <v>3827</v>
      </c>
      <c r="R2270" s="250">
        <v>3.7</v>
      </c>
      <c r="S2270" s="250"/>
      <c r="T2270" s="250">
        <v>3.7</v>
      </c>
      <c r="U2270" s="304" t="s">
        <v>28</v>
      </c>
      <c r="V2270" s="273">
        <v>1990</v>
      </c>
      <c r="W2270" s="273" t="s">
        <v>10824</v>
      </c>
      <c r="X2270" s="279"/>
      <c r="Y2270" s="289" t="s">
        <v>10848</v>
      </c>
      <c r="Z2270" s="279"/>
      <c r="AA2270" s="279"/>
      <c r="AB2270" s="279"/>
      <c r="AC2270" s="279"/>
      <c r="AD2270" s="274" t="s">
        <v>42</v>
      </c>
      <c r="AE2270" s="279"/>
      <c r="AF2270" s="279"/>
      <c r="AG2270" s="273" t="s">
        <v>1104</v>
      </c>
      <c r="AH2270" s="222"/>
      <c r="AI2270" s="229"/>
    </row>
    <row r="2271" spans="1:35" ht="47.25" customHeight="1">
      <c r="A2271" s="69" t="s">
        <v>4982</v>
      </c>
      <c r="B2271" s="134" t="s">
        <v>1412</v>
      </c>
      <c r="C2271" s="134" t="s">
        <v>1423</v>
      </c>
      <c r="D2271" s="93">
        <v>42201</v>
      </c>
      <c r="E2271" s="109">
        <v>0.70138888888888884</v>
      </c>
      <c r="F2271" s="88">
        <v>42201</v>
      </c>
      <c r="G2271" s="109">
        <v>0.75347222222222221</v>
      </c>
      <c r="H2271" s="109">
        <v>0</v>
      </c>
      <c r="I2271" s="169">
        <v>8</v>
      </c>
      <c r="J2271" s="169" t="s">
        <v>7421</v>
      </c>
      <c r="K2271" s="169"/>
      <c r="L2271" s="169" t="s">
        <v>9</v>
      </c>
      <c r="M2271" s="232" t="s">
        <v>7422</v>
      </c>
      <c r="N2271" s="219">
        <v>35</v>
      </c>
      <c r="O2271" s="232" t="s">
        <v>13</v>
      </c>
      <c r="P2271" s="232" t="s">
        <v>7422</v>
      </c>
      <c r="Q2271" s="232" t="s">
        <v>7423</v>
      </c>
      <c r="R2271" s="235">
        <v>1</v>
      </c>
      <c r="S2271" s="235">
        <v>3</v>
      </c>
      <c r="T2271" s="235">
        <v>4</v>
      </c>
      <c r="U2271" s="279"/>
      <c r="V2271" s="279"/>
      <c r="W2271" s="279"/>
      <c r="X2271" s="279"/>
      <c r="Y2271" s="279"/>
      <c r="Z2271" s="279"/>
      <c r="AA2271" s="279"/>
      <c r="AB2271" s="279"/>
      <c r="AC2271" s="279"/>
      <c r="AD2271" s="273" t="s">
        <v>42</v>
      </c>
      <c r="AE2271" s="279"/>
      <c r="AF2271" s="279"/>
      <c r="AG2271" s="290"/>
      <c r="AH2271" s="222"/>
      <c r="AI2271" s="229"/>
    </row>
    <row r="2272" spans="1:35" ht="31.5" customHeight="1">
      <c r="A2272" s="69" t="s">
        <v>4982</v>
      </c>
      <c r="B2272" s="134" t="s">
        <v>1412</v>
      </c>
      <c r="C2272" s="134" t="s">
        <v>1423</v>
      </c>
      <c r="D2272" s="93">
        <v>42201</v>
      </c>
      <c r="E2272" s="109">
        <v>0.70347222222222217</v>
      </c>
      <c r="F2272" s="88">
        <v>42201</v>
      </c>
      <c r="G2272" s="109">
        <v>0.70347222222222217</v>
      </c>
      <c r="H2272" s="109">
        <v>0</v>
      </c>
      <c r="I2272" s="169">
        <v>54</v>
      </c>
      <c r="J2272" s="169" t="s">
        <v>7387</v>
      </c>
      <c r="K2272" s="169"/>
      <c r="L2272" s="169" t="s">
        <v>9</v>
      </c>
      <c r="M2272" s="232" t="s">
        <v>7426</v>
      </c>
      <c r="N2272" s="232">
        <v>35</v>
      </c>
      <c r="O2272" s="232" t="s">
        <v>7</v>
      </c>
      <c r="P2272" s="232" t="s">
        <v>7426</v>
      </c>
      <c r="Q2272" s="232" t="s">
        <v>7427</v>
      </c>
      <c r="R2272" s="235">
        <v>2</v>
      </c>
      <c r="S2272" s="235">
        <v>16</v>
      </c>
      <c r="T2272" s="235">
        <v>18</v>
      </c>
      <c r="U2272" s="279"/>
      <c r="V2272" s="279"/>
      <c r="W2272" s="279"/>
      <c r="X2272" s="279"/>
      <c r="Y2272" s="279"/>
      <c r="Z2272" s="279"/>
      <c r="AA2272" s="279"/>
      <c r="AB2272" s="279"/>
      <c r="AC2272" s="279"/>
      <c r="AD2272" s="273" t="s">
        <v>42</v>
      </c>
      <c r="AE2272" s="279"/>
      <c r="AF2272" s="279"/>
      <c r="AG2272" s="290"/>
      <c r="AH2272" s="222"/>
      <c r="AI2272" s="229"/>
    </row>
    <row r="2273" spans="1:35" ht="47.25" customHeight="1">
      <c r="A2273" s="69" t="s">
        <v>4982</v>
      </c>
      <c r="B2273" s="134" t="s">
        <v>1412</v>
      </c>
      <c r="C2273" s="134" t="s">
        <v>1423</v>
      </c>
      <c r="D2273" s="93">
        <v>42201</v>
      </c>
      <c r="E2273" s="109">
        <v>0.70347222222222217</v>
      </c>
      <c r="F2273" s="88">
        <v>42201</v>
      </c>
      <c r="G2273" s="109">
        <v>0.70486111111111116</v>
      </c>
      <c r="H2273" s="109">
        <v>1.3888888888888889E-3</v>
      </c>
      <c r="I2273" s="169">
        <v>13</v>
      </c>
      <c r="J2273" s="169" t="s">
        <v>150</v>
      </c>
      <c r="K2273" s="169"/>
      <c r="L2273" s="169" t="s">
        <v>9</v>
      </c>
      <c r="M2273" s="232" t="s">
        <v>7424</v>
      </c>
      <c r="N2273" s="232" t="s">
        <v>3</v>
      </c>
      <c r="O2273" s="232" t="s">
        <v>7</v>
      </c>
      <c r="P2273" s="232" t="s">
        <v>7424</v>
      </c>
      <c r="Q2273" s="232" t="s">
        <v>7425</v>
      </c>
      <c r="R2273" s="235"/>
      <c r="S2273" s="235"/>
      <c r="T2273" s="235"/>
      <c r="U2273" s="279"/>
      <c r="V2273" s="279"/>
      <c r="W2273" s="279"/>
      <c r="X2273" s="279"/>
      <c r="Y2273" s="279"/>
      <c r="Z2273" s="279"/>
      <c r="AA2273" s="279"/>
      <c r="AB2273" s="279"/>
      <c r="AC2273" s="279"/>
      <c r="AD2273" s="273" t="s">
        <v>42</v>
      </c>
      <c r="AE2273" s="279"/>
      <c r="AF2273" s="279"/>
      <c r="AG2273" s="290"/>
      <c r="AH2273" s="222"/>
      <c r="AI2273" s="229"/>
    </row>
    <row r="2274" spans="1:35" ht="31.5" customHeight="1">
      <c r="A2274" s="70" t="s">
        <v>4982</v>
      </c>
      <c r="B2274" s="74" t="s">
        <v>15</v>
      </c>
      <c r="C2274" s="74" t="s">
        <v>15</v>
      </c>
      <c r="D2274" s="75">
        <v>42201</v>
      </c>
      <c r="E2274" s="76">
        <v>0.96388888888888891</v>
      </c>
      <c r="F2274" s="75">
        <v>42201</v>
      </c>
      <c r="G2274" s="76">
        <v>0.96388888888888891</v>
      </c>
      <c r="H2274" s="76">
        <f>(F2274+G2274)-(D2274+E2274)</f>
        <v>0</v>
      </c>
      <c r="I2274" s="74">
        <v>48</v>
      </c>
      <c r="J2274" s="74" t="s">
        <v>150</v>
      </c>
      <c r="K2274" s="74" t="s">
        <v>8</v>
      </c>
      <c r="L2274" s="74" t="s">
        <v>9</v>
      </c>
      <c r="M2274" s="225" t="s">
        <v>3359</v>
      </c>
      <c r="N2274" s="226">
        <v>35</v>
      </c>
      <c r="O2274" s="225" t="s">
        <v>7</v>
      </c>
      <c r="P2274" s="225" t="s">
        <v>3360</v>
      </c>
      <c r="Q2274" s="225" t="s">
        <v>7579</v>
      </c>
      <c r="R2274" s="225"/>
      <c r="S2274" s="225">
        <v>13.46</v>
      </c>
      <c r="T2274" s="225">
        <f>SUM(R2274:S2274)</f>
        <v>13.46</v>
      </c>
      <c r="U2274" s="302" t="s">
        <v>28</v>
      </c>
      <c r="V2274" s="302">
        <v>1962</v>
      </c>
      <c r="W2274" s="302" t="s">
        <v>1955</v>
      </c>
      <c r="X2274" s="302"/>
      <c r="Y2274" s="302" t="s">
        <v>9331</v>
      </c>
      <c r="Z2274" s="302">
        <v>100</v>
      </c>
      <c r="AA2274" s="302">
        <v>42217</v>
      </c>
      <c r="AB2274" s="302">
        <v>0</v>
      </c>
      <c r="AC2274" s="302"/>
      <c r="AD2274" s="302" t="s">
        <v>42</v>
      </c>
      <c r="AE2274" s="302" t="s">
        <v>53</v>
      </c>
      <c r="AF2274" s="302"/>
      <c r="AG2274" s="302" t="s">
        <v>6378</v>
      </c>
      <c r="AH2274" s="222"/>
      <c r="AI2274" s="229"/>
    </row>
    <row r="2275" spans="1:35" ht="31.5" customHeight="1">
      <c r="A2275" s="70" t="s">
        <v>4982</v>
      </c>
      <c r="B2275" s="74" t="s">
        <v>15</v>
      </c>
      <c r="C2275" s="74" t="s">
        <v>15</v>
      </c>
      <c r="D2275" s="75">
        <v>42201</v>
      </c>
      <c r="E2275" s="76">
        <v>0.97222222222222221</v>
      </c>
      <c r="F2275" s="75">
        <v>42201</v>
      </c>
      <c r="G2275" s="76">
        <v>0.97222222222222221</v>
      </c>
      <c r="H2275" s="76">
        <f>(F2275+G2275)-(D2275+E2275)</f>
        <v>0</v>
      </c>
      <c r="I2275" s="74">
        <v>90</v>
      </c>
      <c r="J2275" s="74" t="s">
        <v>7577</v>
      </c>
      <c r="K2275" s="74" t="s">
        <v>8</v>
      </c>
      <c r="L2275" s="74" t="s">
        <v>9</v>
      </c>
      <c r="M2275" s="225" t="s">
        <v>4354</v>
      </c>
      <c r="N2275" s="226">
        <v>110</v>
      </c>
      <c r="O2275" s="225" t="s">
        <v>7</v>
      </c>
      <c r="P2275" s="225" t="s">
        <v>4931</v>
      </c>
      <c r="Q2275" s="225" t="s">
        <v>7578</v>
      </c>
      <c r="R2275" s="225"/>
      <c r="S2275" s="225">
        <v>28.47</v>
      </c>
      <c r="T2275" s="225">
        <f>SUM(R2275:S2275)</f>
        <v>28.47</v>
      </c>
      <c r="U2275" s="302" t="s">
        <v>45</v>
      </c>
      <c r="V2275" s="302">
        <v>2012</v>
      </c>
      <c r="W2275" s="302" t="s">
        <v>9329</v>
      </c>
      <c r="X2275" s="302"/>
      <c r="Y2275" s="302">
        <v>42176</v>
      </c>
      <c r="Z2275" s="302">
        <v>100</v>
      </c>
      <c r="AA2275" s="302">
        <v>42186</v>
      </c>
      <c r="AB2275" s="302">
        <v>0</v>
      </c>
      <c r="AC2275" s="302"/>
      <c r="AD2275" s="302" t="s">
        <v>42</v>
      </c>
      <c r="AE2275" s="302" t="s">
        <v>53</v>
      </c>
      <c r="AF2275" s="302"/>
      <c r="AG2275" s="302" t="s">
        <v>9330</v>
      </c>
      <c r="AH2275" s="222"/>
      <c r="AI2275" s="229"/>
    </row>
    <row r="2276" spans="1:35" ht="31.5" customHeight="1">
      <c r="A2276" s="70" t="s">
        <v>4982</v>
      </c>
      <c r="B2276" s="74" t="s">
        <v>15</v>
      </c>
      <c r="C2276" s="74" t="s">
        <v>15</v>
      </c>
      <c r="D2276" s="75">
        <v>42201</v>
      </c>
      <c r="E2276" s="76">
        <v>0.98611111111111116</v>
      </c>
      <c r="F2276" s="75">
        <v>42201</v>
      </c>
      <c r="G2276" s="76">
        <v>0.98611111111111116</v>
      </c>
      <c r="H2276" s="76">
        <f>(F2276+G2276)-(D2276+E2276)</f>
        <v>0</v>
      </c>
      <c r="I2276" s="74">
        <v>26</v>
      </c>
      <c r="J2276" s="74" t="s">
        <v>150</v>
      </c>
      <c r="K2276" s="74" t="s">
        <v>8</v>
      </c>
      <c r="L2276" s="74" t="s">
        <v>9</v>
      </c>
      <c r="M2276" s="225" t="s">
        <v>4827</v>
      </c>
      <c r="N2276" s="226">
        <v>35</v>
      </c>
      <c r="O2276" s="225" t="s">
        <v>7</v>
      </c>
      <c r="P2276" s="225" t="s">
        <v>7580</v>
      </c>
      <c r="Q2276" s="225" t="s">
        <v>5068</v>
      </c>
      <c r="R2276" s="225"/>
      <c r="S2276" s="225">
        <v>5.74</v>
      </c>
      <c r="T2276" s="225">
        <f>SUM(R2276:S2276)</f>
        <v>5.74</v>
      </c>
      <c r="U2276" s="302" t="s">
        <v>28</v>
      </c>
      <c r="V2276" s="302">
        <v>1976</v>
      </c>
      <c r="W2276" s="302" t="s">
        <v>587</v>
      </c>
      <c r="X2276" s="302"/>
      <c r="Y2276" s="302" t="s">
        <v>9333</v>
      </c>
      <c r="Z2276" s="302">
        <v>100</v>
      </c>
      <c r="AA2276" s="302" t="s">
        <v>9334</v>
      </c>
      <c r="AB2276" s="302">
        <v>0</v>
      </c>
      <c r="AC2276" s="302"/>
      <c r="AD2276" s="302" t="s">
        <v>42</v>
      </c>
      <c r="AE2276" s="302" t="s">
        <v>53</v>
      </c>
      <c r="AF2276" s="302"/>
      <c r="AG2276" s="302" t="s">
        <v>6378</v>
      </c>
      <c r="AH2276" s="222"/>
      <c r="AI2276" s="229"/>
    </row>
    <row r="2277" spans="1:35" ht="47.25" customHeight="1">
      <c r="A2277" s="70" t="s">
        <v>4982</v>
      </c>
      <c r="B2277" s="74" t="s">
        <v>15</v>
      </c>
      <c r="C2277" s="74" t="s">
        <v>15</v>
      </c>
      <c r="D2277" s="75">
        <v>42201</v>
      </c>
      <c r="E2277" s="76">
        <v>0.99861111111111101</v>
      </c>
      <c r="F2277" s="75">
        <v>42201</v>
      </c>
      <c r="G2277" s="76">
        <v>0.99861111111111101</v>
      </c>
      <c r="H2277" s="76">
        <f>(F2277+G2277)-(D2277+E2277)</f>
        <v>0</v>
      </c>
      <c r="I2277" s="74">
        <v>9</v>
      </c>
      <c r="J2277" s="74" t="s">
        <v>150</v>
      </c>
      <c r="K2277" s="74" t="s">
        <v>8</v>
      </c>
      <c r="L2277" s="74" t="s">
        <v>9</v>
      </c>
      <c r="M2277" s="225" t="s">
        <v>225</v>
      </c>
      <c r="N2277" s="226" t="s">
        <v>3</v>
      </c>
      <c r="O2277" s="225" t="s">
        <v>7</v>
      </c>
      <c r="P2277" s="225" t="s">
        <v>2640</v>
      </c>
      <c r="Q2277" s="225" t="s">
        <v>7579</v>
      </c>
      <c r="R2277" s="225"/>
      <c r="S2277" s="225">
        <v>1.1299999999999999</v>
      </c>
      <c r="T2277" s="225">
        <f>SUM(R2277:S2277)</f>
        <v>1.1299999999999999</v>
      </c>
      <c r="U2277" s="302" t="s">
        <v>28</v>
      </c>
      <c r="V2277" s="302">
        <v>1985</v>
      </c>
      <c r="W2277" s="302" t="s">
        <v>1709</v>
      </c>
      <c r="X2277" s="302"/>
      <c r="Y2277" s="302">
        <v>42185</v>
      </c>
      <c r="Z2277" s="302">
        <v>100</v>
      </c>
      <c r="AA2277" s="302" t="s">
        <v>9332</v>
      </c>
      <c r="AB2277" s="302">
        <v>0</v>
      </c>
      <c r="AC2277" s="302"/>
      <c r="AD2277" s="302" t="s">
        <v>42</v>
      </c>
      <c r="AE2277" s="302" t="s">
        <v>53</v>
      </c>
      <c r="AF2277" s="302"/>
      <c r="AG2277" s="302" t="s">
        <v>6378</v>
      </c>
      <c r="AH2277" s="222"/>
      <c r="AI2277" s="229"/>
    </row>
    <row r="2278" spans="1:35" ht="31.5" customHeight="1">
      <c r="A2278" s="70" t="s">
        <v>4982</v>
      </c>
      <c r="B2278" s="74" t="s">
        <v>10</v>
      </c>
      <c r="C2278" s="74" t="s">
        <v>4334</v>
      </c>
      <c r="D2278" s="75">
        <v>42201</v>
      </c>
      <c r="E2278" s="76">
        <v>0.73055555555555562</v>
      </c>
      <c r="F2278" s="75">
        <v>42201</v>
      </c>
      <c r="G2278" s="76">
        <v>0.77777777777777779</v>
      </c>
      <c r="H2278" s="76">
        <v>4.7222222222222221E-2</v>
      </c>
      <c r="I2278" s="74">
        <v>10</v>
      </c>
      <c r="J2278" s="74" t="s">
        <v>7608</v>
      </c>
      <c r="K2278" s="74" t="s">
        <v>20</v>
      </c>
      <c r="L2278" s="74" t="s">
        <v>9</v>
      </c>
      <c r="M2278" s="225" t="s">
        <v>7613</v>
      </c>
      <c r="N2278" s="226" t="s">
        <v>3</v>
      </c>
      <c r="O2278" s="225" t="s">
        <v>7</v>
      </c>
      <c r="P2278" s="225" t="s">
        <v>7613</v>
      </c>
      <c r="Q2278" s="225" t="s">
        <v>7614</v>
      </c>
      <c r="R2278" s="225">
        <v>10</v>
      </c>
      <c r="S2278" s="225">
        <v>1</v>
      </c>
      <c r="T2278" s="225">
        <v>11</v>
      </c>
      <c r="U2278" s="302"/>
      <c r="V2278" s="302"/>
      <c r="W2278" s="302"/>
      <c r="X2278" s="302"/>
      <c r="Y2278" s="302"/>
      <c r="Z2278" s="302"/>
      <c r="AA2278" s="302"/>
      <c r="AB2278" s="302"/>
      <c r="AC2278" s="302"/>
      <c r="AD2278" s="302" t="s">
        <v>42</v>
      </c>
      <c r="AE2278" s="302"/>
      <c r="AF2278" s="302"/>
      <c r="AG2278" s="302" t="s">
        <v>10970</v>
      </c>
      <c r="AH2278" s="222"/>
      <c r="AI2278" s="229"/>
    </row>
    <row r="2279" spans="1:35" ht="31.5" customHeight="1">
      <c r="A2279" s="70" t="s">
        <v>4982</v>
      </c>
      <c r="B2279" s="74" t="s">
        <v>10</v>
      </c>
      <c r="C2279" s="74" t="s">
        <v>4334</v>
      </c>
      <c r="D2279" s="75">
        <v>42201</v>
      </c>
      <c r="E2279" s="76">
        <v>0.73750000000000004</v>
      </c>
      <c r="F2279" s="75">
        <v>42201</v>
      </c>
      <c r="G2279" s="76">
        <v>0.75694444444444453</v>
      </c>
      <c r="H2279" s="76">
        <v>1.9444444444444445E-2</v>
      </c>
      <c r="I2279" s="74">
        <v>27</v>
      </c>
      <c r="J2279" s="74" t="s">
        <v>7608</v>
      </c>
      <c r="K2279" s="74" t="s">
        <v>20</v>
      </c>
      <c r="L2279" s="74" t="s">
        <v>9</v>
      </c>
      <c r="M2279" s="225" t="s">
        <v>7615</v>
      </c>
      <c r="N2279" s="226" t="s">
        <v>3</v>
      </c>
      <c r="O2279" s="225" t="s">
        <v>7</v>
      </c>
      <c r="P2279" s="225" t="s">
        <v>7615</v>
      </c>
      <c r="Q2279" s="225" t="s">
        <v>7614</v>
      </c>
      <c r="R2279" s="225">
        <v>7</v>
      </c>
      <c r="S2279" s="225"/>
      <c r="T2279" s="225">
        <v>7</v>
      </c>
      <c r="U2279" s="302"/>
      <c r="V2279" s="302"/>
      <c r="W2279" s="302"/>
      <c r="X2279" s="302"/>
      <c r="Y2279" s="302"/>
      <c r="Z2279" s="302"/>
      <c r="AA2279" s="302"/>
      <c r="AB2279" s="302"/>
      <c r="AC2279" s="302"/>
      <c r="AD2279" s="302" t="s">
        <v>42</v>
      </c>
      <c r="AE2279" s="302"/>
      <c r="AF2279" s="302"/>
      <c r="AG2279" s="302" t="s">
        <v>10970</v>
      </c>
      <c r="AH2279" s="222"/>
      <c r="AI2279" s="229"/>
    </row>
    <row r="2280" spans="1:35" ht="31.5" customHeight="1">
      <c r="A2280" s="70" t="s">
        <v>4982</v>
      </c>
      <c r="B2280" s="74" t="s">
        <v>10</v>
      </c>
      <c r="C2280" s="74" t="s">
        <v>4334</v>
      </c>
      <c r="D2280" s="75">
        <v>42201</v>
      </c>
      <c r="E2280" s="76">
        <v>0.82986111111111116</v>
      </c>
      <c r="F2280" s="75">
        <v>42201</v>
      </c>
      <c r="G2280" s="76">
        <v>0.82986111111111116</v>
      </c>
      <c r="H2280" s="76">
        <v>0</v>
      </c>
      <c r="I2280" s="74">
        <v>67</v>
      </c>
      <c r="J2280" s="74" t="s">
        <v>720</v>
      </c>
      <c r="K2280" s="74"/>
      <c r="L2280" s="74" t="s">
        <v>9</v>
      </c>
      <c r="M2280" s="225" t="s">
        <v>7616</v>
      </c>
      <c r="N2280" s="226">
        <v>35</v>
      </c>
      <c r="O2280" s="225" t="s">
        <v>13</v>
      </c>
      <c r="P2280" s="225" t="s">
        <v>7617</v>
      </c>
      <c r="Q2280" s="225" t="s">
        <v>7618</v>
      </c>
      <c r="R2280" s="225">
        <v>7</v>
      </c>
      <c r="S2280" s="225">
        <v>10</v>
      </c>
      <c r="T2280" s="225">
        <v>17</v>
      </c>
      <c r="U2280" s="302" t="s">
        <v>36</v>
      </c>
      <c r="V2280" s="302">
        <v>2005</v>
      </c>
      <c r="W2280" s="302" t="s">
        <v>10971</v>
      </c>
      <c r="X2280" s="302" t="s">
        <v>10972</v>
      </c>
      <c r="Y2280" s="302">
        <v>41932</v>
      </c>
      <c r="Z2280" s="302">
        <v>100</v>
      </c>
      <c r="AA2280" s="302" t="s">
        <v>10973</v>
      </c>
      <c r="AB2280" s="302">
        <v>0</v>
      </c>
      <c r="AC2280" s="302" t="s">
        <v>10974</v>
      </c>
      <c r="AD2280" s="302" t="s">
        <v>42</v>
      </c>
      <c r="AE2280" s="302"/>
      <c r="AF2280" s="302"/>
      <c r="AG2280" s="302" t="s">
        <v>10970</v>
      </c>
      <c r="AH2280" s="222"/>
      <c r="AI2280" s="229"/>
    </row>
    <row r="2281" spans="1:35" ht="31.5" customHeight="1">
      <c r="A2281" s="70" t="s">
        <v>4982</v>
      </c>
      <c r="B2281" s="74" t="s">
        <v>5</v>
      </c>
      <c r="C2281" s="74" t="s">
        <v>5</v>
      </c>
      <c r="D2281" s="75">
        <v>42201</v>
      </c>
      <c r="E2281" s="76">
        <v>0.31805555555555554</v>
      </c>
      <c r="F2281" s="75">
        <v>42201</v>
      </c>
      <c r="G2281" s="76">
        <v>0.31805555555555554</v>
      </c>
      <c r="H2281" s="76">
        <v>0</v>
      </c>
      <c r="I2281" s="74">
        <v>6</v>
      </c>
      <c r="J2281" s="74" t="s">
        <v>150</v>
      </c>
      <c r="K2281" s="74" t="s">
        <v>8</v>
      </c>
      <c r="L2281" s="74" t="s">
        <v>9</v>
      </c>
      <c r="M2281" s="225" t="s">
        <v>7795</v>
      </c>
      <c r="N2281" s="226" t="s">
        <v>3</v>
      </c>
      <c r="O2281" s="225" t="s">
        <v>7</v>
      </c>
      <c r="P2281" s="225" t="s">
        <v>7796</v>
      </c>
      <c r="Q2281" s="225" t="s">
        <v>10243</v>
      </c>
      <c r="R2281" s="225"/>
      <c r="S2281" s="225">
        <v>1.8</v>
      </c>
      <c r="T2281" s="225">
        <v>1.8</v>
      </c>
      <c r="U2281" s="302" t="s">
        <v>28</v>
      </c>
      <c r="V2281" s="302">
        <v>1987</v>
      </c>
      <c r="W2281" s="302" t="s">
        <v>10244</v>
      </c>
      <c r="X2281" s="302" t="s">
        <v>1383</v>
      </c>
      <c r="Y2281" s="302" t="s">
        <v>10245</v>
      </c>
      <c r="Z2281" s="302">
        <v>1</v>
      </c>
      <c r="AA2281" s="302" t="s">
        <v>10246</v>
      </c>
      <c r="AB2281" s="302">
        <v>0</v>
      </c>
      <c r="AC2281" s="302"/>
      <c r="AD2281" s="302" t="s">
        <v>42</v>
      </c>
      <c r="AE2281" s="302"/>
      <c r="AF2281" s="302"/>
      <c r="AG2281" s="302"/>
      <c r="AH2281" s="222"/>
      <c r="AI2281" s="229"/>
    </row>
    <row r="2282" spans="1:35" ht="63" customHeight="1">
      <c r="A2282" s="70" t="s">
        <v>4982</v>
      </c>
      <c r="B2282" s="74" t="s">
        <v>5</v>
      </c>
      <c r="C2282" s="74" t="s">
        <v>5</v>
      </c>
      <c r="D2282" s="75">
        <v>42201</v>
      </c>
      <c r="E2282" s="76">
        <v>0.80972222222222223</v>
      </c>
      <c r="F2282" s="75">
        <v>42201</v>
      </c>
      <c r="G2282" s="76">
        <v>0.80972222222222223</v>
      </c>
      <c r="H2282" s="76">
        <v>0</v>
      </c>
      <c r="I2282" s="74">
        <v>13</v>
      </c>
      <c r="J2282" s="74" t="s">
        <v>390</v>
      </c>
      <c r="K2282" s="74" t="s">
        <v>8</v>
      </c>
      <c r="L2282" s="74" t="s">
        <v>9</v>
      </c>
      <c r="M2282" s="225" t="s">
        <v>7797</v>
      </c>
      <c r="N2282" s="226" t="s">
        <v>3</v>
      </c>
      <c r="O2282" s="225" t="s">
        <v>7</v>
      </c>
      <c r="P2282" s="225" t="s">
        <v>10247</v>
      </c>
      <c r="Q2282" s="225" t="s">
        <v>10248</v>
      </c>
      <c r="R2282" s="225"/>
      <c r="S2282" s="225">
        <v>10.9</v>
      </c>
      <c r="T2282" s="225">
        <v>10.9</v>
      </c>
      <c r="U2282" s="302" t="s">
        <v>28</v>
      </c>
      <c r="V2282" s="302">
        <v>2008</v>
      </c>
      <c r="W2282" s="302" t="s">
        <v>1382</v>
      </c>
      <c r="X2282" s="302" t="s">
        <v>411</v>
      </c>
      <c r="Y2282" s="302" t="s">
        <v>10249</v>
      </c>
      <c r="Z2282" s="302">
        <v>50</v>
      </c>
      <c r="AA2282" s="302" t="s">
        <v>10250</v>
      </c>
      <c r="AB2282" s="302">
        <v>0</v>
      </c>
      <c r="AC2282" s="302">
        <v>42111</v>
      </c>
      <c r="AD2282" s="302" t="s">
        <v>42</v>
      </c>
      <c r="AE2282" s="302"/>
      <c r="AF2282" s="302"/>
      <c r="AG2282" s="302"/>
      <c r="AH2282" s="222"/>
      <c r="AI2282" s="229"/>
    </row>
    <row r="2283" spans="1:35" ht="47.25" customHeight="1">
      <c r="A2283" s="70" t="s">
        <v>4982</v>
      </c>
      <c r="B2283" s="74" t="s">
        <v>5</v>
      </c>
      <c r="C2283" s="74" t="s">
        <v>5</v>
      </c>
      <c r="D2283" s="75">
        <v>42201</v>
      </c>
      <c r="E2283" s="76">
        <v>0.80972222222222223</v>
      </c>
      <c r="F2283" s="75">
        <v>42201</v>
      </c>
      <c r="G2283" s="76">
        <v>0.80972222222222223</v>
      </c>
      <c r="H2283" s="76">
        <v>0</v>
      </c>
      <c r="I2283" s="74">
        <v>14</v>
      </c>
      <c r="J2283" s="74" t="s">
        <v>143</v>
      </c>
      <c r="K2283" s="74" t="s">
        <v>8</v>
      </c>
      <c r="L2283" s="74" t="s">
        <v>9</v>
      </c>
      <c r="M2283" s="225" t="s">
        <v>7800</v>
      </c>
      <c r="N2283" s="226" t="s">
        <v>3</v>
      </c>
      <c r="O2283" s="225" t="s">
        <v>7</v>
      </c>
      <c r="P2283" s="225" t="s">
        <v>7801</v>
      </c>
      <c r="Q2283" s="225" t="s">
        <v>10255</v>
      </c>
      <c r="R2283" s="225"/>
      <c r="S2283" s="225">
        <v>6.5</v>
      </c>
      <c r="T2283" s="225">
        <v>6.5</v>
      </c>
      <c r="U2283" s="302" t="s">
        <v>28</v>
      </c>
      <c r="V2283" s="302">
        <v>1991</v>
      </c>
      <c r="W2283" s="302" t="s">
        <v>1382</v>
      </c>
      <c r="X2283" s="302" t="s">
        <v>411</v>
      </c>
      <c r="Y2283" s="302" t="s">
        <v>10256</v>
      </c>
      <c r="Z2283" s="302">
        <v>50</v>
      </c>
      <c r="AA2283" s="302" t="s">
        <v>10257</v>
      </c>
      <c r="AB2283" s="302">
        <v>2</v>
      </c>
      <c r="AC2283" s="302">
        <v>41220</v>
      </c>
      <c r="AD2283" s="302" t="s">
        <v>42</v>
      </c>
      <c r="AE2283" s="302"/>
      <c r="AF2283" s="302"/>
      <c r="AG2283" s="302"/>
      <c r="AH2283" s="222"/>
      <c r="AI2283" s="229"/>
    </row>
    <row r="2284" spans="1:35" ht="63" customHeight="1">
      <c r="A2284" s="70" t="s">
        <v>3570</v>
      </c>
      <c r="B2284" s="74" t="s">
        <v>18</v>
      </c>
      <c r="C2284" s="74" t="s">
        <v>18</v>
      </c>
      <c r="D2284" s="75">
        <v>42183</v>
      </c>
      <c r="E2284" s="76">
        <v>42183.791666666664</v>
      </c>
      <c r="F2284" s="75">
        <v>42183</v>
      </c>
      <c r="G2284" s="76">
        <v>42183.833333333336</v>
      </c>
      <c r="H2284" s="76">
        <f>G2284-E2284</f>
        <v>4.1666666671517305E-2</v>
      </c>
      <c r="I2284" s="74">
        <v>1</v>
      </c>
      <c r="J2284" s="74"/>
      <c r="K2284" s="74"/>
      <c r="L2284" s="74" t="s">
        <v>4</v>
      </c>
      <c r="M2284" s="225" t="s">
        <v>4869</v>
      </c>
      <c r="N2284" s="226">
        <v>0.4</v>
      </c>
      <c r="O2284" s="225" t="s">
        <v>25</v>
      </c>
      <c r="P2284" s="225" t="s">
        <v>4870</v>
      </c>
      <c r="Q2284" s="225" t="s">
        <v>7093</v>
      </c>
      <c r="R2284" s="225">
        <v>0.1</v>
      </c>
      <c r="S2284" s="225"/>
      <c r="T2284" s="225">
        <f>R2284+S2284</f>
        <v>0.1</v>
      </c>
      <c r="U2284" s="302"/>
      <c r="V2284" s="302"/>
      <c r="W2284" s="302"/>
      <c r="X2284" s="302"/>
      <c r="Y2284" s="302"/>
      <c r="Z2284" s="302"/>
      <c r="AA2284" s="302"/>
      <c r="AB2284" s="302"/>
      <c r="AC2284" s="302"/>
      <c r="AD2284" s="302" t="s">
        <v>0</v>
      </c>
      <c r="AE2284" s="302"/>
      <c r="AF2284" s="302"/>
      <c r="AG2284" s="302"/>
      <c r="AH2284" s="222"/>
      <c r="AI2284" s="229"/>
    </row>
    <row r="2285" spans="1:35" ht="47.25" customHeight="1">
      <c r="A2285" s="70" t="s">
        <v>122</v>
      </c>
      <c r="B2285" s="74" t="s">
        <v>12</v>
      </c>
      <c r="C2285" s="74" t="s">
        <v>127</v>
      </c>
      <c r="D2285" s="75">
        <v>42017</v>
      </c>
      <c r="E2285" s="76">
        <v>0.27291666666666664</v>
      </c>
      <c r="F2285" s="75">
        <v>42017</v>
      </c>
      <c r="G2285" s="76">
        <v>0.34375</v>
      </c>
      <c r="H2285" s="76">
        <f>G2285-E2285</f>
        <v>7.0833333333333359E-2</v>
      </c>
      <c r="I2285" s="74">
        <v>1</v>
      </c>
      <c r="J2285" s="74"/>
      <c r="K2285" s="74"/>
      <c r="L2285" s="74" t="s">
        <v>11</v>
      </c>
      <c r="M2285" s="225" t="s">
        <v>367</v>
      </c>
      <c r="N2285" s="226">
        <v>0.4</v>
      </c>
      <c r="O2285" s="225" t="s">
        <v>2</v>
      </c>
      <c r="P2285" s="225" t="s">
        <v>147</v>
      </c>
      <c r="Q2285" s="225" t="s">
        <v>552</v>
      </c>
      <c r="R2285" s="225">
        <v>0.48</v>
      </c>
      <c r="S2285" s="225">
        <v>1.36</v>
      </c>
      <c r="T2285" s="225">
        <f>S2285+R2285</f>
        <v>1.84</v>
      </c>
      <c r="U2285" s="302" t="s">
        <v>1</v>
      </c>
      <c r="V2285" s="302" t="s">
        <v>128</v>
      </c>
      <c r="W2285" s="302" t="s">
        <v>128</v>
      </c>
      <c r="X2285" s="302" t="s">
        <v>128</v>
      </c>
      <c r="Y2285" s="302" t="s">
        <v>128</v>
      </c>
      <c r="Z2285" s="302" t="s">
        <v>128</v>
      </c>
      <c r="AA2285" s="302" t="s">
        <v>128</v>
      </c>
      <c r="AB2285" s="302" t="s">
        <v>128</v>
      </c>
      <c r="AC2285" s="302" t="s">
        <v>128</v>
      </c>
      <c r="AD2285" s="302" t="s">
        <v>22</v>
      </c>
      <c r="AE2285" s="302" t="s">
        <v>128</v>
      </c>
      <c r="AF2285" s="302" t="s">
        <v>128</v>
      </c>
      <c r="AG2285" s="302"/>
      <c r="AH2285" s="222"/>
      <c r="AI2285" s="229"/>
    </row>
    <row r="2286" spans="1:35" ht="78.75" customHeight="1">
      <c r="A2286" s="70" t="s">
        <v>3570</v>
      </c>
      <c r="B2286" s="74" t="s">
        <v>58</v>
      </c>
      <c r="C2286" s="74" t="s">
        <v>2284</v>
      </c>
      <c r="D2286" s="75">
        <v>42183</v>
      </c>
      <c r="E2286" s="76">
        <v>0.71111111111111114</v>
      </c>
      <c r="F2286" s="75">
        <v>42183</v>
      </c>
      <c r="G2286" s="76">
        <v>0.71805555555555556</v>
      </c>
      <c r="H2286" s="76">
        <v>6.9444444444444198E-3</v>
      </c>
      <c r="I2286" s="74">
        <v>13</v>
      </c>
      <c r="J2286" s="74" t="s">
        <v>150</v>
      </c>
      <c r="K2286" s="74" t="s">
        <v>14</v>
      </c>
      <c r="L2286" s="74" t="s">
        <v>16</v>
      </c>
      <c r="M2286" s="225" t="s">
        <v>4818</v>
      </c>
      <c r="N2286" s="226">
        <v>35</v>
      </c>
      <c r="O2286" s="225" t="s">
        <v>7</v>
      </c>
      <c r="P2286" s="225" t="s">
        <v>4891</v>
      </c>
      <c r="Q2286" s="225" t="s">
        <v>4819</v>
      </c>
      <c r="R2286" s="225"/>
      <c r="S2286" s="225">
        <v>4.5999999999999996</v>
      </c>
      <c r="T2286" s="225">
        <f>R2286+S2286</f>
        <v>4.5999999999999996</v>
      </c>
      <c r="U2286" s="302"/>
      <c r="V2286" s="302"/>
      <c r="W2286" s="302"/>
      <c r="X2286" s="302"/>
      <c r="Y2286" s="302"/>
      <c r="Z2286" s="302"/>
      <c r="AA2286" s="302"/>
      <c r="AB2286" s="302"/>
      <c r="AC2286" s="302"/>
      <c r="AD2286" s="302" t="s">
        <v>37</v>
      </c>
      <c r="AE2286" s="302"/>
      <c r="AF2286" s="302"/>
      <c r="AG2286" s="302"/>
      <c r="AH2286" s="222"/>
      <c r="AI2286" s="229"/>
    </row>
    <row r="2287" spans="1:35" ht="47.25" customHeight="1">
      <c r="A2287" s="70" t="s">
        <v>3570</v>
      </c>
      <c r="B2287" s="74" t="s">
        <v>5</v>
      </c>
      <c r="C2287" s="74" t="s">
        <v>6045</v>
      </c>
      <c r="D2287" s="75">
        <v>42183</v>
      </c>
      <c r="E2287" s="76" t="s">
        <v>4853</v>
      </c>
      <c r="F2287" s="75">
        <v>42183</v>
      </c>
      <c r="G2287" s="76" t="s">
        <v>4854</v>
      </c>
      <c r="H2287" s="76">
        <v>8.819444444444445E-2</v>
      </c>
      <c r="I2287" s="74">
        <v>22</v>
      </c>
      <c r="J2287" s="74" t="s">
        <v>6027</v>
      </c>
      <c r="K2287" s="74"/>
      <c r="L2287" s="74" t="s">
        <v>16</v>
      </c>
      <c r="M2287" s="225" t="s">
        <v>4855</v>
      </c>
      <c r="N2287" s="226" t="s">
        <v>3</v>
      </c>
      <c r="O2287" s="225" t="s">
        <v>7</v>
      </c>
      <c r="P2287" s="225" t="s">
        <v>4856</v>
      </c>
      <c r="Q2287" s="225" t="s">
        <v>6028</v>
      </c>
      <c r="R2287" s="225">
        <v>62.6</v>
      </c>
      <c r="S2287" s="225"/>
      <c r="T2287" s="225">
        <v>62.6</v>
      </c>
      <c r="U2287" s="302" t="s">
        <v>28</v>
      </c>
      <c r="V2287" s="302" t="s">
        <v>6029</v>
      </c>
      <c r="W2287" s="302" t="s">
        <v>6030</v>
      </c>
      <c r="X2287" s="302" t="s">
        <v>6031</v>
      </c>
      <c r="Y2287" s="302" t="s">
        <v>6032</v>
      </c>
      <c r="Z2287" s="302" t="s">
        <v>5621</v>
      </c>
      <c r="AA2287" s="302" t="s">
        <v>6033</v>
      </c>
      <c r="AB2287" s="302" t="s">
        <v>5621</v>
      </c>
      <c r="AC2287" s="302" t="s">
        <v>586</v>
      </c>
      <c r="AD2287" s="302" t="s">
        <v>37</v>
      </c>
      <c r="AE2287" s="302"/>
      <c r="AF2287" s="302"/>
      <c r="AG2287" s="302"/>
      <c r="AH2287" s="222"/>
      <c r="AI2287" s="229"/>
    </row>
    <row r="2288" spans="1:35" ht="47.25" customHeight="1">
      <c r="A2288" s="70" t="s">
        <v>3570</v>
      </c>
      <c r="B2288" s="92" t="s">
        <v>21</v>
      </c>
      <c r="C2288" s="92" t="s">
        <v>21</v>
      </c>
      <c r="D2288" s="88">
        <v>42184</v>
      </c>
      <c r="E2288" s="89">
        <v>0.2638888888888889</v>
      </c>
      <c r="F2288" s="88">
        <v>42184</v>
      </c>
      <c r="G2288" s="89">
        <v>0.39374999999999999</v>
      </c>
      <c r="H2288" s="89">
        <v>0.12986111111111112</v>
      </c>
      <c r="I2288" s="68">
        <v>2</v>
      </c>
      <c r="J2288" s="68"/>
      <c r="K2288" s="92"/>
      <c r="L2288" s="92" t="s">
        <v>9</v>
      </c>
      <c r="M2288" s="230" t="s">
        <v>4956</v>
      </c>
      <c r="N2288" s="221">
        <v>0.4</v>
      </c>
      <c r="O2288" s="221" t="s">
        <v>7</v>
      </c>
      <c r="P2288" s="230" t="s">
        <v>4957</v>
      </c>
      <c r="Q2288" s="221" t="s">
        <v>6772</v>
      </c>
      <c r="R2288" s="221">
        <v>0.1</v>
      </c>
      <c r="S2288" s="221">
        <v>5.7000000000000002E-2</v>
      </c>
      <c r="T2288" s="221">
        <v>0.157</v>
      </c>
      <c r="U2288" s="293" t="s">
        <v>28</v>
      </c>
      <c r="V2288" s="273" t="s">
        <v>128</v>
      </c>
      <c r="W2288" s="293" t="s">
        <v>128</v>
      </c>
      <c r="X2288" s="293" t="s">
        <v>128</v>
      </c>
      <c r="Y2288" s="269">
        <v>2015</v>
      </c>
      <c r="Z2288" s="318" t="s">
        <v>128</v>
      </c>
      <c r="AA2288" s="269">
        <v>2016</v>
      </c>
      <c r="AB2288" s="293" t="s">
        <v>128</v>
      </c>
      <c r="AC2288" s="269">
        <v>2015</v>
      </c>
      <c r="AD2288" s="293" t="s">
        <v>64</v>
      </c>
      <c r="AE2288" s="293" t="s">
        <v>57</v>
      </c>
      <c r="AF2288" s="293"/>
      <c r="AG2288" s="318"/>
      <c r="AH2288" s="222"/>
      <c r="AI2288" s="229"/>
    </row>
    <row r="2289" spans="1:35" ht="47.25" customHeight="1">
      <c r="A2289" s="70" t="s">
        <v>3570</v>
      </c>
      <c r="B2289" s="92" t="s">
        <v>21</v>
      </c>
      <c r="C2289" s="92" t="s">
        <v>21</v>
      </c>
      <c r="D2289" s="88">
        <v>42184</v>
      </c>
      <c r="E2289" s="89">
        <v>0.39583333333333331</v>
      </c>
      <c r="F2289" s="88">
        <v>42184</v>
      </c>
      <c r="G2289" s="89">
        <v>0.42708333333333331</v>
      </c>
      <c r="H2289" s="89">
        <v>3.125E-2</v>
      </c>
      <c r="I2289" s="68">
        <v>1</v>
      </c>
      <c r="J2289" s="68"/>
      <c r="K2289" s="92"/>
      <c r="L2289" s="92" t="s">
        <v>11</v>
      </c>
      <c r="M2289" s="230" t="s">
        <v>4958</v>
      </c>
      <c r="N2289" s="221">
        <v>0.4</v>
      </c>
      <c r="O2289" s="221" t="s">
        <v>2</v>
      </c>
      <c r="P2289" s="230" t="s">
        <v>4958</v>
      </c>
      <c r="Q2289" s="221" t="s">
        <v>6773</v>
      </c>
      <c r="R2289" s="221">
        <v>3.0000000000000001E-3</v>
      </c>
      <c r="S2289" s="221">
        <v>1E-3</v>
      </c>
      <c r="T2289" s="221">
        <v>4.0000000000000001E-3</v>
      </c>
      <c r="U2289" s="293" t="s">
        <v>1</v>
      </c>
      <c r="V2289" s="273" t="s">
        <v>128</v>
      </c>
      <c r="W2289" s="293" t="s">
        <v>128</v>
      </c>
      <c r="X2289" s="293" t="s">
        <v>128</v>
      </c>
      <c r="Y2289" s="269">
        <v>2015</v>
      </c>
      <c r="Z2289" s="318" t="s">
        <v>128</v>
      </c>
      <c r="AA2289" s="269">
        <v>2016</v>
      </c>
      <c r="AB2289" s="293" t="s">
        <v>128</v>
      </c>
      <c r="AC2289" s="269">
        <v>2015</v>
      </c>
      <c r="AD2289" s="293" t="s">
        <v>24</v>
      </c>
      <c r="AE2289" s="293" t="s">
        <v>57</v>
      </c>
      <c r="AF2289" s="293"/>
      <c r="AG2289" s="318"/>
      <c r="AH2289" s="222"/>
      <c r="AI2289" s="229"/>
    </row>
    <row r="2290" spans="1:35" ht="47.25" customHeight="1">
      <c r="A2290" s="70" t="s">
        <v>4982</v>
      </c>
      <c r="B2290" s="74" t="s">
        <v>5</v>
      </c>
      <c r="C2290" s="74" t="s">
        <v>5</v>
      </c>
      <c r="D2290" s="75">
        <v>42201</v>
      </c>
      <c r="E2290" s="76">
        <v>0.80972222222222223</v>
      </c>
      <c r="F2290" s="75">
        <v>42201</v>
      </c>
      <c r="G2290" s="76">
        <v>0.80972222222222223</v>
      </c>
      <c r="H2290" s="76">
        <v>0</v>
      </c>
      <c r="I2290" s="74">
        <v>4</v>
      </c>
      <c r="J2290" s="74" t="s">
        <v>143</v>
      </c>
      <c r="K2290" s="74" t="s">
        <v>8</v>
      </c>
      <c r="L2290" s="74" t="s">
        <v>9</v>
      </c>
      <c r="M2290" s="225" t="s">
        <v>7798</v>
      </c>
      <c r="N2290" s="226" t="s">
        <v>3</v>
      </c>
      <c r="O2290" s="225" t="s">
        <v>7</v>
      </c>
      <c r="P2290" s="225" t="s">
        <v>7799</v>
      </c>
      <c r="Q2290" s="225" t="s">
        <v>10251</v>
      </c>
      <c r="R2290" s="225"/>
      <c r="S2290" s="225">
        <v>1.5</v>
      </c>
      <c r="T2290" s="225">
        <v>1.5</v>
      </c>
      <c r="U2290" s="302" t="s">
        <v>28</v>
      </c>
      <c r="V2290" s="302">
        <v>2010</v>
      </c>
      <c r="W2290" s="302" t="s">
        <v>587</v>
      </c>
      <c r="X2290" s="302" t="s">
        <v>411</v>
      </c>
      <c r="Y2290" s="302" t="s">
        <v>10252</v>
      </c>
      <c r="Z2290" s="302" t="s">
        <v>10253</v>
      </c>
      <c r="AA2290" s="302" t="s">
        <v>10254</v>
      </c>
      <c r="AB2290" s="302">
        <v>0</v>
      </c>
      <c r="AC2290" s="302"/>
      <c r="AD2290" s="302" t="s">
        <v>42</v>
      </c>
      <c r="AE2290" s="302"/>
      <c r="AF2290" s="302"/>
      <c r="AG2290" s="302"/>
      <c r="AH2290" s="222"/>
      <c r="AI2290" s="229"/>
    </row>
    <row r="2291" spans="1:35" ht="47.25" customHeight="1">
      <c r="A2291" s="70" t="s">
        <v>3570</v>
      </c>
      <c r="B2291" s="74" t="s">
        <v>19</v>
      </c>
      <c r="C2291" s="74" t="s">
        <v>5350</v>
      </c>
      <c r="D2291" s="75">
        <v>42184</v>
      </c>
      <c r="E2291" s="76">
        <v>0.75486111111111109</v>
      </c>
      <c r="F2291" s="75">
        <v>42184</v>
      </c>
      <c r="G2291" s="76">
        <v>0.75555555555555554</v>
      </c>
      <c r="H2291" s="76">
        <v>6.9444444444444198E-4</v>
      </c>
      <c r="I2291" s="74">
        <v>181</v>
      </c>
      <c r="J2291" s="74"/>
      <c r="K2291" s="74"/>
      <c r="L2291" s="74" t="s">
        <v>16</v>
      </c>
      <c r="M2291" s="225" t="s">
        <v>2856</v>
      </c>
      <c r="N2291" s="226">
        <v>220</v>
      </c>
      <c r="O2291" s="225" t="s">
        <v>7</v>
      </c>
      <c r="P2291" s="225" t="s">
        <v>5479</v>
      </c>
      <c r="Q2291" s="225" t="s">
        <v>5480</v>
      </c>
      <c r="R2291" s="225">
        <v>40</v>
      </c>
      <c r="S2291" s="225"/>
      <c r="T2291" s="225">
        <v>40</v>
      </c>
      <c r="U2291" s="302"/>
      <c r="V2291" s="302"/>
      <c r="W2291" s="302"/>
      <c r="X2291" s="302"/>
      <c r="Y2291" s="302"/>
      <c r="Z2291" s="302"/>
      <c r="AA2291" s="302"/>
      <c r="AB2291" s="302"/>
      <c r="AC2291" s="302"/>
      <c r="AD2291" s="302" t="s">
        <v>37</v>
      </c>
      <c r="AE2291" s="302"/>
      <c r="AF2291" s="302"/>
      <c r="AG2291" s="302"/>
      <c r="AH2291" s="222"/>
      <c r="AI2291" s="229"/>
    </row>
    <row r="2292" spans="1:35" ht="47.25" customHeight="1">
      <c r="A2292" s="70" t="s">
        <v>4982</v>
      </c>
      <c r="B2292" s="74" t="s">
        <v>19</v>
      </c>
      <c r="C2292" s="74" t="s">
        <v>19</v>
      </c>
      <c r="D2292" s="75">
        <v>42202</v>
      </c>
      <c r="E2292" s="76">
        <v>9.6527777777777768E-2</v>
      </c>
      <c r="F2292" s="75">
        <v>42202</v>
      </c>
      <c r="G2292" s="76">
        <v>0.14722222222222223</v>
      </c>
      <c r="H2292" s="76">
        <f>F2292-D2292+G2292-E2292</f>
        <v>5.0694444444444459E-2</v>
      </c>
      <c r="I2292" s="74">
        <v>11</v>
      </c>
      <c r="J2292" s="74"/>
      <c r="K2292" s="74"/>
      <c r="L2292" s="74" t="s">
        <v>9</v>
      </c>
      <c r="M2292" s="225" t="s">
        <v>4330</v>
      </c>
      <c r="N2292" s="226" t="s">
        <v>3</v>
      </c>
      <c r="O2292" s="225" t="s">
        <v>7</v>
      </c>
      <c r="P2292" s="225" t="s">
        <v>7506</v>
      </c>
      <c r="Q2292" s="225" t="s">
        <v>7507</v>
      </c>
      <c r="R2292" s="225">
        <v>7</v>
      </c>
      <c r="S2292" s="225"/>
      <c r="T2292" s="225">
        <f>R2292+S2292</f>
        <v>7</v>
      </c>
      <c r="U2292" s="302" t="s">
        <v>28</v>
      </c>
      <c r="V2292" s="302">
        <v>1969</v>
      </c>
      <c r="W2292" s="302" t="s">
        <v>1709</v>
      </c>
      <c r="X2292" s="302">
        <v>0</v>
      </c>
      <c r="Y2292" s="302">
        <v>41891</v>
      </c>
      <c r="Z2292" s="302">
        <v>100</v>
      </c>
      <c r="AA2292" s="302">
        <v>42469</v>
      </c>
      <c r="AB2292" s="302">
        <v>0</v>
      </c>
      <c r="AC2292" s="302">
        <v>42095</v>
      </c>
      <c r="AD2292" s="302" t="s">
        <v>42</v>
      </c>
      <c r="AE2292" s="302"/>
      <c r="AF2292" s="302"/>
      <c r="AG2292" s="302"/>
      <c r="AH2292" s="222"/>
      <c r="AI2292" s="229"/>
    </row>
    <row r="2293" spans="1:35" ht="47.25" customHeight="1">
      <c r="A2293" s="70" t="s">
        <v>3570</v>
      </c>
      <c r="B2293" s="74" t="s">
        <v>19</v>
      </c>
      <c r="C2293" s="74" t="s">
        <v>5350</v>
      </c>
      <c r="D2293" s="75">
        <v>42184</v>
      </c>
      <c r="E2293" s="76">
        <v>0.77777777777777779</v>
      </c>
      <c r="F2293" s="75">
        <v>42184</v>
      </c>
      <c r="G2293" s="76">
        <v>0.77847222222222223</v>
      </c>
      <c r="H2293" s="76">
        <v>6.9444444444444198E-4</v>
      </c>
      <c r="I2293" s="74">
        <v>6</v>
      </c>
      <c r="J2293" s="74"/>
      <c r="K2293" s="74"/>
      <c r="L2293" s="74" t="s">
        <v>16</v>
      </c>
      <c r="M2293" s="225" t="s">
        <v>2856</v>
      </c>
      <c r="N2293" s="226">
        <v>35</v>
      </c>
      <c r="O2293" s="225" t="s">
        <v>7</v>
      </c>
      <c r="P2293" s="225" t="s">
        <v>4912</v>
      </c>
      <c r="Q2293" s="225" t="s">
        <v>5489</v>
      </c>
      <c r="R2293" s="225">
        <v>4</v>
      </c>
      <c r="S2293" s="225"/>
      <c r="T2293" s="225">
        <v>4</v>
      </c>
      <c r="U2293" s="302"/>
      <c r="V2293" s="302"/>
      <c r="W2293" s="302"/>
      <c r="X2293" s="302"/>
      <c r="Y2293" s="302"/>
      <c r="Z2293" s="302"/>
      <c r="AA2293" s="302"/>
      <c r="AB2293" s="302"/>
      <c r="AC2293" s="302"/>
      <c r="AD2293" s="302" t="s">
        <v>37</v>
      </c>
      <c r="AE2293" s="302"/>
      <c r="AF2293" s="302"/>
      <c r="AG2293" s="302"/>
      <c r="AH2293" s="222"/>
      <c r="AI2293" s="229"/>
    </row>
    <row r="2294" spans="1:35" ht="31.5" customHeight="1">
      <c r="A2294" s="70" t="s">
        <v>4982</v>
      </c>
      <c r="B2294" s="74" t="s">
        <v>19</v>
      </c>
      <c r="C2294" s="74" t="s">
        <v>19</v>
      </c>
      <c r="D2294" s="75">
        <v>42202</v>
      </c>
      <c r="E2294" s="76">
        <v>0.11944444444444445</v>
      </c>
      <c r="F2294" s="75">
        <v>42202</v>
      </c>
      <c r="G2294" s="76">
        <v>0.12013888888888889</v>
      </c>
      <c r="H2294" s="76">
        <f>F2294-D2294+G2294-E2294</f>
        <v>6.9444444444444198E-4</v>
      </c>
      <c r="I2294" s="74">
        <v>16</v>
      </c>
      <c r="J2294" s="74"/>
      <c r="K2294" s="74"/>
      <c r="L2294" s="74" t="s">
        <v>9</v>
      </c>
      <c r="M2294" s="225" t="s">
        <v>3682</v>
      </c>
      <c r="N2294" s="226">
        <v>35</v>
      </c>
      <c r="O2294" s="225" t="s">
        <v>7</v>
      </c>
      <c r="P2294" s="225" t="s">
        <v>7508</v>
      </c>
      <c r="Q2294" s="225" t="s">
        <v>7509</v>
      </c>
      <c r="R2294" s="225">
        <v>5</v>
      </c>
      <c r="S2294" s="225">
        <v>2</v>
      </c>
      <c r="T2294" s="225">
        <f>R2294+S2294</f>
        <v>7</v>
      </c>
      <c r="U2294" s="302" t="s">
        <v>28</v>
      </c>
      <c r="V2294" s="302">
        <v>1979</v>
      </c>
      <c r="W2294" s="302" t="s">
        <v>1364</v>
      </c>
      <c r="X2294" s="302">
        <v>0</v>
      </c>
      <c r="Y2294" s="302" t="s">
        <v>11280</v>
      </c>
      <c r="Z2294" s="302">
        <v>100</v>
      </c>
      <c r="AA2294" s="302" t="s">
        <v>11234</v>
      </c>
      <c r="AB2294" s="302">
        <v>0</v>
      </c>
      <c r="AC2294" s="302" t="s">
        <v>11280</v>
      </c>
      <c r="AD2294" s="302" t="s">
        <v>42</v>
      </c>
      <c r="AE2294" s="302"/>
      <c r="AF2294" s="302"/>
      <c r="AG2294" s="302"/>
      <c r="AH2294" s="222"/>
      <c r="AI2294" s="229"/>
    </row>
    <row r="2295" spans="1:35" ht="78.75" customHeight="1">
      <c r="A2295" s="70" t="s">
        <v>3570</v>
      </c>
      <c r="B2295" s="74" t="s">
        <v>19</v>
      </c>
      <c r="C2295" s="74" t="s">
        <v>5554</v>
      </c>
      <c r="D2295" s="75">
        <v>42184</v>
      </c>
      <c r="E2295" s="76">
        <v>0.83680555555555547</v>
      </c>
      <c r="F2295" s="75">
        <v>42184</v>
      </c>
      <c r="G2295" s="76">
        <v>0.83958333333333324</v>
      </c>
      <c r="H2295" s="76">
        <v>2.7777777777777679E-3</v>
      </c>
      <c r="I2295" s="74">
        <v>109</v>
      </c>
      <c r="J2295" s="74"/>
      <c r="K2295" s="74" t="s">
        <v>20</v>
      </c>
      <c r="L2295" s="74" t="s">
        <v>16</v>
      </c>
      <c r="M2295" s="225" t="s">
        <v>267</v>
      </c>
      <c r="N2295" s="226">
        <v>110</v>
      </c>
      <c r="O2295" s="225" t="s">
        <v>7</v>
      </c>
      <c r="P2295" s="225" t="s">
        <v>4902</v>
      </c>
      <c r="Q2295" s="225" t="s">
        <v>4903</v>
      </c>
      <c r="R2295" s="225">
        <v>53</v>
      </c>
      <c r="S2295" s="225">
        <v>45</v>
      </c>
      <c r="T2295" s="225">
        <v>98</v>
      </c>
      <c r="U2295" s="302"/>
      <c r="V2295" s="302"/>
      <c r="W2295" s="302"/>
      <c r="X2295" s="302"/>
      <c r="Y2295" s="302"/>
      <c r="Z2295" s="302"/>
      <c r="AA2295" s="302"/>
      <c r="AB2295" s="302"/>
      <c r="AC2295" s="302"/>
      <c r="AD2295" s="302" t="s">
        <v>37</v>
      </c>
      <c r="AE2295" s="302"/>
      <c r="AF2295" s="302"/>
      <c r="AG2295" s="302"/>
      <c r="AH2295" s="222"/>
      <c r="AI2295" s="229"/>
    </row>
    <row r="2296" spans="1:35" ht="78.75" customHeight="1">
      <c r="A2296" s="70" t="s">
        <v>3570</v>
      </c>
      <c r="B2296" s="74" t="s">
        <v>19</v>
      </c>
      <c r="C2296" s="74" t="s">
        <v>5554</v>
      </c>
      <c r="D2296" s="75">
        <v>42184</v>
      </c>
      <c r="E2296" s="76">
        <v>0.83680555555555547</v>
      </c>
      <c r="F2296" s="75">
        <v>42184</v>
      </c>
      <c r="G2296" s="76">
        <v>0.83958333333333324</v>
      </c>
      <c r="H2296" s="76">
        <v>2.7777777777777679E-3</v>
      </c>
      <c r="I2296" s="74">
        <v>84</v>
      </c>
      <c r="J2296" s="74"/>
      <c r="K2296" s="74"/>
      <c r="L2296" s="74" t="s">
        <v>16</v>
      </c>
      <c r="M2296" s="225" t="s">
        <v>267</v>
      </c>
      <c r="N2296" s="226">
        <v>110</v>
      </c>
      <c r="O2296" s="225" t="s">
        <v>7</v>
      </c>
      <c r="P2296" s="225" t="s">
        <v>4904</v>
      </c>
      <c r="Q2296" s="225" t="s">
        <v>5483</v>
      </c>
      <c r="R2296" s="225">
        <v>20</v>
      </c>
      <c r="S2296" s="225">
        <v>23</v>
      </c>
      <c r="T2296" s="225">
        <v>43</v>
      </c>
      <c r="U2296" s="302"/>
      <c r="V2296" s="302"/>
      <c r="W2296" s="302"/>
      <c r="X2296" s="302"/>
      <c r="Y2296" s="302"/>
      <c r="Z2296" s="302"/>
      <c r="AA2296" s="302"/>
      <c r="AB2296" s="302"/>
      <c r="AC2296" s="302"/>
      <c r="AD2296" s="302" t="s">
        <v>37</v>
      </c>
      <c r="AE2296" s="302"/>
      <c r="AF2296" s="302"/>
      <c r="AG2296" s="302"/>
      <c r="AH2296" s="222"/>
      <c r="AI2296" s="229"/>
    </row>
    <row r="2297" spans="1:35" ht="47.25" customHeight="1">
      <c r="A2297" s="70" t="s">
        <v>3570</v>
      </c>
      <c r="B2297" s="74" t="s">
        <v>19</v>
      </c>
      <c r="C2297" s="74" t="s">
        <v>5554</v>
      </c>
      <c r="D2297" s="75">
        <v>42184</v>
      </c>
      <c r="E2297" s="76">
        <v>0.83680555555555547</v>
      </c>
      <c r="F2297" s="75">
        <v>42184</v>
      </c>
      <c r="G2297" s="76">
        <v>0.83958333333333324</v>
      </c>
      <c r="H2297" s="76">
        <v>2.7777777777777679E-3</v>
      </c>
      <c r="I2297" s="74">
        <v>67</v>
      </c>
      <c r="J2297" s="74"/>
      <c r="K2297" s="74"/>
      <c r="L2297" s="74" t="s">
        <v>16</v>
      </c>
      <c r="M2297" s="225" t="s">
        <v>3637</v>
      </c>
      <c r="N2297" s="226">
        <v>35</v>
      </c>
      <c r="O2297" s="225" t="s">
        <v>7</v>
      </c>
      <c r="P2297" s="225" t="s">
        <v>5446</v>
      </c>
      <c r="Q2297" s="225" t="s">
        <v>5447</v>
      </c>
      <c r="R2297" s="225">
        <v>15</v>
      </c>
      <c r="S2297" s="225">
        <v>6</v>
      </c>
      <c r="T2297" s="225">
        <v>21</v>
      </c>
      <c r="U2297" s="302"/>
      <c r="V2297" s="302"/>
      <c r="W2297" s="302"/>
      <c r="X2297" s="302"/>
      <c r="Y2297" s="302"/>
      <c r="Z2297" s="302"/>
      <c r="AA2297" s="302"/>
      <c r="AB2297" s="302"/>
      <c r="AC2297" s="302"/>
      <c r="AD2297" s="302" t="s">
        <v>37</v>
      </c>
      <c r="AE2297" s="302"/>
      <c r="AF2297" s="302"/>
      <c r="AG2297" s="302"/>
      <c r="AH2297" s="222"/>
      <c r="AI2297" s="229"/>
    </row>
    <row r="2298" spans="1:35" ht="63" customHeight="1">
      <c r="A2298" s="70" t="s">
        <v>3570</v>
      </c>
      <c r="B2298" s="74" t="s">
        <v>19</v>
      </c>
      <c r="C2298" s="74" t="s">
        <v>5554</v>
      </c>
      <c r="D2298" s="75">
        <v>42184</v>
      </c>
      <c r="E2298" s="76">
        <v>0.83680555555555547</v>
      </c>
      <c r="F2298" s="75">
        <v>42184</v>
      </c>
      <c r="G2298" s="76">
        <v>0.83958333333333324</v>
      </c>
      <c r="H2298" s="76">
        <v>2.7777777777777679E-3</v>
      </c>
      <c r="I2298" s="74">
        <v>28</v>
      </c>
      <c r="J2298" s="74"/>
      <c r="K2298" s="74"/>
      <c r="L2298" s="74" t="s">
        <v>16</v>
      </c>
      <c r="M2298" s="225" t="s">
        <v>4865</v>
      </c>
      <c r="N2298" s="226">
        <v>110</v>
      </c>
      <c r="O2298" s="225" t="s">
        <v>7</v>
      </c>
      <c r="P2298" s="225" t="s">
        <v>4905</v>
      </c>
      <c r="Q2298" s="225" t="s">
        <v>4906</v>
      </c>
      <c r="R2298" s="225">
        <v>10</v>
      </c>
      <c r="S2298" s="225">
        <v>2</v>
      </c>
      <c r="T2298" s="225">
        <v>12</v>
      </c>
      <c r="U2298" s="302"/>
      <c r="V2298" s="302"/>
      <c r="W2298" s="302"/>
      <c r="X2298" s="302"/>
      <c r="Y2298" s="302"/>
      <c r="Z2298" s="302"/>
      <c r="AA2298" s="302"/>
      <c r="AB2298" s="302"/>
      <c r="AC2298" s="302"/>
      <c r="AD2298" s="302" t="s">
        <v>37</v>
      </c>
      <c r="AE2298" s="302"/>
      <c r="AF2298" s="302"/>
      <c r="AG2298" s="302"/>
      <c r="AH2298" s="222"/>
      <c r="AI2298" s="229"/>
    </row>
    <row r="2299" spans="1:35" ht="31.5" customHeight="1">
      <c r="A2299" s="70" t="s">
        <v>3570</v>
      </c>
      <c r="B2299" s="74" t="s">
        <v>19</v>
      </c>
      <c r="C2299" s="74" t="s">
        <v>5554</v>
      </c>
      <c r="D2299" s="75">
        <v>42184</v>
      </c>
      <c r="E2299" s="76">
        <v>0.83680555555555547</v>
      </c>
      <c r="F2299" s="75">
        <v>42184</v>
      </c>
      <c r="G2299" s="76">
        <v>0.83750000000000002</v>
      </c>
      <c r="H2299" s="76">
        <v>6.94444444444553E-4</v>
      </c>
      <c r="I2299" s="74">
        <v>40</v>
      </c>
      <c r="J2299" s="74"/>
      <c r="K2299" s="74"/>
      <c r="L2299" s="74" t="s">
        <v>16</v>
      </c>
      <c r="M2299" s="225" t="s">
        <v>267</v>
      </c>
      <c r="N2299" s="226">
        <v>110</v>
      </c>
      <c r="O2299" s="225" t="s">
        <v>7</v>
      </c>
      <c r="P2299" s="225" t="s">
        <v>5482</v>
      </c>
      <c r="Q2299" s="225" t="s">
        <v>5483</v>
      </c>
      <c r="R2299" s="225">
        <v>4</v>
      </c>
      <c r="S2299" s="225"/>
      <c r="T2299" s="225">
        <v>4</v>
      </c>
      <c r="U2299" s="302"/>
      <c r="V2299" s="302"/>
      <c r="W2299" s="302"/>
      <c r="X2299" s="302"/>
      <c r="Y2299" s="302"/>
      <c r="Z2299" s="302"/>
      <c r="AA2299" s="302"/>
      <c r="AB2299" s="302"/>
      <c r="AC2299" s="302"/>
      <c r="AD2299" s="302" t="s">
        <v>37</v>
      </c>
      <c r="AE2299" s="302"/>
      <c r="AF2299" s="302"/>
      <c r="AG2299" s="302"/>
      <c r="AH2299" s="222"/>
      <c r="AI2299" s="229"/>
    </row>
    <row r="2300" spans="1:35" ht="78.75" customHeight="1">
      <c r="A2300" s="70" t="s">
        <v>3570</v>
      </c>
      <c r="B2300" s="74" t="s">
        <v>19</v>
      </c>
      <c r="C2300" s="74" t="s">
        <v>5554</v>
      </c>
      <c r="D2300" s="75">
        <v>42184</v>
      </c>
      <c r="E2300" s="76">
        <v>0.87847222222222221</v>
      </c>
      <c r="F2300" s="75">
        <v>42184</v>
      </c>
      <c r="G2300" s="76">
        <v>0.87847222222222221</v>
      </c>
      <c r="H2300" s="76">
        <v>0</v>
      </c>
      <c r="I2300" s="74">
        <v>10</v>
      </c>
      <c r="J2300" s="74"/>
      <c r="K2300" s="74"/>
      <c r="L2300" s="74" t="s">
        <v>16</v>
      </c>
      <c r="M2300" s="225" t="s">
        <v>4908</v>
      </c>
      <c r="N2300" s="226" t="s">
        <v>3</v>
      </c>
      <c r="O2300" s="225" t="s">
        <v>7</v>
      </c>
      <c r="P2300" s="225" t="s">
        <v>5485</v>
      </c>
      <c r="Q2300" s="225" t="s">
        <v>5486</v>
      </c>
      <c r="R2300" s="225">
        <v>2</v>
      </c>
      <c r="S2300" s="225"/>
      <c r="T2300" s="225">
        <v>2</v>
      </c>
      <c r="U2300" s="302"/>
      <c r="V2300" s="302"/>
      <c r="W2300" s="302"/>
      <c r="X2300" s="302"/>
      <c r="Y2300" s="302"/>
      <c r="Z2300" s="302"/>
      <c r="AA2300" s="302"/>
      <c r="AB2300" s="302"/>
      <c r="AC2300" s="302"/>
      <c r="AD2300" s="302" t="s">
        <v>37</v>
      </c>
      <c r="AE2300" s="302"/>
      <c r="AF2300" s="302"/>
      <c r="AG2300" s="302"/>
      <c r="AH2300" s="222"/>
      <c r="AI2300" s="229"/>
    </row>
    <row r="2301" spans="1:35" ht="63" customHeight="1">
      <c r="A2301" s="70" t="s">
        <v>3570</v>
      </c>
      <c r="B2301" s="74" t="s">
        <v>19</v>
      </c>
      <c r="C2301" s="74" t="s">
        <v>5554</v>
      </c>
      <c r="D2301" s="75">
        <v>42184</v>
      </c>
      <c r="E2301" s="76">
        <v>0.90138888888888891</v>
      </c>
      <c r="F2301" s="75">
        <v>42184</v>
      </c>
      <c r="G2301" s="76">
        <v>0.91875000000000007</v>
      </c>
      <c r="H2301" s="76">
        <v>1.736111111111116E-2</v>
      </c>
      <c r="I2301" s="74">
        <v>26</v>
      </c>
      <c r="J2301" s="74"/>
      <c r="K2301" s="74" t="s">
        <v>14</v>
      </c>
      <c r="L2301" s="74" t="s">
        <v>16</v>
      </c>
      <c r="M2301" s="225" t="s">
        <v>3419</v>
      </c>
      <c r="N2301" s="226">
        <v>35</v>
      </c>
      <c r="O2301" s="225" t="s">
        <v>7</v>
      </c>
      <c r="P2301" s="225" t="s">
        <v>4909</v>
      </c>
      <c r="Q2301" s="225" t="s">
        <v>4910</v>
      </c>
      <c r="R2301" s="225">
        <v>9</v>
      </c>
      <c r="S2301" s="225"/>
      <c r="T2301" s="225">
        <v>9</v>
      </c>
      <c r="U2301" s="302"/>
      <c r="V2301" s="302"/>
      <c r="W2301" s="302"/>
      <c r="X2301" s="302"/>
      <c r="Y2301" s="302"/>
      <c r="Z2301" s="302"/>
      <c r="AA2301" s="302"/>
      <c r="AB2301" s="302"/>
      <c r="AC2301" s="302"/>
      <c r="AD2301" s="302" t="s">
        <v>37</v>
      </c>
      <c r="AE2301" s="302"/>
      <c r="AF2301" s="302"/>
      <c r="AG2301" s="302"/>
      <c r="AH2301" s="222"/>
      <c r="AI2301" s="229"/>
    </row>
    <row r="2302" spans="1:35" ht="31.5" customHeight="1">
      <c r="A2302" s="70" t="s">
        <v>3570</v>
      </c>
      <c r="B2302" s="74" t="s">
        <v>19</v>
      </c>
      <c r="C2302" s="74" t="s">
        <v>2605</v>
      </c>
      <c r="D2302" s="75">
        <v>42184</v>
      </c>
      <c r="E2302" s="76">
        <v>0.99652777777777779</v>
      </c>
      <c r="F2302" s="75">
        <v>42184</v>
      </c>
      <c r="G2302" s="76">
        <v>0.99722222222222223</v>
      </c>
      <c r="H2302" s="76">
        <v>6.9444444444444198E-4</v>
      </c>
      <c r="I2302" s="74">
        <v>23</v>
      </c>
      <c r="J2302" s="74"/>
      <c r="K2302" s="74" t="s">
        <v>14</v>
      </c>
      <c r="L2302" s="74" t="s">
        <v>16</v>
      </c>
      <c r="M2302" s="225" t="s">
        <v>2606</v>
      </c>
      <c r="N2302" s="226">
        <v>110</v>
      </c>
      <c r="O2302" s="225" t="s">
        <v>7</v>
      </c>
      <c r="P2302" s="225" t="s">
        <v>5487</v>
      </c>
      <c r="Q2302" s="225" t="s">
        <v>4911</v>
      </c>
      <c r="R2302" s="225">
        <v>4</v>
      </c>
      <c r="S2302" s="225"/>
      <c r="T2302" s="225">
        <v>4</v>
      </c>
      <c r="U2302" s="302"/>
      <c r="V2302" s="302"/>
      <c r="W2302" s="302"/>
      <c r="X2302" s="302"/>
      <c r="Y2302" s="302"/>
      <c r="Z2302" s="302"/>
      <c r="AA2302" s="302"/>
      <c r="AB2302" s="302"/>
      <c r="AC2302" s="302"/>
      <c r="AD2302" s="302" t="s">
        <v>37</v>
      </c>
      <c r="AE2302" s="302"/>
      <c r="AF2302" s="302"/>
      <c r="AG2302" s="302"/>
      <c r="AH2302" s="222"/>
      <c r="AI2302" s="229"/>
    </row>
    <row r="2303" spans="1:35" ht="31.5" customHeight="1">
      <c r="A2303" s="70" t="s">
        <v>3570</v>
      </c>
      <c r="B2303" s="74" t="s">
        <v>19</v>
      </c>
      <c r="C2303" s="74" t="s">
        <v>2605</v>
      </c>
      <c r="D2303" s="75">
        <v>42184</v>
      </c>
      <c r="E2303" s="76">
        <v>0.99722222222222223</v>
      </c>
      <c r="F2303" s="75">
        <v>42184</v>
      </c>
      <c r="G2303" s="76">
        <v>0.99791666666666667</v>
      </c>
      <c r="H2303" s="76">
        <v>6.9444444444444198E-4</v>
      </c>
      <c r="I2303" s="74">
        <v>17</v>
      </c>
      <c r="J2303" s="74"/>
      <c r="K2303" s="74" t="s">
        <v>14</v>
      </c>
      <c r="L2303" s="74" t="s">
        <v>16</v>
      </c>
      <c r="M2303" s="225" t="s">
        <v>2606</v>
      </c>
      <c r="N2303" s="226">
        <v>110</v>
      </c>
      <c r="O2303" s="225" t="s">
        <v>7</v>
      </c>
      <c r="P2303" s="225" t="s">
        <v>5488</v>
      </c>
      <c r="Q2303" s="225" t="s">
        <v>4911</v>
      </c>
      <c r="R2303" s="225">
        <v>4</v>
      </c>
      <c r="S2303" s="225"/>
      <c r="T2303" s="225">
        <v>4</v>
      </c>
      <c r="U2303" s="302"/>
      <c r="V2303" s="302"/>
      <c r="W2303" s="302"/>
      <c r="X2303" s="302"/>
      <c r="Y2303" s="302"/>
      <c r="Z2303" s="302"/>
      <c r="AA2303" s="302"/>
      <c r="AB2303" s="302"/>
      <c r="AC2303" s="302"/>
      <c r="AD2303" s="302" t="s">
        <v>37</v>
      </c>
      <c r="AE2303" s="302"/>
      <c r="AF2303" s="302"/>
      <c r="AG2303" s="302"/>
      <c r="AH2303" s="222"/>
      <c r="AI2303" s="229"/>
    </row>
    <row r="2304" spans="1:35" ht="47.25" customHeight="1">
      <c r="A2304" s="70" t="s">
        <v>4982</v>
      </c>
      <c r="B2304" s="74" t="s">
        <v>19</v>
      </c>
      <c r="C2304" s="74" t="s">
        <v>19</v>
      </c>
      <c r="D2304" s="75">
        <v>42202</v>
      </c>
      <c r="E2304" s="76">
        <v>0.20416666666666669</v>
      </c>
      <c r="F2304" s="75">
        <v>42202</v>
      </c>
      <c r="G2304" s="76">
        <v>0.21527777777777779</v>
      </c>
      <c r="H2304" s="76">
        <f>F2304-D2304+G2304-E2304</f>
        <v>1.1111111111111099E-2</v>
      </c>
      <c r="I2304" s="74">
        <v>30</v>
      </c>
      <c r="J2304" s="74" t="s">
        <v>7510</v>
      </c>
      <c r="K2304" s="74" t="s">
        <v>20</v>
      </c>
      <c r="L2304" s="74" t="s">
        <v>9</v>
      </c>
      <c r="M2304" s="225" t="s">
        <v>176</v>
      </c>
      <c r="N2304" s="226">
        <v>35</v>
      </c>
      <c r="O2304" s="225" t="s">
        <v>7</v>
      </c>
      <c r="P2304" s="225" t="s">
        <v>7511</v>
      </c>
      <c r="Q2304" s="225" t="s">
        <v>7512</v>
      </c>
      <c r="R2304" s="225">
        <v>25</v>
      </c>
      <c r="S2304" s="225">
        <v>12</v>
      </c>
      <c r="T2304" s="225">
        <f>R2304+S2304</f>
        <v>37</v>
      </c>
      <c r="U2304" s="302" t="s">
        <v>28</v>
      </c>
      <c r="V2304" s="302">
        <v>2007</v>
      </c>
      <c r="W2304" s="302" t="s">
        <v>606</v>
      </c>
      <c r="X2304" s="302">
        <v>0</v>
      </c>
      <c r="Y2304" s="302">
        <v>0</v>
      </c>
      <c r="Z2304" s="302">
        <v>0</v>
      </c>
      <c r="AA2304" s="302">
        <v>0</v>
      </c>
      <c r="AB2304" s="302">
        <v>0</v>
      </c>
      <c r="AC2304" s="302">
        <v>0</v>
      </c>
      <c r="AD2304" s="302" t="s">
        <v>42</v>
      </c>
      <c r="AE2304" s="302"/>
      <c r="AF2304" s="302"/>
      <c r="AG2304" s="302"/>
      <c r="AH2304" s="222"/>
      <c r="AI2304" s="229"/>
    </row>
    <row r="2305" spans="1:35" ht="78.75" customHeight="1">
      <c r="A2305" s="70" t="s">
        <v>3570</v>
      </c>
      <c r="B2305" s="74" t="s">
        <v>15</v>
      </c>
      <c r="C2305" s="74" t="s">
        <v>209</v>
      </c>
      <c r="D2305" s="75">
        <v>42184</v>
      </c>
      <c r="E2305" s="76">
        <v>0.36249999999999999</v>
      </c>
      <c r="F2305" s="75">
        <v>42184</v>
      </c>
      <c r="G2305" s="76">
        <v>0.36527777777777781</v>
      </c>
      <c r="H2305" s="76">
        <f>(F2305+G2305)-(D2305+E2305)</f>
        <v>2.7777777722803876E-3</v>
      </c>
      <c r="I2305" s="74">
        <v>19</v>
      </c>
      <c r="J2305" s="74" t="s">
        <v>4926</v>
      </c>
      <c r="K2305" s="74" t="s">
        <v>20</v>
      </c>
      <c r="L2305" s="74" t="s">
        <v>16</v>
      </c>
      <c r="M2305" s="225" t="s">
        <v>4927</v>
      </c>
      <c r="N2305" s="226">
        <v>110</v>
      </c>
      <c r="O2305" s="225" t="s">
        <v>7</v>
      </c>
      <c r="P2305" s="225" t="s">
        <v>4928</v>
      </c>
      <c r="Q2305" s="225" t="s">
        <v>4929</v>
      </c>
      <c r="R2305" s="225">
        <v>1.4</v>
      </c>
      <c r="S2305" s="225"/>
      <c r="T2305" s="225">
        <f>SUM(R2305:S2305)</f>
        <v>1.4</v>
      </c>
      <c r="U2305" s="302"/>
      <c r="V2305" s="302"/>
      <c r="W2305" s="302"/>
      <c r="X2305" s="302"/>
      <c r="Y2305" s="302"/>
      <c r="Z2305" s="302"/>
      <c r="AA2305" s="302"/>
      <c r="AB2305" s="302"/>
      <c r="AC2305" s="302"/>
      <c r="AD2305" s="302" t="s">
        <v>37</v>
      </c>
      <c r="AE2305" s="302" t="s">
        <v>53</v>
      </c>
      <c r="AF2305" s="302"/>
      <c r="AG2305" s="302"/>
      <c r="AH2305" s="222"/>
      <c r="AI2305" s="229"/>
    </row>
    <row r="2306" spans="1:35" ht="31.5" customHeight="1">
      <c r="A2306" s="70" t="s">
        <v>4982</v>
      </c>
      <c r="B2306" s="74" t="s">
        <v>19</v>
      </c>
      <c r="C2306" s="74" t="s">
        <v>19</v>
      </c>
      <c r="D2306" s="75">
        <v>42202</v>
      </c>
      <c r="E2306" s="76">
        <v>0.55902777777777779</v>
      </c>
      <c r="F2306" s="75">
        <v>42202</v>
      </c>
      <c r="G2306" s="76">
        <v>0.55972222222222223</v>
      </c>
      <c r="H2306" s="76">
        <f>F2306-D2306+G2306-E2306</f>
        <v>6.9444444444444198E-4</v>
      </c>
      <c r="I2306" s="74">
        <v>15</v>
      </c>
      <c r="J2306" s="74" t="s">
        <v>150</v>
      </c>
      <c r="K2306" s="74" t="s">
        <v>8</v>
      </c>
      <c r="L2306" s="74" t="s">
        <v>9</v>
      </c>
      <c r="M2306" s="225" t="s">
        <v>2492</v>
      </c>
      <c r="N2306" s="226" t="s">
        <v>3</v>
      </c>
      <c r="O2306" s="225" t="s">
        <v>7</v>
      </c>
      <c r="P2306" s="225" t="s">
        <v>7520</v>
      </c>
      <c r="Q2306" s="225" t="s">
        <v>7521</v>
      </c>
      <c r="R2306" s="225">
        <v>3</v>
      </c>
      <c r="S2306" s="225">
        <v>5</v>
      </c>
      <c r="T2306" s="225">
        <f>R2306+S2306</f>
        <v>8</v>
      </c>
      <c r="U2306" s="302" t="s">
        <v>28</v>
      </c>
      <c r="V2306" s="302">
        <v>1975</v>
      </c>
      <c r="W2306" s="302" t="s">
        <v>1709</v>
      </c>
      <c r="X2306" s="302">
        <v>0</v>
      </c>
      <c r="Y2306" s="302">
        <v>42173</v>
      </c>
      <c r="Z2306" s="302">
        <v>100</v>
      </c>
      <c r="AA2306" s="302">
        <v>42583</v>
      </c>
      <c r="AB2306" s="302">
        <v>0</v>
      </c>
      <c r="AC2306" s="302">
        <v>42186</v>
      </c>
      <c r="AD2306" s="302" t="s">
        <v>42</v>
      </c>
      <c r="AE2306" s="302"/>
      <c r="AF2306" s="302"/>
      <c r="AG2306" s="302"/>
      <c r="AH2306" s="222"/>
      <c r="AI2306" s="229"/>
    </row>
    <row r="2307" spans="1:35" ht="31.5" customHeight="1">
      <c r="A2307" s="70" t="s">
        <v>4982</v>
      </c>
      <c r="B2307" s="74" t="s">
        <v>19</v>
      </c>
      <c r="C2307" s="74" t="s">
        <v>19</v>
      </c>
      <c r="D2307" s="75">
        <v>42202</v>
      </c>
      <c r="E2307" s="76">
        <v>0.56458333333333333</v>
      </c>
      <c r="F2307" s="75">
        <v>42202</v>
      </c>
      <c r="G2307" s="76">
        <v>0.56527777777777777</v>
      </c>
      <c r="H2307" s="76">
        <f>F2307-D2307+G2307-E2307</f>
        <v>6.9444444444444198E-4</v>
      </c>
      <c r="I2307" s="74">
        <v>13</v>
      </c>
      <c r="J2307" s="74" t="s">
        <v>150</v>
      </c>
      <c r="K2307" s="74" t="s">
        <v>8</v>
      </c>
      <c r="L2307" s="74" t="s">
        <v>9</v>
      </c>
      <c r="M2307" s="225" t="s">
        <v>2492</v>
      </c>
      <c r="N2307" s="226" t="s">
        <v>3</v>
      </c>
      <c r="O2307" s="225" t="s">
        <v>7</v>
      </c>
      <c r="P2307" s="225" t="s">
        <v>7522</v>
      </c>
      <c r="Q2307" s="225" t="s">
        <v>7521</v>
      </c>
      <c r="R2307" s="225">
        <v>3</v>
      </c>
      <c r="S2307" s="225">
        <v>6</v>
      </c>
      <c r="T2307" s="225">
        <f>R2307+S2307</f>
        <v>9</v>
      </c>
      <c r="U2307" s="302" t="s">
        <v>28</v>
      </c>
      <c r="V2307" s="302">
        <v>1982</v>
      </c>
      <c r="W2307" s="302" t="s">
        <v>1709</v>
      </c>
      <c r="X2307" s="302">
        <v>0</v>
      </c>
      <c r="Y2307" s="302">
        <v>41821</v>
      </c>
      <c r="Z2307" s="302">
        <v>100</v>
      </c>
      <c r="AA2307" s="302">
        <v>42278</v>
      </c>
      <c r="AB2307" s="302">
        <v>0</v>
      </c>
      <c r="AC2307" s="302">
        <v>42095</v>
      </c>
      <c r="AD2307" s="302" t="s">
        <v>42</v>
      </c>
      <c r="AE2307" s="302"/>
      <c r="AF2307" s="302"/>
      <c r="AG2307" s="302"/>
      <c r="AH2307" s="222"/>
      <c r="AI2307" s="229"/>
    </row>
    <row r="2308" spans="1:35" ht="65.25" customHeight="1">
      <c r="A2308" s="70" t="s">
        <v>4982</v>
      </c>
      <c r="B2308" s="74" t="s">
        <v>19</v>
      </c>
      <c r="C2308" s="74" t="s">
        <v>19</v>
      </c>
      <c r="D2308" s="75">
        <v>42202</v>
      </c>
      <c r="E2308" s="76">
        <v>0.61111111111111105</v>
      </c>
      <c r="F2308" s="75">
        <v>42202</v>
      </c>
      <c r="G2308" s="76">
        <v>0.6118055555555556</v>
      </c>
      <c r="H2308" s="76">
        <f>F2308-D2308+G2308-E2308</f>
        <v>6.94444444444553E-4</v>
      </c>
      <c r="I2308" s="74">
        <v>4</v>
      </c>
      <c r="J2308" s="74"/>
      <c r="K2308" s="74"/>
      <c r="L2308" s="74" t="s">
        <v>9</v>
      </c>
      <c r="M2308" s="225" t="s">
        <v>4866</v>
      </c>
      <c r="N2308" s="226" t="s">
        <v>3</v>
      </c>
      <c r="O2308" s="225" t="s">
        <v>7</v>
      </c>
      <c r="P2308" s="225" t="s">
        <v>7524</v>
      </c>
      <c r="Q2308" s="225" t="s">
        <v>7525</v>
      </c>
      <c r="R2308" s="225">
        <v>1</v>
      </c>
      <c r="S2308" s="225"/>
      <c r="T2308" s="225">
        <f>R2308+S2308</f>
        <v>1</v>
      </c>
      <c r="U2308" s="302" t="s">
        <v>28</v>
      </c>
      <c r="V2308" s="302">
        <v>0</v>
      </c>
      <c r="W2308" s="302">
        <v>0</v>
      </c>
      <c r="X2308" s="302">
        <v>0</v>
      </c>
      <c r="Y2308" s="302">
        <v>0</v>
      </c>
      <c r="Z2308" s="302">
        <v>0</v>
      </c>
      <c r="AA2308" s="302">
        <v>0</v>
      </c>
      <c r="AB2308" s="302">
        <v>0</v>
      </c>
      <c r="AC2308" s="302">
        <v>0</v>
      </c>
      <c r="AD2308" s="302" t="s">
        <v>42</v>
      </c>
      <c r="AE2308" s="302"/>
      <c r="AF2308" s="302"/>
      <c r="AG2308" s="302"/>
      <c r="AH2308" s="222"/>
      <c r="AI2308" s="229"/>
    </row>
    <row r="2309" spans="1:35" ht="31.5" customHeight="1">
      <c r="A2309" s="70" t="s">
        <v>4982</v>
      </c>
      <c r="B2309" s="74" t="s">
        <v>19</v>
      </c>
      <c r="C2309" s="74" t="s">
        <v>19</v>
      </c>
      <c r="D2309" s="75">
        <v>42202</v>
      </c>
      <c r="E2309" s="76">
        <v>0.86111111111111116</v>
      </c>
      <c r="F2309" s="75">
        <v>42202</v>
      </c>
      <c r="G2309" s="76">
        <v>0.8618055555555556</v>
      </c>
      <c r="H2309" s="76">
        <f>F2309-D2309+G2309-E2309</f>
        <v>6.9444444444444198E-4</v>
      </c>
      <c r="I2309" s="74">
        <v>104</v>
      </c>
      <c r="J2309" s="74" t="s">
        <v>445</v>
      </c>
      <c r="K2309" s="74" t="s">
        <v>8</v>
      </c>
      <c r="L2309" s="74" t="s">
        <v>9</v>
      </c>
      <c r="M2309" s="225" t="s">
        <v>1846</v>
      </c>
      <c r="N2309" s="226">
        <v>35</v>
      </c>
      <c r="O2309" s="225" t="s">
        <v>7</v>
      </c>
      <c r="P2309" s="225" t="s">
        <v>7529</v>
      </c>
      <c r="Q2309" s="225" t="s">
        <v>11283</v>
      </c>
      <c r="R2309" s="225">
        <v>41</v>
      </c>
      <c r="S2309" s="225">
        <v>39</v>
      </c>
      <c r="T2309" s="225">
        <f>R2309+S2309</f>
        <v>80</v>
      </c>
      <c r="U2309" s="302" t="s">
        <v>28</v>
      </c>
      <c r="V2309" s="302">
        <v>1981</v>
      </c>
      <c r="W2309" s="302" t="s">
        <v>11241</v>
      </c>
      <c r="X2309" s="302">
        <v>0</v>
      </c>
      <c r="Y2309" s="302">
        <v>41149</v>
      </c>
      <c r="Z2309" s="302">
        <v>70</v>
      </c>
      <c r="AA2309" s="302">
        <v>42291</v>
      </c>
      <c r="AB2309" s="302">
        <v>2</v>
      </c>
      <c r="AC2309" s="302">
        <v>41069</v>
      </c>
      <c r="AD2309" s="302" t="s">
        <v>42</v>
      </c>
      <c r="AE2309" s="302"/>
      <c r="AF2309" s="302"/>
      <c r="AG2309" s="302"/>
      <c r="AH2309" s="222"/>
      <c r="AI2309" s="229"/>
    </row>
    <row r="2310" spans="1:35" ht="31.5" customHeight="1">
      <c r="A2310" s="70" t="s">
        <v>4982</v>
      </c>
      <c r="B2310" s="74" t="s">
        <v>138</v>
      </c>
      <c r="C2310" s="74" t="s">
        <v>138</v>
      </c>
      <c r="D2310" s="75">
        <v>42202</v>
      </c>
      <c r="E2310" s="76">
        <v>0.87152777777777779</v>
      </c>
      <c r="F2310" s="75">
        <v>42202</v>
      </c>
      <c r="G2310" s="76">
        <v>0.88124999999999998</v>
      </c>
      <c r="H2310" s="76">
        <f>G2310-E2310</f>
        <v>9.7222222222221877E-3</v>
      </c>
      <c r="I2310" s="74">
        <v>3</v>
      </c>
      <c r="J2310" s="74" t="s">
        <v>10126</v>
      </c>
      <c r="K2310" s="74"/>
      <c r="L2310" s="74" t="s">
        <v>9</v>
      </c>
      <c r="M2310" s="225" t="s">
        <v>7566</v>
      </c>
      <c r="N2310" s="226" t="s">
        <v>3</v>
      </c>
      <c r="O2310" s="225" t="s">
        <v>7</v>
      </c>
      <c r="P2310" s="225" t="s">
        <v>7566</v>
      </c>
      <c r="Q2310" s="225" t="s">
        <v>7567</v>
      </c>
      <c r="R2310" s="225"/>
      <c r="S2310" s="225">
        <v>10.5</v>
      </c>
      <c r="T2310" s="225">
        <v>10.5</v>
      </c>
      <c r="U2310" s="302" t="s">
        <v>28</v>
      </c>
      <c r="V2310" s="302">
        <v>1994</v>
      </c>
      <c r="W2310" s="302" t="s">
        <v>1364</v>
      </c>
      <c r="X2310" s="302" t="s">
        <v>411</v>
      </c>
      <c r="Y2310" s="302">
        <v>2014</v>
      </c>
      <c r="Z2310" s="302">
        <v>100</v>
      </c>
      <c r="AA2310" s="302">
        <v>2105</v>
      </c>
      <c r="AB2310" s="302">
        <v>0</v>
      </c>
      <c r="AC2310" s="302">
        <v>2014</v>
      </c>
      <c r="AD2310" s="302" t="s">
        <v>42</v>
      </c>
      <c r="AE2310" s="302"/>
      <c r="AF2310" s="302"/>
      <c r="AG2310" s="302"/>
      <c r="AH2310" s="222"/>
      <c r="AI2310" s="229"/>
    </row>
    <row r="2311" spans="1:35" ht="31.5" customHeight="1">
      <c r="A2311" s="70" t="s">
        <v>4982</v>
      </c>
      <c r="B2311" s="74" t="s">
        <v>15</v>
      </c>
      <c r="C2311" s="74" t="s">
        <v>15</v>
      </c>
      <c r="D2311" s="75">
        <v>42202</v>
      </c>
      <c r="E2311" s="76">
        <v>1.1111111111111112E-2</v>
      </c>
      <c r="F2311" s="75">
        <v>42202</v>
      </c>
      <c r="G2311" s="76">
        <v>1.1111111111111112E-2</v>
      </c>
      <c r="H2311" s="76">
        <f>(F2311+G2311)-(D2311+E2311)</f>
        <v>0</v>
      </c>
      <c r="I2311" s="74">
        <v>14</v>
      </c>
      <c r="J2311" s="74" t="s">
        <v>143</v>
      </c>
      <c r="K2311" s="74" t="s">
        <v>8</v>
      </c>
      <c r="L2311" s="74" t="s">
        <v>9</v>
      </c>
      <c r="M2311" s="225" t="s">
        <v>7581</v>
      </c>
      <c r="N2311" s="226">
        <v>35</v>
      </c>
      <c r="O2311" s="225" t="s">
        <v>7</v>
      </c>
      <c r="P2311" s="225" t="s">
        <v>7582</v>
      </c>
      <c r="Q2311" s="225" t="s">
        <v>7583</v>
      </c>
      <c r="R2311" s="225"/>
      <c r="S2311" s="225">
        <v>3.14</v>
      </c>
      <c r="T2311" s="225">
        <f>SUM(R2311:S2311)</f>
        <v>3.14</v>
      </c>
      <c r="U2311" s="302" t="s">
        <v>28</v>
      </c>
      <c r="V2311" s="302">
        <v>1957</v>
      </c>
      <c r="W2311" s="302" t="s">
        <v>1955</v>
      </c>
      <c r="X2311" s="302"/>
      <c r="Y2311" s="302" t="s">
        <v>9335</v>
      </c>
      <c r="Z2311" s="302">
        <v>100</v>
      </c>
      <c r="AA2311" s="302" t="s">
        <v>9334</v>
      </c>
      <c r="AB2311" s="302">
        <v>0</v>
      </c>
      <c r="AC2311" s="302"/>
      <c r="AD2311" s="302" t="s">
        <v>42</v>
      </c>
      <c r="AE2311" s="302" t="s">
        <v>53</v>
      </c>
      <c r="AF2311" s="302"/>
      <c r="AG2311" s="302" t="s">
        <v>6378</v>
      </c>
      <c r="AH2311" s="222"/>
      <c r="AI2311" s="229"/>
    </row>
    <row r="2312" spans="1:35" ht="47.25" customHeight="1">
      <c r="A2312" s="70" t="s">
        <v>4982</v>
      </c>
      <c r="B2312" s="74" t="s">
        <v>15</v>
      </c>
      <c r="C2312" s="74" t="s">
        <v>15</v>
      </c>
      <c r="D2312" s="75">
        <v>42202</v>
      </c>
      <c r="E2312" s="76">
        <v>2.2916666666666669E-2</v>
      </c>
      <c r="F2312" s="75">
        <v>42202</v>
      </c>
      <c r="G2312" s="76">
        <v>6.9444444444444434E-2</v>
      </c>
      <c r="H2312" s="76">
        <f>(F2312+G2312)-(D2312+E2312)</f>
        <v>4.6527777776645962E-2</v>
      </c>
      <c r="I2312" s="74">
        <v>85</v>
      </c>
      <c r="J2312" s="74"/>
      <c r="K2312" s="74" t="s">
        <v>178</v>
      </c>
      <c r="L2312" s="74" t="s">
        <v>9</v>
      </c>
      <c r="M2312" s="225" t="s">
        <v>3381</v>
      </c>
      <c r="N2312" s="226">
        <v>35</v>
      </c>
      <c r="O2312" s="225" t="s">
        <v>7</v>
      </c>
      <c r="P2312" s="225" t="s">
        <v>7584</v>
      </c>
      <c r="Q2312" s="225" t="s">
        <v>7585</v>
      </c>
      <c r="R2312" s="225">
        <v>11.26</v>
      </c>
      <c r="S2312" s="225"/>
      <c r="T2312" s="225">
        <f>SUM(R2312:R2312)</f>
        <v>11.26</v>
      </c>
      <c r="U2312" s="302" t="s">
        <v>28</v>
      </c>
      <c r="V2312" s="302">
        <v>1981</v>
      </c>
      <c r="W2312" s="302" t="s">
        <v>606</v>
      </c>
      <c r="X2312" s="302"/>
      <c r="Y2312" s="302" t="s">
        <v>9336</v>
      </c>
      <c r="Z2312" s="302">
        <v>100</v>
      </c>
      <c r="AA2312" s="302" t="s">
        <v>9337</v>
      </c>
      <c r="AB2312" s="302">
        <v>0</v>
      </c>
      <c r="AC2312" s="302"/>
      <c r="AD2312" s="302" t="s">
        <v>42</v>
      </c>
      <c r="AE2312" s="302" t="s">
        <v>53</v>
      </c>
      <c r="AF2312" s="302"/>
      <c r="AG2312" s="302" t="s">
        <v>9338</v>
      </c>
      <c r="AH2312" s="222"/>
      <c r="AI2312" s="229"/>
    </row>
    <row r="2313" spans="1:35" ht="47.25" customHeight="1">
      <c r="A2313" s="70" t="s">
        <v>4982</v>
      </c>
      <c r="B2313" s="74" t="s">
        <v>15</v>
      </c>
      <c r="C2313" s="74" t="s">
        <v>15</v>
      </c>
      <c r="D2313" s="75">
        <v>42202</v>
      </c>
      <c r="E2313" s="76">
        <v>2.2916666666666669E-2</v>
      </c>
      <c r="F2313" s="75">
        <v>42202</v>
      </c>
      <c r="G2313" s="76">
        <v>2.2916666666666669E-2</v>
      </c>
      <c r="H2313" s="76">
        <f>(F2313+G2313)-(D2313+E2313)</f>
        <v>0</v>
      </c>
      <c r="I2313" s="74">
        <v>41</v>
      </c>
      <c r="J2313" s="74"/>
      <c r="K2313" s="74" t="s">
        <v>8</v>
      </c>
      <c r="L2313" s="74" t="s">
        <v>9</v>
      </c>
      <c r="M2313" s="225" t="s">
        <v>7586</v>
      </c>
      <c r="N2313" s="226">
        <v>35</v>
      </c>
      <c r="O2313" s="225" t="s">
        <v>13</v>
      </c>
      <c r="P2313" s="225" t="s">
        <v>7586</v>
      </c>
      <c r="Q2313" s="225" t="s">
        <v>7587</v>
      </c>
      <c r="R2313" s="225"/>
      <c r="S2313" s="225">
        <v>4.1399999999999997</v>
      </c>
      <c r="T2313" s="225">
        <f>SUM(R2313:S2313)</f>
        <v>4.1399999999999997</v>
      </c>
      <c r="U2313" s="302" t="s">
        <v>28</v>
      </c>
      <c r="V2313" s="302">
        <v>1983</v>
      </c>
      <c r="W2313" s="302" t="s">
        <v>606</v>
      </c>
      <c r="X2313" s="302"/>
      <c r="Y2313" s="302">
        <v>42172</v>
      </c>
      <c r="Z2313" s="302">
        <v>100</v>
      </c>
      <c r="AA2313" s="302" t="s">
        <v>9332</v>
      </c>
      <c r="AB2313" s="302">
        <v>0</v>
      </c>
      <c r="AC2313" s="302"/>
      <c r="AD2313" s="302" t="s">
        <v>42</v>
      </c>
      <c r="AE2313" s="302" t="s">
        <v>53</v>
      </c>
      <c r="AF2313" s="302"/>
      <c r="AG2313" s="302" t="s">
        <v>9339</v>
      </c>
      <c r="AH2313" s="222"/>
      <c r="AI2313" s="229"/>
    </row>
    <row r="2314" spans="1:35" ht="47.25" customHeight="1">
      <c r="A2314" s="70" t="s">
        <v>3570</v>
      </c>
      <c r="B2314" s="74" t="s">
        <v>10</v>
      </c>
      <c r="C2314" s="74" t="s">
        <v>3655</v>
      </c>
      <c r="D2314" s="75">
        <v>42184</v>
      </c>
      <c r="E2314" s="76">
        <v>0.35694444444444445</v>
      </c>
      <c r="F2314" s="75">
        <v>42184</v>
      </c>
      <c r="G2314" s="76">
        <v>0.35694444444444445</v>
      </c>
      <c r="H2314" s="76">
        <v>0</v>
      </c>
      <c r="I2314" s="74">
        <v>41</v>
      </c>
      <c r="J2314" s="74" t="s">
        <v>150</v>
      </c>
      <c r="K2314" s="74" t="s">
        <v>7043</v>
      </c>
      <c r="L2314" s="74" t="s">
        <v>16</v>
      </c>
      <c r="M2314" s="225" t="s">
        <v>4899</v>
      </c>
      <c r="N2314" s="226">
        <v>35</v>
      </c>
      <c r="O2314" s="225" t="s">
        <v>13</v>
      </c>
      <c r="P2314" s="225" t="s">
        <v>4900</v>
      </c>
      <c r="Q2314" s="225" t="s">
        <v>4901</v>
      </c>
      <c r="R2314" s="225">
        <v>7</v>
      </c>
      <c r="S2314" s="225">
        <v>5</v>
      </c>
      <c r="T2314" s="225">
        <v>12</v>
      </c>
      <c r="U2314" s="302"/>
      <c r="V2314" s="302"/>
      <c r="W2314" s="302"/>
      <c r="X2314" s="302"/>
      <c r="Y2314" s="302"/>
      <c r="Z2314" s="302"/>
      <c r="AA2314" s="302"/>
      <c r="AB2314" s="302"/>
      <c r="AC2314" s="302"/>
      <c r="AD2314" s="302" t="s">
        <v>37</v>
      </c>
      <c r="AE2314" s="302"/>
      <c r="AF2314" s="302"/>
      <c r="AG2314" s="302" t="s">
        <v>7042</v>
      </c>
      <c r="AH2314" s="222"/>
      <c r="AI2314" s="229"/>
    </row>
    <row r="2315" spans="1:35" ht="47.25" customHeight="1">
      <c r="A2315" s="70" t="s">
        <v>3570</v>
      </c>
      <c r="B2315" s="74" t="s">
        <v>18</v>
      </c>
      <c r="C2315" s="74" t="s">
        <v>18</v>
      </c>
      <c r="D2315" s="75">
        <v>42184</v>
      </c>
      <c r="E2315" s="76">
        <v>42184.292361111111</v>
      </c>
      <c r="F2315" s="75">
        <v>42184</v>
      </c>
      <c r="G2315" s="76">
        <v>42184.604166666664</v>
      </c>
      <c r="H2315" s="76">
        <f>G2315-E2315</f>
        <v>0.31180555555329192</v>
      </c>
      <c r="I2315" s="74">
        <v>1</v>
      </c>
      <c r="J2315" s="74"/>
      <c r="K2315" s="74"/>
      <c r="L2315" s="74" t="s">
        <v>11</v>
      </c>
      <c r="M2315" s="225" t="s">
        <v>3579</v>
      </c>
      <c r="N2315" s="226">
        <v>0.4</v>
      </c>
      <c r="O2315" s="225" t="s">
        <v>2</v>
      </c>
      <c r="P2315" s="225" t="s">
        <v>7094</v>
      </c>
      <c r="Q2315" s="225" t="s">
        <v>7095</v>
      </c>
      <c r="R2315" s="225">
        <v>0.1</v>
      </c>
      <c r="S2315" s="225"/>
      <c r="T2315" s="225">
        <f t="shared" ref="T2315:T2324" si="33">R2315+S2315</f>
        <v>0.1</v>
      </c>
      <c r="U2315" s="302"/>
      <c r="V2315" s="302"/>
      <c r="W2315" s="302"/>
      <c r="X2315" s="302"/>
      <c r="Y2315" s="302"/>
      <c r="Z2315" s="302"/>
      <c r="AA2315" s="302"/>
      <c r="AB2315" s="302"/>
      <c r="AC2315" s="302"/>
      <c r="AD2315" s="302" t="s">
        <v>0</v>
      </c>
      <c r="AE2315" s="302"/>
      <c r="AF2315" s="302"/>
      <c r="AG2315" s="302"/>
      <c r="AH2315" s="222"/>
      <c r="AI2315" s="229"/>
    </row>
    <row r="2316" spans="1:35" ht="63" customHeight="1">
      <c r="A2316" s="70" t="s">
        <v>3570</v>
      </c>
      <c r="B2316" s="74" t="s">
        <v>69</v>
      </c>
      <c r="C2316" s="74" t="s">
        <v>69</v>
      </c>
      <c r="D2316" s="75">
        <v>42184</v>
      </c>
      <c r="E2316" s="76">
        <v>0.2951388888888889</v>
      </c>
      <c r="F2316" s="75">
        <v>42184</v>
      </c>
      <c r="G2316" s="76">
        <v>0.32500000000000001</v>
      </c>
      <c r="H2316" s="76">
        <v>2.9861111111111116E-2</v>
      </c>
      <c r="I2316" s="74">
        <v>12</v>
      </c>
      <c r="J2316" s="74" t="s">
        <v>150</v>
      </c>
      <c r="K2316" s="74" t="s">
        <v>20</v>
      </c>
      <c r="L2316" s="74" t="s">
        <v>4</v>
      </c>
      <c r="M2316" s="225" t="s">
        <v>4959</v>
      </c>
      <c r="N2316" s="226" t="s">
        <v>3</v>
      </c>
      <c r="O2316" s="225" t="s">
        <v>7</v>
      </c>
      <c r="P2316" s="225" t="s">
        <v>3030</v>
      </c>
      <c r="Q2316" s="225" t="s">
        <v>4960</v>
      </c>
      <c r="R2316" s="225">
        <v>2.0470000000000002</v>
      </c>
      <c r="S2316" s="225">
        <v>0.33200000000000002</v>
      </c>
      <c r="T2316" s="225">
        <f t="shared" si="33"/>
        <v>2.379</v>
      </c>
      <c r="U2316" s="302" t="s">
        <v>28</v>
      </c>
      <c r="V2316" s="302">
        <v>2008</v>
      </c>
      <c r="W2316" s="302" t="s">
        <v>1709</v>
      </c>
      <c r="X2316" s="302" t="s">
        <v>724</v>
      </c>
      <c r="Y2316" s="302" t="s">
        <v>1902</v>
      </c>
      <c r="Z2316" s="302">
        <v>100</v>
      </c>
      <c r="AA2316" s="302" t="s">
        <v>2660</v>
      </c>
      <c r="AB2316" s="302">
        <v>0</v>
      </c>
      <c r="AC2316" s="302" t="s">
        <v>2660</v>
      </c>
      <c r="AD2316" s="302" t="s">
        <v>24</v>
      </c>
      <c r="AE2316" s="302"/>
      <c r="AF2316" s="302"/>
      <c r="AG2316" s="302" t="s">
        <v>4960</v>
      </c>
      <c r="AH2316" s="222"/>
      <c r="AI2316" s="229"/>
    </row>
    <row r="2317" spans="1:35" ht="47.25" customHeight="1">
      <c r="A2317" s="70" t="s">
        <v>3570</v>
      </c>
      <c r="B2317" s="74" t="s">
        <v>69</v>
      </c>
      <c r="C2317" s="74" t="s">
        <v>69</v>
      </c>
      <c r="D2317" s="75">
        <v>42184</v>
      </c>
      <c r="E2317" s="76">
        <v>0.35416666666666669</v>
      </c>
      <c r="F2317" s="75">
        <v>42184</v>
      </c>
      <c r="G2317" s="76">
        <v>0.89166666666666661</v>
      </c>
      <c r="H2317" s="76">
        <v>0.53749999999999987</v>
      </c>
      <c r="I2317" s="74">
        <v>1</v>
      </c>
      <c r="J2317" s="74" t="s">
        <v>143</v>
      </c>
      <c r="K2317" s="74" t="s">
        <v>20</v>
      </c>
      <c r="L2317" s="74" t="s">
        <v>4</v>
      </c>
      <c r="M2317" s="225" t="s">
        <v>4961</v>
      </c>
      <c r="N2317" s="226" t="s">
        <v>3</v>
      </c>
      <c r="O2317" s="225" t="s">
        <v>7</v>
      </c>
      <c r="P2317" s="225" t="s">
        <v>4962</v>
      </c>
      <c r="Q2317" s="225" t="s">
        <v>4963</v>
      </c>
      <c r="R2317" s="225">
        <v>2.3879999999999999</v>
      </c>
      <c r="S2317" s="225"/>
      <c r="T2317" s="225">
        <f t="shared" si="33"/>
        <v>2.3879999999999999</v>
      </c>
      <c r="U2317" s="302" t="s">
        <v>28</v>
      </c>
      <c r="V2317" s="302">
        <v>1999</v>
      </c>
      <c r="W2317" s="302" t="s">
        <v>1709</v>
      </c>
      <c r="X2317" s="302" t="s">
        <v>724</v>
      </c>
      <c r="Y2317" s="302" t="s">
        <v>1921</v>
      </c>
      <c r="Z2317" s="302">
        <v>100</v>
      </c>
      <c r="AA2317" s="302" t="s">
        <v>5205</v>
      </c>
      <c r="AB2317" s="302">
        <v>0</v>
      </c>
      <c r="AC2317" s="302" t="s">
        <v>5205</v>
      </c>
      <c r="AD2317" s="302" t="s">
        <v>0</v>
      </c>
      <c r="AE2317" s="302"/>
      <c r="AF2317" s="302"/>
      <c r="AG2317" s="302" t="s">
        <v>4963</v>
      </c>
      <c r="AH2317" s="222"/>
      <c r="AI2317" s="229"/>
    </row>
    <row r="2318" spans="1:35" ht="31.5" customHeight="1">
      <c r="A2318" s="70" t="s">
        <v>3570</v>
      </c>
      <c r="B2318" s="74" t="s">
        <v>58</v>
      </c>
      <c r="C2318" s="74" t="s">
        <v>58</v>
      </c>
      <c r="D2318" s="75">
        <v>42184</v>
      </c>
      <c r="E2318" s="76">
        <v>0.61249999999999993</v>
      </c>
      <c r="F2318" s="75">
        <v>42185</v>
      </c>
      <c r="G2318" s="76">
        <v>1.2499999999999999E-2</v>
      </c>
      <c r="H2318" s="76">
        <v>0.39305555555555555</v>
      </c>
      <c r="I2318" s="74">
        <v>59</v>
      </c>
      <c r="J2318" s="74" t="s">
        <v>150</v>
      </c>
      <c r="K2318" s="74" t="s">
        <v>14</v>
      </c>
      <c r="L2318" s="74" t="s">
        <v>9</v>
      </c>
      <c r="M2318" s="225" t="s">
        <v>4922</v>
      </c>
      <c r="N2318" s="226" t="s">
        <v>3</v>
      </c>
      <c r="O2318" s="225" t="s">
        <v>7</v>
      </c>
      <c r="P2318" s="225" t="s">
        <v>4922</v>
      </c>
      <c r="Q2318" s="225" t="s">
        <v>5342</v>
      </c>
      <c r="R2318" s="225">
        <v>42.4</v>
      </c>
      <c r="S2318" s="225"/>
      <c r="T2318" s="225">
        <f t="shared" si="33"/>
        <v>42.4</v>
      </c>
      <c r="U2318" s="302" t="s">
        <v>28</v>
      </c>
      <c r="V2318" s="302">
        <v>1975</v>
      </c>
      <c r="W2318" s="302" t="s">
        <v>1709</v>
      </c>
      <c r="X2318" s="302" t="s">
        <v>724</v>
      </c>
      <c r="Y2318" s="302">
        <v>41846</v>
      </c>
      <c r="Z2318" s="302">
        <v>100</v>
      </c>
      <c r="AA2318" s="302">
        <v>42211</v>
      </c>
      <c r="AB2318" s="302">
        <v>0</v>
      </c>
      <c r="AC2318" s="302">
        <v>41846</v>
      </c>
      <c r="AD2318" s="302" t="s">
        <v>30</v>
      </c>
      <c r="AE2318" s="302"/>
      <c r="AF2318" s="302"/>
      <c r="AG2318" s="302"/>
      <c r="AH2318" s="222"/>
      <c r="AI2318" s="229"/>
    </row>
    <row r="2319" spans="1:35" ht="47.25" customHeight="1">
      <c r="A2319" s="70" t="s">
        <v>3570</v>
      </c>
      <c r="B2319" s="74" t="s">
        <v>58</v>
      </c>
      <c r="C2319" s="74" t="s">
        <v>58</v>
      </c>
      <c r="D2319" s="75">
        <v>42184</v>
      </c>
      <c r="E2319" s="76">
        <v>0.61249999999999993</v>
      </c>
      <c r="F2319" s="75">
        <v>42184</v>
      </c>
      <c r="G2319" s="76">
        <v>0.92291666666666661</v>
      </c>
      <c r="H2319" s="76">
        <v>0.31041666666666667</v>
      </c>
      <c r="I2319" s="74">
        <v>16</v>
      </c>
      <c r="J2319" s="74" t="s">
        <v>150</v>
      </c>
      <c r="K2319" s="74" t="s">
        <v>14</v>
      </c>
      <c r="L2319" s="74" t="s">
        <v>9</v>
      </c>
      <c r="M2319" s="225" t="s">
        <v>4921</v>
      </c>
      <c r="N2319" s="226" t="s">
        <v>3</v>
      </c>
      <c r="O2319" s="225" t="s">
        <v>7</v>
      </c>
      <c r="P2319" s="225" t="s">
        <v>4921</v>
      </c>
      <c r="Q2319" s="225" t="s">
        <v>5341</v>
      </c>
      <c r="R2319" s="225">
        <v>40.4</v>
      </c>
      <c r="S2319" s="225"/>
      <c r="T2319" s="225">
        <f t="shared" si="33"/>
        <v>40.4</v>
      </c>
      <c r="U2319" s="302" t="s">
        <v>28</v>
      </c>
      <c r="V2319" s="302">
        <v>1980</v>
      </c>
      <c r="W2319" s="302" t="s">
        <v>1709</v>
      </c>
      <c r="X2319" s="302" t="s">
        <v>724</v>
      </c>
      <c r="Y2319" s="302">
        <v>41968</v>
      </c>
      <c r="Z2319" s="302">
        <v>100</v>
      </c>
      <c r="AA2319" s="302">
        <v>42333</v>
      </c>
      <c r="AB2319" s="302">
        <v>0</v>
      </c>
      <c r="AC2319" s="302">
        <v>41968</v>
      </c>
      <c r="AD2319" s="302" t="s">
        <v>30</v>
      </c>
      <c r="AE2319" s="302"/>
      <c r="AF2319" s="302"/>
      <c r="AG2319" s="302"/>
      <c r="AH2319" s="222"/>
      <c r="AI2319" s="229"/>
    </row>
    <row r="2320" spans="1:35" ht="47.25" customHeight="1">
      <c r="A2320" s="70" t="s">
        <v>3570</v>
      </c>
      <c r="B2320" s="74" t="s">
        <v>58</v>
      </c>
      <c r="C2320" s="74" t="s">
        <v>58</v>
      </c>
      <c r="D2320" s="75">
        <v>42184</v>
      </c>
      <c r="E2320" s="76">
        <v>0.61249999999999993</v>
      </c>
      <c r="F2320" s="75">
        <v>42184</v>
      </c>
      <c r="G2320" s="76">
        <v>0.89583333333333337</v>
      </c>
      <c r="H2320" s="76">
        <v>0.28333333333333344</v>
      </c>
      <c r="I2320" s="74">
        <v>12</v>
      </c>
      <c r="J2320" s="74" t="s">
        <v>150</v>
      </c>
      <c r="K2320" s="74" t="s">
        <v>14</v>
      </c>
      <c r="L2320" s="74" t="s">
        <v>9</v>
      </c>
      <c r="M2320" s="225" t="s">
        <v>4920</v>
      </c>
      <c r="N2320" s="226" t="s">
        <v>3</v>
      </c>
      <c r="O2320" s="225" t="s">
        <v>7</v>
      </c>
      <c r="P2320" s="225" t="s">
        <v>4920</v>
      </c>
      <c r="Q2320" s="225" t="s">
        <v>5340</v>
      </c>
      <c r="R2320" s="225">
        <v>33.6</v>
      </c>
      <c r="S2320" s="225"/>
      <c r="T2320" s="225">
        <f t="shared" si="33"/>
        <v>33.6</v>
      </c>
      <c r="U2320" s="302" t="s">
        <v>28</v>
      </c>
      <c r="V2320" s="302">
        <v>1976</v>
      </c>
      <c r="W2320" s="302" t="s">
        <v>1709</v>
      </c>
      <c r="X2320" s="302" t="s">
        <v>724</v>
      </c>
      <c r="Y2320" s="302">
        <v>41830</v>
      </c>
      <c r="Z2320" s="302">
        <v>100</v>
      </c>
      <c r="AA2320" s="302">
        <v>42195</v>
      </c>
      <c r="AB2320" s="302">
        <v>0</v>
      </c>
      <c r="AC2320" s="302">
        <v>41830</v>
      </c>
      <c r="AD2320" s="302" t="s">
        <v>30</v>
      </c>
      <c r="AE2320" s="302"/>
      <c r="AF2320" s="302"/>
      <c r="AG2320" s="302"/>
      <c r="AH2320" s="222"/>
      <c r="AI2320" s="229"/>
    </row>
    <row r="2321" spans="1:35" ht="47.25" customHeight="1">
      <c r="A2321" s="70" t="s">
        <v>3570</v>
      </c>
      <c r="B2321" s="74" t="s">
        <v>58</v>
      </c>
      <c r="C2321" s="74" t="s">
        <v>58</v>
      </c>
      <c r="D2321" s="75">
        <v>42184</v>
      </c>
      <c r="E2321" s="76">
        <v>0.61388888888888882</v>
      </c>
      <c r="F2321" s="75">
        <v>42184</v>
      </c>
      <c r="G2321" s="76">
        <v>0.80069444444444438</v>
      </c>
      <c r="H2321" s="76">
        <v>0.18680555555555556</v>
      </c>
      <c r="I2321" s="74">
        <v>39</v>
      </c>
      <c r="J2321" s="74" t="s">
        <v>150</v>
      </c>
      <c r="K2321" s="74" t="s">
        <v>14</v>
      </c>
      <c r="L2321" s="74" t="s">
        <v>9</v>
      </c>
      <c r="M2321" s="225" t="s">
        <v>4918</v>
      </c>
      <c r="N2321" s="226" t="s">
        <v>3</v>
      </c>
      <c r="O2321" s="225" t="s">
        <v>7</v>
      </c>
      <c r="P2321" s="225" t="s">
        <v>4918</v>
      </c>
      <c r="Q2321" s="225" t="s">
        <v>4919</v>
      </c>
      <c r="R2321" s="225">
        <v>49.5</v>
      </c>
      <c r="S2321" s="225"/>
      <c r="T2321" s="225">
        <f t="shared" si="33"/>
        <v>49.5</v>
      </c>
      <c r="U2321" s="302" t="s">
        <v>28</v>
      </c>
      <c r="V2321" s="302">
        <v>1984</v>
      </c>
      <c r="W2321" s="302" t="s">
        <v>1709</v>
      </c>
      <c r="X2321" s="302" t="s">
        <v>724</v>
      </c>
      <c r="Y2321" s="302">
        <v>41765</v>
      </c>
      <c r="Z2321" s="302">
        <v>100</v>
      </c>
      <c r="AA2321" s="302">
        <v>42130</v>
      </c>
      <c r="AB2321" s="302">
        <v>0</v>
      </c>
      <c r="AC2321" s="302">
        <v>41765</v>
      </c>
      <c r="AD2321" s="302" t="s">
        <v>30</v>
      </c>
      <c r="AE2321" s="302"/>
      <c r="AF2321" s="302"/>
      <c r="AG2321" s="302"/>
      <c r="AH2321" s="222"/>
      <c r="AI2321" s="229"/>
    </row>
    <row r="2322" spans="1:35" ht="63" customHeight="1">
      <c r="A2322" s="70" t="s">
        <v>3570</v>
      </c>
      <c r="B2322" s="74" t="s">
        <v>58</v>
      </c>
      <c r="C2322" s="74" t="s">
        <v>58</v>
      </c>
      <c r="D2322" s="75">
        <v>42184</v>
      </c>
      <c r="E2322" s="76">
        <v>0.61388888888888882</v>
      </c>
      <c r="F2322" s="75">
        <v>42185</v>
      </c>
      <c r="G2322" s="76">
        <v>2.7777777777777776E-2</v>
      </c>
      <c r="H2322" s="76">
        <v>0.41388888888888892</v>
      </c>
      <c r="I2322" s="74">
        <v>72</v>
      </c>
      <c r="J2322" s="74" t="s">
        <v>150</v>
      </c>
      <c r="K2322" s="74" t="s">
        <v>14</v>
      </c>
      <c r="L2322" s="74" t="s">
        <v>9</v>
      </c>
      <c r="M2322" s="225" t="s">
        <v>4916</v>
      </c>
      <c r="N2322" s="226" t="s">
        <v>3</v>
      </c>
      <c r="O2322" s="225" t="s">
        <v>7</v>
      </c>
      <c r="P2322" s="225" t="s">
        <v>4916</v>
      </c>
      <c r="Q2322" s="225" t="s">
        <v>4917</v>
      </c>
      <c r="R2322" s="225">
        <v>43.5</v>
      </c>
      <c r="S2322" s="225"/>
      <c r="T2322" s="225">
        <f t="shared" si="33"/>
        <v>43.5</v>
      </c>
      <c r="U2322" s="302" t="s">
        <v>28</v>
      </c>
      <c r="V2322" s="302">
        <v>1986</v>
      </c>
      <c r="W2322" s="302" t="s">
        <v>1364</v>
      </c>
      <c r="X2322" s="302" t="s">
        <v>724</v>
      </c>
      <c r="Y2322" s="302">
        <v>41898</v>
      </c>
      <c r="Z2322" s="302">
        <v>100</v>
      </c>
      <c r="AA2322" s="302">
        <v>42263</v>
      </c>
      <c r="AB2322" s="302">
        <v>0</v>
      </c>
      <c r="AC2322" s="302">
        <v>41898</v>
      </c>
      <c r="AD2322" s="302" t="s">
        <v>30</v>
      </c>
      <c r="AE2322" s="302"/>
      <c r="AF2322" s="302"/>
      <c r="AG2322" s="302"/>
      <c r="AH2322" s="222"/>
      <c r="AI2322" s="229"/>
    </row>
    <row r="2323" spans="1:35" ht="47.25" customHeight="1">
      <c r="A2323" s="70" t="s">
        <v>3570</v>
      </c>
      <c r="B2323" s="74" t="s">
        <v>58</v>
      </c>
      <c r="C2323" s="74" t="s">
        <v>2284</v>
      </c>
      <c r="D2323" s="75">
        <v>42184</v>
      </c>
      <c r="E2323" s="76">
        <v>0.68958333333333333</v>
      </c>
      <c r="F2323" s="75">
        <v>42184</v>
      </c>
      <c r="G2323" s="76">
        <v>0.68958333333333333</v>
      </c>
      <c r="H2323" s="76">
        <v>0</v>
      </c>
      <c r="I2323" s="74">
        <v>38</v>
      </c>
      <c r="J2323" s="74" t="s">
        <v>3228</v>
      </c>
      <c r="K2323" s="74" t="s">
        <v>8</v>
      </c>
      <c r="L2323" s="74" t="s">
        <v>16</v>
      </c>
      <c r="M2323" s="225" t="s">
        <v>4892</v>
      </c>
      <c r="N2323" s="226">
        <v>110</v>
      </c>
      <c r="O2323" s="225" t="s">
        <v>7</v>
      </c>
      <c r="P2323" s="225" t="s">
        <v>4893</v>
      </c>
      <c r="Q2323" s="225" t="s">
        <v>4894</v>
      </c>
      <c r="R2323" s="225"/>
      <c r="S2323" s="225">
        <v>16.2</v>
      </c>
      <c r="T2323" s="225">
        <f t="shared" si="33"/>
        <v>16.2</v>
      </c>
      <c r="U2323" s="302"/>
      <c r="V2323" s="302"/>
      <c r="W2323" s="302"/>
      <c r="X2323" s="302"/>
      <c r="Y2323" s="302"/>
      <c r="Z2323" s="302"/>
      <c r="AA2323" s="302"/>
      <c r="AB2323" s="302"/>
      <c r="AC2323" s="302"/>
      <c r="AD2323" s="302" t="s">
        <v>37</v>
      </c>
      <c r="AE2323" s="302"/>
      <c r="AF2323" s="302"/>
      <c r="AG2323" s="302"/>
      <c r="AH2323" s="222"/>
      <c r="AI2323" s="229"/>
    </row>
    <row r="2324" spans="1:35" ht="47.25" customHeight="1">
      <c r="A2324" s="70" t="s">
        <v>3570</v>
      </c>
      <c r="B2324" s="74" t="s">
        <v>58</v>
      </c>
      <c r="C2324" s="74" t="s">
        <v>4895</v>
      </c>
      <c r="D2324" s="75">
        <v>42184</v>
      </c>
      <c r="E2324" s="76">
        <v>0.69652777777777775</v>
      </c>
      <c r="F2324" s="75">
        <v>42184</v>
      </c>
      <c r="G2324" s="76">
        <v>0.69652777777777775</v>
      </c>
      <c r="H2324" s="76">
        <v>0</v>
      </c>
      <c r="I2324" s="74">
        <v>39</v>
      </c>
      <c r="J2324" s="74" t="s">
        <v>4896</v>
      </c>
      <c r="K2324" s="74" t="s">
        <v>8</v>
      </c>
      <c r="L2324" s="74" t="s">
        <v>16</v>
      </c>
      <c r="M2324" s="225" t="s">
        <v>4897</v>
      </c>
      <c r="N2324" s="226">
        <v>110</v>
      </c>
      <c r="O2324" s="225" t="s">
        <v>7</v>
      </c>
      <c r="P2324" s="225" t="s">
        <v>4898</v>
      </c>
      <c r="Q2324" s="225" t="s">
        <v>5339</v>
      </c>
      <c r="R2324" s="225"/>
      <c r="S2324" s="225">
        <v>25.6</v>
      </c>
      <c r="T2324" s="225">
        <f t="shared" si="33"/>
        <v>25.6</v>
      </c>
      <c r="U2324" s="302"/>
      <c r="V2324" s="302"/>
      <c r="W2324" s="302"/>
      <c r="X2324" s="302"/>
      <c r="Y2324" s="302"/>
      <c r="Z2324" s="302"/>
      <c r="AA2324" s="302"/>
      <c r="AB2324" s="302"/>
      <c r="AC2324" s="302"/>
      <c r="AD2324" s="302" t="s">
        <v>37</v>
      </c>
      <c r="AE2324" s="302"/>
      <c r="AF2324" s="302"/>
      <c r="AG2324" s="302"/>
      <c r="AH2324" s="222"/>
      <c r="AI2324" s="229"/>
    </row>
    <row r="2325" spans="1:35" ht="47.25" customHeight="1">
      <c r="A2325" s="70" t="s">
        <v>3570</v>
      </c>
      <c r="B2325" s="74" t="s">
        <v>5</v>
      </c>
      <c r="C2325" s="74" t="s">
        <v>5</v>
      </c>
      <c r="D2325" s="75">
        <v>42184</v>
      </c>
      <c r="E2325" s="76">
        <v>0.47569444444444442</v>
      </c>
      <c r="F2325" s="75">
        <v>42184</v>
      </c>
      <c r="G2325" s="76">
        <v>0.53125</v>
      </c>
      <c r="H2325" s="76">
        <f>G2325-E2325</f>
        <v>5.555555555555558E-2</v>
      </c>
      <c r="I2325" s="74">
        <v>3</v>
      </c>
      <c r="J2325" s="74" t="s">
        <v>150</v>
      </c>
      <c r="K2325" s="74" t="s">
        <v>20</v>
      </c>
      <c r="L2325" s="74" t="s">
        <v>29</v>
      </c>
      <c r="M2325" s="225" t="s">
        <v>6037</v>
      </c>
      <c r="N2325" s="226" t="s">
        <v>3</v>
      </c>
      <c r="O2325" s="225" t="s">
        <v>7</v>
      </c>
      <c r="P2325" s="225" t="s">
        <v>4951</v>
      </c>
      <c r="Q2325" s="225" t="s">
        <v>4952</v>
      </c>
      <c r="R2325" s="225"/>
      <c r="S2325" s="225">
        <v>1.9</v>
      </c>
      <c r="T2325" s="225">
        <f>SUM(R2325:S2325)</f>
        <v>1.9</v>
      </c>
      <c r="U2325" s="302" t="s">
        <v>28</v>
      </c>
      <c r="V2325" s="302" t="s">
        <v>6038</v>
      </c>
      <c r="W2325" s="302"/>
      <c r="X2325" s="302"/>
      <c r="Y2325" s="302"/>
      <c r="Z2325" s="302"/>
      <c r="AA2325" s="302"/>
      <c r="AB2325" s="302"/>
      <c r="AC2325" s="302"/>
      <c r="AD2325" s="302" t="s">
        <v>27</v>
      </c>
      <c r="AE2325" s="302"/>
      <c r="AF2325" s="302"/>
      <c r="AG2325" s="302"/>
      <c r="AH2325" s="222"/>
      <c r="AI2325" s="229"/>
    </row>
    <row r="2326" spans="1:35" ht="63" customHeight="1">
      <c r="A2326" s="70" t="s">
        <v>3570</v>
      </c>
      <c r="B2326" s="74" t="s">
        <v>5</v>
      </c>
      <c r="C2326" s="74" t="s">
        <v>5</v>
      </c>
      <c r="D2326" s="75">
        <v>42184</v>
      </c>
      <c r="E2326" s="76">
        <v>0.49027777777777781</v>
      </c>
      <c r="F2326" s="75">
        <v>42184</v>
      </c>
      <c r="G2326" s="76">
        <v>0.5625</v>
      </c>
      <c r="H2326" s="76">
        <f>G2326-E2326</f>
        <v>7.2222222222222188E-2</v>
      </c>
      <c r="I2326" s="74">
        <v>27</v>
      </c>
      <c r="J2326" s="74" t="s">
        <v>150</v>
      </c>
      <c r="K2326" s="74" t="s">
        <v>14</v>
      </c>
      <c r="L2326" s="74" t="s">
        <v>9</v>
      </c>
      <c r="M2326" s="225" t="s">
        <v>4949</v>
      </c>
      <c r="N2326" s="226" t="s">
        <v>3</v>
      </c>
      <c r="O2326" s="225" t="s">
        <v>7</v>
      </c>
      <c r="P2326" s="225" t="s">
        <v>4949</v>
      </c>
      <c r="Q2326" s="225" t="s">
        <v>6034</v>
      </c>
      <c r="R2326" s="225">
        <v>62.5</v>
      </c>
      <c r="S2326" s="225"/>
      <c r="T2326" s="225">
        <f>SUM(R2326:S2326)</f>
        <v>62.5</v>
      </c>
      <c r="U2326" s="302" t="s">
        <v>28</v>
      </c>
      <c r="V2326" s="302">
        <v>2000</v>
      </c>
      <c r="W2326" s="302" t="s">
        <v>5801</v>
      </c>
      <c r="X2326" s="302" t="s">
        <v>411</v>
      </c>
      <c r="Y2326" s="302" t="s">
        <v>6035</v>
      </c>
      <c r="Z2326" s="302">
        <v>100</v>
      </c>
      <c r="AA2326" s="302" t="s">
        <v>5971</v>
      </c>
      <c r="AB2326" s="302">
        <v>0</v>
      </c>
      <c r="AC2326" s="302" t="s">
        <v>5972</v>
      </c>
      <c r="AD2326" s="302" t="s">
        <v>30</v>
      </c>
      <c r="AE2326" s="302"/>
      <c r="AF2326" s="302"/>
      <c r="AG2326" s="302"/>
      <c r="AH2326" s="222"/>
      <c r="AI2326" s="229"/>
    </row>
    <row r="2327" spans="1:35" ht="47.25" customHeight="1">
      <c r="A2327" s="70" t="s">
        <v>4982</v>
      </c>
      <c r="B2327" s="74" t="s">
        <v>5</v>
      </c>
      <c r="C2327" s="74" t="s">
        <v>5</v>
      </c>
      <c r="D2327" s="75">
        <v>42202</v>
      </c>
      <c r="E2327" s="76">
        <v>3.3333333333333333E-2</v>
      </c>
      <c r="F2327" s="75">
        <v>42202</v>
      </c>
      <c r="G2327" s="76">
        <v>3.3333333333333333E-2</v>
      </c>
      <c r="H2327" s="76">
        <v>0</v>
      </c>
      <c r="I2327" s="74">
        <f>40+4</f>
        <v>44</v>
      </c>
      <c r="J2327" s="74" t="s">
        <v>150</v>
      </c>
      <c r="K2327" s="74" t="s">
        <v>8</v>
      </c>
      <c r="L2327" s="74" t="s">
        <v>9</v>
      </c>
      <c r="M2327" s="225" t="s">
        <v>10276</v>
      </c>
      <c r="N2327" s="226">
        <v>35</v>
      </c>
      <c r="O2327" s="225" t="s">
        <v>7</v>
      </c>
      <c r="P2327" s="225" t="s">
        <v>10277</v>
      </c>
      <c r="Q2327" s="225" t="s">
        <v>10278</v>
      </c>
      <c r="R2327" s="225"/>
      <c r="S2327" s="225">
        <v>16.899999999999999</v>
      </c>
      <c r="T2327" s="225">
        <v>16.899999999999999</v>
      </c>
      <c r="U2327" s="302" t="s">
        <v>28</v>
      </c>
      <c r="V2327" s="302">
        <v>1989</v>
      </c>
      <c r="W2327" s="302" t="s">
        <v>1686</v>
      </c>
      <c r="X2327" s="302" t="s">
        <v>1383</v>
      </c>
      <c r="Y2327" s="302" t="s">
        <v>10279</v>
      </c>
      <c r="Z2327" s="302">
        <v>100</v>
      </c>
      <c r="AA2327" s="302" t="s">
        <v>10280</v>
      </c>
      <c r="AB2327" s="302">
        <v>0</v>
      </c>
      <c r="AC2327" s="302"/>
      <c r="AD2327" s="302" t="s">
        <v>42</v>
      </c>
      <c r="AE2327" s="302"/>
      <c r="AF2327" s="302"/>
      <c r="AG2327" s="302"/>
      <c r="AH2327" s="222"/>
      <c r="AI2327" s="229"/>
    </row>
    <row r="2328" spans="1:35" ht="62.45" customHeight="1">
      <c r="A2328" s="70" t="s">
        <v>3570</v>
      </c>
      <c r="B2328" s="74" t="s">
        <v>5</v>
      </c>
      <c r="C2328" s="74" t="s">
        <v>6044</v>
      </c>
      <c r="D2328" s="75">
        <v>42184</v>
      </c>
      <c r="E2328" s="76">
        <v>0.63055555555555554</v>
      </c>
      <c r="F2328" s="75">
        <v>42184</v>
      </c>
      <c r="G2328" s="76">
        <v>0.63055555555555554</v>
      </c>
      <c r="H2328" s="76">
        <v>0</v>
      </c>
      <c r="I2328" s="74">
        <v>341</v>
      </c>
      <c r="J2328" s="74" t="s">
        <v>720</v>
      </c>
      <c r="K2328" s="74"/>
      <c r="L2328" s="74" t="s">
        <v>16</v>
      </c>
      <c r="M2328" s="225" t="s">
        <v>4913</v>
      </c>
      <c r="N2328" s="226">
        <v>220</v>
      </c>
      <c r="O2328" s="225" t="s">
        <v>13</v>
      </c>
      <c r="P2328" s="225" t="s">
        <v>4914</v>
      </c>
      <c r="Q2328" s="225" t="s">
        <v>4915</v>
      </c>
      <c r="R2328" s="225">
        <v>24.3</v>
      </c>
      <c r="S2328" s="225">
        <v>242.9</v>
      </c>
      <c r="T2328" s="225">
        <f>SUM(R2328:S2328)</f>
        <v>267.2</v>
      </c>
      <c r="U2328" s="302"/>
      <c r="V2328" s="302"/>
      <c r="W2328" s="302"/>
      <c r="X2328" s="302"/>
      <c r="Y2328" s="302"/>
      <c r="Z2328" s="302"/>
      <c r="AA2328" s="302"/>
      <c r="AB2328" s="302"/>
      <c r="AC2328" s="302"/>
      <c r="AD2328" s="302" t="s">
        <v>37</v>
      </c>
      <c r="AE2328" s="302"/>
      <c r="AF2328" s="302"/>
      <c r="AG2328" s="302"/>
      <c r="AH2328" s="222"/>
      <c r="AI2328" s="229"/>
    </row>
    <row r="2329" spans="1:35" ht="47.25" customHeight="1">
      <c r="A2329" s="70" t="s">
        <v>4982</v>
      </c>
      <c r="B2329" s="74" t="s">
        <v>5</v>
      </c>
      <c r="C2329" s="74" t="s">
        <v>5</v>
      </c>
      <c r="D2329" s="75">
        <v>42202</v>
      </c>
      <c r="E2329" s="76">
        <v>0.92291666666666661</v>
      </c>
      <c r="F2329" s="75">
        <v>42202</v>
      </c>
      <c r="G2329" s="76">
        <v>0.92291666666666661</v>
      </c>
      <c r="H2329" s="76">
        <v>0</v>
      </c>
      <c r="I2329" s="74">
        <v>20</v>
      </c>
      <c r="J2329" s="74" t="s">
        <v>150</v>
      </c>
      <c r="K2329" s="74" t="s">
        <v>8</v>
      </c>
      <c r="L2329" s="74" t="s">
        <v>9</v>
      </c>
      <c r="M2329" s="225" t="s">
        <v>10270</v>
      </c>
      <c r="N2329" s="226">
        <v>35</v>
      </c>
      <c r="O2329" s="225" t="s">
        <v>7</v>
      </c>
      <c r="P2329" s="225" t="s">
        <v>10271</v>
      </c>
      <c r="Q2329" s="225" t="s">
        <v>10272</v>
      </c>
      <c r="R2329" s="225"/>
      <c r="S2329" s="225">
        <v>10</v>
      </c>
      <c r="T2329" s="225">
        <f>SUM(R2329:S2329)</f>
        <v>10</v>
      </c>
      <c r="U2329" s="302" t="s">
        <v>28</v>
      </c>
      <c r="V2329" s="302">
        <v>1982</v>
      </c>
      <c r="W2329" s="302" t="s">
        <v>10273</v>
      </c>
      <c r="X2329" s="302" t="s">
        <v>1383</v>
      </c>
      <c r="Y2329" s="302" t="s">
        <v>10274</v>
      </c>
      <c r="Z2329" s="302">
        <v>100</v>
      </c>
      <c r="AA2329" s="302" t="s">
        <v>10275</v>
      </c>
      <c r="AB2329" s="302"/>
      <c r="AC2329" s="302"/>
      <c r="AD2329" s="302" t="s">
        <v>42</v>
      </c>
      <c r="AE2329" s="302"/>
      <c r="AF2329" s="302"/>
      <c r="AG2329" s="302"/>
      <c r="AH2329" s="222"/>
      <c r="AI2329" s="229"/>
    </row>
    <row r="2330" spans="1:35" ht="47.25" customHeight="1">
      <c r="A2330" s="70" t="s">
        <v>12463</v>
      </c>
      <c r="B2330" s="74" t="s">
        <v>81</v>
      </c>
      <c r="C2330" s="74" t="s">
        <v>13009</v>
      </c>
      <c r="D2330" s="75">
        <v>42348</v>
      </c>
      <c r="E2330" s="76">
        <v>0.26250000000000001</v>
      </c>
      <c r="F2330" s="75">
        <v>42348</v>
      </c>
      <c r="G2330" s="76">
        <v>0.38750000000000001</v>
      </c>
      <c r="H2330" s="76">
        <v>0.125</v>
      </c>
      <c r="I2330" s="74">
        <v>5</v>
      </c>
      <c r="J2330" s="74"/>
      <c r="K2330" s="74"/>
      <c r="L2330" s="74" t="s">
        <v>11</v>
      </c>
      <c r="M2330" s="225" t="s">
        <v>12574</v>
      </c>
      <c r="N2330" s="226">
        <v>0.4</v>
      </c>
      <c r="O2330" s="225" t="s">
        <v>25</v>
      </c>
      <c r="P2330" s="225" t="s">
        <v>12574</v>
      </c>
      <c r="Q2330" s="225" t="s">
        <v>12575</v>
      </c>
      <c r="R2330" s="225">
        <v>1.8</v>
      </c>
      <c r="S2330" s="225"/>
      <c r="T2330" s="225">
        <v>1.8</v>
      </c>
      <c r="U2330" s="302" t="s">
        <v>47</v>
      </c>
      <c r="V2330" s="302"/>
      <c r="W2330" s="302"/>
      <c r="X2330" s="302"/>
      <c r="Y2330" s="302"/>
      <c r="Z2330" s="302"/>
      <c r="AA2330" s="302"/>
      <c r="AB2330" s="302"/>
      <c r="AC2330" s="302"/>
      <c r="AD2330" s="302" t="s">
        <v>22</v>
      </c>
      <c r="AE2330" s="302"/>
      <c r="AF2330" s="302"/>
      <c r="AG2330" s="302"/>
      <c r="AH2330" s="222"/>
      <c r="AI2330" s="229"/>
    </row>
    <row r="2331" spans="1:35" ht="47.25" customHeight="1">
      <c r="A2331" s="70" t="s">
        <v>4982</v>
      </c>
      <c r="B2331" s="74" t="s">
        <v>12</v>
      </c>
      <c r="C2331" s="74" t="s">
        <v>127</v>
      </c>
      <c r="D2331" s="75">
        <v>42192</v>
      </c>
      <c r="E2331" s="76">
        <v>0.71111111111111114</v>
      </c>
      <c r="F2331" s="75">
        <v>42192</v>
      </c>
      <c r="G2331" s="76">
        <v>0.74236111111111114</v>
      </c>
      <c r="H2331" s="76">
        <f>G2331-E2331</f>
        <v>3.125E-2</v>
      </c>
      <c r="I2331" s="74">
        <v>1</v>
      </c>
      <c r="J2331" s="74"/>
      <c r="K2331" s="74"/>
      <c r="L2331" s="74" t="s">
        <v>11</v>
      </c>
      <c r="M2331" s="225" t="s">
        <v>6826</v>
      </c>
      <c r="N2331" s="226">
        <v>0.4</v>
      </c>
      <c r="O2331" s="225" t="s">
        <v>2</v>
      </c>
      <c r="P2331" s="225" t="s">
        <v>147</v>
      </c>
      <c r="Q2331" s="225" t="s">
        <v>6827</v>
      </c>
      <c r="R2331" s="225">
        <v>1.0900000000000001</v>
      </c>
      <c r="S2331" s="225">
        <v>0.7</v>
      </c>
      <c r="T2331" s="225">
        <f>R2331+S2331</f>
        <v>1.79</v>
      </c>
      <c r="U2331" s="302" t="s">
        <v>1</v>
      </c>
      <c r="V2331" s="302" t="s">
        <v>128</v>
      </c>
      <c r="W2331" s="302" t="s">
        <v>128</v>
      </c>
      <c r="X2331" s="302" t="s">
        <v>128</v>
      </c>
      <c r="Y2331" s="302" t="s">
        <v>128</v>
      </c>
      <c r="Z2331" s="302" t="s">
        <v>128</v>
      </c>
      <c r="AA2331" s="302" t="s">
        <v>128</v>
      </c>
      <c r="AB2331" s="302" t="s">
        <v>128</v>
      </c>
      <c r="AC2331" s="302" t="s">
        <v>128</v>
      </c>
      <c r="AD2331" s="302" t="s">
        <v>22</v>
      </c>
      <c r="AE2331" s="302" t="s">
        <v>128</v>
      </c>
      <c r="AF2331" s="302" t="s">
        <v>128</v>
      </c>
      <c r="AG2331" s="302"/>
      <c r="AH2331" s="222"/>
      <c r="AI2331" s="229"/>
    </row>
    <row r="2332" spans="1:35" ht="31.5" customHeight="1">
      <c r="A2332" s="69" t="s">
        <v>3570</v>
      </c>
      <c r="B2332" s="74" t="s">
        <v>1412</v>
      </c>
      <c r="C2332" s="74" t="s">
        <v>3150</v>
      </c>
      <c r="D2332" s="75">
        <v>42185</v>
      </c>
      <c r="E2332" s="76">
        <v>0.43124999999999997</v>
      </c>
      <c r="F2332" s="75">
        <v>42185</v>
      </c>
      <c r="G2332" s="76">
        <v>0.43124999999999997</v>
      </c>
      <c r="H2332" s="76">
        <v>0</v>
      </c>
      <c r="I2332" s="77">
        <v>9</v>
      </c>
      <c r="J2332" s="79"/>
      <c r="K2332" s="77" t="s">
        <v>199</v>
      </c>
      <c r="L2332" s="80" t="s">
        <v>16</v>
      </c>
      <c r="M2332" s="228" t="s">
        <v>4889</v>
      </c>
      <c r="N2332" s="226">
        <v>500</v>
      </c>
      <c r="O2332" s="224" t="s">
        <v>7</v>
      </c>
      <c r="P2332" s="228" t="s">
        <v>4889</v>
      </c>
      <c r="Q2332" s="227" t="s">
        <v>4890</v>
      </c>
      <c r="R2332" s="223">
        <v>1</v>
      </c>
      <c r="S2332" s="223">
        <v>4</v>
      </c>
      <c r="T2332" s="223">
        <v>5</v>
      </c>
      <c r="U2332" s="279"/>
      <c r="V2332" s="279"/>
      <c r="W2332" s="279"/>
      <c r="X2332" s="279"/>
      <c r="Y2332" s="279"/>
      <c r="Z2332" s="279"/>
      <c r="AA2332" s="279"/>
      <c r="AB2332" s="279"/>
      <c r="AC2332" s="279"/>
      <c r="AD2332" s="489" t="s">
        <v>37</v>
      </c>
      <c r="AE2332" s="279"/>
      <c r="AF2332" s="279"/>
      <c r="AG2332" s="290"/>
      <c r="AH2332" s="222"/>
      <c r="AI2332" s="229"/>
    </row>
    <row r="2333" spans="1:35" ht="63" customHeight="1">
      <c r="A2333" s="69" t="s">
        <v>3570</v>
      </c>
      <c r="B2333" s="74" t="s">
        <v>1412</v>
      </c>
      <c r="C2333" s="74" t="s">
        <v>1423</v>
      </c>
      <c r="D2333" s="75">
        <v>42185</v>
      </c>
      <c r="E2333" s="76">
        <v>0.86249999999999993</v>
      </c>
      <c r="F2333" s="75">
        <v>42185</v>
      </c>
      <c r="G2333" s="76">
        <v>0.91249999999999998</v>
      </c>
      <c r="H2333" s="76">
        <v>4.9999999999999996E-2</v>
      </c>
      <c r="I2333" s="77">
        <v>10</v>
      </c>
      <c r="J2333" s="79" t="s">
        <v>1421</v>
      </c>
      <c r="K2333" s="77" t="s">
        <v>8</v>
      </c>
      <c r="L2333" s="80" t="s">
        <v>4</v>
      </c>
      <c r="M2333" s="228" t="s">
        <v>4873</v>
      </c>
      <c r="N2333" s="226" t="s">
        <v>3</v>
      </c>
      <c r="O2333" s="224" t="s">
        <v>7</v>
      </c>
      <c r="P2333" s="228" t="s">
        <v>4873</v>
      </c>
      <c r="Q2333" s="227" t="s">
        <v>4874</v>
      </c>
      <c r="R2333" s="223"/>
      <c r="S2333" s="223"/>
      <c r="T2333" s="223"/>
      <c r="U2333" s="279"/>
      <c r="V2333" s="279"/>
      <c r="W2333" s="279"/>
      <c r="X2333" s="279"/>
      <c r="Y2333" s="279"/>
      <c r="Z2333" s="279"/>
      <c r="AA2333" s="279"/>
      <c r="AB2333" s="279"/>
      <c r="AC2333" s="279"/>
      <c r="AD2333" s="273" t="s">
        <v>0</v>
      </c>
      <c r="AE2333" s="279"/>
      <c r="AF2333" s="279"/>
      <c r="AG2333" s="290"/>
      <c r="AH2333" s="222"/>
      <c r="AI2333" s="229"/>
    </row>
    <row r="2334" spans="1:35" ht="31.5" customHeight="1">
      <c r="A2334" s="70" t="s">
        <v>3570</v>
      </c>
      <c r="B2334" s="74" t="s">
        <v>19</v>
      </c>
      <c r="C2334" s="74" t="s">
        <v>19</v>
      </c>
      <c r="D2334" s="75">
        <v>42185</v>
      </c>
      <c r="E2334" s="76">
        <v>0.34583333333333338</v>
      </c>
      <c r="F2334" s="75">
        <v>42185</v>
      </c>
      <c r="G2334" s="76">
        <v>0.34652777777777777</v>
      </c>
      <c r="H2334" s="76">
        <v>6.9444444444438647E-4</v>
      </c>
      <c r="I2334" s="74">
        <v>6</v>
      </c>
      <c r="J2334" s="74"/>
      <c r="K2334" s="74"/>
      <c r="L2334" s="74" t="s">
        <v>4</v>
      </c>
      <c r="M2334" s="225" t="s">
        <v>2410</v>
      </c>
      <c r="N2334" s="226" t="s">
        <v>3</v>
      </c>
      <c r="O2334" s="225" t="s">
        <v>7</v>
      </c>
      <c r="P2334" s="225" t="s">
        <v>4880</v>
      </c>
      <c r="Q2334" s="225" t="s">
        <v>4881</v>
      </c>
      <c r="R2334" s="225">
        <v>8</v>
      </c>
      <c r="S2334" s="225">
        <v>3</v>
      </c>
      <c r="T2334" s="225">
        <v>11</v>
      </c>
      <c r="U2334" s="302"/>
      <c r="V2334" s="302">
        <v>1978</v>
      </c>
      <c r="W2334" s="302" t="s">
        <v>1709</v>
      </c>
      <c r="X2334" s="302">
        <v>0</v>
      </c>
      <c r="Y2334" s="302">
        <v>42064</v>
      </c>
      <c r="Z2334" s="302">
        <v>100</v>
      </c>
      <c r="AA2334" s="302">
        <v>0</v>
      </c>
      <c r="AB2334" s="302">
        <v>0</v>
      </c>
      <c r="AC2334" s="302">
        <v>42064</v>
      </c>
      <c r="AD2334" s="302" t="s">
        <v>24</v>
      </c>
      <c r="AE2334" s="302"/>
      <c r="AF2334" s="302"/>
      <c r="AG2334" s="302"/>
      <c r="AH2334" s="222"/>
      <c r="AI2334" s="229"/>
    </row>
    <row r="2335" spans="1:35" ht="47.25" customHeight="1">
      <c r="A2335" s="70" t="s">
        <v>3570</v>
      </c>
      <c r="B2335" s="74" t="s">
        <v>81</v>
      </c>
      <c r="C2335" s="74" t="s">
        <v>81</v>
      </c>
      <c r="D2335" s="75">
        <v>42185</v>
      </c>
      <c r="E2335" s="76">
        <v>9.375E-2</v>
      </c>
      <c r="F2335" s="75">
        <v>42185</v>
      </c>
      <c r="G2335" s="76">
        <v>0.16319444444444445</v>
      </c>
      <c r="H2335" s="76">
        <v>6.9444444444444434E-2</v>
      </c>
      <c r="I2335" s="74">
        <v>2</v>
      </c>
      <c r="J2335" s="74"/>
      <c r="K2335" s="74"/>
      <c r="L2335" s="74" t="s">
        <v>4</v>
      </c>
      <c r="M2335" s="225" t="s">
        <v>4871</v>
      </c>
      <c r="N2335" s="226" t="s">
        <v>3</v>
      </c>
      <c r="O2335" s="225" t="s">
        <v>48</v>
      </c>
      <c r="P2335" s="225" t="s">
        <v>4871</v>
      </c>
      <c r="Q2335" s="225" t="s">
        <v>4872</v>
      </c>
      <c r="R2335" s="225">
        <v>0.6</v>
      </c>
      <c r="S2335" s="225"/>
      <c r="T2335" s="225">
        <v>0.6</v>
      </c>
      <c r="U2335" s="302" t="s">
        <v>47</v>
      </c>
      <c r="V2335" s="302">
        <v>1989</v>
      </c>
      <c r="W2335" s="302" t="s">
        <v>7316</v>
      </c>
      <c r="X2335" s="302"/>
      <c r="Y2335" s="302" t="s">
        <v>7257</v>
      </c>
      <c r="Z2335" s="302">
        <v>1</v>
      </c>
      <c r="AA2335" s="302" t="s">
        <v>7317</v>
      </c>
      <c r="AB2335" s="302">
        <v>0</v>
      </c>
      <c r="AC2335" s="302">
        <v>42156</v>
      </c>
      <c r="AD2335" s="302" t="s">
        <v>0</v>
      </c>
      <c r="AE2335" s="302"/>
      <c r="AF2335" s="302"/>
      <c r="AG2335" s="302"/>
      <c r="AH2335" s="222"/>
      <c r="AI2335" s="229"/>
    </row>
    <row r="2336" spans="1:35" ht="47.25" customHeight="1">
      <c r="A2336" s="70" t="s">
        <v>4982</v>
      </c>
      <c r="B2336" s="74" t="s">
        <v>5</v>
      </c>
      <c r="C2336" s="74" t="s">
        <v>5</v>
      </c>
      <c r="D2336" s="75">
        <v>42202</v>
      </c>
      <c r="E2336" s="76">
        <v>0.96666666666666667</v>
      </c>
      <c r="F2336" s="75">
        <v>42202</v>
      </c>
      <c r="G2336" s="76">
        <v>0.96666666666666667</v>
      </c>
      <c r="H2336" s="76">
        <v>0</v>
      </c>
      <c r="I2336" s="74">
        <f>58+38+11</f>
        <v>107</v>
      </c>
      <c r="J2336" s="74"/>
      <c r="K2336" s="74" t="s">
        <v>8</v>
      </c>
      <c r="L2336" s="74" t="s">
        <v>9</v>
      </c>
      <c r="M2336" s="225" t="s">
        <v>10259</v>
      </c>
      <c r="N2336" s="226">
        <v>35</v>
      </c>
      <c r="O2336" s="225" t="s">
        <v>7</v>
      </c>
      <c r="P2336" s="225" t="s">
        <v>7803</v>
      </c>
      <c r="Q2336" s="225" t="s">
        <v>10260</v>
      </c>
      <c r="R2336" s="225"/>
      <c r="S2336" s="225">
        <v>86.3</v>
      </c>
      <c r="T2336" s="225">
        <v>86.3</v>
      </c>
      <c r="U2336" s="302" t="s">
        <v>28</v>
      </c>
      <c r="V2336" s="302">
        <v>1981</v>
      </c>
      <c r="W2336" s="302" t="s">
        <v>606</v>
      </c>
      <c r="X2336" s="302" t="s">
        <v>1383</v>
      </c>
      <c r="Y2336" s="302" t="s">
        <v>10261</v>
      </c>
      <c r="Z2336" s="302">
        <v>0.8</v>
      </c>
      <c r="AA2336" s="302" t="s">
        <v>10262</v>
      </c>
      <c r="AB2336" s="302">
        <v>0</v>
      </c>
      <c r="AC2336" s="302" t="s">
        <v>586</v>
      </c>
      <c r="AD2336" s="302" t="s">
        <v>42</v>
      </c>
      <c r="AE2336" s="302"/>
      <c r="AF2336" s="302"/>
      <c r="AG2336" s="302"/>
      <c r="AH2336" s="222"/>
      <c r="AI2336" s="229"/>
    </row>
    <row r="2337" spans="1:35" ht="47.25" customHeight="1">
      <c r="A2337" s="69" t="s">
        <v>4982</v>
      </c>
      <c r="B2337" s="134" t="s">
        <v>1412</v>
      </c>
      <c r="C2337" s="134" t="s">
        <v>1423</v>
      </c>
      <c r="D2337" s="93">
        <v>42203</v>
      </c>
      <c r="E2337" s="109">
        <v>2.0833333333333332E-2</v>
      </c>
      <c r="F2337" s="88">
        <v>42203</v>
      </c>
      <c r="G2337" s="109">
        <v>2.0833333333333332E-2</v>
      </c>
      <c r="H2337" s="109">
        <v>0</v>
      </c>
      <c r="I2337" s="169">
        <v>1</v>
      </c>
      <c r="J2337" s="169" t="s">
        <v>180</v>
      </c>
      <c r="K2337" s="169" t="s">
        <v>7372</v>
      </c>
      <c r="L2337" s="169" t="s">
        <v>9</v>
      </c>
      <c r="M2337" s="232" t="s">
        <v>7432</v>
      </c>
      <c r="N2337" s="232" t="s">
        <v>3</v>
      </c>
      <c r="O2337" s="232" t="s">
        <v>7</v>
      </c>
      <c r="P2337" s="232" t="s">
        <v>7433</v>
      </c>
      <c r="Q2337" s="232" t="s">
        <v>7434</v>
      </c>
      <c r="R2337" s="235"/>
      <c r="S2337" s="235"/>
      <c r="T2337" s="235"/>
      <c r="U2337" s="279"/>
      <c r="V2337" s="279"/>
      <c r="W2337" s="279"/>
      <c r="X2337" s="279"/>
      <c r="Y2337" s="279"/>
      <c r="Z2337" s="279"/>
      <c r="AA2337" s="279"/>
      <c r="AB2337" s="279"/>
      <c r="AC2337" s="279"/>
      <c r="AD2337" s="273" t="s">
        <v>42</v>
      </c>
      <c r="AE2337" s="279"/>
      <c r="AF2337" s="279"/>
      <c r="AG2337" s="290"/>
      <c r="AH2337" s="222"/>
      <c r="AI2337" s="229"/>
    </row>
    <row r="2338" spans="1:35" ht="47.25" customHeight="1">
      <c r="A2338" s="70" t="s">
        <v>3570</v>
      </c>
      <c r="B2338" s="74" t="s">
        <v>18</v>
      </c>
      <c r="C2338" s="74" t="s">
        <v>18</v>
      </c>
      <c r="D2338" s="75">
        <v>42185</v>
      </c>
      <c r="E2338" s="76">
        <v>42185.291666666664</v>
      </c>
      <c r="F2338" s="75">
        <v>42185</v>
      </c>
      <c r="G2338" s="76">
        <v>42185.416666666664</v>
      </c>
      <c r="H2338" s="76">
        <f>G2338-E2338</f>
        <v>0.125</v>
      </c>
      <c r="I2338" s="74">
        <v>1</v>
      </c>
      <c r="J2338" s="74"/>
      <c r="K2338" s="74"/>
      <c r="L2338" s="74" t="s">
        <v>11</v>
      </c>
      <c r="M2338" s="225" t="s">
        <v>337</v>
      </c>
      <c r="N2338" s="226">
        <v>0.4</v>
      </c>
      <c r="O2338" s="225" t="s">
        <v>2</v>
      </c>
      <c r="P2338" s="225" t="s">
        <v>4884</v>
      </c>
      <c r="Q2338" s="225" t="s">
        <v>4785</v>
      </c>
      <c r="R2338" s="225">
        <v>0.1</v>
      </c>
      <c r="S2338" s="225"/>
      <c r="T2338" s="225">
        <f>R2338+S2338</f>
        <v>0.1</v>
      </c>
      <c r="U2338" s="302"/>
      <c r="V2338" s="302"/>
      <c r="W2338" s="302"/>
      <c r="X2338" s="302"/>
      <c r="Y2338" s="302"/>
      <c r="Z2338" s="302"/>
      <c r="AA2338" s="302"/>
      <c r="AB2338" s="302"/>
      <c r="AC2338" s="302"/>
      <c r="AD2338" s="302" t="s">
        <v>0</v>
      </c>
      <c r="AE2338" s="302"/>
      <c r="AF2338" s="302"/>
      <c r="AG2338" s="302"/>
      <c r="AH2338" s="222"/>
      <c r="AI2338" s="229"/>
    </row>
    <row r="2339" spans="1:35" ht="47.25" customHeight="1">
      <c r="A2339" s="70" t="s">
        <v>3570</v>
      </c>
      <c r="B2339" s="74" t="s">
        <v>18</v>
      </c>
      <c r="C2339" s="74" t="s">
        <v>18</v>
      </c>
      <c r="D2339" s="75">
        <v>42185</v>
      </c>
      <c r="E2339" s="76">
        <v>42185.375</v>
      </c>
      <c r="F2339" s="75">
        <v>42185</v>
      </c>
      <c r="G2339" s="76">
        <v>42185.4375</v>
      </c>
      <c r="H2339" s="76">
        <f>G2339-E2339</f>
        <v>6.25E-2</v>
      </c>
      <c r="I2339" s="74">
        <v>1</v>
      </c>
      <c r="J2339" s="74"/>
      <c r="K2339" s="74"/>
      <c r="L2339" s="74" t="s">
        <v>11</v>
      </c>
      <c r="M2339" s="225" t="s">
        <v>337</v>
      </c>
      <c r="N2339" s="226">
        <v>0.4</v>
      </c>
      <c r="O2339" s="225" t="s">
        <v>2</v>
      </c>
      <c r="P2339" s="225" t="s">
        <v>4885</v>
      </c>
      <c r="Q2339" s="225" t="s">
        <v>4886</v>
      </c>
      <c r="R2339" s="225">
        <v>0.1</v>
      </c>
      <c r="S2339" s="225"/>
      <c r="T2339" s="225">
        <f>R2339+S2339</f>
        <v>0.1</v>
      </c>
      <c r="U2339" s="302"/>
      <c r="V2339" s="302"/>
      <c r="W2339" s="302"/>
      <c r="X2339" s="302"/>
      <c r="Y2339" s="302"/>
      <c r="Z2339" s="302"/>
      <c r="AA2339" s="302"/>
      <c r="AB2339" s="302"/>
      <c r="AC2339" s="302"/>
      <c r="AD2339" s="302" t="s">
        <v>0</v>
      </c>
      <c r="AE2339" s="302"/>
      <c r="AF2339" s="302"/>
      <c r="AG2339" s="302"/>
      <c r="AH2339" s="222"/>
      <c r="AI2339" s="229"/>
    </row>
    <row r="2340" spans="1:35" ht="47.25" customHeight="1">
      <c r="A2340" s="70" t="s">
        <v>3570</v>
      </c>
      <c r="B2340" s="74" t="s">
        <v>12</v>
      </c>
      <c r="C2340" s="74" t="s">
        <v>2587</v>
      </c>
      <c r="D2340" s="75">
        <v>42185</v>
      </c>
      <c r="E2340" s="76">
        <v>0.72222222222222221</v>
      </c>
      <c r="F2340" s="75">
        <v>42185</v>
      </c>
      <c r="G2340" s="76">
        <v>0.72222222222222221</v>
      </c>
      <c r="H2340" s="76">
        <v>0</v>
      </c>
      <c r="I2340" s="74">
        <v>2</v>
      </c>
      <c r="J2340" s="74"/>
      <c r="K2340" s="74"/>
      <c r="L2340" s="74" t="s">
        <v>16</v>
      </c>
      <c r="M2340" s="225" t="s">
        <v>4572</v>
      </c>
      <c r="N2340" s="226">
        <v>0.4</v>
      </c>
      <c r="O2340" s="225" t="s">
        <v>2</v>
      </c>
      <c r="P2340" s="225" t="s">
        <v>941</v>
      </c>
      <c r="Q2340" s="225" t="s">
        <v>5226</v>
      </c>
      <c r="R2340" s="225">
        <v>0.06</v>
      </c>
      <c r="S2340" s="225"/>
      <c r="T2340" s="225">
        <f>R2340+S2340</f>
        <v>0.06</v>
      </c>
      <c r="U2340" s="302"/>
      <c r="V2340" s="302"/>
      <c r="W2340" s="302"/>
      <c r="X2340" s="302"/>
      <c r="Y2340" s="302"/>
      <c r="Z2340" s="302"/>
      <c r="AA2340" s="302"/>
      <c r="AB2340" s="302"/>
      <c r="AC2340" s="302"/>
      <c r="AD2340" s="302" t="s">
        <v>37</v>
      </c>
      <c r="AE2340" s="302"/>
      <c r="AF2340" s="302"/>
      <c r="AG2340" s="302"/>
      <c r="AH2340" s="222"/>
      <c r="AI2340" s="229"/>
    </row>
    <row r="2341" spans="1:35" ht="47.25" customHeight="1">
      <c r="A2341" s="69" t="s">
        <v>4982</v>
      </c>
      <c r="B2341" s="134" t="s">
        <v>1412</v>
      </c>
      <c r="C2341" s="134" t="s">
        <v>3150</v>
      </c>
      <c r="D2341" s="93">
        <v>42203</v>
      </c>
      <c r="E2341" s="109">
        <v>6.3888888888888884E-2</v>
      </c>
      <c r="F2341" s="93">
        <v>42203</v>
      </c>
      <c r="G2341" s="109">
        <v>6.3888888888888884E-2</v>
      </c>
      <c r="H2341" s="109">
        <v>0</v>
      </c>
      <c r="I2341" s="169">
        <v>44</v>
      </c>
      <c r="J2341" s="169" t="s">
        <v>7437</v>
      </c>
      <c r="K2341" s="169"/>
      <c r="L2341" s="169" t="s">
        <v>9</v>
      </c>
      <c r="M2341" s="232" t="s">
        <v>7438</v>
      </c>
      <c r="N2341" s="232">
        <v>110</v>
      </c>
      <c r="O2341" s="232" t="s">
        <v>13</v>
      </c>
      <c r="P2341" s="232" t="s">
        <v>7438</v>
      </c>
      <c r="Q2341" s="232" t="s">
        <v>7439</v>
      </c>
      <c r="R2341" s="235">
        <v>1</v>
      </c>
      <c r="S2341" s="235">
        <v>8</v>
      </c>
      <c r="T2341" s="235">
        <v>9</v>
      </c>
      <c r="U2341" s="279"/>
      <c r="V2341" s="279"/>
      <c r="W2341" s="279"/>
      <c r="X2341" s="279"/>
      <c r="Y2341" s="279"/>
      <c r="Z2341" s="279"/>
      <c r="AA2341" s="279"/>
      <c r="AB2341" s="279"/>
      <c r="AC2341" s="279"/>
      <c r="AD2341" s="273" t="s">
        <v>42</v>
      </c>
      <c r="AE2341" s="279"/>
      <c r="AF2341" s="279"/>
      <c r="AG2341" s="290"/>
      <c r="AH2341" s="222"/>
      <c r="AI2341" s="229"/>
    </row>
    <row r="2342" spans="1:35" ht="47.25" customHeight="1">
      <c r="A2342" s="70" t="s">
        <v>7992</v>
      </c>
      <c r="B2342" s="74" t="s">
        <v>12</v>
      </c>
      <c r="C2342" s="74" t="s">
        <v>127</v>
      </c>
      <c r="D2342" s="75">
        <v>42243</v>
      </c>
      <c r="E2342" s="76">
        <v>0.27916666666666667</v>
      </c>
      <c r="F2342" s="75">
        <v>42243</v>
      </c>
      <c r="G2342" s="76">
        <v>0.32708333333333334</v>
      </c>
      <c r="H2342" s="76">
        <f>G2342-E2342</f>
        <v>4.7916666666666663E-2</v>
      </c>
      <c r="I2342" s="74">
        <v>8</v>
      </c>
      <c r="J2342" s="74"/>
      <c r="K2342" s="74"/>
      <c r="L2342" s="74" t="s">
        <v>4</v>
      </c>
      <c r="M2342" s="225" t="s">
        <v>8842</v>
      </c>
      <c r="N2342" s="226">
        <v>0.4</v>
      </c>
      <c r="O2342" s="225" t="s">
        <v>2</v>
      </c>
      <c r="P2342" s="225" t="s">
        <v>147</v>
      </c>
      <c r="Q2342" s="225" t="s">
        <v>8843</v>
      </c>
      <c r="R2342" s="225">
        <v>10.57</v>
      </c>
      <c r="S2342" s="225">
        <v>9.27</v>
      </c>
      <c r="T2342" s="225">
        <f>R2342+S2342</f>
        <v>19.84</v>
      </c>
      <c r="U2342" s="302" t="s">
        <v>45</v>
      </c>
      <c r="V2342" s="302" t="s">
        <v>9633</v>
      </c>
      <c r="W2342" s="302" t="s">
        <v>9843</v>
      </c>
      <c r="X2342" s="302" t="s">
        <v>9844</v>
      </c>
      <c r="Y2342" s="302" t="s">
        <v>9845</v>
      </c>
      <c r="Z2342" s="302">
        <v>1</v>
      </c>
      <c r="AA2342" s="302" t="s">
        <v>9846</v>
      </c>
      <c r="AB2342" s="302" t="s">
        <v>128</v>
      </c>
      <c r="AC2342" s="302" t="s">
        <v>128</v>
      </c>
      <c r="AD2342" s="302" t="s">
        <v>41</v>
      </c>
      <c r="AE2342" s="302" t="s">
        <v>128</v>
      </c>
      <c r="AF2342" s="302" t="s">
        <v>128</v>
      </c>
      <c r="AG2342" s="302"/>
      <c r="AH2342" s="222"/>
      <c r="AI2342" s="229"/>
    </row>
    <row r="2343" spans="1:35" ht="47.25" customHeight="1">
      <c r="A2343" s="69" t="s">
        <v>4982</v>
      </c>
      <c r="B2343" s="92" t="s">
        <v>21</v>
      </c>
      <c r="C2343" s="92" t="s">
        <v>742</v>
      </c>
      <c r="D2343" s="88">
        <v>42186</v>
      </c>
      <c r="E2343" s="89">
        <v>0.22916666666666666</v>
      </c>
      <c r="F2343" s="88">
        <v>42186</v>
      </c>
      <c r="G2343" s="89">
        <v>0.28263888888888888</v>
      </c>
      <c r="H2343" s="89">
        <v>5.347222222222222E-2</v>
      </c>
      <c r="I2343" s="68">
        <v>1</v>
      </c>
      <c r="J2343" s="68"/>
      <c r="K2343" s="92"/>
      <c r="L2343" s="92" t="s">
        <v>16</v>
      </c>
      <c r="M2343" s="230" t="s">
        <v>5074</v>
      </c>
      <c r="N2343" s="221">
        <v>110</v>
      </c>
      <c r="O2343" s="221" t="s">
        <v>13</v>
      </c>
      <c r="P2343" s="230" t="s">
        <v>5075</v>
      </c>
      <c r="Q2343" s="221" t="s">
        <v>3625</v>
      </c>
      <c r="R2343" s="221">
        <v>3.1E-2</v>
      </c>
      <c r="S2343" s="221">
        <v>1.6E-2</v>
      </c>
      <c r="T2343" s="221">
        <v>4.7E-2</v>
      </c>
      <c r="U2343" s="293" t="s">
        <v>1</v>
      </c>
      <c r="V2343" s="273" t="s">
        <v>128</v>
      </c>
      <c r="W2343" s="293" t="s">
        <v>128</v>
      </c>
      <c r="X2343" s="293" t="s">
        <v>128</v>
      </c>
      <c r="Y2343" s="269">
        <v>2015</v>
      </c>
      <c r="Z2343" s="318" t="s">
        <v>128</v>
      </c>
      <c r="AA2343" s="269">
        <v>2016</v>
      </c>
      <c r="AB2343" s="293" t="s">
        <v>128</v>
      </c>
      <c r="AC2343" s="269">
        <v>2015</v>
      </c>
      <c r="AD2343" s="293" t="s">
        <v>37</v>
      </c>
      <c r="AE2343" s="293" t="s">
        <v>57</v>
      </c>
      <c r="AF2343" s="293"/>
      <c r="AG2343" s="318"/>
      <c r="AH2343" s="230"/>
      <c r="AI2343" s="229"/>
    </row>
    <row r="2344" spans="1:35" ht="47.25" customHeight="1">
      <c r="A2344" s="69" t="s">
        <v>4982</v>
      </c>
      <c r="B2344" s="92" t="s">
        <v>21</v>
      </c>
      <c r="C2344" s="92" t="s">
        <v>21</v>
      </c>
      <c r="D2344" s="88">
        <v>42186</v>
      </c>
      <c r="E2344" s="89">
        <v>0.25833333333333336</v>
      </c>
      <c r="F2344" s="88">
        <v>42186</v>
      </c>
      <c r="G2344" s="89">
        <v>0.27777777777777779</v>
      </c>
      <c r="H2344" s="89">
        <v>1.9444444444444445E-2</v>
      </c>
      <c r="I2344" s="68">
        <v>1</v>
      </c>
      <c r="J2344" s="68" t="s">
        <v>2361</v>
      </c>
      <c r="K2344" s="92"/>
      <c r="L2344" s="92" t="s">
        <v>11</v>
      </c>
      <c r="M2344" s="230" t="s">
        <v>5124</v>
      </c>
      <c r="N2344" s="221">
        <v>0.4</v>
      </c>
      <c r="O2344" s="221" t="s">
        <v>2</v>
      </c>
      <c r="P2344" s="230" t="s">
        <v>5124</v>
      </c>
      <c r="Q2344" s="221" t="s">
        <v>7923</v>
      </c>
      <c r="R2344" s="221">
        <v>8.9999999999999993E-3</v>
      </c>
      <c r="S2344" s="221">
        <v>5.0000000000000001E-3</v>
      </c>
      <c r="T2344" s="221">
        <v>1.4E-2</v>
      </c>
      <c r="U2344" s="293" t="s">
        <v>1</v>
      </c>
      <c r="V2344" s="273" t="s">
        <v>128</v>
      </c>
      <c r="W2344" s="293" t="s">
        <v>128</v>
      </c>
      <c r="X2344" s="293" t="s">
        <v>128</v>
      </c>
      <c r="Y2344" s="269">
        <v>2015</v>
      </c>
      <c r="Z2344" s="318" t="s">
        <v>128</v>
      </c>
      <c r="AA2344" s="269">
        <v>2016</v>
      </c>
      <c r="AB2344" s="293" t="s">
        <v>128</v>
      </c>
      <c r="AC2344" s="269">
        <v>2015</v>
      </c>
      <c r="AD2344" s="293" t="s">
        <v>17</v>
      </c>
      <c r="AE2344" s="293" t="s">
        <v>52</v>
      </c>
      <c r="AF2344" s="293"/>
      <c r="AG2344" s="318"/>
      <c r="AH2344" s="230"/>
      <c r="AI2344" s="229"/>
    </row>
    <row r="2345" spans="1:35" ht="47.25" customHeight="1">
      <c r="A2345" s="69" t="s">
        <v>4982</v>
      </c>
      <c r="B2345" s="92" t="s">
        <v>21</v>
      </c>
      <c r="C2345" s="92" t="s">
        <v>21</v>
      </c>
      <c r="D2345" s="88">
        <v>42186</v>
      </c>
      <c r="E2345" s="89">
        <v>0.38541666666666669</v>
      </c>
      <c r="F2345" s="88">
        <v>42186</v>
      </c>
      <c r="G2345" s="89">
        <v>0.45833333333333331</v>
      </c>
      <c r="H2345" s="89">
        <v>7.2916666666666671E-2</v>
      </c>
      <c r="I2345" s="68">
        <v>1</v>
      </c>
      <c r="J2345" s="68" t="s">
        <v>2361</v>
      </c>
      <c r="K2345" s="92"/>
      <c r="L2345" s="92" t="s">
        <v>11</v>
      </c>
      <c r="M2345" s="230" t="s">
        <v>7924</v>
      </c>
      <c r="N2345" s="221">
        <v>0.4</v>
      </c>
      <c r="O2345" s="221" t="s">
        <v>2</v>
      </c>
      <c r="P2345" s="230" t="s">
        <v>7924</v>
      </c>
      <c r="Q2345" s="221" t="s">
        <v>7923</v>
      </c>
      <c r="R2345" s="221">
        <v>6.5000000000000002E-2</v>
      </c>
      <c r="S2345" s="221">
        <v>3.2000000000000001E-2</v>
      </c>
      <c r="T2345" s="221">
        <v>9.7000000000000003E-2</v>
      </c>
      <c r="U2345" s="293" t="s">
        <v>1</v>
      </c>
      <c r="V2345" s="273" t="s">
        <v>128</v>
      </c>
      <c r="W2345" s="293" t="s">
        <v>128</v>
      </c>
      <c r="X2345" s="293" t="s">
        <v>128</v>
      </c>
      <c r="Y2345" s="269">
        <v>2014</v>
      </c>
      <c r="Z2345" s="318" t="s">
        <v>128</v>
      </c>
      <c r="AA2345" s="269">
        <v>2015</v>
      </c>
      <c r="AB2345" s="293" t="s">
        <v>128</v>
      </c>
      <c r="AC2345" s="269">
        <v>2014</v>
      </c>
      <c r="AD2345" s="293" t="s">
        <v>17</v>
      </c>
      <c r="AE2345" s="293" t="s">
        <v>52</v>
      </c>
      <c r="AF2345" s="293"/>
      <c r="AG2345" s="318"/>
      <c r="AH2345" s="230"/>
      <c r="AI2345" s="229"/>
    </row>
    <row r="2346" spans="1:35" ht="47.25" customHeight="1">
      <c r="A2346" s="69" t="s">
        <v>4982</v>
      </c>
      <c r="B2346" s="92" t="s">
        <v>21</v>
      </c>
      <c r="C2346" s="92" t="s">
        <v>21</v>
      </c>
      <c r="D2346" s="88">
        <v>42186</v>
      </c>
      <c r="E2346" s="89">
        <v>0.69097222222222221</v>
      </c>
      <c r="F2346" s="88">
        <v>42186</v>
      </c>
      <c r="G2346" s="89">
        <v>0.71666666666666667</v>
      </c>
      <c r="H2346" s="89">
        <v>2.5694444444444447E-2</v>
      </c>
      <c r="I2346" s="68">
        <v>1</v>
      </c>
      <c r="J2346" s="68"/>
      <c r="K2346" s="92"/>
      <c r="L2346" s="92" t="s">
        <v>11</v>
      </c>
      <c r="M2346" s="230" t="s">
        <v>7925</v>
      </c>
      <c r="N2346" s="221">
        <v>0.4</v>
      </c>
      <c r="O2346" s="221" t="s">
        <v>2</v>
      </c>
      <c r="P2346" s="230" t="s">
        <v>7925</v>
      </c>
      <c r="Q2346" s="221" t="s">
        <v>7926</v>
      </c>
      <c r="R2346" s="221">
        <v>5.8000000000000003E-2</v>
      </c>
      <c r="S2346" s="221">
        <v>2.9000000000000001E-2</v>
      </c>
      <c r="T2346" s="221">
        <v>8.6999999999999994E-2</v>
      </c>
      <c r="U2346" s="293" t="s">
        <v>1</v>
      </c>
      <c r="V2346" s="273" t="s">
        <v>128</v>
      </c>
      <c r="W2346" s="293" t="s">
        <v>128</v>
      </c>
      <c r="X2346" s="293" t="s">
        <v>128</v>
      </c>
      <c r="Y2346" s="269">
        <v>2015</v>
      </c>
      <c r="Z2346" s="318" t="s">
        <v>128</v>
      </c>
      <c r="AA2346" s="269">
        <v>2016</v>
      </c>
      <c r="AB2346" s="293" t="s">
        <v>128</v>
      </c>
      <c r="AC2346" s="269">
        <v>2015</v>
      </c>
      <c r="AD2346" s="293" t="s">
        <v>17</v>
      </c>
      <c r="AE2346" s="293" t="s">
        <v>57</v>
      </c>
      <c r="AF2346" s="293"/>
      <c r="AG2346" s="318"/>
      <c r="AH2346" s="230"/>
      <c r="AI2346" s="229"/>
    </row>
    <row r="2347" spans="1:35" ht="31.5" customHeight="1">
      <c r="A2347" s="69" t="s">
        <v>4982</v>
      </c>
      <c r="B2347" s="69" t="s">
        <v>132</v>
      </c>
      <c r="C2347" s="69" t="s">
        <v>26</v>
      </c>
      <c r="D2347" s="86">
        <v>42186</v>
      </c>
      <c r="E2347" s="118">
        <v>0.46388888888888885</v>
      </c>
      <c r="F2347" s="86">
        <v>42186</v>
      </c>
      <c r="G2347" s="118">
        <v>0.59375</v>
      </c>
      <c r="H2347" s="118">
        <v>0.13541666666666666</v>
      </c>
      <c r="I2347" s="70">
        <v>20</v>
      </c>
      <c r="J2347" s="70" t="s">
        <v>143</v>
      </c>
      <c r="K2347" s="70" t="s">
        <v>20</v>
      </c>
      <c r="L2347" s="70" t="s">
        <v>29</v>
      </c>
      <c r="M2347" s="220" t="s">
        <v>5076</v>
      </c>
      <c r="N2347" s="220" t="s">
        <v>3</v>
      </c>
      <c r="O2347" s="220" t="s">
        <v>7</v>
      </c>
      <c r="P2347" s="220" t="s">
        <v>5077</v>
      </c>
      <c r="Q2347" s="221" t="s">
        <v>5078</v>
      </c>
      <c r="R2347" s="467">
        <v>5.44</v>
      </c>
      <c r="S2347" s="467">
        <v>0.1</v>
      </c>
      <c r="T2347" s="473">
        <v>5.54</v>
      </c>
      <c r="U2347" s="279" t="s">
        <v>28</v>
      </c>
      <c r="V2347" s="279">
        <v>1991</v>
      </c>
      <c r="W2347" s="279" t="s">
        <v>7</v>
      </c>
      <c r="X2347" s="279"/>
      <c r="Y2347" s="296">
        <v>42060</v>
      </c>
      <c r="Z2347" s="279">
        <v>100</v>
      </c>
      <c r="AA2347" s="279">
        <v>2016</v>
      </c>
      <c r="AB2347" s="279">
        <v>0</v>
      </c>
      <c r="AC2347" s="309">
        <v>41944</v>
      </c>
      <c r="AD2347" s="279" t="s">
        <v>27</v>
      </c>
      <c r="AE2347" s="279"/>
      <c r="AF2347" s="279"/>
      <c r="AG2347" s="303"/>
      <c r="AH2347" s="222"/>
      <c r="AI2347" s="229"/>
    </row>
    <row r="2348" spans="1:35" ht="47.25" customHeight="1">
      <c r="A2348" s="70" t="s">
        <v>4982</v>
      </c>
      <c r="B2348" s="74" t="s">
        <v>19</v>
      </c>
      <c r="C2348" s="74" t="s">
        <v>19</v>
      </c>
      <c r="D2348" s="75">
        <v>42186</v>
      </c>
      <c r="E2348" s="76">
        <v>0.60763888888888895</v>
      </c>
      <c r="F2348" s="75">
        <v>42186</v>
      </c>
      <c r="G2348" s="76">
        <v>0.67638888888888893</v>
      </c>
      <c r="H2348" s="76">
        <f>F2348-D2348+G2348-E2348</f>
        <v>6.8749999999999978E-2</v>
      </c>
      <c r="I2348" s="74">
        <v>10</v>
      </c>
      <c r="J2348" s="74"/>
      <c r="K2348" s="74"/>
      <c r="L2348" s="74" t="s">
        <v>4</v>
      </c>
      <c r="M2348" s="225" t="s">
        <v>171</v>
      </c>
      <c r="N2348" s="226" t="s">
        <v>3</v>
      </c>
      <c r="O2348" s="225" t="s">
        <v>7</v>
      </c>
      <c r="P2348" s="225" t="s">
        <v>11206</v>
      </c>
      <c r="Q2348" s="225" t="s">
        <v>5106</v>
      </c>
      <c r="R2348" s="225">
        <v>11</v>
      </c>
      <c r="S2348" s="225"/>
      <c r="T2348" s="225">
        <f>R2348+S2348</f>
        <v>11</v>
      </c>
      <c r="U2348" s="302" t="s">
        <v>28</v>
      </c>
      <c r="V2348" s="302">
        <v>1978</v>
      </c>
      <c r="W2348" s="302" t="s">
        <v>1709</v>
      </c>
      <c r="X2348" s="302">
        <v>0</v>
      </c>
      <c r="Y2348" s="302">
        <v>42186</v>
      </c>
      <c r="Z2348" s="302">
        <v>70</v>
      </c>
      <c r="AA2348" s="302">
        <v>42217</v>
      </c>
      <c r="AB2348" s="302">
        <v>0</v>
      </c>
      <c r="AC2348" s="302">
        <v>41821</v>
      </c>
      <c r="AD2348" s="302" t="s">
        <v>0</v>
      </c>
      <c r="AE2348" s="302"/>
      <c r="AF2348" s="302"/>
      <c r="AG2348" s="302"/>
      <c r="AH2348" s="222"/>
      <c r="AI2348" s="229"/>
    </row>
    <row r="2349" spans="1:35" ht="31.5" customHeight="1">
      <c r="A2349" s="70" t="s">
        <v>2819</v>
      </c>
      <c r="B2349" s="74" t="s">
        <v>18</v>
      </c>
      <c r="C2349" s="74" t="s">
        <v>18</v>
      </c>
      <c r="D2349" s="75">
        <v>42133</v>
      </c>
      <c r="E2349" s="76">
        <v>42133.298611111109</v>
      </c>
      <c r="F2349" s="75">
        <v>42133</v>
      </c>
      <c r="G2349" s="76">
        <v>42133.416666666664</v>
      </c>
      <c r="H2349" s="76">
        <f>G2349-E2349</f>
        <v>0.11805555555474712</v>
      </c>
      <c r="I2349" s="74">
        <v>49</v>
      </c>
      <c r="J2349" s="74"/>
      <c r="K2349" s="74"/>
      <c r="L2349" s="74" t="s">
        <v>4</v>
      </c>
      <c r="M2349" s="225" t="s">
        <v>520</v>
      </c>
      <c r="N2349" s="226" t="s">
        <v>3</v>
      </c>
      <c r="O2349" s="225" t="s">
        <v>23</v>
      </c>
      <c r="P2349" s="225" t="s">
        <v>3024</v>
      </c>
      <c r="Q2349" s="225" t="s">
        <v>3025</v>
      </c>
      <c r="R2349" s="225">
        <v>19.5</v>
      </c>
      <c r="S2349" s="225"/>
      <c r="T2349" s="225">
        <f>R2349+S2349</f>
        <v>19.5</v>
      </c>
      <c r="U2349" s="302"/>
      <c r="V2349" s="302"/>
      <c r="W2349" s="302"/>
      <c r="X2349" s="302"/>
      <c r="Y2349" s="302"/>
      <c r="Z2349" s="302"/>
      <c r="AA2349" s="302"/>
      <c r="AB2349" s="302"/>
      <c r="AC2349" s="302"/>
      <c r="AD2349" s="302" t="s">
        <v>41</v>
      </c>
      <c r="AE2349" s="302"/>
      <c r="AF2349" s="302"/>
      <c r="AG2349" s="302"/>
      <c r="AH2349" s="222"/>
      <c r="AI2349" s="229"/>
    </row>
    <row r="2350" spans="1:35" ht="47.25" customHeight="1">
      <c r="A2350" s="69" t="s">
        <v>4982</v>
      </c>
      <c r="B2350" s="134" t="s">
        <v>1412</v>
      </c>
      <c r="C2350" s="134" t="s">
        <v>1423</v>
      </c>
      <c r="D2350" s="93">
        <v>42203</v>
      </c>
      <c r="E2350" s="109">
        <v>7.3611111111111113E-2</v>
      </c>
      <c r="F2350" s="93">
        <v>42203</v>
      </c>
      <c r="G2350" s="109">
        <v>7.3611111111111113E-2</v>
      </c>
      <c r="H2350" s="109">
        <v>0</v>
      </c>
      <c r="I2350" s="169">
        <v>16</v>
      </c>
      <c r="J2350" s="169" t="s">
        <v>150</v>
      </c>
      <c r="K2350" s="169" t="s">
        <v>7372</v>
      </c>
      <c r="L2350" s="169" t="s">
        <v>9</v>
      </c>
      <c r="M2350" s="232" t="s">
        <v>7440</v>
      </c>
      <c r="N2350" s="232" t="s">
        <v>3</v>
      </c>
      <c r="O2350" s="232" t="s">
        <v>7</v>
      </c>
      <c r="P2350" s="232" t="s">
        <v>7441</v>
      </c>
      <c r="Q2350" s="232" t="s">
        <v>7442</v>
      </c>
      <c r="R2350" s="235">
        <v>1</v>
      </c>
      <c r="S2350" s="235">
        <v>4</v>
      </c>
      <c r="T2350" s="235">
        <v>5</v>
      </c>
      <c r="U2350" s="279"/>
      <c r="V2350" s="279"/>
      <c r="W2350" s="279"/>
      <c r="X2350" s="279"/>
      <c r="Y2350" s="279"/>
      <c r="Z2350" s="279"/>
      <c r="AA2350" s="279"/>
      <c r="AB2350" s="279"/>
      <c r="AC2350" s="279"/>
      <c r="AD2350" s="273" t="s">
        <v>42</v>
      </c>
      <c r="AE2350" s="279"/>
      <c r="AF2350" s="279"/>
      <c r="AG2350" s="290"/>
      <c r="AH2350" s="222"/>
      <c r="AI2350" s="229"/>
    </row>
    <row r="2351" spans="1:35" ht="47.25" customHeight="1">
      <c r="A2351" s="69" t="s">
        <v>4982</v>
      </c>
      <c r="B2351" s="134" t="s">
        <v>1412</v>
      </c>
      <c r="C2351" s="134" t="s">
        <v>1423</v>
      </c>
      <c r="D2351" s="93">
        <v>42203</v>
      </c>
      <c r="E2351" s="109">
        <v>7.3611111111111113E-2</v>
      </c>
      <c r="F2351" s="93">
        <v>42203</v>
      </c>
      <c r="G2351" s="109">
        <v>7.3611111111111113E-2</v>
      </c>
      <c r="H2351" s="109">
        <v>0</v>
      </c>
      <c r="I2351" s="169">
        <v>0</v>
      </c>
      <c r="J2351" s="169" t="s">
        <v>150</v>
      </c>
      <c r="K2351" s="169" t="s">
        <v>7443</v>
      </c>
      <c r="L2351" s="169" t="s">
        <v>9</v>
      </c>
      <c r="M2351" s="232" t="s">
        <v>7444</v>
      </c>
      <c r="N2351" s="232" t="s">
        <v>3</v>
      </c>
      <c r="O2351" s="232" t="s">
        <v>7</v>
      </c>
      <c r="P2351" s="232" t="s">
        <v>7445</v>
      </c>
      <c r="Q2351" s="232" t="s">
        <v>7446</v>
      </c>
      <c r="R2351" s="235"/>
      <c r="S2351" s="235"/>
      <c r="T2351" s="235"/>
      <c r="U2351" s="279"/>
      <c r="V2351" s="279"/>
      <c r="W2351" s="279"/>
      <c r="X2351" s="279"/>
      <c r="Y2351" s="279"/>
      <c r="Z2351" s="279"/>
      <c r="AA2351" s="279"/>
      <c r="AB2351" s="279"/>
      <c r="AC2351" s="279"/>
      <c r="AD2351" s="273" t="s">
        <v>42</v>
      </c>
      <c r="AE2351" s="279"/>
      <c r="AF2351" s="279"/>
      <c r="AG2351" s="290"/>
      <c r="AH2351" s="222"/>
      <c r="AI2351" s="229"/>
    </row>
    <row r="2352" spans="1:35" ht="47.25" customHeight="1">
      <c r="A2352" s="70" t="s">
        <v>4982</v>
      </c>
      <c r="B2352" s="74" t="s">
        <v>19</v>
      </c>
      <c r="C2352" s="74" t="s">
        <v>11210</v>
      </c>
      <c r="D2352" s="75">
        <v>42186</v>
      </c>
      <c r="E2352" s="76">
        <v>0.72916666666666663</v>
      </c>
      <c r="F2352" s="75">
        <v>42186</v>
      </c>
      <c r="G2352" s="76">
        <v>0.72986111111111107</v>
      </c>
      <c r="H2352" s="76">
        <v>6.9444444444444198E-4</v>
      </c>
      <c r="I2352" s="74">
        <v>7</v>
      </c>
      <c r="J2352" s="74"/>
      <c r="K2352" s="74"/>
      <c r="L2352" s="74" t="s">
        <v>16</v>
      </c>
      <c r="M2352" s="225" t="s">
        <v>1850</v>
      </c>
      <c r="N2352" s="226" t="s">
        <v>3</v>
      </c>
      <c r="O2352" s="225" t="s">
        <v>7</v>
      </c>
      <c r="P2352" s="225" t="s">
        <v>11211</v>
      </c>
      <c r="Q2352" s="225" t="s">
        <v>5069</v>
      </c>
      <c r="R2352" s="225">
        <v>2</v>
      </c>
      <c r="S2352" s="225"/>
      <c r="T2352" s="225">
        <f>R2352+S2352</f>
        <v>2</v>
      </c>
      <c r="U2352" s="302"/>
      <c r="V2352" s="302"/>
      <c r="W2352" s="302"/>
      <c r="X2352" s="302"/>
      <c r="Y2352" s="302"/>
      <c r="Z2352" s="302"/>
      <c r="AA2352" s="302"/>
      <c r="AB2352" s="302"/>
      <c r="AC2352" s="302"/>
      <c r="AD2352" s="302" t="s">
        <v>37</v>
      </c>
      <c r="AE2352" s="302"/>
      <c r="AF2352" s="302"/>
      <c r="AG2352" s="302"/>
      <c r="AH2352" s="222"/>
      <c r="AI2352" s="229"/>
    </row>
    <row r="2353" spans="1:35" ht="47.25" customHeight="1">
      <c r="A2353" s="70" t="s">
        <v>4982</v>
      </c>
      <c r="B2353" s="74" t="s">
        <v>19</v>
      </c>
      <c r="C2353" s="74" t="s">
        <v>11210</v>
      </c>
      <c r="D2353" s="75">
        <v>42186</v>
      </c>
      <c r="E2353" s="76">
        <v>0.73611111111111116</v>
      </c>
      <c r="F2353" s="75">
        <v>42186</v>
      </c>
      <c r="G2353" s="76">
        <v>0.73611111111111116</v>
      </c>
      <c r="H2353" s="76">
        <v>0</v>
      </c>
      <c r="I2353" s="74">
        <v>4</v>
      </c>
      <c r="J2353" s="74"/>
      <c r="K2353" s="74"/>
      <c r="L2353" s="74" t="s">
        <v>16</v>
      </c>
      <c r="M2353" s="225" t="s">
        <v>4865</v>
      </c>
      <c r="N2353" s="226">
        <v>35</v>
      </c>
      <c r="O2353" s="225" t="s">
        <v>7</v>
      </c>
      <c r="P2353" s="225" t="s">
        <v>5070</v>
      </c>
      <c r="Q2353" s="225" t="s">
        <v>5071</v>
      </c>
      <c r="R2353" s="225">
        <v>1</v>
      </c>
      <c r="S2353" s="225">
        <v>1</v>
      </c>
      <c r="T2353" s="225">
        <f>R2353+S2353</f>
        <v>2</v>
      </c>
      <c r="U2353" s="302"/>
      <c r="V2353" s="302"/>
      <c r="W2353" s="302"/>
      <c r="X2353" s="302"/>
      <c r="Y2353" s="302"/>
      <c r="Z2353" s="302"/>
      <c r="AA2353" s="302"/>
      <c r="AB2353" s="302"/>
      <c r="AC2353" s="302"/>
      <c r="AD2353" s="302" t="s">
        <v>37</v>
      </c>
      <c r="AE2353" s="302"/>
      <c r="AF2353" s="302"/>
      <c r="AG2353" s="302"/>
      <c r="AH2353" s="222"/>
      <c r="AI2353" s="229"/>
    </row>
    <row r="2354" spans="1:35" ht="31.5" customHeight="1">
      <c r="A2354" s="70" t="s">
        <v>4982</v>
      </c>
      <c r="B2354" s="74" t="s">
        <v>19</v>
      </c>
      <c r="C2354" s="74" t="s">
        <v>11216</v>
      </c>
      <c r="D2354" s="75">
        <v>42186</v>
      </c>
      <c r="E2354" s="76">
        <v>0.7895833333333333</v>
      </c>
      <c r="F2354" s="75">
        <v>42186</v>
      </c>
      <c r="G2354" s="76">
        <v>0.7944444444444444</v>
      </c>
      <c r="H2354" s="76">
        <v>4.8611111111110938E-3</v>
      </c>
      <c r="I2354" s="74">
        <v>80</v>
      </c>
      <c r="J2354" s="74"/>
      <c r="K2354" s="74"/>
      <c r="L2354" s="74" t="s">
        <v>16</v>
      </c>
      <c r="M2354" s="225" t="s">
        <v>11217</v>
      </c>
      <c r="N2354" s="226">
        <v>110</v>
      </c>
      <c r="O2354" s="225" t="s">
        <v>7</v>
      </c>
      <c r="P2354" s="225" t="s">
        <v>5072</v>
      </c>
      <c r="Q2354" s="225" t="s">
        <v>5073</v>
      </c>
      <c r="R2354" s="225">
        <v>22</v>
      </c>
      <c r="S2354" s="225">
        <v>18</v>
      </c>
      <c r="T2354" s="225">
        <f>R2354+S2354</f>
        <v>40</v>
      </c>
      <c r="U2354" s="302"/>
      <c r="V2354" s="302"/>
      <c r="W2354" s="302"/>
      <c r="X2354" s="302"/>
      <c r="Y2354" s="302"/>
      <c r="Z2354" s="302"/>
      <c r="AA2354" s="302"/>
      <c r="AB2354" s="302"/>
      <c r="AC2354" s="302"/>
      <c r="AD2354" s="302" t="s">
        <v>37</v>
      </c>
      <c r="AE2354" s="302"/>
      <c r="AF2354" s="302"/>
      <c r="AG2354" s="302"/>
      <c r="AH2354" s="222"/>
      <c r="AI2354" s="229"/>
    </row>
    <row r="2355" spans="1:35" ht="63" customHeight="1">
      <c r="A2355" s="69" t="s">
        <v>4982</v>
      </c>
      <c r="B2355" s="134" t="s">
        <v>1412</v>
      </c>
      <c r="C2355" s="134" t="s">
        <v>3150</v>
      </c>
      <c r="D2355" s="93">
        <v>42203</v>
      </c>
      <c r="E2355" s="109">
        <v>7.7777777777777779E-2</v>
      </c>
      <c r="F2355" s="88">
        <v>42203</v>
      </c>
      <c r="G2355" s="109">
        <v>7.7777777777777779E-2</v>
      </c>
      <c r="H2355" s="109">
        <v>0</v>
      </c>
      <c r="I2355" s="169">
        <v>122</v>
      </c>
      <c r="J2355" s="169" t="s">
        <v>6793</v>
      </c>
      <c r="K2355" s="169"/>
      <c r="L2355" s="169" t="s">
        <v>9</v>
      </c>
      <c r="M2355" s="232" t="s">
        <v>7407</v>
      </c>
      <c r="N2355" s="232">
        <v>110</v>
      </c>
      <c r="O2355" s="232" t="s">
        <v>7</v>
      </c>
      <c r="P2355" s="232" t="s">
        <v>7407</v>
      </c>
      <c r="Q2355" s="232" t="s">
        <v>7447</v>
      </c>
      <c r="R2355" s="235">
        <v>3</v>
      </c>
      <c r="S2355" s="235">
        <v>20</v>
      </c>
      <c r="T2355" s="235">
        <v>23</v>
      </c>
      <c r="U2355" s="279"/>
      <c r="V2355" s="279"/>
      <c r="W2355" s="279"/>
      <c r="X2355" s="279"/>
      <c r="Y2355" s="279"/>
      <c r="Z2355" s="279"/>
      <c r="AA2355" s="279"/>
      <c r="AB2355" s="279"/>
      <c r="AC2355" s="279"/>
      <c r="AD2355" s="273" t="s">
        <v>42</v>
      </c>
      <c r="AE2355" s="279"/>
      <c r="AF2355" s="279"/>
      <c r="AG2355" s="290"/>
      <c r="AH2355" s="222"/>
      <c r="AI2355" s="229"/>
    </row>
    <row r="2356" spans="1:35" ht="47.25" customHeight="1">
      <c r="A2356" s="69" t="s">
        <v>4982</v>
      </c>
      <c r="B2356" s="134" t="s">
        <v>1412</v>
      </c>
      <c r="C2356" s="134" t="s">
        <v>1423</v>
      </c>
      <c r="D2356" s="93">
        <v>42203</v>
      </c>
      <c r="E2356" s="109">
        <v>0.10277777777777779</v>
      </c>
      <c r="F2356" s="88">
        <v>42203</v>
      </c>
      <c r="G2356" s="109">
        <v>0.10277777777777779</v>
      </c>
      <c r="H2356" s="109">
        <v>0</v>
      </c>
      <c r="I2356" s="169">
        <v>16</v>
      </c>
      <c r="J2356" s="169" t="s">
        <v>180</v>
      </c>
      <c r="K2356" s="169" t="s">
        <v>7372</v>
      </c>
      <c r="L2356" s="169" t="s">
        <v>9</v>
      </c>
      <c r="M2356" s="232" t="s">
        <v>7448</v>
      </c>
      <c r="N2356" s="232" t="s">
        <v>3</v>
      </c>
      <c r="O2356" s="232" t="s">
        <v>7</v>
      </c>
      <c r="P2356" s="232" t="s">
        <v>7449</v>
      </c>
      <c r="Q2356" s="232" t="s">
        <v>7450</v>
      </c>
      <c r="R2356" s="235"/>
      <c r="S2356" s="235">
        <v>2</v>
      </c>
      <c r="T2356" s="235">
        <v>2</v>
      </c>
      <c r="U2356" s="279"/>
      <c r="V2356" s="279"/>
      <c r="W2356" s="279"/>
      <c r="X2356" s="279"/>
      <c r="Y2356" s="279"/>
      <c r="Z2356" s="279"/>
      <c r="AA2356" s="279"/>
      <c r="AB2356" s="279"/>
      <c r="AC2356" s="279"/>
      <c r="AD2356" s="273" t="s">
        <v>42</v>
      </c>
      <c r="AE2356" s="279"/>
      <c r="AF2356" s="279"/>
      <c r="AG2356" s="290"/>
      <c r="AH2356" s="222"/>
      <c r="AI2356" s="229"/>
    </row>
    <row r="2357" spans="1:35" ht="31.5" customHeight="1">
      <c r="A2357" s="70" t="s">
        <v>4982</v>
      </c>
      <c r="B2357" s="74" t="s">
        <v>15</v>
      </c>
      <c r="C2357" s="74" t="s">
        <v>209</v>
      </c>
      <c r="D2357" s="75">
        <v>42186</v>
      </c>
      <c r="E2357" s="76">
        <v>1.1805555555555555E-2</v>
      </c>
      <c r="F2357" s="75">
        <v>42186</v>
      </c>
      <c r="G2357" s="76">
        <v>5.347222222222222E-2</v>
      </c>
      <c r="H2357" s="76">
        <f>(F2357+G2357)-(D2357+E2357)</f>
        <v>4.1666666664241347E-2</v>
      </c>
      <c r="I2357" s="74">
        <v>43</v>
      </c>
      <c r="J2357" s="74"/>
      <c r="K2357" s="74"/>
      <c r="L2357" s="74" t="s">
        <v>16</v>
      </c>
      <c r="M2357" s="225" t="s">
        <v>5055</v>
      </c>
      <c r="N2357" s="226">
        <v>110</v>
      </c>
      <c r="O2357" s="225" t="s">
        <v>7</v>
      </c>
      <c r="P2357" s="225" t="s">
        <v>5056</v>
      </c>
      <c r="Q2357" s="225" t="s">
        <v>8472</v>
      </c>
      <c r="R2357" s="225"/>
      <c r="S2357" s="225">
        <v>5.96</v>
      </c>
      <c r="T2357" s="225">
        <f>SUM(R2357:S2357)</f>
        <v>5.96</v>
      </c>
      <c r="U2357" s="302"/>
      <c r="V2357" s="302"/>
      <c r="W2357" s="302"/>
      <c r="X2357" s="302"/>
      <c r="Y2357" s="302"/>
      <c r="Z2357" s="302"/>
      <c r="AA2357" s="302"/>
      <c r="AB2357" s="302"/>
      <c r="AC2357" s="302"/>
      <c r="AD2357" s="302" t="s">
        <v>37</v>
      </c>
      <c r="AE2357" s="302" t="s">
        <v>53</v>
      </c>
      <c r="AF2357" s="302"/>
      <c r="AG2357" s="302"/>
      <c r="AH2357" s="222"/>
      <c r="AI2357" s="229"/>
    </row>
    <row r="2358" spans="1:35" ht="47.25" customHeight="1">
      <c r="A2358" s="69" t="s">
        <v>4982</v>
      </c>
      <c r="B2358" s="134" t="s">
        <v>1412</v>
      </c>
      <c r="C2358" s="134" t="s">
        <v>1423</v>
      </c>
      <c r="D2358" s="93">
        <v>42203</v>
      </c>
      <c r="E2358" s="109">
        <v>0.15902777777777777</v>
      </c>
      <c r="F2358" s="88">
        <v>42203</v>
      </c>
      <c r="G2358" s="109">
        <v>0.15902777777777777</v>
      </c>
      <c r="H2358" s="109">
        <v>0</v>
      </c>
      <c r="I2358" s="169">
        <v>4</v>
      </c>
      <c r="J2358" s="169" t="s">
        <v>180</v>
      </c>
      <c r="K2358" s="169" t="s">
        <v>7372</v>
      </c>
      <c r="L2358" s="169" t="s">
        <v>9</v>
      </c>
      <c r="M2358" s="232" t="s">
        <v>7379</v>
      </c>
      <c r="N2358" s="232" t="s">
        <v>3</v>
      </c>
      <c r="O2358" s="232" t="s">
        <v>7</v>
      </c>
      <c r="P2358" s="232" t="s">
        <v>7451</v>
      </c>
      <c r="Q2358" s="232" t="s">
        <v>7452</v>
      </c>
      <c r="R2358" s="235"/>
      <c r="S2358" s="235">
        <v>1</v>
      </c>
      <c r="T2358" s="235">
        <v>1</v>
      </c>
      <c r="U2358" s="279"/>
      <c r="V2358" s="279"/>
      <c r="W2358" s="279"/>
      <c r="X2358" s="279"/>
      <c r="Y2358" s="279"/>
      <c r="Z2358" s="279"/>
      <c r="AA2358" s="279"/>
      <c r="AB2358" s="279"/>
      <c r="AC2358" s="279"/>
      <c r="AD2358" s="273" t="s">
        <v>42</v>
      </c>
      <c r="AE2358" s="279"/>
      <c r="AF2358" s="279"/>
      <c r="AG2358" s="290"/>
      <c r="AH2358" s="222"/>
      <c r="AI2358" s="229"/>
    </row>
    <row r="2359" spans="1:35" ht="31.5" customHeight="1">
      <c r="A2359" s="70" t="s">
        <v>4982</v>
      </c>
      <c r="B2359" s="74" t="s">
        <v>19</v>
      </c>
      <c r="C2359" s="74" t="s">
        <v>19</v>
      </c>
      <c r="D2359" s="75">
        <v>42203</v>
      </c>
      <c r="E2359" s="76">
        <v>0.6645833333333333</v>
      </c>
      <c r="F2359" s="75">
        <v>42203</v>
      </c>
      <c r="G2359" s="76">
        <v>0.66527777777777775</v>
      </c>
      <c r="H2359" s="76">
        <f>F2359-D2359+G2359-E2359</f>
        <v>6.9444444444444198E-4</v>
      </c>
      <c r="I2359" s="74">
        <v>3</v>
      </c>
      <c r="J2359" s="74" t="s">
        <v>150</v>
      </c>
      <c r="K2359" s="74" t="s">
        <v>8</v>
      </c>
      <c r="L2359" s="74" t="s">
        <v>9</v>
      </c>
      <c r="M2359" s="225" t="s">
        <v>7537</v>
      </c>
      <c r="N2359" s="226" t="s">
        <v>3</v>
      </c>
      <c r="O2359" s="225" t="s">
        <v>7</v>
      </c>
      <c r="P2359" s="225" t="s">
        <v>7538</v>
      </c>
      <c r="Q2359" s="225" t="s">
        <v>11284</v>
      </c>
      <c r="R2359" s="225"/>
      <c r="S2359" s="225">
        <v>1</v>
      </c>
      <c r="T2359" s="225">
        <f>R2359+S2359</f>
        <v>1</v>
      </c>
      <c r="U2359" s="302" t="s">
        <v>28</v>
      </c>
      <c r="V2359" s="302">
        <v>1977</v>
      </c>
      <c r="W2359" s="302" t="s">
        <v>1709</v>
      </c>
      <c r="X2359" s="302">
        <v>0</v>
      </c>
      <c r="Y2359" s="302" t="s">
        <v>11285</v>
      </c>
      <c r="Z2359" s="302">
        <v>100</v>
      </c>
      <c r="AA2359" s="302" t="s">
        <v>11286</v>
      </c>
      <c r="AB2359" s="302">
        <v>0</v>
      </c>
      <c r="AC2359" s="302" t="s">
        <v>11285</v>
      </c>
      <c r="AD2359" s="302" t="s">
        <v>42</v>
      </c>
      <c r="AE2359" s="302"/>
      <c r="AF2359" s="302"/>
      <c r="AG2359" s="302"/>
      <c r="AH2359" s="222"/>
      <c r="AI2359" s="229"/>
    </row>
    <row r="2360" spans="1:35" ht="31.5" customHeight="1">
      <c r="A2360" s="70" t="s">
        <v>4982</v>
      </c>
      <c r="B2360" s="74" t="s">
        <v>81</v>
      </c>
      <c r="C2360" s="74" t="s">
        <v>81</v>
      </c>
      <c r="D2360" s="75">
        <v>42203</v>
      </c>
      <c r="E2360" s="76">
        <v>0.6875</v>
      </c>
      <c r="F2360" s="75">
        <v>42203</v>
      </c>
      <c r="G2360" s="76">
        <v>0.6875</v>
      </c>
      <c r="H2360" s="76">
        <v>0</v>
      </c>
      <c r="I2360" s="74">
        <v>136</v>
      </c>
      <c r="J2360" s="74" t="s">
        <v>143</v>
      </c>
      <c r="K2360" s="74" t="s">
        <v>8</v>
      </c>
      <c r="L2360" s="74" t="s">
        <v>9</v>
      </c>
      <c r="M2360" s="225" t="s">
        <v>7552</v>
      </c>
      <c r="N2360" s="226">
        <v>35</v>
      </c>
      <c r="O2360" s="225" t="s">
        <v>7</v>
      </c>
      <c r="P2360" s="225" t="s">
        <v>7552</v>
      </c>
      <c r="Q2360" s="225" t="s">
        <v>10046</v>
      </c>
      <c r="R2360" s="225"/>
      <c r="S2360" s="225">
        <v>34.5</v>
      </c>
      <c r="T2360" s="225">
        <v>34.5</v>
      </c>
      <c r="U2360" s="302" t="s">
        <v>6</v>
      </c>
      <c r="V2360" s="302">
        <v>1998</v>
      </c>
      <c r="W2360" s="302" t="s">
        <v>10047</v>
      </c>
      <c r="X2360" s="302" t="s">
        <v>10005</v>
      </c>
      <c r="Y2360" s="302">
        <v>42031</v>
      </c>
      <c r="Z2360" s="302">
        <v>1</v>
      </c>
      <c r="AA2360" s="302" t="s">
        <v>10048</v>
      </c>
      <c r="AB2360" s="302">
        <v>0</v>
      </c>
      <c r="AC2360" s="302">
        <v>42031</v>
      </c>
      <c r="AD2360" s="302" t="s">
        <v>42</v>
      </c>
      <c r="AE2360" s="302"/>
      <c r="AF2360" s="302"/>
      <c r="AG2360" s="302"/>
      <c r="AH2360" s="222"/>
      <c r="AI2360" s="229"/>
    </row>
    <row r="2361" spans="1:35" ht="31.5" customHeight="1">
      <c r="A2361" s="70" t="s">
        <v>4982</v>
      </c>
      <c r="B2361" s="74" t="s">
        <v>81</v>
      </c>
      <c r="C2361" s="74" t="s">
        <v>81</v>
      </c>
      <c r="D2361" s="75">
        <v>42203</v>
      </c>
      <c r="E2361" s="76">
        <v>0.78888888888888886</v>
      </c>
      <c r="F2361" s="75">
        <v>42203</v>
      </c>
      <c r="G2361" s="76">
        <v>0.86458333333333337</v>
      </c>
      <c r="H2361" s="76">
        <v>7.5694444444444439E-2</v>
      </c>
      <c r="I2361" s="74">
        <v>10</v>
      </c>
      <c r="J2361" s="74"/>
      <c r="K2361" s="74"/>
      <c r="L2361" s="74" t="s">
        <v>9</v>
      </c>
      <c r="M2361" s="225" t="s">
        <v>7553</v>
      </c>
      <c r="N2361" s="226" t="s">
        <v>3</v>
      </c>
      <c r="O2361" s="225" t="s">
        <v>7</v>
      </c>
      <c r="P2361" s="225" t="s">
        <v>7553</v>
      </c>
      <c r="Q2361" s="225" t="s">
        <v>7554</v>
      </c>
      <c r="R2361" s="225">
        <v>11.3</v>
      </c>
      <c r="S2361" s="225"/>
      <c r="T2361" s="225">
        <v>11.3</v>
      </c>
      <c r="U2361" s="302" t="s">
        <v>28</v>
      </c>
      <c r="V2361" s="302">
        <v>1996</v>
      </c>
      <c r="W2361" s="302" t="s">
        <v>587</v>
      </c>
      <c r="X2361" s="302" t="s">
        <v>10005</v>
      </c>
      <c r="Y2361" s="302" t="s">
        <v>10049</v>
      </c>
      <c r="Z2361" s="302">
        <v>1</v>
      </c>
      <c r="AA2361" s="302">
        <v>42005</v>
      </c>
      <c r="AB2361" s="302">
        <v>0</v>
      </c>
      <c r="AC2361" s="302"/>
      <c r="AD2361" s="302" t="s">
        <v>42</v>
      </c>
      <c r="AE2361" s="302"/>
      <c r="AF2361" s="302"/>
      <c r="AG2361" s="302"/>
      <c r="AH2361" s="222"/>
      <c r="AI2361" s="229"/>
    </row>
    <row r="2362" spans="1:35" ht="31.5" customHeight="1">
      <c r="A2362" s="70" t="s">
        <v>4982</v>
      </c>
      <c r="B2362" s="74" t="s">
        <v>81</v>
      </c>
      <c r="C2362" s="74" t="s">
        <v>81</v>
      </c>
      <c r="D2362" s="75">
        <v>42203</v>
      </c>
      <c r="E2362" s="76">
        <v>0.89236111111111116</v>
      </c>
      <c r="F2362" s="75">
        <v>42203</v>
      </c>
      <c r="G2362" s="76">
        <v>0.93819444444444444</v>
      </c>
      <c r="H2362" s="76">
        <v>4.5833333333333337E-2</v>
      </c>
      <c r="I2362" s="74">
        <v>6</v>
      </c>
      <c r="J2362" s="74"/>
      <c r="K2362" s="74"/>
      <c r="L2362" s="74" t="s">
        <v>9</v>
      </c>
      <c r="M2362" s="225" t="s">
        <v>7555</v>
      </c>
      <c r="N2362" s="226" t="s">
        <v>3</v>
      </c>
      <c r="O2362" s="225" t="s">
        <v>7</v>
      </c>
      <c r="P2362" s="225" t="s">
        <v>7555</v>
      </c>
      <c r="Q2362" s="225" t="s">
        <v>10050</v>
      </c>
      <c r="R2362" s="225">
        <v>10.9</v>
      </c>
      <c r="S2362" s="225"/>
      <c r="T2362" s="225">
        <v>10.9</v>
      </c>
      <c r="U2362" s="302" t="s">
        <v>6</v>
      </c>
      <c r="V2362" s="302">
        <v>1994</v>
      </c>
      <c r="W2362" s="302" t="s">
        <v>591</v>
      </c>
      <c r="X2362" s="302" t="s">
        <v>10005</v>
      </c>
      <c r="Y2362" s="302">
        <v>42160</v>
      </c>
      <c r="Z2362" s="302">
        <v>1</v>
      </c>
      <c r="AA2362" s="302" t="s">
        <v>10051</v>
      </c>
      <c r="AB2362" s="302">
        <v>0</v>
      </c>
      <c r="AC2362" s="302">
        <v>42160</v>
      </c>
      <c r="AD2362" s="302" t="s">
        <v>42</v>
      </c>
      <c r="AE2362" s="302"/>
      <c r="AF2362" s="302"/>
      <c r="AG2362" s="302"/>
      <c r="AH2362" s="222"/>
      <c r="AI2362" s="229"/>
    </row>
    <row r="2363" spans="1:35" ht="31.5" customHeight="1">
      <c r="A2363" s="70" t="s">
        <v>4982</v>
      </c>
      <c r="B2363" s="74" t="s">
        <v>138</v>
      </c>
      <c r="C2363" s="74" t="s">
        <v>138</v>
      </c>
      <c r="D2363" s="75">
        <v>42203</v>
      </c>
      <c r="E2363" s="76">
        <v>3.9583333333333331E-2</v>
      </c>
      <c r="F2363" s="75">
        <v>42203</v>
      </c>
      <c r="G2363" s="76">
        <v>0.15833333333333333</v>
      </c>
      <c r="H2363" s="76">
        <f>G2363-E2363</f>
        <v>0.11874999999999999</v>
      </c>
      <c r="I2363" s="74">
        <v>6</v>
      </c>
      <c r="J2363" s="74" t="s">
        <v>10126</v>
      </c>
      <c r="K2363" s="74"/>
      <c r="L2363" s="74" t="s">
        <v>9</v>
      </c>
      <c r="M2363" s="225" t="s">
        <v>7568</v>
      </c>
      <c r="N2363" s="226" t="s">
        <v>3</v>
      </c>
      <c r="O2363" s="225" t="s">
        <v>7</v>
      </c>
      <c r="P2363" s="225" t="s">
        <v>7568</v>
      </c>
      <c r="Q2363" s="225" t="s">
        <v>7569</v>
      </c>
      <c r="R2363" s="225"/>
      <c r="S2363" s="225">
        <v>8</v>
      </c>
      <c r="T2363" s="225">
        <f>R2363+S2363</f>
        <v>8</v>
      </c>
      <c r="U2363" s="302" t="s">
        <v>28</v>
      </c>
      <c r="V2363" s="302">
        <v>2008</v>
      </c>
      <c r="W2363" s="302" t="s">
        <v>1364</v>
      </c>
      <c r="X2363" s="302" t="s">
        <v>411</v>
      </c>
      <c r="Y2363" s="302">
        <v>2015</v>
      </c>
      <c r="Z2363" s="302">
        <v>100</v>
      </c>
      <c r="AA2363" s="302">
        <v>2017</v>
      </c>
      <c r="AB2363" s="302">
        <v>0</v>
      </c>
      <c r="AC2363" s="302">
        <v>2015</v>
      </c>
      <c r="AD2363" s="302" t="s">
        <v>42</v>
      </c>
      <c r="AE2363" s="302"/>
      <c r="AF2363" s="302"/>
      <c r="AG2363" s="302"/>
      <c r="AH2363" s="222"/>
      <c r="AI2363" s="229"/>
    </row>
    <row r="2364" spans="1:35" ht="31.5" customHeight="1">
      <c r="A2364" s="70" t="s">
        <v>4982</v>
      </c>
      <c r="B2364" s="74" t="s">
        <v>10</v>
      </c>
      <c r="C2364" s="74" t="s">
        <v>4334</v>
      </c>
      <c r="D2364" s="75">
        <v>42203</v>
      </c>
      <c r="E2364" s="76">
        <v>0.63541666666666663</v>
      </c>
      <c r="F2364" s="75">
        <v>42203</v>
      </c>
      <c r="G2364" s="76">
        <v>0.6791666666666667</v>
      </c>
      <c r="H2364" s="76">
        <v>4.3749999999999997E-2</v>
      </c>
      <c r="I2364" s="74">
        <v>37</v>
      </c>
      <c r="J2364" s="74" t="s">
        <v>7622</v>
      </c>
      <c r="K2364" s="74" t="s">
        <v>20</v>
      </c>
      <c r="L2364" s="74" t="s">
        <v>9</v>
      </c>
      <c r="M2364" s="225" t="s">
        <v>6807</v>
      </c>
      <c r="N2364" s="226" t="s">
        <v>3</v>
      </c>
      <c r="O2364" s="225" t="s">
        <v>7</v>
      </c>
      <c r="P2364" s="225" t="s">
        <v>6807</v>
      </c>
      <c r="Q2364" s="225" t="s">
        <v>7614</v>
      </c>
      <c r="R2364" s="225">
        <v>31</v>
      </c>
      <c r="S2364" s="225"/>
      <c r="T2364" s="225">
        <v>31</v>
      </c>
      <c r="U2364" s="302" t="s">
        <v>28</v>
      </c>
      <c r="V2364" s="302">
        <v>1985</v>
      </c>
      <c r="W2364" s="302" t="s">
        <v>2193</v>
      </c>
      <c r="X2364" s="302" t="s">
        <v>1383</v>
      </c>
      <c r="Y2364" s="302" t="s">
        <v>10977</v>
      </c>
      <c r="Z2364" s="302">
        <v>100</v>
      </c>
      <c r="AA2364" s="302">
        <v>2016</v>
      </c>
      <c r="AB2364" s="302">
        <v>2</v>
      </c>
      <c r="AC2364" s="302" t="s">
        <v>10978</v>
      </c>
      <c r="AD2364" s="302" t="s">
        <v>42</v>
      </c>
      <c r="AE2364" s="302"/>
      <c r="AF2364" s="302"/>
      <c r="AG2364" s="302" t="s">
        <v>10979</v>
      </c>
      <c r="AH2364" s="222"/>
      <c r="AI2364" s="229"/>
    </row>
    <row r="2365" spans="1:35" ht="31.5" customHeight="1">
      <c r="A2365" s="70" t="s">
        <v>4982</v>
      </c>
      <c r="B2365" s="74" t="s">
        <v>10</v>
      </c>
      <c r="C2365" s="74" t="s">
        <v>4334</v>
      </c>
      <c r="D2365" s="75">
        <v>42203</v>
      </c>
      <c r="E2365" s="76">
        <v>0.63888888888888895</v>
      </c>
      <c r="F2365" s="75">
        <v>42203</v>
      </c>
      <c r="G2365" s="76">
        <v>0.63888888888888895</v>
      </c>
      <c r="H2365" s="76">
        <v>0</v>
      </c>
      <c r="I2365" s="74">
        <v>18</v>
      </c>
      <c r="J2365" s="74" t="s">
        <v>7627</v>
      </c>
      <c r="K2365" s="74" t="s">
        <v>8</v>
      </c>
      <c r="L2365" s="74" t="s">
        <v>9</v>
      </c>
      <c r="M2365" s="225" t="s">
        <v>8544</v>
      </c>
      <c r="N2365" s="226" t="s">
        <v>3</v>
      </c>
      <c r="O2365" s="225" t="s">
        <v>7</v>
      </c>
      <c r="P2365" s="225" t="s">
        <v>8544</v>
      </c>
      <c r="Q2365" s="225" t="s">
        <v>7628</v>
      </c>
      <c r="R2365" s="225">
        <v>18</v>
      </c>
      <c r="S2365" s="225"/>
      <c r="T2365" s="225">
        <v>18</v>
      </c>
      <c r="U2365" s="302"/>
      <c r="V2365" s="302"/>
      <c r="W2365" s="302"/>
      <c r="X2365" s="302"/>
      <c r="Y2365" s="302"/>
      <c r="Z2365" s="302"/>
      <c r="AA2365" s="302"/>
      <c r="AB2365" s="302"/>
      <c r="AC2365" s="302"/>
      <c r="AD2365" s="302" t="s">
        <v>42</v>
      </c>
      <c r="AE2365" s="302"/>
      <c r="AF2365" s="302"/>
      <c r="AG2365" s="302" t="s">
        <v>10970</v>
      </c>
      <c r="AH2365" s="222"/>
      <c r="AI2365" s="229"/>
    </row>
    <row r="2366" spans="1:35" ht="31.5" customHeight="1">
      <c r="A2366" s="70" t="s">
        <v>4982</v>
      </c>
      <c r="B2366" s="74" t="s">
        <v>10</v>
      </c>
      <c r="C2366" s="74" t="s">
        <v>4334</v>
      </c>
      <c r="D2366" s="75">
        <v>42203</v>
      </c>
      <c r="E2366" s="76">
        <v>0.6479166666666667</v>
      </c>
      <c r="F2366" s="75">
        <v>42203</v>
      </c>
      <c r="G2366" s="76">
        <v>0.70833333333333337</v>
      </c>
      <c r="H2366" s="76">
        <v>6.0416666666666667E-2</v>
      </c>
      <c r="I2366" s="74">
        <v>29</v>
      </c>
      <c r="J2366" s="74" t="s">
        <v>7623</v>
      </c>
      <c r="K2366" s="74" t="s">
        <v>20</v>
      </c>
      <c r="L2366" s="74" t="s">
        <v>9</v>
      </c>
      <c r="M2366" s="225" t="s">
        <v>7626</v>
      </c>
      <c r="N2366" s="226" t="s">
        <v>3</v>
      </c>
      <c r="O2366" s="225" t="s">
        <v>7</v>
      </c>
      <c r="P2366" s="225" t="s">
        <v>7626</v>
      </c>
      <c r="Q2366" s="225" t="s">
        <v>7614</v>
      </c>
      <c r="R2366" s="225">
        <v>45</v>
      </c>
      <c r="S2366" s="225">
        <v>1</v>
      </c>
      <c r="T2366" s="225">
        <v>46</v>
      </c>
      <c r="U2366" s="302" t="s">
        <v>28</v>
      </c>
      <c r="V2366" s="302">
        <v>1979</v>
      </c>
      <c r="W2366" s="302" t="s">
        <v>2193</v>
      </c>
      <c r="X2366" s="302" t="s">
        <v>1383</v>
      </c>
      <c r="Y2366" s="302" t="s">
        <v>10982</v>
      </c>
      <c r="Z2366" s="302">
        <v>95</v>
      </c>
      <c r="AA2366" s="302">
        <v>2015</v>
      </c>
      <c r="AB2366" s="302">
        <v>1</v>
      </c>
      <c r="AC2366" s="302">
        <v>41995</v>
      </c>
      <c r="AD2366" s="302" t="s">
        <v>42</v>
      </c>
      <c r="AE2366" s="302"/>
      <c r="AF2366" s="302"/>
      <c r="AG2366" s="302" t="s">
        <v>10983</v>
      </c>
      <c r="AH2366" s="222"/>
      <c r="AI2366" s="229"/>
    </row>
    <row r="2367" spans="1:35" ht="31.5" customHeight="1">
      <c r="A2367" s="70" t="s">
        <v>4982</v>
      </c>
      <c r="B2367" s="74" t="s">
        <v>15</v>
      </c>
      <c r="C2367" s="74" t="s">
        <v>209</v>
      </c>
      <c r="D2367" s="75">
        <v>42186</v>
      </c>
      <c r="E2367" s="76">
        <v>0.69027777777777777</v>
      </c>
      <c r="F2367" s="75">
        <v>42186</v>
      </c>
      <c r="G2367" s="76">
        <v>0.69027777777777777</v>
      </c>
      <c r="H2367" s="76">
        <f>(F2367+G2367)-(D2367+E2367)</f>
        <v>0</v>
      </c>
      <c r="I2367" s="74">
        <v>23</v>
      </c>
      <c r="J2367" s="74" t="s">
        <v>3801</v>
      </c>
      <c r="K2367" s="74" t="s">
        <v>8</v>
      </c>
      <c r="L2367" s="74" t="s">
        <v>16</v>
      </c>
      <c r="M2367" s="225" t="s">
        <v>5057</v>
      </c>
      <c r="N2367" s="226">
        <v>110</v>
      </c>
      <c r="O2367" s="225" t="s">
        <v>7</v>
      </c>
      <c r="P2367" s="225" t="s">
        <v>5058</v>
      </c>
      <c r="Q2367" s="225" t="s">
        <v>5059</v>
      </c>
      <c r="R2367" s="225">
        <v>1.59</v>
      </c>
      <c r="S2367" s="225"/>
      <c r="T2367" s="225">
        <f>SUM(R2367:S2367)</f>
        <v>1.59</v>
      </c>
      <c r="U2367" s="302"/>
      <c r="V2367" s="302"/>
      <c r="W2367" s="302"/>
      <c r="X2367" s="302"/>
      <c r="Y2367" s="302"/>
      <c r="Z2367" s="302"/>
      <c r="AA2367" s="302"/>
      <c r="AB2367" s="302"/>
      <c r="AC2367" s="302"/>
      <c r="AD2367" s="302" t="s">
        <v>37</v>
      </c>
      <c r="AE2367" s="302" t="s">
        <v>53</v>
      </c>
      <c r="AF2367" s="302"/>
      <c r="AG2367" s="302"/>
      <c r="AH2367" s="222"/>
      <c r="AI2367" s="229"/>
    </row>
    <row r="2368" spans="1:35" ht="31.5" customHeight="1">
      <c r="A2368" s="70" t="s">
        <v>4982</v>
      </c>
      <c r="B2368" s="74" t="s">
        <v>10</v>
      </c>
      <c r="C2368" s="74" t="s">
        <v>4334</v>
      </c>
      <c r="D2368" s="75">
        <v>42203</v>
      </c>
      <c r="E2368" s="76">
        <v>0.65277777777777779</v>
      </c>
      <c r="F2368" s="75">
        <v>42203</v>
      </c>
      <c r="G2368" s="76">
        <v>0.72986111111111107</v>
      </c>
      <c r="H2368" s="76">
        <v>7.7083333333333337E-2</v>
      </c>
      <c r="I2368" s="74">
        <v>65</v>
      </c>
      <c r="J2368" s="74" t="s">
        <v>7623</v>
      </c>
      <c r="K2368" s="74" t="s">
        <v>14</v>
      </c>
      <c r="L2368" s="74" t="s">
        <v>9</v>
      </c>
      <c r="M2368" s="225" t="s">
        <v>7624</v>
      </c>
      <c r="N2368" s="226" t="s">
        <v>3</v>
      </c>
      <c r="O2368" s="225" t="s">
        <v>7</v>
      </c>
      <c r="P2368" s="225" t="s">
        <v>7624</v>
      </c>
      <c r="Q2368" s="225" t="s">
        <v>7625</v>
      </c>
      <c r="R2368" s="225">
        <v>42</v>
      </c>
      <c r="S2368" s="225"/>
      <c r="T2368" s="225">
        <v>42</v>
      </c>
      <c r="U2368" s="302" t="s">
        <v>28</v>
      </c>
      <c r="V2368" s="302">
        <v>1979</v>
      </c>
      <c r="W2368" s="302" t="s">
        <v>2193</v>
      </c>
      <c r="X2368" s="302" t="s">
        <v>1383</v>
      </c>
      <c r="Y2368" s="302" t="s">
        <v>10980</v>
      </c>
      <c r="Z2368" s="302">
        <v>95</v>
      </c>
      <c r="AA2368" s="302">
        <v>2016</v>
      </c>
      <c r="AB2368" s="302">
        <v>1</v>
      </c>
      <c r="AC2368" s="302" t="s">
        <v>10981</v>
      </c>
      <c r="AD2368" s="302" t="s">
        <v>42</v>
      </c>
      <c r="AE2368" s="302"/>
      <c r="AF2368" s="302"/>
      <c r="AG2368" s="302" t="s">
        <v>10970</v>
      </c>
      <c r="AH2368" s="222"/>
      <c r="AI2368" s="229"/>
    </row>
    <row r="2369" spans="1:35" ht="31.5" customHeight="1">
      <c r="A2369" s="70" t="s">
        <v>4982</v>
      </c>
      <c r="B2369" s="74" t="s">
        <v>10</v>
      </c>
      <c r="C2369" s="74" t="s">
        <v>287</v>
      </c>
      <c r="D2369" s="75">
        <v>42203</v>
      </c>
      <c r="E2369" s="76">
        <v>0.67708333333333337</v>
      </c>
      <c r="F2369" s="75">
        <v>42203</v>
      </c>
      <c r="G2369" s="76">
        <v>0.67708333333333337</v>
      </c>
      <c r="H2369" s="76"/>
      <c r="I2369" s="74">
        <v>9</v>
      </c>
      <c r="J2369" s="74" t="s">
        <v>150</v>
      </c>
      <c r="K2369" s="74" t="s">
        <v>8</v>
      </c>
      <c r="L2369" s="74" t="s">
        <v>9</v>
      </c>
      <c r="M2369" s="225" t="s">
        <v>7629</v>
      </c>
      <c r="N2369" s="226" t="s">
        <v>3</v>
      </c>
      <c r="O2369" s="225" t="s">
        <v>7</v>
      </c>
      <c r="P2369" s="225" t="s">
        <v>7629</v>
      </c>
      <c r="Q2369" s="225" t="s">
        <v>901</v>
      </c>
      <c r="R2369" s="225">
        <v>1</v>
      </c>
      <c r="S2369" s="225">
        <v>2</v>
      </c>
      <c r="T2369" s="225">
        <v>3</v>
      </c>
      <c r="U2369" s="302"/>
      <c r="V2369" s="302"/>
      <c r="W2369" s="302"/>
      <c r="X2369" s="302"/>
      <c r="Y2369" s="302"/>
      <c r="Z2369" s="302"/>
      <c r="AA2369" s="302"/>
      <c r="AB2369" s="302"/>
      <c r="AC2369" s="302"/>
      <c r="AD2369" s="302" t="s">
        <v>42</v>
      </c>
      <c r="AE2369" s="302"/>
      <c r="AF2369" s="302"/>
      <c r="AG2369" s="302"/>
      <c r="AH2369" s="222"/>
      <c r="AI2369" s="229"/>
    </row>
    <row r="2370" spans="1:35" ht="31.5" customHeight="1">
      <c r="A2370" s="70" t="s">
        <v>4982</v>
      </c>
      <c r="B2370" s="74" t="s">
        <v>15</v>
      </c>
      <c r="C2370" s="74" t="s">
        <v>209</v>
      </c>
      <c r="D2370" s="75">
        <v>42186</v>
      </c>
      <c r="E2370" s="76">
        <v>0.71666666666666667</v>
      </c>
      <c r="F2370" s="75">
        <v>42187</v>
      </c>
      <c r="G2370" s="76">
        <v>0.16874999999999998</v>
      </c>
      <c r="H2370" s="76">
        <f>(F2370+G2370)-(D2370+E2370)</f>
        <v>0.45208333332993789</v>
      </c>
      <c r="I2370" s="74">
        <v>64</v>
      </c>
      <c r="J2370" s="74" t="s">
        <v>5060</v>
      </c>
      <c r="K2370" s="74" t="s">
        <v>14</v>
      </c>
      <c r="L2370" s="74" t="s">
        <v>16</v>
      </c>
      <c r="M2370" s="225" t="s">
        <v>5061</v>
      </c>
      <c r="N2370" s="226">
        <v>110</v>
      </c>
      <c r="O2370" s="225" t="s">
        <v>7</v>
      </c>
      <c r="P2370" s="225" t="s">
        <v>5062</v>
      </c>
      <c r="Q2370" s="225" t="s">
        <v>8474</v>
      </c>
      <c r="R2370" s="225">
        <v>6.03</v>
      </c>
      <c r="S2370" s="225">
        <v>12.73</v>
      </c>
      <c r="T2370" s="225">
        <f>SUM(R2370:S2370)</f>
        <v>18.760000000000002</v>
      </c>
      <c r="U2370" s="302"/>
      <c r="V2370" s="302"/>
      <c r="W2370" s="302"/>
      <c r="X2370" s="302"/>
      <c r="Y2370" s="302"/>
      <c r="Z2370" s="302"/>
      <c r="AA2370" s="302"/>
      <c r="AB2370" s="302"/>
      <c r="AC2370" s="302"/>
      <c r="AD2370" s="302" t="s">
        <v>37</v>
      </c>
      <c r="AE2370" s="302" t="s">
        <v>53</v>
      </c>
      <c r="AF2370" s="302"/>
      <c r="AG2370" s="302"/>
      <c r="AH2370" s="222"/>
      <c r="AI2370" s="229"/>
    </row>
    <row r="2371" spans="1:35" ht="31.5" customHeight="1">
      <c r="A2371" s="70" t="s">
        <v>4982</v>
      </c>
      <c r="B2371" s="74" t="s">
        <v>15</v>
      </c>
      <c r="C2371" s="74" t="s">
        <v>209</v>
      </c>
      <c r="D2371" s="75">
        <v>42186</v>
      </c>
      <c r="E2371" s="76">
        <v>0.72083333333333333</v>
      </c>
      <c r="F2371" s="75">
        <v>42186</v>
      </c>
      <c r="G2371" s="76">
        <v>0.72083333333333333</v>
      </c>
      <c r="H2371" s="76">
        <f>(F2371+G2371)-(D2371+E2371)</f>
        <v>0</v>
      </c>
      <c r="I2371" s="74">
        <v>26</v>
      </c>
      <c r="J2371" s="74"/>
      <c r="K2371" s="74" t="s">
        <v>8</v>
      </c>
      <c r="L2371" s="74" t="s">
        <v>16</v>
      </c>
      <c r="M2371" s="225" t="s">
        <v>5063</v>
      </c>
      <c r="N2371" s="226">
        <v>35</v>
      </c>
      <c r="O2371" s="225" t="s">
        <v>13</v>
      </c>
      <c r="P2371" s="225" t="s">
        <v>5064</v>
      </c>
      <c r="Q2371" s="225" t="s">
        <v>8475</v>
      </c>
      <c r="R2371" s="225"/>
      <c r="S2371" s="225">
        <v>4.2300000000000004</v>
      </c>
      <c r="T2371" s="225">
        <f>SUM(R2371:S2371)</f>
        <v>4.2300000000000004</v>
      </c>
      <c r="U2371" s="302"/>
      <c r="V2371" s="302"/>
      <c r="W2371" s="302"/>
      <c r="X2371" s="302"/>
      <c r="Y2371" s="302"/>
      <c r="Z2371" s="302"/>
      <c r="AA2371" s="302"/>
      <c r="AB2371" s="302"/>
      <c r="AC2371" s="302"/>
      <c r="AD2371" s="302" t="s">
        <v>37</v>
      </c>
      <c r="AE2371" s="302" t="s">
        <v>53</v>
      </c>
      <c r="AF2371" s="302"/>
      <c r="AG2371" s="302"/>
      <c r="AH2371" s="222"/>
      <c r="AI2371" s="229"/>
    </row>
    <row r="2372" spans="1:35" ht="31.5" customHeight="1">
      <c r="A2372" s="70" t="s">
        <v>4982</v>
      </c>
      <c r="B2372" s="74" t="s">
        <v>15</v>
      </c>
      <c r="C2372" s="74" t="s">
        <v>209</v>
      </c>
      <c r="D2372" s="75">
        <v>42186</v>
      </c>
      <c r="E2372" s="76">
        <v>0.74444444444444446</v>
      </c>
      <c r="F2372" s="75">
        <v>42186</v>
      </c>
      <c r="G2372" s="76">
        <v>0.74444444444444446</v>
      </c>
      <c r="H2372" s="76">
        <f>(F2372+G2372)-(D2372+E2372)</f>
        <v>0</v>
      </c>
      <c r="I2372" s="74">
        <v>54</v>
      </c>
      <c r="J2372" s="74"/>
      <c r="K2372" s="74" t="s">
        <v>8</v>
      </c>
      <c r="L2372" s="74" t="s">
        <v>16</v>
      </c>
      <c r="M2372" s="225" t="s">
        <v>4458</v>
      </c>
      <c r="N2372" s="226">
        <v>110</v>
      </c>
      <c r="O2372" s="225" t="s">
        <v>7</v>
      </c>
      <c r="P2372" s="225" t="s">
        <v>5065</v>
      </c>
      <c r="Q2372" s="225" t="s">
        <v>5066</v>
      </c>
      <c r="R2372" s="225">
        <v>10.32</v>
      </c>
      <c r="S2372" s="225"/>
      <c r="T2372" s="225">
        <f>SUM(R2372:S2372)</f>
        <v>10.32</v>
      </c>
      <c r="U2372" s="302"/>
      <c r="V2372" s="302"/>
      <c r="W2372" s="302"/>
      <c r="X2372" s="302"/>
      <c r="Y2372" s="302"/>
      <c r="Z2372" s="302"/>
      <c r="AA2372" s="302"/>
      <c r="AB2372" s="302"/>
      <c r="AC2372" s="302"/>
      <c r="AD2372" s="302" t="s">
        <v>37</v>
      </c>
      <c r="AE2372" s="302" t="s">
        <v>53</v>
      </c>
      <c r="AF2372" s="302"/>
      <c r="AG2372" s="302"/>
      <c r="AH2372" s="222"/>
      <c r="AI2372" s="229"/>
    </row>
    <row r="2373" spans="1:35" ht="31.5" customHeight="1">
      <c r="A2373" s="70" t="s">
        <v>4982</v>
      </c>
      <c r="B2373" s="74" t="s">
        <v>12</v>
      </c>
      <c r="C2373" s="74" t="s">
        <v>127</v>
      </c>
      <c r="D2373" s="75">
        <v>42203</v>
      </c>
      <c r="E2373" s="76">
        <v>0.65069444444444446</v>
      </c>
      <c r="F2373" s="75">
        <v>42203</v>
      </c>
      <c r="G2373" s="76">
        <v>0.65069444444444446</v>
      </c>
      <c r="H2373" s="76">
        <f>G2373-E2373</f>
        <v>0</v>
      </c>
      <c r="I2373" s="74">
        <v>6</v>
      </c>
      <c r="J2373" s="74" t="s">
        <v>233</v>
      </c>
      <c r="K2373" s="74" t="s">
        <v>8</v>
      </c>
      <c r="L2373" s="74" t="s">
        <v>9</v>
      </c>
      <c r="M2373" s="225" t="s">
        <v>7719</v>
      </c>
      <c r="N2373" s="226" t="s">
        <v>3</v>
      </c>
      <c r="O2373" s="225" t="s">
        <v>7</v>
      </c>
      <c r="P2373" s="225" t="s">
        <v>7719</v>
      </c>
      <c r="Q2373" s="225" t="s">
        <v>9675</v>
      </c>
      <c r="R2373" s="225">
        <v>0.3</v>
      </c>
      <c r="S2373" s="225">
        <v>0.45</v>
      </c>
      <c r="T2373" s="225">
        <f>R2373+S2373</f>
        <v>0.75</v>
      </c>
      <c r="U2373" s="302" t="s">
        <v>28</v>
      </c>
      <c r="V2373" s="302" t="s">
        <v>9676</v>
      </c>
      <c r="W2373" s="302" t="s">
        <v>1364</v>
      </c>
      <c r="X2373" s="302" t="s">
        <v>762</v>
      </c>
      <c r="Y2373" s="302" t="s">
        <v>9677</v>
      </c>
      <c r="Z2373" s="302" t="s">
        <v>128</v>
      </c>
      <c r="AA2373" s="302" t="s">
        <v>9678</v>
      </c>
      <c r="AB2373" s="302">
        <v>3</v>
      </c>
      <c r="AC2373" s="302" t="s">
        <v>128</v>
      </c>
      <c r="AD2373" s="302" t="s">
        <v>42</v>
      </c>
      <c r="AE2373" s="302" t="s">
        <v>128</v>
      </c>
      <c r="AF2373" s="302" t="s">
        <v>128</v>
      </c>
      <c r="AG2373" s="302"/>
      <c r="AH2373" s="222"/>
      <c r="AI2373" s="229"/>
    </row>
    <row r="2374" spans="1:35" ht="31.5" customHeight="1">
      <c r="A2374" s="70" t="s">
        <v>4982</v>
      </c>
      <c r="B2374" s="74" t="s">
        <v>12</v>
      </c>
      <c r="C2374" s="74" t="s">
        <v>127</v>
      </c>
      <c r="D2374" s="75">
        <v>42203</v>
      </c>
      <c r="E2374" s="76">
        <v>0.6791666666666667</v>
      </c>
      <c r="F2374" s="75">
        <v>42203</v>
      </c>
      <c r="G2374" s="76">
        <v>0.6791666666666667</v>
      </c>
      <c r="H2374" s="76">
        <f>G2374-E2374</f>
        <v>0</v>
      </c>
      <c r="I2374" s="74">
        <v>15</v>
      </c>
      <c r="J2374" s="74"/>
      <c r="K2374" s="74"/>
      <c r="L2374" s="74" t="s">
        <v>9</v>
      </c>
      <c r="M2374" s="225" t="s">
        <v>7728</v>
      </c>
      <c r="N2374" s="226">
        <v>0.4</v>
      </c>
      <c r="O2374" s="225" t="s">
        <v>2</v>
      </c>
      <c r="P2374" s="225" t="s">
        <v>524</v>
      </c>
      <c r="Q2374" s="225" t="s">
        <v>7729</v>
      </c>
      <c r="R2374" s="225">
        <v>0.15</v>
      </c>
      <c r="S2374" s="225">
        <v>2.9</v>
      </c>
      <c r="T2374" s="225">
        <f>R2374+S2374</f>
        <v>3.05</v>
      </c>
      <c r="U2374" s="302" t="s">
        <v>1</v>
      </c>
      <c r="V2374" s="302" t="s">
        <v>128</v>
      </c>
      <c r="W2374" s="302" t="s">
        <v>128</v>
      </c>
      <c r="X2374" s="302" t="s">
        <v>128</v>
      </c>
      <c r="Y2374" s="302" t="s">
        <v>128</v>
      </c>
      <c r="Z2374" s="302" t="s">
        <v>128</v>
      </c>
      <c r="AA2374" s="302" t="s">
        <v>128</v>
      </c>
      <c r="AB2374" s="302" t="s">
        <v>128</v>
      </c>
      <c r="AC2374" s="302" t="s">
        <v>128</v>
      </c>
      <c r="AD2374" s="302" t="s">
        <v>42</v>
      </c>
      <c r="AE2374" s="302" t="s">
        <v>128</v>
      </c>
      <c r="AF2374" s="302" t="s">
        <v>128</v>
      </c>
      <c r="AG2374" s="302"/>
      <c r="AH2374" s="222"/>
      <c r="AI2374" s="229"/>
    </row>
    <row r="2375" spans="1:35" ht="31.5" customHeight="1">
      <c r="A2375" s="70" t="s">
        <v>4982</v>
      </c>
      <c r="B2375" s="74" t="s">
        <v>12</v>
      </c>
      <c r="C2375" s="74" t="s">
        <v>127</v>
      </c>
      <c r="D2375" s="75">
        <v>42203</v>
      </c>
      <c r="E2375" s="76">
        <v>0.67986111111111114</v>
      </c>
      <c r="F2375" s="75">
        <v>42203</v>
      </c>
      <c r="G2375" s="76">
        <v>0.67986111111111114</v>
      </c>
      <c r="H2375" s="76">
        <f>G2375-E2375</f>
        <v>0</v>
      </c>
      <c r="I2375" s="74">
        <v>21</v>
      </c>
      <c r="J2375" s="74" t="s">
        <v>233</v>
      </c>
      <c r="K2375" s="74" t="s">
        <v>8</v>
      </c>
      <c r="L2375" s="74" t="s">
        <v>9</v>
      </c>
      <c r="M2375" s="225" t="s">
        <v>7720</v>
      </c>
      <c r="N2375" s="226" t="s">
        <v>3</v>
      </c>
      <c r="O2375" s="225" t="s">
        <v>7</v>
      </c>
      <c r="P2375" s="225" t="s">
        <v>7720</v>
      </c>
      <c r="Q2375" s="225" t="s">
        <v>9679</v>
      </c>
      <c r="R2375" s="225">
        <v>0.13</v>
      </c>
      <c r="S2375" s="225">
        <v>2.0299999999999998</v>
      </c>
      <c r="T2375" s="225">
        <f>R2375+S2375</f>
        <v>2.1599999999999997</v>
      </c>
      <c r="U2375" s="302" t="s">
        <v>28</v>
      </c>
      <c r="V2375" s="302" t="s">
        <v>9676</v>
      </c>
      <c r="W2375" s="302" t="s">
        <v>1364</v>
      </c>
      <c r="X2375" s="302" t="s">
        <v>762</v>
      </c>
      <c r="Y2375" s="302" t="s">
        <v>9680</v>
      </c>
      <c r="Z2375" s="302" t="s">
        <v>128</v>
      </c>
      <c r="AA2375" s="302" t="s">
        <v>9681</v>
      </c>
      <c r="AB2375" s="302">
        <v>2</v>
      </c>
      <c r="AC2375" s="302" t="s">
        <v>128</v>
      </c>
      <c r="AD2375" s="302" t="s">
        <v>42</v>
      </c>
      <c r="AE2375" s="302" t="s">
        <v>128</v>
      </c>
      <c r="AF2375" s="302" t="s">
        <v>128</v>
      </c>
      <c r="AG2375" s="302"/>
      <c r="AH2375" s="222"/>
      <c r="AI2375" s="229"/>
    </row>
    <row r="2376" spans="1:35" ht="31.5" customHeight="1">
      <c r="A2376" s="70" t="s">
        <v>4982</v>
      </c>
      <c r="B2376" s="74" t="s">
        <v>12</v>
      </c>
      <c r="C2376" s="74" t="s">
        <v>127</v>
      </c>
      <c r="D2376" s="75">
        <v>42203</v>
      </c>
      <c r="E2376" s="76">
        <v>0.68472222222222223</v>
      </c>
      <c r="F2376" s="75">
        <v>42203</v>
      </c>
      <c r="G2376" s="76">
        <v>0.69444444444444453</v>
      </c>
      <c r="H2376" s="76">
        <f>G2376-E2376</f>
        <v>9.7222222222222987E-3</v>
      </c>
      <c r="I2376" s="74">
        <v>9</v>
      </c>
      <c r="J2376" s="74" t="s">
        <v>233</v>
      </c>
      <c r="K2376" s="74" t="s">
        <v>20</v>
      </c>
      <c r="L2376" s="74" t="s">
        <v>9</v>
      </c>
      <c r="M2376" s="225" t="s">
        <v>7726</v>
      </c>
      <c r="N2376" s="226" t="s">
        <v>3</v>
      </c>
      <c r="O2376" s="225" t="s">
        <v>7</v>
      </c>
      <c r="P2376" s="225" t="s">
        <v>7726</v>
      </c>
      <c r="Q2376" s="225" t="s">
        <v>9691</v>
      </c>
      <c r="R2376" s="225">
        <v>0.08</v>
      </c>
      <c r="S2376" s="225">
        <v>0.17</v>
      </c>
      <c r="T2376" s="225">
        <f>R2376+S2376</f>
        <v>0.25</v>
      </c>
      <c r="U2376" s="302" t="s">
        <v>28</v>
      </c>
      <c r="V2376" s="302">
        <v>1991</v>
      </c>
      <c r="W2376" s="302" t="s">
        <v>1364</v>
      </c>
      <c r="X2376" s="302" t="s">
        <v>762</v>
      </c>
      <c r="Y2376" s="302" t="s">
        <v>5311</v>
      </c>
      <c r="Z2376" s="302">
        <v>1</v>
      </c>
      <c r="AA2376" s="302" t="s">
        <v>9692</v>
      </c>
      <c r="AB2376" s="302">
        <v>4</v>
      </c>
      <c r="AC2376" s="302" t="s">
        <v>128</v>
      </c>
      <c r="AD2376" s="302" t="s">
        <v>42</v>
      </c>
      <c r="AE2376" s="302" t="s">
        <v>128</v>
      </c>
      <c r="AF2376" s="302" t="s">
        <v>128</v>
      </c>
      <c r="AG2376" s="302"/>
      <c r="AH2376" s="222"/>
      <c r="AI2376" s="229"/>
    </row>
    <row r="2377" spans="1:35" ht="31.5" customHeight="1">
      <c r="A2377" s="70" t="s">
        <v>4982</v>
      </c>
      <c r="B2377" s="74" t="s">
        <v>15</v>
      </c>
      <c r="C2377" s="74" t="s">
        <v>209</v>
      </c>
      <c r="D2377" s="75">
        <v>42186</v>
      </c>
      <c r="E2377" s="76">
        <v>0.82500000000000007</v>
      </c>
      <c r="F2377" s="75">
        <v>42186</v>
      </c>
      <c r="G2377" s="76">
        <v>0.82500000000000007</v>
      </c>
      <c r="H2377" s="76">
        <f>(F2377+G2377)-(D2377+E2377)</f>
        <v>0</v>
      </c>
      <c r="I2377" s="74">
        <v>3</v>
      </c>
      <c r="J2377" s="74" t="s">
        <v>150</v>
      </c>
      <c r="K2377" s="74" t="s">
        <v>8</v>
      </c>
      <c r="L2377" s="74" t="s">
        <v>16</v>
      </c>
      <c r="M2377" s="225" t="s">
        <v>327</v>
      </c>
      <c r="N2377" s="226" t="s">
        <v>3</v>
      </c>
      <c r="O2377" s="225" t="s">
        <v>7</v>
      </c>
      <c r="P2377" s="225" t="s">
        <v>5067</v>
      </c>
      <c r="Q2377" s="225" t="s">
        <v>5068</v>
      </c>
      <c r="R2377" s="225">
        <v>0.78</v>
      </c>
      <c r="S2377" s="225">
        <v>0.34</v>
      </c>
      <c r="T2377" s="225">
        <f>SUM(R2377:S2377)</f>
        <v>1.1200000000000001</v>
      </c>
      <c r="U2377" s="302"/>
      <c r="V2377" s="302"/>
      <c r="W2377" s="302"/>
      <c r="X2377" s="302"/>
      <c r="Y2377" s="302"/>
      <c r="Z2377" s="302"/>
      <c r="AA2377" s="302"/>
      <c r="AB2377" s="302"/>
      <c r="AC2377" s="302"/>
      <c r="AD2377" s="302" t="s">
        <v>37</v>
      </c>
      <c r="AE2377" s="302" t="s">
        <v>53</v>
      </c>
      <c r="AF2377" s="302"/>
      <c r="AG2377" s="302" t="s">
        <v>6431</v>
      </c>
      <c r="AH2377" s="222"/>
      <c r="AI2377" s="229"/>
    </row>
    <row r="2378" spans="1:35" ht="31.5" customHeight="1">
      <c r="A2378" s="70" t="s">
        <v>4982</v>
      </c>
      <c r="B2378" s="74" t="s">
        <v>58</v>
      </c>
      <c r="C2378" s="74" t="s">
        <v>197</v>
      </c>
      <c r="D2378" s="75">
        <v>42186</v>
      </c>
      <c r="E2378" s="76">
        <v>0.68125000000000002</v>
      </c>
      <c r="F2378" s="75">
        <v>42186</v>
      </c>
      <c r="G2378" s="76">
        <v>0.76736111111111116</v>
      </c>
      <c r="H2378" s="76">
        <f>G2378-E2378</f>
        <v>8.6111111111111138E-2</v>
      </c>
      <c r="I2378" s="74">
        <v>14</v>
      </c>
      <c r="J2378" s="74" t="s">
        <v>150</v>
      </c>
      <c r="K2378" s="74" t="s">
        <v>14</v>
      </c>
      <c r="L2378" s="74" t="s">
        <v>9</v>
      </c>
      <c r="M2378" s="225" t="s">
        <v>5112</v>
      </c>
      <c r="N2378" s="226" t="s">
        <v>3</v>
      </c>
      <c r="O2378" s="225" t="s">
        <v>7</v>
      </c>
      <c r="P2378" s="225" t="s">
        <v>5112</v>
      </c>
      <c r="Q2378" s="225" t="s">
        <v>11126</v>
      </c>
      <c r="R2378" s="225">
        <v>5.5</v>
      </c>
      <c r="S2378" s="225"/>
      <c r="T2378" s="225">
        <v>5.5</v>
      </c>
      <c r="U2378" s="302" t="s">
        <v>28</v>
      </c>
      <c r="V2378" s="302">
        <v>1975</v>
      </c>
      <c r="W2378" s="302" t="s">
        <v>1709</v>
      </c>
      <c r="X2378" s="302" t="s">
        <v>724</v>
      </c>
      <c r="Y2378" s="302">
        <v>41841</v>
      </c>
      <c r="Z2378" s="302">
        <v>90</v>
      </c>
      <c r="AA2378" s="302">
        <v>42572</v>
      </c>
      <c r="AB2378" s="302">
        <v>0</v>
      </c>
      <c r="AC2378" s="302">
        <v>41841</v>
      </c>
      <c r="AD2378" s="302" t="s">
        <v>30</v>
      </c>
      <c r="AE2378" s="302"/>
      <c r="AF2378" s="302"/>
      <c r="AG2378" s="302"/>
      <c r="AH2378" s="222"/>
      <c r="AI2378" s="229"/>
    </row>
    <row r="2379" spans="1:35" ht="31.5" customHeight="1">
      <c r="A2379" s="70" t="s">
        <v>3570</v>
      </c>
      <c r="B2379" s="74" t="s">
        <v>12</v>
      </c>
      <c r="C2379" s="74" t="s">
        <v>127</v>
      </c>
      <c r="D2379" s="75">
        <v>42157</v>
      </c>
      <c r="E2379" s="76">
        <v>0.82777777777777783</v>
      </c>
      <c r="F2379" s="75">
        <v>42157</v>
      </c>
      <c r="G2379" s="76">
        <v>0.9902777777777777</v>
      </c>
      <c r="H2379" s="76">
        <v>0.16249999999999987</v>
      </c>
      <c r="I2379" s="74">
        <v>1</v>
      </c>
      <c r="J2379" s="74"/>
      <c r="K2379" s="74"/>
      <c r="L2379" s="74" t="s">
        <v>11</v>
      </c>
      <c r="M2379" s="225" t="s">
        <v>3565</v>
      </c>
      <c r="N2379" s="226">
        <v>0.4</v>
      </c>
      <c r="O2379" s="225" t="s">
        <v>2</v>
      </c>
      <c r="P2379" s="225" t="s">
        <v>941</v>
      </c>
      <c r="Q2379" s="225" t="s">
        <v>3566</v>
      </c>
      <c r="R2379" s="225">
        <v>0.06</v>
      </c>
      <c r="S2379" s="225">
        <v>1.71</v>
      </c>
      <c r="T2379" s="225">
        <f>R2379+S2379</f>
        <v>1.77</v>
      </c>
      <c r="U2379" s="302" t="s">
        <v>1</v>
      </c>
      <c r="V2379" s="302" t="s">
        <v>128</v>
      </c>
      <c r="W2379" s="302" t="s">
        <v>128</v>
      </c>
      <c r="X2379" s="302" t="s">
        <v>128</v>
      </c>
      <c r="Y2379" s="302" t="s">
        <v>128</v>
      </c>
      <c r="Z2379" s="302" t="s">
        <v>128</v>
      </c>
      <c r="AA2379" s="302" t="s">
        <v>128</v>
      </c>
      <c r="AB2379" s="302" t="s">
        <v>128</v>
      </c>
      <c r="AC2379" s="302" t="s">
        <v>128</v>
      </c>
      <c r="AD2379" s="302" t="s">
        <v>22</v>
      </c>
      <c r="AE2379" s="302"/>
      <c r="AF2379" s="302"/>
      <c r="AG2379" s="302"/>
      <c r="AH2379" s="222"/>
      <c r="AI2379" s="229"/>
    </row>
    <row r="2380" spans="1:35" ht="31.5" customHeight="1">
      <c r="A2380" s="70" t="s">
        <v>4982</v>
      </c>
      <c r="B2380" s="74" t="s">
        <v>12</v>
      </c>
      <c r="C2380" s="74" t="s">
        <v>127</v>
      </c>
      <c r="D2380" s="75">
        <v>42203</v>
      </c>
      <c r="E2380" s="76">
        <v>0.68819444444444444</v>
      </c>
      <c r="F2380" s="75">
        <v>42203</v>
      </c>
      <c r="G2380" s="76">
        <v>0.68819444444444444</v>
      </c>
      <c r="H2380" s="76">
        <f>G2380-E2380</f>
        <v>0</v>
      </c>
      <c r="I2380" s="74">
        <v>74</v>
      </c>
      <c r="J2380" s="74" t="s">
        <v>7722</v>
      </c>
      <c r="K2380" s="74" t="s">
        <v>8</v>
      </c>
      <c r="L2380" s="74" t="s">
        <v>9</v>
      </c>
      <c r="M2380" s="225" t="s">
        <v>7723</v>
      </c>
      <c r="N2380" s="226">
        <v>35</v>
      </c>
      <c r="O2380" s="225" t="s">
        <v>7</v>
      </c>
      <c r="P2380" s="225" t="s">
        <v>7723</v>
      </c>
      <c r="Q2380" s="225" t="s">
        <v>9687</v>
      </c>
      <c r="R2380" s="225">
        <v>2.0600000000000005</v>
      </c>
      <c r="S2380" s="225">
        <v>14.420000000000009</v>
      </c>
      <c r="T2380" s="225">
        <f>R2380+S2380</f>
        <v>16.480000000000011</v>
      </c>
      <c r="U2380" s="302" t="s">
        <v>28</v>
      </c>
      <c r="V2380" s="302" t="s">
        <v>5240</v>
      </c>
      <c r="W2380" s="302" t="s">
        <v>1364</v>
      </c>
      <c r="X2380" s="302" t="s">
        <v>762</v>
      </c>
      <c r="Y2380" s="302" t="s">
        <v>9688</v>
      </c>
      <c r="Z2380" s="302" t="s">
        <v>128</v>
      </c>
      <c r="AA2380" s="302" t="s">
        <v>9689</v>
      </c>
      <c r="AB2380" s="302" t="s">
        <v>128</v>
      </c>
      <c r="AC2380" s="302" t="s">
        <v>128</v>
      </c>
      <c r="AD2380" s="302" t="s">
        <v>42</v>
      </c>
      <c r="AE2380" s="302" t="s">
        <v>128</v>
      </c>
      <c r="AF2380" s="302" t="s">
        <v>128</v>
      </c>
      <c r="AG2380" s="302"/>
      <c r="AH2380" s="222"/>
      <c r="AI2380" s="229"/>
    </row>
    <row r="2381" spans="1:35" ht="31.5" customHeight="1">
      <c r="A2381" s="70" t="s">
        <v>4982</v>
      </c>
      <c r="B2381" s="74" t="s">
        <v>12</v>
      </c>
      <c r="C2381" s="74" t="s">
        <v>127</v>
      </c>
      <c r="D2381" s="75">
        <v>42203</v>
      </c>
      <c r="E2381" s="76">
        <v>0.83680555555555547</v>
      </c>
      <c r="F2381" s="75">
        <v>42203</v>
      </c>
      <c r="G2381" s="76">
        <v>0.83680555555555547</v>
      </c>
      <c r="H2381" s="76">
        <f>G2381-E2381</f>
        <v>0</v>
      </c>
      <c r="I2381" s="74">
        <v>6</v>
      </c>
      <c r="J2381" s="74" t="s">
        <v>368</v>
      </c>
      <c r="K2381" s="74" t="s">
        <v>8</v>
      </c>
      <c r="L2381" s="74" t="s">
        <v>9</v>
      </c>
      <c r="M2381" s="225" t="s">
        <v>7730</v>
      </c>
      <c r="N2381" s="226" t="s">
        <v>3</v>
      </c>
      <c r="O2381" s="225" t="s">
        <v>7</v>
      </c>
      <c r="P2381" s="225" t="s">
        <v>7730</v>
      </c>
      <c r="Q2381" s="225" t="s">
        <v>9695</v>
      </c>
      <c r="R2381" s="225">
        <v>0.61</v>
      </c>
      <c r="S2381" s="225">
        <v>0.32</v>
      </c>
      <c r="T2381" s="225">
        <f>R2381+S2381</f>
        <v>0.92999999999999994</v>
      </c>
      <c r="U2381" s="302" t="s">
        <v>28</v>
      </c>
      <c r="V2381" s="302" t="s">
        <v>5704</v>
      </c>
      <c r="W2381" s="302" t="s">
        <v>1364</v>
      </c>
      <c r="X2381" s="302" t="s">
        <v>762</v>
      </c>
      <c r="Y2381" s="302" t="s">
        <v>9696</v>
      </c>
      <c r="Z2381" s="302">
        <v>1</v>
      </c>
      <c r="AA2381" s="302" t="s">
        <v>9697</v>
      </c>
      <c r="AB2381" s="302">
        <v>2</v>
      </c>
      <c r="AC2381" s="302" t="s">
        <v>128</v>
      </c>
      <c r="AD2381" s="302" t="s">
        <v>42</v>
      </c>
      <c r="AE2381" s="302" t="s">
        <v>128</v>
      </c>
      <c r="AF2381" s="302" t="s">
        <v>128</v>
      </c>
      <c r="AG2381" s="302"/>
      <c r="AH2381" s="222"/>
      <c r="AI2381" s="229"/>
    </row>
    <row r="2382" spans="1:35" ht="63" customHeight="1">
      <c r="A2382" s="70" t="s">
        <v>4982</v>
      </c>
      <c r="B2382" s="74" t="s">
        <v>5</v>
      </c>
      <c r="C2382" s="74" t="s">
        <v>5</v>
      </c>
      <c r="D2382" s="75">
        <v>42203</v>
      </c>
      <c r="E2382" s="76">
        <v>2.4305555555555556E-2</v>
      </c>
      <c r="F2382" s="75">
        <v>42203</v>
      </c>
      <c r="G2382" s="76">
        <v>2.4305555555555556E-2</v>
      </c>
      <c r="H2382" s="76">
        <v>0</v>
      </c>
      <c r="I2382" s="74">
        <v>15</v>
      </c>
      <c r="J2382" s="74" t="s">
        <v>2553</v>
      </c>
      <c r="K2382" s="74" t="s">
        <v>8</v>
      </c>
      <c r="L2382" s="74" t="s">
        <v>9</v>
      </c>
      <c r="M2382" s="225" t="s">
        <v>10263</v>
      </c>
      <c r="N2382" s="226" t="s">
        <v>3</v>
      </c>
      <c r="O2382" s="225" t="s">
        <v>7</v>
      </c>
      <c r="P2382" s="225" t="s">
        <v>10264</v>
      </c>
      <c r="Q2382" s="225" t="s">
        <v>10265</v>
      </c>
      <c r="R2382" s="225"/>
      <c r="S2382" s="225">
        <v>8.4</v>
      </c>
      <c r="T2382" s="225">
        <v>8.4</v>
      </c>
      <c r="U2382" s="302" t="s">
        <v>28</v>
      </c>
      <c r="V2382" s="302">
        <v>1991</v>
      </c>
      <c r="W2382" s="302" t="s">
        <v>587</v>
      </c>
      <c r="X2382" s="302" t="s">
        <v>10266</v>
      </c>
      <c r="Y2382" s="302" t="s">
        <v>10267</v>
      </c>
      <c r="Z2382" s="302" t="s">
        <v>10268</v>
      </c>
      <c r="AA2382" s="302" t="s">
        <v>10269</v>
      </c>
      <c r="AB2382" s="302">
        <v>0</v>
      </c>
      <c r="AC2382" s="302" t="s">
        <v>586</v>
      </c>
      <c r="AD2382" s="302" t="s">
        <v>42</v>
      </c>
      <c r="AE2382" s="302"/>
      <c r="AF2382" s="302"/>
      <c r="AG2382" s="302"/>
      <c r="AH2382" s="222"/>
      <c r="AI2382" s="229"/>
    </row>
    <row r="2383" spans="1:35" ht="31.5" customHeight="1">
      <c r="A2383" s="69" t="s">
        <v>4982</v>
      </c>
      <c r="B2383" s="92" t="s">
        <v>21</v>
      </c>
      <c r="C2383" s="92" t="s">
        <v>5050</v>
      </c>
      <c r="D2383" s="88">
        <v>42187</v>
      </c>
      <c r="E2383" s="89">
        <v>0.28958333333333336</v>
      </c>
      <c r="F2383" s="88">
        <v>42187</v>
      </c>
      <c r="G2383" s="89">
        <v>0.29166666666666669</v>
      </c>
      <c r="H2383" s="89">
        <v>2.0833333333333333E-3</v>
      </c>
      <c r="I2383" s="68">
        <v>4</v>
      </c>
      <c r="J2383" s="68"/>
      <c r="K2383" s="92"/>
      <c r="L2383" s="92" t="s">
        <v>11</v>
      </c>
      <c r="M2383" s="230" t="s">
        <v>5051</v>
      </c>
      <c r="N2383" s="221">
        <v>0.4</v>
      </c>
      <c r="O2383" s="221" t="s">
        <v>2</v>
      </c>
      <c r="P2383" s="230" t="s">
        <v>5051</v>
      </c>
      <c r="Q2383" s="221" t="s">
        <v>9884</v>
      </c>
      <c r="R2383" s="221">
        <v>5.0000000000000001E-3</v>
      </c>
      <c r="S2383" s="221">
        <v>3.0000000000000001E-3</v>
      </c>
      <c r="T2383" s="221">
        <v>8.0000000000000002E-3</v>
      </c>
      <c r="U2383" s="293" t="s">
        <v>43</v>
      </c>
      <c r="V2383" s="273" t="s">
        <v>128</v>
      </c>
      <c r="W2383" s="293" t="s">
        <v>128</v>
      </c>
      <c r="X2383" s="293" t="s">
        <v>128</v>
      </c>
      <c r="Y2383" s="269">
        <v>2015</v>
      </c>
      <c r="Z2383" s="318" t="s">
        <v>128</v>
      </c>
      <c r="AA2383" s="269">
        <v>2016</v>
      </c>
      <c r="AB2383" s="293" t="s">
        <v>128</v>
      </c>
      <c r="AC2383" s="269">
        <v>2015</v>
      </c>
      <c r="AD2383" s="293" t="s">
        <v>17</v>
      </c>
      <c r="AE2383" s="293" t="s">
        <v>57</v>
      </c>
      <c r="AF2383" s="293"/>
      <c r="AG2383" s="318"/>
      <c r="AH2383" s="230"/>
      <c r="AI2383" s="229"/>
    </row>
    <row r="2384" spans="1:35" ht="31.5" customHeight="1">
      <c r="A2384" s="69" t="s">
        <v>4982</v>
      </c>
      <c r="B2384" s="92" t="s">
        <v>21</v>
      </c>
      <c r="C2384" s="92" t="s">
        <v>21</v>
      </c>
      <c r="D2384" s="88">
        <v>42187</v>
      </c>
      <c r="E2384" s="89">
        <v>0.57638888888888895</v>
      </c>
      <c r="F2384" s="88">
        <v>42187</v>
      </c>
      <c r="G2384" s="89">
        <v>0.625</v>
      </c>
      <c r="H2384" s="89">
        <v>4.8611111111111112E-2</v>
      </c>
      <c r="I2384" s="68">
        <v>2</v>
      </c>
      <c r="J2384" s="68"/>
      <c r="K2384" s="92"/>
      <c r="L2384" s="92" t="s">
        <v>4</v>
      </c>
      <c r="M2384" s="230" t="s">
        <v>644</v>
      </c>
      <c r="N2384" s="221">
        <v>0.4</v>
      </c>
      <c r="O2384" s="221" t="s">
        <v>25</v>
      </c>
      <c r="P2384" s="230" t="s">
        <v>5052</v>
      </c>
      <c r="Q2384" s="221" t="s">
        <v>9885</v>
      </c>
      <c r="R2384" s="221">
        <v>0.39700000000000002</v>
      </c>
      <c r="S2384" s="221">
        <v>0.19800000000000001</v>
      </c>
      <c r="T2384" s="221">
        <v>0.59499999999999997</v>
      </c>
      <c r="U2384" s="293" t="s">
        <v>45</v>
      </c>
      <c r="V2384" s="273" t="s">
        <v>128</v>
      </c>
      <c r="W2384" s="293" t="s">
        <v>128</v>
      </c>
      <c r="X2384" s="293" t="s">
        <v>128</v>
      </c>
      <c r="Y2384" s="269">
        <v>2014</v>
      </c>
      <c r="Z2384" s="318" t="s">
        <v>128</v>
      </c>
      <c r="AA2384" s="269">
        <v>2015</v>
      </c>
      <c r="AB2384" s="293" t="s">
        <v>128</v>
      </c>
      <c r="AC2384" s="269">
        <v>2014</v>
      </c>
      <c r="AD2384" s="293" t="s">
        <v>17</v>
      </c>
      <c r="AE2384" s="293" t="s">
        <v>57</v>
      </c>
      <c r="AF2384" s="293"/>
      <c r="AG2384" s="318"/>
      <c r="AH2384" s="230"/>
      <c r="AI2384" s="229"/>
    </row>
    <row r="2385" spans="1:35" ht="31.5" customHeight="1">
      <c r="A2385" s="69" t="s">
        <v>4982</v>
      </c>
      <c r="B2385" s="69" t="s">
        <v>132</v>
      </c>
      <c r="C2385" s="69" t="s">
        <v>26</v>
      </c>
      <c r="D2385" s="86">
        <v>42187</v>
      </c>
      <c r="E2385" s="118">
        <v>0.26250000000000001</v>
      </c>
      <c r="F2385" s="86">
        <v>42187</v>
      </c>
      <c r="G2385" s="118">
        <v>0.35416666666666669</v>
      </c>
      <c r="H2385" s="118">
        <v>9.1666666666666674E-2</v>
      </c>
      <c r="I2385" s="70">
        <v>29</v>
      </c>
      <c r="J2385" s="70" t="s">
        <v>143</v>
      </c>
      <c r="K2385" s="70" t="s">
        <v>14</v>
      </c>
      <c r="L2385" s="70" t="s">
        <v>4</v>
      </c>
      <c r="M2385" s="220" t="s">
        <v>1667</v>
      </c>
      <c r="N2385" s="220" t="s">
        <v>3</v>
      </c>
      <c r="O2385" s="220" t="s">
        <v>7</v>
      </c>
      <c r="P2385" s="220" t="s">
        <v>5043</v>
      </c>
      <c r="Q2385" s="221" t="s">
        <v>5044</v>
      </c>
      <c r="R2385" s="467">
        <v>14.96</v>
      </c>
      <c r="S2385" s="467">
        <v>4.17</v>
      </c>
      <c r="T2385" s="486">
        <f>R2385+S2385</f>
        <v>19.130000000000003</v>
      </c>
      <c r="U2385" s="279" t="s">
        <v>28</v>
      </c>
      <c r="V2385" s="279">
        <v>1992</v>
      </c>
      <c r="W2385" s="279" t="s">
        <v>7</v>
      </c>
      <c r="X2385" s="279"/>
      <c r="Y2385" s="296">
        <v>41967</v>
      </c>
      <c r="Z2385" s="279">
        <v>100</v>
      </c>
      <c r="AA2385" s="279">
        <v>2015</v>
      </c>
      <c r="AB2385" s="279">
        <v>0</v>
      </c>
      <c r="AC2385" s="309">
        <v>41852</v>
      </c>
      <c r="AD2385" s="279" t="s">
        <v>30</v>
      </c>
      <c r="AE2385" s="279"/>
      <c r="AF2385" s="279"/>
      <c r="AG2385" s="290"/>
      <c r="AH2385" s="222"/>
      <c r="AI2385" s="229"/>
    </row>
    <row r="2386" spans="1:35" ht="31.5" customHeight="1">
      <c r="A2386" s="70" t="s">
        <v>4982</v>
      </c>
      <c r="B2386" s="74" t="s">
        <v>5</v>
      </c>
      <c r="C2386" s="74" t="s">
        <v>5</v>
      </c>
      <c r="D2386" s="75">
        <v>42203</v>
      </c>
      <c r="E2386" s="76">
        <v>0.11527777777777777</v>
      </c>
      <c r="F2386" s="75">
        <v>42203</v>
      </c>
      <c r="G2386" s="76">
        <v>0.11527777777777777</v>
      </c>
      <c r="H2386" s="76">
        <v>0</v>
      </c>
      <c r="I2386" s="74">
        <v>11</v>
      </c>
      <c r="J2386" s="74" t="s">
        <v>10283</v>
      </c>
      <c r="K2386" s="74" t="s">
        <v>8</v>
      </c>
      <c r="L2386" s="74" t="s">
        <v>9</v>
      </c>
      <c r="M2386" s="225" t="s">
        <v>10284</v>
      </c>
      <c r="N2386" s="226" t="s">
        <v>3</v>
      </c>
      <c r="O2386" s="225" t="s">
        <v>7</v>
      </c>
      <c r="P2386" s="225" t="s">
        <v>10285</v>
      </c>
      <c r="Q2386" s="225" t="s">
        <v>10286</v>
      </c>
      <c r="R2386" s="225"/>
      <c r="S2386" s="225">
        <v>6.4</v>
      </c>
      <c r="T2386" s="225">
        <v>6.4</v>
      </c>
      <c r="U2386" s="302" t="s">
        <v>28</v>
      </c>
      <c r="V2386" s="302">
        <v>1991</v>
      </c>
      <c r="W2386" s="302" t="s">
        <v>10287</v>
      </c>
      <c r="X2386" s="302" t="s">
        <v>411</v>
      </c>
      <c r="Y2386" s="302" t="s">
        <v>10288</v>
      </c>
      <c r="Z2386" s="302">
        <v>30</v>
      </c>
      <c r="AA2386" s="302" t="s">
        <v>10289</v>
      </c>
      <c r="AB2386" s="302">
        <v>0</v>
      </c>
      <c r="AC2386" s="302">
        <v>41717</v>
      </c>
      <c r="AD2386" s="302" t="s">
        <v>42</v>
      </c>
      <c r="AE2386" s="302"/>
      <c r="AF2386" s="302"/>
      <c r="AG2386" s="302"/>
      <c r="AH2386" s="222"/>
      <c r="AI2386" s="229"/>
    </row>
    <row r="2387" spans="1:35" ht="31.5" customHeight="1">
      <c r="A2387" s="70" t="s">
        <v>4982</v>
      </c>
      <c r="B2387" s="74" t="s">
        <v>5</v>
      </c>
      <c r="C2387" s="74" t="s">
        <v>5</v>
      </c>
      <c r="D2387" s="75">
        <v>42203</v>
      </c>
      <c r="E2387" s="76">
        <v>0.22222222222222221</v>
      </c>
      <c r="F2387" s="75">
        <v>42203</v>
      </c>
      <c r="G2387" s="76">
        <v>0.23611111111111113</v>
      </c>
      <c r="H2387" s="76">
        <v>1.3888888888888888E-2</v>
      </c>
      <c r="I2387" s="74">
        <v>2</v>
      </c>
      <c r="J2387" s="74"/>
      <c r="K2387" s="74"/>
      <c r="L2387" s="74" t="s">
        <v>9</v>
      </c>
      <c r="M2387" s="225" t="s">
        <v>10290</v>
      </c>
      <c r="N2387" s="226" t="s">
        <v>3</v>
      </c>
      <c r="O2387" s="225" t="s">
        <v>7</v>
      </c>
      <c r="P2387" s="225" t="s">
        <v>525</v>
      </c>
      <c r="Q2387" s="225" t="s">
        <v>10291</v>
      </c>
      <c r="R2387" s="225"/>
      <c r="S2387" s="225">
        <v>0.3</v>
      </c>
      <c r="T2387" s="225">
        <v>0.3</v>
      </c>
      <c r="U2387" s="302" t="s">
        <v>28</v>
      </c>
      <c r="V2387" s="302">
        <v>41541</v>
      </c>
      <c r="W2387" s="302" t="s">
        <v>10292</v>
      </c>
      <c r="X2387" s="302" t="s">
        <v>411</v>
      </c>
      <c r="Y2387" s="302" t="s">
        <v>10293</v>
      </c>
      <c r="Z2387" s="302">
        <v>0</v>
      </c>
      <c r="AA2387" s="302">
        <v>42887</v>
      </c>
      <c r="AB2387" s="302">
        <v>0</v>
      </c>
      <c r="AC2387" s="302" t="s">
        <v>586</v>
      </c>
      <c r="AD2387" s="302" t="s">
        <v>42</v>
      </c>
      <c r="AE2387" s="302"/>
      <c r="AF2387" s="302"/>
      <c r="AG2387" s="302"/>
      <c r="AH2387" s="222"/>
      <c r="AI2387" s="229"/>
    </row>
    <row r="2388" spans="1:35" ht="31.5" customHeight="1">
      <c r="A2388" s="70" t="s">
        <v>4982</v>
      </c>
      <c r="B2388" s="74" t="s">
        <v>81</v>
      </c>
      <c r="C2388" s="74" t="s">
        <v>81</v>
      </c>
      <c r="D2388" s="75">
        <v>42204</v>
      </c>
      <c r="E2388" s="76">
        <v>0.12638888888888888</v>
      </c>
      <c r="F2388" s="75">
        <v>42204</v>
      </c>
      <c r="G2388" s="76">
        <v>0.12638888888888888</v>
      </c>
      <c r="H2388" s="76">
        <v>0</v>
      </c>
      <c r="I2388" s="74">
        <v>18</v>
      </c>
      <c r="J2388" s="74" t="s">
        <v>150</v>
      </c>
      <c r="K2388" s="74" t="s">
        <v>8</v>
      </c>
      <c r="L2388" s="74" t="s">
        <v>9</v>
      </c>
      <c r="M2388" s="225" t="s">
        <v>7555</v>
      </c>
      <c r="N2388" s="226" t="s">
        <v>3</v>
      </c>
      <c r="O2388" s="225" t="s">
        <v>7</v>
      </c>
      <c r="P2388" s="225" t="s">
        <v>7555</v>
      </c>
      <c r="Q2388" s="225" t="s">
        <v>7556</v>
      </c>
      <c r="R2388" s="225"/>
      <c r="S2388" s="225">
        <v>4</v>
      </c>
      <c r="T2388" s="225">
        <v>4</v>
      </c>
      <c r="U2388" s="302" t="s">
        <v>6</v>
      </c>
      <c r="V2388" s="302">
        <v>1994</v>
      </c>
      <c r="W2388" s="302" t="s">
        <v>10052</v>
      </c>
      <c r="X2388" s="302" t="s">
        <v>10005</v>
      </c>
      <c r="Y2388" s="302">
        <v>41982</v>
      </c>
      <c r="Z2388" s="302">
        <v>1</v>
      </c>
      <c r="AA2388" s="302" t="s">
        <v>10039</v>
      </c>
      <c r="AB2388" s="302">
        <v>0</v>
      </c>
      <c r="AC2388" s="302">
        <v>41982</v>
      </c>
      <c r="AD2388" s="302" t="s">
        <v>42</v>
      </c>
      <c r="AE2388" s="302"/>
      <c r="AF2388" s="302"/>
      <c r="AG2388" s="302"/>
      <c r="AH2388" s="222"/>
      <c r="AI2388" s="229"/>
    </row>
    <row r="2389" spans="1:35" ht="31.5" customHeight="1">
      <c r="A2389" s="70" t="s">
        <v>4982</v>
      </c>
      <c r="B2389" s="74" t="s">
        <v>138</v>
      </c>
      <c r="C2389" s="74" t="s">
        <v>138</v>
      </c>
      <c r="D2389" s="75">
        <v>42204</v>
      </c>
      <c r="E2389" s="76">
        <v>0.30416666666666664</v>
      </c>
      <c r="F2389" s="75">
        <v>42204</v>
      </c>
      <c r="G2389" s="76">
        <v>0.30416666666666664</v>
      </c>
      <c r="H2389" s="76">
        <f>G2389-E2389</f>
        <v>0</v>
      </c>
      <c r="I2389" s="74">
        <v>6</v>
      </c>
      <c r="J2389" s="74" t="s">
        <v>10126</v>
      </c>
      <c r="K2389" s="74"/>
      <c r="L2389" s="74" t="s">
        <v>9</v>
      </c>
      <c r="M2389" s="225" t="s">
        <v>7570</v>
      </c>
      <c r="N2389" s="226" t="s">
        <v>3</v>
      </c>
      <c r="O2389" s="225" t="s">
        <v>7</v>
      </c>
      <c r="P2389" s="225" t="s">
        <v>7570</v>
      </c>
      <c r="Q2389" s="225" t="s">
        <v>7571</v>
      </c>
      <c r="R2389" s="225"/>
      <c r="S2389" s="225">
        <v>5</v>
      </c>
      <c r="T2389" s="225">
        <f>R2389+S2389</f>
        <v>5</v>
      </c>
      <c r="U2389" s="302" t="s">
        <v>28</v>
      </c>
      <c r="V2389" s="302">
        <v>2006</v>
      </c>
      <c r="W2389" s="302" t="s">
        <v>1364</v>
      </c>
      <c r="X2389" s="302" t="s">
        <v>411</v>
      </c>
      <c r="Y2389" s="302">
        <v>2014</v>
      </c>
      <c r="Z2389" s="302">
        <v>100</v>
      </c>
      <c r="AA2389" s="302">
        <v>2016</v>
      </c>
      <c r="AB2389" s="302">
        <v>0</v>
      </c>
      <c r="AC2389" s="302">
        <v>2014</v>
      </c>
      <c r="AD2389" s="302" t="s">
        <v>42</v>
      </c>
      <c r="AE2389" s="302"/>
      <c r="AF2389" s="302"/>
      <c r="AG2389" s="302"/>
      <c r="AH2389" s="222"/>
      <c r="AI2389" s="229"/>
    </row>
    <row r="2390" spans="1:35" ht="63" customHeight="1">
      <c r="A2390" s="70" t="s">
        <v>4982</v>
      </c>
      <c r="B2390" s="74" t="s">
        <v>10</v>
      </c>
      <c r="C2390" s="74" t="s">
        <v>4334</v>
      </c>
      <c r="D2390" s="75">
        <v>42204</v>
      </c>
      <c r="E2390" s="76">
        <v>2.0833333333333332E-2</v>
      </c>
      <c r="F2390" s="75">
        <v>42204</v>
      </c>
      <c r="G2390" s="76">
        <v>0.10416666666666667</v>
      </c>
      <c r="H2390" s="76">
        <v>8.3333333333333329E-2</v>
      </c>
      <c r="I2390" s="74">
        <v>7</v>
      </c>
      <c r="J2390" s="74" t="s">
        <v>150</v>
      </c>
      <c r="K2390" s="74" t="s">
        <v>20</v>
      </c>
      <c r="L2390" s="74" t="s">
        <v>9</v>
      </c>
      <c r="M2390" s="225" t="s">
        <v>7630</v>
      </c>
      <c r="N2390" s="226" t="s">
        <v>3</v>
      </c>
      <c r="O2390" s="225" t="s">
        <v>7</v>
      </c>
      <c r="P2390" s="225" t="s">
        <v>7630</v>
      </c>
      <c r="Q2390" s="225" t="s">
        <v>7631</v>
      </c>
      <c r="R2390" s="225">
        <v>11</v>
      </c>
      <c r="S2390" s="225">
        <v>5</v>
      </c>
      <c r="T2390" s="225">
        <v>16</v>
      </c>
      <c r="U2390" s="302" t="s">
        <v>28</v>
      </c>
      <c r="V2390" s="302">
        <v>1980</v>
      </c>
      <c r="W2390" s="302" t="s">
        <v>2193</v>
      </c>
      <c r="X2390" s="302" t="s">
        <v>1383</v>
      </c>
      <c r="Y2390" s="302" t="s">
        <v>10984</v>
      </c>
      <c r="Z2390" s="302">
        <v>90</v>
      </c>
      <c r="AA2390" s="302">
        <v>2015</v>
      </c>
      <c r="AB2390" s="302">
        <v>0</v>
      </c>
      <c r="AC2390" s="302" t="s">
        <v>10985</v>
      </c>
      <c r="AD2390" s="302" t="s">
        <v>42</v>
      </c>
      <c r="AE2390" s="302"/>
      <c r="AF2390" s="302"/>
      <c r="AG2390" s="302" t="s">
        <v>10970</v>
      </c>
      <c r="AH2390" s="222"/>
      <c r="AI2390" s="229"/>
    </row>
    <row r="2391" spans="1:35" ht="47.25" customHeight="1">
      <c r="A2391" s="70" t="s">
        <v>4982</v>
      </c>
      <c r="B2391" s="74" t="s">
        <v>10</v>
      </c>
      <c r="C2391" s="74" t="s">
        <v>287</v>
      </c>
      <c r="D2391" s="75">
        <v>42204</v>
      </c>
      <c r="E2391" s="76">
        <v>0.49513888888888885</v>
      </c>
      <c r="F2391" s="75">
        <v>42204</v>
      </c>
      <c r="G2391" s="76">
        <v>0.57638888888888895</v>
      </c>
      <c r="H2391" s="76"/>
      <c r="I2391" s="74">
        <v>22</v>
      </c>
      <c r="J2391" s="74" t="s">
        <v>180</v>
      </c>
      <c r="K2391" s="74" t="s">
        <v>199</v>
      </c>
      <c r="L2391" s="74" t="s">
        <v>9</v>
      </c>
      <c r="M2391" s="225" t="s">
        <v>7651</v>
      </c>
      <c r="N2391" s="226" t="s">
        <v>3</v>
      </c>
      <c r="O2391" s="225" t="s">
        <v>7</v>
      </c>
      <c r="P2391" s="225" t="s">
        <v>7651</v>
      </c>
      <c r="Q2391" s="225" t="s">
        <v>7652</v>
      </c>
      <c r="R2391" s="225">
        <v>9</v>
      </c>
      <c r="S2391" s="225">
        <v>21</v>
      </c>
      <c r="T2391" s="225">
        <v>30</v>
      </c>
      <c r="U2391" s="302"/>
      <c r="V2391" s="302"/>
      <c r="W2391" s="302"/>
      <c r="X2391" s="302"/>
      <c r="Y2391" s="302"/>
      <c r="Z2391" s="302"/>
      <c r="AA2391" s="302"/>
      <c r="AB2391" s="302"/>
      <c r="AC2391" s="302"/>
      <c r="AD2391" s="302" t="s">
        <v>42</v>
      </c>
      <c r="AE2391" s="302"/>
      <c r="AF2391" s="302"/>
      <c r="AG2391" s="302"/>
      <c r="AH2391" s="222"/>
      <c r="AI2391" s="229"/>
    </row>
    <row r="2392" spans="1:35" ht="75" customHeight="1">
      <c r="A2392" s="70" t="s">
        <v>4982</v>
      </c>
      <c r="B2392" s="74" t="s">
        <v>5</v>
      </c>
      <c r="C2392" s="74" t="s">
        <v>5</v>
      </c>
      <c r="D2392" s="75">
        <v>42204</v>
      </c>
      <c r="E2392" s="76">
        <v>0.27708333333333335</v>
      </c>
      <c r="F2392" s="75">
        <v>42204</v>
      </c>
      <c r="G2392" s="76">
        <v>0.27708333333333335</v>
      </c>
      <c r="H2392" s="76">
        <v>0</v>
      </c>
      <c r="I2392" s="74">
        <v>10</v>
      </c>
      <c r="J2392" s="74" t="s">
        <v>150</v>
      </c>
      <c r="K2392" s="74" t="s">
        <v>8</v>
      </c>
      <c r="L2392" s="74" t="s">
        <v>9</v>
      </c>
      <c r="M2392" s="225" t="s">
        <v>7812</v>
      </c>
      <c r="N2392" s="226" t="s">
        <v>3</v>
      </c>
      <c r="O2392" s="225" t="s">
        <v>7</v>
      </c>
      <c r="P2392" s="225" t="s">
        <v>7813</v>
      </c>
      <c r="Q2392" s="225" t="s">
        <v>10312</v>
      </c>
      <c r="R2392" s="225"/>
      <c r="S2392" s="225">
        <v>2.7</v>
      </c>
      <c r="T2392" s="225">
        <v>2.7</v>
      </c>
      <c r="U2392" s="302" t="s">
        <v>28</v>
      </c>
      <c r="V2392" s="302">
        <v>1991</v>
      </c>
      <c r="W2392" s="302" t="s">
        <v>587</v>
      </c>
      <c r="X2392" s="302" t="s">
        <v>1408</v>
      </c>
      <c r="Y2392" s="302" t="s">
        <v>10313</v>
      </c>
      <c r="Z2392" s="302"/>
      <c r="AA2392" s="302">
        <v>42353</v>
      </c>
      <c r="AB2392" s="302"/>
      <c r="AC2392" s="302"/>
      <c r="AD2392" s="302" t="s">
        <v>42</v>
      </c>
      <c r="AE2392" s="302"/>
      <c r="AF2392" s="302"/>
      <c r="AG2392" s="302"/>
      <c r="AH2392" s="222"/>
      <c r="AI2392" s="229"/>
    </row>
    <row r="2393" spans="1:35" ht="75" customHeight="1">
      <c r="A2393" s="70" t="s">
        <v>4982</v>
      </c>
      <c r="B2393" s="74" t="s">
        <v>5</v>
      </c>
      <c r="C2393" s="74" t="s">
        <v>5</v>
      </c>
      <c r="D2393" s="75">
        <v>42204</v>
      </c>
      <c r="E2393" s="76">
        <v>0.56458333333333333</v>
      </c>
      <c r="F2393" s="75">
        <v>42204</v>
      </c>
      <c r="G2393" s="76">
        <v>0.56458333333333333</v>
      </c>
      <c r="H2393" s="76">
        <v>0</v>
      </c>
      <c r="I2393" s="74">
        <v>5</v>
      </c>
      <c r="J2393" s="74" t="s">
        <v>150</v>
      </c>
      <c r="K2393" s="74" t="s">
        <v>8</v>
      </c>
      <c r="L2393" s="74" t="s">
        <v>9</v>
      </c>
      <c r="M2393" s="225" t="s">
        <v>10337</v>
      </c>
      <c r="N2393" s="226" t="s">
        <v>3</v>
      </c>
      <c r="O2393" s="225" t="s">
        <v>7</v>
      </c>
      <c r="P2393" s="225" t="s">
        <v>10338</v>
      </c>
      <c r="Q2393" s="225" t="s">
        <v>10339</v>
      </c>
      <c r="R2393" s="225"/>
      <c r="S2393" s="225">
        <v>3.8</v>
      </c>
      <c r="T2393" s="225">
        <v>3.8</v>
      </c>
      <c r="U2393" s="302" t="s">
        <v>28</v>
      </c>
      <c r="V2393" s="302">
        <v>1986</v>
      </c>
      <c r="W2393" s="302" t="s">
        <v>555</v>
      </c>
      <c r="X2393" s="302" t="s">
        <v>1383</v>
      </c>
      <c r="Y2393" s="302" t="s">
        <v>10340</v>
      </c>
      <c r="Z2393" s="302">
        <v>0.9</v>
      </c>
      <c r="AA2393" s="302" t="s">
        <v>10341</v>
      </c>
      <c r="AB2393" s="302">
        <v>1</v>
      </c>
      <c r="AC2393" s="302"/>
      <c r="AD2393" s="302" t="s">
        <v>42</v>
      </c>
      <c r="AE2393" s="302"/>
      <c r="AF2393" s="302"/>
      <c r="AG2393" s="302"/>
      <c r="AH2393" s="222"/>
      <c r="AI2393" s="229"/>
    </row>
    <row r="2394" spans="1:35" ht="131.25" customHeight="1">
      <c r="A2394" s="70" t="s">
        <v>4982</v>
      </c>
      <c r="B2394" s="74" t="s">
        <v>5</v>
      </c>
      <c r="C2394" s="74" t="s">
        <v>5</v>
      </c>
      <c r="D2394" s="75">
        <v>42204</v>
      </c>
      <c r="E2394" s="76">
        <v>0.56597222222222221</v>
      </c>
      <c r="F2394" s="75">
        <v>42204</v>
      </c>
      <c r="G2394" s="76">
        <v>0.6069444444444444</v>
      </c>
      <c r="H2394" s="76">
        <v>4.0972222222222222E-2</v>
      </c>
      <c r="I2394" s="74">
        <v>7</v>
      </c>
      <c r="J2394" s="74" t="s">
        <v>150</v>
      </c>
      <c r="K2394" s="74" t="s">
        <v>20</v>
      </c>
      <c r="L2394" s="74" t="s">
        <v>9</v>
      </c>
      <c r="M2394" s="225" t="s">
        <v>10342</v>
      </c>
      <c r="N2394" s="226" t="s">
        <v>3</v>
      </c>
      <c r="O2394" s="225" t="s">
        <v>7</v>
      </c>
      <c r="P2394" s="225" t="s">
        <v>3933</v>
      </c>
      <c r="Q2394" s="225" t="s">
        <v>10343</v>
      </c>
      <c r="R2394" s="225"/>
      <c r="S2394" s="225">
        <v>5.4</v>
      </c>
      <c r="T2394" s="225">
        <v>5.4</v>
      </c>
      <c r="U2394" s="302" t="s">
        <v>28</v>
      </c>
      <c r="V2394" s="302">
        <v>1988</v>
      </c>
      <c r="W2394" s="302" t="s">
        <v>555</v>
      </c>
      <c r="X2394" s="302" t="s">
        <v>1383</v>
      </c>
      <c r="Y2394" s="302" t="s">
        <v>10221</v>
      </c>
      <c r="Z2394" s="302">
        <v>0.9</v>
      </c>
      <c r="AA2394" s="302" t="s">
        <v>5606</v>
      </c>
      <c r="AB2394" s="302">
        <v>1</v>
      </c>
      <c r="AC2394" s="302"/>
      <c r="AD2394" s="302" t="s">
        <v>42</v>
      </c>
      <c r="AE2394" s="302"/>
      <c r="AF2394" s="302"/>
      <c r="AG2394" s="302"/>
      <c r="AH2394" s="222"/>
      <c r="AI2394" s="229"/>
    </row>
    <row r="2395" spans="1:35" ht="56.25" customHeight="1">
      <c r="A2395" s="70" t="s">
        <v>4982</v>
      </c>
      <c r="B2395" s="74" t="s">
        <v>5</v>
      </c>
      <c r="C2395" s="74" t="s">
        <v>5</v>
      </c>
      <c r="D2395" s="75">
        <v>42204</v>
      </c>
      <c r="E2395" s="76">
        <v>0.58750000000000002</v>
      </c>
      <c r="F2395" s="75">
        <v>42204</v>
      </c>
      <c r="G2395" s="76">
        <v>0.58750000000000002</v>
      </c>
      <c r="H2395" s="76">
        <v>0</v>
      </c>
      <c r="I2395" s="74">
        <v>3</v>
      </c>
      <c r="J2395" s="74" t="s">
        <v>143</v>
      </c>
      <c r="K2395" s="74" t="s">
        <v>8</v>
      </c>
      <c r="L2395" s="74" t="s">
        <v>9</v>
      </c>
      <c r="M2395" s="225" t="s">
        <v>10314</v>
      </c>
      <c r="N2395" s="226" t="s">
        <v>3</v>
      </c>
      <c r="O2395" s="225" t="s">
        <v>7</v>
      </c>
      <c r="P2395" s="225" t="s">
        <v>10315</v>
      </c>
      <c r="Q2395" s="225" t="s">
        <v>10316</v>
      </c>
      <c r="R2395" s="225"/>
      <c r="S2395" s="225">
        <v>0.1</v>
      </c>
      <c r="T2395" s="225">
        <v>0.1</v>
      </c>
      <c r="U2395" s="302" t="s">
        <v>6</v>
      </c>
      <c r="V2395" s="302">
        <v>1986</v>
      </c>
      <c r="W2395" s="302" t="s">
        <v>591</v>
      </c>
      <c r="X2395" s="302" t="s">
        <v>1408</v>
      </c>
      <c r="Y2395" s="302" t="s">
        <v>10317</v>
      </c>
      <c r="Z2395" s="302"/>
      <c r="AA2395" s="302" t="s">
        <v>1397</v>
      </c>
      <c r="AB2395" s="302" t="s">
        <v>10318</v>
      </c>
      <c r="AC2395" s="302" t="s">
        <v>10319</v>
      </c>
      <c r="AD2395" s="302" t="s">
        <v>42</v>
      </c>
      <c r="AE2395" s="302"/>
      <c r="AF2395" s="302"/>
      <c r="AG2395" s="302"/>
      <c r="AH2395" s="222"/>
      <c r="AI2395" s="229"/>
    </row>
    <row r="2396" spans="1:35" ht="75" customHeight="1">
      <c r="A2396" s="69" t="s">
        <v>4982</v>
      </c>
      <c r="B2396" s="134" t="s">
        <v>1412</v>
      </c>
      <c r="C2396" s="134" t="s">
        <v>4988</v>
      </c>
      <c r="D2396" s="93">
        <v>42187</v>
      </c>
      <c r="E2396" s="109">
        <v>0.76111111111111107</v>
      </c>
      <c r="F2396" s="88">
        <v>42187</v>
      </c>
      <c r="G2396" s="109">
        <v>0.76111111111111107</v>
      </c>
      <c r="H2396" s="109">
        <v>0</v>
      </c>
      <c r="I2396" s="169">
        <v>19</v>
      </c>
      <c r="J2396" s="169"/>
      <c r="K2396" s="169"/>
      <c r="L2396" s="169" t="s">
        <v>16</v>
      </c>
      <c r="M2396" s="232" t="s">
        <v>4989</v>
      </c>
      <c r="N2396" s="232">
        <v>110</v>
      </c>
      <c r="O2396" s="232" t="s">
        <v>13</v>
      </c>
      <c r="P2396" s="232" t="s">
        <v>4989</v>
      </c>
      <c r="Q2396" s="232" t="s">
        <v>4990</v>
      </c>
      <c r="R2396" s="235">
        <v>1</v>
      </c>
      <c r="S2396" s="235">
        <v>13</v>
      </c>
      <c r="T2396" s="235">
        <v>14</v>
      </c>
      <c r="U2396" s="279"/>
      <c r="V2396" s="279"/>
      <c r="W2396" s="279"/>
      <c r="X2396" s="279"/>
      <c r="Y2396" s="279"/>
      <c r="Z2396" s="279"/>
      <c r="AA2396" s="279"/>
      <c r="AB2396" s="279"/>
      <c r="AC2396" s="279"/>
      <c r="AD2396" s="273" t="s">
        <v>37</v>
      </c>
      <c r="AE2396" s="279"/>
      <c r="AF2396" s="279"/>
      <c r="AG2396" s="290"/>
      <c r="AH2396" s="222"/>
      <c r="AI2396" s="229"/>
    </row>
    <row r="2397" spans="1:35" ht="75" customHeight="1">
      <c r="A2397" s="70" t="s">
        <v>4982</v>
      </c>
      <c r="B2397" s="74" t="s">
        <v>5</v>
      </c>
      <c r="C2397" s="74" t="s">
        <v>5</v>
      </c>
      <c r="D2397" s="75">
        <v>42204</v>
      </c>
      <c r="E2397" s="76">
        <v>0.65486111111111112</v>
      </c>
      <c r="F2397" s="75">
        <v>42204</v>
      </c>
      <c r="G2397" s="76">
        <v>0.65486111111111112</v>
      </c>
      <c r="H2397" s="76">
        <v>0</v>
      </c>
      <c r="I2397" s="74">
        <v>145</v>
      </c>
      <c r="J2397" s="74" t="s">
        <v>143</v>
      </c>
      <c r="K2397" s="74" t="s">
        <v>8</v>
      </c>
      <c r="L2397" s="74" t="s">
        <v>9</v>
      </c>
      <c r="M2397" s="225" t="s">
        <v>7818</v>
      </c>
      <c r="N2397" s="226">
        <v>110</v>
      </c>
      <c r="O2397" s="225" t="s">
        <v>7</v>
      </c>
      <c r="P2397" s="225" t="s">
        <v>7818</v>
      </c>
      <c r="Q2397" s="225" t="s">
        <v>10331</v>
      </c>
      <c r="R2397" s="225"/>
      <c r="S2397" s="225">
        <v>165</v>
      </c>
      <c r="T2397" s="225">
        <v>165</v>
      </c>
      <c r="U2397" s="302" t="s">
        <v>28</v>
      </c>
      <c r="V2397" s="302">
        <v>2012</v>
      </c>
      <c r="W2397" s="302" t="s">
        <v>1318</v>
      </c>
      <c r="X2397" s="302" t="s">
        <v>5584</v>
      </c>
      <c r="Y2397" s="302" t="s">
        <v>5585</v>
      </c>
      <c r="Z2397" s="302">
        <v>100</v>
      </c>
      <c r="AA2397" s="302" t="s">
        <v>5586</v>
      </c>
      <c r="AB2397" s="302">
        <v>0</v>
      </c>
      <c r="AC2397" s="302" t="s">
        <v>586</v>
      </c>
      <c r="AD2397" s="302" t="s">
        <v>42</v>
      </c>
      <c r="AE2397" s="302"/>
      <c r="AF2397" s="302"/>
      <c r="AG2397" s="302"/>
      <c r="AH2397" s="222"/>
      <c r="AI2397" s="229"/>
    </row>
    <row r="2398" spans="1:35" ht="56.25" customHeight="1">
      <c r="A2398" s="69" t="s">
        <v>4982</v>
      </c>
      <c r="B2398" s="134" t="s">
        <v>1412</v>
      </c>
      <c r="C2398" s="134" t="s">
        <v>8728</v>
      </c>
      <c r="D2398" s="93">
        <v>42205</v>
      </c>
      <c r="E2398" s="109">
        <v>0.35416666666666669</v>
      </c>
      <c r="F2398" s="88">
        <v>42205</v>
      </c>
      <c r="G2398" s="109">
        <v>0.35416666666666669</v>
      </c>
      <c r="H2398" s="109">
        <v>0</v>
      </c>
      <c r="I2398" s="169">
        <v>16</v>
      </c>
      <c r="J2398" s="169" t="s">
        <v>1437</v>
      </c>
      <c r="K2398" s="169"/>
      <c r="L2398" s="169" t="s">
        <v>9</v>
      </c>
      <c r="M2398" s="232" t="s">
        <v>488</v>
      </c>
      <c r="N2398" s="232">
        <v>110</v>
      </c>
      <c r="O2398" s="232" t="s">
        <v>7</v>
      </c>
      <c r="P2398" s="232" t="s">
        <v>11163</v>
      </c>
      <c r="Q2398" s="232" t="s">
        <v>11164</v>
      </c>
      <c r="R2398" s="235">
        <v>1</v>
      </c>
      <c r="S2398" s="235"/>
      <c r="T2398" s="235">
        <v>1</v>
      </c>
      <c r="U2398" s="279"/>
      <c r="V2398" s="279"/>
      <c r="W2398" s="279"/>
      <c r="X2398" s="279"/>
      <c r="Y2398" s="279"/>
      <c r="Z2398" s="279"/>
      <c r="AA2398" s="279"/>
      <c r="AB2398" s="279"/>
      <c r="AC2398" s="279"/>
      <c r="AD2398" s="273" t="s">
        <v>42</v>
      </c>
      <c r="AE2398" s="279"/>
      <c r="AF2398" s="279"/>
      <c r="AG2398" s="290"/>
      <c r="AH2398" s="222"/>
      <c r="AI2398" s="229"/>
    </row>
    <row r="2399" spans="1:35" ht="56.25" customHeight="1">
      <c r="A2399" s="70" t="s">
        <v>4982</v>
      </c>
      <c r="B2399" s="74" t="s">
        <v>5</v>
      </c>
      <c r="C2399" s="74" t="s">
        <v>5</v>
      </c>
      <c r="D2399" s="75">
        <v>42205</v>
      </c>
      <c r="E2399" s="76">
        <v>0.11944444444444445</v>
      </c>
      <c r="F2399" s="75">
        <v>42205</v>
      </c>
      <c r="G2399" s="76">
        <v>0.15902777777777777</v>
      </c>
      <c r="H2399" s="76">
        <f>G2399-E2399</f>
        <v>3.9583333333333318E-2</v>
      </c>
      <c r="I2399" s="74">
        <v>3</v>
      </c>
      <c r="J2399" s="74" t="s">
        <v>150</v>
      </c>
      <c r="K2399" s="74" t="s">
        <v>20</v>
      </c>
      <c r="L2399" s="74" t="s">
        <v>9</v>
      </c>
      <c r="M2399" s="225" t="s">
        <v>10369</v>
      </c>
      <c r="N2399" s="226" t="s">
        <v>3</v>
      </c>
      <c r="O2399" s="225" t="s">
        <v>7</v>
      </c>
      <c r="P2399" s="225" t="s">
        <v>10370</v>
      </c>
      <c r="Q2399" s="225" t="s">
        <v>10371</v>
      </c>
      <c r="R2399" s="225"/>
      <c r="S2399" s="225">
        <v>0.7</v>
      </c>
      <c r="T2399" s="225">
        <v>0.7</v>
      </c>
      <c r="U2399" s="302" t="s">
        <v>28</v>
      </c>
      <c r="V2399" s="302">
        <v>1977</v>
      </c>
      <c r="W2399" s="302" t="s">
        <v>555</v>
      </c>
      <c r="X2399" s="302" t="s">
        <v>411</v>
      </c>
      <c r="Y2399" s="302" t="s">
        <v>5925</v>
      </c>
      <c r="Z2399" s="302">
        <v>100</v>
      </c>
      <c r="AA2399" s="302" t="s">
        <v>5926</v>
      </c>
      <c r="AB2399" s="302" t="s">
        <v>5927</v>
      </c>
      <c r="AC2399" s="302"/>
      <c r="AD2399" s="302" t="s">
        <v>42</v>
      </c>
      <c r="AE2399" s="302"/>
      <c r="AF2399" s="302"/>
      <c r="AG2399" s="302"/>
      <c r="AH2399" s="222"/>
      <c r="AI2399" s="229"/>
    </row>
    <row r="2400" spans="1:35" ht="75" customHeight="1">
      <c r="A2400" s="70" t="s">
        <v>4982</v>
      </c>
      <c r="B2400" s="74" t="s">
        <v>5</v>
      </c>
      <c r="C2400" s="74" t="s">
        <v>5</v>
      </c>
      <c r="D2400" s="75">
        <v>42205</v>
      </c>
      <c r="E2400" s="76">
        <v>0.3923611111111111</v>
      </c>
      <c r="F2400" s="75">
        <v>42205</v>
      </c>
      <c r="G2400" s="76">
        <v>0.41319444444444442</v>
      </c>
      <c r="H2400" s="76">
        <v>2.0833333333333315E-2</v>
      </c>
      <c r="I2400" s="74">
        <v>8</v>
      </c>
      <c r="J2400" s="74" t="s">
        <v>143</v>
      </c>
      <c r="K2400" s="74" t="s">
        <v>20</v>
      </c>
      <c r="L2400" s="74" t="s">
        <v>9</v>
      </c>
      <c r="M2400" s="225" t="s">
        <v>7833</v>
      </c>
      <c r="N2400" s="226" t="s">
        <v>3</v>
      </c>
      <c r="O2400" s="225" t="s">
        <v>7</v>
      </c>
      <c r="P2400" s="225" t="s">
        <v>7834</v>
      </c>
      <c r="Q2400" s="225" t="s">
        <v>10372</v>
      </c>
      <c r="R2400" s="225"/>
      <c r="S2400" s="225">
        <v>2.7</v>
      </c>
      <c r="T2400" s="225">
        <v>2.7</v>
      </c>
      <c r="U2400" s="302" t="s">
        <v>28</v>
      </c>
      <c r="V2400" s="302">
        <v>1991</v>
      </c>
      <c r="W2400" s="302" t="s">
        <v>591</v>
      </c>
      <c r="X2400" s="302" t="s">
        <v>1383</v>
      </c>
      <c r="Y2400" s="302" t="s">
        <v>10373</v>
      </c>
      <c r="Z2400" s="302">
        <v>100</v>
      </c>
      <c r="AA2400" s="302" t="s">
        <v>10374</v>
      </c>
      <c r="AB2400" s="302" t="s">
        <v>10375</v>
      </c>
      <c r="AC2400" s="302"/>
      <c r="AD2400" s="302" t="s">
        <v>42</v>
      </c>
      <c r="AE2400" s="302"/>
      <c r="AF2400" s="302"/>
      <c r="AG2400" s="302"/>
      <c r="AH2400" s="222"/>
      <c r="AI2400" s="229"/>
    </row>
    <row r="2401" spans="1:35" ht="75" customHeight="1">
      <c r="A2401" s="70" t="s">
        <v>4982</v>
      </c>
      <c r="B2401" s="74" t="s">
        <v>15</v>
      </c>
      <c r="C2401" s="74" t="s">
        <v>15</v>
      </c>
      <c r="D2401" s="75">
        <v>42207</v>
      </c>
      <c r="E2401" s="76">
        <v>0.62569444444444444</v>
      </c>
      <c r="F2401" s="75">
        <v>42207</v>
      </c>
      <c r="G2401" s="76">
        <v>0.83263888888888893</v>
      </c>
      <c r="H2401" s="76">
        <f>(F2401+G2401)-(D2401+E2401)</f>
        <v>0.2069444444423425</v>
      </c>
      <c r="I2401" s="74">
        <v>19</v>
      </c>
      <c r="J2401" s="74" t="s">
        <v>143</v>
      </c>
      <c r="K2401" s="74" t="s">
        <v>14</v>
      </c>
      <c r="L2401" s="74" t="s">
        <v>9</v>
      </c>
      <c r="M2401" s="225" t="s">
        <v>687</v>
      </c>
      <c r="N2401" s="226" t="s">
        <v>3</v>
      </c>
      <c r="O2401" s="225" t="s">
        <v>7</v>
      </c>
      <c r="P2401" s="225" t="s">
        <v>7859</v>
      </c>
      <c r="Q2401" s="225" t="s">
        <v>8512</v>
      </c>
      <c r="R2401" s="225">
        <v>1.72</v>
      </c>
      <c r="S2401" s="225"/>
      <c r="T2401" s="225">
        <f>SUM(R2401:S2401)</f>
        <v>1.72</v>
      </c>
      <c r="U2401" s="302" t="s">
        <v>28</v>
      </c>
      <c r="V2401" s="302">
        <v>1987</v>
      </c>
      <c r="W2401" s="302" t="s">
        <v>1908</v>
      </c>
      <c r="X2401" s="302"/>
      <c r="Y2401" s="302" t="s">
        <v>9355</v>
      </c>
      <c r="Z2401" s="302">
        <v>100</v>
      </c>
      <c r="AA2401" s="302">
        <v>42309</v>
      </c>
      <c r="AB2401" s="302">
        <v>0</v>
      </c>
      <c r="AC2401" s="302"/>
      <c r="AD2401" s="302" t="s">
        <v>42</v>
      </c>
      <c r="AE2401" s="302" t="s">
        <v>53</v>
      </c>
      <c r="AF2401" s="302"/>
      <c r="AG2401" s="302" t="s">
        <v>9356</v>
      </c>
      <c r="AH2401" s="222"/>
      <c r="AI2401" s="229"/>
    </row>
    <row r="2402" spans="1:35" ht="112.5" customHeight="1">
      <c r="A2402" s="69" t="s">
        <v>4982</v>
      </c>
      <c r="B2402" s="69" t="s">
        <v>132</v>
      </c>
      <c r="C2402" s="70" t="s">
        <v>26</v>
      </c>
      <c r="D2402" s="86">
        <v>42208</v>
      </c>
      <c r="E2402" s="118">
        <v>0.72777777777777775</v>
      </c>
      <c r="F2402" s="86">
        <v>42208</v>
      </c>
      <c r="G2402" s="118">
        <v>0.73611111111111116</v>
      </c>
      <c r="H2402" s="118">
        <v>8.3333333333333332E-3</v>
      </c>
      <c r="I2402" s="70">
        <v>369</v>
      </c>
      <c r="J2402" s="70" t="s">
        <v>136</v>
      </c>
      <c r="K2402" s="70" t="s">
        <v>20</v>
      </c>
      <c r="L2402" s="70" t="s">
        <v>9</v>
      </c>
      <c r="M2402" s="220" t="s">
        <v>9960</v>
      </c>
      <c r="N2402" s="220">
        <v>35</v>
      </c>
      <c r="O2402" s="220" t="s">
        <v>7</v>
      </c>
      <c r="P2402" s="220" t="s">
        <v>4665</v>
      </c>
      <c r="Q2402" s="221" t="s">
        <v>9961</v>
      </c>
      <c r="R2402" s="461">
        <v>18.48</v>
      </c>
      <c r="S2402" s="461">
        <v>16.010000000000002</v>
      </c>
      <c r="T2402" s="484">
        <v>34.49</v>
      </c>
      <c r="U2402" s="279" t="s">
        <v>28</v>
      </c>
      <c r="V2402" s="279">
        <v>1991</v>
      </c>
      <c r="W2402" s="279" t="s">
        <v>7</v>
      </c>
      <c r="X2402" s="279"/>
      <c r="Y2402" s="296">
        <v>42151</v>
      </c>
      <c r="Z2402" s="279">
        <v>100</v>
      </c>
      <c r="AA2402" s="279">
        <v>2017</v>
      </c>
      <c r="AB2402" s="279">
        <v>0</v>
      </c>
      <c r="AC2402" s="279"/>
      <c r="AD2402" s="279" t="s">
        <v>42</v>
      </c>
      <c r="AE2402" s="279"/>
      <c r="AF2402" s="279"/>
      <c r="AG2402" s="303"/>
      <c r="AH2402" s="222"/>
      <c r="AI2402" s="229"/>
    </row>
    <row r="2403" spans="1:35" ht="56.25" customHeight="1">
      <c r="A2403" s="69" t="s">
        <v>4982</v>
      </c>
      <c r="B2403" s="69" t="s">
        <v>132</v>
      </c>
      <c r="C2403" s="70" t="s">
        <v>26</v>
      </c>
      <c r="D2403" s="86">
        <v>42208</v>
      </c>
      <c r="E2403" s="118">
        <v>0.77847222222222223</v>
      </c>
      <c r="F2403" s="86">
        <v>42208</v>
      </c>
      <c r="G2403" s="118">
        <v>0.77847222222222223</v>
      </c>
      <c r="H2403" s="70">
        <v>0</v>
      </c>
      <c r="I2403" s="70">
        <v>20</v>
      </c>
      <c r="J2403" s="70" t="s">
        <v>143</v>
      </c>
      <c r="K2403" s="70" t="s">
        <v>8</v>
      </c>
      <c r="L2403" s="70" t="s">
        <v>9</v>
      </c>
      <c r="M2403" s="220" t="s">
        <v>9962</v>
      </c>
      <c r="N2403" s="220" t="s">
        <v>3</v>
      </c>
      <c r="O2403" s="220" t="s">
        <v>7</v>
      </c>
      <c r="P2403" s="220" t="s">
        <v>9963</v>
      </c>
      <c r="Q2403" s="221" t="s">
        <v>9964</v>
      </c>
      <c r="R2403" s="461">
        <v>1.3</v>
      </c>
      <c r="S2403" s="461">
        <v>3.8</v>
      </c>
      <c r="T2403" s="484">
        <v>5.0999999999999996</v>
      </c>
      <c r="U2403" s="279" t="s">
        <v>28</v>
      </c>
      <c r="V2403" s="279">
        <v>1992</v>
      </c>
      <c r="W2403" s="279" t="s">
        <v>7</v>
      </c>
      <c r="X2403" s="279"/>
      <c r="Y2403" s="296">
        <v>42028</v>
      </c>
      <c r="Z2403" s="279">
        <v>100</v>
      </c>
      <c r="AA2403" s="279">
        <v>2016</v>
      </c>
      <c r="AB2403" s="279">
        <v>0</v>
      </c>
      <c r="AC2403" s="279"/>
      <c r="AD2403" s="279" t="s">
        <v>42</v>
      </c>
      <c r="AE2403" s="279"/>
      <c r="AF2403" s="279"/>
      <c r="AG2403" s="303"/>
      <c r="AH2403" s="222"/>
      <c r="AI2403" s="229"/>
    </row>
    <row r="2404" spans="1:35" ht="56.25" customHeight="1">
      <c r="A2404" s="69" t="s">
        <v>4982</v>
      </c>
      <c r="B2404" s="134" t="s">
        <v>1412</v>
      </c>
      <c r="C2404" s="134" t="s">
        <v>1420</v>
      </c>
      <c r="D2404" s="93">
        <v>42187</v>
      </c>
      <c r="E2404" s="109">
        <v>0.99444444444444446</v>
      </c>
      <c r="F2404" s="88">
        <v>42188</v>
      </c>
      <c r="G2404" s="109">
        <v>2.4305555555555556E-2</v>
      </c>
      <c r="H2404" s="109">
        <v>2.9861111111111113E-2</v>
      </c>
      <c r="I2404" s="169">
        <v>6</v>
      </c>
      <c r="J2404" s="169"/>
      <c r="K2404" s="169"/>
      <c r="L2404" s="169" t="s">
        <v>9</v>
      </c>
      <c r="M2404" s="232" t="s">
        <v>5036</v>
      </c>
      <c r="N2404" s="232" t="s">
        <v>3</v>
      </c>
      <c r="O2404" s="232" t="s">
        <v>7</v>
      </c>
      <c r="P2404" s="232" t="s">
        <v>5036</v>
      </c>
      <c r="Q2404" s="232" t="s">
        <v>5037</v>
      </c>
      <c r="R2404" s="235"/>
      <c r="S2404" s="235"/>
      <c r="T2404" s="235"/>
      <c r="U2404" s="279"/>
      <c r="V2404" s="279"/>
      <c r="W2404" s="279"/>
      <c r="X2404" s="279"/>
      <c r="Y2404" s="279"/>
      <c r="Z2404" s="279"/>
      <c r="AA2404" s="279"/>
      <c r="AB2404" s="279"/>
      <c r="AC2404" s="279"/>
      <c r="AD2404" s="273" t="s">
        <v>17</v>
      </c>
      <c r="AE2404" s="279"/>
      <c r="AF2404" s="279"/>
      <c r="AG2404" s="290"/>
      <c r="AH2404" s="222"/>
      <c r="AI2404" s="229"/>
    </row>
    <row r="2405" spans="1:35" ht="75" customHeight="1">
      <c r="A2405" s="70" t="s">
        <v>4982</v>
      </c>
      <c r="B2405" s="74" t="s">
        <v>19</v>
      </c>
      <c r="C2405" s="74" t="s">
        <v>11210</v>
      </c>
      <c r="D2405" s="75">
        <v>42187</v>
      </c>
      <c r="E2405" s="76">
        <v>0.25347222222222221</v>
      </c>
      <c r="F2405" s="75">
        <v>42187</v>
      </c>
      <c r="G2405" s="76">
        <v>0.25416666666666665</v>
      </c>
      <c r="H2405" s="76">
        <v>6.9444444444444198E-4</v>
      </c>
      <c r="I2405" s="74">
        <v>5</v>
      </c>
      <c r="J2405" s="74"/>
      <c r="K2405" s="74"/>
      <c r="L2405" s="74" t="s">
        <v>16</v>
      </c>
      <c r="M2405" s="225" t="s">
        <v>3682</v>
      </c>
      <c r="N2405" s="226">
        <v>35</v>
      </c>
      <c r="O2405" s="225" t="s">
        <v>7</v>
      </c>
      <c r="P2405" s="225" t="s">
        <v>11213</v>
      </c>
      <c r="Q2405" s="225" t="s">
        <v>4991</v>
      </c>
      <c r="R2405" s="225">
        <v>3</v>
      </c>
      <c r="S2405" s="225"/>
      <c r="T2405" s="225">
        <f>R2405+S2405</f>
        <v>3</v>
      </c>
      <c r="U2405" s="302"/>
      <c r="V2405" s="302"/>
      <c r="W2405" s="302"/>
      <c r="X2405" s="302"/>
      <c r="Y2405" s="302"/>
      <c r="Z2405" s="302"/>
      <c r="AA2405" s="302"/>
      <c r="AB2405" s="302"/>
      <c r="AC2405" s="302"/>
      <c r="AD2405" s="302" t="s">
        <v>37</v>
      </c>
      <c r="AE2405" s="302"/>
      <c r="AF2405" s="302"/>
      <c r="AG2405" s="302"/>
      <c r="AH2405" s="222"/>
      <c r="AI2405" s="229"/>
    </row>
    <row r="2406" spans="1:35" ht="56.25" customHeight="1">
      <c r="A2406" s="70" t="s">
        <v>4982</v>
      </c>
      <c r="B2406" s="74" t="s">
        <v>19</v>
      </c>
      <c r="C2406" s="74" t="s">
        <v>19</v>
      </c>
      <c r="D2406" s="75">
        <v>42187</v>
      </c>
      <c r="E2406" s="76">
        <v>0.43541666666666662</v>
      </c>
      <c r="F2406" s="75">
        <v>42187</v>
      </c>
      <c r="G2406" s="76">
        <v>0.53680555555555554</v>
      </c>
      <c r="H2406" s="76">
        <f>F2406-D2406+G2406-E2406</f>
        <v>0.10138888888888892</v>
      </c>
      <c r="I2406" s="74">
        <v>12</v>
      </c>
      <c r="J2406" s="74"/>
      <c r="K2406" s="74"/>
      <c r="L2406" s="74" t="s">
        <v>4</v>
      </c>
      <c r="M2406" s="225" t="s">
        <v>964</v>
      </c>
      <c r="N2406" s="226">
        <v>35</v>
      </c>
      <c r="O2406" s="225" t="s">
        <v>7</v>
      </c>
      <c r="P2406" s="225" t="s">
        <v>5053</v>
      </c>
      <c r="Q2406" s="225" t="s">
        <v>5054</v>
      </c>
      <c r="R2406" s="225">
        <v>25</v>
      </c>
      <c r="S2406" s="225"/>
      <c r="T2406" s="225">
        <f>R2406+S2406</f>
        <v>25</v>
      </c>
      <c r="U2406" s="302" t="s">
        <v>28</v>
      </c>
      <c r="V2406" s="302">
        <v>1975</v>
      </c>
      <c r="W2406" s="302" t="s">
        <v>606</v>
      </c>
      <c r="X2406" s="302">
        <v>0</v>
      </c>
      <c r="Y2406" s="302">
        <v>42187</v>
      </c>
      <c r="Z2406" s="302">
        <v>100</v>
      </c>
      <c r="AA2406" s="302">
        <v>0</v>
      </c>
      <c r="AB2406" s="302">
        <v>0</v>
      </c>
      <c r="AC2406" s="302">
        <v>0</v>
      </c>
      <c r="AD2406" s="302" t="s">
        <v>0</v>
      </c>
      <c r="AE2406" s="302"/>
      <c r="AF2406" s="302"/>
      <c r="AG2406" s="302"/>
      <c r="AH2406" s="222"/>
      <c r="AI2406" s="229"/>
    </row>
    <row r="2407" spans="1:35" ht="40.5" customHeight="1">
      <c r="A2407" s="70" t="s">
        <v>4982</v>
      </c>
      <c r="B2407" s="74" t="s">
        <v>19</v>
      </c>
      <c r="C2407" s="74" t="s">
        <v>11218</v>
      </c>
      <c r="D2407" s="75">
        <v>42187</v>
      </c>
      <c r="E2407" s="76">
        <v>0.59375</v>
      </c>
      <c r="F2407" s="75">
        <v>42187</v>
      </c>
      <c r="G2407" s="76">
        <v>0.59375</v>
      </c>
      <c r="H2407" s="76">
        <v>0</v>
      </c>
      <c r="I2407" s="74">
        <v>77</v>
      </c>
      <c r="J2407" s="74"/>
      <c r="K2407" s="74"/>
      <c r="L2407" s="74" t="s">
        <v>16</v>
      </c>
      <c r="M2407" s="225" t="s">
        <v>159</v>
      </c>
      <c r="N2407" s="226">
        <v>110</v>
      </c>
      <c r="O2407" s="225" t="s">
        <v>7</v>
      </c>
      <c r="P2407" s="225" t="s">
        <v>4717</v>
      </c>
      <c r="Q2407" s="225" t="s">
        <v>4992</v>
      </c>
      <c r="R2407" s="225">
        <v>16</v>
      </c>
      <c r="S2407" s="225"/>
      <c r="T2407" s="225">
        <f>R2407+S2407</f>
        <v>16</v>
      </c>
      <c r="U2407" s="302"/>
      <c r="V2407" s="302"/>
      <c r="W2407" s="302"/>
      <c r="X2407" s="302"/>
      <c r="Y2407" s="302"/>
      <c r="Z2407" s="302"/>
      <c r="AA2407" s="302"/>
      <c r="AB2407" s="302"/>
      <c r="AC2407" s="302"/>
      <c r="AD2407" s="302" t="s">
        <v>37</v>
      </c>
      <c r="AE2407" s="302"/>
      <c r="AF2407" s="302"/>
      <c r="AG2407" s="302"/>
      <c r="AH2407" s="222"/>
      <c r="AI2407" s="229"/>
    </row>
    <row r="2408" spans="1:35" ht="60.75" customHeight="1">
      <c r="A2408" s="70" t="s">
        <v>4982</v>
      </c>
      <c r="B2408" s="74" t="s">
        <v>15</v>
      </c>
      <c r="C2408" s="74" t="s">
        <v>15</v>
      </c>
      <c r="D2408" s="75">
        <v>42187</v>
      </c>
      <c r="E2408" s="76">
        <v>0.55347222222222225</v>
      </c>
      <c r="F2408" s="75">
        <v>42187</v>
      </c>
      <c r="G2408" s="76">
        <v>0.55347222222222225</v>
      </c>
      <c r="H2408" s="76">
        <f>(F2408+G2408)-(D2408+E2408)</f>
        <v>0</v>
      </c>
      <c r="I2408" s="74">
        <v>4</v>
      </c>
      <c r="J2408" s="74" t="s">
        <v>143</v>
      </c>
      <c r="K2408" s="74" t="s">
        <v>8</v>
      </c>
      <c r="L2408" s="74" t="s">
        <v>9</v>
      </c>
      <c r="M2408" s="225" t="s">
        <v>200</v>
      </c>
      <c r="N2408" s="226" t="s">
        <v>3</v>
      </c>
      <c r="O2408" s="225" t="s">
        <v>7</v>
      </c>
      <c r="P2408" s="225" t="s">
        <v>5006</v>
      </c>
      <c r="Q2408" s="225" t="s">
        <v>5007</v>
      </c>
      <c r="R2408" s="225"/>
      <c r="S2408" s="225">
        <v>0.27</v>
      </c>
      <c r="T2408" s="225">
        <f>SUM(R2408:S2408)</f>
        <v>0.27</v>
      </c>
      <c r="U2408" s="302" t="s">
        <v>28</v>
      </c>
      <c r="V2408" s="302">
        <v>1949</v>
      </c>
      <c r="W2408" s="302" t="s">
        <v>1908</v>
      </c>
      <c r="X2408" s="302"/>
      <c r="Y2408" s="302" t="s">
        <v>9293</v>
      </c>
      <c r="Z2408" s="302">
        <v>100</v>
      </c>
      <c r="AA2408" s="302">
        <v>42186</v>
      </c>
      <c r="AB2408" s="302">
        <v>0</v>
      </c>
      <c r="AC2408" s="302"/>
      <c r="AD2408" s="302" t="s">
        <v>30</v>
      </c>
      <c r="AE2408" s="302" t="s">
        <v>53</v>
      </c>
      <c r="AF2408" s="302"/>
      <c r="AG2408" s="302" t="s">
        <v>9294</v>
      </c>
      <c r="AH2408" s="222"/>
      <c r="AI2408" s="229"/>
    </row>
    <row r="2409" spans="1:35" ht="60.75" customHeight="1">
      <c r="A2409" s="70" t="s">
        <v>4982</v>
      </c>
      <c r="B2409" s="74" t="s">
        <v>15</v>
      </c>
      <c r="C2409" s="74" t="s">
        <v>15</v>
      </c>
      <c r="D2409" s="75">
        <v>42208</v>
      </c>
      <c r="E2409" s="76">
        <v>0.50555555555555554</v>
      </c>
      <c r="F2409" s="75">
        <v>42208</v>
      </c>
      <c r="G2409" s="76">
        <v>0.50555555555555554</v>
      </c>
      <c r="H2409" s="76">
        <f>(F2409+G2409)-(D2409+E2409)</f>
        <v>0</v>
      </c>
      <c r="I2409" s="74">
        <v>73</v>
      </c>
      <c r="J2409" s="74"/>
      <c r="K2409" s="74" t="s">
        <v>8</v>
      </c>
      <c r="L2409" s="74" t="s">
        <v>9</v>
      </c>
      <c r="M2409" s="225" t="s">
        <v>8514</v>
      </c>
      <c r="N2409" s="226">
        <v>35</v>
      </c>
      <c r="O2409" s="225" t="s">
        <v>13</v>
      </c>
      <c r="P2409" s="225" t="s">
        <v>8515</v>
      </c>
      <c r="Q2409" s="225" t="s">
        <v>8516</v>
      </c>
      <c r="R2409" s="225"/>
      <c r="S2409" s="225">
        <v>17.89</v>
      </c>
      <c r="T2409" s="225">
        <f>SUM(R2409:S2409)</f>
        <v>17.89</v>
      </c>
      <c r="U2409" s="302" t="s">
        <v>28</v>
      </c>
      <c r="V2409" s="302">
        <v>1984</v>
      </c>
      <c r="W2409" s="302" t="s">
        <v>606</v>
      </c>
      <c r="X2409" s="302"/>
      <c r="Y2409" s="302" t="s">
        <v>9357</v>
      </c>
      <c r="Z2409" s="302">
        <v>100</v>
      </c>
      <c r="AA2409" s="302">
        <v>42278</v>
      </c>
      <c r="AB2409" s="302">
        <v>0</v>
      </c>
      <c r="AC2409" s="302"/>
      <c r="AD2409" s="302" t="s">
        <v>42</v>
      </c>
      <c r="AE2409" s="302" t="s">
        <v>53</v>
      </c>
      <c r="AF2409" s="302"/>
      <c r="AG2409" s="302" t="s">
        <v>9358</v>
      </c>
      <c r="AH2409" s="222"/>
      <c r="AI2409" s="229"/>
    </row>
    <row r="2410" spans="1:35" ht="60.75" customHeight="1">
      <c r="A2410" s="70" t="s">
        <v>4982</v>
      </c>
      <c r="B2410" s="74" t="s">
        <v>15</v>
      </c>
      <c r="C2410" s="74" t="s">
        <v>15</v>
      </c>
      <c r="D2410" s="75">
        <v>42208</v>
      </c>
      <c r="E2410" s="76">
        <v>0.50555555555555554</v>
      </c>
      <c r="F2410" s="75">
        <v>42208</v>
      </c>
      <c r="G2410" s="76">
        <v>0.50555555555555554</v>
      </c>
      <c r="H2410" s="76">
        <f>(F2410+G2410)-(D2410+E2410)</f>
        <v>0</v>
      </c>
      <c r="I2410" s="74">
        <v>5</v>
      </c>
      <c r="J2410" s="74" t="s">
        <v>136</v>
      </c>
      <c r="K2410" s="74" t="s">
        <v>8</v>
      </c>
      <c r="L2410" s="74" t="s">
        <v>9</v>
      </c>
      <c r="M2410" s="225" t="s">
        <v>3187</v>
      </c>
      <c r="N2410" s="226">
        <v>35</v>
      </c>
      <c r="O2410" s="225" t="s">
        <v>7</v>
      </c>
      <c r="P2410" s="225" t="s">
        <v>8513</v>
      </c>
      <c r="Q2410" s="225" t="s">
        <v>8501</v>
      </c>
      <c r="R2410" s="225"/>
      <c r="S2410" s="225">
        <v>0.43</v>
      </c>
      <c r="T2410" s="225">
        <f>SUM(R2410:S2410)</f>
        <v>0.43</v>
      </c>
      <c r="U2410" s="302" t="s">
        <v>28</v>
      </c>
      <c r="V2410" s="302">
        <v>1984</v>
      </c>
      <c r="W2410" s="302" t="s">
        <v>606</v>
      </c>
      <c r="X2410" s="302"/>
      <c r="Y2410" s="302" t="s">
        <v>9357</v>
      </c>
      <c r="Z2410" s="302">
        <v>100</v>
      </c>
      <c r="AA2410" s="302">
        <v>42278</v>
      </c>
      <c r="AB2410" s="302">
        <v>0</v>
      </c>
      <c r="AC2410" s="302"/>
      <c r="AD2410" s="302" t="s">
        <v>42</v>
      </c>
      <c r="AE2410" s="302" t="s">
        <v>53</v>
      </c>
      <c r="AF2410" s="302"/>
      <c r="AG2410" s="302" t="s">
        <v>6378</v>
      </c>
      <c r="AH2410" s="222"/>
      <c r="AI2410" s="229"/>
    </row>
    <row r="2411" spans="1:35" ht="40.5" customHeight="1">
      <c r="A2411" s="70" t="s">
        <v>4982</v>
      </c>
      <c r="B2411" s="74" t="s">
        <v>15</v>
      </c>
      <c r="C2411" s="74" t="s">
        <v>15</v>
      </c>
      <c r="D2411" s="75">
        <v>42208</v>
      </c>
      <c r="E2411" s="76">
        <v>0.53819444444444442</v>
      </c>
      <c r="F2411" s="75">
        <v>42208</v>
      </c>
      <c r="G2411" s="76">
        <v>0.58333333333333337</v>
      </c>
      <c r="H2411" s="76">
        <f>(F2411+G2411)-(D2411+E2411)</f>
        <v>4.5138888890505768E-2</v>
      </c>
      <c r="I2411" s="74">
        <v>19</v>
      </c>
      <c r="J2411" s="74"/>
      <c r="K2411" s="74" t="s">
        <v>20</v>
      </c>
      <c r="L2411" s="74" t="s">
        <v>9</v>
      </c>
      <c r="M2411" s="225" t="s">
        <v>687</v>
      </c>
      <c r="N2411" s="226" t="s">
        <v>3</v>
      </c>
      <c r="O2411" s="225" t="s">
        <v>7</v>
      </c>
      <c r="P2411" s="225" t="s">
        <v>7859</v>
      </c>
      <c r="Q2411" s="225" t="s">
        <v>9359</v>
      </c>
      <c r="R2411" s="225">
        <v>1.73</v>
      </c>
      <c r="S2411" s="225"/>
      <c r="T2411" s="225">
        <f>SUM(R2411:S2411)</f>
        <v>1.73</v>
      </c>
      <c r="U2411" s="302" t="s">
        <v>28</v>
      </c>
      <c r="V2411" s="302">
        <v>1987</v>
      </c>
      <c r="W2411" s="302" t="s">
        <v>1908</v>
      </c>
      <c r="X2411" s="302"/>
      <c r="Y2411" s="302" t="s">
        <v>9355</v>
      </c>
      <c r="Z2411" s="302">
        <v>100</v>
      </c>
      <c r="AA2411" s="302">
        <v>42309</v>
      </c>
      <c r="AB2411" s="302">
        <v>0</v>
      </c>
      <c r="AC2411" s="302"/>
      <c r="AD2411" s="302" t="s">
        <v>42</v>
      </c>
      <c r="AE2411" s="302" t="s">
        <v>53</v>
      </c>
      <c r="AF2411" s="302"/>
      <c r="AG2411" s="302" t="s">
        <v>9360</v>
      </c>
      <c r="AH2411" s="222"/>
      <c r="AI2411" s="229"/>
    </row>
    <row r="2412" spans="1:35" ht="40.5" customHeight="1">
      <c r="A2412" s="69" t="s">
        <v>4982</v>
      </c>
      <c r="B2412" s="161" t="s">
        <v>84</v>
      </c>
      <c r="C2412" s="69" t="s">
        <v>2468</v>
      </c>
      <c r="D2412" s="163">
        <v>42209</v>
      </c>
      <c r="E2412" s="117">
        <v>0.37152777777777773</v>
      </c>
      <c r="F2412" s="163">
        <v>42209</v>
      </c>
      <c r="G2412" s="117">
        <v>0.37152777777777773</v>
      </c>
      <c r="H2412" s="158">
        <v>0</v>
      </c>
      <c r="I2412" s="70">
        <v>52</v>
      </c>
      <c r="J2412" s="73"/>
      <c r="K2412" s="94" t="s">
        <v>8</v>
      </c>
      <c r="L2412" s="73" t="s">
        <v>9</v>
      </c>
      <c r="M2412" s="222" t="s">
        <v>10859</v>
      </c>
      <c r="N2412" s="219">
        <v>35</v>
      </c>
      <c r="O2412" s="233" t="s">
        <v>7</v>
      </c>
      <c r="P2412" s="222" t="s">
        <v>10859</v>
      </c>
      <c r="Q2412" s="439" t="s">
        <v>10860</v>
      </c>
      <c r="R2412" s="250">
        <v>10</v>
      </c>
      <c r="S2412" s="250"/>
      <c r="T2412" s="250">
        <v>10</v>
      </c>
      <c r="U2412" s="304" t="s">
        <v>45</v>
      </c>
      <c r="V2412" s="279">
        <v>1995</v>
      </c>
      <c r="W2412" s="273" t="s">
        <v>10861</v>
      </c>
      <c r="X2412" s="279"/>
      <c r="Y2412" s="289" t="s">
        <v>10862</v>
      </c>
      <c r="Z2412" s="279"/>
      <c r="AA2412" s="279"/>
      <c r="AB2412" s="279"/>
      <c r="AC2412" s="279"/>
      <c r="AD2412" s="274" t="s">
        <v>42</v>
      </c>
      <c r="AE2412" s="279"/>
      <c r="AF2412" s="279"/>
      <c r="AG2412" s="273" t="s">
        <v>10863</v>
      </c>
      <c r="AH2412" s="222"/>
      <c r="AI2412" s="229"/>
    </row>
    <row r="2413" spans="1:35" ht="60.75" customHeight="1">
      <c r="A2413" s="69" t="s">
        <v>4982</v>
      </c>
      <c r="B2413" s="172" t="s">
        <v>84</v>
      </c>
      <c r="C2413" s="69" t="s">
        <v>2393</v>
      </c>
      <c r="D2413" s="173">
        <v>42209</v>
      </c>
      <c r="E2413" s="174">
        <v>0.87986111111111109</v>
      </c>
      <c r="F2413" s="173">
        <v>42209</v>
      </c>
      <c r="G2413" s="174">
        <v>0.91249999999999998</v>
      </c>
      <c r="H2413" s="158">
        <v>3.2638888888888891E-2</v>
      </c>
      <c r="I2413" s="69">
        <v>120</v>
      </c>
      <c r="J2413" s="94"/>
      <c r="K2413" s="94" t="s">
        <v>8</v>
      </c>
      <c r="L2413" s="94" t="s">
        <v>9</v>
      </c>
      <c r="M2413" s="233" t="s">
        <v>8373</v>
      </c>
      <c r="N2413" s="219" t="s">
        <v>3</v>
      </c>
      <c r="O2413" s="233" t="s">
        <v>7</v>
      </c>
      <c r="P2413" s="233" t="s">
        <v>8373</v>
      </c>
      <c r="Q2413" s="449" t="s">
        <v>8374</v>
      </c>
      <c r="R2413" s="456">
        <v>10.8</v>
      </c>
      <c r="S2413" s="456"/>
      <c r="T2413" s="456">
        <v>10.8</v>
      </c>
      <c r="U2413" s="499" t="s">
        <v>6</v>
      </c>
      <c r="V2413" s="279">
        <v>1990</v>
      </c>
      <c r="W2413" s="273" t="s">
        <v>10867</v>
      </c>
      <c r="X2413" s="279"/>
      <c r="Y2413" s="289" t="s">
        <v>10868</v>
      </c>
      <c r="Z2413" s="279"/>
      <c r="AA2413" s="279"/>
      <c r="AB2413" s="279"/>
      <c r="AC2413" s="279"/>
      <c r="AD2413" s="274" t="s">
        <v>42</v>
      </c>
      <c r="AE2413" s="279"/>
      <c r="AF2413" s="279"/>
      <c r="AG2413" s="273" t="s">
        <v>10869</v>
      </c>
      <c r="AH2413" s="222"/>
      <c r="AI2413" s="229"/>
    </row>
    <row r="2414" spans="1:35" ht="60.75" customHeight="1">
      <c r="A2414" s="69" t="s">
        <v>4982</v>
      </c>
      <c r="B2414" s="134" t="s">
        <v>1412</v>
      </c>
      <c r="C2414" s="134" t="s">
        <v>1423</v>
      </c>
      <c r="D2414" s="93">
        <v>42209</v>
      </c>
      <c r="E2414" s="109">
        <v>0.50069444444444444</v>
      </c>
      <c r="F2414" s="88">
        <v>42209</v>
      </c>
      <c r="G2414" s="109">
        <v>0.50069444444444444</v>
      </c>
      <c r="H2414" s="109">
        <v>0</v>
      </c>
      <c r="I2414" s="169">
        <v>7</v>
      </c>
      <c r="J2414" s="169" t="s">
        <v>180</v>
      </c>
      <c r="K2414" s="169" t="s">
        <v>8</v>
      </c>
      <c r="L2414" s="169" t="s">
        <v>9</v>
      </c>
      <c r="M2414" s="232" t="s">
        <v>7868</v>
      </c>
      <c r="N2414" s="232" t="s">
        <v>3</v>
      </c>
      <c r="O2414" s="232" t="s">
        <v>7</v>
      </c>
      <c r="P2414" s="232" t="s">
        <v>7868</v>
      </c>
      <c r="Q2414" s="232" t="s">
        <v>7869</v>
      </c>
      <c r="R2414" s="235">
        <v>1</v>
      </c>
      <c r="S2414" s="235"/>
      <c r="T2414" s="235">
        <v>1</v>
      </c>
      <c r="U2414" s="279"/>
      <c r="V2414" s="279"/>
      <c r="W2414" s="279"/>
      <c r="X2414" s="279"/>
      <c r="Y2414" s="279"/>
      <c r="Z2414" s="279"/>
      <c r="AA2414" s="279"/>
      <c r="AB2414" s="279"/>
      <c r="AC2414" s="279"/>
      <c r="AD2414" s="273" t="s">
        <v>42</v>
      </c>
      <c r="AE2414" s="279"/>
      <c r="AF2414" s="279"/>
      <c r="AG2414" s="290"/>
      <c r="AH2414" s="222"/>
      <c r="AI2414" s="229"/>
    </row>
    <row r="2415" spans="1:35" ht="60.75" customHeight="1">
      <c r="A2415" s="69" t="s">
        <v>4982</v>
      </c>
      <c r="B2415" s="134" t="s">
        <v>1412</v>
      </c>
      <c r="C2415" s="134" t="s">
        <v>1423</v>
      </c>
      <c r="D2415" s="93">
        <v>42209</v>
      </c>
      <c r="E2415" s="109">
        <v>0.50624999999999998</v>
      </c>
      <c r="F2415" s="88">
        <v>42209</v>
      </c>
      <c r="G2415" s="109">
        <v>0.50624999999999998</v>
      </c>
      <c r="H2415" s="109">
        <v>0</v>
      </c>
      <c r="I2415" s="169">
        <v>7</v>
      </c>
      <c r="J2415" s="169" t="s">
        <v>150</v>
      </c>
      <c r="K2415" s="169" t="s">
        <v>8</v>
      </c>
      <c r="L2415" s="169" t="s">
        <v>9</v>
      </c>
      <c r="M2415" s="232" t="s">
        <v>7870</v>
      </c>
      <c r="N2415" s="232" t="s">
        <v>3</v>
      </c>
      <c r="O2415" s="232" t="s">
        <v>7</v>
      </c>
      <c r="P2415" s="232" t="s">
        <v>7870</v>
      </c>
      <c r="Q2415" s="232" t="s">
        <v>7869</v>
      </c>
      <c r="R2415" s="235">
        <v>1</v>
      </c>
      <c r="S2415" s="235">
        <v>2</v>
      </c>
      <c r="T2415" s="235">
        <v>3</v>
      </c>
      <c r="U2415" s="279"/>
      <c r="V2415" s="279"/>
      <c r="W2415" s="279"/>
      <c r="X2415" s="279"/>
      <c r="Y2415" s="279"/>
      <c r="Z2415" s="279"/>
      <c r="AA2415" s="279"/>
      <c r="AB2415" s="279"/>
      <c r="AC2415" s="279"/>
      <c r="AD2415" s="273" t="s">
        <v>42</v>
      </c>
      <c r="AE2415" s="279"/>
      <c r="AF2415" s="279"/>
      <c r="AG2415" s="290"/>
      <c r="AH2415" s="222"/>
      <c r="AI2415" s="229"/>
    </row>
    <row r="2416" spans="1:35" ht="40.5" customHeight="1">
      <c r="A2416" s="69" t="s">
        <v>4982</v>
      </c>
      <c r="B2416" s="134" t="s">
        <v>1412</v>
      </c>
      <c r="C2416" s="134" t="s">
        <v>1423</v>
      </c>
      <c r="D2416" s="93">
        <v>42209</v>
      </c>
      <c r="E2416" s="109">
        <v>0.5083333333333333</v>
      </c>
      <c r="F2416" s="88">
        <v>42209</v>
      </c>
      <c r="G2416" s="109">
        <v>0.51527777777777783</v>
      </c>
      <c r="H2416" s="109">
        <v>6.9444444444444441E-3</v>
      </c>
      <c r="I2416" s="169">
        <v>4</v>
      </c>
      <c r="J2416" s="169" t="s">
        <v>1437</v>
      </c>
      <c r="K2416" s="169" t="s">
        <v>8</v>
      </c>
      <c r="L2416" s="169" t="s">
        <v>9</v>
      </c>
      <c r="M2416" s="232" t="s">
        <v>7871</v>
      </c>
      <c r="N2416" s="232" t="s">
        <v>3</v>
      </c>
      <c r="O2416" s="232" t="s">
        <v>7</v>
      </c>
      <c r="P2416" s="232" t="s">
        <v>7871</v>
      </c>
      <c r="Q2416" s="232" t="s">
        <v>7872</v>
      </c>
      <c r="R2416" s="235">
        <v>1</v>
      </c>
      <c r="S2416" s="235">
        <v>2</v>
      </c>
      <c r="T2416" s="235">
        <v>3</v>
      </c>
      <c r="U2416" s="279"/>
      <c r="V2416" s="279"/>
      <c r="W2416" s="279"/>
      <c r="X2416" s="279"/>
      <c r="Y2416" s="279"/>
      <c r="Z2416" s="279"/>
      <c r="AA2416" s="279"/>
      <c r="AB2416" s="279"/>
      <c r="AC2416" s="279"/>
      <c r="AD2416" s="273" t="s">
        <v>42</v>
      </c>
      <c r="AE2416" s="279"/>
      <c r="AF2416" s="279"/>
      <c r="AG2416" s="290"/>
      <c r="AH2416" s="222"/>
      <c r="AI2416" s="229"/>
    </row>
    <row r="2417" spans="1:35" ht="40.5" customHeight="1">
      <c r="A2417" s="70" t="s">
        <v>4982</v>
      </c>
      <c r="B2417" s="74" t="s">
        <v>10</v>
      </c>
      <c r="C2417" s="74" t="s">
        <v>3626</v>
      </c>
      <c r="D2417" s="75">
        <v>42187</v>
      </c>
      <c r="E2417" s="76">
        <v>0.90625</v>
      </c>
      <c r="F2417" s="75">
        <v>42187</v>
      </c>
      <c r="G2417" s="76">
        <v>0.90625</v>
      </c>
      <c r="H2417" s="76"/>
      <c r="I2417" s="74">
        <v>183</v>
      </c>
      <c r="J2417" s="74"/>
      <c r="K2417" s="74" t="s">
        <v>8</v>
      </c>
      <c r="L2417" s="74" t="s">
        <v>16</v>
      </c>
      <c r="M2417" s="225" t="s">
        <v>8539</v>
      </c>
      <c r="N2417" s="226">
        <v>110</v>
      </c>
      <c r="O2417" s="225" t="s">
        <v>7</v>
      </c>
      <c r="P2417" s="225" t="s">
        <v>8539</v>
      </c>
      <c r="Q2417" s="225" t="s">
        <v>901</v>
      </c>
      <c r="R2417" s="225">
        <v>46</v>
      </c>
      <c r="S2417" s="225">
        <v>24</v>
      </c>
      <c r="T2417" s="225">
        <v>70</v>
      </c>
      <c r="U2417" s="302"/>
      <c r="V2417" s="302"/>
      <c r="W2417" s="302"/>
      <c r="X2417" s="302"/>
      <c r="Y2417" s="302"/>
      <c r="Z2417" s="302"/>
      <c r="AA2417" s="302"/>
      <c r="AB2417" s="302"/>
      <c r="AC2417" s="302"/>
      <c r="AD2417" s="302" t="s">
        <v>37</v>
      </c>
      <c r="AE2417" s="302"/>
      <c r="AF2417" s="302"/>
      <c r="AG2417" s="302" t="s">
        <v>10956</v>
      </c>
      <c r="AH2417" s="222"/>
      <c r="AI2417" s="229"/>
    </row>
    <row r="2418" spans="1:35" ht="60.75" customHeight="1">
      <c r="A2418" s="70" t="s">
        <v>4982</v>
      </c>
      <c r="B2418" s="74" t="s">
        <v>10</v>
      </c>
      <c r="C2418" s="74" t="s">
        <v>3626</v>
      </c>
      <c r="D2418" s="75">
        <v>42187</v>
      </c>
      <c r="E2418" s="76">
        <v>0.90625</v>
      </c>
      <c r="F2418" s="75">
        <v>42187</v>
      </c>
      <c r="G2418" s="76">
        <v>0.90625</v>
      </c>
      <c r="H2418" s="76">
        <v>0</v>
      </c>
      <c r="I2418" s="74">
        <v>185</v>
      </c>
      <c r="J2418" s="74"/>
      <c r="K2418" s="74" t="s">
        <v>8</v>
      </c>
      <c r="L2418" s="74" t="s">
        <v>16</v>
      </c>
      <c r="M2418" s="225" t="s">
        <v>4986</v>
      </c>
      <c r="N2418" s="226">
        <v>110</v>
      </c>
      <c r="O2418" s="225" t="s">
        <v>7</v>
      </c>
      <c r="P2418" s="225" t="s">
        <v>4986</v>
      </c>
      <c r="Q2418" s="225" t="s">
        <v>4987</v>
      </c>
      <c r="R2418" s="225">
        <v>47</v>
      </c>
      <c r="S2418" s="225">
        <v>21</v>
      </c>
      <c r="T2418" s="225">
        <v>68</v>
      </c>
      <c r="U2418" s="302"/>
      <c r="V2418" s="302"/>
      <c r="W2418" s="302"/>
      <c r="X2418" s="302"/>
      <c r="Y2418" s="302"/>
      <c r="Z2418" s="302"/>
      <c r="AA2418" s="302"/>
      <c r="AB2418" s="302"/>
      <c r="AC2418" s="302"/>
      <c r="AD2418" s="302" t="s">
        <v>37</v>
      </c>
      <c r="AE2418" s="302"/>
      <c r="AF2418" s="302"/>
      <c r="AG2418" s="302" t="s">
        <v>6926</v>
      </c>
      <c r="AH2418" s="222"/>
      <c r="AI2418" s="229"/>
    </row>
    <row r="2419" spans="1:35" ht="40.5" customHeight="1">
      <c r="A2419" s="69" t="s">
        <v>4982</v>
      </c>
      <c r="B2419" s="134" t="s">
        <v>1412</v>
      </c>
      <c r="C2419" s="134" t="s">
        <v>1423</v>
      </c>
      <c r="D2419" s="93">
        <v>42209</v>
      </c>
      <c r="E2419" s="109">
        <v>0.5083333333333333</v>
      </c>
      <c r="F2419" s="88">
        <v>42209</v>
      </c>
      <c r="G2419" s="109">
        <v>0.51458333333333328</v>
      </c>
      <c r="H2419" s="109">
        <v>6.2499999999999995E-3</v>
      </c>
      <c r="I2419" s="169">
        <v>10</v>
      </c>
      <c r="J2419" s="169" t="s">
        <v>1437</v>
      </c>
      <c r="K2419" s="169" t="s">
        <v>8</v>
      </c>
      <c r="L2419" s="169" t="s">
        <v>9</v>
      </c>
      <c r="M2419" s="232" t="s">
        <v>7873</v>
      </c>
      <c r="N2419" s="232" t="s">
        <v>3</v>
      </c>
      <c r="O2419" s="232" t="s">
        <v>7</v>
      </c>
      <c r="P2419" s="232" t="s">
        <v>7873</v>
      </c>
      <c r="Q2419" s="232" t="s">
        <v>7872</v>
      </c>
      <c r="R2419" s="235">
        <v>2</v>
      </c>
      <c r="S2419" s="235"/>
      <c r="T2419" s="235">
        <v>2</v>
      </c>
      <c r="U2419" s="279"/>
      <c r="V2419" s="279"/>
      <c r="W2419" s="279"/>
      <c r="X2419" s="279"/>
      <c r="Y2419" s="279"/>
      <c r="Z2419" s="279"/>
      <c r="AA2419" s="279"/>
      <c r="AB2419" s="279"/>
      <c r="AC2419" s="279"/>
      <c r="AD2419" s="273" t="s">
        <v>42</v>
      </c>
      <c r="AE2419" s="279"/>
      <c r="AF2419" s="279"/>
      <c r="AG2419" s="290"/>
      <c r="AH2419" s="222"/>
      <c r="AI2419" s="229"/>
    </row>
    <row r="2420" spans="1:35" ht="40.5" customHeight="1">
      <c r="A2420" s="69" t="s">
        <v>4982</v>
      </c>
      <c r="B2420" s="134" t="s">
        <v>1412</v>
      </c>
      <c r="C2420" s="134" t="s">
        <v>1423</v>
      </c>
      <c r="D2420" s="93">
        <v>42209</v>
      </c>
      <c r="E2420" s="109">
        <v>0.53611111111111109</v>
      </c>
      <c r="F2420" s="88">
        <v>42209</v>
      </c>
      <c r="G2420" s="109">
        <v>0.53611111111111109</v>
      </c>
      <c r="H2420" s="109">
        <v>0</v>
      </c>
      <c r="I2420" s="169">
        <v>4</v>
      </c>
      <c r="J2420" s="169" t="s">
        <v>180</v>
      </c>
      <c r="K2420" s="169" t="s">
        <v>8</v>
      </c>
      <c r="L2420" s="169" t="s">
        <v>9</v>
      </c>
      <c r="M2420" s="232" t="s">
        <v>7874</v>
      </c>
      <c r="N2420" s="232" t="s">
        <v>3</v>
      </c>
      <c r="O2420" s="232" t="s">
        <v>7</v>
      </c>
      <c r="P2420" s="232" t="s">
        <v>7874</v>
      </c>
      <c r="Q2420" s="232" t="s">
        <v>7869</v>
      </c>
      <c r="R2420" s="235">
        <v>1</v>
      </c>
      <c r="S2420" s="235">
        <v>4</v>
      </c>
      <c r="T2420" s="235">
        <v>5</v>
      </c>
      <c r="U2420" s="279"/>
      <c r="V2420" s="279"/>
      <c r="W2420" s="279"/>
      <c r="X2420" s="279"/>
      <c r="Y2420" s="279"/>
      <c r="Z2420" s="279"/>
      <c r="AA2420" s="279"/>
      <c r="AB2420" s="279"/>
      <c r="AC2420" s="279"/>
      <c r="AD2420" s="273" t="s">
        <v>42</v>
      </c>
      <c r="AE2420" s="279"/>
      <c r="AF2420" s="279"/>
      <c r="AG2420" s="290"/>
      <c r="AH2420" s="222"/>
      <c r="AI2420" s="229"/>
    </row>
    <row r="2421" spans="1:35" ht="40.5" customHeight="1">
      <c r="A2421" s="69" t="s">
        <v>4982</v>
      </c>
      <c r="B2421" s="134" t="s">
        <v>1412</v>
      </c>
      <c r="C2421" s="134" t="s">
        <v>1423</v>
      </c>
      <c r="D2421" s="93">
        <v>42209</v>
      </c>
      <c r="E2421" s="109">
        <v>0.83819444444444446</v>
      </c>
      <c r="F2421" s="88">
        <v>42209</v>
      </c>
      <c r="G2421" s="109">
        <v>0.83819444444444446</v>
      </c>
      <c r="H2421" s="109">
        <v>0</v>
      </c>
      <c r="I2421" s="169">
        <v>23</v>
      </c>
      <c r="J2421" s="169" t="s">
        <v>2959</v>
      </c>
      <c r="K2421" s="169" t="s">
        <v>8</v>
      </c>
      <c r="L2421" s="169" t="s">
        <v>9</v>
      </c>
      <c r="M2421" s="232" t="s">
        <v>7875</v>
      </c>
      <c r="N2421" s="232">
        <v>35</v>
      </c>
      <c r="O2421" s="232" t="s">
        <v>7</v>
      </c>
      <c r="P2421" s="232" t="s">
        <v>7875</v>
      </c>
      <c r="Q2421" s="232" t="s">
        <v>7876</v>
      </c>
      <c r="R2421" s="235">
        <v>1</v>
      </c>
      <c r="S2421" s="235"/>
      <c r="T2421" s="235">
        <v>1</v>
      </c>
      <c r="U2421" s="279"/>
      <c r="V2421" s="279"/>
      <c r="W2421" s="279"/>
      <c r="X2421" s="279"/>
      <c r="Y2421" s="279"/>
      <c r="Z2421" s="279"/>
      <c r="AA2421" s="279"/>
      <c r="AB2421" s="279"/>
      <c r="AC2421" s="279"/>
      <c r="AD2421" s="273" t="s">
        <v>42</v>
      </c>
      <c r="AE2421" s="279"/>
      <c r="AF2421" s="279"/>
      <c r="AG2421" s="290"/>
      <c r="AH2421" s="222"/>
      <c r="AI2421" s="229"/>
    </row>
    <row r="2422" spans="1:35" ht="60.75" customHeight="1">
      <c r="A2422" s="69" t="s">
        <v>4982</v>
      </c>
      <c r="B2422" s="134" t="s">
        <v>1412</v>
      </c>
      <c r="C2422" s="134" t="s">
        <v>1423</v>
      </c>
      <c r="D2422" s="93">
        <v>42209</v>
      </c>
      <c r="E2422" s="109">
        <v>0.85</v>
      </c>
      <c r="F2422" s="88">
        <v>42209</v>
      </c>
      <c r="G2422" s="109">
        <v>0.85</v>
      </c>
      <c r="H2422" s="109">
        <v>0</v>
      </c>
      <c r="I2422" s="169">
        <v>0</v>
      </c>
      <c r="J2422" s="169" t="s">
        <v>150</v>
      </c>
      <c r="K2422" s="169" t="s">
        <v>8</v>
      </c>
      <c r="L2422" s="169" t="s">
        <v>9</v>
      </c>
      <c r="M2422" s="232" t="s">
        <v>7877</v>
      </c>
      <c r="N2422" s="232" t="s">
        <v>3</v>
      </c>
      <c r="O2422" s="232" t="s">
        <v>7</v>
      </c>
      <c r="P2422" s="232" t="s">
        <v>7877</v>
      </c>
      <c r="Q2422" s="232" t="s">
        <v>7869</v>
      </c>
      <c r="R2422" s="235">
        <v>1</v>
      </c>
      <c r="S2422" s="235"/>
      <c r="T2422" s="235">
        <v>1</v>
      </c>
      <c r="U2422" s="279"/>
      <c r="V2422" s="279"/>
      <c r="W2422" s="279"/>
      <c r="X2422" s="279"/>
      <c r="Y2422" s="279"/>
      <c r="Z2422" s="279"/>
      <c r="AA2422" s="279"/>
      <c r="AB2422" s="279"/>
      <c r="AC2422" s="279"/>
      <c r="AD2422" s="273" t="s">
        <v>42</v>
      </c>
      <c r="AE2422" s="279"/>
      <c r="AF2422" s="279"/>
      <c r="AG2422" s="290"/>
      <c r="AH2422" s="222"/>
      <c r="AI2422" s="229"/>
    </row>
    <row r="2423" spans="1:35" ht="60.75" customHeight="1">
      <c r="A2423" s="68" t="s">
        <v>4982</v>
      </c>
      <c r="B2423" s="134" t="s">
        <v>1412</v>
      </c>
      <c r="C2423" s="134" t="s">
        <v>1423</v>
      </c>
      <c r="D2423" s="88">
        <v>42209</v>
      </c>
      <c r="E2423" s="127">
        <v>0.94930555555555562</v>
      </c>
      <c r="F2423" s="88">
        <v>42209</v>
      </c>
      <c r="G2423" s="127">
        <v>0.94930555555555562</v>
      </c>
      <c r="H2423" s="127">
        <v>0</v>
      </c>
      <c r="I2423" s="134">
        <v>7</v>
      </c>
      <c r="J2423" s="134" t="s">
        <v>150</v>
      </c>
      <c r="K2423" s="134"/>
      <c r="L2423" s="134" t="s">
        <v>9</v>
      </c>
      <c r="M2423" s="231" t="s">
        <v>11167</v>
      </c>
      <c r="N2423" s="231" t="s">
        <v>3</v>
      </c>
      <c r="O2423" s="231" t="s">
        <v>7</v>
      </c>
      <c r="P2423" s="231" t="s">
        <v>11167</v>
      </c>
      <c r="Q2423" s="231" t="s">
        <v>11168</v>
      </c>
      <c r="R2423" s="235">
        <v>1</v>
      </c>
      <c r="S2423" s="235"/>
      <c r="T2423" s="235">
        <v>1</v>
      </c>
      <c r="U2423" s="279"/>
      <c r="V2423" s="279"/>
      <c r="W2423" s="279"/>
      <c r="X2423" s="279"/>
      <c r="Y2423" s="279"/>
      <c r="Z2423" s="279"/>
      <c r="AA2423" s="279"/>
      <c r="AB2423" s="279"/>
      <c r="AC2423" s="279"/>
      <c r="AD2423" s="273" t="s">
        <v>42</v>
      </c>
      <c r="AE2423" s="279"/>
      <c r="AF2423" s="279"/>
      <c r="AG2423" s="290"/>
      <c r="AH2423" s="222"/>
      <c r="AI2423" s="229"/>
    </row>
    <row r="2424" spans="1:35" ht="81" customHeight="1">
      <c r="A2424" s="70" t="s">
        <v>4982</v>
      </c>
      <c r="B2424" s="74" t="s">
        <v>81</v>
      </c>
      <c r="C2424" s="74" t="s">
        <v>81</v>
      </c>
      <c r="D2424" s="75">
        <v>42209</v>
      </c>
      <c r="E2424" s="76">
        <v>0.86805555555555547</v>
      </c>
      <c r="F2424" s="75">
        <v>42209</v>
      </c>
      <c r="G2424" s="76">
        <v>0.86805555555555547</v>
      </c>
      <c r="H2424" s="76">
        <v>0</v>
      </c>
      <c r="I2424" s="74">
        <v>4</v>
      </c>
      <c r="J2424" s="74" t="s">
        <v>150</v>
      </c>
      <c r="K2424" s="74" t="s">
        <v>8</v>
      </c>
      <c r="L2424" s="74" t="s">
        <v>9</v>
      </c>
      <c r="M2424" s="225" t="s">
        <v>10055</v>
      </c>
      <c r="N2424" s="226" t="s">
        <v>3</v>
      </c>
      <c r="O2424" s="225" t="s">
        <v>7</v>
      </c>
      <c r="P2424" s="225" t="s">
        <v>10055</v>
      </c>
      <c r="Q2424" s="225" t="s">
        <v>10056</v>
      </c>
      <c r="R2424" s="225"/>
      <c r="S2424" s="225">
        <v>8.5</v>
      </c>
      <c r="T2424" s="225">
        <v>8.5</v>
      </c>
      <c r="U2424" s="302" t="s">
        <v>6</v>
      </c>
      <c r="V2424" s="302">
        <v>2014</v>
      </c>
      <c r="W2424" s="302" t="s">
        <v>6276</v>
      </c>
      <c r="X2424" s="302" t="s">
        <v>10057</v>
      </c>
      <c r="Y2424" s="302">
        <v>42147</v>
      </c>
      <c r="Z2424" s="302">
        <v>1</v>
      </c>
      <c r="AA2424" s="302" t="s">
        <v>9337</v>
      </c>
      <c r="AB2424" s="302">
        <v>0</v>
      </c>
      <c r="AC2424" s="302">
        <v>42147</v>
      </c>
      <c r="AD2424" s="302" t="s">
        <v>42</v>
      </c>
      <c r="AE2424" s="302"/>
      <c r="AF2424" s="302"/>
      <c r="AG2424" s="302"/>
      <c r="AH2424" s="222"/>
      <c r="AI2424" s="229"/>
    </row>
    <row r="2425" spans="1:35" ht="60.75" customHeight="1">
      <c r="A2425" s="70" t="s">
        <v>4982</v>
      </c>
      <c r="B2425" s="74" t="s">
        <v>18</v>
      </c>
      <c r="C2425" s="74" t="s">
        <v>18</v>
      </c>
      <c r="D2425" s="75">
        <v>42187</v>
      </c>
      <c r="E2425" s="76">
        <v>42187.229166666664</v>
      </c>
      <c r="F2425" s="75">
        <v>42187</v>
      </c>
      <c r="G2425" s="76">
        <v>42187.416666666664</v>
      </c>
      <c r="H2425" s="76">
        <f>G2425-E2425</f>
        <v>0.1875</v>
      </c>
      <c r="I2425" s="74">
        <v>1</v>
      </c>
      <c r="J2425" s="74"/>
      <c r="K2425" s="74"/>
      <c r="L2425" s="74" t="s">
        <v>11</v>
      </c>
      <c r="M2425" s="225" t="s">
        <v>337</v>
      </c>
      <c r="N2425" s="226">
        <v>0.4</v>
      </c>
      <c r="O2425" s="225" t="s">
        <v>2</v>
      </c>
      <c r="P2425" s="225" t="s">
        <v>5045</v>
      </c>
      <c r="Q2425" s="225" t="s">
        <v>4785</v>
      </c>
      <c r="R2425" s="225">
        <v>0.1</v>
      </c>
      <c r="S2425" s="225"/>
      <c r="T2425" s="225">
        <f>R2425+S2425</f>
        <v>0.1</v>
      </c>
      <c r="U2425" s="302"/>
      <c r="V2425" s="302"/>
      <c r="W2425" s="302"/>
      <c r="X2425" s="302"/>
      <c r="Y2425" s="302"/>
      <c r="Z2425" s="302"/>
      <c r="AA2425" s="302"/>
      <c r="AB2425" s="302"/>
      <c r="AC2425" s="302"/>
      <c r="AD2425" s="302" t="s">
        <v>0</v>
      </c>
      <c r="AE2425" s="302"/>
      <c r="AF2425" s="302"/>
      <c r="AG2425" s="302"/>
      <c r="AH2425" s="222"/>
      <c r="AI2425" s="229"/>
    </row>
    <row r="2426" spans="1:35" ht="60.75" customHeight="1">
      <c r="A2426" s="70" t="s">
        <v>4982</v>
      </c>
      <c r="B2426" s="74" t="s">
        <v>18</v>
      </c>
      <c r="C2426" s="74" t="s">
        <v>18</v>
      </c>
      <c r="D2426" s="75">
        <v>42187</v>
      </c>
      <c r="E2426" s="76">
        <v>42187.4375</v>
      </c>
      <c r="F2426" s="75">
        <v>42187</v>
      </c>
      <c r="G2426" s="76">
        <v>42187.625</v>
      </c>
      <c r="H2426" s="76">
        <f>G2426-E2426</f>
        <v>0.1875</v>
      </c>
      <c r="I2426" s="74">
        <v>1</v>
      </c>
      <c r="J2426" s="74"/>
      <c r="K2426" s="74"/>
      <c r="L2426" s="74" t="s">
        <v>11</v>
      </c>
      <c r="M2426" s="225" t="s">
        <v>337</v>
      </c>
      <c r="N2426" s="226">
        <v>0.4</v>
      </c>
      <c r="O2426" s="225" t="s">
        <v>2</v>
      </c>
      <c r="P2426" s="225" t="s">
        <v>5046</v>
      </c>
      <c r="Q2426" s="225" t="s">
        <v>1218</v>
      </c>
      <c r="R2426" s="225">
        <v>0.1</v>
      </c>
      <c r="S2426" s="225"/>
      <c r="T2426" s="225">
        <f>R2426+S2426</f>
        <v>0.1</v>
      </c>
      <c r="U2426" s="302"/>
      <c r="V2426" s="302"/>
      <c r="W2426" s="302"/>
      <c r="X2426" s="302"/>
      <c r="Y2426" s="302"/>
      <c r="Z2426" s="302"/>
      <c r="AA2426" s="302"/>
      <c r="AB2426" s="302"/>
      <c r="AC2426" s="302"/>
      <c r="AD2426" s="302" t="s">
        <v>0</v>
      </c>
      <c r="AE2426" s="302"/>
      <c r="AF2426" s="302"/>
      <c r="AG2426" s="302"/>
      <c r="AH2426" s="222"/>
      <c r="AI2426" s="229"/>
    </row>
    <row r="2427" spans="1:35" ht="81" customHeight="1">
      <c r="A2427" s="70" t="s">
        <v>4982</v>
      </c>
      <c r="B2427" s="74" t="s">
        <v>18</v>
      </c>
      <c r="C2427" s="74" t="s">
        <v>18</v>
      </c>
      <c r="D2427" s="75">
        <v>42187</v>
      </c>
      <c r="E2427" s="76">
        <v>42187.586805555555</v>
      </c>
      <c r="F2427" s="75">
        <v>42187</v>
      </c>
      <c r="G2427" s="76">
        <v>42187.597222222219</v>
      </c>
      <c r="H2427" s="76">
        <f>G2427-E2427</f>
        <v>1.0416666664241347E-2</v>
      </c>
      <c r="I2427" s="74">
        <v>1</v>
      </c>
      <c r="J2427" s="74"/>
      <c r="K2427" s="74"/>
      <c r="L2427" s="74" t="s">
        <v>11</v>
      </c>
      <c r="M2427" s="225" t="s">
        <v>337</v>
      </c>
      <c r="N2427" s="226">
        <v>0.4</v>
      </c>
      <c r="O2427" s="225" t="s">
        <v>2</v>
      </c>
      <c r="P2427" s="225" t="s">
        <v>5049</v>
      </c>
      <c r="Q2427" s="225" t="s">
        <v>1218</v>
      </c>
      <c r="R2427" s="225">
        <v>0.1</v>
      </c>
      <c r="S2427" s="225"/>
      <c r="T2427" s="225">
        <f>R2427+S2427</f>
        <v>0.1</v>
      </c>
      <c r="U2427" s="302"/>
      <c r="V2427" s="302"/>
      <c r="W2427" s="302"/>
      <c r="X2427" s="302"/>
      <c r="Y2427" s="302"/>
      <c r="Z2427" s="302"/>
      <c r="AA2427" s="302"/>
      <c r="AB2427" s="302"/>
      <c r="AC2427" s="302"/>
      <c r="AD2427" s="302" t="s">
        <v>0</v>
      </c>
      <c r="AE2427" s="302"/>
      <c r="AF2427" s="302"/>
      <c r="AG2427" s="302"/>
      <c r="AH2427" s="222"/>
      <c r="AI2427" s="229"/>
    </row>
    <row r="2428" spans="1:35" ht="101.25" customHeight="1">
      <c r="A2428" s="70" t="s">
        <v>4982</v>
      </c>
      <c r="B2428" s="74" t="s">
        <v>18</v>
      </c>
      <c r="C2428" s="74" t="s">
        <v>18</v>
      </c>
      <c r="D2428" s="75">
        <v>42187</v>
      </c>
      <c r="E2428" s="76">
        <v>42187.604166666664</v>
      </c>
      <c r="F2428" s="75">
        <v>42187</v>
      </c>
      <c r="G2428" s="76">
        <v>42187.625</v>
      </c>
      <c r="H2428" s="76">
        <f>G2428-E2428</f>
        <v>2.0833333335758653E-2</v>
      </c>
      <c r="I2428" s="74">
        <v>5</v>
      </c>
      <c r="J2428" s="74"/>
      <c r="K2428" s="74"/>
      <c r="L2428" s="74" t="s">
        <v>4</v>
      </c>
      <c r="M2428" s="225" t="s">
        <v>7</v>
      </c>
      <c r="N2428" s="226">
        <v>0.4</v>
      </c>
      <c r="O2428" s="225" t="s">
        <v>7</v>
      </c>
      <c r="P2428" s="225" t="s">
        <v>5047</v>
      </c>
      <c r="Q2428" s="225" t="s">
        <v>5048</v>
      </c>
      <c r="R2428" s="225">
        <v>0.1</v>
      </c>
      <c r="S2428" s="225"/>
      <c r="T2428" s="225">
        <f>R2428+S2428</f>
        <v>0.1</v>
      </c>
      <c r="U2428" s="302"/>
      <c r="V2428" s="302"/>
      <c r="W2428" s="302"/>
      <c r="X2428" s="302"/>
      <c r="Y2428" s="302"/>
      <c r="Z2428" s="302"/>
      <c r="AA2428" s="302"/>
      <c r="AB2428" s="302"/>
      <c r="AC2428" s="302"/>
      <c r="AD2428" s="302" t="s">
        <v>0</v>
      </c>
      <c r="AE2428" s="302"/>
      <c r="AF2428" s="302"/>
      <c r="AG2428" s="302"/>
      <c r="AH2428" s="222"/>
      <c r="AI2428" s="229"/>
    </row>
    <row r="2429" spans="1:35" ht="40.5" customHeight="1">
      <c r="A2429" s="70" t="s">
        <v>4982</v>
      </c>
      <c r="B2429" s="74" t="s">
        <v>10</v>
      </c>
      <c r="C2429" s="74" t="s">
        <v>4334</v>
      </c>
      <c r="D2429" s="75">
        <v>42209</v>
      </c>
      <c r="E2429" s="76">
        <v>0.55000000000000004</v>
      </c>
      <c r="F2429" s="75">
        <v>42209</v>
      </c>
      <c r="G2429" s="76">
        <v>0.55000000000000004</v>
      </c>
      <c r="H2429" s="76">
        <v>0</v>
      </c>
      <c r="I2429" s="74">
        <v>12</v>
      </c>
      <c r="J2429" s="74" t="s">
        <v>7639</v>
      </c>
      <c r="K2429" s="74" t="s">
        <v>8</v>
      </c>
      <c r="L2429" s="74" t="s">
        <v>9</v>
      </c>
      <c r="M2429" s="225" t="s">
        <v>7881</v>
      </c>
      <c r="N2429" s="226" t="s">
        <v>3</v>
      </c>
      <c r="O2429" s="225" t="s">
        <v>7</v>
      </c>
      <c r="P2429" s="225" t="s">
        <v>7881</v>
      </c>
      <c r="Q2429" s="225" t="s">
        <v>901</v>
      </c>
      <c r="R2429" s="225">
        <v>1</v>
      </c>
      <c r="S2429" s="225"/>
      <c r="T2429" s="225">
        <v>1</v>
      </c>
      <c r="U2429" s="302"/>
      <c r="V2429" s="302"/>
      <c r="W2429" s="302"/>
      <c r="X2429" s="302"/>
      <c r="Y2429" s="302"/>
      <c r="Z2429" s="302"/>
      <c r="AA2429" s="302"/>
      <c r="AB2429" s="302"/>
      <c r="AC2429" s="302"/>
      <c r="AD2429" s="302" t="s">
        <v>42</v>
      </c>
      <c r="AE2429" s="302"/>
      <c r="AF2429" s="302"/>
      <c r="AG2429" s="302" t="s">
        <v>10941</v>
      </c>
      <c r="AH2429" s="222"/>
      <c r="AI2429" s="229"/>
    </row>
    <row r="2430" spans="1:35" ht="60.75" customHeight="1">
      <c r="A2430" s="70" t="s">
        <v>4982</v>
      </c>
      <c r="B2430" s="74" t="s">
        <v>12</v>
      </c>
      <c r="C2430" s="74" t="s">
        <v>127</v>
      </c>
      <c r="D2430" s="75">
        <v>42209</v>
      </c>
      <c r="E2430" s="76">
        <v>0.54791666666666672</v>
      </c>
      <c r="F2430" s="75">
        <v>42209</v>
      </c>
      <c r="G2430" s="76">
        <v>0.54791666666666672</v>
      </c>
      <c r="H2430" s="76">
        <f>G2430-E2430</f>
        <v>0</v>
      </c>
      <c r="I2430" s="74">
        <v>4</v>
      </c>
      <c r="J2430" s="74" t="s">
        <v>368</v>
      </c>
      <c r="K2430" s="74" t="s">
        <v>20</v>
      </c>
      <c r="L2430" s="74" t="s">
        <v>9</v>
      </c>
      <c r="M2430" s="225" t="s">
        <v>8157</v>
      </c>
      <c r="N2430" s="226" t="s">
        <v>3</v>
      </c>
      <c r="O2430" s="225" t="s">
        <v>7</v>
      </c>
      <c r="P2430" s="225" t="s">
        <v>8157</v>
      </c>
      <c r="Q2430" s="225" t="s">
        <v>9750</v>
      </c>
      <c r="R2430" s="225">
        <v>7.0000000000000007E-2</v>
      </c>
      <c r="S2430" s="225">
        <v>0.08</v>
      </c>
      <c r="T2430" s="225">
        <v>0.15</v>
      </c>
      <c r="U2430" s="302" t="s">
        <v>6</v>
      </c>
      <c r="V2430" s="302">
        <v>1989</v>
      </c>
      <c r="W2430" s="302" t="s">
        <v>1364</v>
      </c>
      <c r="X2430" s="302" t="s">
        <v>762</v>
      </c>
      <c r="Y2430" s="302" t="s">
        <v>9751</v>
      </c>
      <c r="Z2430" s="302">
        <v>1</v>
      </c>
      <c r="AA2430" s="302" t="s">
        <v>9752</v>
      </c>
      <c r="AB2430" s="302"/>
      <c r="AC2430" s="302"/>
      <c r="AD2430" s="302" t="s">
        <v>42</v>
      </c>
      <c r="AE2430" s="302" t="s">
        <v>128</v>
      </c>
      <c r="AF2430" s="302" t="s">
        <v>128</v>
      </c>
      <c r="AG2430" s="302"/>
      <c r="AH2430" s="222"/>
      <c r="AI2430" s="229"/>
    </row>
    <row r="2431" spans="1:35" ht="60.75" customHeight="1">
      <c r="A2431" s="70" t="s">
        <v>4982</v>
      </c>
      <c r="B2431" s="74" t="s">
        <v>12</v>
      </c>
      <c r="C2431" s="74" t="s">
        <v>127</v>
      </c>
      <c r="D2431" s="75">
        <v>42209</v>
      </c>
      <c r="E2431" s="76">
        <v>0.59791666666666665</v>
      </c>
      <c r="F2431" s="75">
        <v>42209</v>
      </c>
      <c r="G2431" s="76">
        <v>0.62916666666666665</v>
      </c>
      <c r="H2431" s="76">
        <f>G2431-E2431</f>
        <v>3.125E-2</v>
      </c>
      <c r="I2431" s="74">
        <v>10</v>
      </c>
      <c r="J2431" s="74" t="s">
        <v>368</v>
      </c>
      <c r="K2431" s="74" t="s">
        <v>20</v>
      </c>
      <c r="L2431" s="74" t="s">
        <v>9</v>
      </c>
      <c r="M2431" s="225" t="s">
        <v>7884</v>
      </c>
      <c r="N2431" s="226" t="s">
        <v>3</v>
      </c>
      <c r="O2431" s="225" t="s">
        <v>7</v>
      </c>
      <c r="P2431" s="225" t="s">
        <v>7884</v>
      </c>
      <c r="Q2431" s="225" t="s">
        <v>9743</v>
      </c>
      <c r="R2431" s="225">
        <v>4.8099999999999996</v>
      </c>
      <c r="S2431" s="225">
        <v>4.1900000000000004</v>
      </c>
      <c r="T2431" s="225">
        <f>R2431+S2431</f>
        <v>9</v>
      </c>
      <c r="U2431" s="302" t="s">
        <v>28</v>
      </c>
      <c r="V2431" s="302" t="s">
        <v>9744</v>
      </c>
      <c r="W2431" s="302" t="s">
        <v>1364</v>
      </c>
      <c r="X2431" s="302" t="s">
        <v>762</v>
      </c>
      <c r="Y2431" s="302" t="s">
        <v>9745</v>
      </c>
      <c r="Z2431" s="302">
        <v>1</v>
      </c>
      <c r="AA2431" s="302" t="s">
        <v>9746</v>
      </c>
      <c r="AB2431" s="302" t="s">
        <v>128</v>
      </c>
      <c r="AC2431" s="302" t="s">
        <v>128</v>
      </c>
      <c r="AD2431" s="302" t="s">
        <v>42</v>
      </c>
      <c r="AE2431" s="302"/>
      <c r="AF2431" s="302"/>
      <c r="AG2431" s="302"/>
      <c r="AH2431" s="222"/>
      <c r="AI2431" s="229"/>
    </row>
    <row r="2432" spans="1:35" ht="60.75" customHeight="1">
      <c r="A2432" s="70" t="s">
        <v>4982</v>
      </c>
      <c r="B2432" s="74" t="s">
        <v>12</v>
      </c>
      <c r="C2432" s="74" t="s">
        <v>127</v>
      </c>
      <c r="D2432" s="75">
        <v>42209</v>
      </c>
      <c r="E2432" s="76">
        <v>0.61111111111111105</v>
      </c>
      <c r="F2432" s="75">
        <v>42209</v>
      </c>
      <c r="G2432" s="76">
        <v>0.61111111111111105</v>
      </c>
      <c r="H2432" s="76">
        <f>G2432-E2432</f>
        <v>0</v>
      </c>
      <c r="I2432" s="74">
        <v>4</v>
      </c>
      <c r="J2432" s="74" t="s">
        <v>368</v>
      </c>
      <c r="K2432" s="74" t="s">
        <v>8</v>
      </c>
      <c r="L2432" s="74" t="s">
        <v>9</v>
      </c>
      <c r="M2432" s="225" t="s">
        <v>7883</v>
      </c>
      <c r="N2432" s="226">
        <v>35</v>
      </c>
      <c r="O2432" s="225" t="s">
        <v>7</v>
      </c>
      <c r="P2432" s="225" t="s">
        <v>7883</v>
      </c>
      <c r="Q2432" s="225" t="s">
        <v>9740</v>
      </c>
      <c r="R2432" s="225">
        <v>0.14000000000000001</v>
      </c>
      <c r="S2432" s="225">
        <v>0.02</v>
      </c>
      <c r="T2432" s="225">
        <f>R2432+S2432</f>
        <v>0.16</v>
      </c>
      <c r="U2432" s="302" t="s">
        <v>28</v>
      </c>
      <c r="V2432" s="302">
        <v>1980</v>
      </c>
      <c r="W2432" s="302" t="s">
        <v>606</v>
      </c>
      <c r="X2432" s="302" t="s">
        <v>762</v>
      </c>
      <c r="Y2432" s="302" t="s">
        <v>9741</v>
      </c>
      <c r="Z2432" s="302">
        <v>1</v>
      </c>
      <c r="AA2432" s="302" t="s">
        <v>9742</v>
      </c>
      <c r="AB2432" s="302" t="s">
        <v>128</v>
      </c>
      <c r="AC2432" s="302" t="s">
        <v>128</v>
      </c>
      <c r="AD2432" s="302" t="s">
        <v>42</v>
      </c>
      <c r="AE2432" s="302" t="s">
        <v>128</v>
      </c>
      <c r="AF2432" s="302" t="s">
        <v>128</v>
      </c>
      <c r="AG2432" s="302"/>
      <c r="AH2432" s="222"/>
      <c r="AI2432" s="229"/>
    </row>
    <row r="2433" spans="1:35" ht="40.5" customHeight="1">
      <c r="A2433" s="70" t="s">
        <v>4982</v>
      </c>
      <c r="B2433" s="74" t="s">
        <v>5</v>
      </c>
      <c r="C2433" s="74" t="s">
        <v>5</v>
      </c>
      <c r="D2433" s="75">
        <v>42209</v>
      </c>
      <c r="E2433" s="76">
        <v>0.6791666666666667</v>
      </c>
      <c r="F2433" s="75">
        <v>42209</v>
      </c>
      <c r="G2433" s="76">
        <v>0.6791666666666667</v>
      </c>
      <c r="H2433" s="76">
        <v>0</v>
      </c>
      <c r="I2433" s="74">
        <v>15</v>
      </c>
      <c r="J2433" s="74" t="s">
        <v>7886</v>
      </c>
      <c r="K2433" s="74" t="s">
        <v>8</v>
      </c>
      <c r="L2433" s="74" t="s">
        <v>9</v>
      </c>
      <c r="M2433" s="225" t="s">
        <v>8227</v>
      </c>
      <c r="N2433" s="226">
        <v>35</v>
      </c>
      <c r="O2433" s="225" t="s">
        <v>7</v>
      </c>
      <c r="P2433" s="225" t="s">
        <v>10430</v>
      </c>
      <c r="Q2433" s="225" t="s">
        <v>8228</v>
      </c>
      <c r="R2433" s="225"/>
      <c r="S2433" s="225">
        <v>5.8</v>
      </c>
      <c r="T2433" s="225">
        <v>5.8</v>
      </c>
      <c r="U2433" s="302" t="s">
        <v>28</v>
      </c>
      <c r="V2433" s="302">
        <v>1985</v>
      </c>
      <c r="W2433" s="302" t="s">
        <v>1686</v>
      </c>
      <c r="X2433" s="302" t="s">
        <v>411</v>
      </c>
      <c r="Y2433" s="302" t="s">
        <v>5810</v>
      </c>
      <c r="Z2433" s="302"/>
      <c r="AA2433" s="302" t="s">
        <v>5811</v>
      </c>
      <c r="AB2433" s="302"/>
      <c r="AC2433" s="302"/>
      <c r="AD2433" s="302" t="s">
        <v>42</v>
      </c>
      <c r="AE2433" s="302"/>
      <c r="AF2433" s="302"/>
      <c r="AG2433" s="302"/>
      <c r="AH2433" s="222"/>
      <c r="AI2433" s="229"/>
    </row>
    <row r="2434" spans="1:35" ht="40.5" customHeight="1">
      <c r="A2434" s="70" t="s">
        <v>4982</v>
      </c>
      <c r="B2434" s="74" t="s">
        <v>12</v>
      </c>
      <c r="C2434" s="74" t="s">
        <v>4976</v>
      </c>
      <c r="D2434" s="75">
        <v>42187</v>
      </c>
      <c r="E2434" s="76">
        <v>0.82500000000000007</v>
      </c>
      <c r="F2434" s="75">
        <v>42187</v>
      </c>
      <c r="G2434" s="76">
        <v>0.9145833333333333</v>
      </c>
      <c r="H2434" s="76">
        <f>G2434-E2434</f>
        <v>8.9583333333333237E-2</v>
      </c>
      <c r="I2434" s="74">
        <v>462</v>
      </c>
      <c r="J2434" s="74" t="s">
        <v>4977</v>
      </c>
      <c r="K2434" s="74" t="s">
        <v>14</v>
      </c>
      <c r="L2434" s="74" t="s">
        <v>16</v>
      </c>
      <c r="M2434" s="225" t="s">
        <v>4978</v>
      </c>
      <c r="N2434" s="226">
        <v>110</v>
      </c>
      <c r="O2434" s="225" t="s">
        <v>7</v>
      </c>
      <c r="P2434" s="225" t="s">
        <v>4978</v>
      </c>
      <c r="Q2434" s="225" t="s">
        <v>8108</v>
      </c>
      <c r="R2434" s="225">
        <v>597.41</v>
      </c>
      <c r="S2434" s="225">
        <v>596.84</v>
      </c>
      <c r="T2434" s="225">
        <f>R2434+S2434</f>
        <v>1194.25</v>
      </c>
      <c r="U2434" s="302" t="s">
        <v>128</v>
      </c>
      <c r="V2434" s="302" t="s">
        <v>128</v>
      </c>
      <c r="W2434" s="302" t="s">
        <v>128</v>
      </c>
      <c r="X2434" s="302" t="s">
        <v>128</v>
      </c>
      <c r="Y2434" s="302" t="s">
        <v>128</v>
      </c>
      <c r="Z2434" s="302" t="s">
        <v>128</v>
      </c>
      <c r="AA2434" s="302" t="s">
        <v>128</v>
      </c>
      <c r="AB2434" s="302" t="s">
        <v>128</v>
      </c>
      <c r="AC2434" s="302" t="s">
        <v>128</v>
      </c>
      <c r="AD2434" s="302" t="s">
        <v>37</v>
      </c>
      <c r="AE2434" s="302" t="s">
        <v>53</v>
      </c>
      <c r="AF2434" s="302" t="s">
        <v>128</v>
      </c>
      <c r="AG2434" s="302"/>
      <c r="AH2434" s="222"/>
      <c r="AI2434" s="229"/>
    </row>
    <row r="2435" spans="1:35" ht="40.5" customHeight="1">
      <c r="A2435" s="69" t="s">
        <v>4982</v>
      </c>
      <c r="B2435" s="172" t="s">
        <v>84</v>
      </c>
      <c r="C2435" s="69" t="s">
        <v>744</v>
      </c>
      <c r="D2435" s="173">
        <v>42210</v>
      </c>
      <c r="E2435" s="174">
        <v>0.44097222222222227</v>
      </c>
      <c r="F2435" s="173">
        <v>42210</v>
      </c>
      <c r="G2435" s="174">
        <v>0.44097222222222227</v>
      </c>
      <c r="H2435" s="158">
        <v>0</v>
      </c>
      <c r="I2435" s="69">
        <v>5</v>
      </c>
      <c r="J2435" s="94"/>
      <c r="K2435" s="94" t="s">
        <v>8</v>
      </c>
      <c r="L2435" s="94" t="s">
        <v>9</v>
      </c>
      <c r="M2435" s="233" t="s">
        <v>8375</v>
      </c>
      <c r="N2435" s="219" t="s">
        <v>3</v>
      </c>
      <c r="O2435" s="233" t="s">
        <v>7</v>
      </c>
      <c r="P2435" s="233" t="s">
        <v>8375</v>
      </c>
      <c r="Q2435" s="441" t="s">
        <v>8376</v>
      </c>
      <c r="R2435" s="456">
        <v>31.1</v>
      </c>
      <c r="S2435" s="456"/>
      <c r="T2435" s="456">
        <v>31.1</v>
      </c>
      <c r="U2435" s="304" t="s">
        <v>28</v>
      </c>
      <c r="V2435" s="279">
        <v>1992</v>
      </c>
      <c r="W2435" s="273" t="s">
        <v>5149</v>
      </c>
      <c r="X2435" s="279"/>
      <c r="Y2435" s="289" t="s">
        <v>10846</v>
      </c>
      <c r="Z2435" s="279"/>
      <c r="AA2435" s="279"/>
      <c r="AB2435" s="279"/>
      <c r="AC2435" s="279"/>
      <c r="AD2435" s="274" t="s">
        <v>42</v>
      </c>
      <c r="AE2435" s="279"/>
      <c r="AF2435" s="279"/>
      <c r="AG2435" s="273" t="s">
        <v>10866</v>
      </c>
      <c r="AH2435" s="222"/>
      <c r="AI2435" s="229"/>
    </row>
    <row r="2436" spans="1:35" ht="60.75" customHeight="1">
      <c r="A2436" s="69" t="s">
        <v>4982</v>
      </c>
      <c r="B2436" s="172" t="s">
        <v>84</v>
      </c>
      <c r="C2436" s="69" t="s">
        <v>744</v>
      </c>
      <c r="D2436" s="173">
        <v>42210</v>
      </c>
      <c r="E2436" s="174">
        <v>0.54027777777777775</v>
      </c>
      <c r="F2436" s="173">
        <v>42210</v>
      </c>
      <c r="G2436" s="174">
        <v>0.54027777777777775</v>
      </c>
      <c r="H2436" s="158">
        <v>0</v>
      </c>
      <c r="I2436" s="69">
        <v>17</v>
      </c>
      <c r="J2436" s="94"/>
      <c r="K2436" s="94" t="s">
        <v>8</v>
      </c>
      <c r="L2436" s="94" t="s">
        <v>9</v>
      </c>
      <c r="M2436" s="233" t="s">
        <v>8378</v>
      </c>
      <c r="N2436" s="219" t="s">
        <v>3</v>
      </c>
      <c r="O2436" s="233" t="s">
        <v>7</v>
      </c>
      <c r="P2436" s="233" t="s">
        <v>8378</v>
      </c>
      <c r="Q2436" s="449" t="s">
        <v>3830</v>
      </c>
      <c r="R2436" s="456">
        <v>11.4</v>
      </c>
      <c r="S2436" s="456"/>
      <c r="T2436" s="456">
        <v>11.4</v>
      </c>
      <c r="U2436" s="499"/>
      <c r="V2436" s="279"/>
      <c r="W2436" s="279"/>
      <c r="X2436" s="279"/>
      <c r="Y2436" s="279"/>
      <c r="Z2436" s="279"/>
      <c r="AA2436" s="279"/>
      <c r="AB2436" s="279"/>
      <c r="AC2436" s="279"/>
      <c r="AD2436" s="274" t="s">
        <v>42</v>
      </c>
      <c r="AE2436" s="279"/>
      <c r="AF2436" s="279"/>
      <c r="AG2436" s="273" t="s">
        <v>10865</v>
      </c>
      <c r="AH2436" s="222"/>
      <c r="AI2436" s="229"/>
    </row>
    <row r="2437" spans="1:35" ht="162" customHeight="1">
      <c r="A2437" s="69" t="s">
        <v>4982</v>
      </c>
      <c r="B2437" s="172" t="s">
        <v>84</v>
      </c>
      <c r="C2437" s="69" t="s">
        <v>744</v>
      </c>
      <c r="D2437" s="173">
        <v>42210</v>
      </c>
      <c r="E2437" s="174">
        <v>0.61944444444444446</v>
      </c>
      <c r="F2437" s="173">
        <v>42210</v>
      </c>
      <c r="G2437" s="174">
        <v>0.64097222222222217</v>
      </c>
      <c r="H2437" s="158">
        <v>2.1527777777777781E-2</v>
      </c>
      <c r="I2437" s="69">
        <v>41</v>
      </c>
      <c r="J2437" s="94"/>
      <c r="K2437" s="94" t="s">
        <v>20</v>
      </c>
      <c r="L2437" s="94" t="s">
        <v>9</v>
      </c>
      <c r="M2437" s="233" t="s">
        <v>10873</v>
      </c>
      <c r="N2437" s="219" t="s">
        <v>3</v>
      </c>
      <c r="O2437" s="233" t="s">
        <v>7</v>
      </c>
      <c r="P2437" s="233" t="s">
        <v>10873</v>
      </c>
      <c r="Q2437" s="443" t="s">
        <v>8381</v>
      </c>
      <c r="R2437" s="456">
        <v>15.3</v>
      </c>
      <c r="S2437" s="456"/>
      <c r="T2437" s="456">
        <v>15.3</v>
      </c>
      <c r="U2437" s="304" t="s">
        <v>28</v>
      </c>
      <c r="V2437" s="279">
        <v>1992</v>
      </c>
      <c r="W2437" s="273" t="s">
        <v>10874</v>
      </c>
      <c r="X2437" s="279"/>
      <c r="Y2437" s="289" t="s">
        <v>10875</v>
      </c>
      <c r="Z2437" s="279"/>
      <c r="AA2437" s="279"/>
      <c r="AB2437" s="279"/>
      <c r="AC2437" s="279"/>
      <c r="AD2437" s="274" t="s">
        <v>42</v>
      </c>
      <c r="AE2437" s="279"/>
      <c r="AF2437" s="279"/>
      <c r="AG2437" s="273" t="s">
        <v>10876</v>
      </c>
      <c r="AH2437" s="222"/>
      <c r="AI2437" s="229"/>
    </row>
    <row r="2438" spans="1:35" ht="121.5" customHeight="1">
      <c r="A2438" s="70" t="s">
        <v>4982</v>
      </c>
      <c r="B2438" s="74" t="s">
        <v>5</v>
      </c>
      <c r="C2438" s="74" t="s">
        <v>3626</v>
      </c>
      <c r="D2438" s="75">
        <v>42187</v>
      </c>
      <c r="E2438" s="76">
        <v>0.71805555555555556</v>
      </c>
      <c r="F2438" s="75">
        <v>42187</v>
      </c>
      <c r="G2438" s="76">
        <v>0.71805555555555556</v>
      </c>
      <c r="H2438" s="76">
        <v>0</v>
      </c>
      <c r="I2438" s="74">
        <v>110</v>
      </c>
      <c r="J2438" s="74" t="s">
        <v>1107</v>
      </c>
      <c r="K2438" s="74" t="s">
        <v>8</v>
      </c>
      <c r="L2438" s="74" t="s">
        <v>16</v>
      </c>
      <c r="M2438" s="225" t="s">
        <v>5040</v>
      </c>
      <c r="N2438" s="226">
        <v>110</v>
      </c>
      <c r="O2438" s="225" t="s">
        <v>7</v>
      </c>
      <c r="P2438" s="225" t="s">
        <v>5040</v>
      </c>
      <c r="Q2438" s="225" t="s">
        <v>10154</v>
      </c>
      <c r="R2438" s="225"/>
      <c r="S2438" s="225">
        <v>254</v>
      </c>
      <c r="T2438" s="225">
        <v>254</v>
      </c>
      <c r="U2438" s="302" t="s">
        <v>28</v>
      </c>
      <c r="V2438" s="302"/>
      <c r="W2438" s="302"/>
      <c r="X2438" s="302"/>
      <c r="Y2438" s="302"/>
      <c r="Z2438" s="302"/>
      <c r="AA2438" s="302"/>
      <c r="AB2438" s="302"/>
      <c r="AC2438" s="302"/>
      <c r="AD2438" s="302" t="s">
        <v>37</v>
      </c>
      <c r="AE2438" s="302"/>
      <c r="AF2438" s="302"/>
      <c r="AG2438" s="302"/>
      <c r="AH2438" s="222"/>
      <c r="AI2438" s="229"/>
    </row>
    <row r="2439" spans="1:35" ht="40.5" customHeight="1">
      <c r="A2439" s="70" t="s">
        <v>4982</v>
      </c>
      <c r="B2439" s="74" t="s">
        <v>5</v>
      </c>
      <c r="C2439" s="74" t="s">
        <v>5</v>
      </c>
      <c r="D2439" s="75">
        <v>42187</v>
      </c>
      <c r="E2439" s="76">
        <v>0.9555555555555556</v>
      </c>
      <c r="F2439" s="75">
        <v>42188</v>
      </c>
      <c r="G2439" s="76">
        <v>2.0833333333333332E-2</v>
      </c>
      <c r="H2439" s="76">
        <v>6.5277777777777782E-2</v>
      </c>
      <c r="I2439" s="74">
        <v>4</v>
      </c>
      <c r="J2439" s="74" t="s">
        <v>5041</v>
      </c>
      <c r="K2439" s="74"/>
      <c r="L2439" s="74" t="s">
        <v>4</v>
      </c>
      <c r="M2439" s="225" t="s">
        <v>5042</v>
      </c>
      <c r="N2439" s="226">
        <v>35</v>
      </c>
      <c r="O2439" s="225" t="s">
        <v>13</v>
      </c>
      <c r="P2439" s="225" t="s">
        <v>3936</v>
      </c>
      <c r="Q2439" s="225" t="s">
        <v>10150</v>
      </c>
      <c r="R2439" s="225"/>
      <c r="S2439" s="225">
        <v>8.1</v>
      </c>
      <c r="T2439" s="225">
        <v>8.1</v>
      </c>
      <c r="U2439" s="302" t="s">
        <v>6</v>
      </c>
      <c r="V2439" s="302">
        <v>1987</v>
      </c>
      <c r="W2439" s="302" t="s">
        <v>10151</v>
      </c>
      <c r="X2439" s="302" t="s">
        <v>1383</v>
      </c>
      <c r="Y2439" s="302" t="s">
        <v>10152</v>
      </c>
      <c r="Z2439" s="302">
        <v>1</v>
      </c>
      <c r="AA2439" s="302" t="s">
        <v>10153</v>
      </c>
      <c r="AB2439" s="302" t="s">
        <v>586</v>
      </c>
      <c r="AC2439" s="302"/>
      <c r="AD2439" s="302" t="s">
        <v>0</v>
      </c>
      <c r="AE2439" s="302"/>
      <c r="AF2439" s="302"/>
      <c r="AG2439" s="302"/>
      <c r="AH2439" s="222"/>
      <c r="AI2439" s="229"/>
    </row>
    <row r="2440" spans="1:35" ht="60.75" customHeight="1">
      <c r="A2440" s="69" t="s">
        <v>4982</v>
      </c>
      <c r="B2440" s="161" t="s">
        <v>84</v>
      </c>
      <c r="C2440" s="69" t="s">
        <v>3626</v>
      </c>
      <c r="D2440" s="163">
        <v>42188</v>
      </c>
      <c r="E2440" s="117">
        <v>1.1805555555555555E-2</v>
      </c>
      <c r="F2440" s="163">
        <v>42188</v>
      </c>
      <c r="G2440" s="117">
        <v>1.1805555555555555E-2</v>
      </c>
      <c r="H2440" s="158">
        <v>0</v>
      </c>
      <c r="I2440" s="70">
        <v>20</v>
      </c>
      <c r="J2440" s="73"/>
      <c r="K2440" s="94" t="s">
        <v>8</v>
      </c>
      <c r="L2440" s="73" t="s">
        <v>16</v>
      </c>
      <c r="M2440" s="427" t="s">
        <v>10830</v>
      </c>
      <c r="N2440" s="219">
        <v>110</v>
      </c>
      <c r="O2440" s="233" t="s">
        <v>7</v>
      </c>
      <c r="P2440" s="427" t="s">
        <v>10830</v>
      </c>
      <c r="Q2440" s="439" t="s">
        <v>3830</v>
      </c>
      <c r="R2440" s="250">
        <v>5.9</v>
      </c>
      <c r="S2440" s="250"/>
      <c r="T2440" s="250">
        <v>5.9</v>
      </c>
      <c r="U2440" s="304"/>
      <c r="V2440" s="279"/>
      <c r="W2440" s="279"/>
      <c r="X2440" s="279"/>
      <c r="Y2440" s="279"/>
      <c r="Z2440" s="279"/>
      <c r="AA2440" s="279"/>
      <c r="AB2440" s="279"/>
      <c r="AC2440" s="279"/>
      <c r="AD2440" s="274" t="s">
        <v>37</v>
      </c>
      <c r="AE2440" s="279"/>
      <c r="AF2440" s="279"/>
      <c r="AG2440" s="273" t="s">
        <v>10831</v>
      </c>
      <c r="AH2440" s="222"/>
      <c r="AI2440" s="229"/>
    </row>
    <row r="2441" spans="1:35" ht="60.75" customHeight="1">
      <c r="A2441" s="69" t="s">
        <v>4982</v>
      </c>
      <c r="B2441" s="161" t="s">
        <v>84</v>
      </c>
      <c r="C2441" s="69" t="s">
        <v>3626</v>
      </c>
      <c r="D2441" s="163">
        <v>42188</v>
      </c>
      <c r="E2441" s="117">
        <v>1.8749999999999999E-2</v>
      </c>
      <c r="F2441" s="163">
        <v>42188</v>
      </c>
      <c r="G2441" s="117">
        <v>1.8749999999999999E-2</v>
      </c>
      <c r="H2441" s="158">
        <v>0</v>
      </c>
      <c r="I2441" s="70">
        <v>34</v>
      </c>
      <c r="J2441" s="73"/>
      <c r="K2441" s="94" t="s">
        <v>8</v>
      </c>
      <c r="L2441" s="73" t="s">
        <v>16</v>
      </c>
      <c r="M2441" s="427" t="s">
        <v>10830</v>
      </c>
      <c r="N2441" s="219">
        <v>110</v>
      </c>
      <c r="O2441" s="233" t="s">
        <v>7</v>
      </c>
      <c r="P2441" s="427" t="s">
        <v>10830</v>
      </c>
      <c r="Q2441" s="439" t="s">
        <v>3830</v>
      </c>
      <c r="R2441" s="250">
        <v>21.9</v>
      </c>
      <c r="S2441" s="250"/>
      <c r="T2441" s="250">
        <v>21.9</v>
      </c>
      <c r="U2441" s="304"/>
      <c r="V2441" s="279"/>
      <c r="W2441" s="279"/>
      <c r="X2441" s="279"/>
      <c r="Y2441" s="279"/>
      <c r="Z2441" s="279"/>
      <c r="AA2441" s="279"/>
      <c r="AB2441" s="279"/>
      <c r="AC2441" s="279"/>
      <c r="AD2441" s="274" t="s">
        <v>37</v>
      </c>
      <c r="AE2441" s="279"/>
      <c r="AF2441" s="279"/>
      <c r="AG2441" s="273" t="s">
        <v>10832</v>
      </c>
      <c r="AH2441" s="222"/>
      <c r="AI2441" s="229"/>
    </row>
    <row r="2442" spans="1:35" ht="81" customHeight="1">
      <c r="A2442" s="69" t="s">
        <v>4982</v>
      </c>
      <c r="B2442" s="161" t="s">
        <v>84</v>
      </c>
      <c r="C2442" s="69" t="s">
        <v>3626</v>
      </c>
      <c r="D2442" s="163">
        <v>42188</v>
      </c>
      <c r="E2442" s="117">
        <v>8.3333333333333329E-2</v>
      </c>
      <c r="F2442" s="163">
        <v>42188</v>
      </c>
      <c r="G2442" s="117">
        <v>8.3333333333333329E-2</v>
      </c>
      <c r="H2442" s="158">
        <v>0</v>
      </c>
      <c r="I2442" s="70">
        <v>11</v>
      </c>
      <c r="J2442" s="73"/>
      <c r="K2442" s="94" t="s">
        <v>8</v>
      </c>
      <c r="L2442" s="73" t="s">
        <v>16</v>
      </c>
      <c r="M2442" s="427" t="s">
        <v>10830</v>
      </c>
      <c r="N2442" s="219">
        <v>110</v>
      </c>
      <c r="O2442" s="233" t="s">
        <v>7</v>
      </c>
      <c r="P2442" s="427" t="s">
        <v>10830</v>
      </c>
      <c r="Q2442" s="439" t="s">
        <v>3830</v>
      </c>
      <c r="R2442" s="250">
        <v>4</v>
      </c>
      <c r="S2442" s="250"/>
      <c r="T2442" s="250">
        <v>4</v>
      </c>
      <c r="U2442" s="304"/>
      <c r="V2442" s="279"/>
      <c r="W2442" s="279"/>
      <c r="X2442" s="279"/>
      <c r="Y2442" s="279"/>
      <c r="Z2442" s="279"/>
      <c r="AA2442" s="279"/>
      <c r="AB2442" s="279"/>
      <c r="AC2442" s="279"/>
      <c r="AD2442" s="274" t="s">
        <v>37</v>
      </c>
      <c r="AE2442" s="279"/>
      <c r="AF2442" s="279"/>
      <c r="AG2442" s="273" t="s">
        <v>10832</v>
      </c>
      <c r="AH2442" s="222"/>
      <c r="AI2442" s="229"/>
    </row>
    <row r="2443" spans="1:35" ht="60.75" customHeight="1">
      <c r="A2443" s="70" t="s">
        <v>4982</v>
      </c>
      <c r="B2443" s="74" t="s">
        <v>81</v>
      </c>
      <c r="C2443" s="74" t="s">
        <v>81</v>
      </c>
      <c r="D2443" s="75">
        <v>42210</v>
      </c>
      <c r="E2443" s="76">
        <v>0.7055555555555556</v>
      </c>
      <c r="F2443" s="75">
        <v>42210</v>
      </c>
      <c r="G2443" s="76">
        <v>0.7055555555555556</v>
      </c>
      <c r="H2443" s="76">
        <v>0</v>
      </c>
      <c r="I2443" s="74">
        <v>36</v>
      </c>
      <c r="J2443" s="74" t="s">
        <v>143</v>
      </c>
      <c r="K2443" s="74" t="s">
        <v>8</v>
      </c>
      <c r="L2443" s="74" t="s">
        <v>9</v>
      </c>
      <c r="M2443" s="225" t="s">
        <v>7893</v>
      </c>
      <c r="N2443" s="226">
        <v>35</v>
      </c>
      <c r="O2443" s="225" t="s">
        <v>7</v>
      </c>
      <c r="P2443" s="225" t="s">
        <v>7893</v>
      </c>
      <c r="Q2443" s="225" t="s">
        <v>10062</v>
      </c>
      <c r="R2443" s="225"/>
      <c r="S2443" s="225">
        <v>8.1999999999999993</v>
      </c>
      <c r="T2443" s="225">
        <v>8.1999999999999993</v>
      </c>
      <c r="U2443" s="302" t="s">
        <v>6</v>
      </c>
      <c r="V2443" s="302">
        <v>1986</v>
      </c>
      <c r="W2443" s="302" t="s">
        <v>1942</v>
      </c>
      <c r="X2443" s="302" t="s">
        <v>10005</v>
      </c>
      <c r="Y2443" s="302" t="s">
        <v>10063</v>
      </c>
      <c r="Z2443" s="302">
        <v>1</v>
      </c>
      <c r="AA2443" s="302">
        <v>42370</v>
      </c>
      <c r="AB2443" s="302">
        <v>0</v>
      </c>
      <c r="AC2443" s="302"/>
      <c r="AD2443" s="302" t="s">
        <v>42</v>
      </c>
      <c r="AE2443" s="302"/>
      <c r="AF2443" s="302"/>
      <c r="AG2443" s="302"/>
      <c r="AH2443" s="222"/>
      <c r="AI2443" s="229"/>
    </row>
    <row r="2444" spans="1:35" ht="40.5" customHeight="1">
      <c r="A2444" s="70" t="s">
        <v>4982</v>
      </c>
      <c r="B2444" s="74" t="s">
        <v>12</v>
      </c>
      <c r="C2444" s="74" t="s">
        <v>127</v>
      </c>
      <c r="D2444" s="75">
        <v>42210</v>
      </c>
      <c r="E2444" s="76">
        <v>0.65555555555555556</v>
      </c>
      <c r="F2444" s="75">
        <v>42210</v>
      </c>
      <c r="G2444" s="76">
        <v>0.65555555555555556</v>
      </c>
      <c r="H2444" s="76">
        <f>G2444-E2444</f>
        <v>0</v>
      </c>
      <c r="I2444" s="74">
        <v>31</v>
      </c>
      <c r="J2444" s="74" t="s">
        <v>368</v>
      </c>
      <c r="K2444" s="74" t="s">
        <v>8</v>
      </c>
      <c r="L2444" s="74" t="s">
        <v>9</v>
      </c>
      <c r="M2444" s="225" t="s">
        <v>8159</v>
      </c>
      <c r="N2444" s="226" t="s">
        <v>3</v>
      </c>
      <c r="O2444" s="225" t="s">
        <v>7</v>
      </c>
      <c r="P2444" s="225" t="s">
        <v>8159</v>
      </c>
      <c r="Q2444" s="225" t="s">
        <v>9753</v>
      </c>
      <c r="R2444" s="225">
        <v>4.25</v>
      </c>
      <c r="S2444" s="225">
        <v>4.51</v>
      </c>
      <c r="T2444" s="225">
        <f>R2444+S2444</f>
        <v>8.76</v>
      </c>
      <c r="U2444" s="302" t="s">
        <v>28</v>
      </c>
      <c r="V2444" s="302" t="s">
        <v>9754</v>
      </c>
      <c r="W2444" s="302" t="s">
        <v>1364</v>
      </c>
      <c r="X2444" s="302" t="s">
        <v>762</v>
      </c>
      <c r="Y2444" s="302" t="s">
        <v>9755</v>
      </c>
      <c r="Z2444" s="302">
        <v>1</v>
      </c>
      <c r="AA2444" s="302" t="s">
        <v>9756</v>
      </c>
      <c r="AB2444" s="302">
        <v>3</v>
      </c>
      <c r="AC2444" s="302" t="s">
        <v>128</v>
      </c>
      <c r="AD2444" s="302" t="s">
        <v>42</v>
      </c>
      <c r="AE2444" s="302" t="s">
        <v>57</v>
      </c>
      <c r="AF2444" s="302" t="s">
        <v>128</v>
      </c>
      <c r="AG2444" s="302"/>
      <c r="AH2444" s="222"/>
      <c r="AI2444" s="229"/>
    </row>
    <row r="2445" spans="1:35" ht="60.75" customHeight="1">
      <c r="A2445" s="69" t="s">
        <v>4982</v>
      </c>
      <c r="B2445" s="92" t="s">
        <v>21</v>
      </c>
      <c r="C2445" s="92" t="s">
        <v>21</v>
      </c>
      <c r="D2445" s="88">
        <v>42188</v>
      </c>
      <c r="E2445" s="89">
        <v>0.39583333333333331</v>
      </c>
      <c r="F2445" s="88">
        <v>42188</v>
      </c>
      <c r="G2445" s="89">
        <v>0.41319444444444442</v>
      </c>
      <c r="H2445" s="89">
        <v>1.7361111111111112E-2</v>
      </c>
      <c r="I2445" s="68">
        <v>1</v>
      </c>
      <c r="J2445" s="68"/>
      <c r="K2445" s="92"/>
      <c r="L2445" s="92" t="s">
        <v>11</v>
      </c>
      <c r="M2445" s="230" t="s">
        <v>7927</v>
      </c>
      <c r="N2445" s="221">
        <v>0.4</v>
      </c>
      <c r="O2445" s="221" t="s">
        <v>2</v>
      </c>
      <c r="P2445" s="230" t="s">
        <v>7927</v>
      </c>
      <c r="Q2445" s="221" t="s">
        <v>9886</v>
      </c>
      <c r="R2445" s="221">
        <v>6.0000000000000001E-3</v>
      </c>
      <c r="S2445" s="221">
        <v>2E-3</v>
      </c>
      <c r="T2445" s="221">
        <v>8.0000000000000002E-3</v>
      </c>
      <c r="U2445" s="293" t="s">
        <v>43</v>
      </c>
      <c r="V2445" s="273" t="s">
        <v>128</v>
      </c>
      <c r="W2445" s="293" t="s">
        <v>128</v>
      </c>
      <c r="X2445" s="293" t="s">
        <v>128</v>
      </c>
      <c r="Y2445" s="269">
        <v>2014</v>
      </c>
      <c r="Z2445" s="318" t="s">
        <v>128</v>
      </c>
      <c r="AA2445" s="269">
        <v>2015</v>
      </c>
      <c r="AB2445" s="293" t="s">
        <v>128</v>
      </c>
      <c r="AC2445" s="269">
        <v>2014</v>
      </c>
      <c r="AD2445" s="293" t="s">
        <v>17</v>
      </c>
      <c r="AE2445" s="293" t="s">
        <v>57</v>
      </c>
      <c r="AF2445" s="293"/>
      <c r="AG2445" s="318"/>
      <c r="AH2445" s="230"/>
      <c r="AI2445" s="229"/>
    </row>
    <row r="2446" spans="1:35" ht="40.5" customHeight="1">
      <c r="A2446" s="69" t="s">
        <v>4982</v>
      </c>
      <c r="B2446" s="92" t="s">
        <v>21</v>
      </c>
      <c r="C2446" s="92" t="s">
        <v>21</v>
      </c>
      <c r="D2446" s="88">
        <v>42188</v>
      </c>
      <c r="E2446" s="89">
        <v>0.4201388888888889</v>
      </c>
      <c r="F2446" s="88">
        <v>42188</v>
      </c>
      <c r="G2446" s="89">
        <v>0.4375</v>
      </c>
      <c r="H2446" s="89">
        <v>1.7361111111111112E-2</v>
      </c>
      <c r="I2446" s="68">
        <v>1</v>
      </c>
      <c r="J2446" s="68"/>
      <c r="K2446" s="92"/>
      <c r="L2446" s="92" t="s">
        <v>11</v>
      </c>
      <c r="M2446" s="230" t="s">
        <v>5124</v>
      </c>
      <c r="N2446" s="221">
        <v>0.4</v>
      </c>
      <c r="O2446" s="221" t="s">
        <v>2</v>
      </c>
      <c r="P2446" s="230" t="s">
        <v>5124</v>
      </c>
      <c r="Q2446" s="221" t="s">
        <v>5113</v>
      </c>
      <c r="R2446" s="221">
        <v>0.02</v>
      </c>
      <c r="S2446" s="221">
        <v>0.01</v>
      </c>
      <c r="T2446" s="221">
        <v>0.03</v>
      </c>
      <c r="U2446" s="293" t="s">
        <v>43</v>
      </c>
      <c r="V2446" s="273" t="s">
        <v>128</v>
      </c>
      <c r="W2446" s="293" t="s">
        <v>128</v>
      </c>
      <c r="X2446" s="293" t="s">
        <v>128</v>
      </c>
      <c r="Y2446" s="269">
        <v>2015</v>
      </c>
      <c r="Z2446" s="318" t="s">
        <v>128</v>
      </c>
      <c r="AA2446" s="269">
        <v>2016</v>
      </c>
      <c r="AB2446" s="293" t="s">
        <v>128</v>
      </c>
      <c r="AC2446" s="269">
        <v>2015</v>
      </c>
      <c r="AD2446" s="293" t="s">
        <v>17</v>
      </c>
      <c r="AE2446" s="293" t="s">
        <v>57</v>
      </c>
      <c r="AF2446" s="293"/>
      <c r="AG2446" s="318"/>
      <c r="AH2446" s="230"/>
      <c r="AI2446" s="229"/>
    </row>
    <row r="2447" spans="1:35" ht="60.75" customHeight="1">
      <c r="A2447" s="68" t="s">
        <v>4982</v>
      </c>
      <c r="B2447" s="92" t="s">
        <v>21</v>
      </c>
      <c r="C2447" s="92" t="s">
        <v>21</v>
      </c>
      <c r="D2447" s="88">
        <v>42188</v>
      </c>
      <c r="E2447" s="89">
        <v>0.59027777777777779</v>
      </c>
      <c r="F2447" s="88">
        <v>42188</v>
      </c>
      <c r="G2447" s="89">
        <v>0.61111111111111105</v>
      </c>
      <c r="H2447" s="89">
        <v>2.0833333333333332E-2</v>
      </c>
      <c r="I2447" s="68">
        <v>1</v>
      </c>
      <c r="J2447" s="68"/>
      <c r="K2447" s="92"/>
      <c r="L2447" s="92" t="s">
        <v>11</v>
      </c>
      <c r="M2447" s="230" t="s">
        <v>7928</v>
      </c>
      <c r="N2447" s="221">
        <v>0.4</v>
      </c>
      <c r="O2447" s="221" t="s">
        <v>2</v>
      </c>
      <c r="P2447" s="230" t="s">
        <v>7928</v>
      </c>
      <c r="Q2447" s="221" t="s">
        <v>5114</v>
      </c>
      <c r="R2447" s="221">
        <v>0.26200000000000001</v>
      </c>
      <c r="S2447" s="221">
        <v>0.113</v>
      </c>
      <c r="T2447" s="221">
        <v>0.375</v>
      </c>
      <c r="U2447" s="293" t="s">
        <v>43</v>
      </c>
      <c r="V2447" s="273" t="s">
        <v>128</v>
      </c>
      <c r="W2447" s="293" t="s">
        <v>128</v>
      </c>
      <c r="X2447" s="293" t="s">
        <v>128</v>
      </c>
      <c r="Y2447" s="269">
        <v>2015</v>
      </c>
      <c r="Z2447" s="318" t="s">
        <v>128</v>
      </c>
      <c r="AA2447" s="269">
        <v>2016</v>
      </c>
      <c r="AB2447" s="293" t="s">
        <v>128</v>
      </c>
      <c r="AC2447" s="269">
        <v>2015</v>
      </c>
      <c r="AD2447" s="293" t="s">
        <v>17</v>
      </c>
      <c r="AE2447" s="293" t="s">
        <v>57</v>
      </c>
      <c r="AF2447" s="293"/>
      <c r="AG2447" s="318"/>
      <c r="AH2447" s="230"/>
      <c r="AI2447" s="229"/>
    </row>
    <row r="2448" spans="1:35" ht="40.5" customHeight="1">
      <c r="A2448" s="69" t="s">
        <v>4982</v>
      </c>
      <c r="B2448" s="69" t="s">
        <v>132</v>
      </c>
      <c r="C2448" s="70" t="s">
        <v>26</v>
      </c>
      <c r="D2448" s="86">
        <v>42188</v>
      </c>
      <c r="E2448" s="118">
        <v>0.46527777777777773</v>
      </c>
      <c r="F2448" s="86">
        <v>42188</v>
      </c>
      <c r="G2448" s="118">
        <v>0.50347222222222221</v>
      </c>
      <c r="H2448" s="118">
        <v>3.8194444444444441E-2</v>
      </c>
      <c r="I2448" s="70">
        <v>11</v>
      </c>
      <c r="J2448" s="70" t="s">
        <v>143</v>
      </c>
      <c r="K2448" s="70" t="s">
        <v>14</v>
      </c>
      <c r="L2448" s="70" t="s">
        <v>4</v>
      </c>
      <c r="M2448" s="220" t="s">
        <v>9943</v>
      </c>
      <c r="N2448" s="220" t="s">
        <v>3</v>
      </c>
      <c r="O2448" s="220" t="s">
        <v>7</v>
      </c>
      <c r="P2448" s="220" t="s">
        <v>9944</v>
      </c>
      <c r="Q2448" s="221" t="s">
        <v>9945</v>
      </c>
      <c r="R2448" s="461">
        <v>3.149</v>
      </c>
      <c r="S2448" s="467">
        <v>0.14299999999999999</v>
      </c>
      <c r="T2448" s="484">
        <f>R2448+S2448</f>
        <v>3.2919999999999998</v>
      </c>
      <c r="U2448" s="279" t="s">
        <v>28</v>
      </c>
      <c r="V2448" s="279">
        <v>1986</v>
      </c>
      <c r="W2448" s="279" t="s">
        <v>7</v>
      </c>
      <c r="X2448" s="279"/>
      <c r="Y2448" s="296">
        <v>42143</v>
      </c>
      <c r="Z2448" s="279">
        <v>100</v>
      </c>
      <c r="AA2448" s="279">
        <v>2016</v>
      </c>
      <c r="AB2448" s="279">
        <v>0</v>
      </c>
      <c r="AC2448" s="309">
        <v>42036</v>
      </c>
      <c r="AD2448" s="279" t="s">
        <v>30</v>
      </c>
      <c r="AE2448" s="279"/>
      <c r="AF2448" s="279"/>
      <c r="AG2448" s="290"/>
      <c r="AH2448" s="222"/>
      <c r="AI2448" s="229"/>
    </row>
    <row r="2449" spans="1:36" ht="60.75" customHeight="1">
      <c r="A2449" s="69" t="s">
        <v>4982</v>
      </c>
      <c r="B2449" s="69" t="s">
        <v>132</v>
      </c>
      <c r="C2449" s="70" t="s">
        <v>26</v>
      </c>
      <c r="D2449" s="86">
        <v>42188</v>
      </c>
      <c r="E2449" s="118">
        <v>0.84166666666666667</v>
      </c>
      <c r="F2449" s="86">
        <v>42188</v>
      </c>
      <c r="G2449" s="118">
        <v>0.96250000000000002</v>
      </c>
      <c r="H2449" s="118">
        <v>0.12083333333333333</v>
      </c>
      <c r="I2449" s="70">
        <v>6</v>
      </c>
      <c r="J2449" s="70" t="s">
        <v>143</v>
      </c>
      <c r="K2449" s="70" t="s">
        <v>14</v>
      </c>
      <c r="L2449" s="70" t="s">
        <v>4</v>
      </c>
      <c r="M2449" s="220" t="s">
        <v>3815</v>
      </c>
      <c r="N2449" s="220" t="s">
        <v>3</v>
      </c>
      <c r="O2449" s="220" t="s">
        <v>7</v>
      </c>
      <c r="P2449" s="220" t="s">
        <v>6860</v>
      </c>
      <c r="Q2449" s="450" t="s">
        <v>9946</v>
      </c>
      <c r="R2449" s="461">
        <v>9.9</v>
      </c>
      <c r="S2449" s="461"/>
      <c r="T2449" s="484">
        <f>R2449+S2449</f>
        <v>9.9</v>
      </c>
      <c r="U2449" s="279" t="s">
        <v>28</v>
      </c>
      <c r="V2449" s="279">
        <v>2014</v>
      </c>
      <c r="W2449" s="279" t="s">
        <v>7</v>
      </c>
      <c r="X2449" s="279"/>
      <c r="Y2449" s="296">
        <v>41865</v>
      </c>
      <c r="Z2449" s="279">
        <v>100</v>
      </c>
      <c r="AA2449" s="279">
        <v>2015</v>
      </c>
      <c r="AB2449" s="279">
        <v>0</v>
      </c>
      <c r="AC2449" s="309">
        <v>41760</v>
      </c>
      <c r="AD2449" s="279" t="s">
        <v>30</v>
      </c>
      <c r="AE2449" s="279"/>
      <c r="AF2449" s="279"/>
      <c r="AG2449" s="290"/>
      <c r="AH2449" s="222"/>
      <c r="AI2449" s="229"/>
    </row>
    <row r="2450" spans="1:36" ht="60.75" customHeight="1">
      <c r="A2450" s="69" t="s">
        <v>4982</v>
      </c>
      <c r="B2450" s="134" t="s">
        <v>1412</v>
      </c>
      <c r="C2450" s="134" t="s">
        <v>1423</v>
      </c>
      <c r="D2450" s="93">
        <v>42188</v>
      </c>
      <c r="E2450" s="109">
        <v>0.23124999999999998</v>
      </c>
      <c r="F2450" s="88">
        <v>42188</v>
      </c>
      <c r="G2450" s="109">
        <v>0.23124999999999998</v>
      </c>
      <c r="H2450" s="109">
        <v>0</v>
      </c>
      <c r="I2450" s="169">
        <v>8</v>
      </c>
      <c r="J2450" s="169" t="s">
        <v>1421</v>
      </c>
      <c r="K2450" s="169"/>
      <c r="L2450" s="169" t="s">
        <v>11</v>
      </c>
      <c r="M2450" s="232" t="s">
        <v>5038</v>
      </c>
      <c r="N2450" s="232" t="s">
        <v>3</v>
      </c>
      <c r="O2450" s="232" t="s">
        <v>7</v>
      </c>
      <c r="P2450" s="232" t="s">
        <v>5038</v>
      </c>
      <c r="Q2450" s="232" t="s">
        <v>5039</v>
      </c>
      <c r="R2450" s="235"/>
      <c r="S2450" s="235"/>
      <c r="T2450" s="235"/>
      <c r="U2450" s="279"/>
      <c r="V2450" s="279"/>
      <c r="W2450" s="279"/>
      <c r="X2450" s="279"/>
      <c r="Y2450" s="279"/>
      <c r="Z2450" s="279"/>
      <c r="AA2450" s="279"/>
      <c r="AB2450" s="279"/>
      <c r="AC2450" s="279"/>
      <c r="AD2450" s="273" t="s">
        <v>0</v>
      </c>
      <c r="AE2450" s="279"/>
      <c r="AF2450" s="279"/>
      <c r="AG2450" s="290"/>
      <c r="AH2450" s="222"/>
      <c r="AI2450" s="229"/>
    </row>
    <row r="2451" spans="1:36" ht="40.5" customHeight="1">
      <c r="A2451" s="128" t="s">
        <v>4982</v>
      </c>
      <c r="B2451" s="188" t="s">
        <v>1412</v>
      </c>
      <c r="C2451" s="188" t="s">
        <v>1559</v>
      </c>
      <c r="D2451" s="189">
        <v>42188</v>
      </c>
      <c r="E2451" s="190">
        <v>0.50138888888888888</v>
      </c>
      <c r="F2451" s="189">
        <v>42188</v>
      </c>
      <c r="G2451" s="190">
        <v>0.50694444444444442</v>
      </c>
      <c r="H2451" s="190">
        <v>5.5555555555555558E-3</v>
      </c>
      <c r="I2451" s="188">
        <v>32</v>
      </c>
      <c r="J2451" s="188" t="s">
        <v>8924</v>
      </c>
      <c r="K2451" s="188"/>
      <c r="L2451" s="188" t="s">
        <v>4</v>
      </c>
      <c r="M2451" s="236" t="s">
        <v>8925</v>
      </c>
      <c r="N2451" s="236" t="s">
        <v>3</v>
      </c>
      <c r="O2451" s="236" t="s">
        <v>55</v>
      </c>
      <c r="P2451" s="236" t="s">
        <v>8925</v>
      </c>
      <c r="Q2451" s="236" t="s">
        <v>8926</v>
      </c>
      <c r="R2451" s="238">
        <v>6</v>
      </c>
      <c r="S2451" s="238">
        <v>4</v>
      </c>
      <c r="T2451" s="238">
        <v>10</v>
      </c>
      <c r="U2451" s="279"/>
      <c r="V2451" s="279"/>
      <c r="W2451" s="279"/>
      <c r="X2451" s="279"/>
      <c r="Y2451" s="279"/>
      <c r="Z2451" s="279"/>
      <c r="AA2451" s="279"/>
      <c r="AB2451" s="279"/>
      <c r="AC2451" s="279"/>
      <c r="AD2451" s="273" t="s">
        <v>0</v>
      </c>
      <c r="AE2451" s="279"/>
      <c r="AF2451" s="279"/>
      <c r="AG2451" s="290"/>
      <c r="AH2451" s="222"/>
      <c r="AI2451" s="229"/>
    </row>
    <row r="2452" spans="1:36" ht="60.75" customHeight="1">
      <c r="A2452" s="70" t="s">
        <v>4982</v>
      </c>
      <c r="B2452" s="74" t="s">
        <v>81</v>
      </c>
      <c r="C2452" s="74" t="s">
        <v>81</v>
      </c>
      <c r="D2452" s="75">
        <v>42211</v>
      </c>
      <c r="E2452" s="76">
        <v>0.11319444444444444</v>
      </c>
      <c r="F2452" s="75">
        <v>42211</v>
      </c>
      <c r="G2452" s="76">
        <v>0.11319444444444444</v>
      </c>
      <c r="H2452" s="76">
        <v>0</v>
      </c>
      <c r="I2452" s="74">
        <v>23</v>
      </c>
      <c r="J2452" s="74" t="s">
        <v>143</v>
      </c>
      <c r="K2452" s="74" t="s">
        <v>8</v>
      </c>
      <c r="L2452" s="74" t="s">
        <v>9</v>
      </c>
      <c r="M2452" s="225" t="s">
        <v>7905</v>
      </c>
      <c r="N2452" s="226" t="s">
        <v>3</v>
      </c>
      <c r="O2452" s="225" t="s">
        <v>7</v>
      </c>
      <c r="P2452" s="225" t="s">
        <v>7905</v>
      </c>
      <c r="Q2452" s="225" t="s">
        <v>10068</v>
      </c>
      <c r="R2452" s="225"/>
      <c r="S2452" s="225">
        <v>9.1</v>
      </c>
      <c r="T2452" s="225">
        <v>9.1</v>
      </c>
      <c r="U2452" s="302" t="s">
        <v>45</v>
      </c>
      <c r="V2452" s="302">
        <v>1988</v>
      </c>
      <c r="W2452" s="302" t="s">
        <v>10069</v>
      </c>
      <c r="X2452" s="302" t="s">
        <v>10005</v>
      </c>
      <c r="Y2452" s="302" t="s">
        <v>10070</v>
      </c>
      <c r="Z2452" s="302">
        <v>1</v>
      </c>
      <c r="AA2452" s="302" t="s">
        <v>9337</v>
      </c>
      <c r="AB2452" s="302">
        <v>0</v>
      </c>
      <c r="AC2452" s="302"/>
      <c r="AD2452" s="302" t="s">
        <v>42</v>
      </c>
      <c r="AE2452" s="302"/>
      <c r="AF2452" s="302"/>
      <c r="AG2452" s="302"/>
      <c r="AH2452" s="222"/>
      <c r="AI2452" s="229"/>
      <c r="AJ2452" s="73"/>
    </row>
    <row r="2453" spans="1:36" ht="60.75" customHeight="1">
      <c r="A2453" s="70" t="s">
        <v>4982</v>
      </c>
      <c r="B2453" s="74" t="s">
        <v>19</v>
      </c>
      <c r="C2453" s="74" t="s">
        <v>11216</v>
      </c>
      <c r="D2453" s="75">
        <v>42188</v>
      </c>
      <c r="E2453" s="76">
        <v>0.59236111111111112</v>
      </c>
      <c r="F2453" s="75">
        <v>42188</v>
      </c>
      <c r="G2453" s="76">
        <v>0.61041666666666672</v>
      </c>
      <c r="H2453" s="76">
        <v>1.8055555555555602E-2</v>
      </c>
      <c r="I2453" s="74">
        <v>78</v>
      </c>
      <c r="J2453" s="74"/>
      <c r="K2453" s="74"/>
      <c r="L2453" s="74" t="s">
        <v>16</v>
      </c>
      <c r="M2453" s="225" t="s">
        <v>4480</v>
      </c>
      <c r="N2453" s="226" t="s">
        <v>3</v>
      </c>
      <c r="O2453" s="225" t="s">
        <v>7</v>
      </c>
      <c r="P2453" s="225" t="s">
        <v>11219</v>
      </c>
      <c r="Q2453" s="225" t="s">
        <v>11220</v>
      </c>
      <c r="R2453" s="225">
        <v>14</v>
      </c>
      <c r="S2453" s="225">
        <v>7</v>
      </c>
      <c r="T2453" s="225">
        <f>R2453+S2453</f>
        <v>21</v>
      </c>
      <c r="U2453" s="302"/>
      <c r="V2453" s="302"/>
      <c r="W2453" s="302"/>
      <c r="X2453" s="302"/>
      <c r="Y2453" s="302"/>
      <c r="Z2453" s="302"/>
      <c r="AA2453" s="302"/>
      <c r="AB2453" s="302"/>
      <c r="AC2453" s="302"/>
      <c r="AD2453" s="302" t="s">
        <v>37</v>
      </c>
      <c r="AE2453" s="302"/>
      <c r="AF2453" s="302"/>
      <c r="AG2453" s="302"/>
      <c r="AH2453" s="222"/>
      <c r="AI2453" s="229"/>
      <c r="AJ2453" s="73"/>
    </row>
    <row r="2454" spans="1:36" ht="60.75" customHeight="1">
      <c r="A2454" s="70" t="s">
        <v>4982</v>
      </c>
      <c r="B2454" s="74" t="s">
        <v>19</v>
      </c>
      <c r="C2454" s="74" t="s">
        <v>11216</v>
      </c>
      <c r="D2454" s="75">
        <v>42188</v>
      </c>
      <c r="E2454" s="76">
        <v>0.59861111111111109</v>
      </c>
      <c r="F2454" s="75">
        <v>42188</v>
      </c>
      <c r="G2454" s="76">
        <v>0.65763888888888888</v>
      </c>
      <c r="H2454" s="76">
        <v>5.902777777777779E-2</v>
      </c>
      <c r="I2454" s="74">
        <v>21</v>
      </c>
      <c r="J2454" s="74" t="s">
        <v>180</v>
      </c>
      <c r="K2454" s="74" t="s">
        <v>20</v>
      </c>
      <c r="L2454" s="74" t="s">
        <v>16</v>
      </c>
      <c r="M2454" s="225" t="s">
        <v>4480</v>
      </c>
      <c r="N2454" s="226">
        <v>35</v>
      </c>
      <c r="O2454" s="225" t="s">
        <v>2</v>
      </c>
      <c r="P2454" s="225" t="s">
        <v>11225</v>
      </c>
      <c r="Q2454" s="225" t="s">
        <v>11226</v>
      </c>
      <c r="R2454" s="225">
        <v>11</v>
      </c>
      <c r="S2454" s="225"/>
      <c r="T2454" s="225">
        <f>R2454+S2454</f>
        <v>11</v>
      </c>
      <c r="U2454" s="302"/>
      <c r="V2454" s="302"/>
      <c r="W2454" s="302"/>
      <c r="X2454" s="302"/>
      <c r="Y2454" s="302"/>
      <c r="Z2454" s="302"/>
      <c r="AA2454" s="302"/>
      <c r="AB2454" s="302"/>
      <c r="AC2454" s="302"/>
      <c r="AD2454" s="302" t="s">
        <v>37</v>
      </c>
      <c r="AE2454" s="302"/>
      <c r="AF2454" s="302"/>
      <c r="AG2454" s="302"/>
      <c r="AH2454" s="222"/>
      <c r="AI2454" s="229"/>
    </row>
    <row r="2455" spans="1:36" ht="101.25" customHeight="1">
      <c r="A2455" s="69" t="s">
        <v>4982</v>
      </c>
      <c r="B2455" s="92" t="s">
        <v>21</v>
      </c>
      <c r="C2455" s="92" t="s">
        <v>21</v>
      </c>
      <c r="D2455" s="88">
        <v>42212</v>
      </c>
      <c r="E2455" s="89">
        <v>0.61041666666666672</v>
      </c>
      <c r="F2455" s="88">
        <v>42212</v>
      </c>
      <c r="G2455" s="89">
        <v>0.67291666666666661</v>
      </c>
      <c r="H2455" s="89">
        <v>6.25E-2</v>
      </c>
      <c r="I2455" s="68">
        <v>2</v>
      </c>
      <c r="J2455" s="68"/>
      <c r="K2455" s="92"/>
      <c r="L2455" s="92" t="s">
        <v>9</v>
      </c>
      <c r="M2455" s="230" t="s">
        <v>7936</v>
      </c>
      <c r="N2455" s="221">
        <v>0.4</v>
      </c>
      <c r="O2455" s="221" t="s">
        <v>25</v>
      </c>
      <c r="P2455" s="230" t="s">
        <v>7937</v>
      </c>
      <c r="Q2455" s="221" t="s">
        <v>9890</v>
      </c>
      <c r="R2455" s="221">
        <v>0.13</v>
      </c>
      <c r="S2455" s="221">
        <v>6.2E-2</v>
      </c>
      <c r="T2455" s="221">
        <v>0.192</v>
      </c>
      <c r="U2455" s="293" t="s">
        <v>45</v>
      </c>
      <c r="V2455" s="273" t="s">
        <v>128</v>
      </c>
      <c r="W2455" s="293" t="s">
        <v>128</v>
      </c>
      <c r="X2455" s="293" t="s">
        <v>128</v>
      </c>
      <c r="Y2455" s="269">
        <v>2015</v>
      </c>
      <c r="Z2455" s="318" t="s">
        <v>128</v>
      </c>
      <c r="AA2455" s="269">
        <v>2016</v>
      </c>
      <c r="AB2455" s="293" t="s">
        <v>128</v>
      </c>
      <c r="AC2455" s="269">
        <v>2015</v>
      </c>
      <c r="AD2455" s="293" t="s">
        <v>42</v>
      </c>
      <c r="AE2455" s="293" t="s">
        <v>57</v>
      </c>
      <c r="AF2455" s="293"/>
      <c r="AG2455" s="318"/>
      <c r="AH2455" s="230"/>
      <c r="AI2455" s="229"/>
    </row>
    <row r="2456" spans="1:36" ht="101.25" customHeight="1">
      <c r="A2456" s="70" t="s">
        <v>4982</v>
      </c>
      <c r="B2456" s="74" t="s">
        <v>19</v>
      </c>
      <c r="C2456" s="74" t="s">
        <v>2605</v>
      </c>
      <c r="D2456" s="75">
        <v>42188</v>
      </c>
      <c r="E2456" s="76">
        <v>0.67708333333333337</v>
      </c>
      <c r="F2456" s="75">
        <v>42188</v>
      </c>
      <c r="G2456" s="76">
        <v>0.67708333333333337</v>
      </c>
      <c r="H2456" s="76">
        <v>0</v>
      </c>
      <c r="I2456" s="74">
        <v>167</v>
      </c>
      <c r="J2456" s="74"/>
      <c r="K2456" s="74" t="s">
        <v>8</v>
      </c>
      <c r="L2456" s="74" t="s">
        <v>16</v>
      </c>
      <c r="M2456" s="225" t="s">
        <v>2606</v>
      </c>
      <c r="N2456" s="226">
        <v>35</v>
      </c>
      <c r="O2456" s="225" t="s">
        <v>7</v>
      </c>
      <c r="P2456" s="225" t="s">
        <v>11227</v>
      </c>
      <c r="Q2456" s="225" t="s">
        <v>11228</v>
      </c>
      <c r="R2456" s="225">
        <v>26</v>
      </c>
      <c r="S2456" s="225">
        <v>30</v>
      </c>
      <c r="T2456" s="225">
        <f>R2456+S2456</f>
        <v>56</v>
      </c>
      <c r="U2456" s="302"/>
      <c r="V2456" s="302"/>
      <c r="W2456" s="302"/>
      <c r="X2456" s="302"/>
      <c r="Y2456" s="302"/>
      <c r="Z2456" s="302"/>
      <c r="AA2456" s="302"/>
      <c r="AB2456" s="302"/>
      <c r="AC2456" s="302"/>
      <c r="AD2456" s="302" t="s">
        <v>37</v>
      </c>
      <c r="AE2456" s="302"/>
      <c r="AF2456" s="302"/>
      <c r="AG2456" s="302"/>
      <c r="AH2456" s="222"/>
      <c r="AI2456" s="229"/>
    </row>
    <row r="2457" spans="1:36" ht="60.75" customHeight="1">
      <c r="A2457" s="70" t="s">
        <v>4982</v>
      </c>
      <c r="B2457" s="74" t="s">
        <v>19</v>
      </c>
      <c r="C2457" s="74" t="s">
        <v>19</v>
      </c>
      <c r="D2457" s="75">
        <v>42212</v>
      </c>
      <c r="E2457" s="76">
        <v>0.59375</v>
      </c>
      <c r="F2457" s="75">
        <v>42212</v>
      </c>
      <c r="G2457" s="76">
        <v>0.62152777777777779</v>
      </c>
      <c r="H2457" s="76">
        <f>F2457-D2457+G2457-E2457</f>
        <v>2.777777777777779E-2</v>
      </c>
      <c r="I2457" s="74">
        <v>6</v>
      </c>
      <c r="J2457" s="74"/>
      <c r="K2457" s="74"/>
      <c r="L2457" s="74" t="s">
        <v>9</v>
      </c>
      <c r="M2457" s="225" t="s">
        <v>189</v>
      </c>
      <c r="N2457" s="226" t="s">
        <v>3</v>
      </c>
      <c r="O2457" s="225" t="s">
        <v>7</v>
      </c>
      <c r="P2457" s="225" t="s">
        <v>11324</v>
      </c>
      <c r="Q2457" s="225" t="s">
        <v>11325</v>
      </c>
      <c r="R2457" s="225">
        <v>1.6</v>
      </c>
      <c r="S2457" s="225"/>
      <c r="T2457" s="225">
        <f>R2457+S2457</f>
        <v>1.6</v>
      </c>
      <c r="U2457" s="302" t="s">
        <v>28</v>
      </c>
      <c r="V2457" s="302">
        <v>2003</v>
      </c>
      <c r="W2457" s="302" t="s">
        <v>1364</v>
      </c>
      <c r="X2457" s="302">
        <v>0</v>
      </c>
      <c r="Y2457" s="302" t="s">
        <v>11326</v>
      </c>
      <c r="Z2457" s="302">
        <v>100</v>
      </c>
      <c r="AA2457" s="302" t="s">
        <v>11327</v>
      </c>
      <c r="AB2457" s="302">
        <v>0</v>
      </c>
      <c r="AC2457" s="302" t="s">
        <v>11326</v>
      </c>
      <c r="AD2457" s="302" t="s">
        <v>42</v>
      </c>
      <c r="AE2457" s="302"/>
      <c r="AF2457" s="302"/>
      <c r="AG2457" s="302"/>
      <c r="AH2457" s="222"/>
      <c r="AI2457" s="229"/>
    </row>
    <row r="2458" spans="1:36" ht="60.75" customHeight="1">
      <c r="A2458" s="69" t="s">
        <v>4982</v>
      </c>
      <c r="B2458" s="161" t="s">
        <v>84</v>
      </c>
      <c r="C2458" s="69" t="s">
        <v>2468</v>
      </c>
      <c r="D2458" s="163">
        <v>42213</v>
      </c>
      <c r="E2458" s="117">
        <v>0.37152777777777773</v>
      </c>
      <c r="F2458" s="163">
        <v>42213</v>
      </c>
      <c r="G2458" s="117">
        <v>0.37152777777777773</v>
      </c>
      <c r="H2458" s="158">
        <v>0</v>
      </c>
      <c r="I2458" s="70">
        <v>58</v>
      </c>
      <c r="J2458" s="73"/>
      <c r="K2458" s="94" t="s">
        <v>8</v>
      </c>
      <c r="L2458" s="73" t="s">
        <v>9</v>
      </c>
      <c r="M2458" s="222" t="s">
        <v>10879</v>
      </c>
      <c r="N2458" s="219">
        <v>35</v>
      </c>
      <c r="O2458" s="233" t="s">
        <v>7</v>
      </c>
      <c r="P2458" s="222" t="s">
        <v>10879</v>
      </c>
      <c r="Q2458" s="439" t="s">
        <v>3827</v>
      </c>
      <c r="R2458" s="250">
        <v>16.7</v>
      </c>
      <c r="S2458" s="250"/>
      <c r="T2458" s="250">
        <v>16.7</v>
      </c>
      <c r="U2458" s="304" t="s">
        <v>45</v>
      </c>
      <c r="V2458" s="279">
        <v>1992</v>
      </c>
      <c r="W2458" s="273" t="s">
        <v>10861</v>
      </c>
      <c r="X2458" s="279"/>
      <c r="Y2458" s="289" t="s">
        <v>10880</v>
      </c>
      <c r="Z2458" s="279"/>
      <c r="AA2458" s="279"/>
      <c r="AB2458" s="279"/>
      <c r="AC2458" s="279"/>
      <c r="AD2458" s="274" t="s">
        <v>42</v>
      </c>
      <c r="AE2458" s="279"/>
      <c r="AF2458" s="279"/>
      <c r="AG2458" s="273" t="s">
        <v>10863</v>
      </c>
      <c r="AH2458" s="222"/>
      <c r="AI2458" s="229"/>
    </row>
    <row r="2459" spans="1:36" ht="60.75" customHeight="1">
      <c r="A2459" s="69" t="s">
        <v>4982</v>
      </c>
      <c r="B2459" s="172" t="s">
        <v>84</v>
      </c>
      <c r="C2459" s="69" t="s">
        <v>744</v>
      </c>
      <c r="D2459" s="163">
        <v>42213</v>
      </c>
      <c r="E2459" s="174">
        <v>0.77222222222222225</v>
      </c>
      <c r="F2459" s="163">
        <v>42213</v>
      </c>
      <c r="G2459" s="174">
        <v>0.77222222222222225</v>
      </c>
      <c r="H2459" s="158">
        <v>0</v>
      </c>
      <c r="I2459" s="69">
        <v>2</v>
      </c>
      <c r="J2459" s="94"/>
      <c r="K2459" s="94" t="s">
        <v>8</v>
      </c>
      <c r="L2459" s="94" t="s">
        <v>9</v>
      </c>
      <c r="M2459" s="233" t="s">
        <v>10881</v>
      </c>
      <c r="N2459" s="219" t="s">
        <v>3</v>
      </c>
      <c r="O2459" s="233" t="s">
        <v>7</v>
      </c>
      <c r="P2459" s="233" t="s">
        <v>10882</v>
      </c>
      <c r="Q2459" s="443" t="s">
        <v>5897</v>
      </c>
      <c r="R2459" s="456">
        <v>2</v>
      </c>
      <c r="S2459" s="456"/>
      <c r="T2459" s="456">
        <v>2</v>
      </c>
      <c r="U2459" s="304" t="s">
        <v>28</v>
      </c>
      <c r="V2459" s="279">
        <v>1991</v>
      </c>
      <c r="W2459" s="273" t="s">
        <v>10824</v>
      </c>
      <c r="X2459" s="279"/>
      <c r="Y2459" s="289" t="s">
        <v>10854</v>
      </c>
      <c r="Z2459" s="279"/>
      <c r="AA2459" s="279"/>
      <c r="AB2459" s="279"/>
      <c r="AC2459" s="279"/>
      <c r="AD2459" s="274" t="s">
        <v>42</v>
      </c>
      <c r="AE2459" s="279"/>
      <c r="AF2459" s="279"/>
      <c r="AG2459" s="273" t="s">
        <v>10866</v>
      </c>
      <c r="AH2459" s="222"/>
      <c r="AI2459" s="229"/>
    </row>
    <row r="2460" spans="1:36" ht="60.75" customHeight="1">
      <c r="A2460" s="69" t="s">
        <v>4982</v>
      </c>
      <c r="B2460" s="172" t="s">
        <v>84</v>
      </c>
      <c r="C2460" s="69" t="s">
        <v>744</v>
      </c>
      <c r="D2460" s="163">
        <v>42213</v>
      </c>
      <c r="E2460" s="174">
        <v>0.77847222222222223</v>
      </c>
      <c r="F2460" s="163">
        <v>42213</v>
      </c>
      <c r="G2460" s="174">
        <v>0.77847222222222223</v>
      </c>
      <c r="H2460" s="158">
        <v>0</v>
      </c>
      <c r="I2460" s="69">
        <v>8</v>
      </c>
      <c r="J2460" s="94"/>
      <c r="K2460" s="94" t="s">
        <v>8</v>
      </c>
      <c r="L2460" s="94" t="s">
        <v>9</v>
      </c>
      <c r="M2460" s="233" t="s">
        <v>10883</v>
      </c>
      <c r="N2460" s="219" t="s">
        <v>3</v>
      </c>
      <c r="O2460" s="233" t="s">
        <v>7</v>
      </c>
      <c r="P2460" s="233" t="s">
        <v>10884</v>
      </c>
      <c r="Q2460" s="443" t="s">
        <v>5897</v>
      </c>
      <c r="R2460" s="456">
        <v>1.9</v>
      </c>
      <c r="S2460" s="456"/>
      <c r="T2460" s="456">
        <v>1.9</v>
      </c>
      <c r="U2460" s="304" t="s">
        <v>28</v>
      </c>
      <c r="V2460" s="279">
        <v>1990</v>
      </c>
      <c r="W2460" s="273" t="s">
        <v>10824</v>
      </c>
      <c r="X2460" s="279"/>
      <c r="Y2460" s="289" t="s">
        <v>10854</v>
      </c>
      <c r="Z2460" s="279"/>
      <c r="AA2460" s="279"/>
      <c r="AB2460" s="279"/>
      <c r="AC2460" s="279"/>
      <c r="AD2460" s="274" t="s">
        <v>42</v>
      </c>
      <c r="AE2460" s="279"/>
      <c r="AF2460" s="279"/>
      <c r="AG2460" s="273" t="s">
        <v>10866</v>
      </c>
      <c r="AH2460" s="222"/>
      <c r="AI2460" s="229"/>
    </row>
    <row r="2461" spans="1:36" ht="60.75" customHeight="1">
      <c r="A2461" s="69" t="s">
        <v>4982</v>
      </c>
      <c r="B2461" s="172" t="s">
        <v>84</v>
      </c>
      <c r="C2461" s="69" t="s">
        <v>744</v>
      </c>
      <c r="D2461" s="163">
        <v>42213</v>
      </c>
      <c r="E2461" s="174">
        <v>0.78194444444444444</v>
      </c>
      <c r="F2461" s="163">
        <v>42213</v>
      </c>
      <c r="G2461" s="174">
        <v>0.78194444444444444</v>
      </c>
      <c r="H2461" s="158">
        <v>0</v>
      </c>
      <c r="I2461" s="69">
        <v>16</v>
      </c>
      <c r="J2461" s="94"/>
      <c r="K2461" s="94" t="s">
        <v>8</v>
      </c>
      <c r="L2461" s="94" t="s">
        <v>9</v>
      </c>
      <c r="M2461" s="233" t="s">
        <v>10885</v>
      </c>
      <c r="N2461" s="219" t="s">
        <v>3</v>
      </c>
      <c r="O2461" s="233" t="s">
        <v>7</v>
      </c>
      <c r="P2461" s="233" t="s">
        <v>10885</v>
      </c>
      <c r="Q2461" s="443" t="s">
        <v>5897</v>
      </c>
      <c r="R2461" s="456">
        <v>5.0999999999999996</v>
      </c>
      <c r="S2461" s="456"/>
      <c r="T2461" s="456">
        <v>5.0999999999999996</v>
      </c>
      <c r="U2461" s="304" t="s">
        <v>28</v>
      </c>
      <c r="V2461" s="279">
        <v>1990</v>
      </c>
      <c r="W2461" s="273" t="s">
        <v>10824</v>
      </c>
      <c r="X2461" s="279"/>
      <c r="Y2461" s="289" t="s">
        <v>10886</v>
      </c>
      <c r="Z2461" s="279"/>
      <c r="AA2461" s="279"/>
      <c r="AB2461" s="279"/>
      <c r="AC2461" s="279"/>
      <c r="AD2461" s="274" t="s">
        <v>42</v>
      </c>
      <c r="AE2461" s="279"/>
      <c r="AF2461" s="279"/>
      <c r="AG2461" s="273" t="s">
        <v>10866</v>
      </c>
      <c r="AH2461" s="222"/>
      <c r="AI2461" s="229"/>
    </row>
    <row r="2462" spans="1:36" ht="60.75" customHeight="1">
      <c r="A2462" s="70" t="s">
        <v>4982</v>
      </c>
      <c r="B2462" s="172" t="s">
        <v>84</v>
      </c>
      <c r="C2462" s="69" t="s">
        <v>744</v>
      </c>
      <c r="D2462" s="163">
        <v>42213</v>
      </c>
      <c r="E2462" s="174">
        <v>0.78819444444444453</v>
      </c>
      <c r="F2462" s="163">
        <v>42213</v>
      </c>
      <c r="G2462" s="174">
        <v>0.78819444444444453</v>
      </c>
      <c r="H2462" s="158">
        <v>0</v>
      </c>
      <c r="I2462" s="69">
        <v>14</v>
      </c>
      <c r="J2462" s="94"/>
      <c r="K2462" s="94" t="s">
        <v>8</v>
      </c>
      <c r="L2462" s="94" t="s">
        <v>9</v>
      </c>
      <c r="M2462" s="233" t="s">
        <v>10887</v>
      </c>
      <c r="N2462" s="219">
        <v>35</v>
      </c>
      <c r="O2462" s="233" t="s">
        <v>7</v>
      </c>
      <c r="P2462" s="233" t="s">
        <v>10887</v>
      </c>
      <c r="Q2462" s="443" t="s">
        <v>5897</v>
      </c>
      <c r="R2462" s="456">
        <v>5.0999999999999996</v>
      </c>
      <c r="S2462" s="456"/>
      <c r="T2462" s="456">
        <v>5.0999999999999996</v>
      </c>
      <c r="U2462" s="304" t="s">
        <v>45</v>
      </c>
      <c r="V2462" s="279">
        <v>1994</v>
      </c>
      <c r="W2462" s="273" t="s">
        <v>10888</v>
      </c>
      <c r="X2462" s="279"/>
      <c r="Y2462" s="289" t="s">
        <v>10889</v>
      </c>
      <c r="Z2462" s="289"/>
      <c r="AA2462" s="279"/>
      <c r="AB2462" s="279"/>
      <c r="AC2462" s="279"/>
      <c r="AD2462" s="274" t="s">
        <v>42</v>
      </c>
      <c r="AE2462" s="279"/>
      <c r="AF2462" s="279"/>
      <c r="AG2462" s="273" t="s">
        <v>10866</v>
      </c>
      <c r="AH2462" s="222"/>
      <c r="AI2462" s="229"/>
    </row>
    <row r="2463" spans="1:36" ht="101.25" customHeight="1">
      <c r="A2463" s="70" t="s">
        <v>4982</v>
      </c>
      <c r="B2463" s="74" t="s">
        <v>81</v>
      </c>
      <c r="C2463" s="74" t="s">
        <v>3626</v>
      </c>
      <c r="D2463" s="75">
        <v>42188</v>
      </c>
      <c r="E2463" s="76">
        <v>0.82361111111111107</v>
      </c>
      <c r="F2463" s="75">
        <v>42188</v>
      </c>
      <c r="G2463" s="76">
        <v>0.82361111111111107</v>
      </c>
      <c r="H2463" s="76">
        <v>0</v>
      </c>
      <c r="I2463" s="74">
        <v>139</v>
      </c>
      <c r="J2463" s="74" t="s">
        <v>7160</v>
      </c>
      <c r="K2463" s="74" t="s">
        <v>8</v>
      </c>
      <c r="L2463" s="74" t="s">
        <v>16</v>
      </c>
      <c r="M2463" s="225" t="s">
        <v>10015</v>
      </c>
      <c r="N2463" s="226">
        <v>110</v>
      </c>
      <c r="O2463" s="225" t="s">
        <v>7</v>
      </c>
      <c r="P2463" s="225" t="s">
        <v>10015</v>
      </c>
      <c r="Q2463" s="225" t="s">
        <v>10016</v>
      </c>
      <c r="R2463" s="225"/>
      <c r="S2463" s="225">
        <v>77.400000000000006</v>
      </c>
      <c r="T2463" s="225">
        <v>77.400000000000006</v>
      </c>
      <c r="U2463" s="302"/>
      <c r="V2463" s="302"/>
      <c r="W2463" s="302"/>
      <c r="X2463" s="302"/>
      <c r="Y2463" s="302"/>
      <c r="Z2463" s="302"/>
      <c r="AA2463" s="302"/>
      <c r="AB2463" s="302"/>
      <c r="AC2463" s="302"/>
      <c r="AD2463" s="302" t="s">
        <v>37</v>
      </c>
      <c r="AE2463" s="302"/>
      <c r="AF2463" s="302"/>
      <c r="AG2463" s="302" t="s">
        <v>901</v>
      </c>
      <c r="AH2463" s="222"/>
      <c r="AI2463" s="229"/>
    </row>
    <row r="2464" spans="1:36" ht="60.75" customHeight="1">
      <c r="A2464" s="68" t="s">
        <v>4982</v>
      </c>
      <c r="B2464" s="134" t="s">
        <v>1412</v>
      </c>
      <c r="C2464" s="134" t="s">
        <v>1423</v>
      </c>
      <c r="D2464" s="88">
        <v>42213</v>
      </c>
      <c r="E2464" s="127">
        <v>0.6333333333333333</v>
      </c>
      <c r="F2464" s="88">
        <v>42213</v>
      </c>
      <c r="G2464" s="127">
        <v>0.6333333333333333</v>
      </c>
      <c r="H2464" s="127">
        <v>0</v>
      </c>
      <c r="I2464" s="134">
        <v>51</v>
      </c>
      <c r="J2464" s="134" t="s">
        <v>136</v>
      </c>
      <c r="K2464" s="134"/>
      <c r="L2464" s="134" t="s">
        <v>9</v>
      </c>
      <c r="M2464" s="231" t="s">
        <v>488</v>
      </c>
      <c r="N2464" s="231">
        <v>35</v>
      </c>
      <c r="O2464" s="231" t="s">
        <v>7</v>
      </c>
      <c r="P2464" s="231" t="s">
        <v>3324</v>
      </c>
      <c r="Q2464" s="231" t="s">
        <v>11170</v>
      </c>
      <c r="R2464" s="235">
        <v>2</v>
      </c>
      <c r="S2464" s="235">
        <v>6</v>
      </c>
      <c r="T2464" s="235">
        <v>8</v>
      </c>
      <c r="U2464" s="279"/>
      <c r="V2464" s="279"/>
      <c r="W2464" s="279"/>
      <c r="X2464" s="279"/>
      <c r="Y2464" s="279"/>
      <c r="Z2464" s="279"/>
      <c r="AA2464" s="279"/>
      <c r="AB2464" s="279"/>
      <c r="AC2464" s="279"/>
      <c r="AD2464" s="273" t="s">
        <v>42</v>
      </c>
      <c r="AE2464" s="279"/>
      <c r="AF2464" s="279"/>
      <c r="AG2464" s="290"/>
      <c r="AH2464" s="222"/>
      <c r="AI2464" s="229"/>
    </row>
    <row r="2465" spans="1:35" ht="263.25" customHeight="1">
      <c r="A2465" s="68" t="s">
        <v>4982</v>
      </c>
      <c r="B2465" s="134" t="s">
        <v>1412</v>
      </c>
      <c r="C2465" s="134" t="s">
        <v>1423</v>
      </c>
      <c r="D2465" s="88">
        <v>42213</v>
      </c>
      <c r="E2465" s="127">
        <v>0.6333333333333333</v>
      </c>
      <c r="F2465" s="88">
        <v>42213</v>
      </c>
      <c r="G2465" s="127">
        <v>0.6333333333333333</v>
      </c>
      <c r="H2465" s="127">
        <v>0</v>
      </c>
      <c r="I2465" s="134">
        <v>27</v>
      </c>
      <c r="J2465" s="134" t="s">
        <v>3761</v>
      </c>
      <c r="K2465" s="134"/>
      <c r="L2465" s="134" t="s">
        <v>9</v>
      </c>
      <c r="M2465" s="231" t="s">
        <v>488</v>
      </c>
      <c r="N2465" s="231">
        <v>35</v>
      </c>
      <c r="O2465" s="231" t="s">
        <v>7</v>
      </c>
      <c r="P2465" s="231" t="s">
        <v>7389</v>
      </c>
      <c r="Q2465" s="231" t="s">
        <v>11169</v>
      </c>
      <c r="R2465" s="235">
        <v>1</v>
      </c>
      <c r="S2465" s="235">
        <v>3</v>
      </c>
      <c r="T2465" s="235">
        <v>4</v>
      </c>
      <c r="U2465" s="279"/>
      <c r="V2465" s="279"/>
      <c r="W2465" s="279"/>
      <c r="X2465" s="279"/>
      <c r="Y2465" s="279"/>
      <c r="Z2465" s="279"/>
      <c r="AA2465" s="279"/>
      <c r="AB2465" s="279"/>
      <c r="AC2465" s="279"/>
      <c r="AD2465" s="273" t="s">
        <v>42</v>
      </c>
      <c r="AE2465" s="279"/>
      <c r="AF2465" s="279"/>
      <c r="AG2465" s="290"/>
      <c r="AH2465" s="222"/>
      <c r="AI2465" s="229"/>
    </row>
    <row r="2466" spans="1:35" ht="121.5" customHeight="1">
      <c r="A2466" s="68" t="s">
        <v>4982</v>
      </c>
      <c r="B2466" s="134" t="s">
        <v>1412</v>
      </c>
      <c r="C2466" s="134" t="s">
        <v>1423</v>
      </c>
      <c r="D2466" s="88">
        <v>42213</v>
      </c>
      <c r="E2466" s="127">
        <v>0.6381944444444444</v>
      </c>
      <c r="F2466" s="88">
        <v>42213</v>
      </c>
      <c r="G2466" s="127">
        <v>0.6381944444444444</v>
      </c>
      <c r="H2466" s="127">
        <v>0</v>
      </c>
      <c r="I2466" s="134">
        <v>6</v>
      </c>
      <c r="J2466" s="134" t="s">
        <v>7912</v>
      </c>
      <c r="K2466" s="134"/>
      <c r="L2466" s="134" t="s">
        <v>9</v>
      </c>
      <c r="M2466" s="231" t="s">
        <v>488</v>
      </c>
      <c r="N2466" s="231" t="s">
        <v>3</v>
      </c>
      <c r="O2466" s="231" t="s">
        <v>7</v>
      </c>
      <c r="P2466" s="231" t="s">
        <v>11171</v>
      </c>
      <c r="Q2466" s="231" t="s">
        <v>11172</v>
      </c>
      <c r="R2466" s="235"/>
      <c r="S2466" s="235">
        <v>1</v>
      </c>
      <c r="T2466" s="235">
        <v>1</v>
      </c>
      <c r="U2466" s="279"/>
      <c r="V2466" s="279"/>
      <c r="W2466" s="279"/>
      <c r="X2466" s="279"/>
      <c r="Y2466" s="279"/>
      <c r="Z2466" s="279"/>
      <c r="AA2466" s="279"/>
      <c r="AB2466" s="279"/>
      <c r="AC2466" s="279"/>
      <c r="AD2466" s="273" t="s">
        <v>42</v>
      </c>
      <c r="AE2466" s="279"/>
      <c r="AF2466" s="279"/>
      <c r="AG2466" s="290"/>
      <c r="AH2466" s="222"/>
      <c r="AI2466" s="229"/>
    </row>
    <row r="2467" spans="1:35" ht="81" customHeight="1">
      <c r="A2467" s="70" t="s">
        <v>4982</v>
      </c>
      <c r="B2467" s="74" t="s">
        <v>1452</v>
      </c>
      <c r="C2467" s="74" t="s">
        <v>1452</v>
      </c>
      <c r="D2467" s="75">
        <v>42188</v>
      </c>
      <c r="E2467" s="76">
        <v>0.39097222222222222</v>
      </c>
      <c r="F2467" s="75">
        <v>42188</v>
      </c>
      <c r="G2467" s="76">
        <v>0.4201388888888889</v>
      </c>
      <c r="H2467" s="76">
        <v>2.9166666666666664E-2</v>
      </c>
      <c r="I2467" s="74">
        <v>22</v>
      </c>
      <c r="J2467" s="74" t="s">
        <v>5115</v>
      </c>
      <c r="K2467" s="74" t="s">
        <v>178</v>
      </c>
      <c r="L2467" s="74" t="s">
        <v>29</v>
      </c>
      <c r="M2467" s="225" t="s">
        <v>5116</v>
      </c>
      <c r="N2467" s="226" t="s">
        <v>3</v>
      </c>
      <c r="O2467" s="225" t="s">
        <v>7</v>
      </c>
      <c r="P2467" s="225" t="s">
        <v>5116</v>
      </c>
      <c r="Q2467" s="225" t="s">
        <v>5117</v>
      </c>
      <c r="R2467" s="225">
        <v>33.299999999999997</v>
      </c>
      <c r="S2467" s="225"/>
      <c r="T2467" s="225">
        <v>33.299999999999997</v>
      </c>
      <c r="U2467" s="302"/>
      <c r="V2467" s="302"/>
      <c r="W2467" s="302"/>
      <c r="X2467" s="302"/>
      <c r="Y2467" s="302" t="s">
        <v>11112</v>
      </c>
      <c r="Z2467" s="302" t="s">
        <v>7225</v>
      </c>
      <c r="AA2467" s="302" t="s">
        <v>11113</v>
      </c>
      <c r="AB2467" s="302">
        <v>0</v>
      </c>
      <c r="AC2467" s="302" t="s">
        <v>11114</v>
      </c>
      <c r="AD2467" s="302" t="s">
        <v>27</v>
      </c>
      <c r="AE2467" s="302"/>
      <c r="AF2467" s="302"/>
      <c r="AG2467" s="302"/>
      <c r="AH2467" s="222"/>
      <c r="AI2467" s="229"/>
    </row>
    <row r="2468" spans="1:35" ht="40.5" customHeight="1">
      <c r="A2468" s="68" t="s">
        <v>4982</v>
      </c>
      <c r="B2468" s="134" t="s">
        <v>1412</v>
      </c>
      <c r="C2468" s="134" t="s">
        <v>1423</v>
      </c>
      <c r="D2468" s="88">
        <v>42213</v>
      </c>
      <c r="E2468" s="127">
        <v>0.65</v>
      </c>
      <c r="F2468" s="88">
        <v>42213</v>
      </c>
      <c r="G2468" s="127">
        <v>0.65</v>
      </c>
      <c r="H2468" s="127">
        <v>0</v>
      </c>
      <c r="I2468" s="134">
        <v>13</v>
      </c>
      <c r="J2468" s="134" t="s">
        <v>1437</v>
      </c>
      <c r="K2468" s="134"/>
      <c r="L2468" s="134" t="s">
        <v>9</v>
      </c>
      <c r="M2468" s="231" t="s">
        <v>488</v>
      </c>
      <c r="N2468" s="231" t="s">
        <v>3</v>
      </c>
      <c r="O2468" s="231" t="s">
        <v>7</v>
      </c>
      <c r="P2468" s="231" t="s">
        <v>11173</v>
      </c>
      <c r="Q2468" s="231" t="s">
        <v>11174</v>
      </c>
      <c r="R2468" s="235">
        <v>1</v>
      </c>
      <c r="S2468" s="235"/>
      <c r="T2468" s="235">
        <v>1</v>
      </c>
      <c r="U2468" s="279"/>
      <c r="V2468" s="279"/>
      <c r="W2468" s="279"/>
      <c r="X2468" s="279"/>
      <c r="Y2468" s="279"/>
      <c r="Z2468" s="279"/>
      <c r="AA2468" s="279"/>
      <c r="AB2468" s="279"/>
      <c r="AC2468" s="279"/>
      <c r="AD2468" s="273" t="s">
        <v>42</v>
      </c>
      <c r="AE2468" s="279"/>
      <c r="AF2468" s="279"/>
      <c r="AG2468" s="290"/>
      <c r="AH2468" s="222"/>
      <c r="AI2468" s="229"/>
    </row>
    <row r="2469" spans="1:35" ht="81" customHeight="1">
      <c r="A2469" s="70" t="s">
        <v>4982</v>
      </c>
      <c r="B2469" s="74" t="s">
        <v>5</v>
      </c>
      <c r="C2469" s="74" t="s">
        <v>5</v>
      </c>
      <c r="D2469" s="75">
        <v>42188</v>
      </c>
      <c r="E2469" s="76">
        <v>8.3333333333333329E-2</v>
      </c>
      <c r="F2469" s="75">
        <v>42188</v>
      </c>
      <c r="G2469" s="76">
        <v>0.17361111111111113</v>
      </c>
      <c r="H2469" s="76">
        <v>9.0277777777777804E-2</v>
      </c>
      <c r="I2469" s="74">
        <v>2</v>
      </c>
      <c r="J2469" s="74" t="s">
        <v>150</v>
      </c>
      <c r="K2469" s="74" t="s">
        <v>14</v>
      </c>
      <c r="L2469" s="74" t="s">
        <v>29</v>
      </c>
      <c r="M2469" s="225" t="s">
        <v>8188</v>
      </c>
      <c r="N2469" s="226" t="s">
        <v>3</v>
      </c>
      <c r="O2469" s="225" t="s">
        <v>7</v>
      </c>
      <c r="P2469" s="225" t="s">
        <v>8189</v>
      </c>
      <c r="Q2469" s="225" t="s">
        <v>10155</v>
      </c>
      <c r="R2469" s="225"/>
      <c r="S2469" s="225">
        <v>1.8</v>
      </c>
      <c r="T2469" s="225">
        <v>1.8</v>
      </c>
      <c r="U2469" s="302" t="s">
        <v>28</v>
      </c>
      <c r="V2469" s="302">
        <v>1991</v>
      </c>
      <c r="W2469" s="302" t="s">
        <v>10156</v>
      </c>
      <c r="X2469" s="302" t="s">
        <v>411</v>
      </c>
      <c r="Y2469" s="302" t="s">
        <v>10157</v>
      </c>
      <c r="Z2469" s="302">
        <v>1</v>
      </c>
      <c r="AA2469" s="302" t="s">
        <v>10158</v>
      </c>
      <c r="AB2469" s="302" t="s">
        <v>10159</v>
      </c>
      <c r="AC2469" s="302"/>
      <c r="AD2469" s="302" t="s">
        <v>27</v>
      </c>
      <c r="AE2469" s="302"/>
      <c r="AF2469" s="302"/>
      <c r="AG2469" s="302"/>
      <c r="AH2469" s="222"/>
      <c r="AI2469" s="229"/>
    </row>
    <row r="2470" spans="1:35" ht="40.5" customHeight="1">
      <c r="A2470" s="70" t="s">
        <v>11517</v>
      </c>
      <c r="B2470" s="74" t="s">
        <v>12</v>
      </c>
      <c r="C2470" s="74" t="s">
        <v>127</v>
      </c>
      <c r="D2470" s="75">
        <v>42306</v>
      </c>
      <c r="E2470" s="76">
        <v>0.90625</v>
      </c>
      <c r="F2470" s="75">
        <v>42306</v>
      </c>
      <c r="G2470" s="76">
        <v>0.9916666666666667</v>
      </c>
      <c r="H2470" s="76">
        <f>G2470-E2470</f>
        <v>8.5416666666666696E-2</v>
      </c>
      <c r="I2470" s="74">
        <v>1</v>
      </c>
      <c r="J2470" s="74"/>
      <c r="K2470" s="74"/>
      <c r="L2470" s="74" t="s">
        <v>11</v>
      </c>
      <c r="M2470" s="225" t="s">
        <v>12039</v>
      </c>
      <c r="N2470" s="226">
        <v>0.4</v>
      </c>
      <c r="O2470" s="225" t="s">
        <v>2</v>
      </c>
      <c r="P2470" s="225" t="s">
        <v>147</v>
      </c>
      <c r="Q2470" s="225" t="s">
        <v>13238</v>
      </c>
      <c r="R2470" s="225">
        <v>0.04</v>
      </c>
      <c r="S2470" s="225">
        <v>1.73</v>
      </c>
      <c r="T2470" s="225">
        <v>1.77</v>
      </c>
      <c r="U2470" s="302" t="s">
        <v>1</v>
      </c>
      <c r="V2470" s="302" t="s">
        <v>128</v>
      </c>
      <c r="W2470" s="302" t="s">
        <v>128</v>
      </c>
      <c r="X2470" s="302" t="s">
        <v>128</v>
      </c>
      <c r="Y2470" s="302" t="s">
        <v>128</v>
      </c>
      <c r="Z2470" s="302" t="s">
        <v>128</v>
      </c>
      <c r="AA2470" s="302" t="s">
        <v>128</v>
      </c>
      <c r="AB2470" s="302" t="s">
        <v>128</v>
      </c>
      <c r="AC2470" s="302" t="s">
        <v>128</v>
      </c>
      <c r="AD2470" s="302" t="s">
        <v>22</v>
      </c>
      <c r="AE2470" s="302" t="s">
        <v>128</v>
      </c>
      <c r="AF2470" s="302" t="s">
        <v>128</v>
      </c>
      <c r="AG2470" s="302" t="s">
        <v>131</v>
      </c>
      <c r="AH2470" s="222"/>
      <c r="AI2470" s="229"/>
    </row>
    <row r="2471" spans="1:35" ht="40.5" customHeight="1">
      <c r="A2471" s="70" t="s">
        <v>4982</v>
      </c>
      <c r="B2471" s="74" t="s">
        <v>5</v>
      </c>
      <c r="C2471" s="74" t="s">
        <v>5</v>
      </c>
      <c r="D2471" s="75">
        <v>42188</v>
      </c>
      <c r="E2471" s="76">
        <v>0.35069444444444442</v>
      </c>
      <c r="F2471" s="75">
        <v>42188</v>
      </c>
      <c r="G2471" s="76">
        <v>0.35069444444444442</v>
      </c>
      <c r="H2471" s="76">
        <v>0</v>
      </c>
      <c r="I2471" s="74">
        <v>24</v>
      </c>
      <c r="J2471" s="74" t="s">
        <v>230</v>
      </c>
      <c r="K2471" s="74" t="s">
        <v>20</v>
      </c>
      <c r="L2471" s="74" t="s">
        <v>4</v>
      </c>
      <c r="M2471" s="225" t="s">
        <v>8190</v>
      </c>
      <c r="N2471" s="226">
        <v>35</v>
      </c>
      <c r="O2471" s="225" t="s">
        <v>7</v>
      </c>
      <c r="P2471" s="225" t="s">
        <v>10166</v>
      </c>
      <c r="Q2471" s="225" t="s">
        <v>10167</v>
      </c>
      <c r="R2471" s="225"/>
      <c r="S2471" s="225">
        <v>18</v>
      </c>
      <c r="T2471" s="225">
        <v>18</v>
      </c>
      <c r="U2471" s="302" t="s">
        <v>47</v>
      </c>
      <c r="V2471" s="302">
        <v>40483</v>
      </c>
      <c r="W2471" s="302" t="s">
        <v>10168</v>
      </c>
      <c r="X2471" s="302" t="s">
        <v>411</v>
      </c>
      <c r="Y2471" s="302" t="s">
        <v>10169</v>
      </c>
      <c r="Z2471" s="302">
        <v>1</v>
      </c>
      <c r="AA2471" s="302" t="s">
        <v>10170</v>
      </c>
      <c r="AB2471" s="302">
        <v>0</v>
      </c>
      <c r="AC2471" s="302">
        <v>42125</v>
      </c>
      <c r="AD2471" s="302" t="s">
        <v>56</v>
      </c>
      <c r="AE2471" s="302"/>
      <c r="AF2471" s="302"/>
      <c r="AG2471" s="302"/>
      <c r="AH2471" s="222"/>
      <c r="AI2471" s="229"/>
    </row>
    <row r="2472" spans="1:35" ht="60.75" customHeight="1">
      <c r="A2472" s="70" t="s">
        <v>4982</v>
      </c>
      <c r="B2472" s="74" t="s">
        <v>5</v>
      </c>
      <c r="C2472" s="74" t="s">
        <v>5</v>
      </c>
      <c r="D2472" s="75">
        <v>42188</v>
      </c>
      <c r="E2472" s="76">
        <v>0.66875000000000007</v>
      </c>
      <c r="F2472" s="75">
        <v>42188</v>
      </c>
      <c r="G2472" s="76">
        <v>0.75694444444444453</v>
      </c>
      <c r="H2472" s="76">
        <v>8.8194444444444464E-2</v>
      </c>
      <c r="I2472" s="74">
        <v>16</v>
      </c>
      <c r="J2472" s="74" t="s">
        <v>230</v>
      </c>
      <c r="K2472" s="74" t="s">
        <v>14</v>
      </c>
      <c r="L2472" s="74" t="s">
        <v>9</v>
      </c>
      <c r="M2472" s="225" t="s">
        <v>10171</v>
      </c>
      <c r="N2472" s="226" t="s">
        <v>3</v>
      </c>
      <c r="O2472" s="225" t="s">
        <v>7</v>
      </c>
      <c r="P2472" s="225" t="s">
        <v>8191</v>
      </c>
      <c r="Q2472" s="225" t="s">
        <v>8192</v>
      </c>
      <c r="R2472" s="225">
        <v>20.100000000000001</v>
      </c>
      <c r="S2472" s="225"/>
      <c r="T2472" s="225">
        <v>20.100000000000001</v>
      </c>
      <c r="U2472" s="302" t="s">
        <v>28</v>
      </c>
      <c r="V2472" s="302">
        <v>1991</v>
      </c>
      <c r="W2472" s="302" t="s">
        <v>5413</v>
      </c>
      <c r="X2472" s="302" t="s">
        <v>411</v>
      </c>
      <c r="Y2472" s="302" t="s">
        <v>10172</v>
      </c>
      <c r="Z2472" s="302">
        <v>1</v>
      </c>
      <c r="AA2472" s="302" t="s">
        <v>5807</v>
      </c>
      <c r="AB2472" s="302">
        <v>0</v>
      </c>
      <c r="AC2472" s="302" t="s">
        <v>6113</v>
      </c>
      <c r="AD2472" s="302" t="s">
        <v>30</v>
      </c>
      <c r="AE2472" s="302"/>
      <c r="AF2472" s="302"/>
      <c r="AG2472" s="302"/>
      <c r="AH2472" s="222"/>
      <c r="AI2472" s="229"/>
    </row>
    <row r="2473" spans="1:35" ht="60.75" customHeight="1">
      <c r="A2473" s="68" t="s">
        <v>4982</v>
      </c>
      <c r="B2473" s="134" t="s">
        <v>1412</v>
      </c>
      <c r="C2473" s="134" t="s">
        <v>1423</v>
      </c>
      <c r="D2473" s="88">
        <v>42213</v>
      </c>
      <c r="E2473" s="127">
        <v>0.65069444444444446</v>
      </c>
      <c r="F2473" s="88">
        <v>42213</v>
      </c>
      <c r="G2473" s="127">
        <v>0.65069444444444446</v>
      </c>
      <c r="H2473" s="127">
        <v>0</v>
      </c>
      <c r="I2473" s="134">
        <v>16</v>
      </c>
      <c r="J2473" s="134" t="s">
        <v>1437</v>
      </c>
      <c r="K2473" s="134"/>
      <c r="L2473" s="134" t="s">
        <v>9</v>
      </c>
      <c r="M2473" s="231" t="s">
        <v>488</v>
      </c>
      <c r="N2473" s="231" t="s">
        <v>3</v>
      </c>
      <c r="O2473" s="231" t="s">
        <v>7</v>
      </c>
      <c r="P2473" s="231" t="s">
        <v>11175</v>
      </c>
      <c r="Q2473" s="231" t="s">
        <v>11176</v>
      </c>
      <c r="R2473" s="235">
        <v>1</v>
      </c>
      <c r="S2473" s="235">
        <v>1</v>
      </c>
      <c r="T2473" s="235">
        <v>2</v>
      </c>
      <c r="U2473" s="279"/>
      <c r="V2473" s="279"/>
      <c r="W2473" s="279"/>
      <c r="X2473" s="279"/>
      <c r="Y2473" s="279"/>
      <c r="Z2473" s="279"/>
      <c r="AA2473" s="279"/>
      <c r="AB2473" s="279"/>
      <c r="AC2473" s="279"/>
      <c r="AD2473" s="273" t="s">
        <v>42</v>
      </c>
      <c r="AE2473" s="279"/>
      <c r="AF2473" s="279"/>
      <c r="AG2473" s="290"/>
      <c r="AH2473" s="222"/>
      <c r="AI2473" s="229"/>
    </row>
    <row r="2474" spans="1:35" ht="60.75" customHeight="1">
      <c r="A2474" s="68" t="s">
        <v>4982</v>
      </c>
      <c r="B2474" s="134" t="s">
        <v>1412</v>
      </c>
      <c r="C2474" s="134" t="s">
        <v>1423</v>
      </c>
      <c r="D2474" s="88">
        <v>42213</v>
      </c>
      <c r="E2474" s="127">
        <v>0.74444444444444446</v>
      </c>
      <c r="F2474" s="88">
        <v>42213</v>
      </c>
      <c r="G2474" s="127">
        <v>0.74444444444444446</v>
      </c>
      <c r="H2474" s="127">
        <v>0</v>
      </c>
      <c r="I2474" s="134">
        <v>8</v>
      </c>
      <c r="J2474" s="134" t="s">
        <v>1421</v>
      </c>
      <c r="K2474" s="134"/>
      <c r="L2474" s="134" t="s">
        <v>9</v>
      </c>
      <c r="M2474" s="231" t="s">
        <v>11184</v>
      </c>
      <c r="N2474" s="231" t="s">
        <v>3</v>
      </c>
      <c r="O2474" s="231" t="s">
        <v>7</v>
      </c>
      <c r="P2474" s="231" t="s">
        <v>11185</v>
      </c>
      <c r="Q2474" s="231" t="s">
        <v>11186</v>
      </c>
      <c r="R2474" s="235"/>
      <c r="S2474" s="235">
        <v>1</v>
      </c>
      <c r="T2474" s="235">
        <v>1</v>
      </c>
      <c r="U2474" s="279"/>
      <c r="V2474" s="279"/>
      <c r="W2474" s="279"/>
      <c r="X2474" s="279"/>
      <c r="Y2474" s="279"/>
      <c r="Z2474" s="279"/>
      <c r="AA2474" s="279"/>
      <c r="AB2474" s="279"/>
      <c r="AC2474" s="279"/>
      <c r="AD2474" s="273" t="s">
        <v>42</v>
      </c>
      <c r="AE2474" s="279"/>
      <c r="AF2474" s="279"/>
      <c r="AG2474" s="290"/>
      <c r="AH2474" s="222"/>
      <c r="AI2474" s="229"/>
    </row>
    <row r="2475" spans="1:35" ht="40.5" customHeight="1">
      <c r="A2475" s="70" t="s">
        <v>4982</v>
      </c>
      <c r="B2475" s="74" t="s">
        <v>10</v>
      </c>
      <c r="C2475" s="74" t="s">
        <v>4334</v>
      </c>
      <c r="D2475" s="75">
        <v>42213</v>
      </c>
      <c r="E2475" s="76">
        <v>0.52500000000000002</v>
      </c>
      <c r="F2475" s="75">
        <v>42213</v>
      </c>
      <c r="G2475" s="76">
        <v>0.57986111111111105</v>
      </c>
      <c r="H2475" s="76">
        <v>5.486111111111111E-2</v>
      </c>
      <c r="I2475" s="74">
        <v>12</v>
      </c>
      <c r="J2475" s="74" t="s">
        <v>7913</v>
      </c>
      <c r="K2475" s="74" t="s">
        <v>20</v>
      </c>
      <c r="L2475" s="74" t="s">
        <v>9</v>
      </c>
      <c r="M2475" s="225" t="s">
        <v>8559</v>
      </c>
      <c r="N2475" s="226" t="s">
        <v>3</v>
      </c>
      <c r="O2475" s="225" t="s">
        <v>7</v>
      </c>
      <c r="P2475" s="225" t="s">
        <v>8559</v>
      </c>
      <c r="Q2475" s="225" t="s">
        <v>7614</v>
      </c>
      <c r="R2475" s="225">
        <v>13</v>
      </c>
      <c r="S2475" s="225"/>
      <c r="T2475" s="225">
        <v>13</v>
      </c>
      <c r="U2475" s="302" t="s">
        <v>28</v>
      </c>
      <c r="V2475" s="302">
        <v>1979</v>
      </c>
      <c r="W2475" s="302" t="s">
        <v>2193</v>
      </c>
      <c r="X2475" s="302" t="s">
        <v>1383</v>
      </c>
      <c r="Y2475" s="302" t="s">
        <v>11021</v>
      </c>
      <c r="Z2475" s="302">
        <v>100</v>
      </c>
      <c r="AA2475" s="302" t="s">
        <v>1365</v>
      </c>
      <c r="AB2475" s="302">
        <v>2</v>
      </c>
      <c r="AC2475" s="302" t="s">
        <v>11022</v>
      </c>
      <c r="AD2475" s="302" t="s">
        <v>42</v>
      </c>
      <c r="AE2475" s="302"/>
      <c r="AF2475" s="302"/>
      <c r="AG2475" s="302" t="s">
        <v>10941</v>
      </c>
      <c r="AH2475" s="222"/>
      <c r="AI2475" s="229"/>
    </row>
    <row r="2476" spans="1:35" ht="40.5" customHeight="1">
      <c r="A2476" s="69" t="s">
        <v>4982</v>
      </c>
      <c r="B2476" s="92" t="s">
        <v>21</v>
      </c>
      <c r="C2476" s="92" t="s">
        <v>21</v>
      </c>
      <c r="D2476" s="88">
        <v>42189</v>
      </c>
      <c r="E2476" s="89">
        <v>0.6020833333333333</v>
      </c>
      <c r="F2476" s="88">
        <v>42189</v>
      </c>
      <c r="G2476" s="89">
        <v>0.61319444444444449</v>
      </c>
      <c r="H2476" s="89">
        <v>1.1111111111111112E-2</v>
      </c>
      <c r="I2476" s="68">
        <v>3</v>
      </c>
      <c r="J2476" s="68"/>
      <c r="K2476" s="92"/>
      <c r="L2476" s="92" t="s">
        <v>4</v>
      </c>
      <c r="M2476" s="230" t="s">
        <v>7929</v>
      </c>
      <c r="N2476" s="221">
        <v>0.4</v>
      </c>
      <c r="O2476" s="221" t="s">
        <v>2</v>
      </c>
      <c r="P2476" s="230" t="s">
        <v>7929</v>
      </c>
      <c r="Q2476" s="221" t="s">
        <v>9887</v>
      </c>
      <c r="R2476" s="221">
        <v>3.1E-2</v>
      </c>
      <c r="S2476" s="221">
        <v>1.4999999999999999E-2</v>
      </c>
      <c r="T2476" s="221">
        <v>4.5999999999999999E-2</v>
      </c>
      <c r="U2476" s="293" t="s">
        <v>28</v>
      </c>
      <c r="V2476" s="273" t="s">
        <v>128</v>
      </c>
      <c r="W2476" s="293" t="s">
        <v>128</v>
      </c>
      <c r="X2476" s="293" t="s">
        <v>128</v>
      </c>
      <c r="Y2476" s="269">
        <v>2014</v>
      </c>
      <c r="Z2476" s="318" t="s">
        <v>128</v>
      </c>
      <c r="AA2476" s="269">
        <v>2015</v>
      </c>
      <c r="AB2476" s="293" t="s">
        <v>128</v>
      </c>
      <c r="AC2476" s="269">
        <v>2014</v>
      </c>
      <c r="AD2476" s="293" t="s">
        <v>17</v>
      </c>
      <c r="AE2476" s="293" t="s">
        <v>57</v>
      </c>
      <c r="AF2476" s="293"/>
      <c r="AG2476" s="318"/>
      <c r="AH2476" s="230"/>
      <c r="AI2476" s="229"/>
    </row>
    <row r="2477" spans="1:35" ht="40.5" customHeight="1">
      <c r="A2477" s="70" t="s">
        <v>4982</v>
      </c>
      <c r="B2477" s="74" t="s">
        <v>12</v>
      </c>
      <c r="C2477" s="74" t="s">
        <v>127</v>
      </c>
      <c r="D2477" s="75">
        <v>42209</v>
      </c>
      <c r="E2477" s="76">
        <v>0.16180555555555556</v>
      </c>
      <c r="F2477" s="75">
        <v>42209</v>
      </c>
      <c r="G2477" s="76">
        <v>0.22916666666666666</v>
      </c>
      <c r="H2477" s="76">
        <f>G2477-E2477</f>
        <v>6.7361111111111094E-2</v>
      </c>
      <c r="I2477" s="74">
        <v>10</v>
      </c>
      <c r="J2477" s="74"/>
      <c r="K2477" s="74"/>
      <c r="L2477" s="74" t="s">
        <v>4</v>
      </c>
      <c r="M2477" s="225" t="s">
        <v>8153</v>
      </c>
      <c r="N2477" s="226">
        <v>35</v>
      </c>
      <c r="O2477" s="225" t="s">
        <v>13</v>
      </c>
      <c r="P2477" s="225" t="s">
        <v>8154</v>
      </c>
      <c r="Q2477" s="225" t="s">
        <v>8155</v>
      </c>
      <c r="R2477" s="225">
        <v>9.9</v>
      </c>
      <c r="S2477" s="225">
        <v>7.39</v>
      </c>
      <c r="T2477" s="225">
        <f>R2477+S2477</f>
        <v>17.29</v>
      </c>
      <c r="U2477" s="302" t="s">
        <v>43</v>
      </c>
      <c r="V2477" s="302" t="s">
        <v>9744</v>
      </c>
      <c r="W2477" s="302" t="s">
        <v>9747</v>
      </c>
      <c r="X2477" s="302" t="s">
        <v>9748</v>
      </c>
      <c r="Y2477" s="302" t="s">
        <v>128</v>
      </c>
      <c r="Z2477" s="302" t="s">
        <v>128</v>
      </c>
      <c r="AA2477" s="302" t="s">
        <v>9749</v>
      </c>
      <c r="AB2477" s="302" t="s">
        <v>128</v>
      </c>
      <c r="AC2477" s="302" t="s">
        <v>128</v>
      </c>
      <c r="AD2477" s="302" t="s">
        <v>41</v>
      </c>
      <c r="AE2477" s="302" t="s">
        <v>128</v>
      </c>
      <c r="AF2477" s="302" t="s">
        <v>128</v>
      </c>
      <c r="AG2477" s="302"/>
      <c r="AH2477" s="222"/>
      <c r="AI2477" s="229"/>
    </row>
    <row r="2478" spans="1:35" ht="81" customHeight="1">
      <c r="A2478" s="69" t="s">
        <v>4982</v>
      </c>
      <c r="B2478" s="92" t="s">
        <v>21</v>
      </c>
      <c r="C2478" s="92" t="s">
        <v>21</v>
      </c>
      <c r="D2478" s="88">
        <v>42189</v>
      </c>
      <c r="E2478" s="89">
        <v>0.96180555555555547</v>
      </c>
      <c r="F2478" s="88">
        <v>42189</v>
      </c>
      <c r="G2478" s="89">
        <v>0.98611111111111116</v>
      </c>
      <c r="H2478" s="89">
        <v>2.4305555555555556E-2</v>
      </c>
      <c r="I2478" s="68">
        <v>1</v>
      </c>
      <c r="J2478" s="68"/>
      <c r="K2478" s="92"/>
      <c r="L2478" s="92" t="s">
        <v>11</v>
      </c>
      <c r="M2478" s="230" t="s">
        <v>5124</v>
      </c>
      <c r="N2478" s="221">
        <v>0.4</v>
      </c>
      <c r="O2478" s="221" t="s">
        <v>2</v>
      </c>
      <c r="P2478" s="230" t="s">
        <v>5124</v>
      </c>
      <c r="Q2478" s="221" t="s">
        <v>5113</v>
      </c>
      <c r="R2478" s="221">
        <v>1.0999999999999999E-2</v>
      </c>
      <c r="S2478" s="221">
        <v>5.0000000000000001E-3</v>
      </c>
      <c r="T2478" s="221">
        <v>1.6E-2</v>
      </c>
      <c r="U2478" s="293" t="s">
        <v>43</v>
      </c>
      <c r="V2478" s="273" t="s">
        <v>128</v>
      </c>
      <c r="W2478" s="293" t="s">
        <v>128</v>
      </c>
      <c r="X2478" s="293" t="s">
        <v>128</v>
      </c>
      <c r="Y2478" s="269">
        <v>2015</v>
      </c>
      <c r="Z2478" s="318" t="s">
        <v>128</v>
      </c>
      <c r="AA2478" s="269">
        <v>2016</v>
      </c>
      <c r="AB2478" s="293" t="s">
        <v>128</v>
      </c>
      <c r="AC2478" s="269">
        <v>2015</v>
      </c>
      <c r="AD2478" s="293" t="s">
        <v>17</v>
      </c>
      <c r="AE2478" s="293" t="s">
        <v>57</v>
      </c>
      <c r="AF2478" s="293"/>
      <c r="AG2478" s="318"/>
      <c r="AH2478" s="230"/>
      <c r="AI2478" s="229"/>
    </row>
    <row r="2479" spans="1:35" ht="40.5" customHeight="1">
      <c r="A2479" s="70" t="s">
        <v>4982</v>
      </c>
      <c r="B2479" s="74" t="s">
        <v>19</v>
      </c>
      <c r="C2479" s="74" t="s">
        <v>19</v>
      </c>
      <c r="D2479" s="75">
        <v>42189</v>
      </c>
      <c r="E2479" s="76">
        <v>0.45833333333333331</v>
      </c>
      <c r="F2479" s="75">
        <v>42189</v>
      </c>
      <c r="G2479" s="76">
        <v>0.45902777777777781</v>
      </c>
      <c r="H2479" s="76">
        <f>F2479-D2479+G2479-E2479</f>
        <v>6.9444444444449749E-4</v>
      </c>
      <c r="I2479" s="74">
        <v>6</v>
      </c>
      <c r="J2479" s="74" t="s">
        <v>150</v>
      </c>
      <c r="K2479" s="74" t="s">
        <v>8</v>
      </c>
      <c r="L2479" s="74" t="s">
        <v>29</v>
      </c>
      <c r="M2479" s="225" t="s">
        <v>181</v>
      </c>
      <c r="N2479" s="226" t="s">
        <v>3</v>
      </c>
      <c r="O2479" s="225" t="s">
        <v>7</v>
      </c>
      <c r="P2479" s="225" t="s">
        <v>11231</v>
      </c>
      <c r="Q2479" s="225" t="s">
        <v>11232</v>
      </c>
      <c r="R2479" s="225">
        <v>1</v>
      </c>
      <c r="S2479" s="225"/>
      <c r="T2479" s="225">
        <f>R2479+S2479</f>
        <v>1</v>
      </c>
      <c r="U2479" s="302" t="s">
        <v>28</v>
      </c>
      <c r="V2479" s="302">
        <v>1988</v>
      </c>
      <c r="W2479" s="302" t="s">
        <v>1709</v>
      </c>
      <c r="X2479" s="302">
        <v>0</v>
      </c>
      <c r="Y2479" s="302" t="s">
        <v>11233</v>
      </c>
      <c r="Z2479" s="302">
        <v>100</v>
      </c>
      <c r="AA2479" s="302" t="s">
        <v>11234</v>
      </c>
      <c r="AB2479" s="302">
        <v>0</v>
      </c>
      <c r="AC2479" s="302" t="s">
        <v>11235</v>
      </c>
      <c r="AD2479" s="302" t="s">
        <v>27</v>
      </c>
      <c r="AE2479" s="302"/>
      <c r="AF2479" s="302"/>
      <c r="AG2479" s="302"/>
      <c r="AH2479" s="222"/>
      <c r="AI2479" s="229"/>
    </row>
    <row r="2480" spans="1:35" ht="60.75" customHeight="1">
      <c r="A2480" s="70" t="s">
        <v>4982</v>
      </c>
      <c r="B2480" s="74" t="s">
        <v>19</v>
      </c>
      <c r="C2480" s="74" t="s">
        <v>19</v>
      </c>
      <c r="D2480" s="75">
        <v>42189</v>
      </c>
      <c r="E2480" s="76">
        <v>0.74652777777777779</v>
      </c>
      <c r="F2480" s="75">
        <v>42189</v>
      </c>
      <c r="G2480" s="76">
        <v>0.76250000000000007</v>
      </c>
      <c r="H2480" s="76">
        <f>F2480-D2480+G2480-E2480</f>
        <v>1.5972222222222276E-2</v>
      </c>
      <c r="I2480" s="74">
        <v>11</v>
      </c>
      <c r="J2480" s="74"/>
      <c r="K2480" s="74"/>
      <c r="L2480" s="74" t="s">
        <v>4</v>
      </c>
      <c r="M2480" s="225" t="s">
        <v>791</v>
      </c>
      <c r="N2480" s="226" t="s">
        <v>3</v>
      </c>
      <c r="O2480" s="225" t="s">
        <v>7</v>
      </c>
      <c r="P2480" s="225" t="s">
        <v>11236</v>
      </c>
      <c r="Q2480" s="225" t="s">
        <v>11237</v>
      </c>
      <c r="R2480" s="225">
        <v>2</v>
      </c>
      <c r="S2480" s="225"/>
      <c r="T2480" s="225">
        <f>R2480+S2480</f>
        <v>2</v>
      </c>
      <c r="U2480" s="302" t="s">
        <v>6</v>
      </c>
      <c r="V2480" s="302">
        <v>2008</v>
      </c>
      <c r="W2480" s="302" t="s">
        <v>11238</v>
      </c>
      <c r="X2480" s="302">
        <v>0</v>
      </c>
      <c r="Y2480" s="302">
        <v>42051</v>
      </c>
      <c r="Z2480" s="302">
        <v>100</v>
      </c>
      <c r="AA2480" s="302">
        <v>42263</v>
      </c>
      <c r="AB2480" s="302">
        <v>0</v>
      </c>
      <c r="AC2480" s="302">
        <v>42189</v>
      </c>
      <c r="AD2480" s="302" t="s">
        <v>0</v>
      </c>
      <c r="AE2480" s="302"/>
      <c r="AF2480" s="302"/>
      <c r="AG2480" s="302"/>
      <c r="AH2480" s="222"/>
      <c r="AI2480" s="229"/>
    </row>
    <row r="2481" spans="1:35" ht="81" customHeight="1">
      <c r="A2481" s="70" t="s">
        <v>1018</v>
      </c>
      <c r="B2481" s="74" t="s">
        <v>12</v>
      </c>
      <c r="C2481" s="74" t="s">
        <v>360</v>
      </c>
      <c r="D2481" s="75">
        <v>42066</v>
      </c>
      <c r="E2481" s="76">
        <v>0.20347222222222219</v>
      </c>
      <c r="F2481" s="75">
        <v>42066</v>
      </c>
      <c r="G2481" s="76">
        <v>0.20416666666666669</v>
      </c>
      <c r="H2481" s="76">
        <f>G2481-E2481</f>
        <v>6.9444444444449749E-4</v>
      </c>
      <c r="I2481" s="74">
        <v>5</v>
      </c>
      <c r="J2481" s="74"/>
      <c r="K2481" s="74"/>
      <c r="L2481" s="74" t="s">
        <v>11</v>
      </c>
      <c r="M2481" s="225" t="s">
        <v>401</v>
      </c>
      <c r="N2481" s="226">
        <v>0.4</v>
      </c>
      <c r="O2481" s="225" t="s">
        <v>55</v>
      </c>
      <c r="P2481" s="225" t="s">
        <v>55</v>
      </c>
      <c r="Q2481" s="225" t="s">
        <v>1037</v>
      </c>
      <c r="R2481" s="225">
        <v>0.19</v>
      </c>
      <c r="S2481" s="225">
        <v>1.55</v>
      </c>
      <c r="T2481" s="225">
        <v>1.74</v>
      </c>
      <c r="U2481" s="302" t="s">
        <v>60</v>
      </c>
      <c r="V2481" s="302" t="s">
        <v>128</v>
      </c>
      <c r="W2481" s="302" t="s">
        <v>128</v>
      </c>
      <c r="X2481" s="302" t="s">
        <v>128</v>
      </c>
      <c r="Y2481" s="302" t="s">
        <v>128</v>
      </c>
      <c r="Z2481" s="302" t="s">
        <v>128</v>
      </c>
      <c r="AA2481" s="302" t="s">
        <v>128</v>
      </c>
      <c r="AB2481" s="302" t="s">
        <v>128</v>
      </c>
      <c r="AC2481" s="302" t="s">
        <v>128</v>
      </c>
      <c r="AD2481" s="302" t="s">
        <v>22</v>
      </c>
      <c r="AE2481" s="302" t="s">
        <v>128</v>
      </c>
      <c r="AF2481" s="302" t="s">
        <v>128</v>
      </c>
      <c r="AG2481" s="302"/>
      <c r="AH2481" s="222"/>
      <c r="AI2481" s="229"/>
    </row>
    <row r="2482" spans="1:35" ht="101.25" customHeight="1">
      <c r="A2482" s="70" t="s">
        <v>4982</v>
      </c>
      <c r="B2482" s="74" t="s">
        <v>15</v>
      </c>
      <c r="C2482" s="74" t="s">
        <v>15</v>
      </c>
      <c r="D2482" s="75">
        <v>42189</v>
      </c>
      <c r="E2482" s="76">
        <v>0.78125</v>
      </c>
      <c r="F2482" s="75">
        <v>42189</v>
      </c>
      <c r="G2482" s="76">
        <v>0.97222222222222221</v>
      </c>
      <c r="H2482" s="76">
        <f>(F2482+G2482)-(D2482+E2482)</f>
        <v>0.19097222221898846</v>
      </c>
      <c r="I2482" s="74">
        <v>2</v>
      </c>
      <c r="J2482" s="74" t="s">
        <v>150</v>
      </c>
      <c r="K2482" s="74" t="s">
        <v>51</v>
      </c>
      <c r="L2482" s="74" t="s">
        <v>9</v>
      </c>
      <c r="M2482" s="225" t="s">
        <v>151</v>
      </c>
      <c r="N2482" s="226" t="s">
        <v>3</v>
      </c>
      <c r="O2482" s="225" t="s">
        <v>7</v>
      </c>
      <c r="P2482" s="225" t="s">
        <v>3362</v>
      </c>
      <c r="Q2482" s="225" t="s">
        <v>8483</v>
      </c>
      <c r="R2482" s="225">
        <v>0.28000000000000003</v>
      </c>
      <c r="S2482" s="225"/>
      <c r="T2482" s="225">
        <f>SUM(R2482:S2482)</f>
        <v>0.28000000000000003</v>
      </c>
      <c r="U2482" s="302" t="s">
        <v>28</v>
      </c>
      <c r="V2482" s="302">
        <v>1979</v>
      </c>
      <c r="W2482" s="302" t="s">
        <v>587</v>
      </c>
      <c r="X2482" s="302"/>
      <c r="Y2482" s="302">
        <v>42176</v>
      </c>
      <c r="Z2482" s="302">
        <v>100</v>
      </c>
      <c r="AA2482" s="302">
        <v>42278</v>
      </c>
      <c r="AB2482" s="302">
        <v>0</v>
      </c>
      <c r="AC2482" s="302"/>
      <c r="AD2482" s="302" t="s">
        <v>30</v>
      </c>
      <c r="AE2482" s="302" t="s">
        <v>53</v>
      </c>
      <c r="AF2482" s="302"/>
      <c r="AG2482" s="302" t="s">
        <v>9301</v>
      </c>
      <c r="AH2482" s="222"/>
      <c r="AI2482" s="229"/>
    </row>
    <row r="2483" spans="1:35" ht="60.75" customHeight="1">
      <c r="A2483" s="70" t="s">
        <v>4982</v>
      </c>
      <c r="B2483" s="74" t="s">
        <v>15</v>
      </c>
      <c r="C2483" s="74" t="s">
        <v>15</v>
      </c>
      <c r="D2483" s="75">
        <v>42189</v>
      </c>
      <c r="E2483" s="76">
        <v>0.79861111111111116</v>
      </c>
      <c r="F2483" s="75">
        <v>42189</v>
      </c>
      <c r="G2483" s="76">
        <v>0.97222222222222221</v>
      </c>
      <c r="H2483" s="76">
        <f>(F2483+G2483)-(D2483+E2483)</f>
        <v>0.17361111110949423</v>
      </c>
      <c r="I2483" s="74">
        <v>10</v>
      </c>
      <c r="J2483" s="74" t="s">
        <v>150</v>
      </c>
      <c r="K2483" s="74" t="s">
        <v>51</v>
      </c>
      <c r="L2483" s="74" t="s">
        <v>9</v>
      </c>
      <c r="M2483" s="225" t="s">
        <v>325</v>
      </c>
      <c r="N2483" s="226" t="s">
        <v>3</v>
      </c>
      <c r="O2483" s="225" t="s">
        <v>7</v>
      </c>
      <c r="P2483" s="225" t="s">
        <v>698</v>
      </c>
      <c r="Q2483" s="225" t="s">
        <v>8484</v>
      </c>
      <c r="R2483" s="225">
        <v>8.33</v>
      </c>
      <c r="S2483" s="225"/>
      <c r="T2483" s="225">
        <f>SUM(R2483:S2483)</f>
        <v>8.33</v>
      </c>
      <c r="U2483" s="302" t="s">
        <v>28</v>
      </c>
      <c r="V2483" s="302">
        <v>1979</v>
      </c>
      <c r="W2483" s="302" t="s">
        <v>587</v>
      </c>
      <c r="X2483" s="302"/>
      <c r="Y2483" s="302" t="s">
        <v>9302</v>
      </c>
      <c r="Z2483" s="302">
        <v>100</v>
      </c>
      <c r="AA2483" s="302">
        <v>42278</v>
      </c>
      <c r="AB2483" s="302">
        <v>0</v>
      </c>
      <c r="AC2483" s="302"/>
      <c r="AD2483" s="302" t="s">
        <v>30</v>
      </c>
      <c r="AE2483" s="302" t="s">
        <v>53</v>
      </c>
      <c r="AF2483" s="302"/>
      <c r="AG2483" s="302" t="s">
        <v>9303</v>
      </c>
      <c r="AH2483" s="222"/>
      <c r="AI2483" s="229"/>
    </row>
    <row r="2484" spans="1:35" ht="81" customHeight="1">
      <c r="A2484" s="70" t="s">
        <v>4982</v>
      </c>
      <c r="B2484" s="74" t="s">
        <v>18</v>
      </c>
      <c r="C2484" s="74" t="s">
        <v>18</v>
      </c>
      <c r="D2484" s="75">
        <v>42189</v>
      </c>
      <c r="E2484" s="76">
        <v>42189.4375</v>
      </c>
      <c r="F2484" s="75">
        <v>42189</v>
      </c>
      <c r="G2484" s="76">
        <v>42189.677083333336</v>
      </c>
      <c r="H2484" s="76">
        <f>G2484-E2484</f>
        <v>0.23958333333575865</v>
      </c>
      <c r="I2484" s="74">
        <v>1</v>
      </c>
      <c r="J2484" s="74"/>
      <c r="K2484" s="74"/>
      <c r="L2484" s="74" t="s">
        <v>11</v>
      </c>
      <c r="M2484" s="225" t="s">
        <v>3579</v>
      </c>
      <c r="N2484" s="226">
        <v>0.4</v>
      </c>
      <c r="O2484" s="225" t="s">
        <v>2</v>
      </c>
      <c r="P2484" s="225" t="s">
        <v>3582</v>
      </c>
      <c r="Q2484" s="225" t="s">
        <v>8640</v>
      </c>
      <c r="R2484" s="225">
        <v>0.2</v>
      </c>
      <c r="S2484" s="225"/>
      <c r="T2484" s="225">
        <f>R2484+S2484</f>
        <v>0.2</v>
      </c>
      <c r="U2484" s="302"/>
      <c r="V2484" s="302"/>
      <c r="W2484" s="302"/>
      <c r="X2484" s="302"/>
      <c r="Y2484" s="302"/>
      <c r="Z2484" s="302"/>
      <c r="AA2484" s="302"/>
      <c r="AB2484" s="302"/>
      <c r="AC2484" s="302"/>
      <c r="AD2484" s="302" t="s">
        <v>0</v>
      </c>
      <c r="AE2484" s="302"/>
      <c r="AF2484" s="302"/>
      <c r="AG2484" s="302"/>
      <c r="AH2484" s="222"/>
      <c r="AI2484" s="229"/>
    </row>
    <row r="2485" spans="1:35" ht="60.75" customHeight="1">
      <c r="A2485" s="70" t="s">
        <v>4982</v>
      </c>
      <c r="B2485" s="74" t="s">
        <v>18</v>
      </c>
      <c r="C2485" s="74" t="s">
        <v>18</v>
      </c>
      <c r="D2485" s="75">
        <v>42189</v>
      </c>
      <c r="E2485" s="76">
        <v>42189.486111111109</v>
      </c>
      <c r="F2485" s="75">
        <v>42189</v>
      </c>
      <c r="G2485" s="76">
        <v>42189.496527777781</v>
      </c>
      <c r="H2485" s="76">
        <f>G2485-E2485</f>
        <v>1.0416666671517305E-2</v>
      </c>
      <c r="I2485" s="74">
        <v>26</v>
      </c>
      <c r="J2485" s="74"/>
      <c r="K2485" s="74"/>
      <c r="L2485" s="74" t="s">
        <v>4</v>
      </c>
      <c r="M2485" s="225" t="s">
        <v>8643</v>
      </c>
      <c r="N2485" s="226">
        <v>35</v>
      </c>
      <c r="O2485" s="225" t="s">
        <v>13</v>
      </c>
      <c r="P2485" s="225" t="s">
        <v>8644</v>
      </c>
      <c r="Q2485" s="225" t="s">
        <v>8645</v>
      </c>
      <c r="R2485" s="225">
        <v>0.5</v>
      </c>
      <c r="S2485" s="225"/>
      <c r="T2485" s="225">
        <f>R2485+S2485</f>
        <v>0.5</v>
      </c>
      <c r="U2485" s="302"/>
      <c r="V2485" s="302"/>
      <c r="W2485" s="302"/>
      <c r="X2485" s="302"/>
      <c r="Y2485" s="302"/>
      <c r="Z2485" s="302"/>
      <c r="AA2485" s="302"/>
      <c r="AB2485" s="302"/>
      <c r="AC2485" s="302"/>
      <c r="AD2485" s="302" t="s">
        <v>0</v>
      </c>
      <c r="AE2485" s="302"/>
      <c r="AF2485" s="302"/>
      <c r="AG2485" s="302"/>
      <c r="AH2485" s="222"/>
      <c r="AI2485" s="229"/>
    </row>
    <row r="2486" spans="1:35" ht="81" customHeight="1">
      <c r="A2486" s="70" t="s">
        <v>4982</v>
      </c>
      <c r="B2486" s="74" t="s">
        <v>18</v>
      </c>
      <c r="C2486" s="74" t="s">
        <v>18</v>
      </c>
      <c r="D2486" s="75">
        <v>42189</v>
      </c>
      <c r="E2486" s="76">
        <v>42189.885416666664</v>
      </c>
      <c r="F2486" s="75">
        <v>42191</v>
      </c>
      <c r="G2486" s="76">
        <v>42193.291666666664</v>
      </c>
      <c r="H2486" s="76">
        <f>G2486-E2486</f>
        <v>3.40625</v>
      </c>
      <c r="I2486" s="74">
        <v>1</v>
      </c>
      <c r="J2486" s="74"/>
      <c r="K2486" s="74"/>
      <c r="L2486" s="74" t="s">
        <v>4</v>
      </c>
      <c r="M2486" s="225" t="s">
        <v>7</v>
      </c>
      <c r="N2486" s="226">
        <v>0.4</v>
      </c>
      <c r="O2486" s="225" t="s">
        <v>7</v>
      </c>
      <c r="P2486" s="225" t="s">
        <v>8641</v>
      </c>
      <c r="Q2486" s="225" t="s">
        <v>8642</v>
      </c>
      <c r="R2486" s="225">
        <f>0.2+0.6+0.6+0.6</f>
        <v>2</v>
      </c>
      <c r="S2486" s="225"/>
      <c r="T2486" s="225">
        <f>R2486+S2486</f>
        <v>2</v>
      </c>
      <c r="U2486" s="302"/>
      <c r="V2486" s="302"/>
      <c r="W2486" s="302"/>
      <c r="X2486" s="302"/>
      <c r="Y2486" s="302"/>
      <c r="Z2486" s="302"/>
      <c r="AA2486" s="302"/>
      <c r="AB2486" s="302"/>
      <c r="AC2486" s="302"/>
      <c r="AD2486" s="302" t="s">
        <v>0</v>
      </c>
      <c r="AE2486" s="302"/>
      <c r="AF2486" s="302"/>
      <c r="AG2486" s="302" t="s">
        <v>468</v>
      </c>
      <c r="AH2486" s="222"/>
      <c r="AI2486" s="229"/>
    </row>
    <row r="2487" spans="1:35" ht="101.25" customHeight="1">
      <c r="A2487" s="70" t="s">
        <v>11517</v>
      </c>
      <c r="B2487" s="74" t="s">
        <v>12</v>
      </c>
      <c r="C2487" s="74" t="s">
        <v>127</v>
      </c>
      <c r="D2487" s="75">
        <v>42307</v>
      </c>
      <c r="E2487" s="76">
        <v>0.31944444444444448</v>
      </c>
      <c r="F2487" s="75">
        <v>42307</v>
      </c>
      <c r="G2487" s="76">
        <v>0.40208333333333335</v>
      </c>
      <c r="H2487" s="76">
        <f>G2487-E2487</f>
        <v>8.2638888888888873E-2</v>
      </c>
      <c r="I2487" s="74">
        <v>1</v>
      </c>
      <c r="J2487" s="74"/>
      <c r="K2487" s="74"/>
      <c r="L2487" s="74" t="s">
        <v>11</v>
      </c>
      <c r="M2487" s="225" t="s">
        <v>12039</v>
      </c>
      <c r="N2487" s="226">
        <v>0.4</v>
      </c>
      <c r="O2487" s="225" t="s">
        <v>2</v>
      </c>
      <c r="P2487" s="225" t="s">
        <v>147</v>
      </c>
      <c r="Q2487" s="225" t="s">
        <v>13238</v>
      </c>
      <c r="R2487" s="225">
        <v>0.04</v>
      </c>
      <c r="S2487" s="225">
        <v>1.7</v>
      </c>
      <c r="T2487" s="225">
        <v>1.74</v>
      </c>
      <c r="U2487" s="302" t="s">
        <v>1</v>
      </c>
      <c r="V2487" s="302" t="s">
        <v>128</v>
      </c>
      <c r="W2487" s="302" t="s">
        <v>128</v>
      </c>
      <c r="X2487" s="302" t="s">
        <v>128</v>
      </c>
      <c r="Y2487" s="302" t="s">
        <v>128</v>
      </c>
      <c r="Z2487" s="302" t="s">
        <v>128</v>
      </c>
      <c r="AA2487" s="302" t="s">
        <v>128</v>
      </c>
      <c r="AB2487" s="302" t="s">
        <v>128</v>
      </c>
      <c r="AC2487" s="302" t="s">
        <v>128</v>
      </c>
      <c r="AD2487" s="302" t="s">
        <v>22</v>
      </c>
      <c r="AE2487" s="302" t="s">
        <v>128</v>
      </c>
      <c r="AF2487" s="302" t="s">
        <v>128</v>
      </c>
      <c r="AG2487" s="302" t="s">
        <v>131</v>
      </c>
      <c r="AH2487" s="222"/>
      <c r="AI2487" s="229"/>
    </row>
    <row r="2488" spans="1:35" ht="101.25" customHeight="1">
      <c r="A2488" s="70" t="s">
        <v>3570</v>
      </c>
      <c r="B2488" s="74" t="s">
        <v>10</v>
      </c>
      <c r="C2488" s="74" t="s">
        <v>10</v>
      </c>
      <c r="D2488" s="75">
        <v>42168</v>
      </c>
      <c r="E2488" s="76">
        <v>0.32291666666666669</v>
      </c>
      <c r="F2488" s="75">
        <v>42168</v>
      </c>
      <c r="G2488" s="76">
        <v>0.32291666666666669</v>
      </c>
      <c r="H2488" s="76">
        <v>0</v>
      </c>
      <c r="I2488" s="74">
        <v>11</v>
      </c>
      <c r="J2488" s="74" t="s">
        <v>150</v>
      </c>
      <c r="K2488" s="74" t="s">
        <v>8</v>
      </c>
      <c r="L2488" s="74" t="s">
        <v>11</v>
      </c>
      <c r="M2488" s="225" t="s">
        <v>7028</v>
      </c>
      <c r="N2488" s="226" t="s">
        <v>3</v>
      </c>
      <c r="O2488" s="225" t="s">
        <v>7</v>
      </c>
      <c r="P2488" s="225" t="s">
        <v>7028</v>
      </c>
      <c r="Q2488" s="225" t="s">
        <v>7029</v>
      </c>
      <c r="R2488" s="225">
        <v>1.7</v>
      </c>
      <c r="S2488" s="225"/>
      <c r="T2488" s="225">
        <v>1.7</v>
      </c>
      <c r="U2488" s="302" t="s">
        <v>36</v>
      </c>
      <c r="V2488" s="302">
        <v>1985</v>
      </c>
      <c r="W2488" s="302" t="s">
        <v>7030</v>
      </c>
      <c r="X2488" s="302" t="s">
        <v>1053</v>
      </c>
      <c r="Y2488" s="302">
        <v>41332</v>
      </c>
      <c r="Z2488" s="302">
        <v>100</v>
      </c>
      <c r="AA2488" s="302">
        <v>42256</v>
      </c>
      <c r="AB2488" s="302">
        <v>0</v>
      </c>
      <c r="AC2488" s="302" t="s">
        <v>7031</v>
      </c>
      <c r="AD2488" s="302" t="s">
        <v>22</v>
      </c>
      <c r="AE2488" s="302"/>
      <c r="AF2488" s="302"/>
      <c r="AG2488" s="302" t="s">
        <v>6926</v>
      </c>
      <c r="AH2488" s="222"/>
      <c r="AI2488" s="229"/>
    </row>
    <row r="2489" spans="1:35" ht="60.75" customHeight="1">
      <c r="A2489" s="70" t="s">
        <v>4982</v>
      </c>
      <c r="B2489" s="74" t="s">
        <v>10</v>
      </c>
      <c r="C2489" s="74" t="s">
        <v>4334</v>
      </c>
      <c r="D2489" s="75">
        <v>42213</v>
      </c>
      <c r="E2489" s="76">
        <v>0.58333333333333337</v>
      </c>
      <c r="F2489" s="75">
        <v>42213</v>
      </c>
      <c r="G2489" s="76">
        <v>0.58333333333333337</v>
      </c>
      <c r="H2489" s="76">
        <v>0</v>
      </c>
      <c r="I2489" s="74">
        <v>11</v>
      </c>
      <c r="J2489" s="74" t="s">
        <v>7915</v>
      </c>
      <c r="K2489" s="74" t="s">
        <v>8</v>
      </c>
      <c r="L2489" s="74" t="s">
        <v>9</v>
      </c>
      <c r="M2489" s="225" t="s">
        <v>8567</v>
      </c>
      <c r="N2489" s="226" t="s">
        <v>3</v>
      </c>
      <c r="O2489" s="225" t="s">
        <v>7</v>
      </c>
      <c r="P2489" s="225" t="s">
        <v>8567</v>
      </c>
      <c r="Q2489" s="225" t="s">
        <v>7614</v>
      </c>
      <c r="R2489" s="225">
        <v>1</v>
      </c>
      <c r="S2489" s="225"/>
      <c r="T2489" s="225">
        <v>1</v>
      </c>
      <c r="U2489" s="302"/>
      <c r="V2489" s="302"/>
      <c r="W2489" s="302"/>
      <c r="X2489" s="302"/>
      <c r="Y2489" s="302"/>
      <c r="Z2489" s="302"/>
      <c r="AA2489" s="302"/>
      <c r="AB2489" s="302"/>
      <c r="AC2489" s="302"/>
      <c r="AD2489" s="302" t="s">
        <v>42</v>
      </c>
      <c r="AE2489" s="302"/>
      <c r="AF2489" s="302"/>
      <c r="AG2489" s="302" t="s">
        <v>10941</v>
      </c>
      <c r="AH2489" s="222"/>
      <c r="AI2489" s="229"/>
    </row>
    <row r="2490" spans="1:35" ht="81" customHeight="1">
      <c r="A2490" s="70" t="s">
        <v>4982</v>
      </c>
      <c r="B2490" s="74" t="s">
        <v>10</v>
      </c>
      <c r="C2490" s="74" t="s">
        <v>4334</v>
      </c>
      <c r="D2490" s="75">
        <v>42213</v>
      </c>
      <c r="E2490" s="76">
        <v>0.58611111111111114</v>
      </c>
      <c r="F2490" s="75">
        <v>42213</v>
      </c>
      <c r="G2490" s="76">
        <v>0.58611111111111114</v>
      </c>
      <c r="H2490" s="76">
        <v>0</v>
      </c>
      <c r="I2490" s="74">
        <v>112</v>
      </c>
      <c r="J2490" s="74" t="s">
        <v>7914</v>
      </c>
      <c r="K2490" s="74" t="s">
        <v>8</v>
      </c>
      <c r="L2490" s="74" t="s">
        <v>9</v>
      </c>
      <c r="M2490" s="225" t="s">
        <v>8562</v>
      </c>
      <c r="N2490" s="226">
        <v>35</v>
      </c>
      <c r="O2490" s="225" t="s">
        <v>13</v>
      </c>
      <c r="P2490" s="225" t="s">
        <v>8563</v>
      </c>
      <c r="Q2490" s="225" t="s">
        <v>7614</v>
      </c>
      <c r="R2490" s="225">
        <v>37</v>
      </c>
      <c r="S2490" s="225">
        <v>17</v>
      </c>
      <c r="T2490" s="225">
        <v>54</v>
      </c>
      <c r="U2490" s="302"/>
      <c r="V2490" s="302"/>
      <c r="W2490" s="302"/>
      <c r="X2490" s="302"/>
      <c r="Y2490" s="302"/>
      <c r="Z2490" s="302"/>
      <c r="AA2490" s="302"/>
      <c r="AB2490" s="302"/>
      <c r="AC2490" s="302"/>
      <c r="AD2490" s="302" t="s">
        <v>42</v>
      </c>
      <c r="AE2490" s="302"/>
      <c r="AF2490" s="302"/>
      <c r="AG2490" s="302" t="s">
        <v>10941</v>
      </c>
      <c r="AH2490" s="222"/>
      <c r="AI2490" s="229"/>
    </row>
    <row r="2491" spans="1:35" ht="40.5" customHeight="1">
      <c r="A2491" s="70" t="s">
        <v>4982</v>
      </c>
      <c r="B2491" s="74" t="s">
        <v>19</v>
      </c>
      <c r="C2491" s="74" t="s">
        <v>19</v>
      </c>
      <c r="D2491" s="75">
        <v>42190</v>
      </c>
      <c r="E2491" s="76">
        <v>0.41666666666666669</v>
      </c>
      <c r="F2491" s="75">
        <v>42190</v>
      </c>
      <c r="G2491" s="76">
        <v>0.59583333333333333</v>
      </c>
      <c r="H2491" s="76">
        <f>F2491-D2491+G2491-E2491</f>
        <v>0.17916666666666664</v>
      </c>
      <c r="I2491" s="74">
        <v>6</v>
      </c>
      <c r="J2491" s="74" t="s">
        <v>150</v>
      </c>
      <c r="K2491" s="74" t="s">
        <v>14</v>
      </c>
      <c r="L2491" s="74" t="s">
        <v>9</v>
      </c>
      <c r="M2491" s="225" t="s">
        <v>452</v>
      </c>
      <c r="N2491" s="226" t="s">
        <v>3</v>
      </c>
      <c r="O2491" s="225" t="s">
        <v>7</v>
      </c>
      <c r="P2491" s="225" t="s">
        <v>11239</v>
      </c>
      <c r="Q2491" s="225" t="s">
        <v>11240</v>
      </c>
      <c r="R2491" s="225">
        <v>95</v>
      </c>
      <c r="S2491" s="225"/>
      <c r="T2491" s="225">
        <f>R2491+S2491</f>
        <v>95</v>
      </c>
      <c r="U2491" s="302" t="s">
        <v>28</v>
      </c>
      <c r="V2491" s="302">
        <v>2012</v>
      </c>
      <c r="W2491" s="302" t="s">
        <v>11241</v>
      </c>
      <c r="X2491" s="302">
        <v>0</v>
      </c>
      <c r="Y2491" s="302">
        <v>41852</v>
      </c>
      <c r="Z2491" s="302">
        <v>100</v>
      </c>
      <c r="AA2491" s="302">
        <v>42217</v>
      </c>
      <c r="AB2491" s="302">
        <v>0</v>
      </c>
      <c r="AC2491" s="302">
        <v>42242</v>
      </c>
      <c r="AD2491" s="302" t="s">
        <v>30</v>
      </c>
      <c r="AE2491" s="302"/>
      <c r="AF2491" s="302"/>
      <c r="AG2491" s="302"/>
      <c r="AH2491" s="222"/>
      <c r="AI2491" s="229"/>
    </row>
    <row r="2492" spans="1:35" ht="60.75" customHeight="1">
      <c r="A2492" s="70" t="s">
        <v>4982</v>
      </c>
      <c r="B2492" s="74" t="s">
        <v>19</v>
      </c>
      <c r="C2492" s="74" t="s">
        <v>11210</v>
      </c>
      <c r="D2492" s="75">
        <v>42190</v>
      </c>
      <c r="E2492" s="76">
        <v>0.70138888888888884</v>
      </c>
      <c r="F2492" s="75">
        <v>42190</v>
      </c>
      <c r="G2492" s="76">
        <v>0.71666666666666667</v>
      </c>
      <c r="H2492" s="76">
        <v>1.5277777777777835E-2</v>
      </c>
      <c r="I2492" s="74">
        <v>2</v>
      </c>
      <c r="J2492" s="74"/>
      <c r="K2492" s="74"/>
      <c r="L2492" s="74" t="s">
        <v>16</v>
      </c>
      <c r="M2492" s="225" t="s">
        <v>5376</v>
      </c>
      <c r="N2492" s="226" t="s">
        <v>3</v>
      </c>
      <c r="O2492" s="225" t="s">
        <v>7</v>
      </c>
      <c r="P2492" s="225" t="s">
        <v>11242</v>
      </c>
      <c r="Q2492" s="225" t="s">
        <v>11243</v>
      </c>
      <c r="R2492" s="225">
        <v>1</v>
      </c>
      <c r="S2492" s="225">
        <v>1</v>
      </c>
      <c r="T2492" s="225">
        <f>R2492+S2492</f>
        <v>2</v>
      </c>
      <c r="U2492" s="302"/>
      <c r="V2492" s="302"/>
      <c r="W2492" s="302"/>
      <c r="X2492" s="302"/>
      <c r="Y2492" s="302"/>
      <c r="Z2492" s="302"/>
      <c r="AA2492" s="302"/>
      <c r="AB2492" s="302"/>
      <c r="AC2492" s="302"/>
      <c r="AD2492" s="302" t="s">
        <v>37</v>
      </c>
      <c r="AE2492" s="302"/>
      <c r="AF2492" s="302"/>
      <c r="AG2492" s="302"/>
      <c r="AH2492" s="222"/>
      <c r="AI2492" s="229"/>
    </row>
    <row r="2493" spans="1:35" ht="40.5" customHeight="1">
      <c r="A2493" s="70" t="s">
        <v>4982</v>
      </c>
      <c r="B2493" s="74" t="s">
        <v>19</v>
      </c>
      <c r="C2493" s="74" t="s">
        <v>5350</v>
      </c>
      <c r="D2493" s="75">
        <v>42190</v>
      </c>
      <c r="E2493" s="76">
        <v>0.78611111111111109</v>
      </c>
      <c r="F2493" s="75">
        <v>42190</v>
      </c>
      <c r="G2493" s="76">
        <v>0.78680555555555554</v>
      </c>
      <c r="H2493" s="76">
        <v>6.9444444444444198E-4</v>
      </c>
      <c r="I2493" s="74">
        <v>9</v>
      </c>
      <c r="J2493" s="74" t="s">
        <v>1483</v>
      </c>
      <c r="K2493" s="74" t="s">
        <v>14</v>
      </c>
      <c r="L2493" s="74" t="s">
        <v>16</v>
      </c>
      <c r="M2493" s="225" t="s">
        <v>11244</v>
      </c>
      <c r="N2493" s="226">
        <v>35</v>
      </c>
      <c r="O2493" s="225" t="s">
        <v>7</v>
      </c>
      <c r="P2493" s="225" t="s">
        <v>11245</v>
      </c>
      <c r="Q2493" s="225" t="s">
        <v>11246</v>
      </c>
      <c r="R2493" s="225">
        <v>1</v>
      </c>
      <c r="S2493" s="225">
        <v>1</v>
      </c>
      <c r="T2493" s="225">
        <f>R2493+S2493</f>
        <v>2</v>
      </c>
      <c r="U2493" s="302"/>
      <c r="V2493" s="302"/>
      <c r="W2493" s="302"/>
      <c r="X2493" s="302"/>
      <c r="Y2493" s="302"/>
      <c r="Z2493" s="302"/>
      <c r="AA2493" s="302"/>
      <c r="AB2493" s="302"/>
      <c r="AC2493" s="302"/>
      <c r="AD2493" s="302" t="s">
        <v>37</v>
      </c>
      <c r="AE2493" s="302"/>
      <c r="AF2493" s="302"/>
      <c r="AG2493" s="302"/>
      <c r="AH2493" s="222"/>
      <c r="AI2493" s="229"/>
    </row>
    <row r="2494" spans="1:35" ht="60.75" customHeight="1">
      <c r="A2494" s="70" t="s">
        <v>4982</v>
      </c>
      <c r="B2494" s="74" t="s">
        <v>81</v>
      </c>
      <c r="C2494" s="74" t="s">
        <v>81</v>
      </c>
      <c r="D2494" s="75">
        <v>42190</v>
      </c>
      <c r="E2494" s="76">
        <v>0.58472222222222225</v>
      </c>
      <c r="F2494" s="75">
        <v>42190</v>
      </c>
      <c r="G2494" s="76">
        <v>0.79861111111111116</v>
      </c>
      <c r="H2494" s="76">
        <v>0.21388888888888891</v>
      </c>
      <c r="I2494" s="74">
        <v>6</v>
      </c>
      <c r="J2494" s="74" t="s">
        <v>143</v>
      </c>
      <c r="K2494" s="74" t="s">
        <v>14</v>
      </c>
      <c r="L2494" s="74" t="s">
        <v>29</v>
      </c>
      <c r="M2494" s="225" t="s">
        <v>10017</v>
      </c>
      <c r="N2494" s="226" t="s">
        <v>3</v>
      </c>
      <c r="O2494" s="225" t="s">
        <v>7</v>
      </c>
      <c r="P2494" s="225" t="s">
        <v>10017</v>
      </c>
      <c r="Q2494" s="225" t="s">
        <v>10018</v>
      </c>
      <c r="R2494" s="225">
        <v>9.6</v>
      </c>
      <c r="S2494" s="225"/>
      <c r="T2494" s="225">
        <v>9.6</v>
      </c>
      <c r="U2494" s="302" t="s">
        <v>28</v>
      </c>
      <c r="V2494" s="302">
        <v>1999</v>
      </c>
      <c r="W2494" s="302" t="s">
        <v>587</v>
      </c>
      <c r="X2494" s="302" t="s">
        <v>10005</v>
      </c>
      <c r="Y2494" s="302">
        <v>42125</v>
      </c>
      <c r="Z2494" s="302">
        <v>1</v>
      </c>
      <c r="AA2494" s="302" t="s">
        <v>10019</v>
      </c>
      <c r="AB2494" s="302">
        <v>0</v>
      </c>
      <c r="AC2494" s="302" t="s">
        <v>10020</v>
      </c>
      <c r="AD2494" s="302" t="s">
        <v>27</v>
      </c>
      <c r="AE2494" s="302"/>
      <c r="AF2494" s="302"/>
      <c r="AG2494" s="302"/>
      <c r="AH2494" s="222"/>
      <c r="AI2494" s="229"/>
    </row>
    <row r="2495" spans="1:35" ht="60.75" customHeight="1">
      <c r="A2495" s="70" t="s">
        <v>4982</v>
      </c>
      <c r="B2495" s="74" t="s">
        <v>10</v>
      </c>
      <c r="C2495" s="74" t="s">
        <v>4334</v>
      </c>
      <c r="D2495" s="75">
        <v>42213</v>
      </c>
      <c r="E2495" s="76">
        <v>0.58750000000000002</v>
      </c>
      <c r="F2495" s="75">
        <v>42213</v>
      </c>
      <c r="G2495" s="76">
        <v>0.58750000000000002</v>
      </c>
      <c r="H2495" s="76">
        <v>0</v>
      </c>
      <c r="I2495" s="74">
        <v>42</v>
      </c>
      <c r="J2495" s="74" t="s">
        <v>7916</v>
      </c>
      <c r="K2495" s="74" t="s">
        <v>8</v>
      </c>
      <c r="L2495" s="74" t="s">
        <v>9</v>
      </c>
      <c r="M2495" s="225" t="s">
        <v>8568</v>
      </c>
      <c r="N2495" s="226" t="s">
        <v>3</v>
      </c>
      <c r="O2495" s="225" t="s">
        <v>7</v>
      </c>
      <c r="P2495" s="225" t="s">
        <v>8568</v>
      </c>
      <c r="Q2495" s="225" t="s">
        <v>7614</v>
      </c>
      <c r="R2495" s="225">
        <v>8</v>
      </c>
      <c r="S2495" s="225"/>
      <c r="T2495" s="225">
        <v>8</v>
      </c>
      <c r="U2495" s="302"/>
      <c r="V2495" s="302"/>
      <c r="W2495" s="302"/>
      <c r="X2495" s="302"/>
      <c r="Y2495" s="302"/>
      <c r="Z2495" s="302"/>
      <c r="AA2495" s="302"/>
      <c r="AB2495" s="302"/>
      <c r="AC2495" s="302"/>
      <c r="AD2495" s="302" t="s">
        <v>42</v>
      </c>
      <c r="AE2495" s="302"/>
      <c r="AF2495" s="302"/>
      <c r="AG2495" s="302" t="s">
        <v>10941</v>
      </c>
      <c r="AH2495" s="222"/>
      <c r="AI2495" s="229"/>
    </row>
    <row r="2496" spans="1:35" ht="81" customHeight="1">
      <c r="A2496" s="70" t="s">
        <v>4982</v>
      </c>
      <c r="B2496" s="74" t="s">
        <v>10</v>
      </c>
      <c r="C2496" s="74" t="s">
        <v>4334</v>
      </c>
      <c r="D2496" s="75">
        <v>42213</v>
      </c>
      <c r="E2496" s="76">
        <v>0.60902777777777783</v>
      </c>
      <c r="F2496" s="75">
        <v>42213</v>
      </c>
      <c r="G2496" s="76">
        <v>0.65277777777777779</v>
      </c>
      <c r="H2496" s="76">
        <v>4.3749999999999997E-2</v>
      </c>
      <c r="I2496" s="74">
        <v>10</v>
      </c>
      <c r="J2496" s="74" t="s">
        <v>7913</v>
      </c>
      <c r="K2496" s="74" t="s">
        <v>20</v>
      </c>
      <c r="L2496" s="74" t="s">
        <v>9</v>
      </c>
      <c r="M2496" s="225" t="s">
        <v>8560</v>
      </c>
      <c r="N2496" s="226" t="s">
        <v>3</v>
      </c>
      <c r="O2496" s="225" t="s">
        <v>7</v>
      </c>
      <c r="P2496" s="225" t="s">
        <v>8561</v>
      </c>
      <c r="Q2496" s="225" t="s">
        <v>7614</v>
      </c>
      <c r="R2496" s="225">
        <v>7</v>
      </c>
      <c r="S2496" s="225">
        <v>5</v>
      </c>
      <c r="T2496" s="225">
        <v>12</v>
      </c>
      <c r="U2496" s="302"/>
      <c r="V2496" s="302"/>
      <c r="W2496" s="302"/>
      <c r="X2496" s="302"/>
      <c r="Y2496" s="302"/>
      <c r="Z2496" s="302"/>
      <c r="AA2496" s="302"/>
      <c r="AB2496" s="302"/>
      <c r="AC2496" s="302"/>
      <c r="AD2496" s="302" t="s">
        <v>42</v>
      </c>
      <c r="AE2496" s="302"/>
      <c r="AF2496" s="302"/>
      <c r="AG2496" s="302" t="s">
        <v>10941</v>
      </c>
      <c r="AH2496" s="222"/>
      <c r="AI2496" s="229"/>
    </row>
    <row r="2497" spans="1:35" ht="60.75" customHeight="1">
      <c r="A2497" s="70" t="s">
        <v>4982</v>
      </c>
      <c r="B2497" s="74" t="s">
        <v>10</v>
      </c>
      <c r="C2497" s="74" t="s">
        <v>4334</v>
      </c>
      <c r="D2497" s="75">
        <v>42213</v>
      </c>
      <c r="E2497" s="76">
        <v>0.69652777777777775</v>
      </c>
      <c r="F2497" s="75">
        <v>42213</v>
      </c>
      <c r="G2497" s="76">
        <v>0.76597222222222217</v>
      </c>
      <c r="H2497" s="76">
        <v>6.9444444444444434E-2</v>
      </c>
      <c r="I2497" s="74">
        <v>325</v>
      </c>
      <c r="J2497" s="74"/>
      <c r="K2497" s="74"/>
      <c r="L2497" s="74" t="s">
        <v>9</v>
      </c>
      <c r="M2497" s="225" t="s">
        <v>8564</v>
      </c>
      <c r="N2497" s="226">
        <v>35</v>
      </c>
      <c r="O2497" s="225" t="s">
        <v>13</v>
      </c>
      <c r="P2497" s="225" t="s">
        <v>8565</v>
      </c>
      <c r="Q2497" s="225" t="s">
        <v>8566</v>
      </c>
      <c r="R2497" s="225">
        <v>165</v>
      </c>
      <c r="S2497" s="225">
        <v>66</v>
      </c>
      <c r="T2497" s="225">
        <v>231</v>
      </c>
      <c r="U2497" s="302" t="s">
        <v>28</v>
      </c>
      <c r="V2497" s="302">
        <v>1988</v>
      </c>
      <c r="W2497" s="302" t="s">
        <v>606</v>
      </c>
      <c r="X2497" s="302" t="s">
        <v>1383</v>
      </c>
      <c r="Y2497" s="302" t="s">
        <v>11023</v>
      </c>
      <c r="Z2497" s="302">
        <v>100</v>
      </c>
      <c r="AA2497" s="302" t="s">
        <v>1365</v>
      </c>
      <c r="AB2497" s="302">
        <v>0</v>
      </c>
      <c r="AC2497" s="302" t="s">
        <v>11024</v>
      </c>
      <c r="AD2497" s="302" t="s">
        <v>42</v>
      </c>
      <c r="AE2497" s="302"/>
      <c r="AF2497" s="302"/>
      <c r="AG2497" s="302" t="s">
        <v>11025</v>
      </c>
      <c r="AH2497" s="222"/>
      <c r="AI2497" s="229"/>
    </row>
    <row r="2498" spans="1:35" ht="60.75" customHeight="1">
      <c r="A2498" s="70" t="s">
        <v>4982</v>
      </c>
      <c r="B2498" s="74" t="s">
        <v>10</v>
      </c>
      <c r="C2498" s="74" t="s">
        <v>287</v>
      </c>
      <c r="D2498" s="75">
        <v>42213</v>
      </c>
      <c r="E2498" s="76">
        <v>0.7284722222222223</v>
      </c>
      <c r="F2498" s="75">
        <v>42213</v>
      </c>
      <c r="G2498" s="76">
        <v>0.7284722222222223</v>
      </c>
      <c r="H2498" s="76">
        <v>0</v>
      </c>
      <c r="I2498" s="74">
        <v>15</v>
      </c>
      <c r="J2498" s="74" t="s">
        <v>180</v>
      </c>
      <c r="K2498" s="74" t="s">
        <v>8</v>
      </c>
      <c r="L2498" s="74" t="s">
        <v>9</v>
      </c>
      <c r="M2498" s="225" t="s">
        <v>8569</v>
      </c>
      <c r="N2498" s="226" t="s">
        <v>3</v>
      </c>
      <c r="O2498" s="225" t="s">
        <v>7</v>
      </c>
      <c r="P2498" s="225" t="s">
        <v>8569</v>
      </c>
      <c r="Q2498" s="225" t="s">
        <v>901</v>
      </c>
      <c r="R2498" s="225">
        <v>1</v>
      </c>
      <c r="S2498" s="225"/>
      <c r="T2498" s="225">
        <v>1</v>
      </c>
      <c r="U2498" s="302"/>
      <c r="V2498" s="302"/>
      <c r="W2498" s="302"/>
      <c r="X2498" s="302"/>
      <c r="Y2498" s="302"/>
      <c r="Z2498" s="302"/>
      <c r="AA2498" s="302"/>
      <c r="AB2498" s="302"/>
      <c r="AC2498" s="302"/>
      <c r="AD2498" s="302" t="s">
        <v>42</v>
      </c>
      <c r="AE2498" s="302"/>
      <c r="AF2498" s="302"/>
      <c r="AG2498" s="302" t="s">
        <v>10956</v>
      </c>
      <c r="AH2498" s="222"/>
      <c r="AI2498" s="229"/>
    </row>
    <row r="2499" spans="1:35" ht="60.75" customHeight="1">
      <c r="A2499" s="68" t="s">
        <v>4982</v>
      </c>
      <c r="B2499" s="134" t="s">
        <v>1412</v>
      </c>
      <c r="C2499" s="134" t="s">
        <v>1423</v>
      </c>
      <c r="D2499" s="88">
        <v>42214</v>
      </c>
      <c r="E2499" s="127">
        <v>0.64166666666666672</v>
      </c>
      <c r="F2499" s="88">
        <v>42214</v>
      </c>
      <c r="G2499" s="127">
        <v>0.64166666666666672</v>
      </c>
      <c r="H2499" s="127">
        <v>0</v>
      </c>
      <c r="I2499" s="134">
        <v>2</v>
      </c>
      <c r="J2499" s="134" t="s">
        <v>7421</v>
      </c>
      <c r="K2499" s="134"/>
      <c r="L2499" s="134" t="s">
        <v>9</v>
      </c>
      <c r="M2499" s="231" t="s">
        <v>488</v>
      </c>
      <c r="N2499" s="231" t="s">
        <v>3</v>
      </c>
      <c r="O2499" s="231" t="s">
        <v>7</v>
      </c>
      <c r="P2499" s="231" t="s">
        <v>4606</v>
      </c>
      <c r="Q2499" s="231" t="s">
        <v>11187</v>
      </c>
      <c r="R2499" s="235"/>
      <c r="S2499" s="235">
        <v>3</v>
      </c>
      <c r="T2499" s="235">
        <v>5</v>
      </c>
      <c r="U2499" s="279"/>
      <c r="V2499" s="279"/>
      <c r="W2499" s="279"/>
      <c r="X2499" s="279"/>
      <c r="Y2499" s="279"/>
      <c r="Z2499" s="279"/>
      <c r="AA2499" s="279"/>
      <c r="AB2499" s="279"/>
      <c r="AC2499" s="279"/>
      <c r="AD2499" s="273" t="s">
        <v>42</v>
      </c>
      <c r="AE2499" s="279"/>
      <c r="AF2499" s="279"/>
      <c r="AG2499" s="290"/>
      <c r="AH2499" s="222"/>
      <c r="AI2499" s="229"/>
    </row>
    <row r="2500" spans="1:35" ht="60.75" customHeight="1">
      <c r="A2500" s="70" t="s">
        <v>4982</v>
      </c>
      <c r="B2500" s="74" t="s">
        <v>138</v>
      </c>
      <c r="C2500" s="74" t="s">
        <v>138</v>
      </c>
      <c r="D2500" s="75">
        <v>42214</v>
      </c>
      <c r="E2500" s="76">
        <v>0.54513888888888895</v>
      </c>
      <c r="F2500" s="75">
        <v>42214</v>
      </c>
      <c r="G2500" s="76">
        <v>0.58333333333333337</v>
      </c>
      <c r="H2500" s="76">
        <f>G2500-E2500</f>
        <v>3.819444444444442E-2</v>
      </c>
      <c r="I2500" s="74">
        <v>31</v>
      </c>
      <c r="J2500" s="74" t="s">
        <v>7917</v>
      </c>
      <c r="K2500" s="74"/>
      <c r="L2500" s="74" t="s">
        <v>9</v>
      </c>
      <c r="M2500" s="225" t="s">
        <v>8935</v>
      </c>
      <c r="N2500" s="226" t="s">
        <v>3</v>
      </c>
      <c r="O2500" s="225" t="s">
        <v>32</v>
      </c>
      <c r="P2500" s="225" t="s">
        <v>8936</v>
      </c>
      <c r="Q2500" s="225" t="s">
        <v>8937</v>
      </c>
      <c r="R2500" s="225">
        <v>30</v>
      </c>
      <c r="S2500" s="225"/>
      <c r="T2500" s="225">
        <f>R2500+S2500</f>
        <v>30</v>
      </c>
      <c r="U2500" s="302" t="s">
        <v>6</v>
      </c>
      <c r="V2500" s="302">
        <v>2014</v>
      </c>
      <c r="W2500" s="302" t="s">
        <v>10127</v>
      </c>
      <c r="X2500" s="302" t="s">
        <v>411</v>
      </c>
      <c r="Y2500" s="302">
        <v>2014</v>
      </c>
      <c r="Z2500" s="302">
        <v>100</v>
      </c>
      <c r="AA2500" s="302">
        <v>2016</v>
      </c>
      <c r="AB2500" s="302">
        <v>0</v>
      </c>
      <c r="AC2500" s="302">
        <v>2014</v>
      </c>
      <c r="AD2500" s="302" t="s">
        <v>42</v>
      </c>
      <c r="AE2500" s="302"/>
      <c r="AF2500" s="302"/>
      <c r="AG2500" s="302"/>
      <c r="AH2500" s="222"/>
      <c r="AI2500" s="229"/>
    </row>
    <row r="2501" spans="1:35" ht="60.75" customHeight="1">
      <c r="A2501" s="70" t="s">
        <v>4982</v>
      </c>
      <c r="B2501" s="74" t="s">
        <v>12</v>
      </c>
      <c r="C2501" s="74" t="s">
        <v>127</v>
      </c>
      <c r="D2501" s="75">
        <v>42190</v>
      </c>
      <c r="E2501" s="76">
        <v>1.5972222222222224E-2</v>
      </c>
      <c r="F2501" s="75">
        <v>42190</v>
      </c>
      <c r="G2501" s="76">
        <v>0.125</v>
      </c>
      <c r="H2501" s="76">
        <f>G2501-E2501</f>
        <v>0.10902777777777778</v>
      </c>
      <c r="I2501" s="74">
        <v>2</v>
      </c>
      <c r="J2501" s="74"/>
      <c r="K2501" s="74"/>
      <c r="L2501" s="74" t="s">
        <v>11</v>
      </c>
      <c r="M2501" s="225" t="s">
        <v>6824</v>
      </c>
      <c r="N2501" s="226">
        <v>0.4</v>
      </c>
      <c r="O2501" s="225" t="s">
        <v>2</v>
      </c>
      <c r="P2501" s="225" t="s">
        <v>147</v>
      </c>
      <c r="Q2501" s="225" t="s">
        <v>6825</v>
      </c>
      <c r="R2501" s="225"/>
      <c r="S2501" s="225">
        <v>0.25</v>
      </c>
      <c r="T2501" s="225">
        <f>R2501+S2501</f>
        <v>0.25</v>
      </c>
      <c r="U2501" s="302" t="s">
        <v>1</v>
      </c>
      <c r="V2501" s="302" t="s">
        <v>128</v>
      </c>
      <c r="W2501" s="302" t="s">
        <v>128</v>
      </c>
      <c r="X2501" s="302" t="s">
        <v>128</v>
      </c>
      <c r="Y2501" s="302" t="s">
        <v>128</v>
      </c>
      <c r="Z2501" s="302" t="s">
        <v>128</v>
      </c>
      <c r="AA2501" s="302" t="s">
        <v>128</v>
      </c>
      <c r="AB2501" s="302" t="s">
        <v>128</v>
      </c>
      <c r="AC2501" s="302" t="s">
        <v>128</v>
      </c>
      <c r="AD2501" s="302" t="s">
        <v>0</v>
      </c>
      <c r="AE2501" s="302" t="s">
        <v>128</v>
      </c>
      <c r="AF2501" s="302" t="s">
        <v>128</v>
      </c>
      <c r="AG2501" s="302"/>
      <c r="AH2501" s="222"/>
      <c r="AI2501" s="229"/>
    </row>
    <row r="2502" spans="1:35" ht="60.75" customHeight="1">
      <c r="A2502" s="128" t="s">
        <v>8946</v>
      </c>
      <c r="B2502" s="188" t="s">
        <v>1412</v>
      </c>
      <c r="C2502" s="186" t="s">
        <v>1427</v>
      </c>
      <c r="D2502" s="184">
        <v>42275</v>
      </c>
      <c r="E2502" s="185">
        <v>0.47638888888888892</v>
      </c>
      <c r="F2502" s="184">
        <v>42275</v>
      </c>
      <c r="G2502" s="185">
        <v>0.51527777777777783</v>
      </c>
      <c r="H2502" s="185">
        <v>3.888888888888889E-2</v>
      </c>
      <c r="I2502" s="186">
        <v>8</v>
      </c>
      <c r="J2502" s="186" t="s">
        <v>1556</v>
      </c>
      <c r="K2502" s="186"/>
      <c r="L2502" s="260" t="s">
        <v>11</v>
      </c>
      <c r="M2502" s="240" t="s">
        <v>9232</v>
      </c>
      <c r="N2502" s="240" t="s">
        <v>3</v>
      </c>
      <c r="O2502" s="240" t="s">
        <v>23</v>
      </c>
      <c r="P2502" s="240" t="s">
        <v>9216</v>
      </c>
      <c r="Q2502" s="243" t="s">
        <v>9233</v>
      </c>
      <c r="R2502" s="241">
        <v>1.5</v>
      </c>
      <c r="S2502" s="241">
        <v>0.2</v>
      </c>
      <c r="T2502" s="241">
        <v>1.7</v>
      </c>
      <c r="U2502" s="279"/>
      <c r="V2502" s="279"/>
      <c r="W2502" s="279"/>
      <c r="X2502" s="279"/>
      <c r="Y2502" s="279"/>
      <c r="Z2502" s="279"/>
      <c r="AA2502" s="279"/>
      <c r="AB2502" s="279"/>
      <c r="AC2502" s="279"/>
      <c r="AD2502" s="273" t="s">
        <v>22</v>
      </c>
      <c r="AE2502" s="279"/>
      <c r="AF2502" s="279"/>
      <c r="AG2502" s="290"/>
      <c r="AH2502" s="222"/>
      <c r="AI2502" s="229"/>
    </row>
    <row r="2503" spans="1:35" ht="60.75" customHeight="1">
      <c r="A2503" s="68" t="s">
        <v>4982</v>
      </c>
      <c r="B2503" s="114" t="s">
        <v>85</v>
      </c>
      <c r="C2503" s="114" t="s">
        <v>5125</v>
      </c>
      <c r="D2503" s="116">
        <v>42191</v>
      </c>
      <c r="E2503" s="119">
        <v>0.15694444444444444</v>
      </c>
      <c r="F2503" s="116">
        <v>42191</v>
      </c>
      <c r="G2503" s="119">
        <v>0.48472222222222222</v>
      </c>
      <c r="H2503" s="119"/>
      <c r="I2503" s="114">
        <v>3</v>
      </c>
      <c r="J2503" s="120" t="s">
        <v>445</v>
      </c>
      <c r="K2503" s="114"/>
      <c r="L2503" s="113" t="s">
        <v>11</v>
      </c>
      <c r="M2503" s="425" t="s">
        <v>6774</v>
      </c>
      <c r="N2503" s="425" t="s">
        <v>3</v>
      </c>
      <c r="O2503" s="419" t="s">
        <v>7</v>
      </c>
      <c r="P2503" s="425" t="s">
        <v>6775</v>
      </c>
      <c r="Q2503" s="425" t="s">
        <v>10807</v>
      </c>
      <c r="R2503" s="419">
        <v>10.4</v>
      </c>
      <c r="S2503" s="419">
        <v>0.5</v>
      </c>
      <c r="T2503" s="419">
        <v>10.9</v>
      </c>
      <c r="U2503" s="312" t="s">
        <v>28</v>
      </c>
      <c r="V2503" s="312">
        <v>2009</v>
      </c>
      <c r="W2503" s="312" t="s">
        <v>591</v>
      </c>
      <c r="X2503" s="312" t="s">
        <v>411</v>
      </c>
      <c r="Y2503" s="312" t="s">
        <v>10808</v>
      </c>
      <c r="Z2503" s="312" t="s">
        <v>10808</v>
      </c>
      <c r="AA2503" s="312" t="s">
        <v>10808</v>
      </c>
      <c r="AB2503" s="312" t="s">
        <v>10808</v>
      </c>
      <c r="AC2503" s="312" t="s">
        <v>128</v>
      </c>
      <c r="AD2503" s="313" t="s">
        <v>24</v>
      </c>
      <c r="AE2503" s="313" t="s">
        <v>586</v>
      </c>
      <c r="AF2503" s="313" t="s">
        <v>586</v>
      </c>
      <c r="AG2503" s="544"/>
      <c r="AH2503" s="222"/>
      <c r="AI2503" s="229"/>
    </row>
    <row r="2504" spans="1:35" ht="60.75" customHeight="1">
      <c r="A2504" s="70" t="s">
        <v>4982</v>
      </c>
      <c r="B2504" s="74" t="s">
        <v>19</v>
      </c>
      <c r="C2504" s="74" t="s">
        <v>11216</v>
      </c>
      <c r="D2504" s="75">
        <v>42191</v>
      </c>
      <c r="E2504" s="76">
        <v>0.20486111111111113</v>
      </c>
      <c r="F2504" s="75">
        <v>42191</v>
      </c>
      <c r="G2504" s="76">
        <v>0.21597222222222223</v>
      </c>
      <c r="H2504" s="76">
        <v>1.1111111111111099E-2</v>
      </c>
      <c r="I2504" s="74">
        <v>79</v>
      </c>
      <c r="J2504" s="74"/>
      <c r="K2504" s="74" t="s">
        <v>20</v>
      </c>
      <c r="L2504" s="74" t="s">
        <v>16</v>
      </c>
      <c r="M2504" s="225" t="s">
        <v>11247</v>
      </c>
      <c r="N2504" s="226">
        <v>110</v>
      </c>
      <c r="O2504" s="225" t="s">
        <v>7</v>
      </c>
      <c r="P2504" s="225" t="s">
        <v>5072</v>
      </c>
      <c r="Q2504" s="225" t="s">
        <v>6784</v>
      </c>
      <c r="R2504" s="225">
        <v>41</v>
      </c>
      <c r="S2504" s="225"/>
      <c r="T2504" s="225">
        <f>R2504+S2504</f>
        <v>41</v>
      </c>
      <c r="U2504" s="302"/>
      <c r="V2504" s="302"/>
      <c r="W2504" s="302"/>
      <c r="X2504" s="302"/>
      <c r="Y2504" s="302"/>
      <c r="Z2504" s="302"/>
      <c r="AA2504" s="302"/>
      <c r="AB2504" s="302"/>
      <c r="AC2504" s="302"/>
      <c r="AD2504" s="302" t="s">
        <v>37</v>
      </c>
      <c r="AE2504" s="302"/>
      <c r="AF2504" s="302"/>
      <c r="AG2504" s="302"/>
      <c r="AH2504" s="222"/>
      <c r="AI2504" s="229"/>
    </row>
    <row r="2505" spans="1:35" ht="60.75" customHeight="1">
      <c r="A2505" s="70" t="s">
        <v>4982</v>
      </c>
      <c r="B2505" s="74" t="s">
        <v>19</v>
      </c>
      <c r="C2505" s="74" t="s">
        <v>11216</v>
      </c>
      <c r="D2505" s="75">
        <v>42191</v>
      </c>
      <c r="E2505" s="76">
        <v>0.37847222222222227</v>
      </c>
      <c r="F2505" s="75">
        <v>42191</v>
      </c>
      <c r="G2505" s="76">
        <v>0.37847222222222227</v>
      </c>
      <c r="H2505" s="76">
        <v>0</v>
      </c>
      <c r="I2505" s="74">
        <v>102</v>
      </c>
      <c r="J2505" s="74"/>
      <c r="K2505" s="74"/>
      <c r="L2505" s="74" t="s">
        <v>16</v>
      </c>
      <c r="M2505" s="225" t="s">
        <v>159</v>
      </c>
      <c r="N2505" s="226">
        <v>110</v>
      </c>
      <c r="O2505" s="225" t="s">
        <v>7</v>
      </c>
      <c r="P2505" s="225" t="s">
        <v>6785</v>
      </c>
      <c r="Q2505" s="225" t="s">
        <v>6786</v>
      </c>
      <c r="R2505" s="225">
        <v>43</v>
      </c>
      <c r="S2505" s="225">
        <v>6</v>
      </c>
      <c r="T2505" s="225">
        <f>R2505+S2505</f>
        <v>49</v>
      </c>
      <c r="U2505" s="302"/>
      <c r="V2505" s="302"/>
      <c r="W2505" s="302"/>
      <c r="X2505" s="302"/>
      <c r="Y2505" s="302"/>
      <c r="Z2505" s="302"/>
      <c r="AA2505" s="302"/>
      <c r="AB2505" s="302"/>
      <c r="AC2505" s="302"/>
      <c r="AD2505" s="302" t="s">
        <v>37</v>
      </c>
      <c r="AE2505" s="302"/>
      <c r="AF2505" s="302"/>
      <c r="AG2505" s="302"/>
      <c r="AH2505" s="222"/>
      <c r="AI2505" s="229"/>
    </row>
    <row r="2506" spans="1:35" ht="81" customHeight="1">
      <c r="A2506" s="70" t="s">
        <v>4982</v>
      </c>
      <c r="B2506" s="74" t="s">
        <v>19</v>
      </c>
      <c r="C2506" s="74" t="s">
        <v>11248</v>
      </c>
      <c r="D2506" s="75">
        <v>42191</v>
      </c>
      <c r="E2506" s="76">
        <v>0.53333333333333333</v>
      </c>
      <c r="F2506" s="75">
        <v>42191</v>
      </c>
      <c r="G2506" s="76">
        <v>0.5493055555555556</v>
      </c>
      <c r="H2506" s="76">
        <v>1.5972222222222276E-2</v>
      </c>
      <c r="I2506" s="74">
        <v>143</v>
      </c>
      <c r="J2506" s="74" t="s">
        <v>6787</v>
      </c>
      <c r="K2506" s="74"/>
      <c r="L2506" s="74" t="s">
        <v>16</v>
      </c>
      <c r="M2506" s="225" t="s">
        <v>179</v>
      </c>
      <c r="N2506" s="226">
        <v>110</v>
      </c>
      <c r="O2506" s="225" t="s">
        <v>7</v>
      </c>
      <c r="P2506" s="225" t="s">
        <v>6788</v>
      </c>
      <c r="Q2506" s="225" t="s">
        <v>6789</v>
      </c>
      <c r="R2506" s="225">
        <v>148</v>
      </c>
      <c r="S2506" s="225">
        <v>100</v>
      </c>
      <c r="T2506" s="225">
        <f>R2506+S2506</f>
        <v>248</v>
      </c>
      <c r="U2506" s="302"/>
      <c r="V2506" s="302"/>
      <c r="W2506" s="302"/>
      <c r="X2506" s="302"/>
      <c r="Y2506" s="302"/>
      <c r="Z2506" s="302"/>
      <c r="AA2506" s="302"/>
      <c r="AB2506" s="302"/>
      <c r="AC2506" s="302"/>
      <c r="AD2506" s="302" t="s">
        <v>37</v>
      </c>
      <c r="AE2506" s="302"/>
      <c r="AF2506" s="302"/>
      <c r="AG2506" s="302"/>
      <c r="AH2506" s="222"/>
      <c r="AI2506" s="229"/>
    </row>
    <row r="2507" spans="1:35" ht="182.25" customHeight="1">
      <c r="A2507" s="70" t="s">
        <v>4982</v>
      </c>
      <c r="B2507" s="74" t="s">
        <v>19</v>
      </c>
      <c r="C2507" s="74" t="s">
        <v>5350</v>
      </c>
      <c r="D2507" s="75">
        <v>42191</v>
      </c>
      <c r="E2507" s="76">
        <v>0.6645833333333333</v>
      </c>
      <c r="F2507" s="75">
        <v>42191</v>
      </c>
      <c r="G2507" s="76">
        <v>0.6645833333333333</v>
      </c>
      <c r="H2507" s="76">
        <v>0</v>
      </c>
      <c r="I2507" s="74">
        <v>12</v>
      </c>
      <c r="J2507" s="74"/>
      <c r="K2507" s="74" t="s">
        <v>8</v>
      </c>
      <c r="L2507" s="74" t="s">
        <v>16</v>
      </c>
      <c r="M2507" s="225" t="s">
        <v>2856</v>
      </c>
      <c r="N2507" s="226">
        <v>110</v>
      </c>
      <c r="O2507" s="225" t="s">
        <v>7</v>
      </c>
      <c r="P2507" s="225" t="s">
        <v>6790</v>
      </c>
      <c r="Q2507" s="225" t="s">
        <v>6791</v>
      </c>
      <c r="R2507" s="225">
        <v>3</v>
      </c>
      <c r="S2507" s="225"/>
      <c r="T2507" s="225">
        <f>R2507+S2507</f>
        <v>3</v>
      </c>
      <c r="U2507" s="302"/>
      <c r="V2507" s="302"/>
      <c r="W2507" s="302"/>
      <c r="X2507" s="302"/>
      <c r="Y2507" s="302"/>
      <c r="Z2507" s="302"/>
      <c r="AA2507" s="302"/>
      <c r="AB2507" s="302"/>
      <c r="AC2507" s="302"/>
      <c r="AD2507" s="302" t="s">
        <v>37</v>
      </c>
      <c r="AE2507" s="302"/>
      <c r="AF2507" s="302"/>
      <c r="AG2507" s="302"/>
      <c r="AH2507" s="222"/>
      <c r="AI2507" s="229"/>
    </row>
    <row r="2508" spans="1:35" ht="60.75" customHeight="1">
      <c r="A2508" s="70" t="s">
        <v>4982</v>
      </c>
      <c r="B2508" s="74" t="s">
        <v>19</v>
      </c>
      <c r="C2508" s="74" t="s">
        <v>19</v>
      </c>
      <c r="D2508" s="75">
        <v>42191</v>
      </c>
      <c r="E2508" s="76">
        <v>0.72916666666666663</v>
      </c>
      <c r="F2508" s="75">
        <v>42191</v>
      </c>
      <c r="G2508" s="76">
        <v>0.86111111111111116</v>
      </c>
      <c r="H2508" s="76">
        <f>F2508-D2508+G2508-E2508</f>
        <v>0.13194444444444453</v>
      </c>
      <c r="I2508" s="74">
        <v>3</v>
      </c>
      <c r="J2508" s="74"/>
      <c r="K2508" s="74"/>
      <c r="L2508" s="74" t="s">
        <v>4</v>
      </c>
      <c r="M2508" s="225" t="s">
        <v>4866</v>
      </c>
      <c r="N2508" s="226" t="s">
        <v>3</v>
      </c>
      <c r="O2508" s="225" t="s">
        <v>7</v>
      </c>
      <c r="P2508" s="225" t="s">
        <v>6792</v>
      </c>
      <c r="Q2508" s="225" t="s">
        <v>11249</v>
      </c>
      <c r="R2508" s="225">
        <v>8</v>
      </c>
      <c r="S2508" s="225">
        <v>1</v>
      </c>
      <c r="T2508" s="225">
        <f>R2508+S2508</f>
        <v>9</v>
      </c>
      <c r="U2508" s="302" t="s">
        <v>34</v>
      </c>
      <c r="V2508" s="302">
        <v>2015</v>
      </c>
      <c r="W2508" s="302" t="s">
        <v>11250</v>
      </c>
      <c r="X2508" s="302" t="s">
        <v>11251</v>
      </c>
      <c r="Y2508" s="302">
        <v>42156</v>
      </c>
      <c r="Z2508" s="302">
        <v>100</v>
      </c>
      <c r="AA2508" s="302">
        <v>42213</v>
      </c>
      <c r="AB2508" s="302">
        <v>0</v>
      </c>
      <c r="AC2508" s="302">
        <v>42156</v>
      </c>
      <c r="AD2508" s="302" t="s">
        <v>0</v>
      </c>
      <c r="AE2508" s="302"/>
      <c r="AF2508" s="302"/>
      <c r="AG2508" s="302"/>
      <c r="AH2508" s="222"/>
      <c r="AI2508" s="229"/>
    </row>
    <row r="2509" spans="1:35" ht="40.5" customHeight="1">
      <c r="A2509" s="70" t="s">
        <v>4982</v>
      </c>
      <c r="B2509" s="74" t="s">
        <v>15</v>
      </c>
      <c r="C2509" s="74" t="s">
        <v>209</v>
      </c>
      <c r="D2509" s="75">
        <v>42191</v>
      </c>
      <c r="E2509" s="76">
        <v>0.16666666666666666</v>
      </c>
      <c r="F2509" s="75">
        <v>42191</v>
      </c>
      <c r="G2509" s="76">
        <v>0.16666666666666666</v>
      </c>
      <c r="H2509" s="76">
        <f>(F2509+G2509)-(D2509+E2509)</f>
        <v>0</v>
      </c>
      <c r="I2509" s="74">
        <v>141</v>
      </c>
      <c r="J2509" s="74" t="s">
        <v>6793</v>
      </c>
      <c r="K2509" s="74" t="s">
        <v>8</v>
      </c>
      <c r="L2509" s="74" t="s">
        <v>16</v>
      </c>
      <c r="M2509" s="225" t="s">
        <v>6794</v>
      </c>
      <c r="N2509" s="226">
        <v>110</v>
      </c>
      <c r="O2509" s="225" t="s">
        <v>7</v>
      </c>
      <c r="P2509" s="225" t="s">
        <v>6795</v>
      </c>
      <c r="Q2509" s="225" t="s">
        <v>9314</v>
      </c>
      <c r="R2509" s="225"/>
      <c r="S2509" s="225">
        <v>31.69</v>
      </c>
      <c r="T2509" s="225">
        <f>SUM(R2509:S2509)</f>
        <v>31.69</v>
      </c>
      <c r="U2509" s="302"/>
      <c r="V2509" s="302"/>
      <c r="W2509" s="302"/>
      <c r="X2509" s="302"/>
      <c r="Y2509" s="302"/>
      <c r="Z2509" s="302"/>
      <c r="AA2509" s="302"/>
      <c r="AB2509" s="302"/>
      <c r="AC2509" s="302"/>
      <c r="AD2509" s="302" t="s">
        <v>37</v>
      </c>
      <c r="AE2509" s="302" t="s">
        <v>53</v>
      </c>
      <c r="AF2509" s="302"/>
      <c r="AG2509" s="302"/>
      <c r="AH2509" s="222"/>
      <c r="AI2509" s="229"/>
    </row>
    <row r="2510" spans="1:35" ht="40.5" customHeight="1">
      <c r="A2510" s="70" t="s">
        <v>4982</v>
      </c>
      <c r="B2510" s="74" t="s">
        <v>15</v>
      </c>
      <c r="C2510" s="74" t="s">
        <v>9514</v>
      </c>
      <c r="D2510" s="75">
        <v>42191</v>
      </c>
      <c r="E2510" s="76">
        <v>0.49305555555555558</v>
      </c>
      <c r="F2510" s="75">
        <v>42191</v>
      </c>
      <c r="G2510" s="76">
        <v>0.50347222222222221</v>
      </c>
      <c r="H2510" s="76">
        <f>(F2510+G2510)-(D2510+E2510)</f>
        <v>1.0416666664241347E-2</v>
      </c>
      <c r="I2510" s="74">
        <v>20</v>
      </c>
      <c r="J2510" s="74" t="s">
        <v>720</v>
      </c>
      <c r="K2510" s="74" t="s">
        <v>51</v>
      </c>
      <c r="L2510" s="74" t="s">
        <v>16</v>
      </c>
      <c r="M2510" s="225" t="s">
        <v>6796</v>
      </c>
      <c r="N2510" s="226">
        <v>220</v>
      </c>
      <c r="O2510" s="225" t="s">
        <v>13</v>
      </c>
      <c r="P2510" s="225" t="s">
        <v>6797</v>
      </c>
      <c r="Q2510" s="225" t="s">
        <v>6798</v>
      </c>
      <c r="R2510" s="225">
        <v>3.92</v>
      </c>
      <c r="S2510" s="225">
        <v>0.69</v>
      </c>
      <c r="T2510" s="225">
        <f>SUM(R2510:S2510)</f>
        <v>4.6099999999999994</v>
      </c>
      <c r="U2510" s="302"/>
      <c r="V2510" s="302"/>
      <c r="W2510" s="302"/>
      <c r="X2510" s="302"/>
      <c r="Y2510" s="302"/>
      <c r="Z2510" s="302"/>
      <c r="AA2510" s="302"/>
      <c r="AB2510" s="302"/>
      <c r="AC2510" s="302"/>
      <c r="AD2510" s="302" t="s">
        <v>37</v>
      </c>
      <c r="AE2510" s="302" t="s">
        <v>53</v>
      </c>
      <c r="AF2510" s="302"/>
      <c r="AG2510" s="302"/>
      <c r="AH2510" s="222"/>
      <c r="AI2510" s="229"/>
    </row>
    <row r="2511" spans="1:35" ht="60.75" customHeight="1">
      <c r="A2511" s="70" t="s">
        <v>4982</v>
      </c>
      <c r="B2511" s="74" t="s">
        <v>10</v>
      </c>
      <c r="C2511" s="74" t="s">
        <v>4334</v>
      </c>
      <c r="D2511" s="75">
        <v>42191</v>
      </c>
      <c r="E2511" s="76">
        <v>0.37847222222222227</v>
      </c>
      <c r="F2511" s="75">
        <v>42191</v>
      </c>
      <c r="G2511" s="76">
        <v>0.44097222222222227</v>
      </c>
      <c r="H2511" s="76">
        <v>6.25E-2</v>
      </c>
      <c r="I2511" s="74">
        <v>14</v>
      </c>
      <c r="J2511" s="74" t="s">
        <v>180</v>
      </c>
      <c r="K2511" s="74" t="s">
        <v>20</v>
      </c>
      <c r="L2511" s="74" t="s">
        <v>29</v>
      </c>
      <c r="M2511" s="225" t="s">
        <v>6799</v>
      </c>
      <c r="N2511" s="226" t="s">
        <v>3</v>
      </c>
      <c r="O2511" s="225" t="s">
        <v>7</v>
      </c>
      <c r="P2511" s="225" t="s">
        <v>6799</v>
      </c>
      <c r="Q2511" s="225" t="s">
        <v>6800</v>
      </c>
      <c r="R2511" s="225">
        <v>5</v>
      </c>
      <c r="S2511" s="225">
        <v>14</v>
      </c>
      <c r="T2511" s="225">
        <v>19</v>
      </c>
      <c r="U2511" s="302" t="s">
        <v>28</v>
      </c>
      <c r="V2511" s="302">
        <v>1983</v>
      </c>
      <c r="W2511" s="302" t="s">
        <v>606</v>
      </c>
      <c r="X2511" s="302" t="s">
        <v>6909</v>
      </c>
      <c r="Y2511" s="302" t="s">
        <v>10936</v>
      </c>
      <c r="Z2511" s="302">
        <v>0.8</v>
      </c>
      <c r="AA2511" s="302" t="s">
        <v>6973</v>
      </c>
      <c r="AB2511" s="302">
        <v>1</v>
      </c>
      <c r="AC2511" s="302" t="s">
        <v>10937</v>
      </c>
      <c r="AD2511" s="302" t="s">
        <v>27</v>
      </c>
      <c r="AE2511" s="302"/>
      <c r="AF2511" s="302"/>
      <c r="AG2511" s="302" t="s">
        <v>10938</v>
      </c>
      <c r="AH2511" s="222"/>
      <c r="AI2511" s="229"/>
    </row>
    <row r="2512" spans="1:35" ht="40.5" customHeight="1">
      <c r="A2512" s="70" t="s">
        <v>4982</v>
      </c>
      <c r="B2512" s="74" t="s">
        <v>10</v>
      </c>
      <c r="C2512" s="74" t="s">
        <v>4334</v>
      </c>
      <c r="D2512" s="75">
        <v>42191</v>
      </c>
      <c r="E2512" s="76">
        <v>0.57708333333333328</v>
      </c>
      <c r="F2512" s="75">
        <v>42192</v>
      </c>
      <c r="G2512" s="76">
        <v>0.61458333333333337</v>
      </c>
      <c r="H2512" s="76">
        <v>3.5416666666666666E-2</v>
      </c>
      <c r="I2512" s="74">
        <v>8</v>
      </c>
      <c r="J2512" s="74"/>
      <c r="K2512" s="74"/>
      <c r="L2512" s="74" t="s">
        <v>4</v>
      </c>
      <c r="M2512" s="225" t="s">
        <v>6804</v>
      </c>
      <c r="N2512" s="226" t="s">
        <v>3</v>
      </c>
      <c r="O2512" s="225" t="s">
        <v>7</v>
      </c>
      <c r="P2512" s="225" t="s">
        <v>6805</v>
      </c>
      <c r="Q2512" s="225" t="s">
        <v>6806</v>
      </c>
      <c r="R2512" s="225">
        <v>2</v>
      </c>
      <c r="S2512" s="225"/>
      <c r="T2512" s="225">
        <v>2</v>
      </c>
      <c r="U2512" s="302" t="s">
        <v>44</v>
      </c>
      <c r="V2512" s="302">
        <v>1982</v>
      </c>
      <c r="W2512" s="302" t="s">
        <v>10957</v>
      </c>
      <c r="X2512" s="302" t="s">
        <v>1053</v>
      </c>
      <c r="Y2512" s="302">
        <v>41703</v>
      </c>
      <c r="Z2512" s="302" t="s">
        <v>10958</v>
      </c>
      <c r="AA2512" s="302">
        <v>42494</v>
      </c>
      <c r="AB2512" s="302" t="s">
        <v>2115</v>
      </c>
      <c r="AC2512" s="302" t="s">
        <v>10959</v>
      </c>
      <c r="AD2512" s="302" t="s">
        <v>63</v>
      </c>
      <c r="AE2512" s="302"/>
      <c r="AF2512" s="302"/>
      <c r="AG2512" s="302"/>
      <c r="AH2512" s="222"/>
      <c r="AI2512" s="229"/>
    </row>
    <row r="2513" spans="1:36" ht="60.75" customHeight="1">
      <c r="A2513" s="70" t="s">
        <v>4982</v>
      </c>
      <c r="B2513" s="74" t="s">
        <v>10</v>
      </c>
      <c r="C2513" s="74" t="s">
        <v>4334</v>
      </c>
      <c r="D2513" s="75">
        <v>42191</v>
      </c>
      <c r="E2513" s="76">
        <v>0.60069444444444442</v>
      </c>
      <c r="F2513" s="75">
        <v>42191</v>
      </c>
      <c r="G2513" s="76">
        <v>0.60138888888888886</v>
      </c>
      <c r="H2513" s="76">
        <v>6.9444444444444447E-4</v>
      </c>
      <c r="I2513" s="74">
        <v>10</v>
      </c>
      <c r="J2513" s="74"/>
      <c r="K2513" s="74"/>
      <c r="L2513" s="74" t="s">
        <v>4</v>
      </c>
      <c r="M2513" s="225" t="s">
        <v>6801</v>
      </c>
      <c r="N2513" s="226" t="s">
        <v>3</v>
      </c>
      <c r="O2513" s="225" t="s">
        <v>7</v>
      </c>
      <c r="P2513" s="225" t="s">
        <v>6802</v>
      </c>
      <c r="Q2513" s="225" t="s">
        <v>6803</v>
      </c>
      <c r="R2513" s="225">
        <v>1</v>
      </c>
      <c r="S2513" s="225"/>
      <c r="T2513" s="225">
        <v>1</v>
      </c>
      <c r="U2513" s="302"/>
      <c r="V2513" s="302"/>
      <c r="W2513" s="302"/>
      <c r="X2513" s="302"/>
      <c r="Y2513" s="302"/>
      <c r="Z2513" s="302"/>
      <c r="AA2513" s="302"/>
      <c r="AB2513" s="302"/>
      <c r="AC2513" s="302"/>
      <c r="AD2513" s="302" t="s">
        <v>0</v>
      </c>
      <c r="AE2513" s="302"/>
      <c r="AF2513" s="302"/>
      <c r="AG2513" s="302" t="s">
        <v>6926</v>
      </c>
      <c r="AH2513" s="222"/>
      <c r="AI2513" s="229"/>
    </row>
    <row r="2514" spans="1:36" ht="40.5" customHeight="1">
      <c r="A2514" s="70" t="s">
        <v>4982</v>
      </c>
      <c r="B2514" s="74" t="s">
        <v>18</v>
      </c>
      <c r="C2514" s="74" t="s">
        <v>18</v>
      </c>
      <c r="D2514" s="75">
        <v>42191</v>
      </c>
      <c r="E2514" s="76">
        <v>42191.458333333336</v>
      </c>
      <c r="F2514" s="75">
        <v>42191</v>
      </c>
      <c r="G2514" s="76">
        <v>42191.541666666664</v>
      </c>
      <c r="H2514" s="76">
        <f>G2514-E2514</f>
        <v>8.3333333328482695E-2</v>
      </c>
      <c r="I2514" s="74">
        <v>2</v>
      </c>
      <c r="J2514" s="74"/>
      <c r="K2514" s="74"/>
      <c r="L2514" s="74" t="s">
        <v>4</v>
      </c>
      <c r="M2514" s="225" t="s">
        <v>6813</v>
      </c>
      <c r="N2514" s="226">
        <v>0.4</v>
      </c>
      <c r="O2514" s="225" t="s">
        <v>25</v>
      </c>
      <c r="P2514" s="225" t="s">
        <v>6814</v>
      </c>
      <c r="Q2514" s="225" t="s">
        <v>6815</v>
      </c>
      <c r="R2514" s="225">
        <v>0.7</v>
      </c>
      <c r="S2514" s="225"/>
      <c r="T2514" s="225">
        <f>R2514+S2514</f>
        <v>0.7</v>
      </c>
      <c r="U2514" s="302"/>
      <c r="V2514" s="302"/>
      <c r="W2514" s="302"/>
      <c r="X2514" s="302"/>
      <c r="Y2514" s="302"/>
      <c r="Z2514" s="302"/>
      <c r="AA2514" s="302"/>
      <c r="AB2514" s="302"/>
      <c r="AC2514" s="302"/>
      <c r="AD2514" s="302" t="s">
        <v>0</v>
      </c>
      <c r="AE2514" s="302"/>
      <c r="AF2514" s="302"/>
      <c r="AG2514" s="302"/>
      <c r="AH2514" s="222"/>
      <c r="AI2514" s="229"/>
    </row>
    <row r="2515" spans="1:36" ht="60.75" customHeight="1">
      <c r="A2515" s="70" t="s">
        <v>4982</v>
      </c>
      <c r="B2515" s="74" t="s">
        <v>18</v>
      </c>
      <c r="C2515" s="74" t="s">
        <v>18</v>
      </c>
      <c r="D2515" s="75">
        <v>42191</v>
      </c>
      <c r="E2515" s="76">
        <v>42191.875</v>
      </c>
      <c r="F2515" s="75">
        <v>42192</v>
      </c>
      <c r="G2515" s="76">
        <v>42192.427083333336</v>
      </c>
      <c r="H2515" s="76">
        <f>G2515-E2515</f>
        <v>0.55208333333575865</v>
      </c>
      <c r="I2515" s="74">
        <v>1</v>
      </c>
      <c r="J2515" s="74"/>
      <c r="K2515" s="74"/>
      <c r="L2515" s="74" t="s">
        <v>4</v>
      </c>
      <c r="M2515" s="225" t="s">
        <v>7</v>
      </c>
      <c r="N2515" s="226">
        <v>0.4</v>
      </c>
      <c r="O2515" s="225" t="s">
        <v>7</v>
      </c>
      <c r="P2515" s="225" t="s">
        <v>6811</v>
      </c>
      <c r="Q2515" s="225" t="s">
        <v>6812</v>
      </c>
      <c r="R2515" s="225">
        <f>0.2+0.1</f>
        <v>0.30000000000000004</v>
      </c>
      <c r="S2515" s="225"/>
      <c r="T2515" s="225">
        <f>R2515+S2515</f>
        <v>0.30000000000000004</v>
      </c>
      <c r="U2515" s="302"/>
      <c r="V2515" s="302"/>
      <c r="W2515" s="302"/>
      <c r="X2515" s="302"/>
      <c r="Y2515" s="302"/>
      <c r="Z2515" s="302"/>
      <c r="AA2515" s="302"/>
      <c r="AB2515" s="302"/>
      <c r="AC2515" s="302"/>
      <c r="AD2515" s="302" t="s">
        <v>0</v>
      </c>
      <c r="AE2515" s="302"/>
      <c r="AF2515" s="302"/>
      <c r="AG2515" s="302" t="s">
        <v>468</v>
      </c>
      <c r="AH2515" s="222"/>
      <c r="AI2515" s="229"/>
    </row>
    <row r="2516" spans="1:36" ht="60.75" customHeight="1">
      <c r="A2516" s="69" t="s">
        <v>4982</v>
      </c>
      <c r="B2516" s="92" t="s">
        <v>21</v>
      </c>
      <c r="C2516" s="92" t="s">
        <v>21</v>
      </c>
      <c r="D2516" s="88">
        <v>42192</v>
      </c>
      <c r="E2516" s="89">
        <v>0.24652777777777779</v>
      </c>
      <c r="F2516" s="88">
        <v>42192</v>
      </c>
      <c r="G2516" s="89">
        <v>0.3125</v>
      </c>
      <c r="H2516" s="89">
        <v>6.5972222222222224E-2</v>
      </c>
      <c r="I2516" s="68">
        <v>1</v>
      </c>
      <c r="J2516" s="68" t="s">
        <v>2361</v>
      </c>
      <c r="K2516" s="92"/>
      <c r="L2516" s="92" t="s">
        <v>11</v>
      </c>
      <c r="M2516" s="230" t="s">
        <v>6778</v>
      </c>
      <c r="N2516" s="221">
        <v>0.4</v>
      </c>
      <c r="O2516" s="221" t="s">
        <v>2</v>
      </c>
      <c r="P2516" s="230" t="s">
        <v>6778</v>
      </c>
      <c r="Q2516" s="221" t="s">
        <v>6779</v>
      </c>
      <c r="R2516" s="221">
        <v>6.0000000000000001E-3</v>
      </c>
      <c r="S2516" s="221">
        <v>2E-3</v>
      </c>
      <c r="T2516" s="221">
        <v>8.0000000000000002E-3</v>
      </c>
      <c r="U2516" s="293" t="s">
        <v>47</v>
      </c>
      <c r="V2516" s="273" t="s">
        <v>128</v>
      </c>
      <c r="W2516" s="293" t="s">
        <v>128</v>
      </c>
      <c r="X2516" s="293" t="s">
        <v>128</v>
      </c>
      <c r="Y2516" s="269">
        <v>2015</v>
      </c>
      <c r="Z2516" s="318" t="s">
        <v>128</v>
      </c>
      <c r="AA2516" s="269">
        <v>2016</v>
      </c>
      <c r="AB2516" s="293" t="s">
        <v>128</v>
      </c>
      <c r="AC2516" s="269">
        <v>2015</v>
      </c>
      <c r="AD2516" s="293" t="s">
        <v>17</v>
      </c>
      <c r="AE2516" s="293" t="s">
        <v>57</v>
      </c>
      <c r="AF2516" s="293"/>
      <c r="AG2516" s="318"/>
      <c r="AH2516" s="230"/>
      <c r="AI2516" s="229"/>
    </row>
    <row r="2517" spans="1:36" ht="60.75" customHeight="1">
      <c r="A2517" s="70" t="s">
        <v>4982</v>
      </c>
      <c r="B2517" s="74" t="s">
        <v>10</v>
      </c>
      <c r="C2517" s="74" t="s">
        <v>4334</v>
      </c>
      <c r="D2517" s="75">
        <v>42214</v>
      </c>
      <c r="E2517" s="76">
        <v>0.52500000000000002</v>
      </c>
      <c r="F2517" s="75">
        <v>42214</v>
      </c>
      <c r="G2517" s="76">
        <v>0.53819444444444442</v>
      </c>
      <c r="H2517" s="76">
        <v>1.4583333333333332E-2</v>
      </c>
      <c r="I2517" s="74">
        <v>11</v>
      </c>
      <c r="J2517" s="74" t="s">
        <v>7918</v>
      </c>
      <c r="K2517" s="74" t="s">
        <v>20</v>
      </c>
      <c r="L2517" s="74" t="s">
        <v>9</v>
      </c>
      <c r="M2517" s="225" t="s">
        <v>8570</v>
      </c>
      <c r="N2517" s="226" t="s">
        <v>3</v>
      </c>
      <c r="O2517" s="225" t="s">
        <v>7</v>
      </c>
      <c r="P2517" s="225" t="s">
        <v>8570</v>
      </c>
      <c r="Q2517" s="225" t="s">
        <v>7614</v>
      </c>
      <c r="R2517" s="225">
        <v>2</v>
      </c>
      <c r="S2517" s="225"/>
      <c r="T2517" s="225">
        <v>2</v>
      </c>
      <c r="U2517" s="302"/>
      <c r="V2517" s="302"/>
      <c r="W2517" s="302"/>
      <c r="X2517" s="302"/>
      <c r="Y2517" s="302"/>
      <c r="Z2517" s="302"/>
      <c r="AA2517" s="302"/>
      <c r="AB2517" s="302"/>
      <c r="AC2517" s="302"/>
      <c r="AD2517" s="302" t="s">
        <v>42</v>
      </c>
      <c r="AE2517" s="302"/>
      <c r="AF2517" s="302"/>
      <c r="AG2517" s="302" t="s">
        <v>10941</v>
      </c>
      <c r="AH2517" s="222"/>
      <c r="AI2517" s="229"/>
    </row>
    <row r="2518" spans="1:36" ht="40.5" customHeight="1">
      <c r="A2518" s="70" t="s">
        <v>12463</v>
      </c>
      <c r="B2518" s="74" t="s">
        <v>12</v>
      </c>
      <c r="C2518" s="74" t="s">
        <v>127</v>
      </c>
      <c r="D2518" s="75">
        <v>42348</v>
      </c>
      <c r="E2518" s="76">
        <v>0.64652777777777781</v>
      </c>
      <c r="F2518" s="75">
        <v>42348</v>
      </c>
      <c r="G2518" s="76">
        <v>0.64652777777777781</v>
      </c>
      <c r="H2518" s="76">
        <f>G2518-E2518</f>
        <v>0</v>
      </c>
      <c r="I2518" s="74">
        <v>6</v>
      </c>
      <c r="J2518" s="74"/>
      <c r="K2518" s="74"/>
      <c r="L2518" s="74" t="s">
        <v>11</v>
      </c>
      <c r="M2518" s="225" t="s">
        <v>11875</v>
      </c>
      <c r="N2518" s="226">
        <v>0.4</v>
      </c>
      <c r="O2518" s="225" t="s">
        <v>2</v>
      </c>
      <c r="P2518" s="225" t="s">
        <v>941</v>
      </c>
      <c r="Q2518" s="225" t="s">
        <v>12572</v>
      </c>
      <c r="R2518" s="225">
        <v>0.1</v>
      </c>
      <c r="S2518" s="225">
        <v>1.6</v>
      </c>
      <c r="T2518" s="225">
        <v>1.7</v>
      </c>
      <c r="U2518" s="302" t="s">
        <v>1</v>
      </c>
      <c r="V2518" s="302" t="s">
        <v>128</v>
      </c>
      <c r="W2518" s="302" t="s">
        <v>128</v>
      </c>
      <c r="X2518" s="302" t="s">
        <v>128</v>
      </c>
      <c r="Y2518" s="302" t="s">
        <v>128</v>
      </c>
      <c r="Z2518" s="302" t="s">
        <v>128</v>
      </c>
      <c r="AA2518" s="302" t="s">
        <v>128</v>
      </c>
      <c r="AB2518" s="302" t="s">
        <v>128</v>
      </c>
      <c r="AC2518" s="302" t="s">
        <v>128</v>
      </c>
      <c r="AD2518" s="302" t="s">
        <v>22</v>
      </c>
      <c r="AE2518" s="302" t="s">
        <v>128</v>
      </c>
      <c r="AF2518" s="302" t="s">
        <v>128</v>
      </c>
      <c r="AG2518" s="302" t="s">
        <v>131</v>
      </c>
      <c r="AH2518" s="222"/>
      <c r="AI2518" s="229"/>
    </row>
    <row r="2519" spans="1:36" ht="60.75" customHeight="1">
      <c r="A2519" s="70" t="s">
        <v>12463</v>
      </c>
      <c r="B2519" s="74" t="s">
        <v>69</v>
      </c>
      <c r="C2519" s="74" t="s">
        <v>69</v>
      </c>
      <c r="D2519" s="75">
        <v>42358</v>
      </c>
      <c r="E2519" s="76">
        <v>0.30138888888888887</v>
      </c>
      <c r="F2519" s="75">
        <v>42358</v>
      </c>
      <c r="G2519" s="76">
        <v>0.33611111111111108</v>
      </c>
      <c r="H2519" s="76">
        <v>3.472222222222221E-2</v>
      </c>
      <c r="I2519" s="74">
        <v>5</v>
      </c>
      <c r="J2519" s="74" t="s">
        <v>143</v>
      </c>
      <c r="K2519" s="74" t="s">
        <v>178</v>
      </c>
      <c r="L2519" s="74" t="s">
        <v>4</v>
      </c>
      <c r="M2519" s="225" t="s">
        <v>9595</v>
      </c>
      <c r="N2519" s="226" t="s">
        <v>3</v>
      </c>
      <c r="O2519" s="225" t="s">
        <v>7</v>
      </c>
      <c r="P2519" s="225" t="s">
        <v>13218</v>
      </c>
      <c r="Q2519" s="225" t="s">
        <v>13207</v>
      </c>
      <c r="R2519" s="225">
        <v>1.5680000000000001</v>
      </c>
      <c r="S2519" s="225">
        <v>0.114</v>
      </c>
      <c r="T2519" s="225">
        <v>1.6820000000000002</v>
      </c>
      <c r="U2519" s="302" t="s">
        <v>28</v>
      </c>
      <c r="V2519" s="302">
        <v>1999</v>
      </c>
      <c r="W2519" s="302" t="s">
        <v>1477</v>
      </c>
      <c r="X2519" s="302" t="s">
        <v>724</v>
      </c>
      <c r="Y2519" s="302" t="s">
        <v>5202</v>
      </c>
      <c r="Z2519" s="302">
        <v>100</v>
      </c>
      <c r="AA2519" s="302" t="s">
        <v>13200</v>
      </c>
      <c r="AB2519" s="302">
        <v>0</v>
      </c>
      <c r="AC2519" s="302">
        <v>11.201499999999999</v>
      </c>
      <c r="AD2519" s="302" t="s">
        <v>22</v>
      </c>
      <c r="AE2519" s="302"/>
      <c r="AF2519" s="302"/>
      <c r="AG2519" s="302" t="s">
        <v>13207</v>
      </c>
      <c r="AH2519" s="222"/>
      <c r="AI2519" s="229"/>
    </row>
    <row r="2520" spans="1:36" ht="60.75" customHeight="1">
      <c r="A2520" s="70" t="s">
        <v>122</v>
      </c>
      <c r="B2520" s="74" t="s">
        <v>15</v>
      </c>
      <c r="C2520" s="74" t="s">
        <v>15</v>
      </c>
      <c r="D2520" s="75">
        <v>42015</v>
      </c>
      <c r="E2520" s="76">
        <v>7.8472222222222221E-2</v>
      </c>
      <c r="F2520" s="75">
        <v>42015</v>
      </c>
      <c r="G2520" s="76">
        <v>0.11041666666666666</v>
      </c>
      <c r="H2520" s="76">
        <f>(F2520+G2520)-(D2520+E2520)</f>
        <v>3.1944444446708076E-2</v>
      </c>
      <c r="I2520" s="74">
        <v>7</v>
      </c>
      <c r="J2520" s="74" t="s">
        <v>143</v>
      </c>
      <c r="K2520" s="74" t="s">
        <v>20</v>
      </c>
      <c r="L2520" s="74" t="s">
        <v>9</v>
      </c>
      <c r="M2520" s="225" t="s">
        <v>225</v>
      </c>
      <c r="N2520" s="226" t="s">
        <v>3</v>
      </c>
      <c r="O2520" s="225" t="s">
        <v>7</v>
      </c>
      <c r="P2520" s="225" t="s">
        <v>226</v>
      </c>
      <c r="Q2520" s="225" t="s">
        <v>331</v>
      </c>
      <c r="R2520" s="225">
        <v>1.65</v>
      </c>
      <c r="S2520" s="225"/>
      <c r="T2520" s="225">
        <f>SUM(R2520:S2520)</f>
        <v>1.65</v>
      </c>
      <c r="U2520" s="302" t="s">
        <v>28</v>
      </c>
      <c r="V2520" s="302">
        <v>1985</v>
      </c>
      <c r="W2520" s="302" t="s">
        <v>1709</v>
      </c>
      <c r="X2520" s="302"/>
      <c r="Y2520" s="302">
        <v>41858</v>
      </c>
      <c r="Z2520" s="302">
        <v>100</v>
      </c>
      <c r="AA2520" s="302" t="s">
        <v>1478</v>
      </c>
      <c r="AB2520" s="302">
        <v>0</v>
      </c>
      <c r="AC2520" s="302"/>
      <c r="AD2520" s="302" t="s">
        <v>22</v>
      </c>
      <c r="AE2520" s="302" t="s">
        <v>76</v>
      </c>
      <c r="AF2520" s="302"/>
      <c r="AG2520" s="302" t="s">
        <v>1925</v>
      </c>
      <c r="AH2520" s="222"/>
      <c r="AI2520" s="229"/>
    </row>
    <row r="2521" spans="1:36" ht="40.5" customHeight="1">
      <c r="A2521" s="70" t="s">
        <v>4982</v>
      </c>
      <c r="B2521" s="74" t="s">
        <v>15</v>
      </c>
      <c r="C2521" s="74" t="s">
        <v>15</v>
      </c>
      <c r="D2521" s="75">
        <v>42215</v>
      </c>
      <c r="E2521" s="76">
        <v>0.53819444444444442</v>
      </c>
      <c r="F2521" s="75">
        <v>42215</v>
      </c>
      <c r="G2521" s="76">
        <v>0.53819444444444442</v>
      </c>
      <c r="H2521" s="76">
        <f>(F2521+G2521)-(D2521+E2521)</f>
        <v>0</v>
      </c>
      <c r="I2521" s="74">
        <v>6</v>
      </c>
      <c r="J2521" s="74" t="s">
        <v>180</v>
      </c>
      <c r="K2521" s="74" t="s">
        <v>8</v>
      </c>
      <c r="L2521" s="74" t="s">
        <v>9</v>
      </c>
      <c r="M2521" s="225" t="s">
        <v>8527</v>
      </c>
      <c r="N2521" s="226" t="s">
        <v>3</v>
      </c>
      <c r="O2521" s="225" t="s">
        <v>7</v>
      </c>
      <c r="P2521" s="225" t="s">
        <v>8528</v>
      </c>
      <c r="Q2521" s="225" t="s">
        <v>9374</v>
      </c>
      <c r="R2521" s="225"/>
      <c r="S2521" s="225">
        <v>0.15</v>
      </c>
      <c r="T2521" s="225">
        <f>SUM(R2521:S2521)</f>
        <v>0.15</v>
      </c>
      <c r="U2521" s="302" t="s">
        <v>28</v>
      </c>
      <c r="V2521" s="302">
        <v>1989</v>
      </c>
      <c r="W2521" s="302" t="s">
        <v>9375</v>
      </c>
      <c r="X2521" s="302"/>
      <c r="Y2521" s="302">
        <v>42076</v>
      </c>
      <c r="Z2521" s="302">
        <v>100</v>
      </c>
      <c r="AA2521" s="302">
        <v>42248</v>
      </c>
      <c r="AB2521" s="302">
        <v>0</v>
      </c>
      <c r="AC2521" s="302"/>
      <c r="AD2521" s="302" t="s">
        <v>42</v>
      </c>
      <c r="AE2521" s="302" t="s">
        <v>53</v>
      </c>
      <c r="AF2521" s="302"/>
      <c r="AG2521" s="302" t="s">
        <v>9376</v>
      </c>
      <c r="AH2521" s="222"/>
      <c r="AI2521" s="229"/>
    </row>
    <row r="2522" spans="1:36" ht="40.5" customHeight="1">
      <c r="A2522" s="70" t="s">
        <v>4982</v>
      </c>
      <c r="B2522" s="74" t="s">
        <v>5</v>
      </c>
      <c r="C2522" s="74" t="s">
        <v>5</v>
      </c>
      <c r="D2522" s="75">
        <v>42215</v>
      </c>
      <c r="E2522" s="76">
        <v>0.92986111111111114</v>
      </c>
      <c r="F2522" s="75">
        <v>42216</v>
      </c>
      <c r="G2522" s="76">
        <v>0.38194444444444442</v>
      </c>
      <c r="H2522" s="76">
        <v>0.45208333333333334</v>
      </c>
      <c r="I2522" s="74">
        <v>13</v>
      </c>
      <c r="J2522" s="74" t="s">
        <v>758</v>
      </c>
      <c r="K2522" s="74"/>
      <c r="L2522" s="74" t="s">
        <v>9</v>
      </c>
      <c r="M2522" s="225" t="s">
        <v>8248</v>
      </c>
      <c r="N2522" s="226" t="s">
        <v>3</v>
      </c>
      <c r="O2522" s="225" t="s">
        <v>7</v>
      </c>
      <c r="P2522" s="225" t="s">
        <v>8248</v>
      </c>
      <c r="Q2522" s="225" t="s">
        <v>10463</v>
      </c>
      <c r="R2522" s="225"/>
      <c r="S2522" s="225">
        <v>82.2</v>
      </c>
      <c r="T2522" s="225">
        <v>82.2</v>
      </c>
      <c r="U2522" s="302" t="s">
        <v>28</v>
      </c>
      <c r="V2522" s="302">
        <v>1985</v>
      </c>
      <c r="W2522" s="302" t="s">
        <v>591</v>
      </c>
      <c r="X2522" s="302" t="s">
        <v>1383</v>
      </c>
      <c r="Y2522" s="302" t="s">
        <v>10175</v>
      </c>
      <c r="Z2522" s="302">
        <v>1</v>
      </c>
      <c r="AA2522" s="302" t="s">
        <v>10464</v>
      </c>
      <c r="AB2522" s="302"/>
      <c r="AC2522" s="302"/>
      <c r="AD2522" s="302" t="s">
        <v>42</v>
      </c>
      <c r="AE2522" s="302"/>
      <c r="AF2522" s="302"/>
      <c r="AG2522" s="302"/>
      <c r="AH2522" s="222"/>
      <c r="AI2522" s="229"/>
    </row>
    <row r="2523" spans="1:36" ht="60.75" customHeight="1">
      <c r="A2523" s="69" t="s">
        <v>4982</v>
      </c>
      <c r="B2523" s="92" t="s">
        <v>21</v>
      </c>
      <c r="C2523" s="92" t="s">
        <v>21</v>
      </c>
      <c r="D2523" s="88">
        <v>42193</v>
      </c>
      <c r="E2523" s="89">
        <v>0.3923611111111111</v>
      </c>
      <c r="F2523" s="88">
        <v>42193</v>
      </c>
      <c r="G2523" s="89">
        <v>0.46527777777777773</v>
      </c>
      <c r="H2523" s="89">
        <v>7.2916666666666671E-2</v>
      </c>
      <c r="I2523" s="68">
        <v>1</v>
      </c>
      <c r="J2523" s="68" t="s">
        <v>2361</v>
      </c>
      <c r="K2523" s="92"/>
      <c r="L2523" s="92" t="s">
        <v>11</v>
      </c>
      <c r="M2523" s="230" t="s">
        <v>6780</v>
      </c>
      <c r="N2523" s="221">
        <v>0.4</v>
      </c>
      <c r="O2523" s="221" t="s">
        <v>2</v>
      </c>
      <c r="P2523" s="230" t="s">
        <v>6780</v>
      </c>
      <c r="Q2523" s="221" t="s">
        <v>3314</v>
      </c>
      <c r="R2523" s="221">
        <v>8.9999999999999993E-3</v>
      </c>
      <c r="S2523" s="221">
        <v>5.0000000000000001E-3</v>
      </c>
      <c r="T2523" s="221">
        <v>1.4E-2</v>
      </c>
      <c r="U2523" s="293" t="s">
        <v>1</v>
      </c>
      <c r="V2523" s="273" t="s">
        <v>128</v>
      </c>
      <c r="W2523" s="293" t="s">
        <v>128</v>
      </c>
      <c r="X2523" s="293" t="s">
        <v>128</v>
      </c>
      <c r="Y2523" s="269">
        <v>2015</v>
      </c>
      <c r="Z2523" s="318" t="s">
        <v>128</v>
      </c>
      <c r="AA2523" s="269">
        <v>2016</v>
      </c>
      <c r="AB2523" s="293" t="s">
        <v>128</v>
      </c>
      <c r="AC2523" s="269">
        <v>2015</v>
      </c>
      <c r="AD2523" s="293" t="s">
        <v>17</v>
      </c>
      <c r="AE2523" s="293" t="s">
        <v>57</v>
      </c>
      <c r="AF2523" s="293"/>
      <c r="AG2523" s="318"/>
      <c r="AH2523" s="230"/>
      <c r="AI2523" s="229"/>
    </row>
    <row r="2524" spans="1:36" ht="40.5" customHeight="1">
      <c r="A2524" s="69" t="s">
        <v>4982</v>
      </c>
      <c r="B2524" s="134" t="s">
        <v>1412</v>
      </c>
      <c r="C2524" s="134" t="s">
        <v>1423</v>
      </c>
      <c r="D2524" s="93">
        <v>42193</v>
      </c>
      <c r="E2524" s="109">
        <v>5.8333333333333327E-2</v>
      </c>
      <c r="F2524" s="88">
        <v>42193</v>
      </c>
      <c r="G2524" s="109">
        <v>0.20416666666666669</v>
      </c>
      <c r="H2524" s="109">
        <v>0.14583333333333334</v>
      </c>
      <c r="I2524" s="169">
        <v>16</v>
      </c>
      <c r="J2524" s="169" t="s">
        <v>6781</v>
      </c>
      <c r="K2524" s="169"/>
      <c r="L2524" s="169" t="s">
        <v>9</v>
      </c>
      <c r="M2524" s="232" t="s">
        <v>6782</v>
      </c>
      <c r="N2524" s="232" t="s">
        <v>3</v>
      </c>
      <c r="O2524" s="232" t="s">
        <v>7</v>
      </c>
      <c r="P2524" s="232" t="s">
        <v>6782</v>
      </c>
      <c r="Q2524" s="232" t="s">
        <v>6783</v>
      </c>
      <c r="R2524" s="235">
        <v>21</v>
      </c>
      <c r="S2524" s="235"/>
      <c r="T2524" s="235">
        <v>21</v>
      </c>
      <c r="U2524" s="279"/>
      <c r="V2524" s="279"/>
      <c r="W2524" s="279"/>
      <c r="X2524" s="279"/>
      <c r="Y2524" s="279"/>
      <c r="Z2524" s="279"/>
      <c r="AA2524" s="279"/>
      <c r="AB2524" s="279"/>
      <c r="AC2524" s="279"/>
      <c r="AD2524" s="273" t="s">
        <v>30</v>
      </c>
      <c r="AE2524" s="279"/>
      <c r="AF2524" s="279"/>
      <c r="AG2524" s="290"/>
      <c r="AH2524" s="222"/>
      <c r="AI2524" s="229"/>
    </row>
    <row r="2525" spans="1:36" ht="199.9" customHeight="1">
      <c r="A2525" s="70" t="s">
        <v>4982</v>
      </c>
      <c r="B2525" s="74" t="s">
        <v>10</v>
      </c>
      <c r="C2525" s="74" t="s">
        <v>4334</v>
      </c>
      <c r="D2525" s="75">
        <v>42193</v>
      </c>
      <c r="E2525" s="76">
        <v>0.79791666666666661</v>
      </c>
      <c r="F2525" s="75">
        <v>42193</v>
      </c>
      <c r="G2525" s="76">
        <v>0.10416666666666667</v>
      </c>
      <c r="H2525" s="76">
        <v>0.30625000000000002</v>
      </c>
      <c r="I2525" s="74">
        <v>23</v>
      </c>
      <c r="J2525" s="74"/>
      <c r="K2525" s="74"/>
      <c r="L2525" s="74" t="s">
        <v>4</v>
      </c>
      <c r="M2525" s="225" t="s">
        <v>6810</v>
      </c>
      <c r="N2525" s="226" t="s">
        <v>3</v>
      </c>
      <c r="O2525" s="225" t="s">
        <v>25</v>
      </c>
      <c r="P2525" s="225" t="s">
        <v>6810</v>
      </c>
      <c r="Q2525" s="225" t="s">
        <v>8540</v>
      </c>
      <c r="R2525" s="225">
        <v>8.1999999999999993</v>
      </c>
      <c r="S2525" s="225">
        <v>10.9</v>
      </c>
      <c r="T2525" s="225">
        <v>19.100000000000001</v>
      </c>
      <c r="U2525" s="302" t="s">
        <v>33</v>
      </c>
      <c r="V2525" s="302">
        <v>2011</v>
      </c>
      <c r="W2525" s="302" t="s">
        <v>10960</v>
      </c>
      <c r="X2525" s="302" t="s">
        <v>5820</v>
      </c>
      <c r="Y2525" s="302">
        <v>41416</v>
      </c>
      <c r="Z2525" s="302" t="s">
        <v>10958</v>
      </c>
      <c r="AA2525" s="302">
        <v>42238</v>
      </c>
      <c r="AB2525" s="302" t="s">
        <v>2115</v>
      </c>
      <c r="AC2525" s="302"/>
      <c r="AD2525" s="302" t="s">
        <v>0</v>
      </c>
      <c r="AE2525" s="302"/>
      <c r="AF2525" s="302"/>
      <c r="AG2525" s="302" t="s">
        <v>10961</v>
      </c>
      <c r="AH2525" s="222"/>
      <c r="AI2525" s="229"/>
    </row>
    <row r="2526" spans="1:36" ht="81" customHeight="1">
      <c r="A2526" s="69" t="s">
        <v>4982</v>
      </c>
      <c r="B2526" s="134" t="s">
        <v>1412</v>
      </c>
      <c r="C2526" s="134" t="s">
        <v>1423</v>
      </c>
      <c r="D2526" s="93">
        <v>42216</v>
      </c>
      <c r="E2526" s="109">
        <v>0.69166666666666676</v>
      </c>
      <c r="F2526" s="88">
        <v>42216</v>
      </c>
      <c r="G2526" s="109">
        <v>0.71875</v>
      </c>
      <c r="H2526" s="109">
        <v>2.7083333333333334E-2</v>
      </c>
      <c r="I2526" s="169">
        <v>26</v>
      </c>
      <c r="J2526" s="169" t="s">
        <v>150</v>
      </c>
      <c r="K2526" s="169"/>
      <c r="L2526" s="169" t="s">
        <v>9</v>
      </c>
      <c r="M2526" s="232" t="s">
        <v>8401</v>
      </c>
      <c r="N2526" s="232" t="s">
        <v>3</v>
      </c>
      <c r="O2526" s="232" t="s">
        <v>7</v>
      </c>
      <c r="P2526" s="232" t="s">
        <v>8401</v>
      </c>
      <c r="Q2526" s="232" t="s">
        <v>8402</v>
      </c>
      <c r="R2526" s="235">
        <v>3</v>
      </c>
      <c r="S2526" s="235">
        <v>1</v>
      </c>
      <c r="T2526" s="235">
        <v>4</v>
      </c>
      <c r="U2526" s="279"/>
      <c r="V2526" s="279"/>
      <c r="W2526" s="279"/>
      <c r="X2526" s="279"/>
      <c r="Y2526" s="279"/>
      <c r="Z2526" s="279"/>
      <c r="AA2526" s="279"/>
      <c r="AB2526" s="279"/>
      <c r="AC2526" s="279"/>
      <c r="AD2526" s="273" t="s">
        <v>42</v>
      </c>
      <c r="AE2526" s="279"/>
      <c r="AF2526" s="279"/>
      <c r="AG2526" s="290"/>
      <c r="AH2526" s="222"/>
      <c r="AI2526" s="229"/>
    </row>
    <row r="2527" spans="1:36" ht="81" customHeight="1">
      <c r="A2527" s="330" t="s">
        <v>4982</v>
      </c>
      <c r="B2527" s="334" t="s">
        <v>18</v>
      </c>
      <c r="C2527" s="334" t="s">
        <v>18</v>
      </c>
      <c r="D2527" s="339">
        <v>42193</v>
      </c>
      <c r="E2527" s="340">
        <v>42193.291666666664</v>
      </c>
      <c r="F2527" s="339">
        <v>42193</v>
      </c>
      <c r="G2527" s="340">
        <v>42193.666666666664</v>
      </c>
      <c r="H2527" s="340">
        <f>G2527-E2527</f>
        <v>0.375</v>
      </c>
      <c r="I2527" s="334">
        <v>1</v>
      </c>
      <c r="J2527" s="334"/>
      <c r="K2527" s="334"/>
      <c r="L2527" s="334" t="s">
        <v>11</v>
      </c>
      <c r="M2527" s="334" t="s">
        <v>337</v>
      </c>
      <c r="N2527" s="341">
        <v>0.4</v>
      </c>
      <c r="O2527" s="334" t="s">
        <v>2</v>
      </c>
      <c r="P2527" s="334" t="s">
        <v>6816</v>
      </c>
      <c r="Q2527" s="334" t="s">
        <v>6817</v>
      </c>
      <c r="R2527" s="334">
        <v>0.5</v>
      </c>
      <c r="S2527" s="334"/>
      <c r="T2527" s="334">
        <f>R2527+S2527</f>
        <v>0.5</v>
      </c>
      <c r="U2527" s="337"/>
      <c r="V2527" s="337"/>
      <c r="W2527" s="337"/>
      <c r="X2527" s="337"/>
      <c r="Y2527" s="337"/>
      <c r="Z2527" s="337"/>
      <c r="AA2527" s="337"/>
      <c r="AB2527" s="337"/>
      <c r="AC2527" s="337"/>
      <c r="AD2527" s="337" t="s">
        <v>0</v>
      </c>
      <c r="AE2527" s="337"/>
      <c r="AF2527" s="337"/>
      <c r="AG2527" s="337"/>
      <c r="AH2527" s="332"/>
      <c r="AI2527" s="281"/>
    </row>
    <row r="2528" spans="1:36" ht="162" customHeight="1">
      <c r="A2528" s="279" t="s">
        <v>4982</v>
      </c>
      <c r="B2528" s="284" t="s">
        <v>18</v>
      </c>
      <c r="C2528" s="284" t="s">
        <v>18</v>
      </c>
      <c r="D2528" s="271">
        <v>42193</v>
      </c>
      <c r="E2528" s="272">
        <v>42193.5</v>
      </c>
      <c r="F2528" s="271">
        <v>42193</v>
      </c>
      <c r="G2528" s="272">
        <v>42193.71875</v>
      </c>
      <c r="H2528" s="272">
        <f>G2528-E2528</f>
        <v>0.21875</v>
      </c>
      <c r="I2528" s="284">
        <v>7</v>
      </c>
      <c r="J2528" s="284"/>
      <c r="K2528" s="284"/>
      <c r="L2528" s="284" t="s">
        <v>4</v>
      </c>
      <c r="M2528" s="284" t="s">
        <v>6818</v>
      </c>
      <c r="N2528" s="268" t="s">
        <v>3</v>
      </c>
      <c r="O2528" s="284" t="s">
        <v>7</v>
      </c>
      <c r="P2528" s="284" t="s">
        <v>6819</v>
      </c>
      <c r="Q2528" s="284" t="s">
        <v>8646</v>
      </c>
      <c r="R2528" s="284">
        <v>2.5</v>
      </c>
      <c r="S2528" s="284">
        <f>1+2+2+2+2+2+2+2+2+2+2+2+1</f>
        <v>24</v>
      </c>
      <c r="T2528" s="284">
        <f>R2528+S2528</f>
        <v>26.5</v>
      </c>
      <c r="U2528" s="302"/>
      <c r="V2528" s="302"/>
      <c r="W2528" s="302"/>
      <c r="X2528" s="302"/>
      <c r="Y2528" s="302"/>
      <c r="Z2528" s="302"/>
      <c r="AA2528" s="302"/>
      <c r="AB2528" s="302"/>
      <c r="AC2528" s="302"/>
      <c r="AD2528" s="302" t="s">
        <v>0</v>
      </c>
      <c r="AE2528" s="302"/>
      <c r="AF2528" s="302"/>
      <c r="AG2528" s="302"/>
      <c r="AH2528" s="286"/>
      <c r="AI2528" s="286"/>
      <c r="AJ2528" s="342"/>
    </row>
    <row r="2529" spans="1:36" ht="60.75" customHeight="1">
      <c r="A2529" s="279" t="s">
        <v>1018</v>
      </c>
      <c r="B2529" s="284" t="s">
        <v>12</v>
      </c>
      <c r="C2529" s="284" t="s">
        <v>127</v>
      </c>
      <c r="D2529" s="271">
        <v>42092</v>
      </c>
      <c r="E2529" s="272" t="s">
        <v>1487</v>
      </c>
      <c r="F2529" s="271">
        <v>42092</v>
      </c>
      <c r="G2529" s="272" t="s">
        <v>1488</v>
      </c>
      <c r="H2529" s="272">
        <f>G2529-E2529</f>
        <v>0.15416666666666667</v>
      </c>
      <c r="I2529" s="284">
        <v>1</v>
      </c>
      <c r="J2529" s="284"/>
      <c r="K2529" s="284"/>
      <c r="L2529" s="284" t="s">
        <v>11</v>
      </c>
      <c r="M2529" s="284" t="s">
        <v>1619</v>
      </c>
      <c r="N2529" s="268">
        <v>0.4</v>
      </c>
      <c r="O2529" s="284" t="s">
        <v>2</v>
      </c>
      <c r="P2529" s="284" t="s">
        <v>147</v>
      </c>
      <c r="Q2529" s="284" t="s">
        <v>1620</v>
      </c>
      <c r="R2529" s="284"/>
      <c r="S2529" s="284">
        <v>1.65</v>
      </c>
      <c r="T2529" s="284">
        <f>S2529+R2529</f>
        <v>1.65</v>
      </c>
      <c r="U2529" s="302"/>
      <c r="V2529" s="302"/>
      <c r="W2529" s="302"/>
      <c r="X2529" s="302"/>
      <c r="Y2529" s="302"/>
      <c r="Z2529" s="302"/>
      <c r="AA2529" s="302"/>
      <c r="AB2529" s="302"/>
      <c r="AC2529" s="302"/>
      <c r="AD2529" s="302" t="s">
        <v>22</v>
      </c>
      <c r="AE2529" s="302"/>
      <c r="AF2529" s="302"/>
      <c r="AG2529" s="302"/>
      <c r="AH2529" s="286"/>
      <c r="AI2529" s="286"/>
      <c r="AJ2529" s="342"/>
    </row>
    <row r="2530" spans="1:36" ht="60.75" customHeight="1">
      <c r="A2530" s="279" t="s">
        <v>4982</v>
      </c>
      <c r="B2530" s="284" t="s">
        <v>12</v>
      </c>
      <c r="C2530" s="284" t="s">
        <v>127</v>
      </c>
      <c r="D2530" s="271">
        <v>42193</v>
      </c>
      <c r="E2530" s="272">
        <v>0.8041666666666667</v>
      </c>
      <c r="F2530" s="271">
        <v>42193</v>
      </c>
      <c r="G2530" s="272">
        <v>0.92152777777777783</v>
      </c>
      <c r="H2530" s="272">
        <f>G2530-E2530</f>
        <v>0.11736111111111114</v>
      </c>
      <c r="I2530" s="284">
        <v>13</v>
      </c>
      <c r="J2530" s="284" t="s">
        <v>233</v>
      </c>
      <c r="K2530" s="284" t="s">
        <v>14</v>
      </c>
      <c r="L2530" s="284" t="s">
        <v>9</v>
      </c>
      <c r="M2530" s="284" t="s">
        <v>8117</v>
      </c>
      <c r="N2530" s="268" t="s">
        <v>3</v>
      </c>
      <c r="O2530" s="284" t="s">
        <v>7</v>
      </c>
      <c r="P2530" s="284" t="s">
        <v>6828</v>
      </c>
      <c r="Q2530" s="284" t="s">
        <v>8118</v>
      </c>
      <c r="R2530" s="284"/>
      <c r="S2530" s="284"/>
      <c r="T2530" s="284"/>
      <c r="U2530" s="302" t="s">
        <v>5279</v>
      </c>
      <c r="V2530" s="302" t="s">
        <v>9638</v>
      </c>
      <c r="W2530" s="302" t="s">
        <v>5280</v>
      </c>
      <c r="X2530" s="302" t="s">
        <v>762</v>
      </c>
      <c r="Y2530" s="302" t="s">
        <v>9639</v>
      </c>
      <c r="Z2530" s="302" t="s">
        <v>128</v>
      </c>
      <c r="AA2530" s="302" t="s">
        <v>9640</v>
      </c>
      <c r="AB2530" s="302">
        <v>1</v>
      </c>
      <c r="AC2530" s="302" t="s">
        <v>128</v>
      </c>
      <c r="AD2530" s="302" t="s">
        <v>30</v>
      </c>
      <c r="AE2530" s="302" t="s">
        <v>57</v>
      </c>
      <c r="AF2530" s="302" t="s">
        <v>128</v>
      </c>
      <c r="AG2530" s="302"/>
      <c r="AH2530" s="286"/>
      <c r="AI2530" s="286"/>
      <c r="AJ2530" s="342"/>
    </row>
    <row r="2531" spans="1:36" ht="60.75" customHeight="1">
      <c r="A2531" s="350" t="s">
        <v>4982</v>
      </c>
      <c r="B2531" s="361" t="s">
        <v>1412</v>
      </c>
      <c r="C2531" s="361" t="s">
        <v>1559</v>
      </c>
      <c r="D2531" s="374">
        <v>42216</v>
      </c>
      <c r="E2531" s="392">
        <v>0.71736111111111101</v>
      </c>
      <c r="F2531" s="374">
        <v>42216</v>
      </c>
      <c r="G2531" s="392">
        <v>0.73611111111111116</v>
      </c>
      <c r="H2531" s="392">
        <v>1.8749999999999999E-2</v>
      </c>
      <c r="I2531" s="361">
        <v>50</v>
      </c>
      <c r="J2531" s="361" t="s">
        <v>180</v>
      </c>
      <c r="K2531" s="361"/>
      <c r="L2531" s="361" t="s">
        <v>9</v>
      </c>
      <c r="M2531" s="361" t="s">
        <v>7990</v>
      </c>
      <c r="N2531" s="361" t="s">
        <v>3</v>
      </c>
      <c r="O2531" s="361" t="s">
        <v>23</v>
      </c>
      <c r="P2531" s="361" t="s">
        <v>7990</v>
      </c>
      <c r="Q2531" s="361" t="s">
        <v>7991</v>
      </c>
      <c r="R2531" s="468">
        <v>6</v>
      </c>
      <c r="S2531" s="468">
        <v>4</v>
      </c>
      <c r="T2531" s="468">
        <v>10</v>
      </c>
      <c r="U2531" s="279"/>
      <c r="V2531" s="279"/>
      <c r="W2531" s="279"/>
      <c r="X2531" s="279"/>
      <c r="Y2531" s="279"/>
      <c r="Z2531" s="279"/>
      <c r="AA2531" s="279"/>
      <c r="AB2531" s="279"/>
      <c r="AC2531" s="279"/>
      <c r="AD2531" s="273" t="s">
        <v>42</v>
      </c>
      <c r="AE2531" s="279"/>
      <c r="AF2531" s="279"/>
      <c r="AG2531" s="290"/>
      <c r="AH2531" s="286"/>
      <c r="AI2531" s="286"/>
      <c r="AJ2531" s="342"/>
    </row>
    <row r="2532" spans="1:36" ht="40.5" customHeight="1">
      <c r="A2532" s="279" t="s">
        <v>1018</v>
      </c>
      <c r="B2532" s="284" t="s">
        <v>81</v>
      </c>
      <c r="C2532" s="284" t="s">
        <v>81</v>
      </c>
      <c r="D2532" s="271">
        <v>42083</v>
      </c>
      <c r="E2532" s="272">
        <v>0.85277777777777775</v>
      </c>
      <c r="F2532" s="271">
        <v>42083</v>
      </c>
      <c r="G2532" s="272">
        <v>0.92569444444444438</v>
      </c>
      <c r="H2532" s="272">
        <v>7.2916666666666671E-2</v>
      </c>
      <c r="I2532" s="284">
        <v>3</v>
      </c>
      <c r="J2532" s="284"/>
      <c r="K2532" s="284" t="s">
        <v>178</v>
      </c>
      <c r="L2532" s="284" t="s">
        <v>4</v>
      </c>
      <c r="M2532" s="284" t="s">
        <v>1273</v>
      </c>
      <c r="N2532" s="268" t="s">
        <v>3</v>
      </c>
      <c r="O2532" s="284" t="s">
        <v>25</v>
      </c>
      <c r="P2532" s="284" t="s">
        <v>1273</v>
      </c>
      <c r="Q2532" s="284" t="s">
        <v>1274</v>
      </c>
      <c r="R2532" s="284">
        <v>1.6</v>
      </c>
      <c r="S2532" s="284"/>
      <c r="T2532" s="284">
        <v>1.6</v>
      </c>
      <c r="U2532" s="302"/>
      <c r="V2532" s="302"/>
      <c r="W2532" s="302"/>
      <c r="X2532" s="302"/>
      <c r="Y2532" s="302"/>
      <c r="Z2532" s="302"/>
      <c r="AA2532" s="302"/>
      <c r="AB2532" s="302"/>
      <c r="AC2532" s="302"/>
      <c r="AD2532" s="302" t="s">
        <v>22</v>
      </c>
      <c r="AE2532" s="302"/>
      <c r="AF2532" s="302"/>
      <c r="AG2532" s="302"/>
      <c r="AH2532" s="286"/>
      <c r="AI2532" s="286"/>
      <c r="AJ2532" s="342"/>
    </row>
    <row r="2533" spans="1:36" ht="121.5" customHeight="1">
      <c r="A2533" s="279" t="s">
        <v>4982</v>
      </c>
      <c r="B2533" s="284" t="s">
        <v>5</v>
      </c>
      <c r="C2533" s="284" t="s">
        <v>5</v>
      </c>
      <c r="D2533" s="271">
        <v>42193</v>
      </c>
      <c r="E2533" s="272">
        <v>0.24305555555555555</v>
      </c>
      <c r="F2533" s="271">
        <v>42193</v>
      </c>
      <c r="G2533" s="272">
        <v>0.24305555555555555</v>
      </c>
      <c r="H2533" s="272">
        <v>0</v>
      </c>
      <c r="I2533" s="284">
        <v>10</v>
      </c>
      <c r="J2533" s="284" t="s">
        <v>150</v>
      </c>
      <c r="K2533" s="284" t="s">
        <v>8</v>
      </c>
      <c r="L2533" s="284" t="s">
        <v>9</v>
      </c>
      <c r="M2533" s="284" t="s">
        <v>10200</v>
      </c>
      <c r="N2533" s="268" t="s">
        <v>3</v>
      </c>
      <c r="O2533" s="284" t="s">
        <v>7</v>
      </c>
      <c r="P2533" s="284" t="s">
        <v>6834</v>
      </c>
      <c r="Q2533" s="284" t="s">
        <v>8199</v>
      </c>
      <c r="R2533" s="284"/>
      <c r="S2533" s="284">
        <v>6.1</v>
      </c>
      <c r="T2533" s="284">
        <v>6.1</v>
      </c>
      <c r="U2533" s="302" t="s">
        <v>28</v>
      </c>
      <c r="V2533" s="302">
        <v>1986</v>
      </c>
      <c r="W2533" s="302" t="s">
        <v>1358</v>
      </c>
      <c r="X2533" s="302" t="s">
        <v>411</v>
      </c>
      <c r="Y2533" s="302" t="s">
        <v>5910</v>
      </c>
      <c r="Z2533" s="302"/>
      <c r="AA2533" s="302" t="s">
        <v>5911</v>
      </c>
      <c r="AB2533" s="302" t="s">
        <v>5912</v>
      </c>
      <c r="AC2533" s="302"/>
      <c r="AD2533" s="302" t="s">
        <v>40</v>
      </c>
      <c r="AE2533" s="302"/>
      <c r="AF2533" s="302"/>
      <c r="AG2533" s="302"/>
      <c r="AH2533" s="286"/>
      <c r="AI2533" s="286"/>
      <c r="AJ2533" s="342"/>
    </row>
    <row r="2534" spans="1:36" ht="81" customHeight="1">
      <c r="A2534" s="279" t="s">
        <v>4982</v>
      </c>
      <c r="B2534" s="284" t="s">
        <v>12</v>
      </c>
      <c r="C2534" s="284" t="s">
        <v>127</v>
      </c>
      <c r="D2534" s="271">
        <v>42216</v>
      </c>
      <c r="E2534" s="272">
        <v>0.59027777777777779</v>
      </c>
      <c r="F2534" s="271">
        <v>42216</v>
      </c>
      <c r="G2534" s="272">
        <v>0.59027777777777779</v>
      </c>
      <c r="H2534" s="272">
        <f>G2534-E2534</f>
        <v>0</v>
      </c>
      <c r="I2534" s="284">
        <v>3</v>
      </c>
      <c r="J2534" s="284"/>
      <c r="K2534" s="284"/>
      <c r="L2534" s="284" t="s">
        <v>9</v>
      </c>
      <c r="M2534" s="284" t="s">
        <v>7989</v>
      </c>
      <c r="N2534" s="268">
        <v>0.4</v>
      </c>
      <c r="O2534" s="284" t="s">
        <v>2</v>
      </c>
      <c r="P2534" s="284" t="s">
        <v>941</v>
      </c>
      <c r="Q2534" s="284" t="s">
        <v>9776</v>
      </c>
      <c r="R2534" s="284">
        <v>1.74</v>
      </c>
      <c r="S2534" s="284">
        <v>1</v>
      </c>
      <c r="T2534" s="284">
        <f>R2534+S2534</f>
        <v>2.74</v>
      </c>
      <c r="U2534" s="302" t="s">
        <v>1</v>
      </c>
      <c r="V2534" s="302" t="s">
        <v>128</v>
      </c>
      <c r="W2534" s="302" t="s">
        <v>128</v>
      </c>
      <c r="X2534" s="302" t="s">
        <v>128</v>
      </c>
      <c r="Y2534" s="302" t="s">
        <v>128</v>
      </c>
      <c r="Z2534" s="302" t="s">
        <v>128</v>
      </c>
      <c r="AA2534" s="302" t="s">
        <v>128</v>
      </c>
      <c r="AB2534" s="302" t="s">
        <v>128</v>
      </c>
      <c r="AC2534" s="302" t="s">
        <v>128</v>
      </c>
      <c r="AD2534" s="302" t="s">
        <v>42</v>
      </c>
      <c r="AE2534" s="302" t="s">
        <v>128</v>
      </c>
      <c r="AF2534" s="302" t="s">
        <v>128</v>
      </c>
      <c r="AG2534" s="302"/>
      <c r="AH2534" s="286"/>
      <c r="AI2534" s="286"/>
      <c r="AJ2534" s="342"/>
    </row>
    <row r="2535" spans="1:36" ht="40.5" customHeight="1">
      <c r="A2535" s="279" t="s">
        <v>4982</v>
      </c>
      <c r="B2535" s="284" t="s">
        <v>12</v>
      </c>
      <c r="C2535" s="284" t="s">
        <v>127</v>
      </c>
      <c r="D2535" s="271">
        <v>42216</v>
      </c>
      <c r="E2535" s="272">
        <v>0.65972222222222221</v>
      </c>
      <c r="F2535" s="271">
        <v>42216</v>
      </c>
      <c r="G2535" s="272">
        <v>0.65972222222222221</v>
      </c>
      <c r="H2535" s="272">
        <f>G2535-E2535</f>
        <v>0</v>
      </c>
      <c r="I2535" s="284">
        <v>3</v>
      </c>
      <c r="J2535" s="284" t="s">
        <v>368</v>
      </c>
      <c r="K2535" s="284" t="s">
        <v>8</v>
      </c>
      <c r="L2535" s="284" t="s">
        <v>9</v>
      </c>
      <c r="M2535" s="284" t="s">
        <v>8167</v>
      </c>
      <c r="N2535" s="268" t="s">
        <v>3</v>
      </c>
      <c r="O2535" s="284" t="s">
        <v>7</v>
      </c>
      <c r="P2535" s="284" t="s">
        <v>8168</v>
      </c>
      <c r="Q2535" s="284" t="s">
        <v>9764</v>
      </c>
      <c r="R2535" s="284">
        <v>0.45</v>
      </c>
      <c r="S2535" s="284">
        <v>0.3</v>
      </c>
      <c r="T2535" s="284">
        <f>R2535+S2535</f>
        <v>0.75</v>
      </c>
      <c r="U2535" s="302" t="s">
        <v>6</v>
      </c>
      <c r="V2535" s="302" t="s">
        <v>9765</v>
      </c>
      <c r="W2535" s="302" t="s">
        <v>591</v>
      </c>
      <c r="X2535" s="302" t="s">
        <v>762</v>
      </c>
      <c r="Y2535" s="302" t="s">
        <v>9766</v>
      </c>
      <c r="Z2535" s="302">
        <v>1</v>
      </c>
      <c r="AA2535" s="302" t="s">
        <v>9767</v>
      </c>
      <c r="AB2535" s="302" t="s">
        <v>128</v>
      </c>
      <c r="AC2535" s="302" t="s">
        <v>128</v>
      </c>
      <c r="AD2535" s="302" t="s">
        <v>42</v>
      </c>
      <c r="AE2535" s="302" t="s">
        <v>128</v>
      </c>
      <c r="AF2535" s="302" t="s">
        <v>128</v>
      </c>
      <c r="AG2535" s="302"/>
      <c r="AH2535" s="286"/>
      <c r="AI2535" s="286"/>
      <c r="AJ2535" s="342"/>
    </row>
    <row r="2536" spans="1:36" ht="60.75" customHeight="1">
      <c r="A2536" s="274" t="s">
        <v>4982</v>
      </c>
      <c r="B2536" s="293" t="s">
        <v>21</v>
      </c>
      <c r="C2536" s="293" t="s">
        <v>742</v>
      </c>
      <c r="D2536" s="287">
        <v>42194</v>
      </c>
      <c r="E2536" s="288">
        <v>0.4680555555555555</v>
      </c>
      <c r="F2536" s="287">
        <v>42194</v>
      </c>
      <c r="G2536" s="288">
        <v>0.50416666666666665</v>
      </c>
      <c r="H2536" s="288">
        <v>3.6111111111111115E-2</v>
      </c>
      <c r="I2536" s="273">
        <v>17</v>
      </c>
      <c r="J2536" s="273"/>
      <c r="K2536" s="293"/>
      <c r="L2536" s="293" t="s">
        <v>16</v>
      </c>
      <c r="M2536" s="293" t="s">
        <v>7931</v>
      </c>
      <c r="N2536" s="273">
        <v>35</v>
      </c>
      <c r="O2536" s="273" t="s">
        <v>13</v>
      </c>
      <c r="P2536" s="293" t="s">
        <v>6837</v>
      </c>
      <c r="Q2536" s="273" t="s">
        <v>7932</v>
      </c>
      <c r="R2536" s="273">
        <v>0.57199999999999995</v>
      </c>
      <c r="S2536" s="273">
        <v>0.28199999999999997</v>
      </c>
      <c r="T2536" s="273">
        <v>0.85399999999999998</v>
      </c>
      <c r="U2536" s="293" t="s">
        <v>28</v>
      </c>
      <c r="V2536" s="273" t="s">
        <v>128</v>
      </c>
      <c r="W2536" s="293" t="s">
        <v>128</v>
      </c>
      <c r="X2536" s="293" t="s">
        <v>128</v>
      </c>
      <c r="Y2536" s="269" t="s">
        <v>128</v>
      </c>
      <c r="Z2536" s="318" t="s">
        <v>128</v>
      </c>
      <c r="AA2536" s="269" t="s">
        <v>128</v>
      </c>
      <c r="AB2536" s="293" t="s">
        <v>128</v>
      </c>
      <c r="AC2536" s="269" t="s">
        <v>128</v>
      </c>
      <c r="AD2536" s="293" t="s">
        <v>37</v>
      </c>
      <c r="AE2536" s="293" t="s">
        <v>52</v>
      </c>
      <c r="AF2536" s="293"/>
      <c r="AG2536" s="318"/>
      <c r="AH2536" s="293"/>
      <c r="AI2536" s="286"/>
      <c r="AJ2536" s="342"/>
    </row>
    <row r="2537" spans="1:36" ht="60.75" customHeight="1">
      <c r="A2537" s="279" t="s">
        <v>4982</v>
      </c>
      <c r="B2537" s="284" t="s">
        <v>12</v>
      </c>
      <c r="C2537" s="284" t="s">
        <v>127</v>
      </c>
      <c r="D2537" s="271">
        <v>42216</v>
      </c>
      <c r="E2537" s="272">
        <v>0.70138888888888895</v>
      </c>
      <c r="F2537" s="271">
        <v>42216</v>
      </c>
      <c r="G2537" s="272">
        <v>0.70138888888888895</v>
      </c>
      <c r="H2537" s="272">
        <f>G2537-E2537</f>
        <v>0</v>
      </c>
      <c r="I2537" s="284">
        <v>10</v>
      </c>
      <c r="J2537" s="284" t="s">
        <v>368</v>
      </c>
      <c r="K2537" s="284" t="s">
        <v>8</v>
      </c>
      <c r="L2537" s="284" t="s">
        <v>9</v>
      </c>
      <c r="M2537" s="284" t="s">
        <v>8177</v>
      </c>
      <c r="N2537" s="268" t="s">
        <v>3</v>
      </c>
      <c r="O2537" s="284" t="s">
        <v>7</v>
      </c>
      <c r="P2537" s="284" t="s">
        <v>8178</v>
      </c>
      <c r="Q2537" s="284" t="s">
        <v>9777</v>
      </c>
      <c r="R2537" s="284">
        <v>4.97</v>
      </c>
      <c r="S2537" s="284">
        <v>11.86</v>
      </c>
      <c r="T2537" s="284">
        <f>R2537+S2537</f>
        <v>16.829999999999998</v>
      </c>
      <c r="U2537" s="302" t="s">
        <v>28</v>
      </c>
      <c r="V2537" s="302" t="s">
        <v>9778</v>
      </c>
      <c r="W2537" s="302" t="s">
        <v>606</v>
      </c>
      <c r="X2537" s="302" t="s">
        <v>9779</v>
      </c>
      <c r="Y2537" s="302" t="s">
        <v>9780</v>
      </c>
      <c r="Z2537" s="302">
        <v>1</v>
      </c>
      <c r="AA2537" s="302" t="s">
        <v>9781</v>
      </c>
      <c r="AB2537" s="302" t="s">
        <v>128</v>
      </c>
      <c r="AC2537" s="302" t="s">
        <v>128</v>
      </c>
      <c r="AD2537" s="302" t="s">
        <v>42</v>
      </c>
      <c r="AE2537" s="302" t="s">
        <v>128</v>
      </c>
      <c r="AF2537" s="302" t="s">
        <v>128</v>
      </c>
      <c r="AG2537" s="302"/>
      <c r="AH2537" s="286"/>
      <c r="AI2537" s="286"/>
      <c r="AJ2537" s="342"/>
    </row>
    <row r="2538" spans="1:36" ht="40.5" customHeight="1">
      <c r="A2538" s="279" t="s">
        <v>4982</v>
      </c>
      <c r="B2538" s="284" t="s">
        <v>12</v>
      </c>
      <c r="C2538" s="284" t="s">
        <v>127</v>
      </c>
      <c r="D2538" s="271">
        <v>42216</v>
      </c>
      <c r="E2538" s="272">
        <v>0.81388888888888899</v>
      </c>
      <c r="F2538" s="271">
        <v>42216</v>
      </c>
      <c r="G2538" s="272">
        <v>0.81388888888888899</v>
      </c>
      <c r="H2538" s="272">
        <f>G2538-E2538</f>
        <v>0</v>
      </c>
      <c r="I2538" s="284">
        <v>8</v>
      </c>
      <c r="J2538" s="284" t="s">
        <v>233</v>
      </c>
      <c r="K2538" s="284" t="s">
        <v>8</v>
      </c>
      <c r="L2538" s="284" t="s">
        <v>9</v>
      </c>
      <c r="M2538" s="284" t="s">
        <v>8179</v>
      </c>
      <c r="N2538" s="268" t="s">
        <v>3</v>
      </c>
      <c r="O2538" s="284" t="s">
        <v>7</v>
      </c>
      <c r="P2538" s="284" t="s">
        <v>8180</v>
      </c>
      <c r="Q2538" s="284" t="s">
        <v>9782</v>
      </c>
      <c r="R2538" s="284">
        <v>2.58</v>
      </c>
      <c r="S2538" s="284">
        <v>1.26</v>
      </c>
      <c r="T2538" s="284">
        <f>R2538+S2538</f>
        <v>3.84</v>
      </c>
      <c r="U2538" s="302" t="s">
        <v>28</v>
      </c>
      <c r="V2538" s="302" t="s">
        <v>5246</v>
      </c>
      <c r="W2538" s="302" t="s">
        <v>606</v>
      </c>
      <c r="X2538" s="302" t="s">
        <v>128</v>
      </c>
      <c r="Y2538" s="302" t="s">
        <v>9783</v>
      </c>
      <c r="Z2538" s="302" t="s">
        <v>128</v>
      </c>
      <c r="AA2538" s="302" t="s">
        <v>9784</v>
      </c>
      <c r="AB2538" s="302" t="s">
        <v>128</v>
      </c>
      <c r="AC2538" s="302" t="s">
        <v>128</v>
      </c>
      <c r="AD2538" s="302" t="s">
        <v>42</v>
      </c>
      <c r="AE2538" s="302" t="s">
        <v>128</v>
      </c>
      <c r="AF2538" s="302" t="s">
        <v>128</v>
      </c>
      <c r="AG2538" s="302"/>
      <c r="AH2538" s="286"/>
      <c r="AI2538" s="286"/>
      <c r="AJ2538" s="342"/>
    </row>
    <row r="2539" spans="1:36" ht="101.25" customHeight="1">
      <c r="A2539" s="274" t="s">
        <v>4982</v>
      </c>
      <c r="B2539" s="320" t="s">
        <v>1412</v>
      </c>
      <c r="C2539" s="320" t="s">
        <v>1420</v>
      </c>
      <c r="D2539" s="275">
        <v>42194</v>
      </c>
      <c r="E2539" s="383">
        <v>0.5805555555555556</v>
      </c>
      <c r="F2539" s="287">
        <v>42194</v>
      </c>
      <c r="G2539" s="383">
        <v>0.58124999999999993</v>
      </c>
      <c r="H2539" s="383">
        <v>6.9444444444444447E-4</v>
      </c>
      <c r="I2539" s="412">
        <v>3</v>
      </c>
      <c r="J2539" s="412" t="s">
        <v>7369</v>
      </c>
      <c r="K2539" s="412"/>
      <c r="L2539" s="412" t="s">
        <v>4</v>
      </c>
      <c r="M2539" s="412" t="s">
        <v>7370</v>
      </c>
      <c r="N2539" s="412" t="s">
        <v>3</v>
      </c>
      <c r="O2539" s="412" t="s">
        <v>39</v>
      </c>
      <c r="P2539" s="412" t="s">
        <v>7370</v>
      </c>
      <c r="Q2539" s="412" t="s">
        <v>7371</v>
      </c>
      <c r="R2539" s="460"/>
      <c r="S2539" s="460"/>
      <c r="T2539" s="460"/>
      <c r="U2539" s="279"/>
      <c r="V2539" s="279"/>
      <c r="W2539" s="279"/>
      <c r="X2539" s="279"/>
      <c r="Y2539" s="279"/>
      <c r="Z2539" s="279"/>
      <c r="AA2539" s="279"/>
      <c r="AB2539" s="279"/>
      <c r="AC2539" s="279"/>
      <c r="AD2539" s="273" t="s">
        <v>0</v>
      </c>
      <c r="AE2539" s="279"/>
      <c r="AF2539" s="279"/>
      <c r="AG2539" s="290"/>
      <c r="AH2539" s="286"/>
      <c r="AI2539" s="286"/>
      <c r="AJ2539" s="342"/>
    </row>
    <row r="2540" spans="1:36" ht="40.5" customHeight="1">
      <c r="A2540" s="279" t="s">
        <v>4982</v>
      </c>
      <c r="B2540" s="284" t="s">
        <v>19</v>
      </c>
      <c r="C2540" s="284" t="s">
        <v>11218</v>
      </c>
      <c r="D2540" s="271">
        <v>42194</v>
      </c>
      <c r="E2540" s="272">
        <v>0.21180555555555555</v>
      </c>
      <c r="F2540" s="271">
        <v>42194</v>
      </c>
      <c r="G2540" s="272">
        <v>0.21249999999999999</v>
      </c>
      <c r="H2540" s="272">
        <v>6.9444444444444198E-4</v>
      </c>
      <c r="I2540" s="284">
        <v>8</v>
      </c>
      <c r="J2540" s="284" t="s">
        <v>2782</v>
      </c>
      <c r="K2540" s="284" t="s">
        <v>8</v>
      </c>
      <c r="L2540" s="284" t="s">
        <v>16</v>
      </c>
      <c r="M2540" s="284" t="s">
        <v>11252</v>
      </c>
      <c r="N2540" s="268">
        <v>110</v>
      </c>
      <c r="O2540" s="284" t="s">
        <v>7</v>
      </c>
      <c r="P2540" s="284" t="s">
        <v>11253</v>
      </c>
      <c r="Q2540" s="284" t="s">
        <v>11254</v>
      </c>
      <c r="R2540" s="284">
        <v>6</v>
      </c>
      <c r="S2540" s="284">
        <v>9</v>
      </c>
      <c r="T2540" s="284">
        <f>R2540+S2540</f>
        <v>15</v>
      </c>
      <c r="U2540" s="302"/>
      <c r="V2540" s="302"/>
      <c r="W2540" s="302"/>
      <c r="X2540" s="302"/>
      <c r="Y2540" s="302"/>
      <c r="Z2540" s="302"/>
      <c r="AA2540" s="302"/>
      <c r="AB2540" s="302"/>
      <c r="AC2540" s="302"/>
      <c r="AD2540" s="302" t="s">
        <v>37</v>
      </c>
      <c r="AE2540" s="302"/>
      <c r="AF2540" s="302"/>
      <c r="AG2540" s="302"/>
      <c r="AH2540" s="286"/>
      <c r="AI2540" s="286"/>
      <c r="AJ2540" s="342"/>
    </row>
    <row r="2541" spans="1:36" ht="60.75" customHeight="1">
      <c r="A2541" s="279" t="s">
        <v>4982</v>
      </c>
      <c r="B2541" s="284" t="s">
        <v>10</v>
      </c>
      <c r="C2541" s="284" t="s">
        <v>4334</v>
      </c>
      <c r="D2541" s="271">
        <v>42194</v>
      </c>
      <c r="E2541" s="272">
        <v>0.4236111111111111</v>
      </c>
      <c r="F2541" s="271">
        <v>42194</v>
      </c>
      <c r="G2541" s="272">
        <v>0.47013888888888888</v>
      </c>
      <c r="H2541" s="272">
        <v>1.8749999999999999E-2</v>
      </c>
      <c r="I2541" s="284">
        <v>6</v>
      </c>
      <c r="J2541" s="284" t="s">
        <v>150</v>
      </c>
      <c r="K2541" s="284" t="s">
        <v>20</v>
      </c>
      <c r="L2541" s="284" t="s">
        <v>9</v>
      </c>
      <c r="M2541" s="284" t="s">
        <v>7647</v>
      </c>
      <c r="N2541" s="268" t="s">
        <v>3</v>
      </c>
      <c r="O2541" s="284" t="s">
        <v>7</v>
      </c>
      <c r="P2541" s="284" t="s">
        <v>7647</v>
      </c>
      <c r="Q2541" s="284" t="s">
        <v>8541</v>
      </c>
      <c r="R2541" s="284">
        <v>5.2</v>
      </c>
      <c r="S2541" s="284"/>
      <c r="T2541" s="284">
        <v>5.2</v>
      </c>
      <c r="U2541" s="302" t="s">
        <v>28</v>
      </c>
      <c r="V2541" s="302">
        <v>1990</v>
      </c>
      <c r="W2541" s="302" t="s">
        <v>606</v>
      </c>
      <c r="X2541" s="302" t="s">
        <v>10962</v>
      </c>
      <c r="Y2541" s="302" t="s">
        <v>10963</v>
      </c>
      <c r="Z2541" s="302">
        <v>0.97</v>
      </c>
      <c r="AA2541" s="302">
        <v>2015</v>
      </c>
      <c r="AB2541" s="302" t="s">
        <v>128</v>
      </c>
      <c r="AC2541" s="302" t="s">
        <v>10964</v>
      </c>
      <c r="AD2541" s="302" t="s">
        <v>30</v>
      </c>
      <c r="AE2541" s="302"/>
      <c r="AF2541" s="302" t="s">
        <v>488</v>
      </c>
      <c r="AG2541" s="302" t="s">
        <v>10965</v>
      </c>
      <c r="AH2541" s="286"/>
      <c r="AI2541" s="286"/>
      <c r="AJ2541" s="342"/>
    </row>
    <row r="2542" spans="1:36" ht="60.75" customHeight="1">
      <c r="A2542" s="279" t="s">
        <v>4982</v>
      </c>
      <c r="B2542" s="284" t="s">
        <v>10</v>
      </c>
      <c r="C2542" s="284" t="s">
        <v>11111</v>
      </c>
      <c r="D2542" s="271">
        <v>42194</v>
      </c>
      <c r="E2542" s="272">
        <v>0.45833333333333331</v>
      </c>
      <c r="F2542" s="271">
        <v>42194</v>
      </c>
      <c r="G2542" s="272">
        <v>0.4861111111111111</v>
      </c>
      <c r="H2542" s="272">
        <v>2.7777777777777776E-2</v>
      </c>
      <c r="I2542" s="284">
        <v>28</v>
      </c>
      <c r="J2542" s="284" t="s">
        <v>150</v>
      </c>
      <c r="K2542" s="284" t="s">
        <v>20</v>
      </c>
      <c r="L2542" s="284" t="s">
        <v>16</v>
      </c>
      <c r="M2542" s="284" t="s">
        <v>6807</v>
      </c>
      <c r="N2542" s="268" t="s">
        <v>3</v>
      </c>
      <c r="O2542" s="284" t="s">
        <v>7</v>
      </c>
      <c r="P2542" s="284" t="s">
        <v>6808</v>
      </c>
      <c r="Q2542" s="284" t="s">
        <v>8543</v>
      </c>
      <c r="R2542" s="284">
        <v>5.3</v>
      </c>
      <c r="S2542" s="284"/>
      <c r="T2542" s="284">
        <v>5.3</v>
      </c>
      <c r="U2542" s="302"/>
      <c r="V2542" s="302"/>
      <c r="W2542" s="302"/>
      <c r="X2542" s="302"/>
      <c r="Y2542" s="302"/>
      <c r="Z2542" s="302"/>
      <c r="AA2542" s="302"/>
      <c r="AB2542" s="302"/>
      <c r="AC2542" s="302"/>
      <c r="AD2542" s="302" t="s">
        <v>37</v>
      </c>
      <c r="AE2542" s="302"/>
      <c r="AF2542" s="302"/>
      <c r="AG2542" s="302" t="s">
        <v>10939</v>
      </c>
      <c r="AH2542" s="286"/>
      <c r="AI2542" s="286"/>
      <c r="AJ2542" s="342"/>
    </row>
    <row r="2543" spans="1:36" ht="82.5" customHeight="1">
      <c r="A2543" s="279" t="s">
        <v>4982</v>
      </c>
      <c r="B2543" s="284" t="s">
        <v>18</v>
      </c>
      <c r="C2543" s="284" t="s">
        <v>18</v>
      </c>
      <c r="D2543" s="271">
        <v>42194</v>
      </c>
      <c r="E2543" s="272">
        <v>42194.541666666664</v>
      </c>
      <c r="F2543" s="271">
        <v>42194</v>
      </c>
      <c r="G2543" s="272">
        <v>42194.791666666664</v>
      </c>
      <c r="H2543" s="272">
        <f t="shared" ref="H2543:H2550" si="34">G2543-E2543</f>
        <v>0.25</v>
      </c>
      <c r="I2543" s="284">
        <v>14</v>
      </c>
      <c r="J2543" s="284"/>
      <c r="K2543" s="284"/>
      <c r="L2543" s="284" t="s">
        <v>4</v>
      </c>
      <c r="M2543" s="284" t="s">
        <v>8647</v>
      </c>
      <c r="N2543" s="268" t="s">
        <v>3</v>
      </c>
      <c r="O2543" s="284" t="s">
        <v>48</v>
      </c>
      <c r="P2543" s="284" t="s">
        <v>8648</v>
      </c>
      <c r="Q2543" s="284" t="s">
        <v>8649</v>
      </c>
      <c r="R2543" s="284">
        <v>3.4</v>
      </c>
      <c r="S2543" s="284"/>
      <c r="T2543" s="284">
        <f>R2543+S2543</f>
        <v>3.4</v>
      </c>
      <c r="U2543" s="302"/>
      <c r="V2543" s="302"/>
      <c r="W2543" s="302"/>
      <c r="X2543" s="302"/>
      <c r="Y2543" s="302"/>
      <c r="Z2543" s="302"/>
      <c r="AA2543" s="302"/>
      <c r="AB2543" s="302"/>
      <c r="AC2543" s="302"/>
      <c r="AD2543" s="302" t="s">
        <v>0</v>
      </c>
      <c r="AE2543" s="302"/>
      <c r="AF2543" s="302"/>
      <c r="AG2543" s="302"/>
      <c r="AH2543" s="286"/>
      <c r="AI2543" s="286"/>
      <c r="AJ2543" s="342"/>
    </row>
    <row r="2544" spans="1:36" ht="141.75" customHeight="1">
      <c r="A2544" s="279" t="s">
        <v>4982</v>
      </c>
      <c r="B2544" s="284" t="s">
        <v>12</v>
      </c>
      <c r="C2544" s="284" t="s">
        <v>127</v>
      </c>
      <c r="D2544" s="271">
        <v>42216</v>
      </c>
      <c r="E2544" s="272">
        <v>0.82291666666666663</v>
      </c>
      <c r="F2544" s="271">
        <v>42216</v>
      </c>
      <c r="G2544" s="272">
        <v>0.82291666666666663</v>
      </c>
      <c r="H2544" s="272">
        <f t="shared" si="34"/>
        <v>0</v>
      </c>
      <c r="I2544" s="284">
        <v>6</v>
      </c>
      <c r="J2544" s="284" t="s">
        <v>368</v>
      </c>
      <c r="K2544" s="284" t="s">
        <v>8</v>
      </c>
      <c r="L2544" s="284" t="s">
        <v>9</v>
      </c>
      <c r="M2544" s="284" t="s">
        <v>8173</v>
      </c>
      <c r="N2544" s="268" t="s">
        <v>3</v>
      </c>
      <c r="O2544" s="284" t="s">
        <v>7</v>
      </c>
      <c r="P2544" s="284" t="s">
        <v>8174</v>
      </c>
      <c r="Q2544" s="284" t="s">
        <v>9775</v>
      </c>
      <c r="R2544" s="284">
        <v>0.2</v>
      </c>
      <c r="S2544" s="284">
        <v>0.51</v>
      </c>
      <c r="T2544" s="284">
        <f>R2544+S2544</f>
        <v>0.71</v>
      </c>
      <c r="U2544" s="302" t="s">
        <v>6</v>
      </c>
      <c r="V2544" s="302" t="s">
        <v>5314</v>
      </c>
      <c r="W2544" s="302" t="s">
        <v>591</v>
      </c>
      <c r="X2544" s="302" t="s">
        <v>762</v>
      </c>
      <c r="Y2544" s="302" t="s">
        <v>9629</v>
      </c>
      <c r="Z2544" s="302">
        <v>1</v>
      </c>
      <c r="AA2544" s="302" t="s">
        <v>9630</v>
      </c>
      <c r="AB2544" s="302" t="s">
        <v>128</v>
      </c>
      <c r="AC2544" s="302" t="s">
        <v>128</v>
      </c>
      <c r="AD2544" s="302" t="s">
        <v>42</v>
      </c>
      <c r="AE2544" s="302" t="s">
        <v>128</v>
      </c>
      <c r="AF2544" s="302" t="s">
        <v>128</v>
      </c>
      <c r="AG2544" s="302"/>
      <c r="AH2544" s="286"/>
      <c r="AI2544" s="286"/>
      <c r="AJ2544" s="342"/>
    </row>
    <row r="2545" spans="1:36" ht="101.25" customHeight="1">
      <c r="A2545" s="279" t="s">
        <v>4982</v>
      </c>
      <c r="B2545" s="284" t="s">
        <v>12</v>
      </c>
      <c r="C2545" s="284" t="s">
        <v>127</v>
      </c>
      <c r="D2545" s="271">
        <v>42194</v>
      </c>
      <c r="E2545" s="272">
        <v>0.4284722222222222</v>
      </c>
      <c r="F2545" s="271">
        <v>42194</v>
      </c>
      <c r="G2545" s="272">
        <v>0.44375000000000003</v>
      </c>
      <c r="H2545" s="272">
        <f t="shared" si="34"/>
        <v>1.5277777777777835E-2</v>
      </c>
      <c r="I2545" s="284">
        <v>3</v>
      </c>
      <c r="J2545" s="284"/>
      <c r="K2545" s="284"/>
      <c r="L2545" s="284" t="s">
        <v>11</v>
      </c>
      <c r="M2545" s="284" t="s">
        <v>8120</v>
      </c>
      <c r="N2545" s="268">
        <v>0.4</v>
      </c>
      <c r="O2545" s="284" t="s">
        <v>2</v>
      </c>
      <c r="P2545" s="284" t="s">
        <v>147</v>
      </c>
      <c r="Q2545" s="284" t="s">
        <v>8121</v>
      </c>
      <c r="R2545" s="284">
        <v>1.6</v>
      </c>
      <c r="S2545" s="284">
        <v>1.4</v>
      </c>
      <c r="T2545" s="284">
        <f>R2545+S2545</f>
        <v>3</v>
      </c>
      <c r="U2545" s="302" t="s">
        <v>1</v>
      </c>
      <c r="V2545" s="302" t="s">
        <v>128</v>
      </c>
      <c r="W2545" s="302" t="s">
        <v>128</v>
      </c>
      <c r="X2545" s="302" t="s">
        <v>128</v>
      </c>
      <c r="Y2545" s="302" t="s">
        <v>128</v>
      </c>
      <c r="Z2545" s="302" t="s">
        <v>128</v>
      </c>
      <c r="AA2545" s="302" t="s">
        <v>128</v>
      </c>
      <c r="AB2545" s="302" t="s">
        <v>128</v>
      </c>
      <c r="AC2545" s="302" t="s">
        <v>128</v>
      </c>
      <c r="AD2545" s="302" t="s">
        <v>0</v>
      </c>
      <c r="AE2545" s="302" t="s">
        <v>128</v>
      </c>
      <c r="AF2545" s="302" t="s">
        <v>128</v>
      </c>
      <c r="AG2545" s="302"/>
      <c r="AH2545" s="286"/>
      <c r="AI2545" s="286"/>
      <c r="AJ2545" s="342"/>
    </row>
    <row r="2546" spans="1:36" ht="101.25" customHeight="1">
      <c r="A2546" s="279" t="s">
        <v>4982</v>
      </c>
      <c r="B2546" s="284" t="s">
        <v>12</v>
      </c>
      <c r="C2546" s="284" t="s">
        <v>127</v>
      </c>
      <c r="D2546" s="271">
        <v>42194</v>
      </c>
      <c r="E2546" s="272">
        <v>9.6527777777777768E-2</v>
      </c>
      <c r="F2546" s="271">
        <v>42194</v>
      </c>
      <c r="G2546" s="272">
        <v>0.125</v>
      </c>
      <c r="H2546" s="272">
        <f t="shared" si="34"/>
        <v>2.8472222222222232E-2</v>
      </c>
      <c r="I2546" s="284">
        <v>38</v>
      </c>
      <c r="J2546" s="284" t="s">
        <v>9883</v>
      </c>
      <c r="K2546" s="284" t="s">
        <v>14</v>
      </c>
      <c r="L2546" s="284" t="s">
        <v>9</v>
      </c>
      <c r="M2546" s="284" t="s">
        <v>9641</v>
      </c>
      <c r="N2546" s="268">
        <v>35</v>
      </c>
      <c r="O2546" s="284" t="s">
        <v>13</v>
      </c>
      <c r="P2546" s="284" t="s">
        <v>6831</v>
      </c>
      <c r="Q2546" s="284" t="s">
        <v>8119</v>
      </c>
      <c r="R2546" s="284"/>
      <c r="S2546" s="284"/>
      <c r="T2546" s="284"/>
      <c r="U2546" s="302" t="s">
        <v>5279</v>
      </c>
      <c r="V2546" s="302" t="s">
        <v>9638</v>
      </c>
      <c r="W2546" s="302" t="s">
        <v>5280</v>
      </c>
      <c r="X2546" s="302" t="s">
        <v>762</v>
      </c>
      <c r="Y2546" s="302" t="s">
        <v>9639</v>
      </c>
      <c r="Z2546" s="302" t="s">
        <v>128</v>
      </c>
      <c r="AA2546" s="302" t="s">
        <v>9640</v>
      </c>
      <c r="AB2546" s="302">
        <v>1</v>
      </c>
      <c r="AC2546" s="302" t="s">
        <v>128</v>
      </c>
      <c r="AD2546" s="302" t="s">
        <v>30</v>
      </c>
      <c r="AE2546" s="302" t="s">
        <v>57</v>
      </c>
      <c r="AF2546" s="302" t="s">
        <v>128</v>
      </c>
      <c r="AG2546" s="302"/>
      <c r="AH2546" s="286"/>
      <c r="AI2546" s="286"/>
      <c r="AJ2546" s="342"/>
    </row>
    <row r="2547" spans="1:36" ht="101.25" customHeight="1">
      <c r="A2547" s="279" t="s">
        <v>4982</v>
      </c>
      <c r="B2547" s="284" t="s">
        <v>12</v>
      </c>
      <c r="C2547" s="284" t="s">
        <v>127</v>
      </c>
      <c r="D2547" s="271">
        <v>42194</v>
      </c>
      <c r="E2547" s="272">
        <v>0.77916666666666667</v>
      </c>
      <c r="F2547" s="271">
        <v>42194</v>
      </c>
      <c r="G2547" s="272">
        <v>0.88194444444444453</v>
      </c>
      <c r="H2547" s="272">
        <f t="shared" si="34"/>
        <v>0.10277777777777786</v>
      </c>
      <c r="I2547" s="284">
        <v>6</v>
      </c>
      <c r="J2547" s="284" t="s">
        <v>143</v>
      </c>
      <c r="K2547" s="284" t="s">
        <v>14</v>
      </c>
      <c r="L2547" s="284" t="s">
        <v>4</v>
      </c>
      <c r="M2547" s="284" t="s">
        <v>8122</v>
      </c>
      <c r="N2547" s="268" t="s">
        <v>3</v>
      </c>
      <c r="O2547" s="284" t="s">
        <v>7</v>
      </c>
      <c r="P2547" s="284" t="s">
        <v>8123</v>
      </c>
      <c r="Q2547" s="284" t="s">
        <v>8124</v>
      </c>
      <c r="R2547" s="284">
        <v>0.6</v>
      </c>
      <c r="S2547" s="284">
        <v>1.7</v>
      </c>
      <c r="T2547" s="284">
        <f>R2547+S2547</f>
        <v>2.2999999999999998</v>
      </c>
      <c r="U2547" s="302" t="s">
        <v>47</v>
      </c>
      <c r="V2547" s="302" t="s">
        <v>5230</v>
      </c>
      <c r="W2547" s="302" t="s">
        <v>9642</v>
      </c>
      <c r="X2547" s="302" t="s">
        <v>762</v>
      </c>
      <c r="Y2547" s="302" t="s">
        <v>9643</v>
      </c>
      <c r="Z2547" s="302">
        <v>1</v>
      </c>
      <c r="AA2547" s="302" t="s">
        <v>9644</v>
      </c>
      <c r="AB2547" s="302">
        <v>3</v>
      </c>
      <c r="AC2547" s="302" t="s">
        <v>128</v>
      </c>
      <c r="AD2547" s="302" t="s">
        <v>0</v>
      </c>
      <c r="AE2547" s="302" t="s">
        <v>57</v>
      </c>
      <c r="AF2547" s="302" t="s">
        <v>128</v>
      </c>
      <c r="AG2547" s="302"/>
      <c r="AH2547" s="286"/>
      <c r="AI2547" s="286"/>
      <c r="AJ2547" s="342"/>
    </row>
    <row r="2548" spans="1:36" ht="81" customHeight="1">
      <c r="A2548" s="279" t="s">
        <v>2819</v>
      </c>
      <c r="B2548" s="284" t="s">
        <v>18</v>
      </c>
      <c r="C2548" s="284" t="s">
        <v>18</v>
      </c>
      <c r="D2548" s="271">
        <v>42145</v>
      </c>
      <c r="E2548" s="272">
        <v>42145.527777777781</v>
      </c>
      <c r="F2548" s="271">
        <v>42145</v>
      </c>
      <c r="G2548" s="272">
        <v>42145.645833333336</v>
      </c>
      <c r="H2548" s="272">
        <f t="shared" si="34"/>
        <v>0.11805555555474712</v>
      </c>
      <c r="I2548" s="284">
        <v>7</v>
      </c>
      <c r="J2548" s="284"/>
      <c r="K2548" s="284"/>
      <c r="L2548" s="284" t="s">
        <v>4</v>
      </c>
      <c r="M2548" s="284" t="s">
        <v>55</v>
      </c>
      <c r="N2548" s="268">
        <v>0.4</v>
      </c>
      <c r="O2548" s="284" t="s">
        <v>55</v>
      </c>
      <c r="P2548" s="284" t="s">
        <v>234</v>
      </c>
      <c r="Q2548" s="284" t="s">
        <v>3205</v>
      </c>
      <c r="R2548" s="284">
        <v>1.6</v>
      </c>
      <c r="S2548" s="284"/>
      <c r="T2548" s="284">
        <f>R2548+S2548</f>
        <v>1.6</v>
      </c>
      <c r="U2548" s="302"/>
      <c r="V2548" s="302"/>
      <c r="W2548" s="302"/>
      <c r="X2548" s="302"/>
      <c r="Y2548" s="302"/>
      <c r="Z2548" s="302"/>
      <c r="AA2548" s="302"/>
      <c r="AB2548" s="302"/>
      <c r="AC2548" s="302"/>
      <c r="AD2548" s="302" t="s">
        <v>22</v>
      </c>
      <c r="AE2548" s="302"/>
      <c r="AF2548" s="302"/>
      <c r="AG2548" s="302"/>
      <c r="AH2548" s="286"/>
      <c r="AI2548" s="286"/>
      <c r="AJ2548" s="342"/>
    </row>
    <row r="2549" spans="1:36" ht="60.75" customHeight="1">
      <c r="A2549" s="279" t="s">
        <v>4982</v>
      </c>
      <c r="B2549" s="284" t="s">
        <v>12</v>
      </c>
      <c r="C2549" s="284" t="s">
        <v>127</v>
      </c>
      <c r="D2549" s="271">
        <v>42216</v>
      </c>
      <c r="E2549" s="272">
        <v>0.90486111111111101</v>
      </c>
      <c r="F2549" s="271">
        <v>42216</v>
      </c>
      <c r="G2549" s="272">
        <v>0.90486111111111101</v>
      </c>
      <c r="H2549" s="272">
        <f t="shared" si="34"/>
        <v>0</v>
      </c>
      <c r="I2549" s="284">
        <v>25</v>
      </c>
      <c r="J2549" s="284"/>
      <c r="K2549" s="284"/>
      <c r="L2549" s="284" t="s">
        <v>9</v>
      </c>
      <c r="M2549" s="284" t="s">
        <v>7989</v>
      </c>
      <c r="N2549" s="268">
        <v>0.4</v>
      </c>
      <c r="O2549" s="284" t="s">
        <v>2</v>
      </c>
      <c r="P2549" s="284" t="s">
        <v>941</v>
      </c>
      <c r="Q2549" s="284" t="s">
        <v>9785</v>
      </c>
      <c r="R2549" s="284">
        <v>11.67</v>
      </c>
      <c r="S2549" s="284">
        <v>21.74</v>
      </c>
      <c r="T2549" s="284">
        <f>R2549+S2549</f>
        <v>33.409999999999997</v>
      </c>
      <c r="U2549" s="302" t="s">
        <v>1</v>
      </c>
      <c r="V2549" s="302" t="s">
        <v>128</v>
      </c>
      <c r="W2549" s="302" t="s">
        <v>128</v>
      </c>
      <c r="X2549" s="302" t="s">
        <v>128</v>
      </c>
      <c r="Y2549" s="302" t="s">
        <v>128</v>
      </c>
      <c r="Z2549" s="302" t="s">
        <v>128</v>
      </c>
      <c r="AA2549" s="302" t="s">
        <v>128</v>
      </c>
      <c r="AB2549" s="302" t="s">
        <v>128</v>
      </c>
      <c r="AC2549" s="302" t="s">
        <v>128</v>
      </c>
      <c r="AD2549" s="302" t="s">
        <v>42</v>
      </c>
      <c r="AE2549" s="302" t="s">
        <v>128</v>
      </c>
      <c r="AF2549" s="302" t="s">
        <v>128</v>
      </c>
      <c r="AG2549" s="302"/>
      <c r="AH2549" s="286"/>
      <c r="AI2549" s="286"/>
      <c r="AJ2549" s="342"/>
    </row>
    <row r="2550" spans="1:36" ht="81" customHeight="1">
      <c r="A2550" s="279" t="s">
        <v>4982</v>
      </c>
      <c r="B2550" s="284" t="s">
        <v>12</v>
      </c>
      <c r="C2550" s="284" t="s">
        <v>127</v>
      </c>
      <c r="D2550" s="271">
        <v>42216</v>
      </c>
      <c r="E2550" s="272">
        <v>0.96250000000000002</v>
      </c>
      <c r="F2550" s="271">
        <v>42216</v>
      </c>
      <c r="G2550" s="272">
        <v>0.96250000000000002</v>
      </c>
      <c r="H2550" s="272">
        <f t="shared" si="34"/>
        <v>0</v>
      </c>
      <c r="I2550" s="284">
        <v>336</v>
      </c>
      <c r="J2550" s="284" t="s">
        <v>2759</v>
      </c>
      <c r="K2550" s="284" t="s">
        <v>8</v>
      </c>
      <c r="L2550" s="284" t="s">
        <v>9</v>
      </c>
      <c r="M2550" s="284" t="s">
        <v>8181</v>
      </c>
      <c r="N2550" s="268">
        <v>110</v>
      </c>
      <c r="O2550" s="284" t="s">
        <v>7</v>
      </c>
      <c r="P2550" s="284" t="s">
        <v>8181</v>
      </c>
      <c r="Q2550" s="284" t="s">
        <v>9786</v>
      </c>
      <c r="R2550" s="284">
        <v>52.01</v>
      </c>
      <c r="S2550" s="284">
        <v>180.09</v>
      </c>
      <c r="T2550" s="284">
        <f>R2550+S2550</f>
        <v>232.1</v>
      </c>
      <c r="U2550" s="302" t="s">
        <v>45</v>
      </c>
      <c r="V2550" s="302" t="s">
        <v>5246</v>
      </c>
      <c r="W2550" s="302" t="s">
        <v>9787</v>
      </c>
      <c r="X2550" s="302" t="s">
        <v>762</v>
      </c>
      <c r="Y2550" s="302" t="s">
        <v>9788</v>
      </c>
      <c r="Z2550" s="302" t="s">
        <v>128</v>
      </c>
      <c r="AA2550" s="302" t="s">
        <v>9789</v>
      </c>
      <c r="AB2550" s="302" t="s">
        <v>128</v>
      </c>
      <c r="AC2550" s="302" t="s">
        <v>128</v>
      </c>
      <c r="AD2550" s="302" t="s">
        <v>42</v>
      </c>
      <c r="AE2550" s="302" t="s">
        <v>128</v>
      </c>
      <c r="AF2550" s="302" t="s">
        <v>128</v>
      </c>
      <c r="AG2550" s="302"/>
      <c r="AH2550" s="286"/>
      <c r="AI2550" s="286"/>
      <c r="AJ2550" s="342"/>
    </row>
    <row r="2551" spans="1:36" ht="60.75" customHeight="1">
      <c r="A2551" s="279" t="s">
        <v>4982</v>
      </c>
      <c r="B2551" s="284" t="s">
        <v>5</v>
      </c>
      <c r="C2551" s="284" t="s">
        <v>5</v>
      </c>
      <c r="D2551" s="271">
        <v>42194</v>
      </c>
      <c r="E2551" s="272">
        <v>0.4680555555555555</v>
      </c>
      <c r="F2551" s="271">
        <v>42194</v>
      </c>
      <c r="G2551" s="272">
        <v>0.59166666666666667</v>
      </c>
      <c r="H2551" s="272">
        <v>0.12361111111111117</v>
      </c>
      <c r="I2551" s="284">
        <v>7</v>
      </c>
      <c r="J2551" s="284" t="s">
        <v>150</v>
      </c>
      <c r="K2551" s="284" t="s">
        <v>14</v>
      </c>
      <c r="L2551" s="284" t="s">
        <v>9</v>
      </c>
      <c r="M2551" s="284" t="s">
        <v>8206</v>
      </c>
      <c r="N2551" s="268" t="s">
        <v>3</v>
      </c>
      <c r="O2551" s="284" t="s">
        <v>7</v>
      </c>
      <c r="P2551" s="284" t="s">
        <v>3555</v>
      </c>
      <c r="Q2551" s="284" t="s">
        <v>10220</v>
      </c>
      <c r="R2551" s="284">
        <v>11.9</v>
      </c>
      <c r="S2551" s="284"/>
      <c r="T2551" s="284">
        <v>11.9</v>
      </c>
      <c r="U2551" s="302" t="s">
        <v>28</v>
      </c>
      <c r="V2551" s="302">
        <v>1989</v>
      </c>
      <c r="W2551" s="302" t="s">
        <v>587</v>
      </c>
      <c r="X2551" s="302" t="s">
        <v>411</v>
      </c>
      <c r="Y2551" s="302" t="s">
        <v>10221</v>
      </c>
      <c r="Z2551" s="302">
        <v>0.9</v>
      </c>
      <c r="AA2551" s="302" t="s">
        <v>10222</v>
      </c>
      <c r="AB2551" s="302">
        <v>1</v>
      </c>
      <c r="AC2551" s="302"/>
      <c r="AD2551" s="302" t="s">
        <v>30</v>
      </c>
      <c r="AE2551" s="302"/>
      <c r="AF2551" s="302"/>
      <c r="AG2551" s="302"/>
      <c r="AH2551" s="286"/>
      <c r="AI2551" s="286"/>
      <c r="AJ2551" s="342"/>
    </row>
    <row r="2552" spans="1:36" ht="81" customHeight="1">
      <c r="A2552" s="279" t="s">
        <v>4982</v>
      </c>
      <c r="B2552" s="284" t="s">
        <v>5</v>
      </c>
      <c r="C2552" s="284" t="s">
        <v>5</v>
      </c>
      <c r="D2552" s="271">
        <v>42194</v>
      </c>
      <c r="E2552" s="272">
        <v>0.50416666666666665</v>
      </c>
      <c r="F2552" s="271">
        <v>42194</v>
      </c>
      <c r="G2552" s="272">
        <v>0.50416666666666665</v>
      </c>
      <c r="H2552" s="272">
        <v>0</v>
      </c>
      <c r="I2552" s="284">
        <v>19</v>
      </c>
      <c r="J2552" s="284" t="s">
        <v>143</v>
      </c>
      <c r="K2552" s="284" t="s">
        <v>14</v>
      </c>
      <c r="L2552" s="284" t="s">
        <v>4</v>
      </c>
      <c r="M2552" s="284" t="s">
        <v>8207</v>
      </c>
      <c r="N2552" s="268" t="s">
        <v>3</v>
      </c>
      <c r="O2552" s="284" t="s">
        <v>48</v>
      </c>
      <c r="P2552" s="284" t="s">
        <v>8208</v>
      </c>
      <c r="Q2552" s="284" t="s">
        <v>10223</v>
      </c>
      <c r="R2552" s="284"/>
      <c r="S2552" s="284">
        <v>7.6</v>
      </c>
      <c r="T2552" s="284">
        <v>7.6</v>
      </c>
      <c r="U2552" s="302" t="s">
        <v>47</v>
      </c>
      <c r="V2552" s="302">
        <v>1990</v>
      </c>
      <c r="W2552" s="302" t="s">
        <v>10224</v>
      </c>
      <c r="X2552" s="302" t="s">
        <v>411</v>
      </c>
      <c r="Y2552" s="302" t="s">
        <v>10225</v>
      </c>
      <c r="Z2552" s="302">
        <v>100</v>
      </c>
      <c r="AA2552" s="302" t="s">
        <v>10226</v>
      </c>
      <c r="AB2552" s="302">
        <v>0</v>
      </c>
      <c r="AC2552" s="302"/>
      <c r="AD2552" s="302" t="s">
        <v>0</v>
      </c>
      <c r="AE2552" s="302"/>
      <c r="AF2552" s="302"/>
      <c r="AG2552" s="302"/>
      <c r="AH2552" s="286"/>
      <c r="AI2552" s="286"/>
      <c r="AJ2552" s="342"/>
    </row>
    <row r="2553" spans="1:36" ht="121.5" customHeight="1">
      <c r="A2553" s="279" t="s">
        <v>4982</v>
      </c>
      <c r="B2553" s="284" t="s">
        <v>5</v>
      </c>
      <c r="C2553" s="284" t="s">
        <v>5</v>
      </c>
      <c r="D2553" s="271">
        <v>42194</v>
      </c>
      <c r="E2553" s="272">
        <v>0.64027777777777783</v>
      </c>
      <c r="F2553" s="271">
        <v>42194</v>
      </c>
      <c r="G2553" s="272">
        <v>0.73402777777777783</v>
      </c>
      <c r="H2553" s="272">
        <v>9.375E-2</v>
      </c>
      <c r="I2553" s="284">
        <v>2</v>
      </c>
      <c r="J2553" s="284" t="s">
        <v>143</v>
      </c>
      <c r="K2553" s="284" t="s">
        <v>14</v>
      </c>
      <c r="L2553" s="284" t="s">
        <v>9</v>
      </c>
      <c r="M2553" s="284" t="s">
        <v>8209</v>
      </c>
      <c r="N2553" s="268" t="s">
        <v>3</v>
      </c>
      <c r="O2553" s="284" t="s">
        <v>7</v>
      </c>
      <c r="P2553" s="284" t="s">
        <v>8210</v>
      </c>
      <c r="Q2553" s="284" t="s">
        <v>8211</v>
      </c>
      <c r="R2553" s="284">
        <v>3</v>
      </c>
      <c r="S2553" s="284"/>
      <c r="T2553" s="284">
        <v>3</v>
      </c>
      <c r="U2553" s="302" t="s">
        <v>6</v>
      </c>
      <c r="V2553" s="302">
        <v>1976</v>
      </c>
      <c r="W2553" s="302" t="s">
        <v>591</v>
      </c>
      <c r="X2553" s="302" t="s">
        <v>1383</v>
      </c>
      <c r="Y2553" s="302" t="s">
        <v>10227</v>
      </c>
      <c r="Z2553" s="302">
        <v>100</v>
      </c>
      <c r="AA2553" s="302" t="s">
        <v>10228</v>
      </c>
      <c r="AB2553" s="302" t="s">
        <v>10229</v>
      </c>
      <c r="AC2553" s="302"/>
      <c r="AD2553" s="302" t="s">
        <v>64</v>
      </c>
      <c r="AE2553" s="302"/>
      <c r="AF2553" s="302"/>
      <c r="AG2553" s="302"/>
      <c r="AH2553" s="286"/>
      <c r="AI2553" s="286"/>
      <c r="AJ2553" s="342"/>
    </row>
    <row r="2554" spans="1:36" ht="162" customHeight="1">
      <c r="A2554" s="279" t="s">
        <v>4982</v>
      </c>
      <c r="B2554" s="284" t="s">
        <v>5</v>
      </c>
      <c r="C2554" s="284" t="s">
        <v>378</v>
      </c>
      <c r="D2554" s="271">
        <v>42194</v>
      </c>
      <c r="E2554" s="272">
        <v>0.89722222222222225</v>
      </c>
      <c r="F2554" s="271">
        <v>42194</v>
      </c>
      <c r="G2554" s="272">
        <v>0.89722222222222225</v>
      </c>
      <c r="H2554" s="272">
        <v>0</v>
      </c>
      <c r="I2554" s="284">
        <v>9</v>
      </c>
      <c r="J2554" s="284" t="s">
        <v>1107</v>
      </c>
      <c r="K2554" s="284"/>
      <c r="L2554" s="284" t="s">
        <v>16</v>
      </c>
      <c r="M2554" s="284" t="s">
        <v>8212</v>
      </c>
      <c r="N2554" s="268">
        <v>220</v>
      </c>
      <c r="O2554" s="284" t="s">
        <v>7</v>
      </c>
      <c r="P2554" s="284" t="s">
        <v>8212</v>
      </c>
      <c r="Q2554" s="284" t="s">
        <v>8213</v>
      </c>
      <c r="R2554" s="284"/>
      <c r="S2554" s="284">
        <v>5.3</v>
      </c>
      <c r="T2554" s="284">
        <v>5.3</v>
      </c>
      <c r="U2554" s="302" t="s">
        <v>47</v>
      </c>
      <c r="V2554" s="302"/>
      <c r="W2554" s="302"/>
      <c r="X2554" s="302"/>
      <c r="Y2554" s="302"/>
      <c r="Z2554" s="302"/>
      <c r="AA2554" s="302"/>
      <c r="AB2554" s="302"/>
      <c r="AC2554" s="302"/>
      <c r="AD2554" s="302" t="s">
        <v>37</v>
      </c>
      <c r="AE2554" s="302"/>
      <c r="AF2554" s="302"/>
      <c r="AG2554" s="302"/>
      <c r="AH2554" s="286"/>
      <c r="AI2554" s="286"/>
      <c r="AJ2554" s="342"/>
    </row>
    <row r="2555" spans="1:36" ht="40.5" customHeight="1">
      <c r="A2555" s="274" t="s">
        <v>4982</v>
      </c>
      <c r="B2555" s="293" t="s">
        <v>21</v>
      </c>
      <c r="C2555" s="293" t="s">
        <v>742</v>
      </c>
      <c r="D2555" s="287">
        <v>42195</v>
      </c>
      <c r="E2555" s="288">
        <v>0.50347222222222221</v>
      </c>
      <c r="F2555" s="287">
        <v>42195</v>
      </c>
      <c r="G2555" s="288">
        <v>0.52152777777777781</v>
      </c>
      <c r="H2555" s="288">
        <v>1.8055555555555557E-2</v>
      </c>
      <c r="I2555" s="273">
        <v>1</v>
      </c>
      <c r="J2555" s="273"/>
      <c r="K2555" s="293"/>
      <c r="L2555" s="293" t="s">
        <v>16</v>
      </c>
      <c r="M2555" s="293" t="s">
        <v>7203</v>
      </c>
      <c r="N2555" s="273">
        <v>110</v>
      </c>
      <c r="O2555" s="273" t="s">
        <v>13</v>
      </c>
      <c r="P2555" s="293" t="s">
        <v>7204</v>
      </c>
      <c r="Q2555" s="273" t="s">
        <v>7933</v>
      </c>
      <c r="R2555" s="273">
        <v>1.4999999999999999E-2</v>
      </c>
      <c r="S2555" s="273">
        <v>7.0000000000000001E-3</v>
      </c>
      <c r="T2555" s="273">
        <v>2.1999999999999999E-2</v>
      </c>
      <c r="U2555" s="293" t="s">
        <v>45</v>
      </c>
      <c r="V2555" s="273" t="s">
        <v>128</v>
      </c>
      <c r="W2555" s="293" t="s">
        <v>128</v>
      </c>
      <c r="X2555" s="293" t="s">
        <v>128</v>
      </c>
      <c r="Y2555" s="269">
        <v>2015</v>
      </c>
      <c r="Z2555" s="318" t="s">
        <v>128</v>
      </c>
      <c r="AA2555" s="269">
        <v>2016</v>
      </c>
      <c r="AB2555" s="293" t="s">
        <v>128</v>
      </c>
      <c r="AC2555" s="269">
        <v>2015</v>
      </c>
      <c r="AD2555" s="293" t="s">
        <v>37</v>
      </c>
      <c r="AE2555" s="293" t="s">
        <v>52</v>
      </c>
      <c r="AF2555" s="293"/>
      <c r="AG2555" s="318"/>
      <c r="AH2555" s="293"/>
      <c r="AI2555" s="286"/>
      <c r="AJ2555" s="342"/>
    </row>
    <row r="2556" spans="1:36" ht="60.75" customHeight="1">
      <c r="A2556" s="274" t="s">
        <v>4982</v>
      </c>
      <c r="B2556" s="293" t="s">
        <v>21</v>
      </c>
      <c r="C2556" s="293" t="s">
        <v>742</v>
      </c>
      <c r="D2556" s="287">
        <v>42195</v>
      </c>
      <c r="E2556" s="288">
        <v>0.8833333333333333</v>
      </c>
      <c r="F2556" s="287">
        <v>42195</v>
      </c>
      <c r="G2556" s="288">
        <v>0.91319444444444453</v>
      </c>
      <c r="H2556" s="288">
        <v>2.9861111111111113E-2</v>
      </c>
      <c r="I2556" s="273">
        <v>1</v>
      </c>
      <c r="J2556" s="273"/>
      <c r="K2556" s="293"/>
      <c r="L2556" s="293" t="s">
        <v>16</v>
      </c>
      <c r="M2556" s="293" t="s">
        <v>6668</v>
      </c>
      <c r="N2556" s="273">
        <v>220</v>
      </c>
      <c r="O2556" s="273" t="s">
        <v>13</v>
      </c>
      <c r="P2556" s="293" t="s">
        <v>7205</v>
      </c>
      <c r="Q2556" s="273" t="s">
        <v>7934</v>
      </c>
      <c r="R2556" s="273">
        <v>0.51300000000000001</v>
      </c>
      <c r="S2556" s="273">
        <v>0.25700000000000001</v>
      </c>
      <c r="T2556" s="273">
        <v>0.77</v>
      </c>
      <c r="U2556" s="293" t="s">
        <v>45</v>
      </c>
      <c r="V2556" s="273" t="s">
        <v>128</v>
      </c>
      <c r="W2556" s="293" t="s">
        <v>128</v>
      </c>
      <c r="X2556" s="293" t="s">
        <v>128</v>
      </c>
      <c r="Y2556" s="269">
        <v>2015</v>
      </c>
      <c r="Z2556" s="318" t="s">
        <v>128</v>
      </c>
      <c r="AA2556" s="269">
        <v>2016</v>
      </c>
      <c r="AB2556" s="293" t="s">
        <v>128</v>
      </c>
      <c r="AC2556" s="269">
        <v>2015</v>
      </c>
      <c r="AD2556" s="293" t="s">
        <v>37</v>
      </c>
      <c r="AE2556" s="293" t="s">
        <v>52</v>
      </c>
      <c r="AF2556" s="293"/>
      <c r="AG2556" s="318"/>
      <c r="AH2556" s="293"/>
      <c r="AI2556" s="286"/>
      <c r="AJ2556" s="342"/>
    </row>
    <row r="2557" spans="1:36" ht="40.5" customHeight="1">
      <c r="A2557" s="274" t="s">
        <v>4982</v>
      </c>
      <c r="B2557" s="274" t="s">
        <v>132</v>
      </c>
      <c r="C2557" s="279" t="s">
        <v>26</v>
      </c>
      <c r="D2557" s="296">
        <v>42195</v>
      </c>
      <c r="E2557" s="276">
        <v>0.95208333333333339</v>
      </c>
      <c r="F2557" s="296">
        <v>42195</v>
      </c>
      <c r="G2557" s="276">
        <v>0.97638888888888886</v>
      </c>
      <c r="H2557" s="276">
        <v>2.4305555555555556E-2</v>
      </c>
      <c r="I2557" s="279">
        <v>11</v>
      </c>
      <c r="J2557" s="279" t="s">
        <v>150</v>
      </c>
      <c r="K2557" s="279" t="s">
        <v>20</v>
      </c>
      <c r="L2557" s="279" t="s">
        <v>4</v>
      </c>
      <c r="M2557" s="279" t="s">
        <v>9951</v>
      </c>
      <c r="N2557" s="279" t="s">
        <v>3</v>
      </c>
      <c r="O2557" s="279" t="s">
        <v>7</v>
      </c>
      <c r="P2557" s="279" t="s">
        <v>9952</v>
      </c>
      <c r="Q2557" s="273" t="s">
        <v>9953</v>
      </c>
      <c r="R2557" s="457">
        <v>1.0189999999999999</v>
      </c>
      <c r="S2557" s="457"/>
      <c r="T2557" s="482">
        <f>R2557+S2557</f>
        <v>1.0189999999999999</v>
      </c>
      <c r="U2557" s="279" t="s">
        <v>28</v>
      </c>
      <c r="V2557" s="279">
        <v>1988</v>
      </c>
      <c r="W2557" s="279" t="s">
        <v>7</v>
      </c>
      <c r="X2557" s="279"/>
      <c r="Y2557" s="296">
        <v>42073</v>
      </c>
      <c r="Z2557" s="279">
        <v>100</v>
      </c>
      <c r="AA2557" s="279">
        <v>2016</v>
      </c>
      <c r="AB2557" s="279">
        <v>0</v>
      </c>
      <c r="AC2557" s="309">
        <v>41974</v>
      </c>
      <c r="AD2557" s="279" t="s">
        <v>30</v>
      </c>
      <c r="AE2557" s="279"/>
      <c r="AF2557" s="279"/>
      <c r="AG2557" s="303"/>
      <c r="AH2557" s="286"/>
      <c r="AI2557" s="286"/>
      <c r="AJ2557" s="342"/>
    </row>
    <row r="2558" spans="1:36" ht="60.75" customHeight="1">
      <c r="A2558" s="279" t="s">
        <v>4982</v>
      </c>
      <c r="B2558" s="284" t="s">
        <v>19</v>
      </c>
      <c r="C2558" s="284" t="s">
        <v>19</v>
      </c>
      <c r="D2558" s="271">
        <v>42195</v>
      </c>
      <c r="E2558" s="272">
        <v>0.27152777777777776</v>
      </c>
      <c r="F2558" s="271">
        <v>42195</v>
      </c>
      <c r="G2558" s="272">
        <v>0.27152777777777776</v>
      </c>
      <c r="H2558" s="272">
        <f>F2558-D2558+G2558-E2558</f>
        <v>0</v>
      </c>
      <c r="I2558" s="284">
        <v>10</v>
      </c>
      <c r="J2558" s="284" t="s">
        <v>445</v>
      </c>
      <c r="K2558" s="284" t="s">
        <v>8</v>
      </c>
      <c r="L2558" s="284" t="s">
        <v>4</v>
      </c>
      <c r="M2558" s="284" t="s">
        <v>457</v>
      </c>
      <c r="N2558" s="268">
        <v>20</v>
      </c>
      <c r="O2558" s="284" t="s">
        <v>7</v>
      </c>
      <c r="P2558" s="284" t="s">
        <v>11255</v>
      </c>
      <c r="Q2558" s="284" t="s">
        <v>11256</v>
      </c>
      <c r="R2558" s="284">
        <v>8</v>
      </c>
      <c r="S2558" s="284">
        <v>1</v>
      </c>
      <c r="T2558" s="284">
        <f>R2558+S2558</f>
        <v>9</v>
      </c>
      <c r="U2558" s="302" t="s">
        <v>28</v>
      </c>
      <c r="V2558" s="302">
        <v>2012</v>
      </c>
      <c r="W2558" s="302" t="s">
        <v>1705</v>
      </c>
      <c r="X2558" s="302">
        <v>0</v>
      </c>
      <c r="Y2558" s="302">
        <v>42181</v>
      </c>
      <c r="Z2558" s="302">
        <v>100</v>
      </c>
      <c r="AA2558" s="302">
        <v>0</v>
      </c>
      <c r="AB2558" s="302">
        <v>0</v>
      </c>
      <c r="AC2558" s="302">
        <v>0</v>
      </c>
      <c r="AD2558" s="302" t="s">
        <v>0</v>
      </c>
      <c r="AE2558" s="302"/>
      <c r="AF2558" s="302"/>
      <c r="AG2558" s="302"/>
      <c r="AH2558" s="286"/>
      <c r="AI2558" s="286"/>
      <c r="AJ2558" s="342"/>
    </row>
    <row r="2559" spans="1:36" ht="60.75" customHeight="1">
      <c r="A2559" s="279" t="s">
        <v>4982</v>
      </c>
      <c r="B2559" s="284" t="s">
        <v>19</v>
      </c>
      <c r="C2559" s="284" t="s">
        <v>11210</v>
      </c>
      <c r="D2559" s="271">
        <v>42195</v>
      </c>
      <c r="E2559" s="272">
        <v>0.72361111111111109</v>
      </c>
      <c r="F2559" s="271">
        <v>42195</v>
      </c>
      <c r="G2559" s="272">
        <v>0.72430555555555554</v>
      </c>
      <c r="H2559" s="272">
        <v>6.9444444444444198E-4</v>
      </c>
      <c r="I2559" s="284">
        <v>4</v>
      </c>
      <c r="J2559" s="284"/>
      <c r="K2559" s="284"/>
      <c r="L2559" s="284" t="s">
        <v>16</v>
      </c>
      <c r="M2559" s="284" t="s">
        <v>7537</v>
      </c>
      <c r="N2559" s="268" t="s">
        <v>3</v>
      </c>
      <c r="O2559" s="284" t="s">
        <v>7</v>
      </c>
      <c r="P2559" s="284" t="s">
        <v>11259</v>
      </c>
      <c r="Q2559" s="284" t="s">
        <v>11260</v>
      </c>
      <c r="R2559" s="284">
        <v>1</v>
      </c>
      <c r="S2559" s="284"/>
      <c r="T2559" s="284">
        <f>R2559+S2559</f>
        <v>1</v>
      </c>
      <c r="U2559" s="302"/>
      <c r="V2559" s="302"/>
      <c r="W2559" s="302"/>
      <c r="X2559" s="302"/>
      <c r="Y2559" s="302"/>
      <c r="Z2559" s="302"/>
      <c r="AA2559" s="302"/>
      <c r="AB2559" s="302"/>
      <c r="AC2559" s="302"/>
      <c r="AD2559" s="302" t="s">
        <v>37</v>
      </c>
      <c r="AE2559" s="302"/>
      <c r="AF2559" s="302"/>
      <c r="AG2559" s="302"/>
      <c r="AH2559" s="286"/>
      <c r="AI2559" s="286"/>
      <c r="AJ2559" s="342"/>
    </row>
    <row r="2560" spans="1:36" ht="81" customHeight="1">
      <c r="A2560" s="279" t="s">
        <v>4982</v>
      </c>
      <c r="B2560" s="284" t="s">
        <v>19</v>
      </c>
      <c r="C2560" s="284" t="s">
        <v>19</v>
      </c>
      <c r="D2560" s="271">
        <v>42195</v>
      </c>
      <c r="E2560" s="272">
        <v>0.87152777777777779</v>
      </c>
      <c r="F2560" s="271">
        <v>42195</v>
      </c>
      <c r="G2560" s="272">
        <v>0.94930555555555562</v>
      </c>
      <c r="H2560" s="272">
        <f>F2560-D2560+G2560-E2560</f>
        <v>7.7777777777777835E-2</v>
      </c>
      <c r="I2560" s="284">
        <v>13</v>
      </c>
      <c r="J2560" s="284"/>
      <c r="K2560" s="284"/>
      <c r="L2560" s="284" t="s">
        <v>29</v>
      </c>
      <c r="M2560" s="284" t="s">
        <v>1836</v>
      </c>
      <c r="N2560" s="268" t="s">
        <v>3</v>
      </c>
      <c r="O2560" s="284" t="s">
        <v>7</v>
      </c>
      <c r="P2560" s="284" t="s">
        <v>11257</v>
      </c>
      <c r="Q2560" s="284" t="s">
        <v>11258</v>
      </c>
      <c r="R2560" s="284">
        <v>42</v>
      </c>
      <c r="S2560" s="284"/>
      <c r="T2560" s="284">
        <f>R2560+S2560</f>
        <v>42</v>
      </c>
      <c r="U2560" s="302" t="s">
        <v>28</v>
      </c>
      <c r="V2560" s="302">
        <v>2011</v>
      </c>
      <c r="W2560" s="302" t="s">
        <v>1709</v>
      </c>
      <c r="X2560" s="302">
        <v>0</v>
      </c>
      <c r="Y2560" s="302">
        <v>41977</v>
      </c>
      <c r="Z2560" s="302">
        <v>100</v>
      </c>
      <c r="AA2560" s="302">
        <v>42342</v>
      </c>
      <c r="AB2560" s="302">
        <v>0</v>
      </c>
      <c r="AC2560" s="302">
        <v>41809</v>
      </c>
      <c r="AD2560" s="302" t="s">
        <v>27</v>
      </c>
      <c r="AE2560" s="302"/>
      <c r="AF2560" s="302"/>
      <c r="AG2560" s="302"/>
      <c r="AH2560" s="286"/>
      <c r="AI2560" s="286"/>
      <c r="AJ2560" s="342"/>
    </row>
    <row r="2561" spans="1:36" ht="60.75" customHeight="1">
      <c r="A2561" s="279" t="s">
        <v>4982</v>
      </c>
      <c r="B2561" s="284" t="s">
        <v>18</v>
      </c>
      <c r="C2561" s="284" t="s">
        <v>4689</v>
      </c>
      <c r="D2561" s="271">
        <v>42195</v>
      </c>
      <c r="E2561" s="272">
        <v>42195.913194444445</v>
      </c>
      <c r="F2561" s="271">
        <v>42195</v>
      </c>
      <c r="G2561" s="272">
        <v>42195.9375</v>
      </c>
      <c r="H2561" s="272">
        <f>G2561-E2561</f>
        <v>2.4305555554747116E-2</v>
      </c>
      <c r="I2561" s="284">
        <v>5</v>
      </c>
      <c r="J2561" s="284"/>
      <c r="K2561" s="284"/>
      <c r="L2561" s="284" t="s">
        <v>16</v>
      </c>
      <c r="M2561" s="284" t="s">
        <v>4689</v>
      </c>
      <c r="N2561" s="268">
        <v>220</v>
      </c>
      <c r="O2561" s="284" t="s">
        <v>7</v>
      </c>
      <c r="P2561" s="284" t="s">
        <v>8650</v>
      </c>
      <c r="Q2561" s="284" t="s">
        <v>8651</v>
      </c>
      <c r="R2561" s="284">
        <v>0.9</v>
      </c>
      <c r="S2561" s="284"/>
      <c r="T2561" s="284">
        <f>R2561+S2561</f>
        <v>0.9</v>
      </c>
      <c r="U2561" s="302"/>
      <c r="V2561" s="302"/>
      <c r="W2561" s="302"/>
      <c r="X2561" s="302"/>
      <c r="Y2561" s="302"/>
      <c r="Z2561" s="302"/>
      <c r="AA2561" s="302"/>
      <c r="AB2561" s="302"/>
      <c r="AC2561" s="302"/>
      <c r="AD2561" s="302" t="s">
        <v>37</v>
      </c>
      <c r="AE2561" s="302"/>
      <c r="AF2561" s="302"/>
      <c r="AG2561" s="302"/>
      <c r="AH2561" s="286"/>
      <c r="AI2561" s="286"/>
      <c r="AJ2561" s="342"/>
    </row>
    <row r="2562" spans="1:36" ht="101.25" customHeight="1">
      <c r="A2562" s="279" t="s">
        <v>4982</v>
      </c>
      <c r="B2562" s="284" t="s">
        <v>58</v>
      </c>
      <c r="C2562" s="284" t="s">
        <v>11504</v>
      </c>
      <c r="D2562" s="271">
        <v>42195</v>
      </c>
      <c r="E2562" s="272">
        <v>0.45555555555555555</v>
      </c>
      <c r="F2562" s="271">
        <v>42195</v>
      </c>
      <c r="G2562" s="272">
        <v>0.46180555555555558</v>
      </c>
      <c r="H2562" s="272">
        <f>G2562-E2562</f>
        <v>6.2500000000000333E-3</v>
      </c>
      <c r="I2562" s="284">
        <v>1</v>
      </c>
      <c r="J2562" s="284" t="s">
        <v>198</v>
      </c>
      <c r="K2562" s="284" t="s">
        <v>20</v>
      </c>
      <c r="L2562" s="284" t="s">
        <v>16</v>
      </c>
      <c r="M2562" s="284" t="s">
        <v>11127</v>
      </c>
      <c r="N2562" s="268" t="s">
        <v>3</v>
      </c>
      <c r="O2562" s="284" t="s">
        <v>7</v>
      </c>
      <c r="P2562" s="284" t="s">
        <v>11128</v>
      </c>
      <c r="Q2562" s="284" t="s">
        <v>11129</v>
      </c>
      <c r="R2562" s="284">
        <v>3.7</v>
      </c>
      <c r="S2562" s="284"/>
      <c r="T2562" s="284">
        <v>3.7</v>
      </c>
      <c r="U2562" s="302"/>
      <c r="V2562" s="302"/>
      <c r="W2562" s="302"/>
      <c r="X2562" s="302"/>
      <c r="Y2562" s="302"/>
      <c r="Z2562" s="302"/>
      <c r="AA2562" s="302"/>
      <c r="AB2562" s="302"/>
      <c r="AC2562" s="302"/>
      <c r="AD2562" s="302" t="s">
        <v>37</v>
      </c>
      <c r="AE2562" s="302"/>
      <c r="AF2562" s="302"/>
      <c r="AG2562" s="302"/>
      <c r="AH2562" s="286"/>
      <c r="AI2562" s="286"/>
      <c r="AJ2562" s="342"/>
    </row>
    <row r="2563" spans="1:36" ht="234.75" customHeight="1">
      <c r="A2563" s="273" t="s">
        <v>4982</v>
      </c>
      <c r="B2563" s="313" t="s">
        <v>85</v>
      </c>
      <c r="C2563" s="313" t="s">
        <v>437</v>
      </c>
      <c r="D2563" s="321">
        <v>42196</v>
      </c>
      <c r="E2563" s="396">
        <v>0.57430555555555551</v>
      </c>
      <c r="F2563" s="321">
        <v>42196</v>
      </c>
      <c r="G2563" s="396">
        <v>0.59305555555555556</v>
      </c>
      <c r="H2563" s="396">
        <v>1.8749999999999999E-2</v>
      </c>
      <c r="I2563" s="313">
        <v>5</v>
      </c>
      <c r="J2563" s="313" t="s">
        <v>10809</v>
      </c>
      <c r="K2563" s="313"/>
      <c r="L2563" s="312" t="s">
        <v>29</v>
      </c>
      <c r="M2563" s="313" t="s">
        <v>10810</v>
      </c>
      <c r="N2563" s="313">
        <v>35</v>
      </c>
      <c r="O2563" s="313" t="s">
        <v>7</v>
      </c>
      <c r="P2563" s="313" t="s">
        <v>10811</v>
      </c>
      <c r="Q2563" s="313" t="s">
        <v>7320</v>
      </c>
      <c r="R2563" s="313">
        <v>14.52</v>
      </c>
      <c r="S2563" s="313">
        <v>6.6749999999999998</v>
      </c>
      <c r="T2563" s="312">
        <v>21.195</v>
      </c>
      <c r="U2563" s="312" t="s">
        <v>28</v>
      </c>
      <c r="V2563" s="312">
        <v>2009</v>
      </c>
      <c r="W2563" s="312" t="s">
        <v>1378</v>
      </c>
      <c r="X2563" s="312" t="s">
        <v>411</v>
      </c>
      <c r="Y2563" s="312">
        <v>2015</v>
      </c>
      <c r="Z2563" s="312">
        <v>100</v>
      </c>
      <c r="AA2563" s="312">
        <v>2015</v>
      </c>
      <c r="AB2563" s="312">
        <v>0</v>
      </c>
      <c r="AC2563" s="312" t="s">
        <v>128</v>
      </c>
      <c r="AD2563" s="313" t="s">
        <v>27</v>
      </c>
      <c r="AE2563" s="313" t="s">
        <v>586</v>
      </c>
      <c r="AF2563" s="313" t="s">
        <v>586</v>
      </c>
      <c r="AG2563" s="544"/>
      <c r="AH2563" s="286"/>
      <c r="AI2563" s="286"/>
      <c r="AJ2563" s="342"/>
    </row>
    <row r="2564" spans="1:36" ht="40.5" customHeight="1">
      <c r="A2564" s="274" t="s">
        <v>4982</v>
      </c>
      <c r="B2564" s="294" t="s">
        <v>84</v>
      </c>
      <c r="C2564" s="274" t="s">
        <v>3626</v>
      </c>
      <c r="D2564" s="297">
        <v>42196</v>
      </c>
      <c r="E2564" s="298">
        <v>0.63124999999999998</v>
      </c>
      <c r="F2564" s="297">
        <v>42196</v>
      </c>
      <c r="G2564" s="298">
        <v>0.63124999999999998</v>
      </c>
      <c r="H2564" s="299">
        <v>0</v>
      </c>
      <c r="I2564" s="279">
        <v>159</v>
      </c>
      <c r="J2564" s="286"/>
      <c r="K2564" s="300" t="s">
        <v>8</v>
      </c>
      <c r="L2564" s="286" t="s">
        <v>16</v>
      </c>
      <c r="M2564" s="431" t="s">
        <v>7207</v>
      </c>
      <c r="N2564" s="274">
        <v>110</v>
      </c>
      <c r="O2564" s="300" t="s">
        <v>7</v>
      </c>
      <c r="P2564" s="431" t="s">
        <v>7207</v>
      </c>
      <c r="Q2564" s="301" t="s">
        <v>3830</v>
      </c>
      <c r="R2564" s="303">
        <v>128.9</v>
      </c>
      <c r="S2564" s="303"/>
      <c r="T2564" s="303">
        <v>128.9</v>
      </c>
      <c r="U2564" s="304"/>
      <c r="V2564" s="279"/>
      <c r="W2564" s="279"/>
      <c r="X2564" s="279"/>
      <c r="Y2564" s="279"/>
      <c r="Z2564" s="279"/>
      <c r="AA2564" s="279"/>
      <c r="AB2564" s="279"/>
      <c r="AC2564" s="279"/>
      <c r="AD2564" s="274" t="s">
        <v>37</v>
      </c>
      <c r="AE2564" s="279"/>
      <c r="AF2564" s="279"/>
      <c r="AG2564" s="273" t="s">
        <v>10836</v>
      </c>
      <c r="AH2564" s="286"/>
      <c r="AI2564" s="286"/>
      <c r="AJ2564" s="342"/>
    </row>
    <row r="2565" spans="1:36" ht="101.25" customHeight="1">
      <c r="A2565" s="274" t="s">
        <v>4982</v>
      </c>
      <c r="B2565" s="320" t="s">
        <v>1412</v>
      </c>
      <c r="C2565" s="320" t="s">
        <v>1423</v>
      </c>
      <c r="D2565" s="275">
        <v>42196</v>
      </c>
      <c r="E2565" s="383">
        <v>0.33749999999999997</v>
      </c>
      <c r="F2565" s="287">
        <v>42196</v>
      </c>
      <c r="G2565" s="383">
        <v>0.33749999999999997</v>
      </c>
      <c r="H2565" s="383">
        <v>0</v>
      </c>
      <c r="I2565" s="412">
        <v>4</v>
      </c>
      <c r="J2565" s="412" t="s">
        <v>150</v>
      </c>
      <c r="K2565" s="412" t="s">
        <v>7372</v>
      </c>
      <c r="L2565" s="412" t="s">
        <v>16</v>
      </c>
      <c r="M2565" s="412" t="s">
        <v>7373</v>
      </c>
      <c r="N2565" s="412" t="s">
        <v>3</v>
      </c>
      <c r="O2565" s="412" t="s">
        <v>2</v>
      </c>
      <c r="P2565" s="412" t="s">
        <v>7374</v>
      </c>
      <c r="Q2565" s="412" t="s">
        <v>7375</v>
      </c>
      <c r="R2565" s="460"/>
      <c r="S2565" s="460"/>
      <c r="T2565" s="460"/>
      <c r="U2565" s="279"/>
      <c r="V2565" s="279"/>
      <c r="W2565" s="279"/>
      <c r="X2565" s="279"/>
      <c r="Y2565" s="279"/>
      <c r="Z2565" s="279"/>
      <c r="AA2565" s="279"/>
      <c r="AB2565" s="279"/>
      <c r="AC2565" s="279"/>
      <c r="AD2565" s="273" t="s">
        <v>37</v>
      </c>
      <c r="AE2565" s="279"/>
      <c r="AF2565" s="279"/>
      <c r="AG2565" s="290"/>
      <c r="AH2565" s="286"/>
      <c r="AI2565" s="286"/>
      <c r="AJ2565" s="342"/>
    </row>
    <row r="2566" spans="1:36" ht="243" customHeight="1">
      <c r="A2566" s="274" t="s">
        <v>4982</v>
      </c>
      <c r="B2566" s="320" t="s">
        <v>1412</v>
      </c>
      <c r="C2566" s="320" t="s">
        <v>7376</v>
      </c>
      <c r="D2566" s="275">
        <v>42196</v>
      </c>
      <c r="E2566" s="383">
        <v>0.42638888888888887</v>
      </c>
      <c r="F2566" s="287">
        <v>42196</v>
      </c>
      <c r="G2566" s="383">
        <v>0.57500000000000007</v>
      </c>
      <c r="H2566" s="383">
        <v>0.14861111111111111</v>
      </c>
      <c r="I2566" s="412">
        <v>0</v>
      </c>
      <c r="J2566" s="412" t="s">
        <v>1421</v>
      </c>
      <c r="K2566" s="412"/>
      <c r="L2566" s="412" t="s">
        <v>16</v>
      </c>
      <c r="M2566" s="412" t="s">
        <v>7377</v>
      </c>
      <c r="N2566" s="412" t="s">
        <v>3</v>
      </c>
      <c r="O2566" s="412" t="s">
        <v>25</v>
      </c>
      <c r="P2566" s="412" t="s">
        <v>7377</v>
      </c>
      <c r="Q2566" s="412" t="s">
        <v>7378</v>
      </c>
      <c r="R2566" s="460"/>
      <c r="S2566" s="460"/>
      <c r="T2566" s="460"/>
      <c r="U2566" s="279"/>
      <c r="V2566" s="279"/>
      <c r="W2566" s="279"/>
      <c r="X2566" s="279"/>
      <c r="Y2566" s="279"/>
      <c r="Z2566" s="279"/>
      <c r="AA2566" s="279"/>
      <c r="AB2566" s="279"/>
      <c r="AC2566" s="279"/>
      <c r="AD2566" s="273" t="s">
        <v>37</v>
      </c>
      <c r="AE2566" s="279"/>
      <c r="AF2566" s="279"/>
      <c r="AG2566" s="290"/>
      <c r="AH2566" s="286"/>
      <c r="AI2566" s="286"/>
      <c r="AJ2566" s="342"/>
    </row>
    <row r="2567" spans="1:36" ht="101.25" customHeight="1">
      <c r="A2567" s="279" t="s">
        <v>4982</v>
      </c>
      <c r="B2567" s="284" t="s">
        <v>19</v>
      </c>
      <c r="C2567" s="284" t="s">
        <v>11216</v>
      </c>
      <c r="D2567" s="271">
        <v>42196</v>
      </c>
      <c r="E2567" s="272">
        <v>1.0416666666666666E-2</v>
      </c>
      <c r="F2567" s="271">
        <v>42196</v>
      </c>
      <c r="G2567" s="272">
        <v>1.1111111111111112E-2</v>
      </c>
      <c r="H2567" s="272">
        <v>6.9444444444444545E-4</v>
      </c>
      <c r="I2567" s="284">
        <v>76</v>
      </c>
      <c r="J2567" s="284"/>
      <c r="K2567" s="284"/>
      <c r="L2567" s="284" t="s">
        <v>16</v>
      </c>
      <c r="M2567" s="284" t="s">
        <v>11247</v>
      </c>
      <c r="N2567" s="268">
        <v>110</v>
      </c>
      <c r="O2567" s="284" t="s">
        <v>7</v>
      </c>
      <c r="P2567" s="284" t="s">
        <v>11261</v>
      </c>
      <c r="Q2567" s="284" t="s">
        <v>11262</v>
      </c>
      <c r="R2567" s="284">
        <v>19</v>
      </c>
      <c r="S2567" s="284">
        <v>5</v>
      </c>
      <c r="T2567" s="284">
        <f>R2567+S2567</f>
        <v>24</v>
      </c>
      <c r="U2567" s="302"/>
      <c r="V2567" s="302"/>
      <c r="W2567" s="302"/>
      <c r="X2567" s="302"/>
      <c r="Y2567" s="302"/>
      <c r="Z2567" s="302"/>
      <c r="AA2567" s="302"/>
      <c r="AB2567" s="302"/>
      <c r="AC2567" s="302"/>
      <c r="AD2567" s="302" t="s">
        <v>37</v>
      </c>
      <c r="AE2567" s="302"/>
      <c r="AF2567" s="302"/>
      <c r="AG2567" s="302"/>
      <c r="AH2567" s="286"/>
      <c r="AI2567" s="286"/>
      <c r="AJ2567" s="342"/>
    </row>
    <row r="2568" spans="1:36" ht="60.75" customHeight="1">
      <c r="A2568" s="279" t="s">
        <v>4982</v>
      </c>
      <c r="B2568" s="284" t="s">
        <v>19</v>
      </c>
      <c r="C2568" s="284" t="s">
        <v>11216</v>
      </c>
      <c r="D2568" s="271">
        <v>42196</v>
      </c>
      <c r="E2568" s="272">
        <v>0.84652777777777777</v>
      </c>
      <c r="F2568" s="271">
        <v>42196</v>
      </c>
      <c r="G2568" s="272">
        <v>0.84652777777777777</v>
      </c>
      <c r="H2568" s="272">
        <v>0</v>
      </c>
      <c r="I2568" s="284">
        <v>75</v>
      </c>
      <c r="J2568" s="284"/>
      <c r="K2568" s="284"/>
      <c r="L2568" s="284" t="s">
        <v>16</v>
      </c>
      <c r="M2568" s="284" t="s">
        <v>11247</v>
      </c>
      <c r="N2568" s="268">
        <v>110</v>
      </c>
      <c r="O2568" s="284" t="s">
        <v>7</v>
      </c>
      <c r="P2568" s="284" t="s">
        <v>11261</v>
      </c>
      <c r="Q2568" s="284" t="s">
        <v>11262</v>
      </c>
      <c r="R2568" s="284">
        <v>18</v>
      </c>
      <c r="S2568" s="284">
        <v>13</v>
      </c>
      <c r="T2568" s="284">
        <f>R2568+S2568</f>
        <v>31</v>
      </c>
      <c r="U2568" s="302"/>
      <c r="V2568" s="302"/>
      <c r="W2568" s="302"/>
      <c r="X2568" s="302"/>
      <c r="Y2568" s="302"/>
      <c r="Z2568" s="302"/>
      <c r="AA2568" s="302"/>
      <c r="AB2568" s="302"/>
      <c r="AC2568" s="302"/>
      <c r="AD2568" s="302" t="s">
        <v>37</v>
      </c>
      <c r="AE2568" s="302"/>
      <c r="AF2568" s="302"/>
      <c r="AG2568" s="302"/>
      <c r="AH2568" s="286"/>
      <c r="AI2568" s="286"/>
      <c r="AJ2568" s="342"/>
    </row>
    <row r="2569" spans="1:36" ht="81" customHeight="1">
      <c r="A2569" s="279" t="s">
        <v>4982</v>
      </c>
      <c r="B2569" s="284" t="s">
        <v>81</v>
      </c>
      <c r="C2569" s="284" t="s">
        <v>81</v>
      </c>
      <c r="D2569" s="271">
        <v>42196</v>
      </c>
      <c r="E2569" s="272">
        <v>0.60902777777777783</v>
      </c>
      <c r="F2569" s="271">
        <v>42196</v>
      </c>
      <c r="G2569" s="272">
        <v>0.60902777777777783</v>
      </c>
      <c r="H2569" s="272">
        <v>0</v>
      </c>
      <c r="I2569" s="284">
        <v>8</v>
      </c>
      <c r="J2569" s="284" t="s">
        <v>143</v>
      </c>
      <c r="K2569" s="284" t="s">
        <v>8</v>
      </c>
      <c r="L2569" s="284" t="s">
        <v>9</v>
      </c>
      <c r="M2569" s="284" t="s">
        <v>10021</v>
      </c>
      <c r="N2569" s="268" t="s">
        <v>3</v>
      </c>
      <c r="O2569" s="284" t="s">
        <v>7</v>
      </c>
      <c r="P2569" s="284" t="s">
        <v>10021</v>
      </c>
      <c r="Q2569" s="284" t="s">
        <v>10022</v>
      </c>
      <c r="R2569" s="284"/>
      <c r="S2569" s="284">
        <v>0.2</v>
      </c>
      <c r="T2569" s="284">
        <v>0.2</v>
      </c>
      <c r="U2569" s="302" t="s">
        <v>33</v>
      </c>
      <c r="V2569" s="302">
        <v>2007</v>
      </c>
      <c r="W2569" s="302" t="s">
        <v>10023</v>
      </c>
      <c r="X2569" s="302" t="s">
        <v>10024</v>
      </c>
      <c r="Y2569" s="302" t="s">
        <v>10025</v>
      </c>
      <c r="Z2569" s="302">
        <v>1</v>
      </c>
      <c r="AA2569" s="302"/>
      <c r="AB2569" s="302">
        <v>0</v>
      </c>
      <c r="AC2569" s="302" t="s">
        <v>10026</v>
      </c>
      <c r="AD2569" s="302" t="s">
        <v>30</v>
      </c>
      <c r="AE2569" s="302"/>
      <c r="AF2569" s="302"/>
      <c r="AG2569" s="302"/>
      <c r="AH2569" s="286"/>
      <c r="AI2569" s="286"/>
      <c r="AJ2569" s="342"/>
    </row>
    <row r="2570" spans="1:36" ht="141.75" customHeight="1">
      <c r="A2570" s="279" t="s">
        <v>4982</v>
      </c>
      <c r="B2570" s="284" t="s">
        <v>15</v>
      </c>
      <c r="C2570" s="284" t="s">
        <v>209</v>
      </c>
      <c r="D2570" s="271">
        <v>42196</v>
      </c>
      <c r="E2570" s="272">
        <v>0.82291666666666663</v>
      </c>
      <c r="F2570" s="271">
        <v>42196</v>
      </c>
      <c r="G2570" s="272">
        <v>0.82291666666666663</v>
      </c>
      <c r="H2570" s="272">
        <f>(F2570+G2570)-(D2570+E2570)</f>
        <v>0</v>
      </c>
      <c r="I2570" s="284">
        <v>20</v>
      </c>
      <c r="J2570" s="284"/>
      <c r="K2570" s="284" t="s">
        <v>8</v>
      </c>
      <c r="L2570" s="284" t="s">
        <v>16</v>
      </c>
      <c r="M2570" s="284" t="s">
        <v>7206</v>
      </c>
      <c r="N2570" s="268">
        <v>35</v>
      </c>
      <c r="O2570" s="284" t="s">
        <v>7</v>
      </c>
      <c r="P2570" s="284" t="s">
        <v>8495</v>
      </c>
      <c r="Q2570" s="284" t="s">
        <v>8496</v>
      </c>
      <c r="R2570" s="284"/>
      <c r="S2570" s="284">
        <v>6.61</v>
      </c>
      <c r="T2570" s="284">
        <f>SUM(R2570:S2570)</f>
        <v>6.61</v>
      </c>
      <c r="U2570" s="302"/>
      <c r="V2570" s="302"/>
      <c r="W2570" s="302"/>
      <c r="X2570" s="302"/>
      <c r="Y2570" s="302"/>
      <c r="Z2570" s="302"/>
      <c r="AA2570" s="302"/>
      <c r="AB2570" s="302"/>
      <c r="AC2570" s="302"/>
      <c r="AD2570" s="302" t="s">
        <v>37</v>
      </c>
      <c r="AE2570" s="302" t="s">
        <v>53</v>
      </c>
      <c r="AF2570" s="302"/>
      <c r="AG2570" s="302"/>
      <c r="AH2570" s="286"/>
      <c r="AI2570" s="286"/>
      <c r="AJ2570" s="342"/>
    </row>
    <row r="2571" spans="1:36" ht="162" customHeight="1">
      <c r="A2571" s="279" t="s">
        <v>4982</v>
      </c>
      <c r="B2571" s="284" t="s">
        <v>12</v>
      </c>
      <c r="C2571" s="284" t="s">
        <v>127</v>
      </c>
      <c r="D2571" s="271">
        <v>42216</v>
      </c>
      <c r="E2571" s="272">
        <v>0.96805555555555556</v>
      </c>
      <c r="F2571" s="271">
        <v>42216</v>
      </c>
      <c r="G2571" s="272">
        <v>0.96805555555555556</v>
      </c>
      <c r="H2571" s="272">
        <f>G2571-E2571</f>
        <v>0</v>
      </c>
      <c r="I2571" s="284">
        <v>11</v>
      </c>
      <c r="J2571" s="284" t="s">
        <v>368</v>
      </c>
      <c r="K2571" s="284" t="s">
        <v>8</v>
      </c>
      <c r="L2571" s="284" t="s">
        <v>9</v>
      </c>
      <c r="M2571" s="284" t="s">
        <v>8169</v>
      </c>
      <c r="N2571" s="268" t="s">
        <v>3</v>
      </c>
      <c r="O2571" s="284" t="s">
        <v>7</v>
      </c>
      <c r="P2571" s="284" t="s">
        <v>8170</v>
      </c>
      <c r="Q2571" s="284" t="s">
        <v>9768</v>
      </c>
      <c r="R2571" s="284">
        <v>0.68</v>
      </c>
      <c r="S2571" s="284">
        <v>0.22</v>
      </c>
      <c r="T2571" s="284">
        <f>R2571+S2571</f>
        <v>0.9</v>
      </c>
      <c r="U2571" s="302" t="s">
        <v>6</v>
      </c>
      <c r="V2571" s="302" t="s">
        <v>5256</v>
      </c>
      <c r="W2571" s="302" t="s">
        <v>591</v>
      </c>
      <c r="X2571" s="302" t="s">
        <v>9769</v>
      </c>
      <c r="Y2571" s="302" t="s">
        <v>9770</v>
      </c>
      <c r="Z2571" s="302">
        <v>1</v>
      </c>
      <c r="AA2571" s="302" t="s">
        <v>9771</v>
      </c>
      <c r="AB2571" s="302" t="s">
        <v>128</v>
      </c>
      <c r="AC2571" s="302" t="s">
        <v>128</v>
      </c>
      <c r="AD2571" s="302" t="s">
        <v>42</v>
      </c>
      <c r="AE2571" s="302" t="s">
        <v>128</v>
      </c>
      <c r="AF2571" s="302" t="s">
        <v>128</v>
      </c>
      <c r="AG2571" s="302"/>
      <c r="AH2571" s="286"/>
      <c r="AI2571" s="286"/>
      <c r="AJ2571" s="342"/>
    </row>
    <row r="2572" spans="1:36" ht="145.5" customHeight="1">
      <c r="A2572" s="279" t="s">
        <v>4982</v>
      </c>
      <c r="B2572" s="284" t="s">
        <v>12</v>
      </c>
      <c r="C2572" s="284" t="s">
        <v>127</v>
      </c>
      <c r="D2572" s="271">
        <v>42216</v>
      </c>
      <c r="E2572" s="272">
        <v>0.97430555555555554</v>
      </c>
      <c r="F2572" s="271">
        <v>42216</v>
      </c>
      <c r="G2572" s="272">
        <v>0.97430555555555554</v>
      </c>
      <c r="H2572" s="272">
        <f>G2572-E2572</f>
        <v>0</v>
      </c>
      <c r="I2572" s="284">
        <v>14</v>
      </c>
      <c r="J2572" s="284" t="s">
        <v>368</v>
      </c>
      <c r="K2572" s="284" t="s">
        <v>8</v>
      </c>
      <c r="L2572" s="284" t="s">
        <v>9</v>
      </c>
      <c r="M2572" s="284" t="s">
        <v>8171</v>
      </c>
      <c r="N2572" s="268" t="s">
        <v>3</v>
      </c>
      <c r="O2572" s="284" t="s">
        <v>7</v>
      </c>
      <c r="P2572" s="284" t="s">
        <v>8172</v>
      </c>
      <c r="Q2572" s="284" t="s">
        <v>9772</v>
      </c>
      <c r="R2572" s="284">
        <v>0.47</v>
      </c>
      <c r="S2572" s="284">
        <v>1.4</v>
      </c>
      <c r="T2572" s="284">
        <f>R2572+S2572</f>
        <v>1.8699999999999999</v>
      </c>
      <c r="U2572" s="302" t="s">
        <v>28</v>
      </c>
      <c r="V2572" s="302" t="s">
        <v>5256</v>
      </c>
      <c r="W2572" s="302" t="s">
        <v>2193</v>
      </c>
      <c r="X2572" s="302" t="s">
        <v>9769</v>
      </c>
      <c r="Y2572" s="302" t="s">
        <v>9773</v>
      </c>
      <c r="Z2572" s="302">
        <v>1</v>
      </c>
      <c r="AA2572" s="302" t="s">
        <v>9774</v>
      </c>
      <c r="AB2572" s="302" t="s">
        <v>128</v>
      </c>
      <c r="AC2572" s="302" t="s">
        <v>128</v>
      </c>
      <c r="AD2572" s="302" t="s">
        <v>42</v>
      </c>
      <c r="AE2572" s="302" t="s">
        <v>128</v>
      </c>
      <c r="AF2572" s="302" t="s">
        <v>128</v>
      </c>
      <c r="AG2572" s="302"/>
      <c r="AH2572" s="286"/>
      <c r="AI2572" s="286"/>
      <c r="AJ2572" s="342"/>
    </row>
    <row r="2573" spans="1:36" ht="60.75" customHeight="1">
      <c r="A2573" s="279" t="s">
        <v>4982</v>
      </c>
      <c r="B2573" s="284" t="s">
        <v>12</v>
      </c>
      <c r="C2573" s="284" t="s">
        <v>127</v>
      </c>
      <c r="D2573" s="271">
        <v>42216</v>
      </c>
      <c r="E2573" s="272">
        <v>0.98402777777777783</v>
      </c>
      <c r="F2573" s="271">
        <v>42216</v>
      </c>
      <c r="G2573" s="272">
        <v>0.98402777777777783</v>
      </c>
      <c r="H2573" s="272">
        <f>G2573-E2573</f>
        <v>0</v>
      </c>
      <c r="I2573" s="284">
        <v>3</v>
      </c>
      <c r="J2573" s="284" t="s">
        <v>368</v>
      </c>
      <c r="K2573" s="284" t="s">
        <v>8</v>
      </c>
      <c r="L2573" s="284" t="s">
        <v>9</v>
      </c>
      <c r="M2573" s="284" t="s">
        <v>8182</v>
      </c>
      <c r="N2573" s="268" t="s">
        <v>3</v>
      </c>
      <c r="O2573" s="284" t="s">
        <v>7</v>
      </c>
      <c r="P2573" s="284" t="s">
        <v>8183</v>
      </c>
      <c r="Q2573" s="284" t="s">
        <v>9790</v>
      </c>
      <c r="R2573" s="284">
        <v>7.0000000000000007E-2</v>
      </c>
      <c r="S2573" s="284">
        <v>0.03</v>
      </c>
      <c r="T2573" s="284">
        <f>R2573+S2573</f>
        <v>0.1</v>
      </c>
      <c r="U2573" s="302" t="s">
        <v>28</v>
      </c>
      <c r="V2573" s="302" t="s">
        <v>5256</v>
      </c>
      <c r="W2573" s="302" t="s">
        <v>2193</v>
      </c>
      <c r="X2573" s="302" t="s">
        <v>9769</v>
      </c>
      <c r="Y2573" s="302" t="s">
        <v>9791</v>
      </c>
      <c r="Z2573" s="302">
        <v>1</v>
      </c>
      <c r="AA2573" s="302" t="s">
        <v>9792</v>
      </c>
      <c r="AB2573" s="302" t="s">
        <v>128</v>
      </c>
      <c r="AC2573" s="302" t="s">
        <v>128</v>
      </c>
      <c r="AD2573" s="302" t="s">
        <v>42</v>
      </c>
      <c r="AE2573" s="302" t="s">
        <v>128</v>
      </c>
      <c r="AF2573" s="302" t="s">
        <v>128</v>
      </c>
      <c r="AG2573" s="302"/>
      <c r="AH2573" s="286"/>
      <c r="AI2573" s="286"/>
      <c r="AJ2573" s="342"/>
    </row>
    <row r="2574" spans="1:36" ht="81" customHeight="1">
      <c r="A2574" s="279" t="s">
        <v>4982</v>
      </c>
      <c r="B2574" s="284" t="s">
        <v>10</v>
      </c>
      <c r="C2574" s="284" t="s">
        <v>287</v>
      </c>
      <c r="D2574" s="271">
        <v>42196</v>
      </c>
      <c r="E2574" s="272">
        <v>0.64513888888888882</v>
      </c>
      <c r="F2574" s="271">
        <v>42196</v>
      </c>
      <c r="G2574" s="272">
        <v>0.83888888888888891</v>
      </c>
      <c r="H2574" s="272"/>
      <c r="I2574" s="284"/>
      <c r="J2574" s="284" t="s">
        <v>180</v>
      </c>
      <c r="K2574" s="284" t="s">
        <v>199</v>
      </c>
      <c r="L2574" s="284" t="s">
        <v>4</v>
      </c>
      <c r="M2574" s="284" t="s">
        <v>7596</v>
      </c>
      <c r="N2574" s="268" t="s">
        <v>3</v>
      </c>
      <c r="O2574" s="284" t="s">
        <v>7</v>
      </c>
      <c r="P2574" s="284" t="s">
        <v>7596</v>
      </c>
      <c r="Q2574" s="284" t="s">
        <v>7597</v>
      </c>
      <c r="R2574" s="284">
        <v>1</v>
      </c>
      <c r="S2574" s="284"/>
      <c r="T2574" s="284">
        <v>1</v>
      </c>
      <c r="U2574" s="302"/>
      <c r="V2574" s="302"/>
      <c r="W2574" s="302"/>
      <c r="X2574" s="302"/>
      <c r="Y2574" s="302"/>
      <c r="Z2574" s="302"/>
      <c r="AA2574" s="302"/>
      <c r="AB2574" s="302"/>
      <c r="AC2574" s="302"/>
      <c r="AD2574" s="302" t="s">
        <v>0</v>
      </c>
      <c r="AE2574" s="302"/>
      <c r="AF2574" s="302"/>
      <c r="AG2574" s="302"/>
      <c r="AH2574" s="286"/>
      <c r="AI2574" s="286"/>
      <c r="AJ2574" s="342"/>
    </row>
    <row r="2575" spans="1:36" ht="60.75" customHeight="1">
      <c r="A2575" s="279" t="s">
        <v>4982</v>
      </c>
      <c r="B2575" s="284" t="s">
        <v>5</v>
      </c>
      <c r="C2575" s="284" t="s">
        <v>5</v>
      </c>
      <c r="D2575" s="271">
        <v>42216</v>
      </c>
      <c r="E2575" s="272">
        <v>0.6333333333333333</v>
      </c>
      <c r="F2575" s="271">
        <v>42216</v>
      </c>
      <c r="G2575" s="272">
        <v>0.6333333333333333</v>
      </c>
      <c r="H2575" s="272">
        <v>0</v>
      </c>
      <c r="I2575" s="284">
        <v>130</v>
      </c>
      <c r="J2575" s="284" t="s">
        <v>150</v>
      </c>
      <c r="K2575" s="284" t="s">
        <v>8</v>
      </c>
      <c r="L2575" s="284" t="s">
        <v>9</v>
      </c>
      <c r="M2575" s="284" t="s">
        <v>10467</v>
      </c>
      <c r="N2575" s="268">
        <v>35</v>
      </c>
      <c r="O2575" s="284" t="s">
        <v>7</v>
      </c>
      <c r="P2575" s="284" t="s">
        <v>10468</v>
      </c>
      <c r="Q2575" s="284" t="s">
        <v>10469</v>
      </c>
      <c r="R2575" s="284"/>
      <c r="S2575" s="284">
        <v>251.5</v>
      </c>
      <c r="T2575" s="284">
        <f>SUM(R2575:S2575)</f>
        <v>251.5</v>
      </c>
      <c r="U2575" s="302" t="s">
        <v>28</v>
      </c>
      <c r="V2575" s="302">
        <v>1991</v>
      </c>
      <c r="W2575" s="302" t="s">
        <v>10470</v>
      </c>
      <c r="X2575" s="302" t="s">
        <v>1408</v>
      </c>
      <c r="Y2575" s="302" t="s">
        <v>10471</v>
      </c>
      <c r="Z2575" s="302">
        <v>100</v>
      </c>
      <c r="AA2575" s="302" t="s">
        <v>10472</v>
      </c>
      <c r="AB2575" s="302">
        <v>0</v>
      </c>
      <c r="AC2575" s="302">
        <v>2015</v>
      </c>
      <c r="AD2575" s="302" t="s">
        <v>42</v>
      </c>
      <c r="AE2575" s="302"/>
      <c r="AF2575" s="302"/>
      <c r="AG2575" s="302"/>
      <c r="AH2575" s="286"/>
      <c r="AI2575" s="286"/>
      <c r="AJ2575" s="342"/>
    </row>
    <row r="2576" spans="1:36" ht="60.75" customHeight="1">
      <c r="A2576" s="279" t="s">
        <v>4982</v>
      </c>
      <c r="B2576" s="284" t="s">
        <v>18</v>
      </c>
      <c r="C2576" s="284" t="s">
        <v>18</v>
      </c>
      <c r="D2576" s="271">
        <v>42196</v>
      </c>
      <c r="E2576" s="272">
        <v>42196.375</v>
      </c>
      <c r="F2576" s="271">
        <v>42196</v>
      </c>
      <c r="G2576" s="272">
        <v>42196.430555555555</v>
      </c>
      <c r="H2576" s="272">
        <f>G2576-E2576</f>
        <v>5.5555555554747116E-2</v>
      </c>
      <c r="I2576" s="284">
        <v>1</v>
      </c>
      <c r="J2576" s="284"/>
      <c r="K2576" s="284"/>
      <c r="L2576" s="284" t="s">
        <v>11</v>
      </c>
      <c r="M2576" s="284" t="s">
        <v>337</v>
      </c>
      <c r="N2576" s="268">
        <v>0.4</v>
      </c>
      <c r="O2576" s="284" t="s">
        <v>2</v>
      </c>
      <c r="P2576" s="284" t="s">
        <v>7208</v>
      </c>
      <c r="Q2576" s="284" t="s">
        <v>4785</v>
      </c>
      <c r="R2576" s="284">
        <v>0.2</v>
      </c>
      <c r="S2576" s="284"/>
      <c r="T2576" s="284">
        <f>R2576+S2576</f>
        <v>0.2</v>
      </c>
      <c r="U2576" s="302"/>
      <c r="V2576" s="302"/>
      <c r="W2576" s="302"/>
      <c r="X2576" s="302"/>
      <c r="Y2576" s="302"/>
      <c r="Z2576" s="302"/>
      <c r="AA2576" s="302"/>
      <c r="AB2576" s="302"/>
      <c r="AC2576" s="302"/>
      <c r="AD2576" s="302" t="s">
        <v>0</v>
      </c>
      <c r="AE2576" s="302"/>
      <c r="AF2576" s="302"/>
      <c r="AG2576" s="302"/>
      <c r="AH2576" s="286"/>
      <c r="AI2576" s="286"/>
      <c r="AJ2576" s="342"/>
    </row>
    <row r="2577" spans="1:36" ht="60.75" customHeight="1">
      <c r="A2577" s="279" t="s">
        <v>4982</v>
      </c>
      <c r="B2577" s="284" t="s">
        <v>5</v>
      </c>
      <c r="C2577" s="284" t="s">
        <v>5</v>
      </c>
      <c r="D2577" s="271">
        <v>42216</v>
      </c>
      <c r="E2577" s="272">
        <v>0.67847222222222225</v>
      </c>
      <c r="F2577" s="271">
        <v>42216</v>
      </c>
      <c r="G2577" s="272">
        <v>0.67847222222222225</v>
      </c>
      <c r="H2577" s="272">
        <v>0</v>
      </c>
      <c r="I2577" s="284">
        <v>73</v>
      </c>
      <c r="J2577" s="284" t="s">
        <v>150</v>
      </c>
      <c r="K2577" s="284" t="s">
        <v>8</v>
      </c>
      <c r="L2577" s="284" t="s">
        <v>9</v>
      </c>
      <c r="M2577" s="284" t="s">
        <v>8249</v>
      </c>
      <c r="N2577" s="268">
        <v>35</v>
      </c>
      <c r="O2577" s="284" t="s">
        <v>7</v>
      </c>
      <c r="P2577" s="284" t="s">
        <v>10473</v>
      </c>
      <c r="Q2577" s="284" t="s">
        <v>10474</v>
      </c>
      <c r="R2577" s="284"/>
      <c r="S2577" s="284">
        <v>22.7</v>
      </c>
      <c r="T2577" s="284">
        <f>SUM(R2577:S2577)</f>
        <v>22.7</v>
      </c>
      <c r="U2577" s="302" t="s">
        <v>28</v>
      </c>
      <c r="V2577" s="302">
        <v>1987</v>
      </c>
      <c r="W2577" s="302" t="s">
        <v>10475</v>
      </c>
      <c r="X2577" s="302" t="s">
        <v>1383</v>
      </c>
      <c r="Y2577" s="302" t="s">
        <v>10476</v>
      </c>
      <c r="Z2577" s="302">
        <v>50</v>
      </c>
      <c r="AA2577" s="302">
        <v>2025</v>
      </c>
      <c r="AB2577" s="302" t="s">
        <v>10477</v>
      </c>
      <c r="AC2577" s="302" t="s">
        <v>586</v>
      </c>
      <c r="AD2577" s="302" t="s">
        <v>42</v>
      </c>
      <c r="AE2577" s="302"/>
      <c r="AF2577" s="302"/>
      <c r="AG2577" s="302"/>
      <c r="AH2577" s="286"/>
      <c r="AI2577" s="286"/>
      <c r="AJ2577" s="342"/>
    </row>
    <row r="2578" spans="1:36" ht="162" customHeight="1">
      <c r="A2578" s="279" t="s">
        <v>4982</v>
      </c>
      <c r="B2578" s="284" t="s">
        <v>5</v>
      </c>
      <c r="C2578" s="284" t="s">
        <v>5</v>
      </c>
      <c r="D2578" s="271">
        <v>42216</v>
      </c>
      <c r="E2578" s="272">
        <v>0.70624999999999993</v>
      </c>
      <c r="F2578" s="271">
        <v>42216</v>
      </c>
      <c r="G2578" s="272">
        <v>0.70624999999999993</v>
      </c>
      <c r="H2578" s="272">
        <v>0</v>
      </c>
      <c r="I2578" s="284">
        <v>80</v>
      </c>
      <c r="J2578" s="284" t="s">
        <v>143</v>
      </c>
      <c r="K2578" s="284" t="s">
        <v>8</v>
      </c>
      <c r="L2578" s="284" t="s">
        <v>9</v>
      </c>
      <c r="M2578" s="284" t="s">
        <v>10478</v>
      </c>
      <c r="N2578" s="268">
        <v>35</v>
      </c>
      <c r="O2578" s="284" t="s">
        <v>7</v>
      </c>
      <c r="P2578" s="284" t="s">
        <v>10479</v>
      </c>
      <c r="Q2578" s="284" t="s">
        <v>10480</v>
      </c>
      <c r="R2578" s="284"/>
      <c r="S2578" s="284">
        <v>157.69999999999999</v>
      </c>
      <c r="T2578" s="284">
        <f>SUM(R2578:S2578)</f>
        <v>157.69999999999999</v>
      </c>
      <c r="U2578" s="302" t="s">
        <v>28</v>
      </c>
      <c r="V2578" s="302">
        <v>2011</v>
      </c>
      <c r="W2578" s="302" t="s">
        <v>1686</v>
      </c>
      <c r="X2578" s="302" t="s">
        <v>411</v>
      </c>
      <c r="Y2578" s="302" t="s">
        <v>10378</v>
      </c>
      <c r="Z2578" s="302">
        <v>100</v>
      </c>
      <c r="AA2578" s="302" t="s">
        <v>10360</v>
      </c>
      <c r="AB2578" s="302">
        <v>0</v>
      </c>
      <c r="AC2578" s="302" t="s">
        <v>10379</v>
      </c>
      <c r="AD2578" s="302" t="s">
        <v>42</v>
      </c>
      <c r="AE2578" s="302"/>
      <c r="AF2578" s="302"/>
      <c r="AG2578" s="302"/>
      <c r="AH2578" s="286"/>
      <c r="AI2578" s="286"/>
      <c r="AJ2578" s="342"/>
    </row>
    <row r="2579" spans="1:36" ht="81" customHeight="1">
      <c r="A2579" s="279" t="s">
        <v>4982</v>
      </c>
      <c r="B2579" s="284" t="s">
        <v>5</v>
      </c>
      <c r="C2579" s="284" t="s">
        <v>5</v>
      </c>
      <c r="D2579" s="271">
        <v>42216</v>
      </c>
      <c r="E2579" s="272">
        <v>0.72291666666666676</v>
      </c>
      <c r="F2579" s="271">
        <v>42216</v>
      </c>
      <c r="G2579" s="272">
        <v>0.72291666666666676</v>
      </c>
      <c r="H2579" s="272">
        <v>0</v>
      </c>
      <c r="I2579" s="284">
        <v>21</v>
      </c>
      <c r="J2579" s="284" t="s">
        <v>150</v>
      </c>
      <c r="K2579" s="284" t="s">
        <v>8</v>
      </c>
      <c r="L2579" s="284" t="s">
        <v>9</v>
      </c>
      <c r="M2579" s="284" t="s">
        <v>10481</v>
      </c>
      <c r="N2579" s="268" t="s">
        <v>3</v>
      </c>
      <c r="O2579" s="284" t="s">
        <v>7</v>
      </c>
      <c r="P2579" s="284" t="s">
        <v>10482</v>
      </c>
      <c r="Q2579" s="284" t="s">
        <v>10483</v>
      </c>
      <c r="R2579" s="284"/>
      <c r="S2579" s="284">
        <v>26.3</v>
      </c>
      <c r="T2579" s="284">
        <f>SUM(R2579:S2579)</f>
        <v>26.3</v>
      </c>
      <c r="U2579" s="302" t="s">
        <v>28</v>
      </c>
      <c r="V2579" s="302">
        <v>2013</v>
      </c>
      <c r="W2579" s="302" t="s">
        <v>10470</v>
      </c>
      <c r="X2579" s="302" t="s">
        <v>1408</v>
      </c>
      <c r="Y2579" s="302" t="s">
        <v>10484</v>
      </c>
      <c r="Z2579" s="302">
        <v>100</v>
      </c>
      <c r="AA2579" s="302" t="s">
        <v>10485</v>
      </c>
      <c r="AB2579" s="302"/>
      <c r="AC2579" s="302"/>
      <c r="AD2579" s="302" t="s">
        <v>42</v>
      </c>
      <c r="AE2579" s="302"/>
      <c r="AF2579" s="302"/>
      <c r="AG2579" s="302"/>
      <c r="AH2579" s="286"/>
      <c r="AI2579" s="286"/>
      <c r="AJ2579" s="342"/>
    </row>
    <row r="2580" spans="1:36" ht="121.5" customHeight="1">
      <c r="A2580" s="279" t="s">
        <v>4982</v>
      </c>
      <c r="B2580" s="284" t="s">
        <v>5</v>
      </c>
      <c r="C2580" s="284" t="s">
        <v>5</v>
      </c>
      <c r="D2580" s="271">
        <v>42216</v>
      </c>
      <c r="E2580" s="272">
        <v>0.74097222222222225</v>
      </c>
      <c r="F2580" s="271">
        <v>42216</v>
      </c>
      <c r="G2580" s="272">
        <v>0.74097222222222225</v>
      </c>
      <c r="H2580" s="272">
        <v>0</v>
      </c>
      <c r="I2580" s="284">
        <v>94</v>
      </c>
      <c r="J2580" s="284" t="s">
        <v>136</v>
      </c>
      <c r="K2580" s="284" t="s">
        <v>8</v>
      </c>
      <c r="L2580" s="284" t="s">
        <v>9</v>
      </c>
      <c r="M2580" s="284" t="s">
        <v>8250</v>
      </c>
      <c r="N2580" s="268">
        <v>35</v>
      </c>
      <c r="O2580" s="284" t="s">
        <v>7</v>
      </c>
      <c r="P2580" s="284" t="s">
        <v>10486</v>
      </c>
      <c r="Q2580" s="284" t="s">
        <v>10487</v>
      </c>
      <c r="R2580" s="284"/>
      <c r="S2580" s="284">
        <v>177.2</v>
      </c>
      <c r="T2580" s="284">
        <f>SUM(R2580:S2580)</f>
        <v>177.2</v>
      </c>
      <c r="U2580" s="302" t="s">
        <v>28</v>
      </c>
      <c r="V2580" s="302">
        <v>1972</v>
      </c>
      <c r="W2580" s="302" t="s">
        <v>10470</v>
      </c>
      <c r="X2580" s="302" t="s">
        <v>1408</v>
      </c>
      <c r="Y2580" s="302" t="s">
        <v>10488</v>
      </c>
      <c r="Z2580" s="302">
        <v>100</v>
      </c>
      <c r="AA2580" s="302" t="s">
        <v>10489</v>
      </c>
      <c r="AB2580" s="302">
        <v>0</v>
      </c>
      <c r="AC2580" s="302">
        <v>2015</v>
      </c>
      <c r="AD2580" s="302" t="s">
        <v>42</v>
      </c>
      <c r="AE2580" s="302"/>
      <c r="AF2580" s="302"/>
      <c r="AG2580" s="302"/>
      <c r="AH2580" s="286"/>
      <c r="AI2580" s="286"/>
      <c r="AJ2580" s="342"/>
    </row>
    <row r="2581" spans="1:36" ht="101.25" customHeight="1">
      <c r="A2581" s="279" t="s">
        <v>4982</v>
      </c>
      <c r="B2581" s="284" t="s">
        <v>5</v>
      </c>
      <c r="C2581" s="284" t="s">
        <v>5</v>
      </c>
      <c r="D2581" s="271">
        <v>42216</v>
      </c>
      <c r="E2581" s="272">
        <v>0.76388888888888884</v>
      </c>
      <c r="F2581" s="271">
        <v>42216</v>
      </c>
      <c r="G2581" s="272">
        <v>0.76388888888888884</v>
      </c>
      <c r="H2581" s="272">
        <v>0</v>
      </c>
      <c r="I2581" s="284">
        <v>4</v>
      </c>
      <c r="J2581" s="284" t="s">
        <v>150</v>
      </c>
      <c r="K2581" s="284" t="s">
        <v>8</v>
      </c>
      <c r="L2581" s="284" t="s">
        <v>9</v>
      </c>
      <c r="M2581" s="284" t="s">
        <v>8251</v>
      </c>
      <c r="N2581" s="268" t="s">
        <v>3</v>
      </c>
      <c r="O2581" s="284" t="s">
        <v>7</v>
      </c>
      <c r="P2581" s="284" t="s">
        <v>8849</v>
      </c>
      <c r="Q2581" s="284" t="s">
        <v>10494</v>
      </c>
      <c r="R2581" s="284"/>
      <c r="S2581" s="284">
        <v>0.1</v>
      </c>
      <c r="T2581" s="284">
        <f>SUM(R2581:S2581)</f>
        <v>0.1</v>
      </c>
      <c r="U2581" s="302" t="s">
        <v>28</v>
      </c>
      <c r="V2581" s="302">
        <v>2006</v>
      </c>
      <c r="W2581" s="302" t="s">
        <v>1382</v>
      </c>
      <c r="X2581" s="302" t="s">
        <v>411</v>
      </c>
      <c r="Y2581" s="302" t="s">
        <v>10495</v>
      </c>
      <c r="Z2581" s="302">
        <v>0.5</v>
      </c>
      <c r="AA2581" s="302" t="s">
        <v>10496</v>
      </c>
      <c r="AB2581" s="302">
        <v>2</v>
      </c>
      <c r="AC2581" s="302">
        <v>41416</v>
      </c>
      <c r="AD2581" s="302" t="s">
        <v>42</v>
      </c>
      <c r="AE2581" s="302"/>
      <c r="AF2581" s="302"/>
      <c r="AG2581" s="302"/>
      <c r="AH2581" s="286"/>
      <c r="AI2581" s="286"/>
      <c r="AJ2581" s="342"/>
    </row>
    <row r="2582" spans="1:36" ht="60.75" customHeight="1">
      <c r="A2582" s="279" t="s">
        <v>4982</v>
      </c>
      <c r="B2582" s="284" t="s">
        <v>12</v>
      </c>
      <c r="C2582" s="284" t="s">
        <v>127</v>
      </c>
      <c r="D2582" s="271">
        <v>42196</v>
      </c>
      <c r="E2582" s="272">
        <v>0.74791666666666667</v>
      </c>
      <c r="F2582" s="271">
        <v>42196</v>
      </c>
      <c r="G2582" s="272">
        <v>0.74791666666666667</v>
      </c>
      <c r="H2582" s="272">
        <f>G2582-E2582</f>
        <v>0</v>
      </c>
      <c r="I2582" s="284">
        <v>9</v>
      </c>
      <c r="J2582" s="284" t="s">
        <v>233</v>
      </c>
      <c r="K2582" s="284" t="s">
        <v>8</v>
      </c>
      <c r="L2582" s="284" t="s">
        <v>4</v>
      </c>
      <c r="M2582" s="284" t="s">
        <v>9645</v>
      </c>
      <c r="N2582" s="268" t="s">
        <v>3</v>
      </c>
      <c r="O2582" s="284" t="s">
        <v>7</v>
      </c>
      <c r="P2582" s="284" t="s">
        <v>8125</v>
      </c>
      <c r="Q2582" s="284" t="s">
        <v>8126</v>
      </c>
      <c r="R2582" s="284">
        <v>0.22</v>
      </c>
      <c r="S2582" s="284"/>
      <c r="T2582" s="284">
        <f>R2582+S2582</f>
        <v>0.22</v>
      </c>
      <c r="U2582" s="302" t="s">
        <v>28</v>
      </c>
      <c r="V2582" s="302" t="s">
        <v>9638</v>
      </c>
      <c r="W2582" s="302" t="s">
        <v>1364</v>
      </c>
      <c r="X2582" s="302" t="s">
        <v>762</v>
      </c>
      <c r="Y2582" s="302" t="s">
        <v>9646</v>
      </c>
      <c r="Z2582" s="302">
        <v>1</v>
      </c>
      <c r="AA2582" s="302" t="s">
        <v>9647</v>
      </c>
      <c r="AB2582" s="302" t="s">
        <v>128</v>
      </c>
      <c r="AC2582" s="302" t="s">
        <v>128</v>
      </c>
      <c r="AD2582" s="302" t="s">
        <v>59</v>
      </c>
      <c r="AE2582" s="302" t="s">
        <v>128</v>
      </c>
      <c r="AF2582" s="302" t="s">
        <v>128</v>
      </c>
      <c r="AG2582" s="302"/>
      <c r="AH2582" s="286"/>
      <c r="AI2582" s="286"/>
      <c r="AJ2582" s="342"/>
    </row>
    <row r="2583" spans="1:36" ht="60.75" customHeight="1">
      <c r="A2583" s="274" t="s">
        <v>4982</v>
      </c>
      <c r="B2583" s="274" t="s">
        <v>132</v>
      </c>
      <c r="C2583" s="279" t="s">
        <v>26</v>
      </c>
      <c r="D2583" s="296">
        <v>42197</v>
      </c>
      <c r="E2583" s="276">
        <v>0.73749999999999993</v>
      </c>
      <c r="F2583" s="296">
        <v>42197</v>
      </c>
      <c r="G2583" s="276">
        <v>0.7597222222222223</v>
      </c>
      <c r="H2583" s="276">
        <v>2.2222222222222223E-2</v>
      </c>
      <c r="I2583" s="279">
        <v>9</v>
      </c>
      <c r="J2583" s="279" t="s">
        <v>143</v>
      </c>
      <c r="K2583" s="279" t="s">
        <v>14</v>
      </c>
      <c r="L2583" s="279" t="s">
        <v>4</v>
      </c>
      <c r="M2583" s="279" t="s">
        <v>4486</v>
      </c>
      <c r="N2583" s="279" t="s">
        <v>3</v>
      </c>
      <c r="O2583" s="279" t="s">
        <v>7</v>
      </c>
      <c r="P2583" s="279" t="s">
        <v>4487</v>
      </c>
      <c r="Q2583" s="273" t="s">
        <v>9954</v>
      </c>
      <c r="R2583" s="457">
        <v>0.48</v>
      </c>
      <c r="S2583" s="457"/>
      <c r="T2583" s="482">
        <v>0.48</v>
      </c>
      <c r="U2583" s="279" t="s">
        <v>28</v>
      </c>
      <c r="V2583" s="279">
        <v>1991</v>
      </c>
      <c r="W2583" s="279" t="s">
        <v>7</v>
      </c>
      <c r="X2583" s="279"/>
      <c r="Y2583" s="296">
        <v>41967</v>
      </c>
      <c r="Z2583" s="279">
        <v>100</v>
      </c>
      <c r="AA2583" s="279">
        <v>2015</v>
      </c>
      <c r="AB2583" s="279">
        <v>0</v>
      </c>
      <c r="AC2583" s="309">
        <v>41852</v>
      </c>
      <c r="AD2583" s="279" t="s">
        <v>30</v>
      </c>
      <c r="AE2583" s="279"/>
      <c r="AF2583" s="279"/>
      <c r="AG2583" s="290"/>
      <c r="AH2583" s="286"/>
      <c r="AI2583" s="286"/>
      <c r="AJ2583" s="342"/>
    </row>
    <row r="2584" spans="1:36" ht="60.75" customHeight="1">
      <c r="A2584" s="279" t="s">
        <v>4982</v>
      </c>
      <c r="B2584" s="284" t="s">
        <v>5</v>
      </c>
      <c r="C2584" s="284" t="s">
        <v>5</v>
      </c>
      <c r="D2584" s="271">
        <v>42216</v>
      </c>
      <c r="E2584" s="272">
        <v>0.78611111111111109</v>
      </c>
      <c r="F2584" s="271">
        <v>42216</v>
      </c>
      <c r="G2584" s="272">
        <v>0.78611111111111109</v>
      </c>
      <c r="H2584" s="272">
        <v>0</v>
      </c>
      <c r="I2584" s="284">
        <v>28</v>
      </c>
      <c r="J2584" s="284" t="s">
        <v>150</v>
      </c>
      <c r="K2584" s="284" t="s">
        <v>8</v>
      </c>
      <c r="L2584" s="284" t="s">
        <v>9</v>
      </c>
      <c r="M2584" s="284" t="s">
        <v>8847</v>
      </c>
      <c r="N2584" s="268">
        <v>35</v>
      </c>
      <c r="O2584" s="284" t="s">
        <v>7</v>
      </c>
      <c r="P2584" s="284" t="s">
        <v>8848</v>
      </c>
      <c r="Q2584" s="284" t="s">
        <v>10491</v>
      </c>
      <c r="R2584" s="284"/>
      <c r="S2584" s="284">
        <v>59.1</v>
      </c>
      <c r="T2584" s="284">
        <f>SUM(R2584:S2584)</f>
        <v>59.1</v>
      </c>
      <c r="U2584" s="302" t="s">
        <v>28</v>
      </c>
      <c r="V2584" s="302">
        <v>1972</v>
      </c>
      <c r="W2584" s="302" t="s">
        <v>10470</v>
      </c>
      <c r="X2584" s="302" t="s">
        <v>1408</v>
      </c>
      <c r="Y2584" s="302" t="s">
        <v>10492</v>
      </c>
      <c r="Z2584" s="302">
        <v>100</v>
      </c>
      <c r="AA2584" s="302" t="s">
        <v>10493</v>
      </c>
      <c r="AB2584" s="302"/>
      <c r="AC2584" s="302">
        <v>2015</v>
      </c>
      <c r="AD2584" s="302" t="s">
        <v>42</v>
      </c>
      <c r="AE2584" s="302"/>
      <c r="AF2584" s="302"/>
      <c r="AG2584" s="302"/>
      <c r="AH2584" s="286"/>
      <c r="AI2584" s="286"/>
      <c r="AJ2584" s="342"/>
    </row>
    <row r="2585" spans="1:36" ht="60.75" customHeight="1">
      <c r="A2585" s="279" t="s">
        <v>4982</v>
      </c>
      <c r="B2585" s="284" t="s">
        <v>5</v>
      </c>
      <c r="C2585" s="284" t="s">
        <v>5</v>
      </c>
      <c r="D2585" s="271">
        <v>42216</v>
      </c>
      <c r="E2585" s="272">
        <v>0.81388888888888899</v>
      </c>
      <c r="F2585" s="271">
        <v>42216</v>
      </c>
      <c r="G2585" s="272">
        <v>0.81388888888888899</v>
      </c>
      <c r="H2585" s="272">
        <f>G2585-E2585</f>
        <v>0</v>
      </c>
      <c r="I2585" s="284">
        <v>79</v>
      </c>
      <c r="J2585" s="284" t="s">
        <v>230</v>
      </c>
      <c r="K2585" s="284" t="s">
        <v>8</v>
      </c>
      <c r="L2585" s="284" t="s">
        <v>9</v>
      </c>
      <c r="M2585" s="284" t="s">
        <v>8252</v>
      </c>
      <c r="N2585" s="268">
        <v>35</v>
      </c>
      <c r="O2585" s="284" t="s">
        <v>7</v>
      </c>
      <c r="P2585" s="284" t="s">
        <v>8850</v>
      </c>
      <c r="Q2585" s="284" t="s">
        <v>10497</v>
      </c>
      <c r="R2585" s="284"/>
      <c r="S2585" s="284">
        <v>112.4</v>
      </c>
      <c r="T2585" s="284">
        <v>112.4</v>
      </c>
      <c r="U2585" s="302" t="s">
        <v>28</v>
      </c>
      <c r="V2585" s="302">
        <v>1974</v>
      </c>
      <c r="W2585" s="302" t="s">
        <v>606</v>
      </c>
      <c r="X2585" s="302" t="s">
        <v>411</v>
      </c>
      <c r="Y2585" s="302" t="s">
        <v>412</v>
      </c>
      <c r="Z2585" s="302">
        <v>100</v>
      </c>
      <c r="AA2585" s="302" t="s">
        <v>413</v>
      </c>
      <c r="AB2585" s="302" t="s">
        <v>5892</v>
      </c>
      <c r="AC2585" s="302"/>
      <c r="AD2585" s="302" t="s">
        <v>42</v>
      </c>
      <c r="AE2585" s="302"/>
      <c r="AF2585" s="302"/>
      <c r="AG2585" s="302"/>
      <c r="AH2585" s="286"/>
      <c r="AI2585" s="286"/>
      <c r="AJ2585" s="342"/>
    </row>
    <row r="2586" spans="1:36" ht="60.75" customHeight="1">
      <c r="A2586" s="279" t="s">
        <v>4982</v>
      </c>
      <c r="B2586" s="284" t="s">
        <v>5</v>
      </c>
      <c r="C2586" s="284" t="s">
        <v>5</v>
      </c>
      <c r="D2586" s="271">
        <v>42216</v>
      </c>
      <c r="E2586" s="272">
        <v>0.81736111111111109</v>
      </c>
      <c r="F2586" s="271">
        <v>42217</v>
      </c>
      <c r="G2586" s="272">
        <v>0.25</v>
      </c>
      <c r="H2586" s="272">
        <v>0.43263888888888885</v>
      </c>
      <c r="I2586" s="284">
        <v>3</v>
      </c>
      <c r="J2586" s="284" t="s">
        <v>143</v>
      </c>
      <c r="K2586" s="284" t="s">
        <v>14</v>
      </c>
      <c r="L2586" s="284" t="s">
        <v>9</v>
      </c>
      <c r="M2586" s="284" t="s">
        <v>8855</v>
      </c>
      <c r="N2586" s="268" t="s">
        <v>3</v>
      </c>
      <c r="O2586" s="284" t="s">
        <v>7</v>
      </c>
      <c r="P2586" s="284" t="s">
        <v>8856</v>
      </c>
      <c r="Q2586" s="284" t="s">
        <v>8253</v>
      </c>
      <c r="R2586" s="284">
        <v>6.2</v>
      </c>
      <c r="S2586" s="284"/>
      <c r="T2586" s="284">
        <f>SUM(R2586:S2586)</f>
        <v>6.2</v>
      </c>
      <c r="U2586" s="302" t="s">
        <v>28</v>
      </c>
      <c r="V2586" s="302" t="s">
        <v>10506</v>
      </c>
      <c r="W2586" s="302" t="s">
        <v>587</v>
      </c>
      <c r="X2586" s="302" t="s">
        <v>1324</v>
      </c>
      <c r="Y2586" s="302" t="s">
        <v>10507</v>
      </c>
      <c r="Z2586" s="302"/>
      <c r="AA2586" s="302" t="s">
        <v>10507</v>
      </c>
      <c r="AB2586" s="302" t="s">
        <v>10508</v>
      </c>
      <c r="AC2586" s="302"/>
      <c r="AD2586" s="302" t="s">
        <v>42</v>
      </c>
      <c r="AE2586" s="302"/>
      <c r="AF2586" s="302"/>
      <c r="AG2586" s="302"/>
      <c r="AH2586" s="286"/>
      <c r="AI2586" s="286"/>
      <c r="AJ2586" s="342"/>
    </row>
    <row r="2587" spans="1:36" ht="60.75" customHeight="1">
      <c r="A2587" s="279" t="s">
        <v>4982</v>
      </c>
      <c r="B2587" s="284" t="s">
        <v>5</v>
      </c>
      <c r="C2587" s="284" t="s">
        <v>5</v>
      </c>
      <c r="D2587" s="271">
        <v>42216</v>
      </c>
      <c r="E2587" s="272">
        <v>0.82916666666666661</v>
      </c>
      <c r="F2587" s="271">
        <v>42216</v>
      </c>
      <c r="G2587" s="272">
        <v>0.88263888888888886</v>
      </c>
      <c r="H2587" s="272">
        <f>G2587-E2587</f>
        <v>5.3472222222222254E-2</v>
      </c>
      <c r="I2587" s="284">
        <v>9</v>
      </c>
      <c r="J2587" s="284" t="s">
        <v>150</v>
      </c>
      <c r="K2587" s="284" t="s">
        <v>20</v>
      </c>
      <c r="L2587" s="284" t="s">
        <v>9</v>
      </c>
      <c r="M2587" s="284" t="s">
        <v>8851</v>
      </c>
      <c r="N2587" s="268" t="s">
        <v>3</v>
      </c>
      <c r="O2587" s="284" t="s">
        <v>7</v>
      </c>
      <c r="P2587" s="284" t="s">
        <v>8852</v>
      </c>
      <c r="Q2587" s="284" t="s">
        <v>10498</v>
      </c>
      <c r="R2587" s="284"/>
      <c r="S2587" s="284">
        <v>6</v>
      </c>
      <c r="T2587" s="284">
        <v>6</v>
      </c>
      <c r="U2587" s="302" t="s">
        <v>28</v>
      </c>
      <c r="V2587" s="302">
        <v>1980</v>
      </c>
      <c r="W2587" s="302" t="s">
        <v>555</v>
      </c>
      <c r="X2587" s="302" t="s">
        <v>1383</v>
      </c>
      <c r="Y2587" s="302" t="s">
        <v>10499</v>
      </c>
      <c r="Z2587" s="302">
        <v>90</v>
      </c>
      <c r="AA2587" s="302" t="s">
        <v>10500</v>
      </c>
      <c r="AB2587" s="302">
        <v>1</v>
      </c>
      <c r="AC2587" s="302"/>
      <c r="AD2587" s="302" t="s">
        <v>42</v>
      </c>
      <c r="AE2587" s="302"/>
      <c r="AF2587" s="302"/>
      <c r="AG2587" s="302"/>
      <c r="AH2587" s="286"/>
      <c r="AI2587" s="286"/>
      <c r="AJ2587" s="342"/>
    </row>
    <row r="2588" spans="1:36" ht="60.75" customHeight="1">
      <c r="A2588" s="279" t="s">
        <v>4982</v>
      </c>
      <c r="B2588" s="284" t="s">
        <v>19</v>
      </c>
      <c r="C2588" s="284" t="s">
        <v>19</v>
      </c>
      <c r="D2588" s="271">
        <v>42197</v>
      </c>
      <c r="E2588" s="272">
        <v>0.8125</v>
      </c>
      <c r="F2588" s="271">
        <v>42197</v>
      </c>
      <c r="G2588" s="272">
        <v>0.84861111111111109</v>
      </c>
      <c r="H2588" s="272">
        <f>F2588-D2588+G2588-E2588</f>
        <v>3.6111111111111094E-2</v>
      </c>
      <c r="I2588" s="284">
        <v>8</v>
      </c>
      <c r="J2588" s="284"/>
      <c r="K2588" s="284" t="s">
        <v>20</v>
      </c>
      <c r="L2588" s="284" t="s">
        <v>4</v>
      </c>
      <c r="M2588" s="284" t="s">
        <v>800</v>
      </c>
      <c r="N2588" s="268" t="s">
        <v>3</v>
      </c>
      <c r="O2588" s="284" t="s">
        <v>7</v>
      </c>
      <c r="P2588" s="284" t="s">
        <v>11268</v>
      </c>
      <c r="Q2588" s="284" t="s">
        <v>11272</v>
      </c>
      <c r="R2588" s="284">
        <v>11</v>
      </c>
      <c r="S2588" s="284"/>
      <c r="T2588" s="284">
        <f>R2588+S2588</f>
        <v>11</v>
      </c>
      <c r="U2588" s="302" t="s">
        <v>6</v>
      </c>
      <c r="V2588" s="302">
        <v>1982</v>
      </c>
      <c r="W2588" s="302" t="s">
        <v>11238</v>
      </c>
      <c r="X2588" s="302">
        <v>0</v>
      </c>
      <c r="Y2588" s="302">
        <v>41236</v>
      </c>
      <c r="Z2588" s="302">
        <v>50</v>
      </c>
      <c r="AA2588" s="302">
        <v>42186</v>
      </c>
      <c r="AB2588" s="302">
        <v>0</v>
      </c>
      <c r="AC2588" s="302">
        <v>41841</v>
      </c>
      <c r="AD2588" s="302" t="s">
        <v>0</v>
      </c>
      <c r="AE2588" s="302"/>
      <c r="AF2588" s="302"/>
      <c r="AG2588" s="302"/>
      <c r="AH2588" s="286"/>
      <c r="AI2588" s="286"/>
      <c r="AJ2588" s="342"/>
    </row>
    <row r="2589" spans="1:36" ht="60.75" customHeight="1">
      <c r="A2589" s="279" t="s">
        <v>4982</v>
      </c>
      <c r="B2589" s="284" t="s">
        <v>19</v>
      </c>
      <c r="C2589" s="284" t="s">
        <v>19</v>
      </c>
      <c r="D2589" s="271">
        <v>42197</v>
      </c>
      <c r="E2589" s="272">
        <v>0.89236111111111116</v>
      </c>
      <c r="F2589" s="271">
        <v>42197</v>
      </c>
      <c r="G2589" s="272">
        <v>0.93263888888888891</v>
      </c>
      <c r="H2589" s="272">
        <f>F2589-D2589+G2589-E2589</f>
        <v>4.0277777777777746E-2</v>
      </c>
      <c r="I2589" s="284">
        <v>8</v>
      </c>
      <c r="J2589" s="284"/>
      <c r="K2589" s="284"/>
      <c r="L2589" s="284" t="s">
        <v>4</v>
      </c>
      <c r="M2589" s="284" t="s">
        <v>800</v>
      </c>
      <c r="N2589" s="268" t="s">
        <v>3</v>
      </c>
      <c r="O2589" s="284" t="s">
        <v>7</v>
      </c>
      <c r="P2589" s="284" t="s">
        <v>11268</v>
      </c>
      <c r="Q2589" s="284" t="s">
        <v>11273</v>
      </c>
      <c r="R2589" s="284">
        <v>12</v>
      </c>
      <c r="S2589" s="284"/>
      <c r="T2589" s="284">
        <f>R2589+S2589</f>
        <v>12</v>
      </c>
      <c r="U2589" s="302" t="s">
        <v>6</v>
      </c>
      <c r="V2589" s="302">
        <v>1982</v>
      </c>
      <c r="W2589" s="302" t="s">
        <v>11238</v>
      </c>
      <c r="X2589" s="302">
        <v>0</v>
      </c>
      <c r="Y2589" s="302">
        <v>41236</v>
      </c>
      <c r="Z2589" s="302">
        <v>50</v>
      </c>
      <c r="AA2589" s="302">
        <v>42186</v>
      </c>
      <c r="AB2589" s="302">
        <v>0</v>
      </c>
      <c r="AC2589" s="302">
        <v>41841</v>
      </c>
      <c r="AD2589" s="302" t="s">
        <v>0</v>
      </c>
      <c r="AE2589" s="302"/>
      <c r="AF2589" s="302"/>
      <c r="AG2589" s="302"/>
      <c r="AH2589" s="286"/>
      <c r="AI2589" s="286"/>
      <c r="AJ2589" s="342"/>
    </row>
    <row r="2590" spans="1:36" ht="60.75" customHeight="1">
      <c r="A2590" s="279" t="s">
        <v>4982</v>
      </c>
      <c r="B2590" s="284" t="s">
        <v>19</v>
      </c>
      <c r="C2590" s="284" t="s">
        <v>19</v>
      </c>
      <c r="D2590" s="271">
        <v>42197</v>
      </c>
      <c r="E2590" s="272">
        <v>0.94652777777777775</v>
      </c>
      <c r="F2590" s="271">
        <v>42197</v>
      </c>
      <c r="G2590" s="272">
        <v>0.96736111111111101</v>
      </c>
      <c r="H2590" s="272">
        <f>F2590-D2590+G2590-E2590</f>
        <v>2.0833333333333259E-2</v>
      </c>
      <c r="I2590" s="284">
        <v>8</v>
      </c>
      <c r="J2590" s="284"/>
      <c r="K2590" s="284"/>
      <c r="L2590" s="284" t="s">
        <v>4</v>
      </c>
      <c r="M2590" s="284" t="s">
        <v>797</v>
      </c>
      <c r="N2590" s="268" t="s">
        <v>3</v>
      </c>
      <c r="O2590" s="284" t="s">
        <v>7</v>
      </c>
      <c r="P2590" s="284" t="s">
        <v>11274</v>
      </c>
      <c r="Q2590" s="284" t="s">
        <v>11275</v>
      </c>
      <c r="R2590" s="284">
        <v>4</v>
      </c>
      <c r="S2590" s="284"/>
      <c r="T2590" s="284">
        <f>R2590+S2590</f>
        <v>4</v>
      </c>
      <c r="U2590" s="302" t="s">
        <v>28</v>
      </c>
      <c r="V2590" s="302">
        <v>1971</v>
      </c>
      <c r="W2590" s="302" t="s">
        <v>1709</v>
      </c>
      <c r="X2590" s="302">
        <v>0</v>
      </c>
      <c r="Y2590" s="302">
        <v>41820</v>
      </c>
      <c r="Z2590" s="302">
        <v>100</v>
      </c>
      <c r="AA2590" s="302">
        <v>42459</v>
      </c>
      <c r="AB2590" s="302">
        <v>0</v>
      </c>
      <c r="AC2590" s="302">
        <v>41701</v>
      </c>
      <c r="AD2590" s="302" t="s">
        <v>0</v>
      </c>
      <c r="AE2590" s="302"/>
      <c r="AF2590" s="302"/>
      <c r="AG2590" s="302"/>
      <c r="AH2590" s="286"/>
      <c r="AI2590" s="286"/>
      <c r="AJ2590" s="342"/>
    </row>
    <row r="2591" spans="1:36" ht="101.25" customHeight="1">
      <c r="A2591" s="274" t="s">
        <v>7992</v>
      </c>
      <c r="B2591" s="320" t="s">
        <v>1412</v>
      </c>
      <c r="C2591" s="320" t="s">
        <v>1423</v>
      </c>
      <c r="D2591" s="275">
        <v>42217</v>
      </c>
      <c r="E2591" s="383">
        <v>0.6777777777777777</v>
      </c>
      <c r="F2591" s="287">
        <v>42217</v>
      </c>
      <c r="G2591" s="383">
        <v>0.6777777777777777</v>
      </c>
      <c r="H2591" s="383">
        <v>0</v>
      </c>
      <c r="I2591" s="412">
        <v>5</v>
      </c>
      <c r="J2591" s="412" t="s">
        <v>1421</v>
      </c>
      <c r="K2591" s="412"/>
      <c r="L2591" s="412" t="s">
        <v>9</v>
      </c>
      <c r="M2591" s="412" t="s">
        <v>8403</v>
      </c>
      <c r="N2591" s="412" t="s">
        <v>3</v>
      </c>
      <c r="O2591" s="412" t="s">
        <v>7</v>
      </c>
      <c r="P2591" s="412" t="s">
        <v>8403</v>
      </c>
      <c r="Q2591" s="412" t="s">
        <v>8404</v>
      </c>
      <c r="R2591" s="302"/>
      <c r="S2591" s="302">
        <v>1</v>
      </c>
      <c r="T2591" s="302">
        <v>1</v>
      </c>
      <c r="U2591" s="279"/>
      <c r="V2591" s="279"/>
      <c r="W2591" s="279"/>
      <c r="X2591" s="279"/>
      <c r="Y2591" s="279"/>
      <c r="Z2591" s="279"/>
      <c r="AA2591" s="279"/>
      <c r="AB2591" s="279"/>
      <c r="AC2591" s="279"/>
      <c r="AD2591" s="273" t="s">
        <v>42</v>
      </c>
      <c r="AE2591" s="279"/>
      <c r="AF2591" s="279"/>
      <c r="AG2591" s="290"/>
      <c r="AH2591" s="286"/>
      <c r="AI2591" s="286"/>
      <c r="AJ2591" s="342"/>
    </row>
    <row r="2592" spans="1:36" ht="81" customHeight="1">
      <c r="A2592" s="279" t="s">
        <v>4982</v>
      </c>
      <c r="B2592" s="284" t="s">
        <v>138</v>
      </c>
      <c r="C2592" s="284" t="s">
        <v>138</v>
      </c>
      <c r="D2592" s="271">
        <v>42197</v>
      </c>
      <c r="E2592" s="272">
        <v>0.70486111111111116</v>
      </c>
      <c r="F2592" s="271">
        <v>42197</v>
      </c>
      <c r="G2592" s="272">
        <v>0.72569444444444453</v>
      </c>
      <c r="H2592" s="272">
        <f>G2592-E2592</f>
        <v>2.083333333333337E-2</v>
      </c>
      <c r="I2592" s="284">
        <v>321</v>
      </c>
      <c r="J2592" s="284" t="s">
        <v>10117</v>
      </c>
      <c r="K2592" s="284"/>
      <c r="L2592" s="284" t="s">
        <v>11</v>
      </c>
      <c r="M2592" s="284" t="s">
        <v>7213</v>
      </c>
      <c r="N2592" s="268">
        <v>0.4</v>
      </c>
      <c r="O2592" s="284" t="s">
        <v>32</v>
      </c>
      <c r="P2592" s="284" t="s">
        <v>3179</v>
      </c>
      <c r="Q2592" s="284" t="s">
        <v>10139</v>
      </c>
      <c r="R2592" s="284">
        <v>1486</v>
      </c>
      <c r="S2592" s="284">
        <v>64</v>
      </c>
      <c r="T2592" s="284">
        <f>R2592+S2592</f>
        <v>1550</v>
      </c>
      <c r="U2592" s="302" t="s">
        <v>38</v>
      </c>
      <c r="V2592" s="302">
        <v>2013</v>
      </c>
      <c r="W2592" s="302" t="s">
        <v>10118</v>
      </c>
      <c r="X2592" s="302" t="s">
        <v>10119</v>
      </c>
      <c r="Y2592" s="302">
        <v>2014</v>
      </c>
      <c r="Z2592" s="302">
        <v>100</v>
      </c>
      <c r="AA2592" s="302">
        <v>2015</v>
      </c>
      <c r="AB2592" s="302">
        <v>0</v>
      </c>
      <c r="AC2592" s="302">
        <v>2014</v>
      </c>
      <c r="AD2592" s="302" t="s">
        <v>75</v>
      </c>
      <c r="AE2592" s="302"/>
      <c r="AF2592" s="302"/>
      <c r="AG2592" s="302"/>
      <c r="AH2592" s="286"/>
      <c r="AI2592" s="286"/>
      <c r="AJ2592" s="342"/>
    </row>
    <row r="2593" spans="1:36" ht="60.75" customHeight="1">
      <c r="A2593" s="279" t="s">
        <v>7992</v>
      </c>
      <c r="B2593" s="284" t="s">
        <v>5</v>
      </c>
      <c r="C2593" s="284" t="s">
        <v>5</v>
      </c>
      <c r="D2593" s="271">
        <v>42217</v>
      </c>
      <c r="E2593" s="272">
        <v>4.3750000000000004E-2</v>
      </c>
      <c r="F2593" s="271">
        <v>42217</v>
      </c>
      <c r="G2593" s="272">
        <v>4.3750000000000004E-2</v>
      </c>
      <c r="H2593" s="272">
        <f>G2593-E2593</f>
        <v>0</v>
      </c>
      <c r="I2593" s="284">
        <v>90</v>
      </c>
      <c r="J2593" s="284" t="s">
        <v>1107</v>
      </c>
      <c r="K2593" s="284" t="s">
        <v>8</v>
      </c>
      <c r="L2593" s="284" t="s">
        <v>9</v>
      </c>
      <c r="M2593" s="284" t="s">
        <v>8857</v>
      </c>
      <c r="N2593" s="268">
        <v>220</v>
      </c>
      <c r="O2593" s="284" t="s">
        <v>7</v>
      </c>
      <c r="P2593" s="284" t="s">
        <v>8857</v>
      </c>
      <c r="Q2593" s="284" t="s">
        <v>10509</v>
      </c>
      <c r="R2593" s="284"/>
      <c r="S2593" s="284">
        <v>116.9</v>
      </c>
      <c r="T2593" s="284">
        <f>SUM(R2593:S2593)</f>
        <v>116.9</v>
      </c>
      <c r="U2593" s="302" t="s">
        <v>28</v>
      </c>
      <c r="V2593" s="302">
        <v>2006</v>
      </c>
      <c r="W2593" s="302" t="s">
        <v>10510</v>
      </c>
      <c r="X2593" s="302" t="s">
        <v>10311</v>
      </c>
      <c r="Y2593" s="302">
        <v>42064</v>
      </c>
      <c r="Z2593" s="302">
        <v>100</v>
      </c>
      <c r="AA2593" s="302" t="s">
        <v>5573</v>
      </c>
      <c r="AB2593" s="302">
        <v>0</v>
      </c>
      <c r="AC2593" s="302" t="s">
        <v>586</v>
      </c>
      <c r="AD2593" s="302" t="s">
        <v>42</v>
      </c>
      <c r="AE2593" s="302"/>
      <c r="AF2593" s="302"/>
      <c r="AG2593" s="302"/>
      <c r="AH2593" s="286"/>
      <c r="AI2593" s="286"/>
      <c r="AJ2593" s="342"/>
    </row>
    <row r="2594" spans="1:36" ht="60.75" customHeight="1">
      <c r="A2594" s="279" t="s">
        <v>4982</v>
      </c>
      <c r="B2594" s="284" t="s">
        <v>15</v>
      </c>
      <c r="C2594" s="284" t="s">
        <v>15</v>
      </c>
      <c r="D2594" s="271">
        <v>42197</v>
      </c>
      <c r="E2594" s="272">
        <v>0.63194444444444442</v>
      </c>
      <c r="F2594" s="271">
        <v>42197</v>
      </c>
      <c r="G2594" s="272">
        <v>0.63194444444444442</v>
      </c>
      <c r="H2594" s="272">
        <f>(F2594+G2594)-(D2594+E2594)</f>
        <v>0</v>
      </c>
      <c r="I2594" s="284">
        <v>4</v>
      </c>
      <c r="J2594" s="284" t="s">
        <v>150</v>
      </c>
      <c r="K2594" s="284" t="s">
        <v>8</v>
      </c>
      <c r="L2594" s="284" t="s">
        <v>9</v>
      </c>
      <c r="M2594" s="284" t="s">
        <v>168</v>
      </c>
      <c r="N2594" s="268" t="s">
        <v>3</v>
      </c>
      <c r="O2594" s="284" t="s">
        <v>7</v>
      </c>
      <c r="P2594" s="284" t="s">
        <v>8505</v>
      </c>
      <c r="Q2594" s="284" t="s">
        <v>9321</v>
      </c>
      <c r="R2594" s="284">
        <v>1.76</v>
      </c>
      <c r="S2594" s="284"/>
      <c r="T2594" s="284">
        <f>SUM(R2594:S2594)</f>
        <v>1.76</v>
      </c>
      <c r="U2594" s="302" t="s">
        <v>28</v>
      </c>
      <c r="V2594" s="302">
        <v>1978</v>
      </c>
      <c r="W2594" s="302" t="s">
        <v>1709</v>
      </c>
      <c r="X2594" s="302"/>
      <c r="Y2594" s="302" t="s">
        <v>9322</v>
      </c>
      <c r="Z2594" s="302">
        <v>100</v>
      </c>
      <c r="AA2594" s="302">
        <v>42248</v>
      </c>
      <c r="AB2594" s="302">
        <v>0</v>
      </c>
      <c r="AC2594" s="302"/>
      <c r="AD2594" s="302" t="s">
        <v>30</v>
      </c>
      <c r="AE2594" s="302" t="s">
        <v>53</v>
      </c>
      <c r="AF2594" s="302"/>
      <c r="AG2594" s="302" t="s">
        <v>9323</v>
      </c>
      <c r="AH2594" s="286"/>
      <c r="AI2594" s="286"/>
      <c r="AJ2594" s="342"/>
    </row>
    <row r="2595" spans="1:36" ht="60.75" customHeight="1">
      <c r="A2595" s="279" t="s">
        <v>4982</v>
      </c>
      <c r="B2595" s="284" t="s">
        <v>5</v>
      </c>
      <c r="C2595" s="284" t="s">
        <v>5</v>
      </c>
      <c r="D2595" s="271">
        <v>42199</v>
      </c>
      <c r="E2595" s="272">
        <v>0.7729166666666667</v>
      </c>
      <c r="F2595" s="271">
        <v>42199</v>
      </c>
      <c r="G2595" s="272">
        <v>0.7729166666666667</v>
      </c>
      <c r="H2595" s="272">
        <f>G2595-E2595</f>
        <v>0</v>
      </c>
      <c r="I2595" s="284">
        <v>2</v>
      </c>
      <c r="J2595" s="284"/>
      <c r="K2595" s="284"/>
      <c r="L2595" s="284" t="s">
        <v>11</v>
      </c>
      <c r="M2595" s="284" t="s">
        <v>10241</v>
      </c>
      <c r="N2595" s="268" t="s">
        <v>3</v>
      </c>
      <c r="O2595" s="284" t="s">
        <v>2</v>
      </c>
      <c r="P2595" s="284" t="s">
        <v>525</v>
      </c>
      <c r="Q2595" s="284" t="s">
        <v>10242</v>
      </c>
      <c r="R2595" s="284"/>
      <c r="S2595" s="284">
        <v>1.6</v>
      </c>
      <c r="T2595" s="284">
        <v>1.6</v>
      </c>
      <c r="U2595" s="302" t="s">
        <v>1</v>
      </c>
      <c r="V2595" s="302"/>
      <c r="W2595" s="302"/>
      <c r="X2595" s="302"/>
      <c r="Y2595" s="302"/>
      <c r="Z2595" s="302"/>
      <c r="AA2595" s="302"/>
      <c r="AB2595" s="302"/>
      <c r="AC2595" s="302"/>
      <c r="AD2595" s="302" t="s">
        <v>22</v>
      </c>
      <c r="AE2595" s="302"/>
      <c r="AF2595" s="302"/>
      <c r="AG2595" s="302"/>
      <c r="AH2595" s="286"/>
      <c r="AI2595" s="286"/>
      <c r="AJ2595" s="342"/>
    </row>
    <row r="2596" spans="1:36" ht="81" customHeight="1">
      <c r="A2596" s="279" t="s">
        <v>4982</v>
      </c>
      <c r="B2596" s="284" t="s">
        <v>18</v>
      </c>
      <c r="C2596" s="284" t="s">
        <v>18</v>
      </c>
      <c r="D2596" s="271">
        <v>42197</v>
      </c>
      <c r="E2596" s="272">
        <v>42197.416666666664</v>
      </c>
      <c r="F2596" s="271">
        <v>42197</v>
      </c>
      <c r="G2596" s="272">
        <v>42197.541666666664</v>
      </c>
      <c r="H2596" s="272">
        <f>G2596-E2596</f>
        <v>0.125</v>
      </c>
      <c r="I2596" s="284">
        <v>1</v>
      </c>
      <c r="J2596" s="284"/>
      <c r="K2596" s="284"/>
      <c r="L2596" s="284" t="s">
        <v>11</v>
      </c>
      <c r="M2596" s="284" t="s">
        <v>337</v>
      </c>
      <c r="N2596" s="268">
        <v>0.4</v>
      </c>
      <c r="O2596" s="284" t="s">
        <v>2</v>
      </c>
      <c r="P2596" s="284" t="s">
        <v>8655</v>
      </c>
      <c r="Q2596" s="284" t="s">
        <v>4785</v>
      </c>
      <c r="R2596" s="284">
        <v>0.2</v>
      </c>
      <c r="S2596" s="284"/>
      <c r="T2596" s="284">
        <f>R2596+S2596</f>
        <v>0.2</v>
      </c>
      <c r="U2596" s="302"/>
      <c r="V2596" s="302"/>
      <c r="W2596" s="302"/>
      <c r="X2596" s="302"/>
      <c r="Y2596" s="302"/>
      <c r="Z2596" s="302"/>
      <c r="AA2596" s="302"/>
      <c r="AB2596" s="302"/>
      <c r="AC2596" s="302"/>
      <c r="AD2596" s="302" t="s">
        <v>0</v>
      </c>
      <c r="AE2596" s="302"/>
      <c r="AF2596" s="302"/>
      <c r="AG2596" s="302"/>
      <c r="AH2596" s="286"/>
      <c r="AI2596" s="286"/>
      <c r="AJ2596" s="342"/>
    </row>
    <row r="2597" spans="1:36" ht="60.75" customHeight="1">
      <c r="A2597" s="279" t="s">
        <v>4982</v>
      </c>
      <c r="B2597" s="284" t="s">
        <v>12</v>
      </c>
      <c r="C2597" s="284" t="s">
        <v>127</v>
      </c>
      <c r="D2597" s="271">
        <v>42197</v>
      </c>
      <c r="E2597" s="272">
        <v>0.12569444444444444</v>
      </c>
      <c r="F2597" s="271">
        <v>42197</v>
      </c>
      <c r="G2597" s="272">
        <v>0.3</v>
      </c>
      <c r="H2597" s="272">
        <f>G2597-E2597</f>
        <v>0.17430555555555555</v>
      </c>
      <c r="I2597" s="284">
        <v>1</v>
      </c>
      <c r="J2597" s="284"/>
      <c r="K2597" s="284"/>
      <c r="L2597" s="284" t="s">
        <v>11</v>
      </c>
      <c r="M2597" s="284" t="s">
        <v>8130</v>
      </c>
      <c r="N2597" s="268">
        <v>0.4</v>
      </c>
      <c r="O2597" s="284" t="s">
        <v>2</v>
      </c>
      <c r="P2597" s="284" t="s">
        <v>2458</v>
      </c>
      <c r="Q2597" s="284" t="s">
        <v>8131</v>
      </c>
      <c r="R2597" s="284">
        <v>0.14000000000000001</v>
      </c>
      <c r="S2597" s="284"/>
      <c r="T2597" s="284">
        <f>R2597+S2597</f>
        <v>0.14000000000000001</v>
      </c>
      <c r="U2597" s="302" t="s">
        <v>1</v>
      </c>
      <c r="V2597" s="302" t="s">
        <v>128</v>
      </c>
      <c r="W2597" s="302" t="s">
        <v>128</v>
      </c>
      <c r="X2597" s="302" t="s">
        <v>128</v>
      </c>
      <c r="Y2597" s="302" t="s">
        <v>128</v>
      </c>
      <c r="Z2597" s="302" t="s">
        <v>128</v>
      </c>
      <c r="AA2597" s="302" t="s">
        <v>128</v>
      </c>
      <c r="AB2597" s="302" t="s">
        <v>128</v>
      </c>
      <c r="AC2597" s="302" t="s">
        <v>128</v>
      </c>
      <c r="AD2597" s="302" t="s">
        <v>0</v>
      </c>
      <c r="AE2597" s="302" t="s">
        <v>128</v>
      </c>
      <c r="AF2597" s="302" t="s">
        <v>128</v>
      </c>
      <c r="AG2597" s="302"/>
      <c r="AH2597" s="286"/>
      <c r="AI2597" s="286"/>
      <c r="AJ2597" s="342"/>
    </row>
    <row r="2598" spans="1:36" ht="60.75" customHeight="1">
      <c r="A2598" s="279" t="s">
        <v>4982</v>
      </c>
      <c r="B2598" s="284" t="s">
        <v>12</v>
      </c>
      <c r="C2598" s="284" t="s">
        <v>127</v>
      </c>
      <c r="D2598" s="271">
        <v>42205</v>
      </c>
      <c r="E2598" s="272">
        <v>0.3354166666666667</v>
      </c>
      <c r="F2598" s="271">
        <v>42205</v>
      </c>
      <c r="G2598" s="272">
        <v>0.53472222222222221</v>
      </c>
      <c r="H2598" s="272">
        <f>G2598-E2598</f>
        <v>0.19930555555555551</v>
      </c>
      <c r="I2598" s="284">
        <v>1</v>
      </c>
      <c r="J2598" s="284"/>
      <c r="K2598" s="284"/>
      <c r="L2598" s="284" t="s">
        <v>11</v>
      </c>
      <c r="M2598" s="284" t="s">
        <v>7766</v>
      </c>
      <c r="N2598" s="268">
        <v>0.4</v>
      </c>
      <c r="O2598" s="284" t="s">
        <v>2</v>
      </c>
      <c r="P2598" s="284" t="s">
        <v>7767</v>
      </c>
      <c r="Q2598" s="284" t="s">
        <v>7768</v>
      </c>
      <c r="R2598" s="284">
        <v>0.01</v>
      </c>
      <c r="S2598" s="284">
        <v>1.59</v>
      </c>
      <c r="T2598" s="284">
        <f>R2598+S2598</f>
        <v>1.6</v>
      </c>
      <c r="U2598" s="302" t="s">
        <v>1</v>
      </c>
      <c r="V2598" s="302" t="s">
        <v>128</v>
      </c>
      <c r="W2598" s="302" t="s">
        <v>128</v>
      </c>
      <c r="X2598" s="302" t="s">
        <v>128</v>
      </c>
      <c r="Y2598" s="302" t="s">
        <v>128</v>
      </c>
      <c r="Z2598" s="302" t="s">
        <v>128</v>
      </c>
      <c r="AA2598" s="302" t="s">
        <v>128</v>
      </c>
      <c r="AB2598" s="302" t="s">
        <v>128</v>
      </c>
      <c r="AC2598" s="302" t="s">
        <v>128</v>
      </c>
      <c r="AD2598" s="302" t="s">
        <v>22</v>
      </c>
      <c r="AE2598" s="302" t="s">
        <v>128</v>
      </c>
      <c r="AF2598" s="302" t="s">
        <v>128</v>
      </c>
      <c r="AG2598" s="302"/>
      <c r="AH2598" s="286"/>
      <c r="AI2598" s="286"/>
      <c r="AJ2598" s="342"/>
    </row>
    <row r="2599" spans="1:36" ht="40.5" customHeight="1">
      <c r="A2599" s="279" t="s">
        <v>4982</v>
      </c>
      <c r="B2599" s="284" t="s">
        <v>12</v>
      </c>
      <c r="C2599" s="284" t="s">
        <v>127</v>
      </c>
      <c r="D2599" s="271">
        <v>42197</v>
      </c>
      <c r="E2599" s="272">
        <v>0.37986111111111115</v>
      </c>
      <c r="F2599" s="271">
        <v>42197</v>
      </c>
      <c r="G2599" s="272">
        <v>0.37986111111111115</v>
      </c>
      <c r="H2599" s="272">
        <f>G2599-E2599</f>
        <v>0</v>
      </c>
      <c r="I2599" s="284">
        <v>23</v>
      </c>
      <c r="J2599" s="284" t="s">
        <v>4272</v>
      </c>
      <c r="K2599" s="284" t="s">
        <v>8</v>
      </c>
      <c r="L2599" s="284" t="s">
        <v>4</v>
      </c>
      <c r="M2599" s="284" t="s">
        <v>8127</v>
      </c>
      <c r="N2599" s="268">
        <v>35</v>
      </c>
      <c r="O2599" s="284" t="s">
        <v>7</v>
      </c>
      <c r="P2599" s="284" t="s">
        <v>7212</v>
      </c>
      <c r="Q2599" s="284" t="s">
        <v>9648</v>
      </c>
      <c r="R2599" s="284">
        <v>2.39</v>
      </c>
      <c r="S2599" s="284">
        <v>0.62</v>
      </c>
      <c r="T2599" s="284">
        <f>R2599+S2599</f>
        <v>3.0100000000000002</v>
      </c>
      <c r="U2599" s="302" t="s">
        <v>28</v>
      </c>
      <c r="V2599" s="302">
        <v>1976</v>
      </c>
      <c r="W2599" s="302" t="s">
        <v>606</v>
      </c>
      <c r="X2599" s="302" t="s">
        <v>762</v>
      </c>
      <c r="Y2599" s="302" t="s">
        <v>9649</v>
      </c>
      <c r="Z2599" s="302">
        <v>1</v>
      </c>
      <c r="AA2599" s="302" t="s">
        <v>9650</v>
      </c>
      <c r="AB2599" s="302" t="s">
        <v>128</v>
      </c>
      <c r="AC2599" s="302" t="s">
        <v>128</v>
      </c>
      <c r="AD2599" s="302" t="s">
        <v>24</v>
      </c>
      <c r="AE2599" s="302" t="s">
        <v>128</v>
      </c>
      <c r="AF2599" s="302" t="s">
        <v>128</v>
      </c>
      <c r="AG2599" s="302"/>
      <c r="AH2599" s="286"/>
      <c r="AI2599" s="286"/>
      <c r="AJ2599" s="342"/>
    </row>
    <row r="2600" spans="1:36" ht="81" customHeight="1">
      <c r="A2600" s="70" t="s">
        <v>1580</v>
      </c>
      <c r="B2600" s="74" t="s">
        <v>15</v>
      </c>
      <c r="C2600" s="74" t="s">
        <v>15</v>
      </c>
      <c r="D2600" s="75">
        <v>42114</v>
      </c>
      <c r="E2600" s="76">
        <v>0.50277777777777777</v>
      </c>
      <c r="F2600" s="75">
        <v>42114</v>
      </c>
      <c r="G2600" s="76">
        <v>0.60833333333333328</v>
      </c>
      <c r="H2600" s="76">
        <f>(F2600+G2600)-(D2600+E2600)</f>
        <v>0.10555555555038154</v>
      </c>
      <c r="I2600" s="74">
        <v>4</v>
      </c>
      <c r="J2600" s="74"/>
      <c r="K2600" s="74" t="s">
        <v>20</v>
      </c>
      <c r="L2600" s="74" t="s">
        <v>4</v>
      </c>
      <c r="M2600" s="225" t="s">
        <v>325</v>
      </c>
      <c r="N2600" s="226" t="s">
        <v>3</v>
      </c>
      <c r="O2600" s="225" t="s">
        <v>7</v>
      </c>
      <c r="P2600" s="225" t="s">
        <v>2625</v>
      </c>
      <c r="Q2600" s="225" t="s">
        <v>2626</v>
      </c>
      <c r="R2600" s="225">
        <v>16.11</v>
      </c>
      <c r="S2600" s="225"/>
      <c r="T2600" s="225">
        <f>SUM(R2600:S2600)</f>
        <v>16.11</v>
      </c>
      <c r="U2600" s="302" t="s">
        <v>28</v>
      </c>
      <c r="V2600" s="302">
        <v>1978</v>
      </c>
      <c r="W2600" s="302" t="s">
        <v>1908</v>
      </c>
      <c r="X2600" s="302"/>
      <c r="Y2600" s="302" t="s">
        <v>6382</v>
      </c>
      <c r="Z2600" s="302">
        <v>100</v>
      </c>
      <c r="AA2600" s="302" t="s">
        <v>6383</v>
      </c>
      <c r="AB2600" s="302">
        <v>0</v>
      </c>
      <c r="AC2600" s="302"/>
      <c r="AD2600" s="302" t="s">
        <v>41</v>
      </c>
      <c r="AE2600" s="302" t="s">
        <v>76</v>
      </c>
      <c r="AF2600" s="302"/>
      <c r="AG2600" s="302" t="s">
        <v>6384</v>
      </c>
      <c r="AH2600" s="222"/>
      <c r="AI2600" s="229"/>
    </row>
    <row r="2601" spans="1:36" ht="60.75" customHeight="1">
      <c r="A2601" s="70" t="s">
        <v>4982</v>
      </c>
      <c r="B2601" s="74" t="s">
        <v>5</v>
      </c>
      <c r="C2601" s="74" t="s">
        <v>3626</v>
      </c>
      <c r="D2601" s="75">
        <v>42197</v>
      </c>
      <c r="E2601" s="76">
        <v>0.78125</v>
      </c>
      <c r="F2601" s="75">
        <v>42197</v>
      </c>
      <c r="G2601" s="76">
        <v>0.78125</v>
      </c>
      <c r="H2601" s="76">
        <v>0</v>
      </c>
      <c r="I2601" s="74">
        <v>157</v>
      </c>
      <c r="J2601" s="74" t="s">
        <v>7210</v>
      </c>
      <c r="K2601" s="74" t="s">
        <v>8</v>
      </c>
      <c r="L2601" s="74" t="s">
        <v>16</v>
      </c>
      <c r="M2601" s="225" t="s">
        <v>7211</v>
      </c>
      <c r="N2601" s="226">
        <v>110</v>
      </c>
      <c r="O2601" s="225" t="s">
        <v>7</v>
      </c>
      <c r="P2601" s="225" t="s">
        <v>7211</v>
      </c>
      <c r="Q2601" s="225" t="s">
        <v>10234</v>
      </c>
      <c r="R2601" s="225"/>
      <c r="S2601" s="225">
        <v>90.3</v>
      </c>
      <c r="T2601" s="225">
        <v>90.3</v>
      </c>
      <c r="U2601" s="302" t="s">
        <v>28</v>
      </c>
      <c r="V2601" s="302"/>
      <c r="W2601" s="302"/>
      <c r="X2601" s="302"/>
      <c r="Y2601" s="302"/>
      <c r="Z2601" s="302"/>
      <c r="AA2601" s="302"/>
      <c r="AB2601" s="302"/>
      <c r="AC2601" s="302"/>
      <c r="AD2601" s="302" t="s">
        <v>37</v>
      </c>
      <c r="AE2601" s="302"/>
      <c r="AF2601" s="302"/>
      <c r="AG2601" s="302"/>
      <c r="AH2601" s="222"/>
      <c r="AI2601" s="229"/>
    </row>
    <row r="2602" spans="1:36" ht="81" customHeight="1">
      <c r="A2602" s="69" t="s">
        <v>4982</v>
      </c>
      <c r="B2602" s="161" t="s">
        <v>84</v>
      </c>
      <c r="C2602" s="69" t="s">
        <v>3626</v>
      </c>
      <c r="D2602" s="163">
        <v>42198</v>
      </c>
      <c r="E2602" s="117">
        <v>0.64861111111111114</v>
      </c>
      <c r="F2602" s="163">
        <v>42198</v>
      </c>
      <c r="G2602" s="117">
        <v>0.64861111111111114</v>
      </c>
      <c r="H2602" s="158">
        <v>0</v>
      </c>
      <c r="I2602" s="70">
        <v>52</v>
      </c>
      <c r="J2602" s="73"/>
      <c r="K2602" s="94" t="s">
        <v>8</v>
      </c>
      <c r="L2602" s="73" t="s">
        <v>16</v>
      </c>
      <c r="M2602" s="222" t="s">
        <v>7321</v>
      </c>
      <c r="N2602" s="219">
        <v>35</v>
      </c>
      <c r="O2602" s="233" t="s">
        <v>7</v>
      </c>
      <c r="P2602" s="222" t="s">
        <v>7321</v>
      </c>
      <c r="Q2602" s="439" t="s">
        <v>3830</v>
      </c>
      <c r="R2602" s="250">
        <v>5</v>
      </c>
      <c r="S2602" s="250"/>
      <c r="T2602" s="250">
        <v>5</v>
      </c>
      <c r="U2602" s="304"/>
      <c r="V2602" s="273"/>
      <c r="W2602" s="279"/>
      <c r="X2602" s="279"/>
      <c r="Y2602" s="289"/>
      <c r="Z2602" s="279"/>
      <c r="AA2602" s="279"/>
      <c r="AB2602" s="279"/>
      <c r="AC2602" s="279"/>
      <c r="AD2602" s="274" t="s">
        <v>37</v>
      </c>
      <c r="AE2602" s="279"/>
      <c r="AF2602" s="279"/>
      <c r="AG2602" s="273" t="s">
        <v>10837</v>
      </c>
      <c r="AH2602" s="222"/>
      <c r="AI2602" s="229"/>
    </row>
    <row r="2603" spans="1:36" ht="60.75" customHeight="1">
      <c r="A2603" s="69" t="s">
        <v>4982</v>
      </c>
      <c r="B2603" s="161" t="s">
        <v>84</v>
      </c>
      <c r="C2603" s="69" t="s">
        <v>3626</v>
      </c>
      <c r="D2603" s="163">
        <v>42198</v>
      </c>
      <c r="E2603" s="117">
        <v>0.64930555555555558</v>
      </c>
      <c r="F2603" s="163">
        <v>42198</v>
      </c>
      <c r="G2603" s="117">
        <v>0.64930555555555558</v>
      </c>
      <c r="H2603" s="158">
        <v>0</v>
      </c>
      <c r="I2603" s="70">
        <v>81</v>
      </c>
      <c r="J2603" s="73"/>
      <c r="K2603" s="94" t="s">
        <v>8</v>
      </c>
      <c r="L2603" s="73" t="s">
        <v>16</v>
      </c>
      <c r="M2603" s="222" t="s">
        <v>4358</v>
      </c>
      <c r="N2603" s="219">
        <v>35</v>
      </c>
      <c r="O2603" s="233" t="s">
        <v>7</v>
      </c>
      <c r="P2603" s="222" t="s">
        <v>4358</v>
      </c>
      <c r="Q2603" s="439" t="s">
        <v>3830</v>
      </c>
      <c r="R2603" s="250">
        <v>5</v>
      </c>
      <c r="S2603" s="250"/>
      <c r="T2603" s="250">
        <v>5</v>
      </c>
      <c r="U2603" s="304"/>
      <c r="V2603" s="279"/>
      <c r="W2603" s="279"/>
      <c r="X2603" s="279"/>
      <c r="Y2603" s="279"/>
      <c r="Z2603" s="279"/>
      <c r="AA2603" s="279"/>
      <c r="AB2603" s="279"/>
      <c r="AC2603" s="279"/>
      <c r="AD2603" s="274" t="s">
        <v>37</v>
      </c>
      <c r="AE2603" s="279"/>
      <c r="AF2603" s="279"/>
      <c r="AG2603" s="273" t="s">
        <v>2396</v>
      </c>
      <c r="AH2603" s="222"/>
      <c r="AI2603" s="229"/>
    </row>
    <row r="2604" spans="1:36" ht="60.75" customHeight="1">
      <c r="A2604" s="69" t="s">
        <v>4982</v>
      </c>
      <c r="B2604" s="161" t="s">
        <v>84</v>
      </c>
      <c r="C2604" s="69" t="s">
        <v>3626</v>
      </c>
      <c r="D2604" s="163">
        <v>42198</v>
      </c>
      <c r="E2604" s="117">
        <v>0.65555555555555556</v>
      </c>
      <c r="F2604" s="163">
        <v>42198</v>
      </c>
      <c r="G2604" s="117">
        <v>0.65555555555555556</v>
      </c>
      <c r="H2604" s="158">
        <v>0</v>
      </c>
      <c r="I2604" s="70">
        <v>81</v>
      </c>
      <c r="J2604" s="73"/>
      <c r="K2604" s="94" t="s">
        <v>8</v>
      </c>
      <c r="L2604" s="73" t="s">
        <v>16</v>
      </c>
      <c r="M2604" s="222" t="s">
        <v>4358</v>
      </c>
      <c r="N2604" s="219">
        <v>35</v>
      </c>
      <c r="O2604" s="233" t="s">
        <v>7</v>
      </c>
      <c r="P2604" s="222" t="s">
        <v>4358</v>
      </c>
      <c r="Q2604" s="439" t="s">
        <v>3830</v>
      </c>
      <c r="R2604" s="250">
        <v>5</v>
      </c>
      <c r="S2604" s="250"/>
      <c r="T2604" s="250">
        <v>5</v>
      </c>
      <c r="U2604" s="304"/>
      <c r="V2604" s="279"/>
      <c r="W2604" s="279"/>
      <c r="X2604" s="279"/>
      <c r="Y2604" s="279"/>
      <c r="Z2604" s="279"/>
      <c r="AA2604" s="279"/>
      <c r="AB2604" s="279"/>
      <c r="AC2604" s="279"/>
      <c r="AD2604" s="274" t="s">
        <v>37</v>
      </c>
      <c r="AE2604" s="279"/>
      <c r="AF2604" s="279"/>
      <c r="AG2604" s="273" t="s">
        <v>2396</v>
      </c>
      <c r="AH2604" s="222"/>
      <c r="AI2604" s="229"/>
    </row>
    <row r="2605" spans="1:36" ht="60.75" customHeight="1">
      <c r="A2605" s="69" t="s">
        <v>4982</v>
      </c>
      <c r="B2605" s="161" t="s">
        <v>84</v>
      </c>
      <c r="C2605" s="160" t="s">
        <v>2393</v>
      </c>
      <c r="D2605" s="163">
        <v>42198</v>
      </c>
      <c r="E2605" s="117">
        <v>0.66736111111111107</v>
      </c>
      <c r="F2605" s="163">
        <v>42198</v>
      </c>
      <c r="G2605" s="117">
        <v>0.72916666666666663</v>
      </c>
      <c r="H2605" s="158">
        <f>G2605-E2605</f>
        <v>6.1805555555555558E-2</v>
      </c>
      <c r="I2605" s="70">
        <v>9</v>
      </c>
      <c r="J2605" s="73"/>
      <c r="K2605" s="94" t="s">
        <v>14</v>
      </c>
      <c r="L2605" s="73" t="s">
        <v>9</v>
      </c>
      <c r="M2605" s="222" t="s">
        <v>7322</v>
      </c>
      <c r="N2605" s="219" t="s">
        <v>3</v>
      </c>
      <c r="O2605" s="233" t="s">
        <v>7</v>
      </c>
      <c r="P2605" s="222" t="s">
        <v>7322</v>
      </c>
      <c r="Q2605" s="291" t="s">
        <v>7323</v>
      </c>
      <c r="R2605" s="250">
        <v>4.9000000000000004</v>
      </c>
      <c r="S2605" s="250"/>
      <c r="T2605" s="250">
        <v>4.9000000000000004</v>
      </c>
      <c r="U2605" s="274" t="s">
        <v>46</v>
      </c>
      <c r="V2605" s="273">
        <v>1988</v>
      </c>
      <c r="W2605" s="273" t="s">
        <v>10824</v>
      </c>
      <c r="X2605" s="279"/>
      <c r="Y2605" s="289" t="s">
        <v>10838</v>
      </c>
      <c r="Z2605" s="279"/>
      <c r="AA2605" s="279"/>
      <c r="AB2605" s="279"/>
      <c r="AC2605" s="279"/>
      <c r="AD2605" s="274" t="s">
        <v>30</v>
      </c>
      <c r="AE2605" s="279"/>
      <c r="AF2605" s="279"/>
      <c r="AG2605" s="273" t="s">
        <v>2396</v>
      </c>
      <c r="AH2605" s="222"/>
      <c r="AI2605" s="229"/>
    </row>
    <row r="2606" spans="1:36" ht="40.5" customHeight="1">
      <c r="A2606" s="69" t="s">
        <v>4982</v>
      </c>
      <c r="B2606" s="92" t="s">
        <v>21</v>
      </c>
      <c r="C2606" s="92" t="s">
        <v>21</v>
      </c>
      <c r="D2606" s="88">
        <v>42198</v>
      </c>
      <c r="E2606" s="89">
        <v>0.4375</v>
      </c>
      <c r="F2606" s="88">
        <v>42198</v>
      </c>
      <c r="G2606" s="89">
        <v>0.5</v>
      </c>
      <c r="H2606" s="89">
        <v>6.25E-2</v>
      </c>
      <c r="I2606" s="68">
        <v>1</v>
      </c>
      <c r="J2606" s="68"/>
      <c r="K2606" s="92"/>
      <c r="L2606" s="92" t="s">
        <v>11</v>
      </c>
      <c r="M2606" s="230" t="s">
        <v>7351</v>
      </c>
      <c r="N2606" s="221">
        <v>0.4</v>
      </c>
      <c r="O2606" s="221" t="s">
        <v>7</v>
      </c>
      <c r="P2606" s="230" t="s">
        <v>7351</v>
      </c>
      <c r="Q2606" s="221" t="s">
        <v>7352</v>
      </c>
      <c r="R2606" s="221">
        <v>0.53500000000000003</v>
      </c>
      <c r="S2606" s="221">
        <v>0.26300000000000001</v>
      </c>
      <c r="T2606" s="221">
        <v>0.79800000000000004</v>
      </c>
      <c r="U2606" s="293" t="s">
        <v>28</v>
      </c>
      <c r="V2606" s="273" t="s">
        <v>128</v>
      </c>
      <c r="W2606" s="293" t="s">
        <v>128</v>
      </c>
      <c r="X2606" s="293" t="s">
        <v>128</v>
      </c>
      <c r="Y2606" s="269">
        <v>2015</v>
      </c>
      <c r="Z2606" s="318" t="s">
        <v>128</v>
      </c>
      <c r="AA2606" s="269">
        <v>2016</v>
      </c>
      <c r="AB2606" s="293" t="s">
        <v>128</v>
      </c>
      <c r="AC2606" s="269">
        <v>2015</v>
      </c>
      <c r="AD2606" s="293" t="s">
        <v>17</v>
      </c>
      <c r="AE2606" s="293" t="s">
        <v>57</v>
      </c>
      <c r="AF2606" s="293"/>
      <c r="AG2606" s="318"/>
      <c r="AH2606" s="230"/>
      <c r="AI2606" s="229"/>
    </row>
    <row r="2607" spans="1:36" ht="81" customHeight="1">
      <c r="A2607" s="70" t="s">
        <v>7992</v>
      </c>
      <c r="B2607" s="74" t="s">
        <v>5</v>
      </c>
      <c r="C2607" s="74" t="s">
        <v>5</v>
      </c>
      <c r="D2607" s="75">
        <v>42217</v>
      </c>
      <c r="E2607" s="76">
        <v>0.49374999999999997</v>
      </c>
      <c r="F2607" s="75">
        <v>42217</v>
      </c>
      <c r="G2607" s="76">
        <v>0.49374999999999997</v>
      </c>
      <c r="H2607" s="76">
        <f>G2607-E2607</f>
        <v>0</v>
      </c>
      <c r="I2607" s="74">
        <v>82</v>
      </c>
      <c r="J2607" s="74" t="s">
        <v>143</v>
      </c>
      <c r="K2607" s="74" t="s">
        <v>8</v>
      </c>
      <c r="L2607" s="74" t="s">
        <v>9</v>
      </c>
      <c r="M2607" s="225" t="s">
        <v>10511</v>
      </c>
      <c r="N2607" s="226">
        <v>35</v>
      </c>
      <c r="O2607" s="225" t="s">
        <v>7</v>
      </c>
      <c r="P2607" s="225" t="s">
        <v>8858</v>
      </c>
      <c r="Q2607" s="225" t="s">
        <v>10512</v>
      </c>
      <c r="R2607" s="225"/>
      <c r="S2607" s="225">
        <v>121.4</v>
      </c>
      <c r="T2607" s="225">
        <f>SUM(R2607:S2607)</f>
        <v>121.4</v>
      </c>
      <c r="U2607" s="302" t="s">
        <v>28</v>
      </c>
      <c r="V2607" s="302">
        <v>2005</v>
      </c>
      <c r="W2607" s="302" t="s">
        <v>1686</v>
      </c>
      <c r="X2607" s="302" t="s">
        <v>411</v>
      </c>
      <c r="Y2607" s="302" t="s">
        <v>10513</v>
      </c>
      <c r="Z2607" s="302">
        <v>100</v>
      </c>
      <c r="AA2607" s="302" t="s">
        <v>10514</v>
      </c>
      <c r="AB2607" s="302">
        <v>0</v>
      </c>
      <c r="AC2607" s="302" t="s">
        <v>10515</v>
      </c>
      <c r="AD2607" s="302" t="s">
        <v>42</v>
      </c>
      <c r="AE2607" s="302"/>
      <c r="AF2607" s="302"/>
      <c r="AG2607" s="302"/>
      <c r="AH2607" s="222"/>
      <c r="AI2607" s="229"/>
    </row>
    <row r="2608" spans="1:36" ht="60.75" customHeight="1">
      <c r="A2608" s="70" t="s">
        <v>7992</v>
      </c>
      <c r="B2608" s="74" t="s">
        <v>5</v>
      </c>
      <c r="C2608" s="74" t="s">
        <v>5</v>
      </c>
      <c r="D2608" s="75">
        <v>42217</v>
      </c>
      <c r="E2608" s="76">
        <v>0.60138888888888886</v>
      </c>
      <c r="F2608" s="75">
        <v>42217</v>
      </c>
      <c r="G2608" s="76">
        <v>0.63888888888888895</v>
      </c>
      <c r="H2608" s="76">
        <v>3.7499999999999999E-2</v>
      </c>
      <c r="I2608" s="74">
        <v>12</v>
      </c>
      <c r="J2608" s="74" t="s">
        <v>143</v>
      </c>
      <c r="K2608" s="74" t="s">
        <v>20</v>
      </c>
      <c r="L2608" s="74" t="s">
        <v>9</v>
      </c>
      <c r="M2608" s="225" t="s">
        <v>10521</v>
      </c>
      <c r="N2608" s="226" t="s">
        <v>3</v>
      </c>
      <c r="O2608" s="225" t="s">
        <v>7</v>
      </c>
      <c r="P2608" s="225" t="s">
        <v>6077</v>
      </c>
      <c r="Q2608" s="225" t="s">
        <v>10522</v>
      </c>
      <c r="R2608" s="225">
        <v>1.7</v>
      </c>
      <c r="S2608" s="225"/>
      <c r="T2608" s="225">
        <f>SUM(R2608:S2608)</f>
        <v>1.7</v>
      </c>
      <c r="U2608" s="302" t="s">
        <v>28</v>
      </c>
      <c r="V2608" s="302">
        <v>1979</v>
      </c>
      <c r="W2608" s="302" t="s">
        <v>10518</v>
      </c>
      <c r="X2608" s="302" t="s">
        <v>1383</v>
      </c>
      <c r="Y2608" s="302" t="s">
        <v>10523</v>
      </c>
      <c r="Z2608" s="302">
        <v>0.5</v>
      </c>
      <c r="AA2608" s="302" t="s">
        <v>10524</v>
      </c>
      <c r="AB2608" s="302">
        <v>0</v>
      </c>
      <c r="AC2608" s="302"/>
      <c r="AD2608" s="302" t="s">
        <v>42</v>
      </c>
      <c r="AE2608" s="302"/>
      <c r="AF2608" s="302"/>
      <c r="AG2608" s="302"/>
      <c r="AH2608" s="222"/>
      <c r="AI2608" s="229"/>
    </row>
    <row r="2609" spans="1:35" ht="60.75" customHeight="1">
      <c r="A2609" s="70" t="s">
        <v>7992</v>
      </c>
      <c r="B2609" s="74" t="s">
        <v>5</v>
      </c>
      <c r="C2609" s="74" t="s">
        <v>5</v>
      </c>
      <c r="D2609" s="75">
        <v>42217</v>
      </c>
      <c r="E2609" s="76">
        <v>0.6020833333333333</v>
      </c>
      <c r="F2609" s="75">
        <v>42217</v>
      </c>
      <c r="G2609" s="76">
        <v>0.6020833333333333</v>
      </c>
      <c r="H2609" s="76">
        <v>0</v>
      </c>
      <c r="I2609" s="74">
        <v>7</v>
      </c>
      <c r="J2609" s="74" t="s">
        <v>150</v>
      </c>
      <c r="K2609" s="74" t="s">
        <v>8</v>
      </c>
      <c r="L2609" s="74" t="s">
        <v>9</v>
      </c>
      <c r="M2609" s="225" t="s">
        <v>10516</v>
      </c>
      <c r="N2609" s="226" t="s">
        <v>3</v>
      </c>
      <c r="O2609" s="225" t="s">
        <v>7</v>
      </c>
      <c r="P2609" s="225" t="s">
        <v>8859</v>
      </c>
      <c r="Q2609" s="225" t="s">
        <v>10517</v>
      </c>
      <c r="R2609" s="225"/>
      <c r="S2609" s="225">
        <v>1.3</v>
      </c>
      <c r="T2609" s="225">
        <f>SUM(R2609:S2609)</f>
        <v>1.3</v>
      </c>
      <c r="U2609" s="302" t="s">
        <v>28</v>
      </c>
      <c r="V2609" s="302">
        <v>1989</v>
      </c>
      <c r="W2609" s="302" t="s">
        <v>10518</v>
      </c>
      <c r="X2609" s="302" t="s">
        <v>1383</v>
      </c>
      <c r="Y2609" s="302" t="s">
        <v>10519</v>
      </c>
      <c r="Z2609" s="302">
        <v>0.5</v>
      </c>
      <c r="AA2609" s="302" t="s">
        <v>10044</v>
      </c>
      <c r="AB2609" s="302" t="s">
        <v>10520</v>
      </c>
      <c r="AC2609" s="302"/>
      <c r="AD2609" s="302" t="s">
        <v>42</v>
      </c>
      <c r="AE2609" s="302"/>
      <c r="AF2609" s="302"/>
      <c r="AG2609" s="302"/>
      <c r="AH2609" s="222"/>
      <c r="AI2609" s="229"/>
    </row>
    <row r="2610" spans="1:35" ht="81" customHeight="1">
      <c r="A2610" s="70" t="s">
        <v>7992</v>
      </c>
      <c r="B2610" s="74" t="s">
        <v>5</v>
      </c>
      <c r="C2610" s="74" t="s">
        <v>5</v>
      </c>
      <c r="D2610" s="75">
        <v>42217</v>
      </c>
      <c r="E2610" s="76">
        <v>0.69097222222222221</v>
      </c>
      <c r="F2610" s="75">
        <v>42217</v>
      </c>
      <c r="G2610" s="76">
        <v>0.69097222222222221</v>
      </c>
      <c r="H2610" s="76">
        <v>0</v>
      </c>
      <c r="I2610" s="74"/>
      <c r="J2610" s="74" t="s">
        <v>8254</v>
      </c>
      <c r="K2610" s="74" t="s">
        <v>8</v>
      </c>
      <c r="L2610" s="74" t="s">
        <v>9</v>
      </c>
      <c r="M2610" s="225" t="s">
        <v>8860</v>
      </c>
      <c r="N2610" s="226">
        <v>110</v>
      </c>
      <c r="O2610" s="225" t="s">
        <v>7</v>
      </c>
      <c r="P2610" s="225" t="s">
        <v>8860</v>
      </c>
      <c r="Q2610" s="225" t="s">
        <v>10525</v>
      </c>
      <c r="R2610" s="225"/>
      <c r="S2610" s="225">
        <v>26.5</v>
      </c>
      <c r="T2610" s="225">
        <f>SUM(R2610:S2610)</f>
        <v>26.5</v>
      </c>
      <c r="U2610" s="302" t="s">
        <v>6</v>
      </c>
      <c r="V2610" s="302"/>
      <c r="W2610" s="302"/>
      <c r="X2610" s="302"/>
      <c r="Y2610" s="302"/>
      <c r="Z2610" s="302"/>
      <c r="AA2610" s="302"/>
      <c r="AB2610" s="302"/>
      <c r="AC2610" s="302"/>
      <c r="AD2610" s="302" t="s">
        <v>42</v>
      </c>
      <c r="AE2610" s="302"/>
      <c r="AF2610" s="302"/>
      <c r="AG2610" s="302"/>
      <c r="AH2610" s="222"/>
      <c r="AI2610" s="229"/>
    </row>
    <row r="2611" spans="1:35" ht="60.75" customHeight="1">
      <c r="A2611" s="70" t="s">
        <v>7992</v>
      </c>
      <c r="B2611" s="74" t="s">
        <v>10</v>
      </c>
      <c r="C2611" s="74" t="s">
        <v>287</v>
      </c>
      <c r="D2611" s="75">
        <v>42218</v>
      </c>
      <c r="E2611" s="76">
        <v>0.66666666666666663</v>
      </c>
      <c r="F2611" s="75">
        <v>42218</v>
      </c>
      <c r="G2611" s="76">
        <v>0.67708333333333337</v>
      </c>
      <c r="H2611" s="76"/>
      <c r="I2611" s="74">
        <v>4</v>
      </c>
      <c r="J2611" s="74"/>
      <c r="K2611" s="74"/>
      <c r="L2611" s="74" t="s">
        <v>9</v>
      </c>
      <c r="M2611" s="225" t="s">
        <v>7952</v>
      </c>
      <c r="N2611" s="226" t="s">
        <v>3</v>
      </c>
      <c r="O2611" s="225" t="s">
        <v>7</v>
      </c>
      <c r="P2611" s="225" t="s">
        <v>7952</v>
      </c>
      <c r="Q2611" s="225" t="s">
        <v>8571</v>
      </c>
      <c r="R2611" s="225">
        <v>1</v>
      </c>
      <c r="S2611" s="225"/>
      <c r="T2611" s="225">
        <v>1</v>
      </c>
      <c r="U2611" s="302"/>
      <c r="V2611" s="302"/>
      <c r="W2611" s="302"/>
      <c r="X2611" s="302"/>
      <c r="Y2611" s="302"/>
      <c r="Z2611" s="302"/>
      <c r="AA2611" s="302"/>
      <c r="AB2611" s="302"/>
      <c r="AC2611" s="302"/>
      <c r="AD2611" s="302" t="s">
        <v>42</v>
      </c>
      <c r="AE2611" s="302"/>
      <c r="AF2611" s="302"/>
      <c r="AG2611" s="302" t="s">
        <v>7041</v>
      </c>
      <c r="AH2611" s="222"/>
      <c r="AI2611" s="229"/>
    </row>
    <row r="2612" spans="1:35" ht="81" customHeight="1">
      <c r="A2612" s="70" t="s">
        <v>7992</v>
      </c>
      <c r="B2612" s="74" t="s">
        <v>71</v>
      </c>
      <c r="C2612" s="74" t="s">
        <v>71</v>
      </c>
      <c r="D2612" s="75">
        <v>42218</v>
      </c>
      <c r="E2612" s="76">
        <v>0.82638888888888884</v>
      </c>
      <c r="F2612" s="75">
        <v>42218</v>
      </c>
      <c r="G2612" s="76">
        <v>0.86805555555555547</v>
      </c>
      <c r="H2612" s="76">
        <v>4.166666666666663E-2</v>
      </c>
      <c r="I2612" s="74">
        <v>8</v>
      </c>
      <c r="J2612" s="74" t="s">
        <v>8326</v>
      </c>
      <c r="K2612" s="74" t="s">
        <v>14</v>
      </c>
      <c r="L2612" s="74" t="s">
        <v>9</v>
      </c>
      <c r="M2612" s="225" t="s">
        <v>8327</v>
      </c>
      <c r="N2612" s="226" t="s">
        <v>3</v>
      </c>
      <c r="O2612" s="225" t="s">
        <v>7</v>
      </c>
      <c r="P2612" s="225" t="s">
        <v>155</v>
      </c>
      <c r="Q2612" s="225" t="s">
        <v>8328</v>
      </c>
      <c r="R2612" s="225">
        <v>14.71</v>
      </c>
      <c r="S2612" s="225"/>
      <c r="T2612" s="225">
        <v>14.71</v>
      </c>
      <c r="U2612" s="302"/>
      <c r="V2612" s="302"/>
      <c r="W2612" s="302"/>
      <c r="X2612" s="302"/>
      <c r="Y2612" s="302"/>
      <c r="Z2612" s="302"/>
      <c r="AA2612" s="302"/>
      <c r="AB2612" s="302"/>
      <c r="AC2612" s="302"/>
      <c r="AD2612" s="302" t="s">
        <v>42</v>
      </c>
      <c r="AE2612" s="302"/>
      <c r="AF2612" s="302"/>
      <c r="AG2612" s="302"/>
      <c r="AH2612" s="222"/>
      <c r="AI2612" s="229"/>
    </row>
    <row r="2613" spans="1:35" ht="60.75" customHeight="1">
      <c r="A2613" s="70" t="s">
        <v>7992</v>
      </c>
      <c r="B2613" s="161" t="s">
        <v>84</v>
      </c>
      <c r="C2613" s="69" t="s">
        <v>2468</v>
      </c>
      <c r="D2613" s="163">
        <v>42219</v>
      </c>
      <c r="E2613" s="117">
        <v>0.85416666666666663</v>
      </c>
      <c r="F2613" s="163">
        <v>42219</v>
      </c>
      <c r="G2613" s="117">
        <v>0.88958333333333339</v>
      </c>
      <c r="H2613" s="158">
        <v>3.5416666666666666E-2</v>
      </c>
      <c r="I2613" s="70">
        <v>91</v>
      </c>
      <c r="J2613" s="73"/>
      <c r="K2613" s="94" t="s">
        <v>20</v>
      </c>
      <c r="L2613" s="73" t="s">
        <v>9</v>
      </c>
      <c r="M2613" s="222" t="s">
        <v>10894</v>
      </c>
      <c r="N2613" s="219">
        <v>35</v>
      </c>
      <c r="O2613" s="233" t="s">
        <v>13</v>
      </c>
      <c r="P2613" s="222" t="s">
        <v>10894</v>
      </c>
      <c r="Q2613" s="439" t="s">
        <v>10895</v>
      </c>
      <c r="R2613" s="250">
        <v>56.4</v>
      </c>
      <c r="S2613" s="250"/>
      <c r="T2613" s="250">
        <v>56.4</v>
      </c>
      <c r="U2613" s="304" t="s">
        <v>45</v>
      </c>
      <c r="V2613" s="279">
        <v>2006</v>
      </c>
      <c r="W2613" s="279" t="s">
        <v>5162</v>
      </c>
      <c r="X2613" s="279"/>
      <c r="Y2613" s="289" t="s">
        <v>10896</v>
      </c>
      <c r="Z2613" s="279"/>
      <c r="AA2613" s="279"/>
      <c r="AB2613" s="279"/>
      <c r="AC2613" s="279"/>
      <c r="AD2613" s="274" t="s">
        <v>42</v>
      </c>
      <c r="AE2613" s="279"/>
      <c r="AF2613" s="279"/>
      <c r="AG2613" s="273" t="s">
        <v>10893</v>
      </c>
      <c r="AH2613" s="222"/>
      <c r="AI2613" s="229"/>
    </row>
    <row r="2614" spans="1:35" ht="60.75" customHeight="1">
      <c r="A2614" s="70" t="s">
        <v>7992</v>
      </c>
      <c r="B2614" s="74" t="s">
        <v>10</v>
      </c>
      <c r="C2614" s="74" t="s">
        <v>4334</v>
      </c>
      <c r="D2614" s="75">
        <v>42219</v>
      </c>
      <c r="E2614" s="76">
        <v>0.64583333333333337</v>
      </c>
      <c r="F2614" s="75">
        <v>42219</v>
      </c>
      <c r="G2614" s="76">
        <v>0.64583333333333337</v>
      </c>
      <c r="H2614" s="76">
        <v>0</v>
      </c>
      <c r="I2614" s="74">
        <v>12</v>
      </c>
      <c r="J2614" s="74" t="s">
        <v>7916</v>
      </c>
      <c r="K2614" s="74" t="s">
        <v>8</v>
      </c>
      <c r="L2614" s="74" t="s">
        <v>9</v>
      </c>
      <c r="M2614" s="225" t="s">
        <v>8031</v>
      </c>
      <c r="N2614" s="226" t="s">
        <v>3</v>
      </c>
      <c r="O2614" s="225" t="s">
        <v>7</v>
      </c>
      <c r="P2614" s="225" t="s">
        <v>8031</v>
      </c>
      <c r="Q2614" s="225" t="s">
        <v>7614</v>
      </c>
      <c r="R2614" s="225">
        <v>4</v>
      </c>
      <c r="S2614" s="225">
        <v>8.8000000000000007</v>
      </c>
      <c r="T2614" s="225">
        <v>12.8</v>
      </c>
      <c r="U2614" s="302"/>
      <c r="V2614" s="302"/>
      <c r="W2614" s="302"/>
      <c r="X2614" s="302"/>
      <c r="Y2614" s="302"/>
      <c r="Z2614" s="302"/>
      <c r="AA2614" s="302"/>
      <c r="AB2614" s="302"/>
      <c r="AC2614" s="302"/>
      <c r="AD2614" s="302" t="s">
        <v>42</v>
      </c>
      <c r="AE2614" s="302"/>
      <c r="AF2614" s="302"/>
      <c r="AG2614" s="302" t="s">
        <v>10941</v>
      </c>
      <c r="AH2614" s="222"/>
      <c r="AI2614" s="229"/>
    </row>
    <row r="2615" spans="1:35" ht="101.25" customHeight="1">
      <c r="A2615" s="70" t="s">
        <v>7992</v>
      </c>
      <c r="B2615" s="74" t="s">
        <v>10</v>
      </c>
      <c r="C2615" s="74" t="s">
        <v>4334</v>
      </c>
      <c r="D2615" s="75">
        <v>42219</v>
      </c>
      <c r="E2615" s="76">
        <v>0.6479166666666667</v>
      </c>
      <c r="F2615" s="75">
        <v>42219</v>
      </c>
      <c r="G2615" s="76">
        <v>0.66527777777777775</v>
      </c>
      <c r="H2615" s="76">
        <v>1.7361111111111112E-2</v>
      </c>
      <c r="I2615" s="74">
        <v>8</v>
      </c>
      <c r="J2615" s="74" t="s">
        <v>7916</v>
      </c>
      <c r="K2615" s="74" t="s">
        <v>20</v>
      </c>
      <c r="L2615" s="74" t="s">
        <v>9</v>
      </c>
      <c r="M2615" s="225" t="s">
        <v>8032</v>
      </c>
      <c r="N2615" s="226" t="s">
        <v>3</v>
      </c>
      <c r="O2615" s="225" t="s">
        <v>7</v>
      </c>
      <c r="P2615" s="225" t="s">
        <v>8032</v>
      </c>
      <c r="Q2615" s="225" t="s">
        <v>8033</v>
      </c>
      <c r="R2615" s="225">
        <v>5</v>
      </c>
      <c r="S2615" s="225">
        <v>10</v>
      </c>
      <c r="T2615" s="225">
        <v>15</v>
      </c>
      <c r="U2615" s="302" t="s">
        <v>28</v>
      </c>
      <c r="V2615" s="302">
        <v>1977</v>
      </c>
      <c r="W2615" s="302" t="s">
        <v>2193</v>
      </c>
      <c r="X2615" s="302" t="s">
        <v>1383</v>
      </c>
      <c r="Y2615" s="302" t="s">
        <v>11026</v>
      </c>
      <c r="Z2615" s="302">
        <v>1</v>
      </c>
      <c r="AA2615" s="302" t="s">
        <v>11027</v>
      </c>
      <c r="AB2615" s="302">
        <v>2</v>
      </c>
      <c r="AC2615" s="302" t="s">
        <v>11028</v>
      </c>
      <c r="AD2615" s="302" t="s">
        <v>42</v>
      </c>
      <c r="AE2615" s="302"/>
      <c r="AF2615" s="302"/>
      <c r="AG2615" s="302" t="s">
        <v>11029</v>
      </c>
      <c r="AH2615" s="222"/>
      <c r="AI2615" s="229"/>
    </row>
    <row r="2616" spans="1:35" ht="40.5" customHeight="1">
      <c r="A2616" s="70" t="s">
        <v>7992</v>
      </c>
      <c r="B2616" s="74" t="s">
        <v>10</v>
      </c>
      <c r="C2616" s="74" t="s">
        <v>4334</v>
      </c>
      <c r="D2616" s="75">
        <v>42219</v>
      </c>
      <c r="E2616" s="76">
        <v>0.68055555555555547</v>
      </c>
      <c r="F2616" s="75">
        <v>42219</v>
      </c>
      <c r="G2616" s="76">
        <v>0.68055555555555547</v>
      </c>
      <c r="H2616" s="76">
        <v>0</v>
      </c>
      <c r="I2616" s="74">
        <v>13</v>
      </c>
      <c r="J2616" s="74" t="s">
        <v>7916</v>
      </c>
      <c r="K2616" s="74" t="s">
        <v>8</v>
      </c>
      <c r="L2616" s="74" t="s">
        <v>9</v>
      </c>
      <c r="M2616" s="225" t="s">
        <v>8034</v>
      </c>
      <c r="N2616" s="226" t="s">
        <v>3</v>
      </c>
      <c r="O2616" s="225" t="s">
        <v>7</v>
      </c>
      <c r="P2616" s="225" t="s">
        <v>8034</v>
      </c>
      <c r="Q2616" s="225" t="s">
        <v>7614</v>
      </c>
      <c r="R2616" s="225">
        <v>5</v>
      </c>
      <c r="S2616" s="225">
        <v>8</v>
      </c>
      <c r="T2616" s="225">
        <v>13</v>
      </c>
      <c r="U2616" s="302"/>
      <c r="V2616" s="302"/>
      <c r="W2616" s="302"/>
      <c r="X2616" s="302"/>
      <c r="Y2616" s="302"/>
      <c r="Z2616" s="302"/>
      <c r="AA2616" s="302"/>
      <c r="AB2616" s="302"/>
      <c r="AC2616" s="302"/>
      <c r="AD2616" s="302" t="s">
        <v>42</v>
      </c>
      <c r="AE2616" s="302"/>
      <c r="AF2616" s="302"/>
      <c r="AG2616" s="302" t="s">
        <v>10941</v>
      </c>
      <c r="AH2616" s="222"/>
      <c r="AI2616" s="229"/>
    </row>
    <row r="2617" spans="1:35" ht="81" customHeight="1">
      <c r="A2617" s="70" t="s">
        <v>7992</v>
      </c>
      <c r="B2617" s="74" t="s">
        <v>10</v>
      </c>
      <c r="C2617" s="74" t="s">
        <v>4334</v>
      </c>
      <c r="D2617" s="75">
        <v>42219</v>
      </c>
      <c r="E2617" s="76">
        <v>0.69513888888888886</v>
      </c>
      <c r="F2617" s="75">
        <v>42219</v>
      </c>
      <c r="G2617" s="76">
        <v>0.69513888888888886</v>
      </c>
      <c r="H2617" s="76">
        <v>0</v>
      </c>
      <c r="I2617" s="74">
        <v>130</v>
      </c>
      <c r="J2617" s="74" t="s">
        <v>8036</v>
      </c>
      <c r="K2617" s="74" t="s">
        <v>8</v>
      </c>
      <c r="L2617" s="74" t="s">
        <v>9</v>
      </c>
      <c r="M2617" s="225" t="s">
        <v>8037</v>
      </c>
      <c r="N2617" s="226">
        <v>35</v>
      </c>
      <c r="O2617" s="225" t="s">
        <v>7</v>
      </c>
      <c r="P2617" s="225" t="s">
        <v>8038</v>
      </c>
      <c r="Q2617" s="225" t="s">
        <v>7614</v>
      </c>
      <c r="R2617" s="225">
        <v>27</v>
      </c>
      <c r="S2617" s="225">
        <v>38</v>
      </c>
      <c r="T2617" s="225">
        <v>65</v>
      </c>
      <c r="U2617" s="302" t="s">
        <v>28</v>
      </c>
      <c r="V2617" s="302">
        <v>1976</v>
      </c>
      <c r="W2617" s="302" t="s">
        <v>606</v>
      </c>
      <c r="X2617" s="302" t="s">
        <v>1383</v>
      </c>
      <c r="Y2617" s="302" t="s">
        <v>11031</v>
      </c>
      <c r="Z2617" s="302">
        <v>0.65</v>
      </c>
      <c r="AA2617" s="302">
        <v>2015</v>
      </c>
      <c r="AB2617" s="302">
        <v>0</v>
      </c>
      <c r="AC2617" s="302">
        <v>42222</v>
      </c>
      <c r="AD2617" s="302" t="s">
        <v>42</v>
      </c>
      <c r="AE2617" s="302"/>
      <c r="AF2617" s="302"/>
      <c r="AG2617" s="302" t="s">
        <v>10941</v>
      </c>
      <c r="AH2617" s="222"/>
      <c r="AI2617" s="229"/>
    </row>
    <row r="2618" spans="1:35" ht="60.75" customHeight="1">
      <c r="A2618" s="70" t="s">
        <v>7992</v>
      </c>
      <c r="B2618" s="74" t="s">
        <v>10</v>
      </c>
      <c r="C2618" s="74" t="s">
        <v>4334</v>
      </c>
      <c r="D2618" s="75">
        <v>42219</v>
      </c>
      <c r="E2618" s="76">
        <v>0.69652777777777775</v>
      </c>
      <c r="F2618" s="75">
        <v>42219</v>
      </c>
      <c r="G2618" s="76">
        <v>0.73958333333333337</v>
      </c>
      <c r="H2618" s="76">
        <v>4.3055555555555562E-2</v>
      </c>
      <c r="I2618" s="74">
        <v>5</v>
      </c>
      <c r="J2618" s="74" t="s">
        <v>7916</v>
      </c>
      <c r="K2618" s="74" t="s">
        <v>20</v>
      </c>
      <c r="L2618" s="74" t="s">
        <v>9</v>
      </c>
      <c r="M2618" s="225" t="s">
        <v>8035</v>
      </c>
      <c r="N2618" s="226" t="s">
        <v>3</v>
      </c>
      <c r="O2618" s="225" t="s">
        <v>7</v>
      </c>
      <c r="P2618" s="225" t="s">
        <v>8035</v>
      </c>
      <c r="Q2618" s="225" t="s">
        <v>7614</v>
      </c>
      <c r="R2618" s="225">
        <v>3</v>
      </c>
      <c r="S2618" s="225">
        <v>9.1999999999999993</v>
      </c>
      <c r="T2618" s="225">
        <v>12.2</v>
      </c>
      <c r="U2618" s="302" t="s">
        <v>28</v>
      </c>
      <c r="V2618" s="302">
        <v>1998</v>
      </c>
      <c r="W2618" s="302" t="s">
        <v>2193</v>
      </c>
      <c r="X2618" s="302" t="s">
        <v>1383</v>
      </c>
      <c r="Y2618" s="302" t="s">
        <v>11030</v>
      </c>
      <c r="Z2618" s="302">
        <v>90</v>
      </c>
      <c r="AA2618" s="302">
        <v>2017</v>
      </c>
      <c r="AB2618" s="302">
        <v>0</v>
      </c>
      <c r="AC2618" s="302">
        <v>42220</v>
      </c>
      <c r="AD2618" s="302" t="s">
        <v>42</v>
      </c>
      <c r="AE2618" s="302"/>
      <c r="AF2618" s="302"/>
      <c r="AG2618" s="302" t="s">
        <v>10941</v>
      </c>
      <c r="AH2618" s="222"/>
      <c r="AI2618" s="229"/>
    </row>
    <row r="2619" spans="1:35" ht="60.75" customHeight="1">
      <c r="A2619" s="70" t="s">
        <v>7992</v>
      </c>
      <c r="B2619" s="74" t="s">
        <v>10</v>
      </c>
      <c r="C2619" s="74" t="s">
        <v>4334</v>
      </c>
      <c r="D2619" s="75">
        <v>42219</v>
      </c>
      <c r="E2619" s="76">
        <v>0.75416666666666676</v>
      </c>
      <c r="F2619" s="75">
        <v>42219</v>
      </c>
      <c r="G2619" s="76">
        <v>0.79513888888888884</v>
      </c>
      <c r="H2619" s="76">
        <v>4.0972222222222222E-2</v>
      </c>
      <c r="I2619" s="74">
        <v>7</v>
      </c>
      <c r="J2619" s="74" t="s">
        <v>7916</v>
      </c>
      <c r="K2619" s="74" t="s">
        <v>20</v>
      </c>
      <c r="L2619" s="74" t="s">
        <v>9</v>
      </c>
      <c r="M2619" s="225" t="s">
        <v>8039</v>
      </c>
      <c r="N2619" s="226" t="s">
        <v>3</v>
      </c>
      <c r="O2619" s="225" t="s">
        <v>7</v>
      </c>
      <c r="P2619" s="225" t="s">
        <v>8039</v>
      </c>
      <c r="Q2619" s="225" t="s">
        <v>7614</v>
      </c>
      <c r="R2619" s="225">
        <v>2</v>
      </c>
      <c r="S2619" s="225">
        <v>7</v>
      </c>
      <c r="T2619" s="225">
        <v>9</v>
      </c>
      <c r="U2619" s="302" t="s">
        <v>28</v>
      </c>
      <c r="V2619" s="302">
        <v>1987</v>
      </c>
      <c r="W2619" s="302" t="s">
        <v>2193</v>
      </c>
      <c r="X2619" s="302" t="s">
        <v>1383</v>
      </c>
      <c r="Y2619" s="302" t="s">
        <v>11032</v>
      </c>
      <c r="Z2619" s="302">
        <v>0.85</v>
      </c>
      <c r="AA2619" s="302">
        <v>2015</v>
      </c>
      <c r="AB2619" s="302">
        <v>2</v>
      </c>
      <c r="AC2619" s="302" t="s">
        <v>11033</v>
      </c>
      <c r="AD2619" s="302" t="s">
        <v>42</v>
      </c>
      <c r="AE2619" s="302"/>
      <c r="AF2619" s="302"/>
      <c r="AG2619" s="302" t="s">
        <v>10941</v>
      </c>
      <c r="AH2619" s="222"/>
      <c r="AI2619" s="229"/>
    </row>
    <row r="2620" spans="1:35" ht="60.75" customHeight="1">
      <c r="A2620" s="70" t="s">
        <v>7992</v>
      </c>
      <c r="B2620" s="74" t="s">
        <v>10</v>
      </c>
      <c r="C2620" s="74" t="s">
        <v>4334</v>
      </c>
      <c r="D2620" s="75">
        <v>42220</v>
      </c>
      <c r="E2620" s="76">
        <v>0.73611111111111116</v>
      </c>
      <c r="F2620" s="75">
        <v>42220</v>
      </c>
      <c r="G2620" s="76">
        <v>0.73611111111111116</v>
      </c>
      <c r="H2620" s="76">
        <v>0</v>
      </c>
      <c r="I2620" s="74">
        <v>42</v>
      </c>
      <c r="J2620" s="74" t="s">
        <v>7914</v>
      </c>
      <c r="K2620" s="74" t="s">
        <v>8</v>
      </c>
      <c r="L2620" s="74" t="s">
        <v>9</v>
      </c>
      <c r="M2620" s="225" t="s">
        <v>8041</v>
      </c>
      <c r="N2620" s="226">
        <v>35</v>
      </c>
      <c r="O2620" s="225" t="s">
        <v>7</v>
      </c>
      <c r="P2620" s="225" t="s">
        <v>8041</v>
      </c>
      <c r="Q2620" s="225" t="s">
        <v>7614</v>
      </c>
      <c r="R2620" s="225">
        <v>11</v>
      </c>
      <c r="S2620" s="225">
        <v>2</v>
      </c>
      <c r="T2620" s="225">
        <v>13</v>
      </c>
      <c r="U2620" s="302"/>
      <c r="V2620" s="302"/>
      <c r="W2620" s="302"/>
      <c r="X2620" s="302"/>
      <c r="Y2620" s="302"/>
      <c r="Z2620" s="302"/>
      <c r="AA2620" s="302"/>
      <c r="AB2620" s="302"/>
      <c r="AC2620" s="302"/>
      <c r="AD2620" s="302" t="s">
        <v>42</v>
      </c>
      <c r="AE2620" s="302"/>
      <c r="AF2620" s="302"/>
      <c r="AG2620" s="302" t="s">
        <v>10941</v>
      </c>
      <c r="AH2620" s="222"/>
      <c r="AI2620" s="229"/>
    </row>
    <row r="2621" spans="1:35" ht="60.75" customHeight="1">
      <c r="A2621" s="70" t="s">
        <v>7992</v>
      </c>
      <c r="B2621" s="74" t="s">
        <v>10</v>
      </c>
      <c r="C2621" s="74" t="s">
        <v>4334</v>
      </c>
      <c r="D2621" s="75">
        <v>42220</v>
      </c>
      <c r="E2621" s="76">
        <v>0.74305555555555547</v>
      </c>
      <c r="F2621" s="75">
        <v>42220</v>
      </c>
      <c r="G2621" s="76">
        <v>0.79166666666666663</v>
      </c>
      <c r="H2621" s="76">
        <v>4.8611111111111112E-2</v>
      </c>
      <c r="I2621" s="74">
        <v>19</v>
      </c>
      <c r="J2621" s="74" t="s">
        <v>7914</v>
      </c>
      <c r="K2621" s="74" t="s">
        <v>20</v>
      </c>
      <c r="L2621" s="74" t="s">
        <v>9</v>
      </c>
      <c r="M2621" s="225" t="s">
        <v>8043</v>
      </c>
      <c r="N2621" s="226" t="s">
        <v>3</v>
      </c>
      <c r="O2621" s="225" t="s">
        <v>7</v>
      </c>
      <c r="P2621" s="225" t="s">
        <v>8043</v>
      </c>
      <c r="Q2621" s="225" t="s">
        <v>7614</v>
      </c>
      <c r="R2621" s="225">
        <v>8.1</v>
      </c>
      <c r="S2621" s="225">
        <v>2.6</v>
      </c>
      <c r="T2621" s="225">
        <v>10.7</v>
      </c>
      <c r="U2621" s="302"/>
      <c r="V2621" s="302"/>
      <c r="W2621" s="302"/>
      <c r="X2621" s="302"/>
      <c r="Y2621" s="302"/>
      <c r="Z2621" s="302"/>
      <c r="AA2621" s="302"/>
      <c r="AB2621" s="302"/>
      <c r="AC2621" s="302"/>
      <c r="AD2621" s="302" t="s">
        <v>42</v>
      </c>
      <c r="AE2621" s="302"/>
      <c r="AF2621" s="302"/>
      <c r="AG2621" s="302" t="s">
        <v>10941</v>
      </c>
      <c r="AH2621" s="222"/>
      <c r="AI2621" s="229"/>
    </row>
    <row r="2622" spans="1:35" ht="60.75" customHeight="1">
      <c r="A2622" s="70" t="s">
        <v>7992</v>
      </c>
      <c r="B2622" s="74" t="s">
        <v>10</v>
      </c>
      <c r="C2622" s="74" t="s">
        <v>4334</v>
      </c>
      <c r="D2622" s="75">
        <v>42220</v>
      </c>
      <c r="E2622" s="76">
        <v>0.74583333333333324</v>
      </c>
      <c r="F2622" s="75">
        <v>42220</v>
      </c>
      <c r="G2622" s="76">
        <v>0.74583333333333324</v>
      </c>
      <c r="H2622" s="76">
        <v>0</v>
      </c>
      <c r="I2622" s="74">
        <v>29</v>
      </c>
      <c r="J2622" s="74" t="s">
        <v>7916</v>
      </c>
      <c r="K2622" s="74" t="s">
        <v>8</v>
      </c>
      <c r="L2622" s="74" t="s">
        <v>9</v>
      </c>
      <c r="M2622" s="225" t="s">
        <v>8040</v>
      </c>
      <c r="N2622" s="226" t="s">
        <v>3</v>
      </c>
      <c r="O2622" s="225" t="s">
        <v>7</v>
      </c>
      <c r="P2622" s="225" t="s">
        <v>8040</v>
      </c>
      <c r="Q2622" s="225" t="s">
        <v>7614</v>
      </c>
      <c r="R2622" s="225">
        <v>5</v>
      </c>
      <c r="S2622" s="225">
        <v>2</v>
      </c>
      <c r="T2622" s="225">
        <v>7</v>
      </c>
      <c r="U2622" s="302"/>
      <c r="V2622" s="302"/>
      <c r="W2622" s="302"/>
      <c r="X2622" s="302"/>
      <c r="Y2622" s="302"/>
      <c r="Z2622" s="302"/>
      <c r="AA2622" s="302"/>
      <c r="AB2622" s="302"/>
      <c r="AC2622" s="302"/>
      <c r="AD2622" s="302" t="s">
        <v>42</v>
      </c>
      <c r="AE2622" s="302"/>
      <c r="AF2622" s="302"/>
      <c r="AG2622" s="302" t="s">
        <v>10941</v>
      </c>
      <c r="AH2622" s="222"/>
      <c r="AI2622" s="229"/>
    </row>
    <row r="2623" spans="1:35" ht="60.75" customHeight="1">
      <c r="A2623" s="70" t="s">
        <v>7992</v>
      </c>
      <c r="B2623" s="74" t="s">
        <v>10</v>
      </c>
      <c r="C2623" s="74" t="s">
        <v>4334</v>
      </c>
      <c r="D2623" s="75">
        <v>42220</v>
      </c>
      <c r="E2623" s="76">
        <v>0.75138888888888899</v>
      </c>
      <c r="F2623" s="75">
        <v>42220</v>
      </c>
      <c r="G2623" s="76">
        <v>0.75138888888888899</v>
      </c>
      <c r="H2623" s="76">
        <v>0</v>
      </c>
      <c r="I2623" s="74">
        <v>5</v>
      </c>
      <c r="J2623" s="74"/>
      <c r="K2623" s="74" t="s">
        <v>8</v>
      </c>
      <c r="L2623" s="74" t="s">
        <v>9</v>
      </c>
      <c r="M2623" s="225" t="s">
        <v>8051</v>
      </c>
      <c r="N2623" s="226" t="s">
        <v>3</v>
      </c>
      <c r="O2623" s="225" t="s">
        <v>7</v>
      </c>
      <c r="P2623" s="225" t="s">
        <v>8051</v>
      </c>
      <c r="Q2623" s="225" t="s">
        <v>7614</v>
      </c>
      <c r="R2623" s="225">
        <v>2</v>
      </c>
      <c r="S2623" s="225"/>
      <c r="T2623" s="225">
        <v>2</v>
      </c>
      <c r="U2623" s="302"/>
      <c r="V2623" s="302"/>
      <c r="W2623" s="302"/>
      <c r="X2623" s="302"/>
      <c r="Y2623" s="302"/>
      <c r="Z2623" s="302"/>
      <c r="AA2623" s="302"/>
      <c r="AB2623" s="302"/>
      <c r="AC2623" s="302"/>
      <c r="AD2623" s="302" t="s">
        <v>42</v>
      </c>
      <c r="AE2623" s="302"/>
      <c r="AF2623" s="302"/>
      <c r="AG2623" s="302" t="s">
        <v>10941</v>
      </c>
      <c r="AH2623" s="222"/>
      <c r="AI2623" s="229"/>
    </row>
    <row r="2624" spans="1:35" ht="101.25" customHeight="1">
      <c r="A2624" s="128" t="s">
        <v>4982</v>
      </c>
      <c r="B2624" s="188" t="s">
        <v>1412</v>
      </c>
      <c r="C2624" s="188" t="s">
        <v>1427</v>
      </c>
      <c r="D2624" s="189">
        <v>42198</v>
      </c>
      <c r="E2624" s="190">
        <v>0.88611111111111107</v>
      </c>
      <c r="F2624" s="189">
        <v>42198</v>
      </c>
      <c r="G2624" s="190">
        <v>0.91875000000000007</v>
      </c>
      <c r="H2624" s="190">
        <v>3.2638888888888891E-2</v>
      </c>
      <c r="I2624" s="188">
        <v>7</v>
      </c>
      <c r="J2624" s="188" t="s">
        <v>7404</v>
      </c>
      <c r="K2624" s="188"/>
      <c r="L2624" s="188" t="s">
        <v>4</v>
      </c>
      <c r="M2624" s="236" t="s">
        <v>2847</v>
      </c>
      <c r="N2624" s="236" t="s">
        <v>3</v>
      </c>
      <c r="O2624" s="236" t="s">
        <v>32</v>
      </c>
      <c r="P2624" s="236" t="s">
        <v>2847</v>
      </c>
      <c r="Q2624" s="236" t="s">
        <v>7405</v>
      </c>
      <c r="R2624" s="238"/>
      <c r="S2624" s="238"/>
      <c r="T2624" s="238"/>
      <c r="U2624" s="279"/>
      <c r="V2624" s="279"/>
      <c r="W2624" s="279"/>
      <c r="X2624" s="279"/>
      <c r="Y2624" s="279"/>
      <c r="Z2624" s="279"/>
      <c r="AA2624" s="279"/>
      <c r="AB2624" s="279"/>
      <c r="AC2624" s="279"/>
      <c r="AD2624" s="273" t="s">
        <v>68</v>
      </c>
      <c r="AE2624" s="279"/>
      <c r="AF2624" s="279"/>
      <c r="AG2624" s="290"/>
      <c r="AH2624" s="222"/>
      <c r="AI2624" s="229"/>
    </row>
    <row r="2625" spans="1:35" ht="141.75" customHeight="1">
      <c r="A2625" s="70" t="s">
        <v>4982</v>
      </c>
      <c r="B2625" s="74" t="s">
        <v>19</v>
      </c>
      <c r="C2625" s="74" t="s">
        <v>1292</v>
      </c>
      <c r="D2625" s="75">
        <v>42198</v>
      </c>
      <c r="E2625" s="76">
        <v>0.36249999999999999</v>
      </c>
      <c r="F2625" s="75">
        <v>42198</v>
      </c>
      <c r="G2625" s="76">
        <v>0.36319444444444443</v>
      </c>
      <c r="H2625" s="76">
        <v>6.9444444444444198E-4</v>
      </c>
      <c r="I2625" s="74">
        <v>90</v>
      </c>
      <c r="J2625" s="74"/>
      <c r="K2625" s="74"/>
      <c r="L2625" s="74" t="s">
        <v>16</v>
      </c>
      <c r="M2625" s="225" t="s">
        <v>7486</v>
      </c>
      <c r="N2625" s="226">
        <v>500</v>
      </c>
      <c r="O2625" s="225" t="s">
        <v>13</v>
      </c>
      <c r="P2625" s="225" t="s">
        <v>7487</v>
      </c>
      <c r="Q2625" s="225" t="s">
        <v>7488</v>
      </c>
      <c r="R2625" s="225">
        <v>18</v>
      </c>
      <c r="S2625" s="225">
        <v>12</v>
      </c>
      <c r="T2625" s="225">
        <f t="shared" ref="T2625:T2630" si="35">R2625+S2625</f>
        <v>30</v>
      </c>
      <c r="U2625" s="302"/>
      <c r="V2625" s="302"/>
      <c r="W2625" s="302"/>
      <c r="X2625" s="302"/>
      <c r="Y2625" s="302"/>
      <c r="Z2625" s="302"/>
      <c r="AA2625" s="302"/>
      <c r="AB2625" s="302"/>
      <c r="AC2625" s="302"/>
      <c r="AD2625" s="302" t="s">
        <v>37</v>
      </c>
      <c r="AE2625" s="302"/>
      <c r="AF2625" s="302"/>
      <c r="AG2625" s="302"/>
      <c r="AH2625" s="222"/>
      <c r="AI2625" s="229"/>
    </row>
    <row r="2626" spans="1:35" ht="60.75" customHeight="1">
      <c r="A2626" s="70" t="s">
        <v>4982</v>
      </c>
      <c r="B2626" s="74" t="s">
        <v>19</v>
      </c>
      <c r="C2626" s="74" t="s">
        <v>1292</v>
      </c>
      <c r="D2626" s="75">
        <v>42198</v>
      </c>
      <c r="E2626" s="76">
        <v>0.36249999999999999</v>
      </c>
      <c r="F2626" s="75">
        <v>42198</v>
      </c>
      <c r="G2626" s="76">
        <v>0.36319444444444443</v>
      </c>
      <c r="H2626" s="76">
        <v>6.9444444444444198E-4</v>
      </c>
      <c r="I2626" s="74">
        <v>69</v>
      </c>
      <c r="J2626" s="74"/>
      <c r="K2626" s="74"/>
      <c r="L2626" s="74" t="s">
        <v>16</v>
      </c>
      <c r="M2626" s="225" t="s">
        <v>7486</v>
      </c>
      <c r="N2626" s="226">
        <v>500</v>
      </c>
      <c r="O2626" s="225" t="s">
        <v>13</v>
      </c>
      <c r="P2626" s="225" t="s">
        <v>7489</v>
      </c>
      <c r="Q2626" s="225" t="s">
        <v>7488</v>
      </c>
      <c r="R2626" s="225">
        <v>8</v>
      </c>
      <c r="S2626" s="225">
        <v>8</v>
      </c>
      <c r="T2626" s="225">
        <f t="shared" si="35"/>
        <v>16</v>
      </c>
      <c r="U2626" s="302"/>
      <c r="V2626" s="302"/>
      <c r="W2626" s="302"/>
      <c r="X2626" s="302"/>
      <c r="Y2626" s="302"/>
      <c r="Z2626" s="302"/>
      <c r="AA2626" s="302"/>
      <c r="AB2626" s="302"/>
      <c r="AC2626" s="302"/>
      <c r="AD2626" s="302" t="s">
        <v>37</v>
      </c>
      <c r="AE2626" s="302"/>
      <c r="AF2626" s="302"/>
      <c r="AG2626" s="302"/>
      <c r="AH2626" s="222"/>
      <c r="AI2626" s="229"/>
    </row>
    <row r="2627" spans="1:35" ht="60.75" customHeight="1">
      <c r="A2627" s="70" t="s">
        <v>4982</v>
      </c>
      <c r="B2627" s="74" t="s">
        <v>19</v>
      </c>
      <c r="C2627" s="74" t="s">
        <v>19</v>
      </c>
      <c r="D2627" s="75">
        <v>42198</v>
      </c>
      <c r="E2627" s="76">
        <v>0.40416666666666662</v>
      </c>
      <c r="F2627" s="75">
        <v>42198</v>
      </c>
      <c r="G2627" s="76">
        <v>0.45624999999999999</v>
      </c>
      <c r="H2627" s="76">
        <f>F2627-D2627+G2627-E2627</f>
        <v>5.208333333333337E-2</v>
      </c>
      <c r="I2627" s="74">
        <v>13</v>
      </c>
      <c r="J2627" s="74"/>
      <c r="K2627" s="74"/>
      <c r="L2627" s="74" t="s">
        <v>4</v>
      </c>
      <c r="M2627" s="225" t="s">
        <v>272</v>
      </c>
      <c r="N2627" s="226" t="s">
        <v>3</v>
      </c>
      <c r="O2627" s="225" t="s">
        <v>7</v>
      </c>
      <c r="P2627" s="225" t="s">
        <v>7490</v>
      </c>
      <c r="Q2627" s="225" t="s">
        <v>7491</v>
      </c>
      <c r="R2627" s="225">
        <v>13</v>
      </c>
      <c r="S2627" s="225"/>
      <c r="T2627" s="225">
        <f t="shared" si="35"/>
        <v>13</v>
      </c>
      <c r="U2627" s="302" t="s">
        <v>36</v>
      </c>
      <c r="V2627" s="302">
        <v>1980</v>
      </c>
      <c r="W2627" s="302">
        <v>0</v>
      </c>
      <c r="X2627" s="302">
        <v>0</v>
      </c>
      <c r="Y2627" s="302" t="s">
        <v>11276</v>
      </c>
      <c r="Z2627" s="302">
        <v>100</v>
      </c>
      <c r="AA2627" s="302" t="s">
        <v>11277</v>
      </c>
      <c r="AB2627" s="302">
        <v>0</v>
      </c>
      <c r="AC2627" s="302" t="s">
        <v>11276</v>
      </c>
      <c r="AD2627" s="302" t="s">
        <v>0</v>
      </c>
      <c r="AE2627" s="302"/>
      <c r="AF2627" s="302"/>
      <c r="AG2627" s="302"/>
      <c r="AH2627" s="222"/>
      <c r="AI2627" s="229"/>
    </row>
    <row r="2628" spans="1:35" ht="121.5" customHeight="1">
      <c r="A2628" s="70" t="s">
        <v>4982</v>
      </c>
      <c r="B2628" s="74" t="s">
        <v>19</v>
      </c>
      <c r="C2628" s="74" t="s">
        <v>5350</v>
      </c>
      <c r="D2628" s="75">
        <v>42198</v>
      </c>
      <c r="E2628" s="76">
        <v>0.47638888888888892</v>
      </c>
      <c r="F2628" s="75">
        <v>42198</v>
      </c>
      <c r="G2628" s="76">
        <v>0.4770833333333333</v>
      </c>
      <c r="H2628" s="76">
        <v>6.9444444444438647E-4</v>
      </c>
      <c r="I2628" s="74">
        <v>19</v>
      </c>
      <c r="J2628" s="74"/>
      <c r="K2628" s="74"/>
      <c r="L2628" s="74" t="s">
        <v>16</v>
      </c>
      <c r="M2628" s="225" t="s">
        <v>4725</v>
      </c>
      <c r="N2628" s="226">
        <v>110</v>
      </c>
      <c r="O2628" s="225" t="s">
        <v>7</v>
      </c>
      <c r="P2628" s="225" t="s">
        <v>7492</v>
      </c>
      <c r="Q2628" s="225" t="s">
        <v>7493</v>
      </c>
      <c r="R2628" s="225">
        <v>80</v>
      </c>
      <c r="S2628" s="225">
        <v>25</v>
      </c>
      <c r="T2628" s="225">
        <f t="shared" si="35"/>
        <v>105</v>
      </c>
      <c r="U2628" s="302"/>
      <c r="V2628" s="302"/>
      <c r="W2628" s="302"/>
      <c r="X2628" s="302"/>
      <c r="Y2628" s="302"/>
      <c r="Z2628" s="302"/>
      <c r="AA2628" s="302"/>
      <c r="AB2628" s="302"/>
      <c r="AC2628" s="302"/>
      <c r="AD2628" s="302" t="s">
        <v>37</v>
      </c>
      <c r="AE2628" s="302"/>
      <c r="AF2628" s="302"/>
      <c r="AG2628" s="302"/>
      <c r="AH2628" s="222"/>
      <c r="AI2628" s="229"/>
    </row>
    <row r="2629" spans="1:35" ht="60.75" customHeight="1">
      <c r="A2629" s="70" t="s">
        <v>4982</v>
      </c>
      <c r="B2629" s="74" t="s">
        <v>19</v>
      </c>
      <c r="C2629" s="74" t="s">
        <v>19</v>
      </c>
      <c r="D2629" s="75">
        <v>42198</v>
      </c>
      <c r="E2629" s="76">
        <v>0.61458333333333337</v>
      </c>
      <c r="F2629" s="75">
        <v>42198</v>
      </c>
      <c r="G2629" s="76">
        <v>0.91666666666666663</v>
      </c>
      <c r="H2629" s="76">
        <f>F2629-D2629+G2629-E2629</f>
        <v>0.30208333333333326</v>
      </c>
      <c r="I2629" s="74">
        <v>14</v>
      </c>
      <c r="J2629" s="74"/>
      <c r="K2629" s="74"/>
      <c r="L2629" s="74" t="s">
        <v>9</v>
      </c>
      <c r="M2629" s="225" t="s">
        <v>2688</v>
      </c>
      <c r="N2629" s="226" t="s">
        <v>3</v>
      </c>
      <c r="O2629" s="225" t="s">
        <v>7</v>
      </c>
      <c r="P2629" s="225" t="s">
        <v>7494</v>
      </c>
      <c r="Q2629" s="225" t="s">
        <v>7495</v>
      </c>
      <c r="R2629" s="225">
        <v>52</v>
      </c>
      <c r="S2629" s="225"/>
      <c r="T2629" s="225">
        <f t="shared" si="35"/>
        <v>52</v>
      </c>
      <c r="U2629" s="302" t="s">
        <v>28</v>
      </c>
      <c r="V2629" s="302">
        <v>1978</v>
      </c>
      <c r="W2629" s="302" t="s">
        <v>1709</v>
      </c>
      <c r="X2629" s="302">
        <v>0</v>
      </c>
      <c r="Y2629" s="302">
        <v>40388</v>
      </c>
      <c r="Z2629" s="302">
        <v>50</v>
      </c>
      <c r="AA2629" s="302">
        <v>42217</v>
      </c>
      <c r="AB2629" s="302">
        <v>0</v>
      </c>
      <c r="AC2629" s="302">
        <v>42119</v>
      </c>
      <c r="AD2629" s="302" t="s">
        <v>30</v>
      </c>
      <c r="AE2629" s="302"/>
      <c r="AF2629" s="302"/>
      <c r="AG2629" s="302"/>
      <c r="AH2629" s="222"/>
      <c r="AI2629" s="229"/>
    </row>
    <row r="2630" spans="1:35" ht="60.75" customHeight="1">
      <c r="A2630" s="70" t="s">
        <v>4982</v>
      </c>
      <c r="B2630" s="74" t="s">
        <v>19</v>
      </c>
      <c r="C2630" s="74" t="s">
        <v>11218</v>
      </c>
      <c r="D2630" s="75">
        <v>42198</v>
      </c>
      <c r="E2630" s="76">
        <v>0.64374999999999993</v>
      </c>
      <c r="F2630" s="75">
        <v>42198</v>
      </c>
      <c r="G2630" s="76">
        <v>0.64444444444444449</v>
      </c>
      <c r="H2630" s="76">
        <v>6.94444444444553E-4</v>
      </c>
      <c r="I2630" s="74">
        <v>15</v>
      </c>
      <c r="J2630" s="74"/>
      <c r="K2630" s="74"/>
      <c r="L2630" s="74" t="s">
        <v>16</v>
      </c>
      <c r="M2630" s="225" t="s">
        <v>2856</v>
      </c>
      <c r="N2630" s="226">
        <v>110</v>
      </c>
      <c r="O2630" s="225" t="s">
        <v>7</v>
      </c>
      <c r="P2630" s="225" t="s">
        <v>7496</v>
      </c>
      <c r="Q2630" s="225" t="s">
        <v>11278</v>
      </c>
      <c r="R2630" s="225">
        <v>7</v>
      </c>
      <c r="S2630" s="225">
        <v>7</v>
      </c>
      <c r="T2630" s="225">
        <f t="shared" si="35"/>
        <v>14</v>
      </c>
      <c r="U2630" s="302"/>
      <c r="V2630" s="302"/>
      <c r="W2630" s="302"/>
      <c r="X2630" s="302"/>
      <c r="Y2630" s="302"/>
      <c r="Z2630" s="302"/>
      <c r="AA2630" s="302"/>
      <c r="AB2630" s="302"/>
      <c r="AC2630" s="302"/>
      <c r="AD2630" s="302" t="s">
        <v>37</v>
      </c>
      <c r="AE2630" s="302"/>
      <c r="AF2630" s="302"/>
      <c r="AG2630" s="302"/>
      <c r="AH2630" s="222"/>
      <c r="AI2630" s="229"/>
    </row>
    <row r="2631" spans="1:35" ht="101.25" customHeight="1">
      <c r="A2631" s="70" t="s">
        <v>4982</v>
      </c>
      <c r="B2631" s="74" t="s">
        <v>15</v>
      </c>
      <c r="C2631" s="74" t="s">
        <v>15</v>
      </c>
      <c r="D2631" s="75">
        <v>42198</v>
      </c>
      <c r="E2631" s="76">
        <v>0.33263888888888887</v>
      </c>
      <c r="F2631" s="75">
        <v>42198</v>
      </c>
      <c r="G2631" s="76">
        <v>0.66249999999999998</v>
      </c>
      <c r="H2631" s="76">
        <f>(F2631+G2631)-(D2631+E2631)</f>
        <v>0.32986111110949423</v>
      </c>
      <c r="I2631" s="74">
        <v>4</v>
      </c>
      <c r="J2631" s="74" t="s">
        <v>150</v>
      </c>
      <c r="K2631" s="74" t="s">
        <v>14</v>
      </c>
      <c r="L2631" s="74" t="s">
        <v>9</v>
      </c>
      <c r="M2631" s="225" t="s">
        <v>7574</v>
      </c>
      <c r="N2631" s="226" t="s">
        <v>3</v>
      </c>
      <c r="O2631" s="225" t="s">
        <v>7</v>
      </c>
      <c r="P2631" s="225" t="s">
        <v>7575</v>
      </c>
      <c r="Q2631" s="225" t="s">
        <v>7576</v>
      </c>
      <c r="R2631" s="225">
        <v>4.13</v>
      </c>
      <c r="S2631" s="225"/>
      <c r="T2631" s="225">
        <f>SUM(R2631:S2631)</f>
        <v>4.13</v>
      </c>
      <c r="U2631" s="302" t="s">
        <v>28</v>
      </c>
      <c r="V2631" s="302">
        <v>1949</v>
      </c>
      <c r="W2631" s="302" t="s">
        <v>1908</v>
      </c>
      <c r="X2631" s="302"/>
      <c r="Y2631" s="302" t="s">
        <v>9293</v>
      </c>
      <c r="Z2631" s="302">
        <v>100</v>
      </c>
      <c r="AA2631" s="302">
        <v>42186</v>
      </c>
      <c r="AB2631" s="302">
        <v>0</v>
      </c>
      <c r="AC2631" s="302"/>
      <c r="AD2631" s="302" t="s">
        <v>30</v>
      </c>
      <c r="AE2631" s="302" t="s">
        <v>53</v>
      </c>
      <c r="AF2631" s="302"/>
      <c r="AG2631" s="302" t="s">
        <v>9328</v>
      </c>
      <c r="AH2631" s="222"/>
      <c r="AI2631" s="229"/>
    </row>
    <row r="2632" spans="1:35" ht="60.75" customHeight="1">
      <c r="A2632" s="70" t="s">
        <v>4982</v>
      </c>
      <c r="B2632" s="74" t="s">
        <v>10</v>
      </c>
      <c r="C2632" s="74" t="s">
        <v>378</v>
      </c>
      <c r="D2632" s="75">
        <v>42198</v>
      </c>
      <c r="E2632" s="76">
        <v>0.68055555555555547</v>
      </c>
      <c r="F2632" s="75">
        <v>42198</v>
      </c>
      <c r="G2632" s="76">
        <v>0.68055555555555547</v>
      </c>
      <c r="H2632" s="76">
        <v>0</v>
      </c>
      <c r="I2632" s="74">
        <v>170</v>
      </c>
      <c r="J2632" s="74" t="s">
        <v>119</v>
      </c>
      <c r="K2632" s="74" t="s">
        <v>8</v>
      </c>
      <c r="L2632" s="74" t="s">
        <v>16</v>
      </c>
      <c r="M2632" s="225" t="s">
        <v>7598</v>
      </c>
      <c r="N2632" s="226">
        <v>220</v>
      </c>
      <c r="O2632" s="225" t="s">
        <v>7</v>
      </c>
      <c r="P2632" s="225" t="s">
        <v>7598</v>
      </c>
      <c r="Q2632" s="225" t="s">
        <v>901</v>
      </c>
      <c r="R2632" s="225">
        <v>15</v>
      </c>
      <c r="S2632" s="225">
        <v>32</v>
      </c>
      <c r="T2632" s="225">
        <v>47</v>
      </c>
      <c r="U2632" s="302"/>
      <c r="V2632" s="302"/>
      <c r="W2632" s="302"/>
      <c r="X2632" s="302"/>
      <c r="Y2632" s="302"/>
      <c r="Z2632" s="302"/>
      <c r="AA2632" s="302"/>
      <c r="AB2632" s="302"/>
      <c r="AC2632" s="302"/>
      <c r="AD2632" s="302" t="s">
        <v>37</v>
      </c>
      <c r="AE2632" s="302"/>
      <c r="AF2632" s="302"/>
      <c r="AG2632" s="302"/>
      <c r="AH2632" s="222"/>
      <c r="AI2632" s="229"/>
    </row>
    <row r="2633" spans="1:35" ht="60.75" customHeight="1">
      <c r="A2633" s="70" t="s">
        <v>4982</v>
      </c>
      <c r="B2633" s="74" t="s">
        <v>10</v>
      </c>
      <c r="C2633" s="74" t="s">
        <v>378</v>
      </c>
      <c r="D2633" s="75">
        <v>42198</v>
      </c>
      <c r="E2633" s="76">
        <v>0.68055555555555547</v>
      </c>
      <c r="F2633" s="75">
        <v>42198</v>
      </c>
      <c r="G2633" s="76">
        <v>0.68055555555555547</v>
      </c>
      <c r="H2633" s="76"/>
      <c r="I2633" s="74"/>
      <c r="J2633" s="74"/>
      <c r="K2633" s="74" t="s">
        <v>8</v>
      </c>
      <c r="L2633" s="74" t="s">
        <v>16</v>
      </c>
      <c r="M2633" s="225" t="s">
        <v>7605</v>
      </c>
      <c r="N2633" s="226">
        <v>220</v>
      </c>
      <c r="O2633" s="225" t="s">
        <v>7</v>
      </c>
      <c r="P2633" s="225" t="s">
        <v>7605</v>
      </c>
      <c r="Q2633" s="225" t="s">
        <v>901</v>
      </c>
      <c r="R2633" s="225">
        <v>12</v>
      </c>
      <c r="S2633" s="225">
        <v>9</v>
      </c>
      <c r="T2633" s="225">
        <v>21</v>
      </c>
      <c r="U2633" s="302"/>
      <c r="V2633" s="302"/>
      <c r="W2633" s="302"/>
      <c r="X2633" s="302"/>
      <c r="Y2633" s="302"/>
      <c r="Z2633" s="302"/>
      <c r="AA2633" s="302"/>
      <c r="AB2633" s="302"/>
      <c r="AC2633" s="302"/>
      <c r="AD2633" s="302" t="s">
        <v>37</v>
      </c>
      <c r="AE2633" s="302"/>
      <c r="AF2633" s="302"/>
      <c r="AG2633" s="302"/>
      <c r="AH2633" s="222"/>
      <c r="AI2633" s="229"/>
    </row>
    <row r="2634" spans="1:35" ht="40.5" customHeight="1">
      <c r="A2634" s="70" t="s">
        <v>7992</v>
      </c>
      <c r="B2634" s="74" t="s">
        <v>10</v>
      </c>
      <c r="C2634" s="74" t="s">
        <v>4334</v>
      </c>
      <c r="D2634" s="75">
        <v>42220</v>
      </c>
      <c r="E2634" s="76">
        <v>0.75138888888888899</v>
      </c>
      <c r="F2634" s="75">
        <v>42220</v>
      </c>
      <c r="G2634" s="76">
        <v>0.75138888888888899</v>
      </c>
      <c r="H2634" s="76">
        <v>0</v>
      </c>
      <c r="I2634" s="74">
        <v>9</v>
      </c>
      <c r="J2634" s="74"/>
      <c r="K2634" s="74" t="s">
        <v>8</v>
      </c>
      <c r="L2634" s="74" t="s">
        <v>9</v>
      </c>
      <c r="M2634" s="225" t="s">
        <v>8052</v>
      </c>
      <c r="N2634" s="226" t="s">
        <v>3</v>
      </c>
      <c r="O2634" s="225" t="s">
        <v>7</v>
      </c>
      <c r="P2634" s="225" t="s">
        <v>8052</v>
      </c>
      <c r="Q2634" s="225" t="s">
        <v>7614</v>
      </c>
      <c r="R2634" s="225">
        <v>2</v>
      </c>
      <c r="S2634" s="225"/>
      <c r="T2634" s="225">
        <v>2</v>
      </c>
      <c r="U2634" s="302"/>
      <c r="V2634" s="302"/>
      <c r="W2634" s="302"/>
      <c r="X2634" s="302"/>
      <c r="Y2634" s="302"/>
      <c r="Z2634" s="302"/>
      <c r="AA2634" s="302"/>
      <c r="AB2634" s="302"/>
      <c r="AC2634" s="302"/>
      <c r="AD2634" s="302" t="s">
        <v>42</v>
      </c>
      <c r="AE2634" s="302"/>
      <c r="AF2634" s="302"/>
      <c r="AG2634" s="302" t="s">
        <v>10941</v>
      </c>
      <c r="AH2634" s="222"/>
      <c r="AI2634" s="229"/>
    </row>
    <row r="2635" spans="1:35" ht="60.75" customHeight="1">
      <c r="A2635" s="70" t="s">
        <v>7992</v>
      </c>
      <c r="B2635" s="74" t="s">
        <v>10</v>
      </c>
      <c r="C2635" s="74" t="s">
        <v>4334</v>
      </c>
      <c r="D2635" s="75">
        <v>42220</v>
      </c>
      <c r="E2635" s="76">
        <v>0.75138888888888899</v>
      </c>
      <c r="F2635" s="75">
        <v>42220</v>
      </c>
      <c r="G2635" s="76">
        <v>0.75138888888888899</v>
      </c>
      <c r="H2635" s="76">
        <v>0</v>
      </c>
      <c r="I2635" s="74">
        <v>8</v>
      </c>
      <c r="J2635" s="74"/>
      <c r="K2635" s="74" t="s">
        <v>8</v>
      </c>
      <c r="L2635" s="74" t="s">
        <v>9</v>
      </c>
      <c r="M2635" s="225" t="s">
        <v>8050</v>
      </c>
      <c r="N2635" s="226" t="s">
        <v>3</v>
      </c>
      <c r="O2635" s="225" t="s">
        <v>7</v>
      </c>
      <c r="P2635" s="225" t="s">
        <v>8050</v>
      </c>
      <c r="Q2635" s="225" t="s">
        <v>7614</v>
      </c>
      <c r="R2635" s="225">
        <v>1</v>
      </c>
      <c r="S2635" s="225"/>
      <c r="T2635" s="225">
        <v>1</v>
      </c>
      <c r="U2635" s="302"/>
      <c r="V2635" s="302"/>
      <c r="W2635" s="302"/>
      <c r="X2635" s="302"/>
      <c r="Y2635" s="302"/>
      <c r="Z2635" s="302"/>
      <c r="AA2635" s="302"/>
      <c r="AB2635" s="302"/>
      <c r="AC2635" s="302"/>
      <c r="AD2635" s="302" t="s">
        <v>42</v>
      </c>
      <c r="AE2635" s="302"/>
      <c r="AF2635" s="302"/>
      <c r="AG2635" s="302" t="s">
        <v>10941</v>
      </c>
      <c r="AH2635" s="222"/>
      <c r="AI2635" s="229"/>
    </row>
    <row r="2636" spans="1:35" ht="31.5" customHeight="1">
      <c r="A2636" s="70" t="s">
        <v>7992</v>
      </c>
      <c r="B2636" s="74" t="s">
        <v>10</v>
      </c>
      <c r="C2636" s="74" t="s">
        <v>4334</v>
      </c>
      <c r="D2636" s="75">
        <v>42220</v>
      </c>
      <c r="E2636" s="76">
        <v>0.75347222222222221</v>
      </c>
      <c r="F2636" s="75">
        <v>42220</v>
      </c>
      <c r="G2636" s="76">
        <v>0.75347222222222221</v>
      </c>
      <c r="H2636" s="76">
        <v>0</v>
      </c>
      <c r="I2636" s="74">
        <v>15</v>
      </c>
      <c r="J2636" s="74" t="s">
        <v>7914</v>
      </c>
      <c r="K2636" s="74" t="s">
        <v>8</v>
      </c>
      <c r="L2636" s="74" t="s">
        <v>9</v>
      </c>
      <c r="M2636" s="225" t="s">
        <v>8042</v>
      </c>
      <c r="N2636" s="226">
        <v>35</v>
      </c>
      <c r="O2636" s="225" t="s">
        <v>7</v>
      </c>
      <c r="P2636" s="225" t="s">
        <v>8042</v>
      </c>
      <c r="Q2636" s="225" t="s">
        <v>7614</v>
      </c>
      <c r="R2636" s="225">
        <v>17</v>
      </c>
      <c r="S2636" s="225">
        <v>4.5</v>
      </c>
      <c r="T2636" s="225">
        <v>21.5</v>
      </c>
      <c r="U2636" s="302"/>
      <c r="V2636" s="302"/>
      <c r="W2636" s="302"/>
      <c r="X2636" s="302"/>
      <c r="Y2636" s="302"/>
      <c r="Z2636" s="302"/>
      <c r="AA2636" s="302"/>
      <c r="AB2636" s="302"/>
      <c r="AC2636" s="302"/>
      <c r="AD2636" s="302" t="s">
        <v>42</v>
      </c>
      <c r="AE2636" s="302"/>
      <c r="AF2636" s="302"/>
      <c r="AG2636" s="302" t="s">
        <v>10941</v>
      </c>
      <c r="AH2636" s="222"/>
      <c r="AI2636" s="229"/>
    </row>
    <row r="2637" spans="1:35" ht="79.5" customHeight="1">
      <c r="A2637" s="70" t="s">
        <v>7992</v>
      </c>
      <c r="B2637" s="74" t="s">
        <v>10</v>
      </c>
      <c r="C2637" s="74" t="s">
        <v>4334</v>
      </c>
      <c r="D2637" s="75">
        <v>42220</v>
      </c>
      <c r="E2637" s="76">
        <v>0.75347222222222221</v>
      </c>
      <c r="F2637" s="75">
        <v>42220</v>
      </c>
      <c r="G2637" s="76">
        <v>0.81944444444444453</v>
      </c>
      <c r="H2637" s="76">
        <v>6.5972222222222224E-2</v>
      </c>
      <c r="I2637" s="74">
        <v>25</v>
      </c>
      <c r="J2637" s="74" t="s">
        <v>7916</v>
      </c>
      <c r="K2637" s="74" t="s">
        <v>14</v>
      </c>
      <c r="L2637" s="74" t="s">
        <v>9</v>
      </c>
      <c r="M2637" s="225" t="s">
        <v>8046</v>
      </c>
      <c r="N2637" s="226" t="s">
        <v>3</v>
      </c>
      <c r="O2637" s="225" t="s">
        <v>7</v>
      </c>
      <c r="P2637" s="225" t="s">
        <v>8046</v>
      </c>
      <c r="Q2637" s="225" t="s">
        <v>7614</v>
      </c>
      <c r="R2637" s="225">
        <v>9</v>
      </c>
      <c r="S2637" s="225">
        <v>5</v>
      </c>
      <c r="T2637" s="225">
        <v>14</v>
      </c>
      <c r="U2637" s="302"/>
      <c r="V2637" s="302"/>
      <c r="W2637" s="302"/>
      <c r="X2637" s="302"/>
      <c r="Y2637" s="302"/>
      <c r="Z2637" s="302"/>
      <c r="AA2637" s="302"/>
      <c r="AB2637" s="302"/>
      <c r="AC2637" s="302"/>
      <c r="AD2637" s="302" t="s">
        <v>42</v>
      </c>
      <c r="AE2637" s="302"/>
      <c r="AF2637" s="302"/>
      <c r="AG2637" s="302" t="s">
        <v>10941</v>
      </c>
      <c r="AH2637" s="222"/>
      <c r="AI2637" s="229"/>
    </row>
    <row r="2638" spans="1:35" ht="47.25" customHeight="1">
      <c r="A2638" s="70" t="s">
        <v>7992</v>
      </c>
      <c r="B2638" s="74" t="s">
        <v>10</v>
      </c>
      <c r="C2638" s="74" t="s">
        <v>4334</v>
      </c>
      <c r="D2638" s="75">
        <v>42220</v>
      </c>
      <c r="E2638" s="76">
        <v>0.75555555555555554</v>
      </c>
      <c r="F2638" s="75">
        <v>42220</v>
      </c>
      <c r="G2638" s="76">
        <v>0.75555555555555554</v>
      </c>
      <c r="H2638" s="76">
        <v>0</v>
      </c>
      <c r="I2638" s="74">
        <v>25</v>
      </c>
      <c r="J2638" s="74"/>
      <c r="K2638" s="74" t="s">
        <v>8</v>
      </c>
      <c r="L2638" s="74" t="s">
        <v>9</v>
      </c>
      <c r="M2638" s="225" t="s">
        <v>8047</v>
      </c>
      <c r="N2638" s="226" t="s">
        <v>3</v>
      </c>
      <c r="O2638" s="225" t="s">
        <v>7</v>
      </c>
      <c r="P2638" s="225" t="s">
        <v>8047</v>
      </c>
      <c r="Q2638" s="225" t="s">
        <v>7614</v>
      </c>
      <c r="R2638" s="225">
        <v>2</v>
      </c>
      <c r="S2638" s="225">
        <v>1</v>
      </c>
      <c r="T2638" s="225">
        <v>3</v>
      </c>
      <c r="U2638" s="302"/>
      <c r="V2638" s="302"/>
      <c r="W2638" s="302"/>
      <c r="X2638" s="302"/>
      <c r="Y2638" s="302"/>
      <c r="Z2638" s="302"/>
      <c r="AA2638" s="302"/>
      <c r="AB2638" s="302"/>
      <c r="AC2638" s="302"/>
      <c r="AD2638" s="302" t="s">
        <v>42</v>
      </c>
      <c r="AE2638" s="302"/>
      <c r="AF2638" s="302"/>
      <c r="AG2638" s="302" t="s">
        <v>10941</v>
      </c>
      <c r="AH2638" s="222"/>
      <c r="AI2638" s="229"/>
    </row>
    <row r="2639" spans="1:35" ht="15.75" customHeight="1">
      <c r="A2639" s="70" t="s">
        <v>7992</v>
      </c>
      <c r="B2639" s="74" t="s">
        <v>10</v>
      </c>
      <c r="C2639" s="74" t="s">
        <v>4334</v>
      </c>
      <c r="D2639" s="75">
        <v>42220</v>
      </c>
      <c r="E2639" s="76">
        <v>0.75694444444444453</v>
      </c>
      <c r="F2639" s="75">
        <v>42220</v>
      </c>
      <c r="G2639" s="76">
        <v>0.75694444444444453</v>
      </c>
      <c r="H2639" s="76">
        <v>0</v>
      </c>
      <c r="I2639" s="74">
        <v>10</v>
      </c>
      <c r="J2639" s="74"/>
      <c r="K2639" s="74" t="s">
        <v>8</v>
      </c>
      <c r="L2639" s="74" t="s">
        <v>9</v>
      </c>
      <c r="M2639" s="225" t="s">
        <v>8048</v>
      </c>
      <c r="N2639" s="226" t="s">
        <v>3</v>
      </c>
      <c r="O2639" s="225" t="s">
        <v>7</v>
      </c>
      <c r="P2639" s="225" t="s">
        <v>8048</v>
      </c>
      <c r="Q2639" s="225" t="s">
        <v>7614</v>
      </c>
      <c r="R2639" s="225">
        <v>2</v>
      </c>
      <c r="S2639" s="225">
        <v>1</v>
      </c>
      <c r="T2639" s="225">
        <v>3</v>
      </c>
      <c r="U2639" s="302"/>
      <c r="V2639" s="302"/>
      <c r="W2639" s="302"/>
      <c r="X2639" s="302"/>
      <c r="Y2639" s="302"/>
      <c r="Z2639" s="302"/>
      <c r="AA2639" s="302"/>
      <c r="AB2639" s="302"/>
      <c r="AC2639" s="302"/>
      <c r="AD2639" s="302" t="s">
        <v>42</v>
      </c>
      <c r="AE2639" s="302"/>
      <c r="AF2639" s="302"/>
      <c r="AG2639" s="302" t="s">
        <v>10941</v>
      </c>
      <c r="AH2639" s="222"/>
      <c r="AI2639" s="229"/>
    </row>
    <row r="2640" spans="1:35" ht="31.5" customHeight="1">
      <c r="A2640" s="70" t="s">
        <v>7992</v>
      </c>
      <c r="B2640" s="74" t="s">
        <v>10</v>
      </c>
      <c r="C2640" s="74" t="s">
        <v>4334</v>
      </c>
      <c r="D2640" s="75">
        <v>42220</v>
      </c>
      <c r="E2640" s="76">
        <v>0.78819444444444453</v>
      </c>
      <c r="F2640" s="75">
        <v>42220</v>
      </c>
      <c r="G2640" s="76">
        <v>0.92708333333333337</v>
      </c>
      <c r="H2640" s="76">
        <v>0.1388888888888889</v>
      </c>
      <c r="I2640" s="74">
        <v>16</v>
      </c>
      <c r="J2640" s="74"/>
      <c r="K2640" s="74" t="s">
        <v>14</v>
      </c>
      <c r="L2640" s="74" t="s">
        <v>9</v>
      </c>
      <c r="M2640" s="225" t="s">
        <v>8053</v>
      </c>
      <c r="N2640" s="226" t="s">
        <v>3</v>
      </c>
      <c r="O2640" s="225" t="s">
        <v>7</v>
      </c>
      <c r="P2640" s="225" t="s">
        <v>8053</v>
      </c>
      <c r="Q2640" s="225" t="s">
        <v>8054</v>
      </c>
      <c r="R2640" s="225">
        <v>8</v>
      </c>
      <c r="S2640" s="225">
        <v>1</v>
      </c>
      <c r="T2640" s="225">
        <v>9</v>
      </c>
      <c r="U2640" s="302"/>
      <c r="V2640" s="302"/>
      <c r="W2640" s="302"/>
      <c r="X2640" s="302"/>
      <c r="Y2640" s="302"/>
      <c r="Z2640" s="302"/>
      <c r="AA2640" s="302"/>
      <c r="AB2640" s="302"/>
      <c r="AC2640" s="302"/>
      <c r="AD2640" s="302" t="s">
        <v>42</v>
      </c>
      <c r="AE2640" s="302"/>
      <c r="AF2640" s="302"/>
      <c r="AG2640" s="302" t="s">
        <v>10941</v>
      </c>
      <c r="AH2640" s="222"/>
      <c r="AI2640" s="229"/>
    </row>
    <row r="2641" spans="1:35" ht="31.5" customHeight="1">
      <c r="A2641" s="70" t="s">
        <v>4982</v>
      </c>
      <c r="B2641" s="74" t="s">
        <v>18</v>
      </c>
      <c r="C2641" s="74" t="s">
        <v>18</v>
      </c>
      <c r="D2641" s="75">
        <v>42198</v>
      </c>
      <c r="E2641" s="76">
        <v>42198.291666666664</v>
      </c>
      <c r="F2641" s="75">
        <v>42198</v>
      </c>
      <c r="G2641" s="76">
        <v>42198.427083333336</v>
      </c>
      <c r="H2641" s="76">
        <f>G2641-E2641</f>
        <v>0.13541666667151731</v>
      </c>
      <c r="I2641" s="74">
        <v>1</v>
      </c>
      <c r="J2641" s="74"/>
      <c r="K2641" s="74"/>
      <c r="L2641" s="74" t="s">
        <v>11</v>
      </c>
      <c r="M2641" s="225" t="s">
        <v>337</v>
      </c>
      <c r="N2641" s="226">
        <v>0.4</v>
      </c>
      <c r="O2641" s="225" t="s">
        <v>2</v>
      </c>
      <c r="P2641" s="225" t="s">
        <v>7664</v>
      </c>
      <c r="Q2641" s="225" t="s">
        <v>4785</v>
      </c>
      <c r="R2641" s="225">
        <v>0.4</v>
      </c>
      <c r="S2641" s="225"/>
      <c r="T2641" s="225">
        <f>R2641+S2641</f>
        <v>0.4</v>
      </c>
      <c r="U2641" s="302"/>
      <c r="V2641" s="302"/>
      <c r="W2641" s="302"/>
      <c r="X2641" s="302"/>
      <c r="Y2641" s="302"/>
      <c r="Z2641" s="302"/>
      <c r="AA2641" s="302"/>
      <c r="AB2641" s="302"/>
      <c r="AC2641" s="302"/>
      <c r="AD2641" s="302" t="s">
        <v>0</v>
      </c>
      <c r="AE2641" s="302"/>
      <c r="AF2641" s="302"/>
      <c r="AG2641" s="302"/>
      <c r="AH2641" s="222"/>
      <c r="AI2641" s="229"/>
    </row>
    <row r="2642" spans="1:35" ht="31.5" customHeight="1">
      <c r="A2642" s="70" t="s">
        <v>4982</v>
      </c>
      <c r="B2642" s="74" t="s">
        <v>18</v>
      </c>
      <c r="C2642" s="74" t="s">
        <v>18</v>
      </c>
      <c r="D2642" s="75">
        <v>42198</v>
      </c>
      <c r="E2642" s="76">
        <v>42198.291666666664</v>
      </c>
      <c r="F2642" s="75">
        <v>42198</v>
      </c>
      <c r="G2642" s="76">
        <v>42198.416666666664</v>
      </c>
      <c r="H2642" s="76">
        <f>G2642-E2642</f>
        <v>0.125</v>
      </c>
      <c r="I2642" s="74">
        <v>1</v>
      </c>
      <c r="J2642" s="74"/>
      <c r="K2642" s="74"/>
      <c r="L2642" s="74" t="s">
        <v>11</v>
      </c>
      <c r="M2642" s="225" t="s">
        <v>337</v>
      </c>
      <c r="N2642" s="226">
        <v>0.4</v>
      </c>
      <c r="O2642" s="225" t="s">
        <v>2</v>
      </c>
      <c r="P2642" s="225" t="s">
        <v>7045</v>
      </c>
      <c r="Q2642" s="225" t="s">
        <v>4785</v>
      </c>
      <c r="R2642" s="225">
        <v>0.1</v>
      </c>
      <c r="S2642" s="225"/>
      <c r="T2642" s="225">
        <f>R2642+S2642</f>
        <v>0.1</v>
      </c>
      <c r="U2642" s="302"/>
      <c r="V2642" s="302"/>
      <c r="W2642" s="302"/>
      <c r="X2642" s="302"/>
      <c r="Y2642" s="302"/>
      <c r="Z2642" s="302"/>
      <c r="AA2642" s="302"/>
      <c r="AB2642" s="302"/>
      <c r="AC2642" s="302"/>
      <c r="AD2642" s="302" t="s">
        <v>0</v>
      </c>
      <c r="AE2642" s="302"/>
      <c r="AF2642" s="302"/>
      <c r="AG2642" s="302"/>
      <c r="AH2642" s="222"/>
      <c r="AI2642" s="229"/>
    </row>
    <row r="2643" spans="1:35" ht="31.5" customHeight="1">
      <c r="A2643" s="70" t="s">
        <v>7992</v>
      </c>
      <c r="B2643" s="74" t="s">
        <v>12</v>
      </c>
      <c r="C2643" s="74" t="s">
        <v>127</v>
      </c>
      <c r="D2643" s="75">
        <v>42235</v>
      </c>
      <c r="E2643" s="76">
        <v>0.89513888888888893</v>
      </c>
      <c r="F2643" s="75">
        <v>42236</v>
      </c>
      <c r="G2643" s="76">
        <v>1.125</v>
      </c>
      <c r="H2643" s="76">
        <f>G2643-E2643</f>
        <v>0.22986111111111107</v>
      </c>
      <c r="I2643" s="74">
        <v>4</v>
      </c>
      <c r="J2643" s="74"/>
      <c r="K2643" s="74"/>
      <c r="L2643" s="74" t="s">
        <v>11</v>
      </c>
      <c r="M2643" s="225" t="s">
        <v>8815</v>
      </c>
      <c r="N2643" s="226">
        <v>0.4</v>
      </c>
      <c r="O2643" s="225" t="s">
        <v>2</v>
      </c>
      <c r="P2643" s="225" t="s">
        <v>8816</v>
      </c>
      <c r="Q2643" s="225" t="s">
        <v>8817</v>
      </c>
      <c r="R2643" s="225"/>
      <c r="S2643" s="225">
        <v>1.58</v>
      </c>
      <c r="T2643" s="225">
        <f>R2643+S2643</f>
        <v>1.58</v>
      </c>
      <c r="U2643" s="302" t="s">
        <v>1</v>
      </c>
      <c r="V2643" s="302" t="s">
        <v>128</v>
      </c>
      <c r="W2643" s="302" t="s">
        <v>128</v>
      </c>
      <c r="X2643" s="302" t="s">
        <v>128</v>
      </c>
      <c r="Y2643" s="302" t="s">
        <v>128</v>
      </c>
      <c r="Z2643" s="302" t="s">
        <v>128</v>
      </c>
      <c r="AA2643" s="302" t="s">
        <v>128</v>
      </c>
      <c r="AB2643" s="302" t="s">
        <v>128</v>
      </c>
      <c r="AC2643" s="302" t="s">
        <v>128</v>
      </c>
      <c r="AD2643" s="302" t="s">
        <v>22</v>
      </c>
      <c r="AE2643" s="302" t="s">
        <v>128</v>
      </c>
      <c r="AF2643" s="302" t="s">
        <v>128</v>
      </c>
      <c r="AG2643" s="302"/>
      <c r="AH2643" s="222"/>
      <c r="AI2643" s="229"/>
    </row>
    <row r="2644" spans="1:35" ht="31.5" customHeight="1">
      <c r="A2644" s="70" t="s">
        <v>7992</v>
      </c>
      <c r="B2644" s="74" t="s">
        <v>10</v>
      </c>
      <c r="C2644" s="74" t="s">
        <v>4334</v>
      </c>
      <c r="D2644" s="75">
        <v>42220</v>
      </c>
      <c r="E2644" s="76">
        <v>0.79166666666666663</v>
      </c>
      <c r="F2644" s="75">
        <v>42220</v>
      </c>
      <c r="G2644" s="76">
        <v>0.79166666666666663</v>
      </c>
      <c r="H2644" s="76">
        <v>0</v>
      </c>
      <c r="I2644" s="74">
        <v>12</v>
      </c>
      <c r="J2644" s="74"/>
      <c r="K2644" s="74" t="s">
        <v>8</v>
      </c>
      <c r="L2644" s="74" t="s">
        <v>9</v>
      </c>
      <c r="M2644" s="225" t="s">
        <v>8055</v>
      </c>
      <c r="N2644" s="226" t="s">
        <v>3</v>
      </c>
      <c r="O2644" s="225" t="s">
        <v>7</v>
      </c>
      <c r="P2644" s="225" t="s">
        <v>8055</v>
      </c>
      <c r="Q2644" s="225" t="s">
        <v>7614</v>
      </c>
      <c r="R2644" s="225">
        <v>0.6</v>
      </c>
      <c r="S2644" s="225">
        <v>0.4</v>
      </c>
      <c r="T2644" s="225">
        <v>1</v>
      </c>
      <c r="U2644" s="302"/>
      <c r="V2644" s="302"/>
      <c r="W2644" s="302"/>
      <c r="X2644" s="302"/>
      <c r="Y2644" s="302"/>
      <c r="Z2644" s="302"/>
      <c r="AA2644" s="302"/>
      <c r="AB2644" s="302"/>
      <c r="AC2644" s="302"/>
      <c r="AD2644" s="302" t="s">
        <v>42</v>
      </c>
      <c r="AE2644" s="302"/>
      <c r="AF2644" s="302"/>
      <c r="AG2644" s="302" t="s">
        <v>10941</v>
      </c>
      <c r="AH2644" s="222"/>
      <c r="AI2644" s="229"/>
    </row>
    <row r="2645" spans="1:35" ht="31.5" customHeight="1">
      <c r="A2645" s="70" t="s">
        <v>4982</v>
      </c>
      <c r="B2645" s="74" t="s">
        <v>12</v>
      </c>
      <c r="C2645" s="74" t="s">
        <v>127</v>
      </c>
      <c r="D2645" s="75">
        <v>42198</v>
      </c>
      <c r="E2645" s="76">
        <v>0.70347222222222217</v>
      </c>
      <c r="F2645" s="75">
        <v>42198</v>
      </c>
      <c r="G2645" s="76">
        <v>0.70347222222222217</v>
      </c>
      <c r="H2645" s="76">
        <f>G2645-E2645</f>
        <v>0</v>
      </c>
      <c r="I2645" s="74">
        <v>3</v>
      </c>
      <c r="J2645" s="74" t="s">
        <v>233</v>
      </c>
      <c r="K2645" s="74" t="s">
        <v>8</v>
      </c>
      <c r="L2645" s="74" t="s">
        <v>9</v>
      </c>
      <c r="M2645" s="225" t="s">
        <v>8141</v>
      </c>
      <c r="N2645" s="226" t="s">
        <v>3</v>
      </c>
      <c r="O2645" s="225" t="s">
        <v>7</v>
      </c>
      <c r="P2645" s="225" t="s">
        <v>8141</v>
      </c>
      <c r="Q2645" s="225" t="s">
        <v>7709</v>
      </c>
      <c r="R2645" s="225">
        <v>0.02</v>
      </c>
      <c r="S2645" s="225"/>
      <c r="T2645" s="225">
        <f>R2645+S2645</f>
        <v>0.02</v>
      </c>
      <c r="U2645" s="302" t="s">
        <v>28</v>
      </c>
      <c r="V2645" s="302" t="s">
        <v>5237</v>
      </c>
      <c r="W2645" s="302" t="s">
        <v>1364</v>
      </c>
      <c r="X2645" s="302" t="s">
        <v>762</v>
      </c>
      <c r="Y2645" s="302" t="s">
        <v>9665</v>
      </c>
      <c r="Z2645" s="302">
        <v>1</v>
      </c>
      <c r="AA2645" s="302" t="s">
        <v>9666</v>
      </c>
      <c r="AB2645" s="302">
        <v>1</v>
      </c>
      <c r="AC2645" s="302" t="s">
        <v>128</v>
      </c>
      <c r="AD2645" s="302" t="s">
        <v>30</v>
      </c>
      <c r="AE2645" s="302" t="s">
        <v>128</v>
      </c>
      <c r="AF2645" s="302" t="s">
        <v>128</v>
      </c>
      <c r="AG2645" s="302"/>
      <c r="AH2645" s="222"/>
      <c r="AI2645" s="229"/>
    </row>
    <row r="2646" spans="1:35" ht="63" customHeight="1">
      <c r="A2646" s="70" t="s">
        <v>7992</v>
      </c>
      <c r="B2646" s="74" t="s">
        <v>10</v>
      </c>
      <c r="C2646" s="74" t="s">
        <v>4334</v>
      </c>
      <c r="D2646" s="75">
        <v>42220</v>
      </c>
      <c r="E2646" s="76">
        <v>0.80902777777777779</v>
      </c>
      <c r="F2646" s="75">
        <v>42220</v>
      </c>
      <c r="G2646" s="76">
        <v>0.80902777777777779</v>
      </c>
      <c r="H2646" s="76">
        <v>0</v>
      </c>
      <c r="I2646" s="74">
        <v>20</v>
      </c>
      <c r="J2646" s="74"/>
      <c r="K2646" s="74" t="s">
        <v>8</v>
      </c>
      <c r="L2646" s="74" t="s">
        <v>9</v>
      </c>
      <c r="M2646" s="225" t="s">
        <v>8049</v>
      </c>
      <c r="N2646" s="226">
        <v>35</v>
      </c>
      <c r="O2646" s="225" t="s">
        <v>13</v>
      </c>
      <c r="P2646" s="225" t="s">
        <v>8049</v>
      </c>
      <c r="Q2646" s="225" t="s">
        <v>7614</v>
      </c>
      <c r="R2646" s="225">
        <v>3.3</v>
      </c>
      <c r="S2646" s="225">
        <v>1.2</v>
      </c>
      <c r="T2646" s="225">
        <v>4.5</v>
      </c>
      <c r="U2646" s="302" t="s">
        <v>36</v>
      </c>
      <c r="V2646" s="302">
        <v>2010</v>
      </c>
      <c r="W2646" s="302" t="s">
        <v>11034</v>
      </c>
      <c r="X2646" s="302" t="s">
        <v>11035</v>
      </c>
      <c r="Y2646" s="302" t="s">
        <v>11036</v>
      </c>
      <c r="Z2646" s="302">
        <v>1</v>
      </c>
      <c r="AA2646" s="302" t="s">
        <v>2024</v>
      </c>
      <c r="AB2646" s="302">
        <v>0</v>
      </c>
      <c r="AC2646" s="302" t="s">
        <v>11037</v>
      </c>
      <c r="AD2646" s="302" t="s">
        <v>42</v>
      </c>
      <c r="AE2646" s="302"/>
      <c r="AF2646" s="302"/>
      <c r="AG2646" s="302" t="s">
        <v>10941</v>
      </c>
      <c r="AH2646" s="222"/>
      <c r="AI2646" s="229"/>
    </row>
    <row r="2647" spans="1:35" ht="47.25" customHeight="1">
      <c r="A2647" s="70" t="s">
        <v>7992</v>
      </c>
      <c r="B2647" s="74" t="s">
        <v>10</v>
      </c>
      <c r="C2647" s="74" t="s">
        <v>287</v>
      </c>
      <c r="D2647" s="75">
        <v>42220</v>
      </c>
      <c r="E2647" s="76">
        <v>0.81944444444444453</v>
      </c>
      <c r="F2647" s="75">
        <v>42220</v>
      </c>
      <c r="G2647" s="76">
        <v>0.96666666666666667</v>
      </c>
      <c r="H2647" s="76">
        <v>0.14722222222222223</v>
      </c>
      <c r="I2647" s="74">
        <v>29</v>
      </c>
      <c r="J2647" s="74" t="s">
        <v>180</v>
      </c>
      <c r="K2647" s="74" t="s">
        <v>199</v>
      </c>
      <c r="L2647" s="74" t="s">
        <v>9</v>
      </c>
      <c r="M2647" s="225" t="s">
        <v>8056</v>
      </c>
      <c r="N2647" s="226" t="s">
        <v>3</v>
      </c>
      <c r="O2647" s="225" t="s">
        <v>7</v>
      </c>
      <c r="P2647" s="225" t="s">
        <v>8056</v>
      </c>
      <c r="Q2647" s="225" t="s">
        <v>901</v>
      </c>
      <c r="R2647" s="225">
        <v>13</v>
      </c>
      <c r="S2647" s="225"/>
      <c r="T2647" s="225">
        <v>13</v>
      </c>
      <c r="U2647" s="302"/>
      <c r="V2647" s="302"/>
      <c r="W2647" s="302"/>
      <c r="X2647" s="302"/>
      <c r="Y2647" s="302"/>
      <c r="Z2647" s="302"/>
      <c r="AA2647" s="302"/>
      <c r="AB2647" s="302"/>
      <c r="AC2647" s="302"/>
      <c r="AD2647" s="302" t="s">
        <v>42</v>
      </c>
      <c r="AE2647" s="302"/>
      <c r="AF2647" s="302"/>
      <c r="AG2647" s="302" t="s">
        <v>10956</v>
      </c>
      <c r="AH2647" s="222"/>
      <c r="AI2647" s="229"/>
    </row>
    <row r="2648" spans="1:35" ht="78.75" customHeight="1">
      <c r="A2648" s="70" t="s">
        <v>7992</v>
      </c>
      <c r="B2648" s="74" t="s">
        <v>10</v>
      </c>
      <c r="C2648" s="74" t="s">
        <v>4334</v>
      </c>
      <c r="D2648" s="75">
        <v>42220</v>
      </c>
      <c r="E2648" s="76">
        <v>0.96180555555555547</v>
      </c>
      <c r="F2648" s="75">
        <v>42220</v>
      </c>
      <c r="G2648" s="76">
        <v>7.2916666666666671E-2</v>
      </c>
      <c r="H2648" s="76">
        <v>0.1111111111111111</v>
      </c>
      <c r="I2648" s="74">
        <v>24</v>
      </c>
      <c r="J2648" s="74" t="s">
        <v>7916</v>
      </c>
      <c r="K2648" s="74" t="s">
        <v>8</v>
      </c>
      <c r="L2648" s="74" t="s">
        <v>9</v>
      </c>
      <c r="M2648" s="225" t="s">
        <v>8044</v>
      </c>
      <c r="N2648" s="226" t="s">
        <v>3</v>
      </c>
      <c r="O2648" s="225" t="s">
        <v>7</v>
      </c>
      <c r="P2648" s="225" t="s">
        <v>8044</v>
      </c>
      <c r="Q2648" s="225" t="s">
        <v>8045</v>
      </c>
      <c r="R2648" s="225">
        <v>9</v>
      </c>
      <c r="S2648" s="225">
        <v>3.3</v>
      </c>
      <c r="T2648" s="225">
        <v>12.3</v>
      </c>
      <c r="U2648" s="302"/>
      <c r="V2648" s="302"/>
      <c r="W2648" s="302"/>
      <c r="X2648" s="302"/>
      <c r="Y2648" s="302"/>
      <c r="Z2648" s="302"/>
      <c r="AA2648" s="302"/>
      <c r="AB2648" s="302"/>
      <c r="AC2648" s="302"/>
      <c r="AD2648" s="302" t="s">
        <v>42</v>
      </c>
      <c r="AE2648" s="302"/>
      <c r="AF2648" s="302"/>
      <c r="AG2648" s="302" t="s">
        <v>10941</v>
      </c>
      <c r="AH2648" s="222"/>
      <c r="AI2648" s="229"/>
    </row>
    <row r="2649" spans="1:35" ht="31.5" customHeight="1">
      <c r="A2649" s="70" t="s">
        <v>4982</v>
      </c>
      <c r="B2649" s="74" t="s">
        <v>5</v>
      </c>
      <c r="C2649" s="74" t="s">
        <v>5</v>
      </c>
      <c r="D2649" s="75">
        <v>42198</v>
      </c>
      <c r="E2649" s="76">
        <v>0.43263888888888885</v>
      </c>
      <c r="F2649" s="75">
        <v>42198</v>
      </c>
      <c r="G2649" s="76">
        <v>0.46597222222222223</v>
      </c>
      <c r="H2649" s="76">
        <v>3.3333333333333381E-2</v>
      </c>
      <c r="I2649" s="74">
        <v>18</v>
      </c>
      <c r="J2649" s="74" t="s">
        <v>7178</v>
      </c>
      <c r="K2649" s="74" t="s">
        <v>14</v>
      </c>
      <c r="L2649" s="74" t="s">
        <v>9</v>
      </c>
      <c r="M2649" s="225" t="s">
        <v>10235</v>
      </c>
      <c r="N2649" s="226" t="s">
        <v>3</v>
      </c>
      <c r="O2649" s="225" t="s">
        <v>7</v>
      </c>
      <c r="P2649" s="225" t="s">
        <v>7789</v>
      </c>
      <c r="Q2649" s="225" t="s">
        <v>10236</v>
      </c>
      <c r="R2649" s="225">
        <v>0.6</v>
      </c>
      <c r="S2649" s="225">
        <v>20.3</v>
      </c>
      <c r="T2649" s="225">
        <v>20.9</v>
      </c>
      <c r="U2649" s="302" t="s">
        <v>28</v>
      </c>
      <c r="V2649" s="302">
        <v>1987</v>
      </c>
      <c r="W2649" s="302" t="s">
        <v>587</v>
      </c>
      <c r="X2649" s="302" t="s">
        <v>411</v>
      </c>
      <c r="Y2649" s="302" t="s">
        <v>10237</v>
      </c>
      <c r="Z2649" s="302">
        <v>1</v>
      </c>
      <c r="AA2649" s="302" t="s">
        <v>10238</v>
      </c>
      <c r="AB2649" s="302" t="s">
        <v>10239</v>
      </c>
      <c r="AC2649" s="302"/>
      <c r="AD2649" s="302" t="s">
        <v>30</v>
      </c>
      <c r="AE2649" s="302"/>
      <c r="AF2649" s="302"/>
      <c r="AG2649" s="302"/>
      <c r="AH2649" s="222"/>
      <c r="AI2649" s="229"/>
    </row>
    <row r="2650" spans="1:35" ht="63" customHeight="1">
      <c r="A2650" s="70" t="s">
        <v>4982</v>
      </c>
      <c r="B2650" s="74" t="s">
        <v>5</v>
      </c>
      <c r="C2650" s="74" t="s">
        <v>5</v>
      </c>
      <c r="D2650" s="75">
        <v>42198</v>
      </c>
      <c r="E2650" s="76">
        <v>0.58402777777777781</v>
      </c>
      <c r="F2650" s="75">
        <v>42198</v>
      </c>
      <c r="G2650" s="76">
        <v>0.58402777777777781</v>
      </c>
      <c r="H2650" s="76">
        <v>0</v>
      </c>
      <c r="I2650" s="74">
        <v>11</v>
      </c>
      <c r="J2650" s="74" t="s">
        <v>143</v>
      </c>
      <c r="K2650" s="74" t="s">
        <v>8</v>
      </c>
      <c r="L2650" s="74" t="s">
        <v>9</v>
      </c>
      <c r="M2650" s="225" t="s">
        <v>7791</v>
      </c>
      <c r="N2650" s="226" t="s">
        <v>3</v>
      </c>
      <c r="O2650" s="225" t="s">
        <v>7</v>
      </c>
      <c r="P2650" s="225" t="s">
        <v>7792</v>
      </c>
      <c r="Q2650" s="225" t="s">
        <v>7793</v>
      </c>
      <c r="R2650" s="225"/>
      <c r="S2650" s="225">
        <v>25.7</v>
      </c>
      <c r="T2650" s="225">
        <v>25.7</v>
      </c>
      <c r="U2650" s="302" t="s">
        <v>28</v>
      </c>
      <c r="V2650" s="302">
        <v>1991</v>
      </c>
      <c r="W2650" s="302" t="s">
        <v>5413</v>
      </c>
      <c r="X2650" s="302" t="s">
        <v>411</v>
      </c>
      <c r="Y2650" s="302" t="s">
        <v>10172</v>
      </c>
      <c r="Z2650" s="302">
        <v>1</v>
      </c>
      <c r="AA2650" s="302" t="s">
        <v>5807</v>
      </c>
      <c r="AB2650" s="302">
        <v>0</v>
      </c>
      <c r="AC2650" s="302" t="s">
        <v>6113</v>
      </c>
      <c r="AD2650" s="302" t="s">
        <v>30</v>
      </c>
      <c r="AE2650" s="302"/>
      <c r="AF2650" s="302"/>
      <c r="AG2650" s="302"/>
      <c r="AH2650" s="222"/>
      <c r="AI2650" s="229"/>
    </row>
    <row r="2651" spans="1:35" ht="31.5" customHeight="1">
      <c r="A2651" s="70" t="s">
        <v>7992</v>
      </c>
      <c r="B2651" s="74" t="s">
        <v>12</v>
      </c>
      <c r="C2651" s="74" t="s">
        <v>127</v>
      </c>
      <c r="D2651" s="75">
        <v>42220</v>
      </c>
      <c r="E2651" s="76">
        <v>0.84583333333333333</v>
      </c>
      <c r="F2651" s="75">
        <v>42220</v>
      </c>
      <c r="G2651" s="76">
        <v>0.84583333333333333</v>
      </c>
      <c r="H2651" s="76">
        <f>G2651-E2651</f>
        <v>0</v>
      </c>
      <c r="I2651" s="74">
        <v>9</v>
      </c>
      <c r="J2651" s="74" t="s">
        <v>8684</v>
      </c>
      <c r="K2651" s="74" t="s">
        <v>8</v>
      </c>
      <c r="L2651" s="74" t="s">
        <v>9</v>
      </c>
      <c r="M2651" s="225" t="s">
        <v>8685</v>
      </c>
      <c r="N2651" s="226" t="s">
        <v>3</v>
      </c>
      <c r="O2651" s="225" t="s">
        <v>7</v>
      </c>
      <c r="P2651" s="225" t="s">
        <v>8686</v>
      </c>
      <c r="Q2651" s="225" t="s">
        <v>8687</v>
      </c>
      <c r="R2651" s="225">
        <v>0.75</v>
      </c>
      <c r="S2651" s="225">
        <v>0.48</v>
      </c>
      <c r="T2651" s="225">
        <f>R2651+S2651</f>
        <v>1.23</v>
      </c>
      <c r="U2651" s="302" t="s">
        <v>9794</v>
      </c>
      <c r="V2651" s="302" t="s">
        <v>2002</v>
      </c>
      <c r="W2651" s="302" t="s">
        <v>9795</v>
      </c>
      <c r="X2651" s="302" t="s">
        <v>762</v>
      </c>
      <c r="Y2651" s="302" t="s">
        <v>128</v>
      </c>
      <c r="Z2651" s="302" t="s">
        <v>128</v>
      </c>
      <c r="AA2651" s="302" t="s">
        <v>9796</v>
      </c>
      <c r="AB2651" s="302" t="s">
        <v>128</v>
      </c>
      <c r="AC2651" s="302" t="s">
        <v>128</v>
      </c>
      <c r="AD2651" s="302" t="s">
        <v>42</v>
      </c>
      <c r="AE2651" s="302" t="s">
        <v>128</v>
      </c>
      <c r="AF2651" s="302" t="s">
        <v>128</v>
      </c>
      <c r="AG2651" s="302"/>
      <c r="AH2651" s="222"/>
      <c r="AI2651" s="229"/>
    </row>
    <row r="2652" spans="1:35" ht="31.5" customHeight="1">
      <c r="A2652" s="69" t="s">
        <v>7992</v>
      </c>
      <c r="B2652" s="161" t="s">
        <v>84</v>
      </c>
      <c r="C2652" s="69" t="s">
        <v>2468</v>
      </c>
      <c r="D2652" s="163">
        <v>42221</v>
      </c>
      <c r="E2652" s="117">
        <v>0.46458333333333335</v>
      </c>
      <c r="F2652" s="163">
        <v>42221</v>
      </c>
      <c r="G2652" s="117">
        <v>0.46458333333333335</v>
      </c>
      <c r="H2652" s="158">
        <v>0</v>
      </c>
      <c r="I2652" s="70">
        <v>8</v>
      </c>
      <c r="J2652" s="73"/>
      <c r="K2652" s="94" t="s">
        <v>8</v>
      </c>
      <c r="L2652" s="73" t="s">
        <v>9</v>
      </c>
      <c r="M2652" s="222" t="s">
        <v>7996</v>
      </c>
      <c r="N2652" s="219" t="s">
        <v>3</v>
      </c>
      <c r="O2652" s="233" t="s">
        <v>7</v>
      </c>
      <c r="P2652" s="222" t="s">
        <v>7996</v>
      </c>
      <c r="Q2652" s="443" t="s">
        <v>5897</v>
      </c>
      <c r="R2652" s="250">
        <v>1</v>
      </c>
      <c r="S2652" s="250"/>
      <c r="T2652" s="250">
        <v>1</v>
      </c>
      <c r="U2652" s="304" t="s">
        <v>28</v>
      </c>
      <c r="V2652" s="279">
        <v>1991</v>
      </c>
      <c r="W2652" s="273" t="s">
        <v>10897</v>
      </c>
      <c r="X2652" s="279"/>
      <c r="Y2652" s="289" t="s">
        <v>10898</v>
      </c>
      <c r="Z2652" s="279"/>
      <c r="AA2652" s="279"/>
      <c r="AB2652" s="279"/>
      <c r="AC2652" s="279"/>
      <c r="AD2652" s="274" t="s">
        <v>42</v>
      </c>
      <c r="AE2652" s="279"/>
      <c r="AF2652" s="279"/>
      <c r="AG2652" s="273" t="s">
        <v>10899</v>
      </c>
      <c r="AH2652" s="222"/>
      <c r="AI2652" s="229"/>
    </row>
    <row r="2653" spans="1:35" ht="31.5" customHeight="1">
      <c r="A2653" s="69" t="s">
        <v>7992</v>
      </c>
      <c r="B2653" s="134" t="s">
        <v>1412</v>
      </c>
      <c r="C2653" s="134" t="s">
        <v>1423</v>
      </c>
      <c r="D2653" s="93">
        <v>42221</v>
      </c>
      <c r="E2653" s="109">
        <v>0.69166666666666676</v>
      </c>
      <c r="F2653" s="88">
        <v>42221</v>
      </c>
      <c r="G2653" s="109">
        <v>0.69166666666666676</v>
      </c>
      <c r="H2653" s="109">
        <v>0</v>
      </c>
      <c r="I2653" s="169">
        <v>25</v>
      </c>
      <c r="J2653" s="169" t="s">
        <v>7387</v>
      </c>
      <c r="K2653" s="169"/>
      <c r="L2653" s="169" t="s">
        <v>9</v>
      </c>
      <c r="M2653" s="232" t="s">
        <v>8017</v>
      </c>
      <c r="N2653" s="232">
        <v>35</v>
      </c>
      <c r="O2653" s="232" t="s">
        <v>7</v>
      </c>
      <c r="P2653" s="232" t="s">
        <v>8017</v>
      </c>
      <c r="Q2653" s="232" t="s">
        <v>8018</v>
      </c>
      <c r="R2653" s="246">
        <v>1</v>
      </c>
      <c r="S2653" s="246">
        <v>9</v>
      </c>
      <c r="T2653" s="246">
        <v>10</v>
      </c>
      <c r="U2653" s="279"/>
      <c r="V2653" s="279"/>
      <c r="W2653" s="279"/>
      <c r="X2653" s="279"/>
      <c r="Y2653" s="279"/>
      <c r="Z2653" s="279"/>
      <c r="AA2653" s="279"/>
      <c r="AB2653" s="279"/>
      <c r="AC2653" s="279"/>
      <c r="AD2653" s="273" t="s">
        <v>42</v>
      </c>
      <c r="AE2653" s="279"/>
      <c r="AF2653" s="279"/>
      <c r="AG2653" s="290"/>
      <c r="AH2653" s="222"/>
      <c r="AI2653" s="229"/>
    </row>
    <row r="2654" spans="1:35" ht="31.5" customHeight="1">
      <c r="A2654" s="69" t="s">
        <v>7992</v>
      </c>
      <c r="B2654" s="134" t="s">
        <v>1412</v>
      </c>
      <c r="C2654" s="134" t="s">
        <v>1423</v>
      </c>
      <c r="D2654" s="93">
        <v>42221</v>
      </c>
      <c r="E2654" s="109">
        <v>0.69166666666666676</v>
      </c>
      <c r="F2654" s="88">
        <v>42221</v>
      </c>
      <c r="G2654" s="109">
        <v>0.69166666666666676</v>
      </c>
      <c r="H2654" s="109">
        <v>0</v>
      </c>
      <c r="I2654" s="169">
        <v>12</v>
      </c>
      <c r="J2654" s="169" t="s">
        <v>7387</v>
      </c>
      <c r="K2654" s="169"/>
      <c r="L2654" s="169" t="s">
        <v>9</v>
      </c>
      <c r="M2654" s="232" t="s">
        <v>8015</v>
      </c>
      <c r="N2654" s="232">
        <v>35</v>
      </c>
      <c r="O2654" s="232" t="s">
        <v>7</v>
      </c>
      <c r="P2654" s="232" t="s">
        <v>8015</v>
      </c>
      <c r="Q2654" s="232" t="s">
        <v>8016</v>
      </c>
      <c r="R2654" s="246"/>
      <c r="S2654" s="246">
        <v>4</v>
      </c>
      <c r="T2654" s="246">
        <v>4</v>
      </c>
      <c r="U2654" s="279"/>
      <c r="V2654" s="279"/>
      <c r="W2654" s="279"/>
      <c r="X2654" s="279"/>
      <c r="Y2654" s="279"/>
      <c r="Z2654" s="279"/>
      <c r="AA2654" s="279"/>
      <c r="AB2654" s="279"/>
      <c r="AC2654" s="279"/>
      <c r="AD2654" s="273" t="s">
        <v>42</v>
      </c>
      <c r="AE2654" s="279"/>
      <c r="AF2654" s="279"/>
      <c r="AG2654" s="290"/>
      <c r="AH2654" s="222"/>
      <c r="AI2654" s="229"/>
    </row>
    <row r="2655" spans="1:35" ht="189" customHeight="1">
      <c r="A2655" s="69" t="s">
        <v>7992</v>
      </c>
      <c r="B2655" s="134" t="s">
        <v>1412</v>
      </c>
      <c r="C2655" s="134" t="s">
        <v>1423</v>
      </c>
      <c r="D2655" s="93">
        <v>42221</v>
      </c>
      <c r="E2655" s="109">
        <v>0.70208333333333339</v>
      </c>
      <c r="F2655" s="88">
        <v>42221</v>
      </c>
      <c r="G2655" s="109">
        <v>0.70208333333333339</v>
      </c>
      <c r="H2655" s="109">
        <v>0</v>
      </c>
      <c r="I2655" s="169">
        <v>15</v>
      </c>
      <c r="J2655" s="169" t="s">
        <v>1421</v>
      </c>
      <c r="K2655" s="169"/>
      <c r="L2655" s="169" t="s">
        <v>9</v>
      </c>
      <c r="M2655" s="232" t="s">
        <v>8019</v>
      </c>
      <c r="N2655" s="232" t="s">
        <v>3</v>
      </c>
      <c r="O2655" s="232" t="s">
        <v>7</v>
      </c>
      <c r="P2655" s="232" t="s">
        <v>8020</v>
      </c>
      <c r="Q2655" s="232" t="s">
        <v>8021</v>
      </c>
      <c r="R2655" s="246">
        <v>1</v>
      </c>
      <c r="S2655" s="246">
        <v>5</v>
      </c>
      <c r="T2655" s="246">
        <v>6</v>
      </c>
      <c r="U2655" s="279"/>
      <c r="V2655" s="279"/>
      <c r="W2655" s="279"/>
      <c r="X2655" s="279"/>
      <c r="Y2655" s="279"/>
      <c r="Z2655" s="279"/>
      <c r="AA2655" s="279"/>
      <c r="AB2655" s="279"/>
      <c r="AC2655" s="279"/>
      <c r="AD2655" s="273" t="s">
        <v>42</v>
      </c>
      <c r="AE2655" s="279"/>
      <c r="AF2655" s="279"/>
      <c r="AG2655" s="290"/>
      <c r="AH2655" s="222"/>
      <c r="AI2655" s="229"/>
    </row>
    <row r="2656" spans="1:35" ht="31.5" customHeight="1">
      <c r="A2656" s="69" t="s">
        <v>7992</v>
      </c>
      <c r="B2656" s="134" t="s">
        <v>1412</v>
      </c>
      <c r="C2656" s="134" t="s">
        <v>1423</v>
      </c>
      <c r="D2656" s="93">
        <v>42221</v>
      </c>
      <c r="E2656" s="109">
        <v>0.70208333333333339</v>
      </c>
      <c r="F2656" s="88">
        <v>42221</v>
      </c>
      <c r="G2656" s="109">
        <v>0.70208333333333339</v>
      </c>
      <c r="H2656" s="109">
        <v>0</v>
      </c>
      <c r="I2656" s="169">
        <v>9</v>
      </c>
      <c r="J2656" s="169" t="s">
        <v>1421</v>
      </c>
      <c r="K2656" s="169"/>
      <c r="L2656" s="169" t="s">
        <v>9</v>
      </c>
      <c r="M2656" s="232" t="s">
        <v>8022</v>
      </c>
      <c r="N2656" s="232" t="s">
        <v>3</v>
      </c>
      <c r="O2656" s="232" t="s">
        <v>7</v>
      </c>
      <c r="P2656" s="232" t="s">
        <v>8022</v>
      </c>
      <c r="Q2656" s="232" t="s">
        <v>8023</v>
      </c>
      <c r="R2656" s="246"/>
      <c r="S2656" s="246">
        <v>1</v>
      </c>
      <c r="T2656" s="246">
        <v>1</v>
      </c>
      <c r="U2656" s="279"/>
      <c r="V2656" s="279"/>
      <c r="W2656" s="279"/>
      <c r="X2656" s="279"/>
      <c r="Y2656" s="279"/>
      <c r="Z2656" s="279"/>
      <c r="AA2656" s="279"/>
      <c r="AB2656" s="279"/>
      <c r="AC2656" s="279"/>
      <c r="AD2656" s="273" t="s">
        <v>42</v>
      </c>
      <c r="AE2656" s="279"/>
      <c r="AF2656" s="279"/>
      <c r="AG2656" s="290"/>
      <c r="AH2656" s="222"/>
      <c r="AI2656" s="229"/>
    </row>
    <row r="2657" spans="1:35" ht="31.5" customHeight="1">
      <c r="A2657" s="69" t="s">
        <v>7992</v>
      </c>
      <c r="B2657" s="134" t="s">
        <v>1412</v>
      </c>
      <c r="C2657" s="134" t="s">
        <v>1423</v>
      </c>
      <c r="D2657" s="93">
        <v>42221</v>
      </c>
      <c r="E2657" s="109">
        <v>0.73541666666666661</v>
      </c>
      <c r="F2657" s="88">
        <v>42221</v>
      </c>
      <c r="G2657" s="109">
        <v>0.73541666666666661</v>
      </c>
      <c r="H2657" s="109">
        <v>0</v>
      </c>
      <c r="I2657" s="169">
        <v>15</v>
      </c>
      <c r="J2657" s="169" t="s">
        <v>7387</v>
      </c>
      <c r="K2657" s="169"/>
      <c r="L2657" s="169" t="s">
        <v>9</v>
      </c>
      <c r="M2657" s="232" t="s">
        <v>8024</v>
      </c>
      <c r="N2657" s="232">
        <v>35</v>
      </c>
      <c r="O2657" s="232" t="s">
        <v>7</v>
      </c>
      <c r="P2657" s="232" t="s">
        <v>8024</v>
      </c>
      <c r="Q2657" s="232" t="s">
        <v>8025</v>
      </c>
      <c r="R2657" s="246">
        <v>1</v>
      </c>
      <c r="S2657" s="246">
        <v>4</v>
      </c>
      <c r="T2657" s="246">
        <v>5</v>
      </c>
      <c r="U2657" s="279"/>
      <c r="V2657" s="279"/>
      <c r="W2657" s="279"/>
      <c r="X2657" s="279"/>
      <c r="Y2657" s="279"/>
      <c r="Z2657" s="279"/>
      <c r="AA2657" s="279"/>
      <c r="AB2657" s="279"/>
      <c r="AC2657" s="279"/>
      <c r="AD2657" s="273" t="s">
        <v>42</v>
      </c>
      <c r="AE2657" s="279"/>
      <c r="AF2657" s="279"/>
      <c r="AG2657" s="290"/>
      <c r="AH2657" s="222"/>
      <c r="AI2657" s="229"/>
    </row>
    <row r="2658" spans="1:35" ht="47.25" customHeight="1">
      <c r="A2658" s="70" t="s">
        <v>7992</v>
      </c>
      <c r="B2658" s="74" t="s">
        <v>10</v>
      </c>
      <c r="C2658" s="74" t="s">
        <v>4334</v>
      </c>
      <c r="D2658" s="75">
        <v>42221</v>
      </c>
      <c r="E2658" s="76">
        <v>0.65972222222222221</v>
      </c>
      <c r="F2658" s="75">
        <v>42221</v>
      </c>
      <c r="G2658" s="76">
        <v>0.68125000000000002</v>
      </c>
      <c r="H2658" s="76">
        <v>2.1527777777777781E-2</v>
      </c>
      <c r="I2658" s="74">
        <v>22</v>
      </c>
      <c r="J2658" s="74"/>
      <c r="K2658" s="74"/>
      <c r="L2658" s="74" t="s">
        <v>9</v>
      </c>
      <c r="M2658" s="225" t="s">
        <v>8057</v>
      </c>
      <c r="N2658" s="226" t="s">
        <v>3</v>
      </c>
      <c r="O2658" s="225" t="s">
        <v>7</v>
      </c>
      <c r="P2658" s="225" t="s">
        <v>8057</v>
      </c>
      <c r="Q2658" s="225" t="s">
        <v>8058</v>
      </c>
      <c r="R2658" s="225">
        <v>6.3</v>
      </c>
      <c r="S2658" s="225">
        <v>3</v>
      </c>
      <c r="T2658" s="225">
        <v>9.3000000000000007</v>
      </c>
      <c r="U2658" s="302" t="s">
        <v>28</v>
      </c>
      <c r="V2658" s="302">
        <v>1992</v>
      </c>
      <c r="W2658" s="302" t="s">
        <v>2193</v>
      </c>
      <c r="X2658" s="302" t="s">
        <v>411</v>
      </c>
      <c r="Y2658" s="302" t="s">
        <v>11038</v>
      </c>
      <c r="Z2658" s="302">
        <v>0.5</v>
      </c>
      <c r="AA2658" s="302">
        <v>2015</v>
      </c>
      <c r="AB2658" s="302">
        <v>2</v>
      </c>
      <c r="AC2658" s="302" t="s">
        <v>11039</v>
      </c>
      <c r="AD2658" s="302" t="s">
        <v>42</v>
      </c>
      <c r="AE2658" s="302"/>
      <c r="AF2658" s="302"/>
      <c r="AG2658" s="302" t="s">
        <v>10941</v>
      </c>
      <c r="AH2658" s="222"/>
      <c r="AI2658" s="229"/>
    </row>
    <row r="2659" spans="1:35" ht="31.5" customHeight="1">
      <c r="A2659" s="69" t="s">
        <v>4982</v>
      </c>
      <c r="B2659" s="134" t="s">
        <v>1412</v>
      </c>
      <c r="C2659" s="134" t="s">
        <v>3150</v>
      </c>
      <c r="D2659" s="93">
        <v>42199</v>
      </c>
      <c r="E2659" s="109">
        <v>0.57986111111111105</v>
      </c>
      <c r="F2659" s="88">
        <v>42199</v>
      </c>
      <c r="G2659" s="109">
        <v>0.5854166666666667</v>
      </c>
      <c r="H2659" s="109">
        <v>5.5555555555555558E-3</v>
      </c>
      <c r="I2659" s="169">
        <v>52</v>
      </c>
      <c r="J2659" s="169" t="s">
        <v>119</v>
      </c>
      <c r="K2659" s="169"/>
      <c r="L2659" s="169" t="s">
        <v>16</v>
      </c>
      <c r="M2659" s="232" t="s">
        <v>7406</v>
      </c>
      <c r="N2659" s="232">
        <v>110</v>
      </c>
      <c r="O2659" s="232" t="s">
        <v>7</v>
      </c>
      <c r="P2659" s="232" t="s">
        <v>7407</v>
      </c>
      <c r="Q2659" s="232" t="s">
        <v>7408</v>
      </c>
      <c r="R2659" s="235">
        <v>3</v>
      </c>
      <c r="S2659" s="235">
        <v>19</v>
      </c>
      <c r="T2659" s="235">
        <v>22</v>
      </c>
      <c r="U2659" s="279"/>
      <c r="V2659" s="279"/>
      <c r="W2659" s="279"/>
      <c r="X2659" s="279"/>
      <c r="Y2659" s="279"/>
      <c r="Z2659" s="279"/>
      <c r="AA2659" s="279"/>
      <c r="AB2659" s="279"/>
      <c r="AC2659" s="279"/>
      <c r="AD2659" s="273" t="s">
        <v>37</v>
      </c>
      <c r="AE2659" s="279"/>
      <c r="AF2659" s="279"/>
      <c r="AG2659" s="290"/>
      <c r="AH2659" s="222"/>
      <c r="AI2659" s="229"/>
    </row>
    <row r="2660" spans="1:35" ht="47.25" customHeight="1">
      <c r="A2660" s="70" t="s">
        <v>7992</v>
      </c>
      <c r="B2660" s="74" t="s">
        <v>10</v>
      </c>
      <c r="C2660" s="74" t="s">
        <v>4334</v>
      </c>
      <c r="D2660" s="75">
        <v>42221</v>
      </c>
      <c r="E2660" s="76">
        <v>0.80902777777777779</v>
      </c>
      <c r="F2660" s="75">
        <v>42221</v>
      </c>
      <c r="G2660" s="76">
        <v>0.82013888888888886</v>
      </c>
      <c r="H2660" s="76">
        <v>1.1111111111111112E-2</v>
      </c>
      <c r="I2660" s="74">
        <v>25</v>
      </c>
      <c r="J2660" s="74"/>
      <c r="K2660" s="74"/>
      <c r="L2660" s="74" t="s">
        <v>9</v>
      </c>
      <c r="M2660" s="225" t="s">
        <v>8059</v>
      </c>
      <c r="N2660" s="226" t="s">
        <v>3</v>
      </c>
      <c r="O2660" s="225" t="s">
        <v>7</v>
      </c>
      <c r="P2660" s="225" t="s">
        <v>8059</v>
      </c>
      <c r="Q2660" s="225" t="s">
        <v>8060</v>
      </c>
      <c r="R2660" s="225">
        <v>9.1</v>
      </c>
      <c r="S2660" s="225">
        <v>2.1</v>
      </c>
      <c r="T2660" s="225">
        <v>11.2</v>
      </c>
      <c r="U2660" s="302" t="s">
        <v>28</v>
      </c>
      <c r="V2660" s="302" t="s">
        <v>1365</v>
      </c>
      <c r="W2660" s="302" t="s">
        <v>2193</v>
      </c>
      <c r="X2660" s="302" t="s">
        <v>411</v>
      </c>
      <c r="Y2660" s="302" t="s">
        <v>11040</v>
      </c>
      <c r="Z2660" s="302">
        <v>1</v>
      </c>
      <c r="AA2660" s="302">
        <v>2017</v>
      </c>
      <c r="AB2660" s="302">
        <v>0</v>
      </c>
      <c r="AC2660" s="302" t="s">
        <v>11041</v>
      </c>
      <c r="AD2660" s="302" t="s">
        <v>42</v>
      </c>
      <c r="AE2660" s="302"/>
      <c r="AF2660" s="302"/>
      <c r="AG2660" s="302" t="s">
        <v>10941</v>
      </c>
      <c r="AH2660" s="222"/>
      <c r="AI2660" s="229"/>
    </row>
    <row r="2661" spans="1:35" ht="47.25" customHeight="1">
      <c r="A2661" s="70" t="s">
        <v>7992</v>
      </c>
      <c r="B2661" s="74" t="s">
        <v>5</v>
      </c>
      <c r="C2661" s="74" t="s">
        <v>5</v>
      </c>
      <c r="D2661" s="75">
        <v>42221</v>
      </c>
      <c r="E2661" s="76">
        <v>0.38541666666666669</v>
      </c>
      <c r="F2661" s="75">
        <v>42190</v>
      </c>
      <c r="G2661" s="76">
        <v>0.38541666666666669</v>
      </c>
      <c r="H2661" s="76">
        <v>0</v>
      </c>
      <c r="I2661" s="74">
        <v>5</v>
      </c>
      <c r="J2661" s="74"/>
      <c r="K2661" s="74"/>
      <c r="L2661" s="74" t="s">
        <v>9</v>
      </c>
      <c r="M2661" s="225" t="s">
        <v>10531</v>
      </c>
      <c r="N2661" s="226">
        <v>0.4</v>
      </c>
      <c r="O2661" s="225" t="s">
        <v>2</v>
      </c>
      <c r="P2661" s="225" t="s">
        <v>525</v>
      </c>
      <c r="Q2661" s="225" t="s">
        <v>10532</v>
      </c>
      <c r="R2661" s="225"/>
      <c r="S2661" s="225">
        <v>0.3</v>
      </c>
      <c r="T2661" s="225">
        <f>SUM(R2661:S2661)</f>
        <v>0.3</v>
      </c>
      <c r="U2661" s="302" t="s">
        <v>1</v>
      </c>
      <c r="V2661" s="302"/>
      <c r="W2661" s="302"/>
      <c r="X2661" s="302"/>
      <c r="Y2661" s="302"/>
      <c r="Z2661" s="302"/>
      <c r="AA2661" s="302"/>
      <c r="AB2661" s="302"/>
      <c r="AC2661" s="302"/>
      <c r="AD2661" s="302" t="s">
        <v>42</v>
      </c>
      <c r="AE2661" s="302"/>
      <c r="AF2661" s="302"/>
      <c r="AG2661" s="302"/>
      <c r="AH2661" s="222"/>
      <c r="AI2661" s="229"/>
    </row>
    <row r="2662" spans="1:35" ht="47.25" customHeight="1">
      <c r="A2662" s="70" t="s">
        <v>7992</v>
      </c>
      <c r="B2662" s="74" t="s">
        <v>5</v>
      </c>
      <c r="C2662" s="74" t="s">
        <v>5</v>
      </c>
      <c r="D2662" s="75">
        <v>42221</v>
      </c>
      <c r="E2662" s="76">
        <v>0.5</v>
      </c>
      <c r="F2662" s="75">
        <v>42190</v>
      </c>
      <c r="G2662" s="76">
        <v>0.5</v>
      </c>
      <c r="H2662" s="76">
        <v>0</v>
      </c>
      <c r="I2662" s="74">
        <v>83</v>
      </c>
      <c r="J2662" s="74" t="s">
        <v>230</v>
      </c>
      <c r="K2662" s="74" t="s">
        <v>8</v>
      </c>
      <c r="L2662" s="74" t="s">
        <v>9</v>
      </c>
      <c r="M2662" s="225" t="s">
        <v>8258</v>
      </c>
      <c r="N2662" s="226">
        <v>35</v>
      </c>
      <c r="O2662" s="225" t="s">
        <v>7</v>
      </c>
      <c r="P2662" s="225" t="s">
        <v>8862</v>
      </c>
      <c r="Q2662" s="225" t="s">
        <v>10533</v>
      </c>
      <c r="R2662" s="225"/>
      <c r="S2662" s="225">
        <v>62</v>
      </c>
      <c r="T2662" s="225">
        <f>SUM(R2662:S2662)</f>
        <v>62</v>
      </c>
      <c r="U2662" s="302" t="s">
        <v>10534</v>
      </c>
      <c r="V2662" s="302" t="s">
        <v>10527</v>
      </c>
      <c r="W2662" s="302" t="s">
        <v>1686</v>
      </c>
      <c r="X2662" s="302" t="s">
        <v>10392</v>
      </c>
      <c r="Y2662" s="302" t="s">
        <v>10535</v>
      </c>
      <c r="Z2662" s="302"/>
      <c r="AA2662" s="302" t="s">
        <v>10536</v>
      </c>
      <c r="AB2662" s="302"/>
      <c r="AC2662" s="302"/>
      <c r="AD2662" s="302" t="s">
        <v>42</v>
      </c>
      <c r="AE2662" s="302"/>
      <c r="AF2662" s="302"/>
      <c r="AG2662" s="302"/>
      <c r="AH2662" s="222"/>
      <c r="AI2662" s="229"/>
    </row>
    <row r="2663" spans="1:35" ht="283.5">
      <c r="A2663" s="128" t="s">
        <v>4982</v>
      </c>
      <c r="B2663" s="188" t="s">
        <v>1412</v>
      </c>
      <c r="C2663" s="188" t="s">
        <v>1427</v>
      </c>
      <c r="D2663" s="189">
        <v>42199</v>
      </c>
      <c r="E2663" s="190">
        <v>0.83124999999999993</v>
      </c>
      <c r="F2663" s="189">
        <v>42199</v>
      </c>
      <c r="G2663" s="190">
        <v>0.85416666666666663</v>
      </c>
      <c r="H2663" s="190">
        <v>2.2916666666666669E-2</v>
      </c>
      <c r="I2663" s="188">
        <v>0</v>
      </c>
      <c r="J2663" s="188" t="s">
        <v>2591</v>
      </c>
      <c r="K2663" s="188"/>
      <c r="L2663" s="188" t="s">
        <v>16</v>
      </c>
      <c r="M2663" s="236" t="s">
        <v>4620</v>
      </c>
      <c r="N2663" s="236" t="s">
        <v>3</v>
      </c>
      <c r="O2663" s="236" t="s">
        <v>32</v>
      </c>
      <c r="P2663" s="236" t="s">
        <v>4620</v>
      </c>
      <c r="Q2663" s="236" t="s">
        <v>8927</v>
      </c>
      <c r="R2663" s="238"/>
      <c r="S2663" s="238"/>
      <c r="T2663" s="238"/>
      <c r="U2663" s="279"/>
      <c r="V2663" s="279"/>
      <c r="W2663" s="279"/>
      <c r="X2663" s="279"/>
      <c r="Y2663" s="279"/>
      <c r="Z2663" s="279"/>
      <c r="AA2663" s="279"/>
      <c r="AB2663" s="279"/>
      <c r="AC2663" s="279"/>
      <c r="AD2663" s="273" t="s">
        <v>37</v>
      </c>
      <c r="AE2663" s="279"/>
      <c r="AF2663" s="279"/>
      <c r="AG2663" s="290"/>
      <c r="AH2663" s="222"/>
      <c r="AI2663" s="229"/>
    </row>
    <row r="2664" spans="1:35" ht="173.25" customHeight="1">
      <c r="A2664" s="128" t="s">
        <v>4982</v>
      </c>
      <c r="B2664" s="188" t="s">
        <v>1412</v>
      </c>
      <c r="C2664" s="188" t="s">
        <v>1427</v>
      </c>
      <c r="D2664" s="189">
        <v>42199</v>
      </c>
      <c r="E2664" s="190">
        <v>0.83124999999999993</v>
      </c>
      <c r="F2664" s="189">
        <v>42199</v>
      </c>
      <c r="G2664" s="190">
        <v>0.88055555555555554</v>
      </c>
      <c r="H2664" s="190">
        <v>4.9305555555555554E-2</v>
      </c>
      <c r="I2664" s="188">
        <v>0</v>
      </c>
      <c r="J2664" s="188" t="s">
        <v>2591</v>
      </c>
      <c r="K2664" s="188"/>
      <c r="L2664" s="188" t="s">
        <v>16</v>
      </c>
      <c r="M2664" s="236" t="s">
        <v>4209</v>
      </c>
      <c r="N2664" s="236" t="s">
        <v>3</v>
      </c>
      <c r="O2664" s="236" t="s">
        <v>32</v>
      </c>
      <c r="P2664" s="236" t="s">
        <v>4209</v>
      </c>
      <c r="Q2664" s="236" t="s">
        <v>8928</v>
      </c>
      <c r="R2664" s="238"/>
      <c r="S2664" s="238"/>
      <c r="T2664" s="238"/>
      <c r="U2664" s="279"/>
      <c r="V2664" s="279"/>
      <c r="W2664" s="279"/>
      <c r="X2664" s="279"/>
      <c r="Y2664" s="279"/>
      <c r="Z2664" s="279"/>
      <c r="AA2664" s="279"/>
      <c r="AB2664" s="279"/>
      <c r="AC2664" s="279"/>
      <c r="AD2664" s="273" t="s">
        <v>37</v>
      </c>
      <c r="AE2664" s="279"/>
      <c r="AF2664" s="279"/>
      <c r="AG2664" s="290"/>
      <c r="AH2664" s="222"/>
      <c r="AI2664" s="229"/>
    </row>
    <row r="2665" spans="1:35" ht="31.5" customHeight="1">
      <c r="A2665" s="70" t="s">
        <v>4982</v>
      </c>
      <c r="B2665" s="74" t="s">
        <v>19</v>
      </c>
      <c r="C2665" s="74" t="s">
        <v>19</v>
      </c>
      <c r="D2665" s="75">
        <v>42199</v>
      </c>
      <c r="E2665" s="76">
        <v>0.28472222222222221</v>
      </c>
      <c r="F2665" s="75">
        <v>42199</v>
      </c>
      <c r="G2665" s="76">
        <v>0.28541666666666665</v>
      </c>
      <c r="H2665" s="76">
        <f>F2665-D2665+G2665-E2665</f>
        <v>6.9444444444444198E-4</v>
      </c>
      <c r="I2665" s="74">
        <v>7</v>
      </c>
      <c r="J2665" s="74" t="s">
        <v>150</v>
      </c>
      <c r="K2665" s="74" t="s">
        <v>8</v>
      </c>
      <c r="L2665" s="74" t="s">
        <v>9</v>
      </c>
      <c r="M2665" s="225" t="s">
        <v>452</v>
      </c>
      <c r="N2665" s="226" t="s">
        <v>3</v>
      </c>
      <c r="O2665" s="225" t="s">
        <v>7</v>
      </c>
      <c r="P2665" s="225" t="s">
        <v>7497</v>
      </c>
      <c r="Q2665" s="225" t="s">
        <v>7498</v>
      </c>
      <c r="R2665" s="225">
        <v>6</v>
      </c>
      <c r="S2665" s="225">
        <v>5</v>
      </c>
      <c r="T2665" s="225">
        <f>R2665+S2665</f>
        <v>11</v>
      </c>
      <c r="U2665" s="302" t="s">
        <v>28</v>
      </c>
      <c r="V2665" s="302">
        <v>2012</v>
      </c>
      <c r="W2665" s="302" t="s">
        <v>11241</v>
      </c>
      <c r="X2665" s="302">
        <v>0</v>
      </c>
      <c r="Y2665" s="302">
        <v>41852</v>
      </c>
      <c r="Z2665" s="302">
        <v>100</v>
      </c>
      <c r="AA2665" s="302">
        <v>42217</v>
      </c>
      <c r="AB2665" s="302">
        <v>0</v>
      </c>
      <c r="AC2665" s="302">
        <v>42242</v>
      </c>
      <c r="AD2665" s="302" t="s">
        <v>30</v>
      </c>
      <c r="AE2665" s="302"/>
      <c r="AF2665" s="302"/>
      <c r="AG2665" s="302"/>
      <c r="AH2665" s="222"/>
      <c r="AI2665" s="229"/>
    </row>
    <row r="2666" spans="1:35" ht="47.25" customHeight="1">
      <c r="A2666" s="70" t="s">
        <v>4982</v>
      </c>
      <c r="B2666" s="74" t="s">
        <v>19</v>
      </c>
      <c r="C2666" s="74" t="s">
        <v>11210</v>
      </c>
      <c r="D2666" s="75">
        <v>42199</v>
      </c>
      <c r="E2666" s="76">
        <v>0.43263888888888885</v>
      </c>
      <c r="F2666" s="75">
        <v>42199</v>
      </c>
      <c r="G2666" s="76">
        <v>0.43611111111111112</v>
      </c>
      <c r="H2666" s="76">
        <v>3.4722222222222654E-3</v>
      </c>
      <c r="I2666" s="74">
        <v>3</v>
      </c>
      <c r="J2666" s="74"/>
      <c r="K2666" s="74"/>
      <c r="L2666" s="74" t="s">
        <v>16</v>
      </c>
      <c r="M2666" s="225" t="s">
        <v>270</v>
      </c>
      <c r="N2666" s="226" t="s">
        <v>3</v>
      </c>
      <c r="O2666" s="225" t="s">
        <v>7</v>
      </c>
      <c r="P2666" s="225" t="s">
        <v>7499</v>
      </c>
      <c r="Q2666" s="225" t="s">
        <v>11279</v>
      </c>
      <c r="R2666" s="225">
        <v>1</v>
      </c>
      <c r="S2666" s="225">
        <v>2</v>
      </c>
      <c r="T2666" s="225">
        <f>R2666+S2666</f>
        <v>3</v>
      </c>
      <c r="U2666" s="302"/>
      <c r="V2666" s="302"/>
      <c r="W2666" s="302"/>
      <c r="X2666" s="302"/>
      <c r="Y2666" s="302"/>
      <c r="Z2666" s="302"/>
      <c r="AA2666" s="302"/>
      <c r="AB2666" s="302"/>
      <c r="AC2666" s="302"/>
      <c r="AD2666" s="302" t="s">
        <v>37</v>
      </c>
      <c r="AE2666" s="302"/>
      <c r="AF2666" s="302"/>
      <c r="AG2666" s="302"/>
      <c r="AH2666" s="222"/>
      <c r="AI2666" s="229"/>
    </row>
    <row r="2667" spans="1:35" ht="47.25" customHeight="1">
      <c r="A2667" s="70" t="s">
        <v>7992</v>
      </c>
      <c r="B2667" s="74" t="s">
        <v>5</v>
      </c>
      <c r="C2667" s="74" t="s">
        <v>5</v>
      </c>
      <c r="D2667" s="75">
        <v>42221</v>
      </c>
      <c r="E2667" s="76">
        <v>0.64583333333333337</v>
      </c>
      <c r="F2667" s="75">
        <v>42221</v>
      </c>
      <c r="G2667" s="76">
        <v>0.64583333333333337</v>
      </c>
      <c r="H2667" s="76">
        <v>0</v>
      </c>
      <c r="I2667" s="74">
        <v>15</v>
      </c>
      <c r="J2667" s="74" t="s">
        <v>143</v>
      </c>
      <c r="K2667" s="74" t="s">
        <v>8</v>
      </c>
      <c r="L2667" s="74" t="s">
        <v>9</v>
      </c>
      <c r="M2667" s="225" t="s">
        <v>8259</v>
      </c>
      <c r="N2667" s="226" t="s">
        <v>3</v>
      </c>
      <c r="O2667" s="225" t="s">
        <v>7</v>
      </c>
      <c r="P2667" s="225" t="s">
        <v>8863</v>
      </c>
      <c r="Q2667" s="225" t="s">
        <v>10537</v>
      </c>
      <c r="R2667" s="225"/>
      <c r="S2667" s="225">
        <v>0.4</v>
      </c>
      <c r="T2667" s="225">
        <f>SUM(R2667:S2667)</f>
        <v>0.4</v>
      </c>
      <c r="U2667" s="302" t="s">
        <v>28</v>
      </c>
      <c r="V2667" s="302">
        <v>1990</v>
      </c>
      <c r="W2667" s="302" t="s">
        <v>587</v>
      </c>
      <c r="X2667" s="302" t="s">
        <v>1408</v>
      </c>
      <c r="Y2667" s="302" t="s">
        <v>10538</v>
      </c>
      <c r="Z2667" s="302">
        <v>100</v>
      </c>
      <c r="AA2667" s="302" t="s">
        <v>10539</v>
      </c>
      <c r="AB2667" s="302">
        <v>0</v>
      </c>
      <c r="AC2667" s="302">
        <v>42082</v>
      </c>
      <c r="AD2667" s="302" t="s">
        <v>42</v>
      </c>
      <c r="AE2667" s="302"/>
      <c r="AF2667" s="302"/>
      <c r="AG2667" s="302"/>
      <c r="AH2667" s="222"/>
      <c r="AI2667" s="229"/>
    </row>
    <row r="2668" spans="1:35" ht="31.5" customHeight="1">
      <c r="A2668" s="70" t="s">
        <v>4982</v>
      </c>
      <c r="B2668" s="74" t="s">
        <v>81</v>
      </c>
      <c r="C2668" s="74" t="s">
        <v>3626</v>
      </c>
      <c r="D2668" s="75">
        <v>42199</v>
      </c>
      <c r="E2668" s="76">
        <v>0.51388888888888895</v>
      </c>
      <c r="F2668" s="75">
        <v>42199</v>
      </c>
      <c r="G2668" s="76">
        <v>0.51388888888888895</v>
      </c>
      <c r="H2668" s="76">
        <f>G2668-E2668</f>
        <v>0</v>
      </c>
      <c r="I2668" s="74">
        <v>37</v>
      </c>
      <c r="J2668" s="74"/>
      <c r="K2668" s="74"/>
      <c r="L2668" s="74" t="s">
        <v>16</v>
      </c>
      <c r="M2668" s="225"/>
      <c r="N2668" s="226">
        <v>35</v>
      </c>
      <c r="O2668" s="225" t="s">
        <v>13</v>
      </c>
      <c r="P2668" s="225"/>
      <c r="Q2668" s="225" t="s">
        <v>10032</v>
      </c>
      <c r="R2668" s="225"/>
      <c r="S2668" s="225">
        <v>11.7</v>
      </c>
      <c r="T2668" s="225">
        <v>11.7</v>
      </c>
      <c r="U2668" s="302"/>
      <c r="V2668" s="302"/>
      <c r="W2668" s="302"/>
      <c r="X2668" s="302"/>
      <c r="Y2668" s="302"/>
      <c r="Z2668" s="302"/>
      <c r="AA2668" s="302"/>
      <c r="AB2668" s="302"/>
      <c r="AC2668" s="302"/>
      <c r="AD2668" s="302" t="s">
        <v>37</v>
      </c>
      <c r="AE2668" s="302"/>
      <c r="AF2668" s="302"/>
      <c r="AG2668" s="302"/>
      <c r="AH2668" s="222"/>
      <c r="AI2668" s="229"/>
    </row>
    <row r="2669" spans="1:35" ht="31.5" customHeight="1">
      <c r="A2669" s="70" t="s">
        <v>7992</v>
      </c>
      <c r="B2669" s="74" t="s">
        <v>5</v>
      </c>
      <c r="C2669" s="74" t="s">
        <v>5</v>
      </c>
      <c r="D2669" s="75">
        <v>42221</v>
      </c>
      <c r="E2669" s="76">
        <v>0.65833333333333333</v>
      </c>
      <c r="F2669" s="75">
        <v>42221</v>
      </c>
      <c r="G2669" s="76">
        <v>0.82638888888888884</v>
      </c>
      <c r="H2669" s="76">
        <v>0.16805555555555554</v>
      </c>
      <c r="I2669" s="74">
        <v>8</v>
      </c>
      <c r="J2669" s="74" t="s">
        <v>150</v>
      </c>
      <c r="K2669" s="74" t="s">
        <v>14</v>
      </c>
      <c r="L2669" s="74" t="s">
        <v>9</v>
      </c>
      <c r="M2669" s="225" t="s">
        <v>8260</v>
      </c>
      <c r="N2669" s="226" t="s">
        <v>3</v>
      </c>
      <c r="O2669" s="225" t="s">
        <v>7</v>
      </c>
      <c r="P2669" s="225" t="s">
        <v>8864</v>
      </c>
      <c r="Q2669" s="225" t="s">
        <v>10540</v>
      </c>
      <c r="R2669" s="225">
        <v>49.9</v>
      </c>
      <c r="S2669" s="225"/>
      <c r="T2669" s="225">
        <f>SUM(R2669:S2669)</f>
        <v>49.9</v>
      </c>
      <c r="U2669" s="302" t="s">
        <v>6</v>
      </c>
      <c r="V2669" s="302">
        <v>1991</v>
      </c>
      <c r="W2669" s="302" t="s">
        <v>591</v>
      </c>
      <c r="X2669" s="302" t="s">
        <v>10541</v>
      </c>
      <c r="Y2669" s="302" t="s">
        <v>10542</v>
      </c>
      <c r="Z2669" s="302">
        <v>100</v>
      </c>
      <c r="AA2669" s="302" t="s">
        <v>10543</v>
      </c>
      <c r="AB2669" s="302">
        <v>0</v>
      </c>
      <c r="AC2669" s="302">
        <v>42082</v>
      </c>
      <c r="AD2669" s="302" t="s">
        <v>42</v>
      </c>
      <c r="AE2669" s="302"/>
      <c r="AF2669" s="302"/>
      <c r="AG2669" s="302"/>
      <c r="AH2669" s="222"/>
      <c r="AI2669" s="229"/>
    </row>
    <row r="2670" spans="1:35" ht="31.5" customHeight="1">
      <c r="A2670" s="70" t="s">
        <v>7992</v>
      </c>
      <c r="B2670" s="74" t="s">
        <v>5</v>
      </c>
      <c r="C2670" s="74" t="s">
        <v>5</v>
      </c>
      <c r="D2670" s="75">
        <v>42221</v>
      </c>
      <c r="E2670" s="76">
        <v>0.67638888888888893</v>
      </c>
      <c r="F2670" s="75">
        <v>42221</v>
      </c>
      <c r="G2670" s="76">
        <v>0.67638888888888893</v>
      </c>
      <c r="H2670" s="76">
        <v>0</v>
      </c>
      <c r="I2670" s="74">
        <v>15</v>
      </c>
      <c r="J2670" s="74" t="s">
        <v>143</v>
      </c>
      <c r="K2670" s="74" t="s">
        <v>8</v>
      </c>
      <c r="L2670" s="74" t="s">
        <v>9</v>
      </c>
      <c r="M2670" s="225" t="s">
        <v>8865</v>
      </c>
      <c r="N2670" s="226" t="s">
        <v>3</v>
      </c>
      <c r="O2670" s="225" t="s">
        <v>7</v>
      </c>
      <c r="P2670" s="225" t="s">
        <v>8866</v>
      </c>
      <c r="Q2670" s="225" t="s">
        <v>10544</v>
      </c>
      <c r="R2670" s="225"/>
      <c r="S2670" s="225">
        <v>2.4</v>
      </c>
      <c r="T2670" s="225">
        <f>SUM(R2670:S2670)</f>
        <v>2.4</v>
      </c>
      <c r="U2670" s="302" t="s">
        <v>28</v>
      </c>
      <c r="V2670" s="302">
        <v>1987</v>
      </c>
      <c r="W2670" s="302" t="s">
        <v>10545</v>
      </c>
      <c r="X2670" s="302" t="s">
        <v>1383</v>
      </c>
      <c r="Y2670" s="302" t="s">
        <v>10546</v>
      </c>
      <c r="Z2670" s="302">
        <v>50</v>
      </c>
      <c r="AA2670" s="302" t="s">
        <v>7290</v>
      </c>
      <c r="AB2670" s="302">
        <v>0</v>
      </c>
      <c r="AC2670" s="302"/>
      <c r="AD2670" s="302" t="s">
        <v>42</v>
      </c>
      <c r="AE2670" s="302"/>
      <c r="AF2670" s="302"/>
      <c r="AG2670" s="302"/>
      <c r="AH2670" s="222"/>
      <c r="AI2670" s="229"/>
    </row>
    <row r="2671" spans="1:35" ht="47.25" customHeight="1">
      <c r="A2671" s="70" t="s">
        <v>4982</v>
      </c>
      <c r="B2671" s="74" t="s">
        <v>138</v>
      </c>
      <c r="C2671" s="74" t="s">
        <v>138</v>
      </c>
      <c r="D2671" s="75">
        <v>42199</v>
      </c>
      <c r="E2671" s="76">
        <v>0.72916666666666663</v>
      </c>
      <c r="F2671" s="75">
        <v>42199</v>
      </c>
      <c r="G2671" s="76">
        <v>0.92361111111111116</v>
      </c>
      <c r="H2671" s="76">
        <f>G2671-E2671</f>
        <v>0.19444444444444453</v>
      </c>
      <c r="I2671" s="74">
        <v>2</v>
      </c>
      <c r="J2671" s="74" t="s">
        <v>7558</v>
      </c>
      <c r="K2671" s="74"/>
      <c r="L2671" s="74" t="s">
        <v>4</v>
      </c>
      <c r="M2671" s="225" t="s">
        <v>7559</v>
      </c>
      <c r="N2671" s="226">
        <v>0.4</v>
      </c>
      <c r="O2671" s="225" t="s">
        <v>55</v>
      </c>
      <c r="P2671" s="225" t="s">
        <v>7560</v>
      </c>
      <c r="Q2671" s="225" t="s">
        <v>7561</v>
      </c>
      <c r="R2671" s="225">
        <v>19.8</v>
      </c>
      <c r="S2671" s="225"/>
      <c r="T2671" s="225">
        <f>R2671+S2671</f>
        <v>19.8</v>
      </c>
      <c r="U2671" s="302" t="s">
        <v>60</v>
      </c>
      <c r="V2671" s="302">
        <v>2013</v>
      </c>
      <c r="W2671" s="302" t="s">
        <v>10120</v>
      </c>
      <c r="X2671" s="302" t="s">
        <v>10121</v>
      </c>
      <c r="Y2671" s="302">
        <v>42196</v>
      </c>
      <c r="Z2671" s="302">
        <v>100</v>
      </c>
      <c r="AA2671" s="302">
        <v>42206</v>
      </c>
      <c r="AB2671" s="302">
        <v>0</v>
      </c>
      <c r="AC2671" s="302">
        <v>42196</v>
      </c>
      <c r="AD2671" s="302" t="s">
        <v>24</v>
      </c>
      <c r="AE2671" s="302"/>
      <c r="AF2671" s="302"/>
      <c r="AG2671" s="302"/>
      <c r="AH2671" s="222"/>
      <c r="AI2671" s="229"/>
    </row>
    <row r="2672" spans="1:35" ht="31.5" customHeight="1">
      <c r="A2672" s="70" t="s">
        <v>7992</v>
      </c>
      <c r="B2672" s="74" t="s">
        <v>5</v>
      </c>
      <c r="C2672" s="74" t="s">
        <v>5</v>
      </c>
      <c r="D2672" s="75">
        <v>42221</v>
      </c>
      <c r="E2672" s="76">
        <v>0.6777777777777777</v>
      </c>
      <c r="F2672" s="75">
        <v>42221</v>
      </c>
      <c r="G2672" s="76">
        <v>0.6777777777777777</v>
      </c>
      <c r="H2672" s="76">
        <v>0</v>
      </c>
      <c r="I2672" s="74">
        <v>6</v>
      </c>
      <c r="J2672" s="74" t="s">
        <v>143</v>
      </c>
      <c r="K2672" s="74" t="s">
        <v>8</v>
      </c>
      <c r="L2672" s="74" t="s">
        <v>9</v>
      </c>
      <c r="M2672" s="225" t="s">
        <v>8867</v>
      </c>
      <c r="N2672" s="226" t="s">
        <v>3</v>
      </c>
      <c r="O2672" s="225" t="s">
        <v>7</v>
      </c>
      <c r="P2672" s="225" t="s">
        <v>8868</v>
      </c>
      <c r="Q2672" s="225" t="s">
        <v>10547</v>
      </c>
      <c r="R2672" s="225"/>
      <c r="S2672" s="225">
        <v>3.7</v>
      </c>
      <c r="T2672" s="225">
        <v>3.7</v>
      </c>
      <c r="U2672" s="302" t="s">
        <v>28</v>
      </c>
      <c r="V2672" s="302">
        <v>38742</v>
      </c>
      <c r="W2672" s="302" t="s">
        <v>606</v>
      </c>
      <c r="X2672" s="302" t="s">
        <v>411</v>
      </c>
      <c r="Y2672" s="302" t="s">
        <v>10548</v>
      </c>
      <c r="Z2672" s="302">
        <v>0.5</v>
      </c>
      <c r="AA2672" s="302" t="s">
        <v>10549</v>
      </c>
      <c r="AB2672" s="302">
        <v>2</v>
      </c>
      <c r="AC2672" s="302"/>
      <c r="AD2672" s="302" t="s">
        <v>42</v>
      </c>
      <c r="AE2672" s="302"/>
      <c r="AF2672" s="302"/>
      <c r="AG2672" s="302"/>
      <c r="AH2672" s="222"/>
      <c r="AI2672" s="229"/>
    </row>
    <row r="2673" spans="1:35" ht="47.25" customHeight="1">
      <c r="A2673" s="70" t="s">
        <v>7992</v>
      </c>
      <c r="B2673" s="74" t="s">
        <v>5</v>
      </c>
      <c r="C2673" s="74" t="s">
        <v>5</v>
      </c>
      <c r="D2673" s="75">
        <v>42221</v>
      </c>
      <c r="E2673" s="76">
        <v>0.68402777777777779</v>
      </c>
      <c r="F2673" s="75">
        <v>42221</v>
      </c>
      <c r="G2673" s="76">
        <v>0.79861111111111116</v>
      </c>
      <c r="H2673" s="76">
        <v>0</v>
      </c>
      <c r="I2673" s="74">
        <v>6</v>
      </c>
      <c r="J2673" s="74" t="s">
        <v>143</v>
      </c>
      <c r="K2673" s="74" t="s">
        <v>8</v>
      </c>
      <c r="L2673" s="74" t="s">
        <v>9</v>
      </c>
      <c r="M2673" s="225" t="s">
        <v>8261</v>
      </c>
      <c r="N2673" s="226" t="s">
        <v>3</v>
      </c>
      <c r="O2673" s="225" t="s">
        <v>7</v>
      </c>
      <c r="P2673" s="225" t="s">
        <v>8869</v>
      </c>
      <c r="Q2673" s="225" t="s">
        <v>10550</v>
      </c>
      <c r="R2673" s="225"/>
      <c r="S2673" s="225">
        <v>7.1</v>
      </c>
      <c r="T2673" s="225">
        <f>SUM(R2673:S2673)</f>
        <v>7.1</v>
      </c>
      <c r="U2673" s="302" t="s">
        <v>6</v>
      </c>
      <c r="V2673" s="302">
        <v>1991</v>
      </c>
      <c r="W2673" s="302" t="s">
        <v>10551</v>
      </c>
      <c r="X2673" s="302" t="s">
        <v>10552</v>
      </c>
      <c r="Y2673" s="302" t="s">
        <v>10553</v>
      </c>
      <c r="Z2673" s="302">
        <v>100</v>
      </c>
      <c r="AA2673" s="302">
        <v>11.201499999999999</v>
      </c>
      <c r="AB2673" s="302">
        <v>1</v>
      </c>
      <c r="AC2673" s="302">
        <v>42145</v>
      </c>
      <c r="AD2673" s="302" t="s">
        <v>42</v>
      </c>
      <c r="AE2673" s="302"/>
      <c r="AF2673" s="302"/>
      <c r="AG2673" s="302"/>
      <c r="AH2673" s="222"/>
      <c r="AI2673" s="229"/>
    </row>
    <row r="2674" spans="1:35" ht="31.5" customHeight="1">
      <c r="A2674" s="70" t="s">
        <v>7992</v>
      </c>
      <c r="B2674" s="74" t="s">
        <v>5</v>
      </c>
      <c r="C2674" s="74" t="s">
        <v>5</v>
      </c>
      <c r="D2674" s="75">
        <v>42221</v>
      </c>
      <c r="E2674" s="76">
        <v>0.69027777777777777</v>
      </c>
      <c r="F2674" s="75">
        <v>42221</v>
      </c>
      <c r="G2674" s="76">
        <v>0.69027777777777777</v>
      </c>
      <c r="H2674" s="76">
        <v>0</v>
      </c>
      <c r="I2674" s="74">
        <v>50</v>
      </c>
      <c r="J2674" s="74" t="s">
        <v>143</v>
      </c>
      <c r="K2674" s="74" t="s">
        <v>8</v>
      </c>
      <c r="L2674" s="74" t="s">
        <v>9</v>
      </c>
      <c r="M2674" s="225" t="s">
        <v>8262</v>
      </c>
      <c r="N2674" s="226">
        <v>35</v>
      </c>
      <c r="O2674" s="225" t="s">
        <v>7</v>
      </c>
      <c r="P2674" s="225" t="s">
        <v>8870</v>
      </c>
      <c r="Q2674" s="225" t="s">
        <v>10554</v>
      </c>
      <c r="R2674" s="225"/>
      <c r="S2674" s="225">
        <v>43.9</v>
      </c>
      <c r="T2674" s="225">
        <f>SUM(R2674:S2674)</f>
        <v>43.9</v>
      </c>
      <c r="U2674" s="302" t="s">
        <v>28</v>
      </c>
      <c r="V2674" s="302">
        <v>1990</v>
      </c>
      <c r="W2674" s="302" t="s">
        <v>606</v>
      </c>
      <c r="X2674" s="302" t="s">
        <v>1408</v>
      </c>
      <c r="Y2674" s="302" t="s">
        <v>10555</v>
      </c>
      <c r="Z2674" s="302">
        <v>100</v>
      </c>
      <c r="AA2674" s="302">
        <v>2024</v>
      </c>
      <c r="AB2674" s="302">
        <v>0</v>
      </c>
      <c r="AC2674" s="302">
        <v>42122</v>
      </c>
      <c r="AD2674" s="302" t="s">
        <v>42</v>
      </c>
      <c r="AE2674" s="302"/>
      <c r="AF2674" s="302"/>
      <c r="AG2674" s="302"/>
      <c r="AH2674" s="222"/>
      <c r="AI2674" s="229"/>
    </row>
    <row r="2675" spans="1:35" ht="31.5" customHeight="1">
      <c r="A2675" s="70" t="s">
        <v>11517</v>
      </c>
      <c r="B2675" s="74" t="s">
        <v>5</v>
      </c>
      <c r="C2675" s="74" t="s">
        <v>5</v>
      </c>
      <c r="D2675" s="75">
        <v>42298</v>
      </c>
      <c r="E2675" s="76">
        <v>0.15972222222222224</v>
      </c>
      <c r="F2675" s="75">
        <v>42298</v>
      </c>
      <c r="G2675" s="76">
        <v>0.15972222222222224</v>
      </c>
      <c r="H2675" s="76">
        <v>0</v>
      </c>
      <c r="I2675" s="74">
        <v>9</v>
      </c>
      <c r="J2675" s="74" t="s">
        <v>8255</v>
      </c>
      <c r="K2675" s="74"/>
      <c r="L2675" s="74" t="s">
        <v>4</v>
      </c>
      <c r="M2675" s="225" t="s">
        <v>13690</v>
      </c>
      <c r="N2675" s="226">
        <v>35</v>
      </c>
      <c r="O2675" s="225" t="s">
        <v>13</v>
      </c>
      <c r="P2675" s="225" t="s">
        <v>13691</v>
      </c>
      <c r="Q2675" s="225" t="s">
        <v>13692</v>
      </c>
      <c r="R2675" s="225"/>
      <c r="S2675" s="225">
        <v>11.4</v>
      </c>
      <c r="T2675" s="225">
        <v>11.4</v>
      </c>
      <c r="U2675" s="302" t="s">
        <v>33</v>
      </c>
      <c r="V2675" s="302">
        <v>39295</v>
      </c>
      <c r="W2675" s="302" t="s">
        <v>11408</v>
      </c>
      <c r="X2675" s="302" t="s">
        <v>13693</v>
      </c>
      <c r="Y2675" s="302">
        <v>42032</v>
      </c>
      <c r="Z2675" s="302">
        <v>100</v>
      </c>
      <c r="AA2675" s="302" t="s">
        <v>13694</v>
      </c>
      <c r="AB2675" s="302" t="s">
        <v>128</v>
      </c>
      <c r="AC2675" s="302" t="s">
        <v>128</v>
      </c>
      <c r="AD2675" s="302" t="s">
        <v>41</v>
      </c>
      <c r="AE2675" s="302"/>
      <c r="AF2675" s="302"/>
      <c r="AG2675" s="302"/>
      <c r="AH2675" s="222"/>
      <c r="AI2675" s="229"/>
    </row>
    <row r="2676" spans="1:35" ht="31.5" customHeight="1">
      <c r="A2676" s="69" t="s">
        <v>7992</v>
      </c>
      <c r="B2676" s="161" t="s">
        <v>84</v>
      </c>
      <c r="C2676" s="69" t="s">
        <v>2468</v>
      </c>
      <c r="D2676" s="163">
        <v>42222</v>
      </c>
      <c r="E2676" s="117">
        <v>0.34583333333333338</v>
      </c>
      <c r="F2676" s="163">
        <v>42222</v>
      </c>
      <c r="G2676" s="117">
        <v>0.34583333333333338</v>
      </c>
      <c r="H2676" s="158">
        <v>0</v>
      </c>
      <c r="I2676" s="70">
        <v>60</v>
      </c>
      <c r="J2676" s="73"/>
      <c r="K2676" s="94" t="s">
        <v>8</v>
      </c>
      <c r="L2676" s="73" t="s">
        <v>9</v>
      </c>
      <c r="M2676" s="222" t="s">
        <v>7997</v>
      </c>
      <c r="N2676" s="219">
        <v>35</v>
      </c>
      <c r="O2676" s="233" t="s">
        <v>7</v>
      </c>
      <c r="P2676" s="222" t="s">
        <v>7997</v>
      </c>
      <c r="Q2676" s="443" t="s">
        <v>7998</v>
      </c>
      <c r="R2676" s="250">
        <v>8.1</v>
      </c>
      <c r="S2676" s="250"/>
      <c r="T2676" s="250">
        <v>8.1</v>
      </c>
      <c r="U2676" s="304" t="s">
        <v>45</v>
      </c>
      <c r="V2676" s="279">
        <v>2008</v>
      </c>
      <c r="W2676" s="273" t="s">
        <v>10888</v>
      </c>
      <c r="X2676" s="279"/>
      <c r="Y2676" s="289" t="s">
        <v>10900</v>
      </c>
      <c r="Z2676" s="279"/>
      <c r="AA2676" s="279"/>
      <c r="AB2676" s="279"/>
      <c r="AC2676" s="279"/>
      <c r="AD2676" s="274" t="s">
        <v>42</v>
      </c>
      <c r="AE2676" s="279"/>
      <c r="AF2676" s="279"/>
      <c r="AG2676" s="273" t="s">
        <v>10893</v>
      </c>
      <c r="AH2676" s="222"/>
      <c r="AI2676" s="229"/>
    </row>
    <row r="2677" spans="1:35" ht="31.5" customHeight="1">
      <c r="A2677" s="70" t="s">
        <v>4982</v>
      </c>
      <c r="B2677" s="74" t="s">
        <v>12</v>
      </c>
      <c r="C2677" s="74" t="s">
        <v>127</v>
      </c>
      <c r="D2677" s="75">
        <v>42199</v>
      </c>
      <c r="E2677" s="76">
        <v>0.69791666666666663</v>
      </c>
      <c r="F2677" s="75">
        <v>42199</v>
      </c>
      <c r="G2677" s="76">
        <v>0.78749999999999998</v>
      </c>
      <c r="H2677" s="76">
        <f>G2677-E2677</f>
        <v>8.9583333333333348E-2</v>
      </c>
      <c r="I2677" s="74">
        <v>14</v>
      </c>
      <c r="J2677" s="74" t="s">
        <v>233</v>
      </c>
      <c r="K2677" s="74" t="s">
        <v>14</v>
      </c>
      <c r="L2677" s="74" t="s">
        <v>9</v>
      </c>
      <c r="M2677" s="225" t="s">
        <v>7711</v>
      </c>
      <c r="N2677" s="226" t="s">
        <v>3</v>
      </c>
      <c r="O2677" s="225" t="s">
        <v>7</v>
      </c>
      <c r="P2677" s="225" t="s">
        <v>7712</v>
      </c>
      <c r="Q2677" s="225" t="s">
        <v>7713</v>
      </c>
      <c r="R2677" s="225">
        <v>0.22</v>
      </c>
      <c r="S2677" s="225">
        <v>9.32</v>
      </c>
      <c r="T2677" s="225">
        <f>R2677+S2677</f>
        <v>9.5400000000000009</v>
      </c>
      <c r="U2677" s="302" t="s">
        <v>28</v>
      </c>
      <c r="V2677" s="302" t="s">
        <v>2022</v>
      </c>
      <c r="W2677" s="302" t="s">
        <v>1364</v>
      </c>
      <c r="X2677" s="302" t="s">
        <v>128</v>
      </c>
      <c r="Y2677" s="302" t="s">
        <v>9670</v>
      </c>
      <c r="Z2677" s="302">
        <v>1</v>
      </c>
      <c r="AA2677" s="302" t="s">
        <v>9671</v>
      </c>
      <c r="AB2677" s="302" t="s">
        <v>128</v>
      </c>
      <c r="AC2677" s="302" t="s">
        <v>128</v>
      </c>
      <c r="AD2677" s="302" t="s">
        <v>30</v>
      </c>
      <c r="AE2677" s="302" t="s">
        <v>57</v>
      </c>
      <c r="AF2677" s="302" t="s">
        <v>128</v>
      </c>
      <c r="AG2677" s="302"/>
      <c r="AH2677" s="222"/>
      <c r="AI2677" s="229"/>
    </row>
    <row r="2678" spans="1:35" ht="31.5" customHeight="1">
      <c r="A2678" s="70" t="s">
        <v>4982</v>
      </c>
      <c r="B2678" s="74" t="s">
        <v>58</v>
      </c>
      <c r="C2678" s="74" t="s">
        <v>197</v>
      </c>
      <c r="D2678" s="75">
        <v>42199</v>
      </c>
      <c r="E2678" s="76">
        <v>0.29166666666666669</v>
      </c>
      <c r="F2678" s="75">
        <v>42199</v>
      </c>
      <c r="G2678" s="76">
        <v>0.50069444444444444</v>
      </c>
      <c r="H2678" s="76">
        <f>G2678-E2678</f>
        <v>0.20902777777777776</v>
      </c>
      <c r="I2678" s="74">
        <v>8</v>
      </c>
      <c r="J2678" s="74" t="s">
        <v>198</v>
      </c>
      <c r="K2678" s="74" t="s">
        <v>14</v>
      </c>
      <c r="L2678" s="74" t="s">
        <v>9</v>
      </c>
      <c r="M2678" s="225" t="s">
        <v>7784</v>
      </c>
      <c r="N2678" s="226" t="s">
        <v>3</v>
      </c>
      <c r="O2678" s="225" t="s">
        <v>7</v>
      </c>
      <c r="P2678" s="225" t="s">
        <v>7784</v>
      </c>
      <c r="Q2678" s="225" t="s">
        <v>7785</v>
      </c>
      <c r="R2678" s="225">
        <v>9</v>
      </c>
      <c r="S2678" s="225"/>
      <c r="T2678" s="225">
        <v>9</v>
      </c>
      <c r="U2678" s="302" t="s">
        <v>28</v>
      </c>
      <c r="V2678" s="302">
        <v>1974</v>
      </c>
      <c r="W2678" s="302" t="s">
        <v>1709</v>
      </c>
      <c r="X2678" s="302" t="s">
        <v>724</v>
      </c>
      <c r="Y2678" s="302">
        <v>41557</v>
      </c>
      <c r="Z2678" s="302">
        <v>100</v>
      </c>
      <c r="AA2678" s="302">
        <v>42287</v>
      </c>
      <c r="AB2678" s="302">
        <v>0</v>
      </c>
      <c r="AC2678" s="302">
        <v>41557</v>
      </c>
      <c r="AD2678" s="302" t="s">
        <v>30</v>
      </c>
      <c r="AE2678" s="302"/>
      <c r="AF2678" s="302"/>
      <c r="AG2678" s="302"/>
      <c r="AH2678" s="222"/>
      <c r="AI2678" s="229"/>
    </row>
    <row r="2679" spans="1:35" ht="31.5" customHeight="1">
      <c r="A2679" s="70" t="s">
        <v>1018</v>
      </c>
      <c r="B2679" s="74" t="s">
        <v>12</v>
      </c>
      <c r="C2679" s="74" t="s">
        <v>360</v>
      </c>
      <c r="D2679" s="75">
        <v>42070</v>
      </c>
      <c r="E2679" s="76">
        <v>9.7222222222222224E-2</v>
      </c>
      <c r="F2679" s="75">
        <v>42070</v>
      </c>
      <c r="G2679" s="76">
        <v>1.1402777777777777</v>
      </c>
      <c r="H2679" s="76">
        <f>G2679-E2679</f>
        <v>1.0430555555555554</v>
      </c>
      <c r="I2679" s="74">
        <v>1</v>
      </c>
      <c r="J2679" s="74"/>
      <c r="K2679" s="74"/>
      <c r="L2679" s="74" t="s">
        <v>11</v>
      </c>
      <c r="M2679" s="225" t="s">
        <v>931</v>
      </c>
      <c r="N2679" s="226">
        <v>0.4</v>
      </c>
      <c r="O2679" s="225" t="s">
        <v>55</v>
      </c>
      <c r="P2679" s="225" t="s">
        <v>55</v>
      </c>
      <c r="Q2679" s="225" t="s">
        <v>1317</v>
      </c>
      <c r="R2679" s="225">
        <v>0.56000000000000005</v>
      </c>
      <c r="S2679" s="225">
        <v>1.01</v>
      </c>
      <c r="T2679" s="225">
        <f>R2679+S2679</f>
        <v>1.57</v>
      </c>
      <c r="U2679" s="302" t="s">
        <v>60</v>
      </c>
      <c r="V2679" s="302" t="s">
        <v>128</v>
      </c>
      <c r="W2679" s="302" t="s">
        <v>128</v>
      </c>
      <c r="X2679" s="302" t="s">
        <v>128</v>
      </c>
      <c r="Y2679" s="302" t="s">
        <v>128</v>
      </c>
      <c r="Z2679" s="302" t="s">
        <v>128</v>
      </c>
      <c r="AA2679" s="302" t="s">
        <v>128</v>
      </c>
      <c r="AB2679" s="302" t="s">
        <v>128</v>
      </c>
      <c r="AC2679" s="302" t="s">
        <v>128</v>
      </c>
      <c r="AD2679" s="302" t="s">
        <v>22</v>
      </c>
      <c r="AE2679" s="302" t="s">
        <v>128</v>
      </c>
      <c r="AF2679" s="302" t="s">
        <v>128</v>
      </c>
      <c r="AG2679" s="302"/>
      <c r="AH2679" s="222"/>
      <c r="AI2679" s="229"/>
    </row>
    <row r="2680" spans="1:35" ht="126" customHeight="1">
      <c r="A2680" s="70" t="s">
        <v>8946</v>
      </c>
      <c r="B2680" s="74" t="s">
        <v>12</v>
      </c>
      <c r="C2680" s="74" t="s">
        <v>127</v>
      </c>
      <c r="D2680" s="75">
        <v>42271</v>
      </c>
      <c r="E2680" s="76">
        <v>0.5229166666666667</v>
      </c>
      <c r="F2680" s="75">
        <v>42271</v>
      </c>
      <c r="G2680" s="76">
        <v>0.75</v>
      </c>
      <c r="H2680" s="76">
        <f>G2680-E2680</f>
        <v>0.2270833333333333</v>
      </c>
      <c r="I2680" s="74">
        <v>1</v>
      </c>
      <c r="J2680" s="74"/>
      <c r="K2680" s="74"/>
      <c r="L2680" s="74" t="s">
        <v>11</v>
      </c>
      <c r="M2680" s="225" t="s">
        <v>9212</v>
      </c>
      <c r="N2680" s="226">
        <v>0.4</v>
      </c>
      <c r="O2680" s="225" t="s">
        <v>2</v>
      </c>
      <c r="P2680" s="225" t="s">
        <v>147</v>
      </c>
      <c r="Q2680" s="225" t="s">
        <v>9877</v>
      </c>
      <c r="R2680" s="225">
        <v>1.07</v>
      </c>
      <c r="S2680" s="225">
        <v>0.5</v>
      </c>
      <c r="T2680" s="225">
        <v>1.57</v>
      </c>
      <c r="U2680" s="302" t="s">
        <v>1</v>
      </c>
      <c r="V2680" s="302" t="s">
        <v>128</v>
      </c>
      <c r="W2680" s="302" t="s">
        <v>128</v>
      </c>
      <c r="X2680" s="302" t="s">
        <v>128</v>
      </c>
      <c r="Y2680" s="302" t="s">
        <v>128</v>
      </c>
      <c r="Z2680" s="302" t="s">
        <v>128</v>
      </c>
      <c r="AA2680" s="302" t="s">
        <v>128</v>
      </c>
      <c r="AB2680" s="302" t="s">
        <v>128</v>
      </c>
      <c r="AC2680" s="302" t="s">
        <v>128</v>
      </c>
      <c r="AD2680" s="302" t="s">
        <v>22</v>
      </c>
      <c r="AE2680" s="302" t="s">
        <v>128</v>
      </c>
      <c r="AF2680" s="302" t="s">
        <v>128</v>
      </c>
      <c r="AG2680" s="302"/>
      <c r="AH2680" s="222"/>
      <c r="AI2680" s="229"/>
    </row>
    <row r="2681" spans="1:35" ht="110.25" customHeight="1">
      <c r="A2681" s="70" t="s">
        <v>4982</v>
      </c>
      <c r="B2681" s="74" t="s">
        <v>5</v>
      </c>
      <c r="C2681" s="74" t="s">
        <v>3626</v>
      </c>
      <c r="D2681" s="75">
        <v>42199</v>
      </c>
      <c r="E2681" s="76">
        <v>0.83333333333333337</v>
      </c>
      <c r="F2681" s="75">
        <v>42199</v>
      </c>
      <c r="G2681" s="76">
        <v>0.83333333333333337</v>
      </c>
      <c r="H2681" s="76">
        <f>G2681-E2681</f>
        <v>0</v>
      </c>
      <c r="I2681" s="74">
        <v>76</v>
      </c>
      <c r="J2681" s="74" t="s">
        <v>119</v>
      </c>
      <c r="K2681" s="74" t="s">
        <v>8</v>
      </c>
      <c r="L2681" s="74" t="s">
        <v>16</v>
      </c>
      <c r="M2681" s="225" t="s">
        <v>7794</v>
      </c>
      <c r="N2681" s="226">
        <v>110</v>
      </c>
      <c r="O2681" s="225" t="s">
        <v>7</v>
      </c>
      <c r="P2681" s="225" t="s">
        <v>7794</v>
      </c>
      <c r="Q2681" s="225" t="s">
        <v>10154</v>
      </c>
      <c r="R2681" s="225"/>
      <c r="S2681" s="225">
        <v>125.2</v>
      </c>
      <c r="T2681" s="225">
        <v>125.2</v>
      </c>
      <c r="U2681" s="302" t="s">
        <v>28</v>
      </c>
      <c r="V2681" s="302"/>
      <c r="W2681" s="302"/>
      <c r="X2681" s="302"/>
      <c r="Y2681" s="302"/>
      <c r="Z2681" s="302"/>
      <c r="AA2681" s="302"/>
      <c r="AB2681" s="302"/>
      <c r="AC2681" s="302"/>
      <c r="AD2681" s="302" t="s">
        <v>37</v>
      </c>
      <c r="AE2681" s="302"/>
      <c r="AF2681" s="302"/>
      <c r="AG2681" s="302"/>
      <c r="AH2681" s="222"/>
      <c r="AI2681" s="229"/>
    </row>
    <row r="2682" spans="1:35" ht="31.5" customHeight="1">
      <c r="A2682" s="69" t="s">
        <v>4982</v>
      </c>
      <c r="B2682" s="134" t="s">
        <v>1412</v>
      </c>
      <c r="C2682" s="134" t="s">
        <v>1423</v>
      </c>
      <c r="D2682" s="93">
        <v>42200</v>
      </c>
      <c r="E2682" s="109">
        <v>0.79375000000000007</v>
      </c>
      <c r="F2682" s="88">
        <v>42200</v>
      </c>
      <c r="G2682" s="109">
        <v>0.87291666666666667</v>
      </c>
      <c r="H2682" s="109">
        <v>7.9166666666666663E-2</v>
      </c>
      <c r="I2682" s="169">
        <v>8</v>
      </c>
      <c r="J2682" s="169" t="s">
        <v>1424</v>
      </c>
      <c r="K2682" s="169"/>
      <c r="L2682" s="169" t="s">
        <v>11</v>
      </c>
      <c r="M2682" s="232" t="s">
        <v>7414</v>
      </c>
      <c r="N2682" s="232" t="s">
        <v>3</v>
      </c>
      <c r="O2682" s="232" t="s">
        <v>25</v>
      </c>
      <c r="P2682" s="232" t="s">
        <v>1566</v>
      </c>
      <c r="Q2682" s="232" t="s">
        <v>7415</v>
      </c>
      <c r="R2682" s="235"/>
      <c r="S2682" s="235">
        <v>11</v>
      </c>
      <c r="T2682" s="235">
        <v>11</v>
      </c>
      <c r="U2682" s="279"/>
      <c r="V2682" s="279"/>
      <c r="W2682" s="279"/>
      <c r="X2682" s="279"/>
      <c r="Y2682" s="279"/>
      <c r="Z2682" s="279"/>
      <c r="AA2682" s="279"/>
      <c r="AB2682" s="279"/>
      <c r="AC2682" s="279"/>
      <c r="AD2682" s="273" t="s">
        <v>17</v>
      </c>
      <c r="AE2682" s="279"/>
      <c r="AF2682" s="279"/>
      <c r="AG2682" s="290"/>
      <c r="AH2682" s="222"/>
      <c r="AI2682" s="229"/>
    </row>
    <row r="2683" spans="1:35" ht="31.5" customHeight="1">
      <c r="A2683" s="70" t="s">
        <v>4982</v>
      </c>
      <c r="B2683" s="74" t="s">
        <v>19</v>
      </c>
      <c r="C2683" s="74" t="s">
        <v>11210</v>
      </c>
      <c r="D2683" s="75">
        <v>42200</v>
      </c>
      <c r="E2683" s="76">
        <v>0.3923611111111111</v>
      </c>
      <c r="F2683" s="75">
        <v>42200</v>
      </c>
      <c r="G2683" s="76">
        <v>0.90277777777777779</v>
      </c>
      <c r="H2683" s="76">
        <v>0.51041666666666674</v>
      </c>
      <c r="I2683" s="74">
        <v>20</v>
      </c>
      <c r="J2683" s="74"/>
      <c r="K2683" s="74"/>
      <c r="L2683" s="74" t="s">
        <v>16</v>
      </c>
      <c r="M2683" s="225" t="s">
        <v>4865</v>
      </c>
      <c r="N2683" s="226">
        <v>35</v>
      </c>
      <c r="O2683" s="225" t="s">
        <v>7</v>
      </c>
      <c r="P2683" s="225" t="s">
        <v>7500</v>
      </c>
      <c r="Q2683" s="225" t="s">
        <v>7501</v>
      </c>
      <c r="R2683" s="225">
        <v>14</v>
      </c>
      <c r="S2683" s="225">
        <v>4</v>
      </c>
      <c r="T2683" s="225">
        <f>R2683+S2683</f>
        <v>18</v>
      </c>
      <c r="U2683" s="302"/>
      <c r="V2683" s="302"/>
      <c r="W2683" s="302"/>
      <c r="X2683" s="302"/>
      <c r="Y2683" s="302"/>
      <c r="Z2683" s="302"/>
      <c r="AA2683" s="302"/>
      <c r="AB2683" s="302"/>
      <c r="AC2683" s="302"/>
      <c r="AD2683" s="302" t="s">
        <v>37</v>
      </c>
      <c r="AE2683" s="302"/>
      <c r="AF2683" s="302"/>
      <c r="AG2683" s="302"/>
      <c r="AH2683" s="222"/>
      <c r="AI2683" s="229"/>
    </row>
    <row r="2684" spans="1:35" ht="31.5" customHeight="1">
      <c r="A2684" s="70" t="s">
        <v>4982</v>
      </c>
      <c r="B2684" s="74" t="s">
        <v>19</v>
      </c>
      <c r="C2684" s="74" t="s">
        <v>11210</v>
      </c>
      <c r="D2684" s="75">
        <v>42200</v>
      </c>
      <c r="E2684" s="76">
        <v>0.44097222222222227</v>
      </c>
      <c r="F2684" s="75">
        <v>42200</v>
      </c>
      <c r="G2684" s="76">
        <v>0.89930555555555547</v>
      </c>
      <c r="H2684" s="76">
        <v>0.4583333333333332</v>
      </c>
      <c r="I2684" s="74">
        <v>7</v>
      </c>
      <c r="J2684" s="74"/>
      <c r="K2684" s="74"/>
      <c r="L2684" s="74" t="s">
        <v>16</v>
      </c>
      <c r="M2684" s="225" t="s">
        <v>4865</v>
      </c>
      <c r="N2684" s="226">
        <v>35</v>
      </c>
      <c r="O2684" s="225" t="s">
        <v>7</v>
      </c>
      <c r="P2684" s="225" t="s">
        <v>7502</v>
      </c>
      <c r="Q2684" s="225" t="s">
        <v>7503</v>
      </c>
      <c r="R2684" s="225">
        <v>29</v>
      </c>
      <c r="S2684" s="225">
        <v>3</v>
      </c>
      <c r="T2684" s="225">
        <f>R2684+S2684</f>
        <v>32</v>
      </c>
      <c r="U2684" s="302"/>
      <c r="V2684" s="302"/>
      <c r="W2684" s="302"/>
      <c r="X2684" s="302"/>
      <c r="Y2684" s="302"/>
      <c r="Z2684" s="302"/>
      <c r="AA2684" s="302"/>
      <c r="AB2684" s="302"/>
      <c r="AC2684" s="302"/>
      <c r="AD2684" s="302" t="s">
        <v>37</v>
      </c>
      <c r="AE2684" s="302"/>
      <c r="AF2684" s="302"/>
      <c r="AG2684" s="302"/>
      <c r="AH2684" s="222"/>
      <c r="AI2684" s="229"/>
    </row>
    <row r="2685" spans="1:35" ht="31.5" customHeight="1">
      <c r="A2685" s="70" t="s">
        <v>4982</v>
      </c>
      <c r="B2685" s="74" t="s">
        <v>69</v>
      </c>
      <c r="C2685" s="74" t="s">
        <v>69</v>
      </c>
      <c r="D2685" s="75">
        <v>42203</v>
      </c>
      <c r="E2685" s="76">
        <v>0.64166666666666672</v>
      </c>
      <c r="F2685" s="75">
        <v>42203</v>
      </c>
      <c r="G2685" s="76">
        <v>0.65277777777777779</v>
      </c>
      <c r="H2685" s="76">
        <v>1.1111111111111072E-2</v>
      </c>
      <c r="I2685" s="74">
        <v>18</v>
      </c>
      <c r="J2685" s="74" t="s">
        <v>143</v>
      </c>
      <c r="K2685" s="74" t="s">
        <v>178</v>
      </c>
      <c r="L2685" s="74" t="s">
        <v>4</v>
      </c>
      <c r="M2685" s="225" t="s">
        <v>4153</v>
      </c>
      <c r="N2685" s="226" t="s">
        <v>3</v>
      </c>
      <c r="O2685" s="225" t="s">
        <v>7</v>
      </c>
      <c r="P2685" s="225" t="s">
        <v>4154</v>
      </c>
      <c r="Q2685" s="225" t="s">
        <v>7691</v>
      </c>
      <c r="R2685" s="225">
        <v>1.097</v>
      </c>
      <c r="S2685" s="225">
        <v>0.441</v>
      </c>
      <c r="T2685" s="225">
        <v>1.538</v>
      </c>
      <c r="U2685" s="302" t="s">
        <v>28</v>
      </c>
      <c r="V2685" s="302">
        <v>2004</v>
      </c>
      <c r="W2685" s="302" t="s">
        <v>1709</v>
      </c>
      <c r="X2685" s="302" t="s">
        <v>724</v>
      </c>
      <c r="Y2685" s="302" t="s">
        <v>1902</v>
      </c>
      <c r="Z2685" s="302">
        <v>100</v>
      </c>
      <c r="AA2685" s="302" t="s">
        <v>2660</v>
      </c>
      <c r="AB2685" s="302">
        <v>0</v>
      </c>
      <c r="AC2685" s="302" t="s">
        <v>1902</v>
      </c>
      <c r="AD2685" s="302" t="s">
        <v>22</v>
      </c>
      <c r="AE2685" s="302"/>
      <c r="AF2685" s="302"/>
      <c r="AG2685" s="302" t="s">
        <v>7691</v>
      </c>
      <c r="AH2685" s="222"/>
      <c r="AI2685" s="229"/>
    </row>
    <row r="2686" spans="1:35" ht="31.5" customHeight="1">
      <c r="A2686" s="70" t="s">
        <v>4982</v>
      </c>
      <c r="B2686" s="74" t="s">
        <v>5</v>
      </c>
      <c r="C2686" s="74" t="s">
        <v>5</v>
      </c>
      <c r="D2686" s="75">
        <v>42203</v>
      </c>
      <c r="E2686" s="76">
        <v>0.55694444444444446</v>
      </c>
      <c r="F2686" s="75">
        <v>42203</v>
      </c>
      <c r="G2686" s="76">
        <v>0.55694444444444446</v>
      </c>
      <c r="H2686" s="76">
        <v>0</v>
      </c>
      <c r="I2686" s="74">
        <v>6</v>
      </c>
      <c r="J2686" s="74" t="s">
        <v>1009</v>
      </c>
      <c r="K2686" s="74"/>
      <c r="L2686" s="74" t="s">
        <v>4</v>
      </c>
      <c r="M2686" s="225" t="s">
        <v>7807</v>
      </c>
      <c r="N2686" s="226" t="s">
        <v>3</v>
      </c>
      <c r="O2686" s="225" t="s">
        <v>39</v>
      </c>
      <c r="P2686" s="225" t="s">
        <v>7808</v>
      </c>
      <c r="Q2686" s="225" t="s">
        <v>10294</v>
      </c>
      <c r="R2686" s="225">
        <v>1.5</v>
      </c>
      <c r="S2686" s="225"/>
      <c r="T2686" s="225">
        <v>1.5</v>
      </c>
      <c r="U2686" s="302" t="s">
        <v>43</v>
      </c>
      <c r="V2686" s="302">
        <v>40260</v>
      </c>
      <c r="W2686" s="302" t="s">
        <v>10185</v>
      </c>
      <c r="X2686" s="302" t="s">
        <v>10186</v>
      </c>
      <c r="Y2686" s="302" t="s">
        <v>10187</v>
      </c>
      <c r="Z2686" s="302">
        <v>0.3</v>
      </c>
      <c r="AA2686" s="302" t="s">
        <v>10188</v>
      </c>
      <c r="AB2686" s="302">
        <v>4</v>
      </c>
      <c r="AC2686" s="302" t="s">
        <v>586</v>
      </c>
      <c r="AD2686" s="302" t="s">
        <v>22</v>
      </c>
      <c r="AE2686" s="302"/>
      <c r="AF2686" s="302"/>
      <c r="AG2686" s="302"/>
      <c r="AH2686" s="222"/>
      <c r="AI2686" s="229"/>
    </row>
    <row r="2687" spans="1:35" ht="31.5" customHeight="1">
      <c r="A2687" s="70" t="s">
        <v>4982</v>
      </c>
      <c r="B2687" s="74" t="s">
        <v>18</v>
      </c>
      <c r="C2687" s="74" t="s">
        <v>18</v>
      </c>
      <c r="D2687" s="75">
        <v>42200</v>
      </c>
      <c r="E2687" s="76">
        <v>42200.739583333336</v>
      </c>
      <c r="F2687" s="75">
        <v>42200</v>
      </c>
      <c r="G2687" s="76">
        <v>42200.840277777781</v>
      </c>
      <c r="H2687" s="76">
        <f>G2687-E2687</f>
        <v>0.10069444444525288</v>
      </c>
      <c r="I2687" s="74">
        <v>107</v>
      </c>
      <c r="J2687" s="74"/>
      <c r="K2687" s="74"/>
      <c r="L2687" s="74" t="s">
        <v>4</v>
      </c>
      <c r="M2687" s="225" t="s">
        <v>7666</v>
      </c>
      <c r="N2687" s="226">
        <v>35</v>
      </c>
      <c r="O2687" s="225" t="s">
        <v>7</v>
      </c>
      <c r="P2687" s="225" t="s">
        <v>7667</v>
      </c>
      <c r="Q2687" s="225" t="s">
        <v>7668</v>
      </c>
      <c r="R2687" s="225">
        <v>11.052</v>
      </c>
      <c r="S2687" s="225"/>
      <c r="T2687" s="225">
        <f>R2687+S2687</f>
        <v>11.052</v>
      </c>
      <c r="U2687" s="302"/>
      <c r="V2687" s="302"/>
      <c r="W2687" s="302"/>
      <c r="X2687" s="302"/>
      <c r="Y2687" s="302"/>
      <c r="Z2687" s="302"/>
      <c r="AA2687" s="302"/>
      <c r="AB2687" s="302"/>
      <c r="AC2687" s="302"/>
      <c r="AD2687" s="302" t="s">
        <v>24</v>
      </c>
      <c r="AE2687" s="302"/>
      <c r="AF2687" s="302"/>
      <c r="AG2687" s="302"/>
      <c r="AH2687" s="222"/>
      <c r="AI2687" s="229"/>
    </row>
    <row r="2688" spans="1:35" ht="78.75" customHeight="1">
      <c r="A2688" s="70" t="s">
        <v>7992</v>
      </c>
      <c r="B2688" s="74" t="s">
        <v>1452</v>
      </c>
      <c r="C2688" s="74" t="s">
        <v>1452</v>
      </c>
      <c r="D2688" s="75">
        <v>42222</v>
      </c>
      <c r="E2688" s="76">
        <v>5.5555555555555552E-2</v>
      </c>
      <c r="F2688" s="75">
        <v>42222</v>
      </c>
      <c r="G2688" s="76">
        <v>6.0416666666666667E-2</v>
      </c>
      <c r="H2688" s="76">
        <v>4.8611111111111112E-3</v>
      </c>
      <c r="I2688" s="74">
        <v>18</v>
      </c>
      <c r="J2688" s="74" t="s">
        <v>8100</v>
      </c>
      <c r="K2688" s="74" t="s">
        <v>8101</v>
      </c>
      <c r="L2688" s="74" t="s">
        <v>9</v>
      </c>
      <c r="M2688" s="225" t="s">
        <v>8103</v>
      </c>
      <c r="N2688" s="226" t="s">
        <v>3</v>
      </c>
      <c r="O2688" s="225" t="s">
        <v>7</v>
      </c>
      <c r="P2688" s="225" t="s">
        <v>8104</v>
      </c>
      <c r="Q2688" s="225" t="s">
        <v>8102</v>
      </c>
      <c r="R2688" s="225">
        <v>11.1</v>
      </c>
      <c r="S2688" s="225"/>
      <c r="T2688" s="225">
        <v>11.1</v>
      </c>
      <c r="U2688" s="302"/>
      <c r="V2688" s="302"/>
      <c r="W2688" s="302"/>
      <c r="X2688" s="302"/>
      <c r="Y2688" s="302" t="s">
        <v>11121</v>
      </c>
      <c r="Z2688" s="302"/>
      <c r="AA2688" s="302" t="s">
        <v>11122</v>
      </c>
      <c r="AB2688" s="302">
        <v>0</v>
      </c>
      <c r="AC2688" s="302" t="s">
        <v>11123</v>
      </c>
      <c r="AD2688" s="302" t="s">
        <v>42</v>
      </c>
      <c r="AE2688" s="302"/>
      <c r="AF2688" s="302"/>
      <c r="AG2688" s="302"/>
      <c r="AH2688" s="222"/>
      <c r="AI2688" s="229"/>
    </row>
    <row r="2689" spans="1:35" ht="94.5" customHeight="1">
      <c r="A2689" s="70" t="s">
        <v>7992</v>
      </c>
      <c r="B2689" s="74" t="s">
        <v>15</v>
      </c>
      <c r="C2689" s="74" t="s">
        <v>15</v>
      </c>
      <c r="D2689" s="75">
        <v>42225</v>
      </c>
      <c r="E2689" s="76">
        <v>0.27916666666666667</v>
      </c>
      <c r="F2689" s="75">
        <v>42225</v>
      </c>
      <c r="G2689" s="76">
        <v>0.30555555555555552</v>
      </c>
      <c r="H2689" s="76">
        <f>(F2689+G2689)-(D2689+E2689)</f>
        <v>2.6388888887595385E-2</v>
      </c>
      <c r="I2689" s="74">
        <v>4</v>
      </c>
      <c r="J2689" s="74"/>
      <c r="K2689" s="74" t="s">
        <v>8</v>
      </c>
      <c r="L2689" s="74" t="s">
        <v>9</v>
      </c>
      <c r="M2689" s="225" t="s">
        <v>200</v>
      </c>
      <c r="N2689" s="226" t="s">
        <v>3</v>
      </c>
      <c r="O2689" s="225" t="s">
        <v>7</v>
      </c>
      <c r="P2689" s="225" t="s">
        <v>5089</v>
      </c>
      <c r="Q2689" s="225" t="s">
        <v>9384</v>
      </c>
      <c r="R2689" s="225">
        <v>0.8</v>
      </c>
      <c r="S2689" s="225"/>
      <c r="T2689" s="225">
        <f>SUM(R2689:S2689)</f>
        <v>0.8</v>
      </c>
      <c r="U2689" s="302" t="s">
        <v>28</v>
      </c>
      <c r="V2689" s="302">
        <v>1992</v>
      </c>
      <c r="W2689" s="302" t="s">
        <v>1709</v>
      </c>
      <c r="X2689" s="302"/>
      <c r="Y2689" s="302" t="s">
        <v>9385</v>
      </c>
      <c r="Z2689" s="302">
        <v>100</v>
      </c>
      <c r="AA2689" s="302" t="s">
        <v>9337</v>
      </c>
      <c r="AB2689" s="302">
        <v>0</v>
      </c>
      <c r="AC2689" s="302"/>
      <c r="AD2689" s="302" t="s">
        <v>42</v>
      </c>
      <c r="AE2689" s="302" t="s">
        <v>53</v>
      </c>
      <c r="AF2689" s="302"/>
      <c r="AG2689" s="302" t="s">
        <v>9386</v>
      </c>
      <c r="AH2689" s="222"/>
      <c r="AI2689" s="229"/>
    </row>
    <row r="2690" spans="1:35" ht="31.5" customHeight="1">
      <c r="A2690" s="70" t="s">
        <v>7992</v>
      </c>
      <c r="B2690" s="74" t="s">
        <v>15</v>
      </c>
      <c r="C2690" s="74" t="s">
        <v>15</v>
      </c>
      <c r="D2690" s="75">
        <v>42225</v>
      </c>
      <c r="E2690" s="76">
        <v>0.27916666666666667</v>
      </c>
      <c r="F2690" s="75">
        <v>42225</v>
      </c>
      <c r="G2690" s="76">
        <v>0.30555555555555552</v>
      </c>
      <c r="H2690" s="76">
        <f>(F2690+G2690)-(D2690+E2690)</f>
        <v>2.6388888887595385E-2</v>
      </c>
      <c r="I2690" s="74">
        <v>6</v>
      </c>
      <c r="J2690" s="74"/>
      <c r="K2690" s="74" t="s">
        <v>20</v>
      </c>
      <c r="L2690" s="74" t="s">
        <v>9</v>
      </c>
      <c r="M2690" s="225" t="s">
        <v>881</v>
      </c>
      <c r="N2690" s="226" t="s">
        <v>3</v>
      </c>
      <c r="O2690" s="225" t="s">
        <v>7</v>
      </c>
      <c r="P2690" s="225" t="s">
        <v>8533</v>
      </c>
      <c r="Q2690" s="225" t="s">
        <v>9387</v>
      </c>
      <c r="R2690" s="225">
        <v>0.8</v>
      </c>
      <c r="S2690" s="225"/>
      <c r="T2690" s="225">
        <f>SUM(R2690:S2690)</f>
        <v>0.8</v>
      </c>
      <c r="U2690" s="302" t="s">
        <v>45</v>
      </c>
      <c r="V2690" s="302">
        <v>1991</v>
      </c>
      <c r="W2690" s="302" t="s">
        <v>9388</v>
      </c>
      <c r="X2690" s="302"/>
      <c r="Y2690" s="302">
        <v>42054</v>
      </c>
      <c r="Z2690" s="302">
        <v>100</v>
      </c>
      <c r="AA2690" s="302" t="s">
        <v>6518</v>
      </c>
      <c r="AB2690" s="302">
        <v>0</v>
      </c>
      <c r="AC2690" s="302"/>
      <c r="AD2690" s="302" t="s">
        <v>42</v>
      </c>
      <c r="AE2690" s="302" t="s">
        <v>53</v>
      </c>
      <c r="AF2690" s="302"/>
      <c r="AG2690" s="302" t="s">
        <v>9389</v>
      </c>
      <c r="AH2690" s="222"/>
      <c r="AI2690" s="229"/>
    </row>
    <row r="2691" spans="1:35" ht="47.25" customHeight="1">
      <c r="A2691" s="69" t="s">
        <v>4982</v>
      </c>
      <c r="B2691" s="134" t="s">
        <v>1412</v>
      </c>
      <c r="C2691" s="134" t="s">
        <v>1423</v>
      </c>
      <c r="D2691" s="93">
        <v>42201</v>
      </c>
      <c r="E2691" s="109">
        <v>0.52708333333333335</v>
      </c>
      <c r="F2691" s="88">
        <v>42201</v>
      </c>
      <c r="G2691" s="109">
        <v>0.56041666666666667</v>
      </c>
      <c r="H2691" s="109">
        <v>3.3333333333333333E-2</v>
      </c>
      <c r="I2691" s="169">
        <v>0</v>
      </c>
      <c r="J2691" s="169" t="s">
        <v>7416</v>
      </c>
      <c r="K2691" s="169"/>
      <c r="L2691" s="169" t="s">
        <v>16</v>
      </c>
      <c r="M2691" s="232" t="s">
        <v>7417</v>
      </c>
      <c r="N2691" s="232">
        <v>0.4</v>
      </c>
      <c r="O2691" s="232" t="s">
        <v>48</v>
      </c>
      <c r="P2691" s="232" t="s">
        <v>7417</v>
      </c>
      <c r="Q2691" s="232" t="s">
        <v>7418</v>
      </c>
      <c r="R2691" s="235"/>
      <c r="S2691" s="235"/>
      <c r="T2691" s="235"/>
      <c r="U2691" s="279"/>
      <c r="V2691" s="279"/>
      <c r="W2691" s="279"/>
      <c r="X2691" s="279"/>
      <c r="Y2691" s="279"/>
      <c r="Z2691" s="279"/>
      <c r="AA2691" s="279"/>
      <c r="AB2691" s="279"/>
      <c r="AC2691" s="279"/>
      <c r="AD2691" s="273" t="s">
        <v>37</v>
      </c>
      <c r="AE2691" s="279"/>
      <c r="AF2691" s="279"/>
      <c r="AG2691" s="290"/>
      <c r="AH2691" s="222"/>
      <c r="AI2691" s="229"/>
    </row>
    <row r="2692" spans="1:35" ht="31.5" customHeight="1">
      <c r="A2692" s="69" t="s">
        <v>4982</v>
      </c>
      <c r="B2692" s="134" t="s">
        <v>1412</v>
      </c>
      <c r="C2692" s="134" t="s">
        <v>1420</v>
      </c>
      <c r="D2692" s="93">
        <v>42201</v>
      </c>
      <c r="E2692" s="109">
        <v>0.65</v>
      </c>
      <c r="F2692" s="88">
        <v>42201</v>
      </c>
      <c r="G2692" s="109">
        <v>0.84305555555555556</v>
      </c>
      <c r="H2692" s="109">
        <v>0.19305555555555554</v>
      </c>
      <c r="I2692" s="169">
        <v>1</v>
      </c>
      <c r="J2692" s="169" t="s">
        <v>7416</v>
      </c>
      <c r="K2692" s="169"/>
      <c r="L2692" s="169" t="s">
        <v>4</v>
      </c>
      <c r="M2692" s="232" t="s">
        <v>7419</v>
      </c>
      <c r="N2692" s="232" t="s">
        <v>3</v>
      </c>
      <c r="O2692" s="232" t="s">
        <v>25</v>
      </c>
      <c r="P2692" s="232" t="s">
        <v>7419</v>
      </c>
      <c r="Q2692" s="232" t="s">
        <v>7420</v>
      </c>
      <c r="R2692" s="235"/>
      <c r="S2692" s="235"/>
      <c r="T2692" s="235"/>
      <c r="U2692" s="279"/>
      <c r="V2692" s="279"/>
      <c r="W2692" s="279"/>
      <c r="X2692" s="279"/>
      <c r="Y2692" s="279"/>
      <c r="Z2692" s="279"/>
      <c r="AA2692" s="279"/>
      <c r="AB2692" s="279"/>
      <c r="AC2692" s="279"/>
      <c r="AD2692" s="273" t="s">
        <v>0</v>
      </c>
      <c r="AE2692" s="279"/>
      <c r="AF2692" s="279"/>
      <c r="AG2692" s="290"/>
      <c r="AH2692" s="222"/>
      <c r="AI2692" s="229"/>
    </row>
    <row r="2693" spans="1:35" ht="31.5" customHeight="1">
      <c r="A2693" s="70" t="s">
        <v>7992</v>
      </c>
      <c r="B2693" s="74" t="s">
        <v>10</v>
      </c>
      <c r="C2693" s="74" t="s">
        <v>4334</v>
      </c>
      <c r="D2693" s="75">
        <v>42230</v>
      </c>
      <c r="E2693" s="76">
        <v>0.60416666666666663</v>
      </c>
      <c r="F2693" s="75">
        <v>42230</v>
      </c>
      <c r="G2693" s="76">
        <v>0.61111111111111105</v>
      </c>
      <c r="H2693" s="76">
        <v>4.8611111111111112E-2</v>
      </c>
      <c r="I2693" s="74">
        <v>23</v>
      </c>
      <c r="J2693" s="74"/>
      <c r="K2693" s="74"/>
      <c r="L2693" s="74" t="s">
        <v>9</v>
      </c>
      <c r="M2693" s="225" t="s">
        <v>8572</v>
      </c>
      <c r="N2693" s="226">
        <v>35</v>
      </c>
      <c r="O2693" s="225" t="s">
        <v>13</v>
      </c>
      <c r="P2693" s="225" t="s">
        <v>8572</v>
      </c>
      <c r="Q2693" s="225" t="s">
        <v>8573</v>
      </c>
      <c r="R2693" s="225">
        <v>20</v>
      </c>
      <c r="S2693" s="225">
        <v>2</v>
      </c>
      <c r="T2693" s="225">
        <v>22</v>
      </c>
      <c r="U2693" s="302" t="s">
        <v>28</v>
      </c>
      <c r="V2693" s="302">
        <v>1986</v>
      </c>
      <c r="W2693" s="302" t="s">
        <v>11043</v>
      </c>
      <c r="X2693" s="302" t="s">
        <v>1053</v>
      </c>
      <c r="Y2693" s="302" t="s">
        <v>11044</v>
      </c>
      <c r="Z2693" s="302">
        <v>1</v>
      </c>
      <c r="AA2693" s="302" t="s">
        <v>11045</v>
      </c>
      <c r="AB2693" s="302">
        <v>0</v>
      </c>
      <c r="AC2693" s="302" t="s">
        <v>2094</v>
      </c>
      <c r="AD2693" s="302" t="s">
        <v>42</v>
      </c>
      <c r="AE2693" s="302"/>
      <c r="AF2693" s="302"/>
      <c r="AG2693" s="302" t="s">
        <v>11046</v>
      </c>
      <c r="AH2693" s="222"/>
      <c r="AI2693" s="229"/>
    </row>
    <row r="2694" spans="1:35" ht="31.5" customHeight="1">
      <c r="A2694" s="69" t="s">
        <v>7992</v>
      </c>
      <c r="B2694" s="134" t="s">
        <v>1412</v>
      </c>
      <c r="C2694" s="134" t="s">
        <v>1420</v>
      </c>
      <c r="D2694" s="93">
        <v>42231</v>
      </c>
      <c r="E2694" s="109">
        <v>0.96180555555555547</v>
      </c>
      <c r="F2694" s="88">
        <v>42231</v>
      </c>
      <c r="G2694" s="109">
        <v>0.96180555555555547</v>
      </c>
      <c r="H2694" s="109">
        <v>0</v>
      </c>
      <c r="I2694" s="169">
        <v>5</v>
      </c>
      <c r="J2694" s="169" t="s">
        <v>1421</v>
      </c>
      <c r="K2694" s="169"/>
      <c r="L2694" s="169" t="s">
        <v>9</v>
      </c>
      <c r="M2694" s="232" t="s">
        <v>3701</v>
      </c>
      <c r="N2694" s="232" t="s">
        <v>3</v>
      </c>
      <c r="O2694" s="232" t="s">
        <v>7</v>
      </c>
      <c r="P2694" s="232" t="s">
        <v>3701</v>
      </c>
      <c r="Q2694" s="232" t="s">
        <v>8407</v>
      </c>
      <c r="R2694" s="246">
        <v>1</v>
      </c>
      <c r="S2694" s="246">
        <v>6</v>
      </c>
      <c r="T2694" s="246">
        <v>7</v>
      </c>
      <c r="U2694" s="279"/>
      <c r="V2694" s="279"/>
      <c r="W2694" s="279"/>
      <c r="X2694" s="279"/>
      <c r="Y2694" s="279"/>
      <c r="Z2694" s="279"/>
      <c r="AA2694" s="279"/>
      <c r="AB2694" s="279"/>
      <c r="AC2694" s="279"/>
      <c r="AD2694" s="273" t="s">
        <v>42</v>
      </c>
      <c r="AE2694" s="279"/>
      <c r="AF2694" s="279"/>
      <c r="AG2694" s="290"/>
      <c r="AH2694" s="222"/>
      <c r="AI2694" s="229"/>
    </row>
    <row r="2695" spans="1:35" ht="31.5" customHeight="1">
      <c r="A2695" s="69" t="s">
        <v>7992</v>
      </c>
      <c r="B2695" s="134" t="s">
        <v>1412</v>
      </c>
      <c r="C2695" s="134" t="s">
        <v>1423</v>
      </c>
      <c r="D2695" s="93">
        <v>42231</v>
      </c>
      <c r="E2695" s="109">
        <v>0.96180555555555547</v>
      </c>
      <c r="F2695" s="88">
        <v>42231</v>
      </c>
      <c r="G2695" s="109">
        <v>0.96180555555555547</v>
      </c>
      <c r="H2695" s="109">
        <v>0</v>
      </c>
      <c r="I2695" s="169">
        <v>10</v>
      </c>
      <c r="J2695" s="169" t="s">
        <v>1421</v>
      </c>
      <c r="K2695" s="169"/>
      <c r="L2695" s="169" t="s">
        <v>9</v>
      </c>
      <c r="M2695" s="232" t="s">
        <v>7399</v>
      </c>
      <c r="N2695" s="232" t="s">
        <v>3</v>
      </c>
      <c r="O2695" s="232" t="s">
        <v>7</v>
      </c>
      <c r="P2695" s="232" t="s">
        <v>7399</v>
      </c>
      <c r="Q2695" s="232" t="s">
        <v>8408</v>
      </c>
      <c r="R2695" s="246"/>
      <c r="S2695" s="246">
        <v>1</v>
      </c>
      <c r="T2695" s="246">
        <v>1</v>
      </c>
      <c r="U2695" s="279"/>
      <c r="V2695" s="279"/>
      <c r="W2695" s="279"/>
      <c r="X2695" s="279"/>
      <c r="Y2695" s="279"/>
      <c r="Z2695" s="279"/>
      <c r="AA2695" s="279"/>
      <c r="AB2695" s="279"/>
      <c r="AC2695" s="279"/>
      <c r="AD2695" s="273" t="s">
        <v>42</v>
      </c>
      <c r="AE2695" s="279"/>
      <c r="AF2695" s="279"/>
      <c r="AG2695" s="290"/>
      <c r="AH2695" s="222"/>
      <c r="AI2695" s="229"/>
    </row>
    <row r="2696" spans="1:35" ht="31.5" customHeight="1">
      <c r="A2696" s="70" t="s">
        <v>4982</v>
      </c>
      <c r="B2696" s="74" t="s">
        <v>19</v>
      </c>
      <c r="C2696" s="74" t="s">
        <v>11216</v>
      </c>
      <c r="D2696" s="75">
        <v>42201</v>
      </c>
      <c r="E2696" s="76">
        <v>8.3333333333333332E-3</v>
      </c>
      <c r="F2696" s="75">
        <v>42201</v>
      </c>
      <c r="G2696" s="76">
        <v>8.3333333333333332E-3</v>
      </c>
      <c r="H2696" s="76">
        <v>0</v>
      </c>
      <c r="I2696" s="74">
        <v>6</v>
      </c>
      <c r="J2696" s="74"/>
      <c r="K2696" s="74"/>
      <c r="L2696" s="74" t="s">
        <v>16</v>
      </c>
      <c r="M2696" s="225" t="s">
        <v>159</v>
      </c>
      <c r="N2696" s="226">
        <v>110</v>
      </c>
      <c r="O2696" s="225" t="s">
        <v>7</v>
      </c>
      <c r="P2696" s="225" t="s">
        <v>7504</v>
      </c>
      <c r="Q2696" s="225" t="s">
        <v>7505</v>
      </c>
      <c r="R2696" s="225">
        <v>1</v>
      </c>
      <c r="S2696" s="225"/>
      <c r="T2696" s="225">
        <f>R2696+S2696</f>
        <v>1</v>
      </c>
      <c r="U2696" s="302"/>
      <c r="V2696" s="302"/>
      <c r="W2696" s="302"/>
      <c r="X2696" s="302"/>
      <c r="Y2696" s="302"/>
      <c r="Z2696" s="302"/>
      <c r="AA2696" s="302"/>
      <c r="AB2696" s="302"/>
      <c r="AC2696" s="302"/>
      <c r="AD2696" s="302" t="s">
        <v>37</v>
      </c>
      <c r="AE2696" s="302"/>
      <c r="AF2696" s="302"/>
      <c r="AG2696" s="302"/>
      <c r="AH2696" s="222"/>
      <c r="AI2696" s="229"/>
    </row>
    <row r="2697" spans="1:35" ht="31.5" customHeight="1">
      <c r="A2697" s="70" t="s">
        <v>4982</v>
      </c>
      <c r="B2697" s="74" t="s">
        <v>19</v>
      </c>
      <c r="C2697" s="74" t="s">
        <v>11216</v>
      </c>
      <c r="D2697" s="75">
        <v>42201</v>
      </c>
      <c r="E2697" s="76">
        <v>0.98611111111111116</v>
      </c>
      <c r="F2697" s="75">
        <v>42201</v>
      </c>
      <c r="G2697" s="76">
        <v>0.98611111111111116</v>
      </c>
      <c r="H2697" s="76">
        <v>0</v>
      </c>
      <c r="I2697" s="74">
        <v>5</v>
      </c>
      <c r="J2697" s="74"/>
      <c r="K2697" s="74"/>
      <c r="L2697" s="74" t="s">
        <v>16</v>
      </c>
      <c r="M2697" s="225" t="s">
        <v>159</v>
      </c>
      <c r="N2697" s="226">
        <v>110</v>
      </c>
      <c r="O2697" s="225" t="s">
        <v>7</v>
      </c>
      <c r="P2697" s="225" t="s">
        <v>7504</v>
      </c>
      <c r="Q2697" s="225" t="s">
        <v>7505</v>
      </c>
      <c r="R2697" s="225">
        <v>1</v>
      </c>
      <c r="S2697" s="225"/>
      <c r="T2697" s="225">
        <f>R2697+S2697</f>
        <v>1</v>
      </c>
      <c r="U2697" s="302"/>
      <c r="V2697" s="302"/>
      <c r="W2697" s="302"/>
      <c r="X2697" s="302"/>
      <c r="Y2697" s="302"/>
      <c r="Z2697" s="302"/>
      <c r="AA2697" s="302"/>
      <c r="AB2697" s="302"/>
      <c r="AC2697" s="302"/>
      <c r="AD2697" s="302" t="s">
        <v>37</v>
      </c>
      <c r="AE2697" s="302"/>
      <c r="AF2697" s="302"/>
      <c r="AG2697" s="302"/>
      <c r="AH2697" s="222"/>
      <c r="AI2697" s="229"/>
    </row>
    <row r="2698" spans="1:35" ht="47.25" customHeight="1">
      <c r="A2698" s="69" t="s">
        <v>7992</v>
      </c>
      <c r="B2698" s="134" t="s">
        <v>1412</v>
      </c>
      <c r="C2698" s="134" t="s">
        <v>1423</v>
      </c>
      <c r="D2698" s="93">
        <v>42231</v>
      </c>
      <c r="E2698" s="109">
        <v>0.98611111111111116</v>
      </c>
      <c r="F2698" s="88">
        <v>42231</v>
      </c>
      <c r="G2698" s="109">
        <v>0.98611111111111116</v>
      </c>
      <c r="H2698" s="109">
        <v>0</v>
      </c>
      <c r="I2698" s="169">
        <v>5</v>
      </c>
      <c r="J2698" s="169" t="s">
        <v>1437</v>
      </c>
      <c r="K2698" s="169"/>
      <c r="L2698" s="169" t="s">
        <v>9</v>
      </c>
      <c r="M2698" s="232" t="s">
        <v>488</v>
      </c>
      <c r="N2698" s="232" t="s">
        <v>3</v>
      </c>
      <c r="O2698" s="232" t="s">
        <v>7</v>
      </c>
      <c r="P2698" s="232" t="s">
        <v>11190</v>
      </c>
      <c r="Q2698" s="232" t="s">
        <v>11191</v>
      </c>
      <c r="R2698" s="246">
        <v>1</v>
      </c>
      <c r="S2698" s="246">
        <v>4</v>
      </c>
      <c r="T2698" s="246">
        <v>5</v>
      </c>
      <c r="U2698" s="279"/>
      <c r="V2698" s="279"/>
      <c r="W2698" s="279"/>
      <c r="X2698" s="279"/>
      <c r="Y2698" s="279"/>
      <c r="Z2698" s="279"/>
      <c r="AA2698" s="279"/>
      <c r="AB2698" s="279"/>
      <c r="AC2698" s="279"/>
      <c r="AD2698" s="273" t="s">
        <v>42</v>
      </c>
      <c r="AE2698" s="279"/>
      <c r="AF2698" s="279"/>
      <c r="AG2698" s="290"/>
      <c r="AH2698" s="222"/>
      <c r="AI2698" s="229"/>
    </row>
    <row r="2699" spans="1:35" ht="31.5" customHeight="1">
      <c r="A2699" s="70" t="s">
        <v>7992</v>
      </c>
      <c r="B2699" s="74" t="s">
        <v>10</v>
      </c>
      <c r="C2699" s="74" t="s">
        <v>4334</v>
      </c>
      <c r="D2699" s="75">
        <v>42231</v>
      </c>
      <c r="E2699" s="76">
        <v>0.96875</v>
      </c>
      <c r="F2699" s="75">
        <v>42231</v>
      </c>
      <c r="G2699" s="76">
        <v>0.99513888888888891</v>
      </c>
      <c r="H2699" s="76">
        <v>2.6388888888888889E-2</v>
      </c>
      <c r="I2699" s="74">
        <v>4</v>
      </c>
      <c r="J2699" s="74" t="s">
        <v>8361</v>
      </c>
      <c r="K2699" s="74" t="s">
        <v>20</v>
      </c>
      <c r="L2699" s="74" t="s">
        <v>9</v>
      </c>
      <c r="M2699" s="225" t="s">
        <v>8574</v>
      </c>
      <c r="N2699" s="226" t="s">
        <v>3</v>
      </c>
      <c r="O2699" s="225" t="s">
        <v>7</v>
      </c>
      <c r="P2699" s="225" t="s">
        <v>8574</v>
      </c>
      <c r="Q2699" s="225" t="s">
        <v>7614</v>
      </c>
      <c r="R2699" s="225">
        <v>1</v>
      </c>
      <c r="S2699" s="225"/>
      <c r="T2699" s="225">
        <v>1</v>
      </c>
      <c r="U2699" s="302"/>
      <c r="V2699" s="302"/>
      <c r="W2699" s="302"/>
      <c r="X2699" s="302"/>
      <c r="Y2699" s="302"/>
      <c r="Z2699" s="302"/>
      <c r="AA2699" s="302"/>
      <c r="AB2699" s="302"/>
      <c r="AC2699" s="302"/>
      <c r="AD2699" s="302" t="s">
        <v>42</v>
      </c>
      <c r="AE2699" s="302"/>
      <c r="AF2699" s="302"/>
      <c r="AG2699" s="302" t="s">
        <v>10941</v>
      </c>
      <c r="AH2699" s="222"/>
      <c r="AI2699" s="229"/>
    </row>
    <row r="2700" spans="1:35" ht="47.25" customHeight="1">
      <c r="A2700" s="70" t="s">
        <v>7992</v>
      </c>
      <c r="B2700" s="74" t="s">
        <v>5</v>
      </c>
      <c r="C2700" s="74" t="s">
        <v>5</v>
      </c>
      <c r="D2700" s="75">
        <v>42231</v>
      </c>
      <c r="E2700" s="76">
        <v>0.78263888888888899</v>
      </c>
      <c r="F2700" s="75">
        <v>42232</v>
      </c>
      <c r="G2700" s="76">
        <v>0.61388888888888882</v>
      </c>
      <c r="H2700" s="76">
        <v>0.83124999999999993</v>
      </c>
      <c r="I2700" s="74">
        <v>18</v>
      </c>
      <c r="J2700" s="74" t="s">
        <v>143</v>
      </c>
      <c r="K2700" s="74" t="s">
        <v>51</v>
      </c>
      <c r="L2700" s="74" t="s">
        <v>9</v>
      </c>
      <c r="M2700" s="225" t="s">
        <v>8881</v>
      </c>
      <c r="N2700" s="226" t="s">
        <v>3</v>
      </c>
      <c r="O2700" s="225" t="s">
        <v>7</v>
      </c>
      <c r="P2700" s="225" t="s">
        <v>8882</v>
      </c>
      <c r="Q2700" s="225" t="s">
        <v>10590</v>
      </c>
      <c r="R2700" s="225"/>
      <c r="S2700" s="225">
        <v>27</v>
      </c>
      <c r="T2700" s="225">
        <v>27</v>
      </c>
      <c r="U2700" s="302" t="s">
        <v>28</v>
      </c>
      <c r="V2700" s="302" t="s">
        <v>10588</v>
      </c>
      <c r="W2700" s="302" t="s">
        <v>5148</v>
      </c>
      <c r="X2700" s="302" t="s">
        <v>10311</v>
      </c>
      <c r="Y2700" s="302" t="s">
        <v>10589</v>
      </c>
      <c r="Z2700" s="302">
        <v>100</v>
      </c>
      <c r="AA2700" s="302" t="s">
        <v>5573</v>
      </c>
      <c r="AB2700" s="302">
        <v>0</v>
      </c>
      <c r="AC2700" s="302" t="s">
        <v>586</v>
      </c>
      <c r="AD2700" s="302" t="s">
        <v>42</v>
      </c>
      <c r="AE2700" s="302"/>
      <c r="AF2700" s="302"/>
      <c r="AG2700" s="302"/>
      <c r="AH2700" s="222"/>
      <c r="AI2700" s="229"/>
    </row>
    <row r="2701" spans="1:35" ht="31.5" customHeight="1">
      <c r="A2701" s="70" t="s">
        <v>7992</v>
      </c>
      <c r="B2701" s="74" t="s">
        <v>5</v>
      </c>
      <c r="C2701" s="74" t="s">
        <v>5</v>
      </c>
      <c r="D2701" s="75">
        <v>42231</v>
      </c>
      <c r="E2701" s="76">
        <v>0.78263888888888899</v>
      </c>
      <c r="F2701" s="75">
        <v>42231</v>
      </c>
      <c r="G2701" s="76">
        <v>0.8354166666666667</v>
      </c>
      <c r="H2701" s="76">
        <f t="shared" ref="H2701:H2706" si="36">G2701-E2701</f>
        <v>5.2777777777777701E-2</v>
      </c>
      <c r="I2701" s="74">
        <v>10</v>
      </c>
      <c r="J2701" s="74" t="s">
        <v>143</v>
      </c>
      <c r="K2701" s="74" t="s">
        <v>178</v>
      </c>
      <c r="L2701" s="74" t="s">
        <v>9</v>
      </c>
      <c r="M2701" s="225" t="s">
        <v>8879</v>
      </c>
      <c r="N2701" s="226" t="s">
        <v>3</v>
      </c>
      <c r="O2701" s="225" t="s">
        <v>7</v>
      </c>
      <c r="P2701" s="225" t="s">
        <v>8880</v>
      </c>
      <c r="Q2701" s="225" t="s">
        <v>8707</v>
      </c>
      <c r="R2701" s="225"/>
      <c r="S2701" s="225">
        <v>20</v>
      </c>
      <c r="T2701" s="225">
        <v>20</v>
      </c>
      <c r="U2701" s="302" t="s">
        <v>28</v>
      </c>
      <c r="V2701" s="302" t="s">
        <v>10588</v>
      </c>
      <c r="W2701" s="302" t="s">
        <v>5148</v>
      </c>
      <c r="X2701" s="302" t="s">
        <v>10311</v>
      </c>
      <c r="Y2701" s="302" t="s">
        <v>10589</v>
      </c>
      <c r="Z2701" s="302">
        <v>100</v>
      </c>
      <c r="AA2701" s="302" t="s">
        <v>5573</v>
      </c>
      <c r="AB2701" s="302">
        <v>0</v>
      </c>
      <c r="AC2701" s="302" t="s">
        <v>586</v>
      </c>
      <c r="AD2701" s="302" t="s">
        <v>42</v>
      </c>
      <c r="AE2701" s="302"/>
      <c r="AF2701" s="302"/>
      <c r="AG2701" s="302"/>
      <c r="AH2701" s="222"/>
      <c r="AI2701" s="229"/>
    </row>
    <row r="2702" spans="1:35" ht="31.5" customHeight="1">
      <c r="A2702" s="70" t="s">
        <v>7992</v>
      </c>
      <c r="B2702" s="74" t="s">
        <v>5</v>
      </c>
      <c r="C2702" s="74" t="s">
        <v>5</v>
      </c>
      <c r="D2702" s="75">
        <v>42231</v>
      </c>
      <c r="E2702" s="76">
        <v>0.78263888888888899</v>
      </c>
      <c r="F2702" s="75">
        <v>42231</v>
      </c>
      <c r="G2702" s="76">
        <v>0.88541666666666663</v>
      </c>
      <c r="H2702" s="76">
        <f t="shared" si="36"/>
        <v>0.10277777777777763</v>
      </c>
      <c r="I2702" s="74">
        <v>10</v>
      </c>
      <c r="J2702" s="74" t="s">
        <v>143</v>
      </c>
      <c r="K2702" s="74" t="s">
        <v>178</v>
      </c>
      <c r="L2702" s="74" t="s">
        <v>9</v>
      </c>
      <c r="M2702" s="225" t="s">
        <v>8883</v>
      </c>
      <c r="N2702" s="226" t="s">
        <v>3</v>
      </c>
      <c r="O2702" s="225" t="s">
        <v>7</v>
      </c>
      <c r="P2702" s="225" t="s">
        <v>8884</v>
      </c>
      <c r="Q2702" s="225" t="s">
        <v>10591</v>
      </c>
      <c r="R2702" s="225"/>
      <c r="S2702" s="225">
        <v>10</v>
      </c>
      <c r="T2702" s="225">
        <v>10</v>
      </c>
      <c r="U2702" s="302" t="s">
        <v>28</v>
      </c>
      <c r="V2702" s="302" t="s">
        <v>10588</v>
      </c>
      <c r="W2702" s="302" t="s">
        <v>5148</v>
      </c>
      <c r="X2702" s="302" t="s">
        <v>10311</v>
      </c>
      <c r="Y2702" s="302" t="s">
        <v>10589</v>
      </c>
      <c r="Z2702" s="302">
        <v>100</v>
      </c>
      <c r="AA2702" s="302" t="s">
        <v>5573</v>
      </c>
      <c r="AB2702" s="302">
        <v>0</v>
      </c>
      <c r="AC2702" s="302" t="s">
        <v>586</v>
      </c>
      <c r="AD2702" s="302" t="s">
        <v>42</v>
      </c>
      <c r="AE2702" s="302"/>
      <c r="AF2702" s="302"/>
      <c r="AG2702" s="302"/>
      <c r="AH2702" s="222"/>
      <c r="AI2702" s="229"/>
    </row>
    <row r="2703" spans="1:35" ht="31.5" customHeight="1">
      <c r="A2703" s="70" t="s">
        <v>7992</v>
      </c>
      <c r="B2703" s="74" t="s">
        <v>5</v>
      </c>
      <c r="C2703" s="74" t="s">
        <v>7790</v>
      </c>
      <c r="D2703" s="75">
        <v>42231</v>
      </c>
      <c r="E2703" s="76">
        <v>0.80763888888888891</v>
      </c>
      <c r="F2703" s="75">
        <v>42231</v>
      </c>
      <c r="G2703" s="76">
        <v>0.80763888888888891</v>
      </c>
      <c r="H2703" s="76">
        <f t="shared" si="36"/>
        <v>0</v>
      </c>
      <c r="I2703" s="74">
        <v>182</v>
      </c>
      <c r="J2703" s="74" t="s">
        <v>150</v>
      </c>
      <c r="K2703" s="74" t="s">
        <v>8</v>
      </c>
      <c r="L2703" s="74" t="s">
        <v>9</v>
      </c>
      <c r="M2703" s="225" t="s">
        <v>8885</v>
      </c>
      <c r="N2703" s="226">
        <v>35</v>
      </c>
      <c r="O2703" s="225" t="s">
        <v>7</v>
      </c>
      <c r="P2703" s="225" t="s">
        <v>8886</v>
      </c>
      <c r="Q2703" s="225" t="s">
        <v>10596</v>
      </c>
      <c r="R2703" s="225"/>
      <c r="S2703" s="225">
        <v>247.8</v>
      </c>
      <c r="T2703" s="225">
        <f>SUM(R2703:S2703)</f>
        <v>247.8</v>
      </c>
      <c r="U2703" s="302" t="s">
        <v>28</v>
      </c>
      <c r="V2703" s="302">
        <v>2001</v>
      </c>
      <c r="W2703" s="302" t="s">
        <v>1686</v>
      </c>
      <c r="X2703" s="302" t="s">
        <v>6171</v>
      </c>
      <c r="Y2703" s="302" t="s">
        <v>10597</v>
      </c>
      <c r="Z2703" s="302">
        <v>100</v>
      </c>
      <c r="AA2703" s="302" t="s">
        <v>10367</v>
      </c>
      <c r="AB2703" s="302">
        <v>0</v>
      </c>
      <c r="AC2703" s="302">
        <v>42047</v>
      </c>
      <c r="AD2703" s="302" t="s">
        <v>42</v>
      </c>
      <c r="AE2703" s="302"/>
      <c r="AF2703" s="302"/>
      <c r="AG2703" s="302"/>
      <c r="AH2703" s="222"/>
      <c r="AI2703" s="229"/>
    </row>
    <row r="2704" spans="1:35" ht="47.25" customHeight="1">
      <c r="A2704" s="70" t="s">
        <v>7992</v>
      </c>
      <c r="B2704" s="74" t="s">
        <v>5</v>
      </c>
      <c r="C2704" s="74" t="s">
        <v>5</v>
      </c>
      <c r="D2704" s="75">
        <v>42231</v>
      </c>
      <c r="E2704" s="76">
        <v>0.80763888888888891</v>
      </c>
      <c r="F2704" s="75">
        <v>42231</v>
      </c>
      <c r="G2704" s="76">
        <v>0.84930555555555554</v>
      </c>
      <c r="H2704" s="76">
        <f t="shared" si="36"/>
        <v>4.166666666666663E-2</v>
      </c>
      <c r="I2704" s="74">
        <v>13</v>
      </c>
      <c r="J2704" s="74" t="s">
        <v>143</v>
      </c>
      <c r="K2704" s="74" t="s">
        <v>178</v>
      </c>
      <c r="L2704" s="74" t="s">
        <v>9</v>
      </c>
      <c r="M2704" s="225" t="s">
        <v>8358</v>
      </c>
      <c r="N2704" s="226" t="s">
        <v>3</v>
      </c>
      <c r="O2704" s="225" t="s">
        <v>7</v>
      </c>
      <c r="P2704" s="225" t="s">
        <v>8358</v>
      </c>
      <c r="Q2704" s="225" t="s">
        <v>10592</v>
      </c>
      <c r="R2704" s="225"/>
      <c r="S2704" s="225">
        <v>25.1</v>
      </c>
      <c r="T2704" s="225">
        <f>SUM(R2704:S2704)</f>
        <v>25.1</v>
      </c>
      <c r="U2704" s="302" t="s">
        <v>36</v>
      </c>
      <c r="V2704" s="302">
        <v>40745</v>
      </c>
      <c r="W2704" s="302" t="s">
        <v>10593</v>
      </c>
      <c r="X2704" s="302" t="s">
        <v>10594</v>
      </c>
      <c r="Y2704" s="302">
        <v>41488</v>
      </c>
      <c r="Z2704" s="302">
        <v>100</v>
      </c>
      <c r="AA2704" s="302" t="s">
        <v>10595</v>
      </c>
      <c r="AB2704" s="302">
        <v>0</v>
      </c>
      <c r="AC2704" s="302">
        <v>41487</v>
      </c>
      <c r="AD2704" s="302" t="s">
        <v>42</v>
      </c>
      <c r="AE2704" s="302"/>
      <c r="AF2704" s="302"/>
      <c r="AG2704" s="302"/>
      <c r="AH2704" s="222"/>
      <c r="AI2704" s="229"/>
    </row>
    <row r="2705" spans="1:35" ht="31.5" customHeight="1">
      <c r="A2705" s="70" t="s">
        <v>4982</v>
      </c>
      <c r="B2705" s="74" t="s">
        <v>18</v>
      </c>
      <c r="C2705" s="74" t="s">
        <v>18</v>
      </c>
      <c r="D2705" s="75">
        <v>42201</v>
      </c>
      <c r="E2705" s="76">
        <v>42201.292361111111</v>
      </c>
      <c r="F2705" s="75">
        <v>42201</v>
      </c>
      <c r="G2705" s="76">
        <v>42201.458333333336</v>
      </c>
      <c r="H2705" s="76">
        <f t="shared" si="36"/>
        <v>0.16597222222480923</v>
      </c>
      <c r="I2705" s="74">
        <v>1</v>
      </c>
      <c r="J2705" s="74"/>
      <c r="K2705" s="74"/>
      <c r="L2705" s="74" t="s">
        <v>11</v>
      </c>
      <c r="M2705" s="225" t="s">
        <v>337</v>
      </c>
      <c r="N2705" s="226">
        <v>0.4</v>
      </c>
      <c r="O2705" s="225" t="s">
        <v>2</v>
      </c>
      <c r="P2705" s="225" t="s">
        <v>7669</v>
      </c>
      <c r="Q2705" s="225" t="s">
        <v>4785</v>
      </c>
      <c r="R2705" s="225">
        <v>0.127</v>
      </c>
      <c r="S2705" s="225"/>
      <c r="T2705" s="225">
        <f>R2705+S2705</f>
        <v>0.127</v>
      </c>
      <c r="U2705" s="302"/>
      <c r="V2705" s="302"/>
      <c r="W2705" s="302"/>
      <c r="X2705" s="302"/>
      <c r="Y2705" s="302"/>
      <c r="Z2705" s="302"/>
      <c r="AA2705" s="302"/>
      <c r="AB2705" s="302"/>
      <c r="AC2705" s="302"/>
      <c r="AD2705" s="302" t="s">
        <v>0</v>
      </c>
      <c r="AE2705" s="302"/>
      <c r="AF2705" s="302"/>
      <c r="AG2705" s="302"/>
      <c r="AH2705" s="222"/>
      <c r="AI2705" s="229"/>
    </row>
    <row r="2706" spans="1:35" ht="31.5" customHeight="1">
      <c r="A2706" s="70" t="s">
        <v>4982</v>
      </c>
      <c r="B2706" s="74" t="s">
        <v>18</v>
      </c>
      <c r="C2706" s="74" t="s">
        <v>18</v>
      </c>
      <c r="D2706" s="75">
        <v>42201</v>
      </c>
      <c r="E2706" s="76">
        <v>42201.541666666664</v>
      </c>
      <c r="F2706" s="75">
        <v>42201</v>
      </c>
      <c r="G2706" s="76">
        <v>42201.625</v>
      </c>
      <c r="H2706" s="76">
        <f t="shared" si="36"/>
        <v>8.3333333335758653E-2</v>
      </c>
      <c r="I2706" s="74">
        <v>1</v>
      </c>
      <c r="J2706" s="74"/>
      <c r="K2706" s="74"/>
      <c r="L2706" s="74" t="s">
        <v>11</v>
      </c>
      <c r="M2706" s="225" t="s">
        <v>337</v>
      </c>
      <c r="N2706" s="226">
        <v>0.4</v>
      </c>
      <c r="O2706" s="225" t="s">
        <v>2</v>
      </c>
      <c r="P2706" s="225" t="s">
        <v>7058</v>
      </c>
      <c r="Q2706" s="225" t="s">
        <v>4785</v>
      </c>
      <c r="R2706" s="225">
        <v>7.5999999999999998E-2</v>
      </c>
      <c r="S2706" s="225"/>
      <c r="T2706" s="225">
        <f>R2706+S2706</f>
        <v>7.5999999999999998E-2</v>
      </c>
      <c r="U2706" s="302"/>
      <c r="V2706" s="302"/>
      <c r="W2706" s="302"/>
      <c r="X2706" s="302"/>
      <c r="Y2706" s="302"/>
      <c r="Z2706" s="302"/>
      <c r="AA2706" s="302"/>
      <c r="AB2706" s="302"/>
      <c r="AC2706" s="302"/>
      <c r="AD2706" s="302" t="s">
        <v>0</v>
      </c>
      <c r="AE2706" s="302"/>
      <c r="AF2706" s="302"/>
      <c r="AG2706" s="302"/>
      <c r="AH2706" s="222"/>
      <c r="AI2706" s="229"/>
    </row>
    <row r="2707" spans="1:35" ht="47.25" customHeight="1">
      <c r="A2707" s="70" t="s">
        <v>11517</v>
      </c>
      <c r="B2707" s="74" t="s">
        <v>69</v>
      </c>
      <c r="C2707" s="74" t="s">
        <v>69</v>
      </c>
      <c r="D2707" s="75">
        <v>42285</v>
      </c>
      <c r="E2707" s="76">
        <v>0.14166666666666666</v>
      </c>
      <c r="F2707" s="75">
        <v>42285</v>
      </c>
      <c r="G2707" s="76">
        <v>0.32222222222222224</v>
      </c>
      <c r="H2707" s="76">
        <v>0.18055555555555558</v>
      </c>
      <c r="I2707" s="74">
        <v>1</v>
      </c>
      <c r="J2707" s="74" t="s">
        <v>150</v>
      </c>
      <c r="K2707" s="74" t="s">
        <v>51</v>
      </c>
      <c r="L2707" s="74" t="s">
        <v>4</v>
      </c>
      <c r="M2707" s="225" t="s">
        <v>13209</v>
      </c>
      <c r="N2707" s="226" t="s">
        <v>3</v>
      </c>
      <c r="O2707" s="225" t="s">
        <v>7</v>
      </c>
      <c r="P2707" s="225" t="s">
        <v>11525</v>
      </c>
      <c r="Q2707" s="225" t="s">
        <v>11526</v>
      </c>
      <c r="R2707" s="225">
        <v>1.468</v>
      </c>
      <c r="S2707" s="225">
        <v>1.0999999999999999E-2</v>
      </c>
      <c r="T2707" s="225">
        <v>1.4789999999999999</v>
      </c>
      <c r="U2707" s="302" t="s">
        <v>28</v>
      </c>
      <c r="V2707" s="302">
        <v>2002</v>
      </c>
      <c r="W2707" s="302" t="s">
        <v>1709</v>
      </c>
      <c r="X2707" s="302" t="s">
        <v>724</v>
      </c>
      <c r="Y2707" s="302" t="s">
        <v>2660</v>
      </c>
      <c r="Z2707" s="302">
        <v>100</v>
      </c>
      <c r="AA2707" s="302" t="s">
        <v>9580</v>
      </c>
      <c r="AB2707" s="302">
        <v>0</v>
      </c>
      <c r="AC2707" s="302" t="s">
        <v>2660</v>
      </c>
      <c r="AD2707" s="302" t="s">
        <v>22</v>
      </c>
      <c r="AE2707" s="302"/>
      <c r="AF2707" s="302"/>
      <c r="AG2707" s="302" t="s">
        <v>11526</v>
      </c>
      <c r="AH2707" s="222"/>
      <c r="AI2707" s="229"/>
    </row>
    <row r="2708" spans="1:35" ht="31.5" customHeight="1">
      <c r="A2708" s="70" t="s">
        <v>4982</v>
      </c>
      <c r="B2708" s="74" t="s">
        <v>12</v>
      </c>
      <c r="C2708" s="74" t="s">
        <v>127</v>
      </c>
      <c r="D2708" s="75">
        <v>42201</v>
      </c>
      <c r="E2708" s="76">
        <v>0.25277777777777777</v>
      </c>
      <c r="F2708" s="75">
        <v>42201</v>
      </c>
      <c r="G2708" s="76">
        <v>0.48541666666666666</v>
      </c>
      <c r="H2708" s="76">
        <f>G2708-E2708</f>
        <v>0.2326388888888889</v>
      </c>
      <c r="I2708" s="74">
        <v>28</v>
      </c>
      <c r="J2708" s="74"/>
      <c r="K2708" s="74"/>
      <c r="L2708" s="74" t="s">
        <v>4</v>
      </c>
      <c r="M2708" s="225" t="s">
        <v>7716</v>
      </c>
      <c r="N2708" s="226" t="s">
        <v>3</v>
      </c>
      <c r="O2708" s="225" t="s">
        <v>7</v>
      </c>
      <c r="P2708" s="225" t="s">
        <v>7717</v>
      </c>
      <c r="Q2708" s="225" t="s">
        <v>7718</v>
      </c>
      <c r="R2708" s="225">
        <v>0.28000000000000003</v>
      </c>
      <c r="S2708" s="225">
        <v>19.420000000000002</v>
      </c>
      <c r="T2708" s="225">
        <f>R2708+S2708</f>
        <v>19.700000000000003</v>
      </c>
      <c r="U2708" s="302" t="s">
        <v>44</v>
      </c>
      <c r="V2708" s="302">
        <v>2003</v>
      </c>
      <c r="W2708" s="302" t="s">
        <v>2268</v>
      </c>
      <c r="X2708" s="302" t="s">
        <v>762</v>
      </c>
      <c r="Y2708" s="302" t="s">
        <v>9674</v>
      </c>
      <c r="Z2708" s="302">
        <v>1</v>
      </c>
      <c r="AA2708" s="302" t="s">
        <v>2024</v>
      </c>
      <c r="AB2708" s="302" t="s">
        <v>128</v>
      </c>
      <c r="AC2708" s="302" t="s">
        <v>128</v>
      </c>
      <c r="AD2708" s="302" t="s">
        <v>0</v>
      </c>
      <c r="AE2708" s="302" t="s">
        <v>128</v>
      </c>
      <c r="AF2708" s="302" t="s">
        <v>128</v>
      </c>
      <c r="AG2708" s="302"/>
      <c r="AH2708" s="222"/>
      <c r="AI2708" s="229"/>
    </row>
    <row r="2709" spans="1:35" ht="31.5" customHeight="1">
      <c r="A2709" s="70" t="s">
        <v>7992</v>
      </c>
      <c r="B2709" s="74" t="s">
        <v>5</v>
      </c>
      <c r="C2709" s="74" t="s">
        <v>5</v>
      </c>
      <c r="D2709" s="75">
        <v>42231</v>
      </c>
      <c r="E2709" s="76">
        <v>0.85</v>
      </c>
      <c r="F2709" s="75">
        <v>42231</v>
      </c>
      <c r="G2709" s="76">
        <v>0.85</v>
      </c>
      <c r="H2709" s="76">
        <f>G2709-E2709</f>
        <v>0</v>
      </c>
      <c r="I2709" s="74">
        <v>2</v>
      </c>
      <c r="J2709" s="74" t="s">
        <v>150</v>
      </c>
      <c r="K2709" s="74" t="s">
        <v>8</v>
      </c>
      <c r="L2709" s="74" t="s">
        <v>9</v>
      </c>
      <c r="M2709" s="225" t="s">
        <v>8708</v>
      </c>
      <c r="N2709" s="226" t="s">
        <v>3</v>
      </c>
      <c r="O2709" s="225" t="s">
        <v>7</v>
      </c>
      <c r="P2709" s="225" t="s">
        <v>8887</v>
      </c>
      <c r="Q2709" s="225" t="s">
        <v>10598</v>
      </c>
      <c r="R2709" s="225">
        <v>0.3</v>
      </c>
      <c r="S2709" s="225"/>
      <c r="T2709" s="225">
        <f>SUM(R2709:S2709)</f>
        <v>0.3</v>
      </c>
      <c r="U2709" s="302" t="s">
        <v>28</v>
      </c>
      <c r="V2709" s="302">
        <v>1989</v>
      </c>
      <c r="W2709" s="302" t="s">
        <v>591</v>
      </c>
      <c r="X2709" s="302" t="s">
        <v>1408</v>
      </c>
      <c r="Y2709" s="302" t="s">
        <v>10599</v>
      </c>
      <c r="Z2709" s="302">
        <v>100</v>
      </c>
      <c r="AA2709" s="302">
        <v>42370</v>
      </c>
      <c r="AB2709" s="302"/>
      <c r="AC2709" s="302">
        <v>42136</v>
      </c>
      <c r="AD2709" s="302" t="s">
        <v>42</v>
      </c>
      <c r="AE2709" s="302"/>
      <c r="AF2709" s="302"/>
      <c r="AG2709" s="302"/>
      <c r="AH2709" s="222"/>
      <c r="AI2709" s="229"/>
    </row>
    <row r="2710" spans="1:35" ht="31.5" customHeight="1">
      <c r="A2710" s="70" t="s">
        <v>7992</v>
      </c>
      <c r="B2710" s="74" t="s">
        <v>5</v>
      </c>
      <c r="C2710" s="74" t="s">
        <v>5</v>
      </c>
      <c r="D2710" s="75">
        <v>42231</v>
      </c>
      <c r="E2710" s="76">
        <v>0.94166666666666676</v>
      </c>
      <c r="F2710" s="75">
        <v>42232</v>
      </c>
      <c r="G2710" s="76">
        <v>0.22569444444444445</v>
      </c>
      <c r="H2710" s="76">
        <v>0.28402777777777777</v>
      </c>
      <c r="I2710" s="74">
        <v>15</v>
      </c>
      <c r="J2710" s="74" t="s">
        <v>758</v>
      </c>
      <c r="K2710" s="74"/>
      <c r="L2710" s="74" t="s">
        <v>9</v>
      </c>
      <c r="M2710" s="225" t="s">
        <v>8359</v>
      </c>
      <c r="N2710" s="226" t="s">
        <v>3</v>
      </c>
      <c r="O2710" s="225" t="s">
        <v>7</v>
      </c>
      <c r="P2710" s="225" t="s">
        <v>8888</v>
      </c>
      <c r="Q2710" s="225" t="s">
        <v>10600</v>
      </c>
      <c r="R2710" s="225">
        <v>81.7</v>
      </c>
      <c r="S2710" s="225"/>
      <c r="T2710" s="225">
        <f>SUM(R2710:S2710)</f>
        <v>81.7</v>
      </c>
      <c r="U2710" s="302" t="s">
        <v>28</v>
      </c>
      <c r="V2710" s="302">
        <v>2009</v>
      </c>
      <c r="W2710" s="302" t="s">
        <v>10601</v>
      </c>
      <c r="X2710" s="302" t="s">
        <v>411</v>
      </c>
      <c r="Y2710" s="302" t="s">
        <v>10602</v>
      </c>
      <c r="Z2710" s="302">
        <v>100</v>
      </c>
      <c r="AA2710" s="302" t="s">
        <v>10367</v>
      </c>
      <c r="AB2710" s="302">
        <v>0</v>
      </c>
      <c r="AC2710" s="302" t="s">
        <v>10603</v>
      </c>
      <c r="AD2710" s="302" t="s">
        <v>42</v>
      </c>
      <c r="AE2710" s="302"/>
      <c r="AF2710" s="302"/>
      <c r="AG2710" s="302"/>
      <c r="AH2710" s="222"/>
      <c r="AI2710" s="229"/>
    </row>
    <row r="2711" spans="1:35" ht="31.5" customHeight="1">
      <c r="A2711" s="70" t="s">
        <v>7992</v>
      </c>
      <c r="B2711" s="74" t="s">
        <v>5</v>
      </c>
      <c r="C2711" s="74" t="s">
        <v>5</v>
      </c>
      <c r="D2711" s="75">
        <v>42231</v>
      </c>
      <c r="E2711" s="76">
        <v>0.94791666666666663</v>
      </c>
      <c r="F2711" s="75">
        <v>42231</v>
      </c>
      <c r="G2711" s="76">
        <v>0.94791666666666663</v>
      </c>
      <c r="H2711" s="76">
        <f>G2711-E2711</f>
        <v>0</v>
      </c>
      <c r="I2711" s="74">
        <v>39</v>
      </c>
      <c r="J2711" s="74" t="s">
        <v>143</v>
      </c>
      <c r="K2711" s="74" t="s">
        <v>8</v>
      </c>
      <c r="L2711" s="74" t="s">
        <v>9</v>
      </c>
      <c r="M2711" s="225" t="s">
        <v>8360</v>
      </c>
      <c r="N2711" s="226">
        <v>35</v>
      </c>
      <c r="O2711" s="225" t="s">
        <v>7</v>
      </c>
      <c r="P2711" s="225" t="s">
        <v>8889</v>
      </c>
      <c r="Q2711" s="225" t="s">
        <v>10604</v>
      </c>
      <c r="R2711" s="225"/>
      <c r="S2711" s="225">
        <v>59.2</v>
      </c>
      <c r="T2711" s="225">
        <f>SUM(R2711:S2711)</f>
        <v>59.2</v>
      </c>
      <c r="U2711" s="302" t="s">
        <v>28</v>
      </c>
      <c r="V2711" s="302">
        <v>1989</v>
      </c>
      <c r="W2711" s="302" t="s">
        <v>1942</v>
      </c>
      <c r="X2711" s="302" t="s">
        <v>1408</v>
      </c>
      <c r="Y2711" s="302" t="s">
        <v>10605</v>
      </c>
      <c r="Z2711" s="302">
        <v>100</v>
      </c>
      <c r="AA2711" s="302">
        <v>2016</v>
      </c>
      <c r="AB2711" s="302"/>
      <c r="AC2711" s="302">
        <v>42219</v>
      </c>
      <c r="AD2711" s="302" t="s">
        <v>42</v>
      </c>
      <c r="AE2711" s="302"/>
      <c r="AF2711" s="302"/>
      <c r="AG2711" s="302"/>
      <c r="AH2711" s="222"/>
      <c r="AI2711" s="229"/>
    </row>
    <row r="2712" spans="1:35" ht="31.5" customHeight="1">
      <c r="A2712" s="69" t="s">
        <v>7992</v>
      </c>
      <c r="B2712" s="161" t="s">
        <v>84</v>
      </c>
      <c r="C2712" s="160" t="s">
        <v>2393</v>
      </c>
      <c r="D2712" s="163">
        <v>42232</v>
      </c>
      <c r="E2712" s="117">
        <v>0.39583333333333331</v>
      </c>
      <c r="F2712" s="163">
        <v>42232</v>
      </c>
      <c r="G2712" s="117">
        <v>0.39583333333333331</v>
      </c>
      <c r="H2712" s="158">
        <f>G2712-E2712</f>
        <v>0</v>
      </c>
      <c r="I2712" s="70">
        <v>12</v>
      </c>
      <c r="J2712" s="73"/>
      <c r="K2712" s="94" t="s">
        <v>14</v>
      </c>
      <c r="L2712" s="73" t="s">
        <v>9</v>
      </c>
      <c r="M2712" s="222" t="s">
        <v>8386</v>
      </c>
      <c r="N2712" s="219" t="s">
        <v>3</v>
      </c>
      <c r="O2712" s="233" t="s">
        <v>7</v>
      </c>
      <c r="P2712" s="222" t="s">
        <v>8386</v>
      </c>
      <c r="Q2712" s="443" t="s">
        <v>8384</v>
      </c>
      <c r="R2712" s="250">
        <v>0.6</v>
      </c>
      <c r="S2712" s="250"/>
      <c r="T2712" s="250">
        <v>0.6</v>
      </c>
      <c r="U2712" s="304" t="s">
        <v>45</v>
      </c>
      <c r="V2712" s="279">
        <v>1992</v>
      </c>
      <c r="W2712" s="273" t="s">
        <v>10824</v>
      </c>
      <c r="X2712" s="279"/>
      <c r="Y2712" s="289" t="s">
        <v>10902</v>
      </c>
      <c r="Z2712" s="279"/>
      <c r="AA2712" s="279"/>
      <c r="AB2712" s="279"/>
      <c r="AC2712" s="279"/>
      <c r="AD2712" s="274" t="s">
        <v>42</v>
      </c>
      <c r="AE2712" s="279"/>
      <c r="AF2712" s="279"/>
      <c r="AG2712" s="273" t="s">
        <v>10903</v>
      </c>
      <c r="AH2712" s="222"/>
      <c r="AI2712" s="229"/>
    </row>
    <row r="2713" spans="1:35" ht="47.25" customHeight="1">
      <c r="A2713" s="69" t="s">
        <v>4982</v>
      </c>
      <c r="B2713" s="162" t="s">
        <v>84</v>
      </c>
      <c r="C2713" s="197" t="s">
        <v>2393</v>
      </c>
      <c r="D2713" s="198">
        <v>42202</v>
      </c>
      <c r="E2713" s="175">
        <v>0.3923611111111111</v>
      </c>
      <c r="F2713" s="198">
        <v>42202</v>
      </c>
      <c r="G2713" s="175">
        <v>0.3923611111111111</v>
      </c>
      <c r="H2713" s="176">
        <f>G2713-E2713</f>
        <v>0</v>
      </c>
      <c r="I2713" s="68">
        <v>6</v>
      </c>
      <c r="J2713" s="92"/>
      <c r="K2713" s="92" t="s">
        <v>8</v>
      </c>
      <c r="L2713" s="92" t="s">
        <v>4</v>
      </c>
      <c r="M2713" s="230" t="s">
        <v>7338</v>
      </c>
      <c r="N2713" s="221" t="s">
        <v>3</v>
      </c>
      <c r="O2713" s="230" t="s">
        <v>7</v>
      </c>
      <c r="P2713" s="230" t="s">
        <v>7338</v>
      </c>
      <c r="Q2713" s="453" t="s">
        <v>10849</v>
      </c>
      <c r="R2713" s="480">
        <v>1.1000000000000001</v>
      </c>
      <c r="S2713" s="480"/>
      <c r="T2713" s="480">
        <v>1.1000000000000001</v>
      </c>
      <c r="U2713" s="304" t="s">
        <v>28</v>
      </c>
      <c r="V2713" s="273">
        <v>1988</v>
      </c>
      <c r="W2713" s="273" t="s">
        <v>10824</v>
      </c>
      <c r="X2713" s="273"/>
      <c r="Y2713" s="289" t="s">
        <v>10850</v>
      </c>
      <c r="Z2713" s="273"/>
      <c r="AA2713" s="273"/>
      <c r="AB2713" s="273"/>
      <c r="AC2713" s="273"/>
      <c r="AD2713" s="273" t="s">
        <v>59</v>
      </c>
      <c r="AE2713" s="273"/>
      <c r="AF2713" s="273"/>
      <c r="AG2713" s="273" t="s">
        <v>2396</v>
      </c>
      <c r="AH2713" s="222"/>
      <c r="AI2713" s="229"/>
    </row>
    <row r="2714" spans="1:35" ht="31.5" customHeight="1">
      <c r="A2714" s="69" t="s">
        <v>4982</v>
      </c>
      <c r="B2714" s="92" t="s">
        <v>21</v>
      </c>
      <c r="C2714" s="92" t="s">
        <v>21</v>
      </c>
      <c r="D2714" s="88">
        <v>42202</v>
      </c>
      <c r="E2714" s="89">
        <v>0.24305555555555555</v>
      </c>
      <c r="F2714" s="88">
        <v>42202</v>
      </c>
      <c r="G2714" s="89">
        <v>0.27083333333333331</v>
      </c>
      <c r="H2714" s="89">
        <v>2.7777777777777776E-2</v>
      </c>
      <c r="I2714" s="68">
        <v>1</v>
      </c>
      <c r="J2714" s="68"/>
      <c r="K2714" s="92"/>
      <c r="L2714" s="92" t="s">
        <v>11</v>
      </c>
      <c r="M2714" s="230" t="s">
        <v>7353</v>
      </c>
      <c r="N2714" s="221">
        <v>0.4</v>
      </c>
      <c r="O2714" s="221" t="s">
        <v>2</v>
      </c>
      <c r="P2714" s="230" t="s">
        <v>7353</v>
      </c>
      <c r="Q2714" s="221" t="s">
        <v>7354</v>
      </c>
      <c r="R2714" s="221">
        <v>0.04</v>
      </c>
      <c r="S2714" s="221">
        <v>0.24</v>
      </c>
      <c r="T2714" s="221">
        <v>6.4000000000000001E-2</v>
      </c>
      <c r="U2714" s="293" t="s">
        <v>45</v>
      </c>
      <c r="V2714" s="273" t="s">
        <v>128</v>
      </c>
      <c r="W2714" s="293" t="s">
        <v>128</v>
      </c>
      <c r="X2714" s="293" t="s">
        <v>128</v>
      </c>
      <c r="Y2714" s="269">
        <v>2014</v>
      </c>
      <c r="Z2714" s="318" t="s">
        <v>128</v>
      </c>
      <c r="AA2714" s="269">
        <v>2015</v>
      </c>
      <c r="AB2714" s="293" t="s">
        <v>128</v>
      </c>
      <c r="AC2714" s="269">
        <v>2014</v>
      </c>
      <c r="AD2714" s="293" t="s">
        <v>17</v>
      </c>
      <c r="AE2714" s="293" t="s">
        <v>57</v>
      </c>
      <c r="AF2714" s="293"/>
      <c r="AG2714" s="318"/>
      <c r="AH2714" s="230"/>
      <c r="AI2714" s="229"/>
    </row>
    <row r="2715" spans="1:35" ht="31.5" customHeight="1">
      <c r="A2715" s="128" t="s">
        <v>4982</v>
      </c>
      <c r="B2715" s="188" t="s">
        <v>1412</v>
      </c>
      <c r="C2715" s="188" t="s">
        <v>1427</v>
      </c>
      <c r="D2715" s="189">
        <v>42202</v>
      </c>
      <c r="E2715" s="190">
        <v>0.62361111111111112</v>
      </c>
      <c r="F2715" s="189">
        <v>42202</v>
      </c>
      <c r="G2715" s="190">
        <v>0.63541666666666663</v>
      </c>
      <c r="H2715" s="190">
        <v>1.1805555555555555E-2</v>
      </c>
      <c r="I2715" s="188">
        <v>59</v>
      </c>
      <c r="J2715" s="191" t="s">
        <v>9261</v>
      </c>
      <c r="K2715" s="188"/>
      <c r="L2715" s="188" t="s">
        <v>4</v>
      </c>
      <c r="M2715" s="236" t="s">
        <v>4511</v>
      </c>
      <c r="N2715" s="236" t="s">
        <v>3</v>
      </c>
      <c r="O2715" s="236" t="s">
        <v>23</v>
      </c>
      <c r="P2715" s="236" t="s">
        <v>4511</v>
      </c>
      <c r="Q2715" s="236" t="s">
        <v>7428</v>
      </c>
      <c r="R2715" s="238">
        <v>21</v>
      </c>
      <c r="S2715" s="238">
        <v>6</v>
      </c>
      <c r="T2715" s="238">
        <v>27</v>
      </c>
      <c r="U2715" s="279"/>
      <c r="V2715" s="279"/>
      <c r="W2715" s="279"/>
      <c r="X2715" s="279"/>
      <c r="Y2715" s="279"/>
      <c r="Z2715" s="279"/>
      <c r="AA2715" s="279"/>
      <c r="AB2715" s="279"/>
      <c r="AC2715" s="279"/>
      <c r="AD2715" s="273" t="s">
        <v>68</v>
      </c>
      <c r="AE2715" s="279"/>
      <c r="AF2715" s="279"/>
      <c r="AG2715" s="290"/>
      <c r="AH2715" s="222"/>
      <c r="AI2715" s="229"/>
    </row>
    <row r="2716" spans="1:35" ht="15.75" customHeight="1">
      <c r="A2716" s="128" t="s">
        <v>4982</v>
      </c>
      <c r="B2716" s="188" t="s">
        <v>1412</v>
      </c>
      <c r="C2716" s="188" t="s">
        <v>1427</v>
      </c>
      <c r="D2716" s="189">
        <v>42202</v>
      </c>
      <c r="E2716" s="190">
        <v>0.92291666666666661</v>
      </c>
      <c r="F2716" s="189">
        <v>42202</v>
      </c>
      <c r="G2716" s="190">
        <v>0.9902777777777777</v>
      </c>
      <c r="H2716" s="190">
        <v>6.7361111111111108E-2</v>
      </c>
      <c r="I2716" s="188">
        <v>0</v>
      </c>
      <c r="J2716" s="188" t="s">
        <v>2591</v>
      </c>
      <c r="K2716" s="188"/>
      <c r="L2716" s="188" t="s">
        <v>16</v>
      </c>
      <c r="M2716" s="236" t="s">
        <v>4209</v>
      </c>
      <c r="N2716" s="236" t="s">
        <v>3</v>
      </c>
      <c r="O2716" s="236" t="s">
        <v>32</v>
      </c>
      <c r="P2716" s="236" t="s">
        <v>4209</v>
      </c>
      <c r="Q2716" s="236" t="s">
        <v>7429</v>
      </c>
      <c r="R2716" s="238"/>
      <c r="S2716" s="238"/>
      <c r="T2716" s="238"/>
      <c r="U2716" s="279"/>
      <c r="V2716" s="279"/>
      <c r="W2716" s="279"/>
      <c r="X2716" s="279"/>
      <c r="Y2716" s="279"/>
      <c r="Z2716" s="279"/>
      <c r="AA2716" s="279"/>
      <c r="AB2716" s="279"/>
      <c r="AC2716" s="279"/>
      <c r="AD2716" s="273" t="s">
        <v>37</v>
      </c>
      <c r="AE2716" s="279"/>
      <c r="AF2716" s="279"/>
      <c r="AG2716" s="290"/>
      <c r="AH2716" s="222"/>
      <c r="AI2716" s="229"/>
    </row>
    <row r="2717" spans="1:35" ht="31.5" customHeight="1">
      <c r="A2717" s="128" t="s">
        <v>4982</v>
      </c>
      <c r="B2717" s="188" t="s">
        <v>1412</v>
      </c>
      <c r="C2717" s="188" t="s">
        <v>1427</v>
      </c>
      <c r="D2717" s="189">
        <v>42202</v>
      </c>
      <c r="E2717" s="190">
        <v>0.92291666666666661</v>
      </c>
      <c r="F2717" s="189">
        <v>42202</v>
      </c>
      <c r="G2717" s="190">
        <v>0.94791666666666663</v>
      </c>
      <c r="H2717" s="190">
        <v>2.4999999999999998E-2</v>
      </c>
      <c r="I2717" s="188">
        <v>0</v>
      </c>
      <c r="J2717" s="188" t="s">
        <v>2591</v>
      </c>
      <c r="K2717" s="188"/>
      <c r="L2717" s="188" t="s">
        <v>16</v>
      </c>
      <c r="M2717" s="236" t="s">
        <v>7430</v>
      </c>
      <c r="N2717" s="236" t="s">
        <v>3</v>
      </c>
      <c r="O2717" s="236" t="s">
        <v>32</v>
      </c>
      <c r="P2717" s="236" t="s">
        <v>7430</v>
      </c>
      <c r="Q2717" s="236" t="s">
        <v>7431</v>
      </c>
      <c r="R2717" s="238"/>
      <c r="S2717" s="238"/>
      <c r="T2717" s="238"/>
      <c r="U2717" s="279"/>
      <c r="V2717" s="279"/>
      <c r="W2717" s="279"/>
      <c r="X2717" s="279"/>
      <c r="Y2717" s="279"/>
      <c r="Z2717" s="279"/>
      <c r="AA2717" s="279"/>
      <c r="AB2717" s="279"/>
      <c r="AC2717" s="279"/>
      <c r="AD2717" s="273" t="s">
        <v>37</v>
      </c>
      <c r="AE2717" s="279"/>
      <c r="AF2717" s="279"/>
      <c r="AG2717" s="290"/>
      <c r="AH2717" s="222"/>
      <c r="AI2717" s="229"/>
    </row>
    <row r="2718" spans="1:35" ht="47.25" customHeight="1">
      <c r="A2718" s="70" t="s">
        <v>4982</v>
      </c>
      <c r="B2718" s="74" t="s">
        <v>19</v>
      </c>
      <c r="C2718" s="74" t="s">
        <v>19</v>
      </c>
      <c r="D2718" s="75">
        <v>42202</v>
      </c>
      <c r="E2718" s="76">
        <v>4.5138888888888888E-2</v>
      </c>
      <c r="F2718" s="75">
        <v>42202</v>
      </c>
      <c r="G2718" s="76">
        <v>6.25E-2</v>
      </c>
      <c r="H2718" s="76">
        <f>F2718-D2718+G2718-E2718</f>
        <v>1.7361111111111112E-2</v>
      </c>
      <c r="I2718" s="74">
        <v>15</v>
      </c>
      <c r="J2718" s="74"/>
      <c r="K2718" s="74"/>
      <c r="L2718" s="74" t="s">
        <v>4</v>
      </c>
      <c r="M2718" s="225" t="s">
        <v>172</v>
      </c>
      <c r="N2718" s="226" t="s">
        <v>3</v>
      </c>
      <c r="O2718" s="225" t="s">
        <v>7</v>
      </c>
      <c r="P2718" s="225" t="s">
        <v>7535</v>
      </c>
      <c r="Q2718" s="225" t="s">
        <v>7536</v>
      </c>
      <c r="R2718" s="225">
        <v>3</v>
      </c>
      <c r="S2718" s="225"/>
      <c r="T2718" s="225">
        <f>R2718+S2718</f>
        <v>3</v>
      </c>
      <c r="U2718" s="302" t="s">
        <v>28</v>
      </c>
      <c r="V2718" s="302">
        <v>1985</v>
      </c>
      <c r="W2718" s="302" t="s">
        <v>1709</v>
      </c>
      <c r="X2718" s="302">
        <v>0</v>
      </c>
      <c r="Y2718" s="302">
        <v>42013</v>
      </c>
      <c r="Z2718" s="302">
        <v>100</v>
      </c>
      <c r="AA2718" s="302">
        <v>42499</v>
      </c>
      <c r="AB2718" s="302">
        <v>0</v>
      </c>
      <c r="AC2718" s="302">
        <v>41994</v>
      </c>
      <c r="AD2718" s="302" t="s">
        <v>0</v>
      </c>
      <c r="AE2718" s="302"/>
      <c r="AF2718" s="302"/>
      <c r="AG2718" s="302"/>
      <c r="AH2718" s="222"/>
      <c r="AI2718" s="229"/>
    </row>
    <row r="2719" spans="1:35" ht="31.5" customHeight="1">
      <c r="A2719" s="69" t="s">
        <v>7992</v>
      </c>
      <c r="B2719" s="161" t="s">
        <v>84</v>
      </c>
      <c r="C2719" s="160" t="s">
        <v>2393</v>
      </c>
      <c r="D2719" s="163">
        <v>42232</v>
      </c>
      <c r="E2719" s="117">
        <v>0.39930555555555558</v>
      </c>
      <c r="F2719" s="163">
        <v>42232</v>
      </c>
      <c r="G2719" s="117">
        <v>0.39930555555555558</v>
      </c>
      <c r="H2719" s="158">
        <f>G2719-E2719</f>
        <v>0</v>
      </c>
      <c r="I2719" s="70">
        <v>8</v>
      </c>
      <c r="J2719" s="73"/>
      <c r="K2719" s="94" t="s">
        <v>14</v>
      </c>
      <c r="L2719" s="73" t="s">
        <v>9</v>
      </c>
      <c r="M2719" s="222" t="s">
        <v>8387</v>
      </c>
      <c r="N2719" s="219" t="s">
        <v>3</v>
      </c>
      <c r="O2719" s="233" t="s">
        <v>7</v>
      </c>
      <c r="P2719" s="222" t="s">
        <v>8387</v>
      </c>
      <c r="Q2719" s="443" t="s">
        <v>8384</v>
      </c>
      <c r="R2719" s="250">
        <v>1</v>
      </c>
      <c r="S2719" s="250"/>
      <c r="T2719" s="250">
        <v>1</v>
      </c>
      <c r="U2719" s="304" t="s">
        <v>45</v>
      </c>
      <c r="V2719" s="279">
        <v>1989</v>
      </c>
      <c r="W2719" s="273" t="s">
        <v>10824</v>
      </c>
      <c r="X2719" s="279"/>
      <c r="Y2719" s="289" t="s">
        <v>10902</v>
      </c>
      <c r="Z2719" s="279"/>
      <c r="AA2719" s="279"/>
      <c r="AB2719" s="279"/>
      <c r="AC2719" s="279"/>
      <c r="AD2719" s="274" t="s">
        <v>42</v>
      </c>
      <c r="AE2719" s="279"/>
      <c r="AF2719" s="279"/>
      <c r="AG2719" s="273" t="s">
        <v>10903</v>
      </c>
      <c r="AH2719" s="222"/>
      <c r="AI2719" s="229"/>
    </row>
    <row r="2720" spans="1:35" ht="31.5" customHeight="1">
      <c r="A2720" s="128" t="s">
        <v>7992</v>
      </c>
      <c r="B2720" s="188" t="s">
        <v>1412</v>
      </c>
      <c r="C2720" s="188" t="s">
        <v>1427</v>
      </c>
      <c r="D2720" s="189">
        <v>42232</v>
      </c>
      <c r="E2720" s="190">
        <v>0.22430555555555556</v>
      </c>
      <c r="F2720" s="189">
        <v>42232</v>
      </c>
      <c r="G2720" s="190">
        <v>0.24444444444444446</v>
      </c>
      <c r="H2720" s="190">
        <v>2.013888888888889E-2</v>
      </c>
      <c r="I2720" s="188">
        <v>6</v>
      </c>
      <c r="J2720" s="188"/>
      <c r="K2720" s="188"/>
      <c r="L2720" s="188" t="s">
        <v>9</v>
      </c>
      <c r="M2720" s="236" t="s">
        <v>8933</v>
      </c>
      <c r="N2720" s="236" t="s">
        <v>3</v>
      </c>
      <c r="O2720" s="236" t="s">
        <v>32</v>
      </c>
      <c r="P2720" s="236" t="s">
        <v>2847</v>
      </c>
      <c r="Q2720" s="236" t="s">
        <v>8409</v>
      </c>
      <c r="R2720" s="247">
        <v>3</v>
      </c>
      <c r="S2720" s="247"/>
      <c r="T2720" s="247">
        <v>3</v>
      </c>
      <c r="U2720" s="279"/>
      <c r="V2720" s="279"/>
      <c r="W2720" s="279"/>
      <c r="X2720" s="279"/>
      <c r="Y2720" s="279"/>
      <c r="Z2720" s="279"/>
      <c r="AA2720" s="279"/>
      <c r="AB2720" s="279"/>
      <c r="AC2720" s="279"/>
      <c r="AD2720" s="273" t="s">
        <v>42</v>
      </c>
      <c r="AE2720" s="279"/>
      <c r="AF2720" s="279"/>
      <c r="AG2720" s="290"/>
      <c r="AH2720" s="222"/>
      <c r="AI2720" s="229"/>
    </row>
    <row r="2721" spans="1:35" ht="31.5" customHeight="1">
      <c r="A2721" s="69" t="s">
        <v>7992</v>
      </c>
      <c r="B2721" s="134" t="s">
        <v>1412</v>
      </c>
      <c r="C2721" s="134" t="s">
        <v>1423</v>
      </c>
      <c r="D2721" s="88">
        <v>42232</v>
      </c>
      <c r="E2721" s="127">
        <v>0.26111111111111113</v>
      </c>
      <c r="F2721" s="88">
        <v>42232</v>
      </c>
      <c r="G2721" s="127">
        <v>0.26111111111111113</v>
      </c>
      <c r="H2721" s="127"/>
      <c r="I2721" s="134">
        <v>32</v>
      </c>
      <c r="J2721" s="134" t="s">
        <v>3761</v>
      </c>
      <c r="K2721" s="134"/>
      <c r="L2721" s="169" t="s">
        <v>9</v>
      </c>
      <c r="M2721" s="231" t="s">
        <v>488</v>
      </c>
      <c r="N2721" s="231">
        <v>35</v>
      </c>
      <c r="O2721" s="231" t="s">
        <v>7</v>
      </c>
      <c r="P2721" s="231" t="s">
        <v>11192</v>
      </c>
      <c r="Q2721" s="231" t="s">
        <v>11193</v>
      </c>
      <c r="R2721" s="245">
        <v>1</v>
      </c>
      <c r="S2721" s="245">
        <v>2</v>
      </c>
      <c r="T2721" s="245">
        <v>3</v>
      </c>
      <c r="U2721" s="279"/>
      <c r="V2721" s="279"/>
      <c r="W2721" s="279"/>
      <c r="X2721" s="279"/>
      <c r="Y2721" s="279"/>
      <c r="Z2721" s="279"/>
      <c r="AA2721" s="279"/>
      <c r="AB2721" s="279"/>
      <c r="AC2721" s="279"/>
      <c r="AD2721" s="273" t="s">
        <v>42</v>
      </c>
      <c r="AE2721" s="279"/>
      <c r="AF2721" s="279"/>
      <c r="AG2721" s="290"/>
      <c r="AH2721" s="222"/>
      <c r="AI2721" s="229"/>
    </row>
    <row r="2722" spans="1:35" ht="31.5" customHeight="1">
      <c r="A2722" s="70" t="s">
        <v>4982</v>
      </c>
      <c r="B2722" s="74" t="s">
        <v>19</v>
      </c>
      <c r="C2722" s="74" t="s">
        <v>19</v>
      </c>
      <c r="D2722" s="75">
        <v>42202</v>
      </c>
      <c r="E2722" s="76">
        <v>0.4513888888888889</v>
      </c>
      <c r="F2722" s="75">
        <v>42202</v>
      </c>
      <c r="G2722" s="76">
        <v>0.45347222222222222</v>
      </c>
      <c r="H2722" s="76">
        <f>F2722-D2722+G2722-E2722</f>
        <v>2.0833333333333259E-3</v>
      </c>
      <c r="I2722" s="74">
        <v>5</v>
      </c>
      <c r="J2722" s="74" t="s">
        <v>180</v>
      </c>
      <c r="K2722" s="74" t="s">
        <v>20</v>
      </c>
      <c r="L2722" s="74" t="s">
        <v>29</v>
      </c>
      <c r="M2722" s="225" t="s">
        <v>7514</v>
      </c>
      <c r="N2722" s="226" t="s">
        <v>3</v>
      </c>
      <c r="O2722" s="225" t="s">
        <v>7</v>
      </c>
      <c r="P2722" s="225" t="s">
        <v>7515</v>
      </c>
      <c r="Q2722" s="225" t="s">
        <v>11282</v>
      </c>
      <c r="R2722" s="225">
        <v>7</v>
      </c>
      <c r="S2722" s="225"/>
      <c r="T2722" s="225">
        <f>R2722+S2722</f>
        <v>7</v>
      </c>
      <c r="U2722" s="302" t="s">
        <v>28</v>
      </c>
      <c r="V2722" s="302">
        <v>1997</v>
      </c>
      <c r="W2722" s="302" t="s">
        <v>1364</v>
      </c>
      <c r="X2722" s="302">
        <v>0</v>
      </c>
      <c r="Y2722" s="302">
        <v>42111</v>
      </c>
      <c r="Z2722" s="302">
        <v>50</v>
      </c>
      <c r="AA2722" s="302">
        <v>42309</v>
      </c>
      <c r="AB2722" s="302">
        <v>0</v>
      </c>
      <c r="AC2722" s="302">
        <v>42144</v>
      </c>
      <c r="AD2722" s="302" t="s">
        <v>27</v>
      </c>
      <c r="AE2722" s="302"/>
      <c r="AF2722" s="302"/>
      <c r="AG2722" s="302"/>
      <c r="AH2722" s="222"/>
      <c r="AI2722" s="229"/>
    </row>
    <row r="2723" spans="1:35" ht="31.5" customHeight="1">
      <c r="A2723" s="70" t="s">
        <v>4982</v>
      </c>
      <c r="B2723" s="74" t="s">
        <v>19</v>
      </c>
      <c r="C2723" s="74" t="s">
        <v>11210</v>
      </c>
      <c r="D2723" s="75">
        <v>42202</v>
      </c>
      <c r="E2723" s="76">
        <v>0.47083333333333338</v>
      </c>
      <c r="F2723" s="75">
        <v>42202</v>
      </c>
      <c r="G2723" s="76">
        <v>0.48055555555555557</v>
      </c>
      <c r="H2723" s="76">
        <v>9.7222222222221877E-3</v>
      </c>
      <c r="I2723" s="74">
        <v>7</v>
      </c>
      <c r="J2723" s="74"/>
      <c r="K2723" s="74"/>
      <c r="L2723" s="74" t="s">
        <v>16</v>
      </c>
      <c r="M2723" s="225" t="s">
        <v>4865</v>
      </c>
      <c r="N2723" s="226">
        <v>35</v>
      </c>
      <c r="O2723" s="225" t="s">
        <v>13</v>
      </c>
      <c r="P2723" s="225" t="s">
        <v>11281</v>
      </c>
      <c r="Q2723" s="225" t="s">
        <v>7513</v>
      </c>
      <c r="R2723" s="225">
        <v>3</v>
      </c>
      <c r="S2723" s="225">
        <v>1</v>
      </c>
      <c r="T2723" s="225">
        <f>R2723+S2723</f>
        <v>4</v>
      </c>
      <c r="U2723" s="302"/>
      <c r="V2723" s="302"/>
      <c r="W2723" s="302"/>
      <c r="X2723" s="302"/>
      <c r="Y2723" s="302"/>
      <c r="Z2723" s="302"/>
      <c r="AA2723" s="302"/>
      <c r="AB2723" s="302"/>
      <c r="AC2723" s="302"/>
      <c r="AD2723" s="302" t="s">
        <v>37</v>
      </c>
      <c r="AE2723" s="302"/>
      <c r="AF2723" s="302"/>
      <c r="AG2723" s="302"/>
      <c r="AH2723" s="222"/>
      <c r="AI2723" s="229"/>
    </row>
    <row r="2724" spans="1:35" ht="31.5" customHeight="1">
      <c r="A2724" s="70" t="s">
        <v>4982</v>
      </c>
      <c r="B2724" s="74" t="s">
        <v>19</v>
      </c>
      <c r="C2724" s="74" t="s">
        <v>11210</v>
      </c>
      <c r="D2724" s="75">
        <v>42202</v>
      </c>
      <c r="E2724" s="76">
        <v>0.52361111111111114</v>
      </c>
      <c r="F2724" s="75">
        <v>42202</v>
      </c>
      <c r="G2724" s="76">
        <v>0.66666666666666663</v>
      </c>
      <c r="H2724" s="76">
        <v>0.14305555555555549</v>
      </c>
      <c r="I2724" s="74">
        <v>9</v>
      </c>
      <c r="J2724" s="74" t="s">
        <v>150</v>
      </c>
      <c r="K2724" s="74" t="s">
        <v>20</v>
      </c>
      <c r="L2724" s="74" t="s">
        <v>16</v>
      </c>
      <c r="M2724" s="225" t="s">
        <v>4865</v>
      </c>
      <c r="N2724" s="226" t="s">
        <v>3</v>
      </c>
      <c r="O2724" s="225" t="s">
        <v>7</v>
      </c>
      <c r="P2724" s="225" t="s">
        <v>7518</v>
      </c>
      <c r="Q2724" s="225" t="s">
        <v>7519</v>
      </c>
      <c r="R2724" s="225">
        <v>19</v>
      </c>
      <c r="S2724" s="225"/>
      <c r="T2724" s="225">
        <f>R2724+S2724</f>
        <v>19</v>
      </c>
      <c r="U2724" s="302"/>
      <c r="V2724" s="302"/>
      <c r="W2724" s="302"/>
      <c r="X2724" s="302"/>
      <c r="Y2724" s="302"/>
      <c r="Z2724" s="302"/>
      <c r="AA2724" s="302"/>
      <c r="AB2724" s="302"/>
      <c r="AC2724" s="302"/>
      <c r="AD2724" s="302" t="s">
        <v>37</v>
      </c>
      <c r="AE2724" s="302"/>
      <c r="AF2724" s="302"/>
      <c r="AG2724" s="302"/>
      <c r="AH2724" s="222"/>
      <c r="AI2724" s="229"/>
    </row>
    <row r="2725" spans="1:35" ht="31.5" customHeight="1">
      <c r="A2725" s="70" t="s">
        <v>4982</v>
      </c>
      <c r="B2725" s="74" t="s">
        <v>19</v>
      </c>
      <c r="C2725" s="74" t="s">
        <v>11210</v>
      </c>
      <c r="D2725" s="75">
        <v>42202</v>
      </c>
      <c r="E2725" s="76">
        <v>0.53472222222222221</v>
      </c>
      <c r="F2725" s="75">
        <v>42202</v>
      </c>
      <c r="G2725" s="76">
        <v>0.53541666666666665</v>
      </c>
      <c r="H2725" s="76">
        <v>6.9444444444444198E-4</v>
      </c>
      <c r="I2725" s="74">
        <v>17</v>
      </c>
      <c r="J2725" s="74" t="s">
        <v>4558</v>
      </c>
      <c r="K2725" s="74" t="s">
        <v>8</v>
      </c>
      <c r="L2725" s="74" t="s">
        <v>16</v>
      </c>
      <c r="M2725" s="225" t="s">
        <v>4865</v>
      </c>
      <c r="N2725" s="226">
        <v>35</v>
      </c>
      <c r="O2725" s="225" t="s">
        <v>7</v>
      </c>
      <c r="P2725" s="225" t="s">
        <v>7516</v>
      </c>
      <c r="Q2725" s="225" t="s">
        <v>7517</v>
      </c>
      <c r="R2725" s="225">
        <v>6</v>
      </c>
      <c r="S2725" s="225">
        <v>17</v>
      </c>
      <c r="T2725" s="225">
        <f>R2725+S2725</f>
        <v>23</v>
      </c>
      <c r="U2725" s="302"/>
      <c r="V2725" s="302"/>
      <c r="W2725" s="302"/>
      <c r="X2725" s="302"/>
      <c r="Y2725" s="302"/>
      <c r="Z2725" s="302"/>
      <c r="AA2725" s="302"/>
      <c r="AB2725" s="302"/>
      <c r="AC2725" s="302"/>
      <c r="AD2725" s="302" t="s">
        <v>37</v>
      </c>
      <c r="AE2725" s="302"/>
      <c r="AF2725" s="302"/>
      <c r="AG2725" s="302"/>
      <c r="AH2725" s="222"/>
      <c r="AI2725" s="229"/>
    </row>
    <row r="2726" spans="1:35" ht="126" customHeight="1">
      <c r="A2726" s="69" t="s">
        <v>7992</v>
      </c>
      <c r="B2726" s="134" t="s">
        <v>1412</v>
      </c>
      <c r="C2726" s="134" t="s">
        <v>1423</v>
      </c>
      <c r="D2726" s="88">
        <v>42232</v>
      </c>
      <c r="E2726" s="127">
        <v>0.26111111111111113</v>
      </c>
      <c r="F2726" s="88">
        <v>42232</v>
      </c>
      <c r="G2726" s="127">
        <v>0.26111111111111113</v>
      </c>
      <c r="H2726" s="127"/>
      <c r="I2726" s="134">
        <v>29</v>
      </c>
      <c r="J2726" s="134" t="s">
        <v>3761</v>
      </c>
      <c r="K2726" s="134"/>
      <c r="L2726" s="169" t="s">
        <v>9</v>
      </c>
      <c r="M2726" s="231" t="s">
        <v>488</v>
      </c>
      <c r="N2726" s="231">
        <v>35</v>
      </c>
      <c r="O2726" s="231" t="s">
        <v>7</v>
      </c>
      <c r="P2726" s="231" t="s">
        <v>11194</v>
      </c>
      <c r="Q2726" s="231" t="s">
        <v>11195</v>
      </c>
      <c r="R2726" s="245">
        <v>1</v>
      </c>
      <c r="S2726" s="245">
        <v>2</v>
      </c>
      <c r="T2726" s="245">
        <v>3</v>
      </c>
      <c r="U2726" s="279"/>
      <c r="V2726" s="279"/>
      <c r="W2726" s="279"/>
      <c r="X2726" s="279"/>
      <c r="Y2726" s="279"/>
      <c r="Z2726" s="279"/>
      <c r="AA2726" s="279"/>
      <c r="AB2726" s="279"/>
      <c r="AC2726" s="279"/>
      <c r="AD2726" s="273" t="s">
        <v>42</v>
      </c>
      <c r="AE2726" s="279"/>
      <c r="AF2726" s="279"/>
      <c r="AG2726" s="290"/>
      <c r="AH2726" s="222"/>
      <c r="AI2726" s="229"/>
    </row>
    <row r="2727" spans="1:35" ht="31.5" customHeight="1">
      <c r="A2727" s="69" t="s">
        <v>7992</v>
      </c>
      <c r="B2727" s="134" t="s">
        <v>1412</v>
      </c>
      <c r="C2727" s="134" t="s">
        <v>1423</v>
      </c>
      <c r="D2727" s="88">
        <v>42232</v>
      </c>
      <c r="E2727" s="127">
        <v>0.26874999999999999</v>
      </c>
      <c r="F2727" s="88">
        <v>42232</v>
      </c>
      <c r="G2727" s="127">
        <v>0.26874999999999999</v>
      </c>
      <c r="H2727" s="127">
        <v>0</v>
      </c>
      <c r="I2727" s="134">
        <v>63</v>
      </c>
      <c r="J2727" s="134" t="s">
        <v>3761</v>
      </c>
      <c r="K2727" s="134"/>
      <c r="L2727" s="169" t="s">
        <v>9</v>
      </c>
      <c r="M2727" s="231" t="s">
        <v>488</v>
      </c>
      <c r="N2727" s="231">
        <v>35</v>
      </c>
      <c r="O2727" s="231" t="s">
        <v>7</v>
      </c>
      <c r="P2727" s="231" t="s">
        <v>11196</v>
      </c>
      <c r="Q2727" s="231" t="s">
        <v>11197</v>
      </c>
      <c r="R2727" s="245">
        <v>2</v>
      </c>
      <c r="S2727" s="245">
        <v>22</v>
      </c>
      <c r="T2727" s="245">
        <v>24</v>
      </c>
      <c r="U2727" s="279"/>
      <c r="V2727" s="279"/>
      <c r="W2727" s="279"/>
      <c r="X2727" s="279"/>
      <c r="Y2727" s="279"/>
      <c r="Z2727" s="279"/>
      <c r="AA2727" s="279"/>
      <c r="AB2727" s="279"/>
      <c r="AC2727" s="279"/>
      <c r="AD2727" s="273" t="s">
        <v>42</v>
      </c>
      <c r="AE2727" s="279"/>
      <c r="AF2727" s="279"/>
      <c r="AG2727" s="290"/>
      <c r="AH2727" s="222"/>
      <c r="AI2727" s="229"/>
    </row>
    <row r="2728" spans="1:35" ht="47.25" customHeight="1">
      <c r="A2728" s="69" t="s">
        <v>7992</v>
      </c>
      <c r="B2728" s="134" t="s">
        <v>1412</v>
      </c>
      <c r="C2728" s="134" t="s">
        <v>1423</v>
      </c>
      <c r="D2728" s="88">
        <v>42232</v>
      </c>
      <c r="E2728" s="127">
        <v>0.27569444444444446</v>
      </c>
      <c r="F2728" s="88">
        <v>42232</v>
      </c>
      <c r="G2728" s="127">
        <v>0.27569444444444446</v>
      </c>
      <c r="H2728" s="127">
        <v>0</v>
      </c>
      <c r="I2728" s="134">
        <v>7</v>
      </c>
      <c r="J2728" s="134" t="s">
        <v>1421</v>
      </c>
      <c r="K2728" s="134"/>
      <c r="L2728" s="169" t="s">
        <v>9</v>
      </c>
      <c r="M2728" s="231" t="s">
        <v>488</v>
      </c>
      <c r="N2728" s="232" t="s">
        <v>3</v>
      </c>
      <c r="O2728" s="231" t="s">
        <v>7</v>
      </c>
      <c r="P2728" s="231" t="s">
        <v>11198</v>
      </c>
      <c r="Q2728" s="231" t="s">
        <v>11199</v>
      </c>
      <c r="R2728" s="245"/>
      <c r="S2728" s="245">
        <v>1</v>
      </c>
      <c r="T2728" s="245">
        <v>1</v>
      </c>
      <c r="U2728" s="279"/>
      <c r="V2728" s="279"/>
      <c r="W2728" s="279"/>
      <c r="X2728" s="279"/>
      <c r="Y2728" s="279"/>
      <c r="Z2728" s="279"/>
      <c r="AA2728" s="279"/>
      <c r="AB2728" s="279"/>
      <c r="AC2728" s="279"/>
      <c r="AD2728" s="273" t="s">
        <v>42</v>
      </c>
      <c r="AE2728" s="279"/>
      <c r="AF2728" s="279"/>
      <c r="AG2728" s="290"/>
      <c r="AH2728" s="222"/>
      <c r="AI2728" s="229"/>
    </row>
    <row r="2729" spans="1:35" ht="31.5" customHeight="1">
      <c r="A2729" s="70" t="s">
        <v>4982</v>
      </c>
      <c r="B2729" s="74" t="s">
        <v>19</v>
      </c>
      <c r="C2729" s="74" t="s">
        <v>19</v>
      </c>
      <c r="D2729" s="75">
        <v>42202</v>
      </c>
      <c r="E2729" s="76">
        <v>0.62361111111111112</v>
      </c>
      <c r="F2729" s="75">
        <v>42202</v>
      </c>
      <c r="G2729" s="76">
        <v>0.64236111111111105</v>
      </c>
      <c r="H2729" s="76">
        <f>F2729-D2729+G2729-E2729</f>
        <v>1.8749999999999933E-2</v>
      </c>
      <c r="I2729" s="74">
        <v>5</v>
      </c>
      <c r="J2729" s="74"/>
      <c r="K2729" s="74"/>
      <c r="L2729" s="74" t="s">
        <v>4</v>
      </c>
      <c r="M2729" s="225" t="s">
        <v>7514</v>
      </c>
      <c r="N2729" s="226" t="s">
        <v>3</v>
      </c>
      <c r="O2729" s="225" t="s">
        <v>7</v>
      </c>
      <c r="P2729" s="225" t="s">
        <v>7515</v>
      </c>
      <c r="Q2729" s="225" t="s">
        <v>7523</v>
      </c>
      <c r="R2729" s="225">
        <v>23</v>
      </c>
      <c r="S2729" s="225">
        <v>14</v>
      </c>
      <c r="T2729" s="225">
        <f>R2729+S2729</f>
        <v>37</v>
      </c>
      <c r="U2729" s="302" t="s">
        <v>28</v>
      </c>
      <c r="V2729" s="302">
        <v>1997</v>
      </c>
      <c r="W2729" s="302" t="s">
        <v>1364</v>
      </c>
      <c r="X2729" s="302">
        <v>0</v>
      </c>
      <c r="Y2729" s="302">
        <v>42111</v>
      </c>
      <c r="Z2729" s="302">
        <v>50</v>
      </c>
      <c r="AA2729" s="302">
        <v>42309</v>
      </c>
      <c r="AB2729" s="302">
        <v>0</v>
      </c>
      <c r="AC2729" s="302">
        <v>42144</v>
      </c>
      <c r="AD2729" s="302" t="s">
        <v>27</v>
      </c>
      <c r="AE2729" s="302"/>
      <c r="AF2729" s="302"/>
      <c r="AG2729" s="302"/>
      <c r="AH2729" s="222"/>
      <c r="AI2729" s="229"/>
    </row>
    <row r="2730" spans="1:35" ht="31.5" customHeight="1">
      <c r="A2730" s="70" t="s">
        <v>4982</v>
      </c>
      <c r="B2730" s="74" t="s">
        <v>19</v>
      </c>
      <c r="C2730" s="74" t="s">
        <v>11218</v>
      </c>
      <c r="D2730" s="75">
        <v>42202</v>
      </c>
      <c r="E2730" s="76">
        <v>0.85416666666666663</v>
      </c>
      <c r="F2730" s="75">
        <v>42202</v>
      </c>
      <c r="G2730" s="76">
        <v>0.85486111111111107</v>
      </c>
      <c r="H2730" s="76">
        <v>6.9444444444444198E-4</v>
      </c>
      <c r="I2730" s="74">
        <v>9</v>
      </c>
      <c r="J2730" s="74"/>
      <c r="K2730" s="74" t="s">
        <v>8</v>
      </c>
      <c r="L2730" s="74" t="s">
        <v>16</v>
      </c>
      <c r="M2730" s="225" t="s">
        <v>2856</v>
      </c>
      <c r="N2730" s="226">
        <v>35</v>
      </c>
      <c r="O2730" s="225" t="s">
        <v>7</v>
      </c>
      <c r="P2730" s="225" t="s">
        <v>7527</v>
      </c>
      <c r="Q2730" s="225" t="s">
        <v>7528</v>
      </c>
      <c r="R2730" s="225">
        <v>3</v>
      </c>
      <c r="S2730" s="225">
        <v>3</v>
      </c>
      <c r="T2730" s="225">
        <f>R2730+S2730</f>
        <v>6</v>
      </c>
      <c r="U2730" s="302"/>
      <c r="V2730" s="302"/>
      <c r="W2730" s="302"/>
      <c r="X2730" s="302"/>
      <c r="Y2730" s="302"/>
      <c r="Z2730" s="302"/>
      <c r="AA2730" s="302"/>
      <c r="AB2730" s="302"/>
      <c r="AC2730" s="302"/>
      <c r="AD2730" s="302" t="s">
        <v>37</v>
      </c>
      <c r="AE2730" s="302"/>
      <c r="AF2730" s="302"/>
      <c r="AG2730" s="302"/>
      <c r="AH2730" s="222"/>
      <c r="AI2730" s="229"/>
    </row>
    <row r="2731" spans="1:35" ht="31.5" customHeight="1">
      <c r="A2731" s="69" t="s">
        <v>7992</v>
      </c>
      <c r="B2731" s="134" t="s">
        <v>1412</v>
      </c>
      <c r="C2731" s="134" t="s">
        <v>1423</v>
      </c>
      <c r="D2731" s="88">
        <v>42232</v>
      </c>
      <c r="E2731" s="127">
        <v>0.29097222222222224</v>
      </c>
      <c r="F2731" s="88">
        <v>42232</v>
      </c>
      <c r="G2731" s="127">
        <v>0.29097222222222224</v>
      </c>
      <c r="H2731" s="127">
        <v>0</v>
      </c>
      <c r="I2731" s="134">
        <v>9</v>
      </c>
      <c r="J2731" s="134" t="s">
        <v>1421</v>
      </c>
      <c r="K2731" s="134"/>
      <c r="L2731" s="169" t="s">
        <v>9</v>
      </c>
      <c r="M2731" s="231" t="s">
        <v>11200</v>
      </c>
      <c r="N2731" s="232" t="s">
        <v>3</v>
      </c>
      <c r="O2731" s="231" t="s">
        <v>7</v>
      </c>
      <c r="P2731" s="231" t="s">
        <v>11201</v>
      </c>
      <c r="Q2731" s="231" t="s">
        <v>11202</v>
      </c>
      <c r="R2731" s="245"/>
      <c r="S2731" s="245">
        <v>1</v>
      </c>
      <c r="T2731" s="245">
        <v>1</v>
      </c>
      <c r="U2731" s="279"/>
      <c r="V2731" s="279"/>
      <c r="W2731" s="279"/>
      <c r="X2731" s="279"/>
      <c r="Y2731" s="279"/>
      <c r="Z2731" s="279"/>
      <c r="AA2731" s="279"/>
      <c r="AB2731" s="279"/>
      <c r="AC2731" s="279"/>
      <c r="AD2731" s="273" t="s">
        <v>42</v>
      </c>
      <c r="AE2731" s="279"/>
      <c r="AF2731" s="279"/>
      <c r="AG2731" s="290"/>
      <c r="AH2731" s="222"/>
      <c r="AI2731" s="229"/>
    </row>
    <row r="2732" spans="1:35" ht="78.75" customHeight="1">
      <c r="A2732" s="70" t="s">
        <v>4982</v>
      </c>
      <c r="B2732" s="74" t="s">
        <v>19</v>
      </c>
      <c r="C2732" s="74" t="s">
        <v>11210</v>
      </c>
      <c r="D2732" s="75">
        <v>42202</v>
      </c>
      <c r="E2732" s="76">
        <v>0.8847222222222223</v>
      </c>
      <c r="F2732" s="75">
        <v>42202</v>
      </c>
      <c r="G2732" s="76">
        <v>0.88541666666666663</v>
      </c>
      <c r="H2732" s="76">
        <v>6.9444444444433095E-4</v>
      </c>
      <c r="I2732" s="74">
        <v>7</v>
      </c>
      <c r="J2732" s="74"/>
      <c r="K2732" s="74"/>
      <c r="L2732" s="74" t="s">
        <v>16</v>
      </c>
      <c r="M2732" s="225" t="s">
        <v>3686</v>
      </c>
      <c r="N2732" s="226" t="s">
        <v>3</v>
      </c>
      <c r="O2732" s="225" t="s">
        <v>7</v>
      </c>
      <c r="P2732" s="225" t="s">
        <v>7518</v>
      </c>
      <c r="Q2732" s="225" t="s">
        <v>7526</v>
      </c>
      <c r="R2732" s="225">
        <v>2</v>
      </c>
      <c r="S2732" s="225">
        <v>1</v>
      </c>
      <c r="T2732" s="225">
        <f>R2732+S2732</f>
        <v>3</v>
      </c>
      <c r="U2732" s="302"/>
      <c r="V2732" s="302"/>
      <c r="W2732" s="302"/>
      <c r="X2732" s="302"/>
      <c r="Y2732" s="302"/>
      <c r="Z2732" s="302"/>
      <c r="AA2732" s="302"/>
      <c r="AB2732" s="302"/>
      <c r="AC2732" s="302"/>
      <c r="AD2732" s="302" t="s">
        <v>37</v>
      </c>
      <c r="AE2732" s="302"/>
      <c r="AF2732" s="302"/>
      <c r="AG2732" s="302"/>
      <c r="AH2732" s="222"/>
      <c r="AI2732" s="229"/>
    </row>
    <row r="2733" spans="1:35" ht="47.25" customHeight="1">
      <c r="A2733" s="70" t="s">
        <v>4982</v>
      </c>
      <c r="B2733" s="74" t="s">
        <v>19</v>
      </c>
      <c r="C2733" s="74" t="s">
        <v>11210</v>
      </c>
      <c r="D2733" s="75">
        <v>42202</v>
      </c>
      <c r="E2733" s="76">
        <v>0.88541666666666663</v>
      </c>
      <c r="F2733" s="75">
        <v>42202</v>
      </c>
      <c r="G2733" s="76">
        <v>0.88888888888888884</v>
      </c>
      <c r="H2733" s="76">
        <v>3.4722222222222099E-3</v>
      </c>
      <c r="I2733" s="74">
        <v>2</v>
      </c>
      <c r="J2733" s="74"/>
      <c r="K2733" s="74" t="s">
        <v>20</v>
      </c>
      <c r="L2733" s="74" t="s">
        <v>16</v>
      </c>
      <c r="M2733" s="225" t="s">
        <v>7532</v>
      </c>
      <c r="N2733" s="226">
        <v>35</v>
      </c>
      <c r="O2733" s="225" t="s">
        <v>7</v>
      </c>
      <c r="P2733" s="225" t="s">
        <v>7533</v>
      </c>
      <c r="Q2733" s="225" t="s">
        <v>7534</v>
      </c>
      <c r="R2733" s="225">
        <v>1</v>
      </c>
      <c r="S2733" s="225"/>
      <c r="T2733" s="225">
        <f>R2733+S2733</f>
        <v>1</v>
      </c>
      <c r="U2733" s="302"/>
      <c r="V2733" s="302"/>
      <c r="W2733" s="302"/>
      <c r="X2733" s="302"/>
      <c r="Y2733" s="302"/>
      <c r="Z2733" s="302"/>
      <c r="AA2733" s="302"/>
      <c r="AB2733" s="302"/>
      <c r="AC2733" s="302"/>
      <c r="AD2733" s="302" t="s">
        <v>37</v>
      </c>
      <c r="AE2733" s="302"/>
      <c r="AF2733" s="302"/>
      <c r="AG2733" s="302"/>
      <c r="AH2733" s="222"/>
      <c r="AI2733" s="229"/>
    </row>
    <row r="2734" spans="1:35" ht="173.25" customHeight="1">
      <c r="A2734" s="70" t="s">
        <v>4982</v>
      </c>
      <c r="B2734" s="74" t="s">
        <v>19</v>
      </c>
      <c r="C2734" s="74" t="s">
        <v>11210</v>
      </c>
      <c r="D2734" s="75">
        <v>42202</v>
      </c>
      <c r="E2734" s="76">
        <v>0.89583333333333337</v>
      </c>
      <c r="F2734" s="75">
        <v>42202</v>
      </c>
      <c r="G2734" s="76">
        <v>0.8965277777777777</v>
      </c>
      <c r="H2734" s="76">
        <v>6.9444444444433095E-4</v>
      </c>
      <c r="I2734" s="74">
        <v>20</v>
      </c>
      <c r="J2734" s="74"/>
      <c r="K2734" s="74"/>
      <c r="L2734" s="74" t="s">
        <v>16</v>
      </c>
      <c r="M2734" s="225" t="s">
        <v>1850</v>
      </c>
      <c r="N2734" s="226">
        <v>35</v>
      </c>
      <c r="O2734" s="225" t="s">
        <v>7</v>
      </c>
      <c r="P2734" s="225" t="s">
        <v>7530</v>
      </c>
      <c r="Q2734" s="225" t="s">
        <v>7531</v>
      </c>
      <c r="R2734" s="225">
        <v>9</v>
      </c>
      <c r="S2734" s="225">
        <v>1</v>
      </c>
      <c r="T2734" s="225">
        <f>R2734+S2734</f>
        <v>10</v>
      </c>
      <c r="U2734" s="302"/>
      <c r="V2734" s="302"/>
      <c r="W2734" s="302"/>
      <c r="X2734" s="302"/>
      <c r="Y2734" s="302"/>
      <c r="Z2734" s="302"/>
      <c r="AA2734" s="302"/>
      <c r="AB2734" s="302"/>
      <c r="AC2734" s="302"/>
      <c r="AD2734" s="302" t="s">
        <v>37</v>
      </c>
      <c r="AE2734" s="302"/>
      <c r="AF2734" s="302"/>
      <c r="AG2734" s="302"/>
      <c r="AH2734" s="222"/>
      <c r="AI2734" s="229"/>
    </row>
    <row r="2735" spans="1:35" ht="31.5" customHeight="1">
      <c r="A2735" s="70" t="s">
        <v>4982</v>
      </c>
      <c r="B2735" s="74" t="s">
        <v>81</v>
      </c>
      <c r="C2735" s="74" t="s">
        <v>81</v>
      </c>
      <c r="D2735" s="75">
        <v>42202</v>
      </c>
      <c r="E2735" s="76">
        <v>0.93125000000000002</v>
      </c>
      <c r="F2735" s="75">
        <v>42202</v>
      </c>
      <c r="G2735" s="76">
        <v>0.93125000000000002</v>
      </c>
      <c r="H2735" s="76">
        <v>0</v>
      </c>
      <c r="I2735" s="74">
        <v>7</v>
      </c>
      <c r="J2735" s="74" t="s">
        <v>143</v>
      </c>
      <c r="K2735" s="74" t="s">
        <v>8</v>
      </c>
      <c r="L2735" s="74" t="s">
        <v>29</v>
      </c>
      <c r="M2735" s="225" t="s">
        <v>7549</v>
      </c>
      <c r="N2735" s="226" t="s">
        <v>3</v>
      </c>
      <c r="O2735" s="225" t="s">
        <v>7</v>
      </c>
      <c r="P2735" s="225" t="s">
        <v>7549</v>
      </c>
      <c r="Q2735" s="225" t="s">
        <v>7550</v>
      </c>
      <c r="R2735" s="225"/>
      <c r="S2735" s="225">
        <v>1</v>
      </c>
      <c r="T2735" s="225">
        <v>1</v>
      </c>
      <c r="U2735" s="302" t="s">
        <v>28</v>
      </c>
      <c r="V2735" s="302">
        <v>1999</v>
      </c>
      <c r="W2735" s="302" t="s">
        <v>1364</v>
      </c>
      <c r="X2735" s="302" t="s">
        <v>10005</v>
      </c>
      <c r="Y2735" s="302">
        <v>42054</v>
      </c>
      <c r="Z2735" s="302">
        <v>1</v>
      </c>
      <c r="AA2735" s="302" t="s">
        <v>10039</v>
      </c>
      <c r="AB2735" s="302">
        <v>0</v>
      </c>
      <c r="AC2735" s="302">
        <v>42054</v>
      </c>
      <c r="AD2735" s="302" t="s">
        <v>27</v>
      </c>
      <c r="AE2735" s="302"/>
      <c r="AF2735" s="302"/>
      <c r="AG2735" s="302"/>
      <c r="AH2735" s="222"/>
      <c r="AI2735" s="229"/>
    </row>
    <row r="2736" spans="1:35" ht="31.5" customHeight="1">
      <c r="A2736" s="70" t="s">
        <v>4982</v>
      </c>
      <c r="B2736" s="74" t="s">
        <v>138</v>
      </c>
      <c r="C2736" s="74" t="s">
        <v>3626</v>
      </c>
      <c r="D2736" s="75">
        <v>42202</v>
      </c>
      <c r="E2736" s="76">
        <v>0.53888888888888886</v>
      </c>
      <c r="F2736" s="75">
        <v>42202</v>
      </c>
      <c r="G2736" s="76">
        <v>0.53888888888888886</v>
      </c>
      <c r="H2736" s="76">
        <f>G2736-E2736</f>
        <v>0</v>
      </c>
      <c r="I2736" s="74">
        <v>55</v>
      </c>
      <c r="J2736" s="74" t="s">
        <v>2414</v>
      </c>
      <c r="K2736" s="74" t="s">
        <v>8</v>
      </c>
      <c r="L2736" s="74" t="s">
        <v>16</v>
      </c>
      <c r="M2736" s="225" t="s">
        <v>7564</v>
      </c>
      <c r="N2736" s="226">
        <v>110</v>
      </c>
      <c r="O2736" s="225" t="s">
        <v>7</v>
      </c>
      <c r="P2736" s="225" t="s">
        <v>7564</v>
      </c>
      <c r="Q2736" s="225" t="s">
        <v>7565</v>
      </c>
      <c r="R2736" s="225"/>
      <c r="S2736" s="225">
        <v>10.5</v>
      </c>
      <c r="T2736" s="225">
        <v>10.5</v>
      </c>
      <c r="U2736" s="302" t="s">
        <v>28</v>
      </c>
      <c r="V2736" s="302">
        <v>1974</v>
      </c>
      <c r="W2736" s="302" t="s">
        <v>606</v>
      </c>
      <c r="X2736" s="302" t="s">
        <v>411</v>
      </c>
      <c r="Y2736" s="302" t="s">
        <v>5198</v>
      </c>
      <c r="Z2736" s="302" t="s">
        <v>5198</v>
      </c>
      <c r="AA2736" s="302" t="s">
        <v>5198</v>
      </c>
      <c r="AB2736" s="302" t="s">
        <v>5198</v>
      </c>
      <c r="AC2736" s="302" t="s">
        <v>5198</v>
      </c>
      <c r="AD2736" s="302" t="s">
        <v>37</v>
      </c>
      <c r="AE2736" s="302"/>
      <c r="AF2736" s="302"/>
      <c r="AG2736" s="302"/>
      <c r="AH2736" s="222"/>
      <c r="AI2736" s="229"/>
    </row>
    <row r="2737" spans="1:35" ht="31.5" customHeight="1">
      <c r="A2737" s="69" t="s">
        <v>7992</v>
      </c>
      <c r="B2737" s="134" t="s">
        <v>1412</v>
      </c>
      <c r="C2737" s="134" t="s">
        <v>1423</v>
      </c>
      <c r="D2737" s="93">
        <v>42232</v>
      </c>
      <c r="E2737" s="109">
        <v>0.41041666666666665</v>
      </c>
      <c r="F2737" s="88">
        <v>42232</v>
      </c>
      <c r="G2737" s="109">
        <v>0.41041666666666665</v>
      </c>
      <c r="H2737" s="109">
        <v>0</v>
      </c>
      <c r="I2737" s="169">
        <v>46</v>
      </c>
      <c r="J2737" s="169" t="s">
        <v>136</v>
      </c>
      <c r="K2737" s="169"/>
      <c r="L2737" s="169" t="s">
        <v>9</v>
      </c>
      <c r="M2737" s="232" t="s">
        <v>8410</v>
      </c>
      <c r="N2737" s="232">
        <v>35</v>
      </c>
      <c r="O2737" s="232" t="s">
        <v>7</v>
      </c>
      <c r="P2737" s="232" t="s">
        <v>8411</v>
      </c>
      <c r="Q2737" s="232" t="s">
        <v>8412</v>
      </c>
      <c r="R2737" s="246">
        <v>2</v>
      </c>
      <c r="S2737" s="246">
        <v>6</v>
      </c>
      <c r="T2737" s="246">
        <v>8</v>
      </c>
      <c r="U2737" s="279"/>
      <c r="V2737" s="279"/>
      <c r="W2737" s="279"/>
      <c r="X2737" s="279"/>
      <c r="Y2737" s="279"/>
      <c r="Z2737" s="279"/>
      <c r="AA2737" s="279"/>
      <c r="AB2737" s="279"/>
      <c r="AC2737" s="279"/>
      <c r="AD2737" s="273" t="s">
        <v>42</v>
      </c>
      <c r="AE2737" s="279"/>
      <c r="AF2737" s="279"/>
      <c r="AG2737" s="290"/>
      <c r="AH2737" s="222"/>
      <c r="AI2737" s="229"/>
    </row>
    <row r="2738" spans="1:35" ht="31.5" customHeight="1">
      <c r="A2738" s="70" t="s">
        <v>7992</v>
      </c>
      <c r="B2738" s="74" t="s">
        <v>10</v>
      </c>
      <c r="C2738" s="74" t="s">
        <v>4334</v>
      </c>
      <c r="D2738" s="75">
        <v>42232</v>
      </c>
      <c r="E2738" s="76">
        <v>0.27777777777777779</v>
      </c>
      <c r="F2738" s="75">
        <v>42232</v>
      </c>
      <c r="G2738" s="76">
        <v>0.31458333333333333</v>
      </c>
      <c r="H2738" s="76">
        <v>3.6805555555555557E-2</v>
      </c>
      <c r="I2738" s="74">
        <v>65</v>
      </c>
      <c r="J2738" s="74" t="s">
        <v>180</v>
      </c>
      <c r="K2738" s="74" t="s">
        <v>20</v>
      </c>
      <c r="L2738" s="74" t="s">
        <v>9</v>
      </c>
      <c r="M2738" s="225" t="s">
        <v>8577</v>
      </c>
      <c r="N2738" s="226">
        <v>35</v>
      </c>
      <c r="O2738" s="225" t="s">
        <v>7</v>
      </c>
      <c r="P2738" s="225" t="s">
        <v>8578</v>
      </c>
      <c r="Q2738" s="225" t="s">
        <v>7614</v>
      </c>
      <c r="R2738" s="225">
        <v>13.3</v>
      </c>
      <c r="S2738" s="225">
        <v>20</v>
      </c>
      <c r="T2738" s="225">
        <v>33.299999999999997</v>
      </c>
      <c r="U2738" s="302"/>
      <c r="V2738" s="302"/>
      <c r="W2738" s="302"/>
      <c r="X2738" s="302"/>
      <c r="Y2738" s="302"/>
      <c r="Z2738" s="302"/>
      <c r="AA2738" s="302"/>
      <c r="AB2738" s="302"/>
      <c r="AC2738" s="302"/>
      <c r="AD2738" s="302" t="s">
        <v>42</v>
      </c>
      <c r="AE2738" s="302"/>
      <c r="AF2738" s="302"/>
      <c r="AG2738" s="302" t="s">
        <v>10941</v>
      </c>
      <c r="AH2738" s="222"/>
      <c r="AI2738" s="229"/>
    </row>
    <row r="2739" spans="1:35" ht="47.25" customHeight="1">
      <c r="A2739" s="70" t="s">
        <v>7992</v>
      </c>
      <c r="B2739" s="74" t="s">
        <v>10</v>
      </c>
      <c r="C2739" s="74" t="s">
        <v>4334</v>
      </c>
      <c r="D2739" s="75">
        <v>42232</v>
      </c>
      <c r="E2739" s="76">
        <v>0.39930555555555558</v>
      </c>
      <c r="F2739" s="75">
        <v>42232</v>
      </c>
      <c r="G2739" s="76">
        <v>0.39930555555555558</v>
      </c>
      <c r="H2739" s="76">
        <v>0</v>
      </c>
      <c r="I2739" s="74">
        <v>137</v>
      </c>
      <c r="J2739" s="74" t="s">
        <v>8368</v>
      </c>
      <c r="K2739" s="74" t="s">
        <v>8</v>
      </c>
      <c r="L2739" s="74" t="s">
        <v>9</v>
      </c>
      <c r="M2739" s="225" t="s">
        <v>8586</v>
      </c>
      <c r="N2739" s="226">
        <v>35</v>
      </c>
      <c r="O2739" s="225" t="s">
        <v>7</v>
      </c>
      <c r="P2739" s="225" t="s">
        <v>8586</v>
      </c>
      <c r="Q2739" s="225" t="s">
        <v>7614</v>
      </c>
      <c r="R2739" s="225">
        <v>11.3</v>
      </c>
      <c r="S2739" s="225">
        <v>23.8</v>
      </c>
      <c r="T2739" s="225">
        <v>35.1</v>
      </c>
      <c r="U2739" s="302"/>
      <c r="V2739" s="302"/>
      <c r="W2739" s="302"/>
      <c r="X2739" s="302"/>
      <c r="Y2739" s="302"/>
      <c r="Z2739" s="302"/>
      <c r="AA2739" s="302"/>
      <c r="AB2739" s="302"/>
      <c r="AC2739" s="302"/>
      <c r="AD2739" s="302" t="s">
        <v>42</v>
      </c>
      <c r="AE2739" s="302"/>
      <c r="AF2739" s="302"/>
      <c r="AG2739" s="302" t="s">
        <v>10941</v>
      </c>
      <c r="AH2739" s="222"/>
      <c r="AI2739" s="229"/>
    </row>
    <row r="2740" spans="1:35" ht="31.5" customHeight="1">
      <c r="A2740" s="70" t="s">
        <v>7992</v>
      </c>
      <c r="B2740" s="74" t="s">
        <v>10</v>
      </c>
      <c r="C2740" s="74" t="s">
        <v>4334</v>
      </c>
      <c r="D2740" s="75">
        <v>42232</v>
      </c>
      <c r="E2740" s="76">
        <v>0.41041666666666665</v>
      </c>
      <c r="F2740" s="75">
        <v>42232</v>
      </c>
      <c r="G2740" s="76">
        <v>0.44444444444444442</v>
      </c>
      <c r="H2740" s="76">
        <v>3.4027777777777775E-2</v>
      </c>
      <c r="I2740" s="74">
        <v>5</v>
      </c>
      <c r="J2740" s="74" t="s">
        <v>180</v>
      </c>
      <c r="K2740" s="74" t="s">
        <v>20</v>
      </c>
      <c r="L2740" s="74" t="s">
        <v>9</v>
      </c>
      <c r="M2740" s="225" t="s">
        <v>8579</v>
      </c>
      <c r="N2740" s="226" t="s">
        <v>3</v>
      </c>
      <c r="O2740" s="225" t="s">
        <v>7</v>
      </c>
      <c r="P2740" s="225" t="s">
        <v>8579</v>
      </c>
      <c r="Q2740" s="225" t="s">
        <v>7614</v>
      </c>
      <c r="R2740" s="225">
        <v>1.5</v>
      </c>
      <c r="S2740" s="225"/>
      <c r="T2740" s="225">
        <v>1.5</v>
      </c>
      <c r="U2740" s="302"/>
      <c r="V2740" s="302"/>
      <c r="W2740" s="302"/>
      <c r="X2740" s="302"/>
      <c r="Y2740" s="302"/>
      <c r="Z2740" s="302"/>
      <c r="AA2740" s="302"/>
      <c r="AB2740" s="302"/>
      <c r="AC2740" s="302"/>
      <c r="AD2740" s="302" t="s">
        <v>42</v>
      </c>
      <c r="AE2740" s="302"/>
      <c r="AF2740" s="302"/>
      <c r="AG2740" s="302" t="s">
        <v>10941</v>
      </c>
      <c r="AH2740" s="222"/>
      <c r="AI2740" s="229"/>
    </row>
    <row r="2741" spans="1:35" ht="157.5" customHeight="1">
      <c r="A2741" s="70" t="s">
        <v>4982</v>
      </c>
      <c r="B2741" s="74" t="s">
        <v>69</v>
      </c>
      <c r="C2741" s="74" t="s">
        <v>69</v>
      </c>
      <c r="D2741" s="75">
        <v>42202</v>
      </c>
      <c r="E2741" s="76">
        <v>0.1875</v>
      </c>
      <c r="F2741" s="75">
        <v>42202</v>
      </c>
      <c r="G2741" s="76">
        <v>0.4826388888888889</v>
      </c>
      <c r="H2741" s="76">
        <v>0.2951388888888889</v>
      </c>
      <c r="I2741" s="74">
        <v>9</v>
      </c>
      <c r="J2741" s="74" t="s">
        <v>150</v>
      </c>
      <c r="K2741" s="74" t="s">
        <v>178</v>
      </c>
      <c r="L2741" s="74" t="s">
        <v>4</v>
      </c>
      <c r="M2741" s="225" t="s">
        <v>7687</v>
      </c>
      <c r="N2741" s="226">
        <v>35</v>
      </c>
      <c r="O2741" s="225" t="s">
        <v>13</v>
      </c>
      <c r="P2741" s="225" t="s">
        <v>4579</v>
      </c>
      <c r="Q2741" s="225" t="s">
        <v>7688</v>
      </c>
      <c r="R2741" s="225">
        <v>12.068</v>
      </c>
      <c r="S2741" s="225">
        <v>0.192</v>
      </c>
      <c r="T2741" s="225">
        <v>12.26</v>
      </c>
      <c r="U2741" s="302" t="s">
        <v>36</v>
      </c>
      <c r="V2741" s="302" t="s">
        <v>724</v>
      </c>
      <c r="W2741" s="302" t="s">
        <v>9571</v>
      </c>
      <c r="X2741" s="302" t="s">
        <v>724</v>
      </c>
      <c r="Y2741" s="302" t="s">
        <v>1902</v>
      </c>
      <c r="Z2741" s="302">
        <v>100</v>
      </c>
      <c r="AA2741" s="302" t="s">
        <v>2660</v>
      </c>
      <c r="AB2741" s="302">
        <v>0</v>
      </c>
      <c r="AC2741" s="302" t="s">
        <v>1902</v>
      </c>
      <c r="AD2741" s="302" t="s">
        <v>24</v>
      </c>
      <c r="AE2741" s="302"/>
      <c r="AF2741" s="302"/>
      <c r="AG2741" s="302" t="s">
        <v>9572</v>
      </c>
      <c r="AH2741" s="222"/>
      <c r="AI2741" s="229"/>
    </row>
    <row r="2742" spans="1:35" ht="31.5" customHeight="1">
      <c r="A2742" s="70" t="s">
        <v>4982</v>
      </c>
      <c r="B2742" s="74" t="s">
        <v>1452</v>
      </c>
      <c r="C2742" s="74" t="s">
        <v>1452</v>
      </c>
      <c r="D2742" s="75">
        <v>42202</v>
      </c>
      <c r="E2742" s="76">
        <v>0.22222222222222221</v>
      </c>
      <c r="F2742" s="75">
        <v>42202</v>
      </c>
      <c r="G2742" s="76">
        <v>0.31041666666666667</v>
      </c>
      <c r="H2742" s="76">
        <v>8.819444444444445E-2</v>
      </c>
      <c r="I2742" s="74">
        <v>1</v>
      </c>
      <c r="J2742" s="74" t="s">
        <v>7696</v>
      </c>
      <c r="K2742" s="74" t="s">
        <v>178</v>
      </c>
      <c r="L2742" s="74" t="s">
        <v>9</v>
      </c>
      <c r="M2742" s="225" t="s">
        <v>7697</v>
      </c>
      <c r="N2742" s="226" t="s">
        <v>3</v>
      </c>
      <c r="O2742" s="225" t="s">
        <v>7</v>
      </c>
      <c r="P2742" s="225" t="s">
        <v>7698</v>
      </c>
      <c r="Q2742" s="225" t="s">
        <v>7699</v>
      </c>
      <c r="R2742" s="225">
        <v>0.4</v>
      </c>
      <c r="S2742" s="225"/>
      <c r="T2742" s="225">
        <v>0.4</v>
      </c>
      <c r="U2742" s="302" t="s">
        <v>7697</v>
      </c>
      <c r="V2742" s="302">
        <v>2013</v>
      </c>
      <c r="W2742" s="302" t="s">
        <v>7700</v>
      </c>
      <c r="X2742" s="302"/>
      <c r="Y2742" s="302" t="s">
        <v>11118</v>
      </c>
      <c r="Z2742" s="302"/>
      <c r="AA2742" s="302" t="s">
        <v>11119</v>
      </c>
      <c r="AB2742" s="302">
        <v>0</v>
      </c>
      <c r="AC2742" s="302" t="s">
        <v>11120</v>
      </c>
      <c r="AD2742" s="302" t="s">
        <v>30</v>
      </c>
      <c r="AE2742" s="302"/>
      <c r="AF2742" s="302"/>
      <c r="AG2742" s="302"/>
      <c r="AH2742" s="222"/>
      <c r="AI2742" s="229"/>
    </row>
    <row r="2743" spans="1:35" ht="31.5" customHeight="1">
      <c r="A2743" s="70" t="s">
        <v>7992</v>
      </c>
      <c r="B2743" s="74" t="s">
        <v>10</v>
      </c>
      <c r="C2743" s="74" t="s">
        <v>4334</v>
      </c>
      <c r="D2743" s="75">
        <v>42232</v>
      </c>
      <c r="E2743" s="76">
        <v>0.4145833333333333</v>
      </c>
      <c r="F2743" s="75">
        <v>42232</v>
      </c>
      <c r="G2743" s="76">
        <v>0.4145833333333333</v>
      </c>
      <c r="H2743" s="76">
        <v>0</v>
      </c>
      <c r="I2743" s="74">
        <v>31</v>
      </c>
      <c r="J2743" s="74" t="s">
        <v>8364</v>
      </c>
      <c r="K2743" s="74" t="s">
        <v>8</v>
      </c>
      <c r="L2743" s="74" t="s">
        <v>9</v>
      </c>
      <c r="M2743" s="225" t="s">
        <v>8580</v>
      </c>
      <c r="N2743" s="226">
        <v>35</v>
      </c>
      <c r="O2743" s="225" t="s">
        <v>7</v>
      </c>
      <c r="P2743" s="225" t="s">
        <v>8580</v>
      </c>
      <c r="Q2743" s="225" t="s">
        <v>7614</v>
      </c>
      <c r="R2743" s="225">
        <v>12.2</v>
      </c>
      <c r="S2743" s="225"/>
      <c r="T2743" s="225">
        <v>12.2</v>
      </c>
      <c r="U2743" s="302"/>
      <c r="V2743" s="302"/>
      <c r="W2743" s="302"/>
      <c r="X2743" s="302"/>
      <c r="Y2743" s="302"/>
      <c r="Z2743" s="302"/>
      <c r="AA2743" s="302"/>
      <c r="AB2743" s="302"/>
      <c r="AC2743" s="302"/>
      <c r="AD2743" s="302" t="s">
        <v>42</v>
      </c>
      <c r="AE2743" s="302"/>
      <c r="AF2743" s="302"/>
      <c r="AG2743" s="302" t="s">
        <v>10941</v>
      </c>
      <c r="AH2743" s="222"/>
      <c r="AI2743" s="229"/>
    </row>
    <row r="2744" spans="1:35" ht="31.5" customHeight="1">
      <c r="A2744" s="70" t="s">
        <v>7992</v>
      </c>
      <c r="B2744" s="74" t="s">
        <v>10</v>
      </c>
      <c r="C2744" s="74" t="s">
        <v>4334</v>
      </c>
      <c r="D2744" s="75">
        <v>42232</v>
      </c>
      <c r="E2744" s="76">
        <v>0.41875000000000001</v>
      </c>
      <c r="F2744" s="75">
        <v>42232</v>
      </c>
      <c r="G2744" s="76">
        <v>0.67083333333333339</v>
      </c>
      <c r="H2744" s="76">
        <v>0.25208333333333333</v>
      </c>
      <c r="I2744" s="74">
        <v>55</v>
      </c>
      <c r="J2744" s="74" t="s">
        <v>8365</v>
      </c>
      <c r="K2744" s="74" t="s">
        <v>14</v>
      </c>
      <c r="L2744" s="74" t="s">
        <v>9</v>
      </c>
      <c r="M2744" s="225" t="s">
        <v>8582</v>
      </c>
      <c r="N2744" s="226">
        <v>35</v>
      </c>
      <c r="O2744" s="225" t="s">
        <v>7</v>
      </c>
      <c r="P2744" s="225" t="s">
        <v>8582</v>
      </c>
      <c r="Q2744" s="225" t="s">
        <v>7614</v>
      </c>
      <c r="R2744" s="225">
        <v>10</v>
      </c>
      <c r="S2744" s="225">
        <v>13</v>
      </c>
      <c r="T2744" s="225">
        <v>23</v>
      </c>
      <c r="U2744" s="302"/>
      <c r="V2744" s="302"/>
      <c r="W2744" s="302"/>
      <c r="X2744" s="302"/>
      <c r="Y2744" s="302"/>
      <c r="Z2744" s="302"/>
      <c r="AA2744" s="302"/>
      <c r="AB2744" s="302"/>
      <c r="AC2744" s="302"/>
      <c r="AD2744" s="302" t="s">
        <v>42</v>
      </c>
      <c r="AE2744" s="302"/>
      <c r="AF2744" s="302"/>
      <c r="AG2744" s="302" t="s">
        <v>10941</v>
      </c>
      <c r="AH2744" s="222"/>
      <c r="AI2744" s="229"/>
    </row>
    <row r="2745" spans="1:35" ht="31.5" customHeight="1">
      <c r="A2745" s="70" t="s">
        <v>4982</v>
      </c>
      <c r="B2745" s="74" t="s">
        <v>5</v>
      </c>
      <c r="C2745" s="74" t="s">
        <v>3626</v>
      </c>
      <c r="D2745" s="75">
        <v>42202</v>
      </c>
      <c r="E2745" s="76">
        <v>0.92361111111111116</v>
      </c>
      <c r="F2745" s="75">
        <v>42202</v>
      </c>
      <c r="G2745" s="76">
        <v>0.92361111111111116</v>
      </c>
      <c r="H2745" s="76">
        <v>0</v>
      </c>
      <c r="I2745" s="74">
        <v>84</v>
      </c>
      <c r="J2745" s="74" t="s">
        <v>119</v>
      </c>
      <c r="K2745" s="74" t="s">
        <v>8</v>
      </c>
      <c r="L2745" s="74" t="s">
        <v>16</v>
      </c>
      <c r="M2745" s="225" t="s">
        <v>10258</v>
      </c>
      <c r="N2745" s="226">
        <v>110</v>
      </c>
      <c r="O2745" s="225" t="s">
        <v>7</v>
      </c>
      <c r="P2745" s="225" t="s">
        <v>7802</v>
      </c>
      <c r="Q2745" s="225" t="s">
        <v>10154</v>
      </c>
      <c r="R2745" s="225"/>
      <c r="S2745" s="225">
        <v>1063.0999999999999</v>
      </c>
      <c r="T2745" s="225">
        <v>1063.0999999999999</v>
      </c>
      <c r="U2745" s="302" t="s">
        <v>28</v>
      </c>
      <c r="V2745" s="302"/>
      <c r="W2745" s="302"/>
      <c r="X2745" s="302"/>
      <c r="Y2745" s="302"/>
      <c r="Z2745" s="302"/>
      <c r="AA2745" s="302"/>
      <c r="AB2745" s="302"/>
      <c r="AC2745" s="302"/>
      <c r="AD2745" s="302" t="s">
        <v>37</v>
      </c>
      <c r="AE2745" s="302"/>
      <c r="AF2745" s="302"/>
      <c r="AG2745" s="302"/>
      <c r="AH2745" s="222"/>
      <c r="AI2745" s="229"/>
    </row>
    <row r="2746" spans="1:35" ht="31.5" customHeight="1">
      <c r="A2746" s="70" t="s">
        <v>4982</v>
      </c>
      <c r="B2746" s="74" t="s">
        <v>5</v>
      </c>
      <c r="C2746" s="74" t="s">
        <v>3626</v>
      </c>
      <c r="D2746" s="75">
        <v>42202</v>
      </c>
      <c r="E2746" s="76">
        <v>0.93611111111111101</v>
      </c>
      <c r="F2746" s="75">
        <v>42202</v>
      </c>
      <c r="G2746" s="76">
        <v>0.93611111111111101</v>
      </c>
      <c r="H2746" s="76"/>
      <c r="I2746" s="74">
        <v>218</v>
      </c>
      <c r="J2746" s="74" t="s">
        <v>7804</v>
      </c>
      <c r="K2746" s="74" t="s">
        <v>8</v>
      </c>
      <c r="L2746" s="74" t="s">
        <v>16</v>
      </c>
      <c r="M2746" s="225" t="s">
        <v>7805</v>
      </c>
      <c r="N2746" s="226">
        <v>110</v>
      </c>
      <c r="O2746" s="225" t="s">
        <v>7</v>
      </c>
      <c r="P2746" s="225" t="s">
        <v>7805</v>
      </c>
      <c r="Q2746" s="225" t="s">
        <v>10154</v>
      </c>
      <c r="R2746" s="225"/>
      <c r="S2746" s="225">
        <v>150.30000000000001</v>
      </c>
      <c r="T2746" s="225">
        <v>150.30000000000001</v>
      </c>
      <c r="U2746" s="302" t="s">
        <v>28</v>
      </c>
      <c r="V2746" s="302"/>
      <c r="W2746" s="302"/>
      <c r="X2746" s="302"/>
      <c r="Y2746" s="302"/>
      <c r="Z2746" s="302"/>
      <c r="AA2746" s="302"/>
      <c r="AB2746" s="302"/>
      <c r="AC2746" s="302"/>
      <c r="AD2746" s="302" t="s">
        <v>37</v>
      </c>
      <c r="AE2746" s="302"/>
      <c r="AF2746" s="302"/>
      <c r="AG2746" s="302"/>
      <c r="AH2746" s="222"/>
      <c r="AI2746" s="229"/>
    </row>
    <row r="2747" spans="1:35" ht="31.5" customHeight="1">
      <c r="A2747" s="70" t="s">
        <v>7992</v>
      </c>
      <c r="B2747" s="74" t="s">
        <v>10</v>
      </c>
      <c r="C2747" s="74" t="s">
        <v>4334</v>
      </c>
      <c r="D2747" s="75">
        <v>42232</v>
      </c>
      <c r="E2747" s="76">
        <v>0.41875000000000001</v>
      </c>
      <c r="F2747" s="75">
        <v>42232</v>
      </c>
      <c r="G2747" s="76">
        <v>0.41875000000000001</v>
      </c>
      <c r="H2747" s="76">
        <v>0</v>
      </c>
      <c r="I2747" s="74">
        <v>50</v>
      </c>
      <c r="J2747" s="74" t="s">
        <v>180</v>
      </c>
      <c r="K2747" s="74" t="s">
        <v>8</v>
      </c>
      <c r="L2747" s="74" t="s">
        <v>9</v>
      </c>
      <c r="M2747" s="225" t="s">
        <v>8581</v>
      </c>
      <c r="N2747" s="226">
        <v>35</v>
      </c>
      <c r="O2747" s="225" t="s">
        <v>7</v>
      </c>
      <c r="P2747" s="225" t="s">
        <v>8581</v>
      </c>
      <c r="Q2747" s="225" t="s">
        <v>7614</v>
      </c>
      <c r="R2747" s="225">
        <v>12</v>
      </c>
      <c r="S2747" s="225">
        <v>5</v>
      </c>
      <c r="T2747" s="225">
        <v>17</v>
      </c>
      <c r="U2747" s="302"/>
      <c r="V2747" s="302"/>
      <c r="W2747" s="302"/>
      <c r="X2747" s="302"/>
      <c r="Y2747" s="302"/>
      <c r="Z2747" s="302"/>
      <c r="AA2747" s="302"/>
      <c r="AB2747" s="302"/>
      <c r="AC2747" s="302"/>
      <c r="AD2747" s="302" t="s">
        <v>42</v>
      </c>
      <c r="AE2747" s="302"/>
      <c r="AF2747" s="302"/>
      <c r="AG2747" s="302" t="s">
        <v>10941</v>
      </c>
      <c r="AH2747" s="222"/>
      <c r="AI2747" s="229"/>
    </row>
    <row r="2748" spans="1:35" ht="31.5" customHeight="1">
      <c r="A2748" s="69" t="s">
        <v>4982</v>
      </c>
      <c r="B2748" s="161" t="s">
        <v>84</v>
      </c>
      <c r="C2748" s="69" t="s">
        <v>3626</v>
      </c>
      <c r="D2748" s="163">
        <v>42203</v>
      </c>
      <c r="E2748" s="117">
        <v>0.48125000000000001</v>
      </c>
      <c r="F2748" s="163">
        <v>42203</v>
      </c>
      <c r="G2748" s="117">
        <v>0.48125000000000001</v>
      </c>
      <c r="H2748" s="158">
        <f>G2748-E2748</f>
        <v>0</v>
      </c>
      <c r="I2748" s="70">
        <v>201</v>
      </c>
      <c r="J2748" s="73"/>
      <c r="K2748" s="94" t="s">
        <v>8</v>
      </c>
      <c r="L2748" s="73" t="s">
        <v>16</v>
      </c>
      <c r="M2748" s="222" t="s">
        <v>7339</v>
      </c>
      <c r="N2748" s="219">
        <v>110</v>
      </c>
      <c r="O2748" s="233" t="s">
        <v>7</v>
      </c>
      <c r="P2748" s="222" t="s">
        <v>7339</v>
      </c>
      <c r="Q2748" s="439" t="s">
        <v>3827</v>
      </c>
      <c r="R2748" s="250">
        <v>249.9</v>
      </c>
      <c r="S2748" s="250"/>
      <c r="T2748" s="250">
        <v>249.9</v>
      </c>
      <c r="U2748" s="304" t="s">
        <v>28</v>
      </c>
      <c r="V2748" s="279"/>
      <c r="W2748" s="279"/>
      <c r="X2748" s="279"/>
      <c r="Y2748" s="279"/>
      <c r="Z2748" s="279"/>
      <c r="AA2748" s="279"/>
      <c r="AB2748" s="279"/>
      <c r="AC2748" s="279"/>
      <c r="AD2748" s="274" t="s">
        <v>37</v>
      </c>
      <c r="AE2748" s="279"/>
      <c r="AF2748" s="279"/>
      <c r="AG2748" s="273" t="s">
        <v>10851</v>
      </c>
      <c r="AH2748" s="222"/>
      <c r="AI2748" s="229"/>
    </row>
    <row r="2749" spans="1:35" ht="31.5" customHeight="1">
      <c r="A2749" s="69" t="s">
        <v>4982</v>
      </c>
      <c r="B2749" s="161" t="s">
        <v>84</v>
      </c>
      <c r="C2749" s="69" t="s">
        <v>3626</v>
      </c>
      <c r="D2749" s="163">
        <v>42203</v>
      </c>
      <c r="E2749" s="117">
        <v>0.76250000000000007</v>
      </c>
      <c r="F2749" s="163">
        <v>42203</v>
      </c>
      <c r="G2749" s="117">
        <v>0.76250000000000007</v>
      </c>
      <c r="H2749" s="158">
        <f>G2749-E2749</f>
        <v>0</v>
      </c>
      <c r="I2749" s="70">
        <v>28</v>
      </c>
      <c r="J2749" s="73"/>
      <c r="K2749" s="94" t="s">
        <v>8</v>
      </c>
      <c r="L2749" s="73" t="s">
        <v>16</v>
      </c>
      <c r="M2749" s="222" t="s">
        <v>7339</v>
      </c>
      <c r="N2749" s="219">
        <v>110</v>
      </c>
      <c r="O2749" s="233" t="s">
        <v>7</v>
      </c>
      <c r="P2749" s="222" t="s">
        <v>7339</v>
      </c>
      <c r="Q2749" s="439" t="s">
        <v>3827</v>
      </c>
      <c r="R2749" s="250">
        <v>9.1999999999999993</v>
      </c>
      <c r="S2749" s="250"/>
      <c r="T2749" s="250">
        <v>9.1999999999999993</v>
      </c>
      <c r="U2749" s="304" t="s">
        <v>28</v>
      </c>
      <c r="V2749" s="279"/>
      <c r="W2749" s="279"/>
      <c r="X2749" s="279"/>
      <c r="Y2749" s="279"/>
      <c r="Z2749" s="279"/>
      <c r="AA2749" s="279"/>
      <c r="AB2749" s="279"/>
      <c r="AC2749" s="279"/>
      <c r="AD2749" s="274" t="s">
        <v>37</v>
      </c>
      <c r="AE2749" s="279"/>
      <c r="AF2749" s="279"/>
      <c r="AG2749" s="273" t="s">
        <v>10852</v>
      </c>
      <c r="AH2749" s="222"/>
      <c r="AI2749" s="229"/>
    </row>
    <row r="2750" spans="1:35" ht="15.75" customHeight="1">
      <c r="A2750" s="70" t="s">
        <v>7992</v>
      </c>
      <c r="B2750" s="74" t="s">
        <v>10</v>
      </c>
      <c r="C2750" s="74" t="s">
        <v>4334</v>
      </c>
      <c r="D2750" s="75">
        <v>42232</v>
      </c>
      <c r="E2750" s="76">
        <v>0.42499999999999999</v>
      </c>
      <c r="F2750" s="75">
        <v>42232</v>
      </c>
      <c r="G2750" s="76">
        <v>0.4375</v>
      </c>
      <c r="H2750" s="76">
        <v>1.2500000000000001E-2</v>
      </c>
      <c r="I2750" s="74">
        <v>10</v>
      </c>
      <c r="J2750" s="74" t="s">
        <v>180</v>
      </c>
      <c r="K2750" s="74" t="s">
        <v>20</v>
      </c>
      <c r="L2750" s="74" t="s">
        <v>9</v>
      </c>
      <c r="M2750" s="225" t="s">
        <v>8583</v>
      </c>
      <c r="N2750" s="226" t="s">
        <v>3</v>
      </c>
      <c r="O2750" s="225" t="s">
        <v>7</v>
      </c>
      <c r="P2750" s="225" t="s">
        <v>8583</v>
      </c>
      <c r="Q2750" s="225" t="s">
        <v>7614</v>
      </c>
      <c r="R2750" s="225">
        <v>7</v>
      </c>
      <c r="S2750" s="225"/>
      <c r="T2750" s="225">
        <v>7</v>
      </c>
      <c r="U2750" s="302"/>
      <c r="V2750" s="302"/>
      <c r="W2750" s="302"/>
      <c r="X2750" s="302"/>
      <c r="Y2750" s="302"/>
      <c r="Z2750" s="302"/>
      <c r="AA2750" s="302"/>
      <c r="AB2750" s="302"/>
      <c r="AC2750" s="302"/>
      <c r="AD2750" s="302" t="s">
        <v>42</v>
      </c>
      <c r="AE2750" s="302"/>
      <c r="AF2750" s="302"/>
      <c r="AG2750" s="302" t="s">
        <v>10941</v>
      </c>
      <c r="AH2750" s="222"/>
      <c r="AI2750" s="229"/>
    </row>
    <row r="2751" spans="1:35" ht="63" customHeight="1">
      <c r="A2751" s="128" t="s">
        <v>4982</v>
      </c>
      <c r="B2751" s="188" t="s">
        <v>1412</v>
      </c>
      <c r="C2751" s="188" t="s">
        <v>1427</v>
      </c>
      <c r="D2751" s="189">
        <v>42203</v>
      </c>
      <c r="E2751" s="190">
        <v>5.2777777777777778E-2</v>
      </c>
      <c r="F2751" s="189">
        <v>42203</v>
      </c>
      <c r="G2751" s="190">
        <v>0.1076388888888889</v>
      </c>
      <c r="H2751" s="190">
        <v>5.486111111111111E-2</v>
      </c>
      <c r="I2751" s="188">
        <v>0</v>
      </c>
      <c r="J2751" s="188" t="s">
        <v>2591</v>
      </c>
      <c r="K2751" s="188"/>
      <c r="L2751" s="188" t="s">
        <v>16</v>
      </c>
      <c r="M2751" s="236" t="s">
        <v>4209</v>
      </c>
      <c r="N2751" s="236" t="s">
        <v>3</v>
      </c>
      <c r="O2751" s="236" t="s">
        <v>32</v>
      </c>
      <c r="P2751" s="236" t="s">
        <v>4209</v>
      </c>
      <c r="Q2751" s="236" t="s">
        <v>7435</v>
      </c>
      <c r="R2751" s="238"/>
      <c r="S2751" s="238"/>
      <c r="T2751" s="238"/>
      <c r="U2751" s="279"/>
      <c r="V2751" s="279"/>
      <c r="W2751" s="279"/>
      <c r="X2751" s="279"/>
      <c r="Y2751" s="279"/>
      <c r="Z2751" s="279"/>
      <c r="AA2751" s="279"/>
      <c r="AB2751" s="279"/>
      <c r="AC2751" s="279"/>
      <c r="AD2751" s="273" t="s">
        <v>37</v>
      </c>
      <c r="AE2751" s="279"/>
      <c r="AF2751" s="279"/>
      <c r="AG2751" s="290"/>
      <c r="AH2751" s="222"/>
      <c r="AI2751" s="229"/>
    </row>
    <row r="2752" spans="1:35" ht="31.5" customHeight="1">
      <c r="A2752" s="128" t="s">
        <v>4982</v>
      </c>
      <c r="B2752" s="188" t="s">
        <v>1412</v>
      </c>
      <c r="C2752" s="188" t="s">
        <v>1427</v>
      </c>
      <c r="D2752" s="189">
        <v>42203</v>
      </c>
      <c r="E2752" s="190">
        <v>5.9027777777777783E-2</v>
      </c>
      <c r="F2752" s="189">
        <v>42203</v>
      </c>
      <c r="G2752" s="190">
        <v>0.1111111111111111</v>
      </c>
      <c r="H2752" s="190">
        <v>5.2083333333333336E-2</v>
      </c>
      <c r="I2752" s="188">
        <v>0</v>
      </c>
      <c r="J2752" s="188" t="s">
        <v>2591</v>
      </c>
      <c r="K2752" s="188"/>
      <c r="L2752" s="188" t="s">
        <v>16</v>
      </c>
      <c r="M2752" s="236" t="s">
        <v>4620</v>
      </c>
      <c r="N2752" s="236" t="s">
        <v>3</v>
      </c>
      <c r="O2752" s="236" t="s">
        <v>32</v>
      </c>
      <c r="P2752" s="236" t="s">
        <v>4620</v>
      </c>
      <c r="Q2752" s="236" t="s">
        <v>7436</v>
      </c>
      <c r="R2752" s="238"/>
      <c r="S2752" s="238"/>
      <c r="T2752" s="238"/>
      <c r="U2752" s="279"/>
      <c r="V2752" s="279"/>
      <c r="W2752" s="279"/>
      <c r="X2752" s="279"/>
      <c r="Y2752" s="279"/>
      <c r="Z2752" s="279"/>
      <c r="AA2752" s="279"/>
      <c r="AB2752" s="279"/>
      <c r="AC2752" s="279"/>
      <c r="AD2752" s="273" t="s">
        <v>37</v>
      </c>
      <c r="AE2752" s="279"/>
      <c r="AF2752" s="279"/>
      <c r="AG2752" s="290"/>
      <c r="AH2752" s="222"/>
      <c r="AI2752" s="229"/>
    </row>
    <row r="2753" spans="1:35" ht="31.5" customHeight="1">
      <c r="A2753" s="70" t="s">
        <v>7992</v>
      </c>
      <c r="B2753" s="74" t="s">
        <v>10</v>
      </c>
      <c r="C2753" s="74" t="s">
        <v>4334</v>
      </c>
      <c r="D2753" s="75">
        <v>42232</v>
      </c>
      <c r="E2753" s="76">
        <v>0.42499999999999999</v>
      </c>
      <c r="F2753" s="75">
        <v>42232</v>
      </c>
      <c r="G2753" s="76">
        <v>0.4375</v>
      </c>
      <c r="H2753" s="76">
        <v>1.2500000000000001E-2</v>
      </c>
      <c r="I2753" s="74">
        <v>3</v>
      </c>
      <c r="J2753" s="74" t="s">
        <v>8366</v>
      </c>
      <c r="K2753" s="74" t="s">
        <v>20</v>
      </c>
      <c r="L2753" s="74" t="s">
        <v>9</v>
      </c>
      <c r="M2753" s="225" t="s">
        <v>8584</v>
      </c>
      <c r="N2753" s="226" t="s">
        <v>3</v>
      </c>
      <c r="O2753" s="225" t="s">
        <v>7</v>
      </c>
      <c r="P2753" s="225" t="s">
        <v>8584</v>
      </c>
      <c r="Q2753" s="225" t="s">
        <v>7614</v>
      </c>
      <c r="R2753" s="225">
        <v>0.9</v>
      </c>
      <c r="S2753" s="225"/>
      <c r="T2753" s="225">
        <v>0.9</v>
      </c>
      <c r="U2753" s="302"/>
      <c r="V2753" s="302"/>
      <c r="W2753" s="302"/>
      <c r="X2753" s="302"/>
      <c r="Y2753" s="302"/>
      <c r="Z2753" s="302"/>
      <c r="AA2753" s="302"/>
      <c r="AB2753" s="302"/>
      <c r="AC2753" s="302"/>
      <c r="AD2753" s="302" t="s">
        <v>42</v>
      </c>
      <c r="AE2753" s="302"/>
      <c r="AF2753" s="302"/>
      <c r="AG2753" s="302" t="s">
        <v>10941</v>
      </c>
      <c r="AH2753" s="222"/>
      <c r="AI2753" s="229"/>
    </row>
    <row r="2754" spans="1:35" ht="31.5" customHeight="1">
      <c r="A2754" s="70" t="s">
        <v>7992</v>
      </c>
      <c r="B2754" s="74" t="s">
        <v>10</v>
      </c>
      <c r="C2754" s="74" t="s">
        <v>4334</v>
      </c>
      <c r="D2754" s="75">
        <v>42232</v>
      </c>
      <c r="E2754" s="76">
        <v>0.43263888888888885</v>
      </c>
      <c r="F2754" s="75">
        <v>42232</v>
      </c>
      <c r="G2754" s="76">
        <v>0.43263888888888885</v>
      </c>
      <c r="H2754" s="76">
        <v>0</v>
      </c>
      <c r="I2754" s="74">
        <v>2</v>
      </c>
      <c r="J2754" s="74" t="s">
        <v>8367</v>
      </c>
      <c r="K2754" s="74" t="s">
        <v>8</v>
      </c>
      <c r="L2754" s="74" t="s">
        <v>9</v>
      </c>
      <c r="M2754" s="225" t="s">
        <v>8585</v>
      </c>
      <c r="N2754" s="226" t="s">
        <v>3</v>
      </c>
      <c r="O2754" s="225" t="s">
        <v>7</v>
      </c>
      <c r="P2754" s="225" t="s">
        <v>8585</v>
      </c>
      <c r="Q2754" s="225" t="s">
        <v>7614</v>
      </c>
      <c r="R2754" s="225">
        <v>0.2</v>
      </c>
      <c r="S2754" s="225"/>
      <c r="T2754" s="225">
        <v>0.2</v>
      </c>
      <c r="U2754" s="302"/>
      <c r="V2754" s="302"/>
      <c r="W2754" s="302"/>
      <c r="X2754" s="302"/>
      <c r="Y2754" s="302"/>
      <c r="Z2754" s="302"/>
      <c r="AA2754" s="302"/>
      <c r="AB2754" s="302"/>
      <c r="AC2754" s="302"/>
      <c r="AD2754" s="302" t="s">
        <v>42</v>
      </c>
      <c r="AE2754" s="302"/>
      <c r="AF2754" s="302"/>
      <c r="AG2754" s="302" t="s">
        <v>10941</v>
      </c>
      <c r="AH2754" s="222"/>
      <c r="AI2754" s="229"/>
    </row>
    <row r="2755" spans="1:35" ht="31.5" customHeight="1">
      <c r="A2755" s="70" t="s">
        <v>7992</v>
      </c>
      <c r="B2755" s="74" t="s">
        <v>10</v>
      </c>
      <c r="C2755" s="74" t="s">
        <v>4334</v>
      </c>
      <c r="D2755" s="75">
        <v>42232</v>
      </c>
      <c r="E2755" s="76">
        <v>0.6694444444444444</v>
      </c>
      <c r="F2755" s="75">
        <v>42232</v>
      </c>
      <c r="G2755" s="76">
        <v>0.6694444444444444</v>
      </c>
      <c r="H2755" s="76">
        <v>0</v>
      </c>
      <c r="I2755" s="74">
        <v>53</v>
      </c>
      <c r="J2755" s="74" t="s">
        <v>8364</v>
      </c>
      <c r="K2755" s="74" t="s">
        <v>8</v>
      </c>
      <c r="L2755" s="74" t="s">
        <v>9</v>
      </c>
      <c r="M2755" s="225" t="s">
        <v>8588</v>
      </c>
      <c r="N2755" s="226">
        <v>35</v>
      </c>
      <c r="O2755" s="225" t="s">
        <v>7</v>
      </c>
      <c r="P2755" s="225" t="s">
        <v>8588</v>
      </c>
      <c r="Q2755" s="225" t="s">
        <v>7614</v>
      </c>
      <c r="R2755" s="225">
        <v>11.8</v>
      </c>
      <c r="S2755" s="225">
        <v>19.3</v>
      </c>
      <c r="T2755" s="225">
        <v>31.1</v>
      </c>
      <c r="U2755" s="302"/>
      <c r="V2755" s="302"/>
      <c r="W2755" s="302"/>
      <c r="X2755" s="302"/>
      <c r="Y2755" s="302"/>
      <c r="Z2755" s="302"/>
      <c r="AA2755" s="302"/>
      <c r="AB2755" s="302"/>
      <c r="AC2755" s="302"/>
      <c r="AD2755" s="302" t="s">
        <v>42</v>
      </c>
      <c r="AE2755" s="302"/>
      <c r="AF2755" s="302"/>
      <c r="AG2755" s="302" t="s">
        <v>10941</v>
      </c>
      <c r="AH2755" s="222"/>
      <c r="AI2755" s="229"/>
    </row>
    <row r="2756" spans="1:35" ht="47.25" customHeight="1">
      <c r="A2756" s="70" t="s">
        <v>7992</v>
      </c>
      <c r="B2756" s="74" t="s">
        <v>10</v>
      </c>
      <c r="C2756" s="74" t="s">
        <v>4334</v>
      </c>
      <c r="D2756" s="75">
        <v>42232</v>
      </c>
      <c r="E2756" s="76">
        <v>0.6694444444444444</v>
      </c>
      <c r="F2756" s="75">
        <v>42232</v>
      </c>
      <c r="G2756" s="76">
        <v>0.6694444444444444</v>
      </c>
      <c r="H2756" s="76">
        <v>0</v>
      </c>
      <c r="I2756" s="74">
        <v>44</v>
      </c>
      <c r="J2756" s="74" t="s">
        <v>180</v>
      </c>
      <c r="K2756" s="74" t="s">
        <v>8</v>
      </c>
      <c r="L2756" s="74" t="s">
        <v>9</v>
      </c>
      <c r="M2756" s="225" t="s">
        <v>8587</v>
      </c>
      <c r="N2756" s="226">
        <v>35</v>
      </c>
      <c r="O2756" s="225" t="s">
        <v>7</v>
      </c>
      <c r="P2756" s="225" t="s">
        <v>8587</v>
      </c>
      <c r="Q2756" s="225" t="s">
        <v>7614</v>
      </c>
      <c r="R2756" s="225">
        <v>12.1</v>
      </c>
      <c r="S2756" s="225">
        <v>18.5</v>
      </c>
      <c r="T2756" s="225">
        <v>30.6</v>
      </c>
      <c r="U2756" s="302"/>
      <c r="V2756" s="302"/>
      <c r="W2756" s="302"/>
      <c r="X2756" s="302"/>
      <c r="Y2756" s="302"/>
      <c r="Z2756" s="302"/>
      <c r="AA2756" s="302"/>
      <c r="AB2756" s="302"/>
      <c r="AC2756" s="302"/>
      <c r="AD2756" s="302" t="s">
        <v>42</v>
      </c>
      <c r="AE2756" s="302"/>
      <c r="AF2756" s="302"/>
      <c r="AG2756" s="302" t="s">
        <v>10941</v>
      </c>
      <c r="AH2756" s="222"/>
      <c r="AI2756" s="229"/>
    </row>
    <row r="2757" spans="1:35" ht="31.5" customHeight="1">
      <c r="A2757" s="70" t="s">
        <v>7992</v>
      </c>
      <c r="B2757" s="74" t="s">
        <v>10</v>
      </c>
      <c r="C2757" s="74" t="s">
        <v>4334</v>
      </c>
      <c r="D2757" s="75">
        <v>42232</v>
      </c>
      <c r="E2757" s="76">
        <v>0.67708333333333337</v>
      </c>
      <c r="F2757" s="75">
        <v>42232</v>
      </c>
      <c r="G2757" s="76">
        <v>0.7631944444444444</v>
      </c>
      <c r="H2757" s="76">
        <v>8.6111111111111124E-2</v>
      </c>
      <c r="I2757" s="74">
        <v>10</v>
      </c>
      <c r="J2757" s="74" t="s">
        <v>150</v>
      </c>
      <c r="K2757" s="74" t="s">
        <v>20</v>
      </c>
      <c r="L2757" s="74" t="s">
        <v>9</v>
      </c>
      <c r="M2757" s="225" t="s">
        <v>8589</v>
      </c>
      <c r="N2757" s="226" t="s">
        <v>3</v>
      </c>
      <c r="O2757" s="225" t="s">
        <v>7</v>
      </c>
      <c r="P2757" s="225" t="s">
        <v>8589</v>
      </c>
      <c r="Q2757" s="225" t="s">
        <v>8590</v>
      </c>
      <c r="R2757" s="225">
        <v>6.6</v>
      </c>
      <c r="S2757" s="225"/>
      <c r="T2757" s="225">
        <v>6.6</v>
      </c>
      <c r="U2757" s="302"/>
      <c r="V2757" s="302"/>
      <c r="W2757" s="302"/>
      <c r="X2757" s="302"/>
      <c r="Y2757" s="302"/>
      <c r="Z2757" s="302"/>
      <c r="AA2757" s="302"/>
      <c r="AB2757" s="302"/>
      <c r="AC2757" s="302"/>
      <c r="AD2757" s="302" t="s">
        <v>42</v>
      </c>
      <c r="AE2757" s="302"/>
      <c r="AF2757" s="302"/>
      <c r="AG2757" s="302" t="s">
        <v>10941</v>
      </c>
      <c r="AH2757" s="222"/>
      <c r="AI2757" s="229"/>
    </row>
    <row r="2758" spans="1:35" ht="31.5" customHeight="1">
      <c r="A2758" s="70" t="s">
        <v>7992</v>
      </c>
      <c r="B2758" s="74" t="s">
        <v>10</v>
      </c>
      <c r="C2758" s="74" t="s">
        <v>4334</v>
      </c>
      <c r="D2758" s="75">
        <v>42232</v>
      </c>
      <c r="E2758" s="76">
        <v>0.67986111111111114</v>
      </c>
      <c r="F2758" s="75">
        <v>42232</v>
      </c>
      <c r="G2758" s="76">
        <v>0.70486111111111116</v>
      </c>
      <c r="H2758" s="76">
        <v>2.5000000000000001E-2</v>
      </c>
      <c r="I2758" s="74">
        <v>10</v>
      </c>
      <c r="J2758" s="74" t="s">
        <v>3318</v>
      </c>
      <c r="K2758" s="74" t="s">
        <v>20</v>
      </c>
      <c r="L2758" s="74" t="s">
        <v>9</v>
      </c>
      <c r="M2758" s="225" t="s">
        <v>8591</v>
      </c>
      <c r="N2758" s="226" t="s">
        <v>3</v>
      </c>
      <c r="O2758" s="225" t="s">
        <v>7</v>
      </c>
      <c r="P2758" s="225" t="s">
        <v>8591</v>
      </c>
      <c r="Q2758" s="225" t="s">
        <v>7614</v>
      </c>
      <c r="R2758" s="225">
        <v>4.5</v>
      </c>
      <c r="S2758" s="225"/>
      <c r="T2758" s="225">
        <v>4.5</v>
      </c>
      <c r="U2758" s="302"/>
      <c r="V2758" s="302"/>
      <c r="W2758" s="302"/>
      <c r="X2758" s="302"/>
      <c r="Y2758" s="302"/>
      <c r="Z2758" s="302"/>
      <c r="AA2758" s="302"/>
      <c r="AB2758" s="302"/>
      <c r="AC2758" s="302"/>
      <c r="AD2758" s="302" t="s">
        <v>42</v>
      </c>
      <c r="AE2758" s="302"/>
      <c r="AF2758" s="302"/>
      <c r="AG2758" s="302" t="s">
        <v>10941</v>
      </c>
      <c r="AH2758" s="222"/>
      <c r="AI2758" s="229"/>
    </row>
    <row r="2759" spans="1:35" ht="31.5" customHeight="1">
      <c r="A2759" s="69" t="s">
        <v>4982</v>
      </c>
      <c r="B2759" s="134" t="s">
        <v>1412</v>
      </c>
      <c r="C2759" s="134" t="s">
        <v>1423</v>
      </c>
      <c r="D2759" s="93">
        <v>42203</v>
      </c>
      <c r="E2759" s="109">
        <v>0.60763888888888895</v>
      </c>
      <c r="F2759" s="88">
        <v>42203</v>
      </c>
      <c r="G2759" s="109">
        <v>0.65972222222222221</v>
      </c>
      <c r="H2759" s="109">
        <v>5.2083333333333336E-2</v>
      </c>
      <c r="I2759" s="169">
        <v>3</v>
      </c>
      <c r="J2759" s="169" t="s">
        <v>7453</v>
      </c>
      <c r="K2759" s="169"/>
      <c r="L2759" s="169" t="s">
        <v>9</v>
      </c>
      <c r="M2759" s="232" t="s">
        <v>7454</v>
      </c>
      <c r="N2759" s="232">
        <v>35</v>
      </c>
      <c r="O2759" s="232" t="s">
        <v>13</v>
      </c>
      <c r="P2759" s="232" t="s">
        <v>7454</v>
      </c>
      <c r="Q2759" s="232" t="s">
        <v>7455</v>
      </c>
      <c r="R2759" s="235">
        <v>2</v>
      </c>
      <c r="S2759" s="235"/>
      <c r="T2759" s="235">
        <v>2</v>
      </c>
      <c r="U2759" s="279"/>
      <c r="V2759" s="279"/>
      <c r="W2759" s="279"/>
      <c r="X2759" s="279"/>
      <c r="Y2759" s="279"/>
      <c r="Z2759" s="279"/>
      <c r="AA2759" s="279"/>
      <c r="AB2759" s="279"/>
      <c r="AC2759" s="279"/>
      <c r="AD2759" s="273" t="s">
        <v>30</v>
      </c>
      <c r="AE2759" s="279"/>
      <c r="AF2759" s="279"/>
      <c r="AG2759" s="290"/>
      <c r="AH2759" s="222"/>
      <c r="AI2759" s="229"/>
    </row>
    <row r="2760" spans="1:35" ht="31.5" customHeight="1">
      <c r="A2760" s="69" t="s">
        <v>4982</v>
      </c>
      <c r="B2760" s="134" t="s">
        <v>1412</v>
      </c>
      <c r="C2760" s="134" t="s">
        <v>1423</v>
      </c>
      <c r="D2760" s="93">
        <v>42203</v>
      </c>
      <c r="E2760" s="109">
        <v>0.71319444444444446</v>
      </c>
      <c r="F2760" s="88">
        <v>42203</v>
      </c>
      <c r="G2760" s="109">
        <v>0.85763888888888884</v>
      </c>
      <c r="H2760" s="109">
        <v>0.14444444444444446</v>
      </c>
      <c r="I2760" s="169">
        <v>1</v>
      </c>
      <c r="J2760" s="169" t="s">
        <v>4588</v>
      </c>
      <c r="K2760" s="169"/>
      <c r="L2760" s="169" t="s">
        <v>11</v>
      </c>
      <c r="M2760" s="232" t="s">
        <v>7456</v>
      </c>
      <c r="N2760" s="232">
        <v>0.4</v>
      </c>
      <c r="O2760" s="232" t="s">
        <v>2</v>
      </c>
      <c r="P2760" s="232" t="s">
        <v>7456</v>
      </c>
      <c r="Q2760" s="232" t="s">
        <v>7457</v>
      </c>
      <c r="R2760" s="235">
        <v>5</v>
      </c>
      <c r="S2760" s="235">
        <v>1</v>
      </c>
      <c r="T2760" s="235">
        <v>6</v>
      </c>
      <c r="U2760" s="279"/>
      <c r="V2760" s="279"/>
      <c r="W2760" s="279"/>
      <c r="X2760" s="279"/>
      <c r="Y2760" s="279"/>
      <c r="Z2760" s="279"/>
      <c r="AA2760" s="279"/>
      <c r="AB2760" s="279"/>
      <c r="AC2760" s="279"/>
      <c r="AD2760" s="273" t="s">
        <v>17</v>
      </c>
      <c r="AE2760" s="279"/>
      <c r="AF2760" s="279"/>
      <c r="AG2760" s="290"/>
      <c r="AH2760" s="222"/>
      <c r="AI2760" s="229"/>
    </row>
    <row r="2761" spans="1:35" ht="31.5" customHeight="1">
      <c r="A2761" s="69" t="s">
        <v>4982</v>
      </c>
      <c r="B2761" s="134" t="s">
        <v>1412</v>
      </c>
      <c r="C2761" s="134" t="s">
        <v>3655</v>
      </c>
      <c r="D2761" s="93">
        <v>42203</v>
      </c>
      <c r="E2761" s="109">
        <v>0.74375000000000002</v>
      </c>
      <c r="F2761" s="88">
        <v>42203</v>
      </c>
      <c r="G2761" s="109">
        <v>0.74375000000000002</v>
      </c>
      <c r="H2761" s="109">
        <v>0</v>
      </c>
      <c r="I2761" s="169">
        <v>0</v>
      </c>
      <c r="J2761" s="169" t="s">
        <v>7369</v>
      </c>
      <c r="K2761" s="169"/>
      <c r="L2761" s="169" t="s">
        <v>16</v>
      </c>
      <c r="M2761" s="232" t="s">
        <v>7459</v>
      </c>
      <c r="N2761" s="232">
        <v>35</v>
      </c>
      <c r="O2761" s="232" t="s">
        <v>13</v>
      </c>
      <c r="P2761" s="232" t="s">
        <v>7459</v>
      </c>
      <c r="Q2761" s="232" t="s">
        <v>7460</v>
      </c>
      <c r="R2761" s="235"/>
      <c r="S2761" s="235"/>
      <c r="T2761" s="235"/>
      <c r="U2761" s="279"/>
      <c r="V2761" s="279"/>
      <c r="W2761" s="279"/>
      <c r="X2761" s="279"/>
      <c r="Y2761" s="279"/>
      <c r="Z2761" s="279"/>
      <c r="AA2761" s="279"/>
      <c r="AB2761" s="279"/>
      <c r="AC2761" s="279"/>
      <c r="AD2761" s="273" t="s">
        <v>37</v>
      </c>
      <c r="AE2761" s="279"/>
      <c r="AF2761" s="279"/>
      <c r="AG2761" s="290"/>
      <c r="AH2761" s="222"/>
      <c r="AI2761" s="229"/>
    </row>
    <row r="2762" spans="1:35" ht="31.5" customHeight="1">
      <c r="A2762" s="128" t="s">
        <v>4982</v>
      </c>
      <c r="B2762" s="188" t="s">
        <v>1412</v>
      </c>
      <c r="C2762" s="188" t="s">
        <v>1427</v>
      </c>
      <c r="D2762" s="189">
        <v>42203</v>
      </c>
      <c r="E2762" s="190">
        <v>0.74375000000000002</v>
      </c>
      <c r="F2762" s="189">
        <v>42203</v>
      </c>
      <c r="G2762" s="190">
        <v>0.76874999999999993</v>
      </c>
      <c r="H2762" s="190">
        <v>2.4999999999999998E-2</v>
      </c>
      <c r="I2762" s="188">
        <v>0</v>
      </c>
      <c r="J2762" s="188" t="s">
        <v>2591</v>
      </c>
      <c r="K2762" s="188"/>
      <c r="L2762" s="188" t="s">
        <v>16</v>
      </c>
      <c r="M2762" s="236" t="s">
        <v>4620</v>
      </c>
      <c r="N2762" s="236" t="s">
        <v>3</v>
      </c>
      <c r="O2762" s="236" t="s">
        <v>32</v>
      </c>
      <c r="P2762" s="236" t="s">
        <v>4620</v>
      </c>
      <c r="Q2762" s="236" t="s">
        <v>7458</v>
      </c>
      <c r="R2762" s="238"/>
      <c r="S2762" s="238"/>
      <c r="T2762" s="238"/>
      <c r="U2762" s="279"/>
      <c r="V2762" s="279"/>
      <c r="W2762" s="279"/>
      <c r="X2762" s="279"/>
      <c r="Y2762" s="279"/>
      <c r="Z2762" s="279"/>
      <c r="AA2762" s="279"/>
      <c r="AB2762" s="279"/>
      <c r="AC2762" s="279"/>
      <c r="AD2762" s="273" t="s">
        <v>37</v>
      </c>
      <c r="AE2762" s="279"/>
      <c r="AF2762" s="279"/>
      <c r="AG2762" s="290"/>
      <c r="AH2762" s="222"/>
      <c r="AI2762" s="229"/>
    </row>
    <row r="2763" spans="1:35" ht="31.5" customHeight="1">
      <c r="A2763" s="69" t="s">
        <v>4982</v>
      </c>
      <c r="B2763" s="134" t="s">
        <v>1412</v>
      </c>
      <c r="C2763" s="134" t="s">
        <v>1420</v>
      </c>
      <c r="D2763" s="93">
        <v>42203</v>
      </c>
      <c r="E2763" s="109">
        <v>0.87291666666666667</v>
      </c>
      <c r="F2763" s="88">
        <v>42203</v>
      </c>
      <c r="G2763" s="109">
        <v>0.90486111111111101</v>
      </c>
      <c r="H2763" s="109">
        <v>3.1944444444444449E-2</v>
      </c>
      <c r="I2763" s="169">
        <v>4</v>
      </c>
      <c r="J2763" s="169" t="s">
        <v>7416</v>
      </c>
      <c r="K2763" s="169"/>
      <c r="L2763" s="169" t="s">
        <v>11</v>
      </c>
      <c r="M2763" s="232" t="s">
        <v>7461</v>
      </c>
      <c r="N2763" s="232">
        <v>0.4</v>
      </c>
      <c r="O2763" s="232" t="s">
        <v>25</v>
      </c>
      <c r="P2763" s="232" t="s">
        <v>7461</v>
      </c>
      <c r="Q2763" s="232" t="s">
        <v>7462</v>
      </c>
      <c r="R2763" s="235">
        <v>1</v>
      </c>
      <c r="S2763" s="235"/>
      <c r="T2763" s="235">
        <v>1</v>
      </c>
      <c r="U2763" s="279"/>
      <c r="V2763" s="279"/>
      <c r="W2763" s="279"/>
      <c r="X2763" s="279"/>
      <c r="Y2763" s="279"/>
      <c r="Z2763" s="279"/>
      <c r="AA2763" s="279"/>
      <c r="AB2763" s="279"/>
      <c r="AC2763" s="279"/>
      <c r="AD2763" s="273" t="s">
        <v>0</v>
      </c>
      <c r="AE2763" s="279"/>
      <c r="AF2763" s="279"/>
      <c r="AG2763" s="290"/>
      <c r="AH2763" s="222"/>
      <c r="AI2763" s="229"/>
    </row>
    <row r="2764" spans="1:35" ht="31.5" customHeight="1">
      <c r="A2764" s="70" t="s">
        <v>7992</v>
      </c>
      <c r="B2764" s="74" t="s">
        <v>5</v>
      </c>
      <c r="C2764" s="74" t="s">
        <v>5</v>
      </c>
      <c r="D2764" s="75">
        <v>42232</v>
      </c>
      <c r="E2764" s="76">
        <v>0.48055555555555557</v>
      </c>
      <c r="F2764" s="75">
        <v>42232</v>
      </c>
      <c r="G2764" s="76">
        <v>0.51041666666666663</v>
      </c>
      <c r="H2764" s="76">
        <v>2.9861111111111113E-2</v>
      </c>
      <c r="I2764" s="74">
        <v>540</v>
      </c>
      <c r="J2764" s="74" t="s">
        <v>8363</v>
      </c>
      <c r="K2764" s="74" t="s">
        <v>3211</v>
      </c>
      <c r="L2764" s="74" t="s">
        <v>9</v>
      </c>
      <c r="M2764" s="225" t="s">
        <v>8892</v>
      </c>
      <c r="N2764" s="226">
        <v>110</v>
      </c>
      <c r="O2764" s="225" t="s">
        <v>7</v>
      </c>
      <c r="P2764" s="225" t="s">
        <v>8892</v>
      </c>
      <c r="Q2764" s="225" t="s">
        <v>10618</v>
      </c>
      <c r="R2764" s="225">
        <v>618.29999999999995</v>
      </c>
      <c r="S2764" s="225">
        <v>1707.7</v>
      </c>
      <c r="T2764" s="225">
        <f>SUM(R2764:S2764)</f>
        <v>2326</v>
      </c>
      <c r="U2764" s="302" t="s">
        <v>28</v>
      </c>
      <c r="V2764" s="302" t="s">
        <v>10619</v>
      </c>
      <c r="W2764" s="302" t="s">
        <v>606</v>
      </c>
      <c r="X2764" s="302" t="s">
        <v>1408</v>
      </c>
      <c r="Y2764" s="302" t="s">
        <v>10620</v>
      </c>
      <c r="Z2764" s="302">
        <v>100</v>
      </c>
      <c r="AA2764" s="302">
        <v>42657</v>
      </c>
      <c r="AB2764" s="302">
        <v>0</v>
      </c>
      <c r="AC2764" s="302">
        <v>41926</v>
      </c>
      <c r="AD2764" s="302" t="s">
        <v>42</v>
      </c>
      <c r="AE2764" s="302"/>
      <c r="AF2764" s="302"/>
      <c r="AG2764" s="302"/>
      <c r="AH2764" s="222"/>
      <c r="AI2764" s="229"/>
    </row>
    <row r="2765" spans="1:35" ht="47.25" customHeight="1">
      <c r="A2765" s="70" t="s">
        <v>4982</v>
      </c>
      <c r="B2765" s="74" t="s">
        <v>81</v>
      </c>
      <c r="C2765" s="74" t="s">
        <v>81</v>
      </c>
      <c r="D2765" s="75">
        <v>42203</v>
      </c>
      <c r="E2765" s="76">
        <v>0.59375</v>
      </c>
      <c r="F2765" s="75">
        <v>42203</v>
      </c>
      <c r="G2765" s="76">
        <v>0.64930555555555558</v>
      </c>
      <c r="H2765" s="76">
        <v>5.5555555555555552E-2</v>
      </c>
      <c r="I2765" s="74">
        <v>4</v>
      </c>
      <c r="J2765" s="74"/>
      <c r="K2765" s="74"/>
      <c r="L2765" s="74" t="s">
        <v>4</v>
      </c>
      <c r="M2765" s="225" t="s">
        <v>7551</v>
      </c>
      <c r="N2765" s="226" t="s">
        <v>3</v>
      </c>
      <c r="O2765" s="225" t="s">
        <v>7</v>
      </c>
      <c r="P2765" s="225" t="s">
        <v>7551</v>
      </c>
      <c r="Q2765" s="225" t="s">
        <v>10040</v>
      </c>
      <c r="R2765" s="225">
        <v>1</v>
      </c>
      <c r="S2765" s="225"/>
      <c r="T2765" s="225">
        <v>1</v>
      </c>
      <c r="U2765" s="302" t="s">
        <v>44</v>
      </c>
      <c r="V2765" s="302">
        <v>1987</v>
      </c>
      <c r="W2765" s="302" t="s">
        <v>10041</v>
      </c>
      <c r="X2765" s="302" t="s">
        <v>10042</v>
      </c>
      <c r="Y2765" s="302" t="s">
        <v>10043</v>
      </c>
      <c r="Z2765" s="302">
        <v>1</v>
      </c>
      <c r="AA2765" s="302" t="s">
        <v>10044</v>
      </c>
      <c r="AB2765" s="302">
        <v>0</v>
      </c>
      <c r="AC2765" s="302" t="s">
        <v>10045</v>
      </c>
      <c r="AD2765" s="302" t="s">
        <v>0</v>
      </c>
      <c r="AE2765" s="302"/>
      <c r="AF2765" s="302"/>
      <c r="AG2765" s="302"/>
      <c r="AH2765" s="222"/>
      <c r="AI2765" s="229"/>
    </row>
    <row r="2766" spans="1:35" ht="31.5" customHeight="1">
      <c r="A2766" s="70" t="s">
        <v>7992</v>
      </c>
      <c r="B2766" s="74" t="s">
        <v>5</v>
      </c>
      <c r="C2766" s="74" t="s">
        <v>5</v>
      </c>
      <c r="D2766" s="75">
        <v>42232</v>
      </c>
      <c r="E2766" s="76">
        <v>0.51250000000000007</v>
      </c>
      <c r="F2766" s="75">
        <v>42232</v>
      </c>
      <c r="G2766" s="76">
        <v>0.51250000000000007</v>
      </c>
      <c r="H2766" s="76">
        <v>0</v>
      </c>
      <c r="I2766" s="74">
        <v>67</v>
      </c>
      <c r="J2766" s="74" t="s">
        <v>150</v>
      </c>
      <c r="K2766" s="74" t="s">
        <v>8</v>
      </c>
      <c r="L2766" s="74" t="s">
        <v>9</v>
      </c>
      <c r="M2766" s="225" t="s">
        <v>8714</v>
      </c>
      <c r="N2766" s="226">
        <v>35</v>
      </c>
      <c r="O2766" s="225" t="s">
        <v>2</v>
      </c>
      <c r="P2766" s="225" t="s">
        <v>8714</v>
      </c>
      <c r="Q2766" s="225" t="s">
        <v>10627</v>
      </c>
      <c r="R2766" s="225"/>
      <c r="S2766" s="225">
        <v>45.9</v>
      </c>
      <c r="T2766" s="225">
        <f t="shared" ref="T2766:T2772" si="37">SUM(R2766:S2766)</f>
        <v>45.9</v>
      </c>
      <c r="U2766" s="302" t="s">
        <v>28</v>
      </c>
      <c r="V2766" s="302" t="s">
        <v>5644</v>
      </c>
      <c r="W2766" s="302" t="s">
        <v>1915</v>
      </c>
      <c r="X2766" s="302" t="s">
        <v>10628</v>
      </c>
      <c r="Y2766" s="302" t="s">
        <v>10629</v>
      </c>
      <c r="Z2766" s="302">
        <v>0.75</v>
      </c>
      <c r="AA2766" s="302" t="s">
        <v>10630</v>
      </c>
      <c r="AB2766" s="302">
        <v>0</v>
      </c>
      <c r="AC2766" s="302"/>
      <c r="AD2766" s="302" t="s">
        <v>42</v>
      </c>
      <c r="AE2766" s="302"/>
      <c r="AF2766" s="302"/>
      <c r="AG2766" s="302"/>
      <c r="AH2766" s="222"/>
      <c r="AI2766" s="229"/>
    </row>
    <row r="2767" spans="1:35" ht="31.5" customHeight="1">
      <c r="A2767" s="70" t="s">
        <v>7992</v>
      </c>
      <c r="B2767" s="74" t="s">
        <v>5</v>
      </c>
      <c r="C2767" s="74" t="s">
        <v>5</v>
      </c>
      <c r="D2767" s="75">
        <v>42232</v>
      </c>
      <c r="E2767" s="76">
        <v>0.53194444444444444</v>
      </c>
      <c r="F2767" s="75">
        <v>42232</v>
      </c>
      <c r="G2767" s="76">
        <v>0.53194444444444444</v>
      </c>
      <c r="H2767" s="76">
        <v>0</v>
      </c>
      <c r="I2767" s="74">
        <v>6</v>
      </c>
      <c r="J2767" s="74" t="s">
        <v>150</v>
      </c>
      <c r="K2767" s="74" t="s">
        <v>8</v>
      </c>
      <c r="L2767" s="74" t="s">
        <v>9</v>
      </c>
      <c r="M2767" s="225" t="s">
        <v>10623</v>
      </c>
      <c r="N2767" s="226" t="s">
        <v>3</v>
      </c>
      <c r="O2767" s="225" t="s">
        <v>7</v>
      </c>
      <c r="P2767" s="225" t="s">
        <v>8894</v>
      </c>
      <c r="Q2767" s="225" t="s">
        <v>10624</v>
      </c>
      <c r="R2767" s="225"/>
      <c r="S2767" s="225">
        <v>0.9</v>
      </c>
      <c r="T2767" s="225">
        <f t="shared" si="37"/>
        <v>0.9</v>
      </c>
      <c r="U2767" s="302" t="s">
        <v>28</v>
      </c>
      <c r="V2767" s="302">
        <v>1988</v>
      </c>
      <c r="W2767" s="302" t="s">
        <v>10625</v>
      </c>
      <c r="X2767" s="302" t="s">
        <v>1408</v>
      </c>
      <c r="Y2767" s="302" t="s">
        <v>10626</v>
      </c>
      <c r="Z2767" s="302">
        <v>100</v>
      </c>
      <c r="AA2767" s="302">
        <v>8.2014999999999993</v>
      </c>
      <c r="AB2767" s="302">
        <v>0</v>
      </c>
      <c r="AC2767" s="302">
        <v>42124</v>
      </c>
      <c r="AD2767" s="302" t="s">
        <v>42</v>
      </c>
      <c r="AE2767" s="302"/>
      <c r="AF2767" s="302"/>
      <c r="AG2767" s="302"/>
      <c r="AH2767" s="222"/>
      <c r="AI2767" s="229"/>
    </row>
    <row r="2768" spans="1:35" ht="31.5" customHeight="1">
      <c r="A2768" s="70" t="s">
        <v>7992</v>
      </c>
      <c r="B2768" s="74" t="s">
        <v>5</v>
      </c>
      <c r="C2768" s="74" t="s">
        <v>5</v>
      </c>
      <c r="D2768" s="75">
        <v>42232</v>
      </c>
      <c r="E2768" s="76">
        <v>0.57013888888888886</v>
      </c>
      <c r="F2768" s="75">
        <v>42232</v>
      </c>
      <c r="G2768" s="76">
        <v>0.59166666666666667</v>
      </c>
      <c r="H2768" s="76">
        <f>G2768-E2768</f>
        <v>2.1527777777777812E-2</v>
      </c>
      <c r="I2768" s="74">
        <v>3</v>
      </c>
      <c r="J2768" s="74" t="s">
        <v>150</v>
      </c>
      <c r="K2768" s="74" t="s">
        <v>20</v>
      </c>
      <c r="L2768" s="74" t="s">
        <v>9</v>
      </c>
      <c r="M2768" s="225" t="s">
        <v>8712</v>
      </c>
      <c r="N2768" s="226" t="s">
        <v>3</v>
      </c>
      <c r="O2768" s="225" t="s">
        <v>7</v>
      </c>
      <c r="P2768" s="225" t="s">
        <v>8890</v>
      </c>
      <c r="Q2768" s="225" t="s">
        <v>10611</v>
      </c>
      <c r="R2768" s="225"/>
      <c r="S2768" s="225">
        <v>0.8</v>
      </c>
      <c r="T2768" s="225">
        <f t="shared" si="37"/>
        <v>0.8</v>
      </c>
      <c r="U2768" s="302" t="s">
        <v>28</v>
      </c>
      <c r="V2768" s="302">
        <v>1978</v>
      </c>
      <c r="W2768" s="302" t="s">
        <v>587</v>
      </c>
      <c r="X2768" s="302" t="s">
        <v>1383</v>
      </c>
      <c r="Y2768" s="302" t="s">
        <v>10612</v>
      </c>
      <c r="Z2768" s="302">
        <v>90</v>
      </c>
      <c r="AA2768" s="302" t="s">
        <v>10613</v>
      </c>
      <c r="AB2768" s="302">
        <v>41534</v>
      </c>
      <c r="AC2768" s="302"/>
      <c r="AD2768" s="302" t="s">
        <v>42</v>
      </c>
      <c r="AE2768" s="302"/>
      <c r="AF2768" s="302"/>
      <c r="AG2768" s="302"/>
      <c r="AH2768" s="222"/>
      <c r="AI2768" s="229"/>
    </row>
    <row r="2769" spans="1:35" ht="31.5" customHeight="1">
      <c r="A2769" s="70" t="s">
        <v>7992</v>
      </c>
      <c r="B2769" s="74" t="s">
        <v>5</v>
      </c>
      <c r="C2769" s="74" t="s">
        <v>5</v>
      </c>
      <c r="D2769" s="75">
        <v>42232</v>
      </c>
      <c r="E2769" s="76">
        <v>0.58472222222222225</v>
      </c>
      <c r="F2769" s="75">
        <v>42232</v>
      </c>
      <c r="G2769" s="76">
        <v>0.58472222222222225</v>
      </c>
      <c r="H2769" s="76">
        <v>0</v>
      </c>
      <c r="I2769" s="74">
        <v>9</v>
      </c>
      <c r="J2769" s="74" t="s">
        <v>150</v>
      </c>
      <c r="K2769" s="74" t="s">
        <v>8</v>
      </c>
      <c r="L2769" s="74" t="s">
        <v>9</v>
      </c>
      <c r="M2769" s="225" t="s">
        <v>10631</v>
      </c>
      <c r="N2769" s="226" t="s">
        <v>3</v>
      </c>
      <c r="O2769" s="225" t="s">
        <v>7</v>
      </c>
      <c r="P2769" s="225" t="s">
        <v>8895</v>
      </c>
      <c r="Q2769" s="225" t="s">
        <v>10632</v>
      </c>
      <c r="R2769" s="225"/>
      <c r="S2769" s="225">
        <v>1.6</v>
      </c>
      <c r="T2769" s="225">
        <f t="shared" si="37"/>
        <v>1.6</v>
      </c>
      <c r="U2769" s="302" t="s">
        <v>28</v>
      </c>
      <c r="V2769" s="302" t="s">
        <v>5269</v>
      </c>
      <c r="W2769" s="302" t="s">
        <v>1382</v>
      </c>
      <c r="X2769" s="302" t="s">
        <v>10628</v>
      </c>
      <c r="Y2769" s="302" t="s">
        <v>10633</v>
      </c>
      <c r="Z2769" s="302">
        <v>0.75</v>
      </c>
      <c r="AA2769" s="302" t="s">
        <v>10634</v>
      </c>
      <c r="AB2769" s="302" t="s">
        <v>10635</v>
      </c>
      <c r="AC2769" s="302"/>
      <c r="AD2769" s="302" t="s">
        <v>42</v>
      </c>
      <c r="AE2769" s="302"/>
      <c r="AF2769" s="302"/>
      <c r="AG2769" s="302"/>
      <c r="AH2769" s="222"/>
      <c r="AI2769" s="229"/>
    </row>
    <row r="2770" spans="1:35" ht="31.5" customHeight="1">
      <c r="A2770" s="70" t="s">
        <v>4982</v>
      </c>
      <c r="B2770" s="74" t="s">
        <v>15</v>
      </c>
      <c r="C2770" s="74" t="s">
        <v>209</v>
      </c>
      <c r="D2770" s="75">
        <v>42203</v>
      </c>
      <c r="E2770" s="76">
        <v>0.19583333333333333</v>
      </c>
      <c r="F2770" s="75">
        <v>42203</v>
      </c>
      <c r="G2770" s="76">
        <v>0.19583333333333333</v>
      </c>
      <c r="H2770" s="76">
        <f>(F2770+G2770)-(D2770+E2770)</f>
        <v>0</v>
      </c>
      <c r="I2770" s="74">
        <v>11</v>
      </c>
      <c r="J2770" s="74" t="s">
        <v>7588</v>
      </c>
      <c r="K2770" s="74" t="s">
        <v>8</v>
      </c>
      <c r="L2770" s="74" t="s">
        <v>16</v>
      </c>
      <c r="M2770" s="225" t="s">
        <v>7589</v>
      </c>
      <c r="N2770" s="226">
        <v>110</v>
      </c>
      <c r="O2770" s="225" t="s">
        <v>7</v>
      </c>
      <c r="P2770" s="225" t="s">
        <v>8509</v>
      </c>
      <c r="Q2770" s="225" t="s">
        <v>9340</v>
      </c>
      <c r="R2770" s="225"/>
      <c r="S2770" s="225">
        <v>1.33</v>
      </c>
      <c r="T2770" s="225">
        <f t="shared" si="37"/>
        <v>1.33</v>
      </c>
      <c r="U2770" s="302"/>
      <c r="V2770" s="302"/>
      <c r="W2770" s="302"/>
      <c r="X2770" s="302"/>
      <c r="Y2770" s="302"/>
      <c r="Z2770" s="302"/>
      <c r="AA2770" s="302"/>
      <c r="AB2770" s="302"/>
      <c r="AC2770" s="302"/>
      <c r="AD2770" s="302" t="s">
        <v>37</v>
      </c>
      <c r="AE2770" s="302" t="s">
        <v>53</v>
      </c>
      <c r="AF2770" s="302"/>
      <c r="AG2770" s="302"/>
      <c r="AH2770" s="222"/>
      <c r="AI2770" s="229"/>
    </row>
    <row r="2771" spans="1:35" ht="31.5" customHeight="1">
      <c r="A2771" s="70" t="s">
        <v>4982</v>
      </c>
      <c r="B2771" s="74" t="s">
        <v>15</v>
      </c>
      <c r="C2771" s="74" t="s">
        <v>15</v>
      </c>
      <c r="D2771" s="75">
        <v>42203</v>
      </c>
      <c r="E2771" s="76">
        <v>0.25555555555555559</v>
      </c>
      <c r="F2771" s="75">
        <v>42203</v>
      </c>
      <c r="G2771" s="76">
        <v>0.65625</v>
      </c>
      <c r="H2771" s="76">
        <f>(F2771+G2771)-(D2771+E2771)</f>
        <v>0.40069444444088731</v>
      </c>
      <c r="I2771" s="74">
        <v>2</v>
      </c>
      <c r="J2771" s="74" t="s">
        <v>150</v>
      </c>
      <c r="K2771" s="74" t="s">
        <v>14</v>
      </c>
      <c r="L2771" s="74" t="s">
        <v>9</v>
      </c>
      <c r="M2771" s="225" t="s">
        <v>7590</v>
      </c>
      <c r="N2771" s="226" t="s">
        <v>3</v>
      </c>
      <c r="O2771" s="225" t="s">
        <v>7</v>
      </c>
      <c r="P2771" s="225" t="s">
        <v>7591</v>
      </c>
      <c r="Q2771" s="225" t="s">
        <v>7592</v>
      </c>
      <c r="R2771" s="225">
        <v>5.86</v>
      </c>
      <c r="S2771" s="225"/>
      <c r="T2771" s="225">
        <f t="shared" si="37"/>
        <v>5.86</v>
      </c>
      <c r="U2771" s="302" t="s">
        <v>28</v>
      </c>
      <c r="V2771" s="302">
        <v>1978</v>
      </c>
      <c r="W2771" s="302" t="s">
        <v>587</v>
      </c>
      <c r="X2771" s="302"/>
      <c r="Y2771" s="302" t="s">
        <v>9341</v>
      </c>
      <c r="Z2771" s="302">
        <v>100</v>
      </c>
      <c r="AA2771" s="302" t="s">
        <v>9342</v>
      </c>
      <c r="AB2771" s="302">
        <v>0</v>
      </c>
      <c r="AC2771" s="302"/>
      <c r="AD2771" s="302" t="s">
        <v>30</v>
      </c>
      <c r="AE2771" s="302" t="s">
        <v>53</v>
      </c>
      <c r="AF2771" s="302"/>
      <c r="AG2771" s="302" t="s">
        <v>9343</v>
      </c>
      <c r="AH2771" s="222"/>
      <c r="AI2771" s="229"/>
    </row>
    <row r="2772" spans="1:35" ht="47.25" customHeight="1">
      <c r="A2772" s="70" t="s">
        <v>4982</v>
      </c>
      <c r="B2772" s="74" t="s">
        <v>15</v>
      </c>
      <c r="C2772" s="74" t="s">
        <v>15</v>
      </c>
      <c r="D2772" s="75">
        <v>42203</v>
      </c>
      <c r="E2772" s="76">
        <v>0.58750000000000002</v>
      </c>
      <c r="F2772" s="75">
        <v>42203</v>
      </c>
      <c r="G2772" s="76">
        <v>0.69791666666666663</v>
      </c>
      <c r="H2772" s="76">
        <f>(F2772+G2772)-(D2772+E2772)</f>
        <v>0.11041666666278616</v>
      </c>
      <c r="I2772" s="74">
        <v>15</v>
      </c>
      <c r="J2772" s="74" t="s">
        <v>150</v>
      </c>
      <c r="K2772" s="74" t="s">
        <v>14</v>
      </c>
      <c r="L2772" s="74" t="s">
        <v>29</v>
      </c>
      <c r="M2772" s="225" t="s">
        <v>151</v>
      </c>
      <c r="N2772" s="226" t="s">
        <v>3</v>
      </c>
      <c r="O2772" s="225" t="s">
        <v>7</v>
      </c>
      <c r="P2772" s="225" t="s">
        <v>7593</v>
      </c>
      <c r="Q2772" s="225" t="s">
        <v>9344</v>
      </c>
      <c r="R2772" s="225">
        <v>23.49</v>
      </c>
      <c r="S2772" s="225"/>
      <c r="T2772" s="225">
        <f t="shared" si="37"/>
        <v>23.49</v>
      </c>
      <c r="U2772" s="302" t="s">
        <v>46</v>
      </c>
      <c r="V2772" s="302">
        <v>1986</v>
      </c>
      <c r="W2772" s="302" t="s">
        <v>1983</v>
      </c>
      <c r="X2772" s="302"/>
      <c r="Y2772" s="302">
        <v>42082</v>
      </c>
      <c r="Z2772" s="302">
        <v>100</v>
      </c>
      <c r="AA2772" s="302">
        <v>42217</v>
      </c>
      <c r="AB2772" s="302">
        <v>0</v>
      </c>
      <c r="AC2772" s="302"/>
      <c r="AD2772" s="302" t="s">
        <v>27</v>
      </c>
      <c r="AE2772" s="302" t="s">
        <v>53</v>
      </c>
      <c r="AF2772" s="302"/>
      <c r="AG2772" s="302" t="s">
        <v>9345</v>
      </c>
      <c r="AH2772" s="222"/>
      <c r="AI2772" s="229"/>
    </row>
    <row r="2773" spans="1:35" ht="31.5" customHeight="1">
      <c r="A2773" s="70" t="s">
        <v>4982</v>
      </c>
      <c r="B2773" s="74" t="s">
        <v>10</v>
      </c>
      <c r="C2773" s="74" t="s">
        <v>4334</v>
      </c>
      <c r="D2773" s="75">
        <v>42203</v>
      </c>
      <c r="E2773" s="76">
        <v>0.4993055555555555</v>
      </c>
      <c r="F2773" s="75">
        <v>42203</v>
      </c>
      <c r="G2773" s="76">
        <v>0.52013888888888882</v>
      </c>
      <c r="H2773" s="76">
        <v>2.0833333333333332E-2</v>
      </c>
      <c r="I2773" s="74">
        <v>11</v>
      </c>
      <c r="J2773" s="74" t="s">
        <v>7619</v>
      </c>
      <c r="K2773" s="74" t="s">
        <v>20</v>
      </c>
      <c r="L2773" s="74" t="s">
        <v>9</v>
      </c>
      <c r="M2773" s="225" t="s">
        <v>7620</v>
      </c>
      <c r="N2773" s="226" t="s">
        <v>3</v>
      </c>
      <c r="O2773" s="225" t="s">
        <v>25</v>
      </c>
      <c r="P2773" s="225" t="s">
        <v>7620</v>
      </c>
      <c r="Q2773" s="225" t="s">
        <v>7621</v>
      </c>
      <c r="R2773" s="225">
        <v>35</v>
      </c>
      <c r="S2773" s="225">
        <v>1</v>
      </c>
      <c r="T2773" s="225">
        <v>36</v>
      </c>
      <c r="U2773" s="302" t="s">
        <v>28</v>
      </c>
      <c r="V2773" s="302">
        <v>1977</v>
      </c>
      <c r="W2773" s="302" t="s">
        <v>2193</v>
      </c>
      <c r="X2773" s="302" t="s">
        <v>1383</v>
      </c>
      <c r="Y2773" s="302" t="s">
        <v>10975</v>
      </c>
      <c r="Z2773" s="302">
        <v>95</v>
      </c>
      <c r="AA2773" s="302">
        <v>2016</v>
      </c>
      <c r="AB2773" s="302">
        <v>1</v>
      </c>
      <c r="AC2773" s="302" t="s">
        <v>10976</v>
      </c>
      <c r="AD2773" s="302" t="s">
        <v>0</v>
      </c>
      <c r="AE2773" s="302"/>
      <c r="AF2773" s="302"/>
      <c r="AG2773" s="302" t="s">
        <v>10970</v>
      </c>
      <c r="AH2773" s="222"/>
      <c r="AI2773" s="229"/>
    </row>
    <row r="2774" spans="1:35" ht="31.5" customHeight="1">
      <c r="A2774" s="70" t="s">
        <v>7992</v>
      </c>
      <c r="B2774" s="74" t="s">
        <v>5</v>
      </c>
      <c r="C2774" s="74" t="s">
        <v>5</v>
      </c>
      <c r="D2774" s="75">
        <v>42232</v>
      </c>
      <c r="E2774" s="76">
        <v>0.60347222222222219</v>
      </c>
      <c r="F2774" s="75">
        <v>42232</v>
      </c>
      <c r="G2774" s="76">
        <v>0.61597222222222225</v>
      </c>
      <c r="H2774" s="76">
        <f>G2774-E2774</f>
        <v>1.2500000000000067E-2</v>
      </c>
      <c r="I2774" s="74">
        <v>3</v>
      </c>
      <c r="J2774" s="74" t="s">
        <v>143</v>
      </c>
      <c r="K2774" s="74" t="s">
        <v>20</v>
      </c>
      <c r="L2774" s="74" t="s">
        <v>9</v>
      </c>
      <c r="M2774" s="225" t="s">
        <v>8713</v>
      </c>
      <c r="N2774" s="226" t="s">
        <v>3</v>
      </c>
      <c r="O2774" s="225" t="s">
        <v>7</v>
      </c>
      <c r="P2774" s="225" t="s">
        <v>8891</v>
      </c>
      <c r="Q2774" s="225" t="s">
        <v>10614</v>
      </c>
      <c r="R2774" s="225"/>
      <c r="S2774" s="225">
        <v>0.9</v>
      </c>
      <c r="T2774" s="225">
        <f>SUM(R2774:S2774)</f>
        <v>0.9</v>
      </c>
      <c r="U2774" s="302" t="s">
        <v>28</v>
      </c>
      <c r="V2774" s="302">
        <v>1979</v>
      </c>
      <c r="W2774" s="302" t="s">
        <v>591</v>
      </c>
      <c r="X2774" s="302" t="s">
        <v>1383</v>
      </c>
      <c r="Y2774" s="302" t="s">
        <v>10615</v>
      </c>
      <c r="Z2774" s="302">
        <v>100</v>
      </c>
      <c r="AA2774" s="302" t="s">
        <v>10616</v>
      </c>
      <c r="AB2774" s="302" t="s">
        <v>10617</v>
      </c>
      <c r="AC2774" s="302"/>
      <c r="AD2774" s="302" t="s">
        <v>42</v>
      </c>
      <c r="AE2774" s="302"/>
      <c r="AF2774" s="302"/>
      <c r="AG2774" s="302"/>
      <c r="AH2774" s="222"/>
      <c r="AI2774" s="229"/>
    </row>
    <row r="2775" spans="1:35" ht="31.5" customHeight="1">
      <c r="A2775" s="70" t="s">
        <v>7992</v>
      </c>
      <c r="B2775" s="74" t="s">
        <v>10</v>
      </c>
      <c r="C2775" s="74" t="s">
        <v>4334</v>
      </c>
      <c r="D2775" s="75">
        <v>42233</v>
      </c>
      <c r="E2775" s="76">
        <v>0.4694444444444445</v>
      </c>
      <c r="F2775" s="75">
        <v>42233</v>
      </c>
      <c r="G2775" s="76">
        <v>0.57430555555555551</v>
      </c>
      <c r="H2775" s="76">
        <v>0.10486111111111111</v>
      </c>
      <c r="I2775" s="74">
        <v>6</v>
      </c>
      <c r="J2775" s="74"/>
      <c r="K2775" s="74"/>
      <c r="L2775" s="74" t="s">
        <v>9</v>
      </c>
      <c r="M2775" s="225" t="s">
        <v>8593</v>
      </c>
      <c r="N2775" s="226" t="s">
        <v>3</v>
      </c>
      <c r="O2775" s="225" t="s">
        <v>7</v>
      </c>
      <c r="P2775" s="225" t="s">
        <v>8593</v>
      </c>
      <c r="Q2775" s="225" t="s">
        <v>8594</v>
      </c>
      <c r="R2775" s="225">
        <v>3.2</v>
      </c>
      <c r="S2775" s="225"/>
      <c r="T2775" s="225">
        <v>3.2</v>
      </c>
      <c r="U2775" s="302"/>
      <c r="V2775" s="302"/>
      <c r="W2775" s="302"/>
      <c r="X2775" s="302"/>
      <c r="Y2775" s="302"/>
      <c r="Z2775" s="302"/>
      <c r="AA2775" s="302"/>
      <c r="AB2775" s="302"/>
      <c r="AC2775" s="302"/>
      <c r="AD2775" s="302" t="s">
        <v>42</v>
      </c>
      <c r="AE2775" s="302"/>
      <c r="AF2775" s="302"/>
      <c r="AG2775" s="302" t="s">
        <v>10941</v>
      </c>
      <c r="AH2775" s="222"/>
      <c r="AI2775" s="229"/>
    </row>
    <row r="2776" spans="1:35" ht="31.5" customHeight="1">
      <c r="A2776" s="70" t="s">
        <v>7992</v>
      </c>
      <c r="B2776" s="74" t="s">
        <v>69</v>
      </c>
      <c r="C2776" s="74" t="s">
        <v>69</v>
      </c>
      <c r="D2776" s="75">
        <v>42234</v>
      </c>
      <c r="E2776" s="76">
        <v>0.875</v>
      </c>
      <c r="F2776" s="75">
        <v>42234</v>
      </c>
      <c r="G2776" s="76">
        <v>0.90972222222222221</v>
      </c>
      <c r="H2776" s="76">
        <v>3.472222222222221E-2</v>
      </c>
      <c r="I2776" s="74">
        <v>3</v>
      </c>
      <c r="J2776" s="74" t="s">
        <v>143</v>
      </c>
      <c r="K2776" s="74" t="s">
        <v>20</v>
      </c>
      <c r="L2776" s="74" t="s">
        <v>9</v>
      </c>
      <c r="M2776" s="225" t="s">
        <v>8673</v>
      </c>
      <c r="N2776" s="226" t="s">
        <v>3</v>
      </c>
      <c r="O2776" s="225" t="s">
        <v>7</v>
      </c>
      <c r="P2776" s="225" t="s">
        <v>241</v>
      </c>
      <c r="Q2776" s="225" t="s">
        <v>8674</v>
      </c>
      <c r="R2776" s="225">
        <v>0.48299999999999998</v>
      </c>
      <c r="S2776" s="225">
        <v>7.0000000000000007E-2</v>
      </c>
      <c r="T2776" s="225">
        <v>0.55299999999999994</v>
      </c>
      <c r="U2776" s="302" t="s">
        <v>28</v>
      </c>
      <c r="V2776" s="302">
        <v>2001</v>
      </c>
      <c r="W2776" s="302" t="s">
        <v>1709</v>
      </c>
      <c r="X2776" s="302" t="s">
        <v>724</v>
      </c>
      <c r="Y2776" s="302" t="s">
        <v>1593</v>
      </c>
      <c r="Z2776" s="302">
        <v>100</v>
      </c>
      <c r="AA2776" s="302" t="s">
        <v>9580</v>
      </c>
      <c r="AB2776" s="302">
        <v>0</v>
      </c>
      <c r="AC2776" s="302" t="s">
        <v>1593</v>
      </c>
      <c r="AD2776" s="302" t="s">
        <v>42</v>
      </c>
      <c r="AE2776" s="302"/>
      <c r="AF2776" s="302"/>
      <c r="AG2776" s="302" t="s">
        <v>8674</v>
      </c>
      <c r="AH2776" s="222"/>
      <c r="AI2776" s="229"/>
    </row>
    <row r="2777" spans="1:35" ht="31.5" customHeight="1">
      <c r="A2777" s="70" t="s">
        <v>7992</v>
      </c>
      <c r="B2777" s="74" t="s">
        <v>69</v>
      </c>
      <c r="C2777" s="74" t="s">
        <v>69</v>
      </c>
      <c r="D2777" s="75">
        <v>42234</v>
      </c>
      <c r="E2777" s="76">
        <v>0.89166666666666661</v>
      </c>
      <c r="F2777" s="75">
        <v>42234</v>
      </c>
      <c r="G2777" s="76">
        <v>0.91180555555555554</v>
      </c>
      <c r="H2777" s="76">
        <v>2.0138888888888928E-2</v>
      </c>
      <c r="I2777" s="74">
        <v>22</v>
      </c>
      <c r="J2777" s="74" t="s">
        <v>150</v>
      </c>
      <c r="K2777" s="74" t="s">
        <v>20</v>
      </c>
      <c r="L2777" s="74" t="s">
        <v>9</v>
      </c>
      <c r="M2777" s="225" t="s">
        <v>8675</v>
      </c>
      <c r="N2777" s="226">
        <v>35</v>
      </c>
      <c r="O2777" s="225" t="s">
        <v>13</v>
      </c>
      <c r="P2777" s="225" t="s">
        <v>8675</v>
      </c>
      <c r="Q2777" s="225" t="s">
        <v>8676</v>
      </c>
      <c r="R2777" s="225">
        <v>5.6790000000000003</v>
      </c>
      <c r="S2777" s="225">
        <v>0.92100000000000004</v>
      </c>
      <c r="T2777" s="225">
        <v>6.6000000000000005</v>
      </c>
      <c r="U2777" s="302" t="s">
        <v>36</v>
      </c>
      <c r="V2777" s="302" t="s">
        <v>724</v>
      </c>
      <c r="W2777" s="302" t="s">
        <v>9571</v>
      </c>
      <c r="X2777" s="302" t="s">
        <v>724</v>
      </c>
      <c r="Y2777" s="302" t="s">
        <v>1902</v>
      </c>
      <c r="Z2777" s="302">
        <v>100</v>
      </c>
      <c r="AA2777" s="302" t="s">
        <v>2660</v>
      </c>
      <c r="AB2777" s="302">
        <v>0</v>
      </c>
      <c r="AC2777" s="302" t="s">
        <v>1902</v>
      </c>
      <c r="AD2777" s="302" t="s">
        <v>42</v>
      </c>
      <c r="AE2777" s="302"/>
      <c r="AF2777" s="302"/>
      <c r="AG2777" s="302" t="s">
        <v>8676</v>
      </c>
      <c r="AH2777" s="222"/>
      <c r="AI2777" s="229"/>
    </row>
    <row r="2778" spans="1:35" ht="31.5" customHeight="1">
      <c r="A2778" s="70" t="s">
        <v>7992</v>
      </c>
      <c r="B2778" s="74" t="s">
        <v>69</v>
      </c>
      <c r="C2778" s="74" t="s">
        <v>69</v>
      </c>
      <c r="D2778" s="75">
        <v>42234</v>
      </c>
      <c r="E2778" s="76">
        <v>0.89930555555555547</v>
      </c>
      <c r="F2778" s="75">
        <v>42234</v>
      </c>
      <c r="G2778" s="76">
        <v>0.91319444444444453</v>
      </c>
      <c r="H2778" s="76">
        <v>1.3888888888889062E-2</v>
      </c>
      <c r="I2778" s="74">
        <v>49</v>
      </c>
      <c r="J2778" s="74" t="s">
        <v>150</v>
      </c>
      <c r="K2778" s="74" t="s">
        <v>20</v>
      </c>
      <c r="L2778" s="74" t="s">
        <v>9</v>
      </c>
      <c r="M2778" s="225" t="s">
        <v>8677</v>
      </c>
      <c r="N2778" s="226">
        <v>110</v>
      </c>
      <c r="O2778" s="225" t="s">
        <v>7</v>
      </c>
      <c r="P2778" s="225" t="s">
        <v>8678</v>
      </c>
      <c r="Q2778" s="225" t="s">
        <v>8679</v>
      </c>
      <c r="R2778" s="225">
        <v>3.8639999999999999</v>
      </c>
      <c r="S2778" s="225">
        <v>1.496</v>
      </c>
      <c r="T2778" s="225">
        <v>5.3599999999999994</v>
      </c>
      <c r="U2778" s="302" t="s">
        <v>28</v>
      </c>
      <c r="V2778" s="302">
        <v>1991</v>
      </c>
      <c r="W2778" s="302" t="s">
        <v>606</v>
      </c>
      <c r="X2778" s="302" t="s">
        <v>724</v>
      </c>
      <c r="Y2778" s="302" t="s">
        <v>1593</v>
      </c>
      <c r="Z2778" s="302">
        <v>100</v>
      </c>
      <c r="AA2778" s="302" t="s">
        <v>5202</v>
      </c>
      <c r="AB2778" s="302">
        <v>0</v>
      </c>
      <c r="AC2778" s="302" t="s">
        <v>1593</v>
      </c>
      <c r="AD2778" s="302" t="s">
        <v>42</v>
      </c>
      <c r="AE2778" s="302"/>
      <c r="AF2778" s="302"/>
      <c r="AG2778" s="302" t="s">
        <v>8679</v>
      </c>
      <c r="AH2778" s="222"/>
      <c r="AI2778" s="229"/>
    </row>
    <row r="2779" spans="1:35" ht="31.5" customHeight="1">
      <c r="A2779" s="70" t="s">
        <v>4982</v>
      </c>
      <c r="B2779" s="74" t="s">
        <v>18</v>
      </c>
      <c r="C2779" s="74" t="s">
        <v>18</v>
      </c>
      <c r="D2779" s="75">
        <v>42203</v>
      </c>
      <c r="E2779" s="76">
        <v>42203.083333333336</v>
      </c>
      <c r="F2779" s="75">
        <v>42203</v>
      </c>
      <c r="G2779" s="76">
        <v>42203.125</v>
      </c>
      <c r="H2779" s="76">
        <f>G2779-E2779</f>
        <v>4.1666666664241347E-2</v>
      </c>
      <c r="I2779" s="74">
        <v>1</v>
      </c>
      <c r="J2779" s="74"/>
      <c r="K2779" s="74"/>
      <c r="L2779" s="74" t="s">
        <v>29</v>
      </c>
      <c r="M2779" s="225" t="s">
        <v>7670</v>
      </c>
      <c r="N2779" s="226" t="s">
        <v>3</v>
      </c>
      <c r="O2779" s="225" t="s">
        <v>7</v>
      </c>
      <c r="P2779" s="225" t="s">
        <v>4140</v>
      </c>
      <c r="Q2779" s="225" t="s">
        <v>7671</v>
      </c>
      <c r="R2779" s="225">
        <v>0.27500000000000002</v>
      </c>
      <c r="S2779" s="225"/>
      <c r="T2779" s="225">
        <f>R2779+S2779</f>
        <v>0.27500000000000002</v>
      </c>
      <c r="U2779" s="302"/>
      <c r="V2779" s="302"/>
      <c r="W2779" s="302"/>
      <c r="X2779" s="302"/>
      <c r="Y2779" s="302"/>
      <c r="Z2779" s="302"/>
      <c r="AA2779" s="302"/>
      <c r="AB2779" s="302"/>
      <c r="AC2779" s="302"/>
      <c r="AD2779" s="302" t="s">
        <v>27</v>
      </c>
      <c r="AE2779" s="302"/>
      <c r="AF2779" s="302"/>
      <c r="AG2779" s="302"/>
      <c r="AH2779" s="222"/>
      <c r="AI2779" s="229"/>
    </row>
    <row r="2780" spans="1:35" ht="31.5" customHeight="1">
      <c r="A2780" s="70" t="s">
        <v>4982</v>
      </c>
      <c r="B2780" s="74" t="s">
        <v>69</v>
      </c>
      <c r="C2780" s="74" t="s">
        <v>69</v>
      </c>
      <c r="D2780" s="75">
        <v>42203</v>
      </c>
      <c r="E2780" s="76">
        <v>0.375</v>
      </c>
      <c r="F2780" s="75">
        <v>42203</v>
      </c>
      <c r="G2780" s="76">
        <v>0.39444444444444443</v>
      </c>
      <c r="H2780" s="76">
        <v>1.9444444444444431E-2</v>
      </c>
      <c r="I2780" s="74">
        <v>8</v>
      </c>
      <c r="J2780" s="74" t="s">
        <v>143</v>
      </c>
      <c r="K2780" s="74"/>
      <c r="L2780" s="74" t="s">
        <v>4</v>
      </c>
      <c r="M2780" s="225" t="s">
        <v>7689</v>
      </c>
      <c r="N2780" s="226" t="s">
        <v>3</v>
      </c>
      <c r="O2780" s="225" t="s">
        <v>7</v>
      </c>
      <c r="P2780" s="225" t="s">
        <v>1526</v>
      </c>
      <c r="Q2780" s="225" t="s">
        <v>7690</v>
      </c>
      <c r="R2780" s="225">
        <v>2.08</v>
      </c>
      <c r="S2780" s="225">
        <v>0.70799999999999996</v>
      </c>
      <c r="T2780" s="225">
        <v>2.7880000000000003</v>
      </c>
      <c r="U2780" s="302" t="s">
        <v>28</v>
      </c>
      <c r="V2780" s="302">
        <v>2002</v>
      </c>
      <c r="W2780" s="302" t="s">
        <v>1709</v>
      </c>
      <c r="X2780" s="302" t="s">
        <v>724</v>
      </c>
      <c r="Y2780" s="302" t="s">
        <v>1593</v>
      </c>
      <c r="Z2780" s="302">
        <v>100</v>
      </c>
      <c r="AA2780" s="302" t="s">
        <v>5202</v>
      </c>
      <c r="AB2780" s="302">
        <v>0</v>
      </c>
      <c r="AC2780" s="302" t="s">
        <v>1593</v>
      </c>
      <c r="AD2780" s="302" t="s">
        <v>0</v>
      </c>
      <c r="AE2780" s="302"/>
      <c r="AF2780" s="302"/>
      <c r="AG2780" s="302" t="s">
        <v>7690</v>
      </c>
      <c r="AH2780" s="222"/>
      <c r="AI2780" s="229"/>
    </row>
    <row r="2781" spans="1:35" ht="31.5" customHeight="1">
      <c r="A2781" s="70" t="s">
        <v>122</v>
      </c>
      <c r="B2781" s="74" t="s">
        <v>15</v>
      </c>
      <c r="C2781" s="74" t="s">
        <v>15</v>
      </c>
      <c r="D2781" s="75">
        <v>42009</v>
      </c>
      <c r="E2781" s="76">
        <v>0.72499999999999998</v>
      </c>
      <c r="F2781" s="75">
        <v>42009</v>
      </c>
      <c r="G2781" s="76">
        <v>0.72499999999999998</v>
      </c>
      <c r="H2781" s="76">
        <f>(F2781+G2781)-(D2781+E2781)</f>
        <v>0</v>
      </c>
      <c r="I2781" s="74">
        <v>15</v>
      </c>
      <c r="J2781" s="74" t="s">
        <v>150</v>
      </c>
      <c r="K2781" s="74" t="s">
        <v>8</v>
      </c>
      <c r="L2781" s="74" t="s">
        <v>4</v>
      </c>
      <c r="M2781" s="225" t="s">
        <v>317</v>
      </c>
      <c r="N2781" s="226" t="s">
        <v>3</v>
      </c>
      <c r="O2781" s="225" t="s">
        <v>7</v>
      </c>
      <c r="P2781" s="225" t="s">
        <v>318</v>
      </c>
      <c r="Q2781" s="225" t="s">
        <v>319</v>
      </c>
      <c r="R2781" s="225"/>
      <c r="S2781" s="225">
        <v>1.47</v>
      </c>
      <c r="T2781" s="225">
        <f>SUM(R2781:S2781)</f>
        <v>1.47</v>
      </c>
      <c r="U2781" s="302" t="s">
        <v>28</v>
      </c>
      <c r="V2781" s="302" t="s">
        <v>1911</v>
      </c>
      <c r="W2781" s="302" t="s">
        <v>1912</v>
      </c>
      <c r="X2781" s="302"/>
      <c r="Y2781" s="302" t="s">
        <v>1913</v>
      </c>
      <c r="Z2781" s="302">
        <v>100</v>
      </c>
      <c r="AA2781" s="302" t="s">
        <v>1902</v>
      </c>
      <c r="AB2781" s="302">
        <v>0</v>
      </c>
      <c r="AC2781" s="302"/>
      <c r="AD2781" s="302" t="s">
        <v>22</v>
      </c>
      <c r="AE2781" s="302" t="s">
        <v>53</v>
      </c>
      <c r="AF2781" s="302"/>
      <c r="AG2781" s="302" t="s">
        <v>1914</v>
      </c>
      <c r="AH2781" s="222"/>
      <c r="AI2781" s="229"/>
    </row>
    <row r="2782" spans="1:35" ht="63" customHeight="1">
      <c r="A2782" s="70" t="s">
        <v>7992</v>
      </c>
      <c r="B2782" s="74" t="s">
        <v>12</v>
      </c>
      <c r="C2782" s="74" t="s">
        <v>127</v>
      </c>
      <c r="D2782" s="75">
        <v>42239</v>
      </c>
      <c r="E2782" s="76" t="s">
        <v>8725</v>
      </c>
      <c r="F2782" s="75">
        <v>42239</v>
      </c>
      <c r="G2782" s="76" t="s">
        <v>8726</v>
      </c>
      <c r="H2782" s="76" t="s">
        <v>8727</v>
      </c>
      <c r="I2782" s="74">
        <v>2</v>
      </c>
      <c r="J2782" s="74"/>
      <c r="K2782" s="74"/>
      <c r="L2782" s="74" t="s">
        <v>11</v>
      </c>
      <c r="M2782" s="225" t="s">
        <v>8826</v>
      </c>
      <c r="N2782" s="226">
        <v>0.4</v>
      </c>
      <c r="O2782" s="225" t="s">
        <v>2</v>
      </c>
      <c r="P2782" s="225" t="s">
        <v>147</v>
      </c>
      <c r="Q2782" s="225" t="s">
        <v>8827</v>
      </c>
      <c r="R2782" s="225">
        <v>0.01</v>
      </c>
      <c r="S2782" s="225">
        <v>1.44</v>
      </c>
      <c r="T2782" s="225">
        <f>R2782+S2782</f>
        <v>1.45</v>
      </c>
      <c r="U2782" s="302" t="s">
        <v>1</v>
      </c>
      <c r="V2782" s="302" t="s">
        <v>128</v>
      </c>
      <c r="W2782" s="302" t="s">
        <v>128</v>
      </c>
      <c r="X2782" s="302" t="s">
        <v>128</v>
      </c>
      <c r="Y2782" s="302" t="s">
        <v>128</v>
      </c>
      <c r="Z2782" s="302" t="s">
        <v>128</v>
      </c>
      <c r="AA2782" s="302" t="s">
        <v>128</v>
      </c>
      <c r="AB2782" s="302" t="s">
        <v>128</v>
      </c>
      <c r="AC2782" s="302" t="s">
        <v>128</v>
      </c>
      <c r="AD2782" s="302" t="s">
        <v>22</v>
      </c>
      <c r="AE2782" s="302" t="s">
        <v>128</v>
      </c>
      <c r="AF2782" s="302" t="s">
        <v>128</v>
      </c>
      <c r="AG2782" s="302"/>
      <c r="AH2782" s="222"/>
      <c r="AI2782" s="229"/>
    </row>
    <row r="2783" spans="1:35" ht="63" customHeight="1">
      <c r="A2783" s="69" t="s">
        <v>7992</v>
      </c>
      <c r="B2783" s="161" t="s">
        <v>84</v>
      </c>
      <c r="C2783" s="69" t="s">
        <v>2468</v>
      </c>
      <c r="D2783" s="163">
        <v>42235</v>
      </c>
      <c r="E2783" s="117">
        <v>4.8611111111111112E-3</v>
      </c>
      <c r="F2783" s="163">
        <v>42235</v>
      </c>
      <c r="G2783" s="117">
        <v>4.8611111111111112E-3</v>
      </c>
      <c r="H2783" s="158">
        <v>0</v>
      </c>
      <c r="I2783" s="70">
        <v>3</v>
      </c>
      <c r="J2783" s="73"/>
      <c r="K2783" s="94" t="s">
        <v>8</v>
      </c>
      <c r="L2783" s="73" t="s">
        <v>9</v>
      </c>
      <c r="M2783" s="222" t="s">
        <v>8418</v>
      </c>
      <c r="N2783" s="219" t="s">
        <v>3</v>
      </c>
      <c r="O2783" s="233" t="s">
        <v>7</v>
      </c>
      <c r="P2783" s="222" t="s">
        <v>8418</v>
      </c>
      <c r="Q2783" s="443" t="s">
        <v>8384</v>
      </c>
      <c r="R2783" s="250">
        <v>0.1</v>
      </c>
      <c r="S2783" s="250"/>
      <c r="T2783" s="250">
        <v>0.1</v>
      </c>
      <c r="U2783" s="304" t="s">
        <v>28</v>
      </c>
      <c r="V2783" s="279">
        <v>2002</v>
      </c>
      <c r="W2783" s="273" t="s">
        <v>10897</v>
      </c>
      <c r="X2783" s="279"/>
      <c r="Y2783" s="279" t="s">
        <v>10904</v>
      </c>
      <c r="Z2783" s="279"/>
      <c r="AA2783" s="279"/>
      <c r="AB2783" s="279"/>
      <c r="AC2783" s="279"/>
      <c r="AD2783" s="274" t="s">
        <v>42</v>
      </c>
      <c r="AE2783" s="279"/>
      <c r="AF2783" s="279"/>
      <c r="AG2783" s="273" t="s">
        <v>10893</v>
      </c>
      <c r="AH2783" s="222"/>
      <c r="AI2783" s="229"/>
    </row>
    <row r="2784" spans="1:35" ht="63" customHeight="1">
      <c r="A2784" s="69" t="s">
        <v>7992</v>
      </c>
      <c r="B2784" s="161" t="s">
        <v>84</v>
      </c>
      <c r="C2784" s="69" t="s">
        <v>2468</v>
      </c>
      <c r="D2784" s="163">
        <v>42235</v>
      </c>
      <c r="E2784" s="117">
        <v>7.6388888888888886E-3</v>
      </c>
      <c r="F2784" s="163">
        <v>42235</v>
      </c>
      <c r="G2784" s="117">
        <v>7.6388888888888886E-3</v>
      </c>
      <c r="H2784" s="158">
        <v>0</v>
      </c>
      <c r="I2784" s="70">
        <v>28</v>
      </c>
      <c r="J2784" s="73"/>
      <c r="K2784" s="94" t="s">
        <v>8</v>
      </c>
      <c r="L2784" s="73" t="s">
        <v>9</v>
      </c>
      <c r="M2784" s="222" t="s">
        <v>8419</v>
      </c>
      <c r="N2784" s="219" t="s">
        <v>3</v>
      </c>
      <c r="O2784" s="233" t="s">
        <v>7</v>
      </c>
      <c r="P2784" s="222" t="s">
        <v>8419</v>
      </c>
      <c r="Q2784" s="443" t="s">
        <v>8384</v>
      </c>
      <c r="R2784" s="250">
        <v>8.6999999999999993</v>
      </c>
      <c r="S2784" s="250"/>
      <c r="T2784" s="250">
        <v>8.6999999999999993</v>
      </c>
      <c r="U2784" s="304" t="s">
        <v>28</v>
      </c>
      <c r="V2784" s="279">
        <v>1987</v>
      </c>
      <c r="W2784" s="273" t="s">
        <v>10897</v>
      </c>
      <c r="X2784" s="279"/>
      <c r="Y2784" s="279" t="s">
        <v>10905</v>
      </c>
      <c r="Z2784" s="279"/>
      <c r="AA2784" s="279"/>
      <c r="AB2784" s="279"/>
      <c r="AC2784" s="279"/>
      <c r="AD2784" s="274" t="s">
        <v>42</v>
      </c>
      <c r="AE2784" s="279"/>
      <c r="AF2784" s="279"/>
      <c r="AG2784" s="273" t="s">
        <v>10893</v>
      </c>
      <c r="AH2784" s="222"/>
      <c r="AI2784" s="229"/>
    </row>
    <row r="2785" spans="1:35" ht="63" customHeight="1">
      <c r="A2785" s="70" t="s">
        <v>7992</v>
      </c>
      <c r="B2785" s="161" t="s">
        <v>84</v>
      </c>
      <c r="C2785" s="69" t="s">
        <v>2468</v>
      </c>
      <c r="D2785" s="163">
        <v>42235</v>
      </c>
      <c r="E2785" s="117">
        <v>3.125E-2</v>
      </c>
      <c r="F2785" s="163">
        <v>42235</v>
      </c>
      <c r="G2785" s="117">
        <v>8.2638888888888887E-2</v>
      </c>
      <c r="H2785" s="158">
        <v>5.1388888888888894E-2</v>
      </c>
      <c r="I2785" s="70">
        <v>37</v>
      </c>
      <c r="J2785" s="73"/>
      <c r="K2785" s="94" t="s">
        <v>20</v>
      </c>
      <c r="L2785" s="73" t="s">
        <v>9</v>
      </c>
      <c r="M2785" s="222" t="s">
        <v>8420</v>
      </c>
      <c r="N2785" s="219" t="s">
        <v>3</v>
      </c>
      <c r="O2785" s="233" t="s">
        <v>7</v>
      </c>
      <c r="P2785" s="222" t="s">
        <v>8420</v>
      </c>
      <c r="Q2785" s="443" t="s">
        <v>7998</v>
      </c>
      <c r="R2785" s="250">
        <v>11.16</v>
      </c>
      <c r="S2785" s="250"/>
      <c r="T2785" s="250">
        <v>11.16</v>
      </c>
      <c r="U2785" s="304" t="s">
        <v>45</v>
      </c>
      <c r="V2785" s="279">
        <v>1989</v>
      </c>
      <c r="W2785" s="273" t="s">
        <v>10906</v>
      </c>
      <c r="X2785" s="279"/>
      <c r="Y2785" s="279" t="s">
        <v>10907</v>
      </c>
      <c r="Z2785" s="279"/>
      <c r="AA2785" s="279"/>
      <c r="AB2785" s="279"/>
      <c r="AC2785" s="279"/>
      <c r="AD2785" s="274" t="s">
        <v>42</v>
      </c>
      <c r="AE2785" s="279"/>
      <c r="AF2785" s="279"/>
      <c r="AG2785" s="273" t="s">
        <v>10893</v>
      </c>
      <c r="AH2785" s="222"/>
      <c r="AI2785" s="229"/>
    </row>
    <row r="2786" spans="1:35" ht="31.5" customHeight="1">
      <c r="A2786" s="69" t="s">
        <v>7992</v>
      </c>
      <c r="B2786" s="134" t="s">
        <v>1412</v>
      </c>
      <c r="C2786" s="134" t="s">
        <v>1423</v>
      </c>
      <c r="D2786" s="93">
        <v>42235</v>
      </c>
      <c r="E2786" s="109">
        <v>0.3263888888888889</v>
      </c>
      <c r="F2786" s="88">
        <v>42235</v>
      </c>
      <c r="G2786" s="109">
        <v>0.3263888888888889</v>
      </c>
      <c r="H2786" s="109">
        <v>0</v>
      </c>
      <c r="I2786" s="169">
        <v>4</v>
      </c>
      <c r="J2786" s="169" t="s">
        <v>1437</v>
      </c>
      <c r="K2786" s="169"/>
      <c r="L2786" s="169" t="s">
        <v>9</v>
      </c>
      <c r="M2786" s="232" t="s">
        <v>8425</v>
      </c>
      <c r="N2786" s="232" t="s">
        <v>3</v>
      </c>
      <c r="O2786" s="232" t="s">
        <v>7</v>
      </c>
      <c r="P2786" s="232" t="s">
        <v>8426</v>
      </c>
      <c r="Q2786" s="232" t="s">
        <v>8427</v>
      </c>
      <c r="R2786" s="235"/>
      <c r="S2786" s="235"/>
      <c r="T2786" s="235"/>
      <c r="U2786" s="279"/>
      <c r="V2786" s="279"/>
      <c r="W2786" s="279"/>
      <c r="X2786" s="279"/>
      <c r="Y2786" s="279"/>
      <c r="Z2786" s="279"/>
      <c r="AA2786" s="279"/>
      <c r="AB2786" s="279"/>
      <c r="AC2786" s="279"/>
      <c r="AD2786" s="273" t="s">
        <v>42</v>
      </c>
      <c r="AE2786" s="279"/>
      <c r="AF2786" s="279"/>
      <c r="AG2786" s="290"/>
      <c r="AH2786" s="222"/>
      <c r="AI2786" s="229"/>
    </row>
    <row r="2787" spans="1:35" ht="31.5" customHeight="1">
      <c r="A2787" s="70" t="s">
        <v>4982</v>
      </c>
      <c r="B2787" s="74" t="s">
        <v>12</v>
      </c>
      <c r="C2787" s="74" t="s">
        <v>127</v>
      </c>
      <c r="D2787" s="75">
        <v>42203</v>
      </c>
      <c r="E2787" s="76">
        <v>0.68611111111111101</v>
      </c>
      <c r="F2787" s="75">
        <v>42203</v>
      </c>
      <c r="G2787" s="76">
        <v>0.68611111111111101</v>
      </c>
      <c r="H2787" s="76">
        <f>G2787-E2787</f>
        <v>0</v>
      </c>
      <c r="I2787" s="74">
        <v>11</v>
      </c>
      <c r="J2787" s="74" t="s">
        <v>233</v>
      </c>
      <c r="K2787" s="74" t="s">
        <v>8</v>
      </c>
      <c r="L2787" s="74" t="s">
        <v>9</v>
      </c>
      <c r="M2787" s="225" t="s">
        <v>7721</v>
      </c>
      <c r="N2787" s="226" t="s">
        <v>3</v>
      </c>
      <c r="O2787" s="225" t="s">
        <v>7</v>
      </c>
      <c r="P2787" s="225" t="s">
        <v>7721</v>
      </c>
      <c r="Q2787" s="225" t="s">
        <v>9682</v>
      </c>
      <c r="R2787" s="225">
        <v>0.08</v>
      </c>
      <c r="S2787" s="225">
        <v>0.9</v>
      </c>
      <c r="T2787" s="225">
        <f>R2787+S2787</f>
        <v>0.98</v>
      </c>
      <c r="U2787" s="302" t="s">
        <v>28</v>
      </c>
      <c r="V2787" s="302" t="s">
        <v>9683</v>
      </c>
      <c r="W2787" s="302" t="s">
        <v>1364</v>
      </c>
      <c r="X2787" s="302" t="s">
        <v>762</v>
      </c>
      <c r="Y2787" s="302" t="s">
        <v>9684</v>
      </c>
      <c r="Z2787" s="302" t="s">
        <v>9685</v>
      </c>
      <c r="AA2787" s="302" t="s">
        <v>9686</v>
      </c>
      <c r="AB2787" s="302" t="s">
        <v>9685</v>
      </c>
      <c r="AC2787" s="302" t="s">
        <v>9685</v>
      </c>
      <c r="AD2787" s="302" t="s">
        <v>30</v>
      </c>
      <c r="AE2787" s="302" t="s">
        <v>57</v>
      </c>
      <c r="AF2787" s="302" t="s">
        <v>128</v>
      </c>
      <c r="AG2787" s="302"/>
      <c r="AH2787" s="222"/>
      <c r="AI2787" s="229"/>
    </row>
    <row r="2788" spans="1:35" ht="31.5" customHeight="1">
      <c r="A2788" s="70" t="s">
        <v>4982</v>
      </c>
      <c r="B2788" s="74" t="s">
        <v>12</v>
      </c>
      <c r="C2788" s="74" t="s">
        <v>127</v>
      </c>
      <c r="D2788" s="75">
        <v>42203</v>
      </c>
      <c r="E2788" s="76">
        <v>0.6875</v>
      </c>
      <c r="F2788" s="75">
        <v>42203</v>
      </c>
      <c r="G2788" s="76">
        <v>0.6875</v>
      </c>
      <c r="H2788" s="76">
        <f>G2788-E2788</f>
        <v>0</v>
      </c>
      <c r="I2788" s="74">
        <v>19</v>
      </c>
      <c r="J2788" s="74" t="s">
        <v>233</v>
      </c>
      <c r="K2788" s="74" t="s">
        <v>8</v>
      </c>
      <c r="L2788" s="74" t="s">
        <v>9</v>
      </c>
      <c r="M2788" s="225" t="s">
        <v>7727</v>
      </c>
      <c r="N2788" s="226" t="s">
        <v>3</v>
      </c>
      <c r="O2788" s="225" t="s">
        <v>7</v>
      </c>
      <c r="P2788" s="225" t="s">
        <v>7727</v>
      </c>
      <c r="Q2788" s="225" t="s">
        <v>8143</v>
      </c>
      <c r="R2788" s="225">
        <v>0.15</v>
      </c>
      <c r="S2788" s="225">
        <v>1.06</v>
      </c>
      <c r="T2788" s="225">
        <f>R2788+S2788</f>
        <v>1.21</v>
      </c>
      <c r="U2788" s="302" t="s">
        <v>46</v>
      </c>
      <c r="V2788" s="302">
        <v>1977</v>
      </c>
      <c r="W2788" s="302" t="s">
        <v>9693</v>
      </c>
      <c r="X2788" s="302" t="s">
        <v>762</v>
      </c>
      <c r="Y2788" s="302" t="s">
        <v>5307</v>
      </c>
      <c r="Z2788" s="302">
        <v>1</v>
      </c>
      <c r="AA2788" s="302" t="s">
        <v>9694</v>
      </c>
      <c r="AB2788" s="302">
        <v>1</v>
      </c>
      <c r="AC2788" s="302" t="s">
        <v>128</v>
      </c>
      <c r="AD2788" s="302" t="s">
        <v>64</v>
      </c>
      <c r="AE2788" s="302" t="s">
        <v>53</v>
      </c>
      <c r="AF2788" s="302" t="s">
        <v>128</v>
      </c>
      <c r="AG2788" s="302"/>
      <c r="AH2788" s="222"/>
      <c r="AI2788" s="229"/>
    </row>
    <row r="2789" spans="1:35" ht="31.5" customHeight="1">
      <c r="A2789" s="69" t="s">
        <v>7992</v>
      </c>
      <c r="B2789" s="134" t="s">
        <v>1412</v>
      </c>
      <c r="C2789" s="134" t="s">
        <v>1423</v>
      </c>
      <c r="D2789" s="93">
        <v>42235</v>
      </c>
      <c r="E2789" s="109">
        <v>0.8979166666666667</v>
      </c>
      <c r="F2789" s="88">
        <v>42235</v>
      </c>
      <c r="G2789" s="109">
        <v>0.8979166666666667</v>
      </c>
      <c r="H2789" s="109">
        <v>0</v>
      </c>
      <c r="I2789" s="169">
        <v>24</v>
      </c>
      <c r="J2789" s="169" t="s">
        <v>1421</v>
      </c>
      <c r="K2789" s="169"/>
      <c r="L2789" s="169" t="s">
        <v>9</v>
      </c>
      <c r="M2789" s="232" t="s">
        <v>8429</v>
      </c>
      <c r="N2789" s="232" t="s">
        <v>3</v>
      </c>
      <c r="O2789" s="232" t="s">
        <v>7</v>
      </c>
      <c r="P2789" s="232" t="s">
        <v>8429</v>
      </c>
      <c r="Q2789" s="232" t="s">
        <v>8430</v>
      </c>
      <c r="R2789" s="235">
        <v>1</v>
      </c>
      <c r="S2789" s="235">
        <v>1</v>
      </c>
      <c r="T2789" s="235">
        <v>2</v>
      </c>
      <c r="U2789" s="279"/>
      <c r="V2789" s="279"/>
      <c r="W2789" s="279"/>
      <c r="X2789" s="279"/>
      <c r="Y2789" s="279"/>
      <c r="Z2789" s="279"/>
      <c r="AA2789" s="279"/>
      <c r="AB2789" s="279"/>
      <c r="AC2789" s="279"/>
      <c r="AD2789" s="273" t="s">
        <v>42</v>
      </c>
      <c r="AE2789" s="279"/>
      <c r="AF2789" s="279"/>
      <c r="AG2789" s="290"/>
      <c r="AH2789" s="222"/>
      <c r="AI2789" s="229"/>
    </row>
    <row r="2790" spans="1:35" ht="31.5" customHeight="1">
      <c r="A2790" s="70" t="s">
        <v>4982</v>
      </c>
      <c r="B2790" s="74" t="s">
        <v>12</v>
      </c>
      <c r="C2790" s="74" t="s">
        <v>127</v>
      </c>
      <c r="D2790" s="75">
        <v>42203</v>
      </c>
      <c r="E2790" s="76">
        <v>0.70972222222222225</v>
      </c>
      <c r="F2790" s="75">
        <v>42203</v>
      </c>
      <c r="G2790" s="76">
        <v>0.94444444444444453</v>
      </c>
      <c r="H2790" s="76">
        <f>G2790-E2790</f>
        <v>0.23472222222222228</v>
      </c>
      <c r="I2790" s="74">
        <v>1</v>
      </c>
      <c r="J2790" s="74"/>
      <c r="K2790" s="74"/>
      <c r="L2790" s="74" t="s">
        <v>11</v>
      </c>
      <c r="M2790" s="225" t="s">
        <v>7731</v>
      </c>
      <c r="N2790" s="226">
        <v>0.4</v>
      </c>
      <c r="O2790" s="225" t="s">
        <v>2</v>
      </c>
      <c r="P2790" s="225" t="s">
        <v>147</v>
      </c>
      <c r="Q2790" s="225" t="s">
        <v>7732</v>
      </c>
      <c r="R2790" s="225">
        <v>0.42</v>
      </c>
      <c r="S2790" s="225">
        <v>0.56000000000000005</v>
      </c>
      <c r="T2790" s="225">
        <f>R2790+S2790</f>
        <v>0.98</v>
      </c>
      <c r="U2790" s="302" t="s">
        <v>1</v>
      </c>
      <c r="V2790" s="302" t="s">
        <v>128</v>
      </c>
      <c r="W2790" s="302" t="s">
        <v>128</v>
      </c>
      <c r="X2790" s="302" t="s">
        <v>128</v>
      </c>
      <c r="Y2790" s="302" t="s">
        <v>128</v>
      </c>
      <c r="Z2790" s="302" t="s">
        <v>128</v>
      </c>
      <c r="AA2790" s="302" t="s">
        <v>128</v>
      </c>
      <c r="AB2790" s="302" t="s">
        <v>128</v>
      </c>
      <c r="AC2790" s="302" t="s">
        <v>128</v>
      </c>
      <c r="AD2790" s="302" t="s">
        <v>0</v>
      </c>
      <c r="AE2790" s="302" t="s">
        <v>128</v>
      </c>
      <c r="AF2790" s="302" t="s">
        <v>128</v>
      </c>
      <c r="AG2790" s="302"/>
      <c r="AH2790" s="222"/>
      <c r="AI2790" s="229"/>
    </row>
    <row r="2791" spans="1:35" ht="31.5" customHeight="1">
      <c r="A2791" s="70" t="s">
        <v>640</v>
      </c>
      <c r="B2791" s="74" t="s">
        <v>12</v>
      </c>
      <c r="C2791" s="74" t="s">
        <v>948</v>
      </c>
      <c r="D2791" s="75">
        <v>42056</v>
      </c>
      <c r="E2791" s="76">
        <v>0.44166666666666665</v>
      </c>
      <c r="F2791" s="75">
        <v>42056</v>
      </c>
      <c r="G2791" s="76">
        <v>0.4680555555555555</v>
      </c>
      <c r="H2791" s="76">
        <f>G2791-E2791</f>
        <v>2.6388888888888851E-2</v>
      </c>
      <c r="I2791" s="74">
        <v>1</v>
      </c>
      <c r="J2791" s="74"/>
      <c r="K2791" s="74"/>
      <c r="L2791" s="74" t="s">
        <v>11</v>
      </c>
      <c r="M2791" s="225" t="s">
        <v>949</v>
      </c>
      <c r="N2791" s="226">
        <v>0.4</v>
      </c>
      <c r="O2791" s="225" t="s">
        <v>2</v>
      </c>
      <c r="P2791" s="225" t="s">
        <v>950</v>
      </c>
      <c r="Q2791" s="225" t="s">
        <v>951</v>
      </c>
      <c r="R2791" s="225">
        <v>0.1</v>
      </c>
      <c r="S2791" s="225">
        <v>1.3</v>
      </c>
      <c r="T2791" s="225">
        <v>1.4</v>
      </c>
      <c r="U2791" s="302" t="s">
        <v>1</v>
      </c>
      <c r="V2791" s="302" t="s">
        <v>128</v>
      </c>
      <c r="W2791" s="302" t="s">
        <v>128</v>
      </c>
      <c r="X2791" s="302" t="s">
        <v>128</v>
      </c>
      <c r="Y2791" s="302" t="s">
        <v>128</v>
      </c>
      <c r="Z2791" s="302" t="s">
        <v>128</v>
      </c>
      <c r="AA2791" s="302" t="s">
        <v>128</v>
      </c>
      <c r="AB2791" s="302" t="s">
        <v>128</v>
      </c>
      <c r="AC2791" s="302" t="s">
        <v>128</v>
      </c>
      <c r="AD2791" s="302" t="s">
        <v>22</v>
      </c>
      <c r="AE2791" s="302" t="s">
        <v>128</v>
      </c>
      <c r="AF2791" s="302" t="s">
        <v>128</v>
      </c>
      <c r="AG2791" s="302" t="s">
        <v>131</v>
      </c>
      <c r="AH2791" s="222"/>
      <c r="AI2791" s="229"/>
    </row>
    <row r="2792" spans="1:35" ht="93.75" customHeight="1">
      <c r="A2792" s="70" t="s">
        <v>4982</v>
      </c>
      <c r="B2792" s="74" t="s">
        <v>12</v>
      </c>
      <c r="C2792" s="74" t="s">
        <v>892</v>
      </c>
      <c r="D2792" s="75">
        <v>42203</v>
      </c>
      <c r="E2792" s="76">
        <v>0.70416666666666661</v>
      </c>
      <c r="F2792" s="75">
        <v>42203</v>
      </c>
      <c r="G2792" s="76">
        <v>0.70416666666666661</v>
      </c>
      <c r="H2792" s="76">
        <f>G2792-E2792</f>
        <v>0</v>
      </c>
      <c r="I2792" s="74">
        <v>121</v>
      </c>
      <c r="J2792" s="74" t="s">
        <v>7724</v>
      </c>
      <c r="K2792" s="74" t="s">
        <v>8</v>
      </c>
      <c r="L2792" s="74" t="s">
        <v>16</v>
      </c>
      <c r="M2792" s="225" t="s">
        <v>7725</v>
      </c>
      <c r="N2792" s="226">
        <v>110</v>
      </c>
      <c r="O2792" s="225" t="s">
        <v>7</v>
      </c>
      <c r="P2792" s="225" t="s">
        <v>7725</v>
      </c>
      <c r="Q2792" s="225" t="s">
        <v>9690</v>
      </c>
      <c r="R2792" s="225">
        <v>6.46</v>
      </c>
      <c r="S2792" s="225">
        <v>15.85</v>
      </c>
      <c r="T2792" s="225">
        <f>R2792+S2792</f>
        <v>22.31</v>
      </c>
      <c r="U2792" s="302" t="s">
        <v>128</v>
      </c>
      <c r="V2792" s="302" t="s">
        <v>128</v>
      </c>
      <c r="W2792" s="302" t="s">
        <v>128</v>
      </c>
      <c r="X2792" s="302" t="s">
        <v>128</v>
      </c>
      <c r="Y2792" s="302" t="s">
        <v>128</v>
      </c>
      <c r="Z2792" s="302" t="s">
        <v>128</v>
      </c>
      <c r="AA2792" s="302" t="s">
        <v>128</v>
      </c>
      <c r="AB2792" s="302" t="s">
        <v>128</v>
      </c>
      <c r="AC2792" s="302" t="s">
        <v>128</v>
      </c>
      <c r="AD2792" s="302" t="s">
        <v>37</v>
      </c>
      <c r="AE2792" s="302" t="s">
        <v>128</v>
      </c>
      <c r="AF2792" s="302" t="s">
        <v>128</v>
      </c>
      <c r="AG2792" s="302"/>
      <c r="AH2792" s="222"/>
      <c r="AI2792" s="229"/>
    </row>
    <row r="2793" spans="1:35" ht="15.75" customHeight="1">
      <c r="A2793" s="70" t="s">
        <v>7992</v>
      </c>
      <c r="B2793" s="74" t="s">
        <v>10</v>
      </c>
      <c r="C2793" s="74" t="s">
        <v>4334</v>
      </c>
      <c r="D2793" s="75">
        <v>42235</v>
      </c>
      <c r="E2793" s="76">
        <v>0.37638888888888888</v>
      </c>
      <c r="F2793" s="75">
        <v>42235</v>
      </c>
      <c r="G2793" s="76">
        <v>0.37638888888888888</v>
      </c>
      <c r="H2793" s="76">
        <v>0</v>
      </c>
      <c r="I2793" s="74">
        <v>5</v>
      </c>
      <c r="J2793" s="74"/>
      <c r="K2793" s="74" t="s">
        <v>8</v>
      </c>
      <c r="L2793" s="74" t="s">
        <v>9</v>
      </c>
      <c r="M2793" s="225" t="s">
        <v>8597</v>
      </c>
      <c r="N2793" s="226" t="s">
        <v>3</v>
      </c>
      <c r="O2793" s="225" t="s">
        <v>7</v>
      </c>
      <c r="P2793" s="225" t="s">
        <v>8597</v>
      </c>
      <c r="Q2793" s="225" t="s">
        <v>7614</v>
      </c>
      <c r="R2793" s="225">
        <v>1</v>
      </c>
      <c r="S2793" s="225"/>
      <c r="T2793" s="225">
        <f>SUM(R2793:S2793)</f>
        <v>1</v>
      </c>
      <c r="U2793" s="302"/>
      <c r="V2793" s="302"/>
      <c r="W2793" s="302"/>
      <c r="X2793" s="302"/>
      <c r="Y2793" s="302"/>
      <c r="Z2793" s="302"/>
      <c r="AA2793" s="302"/>
      <c r="AB2793" s="302"/>
      <c r="AC2793" s="302"/>
      <c r="AD2793" s="302" t="s">
        <v>42</v>
      </c>
      <c r="AE2793" s="302"/>
      <c r="AF2793" s="302"/>
      <c r="AG2793" s="302" t="s">
        <v>10941</v>
      </c>
      <c r="AH2793" s="222"/>
      <c r="AI2793" s="229"/>
    </row>
    <row r="2794" spans="1:35" ht="31.5" customHeight="1">
      <c r="A2794" s="70" t="s">
        <v>7992</v>
      </c>
      <c r="B2794" s="74" t="s">
        <v>10</v>
      </c>
      <c r="C2794" s="74" t="s">
        <v>4334</v>
      </c>
      <c r="D2794" s="75">
        <v>42235</v>
      </c>
      <c r="E2794" s="76">
        <v>0.84375</v>
      </c>
      <c r="F2794" s="75">
        <v>42235</v>
      </c>
      <c r="G2794" s="76">
        <v>0.84375</v>
      </c>
      <c r="H2794" s="76">
        <v>0</v>
      </c>
      <c r="I2794" s="74">
        <v>4</v>
      </c>
      <c r="J2794" s="74"/>
      <c r="K2794" s="74" t="s">
        <v>8</v>
      </c>
      <c r="L2794" s="74" t="s">
        <v>9</v>
      </c>
      <c r="M2794" s="225" t="s">
        <v>8599</v>
      </c>
      <c r="N2794" s="226" t="s">
        <v>3</v>
      </c>
      <c r="O2794" s="225" t="s">
        <v>7</v>
      </c>
      <c r="P2794" s="225" t="s">
        <v>8599</v>
      </c>
      <c r="Q2794" s="225" t="s">
        <v>7614</v>
      </c>
      <c r="R2794" s="225">
        <v>2</v>
      </c>
      <c r="S2794" s="225">
        <v>2</v>
      </c>
      <c r="T2794" s="225">
        <f>SUM(R2794:S2794)</f>
        <v>4</v>
      </c>
      <c r="U2794" s="302"/>
      <c r="V2794" s="302"/>
      <c r="W2794" s="302"/>
      <c r="X2794" s="302"/>
      <c r="Y2794" s="302"/>
      <c r="Z2794" s="302"/>
      <c r="AA2794" s="302"/>
      <c r="AB2794" s="302"/>
      <c r="AC2794" s="302"/>
      <c r="AD2794" s="302" t="s">
        <v>42</v>
      </c>
      <c r="AE2794" s="302"/>
      <c r="AF2794" s="302"/>
      <c r="AG2794" s="302" t="s">
        <v>10941</v>
      </c>
      <c r="AH2794" s="222"/>
      <c r="AI2794" s="229"/>
    </row>
    <row r="2795" spans="1:35" ht="31.5" customHeight="1">
      <c r="A2795" s="70" t="s">
        <v>4982</v>
      </c>
      <c r="B2795" s="74" t="s">
        <v>5</v>
      </c>
      <c r="C2795" s="74" t="s">
        <v>3626</v>
      </c>
      <c r="D2795" s="75">
        <v>42203</v>
      </c>
      <c r="E2795" s="76">
        <v>5.4166666666666669E-2</v>
      </c>
      <c r="F2795" s="75">
        <v>42203</v>
      </c>
      <c r="G2795" s="76">
        <v>5.4166666666666669E-2</v>
      </c>
      <c r="H2795" s="76">
        <v>0</v>
      </c>
      <c r="I2795" s="74">
        <v>482</v>
      </c>
      <c r="J2795" s="74" t="s">
        <v>7804</v>
      </c>
      <c r="K2795" s="74" t="s">
        <v>8</v>
      </c>
      <c r="L2795" s="74" t="s">
        <v>16</v>
      </c>
      <c r="M2795" s="225" t="s">
        <v>7805</v>
      </c>
      <c r="N2795" s="226">
        <v>110</v>
      </c>
      <c r="O2795" s="225" t="s">
        <v>7</v>
      </c>
      <c r="P2795" s="225" t="s">
        <v>7806</v>
      </c>
      <c r="Q2795" s="225" t="s">
        <v>10154</v>
      </c>
      <c r="R2795" s="225"/>
      <c r="S2795" s="225">
        <v>205</v>
      </c>
      <c r="T2795" s="225">
        <v>205</v>
      </c>
      <c r="U2795" s="302" t="s">
        <v>28</v>
      </c>
      <c r="V2795" s="302"/>
      <c r="W2795" s="302"/>
      <c r="X2795" s="302"/>
      <c r="Y2795" s="302"/>
      <c r="Z2795" s="302"/>
      <c r="AA2795" s="302"/>
      <c r="AB2795" s="302"/>
      <c r="AC2795" s="302"/>
      <c r="AD2795" s="302" t="s">
        <v>37</v>
      </c>
      <c r="AE2795" s="302"/>
      <c r="AF2795" s="302"/>
      <c r="AG2795" s="302"/>
      <c r="AH2795" s="222"/>
      <c r="AI2795" s="229"/>
    </row>
    <row r="2796" spans="1:35" ht="31.5" customHeight="1">
      <c r="A2796" s="70" t="s">
        <v>4982</v>
      </c>
      <c r="B2796" s="74" t="s">
        <v>5</v>
      </c>
      <c r="C2796" s="74" t="s">
        <v>5</v>
      </c>
      <c r="D2796" s="75">
        <v>42203</v>
      </c>
      <c r="E2796" s="76">
        <v>8.3333333333333329E-2</v>
      </c>
      <c r="F2796" s="75">
        <v>42203</v>
      </c>
      <c r="G2796" s="76">
        <v>8.3333333333333329E-2</v>
      </c>
      <c r="H2796" s="76">
        <f>G2796-E2796</f>
        <v>0</v>
      </c>
      <c r="I2796" s="74">
        <v>7</v>
      </c>
      <c r="J2796" s="74" t="s">
        <v>150</v>
      </c>
      <c r="K2796" s="74" t="s">
        <v>20</v>
      </c>
      <c r="L2796" s="74" t="s">
        <v>9</v>
      </c>
      <c r="M2796" s="225" t="s">
        <v>10281</v>
      </c>
      <c r="N2796" s="226" t="s">
        <v>3</v>
      </c>
      <c r="O2796" s="225" t="s">
        <v>7</v>
      </c>
      <c r="P2796" s="225" t="s">
        <v>8896</v>
      </c>
      <c r="Q2796" s="225" t="s">
        <v>10282</v>
      </c>
      <c r="R2796" s="225"/>
      <c r="S2796" s="225">
        <v>10.199999999999999</v>
      </c>
      <c r="T2796" s="225">
        <v>10.199999999999999</v>
      </c>
      <c r="U2796" s="302" t="s">
        <v>28</v>
      </c>
      <c r="V2796" s="302">
        <v>1986</v>
      </c>
      <c r="W2796" s="302" t="s">
        <v>1358</v>
      </c>
      <c r="X2796" s="302" t="s">
        <v>411</v>
      </c>
      <c r="Y2796" s="302" t="s">
        <v>5910</v>
      </c>
      <c r="Z2796" s="302">
        <v>100</v>
      </c>
      <c r="AA2796" s="302" t="s">
        <v>5911</v>
      </c>
      <c r="AB2796" s="302" t="s">
        <v>5912</v>
      </c>
      <c r="AC2796" s="302"/>
      <c r="AD2796" s="302" t="s">
        <v>40</v>
      </c>
      <c r="AE2796" s="302"/>
      <c r="AF2796" s="302"/>
      <c r="AG2796" s="302"/>
      <c r="AH2796" s="222"/>
      <c r="AI2796" s="229"/>
    </row>
    <row r="2797" spans="1:35" ht="31.5" customHeight="1">
      <c r="A2797" s="70" t="s">
        <v>7992</v>
      </c>
      <c r="B2797" s="74" t="s">
        <v>10</v>
      </c>
      <c r="C2797" s="74" t="s">
        <v>4334</v>
      </c>
      <c r="D2797" s="75">
        <v>42235</v>
      </c>
      <c r="E2797" s="76">
        <v>0.8520833333333333</v>
      </c>
      <c r="F2797" s="75">
        <v>42235</v>
      </c>
      <c r="G2797" s="76">
        <v>0.8520833333333333</v>
      </c>
      <c r="H2797" s="76">
        <v>0</v>
      </c>
      <c r="I2797" s="74">
        <v>8</v>
      </c>
      <c r="J2797" s="74"/>
      <c r="K2797" s="74" t="s">
        <v>8</v>
      </c>
      <c r="L2797" s="74" t="s">
        <v>9</v>
      </c>
      <c r="M2797" s="225" t="s">
        <v>8615</v>
      </c>
      <c r="N2797" s="226" t="s">
        <v>3</v>
      </c>
      <c r="O2797" s="225" t="s">
        <v>7</v>
      </c>
      <c r="P2797" s="225" t="s">
        <v>8615</v>
      </c>
      <c r="Q2797" s="225" t="s">
        <v>7614</v>
      </c>
      <c r="R2797" s="225">
        <v>1</v>
      </c>
      <c r="S2797" s="225">
        <v>1</v>
      </c>
      <c r="T2797" s="225">
        <f>SUM(R2797:S2797)</f>
        <v>2</v>
      </c>
      <c r="U2797" s="302" t="s">
        <v>28</v>
      </c>
      <c r="V2797" s="302">
        <v>1980</v>
      </c>
      <c r="W2797" s="302" t="s">
        <v>2193</v>
      </c>
      <c r="X2797" s="302" t="s">
        <v>1383</v>
      </c>
      <c r="Y2797" s="302" t="s">
        <v>11047</v>
      </c>
      <c r="Z2797" s="302">
        <v>0.8</v>
      </c>
      <c r="AA2797" s="302">
        <v>2017</v>
      </c>
      <c r="AB2797" s="302">
        <v>0</v>
      </c>
      <c r="AC2797" s="302" t="s">
        <v>11048</v>
      </c>
      <c r="AD2797" s="302" t="s">
        <v>42</v>
      </c>
      <c r="AE2797" s="302"/>
      <c r="AF2797" s="302"/>
      <c r="AG2797" s="302" t="s">
        <v>10941</v>
      </c>
      <c r="AH2797" s="222"/>
      <c r="AI2797" s="229"/>
    </row>
    <row r="2798" spans="1:35" ht="110.25" customHeight="1">
      <c r="A2798" s="70" t="s">
        <v>1018</v>
      </c>
      <c r="B2798" s="74" t="s">
        <v>12</v>
      </c>
      <c r="C2798" s="74" t="s">
        <v>127</v>
      </c>
      <c r="D2798" s="75">
        <v>42073</v>
      </c>
      <c r="E2798" s="76">
        <v>6.9444444444444441E-3</v>
      </c>
      <c r="F2798" s="75">
        <v>42073</v>
      </c>
      <c r="G2798" s="76">
        <v>6.5277777777777782E-2</v>
      </c>
      <c r="H2798" s="76">
        <f>G2798-E2798</f>
        <v>5.8333333333333334E-2</v>
      </c>
      <c r="I2798" s="74">
        <v>3</v>
      </c>
      <c r="J2798" s="74"/>
      <c r="K2798" s="74"/>
      <c r="L2798" s="74" t="s">
        <v>4</v>
      </c>
      <c r="M2798" s="225" t="s">
        <v>1038</v>
      </c>
      <c r="N2798" s="226">
        <v>0.4</v>
      </c>
      <c r="O2798" s="225" t="s">
        <v>2</v>
      </c>
      <c r="P2798" s="225" t="s">
        <v>147</v>
      </c>
      <c r="Q2798" s="225" t="s">
        <v>1100</v>
      </c>
      <c r="R2798" s="225">
        <v>0.08</v>
      </c>
      <c r="S2798" s="225">
        <v>1.31</v>
      </c>
      <c r="T2798" s="225">
        <v>1.39</v>
      </c>
      <c r="U2798" s="302" t="s">
        <v>1</v>
      </c>
      <c r="V2798" s="302"/>
      <c r="W2798" s="302"/>
      <c r="X2798" s="302"/>
      <c r="Y2798" s="302"/>
      <c r="Z2798" s="302"/>
      <c r="AA2798" s="302"/>
      <c r="AB2798" s="302"/>
      <c r="AC2798" s="302"/>
      <c r="AD2798" s="302" t="s">
        <v>22</v>
      </c>
      <c r="AE2798" s="302"/>
      <c r="AF2798" s="302"/>
      <c r="AG2798" s="302"/>
      <c r="AH2798" s="222"/>
      <c r="AI2798" s="229"/>
    </row>
    <row r="2799" spans="1:35" ht="47.25" customHeight="1">
      <c r="A2799" s="70" t="s">
        <v>7992</v>
      </c>
      <c r="B2799" s="74" t="s">
        <v>10</v>
      </c>
      <c r="C2799" s="74" t="s">
        <v>4334</v>
      </c>
      <c r="D2799" s="75">
        <v>42235</v>
      </c>
      <c r="E2799" s="76">
        <v>0.85416666666666663</v>
      </c>
      <c r="F2799" s="75">
        <v>42235</v>
      </c>
      <c r="G2799" s="76">
        <v>0.98541666666666661</v>
      </c>
      <c r="H2799" s="76">
        <v>0.13125000000000001</v>
      </c>
      <c r="I2799" s="74">
        <v>8</v>
      </c>
      <c r="J2799" s="74" t="s">
        <v>11108</v>
      </c>
      <c r="K2799" s="74" t="s">
        <v>20</v>
      </c>
      <c r="L2799" s="74" t="s">
        <v>9</v>
      </c>
      <c r="M2799" s="225" t="s">
        <v>8611</v>
      </c>
      <c r="N2799" s="226" t="s">
        <v>3</v>
      </c>
      <c r="O2799" s="225" t="s">
        <v>7</v>
      </c>
      <c r="P2799" s="225" t="s">
        <v>8611</v>
      </c>
      <c r="Q2799" s="225" t="s">
        <v>7614</v>
      </c>
      <c r="R2799" s="225">
        <v>4</v>
      </c>
      <c r="S2799" s="225">
        <v>3</v>
      </c>
      <c r="T2799" s="225">
        <f>SUM(R2799:S2799)</f>
        <v>7</v>
      </c>
      <c r="U2799" s="302"/>
      <c r="V2799" s="302"/>
      <c r="W2799" s="302"/>
      <c r="X2799" s="302"/>
      <c r="Y2799" s="302"/>
      <c r="Z2799" s="302"/>
      <c r="AA2799" s="302"/>
      <c r="AB2799" s="302"/>
      <c r="AC2799" s="302"/>
      <c r="AD2799" s="302" t="s">
        <v>42</v>
      </c>
      <c r="AE2799" s="302"/>
      <c r="AF2799" s="302"/>
      <c r="AG2799" s="302" t="s">
        <v>10941</v>
      </c>
      <c r="AH2799" s="222"/>
      <c r="AI2799" s="229"/>
    </row>
    <row r="2800" spans="1:35" ht="47.25" customHeight="1">
      <c r="A2800" s="70" t="s">
        <v>7992</v>
      </c>
      <c r="B2800" s="74" t="s">
        <v>10</v>
      </c>
      <c r="C2800" s="74" t="s">
        <v>4334</v>
      </c>
      <c r="D2800" s="75">
        <v>42235</v>
      </c>
      <c r="E2800" s="76">
        <v>0.85763888888888884</v>
      </c>
      <c r="F2800" s="75">
        <v>42204</v>
      </c>
      <c r="G2800" s="76">
        <v>0.89930555555555547</v>
      </c>
      <c r="H2800" s="76">
        <v>4.1666666666666664E-2</v>
      </c>
      <c r="I2800" s="74">
        <v>32</v>
      </c>
      <c r="J2800" s="74" t="s">
        <v>720</v>
      </c>
      <c r="K2800" s="74"/>
      <c r="L2800" s="74" t="s">
        <v>9</v>
      </c>
      <c r="M2800" s="225" t="s">
        <v>8616</v>
      </c>
      <c r="N2800" s="226">
        <v>35</v>
      </c>
      <c r="O2800" s="225" t="s">
        <v>13</v>
      </c>
      <c r="P2800" s="225" t="s">
        <v>8616</v>
      </c>
      <c r="Q2800" s="225" t="s">
        <v>8617</v>
      </c>
      <c r="R2800" s="225">
        <v>7</v>
      </c>
      <c r="S2800" s="225">
        <v>5</v>
      </c>
      <c r="T2800" s="225">
        <f>SUM(R2800:S2800)</f>
        <v>12</v>
      </c>
      <c r="U2800" s="302" t="s">
        <v>36</v>
      </c>
      <c r="V2800" s="302">
        <v>2010</v>
      </c>
      <c r="W2800" s="302" t="s">
        <v>11049</v>
      </c>
      <c r="X2800" s="302" t="s">
        <v>11035</v>
      </c>
      <c r="Y2800" s="302">
        <v>42153</v>
      </c>
      <c r="Z2800" s="302">
        <v>1</v>
      </c>
      <c r="AA2800" s="302">
        <v>2017</v>
      </c>
      <c r="AB2800" s="302">
        <v>0</v>
      </c>
      <c r="AC2800" s="302" t="s">
        <v>11050</v>
      </c>
      <c r="AD2800" s="302" t="s">
        <v>42</v>
      </c>
      <c r="AE2800" s="302"/>
      <c r="AF2800" s="302"/>
      <c r="AG2800" s="302" t="s">
        <v>10970</v>
      </c>
      <c r="AH2800" s="222"/>
      <c r="AI2800" s="229"/>
    </row>
    <row r="2801" spans="1:35" ht="31.5" customHeight="1">
      <c r="A2801" s="70" t="s">
        <v>4982</v>
      </c>
      <c r="B2801" s="74" t="s">
        <v>5</v>
      </c>
      <c r="C2801" s="74" t="s">
        <v>5</v>
      </c>
      <c r="D2801" s="75">
        <v>42203</v>
      </c>
      <c r="E2801" s="76">
        <v>0.4465277777777778</v>
      </c>
      <c r="F2801" s="75">
        <v>42203</v>
      </c>
      <c r="G2801" s="76">
        <v>0.4465277777777778</v>
      </c>
      <c r="H2801" s="76">
        <f>G2801-E2801</f>
        <v>0</v>
      </c>
      <c r="I2801" s="74">
        <v>137</v>
      </c>
      <c r="J2801" s="74" t="s">
        <v>7809</v>
      </c>
      <c r="K2801" s="74" t="s">
        <v>8</v>
      </c>
      <c r="L2801" s="74" t="s">
        <v>9</v>
      </c>
      <c r="M2801" s="225" t="s">
        <v>7810</v>
      </c>
      <c r="N2801" s="226">
        <v>110</v>
      </c>
      <c r="O2801" s="225" t="s">
        <v>7</v>
      </c>
      <c r="P2801" s="225" t="s">
        <v>7811</v>
      </c>
      <c r="Q2801" s="225" t="s">
        <v>10310</v>
      </c>
      <c r="R2801" s="225"/>
      <c r="S2801" s="225">
        <v>60</v>
      </c>
      <c r="T2801" s="225">
        <v>60</v>
      </c>
      <c r="U2801" s="302" t="s">
        <v>28</v>
      </c>
      <c r="V2801" s="302">
        <v>2001</v>
      </c>
      <c r="W2801" s="302" t="s">
        <v>5601</v>
      </c>
      <c r="X2801" s="302" t="s">
        <v>10311</v>
      </c>
      <c r="Y2801" s="302">
        <v>41671</v>
      </c>
      <c r="Z2801" s="302">
        <v>100</v>
      </c>
      <c r="AA2801" s="302" t="s">
        <v>5573</v>
      </c>
      <c r="AB2801" s="302">
        <v>0</v>
      </c>
      <c r="AC2801" s="302" t="s">
        <v>586</v>
      </c>
      <c r="AD2801" s="302" t="s">
        <v>30</v>
      </c>
      <c r="AE2801" s="302"/>
      <c r="AF2801" s="302"/>
      <c r="AG2801" s="302"/>
      <c r="AH2801" s="222"/>
      <c r="AI2801" s="229"/>
    </row>
    <row r="2802" spans="1:35" ht="31.5" customHeight="1">
      <c r="A2802" s="70" t="s">
        <v>4982</v>
      </c>
      <c r="B2802" s="74" t="s">
        <v>5</v>
      </c>
      <c r="C2802" s="74" t="s">
        <v>5</v>
      </c>
      <c r="D2802" s="75">
        <v>42203</v>
      </c>
      <c r="E2802" s="76">
        <v>0.4916666666666667</v>
      </c>
      <c r="F2802" s="75">
        <v>42203</v>
      </c>
      <c r="G2802" s="76">
        <v>0.53263888888888888</v>
      </c>
      <c r="H2802" s="76">
        <f>G2802-E2802</f>
        <v>4.0972222222222188E-2</v>
      </c>
      <c r="I2802" s="74">
        <v>71</v>
      </c>
      <c r="J2802" s="74" t="s">
        <v>720</v>
      </c>
      <c r="K2802" s="74"/>
      <c r="L2802" s="74" t="s">
        <v>9</v>
      </c>
      <c r="M2802" s="225" t="s">
        <v>10304</v>
      </c>
      <c r="N2802" s="226">
        <v>35</v>
      </c>
      <c r="O2802" s="225" t="s">
        <v>13</v>
      </c>
      <c r="P2802" s="225" t="s">
        <v>894</v>
      </c>
      <c r="Q2802" s="225" t="s">
        <v>10305</v>
      </c>
      <c r="R2802" s="225">
        <v>70.8</v>
      </c>
      <c r="S2802" s="225"/>
      <c r="T2802" s="225">
        <v>70.8</v>
      </c>
      <c r="U2802" s="302" t="s">
        <v>28</v>
      </c>
      <c r="V2802" s="302">
        <v>2004</v>
      </c>
      <c r="W2802" s="302" t="s">
        <v>10306</v>
      </c>
      <c r="X2802" s="302" t="s">
        <v>411</v>
      </c>
      <c r="Y2802" s="302" t="s">
        <v>10307</v>
      </c>
      <c r="Z2802" s="302">
        <v>100</v>
      </c>
      <c r="AA2802" s="302" t="s">
        <v>10308</v>
      </c>
      <c r="AB2802" s="302">
        <v>0</v>
      </c>
      <c r="AC2802" s="302" t="s">
        <v>10309</v>
      </c>
      <c r="AD2802" s="302" t="s">
        <v>30</v>
      </c>
      <c r="AE2802" s="302"/>
      <c r="AF2802" s="302"/>
      <c r="AG2802" s="302"/>
      <c r="AH2802" s="222"/>
      <c r="AI2802" s="229"/>
    </row>
    <row r="2803" spans="1:35" ht="47.25" customHeight="1">
      <c r="A2803" s="70" t="s">
        <v>12042</v>
      </c>
      <c r="B2803" s="74" t="s">
        <v>71</v>
      </c>
      <c r="C2803" s="74" t="s">
        <v>71</v>
      </c>
      <c r="D2803" s="75">
        <v>42311</v>
      </c>
      <c r="E2803" s="76">
        <v>0.28263888888888888</v>
      </c>
      <c r="F2803" s="75">
        <v>42311</v>
      </c>
      <c r="G2803" s="76">
        <v>0.28472222222222221</v>
      </c>
      <c r="H2803" s="76">
        <f>G2803-E2803</f>
        <v>2.0833333333333259E-3</v>
      </c>
      <c r="I2803" s="74">
        <v>1</v>
      </c>
      <c r="J2803" s="74" t="s">
        <v>128</v>
      </c>
      <c r="K2803" s="74" t="s">
        <v>128</v>
      </c>
      <c r="L2803" s="74" t="s">
        <v>4</v>
      </c>
      <c r="M2803" s="225" t="s">
        <v>55</v>
      </c>
      <c r="N2803" s="226">
        <v>0.4</v>
      </c>
      <c r="O2803" s="225" t="s">
        <v>55</v>
      </c>
      <c r="P2803" s="225" t="s">
        <v>55</v>
      </c>
      <c r="Q2803" s="225" t="s">
        <v>12097</v>
      </c>
      <c r="R2803" s="225">
        <v>0.04</v>
      </c>
      <c r="S2803" s="225">
        <v>1.33</v>
      </c>
      <c r="T2803" s="225">
        <v>1.37</v>
      </c>
      <c r="U2803" s="302" t="s">
        <v>60</v>
      </c>
      <c r="V2803" s="302"/>
      <c r="W2803" s="302"/>
      <c r="X2803" s="302"/>
      <c r="Y2803" s="302"/>
      <c r="Z2803" s="302"/>
      <c r="AA2803" s="302"/>
      <c r="AB2803" s="302"/>
      <c r="AC2803" s="302"/>
      <c r="AD2803" s="302" t="s">
        <v>22</v>
      </c>
      <c r="AE2803" s="302" t="s">
        <v>70</v>
      </c>
      <c r="AF2803" s="302" t="s">
        <v>70</v>
      </c>
      <c r="AG2803" s="302"/>
      <c r="AH2803" s="222"/>
      <c r="AI2803" s="229"/>
    </row>
    <row r="2804" spans="1:35" ht="47.25" customHeight="1">
      <c r="A2804" s="69" t="s">
        <v>4982</v>
      </c>
      <c r="B2804" s="161" t="s">
        <v>84</v>
      </c>
      <c r="C2804" s="160" t="s">
        <v>2393</v>
      </c>
      <c r="D2804" s="163">
        <v>42204</v>
      </c>
      <c r="E2804" s="117">
        <v>0.55763888888888891</v>
      </c>
      <c r="F2804" s="163">
        <v>42204</v>
      </c>
      <c r="G2804" s="117">
        <v>0.58750000000000002</v>
      </c>
      <c r="H2804" s="158">
        <f>G2804-E2804</f>
        <v>2.9861111111111116E-2</v>
      </c>
      <c r="I2804" s="70">
        <v>8</v>
      </c>
      <c r="J2804" s="73"/>
      <c r="K2804" s="94" t="s">
        <v>14</v>
      </c>
      <c r="L2804" s="73" t="s">
        <v>9</v>
      </c>
      <c r="M2804" s="222" t="s">
        <v>7343</v>
      </c>
      <c r="N2804" s="219" t="s">
        <v>3</v>
      </c>
      <c r="O2804" s="233" t="s">
        <v>7</v>
      </c>
      <c r="P2804" s="222" t="s">
        <v>7343</v>
      </c>
      <c r="Q2804" s="221" t="s">
        <v>7344</v>
      </c>
      <c r="R2804" s="250">
        <v>4.0999999999999996</v>
      </c>
      <c r="S2804" s="250"/>
      <c r="T2804" s="250">
        <v>4.0999999999999996</v>
      </c>
      <c r="U2804" s="304" t="s">
        <v>46</v>
      </c>
      <c r="V2804" s="279">
        <v>1988</v>
      </c>
      <c r="W2804" s="273" t="s">
        <v>10824</v>
      </c>
      <c r="X2804" s="279"/>
      <c r="Y2804" s="289" t="s">
        <v>10854</v>
      </c>
      <c r="Z2804" s="279"/>
      <c r="AA2804" s="279"/>
      <c r="AB2804" s="279"/>
      <c r="AC2804" s="279"/>
      <c r="AD2804" s="274" t="s">
        <v>30</v>
      </c>
      <c r="AE2804" s="279"/>
      <c r="AF2804" s="279"/>
      <c r="AG2804" s="273" t="s">
        <v>10837</v>
      </c>
      <c r="AH2804" s="222"/>
      <c r="AI2804" s="229"/>
    </row>
    <row r="2805" spans="1:35" ht="31.5" customHeight="1">
      <c r="A2805" s="69" t="s">
        <v>4982</v>
      </c>
      <c r="B2805" s="161" t="s">
        <v>84</v>
      </c>
      <c r="C2805" s="160" t="s">
        <v>2393</v>
      </c>
      <c r="D2805" s="163">
        <v>42204</v>
      </c>
      <c r="E2805" s="117">
        <v>0.5625</v>
      </c>
      <c r="F2805" s="163">
        <v>42204</v>
      </c>
      <c r="G2805" s="117">
        <v>0.62847222222222221</v>
      </c>
      <c r="H2805" s="158">
        <f>G2805-E2805</f>
        <v>6.597222222222221E-2</v>
      </c>
      <c r="I2805" s="70">
        <v>24</v>
      </c>
      <c r="J2805" s="73"/>
      <c r="K2805" s="94" t="s">
        <v>14</v>
      </c>
      <c r="L2805" s="73" t="s">
        <v>9</v>
      </c>
      <c r="M2805" s="222" t="s">
        <v>7345</v>
      </c>
      <c r="N2805" s="219" t="s">
        <v>3</v>
      </c>
      <c r="O2805" s="233" t="s">
        <v>7</v>
      </c>
      <c r="P2805" s="222" t="s">
        <v>7345</v>
      </c>
      <c r="Q2805" s="221" t="s">
        <v>7346</v>
      </c>
      <c r="R2805" s="250">
        <v>7.9</v>
      </c>
      <c r="S2805" s="250"/>
      <c r="T2805" s="250">
        <v>7.9</v>
      </c>
      <c r="U2805" s="304" t="s">
        <v>46</v>
      </c>
      <c r="V2805" s="279">
        <v>1989</v>
      </c>
      <c r="W2805" s="273" t="s">
        <v>10824</v>
      </c>
      <c r="X2805" s="279"/>
      <c r="Y2805" s="289" t="s">
        <v>10855</v>
      </c>
      <c r="Z2805" s="279"/>
      <c r="AA2805" s="279"/>
      <c r="AB2805" s="279"/>
      <c r="AC2805" s="279"/>
      <c r="AD2805" s="274" t="s">
        <v>30</v>
      </c>
      <c r="AE2805" s="279"/>
      <c r="AF2805" s="279"/>
      <c r="AG2805" s="273" t="s">
        <v>10856</v>
      </c>
      <c r="AH2805" s="222"/>
      <c r="AI2805" s="229"/>
    </row>
    <row r="2806" spans="1:35" ht="283.5" customHeight="1">
      <c r="A2806" s="70" t="s">
        <v>11517</v>
      </c>
      <c r="B2806" s="74" t="s">
        <v>12</v>
      </c>
      <c r="C2806" s="74" t="s">
        <v>127</v>
      </c>
      <c r="D2806" s="75">
        <v>42297</v>
      </c>
      <c r="E2806" s="76">
        <v>0</v>
      </c>
      <c r="F2806" s="75">
        <v>42297</v>
      </c>
      <c r="G2806" s="76">
        <v>0</v>
      </c>
      <c r="H2806" s="76">
        <v>0</v>
      </c>
      <c r="I2806" s="74">
        <v>1</v>
      </c>
      <c r="J2806" s="74"/>
      <c r="K2806" s="74"/>
      <c r="L2806" s="74" t="s">
        <v>11</v>
      </c>
      <c r="M2806" s="225" t="s">
        <v>11957</v>
      </c>
      <c r="N2806" s="226">
        <v>0.4</v>
      </c>
      <c r="O2806" s="225" t="s">
        <v>2</v>
      </c>
      <c r="P2806" s="225" t="s">
        <v>524</v>
      </c>
      <c r="Q2806" s="225" t="s">
        <v>13227</v>
      </c>
      <c r="R2806" s="225">
        <v>0.02</v>
      </c>
      <c r="S2806" s="225">
        <v>1.32</v>
      </c>
      <c r="T2806" s="225">
        <v>1.34</v>
      </c>
      <c r="U2806" s="302" t="s">
        <v>1</v>
      </c>
      <c r="V2806" s="302" t="s">
        <v>128</v>
      </c>
      <c r="W2806" s="302" t="s">
        <v>128</v>
      </c>
      <c r="X2806" s="302" t="s">
        <v>128</v>
      </c>
      <c r="Y2806" s="302" t="s">
        <v>128</v>
      </c>
      <c r="Z2806" s="302" t="s">
        <v>128</v>
      </c>
      <c r="AA2806" s="302" t="s">
        <v>128</v>
      </c>
      <c r="AB2806" s="302" t="s">
        <v>128</v>
      </c>
      <c r="AC2806" s="302" t="s">
        <v>128</v>
      </c>
      <c r="AD2806" s="302" t="s">
        <v>22</v>
      </c>
      <c r="AE2806" s="302" t="s">
        <v>128</v>
      </c>
      <c r="AF2806" s="302" t="s">
        <v>128</v>
      </c>
      <c r="AG2806" s="302" t="s">
        <v>131</v>
      </c>
      <c r="AH2806" s="222"/>
      <c r="AI2806" s="229"/>
    </row>
    <row r="2807" spans="1:35" ht="31.5" customHeight="1">
      <c r="A2807" s="69" t="s">
        <v>4982</v>
      </c>
      <c r="B2807" s="161" t="s">
        <v>84</v>
      </c>
      <c r="C2807" s="69" t="s">
        <v>3626</v>
      </c>
      <c r="D2807" s="163">
        <v>42204</v>
      </c>
      <c r="E2807" s="117">
        <v>0.69027777777777777</v>
      </c>
      <c r="F2807" s="163">
        <v>42204</v>
      </c>
      <c r="G2807" s="117">
        <v>0.69027777777777777</v>
      </c>
      <c r="H2807" s="158">
        <f>G2807-E2807</f>
        <v>0</v>
      </c>
      <c r="I2807" s="70">
        <v>15</v>
      </c>
      <c r="J2807" s="73"/>
      <c r="K2807" s="94" t="s">
        <v>8</v>
      </c>
      <c r="L2807" s="73" t="s">
        <v>16</v>
      </c>
      <c r="M2807" s="222" t="s">
        <v>7342</v>
      </c>
      <c r="N2807" s="219">
        <v>110</v>
      </c>
      <c r="O2807" s="233" t="s">
        <v>7</v>
      </c>
      <c r="P2807" s="222" t="s">
        <v>7342</v>
      </c>
      <c r="Q2807" s="439" t="s">
        <v>3827</v>
      </c>
      <c r="R2807" s="250">
        <v>2.6</v>
      </c>
      <c r="S2807" s="250"/>
      <c r="T2807" s="250">
        <v>2.6</v>
      </c>
      <c r="U2807" s="304"/>
      <c r="V2807" s="279"/>
      <c r="W2807" s="279"/>
      <c r="X2807" s="279"/>
      <c r="Y2807" s="279"/>
      <c r="Z2807" s="279"/>
      <c r="AA2807" s="279"/>
      <c r="AB2807" s="279"/>
      <c r="AC2807" s="279"/>
      <c r="AD2807" s="274" t="s">
        <v>37</v>
      </c>
      <c r="AE2807" s="279"/>
      <c r="AF2807" s="279"/>
      <c r="AG2807" s="273" t="s">
        <v>1104</v>
      </c>
      <c r="AH2807" s="222"/>
      <c r="AI2807" s="229"/>
    </row>
    <row r="2808" spans="1:35" ht="63" customHeight="1">
      <c r="A2808" s="69" t="s">
        <v>4982</v>
      </c>
      <c r="B2808" s="161" t="s">
        <v>84</v>
      </c>
      <c r="C2808" s="69" t="s">
        <v>907</v>
      </c>
      <c r="D2808" s="163">
        <v>42204</v>
      </c>
      <c r="E2808" s="117">
        <v>0.72916666666666663</v>
      </c>
      <c r="F2808" s="163">
        <v>42204</v>
      </c>
      <c r="G2808" s="117">
        <v>0.85069444444444453</v>
      </c>
      <c r="H2808" s="158">
        <f>G2808-E2808</f>
        <v>0.1215277777777779</v>
      </c>
      <c r="I2808" s="70">
        <v>3</v>
      </c>
      <c r="J2808" s="73"/>
      <c r="K2808" s="94" t="s">
        <v>14</v>
      </c>
      <c r="L2808" s="73" t="s">
        <v>9</v>
      </c>
      <c r="M2808" s="222" t="s">
        <v>7347</v>
      </c>
      <c r="N2808" s="219" t="s">
        <v>3</v>
      </c>
      <c r="O2808" s="233" t="s">
        <v>7</v>
      </c>
      <c r="P2808" s="222" t="s">
        <v>7347</v>
      </c>
      <c r="Q2808" s="221" t="s">
        <v>7348</v>
      </c>
      <c r="R2808" s="250">
        <v>2.1</v>
      </c>
      <c r="S2808" s="250"/>
      <c r="T2808" s="250">
        <v>2.1</v>
      </c>
      <c r="U2808" s="304" t="s">
        <v>46</v>
      </c>
      <c r="V2808" s="279">
        <v>1992</v>
      </c>
      <c r="W2808" s="273" t="s">
        <v>5158</v>
      </c>
      <c r="X2808" s="279"/>
      <c r="Y2808" s="289" t="s">
        <v>10857</v>
      </c>
      <c r="Z2808" s="279"/>
      <c r="AA2808" s="279"/>
      <c r="AB2808" s="279"/>
      <c r="AC2808" s="279"/>
      <c r="AD2808" s="274" t="s">
        <v>30</v>
      </c>
      <c r="AE2808" s="279"/>
      <c r="AF2808" s="279"/>
      <c r="AG2808" s="273" t="s">
        <v>10858</v>
      </c>
      <c r="AH2808" s="222"/>
      <c r="AI2808" s="229"/>
    </row>
    <row r="2809" spans="1:35" ht="63" customHeight="1">
      <c r="A2809" s="69" t="s">
        <v>4982</v>
      </c>
      <c r="B2809" s="134" t="s">
        <v>1412</v>
      </c>
      <c r="C2809" s="134" t="s">
        <v>1423</v>
      </c>
      <c r="D2809" s="93">
        <v>42204</v>
      </c>
      <c r="E2809" s="109">
        <v>0.51458333333333328</v>
      </c>
      <c r="F2809" s="88">
        <v>42204</v>
      </c>
      <c r="G2809" s="109">
        <v>0.55347222222222225</v>
      </c>
      <c r="H2809" s="109">
        <v>3.888888888888889E-2</v>
      </c>
      <c r="I2809" s="169">
        <v>2</v>
      </c>
      <c r="J2809" s="169" t="s">
        <v>4121</v>
      </c>
      <c r="K2809" s="169"/>
      <c r="L2809" s="169" t="s">
        <v>4</v>
      </c>
      <c r="M2809" s="232" t="s">
        <v>7463</v>
      </c>
      <c r="N2809" s="232" t="s">
        <v>3</v>
      </c>
      <c r="O2809" s="232" t="s">
        <v>7</v>
      </c>
      <c r="P2809" s="232" t="s">
        <v>7463</v>
      </c>
      <c r="Q2809" s="232" t="s">
        <v>7464</v>
      </c>
      <c r="R2809" s="235">
        <v>3</v>
      </c>
      <c r="S2809" s="235"/>
      <c r="T2809" s="235">
        <v>3</v>
      </c>
      <c r="U2809" s="279"/>
      <c r="V2809" s="279"/>
      <c r="W2809" s="279"/>
      <c r="X2809" s="279"/>
      <c r="Y2809" s="279"/>
      <c r="Z2809" s="279"/>
      <c r="AA2809" s="279"/>
      <c r="AB2809" s="279"/>
      <c r="AC2809" s="279"/>
      <c r="AD2809" s="273" t="s">
        <v>56</v>
      </c>
      <c r="AE2809" s="279"/>
      <c r="AF2809" s="279"/>
      <c r="AG2809" s="290"/>
      <c r="AH2809" s="222"/>
      <c r="AI2809" s="229"/>
    </row>
    <row r="2810" spans="1:35" ht="47.25" customHeight="1">
      <c r="A2810" s="70" t="s">
        <v>7992</v>
      </c>
      <c r="B2810" s="74" t="s">
        <v>10</v>
      </c>
      <c r="C2810" s="74" t="s">
        <v>4334</v>
      </c>
      <c r="D2810" s="75">
        <v>42235</v>
      </c>
      <c r="E2810" s="76">
        <v>0.85972222222222217</v>
      </c>
      <c r="F2810" s="75">
        <v>42235</v>
      </c>
      <c r="G2810" s="76">
        <v>0.85972222222222217</v>
      </c>
      <c r="H2810" s="76">
        <v>0</v>
      </c>
      <c r="I2810" s="74">
        <v>12</v>
      </c>
      <c r="J2810" s="74"/>
      <c r="K2810" s="74" t="s">
        <v>8</v>
      </c>
      <c r="L2810" s="74" t="s">
        <v>9</v>
      </c>
      <c r="M2810" s="225" t="s">
        <v>8618</v>
      </c>
      <c r="N2810" s="226" t="s">
        <v>3</v>
      </c>
      <c r="O2810" s="225" t="s">
        <v>7</v>
      </c>
      <c r="P2810" s="225" t="s">
        <v>8618</v>
      </c>
      <c r="Q2810" s="225" t="s">
        <v>7614</v>
      </c>
      <c r="R2810" s="225">
        <v>2.2000000000000002</v>
      </c>
      <c r="S2810" s="225">
        <v>3</v>
      </c>
      <c r="T2810" s="225">
        <f>SUM(R2810:S2810)</f>
        <v>5.2</v>
      </c>
      <c r="U2810" s="302" t="s">
        <v>28</v>
      </c>
      <c r="V2810" s="302">
        <v>1976</v>
      </c>
      <c r="W2810" s="302" t="s">
        <v>2193</v>
      </c>
      <c r="X2810" s="302" t="s">
        <v>1383</v>
      </c>
      <c r="Y2810" s="302" t="s">
        <v>11051</v>
      </c>
      <c r="Z2810" s="302">
        <v>0.75</v>
      </c>
      <c r="AA2810" s="302">
        <v>2015</v>
      </c>
      <c r="AB2810" s="302">
        <v>3</v>
      </c>
      <c r="AC2810" s="302" t="s">
        <v>11052</v>
      </c>
      <c r="AD2810" s="302" t="s">
        <v>42</v>
      </c>
      <c r="AE2810" s="302"/>
      <c r="AF2810" s="302"/>
      <c r="AG2810" s="302" t="s">
        <v>10941</v>
      </c>
      <c r="AH2810" s="222"/>
      <c r="AI2810" s="229"/>
    </row>
    <row r="2811" spans="1:35" ht="47.25" customHeight="1">
      <c r="A2811" s="69" t="s">
        <v>4982</v>
      </c>
      <c r="B2811" s="134" t="s">
        <v>1412</v>
      </c>
      <c r="C2811" s="134" t="s">
        <v>1423</v>
      </c>
      <c r="D2811" s="93">
        <v>42204</v>
      </c>
      <c r="E2811" s="109">
        <v>0.5756944444444444</v>
      </c>
      <c r="F2811" s="88">
        <v>42204</v>
      </c>
      <c r="G2811" s="109">
        <v>0.72986111111111107</v>
      </c>
      <c r="H2811" s="109">
        <v>0.15416666666666667</v>
      </c>
      <c r="I2811" s="169">
        <v>4</v>
      </c>
      <c r="J2811" s="169" t="s">
        <v>720</v>
      </c>
      <c r="K2811" s="169"/>
      <c r="L2811" s="169" t="s">
        <v>9</v>
      </c>
      <c r="M2811" s="232" t="s">
        <v>7467</v>
      </c>
      <c r="N2811" s="232" t="s">
        <v>3</v>
      </c>
      <c r="O2811" s="232" t="s">
        <v>7</v>
      </c>
      <c r="P2811" s="232" t="s">
        <v>7467</v>
      </c>
      <c r="Q2811" s="232" t="s">
        <v>7468</v>
      </c>
      <c r="R2811" s="235">
        <v>3</v>
      </c>
      <c r="S2811" s="235"/>
      <c r="T2811" s="235">
        <v>3</v>
      </c>
      <c r="U2811" s="279"/>
      <c r="V2811" s="279"/>
      <c r="W2811" s="279"/>
      <c r="X2811" s="279"/>
      <c r="Y2811" s="279"/>
      <c r="Z2811" s="279"/>
      <c r="AA2811" s="279"/>
      <c r="AB2811" s="279"/>
      <c r="AC2811" s="279"/>
      <c r="AD2811" s="273" t="s">
        <v>56</v>
      </c>
      <c r="AE2811" s="279"/>
      <c r="AF2811" s="279"/>
      <c r="AG2811" s="290"/>
      <c r="AH2811" s="222"/>
      <c r="AI2811" s="229"/>
    </row>
    <row r="2812" spans="1:35" ht="31.5" customHeight="1">
      <c r="A2812" s="70" t="s">
        <v>122</v>
      </c>
      <c r="B2812" s="74" t="s">
        <v>12</v>
      </c>
      <c r="C2812" s="74" t="s">
        <v>360</v>
      </c>
      <c r="D2812" s="75">
        <v>42021</v>
      </c>
      <c r="E2812" s="76">
        <v>0.58819444444444446</v>
      </c>
      <c r="F2812" s="75">
        <v>42021</v>
      </c>
      <c r="G2812" s="76">
        <v>0.60555555555555551</v>
      </c>
      <c r="H2812" s="76">
        <f>G2812-E2812</f>
        <v>1.7361111111111049E-2</v>
      </c>
      <c r="I2812" s="74">
        <v>1</v>
      </c>
      <c r="J2812" s="74"/>
      <c r="K2812" s="74"/>
      <c r="L2812" s="74" t="s">
        <v>11</v>
      </c>
      <c r="M2812" s="225" t="s">
        <v>375</v>
      </c>
      <c r="N2812" s="226">
        <v>0.4</v>
      </c>
      <c r="O2812" s="225" t="s">
        <v>55</v>
      </c>
      <c r="P2812" s="225" t="s">
        <v>55</v>
      </c>
      <c r="Q2812" s="225" t="s">
        <v>364</v>
      </c>
      <c r="R2812" s="225">
        <v>1.02</v>
      </c>
      <c r="S2812" s="225">
        <v>0.3</v>
      </c>
      <c r="T2812" s="225">
        <v>1.32</v>
      </c>
      <c r="U2812" s="302" t="s">
        <v>60</v>
      </c>
      <c r="V2812" s="302" t="s">
        <v>128</v>
      </c>
      <c r="W2812" s="302" t="s">
        <v>128</v>
      </c>
      <c r="X2812" s="302" t="s">
        <v>128</v>
      </c>
      <c r="Y2812" s="302" t="s">
        <v>128</v>
      </c>
      <c r="Z2812" s="302" t="s">
        <v>128</v>
      </c>
      <c r="AA2812" s="302" t="s">
        <v>128</v>
      </c>
      <c r="AB2812" s="302" t="s">
        <v>128</v>
      </c>
      <c r="AC2812" s="302" t="s">
        <v>128</v>
      </c>
      <c r="AD2812" s="302" t="s">
        <v>22</v>
      </c>
      <c r="AE2812" s="302" t="s">
        <v>128</v>
      </c>
      <c r="AF2812" s="302" t="s">
        <v>128</v>
      </c>
      <c r="AG2812" s="302"/>
      <c r="AH2812" s="222"/>
      <c r="AI2812" s="229"/>
    </row>
    <row r="2813" spans="1:35" ht="31.5" customHeight="1">
      <c r="A2813" s="128" t="s">
        <v>4982</v>
      </c>
      <c r="B2813" s="188" t="s">
        <v>1412</v>
      </c>
      <c r="C2813" s="188" t="s">
        <v>1427</v>
      </c>
      <c r="D2813" s="189">
        <v>42204</v>
      </c>
      <c r="E2813" s="190">
        <v>0.77986111111111101</v>
      </c>
      <c r="F2813" s="189">
        <v>42204</v>
      </c>
      <c r="G2813" s="190">
        <v>0.80347222222222225</v>
      </c>
      <c r="H2813" s="190">
        <v>2.361111111111111E-2</v>
      </c>
      <c r="I2813" s="188">
        <v>0</v>
      </c>
      <c r="J2813" s="188" t="s">
        <v>2591</v>
      </c>
      <c r="K2813" s="188"/>
      <c r="L2813" s="188" t="s">
        <v>16</v>
      </c>
      <c r="M2813" s="236" t="s">
        <v>2593</v>
      </c>
      <c r="N2813" s="236" t="s">
        <v>3</v>
      </c>
      <c r="O2813" s="236" t="s">
        <v>32</v>
      </c>
      <c r="P2813" s="236" t="s">
        <v>2593</v>
      </c>
      <c r="Q2813" s="236" t="s">
        <v>7471</v>
      </c>
      <c r="R2813" s="238"/>
      <c r="S2813" s="238"/>
      <c r="T2813" s="238"/>
      <c r="U2813" s="279"/>
      <c r="V2813" s="279"/>
      <c r="W2813" s="279"/>
      <c r="X2813" s="279"/>
      <c r="Y2813" s="279"/>
      <c r="Z2813" s="279"/>
      <c r="AA2813" s="279"/>
      <c r="AB2813" s="279"/>
      <c r="AC2813" s="279"/>
      <c r="AD2813" s="273" t="s">
        <v>37</v>
      </c>
      <c r="AE2813" s="279"/>
      <c r="AF2813" s="279"/>
      <c r="AG2813" s="290"/>
      <c r="AH2813" s="222"/>
      <c r="AI2813" s="229"/>
    </row>
    <row r="2814" spans="1:35" ht="31.5" customHeight="1">
      <c r="A2814" s="70" t="s">
        <v>4982</v>
      </c>
      <c r="B2814" s="74" t="s">
        <v>19</v>
      </c>
      <c r="C2814" s="74" t="s">
        <v>19</v>
      </c>
      <c r="D2814" s="75">
        <v>42204</v>
      </c>
      <c r="E2814" s="76">
        <v>0.54166666666666663</v>
      </c>
      <c r="F2814" s="75">
        <v>42204</v>
      </c>
      <c r="G2814" s="76">
        <v>0.5708333333333333</v>
      </c>
      <c r="H2814" s="76">
        <f>F2814-D2814+G2814-E2814</f>
        <v>2.9166666666666674E-2</v>
      </c>
      <c r="I2814" s="74">
        <v>19</v>
      </c>
      <c r="J2814" s="74" t="s">
        <v>150</v>
      </c>
      <c r="K2814" s="74" t="s">
        <v>8</v>
      </c>
      <c r="L2814" s="74" t="s">
        <v>4</v>
      </c>
      <c r="M2814" s="225" t="s">
        <v>272</v>
      </c>
      <c r="N2814" s="226" t="s">
        <v>3</v>
      </c>
      <c r="O2814" s="225" t="s">
        <v>7</v>
      </c>
      <c r="P2814" s="225" t="s">
        <v>7539</v>
      </c>
      <c r="Q2814" s="225" t="s">
        <v>11287</v>
      </c>
      <c r="R2814" s="225">
        <v>5</v>
      </c>
      <c r="S2814" s="225">
        <v>4</v>
      </c>
      <c r="T2814" s="225">
        <f>R2814+S2814</f>
        <v>9</v>
      </c>
      <c r="U2814" s="302" t="s">
        <v>28</v>
      </c>
      <c r="V2814" s="302">
        <v>1980</v>
      </c>
      <c r="W2814" s="302" t="s">
        <v>1709</v>
      </c>
      <c r="X2814" s="302">
        <v>0</v>
      </c>
      <c r="Y2814" s="302" t="s">
        <v>11285</v>
      </c>
      <c r="Z2814" s="302">
        <v>100</v>
      </c>
      <c r="AA2814" s="302" t="s">
        <v>11286</v>
      </c>
      <c r="AB2814" s="302">
        <v>0</v>
      </c>
      <c r="AC2814" s="302" t="s">
        <v>11285</v>
      </c>
      <c r="AD2814" s="302" t="s">
        <v>24</v>
      </c>
      <c r="AE2814" s="302"/>
      <c r="AF2814" s="302"/>
      <c r="AG2814" s="302"/>
      <c r="AH2814" s="222"/>
      <c r="AI2814" s="229"/>
    </row>
    <row r="2815" spans="1:35" ht="47.25" customHeight="1">
      <c r="A2815" s="70" t="s">
        <v>4982</v>
      </c>
      <c r="B2815" s="74" t="s">
        <v>19</v>
      </c>
      <c r="C2815" s="74" t="s">
        <v>19</v>
      </c>
      <c r="D2815" s="75">
        <v>42204</v>
      </c>
      <c r="E2815" s="76">
        <v>0.70833333333333337</v>
      </c>
      <c r="F2815" s="75">
        <v>42204</v>
      </c>
      <c r="G2815" s="76">
        <v>0.91666666666666663</v>
      </c>
      <c r="H2815" s="76">
        <f>F2815-D2815+G2815-E2815</f>
        <v>0.20833333333333326</v>
      </c>
      <c r="I2815" s="74">
        <v>6</v>
      </c>
      <c r="J2815" s="74" t="s">
        <v>180</v>
      </c>
      <c r="K2815" s="74"/>
      <c r="L2815" s="74" t="s">
        <v>4</v>
      </c>
      <c r="M2815" s="225" t="s">
        <v>4480</v>
      </c>
      <c r="N2815" s="226" t="s">
        <v>3</v>
      </c>
      <c r="O2815" s="225" t="s">
        <v>7</v>
      </c>
      <c r="P2815" s="225" t="s">
        <v>7544</v>
      </c>
      <c r="Q2815" s="225" t="s">
        <v>7540</v>
      </c>
      <c r="R2815" s="225">
        <v>8</v>
      </c>
      <c r="S2815" s="225"/>
      <c r="T2815" s="225">
        <f>R2815+S2815</f>
        <v>8</v>
      </c>
      <c r="U2815" s="302" t="s">
        <v>44</v>
      </c>
      <c r="V2815" s="302">
        <v>1973</v>
      </c>
      <c r="W2815" s="302" t="s">
        <v>11288</v>
      </c>
      <c r="X2815" s="302" t="s">
        <v>1053</v>
      </c>
      <c r="Y2815" s="302">
        <v>41780</v>
      </c>
      <c r="Z2815" s="302">
        <v>100</v>
      </c>
      <c r="AA2815" s="302">
        <v>42268</v>
      </c>
      <c r="AB2815" s="302">
        <v>0</v>
      </c>
      <c r="AC2815" s="302">
        <v>42175</v>
      </c>
      <c r="AD2815" s="302" t="s">
        <v>0</v>
      </c>
      <c r="AE2815" s="302"/>
      <c r="AF2815" s="302"/>
      <c r="AG2815" s="302"/>
      <c r="AH2815" s="222"/>
      <c r="AI2815" s="229"/>
    </row>
    <row r="2816" spans="1:35" ht="31.5" customHeight="1">
      <c r="A2816" s="70" t="s">
        <v>4982</v>
      </c>
      <c r="B2816" s="74" t="s">
        <v>19</v>
      </c>
      <c r="C2816" s="74" t="s">
        <v>19</v>
      </c>
      <c r="D2816" s="75">
        <v>42204</v>
      </c>
      <c r="E2816" s="76">
        <v>0.79166666666666663</v>
      </c>
      <c r="F2816" s="75">
        <v>42204</v>
      </c>
      <c r="G2816" s="76">
        <v>0.79513888888888884</v>
      </c>
      <c r="H2816" s="76">
        <f>F2816-D2816+G2816-E2816</f>
        <v>3.4722222222222099E-3</v>
      </c>
      <c r="I2816" s="74">
        <v>9</v>
      </c>
      <c r="J2816" s="74" t="s">
        <v>180</v>
      </c>
      <c r="K2816" s="74"/>
      <c r="L2816" s="74" t="s">
        <v>9</v>
      </c>
      <c r="M2816" s="225" t="s">
        <v>4480</v>
      </c>
      <c r="N2816" s="226" t="s">
        <v>3</v>
      </c>
      <c r="O2816" s="225" t="s">
        <v>7</v>
      </c>
      <c r="P2816" s="225" t="s">
        <v>7541</v>
      </c>
      <c r="Q2816" s="225" t="s">
        <v>11289</v>
      </c>
      <c r="R2816" s="225">
        <v>1</v>
      </c>
      <c r="S2816" s="225"/>
      <c r="T2816" s="225">
        <f>R2816+S2816</f>
        <v>1</v>
      </c>
      <c r="U2816" s="302" t="s">
        <v>44</v>
      </c>
      <c r="V2816" s="302">
        <v>1973</v>
      </c>
      <c r="W2816" s="302">
        <v>0</v>
      </c>
      <c r="X2816" s="302">
        <v>0</v>
      </c>
      <c r="Y2816" s="302">
        <v>41183</v>
      </c>
      <c r="Z2816" s="302">
        <v>50</v>
      </c>
      <c r="AA2816" s="302">
        <v>42248</v>
      </c>
      <c r="AB2816" s="302">
        <v>3</v>
      </c>
      <c r="AC2816" s="302">
        <v>42207</v>
      </c>
      <c r="AD2816" s="302" t="s">
        <v>30</v>
      </c>
      <c r="AE2816" s="302"/>
      <c r="AF2816" s="302"/>
      <c r="AG2816" s="302"/>
      <c r="AH2816" s="222"/>
      <c r="AI2816" s="229"/>
    </row>
    <row r="2817" spans="1:35" ht="47.25" customHeight="1">
      <c r="A2817" s="70" t="s">
        <v>7992</v>
      </c>
      <c r="B2817" s="74" t="s">
        <v>10</v>
      </c>
      <c r="C2817" s="74" t="s">
        <v>4334</v>
      </c>
      <c r="D2817" s="75">
        <v>42235</v>
      </c>
      <c r="E2817" s="76">
        <v>0.8618055555555556</v>
      </c>
      <c r="F2817" s="75">
        <v>42235</v>
      </c>
      <c r="G2817" s="76">
        <v>0.8618055555555556</v>
      </c>
      <c r="H2817" s="76">
        <v>0</v>
      </c>
      <c r="I2817" s="74">
        <v>42</v>
      </c>
      <c r="J2817" s="74" t="s">
        <v>8619</v>
      </c>
      <c r="K2817" s="74" t="s">
        <v>8</v>
      </c>
      <c r="L2817" s="74" t="s">
        <v>9</v>
      </c>
      <c r="M2817" s="225" t="s">
        <v>8620</v>
      </c>
      <c r="N2817" s="226">
        <v>35</v>
      </c>
      <c r="O2817" s="225" t="s">
        <v>7</v>
      </c>
      <c r="P2817" s="225" t="s">
        <v>8621</v>
      </c>
      <c r="Q2817" s="225" t="s">
        <v>7614</v>
      </c>
      <c r="R2817" s="225">
        <v>9</v>
      </c>
      <c r="S2817" s="225">
        <v>7</v>
      </c>
      <c r="T2817" s="225">
        <f>SUM(R2817:S2817)</f>
        <v>16</v>
      </c>
      <c r="U2817" s="302"/>
      <c r="V2817" s="302"/>
      <c r="W2817" s="302"/>
      <c r="X2817" s="302"/>
      <c r="Y2817" s="302"/>
      <c r="Z2817" s="302"/>
      <c r="AA2817" s="302"/>
      <c r="AB2817" s="302"/>
      <c r="AC2817" s="302"/>
      <c r="AD2817" s="302" t="s">
        <v>42</v>
      </c>
      <c r="AE2817" s="302"/>
      <c r="AF2817" s="302"/>
      <c r="AG2817" s="302" t="s">
        <v>10941</v>
      </c>
      <c r="AH2817" s="222"/>
      <c r="AI2817" s="229"/>
    </row>
    <row r="2818" spans="1:35" ht="47.25" customHeight="1">
      <c r="A2818" s="70" t="s">
        <v>7992</v>
      </c>
      <c r="B2818" s="74" t="s">
        <v>10</v>
      </c>
      <c r="C2818" s="74" t="s">
        <v>4334</v>
      </c>
      <c r="D2818" s="75">
        <v>42235</v>
      </c>
      <c r="E2818" s="76">
        <v>0.86250000000000004</v>
      </c>
      <c r="F2818" s="75">
        <v>42235</v>
      </c>
      <c r="G2818" s="76">
        <v>0.86250000000000004</v>
      </c>
      <c r="H2818" s="76">
        <v>0</v>
      </c>
      <c r="I2818" s="74">
        <v>6</v>
      </c>
      <c r="J2818" s="74" t="s">
        <v>2719</v>
      </c>
      <c r="K2818" s="74" t="s">
        <v>8</v>
      </c>
      <c r="L2818" s="74" t="s">
        <v>9</v>
      </c>
      <c r="M2818" s="225" t="s">
        <v>8600</v>
      </c>
      <c r="N2818" s="226" t="s">
        <v>3</v>
      </c>
      <c r="O2818" s="225" t="s">
        <v>7</v>
      </c>
      <c r="P2818" s="225" t="s">
        <v>8600</v>
      </c>
      <c r="Q2818" s="225" t="s">
        <v>7614</v>
      </c>
      <c r="R2818" s="225">
        <v>1</v>
      </c>
      <c r="S2818" s="225">
        <v>1</v>
      </c>
      <c r="T2818" s="225">
        <f>SUM(R2818:S2818)</f>
        <v>2</v>
      </c>
      <c r="U2818" s="302"/>
      <c r="V2818" s="302"/>
      <c r="W2818" s="302"/>
      <c r="X2818" s="302"/>
      <c r="Y2818" s="302"/>
      <c r="Z2818" s="302"/>
      <c r="AA2818" s="302"/>
      <c r="AB2818" s="302"/>
      <c r="AC2818" s="302"/>
      <c r="AD2818" s="302" t="s">
        <v>42</v>
      </c>
      <c r="AE2818" s="302"/>
      <c r="AF2818" s="302"/>
      <c r="AG2818" s="302" t="s">
        <v>10941</v>
      </c>
      <c r="AH2818" s="222"/>
      <c r="AI2818" s="229"/>
    </row>
    <row r="2819" spans="1:35" ht="63" customHeight="1">
      <c r="A2819" s="70" t="s">
        <v>4982</v>
      </c>
      <c r="B2819" s="74" t="s">
        <v>138</v>
      </c>
      <c r="C2819" s="74" t="s">
        <v>138</v>
      </c>
      <c r="D2819" s="75">
        <v>42204</v>
      </c>
      <c r="E2819" s="76">
        <v>0.60763888888888895</v>
      </c>
      <c r="F2819" s="75">
        <v>42204</v>
      </c>
      <c r="G2819" s="76">
        <v>0.60763888888888895</v>
      </c>
      <c r="H2819" s="76">
        <f>G2819-E2819</f>
        <v>0</v>
      </c>
      <c r="I2819" s="74">
        <v>95</v>
      </c>
      <c r="J2819" s="74" t="s">
        <v>4390</v>
      </c>
      <c r="K2819" s="74" t="s">
        <v>8</v>
      </c>
      <c r="L2819" s="74" t="s">
        <v>9</v>
      </c>
      <c r="M2819" s="225" t="s">
        <v>7572</v>
      </c>
      <c r="N2819" s="226">
        <v>110</v>
      </c>
      <c r="O2819" s="225" t="s">
        <v>7</v>
      </c>
      <c r="P2819" s="225" t="s">
        <v>7572</v>
      </c>
      <c r="Q2819" s="225" t="s">
        <v>7573</v>
      </c>
      <c r="R2819" s="225"/>
      <c r="S2819" s="225">
        <v>458</v>
      </c>
      <c r="T2819" s="225">
        <f>R2819+S2819</f>
        <v>458</v>
      </c>
      <c r="U2819" s="302" t="s">
        <v>28</v>
      </c>
      <c r="V2819" s="302">
        <v>2011</v>
      </c>
      <c r="W2819" s="302" t="s">
        <v>5194</v>
      </c>
      <c r="X2819" s="302" t="s">
        <v>411</v>
      </c>
      <c r="Y2819" s="302">
        <v>2013</v>
      </c>
      <c r="Z2819" s="302">
        <v>100</v>
      </c>
      <c r="AA2819" s="302">
        <v>2016</v>
      </c>
      <c r="AB2819" s="302">
        <v>0</v>
      </c>
      <c r="AC2819" s="302">
        <v>2013</v>
      </c>
      <c r="AD2819" s="302" t="s">
        <v>56</v>
      </c>
      <c r="AE2819" s="302"/>
      <c r="AF2819" s="302"/>
      <c r="AG2819" s="302"/>
      <c r="AH2819" s="222"/>
      <c r="AI2819" s="229"/>
    </row>
    <row r="2820" spans="1:35" ht="47.25" customHeight="1">
      <c r="A2820" s="70" t="s">
        <v>7992</v>
      </c>
      <c r="B2820" s="74" t="s">
        <v>10</v>
      </c>
      <c r="C2820" s="74" t="s">
        <v>4334</v>
      </c>
      <c r="D2820" s="75">
        <v>42235</v>
      </c>
      <c r="E2820" s="76">
        <v>0.86458333333333337</v>
      </c>
      <c r="F2820" s="75">
        <v>42235</v>
      </c>
      <c r="G2820" s="76">
        <v>0.86458333333333337</v>
      </c>
      <c r="H2820" s="76">
        <v>0</v>
      </c>
      <c r="I2820" s="74">
        <v>5</v>
      </c>
      <c r="J2820" s="74"/>
      <c r="K2820" s="74" t="s">
        <v>8</v>
      </c>
      <c r="L2820" s="74" t="s">
        <v>9</v>
      </c>
      <c r="M2820" s="225" t="s">
        <v>8601</v>
      </c>
      <c r="N2820" s="226" t="s">
        <v>3</v>
      </c>
      <c r="O2820" s="225" t="s">
        <v>7</v>
      </c>
      <c r="P2820" s="225" t="s">
        <v>8601</v>
      </c>
      <c r="Q2820" s="225" t="s">
        <v>7614</v>
      </c>
      <c r="R2820" s="225">
        <v>4</v>
      </c>
      <c r="S2820" s="225">
        <v>7</v>
      </c>
      <c r="T2820" s="225">
        <f t="shared" ref="T2820:T2827" si="38">SUM(R2820:S2820)</f>
        <v>11</v>
      </c>
      <c r="U2820" s="302"/>
      <c r="V2820" s="302"/>
      <c r="W2820" s="302"/>
      <c r="X2820" s="302"/>
      <c r="Y2820" s="302"/>
      <c r="Z2820" s="302"/>
      <c r="AA2820" s="302"/>
      <c r="AB2820" s="302"/>
      <c r="AC2820" s="302"/>
      <c r="AD2820" s="302" t="s">
        <v>42</v>
      </c>
      <c r="AE2820" s="302"/>
      <c r="AF2820" s="302"/>
      <c r="AG2820" s="302" t="s">
        <v>10941</v>
      </c>
      <c r="AH2820" s="222"/>
      <c r="AI2820" s="229"/>
    </row>
    <row r="2821" spans="1:35" ht="47.25" customHeight="1">
      <c r="A2821" s="70" t="s">
        <v>7992</v>
      </c>
      <c r="B2821" s="74" t="s">
        <v>10</v>
      </c>
      <c r="C2821" s="74" t="s">
        <v>4334</v>
      </c>
      <c r="D2821" s="75">
        <v>42235</v>
      </c>
      <c r="E2821" s="76">
        <v>0.86805555555555547</v>
      </c>
      <c r="F2821" s="75">
        <v>42236</v>
      </c>
      <c r="G2821" s="76">
        <v>3.2638888888888891E-2</v>
      </c>
      <c r="H2821" s="76">
        <v>0.16458333333333333</v>
      </c>
      <c r="I2821" s="74">
        <v>4</v>
      </c>
      <c r="J2821" s="74"/>
      <c r="K2821" s="74" t="s">
        <v>20</v>
      </c>
      <c r="L2821" s="74" t="s">
        <v>9</v>
      </c>
      <c r="M2821" s="225" t="s">
        <v>8612</v>
      </c>
      <c r="N2821" s="226" t="s">
        <v>3</v>
      </c>
      <c r="O2821" s="225" t="s">
        <v>7</v>
      </c>
      <c r="P2821" s="225" t="s">
        <v>8612</v>
      </c>
      <c r="Q2821" s="225" t="s">
        <v>7614</v>
      </c>
      <c r="R2821" s="225">
        <v>2</v>
      </c>
      <c r="S2821" s="225"/>
      <c r="T2821" s="225">
        <f t="shared" si="38"/>
        <v>2</v>
      </c>
      <c r="U2821" s="302"/>
      <c r="V2821" s="302"/>
      <c r="W2821" s="302"/>
      <c r="X2821" s="302"/>
      <c r="Y2821" s="302"/>
      <c r="Z2821" s="302"/>
      <c r="AA2821" s="302"/>
      <c r="AB2821" s="302"/>
      <c r="AC2821" s="302"/>
      <c r="AD2821" s="302" t="s">
        <v>42</v>
      </c>
      <c r="AE2821" s="302"/>
      <c r="AF2821" s="302"/>
      <c r="AG2821" s="302" t="s">
        <v>10941</v>
      </c>
      <c r="AH2821" s="222"/>
      <c r="AI2821" s="229"/>
    </row>
    <row r="2822" spans="1:35" ht="63" customHeight="1">
      <c r="A2822" s="70" t="s">
        <v>7992</v>
      </c>
      <c r="B2822" s="74" t="s">
        <v>10</v>
      </c>
      <c r="C2822" s="74" t="s">
        <v>4334</v>
      </c>
      <c r="D2822" s="75">
        <v>42235</v>
      </c>
      <c r="E2822" s="76">
        <v>0.86875000000000002</v>
      </c>
      <c r="F2822" s="75">
        <v>42235</v>
      </c>
      <c r="G2822" s="76">
        <v>0.86875000000000002</v>
      </c>
      <c r="H2822" s="76">
        <v>0</v>
      </c>
      <c r="I2822" s="74">
        <v>5</v>
      </c>
      <c r="J2822" s="74"/>
      <c r="K2822" s="74" t="s">
        <v>8</v>
      </c>
      <c r="L2822" s="74" t="s">
        <v>9</v>
      </c>
      <c r="M2822" s="225" t="s">
        <v>8623</v>
      </c>
      <c r="N2822" s="226" t="s">
        <v>3</v>
      </c>
      <c r="O2822" s="225" t="s">
        <v>7</v>
      </c>
      <c r="P2822" s="225" t="s">
        <v>8623</v>
      </c>
      <c r="Q2822" s="225" t="s">
        <v>7614</v>
      </c>
      <c r="R2822" s="225">
        <v>1.5</v>
      </c>
      <c r="S2822" s="225">
        <v>3</v>
      </c>
      <c r="T2822" s="225">
        <f t="shared" si="38"/>
        <v>4.5</v>
      </c>
      <c r="U2822" s="302" t="s">
        <v>28</v>
      </c>
      <c r="V2822" s="302">
        <v>1984</v>
      </c>
      <c r="W2822" s="302" t="s">
        <v>2193</v>
      </c>
      <c r="X2822" s="302" t="s">
        <v>1383</v>
      </c>
      <c r="Y2822" s="302" t="s">
        <v>11054</v>
      </c>
      <c r="Z2822" s="302">
        <v>0.8</v>
      </c>
      <c r="AA2822" s="302">
        <v>2016</v>
      </c>
      <c r="AB2822" s="302">
        <v>3</v>
      </c>
      <c r="AC2822" s="302" t="s">
        <v>11055</v>
      </c>
      <c r="AD2822" s="302" t="s">
        <v>42</v>
      </c>
      <c r="AE2822" s="302"/>
      <c r="AF2822" s="302"/>
      <c r="AG2822" s="302" t="s">
        <v>10941</v>
      </c>
      <c r="AH2822" s="222"/>
      <c r="AI2822" s="229"/>
    </row>
    <row r="2823" spans="1:35" ht="47.25" customHeight="1">
      <c r="A2823" s="70" t="s">
        <v>7992</v>
      </c>
      <c r="B2823" s="74" t="s">
        <v>10</v>
      </c>
      <c r="C2823" s="74" t="s">
        <v>4334</v>
      </c>
      <c r="D2823" s="75">
        <v>42235</v>
      </c>
      <c r="E2823" s="76">
        <v>0.86875000000000002</v>
      </c>
      <c r="F2823" s="75">
        <v>42235</v>
      </c>
      <c r="G2823" s="76">
        <v>0.86875000000000002</v>
      </c>
      <c r="H2823" s="76">
        <v>0</v>
      </c>
      <c r="I2823" s="74">
        <v>7</v>
      </c>
      <c r="J2823" s="74"/>
      <c r="K2823" s="74" t="s">
        <v>8</v>
      </c>
      <c r="L2823" s="74" t="s">
        <v>9</v>
      </c>
      <c r="M2823" s="225" t="s">
        <v>8622</v>
      </c>
      <c r="N2823" s="226" t="s">
        <v>3</v>
      </c>
      <c r="O2823" s="225" t="s">
        <v>7</v>
      </c>
      <c r="P2823" s="225" t="s">
        <v>8622</v>
      </c>
      <c r="Q2823" s="225" t="s">
        <v>7614</v>
      </c>
      <c r="R2823" s="225">
        <v>1</v>
      </c>
      <c r="S2823" s="225">
        <v>2</v>
      </c>
      <c r="T2823" s="225">
        <f t="shared" si="38"/>
        <v>3</v>
      </c>
      <c r="U2823" s="302" t="s">
        <v>28</v>
      </c>
      <c r="V2823" s="302">
        <v>1981</v>
      </c>
      <c r="W2823" s="302" t="s">
        <v>2193</v>
      </c>
      <c r="X2823" s="302" t="s">
        <v>1383</v>
      </c>
      <c r="Y2823" s="302" t="s">
        <v>11053</v>
      </c>
      <c r="Z2823" s="302">
        <v>0.7</v>
      </c>
      <c r="AA2823" s="302">
        <v>2016</v>
      </c>
      <c r="AB2823" s="302">
        <v>1</v>
      </c>
      <c r="AC2823" s="302" t="s">
        <v>11022</v>
      </c>
      <c r="AD2823" s="302" t="s">
        <v>42</v>
      </c>
      <c r="AE2823" s="302"/>
      <c r="AF2823" s="302"/>
      <c r="AG2823" s="302" t="s">
        <v>10941</v>
      </c>
      <c r="AH2823" s="222"/>
      <c r="AI2823" s="229"/>
    </row>
    <row r="2824" spans="1:35" ht="47.25" customHeight="1">
      <c r="A2824" s="70" t="s">
        <v>7992</v>
      </c>
      <c r="B2824" s="74" t="s">
        <v>10</v>
      </c>
      <c r="C2824" s="74" t="s">
        <v>4334</v>
      </c>
      <c r="D2824" s="75">
        <v>42235</v>
      </c>
      <c r="E2824" s="76">
        <v>0.86875000000000002</v>
      </c>
      <c r="F2824" s="75">
        <v>42235</v>
      </c>
      <c r="G2824" s="76">
        <v>0.86875000000000002</v>
      </c>
      <c r="H2824" s="76">
        <v>0</v>
      </c>
      <c r="I2824" s="74">
        <v>4</v>
      </c>
      <c r="J2824" s="74"/>
      <c r="K2824" s="74" t="s">
        <v>8</v>
      </c>
      <c r="L2824" s="74" t="s">
        <v>9</v>
      </c>
      <c r="M2824" s="225" t="s">
        <v>8624</v>
      </c>
      <c r="N2824" s="226" t="s">
        <v>3</v>
      </c>
      <c r="O2824" s="225" t="s">
        <v>7</v>
      </c>
      <c r="P2824" s="225" t="s">
        <v>8624</v>
      </c>
      <c r="Q2824" s="225" t="s">
        <v>7614</v>
      </c>
      <c r="R2824" s="225">
        <v>1</v>
      </c>
      <c r="S2824" s="225">
        <v>1.5</v>
      </c>
      <c r="T2824" s="225">
        <f t="shared" si="38"/>
        <v>2.5</v>
      </c>
      <c r="U2824" s="302" t="s">
        <v>28</v>
      </c>
      <c r="V2824" s="302">
        <v>2002</v>
      </c>
      <c r="W2824" s="302" t="s">
        <v>2193</v>
      </c>
      <c r="X2824" s="302" t="s">
        <v>411</v>
      </c>
      <c r="Y2824" s="302" t="s">
        <v>11056</v>
      </c>
      <c r="Z2824" s="302">
        <v>0.85</v>
      </c>
      <c r="AA2824" s="302">
        <v>2015</v>
      </c>
      <c r="AB2824" s="302">
        <v>1</v>
      </c>
      <c r="AC2824" s="302" t="s">
        <v>11055</v>
      </c>
      <c r="AD2824" s="302" t="s">
        <v>42</v>
      </c>
      <c r="AE2824" s="302"/>
      <c r="AF2824" s="302"/>
      <c r="AG2824" s="302" t="s">
        <v>10941</v>
      </c>
      <c r="AH2824" s="222"/>
      <c r="AI2824" s="229"/>
    </row>
    <row r="2825" spans="1:35" ht="15.75" customHeight="1">
      <c r="A2825" s="70" t="s">
        <v>7992</v>
      </c>
      <c r="B2825" s="74" t="s">
        <v>10</v>
      </c>
      <c r="C2825" s="74" t="s">
        <v>4334</v>
      </c>
      <c r="D2825" s="75">
        <v>42235</v>
      </c>
      <c r="E2825" s="76">
        <v>0.87013888888888891</v>
      </c>
      <c r="F2825" s="75">
        <v>42235</v>
      </c>
      <c r="G2825" s="76">
        <v>5.347222222222222E-2</v>
      </c>
      <c r="H2825" s="76">
        <v>0.18333333333333335</v>
      </c>
      <c r="I2825" s="74">
        <v>10</v>
      </c>
      <c r="J2825" s="74" t="s">
        <v>180</v>
      </c>
      <c r="K2825" s="74" t="s">
        <v>14</v>
      </c>
      <c r="L2825" s="74" t="s">
        <v>9</v>
      </c>
      <c r="M2825" s="225" t="s">
        <v>8625</v>
      </c>
      <c r="N2825" s="226" t="s">
        <v>3</v>
      </c>
      <c r="O2825" s="225" t="s">
        <v>7</v>
      </c>
      <c r="P2825" s="225" t="s">
        <v>8625</v>
      </c>
      <c r="Q2825" s="225" t="s">
        <v>8626</v>
      </c>
      <c r="R2825" s="225">
        <v>4</v>
      </c>
      <c r="S2825" s="225">
        <v>7</v>
      </c>
      <c r="T2825" s="225">
        <f t="shared" si="38"/>
        <v>11</v>
      </c>
      <c r="U2825" s="302" t="s">
        <v>28</v>
      </c>
      <c r="V2825" s="302">
        <v>1982</v>
      </c>
      <c r="W2825" s="302" t="s">
        <v>2193</v>
      </c>
      <c r="X2825" s="302" t="s">
        <v>1383</v>
      </c>
      <c r="Y2825" s="302" t="s">
        <v>11057</v>
      </c>
      <c r="Z2825" s="302">
        <v>0.65</v>
      </c>
      <c r="AA2825" s="302">
        <v>2016</v>
      </c>
      <c r="AB2825" s="302">
        <v>0</v>
      </c>
      <c r="AC2825" s="302" t="s">
        <v>11058</v>
      </c>
      <c r="AD2825" s="302" t="s">
        <v>42</v>
      </c>
      <c r="AE2825" s="302"/>
      <c r="AF2825" s="302"/>
      <c r="AG2825" s="302" t="s">
        <v>10941</v>
      </c>
      <c r="AH2825" s="222"/>
      <c r="AI2825" s="229"/>
    </row>
    <row r="2826" spans="1:35" ht="31.5" customHeight="1">
      <c r="A2826" s="70" t="s">
        <v>7992</v>
      </c>
      <c r="B2826" s="74" t="s">
        <v>10</v>
      </c>
      <c r="C2826" s="74" t="s">
        <v>4334</v>
      </c>
      <c r="D2826" s="75">
        <v>42235</v>
      </c>
      <c r="E2826" s="76">
        <v>0.87222222222222223</v>
      </c>
      <c r="F2826" s="75">
        <v>42235</v>
      </c>
      <c r="G2826" s="76">
        <v>0.87222222222222223</v>
      </c>
      <c r="H2826" s="76">
        <v>0</v>
      </c>
      <c r="I2826" s="74">
        <v>6</v>
      </c>
      <c r="J2826" s="74"/>
      <c r="K2826" s="74" t="s">
        <v>8</v>
      </c>
      <c r="L2826" s="74" t="s">
        <v>9</v>
      </c>
      <c r="M2826" s="225" t="s">
        <v>8602</v>
      </c>
      <c r="N2826" s="226" t="s">
        <v>3</v>
      </c>
      <c r="O2826" s="225" t="s">
        <v>7</v>
      </c>
      <c r="P2826" s="225" t="s">
        <v>8602</v>
      </c>
      <c r="Q2826" s="225" t="s">
        <v>7614</v>
      </c>
      <c r="R2826" s="225">
        <v>1</v>
      </c>
      <c r="S2826" s="225">
        <v>5</v>
      </c>
      <c r="T2826" s="225">
        <f t="shared" si="38"/>
        <v>6</v>
      </c>
      <c r="U2826" s="302"/>
      <c r="V2826" s="302"/>
      <c r="W2826" s="302"/>
      <c r="X2826" s="302"/>
      <c r="Y2826" s="302"/>
      <c r="Z2826" s="302"/>
      <c r="AA2826" s="302"/>
      <c r="AB2826" s="302"/>
      <c r="AC2826" s="302"/>
      <c r="AD2826" s="302" t="s">
        <v>42</v>
      </c>
      <c r="AE2826" s="302"/>
      <c r="AF2826" s="302"/>
      <c r="AG2826" s="302" t="s">
        <v>10941</v>
      </c>
      <c r="AH2826" s="222"/>
      <c r="AI2826" s="229"/>
    </row>
    <row r="2827" spans="1:35" ht="47.25" customHeight="1">
      <c r="A2827" s="70" t="s">
        <v>7992</v>
      </c>
      <c r="B2827" s="74" t="s">
        <v>10</v>
      </c>
      <c r="C2827" s="74" t="s">
        <v>4334</v>
      </c>
      <c r="D2827" s="75">
        <v>42235</v>
      </c>
      <c r="E2827" s="76">
        <v>0.87291666666666667</v>
      </c>
      <c r="F2827" s="75">
        <v>42235</v>
      </c>
      <c r="G2827" s="76">
        <v>0.87291666666666667</v>
      </c>
      <c r="H2827" s="76">
        <v>0</v>
      </c>
      <c r="I2827" s="74">
        <v>9</v>
      </c>
      <c r="J2827" s="74"/>
      <c r="K2827" s="74" t="s">
        <v>8</v>
      </c>
      <c r="L2827" s="74" t="s">
        <v>9</v>
      </c>
      <c r="M2827" s="225" t="s">
        <v>8603</v>
      </c>
      <c r="N2827" s="226" t="s">
        <v>3</v>
      </c>
      <c r="O2827" s="225" t="s">
        <v>7</v>
      </c>
      <c r="P2827" s="225" t="s">
        <v>8603</v>
      </c>
      <c r="Q2827" s="225" t="s">
        <v>7614</v>
      </c>
      <c r="R2827" s="225">
        <v>3</v>
      </c>
      <c r="S2827" s="225">
        <v>5</v>
      </c>
      <c r="T2827" s="225">
        <f t="shared" si="38"/>
        <v>8</v>
      </c>
      <c r="U2827" s="302"/>
      <c r="V2827" s="302"/>
      <c r="W2827" s="302"/>
      <c r="X2827" s="302"/>
      <c r="Y2827" s="302"/>
      <c r="Z2827" s="302"/>
      <c r="AA2827" s="302"/>
      <c r="AB2827" s="302"/>
      <c r="AC2827" s="302"/>
      <c r="AD2827" s="302" t="s">
        <v>42</v>
      </c>
      <c r="AE2827" s="302"/>
      <c r="AF2827" s="302"/>
      <c r="AG2827" s="302" t="s">
        <v>10941</v>
      </c>
      <c r="AH2827" s="222"/>
      <c r="AI2827" s="229"/>
    </row>
    <row r="2828" spans="1:35" ht="47.25" customHeight="1">
      <c r="A2828" s="70" t="s">
        <v>4982</v>
      </c>
      <c r="B2828" s="74" t="s">
        <v>10</v>
      </c>
      <c r="C2828" s="74" t="s">
        <v>4334</v>
      </c>
      <c r="D2828" s="75">
        <v>42204</v>
      </c>
      <c r="E2828" s="76">
        <v>0.71458333333333324</v>
      </c>
      <c r="F2828" s="75">
        <v>42204</v>
      </c>
      <c r="G2828" s="76">
        <v>0.76041666666666663</v>
      </c>
      <c r="H2828" s="76">
        <v>4.5833333333333337E-2</v>
      </c>
      <c r="I2828" s="74">
        <v>15</v>
      </c>
      <c r="J2828" s="74" t="s">
        <v>7639</v>
      </c>
      <c r="K2828" s="74" t="s">
        <v>20</v>
      </c>
      <c r="L2828" s="74" t="s">
        <v>9</v>
      </c>
      <c r="M2828" s="225" t="s">
        <v>7641</v>
      </c>
      <c r="N2828" s="226" t="s">
        <v>3</v>
      </c>
      <c r="O2828" s="225" t="s">
        <v>7</v>
      </c>
      <c r="P2828" s="225" t="s">
        <v>7641</v>
      </c>
      <c r="Q2828" s="225" t="s">
        <v>7642</v>
      </c>
      <c r="R2828" s="225">
        <v>3</v>
      </c>
      <c r="S2828" s="225">
        <v>7</v>
      </c>
      <c r="T2828" s="225">
        <v>10</v>
      </c>
      <c r="U2828" s="302" t="s">
        <v>28</v>
      </c>
      <c r="V2828" s="302">
        <v>1981</v>
      </c>
      <c r="W2828" s="302" t="s">
        <v>2193</v>
      </c>
      <c r="X2828" s="302" t="s">
        <v>1383</v>
      </c>
      <c r="Y2828" s="302" t="s">
        <v>10995</v>
      </c>
      <c r="Z2828" s="302">
        <v>55</v>
      </c>
      <c r="AA2828" s="302" t="s">
        <v>2024</v>
      </c>
      <c r="AB2828" s="302">
        <v>2</v>
      </c>
      <c r="AC2828" s="302" t="s">
        <v>10996</v>
      </c>
      <c r="AD2828" s="302" t="s">
        <v>30</v>
      </c>
      <c r="AE2828" s="302"/>
      <c r="AF2828" s="302"/>
      <c r="AG2828" s="302" t="s">
        <v>10997</v>
      </c>
      <c r="AH2828" s="222"/>
      <c r="AI2828" s="229"/>
    </row>
    <row r="2829" spans="1:35" ht="31.5" customHeight="1">
      <c r="A2829" s="70" t="s">
        <v>7992</v>
      </c>
      <c r="B2829" s="74" t="s">
        <v>10</v>
      </c>
      <c r="C2829" s="74" t="s">
        <v>4334</v>
      </c>
      <c r="D2829" s="75">
        <v>42235</v>
      </c>
      <c r="E2829" s="76">
        <v>0.87430555555555556</v>
      </c>
      <c r="F2829" s="75">
        <v>42235</v>
      </c>
      <c r="G2829" s="76">
        <v>0.95763888888888893</v>
      </c>
      <c r="H2829" s="76">
        <v>8.3333333333333329E-2</v>
      </c>
      <c r="I2829" s="74">
        <v>7</v>
      </c>
      <c r="J2829" s="74"/>
      <c r="K2829" s="74" t="s">
        <v>20</v>
      </c>
      <c r="L2829" s="74" t="s">
        <v>9</v>
      </c>
      <c r="M2829" s="225" t="s">
        <v>8610</v>
      </c>
      <c r="N2829" s="226" t="s">
        <v>3</v>
      </c>
      <c r="O2829" s="225" t="s">
        <v>7</v>
      </c>
      <c r="P2829" s="225" t="s">
        <v>8610</v>
      </c>
      <c r="Q2829" s="225" t="s">
        <v>7614</v>
      </c>
      <c r="R2829" s="225">
        <v>2</v>
      </c>
      <c r="S2829" s="225">
        <v>1</v>
      </c>
      <c r="T2829" s="225">
        <f>SUM(R2829:S2829)</f>
        <v>3</v>
      </c>
      <c r="U2829" s="302"/>
      <c r="V2829" s="302"/>
      <c r="W2829" s="302"/>
      <c r="X2829" s="302"/>
      <c r="Y2829" s="302"/>
      <c r="Z2829" s="302"/>
      <c r="AA2829" s="302"/>
      <c r="AB2829" s="302"/>
      <c r="AC2829" s="302"/>
      <c r="AD2829" s="302" t="s">
        <v>42</v>
      </c>
      <c r="AE2829" s="302"/>
      <c r="AF2829" s="302"/>
      <c r="AG2829" s="302" t="s">
        <v>10941</v>
      </c>
      <c r="AH2829" s="222"/>
      <c r="AI2829" s="229"/>
    </row>
    <row r="2830" spans="1:35" ht="63" customHeight="1">
      <c r="A2830" s="70" t="s">
        <v>7992</v>
      </c>
      <c r="B2830" s="74" t="s">
        <v>10</v>
      </c>
      <c r="C2830" s="74" t="s">
        <v>287</v>
      </c>
      <c r="D2830" s="75">
        <v>42235</v>
      </c>
      <c r="E2830" s="76">
        <v>0.88055555555555554</v>
      </c>
      <c r="F2830" s="75">
        <v>42235</v>
      </c>
      <c r="G2830" s="76">
        <v>0.88055555555555554</v>
      </c>
      <c r="H2830" s="76">
        <v>0</v>
      </c>
      <c r="I2830" s="74">
        <v>107</v>
      </c>
      <c r="J2830" s="74" t="s">
        <v>8619</v>
      </c>
      <c r="K2830" s="74" t="s">
        <v>8</v>
      </c>
      <c r="L2830" s="74" t="s">
        <v>9</v>
      </c>
      <c r="M2830" s="225" t="s">
        <v>8639</v>
      </c>
      <c r="N2830" s="226">
        <v>35</v>
      </c>
      <c r="O2830" s="225" t="s">
        <v>7</v>
      </c>
      <c r="P2830" s="225" t="s">
        <v>8639</v>
      </c>
      <c r="Q2830" s="225" t="s">
        <v>901</v>
      </c>
      <c r="R2830" s="225">
        <v>23.8</v>
      </c>
      <c r="S2830" s="225">
        <v>34</v>
      </c>
      <c r="T2830" s="225">
        <v>57.8</v>
      </c>
      <c r="U2830" s="302"/>
      <c r="V2830" s="302"/>
      <c r="W2830" s="302"/>
      <c r="X2830" s="302"/>
      <c r="Y2830" s="302"/>
      <c r="Z2830" s="302"/>
      <c r="AA2830" s="302"/>
      <c r="AB2830" s="302"/>
      <c r="AC2830" s="302"/>
      <c r="AD2830" s="302" t="s">
        <v>42</v>
      </c>
      <c r="AE2830" s="302"/>
      <c r="AF2830" s="302"/>
      <c r="AG2830" s="302" t="s">
        <v>11066</v>
      </c>
      <c r="AH2830" s="222"/>
      <c r="AI2830" s="229"/>
    </row>
    <row r="2831" spans="1:35" ht="31.5" customHeight="1">
      <c r="A2831" s="70" t="s">
        <v>4982</v>
      </c>
      <c r="B2831" s="74" t="s">
        <v>10</v>
      </c>
      <c r="C2831" s="74" t="s">
        <v>4334</v>
      </c>
      <c r="D2831" s="75">
        <v>42204</v>
      </c>
      <c r="E2831" s="76">
        <v>0.72916666666666663</v>
      </c>
      <c r="F2831" s="75">
        <v>42204</v>
      </c>
      <c r="G2831" s="76">
        <v>0.83680555555555547</v>
      </c>
      <c r="H2831" s="76">
        <v>0.1076388888888889</v>
      </c>
      <c r="I2831" s="74">
        <v>28</v>
      </c>
      <c r="J2831" s="74" t="s">
        <v>7639</v>
      </c>
      <c r="K2831" s="74" t="s">
        <v>14</v>
      </c>
      <c r="L2831" s="74" t="s">
        <v>9</v>
      </c>
      <c r="M2831" s="225" t="s">
        <v>7649</v>
      </c>
      <c r="N2831" s="226" t="s">
        <v>3</v>
      </c>
      <c r="O2831" s="225" t="s">
        <v>7</v>
      </c>
      <c r="P2831" s="225" t="s">
        <v>7649</v>
      </c>
      <c r="Q2831" s="225" t="s">
        <v>7650</v>
      </c>
      <c r="R2831" s="225">
        <v>2</v>
      </c>
      <c r="S2831" s="225">
        <v>4</v>
      </c>
      <c r="T2831" s="225">
        <v>6</v>
      </c>
      <c r="U2831" s="302" t="s">
        <v>28</v>
      </c>
      <c r="V2831" s="302">
        <v>1980</v>
      </c>
      <c r="W2831" s="302" t="s">
        <v>2193</v>
      </c>
      <c r="X2831" s="302" t="s">
        <v>1383</v>
      </c>
      <c r="Y2831" s="302" t="s">
        <v>11005</v>
      </c>
      <c r="Z2831" s="302">
        <v>80</v>
      </c>
      <c r="AA2831" s="302">
        <v>2016</v>
      </c>
      <c r="AB2831" s="302">
        <v>4</v>
      </c>
      <c r="AC2831" s="302" t="s">
        <v>11006</v>
      </c>
      <c r="AD2831" s="302" t="s">
        <v>30</v>
      </c>
      <c r="AE2831" s="302"/>
      <c r="AF2831" s="302"/>
      <c r="AG2831" s="302" t="s">
        <v>11007</v>
      </c>
      <c r="AH2831" s="222"/>
      <c r="AI2831" s="229"/>
    </row>
    <row r="2832" spans="1:35" ht="31.5" customHeight="1">
      <c r="A2832" s="70" t="s">
        <v>4982</v>
      </c>
      <c r="B2832" s="74" t="s">
        <v>18</v>
      </c>
      <c r="C2832" s="74" t="s">
        <v>18</v>
      </c>
      <c r="D2832" s="75">
        <v>42204</v>
      </c>
      <c r="E2832" s="76">
        <v>42204.541666666664</v>
      </c>
      <c r="F2832" s="75">
        <v>42204</v>
      </c>
      <c r="G2832" s="76">
        <v>42204.604166666664</v>
      </c>
      <c r="H2832" s="76">
        <f>G2832-E2832</f>
        <v>6.25E-2</v>
      </c>
      <c r="I2832" s="74">
        <v>1</v>
      </c>
      <c r="J2832" s="74"/>
      <c r="K2832" s="74"/>
      <c r="L2832" s="74" t="s">
        <v>4</v>
      </c>
      <c r="M2832" s="225" t="s">
        <v>337</v>
      </c>
      <c r="N2832" s="226">
        <v>0.4</v>
      </c>
      <c r="O2832" s="225" t="s">
        <v>2</v>
      </c>
      <c r="P2832" s="225" t="s">
        <v>7672</v>
      </c>
      <c r="Q2832" s="225" t="s">
        <v>7673</v>
      </c>
      <c r="R2832" s="225"/>
      <c r="S2832" s="225"/>
      <c r="T2832" s="225"/>
      <c r="U2832" s="302"/>
      <c r="V2832" s="302"/>
      <c r="W2832" s="302"/>
      <c r="X2832" s="302"/>
      <c r="Y2832" s="302"/>
      <c r="Z2832" s="302"/>
      <c r="AA2832" s="302"/>
      <c r="AB2832" s="302"/>
      <c r="AC2832" s="302"/>
      <c r="AD2832" s="302" t="s">
        <v>17</v>
      </c>
      <c r="AE2832" s="302"/>
      <c r="AF2832" s="302"/>
      <c r="AG2832" s="302"/>
      <c r="AH2832" s="222"/>
      <c r="AI2832" s="229"/>
    </row>
    <row r="2833" spans="1:35" ht="31.5" customHeight="1">
      <c r="A2833" s="70" t="s">
        <v>7992</v>
      </c>
      <c r="B2833" s="74" t="s">
        <v>10</v>
      </c>
      <c r="C2833" s="74" t="s">
        <v>4334</v>
      </c>
      <c r="D2833" s="75">
        <v>42235</v>
      </c>
      <c r="E2833" s="76">
        <v>0.88055555555555554</v>
      </c>
      <c r="F2833" s="75">
        <v>42235</v>
      </c>
      <c r="G2833" s="76">
        <v>0.93680555555555556</v>
      </c>
      <c r="H2833" s="76">
        <v>4.9305555555555554E-2</v>
      </c>
      <c r="I2833" s="74">
        <v>47</v>
      </c>
      <c r="J2833" s="74"/>
      <c r="K2833" s="74" t="s">
        <v>3211</v>
      </c>
      <c r="L2833" s="74" t="s">
        <v>9</v>
      </c>
      <c r="M2833" s="225" t="s">
        <v>8629</v>
      </c>
      <c r="N2833" s="226">
        <v>35</v>
      </c>
      <c r="O2833" s="225" t="s">
        <v>7</v>
      </c>
      <c r="P2833" s="225" t="s">
        <v>8630</v>
      </c>
      <c r="Q2833" s="225" t="s">
        <v>7614</v>
      </c>
      <c r="R2833" s="225">
        <v>11</v>
      </c>
      <c r="S2833" s="225">
        <v>15</v>
      </c>
      <c r="T2833" s="225">
        <f>SUM(R2833:S2833)</f>
        <v>26</v>
      </c>
      <c r="U2833" s="302"/>
      <c r="V2833" s="302"/>
      <c r="W2833" s="302"/>
      <c r="X2833" s="302"/>
      <c r="Y2833" s="302"/>
      <c r="Z2833" s="302"/>
      <c r="AA2833" s="302"/>
      <c r="AB2833" s="302"/>
      <c r="AC2833" s="302"/>
      <c r="AD2833" s="302" t="s">
        <v>42</v>
      </c>
      <c r="AE2833" s="302"/>
      <c r="AF2833" s="302"/>
      <c r="AG2833" s="302" t="s">
        <v>10941</v>
      </c>
      <c r="AH2833" s="222"/>
      <c r="AI2833" s="229"/>
    </row>
    <row r="2834" spans="1:35" ht="47.25" customHeight="1">
      <c r="A2834" s="70" t="s">
        <v>4982</v>
      </c>
      <c r="B2834" s="74" t="s">
        <v>12</v>
      </c>
      <c r="C2834" s="74" t="s">
        <v>127</v>
      </c>
      <c r="D2834" s="75">
        <v>42204</v>
      </c>
      <c r="E2834" s="76">
        <v>0.44027777777777777</v>
      </c>
      <c r="F2834" s="75">
        <v>42204</v>
      </c>
      <c r="G2834" s="76">
        <v>0.44027777777777777</v>
      </c>
      <c r="H2834" s="76">
        <f>G2834-E2834</f>
        <v>0</v>
      </c>
      <c r="I2834" s="74">
        <v>8</v>
      </c>
      <c r="J2834" s="74" t="s">
        <v>233</v>
      </c>
      <c r="K2834" s="74" t="s">
        <v>8</v>
      </c>
      <c r="L2834" s="74" t="s">
        <v>9</v>
      </c>
      <c r="M2834" s="225" t="s">
        <v>7739</v>
      </c>
      <c r="N2834" s="226" t="s">
        <v>3</v>
      </c>
      <c r="O2834" s="225" t="s">
        <v>7</v>
      </c>
      <c r="P2834" s="225" t="s">
        <v>7740</v>
      </c>
      <c r="Q2834" s="225" t="s">
        <v>8145</v>
      </c>
      <c r="R2834" s="225">
        <v>1.19</v>
      </c>
      <c r="S2834" s="225">
        <v>0.97</v>
      </c>
      <c r="T2834" s="225">
        <f>R2834+S2834</f>
        <v>2.16</v>
      </c>
      <c r="U2834" s="302" t="s">
        <v>28</v>
      </c>
      <c r="V2834" s="302" t="s">
        <v>9700</v>
      </c>
      <c r="W2834" s="302" t="s">
        <v>1364</v>
      </c>
      <c r="X2834" s="302" t="s">
        <v>5297</v>
      </c>
      <c r="Y2834" s="302" t="s">
        <v>9701</v>
      </c>
      <c r="Z2834" s="302">
        <v>1</v>
      </c>
      <c r="AA2834" s="302" t="s">
        <v>9702</v>
      </c>
      <c r="AB2834" s="302" t="s">
        <v>128</v>
      </c>
      <c r="AC2834" s="302" t="s">
        <v>128</v>
      </c>
      <c r="AD2834" s="302" t="s">
        <v>30</v>
      </c>
      <c r="AE2834" s="302" t="s">
        <v>128</v>
      </c>
      <c r="AF2834" s="302" t="s">
        <v>128</v>
      </c>
      <c r="AG2834" s="302"/>
      <c r="AH2834" s="222"/>
      <c r="AI2834" s="229"/>
    </row>
    <row r="2835" spans="1:35" ht="31.5" customHeight="1">
      <c r="A2835" s="70" t="s">
        <v>7992</v>
      </c>
      <c r="B2835" s="74" t="s">
        <v>10</v>
      </c>
      <c r="C2835" s="74" t="s">
        <v>4334</v>
      </c>
      <c r="D2835" s="75">
        <v>42235</v>
      </c>
      <c r="E2835" s="76">
        <v>0.88055555555555554</v>
      </c>
      <c r="F2835" s="75">
        <v>42235</v>
      </c>
      <c r="G2835" s="76">
        <v>0.9458333333333333</v>
      </c>
      <c r="H2835" s="76">
        <v>5.8333333333333327E-2</v>
      </c>
      <c r="I2835" s="74">
        <v>40</v>
      </c>
      <c r="J2835" s="74"/>
      <c r="K2835" s="74" t="s">
        <v>3211</v>
      </c>
      <c r="L2835" s="74" t="s">
        <v>9</v>
      </c>
      <c r="M2835" s="225" t="s">
        <v>8631</v>
      </c>
      <c r="N2835" s="226">
        <v>35</v>
      </c>
      <c r="O2835" s="225" t="s">
        <v>7</v>
      </c>
      <c r="P2835" s="225" t="s">
        <v>8632</v>
      </c>
      <c r="Q2835" s="225" t="s">
        <v>7614</v>
      </c>
      <c r="R2835" s="225">
        <v>9</v>
      </c>
      <c r="S2835" s="225">
        <v>12</v>
      </c>
      <c r="T2835" s="225">
        <f>SUM(R2835:S2835)</f>
        <v>21</v>
      </c>
      <c r="U2835" s="302" t="s">
        <v>28</v>
      </c>
      <c r="V2835" s="302">
        <v>1981</v>
      </c>
      <c r="W2835" s="302" t="s">
        <v>606</v>
      </c>
      <c r="X2835" s="302" t="s">
        <v>1383</v>
      </c>
      <c r="Y2835" s="302" t="s">
        <v>11062</v>
      </c>
      <c r="Z2835" s="302">
        <v>0.85</v>
      </c>
      <c r="AA2835" s="302">
        <v>2015</v>
      </c>
      <c r="AB2835" s="302">
        <v>1</v>
      </c>
      <c r="AC2835" s="302" t="s">
        <v>11063</v>
      </c>
      <c r="AD2835" s="302" t="s">
        <v>42</v>
      </c>
      <c r="AE2835" s="302"/>
      <c r="AF2835" s="302"/>
      <c r="AG2835" s="302" t="s">
        <v>10941</v>
      </c>
      <c r="AH2835" s="222"/>
      <c r="AI2835" s="229"/>
    </row>
    <row r="2836" spans="1:35" ht="78.75" customHeight="1">
      <c r="A2836" s="70" t="s">
        <v>7992</v>
      </c>
      <c r="B2836" s="74" t="s">
        <v>10</v>
      </c>
      <c r="C2836" s="74" t="s">
        <v>4334</v>
      </c>
      <c r="D2836" s="75">
        <v>42235</v>
      </c>
      <c r="E2836" s="76">
        <v>0.88055555555555554</v>
      </c>
      <c r="F2836" s="75">
        <v>42235</v>
      </c>
      <c r="G2836" s="76">
        <v>0.88055555555555554</v>
      </c>
      <c r="H2836" s="76">
        <v>0</v>
      </c>
      <c r="I2836" s="74">
        <v>57</v>
      </c>
      <c r="J2836" s="74" t="s">
        <v>8619</v>
      </c>
      <c r="K2836" s="74" t="s">
        <v>8</v>
      </c>
      <c r="L2836" s="74" t="s">
        <v>9</v>
      </c>
      <c r="M2836" s="225" t="s">
        <v>8627</v>
      </c>
      <c r="N2836" s="226">
        <v>35</v>
      </c>
      <c r="O2836" s="225" t="s">
        <v>7</v>
      </c>
      <c r="P2836" s="225" t="s">
        <v>8628</v>
      </c>
      <c r="Q2836" s="225" t="s">
        <v>7614</v>
      </c>
      <c r="R2836" s="225">
        <v>9</v>
      </c>
      <c r="S2836" s="225">
        <v>11</v>
      </c>
      <c r="T2836" s="225">
        <f>SUM(R2836:S2836)</f>
        <v>20</v>
      </c>
      <c r="U2836" s="302" t="s">
        <v>28</v>
      </c>
      <c r="V2836" s="302">
        <v>1979</v>
      </c>
      <c r="W2836" s="302" t="s">
        <v>606</v>
      </c>
      <c r="X2836" s="302" t="s">
        <v>1383</v>
      </c>
      <c r="Y2836" s="302" t="s">
        <v>11059</v>
      </c>
      <c r="Z2836" s="302">
        <v>0.85</v>
      </c>
      <c r="AA2836" s="302">
        <v>2015</v>
      </c>
      <c r="AB2836" s="302">
        <v>0</v>
      </c>
      <c r="AC2836" s="302" t="s">
        <v>11060</v>
      </c>
      <c r="AD2836" s="302" t="s">
        <v>42</v>
      </c>
      <c r="AE2836" s="302"/>
      <c r="AF2836" s="302"/>
      <c r="AG2836" s="302" t="s">
        <v>11061</v>
      </c>
      <c r="AH2836" s="222"/>
      <c r="AI2836" s="229"/>
    </row>
    <row r="2837" spans="1:35" ht="47.25" customHeight="1">
      <c r="A2837" s="70" t="s">
        <v>4982</v>
      </c>
      <c r="B2837" s="74" t="s">
        <v>12</v>
      </c>
      <c r="C2837" s="74" t="s">
        <v>127</v>
      </c>
      <c r="D2837" s="75">
        <v>42204</v>
      </c>
      <c r="E2837" s="76">
        <v>0.5756944444444444</v>
      </c>
      <c r="F2837" s="75">
        <v>42204</v>
      </c>
      <c r="G2837" s="76">
        <v>0.71597222222222223</v>
      </c>
      <c r="H2837" s="76">
        <f>G2837-E2837</f>
        <v>0.14027777777777783</v>
      </c>
      <c r="I2837" s="74">
        <v>12</v>
      </c>
      <c r="J2837" s="74" t="s">
        <v>233</v>
      </c>
      <c r="K2837" s="74" t="s">
        <v>14</v>
      </c>
      <c r="L2837" s="74" t="s">
        <v>29</v>
      </c>
      <c r="M2837" s="225" t="s">
        <v>7746</v>
      </c>
      <c r="N2837" s="226" t="s">
        <v>3</v>
      </c>
      <c r="O2837" s="225" t="s">
        <v>7</v>
      </c>
      <c r="P2837" s="225" t="s">
        <v>7747</v>
      </c>
      <c r="Q2837" s="225" t="s">
        <v>7748</v>
      </c>
      <c r="R2837" s="225">
        <v>8.24</v>
      </c>
      <c r="S2837" s="225">
        <v>3.41</v>
      </c>
      <c r="T2837" s="225">
        <f>R2837+S2837</f>
        <v>11.65</v>
      </c>
      <c r="U2837" s="302" t="s">
        <v>28</v>
      </c>
      <c r="V2837" s="302" t="s">
        <v>5273</v>
      </c>
      <c r="W2837" s="302" t="s">
        <v>587</v>
      </c>
      <c r="X2837" s="302" t="s">
        <v>762</v>
      </c>
      <c r="Y2837" s="302" t="s">
        <v>9708</v>
      </c>
      <c r="Z2837" s="302">
        <v>1</v>
      </c>
      <c r="AA2837" s="302" t="s">
        <v>9709</v>
      </c>
      <c r="AB2837" s="302">
        <v>5</v>
      </c>
      <c r="AC2837" s="302" t="s">
        <v>128</v>
      </c>
      <c r="AD2837" s="302" t="s">
        <v>27</v>
      </c>
      <c r="AE2837" s="302" t="s">
        <v>128</v>
      </c>
      <c r="AF2837" s="302" t="s">
        <v>128</v>
      </c>
      <c r="AG2837" s="302"/>
      <c r="AH2837" s="222"/>
      <c r="AI2837" s="229"/>
    </row>
    <row r="2838" spans="1:35" ht="31.5" customHeight="1">
      <c r="A2838" s="70" t="s">
        <v>7992</v>
      </c>
      <c r="B2838" s="74" t="s">
        <v>10</v>
      </c>
      <c r="C2838" s="74" t="s">
        <v>4334</v>
      </c>
      <c r="D2838" s="75">
        <v>42235</v>
      </c>
      <c r="E2838" s="76">
        <v>0.8833333333333333</v>
      </c>
      <c r="F2838" s="75">
        <v>42235</v>
      </c>
      <c r="G2838" s="76">
        <v>0.92500000000000004</v>
      </c>
      <c r="H2838" s="76">
        <v>4.1666666666666664E-2</v>
      </c>
      <c r="I2838" s="74">
        <v>7</v>
      </c>
      <c r="J2838" s="74" t="s">
        <v>2719</v>
      </c>
      <c r="K2838" s="74" t="s">
        <v>20</v>
      </c>
      <c r="L2838" s="74" t="s">
        <v>9</v>
      </c>
      <c r="M2838" s="225" t="s">
        <v>8604</v>
      </c>
      <c r="N2838" s="226" t="s">
        <v>3</v>
      </c>
      <c r="O2838" s="225" t="s">
        <v>7</v>
      </c>
      <c r="P2838" s="225" t="s">
        <v>8604</v>
      </c>
      <c r="Q2838" s="225" t="s">
        <v>7614</v>
      </c>
      <c r="R2838" s="225">
        <v>5</v>
      </c>
      <c r="S2838" s="225">
        <v>9</v>
      </c>
      <c r="T2838" s="225">
        <f>SUM(R2838:S2838)</f>
        <v>14</v>
      </c>
      <c r="U2838" s="302"/>
      <c r="V2838" s="302"/>
      <c r="W2838" s="302"/>
      <c r="X2838" s="302"/>
      <c r="Y2838" s="302"/>
      <c r="Z2838" s="302"/>
      <c r="AA2838" s="302"/>
      <c r="AB2838" s="302"/>
      <c r="AC2838" s="302"/>
      <c r="AD2838" s="302" t="s">
        <v>42</v>
      </c>
      <c r="AE2838" s="302"/>
      <c r="AF2838" s="302"/>
      <c r="AG2838" s="302" t="s">
        <v>10941</v>
      </c>
      <c r="AH2838" s="222"/>
      <c r="AI2838" s="229"/>
    </row>
    <row r="2839" spans="1:35" ht="47.25" customHeight="1">
      <c r="A2839" s="70" t="s">
        <v>7992</v>
      </c>
      <c r="B2839" s="74" t="s">
        <v>10</v>
      </c>
      <c r="C2839" s="74" t="s">
        <v>4334</v>
      </c>
      <c r="D2839" s="75">
        <v>42235</v>
      </c>
      <c r="E2839" s="76">
        <v>0.88402777777777775</v>
      </c>
      <c r="F2839" s="75">
        <v>42235</v>
      </c>
      <c r="G2839" s="76">
        <v>0.88402777777777775</v>
      </c>
      <c r="H2839" s="76">
        <v>0</v>
      </c>
      <c r="I2839" s="74">
        <v>11</v>
      </c>
      <c r="J2839" s="74"/>
      <c r="K2839" s="74" t="s">
        <v>8</v>
      </c>
      <c r="L2839" s="74" t="s">
        <v>9</v>
      </c>
      <c r="M2839" s="225" t="s">
        <v>8605</v>
      </c>
      <c r="N2839" s="226" t="s">
        <v>3</v>
      </c>
      <c r="O2839" s="225" t="s">
        <v>7</v>
      </c>
      <c r="P2839" s="225" t="s">
        <v>8605</v>
      </c>
      <c r="Q2839" s="225" t="s">
        <v>7614</v>
      </c>
      <c r="R2839" s="225">
        <v>4</v>
      </c>
      <c r="S2839" s="225">
        <v>7</v>
      </c>
      <c r="T2839" s="225">
        <f>SUM(R2839:S2839)</f>
        <v>11</v>
      </c>
      <c r="U2839" s="302"/>
      <c r="V2839" s="302"/>
      <c r="W2839" s="302"/>
      <c r="X2839" s="302"/>
      <c r="Y2839" s="302"/>
      <c r="Z2839" s="302"/>
      <c r="AA2839" s="302"/>
      <c r="AB2839" s="302"/>
      <c r="AC2839" s="302"/>
      <c r="AD2839" s="302" t="s">
        <v>42</v>
      </c>
      <c r="AE2839" s="302"/>
      <c r="AF2839" s="302"/>
      <c r="AG2839" s="302" t="s">
        <v>10941</v>
      </c>
      <c r="AH2839" s="222"/>
      <c r="AI2839" s="229"/>
    </row>
    <row r="2840" spans="1:35" ht="47.25" customHeight="1">
      <c r="A2840" s="70" t="s">
        <v>7992</v>
      </c>
      <c r="B2840" s="74" t="s">
        <v>10</v>
      </c>
      <c r="C2840" s="74" t="s">
        <v>4334</v>
      </c>
      <c r="D2840" s="75">
        <v>42235</v>
      </c>
      <c r="E2840" s="76">
        <v>0.90833333333333333</v>
      </c>
      <c r="F2840" s="75">
        <v>42235</v>
      </c>
      <c r="G2840" s="76">
        <v>0.90833333333333333</v>
      </c>
      <c r="H2840" s="76">
        <v>0</v>
      </c>
      <c r="I2840" s="74">
        <v>79</v>
      </c>
      <c r="J2840" s="74" t="s">
        <v>11106</v>
      </c>
      <c r="K2840" s="74" t="s">
        <v>8</v>
      </c>
      <c r="L2840" s="74" t="s">
        <v>9</v>
      </c>
      <c r="M2840" s="225" t="s">
        <v>8606</v>
      </c>
      <c r="N2840" s="226">
        <v>35</v>
      </c>
      <c r="O2840" s="225" t="s">
        <v>7</v>
      </c>
      <c r="P2840" s="225" t="s">
        <v>8607</v>
      </c>
      <c r="Q2840" s="225" t="s">
        <v>7614</v>
      </c>
      <c r="R2840" s="225">
        <v>9</v>
      </c>
      <c r="S2840" s="225">
        <v>14</v>
      </c>
      <c r="T2840" s="225">
        <f>SUM(R2840:S2840)</f>
        <v>23</v>
      </c>
      <c r="U2840" s="302"/>
      <c r="V2840" s="302"/>
      <c r="W2840" s="302"/>
      <c r="X2840" s="302"/>
      <c r="Y2840" s="302"/>
      <c r="Z2840" s="302"/>
      <c r="AA2840" s="302"/>
      <c r="AB2840" s="302"/>
      <c r="AC2840" s="302"/>
      <c r="AD2840" s="302" t="s">
        <v>42</v>
      </c>
      <c r="AE2840" s="302"/>
      <c r="AF2840" s="302"/>
      <c r="AG2840" s="302" t="s">
        <v>10941</v>
      </c>
      <c r="AH2840" s="222"/>
      <c r="AI2840" s="229"/>
    </row>
    <row r="2841" spans="1:35" ht="47.25" customHeight="1">
      <c r="A2841" s="70" t="s">
        <v>4982</v>
      </c>
      <c r="B2841" s="74" t="s">
        <v>12</v>
      </c>
      <c r="C2841" s="74" t="s">
        <v>127</v>
      </c>
      <c r="D2841" s="75">
        <v>42204</v>
      </c>
      <c r="E2841" s="76">
        <v>0.67361111111111116</v>
      </c>
      <c r="F2841" s="75">
        <v>42204</v>
      </c>
      <c r="G2841" s="76">
        <v>0.7055555555555556</v>
      </c>
      <c r="H2841" s="76">
        <f>G2841-E2841</f>
        <v>3.1944444444444442E-2</v>
      </c>
      <c r="I2841" s="74">
        <v>2</v>
      </c>
      <c r="J2841" s="74"/>
      <c r="K2841" s="74"/>
      <c r="L2841" s="74" t="s">
        <v>4</v>
      </c>
      <c r="M2841" s="225" t="s">
        <v>8148</v>
      </c>
      <c r="N2841" s="226">
        <v>0.4</v>
      </c>
      <c r="O2841" s="225" t="s">
        <v>7</v>
      </c>
      <c r="P2841" s="225" t="s">
        <v>524</v>
      </c>
      <c r="Q2841" s="225" t="s">
        <v>7753</v>
      </c>
      <c r="R2841" s="225">
        <v>0.06</v>
      </c>
      <c r="S2841" s="225">
        <v>1.02</v>
      </c>
      <c r="T2841" s="225">
        <f>R2841+S2841</f>
        <v>1.08</v>
      </c>
      <c r="U2841" s="302" t="s">
        <v>44</v>
      </c>
      <c r="V2841" s="302">
        <v>1989</v>
      </c>
      <c r="W2841" s="302" t="s">
        <v>9716</v>
      </c>
      <c r="X2841" s="302" t="s">
        <v>762</v>
      </c>
      <c r="Y2841" s="302" t="s">
        <v>9717</v>
      </c>
      <c r="Z2841" s="302">
        <v>1</v>
      </c>
      <c r="AA2841" s="302" t="s">
        <v>9718</v>
      </c>
      <c r="AB2841" s="302" t="s">
        <v>128</v>
      </c>
      <c r="AC2841" s="302" t="s">
        <v>128</v>
      </c>
      <c r="AD2841" s="302" t="s">
        <v>0</v>
      </c>
      <c r="AE2841" s="302" t="s">
        <v>128</v>
      </c>
      <c r="AF2841" s="302" t="s">
        <v>128</v>
      </c>
      <c r="AG2841" s="302"/>
      <c r="AH2841" s="222"/>
      <c r="AI2841" s="229"/>
    </row>
    <row r="2842" spans="1:35" ht="47.25" customHeight="1">
      <c r="A2842" s="70" t="s">
        <v>7992</v>
      </c>
      <c r="B2842" s="74" t="s">
        <v>10</v>
      </c>
      <c r="C2842" s="74" t="s">
        <v>4334</v>
      </c>
      <c r="D2842" s="75">
        <v>42235</v>
      </c>
      <c r="E2842" s="76">
        <v>0.90833333333333333</v>
      </c>
      <c r="F2842" s="75">
        <v>42236</v>
      </c>
      <c r="G2842" s="76">
        <v>3.6111111111111115E-2</v>
      </c>
      <c r="H2842" s="76">
        <v>0.1277777777777778</v>
      </c>
      <c r="I2842" s="74">
        <v>11</v>
      </c>
      <c r="J2842" s="74"/>
      <c r="K2842" s="74" t="s">
        <v>20</v>
      </c>
      <c r="L2842" s="74" t="s">
        <v>9</v>
      </c>
      <c r="M2842" s="225" t="s">
        <v>8614</v>
      </c>
      <c r="N2842" s="226" t="s">
        <v>3</v>
      </c>
      <c r="O2842" s="225" t="s">
        <v>7</v>
      </c>
      <c r="P2842" s="225" t="s">
        <v>8614</v>
      </c>
      <c r="Q2842" s="225" t="s">
        <v>7614</v>
      </c>
      <c r="R2842" s="225">
        <v>1.9</v>
      </c>
      <c r="S2842" s="225"/>
      <c r="T2842" s="225">
        <f>SUM(R2842:S2842)</f>
        <v>1.9</v>
      </c>
      <c r="U2842" s="302"/>
      <c r="V2842" s="302"/>
      <c r="W2842" s="302"/>
      <c r="X2842" s="302"/>
      <c r="Y2842" s="302"/>
      <c r="Z2842" s="302"/>
      <c r="AA2842" s="302"/>
      <c r="AB2842" s="302"/>
      <c r="AC2842" s="302"/>
      <c r="AD2842" s="302" t="s">
        <v>42</v>
      </c>
      <c r="AE2842" s="302"/>
      <c r="AF2842" s="302"/>
      <c r="AG2842" s="302" t="s">
        <v>10941</v>
      </c>
      <c r="AH2842" s="222"/>
      <c r="AI2842" s="229"/>
    </row>
    <row r="2843" spans="1:35" ht="47.25" customHeight="1">
      <c r="A2843" s="70" t="s">
        <v>7992</v>
      </c>
      <c r="B2843" s="74" t="s">
        <v>10</v>
      </c>
      <c r="C2843" s="74" t="s">
        <v>4334</v>
      </c>
      <c r="D2843" s="75">
        <v>42235</v>
      </c>
      <c r="E2843" s="76">
        <v>0.91666666666666663</v>
      </c>
      <c r="F2843" s="75">
        <v>42236</v>
      </c>
      <c r="G2843" s="76">
        <v>2.0833333333333333E-3</v>
      </c>
      <c r="H2843" s="76">
        <v>8.5416666666666655E-2</v>
      </c>
      <c r="I2843" s="74">
        <v>5</v>
      </c>
      <c r="J2843" s="74" t="s">
        <v>11109</v>
      </c>
      <c r="K2843" s="74" t="s">
        <v>20</v>
      </c>
      <c r="L2843" s="74" t="s">
        <v>9</v>
      </c>
      <c r="M2843" s="225" t="s">
        <v>8613</v>
      </c>
      <c r="N2843" s="226" t="s">
        <v>3</v>
      </c>
      <c r="O2843" s="225" t="s">
        <v>7</v>
      </c>
      <c r="P2843" s="225" t="s">
        <v>8613</v>
      </c>
      <c r="Q2843" s="225" t="s">
        <v>7614</v>
      </c>
      <c r="R2843" s="225">
        <v>4</v>
      </c>
      <c r="S2843" s="225">
        <v>1</v>
      </c>
      <c r="T2843" s="225">
        <f>SUM(R2843:S2843)</f>
        <v>5</v>
      </c>
      <c r="U2843" s="302"/>
      <c r="V2843" s="302"/>
      <c r="W2843" s="302"/>
      <c r="X2843" s="302"/>
      <c r="Y2843" s="302"/>
      <c r="Z2843" s="302"/>
      <c r="AA2843" s="302"/>
      <c r="AB2843" s="302"/>
      <c r="AC2843" s="302"/>
      <c r="AD2843" s="302" t="s">
        <v>42</v>
      </c>
      <c r="AE2843" s="302"/>
      <c r="AF2843" s="302"/>
      <c r="AG2843" s="302" t="s">
        <v>10941</v>
      </c>
      <c r="AH2843" s="222"/>
      <c r="AI2843" s="229"/>
    </row>
    <row r="2844" spans="1:35" ht="15.75" customHeight="1">
      <c r="A2844" s="70" t="s">
        <v>7992</v>
      </c>
      <c r="B2844" s="74" t="s">
        <v>10</v>
      </c>
      <c r="C2844" s="74" t="s">
        <v>4334</v>
      </c>
      <c r="D2844" s="75">
        <v>42235</v>
      </c>
      <c r="E2844" s="76">
        <v>0.91874999999999996</v>
      </c>
      <c r="F2844" s="75">
        <v>42235</v>
      </c>
      <c r="G2844" s="76">
        <v>0.97083333333333333</v>
      </c>
      <c r="H2844" s="76">
        <v>5.2083333333333336E-2</v>
      </c>
      <c r="I2844" s="74">
        <v>9</v>
      </c>
      <c r="J2844" s="74" t="s">
        <v>180</v>
      </c>
      <c r="K2844" s="74" t="s">
        <v>20</v>
      </c>
      <c r="L2844" s="74" t="s">
        <v>9</v>
      </c>
      <c r="M2844" s="225" t="s">
        <v>8633</v>
      </c>
      <c r="N2844" s="226" t="s">
        <v>3</v>
      </c>
      <c r="O2844" s="225" t="s">
        <v>7</v>
      </c>
      <c r="P2844" s="225" t="s">
        <v>8633</v>
      </c>
      <c r="Q2844" s="225" t="s">
        <v>7614</v>
      </c>
      <c r="R2844" s="225">
        <v>2.2000000000000002</v>
      </c>
      <c r="S2844" s="225">
        <v>4</v>
      </c>
      <c r="T2844" s="225">
        <f>SUM(R2844:S2844)</f>
        <v>6.2</v>
      </c>
      <c r="U2844" s="302" t="s">
        <v>28</v>
      </c>
      <c r="V2844" s="302">
        <v>1984</v>
      </c>
      <c r="W2844" s="302" t="s">
        <v>2193</v>
      </c>
      <c r="X2844" s="302" t="s">
        <v>1383</v>
      </c>
      <c r="Y2844" s="302" t="s">
        <v>11064</v>
      </c>
      <c r="Z2844" s="302">
        <v>0.75</v>
      </c>
      <c r="AA2844" s="302">
        <v>2015</v>
      </c>
      <c r="AB2844" s="302">
        <v>2</v>
      </c>
      <c r="AC2844" s="302" t="s">
        <v>11065</v>
      </c>
      <c r="AD2844" s="302" t="s">
        <v>42</v>
      </c>
      <c r="AE2844" s="302"/>
      <c r="AF2844" s="302"/>
      <c r="AG2844" s="302" t="s">
        <v>10941</v>
      </c>
      <c r="AH2844" s="222"/>
      <c r="AI2844" s="229"/>
    </row>
    <row r="2845" spans="1:35" ht="47.25" customHeight="1">
      <c r="A2845" s="70" t="s">
        <v>4982</v>
      </c>
      <c r="B2845" s="74" t="s">
        <v>12</v>
      </c>
      <c r="C2845" s="74" t="s">
        <v>127</v>
      </c>
      <c r="D2845" s="75">
        <v>42204</v>
      </c>
      <c r="E2845" s="76">
        <v>0.80347222222222225</v>
      </c>
      <c r="F2845" s="75">
        <v>42204</v>
      </c>
      <c r="G2845" s="76">
        <v>0.87361111111111101</v>
      </c>
      <c r="H2845" s="76">
        <f>G2845-E2845</f>
        <v>7.0138888888888751E-2</v>
      </c>
      <c r="I2845" s="74">
        <v>5</v>
      </c>
      <c r="J2845" s="74" t="s">
        <v>233</v>
      </c>
      <c r="K2845" s="74" t="s">
        <v>14</v>
      </c>
      <c r="L2845" s="74" t="s">
        <v>9</v>
      </c>
      <c r="M2845" s="225" t="s">
        <v>7760</v>
      </c>
      <c r="N2845" s="226" t="s">
        <v>3</v>
      </c>
      <c r="O2845" s="225" t="s">
        <v>7</v>
      </c>
      <c r="P2845" s="225" t="s">
        <v>7761</v>
      </c>
      <c r="Q2845" s="225" t="s">
        <v>7762</v>
      </c>
      <c r="R2845" s="225">
        <v>2.1</v>
      </c>
      <c r="S2845" s="225">
        <v>1.62</v>
      </c>
      <c r="T2845" s="225">
        <f>R2845+S2845</f>
        <v>3.72</v>
      </c>
      <c r="U2845" s="302" t="s">
        <v>28</v>
      </c>
      <c r="V2845" s="302" t="s">
        <v>5314</v>
      </c>
      <c r="W2845" s="302" t="s">
        <v>1364</v>
      </c>
      <c r="X2845" s="302" t="s">
        <v>762</v>
      </c>
      <c r="Y2845" s="302" t="s">
        <v>9725</v>
      </c>
      <c r="Z2845" s="302">
        <v>1</v>
      </c>
      <c r="AA2845" s="302" t="s">
        <v>9726</v>
      </c>
      <c r="AB2845" s="302" t="s">
        <v>128</v>
      </c>
      <c r="AC2845" s="302" t="s">
        <v>128</v>
      </c>
      <c r="AD2845" s="302" t="s">
        <v>30</v>
      </c>
      <c r="AE2845" s="302" t="s">
        <v>128</v>
      </c>
      <c r="AF2845" s="302" t="s">
        <v>128</v>
      </c>
      <c r="AG2845" s="302"/>
      <c r="AH2845" s="222"/>
      <c r="AI2845" s="229"/>
    </row>
    <row r="2846" spans="1:35" ht="47.25" customHeight="1">
      <c r="A2846" s="70" t="s">
        <v>4982</v>
      </c>
      <c r="B2846" s="74" t="s">
        <v>12</v>
      </c>
      <c r="C2846" s="74" t="s">
        <v>127</v>
      </c>
      <c r="D2846" s="75">
        <v>42204</v>
      </c>
      <c r="E2846" s="76">
        <v>0.93680555555555556</v>
      </c>
      <c r="F2846" s="75">
        <v>42205</v>
      </c>
      <c r="G2846" s="76">
        <v>1.0347222222222221</v>
      </c>
      <c r="H2846" s="76">
        <f>G2846-E2846</f>
        <v>9.7916666666666541E-2</v>
      </c>
      <c r="I2846" s="74">
        <v>41</v>
      </c>
      <c r="J2846" s="74" t="s">
        <v>233</v>
      </c>
      <c r="K2846" s="74" t="s">
        <v>8</v>
      </c>
      <c r="L2846" s="74" t="s">
        <v>4</v>
      </c>
      <c r="M2846" s="225" t="s">
        <v>7763</v>
      </c>
      <c r="N2846" s="226" t="s">
        <v>3</v>
      </c>
      <c r="O2846" s="225" t="s">
        <v>7</v>
      </c>
      <c r="P2846" s="225" t="s">
        <v>7764</v>
      </c>
      <c r="Q2846" s="225" t="s">
        <v>7765</v>
      </c>
      <c r="R2846" s="225">
        <v>1.91</v>
      </c>
      <c r="S2846" s="225">
        <v>81.319999999999993</v>
      </c>
      <c r="T2846" s="225">
        <f>R2846+S2846</f>
        <v>83.22999999999999</v>
      </c>
      <c r="U2846" s="302" t="s">
        <v>6</v>
      </c>
      <c r="V2846" s="302" t="s">
        <v>5713</v>
      </c>
      <c r="W2846" s="302" t="s">
        <v>9727</v>
      </c>
      <c r="X2846" s="302" t="s">
        <v>1053</v>
      </c>
      <c r="Y2846" s="302" t="s">
        <v>9728</v>
      </c>
      <c r="Z2846" s="302" t="s">
        <v>128</v>
      </c>
      <c r="AA2846" s="302" t="s">
        <v>9647</v>
      </c>
      <c r="AB2846" s="302">
        <v>2</v>
      </c>
      <c r="AC2846" s="302" t="s">
        <v>9729</v>
      </c>
      <c r="AD2846" s="302" t="s">
        <v>0</v>
      </c>
      <c r="AE2846" s="302" t="s">
        <v>128</v>
      </c>
      <c r="AF2846" s="302" t="s">
        <v>128</v>
      </c>
      <c r="AG2846" s="302"/>
      <c r="AH2846" s="222"/>
      <c r="AI2846" s="229"/>
    </row>
    <row r="2847" spans="1:35" ht="93.75" customHeight="1">
      <c r="A2847" s="70" t="s">
        <v>122</v>
      </c>
      <c r="B2847" s="74" t="s">
        <v>18</v>
      </c>
      <c r="C2847" s="74" t="s">
        <v>18</v>
      </c>
      <c r="D2847" s="75">
        <v>42013</v>
      </c>
      <c r="E2847" s="76">
        <v>42013.71875</v>
      </c>
      <c r="F2847" s="75">
        <v>42013</v>
      </c>
      <c r="G2847" s="76">
        <v>42013.739583333336</v>
      </c>
      <c r="H2847" s="76">
        <f>G2847-E2847</f>
        <v>2.0833333335758653E-2</v>
      </c>
      <c r="I2847" s="74">
        <v>46</v>
      </c>
      <c r="J2847" s="74"/>
      <c r="K2847" s="74"/>
      <c r="L2847" s="74" t="s">
        <v>4</v>
      </c>
      <c r="M2847" s="225" t="s">
        <v>55</v>
      </c>
      <c r="N2847" s="226">
        <v>0.4</v>
      </c>
      <c r="O2847" s="225" t="s">
        <v>55</v>
      </c>
      <c r="P2847" s="225" t="s">
        <v>349</v>
      </c>
      <c r="Q2847" s="225" t="s">
        <v>350</v>
      </c>
      <c r="R2847" s="225">
        <v>1.3</v>
      </c>
      <c r="S2847" s="225"/>
      <c r="T2847" s="225">
        <f>R2847+S2847</f>
        <v>1.3</v>
      </c>
      <c r="U2847" s="302"/>
      <c r="V2847" s="302"/>
      <c r="W2847" s="302"/>
      <c r="X2847" s="302"/>
      <c r="Y2847" s="302"/>
      <c r="Z2847" s="302"/>
      <c r="AA2847" s="302"/>
      <c r="AB2847" s="302"/>
      <c r="AC2847" s="302"/>
      <c r="AD2847" s="302" t="s">
        <v>22</v>
      </c>
      <c r="AE2847" s="302"/>
      <c r="AF2847" s="302"/>
      <c r="AG2847" s="302"/>
      <c r="AH2847" s="222"/>
      <c r="AI2847" s="229"/>
    </row>
    <row r="2848" spans="1:35" ht="93.75" customHeight="1">
      <c r="A2848" s="70" t="s">
        <v>7992</v>
      </c>
      <c r="B2848" s="74" t="s">
        <v>10</v>
      </c>
      <c r="C2848" s="74" t="s">
        <v>4334</v>
      </c>
      <c r="D2848" s="75">
        <v>42235</v>
      </c>
      <c r="E2848" s="76">
        <v>0.91874999999999996</v>
      </c>
      <c r="F2848" s="75">
        <v>42235</v>
      </c>
      <c r="G2848" s="76">
        <v>0.97569444444444453</v>
      </c>
      <c r="H2848" s="76">
        <v>5.6944444444444443E-2</v>
      </c>
      <c r="I2848" s="74">
        <v>11</v>
      </c>
      <c r="J2848" s="74" t="s">
        <v>180</v>
      </c>
      <c r="K2848" s="74" t="s">
        <v>20</v>
      </c>
      <c r="L2848" s="74" t="s">
        <v>9</v>
      </c>
      <c r="M2848" s="225" t="s">
        <v>8634</v>
      </c>
      <c r="N2848" s="226" t="s">
        <v>3</v>
      </c>
      <c r="O2848" s="225" t="s">
        <v>7</v>
      </c>
      <c r="P2848" s="225" t="s">
        <v>8634</v>
      </c>
      <c r="Q2848" s="225" t="s">
        <v>7614</v>
      </c>
      <c r="R2848" s="225">
        <v>2</v>
      </c>
      <c r="S2848" s="225">
        <v>3.5</v>
      </c>
      <c r="T2848" s="225">
        <f>SUM(R2848:S2848)</f>
        <v>5.5</v>
      </c>
      <c r="U2848" s="302"/>
      <c r="V2848" s="302"/>
      <c r="W2848" s="302"/>
      <c r="X2848" s="302"/>
      <c r="Y2848" s="302"/>
      <c r="Z2848" s="302"/>
      <c r="AA2848" s="302"/>
      <c r="AB2848" s="302"/>
      <c r="AC2848" s="302"/>
      <c r="AD2848" s="302" t="s">
        <v>42</v>
      </c>
      <c r="AE2848" s="302"/>
      <c r="AF2848" s="302"/>
      <c r="AG2848" s="302" t="s">
        <v>10941</v>
      </c>
      <c r="AH2848" s="222"/>
      <c r="AI2848" s="229"/>
    </row>
    <row r="2849" spans="1:35" ht="168.75" customHeight="1">
      <c r="A2849" s="70" t="s">
        <v>122</v>
      </c>
      <c r="B2849" s="74" t="s">
        <v>18</v>
      </c>
      <c r="C2849" s="74" t="s">
        <v>18</v>
      </c>
      <c r="D2849" s="75">
        <v>42021</v>
      </c>
      <c r="E2849" s="76">
        <v>42021.34375</v>
      </c>
      <c r="F2849" s="75">
        <v>42021</v>
      </c>
      <c r="G2849" s="76">
        <v>42021.378472222219</v>
      </c>
      <c r="H2849" s="76">
        <f>G2849-E2849</f>
        <v>3.4722222218988463E-2</v>
      </c>
      <c r="I2849" s="74">
        <v>8</v>
      </c>
      <c r="J2849" s="74"/>
      <c r="K2849" s="74"/>
      <c r="L2849" s="74" t="s">
        <v>4</v>
      </c>
      <c r="M2849" s="225" t="s">
        <v>55</v>
      </c>
      <c r="N2849" s="226">
        <v>0.4</v>
      </c>
      <c r="O2849" s="225" t="s">
        <v>55</v>
      </c>
      <c r="P2849" s="225" t="s">
        <v>234</v>
      </c>
      <c r="Q2849" s="225" t="s">
        <v>236</v>
      </c>
      <c r="R2849" s="225">
        <v>1.3</v>
      </c>
      <c r="S2849" s="225"/>
      <c r="T2849" s="225">
        <f>R2849+S2849</f>
        <v>1.3</v>
      </c>
      <c r="U2849" s="302"/>
      <c r="V2849" s="302"/>
      <c r="W2849" s="302"/>
      <c r="X2849" s="302"/>
      <c r="Y2849" s="302"/>
      <c r="Z2849" s="302"/>
      <c r="AA2849" s="302"/>
      <c r="AB2849" s="302"/>
      <c r="AC2849" s="302"/>
      <c r="AD2849" s="302" t="s">
        <v>22</v>
      </c>
      <c r="AE2849" s="302"/>
      <c r="AF2849" s="302"/>
      <c r="AG2849" s="302"/>
      <c r="AH2849" s="222"/>
      <c r="AI2849" s="229"/>
    </row>
    <row r="2850" spans="1:35" ht="187.5" customHeight="1">
      <c r="A2850" s="70" t="s">
        <v>7992</v>
      </c>
      <c r="B2850" s="74" t="s">
        <v>10</v>
      </c>
      <c r="C2850" s="74" t="s">
        <v>4334</v>
      </c>
      <c r="D2850" s="75">
        <v>42235</v>
      </c>
      <c r="E2850" s="76">
        <v>0.92013888888888884</v>
      </c>
      <c r="F2850" s="75">
        <v>42235</v>
      </c>
      <c r="G2850" s="76">
        <v>8.1944444444444445E-2</v>
      </c>
      <c r="H2850" s="76">
        <v>0.16180555555555556</v>
      </c>
      <c r="I2850" s="74">
        <v>7</v>
      </c>
      <c r="J2850" s="74"/>
      <c r="K2850" s="74" t="s">
        <v>14</v>
      </c>
      <c r="L2850" s="74" t="s">
        <v>9</v>
      </c>
      <c r="M2850" s="225" t="s">
        <v>8637</v>
      </c>
      <c r="N2850" s="226" t="s">
        <v>3</v>
      </c>
      <c r="O2850" s="225" t="s">
        <v>7</v>
      </c>
      <c r="P2850" s="225" t="s">
        <v>8637</v>
      </c>
      <c r="Q2850" s="225" t="s">
        <v>8638</v>
      </c>
      <c r="R2850" s="225">
        <v>3.5</v>
      </c>
      <c r="S2850" s="225">
        <v>4</v>
      </c>
      <c r="T2850" s="225">
        <f>SUM(R2850:S2850)</f>
        <v>7.5</v>
      </c>
      <c r="U2850" s="302"/>
      <c r="V2850" s="302"/>
      <c r="W2850" s="302"/>
      <c r="X2850" s="302"/>
      <c r="Y2850" s="302"/>
      <c r="Z2850" s="302"/>
      <c r="AA2850" s="302"/>
      <c r="AB2850" s="302"/>
      <c r="AC2850" s="302"/>
      <c r="AD2850" s="302" t="s">
        <v>42</v>
      </c>
      <c r="AE2850" s="302"/>
      <c r="AF2850" s="302"/>
      <c r="AG2850" s="302" t="s">
        <v>10941</v>
      </c>
      <c r="AH2850" s="222"/>
      <c r="AI2850" s="229"/>
    </row>
    <row r="2851" spans="1:35" ht="131.25" customHeight="1">
      <c r="A2851" s="70" t="s">
        <v>4982</v>
      </c>
      <c r="B2851" s="74" t="s">
        <v>5</v>
      </c>
      <c r="C2851" s="74" t="s">
        <v>5</v>
      </c>
      <c r="D2851" s="75">
        <v>42204</v>
      </c>
      <c r="E2851" s="76">
        <v>0.46111111111111108</v>
      </c>
      <c r="F2851" s="75">
        <v>42204</v>
      </c>
      <c r="G2851" s="76">
        <v>0.51666666666666672</v>
      </c>
      <c r="H2851" s="76">
        <v>5.5555555555555552E-2</v>
      </c>
      <c r="I2851" s="74">
        <v>3</v>
      </c>
      <c r="J2851" s="74" t="s">
        <v>143</v>
      </c>
      <c r="K2851" s="74" t="s">
        <v>14</v>
      </c>
      <c r="L2851" s="74" t="s">
        <v>9</v>
      </c>
      <c r="M2851" s="225" t="s">
        <v>10332</v>
      </c>
      <c r="N2851" s="226" t="s">
        <v>3</v>
      </c>
      <c r="O2851" s="225" t="s">
        <v>7</v>
      </c>
      <c r="P2851" s="225" t="s">
        <v>10333</v>
      </c>
      <c r="Q2851" s="225" t="s">
        <v>7819</v>
      </c>
      <c r="R2851" s="225">
        <v>3.2</v>
      </c>
      <c r="S2851" s="225"/>
      <c r="T2851" s="225">
        <v>3.2</v>
      </c>
      <c r="U2851" s="302" t="s">
        <v>28</v>
      </c>
      <c r="V2851" s="302">
        <v>1977</v>
      </c>
      <c r="W2851" s="302" t="s">
        <v>1382</v>
      </c>
      <c r="X2851" s="302" t="s">
        <v>1383</v>
      </c>
      <c r="Y2851" s="302" t="s">
        <v>10334</v>
      </c>
      <c r="Z2851" s="302">
        <v>0.9</v>
      </c>
      <c r="AA2851" s="302" t="s">
        <v>10335</v>
      </c>
      <c r="AB2851" s="302">
        <v>1</v>
      </c>
      <c r="AC2851" s="302"/>
      <c r="AD2851" s="302" t="s">
        <v>30</v>
      </c>
      <c r="AE2851" s="302"/>
      <c r="AF2851" s="302"/>
      <c r="AG2851" s="302"/>
      <c r="AH2851" s="222"/>
      <c r="AI2851" s="229"/>
    </row>
    <row r="2852" spans="1:35" ht="206.25" customHeight="1">
      <c r="A2852" s="70" t="s">
        <v>7992</v>
      </c>
      <c r="B2852" s="74" t="s">
        <v>10</v>
      </c>
      <c r="C2852" s="74" t="s">
        <v>4334</v>
      </c>
      <c r="D2852" s="75">
        <v>42235</v>
      </c>
      <c r="E2852" s="76">
        <v>0.92013888888888884</v>
      </c>
      <c r="F2852" s="75">
        <v>42235</v>
      </c>
      <c r="G2852" s="76">
        <v>0.92013888888888884</v>
      </c>
      <c r="H2852" s="76">
        <v>0</v>
      </c>
      <c r="I2852" s="74">
        <v>6</v>
      </c>
      <c r="J2852" s="74"/>
      <c r="K2852" s="74" t="s">
        <v>8</v>
      </c>
      <c r="L2852" s="74" t="s">
        <v>9</v>
      </c>
      <c r="M2852" s="225" t="s">
        <v>8636</v>
      </c>
      <c r="N2852" s="226" t="s">
        <v>3</v>
      </c>
      <c r="O2852" s="225" t="s">
        <v>7</v>
      </c>
      <c r="P2852" s="225" t="s">
        <v>8636</v>
      </c>
      <c r="Q2852" s="225" t="s">
        <v>7614</v>
      </c>
      <c r="R2852" s="225">
        <v>2</v>
      </c>
      <c r="S2852" s="225">
        <v>2</v>
      </c>
      <c r="T2852" s="225">
        <f>SUM(R2852:S2852)</f>
        <v>4</v>
      </c>
      <c r="U2852" s="302"/>
      <c r="V2852" s="302"/>
      <c r="W2852" s="302"/>
      <c r="X2852" s="302"/>
      <c r="Y2852" s="302"/>
      <c r="Z2852" s="302"/>
      <c r="AA2852" s="302"/>
      <c r="AB2852" s="302"/>
      <c r="AC2852" s="302"/>
      <c r="AD2852" s="302" t="s">
        <v>42</v>
      </c>
      <c r="AE2852" s="302"/>
      <c r="AF2852" s="302"/>
      <c r="AG2852" s="302" t="s">
        <v>10941</v>
      </c>
      <c r="AH2852" s="222"/>
      <c r="AI2852" s="229"/>
    </row>
    <row r="2853" spans="1:35" ht="225" customHeight="1">
      <c r="A2853" s="70" t="s">
        <v>4982</v>
      </c>
      <c r="B2853" s="74" t="s">
        <v>5</v>
      </c>
      <c r="C2853" s="74" t="s">
        <v>5</v>
      </c>
      <c r="D2853" s="75">
        <v>42204</v>
      </c>
      <c r="E2853" s="76">
        <v>0.55694444444444446</v>
      </c>
      <c r="F2853" s="75">
        <v>42204</v>
      </c>
      <c r="G2853" s="76">
        <v>0.63680555555555551</v>
      </c>
      <c r="H2853" s="76">
        <v>7.9861111111111049E-2</v>
      </c>
      <c r="I2853" s="74">
        <v>6</v>
      </c>
      <c r="J2853" s="74"/>
      <c r="K2853" s="74"/>
      <c r="L2853" s="74" t="s">
        <v>4</v>
      </c>
      <c r="M2853" s="225" t="s">
        <v>7817</v>
      </c>
      <c r="N2853" s="226" t="s">
        <v>3</v>
      </c>
      <c r="O2853" s="225" t="s">
        <v>7</v>
      </c>
      <c r="P2853" s="225" t="s">
        <v>10328</v>
      </c>
      <c r="Q2853" s="225" t="s">
        <v>10329</v>
      </c>
      <c r="R2853" s="225">
        <v>6.3</v>
      </c>
      <c r="S2853" s="225"/>
      <c r="T2853" s="225">
        <v>6.3</v>
      </c>
      <c r="U2853" s="302" t="s">
        <v>46</v>
      </c>
      <c r="V2853" s="302" t="s">
        <v>10330</v>
      </c>
      <c r="W2853" s="302"/>
      <c r="X2853" s="302"/>
      <c r="Y2853" s="302" t="s">
        <v>586</v>
      </c>
      <c r="Z2853" s="302" t="s">
        <v>586</v>
      </c>
      <c r="AA2853" s="302" t="s">
        <v>586</v>
      </c>
      <c r="AB2853" s="302">
        <v>0</v>
      </c>
      <c r="AC2853" s="302" t="s">
        <v>586</v>
      </c>
      <c r="AD2853" s="302" t="s">
        <v>56</v>
      </c>
      <c r="AE2853" s="302"/>
      <c r="AF2853" s="302"/>
      <c r="AG2853" s="302"/>
      <c r="AH2853" s="222"/>
      <c r="AI2853" s="229"/>
    </row>
    <row r="2854" spans="1:35" ht="225" customHeight="1">
      <c r="A2854" s="70" t="s">
        <v>7992</v>
      </c>
      <c r="B2854" s="74" t="s">
        <v>10</v>
      </c>
      <c r="C2854" s="74" t="s">
        <v>4334</v>
      </c>
      <c r="D2854" s="75">
        <v>42235</v>
      </c>
      <c r="E2854" s="76">
        <v>0.92500000000000004</v>
      </c>
      <c r="F2854" s="75">
        <v>42235</v>
      </c>
      <c r="G2854" s="76">
        <v>0.92500000000000004</v>
      </c>
      <c r="H2854" s="76">
        <v>0</v>
      </c>
      <c r="I2854" s="74">
        <v>10</v>
      </c>
      <c r="J2854" s="74"/>
      <c r="K2854" s="74" t="s">
        <v>8</v>
      </c>
      <c r="L2854" s="74" t="s">
        <v>9</v>
      </c>
      <c r="M2854" s="225" t="s">
        <v>8635</v>
      </c>
      <c r="N2854" s="226" t="s">
        <v>3</v>
      </c>
      <c r="O2854" s="225" t="s">
        <v>7</v>
      </c>
      <c r="P2854" s="225" t="s">
        <v>8635</v>
      </c>
      <c r="Q2854" s="225" t="s">
        <v>7614</v>
      </c>
      <c r="R2854" s="225">
        <v>1</v>
      </c>
      <c r="S2854" s="225">
        <v>2</v>
      </c>
      <c r="T2854" s="225">
        <f>SUM(R2854:S2854)</f>
        <v>3</v>
      </c>
      <c r="U2854" s="302"/>
      <c r="V2854" s="302"/>
      <c r="W2854" s="302"/>
      <c r="X2854" s="302"/>
      <c r="Y2854" s="302"/>
      <c r="Z2854" s="302"/>
      <c r="AA2854" s="302"/>
      <c r="AB2854" s="302"/>
      <c r="AC2854" s="302"/>
      <c r="AD2854" s="302" t="s">
        <v>42</v>
      </c>
      <c r="AE2854" s="302"/>
      <c r="AF2854" s="302"/>
      <c r="AG2854" s="302" t="s">
        <v>10941</v>
      </c>
      <c r="AH2854" s="222"/>
      <c r="AI2854" s="229"/>
    </row>
    <row r="2855" spans="1:35" ht="150" customHeight="1">
      <c r="A2855" s="70" t="s">
        <v>7992</v>
      </c>
      <c r="B2855" s="74" t="s">
        <v>10</v>
      </c>
      <c r="C2855" s="74" t="s">
        <v>4334</v>
      </c>
      <c r="D2855" s="75">
        <v>42235</v>
      </c>
      <c r="E2855" s="76">
        <v>0.95</v>
      </c>
      <c r="F2855" s="75">
        <v>42235</v>
      </c>
      <c r="G2855" s="76">
        <v>0.93611111111111101</v>
      </c>
      <c r="H2855" s="76">
        <v>2.7777777777777776E-2</v>
      </c>
      <c r="I2855" s="74">
        <v>91</v>
      </c>
      <c r="J2855" s="74" t="s">
        <v>8368</v>
      </c>
      <c r="K2855" s="74" t="s">
        <v>20</v>
      </c>
      <c r="L2855" s="74" t="s">
        <v>9</v>
      </c>
      <c r="M2855" s="225" t="s">
        <v>8608</v>
      </c>
      <c r="N2855" s="226">
        <v>35</v>
      </c>
      <c r="O2855" s="225" t="s">
        <v>7</v>
      </c>
      <c r="P2855" s="225" t="s">
        <v>8608</v>
      </c>
      <c r="Q2855" s="225" t="s">
        <v>7614</v>
      </c>
      <c r="R2855" s="225">
        <v>12</v>
      </c>
      <c r="S2855" s="225">
        <v>12</v>
      </c>
      <c r="T2855" s="225">
        <f>SUM(R2855:S2855)</f>
        <v>24</v>
      </c>
      <c r="U2855" s="302"/>
      <c r="V2855" s="302"/>
      <c r="W2855" s="302"/>
      <c r="X2855" s="302"/>
      <c r="Y2855" s="302"/>
      <c r="Z2855" s="302"/>
      <c r="AA2855" s="302"/>
      <c r="AB2855" s="302"/>
      <c r="AC2855" s="302"/>
      <c r="AD2855" s="302" t="s">
        <v>42</v>
      </c>
      <c r="AE2855" s="302"/>
      <c r="AF2855" s="302"/>
      <c r="AG2855" s="302" t="s">
        <v>10941</v>
      </c>
      <c r="AH2855" s="222"/>
      <c r="AI2855" s="229"/>
    </row>
    <row r="2856" spans="1:35" ht="56.25" customHeight="1">
      <c r="A2856" s="70" t="s">
        <v>7992</v>
      </c>
      <c r="B2856" s="74" t="s">
        <v>10</v>
      </c>
      <c r="C2856" s="74" t="s">
        <v>4334</v>
      </c>
      <c r="D2856" s="75">
        <v>42235</v>
      </c>
      <c r="E2856" s="76">
        <v>0.95625000000000004</v>
      </c>
      <c r="F2856" s="75">
        <v>42236</v>
      </c>
      <c r="G2856" s="76">
        <v>5.6944444444444443E-2</v>
      </c>
      <c r="H2856" s="76">
        <v>0.10069444444444443</v>
      </c>
      <c r="I2856" s="74">
        <v>10</v>
      </c>
      <c r="J2856" s="74" t="s">
        <v>11107</v>
      </c>
      <c r="K2856" s="74" t="s">
        <v>14</v>
      </c>
      <c r="L2856" s="74" t="s">
        <v>9</v>
      </c>
      <c r="M2856" s="225" t="s">
        <v>8609</v>
      </c>
      <c r="N2856" s="226" t="s">
        <v>3</v>
      </c>
      <c r="O2856" s="225" t="s">
        <v>7</v>
      </c>
      <c r="P2856" s="225" t="s">
        <v>8609</v>
      </c>
      <c r="Q2856" s="225" t="s">
        <v>7614</v>
      </c>
      <c r="R2856" s="225">
        <v>3.2</v>
      </c>
      <c r="S2856" s="225">
        <v>1</v>
      </c>
      <c r="T2856" s="225">
        <f>SUM(R2856:S2856)</f>
        <v>4.2</v>
      </c>
      <c r="U2856" s="302"/>
      <c r="V2856" s="302"/>
      <c r="W2856" s="302"/>
      <c r="X2856" s="302"/>
      <c r="Y2856" s="302"/>
      <c r="Z2856" s="302"/>
      <c r="AA2856" s="302"/>
      <c r="AB2856" s="302"/>
      <c r="AC2856" s="302"/>
      <c r="AD2856" s="302" t="s">
        <v>42</v>
      </c>
      <c r="AE2856" s="302"/>
      <c r="AF2856" s="302"/>
      <c r="AG2856" s="302" t="s">
        <v>10941</v>
      </c>
      <c r="AH2856" s="222"/>
      <c r="AI2856" s="229"/>
    </row>
    <row r="2857" spans="1:35" ht="93.75" customHeight="1">
      <c r="A2857" s="70" t="s">
        <v>7992</v>
      </c>
      <c r="B2857" s="74" t="s">
        <v>5</v>
      </c>
      <c r="C2857" s="74" t="s">
        <v>5</v>
      </c>
      <c r="D2857" s="75">
        <v>42235</v>
      </c>
      <c r="E2857" s="76">
        <v>0.82638888888888884</v>
      </c>
      <c r="F2857" s="75">
        <v>42235</v>
      </c>
      <c r="G2857" s="76">
        <v>0.87847222222222221</v>
      </c>
      <c r="H2857" s="76">
        <f>G2857-E2857</f>
        <v>5.208333333333337E-2</v>
      </c>
      <c r="I2857" s="74">
        <v>9</v>
      </c>
      <c r="J2857" s="74" t="s">
        <v>150</v>
      </c>
      <c r="K2857" s="74" t="s">
        <v>20</v>
      </c>
      <c r="L2857" s="74" t="s">
        <v>9</v>
      </c>
      <c r="M2857" s="225" t="s">
        <v>10642</v>
      </c>
      <c r="N2857" s="226" t="s">
        <v>3</v>
      </c>
      <c r="O2857" s="225" t="s">
        <v>7</v>
      </c>
      <c r="P2857" s="225" t="s">
        <v>8897</v>
      </c>
      <c r="Q2857" s="225" t="s">
        <v>10643</v>
      </c>
      <c r="R2857" s="225"/>
      <c r="S2857" s="225">
        <v>13.1</v>
      </c>
      <c r="T2857" s="225">
        <v>13.1</v>
      </c>
      <c r="U2857" s="302" t="s">
        <v>28</v>
      </c>
      <c r="V2857" s="302">
        <v>1980</v>
      </c>
      <c r="W2857" s="302" t="s">
        <v>587</v>
      </c>
      <c r="X2857" s="302" t="s">
        <v>411</v>
      </c>
      <c r="Y2857" s="302" t="s">
        <v>10644</v>
      </c>
      <c r="Z2857" s="302">
        <v>100</v>
      </c>
      <c r="AA2857" s="302" t="s">
        <v>10645</v>
      </c>
      <c r="AB2857" s="302" t="s">
        <v>10646</v>
      </c>
      <c r="AC2857" s="302"/>
      <c r="AD2857" s="302" t="s">
        <v>42</v>
      </c>
      <c r="AE2857" s="302"/>
      <c r="AF2857" s="302"/>
      <c r="AG2857" s="302"/>
      <c r="AH2857" s="222"/>
      <c r="AI2857" s="229"/>
    </row>
    <row r="2858" spans="1:35" ht="225" customHeight="1">
      <c r="A2858" s="70" t="s">
        <v>7992</v>
      </c>
      <c r="B2858" s="74" t="s">
        <v>5</v>
      </c>
      <c r="C2858" s="74" t="s">
        <v>5</v>
      </c>
      <c r="D2858" s="75">
        <v>42235</v>
      </c>
      <c r="E2858" s="76">
        <v>0.84027777777777779</v>
      </c>
      <c r="F2858" s="75">
        <v>42235</v>
      </c>
      <c r="G2858" s="76">
        <v>0.91041666666666676</v>
      </c>
      <c r="H2858" s="76">
        <f>G2858-E2858</f>
        <v>7.0138888888888973E-2</v>
      </c>
      <c r="I2858" s="74">
        <v>32</v>
      </c>
      <c r="J2858" s="74" t="s">
        <v>143</v>
      </c>
      <c r="K2858" s="74" t="s">
        <v>178</v>
      </c>
      <c r="L2858" s="74" t="s">
        <v>9</v>
      </c>
      <c r="M2858" s="225" t="s">
        <v>8716</v>
      </c>
      <c r="N2858" s="226" t="s">
        <v>3</v>
      </c>
      <c r="O2858" s="225" t="s">
        <v>7</v>
      </c>
      <c r="P2858" s="225" t="s">
        <v>8898</v>
      </c>
      <c r="Q2858" s="225" t="s">
        <v>10647</v>
      </c>
      <c r="R2858" s="225">
        <v>20.8</v>
      </c>
      <c r="S2858" s="225"/>
      <c r="T2858" s="225">
        <v>20.8</v>
      </c>
      <c r="U2858" s="302" t="s">
        <v>6</v>
      </c>
      <c r="V2858" s="302">
        <v>2013</v>
      </c>
      <c r="W2858" s="302" t="s">
        <v>10648</v>
      </c>
      <c r="X2858" s="302" t="s">
        <v>10649</v>
      </c>
      <c r="Y2858" s="302">
        <v>42186</v>
      </c>
      <c r="Z2858" s="302">
        <v>100</v>
      </c>
      <c r="AA2858" s="302" t="s">
        <v>5573</v>
      </c>
      <c r="AB2858" s="302">
        <v>0</v>
      </c>
      <c r="AC2858" s="302" t="s">
        <v>586</v>
      </c>
      <c r="AD2858" s="302" t="s">
        <v>42</v>
      </c>
      <c r="AE2858" s="302"/>
      <c r="AF2858" s="302"/>
      <c r="AG2858" s="302"/>
      <c r="AH2858" s="222"/>
      <c r="AI2858" s="229"/>
    </row>
    <row r="2859" spans="1:35" ht="187.5" customHeight="1">
      <c r="A2859" s="70" t="s">
        <v>1018</v>
      </c>
      <c r="B2859" s="74" t="s">
        <v>19</v>
      </c>
      <c r="C2859" s="74" t="s">
        <v>19</v>
      </c>
      <c r="D2859" s="75">
        <v>42086</v>
      </c>
      <c r="E2859" s="76">
        <v>0.91805555555555562</v>
      </c>
      <c r="F2859" s="75">
        <v>42086</v>
      </c>
      <c r="G2859" s="76">
        <v>0.97638888888888886</v>
      </c>
      <c r="H2859" s="76">
        <f>G2859-E2859</f>
        <v>5.8333333333333237E-2</v>
      </c>
      <c r="I2859" s="74">
        <v>10</v>
      </c>
      <c r="J2859" s="74"/>
      <c r="K2859" s="74"/>
      <c r="L2859" s="74" t="s">
        <v>4</v>
      </c>
      <c r="M2859" s="225" t="s">
        <v>134</v>
      </c>
      <c r="N2859" s="226" t="s">
        <v>3</v>
      </c>
      <c r="O2859" s="225" t="s">
        <v>7</v>
      </c>
      <c r="P2859" s="225" t="s">
        <v>1290</v>
      </c>
      <c r="Q2859" s="225" t="s">
        <v>1291</v>
      </c>
      <c r="R2859" s="225">
        <v>11</v>
      </c>
      <c r="S2859" s="225"/>
      <c r="T2859" s="225">
        <f>R2859+S2859</f>
        <v>11</v>
      </c>
      <c r="U2859" s="302" t="s">
        <v>44</v>
      </c>
      <c r="V2859" s="302">
        <v>2012</v>
      </c>
      <c r="W2859" s="302" t="s">
        <v>1859</v>
      </c>
      <c r="X2859" s="302" t="s">
        <v>1860</v>
      </c>
      <c r="Y2859" s="302">
        <v>41122</v>
      </c>
      <c r="Z2859" s="302">
        <v>50</v>
      </c>
      <c r="AA2859" s="302">
        <v>42217</v>
      </c>
      <c r="AB2859" s="302">
        <v>2</v>
      </c>
      <c r="AC2859" s="302">
        <v>41974</v>
      </c>
      <c r="AD2859" s="302" t="s">
        <v>41</v>
      </c>
      <c r="AE2859" s="302"/>
      <c r="AF2859" s="302"/>
      <c r="AG2859" s="302"/>
      <c r="AH2859" s="222"/>
      <c r="AI2859" s="229"/>
    </row>
    <row r="2860" spans="1:35" ht="300" customHeight="1">
      <c r="A2860" s="70" t="s">
        <v>2819</v>
      </c>
      <c r="B2860" s="74" t="s">
        <v>5</v>
      </c>
      <c r="C2860" s="74" t="s">
        <v>5</v>
      </c>
      <c r="D2860" s="75">
        <v>42151</v>
      </c>
      <c r="E2860" s="76">
        <v>0.59722222222222221</v>
      </c>
      <c r="F2860" s="75">
        <v>42151</v>
      </c>
      <c r="G2860" s="76">
        <v>0.63194444444444442</v>
      </c>
      <c r="H2860" s="76">
        <v>3.4722222222222224E-2</v>
      </c>
      <c r="I2860" s="74">
        <v>3</v>
      </c>
      <c r="J2860" s="74"/>
      <c r="K2860" s="74"/>
      <c r="L2860" s="74" t="s">
        <v>11</v>
      </c>
      <c r="M2860" s="225" t="s">
        <v>3401</v>
      </c>
      <c r="N2860" s="226">
        <v>0.4</v>
      </c>
      <c r="O2860" s="225" t="s">
        <v>25</v>
      </c>
      <c r="P2860" s="225" t="s">
        <v>3618</v>
      </c>
      <c r="Q2860" s="225" t="s">
        <v>3402</v>
      </c>
      <c r="R2860" s="225">
        <v>1.3</v>
      </c>
      <c r="S2860" s="225"/>
      <c r="T2860" s="225">
        <v>1.3</v>
      </c>
      <c r="U2860" s="302" t="s">
        <v>1</v>
      </c>
      <c r="V2860" s="302" t="s">
        <v>6325</v>
      </c>
      <c r="W2860" s="302" t="s">
        <v>6326</v>
      </c>
      <c r="X2860" s="302" t="s">
        <v>5820</v>
      </c>
      <c r="Y2860" s="302" t="s">
        <v>6327</v>
      </c>
      <c r="Z2860" s="302"/>
      <c r="AA2860" s="302" t="s">
        <v>6328</v>
      </c>
      <c r="AB2860" s="302" t="s">
        <v>6329</v>
      </c>
      <c r="AC2860" s="302"/>
      <c r="AD2860" s="302" t="s">
        <v>22</v>
      </c>
      <c r="AE2860" s="302"/>
      <c r="AF2860" s="302"/>
      <c r="AG2860" s="302"/>
      <c r="AH2860" s="222"/>
      <c r="AI2860" s="229"/>
    </row>
    <row r="2861" spans="1:35" ht="93.75" customHeight="1">
      <c r="A2861" s="70" t="s">
        <v>4982</v>
      </c>
      <c r="B2861" s="74" t="s">
        <v>5</v>
      </c>
      <c r="C2861" s="74" t="s">
        <v>5</v>
      </c>
      <c r="D2861" s="75">
        <v>42204</v>
      </c>
      <c r="E2861" s="76">
        <v>0.90972222222222221</v>
      </c>
      <c r="F2861" s="75">
        <v>42205</v>
      </c>
      <c r="G2861" s="76">
        <v>4.1666666666666666E-3</v>
      </c>
      <c r="H2861" s="76">
        <v>9.4444444444444442E-2</v>
      </c>
      <c r="I2861" s="74">
        <v>17</v>
      </c>
      <c r="J2861" s="74" t="s">
        <v>143</v>
      </c>
      <c r="K2861" s="74" t="s">
        <v>14</v>
      </c>
      <c r="L2861" s="74" t="s">
        <v>9</v>
      </c>
      <c r="M2861" s="225" t="s">
        <v>10352</v>
      </c>
      <c r="N2861" s="226" t="s">
        <v>3</v>
      </c>
      <c r="O2861" s="225" t="s">
        <v>7</v>
      </c>
      <c r="P2861" s="225" t="s">
        <v>6214</v>
      </c>
      <c r="Q2861" s="225" t="s">
        <v>10353</v>
      </c>
      <c r="R2861" s="225">
        <v>17.399999999999999</v>
      </c>
      <c r="S2861" s="225"/>
      <c r="T2861" s="225">
        <v>17.399999999999999</v>
      </c>
      <c r="U2861" s="302" t="s">
        <v>28</v>
      </c>
      <c r="V2861" s="302">
        <v>1991</v>
      </c>
      <c r="W2861" s="302" t="s">
        <v>5413</v>
      </c>
      <c r="X2861" s="302" t="s">
        <v>411</v>
      </c>
      <c r="Y2861" s="302" t="s">
        <v>10354</v>
      </c>
      <c r="Z2861" s="302">
        <v>100</v>
      </c>
      <c r="AA2861" s="302" t="s">
        <v>10355</v>
      </c>
      <c r="AB2861" s="302">
        <v>0</v>
      </c>
      <c r="AC2861" s="302" t="s">
        <v>10356</v>
      </c>
      <c r="AD2861" s="302" t="s">
        <v>30</v>
      </c>
      <c r="AE2861" s="302"/>
      <c r="AF2861" s="302"/>
      <c r="AG2861" s="302"/>
      <c r="AH2861" s="222"/>
      <c r="AI2861" s="229"/>
    </row>
    <row r="2862" spans="1:35" ht="150" customHeight="1">
      <c r="A2862" s="69" t="s">
        <v>7992</v>
      </c>
      <c r="B2862" s="161" t="s">
        <v>84</v>
      </c>
      <c r="C2862" s="69" t="s">
        <v>907</v>
      </c>
      <c r="D2862" s="163">
        <v>42236</v>
      </c>
      <c r="E2862" s="117">
        <v>0.11458333333333333</v>
      </c>
      <c r="F2862" s="163">
        <v>42236</v>
      </c>
      <c r="G2862" s="117">
        <v>0.15277777777777776</v>
      </c>
      <c r="H2862" s="158">
        <f>G2862-E2862</f>
        <v>3.8194444444444434E-2</v>
      </c>
      <c r="I2862" s="70">
        <v>11</v>
      </c>
      <c r="J2862" s="73"/>
      <c r="K2862" s="94" t="s">
        <v>20</v>
      </c>
      <c r="L2862" s="73" t="s">
        <v>9</v>
      </c>
      <c r="M2862" s="222" t="s">
        <v>8719</v>
      </c>
      <c r="N2862" s="219" t="s">
        <v>3</v>
      </c>
      <c r="O2862" s="233" t="s">
        <v>7</v>
      </c>
      <c r="P2862" s="222" t="s">
        <v>8719</v>
      </c>
      <c r="Q2862" s="439" t="s">
        <v>8377</v>
      </c>
      <c r="R2862" s="250">
        <v>0.98</v>
      </c>
      <c r="S2862" s="250"/>
      <c r="T2862" s="250">
        <v>0.98</v>
      </c>
      <c r="U2862" s="304" t="s">
        <v>28</v>
      </c>
      <c r="V2862" s="279">
        <v>1991</v>
      </c>
      <c r="W2862" s="273" t="s">
        <v>10824</v>
      </c>
      <c r="X2862" s="279"/>
      <c r="Y2862" s="289" t="s">
        <v>10912</v>
      </c>
      <c r="Z2862" s="279"/>
      <c r="AA2862" s="279"/>
      <c r="AB2862" s="279"/>
      <c r="AC2862" s="279"/>
      <c r="AD2862" s="274" t="s">
        <v>42</v>
      </c>
      <c r="AE2862" s="279"/>
      <c r="AF2862" s="279"/>
      <c r="AG2862" s="273" t="s">
        <v>10913</v>
      </c>
      <c r="AH2862" s="222"/>
      <c r="AI2862" s="229"/>
    </row>
    <row r="2863" spans="1:35" ht="112.5" customHeight="1">
      <c r="A2863" s="70" t="s">
        <v>4982</v>
      </c>
      <c r="B2863" s="74" t="s">
        <v>5</v>
      </c>
      <c r="C2863" s="74" t="s">
        <v>5</v>
      </c>
      <c r="D2863" s="75">
        <v>42204</v>
      </c>
      <c r="E2863" s="76">
        <v>0.96875</v>
      </c>
      <c r="F2863" s="75">
        <v>42204</v>
      </c>
      <c r="G2863" s="76">
        <v>0.96875</v>
      </c>
      <c r="H2863" s="76">
        <f>G2863-E2863</f>
        <v>0</v>
      </c>
      <c r="I2863" s="74">
        <v>41</v>
      </c>
      <c r="J2863" s="74" t="s">
        <v>143</v>
      </c>
      <c r="K2863" s="74" t="s">
        <v>8</v>
      </c>
      <c r="L2863" s="74" t="s">
        <v>9</v>
      </c>
      <c r="M2863" s="225" t="s">
        <v>7827</v>
      </c>
      <c r="N2863" s="226">
        <v>35</v>
      </c>
      <c r="O2863" s="225" t="s">
        <v>7</v>
      </c>
      <c r="P2863" s="225" t="s">
        <v>7828</v>
      </c>
      <c r="Q2863" s="225" t="s">
        <v>10358</v>
      </c>
      <c r="R2863" s="225"/>
      <c r="S2863" s="225">
        <v>19.600000000000001</v>
      </c>
      <c r="T2863" s="225">
        <v>19.600000000000001</v>
      </c>
      <c r="U2863" s="302" t="s">
        <v>28</v>
      </c>
      <c r="V2863" s="302">
        <v>2013</v>
      </c>
      <c r="W2863" s="302" t="s">
        <v>1686</v>
      </c>
      <c r="X2863" s="302" t="s">
        <v>411</v>
      </c>
      <c r="Y2863" s="302" t="s">
        <v>10359</v>
      </c>
      <c r="Z2863" s="302">
        <v>100</v>
      </c>
      <c r="AA2863" s="302" t="s">
        <v>10360</v>
      </c>
      <c r="AB2863" s="302">
        <v>0</v>
      </c>
      <c r="AC2863" s="302" t="s">
        <v>10361</v>
      </c>
      <c r="AD2863" s="302" t="s">
        <v>30</v>
      </c>
      <c r="AE2863" s="302"/>
      <c r="AF2863" s="302"/>
      <c r="AG2863" s="302"/>
      <c r="AH2863" s="222"/>
      <c r="AI2863" s="229"/>
    </row>
    <row r="2864" spans="1:35" ht="75" customHeight="1">
      <c r="A2864" s="69" t="s">
        <v>4982</v>
      </c>
      <c r="B2864" s="161" t="s">
        <v>84</v>
      </c>
      <c r="C2864" s="69" t="s">
        <v>3626</v>
      </c>
      <c r="D2864" s="163">
        <v>42205</v>
      </c>
      <c r="E2864" s="117">
        <v>0.35347222222222219</v>
      </c>
      <c r="F2864" s="163">
        <v>42205</v>
      </c>
      <c r="G2864" s="117">
        <v>0.35347222222222219</v>
      </c>
      <c r="H2864" s="158">
        <f>G2864-E2864</f>
        <v>0</v>
      </c>
      <c r="I2864" s="70">
        <v>6</v>
      </c>
      <c r="J2864" s="73"/>
      <c r="K2864" s="94" t="s">
        <v>8</v>
      </c>
      <c r="L2864" s="73" t="s">
        <v>16</v>
      </c>
      <c r="M2864" s="222" t="s">
        <v>7349</v>
      </c>
      <c r="N2864" s="219">
        <v>110</v>
      </c>
      <c r="O2864" s="233" t="s">
        <v>7</v>
      </c>
      <c r="P2864" s="222" t="s">
        <v>7349</v>
      </c>
      <c r="Q2864" s="439" t="s">
        <v>7350</v>
      </c>
      <c r="R2864" s="250">
        <v>3.4</v>
      </c>
      <c r="S2864" s="250"/>
      <c r="T2864" s="250">
        <v>3.4</v>
      </c>
      <c r="U2864" s="304" t="s">
        <v>28</v>
      </c>
      <c r="V2864" s="279"/>
      <c r="W2864" s="279"/>
      <c r="X2864" s="279"/>
      <c r="Y2864" s="279"/>
      <c r="Z2864" s="279"/>
      <c r="AA2864" s="279"/>
      <c r="AB2864" s="279"/>
      <c r="AC2864" s="279"/>
      <c r="AD2864" s="274" t="s">
        <v>37</v>
      </c>
      <c r="AE2864" s="279"/>
      <c r="AF2864" s="279"/>
      <c r="AG2864" s="273" t="s">
        <v>5170</v>
      </c>
      <c r="AH2864" s="222"/>
      <c r="AI2864" s="229"/>
    </row>
    <row r="2865" spans="1:35" ht="75" customHeight="1">
      <c r="A2865" s="69" t="s">
        <v>4982</v>
      </c>
      <c r="B2865" s="92" t="s">
        <v>21</v>
      </c>
      <c r="C2865" s="92" t="s">
        <v>21</v>
      </c>
      <c r="D2865" s="88">
        <v>42205</v>
      </c>
      <c r="E2865" s="89">
        <v>0.96875</v>
      </c>
      <c r="F2865" s="88">
        <v>42205</v>
      </c>
      <c r="G2865" s="89">
        <v>0.99930555555555556</v>
      </c>
      <c r="H2865" s="89">
        <v>3.0555555555555555E-2</v>
      </c>
      <c r="I2865" s="68">
        <v>1</v>
      </c>
      <c r="J2865" s="68"/>
      <c r="K2865" s="92"/>
      <c r="L2865" s="92" t="s">
        <v>11</v>
      </c>
      <c r="M2865" s="230" t="s">
        <v>7355</v>
      </c>
      <c r="N2865" s="221">
        <v>0.4</v>
      </c>
      <c r="O2865" s="221" t="s">
        <v>2</v>
      </c>
      <c r="P2865" s="230" t="s">
        <v>7355</v>
      </c>
      <c r="Q2865" s="221" t="s">
        <v>7356</v>
      </c>
      <c r="R2865" s="221">
        <v>1.6E-2</v>
      </c>
      <c r="S2865" s="221">
        <v>8.0000000000000002E-3</v>
      </c>
      <c r="T2865" s="221">
        <v>2.4E-2</v>
      </c>
      <c r="U2865" s="293" t="s">
        <v>43</v>
      </c>
      <c r="V2865" s="273" t="s">
        <v>128</v>
      </c>
      <c r="W2865" s="293" t="s">
        <v>128</v>
      </c>
      <c r="X2865" s="293" t="s">
        <v>128</v>
      </c>
      <c r="Y2865" s="269">
        <v>2014</v>
      </c>
      <c r="Z2865" s="318" t="s">
        <v>128</v>
      </c>
      <c r="AA2865" s="269">
        <v>2015</v>
      </c>
      <c r="AB2865" s="293" t="s">
        <v>128</v>
      </c>
      <c r="AC2865" s="269">
        <v>2014</v>
      </c>
      <c r="AD2865" s="293" t="s">
        <v>17</v>
      </c>
      <c r="AE2865" s="293" t="s">
        <v>57</v>
      </c>
      <c r="AF2865" s="293"/>
      <c r="AG2865" s="318"/>
      <c r="AH2865" s="230"/>
      <c r="AI2865" s="229"/>
    </row>
    <row r="2866" spans="1:35" ht="75" customHeight="1">
      <c r="A2866" s="69" t="s">
        <v>4982</v>
      </c>
      <c r="B2866" s="134" t="s">
        <v>1412</v>
      </c>
      <c r="C2866" s="134" t="s">
        <v>1423</v>
      </c>
      <c r="D2866" s="93">
        <v>42205</v>
      </c>
      <c r="E2866" s="109">
        <v>0.15208333333333332</v>
      </c>
      <c r="F2866" s="88">
        <v>42205</v>
      </c>
      <c r="G2866" s="109">
        <v>0.27499999999999997</v>
      </c>
      <c r="H2866" s="109">
        <v>9.7916666666666666E-2</v>
      </c>
      <c r="I2866" s="169">
        <v>13</v>
      </c>
      <c r="J2866" s="169" t="s">
        <v>180</v>
      </c>
      <c r="K2866" s="169"/>
      <c r="L2866" s="169" t="s">
        <v>9</v>
      </c>
      <c r="M2866" s="232" t="s">
        <v>7424</v>
      </c>
      <c r="N2866" s="232" t="s">
        <v>3</v>
      </c>
      <c r="O2866" s="232" t="s">
        <v>7</v>
      </c>
      <c r="P2866" s="232" t="s">
        <v>7424</v>
      </c>
      <c r="Q2866" s="232" t="s">
        <v>7472</v>
      </c>
      <c r="R2866" s="235">
        <v>18</v>
      </c>
      <c r="S2866" s="235"/>
      <c r="T2866" s="235">
        <v>18</v>
      </c>
      <c r="U2866" s="279"/>
      <c r="V2866" s="279"/>
      <c r="W2866" s="279"/>
      <c r="X2866" s="279"/>
      <c r="Y2866" s="279"/>
      <c r="Z2866" s="279"/>
      <c r="AA2866" s="279"/>
      <c r="AB2866" s="279"/>
      <c r="AC2866" s="279"/>
      <c r="AD2866" s="273" t="s">
        <v>30</v>
      </c>
      <c r="AE2866" s="279"/>
      <c r="AF2866" s="279"/>
      <c r="AG2866" s="290"/>
      <c r="AH2866" s="222"/>
      <c r="AI2866" s="229"/>
    </row>
    <row r="2867" spans="1:35" ht="93.75" customHeight="1">
      <c r="A2867" s="69" t="s">
        <v>4982</v>
      </c>
      <c r="B2867" s="134" t="s">
        <v>1412</v>
      </c>
      <c r="C2867" s="134" t="s">
        <v>1423</v>
      </c>
      <c r="D2867" s="93">
        <v>42205</v>
      </c>
      <c r="E2867" s="109">
        <v>0.26527777777777778</v>
      </c>
      <c r="F2867" s="88">
        <v>42205</v>
      </c>
      <c r="G2867" s="109">
        <v>0.36944444444444446</v>
      </c>
      <c r="H2867" s="109">
        <v>0.10416666666666667</v>
      </c>
      <c r="I2867" s="169">
        <v>0</v>
      </c>
      <c r="J2867" s="169" t="s">
        <v>7473</v>
      </c>
      <c r="K2867" s="169"/>
      <c r="L2867" s="169" t="s">
        <v>16</v>
      </c>
      <c r="M2867" s="232" t="s">
        <v>7474</v>
      </c>
      <c r="N2867" s="232" t="s">
        <v>3</v>
      </c>
      <c r="O2867" s="232" t="s">
        <v>7</v>
      </c>
      <c r="P2867" s="232" t="s">
        <v>7474</v>
      </c>
      <c r="Q2867" s="232" t="s">
        <v>7475</v>
      </c>
      <c r="R2867" s="235"/>
      <c r="S2867" s="235"/>
      <c r="T2867" s="235"/>
      <c r="U2867" s="279"/>
      <c r="V2867" s="279"/>
      <c r="W2867" s="279"/>
      <c r="X2867" s="279"/>
      <c r="Y2867" s="279"/>
      <c r="Z2867" s="279"/>
      <c r="AA2867" s="279"/>
      <c r="AB2867" s="279"/>
      <c r="AC2867" s="279"/>
      <c r="AD2867" s="273" t="s">
        <v>37</v>
      </c>
      <c r="AE2867" s="279"/>
      <c r="AF2867" s="279"/>
      <c r="AG2867" s="290"/>
      <c r="AH2867" s="222"/>
      <c r="AI2867" s="229"/>
    </row>
    <row r="2868" spans="1:35" ht="37.5" customHeight="1">
      <c r="A2868" s="70" t="s">
        <v>7992</v>
      </c>
      <c r="B2868" s="161" t="s">
        <v>84</v>
      </c>
      <c r="C2868" s="69" t="s">
        <v>2468</v>
      </c>
      <c r="D2868" s="163">
        <v>42236</v>
      </c>
      <c r="E2868" s="117">
        <v>0.24791666666666667</v>
      </c>
      <c r="F2868" s="163">
        <v>42236</v>
      </c>
      <c r="G2868" s="117">
        <v>0.24791666666666667</v>
      </c>
      <c r="H2868" s="158">
        <v>0</v>
      </c>
      <c r="I2868" s="70">
        <v>6</v>
      </c>
      <c r="J2868" s="73"/>
      <c r="K2868" s="94" t="s">
        <v>8</v>
      </c>
      <c r="L2868" s="73" t="s">
        <v>9</v>
      </c>
      <c r="M2868" s="222" t="s">
        <v>10909</v>
      </c>
      <c r="N2868" s="219" t="s">
        <v>3</v>
      </c>
      <c r="O2868" s="233" t="s">
        <v>7</v>
      </c>
      <c r="P2868" s="222" t="s">
        <v>10909</v>
      </c>
      <c r="Q2868" s="443" t="s">
        <v>8384</v>
      </c>
      <c r="R2868" s="250">
        <v>0.2</v>
      </c>
      <c r="S2868" s="250"/>
      <c r="T2868" s="250">
        <v>0.2</v>
      </c>
      <c r="U2868" s="304" t="s">
        <v>28</v>
      </c>
      <c r="V2868" s="279">
        <v>1989</v>
      </c>
      <c r="W2868" s="273" t="s">
        <v>10906</v>
      </c>
      <c r="X2868" s="279"/>
      <c r="Y2868" s="279" t="s">
        <v>10839</v>
      </c>
      <c r="Z2868" s="279"/>
      <c r="AA2868" s="279"/>
      <c r="AB2868" s="279"/>
      <c r="AC2868" s="279"/>
      <c r="AD2868" s="274" t="s">
        <v>42</v>
      </c>
      <c r="AE2868" s="279"/>
      <c r="AF2868" s="279"/>
      <c r="AG2868" s="273" t="s">
        <v>10893</v>
      </c>
      <c r="AH2868" s="222"/>
      <c r="AI2868" s="229"/>
    </row>
    <row r="2869" spans="1:35" ht="150" customHeight="1">
      <c r="A2869" s="69" t="s">
        <v>4982</v>
      </c>
      <c r="B2869" s="134" t="s">
        <v>1412</v>
      </c>
      <c r="C2869" s="134" t="s">
        <v>7376</v>
      </c>
      <c r="D2869" s="93">
        <v>42205</v>
      </c>
      <c r="E2869" s="109">
        <v>0.50138888888888888</v>
      </c>
      <c r="F2869" s="88">
        <v>42205</v>
      </c>
      <c r="G2869" s="109">
        <v>0.61875000000000002</v>
      </c>
      <c r="H2869" s="109">
        <v>0.1173611111111111</v>
      </c>
      <c r="I2869" s="169">
        <v>0</v>
      </c>
      <c r="J2869" s="169" t="s">
        <v>150</v>
      </c>
      <c r="K2869" s="169"/>
      <c r="L2869" s="169" t="s">
        <v>16</v>
      </c>
      <c r="M2869" s="232" t="s">
        <v>7476</v>
      </c>
      <c r="N2869" s="232" t="s">
        <v>3</v>
      </c>
      <c r="O2869" s="232" t="s">
        <v>7</v>
      </c>
      <c r="P2869" s="232" t="s">
        <v>7476</v>
      </c>
      <c r="Q2869" s="232" t="s">
        <v>7477</v>
      </c>
      <c r="R2869" s="235"/>
      <c r="S2869" s="235"/>
      <c r="T2869" s="235"/>
      <c r="U2869" s="279"/>
      <c r="V2869" s="279"/>
      <c r="W2869" s="279"/>
      <c r="X2869" s="279"/>
      <c r="Y2869" s="279"/>
      <c r="Z2869" s="279"/>
      <c r="AA2869" s="279"/>
      <c r="AB2869" s="279"/>
      <c r="AC2869" s="279"/>
      <c r="AD2869" s="273" t="s">
        <v>37</v>
      </c>
      <c r="AE2869" s="279"/>
      <c r="AF2869" s="279"/>
      <c r="AG2869" s="290"/>
      <c r="AH2869" s="222"/>
      <c r="AI2869" s="229"/>
    </row>
    <row r="2870" spans="1:35" ht="150" customHeight="1">
      <c r="A2870" s="69" t="s">
        <v>4982</v>
      </c>
      <c r="B2870" s="134" t="s">
        <v>1412</v>
      </c>
      <c r="C2870" s="134" t="s">
        <v>1420</v>
      </c>
      <c r="D2870" s="93">
        <v>42205</v>
      </c>
      <c r="E2870" s="109">
        <v>0.59166666666666667</v>
      </c>
      <c r="F2870" s="88">
        <v>42205</v>
      </c>
      <c r="G2870" s="109">
        <v>0.62916666666666665</v>
      </c>
      <c r="H2870" s="109">
        <v>3.7499999999999999E-2</v>
      </c>
      <c r="I2870" s="169">
        <v>6</v>
      </c>
      <c r="J2870" s="169" t="s">
        <v>4121</v>
      </c>
      <c r="K2870" s="169"/>
      <c r="L2870" s="169" t="s">
        <v>4</v>
      </c>
      <c r="M2870" s="232" t="s">
        <v>7478</v>
      </c>
      <c r="N2870" s="232" t="s">
        <v>3</v>
      </c>
      <c r="O2870" s="232" t="s">
        <v>39</v>
      </c>
      <c r="P2870" s="232" t="s">
        <v>7478</v>
      </c>
      <c r="Q2870" s="232" t="s">
        <v>7479</v>
      </c>
      <c r="R2870" s="235">
        <v>1</v>
      </c>
      <c r="S2870" s="235"/>
      <c r="T2870" s="235">
        <v>1</v>
      </c>
      <c r="U2870" s="279"/>
      <c r="V2870" s="279"/>
      <c r="W2870" s="279"/>
      <c r="X2870" s="279"/>
      <c r="Y2870" s="279"/>
      <c r="Z2870" s="279"/>
      <c r="AA2870" s="279"/>
      <c r="AB2870" s="279"/>
      <c r="AC2870" s="279"/>
      <c r="AD2870" s="273" t="s">
        <v>56</v>
      </c>
      <c r="AE2870" s="279"/>
      <c r="AF2870" s="279"/>
      <c r="AG2870" s="290"/>
      <c r="AH2870" s="222"/>
      <c r="AI2870" s="229"/>
    </row>
    <row r="2871" spans="1:35" ht="93.75" customHeight="1">
      <c r="A2871" s="70" t="s">
        <v>2819</v>
      </c>
      <c r="B2871" s="74" t="s">
        <v>12</v>
      </c>
      <c r="C2871" s="74" t="s">
        <v>127</v>
      </c>
      <c r="D2871" s="75">
        <v>42152</v>
      </c>
      <c r="E2871" s="76">
        <v>0.73055555555555562</v>
      </c>
      <c r="F2871" s="75">
        <v>42152</v>
      </c>
      <c r="G2871" s="76">
        <v>0.73055555555555562</v>
      </c>
      <c r="H2871" s="76">
        <f>G2871-E2871</f>
        <v>0</v>
      </c>
      <c r="I2871" s="74">
        <v>4</v>
      </c>
      <c r="J2871" s="74"/>
      <c r="K2871" s="74"/>
      <c r="L2871" s="74" t="s">
        <v>11</v>
      </c>
      <c r="M2871" s="225" t="s">
        <v>3226</v>
      </c>
      <c r="N2871" s="226">
        <v>0.4</v>
      </c>
      <c r="O2871" s="225" t="s">
        <v>2</v>
      </c>
      <c r="P2871" s="225" t="s">
        <v>941</v>
      </c>
      <c r="Q2871" s="225" t="s">
        <v>3227</v>
      </c>
      <c r="R2871" s="225">
        <v>0.45</v>
      </c>
      <c r="S2871" s="225">
        <v>0.8</v>
      </c>
      <c r="T2871" s="225">
        <f>R2871+S2871</f>
        <v>1.25</v>
      </c>
      <c r="U2871" s="302" t="s">
        <v>1</v>
      </c>
      <c r="V2871" s="302" t="s">
        <v>128</v>
      </c>
      <c r="W2871" s="302" t="s">
        <v>128</v>
      </c>
      <c r="X2871" s="302" t="s">
        <v>128</v>
      </c>
      <c r="Y2871" s="302" t="s">
        <v>128</v>
      </c>
      <c r="Z2871" s="302" t="s">
        <v>128</v>
      </c>
      <c r="AA2871" s="302" t="s">
        <v>128</v>
      </c>
      <c r="AB2871" s="302" t="s">
        <v>128</v>
      </c>
      <c r="AC2871" s="302" t="s">
        <v>128</v>
      </c>
      <c r="AD2871" s="302" t="s">
        <v>22</v>
      </c>
      <c r="AE2871" s="302"/>
      <c r="AF2871" s="302"/>
      <c r="AG2871" s="302"/>
      <c r="AH2871" s="222"/>
      <c r="AI2871" s="229"/>
    </row>
    <row r="2872" spans="1:35" ht="93.75" customHeight="1">
      <c r="A2872" s="70" t="s">
        <v>4982</v>
      </c>
      <c r="B2872" s="74" t="s">
        <v>19</v>
      </c>
      <c r="C2872" s="74" t="s">
        <v>19</v>
      </c>
      <c r="D2872" s="75">
        <v>42205</v>
      </c>
      <c r="E2872" s="76">
        <v>0.63888888888888895</v>
      </c>
      <c r="F2872" s="75">
        <v>42205</v>
      </c>
      <c r="G2872" s="76">
        <v>0.63958333333333328</v>
      </c>
      <c r="H2872" s="76">
        <f>F2872-D2872+G2872-E2872</f>
        <v>6.9444444444433095E-4</v>
      </c>
      <c r="I2872" s="74">
        <v>6</v>
      </c>
      <c r="J2872" s="74" t="s">
        <v>180</v>
      </c>
      <c r="K2872" s="74" t="s">
        <v>8</v>
      </c>
      <c r="L2872" s="74" t="s">
        <v>4</v>
      </c>
      <c r="M2872" s="225" t="s">
        <v>272</v>
      </c>
      <c r="N2872" s="226" t="s">
        <v>3</v>
      </c>
      <c r="O2872" s="225" t="s">
        <v>7</v>
      </c>
      <c r="P2872" s="225" t="s">
        <v>7542</v>
      </c>
      <c r="Q2872" s="225" t="s">
        <v>7543</v>
      </c>
      <c r="R2872" s="225">
        <v>1</v>
      </c>
      <c r="S2872" s="225"/>
      <c r="T2872" s="225">
        <f>R2872+S2872</f>
        <v>1</v>
      </c>
      <c r="U2872" s="302" t="s">
        <v>28</v>
      </c>
      <c r="V2872" s="302">
        <v>1980</v>
      </c>
      <c r="W2872" s="302" t="s">
        <v>1709</v>
      </c>
      <c r="X2872" s="302">
        <v>0</v>
      </c>
      <c r="Y2872" s="302" t="s">
        <v>11290</v>
      </c>
      <c r="Z2872" s="302">
        <v>100</v>
      </c>
      <c r="AA2872" s="302" t="s">
        <v>11291</v>
      </c>
      <c r="AB2872" s="302">
        <v>0</v>
      </c>
      <c r="AC2872" s="302" t="s">
        <v>11290</v>
      </c>
      <c r="AD2872" s="302" t="s">
        <v>0</v>
      </c>
      <c r="AE2872" s="302"/>
      <c r="AF2872" s="302"/>
      <c r="AG2872" s="302"/>
      <c r="AH2872" s="222"/>
      <c r="AI2872" s="229"/>
    </row>
    <row r="2873" spans="1:35" ht="75" customHeight="1">
      <c r="A2873" s="70" t="s">
        <v>7992</v>
      </c>
      <c r="B2873" s="74" t="s">
        <v>10</v>
      </c>
      <c r="C2873" s="74" t="s">
        <v>4334</v>
      </c>
      <c r="D2873" s="75">
        <v>42236</v>
      </c>
      <c r="E2873" s="76">
        <v>0.2298611111111111</v>
      </c>
      <c r="F2873" s="75">
        <v>42236</v>
      </c>
      <c r="G2873" s="76">
        <v>0.33750000000000002</v>
      </c>
      <c r="H2873" s="76">
        <v>0.1076388888888889</v>
      </c>
      <c r="I2873" s="74">
        <v>5</v>
      </c>
      <c r="J2873" s="74" t="s">
        <v>7918</v>
      </c>
      <c r="K2873" s="74" t="s">
        <v>14</v>
      </c>
      <c r="L2873" s="74" t="s">
        <v>9</v>
      </c>
      <c r="M2873" s="225" t="s">
        <v>11067</v>
      </c>
      <c r="N2873" s="226" t="s">
        <v>3</v>
      </c>
      <c r="O2873" s="225" t="s">
        <v>7</v>
      </c>
      <c r="P2873" s="225" t="s">
        <v>11067</v>
      </c>
      <c r="Q2873" s="225" t="s">
        <v>11068</v>
      </c>
      <c r="R2873" s="225">
        <v>3</v>
      </c>
      <c r="S2873" s="225"/>
      <c r="T2873" s="225">
        <v>3</v>
      </c>
      <c r="U2873" s="302"/>
      <c r="V2873" s="302"/>
      <c r="W2873" s="302"/>
      <c r="X2873" s="302"/>
      <c r="Y2873" s="302"/>
      <c r="Z2873" s="302"/>
      <c r="AA2873" s="302"/>
      <c r="AB2873" s="302"/>
      <c r="AC2873" s="302"/>
      <c r="AD2873" s="302" t="s">
        <v>42</v>
      </c>
      <c r="AE2873" s="302"/>
      <c r="AF2873" s="302"/>
      <c r="AG2873" s="302" t="s">
        <v>11069</v>
      </c>
      <c r="AH2873" s="222"/>
      <c r="AI2873" s="229"/>
    </row>
    <row r="2874" spans="1:35" ht="112.5" customHeight="1">
      <c r="A2874" s="70" t="s">
        <v>7992</v>
      </c>
      <c r="B2874" s="74" t="s">
        <v>12</v>
      </c>
      <c r="C2874" s="74" t="s">
        <v>127</v>
      </c>
      <c r="D2874" s="75">
        <v>42227</v>
      </c>
      <c r="E2874" s="76">
        <v>0.84027777777777779</v>
      </c>
      <c r="F2874" s="75">
        <v>42227</v>
      </c>
      <c r="G2874" s="76">
        <v>0.84027777777777779</v>
      </c>
      <c r="H2874" s="76">
        <f>G2874-E2874</f>
        <v>0</v>
      </c>
      <c r="I2874" s="74">
        <v>3</v>
      </c>
      <c r="J2874" s="74"/>
      <c r="K2874" s="74"/>
      <c r="L2874" s="74" t="s">
        <v>11</v>
      </c>
      <c r="M2874" s="225" t="s">
        <v>8342</v>
      </c>
      <c r="N2874" s="226">
        <v>0.4</v>
      </c>
      <c r="O2874" s="225" t="s">
        <v>2</v>
      </c>
      <c r="P2874" s="225" t="s">
        <v>941</v>
      </c>
      <c r="Q2874" s="225" t="s">
        <v>9815</v>
      </c>
      <c r="R2874" s="225">
        <v>0.11</v>
      </c>
      <c r="S2874" s="225">
        <v>1.1299999999999999</v>
      </c>
      <c r="T2874" s="225">
        <f>R2874+S2874</f>
        <v>1.24</v>
      </c>
      <c r="U2874" s="302" t="s">
        <v>1</v>
      </c>
      <c r="V2874" s="302" t="s">
        <v>128</v>
      </c>
      <c r="W2874" s="302" t="s">
        <v>128</v>
      </c>
      <c r="X2874" s="302" t="s">
        <v>128</v>
      </c>
      <c r="Y2874" s="302" t="s">
        <v>128</v>
      </c>
      <c r="Z2874" s="302" t="s">
        <v>128</v>
      </c>
      <c r="AA2874" s="302" t="s">
        <v>128</v>
      </c>
      <c r="AB2874" s="302" t="s">
        <v>128</v>
      </c>
      <c r="AC2874" s="302" t="s">
        <v>128</v>
      </c>
      <c r="AD2874" s="302" t="s">
        <v>22</v>
      </c>
      <c r="AE2874" s="302" t="s">
        <v>128</v>
      </c>
      <c r="AF2874" s="302" t="s">
        <v>128</v>
      </c>
      <c r="AG2874" s="302"/>
      <c r="AH2874" s="222"/>
      <c r="AI2874" s="229"/>
    </row>
    <row r="2875" spans="1:35" ht="93.75" customHeight="1">
      <c r="A2875" s="70" t="s">
        <v>122</v>
      </c>
      <c r="B2875" s="74" t="s">
        <v>5</v>
      </c>
      <c r="C2875" s="74" t="s">
        <v>5</v>
      </c>
      <c r="D2875" s="75">
        <v>42027</v>
      </c>
      <c r="E2875" s="76">
        <v>0.4</v>
      </c>
      <c r="F2875" s="75">
        <v>42027</v>
      </c>
      <c r="G2875" s="76">
        <v>0.4</v>
      </c>
      <c r="H2875" s="76">
        <v>0</v>
      </c>
      <c r="I2875" s="74">
        <v>6</v>
      </c>
      <c r="J2875" s="74"/>
      <c r="K2875" s="74"/>
      <c r="L2875" s="74" t="s">
        <v>11</v>
      </c>
      <c r="M2875" s="225" t="s">
        <v>2155</v>
      </c>
      <c r="N2875" s="226">
        <v>0.4</v>
      </c>
      <c r="O2875" s="225" t="s">
        <v>2</v>
      </c>
      <c r="P2875" s="225" t="s">
        <v>525</v>
      </c>
      <c r="Q2875" s="225" t="s">
        <v>526</v>
      </c>
      <c r="R2875" s="225"/>
      <c r="S2875" s="225">
        <v>1.2</v>
      </c>
      <c r="T2875" s="225">
        <v>1.2</v>
      </c>
      <c r="U2875" s="302" t="s">
        <v>1</v>
      </c>
      <c r="V2875" s="302"/>
      <c r="W2875" s="302"/>
      <c r="X2875" s="302"/>
      <c r="Y2875" s="302"/>
      <c r="Z2875" s="302"/>
      <c r="AA2875" s="302"/>
      <c r="AB2875" s="302"/>
      <c r="AC2875" s="302"/>
      <c r="AD2875" s="302" t="s">
        <v>22</v>
      </c>
      <c r="AE2875" s="302"/>
      <c r="AF2875" s="302"/>
      <c r="AG2875" s="302"/>
      <c r="AH2875" s="222"/>
      <c r="AI2875" s="229"/>
    </row>
    <row r="2876" spans="1:35" ht="75" customHeight="1">
      <c r="A2876" s="70" t="s">
        <v>4982</v>
      </c>
      <c r="B2876" s="74" t="s">
        <v>10</v>
      </c>
      <c r="C2876" s="74" t="s">
        <v>4334</v>
      </c>
      <c r="D2876" s="75">
        <v>42205</v>
      </c>
      <c r="E2876" s="76">
        <v>7.9861111111111105E-2</v>
      </c>
      <c r="F2876" s="75">
        <v>42205</v>
      </c>
      <c r="G2876" s="76">
        <v>0.16319444444444445</v>
      </c>
      <c r="H2876" s="76">
        <v>8.3333333333333329E-2</v>
      </c>
      <c r="I2876" s="74">
        <v>9</v>
      </c>
      <c r="J2876" s="74"/>
      <c r="K2876" s="74"/>
      <c r="L2876" s="74" t="s">
        <v>9</v>
      </c>
      <c r="M2876" s="225" t="s">
        <v>7653</v>
      </c>
      <c r="N2876" s="226" t="s">
        <v>3</v>
      </c>
      <c r="O2876" s="225" t="s">
        <v>7</v>
      </c>
      <c r="P2876" s="225" t="s">
        <v>7653</v>
      </c>
      <c r="Q2876" s="225" t="s">
        <v>7654</v>
      </c>
      <c r="R2876" s="225">
        <v>10</v>
      </c>
      <c r="S2876" s="225">
        <v>3</v>
      </c>
      <c r="T2876" s="225">
        <v>13</v>
      </c>
      <c r="U2876" s="302" t="s">
        <v>28</v>
      </c>
      <c r="V2876" s="302">
        <v>1985</v>
      </c>
      <c r="W2876" s="302" t="s">
        <v>2193</v>
      </c>
      <c r="X2876" s="302" t="s">
        <v>1383</v>
      </c>
      <c r="Y2876" s="302" t="s">
        <v>11008</v>
      </c>
      <c r="Z2876" s="302">
        <v>80</v>
      </c>
      <c r="AA2876" s="302">
        <v>2016</v>
      </c>
      <c r="AB2876" s="302">
        <v>3</v>
      </c>
      <c r="AC2876" s="302" t="s">
        <v>11009</v>
      </c>
      <c r="AD2876" s="302" t="s">
        <v>30</v>
      </c>
      <c r="AE2876" s="302"/>
      <c r="AF2876" s="302"/>
      <c r="AG2876" s="302" t="s">
        <v>11010</v>
      </c>
      <c r="AH2876" s="222"/>
      <c r="AI2876" s="229"/>
    </row>
    <row r="2877" spans="1:35" ht="75" customHeight="1">
      <c r="A2877" s="70" t="s">
        <v>7992</v>
      </c>
      <c r="B2877" s="74" t="s">
        <v>12</v>
      </c>
      <c r="C2877" s="74" t="s">
        <v>127</v>
      </c>
      <c r="D2877" s="75">
        <v>42236</v>
      </c>
      <c r="E2877" s="76">
        <v>0.3430555555555555</v>
      </c>
      <c r="F2877" s="75">
        <v>42236</v>
      </c>
      <c r="G2877" s="76">
        <v>0.3430555555555555</v>
      </c>
      <c r="H2877" s="76">
        <f>G2877-E2877</f>
        <v>0</v>
      </c>
      <c r="I2877" s="74">
        <v>18</v>
      </c>
      <c r="J2877" s="74" t="s">
        <v>233</v>
      </c>
      <c r="K2877" s="74" t="s">
        <v>8</v>
      </c>
      <c r="L2877" s="74" t="s">
        <v>9</v>
      </c>
      <c r="M2877" s="225" t="s">
        <v>8818</v>
      </c>
      <c r="N2877" s="226" t="s">
        <v>3</v>
      </c>
      <c r="O2877" s="225" t="s">
        <v>7</v>
      </c>
      <c r="P2877" s="225" t="s">
        <v>8819</v>
      </c>
      <c r="Q2877" s="225" t="s">
        <v>9825</v>
      </c>
      <c r="R2877" s="225">
        <v>0.22</v>
      </c>
      <c r="S2877" s="225">
        <v>1.7</v>
      </c>
      <c r="T2877" s="225">
        <f>R2877+S2877</f>
        <v>1.92</v>
      </c>
      <c r="U2877" s="302" t="s">
        <v>28</v>
      </c>
      <c r="V2877" s="302">
        <v>1975</v>
      </c>
      <c r="W2877" s="302" t="s">
        <v>1364</v>
      </c>
      <c r="X2877" s="302" t="s">
        <v>762</v>
      </c>
      <c r="Y2877" s="302">
        <v>42124</v>
      </c>
      <c r="Z2877" s="302">
        <v>1</v>
      </c>
      <c r="AA2877" s="302">
        <v>42614</v>
      </c>
      <c r="AB2877" s="302" t="s">
        <v>128</v>
      </c>
      <c r="AC2877" s="302" t="s">
        <v>128</v>
      </c>
      <c r="AD2877" s="302" t="s">
        <v>42</v>
      </c>
      <c r="AE2877" s="302" t="s">
        <v>128</v>
      </c>
      <c r="AF2877" s="302" t="s">
        <v>128</v>
      </c>
      <c r="AG2877" s="302"/>
      <c r="AH2877" s="222"/>
      <c r="AI2877" s="229"/>
    </row>
    <row r="2878" spans="1:35" ht="75" customHeight="1">
      <c r="A2878" s="70" t="s">
        <v>7992</v>
      </c>
      <c r="B2878" s="74" t="s">
        <v>10</v>
      </c>
      <c r="C2878" s="74" t="s">
        <v>287</v>
      </c>
      <c r="D2878" s="75">
        <v>42238</v>
      </c>
      <c r="E2878" s="76">
        <v>4.8611111111111112E-2</v>
      </c>
      <c r="F2878" s="75">
        <v>42238</v>
      </c>
      <c r="G2878" s="76">
        <v>6.5972222222222224E-2</v>
      </c>
      <c r="H2878" s="76">
        <v>1.7361111111111112E-2</v>
      </c>
      <c r="I2878" s="74">
        <v>13</v>
      </c>
      <c r="J2878" s="74"/>
      <c r="K2878" s="74"/>
      <c r="L2878" s="74" t="s">
        <v>9</v>
      </c>
      <c r="M2878" s="225" t="s">
        <v>11077</v>
      </c>
      <c r="N2878" s="226" t="s">
        <v>3</v>
      </c>
      <c r="O2878" s="225" t="s">
        <v>7</v>
      </c>
      <c r="P2878" s="225" t="s">
        <v>11077</v>
      </c>
      <c r="Q2878" s="225" t="s">
        <v>11078</v>
      </c>
      <c r="R2878" s="225">
        <v>4</v>
      </c>
      <c r="S2878" s="225">
        <v>0.3</v>
      </c>
      <c r="T2878" s="225">
        <v>4.3</v>
      </c>
      <c r="U2878" s="302"/>
      <c r="V2878" s="302"/>
      <c r="W2878" s="302"/>
      <c r="X2878" s="302"/>
      <c r="Y2878" s="302"/>
      <c r="Z2878" s="302"/>
      <c r="AA2878" s="302"/>
      <c r="AB2878" s="302"/>
      <c r="AC2878" s="302"/>
      <c r="AD2878" s="302" t="s">
        <v>42</v>
      </c>
      <c r="AE2878" s="302"/>
      <c r="AF2878" s="302"/>
      <c r="AG2878" s="302" t="s">
        <v>11079</v>
      </c>
      <c r="AH2878" s="222"/>
      <c r="AI2878" s="229"/>
    </row>
    <row r="2879" spans="1:35" ht="75" customHeight="1">
      <c r="A2879" s="70" t="s">
        <v>4982</v>
      </c>
      <c r="B2879" s="74" t="s">
        <v>10</v>
      </c>
      <c r="C2879" s="74" t="s">
        <v>3626</v>
      </c>
      <c r="D2879" s="75">
        <v>42205</v>
      </c>
      <c r="E2879" s="76">
        <v>0.35416666666666669</v>
      </c>
      <c r="F2879" s="75">
        <v>42205</v>
      </c>
      <c r="G2879" s="76">
        <v>0.35416666666666669</v>
      </c>
      <c r="H2879" s="76">
        <v>0</v>
      </c>
      <c r="I2879" s="74">
        <v>482</v>
      </c>
      <c r="J2879" s="74" t="s">
        <v>7639</v>
      </c>
      <c r="K2879" s="74" t="s">
        <v>20</v>
      </c>
      <c r="L2879" s="74" t="s">
        <v>16</v>
      </c>
      <c r="M2879" s="225" t="s">
        <v>7660</v>
      </c>
      <c r="N2879" s="226">
        <v>110</v>
      </c>
      <c r="O2879" s="225" t="s">
        <v>7</v>
      </c>
      <c r="P2879" s="225" t="s">
        <v>7660</v>
      </c>
      <c r="Q2879" s="225" t="s">
        <v>7661</v>
      </c>
      <c r="R2879" s="225">
        <v>75</v>
      </c>
      <c r="S2879" s="225">
        <v>113</v>
      </c>
      <c r="T2879" s="225">
        <v>188</v>
      </c>
      <c r="U2879" s="302"/>
      <c r="V2879" s="302"/>
      <c r="W2879" s="302"/>
      <c r="X2879" s="302"/>
      <c r="Y2879" s="302"/>
      <c r="Z2879" s="302"/>
      <c r="AA2879" s="302"/>
      <c r="AB2879" s="302"/>
      <c r="AC2879" s="302"/>
      <c r="AD2879" s="302" t="s">
        <v>37</v>
      </c>
      <c r="AE2879" s="302"/>
      <c r="AF2879" s="302"/>
      <c r="AG2879" s="302" t="s">
        <v>11019</v>
      </c>
      <c r="AH2879" s="222"/>
      <c r="AI2879" s="229"/>
    </row>
    <row r="2880" spans="1:35" ht="93.75" customHeight="1">
      <c r="A2880" s="70" t="s">
        <v>4982</v>
      </c>
      <c r="B2880" s="74" t="s">
        <v>10</v>
      </c>
      <c r="C2880" s="74" t="s">
        <v>3626</v>
      </c>
      <c r="D2880" s="75">
        <v>42205</v>
      </c>
      <c r="E2880" s="76">
        <v>0.35416666666666669</v>
      </c>
      <c r="F2880" s="75">
        <v>42205</v>
      </c>
      <c r="G2880" s="76">
        <v>0.35416666666666669</v>
      </c>
      <c r="H2880" s="76">
        <v>0</v>
      </c>
      <c r="I2880" s="74">
        <v>262</v>
      </c>
      <c r="J2880" s="74" t="s">
        <v>7639</v>
      </c>
      <c r="K2880" s="74" t="s">
        <v>20</v>
      </c>
      <c r="L2880" s="74" t="s">
        <v>16</v>
      </c>
      <c r="M2880" s="225" t="s">
        <v>7660</v>
      </c>
      <c r="N2880" s="226">
        <v>110</v>
      </c>
      <c r="O2880" s="225" t="s">
        <v>7</v>
      </c>
      <c r="P2880" s="225" t="s">
        <v>7660</v>
      </c>
      <c r="Q2880" s="225" t="s">
        <v>7661</v>
      </c>
      <c r="R2880" s="225">
        <v>26</v>
      </c>
      <c r="S2880" s="225">
        <v>67</v>
      </c>
      <c r="T2880" s="225">
        <v>93</v>
      </c>
      <c r="U2880" s="302"/>
      <c r="V2880" s="302"/>
      <c r="W2880" s="302"/>
      <c r="X2880" s="302"/>
      <c r="Y2880" s="302"/>
      <c r="Z2880" s="302"/>
      <c r="AA2880" s="302"/>
      <c r="AB2880" s="302"/>
      <c r="AC2880" s="302"/>
      <c r="AD2880" s="302" t="s">
        <v>37</v>
      </c>
      <c r="AE2880" s="302"/>
      <c r="AF2880" s="302"/>
      <c r="AG2880" s="302" t="s">
        <v>11019</v>
      </c>
      <c r="AH2880" s="222"/>
      <c r="AI2880" s="229"/>
    </row>
    <row r="2881" spans="1:35" ht="75" customHeight="1">
      <c r="A2881" s="70" t="s">
        <v>4982</v>
      </c>
      <c r="B2881" s="74" t="s">
        <v>10</v>
      </c>
      <c r="C2881" s="74" t="s">
        <v>4334</v>
      </c>
      <c r="D2881" s="75">
        <v>42205</v>
      </c>
      <c r="E2881" s="76">
        <v>0.70138888888888884</v>
      </c>
      <c r="F2881" s="75">
        <v>42205</v>
      </c>
      <c r="G2881" s="76">
        <v>0.74305555555555547</v>
      </c>
      <c r="H2881" s="76">
        <v>6.5972222222222224E-2</v>
      </c>
      <c r="I2881" s="74">
        <v>16</v>
      </c>
      <c r="J2881" s="74" t="s">
        <v>7639</v>
      </c>
      <c r="K2881" s="74" t="s">
        <v>20</v>
      </c>
      <c r="L2881" s="74" t="s">
        <v>9</v>
      </c>
      <c r="M2881" s="225" t="s">
        <v>7658</v>
      </c>
      <c r="N2881" s="226" t="s">
        <v>3</v>
      </c>
      <c r="O2881" s="225" t="s">
        <v>7</v>
      </c>
      <c r="P2881" s="225" t="s">
        <v>7658</v>
      </c>
      <c r="Q2881" s="225" t="s">
        <v>7659</v>
      </c>
      <c r="R2881" s="225">
        <v>3</v>
      </c>
      <c r="S2881" s="225">
        <v>1</v>
      </c>
      <c r="T2881" s="225">
        <v>4</v>
      </c>
      <c r="U2881" s="302" t="s">
        <v>28</v>
      </c>
      <c r="V2881" s="302">
        <v>1983</v>
      </c>
      <c r="W2881" s="302" t="s">
        <v>2193</v>
      </c>
      <c r="X2881" s="302" t="s">
        <v>1383</v>
      </c>
      <c r="Y2881" s="302" t="s">
        <v>11016</v>
      </c>
      <c r="Z2881" s="302">
        <v>50</v>
      </c>
      <c r="AA2881" s="302">
        <v>2015</v>
      </c>
      <c r="AB2881" s="302">
        <v>1</v>
      </c>
      <c r="AC2881" s="302" t="s">
        <v>11017</v>
      </c>
      <c r="AD2881" s="302" t="s">
        <v>30</v>
      </c>
      <c r="AE2881" s="302"/>
      <c r="AF2881" s="302"/>
      <c r="AG2881" s="302" t="s">
        <v>11018</v>
      </c>
      <c r="AH2881" s="222"/>
      <c r="AI2881" s="229"/>
    </row>
    <row r="2882" spans="1:35" ht="75" customHeight="1">
      <c r="A2882" s="70" t="s">
        <v>4982</v>
      </c>
      <c r="B2882" s="74" t="s">
        <v>18</v>
      </c>
      <c r="C2882" s="74" t="s">
        <v>4689</v>
      </c>
      <c r="D2882" s="75">
        <v>42205</v>
      </c>
      <c r="E2882" s="76">
        <v>42205.559027777781</v>
      </c>
      <c r="F2882" s="75">
        <v>42205</v>
      </c>
      <c r="G2882" s="76">
        <v>42205.625</v>
      </c>
      <c r="H2882" s="76">
        <f>G2882-E2882</f>
        <v>6.5972222218988463E-2</v>
      </c>
      <c r="I2882" s="74">
        <v>64</v>
      </c>
      <c r="J2882" s="74"/>
      <c r="K2882" s="74"/>
      <c r="L2882" s="74" t="s">
        <v>16</v>
      </c>
      <c r="M2882" s="225" t="s">
        <v>4689</v>
      </c>
      <c r="N2882" s="226">
        <v>220</v>
      </c>
      <c r="O2882" s="225" t="s">
        <v>7</v>
      </c>
      <c r="P2882" s="225" t="s">
        <v>7680</v>
      </c>
      <c r="Q2882" s="225" t="s">
        <v>7681</v>
      </c>
      <c r="R2882" s="225">
        <v>44.030999999999999</v>
      </c>
      <c r="S2882" s="225"/>
      <c r="T2882" s="225">
        <f>R2882+S2882</f>
        <v>44.030999999999999</v>
      </c>
      <c r="U2882" s="302"/>
      <c r="V2882" s="302"/>
      <c r="W2882" s="302"/>
      <c r="X2882" s="302"/>
      <c r="Y2882" s="302"/>
      <c r="Z2882" s="302"/>
      <c r="AA2882" s="302"/>
      <c r="AB2882" s="302"/>
      <c r="AC2882" s="302"/>
      <c r="AD2882" s="302" t="s">
        <v>37</v>
      </c>
      <c r="AE2882" s="302"/>
      <c r="AF2882" s="302"/>
      <c r="AG2882" s="302"/>
      <c r="AH2882" s="222"/>
      <c r="AI2882" s="229"/>
    </row>
    <row r="2883" spans="1:35" ht="75" customHeight="1">
      <c r="A2883" s="70" t="s">
        <v>4982</v>
      </c>
      <c r="B2883" s="74" t="s">
        <v>18</v>
      </c>
      <c r="C2883" s="74" t="s">
        <v>18</v>
      </c>
      <c r="D2883" s="75">
        <v>42205</v>
      </c>
      <c r="E2883" s="76">
        <v>42205.670138888891</v>
      </c>
      <c r="F2883" s="75">
        <v>42205</v>
      </c>
      <c r="G2883" s="76">
        <v>42205.694444444445</v>
      </c>
      <c r="H2883" s="76">
        <f>G2883-E2883</f>
        <v>2.4305555554747116E-2</v>
      </c>
      <c r="I2883" s="74">
        <v>3</v>
      </c>
      <c r="J2883" s="74"/>
      <c r="K2883" s="74"/>
      <c r="L2883" s="74" t="s">
        <v>4</v>
      </c>
      <c r="M2883" s="225" t="s">
        <v>7674</v>
      </c>
      <c r="N2883" s="226">
        <v>0.4</v>
      </c>
      <c r="O2883" s="225" t="s">
        <v>25</v>
      </c>
      <c r="P2883" s="225" t="s">
        <v>7675</v>
      </c>
      <c r="Q2883" s="225" t="s">
        <v>7676</v>
      </c>
      <c r="R2883" s="225">
        <v>0.125</v>
      </c>
      <c r="S2883" s="225"/>
      <c r="T2883" s="225">
        <f>R2883+S2883</f>
        <v>0.125</v>
      </c>
      <c r="U2883" s="302"/>
      <c r="V2883" s="302"/>
      <c r="W2883" s="302"/>
      <c r="X2883" s="302"/>
      <c r="Y2883" s="302"/>
      <c r="Z2883" s="302"/>
      <c r="AA2883" s="302"/>
      <c r="AB2883" s="302"/>
      <c r="AC2883" s="302"/>
      <c r="AD2883" s="302" t="s">
        <v>0</v>
      </c>
      <c r="AE2883" s="302"/>
      <c r="AF2883" s="302"/>
      <c r="AG2883" s="302"/>
      <c r="AH2883" s="222"/>
      <c r="AI2883" s="229"/>
    </row>
    <row r="2884" spans="1:35" ht="75" customHeight="1">
      <c r="A2884" s="70" t="s">
        <v>4982</v>
      </c>
      <c r="B2884" s="74" t="s">
        <v>18</v>
      </c>
      <c r="C2884" s="74" t="s">
        <v>18</v>
      </c>
      <c r="D2884" s="75">
        <v>42205</v>
      </c>
      <c r="E2884" s="76">
        <v>42205.75</v>
      </c>
      <c r="F2884" s="75">
        <v>42205</v>
      </c>
      <c r="G2884" s="76">
        <v>42205.770833333336</v>
      </c>
      <c r="H2884" s="76">
        <f>G2884-E2884</f>
        <v>2.0833333335758653E-2</v>
      </c>
      <c r="I2884" s="74">
        <v>4</v>
      </c>
      <c r="J2884" s="74"/>
      <c r="K2884" s="74"/>
      <c r="L2884" s="74" t="s">
        <v>4</v>
      </c>
      <c r="M2884" s="225" t="s">
        <v>7677</v>
      </c>
      <c r="N2884" s="226">
        <v>0.4</v>
      </c>
      <c r="O2884" s="225" t="s">
        <v>25</v>
      </c>
      <c r="P2884" s="225" t="s">
        <v>7678</v>
      </c>
      <c r="Q2884" s="225" t="s">
        <v>7679</v>
      </c>
      <c r="R2884" s="225"/>
      <c r="S2884" s="225"/>
      <c r="T2884" s="225"/>
      <c r="U2884" s="302"/>
      <c r="V2884" s="302"/>
      <c r="W2884" s="302"/>
      <c r="X2884" s="302"/>
      <c r="Y2884" s="302"/>
      <c r="Z2884" s="302"/>
      <c r="AA2884" s="302"/>
      <c r="AB2884" s="302"/>
      <c r="AC2884" s="302"/>
      <c r="AD2884" s="302" t="s">
        <v>0</v>
      </c>
      <c r="AE2884" s="302"/>
      <c r="AF2884" s="302"/>
      <c r="AG2884" s="302"/>
      <c r="AH2884" s="222"/>
      <c r="AI2884" s="229"/>
    </row>
    <row r="2885" spans="1:35" ht="150" customHeight="1">
      <c r="A2885" s="70" t="s">
        <v>3570</v>
      </c>
      <c r="B2885" s="74" t="s">
        <v>12</v>
      </c>
      <c r="C2885" s="74" t="s">
        <v>522</v>
      </c>
      <c r="D2885" s="75">
        <v>42180</v>
      </c>
      <c r="E2885" s="76">
        <v>0.20833333333333334</v>
      </c>
      <c r="F2885" s="75">
        <v>42180</v>
      </c>
      <c r="G2885" s="76">
        <v>0.26041666666666669</v>
      </c>
      <c r="H2885" s="76">
        <v>5.2083333333333343E-2</v>
      </c>
      <c r="I2885" s="74">
        <v>1</v>
      </c>
      <c r="J2885" s="74"/>
      <c r="K2885" s="74"/>
      <c r="L2885" s="74" t="s">
        <v>11</v>
      </c>
      <c r="M2885" s="225" t="s">
        <v>4750</v>
      </c>
      <c r="N2885" s="226">
        <v>0.4</v>
      </c>
      <c r="O2885" s="225" t="s">
        <v>2</v>
      </c>
      <c r="P2885" s="225" t="s">
        <v>147</v>
      </c>
      <c r="Q2885" s="225" t="s">
        <v>4751</v>
      </c>
      <c r="R2885" s="225">
        <v>0.38</v>
      </c>
      <c r="S2885" s="225">
        <v>0.8</v>
      </c>
      <c r="T2885" s="225">
        <f>R2885+S2885</f>
        <v>1.1800000000000002</v>
      </c>
      <c r="U2885" s="302" t="s">
        <v>6</v>
      </c>
      <c r="V2885" s="302" t="s">
        <v>5269</v>
      </c>
      <c r="W2885" s="302" t="s">
        <v>5270</v>
      </c>
      <c r="X2885" s="302" t="s">
        <v>762</v>
      </c>
      <c r="Y2885" s="302" t="s">
        <v>5271</v>
      </c>
      <c r="Z2885" s="302">
        <v>1</v>
      </c>
      <c r="AA2885" s="302" t="s">
        <v>5272</v>
      </c>
      <c r="AB2885" s="302">
        <v>4</v>
      </c>
      <c r="AC2885" s="302" t="s">
        <v>128</v>
      </c>
      <c r="AD2885" s="302" t="s">
        <v>22</v>
      </c>
      <c r="AE2885" s="302"/>
      <c r="AF2885" s="302"/>
      <c r="AG2885" s="302"/>
      <c r="AH2885" s="222"/>
      <c r="AI2885" s="229"/>
    </row>
    <row r="2886" spans="1:35" ht="150" customHeight="1">
      <c r="A2886" s="70" t="s">
        <v>7992</v>
      </c>
      <c r="B2886" s="74" t="s">
        <v>12</v>
      </c>
      <c r="C2886" s="74" t="s">
        <v>360</v>
      </c>
      <c r="D2886" s="75">
        <v>42236</v>
      </c>
      <c r="E2886" s="76">
        <v>0.9472222222222223</v>
      </c>
      <c r="F2886" s="75">
        <v>42236</v>
      </c>
      <c r="G2886" s="76">
        <v>0.96458333333333324</v>
      </c>
      <c r="H2886" s="76">
        <f>G2886-E2886</f>
        <v>1.7361111111110938E-2</v>
      </c>
      <c r="I2886" s="74">
        <v>4</v>
      </c>
      <c r="J2886" s="74"/>
      <c r="K2886" s="74"/>
      <c r="L2886" s="74" t="s">
        <v>11</v>
      </c>
      <c r="M2886" s="225" t="s">
        <v>8267</v>
      </c>
      <c r="N2886" s="226">
        <v>0.4</v>
      </c>
      <c r="O2886" s="225" t="s">
        <v>55</v>
      </c>
      <c r="P2886" s="225" t="s">
        <v>55</v>
      </c>
      <c r="Q2886" s="225" t="s">
        <v>8820</v>
      </c>
      <c r="R2886" s="225">
        <v>0.27</v>
      </c>
      <c r="S2886" s="225">
        <v>0.91</v>
      </c>
      <c r="T2886" s="225">
        <f>R2886+S2886</f>
        <v>1.1800000000000002</v>
      </c>
      <c r="U2886" s="302" t="s">
        <v>60</v>
      </c>
      <c r="V2886" s="302" t="s">
        <v>128</v>
      </c>
      <c r="W2886" s="302" t="s">
        <v>128</v>
      </c>
      <c r="X2886" s="302" t="s">
        <v>128</v>
      </c>
      <c r="Y2886" s="302" t="s">
        <v>128</v>
      </c>
      <c r="Z2886" s="302" t="s">
        <v>128</v>
      </c>
      <c r="AA2886" s="302" t="s">
        <v>128</v>
      </c>
      <c r="AB2886" s="302" t="s">
        <v>128</v>
      </c>
      <c r="AC2886" s="302" t="s">
        <v>128</v>
      </c>
      <c r="AD2886" s="302" t="s">
        <v>22</v>
      </c>
      <c r="AE2886" s="302" t="s">
        <v>128</v>
      </c>
      <c r="AF2886" s="302" t="s">
        <v>128</v>
      </c>
      <c r="AG2886" s="302"/>
      <c r="AH2886" s="222"/>
      <c r="AI2886" s="229"/>
    </row>
    <row r="2887" spans="1:35" ht="93.75" customHeight="1">
      <c r="A2887" s="70" t="s">
        <v>4982</v>
      </c>
      <c r="B2887" s="74" t="s">
        <v>12</v>
      </c>
      <c r="C2887" s="74" t="s">
        <v>127</v>
      </c>
      <c r="D2887" s="75">
        <v>42205</v>
      </c>
      <c r="E2887" s="76">
        <v>0.34236111111111112</v>
      </c>
      <c r="F2887" s="75">
        <v>42206</v>
      </c>
      <c r="G2887" s="76">
        <v>1.3125</v>
      </c>
      <c r="H2887" s="76">
        <f>G2887-E2887</f>
        <v>0.97013888888888888</v>
      </c>
      <c r="I2887" s="74">
        <v>11</v>
      </c>
      <c r="J2887" s="74" t="s">
        <v>233</v>
      </c>
      <c r="K2887" s="74" t="s">
        <v>8</v>
      </c>
      <c r="L2887" s="74" t="s">
        <v>9</v>
      </c>
      <c r="M2887" s="225" t="s">
        <v>7769</v>
      </c>
      <c r="N2887" s="226" t="s">
        <v>3</v>
      </c>
      <c r="O2887" s="225" t="s">
        <v>7</v>
      </c>
      <c r="P2887" s="225" t="s">
        <v>7770</v>
      </c>
      <c r="Q2887" s="225" t="s">
        <v>7771</v>
      </c>
      <c r="R2887" s="225"/>
      <c r="S2887" s="225"/>
      <c r="T2887" s="225"/>
      <c r="U2887" s="302" t="s">
        <v>28</v>
      </c>
      <c r="V2887" s="302" t="s">
        <v>9730</v>
      </c>
      <c r="W2887" s="302" t="s">
        <v>1364</v>
      </c>
      <c r="X2887" s="302" t="s">
        <v>762</v>
      </c>
      <c r="Y2887" s="302" t="s">
        <v>9731</v>
      </c>
      <c r="Z2887" s="302" t="s">
        <v>9732</v>
      </c>
      <c r="AA2887" s="302" t="s">
        <v>9733</v>
      </c>
      <c r="AB2887" s="302">
        <v>1</v>
      </c>
      <c r="AC2887" s="302" t="s">
        <v>128</v>
      </c>
      <c r="AD2887" s="302" t="s">
        <v>30</v>
      </c>
      <c r="AE2887" s="302" t="s">
        <v>57</v>
      </c>
      <c r="AF2887" s="302" t="s">
        <v>128</v>
      </c>
      <c r="AG2887" s="302" t="s">
        <v>9734</v>
      </c>
      <c r="AH2887" s="222"/>
      <c r="AI2887" s="229"/>
    </row>
    <row r="2888" spans="1:35" ht="75" customHeight="1">
      <c r="A2888" s="70" t="s">
        <v>7992</v>
      </c>
      <c r="B2888" s="74" t="s">
        <v>10</v>
      </c>
      <c r="C2888" s="74" t="s">
        <v>287</v>
      </c>
      <c r="D2888" s="75">
        <v>42240</v>
      </c>
      <c r="E2888" s="76">
        <v>0.77361111111111114</v>
      </c>
      <c r="F2888" s="75">
        <v>42240</v>
      </c>
      <c r="G2888" s="76">
        <v>0.90555555555555556</v>
      </c>
      <c r="H2888" s="76">
        <v>0.13194444444444445</v>
      </c>
      <c r="I2888" s="74">
        <v>11</v>
      </c>
      <c r="J2888" s="74"/>
      <c r="K2888" s="74"/>
      <c r="L2888" s="74" t="s">
        <v>9</v>
      </c>
      <c r="M2888" s="225" t="s">
        <v>11088</v>
      </c>
      <c r="N2888" s="226" t="s">
        <v>3</v>
      </c>
      <c r="O2888" s="225" t="s">
        <v>7</v>
      </c>
      <c r="P2888" s="225" t="s">
        <v>11088</v>
      </c>
      <c r="Q2888" s="225" t="s">
        <v>11089</v>
      </c>
      <c r="R2888" s="225">
        <v>1</v>
      </c>
      <c r="S2888" s="225">
        <v>5.2</v>
      </c>
      <c r="T2888" s="225">
        <f>SUM(R2888:S2888)</f>
        <v>6.2</v>
      </c>
      <c r="U2888" s="302"/>
      <c r="V2888" s="302"/>
      <c r="W2888" s="302"/>
      <c r="X2888" s="302"/>
      <c r="Y2888" s="302"/>
      <c r="Z2888" s="302"/>
      <c r="AA2888" s="302"/>
      <c r="AB2888" s="302"/>
      <c r="AC2888" s="302"/>
      <c r="AD2888" s="302" t="s">
        <v>42</v>
      </c>
      <c r="AE2888" s="302"/>
      <c r="AF2888" s="302"/>
      <c r="AG2888" s="302" t="s">
        <v>11079</v>
      </c>
      <c r="AH2888" s="222"/>
      <c r="AI2888" s="229"/>
    </row>
    <row r="2889" spans="1:35" ht="56.25" customHeight="1">
      <c r="A2889" s="70" t="s">
        <v>4982</v>
      </c>
      <c r="B2889" s="74" t="s">
        <v>12</v>
      </c>
      <c r="C2889" s="74" t="s">
        <v>127</v>
      </c>
      <c r="D2889" s="75">
        <v>42205</v>
      </c>
      <c r="E2889" s="76">
        <v>0.60972222222222217</v>
      </c>
      <c r="F2889" s="75">
        <v>42205</v>
      </c>
      <c r="G2889" s="76">
        <v>0.60972222222222217</v>
      </c>
      <c r="H2889" s="76">
        <f>G2889-E2889</f>
        <v>0</v>
      </c>
      <c r="I2889" s="74">
        <v>8</v>
      </c>
      <c r="J2889" s="74" t="s">
        <v>233</v>
      </c>
      <c r="K2889" s="74" t="s">
        <v>8</v>
      </c>
      <c r="L2889" s="74" t="s">
        <v>9</v>
      </c>
      <c r="M2889" s="225" t="s">
        <v>7775</v>
      </c>
      <c r="N2889" s="226" t="s">
        <v>3</v>
      </c>
      <c r="O2889" s="225" t="s">
        <v>7</v>
      </c>
      <c r="P2889" s="225" t="s">
        <v>7776</v>
      </c>
      <c r="Q2889" s="225" t="s">
        <v>7777</v>
      </c>
      <c r="R2889" s="225">
        <v>0.36</v>
      </c>
      <c r="S2889" s="225">
        <v>0.8</v>
      </c>
      <c r="T2889" s="225">
        <f>R2889+S2889</f>
        <v>1.1600000000000001</v>
      </c>
      <c r="U2889" s="302" t="s">
        <v>28</v>
      </c>
      <c r="V2889" s="302" t="s">
        <v>5704</v>
      </c>
      <c r="W2889" s="302" t="s">
        <v>1364</v>
      </c>
      <c r="X2889" s="302" t="s">
        <v>762</v>
      </c>
      <c r="Y2889" s="302" t="s">
        <v>9735</v>
      </c>
      <c r="Z2889" s="302">
        <v>1</v>
      </c>
      <c r="AA2889" s="302" t="s">
        <v>9736</v>
      </c>
      <c r="AB2889" s="302" t="s">
        <v>128</v>
      </c>
      <c r="AC2889" s="302" t="s">
        <v>128</v>
      </c>
      <c r="AD2889" s="302" t="s">
        <v>30</v>
      </c>
      <c r="AE2889" s="302" t="s">
        <v>128</v>
      </c>
      <c r="AF2889" s="302" t="s">
        <v>128</v>
      </c>
      <c r="AG2889" s="302"/>
      <c r="AH2889" s="222"/>
      <c r="AI2889" s="229"/>
    </row>
    <row r="2890" spans="1:35" ht="56.25" customHeight="1">
      <c r="A2890" s="70" t="s">
        <v>12463</v>
      </c>
      <c r="B2890" s="74" t="s">
        <v>138</v>
      </c>
      <c r="C2890" s="74" t="s">
        <v>138</v>
      </c>
      <c r="D2890" s="75">
        <v>42339</v>
      </c>
      <c r="E2890" s="76">
        <v>0.92708333333333337</v>
      </c>
      <c r="F2890" s="75">
        <v>42339</v>
      </c>
      <c r="G2890" s="76">
        <v>0.98055555555555562</v>
      </c>
      <c r="H2890" s="76">
        <v>5.3472222222222254E-2</v>
      </c>
      <c r="I2890" s="74">
        <v>2</v>
      </c>
      <c r="J2890" s="74" t="s">
        <v>13367</v>
      </c>
      <c r="K2890" s="74"/>
      <c r="L2890" s="74" t="s">
        <v>11</v>
      </c>
      <c r="M2890" s="225" t="s">
        <v>13368</v>
      </c>
      <c r="N2890" s="226">
        <v>0.4</v>
      </c>
      <c r="O2890" s="225" t="s">
        <v>55</v>
      </c>
      <c r="P2890" s="225" t="s">
        <v>13368</v>
      </c>
      <c r="Q2890" s="225" t="s">
        <v>13369</v>
      </c>
      <c r="R2890" s="225">
        <v>11</v>
      </c>
      <c r="S2890" s="225"/>
      <c r="T2890" s="225">
        <v>11</v>
      </c>
      <c r="U2890" s="302" t="s">
        <v>60</v>
      </c>
      <c r="V2890" s="302">
        <v>2013</v>
      </c>
      <c r="W2890" s="302" t="s">
        <v>13370</v>
      </c>
      <c r="X2890" s="302" t="s">
        <v>13371</v>
      </c>
      <c r="Y2890" s="302">
        <v>42309</v>
      </c>
      <c r="Z2890" s="302">
        <v>100</v>
      </c>
      <c r="AA2890" s="302" t="s">
        <v>5198</v>
      </c>
      <c r="AB2890" s="302">
        <v>0</v>
      </c>
      <c r="AC2890" s="302">
        <v>42309</v>
      </c>
      <c r="AD2890" s="302" t="s">
        <v>41</v>
      </c>
      <c r="AE2890" s="302"/>
      <c r="AF2890" s="302"/>
      <c r="AG2890" s="302"/>
      <c r="AH2890" s="222"/>
      <c r="AI2890" s="229"/>
    </row>
    <row r="2891" spans="1:35" ht="93.75" customHeight="1">
      <c r="A2891" s="69" t="s">
        <v>7992</v>
      </c>
      <c r="B2891" s="69" t="s">
        <v>132</v>
      </c>
      <c r="C2891" s="70" t="s">
        <v>26</v>
      </c>
      <c r="D2891" s="86">
        <v>42244</v>
      </c>
      <c r="E2891" s="118">
        <v>0.79166666666666663</v>
      </c>
      <c r="F2891" s="86">
        <v>42244</v>
      </c>
      <c r="G2891" s="118">
        <v>0.79166666666666663</v>
      </c>
      <c r="H2891" s="70">
        <v>0</v>
      </c>
      <c r="I2891" s="70">
        <v>66</v>
      </c>
      <c r="J2891" s="70" t="s">
        <v>136</v>
      </c>
      <c r="K2891" s="70" t="s">
        <v>8</v>
      </c>
      <c r="L2891" s="70" t="s">
        <v>9</v>
      </c>
      <c r="M2891" s="220" t="s">
        <v>9976</v>
      </c>
      <c r="N2891" s="220" t="s">
        <v>3</v>
      </c>
      <c r="O2891" s="220" t="s">
        <v>7</v>
      </c>
      <c r="P2891" s="220" t="s">
        <v>1671</v>
      </c>
      <c r="Q2891" s="221" t="s">
        <v>9977</v>
      </c>
      <c r="R2891" s="467">
        <v>2.6</v>
      </c>
      <c r="S2891" s="467">
        <v>2.7</v>
      </c>
      <c r="T2891" s="473">
        <v>5.3</v>
      </c>
      <c r="U2891" s="279" t="s">
        <v>45</v>
      </c>
      <c r="V2891" s="279">
        <v>2007</v>
      </c>
      <c r="W2891" s="279" t="s">
        <v>25</v>
      </c>
      <c r="X2891" s="279"/>
      <c r="Y2891" s="296">
        <v>41978</v>
      </c>
      <c r="Z2891" s="279">
        <v>100</v>
      </c>
      <c r="AA2891" s="279">
        <v>2015</v>
      </c>
      <c r="AB2891" s="279">
        <v>0</v>
      </c>
      <c r="AC2891" s="279"/>
      <c r="AD2891" s="279" t="s">
        <v>42</v>
      </c>
      <c r="AE2891" s="279"/>
      <c r="AF2891" s="279"/>
      <c r="AG2891" s="290"/>
      <c r="AH2891" s="222"/>
      <c r="AI2891" s="229"/>
    </row>
    <row r="2892" spans="1:35" ht="93.75" customHeight="1">
      <c r="A2892" s="69" t="s">
        <v>7992</v>
      </c>
      <c r="B2892" s="134" t="s">
        <v>1412</v>
      </c>
      <c r="C2892" s="134" t="s">
        <v>1420</v>
      </c>
      <c r="D2892" s="93">
        <v>42247</v>
      </c>
      <c r="E2892" s="109">
        <v>0.7416666666666667</v>
      </c>
      <c r="F2892" s="88">
        <v>42247</v>
      </c>
      <c r="G2892" s="109">
        <v>0.7416666666666667</v>
      </c>
      <c r="H2892" s="109">
        <v>0</v>
      </c>
      <c r="I2892" s="169">
        <v>19</v>
      </c>
      <c r="J2892" s="169" t="s">
        <v>150</v>
      </c>
      <c r="K2892" s="169"/>
      <c r="L2892" s="169" t="s">
        <v>9</v>
      </c>
      <c r="M2892" s="232" t="s">
        <v>8801</v>
      </c>
      <c r="N2892" s="225">
        <v>35</v>
      </c>
      <c r="O2892" s="232" t="s">
        <v>13</v>
      </c>
      <c r="P2892" s="232" t="s">
        <v>8802</v>
      </c>
      <c r="Q2892" s="232" t="s">
        <v>8803</v>
      </c>
      <c r="R2892" s="235">
        <v>1</v>
      </c>
      <c r="S2892" s="235"/>
      <c r="T2892" s="235">
        <v>1</v>
      </c>
      <c r="U2892" s="279"/>
      <c r="V2892" s="279"/>
      <c r="W2892" s="279"/>
      <c r="X2892" s="279"/>
      <c r="Y2892" s="279"/>
      <c r="Z2892" s="279"/>
      <c r="AA2892" s="279"/>
      <c r="AB2892" s="279"/>
      <c r="AC2892" s="279"/>
      <c r="AD2892" s="273" t="s">
        <v>42</v>
      </c>
      <c r="AE2892" s="279"/>
      <c r="AF2892" s="279"/>
      <c r="AG2892" s="290"/>
      <c r="AH2892" s="222"/>
      <c r="AI2892" s="229"/>
    </row>
    <row r="2893" spans="1:35" ht="93.75" customHeight="1">
      <c r="A2893" s="70" t="s">
        <v>4982</v>
      </c>
      <c r="B2893" s="74" t="s">
        <v>5</v>
      </c>
      <c r="C2893" s="74" t="s">
        <v>5</v>
      </c>
      <c r="D2893" s="75">
        <v>42205</v>
      </c>
      <c r="E2893" s="76">
        <v>0.17708333333333334</v>
      </c>
      <c r="F2893" s="75">
        <v>42205</v>
      </c>
      <c r="G2893" s="76">
        <v>0.23263888888888887</v>
      </c>
      <c r="H2893" s="76">
        <v>5.5555555555555525E-2</v>
      </c>
      <c r="I2893" s="74">
        <v>9</v>
      </c>
      <c r="J2893" s="74"/>
      <c r="K2893" s="74"/>
      <c r="L2893" s="74" t="s">
        <v>9</v>
      </c>
      <c r="M2893" s="225" t="s">
        <v>10376</v>
      </c>
      <c r="N2893" s="226">
        <v>35</v>
      </c>
      <c r="O2893" s="225" t="s">
        <v>7</v>
      </c>
      <c r="P2893" s="225" t="s">
        <v>7843</v>
      </c>
      <c r="Q2893" s="225" t="s">
        <v>10377</v>
      </c>
      <c r="R2893" s="225">
        <v>18.100000000000001</v>
      </c>
      <c r="S2893" s="225"/>
      <c r="T2893" s="225">
        <v>18.100000000000001</v>
      </c>
      <c r="U2893" s="302" t="s">
        <v>28</v>
      </c>
      <c r="V2893" s="302">
        <v>2014</v>
      </c>
      <c r="W2893" s="302" t="s">
        <v>1686</v>
      </c>
      <c r="X2893" s="302" t="s">
        <v>411</v>
      </c>
      <c r="Y2893" s="302" t="s">
        <v>10378</v>
      </c>
      <c r="Z2893" s="302">
        <v>100</v>
      </c>
      <c r="AA2893" s="302" t="s">
        <v>10360</v>
      </c>
      <c r="AB2893" s="302">
        <v>0</v>
      </c>
      <c r="AC2893" s="302" t="s">
        <v>10379</v>
      </c>
      <c r="AD2893" s="302" t="s">
        <v>30</v>
      </c>
      <c r="AE2893" s="302"/>
      <c r="AF2893" s="302"/>
      <c r="AG2893" s="302"/>
      <c r="AH2893" s="222"/>
      <c r="AI2893" s="229"/>
    </row>
    <row r="2894" spans="1:35" ht="56.25" customHeight="1">
      <c r="A2894" s="70" t="s">
        <v>7992</v>
      </c>
      <c r="B2894" s="74" t="s">
        <v>5</v>
      </c>
      <c r="C2894" s="74" t="s">
        <v>5</v>
      </c>
      <c r="D2894" s="75">
        <v>42247</v>
      </c>
      <c r="E2894" s="76">
        <v>0.66527777777777775</v>
      </c>
      <c r="F2894" s="75">
        <v>42247</v>
      </c>
      <c r="G2894" s="76">
        <v>0.66527777777777775</v>
      </c>
      <c r="H2894" s="76">
        <v>0</v>
      </c>
      <c r="I2894" s="74">
        <v>16</v>
      </c>
      <c r="J2894" s="74"/>
      <c r="K2894" s="74"/>
      <c r="L2894" s="74" t="s">
        <v>9</v>
      </c>
      <c r="M2894" s="225" t="s">
        <v>10672</v>
      </c>
      <c r="N2894" s="226">
        <v>0.4</v>
      </c>
      <c r="O2894" s="225" t="s">
        <v>2</v>
      </c>
      <c r="P2894" s="225" t="s">
        <v>525</v>
      </c>
      <c r="Q2894" s="225" t="s">
        <v>8915</v>
      </c>
      <c r="R2894" s="225"/>
      <c r="S2894" s="225">
        <v>15.2</v>
      </c>
      <c r="T2894" s="225">
        <v>15.2</v>
      </c>
      <c r="U2894" s="302" t="s">
        <v>1</v>
      </c>
      <c r="V2894" s="302"/>
      <c r="W2894" s="302"/>
      <c r="X2894" s="302"/>
      <c r="Y2894" s="302"/>
      <c r="Z2894" s="302"/>
      <c r="AA2894" s="302"/>
      <c r="AB2894" s="302"/>
      <c r="AC2894" s="302"/>
      <c r="AD2894" s="302" t="s">
        <v>42</v>
      </c>
      <c r="AE2894" s="302"/>
      <c r="AF2894" s="302"/>
      <c r="AG2894" s="302"/>
      <c r="AH2894" s="222"/>
      <c r="AI2894" s="229"/>
    </row>
    <row r="2895" spans="1:35" ht="131.25" customHeight="1">
      <c r="A2895" s="70" t="s">
        <v>4982</v>
      </c>
      <c r="B2895" s="74" t="s">
        <v>5</v>
      </c>
      <c r="C2895" s="74" t="s">
        <v>5</v>
      </c>
      <c r="D2895" s="75">
        <v>42205</v>
      </c>
      <c r="E2895" s="76">
        <v>0.27499999999999997</v>
      </c>
      <c r="F2895" s="75">
        <v>42205</v>
      </c>
      <c r="G2895" s="76">
        <v>0.67499999999999993</v>
      </c>
      <c r="H2895" s="76">
        <v>0.39999999999999997</v>
      </c>
      <c r="I2895" s="74">
        <v>27</v>
      </c>
      <c r="J2895" s="74" t="s">
        <v>143</v>
      </c>
      <c r="K2895" s="74" t="s">
        <v>14</v>
      </c>
      <c r="L2895" s="74" t="s">
        <v>9</v>
      </c>
      <c r="M2895" s="225" t="s">
        <v>7835</v>
      </c>
      <c r="N2895" s="226" t="s">
        <v>3</v>
      </c>
      <c r="O2895" s="225" t="s">
        <v>7</v>
      </c>
      <c r="P2895" s="225" t="s">
        <v>7836</v>
      </c>
      <c r="Q2895" s="225" t="s">
        <v>8224</v>
      </c>
      <c r="R2895" s="225">
        <v>284.2</v>
      </c>
      <c r="S2895" s="225"/>
      <c r="T2895" s="225">
        <v>284.2</v>
      </c>
      <c r="U2895" s="302" t="s">
        <v>28</v>
      </c>
      <c r="V2895" s="302" t="s">
        <v>10386</v>
      </c>
      <c r="W2895" s="302" t="s">
        <v>1686</v>
      </c>
      <c r="X2895" s="302" t="s">
        <v>411</v>
      </c>
      <c r="Y2895" s="302" t="s">
        <v>10387</v>
      </c>
      <c r="Z2895" s="302"/>
      <c r="AA2895" s="302" t="s">
        <v>10388</v>
      </c>
      <c r="AB2895" s="302" t="s">
        <v>10389</v>
      </c>
      <c r="AC2895" s="302"/>
      <c r="AD2895" s="302" t="s">
        <v>30</v>
      </c>
      <c r="AE2895" s="302"/>
      <c r="AF2895" s="302"/>
      <c r="AG2895" s="302"/>
      <c r="AH2895" s="222"/>
      <c r="AI2895" s="229"/>
    </row>
    <row r="2896" spans="1:35" ht="78.75" customHeight="1">
      <c r="A2896" s="70" t="s">
        <v>4982</v>
      </c>
      <c r="B2896" s="74" t="s">
        <v>5</v>
      </c>
      <c r="C2896" s="74" t="s">
        <v>3626</v>
      </c>
      <c r="D2896" s="75">
        <v>42205</v>
      </c>
      <c r="E2896" s="76">
        <v>0.30763888888888891</v>
      </c>
      <c r="F2896" s="75">
        <v>42205</v>
      </c>
      <c r="G2896" s="76">
        <v>0.50624999999999998</v>
      </c>
      <c r="H2896" s="76">
        <v>0.1986111111111111</v>
      </c>
      <c r="I2896" s="74">
        <v>25</v>
      </c>
      <c r="J2896" s="74"/>
      <c r="K2896" s="74"/>
      <c r="L2896" s="74" t="s">
        <v>16</v>
      </c>
      <c r="M2896" s="225" t="s">
        <v>10390</v>
      </c>
      <c r="N2896" s="226">
        <v>0.4</v>
      </c>
      <c r="O2896" s="225" t="s">
        <v>2</v>
      </c>
      <c r="P2896" s="225" t="s">
        <v>525</v>
      </c>
      <c r="Q2896" s="225" t="s">
        <v>10391</v>
      </c>
      <c r="R2896" s="225">
        <v>46.2</v>
      </c>
      <c r="S2896" s="225"/>
      <c r="T2896" s="225">
        <v>46.2</v>
      </c>
      <c r="U2896" s="302" t="s">
        <v>1</v>
      </c>
      <c r="V2896" s="302"/>
      <c r="W2896" s="302"/>
      <c r="X2896" s="302"/>
      <c r="Y2896" s="302"/>
      <c r="Z2896" s="302"/>
      <c r="AA2896" s="302"/>
      <c r="AB2896" s="302"/>
      <c r="AC2896" s="302"/>
      <c r="AD2896" s="302" t="s">
        <v>37</v>
      </c>
      <c r="AE2896" s="302"/>
      <c r="AF2896" s="302"/>
      <c r="AG2896" s="302"/>
      <c r="AH2896" s="222"/>
      <c r="AI2896" s="229"/>
    </row>
    <row r="2897" spans="1:35" ht="75" customHeight="1">
      <c r="A2897" s="70" t="s">
        <v>4982</v>
      </c>
      <c r="B2897" s="74" t="s">
        <v>5</v>
      </c>
      <c r="C2897" s="74" t="s">
        <v>5</v>
      </c>
      <c r="D2897" s="75">
        <v>42205</v>
      </c>
      <c r="E2897" s="76">
        <v>0.3347222222222222</v>
      </c>
      <c r="F2897" s="75">
        <v>42205</v>
      </c>
      <c r="G2897" s="76">
        <v>0.42430555555555555</v>
      </c>
      <c r="H2897" s="76">
        <v>8.9583333333333348E-2</v>
      </c>
      <c r="I2897" s="74">
        <v>9</v>
      </c>
      <c r="J2897" s="74" t="s">
        <v>143</v>
      </c>
      <c r="K2897" s="74" t="s">
        <v>14</v>
      </c>
      <c r="L2897" s="74" t="s">
        <v>9</v>
      </c>
      <c r="M2897" s="225" t="s">
        <v>7846</v>
      </c>
      <c r="N2897" s="226" t="s">
        <v>3</v>
      </c>
      <c r="O2897" s="225" t="s">
        <v>7</v>
      </c>
      <c r="P2897" s="225" t="s">
        <v>7847</v>
      </c>
      <c r="Q2897" s="225" t="s">
        <v>10383</v>
      </c>
      <c r="R2897" s="225">
        <v>160.1</v>
      </c>
      <c r="S2897" s="225"/>
      <c r="T2897" s="225">
        <v>160.1</v>
      </c>
      <c r="U2897" s="302" t="s">
        <v>28</v>
      </c>
      <c r="V2897" s="302">
        <v>2015</v>
      </c>
      <c r="W2897" s="302" t="s">
        <v>1686</v>
      </c>
      <c r="X2897" s="302" t="s">
        <v>411</v>
      </c>
      <c r="Y2897" s="302" t="s">
        <v>10384</v>
      </c>
      <c r="Z2897" s="302"/>
      <c r="AA2897" s="302" t="s">
        <v>5807</v>
      </c>
      <c r="AB2897" s="302">
        <v>0</v>
      </c>
      <c r="AC2897" s="302" t="s">
        <v>10385</v>
      </c>
      <c r="AD2897" s="302" t="s">
        <v>30</v>
      </c>
      <c r="AE2897" s="302"/>
      <c r="AF2897" s="302"/>
      <c r="AG2897" s="302"/>
      <c r="AH2897" s="222"/>
      <c r="AI2897" s="229"/>
    </row>
    <row r="2898" spans="1:35" ht="93.75" customHeight="1">
      <c r="A2898" s="70" t="s">
        <v>7992</v>
      </c>
      <c r="B2898" s="74" t="s">
        <v>5</v>
      </c>
      <c r="C2898" s="74" t="s">
        <v>5</v>
      </c>
      <c r="D2898" s="75">
        <v>42247</v>
      </c>
      <c r="E2898" s="76">
        <v>0.72013888888888899</v>
      </c>
      <c r="F2898" s="75">
        <v>42247</v>
      </c>
      <c r="G2898" s="76">
        <v>0.72013888888888899</v>
      </c>
      <c r="H2898" s="76">
        <v>0</v>
      </c>
      <c r="I2898" s="74">
        <v>5</v>
      </c>
      <c r="J2898" s="74" t="s">
        <v>143</v>
      </c>
      <c r="K2898" s="74" t="s">
        <v>8</v>
      </c>
      <c r="L2898" s="74" t="s">
        <v>9</v>
      </c>
      <c r="M2898" s="225" t="s">
        <v>10674</v>
      </c>
      <c r="N2898" s="226" t="s">
        <v>3</v>
      </c>
      <c r="O2898" s="225" t="s">
        <v>25</v>
      </c>
      <c r="P2898" s="225" t="s">
        <v>10675</v>
      </c>
      <c r="Q2898" s="225" t="s">
        <v>10676</v>
      </c>
      <c r="R2898" s="225"/>
      <c r="S2898" s="225">
        <v>3.4</v>
      </c>
      <c r="T2898" s="225">
        <v>3.4</v>
      </c>
      <c r="U2898" s="302" t="s">
        <v>45</v>
      </c>
      <c r="V2898" s="302" t="s">
        <v>5269</v>
      </c>
      <c r="W2898" s="302" t="s">
        <v>10677</v>
      </c>
      <c r="X2898" s="302" t="s">
        <v>1053</v>
      </c>
      <c r="Y2898" s="302" t="s">
        <v>10678</v>
      </c>
      <c r="Z2898" s="302"/>
      <c r="AA2898" s="302" t="s">
        <v>10679</v>
      </c>
      <c r="AB2898" s="302"/>
      <c r="AC2898" s="302"/>
      <c r="AD2898" s="302" t="s">
        <v>42</v>
      </c>
      <c r="AE2898" s="302"/>
      <c r="AF2898" s="302"/>
      <c r="AG2898" s="302"/>
      <c r="AH2898" s="222"/>
      <c r="AI2898" s="229"/>
    </row>
    <row r="2899" spans="1:35" ht="75" customHeight="1">
      <c r="A2899" s="70" t="s">
        <v>7992</v>
      </c>
      <c r="B2899" s="74" t="s">
        <v>5</v>
      </c>
      <c r="C2899" s="74" t="s">
        <v>5</v>
      </c>
      <c r="D2899" s="75">
        <v>42247</v>
      </c>
      <c r="E2899" s="76">
        <v>0.76250000000000007</v>
      </c>
      <c r="F2899" s="75">
        <v>42247</v>
      </c>
      <c r="G2899" s="76">
        <v>0.7909722222222223</v>
      </c>
      <c r="H2899" s="76">
        <v>3.125E-2</v>
      </c>
      <c r="I2899" s="74">
        <v>56</v>
      </c>
      <c r="J2899" s="74" t="s">
        <v>143</v>
      </c>
      <c r="K2899" s="74" t="s">
        <v>20</v>
      </c>
      <c r="L2899" s="74" t="s">
        <v>9</v>
      </c>
      <c r="M2899" s="225" t="s">
        <v>8917</v>
      </c>
      <c r="N2899" s="226" t="s">
        <v>3</v>
      </c>
      <c r="O2899" s="225" t="s">
        <v>7</v>
      </c>
      <c r="P2899" s="225" t="s">
        <v>8918</v>
      </c>
      <c r="Q2899" s="225" t="s">
        <v>10680</v>
      </c>
      <c r="R2899" s="225"/>
      <c r="S2899" s="225">
        <v>35.9</v>
      </c>
      <c r="T2899" s="225">
        <v>35.9</v>
      </c>
      <c r="U2899" s="302" t="s">
        <v>28</v>
      </c>
      <c r="V2899" s="302" t="s">
        <v>10681</v>
      </c>
      <c r="W2899" s="302" t="s">
        <v>587</v>
      </c>
      <c r="X2899" s="302" t="s">
        <v>1324</v>
      </c>
      <c r="Y2899" s="302" t="s">
        <v>10682</v>
      </c>
      <c r="Z2899" s="302"/>
      <c r="AA2899" s="302" t="s">
        <v>10683</v>
      </c>
      <c r="AB2899" s="302"/>
      <c r="AC2899" s="302"/>
      <c r="AD2899" s="302" t="s">
        <v>42</v>
      </c>
      <c r="AE2899" s="302"/>
      <c r="AF2899" s="302"/>
      <c r="AG2899" s="302"/>
      <c r="AH2899" s="222"/>
      <c r="AI2899" s="229"/>
    </row>
    <row r="2900" spans="1:35" ht="110.25" customHeight="1">
      <c r="A2900" s="70" t="s">
        <v>4982</v>
      </c>
      <c r="B2900" s="74" t="s">
        <v>5</v>
      </c>
      <c r="C2900" s="74" t="s">
        <v>5</v>
      </c>
      <c r="D2900" s="75">
        <v>42205</v>
      </c>
      <c r="E2900" s="76">
        <v>0.72083333333333333</v>
      </c>
      <c r="F2900" s="75">
        <v>42205</v>
      </c>
      <c r="G2900" s="76">
        <v>0.85069444444444453</v>
      </c>
      <c r="H2900" s="76">
        <v>0.12986111111111112</v>
      </c>
      <c r="I2900" s="74">
        <v>3</v>
      </c>
      <c r="J2900" s="74" t="s">
        <v>143</v>
      </c>
      <c r="K2900" s="74" t="s">
        <v>14</v>
      </c>
      <c r="L2900" s="74" t="s">
        <v>9</v>
      </c>
      <c r="M2900" s="225" t="s">
        <v>7839</v>
      </c>
      <c r="N2900" s="226" t="s">
        <v>3</v>
      </c>
      <c r="O2900" s="225" t="s">
        <v>7</v>
      </c>
      <c r="P2900" s="225" t="s">
        <v>7840</v>
      </c>
      <c r="Q2900" s="225" t="s">
        <v>10396</v>
      </c>
      <c r="R2900" s="225">
        <v>3.7</v>
      </c>
      <c r="S2900" s="225"/>
      <c r="T2900" s="225">
        <v>3.7</v>
      </c>
      <c r="U2900" s="302" t="s">
        <v>28</v>
      </c>
      <c r="V2900" s="302" t="s">
        <v>6099</v>
      </c>
      <c r="W2900" s="302" t="s">
        <v>587</v>
      </c>
      <c r="X2900" s="302" t="s">
        <v>1324</v>
      </c>
      <c r="Y2900" s="302" t="s">
        <v>10397</v>
      </c>
      <c r="Z2900" s="302"/>
      <c r="AA2900" s="302" t="s">
        <v>10398</v>
      </c>
      <c r="AB2900" s="302" t="s">
        <v>10399</v>
      </c>
      <c r="AC2900" s="302"/>
      <c r="AD2900" s="302" t="s">
        <v>30</v>
      </c>
      <c r="AE2900" s="302"/>
      <c r="AF2900" s="302"/>
      <c r="AG2900" s="302"/>
      <c r="AH2900" s="222"/>
      <c r="AI2900" s="229"/>
    </row>
    <row r="2901" spans="1:35" ht="75" customHeight="1">
      <c r="A2901" s="70" t="s">
        <v>4982</v>
      </c>
      <c r="B2901" s="74" t="s">
        <v>5</v>
      </c>
      <c r="C2901" s="74" t="s">
        <v>5</v>
      </c>
      <c r="D2901" s="75">
        <v>42205</v>
      </c>
      <c r="E2901" s="76">
        <v>0.89236111111111116</v>
      </c>
      <c r="F2901" s="75">
        <v>42205</v>
      </c>
      <c r="G2901" s="76">
        <v>0.96597222222222223</v>
      </c>
      <c r="H2901" s="76">
        <v>7.3611111111111113E-2</v>
      </c>
      <c r="I2901" s="74">
        <v>9</v>
      </c>
      <c r="J2901" s="74" t="s">
        <v>143</v>
      </c>
      <c r="K2901" s="74" t="s">
        <v>20</v>
      </c>
      <c r="L2901" s="74" t="s">
        <v>9</v>
      </c>
      <c r="M2901" s="225" t="s">
        <v>7841</v>
      </c>
      <c r="N2901" s="226" t="s">
        <v>3</v>
      </c>
      <c r="O2901" s="225" t="s">
        <v>7</v>
      </c>
      <c r="P2901" s="225" t="s">
        <v>7842</v>
      </c>
      <c r="Q2901" s="225" t="s">
        <v>8226</v>
      </c>
      <c r="R2901" s="225">
        <v>8.5</v>
      </c>
      <c r="S2901" s="225"/>
      <c r="T2901" s="225">
        <v>8.5</v>
      </c>
      <c r="U2901" s="302" t="s">
        <v>28</v>
      </c>
      <c r="V2901" s="302">
        <v>1987</v>
      </c>
      <c r="W2901" s="302" t="s">
        <v>10400</v>
      </c>
      <c r="X2901" s="302" t="s">
        <v>1324</v>
      </c>
      <c r="Y2901" s="302" t="s">
        <v>10401</v>
      </c>
      <c r="Z2901" s="302"/>
      <c r="AA2901" s="302" t="s">
        <v>10402</v>
      </c>
      <c r="AB2901" s="302" t="s">
        <v>10403</v>
      </c>
      <c r="AC2901" s="302"/>
      <c r="AD2901" s="302" t="s">
        <v>30</v>
      </c>
      <c r="AE2901" s="302"/>
      <c r="AF2901" s="302"/>
      <c r="AG2901" s="302"/>
      <c r="AH2901" s="222"/>
      <c r="AI2901" s="229"/>
    </row>
    <row r="2902" spans="1:35" ht="75" customHeight="1">
      <c r="A2902" s="69" t="s">
        <v>4982</v>
      </c>
      <c r="B2902" s="134" t="s">
        <v>1412</v>
      </c>
      <c r="C2902" s="134" t="s">
        <v>1423</v>
      </c>
      <c r="D2902" s="93">
        <v>42206</v>
      </c>
      <c r="E2902" s="109">
        <v>0.2951388888888889</v>
      </c>
      <c r="F2902" s="88">
        <v>42206</v>
      </c>
      <c r="G2902" s="109">
        <v>0.36249999999999999</v>
      </c>
      <c r="H2902" s="109">
        <v>6.7361111111111108E-2</v>
      </c>
      <c r="I2902" s="169">
        <v>2</v>
      </c>
      <c r="J2902" s="169" t="s">
        <v>4588</v>
      </c>
      <c r="K2902" s="169"/>
      <c r="L2902" s="169" t="s">
        <v>11</v>
      </c>
      <c r="M2902" s="232" t="s">
        <v>7484</v>
      </c>
      <c r="N2902" s="232">
        <v>0.4</v>
      </c>
      <c r="O2902" s="232" t="s">
        <v>2</v>
      </c>
      <c r="P2902" s="232" t="s">
        <v>7484</v>
      </c>
      <c r="Q2902" s="232" t="s">
        <v>7485</v>
      </c>
      <c r="R2902" s="235"/>
      <c r="S2902" s="235"/>
      <c r="T2902" s="235"/>
      <c r="U2902" s="279"/>
      <c r="V2902" s="279"/>
      <c r="W2902" s="279"/>
      <c r="X2902" s="279"/>
      <c r="Y2902" s="279"/>
      <c r="Z2902" s="279"/>
      <c r="AA2902" s="279"/>
      <c r="AB2902" s="279"/>
      <c r="AC2902" s="279"/>
      <c r="AD2902" s="273" t="s">
        <v>17</v>
      </c>
      <c r="AE2902" s="279"/>
      <c r="AF2902" s="279"/>
      <c r="AG2902" s="290"/>
      <c r="AH2902" s="222"/>
      <c r="AI2902" s="229"/>
    </row>
    <row r="2903" spans="1:35" ht="75" customHeight="1">
      <c r="A2903" s="70" t="s">
        <v>4982</v>
      </c>
      <c r="B2903" s="74" t="s">
        <v>19</v>
      </c>
      <c r="C2903" s="74" t="s">
        <v>19</v>
      </c>
      <c r="D2903" s="75">
        <v>42206</v>
      </c>
      <c r="E2903" s="76">
        <v>0.4465277777777778</v>
      </c>
      <c r="F2903" s="75">
        <v>42206</v>
      </c>
      <c r="G2903" s="76">
        <v>0.46319444444444446</v>
      </c>
      <c r="H2903" s="76">
        <f>F2903-D2903+G2903-E2903</f>
        <v>1.6666666666666663E-2</v>
      </c>
      <c r="I2903" s="74">
        <v>6</v>
      </c>
      <c r="J2903" s="74" t="s">
        <v>180</v>
      </c>
      <c r="K2903" s="74" t="s">
        <v>20</v>
      </c>
      <c r="L2903" s="74" t="s">
        <v>4</v>
      </c>
      <c r="M2903" s="225" t="s">
        <v>4480</v>
      </c>
      <c r="N2903" s="226" t="s">
        <v>3</v>
      </c>
      <c r="O2903" s="225" t="s">
        <v>7</v>
      </c>
      <c r="P2903" s="225" t="s">
        <v>7544</v>
      </c>
      <c r="Q2903" s="225" t="s">
        <v>11292</v>
      </c>
      <c r="R2903" s="225">
        <v>1</v>
      </c>
      <c r="S2903" s="225"/>
      <c r="T2903" s="225">
        <f>R2903+S2903</f>
        <v>1</v>
      </c>
      <c r="U2903" s="302" t="s">
        <v>44</v>
      </c>
      <c r="V2903" s="302">
        <v>1973</v>
      </c>
      <c r="W2903" s="302" t="s">
        <v>11288</v>
      </c>
      <c r="X2903" s="302" t="s">
        <v>1053</v>
      </c>
      <c r="Y2903" s="302">
        <v>41780</v>
      </c>
      <c r="Z2903" s="302">
        <v>100</v>
      </c>
      <c r="AA2903" s="302">
        <v>42268</v>
      </c>
      <c r="AB2903" s="302">
        <v>0</v>
      </c>
      <c r="AC2903" s="302">
        <v>42175</v>
      </c>
      <c r="AD2903" s="302" t="s">
        <v>0</v>
      </c>
      <c r="AE2903" s="302"/>
      <c r="AF2903" s="302"/>
      <c r="AG2903" s="302"/>
      <c r="AH2903" s="222"/>
      <c r="AI2903" s="229"/>
    </row>
    <row r="2904" spans="1:35" ht="75" customHeight="1">
      <c r="A2904" s="70" t="s">
        <v>4982</v>
      </c>
      <c r="B2904" s="74" t="s">
        <v>19</v>
      </c>
      <c r="C2904" s="74" t="s">
        <v>19</v>
      </c>
      <c r="D2904" s="75">
        <v>42206</v>
      </c>
      <c r="E2904" s="76">
        <v>0.48194444444444445</v>
      </c>
      <c r="F2904" s="75">
        <v>42206</v>
      </c>
      <c r="G2904" s="76">
        <v>0.6972222222222223</v>
      </c>
      <c r="H2904" s="76">
        <f>F2904-D2904+G2904-E2904</f>
        <v>0.21527777777777785</v>
      </c>
      <c r="I2904" s="74">
        <v>6</v>
      </c>
      <c r="J2904" s="74" t="s">
        <v>180</v>
      </c>
      <c r="K2904" s="74" t="s">
        <v>20</v>
      </c>
      <c r="L2904" s="74" t="s">
        <v>4</v>
      </c>
      <c r="M2904" s="225" t="s">
        <v>4480</v>
      </c>
      <c r="N2904" s="226" t="s">
        <v>3</v>
      </c>
      <c r="O2904" s="225" t="s">
        <v>7</v>
      </c>
      <c r="P2904" s="225" t="s">
        <v>7544</v>
      </c>
      <c r="Q2904" s="225" t="s">
        <v>11293</v>
      </c>
      <c r="R2904" s="225">
        <v>11</v>
      </c>
      <c r="S2904" s="225"/>
      <c r="T2904" s="225">
        <f>R2904+S2904</f>
        <v>11</v>
      </c>
      <c r="U2904" s="302" t="s">
        <v>44</v>
      </c>
      <c r="V2904" s="302">
        <v>1973</v>
      </c>
      <c r="W2904" s="302" t="s">
        <v>11288</v>
      </c>
      <c r="X2904" s="302" t="s">
        <v>1053</v>
      </c>
      <c r="Y2904" s="302">
        <v>41780</v>
      </c>
      <c r="Z2904" s="302">
        <v>100</v>
      </c>
      <c r="AA2904" s="302">
        <v>42268</v>
      </c>
      <c r="AB2904" s="302">
        <v>0</v>
      </c>
      <c r="AC2904" s="302">
        <v>42175</v>
      </c>
      <c r="AD2904" s="302" t="s">
        <v>0</v>
      </c>
      <c r="AE2904" s="302"/>
      <c r="AF2904" s="302"/>
      <c r="AG2904" s="302"/>
      <c r="AH2904" s="222"/>
      <c r="AI2904" s="229"/>
    </row>
    <row r="2905" spans="1:35" ht="75" customHeight="1">
      <c r="A2905" s="70" t="s">
        <v>4982</v>
      </c>
      <c r="B2905" s="74" t="s">
        <v>19</v>
      </c>
      <c r="C2905" s="74" t="s">
        <v>19</v>
      </c>
      <c r="D2905" s="75">
        <v>42206</v>
      </c>
      <c r="E2905" s="76">
        <v>0.7319444444444444</v>
      </c>
      <c r="F2905" s="75">
        <v>42206</v>
      </c>
      <c r="G2905" s="76">
        <v>0.84166666666666667</v>
      </c>
      <c r="H2905" s="76">
        <f>F2905-D2905+G2905-E2905</f>
        <v>0.10972222222222228</v>
      </c>
      <c r="I2905" s="74">
        <v>18</v>
      </c>
      <c r="J2905" s="74"/>
      <c r="K2905" s="74"/>
      <c r="L2905" s="74" t="s">
        <v>4</v>
      </c>
      <c r="M2905" s="225" t="s">
        <v>11294</v>
      </c>
      <c r="N2905" s="226">
        <v>35</v>
      </c>
      <c r="O2905" s="225" t="s">
        <v>13</v>
      </c>
      <c r="P2905" s="225" t="s">
        <v>11295</v>
      </c>
      <c r="Q2905" s="225" t="s">
        <v>11296</v>
      </c>
      <c r="R2905" s="225">
        <v>33</v>
      </c>
      <c r="S2905" s="225">
        <v>1</v>
      </c>
      <c r="T2905" s="225">
        <f>R2905+S2905</f>
        <v>34</v>
      </c>
      <c r="U2905" s="302" t="s">
        <v>43</v>
      </c>
      <c r="V2905" s="302">
        <v>2003</v>
      </c>
      <c r="W2905" s="302">
        <v>0</v>
      </c>
      <c r="X2905" s="302">
        <v>0</v>
      </c>
      <c r="Y2905" s="302">
        <v>42198</v>
      </c>
      <c r="Z2905" s="302">
        <v>100</v>
      </c>
      <c r="AA2905" s="302">
        <v>42564</v>
      </c>
      <c r="AB2905" s="302">
        <v>0</v>
      </c>
      <c r="AC2905" s="302">
        <v>42157</v>
      </c>
      <c r="AD2905" s="302" t="s">
        <v>62</v>
      </c>
      <c r="AE2905" s="302"/>
      <c r="AF2905" s="302"/>
      <c r="AG2905" s="302"/>
      <c r="AH2905" s="222"/>
      <c r="AI2905" s="229"/>
    </row>
    <row r="2906" spans="1:35" ht="75" customHeight="1">
      <c r="A2906" s="70" t="s">
        <v>4982</v>
      </c>
      <c r="B2906" s="74" t="s">
        <v>10</v>
      </c>
      <c r="C2906" s="74" t="s">
        <v>4334</v>
      </c>
      <c r="D2906" s="75">
        <v>42206</v>
      </c>
      <c r="E2906" s="76">
        <v>0.31944444444444448</v>
      </c>
      <c r="F2906" s="75">
        <v>42206</v>
      </c>
      <c r="G2906" s="76">
        <v>0.31944444444444448</v>
      </c>
      <c r="H2906" s="76">
        <v>0</v>
      </c>
      <c r="I2906" s="74">
        <v>10</v>
      </c>
      <c r="J2906" s="74" t="s">
        <v>7639</v>
      </c>
      <c r="K2906" s="74" t="s">
        <v>8</v>
      </c>
      <c r="L2906" s="74" t="s">
        <v>9</v>
      </c>
      <c r="M2906" s="225" t="s">
        <v>7662</v>
      </c>
      <c r="N2906" s="226" t="s">
        <v>3</v>
      </c>
      <c r="O2906" s="225" t="s">
        <v>7</v>
      </c>
      <c r="P2906" s="225" t="s">
        <v>7662</v>
      </c>
      <c r="Q2906" s="225" t="s">
        <v>7663</v>
      </c>
      <c r="R2906" s="225">
        <v>1</v>
      </c>
      <c r="S2906" s="225"/>
      <c r="T2906" s="225">
        <v>1</v>
      </c>
      <c r="U2906" s="302"/>
      <c r="V2906" s="302"/>
      <c r="W2906" s="302"/>
      <c r="X2906" s="302"/>
      <c r="Y2906" s="302"/>
      <c r="Z2906" s="302"/>
      <c r="AA2906" s="302"/>
      <c r="AB2906" s="302"/>
      <c r="AC2906" s="302"/>
      <c r="AD2906" s="302" t="s">
        <v>30</v>
      </c>
      <c r="AE2906" s="302"/>
      <c r="AF2906" s="302"/>
      <c r="AG2906" s="302" t="s">
        <v>11018</v>
      </c>
      <c r="AH2906" s="222"/>
      <c r="AI2906" s="229"/>
    </row>
    <row r="2907" spans="1:35" ht="93.75" customHeight="1">
      <c r="A2907" s="70" t="s">
        <v>4982</v>
      </c>
      <c r="B2907" s="74" t="s">
        <v>10</v>
      </c>
      <c r="C2907" s="74" t="s">
        <v>287</v>
      </c>
      <c r="D2907" s="75">
        <v>42206</v>
      </c>
      <c r="E2907" s="76">
        <v>0.4777777777777778</v>
      </c>
      <c r="F2907" s="75">
        <v>42206</v>
      </c>
      <c r="G2907" s="76">
        <v>0.4777777777777778</v>
      </c>
      <c r="H2907" s="76">
        <v>0</v>
      </c>
      <c r="I2907" s="74">
        <v>15</v>
      </c>
      <c r="J2907" s="74"/>
      <c r="K2907" s="74" t="s">
        <v>8</v>
      </c>
      <c r="L2907" s="74" t="s">
        <v>9</v>
      </c>
      <c r="M2907" s="225" t="s">
        <v>7950</v>
      </c>
      <c r="N2907" s="226" t="s">
        <v>3</v>
      </c>
      <c r="O2907" s="225" t="s">
        <v>7</v>
      </c>
      <c r="P2907" s="225" t="s">
        <v>7950</v>
      </c>
      <c r="Q2907" s="225" t="s">
        <v>7951</v>
      </c>
      <c r="R2907" s="225">
        <v>17</v>
      </c>
      <c r="S2907" s="225">
        <v>1</v>
      </c>
      <c r="T2907" s="225">
        <v>18</v>
      </c>
      <c r="U2907" s="302"/>
      <c r="V2907" s="302"/>
      <c r="W2907" s="302"/>
      <c r="X2907" s="302"/>
      <c r="Y2907" s="302"/>
      <c r="Z2907" s="302"/>
      <c r="AA2907" s="302"/>
      <c r="AB2907" s="302"/>
      <c r="AC2907" s="302"/>
      <c r="AD2907" s="302" t="s">
        <v>30</v>
      </c>
      <c r="AE2907" s="302"/>
      <c r="AF2907" s="302"/>
      <c r="AG2907" s="302"/>
      <c r="AH2907" s="222"/>
      <c r="AI2907" s="229"/>
    </row>
    <row r="2908" spans="1:35" ht="141.75" customHeight="1">
      <c r="A2908" s="70" t="s">
        <v>4982</v>
      </c>
      <c r="B2908" s="74" t="s">
        <v>18</v>
      </c>
      <c r="C2908" s="74" t="s">
        <v>18</v>
      </c>
      <c r="D2908" s="75">
        <v>42206</v>
      </c>
      <c r="E2908" s="76">
        <v>42206.416666666664</v>
      </c>
      <c r="F2908" s="75">
        <v>42206</v>
      </c>
      <c r="G2908" s="76">
        <v>42206.493055555555</v>
      </c>
      <c r="H2908" s="76">
        <f>G2908-E2908</f>
        <v>7.6388888890505768E-2</v>
      </c>
      <c r="I2908" s="74">
        <v>7</v>
      </c>
      <c r="J2908" s="74"/>
      <c r="K2908" s="74"/>
      <c r="L2908" s="74" t="s">
        <v>11</v>
      </c>
      <c r="M2908" s="225" t="s">
        <v>337</v>
      </c>
      <c r="N2908" s="226">
        <v>0.4</v>
      </c>
      <c r="O2908" s="225" t="s">
        <v>2</v>
      </c>
      <c r="P2908" s="225" t="s">
        <v>7682</v>
      </c>
      <c r="Q2908" s="225" t="s">
        <v>7683</v>
      </c>
      <c r="R2908" s="225">
        <v>0.23499999999999999</v>
      </c>
      <c r="S2908" s="225"/>
      <c r="T2908" s="225">
        <f>R2908+S2908</f>
        <v>0.23499999999999999</v>
      </c>
      <c r="U2908" s="302"/>
      <c r="V2908" s="302"/>
      <c r="W2908" s="302"/>
      <c r="X2908" s="302"/>
      <c r="Y2908" s="302"/>
      <c r="Z2908" s="302"/>
      <c r="AA2908" s="302"/>
      <c r="AB2908" s="302"/>
      <c r="AC2908" s="302"/>
      <c r="AD2908" s="302" t="s">
        <v>0</v>
      </c>
      <c r="AE2908" s="302"/>
      <c r="AF2908" s="302"/>
      <c r="AG2908" s="302"/>
      <c r="AH2908" s="222"/>
      <c r="AI2908" s="229"/>
    </row>
    <row r="2909" spans="1:35" ht="47.25" customHeight="1">
      <c r="A2909" s="70" t="s">
        <v>4982</v>
      </c>
      <c r="B2909" s="74" t="s">
        <v>18</v>
      </c>
      <c r="C2909" s="74" t="s">
        <v>18</v>
      </c>
      <c r="D2909" s="75">
        <v>42206</v>
      </c>
      <c r="E2909" s="76">
        <v>42206.47152777778</v>
      </c>
      <c r="F2909" s="75">
        <v>42206</v>
      </c>
      <c r="G2909" s="76">
        <v>42206.475694444445</v>
      </c>
      <c r="H2909" s="76">
        <f>G2909-E2909</f>
        <v>4.166666665696539E-3</v>
      </c>
      <c r="I2909" s="74">
        <v>94</v>
      </c>
      <c r="J2909" s="74"/>
      <c r="K2909" s="74"/>
      <c r="L2909" s="74" t="s">
        <v>4</v>
      </c>
      <c r="M2909" s="225" t="s">
        <v>7684</v>
      </c>
      <c r="N2909" s="226">
        <v>35</v>
      </c>
      <c r="O2909" s="225" t="s">
        <v>13</v>
      </c>
      <c r="P2909" s="225" t="s">
        <v>7685</v>
      </c>
      <c r="Q2909" s="225" t="s">
        <v>7686</v>
      </c>
      <c r="R2909" s="225">
        <v>0.54300000000000004</v>
      </c>
      <c r="S2909" s="225"/>
      <c r="T2909" s="225">
        <f>R2909+S2909</f>
        <v>0.54300000000000004</v>
      </c>
      <c r="U2909" s="302"/>
      <c r="V2909" s="302"/>
      <c r="W2909" s="302"/>
      <c r="X2909" s="302"/>
      <c r="Y2909" s="302"/>
      <c r="Z2909" s="302"/>
      <c r="AA2909" s="302"/>
      <c r="AB2909" s="302"/>
      <c r="AC2909" s="302"/>
      <c r="AD2909" s="302" t="s">
        <v>0</v>
      </c>
      <c r="AE2909" s="302"/>
      <c r="AF2909" s="302"/>
      <c r="AG2909" s="302"/>
      <c r="AH2909" s="222"/>
      <c r="AI2909" s="229"/>
    </row>
    <row r="2910" spans="1:35" ht="150">
      <c r="A2910" s="70" t="s">
        <v>4982</v>
      </c>
      <c r="B2910" s="74" t="s">
        <v>69</v>
      </c>
      <c r="C2910" s="74" t="s">
        <v>69</v>
      </c>
      <c r="D2910" s="75">
        <v>42206</v>
      </c>
      <c r="E2910" s="76">
        <v>0.1361111111111111</v>
      </c>
      <c r="F2910" s="75">
        <v>42206</v>
      </c>
      <c r="G2910" s="76">
        <v>0.18263888888888891</v>
      </c>
      <c r="H2910" s="76">
        <v>4.6527777777777807E-2</v>
      </c>
      <c r="I2910" s="74">
        <v>13</v>
      </c>
      <c r="J2910" s="74" t="s">
        <v>150</v>
      </c>
      <c r="K2910" s="74"/>
      <c r="L2910" s="74" t="s">
        <v>4</v>
      </c>
      <c r="M2910" s="225" t="s">
        <v>237</v>
      </c>
      <c r="N2910" s="226" t="s">
        <v>3</v>
      </c>
      <c r="O2910" s="225" t="s">
        <v>7</v>
      </c>
      <c r="P2910" s="225" t="s">
        <v>238</v>
      </c>
      <c r="Q2910" s="225" t="s">
        <v>7695</v>
      </c>
      <c r="R2910" s="225">
        <v>5.18</v>
      </c>
      <c r="S2910" s="225">
        <v>0.46100000000000002</v>
      </c>
      <c r="T2910" s="225">
        <v>5.641</v>
      </c>
      <c r="U2910" s="302" t="s">
        <v>28</v>
      </c>
      <c r="V2910" s="302">
        <v>2008</v>
      </c>
      <c r="W2910" s="302" t="s">
        <v>1709</v>
      </c>
      <c r="X2910" s="302" t="s">
        <v>724</v>
      </c>
      <c r="Y2910" s="302" t="s">
        <v>1902</v>
      </c>
      <c r="Z2910" s="302">
        <v>100</v>
      </c>
      <c r="AA2910" s="302" t="s">
        <v>2660</v>
      </c>
      <c r="AB2910" s="302">
        <v>0</v>
      </c>
      <c r="AC2910" s="302" t="s">
        <v>1902</v>
      </c>
      <c r="AD2910" s="302" t="s">
        <v>0</v>
      </c>
      <c r="AE2910" s="302"/>
      <c r="AF2910" s="302"/>
      <c r="AG2910" s="302" t="s">
        <v>7695</v>
      </c>
      <c r="AH2910" s="222"/>
      <c r="AI2910" s="229"/>
    </row>
    <row r="2911" spans="1:35" ht="56.25">
      <c r="A2911" s="70" t="s">
        <v>4982</v>
      </c>
      <c r="B2911" s="74" t="s">
        <v>12</v>
      </c>
      <c r="C2911" s="74" t="s">
        <v>127</v>
      </c>
      <c r="D2911" s="75">
        <v>42206</v>
      </c>
      <c r="E2911" s="76">
        <v>0.52569444444444446</v>
      </c>
      <c r="F2911" s="75">
        <v>42206</v>
      </c>
      <c r="G2911" s="76">
        <v>0.63611111111111118</v>
      </c>
      <c r="H2911" s="76">
        <f>G2911-E2911</f>
        <v>0.11041666666666672</v>
      </c>
      <c r="I2911" s="74">
        <v>1</v>
      </c>
      <c r="J2911" s="74"/>
      <c r="K2911" s="74"/>
      <c r="L2911" s="74" t="s">
        <v>11</v>
      </c>
      <c r="M2911" s="225" t="s">
        <v>7783</v>
      </c>
      <c r="N2911" s="226">
        <v>0.4</v>
      </c>
      <c r="O2911" s="225" t="s">
        <v>2</v>
      </c>
      <c r="P2911" s="225" t="s">
        <v>3220</v>
      </c>
      <c r="Q2911" s="225" t="s">
        <v>8150</v>
      </c>
      <c r="R2911" s="225"/>
      <c r="S2911" s="225">
        <v>0.51</v>
      </c>
      <c r="T2911" s="225">
        <f>R2911+S2911</f>
        <v>0.51</v>
      </c>
      <c r="U2911" s="302" t="s">
        <v>1</v>
      </c>
      <c r="V2911" s="302" t="s">
        <v>128</v>
      </c>
      <c r="W2911" s="302" t="s">
        <v>128</v>
      </c>
      <c r="X2911" s="302" t="s">
        <v>128</v>
      </c>
      <c r="Y2911" s="302" t="s">
        <v>128</v>
      </c>
      <c r="Z2911" s="302" t="s">
        <v>128</v>
      </c>
      <c r="AA2911" s="302" t="s">
        <v>128</v>
      </c>
      <c r="AB2911" s="302" t="s">
        <v>128</v>
      </c>
      <c r="AC2911" s="302" t="s">
        <v>128</v>
      </c>
      <c r="AD2911" s="302" t="s">
        <v>0</v>
      </c>
      <c r="AE2911" s="302" t="s">
        <v>128</v>
      </c>
      <c r="AF2911" s="302" t="s">
        <v>128</v>
      </c>
      <c r="AG2911" s="302"/>
      <c r="AH2911" s="222"/>
      <c r="AI2911" s="229"/>
    </row>
    <row r="2912" spans="1:35" ht="47.25" customHeight="1">
      <c r="A2912" s="70" t="s">
        <v>4982</v>
      </c>
      <c r="B2912" s="74" t="s">
        <v>12</v>
      </c>
      <c r="C2912" s="74" t="s">
        <v>127</v>
      </c>
      <c r="D2912" s="75">
        <v>42206</v>
      </c>
      <c r="E2912" s="76">
        <v>0.12638888888888888</v>
      </c>
      <c r="F2912" s="75">
        <v>42206</v>
      </c>
      <c r="G2912" s="76">
        <v>0.18888888888888888</v>
      </c>
      <c r="H2912" s="76">
        <f>G2912-E2912</f>
        <v>6.25E-2</v>
      </c>
      <c r="I2912" s="74">
        <v>14</v>
      </c>
      <c r="J2912" s="74" t="s">
        <v>368</v>
      </c>
      <c r="K2912" s="74" t="s">
        <v>20</v>
      </c>
      <c r="L2912" s="74" t="s">
        <v>9</v>
      </c>
      <c r="M2912" s="225" t="s">
        <v>7778</v>
      </c>
      <c r="N2912" s="226" t="s">
        <v>3</v>
      </c>
      <c r="O2912" s="225" t="s">
        <v>7</v>
      </c>
      <c r="P2912" s="225" t="s">
        <v>7779</v>
      </c>
      <c r="Q2912" s="225" t="s">
        <v>8149</v>
      </c>
      <c r="R2912" s="225">
        <v>0.69</v>
      </c>
      <c r="S2912" s="225">
        <v>8.7100000000000009</v>
      </c>
      <c r="T2912" s="225">
        <f>R2912+S2912</f>
        <v>9.4</v>
      </c>
      <c r="U2912" s="302" t="s">
        <v>28</v>
      </c>
      <c r="V2912" s="302" t="s">
        <v>9730</v>
      </c>
      <c r="W2912" s="302" t="s">
        <v>1364</v>
      </c>
      <c r="X2912" s="302" t="s">
        <v>762</v>
      </c>
      <c r="Y2912" s="302" t="s">
        <v>9737</v>
      </c>
      <c r="Z2912" s="302">
        <v>1</v>
      </c>
      <c r="AA2912" s="302" t="s">
        <v>9738</v>
      </c>
      <c r="AB2912" s="302" t="s">
        <v>128</v>
      </c>
      <c r="AC2912" s="302" t="s">
        <v>128</v>
      </c>
      <c r="AD2912" s="302" t="s">
        <v>30</v>
      </c>
      <c r="AE2912" s="302" t="s">
        <v>57</v>
      </c>
      <c r="AF2912" s="302" t="s">
        <v>128</v>
      </c>
      <c r="AG2912" s="302"/>
      <c r="AH2912" s="222"/>
      <c r="AI2912" s="229"/>
    </row>
    <row r="2913" spans="1:35" ht="108" customHeight="1">
      <c r="A2913" s="70" t="s">
        <v>7992</v>
      </c>
      <c r="B2913" s="74" t="s">
        <v>5</v>
      </c>
      <c r="C2913" s="74" t="s">
        <v>5</v>
      </c>
      <c r="D2913" s="75">
        <v>42247</v>
      </c>
      <c r="E2913" s="76">
        <v>0.85555555555555562</v>
      </c>
      <c r="F2913" s="75">
        <v>42247</v>
      </c>
      <c r="G2913" s="76">
        <v>0.91736111111111107</v>
      </c>
      <c r="H2913" s="76">
        <v>6.1805555555555558E-2</v>
      </c>
      <c r="I2913" s="74">
        <v>1</v>
      </c>
      <c r="J2913" s="74" t="s">
        <v>143</v>
      </c>
      <c r="K2913" s="74" t="s">
        <v>178</v>
      </c>
      <c r="L2913" s="74" t="s">
        <v>9</v>
      </c>
      <c r="M2913" s="225" t="s">
        <v>8919</v>
      </c>
      <c r="N2913" s="226" t="s">
        <v>3</v>
      </c>
      <c r="O2913" s="225" t="s">
        <v>7</v>
      </c>
      <c r="P2913" s="225" t="s">
        <v>8920</v>
      </c>
      <c r="Q2913" s="225" t="s">
        <v>10684</v>
      </c>
      <c r="R2913" s="225">
        <v>0.8</v>
      </c>
      <c r="S2913" s="225"/>
      <c r="T2913" s="225">
        <v>0.8</v>
      </c>
      <c r="U2913" s="302" t="s">
        <v>28</v>
      </c>
      <c r="V2913" s="302">
        <v>37773</v>
      </c>
      <c r="W2913" s="302" t="s">
        <v>1364</v>
      </c>
      <c r="X2913" s="302"/>
      <c r="Y2913" s="302">
        <v>41426</v>
      </c>
      <c r="Z2913" s="302">
        <v>100</v>
      </c>
      <c r="AA2913" s="302">
        <v>42887</v>
      </c>
      <c r="AB2913" s="302">
        <v>42167</v>
      </c>
      <c r="AC2913" s="302">
        <v>42125</v>
      </c>
      <c r="AD2913" s="302" t="s">
        <v>42</v>
      </c>
      <c r="AE2913" s="302"/>
      <c r="AF2913" s="302"/>
      <c r="AG2913" s="302"/>
      <c r="AH2913" s="222"/>
      <c r="AI2913" s="229"/>
    </row>
    <row r="2914" spans="1:35" ht="47.25" customHeight="1">
      <c r="A2914" s="70" t="s">
        <v>4982</v>
      </c>
      <c r="B2914" s="74" t="s">
        <v>58</v>
      </c>
      <c r="C2914" s="74" t="s">
        <v>197</v>
      </c>
      <c r="D2914" s="75">
        <v>42206</v>
      </c>
      <c r="E2914" s="76">
        <v>0.57638888888888895</v>
      </c>
      <c r="F2914" s="75">
        <v>42206</v>
      </c>
      <c r="G2914" s="76">
        <v>0.68819444444444444</v>
      </c>
      <c r="H2914" s="76">
        <f>G2914-E2914</f>
        <v>0.11180555555555549</v>
      </c>
      <c r="I2914" s="74">
        <v>9</v>
      </c>
      <c r="J2914" s="74" t="s">
        <v>7786</v>
      </c>
      <c r="K2914" s="74" t="s">
        <v>14</v>
      </c>
      <c r="L2914" s="74" t="s">
        <v>9</v>
      </c>
      <c r="M2914" s="225" t="s">
        <v>7787</v>
      </c>
      <c r="N2914" s="226" t="s">
        <v>3</v>
      </c>
      <c r="O2914" s="225" t="s">
        <v>7</v>
      </c>
      <c r="P2914" s="225" t="s">
        <v>7787</v>
      </c>
      <c r="Q2914" s="225" t="s">
        <v>7788</v>
      </c>
      <c r="R2914" s="225">
        <v>7.4</v>
      </c>
      <c r="S2914" s="225"/>
      <c r="T2914" s="225">
        <f>R2914</f>
        <v>7.4</v>
      </c>
      <c r="U2914" s="302" t="s">
        <v>28</v>
      </c>
      <c r="V2914" s="302">
        <v>1975</v>
      </c>
      <c r="W2914" s="302" t="s">
        <v>1709</v>
      </c>
      <c r="X2914" s="302" t="s">
        <v>724</v>
      </c>
      <c r="Y2914" s="302">
        <v>41834</v>
      </c>
      <c r="Z2914" s="302">
        <v>100</v>
      </c>
      <c r="AA2914" s="302">
        <v>42565</v>
      </c>
      <c r="AB2914" s="302">
        <v>0</v>
      </c>
      <c r="AC2914" s="302">
        <v>41834</v>
      </c>
      <c r="AD2914" s="302" t="s">
        <v>30</v>
      </c>
      <c r="AE2914" s="302"/>
      <c r="AF2914" s="302"/>
      <c r="AG2914" s="302"/>
      <c r="AH2914" s="222"/>
      <c r="AI2914" s="229"/>
    </row>
    <row r="2915" spans="1:35" ht="47.25" customHeight="1">
      <c r="A2915" s="70" t="s">
        <v>122</v>
      </c>
      <c r="B2915" s="74" t="s">
        <v>12</v>
      </c>
      <c r="C2915" s="74" t="s">
        <v>522</v>
      </c>
      <c r="D2915" s="75">
        <v>42035</v>
      </c>
      <c r="E2915" s="76">
        <v>3.5416666666666666E-2</v>
      </c>
      <c r="F2915" s="75">
        <v>42035</v>
      </c>
      <c r="G2915" s="76">
        <v>0.13402777777777777</v>
      </c>
      <c r="H2915" s="76">
        <f>G2915-E2915</f>
        <v>9.8611111111111108E-2</v>
      </c>
      <c r="I2915" s="74">
        <v>1</v>
      </c>
      <c r="J2915" s="74"/>
      <c r="K2915" s="74"/>
      <c r="L2915" s="74" t="s">
        <v>11</v>
      </c>
      <c r="M2915" s="225" t="s">
        <v>629</v>
      </c>
      <c r="N2915" s="226">
        <v>0.4</v>
      </c>
      <c r="O2915" s="225" t="s">
        <v>2</v>
      </c>
      <c r="P2915" s="225" t="s">
        <v>630</v>
      </c>
      <c r="Q2915" s="225" t="s">
        <v>631</v>
      </c>
      <c r="R2915" s="225">
        <v>0.12</v>
      </c>
      <c r="S2915" s="225">
        <v>1.04</v>
      </c>
      <c r="T2915" s="225">
        <v>1.1599999999999999</v>
      </c>
      <c r="U2915" s="302" t="s">
        <v>1</v>
      </c>
      <c r="V2915" s="302" t="s">
        <v>128</v>
      </c>
      <c r="W2915" s="302" t="s">
        <v>128</v>
      </c>
      <c r="X2915" s="302" t="s">
        <v>128</v>
      </c>
      <c r="Y2915" s="302" t="s">
        <v>128</v>
      </c>
      <c r="Z2915" s="302" t="s">
        <v>128</v>
      </c>
      <c r="AA2915" s="302" t="s">
        <v>128</v>
      </c>
      <c r="AB2915" s="302" t="s">
        <v>128</v>
      </c>
      <c r="AC2915" s="302" t="s">
        <v>128</v>
      </c>
      <c r="AD2915" s="302" t="s">
        <v>22</v>
      </c>
      <c r="AE2915" s="302" t="s">
        <v>128</v>
      </c>
      <c r="AF2915" s="302" t="s">
        <v>128</v>
      </c>
      <c r="AG2915" s="302"/>
      <c r="AH2915" s="222"/>
      <c r="AI2915" s="229"/>
    </row>
    <row r="2916" spans="1:35" ht="47.25" customHeight="1">
      <c r="A2916" s="70" t="s">
        <v>2819</v>
      </c>
      <c r="B2916" s="74" t="s">
        <v>69</v>
      </c>
      <c r="C2916" s="74" t="s">
        <v>69</v>
      </c>
      <c r="D2916" s="75">
        <v>42131</v>
      </c>
      <c r="E2916" s="76">
        <v>0.47152777777777777</v>
      </c>
      <c r="F2916" s="75">
        <v>42131</v>
      </c>
      <c r="G2916" s="76">
        <v>0.4826388888888889</v>
      </c>
      <c r="H2916" s="76">
        <v>1.1111111111111127E-2</v>
      </c>
      <c r="I2916" s="74">
        <v>12</v>
      </c>
      <c r="J2916" s="74" t="s">
        <v>150</v>
      </c>
      <c r="K2916" s="74" t="s">
        <v>178</v>
      </c>
      <c r="L2916" s="74" t="s">
        <v>4</v>
      </c>
      <c r="M2916" s="225" t="s">
        <v>2947</v>
      </c>
      <c r="N2916" s="226" t="s">
        <v>3</v>
      </c>
      <c r="O2916" s="225" t="s">
        <v>7</v>
      </c>
      <c r="P2916" s="225" t="s">
        <v>2947</v>
      </c>
      <c r="Q2916" s="225" t="s">
        <v>2948</v>
      </c>
      <c r="R2916" s="225">
        <v>0.7</v>
      </c>
      <c r="S2916" s="225">
        <v>0.45</v>
      </c>
      <c r="T2916" s="225">
        <f>R2916+S2916</f>
        <v>1.1499999999999999</v>
      </c>
      <c r="U2916" s="302" t="s">
        <v>28</v>
      </c>
      <c r="V2916" s="302">
        <v>2008</v>
      </c>
      <c r="W2916" s="302" t="s">
        <v>1477</v>
      </c>
      <c r="X2916" s="302" t="s">
        <v>724</v>
      </c>
      <c r="Y2916" s="302" t="s">
        <v>1902</v>
      </c>
      <c r="Z2916" s="302">
        <v>100</v>
      </c>
      <c r="AA2916" s="302" t="s">
        <v>2660</v>
      </c>
      <c r="AB2916" s="302">
        <v>0</v>
      </c>
      <c r="AC2916" s="302" t="s">
        <v>1902</v>
      </c>
      <c r="AD2916" s="302" t="s">
        <v>22</v>
      </c>
      <c r="AE2916" s="302"/>
      <c r="AF2916" s="302"/>
      <c r="AG2916" s="302" t="s">
        <v>3031</v>
      </c>
      <c r="AH2916" s="222"/>
      <c r="AI2916" s="229"/>
    </row>
    <row r="2917" spans="1:35" ht="47.25" customHeight="1">
      <c r="A2917" s="70" t="s">
        <v>4982</v>
      </c>
      <c r="B2917" s="74" t="s">
        <v>5</v>
      </c>
      <c r="C2917" s="74" t="s">
        <v>5</v>
      </c>
      <c r="D2917" s="75">
        <v>42206</v>
      </c>
      <c r="E2917" s="76">
        <v>0.67569444444444438</v>
      </c>
      <c r="F2917" s="75">
        <v>42206</v>
      </c>
      <c r="G2917" s="76">
        <v>0.67569444444444438</v>
      </c>
      <c r="H2917" s="76">
        <v>0</v>
      </c>
      <c r="I2917" s="74">
        <v>15</v>
      </c>
      <c r="J2917" s="74" t="s">
        <v>143</v>
      </c>
      <c r="K2917" s="74" t="s">
        <v>8</v>
      </c>
      <c r="L2917" s="74" t="s">
        <v>29</v>
      </c>
      <c r="M2917" s="225" t="s">
        <v>10407</v>
      </c>
      <c r="N2917" s="226" t="s">
        <v>3</v>
      </c>
      <c r="O2917" s="225" t="s">
        <v>7</v>
      </c>
      <c r="P2917" s="225" t="s">
        <v>10408</v>
      </c>
      <c r="Q2917" s="225" t="s">
        <v>7851</v>
      </c>
      <c r="R2917" s="225"/>
      <c r="S2917" s="225">
        <v>2.9</v>
      </c>
      <c r="T2917" s="225">
        <v>2.9</v>
      </c>
      <c r="U2917" s="302" t="s">
        <v>28</v>
      </c>
      <c r="V2917" s="302">
        <v>1992</v>
      </c>
      <c r="W2917" s="302" t="s">
        <v>587</v>
      </c>
      <c r="X2917" s="302" t="s">
        <v>411</v>
      </c>
      <c r="Y2917" s="302" t="s">
        <v>10409</v>
      </c>
      <c r="Z2917" s="302">
        <v>30</v>
      </c>
      <c r="AA2917" s="302" t="s">
        <v>10410</v>
      </c>
      <c r="AB2917" s="302">
        <v>8</v>
      </c>
      <c r="AC2917" s="302" t="s">
        <v>1386</v>
      </c>
      <c r="AD2917" s="302" t="s">
        <v>27</v>
      </c>
      <c r="AE2917" s="302"/>
      <c r="AF2917" s="302"/>
      <c r="AG2917" s="302"/>
      <c r="AH2917" s="222"/>
      <c r="AI2917" s="229"/>
    </row>
    <row r="2918" spans="1:35" ht="110.25" customHeight="1">
      <c r="A2918" s="70" t="s">
        <v>4982</v>
      </c>
      <c r="B2918" s="74" t="s">
        <v>5</v>
      </c>
      <c r="C2918" s="74" t="s">
        <v>5</v>
      </c>
      <c r="D2918" s="75">
        <v>42206</v>
      </c>
      <c r="E2918" s="76">
        <v>0.92638888888888893</v>
      </c>
      <c r="F2918" s="75">
        <v>42206</v>
      </c>
      <c r="G2918" s="76">
        <v>0.92638888888888893</v>
      </c>
      <c r="H2918" s="76">
        <v>0</v>
      </c>
      <c r="I2918" s="74">
        <v>4</v>
      </c>
      <c r="J2918" s="74" t="s">
        <v>7852</v>
      </c>
      <c r="K2918" s="74" t="s">
        <v>51</v>
      </c>
      <c r="L2918" s="74" t="s">
        <v>29</v>
      </c>
      <c r="M2918" s="225" t="s">
        <v>7853</v>
      </c>
      <c r="N2918" s="226" t="s">
        <v>3</v>
      </c>
      <c r="O2918" s="225" t="s">
        <v>7</v>
      </c>
      <c r="P2918" s="225" t="s">
        <v>10411</v>
      </c>
      <c r="Q2918" s="225" t="s">
        <v>7854</v>
      </c>
      <c r="R2918" s="225"/>
      <c r="S2918" s="225">
        <v>2.8</v>
      </c>
      <c r="T2918" s="225">
        <v>2.8</v>
      </c>
      <c r="U2918" s="302" t="s">
        <v>28</v>
      </c>
      <c r="V2918" s="302">
        <v>1990</v>
      </c>
      <c r="W2918" s="302" t="s">
        <v>587</v>
      </c>
      <c r="X2918" s="302" t="s">
        <v>1383</v>
      </c>
      <c r="Y2918" s="302" t="s">
        <v>10412</v>
      </c>
      <c r="Z2918" s="302">
        <v>100</v>
      </c>
      <c r="AA2918" s="302" t="s">
        <v>10413</v>
      </c>
      <c r="AB2918" s="302">
        <v>0</v>
      </c>
      <c r="AC2918" s="302"/>
      <c r="AD2918" s="302" t="s">
        <v>27</v>
      </c>
      <c r="AE2918" s="302"/>
      <c r="AF2918" s="302"/>
      <c r="AG2918" s="302"/>
      <c r="AH2918" s="222"/>
      <c r="AI2918" s="229"/>
    </row>
    <row r="2919" spans="1:35" ht="94.5" customHeight="1">
      <c r="A2919" s="69" t="s">
        <v>4982</v>
      </c>
      <c r="B2919" s="134" t="s">
        <v>1412</v>
      </c>
      <c r="C2919" s="134" t="s">
        <v>1420</v>
      </c>
      <c r="D2919" s="93">
        <v>42207</v>
      </c>
      <c r="E2919" s="109">
        <v>0.33958333333333335</v>
      </c>
      <c r="F2919" s="88">
        <v>42207</v>
      </c>
      <c r="G2919" s="109">
        <v>0.33958333333333335</v>
      </c>
      <c r="H2919" s="109">
        <v>0</v>
      </c>
      <c r="I2919" s="169">
        <v>51</v>
      </c>
      <c r="J2919" s="169" t="s">
        <v>1421</v>
      </c>
      <c r="K2919" s="169" t="s">
        <v>7856</v>
      </c>
      <c r="L2919" s="169" t="s">
        <v>29</v>
      </c>
      <c r="M2919" s="232" t="s">
        <v>7857</v>
      </c>
      <c r="N2919" s="232" t="s">
        <v>3</v>
      </c>
      <c r="O2919" s="232" t="s">
        <v>7</v>
      </c>
      <c r="P2919" s="232" t="s">
        <v>7857</v>
      </c>
      <c r="Q2919" s="232" t="s">
        <v>7858</v>
      </c>
      <c r="R2919" s="235">
        <v>3</v>
      </c>
      <c r="S2919" s="235">
        <v>36</v>
      </c>
      <c r="T2919" s="235">
        <v>39</v>
      </c>
      <c r="U2919" s="279"/>
      <c r="V2919" s="279"/>
      <c r="W2919" s="279"/>
      <c r="X2919" s="279"/>
      <c r="Y2919" s="279"/>
      <c r="Z2919" s="279"/>
      <c r="AA2919" s="279"/>
      <c r="AB2919" s="279"/>
      <c r="AC2919" s="279"/>
      <c r="AD2919" s="273" t="s">
        <v>27</v>
      </c>
      <c r="AE2919" s="279"/>
      <c r="AF2919" s="279"/>
      <c r="AG2919" s="290"/>
      <c r="AH2919" s="222"/>
      <c r="AI2919" s="229"/>
    </row>
    <row r="2920" spans="1:35" ht="47.25" customHeight="1">
      <c r="A2920" s="69" t="s">
        <v>4982</v>
      </c>
      <c r="B2920" s="134" t="s">
        <v>1412</v>
      </c>
      <c r="C2920" s="134" t="s">
        <v>1420</v>
      </c>
      <c r="D2920" s="93">
        <v>42207</v>
      </c>
      <c r="E2920" s="109">
        <v>0.65763888888888888</v>
      </c>
      <c r="F2920" s="88">
        <v>42207</v>
      </c>
      <c r="G2920" s="109">
        <v>0.65763888888888888</v>
      </c>
      <c r="H2920" s="109">
        <v>0</v>
      </c>
      <c r="I2920" s="169">
        <v>6</v>
      </c>
      <c r="J2920" s="169"/>
      <c r="K2920" s="169"/>
      <c r="L2920" s="169" t="s">
        <v>4</v>
      </c>
      <c r="M2920" s="232" t="s">
        <v>11165</v>
      </c>
      <c r="N2920" s="232" t="s">
        <v>3</v>
      </c>
      <c r="O2920" s="232" t="s">
        <v>39</v>
      </c>
      <c r="P2920" s="232" t="s">
        <v>11165</v>
      </c>
      <c r="Q2920" s="232" t="s">
        <v>11166</v>
      </c>
      <c r="R2920" s="235">
        <v>1</v>
      </c>
      <c r="S2920" s="235"/>
      <c r="T2920" s="235">
        <v>1</v>
      </c>
      <c r="U2920" s="279"/>
      <c r="V2920" s="279"/>
      <c r="W2920" s="279"/>
      <c r="X2920" s="279"/>
      <c r="Y2920" s="279"/>
      <c r="Z2920" s="279"/>
      <c r="AA2920" s="279"/>
      <c r="AB2920" s="279"/>
      <c r="AC2920" s="279"/>
      <c r="AD2920" s="273" t="s">
        <v>62</v>
      </c>
      <c r="AE2920" s="279"/>
      <c r="AF2920" s="279"/>
      <c r="AG2920" s="290"/>
      <c r="AH2920" s="222"/>
      <c r="AI2920" s="229"/>
    </row>
    <row r="2921" spans="1:35" ht="47.25" customHeight="1">
      <c r="A2921" s="70" t="s">
        <v>4982</v>
      </c>
      <c r="B2921" s="74" t="s">
        <v>19</v>
      </c>
      <c r="C2921" s="74" t="s">
        <v>11210</v>
      </c>
      <c r="D2921" s="75">
        <v>42207</v>
      </c>
      <c r="E2921" s="76">
        <v>0.58333333333333337</v>
      </c>
      <c r="F2921" s="75">
        <v>42207</v>
      </c>
      <c r="G2921" s="76">
        <v>0.89930555555555547</v>
      </c>
      <c r="H2921" s="76">
        <v>0.3159722222222221</v>
      </c>
      <c r="I2921" s="74">
        <v>3</v>
      </c>
      <c r="J2921" s="74"/>
      <c r="K2921" s="74"/>
      <c r="L2921" s="74" t="s">
        <v>16</v>
      </c>
      <c r="M2921" s="225" t="s">
        <v>4865</v>
      </c>
      <c r="N2921" s="226" t="s">
        <v>3</v>
      </c>
      <c r="O2921" s="225" t="s">
        <v>7</v>
      </c>
      <c r="P2921" s="225" t="s">
        <v>11297</v>
      </c>
      <c r="Q2921" s="225" t="s">
        <v>11298</v>
      </c>
      <c r="R2921" s="225">
        <v>13</v>
      </c>
      <c r="S2921" s="225"/>
      <c r="T2921" s="225">
        <f>R2921+S2921</f>
        <v>13</v>
      </c>
      <c r="U2921" s="302"/>
      <c r="V2921" s="302"/>
      <c r="W2921" s="302"/>
      <c r="X2921" s="302"/>
      <c r="Y2921" s="302"/>
      <c r="Z2921" s="302"/>
      <c r="AA2921" s="302"/>
      <c r="AB2921" s="302"/>
      <c r="AC2921" s="302"/>
      <c r="AD2921" s="302" t="s">
        <v>37</v>
      </c>
      <c r="AE2921" s="302"/>
      <c r="AF2921" s="302"/>
      <c r="AG2921" s="302"/>
      <c r="AH2921" s="222"/>
      <c r="AI2921" s="229"/>
    </row>
    <row r="2922" spans="1:35" ht="47.25" customHeight="1">
      <c r="A2922" s="70" t="s">
        <v>4982</v>
      </c>
      <c r="B2922" s="74" t="s">
        <v>19</v>
      </c>
      <c r="C2922" s="74" t="s">
        <v>19</v>
      </c>
      <c r="D2922" s="75">
        <v>42207</v>
      </c>
      <c r="E2922" s="76">
        <v>0.64583333333333337</v>
      </c>
      <c r="F2922" s="75">
        <v>42207</v>
      </c>
      <c r="G2922" s="76">
        <v>0.64652777777777781</v>
      </c>
      <c r="H2922" s="76">
        <f>F2922-D2922+G2922-E2922</f>
        <v>6.9444444444444198E-4</v>
      </c>
      <c r="I2922" s="74">
        <v>15</v>
      </c>
      <c r="J2922" s="74"/>
      <c r="K2922" s="74"/>
      <c r="L2922" s="74" t="s">
        <v>4</v>
      </c>
      <c r="M2922" s="225" t="s">
        <v>11294</v>
      </c>
      <c r="N2922" s="226">
        <v>35</v>
      </c>
      <c r="O2922" s="225" t="s">
        <v>13</v>
      </c>
      <c r="P2922" s="225" t="s">
        <v>11299</v>
      </c>
      <c r="Q2922" s="225" t="s">
        <v>11300</v>
      </c>
      <c r="R2922" s="225">
        <v>4</v>
      </c>
      <c r="S2922" s="225">
        <v>1</v>
      </c>
      <c r="T2922" s="225">
        <f>R2922+S2922</f>
        <v>5</v>
      </c>
      <c r="U2922" s="302" t="s">
        <v>33</v>
      </c>
      <c r="V2922" s="302">
        <v>2003</v>
      </c>
      <c r="W2922" s="302" t="s">
        <v>11301</v>
      </c>
      <c r="X2922" s="302" t="s">
        <v>11302</v>
      </c>
      <c r="Y2922" s="302">
        <v>42198</v>
      </c>
      <c r="Z2922" s="302">
        <v>100</v>
      </c>
      <c r="AA2922" s="302">
        <v>42564</v>
      </c>
      <c r="AB2922" s="302">
        <v>0</v>
      </c>
      <c r="AC2922" s="302">
        <v>42157</v>
      </c>
      <c r="AD2922" s="302" t="s">
        <v>0</v>
      </c>
      <c r="AE2922" s="302"/>
      <c r="AF2922" s="302"/>
      <c r="AG2922" s="302"/>
      <c r="AH2922" s="222"/>
      <c r="AI2922" s="229"/>
    </row>
    <row r="2923" spans="1:35" ht="47.25" customHeight="1">
      <c r="A2923" s="70" t="s">
        <v>4982</v>
      </c>
      <c r="B2923" s="74" t="s">
        <v>19</v>
      </c>
      <c r="C2923" s="74" t="s">
        <v>11216</v>
      </c>
      <c r="D2923" s="75">
        <v>42207</v>
      </c>
      <c r="E2923" s="76">
        <v>0.70833333333333337</v>
      </c>
      <c r="F2923" s="75">
        <v>42207</v>
      </c>
      <c r="G2923" s="76">
        <v>0.7090277777777777</v>
      </c>
      <c r="H2923" s="76">
        <v>6.9444444444433095E-4</v>
      </c>
      <c r="I2923" s="74">
        <v>2</v>
      </c>
      <c r="J2923" s="74"/>
      <c r="K2923" s="74"/>
      <c r="L2923" s="74" t="s">
        <v>16</v>
      </c>
      <c r="M2923" s="225" t="s">
        <v>11217</v>
      </c>
      <c r="N2923" s="226">
        <v>110</v>
      </c>
      <c r="O2923" s="225" t="s">
        <v>13</v>
      </c>
      <c r="P2923" s="225" t="s">
        <v>7855</v>
      </c>
      <c r="Q2923" s="225" t="s">
        <v>11303</v>
      </c>
      <c r="R2923" s="225">
        <v>1</v>
      </c>
      <c r="S2923" s="225"/>
      <c r="T2923" s="225">
        <f>R2923+S2923</f>
        <v>1</v>
      </c>
      <c r="U2923" s="302"/>
      <c r="V2923" s="302"/>
      <c r="W2923" s="302"/>
      <c r="X2923" s="302"/>
      <c r="Y2923" s="302"/>
      <c r="Z2923" s="302"/>
      <c r="AA2923" s="302"/>
      <c r="AB2923" s="302"/>
      <c r="AC2923" s="302"/>
      <c r="AD2923" s="302" t="s">
        <v>37</v>
      </c>
      <c r="AE2923" s="302"/>
      <c r="AF2923" s="302"/>
      <c r="AG2923" s="302"/>
      <c r="AH2923" s="222"/>
      <c r="AI2923" s="229"/>
    </row>
    <row r="2924" spans="1:35" ht="31.5" customHeight="1">
      <c r="A2924" s="70" t="s">
        <v>4982</v>
      </c>
      <c r="B2924" s="74" t="s">
        <v>15</v>
      </c>
      <c r="C2924" s="74" t="s">
        <v>15</v>
      </c>
      <c r="D2924" s="75">
        <v>42207</v>
      </c>
      <c r="E2924" s="76">
        <v>0.32708333333333334</v>
      </c>
      <c r="F2924" s="75">
        <v>42207</v>
      </c>
      <c r="G2924" s="76">
        <v>0.32708333333333334</v>
      </c>
      <c r="H2924" s="76">
        <f>(F2924+G2924)-(D2924+E2924)</f>
        <v>0</v>
      </c>
      <c r="I2924" s="74">
        <v>5</v>
      </c>
      <c r="J2924" s="74"/>
      <c r="K2924" s="74" t="s">
        <v>8</v>
      </c>
      <c r="L2924" s="74" t="s">
        <v>4</v>
      </c>
      <c r="M2924" s="225" t="s">
        <v>8510</v>
      </c>
      <c r="N2924" s="226" t="s">
        <v>3</v>
      </c>
      <c r="O2924" s="225" t="s">
        <v>7</v>
      </c>
      <c r="P2924" s="225" t="s">
        <v>8511</v>
      </c>
      <c r="Q2924" s="225" t="s">
        <v>9352</v>
      </c>
      <c r="R2924" s="225"/>
      <c r="S2924" s="225">
        <v>1.97</v>
      </c>
      <c r="T2924" s="225">
        <f>SUM(R2924:S2924)</f>
        <v>1.97</v>
      </c>
      <c r="U2924" s="302" t="s">
        <v>28</v>
      </c>
      <c r="V2924" s="302">
        <v>1983</v>
      </c>
      <c r="W2924" s="302" t="s">
        <v>587</v>
      </c>
      <c r="X2924" s="302"/>
      <c r="Y2924" s="302">
        <v>41879</v>
      </c>
      <c r="Z2924" s="302">
        <v>100</v>
      </c>
      <c r="AA2924" s="302" t="s">
        <v>9353</v>
      </c>
      <c r="AB2924" s="302">
        <v>0</v>
      </c>
      <c r="AC2924" s="302"/>
      <c r="AD2924" s="302" t="s">
        <v>0</v>
      </c>
      <c r="AE2924" s="302" t="s">
        <v>53</v>
      </c>
      <c r="AF2924" s="302"/>
      <c r="AG2924" s="302" t="s">
        <v>9354</v>
      </c>
      <c r="AH2924" s="222"/>
      <c r="AI2924" s="229"/>
    </row>
    <row r="2925" spans="1:35" ht="47.25" customHeight="1">
      <c r="A2925" s="70" t="s">
        <v>8946</v>
      </c>
      <c r="B2925" s="74" t="s">
        <v>81</v>
      </c>
      <c r="C2925" s="74" t="s">
        <v>81</v>
      </c>
      <c r="D2925" s="75">
        <v>42248</v>
      </c>
      <c r="E2925" s="76">
        <v>0.70486111111111116</v>
      </c>
      <c r="F2925" s="75">
        <v>42248</v>
      </c>
      <c r="G2925" s="76">
        <v>0.70694444444444438</v>
      </c>
      <c r="H2925" s="76">
        <v>2.0833333333333333E-3</v>
      </c>
      <c r="I2925" s="74">
        <v>83</v>
      </c>
      <c r="J2925" s="74" t="s">
        <v>150</v>
      </c>
      <c r="K2925" s="74" t="s">
        <v>178</v>
      </c>
      <c r="L2925" s="74" t="s">
        <v>9</v>
      </c>
      <c r="M2925" s="225" t="s">
        <v>10089</v>
      </c>
      <c r="N2925" s="226">
        <v>35</v>
      </c>
      <c r="O2925" s="225" t="s">
        <v>13</v>
      </c>
      <c r="P2925" s="225" t="s">
        <v>10089</v>
      </c>
      <c r="Q2925" s="225" t="s">
        <v>10090</v>
      </c>
      <c r="R2925" s="225">
        <v>1.7</v>
      </c>
      <c r="S2925" s="225">
        <v>47.6</v>
      </c>
      <c r="T2925" s="225">
        <v>49.3</v>
      </c>
      <c r="U2925" s="302" t="s">
        <v>6</v>
      </c>
      <c r="V2925" s="302">
        <v>1991</v>
      </c>
      <c r="W2925" s="302" t="s">
        <v>1942</v>
      </c>
      <c r="X2925" s="302" t="s">
        <v>10091</v>
      </c>
      <c r="Y2925" s="302"/>
      <c r="Z2925" s="302">
        <v>1</v>
      </c>
      <c r="AA2925" s="302"/>
      <c r="AB2925" s="302">
        <v>0</v>
      </c>
      <c r="AC2925" s="302"/>
      <c r="AD2925" s="302" t="s">
        <v>42</v>
      </c>
      <c r="AE2925" s="302"/>
      <c r="AF2925" s="302"/>
      <c r="AG2925" s="302"/>
      <c r="AH2925" s="222"/>
      <c r="AI2925" s="229"/>
    </row>
    <row r="2926" spans="1:35" ht="76.5" customHeight="1">
      <c r="A2926" s="70" t="s">
        <v>4982</v>
      </c>
      <c r="B2926" s="74" t="s">
        <v>10</v>
      </c>
      <c r="C2926" s="74" t="s">
        <v>4334</v>
      </c>
      <c r="D2926" s="75">
        <v>42207</v>
      </c>
      <c r="E2926" s="76">
        <v>0.71875</v>
      </c>
      <c r="F2926" s="75">
        <v>42207</v>
      </c>
      <c r="G2926" s="76">
        <v>0.71875</v>
      </c>
      <c r="H2926" s="76">
        <v>0</v>
      </c>
      <c r="I2926" s="74">
        <v>73</v>
      </c>
      <c r="J2926" s="74" t="s">
        <v>150</v>
      </c>
      <c r="K2926" s="74" t="s">
        <v>11110</v>
      </c>
      <c r="L2926" s="74" t="s">
        <v>4</v>
      </c>
      <c r="M2926" s="225" t="s">
        <v>8545</v>
      </c>
      <c r="N2926" s="226" t="s">
        <v>3</v>
      </c>
      <c r="O2926" s="225" t="s">
        <v>2</v>
      </c>
      <c r="P2926" s="225" t="s">
        <v>8545</v>
      </c>
      <c r="Q2926" s="225" t="s">
        <v>8546</v>
      </c>
      <c r="R2926" s="225">
        <v>7</v>
      </c>
      <c r="S2926" s="225">
        <v>4</v>
      </c>
      <c r="T2926" s="225">
        <v>11</v>
      </c>
      <c r="U2926" s="302"/>
      <c r="V2926" s="302"/>
      <c r="W2926" s="302"/>
      <c r="X2926" s="302"/>
      <c r="Y2926" s="302"/>
      <c r="Z2926" s="302"/>
      <c r="AA2926" s="302"/>
      <c r="AB2926" s="302"/>
      <c r="AC2926" s="302"/>
      <c r="AD2926" s="302" t="s">
        <v>0</v>
      </c>
      <c r="AE2926" s="302"/>
      <c r="AF2926" s="302"/>
      <c r="AG2926" s="302" t="s">
        <v>11020</v>
      </c>
      <c r="AH2926" s="222"/>
      <c r="AI2926" s="229"/>
    </row>
    <row r="2927" spans="1:35" ht="47.25" customHeight="1">
      <c r="A2927" s="70" t="s">
        <v>4982</v>
      </c>
      <c r="B2927" s="74" t="s">
        <v>10</v>
      </c>
      <c r="C2927" s="74" t="s">
        <v>287</v>
      </c>
      <c r="D2927" s="75">
        <v>42207</v>
      </c>
      <c r="E2927" s="76">
        <v>0.79583333333333339</v>
      </c>
      <c r="F2927" s="75">
        <v>42207</v>
      </c>
      <c r="G2927" s="76">
        <v>0.79583333333333339</v>
      </c>
      <c r="H2927" s="76">
        <v>0</v>
      </c>
      <c r="I2927" s="74">
        <v>22</v>
      </c>
      <c r="J2927" s="74" t="s">
        <v>180</v>
      </c>
      <c r="K2927" s="74" t="s">
        <v>8</v>
      </c>
      <c r="L2927" s="74" t="s">
        <v>9</v>
      </c>
      <c r="M2927" s="225" t="s">
        <v>8547</v>
      </c>
      <c r="N2927" s="226" t="s">
        <v>3</v>
      </c>
      <c r="O2927" s="225" t="s">
        <v>7</v>
      </c>
      <c r="P2927" s="225" t="s">
        <v>8547</v>
      </c>
      <c r="Q2927" s="225" t="s">
        <v>8548</v>
      </c>
      <c r="R2927" s="225">
        <v>4</v>
      </c>
      <c r="S2927" s="225"/>
      <c r="T2927" s="225">
        <v>4</v>
      </c>
      <c r="U2927" s="302"/>
      <c r="V2927" s="302"/>
      <c r="W2927" s="302"/>
      <c r="X2927" s="302"/>
      <c r="Y2927" s="302"/>
      <c r="Z2927" s="302"/>
      <c r="AA2927" s="302"/>
      <c r="AB2927" s="302"/>
      <c r="AC2927" s="302"/>
      <c r="AD2927" s="302" t="s">
        <v>30</v>
      </c>
      <c r="AE2927" s="302"/>
      <c r="AF2927" s="302"/>
      <c r="AG2927" s="302"/>
      <c r="AH2927" s="222"/>
      <c r="AI2927" s="229"/>
    </row>
    <row r="2928" spans="1:35" ht="63" customHeight="1">
      <c r="A2928" s="70" t="s">
        <v>4982</v>
      </c>
      <c r="B2928" s="74" t="s">
        <v>18</v>
      </c>
      <c r="C2928" s="74" t="s">
        <v>18</v>
      </c>
      <c r="D2928" s="75">
        <v>42207</v>
      </c>
      <c r="E2928" s="76">
        <v>42207.222222222219</v>
      </c>
      <c r="F2928" s="75">
        <v>42207</v>
      </c>
      <c r="G2928" s="76">
        <v>42207.756944444445</v>
      </c>
      <c r="H2928" s="76">
        <f>G2928-E2928</f>
        <v>0.53472222222626442</v>
      </c>
      <c r="I2928" s="74">
        <v>1</v>
      </c>
      <c r="J2928" s="74"/>
      <c r="K2928" s="74"/>
      <c r="L2928" s="74" t="s">
        <v>11</v>
      </c>
      <c r="M2928" s="225" t="s">
        <v>3579</v>
      </c>
      <c r="N2928" s="226">
        <v>0.4</v>
      </c>
      <c r="O2928" s="225" t="s">
        <v>2</v>
      </c>
      <c r="P2928" s="225" t="s">
        <v>7954</v>
      </c>
      <c r="Q2928" s="225" t="s">
        <v>7955</v>
      </c>
      <c r="R2928" s="225">
        <v>0.27100000000000002</v>
      </c>
      <c r="S2928" s="225"/>
      <c r="T2928" s="225">
        <f>R2928+S2928</f>
        <v>0.27100000000000002</v>
      </c>
      <c r="U2928" s="302"/>
      <c r="V2928" s="302"/>
      <c r="W2928" s="302"/>
      <c r="X2928" s="302"/>
      <c r="Y2928" s="302"/>
      <c r="Z2928" s="302"/>
      <c r="AA2928" s="302"/>
      <c r="AB2928" s="302"/>
      <c r="AC2928" s="302"/>
      <c r="AD2928" s="302" t="s">
        <v>0</v>
      </c>
      <c r="AE2928" s="302"/>
      <c r="AF2928" s="302"/>
      <c r="AG2928" s="302"/>
      <c r="AH2928" s="222"/>
      <c r="AI2928" s="229"/>
    </row>
    <row r="2929" spans="1:36" ht="63" customHeight="1">
      <c r="A2929" s="70" t="s">
        <v>4982</v>
      </c>
      <c r="B2929" s="74" t="s">
        <v>18</v>
      </c>
      <c r="C2929" s="74" t="s">
        <v>18</v>
      </c>
      <c r="D2929" s="75">
        <v>42207</v>
      </c>
      <c r="E2929" s="76">
        <v>42207.291666666664</v>
      </c>
      <c r="F2929" s="75">
        <v>42207</v>
      </c>
      <c r="G2929" s="76">
        <v>42207.5</v>
      </c>
      <c r="H2929" s="76">
        <f>G2929-E2929</f>
        <v>0.20833333333575865</v>
      </c>
      <c r="I2929" s="74">
        <v>1</v>
      </c>
      <c r="J2929" s="74"/>
      <c r="K2929" s="74"/>
      <c r="L2929" s="74" t="s">
        <v>11</v>
      </c>
      <c r="M2929" s="225" t="s">
        <v>337</v>
      </c>
      <c r="N2929" s="226">
        <v>0.4</v>
      </c>
      <c r="O2929" s="225" t="s">
        <v>2</v>
      </c>
      <c r="P2929" s="225" t="s">
        <v>7960</v>
      </c>
      <c r="Q2929" s="225" t="s">
        <v>4785</v>
      </c>
      <c r="R2929" s="225">
        <v>0.437</v>
      </c>
      <c r="S2929" s="225"/>
      <c r="T2929" s="225">
        <f>R2929+S2929</f>
        <v>0.437</v>
      </c>
      <c r="U2929" s="302"/>
      <c r="V2929" s="302"/>
      <c r="W2929" s="302"/>
      <c r="X2929" s="302"/>
      <c r="Y2929" s="302"/>
      <c r="Z2929" s="302"/>
      <c r="AA2929" s="302"/>
      <c r="AB2929" s="302"/>
      <c r="AC2929" s="302"/>
      <c r="AD2929" s="302" t="s">
        <v>0</v>
      </c>
      <c r="AE2929" s="302"/>
      <c r="AF2929" s="302"/>
      <c r="AG2929" s="302"/>
      <c r="AH2929" s="222"/>
      <c r="AI2929" s="229"/>
    </row>
    <row r="2930" spans="1:36" ht="60" customHeight="1">
      <c r="A2930" s="70" t="s">
        <v>4982</v>
      </c>
      <c r="B2930" s="74" t="s">
        <v>18</v>
      </c>
      <c r="C2930" s="74" t="s">
        <v>18</v>
      </c>
      <c r="D2930" s="75">
        <v>42207</v>
      </c>
      <c r="E2930" s="76">
        <v>42207.601388888892</v>
      </c>
      <c r="F2930" s="75">
        <v>42207</v>
      </c>
      <c r="G2930" s="76">
        <v>42207.64166666667</v>
      </c>
      <c r="H2930" s="76">
        <f>G2930-E2930</f>
        <v>4.0277777778101154E-2</v>
      </c>
      <c r="I2930" s="74">
        <v>42</v>
      </c>
      <c r="J2930" s="74"/>
      <c r="K2930" s="74"/>
      <c r="L2930" s="74" t="s">
        <v>4</v>
      </c>
      <c r="M2930" s="225" t="s">
        <v>7956</v>
      </c>
      <c r="N2930" s="226" t="s">
        <v>3</v>
      </c>
      <c r="O2930" s="225" t="s">
        <v>25</v>
      </c>
      <c r="P2930" s="225" t="s">
        <v>7957</v>
      </c>
      <c r="Q2930" s="225" t="s">
        <v>7958</v>
      </c>
      <c r="R2930" s="225">
        <v>0.89100000000000001</v>
      </c>
      <c r="S2930" s="225"/>
      <c r="T2930" s="225">
        <f>R2930+S2930</f>
        <v>0.89100000000000001</v>
      </c>
      <c r="U2930" s="302"/>
      <c r="V2930" s="302"/>
      <c r="W2930" s="302"/>
      <c r="X2930" s="302"/>
      <c r="Y2930" s="302"/>
      <c r="Z2930" s="302"/>
      <c r="AA2930" s="302"/>
      <c r="AB2930" s="302"/>
      <c r="AC2930" s="302"/>
      <c r="AD2930" s="302" t="s">
        <v>0</v>
      </c>
      <c r="AE2930" s="302"/>
      <c r="AF2930" s="302"/>
      <c r="AG2930" s="302"/>
      <c r="AH2930" s="222"/>
      <c r="AI2930" s="229"/>
    </row>
    <row r="2931" spans="1:36" ht="75" customHeight="1">
      <c r="A2931" s="70" t="s">
        <v>4982</v>
      </c>
      <c r="B2931" s="74" t="s">
        <v>18</v>
      </c>
      <c r="C2931" s="74" t="s">
        <v>18</v>
      </c>
      <c r="D2931" s="75">
        <v>42207</v>
      </c>
      <c r="E2931" s="76">
        <v>42207.625</v>
      </c>
      <c r="F2931" s="75">
        <v>42207</v>
      </c>
      <c r="G2931" s="76">
        <v>42207.697916666664</v>
      </c>
      <c r="H2931" s="76">
        <f>G2931-E2931</f>
        <v>7.2916666664241347E-2</v>
      </c>
      <c r="I2931" s="74">
        <v>4</v>
      </c>
      <c r="J2931" s="74"/>
      <c r="K2931" s="74"/>
      <c r="L2931" s="74" t="s">
        <v>4</v>
      </c>
      <c r="M2931" s="225" t="s">
        <v>7677</v>
      </c>
      <c r="N2931" s="226">
        <v>0.4</v>
      </c>
      <c r="O2931" s="225" t="s">
        <v>25</v>
      </c>
      <c r="P2931" s="225" t="s">
        <v>7678</v>
      </c>
      <c r="Q2931" s="225" t="s">
        <v>7959</v>
      </c>
      <c r="R2931" s="225">
        <v>0.13600000000000001</v>
      </c>
      <c r="S2931" s="225"/>
      <c r="T2931" s="225">
        <f>R2931+S2931</f>
        <v>0.13600000000000001</v>
      </c>
      <c r="U2931" s="302"/>
      <c r="V2931" s="302"/>
      <c r="W2931" s="302"/>
      <c r="X2931" s="302"/>
      <c r="Y2931" s="302"/>
      <c r="Z2931" s="302"/>
      <c r="AA2931" s="302"/>
      <c r="AB2931" s="302"/>
      <c r="AC2931" s="302"/>
      <c r="AD2931" s="302" t="s">
        <v>0</v>
      </c>
      <c r="AE2931" s="302"/>
      <c r="AF2931" s="302"/>
      <c r="AG2931" s="302"/>
      <c r="AH2931" s="222"/>
      <c r="AI2931" s="229"/>
    </row>
    <row r="2932" spans="1:36" ht="60" customHeight="1">
      <c r="A2932" s="70" t="s">
        <v>4982</v>
      </c>
      <c r="B2932" s="74" t="s">
        <v>5</v>
      </c>
      <c r="C2932" s="74" t="s">
        <v>5</v>
      </c>
      <c r="D2932" s="75">
        <v>42207</v>
      </c>
      <c r="E2932" s="76">
        <v>0.27430555555555552</v>
      </c>
      <c r="F2932" s="75">
        <v>42207</v>
      </c>
      <c r="G2932" s="76">
        <v>0.27430555555555552</v>
      </c>
      <c r="H2932" s="76">
        <v>0</v>
      </c>
      <c r="I2932" s="74">
        <v>9</v>
      </c>
      <c r="J2932" s="74" t="s">
        <v>143</v>
      </c>
      <c r="K2932" s="74" t="s">
        <v>14</v>
      </c>
      <c r="L2932" s="74" t="s">
        <v>9</v>
      </c>
      <c r="M2932" s="225" t="s">
        <v>8215</v>
      </c>
      <c r="N2932" s="226" t="s">
        <v>3</v>
      </c>
      <c r="O2932" s="225" t="s">
        <v>7</v>
      </c>
      <c r="P2932" s="225" t="s">
        <v>8216</v>
      </c>
      <c r="Q2932" s="225" t="s">
        <v>10414</v>
      </c>
      <c r="R2932" s="225"/>
      <c r="S2932" s="225">
        <v>13.7</v>
      </c>
      <c r="T2932" s="225">
        <v>13.7</v>
      </c>
      <c r="U2932" s="302" t="s">
        <v>28</v>
      </c>
      <c r="V2932" s="302">
        <v>1984</v>
      </c>
      <c r="W2932" s="302" t="s">
        <v>587</v>
      </c>
      <c r="X2932" s="302" t="s">
        <v>411</v>
      </c>
      <c r="Y2932" s="302" t="s">
        <v>10415</v>
      </c>
      <c r="Z2932" s="302">
        <v>100</v>
      </c>
      <c r="AA2932" s="302" t="s">
        <v>10416</v>
      </c>
      <c r="AB2932" s="302" t="s">
        <v>10417</v>
      </c>
      <c r="AC2932" s="302"/>
      <c r="AD2932" s="302" t="s">
        <v>64</v>
      </c>
      <c r="AE2932" s="302"/>
      <c r="AF2932" s="302"/>
      <c r="AG2932" s="302"/>
      <c r="AH2932" s="222"/>
      <c r="AI2932" s="229"/>
    </row>
    <row r="2933" spans="1:36" ht="94.5" customHeight="1">
      <c r="A2933" s="70" t="s">
        <v>4982</v>
      </c>
      <c r="B2933" s="74" t="s">
        <v>5</v>
      </c>
      <c r="C2933" s="74" t="s">
        <v>5</v>
      </c>
      <c r="D2933" s="75">
        <v>42207</v>
      </c>
      <c r="E2933" s="76">
        <v>0.3756944444444445</v>
      </c>
      <c r="F2933" s="75">
        <v>42207</v>
      </c>
      <c r="G2933" s="76">
        <v>0.3756944444444445</v>
      </c>
      <c r="H2933" s="76">
        <f>G2933-E2933</f>
        <v>0</v>
      </c>
      <c r="I2933" s="74">
        <v>20</v>
      </c>
      <c r="J2933" s="74" t="s">
        <v>143</v>
      </c>
      <c r="K2933" s="74" t="s">
        <v>8</v>
      </c>
      <c r="L2933" s="74" t="s">
        <v>9</v>
      </c>
      <c r="M2933" s="225" t="s">
        <v>8217</v>
      </c>
      <c r="N2933" s="226" t="s">
        <v>3</v>
      </c>
      <c r="O2933" s="225" t="s">
        <v>7</v>
      </c>
      <c r="P2933" s="225" t="s">
        <v>8218</v>
      </c>
      <c r="Q2933" s="225" t="s">
        <v>10418</v>
      </c>
      <c r="R2933" s="225">
        <v>39.6</v>
      </c>
      <c r="S2933" s="225"/>
      <c r="T2933" s="225">
        <f>S2933+R2933</f>
        <v>39.6</v>
      </c>
      <c r="U2933" s="302" t="s">
        <v>28</v>
      </c>
      <c r="V2933" s="302">
        <v>1993</v>
      </c>
      <c r="W2933" s="302" t="s">
        <v>5413</v>
      </c>
      <c r="X2933" s="302" t="s">
        <v>411</v>
      </c>
      <c r="Y2933" s="302" t="s">
        <v>143</v>
      </c>
      <c r="Z2933" s="302">
        <v>100</v>
      </c>
      <c r="AA2933" s="302" t="s">
        <v>1721</v>
      </c>
      <c r="AB2933" s="302">
        <v>0</v>
      </c>
      <c r="AC2933" s="302" t="s">
        <v>143</v>
      </c>
      <c r="AD2933" s="302" t="s">
        <v>30</v>
      </c>
      <c r="AE2933" s="302"/>
      <c r="AF2933" s="302"/>
      <c r="AG2933" s="302"/>
      <c r="AH2933" s="222"/>
      <c r="AI2933" s="229"/>
    </row>
    <row r="2934" spans="1:36" ht="47.25" customHeight="1">
      <c r="A2934" s="330" t="s">
        <v>8946</v>
      </c>
      <c r="B2934" s="334" t="s">
        <v>12</v>
      </c>
      <c r="C2934" s="334" t="s">
        <v>127</v>
      </c>
      <c r="D2934" s="339">
        <v>42248</v>
      </c>
      <c r="E2934" s="340">
        <v>0.79861111111111116</v>
      </c>
      <c r="F2934" s="339">
        <v>42248</v>
      </c>
      <c r="G2934" s="340">
        <v>0.79861111111111116</v>
      </c>
      <c r="H2934" s="340">
        <f>G2934-E2934</f>
        <v>0</v>
      </c>
      <c r="I2934" s="334">
        <v>10</v>
      </c>
      <c r="J2934" s="334" t="s">
        <v>233</v>
      </c>
      <c r="K2934" s="334" t="s">
        <v>8</v>
      </c>
      <c r="L2934" s="334" t="s">
        <v>9</v>
      </c>
      <c r="M2934" s="334" t="s">
        <v>9848</v>
      </c>
      <c r="N2934" s="341" t="s">
        <v>3</v>
      </c>
      <c r="O2934" s="334" t="s">
        <v>7</v>
      </c>
      <c r="P2934" s="334" t="s">
        <v>9849</v>
      </c>
      <c r="Q2934" s="334" t="s">
        <v>9850</v>
      </c>
      <c r="R2934" s="334">
        <v>7.67</v>
      </c>
      <c r="S2934" s="334">
        <v>12.32</v>
      </c>
      <c r="T2934" s="334">
        <v>19.989999999999998</v>
      </c>
      <c r="U2934" s="337" t="s">
        <v>6</v>
      </c>
      <c r="V2934" s="337" t="s">
        <v>9744</v>
      </c>
      <c r="W2934" s="337" t="s">
        <v>1942</v>
      </c>
      <c r="X2934" s="337" t="s">
        <v>9779</v>
      </c>
      <c r="Y2934" s="337" t="s">
        <v>9851</v>
      </c>
      <c r="Z2934" s="337" t="s">
        <v>128</v>
      </c>
      <c r="AA2934" s="337" t="s">
        <v>9852</v>
      </c>
      <c r="AB2934" s="337" t="s">
        <v>128</v>
      </c>
      <c r="AC2934" s="337" t="s">
        <v>128</v>
      </c>
      <c r="AD2934" s="337" t="s">
        <v>42</v>
      </c>
      <c r="AE2934" s="337" t="s">
        <v>128</v>
      </c>
      <c r="AF2934" s="337" t="s">
        <v>128</v>
      </c>
      <c r="AG2934" s="337"/>
      <c r="AH2934" s="332"/>
      <c r="AI2934" s="281"/>
    </row>
    <row r="2935" spans="1:36" ht="47.25" customHeight="1">
      <c r="A2935" s="279" t="s">
        <v>8946</v>
      </c>
      <c r="B2935" s="284" t="s">
        <v>5</v>
      </c>
      <c r="C2935" s="284" t="s">
        <v>5</v>
      </c>
      <c r="D2935" s="271">
        <v>42248</v>
      </c>
      <c r="E2935" s="272">
        <v>0.78888888888888886</v>
      </c>
      <c r="F2935" s="271">
        <v>42248</v>
      </c>
      <c r="G2935" s="272">
        <v>0.78888888888888886</v>
      </c>
      <c r="H2935" s="272">
        <v>0</v>
      </c>
      <c r="I2935" s="284">
        <v>7</v>
      </c>
      <c r="J2935" s="284" t="s">
        <v>143</v>
      </c>
      <c r="K2935" s="284" t="s">
        <v>8</v>
      </c>
      <c r="L2935" s="284" t="s">
        <v>9</v>
      </c>
      <c r="M2935" s="284" t="s">
        <v>10694</v>
      </c>
      <c r="N2935" s="268" t="s">
        <v>3</v>
      </c>
      <c r="O2935" s="284" t="s">
        <v>7</v>
      </c>
      <c r="P2935" s="284" t="s">
        <v>10695</v>
      </c>
      <c r="Q2935" s="284" t="s">
        <v>10696</v>
      </c>
      <c r="R2935" s="284"/>
      <c r="S2935" s="284">
        <v>4.5</v>
      </c>
      <c r="T2935" s="284">
        <f>SUM(R2935:S2935)</f>
        <v>4.5</v>
      </c>
      <c r="U2935" s="302" t="s">
        <v>28</v>
      </c>
      <c r="V2935" s="302">
        <v>1991</v>
      </c>
      <c r="W2935" s="302" t="s">
        <v>6087</v>
      </c>
      <c r="X2935" s="302" t="s">
        <v>411</v>
      </c>
      <c r="Y2935" s="302" t="s">
        <v>10697</v>
      </c>
      <c r="Z2935" s="302">
        <v>0.2</v>
      </c>
      <c r="AA2935" s="302" t="s">
        <v>10692</v>
      </c>
      <c r="AB2935" s="302" t="s">
        <v>10698</v>
      </c>
      <c r="AC2935" s="302"/>
      <c r="AD2935" s="302" t="s">
        <v>42</v>
      </c>
      <c r="AE2935" s="302"/>
      <c r="AF2935" s="302"/>
      <c r="AG2935" s="302"/>
      <c r="AH2935" s="286"/>
      <c r="AI2935" s="286"/>
      <c r="AJ2935" s="342"/>
    </row>
    <row r="2936" spans="1:36" ht="75" customHeight="1">
      <c r="A2936" s="279" t="s">
        <v>4982</v>
      </c>
      <c r="B2936" s="284" t="s">
        <v>19</v>
      </c>
      <c r="C2936" s="284" t="s">
        <v>19</v>
      </c>
      <c r="D2936" s="271">
        <v>42208</v>
      </c>
      <c r="E2936" s="272">
        <v>0.5625</v>
      </c>
      <c r="F2936" s="271">
        <v>42208</v>
      </c>
      <c r="G2936" s="272">
        <v>0.5625</v>
      </c>
      <c r="H2936" s="272">
        <f>F2936-D2936+G2936-E2936</f>
        <v>0</v>
      </c>
      <c r="I2936" s="284">
        <v>3</v>
      </c>
      <c r="J2936" s="284"/>
      <c r="K2936" s="284"/>
      <c r="L2936" s="284" t="s">
        <v>11</v>
      </c>
      <c r="M2936" s="284" t="s">
        <v>2692</v>
      </c>
      <c r="N2936" s="268" t="s">
        <v>3</v>
      </c>
      <c r="O2936" s="284" t="s">
        <v>7</v>
      </c>
      <c r="P2936" s="284" t="s">
        <v>11304</v>
      </c>
      <c r="Q2936" s="284" t="s">
        <v>11305</v>
      </c>
      <c r="R2936" s="284"/>
      <c r="S2936" s="284"/>
      <c r="T2936" s="284"/>
      <c r="U2936" s="302" t="s">
        <v>28</v>
      </c>
      <c r="V2936" s="302">
        <v>1984</v>
      </c>
      <c r="W2936" s="302" t="s">
        <v>11306</v>
      </c>
      <c r="X2936" s="302">
        <v>0</v>
      </c>
      <c r="Y2936" s="302" t="s">
        <v>11307</v>
      </c>
      <c r="Z2936" s="302">
        <v>100</v>
      </c>
      <c r="AA2936" s="302" t="s">
        <v>11308</v>
      </c>
      <c r="AB2936" s="302">
        <v>0</v>
      </c>
      <c r="AC2936" s="302" t="s">
        <v>11307</v>
      </c>
      <c r="AD2936" s="302" t="s">
        <v>27</v>
      </c>
      <c r="AE2936" s="302"/>
      <c r="AF2936" s="302"/>
      <c r="AG2936" s="302"/>
      <c r="AH2936" s="286"/>
      <c r="AI2936" s="286"/>
      <c r="AJ2936" s="342"/>
    </row>
    <row r="2937" spans="1:36" ht="75" customHeight="1">
      <c r="A2937" s="279" t="s">
        <v>8946</v>
      </c>
      <c r="B2937" s="284" t="s">
        <v>5</v>
      </c>
      <c r="C2937" s="284" t="s">
        <v>5</v>
      </c>
      <c r="D2937" s="271">
        <v>42248</v>
      </c>
      <c r="E2937" s="272">
        <v>0.78888888888888886</v>
      </c>
      <c r="F2937" s="271">
        <v>42248</v>
      </c>
      <c r="G2937" s="272">
        <v>0.78888888888888886</v>
      </c>
      <c r="H2937" s="272">
        <v>0</v>
      </c>
      <c r="I2937" s="284">
        <v>8</v>
      </c>
      <c r="J2937" s="284" t="s">
        <v>143</v>
      </c>
      <c r="K2937" s="284" t="s">
        <v>8</v>
      </c>
      <c r="L2937" s="284" t="s">
        <v>9</v>
      </c>
      <c r="M2937" s="284" t="s">
        <v>10688</v>
      </c>
      <c r="N2937" s="268" t="s">
        <v>3</v>
      </c>
      <c r="O2937" s="284" t="s">
        <v>7</v>
      </c>
      <c r="P2937" s="284" t="s">
        <v>10689</v>
      </c>
      <c r="Q2937" s="284" t="s">
        <v>10690</v>
      </c>
      <c r="R2937" s="284"/>
      <c r="S2937" s="284">
        <v>0.9</v>
      </c>
      <c r="T2937" s="284">
        <f>SUM(R2937:S2937)</f>
        <v>0.9</v>
      </c>
      <c r="U2937" s="302" t="s">
        <v>28</v>
      </c>
      <c r="V2937" s="302">
        <v>1989</v>
      </c>
      <c r="W2937" s="302" t="s">
        <v>587</v>
      </c>
      <c r="X2937" s="302" t="s">
        <v>411</v>
      </c>
      <c r="Y2937" s="302" t="s">
        <v>10691</v>
      </c>
      <c r="Z2937" s="302">
        <v>0.2</v>
      </c>
      <c r="AA2937" s="302" t="s">
        <v>10692</v>
      </c>
      <c r="AB2937" s="302" t="s">
        <v>10693</v>
      </c>
      <c r="AC2937" s="302"/>
      <c r="AD2937" s="302" t="s">
        <v>42</v>
      </c>
      <c r="AE2937" s="302"/>
      <c r="AF2937" s="302"/>
      <c r="AG2937" s="302"/>
      <c r="AH2937" s="286"/>
      <c r="AI2937" s="286"/>
      <c r="AJ2937" s="342"/>
    </row>
    <row r="2938" spans="1:36" ht="47.25" customHeight="1">
      <c r="A2938" s="274" t="s">
        <v>8946</v>
      </c>
      <c r="B2938" s="294" t="s">
        <v>84</v>
      </c>
      <c r="C2938" s="274" t="s">
        <v>744</v>
      </c>
      <c r="D2938" s="297">
        <v>42249</v>
      </c>
      <c r="E2938" s="298">
        <v>7.6388888888888886E-3</v>
      </c>
      <c r="F2938" s="297">
        <v>42249</v>
      </c>
      <c r="G2938" s="298">
        <v>7.6388888888888886E-3</v>
      </c>
      <c r="H2938" s="299">
        <f>G2938-E2938</f>
        <v>0</v>
      </c>
      <c r="I2938" s="279">
        <v>7</v>
      </c>
      <c r="J2938" s="286"/>
      <c r="K2938" s="300" t="s">
        <v>8</v>
      </c>
      <c r="L2938" s="286" t="s">
        <v>9</v>
      </c>
      <c r="M2938" s="286" t="s">
        <v>10923</v>
      </c>
      <c r="N2938" s="274" t="s">
        <v>3</v>
      </c>
      <c r="O2938" s="300" t="s">
        <v>7</v>
      </c>
      <c r="P2938" s="286" t="s">
        <v>10924</v>
      </c>
      <c r="Q2938" s="444" t="s">
        <v>8384</v>
      </c>
      <c r="R2938" s="303">
        <v>2.1</v>
      </c>
      <c r="S2938" s="303"/>
      <c r="T2938" s="303">
        <v>2.1</v>
      </c>
      <c r="U2938" s="304" t="s">
        <v>28</v>
      </c>
      <c r="V2938" s="279">
        <v>1993</v>
      </c>
      <c r="W2938" s="273" t="s">
        <v>10824</v>
      </c>
      <c r="X2938" s="279"/>
      <c r="Y2938" s="289" t="s">
        <v>10925</v>
      </c>
      <c r="Z2938" s="279"/>
      <c r="AA2938" s="279"/>
      <c r="AB2938" s="279"/>
      <c r="AC2938" s="279"/>
      <c r="AD2938" s="274" t="s">
        <v>42</v>
      </c>
      <c r="AE2938" s="279"/>
      <c r="AF2938" s="279"/>
      <c r="AG2938" s="273" t="s">
        <v>1104</v>
      </c>
      <c r="AH2938" s="286"/>
      <c r="AI2938" s="286"/>
      <c r="AJ2938" s="342"/>
    </row>
    <row r="2939" spans="1:36" ht="47.25" customHeight="1">
      <c r="A2939" s="279" t="s">
        <v>8946</v>
      </c>
      <c r="B2939" s="284" t="s">
        <v>15</v>
      </c>
      <c r="C2939" s="284" t="s">
        <v>15</v>
      </c>
      <c r="D2939" s="271">
        <v>42252</v>
      </c>
      <c r="E2939" s="272">
        <v>0.95833333333333337</v>
      </c>
      <c r="F2939" s="271">
        <v>42252</v>
      </c>
      <c r="G2939" s="272">
        <v>0.97916666666666663</v>
      </c>
      <c r="H2939" s="272">
        <f>(F2939+G2939)-(D2939+E2939)</f>
        <v>2.0833333328482695E-2</v>
      </c>
      <c r="I2939" s="284">
        <v>2</v>
      </c>
      <c r="J2939" s="284" t="s">
        <v>150</v>
      </c>
      <c r="K2939" s="284" t="s">
        <v>20</v>
      </c>
      <c r="L2939" s="284" t="s">
        <v>9</v>
      </c>
      <c r="M2939" s="284" t="s">
        <v>5098</v>
      </c>
      <c r="N2939" s="268" t="s">
        <v>3</v>
      </c>
      <c r="O2939" s="284" t="s">
        <v>7</v>
      </c>
      <c r="P2939" s="284" t="s">
        <v>8953</v>
      </c>
      <c r="Q2939" s="284" t="s">
        <v>9450</v>
      </c>
      <c r="R2939" s="284">
        <v>0.48</v>
      </c>
      <c r="S2939" s="284"/>
      <c r="T2939" s="284">
        <f>SUM(R2939:S2939)</f>
        <v>0.48</v>
      </c>
      <c r="U2939" s="302" t="s">
        <v>28</v>
      </c>
      <c r="V2939" s="302">
        <v>1962</v>
      </c>
      <c r="W2939" s="302" t="s">
        <v>587</v>
      </c>
      <c r="X2939" s="302"/>
      <c r="Y2939" s="302">
        <v>42079</v>
      </c>
      <c r="Z2939" s="302">
        <v>100</v>
      </c>
      <c r="AA2939" s="302">
        <v>42248</v>
      </c>
      <c r="AB2939" s="302">
        <v>0</v>
      </c>
      <c r="AC2939" s="302"/>
      <c r="AD2939" s="302" t="s">
        <v>42</v>
      </c>
      <c r="AE2939" s="302" t="s">
        <v>53</v>
      </c>
      <c r="AF2939" s="302"/>
      <c r="AG2939" s="302" t="s">
        <v>9451</v>
      </c>
      <c r="AH2939" s="286"/>
      <c r="AI2939" s="286"/>
      <c r="AJ2939" s="342"/>
    </row>
    <row r="2940" spans="1:36" ht="47.25" customHeight="1">
      <c r="A2940" s="279" t="s">
        <v>4982</v>
      </c>
      <c r="B2940" s="284" t="s">
        <v>10</v>
      </c>
      <c r="C2940" s="284" t="s">
        <v>4334</v>
      </c>
      <c r="D2940" s="271">
        <v>42208</v>
      </c>
      <c r="E2940" s="272">
        <v>0.1875</v>
      </c>
      <c r="F2940" s="271">
        <v>42208</v>
      </c>
      <c r="G2940" s="272">
        <v>0.23611111111111113</v>
      </c>
      <c r="H2940" s="272">
        <v>4.1666666666666664E-2</v>
      </c>
      <c r="I2940" s="284">
        <v>21</v>
      </c>
      <c r="J2940" s="284" t="s">
        <v>7639</v>
      </c>
      <c r="K2940" s="284" t="s">
        <v>20</v>
      </c>
      <c r="L2940" s="284" t="s">
        <v>9</v>
      </c>
      <c r="M2940" s="284" t="s">
        <v>8549</v>
      </c>
      <c r="N2940" s="268" t="s">
        <v>3</v>
      </c>
      <c r="O2940" s="284" t="s">
        <v>7</v>
      </c>
      <c r="P2940" s="284" t="s">
        <v>8549</v>
      </c>
      <c r="Q2940" s="284" t="s">
        <v>8550</v>
      </c>
      <c r="R2940" s="284">
        <v>17</v>
      </c>
      <c r="S2940" s="284">
        <v>1</v>
      </c>
      <c r="T2940" s="284">
        <v>18</v>
      </c>
      <c r="U2940" s="302"/>
      <c r="V2940" s="302"/>
      <c r="W2940" s="302"/>
      <c r="X2940" s="302"/>
      <c r="Y2940" s="302"/>
      <c r="Z2940" s="302"/>
      <c r="AA2940" s="302"/>
      <c r="AB2940" s="302"/>
      <c r="AC2940" s="302"/>
      <c r="AD2940" s="302" t="s">
        <v>30</v>
      </c>
      <c r="AE2940" s="302"/>
      <c r="AF2940" s="302"/>
      <c r="AG2940" s="302" t="s">
        <v>11020</v>
      </c>
      <c r="AH2940" s="286"/>
      <c r="AI2940" s="286"/>
      <c r="AJ2940" s="342"/>
    </row>
    <row r="2941" spans="1:36" ht="60" customHeight="1">
      <c r="A2941" s="279" t="s">
        <v>4982</v>
      </c>
      <c r="B2941" s="284" t="s">
        <v>10</v>
      </c>
      <c r="C2941" s="284" t="s">
        <v>4334</v>
      </c>
      <c r="D2941" s="271">
        <v>42208</v>
      </c>
      <c r="E2941" s="272">
        <v>0.47916666666666669</v>
      </c>
      <c r="F2941" s="271">
        <v>42208</v>
      </c>
      <c r="G2941" s="272">
        <v>0.47916666666666669</v>
      </c>
      <c r="H2941" s="272">
        <v>0</v>
      </c>
      <c r="I2941" s="284">
        <v>15</v>
      </c>
      <c r="J2941" s="284" t="s">
        <v>7639</v>
      </c>
      <c r="K2941" s="284" t="s">
        <v>8</v>
      </c>
      <c r="L2941" s="284" t="s">
        <v>29</v>
      </c>
      <c r="M2941" s="284" t="s">
        <v>8551</v>
      </c>
      <c r="N2941" s="268" t="s">
        <v>3</v>
      </c>
      <c r="O2941" s="284" t="s">
        <v>7</v>
      </c>
      <c r="P2941" s="284" t="s">
        <v>8551</v>
      </c>
      <c r="Q2941" s="284" t="s">
        <v>8552</v>
      </c>
      <c r="R2941" s="284">
        <v>1</v>
      </c>
      <c r="S2941" s="284">
        <v>1</v>
      </c>
      <c r="T2941" s="284">
        <v>2</v>
      </c>
      <c r="U2941" s="302"/>
      <c r="V2941" s="302"/>
      <c r="W2941" s="302"/>
      <c r="X2941" s="302"/>
      <c r="Y2941" s="302"/>
      <c r="Z2941" s="302"/>
      <c r="AA2941" s="302"/>
      <c r="AB2941" s="302"/>
      <c r="AC2941" s="302"/>
      <c r="AD2941" s="302" t="s">
        <v>59</v>
      </c>
      <c r="AE2941" s="302"/>
      <c r="AF2941" s="302"/>
      <c r="AG2941" s="302" t="s">
        <v>10940</v>
      </c>
      <c r="AH2941" s="286"/>
      <c r="AI2941" s="286"/>
      <c r="AJ2941" s="342"/>
    </row>
    <row r="2942" spans="1:36" ht="47.25" customHeight="1">
      <c r="A2942" s="279" t="s">
        <v>8946</v>
      </c>
      <c r="B2942" s="284" t="s">
        <v>18</v>
      </c>
      <c r="C2942" s="284" t="s">
        <v>18</v>
      </c>
      <c r="D2942" s="271">
        <v>42261</v>
      </c>
      <c r="E2942" s="272">
        <v>42261.319444444445</v>
      </c>
      <c r="F2942" s="271">
        <v>42261</v>
      </c>
      <c r="G2942" s="272">
        <v>42261.583333333336</v>
      </c>
      <c r="H2942" s="272">
        <f>G2942-E2942</f>
        <v>0.26388888889050577</v>
      </c>
      <c r="I2942" s="284">
        <v>1</v>
      </c>
      <c r="J2942" s="284"/>
      <c r="K2942" s="284"/>
      <c r="L2942" s="284" t="s">
        <v>4</v>
      </c>
      <c r="M2942" s="284" t="s">
        <v>9084</v>
      </c>
      <c r="N2942" s="268">
        <v>0.4</v>
      </c>
      <c r="O2942" s="284" t="s">
        <v>2</v>
      </c>
      <c r="P2942" s="284" t="s">
        <v>2910</v>
      </c>
      <c r="Q2942" s="284" t="s">
        <v>9085</v>
      </c>
      <c r="R2942" s="284">
        <v>1.1359999999999999</v>
      </c>
      <c r="S2942" s="284"/>
      <c r="T2942" s="284">
        <f>R2942+S2942</f>
        <v>1.1359999999999999</v>
      </c>
      <c r="U2942" s="302"/>
      <c r="V2942" s="302"/>
      <c r="W2942" s="302"/>
      <c r="X2942" s="302"/>
      <c r="Y2942" s="302"/>
      <c r="Z2942" s="302"/>
      <c r="AA2942" s="302"/>
      <c r="AB2942" s="302"/>
      <c r="AC2942" s="302"/>
      <c r="AD2942" s="302" t="s">
        <v>22</v>
      </c>
      <c r="AE2942" s="302"/>
      <c r="AF2942" s="302"/>
      <c r="AG2942" s="302"/>
      <c r="AH2942" s="286"/>
      <c r="AI2942" s="286"/>
      <c r="AJ2942" s="342"/>
    </row>
    <row r="2943" spans="1:36" ht="78.75" customHeight="1">
      <c r="A2943" s="279" t="s">
        <v>4982</v>
      </c>
      <c r="B2943" s="284" t="s">
        <v>18</v>
      </c>
      <c r="C2943" s="284" t="s">
        <v>18</v>
      </c>
      <c r="D2943" s="271">
        <v>42208</v>
      </c>
      <c r="E2943" s="272">
        <v>42208.708333333336</v>
      </c>
      <c r="F2943" s="271">
        <v>42208</v>
      </c>
      <c r="G2943" s="272">
        <v>42208.777777777781</v>
      </c>
      <c r="H2943" s="272">
        <f>G2943-E2943</f>
        <v>6.9444444445252884E-2</v>
      </c>
      <c r="I2943" s="284">
        <v>1</v>
      </c>
      <c r="J2943" s="284"/>
      <c r="K2943" s="284"/>
      <c r="L2943" s="284" t="s">
        <v>11</v>
      </c>
      <c r="M2943" s="284" t="s">
        <v>337</v>
      </c>
      <c r="N2943" s="268">
        <v>0.4</v>
      </c>
      <c r="O2943" s="284" t="s">
        <v>2</v>
      </c>
      <c r="P2943" s="284" t="s">
        <v>7961</v>
      </c>
      <c r="Q2943" s="284" t="s">
        <v>4785</v>
      </c>
      <c r="R2943" s="284"/>
      <c r="S2943" s="284"/>
      <c r="T2943" s="284"/>
      <c r="U2943" s="302"/>
      <c r="V2943" s="302"/>
      <c r="W2943" s="302"/>
      <c r="X2943" s="302"/>
      <c r="Y2943" s="302"/>
      <c r="Z2943" s="302"/>
      <c r="AA2943" s="302"/>
      <c r="AB2943" s="302"/>
      <c r="AC2943" s="302"/>
      <c r="AD2943" s="302" t="s">
        <v>0</v>
      </c>
      <c r="AE2943" s="302"/>
      <c r="AF2943" s="302"/>
      <c r="AG2943" s="302"/>
      <c r="AH2943" s="286"/>
      <c r="AI2943" s="286"/>
      <c r="AJ2943" s="342"/>
    </row>
    <row r="2944" spans="1:36" ht="63" customHeight="1">
      <c r="A2944" s="279" t="s">
        <v>4982</v>
      </c>
      <c r="B2944" s="284" t="s">
        <v>18</v>
      </c>
      <c r="C2944" s="284" t="s">
        <v>18</v>
      </c>
      <c r="D2944" s="271">
        <v>42208</v>
      </c>
      <c r="E2944" s="272">
        <v>42208.708333333336</v>
      </c>
      <c r="F2944" s="271">
        <v>42208</v>
      </c>
      <c r="G2944" s="272">
        <v>42208.760416666664</v>
      </c>
      <c r="H2944" s="272">
        <f>G2944-E2944</f>
        <v>5.2083333328482695E-2</v>
      </c>
      <c r="I2944" s="284">
        <v>1</v>
      </c>
      <c r="J2944" s="284"/>
      <c r="K2944" s="284"/>
      <c r="L2944" s="284" t="s">
        <v>11</v>
      </c>
      <c r="M2944" s="284" t="s">
        <v>3579</v>
      </c>
      <c r="N2944" s="268">
        <v>0.4</v>
      </c>
      <c r="O2944" s="284" t="s">
        <v>2</v>
      </c>
      <c r="P2944" s="284" t="s">
        <v>7962</v>
      </c>
      <c r="Q2944" s="284" t="s">
        <v>7095</v>
      </c>
      <c r="R2944" s="284"/>
      <c r="S2944" s="284"/>
      <c r="T2944" s="284"/>
      <c r="U2944" s="302"/>
      <c r="V2944" s="302"/>
      <c r="W2944" s="302"/>
      <c r="X2944" s="302"/>
      <c r="Y2944" s="302"/>
      <c r="Z2944" s="302"/>
      <c r="AA2944" s="302"/>
      <c r="AB2944" s="302"/>
      <c r="AC2944" s="302"/>
      <c r="AD2944" s="302" t="s">
        <v>0</v>
      </c>
      <c r="AE2944" s="302"/>
      <c r="AF2944" s="302"/>
      <c r="AG2944" s="302"/>
      <c r="AH2944" s="286"/>
      <c r="AI2944" s="286"/>
      <c r="AJ2944" s="342"/>
    </row>
    <row r="2945" spans="1:36" ht="47.25" customHeight="1">
      <c r="A2945" s="279" t="s">
        <v>4982</v>
      </c>
      <c r="B2945" s="284" t="s">
        <v>69</v>
      </c>
      <c r="C2945" s="284" t="s">
        <v>69</v>
      </c>
      <c r="D2945" s="271">
        <v>42208</v>
      </c>
      <c r="E2945" s="272">
        <v>0.3666666666666667</v>
      </c>
      <c r="F2945" s="271">
        <v>42208</v>
      </c>
      <c r="G2945" s="272">
        <v>0.55555555555555558</v>
      </c>
      <c r="H2945" s="272">
        <v>0.18888888888888888</v>
      </c>
      <c r="I2945" s="284">
        <v>14</v>
      </c>
      <c r="J2945" s="284" t="s">
        <v>150</v>
      </c>
      <c r="K2945" s="284" t="s">
        <v>14</v>
      </c>
      <c r="L2945" s="284" t="s">
        <v>29</v>
      </c>
      <c r="M2945" s="284" t="s">
        <v>9573</v>
      </c>
      <c r="N2945" s="268" t="s">
        <v>3</v>
      </c>
      <c r="O2945" s="284" t="s">
        <v>7</v>
      </c>
      <c r="P2945" s="284" t="s">
        <v>1475</v>
      </c>
      <c r="Q2945" s="284" t="s">
        <v>9574</v>
      </c>
      <c r="R2945" s="284">
        <v>39.837000000000003</v>
      </c>
      <c r="S2945" s="284">
        <v>0.46700000000000003</v>
      </c>
      <c r="T2945" s="284">
        <v>40.304000000000002</v>
      </c>
      <c r="U2945" s="302" t="s">
        <v>28</v>
      </c>
      <c r="V2945" s="302">
        <v>2008</v>
      </c>
      <c r="W2945" s="302" t="s">
        <v>1709</v>
      </c>
      <c r="X2945" s="302" t="s">
        <v>724</v>
      </c>
      <c r="Y2945" s="302" t="s">
        <v>1902</v>
      </c>
      <c r="Z2945" s="302">
        <v>100</v>
      </c>
      <c r="AA2945" s="302" t="s">
        <v>2660</v>
      </c>
      <c r="AB2945" s="302">
        <v>0</v>
      </c>
      <c r="AC2945" s="302" t="s">
        <v>1902</v>
      </c>
      <c r="AD2945" s="302" t="s">
        <v>59</v>
      </c>
      <c r="AE2945" s="302"/>
      <c r="AF2945" s="302"/>
      <c r="AG2945" s="302" t="s">
        <v>9575</v>
      </c>
      <c r="AH2945" s="286"/>
      <c r="AI2945" s="286"/>
      <c r="AJ2945" s="342"/>
    </row>
    <row r="2946" spans="1:36" ht="141.75" customHeight="1">
      <c r="A2946" s="279" t="s">
        <v>7992</v>
      </c>
      <c r="B2946" s="284" t="s">
        <v>69</v>
      </c>
      <c r="C2946" s="284" t="s">
        <v>69</v>
      </c>
      <c r="D2946" s="271">
        <v>42219</v>
      </c>
      <c r="E2946" s="272">
        <v>0.64930555555555558</v>
      </c>
      <c r="F2946" s="271">
        <v>42219</v>
      </c>
      <c r="G2946" s="272">
        <v>0.65138888888888891</v>
      </c>
      <c r="H2946" s="272">
        <v>2.0833333333333259E-3</v>
      </c>
      <c r="I2946" s="284">
        <v>16</v>
      </c>
      <c r="J2946" s="284" t="s">
        <v>150</v>
      </c>
      <c r="K2946" s="284" t="s">
        <v>178</v>
      </c>
      <c r="L2946" s="284" t="s">
        <v>29</v>
      </c>
      <c r="M2946" s="284" t="s">
        <v>8094</v>
      </c>
      <c r="N2946" s="268" t="s">
        <v>3</v>
      </c>
      <c r="O2946" s="284" t="s">
        <v>48</v>
      </c>
      <c r="P2946" s="284" t="s">
        <v>4579</v>
      </c>
      <c r="Q2946" s="284" t="s">
        <v>8095</v>
      </c>
      <c r="R2946" s="284">
        <v>0.184</v>
      </c>
      <c r="S2946" s="284">
        <v>0.92200000000000004</v>
      </c>
      <c r="T2946" s="284">
        <v>1.1060000000000001</v>
      </c>
      <c r="U2946" s="302" t="s">
        <v>36</v>
      </c>
      <c r="V2946" s="302" t="s">
        <v>724</v>
      </c>
      <c r="W2946" s="302" t="s">
        <v>9571</v>
      </c>
      <c r="X2946" s="302" t="s">
        <v>724</v>
      </c>
      <c r="Y2946" s="302" t="s">
        <v>1902</v>
      </c>
      <c r="Z2946" s="302">
        <v>100</v>
      </c>
      <c r="AA2946" s="302" t="s">
        <v>2660</v>
      </c>
      <c r="AB2946" s="302">
        <v>0</v>
      </c>
      <c r="AC2946" s="302" t="s">
        <v>1902</v>
      </c>
      <c r="AD2946" s="302" t="s">
        <v>22</v>
      </c>
      <c r="AE2946" s="302"/>
      <c r="AF2946" s="302"/>
      <c r="AG2946" s="302" t="s">
        <v>8095</v>
      </c>
      <c r="AH2946" s="286"/>
      <c r="AI2946" s="286"/>
      <c r="AJ2946" s="342"/>
    </row>
    <row r="2947" spans="1:36" ht="94.5" customHeight="1">
      <c r="A2947" s="279" t="s">
        <v>4982</v>
      </c>
      <c r="B2947" s="284" t="s">
        <v>5</v>
      </c>
      <c r="C2947" s="284" t="s">
        <v>5</v>
      </c>
      <c r="D2947" s="271">
        <v>42208</v>
      </c>
      <c r="E2947" s="272">
        <v>0.65833333333333333</v>
      </c>
      <c r="F2947" s="271">
        <v>42208</v>
      </c>
      <c r="G2947" s="272">
        <v>0.98472222222222217</v>
      </c>
      <c r="H2947" s="272">
        <v>0.32638888888888884</v>
      </c>
      <c r="I2947" s="284">
        <v>10</v>
      </c>
      <c r="J2947" s="284" t="s">
        <v>150</v>
      </c>
      <c r="K2947" s="284" t="s">
        <v>20</v>
      </c>
      <c r="L2947" s="284" t="s">
        <v>9</v>
      </c>
      <c r="M2947" s="284" t="s">
        <v>8219</v>
      </c>
      <c r="N2947" s="268" t="s">
        <v>3</v>
      </c>
      <c r="O2947" s="284" t="s">
        <v>48</v>
      </c>
      <c r="P2947" s="284" t="s">
        <v>8896</v>
      </c>
      <c r="Q2947" s="284" t="s">
        <v>10419</v>
      </c>
      <c r="R2947" s="284"/>
      <c r="S2947" s="284">
        <v>64.3</v>
      </c>
      <c r="T2947" s="284">
        <v>64.3</v>
      </c>
      <c r="U2947" s="302" t="s">
        <v>47</v>
      </c>
      <c r="V2947" s="302">
        <v>1986</v>
      </c>
      <c r="W2947" s="302" t="s">
        <v>10420</v>
      </c>
      <c r="X2947" s="302" t="s">
        <v>411</v>
      </c>
      <c r="Y2947" s="302" t="s">
        <v>5910</v>
      </c>
      <c r="Z2947" s="302">
        <v>100</v>
      </c>
      <c r="AA2947" s="302" t="s">
        <v>5911</v>
      </c>
      <c r="AB2947" s="302" t="s">
        <v>5912</v>
      </c>
      <c r="AC2947" s="302"/>
      <c r="AD2947" s="302" t="s">
        <v>30</v>
      </c>
      <c r="AE2947" s="302"/>
      <c r="AF2947" s="302"/>
      <c r="AG2947" s="302"/>
      <c r="AH2947" s="286"/>
      <c r="AI2947" s="286"/>
      <c r="AJ2947" s="342"/>
    </row>
    <row r="2948" spans="1:36" ht="78.75" customHeight="1">
      <c r="A2948" s="279" t="s">
        <v>8946</v>
      </c>
      <c r="B2948" s="284" t="s">
        <v>15</v>
      </c>
      <c r="C2948" s="284" t="s">
        <v>15</v>
      </c>
      <c r="D2948" s="271">
        <v>42252</v>
      </c>
      <c r="E2948" s="272">
        <v>0.96805555555555556</v>
      </c>
      <c r="F2948" s="271">
        <v>42252</v>
      </c>
      <c r="G2948" s="272">
        <v>0.96805555555555556</v>
      </c>
      <c r="H2948" s="272">
        <f>(F2948+G2948)-(D2948+E2948)</f>
        <v>0</v>
      </c>
      <c r="I2948" s="284">
        <v>14</v>
      </c>
      <c r="J2948" s="284"/>
      <c r="K2948" s="284" t="s">
        <v>8</v>
      </c>
      <c r="L2948" s="284" t="s">
        <v>9</v>
      </c>
      <c r="M2948" s="284" t="s">
        <v>9448</v>
      </c>
      <c r="N2948" s="268">
        <v>35</v>
      </c>
      <c r="O2948" s="284" t="s">
        <v>7</v>
      </c>
      <c r="P2948" s="284" t="s">
        <v>8952</v>
      </c>
      <c r="Q2948" s="284" t="s">
        <v>9449</v>
      </c>
      <c r="R2948" s="284"/>
      <c r="S2948" s="284">
        <v>7.26</v>
      </c>
      <c r="T2948" s="284">
        <f>SUM(R2948:S2948)</f>
        <v>7.26</v>
      </c>
      <c r="U2948" s="302" t="s">
        <v>28</v>
      </c>
      <c r="V2948" s="302">
        <v>1984</v>
      </c>
      <c r="W2948" s="302" t="s">
        <v>606</v>
      </c>
      <c r="X2948" s="302"/>
      <c r="Y2948" s="302" t="s">
        <v>9357</v>
      </c>
      <c r="Z2948" s="302">
        <v>100</v>
      </c>
      <c r="AA2948" s="302">
        <v>42278</v>
      </c>
      <c r="AB2948" s="302">
        <v>0</v>
      </c>
      <c r="AC2948" s="302"/>
      <c r="AD2948" s="302" t="s">
        <v>42</v>
      </c>
      <c r="AE2948" s="302" t="s">
        <v>53</v>
      </c>
      <c r="AF2948" s="302"/>
      <c r="AG2948" s="302" t="s">
        <v>6378</v>
      </c>
      <c r="AH2948" s="286"/>
      <c r="AI2948" s="286"/>
      <c r="AJ2948" s="342"/>
    </row>
    <row r="2949" spans="1:36" ht="47.25" customHeight="1">
      <c r="A2949" s="274" t="s">
        <v>4982</v>
      </c>
      <c r="B2949" s="294" t="s">
        <v>84</v>
      </c>
      <c r="C2949" s="274" t="s">
        <v>3626</v>
      </c>
      <c r="D2949" s="297">
        <v>42209</v>
      </c>
      <c r="E2949" s="298">
        <v>0.58680555555555558</v>
      </c>
      <c r="F2949" s="297">
        <v>42209</v>
      </c>
      <c r="G2949" s="298">
        <v>0.58680555555555558</v>
      </c>
      <c r="H2949" s="299">
        <v>0</v>
      </c>
      <c r="I2949" s="279">
        <v>63</v>
      </c>
      <c r="J2949" s="286"/>
      <c r="K2949" s="300" t="s">
        <v>8</v>
      </c>
      <c r="L2949" s="286" t="s">
        <v>16</v>
      </c>
      <c r="M2949" s="286" t="s">
        <v>10864</v>
      </c>
      <c r="N2949" s="274">
        <v>110</v>
      </c>
      <c r="O2949" s="300" t="s">
        <v>7</v>
      </c>
      <c r="P2949" s="286" t="s">
        <v>10864</v>
      </c>
      <c r="Q2949" s="301" t="s">
        <v>8369</v>
      </c>
      <c r="R2949" s="303">
        <v>115.8</v>
      </c>
      <c r="S2949" s="303"/>
      <c r="T2949" s="303">
        <v>115.8</v>
      </c>
      <c r="U2949" s="304"/>
      <c r="V2949" s="279"/>
      <c r="W2949" s="279"/>
      <c r="X2949" s="279"/>
      <c r="Y2949" s="279"/>
      <c r="Z2949" s="279"/>
      <c r="AA2949" s="279"/>
      <c r="AB2949" s="279"/>
      <c r="AC2949" s="279"/>
      <c r="AD2949" s="274" t="s">
        <v>37</v>
      </c>
      <c r="AE2949" s="279"/>
      <c r="AF2949" s="279"/>
      <c r="AG2949" s="273" t="s">
        <v>10865</v>
      </c>
      <c r="AH2949" s="286"/>
      <c r="AI2949" s="286"/>
      <c r="AJ2949" s="342"/>
    </row>
    <row r="2950" spans="1:36" ht="47.25" customHeight="1">
      <c r="A2950" s="274" t="s">
        <v>4982</v>
      </c>
      <c r="B2950" s="294" t="s">
        <v>84</v>
      </c>
      <c r="C2950" s="274" t="s">
        <v>3626</v>
      </c>
      <c r="D2950" s="297">
        <v>42209</v>
      </c>
      <c r="E2950" s="298">
        <v>0.64097222222222217</v>
      </c>
      <c r="F2950" s="297">
        <v>42209</v>
      </c>
      <c r="G2950" s="298">
        <v>0.64097222222222217</v>
      </c>
      <c r="H2950" s="299">
        <v>0</v>
      </c>
      <c r="I2950" s="279">
        <v>50</v>
      </c>
      <c r="J2950" s="286"/>
      <c r="K2950" s="300" t="s">
        <v>8</v>
      </c>
      <c r="L2950" s="286" t="s">
        <v>16</v>
      </c>
      <c r="M2950" s="286" t="s">
        <v>8370</v>
      </c>
      <c r="N2950" s="274">
        <v>110</v>
      </c>
      <c r="O2950" s="300" t="s">
        <v>7</v>
      </c>
      <c r="P2950" s="286" t="s">
        <v>8371</v>
      </c>
      <c r="Q2950" s="273" t="s">
        <v>8372</v>
      </c>
      <c r="R2950" s="303">
        <v>30.6</v>
      </c>
      <c r="S2950" s="303"/>
      <c r="T2950" s="303">
        <v>30.6</v>
      </c>
      <c r="U2950" s="304"/>
      <c r="V2950" s="279"/>
      <c r="W2950" s="279"/>
      <c r="X2950" s="279"/>
      <c r="Y2950" s="279"/>
      <c r="Z2950" s="279"/>
      <c r="AA2950" s="279"/>
      <c r="AB2950" s="279"/>
      <c r="AC2950" s="279"/>
      <c r="AD2950" s="274" t="s">
        <v>37</v>
      </c>
      <c r="AE2950" s="279"/>
      <c r="AF2950" s="279"/>
      <c r="AG2950" s="273" t="s">
        <v>10866</v>
      </c>
      <c r="AH2950" s="286"/>
      <c r="AI2950" s="286"/>
      <c r="AJ2950" s="342"/>
    </row>
    <row r="2951" spans="1:36" ht="47.25" customHeight="1">
      <c r="A2951" s="279" t="s">
        <v>8946</v>
      </c>
      <c r="B2951" s="284" t="s">
        <v>15</v>
      </c>
      <c r="C2951" s="284" t="s">
        <v>15</v>
      </c>
      <c r="D2951" s="271">
        <v>42252</v>
      </c>
      <c r="E2951" s="272">
        <v>0.96805555555555556</v>
      </c>
      <c r="F2951" s="271">
        <v>42253</v>
      </c>
      <c r="G2951" s="272">
        <v>7.1527777777777787E-2</v>
      </c>
      <c r="H2951" s="272">
        <f>(F2951+G2951)-(D2951+E2951)</f>
        <v>0.10347222222480923</v>
      </c>
      <c r="I2951" s="284">
        <v>3</v>
      </c>
      <c r="J2951" s="284" t="s">
        <v>150</v>
      </c>
      <c r="K2951" s="284" t="s">
        <v>20</v>
      </c>
      <c r="L2951" s="284" t="s">
        <v>9</v>
      </c>
      <c r="M2951" s="284" t="s">
        <v>673</v>
      </c>
      <c r="N2951" s="268" t="s">
        <v>3</v>
      </c>
      <c r="O2951" s="284" t="s">
        <v>7</v>
      </c>
      <c r="P2951" s="284" t="s">
        <v>9458</v>
      </c>
      <c r="Q2951" s="284" t="s">
        <v>9459</v>
      </c>
      <c r="R2951" s="284">
        <v>1.56</v>
      </c>
      <c r="S2951" s="284"/>
      <c r="T2951" s="284">
        <f>SUM(R2951:S2951)</f>
        <v>1.56</v>
      </c>
      <c r="U2951" s="302" t="s">
        <v>28</v>
      </c>
      <c r="V2951" s="302">
        <v>1983</v>
      </c>
      <c r="W2951" s="302" t="s">
        <v>1477</v>
      </c>
      <c r="X2951" s="302"/>
      <c r="Y2951" s="302">
        <v>42180</v>
      </c>
      <c r="Z2951" s="302">
        <v>100</v>
      </c>
      <c r="AA2951" s="302" t="s">
        <v>9337</v>
      </c>
      <c r="AB2951" s="302">
        <v>0</v>
      </c>
      <c r="AC2951" s="302"/>
      <c r="AD2951" s="302" t="s">
        <v>42</v>
      </c>
      <c r="AE2951" s="302" t="s">
        <v>53</v>
      </c>
      <c r="AF2951" s="302"/>
      <c r="AG2951" s="302" t="s">
        <v>9460</v>
      </c>
      <c r="AH2951" s="286"/>
      <c r="AI2951" s="286"/>
      <c r="AJ2951" s="342"/>
    </row>
    <row r="2952" spans="1:36" ht="126" customHeight="1">
      <c r="A2952" s="274" t="s">
        <v>4982</v>
      </c>
      <c r="B2952" s="293" t="s">
        <v>21</v>
      </c>
      <c r="C2952" s="293" t="s">
        <v>21</v>
      </c>
      <c r="D2952" s="287">
        <v>42209</v>
      </c>
      <c r="E2952" s="288">
        <v>0.76388888888888884</v>
      </c>
      <c r="F2952" s="287">
        <v>42209</v>
      </c>
      <c r="G2952" s="288">
        <v>0.79166666666666663</v>
      </c>
      <c r="H2952" s="288">
        <v>2.7777777777777776E-2</v>
      </c>
      <c r="I2952" s="273">
        <v>4</v>
      </c>
      <c r="J2952" s="273"/>
      <c r="K2952" s="293"/>
      <c r="L2952" s="293" t="s">
        <v>4</v>
      </c>
      <c r="M2952" s="293" t="s">
        <v>9888</v>
      </c>
      <c r="N2952" s="273">
        <v>0.4</v>
      </c>
      <c r="O2952" s="273" t="s">
        <v>7</v>
      </c>
      <c r="P2952" s="293" t="s">
        <v>7935</v>
      </c>
      <c r="Q2952" s="273" t="s">
        <v>9889</v>
      </c>
      <c r="R2952" s="273">
        <v>9.1999999999999998E-2</v>
      </c>
      <c r="S2952" s="273">
        <v>4.5999999999999999E-2</v>
      </c>
      <c r="T2952" s="273">
        <v>0.13800000000000001</v>
      </c>
      <c r="U2952" s="293" t="s">
        <v>28</v>
      </c>
      <c r="V2952" s="273" t="s">
        <v>128</v>
      </c>
      <c r="W2952" s="293" t="s">
        <v>128</v>
      </c>
      <c r="X2952" s="293" t="s">
        <v>128</v>
      </c>
      <c r="Y2952" s="269">
        <v>2015</v>
      </c>
      <c r="Z2952" s="318" t="s">
        <v>128</v>
      </c>
      <c r="AA2952" s="269">
        <v>2016</v>
      </c>
      <c r="AB2952" s="293" t="s">
        <v>128</v>
      </c>
      <c r="AC2952" s="269">
        <v>2015</v>
      </c>
      <c r="AD2952" s="293" t="s">
        <v>17</v>
      </c>
      <c r="AE2952" s="293" t="s">
        <v>57</v>
      </c>
      <c r="AF2952" s="293"/>
      <c r="AG2952" s="318"/>
      <c r="AH2952" s="293"/>
      <c r="AI2952" s="286"/>
      <c r="AJ2952" s="342"/>
    </row>
    <row r="2953" spans="1:36" ht="112.5" customHeight="1">
      <c r="A2953" s="279" t="s">
        <v>8946</v>
      </c>
      <c r="B2953" s="284" t="s">
        <v>15</v>
      </c>
      <c r="C2953" s="284" t="s">
        <v>15</v>
      </c>
      <c r="D2953" s="271">
        <v>42252</v>
      </c>
      <c r="E2953" s="272">
        <v>0.96805555555555556</v>
      </c>
      <c r="F2953" s="271">
        <v>42252</v>
      </c>
      <c r="G2953" s="272">
        <v>0.96805555555555556</v>
      </c>
      <c r="H2953" s="272">
        <f>(F2953+G2953)-(D2953+E2953)</f>
        <v>0</v>
      </c>
      <c r="I2953" s="284">
        <v>9</v>
      </c>
      <c r="J2953" s="284" t="s">
        <v>150</v>
      </c>
      <c r="K2953" s="284" t="s">
        <v>8</v>
      </c>
      <c r="L2953" s="284" t="s">
        <v>9</v>
      </c>
      <c r="M2953" s="284" t="s">
        <v>3187</v>
      </c>
      <c r="N2953" s="268">
        <v>35</v>
      </c>
      <c r="O2953" s="284" t="s">
        <v>7</v>
      </c>
      <c r="P2953" s="284" t="s">
        <v>8951</v>
      </c>
      <c r="Q2953" s="284" t="s">
        <v>9447</v>
      </c>
      <c r="R2953" s="284"/>
      <c r="S2953" s="284">
        <v>0.48</v>
      </c>
      <c r="T2953" s="284">
        <f>SUM(R2953:S2953)</f>
        <v>0.48</v>
      </c>
      <c r="U2953" s="302" t="s">
        <v>28</v>
      </c>
      <c r="V2953" s="302">
        <v>1984</v>
      </c>
      <c r="W2953" s="302" t="s">
        <v>606</v>
      </c>
      <c r="X2953" s="302"/>
      <c r="Y2953" s="302" t="s">
        <v>9357</v>
      </c>
      <c r="Z2953" s="302">
        <v>100</v>
      </c>
      <c r="AA2953" s="302">
        <v>42278</v>
      </c>
      <c r="AB2953" s="302">
        <v>0</v>
      </c>
      <c r="AC2953" s="302"/>
      <c r="AD2953" s="302" t="s">
        <v>42</v>
      </c>
      <c r="AE2953" s="302" t="s">
        <v>53</v>
      </c>
      <c r="AF2953" s="302"/>
      <c r="AG2953" s="302" t="s">
        <v>6378</v>
      </c>
      <c r="AH2953" s="286"/>
      <c r="AI2953" s="286"/>
      <c r="AJ2953" s="342"/>
    </row>
    <row r="2954" spans="1:36" ht="93.75" customHeight="1">
      <c r="A2954" s="279" t="s">
        <v>8946</v>
      </c>
      <c r="B2954" s="284" t="s">
        <v>15</v>
      </c>
      <c r="C2954" s="284" t="s">
        <v>15</v>
      </c>
      <c r="D2954" s="271">
        <v>42252</v>
      </c>
      <c r="E2954" s="272">
        <v>0.99583333333333324</v>
      </c>
      <c r="F2954" s="271">
        <v>42253</v>
      </c>
      <c r="G2954" s="272">
        <v>4.8611111111111112E-3</v>
      </c>
      <c r="H2954" s="272">
        <f>(F2954+G2954)-(D2954+E2954)</f>
        <v>9.0277777781011537E-3</v>
      </c>
      <c r="I2954" s="284">
        <v>6</v>
      </c>
      <c r="J2954" s="284"/>
      <c r="K2954" s="284" t="s">
        <v>20</v>
      </c>
      <c r="L2954" s="284" t="s">
        <v>9</v>
      </c>
      <c r="M2954" s="284" t="s">
        <v>5098</v>
      </c>
      <c r="N2954" s="268" t="s">
        <v>3</v>
      </c>
      <c r="O2954" s="284" t="s">
        <v>7</v>
      </c>
      <c r="P2954" s="284" t="s">
        <v>9452</v>
      </c>
      <c r="Q2954" s="284" t="s">
        <v>9453</v>
      </c>
      <c r="R2954" s="284">
        <v>1.2</v>
      </c>
      <c r="S2954" s="284"/>
      <c r="T2954" s="284">
        <f>SUM(R2954:S2954)</f>
        <v>1.2</v>
      </c>
      <c r="U2954" s="302" t="s">
        <v>28</v>
      </c>
      <c r="V2954" s="302">
        <v>1983</v>
      </c>
      <c r="W2954" s="302" t="s">
        <v>1364</v>
      </c>
      <c r="X2954" s="302"/>
      <c r="Y2954" s="302" t="s">
        <v>9454</v>
      </c>
      <c r="Z2954" s="302">
        <v>100</v>
      </c>
      <c r="AA2954" s="302">
        <v>42248</v>
      </c>
      <c r="AB2954" s="302">
        <v>0</v>
      </c>
      <c r="AC2954" s="302"/>
      <c r="AD2954" s="302" t="s">
        <v>42</v>
      </c>
      <c r="AE2954" s="302" t="s">
        <v>53</v>
      </c>
      <c r="AF2954" s="302"/>
      <c r="AG2954" s="302" t="s">
        <v>9455</v>
      </c>
      <c r="AH2954" s="286"/>
      <c r="AI2954" s="286"/>
      <c r="AJ2954" s="342"/>
    </row>
    <row r="2955" spans="1:36" ht="93.75" customHeight="1">
      <c r="A2955" s="279" t="s">
        <v>8946</v>
      </c>
      <c r="B2955" s="284" t="s">
        <v>19</v>
      </c>
      <c r="C2955" s="284" t="s">
        <v>19</v>
      </c>
      <c r="D2955" s="271">
        <v>42253</v>
      </c>
      <c r="E2955" s="272">
        <v>0.1076388888888889</v>
      </c>
      <c r="F2955" s="271">
        <v>42253</v>
      </c>
      <c r="G2955" s="272">
        <v>0.10833333333333334</v>
      </c>
      <c r="H2955" s="272">
        <f>F2955-D2955+G2955-E2955</f>
        <v>6.9444444444444198E-4</v>
      </c>
      <c r="I2955" s="284">
        <v>12</v>
      </c>
      <c r="J2955" s="284"/>
      <c r="K2955" s="284" t="s">
        <v>8</v>
      </c>
      <c r="L2955" s="284" t="s">
        <v>9</v>
      </c>
      <c r="M2955" s="284" t="s">
        <v>3676</v>
      </c>
      <c r="N2955" s="268" t="s">
        <v>3</v>
      </c>
      <c r="O2955" s="284" t="s">
        <v>7</v>
      </c>
      <c r="P2955" s="284">
        <v>418.416</v>
      </c>
      <c r="Q2955" s="284" t="s">
        <v>11439</v>
      </c>
      <c r="R2955" s="284">
        <v>5</v>
      </c>
      <c r="S2955" s="284"/>
      <c r="T2955" s="284">
        <f>R2955+S2955</f>
        <v>5</v>
      </c>
      <c r="U2955" s="302" t="s">
        <v>28</v>
      </c>
      <c r="V2955" s="302">
        <v>1989</v>
      </c>
      <c r="W2955" s="302" t="s">
        <v>1364</v>
      </c>
      <c r="X2955" s="302">
        <v>0</v>
      </c>
      <c r="Y2955" s="302">
        <v>42222</v>
      </c>
      <c r="Z2955" s="302">
        <v>100</v>
      </c>
      <c r="AA2955" s="302">
        <v>42557</v>
      </c>
      <c r="AB2955" s="302">
        <v>0</v>
      </c>
      <c r="AC2955" s="302">
        <v>41988</v>
      </c>
      <c r="AD2955" s="302" t="s">
        <v>42</v>
      </c>
      <c r="AE2955" s="302"/>
      <c r="AF2955" s="302"/>
      <c r="AG2955" s="302"/>
      <c r="AH2955" s="286"/>
      <c r="AI2955" s="286"/>
      <c r="AJ2955" s="342"/>
    </row>
    <row r="2956" spans="1:36" ht="75" customHeight="1">
      <c r="A2956" s="279" t="s">
        <v>8946</v>
      </c>
      <c r="B2956" s="284" t="s">
        <v>19</v>
      </c>
      <c r="C2956" s="284" t="s">
        <v>19</v>
      </c>
      <c r="D2956" s="271">
        <v>42253</v>
      </c>
      <c r="E2956" s="272">
        <v>0.12222222222222223</v>
      </c>
      <c r="F2956" s="271">
        <v>42253</v>
      </c>
      <c r="G2956" s="272">
        <v>0.12291666666666667</v>
      </c>
      <c r="H2956" s="272">
        <f>F2956-D2956+G2956-E2956</f>
        <v>6.9444444444444198E-4</v>
      </c>
      <c r="I2956" s="284">
        <v>9</v>
      </c>
      <c r="J2956" s="284"/>
      <c r="K2956" s="284" t="s">
        <v>8</v>
      </c>
      <c r="L2956" s="284" t="s">
        <v>9</v>
      </c>
      <c r="M2956" s="284" t="s">
        <v>1846</v>
      </c>
      <c r="N2956" s="268">
        <v>110</v>
      </c>
      <c r="O2956" s="284" t="s">
        <v>7</v>
      </c>
      <c r="P2956" s="284" t="s">
        <v>11442</v>
      </c>
      <c r="Q2956" s="284" t="s">
        <v>11443</v>
      </c>
      <c r="R2956" s="284">
        <v>3</v>
      </c>
      <c r="S2956" s="284">
        <v>2</v>
      </c>
      <c r="T2956" s="284">
        <f>R2956+S2956</f>
        <v>5</v>
      </c>
      <c r="U2956" s="302" t="s">
        <v>28</v>
      </c>
      <c r="V2956" s="302">
        <v>0</v>
      </c>
      <c r="W2956" s="302">
        <v>0</v>
      </c>
      <c r="X2956" s="302">
        <v>0</v>
      </c>
      <c r="Y2956" s="302">
        <v>0</v>
      </c>
      <c r="Z2956" s="302">
        <v>0</v>
      </c>
      <c r="AA2956" s="302">
        <v>0</v>
      </c>
      <c r="AB2956" s="302">
        <v>0</v>
      </c>
      <c r="AC2956" s="302">
        <v>0</v>
      </c>
      <c r="AD2956" s="302" t="s">
        <v>42</v>
      </c>
      <c r="AE2956" s="302"/>
      <c r="AF2956" s="302"/>
      <c r="AG2956" s="302"/>
      <c r="AH2956" s="286"/>
      <c r="AI2956" s="286"/>
      <c r="AJ2956" s="342"/>
    </row>
    <row r="2957" spans="1:36" ht="93.75" customHeight="1">
      <c r="A2957" s="279" t="s">
        <v>8946</v>
      </c>
      <c r="B2957" s="284" t="s">
        <v>19</v>
      </c>
      <c r="C2957" s="284" t="s">
        <v>19</v>
      </c>
      <c r="D2957" s="271">
        <v>42253</v>
      </c>
      <c r="E2957" s="272">
        <v>0.16805555555555554</v>
      </c>
      <c r="F2957" s="271">
        <v>42253</v>
      </c>
      <c r="G2957" s="272">
        <v>0.17847222222222223</v>
      </c>
      <c r="H2957" s="272">
        <f>F2957-D2957+G2957-E2957</f>
        <v>1.0416666666666685E-2</v>
      </c>
      <c r="I2957" s="284">
        <v>16</v>
      </c>
      <c r="J2957" s="284" t="s">
        <v>243</v>
      </c>
      <c r="K2957" s="284" t="s">
        <v>178</v>
      </c>
      <c r="L2957" s="284" t="s">
        <v>9</v>
      </c>
      <c r="M2957" s="284" t="s">
        <v>176</v>
      </c>
      <c r="N2957" s="268">
        <v>35</v>
      </c>
      <c r="O2957" s="284" t="s">
        <v>7</v>
      </c>
      <c r="P2957" s="284" t="s">
        <v>11444</v>
      </c>
      <c r="Q2957" s="284" t="s">
        <v>11445</v>
      </c>
      <c r="R2957" s="284">
        <v>3</v>
      </c>
      <c r="S2957" s="284"/>
      <c r="T2957" s="284">
        <f>R2957+S2957</f>
        <v>3</v>
      </c>
      <c r="U2957" s="302" t="s">
        <v>28</v>
      </c>
      <c r="V2957" s="302">
        <v>2007</v>
      </c>
      <c r="W2957" s="302" t="s">
        <v>606</v>
      </c>
      <c r="X2957" s="302">
        <v>0</v>
      </c>
      <c r="Y2957" s="302">
        <v>0</v>
      </c>
      <c r="Z2957" s="302">
        <v>0</v>
      </c>
      <c r="AA2957" s="302">
        <v>0</v>
      </c>
      <c r="AB2957" s="302">
        <v>0</v>
      </c>
      <c r="AC2957" s="302">
        <v>0</v>
      </c>
      <c r="AD2957" s="302" t="s">
        <v>42</v>
      </c>
      <c r="AE2957" s="302"/>
      <c r="AF2957" s="302"/>
      <c r="AG2957" s="302"/>
      <c r="AH2957" s="286"/>
      <c r="AI2957" s="286"/>
      <c r="AJ2957" s="342"/>
    </row>
    <row r="2958" spans="1:36" ht="131.25" customHeight="1">
      <c r="A2958" s="279" t="s">
        <v>8946</v>
      </c>
      <c r="B2958" s="284" t="s">
        <v>19</v>
      </c>
      <c r="C2958" s="284" t="s">
        <v>19</v>
      </c>
      <c r="D2958" s="271">
        <v>42253</v>
      </c>
      <c r="E2958" s="272">
        <v>0.17986111111111111</v>
      </c>
      <c r="F2958" s="271">
        <v>42253</v>
      </c>
      <c r="G2958" s="272">
        <v>0.17986111111111111</v>
      </c>
      <c r="H2958" s="272">
        <f>F2958-D2958+G2958-E2958</f>
        <v>0</v>
      </c>
      <c r="I2958" s="284">
        <v>10</v>
      </c>
      <c r="J2958" s="284"/>
      <c r="K2958" s="284"/>
      <c r="L2958" s="284" t="s">
        <v>9</v>
      </c>
      <c r="M2958" s="284" t="s">
        <v>157</v>
      </c>
      <c r="N2958" s="268" t="s">
        <v>3</v>
      </c>
      <c r="O2958" s="284" t="s">
        <v>7</v>
      </c>
      <c r="P2958" s="284" t="s">
        <v>449</v>
      </c>
      <c r="Q2958" s="284" t="s">
        <v>11436</v>
      </c>
      <c r="R2958" s="284">
        <v>8</v>
      </c>
      <c r="S2958" s="284">
        <v>5</v>
      </c>
      <c r="T2958" s="284">
        <f>R2958+S2958</f>
        <v>13</v>
      </c>
      <c r="U2958" s="302" t="s">
        <v>28</v>
      </c>
      <c r="V2958" s="302">
        <v>2012</v>
      </c>
      <c r="W2958" s="302" t="s">
        <v>11446</v>
      </c>
      <c r="X2958" s="302">
        <v>0</v>
      </c>
      <c r="Y2958" s="302" t="s">
        <v>11447</v>
      </c>
      <c r="Z2958" s="302">
        <v>0</v>
      </c>
      <c r="AA2958" s="302">
        <v>0</v>
      </c>
      <c r="AB2958" s="302">
        <v>0</v>
      </c>
      <c r="AC2958" s="302">
        <v>0</v>
      </c>
      <c r="AD2958" s="302" t="s">
        <v>42</v>
      </c>
      <c r="AE2958" s="302"/>
      <c r="AF2958" s="302"/>
      <c r="AG2958" s="302"/>
      <c r="AH2958" s="286"/>
      <c r="AI2958" s="286"/>
      <c r="AJ2958" s="342"/>
    </row>
    <row r="2959" spans="1:36" ht="131.25" customHeight="1">
      <c r="A2959" s="279" t="s">
        <v>8946</v>
      </c>
      <c r="B2959" s="284" t="s">
        <v>19</v>
      </c>
      <c r="C2959" s="284" t="s">
        <v>19</v>
      </c>
      <c r="D2959" s="271">
        <v>42253</v>
      </c>
      <c r="E2959" s="272">
        <v>0.2076388888888889</v>
      </c>
      <c r="F2959" s="271">
        <v>42253</v>
      </c>
      <c r="G2959" s="272">
        <v>0.2076388888888889</v>
      </c>
      <c r="H2959" s="272">
        <f>F2959-D2959+G2959-E2959</f>
        <v>0</v>
      </c>
      <c r="I2959" s="284">
        <v>25</v>
      </c>
      <c r="J2959" s="284"/>
      <c r="K2959" s="284" t="s">
        <v>8</v>
      </c>
      <c r="L2959" s="284" t="s">
        <v>9</v>
      </c>
      <c r="M2959" s="284" t="s">
        <v>1846</v>
      </c>
      <c r="N2959" s="268">
        <v>110</v>
      </c>
      <c r="O2959" s="284" t="s">
        <v>7</v>
      </c>
      <c r="P2959" s="284" t="s">
        <v>11450</v>
      </c>
      <c r="Q2959" s="284" t="s">
        <v>11443</v>
      </c>
      <c r="R2959" s="284">
        <v>15</v>
      </c>
      <c r="S2959" s="284">
        <v>9</v>
      </c>
      <c r="T2959" s="284">
        <f>R2959+S2959</f>
        <v>24</v>
      </c>
      <c r="U2959" s="302" t="s">
        <v>28</v>
      </c>
      <c r="V2959" s="302">
        <v>0</v>
      </c>
      <c r="W2959" s="302">
        <v>0</v>
      </c>
      <c r="X2959" s="302">
        <v>0</v>
      </c>
      <c r="Y2959" s="302">
        <v>0</v>
      </c>
      <c r="Z2959" s="302">
        <v>0</v>
      </c>
      <c r="AA2959" s="302">
        <v>0</v>
      </c>
      <c r="AB2959" s="302">
        <v>0</v>
      </c>
      <c r="AC2959" s="302">
        <v>0</v>
      </c>
      <c r="AD2959" s="302" t="s">
        <v>42</v>
      </c>
      <c r="AE2959" s="302"/>
      <c r="AF2959" s="302"/>
      <c r="AG2959" s="302"/>
      <c r="AH2959" s="286"/>
      <c r="AI2959" s="286"/>
      <c r="AJ2959" s="342"/>
    </row>
    <row r="2960" spans="1:36" ht="75" customHeight="1">
      <c r="A2960" s="274" t="s">
        <v>4982</v>
      </c>
      <c r="B2960" s="320" t="s">
        <v>1412</v>
      </c>
      <c r="C2960" s="320" t="s">
        <v>3655</v>
      </c>
      <c r="D2960" s="275">
        <v>42209</v>
      </c>
      <c r="E2960" s="383">
        <v>0.86319444444444438</v>
      </c>
      <c r="F2960" s="287">
        <v>42209</v>
      </c>
      <c r="G2960" s="383">
        <v>0.86319444444444438</v>
      </c>
      <c r="H2960" s="383">
        <v>0</v>
      </c>
      <c r="I2960" s="412">
        <v>57</v>
      </c>
      <c r="J2960" s="412" t="s">
        <v>119</v>
      </c>
      <c r="K2960" s="412"/>
      <c r="L2960" s="412" t="s">
        <v>16</v>
      </c>
      <c r="M2960" s="412" t="s">
        <v>7862</v>
      </c>
      <c r="N2960" s="412">
        <v>110</v>
      </c>
      <c r="O2960" s="412" t="s">
        <v>7</v>
      </c>
      <c r="P2960" s="412" t="s">
        <v>7863</v>
      </c>
      <c r="Q2960" s="412" t="s">
        <v>7864</v>
      </c>
      <c r="R2960" s="460">
        <v>6</v>
      </c>
      <c r="S2960" s="460">
        <v>11</v>
      </c>
      <c r="T2960" s="460">
        <v>17</v>
      </c>
      <c r="U2960" s="279"/>
      <c r="V2960" s="279"/>
      <c r="W2960" s="279"/>
      <c r="X2960" s="279"/>
      <c r="Y2960" s="279"/>
      <c r="Z2960" s="279"/>
      <c r="AA2960" s="279"/>
      <c r="AB2960" s="279"/>
      <c r="AC2960" s="279"/>
      <c r="AD2960" s="273" t="s">
        <v>37</v>
      </c>
      <c r="AE2960" s="279"/>
      <c r="AF2960" s="279"/>
      <c r="AG2960" s="290"/>
      <c r="AH2960" s="286"/>
      <c r="AI2960" s="286"/>
      <c r="AJ2960" s="342"/>
    </row>
    <row r="2961" spans="1:36" ht="56.25" customHeight="1">
      <c r="A2961" s="279" t="s">
        <v>122</v>
      </c>
      <c r="B2961" s="284" t="s">
        <v>18</v>
      </c>
      <c r="C2961" s="284" t="s">
        <v>18</v>
      </c>
      <c r="D2961" s="271">
        <v>42009</v>
      </c>
      <c r="E2961" s="272">
        <v>42009.180555555555</v>
      </c>
      <c r="F2961" s="271">
        <v>42009</v>
      </c>
      <c r="G2961" s="272">
        <v>42009.25</v>
      </c>
      <c r="H2961" s="272">
        <f>G2961-E2961</f>
        <v>6.9444444445252884E-2</v>
      </c>
      <c r="I2961" s="284">
        <v>8</v>
      </c>
      <c r="J2961" s="284"/>
      <c r="K2961" s="284"/>
      <c r="L2961" s="284" t="s">
        <v>4</v>
      </c>
      <c r="M2961" s="284" t="s">
        <v>55</v>
      </c>
      <c r="N2961" s="268">
        <v>0.4</v>
      </c>
      <c r="O2961" s="284" t="s">
        <v>55</v>
      </c>
      <c r="P2961" s="284" t="s">
        <v>234</v>
      </c>
      <c r="Q2961" s="284" t="s">
        <v>236</v>
      </c>
      <c r="R2961" s="284">
        <v>1.1000000000000001</v>
      </c>
      <c r="S2961" s="284"/>
      <c r="T2961" s="284">
        <f>R2961+S2961</f>
        <v>1.1000000000000001</v>
      </c>
      <c r="U2961" s="302"/>
      <c r="V2961" s="302"/>
      <c r="W2961" s="302"/>
      <c r="X2961" s="302"/>
      <c r="Y2961" s="302"/>
      <c r="Z2961" s="302"/>
      <c r="AA2961" s="302"/>
      <c r="AB2961" s="302"/>
      <c r="AC2961" s="302"/>
      <c r="AD2961" s="302" t="s">
        <v>22</v>
      </c>
      <c r="AE2961" s="302"/>
      <c r="AF2961" s="302"/>
      <c r="AG2961" s="302"/>
      <c r="AH2961" s="286"/>
      <c r="AI2961" s="286"/>
      <c r="AJ2961" s="342"/>
    </row>
    <row r="2962" spans="1:36" ht="78.75" customHeight="1">
      <c r="A2962" s="279" t="s">
        <v>8946</v>
      </c>
      <c r="B2962" s="284" t="s">
        <v>19</v>
      </c>
      <c r="C2962" s="284" t="s">
        <v>19</v>
      </c>
      <c r="D2962" s="271">
        <v>42253</v>
      </c>
      <c r="E2962" s="272">
        <v>0.20833333333333334</v>
      </c>
      <c r="F2962" s="271">
        <v>42253</v>
      </c>
      <c r="G2962" s="272">
        <v>0.20833333333333334</v>
      </c>
      <c r="H2962" s="272">
        <f>F2962-D2962+G2962-E2962</f>
        <v>0</v>
      </c>
      <c r="I2962" s="284">
        <v>10</v>
      </c>
      <c r="J2962" s="284"/>
      <c r="K2962" s="284"/>
      <c r="L2962" s="284" t="s">
        <v>9</v>
      </c>
      <c r="M2962" s="284" t="s">
        <v>185</v>
      </c>
      <c r="N2962" s="268" t="s">
        <v>3</v>
      </c>
      <c r="O2962" s="284" t="s">
        <v>7</v>
      </c>
      <c r="P2962" s="284" t="s">
        <v>9168</v>
      </c>
      <c r="Q2962" s="284" t="s">
        <v>11436</v>
      </c>
      <c r="R2962" s="284">
        <v>7</v>
      </c>
      <c r="S2962" s="284"/>
      <c r="T2962" s="284">
        <f>R2962+S2962</f>
        <v>7</v>
      </c>
      <c r="U2962" s="302" t="s">
        <v>28</v>
      </c>
      <c r="V2962" s="302">
        <v>0</v>
      </c>
      <c r="W2962" s="302" t="s">
        <v>11215</v>
      </c>
      <c r="X2962" s="302">
        <v>0</v>
      </c>
      <c r="Y2962" s="302">
        <v>42269</v>
      </c>
      <c r="Z2962" s="302">
        <v>80</v>
      </c>
      <c r="AA2962" s="302">
        <v>0</v>
      </c>
      <c r="AB2962" s="302">
        <v>2</v>
      </c>
      <c r="AC2962" s="302">
        <v>42269</v>
      </c>
      <c r="AD2962" s="302" t="s">
        <v>42</v>
      </c>
      <c r="AE2962" s="302"/>
      <c r="AF2962" s="302"/>
      <c r="AG2962" s="302"/>
      <c r="AH2962" s="286"/>
      <c r="AI2962" s="286"/>
      <c r="AJ2962" s="342"/>
    </row>
    <row r="2963" spans="1:36" ht="75" customHeight="1">
      <c r="A2963" s="274" t="s">
        <v>4982</v>
      </c>
      <c r="B2963" s="320" t="s">
        <v>1412</v>
      </c>
      <c r="C2963" s="320" t="s">
        <v>3655</v>
      </c>
      <c r="D2963" s="275">
        <v>42209</v>
      </c>
      <c r="E2963" s="383">
        <v>0.95000000000000007</v>
      </c>
      <c r="F2963" s="287">
        <v>42209</v>
      </c>
      <c r="G2963" s="383">
        <v>0.95000000000000007</v>
      </c>
      <c r="H2963" s="383">
        <v>0</v>
      </c>
      <c r="I2963" s="412">
        <v>262</v>
      </c>
      <c r="J2963" s="412" t="s">
        <v>119</v>
      </c>
      <c r="K2963" s="412"/>
      <c r="L2963" s="412" t="s">
        <v>16</v>
      </c>
      <c r="M2963" s="412" t="s">
        <v>7865</v>
      </c>
      <c r="N2963" s="412">
        <v>110</v>
      </c>
      <c r="O2963" s="412" t="s">
        <v>7</v>
      </c>
      <c r="P2963" s="412" t="s">
        <v>7865</v>
      </c>
      <c r="Q2963" s="412" t="s">
        <v>7864</v>
      </c>
      <c r="R2963" s="460">
        <v>8</v>
      </c>
      <c r="S2963" s="460">
        <v>11</v>
      </c>
      <c r="T2963" s="460">
        <v>19</v>
      </c>
      <c r="U2963" s="279"/>
      <c r="V2963" s="279"/>
      <c r="W2963" s="279"/>
      <c r="X2963" s="279"/>
      <c r="Y2963" s="279"/>
      <c r="Z2963" s="279"/>
      <c r="AA2963" s="279"/>
      <c r="AB2963" s="279"/>
      <c r="AC2963" s="279"/>
      <c r="AD2963" s="273" t="s">
        <v>37</v>
      </c>
      <c r="AE2963" s="279"/>
      <c r="AF2963" s="279"/>
      <c r="AG2963" s="290"/>
      <c r="AH2963" s="286"/>
      <c r="AI2963" s="286"/>
      <c r="AJ2963" s="342"/>
    </row>
    <row r="2964" spans="1:36" ht="37.5" customHeight="1">
      <c r="A2964" s="274" t="s">
        <v>4982</v>
      </c>
      <c r="B2964" s="320" t="s">
        <v>1412</v>
      </c>
      <c r="C2964" s="320" t="s">
        <v>3655</v>
      </c>
      <c r="D2964" s="275">
        <v>42209</v>
      </c>
      <c r="E2964" s="383">
        <v>0.95000000000000007</v>
      </c>
      <c r="F2964" s="287">
        <v>42209</v>
      </c>
      <c r="G2964" s="383">
        <v>0.95000000000000007</v>
      </c>
      <c r="H2964" s="383">
        <v>0</v>
      </c>
      <c r="I2964" s="412">
        <v>226</v>
      </c>
      <c r="J2964" s="412" t="s">
        <v>119</v>
      </c>
      <c r="K2964" s="412"/>
      <c r="L2964" s="412" t="s">
        <v>16</v>
      </c>
      <c r="M2964" s="412" t="s">
        <v>7866</v>
      </c>
      <c r="N2964" s="412">
        <v>110</v>
      </c>
      <c r="O2964" s="412" t="s">
        <v>7</v>
      </c>
      <c r="P2964" s="412" t="s">
        <v>7866</v>
      </c>
      <c r="Q2964" s="412" t="s">
        <v>7864</v>
      </c>
      <c r="R2964" s="460">
        <v>9</v>
      </c>
      <c r="S2964" s="460">
        <v>5</v>
      </c>
      <c r="T2964" s="460">
        <v>14</v>
      </c>
      <c r="U2964" s="279"/>
      <c r="V2964" s="279"/>
      <c r="W2964" s="279"/>
      <c r="X2964" s="279"/>
      <c r="Y2964" s="279"/>
      <c r="Z2964" s="279"/>
      <c r="AA2964" s="279"/>
      <c r="AB2964" s="279"/>
      <c r="AC2964" s="279"/>
      <c r="AD2964" s="273" t="s">
        <v>37</v>
      </c>
      <c r="AE2964" s="279"/>
      <c r="AF2964" s="279"/>
      <c r="AG2964" s="290"/>
      <c r="AH2964" s="286"/>
      <c r="AI2964" s="286"/>
      <c r="AJ2964" s="342"/>
    </row>
    <row r="2965" spans="1:36" ht="93.75" customHeight="1">
      <c r="A2965" s="279" t="s">
        <v>4982</v>
      </c>
      <c r="B2965" s="284" t="s">
        <v>19</v>
      </c>
      <c r="C2965" s="284" t="s">
        <v>11210</v>
      </c>
      <c r="D2965" s="271">
        <v>42209</v>
      </c>
      <c r="E2965" s="272">
        <v>4.027777777777778E-2</v>
      </c>
      <c r="F2965" s="271">
        <v>42209</v>
      </c>
      <c r="G2965" s="272">
        <v>4.3055555555555562E-2</v>
      </c>
      <c r="H2965" s="272">
        <v>2.7777777777777818E-3</v>
      </c>
      <c r="I2965" s="284">
        <v>2</v>
      </c>
      <c r="J2965" s="284"/>
      <c r="K2965" s="284"/>
      <c r="L2965" s="284" t="s">
        <v>16</v>
      </c>
      <c r="M2965" s="284" t="s">
        <v>2609</v>
      </c>
      <c r="N2965" s="268" t="s">
        <v>3</v>
      </c>
      <c r="O2965" s="284" t="s">
        <v>7</v>
      </c>
      <c r="P2965" s="284" t="s">
        <v>11317</v>
      </c>
      <c r="Q2965" s="284" t="s">
        <v>8445</v>
      </c>
      <c r="R2965" s="284">
        <v>1</v>
      </c>
      <c r="S2965" s="284"/>
      <c r="T2965" s="284">
        <f t="shared" ref="T2965:T2975" si="39">R2965+S2965</f>
        <v>1</v>
      </c>
      <c r="U2965" s="302"/>
      <c r="V2965" s="302"/>
      <c r="W2965" s="302"/>
      <c r="X2965" s="302"/>
      <c r="Y2965" s="302"/>
      <c r="Z2965" s="302"/>
      <c r="AA2965" s="302"/>
      <c r="AB2965" s="302"/>
      <c r="AC2965" s="302"/>
      <c r="AD2965" s="302" t="s">
        <v>37</v>
      </c>
      <c r="AE2965" s="302"/>
      <c r="AF2965" s="302"/>
      <c r="AG2965" s="302"/>
      <c r="AH2965" s="286"/>
      <c r="AI2965" s="286"/>
      <c r="AJ2965" s="342"/>
    </row>
    <row r="2966" spans="1:36" ht="78.75" customHeight="1">
      <c r="A2966" s="279" t="s">
        <v>4982</v>
      </c>
      <c r="B2966" s="284" t="s">
        <v>19</v>
      </c>
      <c r="C2966" s="284" t="s">
        <v>5350</v>
      </c>
      <c r="D2966" s="271">
        <v>42209</v>
      </c>
      <c r="E2966" s="272">
        <v>0.15625</v>
      </c>
      <c r="F2966" s="271">
        <v>42209</v>
      </c>
      <c r="G2966" s="272">
        <v>0.16944444444444443</v>
      </c>
      <c r="H2966" s="272">
        <v>1.3194444444444425E-2</v>
      </c>
      <c r="I2966" s="284">
        <v>70</v>
      </c>
      <c r="J2966" s="284"/>
      <c r="K2966" s="284" t="s">
        <v>51</v>
      </c>
      <c r="L2966" s="284" t="s">
        <v>16</v>
      </c>
      <c r="M2966" s="284" t="s">
        <v>267</v>
      </c>
      <c r="N2966" s="268">
        <v>220</v>
      </c>
      <c r="O2966" s="284" t="s">
        <v>13</v>
      </c>
      <c r="P2966" s="284" t="s">
        <v>11309</v>
      </c>
      <c r="Q2966" s="284" t="s">
        <v>11310</v>
      </c>
      <c r="R2966" s="284">
        <v>14</v>
      </c>
      <c r="S2966" s="284">
        <v>1</v>
      </c>
      <c r="T2966" s="284">
        <f t="shared" si="39"/>
        <v>15</v>
      </c>
      <c r="U2966" s="302"/>
      <c r="V2966" s="302"/>
      <c r="W2966" s="302"/>
      <c r="X2966" s="302"/>
      <c r="Y2966" s="302"/>
      <c r="Z2966" s="302"/>
      <c r="AA2966" s="302"/>
      <c r="AB2966" s="302"/>
      <c r="AC2966" s="302"/>
      <c r="AD2966" s="302" t="s">
        <v>37</v>
      </c>
      <c r="AE2966" s="302"/>
      <c r="AF2966" s="302"/>
      <c r="AG2966" s="302"/>
      <c r="AH2966" s="286"/>
      <c r="AI2966" s="286"/>
      <c r="AJ2966" s="342"/>
    </row>
    <row r="2967" spans="1:36" ht="324" customHeight="1">
      <c r="A2967" s="279" t="s">
        <v>4982</v>
      </c>
      <c r="B2967" s="284" t="s">
        <v>19</v>
      </c>
      <c r="C2967" s="284" t="s">
        <v>5350</v>
      </c>
      <c r="D2967" s="271">
        <v>42209</v>
      </c>
      <c r="E2967" s="272">
        <v>0.44236111111111115</v>
      </c>
      <c r="F2967" s="271">
        <v>42209</v>
      </c>
      <c r="G2967" s="272">
        <v>0.44305555555555554</v>
      </c>
      <c r="H2967" s="272">
        <v>6.9444444444438647E-4</v>
      </c>
      <c r="I2967" s="284">
        <v>8</v>
      </c>
      <c r="J2967" s="284"/>
      <c r="K2967" s="284" t="s">
        <v>51</v>
      </c>
      <c r="L2967" s="284" t="s">
        <v>16</v>
      </c>
      <c r="M2967" s="284" t="s">
        <v>267</v>
      </c>
      <c r="N2967" s="268">
        <v>220</v>
      </c>
      <c r="O2967" s="284" t="s">
        <v>13</v>
      </c>
      <c r="P2967" s="284" t="s">
        <v>11311</v>
      </c>
      <c r="Q2967" s="284" t="s">
        <v>8441</v>
      </c>
      <c r="R2967" s="284">
        <v>1</v>
      </c>
      <c r="S2967" s="284">
        <v>1</v>
      </c>
      <c r="T2967" s="284">
        <f t="shared" si="39"/>
        <v>2</v>
      </c>
      <c r="U2967" s="302"/>
      <c r="V2967" s="302"/>
      <c r="W2967" s="302"/>
      <c r="X2967" s="302"/>
      <c r="Y2967" s="302"/>
      <c r="Z2967" s="302"/>
      <c r="AA2967" s="302"/>
      <c r="AB2967" s="302"/>
      <c r="AC2967" s="302"/>
      <c r="AD2967" s="302" t="s">
        <v>37</v>
      </c>
      <c r="AE2967" s="302"/>
      <c r="AF2967" s="302"/>
      <c r="AG2967" s="302"/>
      <c r="AH2967" s="286"/>
      <c r="AI2967" s="286"/>
      <c r="AJ2967" s="342"/>
    </row>
    <row r="2968" spans="1:36" ht="78.75" customHeight="1">
      <c r="A2968" s="279" t="s">
        <v>4982</v>
      </c>
      <c r="B2968" s="284" t="s">
        <v>19</v>
      </c>
      <c r="C2968" s="284" t="s">
        <v>19</v>
      </c>
      <c r="D2968" s="271">
        <v>42209</v>
      </c>
      <c r="E2968" s="272">
        <v>0.53611111111111109</v>
      </c>
      <c r="F2968" s="271">
        <v>42209</v>
      </c>
      <c r="G2968" s="272">
        <v>0.53680555555555554</v>
      </c>
      <c r="H2968" s="272">
        <f>F2968-D2968+G2968-E2968</f>
        <v>6.9444444444444198E-4</v>
      </c>
      <c r="I2968" s="284">
        <v>22</v>
      </c>
      <c r="J2968" s="284"/>
      <c r="K2968" s="284" t="s">
        <v>8</v>
      </c>
      <c r="L2968" s="284" t="s">
        <v>4</v>
      </c>
      <c r="M2968" s="284" t="s">
        <v>272</v>
      </c>
      <c r="N2968" s="268" t="s">
        <v>3</v>
      </c>
      <c r="O2968" s="284" t="s">
        <v>7</v>
      </c>
      <c r="P2968" s="284" t="s">
        <v>11312</v>
      </c>
      <c r="Q2968" s="284" t="s">
        <v>11313</v>
      </c>
      <c r="R2968" s="284">
        <v>3</v>
      </c>
      <c r="S2968" s="284">
        <v>3</v>
      </c>
      <c r="T2968" s="284">
        <f t="shared" si="39"/>
        <v>6</v>
      </c>
      <c r="U2968" s="302" t="s">
        <v>28</v>
      </c>
      <c r="V2968" s="302">
        <v>1980</v>
      </c>
      <c r="W2968" s="302" t="s">
        <v>1709</v>
      </c>
      <c r="X2968" s="302">
        <v>0</v>
      </c>
      <c r="Y2968" s="302" t="s">
        <v>11290</v>
      </c>
      <c r="Z2968" s="302">
        <v>100</v>
      </c>
      <c r="AA2968" s="302" t="s">
        <v>11291</v>
      </c>
      <c r="AB2968" s="302">
        <v>0</v>
      </c>
      <c r="AC2968" s="302" t="s">
        <v>11290</v>
      </c>
      <c r="AD2968" s="302" t="s">
        <v>0</v>
      </c>
      <c r="AE2968" s="302"/>
      <c r="AF2968" s="302"/>
      <c r="AG2968" s="302"/>
      <c r="AH2968" s="286"/>
      <c r="AI2968" s="286"/>
      <c r="AJ2968" s="342"/>
    </row>
    <row r="2969" spans="1:36" ht="300" customHeight="1">
      <c r="A2969" s="279" t="s">
        <v>4982</v>
      </c>
      <c r="B2969" s="284" t="s">
        <v>19</v>
      </c>
      <c r="C2969" s="284" t="s">
        <v>11218</v>
      </c>
      <c r="D2969" s="271">
        <v>42209</v>
      </c>
      <c r="E2969" s="272">
        <v>0.56805555555555554</v>
      </c>
      <c r="F2969" s="271">
        <v>42209</v>
      </c>
      <c r="G2969" s="272">
        <v>0.63888888888888895</v>
      </c>
      <c r="H2969" s="272">
        <v>7.0833333333333415E-2</v>
      </c>
      <c r="I2969" s="284">
        <v>8</v>
      </c>
      <c r="J2969" s="284"/>
      <c r="K2969" s="284"/>
      <c r="L2969" s="284" t="s">
        <v>16</v>
      </c>
      <c r="M2969" s="284" t="s">
        <v>11314</v>
      </c>
      <c r="N2969" s="268">
        <v>35</v>
      </c>
      <c r="O2969" s="284" t="s">
        <v>13</v>
      </c>
      <c r="P2969" s="284" t="s">
        <v>11315</v>
      </c>
      <c r="Q2969" s="284" t="s">
        <v>11316</v>
      </c>
      <c r="R2969" s="284">
        <v>20</v>
      </c>
      <c r="S2969" s="284"/>
      <c r="T2969" s="284">
        <f t="shared" si="39"/>
        <v>20</v>
      </c>
      <c r="U2969" s="302"/>
      <c r="V2969" s="302"/>
      <c r="W2969" s="302"/>
      <c r="X2969" s="302"/>
      <c r="Y2969" s="302"/>
      <c r="Z2969" s="302"/>
      <c r="AA2969" s="302"/>
      <c r="AB2969" s="302"/>
      <c r="AC2969" s="302"/>
      <c r="AD2969" s="302" t="s">
        <v>37</v>
      </c>
      <c r="AE2969" s="302"/>
      <c r="AF2969" s="302"/>
      <c r="AG2969" s="302"/>
      <c r="AH2969" s="286"/>
      <c r="AI2969" s="286"/>
      <c r="AJ2969" s="342"/>
    </row>
    <row r="2970" spans="1:36" ht="168.75" customHeight="1">
      <c r="A2970" s="279" t="s">
        <v>4982</v>
      </c>
      <c r="B2970" s="284" t="s">
        <v>19</v>
      </c>
      <c r="C2970" s="284" t="s">
        <v>11210</v>
      </c>
      <c r="D2970" s="271">
        <v>42209</v>
      </c>
      <c r="E2970" s="272">
        <v>0.6875</v>
      </c>
      <c r="F2970" s="271">
        <v>42209</v>
      </c>
      <c r="G2970" s="272">
        <v>0.68819444444444444</v>
      </c>
      <c r="H2970" s="272">
        <v>6.9444444444444198E-4</v>
      </c>
      <c r="I2970" s="284">
        <v>2</v>
      </c>
      <c r="J2970" s="284"/>
      <c r="K2970" s="284"/>
      <c r="L2970" s="284" t="s">
        <v>16</v>
      </c>
      <c r="M2970" s="284" t="s">
        <v>2609</v>
      </c>
      <c r="N2970" s="268" t="s">
        <v>3</v>
      </c>
      <c r="O2970" s="284" t="s">
        <v>7</v>
      </c>
      <c r="P2970" s="284" t="s">
        <v>11317</v>
      </c>
      <c r="Q2970" s="284" t="s">
        <v>7861</v>
      </c>
      <c r="R2970" s="284">
        <v>1</v>
      </c>
      <c r="S2970" s="284"/>
      <c r="T2970" s="284">
        <f t="shared" si="39"/>
        <v>1</v>
      </c>
      <c r="U2970" s="302"/>
      <c r="V2970" s="302"/>
      <c r="W2970" s="302"/>
      <c r="X2970" s="302"/>
      <c r="Y2970" s="302"/>
      <c r="Z2970" s="302"/>
      <c r="AA2970" s="302"/>
      <c r="AB2970" s="302"/>
      <c r="AC2970" s="302"/>
      <c r="AD2970" s="302" t="s">
        <v>37</v>
      </c>
      <c r="AE2970" s="302"/>
      <c r="AF2970" s="302"/>
      <c r="AG2970" s="302"/>
      <c r="AH2970" s="286"/>
      <c r="AI2970" s="286"/>
      <c r="AJ2970" s="342"/>
    </row>
    <row r="2971" spans="1:36" ht="204.75" customHeight="1">
      <c r="A2971" s="279" t="s">
        <v>4982</v>
      </c>
      <c r="B2971" s="284" t="s">
        <v>19</v>
      </c>
      <c r="C2971" s="284" t="s">
        <v>19</v>
      </c>
      <c r="D2971" s="271">
        <v>42209</v>
      </c>
      <c r="E2971" s="272">
        <v>0.69444444444444453</v>
      </c>
      <c r="F2971" s="271">
        <v>42209</v>
      </c>
      <c r="G2971" s="272">
        <v>0.69513888888888886</v>
      </c>
      <c r="H2971" s="272">
        <f>F2971-D2971+G2971-E2971</f>
        <v>6.9444444444433095E-4</v>
      </c>
      <c r="I2971" s="284">
        <v>3</v>
      </c>
      <c r="J2971" s="284"/>
      <c r="K2971" s="284"/>
      <c r="L2971" s="284" t="s">
        <v>11</v>
      </c>
      <c r="M2971" s="284" t="s">
        <v>4866</v>
      </c>
      <c r="N2971" s="268">
        <v>0.4</v>
      </c>
      <c r="O2971" s="284" t="s">
        <v>2</v>
      </c>
      <c r="P2971" s="284" t="s">
        <v>11318</v>
      </c>
      <c r="Q2971" s="284" t="s">
        <v>11319</v>
      </c>
      <c r="R2971" s="284">
        <v>3</v>
      </c>
      <c r="S2971" s="284">
        <v>16</v>
      </c>
      <c r="T2971" s="284">
        <f t="shared" si="39"/>
        <v>19</v>
      </c>
      <c r="U2971" s="302" t="s">
        <v>1</v>
      </c>
      <c r="V2971" s="302">
        <v>0</v>
      </c>
      <c r="W2971" s="302">
        <v>0</v>
      </c>
      <c r="X2971" s="302">
        <v>0</v>
      </c>
      <c r="Y2971" s="302">
        <v>0</v>
      </c>
      <c r="Z2971" s="302">
        <v>0</v>
      </c>
      <c r="AA2971" s="302">
        <v>0</v>
      </c>
      <c r="AB2971" s="302">
        <v>0</v>
      </c>
      <c r="AC2971" s="302">
        <v>0</v>
      </c>
      <c r="AD2971" s="302" t="s">
        <v>17</v>
      </c>
      <c r="AE2971" s="302"/>
      <c r="AF2971" s="302"/>
      <c r="AG2971" s="302"/>
      <c r="AH2971" s="286"/>
      <c r="AI2971" s="286"/>
      <c r="AJ2971" s="342"/>
    </row>
    <row r="2972" spans="1:36" ht="204.75" customHeight="1">
      <c r="A2972" s="279" t="s">
        <v>4982</v>
      </c>
      <c r="B2972" s="284" t="s">
        <v>19</v>
      </c>
      <c r="C2972" s="284" t="s">
        <v>19</v>
      </c>
      <c r="D2972" s="271">
        <v>42209</v>
      </c>
      <c r="E2972" s="272">
        <v>0.7368055555555556</v>
      </c>
      <c r="F2972" s="271">
        <v>42209</v>
      </c>
      <c r="G2972" s="272">
        <v>0.79166666666666663</v>
      </c>
      <c r="H2972" s="272">
        <f>F2972-D2972+G2972-E2972</f>
        <v>5.4861111111111027E-2</v>
      </c>
      <c r="I2972" s="284">
        <v>6</v>
      </c>
      <c r="J2972" s="284"/>
      <c r="K2972" s="284"/>
      <c r="L2972" s="284" t="s">
        <v>4</v>
      </c>
      <c r="M2972" s="284" t="s">
        <v>272</v>
      </c>
      <c r="N2972" s="268" t="s">
        <v>3</v>
      </c>
      <c r="O2972" s="284" t="s">
        <v>7</v>
      </c>
      <c r="P2972" s="284" t="s">
        <v>4805</v>
      </c>
      <c r="Q2972" s="284" t="s">
        <v>11320</v>
      </c>
      <c r="R2972" s="284">
        <v>3</v>
      </c>
      <c r="S2972" s="284"/>
      <c r="T2972" s="284">
        <f t="shared" si="39"/>
        <v>3</v>
      </c>
      <c r="U2972" s="302" t="s">
        <v>28</v>
      </c>
      <c r="V2972" s="302">
        <v>1980</v>
      </c>
      <c r="W2972" s="302" t="s">
        <v>1709</v>
      </c>
      <c r="X2972" s="302">
        <v>0</v>
      </c>
      <c r="Y2972" s="302" t="s">
        <v>11290</v>
      </c>
      <c r="Z2972" s="302">
        <v>100</v>
      </c>
      <c r="AA2972" s="302" t="s">
        <v>11291</v>
      </c>
      <c r="AB2972" s="302">
        <v>0</v>
      </c>
      <c r="AC2972" s="302" t="s">
        <v>11290</v>
      </c>
      <c r="AD2972" s="302" t="s">
        <v>0</v>
      </c>
      <c r="AE2972" s="302"/>
      <c r="AF2972" s="302"/>
      <c r="AG2972" s="302"/>
      <c r="AH2972" s="286"/>
      <c r="AI2972" s="286"/>
      <c r="AJ2972" s="342"/>
    </row>
    <row r="2973" spans="1:36" ht="204.75" customHeight="1">
      <c r="A2973" s="279" t="s">
        <v>4982</v>
      </c>
      <c r="B2973" s="284" t="s">
        <v>19</v>
      </c>
      <c r="C2973" s="284" t="s">
        <v>11210</v>
      </c>
      <c r="D2973" s="271">
        <v>42209</v>
      </c>
      <c r="E2973" s="272">
        <v>0.90555555555555556</v>
      </c>
      <c r="F2973" s="271">
        <v>42209</v>
      </c>
      <c r="G2973" s="272">
        <v>0.90763888888888899</v>
      </c>
      <c r="H2973" s="272">
        <v>2.083333333333437E-3</v>
      </c>
      <c r="I2973" s="284">
        <v>2</v>
      </c>
      <c r="J2973" s="284"/>
      <c r="K2973" s="284"/>
      <c r="L2973" s="284" t="s">
        <v>16</v>
      </c>
      <c r="M2973" s="284" t="s">
        <v>2609</v>
      </c>
      <c r="N2973" s="268" t="s">
        <v>3</v>
      </c>
      <c r="O2973" s="284" t="s">
        <v>7</v>
      </c>
      <c r="P2973" s="284" t="s">
        <v>11317</v>
      </c>
      <c r="Q2973" s="284" t="s">
        <v>8444</v>
      </c>
      <c r="R2973" s="284">
        <v>1</v>
      </c>
      <c r="S2973" s="284"/>
      <c r="T2973" s="284">
        <f t="shared" si="39"/>
        <v>1</v>
      </c>
      <c r="U2973" s="302"/>
      <c r="V2973" s="302"/>
      <c r="W2973" s="302"/>
      <c r="X2973" s="302"/>
      <c r="Y2973" s="302"/>
      <c r="Z2973" s="302"/>
      <c r="AA2973" s="302"/>
      <c r="AB2973" s="302"/>
      <c r="AC2973" s="302"/>
      <c r="AD2973" s="302" t="s">
        <v>37</v>
      </c>
      <c r="AE2973" s="302"/>
      <c r="AF2973" s="302"/>
      <c r="AG2973" s="302"/>
      <c r="AH2973" s="286"/>
      <c r="AI2973" s="286"/>
      <c r="AJ2973" s="342"/>
    </row>
    <row r="2974" spans="1:36" ht="248.25" customHeight="1">
      <c r="A2974" s="70" t="s">
        <v>4982</v>
      </c>
      <c r="B2974" s="74" t="s">
        <v>19</v>
      </c>
      <c r="C2974" s="74" t="s">
        <v>11210</v>
      </c>
      <c r="D2974" s="75">
        <v>42209</v>
      </c>
      <c r="E2974" s="76">
        <v>0.94236111111111109</v>
      </c>
      <c r="F2974" s="75">
        <v>42209</v>
      </c>
      <c r="G2974" s="76">
        <v>0.94444444444444453</v>
      </c>
      <c r="H2974" s="76">
        <v>2.083333333333437E-3</v>
      </c>
      <c r="I2974" s="74">
        <v>2</v>
      </c>
      <c r="J2974" s="74"/>
      <c r="K2974" s="74"/>
      <c r="L2974" s="74" t="s">
        <v>16</v>
      </c>
      <c r="M2974" s="225" t="s">
        <v>2609</v>
      </c>
      <c r="N2974" s="226" t="s">
        <v>3</v>
      </c>
      <c r="O2974" s="225" t="s">
        <v>7</v>
      </c>
      <c r="P2974" s="225" t="s">
        <v>11317</v>
      </c>
      <c r="Q2974" s="225" t="s">
        <v>8444</v>
      </c>
      <c r="R2974" s="225">
        <v>1</v>
      </c>
      <c r="S2974" s="225"/>
      <c r="T2974" s="225">
        <f t="shared" si="39"/>
        <v>1</v>
      </c>
      <c r="U2974" s="302"/>
      <c r="V2974" s="302"/>
      <c r="W2974" s="302"/>
      <c r="X2974" s="302"/>
      <c r="Y2974" s="302"/>
      <c r="Z2974" s="302"/>
      <c r="AA2974" s="302"/>
      <c r="AB2974" s="302"/>
      <c r="AC2974" s="302"/>
      <c r="AD2974" s="302" t="s">
        <v>37</v>
      </c>
      <c r="AE2974" s="302"/>
      <c r="AF2974" s="302"/>
      <c r="AG2974" s="302"/>
      <c r="AH2974" s="222"/>
      <c r="AI2974" s="229"/>
    </row>
    <row r="2975" spans="1:36" ht="66" customHeight="1">
      <c r="A2975" s="70" t="s">
        <v>8946</v>
      </c>
      <c r="B2975" s="74" t="s">
        <v>19</v>
      </c>
      <c r="C2975" s="74" t="s">
        <v>19</v>
      </c>
      <c r="D2975" s="75">
        <v>42253</v>
      </c>
      <c r="E2975" s="76">
        <v>0.25</v>
      </c>
      <c r="F2975" s="75">
        <v>42253</v>
      </c>
      <c r="G2975" s="76">
        <v>0.25069444444444444</v>
      </c>
      <c r="H2975" s="76">
        <f>F2975-D2975+G2975-E2975</f>
        <v>6.9444444444444198E-4</v>
      </c>
      <c r="I2975" s="74">
        <v>8</v>
      </c>
      <c r="J2975" s="74"/>
      <c r="K2975" s="74"/>
      <c r="L2975" s="74" t="s">
        <v>9</v>
      </c>
      <c r="M2975" s="225" t="s">
        <v>11451</v>
      </c>
      <c r="N2975" s="226" t="s">
        <v>3</v>
      </c>
      <c r="O2975" s="225" t="s">
        <v>7</v>
      </c>
      <c r="P2975" s="225" t="s">
        <v>11452</v>
      </c>
      <c r="Q2975" s="225" t="s">
        <v>11436</v>
      </c>
      <c r="R2975" s="225">
        <v>5</v>
      </c>
      <c r="S2975" s="225">
        <v>2</v>
      </c>
      <c r="T2975" s="225">
        <f t="shared" si="39"/>
        <v>7</v>
      </c>
      <c r="U2975" s="302" t="s">
        <v>28</v>
      </c>
      <c r="V2975" s="302">
        <v>2002</v>
      </c>
      <c r="W2975" s="302" t="s">
        <v>1709</v>
      </c>
      <c r="X2975" s="302">
        <v>0</v>
      </c>
      <c r="Y2975" s="302">
        <v>0</v>
      </c>
      <c r="Z2975" s="302">
        <v>0</v>
      </c>
      <c r="AA2975" s="302">
        <v>0</v>
      </c>
      <c r="AB2975" s="302">
        <v>0</v>
      </c>
      <c r="AC2975" s="302">
        <v>0</v>
      </c>
      <c r="AD2975" s="302" t="s">
        <v>42</v>
      </c>
      <c r="AE2975" s="302"/>
      <c r="AF2975" s="302"/>
      <c r="AG2975" s="302"/>
      <c r="AH2975" s="222"/>
      <c r="AI2975" s="229"/>
    </row>
    <row r="2976" spans="1:36" ht="66" customHeight="1">
      <c r="A2976" s="70" t="s">
        <v>1580</v>
      </c>
      <c r="B2976" s="74" t="s">
        <v>132</v>
      </c>
      <c r="C2976" s="74" t="s">
        <v>26</v>
      </c>
      <c r="D2976" s="75">
        <v>42095</v>
      </c>
      <c r="E2976" s="76">
        <v>0.66666666666666663</v>
      </c>
      <c r="F2976" s="75">
        <v>42095</v>
      </c>
      <c r="G2976" s="76">
        <v>0.75347222222222221</v>
      </c>
      <c r="H2976" s="76">
        <v>8.6805555555555566E-2</v>
      </c>
      <c r="I2976" s="77">
        <v>7</v>
      </c>
      <c r="J2976" s="79"/>
      <c r="K2976" s="77"/>
      <c r="L2976" s="80" t="s">
        <v>4</v>
      </c>
      <c r="M2976" s="228" t="s">
        <v>1581</v>
      </c>
      <c r="N2976" s="226" t="s">
        <v>3</v>
      </c>
      <c r="O2976" s="224" t="s">
        <v>25</v>
      </c>
      <c r="P2976" s="228" t="s">
        <v>1582</v>
      </c>
      <c r="Q2976" s="227" t="s">
        <v>6838</v>
      </c>
      <c r="R2976" s="223">
        <v>1.1000000000000001</v>
      </c>
      <c r="S2976" s="223"/>
      <c r="T2976" s="223">
        <v>1.1000000000000001</v>
      </c>
      <c r="U2976" s="279" t="s">
        <v>36</v>
      </c>
      <c r="V2976" s="502" t="s">
        <v>1670</v>
      </c>
      <c r="W2976" s="279" t="s">
        <v>1671</v>
      </c>
      <c r="X2976" s="279"/>
      <c r="Y2976" s="296">
        <v>42081</v>
      </c>
      <c r="Z2976" s="279">
        <v>100</v>
      </c>
      <c r="AA2976" s="279">
        <v>2016</v>
      </c>
      <c r="AB2976" s="279">
        <v>0</v>
      </c>
      <c r="AC2976" s="309">
        <v>42036</v>
      </c>
      <c r="AD2976" s="279" t="s">
        <v>22</v>
      </c>
      <c r="AE2976" s="279"/>
      <c r="AF2976" s="279"/>
      <c r="AG2976" s="303"/>
      <c r="AH2976" s="222"/>
      <c r="AI2976" s="229"/>
    </row>
    <row r="2977" spans="1:35" ht="93.75" customHeight="1">
      <c r="A2977" s="70" t="s">
        <v>4982</v>
      </c>
      <c r="B2977" s="74" t="s">
        <v>15</v>
      </c>
      <c r="C2977" s="74" t="s">
        <v>15</v>
      </c>
      <c r="D2977" s="75">
        <v>42209</v>
      </c>
      <c r="E2977" s="76">
        <v>0.85069444444444453</v>
      </c>
      <c r="F2977" s="75">
        <v>42210</v>
      </c>
      <c r="G2977" s="76">
        <v>0.10069444444444443</v>
      </c>
      <c r="H2977" s="76">
        <f>(F2977+G2977)-(D2977+E2977)</f>
        <v>0.25</v>
      </c>
      <c r="I2977" s="74">
        <v>6</v>
      </c>
      <c r="J2977" s="74" t="s">
        <v>150</v>
      </c>
      <c r="K2977" s="74" t="s">
        <v>14</v>
      </c>
      <c r="L2977" s="74" t="s">
        <v>4</v>
      </c>
      <c r="M2977" s="225" t="s">
        <v>151</v>
      </c>
      <c r="N2977" s="226" t="s">
        <v>3</v>
      </c>
      <c r="O2977" s="225" t="s">
        <v>7</v>
      </c>
      <c r="P2977" s="225" t="s">
        <v>7882</v>
      </c>
      <c r="Q2977" s="225" t="s">
        <v>8518</v>
      </c>
      <c r="R2977" s="225">
        <v>22.1</v>
      </c>
      <c r="S2977" s="225"/>
      <c r="T2977" s="225">
        <f>SUM(R2977:S2977)</f>
        <v>22.1</v>
      </c>
      <c r="U2977" s="302" t="s">
        <v>6</v>
      </c>
      <c r="V2977" s="302">
        <v>1970</v>
      </c>
      <c r="W2977" s="302" t="s">
        <v>9361</v>
      </c>
      <c r="X2977" s="302"/>
      <c r="Y2977" s="302">
        <v>42143</v>
      </c>
      <c r="Z2977" s="302">
        <v>100</v>
      </c>
      <c r="AA2977" s="302">
        <v>42186</v>
      </c>
      <c r="AB2977" s="302">
        <v>0</v>
      </c>
      <c r="AC2977" s="302"/>
      <c r="AD2977" s="302" t="s">
        <v>0</v>
      </c>
      <c r="AE2977" s="302" t="s">
        <v>53</v>
      </c>
      <c r="AF2977" s="302"/>
      <c r="AG2977" s="302" t="s">
        <v>9362</v>
      </c>
      <c r="AH2977" s="222"/>
      <c r="AI2977" s="229"/>
    </row>
    <row r="2978" spans="1:35" ht="75" customHeight="1">
      <c r="A2978" s="70" t="s">
        <v>4982</v>
      </c>
      <c r="B2978" s="74" t="s">
        <v>10</v>
      </c>
      <c r="C2978" s="74" t="s">
        <v>4334</v>
      </c>
      <c r="D2978" s="75">
        <v>42209</v>
      </c>
      <c r="E2978" s="76">
        <v>0.28125</v>
      </c>
      <c r="F2978" s="75">
        <v>42209</v>
      </c>
      <c r="G2978" s="76">
        <v>0.28125</v>
      </c>
      <c r="H2978" s="76">
        <v>0</v>
      </c>
      <c r="I2978" s="74">
        <v>20</v>
      </c>
      <c r="J2978" s="74" t="s">
        <v>2478</v>
      </c>
      <c r="K2978" s="74" t="s">
        <v>8</v>
      </c>
      <c r="L2978" s="74" t="s">
        <v>8542</v>
      </c>
      <c r="M2978" s="225" t="s">
        <v>6807</v>
      </c>
      <c r="N2978" s="226" t="s">
        <v>3</v>
      </c>
      <c r="O2978" s="225" t="s">
        <v>7</v>
      </c>
      <c r="P2978" s="225" t="s">
        <v>6807</v>
      </c>
      <c r="Q2978" s="225" t="s">
        <v>8553</v>
      </c>
      <c r="R2978" s="225">
        <v>7</v>
      </c>
      <c r="S2978" s="225"/>
      <c r="T2978" s="225">
        <v>7</v>
      </c>
      <c r="U2978" s="302"/>
      <c r="V2978" s="302"/>
      <c r="W2978" s="302"/>
      <c r="X2978" s="302"/>
      <c r="Y2978" s="302"/>
      <c r="Z2978" s="302"/>
      <c r="AA2978" s="302"/>
      <c r="AB2978" s="302"/>
      <c r="AC2978" s="302"/>
      <c r="AD2978" s="302" t="s">
        <v>0</v>
      </c>
      <c r="AE2978" s="302"/>
      <c r="AF2978" s="302"/>
      <c r="AG2978" s="302" t="s">
        <v>10941</v>
      </c>
      <c r="AH2978" s="222"/>
      <c r="AI2978" s="229"/>
    </row>
    <row r="2979" spans="1:35" ht="87.75" customHeight="1">
      <c r="A2979" s="70" t="s">
        <v>8946</v>
      </c>
      <c r="B2979" s="74" t="s">
        <v>19</v>
      </c>
      <c r="C2979" s="74" t="s">
        <v>19</v>
      </c>
      <c r="D2979" s="75">
        <v>42253</v>
      </c>
      <c r="E2979" s="76">
        <v>0.32291666666666669</v>
      </c>
      <c r="F2979" s="75">
        <v>42253</v>
      </c>
      <c r="G2979" s="76">
        <v>0.32361111111111113</v>
      </c>
      <c r="H2979" s="76">
        <f>F2979-D2979+G2979-E2979</f>
        <v>6.9444444444444198E-4</v>
      </c>
      <c r="I2979" s="74">
        <v>60</v>
      </c>
      <c r="J2979" s="74" t="s">
        <v>8959</v>
      </c>
      <c r="K2979" s="74" t="s">
        <v>8</v>
      </c>
      <c r="L2979" s="74" t="s">
        <v>9</v>
      </c>
      <c r="M2979" s="225" t="s">
        <v>157</v>
      </c>
      <c r="N2979" s="226">
        <v>110</v>
      </c>
      <c r="O2979" s="225" t="s">
        <v>7</v>
      </c>
      <c r="P2979" s="225" t="s">
        <v>11456</v>
      </c>
      <c r="Q2979" s="225" t="s">
        <v>11457</v>
      </c>
      <c r="R2979" s="225">
        <v>44</v>
      </c>
      <c r="S2979" s="225">
        <v>60</v>
      </c>
      <c r="T2979" s="225">
        <f>R2979+S2979</f>
        <v>104</v>
      </c>
      <c r="U2979" s="302" t="s">
        <v>28</v>
      </c>
      <c r="V2979" s="302">
        <v>2014</v>
      </c>
      <c r="W2979" s="302" t="s">
        <v>608</v>
      </c>
      <c r="X2979" s="302">
        <v>0</v>
      </c>
      <c r="Y2979" s="302">
        <v>42150</v>
      </c>
      <c r="Z2979" s="302">
        <v>90</v>
      </c>
      <c r="AA2979" s="302">
        <v>42500</v>
      </c>
      <c r="AB2979" s="302">
        <v>0</v>
      </c>
      <c r="AC2979" s="302">
        <v>42039</v>
      </c>
      <c r="AD2979" s="302" t="s">
        <v>42</v>
      </c>
      <c r="AE2979" s="302"/>
      <c r="AF2979" s="302"/>
      <c r="AG2979" s="302"/>
      <c r="AH2979" s="222"/>
      <c r="AI2979" s="229"/>
    </row>
    <row r="2980" spans="1:35" ht="150" customHeight="1">
      <c r="A2980" s="70" t="s">
        <v>4982</v>
      </c>
      <c r="B2980" s="74" t="s">
        <v>10</v>
      </c>
      <c r="C2980" s="74" t="s">
        <v>378</v>
      </c>
      <c r="D2980" s="75">
        <v>42209</v>
      </c>
      <c r="E2980" s="76">
        <v>0.66666666666666663</v>
      </c>
      <c r="F2980" s="75">
        <v>42209</v>
      </c>
      <c r="G2980" s="76">
        <v>0.66666666666666663</v>
      </c>
      <c r="H2980" s="76">
        <v>0</v>
      </c>
      <c r="I2980" s="74">
        <v>12</v>
      </c>
      <c r="J2980" s="74" t="s">
        <v>180</v>
      </c>
      <c r="K2980" s="74" t="s">
        <v>8</v>
      </c>
      <c r="L2980" s="74" t="s">
        <v>16</v>
      </c>
      <c r="M2980" s="225" t="s">
        <v>8555</v>
      </c>
      <c r="N2980" s="226">
        <v>220</v>
      </c>
      <c r="O2980" s="225" t="s">
        <v>7</v>
      </c>
      <c r="P2980" s="225" t="s">
        <v>8555</v>
      </c>
      <c r="Q2980" s="225" t="s">
        <v>903</v>
      </c>
      <c r="R2980" s="225">
        <v>1</v>
      </c>
      <c r="S2980" s="225"/>
      <c r="T2980" s="225">
        <v>1</v>
      </c>
      <c r="U2980" s="302"/>
      <c r="V2980" s="302"/>
      <c r="W2980" s="302"/>
      <c r="X2980" s="302"/>
      <c r="Y2980" s="302"/>
      <c r="Z2980" s="302"/>
      <c r="AA2980" s="302"/>
      <c r="AB2980" s="302"/>
      <c r="AC2980" s="302"/>
      <c r="AD2980" s="302" t="s">
        <v>37</v>
      </c>
      <c r="AE2980" s="302"/>
      <c r="AF2980" s="302"/>
      <c r="AG2980" s="302" t="s">
        <v>10956</v>
      </c>
      <c r="AH2980" s="222"/>
      <c r="AI2980" s="229"/>
    </row>
    <row r="2981" spans="1:35" ht="56.25" customHeight="1">
      <c r="A2981" s="70" t="s">
        <v>4982</v>
      </c>
      <c r="B2981" s="74" t="s">
        <v>10</v>
      </c>
      <c r="C2981" s="74" t="s">
        <v>3626</v>
      </c>
      <c r="D2981" s="75">
        <v>42209</v>
      </c>
      <c r="E2981" s="76">
        <v>0.86319444444444438</v>
      </c>
      <c r="F2981" s="75">
        <v>42209</v>
      </c>
      <c r="G2981" s="76">
        <v>0.86319444444444438</v>
      </c>
      <c r="H2981" s="76">
        <v>0</v>
      </c>
      <c r="I2981" s="74">
        <v>88</v>
      </c>
      <c r="J2981" s="74"/>
      <c r="K2981" s="74" t="s">
        <v>8</v>
      </c>
      <c r="L2981" s="74" t="s">
        <v>16</v>
      </c>
      <c r="M2981" s="225" t="s">
        <v>8554</v>
      </c>
      <c r="N2981" s="226">
        <v>110</v>
      </c>
      <c r="O2981" s="225" t="s">
        <v>7</v>
      </c>
      <c r="P2981" s="225" t="s">
        <v>8554</v>
      </c>
      <c r="Q2981" s="225" t="s">
        <v>901</v>
      </c>
      <c r="R2981" s="225">
        <v>20</v>
      </c>
      <c r="S2981" s="225">
        <v>85</v>
      </c>
      <c r="T2981" s="225">
        <v>105</v>
      </c>
      <c r="U2981" s="302"/>
      <c r="V2981" s="302"/>
      <c r="W2981" s="302"/>
      <c r="X2981" s="302"/>
      <c r="Y2981" s="302"/>
      <c r="Z2981" s="302"/>
      <c r="AA2981" s="302"/>
      <c r="AB2981" s="302"/>
      <c r="AC2981" s="302"/>
      <c r="AD2981" s="302" t="s">
        <v>37</v>
      </c>
      <c r="AE2981" s="302"/>
      <c r="AF2981" s="302"/>
      <c r="AG2981" s="302" t="s">
        <v>10941</v>
      </c>
      <c r="AH2981" s="222"/>
      <c r="AI2981" s="229"/>
    </row>
    <row r="2982" spans="1:35" ht="93.75" customHeight="1">
      <c r="A2982" s="70" t="s">
        <v>4982</v>
      </c>
      <c r="B2982" s="74" t="s">
        <v>18</v>
      </c>
      <c r="C2982" s="74" t="s">
        <v>18</v>
      </c>
      <c r="D2982" s="75">
        <v>42209</v>
      </c>
      <c r="E2982" s="76">
        <v>42209.395833333336</v>
      </c>
      <c r="F2982" s="75">
        <v>42210</v>
      </c>
      <c r="G2982" s="76">
        <v>42210.458333333336</v>
      </c>
      <c r="H2982" s="76">
        <f>G2982-E2982</f>
        <v>1.0625</v>
      </c>
      <c r="I2982" s="74">
        <v>1</v>
      </c>
      <c r="J2982" s="74"/>
      <c r="K2982" s="74"/>
      <c r="L2982" s="74" t="s">
        <v>11</v>
      </c>
      <c r="M2982" s="225" t="s">
        <v>3579</v>
      </c>
      <c r="N2982" s="226">
        <v>0.4</v>
      </c>
      <c r="O2982" s="225" t="s">
        <v>2</v>
      </c>
      <c r="P2982" s="225" t="s">
        <v>7965</v>
      </c>
      <c r="Q2982" s="225" t="s">
        <v>7966</v>
      </c>
      <c r="R2982" s="225">
        <v>0.56599999999999995</v>
      </c>
      <c r="S2982" s="225"/>
      <c r="T2982" s="225">
        <f>R2982+S2982</f>
        <v>0.56599999999999995</v>
      </c>
      <c r="U2982" s="302"/>
      <c r="V2982" s="302"/>
      <c r="W2982" s="302"/>
      <c r="X2982" s="302"/>
      <c r="Y2982" s="302"/>
      <c r="Z2982" s="302"/>
      <c r="AA2982" s="302"/>
      <c r="AB2982" s="302"/>
      <c r="AC2982" s="302"/>
      <c r="AD2982" s="302" t="s">
        <v>0</v>
      </c>
      <c r="AE2982" s="302"/>
      <c r="AF2982" s="302"/>
      <c r="AG2982" s="302"/>
      <c r="AH2982" s="222"/>
      <c r="AI2982" s="229"/>
    </row>
    <row r="2983" spans="1:35" ht="37.5" customHeight="1">
      <c r="A2983" s="70" t="s">
        <v>4982</v>
      </c>
      <c r="B2983" s="74" t="s">
        <v>18</v>
      </c>
      <c r="C2983" s="74" t="s">
        <v>18</v>
      </c>
      <c r="D2983" s="75">
        <v>42209</v>
      </c>
      <c r="E2983" s="76">
        <v>42209.542361111111</v>
      </c>
      <c r="F2983" s="75">
        <v>42209</v>
      </c>
      <c r="G2983" s="76">
        <v>42209.583333333336</v>
      </c>
      <c r="H2983" s="76">
        <f>G2983-E2983</f>
        <v>4.0972222224809229E-2</v>
      </c>
      <c r="I2983" s="74">
        <v>1</v>
      </c>
      <c r="J2983" s="74"/>
      <c r="K2983" s="74"/>
      <c r="L2983" s="74" t="s">
        <v>11</v>
      </c>
      <c r="M2983" s="225" t="s">
        <v>337</v>
      </c>
      <c r="N2983" s="226">
        <v>0.4</v>
      </c>
      <c r="O2983" s="225" t="s">
        <v>2</v>
      </c>
      <c r="P2983" s="225" t="s">
        <v>7969</v>
      </c>
      <c r="Q2983" s="225" t="s">
        <v>7970</v>
      </c>
      <c r="R2983" s="225"/>
      <c r="S2983" s="225"/>
      <c r="T2983" s="225"/>
      <c r="U2983" s="302"/>
      <c r="V2983" s="302"/>
      <c r="W2983" s="302"/>
      <c r="X2983" s="302"/>
      <c r="Y2983" s="302"/>
      <c r="Z2983" s="302"/>
      <c r="AA2983" s="302"/>
      <c r="AB2983" s="302"/>
      <c r="AC2983" s="302"/>
      <c r="AD2983" s="302" t="s">
        <v>0</v>
      </c>
      <c r="AE2983" s="302"/>
      <c r="AF2983" s="302"/>
      <c r="AG2983" s="302"/>
      <c r="AH2983" s="222"/>
      <c r="AI2983" s="229"/>
    </row>
    <row r="2984" spans="1:35" ht="56.25" customHeight="1">
      <c r="A2984" s="70" t="s">
        <v>4982</v>
      </c>
      <c r="B2984" s="74" t="s">
        <v>18</v>
      </c>
      <c r="C2984" s="74" t="s">
        <v>18</v>
      </c>
      <c r="D2984" s="75">
        <v>42209</v>
      </c>
      <c r="E2984" s="76">
        <v>42209.739583333336</v>
      </c>
      <c r="F2984" s="75">
        <v>42209</v>
      </c>
      <c r="G2984" s="76">
        <v>42209.767361111109</v>
      </c>
      <c r="H2984" s="76">
        <f>G2984-E2984</f>
        <v>2.7777777773735579E-2</v>
      </c>
      <c r="I2984" s="74">
        <v>4</v>
      </c>
      <c r="J2984" s="74"/>
      <c r="K2984" s="74"/>
      <c r="L2984" s="74" t="s">
        <v>11</v>
      </c>
      <c r="M2984" s="225" t="s">
        <v>337</v>
      </c>
      <c r="N2984" s="226">
        <v>0.4</v>
      </c>
      <c r="O2984" s="225" t="s">
        <v>2</v>
      </c>
      <c r="P2984" s="225" t="s">
        <v>7967</v>
      </c>
      <c r="Q2984" s="225" t="s">
        <v>7968</v>
      </c>
      <c r="R2984" s="225"/>
      <c r="S2984" s="225"/>
      <c r="T2984" s="225"/>
      <c r="U2984" s="302"/>
      <c r="V2984" s="302"/>
      <c r="W2984" s="302"/>
      <c r="X2984" s="302"/>
      <c r="Y2984" s="302"/>
      <c r="Z2984" s="302"/>
      <c r="AA2984" s="302"/>
      <c r="AB2984" s="302"/>
      <c r="AC2984" s="302"/>
      <c r="AD2984" s="302" t="s">
        <v>0</v>
      </c>
      <c r="AE2984" s="302"/>
      <c r="AF2984" s="302"/>
      <c r="AG2984" s="302"/>
      <c r="AH2984" s="222"/>
      <c r="AI2984" s="229"/>
    </row>
    <row r="2985" spans="1:35" ht="150" customHeight="1">
      <c r="A2985" s="70" t="s">
        <v>7992</v>
      </c>
      <c r="B2985" s="74" t="s">
        <v>5</v>
      </c>
      <c r="C2985" s="74" t="s">
        <v>5</v>
      </c>
      <c r="D2985" s="75">
        <v>42244</v>
      </c>
      <c r="E2985" s="76">
        <v>0.46875</v>
      </c>
      <c r="F2985" s="75">
        <v>42244</v>
      </c>
      <c r="G2985" s="76">
        <v>0.46875</v>
      </c>
      <c r="H2985" s="76">
        <v>0</v>
      </c>
      <c r="I2985" s="74">
        <v>4</v>
      </c>
      <c r="J2985" s="74"/>
      <c r="K2985" s="74"/>
      <c r="L2985" s="74" t="s">
        <v>11</v>
      </c>
      <c r="M2985" s="225"/>
      <c r="N2985" s="226">
        <v>0.4</v>
      </c>
      <c r="O2985" s="225" t="s">
        <v>2</v>
      </c>
      <c r="P2985" s="225" t="s">
        <v>525</v>
      </c>
      <c r="Q2985" s="225" t="s">
        <v>8909</v>
      </c>
      <c r="R2985" s="225"/>
      <c r="S2985" s="225">
        <v>1.1000000000000001</v>
      </c>
      <c r="T2985" s="225">
        <v>1.1000000000000001</v>
      </c>
      <c r="U2985" s="302" t="s">
        <v>1</v>
      </c>
      <c r="V2985" s="302"/>
      <c r="W2985" s="302"/>
      <c r="X2985" s="302"/>
      <c r="Y2985" s="302"/>
      <c r="Z2985" s="302"/>
      <c r="AA2985" s="302"/>
      <c r="AB2985" s="302"/>
      <c r="AC2985" s="302"/>
      <c r="AD2985" s="302" t="s">
        <v>22</v>
      </c>
      <c r="AE2985" s="302"/>
      <c r="AF2985" s="302"/>
      <c r="AG2985" s="302"/>
      <c r="AH2985" s="222"/>
      <c r="AI2985" s="229"/>
    </row>
    <row r="2986" spans="1:35" ht="225" customHeight="1">
      <c r="A2986" s="70" t="s">
        <v>4982</v>
      </c>
      <c r="B2986" s="74" t="s">
        <v>19</v>
      </c>
      <c r="C2986" s="74" t="s">
        <v>19</v>
      </c>
      <c r="D2986" s="75">
        <v>42186</v>
      </c>
      <c r="E2986" s="76">
        <v>0.65972222222222221</v>
      </c>
      <c r="F2986" s="75">
        <v>42186</v>
      </c>
      <c r="G2986" s="76">
        <v>0.66041666666666665</v>
      </c>
      <c r="H2986" s="76">
        <f>F2986-D2986+G2986-E2986</f>
        <v>6.9444444444444198E-4</v>
      </c>
      <c r="I2986" s="74">
        <v>18</v>
      </c>
      <c r="J2986" s="74"/>
      <c r="K2986" s="74"/>
      <c r="L2986" s="74" t="s">
        <v>4</v>
      </c>
      <c r="M2986" s="225" t="s">
        <v>188</v>
      </c>
      <c r="N2986" s="226">
        <v>35</v>
      </c>
      <c r="O2986" s="225" t="s">
        <v>13</v>
      </c>
      <c r="P2986" s="225" t="s">
        <v>4453</v>
      </c>
      <c r="Q2986" s="225" t="s">
        <v>5107</v>
      </c>
      <c r="R2986" s="225">
        <v>2</v>
      </c>
      <c r="S2986" s="225">
        <v>6</v>
      </c>
      <c r="T2986" s="225">
        <f>R2986+S2986</f>
        <v>8</v>
      </c>
      <c r="U2986" s="302" t="s">
        <v>36</v>
      </c>
      <c r="V2986" s="302">
        <v>2014</v>
      </c>
      <c r="W2986" s="302" t="s">
        <v>11207</v>
      </c>
      <c r="X2986" s="302" t="s">
        <v>11208</v>
      </c>
      <c r="Y2986" s="302">
        <v>41990</v>
      </c>
      <c r="Z2986" s="302">
        <v>100</v>
      </c>
      <c r="AA2986" s="302">
        <v>42233</v>
      </c>
      <c r="AB2986" s="302">
        <v>0</v>
      </c>
      <c r="AC2986" s="302">
        <v>42175</v>
      </c>
      <c r="AD2986" s="302" t="s">
        <v>41</v>
      </c>
      <c r="AE2986" s="302"/>
      <c r="AF2986" s="302"/>
      <c r="AG2986" s="302"/>
      <c r="AH2986" s="222"/>
      <c r="AI2986" s="229"/>
    </row>
    <row r="2987" spans="1:35" ht="75" customHeight="1">
      <c r="A2987" s="70" t="s">
        <v>8946</v>
      </c>
      <c r="B2987" s="74" t="s">
        <v>15</v>
      </c>
      <c r="C2987" s="74" t="s">
        <v>15</v>
      </c>
      <c r="D2987" s="75">
        <v>42253</v>
      </c>
      <c r="E2987" s="76">
        <v>2.9861111111111113E-2</v>
      </c>
      <c r="F2987" s="75">
        <v>42253</v>
      </c>
      <c r="G2987" s="76">
        <v>2.9861111111111113E-2</v>
      </c>
      <c r="H2987" s="76">
        <f>(F2987+G2987)-(D2987+E2987)</f>
        <v>0</v>
      </c>
      <c r="I2987" s="74">
        <v>15</v>
      </c>
      <c r="J2987" s="74" t="s">
        <v>150</v>
      </c>
      <c r="K2987" s="74" t="s">
        <v>8</v>
      </c>
      <c r="L2987" s="74" t="s">
        <v>9</v>
      </c>
      <c r="M2987" s="225" t="s">
        <v>673</v>
      </c>
      <c r="N2987" s="226" t="s">
        <v>3</v>
      </c>
      <c r="O2987" s="225" t="s">
        <v>7</v>
      </c>
      <c r="P2987" s="225" t="s">
        <v>674</v>
      </c>
      <c r="Q2987" s="225" t="s">
        <v>9456</v>
      </c>
      <c r="R2987" s="225"/>
      <c r="S2987" s="225">
        <v>5.24</v>
      </c>
      <c r="T2987" s="225">
        <f>SUM(R2987:S2987)</f>
        <v>5.24</v>
      </c>
      <c r="U2987" s="302" t="s">
        <v>28</v>
      </c>
      <c r="V2987" s="302">
        <v>1980</v>
      </c>
      <c r="W2987" s="302" t="s">
        <v>587</v>
      </c>
      <c r="X2987" s="302"/>
      <c r="Y2987" s="302">
        <v>42158</v>
      </c>
      <c r="Z2987" s="302">
        <v>100</v>
      </c>
      <c r="AA2987" s="302">
        <v>42339</v>
      </c>
      <c r="AB2987" s="302">
        <v>0</v>
      </c>
      <c r="AC2987" s="302"/>
      <c r="AD2987" s="302" t="s">
        <v>42</v>
      </c>
      <c r="AE2987" s="302" t="s">
        <v>53</v>
      </c>
      <c r="AF2987" s="302"/>
      <c r="AG2987" s="302" t="s">
        <v>9457</v>
      </c>
      <c r="AH2987" s="222"/>
      <c r="AI2987" s="229"/>
    </row>
    <row r="2988" spans="1:35" ht="131.25" customHeight="1">
      <c r="A2988" s="70" t="s">
        <v>4982</v>
      </c>
      <c r="B2988" s="74" t="s">
        <v>12</v>
      </c>
      <c r="C2988" s="74" t="s">
        <v>892</v>
      </c>
      <c r="D2988" s="75">
        <v>42209</v>
      </c>
      <c r="E2988" s="76">
        <v>0.54999999999999993</v>
      </c>
      <c r="F2988" s="75">
        <v>42209</v>
      </c>
      <c r="G2988" s="76">
        <v>0.54999999999999993</v>
      </c>
      <c r="H2988" s="76">
        <f>G2988-E2988</f>
        <v>0</v>
      </c>
      <c r="I2988" s="74">
        <v>9</v>
      </c>
      <c r="J2988" s="74"/>
      <c r="K2988" s="74"/>
      <c r="L2988" s="74" t="s">
        <v>16</v>
      </c>
      <c r="M2988" s="225" t="s">
        <v>7867</v>
      </c>
      <c r="N2988" s="226">
        <v>110</v>
      </c>
      <c r="O2988" s="225" t="s">
        <v>7</v>
      </c>
      <c r="P2988" s="225" t="s">
        <v>7867</v>
      </c>
      <c r="Q2988" s="225" t="s">
        <v>8158</v>
      </c>
      <c r="R2988" s="225">
        <v>0.34</v>
      </c>
      <c r="S2988" s="225">
        <v>0.71</v>
      </c>
      <c r="T2988" s="225">
        <f>R2988+S2988</f>
        <v>1.05</v>
      </c>
      <c r="U2988" s="302" t="s">
        <v>128</v>
      </c>
      <c r="V2988" s="302" t="s">
        <v>128</v>
      </c>
      <c r="W2988" s="302" t="s">
        <v>128</v>
      </c>
      <c r="X2988" s="302" t="s">
        <v>128</v>
      </c>
      <c r="Y2988" s="302" t="s">
        <v>128</v>
      </c>
      <c r="Z2988" s="302" t="s">
        <v>128</v>
      </c>
      <c r="AA2988" s="302" t="s">
        <v>128</v>
      </c>
      <c r="AB2988" s="302" t="s">
        <v>128</v>
      </c>
      <c r="AC2988" s="302" t="s">
        <v>128</v>
      </c>
      <c r="AD2988" s="302" t="s">
        <v>37</v>
      </c>
      <c r="AE2988" s="302" t="s">
        <v>128</v>
      </c>
      <c r="AF2988" s="302" t="s">
        <v>128</v>
      </c>
      <c r="AG2988" s="302"/>
      <c r="AH2988" s="222"/>
      <c r="AI2988" s="229"/>
    </row>
    <row r="2989" spans="1:35" ht="131.25" customHeight="1">
      <c r="A2989" s="70" t="s">
        <v>8946</v>
      </c>
      <c r="B2989" s="74" t="s">
        <v>15</v>
      </c>
      <c r="C2989" s="74" t="s">
        <v>15</v>
      </c>
      <c r="D2989" s="75">
        <v>42253</v>
      </c>
      <c r="E2989" s="76">
        <v>6.9444444444444434E-2</v>
      </c>
      <c r="F2989" s="75">
        <v>42253</v>
      </c>
      <c r="G2989" s="76">
        <v>6.9444444444444434E-2</v>
      </c>
      <c r="H2989" s="76">
        <f>(F2989+G2989)-(D2989+E2989)</f>
        <v>0</v>
      </c>
      <c r="I2989" s="74">
        <v>2</v>
      </c>
      <c r="J2989" s="74"/>
      <c r="K2989" s="74" t="s">
        <v>8</v>
      </c>
      <c r="L2989" s="74" t="s">
        <v>9</v>
      </c>
      <c r="M2989" s="225" t="s">
        <v>9464</v>
      </c>
      <c r="N2989" s="226" t="s">
        <v>3</v>
      </c>
      <c r="O2989" s="225" t="s">
        <v>7</v>
      </c>
      <c r="P2989" s="225" t="s">
        <v>9465</v>
      </c>
      <c r="Q2989" s="225" t="s">
        <v>9466</v>
      </c>
      <c r="R2989" s="225"/>
      <c r="S2989" s="225">
        <v>0.42</v>
      </c>
      <c r="T2989" s="225">
        <f>SUM(R2989:S2989)</f>
        <v>0.42</v>
      </c>
      <c r="U2989" s="302" t="s">
        <v>28</v>
      </c>
      <c r="V2989" s="302">
        <v>1979</v>
      </c>
      <c r="W2989" s="302" t="s">
        <v>587</v>
      </c>
      <c r="X2989" s="302"/>
      <c r="Y2989" s="302">
        <v>42101</v>
      </c>
      <c r="Z2989" s="302">
        <v>100</v>
      </c>
      <c r="AA2989" s="302">
        <v>42339</v>
      </c>
      <c r="AB2989" s="302">
        <v>0</v>
      </c>
      <c r="AC2989" s="302"/>
      <c r="AD2989" s="302" t="s">
        <v>42</v>
      </c>
      <c r="AE2989" s="302" t="s">
        <v>53</v>
      </c>
      <c r="AF2989" s="302"/>
      <c r="AG2989" s="302" t="s">
        <v>9467</v>
      </c>
      <c r="AH2989" s="222"/>
      <c r="AI2989" s="229"/>
    </row>
    <row r="2990" spans="1:35" ht="47.25" customHeight="1">
      <c r="A2990" s="70" t="s">
        <v>4982</v>
      </c>
      <c r="B2990" s="74" t="s">
        <v>12</v>
      </c>
      <c r="C2990" s="74" t="s">
        <v>127</v>
      </c>
      <c r="D2990" s="75">
        <v>42209</v>
      </c>
      <c r="E2990" s="76">
        <v>0.60138888888888886</v>
      </c>
      <c r="F2990" s="75">
        <v>42209</v>
      </c>
      <c r="G2990" s="76">
        <v>0.60138888888888886</v>
      </c>
      <c r="H2990" s="76">
        <f>G2990-E2990</f>
        <v>0</v>
      </c>
      <c r="I2990" s="74">
        <v>16</v>
      </c>
      <c r="J2990" s="74" t="s">
        <v>368</v>
      </c>
      <c r="K2990" s="74" t="s">
        <v>8</v>
      </c>
      <c r="L2990" s="74" t="s">
        <v>9</v>
      </c>
      <c r="M2990" s="225" t="s">
        <v>8151</v>
      </c>
      <c r="N2990" s="226" t="s">
        <v>3</v>
      </c>
      <c r="O2990" s="225" t="s">
        <v>7</v>
      </c>
      <c r="P2990" s="225" t="s">
        <v>8151</v>
      </c>
      <c r="Q2990" s="225" t="s">
        <v>8152</v>
      </c>
      <c r="R2990" s="225">
        <v>0.61</v>
      </c>
      <c r="S2990" s="225">
        <v>0.83</v>
      </c>
      <c r="T2990" s="225">
        <f>R2990+S2990</f>
        <v>1.44</v>
      </c>
      <c r="U2990" s="302" t="s">
        <v>28</v>
      </c>
      <c r="V2990" s="302" t="s">
        <v>9730</v>
      </c>
      <c r="W2990" s="302" t="s">
        <v>1364</v>
      </c>
      <c r="X2990" s="302" t="s">
        <v>762</v>
      </c>
      <c r="Y2990" s="302" t="s">
        <v>9737</v>
      </c>
      <c r="Z2990" s="302">
        <v>1</v>
      </c>
      <c r="AA2990" s="302" t="s">
        <v>9738</v>
      </c>
      <c r="AB2990" s="302" t="s">
        <v>128</v>
      </c>
      <c r="AC2990" s="302" t="s">
        <v>128</v>
      </c>
      <c r="AD2990" s="302" t="s">
        <v>30</v>
      </c>
      <c r="AE2990" s="302" t="s">
        <v>57</v>
      </c>
      <c r="AF2990" s="302" t="s">
        <v>128</v>
      </c>
      <c r="AG2990" s="302"/>
      <c r="AH2990" s="222"/>
      <c r="AI2990" s="229"/>
    </row>
    <row r="2991" spans="1:35" ht="37.5" customHeight="1">
      <c r="A2991" s="70" t="s">
        <v>8946</v>
      </c>
      <c r="B2991" s="74" t="s">
        <v>15</v>
      </c>
      <c r="C2991" s="74" t="s">
        <v>15</v>
      </c>
      <c r="D2991" s="75">
        <v>42253</v>
      </c>
      <c r="E2991" s="76">
        <v>8.1944444444444445E-2</v>
      </c>
      <c r="F2991" s="75">
        <v>42253</v>
      </c>
      <c r="G2991" s="76">
        <v>8.1944444444444445E-2</v>
      </c>
      <c r="H2991" s="76">
        <f>(F2991+G2991)-(D2991+E2991)</f>
        <v>0</v>
      </c>
      <c r="I2991" s="74">
        <v>14</v>
      </c>
      <c r="J2991" s="74" t="s">
        <v>143</v>
      </c>
      <c r="K2991" s="74" t="s">
        <v>8</v>
      </c>
      <c r="L2991" s="74" t="s">
        <v>9</v>
      </c>
      <c r="M2991" s="225" t="s">
        <v>9413</v>
      </c>
      <c r="N2991" s="226" t="s">
        <v>3</v>
      </c>
      <c r="O2991" s="225" t="s">
        <v>7</v>
      </c>
      <c r="P2991" s="225" t="s">
        <v>8769</v>
      </c>
      <c r="Q2991" s="225" t="s">
        <v>9461</v>
      </c>
      <c r="R2991" s="225"/>
      <c r="S2991" s="225">
        <v>0.94</v>
      </c>
      <c r="T2991" s="225">
        <f>SUM(R2991:S2991)</f>
        <v>0.94</v>
      </c>
      <c r="U2991" s="302" t="s">
        <v>28</v>
      </c>
      <c r="V2991" s="302">
        <v>1983</v>
      </c>
      <c r="W2991" s="302" t="s">
        <v>1908</v>
      </c>
      <c r="X2991" s="302"/>
      <c r="Y2991" s="302">
        <v>42130</v>
      </c>
      <c r="Z2991" s="302">
        <v>100</v>
      </c>
      <c r="AA2991" s="302" t="s">
        <v>9462</v>
      </c>
      <c r="AB2991" s="302">
        <v>0</v>
      </c>
      <c r="AC2991" s="302"/>
      <c r="AD2991" s="302" t="s">
        <v>42</v>
      </c>
      <c r="AE2991" s="302" t="s">
        <v>53</v>
      </c>
      <c r="AF2991" s="302"/>
      <c r="AG2991" s="302" t="s">
        <v>9463</v>
      </c>
      <c r="AH2991" s="222"/>
      <c r="AI2991" s="229"/>
    </row>
    <row r="2992" spans="1:35" ht="93.75" customHeight="1">
      <c r="A2992" s="70" t="s">
        <v>4982</v>
      </c>
      <c r="B2992" s="74" t="s">
        <v>5</v>
      </c>
      <c r="C2992" s="74" t="s">
        <v>5</v>
      </c>
      <c r="D2992" s="75">
        <v>42209</v>
      </c>
      <c r="E2992" s="76">
        <v>8.3333333333333329E-2</v>
      </c>
      <c r="F2992" s="75">
        <v>42209</v>
      </c>
      <c r="G2992" s="76">
        <v>0.56874999999999998</v>
      </c>
      <c r="H2992" s="76">
        <v>0.48541666666666666</v>
      </c>
      <c r="I2992" s="74">
        <v>10</v>
      </c>
      <c r="J2992" s="74" t="s">
        <v>758</v>
      </c>
      <c r="K2992" s="74"/>
      <c r="L2992" s="74" t="s">
        <v>9</v>
      </c>
      <c r="M2992" s="225" t="s">
        <v>10428</v>
      </c>
      <c r="N2992" s="226" t="s">
        <v>3</v>
      </c>
      <c r="O2992" s="225" t="s">
        <v>48</v>
      </c>
      <c r="P2992" s="225" t="s">
        <v>10429</v>
      </c>
      <c r="Q2992" s="225" t="s">
        <v>8223</v>
      </c>
      <c r="R2992" s="225"/>
      <c r="S2992" s="225">
        <v>56.2</v>
      </c>
      <c r="T2992" s="225">
        <f>SUM(R2992:S2992)</f>
        <v>56.2</v>
      </c>
      <c r="U2992" s="302" t="s">
        <v>47</v>
      </c>
      <c r="V2992" s="302">
        <v>1986</v>
      </c>
      <c r="W2992" s="302" t="s">
        <v>10420</v>
      </c>
      <c r="X2992" s="302" t="s">
        <v>411</v>
      </c>
      <c r="Y2992" s="302" t="s">
        <v>5910</v>
      </c>
      <c r="Z2992" s="302">
        <v>100</v>
      </c>
      <c r="AA2992" s="302" t="s">
        <v>5911</v>
      </c>
      <c r="AB2992" s="302" t="s">
        <v>5912</v>
      </c>
      <c r="AC2992" s="302"/>
      <c r="AD2992" s="302" t="s">
        <v>30</v>
      </c>
      <c r="AE2992" s="302"/>
      <c r="AF2992" s="302"/>
      <c r="AG2992" s="302"/>
      <c r="AH2992" s="222"/>
      <c r="AI2992" s="229"/>
    </row>
    <row r="2993" spans="1:35" ht="56.25" customHeight="1">
      <c r="A2993" s="70" t="s">
        <v>4982</v>
      </c>
      <c r="B2993" s="74" t="s">
        <v>5</v>
      </c>
      <c r="C2993" s="74" t="s">
        <v>10425</v>
      </c>
      <c r="D2993" s="75">
        <v>42209</v>
      </c>
      <c r="E2993" s="76">
        <v>0.32013888888888892</v>
      </c>
      <c r="F2993" s="75">
        <v>42209</v>
      </c>
      <c r="G2993" s="76">
        <v>0.62430555555555556</v>
      </c>
      <c r="H2993" s="76">
        <f>G2993-E2993</f>
        <v>0.30416666666666664</v>
      </c>
      <c r="I2993" s="74">
        <v>12</v>
      </c>
      <c r="J2993" s="74" t="s">
        <v>143</v>
      </c>
      <c r="K2993" s="74" t="s">
        <v>51</v>
      </c>
      <c r="L2993" s="74" t="s">
        <v>16</v>
      </c>
      <c r="M2993" s="225" t="s">
        <v>10426</v>
      </c>
      <c r="N2993" s="226" t="s">
        <v>3</v>
      </c>
      <c r="O2993" s="225" t="s">
        <v>7</v>
      </c>
      <c r="P2993" s="225" t="s">
        <v>8221</v>
      </c>
      <c r="Q2993" s="225" t="s">
        <v>8222</v>
      </c>
      <c r="R2993" s="225"/>
      <c r="S2993" s="225">
        <v>6.2</v>
      </c>
      <c r="T2993" s="225">
        <f>SUM(R2993:S2993)</f>
        <v>6.2</v>
      </c>
      <c r="U2993" s="302"/>
      <c r="V2993" s="302"/>
      <c r="W2993" s="302"/>
      <c r="X2993" s="302"/>
      <c r="Y2993" s="302"/>
      <c r="Z2993" s="302"/>
      <c r="AA2993" s="302"/>
      <c r="AB2993" s="302"/>
      <c r="AC2993" s="302"/>
      <c r="AD2993" s="302" t="s">
        <v>37</v>
      </c>
      <c r="AE2993" s="302"/>
      <c r="AF2993" s="302"/>
      <c r="AG2993" s="302"/>
      <c r="AH2993" s="222"/>
      <c r="AI2993" s="229"/>
    </row>
    <row r="2994" spans="1:35" ht="56.25" customHeight="1">
      <c r="A2994" s="70" t="s">
        <v>4982</v>
      </c>
      <c r="B2994" s="74" t="s">
        <v>5</v>
      </c>
      <c r="C2994" s="74" t="s">
        <v>10425</v>
      </c>
      <c r="D2994" s="75">
        <v>42209</v>
      </c>
      <c r="E2994" s="76">
        <v>0.62430555555555556</v>
      </c>
      <c r="F2994" s="75">
        <v>42209</v>
      </c>
      <c r="G2994" s="76">
        <v>0.62430555555555556</v>
      </c>
      <c r="H2994" s="76">
        <v>0</v>
      </c>
      <c r="I2994" s="74">
        <v>12</v>
      </c>
      <c r="J2994" s="74" t="s">
        <v>143</v>
      </c>
      <c r="K2994" s="74"/>
      <c r="L2994" s="74" t="s">
        <v>16</v>
      </c>
      <c r="M2994" s="225" t="s">
        <v>10426</v>
      </c>
      <c r="N2994" s="226" t="s">
        <v>3</v>
      </c>
      <c r="O2994" s="225" t="s">
        <v>7</v>
      </c>
      <c r="P2994" s="225" t="s">
        <v>8221</v>
      </c>
      <c r="Q2994" s="225" t="s">
        <v>10427</v>
      </c>
      <c r="R2994" s="225"/>
      <c r="S2994" s="225">
        <v>30.5</v>
      </c>
      <c r="T2994" s="225">
        <f>SUM(R2994:S2994)</f>
        <v>30.5</v>
      </c>
      <c r="U2994" s="302"/>
      <c r="V2994" s="302"/>
      <c r="W2994" s="302"/>
      <c r="X2994" s="302"/>
      <c r="Y2994" s="302"/>
      <c r="Z2994" s="302"/>
      <c r="AA2994" s="302"/>
      <c r="AB2994" s="302"/>
      <c r="AC2994" s="302"/>
      <c r="AD2994" s="302" t="s">
        <v>37</v>
      </c>
      <c r="AE2994" s="302"/>
      <c r="AF2994" s="302"/>
      <c r="AG2994" s="302"/>
      <c r="AH2994" s="222"/>
      <c r="AI2994" s="229"/>
    </row>
    <row r="2995" spans="1:35" ht="75" customHeight="1">
      <c r="A2995" s="70" t="s">
        <v>8946</v>
      </c>
      <c r="B2995" s="74" t="s">
        <v>19</v>
      </c>
      <c r="C2995" s="74" t="s">
        <v>19</v>
      </c>
      <c r="D2995" s="75">
        <v>42255</v>
      </c>
      <c r="E2995" s="76">
        <v>0.27777777777777779</v>
      </c>
      <c r="F2995" s="75">
        <v>42255</v>
      </c>
      <c r="G2995" s="76">
        <v>0.27847222222222223</v>
      </c>
      <c r="H2995" s="76">
        <f>F2995-D2995+G2995-E2995</f>
        <v>6.9444444444444198E-4</v>
      </c>
      <c r="I2995" s="74">
        <v>7</v>
      </c>
      <c r="J2995" s="74"/>
      <c r="K2995" s="74" t="s">
        <v>8</v>
      </c>
      <c r="L2995" s="74" t="s">
        <v>9</v>
      </c>
      <c r="M2995" s="225" t="s">
        <v>159</v>
      </c>
      <c r="N2995" s="226" t="s">
        <v>3</v>
      </c>
      <c r="O2995" s="225" t="s">
        <v>7</v>
      </c>
      <c r="P2995" s="225" t="s">
        <v>8963</v>
      </c>
      <c r="Q2995" s="225" t="s">
        <v>8964</v>
      </c>
      <c r="R2995" s="225">
        <v>1</v>
      </c>
      <c r="S2995" s="225"/>
      <c r="T2995" s="225">
        <f>R2995+S2995</f>
        <v>1</v>
      </c>
      <c r="U2995" s="302" t="s">
        <v>28</v>
      </c>
      <c r="V2995" s="302">
        <v>1973</v>
      </c>
      <c r="W2995" s="302" t="s">
        <v>11215</v>
      </c>
      <c r="X2995" s="302">
        <v>0</v>
      </c>
      <c r="Y2995" s="302">
        <v>42054</v>
      </c>
      <c r="Z2995" s="302">
        <v>100</v>
      </c>
      <c r="AA2995" s="302">
        <v>42693</v>
      </c>
      <c r="AB2995" s="302">
        <v>0</v>
      </c>
      <c r="AC2995" s="302">
        <v>41680</v>
      </c>
      <c r="AD2995" s="302" t="s">
        <v>42</v>
      </c>
      <c r="AE2995" s="302"/>
      <c r="AF2995" s="302"/>
      <c r="AG2995" s="302"/>
      <c r="AH2995" s="222"/>
      <c r="AI2995" s="229"/>
    </row>
    <row r="2996" spans="1:35" ht="37.5" customHeight="1">
      <c r="A2996" s="70" t="s">
        <v>8946</v>
      </c>
      <c r="B2996" s="74" t="s">
        <v>19</v>
      </c>
      <c r="C2996" s="74" t="s">
        <v>19</v>
      </c>
      <c r="D2996" s="75">
        <v>42255</v>
      </c>
      <c r="E2996" s="76">
        <v>0.28333333333333333</v>
      </c>
      <c r="F2996" s="75">
        <v>42255</v>
      </c>
      <c r="G2996" s="76">
        <v>0.2902777777777778</v>
      </c>
      <c r="H2996" s="76">
        <f>F2996-D2996+G2996-E2996</f>
        <v>6.9444444444444753E-3</v>
      </c>
      <c r="I2996" s="74">
        <v>5</v>
      </c>
      <c r="J2996" s="74"/>
      <c r="K2996" s="74" t="s">
        <v>178</v>
      </c>
      <c r="L2996" s="74" t="s">
        <v>9</v>
      </c>
      <c r="M2996" s="225" t="s">
        <v>4366</v>
      </c>
      <c r="N2996" s="226" t="s">
        <v>3</v>
      </c>
      <c r="O2996" s="225" t="s">
        <v>7</v>
      </c>
      <c r="P2996" s="225" t="s">
        <v>8965</v>
      </c>
      <c r="Q2996" s="225" t="s">
        <v>8966</v>
      </c>
      <c r="R2996" s="225">
        <v>10</v>
      </c>
      <c r="S2996" s="225">
        <v>3</v>
      </c>
      <c r="T2996" s="225">
        <f>R2996+S2996</f>
        <v>13</v>
      </c>
      <c r="U2996" s="302" t="s">
        <v>28</v>
      </c>
      <c r="V2996" s="302">
        <v>1987</v>
      </c>
      <c r="W2996" s="302" t="s">
        <v>11368</v>
      </c>
      <c r="X2996" s="302">
        <v>0</v>
      </c>
      <c r="Y2996" s="302">
        <v>41453</v>
      </c>
      <c r="Z2996" s="302">
        <v>100</v>
      </c>
      <c r="AA2996" s="302">
        <v>42675</v>
      </c>
      <c r="AB2996" s="302">
        <v>0</v>
      </c>
      <c r="AC2996" s="302">
        <v>42255</v>
      </c>
      <c r="AD2996" s="302" t="s">
        <v>42</v>
      </c>
      <c r="AE2996" s="302"/>
      <c r="AF2996" s="302"/>
      <c r="AG2996" s="302"/>
      <c r="AH2996" s="222"/>
      <c r="AI2996" s="229"/>
    </row>
    <row r="2997" spans="1:35" ht="93.75" customHeight="1">
      <c r="A2997" s="69" t="s">
        <v>4982</v>
      </c>
      <c r="B2997" s="172" t="s">
        <v>84</v>
      </c>
      <c r="C2997" s="69" t="s">
        <v>744</v>
      </c>
      <c r="D2997" s="173">
        <v>42210</v>
      </c>
      <c r="E2997" s="174">
        <v>0.51736111111111105</v>
      </c>
      <c r="F2997" s="173">
        <v>42210</v>
      </c>
      <c r="G2997" s="174">
        <v>0.51736111111111105</v>
      </c>
      <c r="H2997" s="158">
        <v>0</v>
      </c>
      <c r="I2997" s="69">
        <v>76</v>
      </c>
      <c r="J2997" s="94"/>
      <c r="K2997" s="94" t="s">
        <v>8</v>
      </c>
      <c r="L2997" s="94" t="s">
        <v>16</v>
      </c>
      <c r="M2997" s="233" t="s">
        <v>10870</v>
      </c>
      <c r="N2997" s="219">
        <v>110</v>
      </c>
      <c r="O2997" s="233" t="s">
        <v>7</v>
      </c>
      <c r="P2997" s="233" t="s">
        <v>10871</v>
      </c>
      <c r="Q2997" s="441" t="s">
        <v>8377</v>
      </c>
      <c r="R2997" s="456">
        <v>18.7</v>
      </c>
      <c r="S2997" s="456"/>
      <c r="T2997" s="456">
        <v>18.7</v>
      </c>
      <c r="U2997" s="499"/>
      <c r="V2997" s="279"/>
      <c r="W2997" s="279"/>
      <c r="X2997" s="279"/>
      <c r="Y2997" s="279"/>
      <c r="Z2997" s="279"/>
      <c r="AA2997" s="279"/>
      <c r="AB2997" s="279"/>
      <c r="AC2997" s="279"/>
      <c r="AD2997" s="274" t="s">
        <v>37</v>
      </c>
      <c r="AE2997" s="279"/>
      <c r="AF2997" s="279"/>
      <c r="AG2997" s="273" t="s">
        <v>10866</v>
      </c>
      <c r="AH2997" s="222"/>
      <c r="AI2997" s="229"/>
    </row>
    <row r="2998" spans="1:35" ht="56.25" customHeight="1">
      <c r="A2998" s="70" t="s">
        <v>8946</v>
      </c>
      <c r="B2998" s="74" t="s">
        <v>19</v>
      </c>
      <c r="C2998" s="74" t="s">
        <v>19</v>
      </c>
      <c r="D2998" s="75">
        <v>42255</v>
      </c>
      <c r="E2998" s="76">
        <v>0.30416666666666664</v>
      </c>
      <c r="F2998" s="75">
        <v>42255</v>
      </c>
      <c r="G2998" s="76">
        <v>0.71875</v>
      </c>
      <c r="H2998" s="76">
        <f>F2998-D2998+G2998-E2998</f>
        <v>0.41458333333333336</v>
      </c>
      <c r="I2998" s="74">
        <v>57</v>
      </c>
      <c r="J2998" s="74"/>
      <c r="K2998" s="74" t="s">
        <v>178</v>
      </c>
      <c r="L2998" s="74" t="s">
        <v>9</v>
      </c>
      <c r="M2998" s="225" t="s">
        <v>179</v>
      </c>
      <c r="N2998" s="226">
        <v>110</v>
      </c>
      <c r="O2998" s="225" t="s">
        <v>7</v>
      </c>
      <c r="P2998" s="225" t="s">
        <v>8967</v>
      </c>
      <c r="Q2998" s="225" t="s">
        <v>8968</v>
      </c>
      <c r="R2998" s="225">
        <v>61</v>
      </c>
      <c r="S2998" s="225">
        <v>25</v>
      </c>
      <c r="T2998" s="225">
        <f>R2998+S2998</f>
        <v>86</v>
      </c>
      <c r="U2998" s="302" t="s">
        <v>28</v>
      </c>
      <c r="V2998" s="302">
        <v>0</v>
      </c>
      <c r="W2998" s="302">
        <v>0</v>
      </c>
      <c r="X2998" s="302">
        <v>0</v>
      </c>
      <c r="Y2998" s="302">
        <v>0</v>
      </c>
      <c r="Z2998" s="302">
        <v>0</v>
      </c>
      <c r="AA2998" s="302">
        <v>0</v>
      </c>
      <c r="AB2998" s="302">
        <v>0</v>
      </c>
      <c r="AC2998" s="302">
        <v>0</v>
      </c>
      <c r="AD2998" s="302" t="s">
        <v>42</v>
      </c>
      <c r="AE2998" s="302"/>
      <c r="AF2998" s="302"/>
      <c r="AG2998" s="302"/>
      <c r="AH2998" s="222"/>
      <c r="AI2998" s="229"/>
    </row>
    <row r="2999" spans="1:35" ht="37.5" customHeight="1">
      <c r="A2999" s="69" t="s">
        <v>4982</v>
      </c>
      <c r="B2999" s="172" t="s">
        <v>84</v>
      </c>
      <c r="C2999" s="69" t="s">
        <v>3626</v>
      </c>
      <c r="D2999" s="173">
        <v>42210</v>
      </c>
      <c r="E2999" s="174">
        <v>0.54513888888888895</v>
      </c>
      <c r="F2999" s="173">
        <v>42210</v>
      </c>
      <c r="G2999" s="174">
        <v>0.55694444444444446</v>
      </c>
      <c r="H2999" s="158">
        <v>1.1805555555555555E-2</v>
      </c>
      <c r="I2999" s="69">
        <v>42</v>
      </c>
      <c r="J2999" s="94"/>
      <c r="K2999" s="94" t="s">
        <v>20</v>
      </c>
      <c r="L2999" s="94" t="s">
        <v>16</v>
      </c>
      <c r="M2999" s="233" t="s">
        <v>8379</v>
      </c>
      <c r="N2999" s="219">
        <v>110</v>
      </c>
      <c r="O2999" s="233" t="s">
        <v>13</v>
      </c>
      <c r="P2999" s="233" t="s">
        <v>8379</v>
      </c>
      <c r="Q2999" s="441" t="s">
        <v>8380</v>
      </c>
      <c r="R2999" s="456">
        <v>19.399999999999999</v>
      </c>
      <c r="S2999" s="456"/>
      <c r="T2999" s="456">
        <v>19.399999999999999</v>
      </c>
      <c r="U2999" s="304"/>
      <c r="V2999" s="279"/>
      <c r="W2999" s="273"/>
      <c r="X2999" s="279"/>
      <c r="Y2999" s="289"/>
      <c r="Z2999" s="279"/>
      <c r="AA2999" s="279"/>
      <c r="AB2999" s="279"/>
      <c r="AC2999" s="279"/>
      <c r="AD2999" s="274" t="s">
        <v>37</v>
      </c>
      <c r="AE2999" s="279"/>
      <c r="AF2999" s="279"/>
      <c r="AG2999" s="273" t="s">
        <v>10872</v>
      </c>
      <c r="AH2999" s="222"/>
      <c r="AI2999" s="229"/>
    </row>
    <row r="3000" spans="1:35" ht="75" customHeight="1">
      <c r="A3000" s="70" t="s">
        <v>8946</v>
      </c>
      <c r="B3000" s="74" t="s">
        <v>19</v>
      </c>
      <c r="C3000" s="74" t="s">
        <v>19</v>
      </c>
      <c r="D3000" s="75">
        <v>42255</v>
      </c>
      <c r="E3000" s="76">
        <v>0.4145833333333333</v>
      </c>
      <c r="F3000" s="75">
        <v>42255</v>
      </c>
      <c r="G3000" s="76">
        <v>0.4152777777777778</v>
      </c>
      <c r="H3000" s="76">
        <f>F3000-D3000+G3000-E3000</f>
        <v>6.9444444444449749E-4</v>
      </c>
      <c r="I3000" s="74">
        <v>9</v>
      </c>
      <c r="J3000" s="74" t="s">
        <v>143</v>
      </c>
      <c r="K3000" s="74" t="s">
        <v>8</v>
      </c>
      <c r="L3000" s="74" t="s">
        <v>9</v>
      </c>
      <c r="M3000" s="225" t="s">
        <v>1740</v>
      </c>
      <c r="N3000" s="226" t="s">
        <v>3</v>
      </c>
      <c r="O3000" s="225" t="s">
        <v>7</v>
      </c>
      <c r="P3000" s="225" t="s">
        <v>11465</v>
      </c>
      <c r="Q3000" s="225" t="s">
        <v>8964</v>
      </c>
      <c r="R3000" s="225">
        <v>2</v>
      </c>
      <c r="S3000" s="225"/>
      <c r="T3000" s="225">
        <f>R3000+S3000</f>
        <v>2</v>
      </c>
      <c r="U3000" s="302" t="s">
        <v>28</v>
      </c>
      <c r="V3000" s="302">
        <v>1968</v>
      </c>
      <c r="W3000" s="302" t="s">
        <v>1709</v>
      </c>
      <c r="X3000" s="302">
        <v>0</v>
      </c>
      <c r="Y3000" s="302">
        <v>41609</v>
      </c>
      <c r="Z3000" s="302">
        <v>100</v>
      </c>
      <c r="AA3000" s="302">
        <v>42278</v>
      </c>
      <c r="AB3000" s="302">
        <v>0</v>
      </c>
      <c r="AC3000" s="302">
        <v>41852</v>
      </c>
      <c r="AD3000" s="302" t="s">
        <v>42</v>
      </c>
      <c r="AE3000" s="302"/>
      <c r="AF3000" s="302"/>
      <c r="AG3000" s="302"/>
      <c r="AH3000" s="222"/>
      <c r="AI3000" s="229"/>
    </row>
    <row r="3001" spans="1:35" ht="150" customHeight="1">
      <c r="A3001" s="69" t="s">
        <v>4982</v>
      </c>
      <c r="B3001" s="172" t="s">
        <v>84</v>
      </c>
      <c r="C3001" s="69" t="s">
        <v>3626</v>
      </c>
      <c r="D3001" s="173">
        <v>42210</v>
      </c>
      <c r="E3001" s="174">
        <v>0.68402777777777779</v>
      </c>
      <c r="F3001" s="173">
        <v>42210</v>
      </c>
      <c r="G3001" s="174">
        <v>0.68402777777777779</v>
      </c>
      <c r="H3001" s="158">
        <v>0</v>
      </c>
      <c r="I3001" s="69">
        <v>13</v>
      </c>
      <c r="J3001" s="94"/>
      <c r="K3001" s="94" t="s">
        <v>8</v>
      </c>
      <c r="L3001" s="94" t="s">
        <v>16</v>
      </c>
      <c r="M3001" s="233" t="s">
        <v>10877</v>
      </c>
      <c r="N3001" s="219">
        <v>35</v>
      </c>
      <c r="O3001" s="233" t="s">
        <v>7</v>
      </c>
      <c r="P3001" s="233" t="s">
        <v>10878</v>
      </c>
      <c r="Q3001" s="441" t="s">
        <v>8382</v>
      </c>
      <c r="R3001" s="456">
        <v>4.0999999999999996</v>
      </c>
      <c r="S3001" s="456"/>
      <c r="T3001" s="456">
        <v>4.0999999999999996</v>
      </c>
      <c r="U3001" s="304" t="s">
        <v>28</v>
      </c>
      <c r="V3001" s="279"/>
      <c r="W3001" s="273"/>
      <c r="X3001" s="279"/>
      <c r="Y3001" s="289"/>
      <c r="Z3001" s="279"/>
      <c r="AA3001" s="279"/>
      <c r="AB3001" s="279"/>
      <c r="AC3001" s="279"/>
      <c r="AD3001" s="274" t="s">
        <v>37</v>
      </c>
      <c r="AE3001" s="279"/>
      <c r="AF3001" s="279"/>
      <c r="AG3001" s="273" t="s">
        <v>10866</v>
      </c>
      <c r="AH3001" s="222"/>
      <c r="AI3001" s="229"/>
    </row>
    <row r="3002" spans="1:35" ht="125.25" customHeight="1">
      <c r="A3002" s="70" t="s">
        <v>12463</v>
      </c>
      <c r="B3002" s="74" t="s">
        <v>5</v>
      </c>
      <c r="C3002" s="74" t="s">
        <v>5</v>
      </c>
      <c r="D3002" s="75">
        <v>42352</v>
      </c>
      <c r="E3002" s="76">
        <v>0.37708333333333338</v>
      </c>
      <c r="F3002" s="75">
        <v>42352</v>
      </c>
      <c r="G3002" s="76">
        <v>0.50763888888888886</v>
      </c>
      <c r="H3002" s="76">
        <v>0.13055555555555556</v>
      </c>
      <c r="I3002" s="74">
        <v>2</v>
      </c>
      <c r="J3002" s="74"/>
      <c r="K3002" s="74"/>
      <c r="L3002" s="74" t="s">
        <v>11</v>
      </c>
      <c r="M3002" s="225" t="s">
        <v>13864</v>
      </c>
      <c r="N3002" s="226">
        <v>0.4</v>
      </c>
      <c r="O3002" s="225" t="s">
        <v>2</v>
      </c>
      <c r="P3002" s="225" t="s">
        <v>525</v>
      </c>
      <c r="Q3002" s="225" t="s">
        <v>13865</v>
      </c>
      <c r="R3002" s="225"/>
      <c r="S3002" s="225">
        <v>1.1000000000000001</v>
      </c>
      <c r="T3002" s="225">
        <v>1.1000000000000001</v>
      </c>
      <c r="U3002" s="302" t="s">
        <v>1</v>
      </c>
      <c r="V3002" s="302"/>
      <c r="W3002" s="302"/>
      <c r="X3002" s="302"/>
      <c r="Y3002" s="302"/>
      <c r="Z3002" s="302"/>
      <c r="AA3002" s="302"/>
      <c r="AB3002" s="302"/>
      <c r="AC3002" s="302"/>
      <c r="AD3002" s="302" t="s">
        <v>22</v>
      </c>
      <c r="AE3002" s="302"/>
      <c r="AF3002" s="302"/>
      <c r="AG3002" s="302"/>
      <c r="AH3002" s="222"/>
      <c r="AI3002" s="229"/>
    </row>
    <row r="3003" spans="1:35" ht="112.5" customHeight="1">
      <c r="A3003" s="128" t="s">
        <v>4982</v>
      </c>
      <c r="B3003" s="188" t="s">
        <v>1412</v>
      </c>
      <c r="C3003" s="188" t="s">
        <v>1427</v>
      </c>
      <c r="D3003" s="189">
        <v>42210</v>
      </c>
      <c r="E3003" s="190">
        <v>0.95624999999999993</v>
      </c>
      <c r="F3003" s="189">
        <v>42210</v>
      </c>
      <c r="G3003" s="190">
        <v>0.98055555555555562</v>
      </c>
      <c r="H3003" s="190">
        <v>2.4305555555555556E-2</v>
      </c>
      <c r="I3003" s="188">
        <v>62</v>
      </c>
      <c r="J3003" s="188"/>
      <c r="K3003" s="188"/>
      <c r="L3003" s="188" t="s">
        <v>11</v>
      </c>
      <c r="M3003" s="236" t="s">
        <v>7898</v>
      </c>
      <c r="N3003" s="236" t="s">
        <v>3</v>
      </c>
      <c r="O3003" s="236" t="s">
        <v>23</v>
      </c>
      <c r="P3003" s="236" t="s">
        <v>7898</v>
      </c>
      <c r="Q3003" s="236" t="s">
        <v>7899</v>
      </c>
      <c r="R3003" s="238">
        <v>17</v>
      </c>
      <c r="S3003" s="238"/>
      <c r="T3003" s="238">
        <v>17</v>
      </c>
      <c r="U3003" s="279"/>
      <c r="V3003" s="279"/>
      <c r="W3003" s="279"/>
      <c r="X3003" s="279"/>
      <c r="Y3003" s="279"/>
      <c r="Z3003" s="279"/>
      <c r="AA3003" s="279"/>
      <c r="AB3003" s="279"/>
      <c r="AC3003" s="279"/>
      <c r="AD3003" s="273" t="s">
        <v>56</v>
      </c>
      <c r="AE3003" s="279"/>
      <c r="AF3003" s="279"/>
      <c r="AG3003" s="290"/>
      <c r="AH3003" s="222"/>
      <c r="AI3003" s="229"/>
    </row>
    <row r="3004" spans="1:35" ht="112.5" customHeight="1">
      <c r="A3004" s="70" t="s">
        <v>4982</v>
      </c>
      <c r="B3004" s="74" t="s">
        <v>81</v>
      </c>
      <c r="C3004" s="74" t="s">
        <v>378</v>
      </c>
      <c r="D3004" s="75">
        <v>42210</v>
      </c>
      <c r="E3004" s="76">
        <v>0.11319444444444444</v>
      </c>
      <c r="F3004" s="75">
        <v>42210</v>
      </c>
      <c r="G3004" s="76">
        <v>0.11319444444444444</v>
      </c>
      <c r="H3004" s="76">
        <v>0</v>
      </c>
      <c r="I3004" s="74">
        <v>23</v>
      </c>
      <c r="J3004" s="74"/>
      <c r="K3004" s="74" t="s">
        <v>8</v>
      </c>
      <c r="L3004" s="74" t="s">
        <v>16</v>
      </c>
      <c r="M3004" s="225" t="s">
        <v>7887</v>
      </c>
      <c r="N3004" s="226">
        <v>220</v>
      </c>
      <c r="O3004" s="225" t="s">
        <v>7</v>
      </c>
      <c r="P3004" s="225" t="s">
        <v>7888</v>
      </c>
      <c r="Q3004" s="225" t="s">
        <v>10058</v>
      </c>
      <c r="R3004" s="225"/>
      <c r="S3004" s="225">
        <v>11.4</v>
      </c>
      <c r="T3004" s="225">
        <v>11.4</v>
      </c>
      <c r="U3004" s="302"/>
      <c r="V3004" s="302"/>
      <c r="W3004" s="302"/>
      <c r="X3004" s="302"/>
      <c r="Y3004" s="302"/>
      <c r="Z3004" s="302"/>
      <c r="AA3004" s="302"/>
      <c r="AB3004" s="302"/>
      <c r="AC3004" s="302"/>
      <c r="AD3004" s="302" t="s">
        <v>37</v>
      </c>
      <c r="AE3004" s="302"/>
      <c r="AF3004" s="302"/>
      <c r="AG3004" s="302"/>
      <c r="AH3004" s="222"/>
      <c r="AI3004" s="229"/>
    </row>
    <row r="3005" spans="1:35" ht="150.75" customHeight="1">
      <c r="A3005" s="70" t="s">
        <v>4982</v>
      </c>
      <c r="B3005" s="74" t="s">
        <v>81</v>
      </c>
      <c r="C3005" s="74" t="s">
        <v>3626</v>
      </c>
      <c r="D3005" s="75">
        <v>42210</v>
      </c>
      <c r="E3005" s="76">
        <v>0.30138888888888887</v>
      </c>
      <c r="F3005" s="75">
        <v>42210</v>
      </c>
      <c r="G3005" s="76">
        <v>0.30138888888888887</v>
      </c>
      <c r="H3005" s="76">
        <v>0</v>
      </c>
      <c r="I3005" s="74">
        <v>27</v>
      </c>
      <c r="J3005" s="74" t="s">
        <v>7889</v>
      </c>
      <c r="K3005" s="74" t="s">
        <v>178</v>
      </c>
      <c r="L3005" s="74" t="s">
        <v>16</v>
      </c>
      <c r="M3005" s="225" t="s">
        <v>7890</v>
      </c>
      <c r="N3005" s="226">
        <v>110</v>
      </c>
      <c r="O3005" s="225" t="s">
        <v>7</v>
      </c>
      <c r="P3005" s="225" t="s">
        <v>7890</v>
      </c>
      <c r="Q3005" s="225" t="s">
        <v>10059</v>
      </c>
      <c r="R3005" s="225"/>
      <c r="S3005" s="225">
        <v>7.4</v>
      </c>
      <c r="T3005" s="225">
        <v>7.4</v>
      </c>
      <c r="U3005" s="302"/>
      <c r="V3005" s="302"/>
      <c r="W3005" s="302"/>
      <c r="X3005" s="302"/>
      <c r="Y3005" s="302"/>
      <c r="Z3005" s="302"/>
      <c r="AA3005" s="302"/>
      <c r="AB3005" s="302"/>
      <c r="AC3005" s="302"/>
      <c r="AD3005" s="302" t="s">
        <v>37</v>
      </c>
      <c r="AE3005" s="302"/>
      <c r="AF3005" s="302"/>
      <c r="AG3005" s="302"/>
      <c r="AH3005" s="222"/>
      <c r="AI3005" s="229"/>
    </row>
    <row r="3006" spans="1:35" ht="56.25" customHeight="1">
      <c r="A3006" s="70" t="s">
        <v>4982</v>
      </c>
      <c r="B3006" s="74" t="s">
        <v>81</v>
      </c>
      <c r="C3006" s="74" t="s">
        <v>3626</v>
      </c>
      <c r="D3006" s="75">
        <v>42210</v>
      </c>
      <c r="E3006" s="76">
        <v>0.64027777777777783</v>
      </c>
      <c r="F3006" s="75">
        <v>42210</v>
      </c>
      <c r="G3006" s="76">
        <v>0.64027777777777783</v>
      </c>
      <c r="H3006" s="76">
        <v>0</v>
      </c>
      <c r="I3006" s="74">
        <v>196</v>
      </c>
      <c r="J3006" s="74" t="s">
        <v>198</v>
      </c>
      <c r="K3006" s="74" t="s">
        <v>8</v>
      </c>
      <c r="L3006" s="74" t="s">
        <v>16</v>
      </c>
      <c r="M3006" s="225" t="s">
        <v>7891</v>
      </c>
      <c r="N3006" s="226">
        <v>110</v>
      </c>
      <c r="O3006" s="225" t="s">
        <v>7</v>
      </c>
      <c r="P3006" s="225" t="s">
        <v>7891</v>
      </c>
      <c r="Q3006" s="225" t="s">
        <v>10060</v>
      </c>
      <c r="R3006" s="225"/>
      <c r="S3006" s="225">
        <v>93.3</v>
      </c>
      <c r="T3006" s="225">
        <v>93.3</v>
      </c>
      <c r="U3006" s="302"/>
      <c r="V3006" s="302"/>
      <c r="W3006" s="302"/>
      <c r="X3006" s="302"/>
      <c r="Y3006" s="302"/>
      <c r="Z3006" s="302"/>
      <c r="AA3006" s="302"/>
      <c r="AB3006" s="302"/>
      <c r="AC3006" s="302"/>
      <c r="AD3006" s="302" t="s">
        <v>37</v>
      </c>
      <c r="AE3006" s="302"/>
      <c r="AF3006" s="302"/>
      <c r="AG3006" s="302"/>
      <c r="AH3006" s="222"/>
      <c r="AI3006" s="229"/>
    </row>
    <row r="3007" spans="1:35" ht="56.25" customHeight="1">
      <c r="A3007" s="70" t="s">
        <v>4982</v>
      </c>
      <c r="B3007" s="74" t="s">
        <v>81</v>
      </c>
      <c r="C3007" s="74" t="s">
        <v>378</v>
      </c>
      <c r="D3007" s="75">
        <v>42210</v>
      </c>
      <c r="E3007" s="76">
        <v>0.67222222222222217</v>
      </c>
      <c r="F3007" s="75">
        <v>42210</v>
      </c>
      <c r="G3007" s="76">
        <v>0.67222222222222217</v>
      </c>
      <c r="H3007" s="76">
        <v>0</v>
      </c>
      <c r="I3007" s="74">
        <v>20</v>
      </c>
      <c r="J3007" s="74"/>
      <c r="K3007" s="74" t="s">
        <v>8</v>
      </c>
      <c r="L3007" s="74" t="s">
        <v>16</v>
      </c>
      <c r="M3007" s="225" t="s">
        <v>7892</v>
      </c>
      <c r="N3007" s="226">
        <v>220</v>
      </c>
      <c r="O3007" s="225" t="s">
        <v>7</v>
      </c>
      <c r="P3007" s="225" t="s">
        <v>7892</v>
      </c>
      <c r="Q3007" s="225" t="s">
        <v>10061</v>
      </c>
      <c r="R3007" s="225"/>
      <c r="S3007" s="225">
        <v>5.6</v>
      </c>
      <c r="T3007" s="225">
        <v>5.6</v>
      </c>
      <c r="U3007" s="302"/>
      <c r="V3007" s="302"/>
      <c r="W3007" s="302"/>
      <c r="X3007" s="302"/>
      <c r="Y3007" s="302"/>
      <c r="Z3007" s="302"/>
      <c r="AA3007" s="302"/>
      <c r="AB3007" s="302"/>
      <c r="AC3007" s="302"/>
      <c r="AD3007" s="302" t="s">
        <v>37</v>
      </c>
      <c r="AE3007" s="302"/>
      <c r="AF3007" s="302"/>
      <c r="AG3007" s="302"/>
      <c r="AH3007" s="222"/>
      <c r="AI3007" s="229"/>
    </row>
    <row r="3008" spans="1:35" ht="75" customHeight="1">
      <c r="A3008" s="70" t="s">
        <v>8946</v>
      </c>
      <c r="B3008" s="74" t="s">
        <v>19</v>
      </c>
      <c r="C3008" s="74" t="s">
        <v>19</v>
      </c>
      <c r="D3008" s="75">
        <v>42255</v>
      </c>
      <c r="E3008" s="76">
        <v>0.43611111111111112</v>
      </c>
      <c r="F3008" s="75">
        <v>42255</v>
      </c>
      <c r="G3008" s="76">
        <v>0.43611111111111112</v>
      </c>
      <c r="H3008" s="76">
        <f>F3008-D3008+G3008-E3008</f>
        <v>0</v>
      </c>
      <c r="I3008" s="74">
        <v>29</v>
      </c>
      <c r="J3008" s="74" t="s">
        <v>243</v>
      </c>
      <c r="K3008" s="74" t="s">
        <v>8</v>
      </c>
      <c r="L3008" s="74" t="s">
        <v>9</v>
      </c>
      <c r="M3008" s="225" t="s">
        <v>1846</v>
      </c>
      <c r="N3008" s="226" t="s">
        <v>3</v>
      </c>
      <c r="O3008" s="225" t="s">
        <v>7</v>
      </c>
      <c r="P3008" s="225" t="s">
        <v>11466</v>
      </c>
      <c r="Q3008" s="225" t="s">
        <v>8964</v>
      </c>
      <c r="R3008" s="225">
        <v>10</v>
      </c>
      <c r="S3008" s="225">
        <v>3</v>
      </c>
      <c r="T3008" s="225">
        <f>R3008+S3008</f>
        <v>13</v>
      </c>
      <c r="U3008" s="302" t="s">
        <v>28</v>
      </c>
      <c r="V3008" s="302">
        <v>1974</v>
      </c>
      <c r="W3008" s="302" t="s">
        <v>11215</v>
      </c>
      <c r="X3008" s="302">
        <v>0</v>
      </c>
      <c r="Y3008" s="302">
        <v>40919</v>
      </c>
      <c r="Z3008" s="302">
        <v>75</v>
      </c>
      <c r="AA3008" s="302">
        <v>42326</v>
      </c>
      <c r="AB3008" s="302">
        <v>2</v>
      </c>
      <c r="AC3008" s="302">
        <v>41816</v>
      </c>
      <c r="AD3008" s="302" t="s">
        <v>42</v>
      </c>
      <c r="AE3008" s="302"/>
      <c r="AF3008" s="302"/>
      <c r="AG3008" s="302"/>
      <c r="AH3008" s="222"/>
      <c r="AI3008" s="229"/>
    </row>
    <row r="3009" spans="1:35" ht="37.5" customHeight="1">
      <c r="A3009" s="70" t="s">
        <v>4982</v>
      </c>
      <c r="B3009" s="74" t="s">
        <v>81</v>
      </c>
      <c r="C3009" s="74" t="s">
        <v>81</v>
      </c>
      <c r="D3009" s="75">
        <v>42210</v>
      </c>
      <c r="E3009" s="76">
        <v>0.84583333333333333</v>
      </c>
      <c r="F3009" s="75">
        <v>42210</v>
      </c>
      <c r="G3009" s="76">
        <v>0.84583333333333333</v>
      </c>
      <c r="H3009" s="76">
        <v>0</v>
      </c>
      <c r="I3009" s="74">
        <v>93</v>
      </c>
      <c r="J3009" s="74" t="s">
        <v>10064</v>
      </c>
      <c r="K3009" s="74"/>
      <c r="L3009" s="74" t="s">
        <v>4</v>
      </c>
      <c r="M3009" s="225" t="s">
        <v>7894</v>
      </c>
      <c r="N3009" s="226">
        <v>110</v>
      </c>
      <c r="O3009" s="225" t="s">
        <v>13</v>
      </c>
      <c r="P3009" s="225" t="s">
        <v>7895</v>
      </c>
      <c r="Q3009" s="225" t="s">
        <v>10065</v>
      </c>
      <c r="R3009" s="225"/>
      <c r="S3009" s="225">
        <v>52.2</v>
      </c>
      <c r="T3009" s="225">
        <v>52.2</v>
      </c>
      <c r="U3009" s="302" t="s">
        <v>6</v>
      </c>
      <c r="V3009" s="302">
        <v>2009</v>
      </c>
      <c r="W3009" s="302"/>
      <c r="X3009" s="302" t="s">
        <v>10066</v>
      </c>
      <c r="Y3009" s="302" t="s">
        <v>10067</v>
      </c>
      <c r="Z3009" s="302">
        <v>1</v>
      </c>
      <c r="AA3009" s="302">
        <v>42430</v>
      </c>
      <c r="AB3009" s="302">
        <v>0</v>
      </c>
      <c r="AC3009" s="302"/>
      <c r="AD3009" s="302" t="s">
        <v>82</v>
      </c>
      <c r="AE3009" s="302"/>
      <c r="AF3009" s="302"/>
      <c r="AG3009" s="302"/>
      <c r="AH3009" s="222"/>
      <c r="AI3009" s="229"/>
    </row>
    <row r="3010" spans="1:35" ht="56.25" customHeight="1">
      <c r="A3010" s="70" t="s">
        <v>4982</v>
      </c>
      <c r="B3010" s="74" t="s">
        <v>18</v>
      </c>
      <c r="C3010" s="74" t="s">
        <v>18</v>
      </c>
      <c r="D3010" s="75">
        <v>42210</v>
      </c>
      <c r="E3010" s="76">
        <v>42210.292361111111</v>
      </c>
      <c r="F3010" s="75">
        <v>42210</v>
      </c>
      <c r="G3010" s="76">
        <v>42210.541666666664</v>
      </c>
      <c r="H3010" s="76">
        <f t="shared" ref="H3010:H3016" si="40">G3010-E3010</f>
        <v>0.24930555555329192</v>
      </c>
      <c r="I3010" s="74">
        <v>3</v>
      </c>
      <c r="J3010" s="74"/>
      <c r="K3010" s="74"/>
      <c r="L3010" s="74" t="s">
        <v>4</v>
      </c>
      <c r="M3010" s="225" t="s">
        <v>7975</v>
      </c>
      <c r="N3010" s="226">
        <v>0.4</v>
      </c>
      <c r="O3010" s="225" t="s">
        <v>25</v>
      </c>
      <c r="P3010" s="225" t="s">
        <v>7976</v>
      </c>
      <c r="Q3010" s="225" t="s">
        <v>7977</v>
      </c>
      <c r="R3010" s="225">
        <v>0.83099999999999996</v>
      </c>
      <c r="S3010" s="225"/>
      <c r="T3010" s="225">
        <f>R3010+S3010</f>
        <v>0.83099999999999996</v>
      </c>
      <c r="U3010" s="302"/>
      <c r="V3010" s="302"/>
      <c r="W3010" s="302"/>
      <c r="X3010" s="302"/>
      <c r="Y3010" s="302"/>
      <c r="Z3010" s="302"/>
      <c r="AA3010" s="302"/>
      <c r="AB3010" s="302"/>
      <c r="AC3010" s="302"/>
      <c r="AD3010" s="302" t="s">
        <v>0</v>
      </c>
      <c r="AE3010" s="302"/>
      <c r="AF3010" s="302"/>
      <c r="AG3010" s="302"/>
      <c r="AH3010" s="222"/>
      <c r="AI3010" s="229"/>
    </row>
    <row r="3011" spans="1:35" ht="37.5" customHeight="1">
      <c r="A3011" s="70" t="s">
        <v>4982</v>
      </c>
      <c r="B3011" s="74" t="s">
        <v>18</v>
      </c>
      <c r="C3011" s="74" t="s">
        <v>18</v>
      </c>
      <c r="D3011" s="75">
        <v>42210</v>
      </c>
      <c r="E3011" s="76">
        <v>42210.292361111111</v>
      </c>
      <c r="F3011" s="75">
        <v>42210</v>
      </c>
      <c r="G3011" s="76">
        <v>42210.583333333336</v>
      </c>
      <c r="H3011" s="76">
        <f t="shared" si="40"/>
        <v>0.29097222222480923</v>
      </c>
      <c r="I3011" s="74">
        <v>1</v>
      </c>
      <c r="J3011" s="74"/>
      <c r="K3011" s="74"/>
      <c r="L3011" s="74" t="s">
        <v>11</v>
      </c>
      <c r="M3011" s="225" t="s">
        <v>337</v>
      </c>
      <c r="N3011" s="226">
        <v>0.4</v>
      </c>
      <c r="O3011" s="225" t="s">
        <v>2</v>
      </c>
      <c r="P3011" s="225" t="s">
        <v>7973</v>
      </c>
      <c r="Q3011" s="225" t="s">
        <v>4785</v>
      </c>
      <c r="R3011" s="225">
        <v>6.3E-2</v>
      </c>
      <c r="S3011" s="225"/>
      <c r="T3011" s="225">
        <f>R3011+S3011</f>
        <v>6.3E-2</v>
      </c>
      <c r="U3011" s="302"/>
      <c r="V3011" s="302"/>
      <c r="W3011" s="302"/>
      <c r="X3011" s="302"/>
      <c r="Y3011" s="302"/>
      <c r="Z3011" s="302"/>
      <c r="AA3011" s="302"/>
      <c r="AB3011" s="302"/>
      <c r="AC3011" s="302"/>
      <c r="AD3011" s="302" t="s">
        <v>0</v>
      </c>
      <c r="AE3011" s="302"/>
      <c r="AF3011" s="302"/>
      <c r="AG3011" s="302"/>
      <c r="AH3011" s="222"/>
      <c r="AI3011" s="229"/>
    </row>
    <row r="3012" spans="1:35" ht="37.5" customHeight="1">
      <c r="A3012" s="70" t="s">
        <v>4982</v>
      </c>
      <c r="B3012" s="74" t="s">
        <v>18</v>
      </c>
      <c r="C3012" s="74" t="s">
        <v>18</v>
      </c>
      <c r="D3012" s="75">
        <v>42210</v>
      </c>
      <c r="E3012" s="76">
        <v>42210.458333333336</v>
      </c>
      <c r="F3012" s="75">
        <v>42210</v>
      </c>
      <c r="G3012" s="76">
        <v>42210.666666666664</v>
      </c>
      <c r="H3012" s="76">
        <f t="shared" si="40"/>
        <v>0.20833333332848269</v>
      </c>
      <c r="I3012" s="74">
        <v>1</v>
      </c>
      <c r="J3012" s="74"/>
      <c r="K3012" s="74"/>
      <c r="L3012" s="74" t="s">
        <v>11</v>
      </c>
      <c r="M3012" s="225" t="s">
        <v>337</v>
      </c>
      <c r="N3012" s="226">
        <v>0.4</v>
      </c>
      <c r="O3012" s="225" t="s">
        <v>2</v>
      </c>
      <c r="P3012" s="225" t="s">
        <v>7971</v>
      </c>
      <c r="Q3012" s="225" t="s">
        <v>4785</v>
      </c>
      <c r="R3012" s="225">
        <v>0.10199999999999999</v>
      </c>
      <c r="S3012" s="225"/>
      <c r="T3012" s="225">
        <f>R3012+S3012</f>
        <v>0.10199999999999999</v>
      </c>
      <c r="U3012" s="302"/>
      <c r="V3012" s="302"/>
      <c r="W3012" s="302"/>
      <c r="X3012" s="302"/>
      <c r="Y3012" s="302"/>
      <c r="Z3012" s="302"/>
      <c r="AA3012" s="302"/>
      <c r="AB3012" s="302"/>
      <c r="AC3012" s="302"/>
      <c r="AD3012" s="302" t="s">
        <v>0</v>
      </c>
      <c r="AE3012" s="302"/>
      <c r="AF3012" s="302"/>
      <c r="AG3012" s="302"/>
      <c r="AH3012" s="222"/>
      <c r="AI3012" s="229"/>
    </row>
    <row r="3013" spans="1:35" ht="56.25" customHeight="1">
      <c r="A3013" s="70" t="s">
        <v>4982</v>
      </c>
      <c r="B3013" s="74" t="s">
        <v>18</v>
      </c>
      <c r="C3013" s="74" t="s">
        <v>18</v>
      </c>
      <c r="D3013" s="75">
        <v>42210</v>
      </c>
      <c r="E3013" s="76">
        <v>42210.625</v>
      </c>
      <c r="F3013" s="75">
        <v>42210</v>
      </c>
      <c r="G3013" s="76">
        <v>42210.666666666664</v>
      </c>
      <c r="H3013" s="76">
        <f t="shared" si="40"/>
        <v>4.1666666664241347E-2</v>
      </c>
      <c r="I3013" s="74">
        <v>1</v>
      </c>
      <c r="J3013" s="74"/>
      <c r="K3013" s="74"/>
      <c r="L3013" s="74" t="s">
        <v>11</v>
      </c>
      <c r="M3013" s="225" t="s">
        <v>337</v>
      </c>
      <c r="N3013" s="226">
        <v>0.4</v>
      </c>
      <c r="O3013" s="225" t="s">
        <v>2</v>
      </c>
      <c r="P3013" s="225" t="s">
        <v>6811</v>
      </c>
      <c r="Q3013" s="225" t="s">
        <v>7972</v>
      </c>
      <c r="R3013" s="225"/>
      <c r="S3013" s="225"/>
      <c r="T3013" s="225"/>
      <c r="U3013" s="302"/>
      <c r="V3013" s="302"/>
      <c r="W3013" s="302"/>
      <c r="X3013" s="302"/>
      <c r="Y3013" s="302"/>
      <c r="Z3013" s="302"/>
      <c r="AA3013" s="302"/>
      <c r="AB3013" s="302"/>
      <c r="AC3013" s="302"/>
      <c r="AD3013" s="302" t="s">
        <v>17</v>
      </c>
      <c r="AE3013" s="302"/>
      <c r="AF3013" s="302"/>
      <c r="AG3013" s="302"/>
      <c r="AH3013" s="222"/>
      <c r="AI3013" s="229"/>
    </row>
    <row r="3014" spans="1:35" ht="56.25" customHeight="1">
      <c r="A3014" s="70" t="s">
        <v>4982</v>
      </c>
      <c r="B3014" s="74" t="s">
        <v>18</v>
      </c>
      <c r="C3014" s="74" t="s">
        <v>18</v>
      </c>
      <c r="D3014" s="75">
        <v>42210</v>
      </c>
      <c r="E3014" s="76">
        <v>42210.652777777781</v>
      </c>
      <c r="F3014" s="75">
        <v>42211</v>
      </c>
      <c r="G3014" s="76">
        <v>42210.84375</v>
      </c>
      <c r="H3014" s="76">
        <f t="shared" si="40"/>
        <v>0.19097222221898846</v>
      </c>
      <c r="I3014" s="74">
        <v>2</v>
      </c>
      <c r="J3014" s="74"/>
      <c r="K3014" s="74"/>
      <c r="L3014" s="74" t="s">
        <v>4</v>
      </c>
      <c r="M3014" s="225" t="s">
        <v>7978</v>
      </c>
      <c r="N3014" s="226">
        <v>35</v>
      </c>
      <c r="O3014" s="225" t="s">
        <v>13</v>
      </c>
      <c r="P3014" s="225" t="s">
        <v>7978</v>
      </c>
      <c r="Q3014" s="225" t="s">
        <v>7979</v>
      </c>
      <c r="R3014" s="225">
        <v>4.6689999999999996</v>
      </c>
      <c r="S3014" s="225"/>
      <c r="T3014" s="225">
        <f>R3014+S3014</f>
        <v>4.6689999999999996</v>
      </c>
      <c r="U3014" s="302"/>
      <c r="V3014" s="302"/>
      <c r="W3014" s="302"/>
      <c r="X3014" s="302"/>
      <c r="Y3014" s="302"/>
      <c r="Z3014" s="302"/>
      <c r="AA3014" s="302"/>
      <c r="AB3014" s="302"/>
      <c r="AC3014" s="302"/>
      <c r="AD3014" s="302" t="s">
        <v>59</v>
      </c>
      <c r="AE3014" s="302"/>
      <c r="AF3014" s="302"/>
      <c r="AG3014" s="302"/>
      <c r="AH3014" s="222"/>
      <c r="AI3014" s="229"/>
    </row>
    <row r="3015" spans="1:35" ht="153.75" customHeight="1">
      <c r="A3015" s="70" t="s">
        <v>4982</v>
      </c>
      <c r="B3015" s="74" t="s">
        <v>18</v>
      </c>
      <c r="C3015" s="74" t="s">
        <v>18</v>
      </c>
      <c r="D3015" s="75">
        <v>42210</v>
      </c>
      <c r="E3015" s="76">
        <v>42210.881944444445</v>
      </c>
      <c r="F3015" s="75">
        <v>42212</v>
      </c>
      <c r="G3015" s="76">
        <v>42211.010416666664</v>
      </c>
      <c r="H3015" s="76">
        <f t="shared" si="40"/>
        <v>0.12847222221898846</v>
      </c>
      <c r="I3015" s="74">
        <v>2</v>
      </c>
      <c r="J3015" s="74"/>
      <c r="K3015" s="74"/>
      <c r="L3015" s="74" t="s">
        <v>4</v>
      </c>
      <c r="M3015" s="225" t="s">
        <v>7978</v>
      </c>
      <c r="N3015" s="226">
        <v>35</v>
      </c>
      <c r="O3015" s="225" t="s">
        <v>13</v>
      </c>
      <c r="P3015" s="225" t="s">
        <v>7978</v>
      </c>
      <c r="Q3015" s="225" t="s">
        <v>7980</v>
      </c>
      <c r="R3015" s="225">
        <v>3.5430000000000001</v>
      </c>
      <c r="S3015" s="225"/>
      <c r="T3015" s="225">
        <f>R3015+S3015</f>
        <v>3.5430000000000001</v>
      </c>
      <c r="U3015" s="302"/>
      <c r="V3015" s="302"/>
      <c r="W3015" s="302"/>
      <c r="X3015" s="302"/>
      <c r="Y3015" s="302"/>
      <c r="Z3015" s="302"/>
      <c r="AA3015" s="302"/>
      <c r="AB3015" s="302"/>
      <c r="AC3015" s="302"/>
      <c r="AD3015" s="302" t="s">
        <v>0</v>
      </c>
      <c r="AE3015" s="302"/>
      <c r="AF3015" s="302"/>
      <c r="AG3015" s="302"/>
      <c r="AH3015" s="222"/>
      <c r="AI3015" s="229"/>
    </row>
    <row r="3016" spans="1:35" ht="84.75" customHeight="1">
      <c r="A3016" s="70" t="s">
        <v>4982</v>
      </c>
      <c r="B3016" s="74" t="s">
        <v>18</v>
      </c>
      <c r="C3016" s="74" t="s">
        <v>18</v>
      </c>
      <c r="D3016" s="75">
        <v>42210</v>
      </c>
      <c r="E3016" s="76">
        <v>42210.916666666664</v>
      </c>
      <c r="F3016" s="75">
        <v>42211</v>
      </c>
      <c r="G3016" s="76">
        <v>42211.458333333336</v>
      </c>
      <c r="H3016" s="76">
        <f t="shared" si="40"/>
        <v>0.54166666667151731</v>
      </c>
      <c r="I3016" s="74">
        <v>1</v>
      </c>
      <c r="J3016" s="74"/>
      <c r="K3016" s="74"/>
      <c r="L3016" s="74" t="s">
        <v>11</v>
      </c>
      <c r="M3016" s="225" t="s">
        <v>337</v>
      </c>
      <c r="N3016" s="226">
        <v>0.4</v>
      </c>
      <c r="O3016" s="225" t="s">
        <v>2</v>
      </c>
      <c r="P3016" s="225" t="s">
        <v>7974</v>
      </c>
      <c r="Q3016" s="225" t="s">
        <v>4785</v>
      </c>
      <c r="R3016" s="225">
        <v>0.2195</v>
      </c>
      <c r="S3016" s="225"/>
      <c r="T3016" s="225">
        <f>R3016+S3016</f>
        <v>0.2195</v>
      </c>
      <c r="U3016" s="302"/>
      <c r="V3016" s="302"/>
      <c r="W3016" s="302"/>
      <c r="X3016" s="302"/>
      <c r="Y3016" s="302"/>
      <c r="Z3016" s="302"/>
      <c r="AA3016" s="302"/>
      <c r="AB3016" s="302"/>
      <c r="AC3016" s="302"/>
      <c r="AD3016" s="302" t="s">
        <v>0</v>
      </c>
      <c r="AE3016" s="302"/>
      <c r="AF3016" s="302"/>
      <c r="AG3016" s="302"/>
      <c r="AH3016" s="222"/>
      <c r="AI3016" s="229"/>
    </row>
    <row r="3017" spans="1:35" ht="78.75" customHeight="1">
      <c r="A3017" s="70" t="s">
        <v>4982</v>
      </c>
      <c r="B3017" s="74" t="s">
        <v>69</v>
      </c>
      <c r="C3017" s="74" t="s">
        <v>1621</v>
      </c>
      <c r="D3017" s="75">
        <v>42210</v>
      </c>
      <c r="E3017" s="76">
        <v>0.50138888888888888</v>
      </c>
      <c r="F3017" s="75">
        <v>42210</v>
      </c>
      <c r="G3017" s="76">
        <v>0.50208333333333333</v>
      </c>
      <c r="H3017" s="76">
        <v>6.9444444444444198E-4</v>
      </c>
      <c r="I3017" s="74">
        <v>8</v>
      </c>
      <c r="J3017" s="74"/>
      <c r="K3017" s="74"/>
      <c r="L3017" s="74" t="s">
        <v>16</v>
      </c>
      <c r="M3017" s="225" t="s">
        <v>8088</v>
      </c>
      <c r="N3017" s="226" t="s">
        <v>3</v>
      </c>
      <c r="O3017" s="225" t="s">
        <v>7</v>
      </c>
      <c r="P3017" s="225" t="s">
        <v>8089</v>
      </c>
      <c r="Q3017" s="225" t="s">
        <v>8090</v>
      </c>
      <c r="R3017" s="225">
        <v>2.8000000000000001E-2</v>
      </c>
      <c r="S3017" s="225">
        <v>0.151</v>
      </c>
      <c r="T3017" s="225">
        <v>0.17899999999999999</v>
      </c>
      <c r="U3017" s="302" t="s">
        <v>28</v>
      </c>
      <c r="V3017" s="302">
        <v>1995</v>
      </c>
      <c r="W3017" s="302" t="s">
        <v>1709</v>
      </c>
      <c r="X3017" s="302" t="s">
        <v>724</v>
      </c>
      <c r="Y3017" s="302" t="s">
        <v>1902</v>
      </c>
      <c r="Z3017" s="302">
        <v>100</v>
      </c>
      <c r="AA3017" s="302" t="s">
        <v>2660</v>
      </c>
      <c r="AB3017" s="302">
        <v>0</v>
      </c>
      <c r="AC3017" s="302" t="s">
        <v>1902</v>
      </c>
      <c r="AD3017" s="302" t="s">
        <v>37</v>
      </c>
      <c r="AE3017" s="302"/>
      <c r="AF3017" s="302"/>
      <c r="AG3017" s="302" t="s">
        <v>8090</v>
      </c>
      <c r="AH3017" s="222"/>
      <c r="AI3017" s="229"/>
    </row>
    <row r="3018" spans="1:35" ht="56.25" customHeight="1">
      <c r="A3018" s="70" t="s">
        <v>4982</v>
      </c>
      <c r="B3018" s="74" t="s">
        <v>69</v>
      </c>
      <c r="C3018" s="74" t="s">
        <v>1621</v>
      </c>
      <c r="D3018" s="75">
        <v>42210</v>
      </c>
      <c r="E3018" s="76">
        <v>0.56874999999999998</v>
      </c>
      <c r="F3018" s="75">
        <v>42210</v>
      </c>
      <c r="G3018" s="76">
        <v>0.56944444444444442</v>
      </c>
      <c r="H3018" s="76">
        <v>6.9444444444444198E-4</v>
      </c>
      <c r="I3018" s="74">
        <v>10</v>
      </c>
      <c r="J3018" s="74"/>
      <c r="K3018" s="74"/>
      <c r="L3018" s="74" t="s">
        <v>16</v>
      </c>
      <c r="M3018" s="225" t="s">
        <v>8091</v>
      </c>
      <c r="N3018" s="226" t="s">
        <v>3</v>
      </c>
      <c r="O3018" s="225" t="s">
        <v>7</v>
      </c>
      <c r="P3018" s="225" t="s">
        <v>8092</v>
      </c>
      <c r="Q3018" s="225" t="s">
        <v>8090</v>
      </c>
      <c r="R3018" s="225">
        <v>5.6000000000000001E-2</v>
      </c>
      <c r="S3018" s="225">
        <v>0.248</v>
      </c>
      <c r="T3018" s="225">
        <v>0.30399999999999999</v>
      </c>
      <c r="U3018" s="302" t="s">
        <v>28</v>
      </c>
      <c r="V3018" s="302">
        <v>1995</v>
      </c>
      <c r="W3018" s="302" t="s">
        <v>1709</v>
      </c>
      <c r="X3018" s="302" t="s">
        <v>724</v>
      </c>
      <c r="Y3018" s="302" t="s">
        <v>1902</v>
      </c>
      <c r="Z3018" s="302">
        <v>100</v>
      </c>
      <c r="AA3018" s="302" t="s">
        <v>2660</v>
      </c>
      <c r="AB3018" s="302">
        <v>0</v>
      </c>
      <c r="AC3018" s="302" t="s">
        <v>1902</v>
      </c>
      <c r="AD3018" s="302" t="s">
        <v>37</v>
      </c>
      <c r="AE3018" s="302"/>
      <c r="AF3018" s="302"/>
      <c r="AG3018" s="302" t="s">
        <v>8090</v>
      </c>
      <c r="AH3018" s="222"/>
      <c r="AI3018" s="229"/>
    </row>
    <row r="3019" spans="1:35" ht="187.5" customHeight="1">
      <c r="A3019" s="70" t="s">
        <v>4982</v>
      </c>
      <c r="B3019" s="74" t="s">
        <v>69</v>
      </c>
      <c r="C3019" s="74" t="s">
        <v>1621</v>
      </c>
      <c r="D3019" s="75">
        <v>42210</v>
      </c>
      <c r="E3019" s="76">
        <v>0.65972222222222221</v>
      </c>
      <c r="F3019" s="75">
        <v>42210</v>
      </c>
      <c r="G3019" s="76">
        <v>0.6694444444444444</v>
      </c>
      <c r="H3019" s="76">
        <v>9.7222222222221877E-3</v>
      </c>
      <c r="I3019" s="74">
        <v>18</v>
      </c>
      <c r="J3019" s="74"/>
      <c r="K3019" s="74"/>
      <c r="L3019" s="74" t="s">
        <v>16</v>
      </c>
      <c r="M3019" s="225" t="s">
        <v>8091</v>
      </c>
      <c r="N3019" s="226" t="s">
        <v>3</v>
      </c>
      <c r="O3019" s="225" t="s">
        <v>7</v>
      </c>
      <c r="P3019" s="225" t="s">
        <v>8093</v>
      </c>
      <c r="Q3019" s="225" t="s">
        <v>8090</v>
      </c>
      <c r="R3019" s="225">
        <v>1.1419999999999999</v>
      </c>
      <c r="S3019" s="225">
        <v>0.28199999999999997</v>
      </c>
      <c r="T3019" s="225">
        <v>1.4239999999999999</v>
      </c>
      <c r="U3019" s="302" t="s">
        <v>28</v>
      </c>
      <c r="V3019" s="302">
        <v>1995</v>
      </c>
      <c r="W3019" s="302" t="s">
        <v>1709</v>
      </c>
      <c r="X3019" s="302" t="s">
        <v>724</v>
      </c>
      <c r="Y3019" s="302" t="s">
        <v>1902</v>
      </c>
      <c r="Z3019" s="302">
        <v>100</v>
      </c>
      <c r="AA3019" s="302" t="s">
        <v>2660</v>
      </c>
      <c r="AB3019" s="302">
        <v>0</v>
      </c>
      <c r="AC3019" s="302" t="s">
        <v>1902</v>
      </c>
      <c r="AD3019" s="302" t="s">
        <v>37</v>
      </c>
      <c r="AE3019" s="302"/>
      <c r="AF3019" s="302"/>
      <c r="AG3019" s="302" t="s">
        <v>8090</v>
      </c>
      <c r="AH3019" s="222"/>
      <c r="AI3019" s="229"/>
    </row>
    <row r="3020" spans="1:35" ht="75" customHeight="1">
      <c r="A3020" s="70" t="s">
        <v>8946</v>
      </c>
      <c r="B3020" s="74" t="s">
        <v>19</v>
      </c>
      <c r="C3020" s="74" t="s">
        <v>19</v>
      </c>
      <c r="D3020" s="75">
        <v>42255</v>
      </c>
      <c r="E3020" s="76">
        <v>0.47291666666666665</v>
      </c>
      <c r="F3020" s="75">
        <v>42255</v>
      </c>
      <c r="G3020" s="76">
        <v>0.47291666666666665</v>
      </c>
      <c r="H3020" s="76">
        <f>F3020-D3020+G3020-E3020</f>
        <v>0</v>
      </c>
      <c r="I3020" s="74">
        <v>13</v>
      </c>
      <c r="J3020" s="74" t="s">
        <v>243</v>
      </c>
      <c r="K3020" s="74" t="s">
        <v>8</v>
      </c>
      <c r="L3020" s="74" t="s">
        <v>9</v>
      </c>
      <c r="M3020" s="225" t="s">
        <v>1846</v>
      </c>
      <c r="N3020" s="226" t="s">
        <v>3</v>
      </c>
      <c r="O3020" s="225" t="s">
        <v>7</v>
      </c>
      <c r="P3020" s="225" t="s">
        <v>11467</v>
      </c>
      <c r="Q3020" s="225" t="s">
        <v>8970</v>
      </c>
      <c r="R3020" s="225">
        <v>8</v>
      </c>
      <c r="S3020" s="225"/>
      <c r="T3020" s="225">
        <f>R3020+S3020</f>
        <v>8</v>
      </c>
      <c r="U3020" s="302" t="s">
        <v>33</v>
      </c>
      <c r="V3020" s="302">
        <v>1983</v>
      </c>
      <c r="W3020" s="302" t="s">
        <v>11468</v>
      </c>
      <c r="X3020" s="302" t="s">
        <v>11469</v>
      </c>
      <c r="Y3020" s="302">
        <v>40919</v>
      </c>
      <c r="Z3020" s="302">
        <v>90</v>
      </c>
      <c r="AA3020" s="302">
        <v>42339</v>
      </c>
      <c r="AB3020" s="302">
        <v>0</v>
      </c>
      <c r="AC3020" s="302">
        <v>42167</v>
      </c>
      <c r="AD3020" s="302" t="s">
        <v>42</v>
      </c>
      <c r="AE3020" s="302"/>
      <c r="AF3020" s="302"/>
      <c r="AG3020" s="302"/>
      <c r="AH3020" s="222"/>
      <c r="AI3020" s="229"/>
    </row>
    <row r="3021" spans="1:35" ht="93.75" customHeight="1">
      <c r="A3021" s="70" t="s">
        <v>4982</v>
      </c>
      <c r="B3021" s="74" t="s">
        <v>5</v>
      </c>
      <c r="C3021" s="74" t="s">
        <v>5</v>
      </c>
      <c r="D3021" s="75">
        <v>42210</v>
      </c>
      <c r="E3021" s="76">
        <v>0.36805555555555558</v>
      </c>
      <c r="F3021" s="75">
        <v>42210</v>
      </c>
      <c r="G3021" s="76">
        <v>0.36805555555555558</v>
      </c>
      <c r="H3021" s="76">
        <v>0</v>
      </c>
      <c r="I3021" s="74">
        <v>12</v>
      </c>
      <c r="J3021" s="74" t="s">
        <v>8229</v>
      </c>
      <c r="K3021" s="74"/>
      <c r="L3021" s="74" t="s">
        <v>4</v>
      </c>
      <c r="M3021" s="225" t="s">
        <v>7896</v>
      </c>
      <c r="N3021" s="226">
        <v>35</v>
      </c>
      <c r="O3021" s="225" t="s">
        <v>13</v>
      </c>
      <c r="P3021" s="225" t="s">
        <v>7897</v>
      </c>
      <c r="Q3021" s="225" t="s">
        <v>10431</v>
      </c>
      <c r="R3021" s="225"/>
      <c r="S3021" s="225">
        <v>21</v>
      </c>
      <c r="T3021" s="225">
        <v>21</v>
      </c>
      <c r="U3021" s="302" t="s">
        <v>43</v>
      </c>
      <c r="V3021" s="302">
        <v>2008</v>
      </c>
      <c r="W3021" s="302" t="s">
        <v>10432</v>
      </c>
      <c r="X3021" s="302" t="s">
        <v>411</v>
      </c>
      <c r="Y3021" s="302">
        <v>42095</v>
      </c>
      <c r="Z3021" s="302">
        <v>100</v>
      </c>
      <c r="AA3021" s="302" t="s">
        <v>10433</v>
      </c>
      <c r="AB3021" s="302">
        <v>0</v>
      </c>
      <c r="AC3021" s="302" t="s">
        <v>6094</v>
      </c>
      <c r="AD3021" s="302" t="s">
        <v>0</v>
      </c>
      <c r="AE3021" s="302"/>
      <c r="AF3021" s="302"/>
      <c r="AG3021" s="302"/>
      <c r="AH3021" s="222"/>
      <c r="AI3021" s="229"/>
    </row>
    <row r="3022" spans="1:35" ht="138" customHeight="1">
      <c r="A3022" s="70" t="s">
        <v>4982</v>
      </c>
      <c r="B3022" s="74" t="s">
        <v>5</v>
      </c>
      <c r="C3022" s="74" t="s">
        <v>8844</v>
      </c>
      <c r="D3022" s="75">
        <v>42210</v>
      </c>
      <c r="E3022" s="76">
        <v>0.40625</v>
      </c>
      <c r="F3022" s="75">
        <v>42210</v>
      </c>
      <c r="G3022" s="76">
        <v>0.40625</v>
      </c>
      <c r="H3022" s="76">
        <f>G3022-E3022</f>
        <v>0</v>
      </c>
      <c r="I3022" s="74">
        <v>10</v>
      </c>
      <c r="J3022" s="74" t="s">
        <v>150</v>
      </c>
      <c r="K3022" s="74" t="s">
        <v>14</v>
      </c>
      <c r="L3022" s="74" t="s">
        <v>16</v>
      </c>
      <c r="M3022" s="225" t="s">
        <v>8230</v>
      </c>
      <c r="N3022" s="226" t="s">
        <v>3</v>
      </c>
      <c r="O3022" s="225" t="s">
        <v>2</v>
      </c>
      <c r="P3022" s="225" t="s">
        <v>525</v>
      </c>
      <c r="Q3022" s="225" t="s">
        <v>10434</v>
      </c>
      <c r="R3022" s="225"/>
      <c r="S3022" s="225">
        <v>5.7</v>
      </c>
      <c r="T3022" s="225">
        <f>SUM(R3022:S3022)</f>
        <v>5.7</v>
      </c>
      <c r="U3022" s="302" t="s">
        <v>1</v>
      </c>
      <c r="V3022" s="302"/>
      <c r="W3022" s="302"/>
      <c r="X3022" s="302"/>
      <c r="Y3022" s="302"/>
      <c r="Z3022" s="302"/>
      <c r="AA3022" s="302"/>
      <c r="AB3022" s="302"/>
      <c r="AC3022" s="302"/>
      <c r="AD3022" s="302" t="s">
        <v>37</v>
      </c>
      <c r="AE3022" s="302"/>
      <c r="AF3022" s="302"/>
      <c r="AG3022" s="302"/>
      <c r="AH3022" s="222"/>
      <c r="AI3022" s="229"/>
    </row>
    <row r="3023" spans="1:35" ht="75" customHeight="1">
      <c r="A3023" s="69" t="s">
        <v>4982</v>
      </c>
      <c r="B3023" s="134" t="s">
        <v>1412</v>
      </c>
      <c r="C3023" s="134" t="s">
        <v>3626</v>
      </c>
      <c r="D3023" s="93">
        <v>42211</v>
      </c>
      <c r="E3023" s="109">
        <v>0.67638888888888893</v>
      </c>
      <c r="F3023" s="88">
        <v>42212</v>
      </c>
      <c r="G3023" s="109">
        <v>2.7083333333333334E-2</v>
      </c>
      <c r="H3023" s="109">
        <v>0.35069444444444442</v>
      </c>
      <c r="I3023" s="169">
        <v>42</v>
      </c>
      <c r="J3023" s="169" t="s">
        <v>119</v>
      </c>
      <c r="K3023" s="169"/>
      <c r="L3023" s="169" t="s">
        <v>16</v>
      </c>
      <c r="M3023" s="232" t="s">
        <v>7901</v>
      </c>
      <c r="N3023" s="232">
        <v>110</v>
      </c>
      <c r="O3023" s="232" t="s">
        <v>7</v>
      </c>
      <c r="P3023" s="232" t="s">
        <v>7901</v>
      </c>
      <c r="Q3023" s="232" t="s">
        <v>7902</v>
      </c>
      <c r="R3023" s="235">
        <v>4</v>
      </c>
      <c r="S3023" s="235">
        <v>2</v>
      </c>
      <c r="T3023" s="235">
        <v>6</v>
      </c>
      <c r="U3023" s="279"/>
      <c r="V3023" s="279"/>
      <c r="W3023" s="279"/>
      <c r="X3023" s="279"/>
      <c r="Y3023" s="279"/>
      <c r="Z3023" s="279"/>
      <c r="AA3023" s="279"/>
      <c r="AB3023" s="279"/>
      <c r="AC3023" s="279"/>
      <c r="AD3023" s="273" t="s">
        <v>37</v>
      </c>
      <c r="AE3023" s="279"/>
      <c r="AF3023" s="279"/>
      <c r="AG3023" s="290"/>
      <c r="AH3023" s="222"/>
      <c r="AI3023" s="229"/>
    </row>
    <row r="3024" spans="1:35" ht="93.75" customHeight="1">
      <c r="A3024" s="70" t="s">
        <v>4982</v>
      </c>
      <c r="B3024" s="74" t="s">
        <v>19</v>
      </c>
      <c r="C3024" s="74" t="s">
        <v>11210</v>
      </c>
      <c r="D3024" s="75">
        <v>42211</v>
      </c>
      <c r="E3024" s="76">
        <v>0.27986111111111112</v>
      </c>
      <c r="F3024" s="75">
        <v>42211</v>
      </c>
      <c r="G3024" s="76">
        <v>0.31597222222222221</v>
      </c>
      <c r="H3024" s="76">
        <v>3.6111111111111094E-2</v>
      </c>
      <c r="I3024" s="74">
        <v>24</v>
      </c>
      <c r="J3024" s="74" t="s">
        <v>180</v>
      </c>
      <c r="K3024" s="74" t="s">
        <v>20</v>
      </c>
      <c r="L3024" s="74" t="s">
        <v>16</v>
      </c>
      <c r="M3024" s="225" t="s">
        <v>11321</v>
      </c>
      <c r="N3024" s="226">
        <v>35</v>
      </c>
      <c r="O3024" s="225" t="s">
        <v>7</v>
      </c>
      <c r="P3024" s="225" t="s">
        <v>7900</v>
      </c>
      <c r="Q3024" s="225" t="s">
        <v>11322</v>
      </c>
      <c r="R3024" s="225">
        <v>15</v>
      </c>
      <c r="S3024" s="225">
        <v>3</v>
      </c>
      <c r="T3024" s="225">
        <f>R3024+S3024</f>
        <v>18</v>
      </c>
      <c r="U3024" s="302"/>
      <c r="V3024" s="302"/>
      <c r="W3024" s="302"/>
      <c r="X3024" s="302"/>
      <c r="Y3024" s="302"/>
      <c r="Z3024" s="302"/>
      <c r="AA3024" s="302"/>
      <c r="AB3024" s="302"/>
      <c r="AC3024" s="302"/>
      <c r="AD3024" s="302" t="s">
        <v>37</v>
      </c>
      <c r="AE3024" s="302"/>
      <c r="AF3024" s="302"/>
      <c r="AG3024" s="302"/>
      <c r="AH3024" s="222"/>
      <c r="AI3024" s="229"/>
    </row>
    <row r="3025" spans="1:35" ht="56.25" customHeight="1">
      <c r="A3025" s="70" t="s">
        <v>4982</v>
      </c>
      <c r="B3025" s="74" t="s">
        <v>19</v>
      </c>
      <c r="C3025" s="74" t="s">
        <v>19</v>
      </c>
      <c r="D3025" s="75">
        <v>42211</v>
      </c>
      <c r="E3025" s="76">
        <v>0.3576388888888889</v>
      </c>
      <c r="F3025" s="75">
        <v>42211</v>
      </c>
      <c r="G3025" s="76">
        <v>0.3576388888888889</v>
      </c>
      <c r="H3025" s="76">
        <f>F3025-D3025+G3025-E3025</f>
        <v>0</v>
      </c>
      <c r="I3025" s="74">
        <v>4</v>
      </c>
      <c r="J3025" s="74" t="s">
        <v>180</v>
      </c>
      <c r="K3025" s="74" t="s">
        <v>8</v>
      </c>
      <c r="L3025" s="74" t="s">
        <v>4</v>
      </c>
      <c r="M3025" s="225" t="s">
        <v>7537</v>
      </c>
      <c r="N3025" s="226" t="s">
        <v>3</v>
      </c>
      <c r="O3025" s="225" t="s">
        <v>7</v>
      </c>
      <c r="P3025" s="225" t="s">
        <v>8443</v>
      </c>
      <c r="Q3025" s="225" t="s">
        <v>11323</v>
      </c>
      <c r="R3025" s="225"/>
      <c r="S3025" s="225"/>
      <c r="T3025" s="225"/>
      <c r="U3025" s="302" t="s">
        <v>28</v>
      </c>
      <c r="V3025" s="302">
        <v>1977</v>
      </c>
      <c r="W3025" s="302" t="s">
        <v>1709</v>
      </c>
      <c r="X3025" s="302">
        <v>0</v>
      </c>
      <c r="Y3025" s="302" t="s">
        <v>11285</v>
      </c>
      <c r="Z3025" s="302">
        <v>100</v>
      </c>
      <c r="AA3025" s="302" t="s">
        <v>11286</v>
      </c>
      <c r="AB3025" s="302">
        <v>0</v>
      </c>
      <c r="AC3025" s="302" t="s">
        <v>11285</v>
      </c>
      <c r="AD3025" s="302" t="s">
        <v>24</v>
      </c>
      <c r="AE3025" s="302"/>
      <c r="AF3025" s="302"/>
      <c r="AG3025" s="302"/>
      <c r="AH3025" s="222"/>
      <c r="AI3025" s="229"/>
    </row>
    <row r="3026" spans="1:35" ht="37.5" customHeight="1">
      <c r="A3026" s="70" t="s">
        <v>4982</v>
      </c>
      <c r="B3026" s="74" t="s">
        <v>19</v>
      </c>
      <c r="C3026" s="74" t="s">
        <v>11216</v>
      </c>
      <c r="D3026" s="75">
        <v>42211</v>
      </c>
      <c r="E3026" s="76">
        <v>0.74652777777777779</v>
      </c>
      <c r="F3026" s="75">
        <v>42211</v>
      </c>
      <c r="G3026" s="76">
        <v>0.74722222222222223</v>
      </c>
      <c r="H3026" s="76">
        <v>6.9444444444444198E-4</v>
      </c>
      <c r="I3026" s="74">
        <v>73</v>
      </c>
      <c r="J3026" s="74"/>
      <c r="K3026" s="74"/>
      <c r="L3026" s="74" t="s">
        <v>16</v>
      </c>
      <c r="M3026" s="225" t="s">
        <v>11217</v>
      </c>
      <c r="N3026" s="226">
        <v>110</v>
      </c>
      <c r="O3026" s="225" t="s">
        <v>7</v>
      </c>
      <c r="P3026" s="225" t="s">
        <v>4221</v>
      </c>
      <c r="Q3026" s="225" t="s">
        <v>8442</v>
      </c>
      <c r="R3026" s="225">
        <v>15</v>
      </c>
      <c r="S3026" s="225"/>
      <c r="T3026" s="225">
        <f>R3026+S3026</f>
        <v>15</v>
      </c>
      <c r="U3026" s="302"/>
      <c r="V3026" s="302"/>
      <c r="W3026" s="302"/>
      <c r="X3026" s="302"/>
      <c r="Y3026" s="302"/>
      <c r="Z3026" s="302"/>
      <c r="AA3026" s="302"/>
      <c r="AB3026" s="302"/>
      <c r="AC3026" s="302"/>
      <c r="AD3026" s="302" t="s">
        <v>37</v>
      </c>
      <c r="AE3026" s="302"/>
      <c r="AF3026" s="302"/>
      <c r="AG3026" s="302"/>
      <c r="AH3026" s="222"/>
      <c r="AI3026" s="229"/>
    </row>
    <row r="3027" spans="1:35" ht="56.25" customHeight="1">
      <c r="A3027" s="70" t="s">
        <v>8946</v>
      </c>
      <c r="B3027" s="74" t="s">
        <v>19</v>
      </c>
      <c r="C3027" s="74" t="s">
        <v>19</v>
      </c>
      <c r="D3027" s="75">
        <v>42255</v>
      </c>
      <c r="E3027" s="76">
        <v>0.50763888888888886</v>
      </c>
      <c r="F3027" s="75">
        <v>42255</v>
      </c>
      <c r="G3027" s="76">
        <v>0.50763888888888886</v>
      </c>
      <c r="H3027" s="76">
        <f>F3027-D3027+G3027-E3027</f>
        <v>0</v>
      </c>
      <c r="I3027" s="74">
        <v>656</v>
      </c>
      <c r="J3027" s="74" t="s">
        <v>8971</v>
      </c>
      <c r="K3027" s="74" t="s">
        <v>8</v>
      </c>
      <c r="L3027" s="74" t="s">
        <v>9</v>
      </c>
      <c r="M3027" s="225" t="s">
        <v>2856</v>
      </c>
      <c r="N3027" s="226">
        <v>110</v>
      </c>
      <c r="O3027" s="225" t="s">
        <v>7</v>
      </c>
      <c r="P3027" s="225" t="s">
        <v>11470</v>
      </c>
      <c r="Q3027" s="225" t="s">
        <v>8972</v>
      </c>
      <c r="R3027" s="225">
        <v>229</v>
      </c>
      <c r="S3027" s="225">
        <v>215</v>
      </c>
      <c r="T3027" s="225">
        <f>R3027+S3027</f>
        <v>444</v>
      </c>
      <c r="U3027" s="302" t="s">
        <v>28</v>
      </c>
      <c r="V3027" s="302">
        <v>1976</v>
      </c>
      <c r="W3027" s="302" t="s">
        <v>11471</v>
      </c>
      <c r="X3027" s="302">
        <v>0</v>
      </c>
      <c r="Y3027" s="302">
        <v>42199</v>
      </c>
      <c r="Z3027" s="302">
        <v>80</v>
      </c>
      <c r="AA3027" s="302">
        <v>45870</v>
      </c>
      <c r="AB3027" s="302">
        <v>0</v>
      </c>
      <c r="AC3027" s="302">
        <v>42195</v>
      </c>
      <c r="AD3027" s="302" t="s">
        <v>42</v>
      </c>
      <c r="AE3027" s="302"/>
      <c r="AF3027" s="302"/>
      <c r="AG3027" s="302"/>
      <c r="AH3027" s="222"/>
      <c r="AI3027" s="229"/>
    </row>
    <row r="3028" spans="1:35" ht="75" customHeight="1">
      <c r="A3028" s="70" t="s">
        <v>4982</v>
      </c>
      <c r="B3028" s="74" t="s">
        <v>81</v>
      </c>
      <c r="C3028" s="74" t="s">
        <v>3626</v>
      </c>
      <c r="D3028" s="75">
        <v>42211</v>
      </c>
      <c r="E3028" s="76">
        <v>0.13680555555555554</v>
      </c>
      <c r="F3028" s="75">
        <v>42211</v>
      </c>
      <c r="G3028" s="76">
        <v>0.13680555555555554</v>
      </c>
      <c r="H3028" s="76">
        <v>0</v>
      </c>
      <c r="I3028" s="74">
        <v>141</v>
      </c>
      <c r="J3028" s="74" t="s">
        <v>7116</v>
      </c>
      <c r="K3028" s="74" t="s">
        <v>8</v>
      </c>
      <c r="L3028" s="74" t="s">
        <v>16</v>
      </c>
      <c r="M3028" s="225" t="s">
        <v>7906</v>
      </c>
      <c r="N3028" s="226">
        <v>110</v>
      </c>
      <c r="O3028" s="225" t="s">
        <v>7</v>
      </c>
      <c r="P3028" s="225" t="s">
        <v>7906</v>
      </c>
      <c r="Q3028" s="225" t="s">
        <v>10071</v>
      </c>
      <c r="R3028" s="225"/>
      <c r="S3028" s="225">
        <v>32.1</v>
      </c>
      <c r="T3028" s="225">
        <v>32.1</v>
      </c>
      <c r="U3028" s="302"/>
      <c r="V3028" s="302"/>
      <c r="W3028" s="302"/>
      <c r="X3028" s="302"/>
      <c r="Y3028" s="302"/>
      <c r="Z3028" s="302"/>
      <c r="AA3028" s="302"/>
      <c r="AB3028" s="302"/>
      <c r="AC3028" s="302"/>
      <c r="AD3028" s="302" t="s">
        <v>37</v>
      </c>
      <c r="AE3028" s="302"/>
      <c r="AF3028" s="302"/>
      <c r="AG3028" s="302"/>
      <c r="AH3028" s="222"/>
      <c r="AI3028" s="229"/>
    </row>
    <row r="3029" spans="1:35" ht="56.25" customHeight="1">
      <c r="A3029" s="70" t="s">
        <v>4982</v>
      </c>
      <c r="B3029" s="74" t="s">
        <v>15</v>
      </c>
      <c r="C3029" s="74" t="s">
        <v>15</v>
      </c>
      <c r="D3029" s="75">
        <v>42211</v>
      </c>
      <c r="E3029" s="76">
        <v>0.69791666666666663</v>
      </c>
      <c r="F3029" s="75">
        <v>42211</v>
      </c>
      <c r="G3029" s="76">
        <v>0.85069444444444453</v>
      </c>
      <c r="H3029" s="76">
        <f>(F3029+G3029)-(D3029+E3029)</f>
        <v>0.15277777778101154</v>
      </c>
      <c r="I3029" s="74">
        <v>5</v>
      </c>
      <c r="J3029" s="74" t="s">
        <v>7903</v>
      </c>
      <c r="K3029" s="74" t="s">
        <v>14</v>
      </c>
      <c r="L3029" s="74" t="s">
        <v>9</v>
      </c>
      <c r="M3029" s="225" t="s">
        <v>8519</v>
      </c>
      <c r="N3029" s="226" t="s">
        <v>3</v>
      </c>
      <c r="O3029" s="225" t="s">
        <v>7</v>
      </c>
      <c r="P3029" s="225" t="s">
        <v>7904</v>
      </c>
      <c r="Q3029" s="225" t="s">
        <v>8520</v>
      </c>
      <c r="R3029" s="225">
        <v>11.24</v>
      </c>
      <c r="S3029" s="225"/>
      <c r="T3029" s="225">
        <f>SUM(R3029:S3029)</f>
        <v>11.24</v>
      </c>
      <c r="U3029" s="302" t="s">
        <v>28</v>
      </c>
      <c r="V3029" s="302">
        <v>1970</v>
      </c>
      <c r="W3029" s="302" t="s">
        <v>587</v>
      </c>
      <c r="X3029" s="302"/>
      <c r="Y3029" s="302" t="s">
        <v>9363</v>
      </c>
      <c r="Z3029" s="302">
        <v>100</v>
      </c>
      <c r="AA3029" s="302" t="s">
        <v>9364</v>
      </c>
      <c r="AB3029" s="302">
        <v>0</v>
      </c>
      <c r="AC3029" s="302"/>
      <c r="AD3029" s="302" t="s">
        <v>30</v>
      </c>
      <c r="AE3029" s="302" t="s">
        <v>53</v>
      </c>
      <c r="AF3029" s="302"/>
      <c r="AG3029" s="302" t="s">
        <v>9365</v>
      </c>
      <c r="AH3029" s="222"/>
      <c r="AI3029" s="229"/>
    </row>
    <row r="3030" spans="1:35" ht="56.25" customHeight="1">
      <c r="A3030" s="70" t="s">
        <v>4982</v>
      </c>
      <c r="B3030" s="74" t="s">
        <v>15</v>
      </c>
      <c r="C3030" s="74" t="s">
        <v>15</v>
      </c>
      <c r="D3030" s="75">
        <v>42211</v>
      </c>
      <c r="E3030" s="76">
        <v>0.77569444444444446</v>
      </c>
      <c r="F3030" s="75">
        <v>42211</v>
      </c>
      <c r="G3030" s="76">
        <v>0.77569444444444446</v>
      </c>
      <c r="H3030" s="76">
        <f>(F3030+G3030)-(D3030+E3030)</f>
        <v>0</v>
      </c>
      <c r="I3030" s="74">
        <v>2</v>
      </c>
      <c r="J3030" s="74" t="s">
        <v>143</v>
      </c>
      <c r="K3030" s="74" t="s">
        <v>8</v>
      </c>
      <c r="L3030" s="74" t="s">
        <v>4</v>
      </c>
      <c r="M3030" s="225" t="s">
        <v>168</v>
      </c>
      <c r="N3030" s="226" t="s">
        <v>3</v>
      </c>
      <c r="O3030" s="225" t="s">
        <v>7</v>
      </c>
      <c r="P3030" s="225" t="s">
        <v>7595</v>
      </c>
      <c r="Q3030" s="225" t="s">
        <v>9512</v>
      </c>
      <c r="R3030" s="225"/>
      <c r="S3030" s="225">
        <v>0.23</v>
      </c>
      <c r="T3030" s="225">
        <f>SUM(R3030:S3030)</f>
        <v>0.23</v>
      </c>
      <c r="U3030" s="302" t="s">
        <v>28</v>
      </c>
      <c r="V3030" s="302">
        <v>1969</v>
      </c>
      <c r="W3030" s="302" t="s">
        <v>587</v>
      </c>
      <c r="X3030" s="302"/>
      <c r="Y3030" s="302" t="s">
        <v>9350</v>
      </c>
      <c r="Z3030" s="302">
        <v>100</v>
      </c>
      <c r="AA3030" s="302">
        <v>42186</v>
      </c>
      <c r="AB3030" s="302">
        <v>0</v>
      </c>
      <c r="AC3030" s="302"/>
      <c r="AD3030" s="302" t="s">
        <v>17</v>
      </c>
      <c r="AE3030" s="302" t="s">
        <v>53</v>
      </c>
      <c r="AF3030" s="302"/>
      <c r="AG3030" s="302" t="s">
        <v>9366</v>
      </c>
      <c r="AH3030" s="222"/>
      <c r="AI3030" s="229"/>
    </row>
    <row r="3031" spans="1:35" ht="131.25" customHeight="1">
      <c r="A3031" s="70" t="s">
        <v>4982</v>
      </c>
      <c r="B3031" s="74" t="s">
        <v>10</v>
      </c>
      <c r="C3031" s="74" t="s">
        <v>4334</v>
      </c>
      <c r="D3031" s="75">
        <v>42211</v>
      </c>
      <c r="E3031" s="76">
        <v>0.5</v>
      </c>
      <c r="F3031" s="75">
        <v>42211</v>
      </c>
      <c r="G3031" s="76">
        <v>0.52777777777777779</v>
      </c>
      <c r="H3031" s="76">
        <v>2.7777777777777776E-2</v>
      </c>
      <c r="I3031" s="74">
        <v>20</v>
      </c>
      <c r="J3031" s="74" t="s">
        <v>2478</v>
      </c>
      <c r="K3031" s="74" t="s">
        <v>20</v>
      </c>
      <c r="L3031" s="74" t="s">
        <v>29</v>
      </c>
      <c r="M3031" s="225" t="s">
        <v>6807</v>
      </c>
      <c r="N3031" s="226" t="s">
        <v>3</v>
      </c>
      <c r="O3031" s="225" t="s">
        <v>7</v>
      </c>
      <c r="P3031" s="225" t="s">
        <v>6807</v>
      </c>
      <c r="Q3031" s="225" t="s">
        <v>8556</v>
      </c>
      <c r="R3031" s="225">
        <v>5</v>
      </c>
      <c r="S3031" s="225"/>
      <c r="T3031" s="225">
        <v>5</v>
      </c>
      <c r="U3031" s="302"/>
      <c r="V3031" s="302"/>
      <c r="W3031" s="302"/>
      <c r="X3031" s="302"/>
      <c r="Y3031" s="302"/>
      <c r="Z3031" s="302"/>
      <c r="AA3031" s="302"/>
      <c r="AB3031" s="302"/>
      <c r="AC3031" s="302"/>
      <c r="AD3031" s="302" t="s">
        <v>27</v>
      </c>
      <c r="AE3031" s="302"/>
      <c r="AF3031" s="302"/>
      <c r="AG3031" s="302" t="s">
        <v>10941</v>
      </c>
      <c r="AH3031" s="222"/>
      <c r="AI3031" s="229"/>
    </row>
    <row r="3032" spans="1:35" ht="56.25" customHeight="1">
      <c r="A3032" s="70" t="s">
        <v>4982</v>
      </c>
      <c r="B3032" s="74" t="s">
        <v>18</v>
      </c>
      <c r="C3032" s="74" t="s">
        <v>18</v>
      </c>
      <c r="D3032" s="75">
        <v>42211</v>
      </c>
      <c r="E3032" s="76">
        <v>42211.875</v>
      </c>
      <c r="F3032" s="75">
        <v>42212</v>
      </c>
      <c r="G3032" s="76">
        <v>42212.041666666664</v>
      </c>
      <c r="H3032" s="76">
        <f>G3032-E3032</f>
        <v>0.16666666666424135</v>
      </c>
      <c r="I3032" s="74">
        <v>1</v>
      </c>
      <c r="J3032" s="74"/>
      <c r="K3032" s="74"/>
      <c r="L3032" s="74" t="s">
        <v>11</v>
      </c>
      <c r="M3032" s="225" t="s">
        <v>337</v>
      </c>
      <c r="N3032" s="226">
        <v>0.4</v>
      </c>
      <c r="O3032" s="225" t="s">
        <v>2</v>
      </c>
      <c r="P3032" s="225" t="s">
        <v>7981</v>
      </c>
      <c r="Q3032" s="225" t="s">
        <v>4785</v>
      </c>
      <c r="R3032" s="225">
        <v>7.8E-2</v>
      </c>
      <c r="S3032" s="225"/>
      <c r="T3032" s="225">
        <f>R3032+S3032</f>
        <v>7.8E-2</v>
      </c>
      <c r="U3032" s="302"/>
      <c r="V3032" s="302"/>
      <c r="W3032" s="302"/>
      <c r="X3032" s="302"/>
      <c r="Y3032" s="302"/>
      <c r="Z3032" s="302"/>
      <c r="AA3032" s="302"/>
      <c r="AB3032" s="302"/>
      <c r="AC3032" s="302"/>
      <c r="AD3032" s="302" t="s">
        <v>0</v>
      </c>
      <c r="AE3032" s="302"/>
      <c r="AF3032" s="302"/>
      <c r="AG3032" s="302"/>
      <c r="AH3032" s="222"/>
      <c r="AI3032" s="229"/>
    </row>
    <row r="3033" spans="1:35" ht="75" customHeight="1">
      <c r="A3033" s="70" t="s">
        <v>12463</v>
      </c>
      <c r="B3033" s="74" t="s">
        <v>10</v>
      </c>
      <c r="C3033" s="74" t="s">
        <v>10</v>
      </c>
      <c r="D3033" s="75">
        <v>42361</v>
      </c>
      <c r="E3033" s="76">
        <v>0.53611111111111109</v>
      </c>
      <c r="F3033" s="75">
        <v>42361</v>
      </c>
      <c r="G3033" s="76">
        <v>0.53611111111111109</v>
      </c>
      <c r="H3033" s="76">
        <v>0</v>
      </c>
      <c r="I3033" s="74">
        <v>20</v>
      </c>
      <c r="J3033" s="74" t="s">
        <v>180</v>
      </c>
      <c r="K3033" s="74" t="s">
        <v>8</v>
      </c>
      <c r="L3033" s="74" t="s">
        <v>29</v>
      </c>
      <c r="M3033" s="225" t="s">
        <v>12756</v>
      </c>
      <c r="N3033" s="226" t="s">
        <v>3</v>
      </c>
      <c r="O3033" s="225" t="s">
        <v>7</v>
      </c>
      <c r="P3033" s="225" t="s">
        <v>12756</v>
      </c>
      <c r="Q3033" s="225" t="s">
        <v>13179</v>
      </c>
      <c r="R3033" s="225">
        <v>1.1000000000000001</v>
      </c>
      <c r="S3033" s="225"/>
      <c r="T3033" s="225">
        <v>1.1000000000000001</v>
      </c>
      <c r="U3033" s="302" t="s">
        <v>28</v>
      </c>
      <c r="V3033" s="302">
        <v>1983</v>
      </c>
      <c r="W3033" s="302" t="s">
        <v>2193</v>
      </c>
      <c r="X3033" s="302" t="s">
        <v>1383</v>
      </c>
      <c r="Y3033" s="302" t="s">
        <v>13180</v>
      </c>
      <c r="Z3033" s="302">
        <v>0.8</v>
      </c>
      <c r="AA3033" s="302">
        <v>42382</v>
      </c>
      <c r="AB3033" s="302" t="s">
        <v>128</v>
      </c>
      <c r="AC3033" s="302" t="s">
        <v>13181</v>
      </c>
      <c r="AD3033" s="302" t="s">
        <v>22</v>
      </c>
      <c r="AE3033" s="302"/>
      <c r="AF3033" s="302"/>
      <c r="AG3033" s="302" t="s">
        <v>10941</v>
      </c>
      <c r="AH3033" s="222"/>
      <c r="AI3033" s="229"/>
    </row>
    <row r="3034" spans="1:35" ht="37.5" customHeight="1">
      <c r="A3034" s="70" t="s">
        <v>12463</v>
      </c>
      <c r="B3034" s="74" t="s">
        <v>12</v>
      </c>
      <c r="C3034" s="74" t="s">
        <v>127</v>
      </c>
      <c r="D3034" s="75">
        <v>42362</v>
      </c>
      <c r="E3034" s="76">
        <v>0.73958333333333337</v>
      </c>
      <c r="F3034" s="75">
        <v>42362</v>
      </c>
      <c r="G3034" s="76">
        <v>0.81597222222222221</v>
      </c>
      <c r="H3034" s="76">
        <f>G3034-E3034</f>
        <v>7.638888888888884E-2</v>
      </c>
      <c r="I3034" s="74">
        <v>1</v>
      </c>
      <c r="J3034" s="74"/>
      <c r="K3034" s="74"/>
      <c r="L3034" s="74" t="s">
        <v>13332</v>
      </c>
      <c r="M3034" s="225" t="s">
        <v>12806</v>
      </c>
      <c r="N3034" s="226">
        <v>0.4</v>
      </c>
      <c r="O3034" s="225" t="s">
        <v>2</v>
      </c>
      <c r="P3034" s="225" t="s">
        <v>147</v>
      </c>
      <c r="Q3034" s="225" t="s">
        <v>12807</v>
      </c>
      <c r="R3034" s="225">
        <v>0.9</v>
      </c>
      <c r="S3034" s="225">
        <v>0.2</v>
      </c>
      <c r="T3034" s="225">
        <v>1.1000000000000001</v>
      </c>
      <c r="U3034" s="302" t="s">
        <v>128</v>
      </c>
      <c r="V3034" s="302" t="s">
        <v>128</v>
      </c>
      <c r="W3034" s="302" t="s">
        <v>128</v>
      </c>
      <c r="X3034" s="302" t="s">
        <v>128</v>
      </c>
      <c r="Y3034" s="302" t="s">
        <v>128</v>
      </c>
      <c r="Z3034" s="302" t="s">
        <v>128</v>
      </c>
      <c r="AA3034" s="302" t="s">
        <v>128</v>
      </c>
      <c r="AB3034" s="302" t="s">
        <v>128</v>
      </c>
      <c r="AC3034" s="302" t="s">
        <v>128</v>
      </c>
      <c r="AD3034" s="302" t="s">
        <v>22</v>
      </c>
      <c r="AE3034" s="302" t="s">
        <v>128</v>
      </c>
      <c r="AF3034" s="302" t="s">
        <v>128</v>
      </c>
      <c r="AG3034" s="302" t="s">
        <v>131</v>
      </c>
      <c r="AH3034" s="222"/>
      <c r="AI3034" s="229"/>
    </row>
    <row r="3035" spans="1:35" ht="75" customHeight="1">
      <c r="A3035" s="70" t="s">
        <v>4982</v>
      </c>
      <c r="B3035" s="74" t="s">
        <v>5</v>
      </c>
      <c r="C3035" s="74" t="s">
        <v>5</v>
      </c>
      <c r="D3035" s="75">
        <v>42211</v>
      </c>
      <c r="E3035" s="76">
        <v>0.16666666666666666</v>
      </c>
      <c r="F3035" s="75">
        <v>42211</v>
      </c>
      <c r="G3035" s="76">
        <v>0.49861111111111112</v>
      </c>
      <c r="H3035" s="76">
        <f>G3035-E3035</f>
        <v>0.33194444444444449</v>
      </c>
      <c r="I3035" s="74">
        <v>18</v>
      </c>
      <c r="J3035" s="74" t="s">
        <v>150</v>
      </c>
      <c r="K3035" s="74" t="s">
        <v>199</v>
      </c>
      <c r="L3035" s="74" t="s">
        <v>29</v>
      </c>
      <c r="M3035" s="225" t="s">
        <v>8231</v>
      </c>
      <c r="N3035" s="226" t="s">
        <v>3</v>
      </c>
      <c r="O3035" s="225" t="s">
        <v>7</v>
      </c>
      <c r="P3035" s="225" t="s">
        <v>8232</v>
      </c>
      <c r="Q3035" s="225" t="s">
        <v>8233</v>
      </c>
      <c r="R3035" s="225">
        <v>18.8</v>
      </c>
      <c r="S3035" s="225">
        <v>10.1</v>
      </c>
      <c r="T3035" s="225">
        <v>28.9</v>
      </c>
      <c r="U3035" s="302" t="s">
        <v>46</v>
      </c>
      <c r="V3035" s="302">
        <v>1986</v>
      </c>
      <c r="W3035" s="302" t="s">
        <v>10435</v>
      </c>
      <c r="X3035" s="302" t="s">
        <v>1383</v>
      </c>
      <c r="Y3035" s="302" t="s">
        <v>10436</v>
      </c>
      <c r="Z3035" s="302">
        <v>0.7</v>
      </c>
      <c r="AA3035" s="302" t="s">
        <v>10437</v>
      </c>
      <c r="AB3035" s="302" t="s">
        <v>10438</v>
      </c>
      <c r="AC3035" s="302"/>
      <c r="AD3035" s="302" t="s">
        <v>27</v>
      </c>
      <c r="AE3035" s="302"/>
      <c r="AF3035" s="302"/>
      <c r="AG3035" s="302"/>
      <c r="AH3035" s="222"/>
      <c r="AI3035" s="229"/>
    </row>
    <row r="3036" spans="1:35" ht="93.75" customHeight="1">
      <c r="A3036" s="70" t="s">
        <v>4982</v>
      </c>
      <c r="B3036" s="74" t="s">
        <v>5</v>
      </c>
      <c r="C3036" s="74" t="s">
        <v>5</v>
      </c>
      <c r="D3036" s="75">
        <v>42211</v>
      </c>
      <c r="E3036" s="76">
        <v>0.29305555555555557</v>
      </c>
      <c r="F3036" s="75">
        <v>42211</v>
      </c>
      <c r="G3036" s="76">
        <v>0.33680555555555558</v>
      </c>
      <c r="H3036" s="76">
        <v>4.3750000000000004E-2</v>
      </c>
      <c r="I3036" s="74">
        <v>20</v>
      </c>
      <c r="J3036" s="74" t="s">
        <v>7908</v>
      </c>
      <c r="K3036" s="74" t="s">
        <v>14</v>
      </c>
      <c r="L3036" s="74" t="s">
        <v>4</v>
      </c>
      <c r="M3036" s="225" t="s">
        <v>10439</v>
      </c>
      <c r="N3036" s="226" t="s">
        <v>3</v>
      </c>
      <c r="O3036" s="225" t="s">
        <v>48</v>
      </c>
      <c r="P3036" s="225" t="s">
        <v>8234</v>
      </c>
      <c r="Q3036" s="225" t="s">
        <v>8235</v>
      </c>
      <c r="R3036" s="225">
        <v>22.6</v>
      </c>
      <c r="S3036" s="225"/>
      <c r="T3036" s="225">
        <f>R3036+S3036</f>
        <v>22.6</v>
      </c>
      <c r="U3036" s="302" t="s">
        <v>47</v>
      </c>
      <c r="V3036" s="302">
        <v>2014</v>
      </c>
      <c r="W3036" s="302" t="s">
        <v>10440</v>
      </c>
      <c r="X3036" s="302" t="s">
        <v>1408</v>
      </c>
      <c r="Y3036" s="302" t="s">
        <v>10441</v>
      </c>
      <c r="Z3036" s="302">
        <v>100</v>
      </c>
      <c r="AA3036" s="302" t="s">
        <v>10442</v>
      </c>
      <c r="AB3036" s="302"/>
      <c r="AC3036" s="302"/>
      <c r="AD3036" s="302" t="s">
        <v>0</v>
      </c>
      <c r="AE3036" s="302"/>
      <c r="AF3036" s="302"/>
      <c r="AG3036" s="302"/>
      <c r="AH3036" s="222"/>
      <c r="AI3036" s="229"/>
    </row>
    <row r="3037" spans="1:35" ht="66" customHeight="1">
      <c r="A3037" s="70" t="s">
        <v>4982</v>
      </c>
      <c r="B3037" s="74" t="s">
        <v>5</v>
      </c>
      <c r="C3037" s="74" t="s">
        <v>3626</v>
      </c>
      <c r="D3037" s="75">
        <v>42211</v>
      </c>
      <c r="E3037" s="76">
        <v>0.67638888888888893</v>
      </c>
      <c r="F3037" s="75">
        <v>42211</v>
      </c>
      <c r="G3037" s="76">
        <v>2.7083333333333334E-2</v>
      </c>
      <c r="H3037" s="76">
        <v>0.35069444444444442</v>
      </c>
      <c r="I3037" s="74">
        <v>77</v>
      </c>
      <c r="J3037" s="74" t="s">
        <v>119</v>
      </c>
      <c r="K3037" s="74" t="s">
        <v>14</v>
      </c>
      <c r="L3037" s="74" t="s">
        <v>16</v>
      </c>
      <c r="M3037" s="225" t="s">
        <v>8236</v>
      </c>
      <c r="N3037" s="226">
        <v>110</v>
      </c>
      <c r="O3037" s="225" t="s">
        <v>7</v>
      </c>
      <c r="P3037" s="225" t="s">
        <v>8237</v>
      </c>
      <c r="Q3037" s="225" t="s">
        <v>8238</v>
      </c>
      <c r="R3037" s="225"/>
      <c r="S3037" s="225">
        <v>119.6</v>
      </c>
      <c r="T3037" s="225">
        <v>119.6</v>
      </c>
      <c r="U3037" s="302"/>
      <c r="V3037" s="302"/>
      <c r="W3037" s="302"/>
      <c r="X3037" s="302"/>
      <c r="Y3037" s="302"/>
      <c r="Z3037" s="302"/>
      <c r="AA3037" s="302"/>
      <c r="AB3037" s="302"/>
      <c r="AC3037" s="302"/>
      <c r="AD3037" s="302" t="s">
        <v>37</v>
      </c>
      <c r="AE3037" s="302"/>
      <c r="AF3037" s="302"/>
      <c r="AG3037" s="302"/>
      <c r="AH3037" s="222"/>
      <c r="AI3037" s="229"/>
    </row>
    <row r="3038" spans="1:35" ht="56.25" customHeight="1">
      <c r="A3038" s="69" t="s">
        <v>4982</v>
      </c>
      <c r="B3038" s="92" t="s">
        <v>21</v>
      </c>
      <c r="C3038" s="92" t="s">
        <v>21</v>
      </c>
      <c r="D3038" s="88">
        <v>42212</v>
      </c>
      <c r="E3038" s="89">
        <v>0.54305555555555551</v>
      </c>
      <c r="F3038" s="88">
        <v>42212</v>
      </c>
      <c r="G3038" s="89">
        <v>0.57638888888888895</v>
      </c>
      <c r="H3038" s="89">
        <v>3.3333333333333333E-2</v>
      </c>
      <c r="I3038" s="68">
        <v>1</v>
      </c>
      <c r="J3038" s="68"/>
      <c r="K3038" s="92"/>
      <c r="L3038" s="92" t="s">
        <v>11</v>
      </c>
      <c r="M3038" s="230" t="s">
        <v>9892</v>
      </c>
      <c r="N3038" s="221">
        <v>0.4</v>
      </c>
      <c r="O3038" s="221" t="s">
        <v>7</v>
      </c>
      <c r="P3038" s="230" t="s">
        <v>7940</v>
      </c>
      <c r="Q3038" s="221" t="s">
        <v>9893</v>
      </c>
      <c r="R3038" s="221">
        <v>8.4000000000000005E-2</v>
      </c>
      <c r="S3038" s="221">
        <v>3.5999999999999997E-2</v>
      </c>
      <c r="T3038" s="221">
        <v>0.12</v>
      </c>
      <c r="U3038" s="293" t="s">
        <v>45</v>
      </c>
      <c r="V3038" s="273" t="s">
        <v>128</v>
      </c>
      <c r="W3038" s="293" t="s">
        <v>128</v>
      </c>
      <c r="X3038" s="293" t="s">
        <v>128</v>
      </c>
      <c r="Y3038" s="269">
        <v>2015</v>
      </c>
      <c r="Z3038" s="318" t="s">
        <v>128</v>
      </c>
      <c r="AA3038" s="269">
        <v>2016</v>
      </c>
      <c r="AB3038" s="293" t="s">
        <v>128</v>
      </c>
      <c r="AC3038" s="269">
        <v>2015</v>
      </c>
      <c r="AD3038" s="293" t="s">
        <v>17</v>
      </c>
      <c r="AE3038" s="293" t="s">
        <v>57</v>
      </c>
      <c r="AF3038" s="293"/>
      <c r="AG3038" s="318"/>
      <c r="AH3038" s="230"/>
      <c r="AI3038" s="229"/>
    </row>
    <row r="3039" spans="1:35" ht="206.25" customHeight="1">
      <c r="A3039" s="69" t="s">
        <v>4982</v>
      </c>
      <c r="B3039" s="92" t="s">
        <v>21</v>
      </c>
      <c r="C3039" s="92" t="s">
        <v>8978</v>
      </c>
      <c r="D3039" s="88">
        <v>42212</v>
      </c>
      <c r="E3039" s="89">
        <v>0.54583333333333328</v>
      </c>
      <c r="F3039" s="88">
        <v>42212</v>
      </c>
      <c r="G3039" s="89">
        <v>0.56874999999999998</v>
      </c>
      <c r="H3039" s="89">
        <v>2.2916666666666669E-2</v>
      </c>
      <c r="I3039" s="68">
        <v>4</v>
      </c>
      <c r="J3039" s="68" t="s">
        <v>150</v>
      </c>
      <c r="K3039" s="92" t="s">
        <v>20</v>
      </c>
      <c r="L3039" s="92" t="s">
        <v>9</v>
      </c>
      <c r="M3039" s="230" t="s">
        <v>7938</v>
      </c>
      <c r="N3039" s="221" t="s">
        <v>3</v>
      </c>
      <c r="O3039" s="221" t="s">
        <v>7</v>
      </c>
      <c r="P3039" s="230" t="s">
        <v>7938</v>
      </c>
      <c r="Q3039" s="221" t="s">
        <v>7939</v>
      </c>
      <c r="R3039" s="221">
        <v>7.0999999999999994E-2</v>
      </c>
      <c r="S3039" s="221">
        <v>0.03</v>
      </c>
      <c r="T3039" s="221">
        <v>0.10199999999999999</v>
      </c>
      <c r="U3039" s="293" t="s">
        <v>28</v>
      </c>
      <c r="V3039" s="273" t="s">
        <v>9891</v>
      </c>
      <c r="W3039" s="293" t="s">
        <v>128</v>
      </c>
      <c r="X3039" s="293" t="s">
        <v>128</v>
      </c>
      <c r="Y3039" s="269">
        <v>2015</v>
      </c>
      <c r="Z3039" s="318" t="s">
        <v>128</v>
      </c>
      <c r="AA3039" s="269">
        <v>2016</v>
      </c>
      <c r="AB3039" s="293" t="s">
        <v>128</v>
      </c>
      <c r="AC3039" s="269">
        <v>2012</v>
      </c>
      <c r="AD3039" s="293" t="s">
        <v>24</v>
      </c>
      <c r="AE3039" s="293" t="s">
        <v>57</v>
      </c>
      <c r="AF3039" s="293"/>
      <c r="AG3039" s="318"/>
      <c r="AH3039" s="230"/>
      <c r="AI3039" s="229"/>
    </row>
    <row r="3040" spans="1:35" ht="112.5" customHeight="1">
      <c r="A3040" s="70" t="s">
        <v>8946</v>
      </c>
      <c r="B3040" s="74" t="s">
        <v>19</v>
      </c>
      <c r="C3040" s="74" t="s">
        <v>19</v>
      </c>
      <c r="D3040" s="75">
        <v>42255</v>
      </c>
      <c r="E3040" s="76">
        <v>0.53680555555555554</v>
      </c>
      <c r="F3040" s="75">
        <v>42255</v>
      </c>
      <c r="G3040" s="76">
        <v>0.5444444444444444</v>
      </c>
      <c r="H3040" s="76">
        <f>F3040-D3040+G3040-E3040</f>
        <v>7.6388888888888618E-3</v>
      </c>
      <c r="I3040" s="74">
        <v>13</v>
      </c>
      <c r="J3040" s="74"/>
      <c r="K3040" s="74"/>
      <c r="L3040" s="74" t="s">
        <v>9</v>
      </c>
      <c r="M3040" s="225" t="s">
        <v>1846</v>
      </c>
      <c r="N3040" s="226" t="s">
        <v>3</v>
      </c>
      <c r="O3040" s="225" t="s">
        <v>7</v>
      </c>
      <c r="P3040" s="225" t="s">
        <v>11467</v>
      </c>
      <c r="Q3040" s="225" t="s">
        <v>11472</v>
      </c>
      <c r="R3040" s="225">
        <v>12</v>
      </c>
      <c r="S3040" s="225"/>
      <c r="T3040" s="225">
        <f>R3040+S3040</f>
        <v>12</v>
      </c>
      <c r="U3040" s="302" t="s">
        <v>33</v>
      </c>
      <c r="V3040" s="302">
        <v>1983</v>
      </c>
      <c r="W3040" s="302" t="s">
        <v>11468</v>
      </c>
      <c r="X3040" s="302" t="s">
        <v>11469</v>
      </c>
      <c r="Y3040" s="302">
        <v>41165</v>
      </c>
      <c r="Z3040" s="302">
        <v>90</v>
      </c>
      <c r="AA3040" s="302">
        <v>42339</v>
      </c>
      <c r="AB3040" s="302">
        <v>0</v>
      </c>
      <c r="AC3040" s="302">
        <v>42167</v>
      </c>
      <c r="AD3040" s="302" t="s">
        <v>42</v>
      </c>
      <c r="AE3040" s="302"/>
      <c r="AF3040" s="302"/>
      <c r="AG3040" s="302"/>
      <c r="AH3040" s="222"/>
      <c r="AI3040" s="229"/>
    </row>
    <row r="3041" spans="1:35" ht="112.5" customHeight="1">
      <c r="A3041" s="70" t="s">
        <v>11517</v>
      </c>
      <c r="B3041" s="74" t="s">
        <v>12</v>
      </c>
      <c r="C3041" s="74" t="s">
        <v>127</v>
      </c>
      <c r="D3041" s="75">
        <v>42307</v>
      </c>
      <c r="E3041" s="76">
        <v>0.14722222222222223</v>
      </c>
      <c r="F3041" s="75">
        <v>42307</v>
      </c>
      <c r="G3041" s="76">
        <v>0.19930555555555554</v>
      </c>
      <c r="H3041" s="76">
        <f>G3041-E3041</f>
        <v>5.2083333333333315E-2</v>
      </c>
      <c r="I3041" s="74">
        <v>1</v>
      </c>
      <c r="J3041" s="74"/>
      <c r="K3041" s="74"/>
      <c r="L3041" s="74" t="s">
        <v>11</v>
      </c>
      <c r="M3041" s="225" t="s">
        <v>12039</v>
      </c>
      <c r="N3041" s="226">
        <v>0.4</v>
      </c>
      <c r="O3041" s="225" t="s">
        <v>2</v>
      </c>
      <c r="P3041" s="225" t="s">
        <v>147</v>
      </c>
      <c r="Q3041" s="225" t="s">
        <v>13238</v>
      </c>
      <c r="R3041" s="225">
        <v>0.04</v>
      </c>
      <c r="S3041" s="225">
        <v>1.05</v>
      </c>
      <c r="T3041" s="225">
        <v>1.0900000000000001</v>
      </c>
      <c r="U3041" s="302" t="s">
        <v>1</v>
      </c>
      <c r="V3041" s="302" t="s">
        <v>128</v>
      </c>
      <c r="W3041" s="302" t="s">
        <v>128</v>
      </c>
      <c r="X3041" s="302" t="s">
        <v>128</v>
      </c>
      <c r="Y3041" s="302" t="s">
        <v>128</v>
      </c>
      <c r="Z3041" s="302" t="s">
        <v>128</v>
      </c>
      <c r="AA3041" s="302" t="s">
        <v>128</v>
      </c>
      <c r="AB3041" s="302" t="s">
        <v>128</v>
      </c>
      <c r="AC3041" s="302" t="s">
        <v>128</v>
      </c>
      <c r="AD3041" s="302" t="s">
        <v>22</v>
      </c>
      <c r="AE3041" s="302" t="s">
        <v>128</v>
      </c>
      <c r="AF3041" s="302" t="s">
        <v>128</v>
      </c>
      <c r="AG3041" s="302" t="s">
        <v>131</v>
      </c>
      <c r="AH3041" s="222"/>
      <c r="AI3041" s="229"/>
    </row>
    <row r="3042" spans="1:35" ht="56.25" customHeight="1">
      <c r="A3042" s="69" t="s">
        <v>4982</v>
      </c>
      <c r="B3042" s="69" t="s">
        <v>132</v>
      </c>
      <c r="C3042" s="70" t="s">
        <v>26</v>
      </c>
      <c r="D3042" s="86">
        <v>42212</v>
      </c>
      <c r="E3042" s="118">
        <v>0.76041666666666663</v>
      </c>
      <c r="F3042" s="86">
        <v>42212</v>
      </c>
      <c r="G3042" s="118">
        <v>0.76041666666666663</v>
      </c>
      <c r="H3042" s="70">
        <v>0</v>
      </c>
      <c r="I3042" s="70">
        <v>23</v>
      </c>
      <c r="J3042" s="70" t="s">
        <v>143</v>
      </c>
      <c r="K3042" s="70" t="s">
        <v>8</v>
      </c>
      <c r="L3042" s="70" t="s">
        <v>9</v>
      </c>
      <c r="M3042" s="220" t="s">
        <v>9965</v>
      </c>
      <c r="N3042" s="220" t="s">
        <v>3</v>
      </c>
      <c r="O3042" s="220" t="s">
        <v>7</v>
      </c>
      <c r="P3042" s="220" t="s">
        <v>9966</v>
      </c>
      <c r="Q3042" s="221" t="s">
        <v>9967</v>
      </c>
      <c r="R3042" s="461">
        <v>0.7</v>
      </c>
      <c r="S3042" s="461">
        <v>4.5</v>
      </c>
      <c r="T3042" s="484">
        <v>5.2</v>
      </c>
      <c r="U3042" s="279" t="s">
        <v>28</v>
      </c>
      <c r="V3042" s="279">
        <v>1992</v>
      </c>
      <c r="W3042" s="279" t="s">
        <v>7</v>
      </c>
      <c r="X3042" s="279"/>
      <c r="Y3042" s="296">
        <v>42001</v>
      </c>
      <c r="Z3042" s="279">
        <v>100</v>
      </c>
      <c r="AA3042" s="279">
        <v>2015</v>
      </c>
      <c r="AB3042" s="279">
        <v>0</v>
      </c>
      <c r="AC3042" s="279"/>
      <c r="AD3042" s="279" t="s">
        <v>30</v>
      </c>
      <c r="AE3042" s="279"/>
      <c r="AF3042" s="279"/>
      <c r="AG3042" s="303"/>
      <c r="AH3042" s="222"/>
      <c r="AI3042" s="229"/>
    </row>
    <row r="3043" spans="1:35" ht="56.25" customHeight="1">
      <c r="A3043" s="70" t="s">
        <v>8946</v>
      </c>
      <c r="B3043" s="74" t="s">
        <v>15</v>
      </c>
      <c r="C3043" s="74" t="s">
        <v>15</v>
      </c>
      <c r="D3043" s="75">
        <v>42255</v>
      </c>
      <c r="E3043" s="76">
        <v>0.1423611111111111</v>
      </c>
      <c r="F3043" s="75">
        <v>42255</v>
      </c>
      <c r="G3043" s="76">
        <v>0.1423611111111111</v>
      </c>
      <c r="H3043" s="76">
        <f>(F3043+G3043)-(D3043+E3043)</f>
        <v>0</v>
      </c>
      <c r="I3043" s="74">
        <v>66</v>
      </c>
      <c r="J3043" s="74" t="s">
        <v>150</v>
      </c>
      <c r="K3043" s="74" t="s">
        <v>8</v>
      </c>
      <c r="L3043" s="74" t="s">
        <v>9</v>
      </c>
      <c r="M3043" s="225" t="s">
        <v>8960</v>
      </c>
      <c r="N3043" s="226">
        <v>35</v>
      </c>
      <c r="O3043" s="225" t="s">
        <v>7</v>
      </c>
      <c r="P3043" s="225" t="s">
        <v>9483</v>
      </c>
      <c r="Q3043" s="225" t="s">
        <v>8962</v>
      </c>
      <c r="R3043" s="225"/>
      <c r="S3043" s="225">
        <v>8.77</v>
      </c>
      <c r="T3043" s="225">
        <f>SUM(R3043:S3043)</f>
        <v>8.77</v>
      </c>
      <c r="U3043" s="302" t="s">
        <v>28</v>
      </c>
      <c r="V3043" s="302">
        <v>1976</v>
      </c>
      <c r="W3043" s="302" t="s">
        <v>1364</v>
      </c>
      <c r="X3043" s="302"/>
      <c r="Y3043" s="302" t="s">
        <v>9484</v>
      </c>
      <c r="Z3043" s="302">
        <v>100</v>
      </c>
      <c r="AA3043" s="302">
        <v>42278</v>
      </c>
      <c r="AB3043" s="302">
        <v>0</v>
      </c>
      <c r="AC3043" s="302"/>
      <c r="AD3043" s="302" t="s">
        <v>42</v>
      </c>
      <c r="AE3043" s="302" t="s">
        <v>53</v>
      </c>
      <c r="AF3043" s="302"/>
      <c r="AG3043" s="302" t="s">
        <v>9485</v>
      </c>
      <c r="AH3043" s="222"/>
      <c r="AI3043" s="229"/>
    </row>
    <row r="3044" spans="1:35" ht="75" customHeight="1">
      <c r="A3044" s="70" t="s">
        <v>4982</v>
      </c>
      <c r="B3044" s="74" t="s">
        <v>15</v>
      </c>
      <c r="C3044" s="74" t="s">
        <v>15</v>
      </c>
      <c r="D3044" s="75">
        <v>42212</v>
      </c>
      <c r="E3044" s="76">
        <v>0.28819444444444448</v>
      </c>
      <c r="F3044" s="75">
        <v>42212</v>
      </c>
      <c r="G3044" s="76">
        <v>0.30208333333333331</v>
      </c>
      <c r="H3044" s="76">
        <f>(F3044+G3044)-(D3044+E3044)</f>
        <v>1.3888888890505768E-2</v>
      </c>
      <c r="I3044" s="74">
        <v>2</v>
      </c>
      <c r="J3044" s="74" t="s">
        <v>150</v>
      </c>
      <c r="K3044" s="74" t="s">
        <v>20</v>
      </c>
      <c r="L3044" s="74" t="s">
        <v>9</v>
      </c>
      <c r="M3044" s="225" t="s">
        <v>878</v>
      </c>
      <c r="N3044" s="226" t="s">
        <v>3</v>
      </c>
      <c r="O3044" s="225" t="s">
        <v>7</v>
      </c>
      <c r="P3044" s="225" t="s">
        <v>3362</v>
      </c>
      <c r="Q3044" s="225" t="s">
        <v>8521</v>
      </c>
      <c r="R3044" s="225">
        <v>0.04</v>
      </c>
      <c r="S3044" s="225"/>
      <c r="T3044" s="225">
        <f>SUM(R3044:S3044)</f>
        <v>0.04</v>
      </c>
      <c r="U3044" s="302" t="s">
        <v>28</v>
      </c>
      <c r="V3044" s="302">
        <v>1978</v>
      </c>
      <c r="W3044" s="302" t="s">
        <v>587</v>
      </c>
      <c r="X3044" s="302"/>
      <c r="Y3044" s="302" t="s">
        <v>9367</v>
      </c>
      <c r="Z3044" s="302">
        <v>100</v>
      </c>
      <c r="AA3044" s="302" t="s">
        <v>6518</v>
      </c>
      <c r="AB3044" s="302">
        <v>0</v>
      </c>
      <c r="AC3044" s="302"/>
      <c r="AD3044" s="302" t="s">
        <v>30</v>
      </c>
      <c r="AE3044" s="302" t="s">
        <v>53</v>
      </c>
      <c r="AF3044" s="302"/>
      <c r="AG3044" s="302" t="s">
        <v>9368</v>
      </c>
      <c r="AH3044" s="222"/>
      <c r="AI3044" s="229"/>
    </row>
    <row r="3045" spans="1:35" ht="112.5" customHeight="1">
      <c r="A3045" s="70" t="s">
        <v>4982</v>
      </c>
      <c r="B3045" s="74" t="s">
        <v>10</v>
      </c>
      <c r="C3045" s="74" t="s">
        <v>3626</v>
      </c>
      <c r="D3045" s="75">
        <v>42212</v>
      </c>
      <c r="E3045" s="76">
        <v>0.47916666666666669</v>
      </c>
      <c r="F3045" s="75">
        <v>42212</v>
      </c>
      <c r="G3045" s="76">
        <v>0.47916666666666669</v>
      </c>
      <c r="H3045" s="76">
        <v>0</v>
      </c>
      <c r="I3045" s="74">
        <v>19</v>
      </c>
      <c r="J3045" s="74"/>
      <c r="K3045" s="74"/>
      <c r="L3045" s="74" t="s">
        <v>16</v>
      </c>
      <c r="M3045" s="225" t="s">
        <v>8557</v>
      </c>
      <c r="N3045" s="226">
        <v>110</v>
      </c>
      <c r="O3045" s="225" t="s">
        <v>13</v>
      </c>
      <c r="P3045" s="225" t="s">
        <v>8557</v>
      </c>
      <c r="Q3045" s="225" t="s">
        <v>8558</v>
      </c>
      <c r="R3045" s="225">
        <v>1</v>
      </c>
      <c r="S3045" s="225">
        <v>1</v>
      </c>
      <c r="T3045" s="225">
        <v>2</v>
      </c>
      <c r="U3045" s="302"/>
      <c r="V3045" s="302"/>
      <c r="W3045" s="302"/>
      <c r="X3045" s="302"/>
      <c r="Y3045" s="302"/>
      <c r="Z3045" s="302"/>
      <c r="AA3045" s="302"/>
      <c r="AB3045" s="302"/>
      <c r="AC3045" s="302"/>
      <c r="AD3045" s="302" t="s">
        <v>37</v>
      </c>
      <c r="AE3045" s="302"/>
      <c r="AF3045" s="302"/>
      <c r="AG3045" s="302" t="s">
        <v>10941</v>
      </c>
      <c r="AH3045" s="222"/>
      <c r="AI3045" s="229"/>
    </row>
    <row r="3046" spans="1:35" ht="75" customHeight="1">
      <c r="A3046" s="70" t="s">
        <v>4982</v>
      </c>
      <c r="B3046" s="74" t="s">
        <v>18</v>
      </c>
      <c r="C3046" s="74" t="s">
        <v>18</v>
      </c>
      <c r="D3046" s="75">
        <v>42212</v>
      </c>
      <c r="E3046" s="76">
        <v>42212.291666666664</v>
      </c>
      <c r="F3046" s="75">
        <v>42212</v>
      </c>
      <c r="G3046" s="76">
        <v>42212.416666666664</v>
      </c>
      <c r="H3046" s="76">
        <f>G3046-E3046</f>
        <v>0.125</v>
      </c>
      <c r="I3046" s="74">
        <v>1</v>
      </c>
      <c r="J3046" s="74"/>
      <c r="K3046" s="74"/>
      <c r="L3046" s="74" t="s">
        <v>11</v>
      </c>
      <c r="M3046" s="225" t="s">
        <v>337</v>
      </c>
      <c r="N3046" s="226">
        <v>0.4</v>
      </c>
      <c r="O3046" s="225" t="s">
        <v>2</v>
      </c>
      <c r="P3046" s="225" t="s">
        <v>7664</v>
      </c>
      <c r="Q3046" s="225" t="s">
        <v>4785</v>
      </c>
      <c r="R3046" s="225">
        <v>0.34200000000000003</v>
      </c>
      <c r="S3046" s="225"/>
      <c r="T3046" s="225">
        <f>R3046+S3046</f>
        <v>0.34200000000000003</v>
      </c>
      <c r="U3046" s="302"/>
      <c r="V3046" s="302"/>
      <c r="W3046" s="302"/>
      <c r="X3046" s="302"/>
      <c r="Y3046" s="302"/>
      <c r="Z3046" s="302"/>
      <c r="AA3046" s="302"/>
      <c r="AB3046" s="302"/>
      <c r="AC3046" s="302"/>
      <c r="AD3046" s="302" t="s">
        <v>0</v>
      </c>
      <c r="AE3046" s="302"/>
      <c r="AF3046" s="302"/>
      <c r="AG3046" s="302"/>
      <c r="AH3046" s="222"/>
      <c r="AI3046" s="229"/>
    </row>
    <row r="3047" spans="1:35" ht="37.5" customHeight="1">
      <c r="A3047" s="70" t="s">
        <v>4982</v>
      </c>
      <c r="B3047" s="74" t="s">
        <v>18</v>
      </c>
      <c r="C3047" s="74" t="s">
        <v>18</v>
      </c>
      <c r="D3047" s="75">
        <v>42212</v>
      </c>
      <c r="E3047" s="76">
        <v>42212.291666666664</v>
      </c>
      <c r="F3047" s="75">
        <v>42212</v>
      </c>
      <c r="G3047" s="76">
        <v>42212.458333333336</v>
      </c>
      <c r="H3047" s="76">
        <f>G3047-E3047</f>
        <v>0.16666666667151731</v>
      </c>
      <c r="I3047" s="74">
        <v>1</v>
      </c>
      <c r="J3047" s="74"/>
      <c r="K3047" s="74"/>
      <c r="L3047" s="74" t="s">
        <v>11</v>
      </c>
      <c r="M3047" s="225" t="s">
        <v>337</v>
      </c>
      <c r="N3047" s="226">
        <v>0.4</v>
      </c>
      <c r="O3047" s="225" t="s">
        <v>2</v>
      </c>
      <c r="P3047" s="225" t="s">
        <v>7982</v>
      </c>
      <c r="Q3047" s="225" t="s">
        <v>4785</v>
      </c>
      <c r="R3047" s="225">
        <v>0.10100000000000001</v>
      </c>
      <c r="S3047" s="225"/>
      <c r="T3047" s="225">
        <f>R3047+S3047</f>
        <v>0.10100000000000001</v>
      </c>
      <c r="U3047" s="302"/>
      <c r="V3047" s="302"/>
      <c r="W3047" s="302"/>
      <c r="X3047" s="302"/>
      <c r="Y3047" s="302"/>
      <c r="Z3047" s="302"/>
      <c r="AA3047" s="302"/>
      <c r="AB3047" s="302"/>
      <c r="AC3047" s="302"/>
      <c r="AD3047" s="302" t="s">
        <v>0</v>
      </c>
      <c r="AE3047" s="302"/>
      <c r="AF3047" s="302"/>
      <c r="AG3047" s="302"/>
      <c r="AH3047" s="222"/>
      <c r="AI3047" s="229"/>
    </row>
    <row r="3048" spans="1:35" ht="56.25" customHeight="1">
      <c r="A3048" s="70" t="s">
        <v>4982</v>
      </c>
      <c r="B3048" s="74" t="s">
        <v>18</v>
      </c>
      <c r="C3048" s="74" t="s">
        <v>18</v>
      </c>
      <c r="D3048" s="75">
        <v>42212</v>
      </c>
      <c r="E3048" s="76">
        <v>42212.291666666664</v>
      </c>
      <c r="F3048" s="75">
        <v>42212</v>
      </c>
      <c r="G3048" s="76">
        <v>42212.416666666664</v>
      </c>
      <c r="H3048" s="76">
        <f>G3048-E3048</f>
        <v>0.125</v>
      </c>
      <c r="I3048" s="74">
        <v>1</v>
      </c>
      <c r="J3048" s="74"/>
      <c r="K3048" s="74"/>
      <c r="L3048" s="74" t="s">
        <v>11</v>
      </c>
      <c r="M3048" s="225" t="s">
        <v>337</v>
      </c>
      <c r="N3048" s="226">
        <v>0.4</v>
      </c>
      <c r="O3048" s="225" t="s">
        <v>2</v>
      </c>
      <c r="P3048" s="225" t="s">
        <v>7983</v>
      </c>
      <c r="Q3048" s="225" t="s">
        <v>4785</v>
      </c>
      <c r="R3048" s="225">
        <v>6.3E-2</v>
      </c>
      <c r="S3048" s="225"/>
      <c r="T3048" s="225">
        <f>R3048+S3048</f>
        <v>6.3E-2</v>
      </c>
      <c r="U3048" s="302"/>
      <c r="V3048" s="302"/>
      <c r="W3048" s="302"/>
      <c r="X3048" s="302"/>
      <c r="Y3048" s="302"/>
      <c r="Z3048" s="302"/>
      <c r="AA3048" s="302"/>
      <c r="AB3048" s="302"/>
      <c r="AC3048" s="302"/>
      <c r="AD3048" s="302" t="s">
        <v>0</v>
      </c>
      <c r="AE3048" s="302"/>
      <c r="AF3048" s="302"/>
      <c r="AG3048" s="302"/>
      <c r="AH3048" s="222"/>
      <c r="AI3048" s="229"/>
    </row>
    <row r="3049" spans="1:35" ht="93.75" customHeight="1">
      <c r="A3049" s="70" t="s">
        <v>4982</v>
      </c>
      <c r="B3049" s="74" t="s">
        <v>12</v>
      </c>
      <c r="C3049" s="74" t="s">
        <v>127</v>
      </c>
      <c r="D3049" s="75">
        <v>42212</v>
      </c>
      <c r="E3049" s="76">
        <v>0.62777777777777777</v>
      </c>
      <c r="F3049" s="75">
        <v>42212</v>
      </c>
      <c r="G3049" s="76">
        <v>0.77986111111111101</v>
      </c>
      <c r="H3049" s="76">
        <f>G3049-E3049</f>
        <v>0.15208333333333324</v>
      </c>
      <c r="I3049" s="74">
        <v>31</v>
      </c>
      <c r="J3049" s="74" t="s">
        <v>368</v>
      </c>
      <c r="K3049" s="74" t="s">
        <v>14</v>
      </c>
      <c r="L3049" s="74" t="s">
        <v>9</v>
      </c>
      <c r="M3049" s="225" t="s">
        <v>8159</v>
      </c>
      <c r="N3049" s="226" t="s">
        <v>3</v>
      </c>
      <c r="O3049" s="225" t="s">
        <v>7</v>
      </c>
      <c r="P3049" s="225" t="s">
        <v>8162</v>
      </c>
      <c r="Q3049" s="225" t="s">
        <v>9757</v>
      </c>
      <c r="R3049" s="225">
        <v>84</v>
      </c>
      <c r="S3049" s="225">
        <v>59.39</v>
      </c>
      <c r="T3049" s="225">
        <f>R3049+S3049</f>
        <v>143.38999999999999</v>
      </c>
      <c r="U3049" s="302" t="s">
        <v>28</v>
      </c>
      <c r="V3049" s="302" t="s">
        <v>9754</v>
      </c>
      <c r="W3049" s="302" t="s">
        <v>1364</v>
      </c>
      <c r="X3049" s="302" t="s">
        <v>762</v>
      </c>
      <c r="Y3049" s="302" t="s">
        <v>9755</v>
      </c>
      <c r="Z3049" s="302">
        <v>1</v>
      </c>
      <c r="AA3049" s="302" t="s">
        <v>9756</v>
      </c>
      <c r="AB3049" s="302">
        <v>3</v>
      </c>
      <c r="AC3049" s="302" t="s">
        <v>128</v>
      </c>
      <c r="AD3049" s="302" t="s">
        <v>30</v>
      </c>
      <c r="AE3049" s="302" t="s">
        <v>53</v>
      </c>
      <c r="AF3049" s="302" t="s">
        <v>57</v>
      </c>
      <c r="AG3049" s="302"/>
      <c r="AH3049" s="222"/>
      <c r="AI3049" s="229"/>
    </row>
    <row r="3050" spans="1:35" ht="93.75" customHeight="1">
      <c r="A3050" s="70" t="s">
        <v>4982</v>
      </c>
      <c r="B3050" s="74" t="s">
        <v>5</v>
      </c>
      <c r="C3050" s="74" t="s">
        <v>3626</v>
      </c>
      <c r="D3050" s="75">
        <v>42212</v>
      </c>
      <c r="E3050" s="76">
        <v>0.50486111111111109</v>
      </c>
      <c r="F3050" s="75">
        <v>42212</v>
      </c>
      <c r="G3050" s="76">
        <v>0.50486111111111109</v>
      </c>
      <c r="H3050" s="76">
        <v>0</v>
      </c>
      <c r="I3050" s="74">
        <v>163</v>
      </c>
      <c r="J3050" s="74" t="s">
        <v>7909</v>
      </c>
      <c r="K3050" s="74" t="s">
        <v>8</v>
      </c>
      <c r="L3050" s="74" t="s">
        <v>16</v>
      </c>
      <c r="M3050" s="225" t="s">
        <v>8239</v>
      </c>
      <c r="N3050" s="226">
        <v>110</v>
      </c>
      <c r="O3050" s="225" t="s">
        <v>7</v>
      </c>
      <c r="P3050" s="225" t="s">
        <v>8239</v>
      </c>
      <c r="Q3050" s="225" t="s">
        <v>10443</v>
      </c>
      <c r="R3050" s="225">
        <v>29.9</v>
      </c>
      <c r="S3050" s="225">
        <v>158.6</v>
      </c>
      <c r="T3050" s="225">
        <v>188.5</v>
      </c>
      <c r="U3050" s="302"/>
      <c r="V3050" s="302"/>
      <c r="W3050" s="302"/>
      <c r="X3050" s="302"/>
      <c r="Y3050" s="302"/>
      <c r="Z3050" s="302"/>
      <c r="AA3050" s="302"/>
      <c r="AB3050" s="302"/>
      <c r="AC3050" s="302"/>
      <c r="AD3050" s="302" t="s">
        <v>37</v>
      </c>
      <c r="AE3050" s="302"/>
      <c r="AF3050" s="302"/>
      <c r="AG3050" s="302"/>
      <c r="AH3050" s="222"/>
      <c r="AI3050" s="229"/>
    </row>
    <row r="3051" spans="1:35" ht="56.25" customHeight="1">
      <c r="A3051" s="70" t="s">
        <v>4982</v>
      </c>
      <c r="B3051" s="74" t="s">
        <v>5</v>
      </c>
      <c r="C3051" s="74" t="s">
        <v>5</v>
      </c>
      <c r="D3051" s="75">
        <v>42212</v>
      </c>
      <c r="E3051" s="76">
        <v>0.96944444444444444</v>
      </c>
      <c r="F3051" s="75">
        <v>42212</v>
      </c>
      <c r="G3051" s="76">
        <v>3.125E-2</v>
      </c>
      <c r="H3051" s="76">
        <v>6.1805555555555558E-2</v>
      </c>
      <c r="I3051" s="74">
        <v>16</v>
      </c>
      <c r="J3051" s="74" t="s">
        <v>7910</v>
      </c>
      <c r="K3051" s="74"/>
      <c r="L3051" s="74" t="s">
        <v>4</v>
      </c>
      <c r="M3051" s="225" t="s">
        <v>8240</v>
      </c>
      <c r="N3051" s="226">
        <v>35</v>
      </c>
      <c r="O3051" s="225" t="s">
        <v>13</v>
      </c>
      <c r="P3051" s="225" t="s">
        <v>7911</v>
      </c>
      <c r="Q3051" s="225" t="s">
        <v>10444</v>
      </c>
      <c r="R3051" s="225">
        <v>46.2</v>
      </c>
      <c r="S3051" s="225"/>
      <c r="T3051" s="225">
        <v>46.2</v>
      </c>
      <c r="U3051" s="302" t="s">
        <v>6</v>
      </c>
      <c r="V3051" s="302">
        <v>1985</v>
      </c>
      <c r="W3051" s="302" t="s">
        <v>10445</v>
      </c>
      <c r="X3051" s="302" t="s">
        <v>1408</v>
      </c>
      <c r="Y3051" s="302" t="s">
        <v>10446</v>
      </c>
      <c r="Z3051" s="302">
        <v>100</v>
      </c>
      <c r="AA3051" s="302" t="s">
        <v>10447</v>
      </c>
      <c r="AB3051" s="302">
        <v>0</v>
      </c>
      <c r="AC3051" s="302">
        <v>42089</v>
      </c>
      <c r="AD3051" s="302" t="s">
        <v>0</v>
      </c>
      <c r="AE3051" s="302"/>
      <c r="AF3051" s="302"/>
      <c r="AG3051" s="302"/>
      <c r="AH3051" s="222"/>
      <c r="AI3051" s="229"/>
    </row>
    <row r="3052" spans="1:35" ht="37.5" customHeight="1">
      <c r="A3052" s="70" t="s">
        <v>8946</v>
      </c>
      <c r="B3052" s="74" t="s">
        <v>15</v>
      </c>
      <c r="C3052" s="74" t="s">
        <v>15</v>
      </c>
      <c r="D3052" s="75">
        <v>42255</v>
      </c>
      <c r="E3052" s="76">
        <v>0.14583333333333334</v>
      </c>
      <c r="F3052" s="75">
        <v>42255</v>
      </c>
      <c r="G3052" s="76">
        <v>0.14583333333333334</v>
      </c>
      <c r="H3052" s="76">
        <f>(F3052+G3052)-(D3052+E3052)</f>
        <v>0</v>
      </c>
      <c r="I3052" s="74">
        <v>14</v>
      </c>
      <c r="J3052" s="74" t="s">
        <v>150</v>
      </c>
      <c r="K3052" s="74" t="s">
        <v>8</v>
      </c>
      <c r="L3052" s="74" t="s">
        <v>9</v>
      </c>
      <c r="M3052" s="225" t="s">
        <v>2518</v>
      </c>
      <c r="N3052" s="226" t="s">
        <v>3</v>
      </c>
      <c r="O3052" s="225" t="s">
        <v>7</v>
      </c>
      <c r="P3052" s="225" t="s">
        <v>8961</v>
      </c>
      <c r="Q3052" s="225" t="s">
        <v>9486</v>
      </c>
      <c r="R3052" s="225"/>
      <c r="S3052" s="225">
        <v>1.67</v>
      </c>
      <c r="T3052" s="225">
        <f>SUM(R3052:S3052)</f>
        <v>1.67</v>
      </c>
      <c r="U3052" s="302" t="s">
        <v>28</v>
      </c>
      <c r="V3052" s="302">
        <v>1981</v>
      </c>
      <c r="W3052" s="302" t="s">
        <v>1364</v>
      </c>
      <c r="X3052" s="302"/>
      <c r="Y3052" s="302" t="s">
        <v>9487</v>
      </c>
      <c r="Z3052" s="302">
        <v>100</v>
      </c>
      <c r="AA3052" s="302">
        <v>42309</v>
      </c>
      <c r="AB3052" s="302">
        <v>0</v>
      </c>
      <c r="AC3052" s="302"/>
      <c r="AD3052" s="302" t="s">
        <v>42</v>
      </c>
      <c r="AE3052" s="302" t="s">
        <v>53</v>
      </c>
      <c r="AF3052" s="302"/>
      <c r="AG3052" s="302" t="s">
        <v>9485</v>
      </c>
      <c r="AH3052" s="222"/>
      <c r="AI3052" s="229"/>
    </row>
    <row r="3053" spans="1:35" ht="75" customHeight="1">
      <c r="A3053" s="70" t="s">
        <v>8946</v>
      </c>
      <c r="B3053" s="74" t="s">
        <v>19</v>
      </c>
      <c r="C3053" s="74" t="s">
        <v>19</v>
      </c>
      <c r="D3053" s="75">
        <v>42256</v>
      </c>
      <c r="E3053" s="76">
        <v>0.50347222222222221</v>
      </c>
      <c r="F3053" s="75">
        <v>42256</v>
      </c>
      <c r="G3053" s="76">
        <v>0.55763888888888891</v>
      </c>
      <c r="H3053" s="76">
        <f>F3053-D3053+G3053-E3053</f>
        <v>5.4166666666666696E-2</v>
      </c>
      <c r="I3053" s="74"/>
      <c r="J3053" s="74"/>
      <c r="K3053" s="74"/>
      <c r="L3053" s="74" t="s">
        <v>9</v>
      </c>
      <c r="M3053" s="225" t="s">
        <v>4866</v>
      </c>
      <c r="N3053" s="226" t="s">
        <v>3</v>
      </c>
      <c r="O3053" s="225" t="s">
        <v>7</v>
      </c>
      <c r="P3053" s="225" t="s">
        <v>8994</v>
      </c>
      <c r="Q3053" s="225" t="s">
        <v>8995</v>
      </c>
      <c r="R3053" s="225">
        <v>22</v>
      </c>
      <c r="S3053" s="225">
        <v>3</v>
      </c>
      <c r="T3053" s="225">
        <f>R3053+S3053</f>
        <v>25</v>
      </c>
      <c r="U3053" s="302" t="s">
        <v>28</v>
      </c>
      <c r="V3053" s="302">
        <v>2006</v>
      </c>
      <c r="W3053" s="302" t="s">
        <v>11473</v>
      </c>
      <c r="X3053" s="302">
        <v>0</v>
      </c>
      <c r="Y3053" s="302">
        <v>42191</v>
      </c>
      <c r="Z3053" s="302">
        <v>100</v>
      </c>
      <c r="AA3053" s="302">
        <v>42265</v>
      </c>
      <c r="AB3053" s="302">
        <v>0</v>
      </c>
      <c r="AC3053" s="302">
        <v>42156</v>
      </c>
      <c r="AD3053" s="302" t="s">
        <v>42</v>
      </c>
      <c r="AE3053" s="302"/>
      <c r="AF3053" s="302"/>
      <c r="AG3053" s="302"/>
      <c r="AH3053" s="222"/>
      <c r="AI3053" s="229"/>
    </row>
    <row r="3054" spans="1:35" ht="56.25" customHeight="1">
      <c r="A3054" s="70" t="s">
        <v>8946</v>
      </c>
      <c r="B3054" s="74" t="s">
        <v>81</v>
      </c>
      <c r="C3054" s="74" t="s">
        <v>81</v>
      </c>
      <c r="D3054" s="75">
        <v>42257</v>
      </c>
      <c r="E3054" s="76">
        <v>0.56944444444444442</v>
      </c>
      <c r="F3054" s="75">
        <v>42257</v>
      </c>
      <c r="G3054" s="76">
        <v>0.56944444444444442</v>
      </c>
      <c r="H3054" s="76">
        <v>0</v>
      </c>
      <c r="I3054" s="74">
        <v>69</v>
      </c>
      <c r="J3054" s="74" t="s">
        <v>143</v>
      </c>
      <c r="K3054" s="74" t="s">
        <v>8</v>
      </c>
      <c r="L3054" s="74" t="s">
        <v>9</v>
      </c>
      <c r="M3054" s="225" t="s">
        <v>3828</v>
      </c>
      <c r="N3054" s="226" t="s">
        <v>3</v>
      </c>
      <c r="O3054" s="225" t="s">
        <v>7</v>
      </c>
      <c r="P3054" s="225" t="s">
        <v>3828</v>
      </c>
      <c r="Q3054" s="225" t="s">
        <v>10096</v>
      </c>
      <c r="R3054" s="225"/>
      <c r="S3054" s="225">
        <v>7</v>
      </c>
      <c r="T3054" s="225">
        <v>7</v>
      </c>
      <c r="U3054" s="302" t="s">
        <v>28</v>
      </c>
      <c r="V3054" s="302">
        <v>1996</v>
      </c>
      <c r="W3054" s="302" t="s">
        <v>587</v>
      </c>
      <c r="X3054" s="302" t="s">
        <v>10005</v>
      </c>
      <c r="Y3054" s="302"/>
      <c r="Z3054" s="302">
        <v>1</v>
      </c>
      <c r="AA3054" s="302"/>
      <c r="AB3054" s="302">
        <v>0</v>
      </c>
      <c r="AC3054" s="302"/>
      <c r="AD3054" s="302" t="s">
        <v>42</v>
      </c>
      <c r="AE3054" s="302"/>
      <c r="AF3054" s="302"/>
      <c r="AG3054" s="302"/>
      <c r="AH3054" s="222"/>
      <c r="AI3054" s="229"/>
    </row>
    <row r="3055" spans="1:35" ht="37.5" customHeight="1">
      <c r="A3055" s="69" t="s">
        <v>8946</v>
      </c>
      <c r="B3055" s="92" t="s">
        <v>21</v>
      </c>
      <c r="C3055" s="92" t="s">
        <v>8978</v>
      </c>
      <c r="D3055" s="88">
        <v>42260</v>
      </c>
      <c r="E3055" s="89">
        <v>0.75694444444444453</v>
      </c>
      <c r="F3055" s="88">
        <v>42260</v>
      </c>
      <c r="G3055" s="89">
        <v>0.79583333333333339</v>
      </c>
      <c r="H3055" s="89">
        <v>3.888888888888889E-2</v>
      </c>
      <c r="I3055" s="68">
        <v>21</v>
      </c>
      <c r="J3055" s="68" t="s">
        <v>150</v>
      </c>
      <c r="K3055" s="92" t="s">
        <v>20</v>
      </c>
      <c r="L3055" s="92" t="s">
        <v>9</v>
      </c>
      <c r="M3055" s="230" t="s">
        <v>9045</v>
      </c>
      <c r="N3055" s="221" t="s">
        <v>3</v>
      </c>
      <c r="O3055" s="221" t="s">
        <v>7</v>
      </c>
      <c r="P3055" s="230" t="s">
        <v>9045</v>
      </c>
      <c r="Q3055" s="221" t="s">
        <v>9046</v>
      </c>
      <c r="R3055" s="221">
        <v>3.81</v>
      </c>
      <c r="S3055" s="221">
        <v>1.8759999999999999</v>
      </c>
      <c r="T3055" s="221">
        <v>5.6859999999999999</v>
      </c>
      <c r="U3055" s="293" t="s">
        <v>28</v>
      </c>
      <c r="V3055" s="273" t="s">
        <v>128</v>
      </c>
      <c r="W3055" s="293" t="s">
        <v>128</v>
      </c>
      <c r="X3055" s="293" t="s">
        <v>128</v>
      </c>
      <c r="Y3055" s="269">
        <v>2015</v>
      </c>
      <c r="Z3055" s="318" t="s">
        <v>128</v>
      </c>
      <c r="AA3055" s="269">
        <v>2016</v>
      </c>
      <c r="AB3055" s="293" t="s">
        <v>128</v>
      </c>
      <c r="AC3055" s="269">
        <v>2015</v>
      </c>
      <c r="AD3055" s="293" t="s">
        <v>42</v>
      </c>
      <c r="AE3055" s="293" t="s">
        <v>57</v>
      </c>
      <c r="AF3055" s="293"/>
      <c r="AG3055" s="318"/>
      <c r="AH3055" s="230"/>
      <c r="AI3055" s="229"/>
    </row>
    <row r="3056" spans="1:35" ht="93.75" customHeight="1">
      <c r="A3056" s="69" t="s">
        <v>8946</v>
      </c>
      <c r="B3056" s="92" t="s">
        <v>21</v>
      </c>
      <c r="C3056" s="92" t="s">
        <v>8978</v>
      </c>
      <c r="D3056" s="88">
        <v>42261</v>
      </c>
      <c r="E3056" s="89">
        <v>0</v>
      </c>
      <c r="F3056" s="88">
        <v>42261</v>
      </c>
      <c r="G3056" s="89">
        <v>0.4055555555555555</v>
      </c>
      <c r="H3056" s="89">
        <v>0.4055555555555555</v>
      </c>
      <c r="I3056" s="68">
        <v>1</v>
      </c>
      <c r="J3056" s="68"/>
      <c r="K3056" s="92"/>
      <c r="L3056" s="92" t="s">
        <v>9</v>
      </c>
      <c r="M3056" s="230" t="s">
        <v>9058</v>
      </c>
      <c r="N3056" s="221" t="s">
        <v>3</v>
      </c>
      <c r="O3056" s="221" t="s">
        <v>25</v>
      </c>
      <c r="P3056" s="230" t="s">
        <v>9058</v>
      </c>
      <c r="Q3056" s="221" t="s">
        <v>9059</v>
      </c>
      <c r="R3056" s="221">
        <v>0.01</v>
      </c>
      <c r="S3056" s="221">
        <v>5.0000000000000001E-3</v>
      </c>
      <c r="T3056" s="221">
        <v>1.4999999999999999E-2</v>
      </c>
      <c r="U3056" s="293" t="s">
        <v>6</v>
      </c>
      <c r="V3056" s="273" t="s">
        <v>128</v>
      </c>
      <c r="W3056" s="293" t="s">
        <v>128</v>
      </c>
      <c r="X3056" s="293" t="s">
        <v>128</v>
      </c>
      <c r="Y3056" s="269">
        <v>2014</v>
      </c>
      <c r="Z3056" s="318" t="s">
        <v>128</v>
      </c>
      <c r="AA3056" s="269">
        <v>2015</v>
      </c>
      <c r="AB3056" s="293" t="s">
        <v>128</v>
      </c>
      <c r="AC3056" s="269">
        <v>2014</v>
      </c>
      <c r="AD3056" s="293" t="s">
        <v>42</v>
      </c>
      <c r="AE3056" s="293" t="s">
        <v>57</v>
      </c>
      <c r="AF3056" s="293"/>
      <c r="AG3056" s="318"/>
      <c r="AH3056" s="230"/>
      <c r="AI3056" s="229"/>
    </row>
    <row r="3057" spans="1:35" ht="37.5" customHeight="1">
      <c r="A3057" s="69" t="s">
        <v>4982</v>
      </c>
      <c r="B3057" s="92" t="s">
        <v>21</v>
      </c>
      <c r="C3057" s="92" t="s">
        <v>21</v>
      </c>
      <c r="D3057" s="88">
        <v>42213</v>
      </c>
      <c r="E3057" s="89">
        <v>2.0833333333333332E-2</v>
      </c>
      <c r="F3057" s="88">
        <v>42213</v>
      </c>
      <c r="G3057" s="89">
        <v>4.8611111111111112E-2</v>
      </c>
      <c r="H3057" s="89">
        <v>2.7777777777777776E-2</v>
      </c>
      <c r="I3057" s="68">
        <v>1</v>
      </c>
      <c r="J3057" s="68"/>
      <c r="K3057" s="92"/>
      <c r="L3057" s="92" t="s">
        <v>11</v>
      </c>
      <c r="M3057" s="230" t="s">
        <v>7353</v>
      </c>
      <c r="N3057" s="221">
        <v>0.4</v>
      </c>
      <c r="O3057" s="221" t="s">
        <v>2</v>
      </c>
      <c r="P3057" s="230" t="s">
        <v>7353</v>
      </c>
      <c r="Q3057" s="221" t="s">
        <v>7944</v>
      </c>
      <c r="R3057" s="221">
        <v>0.10299999999999999</v>
      </c>
      <c r="S3057" s="221">
        <v>0.05</v>
      </c>
      <c r="T3057" s="221">
        <v>0.153</v>
      </c>
      <c r="U3057" s="293" t="s">
        <v>1</v>
      </c>
      <c r="V3057" s="273" t="s">
        <v>128</v>
      </c>
      <c r="W3057" s="293" t="s">
        <v>128</v>
      </c>
      <c r="X3057" s="293" t="s">
        <v>128</v>
      </c>
      <c r="Y3057" s="269">
        <v>2015</v>
      </c>
      <c r="Z3057" s="318" t="s">
        <v>128</v>
      </c>
      <c r="AA3057" s="269">
        <v>2016</v>
      </c>
      <c r="AB3057" s="293" t="s">
        <v>128</v>
      </c>
      <c r="AC3057" s="269">
        <v>2015</v>
      </c>
      <c r="AD3057" s="293" t="s">
        <v>17</v>
      </c>
      <c r="AE3057" s="293" t="s">
        <v>57</v>
      </c>
      <c r="AF3057" s="293"/>
      <c r="AG3057" s="318"/>
      <c r="AH3057" s="230"/>
      <c r="AI3057" s="229"/>
    </row>
    <row r="3058" spans="1:35" ht="131.25" customHeight="1">
      <c r="A3058" s="70" t="s">
        <v>8946</v>
      </c>
      <c r="B3058" s="74" t="s">
        <v>19</v>
      </c>
      <c r="C3058" s="74" t="s">
        <v>19</v>
      </c>
      <c r="D3058" s="75">
        <v>42261</v>
      </c>
      <c r="E3058" s="76">
        <v>0.73958333333333337</v>
      </c>
      <c r="F3058" s="75">
        <v>42261</v>
      </c>
      <c r="G3058" s="76">
        <v>0.81319444444444444</v>
      </c>
      <c r="H3058" s="76">
        <f>F3058-D3058+G3058-E3058</f>
        <v>7.3611111111111072E-2</v>
      </c>
      <c r="I3058" s="74">
        <v>1</v>
      </c>
      <c r="J3058" s="74"/>
      <c r="K3058" s="74"/>
      <c r="L3058" s="74" t="s">
        <v>9</v>
      </c>
      <c r="M3058" s="225" t="s">
        <v>157</v>
      </c>
      <c r="N3058" s="226" t="s">
        <v>3</v>
      </c>
      <c r="O3058" s="225" t="s">
        <v>7</v>
      </c>
      <c r="P3058" s="225" t="s">
        <v>9055</v>
      </c>
      <c r="Q3058" s="225" t="s">
        <v>9056</v>
      </c>
      <c r="R3058" s="225">
        <v>2</v>
      </c>
      <c r="S3058" s="225"/>
      <c r="T3058" s="225">
        <f>R3058+S3058</f>
        <v>2</v>
      </c>
      <c r="U3058" s="302" t="s">
        <v>28</v>
      </c>
      <c r="V3058" s="302">
        <v>2009</v>
      </c>
      <c r="W3058" s="302" t="s">
        <v>1709</v>
      </c>
      <c r="X3058" s="302">
        <v>0</v>
      </c>
      <c r="Y3058" s="302">
        <v>40634</v>
      </c>
      <c r="Z3058" s="302">
        <v>75</v>
      </c>
      <c r="AA3058" s="302">
        <v>42318</v>
      </c>
      <c r="AB3058" s="302">
        <v>3</v>
      </c>
      <c r="AC3058" s="302">
        <v>42018</v>
      </c>
      <c r="AD3058" s="302" t="s">
        <v>42</v>
      </c>
      <c r="AE3058" s="302"/>
      <c r="AF3058" s="302"/>
      <c r="AG3058" s="302"/>
      <c r="AH3058" s="222"/>
      <c r="AI3058" s="229"/>
    </row>
    <row r="3059" spans="1:35" ht="112.5" customHeight="1">
      <c r="A3059" s="70" t="s">
        <v>8946</v>
      </c>
      <c r="B3059" s="74" t="s">
        <v>5</v>
      </c>
      <c r="C3059" s="74" t="s">
        <v>5</v>
      </c>
      <c r="D3059" s="75">
        <v>42272</v>
      </c>
      <c r="E3059" s="76">
        <v>4.3055555555555562E-2</v>
      </c>
      <c r="F3059" s="75">
        <v>42272</v>
      </c>
      <c r="G3059" s="76">
        <v>0.17361111111111113</v>
      </c>
      <c r="H3059" s="76">
        <v>0.13055555555555556</v>
      </c>
      <c r="I3059" s="74">
        <v>7</v>
      </c>
      <c r="J3059" s="74" t="s">
        <v>9219</v>
      </c>
      <c r="K3059" s="74"/>
      <c r="L3059" s="74" t="s">
        <v>9</v>
      </c>
      <c r="M3059" s="225" t="s">
        <v>10790</v>
      </c>
      <c r="N3059" s="226" t="s">
        <v>3</v>
      </c>
      <c r="O3059" s="225" t="s">
        <v>7</v>
      </c>
      <c r="P3059" s="225" t="s">
        <v>9205</v>
      </c>
      <c r="Q3059" s="225" t="s">
        <v>10791</v>
      </c>
      <c r="R3059" s="225"/>
      <c r="S3059" s="225">
        <f>7.1+16.5</f>
        <v>23.6</v>
      </c>
      <c r="T3059" s="225">
        <v>23.6</v>
      </c>
      <c r="U3059" s="302" t="s">
        <v>28</v>
      </c>
      <c r="V3059" s="302">
        <v>1986</v>
      </c>
      <c r="W3059" s="302" t="s">
        <v>587</v>
      </c>
      <c r="X3059" s="302" t="s">
        <v>411</v>
      </c>
      <c r="Y3059" s="302" t="s">
        <v>10792</v>
      </c>
      <c r="Z3059" s="302">
        <v>1</v>
      </c>
      <c r="AA3059" s="302" t="s">
        <v>10793</v>
      </c>
      <c r="AB3059" s="302" t="s">
        <v>10794</v>
      </c>
      <c r="AC3059" s="302"/>
      <c r="AD3059" s="302" t="s">
        <v>42</v>
      </c>
      <c r="AE3059" s="302"/>
      <c r="AF3059" s="302"/>
      <c r="AG3059" s="302"/>
      <c r="AH3059" s="222"/>
      <c r="AI3059" s="229"/>
    </row>
    <row r="3060" spans="1:35" ht="156.75" customHeight="1">
      <c r="A3060" s="70" t="s">
        <v>11517</v>
      </c>
      <c r="B3060" s="74" t="s">
        <v>5</v>
      </c>
      <c r="C3060" s="74" t="s">
        <v>5</v>
      </c>
      <c r="D3060" s="75">
        <v>42284</v>
      </c>
      <c r="E3060" s="76">
        <v>0.23958333333333334</v>
      </c>
      <c r="F3060" s="75">
        <v>42284</v>
      </c>
      <c r="G3060" s="76">
        <v>0.23958333333333334</v>
      </c>
      <c r="H3060" s="76">
        <v>0</v>
      </c>
      <c r="I3060" s="74">
        <v>63</v>
      </c>
      <c r="J3060" s="74" t="s">
        <v>13624</v>
      </c>
      <c r="K3060" s="74"/>
      <c r="L3060" s="74" t="s">
        <v>9</v>
      </c>
      <c r="M3060" s="225" t="s">
        <v>11780</v>
      </c>
      <c r="N3060" s="226">
        <v>35</v>
      </c>
      <c r="O3060" s="225" t="s">
        <v>7</v>
      </c>
      <c r="P3060" s="225" t="s">
        <v>7</v>
      </c>
      <c r="Q3060" s="225" t="s">
        <v>13625</v>
      </c>
      <c r="R3060" s="225"/>
      <c r="S3060" s="225">
        <v>90.7</v>
      </c>
      <c r="T3060" s="225">
        <v>90.7</v>
      </c>
      <c r="U3060" s="302" t="s">
        <v>28</v>
      </c>
      <c r="V3060" s="302">
        <v>1985</v>
      </c>
      <c r="W3060" s="302" t="s">
        <v>1686</v>
      </c>
      <c r="X3060" s="302" t="s">
        <v>411</v>
      </c>
      <c r="Y3060" s="302" t="s">
        <v>13626</v>
      </c>
      <c r="Z3060" s="302">
        <v>0.5</v>
      </c>
      <c r="AA3060" s="302" t="s">
        <v>13627</v>
      </c>
      <c r="AB3060" s="302" t="s">
        <v>13628</v>
      </c>
      <c r="AC3060" s="302" t="s">
        <v>586</v>
      </c>
      <c r="AD3060" s="302" t="s">
        <v>42</v>
      </c>
      <c r="AE3060" s="302"/>
      <c r="AF3060" s="302"/>
      <c r="AG3060" s="302"/>
      <c r="AH3060" s="222"/>
      <c r="AI3060" s="229"/>
    </row>
    <row r="3061" spans="1:35" ht="75" customHeight="1">
      <c r="A3061" s="70" t="s">
        <v>122</v>
      </c>
      <c r="B3061" s="74" t="s">
        <v>19</v>
      </c>
      <c r="C3061" s="74" t="s">
        <v>19</v>
      </c>
      <c r="D3061" s="75">
        <v>42005</v>
      </c>
      <c r="E3061" s="76">
        <v>0.65972222222222221</v>
      </c>
      <c r="F3061" s="75">
        <v>42005</v>
      </c>
      <c r="G3061" s="76">
        <v>0.66874999999999996</v>
      </c>
      <c r="H3061" s="76">
        <f>F3061-D3061+G3061-E3061</f>
        <v>9.0277777777777457E-3</v>
      </c>
      <c r="I3061" s="74">
        <v>8</v>
      </c>
      <c r="J3061" s="74" t="s">
        <v>133</v>
      </c>
      <c r="K3061" s="74"/>
      <c r="L3061" s="74" t="s">
        <v>9</v>
      </c>
      <c r="M3061" s="225" t="s">
        <v>134</v>
      </c>
      <c r="N3061" s="226" t="s">
        <v>3</v>
      </c>
      <c r="O3061" s="225" t="s">
        <v>7</v>
      </c>
      <c r="P3061" s="225" t="s">
        <v>1701</v>
      </c>
      <c r="Q3061" s="225" t="s">
        <v>135</v>
      </c>
      <c r="R3061" s="225">
        <v>2</v>
      </c>
      <c r="S3061" s="225"/>
      <c r="T3061" s="225">
        <f>R3061+S3061</f>
        <v>2</v>
      </c>
      <c r="U3061" s="302" t="s">
        <v>28</v>
      </c>
      <c r="V3061" s="302">
        <v>1992</v>
      </c>
      <c r="W3061" s="302" t="s">
        <v>1477</v>
      </c>
      <c r="X3061" s="302">
        <v>0</v>
      </c>
      <c r="Y3061" s="302">
        <v>41883</v>
      </c>
      <c r="Z3061" s="302">
        <v>0</v>
      </c>
      <c r="AA3061" s="302">
        <v>0</v>
      </c>
      <c r="AB3061" s="302">
        <v>1</v>
      </c>
      <c r="AC3061" s="302">
        <v>0</v>
      </c>
      <c r="AD3061" s="302" t="s">
        <v>31</v>
      </c>
      <c r="AE3061" s="302"/>
      <c r="AF3061" s="302"/>
      <c r="AG3061" s="302"/>
      <c r="AH3061" s="222"/>
      <c r="AI3061" s="229"/>
    </row>
    <row r="3062" spans="1:35" ht="75" customHeight="1">
      <c r="A3062" s="70" t="s">
        <v>122</v>
      </c>
      <c r="B3062" s="74" t="s">
        <v>19</v>
      </c>
      <c r="C3062" s="74" t="s">
        <v>19</v>
      </c>
      <c r="D3062" s="75">
        <v>42007</v>
      </c>
      <c r="E3062" s="76">
        <v>0.55347222222222225</v>
      </c>
      <c r="F3062" s="75">
        <v>42007</v>
      </c>
      <c r="G3062" s="76">
        <v>0.61736111111111114</v>
      </c>
      <c r="H3062" s="76">
        <f>F3062-D3062+G3062-E3062</f>
        <v>6.3888888888888884E-2</v>
      </c>
      <c r="I3062" s="74"/>
      <c r="J3062" s="74"/>
      <c r="K3062" s="74"/>
      <c r="L3062" s="74" t="s">
        <v>9</v>
      </c>
      <c r="M3062" s="225" t="s">
        <v>157</v>
      </c>
      <c r="N3062" s="226" t="s">
        <v>3</v>
      </c>
      <c r="O3062" s="225" t="s">
        <v>7</v>
      </c>
      <c r="P3062" s="225" t="s">
        <v>1704</v>
      </c>
      <c r="Q3062" s="225" t="s">
        <v>158</v>
      </c>
      <c r="R3062" s="225">
        <v>8</v>
      </c>
      <c r="S3062" s="225"/>
      <c r="T3062" s="225">
        <f>R3062+S3062</f>
        <v>8</v>
      </c>
      <c r="U3062" s="302" t="s">
        <v>28</v>
      </c>
      <c r="V3062" s="302">
        <v>2008</v>
      </c>
      <c r="W3062" s="302" t="s">
        <v>1705</v>
      </c>
      <c r="X3062" s="302">
        <v>0</v>
      </c>
      <c r="Y3062" s="302">
        <v>41730</v>
      </c>
      <c r="Z3062" s="302">
        <v>100</v>
      </c>
      <c r="AA3062" s="302">
        <v>0</v>
      </c>
      <c r="AB3062" s="302">
        <v>0</v>
      </c>
      <c r="AC3062" s="302">
        <v>0</v>
      </c>
      <c r="AD3062" s="302" t="s">
        <v>31</v>
      </c>
      <c r="AE3062" s="302"/>
      <c r="AF3062" s="302"/>
      <c r="AG3062" s="302"/>
      <c r="AH3062" s="222"/>
      <c r="AI3062" s="229"/>
    </row>
    <row r="3063" spans="1:35" ht="178.5" customHeight="1">
      <c r="A3063" s="69" t="s">
        <v>4982</v>
      </c>
      <c r="B3063" s="201" t="s">
        <v>1412</v>
      </c>
      <c r="C3063" s="201" t="s">
        <v>9112</v>
      </c>
      <c r="D3063" s="202">
        <v>42213</v>
      </c>
      <c r="E3063" s="203">
        <v>0.65833333333333333</v>
      </c>
      <c r="F3063" s="202">
        <v>42213</v>
      </c>
      <c r="G3063" s="203">
        <v>0.65833333333333333</v>
      </c>
      <c r="H3063" s="203">
        <v>0</v>
      </c>
      <c r="I3063" s="201">
        <v>48</v>
      </c>
      <c r="J3063" s="201" t="s">
        <v>119</v>
      </c>
      <c r="K3063" s="201"/>
      <c r="L3063" s="201" t="s">
        <v>16</v>
      </c>
      <c r="M3063" s="262" t="s">
        <v>488</v>
      </c>
      <c r="N3063" s="262">
        <v>110</v>
      </c>
      <c r="O3063" s="262" t="s">
        <v>7</v>
      </c>
      <c r="P3063" s="262" t="s">
        <v>11179</v>
      </c>
      <c r="Q3063" s="262" t="s">
        <v>11180</v>
      </c>
      <c r="R3063" s="263">
        <v>2</v>
      </c>
      <c r="S3063" s="263">
        <v>6</v>
      </c>
      <c r="T3063" s="263">
        <v>8</v>
      </c>
      <c r="U3063" s="279"/>
      <c r="V3063" s="279"/>
      <c r="W3063" s="279"/>
      <c r="X3063" s="279"/>
      <c r="Y3063" s="279"/>
      <c r="Z3063" s="279"/>
      <c r="AA3063" s="279"/>
      <c r="AB3063" s="279"/>
      <c r="AC3063" s="279"/>
      <c r="AD3063" s="273" t="s">
        <v>37</v>
      </c>
      <c r="AE3063" s="279"/>
      <c r="AF3063" s="279"/>
      <c r="AG3063" s="290"/>
      <c r="AH3063" s="222"/>
      <c r="AI3063" s="229"/>
    </row>
    <row r="3064" spans="1:35" ht="56.25" customHeight="1">
      <c r="A3064" s="69" t="s">
        <v>4982</v>
      </c>
      <c r="B3064" s="201" t="s">
        <v>1412</v>
      </c>
      <c r="C3064" s="201" t="s">
        <v>9112</v>
      </c>
      <c r="D3064" s="202">
        <v>42213</v>
      </c>
      <c r="E3064" s="203">
        <v>0.65833333333333333</v>
      </c>
      <c r="F3064" s="202">
        <v>42213</v>
      </c>
      <c r="G3064" s="203">
        <v>0.65833333333333333</v>
      </c>
      <c r="H3064" s="203">
        <v>0</v>
      </c>
      <c r="I3064" s="201">
        <v>38</v>
      </c>
      <c r="J3064" s="201" t="s">
        <v>119</v>
      </c>
      <c r="K3064" s="201"/>
      <c r="L3064" s="201" t="s">
        <v>16</v>
      </c>
      <c r="M3064" s="262" t="s">
        <v>488</v>
      </c>
      <c r="N3064" s="262">
        <v>110</v>
      </c>
      <c r="O3064" s="262" t="s">
        <v>7</v>
      </c>
      <c r="P3064" s="262" t="s">
        <v>11177</v>
      </c>
      <c r="Q3064" s="262" t="s">
        <v>11178</v>
      </c>
      <c r="R3064" s="263">
        <v>2</v>
      </c>
      <c r="S3064" s="263">
        <v>4</v>
      </c>
      <c r="T3064" s="263">
        <v>6</v>
      </c>
      <c r="U3064" s="279"/>
      <c r="V3064" s="279"/>
      <c r="W3064" s="279"/>
      <c r="X3064" s="279"/>
      <c r="Y3064" s="279"/>
      <c r="Z3064" s="279"/>
      <c r="AA3064" s="279"/>
      <c r="AB3064" s="279"/>
      <c r="AC3064" s="279"/>
      <c r="AD3064" s="273" t="s">
        <v>37</v>
      </c>
      <c r="AE3064" s="279"/>
      <c r="AF3064" s="279"/>
      <c r="AG3064" s="290"/>
      <c r="AH3064" s="222"/>
      <c r="AI3064" s="229"/>
    </row>
    <row r="3065" spans="1:35" ht="75" customHeight="1">
      <c r="A3065" s="69" t="s">
        <v>4982</v>
      </c>
      <c r="B3065" s="134" t="s">
        <v>1412</v>
      </c>
      <c r="C3065" s="134" t="s">
        <v>1423</v>
      </c>
      <c r="D3065" s="88">
        <v>42213</v>
      </c>
      <c r="E3065" s="127">
        <v>0.66041666666666665</v>
      </c>
      <c r="F3065" s="88">
        <v>42213</v>
      </c>
      <c r="G3065" s="127">
        <v>0.73749999999999993</v>
      </c>
      <c r="H3065" s="127">
        <v>7.7083333333333337E-2</v>
      </c>
      <c r="I3065" s="134">
        <v>7</v>
      </c>
      <c r="J3065" s="134" t="s">
        <v>4588</v>
      </c>
      <c r="K3065" s="134"/>
      <c r="L3065" s="134" t="s">
        <v>29</v>
      </c>
      <c r="M3065" s="231" t="s">
        <v>11181</v>
      </c>
      <c r="N3065" s="231">
        <v>0.4</v>
      </c>
      <c r="O3065" s="231" t="s">
        <v>25</v>
      </c>
      <c r="P3065" s="231" t="s">
        <v>11182</v>
      </c>
      <c r="Q3065" s="231" t="s">
        <v>11183</v>
      </c>
      <c r="R3065" s="235">
        <v>32</v>
      </c>
      <c r="S3065" s="235"/>
      <c r="T3065" s="235">
        <v>32</v>
      </c>
      <c r="U3065" s="279"/>
      <c r="V3065" s="279"/>
      <c r="W3065" s="279"/>
      <c r="X3065" s="279"/>
      <c r="Y3065" s="279"/>
      <c r="Z3065" s="279"/>
      <c r="AA3065" s="279"/>
      <c r="AB3065" s="279"/>
      <c r="AC3065" s="279"/>
      <c r="AD3065" s="273" t="s">
        <v>59</v>
      </c>
      <c r="AE3065" s="279"/>
      <c r="AF3065" s="279"/>
      <c r="AG3065" s="290"/>
      <c r="AH3065" s="222"/>
      <c r="AI3065" s="229"/>
    </row>
    <row r="3066" spans="1:35" ht="56.25" customHeight="1">
      <c r="A3066" s="70" t="s">
        <v>122</v>
      </c>
      <c r="B3066" s="74" t="s">
        <v>19</v>
      </c>
      <c r="C3066" s="74" t="s">
        <v>19</v>
      </c>
      <c r="D3066" s="75">
        <v>42009</v>
      </c>
      <c r="E3066" s="76">
        <v>2.7777777777777776E-2</v>
      </c>
      <c r="F3066" s="75">
        <v>42009</v>
      </c>
      <c r="G3066" s="76">
        <v>7.8472222222222221E-2</v>
      </c>
      <c r="H3066" s="76">
        <f>F3066-D3066+G3066-E3066</f>
        <v>5.0694444444444445E-2</v>
      </c>
      <c r="I3066" s="74">
        <v>5</v>
      </c>
      <c r="J3066" s="74"/>
      <c r="K3066" s="74"/>
      <c r="L3066" s="74" t="s">
        <v>9</v>
      </c>
      <c r="M3066" s="225" t="s">
        <v>175</v>
      </c>
      <c r="N3066" s="226" t="s">
        <v>3</v>
      </c>
      <c r="O3066" s="225" t="s">
        <v>7</v>
      </c>
      <c r="P3066" s="225" t="s">
        <v>1707</v>
      </c>
      <c r="Q3066" s="225" t="s">
        <v>1708</v>
      </c>
      <c r="R3066" s="225">
        <v>25</v>
      </c>
      <c r="S3066" s="225"/>
      <c r="T3066" s="225">
        <f>R3066+S3066</f>
        <v>25</v>
      </c>
      <c r="U3066" s="302" t="s">
        <v>28</v>
      </c>
      <c r="V3066" s="302">
        <v>2005</v>
      </c>
      <c r="W3066" s="302" t="s">
        <v>1709</v>
      </c>
      <c r="X3066" s="302">
        <v>0</v>
      </c>
      <c r="Y3066" s="302">
        <v>41870</v>
      </c>
      <c r="Z3066" s="302">
        <v>100</v>
      </c>
      <c r="AA3066" s="302">
        <v>0</v>
      </c>
      <c r="AB3066" s="302">
        <v>0</v>
      </c>
      <c r="AC3066" s="302">
        <v>0</v>
      </c>
      <c r="AD3066" s="302" t="s">
        <v>31</v>
      </c>
      <c r="AE3066" s="302"/>
      <c r="AF3066" s="302"/>
      <c r="AG3066" s="302" t="s">
        <v>143</v>
      </c>
      <c r="AH3066" s="222"/>
      <c r="AI3066" s="229"/>
    </row>
    <row r="3067" spans="1:35" ht="75" customHeight="1">
      <c r="A3067" s="70" t="s">
        <v>4982</v>
      </c>
      <c r="B3067" s="74" t="s">
        <v>19</v>
      </c>
      <c r="C3067" s="74" t="s">
        <v>11210</v>
      </c>
      <c r="D3067" s="75">
        <v>42213</v>
      </c>
      <c r="E3067" s="76">
        <v>0.56944444444444442</v>
      </c>
      <c r="F3067" s="75">
        <v>42213</v>
      </c>
      <c r="G3067" s="76">
        <v>0.57013888888888886</v>
      </c>
      <c r="H3067" s="76">
        <v>6.9444444444444198E-4</v>
      </c>
      <c r="I3067" s="74">
        <v>2</v>
      </c>
      <c r="J3067" s="74"/>
      <c r="K3067" s="74" t="s">
        <v>8</v>
      </c>
      <c r="L3067" s="74" t="s">
        <v>16</v>
      </c>
      <c r="M3067" s="225" t="s">
        <v>5376</v>
      </c>
      <c r="N3067" s="226" t="s">
        <v>3</v>
      </c>
      <c r="O3067" s="225" t="s">
        <v>7</v>
      </c>
      <c r="P3067" s="225" t="s">
        <v>3454</v>
      </c>
      <c r="Q3067" s="225" t="s">
        <v>11328</v>
      </c>
      <c r="R3067" s="225">
        <v>1</v>
      </c>
      <c r="S3067" s="225"/>
      <c r="T3067" s="225">
        <f>R3067+S3067</f>
        <v>1</v>
      </c>
      <c r="U3067" s="302"/>
      <c r="V3067" s="302"/>
      <c r="W3067" s="302"/>
      <c r="X3067" s="302"/>
      <c r="Y3067" s="302"/>
      <c r="Z3067" s="302"/>
      <c r="AA3067" s="302"/>
      <c r="AB3067" s="302"/>
      <c r="AC3067" s="302"/>
      <c r="AD3067" s="302" t="s">
        <v>37</v>
      </c>
      <c r="AE3067" s="302"/>
      <c r="AF3067" s="302"/>
      <c r="AG3067" s="302"/>
      <c r="AH3067" s="222"/>
      <c r="AI3067" s="229"/>
    </row>
    <row r="3068" spans="1:35" ht="56.25" customHeight="1">
      <c r="A3068" s="70" t="s">
        <v>4982</v>
      </c>
      <c r="B3068" s="74" t="s">
        <v>19</v>
      </c>
      <c r="C3068" s="74" t="s">
        <v>19</v>
      </c>
      <c r="D3068" s="75">
        <v>42213</v>
      </c>
      <c r="E3068" s="76">
        <v>0.60277777777777775</v>
      </c>
      <c r="F3068" s="75">
        <v>42213</v>
      </c>
      <c r="G3068" s="76">
        <v>0.63194444444444442</v>
      </c>
      <c r="H3068" s="76">
        <f>F3068-D3068+G3068-E3068</f>
        <v>2.9166666666666674E-2</v>
      </c>
      <c r="I3068" s="74">
        <v>4</v>
      </c>
      <c r="J3068" s="74"/>
      <c r="K3068" s="74"/>
      <c r="L3068" s="74" t="s">
        <v>29</v>
      </c>
      <c r="M3068" s="225" t="s">
        <v>756</v>
      </c>
      <c r="N3068" s="226" t="s">
        <v>3</v>
      </c>
      <c r="O3068" s="225" t="s">
        <v>7</v>
      </c>
      <c r="P3068" s="225" t="s">
        <v>11329</v>
      </c>
      <c r="Q3068" s="225" t="s">
        <v>11330</v>
      </c>
      <c r="R3068" s="225">
        <v>8</v>
      </c>
      <c r="S3068" s="225">
        <v>3</v>
      </c>
      <c r="T3068" s="225">
        <f>R3068+S3068</f>
        <v>11</v>
      </c>
      <c r="U3068" s="302" t="s">
        <v>28</v>
      </c>
      <c r="V3068" s="302">
        <v>1989</v>
      </c>
      <c r="W3068" s="302" t="s">
        <v>1709</v>
      </c>
      <c r="X3068" s="302">
        <v>0</v>
      </c>
      <c r="Y3068" s="302">
        <v>42200</v>
      </c>
      <c r="Z3068" s="302">
        <v>100</v>
      </c>
      <c r="AA3068" s="302">
        <v>42231</v>
      </c>
      <c r="AB3068" s="302">
        <v>0</v>
      </c>
      <c r="AC3068" s="302">
        <v>41877</v>
      </c>
      <c r="AD3068" s="302" t="s">
        <v>27</v>
      </c>
      <c r="AE3068" s="302"/>
      <c r="AF3068" s="302"/>
      <c r="AG3068" s="302"/>
      <c r="AH3068" s="222"/>
      <c r="AI3068" s="229"/>
    </row>
    <row r="3069" spans="1:35" ht="56.25" customHeight="1">
      <c r="A3069" s="70" t="s">
        <v>4982</v>
      </c>
      <c r="B3069" s="74" t="s">
        <v>19</v>
      </c>
      <c r="C3069" s="74" t="s">
        <v>19</v>
      </c>
      <c r="D3069" s="75">
        <v>42213</v>
      </c>
      <c r="E3069" s="76">
        <v>0.69097222222222221</v>
      </c>
      <c r="F3069" s="75">
        <v>42213</v>
      </c>
      <c r="G3069" s="76">
        <v>0.70833333333333337</v>
      </c>
      <c r="H3069" s="76">
        <f>F3069-D3069+G3069-E3069</f>
        <v>1.736111111111116E-2</v>
      </c>
      <c r="I3069" s="74">
        <v>4</v>
      </c>
      <c r="J3069" s="74"/>
      <c r="K3069" s="74"/>
      <c r="L3069" s="74" t="s">
        <v>29</v>
      </c>
      <c r="M3069" s="225" t="s">
        <v>756</v>
      </c>
      <c r="N3069" s="226" t="s">
        <v>3</v>
      </c>
      <c r="O3069" s="225" t="s">
        <v>7</v>
      </c>
      <c r="P3069" s="225" t="s">
        <v>11329</v>
      </c>
      <c r="Q3069" s="225" t="s">
        <v>11331</v>
      </c>
      <c r="R3069" s="225">
        <v>7</v>
      </c>
      <c r="S3069" s="225"/>
      <c r="T3069" s="225">
        <f>R3069+S3069</f>
        <v>7</v>
      </c>
      <c r="U3069" s="302" t="s">
        <v>28</v>
      </c>
      <c r="V3069" s="302">
        <v>1989</v>
      </c>
      <c r="W3069" s="302" t="s">
        <v>1709</v>
      </c>
      <c r="X3069" s="302">
        <v>0</v>
      </c>
      <c r="Y3069" s="302">
        <v>42200</v>
      </c>
      <c r="Z3069" s="302">
        <v>100</v>
      </c>
      <c r="AA3069" s="302">
        <v>42231</v>
      </c>
      <c r="AB3069" s="302">
        <v>0</v>
      </c>
      <c r="AC3069" s="302">
        <v>41877</v>
      </c>
      <c r="AD3069" s="302" t="s">
        <v>27</v>
      </c>
      <c r="AE3069" s="302"/>
      <c r="AF3069" s="302"/>
      <c r="AG3069" s="302"/>
      <c r="AH3069" s="222"/>
      <c r="AI3069" s="229"/>
    </row>
    <row r="3070" spans="1:35" ht="56.25" customHeight="1">
      <c r="A3070" s="70" t="s">
        <v>4982</v>
      </c>
      <c r="B3070" s="74" t="s">
        <v>15</v>
      </c>
      <c r="C3070" s="74" t="s">
        <v>15</v>
      </c>
      <c r="D3070" s="75">
        <v>42213</v>
      </c>
      <c r="E3070" s="76">
        <v>0.11458333333333333</v>
      </c>
      <c r="F3070" s="75">
        <v>42213</v>
      </c>
      <c r="G3070" s="76">
        <v>0.17569444444444446</v>
      </c>
      <c r="H3070" s="76">
        <f>(F3070+G3070)-(D3070+E3070)</f>
        <v>6.1111111106583849E-2</v>
      </c>
      <c r="I3070" s="74">
        <v>18</v>
      </c>
      <c r="J3070" s="74"/>
      <c r="K3070" s="74" t="s">
        <v>178</v>
      </c>
      <c r="L3070" s="74" t="s">
        <v>4</v>
      </c>
      <c r="M3070" s="225" t="s">
        <v>8522</v>
      </c>
      <c r="N3070" s="226">
        <v>35</v>
      </c>
      <c r="O3070" s="225" t="s">
        <v>7</v>
      </c>
      <c r="P3070" s="225" t="s">
        <v>8523</v>
      </c>
      <c r="Q3070" s="225" t="s">
        <v>9369</v>
      </c>
      <c r="R3070" s="225">
        <v>9.5399999999999991</v>
      </c>
      <c r="S3070" s="225"/>
      <c r="T3070" s="225">
        <f>SUM(R3070:S3070)</f>
        <v>9.5399999999999991</v>
      </c>
      <c r="U3070" s="302" t="s">
        <v>28</v>
      </c>
      <c r="V3070" s="302">
        <v>1982</v>
      </c>
      <c r="W3070" s="302" t="s">
        <v>1364</v>
      </c>
      <c r="X3070" s="302"/>
      <c r="Y3070" s="302" t="s">
        <v>9370</v>
      </c>
      <c r="Z3070" s="302">
        <v>100</v>
      </c>
      <c r="AA3070" s="302" t="s">
        <v>9371</v>
      </c>
      <c r="AB3070" s="302">
        <v>0</v>
      </c>
      <c r="AC3070" s="302"/>
      <c r="AD3070" s="302" t="s">
        <v>0</v>
      </c>
      <c r="AE3070" s="302" t="s">
        <v>53</v>
      </c>
      <c r="AF3070" s="302"/>
      <c r="AG3070" s="302" t="s">
        <v>9372</v>
      </c>
      <c r="AH3070" s="222"/>
      <c r="AI3070" s="229"/>
    </row>
    <row r="3071" spans="1:35" ht="75" customHeight="1">
      <c r="A3071" s="70" t="s">
        <v>4982</v>
      </c>
      <c r="B3071" s="74" t="s">
        <v>15</v>
      </c>
      <c r="C3071" s="74" t="s">
        <v>15</v>
      </c>
      <c r="D3071" s="75">
        <v>42213</v>
      </c>
      <c r="E3071" s="76">
        <v>0.38125000000000003</v>
      </c>
      <c r="F3071" s="75">
        <v>42213</v>
      </c>
      <c r="G3071" s="76">
        <v>0.38125000000000003</v>
      </c>
      <c r="H3071" s="76">
        <f>(F3071+G3071)-(D3071+E3071)</f>
        <v>0</v>
      </c>
      <c r="I3071" s="74">
        <v>8</v>
      </c>
      <c r="J3071" s="74" t="s">
        <v>150</v>
      </c>
      <c r="K3071" s="74" t="s">
        <v>8</v>
      </c>
      <c r="L3071" s="74" t="s">
        <v>4</v>
      </c>
      <c r="M3071" s="225" t="s">
        <v>680</v>
      </c>
      <c r="N3071" s="226" t="s">
        <v>3</v>
      </c>
      <c r="O3071" s="225" t="s">
        <v>39</v>
      </c>
      <c r="P3071" s="225" t="s">
        <v>681</v>
      </c>
      <c r="Q3071" s="225" t="s">
        <v>9513</v>
      </c>
      <c r="R3071" s="225"/>
      <c r="S3071" s="225">
        <v>3.24</v>
      </c>
      <c r="T3071" s="225">
        <f>SUM(R3071:S3071)</f>
        <v>3.24</v>
      </c>
      <c r="U3071" s="302" t="s">
        <v>28</v>
      </c>
      <c r="V3071" s="302">
        <v>1978</v>
      </c>
      <c r="W3071" s="302" t="s">
        <v>1709</v>
      </c>
      <c r="X3071" s="302"/>
      <c r="Y3071" s="302">
        <v>42181</v>
      </c>
      <c r="Z3071" s="302">
        <v>100</v>
      </c>
      <c r="AA3071" s="302" t="s">
        <v>9332</v>
      </c>
      <c r="AB3071" s="302">
        <v>0</v>
      </c>
      <c r="AC3071" s="302"/>
      <c r="AD3071" s="302" t="s">
        <v>30</v>
      </c>
      <c r="AE3071" s="302" t="s">
        <v>53</v>
      </c>
      <c r="AF3071" s="302"/>
      <c r="AG3071" s="302" t="s">
        <v>9373</v>
      </c>
      <c r="AH3071" s="222"/>
      <c r="AI3071" s="229"/>
    </row>
    <row r="3072" spans="1:35" ht="56.25" customHeight="1">
      <c r="A3072" s="70" t="s">
        <v>122</v>
      </c>
      <c r="B3072" s="74" t="s">
        <v>19</v>
      </c>
      <c r="C3072" s="74" t="s">
        <v>19</v>
      </c>
      <c r="D3072" s="75">
        <v>42009</v>
      </c>
      <c r="E3072" s="76">
        <v>2.7777777777777776E-2</v>
      </c>
      <c r="F3072" s="75">
        <v>42009</v>
      </c>
      <c r="G3072" s="76">
        <v>0.13333333333333333</v>
      </c>
      <c r="H3072" s="76">
        <f t="shared" ref="H3072:H3078" si="41">F3072-D3072+G3072-E3072</f>
        <v>0.10555555555555556</v>
      </c>
      <c r="I3072" s="74">
        <v>1</v>
      </c>
      <c r="J3072" s="74"/>
      <c r="K3072" s="74"/>
      <c r="L3072" s="74" t="s">
        <v>9</v>
      </c>
      <c r="M3072" s="225" t="s">
        <v>190</v>
      </c>
      <c r="N3072" s="226" t="s">
        <v>3</v>
      </c>
      <c r="O3072" s="225" t="s">
        <v>7</v>
      </c>
      <c r="P3072" s="225" t="s">
        <v>1710</v>
      </c>
      <c r="Q3072" s="225" t="s">
        <v>1708</v>
      </c>
      <c r="R3072" s="225">
        <v>5</v>
      </c>
      <c r="S3072" s="225"/>
      <c r="T3072" s="225">
        <f t="shared" ref="T3072:T3078" si="42">R3072+S3072</f>
        <v>5</v>
      </c>
      <c r="U3072" s="302" t="s">
        <v>28</v>
      </c>
      <c r="V3072" s="302">
        <v>2003</v>
      </c>
      <c r="W3072" s="302" t="s">
        <v>1709</v>
      </c>
      <c r="X3072" s="302">
        <v>0</v>
      </c>
      <c r="Y3072" s="302">
        <v>41865</v>
      </c>
      <c r="Z3072" s="302">
        <v>100</v>
      </c>
      <c r="AA3072" s="302">
        <v>0</v>
      </c>
      <c r="AB3072" s="302">
        <v>0</v>
      </c>
      <c r="AC3072" s="302">
        <v>41813</v>
      </c>
      <c r="AD3072" s="302" t="s">
        <v>31</v>
      </c>
      <c r="AE3072" s="302"/>
      <c r="AF3072" s="302"/>
      <c r="AG3072" s="302"/>
      <c r="AH3072" s="222"/>
      <c r="AI3072" s="229"/>
    </row>
    <row r="3073" spans="1:35" ht="56.25" customHeight="1">
      <c r="A3073" s="70" t="s">
        <v>122</v>
      </c>
      <c r="B3073" s="74" t="s">
        <v>19</v>
      </c>
      <c r="C3073" s="74" t="s">
        <v>19</v>
      </c>
      <c r="D3073" s="75">
        <v>42010</v>
      </c>
      <c r="E3073" s="76">
        <v>8.3333333333333329E-2</v>
      </c>
      <c r="F3073" s="75">
        <v>42010</v>
      </c>
      <c r="G3073" s="76">
        <v>0.13541666666666666</v>
      </c>
      <c r="H3073" s="76">
        <f t="shared" si="41"/>
        <v>5.2083333333333329E-2</v>
      </c>
      <c r="I3073" s="74">
        <v>1</v>
      </c>
      <c r="J3073" s="74"/>
      <c r="K3073" s="74"/>
      <c r="L3073" s="74" t="s">
        <v>9</v>
      </c>
      <c r="M3073" s="225" t="s">
        <v>190</v>
      </c>
      <c r="N3073" s="226" t="s">
        <v>3</v>
      </c>
      <c r="O3073" s="225" t="s">
        <v>7</v>
      </c>
      <c r="P3073" s="225" t="s">
        <v>1752</v>
      </c>
      <c r="Q3073" s="225" t="s">
        <v>1718</v>
      </c>
      <c r="R3073" s="225">
        <v>6</v>
      </c>
      <c r="S3073" s="225"/>
      <c r="T3073" s="225">
        <f t="shared" si="42"/>
        <v>6</v>
      </c>
      <c r="U3073" s="302" t="s">
        <v>28</v>
      </c>
      <c r="V3073" s="302">
        <v>2003</v>
      </c>
      <c r="W3073" s="302" t="s">
        <v>1709</v>
      </c>
      <c r="X3073" s="302">
        <v>0</v>
      </c>
      <c r="Y3073" s="302">
        <v>41865</v>
      </c>
      <c r="Z3073" s="302">
        <v>100</v>
      </c>
      <c r="AA3073" s="302">
        <v>0</v>
      </c>
      <c r="AB3073" s="302">
        <v>0</v>
      </c>
      <c r="AC3073" s="302">
        <v>41816</v>
      </c>
      <c r="AD3073" s="302" t="s">
        <v>31</v>
      </c>
      <c r="AE3073" s="302"/>
      <c r="AF3073" s="302"/>
      <c r="AG3073" s="302"/>
      <c r="AH3073" s="222"/>
      <c r="AI3073" s="229"/>
    </row>
    <row r="3074" spans="1:35" ht="153.75" customHeight="1">
      <c r="A3074" s="70" t="s">
        <v>122</v>
      </c>
      <c r="B3074" s="74" t="s">
        <v>19</v>
      </c>
      <c r="C3074" s="74" t="s">
        <v>19</v>
      </c>
      <c r="D3074" s="75">
        <v>42010</v>
      </c>
      <c r="E3074" s="76">
        <v>9.1666666666666674E-2</v>
      </c>
      <c r="F3074" s="75">
        <v>42010</v>
      </c>
      <c r="G3074" s="76">
        <v>9.1666666666666674E-2</v>
      </c>
      <c r="H3074" s="76">
        <f t="shared" si="41"/>
        <v>0</v>
      </c>
      <c r="I3074" s="74">
        <v>14</v>
      </c>
      <c r="J3074" s="74" t="s">
        <v>150</v>
      </c>
      <c r="K3074" s="74" t="s">
        <v>8</v>
      </c>
      <c r="L3074" s="74" t="s">
        <v>9</v>
      </c>
      <c r="M3074" s="225" t="s">
        <v>171</v>
      </c>
      <c r="N3074" s="226" t="s">
        <v>3</v>
      </c>
      <c r="O3074" s="225" t="s">
        <v>7</v>
      </c>
      <c r="P3074" s="225" t="s">
        <v>1711</v>
      </c>
      <c r="Q3074" s="225" t="s">
        <v>1712</v>
      </c>
      <c r="R3074" s="225">
        <v>5</v>
      </c>
      <c r="S3074" s="225"/>
      <c r="T3074" s="225">
        <f t="shared" si="42"/>
        <v>5</v>
      </c>
      <c r="U3074" s="302" t="s">
        <v>28</v>
      </c>
      <c r="V3074" s="302">
        <v>1973</v>
      </c>
      <c r="W3074" s="302" t="s">
        <v>1709</v>
      </c>
      <c r="X3074" s="302">
        <v>0</v>
      </c>
      <c r="Y3074" s="302">
        <v>0</v>
      </c>
      <c r="Z3074" s="302">
        <v>0</v>
      </c>
      <c r="AA3074" s="302">
        <v>0</v>
      </c>
      <c r="AB3074" s="302">
        <v>0</v>
      </c>
      <c r="AC3074" s="302">
        <v>41827</v>
      </c>
      <c r="AD3074" s="302" t="s">
        <v>31</v>
      </c>
      <c r="AE3074" s="302"/>
      <c r="AF3074" s="302"/>
      <c r="AG3074" s="302" t="s">
        <v>1713</v>
      </c>
      <c r="AH3074" s="222"/>
      <c r="AI3074" s="229"/>
    </row>
    <row r="3075" spans="1:35" ht="56.25" customHeight="1">
      <c r="A3075" s="70" t="s">
        <v>122</v>
      </c>
      <c r="B3075" s="74" t="s">
        <v>19</v>
      </c>
      <c r="C3075" s="74" t="s">
        <v>19</v>
      </c>
      <c r="D3075" s="75">
        <v>42010</v>
      </c>
      <c r="E3075" s="76">
        <v>9.7222222222222224E-2</v>
      </c>
      <c r="F3075" s="75">
        <v>42010</v>
      </c>
      <c r="G3075" s="76">
        <v>9.7222222222222224E-2</v>
      </c>
      <c r="H3075" s="76">
        <f t="shared" si="41"/>
        <v>0</v>
      </c>
      <c r="I3075" s="74">
        <v>17</v>
      </c>
      <c r="J3075" s="74" t="s">
        <v>150</v>
      </c>
      <c r="K3075" s="74" t="s">
        <v>8</v>
      </c>
      <c r="L3075" s="74" t="s">
        <v>9</v>
      </c>
      <c r="M3075" s="225" t="s">
        <v>172</v>
      </c>
      <c r="N3075" s="226" t="s">
        <v>3</v>
      </c>
      <c r="O3075" s="225" t="s">
        <v>7</v>
      </c>
      <c r="P3075" s="225" t="s">
        <v>1714</v>
      </c>
      <c r="Q3075" s="225" t="s">
        <v>1715</v>
      </c>
      <c r="R3075" s="225">
        <v>6</v>
      </c>
      <c r="S3075" s="225">
        <v>1</v>
      </c>
      <c r="T3075" s="225">
        <f t="shared" si="42"/>
        <v>7</v>
      </c>
      <c r="U3075" s="302" t="s">
        <v>28</v>
      </c>
      <c r="V3075" s="302">
        <v>1985</v>
      </c>
      <c r="W3075" s="302" t="s">
        <v>1709</v>
      </c>
      <c r="X3075" s="302">
        <v>0</v>
      </c>
      <c r="Y3075" s="302">
        <v>41821</v>
      </c>
      <c r="Z3075" s="302">
        <v>100</v>
      </c>
      <c r="AA3075" s="302">
        <v>0</v>
      </c>
      <c r="AB3075" s="302">
        <v>0</v>
      </c>
      <c r="AC3075" s="302">
        <v>41754</v>
      </c>
      <c r="AD3075" s="302" t="s">
        <v>31</v>
      </c>
      <c r="AE3075" s="302"/>
      <c r="AF3075" s="302"/>
      <c r="AG3075" s="302"/>
      <c r="AH3075" s="222"/>
      <c r="AI3075" s="229"/>
    </row>
    <row r="3076" spans="1:35" ht="37.5" customHeight="1">
      <c r="A3076" s="70" t="s">
        <v>122</v>
      </c>
      <c r="B3076" s="74" t="s">
        <v>19</v>
      </c>
      <c r="C3076" s="74" t="s">
        <v>19</v>
      </c>
      <c r="D3076" s="75">
        <v>42010</v>
      </c>
      <c r="E3076" s="76">
        <v>0.10416666666666667</v>
      </c>
      <c r="F3076" s="75">
        <v>42010</v>
      </c>
      <c r="G3076" s="76">
        <v>0.40208333333333335</v>
      </c>
      <c r="H3076" s="76">
        <f t="shared" si="41"/>
        <v>0.29791666666666666</v>
      </c>
      <c r="I3076" s="74">
        <v>7</v>
      </c>
      <c r="J3076" s="74" t="s">
        <v>173</v>
      </c>
      <c r="K3076" s="74" t="s">
        <v>14</v>
      </c>
      <c r="L3076" s="74" t="s">
        <v>9</v>
      </c>
      <c r="M3076" s="225" t="s">
        <v>174</v>
      </c>
      <c r="N3076" s="226" t="s">
        <v>3</v>
      </c>
      <c r="O3076" s="225" t="s">
        <v>7</v>
      </c>
      <c r="P3076" s="225" t="s">
        <v>1716</v>
      </c>
      <c r="Q3076" s="225" t="s">
        <v>1717</v>
      </c>
      <c r="R3076" s="225">
        <v>46</v>
      </c>
      <c r="S3076" s="225"/>
      <c r="T3076" s="225">
        <f t="shared" si="42"/>
        <v>46</v>
      </c>
      <c r="U3076" s="302" t="s">
        <v>28</v>
      </c>
      <c r="V3076" s="302">
        <v>1984</v>
      </c>
      <c r="W3076" s="302" t="s">
        <v>1477</v>
      </c>
      <c r="X3076" s="302">
        <v>0</v>
      </c>
      <c r="Y3076" s="302">
        <v>41960</v>
      </c>
      <c r="Z3076" s="302">
        <v>100</v>
      </c>
      <c r="AA3076" s="302">
        <v>42011</v>
      </c>
      <c r="AB3076" s="302">
        <v>0</v>
      </c>
      <c r="AC3076" s="302">
        <v>41651</v>
      </c>
      <c r="AD3076" s="302" t="s">
        <v>31</v>
      </c>
      <c r="AE3076" s="302"/>
      <c r="AF3076" s="302"/>
      <c r="AG3076" s="302"/>
      <c r="AH3076" s="222"/>
      <c r="AI3076" s="229"/>
    </row>
    <row r="3077" spans="1:35" ht="56.25" customHeight="1">
      <c r="A3077" s="70" t="s">
        <v>122</v>
      </c>
      <c r="B3077" s="74" t="s">
        <v>19</v>
      </c>
      <c r="C3077" s="74" t="s">
        <v>19</v>
      </c>
      <c r="D3077" s="75">
        <v>42010</v>
      </c>
      <c r="E3077" s="76">
        <v>0.10416666666666667</v>
      </c>
      <c r="F3077" s="75">
        <v>42010</v>
      </c>
      <c r="G3077" s="76">
        <v>0.11319444444444444</v>
      </c>
      <c r="H3077" s="76">
        <f t="shared" si="41"/>
        <v>9.0277777777777735E-3</v>
      </c>
      <c r="I3077" s="74">
        <v>6</v>
      </c>
      <c r="J3077" s="74"/>
      <c r="K3077" s="74"/>
      <c r="L3077" s="74" t="s">
        <v>9</v>
      </c>
      <c r="M3077" s="225" t="s">
        <v>175</v>
      </c>
      <c r="N3077" s="226" t="s">
        <v>3</v>
      </c>
      <c r="O3077" s="225" t="s">
        <v>7</v>
      </c>
      <c r="P3077" s="225" t="s">
        <v>1707</v>
      </c>
      <c r="Q3077" s="225" t="s">
        <v>1718</v>
      </c>
      <c r="R3077" s="225">
        <v>14</v>
      </c>
      <c r="S3077" s="225"/>
      <c r="T3077" s="225">
        <f t="shared" si="42"/>
        <v>14</v>
      </c>
      <c r="U3077" s="302" t="s">
        <v>28</v>
      </c>
      <c r="V3077" s="302">
        <v>2005</v>
      </c>
      <c r="W3077" s="302" t="s">
        <v>1709</v>
      </c>
      <c r="X3077" s="302">
        <v>0</v>
      </c>
      <c r="Y3077" s="302">
        <v>41870</v>
      </c>
      <c r="Z3077" s="302">
        <v>100</v>
      </c>
      <c r="AA3077" s="302">
        <v>0</v>
      </c>
      <c r="AB3077" s="302">
        <v>0</v>
      </c>
      <c r="AC3077" s="302">
        <v>0</v>
      </c>
      <c r="AD3077" s="302" t="s">
        <v>31</v>
      </c>
      <c r="AE3077" s="302"/>
      <c r="AF3077" s="302"/>
      <c r="AG3077" s="302" t="s">
        <v>143</v>
      </c>
      <c r="AH3077" s="222"/>
      <c r="AI3077" s="229"/>
    </row>
    <row r="3078" spans="1:35" ht="56.25" customHeight="1">
      <c r="A3078" s="70" t="s">
        <v>122</v>
      </c>
      <c r="B3078" s="74" t="s">
        <v>19</v>
      </c>
      <c r="C3078" s="74" t="s">
        <v>19</v>
      </c>
      <c r="D3078" s="75">
        <v>42010</v>
      </c>
      <c r="E3078" s="76">
        <v>0.11458333333333333</v>
      </c>
      <c r="F3078" s="75">
        <v>42010</v>
      </c>
      <c r="G3078" s="76">
        <v>0.11458333333333333</v>
      </c>
      <c r="H3078" s="76">
        <f t="shared" si="41"/>
        <v>0</v>
      </c>
      <c r="I3078" s="74">
        <v>8</v>
      </c>
      <c r="J3078" s="74" t="s">
        <v>150</v>
      </c>
      <c r="K3078" s="74" t="s">
        <v>8</v>
      </c>
      <c r="L3078" s="74" t="s">
        <v>9</v>
      </c>
      <c r="M3078" s="225" t="s">
        <v>176</v>
      </c>
      <c r="N3078" s="226" t="s">
        <v>3</v>
      </c>
      <c r="O3078" s="225" t="s">
        <v>7</v>
      </c>
      <c r="P3078" s="225" t="s">
        <v>1719</v>
      </c>
      <c r="Q3078" s="225" t="s">
        <v>1720</v>
      </c>
      <c r="R3078" s="225">
        <v>3</v>
      </c>
      <c r="S3078" s="225">
        <v>7</v>
      </c>
      <c r="T3078" s="225">
        <f t="shared" si="42"/>
        <v>10</v>
      </c>
      <c r="U3078" s="302" t="s">
        <v>28</v>
      </c>
      <c r="V3078" s="302">
        <v>1980</v>
      </c>
      <c r="W3078" s="302" t="s">
        <v>1709</v>
      </c>
      <c r="X3078" s="302">
        <v>0</v>
      </c>
      <c r="Y3078" s="302">
        <v>38961</v>
      </c>
      <c r="Z3078" s="302">
        <v>100</v>
      </c>
      <c r="AA3078" s="302">
        <v>0</v>
      </c>
      <c r="AB3078" s="302">
        <v>0</v>
      </c>
      <c r="AC3078" s="302">
        <v>0</v>
      </c>
      <c r="AD3078" s="302" t="s">
        <v>31</v>
      </c>
      <c r="AE3078" s="302"/>
      <c r="AF3078" s="302"/>
      <c r="AG3078" s="302" t="s">
        <v>1721</v>
      </c>
      <c r="AH3078" s="222"/>
      <c r="AI3078" s="229"/>
    </row>
    <row r="3079" spans="1:35" ht="37.5" customHeight="1">
      <c r="A3079" s="70" t="s">
        <v>4982</v>
      </c>
      <c r="B3079" s="74" t="s">
        <v>18</v>
      </c>
      <c r="C3079" s="74" t="s">
        <v>18</v>
      </c>
      <c r="D3079" s="75">
        <v>42213</v>
      </c>
      <c r="E3079" s="76">
        <v>42213.1875</v>
      </c>
      <c r="F3079" s="75">
        <v>42213</v>
      </c>
      <c r="G3079" s="76">
        <v>42213.229166666664</v>
      </c>
      <c r="H3079" s="76">
        <f>G3079-E3079</f>
        <v>4.1666666664241347E-2</v>
      </c>
      <c r="I3079" s="74">
        <v>1</v>
      </c>
      <c r="J3079" s="74"/>
      <c r="K3079" s="74"/>
      <c r="L3079" s="74" t="s">
        <v>11</v>
      </c>
      <c r="M3079" s="225" t="s">
        <v>337</v>
      </c>
      <c r="N3079" s="226">
        <v>0.4</v>
      </c>
      <c r="O3079" s="225" t="s">
        <v>2</v>
      </c>
      <c r="P3079" s="225" t="s">
        <v>4147</v>
      </c>
      <c r="Q3079" s="225" t="s">
        <v>4785</v>
      </c>
      <c r="R3079" s="225"/>
      <c r="S3079" s="225"/>
      <c r="T3079" s="225"/>
      <c r="U3079" s="302"/>
      <c r="V3079" s="302"/>
      <c r="W3079" s="302"/>
      <c r="X3079" s="302"/>
      <c r="Y3079" s="302"/>
      <c r="Z3079" s="302"/>
      <c r="AA3079" s="302"/>
      <c r="AB3079" s="302"/>
      <c r="AC3079" s="302"/>
      <c r="AD3079" s="302" t="s">
        <v>0</v>
      </c>
      <c r="AE3079" s="302"/>
      <c r="AF3079" s="302"/>
      <c r="AG3079" s="302"/>
      <c r="AH3079" s="222"/>
      <c r="AI3079" s="229"/>
    </row>
    <row r="3080" spans="1:35" ht="138" customHeight="1">
      <c r="A3080" s="70" t="s">
        <v>4982</v>
      </c>
      <c r="B3080" s="74" t="s">
        <v>12</v>
      </c>
      <c r="C3080" s="74" t="s">
        <v>127</v>
      </c>
      <c r="D3080" s="75">
        <v>42213</v>
      </c>
      <c r="E3080" s="76">
        <v>0.61736111111111114</v>
      </c>
      <c r="F3080" s="75">
        <v>42213</v>
      </c>
      <c r="G3080" s="76">
        <v>0.61736111111111114</v>
      </c>
      <c r="H3080" s="76">
        <f>G3080-E3080</f>
        <v>0</v>
      </c>
      <c r="I3080" s="74">
        <v>15</v>
      </c>
      <c r="J3080" s="74" t="s">
        <v>233</v>
      </c>
      <c r="K3080" s="74" t="s">
        <v>8</v>
      </c>
      <c r="L3080" s="74" t="s">
        <v>9</v>
      </c>
      <c r="M3080" s="225" t="s">
        <v>8163</v>
      </c>
      <c r="N3080" s="226" t="s">
        <v>3</v>
      </c>
      <c r="O3080" s="225" t="s">
        <v>7</v>
      </c>
      <c r="P3080" s="225" t="s">
        <v>8164</v>
      </c>
      <c r="Q3080" s="225" t="s">
        <v>8165</v>
      </c>
      <c r="R3080" s="225">
        <v>4.26</v>
      </c>
      <c r="S3080" s="225">
        <v>0.8</v>
      </c>
      <c r="T3080" s="225">
        <f>R3080+S3080</f>
        <v>5.0599999999999996</v>
      </c>
      <c r="U3080" s="302" t="s">
        <v>28</v>
      </c>
      <c r="V3080" s="302">
        <v>1986</v>
      </c>
      <c r="W3080" s="302" t="s">
        <v>9758</v>
      </c>
      <c r="X3080" s="302" t="s">
        <v>762</v>
      </c>
      <c r="Y3080" s="302">
        <v>41852</v>
      </c>
      <c r="Z3080" s="302">
        <v>1</v>
      </c>
      <c r="AA3080" s="302">
        <v>42583</v>
      </c>
      <c r="AB3080" s="302" t="s">
        <v>128</v>
      </c>
      <c r="AC3080" s="302" t="s">
        <v>128</v>
      </c>
      <c r="AD3080" s="302" t="s">
        <v>30</v>
      </c>
      <c r="AE3080" s="302"/>
      <c r="AF3080" s="302"/>
      <c r="AG3080" s="302"/>
      <c r="AH3080" s="222"/>
      <c r="AI3080" s="229"/>
    </row>
    <row r="3081" spans="1:35" ht="228.75" customHeight="1">
      <c r="A3081" s="70" t="s">
        <v>2819</v>
      </c>
      <c r="B3081" s="74" t="s">
        <v>69</v>
      </c>
      <c r="C3081" s="74" t="s">
        <v>69</v>
      </c>
      <c r="D3081" s="75">
        <v>42132</v>
      </c>
      <c r="E3081" s="76">
        <v>0.44930555555555557</v>
      </c>
      <c r="F3081" s="75">
        <v>42132</v>
      </c>
      <c r="G3081" s="76">
        <v>0.45833333333333331</v>
      </c>
      <c r="H3081" s="76">
        <v>9.0277777777777457E-3</v>
      </c>
      <c r="I3081" s="74">
        <v>12</v>
      </c>
      <c r="J3081" s="74" t="s">
        <v>150</v>
      </c>
      <c r="K3081" s="74" t="s">
        <v>178</v>
      </c>
      <c r="L3081" s="74" t="s">
        <v>4</v>
      </c>
      <c r="M3081" s="225" t="s">
        <v>2947</v>
      </c>
      <c r="N3081" s="226" t="s">
        <v>3</v>
      </c>
      <c r="O3081" s="225" t="s">
        <v>7</v>
      </c>
      <c r="P3081" s="225" t="s">
        <v>2947</v>
      </c>
      <c r="Q3081" s="225" t="s">
        <v>2957</v>
      </c>
      <c r="R3081" s="225">
        <v>0.56999999999999995</v>
      </c>
      <c r="S3081" s="225">
        <v>0.51700000000000002</v>
      </c>
      <c r="T3081" s="225">
        <f>R3081+S3081</f>
        <v>1.087</v>
      </c>
      <c r="U3081" s="302" t="s">
        <v>28</v>
      </c>
      <c r="V3081" s="302">
        <v>2008</v>
      </c>
      <c r="W3081" s="302" t="s">
        <v>1477</v>
      </c>
      <c r="X3081" s="302" t="s">
        <v>724</v>
      </c>
      <c r="Y3081" s="302" t="s">
        <v>1902</v>
      </c>
      <c r="Z3081" s="302">
        <v>100</v>
      </c>
      <c r="AA3081" s="302" t="s">
        <v>2660</v>
      </c>
      <c r="AB3081" s="302">
        <v>0</v>
      </c>
      <c r="AC3081" s="302" t="s">
        <v>1902</v>
      </c>
      <c r="AD3081" s="302" t="s">
        <v>22</v>
      </c>
      <c r="AE3081" s="302"/>
      <c r="AF3081" s="302"/>
      <c r="AG3081" s="302" t="s">
        <v>3031</v>
      </c>
      <c r="AH3081" s="222"/>
      <c r="AI3081" s="229"/>
    </row>
    <row r="3082" spans="1:35" ht="93.75" customHeight="1">
      <c r="A3082" s="69" t="s">
        <v>4982</v>
      </c>
      <c r="B3082" s="92" t="s">
        <v>21</v>
      </c>
      <c r="C3082" s="92" t="s">
        <v>21</v>
      </c>
      <c r="D3082" s="88">
        <v>42212</v>
      </c>
      <c r="E3082" s="89">
        <v>0.67499999999999993</v>
      </c>
      <c r="F3082" s="88">
        <v>42212</v>
      </c>
      <c r="G3082" s="89">
        <v>0.79999999999999993</v>
      </c>
      <c r="H3082" s="89">
        <v>0.125</v>
      </c>
      <c r="I3082" s="68">
        <v>3</v>
      </c>
      <c r="J3082" s="68"/>
      <c r="K3082" s="92"/>
      <c r="L3082" s="92" t="s">
        <v>11</v>
      </c>
      <c r="M3082" s="230" t="s">
        <v>7941</v>
      </c>
      <c r="N3082" s="221">
        <v>0.4</v>
      </c>
      <c r="O3082" s="221" t="s">
        <v>7</v>
      </c>
      <c r="P3082" s="230" t="s">
        <v>7942</v>
      </c>
      <c r="Q3082" s="221" t="s">
        <v>7943</v>
      </c>
      <c r="R3082" s="221">
        <v>0.751</v>
      </c>
      <c r="S3082" s="221">
        <v>0.32100000000000001</v>
      </c>
      <c r="T3082" s="221">
        <v>1.073</v>
      </c>
      <c r="U3082" s="293" t="s">
        <v>43</v>
      </c>
      <c r="V3082" s="273" t="s">
        <v>128</v>
      </c>
      <c r="W3082" s="293" t="s">
        <v>128</v>
      </c>
      <c r="X3082" s="293" t="s">
        <v>128</v>
      </c>
      <c r="Y3082" s="269">
        <v>2015</v>
      </c>
      <c r="Z3082" s="318" t="s">
        <v>128</v>
      </c>
      <c r="AA3082" s="269">
        <v>2016</v>
      </c>
      <c r="AB3082" s="293" t="s">
        <v>128</v>
      </c>
      <c r="AC3082" s="269">
        <v>2015</v>
      </c>
      <c r="AD3082" s="293" t="s">
        <v>22</v>
      </c>
      <c r="AE3082" s="293" t="s">
        <v>57</v>
      </c>
      <c r="AF3082" s="293"/>
      <c r="AG3082" s="318"/>
      <c r="AH3082" s="230"/>
      <c r="AI3082" s="229"/>
    </row>
    <row r="3083" spans="1:35" ht="93.75" customHeight="1">
      <c r="A3083" s="70" t="s">
        <v>4982</v>
      </c>
      <c r="B3083" s="74" t="s">
        <v>5</v>
      </c>
      <c r="C3083" s="74" t="s">
        <v>5</v>
      </c>
      <c r="D3083" s="75">
        <v>42213</v>
      </c>
      <c r="E3083" s="76">
        <v>0.81458333333333333</v>
      </c>
      <c r="F3083" s="75">
        <v>42213</v>
      </c>
      <c r="G3083" s="76">
        <v>2.7777777777777776E-2</v>
      </c>
      <c r="H3083" s="76">
        <v>0.21736111111111112</v>
      </c>
      <c r="I3083" s="74">
        <v>17</v>
      </c>
      <c r="J3083" s="74" t="s">
        <v>2553</v>
      </c>
      <c r="K3083" s="74" t="s">
        <v>14</v>
      </c>
      <c r="L3083" s="74" t="s">
        <v>4</v>
      </c>
      <c r="M3083" s="225" t="s">
        <v>10453</v>
      </c>
      <c r="N3083" s="226" t="s">
        <v>3</v>
      </c>
      <c r="O3083" s="225" t="s">
        <v>7</v>
      </c>
      <c r="P3083" s="225" t="s">
        <v>10454</v>
      </c>
      <c r="Q3083" s="225" t="s">
        <v>10455</v>
      </c>
      <c r="R3083" s="225">
        <v>50.4</v>
      </c>
      <c r="S3083" s="225">
        <v>14.7</v>
      </c>
      <c r="T3083" s="225">
        <f>R3083+S3083</f>
        <v>65.099999999999994</v>
      </c>
      <c r="U3083" s="302" t="s">
        <v>33</v>
      </c>
      <c r="V3083" s="302">
        <v>2010</v>
      </c>
      <c r="W3083" s="302" t="s">
        <v>10456</v>
      </c>
      <c r="X3083" s="302" t="s">
        <v>411</v>
      </c>
      <c r="Y3083" s="302" t="s">
        <v>10457</v>
      </c>
      <c r="Z3083" s="302">
        <v>100</v>
      </c>
      <c r="AA3083" s="302" t="s">
        <v>10458</v>
      </c>
      <c r="AB3083" s="302"/>
      <c r="AC3083" s="302"/>
      <c r="AD3083" s="302" t="s">
        <v>0</v>
      </c>
      <c r="AE3083" s="302"/>
      <c r="AF3083" s="302"/>
      <c r="AG3083" s="302"/>
      <c r="AH3083" s="222"/>
      <c r="AI3083" s="229"/>
    </row>
    <row r="3084" spans="1:35" ht="56.25" customHeight="1">
      <c r="A3084" s="70" t="s">
        <v>4982</v>
      </c>
      <c r="B3084" s="161" t="s">
        <v>84</v>
      </c>
      <c r="C3084" s="69" t="s">
        <v>2468</v>
      </c>
      <c r="D3084" s="163">
        <v>42214</v>
      </c>
      <c r="E3084" s="117">
        <v>0.62708333333333333</v>
      </c>
      <c r="F3084" s="163">
        <v>42214</v>
      </c>
      <c r="G3084" s="117">
        <v>0.65833333333333333</v>
      </c>
      <c r="H3084" s="158">
        <v>3.125E-2</v>
      </c>
      <c r="I3084" s="70">
        <v>7</v>
      </c>
      <c r="J3084" s="73"/>
      <c r="K3084" s="94" t="s">
        <v>20</v>
      </c>
      <c r="L3084" s="73" t="s">
        <v>9</v>
      </c>
      <c r="M3084" s="222" t="s">
        <v>10890</v>
      </c>
      <c r="N3084" s="219" t="s">
        <v>3</v>
      </c>
      <c r="O3084" s="233" t="s">
        <v>7</v>
      </c>
      <c r="P3084" s="222" t="s">
        <v>10890</v>
      </c>
      <c r="Q3084" s="439" t="s">
        <v>10891</v>
      </c>
      <c r="R3084" s="250">
        <v>0.4</v>
      </c>
      <c r="S3084" s="250"/>
      <c r="T3084" s="250">
        <v>0.4</v>
      </c>
      <c r="U3084" s="304" t="s">
        <v>45</v>
      </c>
      <c r="V3084" s="279">
        <v>1991</v>
      </c>
      <c r="W3084" s="273" t="s">
        <v>10824</v>
      </c>
      <c r="X3084" s="279"/>
      <c r="Y3084" s="289" t="s">
        <v>10892</v>
      </c>
      <c r="Z3084" s="279"/>
      <c r="AA3084" s="279"/>
      <c r="AB3084" s="279"/>
      <c r="AC3084" s="279"/>
      <c r="AD3084" s="274" t="s">
        <v>30</v>
      </c>
      <c r="AE3084" s="279"/>
      <c r="AF3084" s="279"/>
      <c r="AG3084" s="273" t="s">
        <v>10893</v>
      </c>
      <c r="AH3084" s="222"/>
      <c r="AI3084" s="229"/>
    </row>
    <row r="3085" spans="1:35" ht="131.25" customHeight="1">
      <c r="A3085" s="70" t="s">
        <v>122</v>
      </c>
      <c r="B3085" s="74" t="s">
        <v>19</v>
      </c>
      <c r="C3085" s="74" t="s">
        <v>19</v>
      </c>
      <c r="D3085" s="75">
        <v>42010</v>
      </c>
      <c r="E3085" s="76">
        <v>0.1277777777777778</v>
      </c>
      <c r="F3085" s="75">
        <v>42010</v>
      </c>
      <c r="G3085" s="76">
        <v>0.17499999999999999</v>
      </c>
      <c r="H3085" s="76">
        <f>F3085-D3085+G3085-E3085</f>
        <v>4.7222222222222193E-2</v>
      </c>
      <c r="I3085" s="74">
        <v>48</v>
      </c>
      <c r="J3085" s="74" t="s">
        <v>177</v>
      </c>
      <c r="K3085" s="74" t="s">
        <v>178</v>
      </c>
      <c r="L3085" s="74" t="s">
        <v>9</v>
      </c>
      <c r="M3085" s="225" t="s">
        <v>179</v>
      </c>
      <c r="N3085" s="226">
        <v>110</v>
      </c>
      <c r="O3085" s="225" t="s">
        <v>7</v>
      </c>
      <c r="P3085" s="225" t="s">
        <v>1722</v>
      </c>
      <c r="Q3085" s="225" t="s">
        <v>1723</v>
      </c>
      <c r="R3085" s="225">
        <v>51</v>
      </c>
      <c r="S3085" s="225">
        <v>35</v>
      </c>
      <c r="T3085" s="225">
        <f>R3085+S3085</f>
        <v>86</v>
      </c>
      <c r="U3085" s="302" t="s">
        <v>28</v>
      </c>
      <c r="V3085" s="302">
        <v>1994</v>
      </c>
      <c r="W3085" s="302" t="s">
        <v>1364</v>
      </c>
      <c r="X3085" s="302">
        <v>0</v>
      </c>
      <c r="Y3085" s="302">
        <v>41487</v>
      </c>
      <c r="Z3085" s="302">
        <v>100</v>
      </c>
      <c r="AA3085" s="302">
        <v>41579</v>
      </c>
      <c r="AB3085" s="302">
        <v>0</v>
      </c>
      <c r="AC3085" s="302">
        <v>41918</v>
      </c>
      <c r="AD3085" s="302" t="s">
        <v>31</v>
      </c>
      <c r="AE3085" s="302"/>
      <c r="AF3085" s="302"/>
      <c r="AG3085" s="302"/>
      <c r="AH3085" s="222"/>
      <c r="AI3085" s="229"/>
    </row>
    <row r="3086" spans="1:35" ht="93.75" customHeight="1">
      <c r="A3086" s="70" t="s">
        <v>122</v>
      </c>
      <c r="B3086" s="74" t="s">
        <v>19</v>
      </c>
      <c r="C3086" s="74" t="s">
        <v>19</v>
      </c>
      <c r="D3086" s="75">
        <v>42010</v>
      </c>
      <c r="E3086" s="76">
        <v>0.1423611111111111</v>
      </c>
      <c r="F3086" s="75">
        <v>42010</v>
      </c>
      <c r="G3086" s="76">
        <v>0.68402777777777779</v>
      </c>
      <c r="H3086" s="76">
        <f>F3086-D3086+G3086-E3086</f>
        <v>0.54166666666666674</v>
      </c>
      <c r="I3086" s="74">
        <v>7</v>
      </c>
      <c r="J3086" s="74"/>
      <c r="K3086" s="74"/>
      <c r="L3086" s="74" t="s">
        <v>9</v>
      </c>
      <c r="M3086" s="225" t="s">
        <v>175</v>
      </c>
      <c r="N3086" s="226" t="s">
        <v>3</v>
      </c>
      <c r="O3086" s="225" t="s">
        <v>7</v>
      </c>
      <c r="P3086" s="225" t="s">
        <v>1707</v>
      </c>
      <c r="Q3086" s="225" t="s">
        <v>1724</v>
      </c>
      <c r="R3086" s="225">
        <v>93</v>
      </c>
      <c r="S3086" s="225"/>
      <c r="T3086" s="225">
        <f>R3086+S3086</f>
        <v>93</v>
      </c>
      <c r="U3086" s="302" t="s">
        <v>28</v>
      </c>
      <c r="V3086" s="302">
        <v>2005</v>
      </c>
      <c r="W3086" s="302" t="s">
        <v>1709</v>
      </c>
      <c r="X3086" s="302">
        <v>0</v>
      </c>
      <c r="Y3086" s="302">
        <v>41870</v>
      </c>
      <c r="Z3086" s="302">
        <v>100</v>
      </c>
      <c r="AA3086" s="302">
        <v>0</v>
      </c>
      <c r="AB3086" s="302">
        <v>0</v>
      </c>
      <c r="AC3086" s="302">
        <v>0</v>
      </c>
      <c r="AD3086" s="302" t="s">
        <v>31</v>
      </c>
      <c r="AE3086" s="302"/>
      <c r="AF3086" s="302"/>
      <c r="AG3086" s="302" t="s">
        <v>143</v>
      </c>
      <c r="AH3086" s="222"/>
      <c r="AI3086" s="229"/>
    </row>
    <row r="3087" spans="1:35" ht="112.5" customHeight="1">
      <c r="A3087" s="70" t="s">
        <v>122</v>
      </c>
      <c r="B3087" s="74" t="s">
        <v>19</v>
      </c>
      <c r="C3087" s="74" t="s">
        <v>19</v>
      </c>
      <c r="D3087" s="75">
        <v>42010</v>
      </c>
      <c r="E3087" s="76">
        <v>0.14930555555555555</v>
      </c>
      <c r="F3087" s="75">
        <v>42010</v>
      </c>
      <c r="G3087" s="76">
        <v>0.14930555555555555</v>
      </c>
      <c r="H3087" s="76">
        <f>F3087-D3087+G3087-E3087</f>
        <v>0</v>
      </c>
      <c r="I3087" s="74">
        <v>4</v>
      </c>
      <c r="J3087" s="74" t="s">
        <v>180</v>
      </c>
      <c r="K3087" s="74" t="s">
        <v>8</v>
      </c>
      <c r="L3087" s="74" t="s">
        <v>9</v>
      </c>
      <c r="M3087" s="225" t="s">
        <v>181</v>
      </c>
      <c r="N3087" s="226" t="s">
        <v>3</v>
      </c>
      <c r="O3087" s="225" t="s">
        <v>7</v>
      </c>
      <c r="P3087" s="225" t="s">
        <v>1725</v>
      </c>
      <c r="Q3087" s="225" t="s">
        <v>1726</v>
      </c>
      <c r="R3087" s="225">
        <v>2</v>
      </c>
      <c r="S3087" s="225"/>
      <c r="T3087" s="225">
        <f>R3087+S3087</f>
        <v>2</v>
      </c>
      <c r="U3087" s="302" t="s">
        <v>28</v>
      </c>
      <c r="V3087" s="302">
        <v>1978</v>
      </c>
      <c r="W3087" s="302" t="s">
        <v>1709</v>
      </c>
      <c r="X3087" s="302">
        <v>0</v>
      </c>
      <c r="Y3087" s="302" t="s">
        <v>1727</v>
      </c>
      <c r="Z3087" s="302">
        <v>100</v>
      </c>
      <c r="AA3087" s="302">
        <v>42010</v>
      </c>
      <c r="AB3087" s="302">
        <v>0</v>
      </c>
      <c r="AC3087" s="302">
        <v>41683</v>
      </c>
      <c r="AD3087" s="302" t="s">
        <v>31</v>
      </c>
      <c r="AE3087" s="302"/>
      <c r="AF3087" s="302"/>
      <c r="AG3087" s="302"/>
      <c r="AH3087" s="222"/>
      <c r="AI3087" s="229"/>
    </row>
    <row r="3088" spans="1:35" ht="112.5" customHeight="1">
      <c r="A3088" s="70" t="s">
        <v>4982</v>
      </c>
      <c r="B3088" s="74" t="s">
        <v>18</v>
      </c>
      <c r="C3088" s="74" t="s">
        <v>18</v>
      </c>
      <c r="D3088" s="75">
        <v>42214</v>
      </c>
      <c r="E3088" s="76">
        <v>42214.292361111111</v>
      </c>
      <c r="F3088" s="75">
        <v>42214</v>
      </c>
      <c r="G3088" s="76">
        <v>42214.416666666664</v>
      </c>
      <c r="H3088" s="76">
        <f>G3088-E3088</f>
        <v>0.12430555555329192</v>
      </c>
      <c r="I3088" s="74">
        <v>1</v>
      </c>
      <c r="J3088" s="74"/>
      <c r="K3088" s="74"/>
      <c r="L3088" s="74" t="s">
        <v>11</v>
      </c>
      <c r="M3088" s="225" t="s">
        <v>337</v>
      </c>
      <c r="N3088" s="226">
        <v>0.4</v>
      </c>
      <c r="O3088" s="225" t="s">
        <v>2</v>
      </c>
      <c r="P3088" s="225" t="s">
        <v>7984</v>
      </c>
      <c r="Q3088" s="225" t="s">
        <v>4785</v>
      </c>
      <c r="R3088" s="225"/>
      <c r="S3088" s="225"/>
      <c r="T3088" s="225"/>
      <c r="U3088" s="302"/>
      <c r="V3088" s="302"/>
      <c r="W3088" s="302"/>
      <c r="X3088" s="302"/>
      <c r="Y3088" s="302"/>
      <c r="Z3088" s="302"/>
      <c r="AA3088" s="302"/>
      <c r="AB3088" s="302"/>
      <c r="AC3088" s="302"/>
      <c r="AD3088" s="302" t="s">
        <v>0</v>
      </c>
      <c r="AE3088" s="302"/>
      <c r="AF3088" s="302"/>
      <c r="AG3088" s="302"/>
      <c r="AH3088" s="222"/>
      <c r="AI3088" s="229"/>
    </row>
    <row r="3089" spans="1:35" ht="168.75" customHeight="1">
      <c r="A3089" s="70" t="s">
        <v>4982</v>
      </c>
      <c r="B3089" s="74" t="s">
        <v>12</v>
      </c>
      <c r="C3089" s="74" t="s">
        <v>127</v>
      </c>
      <c r="D3089" s="75">
        <v>42214</v>
      </c>
      <c r="E3089" s="76">
        <v>0.61805555555555558</v>
      </c>
      <c r="F3089" s="75">
        <v>42214</v>
      </c>
      <c r="G3089" s="76">
        <v>0.62569444444444444</v>
      </c>
      <c r="H3089" s="76">
        <f>G3089-E3089</f>
        <v>7.6388888888888618E-3</v>
      </c>
      <c r="I3089" s="74">
        <v>50</v>
      </c>
      <c r="J3089" s="74" t="s">
        <v>233</v>
      </c>
      <c r="K3089" s="74" t="s">
        <v>20</v>
      </c>
      <c r="L3089" s="74" t="s">
        <v>4</v>
      </c>
      <c r="M3089" s="225" t="s">
        <v>8166</v>
      </c>
      <c r="N3089" s="226" t="s">
        <v>3</v>
      </c>
      <c r="O3089" s="225" t="s">
        <v>7</v>
      </c>
      <c r="P3089" s="225" t="s">
        <v>8166</v>
      </c>
      <c r="Q3089" s="225" t="s">
        <v>9759</v>
      </c>
      <c r="R3089" s="225">
        <v>0.8</v>
      </c>
      <c r="S3089" s="225">
        <v>2.41</v>
      </c>
      <c r="T3089" s="225">
        <f>R3089+S3089</f>
        <v>3.21</v>
      </c>
      <c r="U3089" s="302" t="s">
        <v>46</v>
      </c>
      <c r="V3089" s="302">
        <v>1977</v>
      </c>
      <c r="W3089" s="302" t="s">
        <v>9693</v>
      </c>
      <c r="X3089" s="302" t="s">
        <v>762</v>
      </c>
      <c r="Y3089" s="302" t="s">
        <v>5307</v>
      </c>
      <c r="Z3089" s="302">
        <v>1</v>
      </c>
      <c r="AA3089" s="302" t="s">
        <v>9694</v>
      </c>
      <c r="AB3089" s="302">
        <v>1</v>
      </c>
      <c r="AC3089" s="302" t="s">
        <v>128</v>
      </c>
      <c r="AD3089" s="302" t="s">
        <v>0</v>
      </c>
      <c r="AE3089" s="302" t="s">
        <v>53</v>
      </c>
      <c r="AF3089" s="302" t="s">
        <v>128</v>
      </c>
      <c r="AG3089" s="302"/>
      <c r="AH3089" s="222"/>
      <c r="AI3089" s="229"/>
    </row>
    <row r="3090" spans="1:35" ht="37.5" customHeight="1">
      <c r="A3090" s="70" t="s">
        <v>4982</v>
      </c>
      <c r="B3090" s="74" t="s">
        <v>5</v>
      </c>
      <c r="C3090" s="74" t="s">
        <v>5</v>
      </c>
      <c r="D3090" s="75">
        <v>42214</v>
      </c>
      <c r="E3090" s="76">
        <v>0.6</v>
      </c>
      <c r="F3090" s="75">
        <v>42203</v>
      </c>
      <c r="G3090" s="76">
        <v>0.6</v>
      </c>
      <c r="H3090" s="76">
        <f>G3090-E3090</f>
        <v>0</v>
      </c>
      <c r="I3090" s="74">
        <v>135</v>
      </c>
      <c r="J3090" s="74" t="s">
        <v>7809</v>
      </c>
      <c r="K3090" s="74" t="s">
        <v>8</v>
      </c>
      <c r="L3090" s="74" t="s">
        <v>9</v>
      </c>
      <c r="M3090" s="225" t="s">
        <v>8244</v>
      </c>
      <c r="N3090" s="226">
        <v>110</v>
      </c>
      <c r="O3090" s="225" t="s">
        <v>7</v>
      </c>
      <c r="P3090" s="225" t="s">
        <v>8245</v>
      </c>
      <c r="Q3090" s="225" t="s">
        <v>10459</v>
      </c>
      <c r="R3090" s="225"/>
      <c r="S3090" s="225">
        <v>69.7</v>
      </c>
      <c r="T3090" s="225">
        <v>69.7</v>
      </c>
      <c r="U3090" s="302" t="s">
        <v>28</v>
      </c>
      <c r="V3090" s="302">
        <v>2001</v>
      </c>
      <c r="W3090" s="302" t="s">
        <v>5601</v>
      </c>
      <c r="X3090" s="302" t="s">
        <v>10311</v>
      </c>
      <c r="Y3090" s="302">
        <v>42005</v>
      </c>
      <c r="Z3090" s="302">
        <v>100</v>
      </c>
      <c r="AA3090" s="302" t="s">
        <v>5573</v>
      </c>
      <c r="AB3090" s="302">
        <v>0</v>
      </c>
      <c r="AC3090" s="302" t="s">
        <v>586</v>
      </c>
      <c r="AD3090" s="302" t="s">
        <v>30</v>
      </c>
      <c r="AE3090" s="302"/>
      <c r="AF3090" s="302"/>
      <c r="AG3090" s="302"/>
      <c r="AH3090" s="222"/>
      <c r="AI3090" s="229"/>
    </row>
    <row r="3091" spans="1:35" ht="150" customHeight="1">
      <c r="A3091" s="70" t="s">
        <v>4982</v>
      </c>
      <c r="B3091" s="74" t="s">
        <v>5</v>
      </c>
      <c r="C3091" s="74" t="s">
        <v>3626</v>
      </c>
      <c r="D3091" s="75">
        <v>42214</v>
      </c>
      <c r="E3091" s="76">
        <v>0.73541666666666661</v>
      </c>
      <c r="F3091" s="75">
        <v>42214</v>
      </c>
      <c r="G3091" s="76">
        <v>0.73541666666666661</v>
      </c>
      <c r="H3091" s="76">
        <f>G3091-E3091</f>
        <v>0</v>
      </c>
      <c r="I3091" s="74">
        <v>67</v>
      </c>
      <c r="J3091" s="74"/>
      <c r="K3091" s="74"/>
      <c r="L3091" s="74" t="s">
        <v>16</v>
      </c>
      <c r="M3091" s="225" t="s">
        <v>10460</v>
      </c>
      <c r="N3091" s="226">
        <v>110</v>
      </c>
      <c r="O3091" s="225" t="s">
        <v>13</v>
      </c>
      <c r="P3091" s="225" t="s">
        <v>525</v>
      </c>
      <c r="Q3091" s="225" t="s">
        <v>10461</v>
      </c>
      <c r="R3091" s="225"/>
      <c r="S3091" s="225">
        <v>68.3</v>
      </c>
      <c r="T3091" s="225">
        <f>R3091+S3091</f>
        <v>68.3</v>
      </c>
      <c r="U3091" s="302" t="s">
        <v>1</v>
      </c>
      <c r="V3091" s="302"/>
      <c r="W3091" s="302"/>
      <c r="X3091" s="302"/>
      <c r="Y3091" s="302"/>
      <c r="Z3091" s="302"/>
      <c r="AA3091" s="302"/>
      <c r="AB3091" s="302"/>
      <c r="AC3091" s="302"/>
      <c r="AD3091" s="302" t="s">
        <v>37</v>
      </c>
      <c r="AE3091" s="302"/>
      <c r="AF3091" s="302"/>
      <c r="AG3091" s="302"/>
      <c r="AH3091" s="222"/>
      <c r="AI3091" s="229"/>
    </row>
    <row r="3092" spans="1:35" ht="150" customHeight="1">
      <c r="A3092" s="70" t="s">
        <v>4982</v>
      </c>
      <c r="B3092" s="74" t="s">
        <v>5</v>
      </c>
      <c r="C3092" s="74" t="s">
        <v>5</v>
      </c>
      <c r="D3092" s="75">
        <v>42214</v>
      </c>
      <c r="E3092" s="76">
        <v>0.76458333333333339</v>
      </c>
      <c r="F3092" s="75">
        <v>42214</v>
      </c>
      <c r="G3092" s="76">
        <v>0.76458333333333339</v>
      </c>
      <c r="H3092" s="76">
        <v>0</v>
      </c>
      <c r="I3092" s="74">
        <v>15</v>
      </c>
      <c r="J3092" s="74" t="s">
        <v>143</v>
      </c>
      <c r="K3092" s="74"/>
      <c r="L3092" s="74" t="s">
        <v>4</v>
      </c>
      <c r="M3092" s="225" t="s">
        <v>8246</v>
      </c>
      <c r="N3092" s="226">
        <v>35</v>
      </c>
      <c r="O3092" s="225" t="s">
        <v>13</v>
      </c>
      <c r="P3092" s="225" t="s">
        <v>8247</v>
      </c>
      <c r="Q3092" s="225" t="s">
        <v>10462</v>
      </c>
      <c r="R3092" s="225"/>
      <c r="S3092" s="225">
        <v>19</v>
      </c>
      <c r="T3092" s="225">
        <v>19</v>
      </c>
      <c r="U3092" s="302" t="s">
        <v>34</v>
      </c>
      <c r="V3092" s="302"/>
      <c r="W3092" s="302" t="s">
        <v>10449</v>
      </c>
      <c r="X3092" s="302" t="s">
        <v>10450</v>
      </c>
      <c r="Y3092" s="302"/>
      <c r="Z3092" s="302"/>
      <c r="AA3092" s="302"/>
      <c r="AB3092" s="302"/>
      <c r="AC3092" s="302"/>
      <c r="AD3092" s="302" t="s">
        <v>0</v>
      </c>
      <c r="AE3092" s="302"/>
      <c r="AF3092" s="302"/>
      <c r="AG3092" s="302"/>
      <c r="AH3092" s="222"/>
      <c r="AI3092" s="229"/>
    </row>
    <row r="3093" spans="1:35" ht="75" customHeight="1">
      <c r="A3093" s="69" t="s">
        <v>4982</v>
      </c>
      <c r="B3093" s="92" t="s">
        <v>21</v>
      </c>
      <c r="C3093" s="92" t="s">
        <v>21</v>
      </c>
      <c r="D3093" s="88">
        <v>42215</v>
      </c>
      <c r="E3093" s="89">
        <v>0.42777777777777781</v>
      </c>
      <c r="F3093" s="88">
        <v>42215</v>
      </c>
      <c r="G3093" s="89">
        <v>0.44375000000000003</v>
      </c>
      <c r="H3093" s="89">
        <v>1.5972222222222224E-2</v>
      </c>
      <c r="I3093" s="68">
        <v>1</v>
      </c>
      <c r="J3093" s="68"/>
      <c r="K3093" s="92"/>
      <c r="L3093" s="92" t="s">
        <v>11</v>
      </c>
      <c r="M3093" s="230" t="s">
        <v>7945</v>
      </c>
      <c r="N3093" s="221">
        <v>0.4</v>
      </c>
      <c r="O3093" s="221" t="s">
        <v>2</v>
      </c>
      <c r="P3093" s="230" t="s">
        <v>7945</v>
      </c>
      <c r="Q3093" s="221" t="s">
        <v>7946</v>
      </c>
      <c r="R3093" s="221">
        <v>3.9E-2</v>
      </c>
      <c r="S3093" s="221">
        <v>1.9E-2</v>
      </c>
      <c r="T3093" s="221">
        <v>5.8000000000000003E-2</v>
      </c>
      <c r="U3093" s="293" t="s">
        <v>1</v>
      </c>
      <c r="V3093" s="273" t="s">
        <v>128</v>
      </c>
      <c r="W3093" s="293" t="s">
        <v>128</v>
      </c>
      <c r="X3093" s="293" t="s">
        <v>128</v>
      </c>
      <c r="Y3093" s="269">
        <v>2015</v>
      </c>
      <c r="Z3093" s="318" t="s">
        <v>128</v>
      </c>
      <c r="AA3093" s="269">
        <v>2016</v>
      </c>
      <c r="AB3093" s="293" t="s">
        <v>128</v>
      </c>
      <c r="AC3093" s="269">
        <v>2015</v>
      </c>
      <c r="AD3093" s="293" t="s">
        <v>17</v>
      </c>
      <c r="AE3093" s="293" t="s">
        <v>57</v>
      </c>
      <c r="AF3093" s="293"/>
      <c r="AG3093" s="318"/>
      <c r="AH3093" s="230"/>
      <c r="AI3093" s="229"/>
    </row>
    <row r="3094" spans="1:35" ht="87.75" customHeight="1">
      <c r="A3094" s="69" t="s">
        <v>4982</v>
      </c>
      <c r="B3094" s="92" t="s">
        <v>21</v>
      </c>
      <c r="C3094" s="92" t="s">
        <v>21</v>
      </c>
      <c r="D3094" s="88">
        <v>42215</v>
      </c>
      <c r="E3094" s="89">
        <v>0.46249999999999997</v>
      </c>
      <c r="F3094" s="88">
        <v>42215</v>
      </c>
      <c r="G3094" s="89">
        <v>0.5</v>
      </c>
      <c r="H3094" s="89">
        <v>3.7499999999999999E-2</v>
      </c>
      <c r="I3094" s="68">
        <v>1</v>
      </c>
      <c r="J3094" s="68"/>
      <c r="K3094" s="92"/>
      <c r="L3094" s="92" t="s">
        <v>11</v>
      </c>
      <c r="M3094" s="230" t="s">
        <v>7947</v>
      </c>
      <c r="N3094" s="221">
        <v>0.4</v>
      </c>
      <c r="O3094" s="221" t="s">
        <v>2</v>
      </c>
      <c r="P3094" s="230" t="s">
        <v>7947</v>
      </c>
      <c r="Q3094" s="221" t="s">
        <v>7926</v>
      </c>
      <c r="R3094" s="221">
        <v>2.3E-2</v>
      </c>
      <c r="S3094" s="221">
        <v>1.0999999999999999E-2</v>
      </c>
      <c r="T3094" s="221">
        <v>3.4000000000000002E-2</v>
      </c>
      <c r="U3094" s="293" t="s">
        <v>1</v>
      </c>
      <c r="V3094" s="273" t="s">
        <v>128</v>
      </c>
      <c r="W3094" s="293" t="s">
        <v>128</v>
      </c>
      <c r="X3094" s="293" t="s">
        <v>128</v>
      </c>
      <c r="Y3094" s="269">
        <v>2015</v>
      </c>
      <c r="Z3094" s="318" t="s">
        <v>128</v>
      </c>
      <c r="AA3094" s="269">
        <v>2016</v>
      </c>
      <c r="AB3094" s="293" t="s">
        <v>128</v>
      </c>
      <c r="AC3094" s="269">
        <v>2015</v>
      </c>
      <c r="AD3094" s="293" t="s">
        <v>17</v>
      </c>
      <c r="AE3094" s="293" t="s">
        <v>57</v>
      </c>
      <c r="AF3094" s="293"/>
      <c r="AG3094" s="318"/>
      <c r="AH3094" s="230"/>
      <c r="AI3094" s="229"/>
    </row>
    <row r="3095" spans="1:35" ht="56.25" customHeight="1">
      <c r="A3095" s="69" t="s">
        <v>4982</v>
      </c>
      <c r="B3095" s="134" t="s">
        <v>1412</v>
      </c>
      <c r="C3095" s="134" t="s">
        <v>1423</v>
      </c>
      <c r="D3095" s="88">
        <v>42215</v>
      </c>
      <c r="E3095" s="127">
        <v>0.14027777777777778</v>
      </c>
      <c r="F3095" s="88">
        <v>42215</v>
      </c>
      <c r="G3095" s="127">
        <v>0.14930555555555555</v>
      </c>
      <c r="H3095" s="127">
        <v>9.0277777777777787E-3</v>
      </c>
      <c r="I3095" s="134">
        <v>6</v>
      </c>
      <c r="J3095" s="134" t="s">
        <v>1421</v>
      </c>
      <c r="K3095" s="134"/>
      <c r="L3095" s="134" t="s">
        <v>11</v>
      </c>
      <c r="M3095" s="231" t="s">
        <v>11188</v>
      </c>
      <c r="N3095" s="231" t="s">
        <v>3</v>
      </c>
      <c r="O3095" s="231" t="s">
        <v>7</v>
      </c>
      <c r="P3095" s="231" t="s">
        <v>5017</v>
      </c>
      <c r="Q3095" s="231" t="s">
        <v>11189</v>
      </c>
      <c r="R3095" s="235">
        <v>5</v>
      </c>
      <c r="S3095" s="235"/>
      <c r="T3095" s="235">
        <v>5</v>
      </c>
      <c r="U3095" s="279"/>
      <c r="V3095" s="279"/>
      <c r="W3095" s="279"/>
      <c r="X3095" s="279"/>
      <c r="Y3095" s="279"/>
      <c r="Z3095" s="279"/>
      <c r="AA3095" s="279"/>
      <c r="AB3095" s="279"/>
      <c r="AC3095" s="279"/>
      <c r="AD3095" s="273" t="s">
        <v>17</v>
      </c>
      <c r="AE3095" s="279"/>
      <c r="AF3095" s="279"/>
      <c r="AG3095" s="290"/>
      <c r="AH3095" s="222"/>
      <c r="AI3095" s="229"/>
    </row>
    <row r="3096" spans="1:35" ht="37.5" customHeight="1">
      <c r="A3096" s="70" t="s">
        <v>4982</v>
      </c>
      <c r="B3096" s="74" t="s">
        <v>19</v>
      </c>
      <c r="C3096" s="74" t="s">
        <v>11210</v>
      </c>
      <c r="D3096" s="75">
        <v>42215</v>
      </c>
      <c r="E3096" s="76">
        <v>8.6805555555555566E-2</v>
      </c>
      <c r="F3096" s="75">
        <v>42215</v>
      </c>
      <c r="G3096" s="76">
        <v>0.19305555555555554</v>
      </c>
      <c r="H3096" s="76">
        <v>0.10624999999999997</v>
      </c>
      <c r="I3096" s="74">
        <v>2</v>
      </c>
      <c r="J3096" s="74"/>
      <c r="K3096" s="74" t="s">
        <v>14</v>
      </c>
      <c r="L3096" s="74" t="s">
        <v>16</v>
      </c>
      <c r="M3096" s="225" t="s">
        <v>5376</v>
      </c>
      <c r="N3096" s="226" t="s">
        <v>3</v>
      </c>
      <c r="O3096" s="225" t="s">
        <v>7</v>
      </c>
      <c r="P3096" s="225" t="s">
        <v>3454</v>
      </c>
      <c r="Q3096" s="225" t="s">
        <v>11332</v>
      </c>
      <c r="R3096" s="225">
        <v>4</v>
      </c>
      <c r="S3096" s="225"/>
      <c r="T3096" s="225">
        <f t="shared" ref="T3096:T3101" si="43">R3096+S3096</f>
        <v>4</v>
      </c>
      <c r="U3096" s="302"/>
      <c r="V3096" s="302"/>
      <c r="W3096" s="302"/>
      <c r="X3096" s="302"/>
      <c r="Y3096" s="302"/>
      <c r="Z3096" s="302"/>
      <c r="AA3096" s="302"/>
      <c r="AB3096" s="302"/>
      <c r="AC3096" s="302"/>
      <c r="AD3096" s="302" t="s">
        <v>37</v>
      </c>
      <c r="AE3096" s="302"/>
      <c r="AF3096" s="302"/>
      <c r="AG3096" s="302"/>
      <c r="AH3096" s="222"/>
      <c r="AI3096" s="229"/>
    </row>
    <row r="3097" spans="1:35" ht="112.5" customHeight="1">
      <c r="A3097" s="70" t="s">
        <v>4982</v>
      </c>
      <c r="B3097" s="74" t="s">
        <v>19</v>
      </c>
      <c r="C3097" s="74" t="s">
        <v>11333</v>
      </c>
      <c r="D3097" s="75">
        <v>42215</v>
      </c>
      <c r="E3097" s="76">
        <v>0.23611111111111113</v>
      </c>
      <c r="F3097" s="75">
        <v>42215</v>
      </c>
      <c r="G3097" s="76">
        <v>0.23680555555555557</v>
      </c>
      <c r="H3097" s="76">
        <v>6.9444444444444198E-4</v>
      </c>
      <c r="I3097" s="74">
        <v>16</v>
      </c>
      <c r="J3097" s="74"/>
      <c r="K3097" s="74" t="s">
        <v>8</v>
      </c>
      <c r="L3097" s="74" t="s">
        <v>16</v>
      </c>
      <c r="M3097" s="225" t="s">
        <v>3813</v>
      </c>
      <c r="N3097" s="226">
        <v>110</v>
      </c>
      <c r="O3097" s="225" t="s">
        <v>7</v>
      </c>
      <c r="P3097" s="225" t="s">
        <v>11334</v>
      </c>
      <c r="Q3097" s="225" t="s">
        <v>11335</v>
      </c>
      <c r="R3097" s="225">
        <v>4</v>
      </c>
      <c r="S3097" s="225"/>
      <c r="T3097" s="225">
        <f t="shared" si="43"/>
        <v>4</v>
      </c>
      <c r="U3097" s="302"/>
      <c r="V3097" s="302"/>
      <c r="W3097" s="302"/>
      <c r="X3097" s="302"/>
      <c r="Y3097" s="302"/>
      <c r="Z3097" s="302"/>
      <c r="AA3097" s="302"/>
      <c r="AB3097" s="302"/>
      <c r="AC3097" s="302"/>
      <c r="AD3097" s="302" t="s">
        <v>37</v>
      </c>
      <c r="AE3097" s="302"/>
      <c r="AF3097" s="302"/>
      <c r="AG3097" s="302"/>
      <c r="AH3097" s="222"/>
      <c r="AI3097" s="229"/>
    </row>
    <row r="3098" spans="1:35" ht="37.5" customHeight="1">
      <c r="A3098" s="70" t="s">
        <v>4982</v>
      </c>
      <c r="B3098" s="74" t="s">
        <v>19</v>
      </c>
      <c r="C3098" s="74" t="s">
        <v>11218</v>
      </c>
      <c r="D3098" s="75">
        <v>42215</v>
      </c>
      <c r="E3098" s="76">
        <v>0.4201388888888889</v>
      </c>
      <c r="F3098" s="75">
        <v>42215</v>
      </c>
      <c r="G3098" s="76">
        <v>0.43888888888888888</v>
      </c>
      <c r="H3098" s="76">
        <v>1.8749999999999989E-2</v>
      </c>
      <c r="I3098" s="74">
        <v>7</v>
      </c>
      <c r="J3098" s="74"/>
      <c r="K3098" s="74"/>
      <c r="L3098" s="74" t="s">
        <v>16</v>
      </c>
      <c r="M3098" s="225" t="s">
        <v>452</v>
      </c>
      <c r="N3098" s="226">
        <v>35</v>
      </c>
      <c r="O3098" s="225" t="s">
        <v>7</v>
      </c>
      <c r="P3098" s="225" t="s">
        <v>7919</v>
      </c>
      <c r="Q3098" s="225" t="s">
        <v>11336</v>
      </c>
      <c r="R3098" s="225">
        <v>14</v>
      </c>
      <c r="S3098" s="225"/>
      <c r="T3098" s="225">
        <f t="shared" si="43"/>
        <v>14</v>
      </c>
      <c r="U3098" s="302"/>
      <c r="V3098" s="302"/>
      <c r="W3098" s="302"/>
      <c r="X3098" s="302"/>
      <c r="Y3098" s="302"/>
      <c r="Z3098" s="302"/>
      <c r="AA3098" s="302"/>
      <c r="AB3098" s="302"/>
      <c r="AC3098" s="302"/>
      <c r="AD3098" s="302" t="s">
        <v>37</v>
      </c>
      <c r="AE3098" s="302"/>
      <c r="AF3098" s="302"/>
      <c r="AG3098" s="302"/>
      <c r="AH3098" s="222"/>
      <c r="AI3098" s="229"/>
    </row>
    <row r="3099" spans="1:35" ht="93.75" customHeight="1">
      <c r="A3099" s="70" t="s">
        <v>4982</v>
      </c>
      <c r="B3099" s="74" t="s">
        <v>19</v>
      </c>
      <c r="C3099" s="74" t="s">
        <v>11210</v>
      </c>
      <c r="D3099" s="75">
        <v>42215</v>
      </c>
      <c r="E3099" s="76">
        <v>0.50277777777777777</v>
      </c>
      <c r="F3099" s="75">
        <v>42215</v>
      </c>
      <c r="G3099" s="76">
        <v>0.50347222222222221</v>
      </c>
      <c r="H3099" s="76">
        <v>6.9444444444444198E-4</v>
      </c>
      <c r="I3099" s="74">
        <v>3</v>
      </c>
      <c r="J3099" s="74"/>
      <c r="K3099" s="74"/>
      <c r="L3099" s="74" t="s">
        <v>16</v>
      </c>
      <c r="M3099" s="225" t="s">
        <v>270</v>
      </c>
      <c r="N3099" s="226" t="s">
        <v>3</v>
      </c>
      <c r="O3099" s="225" t="s">
        <v>7</v>
      </c>
      <c r="P3099" s="225" t="s">
        <v>7920</v>
      </c>
      <c r="Q3099" s="225" t="s">
        <v>7921</v>
      </c>
      <c r="R3099" s="225">
        <v>2</v>
      </c>
      <c r="S3099" s="225"/>
      <c r="T3099" s="225">
        <f t="shared" si="43"/>
        <v>2</v>
      </c>
      <c r="U3099" s="302"/>
      <c r="V3099" s="302"/>
      <c r="W3099" s="302"/>
      <c r="X3099" s="302"/>
      <c r="Y3099" s="302"/>
      <c r="Z3099" s="302"/>
      <c r="AA3099" s="302"/>
      <c r="AB3099" s="302"/>
      <c r="AC3099" s="302"/>
      <c r="AD3099" s="302" t="s">
        <v>37</v>
      </c>
      <c r="AE3099" s="302"/>
      <c r="AF3099" s="302"/>
      <c r="AG3099" s="302"/>
      <c r="AH3099" s="222"/>
      <c r="AI3099" s="229"/>
    </row>
    <row r="3100" spans="1:35" ht="168.75" customHeight="1">
      <c r="A3100" s="70" t="s">
        <v>4982</v>
      </c>
      <c r="B3100" s="74" t="s">
        <v>19</v>
      </c>
      <c r="C3100" s="74" t="s">
        <v>5350</v>
      </c>
      <c r="D3100" s="75">
        <v>42215</v>
      </c>
      <c r="E3100" s="76">
        <v>0.56805555555555554</v>
      </c>
      <c r="F3100" s="75">
        <v>42215</v>
      </c>
      <c r="G3100" s="76">
        <v>0.56805555555555554</v>
      </c>
      <c r="H3100" s="76">
        <v>0</v>
      </c>
      <c r="I3100" s="74">
        <v>503</v>
      </c>
      <c r="J3100" s="74" t="s">
        <v>7922</v>
      </c>
      <c r="K3100" s="74" t="s">
        <v>8</v>
      </c>
      <c r="L3100" s="74" t="s">
        <v>16</v>
      </c>
      <c r="M3100" s="225" t="s">
        <v>2856</v>
      </c>
      <c r="N3100" s="226">
        <v>220</v>
      </c>
      <c r="O3100" s="225" t="s">
        <v>7</v>
      </c>
      <c r="P3100" s="225" t="s">
        <v>11337</v>
      </c>
      <c r="Q3100" s="225" t="s">
        <v>11338</v>
      </c>
      <c r="R3100" s="225">
        <v>174</v>
      </c>
      <c r="S3100" s="225">
        <v>158</v>
      </c>
      <c r="T3100" s="225">
        <f t="shared" si="43"/>
        <v>332</v>
      </c>
      <c r="U3100" s="302"/>
      <c r="V3100" s="302"/>
      <c r="W3100" s="302"/>
      <c r="X3100" s="302"/>
      <c r="Y3100" s="302"/>
      <c r="Z3100" s="302"/>
      <c r="AA3100" s="302"/>
      <c r="AB3100" s="302"/>
      <c r="AC3100" s="302"/>
      <c r="AD3100" s="302" t="s">
        <v>37</v>
      </c>
      <c r="AE3100" s="302"/>
      <c r="AF3100" s="302"/>
      <c r="AG3100" s="302"/>
      <c r="AH3100" s="222"/>
      <c r="AI3100" s="229"/>
    </row>
    <row r="3101" spans="1:35" ht="56.25" customHeight="1">
      <c r="A3101" s="70" t="s">
        <v>122</v>
      </c>
      <c r="B3101" s="74" t="s">
        <v>19</v>
      </c>
      <c r="C3101" s="74" t="s">
        <v>19</v>
      </c>
      <c r="D3101" s="75">
        <v>42010</v>
      </c>
      <c r="E3101" s="76">
        <v>0.15138888888888888</v>
      </c>
      <c r="F3101" s="75">
        <v>42010</v>
      </c>
      <c r="G3101" s="76">
        <v>0.15138888888888888</v>
      </c>
      <c r="H3101" s="76">
        <f>F3101-D3101+G3101-E3101</f>
        <v>0</v>
      </c>
      <c r="I3101" s="74">
        <v>5</v>
      </c>
      <c r="J3101" s="74" t="s">
        <v>150</v>
      </c>
      <c r="K3101" s="74" t="s">
        <v>8</v>
      </c>
      <c r="L3101" s="74" t="s">
        <v>9</v>
      </c>
      <c r="M3101" s="225" t="s">
        <v>157</v>
      </c>
      <c r="N3101" s="226" t="s">
        <v>3</v>
      </c>
      <c r="O3101" s="225" t="s">
        <v>7</v>
      </c>
      <c r="P3101" s="225" t="s">
        <v>1728</v>
      </c>
      <c r="Q3101" s="225" t="s">
        <v>1720</v>
      </c>
      <c r="R3101" s="225">
        <v>4</v>
      </c>
      <c r="S3101" s="225"/>
      <c r="T3101" s="225">
        <f t="shared" si="43"/>
        <v>4</v>
      </c>
      <c r="U3101" s="302" t="s">
        <v>28</v>
      </c>
      <c r="V3101" s="302">
        <v>2009</v>
      </c>
      <c r="W3101" s="302" t="s">
        <v>1709</v>
      </c>
      <c r="X3101" s="302">
        <v>0</v>
      </c>
      <c r="Y3101" s="302">
        <v>41866</v>
      </c>
      <c r="Z3101" s="302">
        <v>100</v>
      </c>
      <c r="AA3101" s="302">
        <v>0</v>
      </c>
      <c r="AB3101" s="302">
        <v>0</v>
      </c>
      <c r="AC3101" s="302">
        <v>0</v>
      </c>
      <c r="AD3101" s="302" t="s">
        <v>31</v>
      </c>
      <c r="AE3101" s="302"/>
      <c r="AF3101" s="302"/>
      <c r="AG3101" s="302"/>
      <c r="AH3101" s="222"/>
      <c r="AI3101" s="229"/>
    </row>
    <row r="3102" spans="1:35" ht="189" customHeight="1">
      <c r="A3102" s="70" t="s">
        <v>4982</v>
      </c>
      <c r="B3102" s="74" t="s">
        <v>81</v>
      </c>
      <c r="C3102" s="74" t="s">
        <v>81</v>
      </c>
      <c r="D3102" s="75">
        <v>42215</v>
      </c>
      <c r="E3102" s="76">
        <v>0.65833333333333333</v>
      </c>
      <c r="F3102" s="75">
        <v>42215</v>
      </c>
      <c r="G3102" s="76">
        <v>0.65833333333333333</v>
      </c>
      <c r="H3102" s="76">
        <v>0</v>
      </c>
      <c r="I3102" s="74">
        <v>3</v>
      </c>
      <c r="J3102" s="74" t="s">
        <v>143</v>
      </c>
      <c r="K3102" s="74" t="s">
        <v>8</v>
      </c>
      <c r="L3102" s="74" t="s">
        <v>9</v>
      </c>
      <c r="M3102" s="225" t="s">
        <v>10075</v>
      </c>
      <c r="N3102" s="226" t="s">
        <v>3</v>
      </c>
      <c r="O3102" s="225" t="s">
        <v>7</v>
      </c>
      <c r="P3102" s="225" t="s">
        <v>10075</v>
      </c>
      <c r="Q3102" s="225" t="s">
        <v>10076</v>
      </c>
      <c r="R3102" s="225"/>
      <c r="S3102" s="225">
        <v>4.8</v>
      </c>
      <c r="T3102" s="225">
        <v>4.8</v>
      </c>
      <c r="U3102" s="302" t="s">
        <v>36</v>
      </c>
      <c r="V3102" s="302">
        <v>2010</v>
      </c>
      <c r="W3102" s="302" t="s">
        <v>10077</v>
      </c>
      <c r="X3102" s="302" t="s">
        <v>10078</v>
      </c>
      <c r="Y3102" s="302">
        <v>42211</v>
      </c>
      <c r="Z3102" s="302">
        <v>1</v>
      </c>
      <c r="AA3102" s="302" t="s">
        <v>10074</v>
      </c>
      <c r="AB3102" s="302">
        <v>0</v>
      </c>
      <c r="AC3102" s="302">
        <v>42093</v>
      </c>
      <c r="AD3102" s="302" t="s">
        <v>24</v>
      </c>
      <c r="AE3102" s="302"/>
      <c r="AF3102" s="302"/>
      <c r="AG3102" s="302"/>
      <c r="AH3102" s="222"/>
      <c r="AI3102" s="229"/>
    </row>
    <row r="3103" spans="1:35" ht="47.25" customHeight="1">
      <c r="A3103" s="70" t="s">
        <v>4982</v>
      </c>
      <c r="B3103" s="74" t="s">
        <v>15</v>
      </c>
      <c r="C3103" s="74" t="s">
        <v>209</v>
      </c>
      <c r="D3103" s="75">
        <v>42215</v>
      </c>
      <c r="E3103" s="76">
        <v>0.36249999999999999</v>
      </c>
      <c r="F3103" s="75">
        <v>42215</v>
      </c>
      <c r="G3103" s="76">
        <v>0.36249999999999999</v>
      </c>
      <c r="H3103" s="76">
        <f>(F3103+G3103)-(D3103+E3103)</f>
        <v>0</v>
      </c>
      <c r="I3103" s="74">
        <v>1</v>
      </c>
      <c r="J3103" s="74" t="s">
        <v>150</v>
      </c>
      <c r="K3103" s="74" t="s">
        <v>8</v>
      </c>
      <c r="L3103" s="74" t="s">
        <v>16</v>
      </c>
      <c r="M3103" s="225" t="s">
        <v>8524</v>
      </c>
      <c r="N3103" s="226" t="s">
        <v>3</v>
      </c>
      <c r="O3103" s="225" t="s">
        <v>7</v>
      </c>
      <c r="P3103" s="225" t="s">
        <v>8525</v>
      </c>
      <c r="Q3103" s="225" t="s">
        <v>8526</v>
      </c>
      <c r="R3103" s="225"/>
      <c r="S3103" s="225">
        <v>0.27</v>
      </c>
      <c r="T3103" s="225">
        <f>SUM(R3103:S3103)</f>
        <v>0.27</v>
      </c>
      <c r="U3103" s="302"/>
      <c r="V3103" s="302"/>
      <c r="W3103" s="302"/>
      <c r="X3103" s="302"/>
      <c r="Y3103" s="302"/>
      <c r="Z3103" s="302"/>
      <c r="AA3103" s="302"/>
      <c r="AB3103" s="302"/>
      <c r="AC3103" s="302"/>
      <c r="AD3103" s="302" t="s">
        <v>37</v>
      </c>
      <c r="AE3103" s="302" t="s">
        <v>53</v>
      </c>
      <c r="AF3103" s="302"/>
      <c r="AG3103" s="302"/>
      <c r="AH3103" s="222"/>
      <c r="AI3103" s="229"/>
    </row>
    <row r="3104" spans="1:35" ht="131.25" customHeight="1">
      <c r="A3104" s="70" t="s">
        <v>122</v>
      </c>
      <c r="B3104" s="74" t="s">
        <v>19</v>
      </c>
      <c r="C3104" s="74" t="s">
        <v>19</v>
      </c>
      <c r="D3104" s="75">
        <v>42010</v>
      </c>
      <c r="E3104" s="76">
        <v>0.1763888888888889</v>
      </c>
      <c r="F3104" s="75">
        <v>42010</v>
      </c>
      <c r="G3104" s="76">
        <v>0.1763888888888889</v>
      </c>
      <c r="H3104" s="76">
        <f>F3104-D3104+G3104-E3104</f>
        <v>0</v>
      </c>
      <c r="I3104" s="74">
        <v>5</v>
      </c>
      <c r="J3104" s="74" t="s">
        <v>150</v>
      </c>
      <c r="K3104" s="74" t="s">
        <v>8</v>
      </c>
      <c r="L3104" s="74" t="s">
        <v>9</v>
      </c>
      <c r="M3104" s="225" t="s">
        <v>157</v>
      </c>
      <c r="N3104" s="226" t="s">
        <v>3</v>
      </c>
      <c r="O3104" s="225" t="s">
        <v>7</v>
      </c>
      <c r="P3104" s="225" t="s">
        <v>1729</v>
      </c>
      <c r="Q3104" s="225" t="s">
        <v>1720</v>
      </c>
      <c r="R3104" s="225">
        <v>15</v>
      </c>
      <c r="S3104" s="225"/>
      <c r="T3104" s="225">
        <f>R3104+S3104</f>
        <v>15</v>
      </c>
      <c r="U3104" s="302" t="s">
        <v>28</v>
      </c>
      <c r="V3104" s="302">
        <v>2009</v>
      </c>
      <c r="W3104" s="302" t="s">
        <v>1730</v>
      </c>
      <c r="X3104" s="302">
        <v>0</v>
      </c>
      <c r="Y3104" s="302">
        <v>41967</v>
      </c>
      <c r="Z3104" s="302">
        <v>100</v>
      </c>
      <c r="AA3104" s="302">
        <v>0</v>
      </c>
      <c r="AB3104" s="302">
        <v>0</v>
      </c>
      <c r="AC3104" s="302">
        <v>0</v>
      </c>
      <c r="AD3104" s="302" t="s">
        <v>31</v>
      </c>
      <c r="AE3104" s="302"/>
      <c r="AF3104" s="302"/>
      <c r="AG3104" s="302" t="s">
        <v>143</v>
      </c>
      <c r="AH3104" s="222"/>
      <c r="AI3104" s="229"/>
    </row>
    <row r="3105" spans="1:35" ht="177" customHeight="1">
      <c r="A3105" s="70" t="s">
        <v>7992</v>
      </c>
      <c r="B3105" s="74" t="s">
        <v>69</v>
      </c>
      <c r="C3105" s="74" t="s">
        <v>69</v>
      </c>
      <c r="D3105" s="75">
        <v>42236</v>
      </c>
      <c r="E3105" s="76">
        <v>0.42152777777777778</v>
      </c>
      <c r="F3105" s="75">
        <v>42236</v>
      </c>
      <c r="G3105" s="76">
        <v>0.42222222222222222</v>
      </c>
      <c r="H3105" s="76">
        <v>6.9444444444444198E-4</v>
      </c>
      <c r="I3105" s="74">
        <v>2</v>
      </c>
      <c r="J3105" s="74"/>
      <c r="K3105" s="74"/>
      <c r="L3105" s="74" t="s">
        <v>4</v>
      </c>
      <c r="M3105" s="225" t="s">
        <v>9592</v>
      </c>
      <c r="N3105" s="226" t="s">
        <v>3</v>
      </c>
      <c r="O3105" s="225" t="s">
        <v>7</v>
      </c>
      <c r="P3105" s="225" t="s">
        <v>1031</v>
      </c>
      <c r="Q3105" s="225" t="s">
        <v>9591</v>
      </c>
      <c r="R3105" s="225">
        <v>4.1000000000000002E-2</v>
      </c>
      <c r="S3105" s="225">
        <v>1.0249999999999999</v>
      </c>
      <c r="T3105" s="225">
        <v>1.0659999999999998</v>
      </c>
      <c r="U3105" s="302" t="s">
        <v>28</v>
      </c>
      <c r="V3105" s="302">
        <v>1963</v>
      </c>
      <c r="W3105" s="302" t="s">
        <v>1477</v>
      </c>
      <c r="X3105" s="302" t="s">
        <v>724</v>
      </c>
      <c r="Y3105" s="302" t="s">
        <v>1921</v>
      </c>
      <c r="Z3105" s="302">
        <v>100</v>
      </c>
      <c r="AA3105" s="302" t="s">
        <v>5205</v>
      </c>
      <c r="AB3105" s="302">
        <v>0</v>
      </c>
      <c r="AC3105" s="302" t="s">
        <v>1921</v>
      </c>
      <c r="AD3105" s="302" t="s">
        <v>22</v>
      </c>
      <c r="AE3105" s="302"/>
      <c r="AF3105" s="302"/>
      <c r="AG3105" s="302" t="s">
        <v>9591</v>
      </c>
      <c r="AH3105" s="222"/>
      <c r="AI3105" s="229"/>
    </row>
    <row r="3106" spans="1:35" ht="192" customHeight="1">
      <c r="A3106" s="70" t="s">
        <v>4982</v>
      </c>
      <c r="B3106" s="74" t="s">
        <v>18</v>
      </c>
      <c r="C3106" s="74" t="s">
        <v>18</v>
      </c>
      <c r="D3106" s="75">
        <v>42215</v>
      </c>
      <c r="E3106" s="76">
        <v>42215.432638888888</v>
      </c>
      <c r="F3106" s="75">
        <v>42215</v>
      </c>
      <c r="G3106" s="76">
        <v>42215.46875</v>
      </c>
      <c r="H3106" s="76">
        <f>G3106-E3106</f>
        <v>3.6111111112404615E-2</v>
      </c>
      <c r="I3106" s="74">
        <v>49</v>
      </c>
      <c r="J3106" s="74"/>
      <c r="K3106" s="74"/>
      <c r="L3106" s="74" t="s">
        <v>29</v>
      </c>
      <c r="M3106" s="225" t="s">
        <v>7985</v>
      </c>
      <c r="N3106" s="226" t="s">
        <v>3</v>
      </c>
      <c r="O3106" s="225" t="s">
        <v>7</v>
      </c>
      <c r="P3106" s="225" t="s">
        <v>7986</v>
      </c>
      <c r="Q3106" s="225" t="s">
        <v>7987</v>
      </c>
      <c r="R3106" s="225">
        <v>1.839</v>
      </c>
      <c r="S3106" s="225"/>
      <c r="T3106" s="225">
        <f>R3106+S3106</f>
        <v>1.839</v>
      </c>
      <c r="U3106" s="302"/>
      <c r="V3106" s="302"/>
      <c r="W3106" s="302"/>
      <c r="X3106" s="302"/>
      <c r="Y3106" s="302"/>
      <c r="Z3106" s="302"/>
      <c r="AA3106" s="302"/>
      <c r="AB3106" s="302"/>
      <c r="AC3106" s="302"/>
      <c r="AD3106" s="302" t="s">
        <v>27</v>
      </c>
      <c r="AE3106" s="302"/>
      <c r="AF3106" s="302"/>
      <c r="AG3106" s="302"/>
      <c r="AH3106" s="222"/>
      <c r="AI3106" s="229"/>
    </row>
    <row r="3107" spans="1:35" ht="75" customHeight="1">
      <c r="A3107" s="70" t="s">
        <v>122</v>
      </c>
      <c r="B3107" s="74" t="s">
        <v>19</v>
      </c>
      <c r="C3107" s="74" t="s">
        <v>19</v>
      </c>
      <c r="D3107" s="75">
        <v>42010</v>
      </c>
      <c r="E3107" s="76">
        <v>0.19097222222222221</v>
      </c>
      <c r="F3107" s="75">
        <v>42010</v>
      </c>
      <c r="G3107" s="76">
        <v>0.19097222222222221</v>
      </c>
      <c r="H3107" s="76">
        <f>F3107-D3107+G3107-E3107</f>
        <v>0</v>
      </c>
      <c r="I3107" s="74">
        <v>43</v>
      </c>
      <c r="J3107" s="74" t="s">
        <v>182</v>
      </c>
      <c r="K3107" s="74" t="s">
        <v>8</v>
      </c>
      <c r="L3107" s="74" t="s">
        <v>9</v>
      </c>
      <c r="M3107" s="225" t="s">
        <v>183</v>
      </c>
      <c r="N3107" s="226">
        <v>110</v>
      </c>
      <c r="O3107" s="225" t="s">
        <v>7</v>
      </c>
      <c r="P3107" s="225" t="s">
        <v>1731</v>
      </c>
      <c r="Q3107" s="225" t="s">
        <v>1732</v>
      </c>
      <c r="R3107" s="225">
        <v>112</v>
      </c>
      <c r="S3107" s="225">
        <v>9</v>
      </c>
      <c r="T3107" s="225">
        <f>R3107+S3107</f>
        <v>121</v>
      </c>
      <c r="U3107" s="302" t="s">
        <v>28</v>
      </c>
      <c r="V3107" s="302">
        <v>2007</v>
      </c>
      <c r="W3107" s="302" t="s">
        <v>1733</v>
      </c>
      <c r="X3107" s="302">
        <v>0</v>
      </c>
      <c r="Y3107" s="302">
        <v>41958</v>
      </c>
      <c r="Z3107" s="302">
        <v>100</v>
      </c>
      <c r="AA3107" s="302">
        <v>42195</v>
      </c>
      <c r="AB3107" s="302">
        <v>0</v>
      </c>
      <c r="AC3107" s="302">
        <v>41958</v>
      </c>
      <c r="AD3107" s="302" t="s">
        <v>31</v>
      </c>
      <c r="AE3107" s="302"/>
      <c r="AF3107" s="302"/>
      <c r="AG3107" s="302" t="s">
        <v>143</v>
      </c>
      <c r="AH3107" s="222"/>
      <c r="AI3107" s="229"/>
    </row>
    <row r="3108" spans="1:35" ht="75" customHeight="1">
      <c r="A3108" s="69" t="s">
        <v>4982</v>
      </c>
      <c r="B3108" s="92" t="s">
        <v>21</v>
      </c>
      <c r="C3108" s="92" t="s">
        <v>21</v>
      </c>
      <c r="D3108" s="88">
        <v>42216</v>
      </c>
      <c r="E3108" s="89">
        <v>0.66666666666666663</v>
      </c>
      <c r="F3108" s="88">
        <v>42216</v>
      </c>
      <c r="G3108" s="89">
        <v>0.875</v>
      </c>
      <c r="H3108" s="89">
        <v>0.20833333333333334</v>
      </c>
      <c r="I3108" s="68">
        <v>2</v>
      </c>
      <c r="J3108" s="68"/>
      <c r="K3108" s="92"/>
      <c r="L3108" s="92" t="s">
        <v>11</v>
      </c>
      <c r="M3108" s="230" t="s">
        <v>7948</v>
      </c>
      <c r="N3108" s="221">
        <v>0.4</v>
      </c>
      <c r="O3108" s="221" t="s">
        <v>2</v>
      </c>
      <c r="P3108" s="230" t="s">
        <v>7948</v>
      </c>
      <c r="Q3108" s="221" t="s">
        <v>7949</v>
      </c>
      <c r="R3108" s="221">
        <v>0.61899999999999999</v>
      </c>
      <c r="S3108" s="221">
        <v>0.26500000000000001</v>
      </c>
      <c r="T3108" s="221">
        <v>0.88400000000000001</v>
      </c>
      <c r="U3108" s="293" t="s">
        <v>45</v>
      </c>
      <c r="V3108" s="273" t="s">
        <v>128</v>
      </c>
      <c r="W3108" s="293" t="s">
        <v>128</v>
      </c>
      <c r="X3108" s="293" t="s">
        <v>128</v>
      </c>
      <c r="Y3108" s="269">
        <v>2014</v>
      </c>
      <c r="Z3108" s="318" t="s">
        <v>128</v>
      </c>
      <c r="AA3108" s="269">
        <v>2015</v>
      </c>
      <c r="AB3108" s="293" t="s">
        <v>128</v>
      </c>
      <c r="AC3108" s="269">
        <v>2014</v>
      </c>
      <c r="AD3108" s="293" t="s">
        <v>17</v>
      </c>
      <c r="AE3108" s="293" t="s">
        <v>57</v>
      </c>
      <c r="AF3108" s="293"/>
      <c r="AG3108" s="318"/>
      <c r="AH3108" s="230"/>
      <c r="AI3108" s="229"/>
    </row>
    <row r="3109" spans="1:35" ht="56.25" customHeight="1">
      <c r="A3109" s="70" t="s">
        <v>122</v>
      </c>
      <c r="B3109" s="74" t="s">
        <v>19</v>
      </c>
      <c r="C3109" s="74" t="s">
        <v>19</v>
      </c>
      <c r="D3109" s="75">
        <v>42010</v>
      </c>
      <c r="E3109" s="76">
        <v>0.20972222222222223</v>
      </c>
      <c r="F3109" s="75">
        <v>42010</v>
      </c>
      <c r="G3109" s="76">
        <v>0.20972222222222223</v>
      </c>
      <c r="H3109" s="76">
        <f>F3109-D3109+G3109-E3109</f>
        <v>0</v>
      </c>
      <c r="I3109" s="74">
        <v>8</v>
      </c>
      <c r="J3109" s="74" t="s">
        <v>150</v>
      </c>
      <c r="K3109" s="74" t="s">
        <v>8</v>
      </c>
      <c r="L3109" s="74" t="s">
        <v>9</v>
      </c>
      <c r="M3109" s="225" t="s">
        <v>176</v>
      </c>
      <c r="N3109" s="226" t="s">
        <v>3</v>
      </c>
      <c r="O3109" s="225" t="s">
        <v>7</v>
      </c>
      <c r="P3109" s="225" t="s">
        <v>1719</v>
      </c>
      <c r="Q3109" s="225" t="s">
        <v>1720</v>
      </c>
      <c r="R3109" s="225">
        <v>2</v>
      </c>
      <c r="S3109" s="225"/>
      <c r="T3109" s="225">
        <f t="shared" ref="T3109:T3120" si="44">R3109+S3109</f>
        <v>2</v>
      </c>
      <c r="U3109" s="302" t="s">
        <v>28</v>
      </c>
      <c r="V3109" s="302">
        <v>1980</v>
      </c>
      <c r="W3109" s="302" t="s">
        <v>1709</v>
      </c>
      <c r="X3109" s="302">
        <v>0</v>
      </c>
      <c r="Y3109" s="302">
        <v>38961</v>
      </c>
      <c r="Z3109" s="302">
        <v>100</v>
      </c>
      <c r="AA3109" s="302">
        <v>0</v>
      </c>
      <c r="AB3109" s="302">
        <v>0</v>
      </c>
      <c r="AC3109" s="302">
        <v>0</v>
      </c>
      <c r="AD3109" s="302" t="s">
        <v>31</v>
      </c>
      <c r="AE3109" s="302"/>
      <c r="AF3109" s="302"/>
      <c r="AG3109" s="302" t="s">
        <v>1721</v>
      </c>
      <c r="AH3109" s="222"/>
      <c r="AI3109" s="229"/>
    </row>
    <row r="3110" spans="1:35" ht="131.25" customHeight="1">
      <c r="A3110" s="70" t="s">
        <v>122</v>
      </c>
      <c r="B3110" s="74" t="s">
        <v>19</v>
      </c>
      <c r="C3110" s="74" t="s">
        <v>19</v>
      </c>
      <c r="D3110" s="75">
        <v>42010</v>
      </c>
      <c r="E3110" s="76">
        <v>0.21527777777777779</v>
      </c>
      <c r="F3110" s="75">
        <v>42010</v>
      </c>
      <c r="G3110" s="76">
        <v>0.52847222222222223</v>
      </c>
      <c r="H3110" s="76">
        <f>F3110-D3110+G3110-E3110</f>
        <v>0.31319444444444444</v>
      </c>
      <c r="I3110" s="74">
        <v>4</v>
      </c>
      <c r="J3110" s="74" t="s">
        <v>180</v>
      </c>
      <c r="K3110" s="74" t="s">
        <v>14</v>
      </c>
      <c r="L3110" s="74" t="s">
        <v>9</v>
      </c>
      <c r="M3110" s="225" t="s">
        <v>181</v>
      </c>
      <c r="N3110" s="226" t="s">
        <v>3</v>
      </c>
      <c r="O3110" s="225" t="s">
        <v>7</v>
      </c>
      <c r="P3110" s="225" t="s">
        <v>1725</v>
      </c>
      <c r="Q3110" s="225" t="s">
        <v>1734</v>
      </c>
      <c r="R3110" s="225">
        <v>21</v>
      </c>
      <c r="S3110" s="225">
        <v>6</v>
      </c>
      <c r="T3110" s="225">
        <f t="shared" si="44"/>
        <v>27</v>
      </c>
      <c r="U3110" s="302" t="s">
        <v>28</v>
      </c>
      <c r="V3110" s="302">
        <v>1978</v>
      </c>
      <c r="W3110" s="302" t="s">
        <v>1709</v>
      </c>
      <c r="X3110" s="302">
        <v>0</v>
      </c>
      <c r="Y3110" s="302">
        <v>41487</v>
      </c>
      <c r="Z3110" s="302">
        <v>100</v>
      </c>
      <c r="AA3110" s="302">
        <v>42010</v>
      </c>
      <c r="AB3110" s="302">
        <v>0</v>
      </c>
      <c r="AC3110" s="302">
        <v>41683</v>
      </c>
      <c r="AD3110" s="302" t="s">
        <v>31</v>
      </c>
      <c r="AE3110" s="302"/>
      <c r="AF3110" s="302"/>
      <c r="AG3110" s="302"/>
      <c r="AH3110" s="222"/>
      <c r="AI3110" s="229"/>
    </row>
    <row r="3111" spans="1:35" ht="37.5" customHeight="1">
      <c r="A3111" s="70" t="s">
        <v>4982</v>
      </c>
      <c r="B3111" s="74" t="s">
        <v>19</v>
      </c>
      <c r="C3111" s="74" t="s">
        <v>11218</v>
      </c>
      <c r="D3111" s="75">
        <v>42216</v>
      </c>
      <c r="E3111" s="76">
        <v>0.76736111111111116</v>
      </c>
      <c r="F3111" s="75">
        <v>42216</v>
      </c>
      <c r="G3111" s="76">
        <v>0.77083333333333337</v>
      </c>
      <c r="H3111" s="76">
        <v>3.4722222222222099E-3</v>
      </c>
      <c r="I3111" s="74">
        <v>7</v>
      </c>
      <c r="J3111" s="74"/>
      <c r="K3111" s="74"/>
      <c r="L3111" s="74" t="s">
        <v>16</v>
      </c>
      <c r="M3111" s="225" t="s">
        <v>452</v>
      </c>
      <c r="N3111" s="226" t="s">
        <v>3</v>
      </c>
      <c r="O3111" s="225" t="s">
        <v>7</v>
      </c>
      <c r="P3111" s="225" t="s">
        <v>453</v>
      </c>
      <c r="Q3111" s="225" t="s">
        <v>11339</v>
      </c>
      <c r="R3111" s="225">
        <v>7</v>
      </c>
      <c r="S3111" s="225">
        <v>2</v>
      </c>
      <c r="T3111" s="225">
        <f t="shared" si="44"/>
        <v>9</v>
      </c>
      <c r="U3111" s="302"/>
      <c r="V3111" s="302"/>
      <c r="W3111" s="302"/>
      <c r="X3111" s="302"/>
      <c r="Y3111" s="302"/>
      <c r="Z3111" s="302"/>
      <c r="AA3111" s="302"/>
      <c r="AB3111" s="302"/>
      <c r="AC3111" s="302"/>
      <c r="AD3111" s="302" t="s">
        <v>37</v>
      </c>
      <c r="AE3111" s="302"/>
      <c r="AF3111" s="302"/>
      <c r="AG3111" s="302"/>
      <c r="AH3111" s="222"/>
      <c r="AI3111" s="229"/>
    </row>
    <row r="3112" spans="1:35" ht="56.25" customHeight="1">
      <c r="A3112" s="70" t="s">
        <v>4982</v>
      </c>
      <c r="B3112" s="74" t="s">
        <v>19</v>
      </c>
      <c r="C3112" s="74" t="s">
        <v>19</v>
      </c>
      <c r="D3112" s="75">
        <v>42216</v>
      </c>
      <c r="E3112" s="76">
        <v>0.86458333333333337</v>
      </c>
      <c r="F3112" s="75">
        <v>42216</v>
      </c>
      <c r="G3112" s="76">
        <v>0.91527777777777775</v>
      </c>
      <c r="H3112" s="76">
        <f>F3112-D3112+G3112-E3112</f>
        <v>5.0694444444444375E-2</v>
      </c>
      <c r="I3112" s="74">
        <v>7</v>
      </c>
      <c r="J3112" s="74"/>
      <c r="K3112" s="74"/>
      <c r="L3112" s="74" t="s">
        <v>29</v>
      </c>
      <c r="M3112" s="225" t="s">
        <v>4866</v>
      </c>
      <c r="N3112" s="226" t="s">
        <v>3</v>
      </c>
      <c r="O3112" s="225" t="s">
        <v>7</v>
      </c>
      <c r="P3112" s="225" t="s">
        <v>11340</v>
      </c>
      <c r="Q3112" s="225" t="s">
        <v>11341</v>
      </c>
      <c r="R3112" s="225">
        <v>24</v>
      </c>
      <c r="S3112" s="225">
        <v>3</v>
      </c>
      <c r="T3112" s="225">
        <f t="shared" si="44"/>
        <v>27</v>
      </c>
      <c r="U3112" s="302" t="s">
        <v>28</v>
      </c>
      <c r="V3112" s="302">
        <v>2006</v>
      </c>
      <c r="W3112" s="302" t="s">
        <v>1709</v>
      </c>
      <c r="X3112" s="302">
        <v>0</v>
      </c>
      <c r="Y3112" s="302">
        <v>42213</v>
      </c>
      <c r="Z3112" s="302">
        <v>100</v>
      </c>
      <c r="AA3112" s="302">
        <v>42236</v>
      </c>
      <c r="AB3112" s="302">
        <v>0</v>
      </c>
      <c r="AC3112" s="302">
        <v>42156</v>
      </c>
      <c r="AD3112" s="302" t="s">
        <v>27</v>
      </c>
      <c r="AE3112" s="302"/>
      <c r="AF3112" s="302"/>
      <c r="AG3112" s="302"/>
      <c r="AH3112" s="222"/>
      <c r="AI3112" s="229"/>
    </row>
    <row r="3113" spans="1:35" ht="100.5" customHeight="1">
      <c r="A3113" s="70" t="s">
        <v>4982</v>
      </c>
      <c r="B3113" s="74" t="s">
        <v>138</v>
      </c>
      <c r="C3113" s="74" t="s">
        <v>138</v>
      </c>
      <c r="D3113" s="75">
        <v>42216</v>
      </c>
      <c r="E3113" s="76">
        <v>0.70347222222222217</v>
      </c>
      <c r="F3113" s="75">
        <v>42216</v>
      </c>
      <c r="G3113" s="76">
        <v>0.87083333333333324</v>
      </c>
      <c r="H3113" s="76">
        <f>G3113-E3113</f>
        <v>0.16736111111111107</v>
      </c>
      <c r="I3113" s="74">
        <v>326</v>
      </c>
      <c r="J3113" s="74" t="s">
        <v>10128</v>
      </c>
      <c r="K3113" s="74"/>
      <c r="L3113" s="74" t="s">
        <v>11</v>
      </c>
      <c r="M3113" s="225" t="s">
        <v>10129</v>
      </c>
      <c r="N3113" s="226" t="s">
        <v>3</v>
      </c>
      <c r="O3113" s="225" t="s">
        <v>32</v>
      </c>
      <c r="P3113" s="225" t="s">
        <v>10130</v>
      </c>
      <c r="Q3113" s="225" t="s">
        <v>10131</v>
      </c>
      <c r="R3113" s="225">
        <v>4501</v>
      </c>
      <c r="S3113" s="225"/>
      <c r="T3113" s="225">
        <f t="shared" si="44"/>
        <v>4501</v>
      </c>
      <c r="U3113" s="302" t="s">
        <v>28</v>
      </c>
      <c r="V3113" s="302">
        <v>2015</v>
      </c>
      <c r="W3113" s="302" t="s">
        <v>1955</v>
      </c>
      <c r="X3113" s="302" t="s">
        <v>411</v>
      </c>
      <c r="Y3113" s="302">
        <v>2015</v>
      </c>
      <c r="Z3113" s="302">
        <v>100</v>
      </c>
      <c r="AA3113" s="302">
        <v>2016</v>
      </c>
      <c r="AB3113" s="302">
        <v>0</v>
      </c>
      <c r="AC3113" s="302">
        <v>2015</v>
      </c>
      <c r="AD3113" s="302" t="s">
        <v>56</v>
      </c>
      <c r="AE3113" s="302"/>
      <c r="AF3113" s="302"/>
      <c r="AG3113" s="302"/>
      <c r="AH3113" s="222"/>
      <c r="AI3113" s="229"/>
    </row>
    <row r="3114" spans="1:35" ht="131.25" customHeight="1">
      <c r="A3114" s="70" t="s">
        <v>4982</v>
      </c>
      <c r="B3114" s="74" t="s">
        <v>18</v>
      </c>
      <c r="C3114" s="74" t="s">
        <v>18</v>
      </c>
      <c r="D3114" s="75">
        <v>42216</v>
      </c>
      <c r="E3114" s="76">
        <v>42216.270833333336</v>
      </c>
      <c r="F3114" s="75">
        <v>42216</v>
      </c>
      <c r="G3114" s="76">
        <v>42216.333333333336</v>
      </c>
      <c r="H3114" s="76">
        <f>G3114-E3114</f>
        <v>6.25E-2</v>
      </c>
      <c r="I3114" s="74">
        <v>17</v>
      </c>
      <c r="J3114" s="74"/>
      <c r="K3114" s="74"/>
      <c r="L3114" s="74" t="s">
        <v>4</v>
      </c>
      <c r="M3114" s="225" t="s">
        <v>8063</v>
      </c>
      <c r="N3114" s="226">
        <v>35</v>
      </c>
      <c r="O3114" s="225" t="s">
        <v>7</v>
      </c>
      <c r="P3114" s="225" t="s">
        <v>8063</v>
      </c>
      <c r="Q3114" s="225" t="s">
        <v>8064</v>
      </c>
      <c r="R3114" s="225">
        <f>1.653+3.304</f>
        <v>4.9569999999999999</v>
      </c>
      <c r="S3114" s="225"/>
      <c r="T3114" s="225">
        <f t="shared" si="44"/>
        <v>4.9569999999999999</v>
      </c>
      <c r="U3114" s="302"/>
      <c r="V3114" s="302"/>
      <c r="W3114" s="302"/>
      <c r="X3114" s="302"/>
      <c r="Y3114" s="302"/>
      <c r="Z3114" s="302"/>
      <c r="AA3114" s="302"/>
      <c r="AB3114" s="302"/>
      <c r="AC3114" s="302"/>
      <c r="AD3114" s="302" t="s">
        <v>24</v>
      </c>
      <c r="AE3114" s="302"/>
      <c r="AF3114" s="302"/>
      <c r="AG3114" s="302"/>
      <c r="AH3114" s="222"/>
      <c r="AI3114" s="229"/>
    </row>
    <row r="3115" spans="1:35" ht="56.25" customHeight="1">
      <c r="A3115" s="70" t="s">
        <v>4982</v>
      </c>
      <c r="B3115" s="74" t="s">
        <v>18</v>
      </c>
      <c r="C3115" s="74" t="s">
        <v>18</v>
      </c>
      <c r="D3115" s="75">
        <v>42216</v>
      </c>
      <c r="E3115" s="76">
        <v>42216.291666666664</v>
      </c>
      <c r="F3115" s="75">
        <v>42216</v>
      </c>
      <c r="G3115" s="76">
        <v>42216.670138888891</v>
      </c>
      <c r="H3115" s="76">
        <f>G3115-E3115</f>
        <v>0.37847222222626442</v>
      </c>
      <c r="I3115" s="74">
        <v>1</v>
      </c>
      <c r="J3115" s="74"/>
      <c r="K3115" s="74"/>
      <c r="L3115" s="74" t="s">
        <v>4</v>
      </c>
      <c r="M3115" s="225" t="s">
        <v>7</v>
      </c>
      <c r="N3115" s="226">
        <v>0.4</v>
      </c>
      <c r="O3115" s="225" t="s">
        <v>7</v>
      </c>
      <c r="P3115" s="225" t="s">
        <v>8065</v>
      </c>
      <c r="Q3115" s="225" t="s">
        <v>8066</v>
      </c>
      <c r="R3115" s="225">
        <v>0.22</v>
      </c>
      <c r="S3115" s="225"/>
      <c r="T3115" s="225">
        <f t="shared" si="44"/>
        <v>0.22</v>
      </c>
      <c r="U3115" s="302"/>
      <c r="V3115" s="302"/>
      <c r="W3115" s="302"/>
      <c r="X3115" s="302"/>
      <c r="Y3115" s="302"/>
      <c r="Z3115" s="302"/>
      <c r="AA3115" s="302"/>
      <c r="AB3115" s="302"/>
      <c r="AC3115" s="302"/>
      <c r="AD3115" s="302" t="s">
        <v>0</v>
      </c>
      <c r="AE3115" s="302"/>
      <c r="AF3115" s="302"/>
      <c r="AG3115" s="302"/>
      <c r="AH3115" s="222"/>
      <c r="AI3115" s="229"/>
    </row>
    <row r="3116" spans="1:35" ht="166.5" customHeight="1">
      <c r="A3116" s="70" t="s">
        <v>4982</v>
      </c>
      <c r="B3116" s="74" t="s">
        <v>12</v>
      </c>
      <c r="C3116" s="74" t="s">
        <v>127</v>
      </c>
      <c r="D3116" s="75">
        <v>42216</v>
      </c>
      <c r="E3116" s="76">
        <v>0.48333333333333334</v>
      </c>
      <c r="F3116" s="75">
        <v>42216</v>
      </c>
      <c r="G3116" s="76">
        <v>0.48333333333333334</v>
      </c>
      <c r="H3116" s="76">
        <f>G3116-E3116</f>
        <v>0</v>
      </c>
      <c r="I3116" s="74">
        <v>73</v>
      </c>
      <c r="J3116" s="74"/>
      <c r="K3116" s="74"/>
      <c r="L3116" s="74" t="s">
        <v>4</v>
      </c>
      <c r="M3116" s="225" t="s">
        <v>8265</v>
      </c>
      <c r="N3116" s="226" t="s">
        <v>3</v>
      </c>
      <c r="O3116" s="225" t="s">
        <v>48</v>
      </c>
      <c r="P3116" s="225" t="s">
        <v>941</v>
      </c>
      <c r="Q3116" s="225" t="s">
        <v>9760</v>
      </c>
      <c r="R3116" s="225">
        <v>0.72</v>
      </c>
      <c r="S3116" s="225">
        <v>4.05</v>
      </c>
      <c r="T3116" s="225">
        <f t="shared" si="44"/>
        <v>4.7699999999999996</v>
      </c>
      <c r="U3116" s="302" t="s">
        <v>47</v>
      </c>
      <c r="V3116" s="302" t="s">
        <v>9730</v>
      </c>
      <c r="W3116" s="302" t="s">
        <v>9761</v>
      </c>
      <c r="X3116" s="302" t="s">
        <v>762</v>
      </c>
      <c r="Y3116" s="302" t="s">
        <v>9762</v>
      </c>
      <c r="Z3116" s="302">
        <v>1</v>
      </c>
      <c r="AA3116" s="302" t="s">
        <v>128</v>
      </c>
      <c r="AB3116" s="302" t="s">
        <v>128</v>
      </c>
      <c r="AC3116" s="302" t="s">
        <v>9763</v>
      </c>
      <c r="AD3116" s="302" t="s">
        <v>0</v>
      </c>
      <c r="AE3116" s="302" t="s">
        <v>128</v>
      </c>
      <c r="AF3116" s="302" t="s">
        <v>128</v>
      </c>
      <c r="AG3116" s="302"/>
      <c r="AH3116" s="222"/>
      <c r="AI3116" s="229"/>
    </row>
    <row r="3117" spans="1:35" ht="125.25" customHeight="1">
      <c r="A3117" s="70" t="s">
        <v>122</v>
      </c>
      <c r="B3117" s="74" t="s">
        <v>19</v>
      </c>
      <c r="C3117" s="74" t="s">
        <v>19</v>
      </c>
      <c r="D3117" s="75">
        <v>42010</v>
      </c>
      <c r="E3117" s="76">
        <v>0.23611111111111113</v>
      </c>
      <c r="F3117" s="75">
        <v>42010</v>
      </c>
      <c r="G3117" s="76">
        <v>0.23611111111111113</v>
      </c>
      <c r="H3117" s="76">
        <f>F3117-D3117+G3117-E3117</f>
        <v>0</v>
      </c>
      <c r="I3117" s="74">
        <v>8</v>
      </c>
      <c r="J3117" s="74" t="s">
        <v>150</v>
      </c>
      <c r="K3117" s="74" t="s">
        <v>8</v>
      </c>
      <c r="L3117" s="74" t="s">
        <v>9</v>
      </c>
      <c r="M3117" s="225" t="s">
        <v>176</v>
      </c>
      <c r="N3117" s="226" t="s">
        <v>3</v>
      </c>
      <c r="O3117" s="225" t="s">
        <v>7</v>
      </c>
      <c r="P3117" s="225" t="s">
        <v>1719</v>
      </c>
      <c r="Q3117" s="225" t="s">
        <v>1720</v>
      </c>
      <c r="R3117" s="225">
        <v>2</v>
      </c>
      <c r="S3117" s="225">
        <v>4</v>
      </c>
      <c r="T3117" s="225">
        <f t="shared" si="44"/>
        <v>6</v>
      </c>
      <c r="U3117" s="302" t="s">
        <v>28</v>
      </c>
      <c r="V3117" s="302">
        <v>1980</v>
      </c>
      <c r="W3117" s="302" t="s">
        <v>1709</v>
      </c>
      <c r="X3117" s="302">
        <v>0</v>
      </c>
      <c r="Y3117" s="302">
        <v>38961</v>
      </c>
      <c r="Z3117" s="302">
        <v>100</v>
      </c>
      <c r="AA3117" s="302">
        <v>42177</v>
      </c>
      <c r="AB3117" s="302">
        <v>0</v>
      </c>
      <c r="AC3117" s="302">
        <v>0</v>
      </c>
      <c r="AD3117" s="302" t="s">
        <v>31</v>
      </c>
      <c r="AE3117" s="302"/>
      <c r="AF3117" s="302"/>
      <c r="AG3117" s="302" t="s">
        <v>1721</v>
      </c>
      <c r="AH3117" s="222"/>
      <c r="AI3117" s="229"/>
    </row>
    <row r="3118" spans="1:35" ht="72" customHeight="1">
      <c r="A3118" s="70" t="s">
        <v>122</v>
      </c>
      <c r="B3118" s="74" t="s">
        <v>19</v>
      </c>
      <c r="C3118" s="74" t="s">
        <v>19</v>
      </c>
      <c r="D3118" s="75">
        <v>42010</v>
      </c>
      <c r="E3118" s="76">
        <v>0.2673611111111111</v>
      </c>
      <c r="F3118" s="75">
        <v>42010</v>
      </c>
      <c r="G3118" s="76">
        <v>0.26874999999999999</v>
      </c>
      <c r="H3118" s="76">
        <f>F3118-D3118+G3118-E3118</f>
        <v>1.388888888888884E-3</v>
      </c>
      <c r="I3118" s="74">
        <v>3</v>
      </c>
      <c r="J3118" s="74" t="s">
        <v>180</v>
      </c>
      <c r="K3118" s="74" t="s">
        <v>20</v>
      </c>
      <c r="L3118" s="74" t="s">
        <v>9</v>
      </c>
      <c r="M3118" s="225" t="s">
        <v>174</v>
      </c>
      <c r="N3118" s="226" t="s">
        <v>3</v>
      </c>
      <c r="O3118" s="225" t="s">
        <v>7</v>
      </c>
      <c r="P3118" s="225" t="s">
        <v>1735</v>
      </c>
      <c r="Q3118" s="225" t="s">
        <v>1736</v>
      </c>
      <c r="R3118" s="225">
        <v>3</v>
      </c>
      <c r="S3118" s="225"/>
      <c r="T3118" s="225">
        <f t="shared" si="44"/>
        <v>3</v>
      </c>
      <c r="U3118" s="302" t="s">
        <v>28</v>
      </c>
      <c r="V3118" s="302">
        <v>0</v>
      </c>
      <c r="W3118" s="302">
        <v>0</v>
      </c>
      <c r="X3118" s="302">
        <v>0</v>
      </c>
      <c r="Y3118" s="302">
        <v>41820</v>
      </c>
      <c r="Z3118" s="302">
        <v>100</v>
      </c>
      <c r="AA3118" s="302">
        <v>42011</v>
      </c>
      <c r="AB3118" s="302">
        <v>0</v>
      </c>
      <c r="AC3118" s="302">
        <v>41820</v>
      </c>
      <c r="AD3118" s="302" t="s">
        <v>31</v>
      </c>
      <c r="AE3118" s="302"/>
      <c r="AF3118" s="302"/>
      <c r="AG3118" s="302"/>
      <c r="AH3118" s="222"/>
      <c r="AI3118" s="229"/>
    </row>
    <row r="3119" spans="1:35" ht="119.25" customHeight="1">
      <c r="A3119" s="70" t="s">
        <v>122</v>
      </c>
      <c r="B3119" s="74" t="s">
        <v>19</v>
      </c>
      <c r="C3119" s="74" t="s">
        <v>19</v>
      </c>
      <c r="D3119" s="75">
        <v>42010</v>
      </c>
      <c r="E3119" s="76">
        <v>0.3</v>
      </c>
      <c r="F3119" s="75">
        <v>42010</v>
      </c>
      <c r="G3119" s="76">
        <v>0.30416666666666664</v>
      </c>
      <c r="H3119" s="76">
        <f>F3119-D3119+G3119-E3119</f>
        <v>4.1666666666666519E-3</v>
      </c>
      <c r="I3119" s="74">
        <v>10</v>
      </c>
      <c r="J3119" s="74" t="s">
        <v>150</v>
      </c>
      <c r="K3119" s="74" t="s">
        <v>20</v>
      </c>
      <c r="L3119" s="74" t="s">
        <v>9</v>
      </c>
      <c r="M3119" s="225" t="s">
        <v>176</v>
      </c>
      <c r="N3119" s="226" t="s">
        <v>3</v>
      </c>
      <c r="O3119" s="225" t="s">
        <v>7</v>
      </c>
      <c r="P3119" s="225" t="s">
        <v>1719</v>
      </c>
      <c r="Q3119" s="225" t="s">
        <v>1737</v>
      </c>
      <c r="R3119" s="225">
        <v>3</v>
      </c>
      <c r="S3119" s="225">
        <v>1</v>
      </c>
      <c r="T3119" s="225">
        <f t="shared" si="44"/>
        <v>4</v>
      </c>
      <c r="U3119" s="302" t="s">
        <v>28</v>
      </c>
      <c r="V3119" s="302">
        <v>1980</v>
      </c>
      <c r="W3119" s="302" t="s">
        <v>1709</v>
      </c>
      <c r="X3119" s="302">
        <v>0</v>
      </c>
      <c r="Y3119" s="302">
        <v>38961</v>
      </c>
      <c r="Z3119" s="302">
        <v>100</v>
      </c>
      <c r="AA3119" s="302">
        <v>42177</v>
      </c>
      <c r="AB3119" s="302">
        <v>0</v>
      </c>
      <c r="AC3119" s="302">
        <v>0</v>
      </c>
      <c r="AD3119" s="302" t="s">
        <v>31</v>
      </c>
      <c r="AE3119" s="302"/>
      <c r="AF3119" s="302"/>
      <c r="AG3119" s="302" t="s">
        <v>1721</v>
      </c>
      <c r="AH3119" s="222"/>
      <c r="AI3119" s="229"/>
    </row>
    <row r="3120" spans="1:35" ht="56.25" customHeight="1">
      <c r="A3120" s="70" t="s">
        <v>122</v>
      </c>
      <c r="B3120" s="74" t="s">
        <v>19</v>
      </c>
      <c r="C3120" s="74" t="s">
        <v>19</v>
      </c>
      <c r="D3120" s="75">
        <v>42010</v>
      </c>
      <c r="E3120" s="76">
        <v>0.30555555555555552</v>
      </c>
      <c r="F3120" s="75">
        <v>42010</v>
      </c>
      <c r="G3120" s="76">
        <v>0.33333333333333331</v>
      </c>
      <c r="H3120" s="76">
        <f>F3120-D3120+G3120-E3120</f>
        <v>2.777777777777779E-2</v>
      </c>
      <c r="I3120" s="74">
        <v>12</v>
      </c>
      <c r="J3120" s="74" t="s">
        <v>143</v>
      </c>
      <c r="K3120" s="74" t="s">
        <v>178</v>
      </c>
      <c r="L3120" s="74" t="s">
        <v>9</v>
      </c>
      <c r="M3120" s="225" t="s">
        <v>184</v>
      </c>
      <c r="N3120" s="226" t="s">
        <v>3</v>
      </c>
      <c r="O3120" s="225" t="s">
        <v>7</v>
      </c>
      <c r="P3120" s="225" t="s">
        <v>1738</v>
      </c>
      <c r="Q3120" s="225" t="s">
        <v>1739</v>
      </c>
      <c r="R3120" s="225">
        <v>32</v>
      </c>
      <c r="S3120" s="225"/>
      <c r="T3120" s="225">
        <f t="shared" si="44"/>
        <v>32</v>
      </c>
      <c r="U3120" s="302" t="s">
        <v>28</v>
      </c>
      <c r="V3120" s="302">
        <v>2004</v>
      </c>
      <c r="W3120" s="302" t="s">
        <v>1709</v>
      </c>
      <c r="X3120" s="302">
        <v>0</v>
      </c>
      <c r="Y3120" s="302">
        <v>0</v>
      </c>
      <c r="Z3120" s="302">
        <v>100</v>
      </c>
      <c r="AA3120" s="302">
        <v>42206</v>
      </c>
      <c r="AB3120" s="302">
        <v>0</v>
      </c>
      <c r="AC3120" s="302">
        <v>0</v>
      </c>
      <c r="AD3120" s="302" t="s">
        <v>31</v>
      </c>
      <c r="AE3120" s="302"/>
      <c r="AF3120" s="302"/>
      <c r="AG3120" s="302"/>
      <c r="AH3120" s="222"/>
      <c r="AI3120" s="229"/>
    </row>
    <row r="3121" spans="1:35" ht="135" customHeight="1">
      <c r="A3121" s="70" t="s">
        <v>12463</v>
      </c>
      <c r="B3121" s="92" t="s">
        <v>21</v>
      </c>
      <c r="C3121" s="92" t="s">
        <v>21</v>
      </c>
      <c r="D3121" s="88">
        <v>42361</v>
      </c>
      <c r="E3121" s="89">
        <v>0.38541666666666669</v>
      </c>
      <c r="F3121" s="88">
        <v>42361</v>
      </c>
      <c r="G3121" s="89">
        <v>0.63194444444444442</v>
      </c>
      <c r="H3121" s="89">
        <v>0.24652777777777779</v>
      </c>
      <c r="I3121" s="68">
        <v>1</v>
      </c>
      <c r="J3121" s="68"/>
      <c r="K3121" s="92"/>
      <c r="L3121" s="92" t="s">
        <v>4</v>
      </c>
      <c r="M3121" s="230" t="s">
        <v>12662</v>
      </c>
      <c r="N3121" s="221">
        <v>0.4</v>
      </c>
      <c r="O3121" s="221" t="s">
        <v>2</v>
      </c>
      <c r="P3121" s="230" t="s">
        <v>12459</v>
      </c>
      <c r="Q3121" s="221" t="s">
        <v>12663</v>
      </c>
      <c r="R3121" s="221">
        <v>0.73599999999999999</v>
      </c>
      <c r="S3121" s="221">
        <v>0.315</v>
      </c>
      <c r="T3121" s="221">
        <v>1.0509999999999999</v>
      </c>
      <c r="U3121" s="293" t="s">
        <v>28</v>
      </c>
      <c r="V3121" s="273" t="s">
        <v>128</v>
      </c>
      <c r="W3121" s="293" t="s">
        <v>128</v>
      </c>
      <c r="X3121" s="293" t="s">
        <v>128</v>
      </c>
      <c r="Y3121" s="269">
        <v>2015</v>
      </c>
      <c r="Z3121" s="318" t="s">
        <v>128</v>
      </c>
      <c r="AA3121" s="269">
        <v>2016</v>
      </c>
      <c r="AB3121" s="293" t="s">
        <v>128</v>
      </c>
      <c r="AC3121" s="269">
        <v>2015</v>
      </c>
      <c r="AD3121" s="293" t="s">
        <v>22</v>
      </c>
      <c r="AE3121" s="293" t="s">
        <v>52</v>
      </c>
      <c r="AF3121" s="293"/>
      <c r="AG3121" s="318"/>
      <c r="AH3121" s="230"/>
      <c r="AI3121" s="234"/>
    </row>
    <row r="3122" spans="1:35" ht="110.25" customHeight="1">
      <c r="A3122" s="70" t="s">
        <v>122</v>
      </c>
      <c r="B3122" s="74" t="s">
        <v>19</v>
      </c>
      <c r="C3122" s="74" t="s">
        <v>19</v>
      </c>
      <c r="D3122" s="75">
        <v>42010</v>
      </c>
      <c r="E3122" s="76">
        <v>0.34097222222222223</v>
      </c>
      <c r="F3122" s="75">
        <v>42010</v>
      </c>
      <c r="G3122" s="76">
        <v>0.34166666666666662</v>
      </c>
      <c r="H3122" s="76">
        <f t="shared" ref="H3122:H3127" si="45">F3122-D3122+G3122-E3122</f>
        <v>6.9444444444438647E-4</v>
      </c>
      <c r="I3122" s="74">
        <v>1</v>
      </c>
      <c r="J3122" s="74" t="s">
        <v>180</v>
      </c>
      <c r="K3122" s="74" t="s">
        <v>20</v>
      </c>
      <c r="L3122" s="74" t="s">
        <v>9</v>
      </c>
      <c r="M3122" s="225" t="s">
        <v>185</v>
      </c>
      <c r="N3122" s="226" t="s">
        <v>3</v>
      </c>
      <c r="O3122" s="225" t="s">
        <v>7</v>
      </c>
      <c r="P3122" s="225" t="s">
        <v>1742</v>
      </c>
      <c r="Q3122" s="225" t="s">
        <v>1743</v>
      </c>
      <c r="R3122" s="225">
        <v>1</v>
      </c>
      <c r="S3122" s="225"/>
      <c r="T3122" s="225">
        <f t="shared" ref="T3122:T3127" si="46">R3122+S3122</f>
        <v>1</v>
      </c>
      <c r="U3122" s="302" t="s">
        <v>28</v>
      </c>
      <c r="V3122" s="302">
        <v>2004</v>
      </c>
      <c r="W3122" s="302" t="s">
        <v>1709</v>
      </c>
      <c r="X3122" s="302">
        <v>0</v>
      </c>
      <c r="Y3122" s="302">
        <v>41837</v>
      </c>
      <c r="Z3122" s="302">
        <v>100</v>
      </c>
      <c r="AA3122" s="302">
        <v>42196</v>
      </c>
      <c r="AB3122" s="302">
        <v>0</v>
      </c>
      <c r="AC3122" s="302">
        <v>0</v>
      </c>
      <c r="AD3122" s="302" t="s">
        <v>31</v>
      </c>
      <c r="AE3122" s="302"/>
      <c r="AF3122" s="302"/>
      <c r="AG3122" s="302"/>
      <c r="AH3122" s="222"/>
      <c r="AI3122" s="229"/>
    </row>
    <row r="3123" spans="1:35" ht="126" customHeight="1">
      <c r="A3123" s="70" t="s">
        <v>122</v>
      </c>
      <c r="B3123" s="74" t="s">
        <v>19</v>
      </c>
      <c r="C3123" s="74" t="s">
        <v>19</v>
      </c>
      <c r="D3123" s="75">
        <v>42010</v>
      </c>
      <c r="E3123" s="76">
        <v>0.34375</v>
      </c>
      <c r="F3123" s="75">
        <v>42010</v>
      </c>
      <c r="G3123" s="76">
        <v>0.34375</v>
      </c>
      <c r="H3123" s="76">
        <f t="shared" si="45"/>
        <v>0</v>
      </c>
      <c r="I3123" s="74">
        <v>15</v>
      </c>
      <c r="J3123" s="74" t="s">
        <v>180</v>
      </c>
      <c r="K3123" s="74" t="s">
        <v>8</v>
      </c>
      <c r="L3123" s="74" t="s">
        <v>9</v>
      </c>
      <c r="M3123" s="225" t="s">
        <v>1740</v>
      </c>
      <c r="N3123" s="226" t="s">
        <v>3</v>
      </c>
      <c r="O3123" s="225" t="s">
        <v>7</v>
      </c>
      <c r="P3123" s="225" t="s">
        <v>1741</v>
      </c>
      <c r="Q3123" s="225" t="s">
        <v>1720</v>
      </c>
      <c r="R3123" s="225">
        <v>5</v>
      </c>
      <c r="S3123" s="225"/>
      <c r="T3123" s="225">
        <f t="shared" si="46"/>
        <v>5</v>
      </c>
      <c r="U3123" s="302" t="s">
        <v>28</v>
      </c>
      <c r="V3123" s="302">
        <v>1969</v>
      </c>
      <c r="W3123" s="302" t="s">
        <v>1709</v>
      </c>
      <c r="X3123" s="302">
        <v>0</v>
      </c>
      <c r="Y3123" s="302">
        <v>41899</v>
      </c>
      <c r="Z3123" s="302">
        <v>100</v>
      </c>
      <c r="AA3123" s="302">
        <v>0</v>
      </c>
      <c r="AB3123" s="302">
        <v>0</v>
      </c>
      <c r="AC3123" s="302">
        <v>0</v>
      </c>
      <c r="AD3123" s="302" t="s">
        <v>31</v>
      </c>
      <c r="AE3123" s="302"/>
      <c r="AF3123" s="302"/>
      <c r="AG3123" s="302"/>
      <c r="AH3123" s="222"/>
      <c r="AI3123" s="229"/>
    </row>
    <row r="3124" spans="1:35" ht="75" customHeight="1">
      <c r="A3124" s="70" t="s">
        <v>122</v>
      </c>
      <c r="B3124" s="74" t="s">
        <v>19</v>
      </c>
      <c r="C3124" s="74" t="s">
        <v>19</v>
      </c>
      <c r="D3124" s="75">
        <v>42010</v>
      </c>
      <c r="E3124" s="76">
        <v>0.37152777777777773</v>
      </c>
      <c r="F3124" s="75">
        <v>42010</v>
      </c>
      <c r="G3124" s="76">
        <v>0.37222222222222223</v>
      </c>
      <c r="H3124" s="76">
        <f t="shared" si="45"/>
        <v>6.9444444444449749E-4</v>
      </c>
      <c r="I3124" s="74">
        <v>10</v>
      </c>
      <c r="J3124" s="74" t="s">
        <v>150</v>
      </c>
      <c r="K3124" s="74" t="s">
        <v>8</v>
      </c>
      <c r="L3124" s="74" t="s">
        <v>9</v>
      </c>
      <c r="M3124" s="225" t="s">
        <v>176</v>
      </c>
      <c r="N3124" s="226" t="s">
        <v>3</v>
      </c>
      <c r="O3124" s="225" t="s">
        <v>7</v>
      </c>
      <c r="P3124" s="225" t="s">
        <v>1719</v>
      </c>
      <c r="Q3124" s="225" t="s">
        <v>1744</v>
      </c>
      <c r="R3124" s="225">
        <v>3</v>
      </c>
      <c r="S3124" s="225">
        <v>7</v>
      </c>
      <c r="T3124" s="225">
        <f t="shared" si="46"/>
        <v>10</v>
      </c>
      <c r="U3124" s="302" t="s">
        <v>28</v>
      </c>
      <c r="V3124" s="302">
        <v>1980</v>
      </c>
      <c r="W3124" s="302" t="s">
        <v>1709</v>
      </c>
      <c r="X3124" s="302">
        <v>0</v>
      </c>
      <c r="Y3124" s="302">
        <v>38961</v>
      </c>
      <c r="Z3124" s="302">
        <v>100</v>
      </c>
      <c r="AA3124" s="302">
        <v>42177</v>
      </c>
      <c r="AB3124" s="302">
        <v>0</v>
      </c>
      <c r="AC3124" s="302">
        <v>0</v>
      </c>
      <c r="AD3124" s="302" t="s">
        <v>31</v>
      </c>
      <c r="AE3124" s="302"/>
      <c r="AF3124" s="302"/>
      <c r="AG3124" s="302" t="s">
        <v>1721</v>
      </c>
      <c r="AH3124" s="222"/>
      <c r="AI3124" s="229"/>
    </row>
    <row r="3125" spans="1:35" ht="75" customHeight="1">
      <c r="A3125" s="70" t="s">
        <v>122</v>
      </c>
      <c r="B3125" s="74" t="s">
        <v>19</v>
      </c>
      <c r="C3125" s="74" t="s">
        <v>19</v>
      </c>
      <c r="D3125" s="75">
        <v>42010</v>
      </c>
      <c r="E3125" s="76">
        <v>0.375</v>
      </c>
      <c r="F3125" s="75">
        <v>42010</v>
      </c>
      <c r="G3125" s="76">
        <v>0.375</v>
      </c>
      <c r="H3125" s="76">
        <f t="shared" si="45"/>
        <v>0</v>
      </c>
      <c r="I3125" s="74">
        <v>15</v>
      </c>
      <c r="J3125" s="74" t="s">
        <v>180</v>
      </c>
      <c r="K3125" s="74" t="s">
        <v>8</v>
      </c>
      <c r="L3125" s="74" t="s">
        <v>9</v>
      </c>
      <c r="M3125" s="225" t="s">
        <v>172</v>
      </c>
      <c r="N3125" s="226" t="s">
        <v>3</v>
      </c>
      <c r="O3125" s="225" t="s">
        <v>7</v>
      </c>
      <c r="P3125" s="225" t="s">
        <v>1714</v>
      </c>
      <c r="Q3125" s="225" t="s">
        <v>1745</v>
      </c>
      <c r="R3125" s="225">
        <v>2</v>
      </c>
      <c r="S3125" s="225">
        <v>2</v>
      </c>
      <c r="T3125" s="225">
        <f t="shared" si="46"/>
        <v>4</v>
      </c>
      <c r="U3125" s="302" t="s">
        <v>28</v>
      </c>
      <c r="V3125" s="302">
        <v>1985</v>
      </c>
      <c r="W3125" s="302" t="s">
        <v>1709</v>
      </c>
      <c r="X3125" s="302">
        <v>0</v>
      </c>
      <c r="Y3125" s="302">
        <v>41999</v>
      </c>
      <c r="Z3125" s="302">
        <v>100</v>
      </c>
      <c r="AA3125" s="302">
        <v>42012</v>
      </c>
      <c r="AB3125" s="302">
        <v>0</v>
      </c>
      <c r="AC3125" s="302">
        <v>41994</v>
      </c>
      <c r="AD3125" s="302" t="s">
        <v>31</v>
      </c>
      <c r="AE3125" s="302"/>
      <c r="AF3125" s="302"/>
      <c r="AG3125" s="302"/>
      <c r="AH3125" s="222"/>
      <c r="AI3125" s="229"/>
    </row>
    <row r="3126" spans="1:35" ht="75" customHeight="1">
      <c r="A3126" s="70" t="s">
        <v>122</v>
      </c>
      <c r="B3126" s="74" t="s">
        <v>19</v>
      </c>
      <c r="C3126" s="74" t="s">
        <v>19</v>
      </c>
      <c r="D3126" s="75">
        <v>42010</v>
      </c>
      <c r="E3126" s="76">
        <v>0.44166666666666665</v>
      </c>
      <c r="F3126" s="75">
        <v>42010</v>
      </c>
      <c r="G3126" s="76">
        <v>0.4548611111111111</v>
      </c>
      <c r="H3126" s="76">
        <f t="shared" si="45"/>
        <v>1.3194444444444453E-2</v>
      </c>
      <c r="I3126" s="74">
        <v>3</v>
      </c>
      <c r="J3126" s="74" t="s">
        <v>150</v>
      </c>
      <c r="K3126" s="74" t="s">
        <v>20</v>
      </c>
      <c r="L3126" s="74" t="s">
        <v>9</v>
      </c>
      <c r="M3126" s="225" t="s">
        <v>188</v>
      </c>
      <c r="N3126" s="226" t="s">
        <v>3</v>
      </c>
      <c r="O3126" s="225" t="s">
        <v>7</v>
      </c>
      <c r="P3126" s="225" t="s">
        <v>1747</v>
      </c>
      <c r="Q3126" s="225" t="s">
        <v>1748</v>
      </c>
      <c r="R3126" s="225">
        <v>1</v>
      </c>
      <c r="S3126" s="225"/>
      <c r="T3126" s="225">
        <f t="shared" si="46"/>
        <v>1</v>
      </c>
      <c r="U3126" s="302" t="s">
        <v>28</v>
      </c>
      <c r="V3126" s="302">
        <v>1983</v>
      </c>
      <c r="W3126" s="302" t="s">
        <v>1709</v>
      </c>
      <c r="X3126" s="302">
        <v>0</v>
      </c>
      <c r="Y3126" s="302">
        <v>41061</v>
      </c>
      <c r="Z3126" s="302">
        <v>100</v>
      </c>
      <c r="AA3126" s="302">
        <v>42063</v>
      </c>
      <c r="AB3126" s="302">
        <v>0</v>
      </c>
      <c r="AC3126" s="302">
        <v>0</v>
      </c>
      <c r="AD3126" s="302" t="s">
        <v>31</v>
      </c>
      <c r="AE3126" s="302"/>
      <c r="AF3126" s="302"/>
      <c r="AG3126" s="302" t="s">
        <v>1721</v>
      </c>
      <c r="AH3126" s="222"/>
      <c r="AI3126" s="229"/>
    </row>
    <row r="3127" spans="1:35" ht="150" customHeight="1">
      <c r="A3127" s="70" t="s">
        <v>122</v>
      </c>
      <c r="B3127" s="74" t="s">
        <v>19</v>
      </c>
      <c r="C3127" s="74" t="s">
        <v>19</v>
      </c>
      <c r="D3127" s="75">
        <v>42010</v>
      </c>
      <c r="E3127" s="76">
        <v>0.48958333333333331</v>
      </c>
      <c r="F3127" s="75">
        <v>42010</v>
      </c>
      <c r="G3127" s="76">
        <v>0.52430555555555558</v>
      </c>
      <c r="H3127" s="76">
        <f t="shared" si="45"/>
        <v>3.4722222222222265E-2</v>
      </c>
      <c r="I3127" s="74">
        <v>3</v>
      </c>
      <c r="J3127" s="74" t="s">
        <v>150</v>
      </c>
      <c r="K3127" s="74" t="s">
        <v>20</v>
      </c>
      <c r="L3127" s="74" t="s">
        <v>9</v>
      </c>
      <c r="M3127" s="225" t="s">
        <v>188</v>
      </c>
      <c r="N3127" s="226" t="s">
        <v>3</v>
      </c>
      <c r="O3127" s="225" t="s">
        <v>7</v>
      </c>
      <c r="P3127" s="225" t="s">
        <v>1747</v>
      </c>
      <c r="Q3127" s="225" t="s">
        <v>1749</v>
      </c>
      <c r="R3127" s="225">
        <v>1</v>
      </c>
      <c r="S3127" s="225"/>
      <c r="T3127" s="225">
        <f t="shared" si="46"/>
        <v>1</v>
      </c>
      <c r="U3127" s="302" t="s">
        <v>28</v>
      </c>
      <c r="V3127" s="302">
        <v>1983</v>
      </c>
      <c r="W3127" s="302" t="s">
        <v>1709</v>
      </c>
      <c r="X3127" s="302">
        <v>0</v>
      </c>
      <c r="Y3127" s="302">
        <v>41061</v>
      </c>
      <c r="Z3127" s="302">
        <v>100</v>
      </c>
      <c r="AA3127" s="302">
        <v>42063</v>
      </c>
      <c r="AB3127" s="302">
        <v>0</v>
      </c>
      <c r="AC3127" s="302">
        <v>0</v>
      </c>
      <c r="AD3127" s="302" t="s">
        <v>31</v>
      </c>
      <c r="AE3127" s="302"/>
      <c r="AF3127" s="302"/>
      <c r="AG3127" s="302" t="s">
        <v>1721</v>
      </c>
      <c r="AH3127" s="222"/>
      <c r="AI3127" s="229"/>
    </row>
    <row r="3128" spans="1:35" ht="56.25" customHeight="1">
      <c r="A3128" s="70" t="s">
        <v>4982</v>
      </c>
      <c r="B3128" s="74" t="s">
        <v>5</v>
      </c>
      <c r="C3128" s="74" t="s">
        <v>5</v>
      </c>
      <c r="D3128" s="75">
        <v>42216</v>
      </c>
      <c r="E3128" s="76">
        <v>0.30763888888888891</v>
      </c>
      <c r="F3128" s="75">
        <v>42216</v>
      </c>
      <c r="G3128" s="76">
        <v>0.30763888888888891</v>
      </c>
      <c r="H3128" s="76">
        <f>G3128-E3128</f>
        <v>0</v>
      </c>
      <c r="I3128" s="74">
        <v>167</v>
      </c>
      <c r="J3128" s="74" t="s">
        <v>7809</v>
      </c>
      <c r="K3128" s="74" t="s">
        <v>8</v>
      </c>
      <c r="L3128" s="74" t="s">
        <v>9</v>
      </c>
      <c r="M3128" s="225" t="s">
        <v>7988</v>
      </c>
      <c r="N3128" s="226">
        <v>110</v>
      </c>
      <c r="O3128" s="225" t="s">
        <v>7</v>
      </c>
      <c r="P3128" s="225" t="s">
        <v>10465</v>
      </c>
      <c r="Q3128" s="225" t="s">
        <v>10466</v>
      </c>
      <c r="R3128" s="225"/>
      <c r="S3128" s="225">
        <v>274.8</v>
      </c>
      <c r="T3128" s="225">
        <f>SUM(R3128:S3128)</f>
        <v>274.8</v>
      </c>
      <c r="U3128" s="302" t="s">
        <v>28</v>
      </c>
      <c r="V3128" s="302">
        <v>2001</v>
      </c>
      <c r="W3128" s="302" t="s">
        <v>5601</v>
      </c>
      <c r="X3128" s="302" t="s">
        <v>10311</v>
      </c>
      <c r="Y3128" s="302">
        <v>42005</v>
      </c>
      <c r="Z3128" s="302">
        <v>100</v>
      </c>
      <c r="AA3128" s="302" t="s">
        <v>5573</v>
      </c>
      <c r="AB3128" s="302">
        <v>0</v>
      </c>
      <c r="AC3128" s="302" t="s">
        <v>586</v>
      </c>
      <c r="AD3128" s="302" t="s">
        <v>30</v>
      </c>
      <c r="AE3128" s="302"/>
      <c r="AF3128" s="302"/>
      <c r="AG3128" s="302"/>
      <c r="AH3128" s="222"/>
      <c r="AI3128" s="229"/>
    </row>
    <row r="3129" spans="1:35" ht="150" customHeight="1">
      <c r="A3129" s="70" t="s">
        <v>122</v>
      </c>
      <c r="B3129" s="74" t="s">
        <v>19</v>
      </c>
      <c r="C3129" s="74" t="s">
        <v>19</v>
      </c>
      <c r="D3129" s="75">
        <v>42010</v>
      </c>
      <c r="E3129" s="76">
        <v>0.56944444444444442</v>
      </c>
      <c r="F3129" s="75">
        <v>42010</v>
      </c>
      <c r="G3129" s="76">
        <v>0.62361111111111112</v>
      </c>
      <c r="H3129" s="76">
        <f>F3129-D3129+G3129-E3129</f>
        <v>5.4166666666666696E-2</v>
      </c>
      <c r="I3129" s="74">
        <v>2</v>
      </c>
      <c r="J3129" s="74" t="s">
        <v>180</v>
      </c>
      <c r="K3129" s="74" t="s">
        <v>14</v>
      </c>
      <c r="L3129" s="74" t="s">
        <v>9</v>
      </c>
      <c r="M3129" s="225" t="s">
        <v>189</v>
      </c>
      <c r="N3129" s="226" t="s">
        <v>3</v>
      </c>
      <c r="O3129" s="225" t="s">
        <v>7</v>
      </c>
      <c r="P3129" s="225" t="s">
        <v>1750</v>
      </c>
      <c r="Q3129" s="225" t="s">
        <v>1751</v>
      </c>
      <c r="R3129" s="225">
        <v>1</v>
      </c>
      <c r="S3129" s="225"/>
      <c r="T3129" s="225">
        <f>R3129+S3129</f>
        <v>1</v>
      </c>
      <c r="U3129" s="302" t="s">
        <v>28</v>
      </c>
      <c r="V3129" s="302">
        <v>1974</v>
      </c>
      <c r="W3129" s="302" t="s">
        <v>1709</v>
      </c>
      <c r="X3129" s="302">
        <v>0</v>
      </c>
      <c r="Y3129" s="302">
        <v>2012</v>
      </c>
      <c r="Z3129" s="302">
        <v>100</v>
      </c>
      <c r="AA3129" s="302">
        <v>42011</v>
      </c>
      <c r="AB3129" s="302">
        <v>0</v>
      </c>
      <c r="AC3129" s="302">
        <v>41807</v>
      </c>
      <c r="AD3129" s="302" t="s">
        <v>31</v>
      </c>
      <c r="AE3129" s="302"/>
      <c r="AF3129" s="302"/>
      <c r="AG3129" s="302"/>
      <c r="AH3129" s="222"/>
      <c r="AI3129" s="229"/>
    </row>
    <row r="3130" spans="1:35" ht="110.25" customHeight="1">
      <c r="A3130" s="70" t="s">
        <v>122</v>
      </c>
      <c r="B3130" s="74" t="s">
        <v>19</v>
      </c>
      <c r="C3130" s="74" t="s">
        <v>19</v>
      </c>
      <c r="D3130" s="75">
        <v>42011</v>
      </c>
      <c r="E3130" s="76">
        <v>0.78680555555555554</v>
      </c>
      <c r="F3130" s="75">
        <v>42011</v>
      </c>
      <c r="G3130" s="76">
        <v>0.8208333333333333</v>
      </c>
      <c r="H3130" s="76">
        <f>F3130-D3130+G3130-E3130</f>
        <v>3.4027777777777768E-2</v>
      </c>
      <c r="I3130" s="74">
        <v>4</v>
      </c>
      <c r="J3130" s="74"/>
      <c r="K3130" s="74"/>
      <c r="L3130" s="74" t="s">
        <v>9</v>
      </c>
      <c r="M3130" s="225" t="s">
        <v>174</v>
      </c>
      <c r="N3130" s="226" t="s">
        <v>3</v>
      </c>
      <c r="O3130" s="225" t="s">
        <v>7</v>
      </c>
      <c r="P3130" s="225" t="s">
        <v>1755</v>
      </c>
      <c r="Q3130" s="225" t="s">
        <v>1756</v>
      </c>
      <c r="R3130" s="225">
        <v>5</v>
      </c>
      <c r="S3130" s="225"/>
      <c r="T3130" s="225">
        <f>R3130+S3130</f>
        <v>5</v>
      </c>
      <c r="U3130" s="302" t="s">
        <v>28</v>
      </c>
      <c r="V3130" s="302">
        <v>2001</v>
      </c>
      <c r="W3130" s="302" t="s">
        <v>1477</v>
      </c>
      <c r="X3130" s="302">
        <v>0</v>
      </c>
      <c r="Y3130" s="302">
        <v>41768</v>
      </c>
      <c r="Z3130" s="302">
        <v>100</v>
      </c>
      <c r="AA3130" s="302">
        <v>0</v>
      </c>
      <c r="AB3130" s="302">
        <v>0</v>
      </c>
      <c r="AC3130" s="302">
        <v>0</v>
      </c>
      <c r="AD3130" s="302" t="s">
        <v>31</v>
      </c>
      <c r="AE3130" s="302"/>
      <c r="AF3130" s="302"/>
      <c r="AG3130" s="302"/>
      <c r="AH3130" s="222"/>
      <c r="AI3130" s="229"/>
    </row>
    <row r="3131" spans="1:35" ht="109.5" customHeight="1">
      <c r="A3131" s="70" t="s">
        <v>122</v>
      </c>
      <c r="B3131" s="74" t="s">
        <v>19</v>
      </c>
      <c r="C3131" s="74" t="s">
        <v>19</v>
      </c>
      <c r="D3131" s="75">
        <v>42012</v>
      </c>
      <c r="E3131" s="76">
        <v>0.39027777777777778</v>
      </c>
      <c r="F3131" s="75">
        <v>42013</v>
      </c>
      <c r="G3131" s="76">
        <v>8.3333333333333329E-2</v>
      </c>
      <c r="H3131" s="76">
        <f>F3131-D3131+G3131-E3131</f>
        <v>0.69305555555555554</v>
      </c>
      <c r="I3131" s="74"/>
      <c r="J3131" s="74"/>
      <c r="K3131" s="74"/>
      <c r="L3131" s="74" t="s">
        <v>9</v>
      </c>
      <c r="M3131" s="225" t="s">
        <v>157</v>
      </c>
      <c r="N3131" s="226" t="s">
        <v>3</v>
      </c>
      <c r="O3131" s="225" t="s">
        <v>7</v>
      </c>
      <c r="P3131" s="225" t="s">
        <v>1761</v>
      </c>
      <c r="Q3131" s="225" t="s">
        <v>464</v>
      </c>
      <c r="R3131" s="225">
        <v>27</v>
      </c>
      <c r="S3131" s="225"/>
      <c r="T3131" s="225">
        <f>R3131+S3131</f>
        <v>27</v>
      </c>
      <c r="U3131" s="302" t="s">
        <v>28</v>
      </c>
      <c r="V3131" s="302">
        <v>2012</v>
      </c>
      <c r="W3131" s="302" t="s">
        <v>1705</v>
      </c>
      <c r="X3131" s="302">
        <v>0</v>
      </c>
      <c r="Y3131" s="302">
        <v>41671</v>
      </c>
      <c r="Z3131" s="302">
        <v>100</v>
      </c>
      <c r="AA3131" s="302">
        <v>41974</v>
      </c>
      <c r="AB3131" s="302">
        <v>0</v>
      </c>
      <c r="AC3131" s="302">
        <v>41751</v>
      </c>
      <c r="AD3131" s="302" t="s">
        <v>31</v>
      </c>
      <c r="AE3131" s="302"/>
      <c r="AF3131" s="302"/>
      <c r="AG3131" s="302" t="s">
        <v>1721</v>
      </c>
      <c r="AH3131" s="222"/>
      <c r="AI3131" s="229"/>
    </row>
    <row r="3132" spans="1:35" ht="213.75" customHeight="1">
      <c r="A3132" s="70" t="s">
        <v>4982</v>
      </c>
      <c r="B3132" s="74" t="s">
        <v>5</v>
      </c>
      <c r="C3132" s="74" t="s">
        <v>8844</v>
      </c>
      <c r="D3132" s="75">
        <v>42216</v>
      </c>
      <c r="E3132" s="76">
        <v>0.71180555555555547</v>
      </c>
      <c r="F3132" s="75">
        <v>42216</v>
      </c>
      <c r="G3132" s="76">
        <v>0.71180555555555547</v>
      </c>
      <c r="H3132" s="76">
        <v>0</v>
      </c>
      <c r="I3132" s="74">
        <v>9</v>
      </c>
      <c r="J3132" s="74" t="s">
        <v>150</v>
      </c>
      <c r="K3132" s="74" t="s">
        <v>14</v>
      </c>
      <c r="L3132" s="74" t="s">
        <v>16</v>
      </c>
      <c r="M3132" s="225" t="s">
        <v>8845</v>
      </c>
      <c r="N3132" s="226" t="s">
        <v>3</v>
      </c>
      <c r="O3132" s="225" t="s">
        <v>7</v>
      </c>
      <c r="P3132" s="225" t="s">
        <v>8846</v>
      </c>
      <c r="Q3132" s="225" t="s">
        <v>10490</v>
      </c>
      <c r="R3132" s="225"/>
      <c r="S3132" s="225">
        <v>7.7</v>
      </c>
      <c r="T3132" s="225">
        <v>7.7</v>
      </c>
      <c r="U3132" s="302" t="s">
        <v>47</v>
      </c>
      <c r="V3132" s="302"/>
      <c r="W3132" s="302"/>
      <c r="X3132" s="302"/>
      <c r="Y3132" s="302"/>
      <c r="Z3132" s="302"/>
      <c r="AA3132" s="302"/>
      <c r="AB3132" s="302"/>
      <c r="AC3132" s="302"/>
      <c r="AD3132" s="302" t="s">
        <v>37</v>
      </c>
      <c r="AE3132" s="302"/>
      <c r="AF3132" s="302"/>
      <c r="AG3132" s="302"/>
      <c r="AH3132" s="222"/>
      <c r="AI3132" s="229"/>
    </row>
    <row r="3133" spans="1:35" ht="147" customHeight="1">
      <c r="A3133" s="70" t="s">
        <v>122</v>
      </c>
      <c r="B3133" s="74" t="s">
        <v>19</v>
      </c>
      <c r="C3133" s="74" t="s">
        <v>19</v>
      </c>
      <c r="D3133" s="75">
        <v>42012</v>
      </c>
      <c r="E3133" s="76">
        <v>0.75</v>
      </c>
      <c r="F3133" s="75">
        <v>42012</v>
      </c>
      <c r="G3133" s="76">
        <v>0.82986111111111116</v>
      </c>
      <c r="H3133" s="76">
        <f>F3133-D3133+G3133-E3133</f>
        <v>7.986111111111116E-2</v>
      </c>
      <c r="I3133" s="74">
        <v>10</v>
      </c>
      <c r="J3133" s="74"/>
      <c r="K3133" s="74"/>
      <c r="L3133" s="74" t="s">
        <v>9</v>
      </c>
      <c r="M3133" s="225" t="s">
        <v>185</v>
      </c>
      <c r="N3133" s="226" t="s">
        <v>3</v>
      </c>
      <c r="O3133" s="225" t="s">
        <v>7</v>
      </c>
      <c r="P3133" s="225" t="s">
        <v>1759</v>
      </c>
      <c r="Q3133" s="225" t="s">
        <v>456</v>
      </c>
      <c r="R3133" s="225">
        <v>56</v>
      </c>
      <c r="S3133" s="225"/>
      <c r="T3133" s="225">
        <f>R3133+S3133</f>
        <v>56</v>
      </c>
      <c r="U3133" s="302" t="s">
        <v>28</v>
      </c>
      <c r="V3133" s="302">
        <v>2004</v>
      </c>
      <c r="W3133" s="302" t="s">
        <v>1709</v>
      </c>
      <c r="X3133" s="302">
        <v>0</v>
      </c>
      <c r="Y3133" s="302">
        <v>0</v>
      </c>
      <c r="Z3133" s="302">
        <v>0</v>
      </c>
      <c r="AA3133" s="302">
        <v>42220</v>
      </c>
      <c r="AB3133" s="302">
        <v>0</v>
      </c>
      <c r="AC3133" s="302">
        <v>41705</v>
      </c>
      <c r="AD3133" s="302" t="s">
        <v>31</v>
      </c>
      <c r="AE3133" s="302"/>
      <c r="AF3133" s="302"/>
      <c r="AG3133" s="302"/>
      <c r="AH3133" s="222"/>
      <c r="AI3133" s="229"/>
    </row>
    <row r="3134" spans="1:35" ht="37.5" customHeight="1">
      <c r="A3134" s="70" t="s">
        <v>122</v>
      </c>
      <c r="B3134" s="74" t="s">
        <v>15</v>
      </c>
      <c r="C3134" s="74" t="s">
        <v>15</v>
      </c>
      <c r="D3134" s="75">
        <v>42012</v>
      </c>
      <c r="E3134" s="76">
        <v>0.875</v>
      </c>
      <c r="F3134" s="75">
        <v>42013</v>
      </c>
      <c r="G3134" s="76">
        <v>8.3333333333333329E-2</v>
      </c>
      <c r="H3134" s="76">
        <f>(F3134+G3134)-(D3134+E3134)</f>
        <v>0.20833333333575865</v>
      </c>
      <c r="I3134" s="74">
        <v>5</v>
      </c>
      <c r="J3134" s="74" t="s">
        <v>123</v>
      </c>
      <c r="K3134" s="74" t="s">
        <v>14</v>
      </c>
      <c r="L3134" s="74" t="s">
        <v>9</v>
      </c>
      <c r="M3134" s="225" t="s">
        <v>151</v>
      </c>
      <c r="N3134" s="226" t="s">
        <v>3</v>
      </c>
      <c r="O3134" s="225" t="s">
        <v>7</v>
      </c>
      <c r="P3134" s="225" t="s">
        <v>208</v>
      </c>
      <c r="Q3134" s="225" t="s">
        <v>324</v>
      </c>
      <c r="R3134" s="225">
        <v>32.28</v>
      </c>
      <c r="S3134" s="225"/>
      <c r="T3134" s="225">
        <f>SUM(R3134:S3134)</f>
        <v>32.28</v>
      </c>
      <c r="U3134" s="302" t="s">
        <v>6</v>
      </c>
      <c r="V3134" s="302">
        <v>1992</v>
      </c>
      <c r="W3134" s="302" t="s">
        <v>1358</v>
      </c>
      <c r="X3134" s="302"/>
      <c r="Y3134" s="302" t="s">
        <v>1919</v>
      </c>
      <c r="Z3134" s="302">
        <v>100</v>
      </c>
      <c r="AA3134" s="302" t="s">
        <v>1481</v>
      </c>
      <c r="AB3134" s="302">
        <v>0</v>
      </c>
      <c r="AC3134" s="302"/>
      <c r="AD3134" s="302" t="s">
        <v>31</v>
      </c>
      <c r="AE3134" s="302" t="s">
        <v>57</v>
      </c>
      <c r="AF3134" s="302"/>
      <c r="AG3134" s="302" t="s">
        <v>1920</v>
      </c>
      <c r="AH3134" s="222"/>
      <c r="AI3134" s="229"/>
    </row>
    <row r="3135" spans="1:35" ht="109.5" customHeight="1">
      <c r="A3135" s="70" t="s">
        <v>122</v>
      </c>
      <c r="B3135" s="74" t="s">
        <v>19</v>
      </c>
      <c r="C3135" s="74" t="s">
        <v>19</v>
      </c>
      <c r="D3135" s="75">
        <v>42013</v>
      </c>
      <c r="E3135" s="76">
        <v>0.57430555555555551</v>
      </c>
      <c r="F3135" s="75">
        <v>42013</v>
      </c>
      <c r="G3135" s="76">
        <v>0.6479166666666667</v>
      </c>
      <c r="H3135" s="76">
        <f>F3135-D3135+G3135-E3135</f>
        <v>7.3611111111111183E-2</v>
      </c>
      <c r="I3135" s="74">
        <v>15</v>
      </c>
      <c r="J3135" s="74"/>
      <c r="K3135" s="74"/>
      <c r="L3135" s="74" t="s">
        <v>9</v>
      </c>
      <c r="M3135" s="225" t="s">
        <v>172</v>
      </c>
      <c r="N3135" s="226" t="s">
        <v>3</v>
      </c>
      <c r="O3135" s="225" t="s">
        <v>7</v>
      </c>
      <c r="P3135" s="225" t="s">
        <v>1763</v>
      </c>
      <c r="Q3135" s="225" t="s">
        <v>211</v>
      </c>
      <c r="R3135" s="225">
        <v>14</v>
      </c>
      <c r="S3135" s="225"/>
      <c r="T3135" s="225">
        <f>R3135+S3135</f>
        <v>14</v>
      </c>
      <c r="U3135" s="302" t="s">
        <v>28</v>
      </c>
      <c r="V3135" s="302">
        <v>1985</v>
      </c>
      <c r="W3135" s="302" t="s">
        <v>1709</v>
      </c>
      <c r="X3135" s="302">
        <v>0</v>
      </c>
      <c r="Y3135" s="302">
        <v>41821</v>
      </c>
      <c r="Z3135" s="302">
        <v>100</v>
      </c>
      <c r="AA3135" s="302">
        <v>0</v>
      </c>
      <c r="AB3135" s="302">
        <v>0</v>
      </c>
      <c r="AC3135" s="302">
        <v>41754</v>
      </c>
      <c r="AD3135" s="302" t="s">
        <v>31</v>
      </c>
      <c r="AE3135" s="302"/>
      <c r="AF3135" s="302"/>
      <c r="AG3135" s="302"/>
      <c r="AH3135" s="222"/>
      <c r="AI3135" s="229"/>
    </row>
    <row r="3136" spans="1:35" ht="75" customHeight="1">
      <c r="A3136" s="70" t="s">
        <v>122</v>
      </c>
      <c r="B3136" s="74" t="s">
        <v>19</v>
      </c>
      <c r="C3136" s="74" t="s">
        <v>19</v>
      </c>
      <c r="D3136" s="75">
        <v>42014</v>
      </c>
      <c r="E3136" s="76">
        <v>0.1875</v>
      </c>
      <c r="F3136" s="75">
        <v>42014</v>
      </c>
      <c r="G3136" s="76">
        <v>0.26597222222222222</v>
      </c>
      <c r="H3136" s="76">
        <f>F3136-D3136+G3136-E3136</f>
        <v>7.8472222222222221E-2</v>
      </c>
      <c r="I3136" s="74">
        <v>12</v>
      </c>
      <c r="J3136" s="74"/>
      <c r="K3136" s="74" t="s">
        <v>51</v>
      </c>
      <c r="L3136" s="74" t="s">
        <v>9</v>
      </c>
      <c r="M3136" s="225" t="s">
        <v>184</v>
      </c>
      <c r="N3136" s="226" t="s">
        <v>3</v>
      </c>
      <c r="O3136" s="225" t="s">
        <v>7</v>
      </c>
      <c r="P3136" s="225" t="s">
        <v>1766</v>
      </c>
      <c r="Q3136" s="225" t="s">
        <v>1767</v>
      </c>
      <c r="R3136" s="225">
        <v>42</v>
      </c>
      <c r="S3136" s="225"/>
      <c r="T3136" s="225">
        <f>R3136+S3136</f>
        <v>42</v>
      </c>
      <c r="U3136" s="302" t="s">
        <v>28</v>
      </c>
      <c r="V3136" s="302">
        <v>2004</v>
      </c>
      <c r="W3136" s="302" t="s">
        <v>1709</v>
      </c>
      <c r="X3136" s="302">
        <v>0</v>
      </c>
      <c r="Y3136" s="302">
        <v>0</v>
      </c>
      <c r="Z3136" s="302">
        <v>100</v>
      </c>
      <c r="AA3136" s="302">
        <v>42206</v>
      </c>
      <c r="AB3136" s="302">
        <v>0</v>
      </c>
      <c r="AC3136" s="302">
        <v>41648</v>
      </c>
      <c r="AD3136" s="302" t="s">
        <v>31</v>
      </c>
      <c r="AE3136" s="302"/>
      <c r="AF3136" s="302"/>
      <c r="AG3136" s="302" t="s">
        <v>1768</v>
      </c>
      <c r="AH3136" s="222"/>
      <c r="AI3136" s="229"/>
    </row>
    <row r="3137" spans="1:35" ht="56.25" customHeight="1">
      <c r="A3137" s="70" t="s">
        <v>122</v>
      </c>
      <c r="B3137" s="74" t="s">
        <v>19</v>
      </c>
      <c r="C3137" s="74" t="s">
        <v>19</v>
      </c>
      <c r="D3137" s="75">
        <v>42014</v>
      </c>
      <c r="E3137" s="76">
        <v>0.47916666666666669</v>
      </c>
      <c r="F3137" s="75">
        <v>42014</v>
      </c>
      <c r="G3137" s="76">
        <v>0.47916666666666669</v>
      </c>
      <c r="H3137" s="76">
        <f>F3137-D3137+G3137-E3137</f>
        <v>0</v>
      </c>
      <c r="I3137" s="74">
        <v>10</v>
      </c>
      <c r="J3137" s="74"/>
      <c r="K3137" s="74"/>
      <c r="L3137" s="74" t="s">
        <v>9</v>
      </c>
      <c r="M3137" s="225" t="s">
        <v>184</v>
      </c>
      <c r="N3137" s="226" t="s">
        <v>3</v>
      </c>
      <c r="O3137" s="225" t="s">
        <v>7</v>
      </c>
      <c r="P3137" s="225" t="s">
        <v>1766</v>
      </c>
      <c r="Q3137" s="225" t="s">
        <v>1771</v>
      </c>
      <c r="R3137" s="225">
        <v>5</v>
      </c>
      <c r="S3137" s="225"/>
      <c r="T3137" s="225">
        <f>R3137+S3137</f>
        <v>5</v>
      </c>
      <c r="U3137" s="302" t="s">
        <v>28</v>
      </c>
      <c r="V3137" s="302">
        <v>2004</v>
      </c>
      <c r="W3137" s="302" t="s">
        <v>1709</v>
      </c>
      <c r="X3137" s="302">
        <v>0</v>
      </c>
      <c r="Y3137" s="302">
        <v>0</v>
      </c>
      <c r="Z3137" s="302">
        <v>100</v>
      </c>
      <c r="AA3137" s="302">
        <v>42206</v>
      </c>
      <c r="AB3137" s="302">
        <v>0</v>
      </c>
      <c r="AC3137" s="302">
        <v>41648</v>
      </c>
      <c r="AD3137" s="302" t="s">
        <v>31</v>
      </c>
      <c r="AE3137" s="302"/>
      <c r="AF3137" s="302"/>
      <c r="AG3137" s="302" t="s">
        <v>1768</v>
      </c>
      <c r="AH3137" s="222"/>
      <c r="AI3137" s="229"/>
    </row>
    <row r="3138" spans="1:35" ht="75" customHeight="1">
      <c r="A3138" s="70" t="s">
        <v>4982</v>
      </c>
      <c r="B3138" s="74" t="s">
        <v>5</v>
      </c>
      <c r="C3138" s="74" t="s">
        <v>5</v>
      </c>
      <c r="D3138" s="75">
        <v>42216</v>
      </c>
      <c r="E3138" s="76">
        <v>0.81736111111111109</v>
      </c>
      <c r="F3138" s="75">
        <v>42216</v>
      </c>
      <c r="G3138" s="76">
        <v>0.81736111111111109</v>
      </c>
      <c r="H3138" s="76">
        <v>0</v>
      </c>
      <c r="I3138" s="74">
        <v>38</v>
      </c>
      <c r="J3138" s="74" t="s">
        <v>150</v>
      </c>
      <c r="K3138" s="74" t="s">
        <v>8</v>
      </c>
      <c r="L3138" s="74" t="s">
        <v>9</v>
      </c>
      <c r="M3138" s="225" t="s">
        <v>8853</v>
      </c>
      <c r="N3138" s="226" t="s">
        <v>3</v>
      </c>
      <c r="O3138" s="225" t="s">
        <v>7</v>
      </c>
      <c r="P3138" s="225" t="s">
        <v>8854</v>
      </c>
      <c r="Q3138" s="225" t="s">
        <v>10501</v>
      </c>
      <c r="R3138" s="225"/>
      <c r="S3138" s="225">
        <v>13.2</v>
      </c>
      <c r="T3138" s="225">
        <f>SUM(R3138:S3138)</f>
        <v>13.2</v>
      </c>
      <c r="U3138" s="302" t="s">
        <v>44</v>
      </c>
      <c r="V3138" s="302" t="s">
        <v>10502</v>
      </c>
      <c r="W3138" s="302" t="s">
        <v>624</v>
      </c>
      <c r="X3138" s="302" t="s">
        <v>1324</v>
      </c>
      <c r="Y3138" s="302" t="s">
        <v>10503</v>
      </c>
      <c r="Z3138" s="302"/>
      <c r="AA3138" s="302" t="s">
        <v>10504</v>
      </c>
      <c r="AB3138" s="302" t="s">
        <v>10505</v>
      </c>
      <c r="AC3138" s="302"/>
      <c r="AD3138" s="302" t="s">
        <v>30</v>
      </c>
      <c r="AE3138" s="302"/>
      <c r="AF3138" s="302"/>
      <c r="AG3138" s="302"/>
      <c r="AH3138" s="222"/>
      <c r="AI3138" s="229"/>
    </row>
    <row r="3139" spans="1:35" ht="90.75" customHeight="1">
      <c r="A3139" s="70" t="s">
        <v>122</v>
      </c>
      <c r="B3139" s="74" t="s">
        <v>19</v>
      </c>
      <c r="C3139" s="74" t="s">
        <v>19</v>
      </c>
      <c r="D3139" s="75">
        <v>42014</v>
      </c>
      <c r="E3139" s="76">
        <v>0.52083333333333337</v>
      </c>
      <c r="F3139" s="75">
        <v>42014</v>
      </c>
      <c r="G3139" s="76">
        <v>0.52152777777777781</v>
      </c>
      <c r="H3139" s="76">
        <f>F3139-D3139+G3139-E3139</f>
        <v>6.9444444444444198E-4</v>
      </c>
      <c r="I3139" s="74">
        <v>6</v>
      </c>
      <c r="J3139" s="74" t="s">
        <v>217</v>
      </c>
      <c r="K3139" s="74" t="s">
        <v>8</v>
      </c>
      <c r="L3139" s="74" t="s">
        <v>9</v>
      </c>
      <c r="M3139" s="225" t="s">
        <v>1774</v>
      </c>
      <c r="N3139" s="226" t="s">
        <v>3</v>
      </c>
      <c r="O3139" s="225" t="s">
        <v>7</v>
      </c>
      <c r="P3139" s="225" t="s">
        <v>1775</v>
      </c>
      <c r="Q3139" s="225" t="s">
        <v>1776</v>
      </c>
      <c r="R3139" s="225">
        <v>6</v>
      </c>
      <c r="S3139" s="225"/>
      <c r="T3139" s="225">
        <f>R3139+S3139</f>
        <v>6</v>
      </c>
      <c r="U3139" s="302" t="s">
        <v>28</v>
      </c>
      <c r="V3139" s="302">
        <v>2010</v>
      </c>
      <c r="W3139" s="302">
        <v>0</v>
      </c>
      <c r="X3139" s="302">
        <v>0</v>
      </c>
      <c r="Y3139" s="302">
        <v>0</v>
      </c>
      <c r="Z3139" s="302">
        <v>100</v>
      </c>
      <c r="AA3139" s="302">
        <v>41996</v>
      </c>
      <c r="AB3139" s="302">
        <v>0</v>
      </c>
      <c r="AC3139" s="302">
        <v>0</v>
      </c>
      <c r="AD3139" s="302" t="s">
        <v>31</v>
      </c>
      <c r="AE3139" s="302"/>
      <c r="AF3139" s="302"/>
      <c r="AG3139" s="302"/>
      <c r="AH3139" s="222"/>
      <c r="AI3139" s="229"/>
    </row>
    <row r="3140" spans="1:35" ht="75" customHeight="1">
      <c r="A3140" s="70" t="s">
        <v>122</v>
      </c>
      <c r="B3140" s="74" t="s">
        <v>19</v>
      </c>
      <c r="C3140" s="74" t="s">
        <v>19</v>
      </c>
      <c r="D3140" s="75">
        <v>42014</v>
      </c>
      <c r="E3140" s="76">
        <v>0.52777777777777779</v>
      </c>
      <c r="F3140" s="75">
        <v>42014</v>
      </c>
      <c r="G3140" s="76">
        <v>0.52847222222222223</v>
      </c>
      <c r="H3140" s="76">
        <f>F3140-D3140+G3140-E3140</f>
        <v>6.9444444444444198E-4</v>
      </c>
      <c r="I3140" s="74">
        <v>11</v>
      </c>
      <c r="J3140" s="74" t="s">
        <v>216</v>
      </c>
      <c r="K3140" s="74" t="s">
        <v>8</v>
      </c>
      <c r="L3140" s="74" t="s">
        <v>9</v>
      </c>
      <c r="M3140" s="225" t="s">
        <v>185</v>
      </c>
      <c r="N3140" s="226" t="s">
        <v>3</v>
      </c>
      <c r="O3140" s="225" t="s">
        <v>7</v>
      </c>
      <c r="P3140" s="225" t="s">
        <v>1766</v>
      </c>
      <c r="Q3140" s="225" t="s">
        <v>1773</v>
      </c>
      <c r="R3140" s="225">
        <v>6</v>
      </c>
      <c r="S3140" s="225">
        <v>2</v>
      </c>
      <c r="T3140" s="225">
        <f>R3140+S3140</f>
        <v>8</v>
      </c>
      <c r="U3140" s="302" t="s">
        <v>28</v>
      </c>
      <c r="V3140" s="302">
        <v>2004</v>
      </c>
      <c r="W3140" s="302" t="s">
        <v>1709</v>
      </c>
      <c r="X3140" s="302">
        <v>0</v>
      </c>
      <c r="Y3140" s="302">
        <v>0</v>
      </c>
      <c r="Z3140" s="302">
        <v>0</v>
      </c>
      <c r="AA3140" s="302">
        <v>42206</v>
      </c>
      <c r="AB3140" s="302">
        <v>0</v>
      </c>
      <c r="AC3140" s="302">
        <v>41648</v>
      </c>
      <c r="AD3140" s="302" t="s">
        <v>31</v>
      </c>
      <c r="AE3140" s="302"/>
      <c r="AF3140" s="302"/>
      <c r="AG3140" s="302"/>
      <c r="AH3140" s="222"/>
      <c r="AI3140" s="229"/>
    </row>
    <row r="3141" spans="1:35" ht="131.25" customHeight="1">
      <c r="A3141" s="69" t="s">
        <v>7992</v>
      </c>
      <c r="B3141" s="92" t="s">
        <v>21</v>
      </c>
      <c r="C3141" s="92" t="s">
        <v>21</v>
      </c>
      <c r="D3141" s="88">
        <v>42217</v>
      </c>
      <c r="E3141" s="89">
        <v>0.80555555555555547</v>
      </c>
      <c r="F3141" s="88">
        <v>42217</v>
      </c>
      <c r="G3141" s="89">
        <v>0.93055555555555547</v>
      </c>
      <c r="H3141" s="89">
        <v>0.125</v>
      </c>
      <c r="I3141" s="68">
        <v>1</v>
      </c>
      <c r="J3141" s="68"/>
      <c r="K3141" s="92"/>
      <c r="L3141" s="92" t="s">
        <v>11</v>
      </c>
      <c r="M3141" s="230" t="s">
        <v>8000</v>
      </c>
      <c r="N3141" s="221">
        <v>0.4</v>
      </c>
      <c r="O3141" s="221" t="s">
        <v>2</v>
      </c>
      <c r="P3141" s="230" t="s">
        <v>8000</v>
      </c>
      <c r="Q3141" s="221" t="s">
        <v>9895</v>
      </c>
      <c r="R3141" s="221">
        <v>0.22</v>
      </c>
      <c r="S3141" s="221">
        <v>0.109</v>
      </c>
      <c r="T3141" s="221">
        <v>0.32900000000000001</v>
      </c>
      <c r="U3141" s="293" t="s">
        <v>28</v>
      </c>
      <c r="V3141" s="273" t="s">
        <v>128</v>
      </c>
      <c r="W3141" s="293" t="s">
        <v>128</v>
      </c>
      <c r="X3141" s="293" t="s">
        <v>128</v>
      </c>
      <c r="Y3141" s="269">
        <v>2014</v>
      </c>
      <c r="Z3141" s="318" t="s">
        <v>128</v>
      </c>
      <c r="AA3141" s="269">
        <v>2015</v>
      </c>
      <c r="AB3141" s="293" t="s">
        <v>128</v>
      </c>
      <c r="AC3141" s="269">
        <v>2014</v>
      </c>
      <c r="AD3141" s="293" t="s">
        <v>0</v>
      </c>
      <c r="AE3141" s="293" t="s">
        <v>52</v>
      </c>
      <c r="AF3141" s="293"/>
      <c r="AG3141" s="318"/>
      <c r="AH3141" s="230"/>
      <c r="AI3141" s="229"/>
    </row>
    <row r="3142" spans="1:35" ht="144" customHeight="1">
      <c r="A3142" s="69" t="s">
        <v>7992</v>
      </c>
      <c r="B3142" s="92" t="s">
        <v>21</v>
      </c>
      <c r="C3142" s="92" t="s">
        <v>21</v>
      </c>
      <c r="D3142" s="88">
        <v>42217</v>
      </c>
      <c r="E3142" s="89">
        <v>0.80555555555555547</v>
      </c>
      <c r="F3142" s="88">
        <v>42217</v>
      </c>
      <c r="G3142" s="89">
        <v>0.88194444444444453</v>
      </c>
      <c r="H3142" s="89">
        <v>7.6388888888888895E-2</v>
      </c>
      <c r="I3142" s="68">
        <v>1</v>
      </c>
      <c r="J3142" s="68"/>
      <c r="K3142" s="92"/>
      <c r="L3142" s="92" t="s">
        <v>11</v>
      </c>
      <c r="M3142" s="230" t="s">
        <v>7999</v>
      </c>
      <c r="N3142" s="221">
        <v>0.4</v>
      </c>
      <c r="O3142" s="221" t="s">
        <v>25</v>
      </c>
      <c r="P3142" s="230" t="s">
        <v>7999</v>
      </c>
      <c r="Q3142" s="221" t="s">
        <v>9894</v>
      </c>
      <c r="R3142" s="221">
        <v>0.10199999999999999</v>
      </c>
      <c r="S3142" s="221">
        <v>0.05</v>
      </c>
      <c r="T3142" s="221">
        <v>0.152</v>
      </c>
      <c r="U3142" s="293" t="s">
        <v>45</v>
      </c>
      <c r="V3142" s="273" t="s">
        <v>128</v>
      </c>
      <c r="W3142" s="293" t="s">
        <v>128</v>
      </c>
      <c r="X3142" s="293" t="s">
        <v>128</v>
      </c>
      <c r="Y3142" s="269">
        <v>2015</v>
      </c>
      <c r="Z3142" s="318" t="s">
        <v>128</v>
      </c>
      <c r="AA3142" s="269">
        <v>2016</v>
      </c>
      <c r="AB3142" s="293" t="s">
        <v>128</v>
      </c>
      <c r="AC3142" s="269">
        <v>2015</v>
      </c>
      <c r="AD3142" s="293" t="s">
        <v>17</v>
      </c>
      <c r="AE3142" s="293" t="s">
        <v>57</v>
      </c>
      <c r="AF3142" s="293"/>
      <c r="AG3142" s="318"/>
      <c r="AH3142" s="230"/>
      <c r="AI3142" s="229"/>
    </row>
    <row r="3143" spans="1:35" ht="122.25" customHeight="1">
      <c r="A3143" s="69" t="s">
        <v>7992</v>
      </c>
      <c r="B3143" s="69" t="s">
        <v>132</v>
      </c>
      <c r="C3143" s="70" t="s">
        <v>26</v>
      </c>
      <c r="D3143" s="86">
        <v>42217</v>
      </c>
      <c r="E3143" s="118">
        <v>0.14583333333333334</v>
      </c>
      <c r="F3143" s="86">
        <v>42217</v>
      </c>
      <c r="G3143" s="118">
        <v>0.14583333333333334</v>
      </c>
      <c r="H3143" s="70">
        <v>0</v>
      </c>
      <c r="I3143" s="70">
        <v>9</v>
      </c>
      <c r="J3143" s="70"/>
      <c r="K3143" s="70"/>
      <c r="L3143" s="70" t="s">
        <v>4</v>
      </c>
      <c r="M3143" s="220" t="s">
        <v>3504</v>
      </c>
      <c r="N3143" s="220">
        <v>35</v>
      </c>
      <c r="O3143" s="220" t="s">
        <v>13</v>
      </c>
      <c r="P3143" s="220" t="s">
        <v>9968</v>
      </c>
      <c r="Q3143" s="221" t="s">
        <v>9969</v>
      </c>
      <c r="R3143" s="461">
        <v>0.4</v>
      </c>
      <c r="S3143" s="461">
        <v>1.9</v>
      </c>
      <c r="T3143" s="484">
        <f t="shared" ref="T3143:T3148" si="47">R3143+S3143</f>
        <v>2.2999999999999998</v>
      </c>
      <c r="U3143" s="279" t="s">
        <v>28</v>
      </c>
      <c r="V3143" s="279">
        <v>1991</v>
      </c>
      <c r="W3143" s="279" t="s">
        <v>7</v>
      </c>
      <c r="X3143" s="279"/>
      <c r="Y3143" s="296">
        <v>42151</v>
      </c>
      <c r="Z3143" s="279">
        <v>100</v>
      </c>
      <c r="AA3143" s="279">
        <v>2017</v>
      </c>
      <c r="AB3143" s="279">
        <v>0</v>
      </c>
      <c r="AC3143" s="279"/>
      <c r="AD3143" s="279" t="s">
        <v>0</v>
      </c>
      <c r="AE3143" s="279"/>
      <c r="AF3143" s="279"/>
      <c r="AG3143" s="303"/>
      <c r="AH3143" s="222"/>
      <c r="AI3143" s="229"/>
    </row>
    <row r="3144" spans="1:35" ht="75" customHeight="1">
      <c r="A3144" s="69" t="s">
        <v>7992</v>
      </c>
      <c r="B3144" s="69" t="s">
        <v>132</v>
      </c>
      <c r="C3144" s="70" t="s">
        <v>26</v>
      </c>
      <c r="D3144" s="86">
        <v>42217</v>
      </c>
      <c r="E3144" s="118">
        <v>0.14583333333333334</v>
      </c>
      <c r="F3144" s="86">
        <v>42217</v>
      </c>
      <c r="G3144" s="118">
        <v>0.14583333333333334</v>
      </c>
      <c r="H3144" s="70">
        <v>0</v>
      </c>
      <c r="I3144" s="70">
        <v>8</v>
      </c>
      <c r="J3144" s="70"/>
      <c r="K3144" s="70"/>
      <c r="L3144" s="70" t="s">
        <v>4</v>
      </c>
      <c r="M3144" s="220" t="s">
        <v>6863</v>
      </c>
      <c r="N3144" s="220">
        <v>35</v>
      </c>
      <c r="O3144" s="220" t="s">
        <v>7</v>
      </c>
      <c r="P3144" s="220" t="s">
        <v>9970</v>
      </c>
      <c r="Q3144" s="221" t="s">
        <v>9969</v>
      </c>
      <c r="R3144" s="467">
        <v>0.8</v>
      </c>
      <c r="S3144" s="467"/>
      <c r="T3144" s="484">
        <f t="shared" si="47"/>
        <v>0.8</v>
      </c>
      <c r="U3144" s="279" t="s">
        <v>28</v>
      </c>
      <c r="V3144" s="279">
        <v>1991</v>
      </c>
      <c r="W3144" s="279" t="s">
        <v>7</v>
      </c>
      <c r="X3144" s="279"/>
      <c r="Y3144" s="296">
        <v>42151</v>
      </c>
      <c r="Z3144" s="279">
        <v>100</v>
      </c>
      <c r="AA3144" s="279">
        <v>2017</v>
      </c>
      <c r="AB3144" s="279">
        <v>0</v>
      </c>
      <c r="AC3144" s="279"/>
      <c r="AD3144" s="279" t="s">
        <v>0</v>
      </c>
      <c r="AE3144" s="279"/>
      <c r="AF3144" s="279"/>
      <c r="AG3144" s="290"/>
      <c r="AH3144" s="222"/>
      <c r="AI3144" s="229"/>
    </row>
    <row r="3145" spans="1:35" ht="120.6" customHeight="1">
      <c r="A3145" s="70" t="s">
        <v>122</v>
      </c>
      <c r="B3145" s="74" t="s">
        <v>19</v>
      </c>
      <c r="C3145" s="74" t="s">
        <v>19</v>
      </c>
      <c r="D3145" s="75">
        <v>42014</v>
      </c>
      <c r="E3145" s="76">
        <v>0.53402777777777777</v>
      </c>
      <c r="F3145" s="75">
        <v>42014</v>
      </c>
      <c r="G3145" s="76">
        <v>0.53472222222222221</v>
      </c>
      <c r="H3145" s="76">
        <f>F3145-D3145+G3145-E3145</f>
        <v>6.9444444444444198E-4</v>
      </c>
      <c r="I3145" s="74">
        <v>6</v>
      </c>
      <c r="J3145" s="74" t="s">
        <v>217</v>
      </c>
      <c r="K3145" s="74" t="s">
        <v>8</v>
      </c>
      <c r="L3145" s="74" t="s">
        <v>9</v>
      </c>
      <c r="M3145" s="225" t="s">
        <v>1774</v>
      </c>
      <c r="N3145" s="226">
        <v>0.4</v>
      </c>
      <c r="O3145" s="225" t="s">
        <v>2</v>
      </c>
      <c r="P3145" s="225" t="s">
        <v>1775</v>
      </c>
      <c r="Q3145" s="225" t="s">
        <v>1777</v>
      </c>
      <c r="R3145" s="225">
        <v>6</v>
      </c>
      <c r="S3145" s="225"/>
      <c r="T3145" s="225">
        <f t="shared" si="47"/>
        <v>6</v>
      </c>
      <c r="U3145" s="302" t="s">
        <v>28</v>
      </c>
      <c r="V3145" s="302">
        <v>2010</v>
      </c>
      <c r="W3145" s="302">
        <v>0</v>
      </c>
      <c r="X3145" s="302">
        <v>0</v>
      </c>
      <c r="Y3145" s="302">
        <v>0</v>
      </c>
      <c r="Z3145" s="302">
        <v>100</v>
      </c>
      <c r="AA3145" s="302">
        <v>41996</v>
      </c>
      <c r="AB3145" s="302">
        <v>0</v>
      </c>
      <c r="AC3145" s="302">
        <v>0</v>
      </c>
      <c r="AD3145" s="302" t="s">
        <v>31</v>
      </c>
      <c r="AE3145" s="302"/>
      <c r="AF3145" s="302"/>
      <c r="AG3145" s="302"/>
      <c r="AH3145" s="222"/>
      <c r="AI3145" s="229"/>
    </row>
    <row r="3146" spans="1:35" ht="93.75" customHeight="1">
      <c r="A3146" s="70" t="s">
        <v>7992</v>
      </c>
      <c r="B3146" s="74" t="s">
        <v>18</v>
      </c>
      <c r="C3146" s="74" t="s">
        <v>18</v>
      </c>
      <c r="D3146" s="75">
        <v>42217</v>
      </c>
      <c r="E3146" s="76">
        <v>42217.625</v>
      </c>
      <c r="F3146" s="75">
        <v>42217</v>
      </c>
      <c r="G3146" s="76">
        <v>42217.791666666664</v>
      </c>
      <c r="H3146" s="76">
        <f>G3146-E3146</f>
        <v>0.16666666666424135</v>
      </c>
      <c r="I3146" s="74">
        <v>1</v>
      </c>
      <c r="J3146" s="74"/>
      <c r="K3146" s="74"/>
      <c r="L3146" s="74" t="s">
        <v>11</v>
      </c>
      <c r="M3146" s="225" t="s">
        <v>3579</v>
      </c>
      <c r="N3146" s="226">
        <v>0.4</v>
      </c>
      <c r="O3146" s="225" t="s">
        <v>2</v>
      </c>
      <c r="P3146" s="225" t="s">
        <v>8067</v>
      </c>
      <c r="Q3146" s="225" t="s">
        <v>8068</v>
      </c>
      <c r="R3146" s="225">
        <v>0.16900000000000001</v>
      </c>
      <c r="S3146" s="225"/>
      <c r="T3146" s="225">
        <f t="shared" si="47"/>
        <v>0.16900000000000001</v>
      </c>
      <c r="U3146" s="302"/>
      <c r="V3146" s="302"/>
      <c r="W3146" s="302"/>
      <c r="X3146" s="302"/>
      <c r="Y3146" s="302"/>
      <c r="Z3146" s="302"/>
      <c r="AA3146" s="302"/>
      <c r="AB3146" s="302"/>
      <c r="AC3146" s="302"/>
      <c r="AD3146" s="302" t="s">
        <v>0</v>
      </c>
      <c r="AE3146" s="302"/>
      <c r="AF3146" s="302"/>
      <c r="AG3146" s="302"/>
      <c r="AH3146" s="222"/>
      <c r="AI3146" s="229"/>
    </row>
    <row r="3147" spans="1:35" ht="93.75" customHeight="1">
      <c r="A3147" s="70" t="s">
        <v>122</v>
      </c>
      <c r="B3147" s="74" t="s">
        <v>19</v>
      </c>
      <c r="C3147" s="74" t="s">
        <v>19</v>
      </c>
      <c r="D3147" s="75">
        <v>42014</v>
      </c>
      <c r="E3147" s="76">
        <v>0.8833333333333333</v>
      </c>
      <c r="F3147" s="75">
        <v>42015</v>
      </c>
      <c r="G3147" s="76">
        <v>8.3333333333333329E-2</v>
      </c>
      <c r="H3147" s="76">
        <f>F3147-D3147+G3147-E3147</f>
        <v>0.19999999999999996</v>
      </c>
      <c r="I3147" s="74">
        <v>24</v>
      </c>
      <c r="J3147" s="74" t="s">
        <v>216</v>
      </c>
      <c r="K3147" s="74" t="s">
        <v>14</v>
      </c>
      <c r="L3147" s="74" t="s">
        <v>9</v>
      </c>
      <c r="M3147" s="225" t="s">
        <v>218</v>
      </c>
      <c r="N3147" s="226" t="s">
        <v>3</v>
      </c>
      <c r="O3147" s="225" t="s">
        <v>7</v>
      </c>
      <c r="P3147" s="225" t="s">
        <v>1778</v>
      </c>
      <c r="Q3147" s="225" t="s">
        <v>1779</v>
      </c>
      <c r="R3147" s="225">
        <v>53</v>
      </c>
      <c r="S3147" s="225"/>
      <c r="T3147" s="225">
        <f t="shared" si="47"/>
        <v>53</v>
      </c>
      <c r="U3147" s="302" t="s">
        <v>28</v>
      </c>
      <c r="V3147" s="302">
        <v>1984</v>
      </c>
      <c r="W3147" s="302" t="s">
        <v>1709</v>
      </c>
      <c r="X3147" s="302">
        <v>0</v>
      </c>
      <c r="Y3147" s="302">
        <v>41649</v>
      </c>
      <c r="Z3147" s="302">
        <v>100</v>
      </c>
      <c r="AA3147" s="302">
        <v>0</v>
      </c>
      <c r="AB3147" s="302">
        <v>0</v>
      </c>
      <c r="AC3147" s="302">
        <v>0</v>
      </c>
      <c r="AD3147" s="302" t="s">
        <v>31</v>
      </c>
      <c r="AE3147" s="302"/>
      <c r="AF3147" s="302"/>
      <c r="AG3147" s="302"/>
      <c r="AH3147" s="222"/>
      <c r="AI3147" s="229"/>
    </row>
    <row r="3148" spans="1:35" ht="93.75" customHeight="1">
      <c r="A3148" s="70" t="s">
        <v>122</v>
      </c>
      <c r="B3148" s="74" t="s">
        <v>19</v>
      </c>
      <c r="C3148" s="74" t="s">
        <v>19</v>
      </c>
      <c r="D3148" s="75">
        <v>42015</v>
      </c>
      <c r="E3148" s="76">
        <v>8.3333333333333329E-2</v>
      </c>
      <c r="F3148" s="75">
        <v>42015</v>
      </c>
      <c r="G3148" s="76">
        <v>0.68402777777777779</v>
      </c>
      <c r="H3148" s="76">
        <f>F3148-D3148+G3148-E3148</f>
        <v>0.60069444444444442</v>
      </c>
      <c r="I3148" s="74"/>
      <c r="J3148" s="74" t="s">
        <v>230</v>
      </c>
      <c r="K3148" s="74" t="s">
        <v>14</v>
      </c>
      <c r="L3148" s="74" t="s">
        <v>9</v>
      </c>
      <c r="M3148" s="225" t="s">
        <v>218</v>
      </c>
      <c r="N3148" s="226" t="s">
        <v>3</v>
      </c>
      <c r="O3148" s="225" t="s">
        <v>7</v>
      </c>
      <c r="P3148" s="225" t="s">
        <v>1780</v>
      </c>
      <c r="Q3148" s="225" t="s">
        <v>1781</v>
      </c>
      <c r="R3148" s="225">
        <v>12</v>
      </c>
      <c r="S3148" s="225"/>
      <c r="T3148" s="225">
        <f t="shared" si="47"/>
        <v>12</v>
      </c>
      <c r="U3148" s="302" t="s">
        <v>28</v>
      </c>
      <c r="V3148" s="302">
        <v>1975</v>
      </c>
      <c r="W3148" s="302" t="s">
        <v>1709</v>
      </c>
      <c r="X3148" s="302">
        <v>0</v>
      </c>
      <c r="Y3148" s="302">
        <v>41817</v>
      </c>
      <c r="Z3148" s="302">
        <v>100</v>
      </c>
      <c r="AA3148" s="302">
        <v>0</v>
      </c>
      <c r="AB3148" s="302">
        <v>0</v>
      </c>
      <c r="AC3148" s="302">
        <v>0</v>
      </c>
      <c r="AD3148" s="302" t="s">
        <v>31</v>
      </c>
      <c r="AE3148" s="302"/>
      <c r="AF3148" s="302"/>
      <c r="AG3148" s="302"/>
      <c r="AH3148" s="222"/>
      <c r="AI3148" s="229"/>
    </row>
    <row r="3149" spans="1:35" ht="56.25" customHeight="1">
      <c r="A3149" s="70" t="s">
        <v>122</v>
      </c>
      <c r="B3149" s="74" t="s">
        <v>15</v>
      </c>
      <c r="C3149" s="74" t="s">
        <v>15</v>
      </c>
      <c r="D3149" s="75">
        <v>42015</v>
      </c>
      <c r="E3149" s="76">
        <v>0.89513888888888893</v>
      </c>
      <c r="F3149" s="75">
        <v>42016</v>
      </c>
      <c r="G3149" s="76">
        <v>2.4305555555555556E-2</v>
      </c>
      <c r="H3149" s="76">
        <f>(F3149+G3149)-(D3149+E3149)</f>
        <v>0.12916666666569654</v>
      </c>
      <c r="I3149" s="74">
        <v>3</v>
      </c>
      <c r="J3149" s="74" t="s">
        <v>123</v>
      </c>
      <c r="K3149" s="74" t="s">
        <v>20</v>
      </c>
      <c r="L3149" s="74" t="s">
        <v>9</v>
      </c>
      <c r="M3149" s="225" t="s">
        <v>200</v>
      </c>
      <c r="N3149" s="226" t="s">
        <v>3</v>
      </c>
      <c r="O3149" s="225" t="s">
        <v>7</v>
      </c>
      <c r="P3149" s="225" t="s">
        <v>229</v>
      </c>
      <c r="Q3149" s="225" t="s">
        <v>336</v>
      </c>
      <c r="R3149" s="225">
        <v>0.06</v>
      </c>
      <c r="S3149" s="225"/>
      <c r="T3149" s="225">
        <f>SUM(R3149:S3149)</f>
        <v>0.06</v>
      </c>
      <c r="U3149" s="302" t="s">
        <v>28</v>
      </c>
      <c r="V3149" s="302">
        <v>1989</v>
      </c>
      <c r="W3149" s="302" t="s">
        <v>1908</v>
      </c>
      <c r="X3149" s="302"/>
      <c r="Y3149" s="302" t="s">
        <v>1930</v>
      </c>
      <c r="Z3149" s="302">
        <v>100</v>
      </c>
      <c r="AA3149" s="302" t="s">
        <v>1593</v>
      </c>
      <c r="AB3149" s="302">
        <v>0</v>
      </c>
      <c r="AC3149" s="302"/>
      <c r="AD3149" s="302" t="s">
        <v>31</v>
      </c>
      <c r="AE3149" s="302" t="s">
        <v>53</v>
      </c>
      <c r="AF3149" s="302"/>
      <c r="AG3149" s="302" t="s">
        <v>1931</v>
      </c>
      <c r="AH3149" s="222"/>
      <c r="AI3149" s="229"/>
    </row>
    <row r="3150" spans="1:35" ht="188.25" customHeight="1">
      <c r="A3150" s="70" t="s">
        <v>122</v>
      </c>
      <c r="B3150" s="74" t="s">
        <v>19</v>
      </c>
      <c r="C3150" s="74" t="s">
        <v>19</v>
      </c>
      <c r="D3150" s="75">
        <v>42016</v>
      </c>
      <c r="E3150" s="76">
        <v>9.0972222222222218E-2</v>
      </c>
      <c r="F3150" s="75">
        <v>42016</v>
      </c>
      <c r="G3150" s="76">
        <v>9.0972222222222218E-2</v>
      </c>
      <c r="H3150" s="76">
        <f>F3150-D3150+G3150-E3150</f>
        <v>0</v>
      </c>
      <c r="I3150" s="74">
        <v>8</v>
      </c>
      <c r="J3150" s="74" t="s">
        <v>260</v>
      </c>
      <c r="K3150" s="74" t="s">
        <v>8</v>
      </c>
      <c r="L3150" s="74" t="s">
        <v>9</v>
      </c>
      <c r="M3150" s="225" t="s">
        <v>176</v>
      </c>
      <c r="N3150" s="226" t="s">
        <v>3</v>
      </c>
      <c r="O3150" s="225" t="s">
        <v>7</v>
      </c>
      <c r="P3150" s="225" t="s">
        <v>1784</v>
      </c>
      <c r="Q3150" s="225" t="s">
        <v>261</v>
      </c>
      <c r="R3150" s="225">
        <v>2</v>
      </c>
      <c r="S3150" s="225"/>
      <c r="T3150" s="225">
        <f>R3150+S3150</f>
        <v>2</v>
      </c>
      <c r="U3150" s="302" t="s">
        <v>28</v>
      </c>
      <c r="V3150" s="302">
        <v>1980</v>
      </c>
      <c r="W3150" s="302" t="s">
        <v>1709</v>
      </c>
      <c r="X3150" s="302">
        <v>0</v>
      </c>
      <c r="Y3150" s="302">
        <v>38961</v>
      </c>
      <c r="Z3150" s="302">
        <v>100</v>
      </c>
      <c r="AA3150" s="302">
        <v>42177</v>
      </c>
      <c r="AB3150" s="302">
        <v>0</v>
      </c>
      <c r="AC3150" s="302">
        <v>41785</v>
      </c>
      <c r="AD3150" s="302" t="s">
        <v>31</v>
      </c>
      <c r="AE3150" s="302"/>
      <c r="AF3150" s="302"/>
      <c r="AG3150" s="302" t="s">
        <v>1721</v>
      </c>
      <c r="AH3150" s="222"/>
      <c r="AI3150" s="229"/>
    </row>
    <row r="3151" spans="1:35" ht="188.25" customHeight="1">
      <c r="A3151" s="70" t="s">
        <v>7992</v>
      </c>
      <c r="B3151" s="74" t="s">
        <v>5</v>
      </c>
      <c r="C3151" s="74" t="s">
        <v>5</v>
      </c>
      <c r="D3151" s="75">
        <v>42217</v>
      </c>
      <c r="E3151" s="76">
        <v>0.62708333333333333</v>
      </c>
      <c r="F3151" s="75">
        <v>42217</v>
      </c>
      <c r="G3151" s="76">
        <v>0.62708333333333333</v>
      </c>
      <c r="H3151" s="76">
        <v>0</v>
      </c>
      <c r="I3151" s="74">
        <v>14</v>
      </c>
      <c r="J3151" s="74" t="s">
        <v>8255</v>
      </c>
      <c r="K3151" s="74"/>
      <c r="L3151" s="74" t="s">
        <v>4</v>
      </c>
      <c r="M3151" s="225" t="s">
        <v>8861</v>
      </c>
      <c r="N3151" s="226">
        <v>35</v>
      </c>
      <c r="O3151" s="225" t="s">
        <v>13</v>
      </c>
      <c r="P3151" s="225" t="s">
        <v>533</v>
      </c>
      <c r="Q3151" s="225" t="s">
        <v>10526</v>
      </c>
      <c r="R3151" s="225"/>
      <c r="S3151" s="225">
        <v>11.2</v>
      </c>
      <c r="T3151" s="225">
        <f>SUM(R3151:S3151)</f>
        <v>11.2</v>
      </c>
      <c r="U3151" s="302" t="s">
        <v>1</v>
      </c>
      <c r="V3151" s="302" t="s">
        <v>10527</v>
      </c>
      <c r="W3151" s="302" t="s">
        <v>10528</v>
      </c>
      <c r="X3151" s="302" t="s">
        <v>10392</v>
      </c>
      <c r="Y3151" s="302" t="s">
        <v>10529</v>
      </c>
      <c r="Z3151" s="302"/>
      <c r="AA3151" s="302" t="s">
        <v>10530</v>
      </c>
      <c r="AB3151" s="302"/>
      <c r="AC3151" s="302"/>
      <c r="AD3151" s="302" t="s">
        <v>0</v>
      </c>
      <c r="AE3151" s="302"/>
      <c r="AF3151" s="302"/>
      <c r="AG3151" s="302"/>
      <c r="AH3151" s="222"/>
      <c r="AI3151" s="229"/>
    </row>
    <row r="3152" spans="1:35" ht="112.5" customHeight="1">
      <c r="A3152" s="70" t="s">
        <v>122</v>
      </c>
      <c r="B3152" s="74" t="s">
        <v>15</v>
      </c>
      <c r="C3152" s="74" t="s">
        <v>15</v>
      </c>
      <c r="D3152" s="75">
        <v>42016</v>
      </c>
      <c r="E3152" s="76">
        <v>6.805555555555555E-2</v>
      </c>
      <c r="F3152" s="75">
        <v>42016</v>
      </c>
      <c r="G3152" s="76">
        <v>0.47916666666666669</v>
      </c>
      <c r="H3152" s="76">
        <f>(F3152+G3152)-(D3152+E3152)</f>
        <v>0.41111111110512866</v>
      </c>
      <c r="I3152" s="74">
        <v>3</v>
      </c>
      <c r="J3152" s="74" t="s">
        <v>123</v>
      </c>
      <c r="K3152" s="74" t="s">
        <v>14</v>
      </c>
      <c r="L3152" s="74" t="s">
        <v>9</v>
      </c>
      <c r="M3152" s="225" t="s">
        <v>200</v>
      </c>
      <c r="N3152" s="226" t="s">
        <v>3</v>
      </c>
      <c r="O3152" s="225" t="s">
        <v>7</v>
      </c>
      <c r="P3152" s="225" t="s">
        <v>229</v>
      </c>
      <c r="Q3152" s="225" t="s">
        <v>299</v>
      </c>
      <c r="R3152" s="225">
        <v>3.2</v>
      </c>
      <c r="S3152" s="225"/>
      <c r="T3152" s="225">
        <f>R3152+S3152</f>
        <v>3.2</v>
      </c>
      <c r="U3152" s="302" t="s">
        <v>28</v>
      </c>
      <c r="V3152" s="302">
        <v>1989</v>
      </c>
      <c r="W3152" s="302" t="s">
        <v>1908</v>
      </c>
      <c r="X3152" s="302"/>
      <c r="Y3152" s="302" t="s">
        <v>1930</v>
      </c>
      <c r="Z3152" s="302">
        <v>100</v>
      </c>
      <c r="AA3152" s="302" t="s">
        <v>1593</v>
      </c>
      <c r="AB3152" s="302">
        <v>0</v>
      </c>
      <c r="AC3152" s="302"/>
      <c r="AD3152" s="302" t="s">
        <v>31</v>
      </c>
      <c r="AE3152" s="302" t="s">
        <v>53</v>
      </c>
      <c r="AF3152" s="302"/>
      <c r="AG3152" s="302" t="s">
        <v>1933</v>
      </c>
      <c r="AH3152" s="222"/>
      <c r="AI3152" s="229"/>
    </row>
    <row r="3153" spans="1:35" ht="112.5" customHeight="1">
      <c r="A3153" s="69" t="s">
        <v>7992</v>
      </c>
      <c r="B3153" s="92" t="s">
        <v>21</v>
      </c>
      <c r="C3153" s="92" t="s">
        <v>21</v>
      </c>
      <c r="D3153" s="88">
        <v>42218</v>
      </c>
      <c r="E3153" s="89">
        <v>8.6805555555555566E-2</v>
      </c>
      <c r="F3153" s="88">
        <v>42218</v>
      </c>
      <c r="G3153" s="89">
        <v>0.14583333333333334</v>
      </c>
      <c r="H3153" s="89">
        <v>5.9027777777777783E-2</v>
      </c>
      <c r="I3153" s="68">
        <v>2</v>
      </c>
      <c r="J3153" s="68"/>
      <c r="K3153" s="92"/>
      <c r="L3153" s="92" t="s">
        <v>11</v>
      </c>
      <c r="M3153" s="230" t="s">
        <v>7999</v>
      </c>
      <c r="N3153" s="221">
        <v>0.4</v>
      </c>
      <c r="O3153" s="221" t="s">
        <v>2</v>
      </c>
      <c r="P3153" s="230" t="s">
        <v>7937</v>
      </c>
      <c r="Q3153" s="221" t="s">
        <v>9896</v>
      </c>
      <c r="R3153" s="221">
        <v>0.47299999999999998</v>
      </c>
      <c r="S3153" s="221">
        <v>0.23300000000000001</v>
      </c>
      <c r="T3153" s="221">
        <v>0.70599999999999996</v>
      </c>
      <c r="U3153" s="293" t="s">
        <v>45</v>
      </c>
      <c r="V3153" s="273" t="s">
        <v>128</v>
      </c>
      <c r="W3153" s="293" t="s">
        <v>128</v>
      </c>
      <c r="X3153" s="293" t="s">
        <v>128</v>
      </c>
      <c r="Y3153" s="269">
        <v>2014</v>
      </c>
      <c r="Z3153" s="318" t="s">
        <v>128</v>
      </c>
      <c r="AA3153" s="269">
        <v>2015</v>
      </c>
      <c r="AB3153" s="293" t="s">
        <v>128</v>
      </c>
      <c r="AC3153" s="269">
        <v>2014</v>
      </c>
      <c r="AD3153" s="293" t="s">
        <v>17</v>
      </c>
      <c r="AE3153" s="293" t="s">
        <v>57</v>
      </c>
      <c r="AF3153" s="293"/>
      <c r="AG3153" s="318"/>
      <c r="AH3153" s="230"/>
      <c r="AI3153" s="229"/>
    </row>
    <row r="3154" spans="1:35" ht="56.25" customHeight="1">
      <c r="A3154" s="69" t="s">
        <v>7992</v>
      </c>
      <c r="B3154" s="92" t="s">
        <v>21</v>
      </c>
      <c r="C3154" s="92" t="s">
        <v>742</v>
      </c>
      <c r="D3154" s="88">
        <v>42218</v>
      </c>
      <c r="E3154" s="89">
        <v>0.19791666666666666</v>
      </c>
      <c r="F3154" s="88">
        <v>42218</v>
      </c>
      <c r="G3154" s="89">
        <v>0.20486111111111113</v>
      </c>
      <c r="H3154" s="89">
        <v>6.9444444444444441E-3</v>
      </c>
      <c r="I3154" s="68">
        <v>1</v>
      </c>
      <c r="J3154" s="68"/>
      <c r="K3154" s="92"/>
      <c r="L3154" s="92" t="s">
        <v>16</v>
      </c>
      <c r="M3154" s="230" t="s">
        <v>8001</v>
      </c>
      <c r="N3154" s="221">
        <v>110</v>
      </c>
      <c r="O3154" s="221" t="s">
        <v>13</v>
      </c>
      <c r="P3154" s="230" t="s">
        <v>7205</v>
      </c>
      <c r="Q3154" s="221" t="s">
        <v>8002</v>
      </c>
      <c r="R3154" s="221">
        <v>0.105</v>
      </c>
      <c r="S3154" s="221">
        <v>5.0999999999999997E-2</v>
      </c>
      <c r="T3154" s="221">
        <v>0.156</v>
      </c>
      <c r="U3154" s="293" t="s">
        <v>28</v>
      </c>
      <c r="V3154" s="273" t="s">
        <v>128</v>
      </c>
      <c r="W3154" s="293" t="s">
        <v>128</v>
      </c>
      <c r="X3154" s="293" t="s">
        <v>128</v>
      </c>
      <c r="Y3154" s="269">
        <v>2015</v>
      </c>
      <c r="Z3154" s="318" t="s">
        <v>128</v>
      </c>
      <c r="AA3154" s="269">
        <v>2016</v>
      </c>
      <c r="AB3154" s="293" t="s">
        <v>128</v>
      </c>
      <c r="AC3154" s="269">
        <v>2015</v>
      </c>
      <c r="AD3154" s="293" t="s">
        <v>37</v>
      </c>
      <c r="AE3154" s="293" t="s">
        <v>52</v>
      </c>
      <c r="AF3154" s="293"/>
      <c r="AG3154" s="318"/>
      <c r="AH3154" s="230"/>
      <c r="AI3154" s="229"/>
    </row>
    <row r="3155" spans="1:35" ht="56.25" customHeight="1">
      <c r="A3155" s="69" t="s">
        <v>7992</v>
      </c>
      <c r="B3155" s="92" t="s">
        <v>21</v>
      </c>
      <c r="C3155" s="92" t="s">
        <v>21</v>
      </c>
      <c r="D3155" s="88">
        <v>42218</v>
      </c>
      <c r="E3155" s="89">
        <v>0.4201388888888889</v>
      </c>
      <c r="F3155" s="88">
        <v>42218</v>
      </c>
      <c r="G3155" s="89">
        <v>0.46180555555555558</v>
      </c>
      <c r="H3155" s="89">
        <v>4.1666666666666664E-2</v>
      </c>
      <c r="I3155" s="68">
        <v>2</v>
      </c>
      <c r="J3155" s="68"/>
      <c r="K3155" s="92"/>
      <c r="L3155" s="92" t="s">
        <v>11</v>
      </c>
      <c r="M3155" s="230" t="s">
        <v>7999</v>
      </c>
      <c r="N3155" s="221">
        <v>0.4</v>
      </c>
      <c r="O3155" s="221" t="s">
        <v>25</v>
      </c>
      <c r="P3155" s="230" t="s">
        <v>7937</v>
      </c>
      <c r="Q3155" s="221" t="s">
        <v>9896</v>
      </c>
      <c r="R3155" s="221">
        <v>0.379</v>
      </c>
      <c r="S3155" s="221">
        <v>0.186</v>
      </c>
      <c r="T3155" s="221">
        <v>0.56499999999999995</v>
      </c>
      <c r="U3155" s="293" t="s">
        <v>45</v>
      </c>
      <c r="V3155" s="273" t="s">
        <v>128</v>
      </c>
      <c r="W3155" s="293" t="s">
        <v>128</v>
      </c>
      <c r="X3155" s="293" t="s">
        <v>128</v>
      </c>
      <c r="Y3155" s="269">
        <v>2014</v>
      </c>
      <c r="Z3155" s="318" t="s">
        <v>128</v>
      </c>
      <c r="AA3155" s="269">
        <v>2015</v>
      </c>
      <c r="AB3155" s="293" t="s">
        <v>128</v>
      </c>
      <c r="AC3155" s="269">
        <v>2014</v>
      </c>
      <c r="AD3155" s="293" t="s">
        <v>17</v>
      </c>
      <c r="AE3155" s="293" t="s">
        <v>57</v>
      </c>
      <c r="AF3155" s="293"/>
      <c r="AG3155" s="318"/>
      <c r="AH3155" s="230"/>
      <c r="AI3155" s="229"/>
    </row>
    <row r="3156" spans="1:35" ht="131.25" customHeight="1">
      <c r="A3156" s="70" t="s">
        <v>122</v>
      </c>
      <c r="B3156" s="74" t="s">
        <v>19</v>
      </c>
      <c r="C3156" s="74" t="s">
        <v>19</v>
      </c>
      <c r="D3156" s="75">
        <v>42018</v>
      </c>
      <c r="E3156" s="76">
        <v>0.57986111111111105</v>
      </c>
      <c r="F3156" s="75">
        <v>42018</v>
      </c>
      <c r="G3156" s="76">
        <v>0.65486111111111112</v>
      </c>
      <c r="H3156" s="76">
        <f>F3156-D3156+G3156-E3156</f>
        <v>7.5000000000000067E-2</v>
      </c>
      <c r="I3156" s="74">
        <v>4</v>
      </c>
      <c r="J3156" s="74"/>
      <c r="K3156" s="74"/>
      <c r="L3156" s="74" t="s">
        <v>9</v>
      </c>
      <c r="M3156" s="225" t="s">
        <v>157</v>
      </c>
      <c r="N3156" s="226" t="s">
        <v>3</v>
      </c>
      <c r="O3156" s="225" t="s">
        <v>7</v>
      </c>
      <c r="P3156" s="225" t="s">
        <v>1704</v>
      </c>
      <c r="Q3156" s="225" t="s">
        <v>278</v>
      </c>
      <c r="R3156" s="225">
        <v>9</v>
      </c>
      <c r="S3156" s="225"/>
      <c r="T3156" s="225">
        <f>R3156+S3156</f>
        <v>9</v>
      </c>
      <c r="U3156" s="302" t="s">
        <v>28</v>
      </c>
      <c r="V3156" s="302">
        <v>2008</v>
      </c>
      <c r="W3156" s="302" t="s">
        <v>1705</v>
      </c>
      <c r="X3156" s="302">
        <v>0</v>
      </c>
      <c r="Y3156" s="302">
        <v>41730</v>
      </c>
      <c r="Z3156" s="302">
        <v>100</v>
      </c>
      <c r="AA3156" s="302">
        <v>0</v>
      </c>
      <c r="AB3156" s="302">
        <v>0</v>
      </c>
      <c r="AC3156" s="302">
        <v>41312</v>
      </c>
      <c r="AD3156" s="302" t="s">
        <v>31</v>
      </c>
      <c r="AE3156" s="302"/>
      <c r="AF3156" s="302"/>
      <c r="AG3156" s="302"/>
      <c r="AH3156" s="222"/>
      <c r="AI3156" s="229"/>
    </row>
    <row r="3157" spans="1:35" ht="112.5" customHeight="1">
      <c r="A3157" s="70" t="s">
        <v>7992</v>
      </c>
      <c r="B3157" s="74" t="s">
        <v>18</v>
      </c>
      <c r="C3157" s="74" t="s">
        <v>18</v>
      </c>
      <c r="D3157" s="75">
        <v>42218</v>
      </c>
      <c r="E3157" s="76">
        <v>42218.292361111111</v>
      </c>
      <c r="F3157" s="75">
        <v>42218</v>
      </c>
      <c r="G3157" s="76">
        <v>42218.5</v>
      </c>
      <c r="H3157" s="76">
        <f>G3157-E3157</f>
        <v>0.20763888888905058</v>
      </c>
      <c r="I3157" s="74">
        <v>1</v>
      </c>
      <c r="J3157" s="74"/>
      <c r="K3157" s="74"/>
      <c r="L3157" s="74" t="s">
        <v>11</v>
      </c>
      <c r="M3157" s="225" t="s">
        <v>337</v>
      </c>
      <c r="N3157" s="226">
        <v>0.4</v>
      </c>
      <c r="O3157" s="225" t="s">
        <v>2</v>
      </c>
      <c r="P3157" s="225" t="s">
        <v>8069</v>
      </c>
      <c r="Q3157" s="225" t="s">
        <v>4785</v>
      </c>
      <c r="R3157" s="225">
        <v>0.23899999999999999</v>
      </c>
      <c r="S3157" s="225"/>
      <c r="T3157" s="225">
        <f>R3157+S3157</f>
        <v>0.23899999999999999</v>
      </c>
      <c r="U3157" s="302"/>
      <c r="V3157" s="302"/>
      <c r="W3157" s="302"/>
      <c r="X3157" s="302"/>
      <c r="Y3157" s="302"/>
      <c r="Z3157" s="302"/>
      <c r="AA3157" s="302"/>
      <c r="AB3157" s="302"/>
      <c r="AC3157" s="302"/>
      <c r="AD3157" s="302" t="s">
        <v>0</v>
      </c>
      <c r="AE3157" s="302"/>
      <c r="AF3157" s="302"/>
      <c r="AG3157" s="302"/>
      <c r="AH3157" s="222"/>
      <c r="AI3157" s="229"/>
    </row>
    <row r="3158" spans="1:35" ht="56.25" customHeight="1">
      <c r="A3158" s="70" t="s">
        <v>7992</v>
      </c>
      <c r="B3158" s="74" t="s">
        <v>18</v>
      </c>
      <c r="C3158" s="74" t="s">
        <v>18</v>
      </c>
      <c r="D3158" s="75">
        <v>42218</v>
      </c>
      <c r="E3158" s="76">
        <v>42218.5</v>
      </c>
      <c r="F3158" s="75">
        <v>42219</v>
      </c>
      <c r="G3158" s="76">
        <v>42219.583333333336</v>
      </c>
      <c r="H3158" s="76">
        <f>G3158-E3158</f>
        <v>1.0833333333357587</v>
      </c>
      <c r="I3158" s="74">
        <v>1</v>
      </c>
      <c r="J3158" s="74"/>
      <c r="K3158" s="74"/>
      <c r="L3158" s="74" t="s">
        <v>11</v>
      </c>
      <c r="M3158" s="225" t="s">
        <v>3579</v>
      </c>
      <c r="N3158" s="226">
        <v>0.4</v>
      </c>
      <c r="O3158" s="225" t="s">
        <v>2</v>
      </c>
      <c r="P3158" s="225" t="s">
        <v>8070</v>
      </c>
      <c r="Q3158" s="225" t="s">
        <v>8071</v>
      </c>
      <c r="R3158" s="225">
        <v>0.75700000000000001</v>
      </c>
      <c r="S3158" s="225"/>
      <c r="T3158" s="225">
        <f>R3158+S3158</f>
        <v>0.75700000000000001</v>
      </c>
      <c r="U3158" s="302"/>
      <c r="V3158" s="302"/>
      <c r="W3158" s="302"/>
      <c r="X3158" s="302"/>
      <c r="Y3158" s="302"/>
      <c r="Z3158" s="302"/>
      <c r="AA3158" s="302"/>
      <c r="AB3158" s="302"/>
      <c r="AC3158" s="302"/>
      <c r="AD3158" s="302" t="s">
        <v>0</v>
      </c>
      <c r="AE3158" s="302"/>
      <c r="AF3158" s="302"/>
      <c r="AG3158" s="302" t="s">
        <v>468</v>
      </c>
      <c r="AH3158" s="222"/>
      <c r="AI3158" s="229"/>
    </row>
    <row r="3159" spans="1:35" ht="135" customHeight="1">
      <c r="A3159" s="70" t="s">
        <v>122</v>
      </c>
      <c r="B3159" s="74" t="s">
        <v>19</v>
      </c>
      <c r="C3159" s="74" t="s">
        <v>19</v>
      </c>
      <c r="D3159" s="75">
        <v>42021</v>
      </c>
      <c r="E3159" s="76">
        <v>0.57638888888888895</v>
      </c>
      <c r="F3159" s="75">
        <v>42021</v>
      </c>
      <c r="G3159" s="76">
        <v>0.62708333333333333</v>
      </c>
      <c r="H3159" s="76">
        <f>F3159-D3159+G3159-E3159</f>
        <v>5.0694444444444375E-2</v>
      </c>
      <c r="I3159" s="74">
        <v>4</v>
      </c>
      <c r="J3159" s="74" t="s">
        <v>133</v>
      </c>
      <c r="K3159" s="74"/>
      <c r="L3159" s="74" t="s">
        <v>9</v>
      </c>
      <c r="M3159" s="225" t="s">
        <v>157</v>
      </c>
      <c r="N3159" s="226" t="s">
        <v>3</v>
      </c>
      <c r="O3159" s="225" t="s">
        <v>7</v>
      </c>
      <c r="P3159" s="225" t="s">
        <v>1787</v>
      </c>
      <c r="Q3159" s="225" t="s">
        <v>1788</v>
      </c>
      <c r="R3159" s="225">
        <v>2</v>
      </c>
      <c r="S3159" s="225"/>
      <c r="T3159" s="225">
        <f>R3159+S3159</f>
        <v>2</v>
      </c>
      <c r="U3159" s="302" t="s">
        <v>28</v>
      </c>
      <c r="V3159" s="302">
        <v>2012</v>
      </c>
      <c r="W3159" s="302" t="s">
        <v>1705</v>
      </c>
      <c r="X3159" s="302">
        <v>0</v>
      </c>
      <c r="Y3159" s="302">
        <v>41671</v>
      </c>
      <c r="Z3159" s="302">
        <v>100</v>
      </c>
      <c r="AA3159" s="302">
        <v>41974</v>
      </c>
      <c r="AB3159" s="302">
        <v>0</v>
      </c>
      <c r="AC3159" s="302">
        <v>41751</v>
      </c>
      <c r="AD3159" s="302" t="s">
        <v>31</v>
      </c>
      <c r="AE3159" s="302"/>
      <c r="AF3159" s="302"/>
      <c r="AG3159" s="302" t="s">
        <v>1721</v>
      </c>
      <c r="AH3159" s="222"/>
      <c r="AI3159" s="229"/>
    </row>
    <row r="3160" spans="1:35" ht="189" customHeight="1">
      <c r="A3160" s="70" t="s">
        <v>11517</v>
      </c>
      <c r="B3160" s="74" t="s">
        <v>69</v>
      </c>
      <c r="C3160" s="74" t="s">
        <v>69</v>
      </c>
      <c r="D3160" s="75">
        <v>42284</v>
      </c>
      <c r="E3160" s="76">
        <v>0.97499999999999998</v>
      </c>
      <c r="F3160" s="75">
        <v>42284</v>
      </c>
      <c r="G3160" s="76">
        <v>0.9819444444444444</v>
      </c>
      <c r="H3160" s="76">
        <v>6.9444444444444198E-3</v>
      </c>
      <c r="I3160" s="74">
        <v>13</v>
      </c>
      <c r="J3160" s="74"/>
      <c r="K3160" s="74" t="s">
        <v>11520</v>
      </c>
      <c r="L3160" s="74" t="s">
        <v>4</v>
      </c>
      <c r="M3160" s="225" t="s">
        <v>11518</v>
      </c>
      <c r="N3160" s="226" t="s">
        <v>3</v>
      </c>
      <c r="O3160" s="225" t="s">
        <v>7</v>
      </c>
      <c r="P3160" s="225" t="s">
        <v>8093</v>
      </c>
      <c r="Q3160" s="225" t="s">
        <v>9597</v>
      </c>
      <c r="R3160" s="225">
        <v>0.71699999999999997</v>
      </c>
      <c r="S3160" s="225">
        <v>0.308</v>
      </c>
      <c r="T3160" s="225">
        <v>1.0249999999999999</v>
      </c>
      <c r="U3160" s="302" t="s">
        <v>28</v>
      </c>
      <c r="V3160" s="302">
        <v>2001</v>
      </c>
      <c r="W3160" s="302" t="s">
        <v>1709</v>
      </c>
      <c r="X3160" s="302" t="s">
        <v>724</v>
      </c>
      <c r="Y3160" s="302" t="s">
        <v>1081</v>
      </c>
      <c r="Z3160" s="302">
        <v>100</v>
      </c>
      <c r="AA3160" s="302" t="s">
        <v>5202</v>
      </c>
      <c r="AB3160" s="302">
        <v>0</v>
      </c>
      <c r="AC3160" s="302" t="s">
        <v>1081</v>
      </c>
      <c r="AD3160" s="302" t="s">
        <v>22</v>
      </c>
      <c r="AE3160" s="302" t="s">
        <v>57</v>
      </c>
      <c r="AF3160" s="302"/>
      <c r="AG3160" s="302" t="s">
        <v>9597</v>
      </c>
      <c r="AH3160" s="222"/>
      <c r="AI3160" s="229"/>
    </row>
    <row r="3161" spans="1:35" ht="134.25" customHeight="1">
      <c r="A3161" s="69" t="s">
        <v>8946</v>
      </c>
      <c r="B3161" s="69" t="s">
        <v>132</v>
      </c>
      <c r="C3161" s="70" t="s">
        <v>26</v>
      </c>
      <c r="D3161" s="86">
        <v>42248</v>
      </c>
      <c r="E3161" s="118">
        <v>0.59166666666666667</v>
      </c>
      <c r="F3161" s="86">
        <v>42248</v>
      </c>
      <c r="G3161" s="118">
        <v>0.59166666666666667</v>
      </c>
      <c r="H3161" s="70">
        <v>0</v>
      </c>
      <c r="I3161" s="70">
        <v>21</v>
      </c>
      <c r="J3161" s="70"/>
      <c r="K3161" s="70"/>
      <c r="L3161" s="70" t="s">
        <v>4</v>
      </c>
      <c r="M3161" s="220" t="s">
        <v>9133</v>
      </c>
      <c r="N3161" s="219">
        <v>35</v>
      </c>
      <c r="O3161" s="220" t="s">
        <v>13</v>
      </c>
      <c r="P3161" s="219" t="s">
        <v>9978</v>
      </c>
      <c r="Q3161" s="219" t="s">
        <v>9979</v>
      </c>
      <c r="R3161" s="473">
        <v>0.38900000000000001</v>
      </c>
      <c r="S3161" s="473">
        <v>0.61399999999999999</v>
      </c>
      <c r="T3161" s="473">
        <v>1.0029999999999999</v>
      </c>
      <c r="U3161" s="274" t="s">
        <v>38</v>
      </c>
      <c r="V3161" s="274">
        <v>1991</v>
      </c>
      <c r="W3161" s="274" t="s">
        <v>13</v>
      </c>
      <c r="X3161" s="274"/>
      <c r="Y3161" s="274"/>
      <c r="Z3161" s="274"/>
      <c r="AA3161" s="274"/>
      <c r="AB3161" s="274"/>
      <c r="AC3161" s="274"/>
      <c r="AD3161" s="274" t="s">
        <v>22</v>
      </c>
      <c r="AE3161" s="274"/>
      <c r="AF3161" s="274"/>
      <c r="AG3161" s="308"/>
      <c r="AH3161" s="222"/>
      <c r="AI3161" s="229"/>
    </row>
    <row r="3162" spans="1:35" ht="78.75" customHeight="1">
      <c r="A3162" s="70" t="s">
        <v>122</v>
      </c>
      <c r="B3162" s="74" t="s">
        <v>19</v>
      </c>
      <c r="C3162" s="74" t="s">
        <v>19</v>
      </c>
      <c r="D3162" s="75">
        <v>42023</v>
      </c>
      <c r="E3162" s="76">
        <v>0.59722222222222221</v>
      </c>
      <c r="F3162" s="75">
        <v>42023</v>
      </c>
      <c r="G3162" s="76">
        <v>0.61944444444444446</v>
      </c>
      <c r="H3162" s="76">
        <f>F3162-D3162+G3162-E3162</f>
        <v>2.2222222222222254E-2</v>
      </c>
      <c r="I3162" s="74">
        <v>9</v>
      </c>
      <c r="J3162" s="74" t="s">
        <v>445</v>
      </c>
      <c r="K3162" s="74" t="s">
        <v>20</v>
      </c>
      <c r="L3162" s="74" t="s">
        <v>9</v>
      </c>
      <c r="M3162" s="225" t="s">
        <v>157</v>
      </c>
      <c r="N3162" s="226" t="s">
        <v>3</v>
      </c>
      <c r="O3162" s="225" t="s">
        <v>7</v>
      </c>
      <c r="P3162" s="225" t="s">
        <v>446</v>
      </c>
      <c r="Q3162" s="225" t="s">
        <v>447</v>
      </c>
      <c r="R3162" s="225">
        <v>22</v>
      </c>
      <c r="S3162" s="225"/>
      <c r="T3162" s="225">
        <f>R3162+S3162</f>
        <v>22</v>
      </c>
      <c r="U3162" s="302" t="s">
        <v>28</v>
      </c>
      <c r="V3162" s="302">
        <v>2012</v>
      </c>
      <c r="W3162" s="302" t="s">
        <v>1705</v>
      </c>
      <c r="X3162" s="302">
        <v>0</v>
      </c>
      <c r="Y3162" s="302">
        <v>41983</v>
      </c>
      <c r="Z3162" s="302">
        <v>100</v>
      </c>
      <c r="AA3162" s="302">
        <v>42199</v>
      </c>
      <c r="AB3162" s="302">
        <v>0</v>
      </c>
      <c r="AC3162" s="302">
        <v>41982</v>
      </c>
      <c r="AD3162" s="302" t="s">
        <v>31</v>
      </c>
      <c r="AE3162" s="302"/>
      <c r="AF3162" s="302"/>
      <c r="AG3162" s="302"/>
      <c r="AH3162" s="222"/>
      <c r="AI3162" s="229"/>
    </row>
    <row r="3163" spans="1:35" ht="31.5">
      <c r="A3163" s="69" t="s">
        <v>7992</v>
      </c>
      <c r="B3163" s="92" t="s">
        <v>21</v>
      </c>
      <c r="C3163" s="92" t="s">
        <v>21</v>
      </c>
      <c r="D3163" s="88">
        <v>42219</v>
      </c>
      <c r="E3163" s="89">
        <v>0.87986111111111109</v>
      </c>
      <c r="F3163" s="88">
        <v>42219</v>
      </c>
      <c r="G3163" s="89">
        <v>0.90277777777777779</v>
      </c>
      <c r="H3163" s="89">
        <v>2.2916666666666669E-2</v>
      </c>
      <c r="I3163" s="68">
        <v>2</v>
      </c>
      <c r="J3163" s="68"/>
      <c r="K3163" s="92"/>
      <c r="L3163" s="92" t="s">
        <v>4</v>
      </c>
      <c r="M3163" s="230" t="s">
        <v>8003</v>
      </c>
      <c r="N3163" s="221">
        <v>0.4</v>
      </c>
      <c r="O3163" s="221" t="s">
        <v>7</v>
      </c>
      <c r="P3163" s="230" t="s">
        <v>8003</v>
      </c>
      <c r="Q3163" s="221" t="s">
        <v>8004</v>
      </c>
      <c r="R3163" s="221">
        <v>1.218</v>
      </c>
      <c r="S3163" s="221">
        <v>0.60899999999999999</v>
      </c>
      <c r="T3163" s="221">
        <v>1.827</v>
      </c>
      <c r="U3163" s="293" t="s">
        <v>45</v>
      </c>
      <c r="V3163" s="273" t="s">
        <v>128</v>
      </c>
      <c r="W3163" s="293" t="s">
        <v>128</v>
      </c>
      <c r="X3163" s="293" t="s">
        <v>128</v>
      </c>
      <c r="Y3163" s="269">
        <v>2015</v>
      </c>
      <c r="Z3163" s="318" t="s">
        <v>128</v>
      </c>
      <c r="AA3163" s="269">
        <v>2016</v>
      </c>
      <c r="AB3163" s="293" t="s">
        <v>128</v>
      </c>
      <c r="AC3163" s="269">
        <v>2015</v>
      </c>
      <c r="AD3163" s="293" t="s">
        <v>17</v>
      </c>
      <c r="AE3163" s="293" t="s">
        <v>52</v>
      </c>
      <c r="AF3163" s="293"/>
      <c r="AG3163" s="318"/>
      <c r="AH3163" s="230"/>
      <c r="AI3163" s="229"/>
    </row>
    <row r="3164" spans="1:35" ht="110.25" customHeight="1">
      <c r="A3164" s="70" t="s">
        <v>7992</v>
      </c>
      <c r="B3164" s="74" t="s">
        <v>19</v>
      </c>
      <c r="C3164" s="74" t="s">
        <v>19</v>
      </c>
      <c r="D3164" s="75">
        <v>42219</v>
      </c>
      <c r="E3164" s="76">
        <v>0.22638888888888889</v>
      </c>
      <c r="F3164" s="75">
        <v>42219</v>
      </c>
      <c r="G3164" s="76">
        <v>0.22708333333333333</v>
      </c>
      <c r="H3164" s="76">
        <f>F3164-D3164+G3164-E3164</f>
        <v>6.9444444444444198E-4</v>
      </c>
      <c r="I3164" s="74">
        <v>19</v>
      </c>
      <c r="J3164" s="74" t="s">
        <v>180</v>
      </c>
      <c r="K3164" s="74"/>
      <c r="L3164" s="74" t="s">
        <v>4</v>
      </c>
      <c r="M3164" s="225" t="s">
        <v>2856</v>
      </c>
      <c r="N3164" s="226">
        <v>110</v>
      </c>
      <c r="O3164" s="225" t="s">
        <v>7</v>
      </c>
      <c r="P3164" s="225" t="s">
        <v>11342</v>
      </c>
      <c r="Q3164" s="225" t="s">
        <v>8026</v>
      </c>
      <c r="R3164" s="225">
        <v>8</v>
      </c>
      <c r="S3164" s="225">
        <v>1</v>
      </c>
      <c r="T3164" s="225">
        <f>R3164+S3164</f>
        <v>9</v>
      </c>
      <c r="U3164" s="302" t="s">
        <v>28</v>
      </c>
      <c r="V3164" s="302">
        <v>1989</v>
      </c>
      <c r="W3164" s="302" t="s">
        <v>608</v>
      </c>
      <c r="X3164" s="302">
        <v>0</v>
      </c>
      <c r="Y3164" s="302">
        <v>42217</v>
      </c>
      <c r="Z3164" s="302">
        <v>100</v>
      </c>
      <c r="AA3164" s="302">
        <v>0</v>
      </c>
      <c r="AB3164" s="302">
        <v>0</v>
      </c>
      <c r="AC3164" s="302">
        <v>0</v>
      </c>
      <c r="AD3164" s="302" t="s">
        <v>24</v>
      </c>
      <c r="AE3164" s="302"/>
      <c r="AF3164" s="302"/>
      <c r="AG3164" s="302"/>
      <c r="AH3164" s="222"/>
      <c r="AI3164" s="229"/>
    </row>
    <row r="3165" spans="1:35" ht="204.75" customHeight="1">
      <c r="A3165" s="70" t="s">
        <v>7992</v>
      </c>
      <c r="B3165" s="74" t="s">
        <v>19</v>
      </c>
      <c r="C3165" s="74" t="s">
        <v>11218</v>
      </c>
      <c r="D3165" s="75">
        <v>42219</v>
      </c>
      <c r="E3165" s="76">
        <v>0.52500000000000002</v>
      </c>
      <c r="F3165" s="75">
        <v>42219</v>
      </c>
      <c r="G3165" s="76">
        <v>0.75208333333333333</v>
      </c>
      <c r="H3165" s="76">
        <v>0.2270833333333333</v>
      </c>
      <c r="I3165" s="74">
        <v>7</v>
      </c>
      <c r="J3165" s="74"/>
      <c r="K3165" s="74"/>
      <c r="L3165" s="74" t="s">
        <v>16</v>
      </c>
      <c r="M3165" s="225" t="s">
        <v>3639</v>
      </c>
      <c r="N3165" s="226">
        <v>35</v>
      </c>
      <c r="O3165" s="225" t="s">
        <v>7</v>
      </c>
      <c r="P3165" s="225" t="s">
        <v>8027</v>
      </c>
      <c r="Q3165" s="225" t="s">
        <v>11343</v>
      </c>
      <c r="R3165" s="225">
        <v>31</v>
      </c>
      <c r="S3165" s="225">
        <v>1</v>
      </c>
      <c r="T3165" s="225">
        <f>R3165+S3165</f>
        <v>32</v>
      </c>
      <c r="U3165" s="302"/>
      <c r="V3165" s="302"/>
      <c r="W3165" s="302"/>
      <c r="X3165" s="302"/>
      <c r="Y3165" s="302"/>
      <c r="Z3165" s="302"/>
      <c r="AA3165" s="302"/>
      <c r="AB3165" s="302"/>
      <c r="AC3165" s="302"/>
      <c r="AD3165" s="302" t="s">
        <v>37</v>
      </c>
      <c r="AE3165" s="302"/>
      <c r="AF3165" s="302"/>
      <c r="AG3165" s="302"/>
      <c r="AH3165" s="222"/>
      <c r="AI3165" s="229"/>
    </row>
    <row r="3166" spans="1:35" ht="126" customHeight="1">
      <c r="A3166" s="70" t="s">
        <v>122</v>
      </c>
      <c r="B3166" s="74" t="s">
        <v>19</v>
      </c>
      <c r="C3166" s="74" t="s">
        <v>19</v>
      </c>
      <c r="D3166" s="75">
        <v>42023</v>
      </c>
      <c r="E3166" s="76">
        <v>0.76249999999999996</v>
      </c>
      <c r="F3166" s="75">
        <v>42023</v>
      </c>
      <c r="G3166" s="76">
        <v>0.76666666666666661</v>
      </c>
      <c r="H3166" s="76">
        <f>F3166-D3166+G3166-E3166</f>
        <v>4.1666666666666519E-3</v>
      </c>
      <c r="I3166" s="74">
        <v>9</v>
      </c>
      <c r="J3166" s="74"/>
      <c r="K3166" s="74"/>
      <c r="L3166" s="74" t="s">
        <v>9</v>
      </c>
      <c r="M3166" s="225" t="s">
        <v>157</v>
      </c>
      <c r="N3166" s="226" t="s">
        <v>3</v>
      </c>
      <c r="O3166" s="225" t="s">
        <v>7</v>
      </c>
      <c r="P3166" s="225" t="s">
        <v>449</v>
      </c>
      <c r="Q3166" s="225" t="s">
        <v>450</v>
      </c>
      <c r="R3166" s="225">
        <v>18</v>
      </c>
      <c r="S3166" s="225"/>
      <c r="T3166" s="225">
        <f>R3166+S3166</f>
        <v>18</v>
      </c>
      <c r="U3166" s="302" t="s">
        <v>28</v>
      </c>
      <c r="V3166" s="302">
        <v>2012</v>
      </c>
      <c r="W3166" s="302" t="s">
        <v>1705</v>
      </c>
      <c r="X3166" s="302">
        <v>0</v>
      </c>
      <c r="Y3166" s="302">
        <v>41983</v>
      </c>
      <c r="Z3166" s="302">
        <v>100</v>
      </c>
      <c r="AA3166" s="302">
        <v>42199</v>
      </c>
      <c r="AB3166" s="302">
        <v>0</v>
      </c>
      <c r="AC3166" s="302">
        <v>41982</v>
      </c>
      <c r="AD3166" s="302" t="s">
        <v>31</v>
      </c>
      <c r="AE3166" s="302"/>
      <c r="AF3166" s="302"/>
      <c r="AG3166" s="302"/>
      <c r="AH3166" s="222"/>
      <c r="AI3166" s="229"/>
    </row>
    <row r="3167" spans="1:35" ht="110.25" customHeight="1">
      <c r="A3167" s="70" t="s">
        <v>122</v>
      </c>
      <c r="B3167" s="74" t="s">
        <v>19</v>
      </c>
      <c r="C3167" s="74" t="s">
        <v>19</v>
      </c>
      <c r="D3167" s="75">
        <v>42023</v>
      </c>
      <c r="E3167" s="76">
        <v>0.82777777777777783</v>
      </c>
      <c r="F3167" s="75">
        <v>42023</v>
      </c>
      <c r="G3167" s="76">
        <v>0.84722222222222221</v>
      </c>
      <c r="H3167" s="76">
        <f>F3167-D3167+G3167-E3167</f>
        <v>1.9444444444444375E-2</v>
      </c>
      <c r="I3167" s="74">
        <v>9</v>
      </c>
      <c r="J3167" s="74"/>
      <c r="K3167" s="74"/>
      <c r="L3167" s="74" t="s">
        <v>9</v>
      </c>
      <c r="M3167" s="225" t="s">
        <v>157</v>
      </c>
      <c r="N3167" s="226" t="s">
        <v>3</v>
      </c>
      <c r="O3167" s="225" t="s">
        <v>7</v>
      </c>
      <c r="P3167" s="225" t="s">
        <v>449</v>
      </c>
      <c r="Q3167" s="225" t="s">
        <v>451</v>
      </c>
      <c r="R3167" s="225">
        <v>22</v>
      </c>
      <c r="S3167" s="225"/>
      <c r="T3167" s="225">
        <f>R3167+S3167</f>
        <v>22</v>
      </c>
      <c r="U3167" s="302" t="s">
        <v>28</v>
      </c>
      <c r="V3167" s="302">
        <v>2012</v>
      </c>
      <c r="W3167" s="302" t="s">
        <v>1705</v>
      </c>
      <c r="X3167" s="302">
        <v>0</v>
      </c>
      <c r="Y3167" s="302">
        <v>41983</v>
      </c>
      <c r="Z3167" s="302">
        <v>100</v>
      </c>
      <c r="AA3167" s="302">
        <v>42199</v>
      </c>
      <c r="AB3167" s="302">
        <v>0</v>
      </c>
      <c r="AC3167" s="302">
        <v>41982</v>
      </c>
      <c r="AD3167" s="302" t="s">
        <v>31</v>
      </c>
      <c r="AE3167" s="302"/>
      <c r="AF3167" s="302"/>
      <c r="AG3167" s="302"/>
      <c r="AH3167" s="222"/>
      <c r="AI3167" s="229"/>
    </row>
    <row r="3168" spans="1:35" ht="110.25" customHeight="1">
      <c r="A3168" s="164" t="s">
        <v>640</v>
      </c>
      <c r="B3168" s="94" t="s">
        <v>21</v>
      </c>
      <c r="C3168" s="134" t="s">
        <v>21</v>
      </c>
      <c r="D3168" s="93">
        <v>42036</v>
      </c>
      <c r="E3168" s="104">
        <v>0.5625</v>
      </c>
      <c r="F3168" s="93">
        <v>42036</v>
      </c>
      <c r="G3168" s="104">
        <v>0.57986111111111105</v>
      </c>
      <c r="H3168" s="104">
        <v>1.7361111111111112E-2</v>
      </c>
      <c r="I3168" s="69">
        <v>3</v>
      </c>
      <c r="J3168" s="69" t="s">
        <v>2328</v>
      </c>
      <c r="K3168" s="94"/>
      <c r="L3168" s="69" t="s">
        <v>9</v>
      </c>
      <c r="M3168" s="233" t="s">
        <v>644</v>
      </c>
      <c r="N3168" s="219">
        <v>0.4</v>
      </c>
      <c r="O3168" s="219" t="s">
        <v>25</v>
      </c>
      <c r="P3168" s="233" t="s">
        <v>645</v>
      </c>
      <c r="Q3168" s="219" t="s">
        <v>646</v>
      </c>
      <c r="R3168" s="219">
        <v>0.31900000000000001</v>
      </c>
      <c r="S3168" s="219">
        <v>0.13700000000000001</v>
      </c>
      <c r="T3168" s="219">
        <v>0.45600000000000002</v>
      </c>
      <c r="U3168" s="300" t="s">
        <v>45</v>
      </c>
      <c r="V3168" s="274">
        <v>1972</v>
      </c>
      <c r="W3168" s="300" t="s">
        <v>128</v>
      </c>
      <c r="X3168" s="300" t="s">
        <v>128</v>
      </c>
      <c r="Y3168" s="515">
        <v>2014</v>
      </c>
      <c r="Z3168" s="527" t="s">
        <v>128</v>
      </c>
      <c r="AA3168" s="515">
        <v>2015</v>
      </c>
      <c r="AB3168" s="300" t="s">
        <v>128</v>
      </c>
      <c r="AC3168" s="515">
        <v>2014</v>
      </c>
      <c r="AD3168" s="300" t="s">
        <v>31</v>
      </c>
      <c r="AE3168" s="300" t="s">
        <v>52</v>
      </c>
      <c r="AF3168" s="300"/>
      <c r="AG3168" s="527"/>
      <c r="AH3168" s="233"/>
      <c r="AI3168" s="571"/>
    </row>
    <row r="3169" spans="1:35" ht="141.75" customHeight="1">
      <c r="A3169" s="164" t="s">
        <v>640</v>
      </c>
      <c r="B3169" s="94" t="s">
        <v>21</v>
      </c>
      <c r="C3169" s="134" t="s">
        <v>21</v>
      </c>
      <c r="D3169" s="93">
        <v>42037</v>
      </c>
      <c r="E3169" s="104">
        <v>0.78472222222222221</v>
      </c>
      <c r="F3169" s="93">
        <v>42037</v>
      </c>
      <c r="G3169" s="104">
        <v>0.9375</v>
      </c>
      <c r="H3169" s="104">
        <v>6.9444444444444434E-2</v>
      </c>
      <c r="I3169" s="69">
        <v>1</v>
      </c>
      <c r="J3169" s="69" t="s">
        <v>2328</v>
      </c>
      <c r="K3169" s="94"/>
      <c r="L3169" s="69" t="s">
        <v>9</v>
      </c>
      <c r="M3169" s="233" t="s">
        <v>2344</v>
      </c>
      <c r="N3169" s="219">
        <v>0.4</v>
      </c>
      <c r="O3169" s="219" t="s">
        <v>7</v>
      </c>
      <c r="P3169" s="233" t="s">
        <v>2344</v>
      </c>
      <c r="Q3169" s="219" t="s">
        <v>657</v>
      </c>
      <c r="R3169" s="219">
        <v>0.33968999999999999</v>
      </c>
      <c r="S3169" s="219">
        <v>0.16731000000000001</v>
      </c>
      <c r="T3169" s="219">
        <v>0.50700000000000001</v>
      </c>
      <c r="U3169" s="300" t="s">
        <v>28</v>
      </c>
      <c r="V3169" s="274" t="s">
        <v>128</v>
      </c>
      <c r="W3169" s="300" t="s">
        <v>128</v>
      </c>
      <c r="X3169" s="300" t="s">
        <v>128</v>
      </c>
      <c r="Y3169" s="515">
        <v>2014</v>
      </c>
      <c r="Z3169" s="527" t="s">
        <v>128</v>
      </c>
      <c r="AA3169" s="515">
        <v>2015</v>
      </c>
      <c r="AB3169" s="300" t="s">
        <v>128</v>
      </c>
      <c r="AC3169" s="515">
        <v>2014</v>
      </c>
      <c r="AD3169" s="300" t="s">
        <v>31</v>
      </c>
      <c r="AE3169" s="300" t="s">
        <v>52</v>
      </c>
      <c r="AF3169" s="300"/>
      <c r="AG3169" s="527"/>
      <c r="AH3169" s="233"/>
      <c r="AI3169" s="571"/>
    </row>
    <row r="3170" spans="1:35" ht="31.5" customHeight="1">
      <c r="A3170" s="70" t="s">
        <v>640</v>
      </c>
      <c r="B3170" s="74" t="s">
        <v>15</v>
      </c>
      <c r="C3170" s="74" t="s">
        <v>15</v>
      </c>
      <c r="D3170" s="75">
        <v>42037</v>
      </c>
      <c r="E3170" s="76">
        <v>0.61527777777777781</v>
      </c>
      <c r="F3170" s="75">
        <v>42037</v>
      </c>
      <c r="G3170" s="76">
        <v>0.75902777777777775</v>
      </c>
      <c r="H3170" s="76">
        <f>(F3170+G3170)-(D3170+E3170)</f>
        <v>0.14375000000291038</v>
      </c>
      <c r="I3170" s="74">
        <v>7</v>
      </c>
      <c r="J3170" s="74" t="s">
        <v>150</v>
      </c>
      <c r="K3170" s="74" t="s">
        <v>14</v>
      </c>
      <c r="L3170" s="74" t="s">
        <v>9</v>
      </c>
      <c r="M3170" s="225" t="s">
        <v>225</v>
      </c>
      <c r="N3170" s="226" t="s">
        <v>3</v>
      </c>
      <c r="O3170" s="225" t="s">
        <v>7</v>
      </c>
      <c r="P3170" s="225" t="s">
        <v>226</v>
      </c>
      <c r="Q3170" s="225" t="s">
        <v>686</v>
      </c>
      <c r="R3170" s="225">
        <v>0.13</v>
      </c>
      <c r="S3170" s="225"/>
      <c r="T3170" s="225">
        <f>SUM(R3170:S3170)</f>
        <v>0.13</v>
      </c>
      <c r="U3170" s="302" t="s">
        <v>6</v>
      </c>
      <c r="V3170" s="302">
        <v>1985</v>
      </c>
      <c r="W3170" s="302" t="s">
        <v>1358</v>
      </c>
      <c r="X3170" s="302"/>
      <c r="Y3170" s="302">
        <v>42037</v>
      </c>
      <c r="Z3170" s="302">
        <v>100</v>
      </c>
      <c r="AA3170" s="302" t="s">
        <v>1081</v>
      </c>
      <c r="AB3170" s="302">
        <v>0</v>
      </c>
      <c r="AC3170" s="302"/>
      <c r="AD3170" s="302" t="s">
        <v>31</v>
      </c>
      <c r="AE3170" s="302" t="s">
        <v>57</v>
      </c>
      <c r="AF3170" s="302"/>
      <c r="AG3170" s="302" t="s">
        <v>1948</v>
      </c>
      <c r="AH3170" s="222"/>
      <c r="AI3170" s="229"/>
    </row>
    <row r="3171" spans="1:35" ht="31.5" customHeight="1">
      <c r="A3171" s="70" t="s">
        <v>640</v>
      </c>
      <c r="B3171" s="74" t="s">
        <v>15</v>
      </c>
      <c r="C3171" s="74" t="s">
        <v>15</v>
      </c>
      <c r="D3171" s="75">
        <v>42037</v>
      </c>
      <c r="E3171" s="76">
        <v>0.63750000000000007</v>
      </c>
      <c r="F3171" s="75">
        <v>42037</v>
      </c>
      <c r="G3171" s="76">
        <v>0.63750000000000007</v>
      </c>
      <c r="H3171" s="76">
        <v>0</v>
      </c>
      <c r="I3171" s="74">
        <v>9</v>
      </c>
      <c r="J3171" s="74" t="s">
        <v>150</v>
      </c>
      <c r="K3171" s="74" t="s">
        <v>20</v>
      </c>
      <c r="L3171" s="74" t="s">
        <v>9</v>
      </c>
      <c r="M3171" s="225" t="s">
        <v>690</v>
      </c>
      <c r="N3171" s="226" t="s">
        <v>3</v>
      </c>
      <c r="O3171" s="225" t="s">
        <v>7</v>
      </c>
      <c r="P3171" s="225" t="s">
        <v>691</v>
      </c>
      <c r="Q3171" s="225" t="s">
        <v>692</v>
      </c>
      <c r="R3171" s="225">
        <v>7.0000000000000007E-2</v>
      </c>
      <c r="S3171" s="225"/>
      <c r="T3171" s="225">
        <f>SUM(R3171:S3171)</f>
        <v>7.0000000000000007E-2</v>
      </c>
      <c r="U3171" s="302" t="s">
        <v>6</v>
      </c>
      <c r="V3171" s="302">
        <v>1992</v>
      </c>
      <c r="W3171" s="302" t="s">
        <v>1358</v>
      </c>
      <c r="X3171" s="302"/>
      <c r="Y3171" s="302" t="s">
        <v>1952</v>
      </c>
      <c r="Z3171" s="302">
        <v>100</v>
      </c>
      <c r="AA3171" s="302" t="s">
        <v>1902</v>
      </c>
      <c r="AB3171" s="302">
        <v>0</v>
      </c>
      <c r="AC3171" s="302"/>
      <c r="AD3171" s="302" t="s">
        <v>31</v>
      </c>
      <c r="AE3171" s="302" t="s">
        <v>53</v>
      </c>
      <c r="AF3171" s="302" t="s">
        <v>57</v>
      </c>
      <c r="AG3171" s="302" t="s">
        <v>1953</v>
      </c>
      <c r="AH3171" s="222"/>
      <c r="AI3171" s="229"/>
    </row>
    <row r="3172" spans="1:35" ht="47.25" customHeight="1">
      <c r="A3172" s="70" t="s">
        <v>7992</v>
      </c>
      <c r="B3172" s="74" t="s">
        <v>18</v>
      </c>
      <c r="C3172" s="74" t="s">
        <v>18</v>
      </c>
      <c r="D3172" s="75">
        <v>42219</v>
      </c>
      <c r="E3172" s="76">
        <v>42219.416666666664</v>
      </c>
      <c r="F3172" s="75">
        <v>42219</v>
      </c>
      <c r="G3172" s="76">
        <v>42219.666666666664</v>
      </c>
      <c r="H3172" s="76">
        <f>G3172-E3172</f>
        <v>0.25</v>
      </c>
      <c r="I3172" s="74">
        <v>1</v>
      </c>
      <c r="J3172" s="74"/>
      <c r="K3172" s="74"/>
      <c r="L3172" s="74" t="s">
        <v>11</v>
      </c>
      <c r="M3172" s="225" t="s">
        <v>337</v>
      </c>
      <c r="N3172" s="226">
        <v>0.4</v>
      </c>
      <c r="O3172" s="225" t="s">
        <v>2</v>
      </c>
      <c r="P3172" s="225" t="s">
        <v>8072</v>
      </c>
      <c r="Q3172" s="225" t="s">
        <v>8073</v>
      </c>
      <c r="R3172" s="225">
        <v>0.09</v>
      </c>
      <c r="S3172" s="225"/>
      <c r="T3172" s="225">
        <f>R3172+S3172</f>
        <v>0.09</v>
      </c>
      <c r="U3172" s="302"/>
      <c r="V3172" s="302"/>
      <c r="W3172" s="302"/>
      <c r="X3172" s="302"/>
      <c r="Y3172" s="302"/>
      <c r="Z3172" s="302"/>
      <c r="AA3172" s="302"/>
      <c r="AB3172" s="302"/>
      <c r="AC3172" s="302"/>
      <c r="AD3172" s="302" t="s">
        <v>0</v>
      </c>
      <c r="AE3172" s="302"/>
      <c r="AF3172" s="302"/>
      <c r="AG3172" s="302"/>
      <c r="AH3172" s="222"/>
      <c r="AI3172" s="229"/>
    </row>
    <row r="3173" spans="1:35" ht="47.25" customHeight="1">
      <c r="A3173" s="70" t="s">
        <v>7992</v>
      </c>
      <c r="B3173" s="74" t="s">
        <v>18</v>
      </c>
      <c r="C3173" s="74" t="s">
        <v>18</v>
      </c>
      <c r="D3173" s="75">
        <v>42219</v>
      </c>
      <c r="E3173" s="76">
        <v>42219.416666666664</v>
      </c>
      <c r="F3173" s="75">
        <v>42219</v>
      </c>
      <c r="G3173" s="76">
        <v>42219.5</v>
      </c>
      <c r="H3173" s="76">
        <f>G3173-E3173</f>
        <v>8.3333333335758653E-2</v>
      </c>
      <c r="I3173" s="74">
        <v>1</v>
      </c>
      <c r="J3173" s="74"/>
      <c r="K3173" s="74"/>
      <c r="L3173" s="74" t="s">
        <v>11</v>
      </c>
      <c r="M3173" s="225" t="s">
        <v>337</v>
      </c>
      <c r="N3173" s="226">
        <v>0.4</v>
      </c>
      <c r="O3173" s="225" t="s">
        <v>2</v>
      </c>
      <c r="P3173" s="225" t="s">
        <v>8074</v>
      </c>
      <c r="Q3173" s="225" t="s">
        <v>9515</v>
      </c>
      <c r="R3173" s="225"/>
      <c r="S3173" s="225"/>
      <c r="T3173" s="225"/>
      <c r="U3173" s="302"/>
      <c r="V3173" s="302"/>
      <c r="W3173" s="302"/>
      <c r="X3173" s="302"/>
      <c r="Y3173" s="302"/>
      <c r="Z3173" s="302"/>
      <c r="AA3173" s="302"/>
      <c r="AB3173" s="302"/>
      <c r="AC3173" s="302"/>
      <c r="AD3173" s="302" t="s">
        <v>0</v>
      </c>
      <c r="AE3173" s="302"/>
      <c r="AF3173" s="302"/>
      <c r="AG3173" s="302"/>
      <c r="AH3173" s="222"/>
      <c r="AI3173" s="229"/>
    </row>
    <row r="3174" spans="1:35" ht="141.75" customHeight="1">
      <c r="A3174" s="70" t="s">
        <v>7992</v>
      </c>
      <c r="B3174" s="74" t="s">
        <v>71</v>
      </c>
      <c r="C3174" s="74" t="s">
        <v>71</v>
      </c>
      <c r="D3174" s="75">
        <v>42219</v>
      </c>
      <c r="E3174" s="76">
        <v>8.3333333333333329E-2</v>
      </c>
      <c r="F3174" s="75">
        <v>42219</v>
      </c>
      <c r="G3174" s="76">
        <v>9.7222222222222224E-2</v>
      </c>
      <c r="H3174" s="76">
        <v>1.3888888888888895E-2</v>
      </c>
      <c r="I3174" s="74">
        <v>10</v>
      </c>
      <c r="J3174" s="74" t="s">
        <v>8329</v>
      </c>
      <c r="K3174" s="74" t="s">
        <v>8</v>
      </c>
      <c r="L3174" s="74" t="s">
        <v>4</v>
      </c>
      <c r="M3174" s="225" t="s">
        <v>8330</v>
      </c>
      <c r="N3174" s="226" t="s">
        <v>3</v>
      </c>
      <c r="O3174" s="225" t="s">
        <v>7</v>
      </c>
      <c r="P3174" s="225" t="s">
        <v>155</v>
      </c>
      <c r="Q3174" s="225" t="s">
        <v>8331</v>
      </c>
      <c r="R3174" s="225">
        <v>5.45</v>
      </c>
      <c r="S3174" s="225"/>
      <c r="T3174" s="225">
        <v>5.45</v>
      </c>
      <c r="U3174" s="302"/>
      <c r="V3174" s="302"/>
      <c r="W3174" s="302"/>
      <c r="X3174" s="302"/>
      <c r="Y3174" s="302"/>
      <c r="Z3174" s="302"/>
      <c r="AA3174" s="302"/>
      <c r="AB3174" s="302"/>
      <c r="AC3174" s="302"/>
      <c r="AD3174" s="302" t="s">
        <v>62</v>
      </c>
      <c r="AE3174" s="302"/>
      <c r="AF3174" s="302"/>
      <c r="AG3174" s="302"/>
      <c r="AH3174" s="222"/>
      <c r="AI3174" s="229"/>
    </row>
    <row r="3175" spans="1:35" ht="78.75" customHeight="1">
      <c r="A3175" s="70" t="s">
        <v>122</v>
      </c>
      <c r="B3175" s="74" t="s">
        <v>18</v>
      </c>
      <c r="C3175" s="74" t="s">
        <v>18</v>
      </c>
      <c r="D3175" s="75">
        <v>42010</v>
      </c>
      <c r="E3175" s="76">
        <v>42010.791666666664</v>
      </c>
      <c r="F3175" s="75">
        <v>42011</v>
      </c>
      <c r="G3175" s="76">
        <v>42011.40625</v>
      </c>
      <c r="H3175" s="76">
        <f>G3175-E3175</f>
        <v>0.61458333333575865</v>
      </c>
      <c r="I3175" s="74">
        <v>1</v>
      </c>
      <c r="J3175" s="74"/>
      <c r="K3175" s="74"/>
      <c r="L3175" s="74" t="s">
        <v>11</v>
      </c>
      <c r="M3175" s="225" t="s">
        <v>337</v>
      </c>
      <c r="N3175" s="226">
        <v>0.4</v>
      </c>
      <c r="O3175" s="225" t="s">
        <v>2</v>
      </c>
      <c r="P3175" s="225" t="s">
        <v>234</v>
      </c>
      <c r="Q3175" s="225" t="s">
        <v>339</v>
      </c>
      <c r="R3175" s="225">
        <v>1</v>
      </c>
      <c r="S3175" s="225"/>
      <c r="T3175" s="225">
        <f>R3175+S3175</f>
        <v>1</v>
      </c>
      <c r="U3175" s="302"/>
      <c r="V3175" s="302"/>
      <c r="W3175" s="302"/>
      <c r="X3175" s="302"/>
      <c r="Y3175" s="302"/>
      <c r="Z3175" s="302"/>
      <c r="AA3175" s="302"/>
      <c r="AB3175" s="302"/>
      <c r="AC3175" s="302"/>
      <c r="AD3175" s="302" t="s">
        <v>22</v>
      </c>
      <c r="AE3175" s="302"/>
      <c r="AF3175" s="302"/>
      <c r="AG3175" s="302"/>
      <c r="AH3175" s="222"/>
      <c r="AI3175" s="229"/>
    </row>
    <row r="3176" spans="1:35" ht="94.5" customHeight="1">
      <c r="A3176" s="70" t="s">
        <v>122</v>
      </c>
      <c r="B3176" s="74" t="s">
        <v>18</v>
      </c>
      <c r="C3176" s="74" t="s">
        <v>18</v>
      </c>
      <c r="D3176" s="75">
        <v>42027</v>
      </c>
      <c r="E3176" s="76">
        <v>42026.779861111114</v>
      </c>
      <c r="F3176" s="75">
        <v>42027</v>
      </c>
      <c r="G3176" s="76">
        <v>42026.934016203704</v>
      </c>
      <c r="H3176" s="76">
        <f>G3176-E3176</f>
        <v>0.15415509259037208</v>
      </c>
      <c r="I3176" s="74">
        <v>1</v>
      </c>
      <c r="J3176" s="74"/>
      <c r="K3176" s="74"/>
      <c r="L3176" s="74" t="s">
        <v>11</v>
      </c>
      <c r="M3176" s="225" t="s">
        <v>337</v>
      </c>
      <c r="N3176" s="226">
        <v>0.4</v>
      </c>
      <c r="O3176" s="225" t="s">
        <v>2</v>
      </c>
      <c r="P3176" s="225" t="s">
        <v>503</v>
      </c>
      <c r="Q3176" s="225" t="s">
        <v>504</v>
      </c>
      <c r="R3176" s="225">
        <v>1</v>
      </c>
      <c r="S3176" s="225"/>
      <c r="T3176" s="225">
        <f>R3176+S3176</f>
        <v>1</v>
      </c>
      <c r="U3176" s="302"/>
      <c r="V3176" s="302"/>
      <c r="W3176" s="302"/>
      <c r="X3176" s="302"/>
      <c r="Y3176" s="302"/>
      <c r="Z3176" s="302"/>
      <c r="AA3176" s="302"/>
      <c r="AB3176" s="302"/>
      <c r="AC3176" s="302"/>
      <c r="AD3176" s="302" t="s">
        <v>22</v>
      </c>
      <c r="AE3176" s="302"/>
      <c r="AF3176" s="302"/>
      <c r="AG3176" s="302"/>
      <c r="AH3176" s="222"/>
      <c r="AI3176" s="229"/>
    </row>
    <row r="3177" spans="1:35" ht="78.75" customHeight="1">
      <c r="A3177" s="70" t="s">
        <v>7992</v>
      </c>
      <c r="B3177" s="74" t="s">
        <v>12</v>
      </c>
      <c r="C3177" s="74" t="s">
        <v>1014</v>
      </c>
      <c r="D3177" s="75">
        <v>42219</v>
      </c>
      <c r="E3177" s="76">
        <v>0.77638888888888891</v>
      </c>
      <c r="F3177" s="75">
        <v>42219</v>
      </c>
      <c r="G3177" s="76">
        <v>0.77638888888888891</v>
      </c>
      <c r="H3177" s="76">
        <f>G3177-E3177</f>
        <v>0</v>
      </c>
      <c r="I3177" s="74">
        <v>142</v>
      </c>
      <c r="J3177" s="74" t="s">
        <v>8681</v>
      </c>
      <c r="K3177" s="74" t="s">
        <v>199</v>
      </c>
      <c r="L3177" s="74" t="s">
        <v>16</v>
      </c>
      <c r="M3177" s="225" t="s">
        <v>9793</v>
      </c>
      <c r="N3177" s="226">
        <v>220</v>
      </c>
      <c r="O3177" s="225" t="s">
        <v>7</v>
      </c>
      <c r="P3177" s="225" t="s">
        <v>941</v>
      </c>
      <c r="Q3177" s="225" t="s">
        <v>8682</v>
      </c>
      <c r="R3177" s="225">
        <v>7.33</v>
      </c>
      <c r="S3177" s="225">
        <v>30.97</v>
      </c>
      <c r="T3177" s="225">
        <f>R3177+S3177</f>
        <v>38.299999999999997</v>
      </c>
      <c r="U3177" s="302" t="s">
        <v>28</v>
      </c>
      <c r="V3177" s="302" t="s">
        <v>128</v>
      </c>
      <c r="W3177" s="302" t="s">
        <v>128</v>
      </c>
      <c r="X3177" s="302" t="s">
        <v>128</v>
      </c>
      <c r="Y3177" s="302" t="s">
        <v>128</v>
      </c>
      <c r="Z3177" s="302" t="s">
        <v>128</v>
      </c>
      <c r="AA3177" s="302" t="s">
        <v>128</v>
      </c>
      <c r="AB3177" s="302" t="s">
        <v>128</v>
      </c>
      <c r="AC3177" s="302" t="s">
        <v>128</v>
      </c>
      <c r="AD3177" s="302" t="s">
        <v>37</v>
      </c>
      <c r="AE3177" s="302" t="s">
        <v>128</v>
      </c>
      <c r="AF3177" s="302" t="s">
        <v>128</v>
      </c>
      <c r="AG3177" s="302"/>
      <c r="AH3177" s="222"/>
      <c r="AI3177" s="229"/>
    </row>
    <row r="3178" spans="1:35" ht="63" customHeight="1">
      <c r="A3178" s="70" t="s">
        <v>2819</v>
      </c>
      <c r="B3178" s="74" t="s">
        <v>15</v>
      </c>
      <c r="C3178" s="74" t="s">
        <v>15</v>
      </c>
      <c r="D3178" s="75">
        <v>42139</v>
      </c>
      <c r="E3178" s="76">
        <v>0.48402777777777778</v>
      </c>
      <c r="F3178" s="75">
        <v>42139</v>
      </c>
      <c r="G3178" s="76">
        <v>0.53888888888888886</v>
      </c>
      <c r="H3178" s="76">
        <f>(F3178+G3178)-(D3178+E3178)</f>
        <v>5.4861111115314998E-2</v>
      </c>
      <c r="I3178" s="74">
        <v>4</v>
      </c>
      <c r="J3178" s="74" t="s">
        <v>3103</v>
      </c>
      <c r="K3178" s="74"/>
      <c r="L3178" s="74" t="s">
        <v>4</v>
      </c>
      <c r="M3178" s="225" t="s">
        <v>6445</v>
      </c>
      <c r="N3178" s="226">
        <v>35</v>
      </c>
      <c r="O3178" s="225" t="s">
        <v>13</v>
      </c>
      <c r="P3178" s="225" t="s">
        <v>6446</v>
      </c>
      <c r="Q3178" s="225" t="s">
        <v>6447</v>
      </c>
      <c r="R3178" s="225">
        <v>7.99</v>
      </c>
      <c r="S3178" s="225"/>
      <c r="T3178" s="225">
        <f>SUM(R3178:S3178)</f>
        <v>7.99</v>
      </c>
      <c r="U3178" s="302" t="s">
        <v>6</v>
      </c>
      <c r="V3178" s="302">
        <v>2008</v>
      </c>
      <c r="W3178" s="302" t="s">
        <v>6448</v>
      </c>
      <c r="X3178" s="302" t="s">
        <v>6449</v>
      </c>
      <c r="Y3178" s="302">
        <v>42123</v>
      </c>
      <c r="Z3178" s="302">
        <v>100</v>
      </c>
      <c r="AA3178" s="302" t="s">
        <v>6450</v>
      </c>
      <c r="AB3178" s="302">
        <v>0</v>
      </c>
      <c r="AC3178" s="302"/>
      <c r="AD3178" s="302" t="s">
        <v>41</v>
      </c>
      <c r="AE3178" s="302" t="s">
        <v>53</v>
      </c>
      <c r="AF3178" s="302"/>
      <c r="AG3178" s="302" t="s">
        <v>6451</v>
      </c>
      <c r="AH3178" s="222"/>
      <c r="AI3178" s="229"/>
    </row>
    <row r="3179" spans="1:35" ht="78.75" customHeight="1">
      <c r="A3179" s="70" t="s">
        <v>7992</v>
      </c>
      <c r="B3179" s="74" t="s">
        <v>19</v>
      </c>
      <c r="C3179" s="74" t="s">
        <v>11218</v>
      </c>
      <c r="D3179" s="75">
        <v>42220</v>
      </c>
      <c r="E3179" s="76">
        <v>0.18402777777777779</v>
      </c>
      <c r="F3179" s="75">
        <v>42220</v>
      </c>
      <c r="G3179" s="76">
        <v>0.18472222222222223</v>
      </c>
      <c r="H3179" s="76">
        <v>6.9444444444444198E-4</v>
      </c>
      <c r="I3179" s="74">
        <v>23</v>
      </c>
      <c r="J3179" s="74"/>
      <c r="K3179" s="74"/>
      <c r="L3179" s="74" t="s">
        <v>16</v>
      </c>
      <c r="M3179" s="225" t="s">
        <v>791</v>
      </c>
      <c r="N3179" s="226">
        <v>35</v>
      </c>
      <c r="O3179" s="225" t="s">
        <v>7</v>
      </c>
      <c r="P3179" s="225" t="s">
        <v>8028</v>
      </c>
      <c r="Q3179" s="225" t="s">
        <v>8029</v>
      </c>
      <c r="R3179" s="225">
        <v>2</v>
      </c>
      <c r="S3179" s="225"/>
      <c r="T3179" s="225">
        <f>R3179+S3179</f>
        <v>2</v>
      </c>
      <c r="U3179" s="302"/>
      <c r="V3179" s="302"/>
      <c r="W3179" s="302"/>
      <c r="X3179" s="302"/>
      <c r="Y3179" s="302"/>
      <c r="Z3179" s="302"/>
      <c r="AA3179" s="302"/>
      <c r="AB3179" s="302"/>
      <c r="AC3179" s="302"/>
      <c r="AD3179" s="302" t="s">
        <v>37</v>
      </c>
      <c r="AE3179" s="302"/>
      <c r="AF3179" s="302"/>
      <c r="AG3179" s="302"/>
      <c r="AH3179" s="222"/>
      <c r="AI3179" s="229"/>
    </row>
    <row r="3180" spans="1:35" ht="63" customHeight="1">
      <c r="A3180" s="70" t="s">
        <v>640</v>
      </c>
      <c r="B3180" s="74" t="s">
        <v>15</v>
      </c>
      <c r="C3180" s="74" t="s">
        <v>15</v>
      </c>
      <c r="D3180" s="75">
        <v>42037</v>
      </c>
      <c r="E3180" s="76">
        <v>0.70208333333333339</v>
      </c>
      <c r="F3180" s="75">
        <v>42037</v>
      </c>
      <c r="G3180" s="76">
        <v>0.70208333333333339</v>
      </c>
      <c r="H3180" s="76">
        <f>(F3180+G3180)-(D3180+E3180)</f>
        <v>0</v>
      </c>
      <c r="I3180" s="74">
        <v>4</v>
      </c>
      <c r="J3180" s="74" t="s">
        <v>123</v>
      </c>
      <c r="K3180" s="74" t="s">
        <v>8</v>
      </c>
      <c r="L3180" s="74" t="s">
        <v>9</v>
      </c>
      <c r="M3180" s="225" t="s">
        <v>151</v>
      </c>
      <c r="N3180" s="226" t="s">
        <v>3</v>
      </c>
      <c r="O3180" s="225" t="s">
        <v>7</v>
      </c>
      <c r="P3180" s="225" t="s">
        <v>693</v>
      </c>
      <c r="Q3180" s="225" t="s">
        <v>694</v>
      </c>
      <c r="R3180" s="225"/>
      <c r="S3180" s="225">
        <v>0.09</v>
      </c>
      <c r="T3180" s="225">
        <f>SUM(R3180:S3180)</f>
        <v>0.09</v>
      </c>
      <c r="U3180" s="302" t="s">
        <v>28</v>
      </c>
      <c r="V3180" s="302">
        <v>1982</v>
      </c>
      <c r="W3180" s="302" t="s">
        <v>587</v>
      </c>
      <c r="X3180" s="302"/>
      <c r="Y3180" s="302">
        <v>41042</v>
      </c>
      <c r="Z3180" s="302">
        <v>100</v>
      </c>
      <c r="AA3180" s="302" t="s">
        <v>1593</v>
      </c>
      <c r="AB3180" s="302">
        <v>0</v>
      </c>
      <c r="AC3180" s="302"/>
      <c r="AD3180" s="302" t="s">
        <v>31</v>
      </c>
      <c r="AE3180" s="302" t="s">
        <v>53</v>
      </c>
      <c r="AF3180" s="302"/>
      <c r="AG3180" s="302" t="s">
        <v>1954</v>
      </c>
      <c r="AH3180" s="222"/>
      <c r="AI3180" s="229"/>
    </row>
    <row r="3181" spans="1:35" ht="47.25" customHeight="1">
      <c r="A3181" s="70" t="s">
        <v>640</v>
      </c>
      <c r="B3181" s="74" t="s">
        <v>15</v>
      </c>
      <c r="C3181" s="74" t="s">
        <v>15</v>
      </c>
      <c r="D3181" s="75">
        <v>42038</v>
      </c>
      <c r="E3181" s="76">
        <v>0.58958333333333335</v>
      </c>
      <c r="F3181" s="75">
        <v>42038</v>
      </c>
      <c r="G3181" s="76">
        <v>0.58958333333333335</v>
      </c>
      <c r="H3181" s="76">
        <f>(F3181+G3181)-(D3181+E3181)</f>
        <v>0</v>
      </c>
      <c r="I3181" s="74">
        <v>4</v>
      </c>
      <c r="J3181" s="74" t="s">
        <v>672</v>
      </c>
      <c r="K3181" s="74" t="s">
        <v>8</v>
      </c>
      <c r="L3181" s="74" t="s">
        <v>9</v>
      </c>
      <c r="M3181" s="225" t="s">
        <v>673</v>
      </c>
      <c r="N3181" s="226" t="s">
        <v>3</v>
      </c>
      <c r="O3181" s="225" t="s">
        <v>7</v>
      </c>
      <c r="P3181" s="225" t="s">
        <v>722</v>
      </c>
      <c r="Q3181" s="225" t="s">
        <v>723</v>
      </c>
      <c r="R3181" s="225"/>
      <c r="S3181" s="225">
        <v>0.38</v>
      </c>
      <c r="T3181" s="225">
        <f>SUM(R3181:S3181)</f>
        <v>0.38</v>
      </c>
      <c r="U3181" s="302" t="s">
        <v>28</v>
      </c>
      <c r="V3181" s="302">
        <v>1981</v>
      </c>
      <c r="W3181" s="302" t="s">
        <v>587</v>
      </c>
      <c r="X3181" s="302"/>
      <c r="Y3181" s="302">
        <v>41449</v>
      </c>
      <c r="Z3181" s="302">
        <v>100</v>
      </c>
      <c r="AA3181" s="302" t="s">
        <v>1481</v>
      </c>
      <c r="AB3181" s="302">
        <v>0</v>
      </c>
      <c r="AC3181" s="302"/>
      <c r="AD3181" s="302" t="s">
        <v>31</v>
      </c>
      <c r="AE3181" s="302" t="s">
        <v>53</v>
      </c>
      <c r="AF3181" s="302"/>
      <c r="AG3181" s="302" t="s">
        <v>1960</v>
      </c>
      <c r="AH3181" s="222"/>
      <c r="AI3181" s="229"/>
    </row>
    <row r="3182" spans="1:35" ht="31.5" customHeight="1">
      <c r="A3182" s="70" t="s">
        <v>640</v>
      </c>
      <c r="B3182" s="74" t="s">
        <v>15</v>
      </c>
      <c r="C3182" s="74" t="s">
        <v>15</v>
      </c>
      <c r="D3182" s="75">
        <v>42038</v>
      </c>
      <c r="E3182" s="76">
        <v>0.70763888888888893</v>
      </c>
      <c r="F3182" s="75">
        <v>42038</v>
      </c>
      <c r="G3182" s="76">
        <v>0.99930555555555556</v>
      </c>
      <c r="H3182" s="76">
        <f>(F3182+G3182)-(D3182+E3182)</f>
        <v>0.29166666666424135</v>
      </c>
      <c r="I3182" s="74">
        <v>11</v>
      </c>
      <c r="J3182" s="74" t="s">
        <v>672</v>
      </c>
      <c r="K3182" s="74" t="s">
        <v>14</v>
      </c>
      <c r="L3182" s="74" t="s">
        <v>9</v>
      </c>
      <c r="M3182" s="225" t="s">
        <v>731</v>
      </c>
      <c r="N3182" s="226" t="s">
        <v>3</v>
      </c>
      <c r="O3182" s="225" t="s">
        <v>7</v>
      </c>
      <c r="P3182" s="225" t="s">
        <v>732</v>
      </c>
      <c r="Q3182" s="225" t="s">
        <v>733</v>
      </c>
      <c r="R3182" s="225">
        <v>30.43</v>
      </c>
      <c r="S3182" s="225"/>
      <c r="T3182" s="225">
        <f>SUM(R3182:S3182)</f>
        <v>30.43</v>
      </c>
      <c r="U3182" s="302" t="s">
        <v>6</v>
      </c>
      <c r="V3182" s="302">
        <v>1976</v>
      </c>
      <c r="W3182" s="302" t="s">
        <v>1962</v>
      </c>
      <c r="X3182" s="302"/>
      <c r="Y3182" s="302" t="s">
        <v>1963</v>
      </c>
      <c r="Z3182" s="302">
        <v>100</v>
      </c>
      <c r="AA3182" s="302" t="s">
        <v>1611</v>
      </c>
      <c r="AB3182" s="302">
        <v>0</v>
      </c>
      <c r="AC3182" s="302"/>
      <c r="AD3182" s="302" t="s">
        <v>31</v>
      </c>
      <c r="AE3182" s="302" t="s">
        <v>57</v>
      </c>
      <c r="AF3182" s="302"/>
      <c r="AG3182" s="302" t="s">
        <v>1964</v>
      </c>
      <c r="AH3182" s="222"/>
      <c r="AI3182" s="229"/>
    </row>
    <row r="3183" spans="1:35" ht="141.75" customHeight="1">
      <c r="A3183" s="70" t="s">
        <v>640</v>
      </c>
      <c r="B3183" s="74" t="s">
        <v>19</v>
      </c>
      <c r="C3183" s="74" t="s">
        <v>19</v>
      </c>
      <c r="D3183" s="75">
        <v>42049</v>
      </c>
      <c r="E3183" s="76">
        <v>0.55555555555555558</v>
      </c>
      <c r="F3183" s="75">
        <v>42049</v>
      </c>
      <c r="G3183" s="76">
        <v>0.57291666666666663</v>
      </c>
      <c r="H3183" s="76">
        <f>F3183-D3183+G3183-E3183</f>
        <v>1.7361111111111049E-2</v>
      </c>
      <c r="I3183" s="74">
        <v>10</v>
      </c>
      <c r="J3183" s="74" t="s">
        <v>445</v>
      </c>
      <c r="K3183" s="74" t="s">
        <v>20</v>
      </c>
      <c r="L3183" s="74" t="s">
        <v>9</v>
      </c>
      <c r="M3183" s="225" t="s">
        <v>457</v>
      </c>
      <c r="N3183" s="226">
        <v>20</v>
      </c>
      <c r="O3183" s="225" t="s">
        <v>7</v>
      </c>
      <c r="P3183" s="225" t="s">
        <v>1828</v>
      </c>
      <c r="Q3183" s="225" t="s">
        <v>1830</v>
      </c>
      <c r="R3183" s="225">
        <v>19</v>
      </c>
      <c r="S3183" s="225">
        <v>3</v>
      </c>
      <c r="T3183" s="225">
        <f>R3183+S3183</f>
        <v>22</v>
      </c>
      <c r="U3183" s="302" t="s">
        <v>28</v>
      </c>
      <c r="V3183" s="302">
        <v>2012</v>
      </c>
      <c r="W3183" s="302" t="s">
        <v>1705</v>
      </c>
      <c r="X3183" s="302">
        <v>0</v>
      </c>
      <c r="Y3183" s="302">
        <v>41982</v>
      </c>
      <c r="Z3183" s="302">
        <v>90</v>
      </c>
      <c r="AA3183" s="302">
        <v>42199</v>
      </c>
      <c r="AB3183" s="302">
        <v>0</v>
      </c>
      <c r="AC3183" s="302">
        <v>41982</v>
      </c>
      <c r="AD3183" s="302" t="s">
        <v>31</v>
      </c>
      <c r="AE3183" s="302"/>
      <c r="AF3183" s="302"/>
      <c r="AG3183" s="302"/>
      <c r="AH3183" s="222"/>
      <c r="AI3183" s="229"/>
    </row>
    <row r="3184" spans="1:35" ht="299.25" customHeight="1">
      <c r="A3184" s="70" t="s">
        <v>640</v>
      </c>
      <c r="B3184" s="74" t="s">
        <v>19</v>
      </c>
      <c r="C3184" s="74" t="s">
        <v>19</v>
      </c>
      <c r="D3184" s="75">
        <v>42049</v>
      </c>
      <c r="E3184" s="76">
        <v>0.79861111111111116</v>
      </c>
      <c r="F3184" s="75">
        <v>42049</v>
      </c>
      <c r="G3184" s="76">
        <v>0.8222222222222223</v>
      </c>
      <c r="H3184" s="76">
        <f>F3184-D3184+G3184-E3184</f>
        <v>2.3611111111111138E-2</v>
      </c>
      <c r="I3184" s="74">
        <v>10</v>
      </c>
      <c r="J3184" s="74"/>
      <c r="K3184" s="74"/>
      <c r="L3184" s="74" t="s">
        <v>9</v>
      </c>
      <c r="M3184" s="225" t="s">
        <v>157</v>
      </c>
      <c r="N3184" s="226" t="s">
        <v>3</v>
      </c>
      <c r="O3184" s="225" t="s">
        <v>7</v>
      </c>
      <c r="P3184" s="225" t="s">
        <v>1831</v>
      </c>
      <c r="Q3184" s="225" t="s">
        <v>1832</v>
      </c>
      <c r="R3184" s="225">
        <v>23</v>
      </c>
      <c r="S3184" s="225">
        <v>4</v>
      </c>
      <c r="T3184" s="225">
        <f>R3184+S3184</f>
        <v>27</v>
      </c>
      <c r="U3184" s="302" t="s">
        <v>28</v>
      </c>
      <c r="V3184" s="302">
        <v>2012</v>
      </c>
      <c r="W3184" s="302" t="s">
        <v>1705</v>
      </c>
      <c r="X3184" s="302">
        <v>0</v>
      </c>
      <c r="Y3184" s="302">
        <v>41983</v>
      </c>
      <c r="Z3184" s="302">
        <v>100</v>
      </c>
      <c r="AA3184" s="302">
        <v>42199</v>
      </c>
      <c r="AB3184" s="302">
        <v>0</v>
      </c>
      <c r="AC3184" s="302">
        <v>41982</v>
      </c>
      <c r="AD3184" s="302" t="s">
        <v>31</v>
      </c>
      <c r="AE3184" s="302"/>
      <c r="AF3184" s="302"/>
      <c r="AG3184" s="302"/>
      <c r="AH3184" s="222"/>
      <c r="AI3184" s="229"/>
    </row>
    <row r="3185" spans="1:35" ht="94.5" customHeight="1">
      <c r="A3185" s="70" t="s">
        <v>640</v>
      </c>
      <c r="B3185" s="74" t="s">
        <v>19</v>
      </c>
      <c r="C3185" s="74" t="s">
        <v>19</v>
      </c>
      <c r="D3185" s="75">
        <v>42051</v>
      </c>
      <c r="E3185" s="76">
        <v>0.55902777777777779</v>
      </c>
      <c r="F3185" s="75">
        <v>42051</v>
      </c>
      <c r="G3185" s="76">
        <v>0.55902777777777779</v>
      </c>
      <c r="H3185" s="76">
        <f>F3185-D3185+G3185-E3185</f>
        <v>0</v>
      </c>
      <c r="I3185" s="74">
        <v>2</v>
      </c>
      <c r="J3185" s="74" t="s">
        <v>180</v>
      </c>
      <c r="K3185" s="74" t="s">
        <v>8</v>
      </c>
      <c r="L3185" s="74" t="s">
        <v>9</v>
      </c>
      <c r="M3185" s="225" t="s">
        <v>869</v>
      </c>
      <c r="N3185" s="226" t="s">
        <v>3</v>
      </c>
      <c r="O3185" s="225" t="s">
        <v>7</v>
      </c>
      <c r="P3185" s="225" t="s">
        <v>870</v>
      </c>
      <c r="Q3185" s="225" t="s">
        <v>871</v>
      </c>
      <c r="R3185" s="225">
        <v>2</v>
      </c>
      <c r="S3185" s="225">
        <v>3</v>
      </c>
      <c r="T3185" s="225">
        <f>R3185+S3185</f>
        <v>5</v>
      </c>
      <c r="U3185" s="302" t="s">
        <v>28</v>
      </c>
      <c r="V3185" s="302">
        <v>1974</v>
      </c>
      <c r="W3185" s="302" t="s">
        <v>1709</v>
      </c>
      <c r="X3185" s="302">
        <v>0</v>
      </c>
      <c r="Y3185" s="302">
        <v>41885</v>
      </c>
      <c r="Z3185" s="302">
        <v>100</v>
      </c>
      <c r="AA3185" s="302">
        <v>0</v>
      </c>
      <c r="AB3185" s="302">
        <v>0</v>
      </c>
      <c r="AC3185" s="302">
        <v>41808</v>
      </c>
      <c r="AD3185" s="302" t="s">
        <v>31</v>
      </c>
      <c r="AE3185" s="302"/>
      <c r="AF3185" s="302"/>
      <c r="AG3185" s="302"/>
      <c r="AH3185" s="222"/>
      <c r="AI3185" s="229"/>
    </row>
    <row r="3186" spans="1:35" ht="47.25" customHeight="1">
      <c r="A3186" s="70" t="s">
        <v>640</v>
      </c>
      <c r="B3186" s="74" t="s">
        <v>15</v>
      </c>
      <c r="C3186" s="74" t="s">
        <v>15</v>
      </c>
      <c r="D3186" s="75">
        <v>42051</v>
      </c>
      <c r="E3186" s="76">
        <v>0.32013888888888892</v>
      </c>
      <c r="F3186" s="75">
        <v>42051</v>
      </c>
      <c r="G3186" s="76">
        <v>0.53680555555555554</v>
      </c>
      <c r="H3186" s="76">
        <f>(F3186+G3186)-(D3186+E3186)</f>
        <v>0.21666666666715173</v>
      </c>
      <c r="I3186" s="74">
        <v>11</v>
      </c>
      <c r="J3186" s="74" t="s">
        <v>877</v>
      </c>
      <c r="K3186" s="74" t="s">
        <v>14</v>
      </c>
      <c r="L3186" s="74" t="s">
        <v>9</v>
      </c>
      <c r="M3186" s="225" t="s">
        <v>878</v>
      </c>
      <c r="N3186" s="226" t="s">
        <v>3</v>
      </c>
      <c r="O3186" s="225" t="s">
        <v>7</v>
      </c>
      <c r="P3186" s="225" t="s">
        <v>879</v>
      </c>
      <c r="Q3186" s="225" t="s">
        <v>880</v>
      </c>
      <c r="R3186" s="225">
        <v>10.27</v>
      </c>
      <c r="S3186" s="225">
        <v>0.9</v>
      </c>
      <c r="T3186" s="225">
        <f>SUM(R3186:S3186)</f>
        <v>11.17</v>
      </c>
      <c r="U3186" s="302" t="s">
        <v>28</v>
      </c>
      <c r="V3186" s="302">
        <v>1994</v>
      </c>
      <c r="W3186" s="302" t="s">
        <v>1966</v>
      </c>
      <c r="X3186" s="302"/>
      <c r="Y3186" s="302">
        <v>42045</v>
      </c>
      <c r="Z3186" s="302">
        <v>100</v>
      </c>
      <c r="AA3186" s="302" t="s">
        <v>1967</v>
      </c>
      <c r="AB3186" s="302">
        <v>0</v>
      </c>
      <c r="AC3186" s="302"/>
      <c r="AD3186" s="302" t="s">
        <v>31</v>
      </c>
      <c r="AE3186" s="302" t="s">
        <v>57</v>
      </c>
      <c r="AF3186" s="302"/>
      <c r="AG3186" s="302" t="s">
        <v>1968</v>
      </c>
      <c r="AH3186" s="222"/>
      <c r="AI3186" s="229"/>
    </row>
    <row r="3187" spans="1:35" ht="126" customHeight="1">
      <c r="A3187" s="70" t="s">
        <v>1018</v>
      </c>
      <c r="B3187" s="74" t="s">
        <v>5</v>
      </c>
      <c r="C3187" s="74" t="s">
        <v>5</v>
      </c>
      <c r="D3187" s="75">
        <v>42078</v>
      </c>
      <c r="E3187" s="76">
        <v>1.3888888888888889E-3</v>
      </c>
      <c r="F3187" s="75">
        <v>42078</v>
      </c>
      <c r="G3187" s="76">
        <v>1.3888888888888889E-3</v>
      </c>
      <c r="H3187" s="76">
        <v>0</v>
      </c>
      <c r="I3187" s="74">
        <v>9</v>
      </c>
      <c r="J3187" s="74" t="s">
        <v>143</v>
      </c>
      <c r="K3187" s="74" t="s">
        <v>8</v>
      </c>
      <c r="L3187" s="74" t="s">
        <v>9</v>
      </c>
      <c r="M3187" s="225" t="s">
        <v>1380</v>
      </c>
      <c r="N3187" s="226" t="s">
        <v>3</v>
      </c>
      <c r="O3187" s="225" t="s">
        <v>7</v>
      </c>
      <c r="P3187" s="225" t="s">
        <v>1381</v>
      </c>
      <c r="Q3187" s="225" t="s">
        <v>2238</v>
      </c>
      <c r="R3187" s="225"/>
      <c r="S3187" s="225">
        <v>4.3</v>
      </c>
      <c r="T3187" s="225">
        <v>4.3</v>
      </c>
      <c r="U3187" s="302" t="s">
        <v>28</v>
      </c>
      <c r="V3187" s="302">
        <v>1993</v>
      </c>
      <c r="W3187" s="302" t="s">
        <v>1382</v>
      </c>
      <c r="X3187" s="302" t="s">
        <v>1383</v>
      </c>
      <c r="Y3187" s="302" t="s">
        <v>1384</v>
      </c>
      <c r="Z3187" s="302">
        <v>50</v>
      </c>
      <c r="AA3187" s="302" t="s">
        <v>1385</v>
      </c>
      <c r="AB3187" s="302">
        <v>0</v>
      </c>
      <c r="AC3187" s="302" t="s">
        <v>1386</v>
      </c>
      <c r="AD3187" s="302" t="s">
        <v>31</v>
      </c>
      <c r="AE3187" s="302"/>
      <c r="AF3187" s="302"/>
      <c r="AG3187" s="302"/>
      <c r="AH3187" s="222"/>
      <c r="AI3187" s="229"/>
    </row>
    <row r="3188" spans="1:35" ht="110.25" customHeight="1">
      <c r="A3188" s="70" t="s">
        <v>1018</v>
      </c>
      <c r="B3188" s="74" t="s">
        <v>5</v>
      </c>
      <c r="C3188" s="74" t="s">
        <v>5</v>
      </c>
      <c r="D3188" s="75">
        <v>42078</v>
      </c>
      <c r="E3188" s="76">
        <v>4.8611111111111112E-3</v>
      </c>
      <c r="F3188" s="75">
        <v>42078</v>
      </c>
      <c r="G3188" s="76">
        <v>4.8611111111111112E-3</v>
      </c>
      <c r="H3188" s="76">
        <v>0</v>
      </c>
      <c r="I3188" s="74">
        <v>5</v>
      </c>
      <c r="J3188" s="74" t="s">
        <v>143</v>
      </c>
      <c r="K3188" s="74" t="s">
        <v>8</v>
      </c>
      <c r="L3188" s="74" t="s">
        <v>9</v>
      </c>
      <c r="M3188" s="225" t="s">
        <v>1387</v>
      </c>
      <c r="N3188" s="226" t="s">
        <v>3</v>
      </c>
      <c r="O3188" s="225" t="s">
        <v>7</v>
      </c>
      <c r="P3188" s="225" t="s">
        <v>1388</v>
      </c>
      <c r="Q3188" s="225" t="s">
        <v>2239</v>
      </c>
      <c r="R3188" s="225"/>
      <c r="S3188" s="225">
        <v>1</v>
      </c>
      <c r="T3188" s="225">
        <v>1</v>
      </c>
      <c r="U3188" s="302" t="s">
        <v>6</v>
      </c>
      <c r="V3188" s="302">
        <v>1988</v>
      </c>
      <c r="W3188" s="302" t="s">
        <v>591</v>
      </c>
      <c r="X3188" s="302" t="s">
        <v>411</v>
      </c>
      <c r="Y3188" s="302" t="s">
        <v>1389</v>
      </c>
      <c r="Z3188" s="302">
        <v>1</v>
      </c>
      <c r="AA3188" s="302" t="s">
        <v>1390</v>
      </c>
      <c r="AB3188" s="302" t="s">
        <v>586</v>
      </c>
      <c r="AC3188" s="302" t="s">
        <v>586</v>
      </c>
      <c r="AD3188" s="302" t="s">
        <v>31</v>
      </c>
      <c r="AE3188" s="302"/>
      <c r="AF3188" s="302"/>
      <c r="AG3188" s="302"/>
      <c r="AH3188" s="222"/>
      <c r="AI3188" s="229"/>
    </row>
    <row r="3189" spans="1:35" ht="141.75" customHeight="1">
      <c r="A3189" s="70" t="s">
        <v>1018</v>
      </c>
      <c r="B3189" s="74" t="s">
        <v>5</v>
      </c>
      <c r="C3189" s="74" t="s">
        <v>5</v>
      </c>
      <c r="D3189" s="75">
        <v>42078</v>
      </c>
      <c r="E3189" s="76">
        <v>0.86805555555555547</v>
      </c>
      <c r="F3189" s="75">
        <v>42078</v>
      </c>
      <c r="G3189" s="76">
        <v>0.86805555555555547</v>
      </c>
      <c r="H3189" s="76">
        <v>0</v>
      </c>
      <c r="I3189" s="74">
        <v>452</v>
      </c>
      <c r="J3189" s="74" t="s">
        <v>1015</v>
      </c>
      <c r="K3189" s="74"/>
      <c r="L3189" s="74" t="s">
        <v>9</v>
      </c>
      <c r="M3189" s="225" t="s">
        <v>1366</v>
      </c>
      <c r="N3189" s="226">
        <v>110</v>
      </c>
      <c r="O3189" s="225" t="s">
        <v>13</v>
      </c>
      <c r="P3189" s="225" t="s">
        <v>1367</v>
      </c>
      <c r="Q3189" s="225" t="s">
        <v>1368</v>
      </c>
      <c r="R3189" s="225"/>
      <c r="S3189" s="225">
        <v>648.4</v>
      </c>
      <c r="T3189" s="225">
        <v>648.4</v>
      </c>
      <c r="U3189" s="302" t="s">
        <v>28</v>
      </c>
      <c r="V3189" s="302">
        <v>2001</v>
      </c>
      <c r="W3189" s="302"/>
      <c r="X3189" s="302"/>
      <c r="Y3189" s="302">
        <v>41730</v>
      </c>
      <c r="Z3189" s="302">
        <v>1</v>
      </c>
      <c r="AA3189" s="302" t="s">
        <v>1365</v>
      </c>
      <c r="AB3189" s="302">
        <v>0</v>
      </c>
      <c r="AC3189" s="302">
        <v>41821</v>
      </c>
      <c r="AD3189" s="302" t="s">
        <v>31</v>
      </c>
      <c r="AE3189" s="302"/>
      <c r="AF3189" s="302"/>
      <c r="AG3189" s="302"/>
      <c r="AH3189" s="222"/>
      <c r="AI3189" s="229"/>
    </row>
    <row r="3190" spans="1:35" ht="94.5" customHeight="1">
      <c r="A3190" s="70" t="s">
        <v>1018</v>
      </c>
      <c r="B3190" s="74" t="s">
        <v>19</v>
      </c>
      <c r="C3190" s="74" t="s">
        <v>19</v>
      </c>
      <c r="D3190" s="75">
        <v>42079</v>
      </c>
      <c r="E3190" s="76">
        <v>0.46180555555555558</v>
      </c>
      <c r="F3190" s="75">
        <v>42079</v>
      </c>
      <c r="G3190" s="76">
        <v>0.46180555555555558</v>
      </c>
      <c r="H3190" s="76">
        <f>G3190-E3190</f>
        <v>0</v>
      </c>
      <c r="I3190" s="74">
        <v>13</v>
      </c>
      <c r="J3190" s="74" t="s">
        <v>243</v>
      </c>
      <c r="K3190" s="74" t="s">
        <v>8</v>
      </c>
      <c r="L3190" s="74" t="s">
        <v>9</v>
      </c>
      <c r="M3190" s="225" t="s">
        <v>171</v>
      </c>
      <c r="N3190" s="226" t="s">
        <v>3</v>
      </c>
      <c r="O3190" s="225" t="s">
        <v>7</v>
      </c>
      <c r="P3190" s="225" t="s">
        <v>1200</v>
      </c>
      <c r="Q3190" s="225" t="s">
        <v>1201</v>
      </c>
      <c r="R3190" s="225">
        <v>4</v>
      </c>
      <c r="S3190" s="225"/>
      <c r="T3190" s="225">
        <f>R3190+S3190</f>
        <v>4</v>
      </c>
      <c r="U3190" s="302" t="s">
        <v>28</v>
      </c>
      <c r="V3190" s="302">
        <v>1984</v>
      </c>
      <c r="W3190" s="302" t="s">
        <v>1709</v>
      </c>
      <c r="X3190" s="302">
        <v>0</v>
      </c>
      <c r="Y3190" s="302">
        <v>41913</v>
      </c>
      <c r="Z3190" s="302">
        <v>50</v>
      </c>
      <c r="AA3190" s="302">
        <v>42278</v>
      </c>
      <c r="AB3190" s="302">
        <v>0</v>
      </c>
      <c r="AC3190" s="302">
        <v>41883</v>
      </c>
      <c r="AD3190" s="302" t="s">
        <v>31</v>
      </c>
      <c r="AE3190" s="302"/>
      <c r="AF3190" s="302"/>
      <c r="AG3190" s="302"/>
      <c r="AH3190" s="222"/>
      <c r="AI3190" s="229"/>
    </row>
    <row r="3191" spans="1:35" ht="110.25" customHeight="1">
      <c r="A3191" s="70" t="s">
        <v>1018</v>
      </c>
      <c r="B3191" s="74" t="s">
        <v>5</v>
      </c>
      <c r="C3191" s="74" t="s">
        <v>5</v>
      </c>
      <c r="D3191" s="75">
        <v>42079</v>
      </c>
      <c r="E3191" s="76">
        <v>8.3333333333333329E-2</v>
      </c>
      <c r="F3191" s="75">
        <v>42079</v>
      </c>
      <c r="G3191" s="76">
        <v>0.15069444444444444</v>
      </c>
      <c r="H3191" s="76">
        <v>6.7361111111111108E-2</v>
      </c>
      <c r="I3191" s="74">
        <v>5</v>
      </c>
      <c r="J3191" s="74" t="s">
        <v>758</v>
      </c>
      <c r="K3191" s="74"/>
      <c r="L3191" s="74" t="s">
        <v>9</v>
      </c>
      <c r="M3191" s="225" t="s">
        <v>1224</v>
      </c>
      <c r="N3191" s="226" t="s">
        <v>3</v>
      </c>
      <c r="O3191" s="225" t="s">
        <v>7</v>
      </c>
      <c r="P3191" s="225" t="s">
        <v>1391</v>
      </c>
      <c r="Q3191" s="225"/>
      <c r="R3191" s="225"/>
      <c r="S3191" s="225">
        <v>1.9</v>
      </c>
      <c r="T3191" s="225">
        <v>1.9</v>
      </c>
      <c r="U3191" s="302" t="s">
        <v>6</v>
      </c>
      <c r="V3191" s="302">
        <v>1988</v>
      </c>
      <c r="W3191" s="302" t="s">
        <v>591</v>
      </c>
      <c r="X3191" s="302" t="s">
        <v>411</v>
      </c>
      <c r="Y3191" s="302" t="s">
        <v>1389</v>
      </c>
      <c r="Z3191" s="302">
        <v>1</v>
      </c>
      <c r="AA3191" s="302" t="s">
        <v>1390</v>
      </c>
      <c r="AB3191" s="302" t="s">
        <v>586</v>
      </c>
      <c r="AC3191" s="302" t="s">
        <v>586</v>
      </c>
      <c r="AD3191" s="302" t="s">
        <v>31</v>
      </c>
      <c r="AE3191" s="302"/>
      <c r="AF3191" s="302"/>
      <c r="AG3191" s="302"/>
      <c r="AH3191" s="222"/>
      <c r="AI3191" s="229"/>
    </row>
    <row r="3192" spans="1:35" ht="110.25" customHeight="1">
      <c r="A3192" s="70" t="s">
        <v>1018</v>
      </c>
      <c r="B3192" s="74" t="s">
        <v>10</v>
      </c>
      <c r="C3192" s="74" t="s">
        <v>10</v>
      </c>
      <c r="D3192" s="75">
        <v>42080</v>
      </c>
      <c r="E3192" s="76">
        <v>0.60069444444444442</v>
      </c>
      <c r="F3192" s="75">
        <v>42080</v>
      </c>
      <c r="G3192" s="76">
        <v>0.67986111111111114</v>
      </c>
      <c r="H3192" s="76">
        <v>7.9166666666666663E-2</v>
      </c>
      <c r="I3192" s="74">
        <v>5</v>
      </c>
      <c r="J3192" s="74" t="s">
        <v>180</v>
      </c>
      <c r="K3192" s="74" t="s">
        <v>14</v>
      </c>
      <c r="L3192" s="74" t="s">
        <v>9</v>
      </c>
      <c r="M3192" s="225" t="s">
        <v>1213</v>
      </c>
      <c r="N3192" s="226" t="s">
        <v>3</v>
      </c>
      <c r="O3192" s="225" t="s">
        <v>7</v>
      </c>
      <c r="P3192" s="225" t="s">
        <v>1213</v>
      </c>
      <c r="Q3192" s="225" t="s">
        <v>1214</v>
      </c>
      <c r="R3192" s="225">
        <v>9.5</v>
      </c>
      <c r="S3192" s="225">
        <v>4.9000000000000004</v>
      </c>
      <c r="T3192" s="225">
        <v>14.4</v>
      </c>
      <c r="U3192" s="302" t="s">
        <v>28</v>
      </c>
      <c r="V3192" s="302"/>
      <c r="W3192" s="302"/>
      <c r="X3192" s="302"/>
      <c r="Y3192" s="302"/>
      <c r="Z3192" s="302"/>
      <c r="AA3192" s="302"/>
      <c r="AB3192" s="302"/>
      <c r="AC3192" s="302"/>
      <c r="AD3192" s="302" t="s">
        <v>31</v>
      </c>
      <c r="AE3192" s="302"/>
      <c r="AF3192" s="302"/>
      <c r="AG3192" s="302" t="s">
        <v>917</v>
      </c>
      <c r="AH3192" s="222"/>
      <c r="AI3192" s="229"/>
    </row>
    <row r="3193" spans="1:35" ht="47.25" customHeight="1">
      <c r="A3193" s="70" t="s">
        <v>1018</v>
      </c>
      <c r="B3193" s="74" t="s">
        <v>5</v>
      </c>
      <c r="C3193" s="74" t="s">
        <v>5</v>
      </c>
      <c r="D3193" s="75">
        <v>42080</v>
      </c>
      <c r="E3193" s="76">
        <v>0.4236111111111111</v>
      </c>
      <c r="F3193" s="75">
        <v>42080</v>
      </c>
      <c r="G3193" s="76">
        <v>0.4236111111111111</v>
      </c>
      <c r="H3193" s="76">
        <v>0</v>
      </c>
      <c r="I3193" s="74">
        <v>14</v>
      </c>
      <c r="J3193" s="74" t="s">
        <v>672</v>
      </c>
      <c r="K3193" s="74" t="s">
        <v>8</v>
      </c>
      <c r="L3193" s="74" t="s">
        <v>9</v>
      </c>
      <c r="M3193" s="225" t="s">
        <v>1225</v>
      </c>
      <c r="N3193" s="226" t="s">
        <v>3</v>
      </c>
      <c r="O3193" s="225" t="s">
        <v>7</v>
      </c>
      <c r="P3193" s="225" t="s">
        <v>1226</v>
      </c>
      <c r="Q3193" s="225" t="s">
        <v>1392</v>
      </c>
      <c r="R3193" s="225"/>
      <c r="S3193" s="225">
        <v>3.2</v>
      </c>
      <c r="T3193" s="225">
        <v>3.2</v>
      </c>
      <c r="U3193" s="302" t="s">
        <v>28</v>
      </c>
      <c r="V3193" s="302">
        <v>1989</v>
      </c>
      <c r="W3193" s="302" t="s">
        <v>587</v>
      </c>
      <c r="X3193" s="302" t="s">
        <v>411</v>
      </c>
      <c r="Y3193" s="302" t="s">
        <v>1393</v>
      </c>
      <c r="Z3193" s="302">
        <v>100</v>
      </c>
      <c r="AA3193" s="302" t="s">
        <v>1394</v>
      </c>
      <c r="AB3193" s="302"/>
      <c r="AC3193" s="302"/>
      <c r="AD3193" s="302" t="s">
        <v>31</v>
      </c>
      <c r="AE3193" s="302"/>
      <c r="AF3193" s="302"/>
      <c r="AG3193" s="302"/>
      <c r="AH3193" s="222"/>
      <c r="AI3193" s="229"/>
    </row>
    <row r="3194" spans="1:35" ht="47.25" customHeight="1">
      <c r="A3194" s="70" t="s">
        <v>1018</v>
      </c>
      <c r="B3194" s="74" t="s">
        <v>5</v>
      </c>
      <c r="C3194" s="74" t="s">
        <v>5</v>
      </c>
      <c r="D3194" s="75">
        <v>42080</v>
      </c>
      <c r="E3194" s="76">
        <v>0.45902777777777781</v>
      </c>
      <c r="F3194" s="75">
        <v>42080</v>
      </c>
      <c r="G3194" s="76">
        <v>0.45902777777777781</v>
      </c>
      <c r="H3194" s="76">
        <v>0</v>
      </c>
      <c r="I3194" s="74">
        <v>8</v>
      </c>
      <c r="J3194" s="74" t="s">
        <v>150</v>
      </c>
      <c r="K3194" s="74" t="s">
        <v>8</v>
      </c>
      <c r="L3194" s="74" t="s">
        <v>9</v>
      </c>
      <c r="M3194" s="225" t="s">
        <v>1227</v>
      </c>
      <c r="N3194" s="226" t="s">
        <v>3</v>
      </c>
      <c r="O3194" s="225" t="s">
        <v>7</v>
      </c>
      <c r="P3194" s="225" t="s">
        <v>1228</v>
      </c>
      <c r="Q3194" s="225" t="s">
        <v>1395</v>
      </c>
      <c r="R3194" s="225"/>
      <c r="S3194" s="225">
        <v>4.3</v>
      </c>
      <c r="T3194" s="225">
        <v>4.3</v>
      </c>
      <c r="U3194" s="302" t="s">
        <v>28</v>
      </c>
      <c r="V3194" s="302">
        <v>1986</v>
      </c>
      <c r="W3194" s="302" t="s">
        <v>587</v>
      </c>
      <c r="X3194" s="302" t="s">
        <v>411</v>
      </c>
      <c r="Y3194" s="302" t="s">
        <v>1396</v>
      </c>
      <c r="Z3194" s="302">
        <v>0</v>
      </c>
      <c r="AA3194" s="302" t="s">
        <v>1397</v>
      </c>
      <c r="AB3194" s="302"/>
      <c r="AC3194" s="302"/>
      <c r="AD3194" s="302" t="s">
        <v>31</v>
      </c>
      <c r="AE3194" s="302"/>
      <c r="AF3194" s="302"/>
      <c r="AG3194" s="302"/>
      <c r="AH3194" s="222"/>
      <c r="AI3194" s="229"/>
    </row>
    <row r="3195" spans="1:35" ht="110.25" customHeight="1">
      <c r="A3195" s="70" t="s">
        <v>7992</v>
      </c>
      <c r="B3195" s="74" t="s">
        <v>18</v>
      </c>
      <c r="C3195" s="74" t="s">
        <v>18</v>
      </c>
      <c r="D3195" s="75">
        <v>42220</v>
      </c>
      <c r="E3195" s="76">
        <v>42220.291666666664</v>
      </c>
      <c r="F3195" s="75">
        <v>42220</v>
      </c>
      <c r="G3195" s="76">
        <v>42220.416666666664</v>
      </c>
      <c r="H3195" s="76">
        <f>G3195-E3195</f>
        <v>0.125</v>
      </c>
      <c r="I3195" s="74">
        <v>1</v>
      </c>
      <c r="J3195" s="74"/>
      <c r="K3195" s="74"/>
      <c r="L3195" s="74" t="s">
        <v>11</v>
      </c>
      <c r="M3195" s="225" t="s">
        <v>337</v>
      </c>
      <c r="N3195" s="226">
        <v>0.4</v>
      </c>
      <c r="O3195" s="225" t="s">
        <v>2</v>
      </c>
      <c r="P3195" s="225" t="s">
        <v>8076</v>
      </c>
      <c r="Q3195" s="225" t="s">
        <v>4785</v>
      </c>
      <c r="R3195" s="225">
        <v>0.26600000000000001</v>
      </c>
      <c r="S3195" s="225"/>
      <c r="T3195" s="225">
        <f>R3195+S3195</f>
        <v>0.26600000000000001</v>
      </c>
      <c r="U3195" s="302"/>
      <c r="V3195" s="302"/>
      <c r="W3195" s="302"/>
      <c r="X3195" s="302"/>
      <c r="Y3195" s="302"/>
      <c r="Z3195" s="302"/>
      <c r="AA3195" s="302"/>
      <c r="AB3195" s="302"/>
      <c r="AC3195" s="302"/>
      <c r="AD3195" s="302" t="s">
        <v>0</v>
      </c>
      <c r="AE3195" s="302"/>
      <c r="AF3195" s="302"/>
      <c r="AG3195" s="302"/>
      <c r="AH3195" s="222"/>
      <c r="AI3195" s="229"/>
    </row>
    <row r="3196" spans="1:35" ht="110.25" customHeight="1">
      <c r="A3196" s="70" t="s">
        <v>7992</v>
      </c>
      <c r="B3196" s="74" t="s">
        <v>18</v>
      </c>
      <c r="C3196" s="74" t="s">
        <v>18</v>
      </c>
      <c r="D3196" s="75">
        <v>42220</v>
      </c>
      <c r="E3196" s="76">
        <v>42220.291666666664</v>
      </c>
      <c r="F3196" s="75">
        <v>42220</v>
      </c>
      <c r="G3196" s="76">
        <v>42220.375</v>
      </c>
      <c r="H3196" s="76">
        <f>G3196-E3196</f>
        <v>8.3333333335758653E-2</v>
      </c>
      <c r="I3196" s="74">
        <v>1</v>
      </c>
      <c r="J3196" s="74"/>
      <c r="K3196" s="74"/>
      <c r="L3196" s="74" t="s">
        <v>11</v>
      </c>
      <c r="M3196" s="225" t="s">
        <v>337</v>
      </c>
      <c r="N3196" s="226">
        <v>0.4</v>
      </c>
      <c r="O3196" s="225" t="s">
        <v>2</v>
      </c>
      <c r="P3196" s="225" t="s">
        <v>8075</v>
      </c>
      <c r="Q3196" s="225" t="s">
        <v>4785</v>
      </c>
      <c r="R3196" s="225">
        <v>5.8000000000000003E-2</v>
      </c>
      <c r="S3196" s="225"/>
      <c r="T3196" s="225">
        <f>R3196+S3196</f>
        <v>5.8000000000000003E-2</v>
      </c>
      <c r="U3196" s="302"/>
      <c r="V3196" s="302"/>
      <c r="W3196" s="302"/>
      <c r="X3196" s="302"/>
      <c r="Y3196" s="302"/>
      <c r="Z3196" s="302"/>
      <c r="AA3196" s="302"/>
      <c r="AB3196" s="302"/>
      <c r="AC3196" s="302"/>
      <c r="AD3196" s="302" t="s">
        <v>0</v>
      </c>
      <c r="AE3196" s="302"/>
      <c r="AF3196" s="302"/>
      <c r="AG3196" s="302"/>
      <c r="AH3196" s="222"/>
      <c r="AI3196" s="229"/>
    </row>
    <row r="3197" spans="1:35" ht="126" customHeight="1">
      <c r="A3197" s="70" t="s">
        <v>7992</v>
      </c>
      <c r="B3197" s="74" t="s">
        <v>18</v>
      </c>
      <c r="C3197" s="74" t="s">
        <v>18</v>
      </c>
      <c r="D3197" s="75">
        <v>42220</v>
      </c>
      <c r="E3197" s="76">
        <v>42220.364583333336</v>
      </c>
      <c r="F3197" s="75">
        <v>42220</v>
      </c>
      <c r="G3197" s="76">
        <v>42220.489583333336</v>
      </c>
      <c r="H3197" s="76">
        <f>G3197-E3197</f>
        <v>0.125</v>
      </c>
      <c r="I3197" s="74">
        <v>3</v>
      </c>
      <c r="J3197" s="74"/>
      <c r="K3197" s="74"/>
      <c r="L3197" s="74" t="s">
        <v>4</v>
      </c>
      <c r="M3197" s="225" t="s">
        <v>7</v>
      </c>
      <c r="N3197" s="226" t="s">
        <v>3</v>
      </c>
      <c r="O3197" s="225" t="s">
        <v>7</v>
      </c>
      <c r="P3197" s="225" t="s">
        <v>8080</v>
      </c>
      <c r="Q3197" s="225" t="s">
        <v>8081</v>
      </c>
      <c r="R3197" s="225">
        <v>0.57299999999999995</v>
      </c>
      <c r="S3197" s="225"/>
      <c r="T3197" s="225">
        <f>R3197+S3197</f>
        <v>0.57299999999999995</v>
      </c>
      <c r="U3197" s="302"/>
      <c r="V3197" s="302"/>
      <c r="W3197" s="302"/>
      <c r="X3197" s="302"/>
      <c r="Y3197" s="302"/>
      <c r="Z3197" s="302"/>
      <c r="AA3197" s="302"/>
      <c r="AB3197" s="302"/>
      <c r="AC3197" s="302"/>
      <c r="AD3197" s="302" t="s">
        <v>0</v>
      </c>
      <c r="AE3197" s="302"/>
      <c r="AF3197" s="302"/>
      <c r="AG3197" s="302"/>
      <c r="AH3197" s="222"/>
      <c r="AI3197" s="229"/>
    </row>
    <row r="3198" spans="1:35" ht="141.75" customHeight="1">
      <c r="A3198" s="70" t="s">
        <v>122</v>
      </c>
      <c r="B3198" s="74" t="s">
        <v>18</v>
      </c>
      <c r="C3198" s="74" t="s">
        <v>18</v>
      </c>
      <c r="D3198" s="75">
        <v>42030</v>
      </c>
      <c r="E3198" s="76">
        <v>42030.107638888891</v>
      </c>
      <c r="F3198" s="75">
        <v>42030</v>
      </c>
      <c r="G3198" s="76">
        <v>42030.114583333336</v>
      </c>
      <c r="H3198" s="76">
        <f>G3198-E3198</f>
        <v>6.9444444452528842E-3</v>
      </c>
      <c r="I3198" s="74">
        <v>46</v>
      </c>
      <c r="J3198" s="74"/>
      <c r="K3198" s="74"/>
      <c r="L3198" s="74" t="s">
        <v>4</v>
      </c>
      <c r="M3198" s="225" t="s">
        <v>519</v>
      </c>
      <c r="N3198" s="226" t="s">
        <v>3</v>
      </c>
      <c r="O3198" s="225" t="s">
        <v>32</v>
      </c>
      <c r="P3198" s="225" t="s">
        <v>520</v>
      </c>
      <c r="Q3198" s="225" t="s">
        <v>521</v>
      </c>
      <c r="R3198" s="225">
        <v>1</v>
      </c>
      <c r="S3198" s="225"/>
      <c r="T3198" s="225">
        <f>R3198+S3198</f>
        <v>1</v>
      </c>
      <c r="U3198" s="302"/>
      <c r="V3198" s="302"/>
      <c r="W3198" s="302"/>
      <c r="X3198" s="302"/>
      <c r="Y3198" s="302"/>
      <c r="Z3198" s="302"/>
      <c r="AA3198" s="302"/>
      <c r="AB3198" s="302"/>
      <c r="AC3198" s="302"/>
      <c r="AD3198" s="302" t="s">
        <v>22</v>
      </c>
      <c r="AE3198" s="302"/>
      <c r="AF3198" s="302"/>
      <c r="AG3198" s="302"/>
      <c r="AH3198" s="222"/>
      <c r="AI3198" s="229"/>
    </row>
    <row r="3199" spans="1:35" ht="126" customHeight="1">
      <c r="A3199" s="70" t="s">
        <v>7992</v>
      </c>
      <c r="B3199" s="74" t="s">
        <v>69</v>
      </c>
      <c r="C3199" s="74" t="s">
        <v>69</v>
      </c>
      <c r="D3199" s="75">
        <v>42220</v>
      </c>
      <c r="E3199" s="76">
        <v>0.24513888888888888</v>
      </c>
      <c r="F3199" s="75">
        <v>42220</v>
      </c>
      <c r="G3199" s="76">
        <v>0.35138888888888892</v>
      </c>
      <c r="H3199" s="76">
        <v>0.10625000000000004</v>
      </c>
      <c r="I3199" s="74">
        <v>19</v>
      </c>
      <c r="J3199" s="74" t="s">
        <v>143</v>
      </c>
      <c r="K3199" s="74" t="s">
        <v>178</v>
      </c>
      <c r="L3199" s="74" t="s">
        <v>4</v>
      </c>
      <c r="M3199" s="225" t="s">
        <v>8096</v>
      </c>
      <c r="N3199" s="226">
        <v>35</v>
      </c>
      <c r="O3199" s="225" t="s">
        <v>13</v>
      </c>
      <c r="P3199" s="225" t="s">
        <v>8097</v>
      </c>
      <c r="Q3199" s="225" t="s">
        <v>8098</v>
      </c>
      <c r="R3199" s="225">
        <v>16.600000000000001</v>
      </c>
      <c r="S3199" s="225">
        <v>0.68600000000000005</v>
      </c>
      <c r="T3199" s="225">
        <v>17.286000000000001</v>
      </c>
      <c r="U3199" s="302" t="s">
        <v>36</v>
      </c>
      <c r="V3199" s="302" t="s">
        <v>724</v>
      </c>
      <c r="W3199" s="302" t="s">
        <v>9571</v>
      </c>
      <c r="X3199" s="302" t="s">
        <v>724</v>
      </c>
      <c r="Y3199" s="302" t="s">
        <v>1902</v>
      </c>
      <c r="Z3199" s="302">
        <v>100</v>
      </c>
      <c r="AA3199" s="302" t="s">
        <v>2660</v>
      </c>
      <c r="AB3199" s="302">
        <v>0</v>
      </c>
      <c r="AC3199" s="302" t="s">
        <v>1902</v>
      </c>
      <c r="AD3199" s="302" t="s">
        <v>30</v>
      </c>
      <c r="AE3199" s="302"/>
      <c r="AF3199" s="302"/>
      <c r="AG3199" s="302" t="s">
        <v>8098</v>
      </c>
      <c r="AH3199" s="222"/>
      <c r="AI3199" s="229"/>
    </row>
    <row r="3200" spans="1:35" ht="110.25" customHeight="1">
      <c r="A3200" s="70" t="s">
        <v>122</v>
      </c>
      <c r="B3200" s="74" t="s">
        <v>18</v>
      </c>
      <c r="C3200" s="74" t="s">
        <v>18</v>
      </c>
      <c r="D3200" s="75">
        <v>42034</v>
      </c>
      <c r="E3200" s="76">
        <v>42034.423611111109</v>
      </c>
      <c r="F3200" s="75">
        <v>42034</v>
      </c>
      <c r="G3200" s="76">
        <v>42034.430555555555</v>
      </c>
      <c r="H3200" s="76">
        <f>G3200-E3200</f>
        <v>6.9444444452528842E-3</v>
      </c>
      <c r="I3200" s="74">
        <v>48</v>
      </c>
      <c r="J3200" s="74"/>
      <c r="K3200" s="74"/>
      <c r="L3200" s="74" t="s">
        <v>4</v>
      </c>
      <c r="M3200" s="225" t="s">
        <v>520</v>
      </c>
      <c r="N3200" s="226" t="s">
        <v>3</v>
      </c>
      <c r="O3200" s="225" t="s">
        <v>23</v>
      </c>
      <c r="P3200" s="225" t="s">
        <v>347</v>
      </c>
      <c r="Q3200" s="225" t="s">
        <v>702</v>
      </c>
      <c r="R3200" s="225">
        <v>1</v>
      </c>
      <c r="S3200" s="225"/>
      <c r="T3200" s="225">
        <f>R3200+S3200</f>
        <v>1</v>
      </c>
      <c r="U3200" s="302"/>
      <c r="V3200" s="302"/>
      <c r="W3200" s="302"/>
      <c r="X3200" s="302"/>
      <c r="Y3200" s="302"/>
      <c r="Z3200" s="302"/>
      <c r="AA3200" s="302"/>
      <c r="AB3200" s="302"/>
      <c r="AC3200" s="302"/>
      <c r="AD3200" s="302" t="s">
        <v>22</v>
      </c>
      <c r="AE3200" s="302"/>
      <c r="AF3200" s="302"/>
      <c r="AG3200" s="302"/>
      <c r="AH3200" s="222"/>
      <c r="AI3200" s="229"/>
    </row>
    <row r="3201" spans="1:35" ht="189" customHeight="1">
      <c r="A3201" s="70" t="s">
        <v>1018</v>
      </c>
      <c r="B3201" s="74" t="s">
        <v>5</v>
      </c>
      <c r="C3201" s="74" t="s">
        <v>5</v>
      </c>
      <c r="D3201" s="75">
        <v>42080</v>
      </c>
      <c r="E3201" s="76">
        <v>0.61249999999999993</v>
      </c>
      <c r="F3201" s="75">
        <v>42080</v>
      </c>
      <c r="G3201" s="76">
        <v>0.61249999999999993</v>
      </c>
      <c r="H3201" s="76">
        <v>0</v>
      </c>
      <c r="I3201" s="74">
        <v>19</v>
      </c>
      <c r="J3201" s="74" t="s">
        <v>143</v>
      </c>
      <c r="K3201" s="74" t="s">
        <v>8</v>
      </c>
      <c r="L3201" s="74" t="s">
        <v>9</v>
      </c>
      <c r="M3201" s="225" t="s">
        <v>1233</v>
      </c>
      <c r="N3201" s="226" t="s">
        <v>3</v>
      </c>
      <c r="O3201" s="225" t="s">
        <v>7</v>
      </c>
      <c r="P3201" s="225" t="s">
        <v>1234</v>
      </c>
      <c r="Q3201" s="225" t="s">
        <v>2245</v>
      </c>
      <c r="R3201" s="225"/>
      <c r="S3201" s="225">
        <f>4.5+0.8</f>
        <v>5.3</v>
      </c>
      <c r="T3201" s="225">
        <v>5.3</v>
      </c>
      <c r="U3201" s="302" t="s">
        <v>28</v>
      </c>
      <c r="V3201" s="302">
        <v>2011</v>
      </c>
      <c r="W3201" s="302" t="s">
        <v>587</v>
      </c>
      <c r="X3201" s="302" t="s">
        <v>411</v>
      </c>
      <c r="Y3201" s="302" t="s">
        <v>2246</v>
      </c>
      <c r="Z3201" s="302" t="s">
        <v>2247</v>
      </c>
      <c r="AA3201" s="302" t="s">
        <v>2248</v>
      </c>
      <c r="AB3201" s="302">
        <v>0</v>
      </c>
      <c r="AC3201" s="302" t="s">
        <v>1386</v>
      </c>
      <c r="AD3201" s="302" t="s">
        <v>31</v>
      </c>
      <c r="AE3201" s="302"/>
      <c r="AF3201" s="302"/>
      <c r="AG3201" s="302"/>
      <c r="AH3201" s="222"/>
      <c r="AI3201" s="229"/>
    </row>
    <row r="3202" spans="1:35" ht="47.25" customHeight="1">
      <c r="A3202" s="70" t="s">
        <v>7992</v>
      </c>
      <c r="B3202" s="114" t="s">
        <v>85</v>
      </c>
      <c r="C3202" s="114" t="s">
        <v>7993</v>
      </c>
      <c r="D3202" s="116">
        <v>42221</v>
      </c>
      <c r="E3202" s="193">
        <v>0.66180555555555554</v>
      </c>
      <c r="F3202" s="153">
        <v>42284</v>
      </c>
      <c r="G3202" s="194">
        <v>0.40763888888888888</v>
      </c>
      <c r="H3202" s="113"/>
      <c r="I3202" s="114">
        <v>2</v>
      </c>
      <c r="J3202" s="114" t="s">
        <v>243</v>
      </c>
      <c r="K3202" s="114"/>
      <c r="L3202" s="113" t="s">
        <v>29</v>
      </c>
      <c r="M3202" s="425" t="s">
        <v>7994</v>
      </c>
      <c r="N3202" s="425" t="s">
        <v>3</v>
      </c>
      <c r="O3202" s="425" t="s">
        <v>25</v>
      </c>
      <c r="P3202" s="425" t="s">
        <v>7995</v>
      </c>
      <c r="Q3202" s="425" t="s">
        <v>10812</v>
      </c>
      <c r="R3202" s="425">
        <v>5.3209999999999997</v>
      </c>
      <c r="S3202" s="425">
        <v>53.814999999999998</v>
      </c>
      <c r="T3202" s="419">
        <v>59.136000000000003</v>
      </c>
      <c r="U3202" s="312" t="s">
        <v>28</v>
      </c>
      <c r="V3202" s="312" t="s">
        <v>128</v>
      </c>
      <c r="W3202" s="312" t="s">
        <v>128</v>
      </c>
      <c r="X3202" s="312" t="s">
        <v>128</v>
      </c>
      <c r="Y3202" s="312" t="s">
        <v>128</v>
      </c>
      <c r="Z3202" s="312" t="s">
        <v>128</v>
      </c>
      <c r="AA3202" s="312" t="s">
        <v>128</v>
      </c>
      <c r="AB3202" s="312" t="s">
        <v>128</v>
      </c>
      <c r="AC3202" s="312" t="s">
        <v>128</v>
      </c>
      <c r="AD3202" s="313" t="s">
        <v>59</v>
      </c>
      <c r="AE3202" s="313" t="s">
        <v>586</v>
      </c>
      <c r="AF3202" s="313" t="s">
        <v>586</v>
      </c>
      <c r="AG3202" s="544"/>
      <c r="AH3202" s="222"/>
      <c r="AI3202" s="229"/>
    </row>
    <row r="3203" spans="1:35" ht="94.5" customHeight="1">
      <c r="A3203" s="70" t="s">
        <v>1018</v>
      </c>
      <c r="B3203" s="74" t="s">
        <v>5</v>
      </c>
      <c r="C3203" s="74" t="s">
        <v>5</v>
      </c>
      <c r="D3203" s="75">
        <v>42080</v>
      </c>
      <c r="E3203" s="76">
        <v>0.61319444444444449</v>
      </c>
      <c r="F3203" s="75">
        <v>42080</v>
      </c>
      <c r="G3203" s="76">
        <v>0.61319444444444449</v>
      </c>
      <c r="H3203" s="76">
        <v>0</v>
      </c>
      <c r="I3203" s="74">
        <v>30</v>
      </c>
      <c r="J3203" s="74" t="s">
        <v>230</v>
      </c>
      <c r="K3203" s="74" t="s">
        <v>8</v>
      </c>
      <c r="L3203" s="74" t="s">
        <v>9</v>
      </c>
      <c r="M3203" s="225" t="s">
        <v>1229</v>
      </c>
      <c r="N3203" s="226">
        <v>35</v>
      </c>
      <c r="O3203" s="225" t="s">
        <v>7</v>
      </c>
      <c r="P3203" s="225" t="s">
        <v>1230</v>
      </c>
      <c r="Q3203" s="225" t="s">
        <v>2240</v>
      </c>
      <c r="R3203" s="225"/>
      <c r="S3203" s="225">
        <v>7.1</v>
      </c>
      <c r="T3203" s="225">
        <v>7.1</v>
      </c>
      <c r="U3203" s="302" t="s">
        <v>28</v>
      </c>
      <c r="V3203" s="302">
        <v>1983</v>
      </c>
      <c r="W3203" s="302" t="s">
        <v>1686</v>
      </c>
      <c r="X3203" s="302" t="s">
        <v>1324</v>
      </c>
      <c r="Y3203" s="302" t="s">
        <v>2241</v>
      </c>
      <c r="Z3203" s="302"/>
      <c r="AA3203" s="302" t="s">
        <v>2242</v>
      </c>
      <c r="AB3203" s="302"/>
      <c r="AC3203" s="302"/>
      <c r="AD3203" s="302" t="s">
        <v>31</v>
      </c>
      <c r="AE3203" s="302"/>
      <c r="AF3203" s="302"/>
      <c r="AG3203" s="302"/>
      <c r="AH3203" s="222"/>
      <c r="AI3203" s="229"/>
    </row>
    <row r="3204" spans="1:35" ht="110.25" customHeight="1">
      <c r="A3204" s="69" t="s">
        <v>7992</v>
      </c>
      <c r="B3204" s="92" t="s">
        <v>21</v>
      </c>
      <c r="C3204" s="92" t="s">
        <v>21</v>
      </c>
      <c r="D3204" s="88">
        <v>42221</v>
      </c>
      <c r="E3204" s="89">
        <v>0.41111111111111115</v>
      </c>
      <c r="F3204" s="88">
        <v>42221</v>
      </c>
      <c r="G3204" s="89">
        <v>0.44027777777777777</v>
      </c>
      <c r="H3204" s="89">
        <v>2.9166666666666664E-2</v>
      </c>
      <c r="I3204" s="68">
        <v>2</v>
      </c>
      <c r="J3204" s="68"/>
      <c r="K3204" s="92"/>
      <c r="L3204" s="92" t="s">
        <v>4</v>
      </c>
      <c r="M3204" s="230" t="s">
        <v>8005</v>
      </c>
      <c r="N3204" s="221">
        <v>0.4</v>
      </c>
      <c r="O3204" s="221" t="s">
        <v>7</v>
      </c>
      <c r="P3204" s="230" t="s">
        <v>8006</v>
      </c>
      <c r="Q3204" s="221" t="s">
        <v>9900</v>
      </c>
      <c r="R3204" s="221">
        <v>0.251</v>
      </c>
      <c r="S3204" s="221">
        <v>0.123</v>
      </c>
      <c r="T3204" s="221">
        <v>0.374</v>
      </c>
      <c r="U3204" s="293" t="s">
        <v>45</v>
      </c>
      <c r="V3204" s="273" t="s">
        <v>128</v>
      </c>
      <c r="W3204" s="293" t="s">
        <v>128</v>
      </c>
      <c r="X3204" s="293" t="s">
        <v>128</v>
      </c>
      <c r="Y3204" s="269">
        <v>2015</v>
      </c>
      <c r="Z3204" s="318" t="s">
        <v>128</v>
      </c>
      <c r="AA3204" s="269">
        <v>2016</v>
      </c>
      <c r="AB3204" s="293" t="s">
        <v>128</v>
      </c>
      <c r="AC3204" s="269">
        <v>2015</v>
      </c>
      <c r="AD3204" s="293" t="s">
        <v>0</v>
      </c>
      <c r="AE3204" s="293" t="s">
        <v>52</v>
      </c>
      <c r="AF3204" s="293"/>
      <c r="AG3204" s="318"/>
      <c r="AH3204" s="230"/>
      <c r="AI3204" s="229"/>
    </row>
    <row r="3205" spans="1:35" ht="63" customHeight="1">
      <c r="A3205" s="69" t="s">
        <v>7992</v>
      </c>
      <c r="B3205" s="134" t="s">
        <v>1412</v>
      </c>
      <c r="C3205" s="134" t="s">
        <v>3655</v>
      </c>
      <c r="D3205" s="93">
        <v>42221</v>
      </c>
      <c r="E3205" s="109">
        <v>0.6645833333333333</v>
      </c>
      <c r="F3205" s="88">
        <v>42221</v>
      </c>
      <c r="G3205" s="109">
        <v>0.6645833333333333</v>
      </c>
      <c r="H3205" s="109">
        <v>0</v>
      </c>
      <c r="I3205" s="169">
        <v>26</v>
      </c>
      <c r="J3205" s="169" t="s">
        <v>8008</v>
      </c>
      <c r="K3205" s="169"/>
      <c r="L3205" s="169" t="s">
        <v>16</v>
      </c>
      <c r="M3205" s="232" t="s">
        <v>8012</v>
      </c>
      <c r="N3205" s="232">
        <v>110</v>
      </c>
      <c r="O3205" s="232" t="s">
        <v>7</v>
      </c>
      <c r="P3205" s="232" t="s">
        <v>8013</v>
      </c>
      <c r="Q3205" s="232" t="s">
        <v>8014</v>
      </c>
      <c r="R3205" s="246">
        <v>2</v>
      </c>
      <c r="S3205" s="246">
        <v>6</v>
      </c>
      <c r="T3205" s="246">
        <v>8</v>
      </c>
      <c r="U3205" s="279"/>
      <c r="V3205" s="279"/>
      <c r="W3205" s="279"/>
      <c r="X3205" s="279"/>
      <c r="Y3205" s="279"/>
      <c r="Z3205" s="279"/>
      <c r="AA3205" s="279"/>
      <c r="AB3205" s="279"/>
      <c r="AC3205" s="279"/>
      <c r="AD3205" s="273" t="s">
        <v>37</v>
      </c>
      <c r="AE3205" s="279"/>
      <c r="AF3205" s="279"/>
      <c r="AG3205" s="290"/>
      <c r="AH3205" s="222"/>
      <c r="AI3205" s="229"/>
    </row>
    <row r="3206" spans="1:35" ht="31.5" customHeight="1">
      <c r="A3206" s="69" t="s">
        <v>7992</v>
      </c>
      <c r="B3206" s="134" t="s">
        <v>1412</v>
      </c>
      <c r="C3206" s="134" t="s">
        <v>3655</v>
      </c>
      <c r="D3206" s="93">
        <v>42221</v>
      </c>
      <c r="E3206" s="109">
        <v>0.6645833333333333</v>
      </c>
      <c r="F3206" s="88">
        <v>42221</v>
      </c>
      <c r="G3206" s="109">
        <v>0.6645833333333333</v>
      </c>
      <c r="H3206" s="109">
        <v>0</v>
      </c>
      <c r="I3206" s="169">
        <v>21</v>
      </c>
      <c r="J3206" s="169" t="s">
        <v>8008</v>
      </c>
      <c r="K3206" s="169"/>
      <c r="L3206" s="169" t="s">
        <v>16</v>
      </c>
      <c r="M3206" s="232" t="s">
        <v>8009</v>
      </c>
      <c r="N3206" s="232">
        <v>110</v>
      </c>
      <c r="O3206" s="232" t="s">
        <v>7</v>
      </c>
      <c r="P3206" s="232" t="s">
        <v>8010</v>
      </c>
      <c r="Q3206" s="232" t="s">
        <v>8011</v>
      </c>
      <c r="R3206" s="246">
        <v>2</v>
      </c>
      <c r="S3206" s="246">
        <v>3</v>
      </c>
      <c r="T3206" s="246">
        <v>5</v>
      </c>
      <c r="U3206" s="279"/>
      <c r="V3206" s="279"/>
      <c r="W3206" s="279"/>
      <c r="X3206" s="279"/>
      <c r="Y3206" s="279"/>
      <c r="Z3206" s="279"/>
      <c r="AA3206" s="279"/>
      <c r="AB3206" s="279"/>
      <c r="AC3206" s="279"/>
      <c r="AD3206" s="273" t="s">
        <v>37</v>
      </c>
      <c r="AE3206" s="279"/>
      <c r="AF3206" s="279"/>
      <c r="AG3206" s="290"/>
      <c r="AH3206" s="222"/>
      <c r="AI3206" s="229"/>
    </row>
    <row r="3207" spans="1:35" ht="110.25" customHeight="1">
      <c r="A3207" s="70" t="s">
        <v>1018</v>
      </c>
      <c r="B3207" s="74" t="s">
        <v>5</v>
      </c>
      <c r="C3207" s="74" t="s">
        <v>5</v>
      </c>
      <c r="D3207" s="75">
        <v>42080</v>
      </c>
      <c r="E3207" s="76">
        <v>0.62152777777777779</v>
      </c>
      <c r="F3207" s="75">
        <v>42080</v>
      </c>
      <c r="G3207" s="76">
        <v>0.62986111111111109</v>
      </c>
      <c r="H3207" s="76">
        <v>8.3333333333333332E-3</v>
      </c>
      <c r="I3207" s="74">
        <v>28</v>
      </c>
      <c r="J3207" s="74" t="s">
        <v>119</v>
      </c>
      <c r="K3207" s="74" t="s">
        <v>20</v>
      </c>
      <c r="L3207" s="74" t="s">
        <v>9</v>
      </c>
      <c r="M3207" s="225" t="s">
        <v>1231</v>
      </c>
      <c r="N3207" s="226">
        <v>110</v>
      </c>
      <c r="O3207" s="225" t="s">
        <v>7</v>
      </c>
      <c r="P3207" s="225" t="s">
        <v>1231</v>
      </c>
      <c r="Q3207" s="225" t="s">
        <v>1398</v>
      </c>
      <c r="R3207" s="225"/>
      <c r="S3207" s="225">
        <v>73.3</v>
      </c>
      <c r="T3207" s="225">
        <v>73.3</v>
      </c>
      <c r="U3207" s="302" t="s">
        <v>28</v>
      </c>
      <c r="V3207" s="302">
        <v>2013</v>
      </c>
      <c r="W3207" s="302" t="s">
        <v>1318</v>
      </c>
      <c r="X3207" s="302" t="s">
        <v>1324</v>
      </c>
      <c r="Y3207" s="302" t="s">
        <v>2243</v>
      </c>
      <c r="Z3207" s="302"/>
      <c r="AA3207" s="302" t="s">
        <v>2244</v>
      </c>
      <c r="AB3207" s="302"/>
      <c r="AC3207" s="302"/>
      <c r="AD3207" s="302" t="s">
        <v>31</v>
      </c>
      <c r="AE3207" s="302"/>
      <c r="AF3207" s="302"/>
      <c r="AG3207" s="302"/>
      <c r="AH3207" s="222"/>
      <c r="AI3207" s="229"/>
    </row>
    <row r="3208" spans="1:35" ht="157.5" customHeight="1">
      <c r="A3208" s="70" t="s">
        <v>1018</v>
      </c>
      <c r="B3208" s="74" t="s">
        <v>5</v>
      </c>
      <c r="C3208" s="74" t="s">
        <v>5</v>
      </c>
      <c r="D3208" s="75">
        <v>42080</v>
      </c>
      <c r="E3208" s="76">
        <v>0.62916666666666665</v>
      </c>
      <c r="F3208" s="75">
        <v>42080</v>
      </c>
      <c r="G3208" s="76">
        <v>0.62916666666666665</v>
      </c>
      <c r="H3208" s="76">
        <v>0</v>
      </c>
      <c r="I3208" s="74">
        <v>4</v>
      </c>
      <c r="J3208" s="74" t="s">
        <v>143</v>
      </c>
      <c r="K3208" s="74" t="s">
        <v>8</v>
      </c>
      <c r="L3208" s="74" t="s">
        <v>9</v>
      </c>
      <c r="M3208" s="225" t="s">
        <v>1399</v>
      </c>
      <c r="N3208" s="226" t="s">
        <v>3</v>
      </c>
      <c r="O3208" s="225" t="s">
        <v>7</v>
      </c>
      <c r="P3208" s="225" t="s">
        <v>1232</v>
      </c>
      <c r="Q3208" s="225" t="s">
        <v>1400</v>
      </c>
      <c r="R3208" s="225"/>
      <c r="S3208" s="225">
        <v>2.1</v>
      </c>
      <c r="T3208" s="225">
        <v>2.1</v>
      </c>
      <c r="U3208" s="302" t="s">
        <v>28</v>
      </c>
      <c r="V3208" s="302">
        <v>33036</v>
      </c>
      <c r="W3208" s="302" t="s">
        <v>587</v>
      </c>
      <c r="X3208" s="302" t="s">
        <v>411</v>
      </c>
      <c r="Y3208" s="302" t="s">
        <v>1401</v>
      </c>
      <c r="Z3208" s="302">
        <v>1</v>
      </c>
      <c r="AA3208" s="302" t="s">
        <v>1402</v>
      </c>
      <c r="AB3208" s="302">
        <v>5</v>
      </c>
      <c r="AC3208" s="302" t="s">
        <v>586</v>
      </c>
      <c r="AD3208" s="302" t="s">
        <v>31</v>
      </c>
      <c r="AE3208" s="302"/>
      <c r="AF3208" s="302"/>
      <c r="AG3208" s="302"/>
      <c r="AH3208" s="222"/>
      <c r="AI3208" s="229"/>
    </row>
    <row r="3209" spans="1:35" ht="110.25" customHeight="1">
      <c r="A3209" s="70" t="s">
        <v>1018</v>
      </c>
      <c r="B3209" s="74" t="s">
        <v>5</v>
      </c>
      <c r="C3209" s="74" t="s">
        <v>5</v>
      </c>
      <c r="D3209" s="75">
        <v>42080</v>
      </c>
      <c r="E3209" s="76">
        <v>0.68680555555555556</v>
      </c>
      <c r="F3209" s="75">
        <v>42080</v>
      </c>
      <c r="G3209" s="76">
        <v>0.72430555555555554</v>
      </c>
      <c r="H3209" s="76">
        <v>3.7499999999999999E-2</v>
      </c>
      <c r="I3209" s="74">
        <v>15</v>
      </c>
      <c r="J3209" s="74" t="s">
        <v>143</v>
      </c>
      <c r="K3209" s="74" t="s">
        <v>20</v>
      </c>
      <c r="L3209" s="74" t="s">
        <v>9</v>
      </c>
      <c r="M3209" s="225" t="s">
        <v>1235</v>
      </c>
      <c r="N3209" s="226" t="s">
        <v>3</v>
      </c>
      <c r="O3209" s="225" t="s">
        <v>7</v>
      </c>
      <c r="P3209" s="225" t="s">
        <v>1236</v>
      </c>
      <c r="Q3209" s="225" t="s">
        <v>2249</v>
      </c>
      <c r="R3209" s="225"/>
      <c r="S3209" s="225">
        <v>4.8</v>
      </c>
      <c r="T3209" s="225">
        <v>4.8</v>
      </c>
      <c r="U3209" s="302" t="s">
        <v>28</v>
      </c>
      <c r="V3209" s="302">
        <v>1991</v>
      </c>
      <c r="W3209" s="302" t="s">
        <v>1382</v>
      </c>
      <c r="X3209" s="302" t="s">
        <v>1383</v>
      </c>
      <c r="Y3209" s="302" t="s">
        <v>2250</v>
      </c>
      <c r="Z3209" s="302" t="s">
        <v>2251</v>
      </c>
      <c r="AA3209" s="302" t="s">
        <v>2252</v>
      </c>
      <c r="AB3209" s="302">
        <v>0</v>
      </c>
      <c r="AC3209" s="302" t="s">
        <v>1386</v>
      </c>
      <c r="AD3209" s="302" t="s">
        <v>31</v>
      </c>
      <c r="AE3209" s="302"/>
      <c r="AF3209" s="302"/>
      <c r="AG3209" s="302"/>
      <c r="AH3209" s="222"/>
      <c r="AI3209" s="229"/>
    </row>
    <row r="3210" spans="1:35" ht="78.75" customHeight="1">
      <c r="A3210" s="70" t="s">
        <v>1018</v>
      </c>
      <c r="B3210" s="74" t="s">
        <v>5</v>
      </c>
      <c r="C3210" s="74" t="s">
        <v>5</v>
      </c>
      <c r="D3210" s="75">
        <v>42080</v>
      </c>
      <c r="E3210" s="76">
        <v>0.70694444444444438</v>
      </c>
      <c r="F3210" s="75">
        <v>42080</v>
      </c>
      <c r="G3210" s="76">
        <v>0.72361111111111109</v>
      </c>
      <c r="H3210" s="76">
        <v>1.6666666666666666E-2</v>
      </c>
      <c r="I3210" s="74">
        <v>9</v>
      </c>
      <c r="J3210" s="74" t="s">
        <v>143</v>
      </c>
      <c r="K3210" s="74" t="s">
        <v>20</v>
      </c>
      <c r="L3210" s="74" t="s">
        <v>9</v>
      </c>
      <c r="M3210" s="225" t="s">
        <v>1237</v>
      </c>
      <c r="N3210" s="226" t="s">
        <v>3</v>
      </c>
      <c r="O3210" s="225" t="s">
        <v>7</v>
      </c>
      <c r="P3210" s="225" t="s">
        <v>1238</v>
      </c>
      <c r="Q3210" s="225" t="s">
        <v>2238</v>
      </c>
      <c r="R3210" s="225"/>
      <c r="S3210" s="225">
        <v>4.4000000000000004</v>
      </c>
      <c r="T3210" s="225">
        <v>4.4000000000000004</v>
      </c>
      <c r="U3210" s="302" t="s">
        <v>28</v>
      </c>
      <c r="V3210" s="302">
        <v>1993</v>
      </c>
      <c r="W3210" s="302" t="s">
        <v>1382</v>
      </c>
      <c r="X3210" s="302" t="s">
        <v>1383</v>
      </c>
      <c r="Y3210" s="302" t="s">
        <v>1384</v>
      </c>
      <c r="Z3210" s="302">
        <v>0.5</v>
      </c>
      <c r="AA3210" s="302" t="s">
        <v>1385</v>
      </c>
      <c r="AB3210" s="302">
        <v>0</v>
      </c>
      <c r="AC3210" s="302" t="s">
        <v>1386</v>
      </c>
      <c r="AD3210" s="302" t="s">
        <v>31</v>
      </c>
      <c r="AE3210" s="302"/>
      <c r="AF3210" s="302"/>
      <c r="AG3210" s="302"/>
      <c r="AH3210" s="222"/>
      <c r="AI3210" s="229"/>
    </row>
    <row r="3211" spans="1:35" ht="78.75" customHeight="1">
      <c r="A3211" s="70" t="s">
        <v>1018</v>
      </c>
      <c r="B3211" s="74" t="s">
        <v>5</v>
      </c>
      <c r="C3211" s="74" t="s">
        <v>5</v>
      </c>
      <c r="D3211" s="75">
        <v>42080</v>
      </c>
      <c r="E3211" s="76">
        <v>0.73263888888888884</v>
      </c>
      <c r="F3211" s="75">
        <v>42080</v>
      </c>
      <c r="G3211" s="76">
        <v>0.74513888888888891</v>
      </c>
      <c r="H3211" s="76">
        <v>1.2499999999999999E-2</v>
      </c>
      <c r="I3211" s="74">
        <v>36</v>
      </c>
      <c r="J3211" s="74" t="s">
        <v>119</v>
      </c>
      <c r="K3211" s="74" t="s">
        <v>20</v>
      </c>
      <c r="L3211" s="74" t="s">
        <v>9</v>
      </c>
      <c r="M3211" s="225" t="s">
        <v>1231</v>
      </c>
      <c r="N3211" s="226">
        <v>110</v>
      </c>
      <c r="O3211" s="225" t="s">
        <v>7</v>
      </c>
      <c r="P3211" s="225" t="s">
        <v>1231</v>
      </c>
      <c r="Q3211" s="225" t="s">
        <v>1398</v>
      </c>
      <c r="R3211" s="225"/>
      <c r="S3211" s="225">
        <v>61.6</v>
      </c>
      <c r="T3211" s="225">
        <v>61.6</v>
      </c>
      <c r="U3211" s="302" t="s">
        <v>28</v>
      </c>
      <c r="V3211" s="302">
        <v>2013</v>
      </c>
      <c r="W3211" s="302" t="s">
        <v>1318</v>
      </c>
      <c r="X3211" s="302" t="s">
        <v>1324</v>
      </c>
      <c r="Y3211" s="302" t="s">
        <v>2243</v>
      </c>
      <c r="Z3211" s="302"/>
      <c r="AA3211" s="302" t="s">
        <v>2244</v>
      </c>
      <c r="AB3211" s="302"/>
      <c r="AC3211" s="302"/>
      <c r="AD3211" s="302" t="s">
        <v>31</v>
      </c>
      <c r="AE3211" s="302"/>
      <c r="AF3211" s="302"/>
      <c r="AG3211" s="302"/>
      <c r="AH3211" s="222"/>
      <c r="AI3211" s="229"/>
    </row>
    <row r="3212" spans="1:35" ht="78.75" customHeight="1">
      <c r="A3212" s="70" t="s">
        <v>1018</v>
      </c>
      <c r="B3212" s="74" t="s">
        <v>10</v>
      </c>
      <c r="C3212" s="74" t="s">
        <v>10</v>
      </c>
      <c r="D3212" s="75">
        <v>42081</v>
      </c>
      <c r="E3212" s="76">
        <v>0.85902777777777783</v>
      </c>
      <c r="F3212" s="75">
        <v>42081</v>
      </c>
      <c r="G3212" s="76">
        <v>0.87013888888888891</v>
      </c>
      <c r="H3212" s="76">
        <v>1.0416666666666666E-2</v>
      </c>
      <c r="I3212" s="74">
        <v>3</v>
      </c>
      <c r="J3212" s="74"/>
      <c r="K3212" s="74"/>
      <c r="L3212" s="74" t="s">
        <v>9</v>
      </c>
      <c r="M3212" s="225" t="s">
        <v>1255</v>
      </c>
      <c r="N3212" s="226" t="s">
        <v>3</v>
      </c>
      <c r="O3212" s="225" t="s">
        <v>7</v>
      </c>
      <c r="P3212" s="225" t="s">
        <v>1255</v>
      </c>
      <c r="Q3212" s="225" t="s">
        <v>1256</v>
      </c>
      <c r="R3212" s="225">
        <v>4.3</v>
      </c>
      <c r="S3212" s="225"/>
      <c r="T3212" s="225">
        <v>4.3</v>
      </c>
      <c r="U3212" s="302" t="s">
        <v>28</v>
      </c>
      <c r="V3212" s="302"/>
      <c r="W3212" s="302"/>
      <c r="X3212" s="302"/>
      <c r="Y3212" s="302"/>
      <c r="Z3212" s="302"/>
      <c r="AA3212" s="302"/>
      <c r="AB3212" s="302"/>
      <c r="AC3212" s="302"/>
      <c r="AD3212" s="302" t="s">
        <v>31</v>
      </c>
      <c r="AE3212" s="302"/>
      <c r="AF3212" s="302"/>
      <c r="AG3212" s="302" t="s">
        <v>1119</v>
      </c>
      <c r="AH3212" s="222"/>
      <c r="AI3212" s="229"/>
    </row>
    <row r="3213" spans="1:35" ht="78.75" customHeight="1">
      <c r="A3213" s="70" t="s">
        <v>7992</v>
      </c>
      <c r="B3213" s="74" t="s">
        <v>10</v>
      </c>
      <c r="C3213" s="74" t="s">
        <v>3626</v>
      </c>
      <c r="D3213" s="75">
        <v>42221</v>
      </c>
      <c r="E3213" s="76">
        <v>0.6645833333333333</v>
      </c>
      <c r="F3213" s="75">
        <v>42221</v>
      </c>
      <c r="G3213" s="76">
        <v>0.6645833333333333</v>
      </c>
      <c r="H3213" s="76">
        <v>0</v>
      </c>
      <c r="I3213" s="74">
        <v>493</v>
      </c>
      <c r="J3213" s="74" t="s">
        <v>8061</v>
      </c>
      <c r="K3213" s="74" t="s">
        <v>8</v>
      </c>
      <c r="L3213" s="74" t="s">
        <v>16</v>
      </c>
      <c r="M3213" s="225" t="s">
        <v>8062</v>
      </c>
      <c r="N3213" s="226">
        <v>110</v>
      </c>
      <c r="O3213" s="225" t="s">
        <v>7</v>
      </c>
      <c r="P3213" s="225" t="s">
        <v>8062</v>
      </c>
      <c r="Q3213" s="225" t="s">
        <v>7614</v>
      </c>
      <c r="R3213" s="225">
        <v>91</v>
      </c>
      <c r="S3213" s="225">
        <v>173.7</v>
      </c>
      <c r="T3213" s="225">
        <v>264.7</v>
      </c>
      <c r="U3213" s="302"/>
      <c r="V3213" s="302"/>
      <c r="W3213" s="302"/>
      <c r="X3213" s="302"/>
      <c r="Y3213" s="302"/>
      <c r="Z3213" s="302"/>
      <c r="AA3213" s="302"/>
      <c r="AB3213" s="302"/>
      <c r="AC3213" s="302"/>
      <c r="AD3213" s="302" t="s">
        <v>37</v>
      </c>
      <c r="AE3213" s="302"/>
      <c r="AF3213" s="302"/>
      <c r="AG3213" s="302" t="s">
        <v>10941</v>
      </c>
      <c r="AH3213" s="222"/>
      <c r="AI3213" s="229"/>
    </row>
    <row r="3214" spans="1:35" ht="126" customHeight="1">
      <c r="A3214" s="70" t="s">
        <v>7992</v>
      </c>
      <c r="B3214" s="74" t="s">
        <v>10</v>
      </c>
      <c r="C3214" s="74" t="s">
        <v>3626</v>
      </c>
      <c r="D3214" s="75">
        <v>42221</v>
      </c>
      <c r="E3214" s="76">
        <v>0.6645833333333333</v>
      </c>
      <c r="F3214" s="75">
        <v>42221</v>
      </c>
      <c r="G3214" s="76">
        <v>0.6645833333333333</v>
      </c>
      <c r="H3214" s="76">
        <v>0</v>
      </c>
      <c r="I3214" s="74">
        <v>493</v>
      </c>
      <c r="J3214" s="74" t="s">
        <v>8061</v>
      </c>
      <c r="K3214" s="74" t="s">
        <v>8</v>
      </c>
      <c r="L3214" s="74" t="s">
        <v>16</v>
      </c>
      <c r="M3214" s="225" t="s">
        <v>8062</v>
      </c>
      <c r="N3214" s="226">
        <v>110</v>
      </c>
      <c r="O3214" s="225" t="s">
        <v>7</v>
      </c>
      <c r="P3214" s="225" t="s">
        <v>8062</v>
      </c>
      <c r="Q3214" s="225" t="s">
        <v>7614</v>
      </c>
      <c r="R3214" s="225">
        <v>59.5</v>
      </c>
      <c r="S3214" s="225">
        <v>128.5</v>
      </c>
      <c r="T3214" s="225">
        <v>188</v>
      </c>
      <c r="U3214" s="302"/>
      <c r="V3214" s="302"/>
      <c r="W3214" s="302"/>
      <c r="X3214" s="302"/>
      <c r="Y3214" s="302"/>
      <c r="Z3214" s="302"/>
      <c r="AA3214" s="302"/>
      <c r="AB3214" s="302"/>
      <c r="AC3214" s="302"/>
      <c r="AD3214" s="302" t="s">
        <v>37</v>
      </c>
      <c r="AE3214" s="302"/>
      <c r="AF3214" s="302"/>
      <c r="AG3214" s="302" t="s">
        <v>10941</v>
      </c>
      <c r="AH3214" s="222"/>
      <c r="AI3214" s="229"/>
    </row>
    <row r="3215" spans="1:35" ht="63" customHeight="1">
      <c r="A3215" s="70" t="s">
        <v>1018</v>
      </c>
      <c r="B3215" s="74" t="s">
        <v>12</v>
      </c>
      <c r="C3215" s="74" t="s">
        <v>127</v>
      </c>
      <c r="D3215" s="75">
        <v>42086</v>
      </c>
      <c r="E3215" s="76">
        <v>0.92638888888888893</v>
      </c>
      <c r="F3215" s="75">
        <v>42086</v>
      </c>
      <c r="G3215" s="76">
        <v>1.0347222222222223</v>
      </c>
      <c r="H3215" s="76">
        <f>G3215-E3215</f>
        <v>0.10833333333333339</v>
      </c>
      <c r="I3215" s="74">
        <v>4</v>
      </c>
      <c r="J3215" s="74" t="s">
        <v>368</v>
      </c>
      <c r="K3215" s="74" t="s">
        <v>14</v>
      </c>
      <c r="L3215" s="74" t="s">
        <v>9</v>
      </c>
      <c r="M3215" s="225" t="s">
        <v>1311</v>
      </c>
      <c r="N3215" s="226" t="s">
        <v>3</v>
      </c>
      <c r="O3215" s="225" t="s">
        <v>7</v>
      </c>
      <c r="P3215" s="225" t="s">
        <v>1311</v>
      </c>
      <c r="Q3215" s="225" t="s">
        <v>1312</v>
      </c>
      <c r="R3215" s="225">
        <v>0.18</v>
      </c>
      <c r="S3215" s="225">
        <v>4.8</v>
      </c>
      <c r="T3215" s="225">
        <v>4.9800000000000004</v>
      </c>
      <c r="U3215" s="302" t="s">
        <v>28</v>
      </c>
      <c r="V3215" s="302">
        <v>2002</v>
      </c>
      <c r="W3215" s="302" t="s">
        <v>591</v>
      </c>
      <c r="X3215" s="302" t="s">
        <v>762</v>
      </c>
      <c r="Y3215" s="302">
        <v>41456</v>
      </c>
      <c r="Z3215" s="302">
        <v>100</v>
      </c>
      <c r="AA3215" s="302">
        <v>42186</v>
      </c>
      <c r="AB3215" s="302" t="s">
        <v>128</v>
      </c>
      <c r="AC3215" s="302" t="s">
        <v>128</v>
      </c>
      <c r="AD3215" s="302" t="s">
        <v>31</v>
      </c>
      <c r="AE3215" s="302" t="s">
        <v>52</v>
      </c>
      <c r="AF3215" s="302"/>
      <c r="AG3215" s="302"/>
      <c r="AH3215" s="222"/>
      <c r="AI3215" s="229"/>
    </row>
    <row r="3216" spans="1:35" ht="78.75" customHeight="1">
      <c r="A3216" s="70" t="s">
        <v>7992</v>
      </c>
      <c r="B3216" s="74" t="s">
        <v>18</v>
      </c>
      <c r="C3216" s="74" t="s">
        <v>18</v>
      </c>
      <c r="D3216" s="75">
        <v>42221</v>
      </c>
      <c r="E3216" s="76">
        <v>42221.291666666664</v>
      </c>
      <c r="F3216" s="75">
        <v>42221</v>
      </c>
      <c r="G3216" s="76">
        <v>42221.6875</v>
      </c>
      <c r="H3216" s="76">
        <f>G3216-E3216</f>
        <v>0.39583333333575865</v>
      </c>
      <c r="I3216" s="74">
        <v>1</v>
      </c>
      <c r="J3216" s="74"/>
      <c r="K3216" s="74"/>
      <c r="L3216" s="74" t="s">
        <v>11</v>
      </c>
      <c r="M3216" s="225" t="s">
        <v>3579</v>
      </c>
      <c r="N3216" s="226">
        <v>0.4</v>
      </c>
      <c r="O3216" s="225" t="s">
        <v>2</v>
      </c>
      <c r="P3216" s="225" t="s">
        <v>8084</v>
      </c>
      <c r="Q3216" s="225" t="s">
        <v>8085</v>
      </c>
      <c r="R3216" s="225"/>
      <c r="S3216" s="225"/>
      <c r="T3216" s="225"/>
      <c r="U3216" s="302"/>
      <c r="V3216" s="302"/>
      <c r="W3216" s="302"/>
      <c r="X3216" s="302"/>
      <c r="Y3216" s="302"/>
      <c r="Z3216" s="302"/>
      <c r="AA3216" s="302"/>
      <c r="AB3216" s="302"/>
      <c r="AC3216" s="302"/>
      <c r="AD3216" s="302" t="s">
        <v>0</v>
      </c>
      <c r="AE3216" s="302"/>
      <c r="AF3216" s="302"/>
      <c r="AG3216" s="302"/>
      <c r="AH3216" s="222"/>
      <c r="AI3216" s="229"/>
    </row>
    <row r="3217" spans="1:35" ht="141.75" customHeight="1">
      <c r="A3217" s="69" t="s">
        <v>640</v>
      </c>
      <c r="B3217" s="74" t="s">
        <v>1412</v>
      </c>
      <c r="C3217" s="74" t="s">
        <v>1427</v>
      </c>
      <c r="D3217" s="75">
        <v>42052</v>
      </c>
      <c r="E3217" s="76">
        <v>0.44027777777777777</v>
      </c>
      <c r="F3217" s="75">
        <v>42052</v>
      </c>
      <c r="G3217" s="76">
        <v>0.44930555555555557</v>
      </c>
      <c r="H3217" s="76">
        <v>9.0277777777777787E-3</v>
      </c>
      <c r="I3217" s="77">
        <v>2</v>
      </c>
      <c r="J3217" s="79" t="s">
        <v>1556</v>
      </c>
      <c r="K3217" s="77"/>
      <c r="L3217" s="80" t="s">
        <v>11</v>
      </c>
      <c r="M3217" s="228" t="s">
        <v>1557</v>
      </c>
      <c r="N3217" s="226" t="s">
        <v>3</v>
      </c>
      <c r="O3217" s="224" t="s">
        <v>23</v>
      </c>
      <c r="P3217" s="228" t="s">
        <v>1557</v>
      </c>
      <c r="Q3217" s="227" t="s">
        <v>1558</v>
      </c>
      <c r="R3217" s="223">
        <v>1</v>
      </c>
      <c r="S3217" s="223"/>
      <c r="T3217" s="223">
        <v>1</v>
      </c>
      <c r="U3217" s="286"/>
      <c r="V3217" s="286"/>
      <c r="W3217" s="286"/>
      <c r="X3217" s="286"/>
      <c r="Y3217" s="286"/>
      <c r="Z3217" s="286"/>
      <c r="AA3217" s="286"/>
      <c r="AB3217" s="286"/>
      <c r="AC3217" s="286"/>
      <c r="AD3217" s="279" t="s">
        <v>22</v>
      </c>
      <c r="AE3217" s="286"/>
      <c r="AF3217" s="286"/>
      <c r="AG3217" s="286"/>
      <c r="AH3217" s="222"/>
      <c r="AI3217" s="229"/>
    </row>
    <row r="3218" spans="1:35" ht="94.5" customHeight="1">
      <c r="A3218" s="69" t="s">
        <v>1580</v>
      </c>
      <c r="B3218" s="74" t="s">
        <v>1412</v>
      </c>
      <c r="C3218" s="74" t="s">
        <v>1423</v>
      </c>
      <c r="D3218" s="75">
        <v>42099</v>
      </c>
      <c r="E3218" s="76">
        <v>0.28333333333333333</v>
      </c>
      <c r="F3218" s="75">
        <v>42099</v>
      </c>
      <c r="G3218" s="76">
        <v>0.28333333333333333</v>
      </c>
      <c r="H3218" s="76">
        <v>0</v>
      </c>
      <c r="I3218" s="77">
        <v>15</v>
      </c>
      <c r="J3218" s="79" t="s">
        <v>150</v>
      </c>
      <c r="K3218" s="77"/>
      <c r="L3218" s="80" t="s">
        <v>11</v>
      </c>
      <c r="M3218" s="228" t="s">
        <v>1633</v>
      </c>
      <c r="N3218" s="226" t="s">
        <v>3</v>
      </c>
      <c r="O3218" s="224" t="s">
        <v>7</v>
      </c>
      <c r="P3218" s="228" t="s">
        <v>1633</v>
      </c>
      <c r="Q3218" s="227" t="s">
        <v>1634</v>
      </c>
      <c r="R3218" s="223"/>
      <c r="S3218" s="223">
        <v>1</v>
      </c>
      <c r="T3218" s="223">
        <v>1</v>
      </c>
      <c r="U3218" s="286"/>
      <c r="V3218" s="286"/>
      <c r="W3218" s="286"/>
      <c r="X3218" s="286"/>
      <c r="Y3218" s="286"/>
      <c r="Z3218" s="286"/>
      <c r="AA3218" s="286"/>
      <c r="AB3218" s="286"/>
      <c r="AC3218" s="286"/>
      <c r="AD3218" s="279" t="s">
        <v>22</v>
      </c>
      <c r="AE3218" s="286"/>
      <c r="AF3218" s="286"/>
      <c r="AG3218" s="286"/>
      <c r="AH3218" s="222"/>
      <c r="AI3218" s="229"/>
    </row>
    <row r="3219" spans="1:35" ht="110.25" customHeight="1">
      <c r="A3219" s="69" t="s">
        <v>1580</v>
      </c>
      <c r="B3219" s="74" t="s">
        <v>1412</v>
      </c>
      <c r="C3219" s="74" t="s">
        <v>1423</v>
      </c>
      <c r="D3219" s="75">
        <v>42109</v>
      </c>
      <c r="E3219" s="76">
        <v>0.11944444444444445</v>
      </c>
      <c r="F3219" s="75">
        <v>42109</v>
      </c>
      <c r="G3219" s="76">
        <v>0.11944444444444445</v>
      </c>
      <c r="H3219" s="76">
        <v>0</v>
      </c>
      <c r="I3219" s="77">
        <v>5</v>
      </c>
      <c r="J3219" s="79" t="s">
        <v>150</v>
      </c>
      <c r="K3219" s="77"/>
      <c r="L3219" s="80" t="s">
        <v>11</v>
      </c>
      <c r="M3219" s="228" t="s">
        <v>2508</v>
      </c>
      <c r="N3219" s="226">
        <v>0.4</v>
      </c>
      <c r="O3219" s="224" t="s">
        <v>25</v>
      </c>
      <c r="P3219" s="228" t="s">
        <v>2509</v>
      </c>
      <c r="Q3219" s="227" t="s">
        <v>2511</v>
      </c>
      <c r="R3219" s="223"/>
      <c r="S3219" s="223">
        <v>1</v>
      </c>
      <c r="T3219" s="223">
        <v>1</v>
      </c>
      <c r="U3219" s="327"/>
      <c r="V3219" s="327"/>
      <c r="W3219" s="327"/>
      <c r="X3219" s="327"/>
      <c r="Y3219" s="327"/>
      <c r="Z3219" s="327"/>
      <c r="AA3219" s="327"/>
      <c r="AB3219" s="327"/>
      <c r="AC3219" s="327"/>
      <c r="AD3219" s="279" t="s">
        <v>22</v>
      </c>
      <c r="AE3219" s="327"/>
      <c r="AF3219" s="327"/>
      <c r="AG3219" s="327"/>
      <c r="AH3219" s="599"/>
      <c r="AI3219" s="60"/>
    </row>
    <row r="3220" spans="1:35" ht="110.25" customHeight="1">
      <c r="A3220" s="70" t="s">
        <v>1018</v>
      </c>
      <c r="B3220" s="74" t="s">
        <v>81</v>
      </c>
      <c r="C3220" s="74" t="s">
        <v>81</v>
      </c>
      <c r="D3220" s="75">
        <v>42088</v>
      </c>
      <c r="E3220" s="76">
        <v>0.71875</v>
      </c>
      <c r="F3220" s="75">
        <v>42088</v>
      </c>
      <c r="G3220" s="76">
        <v>0.78611111111111109</v>
      </c>
      <c r="H3220" s="76">
        <v>6.7361111111111108E-2</v>
      </c>
      <c r="I3220" s="74">
        <v>3</v>
      </c>
      <c r="J3220" s="74"/>
      <c r="K3220" s="74"/>
      <c r="L3220" s="74" t="s">
        <v>9</v>
      </c>
      <c r="M3220" s="225" t="s">
        <v>1462</v>
      </c>
      <c r="N3220" s="226" t="s">
        <v>3</v>
      </c>
      <c r="O3220" s="225" t="s">
        <v>7</v>
      </c>
      <c r="P3220" s="225" t="s">
        <v>1462</v>
      </c>
      <c r="Q3220" s="225" t="s">
        <v>1463</v>
      </c>
      <c r="R3220" s="225">
        <v>2.4</v>
      </c>
      <c r="S3220" s="225"/>
      <c r="T3220" s="225">
        <v>2.4</v>
      </c>
      <c r="U3220" s="302"/>
      <c r="V3220" s="302"/>
      <c r="W3220" s="302"/>
      <c r="X3220" s="302"/>
      <c r="Y3220" s="302"/>
      <c r="Z3220" s="302"/>
      <c r="AA3220" s="302"/>
      <c r="AB3220" s="302"/>
      <c r="AC3220" s="302"/>
      <c r="AD3220" s="302" t="s">
        <v>31</v>
      </c>
      <c r="AE3220" s="302"/>
      <c r="AF3220" s="302"/>
      <c r="AG3220" s="302"/>
      <c r="AH3220" s="222"/>
      <c r="AI3220" s="229"/>
    </row>
    <row r="3221" spans="1:35" ht="63" customHeight="1">
      <c r="A3221" s="70" t="s">
        <v>7992</v>
      </c>
      <c r="B3221" s="74" t="s">
        <v>5</v>
      </c>
      <c r="C3221" s="74" t="s">
        <v>3626</v>
      </c>
      <c r="D3221" s="75">
        <v>42221</v>
      </c>
      <c r="E3221" s="76">
        <v>0.44166666666666665</v>
      </c>
      <c r="F3221" s="75">
        <v>42221</v>
      </c>
      <c r="G3221" s="76">
        <v>0.44166666666666665</v>
      </c>
      <c r="H3221" s="76">
        <v>0</v>
      </c>
      <c r="I3221" s="74">
        <v>98</v>
      </c>
      <c r="J3221" s="74" t="s">
        <v>8256</v>
      </c>
      <c r="K3221" s="74" t="s">
        <v>8</v>
      </c>
      <c r="L3221" s="74" t="s">
        <v>16</v>
      </c>
      <c r="M3221" s="225" t="s">
        <v>8257</v>
      </c>
      <c r="N3221" s="226">
        <v>110</v>
      </c>
      <c r="O3221" s="225" t="s">
        <v>7</v>
      </c>
      <c r="P3221" s="225" t="s">
        <v>8257</v>
      </c>
      <c r="Q3221" s="225" t="s">
        <v>10154</v>
      </c>
      <c r="R3221" s="225">
        <v>54.6</v>
      </c>
      <c r="S3221" s="225"/>
      <c r="T3221" s="225">
        <f>SUM(R3221:S3221)</f>
        <v>54.6</v>
      </c>
      <c r="U3221" s="302" t="s">
        <v>28</v>
      </c>
      <c r="V3221" s="302"/>
      <c r="W3221" s="302"/>
      <c r="X3221" s="302"/>
      <c r="Y3221" s="302"/>
      <c r="Z3221" s="302"/>
      <c r="AA3221" s="302"/>
      <c r="AB3221" s="302"/>
      <c r="AC3221" s="302"/>
      <c r="AD3221" s="302" t="s">
        <v>37</v>
      </c>
      <c r="AE3221" s="302"/>
      <c r="AF3221" s="302"/>
      <c r="AG3221" s="302"/>
      <c r="AH3221" s="222"/>
      <c r="AI3221" s="229"/>
    </row>
    <row r="3222" spans="1:35" ht="173.25" customHeight="1">
      <c r="A3222" s="70" t="s">
        <v>1018</v>
      </c>
      <c r="B3222" s="74" t="s">
        <v>69</v>
      </c>
      <c r="C3222" s="74" t="s">
        <v>69</v>
      </c>
      <c r="D3222" s="75">
        <v>42093</v>
      </c>
      <c r="E3222" s="76">
        <v>0.42222222222222222</v>
      </c>
      <c r="F3222" s="75">
        <v>42093</v>
      </c>
      <c r="G3222" s="76">
        <v>0.50972222222222219</v>
      </c>
      <c r="H3222" s="76">
        <v>8.7499999999999967E-2</v>
      </c>
      <c r="I3222" s="74">
        <v>12</v>
      </c>
      <c r="J3222" s="74" t="s">
        <v>150</v>
      </c>
      <c r="K3222" s="74" t="s">
        <v>20</v>
      </c>
      <c r="L3222" s="74" t="s">
        <v>9</v>
      </c>
      <c r="M3222" s="225" t="s">
        <v>2049</v>
      </c>
      <c r="N3222" s="226" t="s">
        <v>3</v>
      </c>
      <c r="O3222" s="225" t="s">
        <v>7</v>
      </c>
      <c r="P3222" s="225" t="s">
        <v>1524</v>
      </c>
      <c r="Q3222" s="225" t="s">
        <v>1525</v>
      </c>
      <c r="R3222" s="225">
        <v>6.0469999999999997</v>
      </c>
      <c r="S3222" s="225">
        <v>0.505</v>
      </c>
      <c r="T3222" s="225">
        <v>6.5519999999999996</v>
      </c>
      <c r="U3222" s="302" t="s">
        <v>28</v>
      </c>
      <c r="V3222" s="302">
        <v>1968</v>
      </c>
      <c r="W3222" s="302" t="s">
        <v>1477</v>
      </c>
      <c r="X3222" s="302" t="s">
        <v>724</v>
      </c>
      <c r="Y3222" s="302" t="s">
        <v>1478</v>
      </c>
      <c r="Z3222" s="302">
        <v>100</v>
      </c>
      <c r="AA3222" s="302" t="s">
        <v>1081</v>
      </c>
      <c r="AB3222" s="302">
        <v>0</v>
      </c>
      <c r="AC3222" s="302" t="s">
        <v>1081</v>
      </c>
      <c r="AD3222" s="302" t="s">
        <v>31</v>
      </c>
      <c r="AE3222" s="302" t="s">
        <v>53</v>
      </c>
      <c r="AF3222" s="302"/>
      <c r="AG3222" s="302" t="s">
        <v>1525</v>
      </c>
      <c r="AH3222" s="222"/>
      <c r="AI3222" s="229"/>
    </row>
    <row r="3223" spans="1:35" ht="94.5" customHeight="1">
      <c r="A3223" s="70" t="s">
        <v>1018</v>
      </c>
      <c r="B3223" s="74" t="s">
        <v>69</v>
      </c>
      <c r="C3223" s="74" t="s">
        <v>69</v>
      </c>
      <c r="D3223" s="75">
        <v>42093</v>
      </c>
      <c r="E3223" s="76">
        <v>0.53819444444444442</v>
      </c>
      <c r="F3223" s="75">
        <v>42093</v>
      </c>
      <c r="G3223" s="76">
        <v>0.54166666666666663</v>
      </c>
      <c r="H3223" s="76">
        <v>3.4722222222222099E-3</v>
      </c>
      <c r="I3223" s="74">
        <v>7</v>
      </c>
      <c r="J3223" s="74" t="s">
        <v>143</v>
      </c>
      <c r="K3223" s="74" t="s">
        <v>178</v>
      </c>
      <c r="L3223" s="74" t="s">
        <v>9</v>
      </c>
      <c r="M3223" s="225" t="s">
        <v>2050</v>
      </c>
      <c r="N3223" s="226" t="s">
        <v>3</v>
      </c>
      <c r="O3223" s="225" t="s">
        <v>7</v>
      </c>
      <c r="P3223" s="225" t="s">
        <v>1526</v>
      </c>
      <c r="Q3223" s="225" t="s">
        <v>1527</v>
      </c>
      <c r="R3223" s="225">
        <v>0.35</v>
      </c>
      <c r="S3223" s="225">
        <v>1.371</v>
      </c>
      <c r="T3223" s="225">
        <v>1.7210000000000001</v>
      </c>
      <c r="U3223" s="302" t="s">
        <v>28</v>
      </c>
      <c r="V3223" s="302">
        <v>2002</v>
      </c>
      <c r="W3223" s="302" t="s">
        <v>1477</v>
      </c>
      <c r="X3223" s="302" t="s">
        <v>724</v>
      </c>
      <c r="Y3223" s="302" t="s">
        <v>2026</v>
      </c>
      <c r="Z3223" s="302">
        <v>100</v>
      </c>
      <c r="AA3223" s="302" t="s">
        <v>1593</v>
      </c>
      <c r="AB3223" s="302">
        <v>0</v>
      </c>
      <c r="AC3223" s="302" t="s">
        <v>1593</v>
      </c>
      <c r="AD3223" s="302" t="s">
        <v>31</v>
      </c>
      <c r="AE3223" s="302" t="s">
        <v>53</v>
      </c>
      <c r="AF3223" s="302"/>
      <c r="AG3223" s="302" t="s">
        <v>1527</v>
      </c>
      <c r="AH3223" s="222"/>
      <c r="AI3223" s="229"/>
    </row>
    <row r="3224" spans="1:35" ht="126" customHeight="1">
      <c r="A3224" s="70" t="s">
        <v>1018</v>
      </c>
      <c r="B3224" s="74" t="s">
        <v>69</v>
      </c>
      <c r="C3224" s="74" t="s">
        <v>69</v>
      </c>
      <c r="D3224" s="75">
        <v>42093</v>
      </c>
      <c r="E3224" s="76">
        <v>0.62569444444444444</v>
      </c>
      <c r="F3224" s="75">
        <v>42093</v>
      </c>
      <c r="G3224" s="76">
        <v>0.7597222222222223</v>
      </c>
      <c r="H3224" s="76">
        <v>0.13402777777777786</v>
      </c>
      <c r="I3224" s="74">
        <v>2</v>
      </c>
      <c r="J3224" s="74" t="s">
        <v>143</v>
      </c>
      <c r="K3224" s="74" t="s">
        <v>14</v>
      </c>
      <c r="L3224" s="74" t="s">
        <v>9</v>
      </c>
      <c r="M3224" s="225" t="s">
        <v>2051</v>
      </c>
      <c r="N3224" s="226" t="s">
        <v>3</v>
      </c>
      <c r="O3224" s="225" t="s">
        <v>7</v>
      </c>
      <c r="P3224" s="225" t="s">
        <v>1031</v>
      </c>
      <c r="Q3224" s="225" t="s">
        <v>1528</v>
      </c>
      <c r="R3224" s="225">
        <v>6.9690000000000003</v>
      </c>
      <c r="S3224" s="225">
        <v>0.08</v>
      </c>
      <c r="T3224" s="225">
        <v>7.0490000000000004</v>
      </c>
      <c r="U3224" s="302" t="s">
        <v>28</v>
      </c>
      <c r="V3224" s="302">
        <v>1963</v>
      </c>
      <c r="W3224" s="302" t="s">
        <v>1477</v>
      </c>
      <c r="X3224" s="302" t="s">
        <v>724</v>
      </c>
      <c r="Y3224" s="302" t="s">
        <v>1611</v>
      </c>
      <c r="Z3224" s="302">
        <v>100</v>
      </c>
      <c r="AA3224" s="302" t="s">
        <v>1612</v>
      </c>
      <c r="AB3224" s="302">
        <v>0</v>
      </c>
      <c r="AC3224" s="302" t="s">
        <v>1611</v>
      </c>
      <c r="AD3224" s="302" t="s">
        <v>31</v>
      </c>
      <c r="AE3224" s="302" t="s">
        <v>53</v>
      </c>
      <c r="AF3224" s="302"/>
      <c r="AG3224" s="302" t="s">
        <v>1528</v>
      </c>
      <c r="AH3224" s="222"/>
      <c r="AI3224" s="229"/>
    </row>
    <row r="3225" spans="1:35" ht="241.5" customHeight="1">
      <c r="A3225" s="70" t="s">
        <v>1018</v>
      </c>
      <c r="B3225" s="74" t="s">
        <v>69</v>
      </c>
      <c r="C3225" s="74" t="s">
        <v>69</v>
      </c>
      <c r="D3225" s="75">
        <v>42093</v>
      </c>
      <c r="E3225" s="76">
        <v>0.62569444444444444</v>
      </c>
      <c r="F3225" s="75">
        <v>42093</v>
      </c>
      <c r="G3225" s="76">
        <v>0.64583333333333337</v>
      </c>
      <c r="H3225" s="76">
        <v>2.0138888888888928E-2</v>
      </c>
      <c r="I3225" s="74">
        <v>2</v>
      </c>
      <c r="J3225" s="74" t="s">
        <v>143</v>
      </c>
      <c r="K3225" s="74"/>
      <c r="L3225" s="74" t="s">
        <v>9</v>
      </c>
      <c r="M3225" s="225" t="s">
        <v>2052</v>
      </c>
      <c r="N3225" s="226" t="s">
        <v>3</v>
      </c>
      <c r="O3225" s="225" t="s">
        <v>7</v>
      </c>
      <c r="P3225" s="225" t="s">
        <v>1529</v>
      </c>
      <c r="Q3225" s="225" t="s">
        <v>1530</v>
      </c>
      <c r="R3225" s="225">
        <v>0.39600000000000002</v>
      </c>
      <c r="S3225" s="225">
        <v>0.152</v>
      </c>
      <c r="T3225" s="225">
        <v>0.54800000000000004</v>
      </c>
      <c r="U3225" s="302" t="s">
        <v>28</v>
      </c>
      <c r="V3225" s="302">
        <v>1999</v>
      </c>
      <c r="W3225" s="302" t="s">
        <v>1477</v>
      </c>
      <c r="X3225" s="302" t="s">
        <v>724</v>
      </c>
      <c r="Y3225" s="302" t="s">
        <v>1967</v>
      </c>
      <c r="Z3225" s="302">
        <v>100</v>
      </c>
      <c r="AA3225" s="302" t="s">
        <v>1593</v>
      </c>
      <c r="AB3225" s="302">
        <v>0</v>
      </c>
      <c r="AC3225" s="302" t="s">
        <v>1480</v>
      </c>
      <c r="AD3225" s="302" t="s">
        <v>31</v>
      </c>
      <c r="AE3225" s="302" t="s">
        <v>53</v>
      </c>
      <c r="AF3225" s="302"/>
      <c r="AG3225" s="302" t="s">
        <v>1530</v>
      </c>
      <c r="AH3225" s="222"/>
      <c r="AI3225" s="229"/>
    </row>
    <row r="3226" spans="1:35" ht="63" customHeight="1">
      <c r="A3226" s="70" t="s">
        <v>1018</v>
      </c>
      <c r="B3226" s="74" t="s">
        <v>10</v>
      </c>
      <c r="C3226" s="74" t="s">
        <v>10</v>
      </c>
      <c r="D3226" s="75">
        <v>42094</v>
      </c>
      <c r="E3226" s="76">
        <v>0.33124999999999999</v>
      </c>
      <c r="F3226" s="75">
        <v>42094</v>
      </c>
      <c r="G3226" s="76">
        <v>0.41319444444444442</v>
      </c>
      <c r="H3226" s="76">
        <v>8.1944444444444445E-2</v>
      </c>
      <c r="I3226" s="74">
        <v>16</v>
      </c>
      <c r="J3226" s="74"/>
      <c r="K3226" s="74"/>
      <c r="L3226" s="74" t="s">
        <v>9</v>
      </c>
      <c r="M3226" s="225" t="s">
        <v>1510</v>
      </c>
      <c r="N3226" s="226" t="s">
        <v>3</v>
      </c>
      <c r="O3226" s="225" t="s">
        <v>7</v>
      </c>
      <c r="P3226" s="225" t="s">
        <v>1511</v>
      </c>
      <c r="Q3226" s="225" t="s">
        <v>1512</v>
      </c>
      <c r="R3226" s="225">
        <v>10.6</v>
      </c>
      <c r="S3226" s="225"/>
      <c r="T3226" s="225">
        <v>10.6</v>
      </c>
      <c r="U3226" s="302" t="s">
        <v>28</v>
      </c>
      <c r="V3226" s="302"/>
      <c r="W3226" s="302"/>
      <c r="X3226" s="302"/>
      <c r="Y3226" s="302"/>
      <c r="Z3226" s="302"/>
      <c r="AA3226" s="302"/>
      <c r="AB3226" s="302"/>
      <c r="AC3226" s="302"/>
      <c r="AD3226" s="302" t="s">
        <v>31</v>
      </c>
      <c r="AE3226" s="302"/>
      <c r="AF3226" s="302"/>
      <c r="AG3226" s="302" t="s">
        <v>1602</v>
      </c>
      <c r="AH3226" s="222"/>
      <c r="AI3226" s="229"/>
    </row>
    <row r="3227" spans="1:35" ht="31.5" customHeight="1">
      <c r="A3227" s="70" t="s">
        <v>1580</v>
      </c>
      <c r="B3227" s="74" t="s">
        <v>10</v>
      </c>
      <c r="C3227" s="74" t="s">
        <v>10</v>
      </c>
      <c r="D3227" s="75">
        <v>42104</v>
      </c>
      <c r="E3227" s="76">
        <v>0.16458333333333333</v>
      </c>
      <c r="F3227" s="75">
        <v>42104</v>
      </c>
      <c r="G3227" s="76">
        <v>0.27500000000000002</v>
      </c>
      <c r="H3227" s="76">
        <v>239</v>
      </c>
      <c r="I3227" s="74">
        <v>20</v>
      </c>
      <c r="J3227" s="74" t="s">
        <v>143</v>
      </c>
      <c r="K3227" s="74" t="s">
        <v>14</v>
      </c>
      <c r="L3227" s="74" t="s">
        <v>9</v>
      </c>
      <c r="M3227" s="225" t="s">
        <v>6885</v>
      </c>
      <c r="N3227" s="226" t="s">
        <v>3</v>
      </c>
      <c r="O3227" s="225" t="s">
        <v>7</v>
      </c>
      <c r="P3227" s="225" t="s">
        <v>6885</v>
      </c>
      <c r="Q3227" s="225" t="s">
        <v>6886</v>
      </c>
      <c r="R3227" s="225">
        <v>29.817</v>
      </c>
      <c r="S3227" s="225">
        <v>3.8</v>
      </c>
      <c r="T3227" s="225">
        <v>33.616999999999997</v>
      </c>
      <c r="U3227" s="302"/>
      <c r="V3227" s="302"/>
      <c r="W3227" s="302"/>
      <c r="X3227" s="302"/>
      <c r="Y3227" s="302"/>
      <c r="Z3227" s="302"/>
      <c r="AA3227" s="302"/>
      <c r="AB3227" s="302"/>
      <c r="AC3227" s="302"/>
      <c r="AD3227" s="302" t="s">
        <v>31</v>
      </c>
      <c r="AE3227" s="302"/>
      <c r="AF3227" s="302"/>
      <c r="AG3227" s="302" t="s">
        <v>6887</v>
      </c>
      <c r="AH3227" s="222"/>
      <c r="AI3227" s="229"/>
    </row>
    <row r="3228" spans="1:35" ht="126" customHeight="1">
      <c r="A3228" s="70" t="s">
        <v>1580</v>
      </c>
      <c r="B3228" s="74" t="s">
        <v>10</v>
      </c>
      <c r="C3228" s="74" t="s">
        <v>10</v>
      </c>
      <c r="D3228" s="75">
        <v>42104</v>
      </c>
      <c r="E3228" s="76">
        <v>0.63888888888888895</v>
      </c>
      <c r="F3228" s="75">
        <v>42104</v>
      </c>
      <c r="G3228" s="76">
        <v>0.64583333333333337</v>
      </c>
      <c r="H3228" s="76">
        <v>6.9444444444444441E-3</v>
      </c>
      <c r="I3228" s="74">
        <v>5</v>
      </c>
      <c r="J3228" s="74" t="s">
        <v>6888</v>
      </c>
      <c r="K3228" s="74"/>
      <c r="L3228" s="74" t="s">
        <v>9</v>
      </c>
      <c r="M3228" s="225" t="s">
        <v>2474</v>
      </c>
      <c r="N3228" s="226" t="s">
        <v>3</v>
      </c>
      <c r="O3228" s="225" t="s">
        <v>7</v>
      </c>
      <c r="P3228" s="225" t="s">
        <v>2474</v>
      </c>
      <c r="Q3228" s="225" t="s">
        <v>6895</v>
      </c>
      <c r="R3228" s="225">
        <v>1.8</v>
      </c>
      <c r="S3228" s="225"/>
      <c r="T3228" s="225">
        <v>1.8</v>
      </c>
      <c r="U3228" s="302"/>
      <c r="V3228" s="302"/>
      <c r="W3228" s="302"/>
      <c r="X3228" s="302"/>
      <c r="Y3228" s="302"/>
      <c r="Z3228" s="302"/>
      <c r="AA3228" s="302"/>
      <c r="AB3228" s="302"/>
      <c r="AC3228" s="302"/>
      <c r="AD3228" s="302" t="s">
        <v>31</v>
      </c>
      <c r="AE3228" s="302"/>
      <c r="AF3228" s="302"/>
      <c r="AG3228" s="302" t="s">
        <v>6896</v>
      </c>
      <c r="AH3228" s="222"/>
      <c r="AI3228" s="229"/>
    </row>
    <row r="3229" spans="1:35" ht="94.5" customHeight="1">
      <c r="A3229" s="70" t="s">
        <v>1580</v>
      </c>
      <c r="B3229" s="74" t="s">
        <v>5</v>
      </c>
      <c r="C3229" s="74" t="s">
        <v>5</v>
      </c>
      <c r="D3229" s="75">
        <v>42104</v>
      </c>
      <c r="E3229" s="76">
        <v>4.1666666666666666E-3</v>
      </c>
      <c r="F3229" s="75">
        <v>42104</v>
      </c>
      <c r="G3229" s="76">
        <v>4.1666666666666666E-3</v>
      </c>
      <c r="H3229" s="76">
        <v>0</v>
      </c>
      <c r="I3229" s="74">
        <v>25</v>
      </c>
      <c r="J3229" s="74" t="s">
        <v>150</v>
      </c>
      <c r="K3229" s="74" t="s">
        <v>8</v>
      </c>
      <c r="L3229" s="74" t="s">
        <v>9</v>
      </c>
      <c r="M3229" s="225" t="s">
        <v>6071</v>
      </c>
      <c r="N3229" s="226" t="s">
        <v>3</v>
      </c>
      <c r="O3229" s="225" t="s">
        <v>7</v>
      </c>
      <c r="P3229" s="225" t="s">
        <v>6072</v>
      </c>
      <c r="Q3229" s="225" t="s">
        <v>3001</v>
      </c>
      <c r="R3229" s="225"/>
      <c r="S3229" s="225">
        <v>7.2</v>
      </c>
      <c r="T3229" s="225">
        <v>7.2</v>
      </c>
      <c r="U3229" s="302" t="s">
        <v>28</v>
      </c>
      <c r="V3229" s="302">
        <v>1991</v>
      </c>
      <c r="W3229" s="302" t="s">
        <v>6073</v>
      </c>
      <c r="X3229" s="302" t="s">
        <v>411</v>
      </c>
      <c r="Y3229" s="302" t="s">
        <v>6074</v>
      </c>
      <c r="Z3229" s="302">
        <v>100</v>
      </c>
      <c r="AA3229" s="302">
        <v>42125</v>
      </c>
      <c r="AB3229" s="302">
        <v>0</v>
      </c>
      <c r="AC3229" s="302" t="s">
        <v>6075</v>
      </c>
      <c r="AD3229" s="302" t="s">
        <v>31</v>
      </c>
      <c r="AE3229" s="302"/>
      <c r="AF3229" s="302"/>
      <c r="AG3229" s="302"/>
      <c r="AH3229" s="222"/>
      <c r="AI3229" s="229"/>
    </row>
    <row r="3230" spans="1:35" ht="94.5" customHeight="1">
      <c r="A3230" s="69" t="s">
        <v>7992</v>
      </c>
      <c r="B3230" s="92" t="s">
        <v>21</v>
      </c>
      <c r="C3230" s="92" t="s">
        <v>21</v>
      </c>
      <c r="D3230" s="88">
        <v>42222</v>
      </c>
      <c r="E3230" s="89">
        <v>0.3888888888888889</v>
      </c>
      <c r="F3230" s="88">
        <v>42222</v>
      </c>
      <c r="G3230" s="89">
        <v>0.40972222222222227</v>
      </c>
      <c r="H3230" s="89">
        <v>2.0833333333333332E-2</v>
      </c>
      <c r="I3230" s="68">
        <v>1</v>
      </c>
      <c r="J3230" s="68"/>
      <c r="K3230" s="92"/>
      <c r="L3230" s="92" t="s">
        <v>11</v>
      </c>
      <c r="M3230" s="230" t="s">
        <v>8007</v>
      </c>
      <c r="N3230" s="221">
        <v>0.4</v>
      </c>
      <c r="O3230" s="221" t="s">
        <v>2</v>
      </c>
      <c r="P3230" s="230" t="s">
        <v>8007</v>
      </c>
      <c r="Q3230" s="221" t="s">
        <v>4888</v>
      </c>
      <c r="R3230" s="221">
        <v>5.0000000000000001E-3</v>
      </c>
      <c r="S3230" s="221">
        <v>3.0000000000000001E-3</v>
      </c>
      <c r="T3230" s="221">
        <v>8.0000000000000002E-3</v>
      </c>
      <c r="U3230" s="293" t="s">
        <v>45</v>
      </c>
      <c r="V3230" s="273" t="s">
        <v>128</v>
      </c>
      <c r="W3230" s="293" t="s">
        <v>128</v>
      </c>
      <c r="X3230" s="293" t="s">
        <v>128</v>
      </c>
      <c r="Y3230" s="269">
        <v>2015</v>
      </c>
      <c r="Z3230" s="318" t="s">
        <v>128</v>
      </c>
      <c r="AA3230" s="269">
        <v>2016</v>
      </c>
      <c r="AB3230" s="293" t="s">
        <v>128</v>
      </c>
      <c r="AC3230" s="269">
        <v>2015</v>
      </c>
      <c r="AD3230" s="293" t="s">
        <v>17</v>
      </c>
      <c r="AE3230" s="293" t="s">
        <v>57</v>
      </c>
      <c r="AF3230" s="293"/>
      <c r="AG3230" s="318"/>
      <c r="AH3230" s="230"/>
      <c r="AI3230" s="229"/>
    </row>
    <row r="3231" spans="1:35" ht="78.75" customHeight="1">
      <c r="A3231" s="70" t="s">
        <v>7992</v>
      </c>
      <c r="B3231" s="74" t="s">
        <v>19</v>
      </c>
      <c r="C3231" s="74" t="s">
        <v>11333</v>
      </c>
      <c r="D3231" s="75">
        <v>42222</v>
      </c>
      <c r="E3231" s="76">
        <v>0.23611111111111113</v>
      </c>
      <c r="F3231" s="75">
        <v>42222</v>
      </c>
      <c r="G3231" s="76">
        <v>0.23611111111111113</v>
      </c>
      <c r="H3231" s="76">
        <v>0</v>
      </c>
      <c r="I3231" s="74">
        <v>55</v>
      </c>
      <c r="J3231" s="74"/>
      <c r="K3231" s="74" t="s">
        <v>8</v>
      </c>
      <c r="L3231" s="74" t="s">
        <v>16</v>
      </c>
      <c r="M3231" s="225" t="s">
        <v>3813</v>
      </c>
      <c r="N3231" s="226">
        <v>35</v>
      </c>
      <c r="O3231" s="225" t="s">
        <v>7</v>
      </c>
      <c r="P3231" s="225" t="s">
        <v>8030</v>
      </c>
      <c r="Q3231" s="225" t="s">
        <v>11344</v>
      </c>
      <c r="R3231" s="225">
        <v>8</v>
      </c>
      <c r="S3231" s="225">
        <v>18</v>
      </c>
      <c r="T3231" s="225">
        <f>R3231+S3231</f>
        <v>26</v>
      </c>
      <c r="U3231" s="302"/>
      <c r="V3231" s="302"/>
      <c r="W3231" s="302"/>
      <c r="X3231" s="302"/>
      <c r="Y3231" s="302"/>
      <c r="Z3231" s="302"/>
      <c r="AA3231" s="302"/>
      <c r="AB3231" s="302"/>
      <c r="AC3231" s="302"/>
      <c r="AD3231" s="302" t="s">
        <v>37</v>
      </c>
      <c r="AE3231" s="302"/>
      <c r="AF3231" s="302"/>
      <c r="AG3231" s="302"/>
      <c r="AH3231" s="222"/>
      <c r="AI3231" s="229"/>
    </row>
    <row r="3232" spans="1:35" ht="31.5" customHeight="1">
      <c r="A3232" s="70" t="s">
        <v>7992</v>
      </c>
      <c r="B3232" s="74" t="s">
        <v>19</v>
      </c>
      <c r="C3232" s="74" t="s">
        <v>11218</v>
      </c>
      <c r="D3232" s="75">
        <v>42222</v>
      </c>
      <c r="E3232" s="76">
        <v>0.55763888888888891</v>
      </c>
      <c r="F3232" s="75">
        <v>42222</v>
      </c>
      <c r="G3232" s="76">
        <v>0.56527777777777777</v>
      </c>
      <c r="H3232" s="76">
        <v>7.6388888888888618E-3</v>
      </c>
      <c r="I3232" s="74">
        <v>7</v>
      </c>
      <c r="J3232" s="74"/>
      <c r="K3232" s="74"/>
      <c r="L3232" s="74" t="s">
        <v>16</v>
      </c>
      <c r="M3232" s="225" t="s">
        <v>452</v>
      </c>
      <c r="N3232" s="226">
        <v>35</v>
      </c>
      <c r="O3232" s="225" t="s">
        <v>7</v>
      </c>
      <c r="P3232" s="225" t="s">
        <v>7919</v>
      </c>
      <c r="Q3232" s="225" t="s">
        <v>11345</v>
      </c>
      <c r="R3232" s="225">
        <v>9</v>
      </c>
      <c r="S3232" s="225">
        <v>5</v>
      </c>
      <c r="T3232" s="225">
        <f>R3232+S3232</f>
        <v>14</v>
      </c>
      <c r="U3232" s="302"/>
      <c r="V3232" s="302"/>
      <c r="W3232" s="302"/>
      <c r="X3232" s="302"/>
      <c r="Y3232" s="302"/>
      <c r="Z3232" s="302"/>
      <c r="AA3232" s="302"/>
      <c r="AB3232" s="302"/>
      <c r="AC3232" s="302"/>
      <c r="AD3232" s="302" t="s">
        <v>37</v>
      </c>
      <c r="AE3232" s="302"/>
      <c r="AF3232" s="302"/>
      <c r="AG3232" s="302"/>
      <c r="AH3232" s="222"/>
      <c r="AI3232" s="229"/>
    </row>
    <row r="3233" spans="1:35" ht="94.5" customHeight="1">
      <c r="A3233" s="70" t="s">
        <v>7992</v>
      </c>
      <c r="B3233" s="74" t="s">
        <v>19</v>
      </c>
      <c r="C3233" s="74" t="s">
        <v>19</v>
      </c>
      <c r="D3233" s="75">
        <v>42222</v>
      </c>
      <c r="E3233" s="76">
        <v>0.84861111111111109</v>
      </c>
      <c r="F3233" s="75">
        <v>42222</v>
      </c>
      <c r="G3233" s="76">
        <v>0.8666666666666667</v>
      </c>
      <c r="H3233" s="76">
        <f>F3233-D3233+G3233-E3233</f>
        <v>1.8055555555555602E-2</v>
      </c>
      <c r="I3233" s="74">
        <v>23</v>
      </c>
      <c r="J3233" s="74" t="s">
        <v>4860</v>
      </c>
      <c r="K3233" s="74" t="s">
        <v>178</v>
      </c>
      <c r="L3233" s="74" t="s">
        <v>9</v>
      </c>
      <c r="M3233" s="225" t="s">
        <v>1202</v>
      </c>
      <c r="N3233" s="226">
        <v>35</v>
      </c>
      <c r="O3233" s="225" t="s">
        <v>13</v>
      </c>
      <c r="P3233" s="225" t="s">
        <v>8449</v>
      </c>
      <c r="Q3233" s="225" t="s">
        <v>8450</v>
      </c>
      <c r="R3233" s="225">
        <v>6</v>
      </c>
      <c r="S3233" s="225">
        <v>6</v>
      </c>
      <c r="T3233" s="225">
        <f>R3233+S3233</f>
        <v>12</v>
      </c>
      <c r="U3233" s="302" t="s">
        <v>33</v>
      </c>
      <c r="V3233" s="302">
        <v>1995</v>
      </c>
      <c r="W3233" s="302" t="s">
        <v>11346</v>
      </c>
      <c r="X3233" s="302" t="s">
        <v>11347</v>
      </c>
      <c r="Y3233" s="302">
        <v>42200</v>
      </c>
      <c r="Z3233" s="302">
        <v>100</v>
      </c>
      <c r="AA3233" s="302" t="s">
        <v>11348</v>
      </c>
      <c r="AB3233" s="302">
        <v>0</v>
      </c>
      <c r="AC3233" s="302" t="s">
        <v>11349</v>
      </c>
      <c r="AD3233" s="302" t="s">
        <v>30</v>
      </c>
      <c r="AE3233" s="302"/>
      <c r="AF3233" s="302"/>
      <c r="AG3233" s="302"/>
      <c r="AH3233" s="222"/>
      <c r="AI3233" s="229"/>
    </row>
    <row r="3234" spans="1:35" ht="94.5" customHeight="1">
      <c r="A3234" s="70" t="s">
        <v>7992</v>
      </c>
      <c r="B3234" s="74" t="s">
        <v>19</v>
      </c>
      <c r="C3234" s="74" t="s">
        <v>19</v>
      </c>
      <c r="D3234" s="75">
        <v>42222</v>
      </c>
      <c r="E3234" s="76">
        <v>0.94930555555555562</v>
      </c>
      <c r="F3234" s="75">
        <v>42222</v>
      </c>
      <c r="G3234" s="76">
        <v>0.97222222222222221</v>
      </c>
      <c r="H3234" s="76">
        <f>F3234-D3234+G3234-E3234</f>
        <v>2.2916666666666585E-2</v>
      </c>
      <c r="I3234" s="74">
        <v>7</v>
      </c>
      <c r="J3234" s="74"/>
      <c r="K3234" s="74"/>
      <c r="L3234" s="74" t="s">
        <v>4</v>
      </c>
      <c r="M3234" s="225" t="s">
        <v>4330</v>
      </c>
      <c r="N3234" s="226" t="s">
        <v>3</v>
      </c>
      <c r="O3234" s="225" t="s">
        <v>7</v>
      </c>
      <c r="P3234" s="225" t="s">
        <v>8451</v>
      </c>
      <c r="Q3234" s="225" t="s">
        <v>8452</v>
      </c>
      <c r="R3234" s="225">
        <v>5</v>
      </c>
      <c r="S3234" s="225"/>
      <c r="T3234" s="225">
        <f>R3234+S3234</f>
        <v>5</v>
      </c>
      <c r="U3234" s="302" t="s">
        <v>28</v>
      </c>
      <c r="V3234" s="302">
        <v>1966</v>
      </c>
      <c r="W3234" s="302" t="s">
        <v>11350</v>
      </c>
      <c r="X3234" s="302">
        <v>0</v>
      </c>
      <c r="Y3234" s="302">
        <v>42214</v>
      </c>
      <c r="Z3234" s="302">
        <v>100</v>
      </c>
      <c r="AA3234" s="302">
        <v>42370</v>
      </c>
      <c r="AB3234" s="302">
        <v>0</v>
      </c>
      <c r="AC3234" s="302">
        <v>42016</v>
      </c>
      <c r="AD3234" s="302" t="s">
        <v>0</v>
      </c>
      <c r="AE3234" s="302"/>
      <c r="AF3234" s="302"/>
      <c r="AG3234" s="302"/>
      <c r="AH3234" s="222"/>
      <c r="AI3234" s="229"/>
    </row>
    <row r="3235" spans="1:35" ht="173.25" customHeight="1">
      <c r="A3235" s="70" t="s">
        <v>1580</v>
      </c>
      <c r="B3235" s="74" t="s">
        <v>10</v>
      </c>
      <c r="C3235" s="74" t="s">
        <v>287</v>
      </c>
      <c r="D3235" s="75">
        <v>42108</v>
      </c>
      <c r="E3235" s="76">
        <v>0.89583333333333337</v>
      </c>
      <c r="F3235" s="75">
        <v>42108</v>
      </c>
      <c r="G3235" s="76">
        <v>0.98055555555555562</v>
      </c>
      <c r="H3235" s="76">
        <v>0.10555555555555556</v>
      </c>
      <c r="I3235" s="74">
        <v>7</v>
      </c>
      <c r="J3235" s="74" t="s">
        <v>180</v>
      </c>
      <c r="K3235" s="74" t="s">
        <v>14</v>
      </c>
      <c r="L3235" s="74" t="s">
        <v>9</v>
      </c>
      <c r="M3235" s="225" t="s">
        <v>2497</v>
      </c>
      <c r="N3235" s="226" t="s">
        <v>3</v>
      </c>
      <c r="O3235" s="225" t="s">
        <v>7</v>
      </c>
      <c r="P3235" s="225" t="s">
        <v>2498</v>
      </c>
      <c r="Q3235" s="225" t="s">
        <v>2499</v>
      </c>
      <c r="R3235" s="225">
        <v>16.600000000000001</v>
      </c>
      <c r="S3235" s="225"/>
      <c r="T3235" s="225">
        <v>16.600000000000001</v>
      </c>
      <c r="U3235" s="302"/>
      <c r="V3235" s="302"/>
      <c r="W3235" s="302"/>
      <c r="X3235" s="302"/>
      <c r="Y3235" s="302"/>
      <c r="Z3235" s="302"/>
      <c r="AA3235" s="302"/>
      <c r="AB3235" s="302"/>
      <c r="AC3235" s="302"/>
      <c r="AD3235" s="302" t="s">
        <v>31</v>
      </c>
      <c r="AE3235" s="302"/>
      <c r="AF3235" s="302"/>
      <c r="AG3235" s="302" t="s">
        <v>291</v>
      </c>
      <c r="AH3235" s="222"/>
      <c r="AI3235" s="229"/>
    </row>
    <row r="3236" spans="1:35" ht="47.25" customHeight="1">
      <c r="A3236" s="79" t="s">
        <v>1580</v>
      </c>
      <c r="B3236" s="92" t="s">
        <v>21</v>
      </c>
      <c r="C3236" s="92" t="s">
        <v>21</v>
      </c>
      <c r="D3236" s="88">
        <v>42111</v>
      </c>
      <c r="E3236" s="89">
        <v>0.69305555555555554</v>
      </c>
      <c r="F3236" s="88">
        <v>42111</v>
      </c>
      <c r="G3236" s="89">
        <v>1</v>
      </c>
      <c r="H3236" s="89">
        <v>0.30694444444444441</v>
      </c>
      <c r="I3236" s="68">
        <v>1</v>
      </c>
      <c r="J3236" s="68"/>
      <c r="K3236" s="92"/>
      <c r="L3236" s="92" t="s">
        <v>9</v>
      </c>
      <c r="M3236" s="230" t="s">
        <v>6682</v>
      </c>
      <c r="N3236" s="221">
        <v>0.4</v>
      </c>
      <c r="O3236" s="221" t="s">
        <v>7</v>
      </c>
      <c r="P3236" s="230" t="s">
        <v>6682</v>
      </c>
      <c r="Q3236" s="221" t="s">
        <v>6683</v>
      </c>
      <c r="R3236" s="221">
        <v>0.28799999999999998</v>
      </c>
      <c r="S3236" s="221">
        <v>0.14399999999999999</v>
      </c>
      <c r="T3236" s="221">
        <v>0.432</v>
      </c>
      <c r="U3236" s="293" t="s">
        <v>28</v>
      </c>
      <c r="V3236" s="273" t="s">
        <v>128</v>
      </c>
      <c r="W3236" s="293" t="s">
        <v>128</v>
      </c>
      <c r="X3236" s="293" t="s">
        <v>128</v>
      </c>
      <c r="Y3236" s="269">
        <v>2014</v>
      </c>
      <c r="Z3236" s="318" t="s">
        <v>128</v>
      </c>
      <c r="AA3236" s="269">
        <v>2015</v>
      </c>
      <c r="AB3236" s="293" t="s">
        <v>128</v>
      </c>
      <c r="AC3236" s="269">
        <v>2014</v>
      </c>
      <c r="AD3236" s="293" t="s">
        <v>31</v>
      </c>
      <c r="AE3236" s="293" t="s">
        <v>57</v>
      </c>
      <c r="AF3236" s="293"/>
      <c r="AG3236" s="318"/>
      <c r="AH3236" s="552"/>
      <c r="AI3236" s="554"/>
    </row>
    <row r="3237" spans="1:35" ht="126" customHeight="1">
      <c r="A3237" s="70" t="s">
        <v>7992</v>
      </c>
      <c r="B3237" s="74" t="s">
        <v>5</v>
      </c>
      <c r="C3237" s="74" t="s">
        <v>5</v>
      </c>
      <c r="D3237" s="75">
        <v>42222</v>
      </c>
      <c r="E3237" s="76">
        <v>0.48958333333333331</v>
      </c>
      <c r="F3237" s="75">
        <v>42222</v>
      </c>
      <c r="G3237" s="76">
        <v>0.48958333333333331</v>
      </c>
      <c r="H3237" s="76">
        <v>0</v>
      </c>
      <c r="I3237" s="74">
        <v>14</v>
      </c>
      <c r="J3237" s="74" t="s">
        <v>143</v>
      </c>
      <c r="K3237" s="74" t="s">
        <v>8</v>
      </c>
      <c r="L3237" s="74" t="s">
        <v>4</v>
      </c>
      <c r="M3237" s="225" t="s">
        <v>8263</v>
      </c>
      <c r="N3237" s="226" t="s">
        <v>3</v>
      </c>
      <c r="O3237" s="225" t="s">
        <v>7</v>
      </c>
      <c r="P3237" s="225" t="s">
        <v>8871</v>
      </c>
      <c r="Q3237" s="225" t="s">
        <v>8703</v>
      </c>
      <c r="R3237" s="225"/>
      <c r="S3237" s="225">
        <v>11.7</v>
      </c>
      <c r="T3237" s="225">
        <f>R3237+S3237</f>
        <v>11.7</v>
      </c>
      <c r="U3237" s="302" t="s">
        <v>33</v>
      </c>
      <c r="V3237" s="302">
        <v>2008</v>
      </c>
      <c r="W3237" s="302" t="s">
        <v>10556</v>
      </c>
      <c r="X3237" s="302" t="s">
        <v>1408</v>
      </c>
      <c r="Y3237" s="302" t="s">
        <v>10557</v>
      </c>
      <c r="Z3237" s="302">
        <v>100</v>
      </c>
      <c r="AA3237" s="302">
        <v>2016</v>
      </c>
      <c r="AB3237" s="302"/>
      <c r="AC3237" s="302"/>
      <c r="AD3237" s="302" t="s">
        <v>0</v>
      </c>
      <c r="AE3237" s="302"/>
      <c r="AF3237" s="302"/>
      <c r="AG3237" s="302"/>
      <c r="AH3237" s="222"/>
      <c r="AI3237" s="229"/>
    </row>
    <row r="3238" spans="1:35" ht="299.25" customHeight="1">
      <c r="A3238" s="69" t="s">
        <v>7992</v>
      </c>
      <c r="B3238" s="134" t="s">
        <v>1412</v>
      </c>
      <c r="C3238" s="134" t="s">
        <v>1420</v>
      </c>
      <c r="D3238" s="93">
        <v>42223</v>
      </c>
      <c r="E3238" s="109">
        <v>0.36527777777777781</v>
      </c>
      <c r="F3238" s="88">
        <v>42223</v>
      </c>
      <c r="G3238" s="109">
        <v>0.36527777777777781</v>
      </c>
      <c r="H3238" s="109">
        <v>0</v>
      </c>
      <c r="I3238" s="169">
        <v>14</v>
      </c>
      <c r="J3238" s="169" t="s">
        <v>1421</v>
      </c>
      <c r="K3238" s="169"/>
      <c r="L3238" s="169" t="s">
        <v>11</v>
      </c>
      <c r="M3238" s="232" t="s">
        <v>488</v>
      </c>
      <c r="N3238" s="232" t="s">
        <v>3</v>
      </c>
      <c r="O3238" s="232" t="s">
        <v>7</v>
      </c>
      <c r="P3238" s="232" t="s">
        <v>8405</v>
      </c>
      <c r="Q3238" s="232" t="s">
        <v>8406</v>
      </c>
      <c r="R3238" s="246"/>
      <c r="S3238" s="246">
        <v>1</v>
      </c>
      <c r="T3238" s="246">
        <v>1</v>
      </c>
      <c r="U3238" s="279"/>
      <c r="V3238" s="279"/>
      <c r="W3238" s="279"/>
      <c r="X3238" s="279"/>
      <c r="Y3238" s="279"/>
      <c r="Z3238" s="279"/>
      <c r="AA3238" s="279"/>
      <c r="AB3238" s="279"/>
      <c r="AC3238" s="279"/>
      <c r="AD3238" s="273" t="s">
        <v>17</v>
      </c>
      <c r="AE3238" s="279"/>
      <c r="AF3238" s="279"/>
      <c r="AG3238" s="290"/>
      <c r="AH3238" s="222"/>
      <c r="AI3238" s="229"/>
    </row>
    <row r="3239" spans="1:35" ht="141.75" customHeight="1">
      <c r="A3239" s="70" t="s">
        <v>7992</v>
      </c>
      <c r="B3239" s="74" t="s">
        <v>19</v>
      </c>
      <c r="C3239" s="74" t="s">
        <v>11218</v>
      </c>
      <c r="D3239" s="75">
        <v>42223</v>
      </c>
      <c r="E3239" s="76">
        <v>0.49652777777777773</v>
      </c>
      <c r="F3239" s="75">
        <v>42223</v>
      </c>
      <c r="G3239" s="76">
        <v>0.54513888888888895</v>
      </c>
      <c r="H3239" s="76">
        <v>4.8611111111111216E-2</v>
      </c>
      <c r="I3239" s="74">
        <v>5</v>
      </c>
      <c r="J3239" s="74"/>
      <c r="K3239" s="74"/>
      <c r="L3239" s="74" t="s">
        <v>16</v>
      </c>
      <c r="M3239" s="225" t="s">
        <v>175</v>
      </c>
      <c r="N3239" s="226" t="s">
        <v>3</v>
      </c>
      <c r="O3239" s="225" t="s">
        <v>7</v>
      </c>
      <c r="P3239" s="225" t="s">
        <v>8446</v>
      </c>
      <c r="Q3239" s="225" t="s">
        <v>8447</v>
      </c>
      <c r="R3239" s="225">
        <v>33</v>
      </c>
      <c r="S3239" s="225"/>
      <c r="T3239" s="225">
        <f>R3239+S3239</f>
        <v>33</v>
      </c>
      <c r="U3239" s="302"/>
      <c r="V3239" s="302"/>
      <c r="W3239" s="302"/>
      <c r="X3239" s="302"/>
      <c r="Y3239" s="302"/>
      <c r="Z3239" s="302"/>
      <c r="AA3239" s="302"/>
      <c r="AB3239" s="302"/>
      <c r="AC3239" s="302"/>
      <c r="AD3239" s="302" t="s">
        <v>37</v>
      </c>
      <c r="AE3239" s="302"/>
      <c r="AF3239" s="302"/>
      <c r="AG3239" s="302"/>
      <c r="AH3239" s="222"/>
      <c r="AI3239" s="229"/>
    </row>
    <row r="3240" spans="1:35" ht="94.5" customHeight="1">
      <c r="A3240" s="70" t="s">
        <v>7992</v>
      </c>
      <c r="B3240" s="74" t="s">
        <v>19</v>
      </c>
      <c r="C3240" s="74" t="s">
        <v>11218</v>
      </c>
      <c r="D3240" s="75">
        <v>42223</v>
      </c>
      <c r="E3240" s="76">
        <v>0.84583333333333333</v>
      </c>
      <c r="F3240" s="75">
        <v>42223</v>
      </c>
      <c r="G3240" s="76">
        <v>0.84583333333333333</v>
      </c>
      <c r="H3240" s="76">
        <v>0</v>
      </c>
      <c r="I3240" s="74">
        <v>6</v>
      </c>
      <c r="J3240" s="74"/>
      <c r="K3240" s="74"/>
      <c r="L3240" s="74" t="s">
        <v>16</v>
      </c>
      <c r="M3240" s="225" t="s">
        <v>264</v>
      </c>
      <c r="N3240" s="226">
        <v>110</v>
      </c>
      <c r="O3240" s="225" t="s">
        <v>7</v>
      </c>
      <c r="P3240" s="225" t="s">
        <v>8448</v>
      </c>
      <c r="Q3240" s="225" t="s">
        <v>11351</v>
      </c>
      <c r="R3240" s="225">
        <v>5</v>
      </c>
      <c r="S3240" s="225">
        <v>7</v>
      </c>
      <c r="T3240" s="225">
        <f>R3240+S3240</f>
        <v>12</v>
      </c>
      <c r="U3240" s="302"/>
      <c r="V3240" s="302"/>
      <c r="W3240" s="302"/>
      <c r="X3240" s="302"/>
      <c r="Y3240" s="302"/>
      <c r="Z3240" s="302"/>
      <c r="AA3240" s="302"/>
      <c r="AB3240" s="302"/>
      <c r="AC3240" s="302"/>
      <c r="AD3240" s="302" t="s">
        <v>37</v>
      </c>
      <c r="AE3240" s="302"/>
      <c r="AF3240" s="302"/>
      <c r="AG3240" s="302"/>
      <c r="AH3240" s="222"/>
      <c r="AI3240" s="229"/>
    </row>
    <row r="3241" spans="1:35" ht="63" customHeight="1">
      <c r="A3241" s="70" t="s">
        <v>7992</v>
      </c>
      <c r="B3241" s="74" t="s">
        <v>15</v>
      </c>
      <c r="C3241" s="74" t="s">
        <v>15</v>
      </c>
      <c r="D3241" s="75">
        <v>42223</v>
      </c>
      <c r="E3241" s="76">
        <v>0.92152777777777783</v>
      </c>
      <c r="F3241" s="75">
        <v>42223</v>
      </c>
      <c r="G3241" s="76">
        <v>0.92152777777777783</v>
      </c>
      <c r="H3241" s="76">
        <f>(F3241+G3241)-(D3241+E3241)</f>
        <v>0</v>
      </c>
      <c r="I3241" s="74">
        <v>15</v>
      </c>
      <c r="J3241" s="74" t="s">
        <v>8264</v>
      </c>
      <c r="K3241" s="74" t="s">
        <v>8</v>
      </c>
      <c r="L3241" s="74" t="s">
        <v>4</v>
      </c>
      <c r="M3241" s="225" t="s">
        <v>8529</v>
      </c>
      <c r="N3241" s="226">
        <v>35</v>
      </c>
      <c r="O3241" s="225" t="s">
        <v>13</v>
      </c>
      <c r="P3241" s="225" t="s">
        <v>8530</v>
      </c>
      <c r="Q3241" s="225" t="s">
        <v>8531</v>
      </c>
      <c r="R3241" s="225"/>
      <c r="S3241" s="225">
        <v>2.14</v>
      </c>
      <c r="T3241" s="225">
        <f>SUM(R3241:S3241)</f>
        <v>2.14</v>
      </c>
      <c r="U3241" s="302" t="s">
        <v>28</v>
      </c>
      <c r="V3241" s="302">
        <v>2008</v>
      </c>
      <c r="W3241" s="302" t="s">
        <v>9377</v>
      </c>
      <c r="X3241" s="302"/>
      <c r="Y3241" s="302">
        <v>42138</v>
      </c>
      <c r="Z3241" s="302">
        <v>100</v>
      </c>
      <c r="AA3241" s="302">
        <v>42248</v>
      </c>
      <c r="AB3241" s="302">
        <v>0</v>
      </c>
      <c r="AC3241" s="302"/>
      <c r="AD3241" s="302" t="s">
        <v>30</v>
      </c>
      <c r="AE3241" s="302" t="s">
        <v>53</v>
      </c>
      <c r="AF3241" s="302"/>
      <c r="AG3241" s="302" t="s">
        <v>9378</v>
      </c>
      <c r="AH3241" s="222"/>
      <c r="AI3241" s="229"/>
    </row>
    <row r="3242" spans="1:35" ht="141.75" customHeight="1">
      <c r="A3242" s="70" t="s">
        <v>7992</v>
      </c>
      <c r="B3242" s="74" t="s">
        <v>12</v>
      </c>
      <c r="C3242" s="74" t="s">
        <v>127</v>
      </c>
      <c r="D3242" s="75">
        <v>42223</v>
      </c>
      <c r="E3242" s="76">
        <v>0.37013888888888885</v>
      </c>
      <c r="F3242" s="75">
        <v>42223</v>
      </c>
      <c r="G3242" s="76">
        <v>0.37013888888888885</v>
      </c>
      <c r="H3242" s="76">
        <f>G3242-E3242</f>
        <v>0</v>
      </c>
      <c r="I3242" s="74">
        <v>2</v>
      </c>
      <c r="J3242" s="74"/>
      <c r="K3242" s="74"/>
      <c r="L3242" s="74" t="s">
        <v>4</v>
      </c>
      <c r="M3242" s="225" t="s">
        <v>9805</v>
      </c>
      <c r="N3242" s="226" t="s">
        <v>3</v>
      </c>
      <c r="O3242" s="225" t="s">
        <v>7</v>
      </c>
      <c r="P3242" s="225" t="s">
        <v>9806</v>
      </c>
      <c r="Q3242" s="225" t="s">
        <v>9807</v>
      </c>
      <c r="R3242" s="225">
        <v>0.05</v>
      </c>
      <c r="S3242" s="225">
        <v>0.01</v>
      </c>
      <c r="T3242" s="225">
        <f>R3242+S3242</f>
        <v>6.0000000000000005E-2</v>
      </c>
      <c r="U3242" s="302" t="s">
        <v>36</v>
      </c>
      <c r="V3242" s="302">
        <v>2009</v>
      </c>
      <c r="W3242" s="302" t="s">
        <v>9808</v>
      </c>
      <c r="X3242" s="302" t="s">
        <v>9809</v>
      </c>
      <c r="Y3242" s="302">
        <v>42145</v>
      </c>
      <c r="Z3242" s="302">
        <v>1</v>
      </c>
      <c r="AA3242" s="302">
        <v>42491</v>
      </c>
      <c r="AB3242" s="302" t="s">
        <v>128</v>
      </c>
      <c r="AC3242" s="302" t="s">
        <v>128</v>
      </c>
      <c r="AD3242" s="302" t="s">
        <v>0</v>
      </c>
      <c r="AE3242" s="302" t="s">
        <v>128</v>
      </c>
      <c r="AF3242" s="302" t="s">
        <v>128</v>
      </c>
      <c r="AG3242" s="302"/>
      <c r="AH3242" s="222"/>
      <c r="AI3242" s="229"/>
    </row>
    <row r="3243" spans="1:35" ht="141.75" customHeight="1">
      <c r="A3243" s="70" t="s">
        <v>7992</v>
      </c>
      <c r="B3243" s="74" t="s">
        <v>12</v>
      </c>
      <c r="C3243" s="74" t="s">
        <v>127</v>
      </c>
      <c r="D3243" s="75">
        <v>42223</v>
      </c>
      <c r="E3243" s="76">
        <v>0.65277777777777779</v>
      </c>
      <c r="F3243" s="75">
        <v>42223</v>
      </c>
      <c r="G3243" s="76">
        <v>0.67222222222222217</v>
      </c>
      <c r="H3243" s="76">
        <f>G3243-E3243</f>
        <v>1.9444444444444375E-2</v>
      </c>
      <c r="I3243" s="74">
        <v>7</v>
      </c>
      <c r="J3243" s="74" t="s">
        <v>233</v>
      </c>
      <c r="K3243" s="74" t="s">
        <v>14</v>
      </c>
      <c r="L3243" s="74" t="s">
        <v>29</v>
      </c>
      <c r="M3243" s="225" t="s">
        <v>9797</v>
      </c>
      <c r="N3243" s="226" t="s">
        <v>3</v>
      </c>
      <c r="O3243" s="225" t="s">
        <v>7</v>
      </c>
      <c r="P3243" s="225" t="s">
        <v>8174</v>
      </c>
      <c r="Q3243" s="225" t="s">
        <v>8690</v>
      </c>
      <c r="R3243" s="225">
        <v>2.13</v>
      </c>
      <c r="S3243" s="225">
        <v>1.38</v>
      </c>
      <c r="T3243" s="225">
        <f>R3243+S3243</f>
        <v>3.51</v>
      </c>
      <c r="U3243" s="302" t="s">
        <v>28</v>
      </c>
      <c r="V3243" s="302" t="s">
        <v>5314</v>
      </c>
      <c r="W3243" s="302" t="s">
        <v>1364</v>
      </c>
      <c r="X3243" s="302" t="s">
        <v>762</v>
      </c>
      <c r="Y3243" s="302" t="s">
        <v>9629</v>
      </c>
      <c r="Z3243" s="302">
        <v>1</v>
      </c>
      <c r="AA3243" s="302" t="s">
        <v>9630</v>
      </c>
      <c r="AB3243" s="302" t="s">
        <v>128</v>
      </c>
      <c r="AC3243" s="302" t="s">
        <v>128</v>
      </c>
      <c r="AD3243" s="302" t="s">
        <v>27</v>
      </c>
      <c r="AE3243" s="302" t="s">
        <v>128</v>
      </c>
      <c r="AF3243" s="302" t="s">
        <v>128</v>
      </c>
      <c r="AG3243" s="302"/>
      <c r="AH3243" s="222"/>
      <c r="AI3243" s="229"/>
    </row>
    <row r="3244" spans="1:35" ht="94.5" customHeight="1">
      <c r="A3244" s="69" t="s">
        <v>1580</v>
      </c>
      <c r="B3244" s="74" t="s">
        <v>1412</v>
      </c>
      <c r="C3244" s="74" t="s">
        <v>1423</v>
      </c>
      <c r="D3244" s="75">
        <v>42113</v>
      </c>
      <c r="E3244" s="76">
        <v>0.79166666666666663</v>
      </c>
      <c r="F3244" s="75">
        <v>42114</v>
      </c>
      <c r="G3244" s="76">
        <v>0.69791666666666663</v>
      </c>
      <c r="H3244" s="76">
        <v>0.90625</v>
      </c>
      <c r="I3244" s="77">
        <v>2</v>
      </c>
      <c r="J3244" s="79" t="s">
        <v>1424</v>
      </c>
      <c r="K3244" s="77"/>
      <c r="L3244" s="80" t="s">
        <v>11</v>
      </c>
      <c r="M3244" s="228" t="s">
        <v>2563</v>
      </c>
      <c r="N3244" s="226" t="s">
        <v>3</v>
      </c>
      <c r="O3244" s="224" t="s">
        <v>25</v>
      </c>
      <c r="P3244" s="228" t="s">
        <v>2563</v>
      </c>
      <c r="Q3244" s="227" t="s">
        <v>2564</v>
      </c>
      <c r="R3244" s="223"/>
      <c r="S3244" s="223">
        <v>1</v>
      </c>
      <c r="T3244" s="223">
        <v>1</v>
      </c>
      <c r="U3244" s="489"/>
      <c r="V3244" s="489"/>
      <c r="W3244" s="489"/>
      <c r="X3244" s="489"/>
      <c r="Y3244" s="489"/>
      <c r="Z3244" s="489"/>
      <c r="AA3244" s="489"/>
      <c r="AB3244" s="489"/>
      <c r="AC3244" s="489"/>
      <c r="AD3244" s="279" t="s">
        <v>22</v>
      </c>
      <c r="AE3244" s="489"/>
      <c r="AF3244" s="489"/>
      <c r="AG3244" s="489"/>
      <c r="AH3244" s="552"/>
      <c r="AI3244" s="554"/>
    </row>
    <row r="3245" spans="1:35" ht="141.75" customHeight="1">
      <c r="A3245" s="69" t="s">
        <v>2819</v>
      </c>
      <c r="B3245" s="74" t="s">
        <v>1412</v>
      </c>
      <c r="C3245" s="74" t="s">
        <v>1423</v>
      </c>
      <c r="D3245" s="75">
        <v>42128</v>
      </c>
      <c r="E3245" s="76">
        <v>0.68958333333333333</v>
      </c>
      <c r="F3245" s="75">
        <v>42128</v>
      </c>
      <c r="G3245" s="76">
        <v>0.72569444444444453</v>
      </c>
      <c r="H3245" s="76">
        <v>3.6111111111111115E-2</v>
      </c>
      <c r="I3245" s="77">
        <v>5</v>
      </c>
      <c r="J3245" s="79"/>
      <c r="K3245" s="77"/>
      <c r="L3245" s="80" t="s">
        <v>4</v>
      </c>
      <c r="M3245" s="228" t="s">
        <v>2841</v>
      </c>
      <c r="N3245" s="226" t="s">
        <v>3</v>
      </c>
      <c r="O3245" s="224" t="s">
        <v>25</v>
      </c>
      <c r="P3245" s="228" t="s">
        <v>2842</v>
      </c>
      <c r="Q3245" s="227" t="s">
        <v>2843</v>
      </c>
      <c r="R3245" s="223"/>
      <c r="S3245" s="223">
        <v>1</v>
      </c>
      <c r="T3245" s="223">
        <v>1</v>
      </c>
      <c r="U3245" s="286"/>
      <c r="V3245" s="286"/>
      <c r="W3245" s="286"/>
      <c r="X3245" s="286"/>
      <c r="Y3245" s="286"/>
      <c r="Z3245" s="286"/>
      <c r="AA3245" s="286"/>
      <c r="AB3245" s="286"/>
      <c r="AC3245" s="286"/>
      <c r="AD3245" s="279" t="s">
        <v>22</v>
      </c>
      <c r="AE3245" s="286"/>
      <c r="AF3245" s="286"/>
      <c r="AG3245" s="286"/>
      <c r="AH3245" s="222"/>
      <c r="AI3245" s="229"/>
    </row>
    <row r="3246" spans="1:35" ht="78.75" customHeight="1">
      <c r="A3246" s="70" t="s">
        <v>1580</v>
      </c>
      <c r="B3246" s="74" t="s">
        <v>81</v>
      </c>
      <c r="C3246" s="74" t="s">
        <v>81</v>
      </c>
      <c r="D3246" s="75">
        <v>42124</v>
      </c>
      <c r="E3246" s="76">
        <v>0.83750000000000002</v>
      </c>
      <c r="F3246" s="75">
        <v>42124</v>
      </c>
      <c r="G3246" s="76">
        <v>2.361111111111111E-2</v>
      </c>
      <c r="H3246" s="76">
        <v>0.17916666666666667</v>
      </c>
      <c r="I3246" s="74">
        <v>6</v>
      </c>
      <c r="J3246" s="74"/>
      <c r="K3246" s="74"/>
      <c r="L3246" s="74" t="s">
        <v>4</v>
      </c>
      <c r="M3246" s="225" t="s">
        <v>2791</v>
      </c>
      <c r="N3246" s="226">
        <v>0.4</v>
      </c>
      <c r="O3246" s="225" t="s">
        <v>25</v>
      </c>
      <c r="P3246" s="225" t="s">
        <v>2791</v>
      </c>
      <c r="Q3246" s="225" t="s">
        <v>7143</v>
      </c>
      <c r="R3246" s="225"/>
      <c r="S3246" s="225">
        <v>7.1</v>
      </c>
      <c r="T3246" s="225">
        <v>7.1</v>
      </c>
      <c r="U3246" s="302" t="s">
        <v>44</v>
      </c>
      <c r="V3246" s="302">
        <v>2012</v>
      </c>
      <c r="W3246" s="302" t="s">
        <v>7259</v>
      </c>
      <c r="X3246" s="302" t="s">
        <v>7260</v>
      </c>
      <c r="Y3246" s="302" t="s">
        <v>7261</v>
      </c>
      <c r="Z3246" s="302">
        <v>1</v>
      </c>
      <c r="AA3246" s="302" t="s">
        <v>1921</v>
      </c>
      <c r="AB3246" s="302">
        <v>0</v>
      </c>
      <c r="AC3246" s="302" t="s">
        <v>7262</v>
      </c>
      <c r="AD3246" s="302" t="s">
        <v>41</v>
      </c>
      <c r="AE3246" s="302"/>
      <c r="AF3246" s="302"/>
      <c r="AG3246" s="302"/>
      <c r="AH3246" s="222"/>
      <c r="AI3246" s="229"/>
    </row>
    <row r="3247" spans="1:35" ht="94.5" customHeight="1">
      <c r="A3247" s="69" t="s">
        <v>7992</v>
      </c>
      <c r="B3247" s="92" t="s">
        <v>21</v>
      </c>
      <c r="C3247" s="92" t="s">
        <v>21</v>
      </c>
      <c r="D3247" s="88">
        <v>42224</v>
      </c>
      <c r="E3247" s="89">
        <v>0.48958333333333331</v>
      </c>
      <c r="F3247" s="88">
        <v>42224</v>
      </c>
      <c r="G3247" s="89">
        <v>0.65902777777777777</v>
      </c>
      <c r="H3247" s="89">
        <v>0.16944444444444443</v>
      </c>
      <c r="I3247" s="68">
        <v>1</v>
      </c>
      <c r="J3247" s="68"/>
      <c r="K3247" s="92"/>
      <c r="L3247" s="92" t="s">
        <v>11</v>
      </c>
      <c r="M3247" s="230" t="s">
        <v>9902</v>
      </c>
      <c r="N3247" s="221">
        <v>0.4</v>
      </c>
      <c r="O3247" s="221" t="s">
        <v>7</v>
      </c>
      <c r="P3247" s="230" t="s">
        <v>8271</v>
      </c>
      <c r="Q3247" s="221" t="s">
        <v>9903</v>
      </c>
      <c r="R3247" s="221">
        <v>0.34599999999999997</v>
      </c>
      <c r="S3247" s="221">
        <v>0.14799999999999999</v>
      </c>
      <c r="T3247" s="221">
        <v>0.495</v>
      </c>
      <c r="U3247" s="293" t="s">
        <v>45</v>
      </c>
      <c r="V3247" s="273" t="s">
        <v>128</v>
      </c>
      <c r="W3247" s="293" t="s">
        <v>128</v>
      </c>
      <c r="X3247" s="293" t="s">
        <v>128</v>
      </c>
      <c r="Y3247" s="269">
        <v>2015</v>
      </c>
      <c r="Z3247" s="318" t="s">
        <v>128</v>
      </c>
      <c r="AA3247" s="269">
        <v>2016</v>
      </c>
      <c r="AB3247" s="293" t="s">
        <v>128</v>
      </c>
      <c r="AC3247" s="269">
        <v>2015</v>
      </c>
      <c r="AD3247" s="293" t="s">
        <v>17</v>
      </c>
      <c r="AE3247" s="293" t="s">
        <v>57</v>
      </c>
      <c r="AF3247" s="293"/>
      <c r="AG3247" s="318"/>
      <c r="AH3247" s="230"/>
      <c r="AI3247" s="229"/>
    </row>
    <row r="3248" spans="1:35" ht="94.5" customHeight="1">
      <c r="A3248" s="69" t="s">
        <v>7992</v>
      </c>
      <c r="B3248" s="92" t="s">
        <v>21</v>
      </c>
      <c r="C3248" s="92" t="s">
        <v>21</v>
      </c>
      <c r="D3248" s="88">
        <v>42224</v>
      </c>
      <c r="E3248" s="89">
        <v>0.58333333333333337</v>
      </c>
      <c r="F3248" s="88">
        <v>42224</v>
      </c>
      <c r="G3248" s="89">
        <v>0.61805555555555558</v>
      </c>
      <c r="H3248" s="89">
        <v>3.4722222222222224E-2</v>
      </c>
      <c r="I3248" s="68">
        <v>1</v>
      </c>
      <c r="J3248" s="68"/>
      <c r="K3248" s="92"/>
      <c r="L3248" s="92" t="s">
        <v>11</v>
      </c>
      <c r="M3248" s="230" t="s">
        <v>8269</v>
      </c>
      <c r="N3248" s="221">
        <v>0.4</v>
      </c>
      <c r="O3248" s="221" t="s">
        <v>2</v>
      </c>
      <c r="P3248" s="230" t="s">
        <v>8269</v>
      </c>
      <c r="Q3248" s="221" t="s">
        <v>4888</v>
      </c>
      <c r="R3248" s="221">
        <v>5.0999999999999997E-2</v>
      </c>
      <c r="S3248" s="221">
        <v>2.1999999999999999E-2</v>
      </c>
      <c r="T3248" s="221">
        <v>7.3999999999999996E-2</v>
      </c>
      <c r="U3248" s="293" t="s">
        <v>45</v>
      </c>
      <c r="V3248" s="273" t="s">
        <v>128</v>
      </c>
      <c r="W3248" s="293" t="s">
        <v>128</v>
      </c>
      <c r="X3248" s="293" t="s">
        <v>128</v>
      </c>
      <c r="Y3248" s="269">
        <v>2015</v>
      </c>
      <c r="Z3248" s="318" t="s">
        <v>128</v>
      </c>
      <c r="AA3248" s="269">
        <v>2016</v>
      </c>
      <c r="AB3248" s="293" t="s">
        <v>128</v>
      </c>
      <c r="AC3248" s="269">
        <v>2015</v>
      </c>
      <c r="AD3248" s="293" t="s">
        <v>17</v>
      </c>
      <c r="AE3248" s="293" t="s">
        <v>57</v>
      </c>
      <c r="AF3248" s="293"/>
      <c r="AG3248" s="318"/>
      <c r="AH3248" s="230"/>
      <c r="AI3248" s="229"/>
    </row>
    <row r="3249" spans="1:35" ht="94.5" customHeight="1">
      <c r="A3249" s="69" t="s">
        <v>7992</v>
      </c>
      <c r="B3249" s="92" t="s">
        <v>21</v>
      </c>
      <c r="C3249" s="92" t="s">
        <v>21</v>
      </c>
      <c r="D3249" s="88">
        <v>42224</v>
      </c>
      <c r="E3249" s="89">
        <v>0.60416666666666663</v>
      </c>
      <c r="F3249" s="88">
        <v>42224</v>
      </c>
      <c r="G3249" s="89">
        <v>0.63194444444444442</v>
      </c>
      <c r="H3249" s="89">
        <v>2.7777777777777776E-2</v>
      </c>
      <c r="I3249" s="68">
        <v>1</v>
      </c>
      <c r="J3249" s="68"/>
      <c r="K3249" s="92"/>
      <c r="L3249" s="92" t="s">
        <v>11</v>
      </c>
      <c r="M3249" s="230" t="s">
        <v>8270</v>
      </c>
      <c r="N3249" s="221">
        <v>0.4</v>
      </c>
      <c r="O3249" s="221" t="s">
        <v>7</v>
      </c>
      <c r="P3249" s="230" t="s">
        <v>8270</v>
      </c>
      <c r="Q3249" s="221" t="s">
        <v>9901</v>
      </c>
      <c r="R3249" s="221">
        <v>6.9000000000000006E-2</v>
      </c>
      <c r="S3249" s="221">
        <v>2.9000000000000001E-2</v>
      </c>
      <c r="T3249" s="221">
        <v>9.9000000000000005E-2</v>
      </c>
      <c r="U3249" s="293" t="s">
        <v>28</v>
      </c>
      <c r="V3249" s="273" t="s">
        <v>128</v>
      </c>
      <c r="W3249" s="293" t="s">
        <v>128</v>
      </c>
      <c r="X3249" s="293" t="s">
        <v>128</v>
      </c>
      <c r="Y3249" s="269">
        <v>2015</v>
      </c>
      <c r="Z3249" s="318" t="s">
        <v>128</v>
      </c>
      <c r="AA3249" s="269">
        <v>2016</v>
      </c>
      <c r="AB3249" s="293" t="s">
        <v>128</v>
      </c>
      <c r="AC3249" s="269">
        <v>2015</v>
      </c>
      <c r="AD3249" s="293" t="s">
        <v>17</v>
      </c>
      <c r="AE3249" s="293" t="s">
        <v>57</v>
      </c>
      <c r="AF3249" s="293"/>
      <c r="AG3249" s="318"/>
      <c r="AH3249" s="230"/>
      <c r="AI3249" s="229"/>
    </row>
    <row r="3250" spans="1:35" ht="78.75" customHeight="1">
      <c r="A3250" s="70" t="s">
        <v>7992</v>
      </c>
      <c r="B3250" s="74" t="s">
        <v>15</v>
      </c>
      <c r="C3250" s="74" t="s">
        <v>209</v>
      </c>
      <c r="D3250" s="75">
        <v>42224</v>
      </c>
      <c r="E3250" s="76">
        <v>0.20833333333333334</v>
      </c>
      <c r="F3250" s="75">
        <v>42224</v>
      </c>
      <c r="G3250" s="76">
        <v>0.20833333333333334</v>
      </c>
      <c r="H3250" s="76">
        <f>(F3250+G3250)-(D3250+E3250)</f>
        <v>0</v>
      </c>
      <c r="I3250" s="74">
        <v>56</v>
      </c>
      <c r="J3250" s="74" t="s">
        <v>9379</v>
      </c>
      <c r="K3250" s="74" t="s">
        <v>8</v>
      </c>
      <c r="L3250" s="74" t="s">
        <v>16</v>
      </c>
      <c r="M3250" s="225" t="s">
        <v>9380</v>
      </c>
      <c r="N3250" s="226">
        <v>35</v>
      </c>
      <c r="O3250" s="225" t="s">
        <v>13</v>
      </c>
      <c r="P3250" s="225" t="s">
        <v>8266</v>
      </c>
      <c r="Q3250" s="225" t="s">
        <v>8532</v>
      </c>
      <c r="R3250" s="225"/>
      <c r="S3250" s="225">
        <v>6.81</v>
      </c>
      <c r="T3250" s="225">
        <f>SUM(R3250:S3250)</f>
        <v>6.81</v>
      </c>
      <c r="U3250" s="302"/>
      <c r="V3250" s="302"/>
      <c r="W3250" s="302"/>
      <c r="X3250" s="302"/>
      <c r="Y3250" s="302"/>
      <c r="Z3250" s="302"/>
      <c r="AA3250" s="302"/>
      <c r="AB3250" s="302"/>
      <c r="AC3250" s="302"/>
      <c r="AD3250" s="302" t="s">
        <v>37</v>
      </c>
      <c r="AE3250" s="302" t="s">
        <v>53</v>
      </c>
      <c r="AF3250" s="302"/>
      <c r="AG3250" s="302"/>
      <c r="AH3250" s="222"/>
      <c r="AI3250" s="229"/>
    </row>
    <row r="3251" spans="1:35" ht="141.75" customHeight="1">
      <c r="A3251" s="69" t="s">
        <v>2819</v>
      </c>
      <c r="B3251" s="74" t="s">
        <v>1412</v>
      </c>
      <c r="C3251" s="74" t="s">
        <v>1423</v>
      </c>
      <c r="D3251" s="75">
        <v>42132</v>
      </c>
      <c r="E3251" s="76">
        <v>0.82847222222222217</v>
      </c>
      <c r="F3251" s="75">
        <v>42132</v>
      </c>
      <c r="G3251" s="76">
        <v>0.82847222222222217</v>
      </c>
      <c r="H3251" s="76">
        <v>0</v>
      </c>
      <c r="I3251" s="77">
        <v>24</v>
      </c>
      <c r="J3251" s="79" t="s">
        <v>2959</v>
      </c>
      <c r="K3251" s="77"/>
      <c r="L3251" s="80" t="s">
        <v>11</v>
      </c>
      <c r="M3251" s="228" t="s">
        <v>2960</v>
      </c>
      <c r="N3251" s="226" t="s">
        <v>3</v>
      </c>
      <c r="O3251" s="224" t="s">
        <v>7</v>
      </c>
      <c r="P3251" s="228" t="s">
        <v>2960</v>
      </c>
      <c r="Q3251" s="227" t="s">
        <v>2961</v>
      </c>
      <c r="R3251" s="223"/>
      <c r="S3251" s="223">
        <v>1</v>
      </c>
      <c r="T3251" s="223">
        <v>1</v>
      </c>
      <c r="U3251" s="489"/>
      <c r="V3251" s="489"/>
      <c r="W3251" s="489"/>
      <c r="X3251" s="489"/>
      <c r="Y3251" s="489"/>
      <c r="Z3251" s="489"/>
      <c r="AA3251" s="489"/>
      <c r="AB3251" s="489"/>
      <c r="AC3251" s="489"/>
      <c r="AD3251" s="279" t="s">
        <v>22</v>
      </c>
      <c r="AE3251" s="489"/>
      <c r="AF3251" s="489"/>
      <c r="AG3251" s="489"/>
      <c r="AH3251" s="552"/>
      <c r="AI3251" s="554"/>
    </row>
    <row r="3252" spans="1:35" ht="78.75" customHeight="1">
      <c r="A3252" s="70" t="s">
        <v>7992</v>
      </c>
      <c r="B3252" s="74" t="s">
        <v>18</v>
      </c>
      <c r="C3252" s="74" t="s">
        <v>18</v>
      </c>
      <c r="D3252" s="75">
        <v>42224</v>
      </c>
      <c r="E3252" s="76">
        <v>42224.583333333336</v>
      </c>
      <c r="F3252" s="75">
        <v>42224</v>
      </c>
      <c r="G3252" s="76">
        <v>42224.625</v>
      </c>
      <c r="H3252" s="76">
        <f>G3252-E3252</f>
        <v>4.1666666664241347E-2</v>
      </c>
      <c r="I3252" s="74">
        <v>1</v>
      </c>
      <c r="J3252" s="74"/>
      <c r="K3252" s="74"/>
      <c r="L3252" s="74" t="s">
        <v>11</v>
      </c>
      <c r="M3252" s="225" t="s">
        <v>337</v>
      </c>
      <c r="N3252" s="226">
        <v>0.4</v>
      </c>
      <c r="O3252" s="225" t="s">
        <v>2</v>
      </c>
      <c r="P3252" s="225" t="s">
        <v>4784</v>
      </c>
      <c r="Q3252" s="225" t="s">
        <v>4785</v>
      </c>
      <c r="R3252" s="225"/>
      <c r="S3252" s="225"/>
      <c r="T3252" s="225"/>
      <c r="U3252" s="302"/>
      <c r="V3252" s="302"/>
      <c r="W3252" s="302"/>
      <c r="X3252" s="302"/>
      <c r="Y3252" s="302"/>
      <c r="Z3252" s="302"/>
      <c r="AA3252" s="302"/>
      <c r="AB3252" s="302"/>
      <c r="AC3252" s="302"/>
      <c r="AD3252" s="302" t="s">
        <v>0</v>
      </c>
      <c r="AE3252" s="302"/>
      <c r="AF3252" s="302"/>
      <c r="AG3252" s="302"/>
      <c r="AH3252" s="222"/>
      <c r="AI3252" s="229"/>
    </row>
    <row r="3253" spans="1:35" ht="47.25" customHeight="1">
      <c r="A3253" s="69" t="s">
        <v>2819</v>
      </c>
      <c r="B3253" s="74" t="s">
        <v>1412</v>
      </c>
      <c r="C3253" s="74" t="s">
        <v>1423</v>
      </c>
      <c r="D3253" s="75">
        <v>42133</v>
      </c>
      <c r="E3253" s="76">
        <v>0.36388888888888887</v>
      </c>
      <c r="F3253" s="75">
        <v>42133</v>
      </c>
      <c r="G3253" s="76">
        <v>0.43611111111111112</v>
      </c>
      <c r="H3253" s="76">
        <v>7.2222222222222229E-2</v>
      </c>
      <c r="I3253" s="77">
        <v>4</v>
      </c>
      <c r="J3253" s="79"/>
      <c r="K3253" s="77"/>
      <c r="L3253" s="80" t="s">
        <v>4</v>
      </c>
      <c r="M3253" s="228" t="s">
        <v>2966</v>
      </c>
      <c r="N3253" s="226">
        <v>0.4</v>
      </c>
      <c r="O3253" s="224" t="s">
        <v>25</v>
      </c>
      <c r="P3253" s="228" t="s">
        <v>2967</v>
      </c>
      <c r="Q3253" s="227" t="s">
        <v>2968</v>
      </c>
      <c r="R3253" s="223"/>
      <c r="S3253" s="223">
        <v>1</v>
      </c>
      <c r="T3253" s="223">
        <v>1</v>
      </c>
      <c r="U3253" s="489"/>
      <c r="V3253" s="489"/>
      <c r="W3253" s="489"/>
      <c r="X3253" s="489"/>
      <c r="Y3253" s="489"/>
      <c r="Z3253" s="489"/>
      <c r="AA3253" s="489"/>
      <c r="AB3253" s="489"/>
      <c r="AC3253" s="489"/>
      <c r="AD3253" s="489" t="s">
        <v>22</v>
      </c>
      <c r="AE3253" s="489"/>
      <c r="AF3253" s="489"/>
      <c r="AG3253" s="489"/>
      <c r="AH3253" s="552"/>
      <c r="AI3253" s="554"/>
    </row>
    <row r="3254" spans="1:35" ht="63" customHeight="1">
      <c r="A3254" s="70" t="s">
        <v>7992</v>
      </c>
      <c r="B3254" s="74" t="s">
        <v>5</v>
      </c>
      <c r="C3254" s="74" t="s">
        <v>5</v>
      </c>
      <c r="D3254" s="75">
        <v>42224</v>
      </c>
      <c r="E3254" s="76">
        <v>0.20833333333333334</v>
      </c>
      <c r="F3254" s="75">
        <v>42224</v>
      </c>
      <c r="G3254" s="76">
        <v>0.26319444444444445</v>
      </c>
      <c r="H3254" s="76">
        <v>5.486111111111111E-2</v>
      </c>
      <c r="I3254" s="74">
        <v>13</v>
      </c>
      <c r="J3254" s="74" t="s">
        <v>150</v>
      </c>
      <c r="K3254" s="74" t="s">
        <v>20</v>
      </c>
      <c r="L3254" s="74" t="s">
        <v>29</v>
      </c>
      <c r="M3254" s="225" t="s">
        <v>8704</v>
      </c>
      <c r="N3254" s="226" t="s">
        <v>3</v>
      </c>
      <c r="O3254" s="225" t="s">
        <v>7</v>
      </c>
      <c r="P3254" s="225" t="s">
        <v>10558</v>
      </c>
      <c r="Q3254" s="225" t="s">
        <v>10559</v>
      </c>
      <c r="R3254" s="225"/>
      <c r="S3254" s="225">
        <v>5.2</v>
      </c>
      <c r="T3254" s="225">
        <v>5.2</v>
      </c>
      <c r="U3254" s="302" t="s">
        <v>28</v>
      </c>
      <c r="V3254" s="302">
        <v>1987</v>
      </c>
      <c r="W3254" s="302" t="s">
        <v>555</v>
      </c>
      <c r="X3254" s="302" t="s">
        <v>1383</v>
      </c>
      <c r="Y3254" s="302" t="s">
        <v>10560</v>
      </c>
      <c r="Z3254" s="302">
        <v>90</v>
      </c>
      <c r="AA3254" s="302" t="s">
        <v>10561</v>
      </c>
      <c r="AB3254" s="302" t="s">
        <v>10562</v>
      </c>
      <c r="AC3254" s="302"/>
      <c r="AD3254" s="302" t="s">
        <v>27</v>
      </c>
      <c r="AE3254" s="302"/>
      <c r="AF3254" s="302"/>
      <c r="AG3254" s="302"/>
      <c r="AH3254" s="222"/>
      <c r="AI3254" s="229"/>
    </row>
    <row r="3255" spans="1:35" ht="204.75" customHeight="1">
      <c r="A3255" s="69" t="s">
        <v>7992</v>
      </c>
      <c r="B3255" s="92" t="s">
        <v>21</v>
      </c>
      <c r="C3255" s="92" t="s">
        <v>742</v>
      </c>
      <c r="D3255" s="88">
        <v>42225</v>
      </c>
      <c r="E3255" s="89">
        <v>0.21527777777777779</v>
      </c>
      <c r="F3255" s="88">
        <v>42225</v>
      </c>
      <c r="G3255" s="89">
        <v>0.21875</v>
      </c>
      <c r="H3255" s="89">
        <v>3.472222222222222E-3</v>
      </c>
      <c r="I3255" s="68">
        <v>1</v>
      </c>
      <c r="J3255" s="68"/>
      <c r="K3255" s="92"/>
      <c r="L3255" s="92" t="s">
        <v>16</v>
      </c>
      <c r="M3255" s="230" t="s">
        <v>8001</v>
      </c>
      <c r="N3255" s="221">
        <v>110</v>
      </c>
      <c r="O3255" s="221" t="s">
        <v>13</v>
      </c>
      <c r="P3255" s="230" t="s">
        <v>7205</v>
      </c>
      <c r="Q3255" s="221" t="s">
        <v>8002</v>
      </c>
      <c r="R3255" s="221">
        <v>5.1999999999999998E-2</v>
      </c>
      <c r="S3255" s="221">
        <v>2.5999999999999999E-2</v>
      </c>
      <c r="T3255" s="221">
        <v>7.8E-2</v>
      </c>
      <c r="U3255" s="293" t="s">
        <v>28</v>
      </c>
      <c r="V3255" s="273" t="s">
        <v>128</v>
      </c>
      <c r="W3255" s="293" t="s">
        <v>128</v>
      </c>
      <c r="X3255" s="293" t="s">
        <v>128</v>
      </c>
      <c r="Y3255" s="269">
        <v>2015</v>
      </c>
      <c r="Z3255" s="318" t="s">
        <v>128</v>
      </c>
      <c r="AA3255" s="269">
        <v>2016</v>
      </c>
      <c r="AB3255" s="293" t="s">
        <v>128</v>
      </c>
      <c r="AC3255" s="269">
        <v>2015</v>
      </c>
      <c r="AD3255" s="293" t="s">
        <v>37</v>
      </c>
      <c r="AE3255" s="293" t="s">
        <v>52</v>
      </c>
      <c r="AF3255" s="293"/>
      <c r="AG3255" s="318"/>
      <c r="AH3255" s="230"/>
      <c r="AI3255" s="229"/>
    </row>
    <row r="3256" spans="1:35" ht="31.5" customHeight="1">
      <c r="A3256" s="69" t="s">
        <v>7992</v>
      </c>
      <c r="B3256" s="92" t="s">
        <v>21</v>
      </c>
      <c r="C3256" s="92" t="s">
        <v>8978</v>
      </c>
      <c r="D3256" s="88">
        <v>42225</v>
      </c>
      <c r="E3256" s="89">
        <v>0.33194444444444443</v>
      </c>
      <c r="F3256" s="88">
        <v>42225</v>
      </c>
      <c r="G3256" s="89">
        <v>0.33958333333333335</v>
      </c>
      <c r="H3256" s="89">
        <v>7.6388888888888886E-3</v>
      </c>
      <c r="I3256" s="68">
        <v>21</v>
      </c>
      <c r="J3256" s="68" t="s">
        <v>143</v>
      </c>
      <c r="K3256" s="92" t="s">
        <v>20</v>
      </c>
      <c r="L3256" s="92" t="s">
        <v>29</v>
      </c>
      <c r="M3256" s="230" t="s">
        <v>8272</v>
      </c>
      <c r="N3256" s="221" t="s">
        <v>3</v>
      </c>
      <c r="O3256" s="221" t="s">
        <v>7</v>
      </c>
      <c r="P3256" s="230" t="s">
        <v>8273</v>
      </c>
      <c r="Q3256" s="221" t="s">
        <v>9904</v>
      </c>
      <c r="R3256" s="221">
        <v>0.69799999999999995</v>
      </c>
      <c r="S3256" s="221">
        <v>0.34399999999999997</v>
      </c>
      <c r="T3256" s="221">
        <v>1.042</v>
      </c>
      <c r="U3256" s="293" t="s">
        <v>28</v>
      </c>
      <c r="V3256" s="273" t="s">
        <v>6764</v>
      </c>
      <c r="W3256" s="293" t="s">
        <v>128</v>
      </c>
      <c r="X3256" s="293" t="s">
        <v>128</v>
      </c>
      <c r="Y3256" s="269">
        <v>2015</v>
      </c>
      <c r="Z3256" s="318" t="s">
        <v>128</v>
      </c>
      <c r="AA3256" s="269">
        <v>2016</v>
      </c>
      <c r="AB3256" s="293" t="s">
        <v>128</v>
      </c>
      <c r="AC3256" s="269">
        <v>2013</v>
      </c>
      <c r="AD3256" s="293" t="s">
        <v>59</v>
      </c>
      <c r="AE3256" s="293" t="s">
        <v>57</v>
      </c>
      <c r="AF3256" s="293"/>
      <c r="AG3256" s="318"/>
      <c r="AH3256" s="230"/>
      <c r="AI3256" s="229"/>
    </row>
    <row r="3257" spans="1:35" ht="141.75" customHeight="1">
      <c r="A3257" s="69" t="s">
        <v>7992</v>
      </c>
      <c r="B3257" s="92" t="s">
        <v>21</v>
      </c>
      <c r="C3257" s="92" t="s">
        <v>21</v>
      </c>
      <c r="D3257" s="88">
        <v>42225</v>
      </c>
      <c r="E3257" s="89">
        <v>0.4236111111111111</v>
      </c>
      <c r="F3257" s="88">
        <v>42225</v>
      </c>
      <c r="G3257" s="89">
        <v>0.52430555555555558</v>
      </c>
      <c r="H3257" s="89">
        <v>0.10069444444444443</v>
      </c>
      <c r="I3257" s="68">
        <v>1</v>
      </c>
      <c r="J3257" s="68"/>
      <c r="K3257" s="92"/>
      <c r="L3257" s="92" t="s">
        <v>4</v>
      </c>
      <c r="M3257" s="230" t="s">
        <v>8274</v>
      </c>
      <c r="N3257" s="221">
        <v>0.4</v>
      </c>
      <c r="O3257" s="221" t="s">
        <v>2</v>
      </c>
      <c r="P3257" s="230" t="s">
        <v>8274</v>
      </c>
      <c r="Q3257" s="221" t="s">
        <v>8275</v>
      </c>
      <c r="R3257" s="221">
        <v>0.18</v>
      </c>
      <c r="S3257" s="221">
        <v>8.8999999999999996E-2</v>
      </c>
      <c r="T3257" s="221">
        <v>0.26900000000000002</v>
      </c>
      <c r="U3257" s="293" t="s">
        <v>28</v>
      </c>
      <c r="V3257" s="273" t="s">
        <v>128</v>
      </c>
      <c r="W3257" s="293" t="s">
        <v>128</v>
      </c>
      <c r="X3257" s="293" t="s">
        <v>128</v>
      </c>
      <c r="Y3257" s="269">
        <v>2014</v>
      </c>
      <c r="Z3257" s="318" t="s">
        <v>128</v>
      </c>
      <c r="AA3257" s="269">
        <v>2015</v>
      </c>
      <c r="AB3257" s="293" t="s">
        <v>128</v>
      </c>
      <c r="AC3257" s="269">
        <v>2014</v>
      </c>
      <c r="AD3257" s="293" t="s">
        <v>17</v>
      </c>
      <c r="AE3257" s="293" t="s">
        <v>57</v>
      </c>
      <c r="AF3257" s="293"/>
      <c r="AG3257" s="318"/>
      <c r="AH3257" s="230"/>
      <c r="AI3257" s="229"/>
    </row>
    <row r="3258" spans="1:35" ht="78.75" customHeight="1">
      <c r="A3258" s="69" t="s">
        <v>2819</v>
      </c>
      <c r="B3258" s="74" t="s">
        <v>1412</v>
      </c>
      <c r="C3258" s="74" t="s">
        <v>1423</v>
      </c>
      <c r="D3258" s="75">
        <v>42141</v>
      </c>
      <c r="E3258" s="76">
        <v>2.6388888888888889E-2</v>
      </c>
      <c r="F3258" s="75">
        <v>42141</v>
      </c>
      <c r="G3258" s="76">
        <v>2.6388888888888889E-2</v>
      </c>
      <c r="H3258" s="76">
        <v>0</v>
      </c>
      <c r="I3258" s="77">
        <v>9</v>
      </c>
      <c r="J3258" s="79" t="s">
        <v>1421</v>
      </c>
      <c r="K3258" s="77"/>
      <c r="L3258" s="80" t="s">
        <v>11</v>
      </c>
      <c r="M3258" s="228" t="s">
        <v>3118</v>
      </c>
      <c r="N3258" s="226" t="s">
        <v>3</v>
      </c>
      <c r="O3258" s="224" t="s">
        <v>7</v>
      </c>
      <c r="P3258" s="228" t="s">
        <v>3118</v>
      </c>
      <c r="Q3258" s="227" t="s">
        <v>3119</v>
      </c>
      <c r="R3258" s="223"/>
      <c r="S3258" s="223">
        <v>1</v>
      </c>
      <c r="T3258" s="223">
        <v>1</v>
      </c>
      <c r="U3258" s="286"/>
      <c r="V3258" s="286"/>
      <c r="W3258" s="286"/>
      <c r="X3258" s="286"/>
      <c r="Y3258" s="286"/>
      <c r="Z3258" s="286"/>
      <c r="AA3258" s="286"/>
      <c r="AB3258" s="286"/>
      <c r="AC3258" s="286"/>
      <c r="AD3258" s="279" t="s">
        <v>22</v>
      </c>
      <c r="AE3258" s="286"/>
      <c r="AF3258" s="286"/>
      <c r="AG3258" s="286"/>
      <c r="AH3258" s="222"/>
      <c r="AI3258" s="229"/>
    </row>
    <row r="3259" spans="1:35" ht="63" customHeight="1">
      <c r="A3259" s="69" t="s">
        <v>7992</v>
      </c>
      <c r="B3259" s="92" t="s">
        <v>21</v>
      </c>
      <c r="C3259" s="92" t="s">
        <v>8978</v>
      </c>
      <c r="D3259" s="88">
        <v>42225</v>
      </c>
      <c r="E3259" s="89">
        <v>0.51736111111111105</v>
      </c>
      <c r="F3259" s="88">
        <v>42225</v>
      </c>
      <c r="G3259" s="89">
        <v>0.52777777777777779</v>
      </c>
      <c r="H3259" s="89">
        <v>1.0416666666666666E-2</v>
      </c>
      <c r="I3259" s="68">
        <v>1</v>
      </c>
      <c r="J3259" s="68"/>
      <c r="K3259" s="92"/>
      <c r="L3259" s="92" t="s">
        <v>4</v>
      </c>
      <c r="M3259" s="230" t="s">
        <v>8278</v>
      </c>
      <c r="N3259" s="221" t="s">
        <v>3</v>
      </c>
      <c r="O3259" s="221" t="s">
        <v>25</v>
      </c>
      <c r="P3259" s="230" t="s">
        <v>8278</v>
      </c>
      <c r="Q3259" s="221" t="s">
        <v>9905</v>
      </c>
      <c r="R3259" s="221">
        <v>2E-3</v>
      </c>
      <c r="S3259" s="221">
        <v>1E-3</v>
      </c>
      <c r="T3259" s="221">
        <v>3.0000000000000001E-3</v>
      </c>
      <c r="U3259" s="293" t="s">
        <v>28</v>
      </c>
      <c r="V3259" s="273" t="s">
        <v>128</v>
      </c>
      <c r="W3259" s="293" t="s">
        <v>128</v>
      </c>
      <c r="X3259" s="293" t="s">
        <v>128</v>
      </c>
      <c r="Y3259" s="269">
        <v>2015</v>
      </c>
      <c r="Z3259" s="318" t="s">
        <v>128</v>
      </c>
      <c r="AA3259" s="269">
        <v>2016</v>
      </c>
      <c r="AB3259" s="293" t="s">
        <v>128</v>
      </c>
      <c r="AC3259" s="269">
        <v>2015</v>
      </c>
      <c r="AD3259" s="293" t="s">
        <v>17</v>
      </c>
      <c r="AE3259" s="293" t="s">
        <v>57</v>
      </c>
      <c r="AF3259" s="293"/>
      <c r="AG3259" s="318"/>
      <c r="AH3259" s="230"/>
      <c r="AI3259" s="229"/>
    </row>
    <row r="3260" spans="1:35" ht="78.75" customHeight="1">
      <c r="A3260" s="70" t="s">
        <v>7992</v>
      </c>
      <c r="B3260" s="74" t="s">
        <v>19</v>
      </c>
      <c r="C3260" s="74" t="s">
        <v>11210</v>
      </c>
      <c r="D3260" s="75">
        <v>42225</v>
      </c>
      <c r="E3260" s="76">
        <v>0.23958333333333334</v>
      </c>
      <c r="F3260" s="75">
        <v>42225</v>
      </c>
      <c r="G3260" s="76">
        <v>0.27083333333333331</v>
      </c>
      <c r="H3260" s="76">
        <v>3.1249999999999972E-2</v>
      </c>
      <c r="I3260" s="74">
        <v>3</v>
      </c>
      <c r="J3260" s="74" t="s">
        <v>180</v>
      </c>
      <c r="K3260" s="74" t="s">
        <v>20</v>
      </c>
      <c r="L3260" s="74" t="s">
        <v>16</v>
      </c>
      <c r="M3260" s="225" t="s">
        <v>7537</v>
      </c>
      <c r="N3260" s="226" t="s">
        <v>3</v>
      </c>
      <c r="O3260" s="225" t="s">
        <v>7</v>
      </c>
      <c r="P3260" s="225" t="s">
        <v>8453</v>
      </c>
      <c r="Q3260" s="225" t="s">
        <v>8454</v>
      </c>
      <c r="R3260" s="225">
        <v>1</v>
      </c>
      <c r="S3260" s="225"/>
      <c r="T3260" s="225">
        <f>R3260+S3260</f>
        <v>1</v>
      </c>
      <c r="U3260" s="302"/>
      <c r="V3260" s="302"/>
      <c r="W3260" s="302"/>
      <c r="X3260" s="302"/>
      <c r="Y3260" s="302"/>
      <c r="Z3260" s="302"/>
      <c r="AA3260" s="302"/>
      <c r="AB3260" s="302"/>
      <c r="AC3260" s="302"/>
      <c r="AD3260" s="302" t="s">
        <v>37</v>
      </c>
      <c r="AE3260" s="302"/>
      <c r="AF3260" s="302"/>
      <c r="AG3260" s="302"/>
      <c r="AH3260" s="222"/>
      <c r="AI3260" s="229"/>
    </row>
    <row r="3261" spans="1:35" ht="47.25" customHeight="1">
      <c r="A3261" s="70" t="s">
        <v>7992</v>
      </c>
      <c r="B3261" s="74" t="s">
        <v>19</v>
      </c>
      <c r="C3261" s="74" t="s">
        <v>11218</v>
      </c>
      <c r="D3261" s="75">
        <v>42225</v>
      </c>
      <c r="E3261" s="76">
        <v>0.25347222222222221</v>
      </c>
      <c r="F3261" s="75">
        <v>42225</v>
      </c>
      <c r="G3261" s="76">
        <v>0.25416666666666665</v>
      </c>
      <c r="H3261" s="76">
        <v>6.9444444444444198E-4</v>
      </c>
      <c r="I3261" s="74">
        <v>331</v>
      </c>
      <c r="J3261" s="74" t="s">
        <v>8268</v>
      </c>
      <c r="K3261" s="74" t="s">
        <v>8</v>
      </c>
      <c r="L3261" s="74" t="s">
        <v>16</v>
      </c>
      <c r="M3261" s="225" t="s">
        <v>267</v>
      </c>
      <c r="N3261" s="226">
        <v>110</v>
      </c>
      <c r="O3261" s="225" t="s">
        <v>7</v>
      </c>
      <c r="P3261" s="225" t="s">
        <v>11352</v>
      </c>
      <c r="Q3261" s="225" t="s">
        <v>11353</v>
      </c>
      <c r="R3261" s="225">
        <v>104</v>
      </c>
      <c r="S3261" s="225">
        <v>180</v>
      </c>
      <c r="T3261" s="225">
        <f>R3261+S3261</f>
        <v>284</v>
      </c>
      <c r="U3261" s="302"/>
      <c r="V3261" s="302"/>
      <c r="W3261" s="302"/>
      <c r="X3261" s="302"/>
      <c r="Y3261" s="302"/>
      <c r="Z3261" s="302"/>
      <c r="AA3261" s="302"/>
      <c r="AB3261" s="302"/>
      <c r="AC3261" s="302"/>
      <c r="AD3261" s="302" t="s">
        <v>37</v>
      </c>
      <c r="AE3261" s="302"/>
      <c r="AF3261" s="302"/>
      <c r="AG3261" s="302"/>
      <c r="AH3261" s="222"/>
      <c r="AI3261" s="229"/>
    </row>
    <row r="3262" spans="1:35" ht="78.75" customHeight="1">
      <c r="A3262" s="70" t="s">
        <v>7992</v>
      </c>
      <c r="B3262" s="74" t="s">
        <v>19</v>
      </c>
      <c r="C3262" s="74" t="s">
        <v>19</v>
      </c>
      <c r="D3262" s="75">
        <v>42225</v>
      </c>
      <c r="E3262" s="76">
        <v>0.33680555555555558</v>
      </c>
      <c r="F3262" s="75">
        <v>42225</v>
      </c>
      <c r="G3262" s="76">
        <v>0.33680555555555558</v>
      </c>
      <c r="H3262" s="76">
        <f>F3262-D3262+G3262-E3262</f>
        <v>0</v>
      </c>
      <c r="I3262" s="74">
        <v>17</v>
      </c>
      <c r="J3262" s="74" t="s">
        <v>180</v>
      </c>
      <c r="K3262" s="74" t="s">
        <v>8</v>
      </c>
      <c r="L3262" s="74" t="s">
        <v>4</v>
      </c>
      <c r="M3262" s="225" t="s">
        <v>188</v>
      </c>
      <c r="N3262" s="226" t="s">
        <v>3</v>
      </c>
      <c r="O3262" s="225" t="s">
        <v>7</v>
      </c>
      <c r="P3262" s="225" t="s">
        <v>8455</v>
      </c>
      <c r="Q3262" s="225" t="s">
        <v>8456</v>
      </c>
      <c r="R3262" s="225">
        <v>1</v>
      </c>
      <c r="S3262" s="225"/>
      <c r="T3262" s="225">
        <f>R3262+S3262</f>
        <v>1</v>
      </c>
      <c r="U3262" s="302" t="s">
        <v>28</v>
      </c>
      <c r="V3262" s="302">
        <v>1983</v>
      </c>
      <c r="W3262" s="302" t="s">
        <v>1709</v>
      </c>
      <c r="X3262" s="302">
        <v>0</v>
      </c>
      <c r="Y3262" s="302" t="s">
        <v>11354</v>
      </c>
      <c r="Z3262" s="302">
        <v>100</v>
      </c>
      <c r="AA3262" s="302" t="s">
        <v>11355</v>
      </c>
      <c r="AB3262" s="302">
        <v>0</v>
      </c>
      <c r="AC3262" s="302" t="s">
        <v>11354</v>
      </c>
      <c r="AD3262" s="302" t="s">
        <v>0</v>
      </c>
      <c r="AE3262" s="302"/>
      <c r="AF3262" s="302"/>
      <c r="AG3262" s="302"/>
      <c r="AH3262" s="222"/>
      <c r="AI3262" s="229"/>
    </row>
    <row r="3263" spans="1:35" ht="189" customHeight="1">
      <c r="A3263" s="70" t="s">
        <v>1580</v>
      </c>
      <c r="B3263" s="74" t="s">
        <v>5</v>
      </c>
      <c r="C3263" s="74" t="s">
        <v>5</v>
      </c>
      <c r="D3263" s="75">
        <v>42111</v>
      </c>
      <c r="E3263" s="76">
        <v>0.40902777777777777</v>
      </c>
      <c r="F3263" s="75">
        <v>42108</v>
      </c>
      <c r="G3263" s="76">
        <v>0.43611111111111112</v>
      </c>
      <c r="H3263" s="76">
        <f>G3263-E3263</f>
        <v>2.7083333333333348E-2</v>
      </c>
      <c r="I3263" s="74">
        <v>19</v>
      </c>
      <c r="J3263" s="74" t="s">
        <v>143</v>
      </c>
      <c r="K3263" s="74" t="s">
        <v>20</v>
      </c>
      <c r="L3263" s="74" t="s">
        <v>9</v>
      </c>
      <c r="M3263" s="225" t="s">
        <v>6124</v>
      </c>
      <c r="N3263" s="226" t="s">
        <v>3</v>
      </c>
      <c r="O3263" s="225" t="s">
        <v>7</v>
      </c>
      <c r="P3263" s="225" t="s">
        <v>6125</v>
      </c>
      <c r="Q3263" s="225" t="s">
        <v>6126</v>
      </c>
      <c r="R3263" s="225">
        <v>10</v>
      </c>
      <c r="S3263" s="225">
        <v>10.6</v>
      </c>
      <c r="T3263" s="225">
        <f>R3263+S3263</f>
        <v>20.6</v>
      </c>
      <c r="U3263" s="302" t="s">
        <v>28</v>
      </c>
      <c r="V3263" s="302">
        <v>1991</v>
      </c>
      <c r="W3263" s="302" t="s">
        <v>6111</v>
      </c>
      <c r="X3263" s="302" t="s">
        <v>411</v>
      </c>
      <c r="Y3263" s="302" t="s">
        <v>6112</v>
      </c>
      <c r="Z3263" s="302">
        <v>100</v>
      </c>
      <c r="AA3263" s="302">
        <v>42125</v>
      </c>
      <c r="AB3263" s="302">
        <v>0</v>
      </c>
      <c r="AC3263" s="302" t="s">
        <v>6113</v>
      </c>
      <c r="AD3263" s="302" t="s">
        <v>31</v>
      </c>
      <c r="AE3263" s="302"/>
      <c r="AF3263" s="302"/>
      <c r="AG3263" s="302"/>
      <c r="AH3263" s="222"/>
      <c r="AI3263" s="229"/>
    </row>
    <row r="3264" spans="1:35" ht="126" customHeight="1">
      <c r="A3264" s="70" t="s">
        <v>1580</v>
      </c>
      <c r="B3264" s="74" t="s">
        <v>5</v>
      </c>
      <c r="C3264" s="74" t="s">
        <v>5</v>
      </c>
      <c r="D3264" s="75">
        <v>42111</v>
      </c>
      <c r="E3264" s="76">
        <v>0.66875000000000007</v>
      </c>
      <c r="F3264" s="75">
        <v>42111</v>
      </c>
      <c r="G3264" s="76">
        <v>0.66875000000000007</v>
      </c>
      <c r="H3264" s="76">
        <v>0</v>
      </c>
      <c r="I3264" s="74">
        <v>15</v>
      </c>
      <c r="J3264" s="74" t="s">
        <v>143</v>
      </c>
      <c r="K3264" s="74" t="s">
        <v>8</v>
      </c>
      <c r="L3264" s="74" t="s">
        <v>9</v>
      </c>
      <c r="M3264" s="225" t="s">
        <v>6133</v>
      </c>
      <c r="N3264" s="226" t="s">
        <v>3</v>
      </c>
      <c r="O3264" s="225" t="s">
        <v>7</v>
      </c>
      <c r="P3264" s="225" t="s">
        <v>6134</v>
      </c>
      <c r="Q3264" s="225" t="s">
        <v>6135</v>
      </c>
      <c r="R3264" s="225"/>
      <c r="S3264" s="225">
        <v>2.4</v>
      </c>
      <c r="T3264" s="225">
        <v>2.4</v>
      </c>
      <c r="U3264" s="302" t="s">
        <v>28</v>
      </c>
      <c r="V3264" s="302">
        <v>1992</v>
      </c>
      <c r="W3264" s="302"/>
      <c r="X3264" s="302"/>
      <c r="Y3264" s="302" t="s">
        <v>6136</v>
      </c>
      <c r="Z3264" s="302">
        <v>100</v>
      </c>
      <c r="AA3264" s="302" t="s">
        <v>5573</v>
      </c>
      <c r="AB3264" s="302"/>
      <c r="AC3264" s="302"/>
      <c r="AD3264" s="302" t="s">
        <v>31</v>
      </c>
      <c r="AE3264" s="302"/>
      <c r="AF3264" s="302"/>
      <c r="AG3264" s="302"/>
      <c r="AH3264" s="222"/>
      <c r="AI3264" s="229"/>
    </row>
    <row r="3265" spans="1:35" ht="31.5" customHeight="1">
      <c r="A3265" s="70" t="s">
        <v>7992</v>
      </c>
      <c r="B3265" s="74" t="s">
        <v>18</v>
      </c>
      <c r="C3265" s="74" t="s">
        <v>18</v>
      </c>
      <c r="D3265" s="75">
        <v>42225</v>
      </c>
      <c r="E3265" s="76">
        <v>42225.125</v>
      </c>
      <c r="F3265" s="75">
        <v>42225</v>
      </c>
      <c r="G3265" s="76">
        <v>42225.184027777781</v>
      </c>
      <c r="H3265" s="76">
        <f>G3265-E3265</f>
        <v>5.9027777781011537E-2</v>
      </c>
      <c r="I3265" s="74">
        <v>1</v>
      </c>
      <c r="J3265" s="74"/>
      <c r="K3265" s="74"/>
      <c r="L3265" s="74" t="s">
        <v>11</v>
      </c>
      <c r="M3265" s="225" t="s">
        <v>337</v>
      </c>
      <c r="N3265" s="226">
        <v>0.4</v>
      </c>
      <c r="O3265" s="225" t="s">
        <v>2</v>
      </c>
      <c r="P3265" s="225" t="s">
        <v>8306</v>
      </c>
      <c r="Q3265" s="225" t="s">
        <v>8307</v>
      </c>
      <c r="R3265" s="225"/>
      <c r="S3265" s="225"/>
      <c r="T3265" s="225"/>
      <c r="U3265" s="302"/>
      <c r="V3265" s="302"/>
      <c r="W3265" s="302"/>
      <c r="X3265" s="302"/>
      <c r="Y3265" s="302"/>
      <c r="Z3265" s="302"/>
      <c r="AA3265" s="302"/>
      <c r="AB3265" s="302"/>
      <c r="AC3265" s="302"/>
      <c r="AD3265" s="302" t="s">
        <v>0</v>
      </c>
      <c r="AE3265" s="302"/>
      <c r="AF3265" s="302"/>
      <c r="AG3265" s="302"/>
      <c r="AH3265" s="222"/>
      <c r="AI3265" s="229"/>
    </row>
    <row r="3266" spans="1:35" ht="47.25" customHeight="1">
      <c r="A3266" s="69" t="s">
        <v>2819</v>
      </c>
      <c r="B3266" s="74" t="s">
        <v>1412</v>
      </c>
      <c r="C3266" s="74" t="s">
        <v>1420</v>
      </c>
      <c r="D3266" s="75">
        <v>42145</v>
      </c>
      <c r="E3266" s="76">
        <v>0.91666666666666663</v>
      </c>
      <c r="F3266" s="75">
        <v>42145</v>
      </c>
      <c r="G3266" s="76">
        <v>0.91666666666666663</v>
      </c>
      <c r="H3266" s="76">
        <v>0</v>
      </c>
      <c r="I3266" s="77">
        <v>8</v>
      </c>
      <c r="J3266" s="79"/>
      <c r="K3266" s="77"/>
      <c r="L3266" s="80" t="s">
        <v>11</v>
      </c>
      <c r="M3266" s="228" t="s">
        <v>2570</v>
      </c>
      <c r="N3266" s="226">
        <v>35</v>
      </c>
      <c r="O3266" s="224" t="s">
        <v>13</v>
      </c>
      <c r="P3266" s="228" t="s">
        <v>2570</v>
      </c>
      <c r="Q3266" s="227" t="s">
        <v>3162</v>
      </c>
      <c r="R3266" s="223">
        <v>1</v>
      </c>
      <c r="S3266" s="223"/>
      <c r="T3266" s="223">
        <v>1</v>
      </c>
      <c r="U3266" s="286"/>
      <c r="V3266" s="286"/>
      <c r="W3266" s="286"/>
      <c r="X3266" s="286"/>
      <c r="Y3266" s="286"/>
      <c r="Z3266" s="286"/>
      <c r="AA3266" s="286"/>
      <c r="AB3266" s="286"/>
      <c r="AC3266" s="286"/>
      <c r="AD3266" s="279" t="s">
        <v>22</v>
      </c>
      <c r="AE3266" s="286"/>
      <c r="AF3266" s="286"/>
      <c r="AG3266" s="286"/>
      <c r="AH3266" s="222"/>
      <c r="AI3266" s="229"/>
    </row>
    <row r="3267" spans="1:35" ht="47.25" customHeight="1">
      <c r="A3267" s="70" t="s">
        <v>7992</v>
      </c>
      <c r="B3267" s="74" t="s">
        <v>5</v>
      </c>
      <c r="C3267" s="74" t="s">
        <v>5</v>
      </c>
      <c r="D3267" s="75">
        <v>42225</v>
      </c>
      <c r="E3267" s="76">
        <v>0.45763888888888887</v>
      </c>
      <c r="F3267" s="75">
        <v>42225</v>
      </c>
      <c r="G3267" s="76">
        <v>0.45763888888888887</v>
      </c>
      <c r="H3267" s="76">
        <v>0</v>
      </c>
      <c r="I3267" s="74">
        <v>5</v>
      </c>
      <c r="J3267" s="74" t="s">
        <v>150</v>
      </c>
      <c r="K3267" s="74" t="s">
        <v>8</v>
      </c>
      <c r="L3267" s="74" t="s">
        <v>29</v>
      </c>
      <c r="M3267" s="225" t="s">
        <v>8705</v>
      </c>
      <c r="N3267" s="226" t="s">
        <v>3</v>
      </c>
      <c r="O3267" s="225" t="s">
        <v>7</v>
      </c>
      <c r="P3267" s="225" t="s">
        <v>8872</v>
      </c>
      <c r="Q3267" s="225" t="s">
        <v>10563</v>
      </c>
      <c r="R3267" s="225"/>
      <c r="S3267" s="225">
        <v>1</v>
      </c>
      <c r="T3267" s="225">
        <v>1</v>
      </c>
      <c r="U3267" s="302" t="s">
        <v>28</v>
      </c>
      <c r="V3267" s="302" t="s">
        <v>10527</v>
      </c>
      <c r="W3267" s="302" t="s">
        <v>587</v>
      </c>
      <c r="X3267" s="302" t="s">
        <v>10392</v>
      </c>
      <c r="Y3267" s="302" t="s">
        <v>10564</v>
      </c>
      <c r="Z3267" s="302"/>
      <c r="AA3267" s="302" t="s">
        <v>10565</v>
      </c>
      <c r="AB3267" s="302" t="s">
        <v>10566</v>
      </c>
      <c r="AC3267" s="302"/>
      <c r="AD3267" s="302" t="s">
        <v>59</v>
      </c>
      <c r="AE3267" s="302"/>
      <c r="AF3267" s="302"/>
      <c r="AG3267" s="302"/>
      <c r="AH3267" s="222"/>
      <c r="AI3267" s="229"/>
    </row>
    <row r="3268" spans="1:35" ht="47.25" customHeight="1">
      <c r="A3268" s="69" t="s">
        <v>7992</v>
      </c>
      <c r="B3268" s="92" t="s">
        <v>21</v>
      </c>
      <c r="C3268" s="92" t="s">
        <v>21</v>
      </c>
      <c r="D3268" s="88">
        <v>42226</v>
      </c>
      <c r="E3268" s="89">
        <v>0.41319444444444442</v>
      </c>
      <c r="F3268" s="88">
        <v>42226</v>
      </c>
      <c r="G3268" s="89">
        <v>0.44444444444444442</v>
      </c>
      <c r="H3268" s="89">
        <v>3.125E-2</v>
      </c>
      <c r="I3268" s="68">
        <v>1</v>
      </c>
      <c r="J3268" s="68"/>
      <c r="K3268" s="92"/>
      <c r="L3268" s="92" t="s">
        <v>11</v>
      </c>
      <c r="M3268" s="230" t="s">
        <v>8279</v>
      </c>
      <c r="N3268" s="221">
        <v>0.4</v>
      </c>
      <c r="O3268" s="221" t="s">
        <v>2</v>
      </c>
      <c r="P3268" s="230" t="s">
        <v>8279</v>
      </c>
      <c r="Q3268" s="221" t="s">
        <v>8280</v>
      </c>
      <c r="R3268" s="221">
        <v>5.0000000000000001E-3</v>
      </c>
      <c r="S3268" s="221">
        <v>3.0000000000000001E-3</v>
      </c>
      <c r="T3268" s="221">
        <v>8.0000000000000002E-3</v>
      </c>
      <c r="U3268" s="293" t="s">
        <v>45</v>
      </c>
      <c r="V3268" s="273" t="s">
        <v>128</v>
      </c>
      <c r="W3268" s="293" t="s">
        <v>128</v>
      </c>
      <c r="X3268" s="293" t="s">
        <v>128</v>
      </c>
      <c r="Y3268" s="269">
        <v>2015</v>
      </c>
      <c r="Z3268" s="318" t="s">
        <v>128</v>
      </c>
      <c r="AA3268" s="269">
        <v>2016</v>
      </c>
      <c r="AB3268" s="293" t="s">
        <v>128</v>
      </c>
      <c r="AC3268" s="269">
        <v>2015</v>
      </c>
      <c r="AD3268" s="293" t="s">
        <v>17</v>
      </c>
      <c r="AE3268" s="293" t="s">
        <v>57</v>
      </c>
      <c r="AF3268" s="293"/>
      <c r="AG3268" s="318"/>
      <c r="AH3268" s="230"/>
      <c r="AI3268" s="229"/>
    </row>
    <row r="3269" spans="1:35" ht="94.5" customHeight="1">
      <c r="A3269" s="70" t="s">
        <v>12042</v>
      </c>
      <c r="B3269" s="74" t="s">
        <v>19</v>
      </c>
      <c r="C3269" s="74" t="s">
        <v>19</v>
      </c>
      <c r="D3269" s="75">
        <v>42332</v>
      </c>
      <c r="E3269" s="76">
        <v>0.55555555555555558</v>
      </c>
      <c r="F3269" s="75">
        <v>42332</v>
      </c>
      <c r="G3269" s="76">
        <v>0.58333333333333337</v>
      </c>
      <c r="H3269" s="76">
        <v>2.777777777777779E-2</v>
      </c>
      <c r="I3269" s="74">
        <v>1</v>
      </c>
      <c r="J3269" s="74"/>
      <c r="K3269" s="74"/>
      <c r="L3269" s="74" t="s">
        <v>4</v>
      </c>
      <c r="M3269" s="225" t="s">
        <v>1801</v>
      </c>
      <c r="N3269" s="226" t="s">
        <v>3</v>
      </c>
      <c r="O3269" s="225" t="s">
        <v>7</v>
      </c>
      <c r="P3269" s="225" t="s">
        <v>12406</v>
      </c>
      <c r="Q3269" s="225" t="s">
        <v>12407</v>
      </c>
      <c r="R3269" s="225">
        <v>7</v>
      </c>
      <c r="S3269" s="225"/>
      <c r="T3269" s="225">
        <v>7</v>
      </c>
      <c r="U3269" s="302" t="s">
        <v>44</v>
      </c>
      <c r="V3269" s="302">
        <v>2011</v>
      </c>
      <c r="W3269" s="302" t="s">
        <v>13468</v>
      </c>
      <c r="X3269" s="302" t="s">
        <v>13469</v>
      </c>
      <c r="Y3269" s="302">
        <v>41951</v>
      </c>
      <c r="Z3269" s="302">
        <v>100</v>
      </c>
      <c r="AA3269" s="302">
        <v>42190</v>
      </c>
      <c r="AB3269" s="302">
        <v>0</v>
      </c>
      <c r="AC3269" s="302">
        <v>42197</v>
      </c>
      <c r="AD3269" s="302" t="s">
        <v>41</v>
      </c>
      <c r="AE3269" s="302"/>
      <c r="AF3269" s="302"/>
      <c r="AG3269" s="302"/>
      <c r="AH3269" s="222"/>
      <c r="AI3269" s="229"/>
    </row>
    <row r="3270" spans="1:35" ht="110.25" customHeight="1">
      <c r="A3270" s="70" t="s">
        <v>7992</v>
      </c>
      <c r="B3270" s="74" t="s">
        <v>15</v>
      </c>
      <c r="C3270" s="74" t="s">
        <v>209</v>
      </c>
      <c r="D3270" s="75">
        <v>42226</v>
      </c>
      <c r="E3270" s="76">
        <v>0.51041666666666663</v>
      </c>
      <c r="F3270" s="75">
        <v>42226</v>
      </c>
      <c r="G3270" s="76">
        <v>0.51041666666666663</v>
      </c>
      <c r="H3270" s="76">
        <f>(F3270+G3270)-(D3270+E3270)</f>
        <v>0</v>
      </c>
      <c r="I3270" s="74">
        <v>15</v>
      </c>
      <c r="J3270" s="74" t="s">
        <v>2137</v>
      </c>
      <c r="K3270" s="74" t="s">
        <v>8</v>
      </c>
      <c r="L3270" s="74" t="s">
        <v>16</v>
      </c>
      <c r="M3270" s="225" t="s">
        <v>8293</v>
      </c>
      <c r="N3270" s="226">
        <v>110</v>
      </c>
      <c r="O3270" s="225" t="s">
        <v>7</v>
      </c>
      <c r="P3270" s="225" t="s">
        <v>8294</v>
      </c>
      <c r="Q3270" s="225" t="s">
        <v>8295</v>
      </c>
      <c r="R3270" s="225"/>
      <c r="S3270" s="225">
        <v>2.35</v>
      </c>
      <c r="T3270" s="225">
        <f>SUM(R3270:S3270)</f>
        <v>2.35</v>
      </c>
      <c r="U3270" s="302"/>
      <c r="V3270" s="302"/>
      <c r="W3270" s="302"/>
      <c r="X3270" s="302"/>
      <c r="Y3270" s="302"/>
      <c r="Z3270" s="302"/>
      <c r="AA3270" s="302"/>
      <c r="AB3270" s="302"/>
      <c r="AC3270" s="302"/>
      <c r="AD3270" s="302" t="s">
        <v>37</v>
      </c>
      <c r="AE3270" s="302" t="s">
        <v>53</v>
      </c>
      <c r="AF3270" s="302"/>
      <c r="AG3270" s="302"/>
      <c r="AH3270" s="222"/>
      <c r="AI3270" s="229"/>
    </row>
    <row r="3271" spans="1:35" ht="63" customHeight="1">
      <c r="A3271" s="70" t="s">
        <v>7992</v>
      </c>
      <c r="B3271" s="74" t="s">
        <v>15</v>
      </c>
      <c r="C3271" s="74" t="s">
        <v>209</v>
      </c>
      <c r="D3271" s="75">
        <v>42226</v>
      </c>
      <c r="E3271" s="76">
        <v>0.61458333333333337</v>
      </c>
      <c r="F3271" s="75">
        <v>42226</v>
      </c>
      <c r="G3271" s="76">
        <v>0.63194444444444442</v>
      </c>
      <c r="H3271" s="76">
        <f>(F3271+G3271)-(D3271+E3271)</f>
        <v>1.7361111109494232E-2</v>
      </c>
      <c r="I3271" s="74">
        <v>71</v>
      </c>
      <c r="J3271" s="74" t="s">
        <v>2137</v>
      </c>
      <c r="K3271" s="74" t="s">
        <v>20</v>
      </c>
      <c r="L3271" s="74" t="s">
        <v>16</v>
      </c>
      <c r="M3271" s="225" t="s">
        <v>8296</v>
      </c>
      <c r="N3271" s="226">
        <v>110</v>
      </c>
      <c r="O3271" s="225" t="s">
        <v>7</v>
      </c>
      <c r="P3271" s="225" t="s">
        <v>8297</v>
      </c>
      <c r="Q3271" s="225" t="s">
        <v>8298</v>
      </c>
      <c r="R3271" s="225">
        <v>19.84</v>
      </c>
      <c r="S3271" s="225"/>
      <c r="T3271" s="225">
        <f>SUM(R3271:S3271)</f>
        <v>19.84</v>
      </c>
      <c r="U3271" s="302"/>
      <c r="V3271" s="302"/>
      <c r="W3271" s="302"/>
      <c r="X3271" s="302"/>
      <c r="Y3271" s="302"/>
      <c r="Z3271" s="302"/>
      <c r="AA3271" s="302"/>
      <c r="AB3271" s="302"/>
      <c r="AC3271" s="302"/>
      <c r="AD3271" s="302" t="s">
        <v>37</v>
      </c>
      <c r="AE3271" s="302" t="s">
        <v>53</v>
      </c>
      <c r="AF3271" s="302"/>
      <c r="AG3271" s="302"/>
      <c r="AH3271" s="222"/>
      <c r="AI3271" s="229"/>
    </row>
    <row r="3272" spans="1:35" ht="126" customHeight="1">
      <c r="A3272" s="70" t="s">
        <v>7992</v>
      </c>
      <c r="B3272" s="74" t="s">
        <v>10</v>
      </c>
      <c r="C3272" s="74" t="s">
        <v>287</v>
      </c>
      <c r="D3272" s="75">
        <v>42226</v>
      </c>
      <c r="E3272" s="76">
        <v>0.39583333333333331</v>
      </c>
      <c r="F3272" s="75">
        <v>42226</v>
      </c>
      <c r="G3272" s="76">
        <v>0.47500000000000003</v>
      </c>
      <c r="H3272" s="76">
        <v>7.9166666666666663E-2</v>
      </c>
      <c r="I3272" s="74">
        <v>31</v>
      </c>
      <c r="J3272" s="74" t="s">
        <v>180</v>
      </c>
      <c r="K3272" s="74"/>
      <c r="L3272" s="74" t="s">
        <v>4</v>
      </c>
      <c r="M3272" s="225" t="s">
        <v>8303</v>
      </c>
      <c r="N3272" s="226" t="s">
        <v>3</v>
      </c>
      <c r="O3272" s="225" t="s">
        <v>39</v>
      </c>
      <c r="P3272" s="225" t="s">
        <v>8304</v>
      </c>
      <c r="Q3272" s="225" t="s">
        <v>8305</v>
      </c>
      <c r="R3272" s="225">
        <v>6</v>
      </c>
      <c r="S3272" s="225">
        <v>3</v>
      </c>
      <c r="T3272" s="225">
        <v>9</v>
      </c>
      <c r="U3272" s="302"/>
      <c r="V3272" s="302"/>
      <c r="W3272" s="302"/>
      <c r="X3272" s="302"/>
      <c r="Y3272" s="302"/>
      <c r="Z3272" s="302"/>
      <c r="AA3272" s="302"/>
      <c r="AB3272" s="302"/>
      <c r="AC3272" s="302"/>
      <c r="AD3272" s="302" t="s">
        <v>0</v>
      </c>
      <c r="AE3272" s="302"/>
      <c r="AF3272" s="302"/>
      <c r="AG3272" s="302" t="s">
        <v>11042</v>
      </c>
      <c r="AH3272" s="222"/>
      <c r="AI3272" s="229"/>
    </row>
    <row r="3273" spans="1:35" ht="78.75" customHeight="1">
      <c r="A3273" s="70" t="s">
        <v>7992</v>
      </c>
      <c r="B3273" s="74" t="s">
        <v>10</v>
      </c>
      <c r="C3273" s="74" t="s">
        <v>4334</v>
      </c>
      <c r="D3273" s="75">
        <v>42226</v>
      </c>
      <c r="E3273" s="76">
        <v>0.72499999999999998</v>
      </c>
      <c r="F3273" s="75">
        <v>42226</v>
      </c>
      <c r="G3273" s="76">
        <v>0.74652777777777779</v>
      </c>
      <c r="H3273" s="76">
        <v>2.1527777777777781E-2</v>
      </c>
      <c r="I3273" s="74">
        <v>3</v>
      </c>
      <c r="J3273" s="74"/>
      <c r="K3273" s="74"/>
      <c r="L3273" s="74" t="s">
        <v>9</v>
      </c>
      <c r="M3273" s="225" t="s">
        <v>8301</v>
      </c>
      <c r="N3273" s="226" t="s">
        <v>3</v>
      </c>
      <c r="O3273" s="225" t="s">
        <v>7</v>
      </c>
      <c r="P3273" s="225" t="s">
        <v>8301</v>
      </c>
      <c r="Q3273" s="225" t="s">
        <v>8302</v>
      </c>
      <c r="R3273" s="225">
        <v>1.1000000000000001</v>
      </c>
      <c r="S3273" s="225"/>
      <c r="T3273" s="225">
        <v>1.1000000000000001</v>
      </c>
      <c r="U3273" s="302"/>
      <c r="V3273" s="302"/>
      <c r="W3273" s="302"/>
      <c r="X3273" s="302"/>
      <c r="Y3273" s="302"/>
      <c r="Z3273" s="302"/>
      <c r="AA3273" s="302"/>
      <c r="AB3273" s="302"/>
      <c r="AC3273" s="302"/>
      <c r="AD3273" s="302" t="s">
        <v>0</v>
      </c>
      <c r="AE3273" s="302"/>
      <c r="AF3273" s="302"/>
      <c r="AG3273" s="302" t="s">
        <v>10941</v>
      </c>
      <c r="AH3273" s="222"/>
      <c r="AI3273" s="229"/>
    </row>
    <row r="3274" spans="1:35" ht="157.5" customHeight="1">
      <c r="A3274" s="70" t="s">
        <v>7992</v>
      </c>
      <c r="B3274" s="74" t="s">
        <v>18</v>
      </c>
      <c r="C3274" s="74" t="s">
        <v>18</v>
      </c>
      <c r="D3274" s="75">
        <v>42226</v>
      </c>
      <c r="E3274" s="76">
        <v>42226.292361111111</v>
      </c>
      <c r="F3274" s="75">
        <v>42226</v>
      </c>
      <c r="G3274" s="76">
        <v>42226.625</v>
      </c>
      <c r="H3274" s="76">
        <f>G3274-E3274</f>
        <v>0.33263888888905058</v>
      </c>
      <c r="I3274" s="74">
        <v>1</v>
      </c>
      <c r="J3274" s="74"/>
      <c r="K3274" s="74"/>
      <c r="L3274" s="74" t="s">
        <v>4</v>
      </c>
      <c r="M3274" s="225" t="s">
        <v>7</v>
      </c>
      <c r="N3274" s="226">
        <v>0.4</v>
      </c>
      <c r="O3274" s="225" t="s">
        <v>7</v>
      </c>
      <c r="P3274" s="225" t="s">
        <v>8072</v>
      </c>
      <c r="Q3274" s="225" t="s">
        <v>8308</v>
      </c>
      <c r="R3274" s="225">
        <v>9.6000000000000002E-2</v>
      </c>
      <c r="S3274" s="225"/>
      <c r="T3274" s="225">
        <f>R3274+S3274</f>
        <v>9.6000000000000002E-2</v>
      </c>
      <c r="U3274" s="302"/>
      <c r="V3274" s="302"/>
      <c r="W3274" s="302"/>
      <c r="X3274" s="302"/>
      <c r="Y3274" s="302"/>
      <c r="Z3274" s="302"/>
      <c r="AA3274" s="302"/>
      <c r="AB3274" s="302"/>
      <c r="AC3274" s="302"/>
      <c r="AD3274" s="302" t="s">
        <v>0</v>
      </c>
      <c r="AE3274" s="302"/>
      <c r="AF3274" s="302"/>
      <c r="AG3274" s="302"/>
      <c r="AH3274" s="222"/>
      <c r="AI3274" s="229"/>
    </row>
    <row r="3275" spans="1:35" ht="47.25" customHeight="1">
      <c r="A3275" s="70" t="s">
        <v>7992</v>
      </c>
      <c r="B3275" s="74" t="s">
        <v>18</v>
      </c>
      <c r="C3275" s="74" t="s">
        <v>18</v>
      </c>
      <c r="D3275" s="75">
        <v>42226</v>
      </c>
      <c r="E3275" s="76">
        <v>42226.638888888891</v>
      </c>
      <c r="F3275" s="75">
        <v>42226</v>
      </c>
      <c r="G3275" s="76">
        <v>42226.659722222219</v>
      </c>
      <c r="H3275" s="76">
        <f>G3275-E3275</f>
        <v>2.0833333328482695E-2</v>
      </c>
      <c r="I3275" s="74">
        <v>1</v>
      </c>
      <c r="J3275" s="74"/>
      <c r="K3275" s="74"/>
      <c r="L3275" s="74" t="s">
        <v>4</v>
      </c>
      <c r="M3275" s="225" t="s">
        <v>7</v>
      </c>
      <c r="N3275" s="226">
        <v>0.4</v>
      </c>
      <c r="O3275" s="225" t="s">
        <v>7</v>
      </c>
      <c r="P3275" s="225" t="s">
        <v>8310</v>
      </c>
      <c r="Q3275" s="225" t="s">
        <v>8311</v>
      </c>
      <c r="R3275" s="225">
        <v>0.14199999999999999</v>
      </c>
      <c r="S3275" s="225"/>
      <c r="T3275" s="225">
        <f>R3275+S3275</f>
        <v>0.14199999999999999</v>
      </c>
      <c r="U3275" s="302"/>
      <c r="V3275" s="302"/>
      <c r="W3275" s="302"/>
      <c r="X3275" s="302"/>
      <c r="Y3275" s="302"/>
      <c r="Z3275" s="302"/>
      <c r="AA3275" s="302"/>
      <c r="AB3275" s="302"/>
      <c r="AC3275" s="302"/>
      <c r="AD3275" s="302" t="s">
        <v>0</v>
      </c>
      <c r="AE3275" s="302"/>
      <c r="AF3275" s="302"/>
      <c r="AG3275" s="302"/>
      <c r="AH3275" s="222"/>
      <c r="AI3275" s="229"/>
    </row>
    <row r="3276" spans="1:35" ht="78.75" customHeight="1">
      <c r="A3276" s="70" t="s">
        <v>7992</v>
      </c>
      <c r="B3276" s="74" t="s">
        <v>18</v>
      </c>
      <c r="C3276" s="74" t="s">
        <v>18</v>
      </c>
      <c r="D3276" s="75">
        <v>42226</v>
      </c>
      <c r="E3276" s="76">
        <v>42226.854166666664</v>
      </c>
      <c r="F3276" s="75">
        <v>42226</v>
      </c>
      <c r="G3276" s="76">
        <v>42226.965277777781</v>
      </c>
      <c r="H3276" s="76">
        <f>G3276-E3276</f>
        <v>0.11111111111677019</v>
      </c>
      <c r="I3276" s="74">
        <v>1</v>
      </c>
      <c r="J3276" s="74"/>
      <c r="K3276" s="74"/>
      <c r="L3276" s="74" t="s">
        <v>11</v>
      </c>
      <c r="M3276" s="225" t="s">
        <v>337</v>
      </c>
      <c r="N3276" s="226">
        <v>0.4</v>
      </c>
      <c r="O3276" s="225" t="s">
        <v>2</v>
      </c>
      <c r="P3276" s="225" t="s">
        <v>4784</v>
      </c>
      <c r="Q3276" s="225" t="s">
        <v>8309</v>
      </c>
      <c r="R3276" s="225"/>
      <c r="S3276" s="225"/>
      <c r="T3276" s="225"/>
      <c r="U3276" s="302"/>
      <c r="V3276" s="302"/>
      <c r="W3276" s="302"/>
      <c r="X3276" s="302"/>
      <c r="Y3276" s="302"/>
      <c r="Z3276" s="302"/>
      <c r="AA3276" s="302"/>
      <c r="AB3276" s="302"/>
      <c r="AC3276" s="302"/>
      <c r="AD3276" s="302" t="s">
        <v>0</v>
      </c>
      <c r="AE3276" s="302"/>
      <c r="AF3276" s="302"/>
      <c r="AG3276" s="302"/>
      <c r="AH3276" s="222"/>
      <c r="AI3276" s="229"/>
    </row>
    <row r="3277" spans="1:35" ht="78.75" customHeight="1">
      <c r="A3277" s="70" t="s">
        <v>7992</v>
      </c>
      <c r="B3277" s="74" t="s">
        <v>12</v>
      </c>
      <c r="C3277" s="74" t="s">
        <v>127</v>
      </c>
      <c r="D3277" s="75">
        <v>42226</v>
      </c>
      <c r="E3277" s="76">
        <v>0.79027777777777775</v>
      </c>
      <c r="F3277" s="75">
        <v>42226</v>
      </c>
      <c r="G3277" s="76">
        <v>1.1236111111111111</v>
      </c>
      <c r="H3277" s="76">
        <v>0.33333333333333331</v>
      </c>
      <c r="I3277" s="74">
        <v>3</v>
      </c>
      <c r="J3277" s="74"/>
      <c r="K3277" s="74"/>
      <c r="L3277" s="74" t="s">
        <v>4</v>
      </c>
      <c r="M3277" s="225" t="s">
        <v>8337</v>
      </c>
      <c r="N3277" s="226" t="s">
        <v>3</v>
      </c>
      <c r="O3277" s="225" t="s">
        <v>25</v>
      </c>
      <c r="P3277" s="225" t="s">
        <v>8338</v>
      </c>
      <c r="Q3277" s="225" t="s">
        <v>8339</v>
      </c>
      <c r="R3277" s="225">
        <v>4.87</v>
      </c>
      <c r="S3277" s="225">
        <v>1.9</v>
      </c>
      <c r="T3277" s="225">
        <f>R3277+S3277</f>
        <v>6.77</v>
      </c>
      <c r="U3277" s="302" t="s">
        <v>9810</v>
      </c>
      <c r="V3277" s="302" t="s">
        <v>6882</v>
      </c>
      <c r="W3277" s="302" t="s">
        <v>9811</v>
      </c>
      <c r="X3277" s="302" t="s">
        <v>2111</v>
      </c>
      <c r="Y3277" s="302" t="s">
        <v>9812</v>
      </c>
      <c r="Z3277" s="302">
        <v>0</v>
      </c>
      <c r="AA3277" s="302" t="s">
        <v>9746</v>
      </c>
      <c r="AB3277" s="302" t="s">
        <v>9813</v>
      </c>
      <c r="AC3277" s="302" t="s">
        <v>9814</v>
      </c>
      <c r="AD3277" s="302" t="s">
        <v>0</v>
      </c>
      <c r="AE3277" s="302" t="s">
        <v>128</v>
      </c>
      <c r="AF3277" s="302" t="s">
        <v>128</v>
      </c>
      <c r="AG3277" s="302"/>
      <c r="AH3277" s="222"/>
      <c r="AI3277" s="229"/>
    </row>
    <row r="3278" spans="1:35" ht="78.75" customHeight="1">
      <c r="A3278" s="70" t="s">
        <v>2819</v>
      </c>
      <c r="B3278" s="74" t="s">
        <v>5</v>
      </c>
      <c r="C3278" s="74" t="s">
        <v>5</v>
      </c>
      <c r="D3278" s="75">
        <v>42145</v>
      </c>
      <c r="E3278" s="76">
        <v>0.55972222222222223</v>
      </c>
      <c r="F3278" s="75">
        <v>42145</v>
      </c>
      <c r="G3278" s="76">
        <v>0.55972222222222223</v>
      </c>
      <c r="H3278" s="76">
        <v>0</v>
      </c>
      <c r="I3278" s="74">
        <v>4</v>
      </c>
      <c r="J3278" s="74"/>
      <c r="K3278" s="74"/>
      <c r="L3278" s="74" t="s">
        <v>11</v>
      </c>
      <c r="M3278" s="225" t="s">
        <v>6280</v>
      </c>
      <c r="N3278" s="226">
        <v>0.4</v>
      </c>
      <c r="O3278" s="225" t="s">
        <v>2</v>
      </c>
      <c r="P3278" s="225" t="s">
        <v>3249</v>
      </c>
      <c r="Q3278" s="225" t="s">
        <v>6281</v>
      </c>
      <c r="R3278" s="225"/>
      <c r="S3278" s="225">
        <v>1</v>
      </c>
      <c r="T3278" s="225">
        <f>R3278+S3278</f>
        <v>1</v>
      </c>
      <c r="U3278" s="302" t="s">
        <v>1</v>
      </c>
      <c r="V3278" s="302">
        <v>42132</v>
      </c>
      <c r="W3278" s="302" t="s">
        <v>6282</v>
      </c>
      <c r="X3278" s="302" t="s">
        <v>6283</v>
      </c>
      <c r="Y3278" s="302" t="s">
        <v>6284</v>
      </c>
      <c r="Z3278" s="302">
        <v>100</v>
      </c>
      <c r="AA3278" s="302" t="s">
        <v>6285</v>
      </c>
      <c r="AB3278" s="302">
        <v>0</v>
      </c>
      <c r="AC3278" s="302"/>
      <c r="AD3278" s="302" t="s">
        <v>22</v>
      </c>
      <c r="AE3278" s="302"/>
      <c r="AF3278" s="302"/>
      <c r="AG3278" s="302"/>
      <c r="AH3278" s="222"/>
      <c r="AI3278" s="229"/>
    </row>
    <row r="3279" spans="1:35" ht="15.75" customHeight="1">
      <c r="A3279" s="69" t="s">
        <v>7992</v>
      </c>
      <c r="B3279" s="69" t="s">
        <v>132</v>
      </c>
      <c r="C3279" s="70" t="s">
        <v>26</v>
      </c>
      <c r="D3279" s="86">
        <v>42227</v>
      </c>
      <c r="E3279" s="118">
        <v>0.53472222222222221</v>
      </c>
      <c r="F3279" s="86">
        <v>42227</v>
      </c>
      <c r="G3279" s="118">
        <v>0.77083333333333337</v>
      </c>
      <c r="H3279" s="118">
        <v>0.23611111111111113</v>
      </c>
      <c r="I3279" s="70">
        <v>8</v>
      </c>
      <c r="J3279" s="70" t="s">
        <v>143</v>
      </c>
      <c r="K3279" s="70" t="s">
        <v>14</v>
      </c>
      <c r="L3279" s="70" t="s">
        <v>4</v>
      </c>
      <c r="M3279" s="220" t="s">
        <v>7363</v>
      </c>
      <c r="N3279" s="220" t="s">
        <v>3</v>
      </c>
      <c r="O3279" s="220" t="s">
        <v>48</v>
      </c>
      <c r="P3279" s="220" t="s">
        <v>8281</v>
      </c>
      <c r="Q3279" s="221" t="s">
        <v>8282</v>
      </c>
      <c r="R3279" s="461">
        <v>7.8440000000000003</v>
      </c>
      <c r="S3279" s="461"/>
      <c r="T3279" s="484">
        <v>7.8440000000000003</v>
      </c>
      <c r="U3279" s="279" t="s">
        <v>28</v>
      </c>
      <c r="V3279" s="279">
        <v>1986</v>
      </c>
      <c r="W3279" s="279" t="s">
        <v>7</v>
      </c>
      <c r="X3279" s="279"/>
      <c r="Y3279" s="296">
        <v>42125</v>
      </c>
      <c r="Z3279" s="279">
        <v>100</v>
      </c>
      <c r="AA3279" s="279">
        <v>2016</v>
      </c>
      <c r="AB3279" s="279">
        <v>0</v>
      </c>
      <c r="AC3279" s="279"/>
      <c r="AD3279" s="279" t="s">
        <v>0</v>
      </c>
      <c r="AE3279" s="279"/>
      <c r="AF3279" s="279"/>
      <c r="AG3279" s="303"/>
      <c r="AH3279" s="222"/>
      <c r="AI3279" s="229"/>
    </row>
    <row r="3280" spans="1:35" ht="63" customHeight="1">
      <c r="A3280" s="69" t="s">
        <v>2819</v>
      </c>
      <c r="B3280" s="74" t="s">
        <v>1412</v>
      </c>
      <c r="C3280" s="74" t="s">
        <v>1417</v>
      </c>
      <c r="D3280" s="75">
        <v>42147</v>
      </c>
      <c r="E3280" s="76">
        <v>0.125</v>
      </c>
      <c r="F3280" s="75">
        <v>42147</v>
      </c>
      <c r="G3280" s="76">
        <v>0.12847222222222224</v>
      </c>
      <c r="H3280" s="76">
        <v>3.472222222222222E-3</v>
      </c>
      <c r="I3280" s="77">
        <v>14</v>
      </c>
      <c r="J3280" s="79"/>
      <c r="K3280" s="77"/>
      <c r="L3280" s="80" t="s">
        <v>11</v>
      </c>
      <c r="M3280" s="228" t="s">
        <v>3277</v>
      </c>
      <c r="N3280" s="226">
        <v>0.4</v>
      </c>
      <c r="O3280" s="224" t="s">
        <v>2</v>
      </c>
      <c r="P3280" s="228" t="s">
        <v>3277</v>
      </c>
      <c r="Q3280" s="227" t="s">
        <v>3293</v>
      </c>
      <c r="R3280" s="223">
        <v>1</v>
      </c>
      <c r="S3280" s="223"/>
      <c r="T3280" s="223">
        <v>1</v>
      </c>
      <c r="U3280" s="286"/>
      <c r="V3280" s="286"/>
      <c r="W3280" s="286"/>
      <c r="X3280" s="286"/>
      <c r="Y3280" s="286"/>
      <c r="Z3280" s="286"/>
      <c r="AA3280" s="286"/>
      <c r="AB3280" s="286"/>
      <c r="AC3280" s="286"/>
      <c r="AD3280" s="279" t="s">
        <v>22</v>
      </c>
      <c r="AE3280" s="286"/>
      <c r="AF3280" s="286"/>
      <c r="AG3280" s="286"/>
      <c r="AH3280" s="222"/>
      <c r="AI3280" s="229"/>
    </row>
    <row r="3281" spans="1:35" ht="141.75" customHeight="1">
      <c r="A3281" s="128" t="s">
        <v>7992</v>
      </c>
      <c r="B3281" s="188" t="s">
        <v>1412</v>
      </c>
      <c r="C3281" s="188" t="s">
        <v>1427</v>
      </c>
      <c r="D3281" s="189">
        <v>42227</v>
      </c>
      <c r="E3281" s="190">
        <v>0.15555555555555556</v>
      </c>
      <c r="F3281" s="189">
        <v>42227</v>
      </c>
      <c r="G3281" s="190">
        <v>0.16250000000000001</v>
      </c>
      <c r="H3281" s="190">
        <v>6.9444444444444441E-3</v>
      </c>
      <c r="I3281" s="188">
        <v>2</v>
      </c>
      <c r="J3281" s="188" t="s">
        <v>8285</v>
      </c>
      <c r="K3281" s="188"/>
      <c r="L3281" s="188" t="s">
        <v>11</v>
      </c>
      <c r="M3281" s="236" t="s">
        <v>1557</v>
      </c>
      <c r="N3281" s="236" t="s">
        <v>3</v>
      </c>
      <c r="O3281" s="236" t="s">
        <v>23</v>
      </c>
      <c r="P3281" s="236" t="s">
        <v>1557</v>
      </c>
      <c r="Q3281" s="236" t="s">
        <v>8286</v>
      </c>
      <c r="R3281" s="247">
        <v>1</v>
      </c>
      <c r="S3281" s="247"/>
      <c r="T3281" s="247">
        <v>1</v>
      </c>
      <c r="U3281" s="279"/>
      <c r="V3281" s="279"/>
      <c r="W3281" s="279"/>
      <c r="X3281" s="279"/>
      <c r="Y3281" s="279"/>
      <c r="Z3281" s="279"/>
      <c r="AA3281" s="279"/>
      <c r="AB3281" s="279"/>
      <c r="AC3281" s="279"/>
      <c r="AD3281" s="273" t="s">
        <v>62</v>
      </c>
      <c r="AE3281" s="279"/>
      <c r="AF3281" s="279"/>
      <c r="AG3281" s="290"/>
      <c r="AH3281" s="222"/>
      <c r="AI3281" s="229"/>
    </row>
    <row r="3282" spans="1:35" ht="78.75" customHeight="1">
      <c r="A3282" s="70" t="s">
        <v>7992</v>
      </c>
      <c r="B3282" s="74" t="s">
        <v>81</v>
      </c>
      <c r="C3282" s="74" t="s">
        <v>4069</v>
      </c>
      <c r="D3282" s="75">
        <v>42227</v>
      </c>
      <c r="E3282" s="76">
        <v>0.80555555555555547</v>
      </c>
      <c r="F3282" s="75">
        <v>42227</v>
      </c>
      <c r="G3282" s="76">
        <v>0.8305555555555556</v>
      </c>
      <c r="H3282" s="76">
        <v>2.4999999999999998E-2</v>
      </c>
      <c r="I3282" s="74">
        <v>7</v>
      </c>
      <c r="J3282" s="74" t="s">
        <v>143</v>
      </c>
      <c r="K3282" s="74" t="s">
        <v>20</v>
      </c>
      <c r="L3282" s="74" t="s">
        <v>16</v>
      </c>
      <c r="M3282" s="225" t="s">
        <v>8320</v>
      </c>
      <c r="N3282" s="226" t="s">
        <v>3</v>
      </c>
      <c r="O3282" s="225" t="s">
        <v>7</v>
      </c>
      <c r="P3282" s="225" t="s">
        <v>8321</v>
      </c>
      <c r="Q3282" s="225" t="s">
        <v>8322</v>
      </c>
      <c r="R3282" s="225">
        <v>1.8</v>
      </c>
      <c r="S3282" s="225"/>
      <c r="T3282" s="225">
        <v>1.8</v>
      </c>
      <c r="U3282" s="302" t="s">
        <v>43</v>
      </c>
      <c r="V3282" s="302"/>
      <c r="W3282" s="302"/>
      <c r="X3282" s="302"/>
      <c r="Y3282" s="302"/>
      <c r="Z3282" s="302"/>
      <c r="AA3282" s="302"/>
      <c r="AB3282" s="302"/>
      <c r="AC3282" s="302"/>
      <c r="AD3282" s="302" t="s">
        <v>37</v>
      </c>
      <c r="AE3282" s="302"/>
      <c r="AF3282" s="302"/>
      <c r="AG3282" s="302"/>
      <c r="AH3282" s="222"/>
      <c r="AI3282" s="229"/>
    </row>
    <row r="3283" spans="1:35" ht="141.75" customHeight="1">
      <c r="A3283" s="70" t="s">
        <v>7992</v>
      </c>
      <c r="B3283" s="74" t="s">
        <v>18</v>
      </c>
      <c r="C3283" s="74" t="s">
        <v>18</v>
      </c>
      <c r="D3283" s="75">
        <v>42227</v>
      </c>
      <c r="E3283" s="76">
        <v>42227.479166666664</v>
      </c>
      <c r="F3283" s="75">
        <v>42227</v>
      </c>
      <c r="G3283" s="76">
        <v>42227.625</v>
      </c>
      <c r="H3283" s="76">
        <f>G3283-E3283</f>
        <v>0.14583333333575865</v>
      </c>
      <c r="I3283" s="74">
        <v>1</v>
      </c>
      <c r="J3283" s="74"/>
      <c r="K3283" s="74"/>
      <c r="L3283" s="74" t="s">
        <v>11</v>
      </c>
      <c r="M3283" s="225" t="s">
        <v>337</v>
      </c>
      <c r="N3283" s="226">
        <v>0.4</v>
      </c>
      <c r="O3283" s="225" t="s">
        <v>2</v>
      </c>
      <c r="P3283" s="225" t="s">
        <v>4784</v>
      </c>
      <c r="Q3283" s="225" t="s">
        <v>8312</v>
      </c>
      <c r="R3283" s="225"/>
      <c r="S3283" s="225"/>
      <c r="T3283" s="225"/>
      <c r="U3283" s="302"/>
      <c r="V3283" s="302"/>
      <c r="W3283" s="302"/>
      <c r="X3283" s="302"/>
      <c r="Y3283" s="302"/>
      <c r="Z3283" s="302"/>
      <c r="AA3283" s="302"/>
      <c r="AB3283" s="302"/>
      <c r="AC3283" s="302"/>
      <c r="AD3283" s="302" t="s">
        <v>0</v>
      </c>
      <c r="AE3283" s="302"/>
      <c r="AF3283" s="302"/>
      <c r="AG3283" s="302"/>
      <c r="AH3283" s="222"/>
      <c r="AI3283" s="229"/>
    </row>
    <row r="3284" spans="1:35" ht="157.5" customHeight="1">
      <c r="A3284" s="70" t="s">
        <v>7992</v>
      </c>
      <c r="B3284" s="74" t="s">
        <v>69</v>
      </c>
      <c r="C3284" s="74" t="s">
        <v>69</v>
      </c>
      <c r="D3284" s="75">
        <v>42227</v>
      </c>
      <c r="E3284" s="76">
        <v>0.66111111111111109</v>
      </c>
      <c r="F3284" s="75">
        <v>42227</v>
      </c>
      <c r="G3284" s="76">
        <v>0.67708333333333337</v>
      </c>
      <c r="H3284" s="76">
        <v>1.5972222222222276E-2</v>
      </c>
      <c r="I3284" s="74">
        <v>0</v>
      </c>
      <c r="J3284" s="74" t="s">
        <v>150</v>
      </c>
      <c r="K3284" s="74" t="s">
        <v>178</v>
      </c>
      <c r="L3284" s="74" t="s">
        <v>4</v>
      </c>
      <c r="M3284" s="225" t="s">
        <v>9576</v>
      </c>
      <c r="N3284" s="226" t="s">
        <v>3</v>
      </c>
      <c r="O3284" s="225" t="s">
        <v>39</v>
      </c>
      <c r="P3284" s="225" t="s">
        <v>9577</v>
      </c>
      <c r="Q3284" s="225" t="s">
        <v>9578</v>
      </c>
      <c r="R3284" s="225"/>
      <c r="S3284" s="225"/>
      <c r="T3284" s="225"/>
      <c r="U3284" s="302" t="s">
        <v>28</v>
      </c>
      <c r="V3284" s="302">
        <v>2002</v>
      </c>
      <c r="W3284" s="302" t="s">
        <v>1709</v>
      </c>
      <c r="X3284" s="302" t="s">
        <v>724</v>
      </c>
      <c r="Y3284" s="302" t="s">
        <v>1593</v>
      </c>
      <c r="Z3284" s="302">
        <v>100</v>
      </c>
      <c r="AA3284" s="302" t="s">
        <v>5202</v>
      </c>
      <c r="AB3284" s="302">
        <v>0</v>
      </c>
      <c r="AC3284" s="302" t="s">
        <v>1593</v>
      </c>
      <c r="AD3284" s="302" t="s">
        <v>56</v>
      </c>
      <c r="AE3284" s="302"/>
      <c r="AF3284" s="302"/>
      <c r="AG3284" s="302" t="s">
        <v>9578</v>
      </c>
      <c r="AH3284" s="222"/>
      <c r="AI3284" s="229"/>
    </row>
    <row r="3285" spans="1:35" ht="141.75" customHeight="1">
      <c r="A3285" s="70" t="s">
        <v>2819</v>
      </c>
      <c r="B3285" s="74" t="s">
        <v>18</v>
      </c>
      <c r="C3285" s="74" t="s">
        <v>18</v>
      </c>
      <c r="D3285" s="75">
        <v>42147</v>
      </c>
      <c r="E3285" s="76">
        <v>42147.875</v>
      </c>
      <c r="F3285" s="75">
        <v>42148</v>
      </c>
      <c r="G3285" s="76">
        <v>42148.423611111109</v>
      </c>
      <c r="H3285" s="76">
        <f>G3285-E3285</f>
        <v>0.54861111110949423</v>
      </c>
      <c r="I3285" s="74">
        <v>2</v>
      </c>
      <c r="J3285" s="74"/>
      <c r="K3285" s="74"/>
      <c r="L3285" s="74" t="s">
        <v>4</v>
      </c>
      <c r="M3285" s="225" t="s">
        <v>7074</v>
      </c>
      <c r="N3285" s="226">
        <v>0.4</v>
      </c>
      <c r="O3285" s="225" t="s">
        <v>25</v>
      </c>
      <c r="P3285" s="225" t="s">
        <v>7075</v>
      </c>
      <c r="Q3285" s="225" t="s">
        <v>7076</v>
      </c>
      <c r="R3285" s="225">
        <v>1</v>
      </c>
      <c r="S3285" s="225"/>
      <c r="T3285" s="225">
        <f>R3285+S3285</f>
        <v>1</v>
      </c>
      <c r="U3285" s="302"/>
      <c r="V3285" s="302"/>
      <c r="W3285" s="302"/>
      <c r="X3285" s="302"/>
      <c r="Y3285" s="302"/>
      <c r="Z3285" s="302"/>
      <c r="AA3285" s="302"/>
      <c r="AB3285" s="302"/>
      <c r="AC3285" s="302"/>
      <c r="AD3285" s="302" t="s">
        <v>22</v>
      </c>
      <c r="AE3285" s="302"/>
      <c r="AF3285" s="302"/>
      <c r="AG3285" s="302"/>
      <c r="AH3285" s="222"/>
      <c r="AI3285" s="229"/>
    </row>
    <row r="3286" spans="1:35" ht="173.25" customHeight="1">
      <c r="A3286" s="70" t="s">
        <v>7992</v>
      </c>
      <c r="B3286" s="74" t="s">
        <v>12</v>
      </c>
      <c r="C3286" s="74" t="s">
        <v>127</v>
      </c>
      <c r="D3286" s="75">
        <v>42227</v>
      </c>
      <c r="E3286" s="76">
        <v>0.45694444444444443</v>
      </c>
      <c r="F3286" s="75">
        <v>42227</v>
      </c>
      <c r="G3286" s="76">
        <v>0.54166666666666663</v>
      </c>
      <c r="H3286" s="76">
        <f>G3286-E3286</f>
        <v>8.4722222222222199E-2</v>
      </c>
      <c r="I3286" s="74">
        <v>18</v>
      </c>
      <c r="J3286" s="74" t="s">
        <v>368</v>
      </c>
      <c r="K3286" s="74" t="s">
        <v>20</v>
      </c>
      <c r="L3286" s="74" t="s">
        <v>29</v>
      </c>
      <c r="M3286" s="225" t="s">
        <v>8343</v>
      </c>
      <c r="N3286" s="226" t="s">
        <v>3</v>
      </c>
      <c r="O3286" s="225" t="s">
        <v>7</v>
      </c>
      <c r="P3286" s="225" t="s">
        <v>7770</v>
      </c>
      <c r="Q3286" s="225" t="s">
        <v>8344</v>
      </c>
      <c r="R3286" s="225">
        <v>4.87</v>
      </c>
      <c r="S3286" s="225">
        <v>8.84</v>
      </c>
      <c r="T3286" s="225">
        <f>R3286+S3286</f>
        <v>13.71</v>
      </c>
      <c r="U3286" s="302" t="s">
        <v>9816</v>
      </c>
      <c r="V3286" s="302" t="s">
        <v>9744</v>
      </c>
      <c r="W3286" s="302" t="s">
        <v>9817</v>
      </c>
      <c r="X3286" s="302" t="s">
        <v>762</v>
      </c>
      <c r="Y3286" s="302" t="s">
        <v>5260</v>
      </c>
      <c r="Z3286" s="302">
        <v>1</v>
      </c>
      <c r="AA3286" s="302" t="s">
        <v>9818</v>
      </c>
      <c r="AB3286" s="302" t="s">
        <v>128</v>
      </c>
      <c r="AC3286" s="302" t="s">
        <v>128</v>
      </c>
      <c r="AD3286" s="302" t="s">
        <v>27</v>
      </c>
      <c r="AE3286" s="302" t="s">
        <v>128</v>
      </c>
      <c r="AF3286" s="302" t="s">
        <v>128</v>
      </c>
      <c r="AG3286" s="302"/>
      <c r="AH3286" s="222"/>
      <c r="AI3286" s="229"/>
    </row>
    <row r="3287" spans="1:35" ht="94.5" customHeight="1">
      <c r="A3287" s="69" t="s">
        <v>3570</v>
      </c>
      <c r="B3287" s="74" t="s">
        <v>1412</v>
      </c>
      <c r="C3287" s="74" t="s">
        <v>1423</v>
      </c>
      <c r="D3287" s="75">
        <v>42179</v>
      </c>
      <c r="E3287" s="76">
        <v>0.1986111111111111</v>
      </c>
      <c r="F3287" s="75">
        <v>42179</v>
      </c>
      <c r="G3287" s="76">
        <v>0.27430555555555552</v>
      </c>
      <c r="H3287" s="76">
        <v>7.5694444444444439E-2</v>
      </c>
      <c r="I3287" s="77">
        <v>3</v>
      </c>
      <c r="J3287" s="79" t="s">
        <v>1424</v>
      </c>
      <c r="K3287" s="77"/>
      <c r="L3287" s="80" t="s">
        <v>11</v>
      </c>
      <c r="M3287" s="228" t="s">
        <v>488</v>
      </c>
      <c r="N3287" s="226">
        <v>0.4</v>
      </c>
      <c r="O3287" s="224" t="s">
        <v>2</v>
      </c>
      <c r="P3287" s="228" t="s">
        <v>4658</v>
      </c>
      <c r="Q3287" s="227" t="s">
        <v>4659</v>
      </c>
      <c r="R3287" s="223">
        <v>1</v>
      </c>
      <c r="S3287" s="223"/>
      <c r="T3287" s="223">
        <v>1</v>
      </c>
      <c r="U3287" s="279"/>
      <c r="V3287" s="279"/>
      <c r="W3287" s="279"/>
      <c r="X3287" s="279"/>
      <c r="Y3287" s="279"/>
      <c r="Z3287" s="279"/>
      <c r="AA3287" s="279"/>
      <c r="AB3287" s="279"/>
      <c r="AC3287" s="279"/>
      <c r="AD3287" s="273" t="s">
        <v>22</v>
      </c>
      <c r="AE3287" s="279"/>
      <c r="AF3287" s="279"/>
      <c r="AG3287" s="290"/>
      <c r="AH3287" s="222"/>
      <c r="AI3287" s="229"/>
    </row>
    <row r="3288" spans="1:35" ht="31.5" customHeight="1">
      <c r="A3288" s="70" t="s">
        <v>7992</v>
      </c>
      <c r="B3288" s="74" t="s">
        <v>5</v>
      </c>
      <c r="C3288" s="74" t="s">
        <v>5</v>
      </c>
      <c r="D3288" s="75">
        <v>42227</v>
      </c>
      <c r="E3288" s="76">
        <v>0.66319444444444442</v>
      </c>
      <c r="F3288" s="75">
        <v>42227</v>
      </c>
      <c r="G3288" s="76">
        <v>0.66319444444444442</v>
      </c>
      <c r="H3288" s="76">
        <f>G3288-E3288</f>
        <v>0</v>
      </c>
      <c r="I3288" s="74">
        <v>2</v>
      </c>
      <c r="J3288" s="74" t="s">
        <v>143</v>
      </c>
      <c r="K3288" s="74" t="s">
        <v>8</v>
      </c>
      <c r="L3288" s="74" t="s">
        <v>29</v>
      </c>
      <c r="M3288" s="225" t="s">
        <v>8876</v>
      </c>
      <c r="N3288" s="226" t="s">
        <v>3</v>
      </c>
      <c r="O3288" s="225" t="s">
        <v>7</v>
      </c>
      <c r="P3288" s="225" t="s">
        <v>8877</v>
      </c>
      <c r="Q3288" s="225" t="s">
        <v>8352</v>
      </c>
      <c r="R3288" s="225"/>
      <c r="S3288" s="225">
        <v>0.1</v>
      </c>
      <c r="T3288" s="225">
        <f>R3288+S3288</f>
        <v>0.1</v>
      </c>
      <c r="U3288" s="302" t="s">
        <v>28</v>
      </c>
      <c r="V3288" s="302">
        <v>1985</v>
      </c>
      <c r="W3288" s="302" t="s">
        <v>587</v>
      </c>
      <c r="X3288" s="302" t="s">
        <v>1408</v>
      </c>
      <c r="Y3288" s="302" t="s">
        <v>10572</v>
      </c>
      <c r="Z3288" s="302">
        <v>100</v>
      </c>
      <c r="AA3288" s="302">
        <v>5.2016</v>
      </c>
      <c r="AB3288" s="302">
        <v>0</v>
      </c>
      <c r="AC3288" s="302">
        <v>42181</v>
      </c>
      <c r="AD3288" s="302" t="s">
        <v>27</v>
      </c>
      <c r="AE3288" s="302"/>
      <c r="AF3288" s="302"/>
      <c r="AG3288" s="302"/>
      <c r="AH3288" s="222"/>
      <c r="AI3288" s="229"/>
    </row>
    <row r="3289" spans="1:35" ht="94.5" customHeight="1">
      <c r="A3289" s="70" t="s">
        <v>7992</v>
      </c>
      <c r="B3289" s="74" t="s">
        <v>5</v>
      </c>
      <c r="C3289" s="74" t="s">
        <v>5</v>
      </c>
      <c r="D3289" s="75">
        <v>42227</v>
      </c>
      <c r="E3289" s="76">
        <v>0.56111111111111112</v>
      </c>
      <c r="F3289" s="75">
        <v>42227</v>
      </c>
      <c r="G3289" s="76">
        <v>0.56111111111111112</v>
      </c>
      <c r="H3289" s="76">
        <f>G3289-E3289</f>
        <v>0</v>
      </c>
      <c r="I3289" s="74">
        <v>5</v>
      </c>
      <c r="J3289" s="74" t="s">
        <v>143</v>
      </c>
      <c r="K3289" s="74" t="s">
        <v>8</v>
      </c>
      <c r="L3289" s="74" t="s">
        <v>4</v>
      </c>
      <c r="M3289" s="225" t="s">
        <v>8874</v>
      </c>
      <c r="N3289" s="226" t="s">
        <v>3</v>
      </c>
      <c r="O3289" s="225" t="s">
        <v>7</v>
      </c>
      <c r="P3289" s="225" t="s">
        <v>8875</v>
      </c>
      <c r="Q3289" s="225" t="s">
        <v>8351</v>
      </c>
      <c r="R3289" s="225"/>
      <c r="S3289" s="225">
        <v>0.4</v>
      </c>
      <c r="T3289" s="225">
        <f>R3289+S3289</f>
        <v>0.4</v>
      </c>
      <c r="U3289" s="302" t="s">
        <v>28</v>
      </c>
      <c r="V3289" s="302">
        <v>2009</v>
      </c>
      <c r="W3289" s="302" t="s">
        <v>10570</v>
      </c>
      <c r="X3289" s="302" t="s">
        <v>1408</v>
      </c>
      <c r="Y3289" s="302" t="s">
        <v>10571</v>
      </c>
      <c r="Z3289" s="302">
        <v>100</v>
      </c>
      <c r="AA3289" s="302">
        <v>42552</v>
      </c>
      <c r="AB3289" s="302"/>
      <c r="AC3289" s="302"/>
      <c r="AD3289" s="302" t="s">
        <v>0</v>
      </c>
      <c r="AE3289" s="302"/>
      <c r="AF3289" s="302"/>
      <c r="AG3289" s="302"/>
      <c r="AH3289" s="222"/>
      <c r="AI3289" s="229"/>
    </row>
    <row r="3290" spans="1:35" ht="63" customHeight="1">
      <c r="A3290" s="69" t="s">
        <v>7992</v>
      </c>
      <c r="B3290" s="134" t="s">
        <v>1412</v>
      </c>
      <c r="C3290" s="134" t="s">
        <v>1423</v>
      </c>
      <c r="D3290" s="93">
        <v>42228</v>
      </c>
      <c r="E3290" s="109">
        <v>0.66666666666666663</v>
      </c>
      <c r="F3290" s="88">
        <v>42228</v>
      </c>
      <c r="G3290" s="109">
        <v>0.66666666666666663</v>
      </c>
      <c r="H3290" s="109">
        <v>0</v>
      </c>
      <c r="I3290" s="169">
        <v>31</v>
      </c>
      <c r="J3290" s="169" t="s">
        <v>1421</v>
      </c>
      <c r="K3290" s="169"/>
      <c r="L3290" s="169" t="s">
        <v>4</v>
      </c>
      <c r="M3290" s="232" t="s">
        <v>3719</v>
      </c>
      <c r="N3290" s="232" t="s">
        <v>3</v>
      </c>
      <c r="O3290" s="232" t="s">
        <v>7</v>
      </c>
      <c r="P3290" s="232" t="s">
        <v>8287</v>
      </c>
      <c r="Q3290" s="232" t="s">
        <v>8288</v>
      </c>
      <c r="R3290" s="246">
        <v>2</v>
      </c>
      <c r="S3290" s="246">
        <v>1</v>
      </c>
      <c r="T3290" s="246">
        <v>3</v>
      </c>
      <c r="U3290" s="279"/>
      <c r="V3290" s="279"/>
      <c r="W3290" s="279"/>
      <c r="X3290" s="279"/>
      <c r="Y3290" s="279"/>
      <c r="Z3290" s="279"/>
      <c r="AA3290" s="279"/>
      <c r="AB3290" s="279"/>
      <c r="AC3290" s="279"/>
      <c r="AD3290" s="273" t="s">
        <v>17</v>
      </c>
      <c r="AE3290" s="279"/>
      <c r="AF3290" s="279"/>
      <c r="AG3290" s="290"/>
      <c r="AH3290" s="222"/>
      <c r="AI3290" s="229"/>
    </row>
    <row r="3291" spans="1:35" ht="94.5" customHeight="1">
      <c r="A3291" s="69" t="s">
        <v>7992</v>
      </c>
      <c r="B3291" s="134" t="s">
        <v>1412</v>
      </c>
      <c r="C3291" s="134" t="s">
        <v>1423</v>
      </c>
      <c r="D3291" s="93">
        <v>42228</v>
      </c>
      <c r="E3291" s="109">
        <v>0.67291666666666661</v>
      </c>
      <c r="F3291" s="88">
        <v>42228</v>
      </c>
      <c r="G3291" s="109">
        <v>0.67291666666666661</v>
      </c>
      <c r="H3291" s="109">
        <v>0</v>
      </c>
      <c r="I3291" s="169">
        <v>40</v>
      </c>
      <c r="J3291" s="169" t="s">
        <v>2959</v>
      </c>
      <c r="K3291" s="169"/>
      <c r="L3291" s="169" t="s">
        <v>4</v>
      </c>
      <c r="M3291" s="232" t="s">
        <v>8289</v>
      </c>
      <c r="N3291" s="232" t="s">
        <v>3</v>
      </c>
      <c r="O3291" s="232" t="s">
        <v>7</v>
      </c>
      <c r="P3291" s="232" t="s">
        <v>8289</v>
      </c>
      <c r="Q3291" s="232" t="s">
        <v>8290</v>
      </c>
      <c r="R3291" s="246">
        <v>10</v>
      </c>
      <c r="S3291" s="246">
        <v>2</v>
      </c>
      <c r="T3291" s="246">
        <v>12</v>
      </c>
      <c r="U3291" s="279"/>
      <c r="V3291" s="279"/>
      <c r="W3291" s="279"/>
      <c r="X3291" s="279"/>
      <c r="Y3291" s="279"/>
      <c r="Z3291" s="279"/>
      <c r="AA3291" s="279"/>
      <c r="AB3291" s="279"/>
      <c r="AC3291" s="279"/>
      <c r="AD3291" s="273" t="s">
        <v>62</v>
      </c>
      <c r="AE3291" s="279"/>
      <c r="AF3291" s="279"/>
      <c r="AG3291" s="290"/>
      <c r="AH3291" s="222"/>
      <c r="AI3291" s="229"/>
    </row>
    <row r="3292" spans="1:35" ht="173.25" customHeight="1">
      <c r="A3292" s="70" t="s">
        <v>7992</v>
      </c>
      <c r="B3292" s="74" t="s">
        <v>18</v>
      </c>
      <c r="C3292" s="74" t="s">
        <v>18</v>
      </c>
      <c r="D3292" s="75">
        <v>42228</v>
      </c>
      <c r="E3292" s="76">
        <v>42228.298611111109</v>
      </c>
      <c r="F3292" s="75">
        <v>42228</v>
      </c>
      <c r="G3292" s="76">
        <v>42228.6875</v>
      </c>
      <c r="H3292" s="76">
        <f>G3292-E3292</f>
        <v>0.38888888889050577</v>
      </c>
      <c r="I3292" s="74">
        <v>1</v>
      </c>
      <c r="J3292" s="74"/>
      <c r="K3292" s="74"/>
      <c r="L3292" s="74" t="s">
        <v>11</v>
      </c>
      <c r="M3292" s="225" t="s">
        <v>3579</v>
      </c>
      <c r="N3292" s="226">
        <v>0.4</v>
      </c>
      <c r="O3292" s="225" t="s">
        <v>2</v>
      </c>
      <c r="P3292" s="225" t="s">
        <v>8313</v>
      </c>
      <c r="Q3292" s="225" t="s">
        <v>8085</v>
      </c>
      <c r="R3292" s="225">
        <v>0.17299999999999999</v>
      </c>
      <c r="S3292" s="225"/>
      <c r="T3292" s="225">
        <f>R3292+S3292</f>
        <v>0.17299999999999999</v>
      </c>
      <c r="U3292" s="302"/>
      <c r="V3292" s="302"/>
      <c r="W3292" s="302"/>
      <c r="X3292" s="302"/>
      <c r="Y3292" s="302"/>
      <c r="Z3292" s="302"/>
      <c r="AA3292" s="302"/>
      <c r="AB3292" s="302"/>
      <c r="AC3292" s="302"/>
      <c r="AD3292" s="302" t="s">
        <v>0</v>
      </c>
      <c r="AE3292" s="302"/>
      <c r="AF3292" s="302"/>
      <c r="AG3292" s="302"/>
      <c r="AH3292" s="222"/>
      <c r="AI3292" s="229"/>
    </row>
    <row r="3293" spans="1:35" ht="47.25" customHeight="1">
      <c r="A3293" s="70" t="s">
        <v>7992</v>
      </c>
      <c r="B3293" s="74" t="s">
        <v>69</v>
      </c>
      <c r="C3293" s="74" t="s">
        <v>69</v>
      </c>
      <c r="D3293" s="75">
        <v>42228</v>
      </c>
      <c r="E3293" s="76">
        <v>0.6430555555555556</v>
      </c>
      <c r="F3293" s="75">
        <v>42228</v>
      </c>
      <c r="G3293" s="76">
        <v>0.67013888888888884</v>
      </c>
      <c r="H3293" s="76">
        <v>2.7083333333333237E-2</v>
      </c>
      <c r="I3293" s="74">
        <v>1</v>
      </c>
      <c r="J3293" s="74" t="s">
        <v>143</v>
      </c>
      <c r="K3293" s="74" t="s">
        <v>178</v>
      </c>
      <c r="L3293" s="74" t="s">
        <v>4</v>
      </c>
      <c r="M3293" s="225" t="s">
        <v>8332</v>
      </c>
      <c r="N3293" s="226" t="s">
        <v>3</v>
      </c>
      <c r="O3293" s="225" t="s">
        <v>7</v>
      </c>
      <c r="P3293" s="225" t="s">
        <v>8333</v>
      </c>
      <c r="Q3293" s="225" t="s">
        <v>8334</v>
      </c>
      <c r="R3293" s="225">
        <v>0.17799999999999999</v>
      </c>
      <c r="S3293" s="225">
        <v>3.2000000000000001E-2</v>
      </c>
      <c r="T3293" s="225">
        <v>0.21</v>
      </c>
      <c r="U3293" s="302" t="s">
        <v>28</v>
      </c>
      <c r="V3293" s="302">
        <v>1999</v>
      </c>
      <c r="W3293" s="302" t="s">
        <v>1709</v>
      </c>
      <c r="X3293" s="302" t="s">
        <v>724</v>
      </c>
      <c r="Y3293" s="302" t="s">
        <v>1593</v>
      </c>
      <c r="Z3293" s="302">
        <v>100</v>
      </c>
      <c r="AA3293" s="302" t="s">
        <v>5202</v>
      </c>
      <c r="AB3293" s="302">
        <v>0</v>
      </c>
      <c r="AC3293" s="302" t="s">
        <v>1593</v>
      </c>
      <c r="AD3293" s="302" t="s">
        <v>0</v>
      </c>
      <c r="AE3293" s="302"/>
      <c r="AF3293" s="302"/>
      <c r="AG3293" s="302" t="s">
        <v>8334</v>
      </c>
      <c r="AH3293" s="222"/>
      <c r="AI3293" s="229"/>
    </row>
    <row r="3294" spans="1:35" ht="94.5" customHeight="1">
      <c r="A3294" s="70" t="s">
        <v>7992</v>
      </c>
      <c r="B3294" s="74" t="s">
        <v>5</v>
      </c>
      <c r="C3294" s="74" t="s">
        <v>5</v>
      </c>
      <c r="D3294" s="75">
        <v>42241</v>
      </c>
      <c r="E3294" s="76">
        <v>0.63888888888888895</v>
      </c>
      <c r="F3294" s="75">
        <v>42241</v>
      </c>
      <c r="G3294" s="76">
        <v>0.63888888888888895</v>
      </c>
      <c r="H3294" s="76">
        <v>0</v>
      </c>
      <c r="I3294" s="74">
        <v>8</v>
      </c>
      <c r="J3294" s="74" t="s">
        <v>150</v>
      </c>
      <c r="K3294" s="74" t="s">
        <v>8</v>
      </c>
      <c r="L3294" s="74" t="s">
        <v>11</v>
      </c>
      <c r="M3294" s="225" t="s">
        <v>10666</v>
      </c>
      <c r="N3294" s="226" t="s">
        <v>3</v>
      </c>
      <c r="O3294" s="225" t="s">
        <v>7</v>
      </c>
      <c r="P3294" s="225" t="s">
        <v>8852</v>
      </c>
      <c r="Q3294" s="225" t="s">
        <v>8905</v>
      </c>
      <c r="R3294" s="225"/>
      <c r="S3294" s="225">
        <v>1</v>
      </c>
      <c r="T3294" s="225">
        <f>SUM(R3294:S3294)</f>
        <v>1</v>
      </c>
      <c r="U3294" s="302" t="s">
        <v>1</v>
      </c>
      <c r="V3294" s="302"/>
      <c r="W3294" s="302"/>
      <c r="X3294" s="302"/>
      <c r="Y3294" s="302"/>
      <c r="Z3294" s="302"/>
      <c r="AA3294" s="302"/>
      <c r="AB3294" s="302"/>
      <c r="AC3294" s="302"/>
      <c r="AD3294" s="302" t="s">
        <v>22</v>
      </c>
      <c r="AE3294" s="302"/>
      <c r="AF3294" s="302"/>
      <c r="AG3294" s="302"/>
      <c r="AH3294" s="222"/>
      <c r="AI3294" s="229"/>
    </row>
    <row r="3295" spans="1:35" ht="126" customHeight="1">
      <c r="A3295" s="70" t="s">
        <v>7992</v>
      </c>
      <c r="B3295" s="74" t="s">
        <v>5</v>
      </c>
      <c r="C3295" s="74" t="s">
        <v>5</v>
      </c>
      <c r="D3295" s="75">
        <v>42228</v>
      </c>
      <c r="E3295" s="76">
        <v>0.18472222222222223</v>
      </c>
      <c r="F3295" s="75">
        <v>42228</v>
      </c>
      <c r="G3295" s="76">
        <v>0.26805555555555555</v>
      </c>
      <c r="H3295" s="76">
        <v>8.3333333333333329E-2</v>
      </c>
      <c r="I3295" s="74">
        <v>27</v>
      </c>
      <c r="J3295" s="74"/>
      <c r="K3295" s="74"/>
      <c r="L3295" s="74" t="s">
        <v>9</v>
      </c>
      <c r="M3295" s="225" t="s">
        <v>8878</v>
      </c>
      <c r="N3295" s="226" t="s">
        <v>3</v>
      </c>
      <c r="O3295" s="225" t="s">
        <v>7</v>
      </c>
      <c r="P3295" s="225" t="s">
        <v>525</v>
      </c>
      <c r="Q3295" s="225" t="s">
        <v>10573</v>
      </c>
      <c r="R3295" s="225">
        <v>36.1</v>
      </c>
      <c r="S3295" s="225"/>
      <c r="T3295" s="225">
        <v>36.1</v>
      </c>
      <c r="U3295" s="302" t="s">
        <v>28</v>
      </c>
      <c r="V3295" s="302">
        <v>2000</v>
      </c>
      <c r="W3295" s="302" t="s">
        <v>587</v>
      </c>
      <c r="X3295" s="302" t="s">
        <v>411</v>
      </c>
      <c r="Y3295" s="302" t="s">
        <v>6035</v>
      </c>
      <c r="Z3295" s="302">
        <v>100</v>
      </c>
      <c r="AA3295" s="302" t="s">
        <v>5971</v>
      </c>
      <c r="AB3295" s="302">
        <v>0</v>
      </c>
      <c r="AC3295" s="302" t="s">
        <v>5972</v>
      </c>
      <c r="AD3295" s="302" t="s">
        <v>40</v>
      </c>
      <c r="AE3295" s="302"/>
      <c r="AF3295" s="302"/>
      <c r="AG3295" s="302"/>
      <c r="AH3295" s="222"/>
      <c r="AI3295" s="229"/>
    </row>
    <row r="3296" spans="1:35" ht="47.25" customHeight="1">
      <c r="A3296" s="70" t="s">
        <v>7992</v>
      </c>
      <c r="B3296" s="74" t="s">
        <v>5</v>
      </c>
      <c r="C3296" s="74" t="s">
        <v>5</v>
      </c>
      <c r="D3296" s="75">
        <v>42228</v>
      </c>
      <c r="E3296" s="76">
        <v>0.76666666666666661</v>
      </c>
      <c r="F3296" s="75">
        <v>42228</v>
      </c>
      <c r="G3296" s="76">
        <v>0.76666666666666661</v>
      </c>
      <c r="H3296" s="76">
        <v>0</v>
      </c>
      <c r="I3296" s="74">
        <v>18</v>
      </c>
      <c r="J3296" s="74"/>
      <c r="K3296" s="74"/>
      <c r="L3296" s="74" t="s">
        <v>4</v>
      </c>
      <c r="M3296" s="225" t="s">
        <v>10574</v>
      </c>
      <c r="N3296" s="226">
        <v>35</v>
      </c>
      <c r="O3296" s="225" t="s">
        <v>13</v>
      </c>
      <c r="P3296" s="225" t="s">
        <v>10574</v>
      </c>
      <c r="Q3296" s="225" t="s">
        <v>10575</v>
      </c>
      <c r="R3296" s="225"/>
      <c r="S3296" s="225">
        <v>1.9</v>
      </c>
      <c r="T3296" s="225">
        <v>1.9</v>
      </c>
      <c r="U3296" s="302" t="s">
        <v>36</v>
      </c>
      <c r="V3296" s="302">
        <v>1989</v>
      </c>
      <c r="W3296" s="302" t="s">
        <v>10576</v>
      </c>
      <c r="X3296" s="302" t="s">
        <v>1884</v>
      </c>
      <c r="Y3296" s="302" t="s">
        <v>10577</v>
      </c>
      <c r="Z3296" s="302" t="s">
        <v>10578</v>
      </c>
      <c r="AA3296" s="302" t="s">
        <v>10579</v>
      </c>
      <c r="AB3296" s="302" t="s">
        <v>10580</v>
      </c>
      <c r="AC3296" s="302"/>
      <c r="AD3296" s="302" t="s">
        <v>0</v>
      </c>
      <c r="AE3296" s="302"/>
      <c r="AF3296" s="302"/>
      <c r="AG3296" s="302"/>
      <c r="AH3296" s="222"/>
      <c r="AI3296" s="229"/>
    </row>
    <row r="3297" spans="1:35" ht="78.75" customHeight="1">
      <c r="A3297" s="70" t="s">
        <v>7992</v>
      </c>
      <c r="B3297" s="74" t="s">
        <v>19</v>
      </c>
      <c r="C3297" s="74" t="s">
        <v>19</v>
      </c>
      <c r="D3297" s="75">
        <v>42229</v>
      </c>
      <c r="E3297" s="76">
        <v>0.29166666666666669</v>
      </c>
      <c r="F3297" s="75">
        <v>42229</v>
      </c>
      <c r="G3297" s="76">
        <v>0.4069444444444445</v>
      </c>
      <c r="H3297" s="76">
        <f>F3297-D3297+G3297-E3297</f>
        <v>0.11527777777777781</v>
      </c>
      <c r="I3297" s="74">
        <v>13</v>
      </c>
      <c r="J3297" s="74" t="s">
        <v>180</v>
      </c>
      <c r="K3297" s="74" t="s">
        <v>14</v>
      </c>
      <c r="L3297" s="74" t="s">
        <v>4</v>
      </c>
      <c r="M3297" s="225" t="s">
        <v>1740</v>
      </c>
      <c r="N3297" s="226" t="s">
        <v>3</v>
      </c>
      <c r="O3297" s="225" t="s">
        <v>7</v>
      </c>
      <c r="P3297" s="225" t="s">
        <v>8291</v>
      </c>
      <c r="Q3297" s="225" t="s">
        <v>8292</v>
      </c>
      <c r="R3297" s="225">
        <v>9</v>
      </c>
      <c r="S3297" s="225"/>
      <c r="T3297" s="225">
        <f>R3297+S3297</f>
        <v>9</v>
      </c>
      <c r="U3297" s="302" t="s">
        <v>28</v>
      </c>
      <c r="V3297" s="302">
        <v>1968</v>
      </c>
      <c r="W3297" s="302" t="s">
        <v>1709</v>
      </c>
      <c r="X3297" s="302">
        <v>0</v>
      </c>
      <c r="Y3297" s="302">
        <v>42036</v>
      </c>
      <c r="Z3297" s="302">
        <v>100</v>
      </c>
      <c r="AA3297" s="302">
        <v>42278</v>
      </c>
      <c r="AB3297" s="302">
        <v>0</v>
      </c>
      <c r="AC3297" s="302">
        <v>42217</v>
      </c>
      <c r="AD3297" s="302" t="s">
        <v>0</v>
      </c>
      <c r="AE3297" s="302"/>
      <c r="AF3297" s="302"/>
      <c r="AG3297" s="302"/>
      <c r="AH3297" s="222"/>
      <c r="AI3297" s="229"/>
    </row>
    <row r="3298" spans="1:35" ht="78.75" customHeight="1">
      <c r="A3298" s="70" t="s">
        <v>7992</v>
      </c>
      <c r="B3298" s="74" t="s">
        <v>15</v>
      </c>
      <c r="C3298" s="74" t="s">
        <v>209</v>
      </c>
      <c r="D3298" s="75">
        <v>42229</v>
      </c>
      <c r="E3298" s="76">
        <v>0.2298611111111111</v>
      </c>
      <c r="F3298" s="75">
        <v>42229</v>
      </c>
      <c r="G3298" s="76">
        <v>0.2298611111111111</v>
      </c>
      <c r="H3298" s="76">
        <f>(F3298+G3298)-(D3298+E3298)</f>
        <v>0</v>
      </c>
      <c r="I3298" s="74">
        <v>56</v>
      </c>
      <c r="J3298" s="74" t="s">
        <v>3801</v>
      </c>
      <c r="K3298" s="74" t="s">
        <v>8</v>
      </c>
      <c r="L3298" s="74" t="s">
        <v>16</v>
      </c>
      <c r="M3298" s="225" t="s">
        <v>8299</v>
      </c>
      <c r="N3298" s="226">
        <v>110</v>
      </c>
      <c r="O3298" s="225" t="s">
        <v>7</v>
      </c>
      <c r="P3298" s="225" t="s">
        <v>8300</v>
      </c>
      <c r="Q3298" s="225" t="s">
        <v>9390</v>
      </c>
      <c r="R3298" s="225"/>
      <c r="S3298" s="225">
        <v>16.36</v>
      </c>
      <c r="T3298" s="225">
        <f>SUM(R3298:S3298)</f>
        <v>16.36</v>
      </c>
      <c r="U3298" s="302"/>
      <c r="V3298" s="302"/>
      <c r="W3298" s="302"/>
      <c r="X3298" s="302"/>
      <c r="Y3298" s="302"/>
      <c r="Z3298" s="302"/>
      <c r="AA3298" s="302"/>
      <c r="AB3298" s="302"/>
      <c r="AC3298" s="302"/>
      <c r="AD3298" s="302" t="s">
        <v>37</v>
      </c>
      <c r="AE3298" s="302" t="s">
        <v>53</v>
      </c>
      <c r="AF3298" s="302"/>
      <c r="AG3298" s="302"/>
      <c r="AH3298" s="222"/>
      <c r="AI3298" s="229"/>
    </row>
    <row r="3299" spans="1:35" ht="94.5" customHeight="1">
      <c r="A3299" s="70" t="s">
        <v>7992</v>
      </c>
      <c r="B3299" s="74" t="s">
        <v>15</v>
      </c>
      <c r="C3299" s="74" t="s">
        <v>209</v>
      </c>
      <c r="D3299" s="75">
        <v>42229</v>
      </c>
      <c r="E3299" s="76">
        <v>0.72361111111111109</v>
      </c>
      <c r="F3299" s="75">
        <v>42229</v>
      </c>
      <c r="G3299" s="76">
        <v>0.72361111111111109</v>
      </c>
      <c r="H3299" s="76">
        <f>(F3299+G3299)-(D3299+E3299)</f>
        <v>0</v>
      </c>
      <c r="I3299" s="74">
        <v>62</v>
      </c>
      <c r="J3299" s="74" t="s">
        <v>3180</v>
      </c>
      <c r="K3299" s="74" t="s">
        <v>8</v>
      </c>
      <c r="L3299" s="74" t="s">
        <v>16</v>
      </c>
      <c r="M3299" s="225" t="s">
        <v>966</v>
      </c>
      <c r="N3299" s="226">
        <v>110</v>
      </c>
      <c r="O3299" s="225" t="s">
        <v>7</v>
      </c>
      <c r="P3299" s="225" t="s">
        <v>8534</v>
      </c>
      <c r="Q3299" s="225" t="s">
        <v>9391</v>
      </c>
      <c r="R3299" s="225"/>
      <c r="S3299" s="225">
        <v>23.56</v>
      </c>
      <c r="T3299" s="225">
        <f>SUM(R3299:S3299)</f>
        <v>23.56</v>
      </c>
      <c r="U3299" s="302"/>
      <c r="V3299" s="302"/>
      <c r="W3299" s="302"/>
      <c r="X3299" s="302"/>
      <c r="Y3299" s="302"/>
      <c r="Z3299" s="302"/>
      <c r="AA3299" s="302"/>
      <c r="AB3299" s="302"/>
      <c r="AC3299" s="302"/>
      <c r="AD3299" s="302" t="s">
        <v>37</v>
      </c>
      <c r="AE3299" s="302" t="s">
        <v>53</v>
      </c>
      <c r="AF3299" s="302"/>
      <c r="AG3299" s="302"/>
      <c r="AH3299" s="222"/>
      <c r="AI3299" s="229"/>
    </row>
    <row r="3300" spans="1:35" ht="47.25" customHeight="1">
      <c r="A3300" s="70" t="s">
        <v>7992</v>
      </c>
      <c r="B3300" s="74" t="s">
        <v>18</v>
      </c>
      <c r="C3300" s="74" t="s">
        <v>18</v>
      </c>
      <c r="D3300" s="75">
        <v>42229</v>
      </c>
      <c r="E3300" s="76">
        <v>42229.354166666664</v>
      </c>
      <c r="F3300" s="75">
        <v>42229</v>
      </c>
      <c r="G3300" s="76">
        <v>42229.625</v>
      </c>
      <c r="H3300" s="76">
        <f t="shared" ref="H3300:H3305" si="48">G3300-E3300</f>
        <v>0.27083333333575865</v>
      </c>
      <c r="I3300" s="74">
        <v>1</v>
      </c>
      <c r="J3300" s="74"/>
      <c r="K3300" s="74"/>
      <c r="L3300" s="74" t="s">
        <v>11</v>
      </c>
      <c r="M3300" s="225" t="s">
        <v>3579</v>
      </c>
      <c r="N3300" s="226">
        <v>0.4</v>
      </c>
      <c r="O3300" s="225" t="s">
        <v>2</v>
      </c>
      <c r="P3300" s="225" t="s">
        <v>8314</v>
      </c>
      <c r="Q3300" s="225" t="s">
        <v>8315</v>
      </c>
      <c r="R3300" s="225">
        <v>0.192</v>
      </c>
      <c r="S3300" s="225"/>
      <c r="T3300" s="225">
        <f t="shared" ref="T3300:T3305" si="49">R3300+S3300</f>
        <v>0.192</v>
      </c>
      <c r="U3300" s="302"/>
      <c r="V3300" s="302"/>
      <c r="W3300" s="302"/>
      <c r="X3300" s="302"/>
      <c r="Y3300" s="302"/>
      <c r="Z3300" s="302"/>
      <c r="AA3300" s="302"/>
      <c r="AB3300" s="302"/>
      <c r="AC3300" s="302"/>
      <c r="AD3300" s="302" t="s">
        <v>0</v>
      </c>
      <c r="AE3300" s="302"/>
      <c r="AF3300" s="302"/>
      <c r="AG3300" s="302"/>
      <c r="AH3300" s="222"/>
      <c r="AI3300" s="229"/>
    </row>
    <row r="3301" spans="1:35" ht="78.75" customHeight="1">
      <c r="A3301" s="70" t="s">
        <v>7992</v>
      </c>
      <c r="B3301" s="74" t="s">
        <v>18</v>
      </c>
      <c r="C3301" s="74" t="s">
        <v>18</v>
      </c>
      <c r="D3301" s="75">
        <v>42229</v>
      </c>
      <c r="E3301" s="76">
        <v>42229.561111111114</v>
      </c>
      <c r="F3301" s="75">
        <v>42229</v>
      </c>
      <c r="G3301" s="76">
        <v>42229.586805555555</v>
      </c>
      <c r="H3301" s="76">
        <f t="shared" si="48"/>
        <v>2.569444444088731E-2</v>
      </c>
      <c r="I3301" s="74">
        <v>57</v>
      </c>
      <c r="J3301" s="74"/>
      <c r="K3301" s="74"/>
      <c r="L3301" s="74" t="s">
        <v>4</v>
      </c>
      <c r="M3301" s="225" t="s">
        <v>8318</v>
      </c>
      <c r="N3301" s="226" t="s">
        <v>3</v>
      </c>
      <c r="O3301" s="225" t="s">
        <v>7</v>
      </c>
      <c r="P3301" s="225" t="s">
        <v>8318</v>
      </c>
      <c r="Q3301" s="225" t="s">
        <v>8319</v>
      </c>
      <c r="R3301" s="225">
        <v>0.35899999999999999</v>
      </c>
      <c r="S3301" s="225"/>
      <c r="T3301" s="225">
        <f t="shared" si="49"/>
        <v>0.35899999999999999</v>
      </c>
      <c r="U3301" s="302"/>
      <c r="V3301" s="302"/>
      <c r="W3301" s="302"/>
      <c r="X3301" s="302"/>
      <c r="Y3301" s="302"/>
      <c r="Z3301" s="302"/>
      <c r="AA3301" s="302"/>
      <c r="AB3301" s="302"/>
      <c r="AC3301" s="302"/>
      <c r="AD3301" s="302" t="s">
        <v>24</v>
      </c>
      <c r="AE3301" s="302"/>
      <c r="AF3301" s="302"/>
      <c r="AG3301" s="302"/>
      <c r="AH3301" s="222"/>
      <c r="AI3301" s="229"/>
    </row>
    <row r="3302" spans="1:35" ht="63" customHeight="1">
      <c r="A3302" s="70" t="s">
        <v>7992</v>
      </c>
      <c r="B3302" s="74" t="s">
        <v>18</v>
      </c>
      <c r="C3302" s="74" t="s">
        <v>18</v>
      </c>
      <c r="D3302" s="75">
        <v>42229</v>
      </c>
      <c r="E3302" s="76">
        <v>42229.583333333336</v>
      </c>
      <c r="F3302" s="75">
        <v>42229</v>
      </c>
      <c r="G3302" s="76">
        <v>42229.666666666664</v>
      </c>
      <c r="H3302" s="76">
        <f t="shared" si="48"/>
        <v>8.3333333328482695E-2</v>
      </c>
      <c r="I3302" s="74">
        <v>1</v>
      </c>
      <c r="J3302" s="74"/>
      <c r="K3302" s="74"/>
      <c r="L3302" s="74" t="s">
        <v>4</v>
      </c>
      <c r="M3302" s="225" t="s">
        <v>7</v>
      </c>
      <c r="N3302" s="226">
        <v>0.4</v>
      </c>
      <c r="O3302" s="225" t="s">
        <v>7</v>
      </c>
      <c r="P3302" s="225" t="s">
        <v>8316</v>
      </c>
      <c r="Q3302" s="225" t="s">
        <v>8308</v>
      </c>
      <c r="R3302" s="225">
        <v>6.8000000000000005E-2</v>
      </c>
      <c r="S3302" s="225"/>
      <c r="T3302" s="225">
        <f t="shared" si="49"/>
        <v>6.8000000000000005E-2</v>
      </c>
      <c r="U3302" s="302"/>
      <c r="V3302" s="302"/>
      <c r="W3302" s="302"/>
      <c r="X3302" s="302"/>
      <c r="Y3302" s="302"/>
      <c r="Z3302" s="302"/>
      <c r="AA3302" s="302"/>
      <c r="AB3302" s="302"/>
      <c r="AC3302" s="302"/>
      <c r="AD3302" s="302" t="s">
        <v>0</v>
      </c>
      <c r="AE3302" s="302"/>
      <c r="AF3302" s="302"/>
      <c r="AG3302" s="302"/>
      <c r="AH3302" s="222"/>
      <c r="AI3302" s="229"/>
    </row>
    <row r="3303" spans="1:35" ht="47.25" customHeight="1">
      <c r="A3303" s="70" t="s">
        <v>7992</v>
      </c>
      <c r="B3303" s="74" t="s">
        <v>18</v>
      </c>
      <c r="C3303" s="74" t="s">
        <v>18</v>
      </c>
      <c r="D3303" s="75">
        <v>42229</v>
      </c>
      <c r="E3303" s="76">
        <v>42229.6875</v>
      </c>
      <c r="F3303" s="75">
        <v>42229</v>
      </c>
      <c r="G3303" s="76">
        <v>42229.770833333336</v>
      </c>
      <c r="H3303" s="76">
        <f t="shared" si="48"/>
        <v>8.3333333335758653E-2</v>
      </c>
      <c r="I3303" s="74">
        <v>1</v>
      </c>
      <c r="J3303" s="74"/>
      <c r="K3303" s="74"/>
      <c r="L3303" s="74" t="s">
        <v>4</v>
      </c>
      <c r="M3303" s="225" t="s">
        <v>7</v>
      </c>
      <c r="N3303" s="226">
        <v>0.4</v>
      </c>
      <c r="O3303" s="225" t="s">
        <v>7</v>
      </c>
      <c r="P3303" s="225" t="s">
        <v>8317</v>
      </c>
      <c r="Q3303" s="225" t="s">
        <v>8308</v>
      </c>
      <c r="R3303" s="225">
        <v>0.40500000000000003</v>
      </c>
      <c r="S3303" s="225"/>
      <c r="T3303" s="225">
        <f t="shared" si="49"/>
        <v>0.40500000000000003</v>
      </c>
      <c r="U3303" s="302"/>
      <c r="V3303" s="302"/>
      <c r="W3303" s="302"/>
      <c r="X3303" s="302"/>
      <c r="Y3303" s="302"/>
      <c r="Z3303" s="302"/>
      <c r="AA3303" s="302"/>
      <c r="AB3303" s="302"/>
      <c r="AC3303" s="302"/>
      <c r="AD3303" s="302" t="s">
        <v>0</v>
      </c>
      <c r="AE3303" s="302"/>
      <c r="AF3303" s="302"/>
      <c r="AG3303" s="302"/>
      <c r="AH3303" s="222"/>
      <c r="AI3303" s="229"/>
    </row>
    <row r="3304" spans="1:35" ht="31.5" customHeight="1">
      <c r="A3304" s="70" t="s">
        <v>7992</v>
      </c>
      <c r="B3304" s="74" t="s">
        <v>12</v>
      </c>
      <c r="C3304" s="74" t="s">
        <v>127</v>
      </c>
      <c r="D3304" s="75">
        <v>42229</v>
      </c>
      <c r="E3304" s="76">
        <v>0.64444444444444449</v>
      </c>
      <c r="F3304" s="75">
        <v>42229</v>
      </c>
      <c r="G3304" s="76">
        <v>0.64444444444444449</v>
      </c>
      <c r="H3304" s="76">
        <f t="shared" si="48"/>
        <v>0</v>
      </c>
      <c r="I3304" s="74">
        <v>1</v>
      </c>
      <c r="J3304" s="74" t="s">
        <v>233</v>
      </c>
      <c r="K3304" s="74" t="s">
        <v>8</v>
      </c>
      <c r="L3304" s="74" t="s">
        <v>4</v>
      </c>
      <c r="M3304" s="225" t="s">
        <v>8347</v>
      </c>
      <c r="N3304" s="226" t="s">
        <v>3</v>
      </c>
      <c r="O3304" s="225" t="s">
        <v>7</v>
      </c>
      <c r="P3304" s="225" t="s">
        <v>8348</v>
      </c>
      <c r="Q3304" s="225" t="s">
        <v>9819</v>
      </c>
      <c r="R3304" s="225">
        <v>0.17</v>
      </c>
      <c r="S3304" s="225">
        <v>0.28000000000000003</v>
      </c>
      <c r="T3304" s="225">
        <f t="shared" si="49"/>
        <v>0.45000000000000007</v>
      </c>
      <c r="U3304" s="302" t="s">
        <v>28</v>
      </c>
      <c r="V3304" s="302" t="s">
        <v>2094</v>
      </c>
      <c r="W3304" s="302" t="s">
        <v>2094</v>
      </c>
      <c r="X3304" s="302" t="s">
        <v>2094</v>
      </c>
      <c r="Y3304" s="302" t="s">
        <v>2094</v>
      </c>
      <c r="Z3304" s="302" t="s">
        <v>2094</v>
      </c>
      <c r="AA3304" s="302" t="s">
        <v>2094</v>
      </c>
      <c r="AB3304" s="302" t="s">
        <v>2094</v>
      </c>
      <c r="AC3304" s="302" t="s">
        <v>128</v>
      </c>
      <c r="AD3304" s="302" t="s">
        <v>59</v>
      </c>
      <c r="AE3304" s="302" t="s">
        <v>128</v>
      </c>
      <c r="AF3304" s="302" t="s">
        <v>128</v>
      </c>
      <c r="AG3304" s="302"/>
      <c r="AH3304" s="222"/>
      <c r="AI3304" s="229"/>
    </row>
    <row r="3305" spans="1:35" ht="47.25" customHeight="1">
      <c r="A3305" s="70" t="s">
        <v>4982</v>
      </c>
      <c r="B3305" s="74" t="s">
        <v>12</v>
      </c>
      <c r="C3305" s="74" t="s">
        <v>127</v>
      </c>
      <c r="D3305" s="75">
        <v>42199</v>
      </c>
      <c r="E3305" s="76">
        <v>0.4236111111111111</v>
      </c>
      <c r="F3305" s="75">
        <v>42199</v>
      </c>
      <c r="G3305" s="76">
        <v>0.4236111111111111</v>
      </c>
      <c r="H3305" s="76">
        <f t="shared" si="48"/>
        <v>0</v>
      </c>
      <c r="I3305" s="74">
        <v>12</v>
      </c>
      <c r="J3305" s="74"/>
      <c r="K3305" s="74"/>
      <c r="L3305" s="74" t="s">
        <v>4</v>
      </c>
      <c r="M3305" s="225" t="s">
        <v>7714</v>
      </c>
      <c r="N3305" s="226">
        <v>0.4</v>
      </c>
      <c r="O3305" s="225" t="s">
        <v>39</v>
      </c>
      <c r="P3305" s="225" t="s">
        <v>941</v>
      </c>
      <c r="Q3305" s="225" t="s">
        <v>7715</v>
      </c>
      <c r="R3305" s="225">
        <v>2.69</v>
      </c>
      <c r="S3305" s="225">
        <v>1.38</v>
      </c>
      <c r="T3305" s="225">
        <f t="shared" si="49"/>
        <v>4.07</v>
      </c>
      <c r="U3305" s="302" t="s">
        <v>43</v>
      </c>
      <c r="V3305" s="302" t="s">
        <v>2002</v>
      </c>
      <c r="W3305" s="302" t="s">
        <v>9652</v>
      </c>
      <c r="X3305" s="302" t="s">
        <v>9653</v>
      </c>
      <c r="Y3305" s="302" t="s">
        <v>9672</v>
      </c>
      <c r="Z3305" s="302" t="s">
        <v>128</v>
      </c>
      <c r="AA3305" s="302" t="s">
        <v>9673</v>
      </c>
      <c r="AB3305" s="302" t="s">
        <v>128</v>
      </c>
      <c r="AC3305" s="302" t="s">
        <v>128</v>
      </c>
      <c r="AD3305" s="302" t="s">
        <v>41</v>
      </c>
      <c r="AE3305" s="302" t="s">
        <v>128</v>
      </c>
      <c r="AF3305" s="302" t="s">
        <v>128</v>
      </c>
      <c r="AG3305" s="302"/>
      <c r="AH3305" s="222"/>
      <c r="AI3305" s="229"/>
    </row>
    <row r="3306" spans="1:35" ht="63" customHeight="1">
      <c r="A3306" s="69" t="s">
        <v>7992</v>
      </c>
      <c r="B3306" s="92" t="s">
        <v>21</v>
      </c>
      <c r="C3306" s="92" t="s">
        <v>21</v>
      </c>
      <c r="D3306" s="88">
        <v>42230</v>
      </c>
      <c r="E3306" s="89">
        <v>0.29930555555555555</v>
      </c>
      <c r="F3306" s="88">
        <v>42230</v>
      </c>
      <c r="G3306" s="89">
        <v>0.34027777777777773</v>
      </c>
      <c r="H3306" s="89">
        <v>4.0972222222222222E-2</v>
      </c>
      <c r="I3306" s="68">
        <v>1</v>
      </c>
      <c r="J3306" s="68"/>
      <c r="K3306" s="92"/>
      <c r="L3306" s="92" t="s">
        <v>11</v>
      </c>
      <c r="M3306" s="230" t="s">
        <v>9907</v>
      </c>
      <c r="N3306" s="221">
        <v>0.4</v>
      </c>
      <c r="O3306" s="221" t="s">
        <v>2</v>
      </c>
      <c r="P3306" s="230" t="s">
        <v>9907</v>
      </c>
      <c r="Q3306" s="221" t="s">
        <v>8280</v>
      </c>
      <c r="R3306" s="221">
        <v>0.215</v>
      </c>
      <c r="S3306" s="221">
        <v>0.106</v>
      </c>
      <c r="T3306" s="221">
        <v>0.32100000000000001</v>
      </c>
      <c r="U3306" s="293" t="s">
        <v>45</v>
      </c>
      <c r="V3306" s="273" t="s">
        <v>128</v>
      </c>
      <c r="W3306" s="293" t="s">
        <v>128</v>
      </c>
      <c r="X3306" s="293" t="s">
        <v>128</v>
      </c>
      <c r="Y3306" s="269">
        <v>2015</v>
      </c>
      <c r="Z3306" s="318" t="s">
        <v>128</v>
      </c>
      <c r="AA3306" s="269">
        <v>2016</v>
      </c>
      <c r="AB3306" s="293" t="s">
        <v>128</v>
      </c>
      <c r="AC3306" s="269">
        <v>2015</v>
      </c>
      <c r="AD3306" s="293" t="s">
        <v>17</v>
      </c>
      <c r="AE3306" s="293" t="s">
        <v>57</v>
      </c>
      <c r="AF3306" s="293"/>
      <c r="AG3306" s="318"/>
      <c r="AH3306" s="230"/>
      <c r="AI3306" s="229"/>
    </row>
    <row r="3307" spans="1:35" ht="47.25" customHeight="1">
      <c r="A3307" s="69" t="s">
        <v>7992</v>
      </c>
      <c r="B3307" s="92" t="s">
        <v>21</v>
      </c>
      <c r="C3307" s="92" t="s">
        <v>21</v>
      </c>
      <c r="D3307" s="88">
        <v>42230</v>
      </c>
      <c r="E3307" s="89">
        <v>0.5</v>
      </c>
      <c r="F3307" s="88">
        <v>42230</v>
      </c>
      <c r="G3307" s="89">
        <v>0.58333333333333337</v>
      </c>
      <c r="H3307" s="89">
        <v>8.3333333333333329E-2</v>
      </c>
      <c r="I3307" s="68">
        <v>1</v>
      </c>
      <c r="J3307" s="68"/>
      <c r="K3307" s="92"/>
      <c r="L3307" s="92" t="s">
        <v>11</v>
      </c>
      <c r="M3307" s="230" t="s">
        <v>8389</v>
      </c>
      <c r="N3307" s="221">
        <v>0.4</v>
      </c>
      <c r="O3307" s="221" t="s">
        <v>2</v>
      </c>
      <c r="P3307" s="230" t="s">
        <v>8389</v>
      </c>
      <c r="Q3307" s="221" t="s">
        <v>8390</v>
      </c>
      <c r="R3307" s="221">
        <v>7.1999999999999995E-2</v>
      </c>
      <c r="S3307" s="221">
        <v>3.5000000000000003E-2</v>
      </c>
      <c r="T3307" s="221">
        <v>0.107</v>
      </c>
      <c r="U3307" s="293" t="s">
        <v>43</v>
      </c>
      <c r="V3307" s="273" t="s">
        <v>128</v>
      </c>
      <c r="W3307" s="293" t="s">
        <v>128</v>
      </c>
      <c r="X3307" s="293" t="s">
        <v>128</v>
      </c>
      <c r="Y3307" s="269">
        <v>2015</v>
      </c>
      <c r="Z3307" s="318" t="s">
        <v>128</v>
      </c>
      <c r="AA3307" s="269">
        <v>2016</v>
      </c>
      <c r="AB3307" s="293" t="s">
        <v>128</v>
      </c>
      <c r="AC3307" s="269">
        <v>2015</v>
      </c>
      <c r="AD3307" s="293" t="s">
        <v>17</v>
      </c>
      <c r="AE3307" s="293" t="s">
        <v>57</v>
      </c>
      <c r="AF3307" s="293"/>
      <c r="AG3307" s="318"/>
      <c r="AH3307" s="230"/>
      <c r="AI3307" s="229"/>
    </row>
    <row r="3308" spans="1:35" ht="173.25" customHeight="1">
      <c r="A3308" s="69" t="s">
        <v>7992</v>
      </c>
      <c r="B3308" s="92" t="s">
        <v>21</v>
      </c>
      <c r="C3308" s="92" t="s">
        <v>8978</v>
      </c>
      <c r="D3308" s="88">
        <v>42230</v>
      </c>
      <c r="E3308" s="89">
        <v>0.54166666666666663</v>
      </c>
      <c r="F3308" s="88">
        <v>42230</v>
      </c>
      <c r="G3308" s="89">
        <v>0.59722222222222221</v>
      </c>
      <c r="H3308" s="89">
        <v>5.5555555555555552E-2</v>
      </c>
      <c r="I3308" s="68">
        <v>18</v>
      </c>
      <c r="J3308" s="68" t="s">
        <v>150</v>
      </c>
      <c r="K3308" s="92" t="s">
        <v>14</v>
      </c>
      <c r="L3308" s="92" t="s">
        <v>29</v>
      </c>
      <c r="M3308" s="230" t="s">
        <v>8391</v>
      </c>
      <c r="N3308" s="221" t="s">
        <v>3</v>
      </c>
      <c r="O3308" s="221" t="s">
        <v>7</v>
      </c>
      <c r="P3308" s="230" t="s">
        <v>8391</v>
      </c>
      <c r="Q3308" s="221" t="s">
        <v>9908</v>
      </c>
      <c r="R3308" s="221">
        <v>0.09</v>
      </c>
      <c r="S3308" s="221">
        <v>4.3999999999999997E-2</v>
      </c>
      <c r="T3308" s="221">
        <v>0.13400000000000001</v>
      </c>
      <c r="U3308" s="293" t="s">
        <v>28</v>
      </c>
      <c r="V3308" s="273" t="s">
        <v>128</v>
      </c>
      <c r="W3308" s="293" t="s">
        <v>128</v>
      </c>
      <c r="X3308" s="293" t="s">
        <v>128</v>
      </c>
      <c r="Y3308" s="269">
        <v>2015</v>
      </c>
      <c r="Z3308" s="318" t="s">
        <v>128</v>
      </c>
      <c r="AA3308" s="269">
        <v>2016</v>
      </c>
      <c r="AB3308" s="293" t="s">
        <v>128</v>
      </c>
      <c r="AC3308" s="269">
        <v>2015</v>
      </c>
      <c r="AD3308" s="293" t="s">
        <v>59</v>
      </c>
      <c r="AE3308" s="293" t="s">
        <v>57</v>
      </c>
      <c r="AF3308" s="293"/>
      <c r="AG3308" s="318"/>
      <c r="AH3308" s="230"/>
      <c r="AI3308" s="229"/>
    </row>
    <row r="3309" spans="1:35" ht="173.25" customHeight="1">
      <c r="A3309" s="69" t="s">
        <v>7992</v>
      </c>
      <c r="B3309" s="92" t="s">
        <v>21</v>
      </c>
      <c r="C3309" s="92" t="s">
        <v>21</v>
      </c>
      <c r="D3309" s="88">
        <v>42230</v>
      </c>
      <c r="E3309" s="89">
        <v>0.94791666666666663</v>
      </c>
      <c r="F3309" s="88">
        <v>42230</v>
      </c>
      <c r="G3309" s="89">
        <v>0.98263888888888884</v>
      </c>
      <c r="H3309" s="89">
        <v>3.4722222222222224E-2</v>
      </c>
      <c r="I3309" s="68">
        <v>1</v>
      </c>
      <c r="J3309" s="68"/>
      <c r="K3309" s="92"/>
      <c r="L3309" s="92" t="s">
        <v>4</v>
      </c>
      <c r="M3309" s="230" t="s">
        <v>8354</v>
      </c>
      <c r="N3309" s="221">
        <v>0.4</v>
      </c>
      <c r="O3309" s="221" t="s">
        <v>7</v>
      </c>
      <c r="P3309" s="230" t="s">
        <v>8354</v>
      </c>
      <c r="Q3309" s="221" t="s">
        <v>9909</v>
      </c>
      <c r="R3309" s="221">
        <v>0.215</v>
      </c>
      <c r="S3309" s="221">
        <v>0.106</v>
      </c>
      <c r="T3309" s="221">
        <v>0.32100000000000001</v>
      </c>
      <c r="U3309" s="293" t="s">
        <v>28</v>
      </c>
      <c r="V3309" s="273" t="s">
        <v>128</v>
      </c>
      <c r="W3309" s="293" t="s">
        <v>128</v>
      </c>
      <c r="X3309" s="293" t="s">
        <v>128</v>
      </c>
      <c r="Y3309" s="269">
        <v>2014</v>
      </c>
      <c r="Z3309" s="318" t="s">
        <v>128</v>
      </c>
      <c r="AA3309" s="269">
        <v>2015</v>
      </c>
      <c r="AB3309" s="293" t="s">
        <v>128</v>
      </c>
      <c r="AC3309" s="269">
        <v>2014</v>
      </c>
      <c r="AD3309" s="293" t="s">
        <v>0</v>
      </c>
      <c r="AE3309" s="293" t="s">
        <v>57</v>
      </c>
      <c r="AF3309" s="293"/>
      <c r="AG3309" s="318"/>
      <c r="AH3309" s="230"/>
      <c r="AI3309" s="229"/>
    </row>
    <row r="3310" spans="1:35" ht="63" customHeight="1">
      <c r="A3310" s="70" t="s">
        <v>7992</v>
      </c>
      <c r="B3310" s="69" t="s">
        <v>132</v>
      </c>
      <c r="C3310" s="70" t="s">
        <v>26</v>
      </c>
      <c r="D3310" s="86">
        <v>42230</v>
      </c>
      <c r="E3310" s="118">
        <v>8.4027777777777771E-2</v>
      </c>
      <c r="F3310" s="86">
        <v>42230</v>
      </c>
      <c r="G3310" s="118">
        <v>0.22916666666666666</v>
      </c>
      <c r="H3310" s="118">
        <v>0.1451388888888889</v>
      </c>
      <c r="I3310" s="70">
        <v>5</v>
      </c>
      <c r="J3310" s="70"/>
      <c r="K3310" s="70"/>
      <c r="L3310" s="70" t="s">
        <v>4</v>
      </c>
      <c r="M3310" s="220" t="s">
        <v>9971</v>
      </c>
      <c r="N3310" s="220" t="s">
        <v>3</v>
      </c>
      <c r="O3310" s="220" t="s">
        <v>7</v>
      </c>
      <c r="P3310" s="220" t="s">
        <v>9972</v>
      </c>
      <c r="Q3310" s="221" t="s">
        <v>9973</v>
      </c>
      <c r="R3310" s="467">
        <v>3.67</v>
      </c>
      <c r="S3310" s="467"/>
      <c r="T3310" s="473">
        <v>3.67</v>
      </c>
      <c r="U3310" s="279" t="s">
        <v>47</v>
      </c>
      <c r="V3310" s="279">
        <v>2008</v>
      </c>
      <c r="W3310" s="279" t="s">
        <v>7</v>
      </c>
      <c r="X3310" s="279"/>
      <c r="Y3310" s="296">
        <v>41920</v>
      </c>
      <c r="Z3310" s="279">
        <v>100</v>
      </c>
      <c r="AA3310" s="279">
        <v>2015</v>
      </c>
      <c r="AB3310" s="279">
        <v>0</v>
      </c>
      <c r="AC3310" s="279"/>
      <c r="AD3310" s="279" t="s">
        <v>0</v>
      </c>
      <c r="AE3310" s="279"/>
      <c r="AF3310" s="279"/>
      <c r="AG3310" s="290"/>
      <c r="AH3310" s="222"/>
      <c r="AI3310" s="229"/>
    </row>
    <row r="3311" spans="1:35" ht="47.25" customHeight="1">
      <c r="A3311" s="70" t="s">
        <v>7992</v>
      </c>
      <c r="B3311" s="74" t="s">
        <v>19</v>
      </c>
      <c r="C3311" s="74" t="s">
        <v>11218</v>
      </c>
      <c r="D3311" s="75">
        <v>42230</v>
      </c>
      <c r="E3311" s="76">
        <v>0.31597222222222221</v>
      </c>
      <c r="F3311" s="75">
        <v>42230</v>
      </c>
      <c r="G3311" s="76">
        <v>0.33263888888888887</v>
      </c>
      <c r="H3311" s="76">
        <v>1.6666666666666663E-2</v>
      </c>
      <c r="I3311" s="74">
        <v>1</v>
      </c>
      <c r="J3311" s="74"/>
      <c r="K3311" s="74"/>
      <c r="L3311" s="74" t="s">
        <v>16</v>
      </c>
      <c r="M3311" s="225" t="s">
        <v>190</v>
      </c>
      <c r="N3311" s="226" t="s">
        <v>3</v>
      </c>
      <c r="O3311" s="225" t="s">
        <v>7</v>
      </c>
      <c r="P3311" s="225" t="s">
        <v>659</v>
      </c>
      <c r="Q3311" s="225" t="s">
        <v>8457</v>
      </c>
      <c r="R3311" s="225">
        <v>1</v>
      </c>
      <c r="S3311" s="225"/>
      <c r="T3311" s="225">
        <f>R3311+S3311</f>
        <v>1</v>
      </c>
      <c r="U3311" s="302"/>
      <c r="V3311" s="302"/>
      <c r="W3311" s="302"/>
      <c r="X3311" s="302"/>
      <c r="Y3311" s="302"/>
      <c r="Z3311" s="302"/>
      <c r="AA3311" s="302"/>
      <c r="AB3311" s="302"/>
      <c r="AC3311" s="302"/>
      <c r="AD3311" s="302" t="s">
        <v>37</v>
      </c>
      <c r="AE3311" s="302"/>
      <c r="AF3311" s="302"/>
      <c r="AG3311" s="302"/>
      <c r="AH3311" s="222"/>
      <c r="AI3311" s="229"/>
    </row>
    <row r="3312" spans="1:35" ht="78.75" customHeight="1">
      <c r="A3312" s="70" t="s">
        <v>7992</v>
      </c>
      <c r="B3312" s="74" t="s">
        <v>19</v>
      </c>
      <c r="C3312" s="74" t="s">
        <v>11210</v>
      </c>
      <c r="D3312" s="75">
        <v>42230</v>
      </c>
      <c r="E3312" s="76">
        <v>0.64236111111111105</v>
      </c>
      <c r="F3312" s="75">
        <v>42230</v>
      </c>
      <c r="G3312" s="76">
        <v>0.65069444444444446</v>
      </c>
      <c r="H3312" s="76">
        <v>8.3333333333334147E-3</v>
      </c>
      <c r="I3312" s="74">
        <v>2</v>
      </c>
      <c r="J3312" s="74"/>
      <c r="K3312" s="74"/>
      <c r="L3312" s="74" t="s">
        <v>16</v>
      </c>
      <c r="M3312" s="225" t="s">
        <v>7532</v>
      </c>
      <c r="N3312" s="226">
        <v>35</v>
      </c>
      <c r="O3312" s="225" t="s">
        <v>7</v>
      </c>
      <c r="P3312" s="225" t="s">
        <v>8353</v>
      </c>
      <c r="Q3312" s="225" t="s">
        <v>11356</v>
      </c>
      <c r="R3312" s="225">
        <v>1</v>
      </c>
      <c r="S3312" s="225"/>
      <c r="T3312" s="225">
        <f>R3312+S3312</f>
        <v>1</v>
      </c>
      <c r="U3312" s="302"/>
      <c r="V3312" s="302"/>
      <c r="W3312" s="302"/>
      <c r="X3312" s="302"/>
      <c r="Y3312" s="302"/>
      <c r="Z3312" s="302"/>
      <c r="AA3312" s="302"/>
      <c r="AB3312" s="302"/>
      <c r="AC3312" s="302"/>
      <c r="AD3312" s="302" t="s">
        <v>37</v>
      </c>
      <c r="AE3312" s="302"/>
      <c r="AF3312" s="302"/>
      <c r="AG3312" s="302"/>
      <c r="AH3312" s="222"/>
      <c r="AI3312" s="229"/>
    </row>
    <row r="3313" spans="1:35" ht="75" customHeight="1">
      <c r="A3313" s="133" t="s">
        <v>1580</v>
      </c>
      <c r="B3313" s="92" t="s">
        <v>21</v>
      </c>
      <c r="C3313" s="92" t="s">
        <v>21</v>
      </c>
      <c r="D3313" s="88">
        <v>42112</v>
      </c>
      <c r="E3313" s="89">
        <v>0</v>
      </c>
      <c r="F3313" s="88">
        <v>42112</v>
      </c>
      <c r="G3313" s="89">
        <v>6.805555555555555E-2</v>
      </c>
      <c r="H3313" s="89">
        <v>6.805555555555555E-2</v>
      </c>
      <c r="I3313" s="68">
        <v>1</v>
      </c>
      <c r="J3313" s="68"/>
      <c r="K3313" s="92"/>
      <c r="L3313" s="92" t="s">
        <v>9</v>
      </c>
      <c r="M3313" s="230" t="s">
        <v>6682</v>
      </c>
      <c r="N3313" s="221">
        <v>0.4</v>
      </c>
      <c r="O3313" s="221" t="s">
        <v>7</v>
      </c>
      <c r="P3313" s="230" t="s">
        <v>6682</v>
      </c>
      <c r="Q3313" s="221" t="s">
        <v>6683</v>
      </c>
      <c r="R3313" s="221">
        <v>7.0000000000000007E-2</v>
      </c>
      <c r="S3313" s="221">
        <v>0.03</v>
      </c>
      <c r="T3313" s="221">
        <v>9.6000000000000002E-2</v>
      </c>
      <c r="U3313" s="293" t="s">
        <v>28</v>
      </c>
      <c r="V3313" s="273" t="s">
        <v>128</v>
      </c>
      <c r="W3313" s="293" t="s">
        <v>128</v>
      </c>
      <c r="X3313" s="293" t="s">
        <v>128</v>
      </c>
      <c r="Y3313" s="269">
        <v>2014</v>
      </c>
      <c r="Z3313" s="318" t="s">
        <v>128</v>
      </c>
      <c r="AA3313" s="269">
        <v>2015</v>
      </c>
      <c r="AB3313" s="293" t="s">
        <v>128</v>
      </c>
      <c r="AC3313" s="269">
        <v>2014</v>
      </c>
      <c r="AD3313" s="293" t="s">
        <v>31</v>
      </c>
      <c r="AE3313" s="293" t="s">
        <v>57</v>
      </c>
      <c r="AF3313" s="293"/>
      <c r="AG3313" s="318"/>
      <c r="AH3313" s="552"/>
      <c r="AI3313" s="554"/>
    </row>
    <row r="3314" spans="1:35" ht="75" customHeight="1">
      <c r="A3314" s="70" t="s">
        <v>7992</v>
      </c>
      <c r="B3314" s="74" t="s">
        <v>18</v>
      </c>
      <c r="C3314" s="74" t="s">
        <v>18</v>
      </c>
      <c r="D3314" s="75">
        <v>42230</v>
      </c>
      <c r="E3314" s="76">
        <v>42230.375</v>
      </c>
      <c r="F3314" s="75">
        <v>42230</v>
      </c>
      <c r="G3314" s="76">
        <v>42230.666666666664</v>
      </c>
      <c r="H3314" s="76">
        <f>G3314-E3314</f>
        <v>0.29166666666424135</v>
      </c>
      <c r="I3314" s="74">
        <v>1</v>
      </c>
      <c r="J3314" s="74"/>
      <c r="K3314" s="74"/>
      <c r="L3314" s="74" t="s">
        <v>11</v>
      </c>
      <c r="M3314" s="225" t="s">
        <v>337</v>
      </c>
      <c r="N3314" s="226">
        <v>0.4</v>
      </c>
      <c r="O3314" s="225" t="s">
        <v>2</v>
      </c>
      <c r="P3314" s="225" t="s">
        <v>7669</v>
      </c>
      <c r="Q3314" s="225" t="s">
        <v>1218</v>
      </c>
      <c r="R3314" s="225">
        <v>0.223</v>
      </c>
      <c r="S3314" s="225"/>
      <c r="T3314" s="225">
        <f>R3314+S3314</f>
        <v>0.223</v>
      </c>
      <c r="U3314" s="302"/>
      <c r="V3314" s="302"/>
      <c r="W3314" s="302"/>
      <c r="X3314" s="302"/>
      <c r="Y3314" s="302"/>
      <c r="Z3314" s="302"/>
      <c r="AA3314" s="302"/>
      <c r="AB3314" s="302"/>
      <c r="AC3314" s="302"/>
      <c r="AD3314" s="302" t="s">
        <v>0</v>
      </c>
      <c r="AE3314" s="302"/>
      <c r="AF3314" s="302"/>
      <c r="AG3314" s="302"/>
      <c r="AH3314" s="222"/>
      <c r="AI3314" s="229"/>
    </row>
    <row r="3315" spans="1:35" ht="131.25" customHeight="1">
      <c r="A3315" s="70" t="s">
        <v>7992</v>
      </c>
      <c r="B3315" s="74" t="s">
        <v>18</v>
      </c>
      <c r="C3315" s="74" t="s">
        <v>18</v>
      </c>
      <c r="D3315" s="75">
        <v>42230</v>
      </c>
      <c r="E3315" s="76">
        <v>42230.375</v>
      </c>
      <c r="F3315" s="75">
        <v>42230</v>
      </c>
      <c r="G3315" s="76">
        <v>42230.586805555555</v>
      </c>
      <c r="H3315" s="76">
        <f>G3315-E3315</f>
        <v>0.21180555555474712</v>
      </c>
      <c r="I3315" s="74">
        <v>1</v>
      </c>
      <c r="J3315" s="74"/>
      <c r="K3315" s="74"/>
      <c r="L3315" s="74" t="s">
        <v>11</v>
      </c>
      <c r="M3315" s="225" t="s">
        <v>3579</v>
      </c>
      <c r="N3315" s="226">
        <v>0.4</v>
      </c>
      <c r="O3315" s="225" t="s">
        <v>2</v>
      </c>
      <c r="P3315" s="225" t="s">
        <v>8658</v>
      </c>
      <c r="Q3315" s="225" t="s">
        <v>8659</v>
      </c>
      <c r="R3315" s="225">
        <v>9.4E-2</v>
      </c>
      <c r="S3315" s="225"/>
      <c r="T3315" s="225">
        <f>R3315+S3315</f>
        <v>9.4E-2</v>
      </c>
      <c r="U3315" s="302"/>
      <c r="V3315" s="302"/>
      <c r="W3315" s="302"/>
      <c r="X3315" s="302"/>
      <c r="Y3315" s="302"/>
      <c r="Z3315" s="302"/>
      <c r="AA3315" s="302"/>
      <c r="AB3315" s="302"/>
      <c r="AC3315" s="302"/>
      <c r="AD3315" s="302" t="s">
        <v>0</v>
      </c>
      <c r="AE3315" s="302"/>
      <c r="AF3315" s="302"/>
      <c r="AG3315" s="302"/>
      <c r="AH3315" s="222"/>
      <c r="AI3315" s="229"/>
    </row>
    <row r="3316" spans="1:35" ht="93.75" customHeight="1">
      <c r="A3316" s="70" t="s">
        <v>7992</v>
      </c>
      <c r="B3316" s="74" t="s">
        <v>18</v>
      </c>
      <c r="C3316" s="74" t="s">
        <v>18</v>
      </c>
      <c r="D3316" s="75">
        <v>42230</v>
      </c>
      <c r="E3316" s="76">
        <v>42230.375</v>
      </c>
      <c r="F3316" s="75">
        <v>42230</v>
      </c>
      <c r="G3316" s="76">
        <v>42230.458333333336</v>
      </c>
      <c r="H3316" s="76">
        <f>G3316-E3316</f>
        <v>8.3333333335758653E-2</v>
      </c>
      <c r="I3316" s="74">
        <v>1</v>
      </c>
      <c r="J3316" s="74"/>
      <c r="K3316" s="74"/>
      <c r="L3316" s="74" t="s">
        <v>11</v>
      </c>
      <c r="M3316" s="225" t="s">
        <v>337</v>
      </c>
      <c r="N3316" s="226">
        <v>0.4</v>
      </c>
      <c r="O3316" s="225" t="s">
        <v>2</v>
      </c>
      <c r="P3316" s="225" t="s">
        <v>8656</v>
      </c>
      <c r="Q3316" s="225" t="s">
        <v>8657</v>
      </c>
      <c r="R3316" s="225"/>
      <c r="S3316" s="225"/>
      <c r="T3316" s="225"/>
      <c r="U3316" s="302"/>
      <c r="V3316" s="302"/>
      <c r="W3316" s="302"/>
      <c r="X3316" s="302"/>
      <c r="Y3316" s="302"/>
      <c r="Z3316" s="302"/>
      <c r="AA3316" s="302"/>
      <c r="AB3316" s="302"/>
      <c r="AC3316" s="302"/>
      <c r="AD3316" s="302" t="s">
        <v>0</v>
      </c>
      <c r="AE3316" s="302"/>
      <c r="AF3316" s="302"/>
      <c r="AG3316" s="302"/>
      <c r="AH3316" s="222"/>
      <c r="AI3316" s="229"/>
    </row>
    <row r="3317" spans="1:35" ht="131.25" customHeight="1">
      <c r="A3317" s="70" t="s">
        <v>7992</v>
      </c>
      <c r="B3317" s="74" t="s">
        <v>5</v>
      </c>
      <c r="C3317" s="74" t="s">
        <v>5</v>
      </c>
      <c r="D3317" s="75">
        <v>42241</v>
      </c>
      <c r="E3317" s="76">
        <v>0.73611111111111116</v>
      </c>
      <c r="F3317" s="75">
        <v>42241</v>
      </c>
      <c r="G3317" s="76">
        <v>0.75208333333333333</v>
      </c>
      <c r="H3317" s="76">
        <v>1.5972222222222165E-2</v>
      </c>
      <c r="I3317" s="74">
        <v>8</v>
      </c>
      <c r="J3317" s="74" t="s">
        <v>150</v>
      </c>
      <c r="K3317" s="74" t="s">
        <v>20</v>
      </c>
      <c r="L3317" s="74" t="s">
        <v>11</v>
      </c>
      <c r="M3317" s="225" t="s">
        <v>10666</v>
      </c>
      <c r="N3317" s="226" t="s">
        <v>3</v>
      </c>
      <c r="O3317" s="225" t="s">
        <v>7</v>
      </c>
      <c r="P3317" s="225" t="s">
        <v>8852</v>
      </c>
      <c r="Q3317" s="225" t="s">
        <v>8906</v>
      </c>
      <c r="R3317" s="225"/>
      <c r="S3317" s="225">
        <v>1</v>
      </c>
      <c r="T3317" s="225">
        <f>SUM(R3317:S3317)</f>
        <v>1</v>
      </c>
      <c r="U3317" s="302" t="s">
        <v>1</v>
      </c>
      <c r="V3317" s="302"/>
      <c r="W3317" s="302"/>
      <c r="X3317" s="302"/>
      <c r="Y3317" s="302"/>
      <c r="Z3317" s="302"/>
      <c r="AA3317" s="302"/>
      <c r="AB3317" s="302"/>
      <c r="AC3317" s="302"/>
      <c r="AD3317" s="302" t="s">
        <v>22</v>
      </c>
      <c r="AE3317" s="302"/>
      <c r="AF3317" s="302"/>
      <c r="AG3317" s="302"/>
      <c r="AH3317" s="222"/>
      <c r="AI3317" s="229"/>
    </row>
    <row r="3318" spans="1:35" ht="112.5" customHeight="1">
      <c r="A3318" s="70" t="s">
        <v>7992</v>
      </c>
      <c r="B3318" s="74" t="s">
        <v>12</v>
      </c>
      <c r="C3318" s="74" t="s">
        <v>127</v>
      </c>
      <c r="D3318" s="75">
        <v>42230</v>
      </c>
      <c r="E3318" s="76">
        <v>0.77916666666666667</v>
      </c>
      <c r="F3318" s="75">
        <v>42230</v>
      </c>
      <c r="G3318" s="76">
        <v>0.8208333333333333</v>
      </c>
      <c r="H3318" s="76">
        <f>G3318-E3318</f>
        <v>4.166666666666663E-2</v>
      </c>
      <c r="I3318" s="74">
        <v>6</v>
      </c>
      <c r="J3318" s="74" t="s">
        <v>368</v>
      </c>
      <c r="K3318" s="74" t="s">
        <v>8</v>
      </c>
      <c r="L3318" s="74" t="s">
        <v>9</v>
      </c>
      <c r="M3318" s="225" t="s">
        <v>8694</v>
      </c>
      <c r="N3318" s="226" t="s">
        <v>3</v>
      </c>
      <c r="O3318" s="225" t="s">
        <v>7</v>
      </c>
      <c r="P3318" s="225" t="s">
        <v>8695</v>
      </c>
      <c r="Q3318" s="225" t="s">
        <v>8696</v>
      </c>
      <c r="R3318" s="225">
        <v>2.09</v>
      </c>
      <c r="S3318" s="225">
        <v>0.72</v>
      </c>
      <c r="T3318" s="225">
        <f>R3318+S3318</f>
        <v>2.8099999999999996</v>
      </c>
      <c r="U3318" s="302" t="s">
        <v>28</v>
      </c>
      <c r="V3318" s="302" t="s">
        <v>5237</v>
      </c>
      <c r="W3318" s="302" t="s">
        <v>1364</v>
      </c>
      <c r="X3318" s="302" t="s">
        <v>762</v>
      </c>
      <c r="Y3318" s="302" t="s">
        <v>9820</v>
      </c>
      <c r="Z3318" s="302">
        <v>1</v>
      </c>
      <c r="AA3318" s="302" t="s">
        <v>9821</v>
      </c>
      <c r="AB3318" s="302" t="s">
        <v>128</v>
      </c>
      <c r="AC3318" s="302" t="s">
        <v>128</v>
      </c>
      <c r="AD3318" s="302" t="s">
        <v>30</v>
      </c>
      <c r="AE3318" s="302" t="s">
        <v>128</v>
      </c>
      <c r="AF3318" s="302" t="s">
        <v>128</v>
      </c>
      <c r="AG3318" s="302"/>
      <c r="AH3318" s="222"/>
      <c r="AI3318" s="229"/>
    </row>
    <row r="3319" spans="1:35" ht="93.75" customHeight="1">
      <c r="A3319" s="128" t="s">
        <v>7992</v>
      </c>
      <c r="B3319" s="188" t="s">
        <v>1412</v>
      </c>
      <c r="C3319" s="188" t="s">
        <v>1427</v>
      </c>
      <c r="D3319" s="189">
        <v>42231</v>
      </c>
      <c r="E3319" s="190">
        <v>0.47291666666666665</v>
      </c>
      <c r="F3319" s="189">
        <v>42231</v>
      </c>
      <c r="G3319" s="190">
        <v>0.4777777777777778</v>
      </c>
      <c r="H3319" s="190">
        <v>4.8611111111111112E-3</v>
      </c>
      <c r="I3319" s="188">
        <v>2</v>
      </c>
      <c r="J3319" s="188" t="s">
        <v>8931</v>
      </c>
      <c r="K3319" s="188"/>
      <c r="L3319" s="188" t="s">
        <v>11</v>
      </c>
      <c r="M3319" s="236" t="s">
        <v>1557</v>
      </c>
      <c r="N3319" s="236" t="s">
        <v>3</v>
      </c>
      <c r="O3319" s="236" t="s">
        <v>23</v>
      </c>
      <c r="P3319" s="236" t="s">
        <v>1557</v>
      </c>
      <c r="Q3319" s="236" t="s">
        <v>8932</v>
      </c>
      <c r="R3319" s="247"/>
      <c r="S3319" s="247"/>
      <c r="T3319" s="247"/>
      <c r="U3319" s="279"/>
      <c r="V3319" s="279"/>
      <c r="W3319" s="279"/>
      <c r="X3319" s="279"/>
      <c r="Y3319" s="279"/>
      <c r="Z3319" s="279"/>
      <c r="AA3319" s="279"/>
      <c r="AB3319" s="279"/>
      <c r="AC3319" s="279"/>
      <c r="AD3319" s="273" t="s">
        <v>17</v>
      </c>
      <c r="AE3319" s="279"/>
      <c r="AF3319" s="279"/>
      <c r="AG3319" s="290"/>
      <c r="AH3319" s="222"/>
      <c r="AI3319" s="229"/>
    </row>
    <row r="3320" spans="1:35" ht="31.5" customHeight="1">
      <c r="A3320" s="133" t="s">
        <v>1580</v>
      </c>
      <c r="B3320" s="74" t="s">
        <v>132</v>
      </c>
      <c r="C3320" s="74" t="s">
        <v>26</v>
      </c>
      <c r="D3320" s="75">
        <v>42112</v>
      </c>
      <c r="E3320" s="76">
        <v>0.46527777777777773</v>
      </c>
      <c r="F3320" s="75">
        <v>42112</v>
      </c>
      <c r="G3320" s="76">
        <v>0.56180555555555556</v>
      </c>
      <c r="H3320" s="76">
        <v>9.6527777777777768E-2</v>
      </c>
      <c r="I3320" s="77">
        <v>7</v>
      </c>
      <c r="J3320" s="79" t="s">
        <v>2806</v>
      </c>
      <c r="K3320" s="77" t="s">
        <v>14</v>
      </c>
      <c r="L3320" s="80" t="s">
        <v>9</v>
      </c>
      <c r="M3320" s="228" t="s">
        <v>6845</v>
      </c>
      <c r="N3320" s="226" t="s">
        <v>3</v>
      </c>
      <c r="O3320" s="224" t="s">
        <v>7</v>
      </c>
      <c r="P3320" s="228" t="s">
        <v>6846</v>
      </c>
      <c r="Q3320" s="227" t="s">
        <v>6847</v>
      </c>
      <c r="R3320" s="223">
        <v>2.2999999999999998</v>
      </c>
      <c r="S3320" s="223"/>
      <c r="T3320" s="223">
        <v>2.2999999999999998</v>
      </c>
      <c r="U3320" s="279" t="s">
        <v>6</v>
      </c>
      <c r="V3320" s="279">
        <v>1991</v>
      </c>
      <c r="W3320" s="279" t="s">
        <v>7</v>
      </c>
      <c r="X3320" s="279"/>
      <c r="Y3320" s="296">
        <v>41968</v>
      </c>
      <c r="Z3320" s="279">
        <v>100</v>
      </c>
      <c r="AA3320" s="279">
        <v>2015</v>
      </c>
      <c r="AB3320" s="279">
        <v>0</v>
      </c>
      <c r="AC3320" s="309">
        <v>41913</v>
      </c>
      <c r="AD3320" s="279" t="s">
        <v>31</v>
      </c>
      <c r="AE3320" s="279"/>
      <c r="AF3320" s="279"/>
      <c r="AG3320" s="303"/>
      <c r="AH3320" s="552"/>
      <c r="AI3320" s="554"/>
    </row>
    <row r="3321" spans="1:35" ht="243.75" customHeight="1">
      <c r="A3321" s="70" t="s">
        <v>1580</v>
      </c>
      <c r="B3321" s="74" t="s">
        <v>10</v>
      </c>
      <c r="C3321" s="74" t="s">
        <v>287</v>
      </c>
      <c r="D3321" s="75">
        <v>42112</v>
      </c>
      <c r="E3321" s="76">
        <v>0.5625</v>
      </c>
      <c r="F3321" s="75">
        <v>42112</v>
      </c>
      <c r="G3321" s="76">
        <v>0.56736111111111109</v>
      </c>
      <c r="H3321" s="76">
        <v>4.8611111111111112E-3</v>
      </c>
      <c r="I3321" s="74">
        <v>12</v>
      </c>
      <c r="J3321" s="74" t="s">
        <v>6897</v>
      </c>
      <c r="K3321" s="74"/>
      <c r="L3321" s="74" t="s">
        <v>9</v>
      </c>
      <c r="M3321" s="225" t="s">
        <v>2647</v>
      </c>
      <c r="N3321" s="226" t="s">
        <v>3</v>
      </c>
      <c r="O3321" s="225" t="s">
        <v>7</v>
      </c>
      <c r="P3321" s="225" t="s">
        <v>2648</v>
      </c>
      <c r="Q3321" s="225" t="s">
        <v>2649</v>
      </c>
      <c r="R3321" s="225">
        <v>1</v>
      </c>
      <c r="S3321" s="225"/>
      <c r="T3321" s="225">
        <v>1</v>
      </c>
      <c r="U3321" s="302"/>
      <c r="V3321" s="302"/>
      <c r="W3321" s="302"/>
      <c r="X3321" s="302"/>
      <c r="Y3321" s="302"/>
      <c r="Z3321" s="302"/>
      <c r="AA3321" s="302"/>
      <c r="AB3321" s="302"/>
      <c r="AC3321" s="302"/>
      <c r="AD3321" s="302" t="s">
        <v>31</v>
      </c>
      <c r="AE3321" s="302"/>
      <c r="AF3321" s="302"/>
      <c r="AG3321" s="302" t="s">
        <v>291</v>
      </c>
      <c r="AH3321" s="222"/>
      <c r="AI3321" s="229"/>
    </row>
    <row r="3322" spans="1:35" ht="112.5" customHeight="1">
      <c r="A3322" s="70" t="s">
        <v>1580</v>
      </c>
      <c r="B3322" s="74" t="s">
        <v>19</v>
      </c>
      <c r="C3322" s="74" t="s">
        <v>19</v>
      </c>
      <c r="D3322" s="75">
        <v>42114</v>
      </c>
      <c r="E3322" s="76">
        <v>0.4375</v>
      </c>
      <c r="F3322" s="75">
        <v>42114</v>
      </c>
      <c r="G3322" s="76">
        <v>0.43888888888888888</v>
      </c>
      <c r="H3322" s="76">
        <v>1.388888888888884E-3</v>
      </c>
      <c r="I3322" s="74">
        <v>9</v>
      </c>
      <c r="J3322" s="74" t="s">
        <v>5516</v>
      </c>
      <c r="K3322" s="74" t="s">
        <v>20</v>
      </c>
      <c r="L3322" s="74" t="s">
        <v>9</v>
      </c>
      <c r="M3322" s="225" t="s">
        <v>179</v>
      </c>
      <c r="N3322" s="226" t="s">
        <v>3</v>
      </c>
      <c r="O3322" s="225" t="s">
        <v>7</v>
      </c>
      <c r="P3322" s="225" t="s">
        <v>2597</v>
      </c>
      <c r="Q3322" s="225" t="s">
        <v>5517</v>
      </c>
      <c r="R3322" s="225">
        <v>5</v>
      </c>
      <c r="S3322" s="225"/>
      <c r="T3322" s="225">
        <v>5</v>
      </c>
      <c r="U3322" s="302" t="s">
        <v>28</v>
      </c>
      <c r="V3322" s="302">
        <v>1994</v>
      </c>
      <c r="W3322" s="302">
        <v>0</v>
      </c>
      <c r="X3322" s="302" t="s">
        <v>5393</v>
      </c>
      <c r="Y3322" s="302">
        <v>41883</v>
      </c>
      <c r="Z3322" s="302">
        <v>100</v>
      </c>
      <c r="AA3322" s="302">
        <v>41883</v>
      </c>
      <c r="AB3322" s="302">
        <v>0</v>
      </c>
      <c r="AC3322" s="302">
        <v>41806</v>
      </c>
      <c r="AD3322" s="302" t="s">
        <v>31</v>
      </c>
      <c r="AE3322" s="302"/>
      <c r="AF3322" s="302"/>
      <c r="AG3322" s="302"/>
      <c r="AH3322" s="222"/>
      <c r="AI3322" s="229"/>
    </row>
    <row r="3323" spans="1:35" ht="168.75" customHeight="1">
      <c r="A3323" s="70" t="s">
        <v>7992</v>
      </c>
      <c r="B3323" s="74" t="s">
        <v>19</v>
      </c>
      <c r="C3323" s="74" t="s">
        <v>11216</v>
      </c>
      <c r="D3323" s="75">
        <v>42231</v>
      </c>
      <c r="E3323" s="76">
        <v>0.44791666666666669</v>
      </c>
      <c r="F3323" s="75">
        <v>42231</v>
      </c>
      <c r="G3323" s="76">
        <v>0.44861111111111113</v>
      </c>
      <c r="H3323" s="76">
        <v>6.9444444444444198E-4</v>
      </c>
      <c r="I3323" s="74">
        <v>22</v>
      </c>
      <c r="J3323" s="74"/>
      <c r="K3323" s="74"/>
      <c r="L3323" s="74" t="s">
        <v>16</v>
      </c>
      <c r="M3323" s="225" t="s">
        <v>11217</v>
      </c>
      <c r="N3323" s="226">
        <v>110</v>
      </c>
      <c r="O3323" s="225" t="s">
        <v>7</v>
      </c>
      <c r="P3323" s="225" t="s">
        <v>8357</v>
      </c>
      <c r="Q3323" s="225" t="s">
        <v>11357</v>
      </c>
      <c r="R3323" s="225">
        <v>3</v>
      </c>
      <c r="S3323" s="225"/>
      <c r="T3323" s="225">
        <f>R3323+S3323</f>
        <v>3</v>
      </c>
      <c r="U3323" s="302"/>
      <c r="V3323" s="302"/>
      <c r="W3323" s="302"/>
      <c r="X3323" s="302"/>
      <c r="Y3323" s="302"/>
      <c r="Z3323" s="302"/>
      <c r="AA3323" s="302"/>
      <c r="AB3323" s="302"/>
      <c r="AC3323" s="302"/>
      <c r="AD3323" s="302" t="s">
        <v>37</v>
      </c>
      <c r="AE3323" s="302"/>
      <c r="AF3323" s="302"/>
      <c r="AG3323" s="302"/>
      <c r="AH3323" s="222"/>
      <c r="AI3323" s="229"/>
    </row>
    <row r="3324" spans="1:35" ht="75" customHeight="1">
      <c r="A3324" s="70" t="s">
        <v>7992</v>
      </c>
      <c r="B3324" s="74" t="s">
        <v>81</v>
      </c>
      <c r="C3324" s="74" t="s">
        <v>81</v>
      </c>
      <c r="D3324" s="75">
        <v>42231</v>
      </c>
      <c r="E3324" s="76">
        <v>0.78611111111111109</v>
      </c>
      <c r="F3324" s="75">
        <v>42231</v>
      </c>
      <c r="G3324" s="76">
        <v>0.87152777777777779</v>
      </c>
      <c r="H3324" s="76">
        <v>8.5416666666666655E-2</v>
      </c>
      <c r="I3324" s="74">
        <v>5</v>
      </c>
      <c r="J3324" s="74" t="s">
        <v>150</v>
      </c>
      <c r="K3324" s="74" t="s">
        <v>20</v>
      </c>
      <c r="L3324" s="74" t="s">
        <v>29</v>
      </c>
      <c r="M3324" s="225" t="s">
        <v>10079</v>
      </c>
      <c r="N3324" s="226" t="s">
        <v>3</v>
      </c>
      <c r="O3324" s="225" t="s">
        <v>7</v>
      </c>
      <c r="P3324" s="225" t="s">
        <v>10079</v>
      </c>
      <c r="Q3324" s="225" t="s">
        <v>10080</v>
      </c>
      <c r="R3324" s="225">
        <v>2.5</v>
      </c>
      <c r="S3324" s="225"/>
      <c r="T3324" s="225">
        <v>2.5</v>
      </c>
      <c r="U3324" s="302" t="s">
        <v>28</v>
      </c>
      <c r="V3324" s="302"/>
      <c r="W3324" s="302"/>
      <c r="X3324" s="302"/>
      <c r="Y3324" s="302"/>
      <c r="Z3324" s="302"/>
      <c r="AA3324" s="302"/>
      <c r="AB3324" s="302"/>
      <c r="AC3324" s="302"/>
      <c r="AD3324" s="302" t="s">
        <v>27</v>
      </c>
      <c r="AE3324" s="302"/>
      <c r="AF3324" s="302"/>
      <c r="AG3324" s="302"/>
      <c r="AH3324" s="222"/>
      <c r="AI3324" s="229"/>
    </row>
    <row r="3325" spans="1:35" ht="112.5" customHeight="1">
      <c r="A3325" s="70" t="s">
        <v>7992</v>
      </c>
      <c r="B3325" s="74" t="s">
        <v>138</v>
      </c>
      <c r="C3325" s="74" t="s">
        <v>3626</v>
      </c>
      <c r="D3325" s="75">
        <v>42231</v>
      </c>
      <c r="E3325" s="76">
        <v>0.43124999999999997</v>
      </c>
      <c r="F3325" s="75">
        <v>42231</v>
      </c>
      <c r="G3325" s="76">
        <v>0.43124999999999997</v>
      </c>
      <c r="H3325" s="76">
        <f>G3325-E3325</f>
        <v>0</v>
      </c>
      <c r="I3325" s="74">
        <v>51</v>
      </c>
      <c r="J3325" s="74" t="s">
        <v>8323</v>
      </c>
      <c r="K3325" s="74" t="s">
        <v>8</v>
      </c>
      <c r="L3325" s="74" t="s">
        <v>16</v>
      </c>
      <c r="M3325" s="225" t="s">
        <v>8355</v>
      </c>
      <c r="N3325" s="226">
        <v>110</v>
      </c>
      <c r="O3325" s="225" t="s">
        <v>7</v>
      </c>
      <c r="P3325" s="225" t="s">
        <v>8356</v>
      </c>
      <c r="Q3325" s="225" t="s">
        <v>10135</v>
      </c>
      <c r="R3325" s="225"/>
      <c r="S3325" s="225">
        <v>26</v>
      </c>
      <c r="T3325" s="225">
        <f>R3325+S3325</f>
        <v>26</v>
      </c>
      <c r="U3325" s="302" t="s">
        <v>28</v>
      </c>
      <c r="V3325" s="302">
        <v>1983</v>
      </c>
      <c r="W3325" s="302" t="s">
        <v>1686</v>
      </c>
      <c r="X3325" s="302" t="s">
        <v>411</v>
      </c>
      <c r="Y3325" s="302">
        <v>2012</v>
      </c>
      <c r="Z3325" s="302">
        <v>100</v>
      </c>
      <c r="AA3325" s="302">
        <v>2015</v>
      </c>
      <c r="AB3325" s="302">
        <v>0</v>
      </c>
      <c r="AC3325" s="302">
        <v>2012</v>
      </c>
      <c r="AD3325" s="302" t="s">
        <v>37</v>
      </c>
      <c r="AE3325" s="302"/>
      <c r="AF3325" s="302"/>
      <c r="AG3325" s="302"/>
      <c r="AH3325" s="222"/>
      <c r="AI3325" s="229"/>
    </row>
    <row r="3326" spans="1:35" ht="56.25" customHeight="1">
      <c r="A3326" s="70" t="s">
        <v>7992</v>
      </c>
      <c r="B3326" s="74" t="s">
        <v>10</v>
      </c>
      <c r="C3326" s="74" t="s">
        <v>287</v>
      </c>
      <c r="D3326" s="75">
        <v>42231</v>
      </c>
      <c r="E3326" s="76">
        <v>0.56527777777777777</v>
      </c>
      <c r="F3326" s="75">
        <v>42231</v>
      </c>
      <c r="G3326" s="76">
        <v>0.66180555555555554</v>
      </c>
      <c r="H3326" s="76">
        <v>9.6527777777777768E-2</v>
      </c>
      <c r="I3326" s="74">
        <v>13</v>
      </c>
      <c r="J3326" s="74" t="s">
        <v>720</v>
      </c>
      <c r="K3326" s="74"/>
      <c r="L3326" s="74" t="s">
        <v>9</v>
      </c>
      <c r="M3326" s="225" t="s">
        <v>8575</v>
      </c>
      <c r="N3326" s="226">
        <v>35</v>
      </c>
      <c r="O3326" s="225" t="s">
        <v>13</v>
      </c>
      <c r="P3326" s="225" t="s">
        <v>8575</v>
      </c>
      <c r="Q3326" s="225" t="s">
        <v>8576</v>
      </c>
      <c r="R3326" s="225">
        <v>3</v>
      </c>
      <c r="S3326" s="225">
        <v>2</v>
      </c>
      <c r="T3326" s="225">
        <v>5</v>
      </c>
      <c r="U3326" s="302"/>
      <c r="V3326" s="302"/>
      <c r="W3326" s="302"/>
      <c r="X3326" s="302"/>
      <c r="Y3326" s="302"/>
      <c r="Z3326" s="302"/>
      <c r="AA3326" s="302"/>
      <c r="AB3326" s="302"/>
      <c r="AC3326" s="302"/>
      <c r="AD3326" s="302" t="s">
        <v>30</v>
      </c>
      <c r="AE3326" s="302"/>
      <c r="AF3326" s="302"/>
      <c r="AG3326" s="302" t="s">
        <v>10956</v>
      </c>
      <c r="AH3326" s="222"/>
      <c r="AI3326" s="229"/>
    </row>
    <row r="3327" spans="1:35" ht="131.25" customHeight="1">
      <c r="A3327" s="70" t="s">
        <v>1580</v>
      </c>
      <c r="B3327" s="74" t="s">
        <v>19</v>
      </c>
      <c r="C3327" s="74" t="s">
        <v>19</v>
      </c>
      <c r="D3327" s="75">
        <v>42114</v>
      </c>
      <c r="E3327" s="76">
        <v>0.44791666666666669</v>
      </c>
      <c r="F3327" s="75">
        <v>42114</v>
      </c>
      <c r="G3327" s="76">
        <v>0.44930555555555557</v>
      </c>
      <c r="H3327" s="76">
        <v>1.388888888888884E-3</v>
      </c>
      <c r="I3327" s="74">
        <v>55</v>
      </c>
      <c r="J3327" s="74" t="s">
        <v>5518</v>
      </c>
      <c r="K3327" s="74" t="s">
        <v>178</v>
      </c>
      <c r="L3327" s="74" t="s">
        <v>9</v>
      </c>
      <c r="M3327" s="225" t="s">
        <v>179</v>
      </c>
      <c r="N3327" s="226">
        <v>110</v>
      </c>
      <c r="O3327" s="225" t="s">
        <v>7</v>
      </c>
      <c r="P3327" s="225" t="s">
        <v>5519</v>
      </c>
      <c r="Q3327" s="225" t="s">
        <v>5520</v>
      </c>
      <c r="R3327" s="225">
        <v>51</v>
      </c>
      <c r="S3327" s="225"/>
      <c r="T3327" s="225">
        <v>51</v>
      </c>
      <c r="U3327" s="302" t="s">
        <v>28</v>
      </c>
      <c r="V3327" s="302">
        <v>1994</v>
      </c>
      <c r="W3327" s="302" t="s">
        <v>5521</v>
      </c>
      <c r="X3327" s="302" t="s">
        <v>5522</v>
      </c>
      <c r="Y3327" s="302">
        <v>41974</v>
      </c>
      <c r="Z3327" s="302">
        <v>100</v>
      </c>
      <c r="AA3327" s="302">
        <v>42186</v>
      </c>
      <c r="AB3327" s="302">
        <v>0</v>
      </c>
      <c r="AC3327" s="302">
        <v>41831</v>
      </c>
      <c r="AD3327" s="302" t="s">
        <v>31</v>
      </c>
      <c r="AE3327" s="302"/>
      <c r="AF3327" s="302"/>
      <c r="AG3327" s="302"/>
      <c r="AH3327" s="222"/>
      <c r="AI3327" s="229"/>
    </row>
    <row r="3328" spans="1:35" ht="131.25" customHeight="1">
      <c r="A3328" s="70" t="s">
        <v>7992</v>
      </c>
      <c r="B3328" s="74" t="s">
        <v>18</v>
      </c>
      <c r="C3328" s="74" t="s">
        <v>18</v>
      </c>
      <c r="D3328" s="75">
        <v>42231</v>
      </c>
      <c r="E3328" s="76">
        <v>42231.451388888891</v>
      </c>
      <c r="F3328" s="75">
        <v>42231</v>
      </c>
      <c r="G3328" s="76">
        <v>42231.569444444445</v>
      </c>
      <c r="H3328" s="76">
        <f>G3328-E3328</f>
        <v>0.11805555555474712</v>
      </c>
      <c r="I3328" s="74">
        <v>14</v>
      </c>
      <c r="J3328" s="74"/>
      <c r="K3328" s="74"/>
      <c r="L3328" s="74" t="s">
        <v>4</v>
      </c>
      <c r="M3328" s="225" t="s">
        <v>8662</v>
      </c>
      <c r="N3328" s="226" t="s">
        <v>3</v>
      </c>
      <c r="O3328" s="225" t="s">
        <v>39</v>
      </c>
      <c r="P3328" s="225" t="s">
        <v>8663</v>
      </c>
      <c r="Q3328" s="225" t="s">
        <v>8664</v>
      </c>
      <c r="R3328" s="225">
        <v>1.5820000000000001</v>
      </c>
      <c r="S3328" s="225"/>
      <c r="T3328" s="225">
        <f>R3328+S3328</f>
        <v>1.5820000000000001</v>
      </c>
      <c r="U3328" s="302"/>
      <c r="V3328" s="302"/>
      <c r="W3328" s="302"/>
      <c r="X3328" s="302"/>
      <c r="Y3328" s="302"/>
      <c r="Z3328" s="302"/>
      <c r="AA3328" s="302"/>
      <c r="AB3328" s="302"/>
      <c r="AC3328" s="302"/>
      <c r="AD3328" s="302" t="s">
        <v>0</v>
      </c>
      <c r="AE3328" s="302"/>
      <c r="AF3328" s="302"/>
      <c r="AG3328" s="302"/>
      <c r="AH3328" s="222"/>
      <c r="AI3328" s="229"/>
    </row>
    <row r="3329" spans="1:35" ht="187.5" customHeight="1">
      <c r="A3329" s="70" t="s">
        <v>7992</v>
      </c>
      <c r="B3329" s="74" t="s">
        <v>5</v>
      </c>
      <c r="C3329" s="74" t="s">
        <v>5</v>
      </c>
      <c r="D3329" s="75">
        <v>42231</v>
      </c>
      <c r="E3329" s="76">
        <v>0.24305555555555555</v>
      </c>
      <c r="F3329" s="75">
        <v>42231</v>
      </c>
      <c r="G3329" s="76">
        <v>0.24305555555555555</v>
      </c>
      <c r="H3329" s="76">
        <f>G3329-E3329</f>
        <v>0</v>
      </c>
      <c r="I3329" s="74">
        <v>5</v>
      </c>
      <c r="J3329" s="74" t="s">
        <v>143</v>
      </c>
      <c r="K3329" s="74" t="s">
        <v>8</v>
      </c>
      <c r="L3329" s="74" t="s">
        <v>29</v>
      </c>
      <c r="M3329" s="225" t="s">
        <v>10581</v>
      </c>
      <c r="N3329" s="226" t="s">
        <v>3</v>
      </c>
      <c r="O3329" s="225" t="s">
        <v>7</v>
      </c>
      <c r="P3329" s="225" t="s">
        <v>8872</v>
      </c>
      <c r="Q3329" s="225" t="s">
        <v>10582</v>
      </c>
      <c r="R3329" s="225"/>
      <c r="S3329" s="225">
        <v>0.4</v>
      </c>
      <c r="T3329" s="225">
        <f>R3329+S3329</f>
        <v>0.4</v>
      </c>
      <c r="U3329" s="302" t="s">
        <v>28</v>
      </c>
      <c r="V3329" s="302" t="s">
        <v>10527</v>
      </c>
      <c r="W3329" s="302" t="s">
        <v>587</v>
      </c>
      <c r="X3329" s="302" t="s">
        <v>10392</v>
      </c>
      <c r="Y3329" s="302" t="s">
        <v>10564</v>
      </c>
      <c r="Z3329" s="302"/>
      <c r="AA3329" s="302" t="s">
        <v>10565</v>
      </c>
      <c r="AB3329" s="302" t="s">
        <v>10566</v>
      </c>
      <c r="AC3329" s="302"/>
      <c r="AD3329" s="302" t="s">
        <v>59</v>
      </c>
      <c r="AE3329" s="302"/>
      <c r="AF3329" s="302"/>
      <c r="AG3329" s="302"/>
      <c r="AH3329" s="222"/>
      <c r="AI3329" s="229"/>
    </row>
    <row r="3330" spans="1:35" ht="168.75" customHeight="1">
      <c r="A3330" s="70" t="s">
        <v>7992</v>
      </c>
      <c r="B3330" s="74" t="s">
        <v>5</v>
      </c>
      <c r="C3330" s="74" t="s">
        <v>5</v>
      </c>
      <c r="D3330" s="75">
        <v>42231</v>
      </c>
      <c r="E3330" s="76">
        <v>0.76041666666666663</v>
      </c>
      <c r="F3330" s="75">
        <v>42231</v>
      </c>
      <c r="G3330" s="76">
        <v>0.82638888888888884</v>
      </c>
      <c r="H3330" s="76">
        <v>6.5972222222222224E-2</v>
      </c>
      <c r="I3330" s="74">
        <v>5</v>
      </c>
      <c r="J3330" s="74" t="s">
        <v>143</v>
      </c>
      <c r="K3330" s="74" t="s">
        <v>8</v>
      </c>
      <c r="L3330" s="74" t="s">
        <v>29</v>
      </c>
      <c r="M3330" s="225" t="s">
        <v>8706</v>
      </c>
      <c r="N3330" s="226" t="s">
        <v>3</v>
      </c>
      <c r="O3330" s="225" t="s">
        <v>7</v>
      </c>
      <c r="P3330" s="225" t="s">
        <v>10583</v>
      </c>
      <c r="Q3330" s="225" t="s">
        <v>10584</v>
      </c>
      <c r="R3330" s="225"/>
      <c r="S3330" s="225">
        <v>4.5</v>
      </c>
      <c r="T3330" s="225">
        <f>SUM(R3330:S3330)</f>
        <v>4.5</v>
      </c>
      <c r="U3330" s="302" t="s">
        <v>28</v>
      </c>
      <c r="V3330" s="302">
        <v>1988</v>
      </c>
      <c r="W3330" s="302" t="s">
        <v>587</v>
      </c>
      <c r="X3330" s="302" t="s">
        <v>1383</v>
      </c>
      <c r="Y3330" s="302" t="s">
        <v>10585</v>
      </c>
      <c r="Z3330" s="302">
        <v>100</v>
      </c>
      <c r="AA3330" s="302" t="s">
        <v>10586</v>
      </c>
      <c r="AB3330" s="302" t="s">
        <v>10587</v>
      </c>
      <c r="AC3330" s="302"/>
      <c r="AD3330" s="302" t="s">
        <v>27</v>
      </c>
      <c r="AE3330" s="302"/>
      <c r="AF3330" s="302"/>
      <c r="AG3330" s="302"/>
      <c r="AH3330" s="222"/>
      <c r="AI3330" s="229"/>
    </row>
    <row r="3331" spans="1:35" ht="75" customHeight="1">
      <c r="A3331" s="70" t="s">
        <v>1580</v>
      </c>
      <c r="B3331" s="74" t="s">
        <v>15</v>
      </c>
      <c r="C3331" s="74" t="s">
        <v>15</v>
      </c>
      <c r="D3331" s="75">
        <v>42114</v>
      </c>
      <c r="E3331" s="76">
        <v>0.46388888888888885</v>
      </c>
      <c r="F3331" s="75">
        <v>42114</v>
      </c>
      <c r="G3331" s="76">
        <v>0.64236111111111105</v>
      </c>
      <c r="H3331" s="76">
        <f>(F3331+G3331)-(D3331+E3331)</f>
        <v>0.17847222222189885</v>
      </c>
      <c r="I3331" s="74">
        <v>13</v>
      </c>
      <c r="J3331" s="74" t="s">
        <v>150</v>
      </c>
      <c r="K3331" s="74" t="s">
        <v>14</v>
      </c>
      <c r="L3331" s="74" t="s">
        <v>9</v>
      </c>
      <c r="M3331" s="225" t="s">
        <v>878</v>
      </c>
      <c r="N3331" s="226" t="s">
        <v>3</v>
      </c>
      <c r="O3331" s="225" t="s">
        <v>7</v>
      </c>
      <c r="P3331" s="225" t="s">
        <v>6380</v>
      </c>
      <c r="Q3331" s="225" t="s">
        <v>2624</v>
      </c>
      <c r="R3331" s="225">
        <v>9.68</v>
      </c>
      <c r="S3331" s="225"/>
      <c r="T3331" s="225">
        <f>SUM(R3331:S3331)</f>
        <v>9.68</v>
      </c>
      <c r="U3331" s="302" t="s">
        <v>28</v>
      </c>
      <c r="V3331" s="302">
        <v>1983</v>
      </c>
      <c r="W3331" s="302" t="s">
        <v>1908</v>
      </c>
      <c r="X3331" s="302"/>
      <c r="Y3331" s="302">
        <v>41932</v>
      </c>
      <c r="Z3331" s="302">
        <v>100</v>
      </c>
      <c r="AA3331" s="302" t="s">
        <v>5193</v>
      </c>
      <c r="AB3331" s="302">
        <v>0</v>
      </c>
      <c r="AC3331" s="302"/>
      <c r="AD3331" s="302" t="s">
        <v>31</v>
      </c>
      <c r="AE3331" s="302" t="s">
        <v>57</v>
      </c>
      <c r="AF3331" s="302" t="s">
        <v>53</v>
      </c>
      <c r="AG3331" s="302" t="s">
        <v>6381</v>
      </c>
      <c r="AH3331" s="222"/>
      <c r="AI3331" s="229"/>
    </row>
    <row r="3332" spans="1:35" ht="56.25" customHeight="1">
      <c r="A3332" s="70" t="s">
        <v>1580</v>
      </c>
      <c r="B3332" s="74" t="s">
        <v>15</v>
      </c>
      <c r="C3332" s="74" t="s">
        <v>15</v>
      </c>
      <c r="D3332" s="75">
        <v>42114</v>
      </c>
      <c r="E3332" s="76">
        <v>0.48333333333333334</v>
      </c>
      <c r="F3332" s="75">
        <v>42114</v>
      </c>
      <c r="G3332" s="76">
        <v>0.48333333333333334</v>
      </c>
      <c r="H3332" s="76">
        <f>(F3332+G3332)-(D3332+E3332)</f>
        <v>0</v>
      </c>
      <c r="I3332" s="74">
        <v>9</v>
      </c>
      <c r="J3332" s="74"/>
      <c r="K3332" s="74" t="s">
        <v>8</v>
      </c>
      <c r="L3332" s="74" t="s">
        <v>9</v>
      </c>
      <c r="M3332" s="225" t="s">
        <v>2524</v>
      </c>
      <c r="N3332" s="226" t="s">
        <v>3</v>
      </c>
      <c r="O3332" s="225" t="s">
        <v>7</v>
      </c>
      <c r="P3332" s="225" t="s">
        <v>2525</v>
      </c>
      <c r="Q3332" s="225" t="s">
        <v>2627</v>
      </c>
      <c r="R3332" s="225"/>
      <c r="S3332" s="225">
        <v>5.0599999999999996</v>
      </c>
      <c r="T3332" s="225">
        <f>SUM(R3332:S3332)</f>
        <v>5.0599999999999996</v>
      </c>
      <c r="U3332" s="302" t="s">
        <v>28</v>
      </c>
      <c r="V3332" s="302">
        <v>1960</v>
      </c>
      <c r="W3332" s="302" t="s">
        <v>587</v>
      </c>
      <c r="X3332" s="302"/>
      <c r="Y3332" s="302">
        <v>42102</v>
      </c>
      <c r="Z3332" s="302">
        <v>100</v>
      </c>
      <c r="AA3332" s="302" t="s">
        <v>1612</v>
      </c>
      <c r="AB3332" s="302">
        <v>0</v>
      </c>
      <c r="AC3332" s="302"/>
      <c r="AD3332" s="302" t="s">
        <v>31</v>
      </c>
      <c r="AE3332" s="302" t="s">
        <v>76</v>
      </c>
      <c r="AF3332" s="302"/>
      <c r="AG3332" s="302" t="s">
        <v>6385</v>
      </c>
      <c r="AH3332" s="222"/>
      <c r="AI3332" s="229"/>
    </row>
    <row r="3333" spans="1:35" ht="56.25" customHeight="1">
      <c r="A3333" s="70" t="s">
        <v>1580</v>
      </c>
      <c r="B3333" s="74" t="s">
        <v>5</v>
      </c>
      <c r="C3333" s="74" t="s">
        <v>5</v>
      </c>
      <c r="D3333" s="75">
        <v>42115</v>
      </c>
      <c r="E3333" s="76">
        <v>0.41875000000000001</v>
      </c>
      <c r="F3333" s="75">
        <v>42115</v>
      </c>
      <c r="G3333" s="76">
        <v>0.41875000000000001</v>
      </c>
      <c r="H3333" s="76">
        <v>0</v>
      </c>
      <c r="I3333" s="74">
        <v>20</v>
      </c>
      <c r="J3333" s="74" t="s">
        <v>150</v>
      </c>
      <c r="K3333" s="74" t="s">
        <v>8</v>
      </c>
      <c r="L3333" s="74" t="s">
        <v>4</v>
      </c>
      <c r="M3333" s="225" t="s">
        <v>417</v>
      </c>
      <c r="N3333" s="226" t="s">
        <v>3</v>
      </c>
      <c r="O3333" s="225" t="s">
        <v>7</v>
      </c>
      <c r="P3333" s="225" t="s">
        <v>6146</v>
      </c>
      <c r="Q3333" s="225" t="s">
        <v>2777</v>
      </c>
      <c r="R3333" s="225"/>
      <c r="S3333" s="225">
        <v>4.8</v>
      </c>
      <c r="T3333" s="225">
        <v>4.8</v>
      </c>
      <c r="U3333" s="302" t="s">
        <v>28</v>
      </c>
      <c r="V3333" s="302">
        <v>1990</v>
      </c>
      <c r="W3333" s="302" t="s">
        <v>6073</v>
      </c>
      <c r="X3333" s="302" t="s">
        <v>411</v>
      </c>
      <c r="Y3333" s="302" t="s">
        <v>6105</v>
      </c>
      <c r="Z3333" s="302">
        <v>100</v>
      </c>
      <c r="AA3333" s="302" t="s">
        <v>6106</v>
      </c>
      <c r="AB3333" s="302" t="s">
        <v>6107</v>
      </c>
      <c r="AC3333" s="302" t="s">
        <v>6108</v>
      </c>
      <c r="AD3333" s="302" t="s">
        <v>31</v>
      </c>
      <c r="AE3333" s="302"/>
      <c r="AF3333" s="302"/>
      <c r="AG3333" s="302"/>
      <c r="AH3333" s="222"/>
      <c r="AI3333" s="229"/>
    </row>
    <row r="3334" spans="1:35" ht="225" customHeight="1">
      <c r="A3334" s="70" t="s">
        <v>1580</v>
      </c>
      <c r="B3334" s="74" t="s">
        <v>19</v>
      </c>
      <c r="C3334" s="74" t="s">
        <v>19</v>
      </c>
      <c r="D3334" s="75">
        <v>42118</v>
      </c>
      <c r="E3334" s="76">
        <v>0.48958333333333331</v>
      </c>
      <c r="F3334" s="75">
        <v>42118</v>
      </c>
      <c r="G3334" s="76">
        <v>0.49027777777777781</v>
      </c>
      <c r="H3334" s="76">
        <v>6.9444444444449749E-4</v>
      </c>
      <c r="I3334" s="74">
        <v>11</v>
      </c>
      <c r="J3334" s="74" t="s">
        <v>180</v>
      </c>
      <c r="K3334" s="74" t="s">
        <v>8</v>
      </c>
      <c r="L3334" s="74" t="s">
        <v>9</v>
      </c>
      <c r="M3334" s="225" t="s">
        <v>2683</v>
      </c>
      <c r="N3334" s="226" t="s">
        <v>3</v>
      </c>
      <c r="O3334" s="225" t="s">
        <v>7</v>
      </c>
      <c r="P3334" s="225" t="s">
        <v>2684</v>
      </c>
      <c r="Q3334" s="225" t="s">
        <v>5528</v>
      </c>
      <c r="R3334" s="225">
        <v>3</v>
      </c>
      <c r="S3334" s="225"/>
      <c r="T3334" s="225">
        <v>3</v>
      </c>
      <c r="U3334" s="302" t="s">
        <v>28</v>
      </c>
      <c r="V3334" s="302">
        <v>1969</v>
      </c>
      <c r="W3334" s="302" t="s">
        <v>1709</v>
      </c>
      <c r="X3334" s="302">
        <v>0</v>
      </c>
      <c r="Y3334" s="302">
        <v>41456</v>
      </c>
      <c r="Z3334" s="302">
        <v>100</v>
      </c>
      <c r="AA3334" s="302">
        <v>42157</v>
      </c>
      <c r="AB3334" s="302">
        <v>0</v>
      </c>
      <c r="AC3334" s="302"/>
      <c r="AD3334" s="302" t="s">
        <v>31</v>
      </c>
      <c r="AE3334" s="302"/>
      <c r="AF3334" s="302"/>
      <c r="AG3334" s="302"/>
      <c r="AH3334" s="222"/>
      <c r="AI3334" s="229"/>
    </row>
    <row r="3335" spans="1:35" ht="56.25" customHeight="1">
      <c r="A3335" s="70" t="s">
        <v>1580</v>
      </c>
      <c r="B3335" s="74" t="s">
        <v>19</v>
      </c>
      <c r="C3335" s="74" t="s">
        <v>19</v>
      </c>
      <c r="D3335" s="75">
        <v>42118</v>
      </c>
      <c r="E3335" s="76">
        <v>0.49513888888888885</v>
      </c>
      <c r="F3335" s="75">
        <v>42118</v>
      </c>
      <c r="G3335" s="76">
        <v>0.54027777777777775</v>
      </c>
      <c r="H3335" s="76">
        <v>4.5138888888888895E-2</v>
      </c>
      <c r="I3335" s="74">
        <v>5</v>
      </c>
      <c r="J3335" s="74"/>
      <c r="K3335" s="74" t="s">
        <v>14</v>
      </c>
      <c r="L3335" s="74" t="s">
        <v>9</v>
      </c>
      <c r="M3335" s="225" t="s">
        <v>2685</v>
      </c>
      <c r="N3335" s="226" t="s">
        <v>3</v>
      </c>
      <c r="O3335" s="225" t="s">
        <v>7</v>
      </c>
      <c r="P3335" s="225" t="s">
        <v>2686</v>
      </c>
      <c r="Q3335" s="225" t="s">
        <v>5530</v>
      </c>
      <c r="R3335" s="225">
        <v>3</v>
      </c>
      <c r="S3335" s="225"/>
      <c r="T3335" s="225">
        <v>3</v>
      </c>
      <c r="U3335" s="302" t="s">
        <v>28</v>
      </c>
      <c r="V3335" s="302">
        <v>2011</v>
      </c>
      <c r="W3335" s="302" t="s">
        <v>1709</v>
      </c>
      <c r="X3335" s="302">
        <v>0</v>
      </c>
      <c r="Y3335" s="302">
        <v>41255</v>
      </c>
      <c r="Z3335" s="302">
        <v>100</v>
      </c>
      <c r="AA3335" s="302">
        <v>42136</v>
      </c>
      <c r="AB3335" s="302">
        <v>0</v>
      </c>
      <c r="AC3335" s="302">
        <v>42074</v>
      </c>
      <c r="AD3335" s="302" t="s">
        <v>31</v>
      </c>
      <c r="AE3335" s="302"/>
      <c r="AF3335" s="302"/>
      <c r="AG3335" s="302"/>
      <c r="AH3335" s="222"/>
      <c r="AI3335" s="229"/>
    </row>
    <row r="3336" spans="1:35" ht="75" customHeight="1">
      <c r="A3336" s="70" t="s">
        <v>1580</v>
      </c>
      <c r="B3336" s="74" t="s">
        <v>19</v>
      </c>
      <c r="C3336" s="74" t="s">
        <v>19</v>
      </c>
      <c r="D3336" s="75">
        <v>42118</v>
      </c>
      <c r="E3336" s="76">
        <v>0.50763888888888886</v>
      </c>
      <c r="F3336" s="75">
        <v>42118</v>
      </c>
      <c r="G3336" s="76">
        <v>0.56458333333333333</v>
      </c>
      <c r="H3336" s="76">
        <v>5.6944444444444464E-2</v>
      </c>
      <c r="I3336" s="74">
        <v>11</v>
      </c>
      <c r="J3336" s="74" t="s">
        <v>180</v>
      </c>
      <c r="K3336" s="74" t="s">
        <v>14</v>
      </c>
      <c r="L3336" s="74" t="s">
        <v>9</v>
      </c>
      <c r="M3336" s="225" t="s">
        <v>2683</v>
      </c>
      <c r="N3336" s="226" t="s">
        <v>3</v>
      </c>
      <c r="O3336" s="225" t="s">
        <v>7</v>
      </c>
      <c r="P3336" s="225" t="s">
        <v>2684</v>
      </c>
      <c r="Q3336" s="225" t="s">
        <v>5529</v>
      </c>
      <c r="R3336" s="225">
        <v>16</v>
      </c>
      <c r="S3336" s="225">
        <v>6</v>
      </c>
      <c r="T3336" s="225">
        <v>22</v>
      </c>
      <c r="U3336" s="302" t="s">
        <v>28</v>
      </c>
      <c r="V3336" s="302">
        <v>1969</v>
      </c>
      <c r="W3336" s="302" t="s">
        <v>1709</v>
      </c>
      <c r="X3336" s="302">
        <v>0</v>
      </c>
      <c r="Y3336" s="302">
        <v>41456</v>
      </c>
      <c r="Z3336" s="302">
        <v>100</v>
      </c>
      <c r="AA3336" s="302">
        <v>42157</v>
      </c>
      <c r="AB3336" s="302">
        <v>0</v>
      </c>
      <c r="AC3336" s="302"/>
      <c r="AD3336" s="302" t="s">
        <v>31</v>
      </c>
      <c r="AE3336" s="302"/>
      <c r="AF3336" s="302"/>
      <c r="AG3336" s="302"/>
      <c r="AH3336" s="222"/>
      <c r="AI3336" s="229"/>
    </row>
    <row r="3337" spans="1:35" ht="56.25" customHeight="1">
      <c r="A3337" s="70" t="s">
        <v>1580</v>
      </c>
      <c r="B3337" s="74" t="s">
        <v>19</v>
      </c>
      <c r="C3337" s="74" t="s">
        <v>19</v>
      </c>
      <c r="D3337" s="75">
        <v>42118</v>
      </c>
      <c r="E3337" s="76">
        <v>0.51944444444444449</v>
      </c>
      <c r="F3337" s="75">
        <v>42118</v>
      </c>
      <c r="G3337" s="76">
        <v>0.52013888888888882</v>
      </c>
      <c r="H3337" s="76">
        <v>6.9444444444433095E-4</v>
      </c>
      <c r="I3337" s="74">
        <v>9</v>
      </c>
      <c r="J3337" s="74"/>
      <c r="K3337" s="74" t="s">
        <v>8</v>
      </c>
      <c r="L3337" s="74" t="s">
        <v>9</v>
      </c>
      <c r="M3337" s="225" t="s">
        <v>2690</v>
      </c>
      <c r="N3337" s="226" t="s">
        <v>3</v>
      </c>
      <c r="O3337" s="225" t="s">
        <v>7</v>
      </c>
      <c r="P3337" s="225" t="s">
        <v>2691</v>
      </c>
      <c r="Q3337" s="225" t="s">
        <v>5536</v>
      </c>
      <c r="R3337" s="225">
        <v>1</v>
      </c>
      <c r="S3337" s="225">
        <v>1</v>
      </c>
      <c r="T3337" s="225">
        <v>2</v>
      </c>
      <c r="U3337" s="302" t="s">
        <v>44</v>
      </c>
      <c r="V3337" s="302">
        <v>1998</v>
      </c>
      <c r="W3337" s="302" t="s">
        <v>5537</v>
      </c>
      <c r="X3337" s="302">
        <v>0</v>
      </c>
      <c r="Y3337" s="302">
        <v>41894</v>
      </c>
      <c r="Z3337" s="302">
        <v>100</v>
      </c>
      <c r="AA3337" s="302">
        <v>42167</v>
      </c>
      <c r="AB3337" s="302">
        <v>0</v>
      </c>
      <c r="AC3337" s="302">
        <v>41894</v>
      </c>
      <c r="AD3337" s="302" t="s">
        <v>31</v>
      </c>
      <c r="AE3337" s="302"/>
      <c r="AF3337" s="302"/>
      <c r="AG3337" s="302"/>
      <c r="AH3337" s="222"/>
      <c r="AI3337" s="229"/>
    </row>
    <row r="3338" spans="1:35" ht="56.25" customHeight="1">
      <c r="A3338" s="70" t="s">
        <v>1580</v>
      </c>
      <c r="B3338" s="74" t="s">
        <v>19</v>
      </c>
      <c r="C3338" s="74" t="s">
        <v>19</v>
      </c>
      <c r="D3338" s="75">
        <v>42118</v>
      </c>
      <c r="E3338" s="76">
        <v>0.52777777777777779</v>
      </c>
      <c r="F3338" s="75">
        <v>42118</v>
      </c>
      <c r="G3338" s="76">
        <v>0.65277777777777779</v>
      </c>
      <c r="H3338" s="76">
        <v>0.125</v>
      </c>
      <c r="I3338" s="74">
        <v>4</v>
      </c>
      <c r="J3338" s="74"/>
      <c r="K3338" s="74"/>
      <c r="L3338" s="74" t="s">
        <v>9</v>
      </c>
      <c r="M3338" s="225" t="s">
        <v>1810</v>
      </c>
      <c r="N3338" s="226" t="s">
        <v>3</v>
      </c>
      <c r="O3338" s="225" t="s">
        <v>7</v>
      </c>
      <c r="P3338" s="225" t="s">
        <v>2687</v>
      </c>
      <c r="Q3338" s="225" t="s">
        <v>5531</v>
      </c>
      <c r="R3338" s="225">
        <v>4</v>
      </c>
      <c r="S3338" s="225"/>
      <c r="T3338" s="225">
        <v>4</v>
      </c>
      <c r="U3338" s="302" t="s">
        <v>6</v>
      </c>
      <c r="V3338" s="302">
        <v>1985</v>
      </c>
      <c r="W3338" s="302">
        <v>0</v>
      </c>
      <c r="X3338" s="302" t="s">
        <v>5532</v>
      </c>
      <c r="Y3338" s="302">
        <v>41944</v>
      </c>
      <c r="Z3338" s="302">
        <v>100</v>
      </c>
      <c r="AA3338" s="302">
        <v>42217</v>
      </c>
      <c r="AB3338" s="302">
        <v>0</v>
      </c>
      <c r="AC3338" s="302">
        <v>41766</v>
      </c>
      <c r="AD3338" s="302" t="s">
        <v>31</v>
      </c>
      <c r="AE3338" s="302"/>
      <c r="AF3338" s="302"/>
      <c r="AG3338" s="302"/>
      <c r="AH3338" s="222"/>
      <c r="AI3338" s="229"/>
    </row>
    <row r="3339" spans="1:35" ht="56.25" customHeight="1">
      <c r="A3339" s="69" t="s">
        <v>7992</v>
      </c>
      <c r="B3339" s="161" t="s">
        <v>84</v>
      </c>
      <c r="C3339" s="69" t="s">
        <v>3626</v>
      </c>
      <c r="D3339" s="163">
        <v>42232</v>
      </c>
      <c r="E3339" s="117">
        <v>0.35555555555555557</v>
      </c>
      <c r="F3339" s="163">
        <v>42232</v>
      </c>
      <c r="G3339" s="117">
        <v>0.35555555555555557</v>
      </c>
      <c r="H3339" s="158">
        <v>0</v>
      </c>
      <c r="I3339" s="70">
        <v>9</v>
      </c>
      <c r="J3339" s="73"/>
      <c r="K3339" s="94" t="s">
        <v>8</v>
      </c>
      <c r="L3339" s="73" t="s">
        <v>16</v>
      </c>
      <c r="M3339" s="222" t="s">
        <v>8385</v>
      </c>
      <c r="N3339" s="219">
        <v>110</v>
      </c>
      <c r="O3339" s="233" t="s">
        <v>13</v>
      </c>
      <c r="P3339" s="222" t="s">
        <v>8385</v>
      </c>
      <c r="Q3339" s="443" t="s">
        <v>8384</v>
      </c>
      <c r="R3339" s="250">
        <v>40.200000000000003</v>
      </c>
      <c r="S3339" s="250"/>
      <c r="T3339" s="250">
        <v>40.200000000000003</v>
      </c>
      <c r="U3339" s="304" t="s">
        <v>45</v>
      </c>
      <c r="V3339" s="279"/>
      <c r="W3339" s="279"/>
      <c r="X3339" s="279"/>
      <c r="Y3339" s="279"/>
      <c r="Z3339" s="279"/>
      <c r="AA3339" s="279"/>
      <c r="AB3339" s="279"/>
      <c r="AC3339" s="279"/>
      <c r="AD3339" s="274" t="s">
        <v>37</v>
      </c>
      <c r="AE3339" s="279"/>
      <c r="AF3339" s="279"/>
      <c r="AG3339" s="303" t="s">
        <v>10901</v>
      </c>
      <c r="AH3339" s="222"/>
      <c r="AI3339" s="229"/>
    </row>
    <row r="3340" spans="1:35" ht="93.75" customHeight="1">
      <c r="A3340" s="70" t="s">
        <v>1580</v>
      </c>
      <c r="B3340" s="74" t="s">
        <v>19</v>
      </c>
      <c r="C3340" s="74" t="s">
        <v>19</v>
      </c>
      <c r="D3340" s="75">
        <v>42118</v>
      </c>
      <c r="E3340" s="76">
        <v>0.59166666666666667</v>
      </c>
      <c r="F3340" s="75">
        <v>42118</v>
      </c>
      <c r="G3340" s="76">
        <v>0.62361111111111112</v>
      </c>
      <c r="H3340" s="76">
        <v>3.1944444444444442E-2</v>
      </c>
      <c r="I3340" s="74">
        <v>5</v>
      </c>
      <c r="J3340" s="74"/>
      <c r="K3340" s="74"/>
      <c r="L3340" s="74" t="s">
        <v>9</v>
      </c>
      <c r="M3340" s="225" t="s">
        <v>2690</v>
      </c>
      <c r="N3340" s="226" t="s">
        <v>3</v>
      </c>
      <c r="O3340" s="225" t="s">
        <v>7</v>
      </c>
      <c r="P3340" s="225" t="s">
        <v>2691</v>
      </c>
      <c r="Q3340" s="225" t="s">
        <v>5538</v>
      </c>
      <c r="R3340" s="225">
        <v>6</v>
      </c>
      <c r="S3340" s="225"/>
      <c r="T3340" s="225">
        <v>6</v>
      </c>
      <c r="U3340" s="302" t="s">
        <v>44</v>
      </c>
      <c r="V3340" s="302">
        <v>1998</v>
      </c>
      <c r="W3340" s="302" t="s">
        <v>5537</v>
      </c>
      <c r="X3340" s="302">
        <v>0</v>
      </c>
      <c r="Y3340" s="302">
        <v>41894</v>
      </c>
      <c r="Z3340" s="302">
        <v>100</v>
      </c>
      <c r="AA3340" s="302">
        <v>42167</v>
      </c>
      <c r="AB3340" s="302">
        <v>0</v>
      </c>
      <c r="AC3340" s="302">
        <v>41894</v>
      </c>
      <c r="AD3340" s="302" t="s">
        <v>31</v>
      </c>
      <c r="AE3340" s="302"/>
      <c r="AF3340" s="302"/>
      <c r="AG3340" s="302"/>
      <c r="AH3340" s="222"/>
      <c r="AI3340" s="229"/>
    </row>
    <row r="3341" spans="1:35" ht="93.75" customHeight="1">
      <c r="A3341" s="70" t="s">
        <v>1580</v>
      </c>
      <c r="B3341" s="74" t="s">
        <v>81</v>
      </c>
      <c r="C3341" s="74" t="s">
        <v>81</v>
      </c>
      <c r="D3341" s="75">
        <v>42123</v>
      </c>
      <c r="E3341" s="76">
        <v>0.73541666666666661</v>
      </c>
      <c r="F3341" s="75">
        <v>42123</v>
      </c>
      <c r="G3341" s="76">
        <v>0.87152777777777779</v>
      </c>
      <c r="H3341" s="76">
        <v>0.17777777777777778</v>
      </c>
      <c r="I3341" s="74">
        <v>127</v>
      </c>
      <c r="J3341" s="74" t="s">
        <v>150</v>
      </c>
      <c r="K3341" s="74" t="s">
        <v>178</v>
      </c>
      <c r="L3341" s="74" t="s">
        <v>9</v>
      </c>
      <c r="M3341" s="225" t="s">
        <v>2745</v>
      </c>
      <c r="N3341" s="226">
        <v>35</v>
      </c>
      <c r="O3341" s="225" t="s">
        <v>13</v>
      </c>
      <c r="P3341" s="225" t="s">
        <v>2745</v>
      </c>
      <c r="Q3341" s="225" t="s">
        <v>2746</v>
      </c>
      <c r="R3341" s="225">
        <v>24.8</v>
      </c>
      <c r="S3341" s="225">
        <v>74.900000000000006</v>
      </c>
      <c r="T3341" s="225">
        <v>99.7</v>
      </c>
      <c r="U3341" s="302" t="s">
        <v>44</v>
      </c>
      <c r="V3341" s="302">
        <v>2009</v>
      </c>
      <c r="W3341" s="302" t="s">
        <v>7252</v>
      </c>
      <c r="X3341" s="302"/>
      <c r="Y3341" s="302" t="s">
        <v>7253</v>
      </c>
      <c r="Z3341" s="302">
        <v>1</v>
      </c>
      <c r="AA3341" s="302" t="s">
        <v>7254</v>
      </c>
      <c r="AB3341" s="302">
        <v>0</v>
      </c>
      <c r="AC3341" s="302" t="s">
        <v>7255</v>
      </c>
      <c r="AD3341" s="302" t="s">
        <v>31</v>
      </c>
      <c r="AE3341" s="302"/>
      <c r="AF3341" s="302"/>
      <c r="AG3341" s="302"/>
      <c r="AH3341" s="222"/>
      <c r="AI3341" s="229"/>
    </row>
    <row r="3342" spans="1:35" ht="150" customHeight="1">
      <c r="A3342" s="69" t="s">
        <v>7992</v>
      </c>
      <c r="B3342" s="161" t="s">
        <v>84</v>
      </c>
      <c r="C3342" s="69" t="s">
        <v>3626</v>
      </c>
      <c r="D3342" s="163">
        <v>42232</v>
      </c>
      <c r="E3342" s="117">
        <v>0.62986111111111109</v>
      </c>
      <c r="F3342" s="163">
        <v>42232</v>
      </c>
      <c r="G3342" s="117">
        <v>0.62986111111111109</v>
      </c>
      <c r="H3342" s="158">
        <v>0</v>
      </c>
      <c r="I3342" s="70">
        <v>8</v>
      </c>
      <c r="J3342" s="73"/>
      <c r="K3342" s="94" t="s">
        <v>8</v>
      </c>
      <c r="L3342" s="73" t="s">
        <v>16</v>
      </c>
      <c r="M3342" s="222" t="s">
        <v>8383</v>
      </c>
      <c r="N3342" s="219">
        <v>110</v>
      </c>
      <c r="O3342" s="233" t="s">
        <v>7</v>
      </c>
      <c r="P3342" s="222" t="s">
        <v>8383</v>
      </c>
      <c r="Q3342" s="443" t="s">
        <v>8384</v>
      </c>
      <c r="R3342" s="250">
        <v>5</v>
      </c>
      <c r="S3342" s="250"/>
      <c r="T3342" s="250">
        <v>5</v>
      </c>
      <c r="U3342" s="304" t="s">
        <v>45</v>
      </c>
      <c r="V3342" s="279"/>
      <c r="W3342" s="279"/>
      <c r="X3342" s="279"/>
      <c r="Y3342" s="279"/>
      <c r="Z3342" s="279"/>
      <c r="AA3342" s="279"/>
      <c r="AB3342" s="279"/>
      <c r="AC3342" s="279"/>
      <c r="AD3342" s="274" t="s">
        <v>37</v>
      </c>
      <c r="AE3342" s="279"/>
      <c r="AF3342" s="279"/>
      <c r="AG3342" s="303" t="s">
        <v>2396</v>
      </c>
      <c r="AH3342" s="222"/>
      <c r="AI3342" s="229"/>
    </row>
    <row r="3343" spans="1:35" ht="150" customHeight="1">
      <c r="A3343" s="70" t="s">
        <v>1580</v>
      </c>
      <c r="B3343" s="74" t="s">
        <v>81</v>
      </c>
      <c r="C3343" s="74" t="s">
        <v>81</v>
      </c>
      <c r="D3343" s="75">
        <v>42123</v>
      </c>
      <c r="E3343" s="76">
        <v>0.87777777777777777</v>
      </c>
      <c r="F3343" s="75">
        <v>42123</v>
      </c>
      <c r="G3343" s="76">
        <v>0.91319444444444453</v>
      </c>
      <c r="H3343" s="76">
        <v>1.0416666666666666E-2</v>
      </c>
      <c r="I3343" s="74">
        <v>8</v>
      </c>
      <c r="J3343" s="74" t="s">
        <v>143</v>
      </c>
      <c r="K3343" s="74" t="s">
        <v>20</v>
      </c>
      <c r="L3343" s="74" t="s">
        <v>9</v>
      </c>
      <c r="M3343" s="225" t="s">
        <v>2747</v>
      </c>
      <c r="N3343" s="226" t="s">
        <v>3</v>
      </c>
      <c r="O3343" s="225" t="s">
        <v>7</v>
      </c>
      <c r="P3343" s="225" t="s">
        <v>2747</v>
      </c>
      <c r="Q3343" s="225" t="s">
        <v>7140</v>
      </c>
      <c r="R3343" s="225">
        <v>0.2</v>
      </c>
      <c r="S3343" s="225">
        <v>0.2</v>
      </c>
      <c r="T3343" s="225">
        <v>0.4</v>
      </c>
      <c r="U3343" s="302" t="s">
        <v>28</v>
      </c>
      <c r="V3343" s="302">
        <v>2003</v>
      </c>
      <c r="W3343" s="302" t="s">
        <v>587</v>
      </c>
      <c r="X3343" s="302"/>
      <c r="Y3343" s="302" t="s">
        <v>1478</v>
      </c>
      <c r="Z3343" s="302">
        <v>1</v>
      </c>
      <c r="AA3343" s="302" t="s">
        <v>1081</v>
      </c>
      <c r="AB3343" s="302">
        <v>2</v>
      </c>
      <c r="AC3343" s="302" t="s">
        <v>7256</v>
      </c>
      <c r="AD3343" s="302" t="s">
        <v>31</v>
      </c>
      <c r="AE3343" s="302"/>
      <c r="AF3343" s="302"/>
      <c r="AG3343" s="302"/>
      <c r="AH3343" s="222"/>
      <c r="AI3343" s="229"/>
    </row>
    <row r="3344" spans="1:35" ht="56.25" customHeight="1">
      <c r="A3344" s="70" t="s">
        <v>1580</v>
      </c>
      <c r="B3344" s="74" t="s">
        <v>81</v>
      </c>
      <c r="C3344" s="74" t="s">
        <v>81</v>
      </c>
      <c r="D3344" s="75">
        <v>42124</v>
      </c>
      <c r="E3344" s="76">
        <v>0.40416666666666662</v>
      </c>
      <c r="F3344" s="75">
        <v>42124</v>
      </c>
      <c r="G3344" s="76">
        <v>0.40416666666666662</v>
      </c>
      <c r="H3344" s="76">
        <v>0</v>
      </c>
      <c r="I3344" s="74">
        <v>10</v>
      </c>
      <c r="J3344" s="74" t="s">
        <v>143</v>
      </c>
      <c r="K3344" s="74" t="s">
        <v>8</v>
      </c>
      <c r="L3344" s="74" t="s">
        <v>9</v>
      </c>
      <c r="M3344" s="225" t="s">
        <v>2789</v>
      </c>
      <c r="N3344" s="226" t="s">
        <v>3</v>
      </c>
      <c r="O3344" s="225" t="s">
        <v>7</v>
      </c>
      <c r="P3344" s="225" t="s">
        <v>2789</v>
      </c>
      <c r="Q3344" s="225" t="s">
        <v>7141</v>
      </c>
      <c r="R3344" s="225"/>
      <c r="S3344" s="225">
        <v>4.5999999999999996</v>
      </c>
      <c r="T3344" s="225">
        <v>4.5999999999999996</v>
      </c>
      <c r="U3344" s="302" t="s">
        <v>28</v>
      </c>
      <c r="V3344" s="302">
        <v>1990</v>
      </c>
      <c r="W3344" s="302" t="s">
        <v>1364</v>
      </c>
      <c r="X3344" s="302"/>
      <c r="Y3344" s="302" t="s">
        <v>7257</v>
      </c>
      <c r="Z3344" s="302">
        <v>1</v>
      </c>
      <c r="AA3344" s="302" t="s">
        <v>7258</v>
      </c>
      <c r="AB3344" s="302">
        <v>0</v>
      </c>
      <c r="AC3344" s="302" t="s">
        <v>2075</v>
      </c>
      <c r="AD3344" s="302" t="s">
        <v>31</v>
      </c>
      <c r="AE3344" s="302"/>
      <c r="AF3344" s="302"/>
      <c r="AG3344" s="302"/>
      <c r="AH3344" s="222"/>
      <c r="AI3344" s="229"/>
    </row>
    <row r="3345" spans="1:35" ht="150" customHeight="1">
      <c r="A3345" s="70" t="s">
        <v>1580</v>
      </c>
      <c r="B3345" s="74" t="s">
        <v>81</v>
      </c>
      <c r="C3345" s="74" t="s">
        <v>81</v>
      </c>
      <c r="D3345" s="75">
        <v>42124</v>
      </c>
      <c r="E3345" s="76">
        <v>0.41944444444444445</v>
      </c>
      <c r="F3345" s="75">
        <v>42124</v>
      </c>
      <c r="G3345" s="76">
        <v>0.45277777777777778</v>
      </c>
      <c r="H3345" s="76">
        <v>48.033333333333331</v>
      </c>
      <c r="I3345" s="74">
        <v>20</v>
      </c>
      <c r="J3345" s="74" t="s">
        <v>143</v>
      </c>
      <c r="K3345" s="74" t="s">
        <v>20</v>
      </c>
      <c r="L3345" s="74" t="s">
        <v>9</v>
      </c>
      <c r="M3345" s="225" t="s">
        <v>2790</v>
      </c>
      <c r="N3345" s="226" t="s">
        <v>3</v>
      </c>
      <c r="O3345" s="225" t="s">
        <v>7</v>
      </c>
      <c r="P3345" s="225" t="s">
        <v>2790</v>
      </c>
      <c r="Q3345" s="225" t="s">
        <v>7142</v>
      </c>
      <c r="R3345" s="225">
        <v>8.6999999999999993</v>
      </c>
      <c r="S3345" s="225"/>
      <c r="T3345" s="225">
        <v>8.6999999999999993</v>
      </c>
      <c r="U3345" s="302" t="s">
        <v>28</v>
      </c>
      <c r="V3345" s="302">
        <v>1989</v>
      </c>
      <c r="W3345" s="302" t="s">
        <v>2193</v>
      </c>
      <c r="X3345" s="302"/>
      <c r="Y3345" s="302">
        <v>41439</v>
      </c>
      <c r="Z3345" s="302">
        <v>1</v>
      </c>
      <c r="AA3345" s="302">
        <v>42522</v>
      </c>
      <c r="AB3345" s="302">
        <v>0</v>
      </c>
      <c r="AC3345" s="302">
        <v>41902</v>
      </c>
      <c r="AD3345" s="302" t="s">
        <v>31</v>
      </c>
      <c r="AE3345" s="302"/>
      <c r="AF3345" s="302"/>
      <c r="AG3345" s="302"/>
      <c r="AH3345" s="222"/>
      <c r="AI3345" s="229"/>
    </row>
    <row r="3346" spans="1:35" ht="281.25" customHeight="1">
      <c r="A3346" s="70" t="s">
        <v>1580</v>
      </c>
      <c r="B3346" s="74" t="s">
        <v>12</v>
      </c>
      <c r="C3346" s="74" t="s">
        <v>127</v>
      </c>
      <c r="D3346" s="75">
        <v>42124</v>
      </c>
      <c r="E3346" s="76">
        <v>0.41805555555555557</v>
      </c>
      <c r="F3346" s="75">
        <v>42124</v>
      </c>
      <c r="G3346" s="76">
        <v>0.41805555555555557</v>
      </c>
      <c r="H3346" s="76">
        <f>G3346-E3346</f>
        <v>0</v>
      </c>
      <c r="I3346" s="74">
        <v>6</v>
      </c>
      <c r="J3346" s="74" t="s">
        <v>143</v>
      </c>
      <c r="K3346" s="74" t="s">
        <v>8</v>
      </c>
      <c r="L3346" s="74" t="s">
        <v>9</v>
      </c>
      <c r="M3346" s="225" t="s">
        <v>2796</v>
      </c>
      <c r="N3346" s="226" t="s">
        <v>3</v>
      </c>
      <c r="O3346" s="225" t="s">
        <v>7</v>
      </c>
      <c r="P3346" s="225" t="s">
        <v>2796</v>
      </c>
      <c r="Q3346" s="225" t="s">
        <v>2797</v>
      </c>
      <c r="R3346" s="225">
        <v>0.05</v>
      </c>
      <c r="S3346" s="225">
        <v>0.35</v>
      </c>
      <c r="T3346" s="225">
        <f>R3346+S3346</f>
        <v>0.39999999999999997</v>
      </c>
      <c r="U3346" s="302" t="s">
        <v>5279</v>
      </c>
      <c r="V3346" s="302">
        <v>1991</v>
      </c>
      <c r="W3346" s="302" t="s">
        <v>5280</v>
      </c>
      <c r="X3346" s="302" t="s">
        <v>762</v>
      </c>
      <c r="Y3346" s="302" t="s">
        <v>5281</v>
      </c>
      <c r="Z3346" s="302">
        <v>1</v>
      </c>
      <c r="AA3346" s="302" t="s">
        <v>5282</v>
      </c>
      <c r="AB3346" s="302" t="s">
        <v>128</v>
      </c>
      <c r="AC3346" s="302" t="s">
        <v>128</v>
      </c>
      <c r="AD3346" s="302" t="s">
        <v>31</v>
      </c>
      <c r="AE3346" s="302" t="s">
        <v>57</v>
      </c>
      <c r="AF3346" s="302"/>
      <c r="AG3346" s="302"/>
      <c r="AH3346" s="222"/>
      <c r="AI3346" s="229"/>
    </row>
    <row r="3347" spans="1:35" ht="150" customHeight="1">
      <c r="A3347" s="70" t="s">
        <v>1580</v>
      </c>
      <c r="B3347" s="74" t="s">
        <v>12</v>
      </c>
      <c r="C3347" s="74" t="s">
        <v>127</v>
      </c>
      <c r="D3347" s="75">
        <v>42124</v>
      </c>
      <c r="E3347" s="76">
        <v>0.4826388888888889</v>
      </c>
      <c r="F3347" s="75">
        <v>42124</v>
      </c>
      <c r="G3347" s="76">
        <v>0.4826388888888889</v>
      </c>
      <c r="H3347" s="76">
        <f>G3347-E3347</f>
        <v>0</v>
      </c>
      <c r="I3347" s="74">
        <v>17</v>
      </c>
      <c r="J3347" s="74" t="s">
        <v>143</v>
      </c>
      <c r="K3347" s="74" t="s">
        <v>8</v>
      </c>
      <c r="L3347" s="74" t="s">
        <v>9</v>
      </c>
      <c r="M3347" s="225" t="s">
        <v>2798</v>
      </c>
      <c r="N3347" s="226" t="s">
        <v>3</v>
      </c>
      <c r="O3347" s="225" t="s">
        <v>7</v>
      </c>
      <c r="P3347" s="225" t="s">
        <v>2798</v>
      </c>
      <c r="Q3347" s="225" t="s">
        <v>2797</v>
      </c>
      <c r="R3347" s="225">
        <v>0.38</v>
      </c>
      <c r="S3347" s="225">
        <v>2.74</v>
      </c>
      <c r="T3347" s="225">
        <f>R3347+S3347</f>
        <v>3.12</v>
      </c>
      <c r="U3347" s="302" t="s">
        <v>28</v>
      </c>
      <c r="V3347" s="302" t="s">
        <v>5283</v>
      </c>
      <c r="W3347" s="302" t="s">
        <v>587</v>
      </c>
      <c r="X3347" s="302" t="s">
        <v>5284</v>
      </c>
      <c r="Y3347" s="302" t="s">
        <v>5285</v>
      </c>
      <c r="Z3347" s="302">
        <v>1</v>
      </c>
      <c r="AA3347" s="302" t="s">
        <v>5286</v>
      </c>
      <c r="AB3347" s="302" t="s">
        <v>128</v>
      </c>
      <c r="AC3347" s="302" t="s">
        <v>128</v>
      </c>
      <c r="AD3347" s="302" t="s">
        <v>31</v>
      </c>
      <c r="AE3347" s="302"/>
      <c r="AF3347" s="302"/>
      <c r="AG3347" s="302"/>
      <c r="AH3347" s="222"/>
      <c r="AI3347" s="229"/>
    </row>
    <row r="3348" spans="1:35" ht="150" customHeight="1">
      <c r="A3348" s="74" t="s">
        <v>2819</v>
      </c>
      <c r="B3348" s="74" t="s">
        <v>132</v>
      </c>
      <c r="C3348" s="74" t="s">
        <v>26</v>
      </c>
      <c r="D3348" s="75">
        <v>42125</v>
      </c>
      <c r="E3348" s="76">
        <v>0.80208333333333337</v>
      </c>
      <c r="F3348" s="75">
        <v>42125</v>
      </c>
      <c r="G3348" s="76">
        <v>0.83680555555555547</v>
      </c>
      <c r="H3348" s="76">
        <v>3.4722222222222224E-2</v>
      </c>
      <c r="I3348" s="77">
        <v>26</v>
      </c>
      <c r="J3348" s="79" t="s">
        <v>2806</v>
      </c>
      <c r="K3348" s="77" t="s">
        <v>14</v>
      </c>
      <c r="L3348" s="80" t="s">
        <v>9</v>
      </c>
      <c r="M3348" s="228" t="s">
        <v>2807</v>
      </c>
      <c r="N3348" s="226" t="s">
        <v>3</v>
      </c>
      <c r="O3348" s="224" t="s">
        <v>7</v>
      </c>
      <c r="P3348" s="228" t="s">
        <v>2808</v>
      </c>
      <c r="Q3348" s="227" t="s">
        <v>6859</v>
      </c>
      <c r="R3348" s="223">
        <v>6.4</v>
      </c>
      <c r="S3348" s="223"/>
      <c r="T3348" s="223">
        <v>6.4</v>
      </c>
      <c r="U3348" s="279" t="s">
        <v>28</v>
      </c>
      <c r="V3348" s="273">
        <v>1993</v>
      </c>
      <c r="W3348" s="279" t="s">
        <v>7</v>
      </c>
      <c r="X3348" s="279"/>
      <c r="Y3348" s="296">
        <v>42103</v>
      </c>
      <c r="Z3348" s="279">
        <v>100</v>
      </c>
      <c r="AA3348" s="279">
        <v>2016</v>
      </c>
      <c r="AB3348" s="279">
        <v>0</v>
      </c>
      <c r="AC3348" s="309">
        <v>42064</v>
      </c>
      <c r="AD3348" s="279" t="s">
        <v>31</v>
      </c>
      <c r="AE3348" s="279"/>
      <c r="AF3348" s="279"/>
      <c r="AG3348" s="303"/>
      <c r="AH3348" s="222"/>
      <c r="AI3348" s="229"/>
    </row>
    <row r="3349" spans="1:35" ht="93.75" customHeight="1">
      <c r="A3349" s="70" t="s">
        <v>2819</v>
      </c>
      <c r="B3349" s="74" t="s">
        <v>81</v>
      </c>
      <c r="C3349" s="74" t="s">
        <v>81</v>
      </c>
      <c r="D3349" s="75">
        <v>42126</v>
      </c>
      <c r="E3349" s="76">
        <v>0.48958333333333331</v>
      </c>
      <c r="F3349" s="75">
        <v>42126</v>
      </c>
      <c r="G3349" s="76">
        <v>0.75277777777777777</v>
      </c>
      <c r="H3349" s="76">
        <v>0.26319444444444445</v>
      </c>
      <c r="I3349" s="74">
        <v>12</v>
      </c>
      <c r="J3349" s="74" t="s">
        <v>143</v>
      </c>
      <c r="K3349" s="74" t="s">
        <v>20</v>
      </c>
      <c r="L3349" s="74" t="s">
        <v>9</v>
      </c>
      <c r="M3349" s="225" t="s">
        <v>2829</v>
      </c>
      <c r="N3349" s="226" t="s">
        <v>3</v>
      </c>
      <c r="O3349" s="225" t="s">
        <v>7</v>
      </c>
      <c r="P3349" s="225" t="s">
        <v>2829</v>
      </c>
      <c r="Q3349" s="225" t="s">
        <v>7145</v>
      </c>
      <c r="R3349" s="225"/>
      <c r="S3349" s="225">
        <v>2.2999999999999998</v>
      </c>
      <c r="T3349" s="225">
        <v>2.2999999999999998</v>
      </c>
      <c r="U3349" s="302" t="s">
        <v>6</v>
      </c>
      <c r="V3349" s="302">
        <v>1988</v>
      </c>
      <c r="W3349" s="302" t="s">
        <v>1977</v>
      </c>
      <c r="X3349" s="302"/>
      <c r="Y3349" s="302">
        <v>41717</v>
      </c>
      <c r="Z3349" s="302">
        <v>1</v>
      </c>
      <c r="AA3349" s="302">
        <v>42856</v>
      </c>
      <c r="AB3349" s="302">
        <v>0</v>
      </c>
      <c r="AC3349" s="302">
        <v>42086</v>
      </c>
      <c r="AD3349" s="302" t="s">
        <v>31</v>
      </c>
      <c r="AE3349" s="302"/>
      <c r="AF3349" s="302"/>
      <c r="AG3349" s="302"/>
      <c r="AH3349" s="222"/>
      <c r="AI3349" s="229"/>
    </row>
    <row r="3350" spans="1:35" ht="187.5" customHeight="1">
      <c r="A3350" s="70" t="s">
        <v>7992</v>
      </c>
      <c r="B3350" s="74" t="s">
        <v>19</v>
      </c>
      <c r="C3350" s="74" t="s">
        <v>19</v>
      </c>
      <c r="D3350" s="75">
        <v>42232</v>
      </c>
      <c r="E3350" s="76">
        <v>0.72222222222222221</v>
      </c>
      <c r="F3350" s="75">
        <v>42232</v>
      </c>
      <c r="G3350" s="76">
        <v>0.7284722222222223</v>
      </c>
      <c r="H3350" s="76">
        <f>F3350-D3350+G3350-E3350</f>
        <v>6.2500000000000888E-3</v>
      </c>
      <c r="I3350" s="74">
        <v>5</v>
      </c>
      <c r="J3350" s="74" t="s">
        <v>150</v>
      </c>
      <c r="K3350" s="74" t="s">
        <v>51</v>
      </c>
      <c r="L3350" s="74" t="s">
        <v>29</v>
      </c>
      <c r="M3350" s="225" t="s">
        <v>4366</v>
      </c>
      <c r="N3350" s="226" t="s">
        <v>3</v>
      </c>
      <c r="O3350" s="225" t="s">
        <v>39</v>
      </c>
      <c r="P3350" s="225" t="s">
        <v>8458</v>
      </c>
      <c r="Q3350" s="225" t="s">
        <v>11358</v>
      </c>
      <c r="R3350" s="225">
        <v>13</v>
      </c>
      <c r="S3350" s="225"/>
      <c r="T3350" s="225">
        <f>R3350+S3350</f>
        <v>13</v>
      </c>
      <c r="U3350" s="302" t="s">
        <v>33</v>
      </c>
      <c r="V3350" s="302">
        <v>1987</v>
      </c>
      <c r="W3350" s="302">
        <v>0</v>
      </c>
      <c r="X3350" s="302">
        <v>0</v>
      </c>
      <c r="Y3350" s="302">
        <v>41453</v>
      </c>
      <c r="Z3350" s="302">
        <v>100</v>
      </c>
      <c r="AA3350" s="302">
        <v>42675</v>
      </c>
      <c r="AB3350" s="302">
        <v>0</v>
      </c>
      <c r="AC3350" s="302">
        <v>42255</v>
      </c>
      <c r="AD3350" s="302" t="s">
        <v>17</v>
      </c>
      <c r="AE3350" s="302"/>
      <c r="AF3350" s="302"/>
      <c r="AG3350" s="302"/>
      <c r="AH3350" s="222"/>
      <c r="AI3350" s="229"/>
    </row>
    <row r="3351" spans="1:35" ht="206.25" customHeight="1">
      <c r="A3351" s="70" t="s">
        <v>7992</v>
      </c>
      <c r="B3351" s="74" t="s">
        <v>19</v>
      </c>
      <c r="C3351" s="74" t="s">
        <v>5350</v>
      </c>
      <c r="D3351" s="75">
        <v>42232</v>
      </c>
      <c r="E3351" s="76">
        <v>0.89374999999999993</v>
      </c>
      <c r="F3351" s="75">
        <v>42232</v>
      </c>
      <c r="G3351" s="76">
        <v>0.89374999999999993</v>
      </c>
      <c r="H3351" s="76">
        <v>0</v>
      </c>
      <c r="I3351" s="74">
        <v>442</v>
      </c>
      <c r="J3351" s="74"/>
      <c r="K3351" s="74" t="s">
        <v>8</v>
      </c>
      <c r="L3351" s="74" t="s">
        <v>16</v>
      </c>
      <c r="M3351" s="225" t="s">
        <v>2856</v>
      </c>
      <c r="N3351" s="226">
        <v>220</v>
      </c>
      <c r="O3351" s="225" t="s">
        <v>7</v>
      </c>
      <c r="P3351" s="225" t="s">
        <v>11359</v>
      </c>
      <c r="Q3351" s="225" t="s">
        <v>11360</v>
      </c>
      <c r="R3351" s="225">
        <v>156</v>
      </c>
      <c r="S3351" s="225">
        <v>98</v>
      </c>
      <c r="T3351" s="225">
        <f>R3351+S3351</f>
        <v>254</v>
      </c>
      <c r="U3351" s="302"/>
      <c r="V3351" s="302"/>
      <c r="W3351" s="302"/>
      <c r="X3351" s="302"/>
      <c r="Y3351" s="302"/>
      <c r="Z3351" s="302"/>
      <c r="AA3351" s="302"/>
      <c r="AB3351" s="302"/>
      <c r="AC3351" s="302"/>
      <c r="AD3351" s="302" t="s">
        <v>37</v>
      </c>
      <c r="AE3351" s="302"/>
      <c r="AF3351" s="302"/>
      <c r="AG3351" s="302"/>
      <c r="AH3351" s="222"/>
      <c r="AI3351" s="229"/>
    </row>
    <row r="3352" spans="1:35" ht="93.75" customHeight="1">
      <c r="A3352" s="70" t="s">
        <v>2819</v>
      </c>
      <c r="B3352" s="74" t="s">
        <v>81</v>
      </c>
      <c r="C3352" s="74" t="s">
        <v>81</v>
      </c>
      <c r="D3352" s="75">
        <v>42126</v>
      </c>
      <c r="E3352" s="76">
        <v>0.49861111111111112</v>
      </c>
      <c r="F3352" s="75">
        <v>42126</v>
      </c>
      <c r="G3352" s="76">
        <v>0.75416666666666676</v>
      </c>
      <c r="H3352" s="76">
        <v>0.25555555555555559</v>
      </c>
      <c r="I3352" s="74">
        <v>15</v>
      </c>
      <c r="J3352" s="74" t="s">
        <v>143</v>
      </c>
      <c r="K3352" s="74" t="s">
        <v>8</v>
      </c>
      <c r="L3352" s="74" t="s">
        <v>9</v>
      </c>
      <c r="M3352" s="225" t="s">
        <v>2830</v>
      </c>
      <c r="N3352" s="226" t="s">
        <v>3</v>
      </c>
      <c r="O3352" s="225" t="s">
        <v>7</v>
      </c>
      <c r="P3352" s="225" t="s">
        <v>2830</v>
      </c>
      <c r="Q3352" s="225" t="s">
        <v>7146</v>
      </c>
      <c r="R3352" s="225">
        <v>129.9</v>
      </c>
      <c r="S3352" s="225">
        <v>4.0999999999999996</v>
      </c>
      <c r="T3352" s="225">
        <v>134</v>
      </c>
      <c r="U3352" s="302" t="s">
        <v>6</v>
      </c>
      <c r="V3352" s="302" t="s">
        <v>7264</v>
      </c>
      <c r="W3352" s="302" t="s">
        <v>7265</v>
      </c>
      <c r="X3352" s="302"/>
      <c r="Y3352" s="302" t="s">
        <v>7266</v>
      </c>
      <c r="Z3352" s="302"/>
      <c r="AA3352" s="302" t="s">
        <v>2660</v>
      </c>
      <c r="AB3352" s="302"/>
      <c r="AC3352" s="302"/>
      <c r="AD3352" s="302" t="s">
        <v>31</v>
      </c>
      <c r="AE3352" s="302"/>
      <c r="AF3352" s="302"/>
      <c r="AG3352" s="302"/>
      <c r="AH3352" s="222"/>
      <c r="AI3352" s="229"/>
    </row>
    <row r="3353" spans="1:35" ht="93.75" customHeight="1">
      <c r="A3353" s="70" t="s">
        <v>7992</v>
      </c>
      <c r="B3353" s="74" t="s">
        <v>10</v>
      </c>
      <c r="C3353" s="74" t="s">
        <v>3626</v>
      </c>
      <c r="D3353" s="75">
        <v>42232</v>
      </c>
      <c r="E3353" s="76">
        <v>0.35694444444444445</v>
      </c>
      <c r="F3353" s="75">
        <v>42232</v>
      </c>
      <c r="G3353" s="76">
        <v>0.35694444444444445</v>
      </c>
      <c r="H3353" s="76">
        <v>0</v>
      </c>
      <c r="I3353" s="74">
        <v>9</v>
      </c>
      <c r="J3353" s="74" t="s">
        <v>180</v>
      </c>
      <c r="K3353" s="74" t="s">
        <v>8</v>
      </c>
      <c r="L3353" s="74" t="s">
        <v>16</v>
      </c>
      <c r="M3353" s="225" t="s">
        <v>8592</v>
      </c>
      <c r="N3353" s="226">
        <v>110</v>
      </c>
      <c r="O3353" s="225" t="s">
        <v>7</v>
      </c>
      <c r="P3353" s="225" t="s">
        <v>8592</v>
      </c>
      <c r="Q3353" s="225" t="s">
        <v>901</v>
      </c>
      <c r="R3353" s="225">
        <v>9</v>
      </c>
      <c r="S3353" s="225">
        <v>29</v>
      </c>
      <c r="T3353" s="225">
        <v>38</v>
      </c>
      <c r="U3353" s="302"/>
      <c r="V3353" s="302"/>
      <c r="W3353" s="302"/>
      <c r="X3353" s="302"/>
      <c r="Y3353" s="302"/>
      <c r="Z3353" s="302"/>
      <c r="AA3353" s="302"/>
      <c r="AB3353" s="302"/>
      <c r="AC3353" s="302"/>
      <c r="AD3353" s="302" t="s">
        <v>37</v>
      </c>
      <c r="AE3353" s="302"/>
      <c r="AF3353" s="302"/>
      <c r="AG3353" s="302" t="s">
        <v>10956</v>
      </c>
      <c r="AH3353" s="222"/>
      <c r="AI3353" s="229"/>
    </row>
    <row r="3354" spans="1:35" ht="78.75" customHeight="1">
      <c r="A3354" s="70" t="s">
        <v>2819</v>
      </c>
      <c r="B3354" s="74" t="s">
        <v>12</v>
      </c>
      <c r="C3354" s="74" t="s">
        <v>127</v>
      </c>
      <c r="D3354" s="75">
        <v>42126</v>
      </c>
      <c r="E3354" s="76">
        <v>0.51250000000000007</v>
      </c>
      <c r="F3354" s="75">
        <v>42126</v>
      </c>
      <c r="G3354" s="76">
        <v>0.59930555555555554</v>
      </c>
      <c r="H3354" s="76">
        <f>G3354-E3354</f>
        <v>8.6805555555555469E-2</v>
      </c>
      <c r="I3354" s="74">
        <v>4</v>
      </c>
      <c r="J3354" s="74" t="s">
        <v>368</v>
      </c>
      <c r="K3354" s="74" t="s">
        <v>14</v>
      </c>
      <c r="L3354" s="74" t="s">
        <v>9</v>
      </c>
      <c r="M3354" s="225" t="s">
        <v>2833</v>
      </c>
      <c r="N3354" s="226" t="s">
        <v>3</v>
      </c>
      <c r="O3354" s="225" t="s">
        <v>7</v>
      </c>
      <c r="P3354" s="225" t="s">
        <v>2833</v>
      </c>
      <c r="Q3354" s="225" t="s">
        <v>5334</v>
      </c>
      <c r="R3354" s="225">
        <v>0.23</v>
      </c>
      <c r="S3354" s="225">
        <v>9.49</v>
      </c>
      <c r="T3354" s="225">
        <f>R3354+S3354</f>
        <v>9.7200000000000006</v>
      </c>
      <c r="U3354" s="302" t="s">
        <v>6</v>
      </c>
      <c r="V3354" s="302">
        <v>2003</v>
      </c>
      <c r="W3354" s="302" t="s">
        <v>5303</v>
      </c>
      <c r="X3354" s="302" t="s">
        <v>5304</v>
      </c>
      <c r="Y3354" s="302" t="s">
        <v>5305</v>
      </c>
      <c r="Z3354" s="302" t="s">
        <v>128</v>
      </c>
      <c r="AA3354" s="302" t="s">
        <v>5306</v>
      </c>
      <c r="AB3354" s="302">
        <v>2</v>
      </c>
      <c r="AC3354" s="302" t="s">
        <v>128</v>
      </c>
      <c r="AD3354" s="302" t="s">
        <v>31</v>
      </c>
      <c r="AE3354" s="302" t="s">
        <v>57</v>
      </c>
      <c r="AF3354" s="302"/>
      <c r="AG3354" s="302"/>
      <c r="AH3354" s="222"/>
      <c r="AI3354" s="229"/>
    </row>
    <row r="3355" spans="1:35" ht="112.5" customHeight="1">
      <c r="A3355" s="70" t="s">
        <v>2819</v>
      </c>
      <c r="B3355" s="74" t="s">
        <v>12</v>
      </c>
      <c r="C3355" s="74" t="s">
        <v>127</v>
      </c>
      <c r="D3355" s="75">
        <v>42126</v>
      </c>
      <c r="E3355" s="76">
        <v>0.55277777777777781</v>
      </c>
      <c r="F3355" s="75">
        <v>42126</v>
      </c>
      <c r="G3355" s="76">
        <v>0.55277777777777781</v>
      </c>
      <c r="H3355" s="76">
        <f>G3355-E3355</f>
        <v>0</v>
      </c>
      <c r="I3355" s="74">
        <v>5</v>
      </c>
      <c r="J3355" s="74" t="s">
        <v>143</v>
      </c>
      <c r="K3355" s="74" t="s">
        <v>8</v>
      </c>
      <c r="L3355" s="74" t="s">
        <v>9</v>
      </c>
      <c r="M3355" s="225" t="s">
        <v>2831</v>
      </c>
      <c r="N3355" s="226" t="s">
        <v>3</v>
      </c>
      <c r="O3355" s="225" t="s">
        <v>7</v>
      </c>
      <c r="P3355" s="225" t="s">
        <v>2796</v>
      </c>
      <c r="Q3355" s="225" t="s">
        <v>2832</v>
      </c>
      <c r="R3355" s="225">
        <v>0.08</v>
      </c>
      <c r="S3355" s="225"/>
      <c r="T3355" s="225">
        <f>R3355+S3355</f>
        <v>0.08</v>
      </c>
      <c r="U3355" s="302" t="s">
        <v>5279</v>
      </c>
      <c r="V3355" s="302">
        <v>1991</v>
      </c>
      <c r="W3355" s="302" t="s">
        <v>5280</v>
      </c>
      <c r="X3355" s="302" t="s">
        <v>762</v>
      </c>
      <c r="Y3355" s="302" t="s">
        <v>5281</v>
      </c>
      <c r="Z3355" s="302">
        <v>1</v>
      </c>
      <c r="AA3355" s="302" t="s">
        <v>5282</v>
      </c>
      <c r="AB3355" s="302" t="s">
        <v>128</v>
      </c>
      <c r="AC3355" s="302" t="s">
        <v>128</v>
      </c>
      <c r="AD3355" s="302" t="s">
        <v>31</v>
      </c>
      <c r="AE3355" s="302" t="s">
        <v>57</v>
      </c>
      <c r="AF3355" s="302"/>
      <c r="AG3355" s="302"/>
      <c r="AH3355" s="222"/>
      <c r="AI3355" s="229"/>
    </row>
    <row r="3356" spans="1:35" ht="112.5" customHeight="1">
      <c r="A3356" s="70" t="s">
        <v>2819</v>
      </c>
      <c r="B3356" s="74" t="s">
        <v>15</v>
      </c>
      <c r="C3356" s="74" t="s">
        <v>15</v>
      </c>
      <c r="D3356" s="75">
        <v>42127</v>
      </c>
      <c r="E3356" s="76">
        <v>0.45416666666666666</v>
      </c>
      <c r="F3356" s="75">
        <v>42127</v>
      </c>
      <c r="G3356" s="76">
        <v>0.45416666666666666</v>
      </c>
      <c r="H3356" s="76">
        <v>0</v>
      </c>
      <c r="I3356" s="74">
        <v>10</v>
      </c>
      <c r="J3356" s="74" t="s">
        <v>150</v>
      </c>
      <c r="K3356" s="74" t="s">
        <v>8</v>
      </c>
      <c r="L3356" s="74" t="s">
        <v>4</v>
      </c>
      <c r="M3356" s="225" t="s">
        <v>669</v>
      </c>
      <c r="N3356" s="226" t="s">
        <v>3</v>
      </c>
      <c r="O3356" s="225" t="s">
        <v>7</v>
      </c>
      <c r="P3356" s="225" t="s">
        <v>6428</v>
      </c>
      <c r="Q3356" s="225" t="s">
        <v>6429</v>
      </c>
      <c r="R3356" s="225"/>
      <c r="S3356" s="225">
        <v>0.88</v>
      </c>
      <c r="T3356" s="225">
        <f>SUM(R3356:S3356)</f>
        <v>0.88</v>
      </c>
      <c r="U3356" s="302" t="s">
        <v>28</v>
      </c>
      <c r="V3356" s="302">
        <v>1985</v>
      </c>
      <c r="W3356" s="302" t="s">
        <v>587</v>
      </c>
      <c r="X3356" s="302"/>
      <c r="Y3356" s="302">
        <v>42037</v>
      </c>
      <c r="Z3356" s="302">
        <v>100</v>
      </c>
      <c r="AA3356" s="302" t="s">
        <v>1081</v>
      </c>
      <c r="AB3356" s="302">
        <v>0</v>
      </c>
      <c r="AC3356" s="302"/>
      <c r="AD3356" s="302" t="s">
        <v>31</v>
      </c>
      <c r="AE3356" s="302" t="s">
        <v>53</v>
      </c>
      <c r="AF3356" s="302"/>
      <c r="AG3356" s="302" t="s">
        <v>6430</v>
      </c>
      <c r="AH3356" s="222"/>
      <c r="AI3356" s="229"/>
    </row>
    <row r="3357" spans="1:35" ht="93.75" customHeight="1">
      <c r="A3357" s="70" t="s">
        <v>2819</v>
      </c>
      <c r="B3357" s="74" t="s">
        <v>81</v>
      </c>
      <c r="C3357" s="74" t="s">
        <v>81</v>
      </c>
      <c r="D3357" s="75">
        <v>42130</v>
      </c>
      <c r="E3357" s="76">
        <v>0.4368055555555555</v>
      </c>
      <c r="F3357" s="75">
        <v>42130</v>
      </c>
      <c r="G3357" s="76">
        <v>0.4368055555555555</v>
      </c>
      <c r="H3357" s="76">
        <v>0</v>
      </c>
      <c r="I3357" s="74"/>
      <c r="J3357" s="74" t="s">
        <v>143</v>
      </c>
      <c r="K3357" s="74" t="s">
        <v>8</v>
      </c>
      <c r="L3357" s="74" t="s">
        <v>9</v>
      </c>
      <c r="M3357" s="225" t="s">
        <v>2868</v>
      </c>
      <c r="N3357" s="226" t="s">
        <v>3</v>
      </c>
      <c r="O3357" s="225" t="s">
        <v>7</v>
      </c>
      <c r="P3357" s="225" t="s">
        <v>2868</v>
      </c>
      <c r="Q3357" s="225" t="s">
        <v>2869</v>
      </c>
      <c r="R3357" s="225"/>
      <c r="S3357" s="225">
        <v>0.3</v>
      </c>
      <c r="T3357" s="225">
        <v>0.3</v>
      </c>
      <c r="U3357" s="302" t="s">
        <v>28</v>
      </c>
      <c r="V3357" s="302">
        <v>2011</v>
      </c>
      <c r="W3357" s="302" t="s">
        <v>7269</v>
      </c>
      <c r="X3357" s="302" t="s">
        <v>7270</v>
      </c>
      <c r="Y3357" s="302" t="s">
        <v>7271</v>
      </c>
      <c r="Z3357" s="302">
        <v>1</v>
      </c>
      <c r="AA3357" s="302">
        <v>42363</v>
      </c>
      <c r="AB3357" s="302">
        <v>0</v>
      </c>
      <c r="AC3357" s="302">
        <v>42170</v>
      </c>
      <c r="AD3357" s="302" t="s">
        <v>31</v>
      </c>
      <c r="AE3357" s="302"/>
      <c r="AF3357" s="302"/>
      <c r="AG3357" s="302"/>
      <c r="AH3357" s="222"/>
      <c r="AI3357" s="229"/>
    </row>
    <row r="3358" spans="1:35" ht="112.5" customHeight="1">
      <c r="A3358" s="70" t="s">
        <v>2819</v>
      </c>
      <c r="B3358" s="74" t="s">
        <v>10</v>
      </c>
      <c r="C3358" s="74" t="s">
        <v>10</v>
      </c>
      <c r="D3358" s="75">
        <v>42130</v>
      </c>
      <c r="E3358" s="76">
        <v>0.67361111111111116</v>
      </c>
      <c r="F3358" s="75">
        <v>42130</v>
      </c>
      <c r="G3358" s="76">
        <v>0.72569444444444453</v>
      </c>
      <c r="H3358" s="76">
        <v>5.2083333333333336E-2</v>
      </c>
      <c r="I3358" s="74">
        <v>13</v>
      </c>
      <c r="J3358" s="74" t="s">
        <v>6908</v>
      </c>
      <c r="K3358" s="74"/>
      <c r="L3358" s="74" t="s">
        <v>9</v>
      </c>
      <c r="M3358" s="225" t="s">
        <v>2873</v>
      </c>
      <c r="N3358" s="226" t="s">
        <v>3</v>
      </c>
      <c r="O3358" s="225" t="s">
        <v>7</v>
      </c>
      <c r="P3358" s="225" t="s">
        <v>2873</v>
      </c>
      <c r="Q3358" s="225" t="s">
        <v>2874</v>
      </c>
      <c r="R3358" s="225">
        <v>9</v>
      </c>
      <c r="S3358" s="225"/>
      <c r="T3358" s="225">
        <v>9</v>
      </c>
      <c r="U3358" s="302" t="s">
        <v>46</v>
      </c>
      <c r="V3358" s="302">
        <v>1988</v>
      </c>
      <c r="W3358" s="302" t="s">
        <v>28</v>
      </c>
      <c r="X3358" s="302" t="s">
        <v>6909</v>
      </c>
      <c r="Y3358" s="302" t="s">
        <v>6910</v>
      </c>
      <c r="Z3358" s="302">
        <v>100</v>
      </c>
      <c r="AA3358" s="302" t="s">
        <v>6911</v>
      </c>
      <c r="AB3358" s="302">
        <v>1</v>
      </c>
      <c r="AC3358" s="302" t="s">
        <v>6912</v>
      </c>
      <c r="AD3358" s="302" t="s">
        <v>31</v>
      </c>
      <c r="AE3358" s="302"/>
      <c r="AF3358" s="302"/>
      <c r="AG3358" s="302" t="s">
        <v>6913</v>
      </c>
      <c r="AH3358" s="222"/>
      <c r="AI3358" s="229"/>
    </row>
    <row r="3359" spans="1:35" ht="56.25" customHeight="1">
      <c r="A3359" s="70" t="s">
        <v>2819</v>
      </c>
      <c r="B3359" s="74" t="s">
        <v>12</v>
      </c>
      <c r="C3359" s="74" t="s">
        <v>127</v>
      </c>
      <c r="D3359" s="75">
        <v>42130</v>
      </c>
      <c r="E3359" s="76">
        <v>0.55625000000000002</v>
      </c>
      <c r="F3359" s="75">
        <v>42130</v>
      </c>
      <c r="G3359" s="76">
        <v>0.55625000000000002</v>
      </c>
      <c r="H3359" s="76">
        <f>G3359-E3359</f>
        <v>0</v>
      </c>
      <c r="I3359" s="74">
        <v>7</v>
      </c>
      <c r="J3359" s="74" t="s">
        <v>143</v>
      </c>
      <c r="K3359" s="74" t="s">
        <v>8</v>
      </c>
      <c r="L3359" s="74" t="s">
        <v>9</v>
      </c>
      <c r="M3359" s="225" t="s">
        <v>2927</v>
      </c>
      <c r="N3359" s="226" t="s">
        <v>3</v>
      </c>
      <c r="O3359" s="225" t="s">
        <v>7</v>
      </c>
      <c r="P3359" s="225" t="s">
        <v>2928</v>
      </c>
      <c r="Q3359" s="225" t="s">
        <v>2995</v>
      </c>
      <c r="R3359" s="225">
        <v>0.55000000000000004</v>
      </c>
      <c r="S3359" s="225">
        <v>0.1</v>
      </c>
      <c r="T3359" s="225">
        <f>R3359+S3359</f>
        <v>0.65</v>
      </c>
      <c r="U3359" s="302" t="s">
        <v>5279</v>
      </c>
      <c r="V3359" s="302">
        <v>1991</v>
      </c>
      <c r="W3359" s="302" t="s">
        <v>5280</v>
      </c>
      <c r="X3359" s="302" t="s">
        <v>762</v>
      </c>
      <c r="Y3359" s="302" t="s">
        <v>5281</v>
      </c>
      <c r="Z3359" s="302">
        <v>1</v>
      </c>
      <c r="AA3359" s="302" t="s">
        <v>5282</v>
      </c>
      <c r="AB3359" s="302" t="s">
        <v>128</v>
      </c>
      <c r="AC3359" s="302" t="s">
        <v>128</v>
      </c>
      <c r="AD3359" s="302" t="s">
        <v>31</v>
      </c>
      <c r="AE3359" s="302" t="s">
        <v>57</v>
      </c>
      <c r="AF3359" s="302"/>
      <c r="AG3359" s="302"/>
      <c r="AH3359" s="222"/>
      <c r="AI3359" s="229"/>
    </row>
    <row r="3360" spans="1:35" ht="56.25" customHeight="1">
      <c r="A3360" s="70" t="s">
        <v>2819</v>
      </c>
      <c r="B3360" s="74" t="s">
        <v>19</v>
      </c>
      <c r="C3360" s="74" t="s">
        <v>19</v>
      </c>
      <c r="D3360" s="75">
        <v>42140</v>
      </c>
      <c r="E3360" s="76">
        <v>0.67013888888888884</v>
      </c>
      <c r="F3360" s="75">
        <v>42140</v>
      </c>
      <c r="G3360" s="76">
        <v>0.67013888888888884</v>
      </c>
      <c r="H3360" s="76">
        <v>0</v>
      </c>
      <c r="I3360" s="74">
        <v>7</v>
      </c>
      <c r="J3360" s="74" t="s">
        <v>150</v>
      </c>
      <c r="K3360" s="74" t="s">
        <v>8</v>
      </c>
      <c r="L3360" s="74" t="s">
        <v>9</v>
      </c>
      <c r="M3360" s="225" t="s">
        <v>3109</v>
      </c>
      <c r="N3360" s="226">
        <v>20</v>
      </c>
      <c r="O3360" s="225" t="s">
        <v>7</v>
      </c>
      <c r="P3360" s="225" t="s">
        <v>3109</v>
      </c>
      <c r="Q3360" s="225" t="s">
        <v>3110</v>
      </c>
      <c r="R3360" s="225">
        <v>9</v>
      </c>
      <c r="S3360" s="225">
        <v>6</v>
      </c>
      <c r="T3360" s="225">
        <v>15</v>
      </c>
      <c r="U3360" s="302" t="s">
        <v>28</v>
      </c>
      <c r="V3360" s="302">
        <v>2012</v>
      </c>
      <c r="W3360" s="302" t="s">
        <v>1705</v>
      </c>
      <c r="X3360" s="302">
        <v>0</v>
      </c>
      <c r="Y3360" s="302">
        <v>41982</v>
      </c>
      <c r="Z3360" s="302">
        <v>90</v>
      </c>
      <c r="AA3360" s="302">
        <v>42199</v>
      </c>
      <c r="AB3360" s="302">
        <v>0</v>
      </c>
      <c r="AC3360" s="302">
        <v>41982</v>
      </c>
      <c r="AD3360" s="302" t="s">
        <v>31</v>
      </c>
      <c r="AE3360" s="302"/>
      <c r="AF3360" s="302"/>
      <c r="AG3360" s="302"/>
      <c r="AH3360" s="222"/>
      <c r="AI3360" s="229"/>
    </row>
    <row r="3361" spans="1:35" ht="56.25" customHeight="1">
      <c r="A3361" s="70" t="s">
        <v>2819</v>
      </c>
      <c r="B3361" s="74" t="s">
        <v>12</v>
      </c>
      <c r="C3361" s="74" t="s">
        <v>127</v>
      </c>
      <c r="D3361" s="75">
        <v>42143</v>
      </c>
      <c r="E3361" s="76">
        <v>0.44722222222222219</v>
      </c>
      <c r="F3361" s="75">
        <v>42143</v>
      </c>
      <c r="G3361" s="76">
        <v>0.52638888888888891</v>
      </c>
      <c r="H3361" s="76">
        <v>7.9166666666666718E-2</v>
      </c>
      <c r="I3361" s="74">
        <v>4</v>
      </c>
      <c r="J3361" s="74" t="s">
        <v>368</v>
      </c>
      <c r="K3361" s="74" t="s">
        <v>20</v>
      </c>
      <c r="L3361" s="74" t="s">
        <v>9</v>
      </c>
      <c r="M3361" s="225" t="s">
        <v>3217</v>
      </c>
      <c r="N3361" s="226" t="s">
        <v>3</v>
      </c>
      <c r="O3361" s="225" t="s">
        <v>7</v>
      </c>
      <c r="P3361" s="225" t="s">
        <v>3217</v>
      </c>
      <c r="Q3361" s="225" t="s">
        <v>3218</v>
      </c>
      <c r="R3361" s="225">
        <v>7.0000000000000007E-2</v>
      </c>
      <c r="S3361" s="225">
        <v>1.83</v>
      </c>
      <c r="T3361" s="225">
        <f>R3361+S3361</f>
        <v>1.9000000000000001</v>
      </c>
      <c r="U3361" s="302" t="s">
        <v>6</v>
      </c>
      <c r="V3361" s="302">
        <v>1990</v>
      </c>
      <c r="W3361" s="302" t="s">
        <v>591</v>
      </c>
      <c r="X3361" s="302" t="s">
        <v>762</v>
      </c>
      <c r="Y3361" s="302" t="s">
        <v>5309</v>
      </c>
      <c r="Z3361" s="302">
        <v>1</v>
      </c>
      <c r="AA3361" s="302" t="s">
        <v>5310</v>
      </c>
      <c r="AB3361" s="302">
        <v>9</v>
      </c>
      <c r="AC3361" s="302" t="s">
        <v>2094</v>
      </c>
      <c r="AD3361" s="302" t="s">
        <v>31</v>
      </c>
      <c r="AE3361" s="302" t="s">
        <v>128</v>
      </c>
      <c r="AF3361" s="302" t="s">
        <v>128</v>
      </c>
      <c r="AG3361" s="302"/>
      <c r="AH3361" s="222"/>
      <c r="AI3361" s="229"/>
    </row>
    <row r="3362" spans="1:35" ht="93.75" customHeight="1">
      <c r="A3362" s="70" t="s">
        <v>2819</v>
      </c>
      <c r="B3362" s="74" t="s">
        <v>10</v>
      </c>
      <c r="C3362" s="74" t="s">
        <v>10</v>
      </c>
      <c r="D3362" s="75">
        <v>42145</v>
      </c>
      <c r="E3362" s="76">
        <v>0.54652777777777783</v>
      </c>
      <c r="F3362" s="75">
        <v>42145</v>
      </c>
      <c r="G3362" s="76">
        <v>0.54652777777777783</v>
      </c>
      <c r="H3362" s="76">
        <v>0</v>
      </c>
      <c r="I3362" s="74">
        <v>26</v>
      </c>
      <c r="J3362" s="74" t="s">
        <v>3192</v>
      </c>
      <c r="K3362" s="74" t="s">
        <v>8</v>
      </c>
      <c r="L3362" s="74" t="s">
        <v>9</v>
      </c>
      <c r="M3362" s="225" t="s">
        <v>3193</v>
      </c>
      <c r="N3362" s="226" t="s">
        <v>3</v>
      </c>
      <c r="O3362" s="225" t="s">
        <v>7</v>
      </c>
      <c r="P3362" s="225" t="s">
        <v>3193</v>
      </c>
      <c r="Q3362" s="225" t="s">
        <v>3194</v>
      </c>
      <c r="R3362" s="225">
        <v>11</v>
      </c>
      <c r="S3362" s="225">
        <v>1</v>
      </c>
      <c r="T3362" s="225">
        <v>12</v>
      </c>
      <c r="U3362" s="302" t="s">
        <v>6</v>
      </c>
      <c r="V3362" s="302"/>
      <c r="W3362" s="302"/>
      <c r="X3362" s="302"/>
      <c r="Y3362" s="302"/>
      <c r="Z3362" s="302"/>
      <c r="AA3362" s="302"/>
      <c r="AB3362" s="302"/>
      <c r="AC3362" s="302"/>
      <c r="AD3362" s="302" t="s">
        <v>31</v>
      </c>
      <c r="AE3362" s="302"/>
      <c r="AF3362" s="302"/>
      <c r="AG3362" s="302" t="s">
        <v>6918</v>
      </c>
      <c r="AH3362" s="222"/>
      <c r="AI3362" s="229"/>
    </row>
    <row r="3363" spans="1:35" ht="63.75" customHeight="1">
      <c r="A3363" s="70" t="s">
        <v>2819</v>
      </c>
      <c r="B3363" s="74" t="s">
        <v>5</v>
      </c>
      <c r="C3363" s="74" t="s">
        <v>5</v>
      </c>
      <c r="D3363" s="75">
        <v>42145</v>
      </c>
      <c r="E3363" s="76">
        <v>0.95138888888888884</v>
      </c>
      <c r="F3363" s="75">
        <v>42145</v>
      </c>
      <c r="G3363" s="76">
        <v>0.98125000000000007</v>
      </c>
      <c r="H3363" s="76">
        <v>2.9861111111111227E-2</v>
      </c>
      <c r="I3363" s="74">
        <v>22</v>
      </c>
      <c r="J3363" s="74" t="s">
        <v>150</v>
      </c>
      <c r="K3363" s="74"/>
      <c r="L3363" s="74" t="s">
        <v>9</v>
      </c>
      <c r="M3363" s="225" t="s">
        <v>3251</v>
      </c>
      <c r="N3363" s="226">
        <v>35</v>
      </c>
      <c r="O3363" s="225" t="s">
        <v>13</v>
      </c>
      <c r="P3363" s="225" t="s">
        <v>6289</v>
      </c>
      <c r="Q3363" s="225" t="s">
        <v>6290</v>
      </c>
      <c r="R3363" s="225">
        <v>4.0999999999999996</v>
      </c>
      <c r="S3363" s="225">
        <v>10.199999999999999</v>
      </c>
      <c r="T3363" s="225">
        <f>SUM(R3363:S3363)</f>
        <v>14.299999999999999</v>
      </c>
      <c r="U3363" s="302" t="s">
        <v>28</v>
      </c>
      <c r="V3363" s="302">
        <v>1990</v>
      </c>
      <c r="W3363" s="302" t="s">
        <v>587</v>
      </c>
      <c r="X3363" s="302" t="s">
        <v>411</v>
      </c>
      <c r="Y3363" s="302" t="s">
        <v>6291</v>
      </c>
      <c r="Z3363" s="302">
        <v>100</v>
      </c>
      <c r="AA3363" s="302" t="s">
        <v>6292</v>
      </c>
      <c r="AB3363" s="302" t="s">
        <v>6293</v>
      </c>
      <c r="AC3363" s="302"/>
      <c r="AD3363" s="302" t="s">
        <v>31</v>
      </c>
      <c r="AE3363" s="302"/>
      <c r="AF3363" s="302"/>
      <c r="AG3363" s="302"/>
      <c r="AH3363" s="222"/>
      <c r="AI3363" s="229"/>
    </row>
    <row r="3364" spans="1:35" ht="75" customHeight="1">
      <c r="A3364" s="74" t="s">
        <v>2819</v>
      </c>
      <c r="B3364" s="74" t="s">
        <v>132</v>
      </c>
      <c r="C3364" s="74" t="s">
        <v>26</v>
      </c>
      <c r="D3364" s="75">
        <v>42149</v>
      </c>
      <c r="E3364" s="76">
        <v>0.68541666666666667</v>
      </c>
      <c r="F3364" s="75">
        <v>42149</v>
      </c>
      <c r="G3364" s="76">
        <v>0.68541666666666667</v>
      </c>
      <c r="H3364" s="76">
        <v>0</v>
      </c>
      <c r="I3364" s="77">
        <v>13</v>
      </c>
      <c r="J3364" s="79" t="s">
        <v>143</v>
      </c>
      <c r="K3364" s="77" t="s">
        <v>8</v>
      </c>
      <c r="L3364" s="80" t="s">
        <v>9</v>
      </c>
      <c r="M3364" s="228" t="s">
        <v>3315</v>
      </c>
      <c r="N3364" s="226" t="s">
        <v>3</v>
      </c>
      <c r="O3364" s="224" t="s">
        <v>7</v>
      </c>
      <c r="P3364" s="228" t="s">
        <v>3316</v>
      </c>
      <c r="Q3364" s="227" t="s">
        <v>3317</v>
      </c>
      <c r="R3364" s="223"/>
      <c r="S3364" s="223">
        <v>0.5</v>
      </c>
      <c r="T3364" s="223">
        <v>0.5</v>
      </c>
      <c r="U3364" s="279" t="s">
        <v>28</v>
      </c>
      <c r="V3364" s="279">
        <v>1988</v>
      </c>
      <c r="W3364" s="279" t="s">
        <v>7</v>
      </c>
      <c r="X3364" s="279"/>
      <c r="Y3364" s="296">
        <v>42045</v>
      </c>
      <c r="Z3364" s="279">
        <v>100</v>
      </c>
      <c r="AA3364" s="279">
        <v>2016</v>
      </c>
      <c r="AB3364" s="279">
        <v>0</v>
      </c>
      <c r="AC3364" s="309">
        <v>42005</v>
      </c>
      <c r="AD3364" s="279" t="s">
        <v>31</v>
      </c>
      <c r="AE3364" s="279"/>
      <c r="AF3364" s="279"/>
      <c r="AG3364" s="303"/>
      <c r="AH3364" s="222"/>
      <c r="AI3364" s="229"/>
    </row>
    <row r="3365" spans="1:35" ht="47.25" customHeight="1">
      <c r="A3365" s="70" t="s">
        <v>2819</v>
      </c>
      <c r="B3365" s="74" t="s">
        <v>81</v>
      </c>
      <c r="C3365" s="74" t="s">
        <v>81</v>
      </c>
      <c r="D3365" s="75">
        <v>42151</v>
      </c>
      <c r="E3365" s="76">
        <v>0.80625000000000002</v>
      </c>
      <c r="F3365" s="75">
        <v>42151</v>
      </c>
      <c r="G3365" s="76">
        <v>0.97361111111111109</v>
      </c>
      <c r="H3365" s="76">
        <v>0.1673611111111111</v>
      </c>
      <c r="I3365" s="74">
        <v>10</v>
      </c>
      <c r="J3365" s="74" t="s">
        <v>143</v>
      </c>
      <c r="K3365" s="74" t="s">
        <v>14</v>
      </c>
      <c r="L3365" s="74" t="s">
        <v>9</v>
      </c>
      <c r="M3365" s="225" t="s">
        <v>3358</v>
      </c>
      <c r="N3365" s="226" t="s">
        <v>3</v>
      </c>
      <c r="O3365" s="225" t="s">
        <v>7</v>
      </c>
      <c r="P3365" s="225" t="s">
        <v>3358</v>
      </c>
      <c r="Q3365" s="225" t="s">
        <v>7154</v>
      </c>
      <c r="R3365" s="225">
        <v>22.4</v>
      </c>
      <c r="S3365" s="225"/>
      <c r="T3365" s="225">
        <v>22.4</v>
      </c>
      <c r="U3365" s="302" t="s">
        <v>28</v>
      </c>
      <c r="V3365" s="302" t="s">
        <v>7275</v>
      </c>
      <c r="W3365" s="302" t="s">
        <v>587</v>
      </c>
      <c r="X3365" s="302"/>
      <c r="Y3365" s="302" t="s">
        <v>1611</v>
      </c>
      <c r="Z3365" s="302">
        <v>1</v>
      </c>
      <c r="AA3365" s="302" t="s">
        <v>1612</v>
      </c>
      <c r="AB3365" s="302">
        <v>0</v>
      </c>
      <c r="AC3365" s="302" t="s">
        <v>7276</v>
      </c>
      <c r="AD3365" s="302" t="s">
        <v>31</v>
      </c>
      <c r="AE3365" s="302"/>
      <c r="AF3365" s="302"/>
      <c r="AG3365" s="302"/>
      <c r="AH3365" s="222"/>
      <c r="AI3365" s="229"/>
    </row>
    <row r="3366" spans="1:35" ht="47.25" customHeight="1">
      <c r="A3366" s="70" t="s">
        <v>7992</v>
      </c>
      <c r="B3366" s="74" t="s">
        <v>12</v>
      </c>
      <c r="C3366" s="74" t="s">
        <v>127</v>
      </c>
      <c r="D3366" s="75">
        <v>42232</v>
      </c>
      <c r="E3366" s="76">
        <v>0.36249999999999999</v>
      </c>
      <c r="F3366" s="75">
        <v>42232</v>
      </c>
      <c r="G3366" s="76">
        <v>0.36249999999999999</v>
      </c>
      <c r="H3366" s="76">
        <f>G3366-E3366</f>
        <v>0</v>
      </c>
      <c r="I3366" s="74">
        <v>9</v>
      </c>
      <c r="J3366" s="74" t="s">
        <v>368</v>
      </c>
      <c r="K3366" s="74" t="s">
        <v>8</v>
      </c>
      <c r="L3366" s="74" t="s">
        <v>9</v>
      </c>
      <c r="M3366" s="225" t="s">
        <v>8697</v>
      </c>
      <c r="N3366" s="226" t="s">
        <v>3</v>
      </c>
      <c r="O3366" s="225" t="s">
        <v>7</v>
      </c>
      <c r="P3366" s="225" t="s">
        <v>8698</v>
      </c>
      <c r="Q3366" s="225" t="s">
        <v>8699</v>
      </c>
      <c r="R3366" s="225">
        <v>0.23</v>
      </c>
      <c r="S3366" s="225">
        <v>0.62</v>
      </c>
      <c r="T3366" s="225">
        <f>R3366+S3366</f>
        <v>0.85</v>
      </c>
      <c r="U3366" s="302" t="s">
        <v>28</v>
      </c>
      <c r="V3366" s="302">
        <v>1989</v>
      </c>
      <c r="W3366" s="302" t="s">
        <v>1364</v>
      </c>
      <c r="X3366" s="302" t="s">
        <v>762</v>
      </c>
      <c r="Y3366" s="302" t="s">
        <v>9822</v>
      </c>
      <c r="Z3366" s="302">
        <v>1</v>
      </c>
      <c r="AA3366" s="302" t="s">
        <v>9823</v>
      </c>
      <c r="AB3366" s="302" t="s">
        <v>128</v>
      </c>
      <c r="AC3366" s="302" t="s">
        <v>128</v>
      </c>
      <c r="AD3366" s="302" t="s">
        <v>30</v>
      </c>
      <c r="AE3366" s="302" t="s">
        <v>128</v>
      </c>
      <c r="AF3366" s="302" t="s">
        <v>128</v>
      </c>
      <c r="AG3366" s="302"/>
      <c r="AH3366" s="222"/>
      <c r="AI3366" s="229"/>
    </row>
    <row r="3367" spans="1:35" ht="78.75" customHeight="1">
      <c r="A3367" s="70" t="s">
        <v>7992</v>
      </c>
      <c r="B3367" s="74" t="s">
        <v>5</v>
      </c>
      <c r="C3367" s="74" t="s">
        <v>5</v>
      </c>
      <c r="D3367" s="75">
        <v>42232</v>
      </c>
      <c r="E3367" s="76">
        <v>0.27847222222222223</v>
      </c>
      <c r="F3367" s="75">
        <v>42232</v>
      </c>
      <c r="G3367" s="76">
        <v>0.27847222222222223</v>
      </c>
      <c r="H3367" s="76">
        <v>0</v>
      </c>
      <c r="I3367" s="74">
        <v>17</v>
      </c>
      <c r="J3367" s="74" t="s">
        <v>720</v>
      </c>
      <c r="K3367" s="74"/>
      <c r="L3367" s="74" t="s">
        <v>9</v>
      </c>
      <c r="M3367" s="225" t="s">
        <v>8709</v>
      </c>
      <c r="N3367" s="226">
        <v>35</v>
      </c>
      <c r="O3367" s="225" t="s">
        <v>13</v>
      </c>
      <c r="P3367" s="225" t="s">
        <v>8710</v>
      </c>
      <c r="Q3367" s="225" t="s">
        <v>8711</v>
      </c>
      <c r="R3367" s="225"/>
      <c r="S3367" s="225">
        <v>10.8</v>
      </c>
      <c r="T3367" s="225">
        <f>SUM(R3367:S3367)</f>
        <v>10.8</v>
      </c>
      <c r="U3367" s="302" t="s">
        <v>33</v>
      </c>
      <c r="V3367" s="302" t="s">
        <v>10606</v>
      </c>
      <c r="W3367" s="302" t="s">
        <v>10607</v>
      </c>
      <c r="X3367" s="302" t="s">
        <v>5999</v>
      </c>
      <c r="Y3367" s="302" t="s">
        <v>10608</v>
      </c>
      <c r="Z3367" s="302" t="s">
        <v>10609</v>
      </c>
      <c r="AA3367" s="302" t="s">
        <v>10610</v>
      </c>
      <c r="AB3367" s="302">
        <v>0</v>
      </c>
      <c r="AC3367" s="302">
        <v>0</v>
      </c>
      <c r="AD3367" s="302" t="s">
        <v>30</v>
      </c>
      <c r="AE3367" s="302"/>
      <c r="AF3367" s="302"/>
      <c r="AG3367" s="302"/>
      <c r="AH3367" s="222"/>
      <c r="AI3367" s="229"/>
    </row>
    <row r="3368" spans="1:35" ht="63" customHeight="1">
      <c r="A3368" s="70" t="s">
        <v>3570</v>
      </c>
      <c r="B3368" s="74" t="s">
        <v>10</v>
      </c>
      <c r="C3368" s="74" t="s">
        <v>10</v>
      </c>
      <c r="D3368" s="75">
        <v>42157</v>
      </c>
      <c r="E3368" s="76">
        <v>0.7402777777777777</v>
      </c>
      <c r="F3368" s="75">
        <v>42157</v>
      </c>
      <c r="G3368" s="76">
        <v>0.74050925925925926</v>
      </c>
      <c r="H3368" s="76">
        <v>2.3148148148148146E-4</v>
      </c>
      <c r="I3368" s="74">
        <v>25</v>
      </c>
      <c r="J3368" s="74" t="s">
        <v>3192</v>
      </c>
      <c r="K3368" s="74" t="s">
        <v>8</v>
      </c>
      <c r="L3368" s="74" t="s">
        <v>9</v>
      </c>
      <c r="M3368" s="225" t="s">
        <v>6924</v>
      </c>
      <c r="N3368" s="226" t="s">
        <v>3</v>
      </c>
      <c r="O3368" s="225" t="s">
        <v>7</v>
      </c>
      <c r="P3368" s="225" t="s">
        <v>3567</v>
      </c>
      <c r="Q3368" s="225" t="s">
        <v>6925</v>
      </c>
      <c r="R3368" s="225">
        <v>6</v>
      </c>
      <c r="S3368" s="225">
        <v>0.5</v>
      </c>
      <c r="T3368" s="225">
        <v>6.5</v>
      </c>
      <c r="U3368" s="302"/>
      <c r="V3368" s="302"/>
      <c r="W3368" s="302"/>
      <c r="X3368" s="302"/>
      <c r="Y3368" s="302"/>
      <c r="Z3368" s="302"/>
      <c r="AA3368" s="302"/>
      <c r="AB3368" s="302"/>
      <c r="AC3368" s="302"/>
      <c r="AD3368" s="302" t="s">
        <v>31</v>
      </c>
      <c r="AE3368" s="302"/>
      <c r="AF3368" s="302"/>
      <c r="AG3368" s="302" t="s">
        <v>6926</v>
      </c>
      <c r="AH3368" s="222"/>
      <c r="AI3368" s="229"/>
    </row>
    <row r="3369" spans="1:35" ht="93.75" customHeight="1">
      <c r="A3369" s="70" t="s">
        <v>7992</v>
      </c>
      <c r="B3369" s="74" t="s">
        <v>5</v>
      </c>
      <c r="C3369" s="74" t="s">
        <v>3626</v>
      </c>
      <c r="D3369" s="75">
        <v>42232</v>
      </c>
      <c r="E3369" s="76">
        <v>0.48055555555555557</v>
      </c>
      <c r="F3369" s="75">
        <v>42232</v>
      </c>
      <c r="G3369" s="76">
        <v>0.48055555555555557</v>
      </c>
      <c r="H3369" s="76">
        <v>0</v>
      </c>
      <c r="I3369" s="74">
        <v>202</v>
      </c>
      <c r="J3369" s="74" t="s">
        <v>1107</v>
      </c>
      <c r="K3369" s="74" t="s">
        <v>8</v>
      </c>
      <c r="L3369" s="74" t="s">
        <v>16</v>
      </c>
      <c r="M3369" s="225" t="s">
        <v>8362</v>
      </c>
      <c r="N3369" s="226">
        <v>110</v>
      </c>
      <c r="O3369" s="225" t="s">
        <v>7</v>
      </c>
      <c r="P3369" s="225" t="s">
        <v>8893</v>
      </c>
      <c r="Q3369" s="225" t="s">
        <v>10621</v>
      </c>
      <c r="R3369" s="225"/>
      <c r="S3369" s="225">
        <v>173.4</v>
      </c>
      <c r="T3369" s="225">
        <f>SUM(R3369:S3369)</f>
        <v>173.4</v>
      </c>
      <c r="U3369" s="302" t="s">
        <v>28</v>
      </c>
      <c r="V3369" s="302">
        <v>2003</v>
      </c>
      <c r="W3369" s="302"/>
      <c r="X3369" s="302" t="s">
        <v>1408</v>
      </c>
      <c r="Y3369" s="302" t="s">
        <v>10622</v>
      </c>
      <c r="Z3369" s="302">
        <v>100</v>
      </c>
      <c r="AA3369" s="302">
        <v>2018</v>
      </c>
      <c r="AB3369" s="302">
        <v>0</v>
      </c>
      <c r="AC3369" s="302">
        <v>42091</v>
      </c>
      <c r="AD3369" s="302" t="s">
        <v>37</v>
      </c>
      <c r="AE3369" s="302"/>
      <c r="AF3369" s="302"/>
      <c r="AG3369" s="302"/>
      <c r="AH3369" s="222"/>
      <c r="AI3369" s="229"/>
    </row>
    <row r="3370" spans="1:35" ht="93.75" customHeight="1">
      <c r="A3370" s="70" t="s">
        <v>3570</v>
      </c>
      <c r="B3370" s="74" t="s">
        <v>10</v>
      </c>
      <c r="C3370" s="74" t="s">
        <v>10</v>
      </c>
      <c r="D3370" s="75">
        <v>42157</v>
      </c>
      <c r="E3370" s="76">
        <v>0.74236111111111114</v>
      </c>
      <c r="F3370" s="75">
        <v>42157</v>
      </c>
      <c r="G3370" s="76">
        <v>0.74259259259259258</v>
      </c>
      <c r="H3370" s="76">
        <v>2.3148148148148146E-4</v>
      </c>
      <c r="I3370" s="74">
        <v>14</v>
      </c>
      <c r="J3370" s="74" t="s">
        <v>3192</v>
      </c>
      <c r="K3370" s="74" t="s">
        <v>8</v>
      </c>
      <c r="L3370" s="74" t="s">
        <v>9</v>
      </c>
      <c r="M3370" s="225" t="s">
        <v>3882</v>
      </c>
      <c r="N3370" s="226" t="s">
        <v>3</v>
      </c>
      <c r="O3370" s="225" t="s">
        <v>7</v>
      </c>
      <c r="P3370" s="225" t="s">
        <v>3568</v>
      </c>
      <c r="Q3370" s="225" t="s">
        <v>6925</v>
      </c>
      <c r="R3370" s="225">
        <v>3</v>
      </c>
      <c r="S3370" s="225">
        <v>0.5</v>
      </c>
      <c r="T3370" s="225">
        <v>3.5</v>
      </c>
      <c r="U3370" s="302"/>
      <c r="V3370" s="302"/>
      <c r="W3370" s="302"/>
      <c r="X3370" s="302"/>
      <c r="Y3370" s="302"/>
      <c r="Z3370" s="302"/>
      <c r="AA3370" s="302"/>
      <c r="AB3370" s="302"/>
      <c r="AC3370" s="302"/>
      <c r="AD3370" s="302" t="s">
        <v>31</v>
      </c>
      <c r="AE3370" s="302"/>
      <c r="AF3370" s="302"/>
      <c r="AG3370" s="302" t="s">
        <v>6926</v>
      </c>
      <c r="AH3370" s="222"/>
      <c r="AI3370" s="229"/>
    </row>
    <row r="3371" spans="1:35" ht="75" customHeight="1">
      <c r="A3371" s="70" t="s">
        <v>3570</v>
      </c>
      <c r="B3371" s="74" t="s">
        <v>10</v>
      </c>
      <c r="C3371" s="74" t="s">
        <v>10</v>
      </c>
      <c r="D3371" s="75">
        <v>42157</v>
      </c>
      <c r="E3371" s="76">
        <v>0.75277777777777777</v>
      </c>
      <c r="F3371" s="75">
        <v>42157</v>
      </c>
      <c r="G3371" s="76">
        <v>0.87291666666666667</v>
      </c>
      <c r="H3371" s="76">
        <v>0.12013888888888889</v>
      </c>
      <c r="I3371" s="74">
        <v>263</v>
      </c>
      <c r="J3371" s="74" t="s">
        <v>390</v>
      </c>
      <c r="K3371" s="74" t="s">
        <v>14</v>
      </c>
      <c r="L3371" s="74" t="s">
        <v>9</v>
      </c>
      <c r="M3371" s="225" t="s">
        <v>3569</v>
      </c>
      <c r="N3371" s="226">
        <v>35</v>
      </c>
      <c r="O3371" s="225" t="s">
        <v>7</v>
      </c>
      <c r="P3371" s="225" t="s">
        <v>3569</v>
      </c>
      <c r="Q3371" s="225" t="s">
        <v>6927</v>
      </c>
      <c r="R3371" s="225">
        <v>304</v>
      </c>
      <c r="S3371" s="225">
        <v>35</v>
      </c>
      <c r="T3371" s="225">
        <v>339</v>
      </c>
      <c r="U3371" s="302" t="s">
        <v>46</v>
      </c>
      <c r="V3371" s="302" t="s">
        <v>5227</v>
      </c>
      <c r="W3371" s="302" t="s">
        <v>6928</v>
      </c>
      <c r="X3371" s="302" t="s">
        <v>1383</v>
      </c>
      <c r="Y3371" s="302" t="s">
        <v>6929</v>
      </c>
      <c r="Z3371" s="302">
        <v>100</v>
      </c>
      <c r="AA3371" s="302" t="s">
        <v>2024</v>
      </c>
      <c r="AB3371" s="302">
        <v>0</v>
      </c>
      <c r="AC3371" s="302" t="s">
        <v>6930</v>
      </c>
      <c r="AD3371" s="302" t="s">
        <v>31</v>
      </c>
      <c r="AE3371" s="302"/>
      <c r="AF3371" s="302"/>
      <c r="AG3371" s="302" t="s">
        <v>6931</v>
      </c>
      <c r="AH3371" s="222"/>
      <c r="AI3371" s="229"/>
    </row>
    <row r="3372" spans="1:35" ht="75" customHeight="1">
      <c r="A3372" s="70" t="s">
        <v>3570</v>
      </c>
      <c r="B3372" s="74" t="s">
        <v>5</v>
      </c>
      <c r="C3372" s="74" t="s">
        <v>5</v>
      </c>
      <c r="D3372" s="75">
        <v>42159</v>
      </c>
      <c r="E3372" s="76">
        <v>0.95833333333333337</v>
      </c>
      <c r="F3372" s="75">
        <v>42160</v>
      </c>
      <c r="G3372" s="76">
        <v>3.125E-2</v>
      </c>
      <c r="H3372" s="76">
        <v>7.2916666666666671E-2</v>
      </c>
      <c r="I3372" s="74">
        <v>20</v>
      </c>
      <c r="J3372" s="74" t="s">
        <v>143</v>
      </c>
      <c r="K3372" s="74" t="s">
        <v>51</v>
      </c>
      <c r="L3372" s="74" t="s">
        <v>9</v>
      </c>
      <c r="M3372" s="225" t="s">
        <v>5637</v>
      </c>
      <c r="N3372" s="226" t="s">
        <v>3</v>
      </c>
      <c r="O3372" s="225" t="s">
        <v>7</v>
      </c>
      <c r="P3372" s="225" t="s">
        <v>5638</v>
      </c>
      <c r="Q3372" s="225" t="s">
        <v>5639</v>
      </c>
      <c r="R3372" s="225">
        <v>35.4</v>
      </c>
      <c r="S3372" s="225"/>
      <c r="T3372" s="225">
        <v>35.4</v>
      </c>
      <c r="U3372" s="302" t="s">
        <v>6</v>
      </c>
      <c r="V3372" s="302">
        <v>2011</v>
      </c>
      <c r="W3372" s="302" t="s">
        <v>1318</v>
      </c>
      <c r="X3372" s="302" t="s">
        <v>411</v>
      </c>
      <c r="Y3372" s="302" t="s">
        <v>5640</v>
      </c>
      <c r="Z3372" s="302">
        <v>100</v>
      </c>
      <c r="AA3372" s="302" t="s">
        <v>5641</v>
      </c>
      <c r="AB3372" s="302">
        <v>0</v>
      </c>
      <c r="AC3372" s="302" t="s">
        <v>5642</v>
      </c>
      <c r="AD3372" s="302" t="s">
        <v>31</v>
      </c>
      <c r="AE3372" s="302"/>
      <c r="AF3372" s="302"/>
      <c r="AG3372" s="302"/>
      <c r="AH3372" s="222"/>
      <c r="AI3372" s="229"/>
    </row>
    <row r="3373" spans="1:35" ht="56.25" customHeight="1">
      <c r="A3373" s="70" t="s">
        <v>3570</v>
      </c>
      <c r="B3373" s="74" t="s">
        <v>19</v>
      </c>
      <c r="C3373" s="74" t="s">
        <v>19</v>
      </c>
      <c r="D3373" s="75">
        <v>42160</v>
      </c>
      <c r="E3373" s="76">
        <v>0.46597222222222223</v>
      </c>
      <c r="F3373" s="75">
        <v>42160</v>
      </c>
      <c r="G3373" s="76">
        <v>0.49305555555555558</v>
      </c>
      <c r="H3373" s="76">
        <v>2.7083333333333348E-2</v>
      </c>
      <c r="I3373" s="74"/>
      <c r="J3373" s="74"/>
      <c r="K3373" s="74"/>
      <c r="L3373" s="74" t="s">
        <v>9</v>
      </c>
      <c r="M3373" s="225" t="s">
        <v>179</v>
      </c>
      <c r="N3373" s="226" t="s">
        <v>3</v>
      </c>
      <c r="O3373" s="225" t="s">
        <v>7</v>
      </c>
      <c r="P3373" s="225" t="s">
        <v>5391</v>
      </c>
      <c r="Q3373" s="225" t="s">
        <v>5392</v>
      </c>
      <c r="R3373" s="225">
        <v>18</v>
      </c>
      <c r="S3373" s="225">
        <v>3</v>
      </c>
      <c r="T3373" s="225">
        <v>21</v>
      </c>
      <c r="U3373" s="302" t="s">
        <v>28</v>
      </c>
      <c r="V3373" s="302">
        <v>1994</v>
      </c>
      <c r="W3373" s="302">
        <v>0</v>
      </c>
      <c r="X3373" s="302" t="s">
        <v>5393</v>
      </c>
      <c r="Y3373" s="302">
        <v>41883</v>
      </c>
      <c r="Z3373" s="302">
        <v>100</v>
      </c>
      <c r="AA3373" s="302">
        <v>41883</v>
      </c>
      <c r="AB3373" s="302">
        <v>0</v>
      </c>
      <c r="AC3373" s="302">
        <v>41806</v>
      </c>
      <c r="AD3373" s="302" t="s">
        <v>31</v>
      </c>
      <c r="AE3373" s="302"/>
      <c r="AF3373" s="302"/>
      <c r="AG3373" s="302"/>
      <c r="AH3373" s="222"/>
      <c r="AI3373" s="229"/>
    </row>
    <row r="3374" spans="1:35" ht="126" customHeight="1">
      <c r="A3374" s="70" t="s">
        <v>3570</v>
      </c>
      <c r="B3374" s="74" t="s">
        <v>81</v>
      </c>
      <c r="C3374" s="74" t="s">
        <v>81</v>
      </c>
      <c r="D3374" s="75">
        <v>42164</v>
      </c>
      <c r="E3374" s="76">
        <v>0.53125</v>
      </c>
      <c r="F3374" s="75">
        <v>42164</v>
      </c>
      <c r="G3374" s="76">
        <v>0.55902777777777779</v>
      </c>
      <c r="H3374" s="76">
        <v>2.4305555555555556E-2</v>
      </c>
      <c r="I3374" s="74">
        <v>3</v>
      </c>
      <c r="J3374" s="74" t="s">
        <v>143</v>
      </c>
      <c r="K3374" s="74" t="s">
        <v>20</v>
      </c>
      <c r="L3374" s="74" t="s">
        <v>9</v>
      </c>
      <c r="M3374" s="225" t="s">
        <v>4014</v>
      </c>
      <c r="N3374" s="226" t="s">
        <v>3</v>
      </c>
      <c r="O3374" s="225" t="s">
        <v>7</v>
      </c>
      <c r="P3374" s="225" t="s">
        <v>4014</v>
      </c>
      <c r="Q3374" s="225" t="s">
        <v>7172</v>
      </c>
      <c r="R3374" s="225">
        <v>1.5</v>
      </c>
      <c r="S3374" s="225"/>
      <c r="T3374" s="225">
        <v>1.5</v>
      </c>
      <c r="U3374" s="302" t="s">
        <v>28</v>
      </c>
      <c r="V3374" s="302">
        <v>1987</v>
      </c>
      <c r="W3374" s="302" t="s">
        <v>587</v>
      </c>
      <c r="X3374" s="302"/>
      <c r="Y3374" s="302" t="s">
        <v>1478</v>
      </c>
      <c r="Z3374" s="302">
        <v>100</v>
      </c>
      <c r="AA3374" s="302" t="s">
        <v>1081</v>
      </c>
      <c r="AB3374" s="302">
        <v>3</v>
      </c>
      <c r="AC3374" s="302" t="s">
        <v>7300</v>
      </c>
      <c r="AD3374" s="302" t="s">
        <v>31</v>
      </c>
      <c r="AE3374" s="302"/>
      <c r="AF3374" s="302"/>
      <c r="AG3374" s="302" t="s">
        <v>488</v>
      </c>
      <c r="AH3374" s="222"/>
      <c r="AI3374" s="229"/>
    </row>
    <row r="3375" spans="1:35" ht="112.5" customHeight="1">
      <c r="A3375" s="69" t="s">
        <v>7992</v>
      </c>
      <c r="B3375" s="92" t="s">
        <v>21</v>
      </c>
      <c r="C3375" s="92" t="s">
        <v>8978</v>
      </c>
      <c r="D3375" s="88">
        <v>42233</v>
      </c>
      <c r="E3375" s="89">
        <v>0.36736111111111108</v>
      </c>
      <c r="F3375" s="88">
        <v>42233</v>
      </c>
      <c r="G3375" s="89">
        <v>0.38819444444444445</v>
      </c>
      <c r="H3375" s="89">
        <v>2.0833333333333332E-2</v>
      </c>
      <c r="I3375" s="68">
        <v>9</v>
      </c>
      <c r="J3375" s="68" t="s">
        <v>150</v>
      </c>
      <c r="K3375" s="92" t="s">
        <v>178</v>
      </c>
      <c r="L3375" s="92" t="s">
        <v>4</v>
      </c>
      <c r="M3375" s="230" t="s">
        <v>9910</v>
      </c>
      <c r="N3375" s="221" t="s">
        <v>3</v>
      </c>
      <c r="O3375" s="221" t="s">
        <v>25</v>
      </c>
      <c r="P3375" s="230" t="s">
        <v>8392</v>
      </c>
      <c r="Q3375" s="221" t="s">
        <v>8393</v>
      </c>
      <c r="R3375" s="221">
        <v>0.17754999999999999</v>
      </c>
      <c r="S3375" s="221">
        <v>8.7450000000000014E-2</v>
      </c>
      <c r="T3375" s="221">
        <v>0.26500000000000001</v>
      </c>
      <c r="U3375" s="293" t="s">
        <v>28</v>
      </c>
      <c r="V3375" s="273" t="s">
        <v>128</v>
      </c>
      <c r="W3375" s="293" t="s">
        <v>128</v>
      </c>
      <c r="X3375" s="293" t="s">
        <v>128</v>
      </c>
      <c r="Y3375" s="269">
        <v>2014</v>
      </c>
      <c r="Z3375" s="318" t="s">
        <v>128</v>
      </c>
      <c r="AA3375" s="269">
        <v>2015</v>
      </c>
      <c r="AB3375" s="293" t="s">
        <v>128</v>
      </c>
      <c r="AC3375" s="269">
        <v>2014</v>
      </c>
      <c r="AD3375" s="293" t="s">
        <v>0</v>
      </c>
      <c r="AE3375" s="293" t="s">
        <v>57</v>
      </c>
      <c r="AF3375" s="293"/>
      <c r="AG3375" s="318"/>
      <c r="AH3375" s="230"/>
      <c r="AI3375" s="229"/>
    </row>
    <row r="3376" spans="1:35" ht="75" customHeight="1">
      <c r="A3376" s="70" t="s">
        <v>7992</v>
      </c>
      <c r="B3376" s="74" t="s">
        <v>19</v>
      </c>
      <c r="C3376" s="74" t="s">
        <v>19</v>
      </c>
      <c r="D3376" s="75">
        <v>42233</v>
      </c>
      <c r="E3376" s="76">
        <v>0.25833333333333336</v>
      </c>
      <c r="F3376" s="75">
        <v>42233</v>
      </c>
      <c r="G3376" s="76">
        <v>0.2590277777777778</v>
      </c>
      <c r="H3376" s="76">
        <f>F3376-D3376+G3376-E3376</f>
        <v>6.9444444444444198E-4</v>
      </c>
      <c r="I3376" s="74">
        <v>6</v>
      </c>
      <c r="J3376" s="74"/>
      <c r="K3376" s="74" t="s">
        <v>8</v>
      </c>
      <c r="L3376" s="74" t="s">
        <v>9</v>
      </c>
      <c r="M3376" s="225" t="s">
        <v>189</v>
      </c>
      <c r="N3376" s="226" t="s">
        <v>3</v>
      </c>
      <c r="O3376" s="225" t="s">
        <v>7</v>
      </c>
      <c r="P3376" s="225" t="s">
        <v>8459</v>
      </c>
      <c r="Q3376" s="225" t="s">
        <v>8460</v>
      </c>
      <c r="R3376" s="225">
        <v>1</v>
      </c>
      <c r="S3376" s="225"/>
      <c r="T3376" s="225">
        <f>R3376+S3376</f>
        <v>1</v>
      </c>
      <c r="U3376" s="302" t="s">
        <v>28</v>
      </c>
      <c r="V3376" s="302">
        <v>1982</v>
      </c>
      <c r="W3376" s="302" t="s">
        <v>1364</v>
      </c>
      <c r="X3376" s="302">
        <v>0</v>
      </c>
      <c r="Y3376" s="302">
        <v>41445</v>
      </c>
      <c r="Z3376" s="302">
        <v>100</v>
      </c>
      <c r="AA3376" s="302">
        <v>42480</v>
      </c>
      <c r="AB3376" s="302">
        <v>0</v>
      </c>
      <c r="AC3376" s="302">
        <v>42116</v>
      </c>
      <c r="AD3376" s="302" t="s">
        <v>30</v>
      </c>
      <c r="AE3376" s="302"/>
      <c r="AF3376" s="302"/>
      <c r="AG3376" s="302"/>
      <c r="AH3376" s="222"/>
      <c r="AI3376" s="229"/>
    </row>
    <row r="3377" spans="1:36" ht="112.5" customHeight="1">
      <c r="A3377" s="70" t="s">
        <v>7992</v>
      </c>
      <c r="B3377" s="74" t="s">
        <v>19</v>
      </c>
      <c r="C3377" s="74" t="s">
        <v>19</v>
      </c>
      <c r="D3377" s="75">
        <v>42233</v>
      </c>
      <c r="E3377" s="76">
        <v>0.375</v>
      </c>
      <c r="F3377" s="75">
        <v>42233</v>
      </c>
      <c r="G3377" s="76">
        <v>0.375</v>
      </c>
      <c r="H3377" s="76">
        <f>F3377-D3377+G3377-E3377</f>
        <v>0</v>
      </c>
      <c r="I3377" s="74">
        <v>20</v>
      </c>
      <c r="J3377" s="74" t="s">
        <v>243</v>
      </c>
      <c r="K3377" s="74" t="s">
        <v>8</v>
      </c>
      <c r="L3377" s="74" t="s">
        <v>4</v>
      </c>
      <c r="M3377" s="225" t="s">
        <v>2856</v>
      </c>
      <c r="N3377" s="226">
        <v>35</v>
      </c>
      <c r="O3377" s="225" t="s">
        <v>7</v>
      </c>
      <c r="P3377" s="225" t="s">
        <v>8461</v>
      </c>
      <c r="Q3377" s="225" t="s">
        <v>11361</v>
      </c>
      <c r="R3377" s="225">
        <v>12</v>
      </c>
      <c r="S3377" s="225">
        <v>4</v>
      </c>
      <c r="T3377" s="225">
        <f>R3377+S3377</f>
        <v>16</v>
      </c>
      <c r="U3377" s="302" t="s">
        <v>28</v>
      </c>
      <c r="V3377" s="302">
        <v>1979</v>
      </c>
      <c r="W3377" s="302" t="s">
        <v>606</v>
      </c>
      <c r="X3377" s="302">
        <v>0</v>
      </c>
      <c r="Y3377" s="302">
        <v>0</v>
      </c>
      <c r="Z3377" s="302">
        <v>0</v>
      </c>
      <c r="AA3377" s="302">
        <v>0</v>
      </c>
      <c r="AB3377" s="302">
        <v>0</v>
      </c>
      <c r="AC3377" s="302">
        <v>0</v>
      </c>
      <c r="AD3377" s="302" t="s">
        <v>0</v>
      </c>
      <c r="AE3377" s="302"/>
      <c r="AF3377" s="302"/>
      <c r="AG3377" s="302"/>
      <c r="AH3377" s="222"/>
      <c r="AI3377" s="229"/>
    </row>
    <row r="3378" spans="1:36" ht="93.75" customHeight="1">
      <c r="A3378" s="70" t="s">
        <v>7992</v>
      </c>
      <c r="B3378" s="74" t="s">
        <v>19</v>
      </c>
      <c r="C3378" s="74" t="s">
        <v>11210</v>
      </c>
      <c r="D3378" s="75">
        <v>42233</v>
      </c>
      <c r="E3378" s="76">
        <v>0.50694444444444442</v>
      </c>
      <c r="F3378" s="75">
        <v>42233</v>
      </c>
      <c r="G3378" s="76">
        <v>0.50763888888888886</v>
      </c>
      <c r="H3378" s="76">
        <v>6.9444444444444198E-4</v>
      </c>
      <c r="I3378" s="74">
        <v>2</v>
      </c>
      <c r="J3378" s="74"/>
      <c r="K3378" s="74"/>
      <c r="L3378" s="74" t="s">
        <v>16</v>
      </c>
      <c r="M3378" s="225" t="s">
        <v>270</v>
      </c>
      <c r="N3378" s="226" t="s">
        <v>3</v>
      </c>
      <c r="O3378" s="225" t="s">
        <v>7</v>
      </c>
      <c r="P3378" s="225" t="s">
        <v>8462</v>
      </c>
      <c r="Q3378" s="225" t="s">
        <v>8463</v>
      </c>
      <c r="R3378" s="225">
        <v>2</v>
      </c>
      <c r="S3378" s="225"/>
      <c r="T3378" s="225">
        <f>R3378+S3378</f>
        <v>2</v>
      </c>
      <c r="U3378" s="302"/>
      <c r="V3378" s="302"/>
      <c r="W3378" s="302"/>
      <c r="X3378" s="302"/>
      <c r="Y3378" s="302"/>
      <c r="Z3378" s="302"/>
      <c r="AA3378" s="302"/>
      <c r="AB3378" s="302"/>
      <c r="AC3378" s="302"/>
      <c r="AD3378" s="302" t="s">
        <v>37</v>
      </c>
      <c r="AE3378" s="302"/>
      <c r="AF3378" s="302"/>
      <c r="AG3378" s="302"/>
      <c r="AH3378" s="222"/>
      <c r="AI3378" s="229"/>
    </row>
    <row r="3379" spans="1:36" ht="75" customHeight="1">
      <c r="A3379" s="70" t="s">
        <v>7992</v>
      </c>
      <c r="B3379" s="74" t="s">
        <v>19</v>
      </c>
      <c r="C3379" s="74" t="s">
        <v>5350</v>
      </c>
      <c r="D3379" s="75">
        <v>42233</v>
      </c>
      <c r="E3379" s="76">
        <v>0.5444444444444444</v>
      </c>
      <c r="F3379" s="75">
        <v>42233</v>
      </c>
      <c r="G3379" s="76">
        <v>0.5444444444444444</v>
      </c>
      <c r="H3379" s="76">
        <v>0</v>
      </c>
      <c r="I3379" s="74">
        <v>27</v>
      </c>
      <c r="J3379" s="74"/>
      <c r="K3379" s="74"/>
      <c r="L3379" s="74" t="s">
        <v>16</v>
      </c>
      <c r="M3379" s="225" t="s">
        <v>2856</v>
      </c>
      <c r="N3379" s="226" t="s">
        <v>3</v>
      </c>
      <c r="O3379" s="225" t="s">
        <v>7</v>
      </c>
      <c r="P3379" s="225" t="s">
        <v>11362</v>
      </c>
      <c r="Q3379" s="225" t="s">
        <v>8464</v>
      </c>
      <c r="R3379" s="225">
        <v>16</v>
      </c>
      <c r="S3379" s="225">
        <v>6</v>
      </c>
      <c r="T3379" s="225">
        <f>R3379+S3379</f>
        <v>22</v>
      </c>
      <c r="U3379" s="302"/>
      <c r="V3379" s="302"/>
      <c r="W3379" s="302"/>
      <c r="X3379" s="302"/>
      <c r="Y3379" s="302"/>
      <c r="Z3379" s="302"/>
      <c r="AA3379" s="302"/>
      <c r="AB3379" s="302"/>
      <c r="AC3379" s="302"/>
      <c r="AD3379" s="302" t="s">
        <v>37</v>
      </c>
      <c r="AE3379" s="302"/>
      <c r="AF3379" s="302"/>
      <c r="AG3379" s="302"/>
      <c r="AH3379" s="222"/>
      <c r="AI3379" s="229"/>
    </row>
    <row r="3380" spans="1:36" ht="75" customHeight="1">
      <c r="A3380" s="74" t="s">
        <v>3570</v>
      </c>
      <c r="B3380" s="113" t="s">
        <v>85</v>
      </c>
      <c r="C3380" s="113" t="s">
        <v>85</v>
      </c>
      <c r="D3380" s="153">
        <v>42165</v>
      </c>
      <c r="E3380" s="154">
        <v>0.59236111111111112</v>
      </c>
      <c r="F3380" s="153">
        <v>42165</v>
      </c>
      <c r="G3380" s="154">
        <v>0.60763888888888895</v>
      </c>
      <c r="H3380" s="154">
        <f>G3380-E3380</f>
        <v>1.5277777777777835E-2</v>
      </c>
      <c r="I3380" s="113">
        <v>0</v>
      </c>
      <c r="J3380" s="152" t="s">
        <v>4102</v>
      </c>
      <c r="K3380" s="113" t="s">
        <v>20</v>
      </c>
      <c r="L3380" s="125" t="s">
        <v>9</v>
      </c>
      <c r="M3380" s="419" t="s">
        <v>4103</v>
      </c>
      <c r="N3380" s="419" t="s">
        <v>3</v>
      </c>
      <c r="O3380" s="419" t="s">
        <v>7</v>
      </c>
      <c r="P3380" s="419" t="s">
        <v>4104</v>
      </c>
      <c r="Q3380" s="419" t="s">
        <v>4105</v>
      </c>
      <c r="R3380" s="419"/>
      <c r="S3380" s="419"/>
      <c r="T3380" s="419"/>
      <c r="U3380" s="312" t="s">
        <v>28</v>
      </c>
      <c r="V3380" s="312">
        <v>2009</v>
      </c>
      <c r="W3380" s="312" t="s">
        <v>1686</v>
      </c>
      <c r="X3380" s="312" t="s">
        <v>411</v>
      </c>
      <c r="Y3380" s="518">
        <v>42095</v>
      </c>
      <c r="Z3380" s="312">
        <v>100</v>
      </c>
      <c r="AA3380" s="518">
        <v>42278</v>
      </c>
      <c r="AB3380" s="312">
        <v>0</v>
      </c>
      <c r="AC3380" s="312" t="s">
        <v>128</v>
      </c>
      <c r="AD3380" s="312" t="s">
        <v>31</v>
      </c>
      <c r="AE3380" s="313" t="s">
        <v>586</v>
      </c>
      <c r="AF3380" s="313" t="s">
        <v>586</v>
      </c>
      <c r="AG3380" s="544"/>
      <c r="AH3380" s="222"/>
      <c r="AI3380" s="229"/>
    </row>
    <row r="3381" spans="1:36" ht="93.75" customHeight="1">
      <c r="A3381" s="70" t="s">
        <v>7992</v>
      </c>
      <c r="B3381" s="74" t="s">
        <v>18</v>
      </c>
      <c r="C3381" s="74" t="s">
        <v>18</v>
      </c>
      <c r="D3381" s="75">
        <v>42233</v>
      </c>
      <c r="E3381" s="76">
        <v>42233.291666666664</v>
      </c>
      <c r="F3381" s="75">
        <v>42233</v>
      </c>
      <c r="G3381" s="76">
        <v>42233.458333333336</v>
      </c>
      <c r="H3381" s="76">
        <f>G3381-E3381</f>
        <v>0.16666666667151731</v>
      </c>
      <c r="I3381" s="74">
        <v>1</v>
      </c>
      <c r="J3381" s="74"/>
      <c r="K3381" s="74"/>
      <c r="L3381" s="74" t="s">
        <v>11</v>
      </c>
      <c r="M3381" s="225" t="s">
        <v>337</v>
      </c>
      <c r="N3381" s="226">
        <v>0.4</v>
      </c>
      <c r="O3381" s="225" t="s">
        <v>2</v>
      </c>
      <c r="P3381" s="225" t="s">
        <v>8668</v>
      </c>
      <c r="Q3381" s="225" t="s">
        <v>4785</v>
      </c>
      <c r="R3381" s="225">
        <v>0.17100000000000001</v>
      </c>
      <c r="S3381" s="225"/>
      <c r="T3381" s="225">
        <f>R3381+S3381</f>
        <v>0.17100000000000001</v>
      </c>
      <c r="U3381" s="302"/>
      <c r="V3381" s="302"/>
      <c r="W3381" s="302"/>
      <c r="X3381" s="302"/>
      <c r="Y3381" s="302"/>
      <c r="Z3381" s="302"/>
      <c r="AA3381" s="302"/>
      <c r="AB3381" s="302"/>
      <c r="AC3381" s="302"/>
      <c r="AD3381" s="302" t="s">
        <v>0</v>
      </c>
      <c r="AE3381" s="302"/>
      <c r="AF3381" s="302"/>
      <c r="AG3381" s="302"/>
      <c r="AH3381" s="222"/>
      <c r="AI3381" s="229"/>
    </row>
    <row r="3382" spans="1:36" ht="150" customHeight="1">
      <c r="A3382" s="70" t="s">
        <v>7992</v>
      </c>
      <c r="B3382" s="74" t="s">
        <v>18</v>
      </c>
      <c r="C3382" s="74" t="s">
        <v>18</v>
      </c>
      <c r="D3382" s="75">
        <v>42233</v>
      </c>
      <c r="E3382" s="76">
        <v>42233.625694444447</v>
      </c>
      <c r="F3382" s="75">
        <v>42241</v>
      </c>
      <c r="G3382" s="76">
        <v>42241.625</v>
      </c>
      <c r="H3382" s="76">
        <f>G3382-E3382</f>
        <v>7.9993055555532919</v>
      </c>
      <c r="I3382" s="74">
        <v>1</v>
      </c>
      <c r="J3382" s="74"/>
      <c r="K3382" s="74"/>
      <c r="L3382" s="74" t="s">
        <v>4</v>
      </c>
      <c r="M3382" s="225" t="s">
        <v>7</v>
      </c>
      <c r="N3382" s="226">
        <v>0.4</v>
      </c>
      <c r="O3382" s="225" t="s">
        <v>7</v>
      </c>
      <c r="P3382" s="225" t="s">
        <v>8665</v>
      </c>
      <c r="Q3382" s="225" t="s">
        <v>8666</v>
      </c>
      <c r="R3382" s="225">
        <f>0.052+0.026+0.026+0.026+0.026+0.026+0.026+0.009</f>
        <v>0.217</v>
      </c>
      <c r="S3382" s="225"/>
      <c r="T3382" s="225">
        <f>R3382+S3382</f>
        <v>0.217</v>
      </c>
      <c r="U3382" s="302"/>
      <c r="V3382" s="302"/>
      <c r="W3382" s="302"/>
      <c r="X3382" s="302"/>
      <c r="Y3382" s="302"/>
      <c r="Z3382" s="302"/>
      <c r="AA3382" s="302"/>
      <c r="AB3382" s="302"/>
      <c r="AC3382" s="302"/>
      <c r="AD3382" s="302" t="s">
        <v>0</v>
      </c>
      <c r="AE3382" s="302"/>
      <c r="AF3382" s="302"/>
      <c r="AG3382" s="302" t="s">
        <v>468</v>
      </c>
      <c r="AH3382" s="222"/>
      <c r="AI3382" s="229"/>
    </row>
    <row r="3383" spans="1:36" ht="75" customHeight="1">
      <c r="A3383" s="70" t="s">
        <v>7992</v>
      </c>
      <c r="B3383" s="74" t="s">
        <v>18</v>
      </c>
      <c r="C3383" s="74" t="s">
        <v>18</v>
      </c>
      <c r="D3383" s="75">
        <v>42233</v>
      </c>
      <c r="E3383" s="76">
        <v>42233.709027777775</v>
      </c>
      <c r="F3383" s="75">
        <v>42277</v>
      </c>
      <c r="G3383" s="76">
        <v>42278.291655092595</v>
      </c>
      <c r="H3383" s="76">
        <f>G3383-E3383</f>
        <v>44.582627314819547</v>
      </c>
      <c r="I3383" s="74">
        <v>1</v>
      </c>
      <c r="J3383" s="74"/>
      <c r="K3383" s="74"/>
      <c r="L3383" s="74" t="s">
        <v>4</v>
      </c>
      <c r="M3383" s="225" t="s">
        <v>7</v>
      </c>
      <c r="N3383" s="226">
        <v>0.4</v>
      </c>
      <c r="O3383" s="225" t="s">
        <v>7</v>
      </c>
      <c r="P3383" s="225" t="s">
        <v>8667</v>
      </c>
      <c r="Q3383" s="225" t="s">
        <v>8666</v>
      </c>
      <c r="R3383" s="225">
        <f>0.864+0.432+0.432+0.432+0.432+0.432+0.432+0.432+0.432+0.432+0.432+0.432+0.432+0.432+0.432+0.432+0.432+0.432+0.432+0.432+0.432+0.432+0.432+0.432+0.432+0.432+0.432+0.432+0.432+0.432+0.432+0.432+0.432+0.432+0.432+0.432+0.432+0.432+0.432+0.432+0.432+0.432</f>
        <v>18.576000000000004</v>
      </c>
      <c r="S3383" s="225"/>
      <c r="T3383" s="225">
        <f>R3383+S3383</f>
        <v>18.576000000000004</v>
      </c>
      <c r="U3383" s="302"/>
      <c r="V3383" s="302"/>
      <c r="W3383" s="302"/>
      <c r="X3383" s="302"/>
      <c r="Y3383" s="302"/>
      <c r="Z3383" s="302"/>
      <c r="AA3383" s="302"/>
      <c r="AB3383" s="302"/>
      <c r="AC3383" s="302"/>
      <c r="AD3383" s="302" t="s">
        <v>0</v>
      </c>
      <c r="AE3383" s="302"/>
      <c r="AF3383" s="302"/>
      <c r="AG3383" s="302" t="s">
        <v>468</v>
      </c>
      <c r="AH3383" s="222"/>
      <c r="AI3383" s="229"/>
    </row>
    <row r="3384" spans="1:36" ht="56.25" customHeight="1">
      <c r="A3384" s="330" t="s">
        <v>7992</v>
      </c>
      <c r="B3384" s="334" t="s">
        <v>5</v>
      </c>
      <c r="C3384" s="334" t="s">
        <v>5</v>
      </c>
      <c r="D3384" s="339">
        <v>42233</v>
      </c>
      <c r="E3384" s="340">
        <v>0.55208333333333337</v>
      </c>
      <c r="F3384" s="339">
        <v>42233</v>
      </c>
      <c r="G3384" s="340">
        <v>0.85763888888888884</v>
      </c>
      <c r="H3384" s="340">
        <v>0.30555555555555547</v>
      </c>
      <c r="I3384" s="334">
        <v>9</v>
      </c>
      <c r="J3384" s="334" t="s">
        <v>150</v>
      </c>
      <c r="K3384" s="334" t="s">
        <v>14</v>
      </c>
      <c r="L3384" s="334" t="s">
        <v>9</v>
      </c>
      <c r="M3384" s="334" t="s">
        <v>10636</v>
      </c>
      <c r="N3384" s="341" t="s">
        <v>3</v>
      </c>
      <c r="O3384" s="334" t="s">
        <v>48</v>
      </c>
      <c r="P3384" s="334" t="s">
        <v>8896</v>
      </c>
      <c r="Q3384" s="334" t="s">
        <v>10637</v>
      </c>
      <c r="R3384" s="334"/>
      <c r="S3384" s="334">
        <v>41.9</v>
      </c>
      <c r="T3384" s="334">
        <v>41.9</v>
      </c>
      <c r="U3384" s="337" t="s">
        <v>47</v>
      </c>
      <c r="V3384" s="337">
        <v>1986</v>
      </c>
      <c r="W3384" s="337" t="s">
        <v>10638</v>
      </c>
      <c r="X3384" s="337" t="s">
        <v>411</v>
      </c>
      <c r="Y3384" s="337" t="s">
        <v>10639</v>
      </c>
      <c r="Z3384" s="337">
        <v>100</v>
      </c>
      <c r="AA3384" s="337" t="s">
        <v>10640</v>
      </c>
      <c r="AB3384" s="337" t="s">
        <v>10641</v>
      </c>
      <c r="AC3384" s="337"/>
      <c r="AD3384" s="337" t="s">
        <v>30</v>
      </c>
      <c r="AE3384" s="337"/>
      <c r="AF3384" s="337"/>
      <c r="AG3384" s="337"/>
      <c r="AH3384" s="332"/>
      <c r="AI3384" s="281"/>
    </row>
    <row r="3385" spans="1:36" ht="56.25" customHeight="1">
      <c r="A3385" s="274" t="s">
        <v>7992</v>
      </c>
      <c r="B3385" s="293" t="s">
        <v>21</v>
      </c>
      <c r="C3385" s="293" t="s">
        <v>21</v>
      </c>
      <c r="D3385" s="287">
        <v>42234</v>
      </c>
      <c r="E3385" s="288">
        <v>0.43194444444444446</v>
      </c>
      <c r="F3385" s="287">
        <v>42234</v>
      </c>
      <c r="G3385" s="288">
        <v>0.49652777777777773</v>
      </c>
      <c r="H3385" s="288">
        <v>6.458333333333334E-2</v>
      </c>
      <c r="I3385" s="273">
        <v>1</v>
      </c>
      <c r="J3385" s="273"/>
      <c r="K3385" s="293"/>
      <c r="L3385" s="293" t="s">
        <v>11</v>
      </c>
      <c r="M3385" s="293" t="s">
        <v>8394</v>
      </c>
      <c r="N3385" s="273">
        <v>0.4</v>
      </c>
      <c r="O3385" s="273" t="s">
        <v>2</v>
      </c>
      <c r="P3385" s="293" t="s">
        <v>8394</v>
      </c>
      <c r="Q3385" s="273" t="s">
        <v>8395</v>
      </c>
      <c r="R3385" s="273">
        <v>5.3999999999999999E-2</v>
      </c>
      <c r="S3385" s="273">
        <v>2.7E-2</v>
      </c>
      <c r="T3385" s="273">
        <v>8.1000000000000003E-2</v>
      </c>
      <c r="U3385" s="293" t="s">
        <v>45</v>
      </c>
      <c r="V3385" s="273" t="s">
        <v>128</v>
      </c>
      <c r="W3385" s="293" t="s">
        <v>128</v>
      </c>
      <c r="X3385" s="293" t="s">
        <v>128</v>
      </c>
      <c r="Y3385" s="269">
        <v>2015</v>
      </c>
      <c r="Z3385" s="318" t="s">
        <v>128</v>
      </c>
      <c r="AA3385" s="269">
        <v>2016</v>
      </c>
      <c r="AB3385" s="293" t="s">
        <v>128</v>
      </c>
      <c r="AC3385" s="269">
        <v>2015</v>
      </c>
      <c r="AD3385" s="293" t="s">
        <v>0</v>
      </c>
      <c r="AE3385" s="293" t="s">
        <v>57</v>
      </c>
      <c r="AF3385" s="293"/>
      <c r="AG3385" s="318"/>
      <c r="AH3385" s="293"/>
      <c r="AI3385" s="286"/>
      <c r="AJ3385" s="342"/>
    </row>
    <row r="3386" spans="1:36" ht="75" customHeight="1">
      <c r="A3386" s="274" t="s">
        <v>7992</v>
      </c>
      <c r="B3386" s="293" t="s">
        <v>21</v>
      </c>
      <c r="C3386" s="293" t="s">
        <v>742</v>
      </c>
      <c r="D3386" s="287">
        <v>42234</v>
      </c>
      <c r="E3386" s="288">
        <v>0.47916666666666669</v>
      </c>
      <c r="F3386" s="287">
        <v>42234</v>
      </c>
      <c r="G3386" s="288">
        <v>0.58333333333333337</v>
      </c>
      <c r="H3386" s="288">
        <v>0.10416666666666667</v>
      </c>
      <c r="I3386" s="273">
        <v>8</v>
      </c>
      <c r="J3386" s="273" t="s">
        <v>8396</v>
      </c>
      <c r="K3386" s="293" t="s">
        <v>8397</v>
      </c>
      <c r="L3386" s="293" t="s">
        <v>16</v>
      </c>
      <c r="M3386" s="293" t="s">
        <v>6668</v>
      </c>
      <c r="N3386" s="273">
        <v>110</v>
      </c>
      <c r="O3386" s="273" t="s">
        <v>13</v>
      </c>
      <c r="P3386" s="293" t="s">
        <v>8398</v>
      </c>
      <c r="Q3386" s="273" t="s">
        <v>8399</v>
      </c>
      <c r="R3386" s="273">
        <v>1.2050000000000001</v>
      </c>
      <c r="S3386" s="273">
        <v>0.59299999999999997</v>
      </c>
      <c r="T3386" s="273">
        <v>1.798</v>
      </c>
      <c r="U3386" s="293" t="s">
        <v>28</v>
      </c>
      <c r="V3386" s="273" t="s">
        <v>128</v>
      </c>
      <c r="W3386" s="293" t="s">
        <v>128</v>
      </c>
      <c r="X3386" s="293" t="s">
        <v>128</v>
      </c>
      <c r="Y3386" s="269">
        <v>2015</v>
      </c>
      <c r="Z3386" s="318" t="s">
        <v>128</v>
      </c>
      <c r="AA3386" s="269">
        <v>2016</v>
      </c>
      <c r="AB3386" s="293" t="s">
        <v>128</v>
      </c>
      <c r="AC3386" s="269">
        <v>2015</v>
      </c>
      <c r="AD3386" s="293" t="s">
        <v>37</v>
      </c>
      <c r="AE3386" s="293" t="s">
        <v>52</v>
      </c>
      <c r="AF3386" s="293"/>
      <c r="AG3386" s="318"/>
      <c r="AH3386" s="293"/>
      <c r="AI3386" s="286"/>
      <c r="AJ3386" s="342"/>
    </row>
    <row r="3387" spans="1:36" ht="56.25" customHeight="1">
      <c r="A3387" s="274" t="s">
        <v>7992</v>
      </c>
      <c r="B3387" s="293" t="s">
        <v>21</v>
      </c>
      <c r="C3387" s="293" t="s">
        <v>21</v>
      </c>
      <c r="D3387" s="287">
        <v>42234</v>
      </c>
      <c r="E3387" s="288">
        <v>0.94861111111111107</v>
      </c>
      <c r="F3387" s="287">
        <v>42234</v>
      </c>
      <c r="G3387" s="288">
        <v>0.97916666666666663</v>
      </c>
      <c r="H3387" s="288">
        <v>3.0555555555555555E-2</v>
      </c>
      <c r="I3387" s="273">
        <v>4</v>
      </c>
      <c r="J3387" s="273"/>
      <c r="K3387" s="293"/>
      <c r="L3387" s="293" t="s">
        <v>4</v>
      </c>
      <c r="M3387" s="293" t="s">
        <v>8400</v>
      </c>
      <c r="N3387" s="273">
        <v>0.4</v>
      </c>
      <c r="O3387" s="273" t="s">
        <v>7</v>
      </c>
      <c r="P3387" s="293" t="s">
        <v>8400</v>
      </c>
      <c r="Q3387" s="273" t="s">
        <v>9911</v>
      </c>
      <c r="R3387" s="273">
        <v>0.17899999999999999</v>
      </c>
      <c r="S3387" s="273">
        <v>8.7999999999999995E-2</v>
      </c>
      <c r="T3387" s="273">
        <v>0.26700000000000002</v>
      </c>
      <c r="U3387" s="293" t="s">
        <v>45</v>
      </c>
      <c r="V3387" s="273" t="s">
        <v>128</v>
      </c>
      <c r="W3387" s="293" t="s">
        <v>128</v>
      </c>
      <c r="X3387" s="293" t="s">
        <v>128</v>
      </c>
      <c r="Y3387" s="269">
        <v>2015</v>
      </c>
      <c r="Z3387" s="318" t="s">
        <v>128</v>
      </c>
      <c r="AA3387" s="269">
        <v>2016</v>
      </c>
      <c r="AB3387" s="293" t="s">
        <v>128</v>
      </c>
      <c r="AC3387" s="269">
        <v>2015</v>
      </c>
      <c r="AD3387" s="293" t="s">
        <v>17</v>
      </c>
      <c r="AE3387" s="293" t="s">
        <v>57</v>
      </c>
      <c r="AF3387" s="293"/>
      <c r="AG3387" s="318"/>
      <c r="AH3387" s="293"/>
      <c r="AI3387" s="286"/>
      <c r="AJ3387" s="342"/>
    </row>
    <row r="3388" spans="1:36" ht="56.25" customHeight="1">
      <c r="A3388" s="350" t="s">
        <v>7992</v>
      </c>
      <c r="B3388" s="361" t="s">
        <v>1412</v>
      </c>
      <c r="C3388" s="361" t="s">
        <v>1427</v>
      </c>
      <c r="D3388" s="374">
        <v>42234</v>
      </c>
      <c r="E3388" s="392">
        <v>0.125</v>
      </c>
      <c r="F3388" s="374">
        <v>42234</v>
      </c>
      <c r="G3388" s="392">
        <v>0.15833333333333333</v>
      </c>
      <c r="H3388" s="392">
        <v>3.3333333333333333E-2</v>
      </c>
      <c r="I3388" s="361">
        <v>65</v>
      </c>
      <c r="J3388" s="361" t="s">
        <v>8413</v>
      </c>
      <c r="K3388" s="361"/>
      <c r="L3388" s="361" t="s">
        <v>4</v>
      </c>
      <c r="M3388" s="361" t="s">
        <v>8934</v>
      </c>
      <c r="N3388" s="361" t="s">
        <v>3</v>
      </c>
      <c r="O3388" s="361" t="s">
        <v>23</v>
      </c>
      <c r="P3388" s="361" t="s">
        <v>3981</v>
      </c>
      <c r="Q3388" s="361" t="s">
        <v>8414</v>
      </c>
      <c r="R3388" s="478">
        <v>23</v>
      </c>
      <c r="S3388" s="478">
        <v>6</v>
      </c>
      <c r="T3388" s="478">
        <v>29</v>
      </c>
      <c r="U3388" s="279"/>
      <c r="V3388" s="279"/>
      <c r="W3388" s="279"/>
      <c r="X3388" s="279"/>
      <c r="Y3388" s="279"/>
      <c r="Z3388" s="279"/>
      <c r="AA3388" s="279"/>
      <c r="AB3388" s="279"/>
      <c r="AC3388" s="279"/>
      <c r="AD3388" s="273" t="s">
        <v>56</v>
      </c>
      <c r="AE3388" s="279"/>
      <c r="AF3388" s="279"/>
      <c r="AG3388" s="290"/>
      <c r="AH3388" s="286"/>
      <c r="AI3388" s="286"/>
      <c r="AJ3388" s="342"/>
    </row>
    <row r="3389" spans="1:36" ht="75" customHeight="1">
      <c r="A3389" s="274" t="s">
        <v>7992</v>
      </c>
      <c r="B3389" s="320" t="s">
        <v>1412</v>
      </c>
      <c r="C3389" s="320" t="s">
        <v>1420</v>
      </c>
      <c r="D3389" s="275">
        <v>42234</v>
      </c>
      <c r="E3389" s="383">
        <v>0.62569444444444444</v>
      </c>
      <c r="F3389" s="287">
        <v>42234</v>
      </c>
      <c r="G3389" s="383">
        <v>0.62569444444444444</v>
      </c>
      <c r="H3389" s="383">
        <v>0</v>
      </c>
      <c r="I3389" s="412">
        <v>3</v>
      </c>
      <c r="J3389" s="412"/>
      <c r="K3389" s="412"/>
      <c r="L3389" s="412" t="s">
        <v>16</v>
      </c>
      <c r="M3389" s="412" t="s">
        <v>8415</v>
      </c>
      <c r="N3389" s="412">
        <v>35</v>
      </c>
      <c r="O3389" s="412" t="s">
        <v>13</v>
      </c>
      <c r="P3389" s="412" t="s">
        <v>8415</v>
      </c>
      <c r="Q3389" s="412" t="s">
        <v>8416</v>
      </c>
      <c r="R3389" s="302"/>
      <c r="S3389" s="302">
        <v>2</v>
      </c>
      <c r="T3389" s="302">
        <v>2</v>
      </c>
      <c r="U3389" s="279"/>
      <c r="V3389" s="279"/>
      <c r="W3389" s="279"/>
      <c r="X3389" s="279"/>
      <c r="Y3389" s="279"/>
      <c r="Z3389" s="279"/>
      <c r="AA3389" s="279"/>
      <c r="AB3389" s="279"/>
      <c r="AC3389" s="279"/>
      <c r="AD3389" s="273" t="s">
        <v>37</v>
      </c>
      <c r="AE3389" s="279"/>
      <c r="AF3389" s="279"/>
      <c r="AG3389" s="290"/>
      <c r="AH3389" s="286"/>
      <c r="AI3389" s="286"/>
      <c r="AJ3389" s="342"/>
    </row>
    <row r="3390" spans="1:36" ht="37.5" customHeight="1">
      <c r="A3390" s="274" t="s">
        <v>7992</v>
      </c>
      <c r="B3390" s="320" t="s">
        <v>1412</v>
      </c>
      <c r="C3390" s="320" t="s">
        <v>1423</v>
      </c>
      <c r="D3390" s="275">
        <v>42234</v>
      </c>
      <c r="E3390" s="383">
        <v>0.83888888888888891</v>
      </c>
      <c r="F3390" s="287">
        <v>42234</v>
      </c>
      <c r="G3390" s="383">
        <v>0.87430555555555556</v>
      </c>
      <c r="H3390" s="383">
        <v>3.5416666666666666E-2</v>
      </c>
      <c r="I3390" s="412">
        <v>16</v>
      </c>
      <c r="J3390" s="412" t="s">
        <v>150</v>
      </c>
      <c r="K3390" s="412"/>
      <c r="L3390" s="412" t="s">
        <v>11</v>
      </c>
      <c r="M3390" s="412" t="s">
        <v>488</v>
      </c>
      <c r="N3390" s="412" t="s">
        <v>3</v>
      </c>
      <c r="O3390" s="412" t="s">
        <v>7</v>
      </c>
      <c r="P3390" s="412" t="s">
        <v>3748</v>
      </c>
      <c r="Q3390" s="412" t="s">
        <v>8417</v>
      </c>
      <c r="R3390" s="302"/>
      <c r="S3390" s="302">
        <v>5</v>
      </c>
      <c r="T3390" s="302">
        <v>5</v>
      </c>
      <c r="U3390" s="279"/>
      <c r="V3390" s="279"/>
      <c r="W3390" s="279"/>
      <c r="X3390" s="279"/>
      <c r="Y3390" s="279"/>
      <c r="Z3390" s="279"/>
      <c r="AA3390" s="279"/>
      <c r="AB3390" s="279"/>
      <c r="AC3390" s="279"/>
      <c r="AD3390" s="273" t="s">
        <v>17</v>
      </c>
      <c r="AE3390" s="279"/>
      <c r="AF3390" s="279"/>
      <c r="AG3390" s="290"/>
      <c r="AH3390" s="286"/>
      <c r="AI3390" s="286"/>
      <c r="AJ3390" s="342"/>
    </row>
    <row r="3391" spans="1:36" ht="225" customHeight="1">
      <c r="A3391" s="279" t="s">
        <v>7992</v>
      </c>
      <c r="B3391" s="284" t="s">
        <v>19</v>
      </c>
      <c r="C3391" s="284" t="s">
        <v>11333</v>
      </c>
      <c r="D3391" s="271">
        <v>42234</v>
      </c>
      <c r="E3391" s="272">
        <v>0.25</v>
      </c>
      <c r="F3391" s="271">
        <v>42234</v>
      </c>
      <c r="G3391" s="272">
        <v>0.25</v>
      </c>
      <c r="H3391" s="272">
        <v>0</v>
      </c>
      <c r="I3391" s="284">
        <v>7</v>
      </c>
      <c r="J3391" s="284"/>
      <c r="K3391" s="284"/>
      <c r="L3391" s="284" t="s">
        <v>16</v>
      </c>
      <c r="M3391" s="284" t="s">
        <v>8465</v>
      </c>
      <c r="N3391" s="268">
        <v>35</v>
      </c>
      <c r="O3391" s="284" t="s">
        <v>13</v>
      </c>
      <c r="P3391" s="284" t="s">
        <v>8466</v>
      </c>
      <c r="Q3391" s="284" t="s">
        <v>8467</v>
      </c>
      <c r="R3391" s="284">
        <v>5</v>
      </c>
      <c r="S3391" s="284">
        <v>13</v>
      </c>
      <c r="T3391" s="284">
        <f>R3391+S3391</f>
        <v>18</v>
      </c>
      <c r="U3391" s="302"/>
      <c r="V3391" s="302"/>
      <c r="W3391" s="302"/>
      <c r="X3391" s="302"/>
      <c r="Y3391" s="302"/>
      <c r="Z3391" s="302"/>
      <c r="AA3391" s="302"/>
      <c r="AB3391" s="302"/>
      <c r="AC3391" s="302"/>
      <c r="AD3391" s="302" t="s">
        <v>37</v>
      </c>
      <c r="AE3391" s="302"/>
      <c r="AF3391" s="302"/>
      <c r="AG3391" s="302"/>
      <c r="AH3391" s="286"/>
      <c r="AI3391" s="286"/>
      <c r="AJ3391" s="342"/>
    </row>
    <row r="3392" spans="1:36" ht="93.75" customHeight="1">
      <c r="A3392" s="279" t="s">
        <v>7992</v>
      </c>
      <c r="B3392" s="284" t="s">
        <v>81</v>
      </c>
      <c r="C3392" s="284" t="s">
        <v>81</v>
      </c>
      <c r="D3392" s="271">
        <v>42234</v>
      </c>
      <c r="E3392" s="272">
        <v>0.66319444444444442</v>
      </c>
      <c r="F3392" s="271">
        <v>42234</v>
      </c>
      <c r="G3392" s="272">
        <v>0.66319444444444442</v>
      </c>
      <c r="H3392" s="272">
        <f>G3392-E3392</f>
        <v>0</v>
      </c>
      <c r="I3392" s="284">
        <v>19</v>
      </c>
      <c r="J3392" s="284" t="s">
        <v>143</v>
      </c>
      <c r="K3392" s="284" t="s">
        <v>8</v>
      </c>
      <c r="L3392" s="284" t="s">
        <v>29</v>
      </c>
      <c r="M3392" s="284" t="s">
        <v>8470</v>
      </c>
      <c r="N3392" s="268" t="s">
        <v>3</v>
      </c>
      <c r="O3392" s="284" t="s">
        <v>7</v>
      </c>
      <c r="P3392" s="284" t="s">
        <v>8470</v>
      </c>
      <c r="Q3392" s="284" t="s">
        <v>8471</v>
      </c>
      <c r="R3392" s="284"/>
      <c r="S3392" s="284">
        <v>7.7</v>
      </c>
      <c r="T3392" s="284">
        <v>7.7</v>
      </c>
      <c r="U3392" s="302" t="s">
        <v>28</v>
      </c>
      <c r="V3392" s="302">
        <v>1994</v>
      </c>
      <c r="W3392" s="302" t="s">
        <v>587</v>
      </c>
      <c r="X3392" s="302" t="s">
        <v>10005</v>
      </c>
      <c r="Y3392" s="302" t="s">
        <v>7648</v>
      </c>
      <c r="Z3392" s="302">
        <v>100</v>
      </c>
      <c r="AA3392" s="302">
        <v>42339</v>
      </c>
      <c r="AB3392" s="302">
        <v>0</v>
      </c>
      <c r="AC3392" s="302">
        <v>42186</v>
      </c>
      <c r="AD3392" s="302" t="s">
        <v>27</v>
      </c>
      <c r="AE3392" s="302"/>
      <c r="AF3392" s="302"/>
      <c r="AG3392" s="302"/>
      <c r="AH3392" s="286"/>
      <c r="AI3392" s="286"/>
      <c r="AJ3392" s="342"/>
    </row>
    <row r="3393" spans="1:36" ht="243.75" customHeight="1">
      <c r="A3393" s="279" t="s">
        <v>7992</v>
      </c>
      <c r="B3393" s="284" t="s">
        <v>10</v>
      </c>
      <c r="C3393" s="284" t="s">
        <v>4334</v>
      </c>
      <c r="D3393" s="271">
        <v>42234</v>
      </c>
      <c r="E3393" s="272">
        <v>0.57291666666666663</v>
      </c>
      <c r="F3393" s="271">
        <v>42234</v>
      </c>
      <c r="G3393" s="272">
        <v>0.59722222222222221</v>
      </c>
      <c r="H3393" s="272">
        <v>2.4305555555555556E-2</v>
      </c>
      <c r="I3393" s="284">
        <v>17</v>
      </c>
      <c r="J3393" s="284"/>
      <c r="K3393" s="284"/>
      <c r="L3393" s="284" t="s">
        <v>4</v>
      </c>
      <c r="M3393" s="284" t="s">
        <v>8595</v>
      </c>
      <c r="N3393" s="268" t="s">
        <v>3</v>
      </c>
      <c r="O3393" s="284" t="s">
        <v>7</v>
      </c>
      <c r="P3393" s="284" t="s">
        <v>8595</v>
      </c>
      <c r="Q3393" s="284" t="s">
        <v>8596</v>
      </c>
      <c r="R3393" s="284">
        <v>5</v>
      </c>
      <c r="S3393" s="284"/>
      <c r="T3393" s="284">
        <v>5</v>
      </c>
      <c r="U3393" s="302"/>
      <c r="V3393" s="302"/>
      <c r="W3393" s="302"/>
      <c r="X3393" s="302"/>
      <c r="Y3393" s="302"/>
      <c r="Z3393" s="302"/>
      <c r="AA3393" s="302"/>
      <c r="AB3393" s="302"/>
      <c r="AC3393" s="302"/>
      <c r="AD3393" s="302" t="s">
        <v>0</v>
      </c>
      <c r="AE3393" s="302"/>
      <c r="AF3393" s="302"/>
      <c r="AG3393" s="302" t="s">
        <v>10941</v>
      </c>
      <c r="AH3393" s="286"/>
      <c r="AI3393" s="286"/>
      <c r="AJ3393" s="342"/>
    </row>
    <row r="3394" spans="1:36" ht="150" customHeight="1">
      <c r="A3394" s="279" t="s">
        <v>7992</v>
      </c>
      <c r="B3394" s="284" t="s">
        <v>18</v>
      </c>
      <c r="C3394" s="284" t="s">
        <v>18</v>
      </c>
      <c r="D3394" s="271">
        <v>42234</v>
      </c>
      <c r="E3394" s="272">
        <v>42234.333333333336</v>
      </c>
      <c r="F3394" s="271">
        <v>42234</v>
      </c>
      <c r="G3394" s="272">
        <v>42234.416666666664</v>
      </c>
      <c r="H3394" s="272">
        <f>G3394-E3394</f>
        <v>8.3333333328482695E-2</v>
      </c>
      <c r="I3394" s="284">
        <v>1</v>
      </c>
      <c r="J3394" s="284"/>
      <c r="K3394" s="284"/>
      <c r="L3394" s="284" t="s">
        <v>11</v>
      </c>
      <c r="M3394" s="284" t="s">
        <v>337</v>
      </c>
      <c r="N3394" s="268">
        <v>0.4</v>
      </c>
      <c r="O3394" s="284" t="s">
        <v>2</v>
      </c>
      <c r="P3394" s="284" t="s">
        <v>8669</v>
      </c>
      <c r="Q3394" s="284" t="s">
        <v>4785</v>
      </c>
      <c r="R3394" s="284">
        <v>0.114</v>
      </c>
      <c r="S3394" s="284"/>
      <c r="T3394" s="284">
        <f>R3394+S3394</f>
        <v>0.114</v>
      </c>
      <c r="U3394" s="302"/>
      <c r="V3394" s="302"/>
      <c r="W3394" s="302"/>
      <c r="X3394" s="302"/>
      <c r="Y3394" s="302"/>
      <c r="Z3394" s="302"/>
      <c r="AA3394" s="302"/>
      <c r="AB3394" s="302"/>
      <c r="AC3394" s="302"/>
      <c r="AD3394" s="302" t="s">
        <v>0</v>
      </c>
      <c r="AE3394" s="302"/>
      <c r="AF3394" s="302"/>
      <c r="AG3394" s="302"/>
      <c r="AH3394" s="286"/>
      <c r="AI3394" s="286"/>
      <c r="AJ3394" s="342"/>
    </row>
    <row r="3395" spans="1:36" ht="93.75" customHeight="1">
      <c r="A3395" s="279" t="s">
        <v>7992</v>
      </c>
      <c r="B3395" s="284" t="s">
        <v>69</v>
      </c>
      <c r="C3395" s="284" t="s">
        <v>1621</v>
      </c>
      <c r="D3395" s="271">
        <v>42234</v>
      </c>
      <c r="E3395" s="272">
        <v>0.7680555555555556</v>
      </c>
      <c r="F3395" s="271">
        <v>42234</v>
      </c>
      <c r="G3395" s="272">
        <v>0.76874999999999993</v>
      </c>
      <c r="H3395" s="272">
        <v>6.9444444444433095E-4</v>
      </c>
      <c r="I3395" s="284">
        <v>18</v>
      </c>
      <c r="J3395" s="284" t="s">
        <v>143</v>
      </c>
      <c r="K3395" s="284" t="s">
        <v>8</v>
      </c>
      <c r="L3395" s="284" t="s">
        <v>16</v>
      </c>
      <c r="M3395" s="284" t="s">
        <v>8670</v>
      </c>
      <c r="N3395" s="268" t="s">
        <v>3</v>
      </c>
      <c r="O3395" s="284" t="s">
        <v>7</v>
      </c>
      <c r="P3395" s="284" t="s">
        <v>8093</v>
      </c>
      <c r="Q3395" s="284" t="s">
        <v>8671</v>
      </c>
      <c r="R3395" s="284">
        <v>8.6999999999999994E-2</v>
      </c>
      <c r="S3395" s="284">
        <v>0.47599999999999998</v>
      </c>
      <c r="T3395" s="284">
        <v>0.56299999999999994</v>
      </c>
      <c r="U3395" s="302" t="s">
        <v>28</v>
      </c>
      <c r="V3395" s="302">
        <v>1995</v>
      </c>
      <c r="W3395" s="302" t="s">
        <v>1709</v>
      </c>
      <c r="X3395" s="302" t="s">
        <v>724</v>
      </c>
      <c r="Y3395" s="302" t="s">
        <v>2660</v>
      </c>
      <c r="Z3395" s="302">
        <v>100</v>
      </c>
      <c r="AA3395" s="302" t="s">
        <v>9579</v>
      </c>
      <c r="AB3395" s="302">
        <v>0</v>
      </c>
      <c r="AC3395" s="302" t="s">
        <v>2660</v>
      </c>
      <c r="AD3395" s="302" t="s">
        <v>37</v>
      </c>
      <c r="AE3395" s="302"/>
      <c r="AF3395" s="302"/>
      <c r="AG3395" s="302" t="s">
        <v>8671</v>
      </c>
      <c r="AH3395" s="286"/>
      <c r="AI3395" s="286"/>
      <c r="AJ3395" s="342"/>
    </row>
    <row r="3396" spans="1:36" ht="56.25" customHeight="1">
      <c r="A3396" s="279" t="s">
        <v>7992</v>
      </c>
      <c r="B3396" s="284" t="s">
        <v>69</v>
      </c>
      <c r="C3396" s="284" t="s">
        <v>1621</v>
      </c>
      <c r="D3396" s="271">
        <v>42234</v>
      </c>
      <c r="E3396" s="272">
        <v>0.79722222222222217</v>
      </c>
      <c r="F3396" s="271">
        <v>42234</v>
      </c>
      <c r="G3396" s="272">
        <v>0.81805555555555554</v>
      </c>
      <c r="H3396" s="272">
        <v>2.083333333333337E-2</v>
      </c>
      <c r="I3396" s="284">
        <v>18</v>
      </c>
      <c r="J3396" s="284" t="s">
        <v>143</v>
      </c>
      <c r="K3396" s="284" t="s">
        <v>20</v>
      </c>
      <c r="L3396" s="284" t="s">
        <v>16</v>
      </c>
      <c r="M3396" s="284" t="s">
        <v>8670</v>
      </c>
      <c r="N3396" s="268" t="s">
        <v>3</v>
      </c>
      <c r="O3396" s="284" t="s">
        <v>7</v>
      </c>
      <c r="P3396" s="284" t="s">
        <v>8093</v>
      </c>
      <c r="Q3396" s="284" t="s">
        <v>8672</v>
      </c>
      <c r="R3396" s="284">
        <v>2.5539999999999998</v>
      </c>
      <c r="S3396" s="284">
        <v>0.49099999999999999</v>
      </c>
      <c r="T3396" s="284">
        <v>3.0449999999999999</v>
      </c>
      <c r="U3396" s="302" t="s">
        <v>28</v>
      </c>
      <c r="V3396" s="302">
        <v>1995</v>
      </c>
      <c r="W3396" s="302" t="s">
        <v>1709</v>
      </c>
      <c r="X3396" s="302" t="s">
        <v>724</v>
      </c>
      <c r="Y3396" s="302" t="s">
        <v>2660</v>
      </c>
      <c r="Z3396" s="302">
        <v>100</v>
      </c>
      <c r="AA3396" s="302" t="s">
        <v>9579</v>
      </c>
      <c r="AB3396" s="302">
        <v>0</v>
      </c>
      <c r="AC3396" s="302" t="s">
        <v>2660</v>
      </c>
      <c r="AD3396" s="302" t="s">
        <v>37</v>
      </c>
      <c r="AE3396" s="302"/>
      <c r="AF3396" s="302"/>
      <c r="AG3396" s="302" t="s">
        <v>8672</v>
      </c>
      <c r="AH3396" s="286"/>
      <c r="AI3396" s="286"/>
      <c r="AJ3396" s="342"/>
    </row>
    <row r="3397" spans="1:36" ht="56.25" customHeight="1">
      <c r="A3397" s="284" t="s">
        <v>3570</v>
      </c>
      <c r="B3397" s="312" t="s">
        <v>85</v>
      </c>
      <c r="C3397" s="312" t="s">
        <v>85</v>
      </c>
      <c r="D3397" s="559">
        <v>42165</v>
      </c>
      <c r="E3397" s="409">
        <v>0.63124999999999998</v>
      </c>
      <c r="F3397" s="559">
        <v>42165</v>
      </c>
      <c r="G3397" s="409">
        <v>0.64027777777777783</v>
      </c>
      <c r="H3397" s="409">
        <f>G3397-E3397</f>
        <v>9.0277777777778567E-3</v>
      </c>
      <c r="I3397" s="312">
        <v>0</v>
      </c>
      <c r="J3397" s="544" t="s">
        <v>4106</v>
      </c>
      <c r="K3397" s="312" t="s">
        <v>20</v>
      </c>
      <c r="L3397" s="563" t="s">
        <v>9</v>
      </c>
      <c r="M3397" s="312" t="s">
        <v>4103</v>
      </c>
      <c r="N3397" s="312" t="s">
        <v>3</v>
      </c>
      <c r="O3397" s="312" t="s">
        <v>7</v>
      </c>
      <c r="P3397" s="312" t="s">
        <v>4104</v>
      </c>
      <c r="Q3397" s="312" t="s">
        <v>4105</v>
      </c>
      <c r="R3397" s="312"/>
      <c r="S3397" s="312"/>
      <c r="T3397" s="312"/>
      <c r="U3397" s="312" t="s">
        <v>28</v>
      </c>
      <c r="V3397" s="312">
        <v>2009</v>
      </c>
      <c r="W3397" s="312" t="s">
        <v>1686</v>
      </c>
      <c r="X3397" s="312" t="s">
        <v>411</v>
      </c>
      <c r="Y3397" s="518">
        <v>42095</v>
      </c>
      <c r="Z3397" s="312">
        <v>100</v>
      </c>
      <c r="AA3397" s="518">
        <v>42278</v>
      </c>
      <c r="AB3397" s="312">
        <v>0</v>
      </c>
      <c r="AC3397" s="312" t="s">
        <v>128</v>
      </c>
      <c r="AD3397" s="312" t="s">
        <v>31</v>
      </c>
      <c r="AE3397" s="313" t="s">
        <v>586</v>
      </c>
      <c r="AF3397" s="313" t="s">
        <v>586</v>
      </c>
      <c r="AG3397" s="544"/>
      <c r="AH3397" s="286"/>
      <c r="AI3397" s="286"/>
      <c r="AJ3397" s="342"/>
    </row>
    <row r="3398" spans="1:36" ht="75" customHeight="1">
      <c r="A3398" s="279" t="s">
        <v>3570</v>
      </c>
      <c r="B3398" s="284" t="s">
        <v>5</v>
      </c>
      <c r="C3398" s="284" t="s">
        <v>5</v>
      </c>
      <c r="D3398" s="271">
        <v>42167</v>
      </c>
      <c r="E3398" s="272">
        <v>0.3354166666666667</v>
      </c>
      <c r="F3398" s="271">
        <v>42167</v>
      </c>
      <c r="G3398" s="272">
        <v>0.5</v>
      </c>
      <c r="H3398" s="272">
        <f>G3398-E3398</f>
        <v>0.1645833333333333</v>
      </c>
      <c r="I3398" s="284">
        <v>11</v>
      </c>
      <c r="J3398" s="284" t="s">
        <v>758</v>
      </c>
      <c r="K3398" s="284"/>
      <c r="L3398" s="284" t="s">
        <v>9</v>
      </c>
      <c r="M3398" s="284" t="s">
        <v>5776</v>
      </c>
      <c r="N3398" s="268" t="s">
        <v>3</v>
      </c>
      <c r="O3398" s="284" t="s">
        <v>7</v>
      </c>
      <c r="P3398" s="284" t="s">
        <v>4177</v>
      </c>
      <c r="Q3398" s="284" t="s">
        <v>4178</v>
      </c>
      <c r="R3398" s="284"/>
      <c r="S3398" s="284">
        <v>24.5</v>
      </c>
      <c r="T3398" s="284">
        <v>24.5</v>
      </c>
      <c r="U3398" s="302" t="s">
        <v>6</v>
      </c>
      <c r="V3398" s="302">
        <v>1993</v>
      </c>
      <c r="W3398" s="302" t="s">
        <v>591</v>
      </c>
      <c r="X3398" s="302" t="s">
        <v>411</v>
      </c>
      <c r="Y3398" s="302" t="s">
        <v>5777</v>
      </c>
      <c r="Z3398" s="302">
        <v>100</v>
      </c>
      <c r="AA3398" s="302">
        <v>42522</v>
      </c>
      <c r="AB3398" s="302"/>
      <c r="AC3398" s="302"/>
      <c r="AD3398" s="302" t="s">
        <v>31</v>
      </c>
      <c r="AE3398" s="302"/>
      <c r="AF3398" s="302"/>
      <c r="AG3398" s="302"/>
      <c r="AH3398" s="286"/>
      <c r="AI3398" s="286"/>
      <c r="AJ3398" s="342"/>
    </row>
    <row r="3399" spans="1:36" ht="150" customHeight="1">
      <c r="A3399" s="279" t="s">
        <v>3570</v>
      </c>
      <c r="B3399" s="284" t="s">
        <v>1452</v>
      </c>
      <c r="C3399" s="284" t="s">
        <v>1452</v>
      </c>
      <c r="D3399" s="271">
        <v>42168</v>
      </c>
      <c r="E3399" s="272">
        <v>0.68715277777777783</v>
      </c>
      <c r="F3399" s="271">
        <v>42168</v>
      </c>
      <c r="G3399" s="272">
        <v>0.69166666666666676</v>
      </c>
      <c r="H3399" s="272">
        <v>4.8611111111111112E-3</v>
      </c>
      <c r="I3399" s="284">
        <v>1</v>
      </c>
      <c r="J3399" s="284" t="s">
        <v>4090</v>
      </c>
      <c r="K3399" s="284" t="s">
        <v>178</v>
      </c>
      <c r="L3399" s="284" t="s">
        <v>9</v>
      </c>
      <c r="M3399" s="284" t="s">
        <v>3514</v>
      </c>
      <c r="N3399" s="268" t="s">
        <v>3</v>
      </c>
      <c r="O3399" s="284" t="s">
        <v>7</v>
      </c>
      <c r="P3399" s="284" t="s">
        <v>3514</v>
      </c>
      <c r="Q3399" s="284" t="s">
        <v>4091</v>
      </c>
      <c r="R3399" s="284">
        <v>0.1</v>
      </c>
      <c r="S3399" s="284"/>
      <c r="T3399" s="284">
        <v>0.1</v>
      </c>
      <c r="U3399" s="302" t="s">
        <v>7239</v>
      </c>
      <c r="V3399" s="302">
        <v>2013</v>
      </c>
      <c r="W3399" s="302" t="s">
        <v>7222</v>
      </c>
      <c r="X3399" s="302" t="s">
        <v>7215</v>
      </c>
      <c r="Y3399" s="302" t="s">
        <v>7231</v>
      </c>
      <c r="Z3399" s="302" t="s">
        <v>7225</v>
      </c>
      <c r="AA3399" s="302" t="s">
        <v>7226</v>
      </c>
      <c r="AB3399" s="302">
        <v>0</v>
      </c>
      <c r="AC3399" s="302" t="s">
        <v>7227</v>
      </c>
      <c r="AD3399" s="302" t="s">
        <v>31</v>
      </c>
      <c r="AE3399" s="302"/>
      <c r="AF3399" s="302"/>
      <c r="AG3399" s="302"/>
      <c r="AH3399" s="286"/>
      <c r="AI3399" s="286"/>
      <c r="AJ3399" s="342"/>
    </row>
    <row r="3400" spans="1:36" ht="243.75" customHeight="1">
      <c r="A3400" s="279" t="s">
        <v>7992</v>
      </c>
      <c r="B3400" s="284" t="s">
        <v>69</v>
      </c>
      <c r="C3400" s="284" t="s">
        <v>69</v>
      </c>
      <c r="D3400" s="271">
        <v>42234</v>
      </c>
      <c r="E3400" s="272">
        <v>0.97916666666666663</v>
      </c>
      <c r="F3400" s="271">
        <v>42234</v>
      </c>
      <c r="G3400" s="272">
        <v>0.17916666666666667</v>
      </c>
      <c r="H3400" s="272">
        <v>0.19999999999999998</v>
      </c>
      <c r="I3400" s="284">
        <v>6</v>
      </c>
      <c r="J3400" s="284" t="s">
        <v>150</v>
      </c>
      <c r="K3400" s="284" t="s">
        <v>51</v>
      </c>
      <c r="L3400" s="284" t="s">
        <v>4</v>
      </c>
      <c r="M3400" s="284" t="s">
        <v>3494</v>
      </c>
      <c r="N3400" s="268" t="s">
        <v>3</v>
      </c>
      <c r="O3400" s="284" t="s">
        <v>7</v>
      </c>
      <c r="P3400" s="284" t="s">
        <v>3495</v>
      </c>
      <c r="Q3400" s="284" t="s">
        <v>8680</v>
      </c>
      <c r="R3400" s="284">
        <v>6.8419999999999996</v>
      </c>
      <c r="S3400" s="284">
        <v>2.4E-2</v>
      </c>
      <c r="T3400" s="284">
        <v>6.8659999999999997</v>
      </c>
      <c r="U3400" s="302" t="s">
        <v>28</v>
      </c>
      <c r="V3400" s="302">
        <v>1995</v>
      </c>
      <c r="W3400" s="302" t="s">
        <v>1709</v>
      </c>
      <c r="X3400" s="302" t="s">
        <v>724</v>
      </c>
      <c r="Y3400" s="302" t="s">
        <v>1902</v>
      </c>
      <c r="Z3400" s="302">
        <v>100</v>
      </c>
      <c r="AA3400" s="302" t="s">
        <v>2660</v>
      </c>
      <c r="AB3400" s="302">
        <v>0</v>
      </c>
      <c r="AC3400" s="302" t="s">
        <v>2660</v>
      </c>
      <c r="AD3400" s="302" t="s">
        <v>0</v>
      </c>
      <c r="AE3400" s="302"/>
      <c r="AF3400" s="302"/>
      <c r="AG3400" s="302" t="s">
        <v>8680</v>
      </c>
      <c r="AH3400" s="286"/>
      <c r="AI3400" s="286"/>
      <c r="AJ3400" s="342"/>
    </row>
    <row r="3401" spans="1:36" ht="168.75" customHeight="1">
      <c r="A3401" s="279" t="s">
        <v>8946</v>
      </c>
      <c r="B3401" s="284" t="s">
        <v>10</v>
      </c>
      <c r="C3401" s="284" t="s">
        <v>287</v>
      </c>
      <c r="D3401" s="271">
        <v>42262</v>
      </c>
      <c r="E3401" s="272">
        <v>0.55208333333333337</v>
      </c>
      <c r="F3401" s="271">
        <v>42262</v>
      </c>
      <c r="G3401" s="272">
        <v>0.55208333333333337</v>
      </c>
      <c r="H3401" s="272">
        <v>0</v>
      </c>
      <c r="I3401" s="284">
        <v>13</v>
      </c>
      <c r="J3401" s="284" t="s">
        <v>180</v>
      </c>
      <c r="K3401" s="284" t="s">
        <v>8</v>
      </c>
      <c r="L3401" s="284" t="s">
        <v>9</v>
      </c>
      <c r="M3401" s="284" t="s">
        <v>9065</v>
      </c>
      <c r="N3401" s="268" t="s">
        <v>3</v>
      </c>
      <c r="O3401" s="284" t="s">
        <v>7</v>
      </c>
      <c r="P3401" s="284" t="s">
        <v>9065</v>
      </c>
      <c r="Q3401" s="284" t="s">
        <v>11103</v>
      </c>
      <c r="R3401" s="284">
        <v>1</v>
      </c>
      <c r="S3401" s="284"/>
      <c r="T3401" s="284">
        <v>1</v>
      </c>
      <c r="U3401" s="302"/>
      <c r="V3401" s="302"/>
      <c r="W3401" s="302"/>
      <c r="X3401" s="302"/>
      <c r="Y3401" s="302"/>
      <c r="Z3401" s="302"/>
      <c r="AA3401" s="302"/>
      <c r="AB3401" s="302"/>
      <c r="AC3401" s="302"/>
      <c r="AD3401" s="302" t="s">
        <v>22</v>
      </c>
      <c r="AE3401" s="302"/>
      <c r="AF3401" s="302"/>
      <c r="AG3401" s="302" t="s">
        <v>10956</v>
      </c>
      <c r="AH3401" s="286"/>
      <c r="AI3401" s="286"/>
      <c r="AJ3401" s="342"/>
    </row>
    <row r="3402" spans="1:36" ht="168.75" customHeight="1">
      <c r="A3402" s="279" t="s">
        <v>7992</v>
      </c>
      <c r="B3402" s="284" t="s">
        <v>58</v>
      </c>
      <c r="C3402" s="284" t="s">
        <v>11504</v>
      </c>
      <c r="D3402" s="271">
        <v>42234</v>
      </c>
      <c r="E3402" s="272">
        <v>0.30138888888888887</v>
      </c>
      <c r="F3402" s="271">
        <v>42234</v>
      </c>
      <c r="G3402" s="272">
        <v>0.3840277777777778</v>
      </c>
      <c r="H3402" s="272">
        <f>G3402-E3402</f>
        <v>8.2638888888888928E-2</v>
      </c>
      <c r="I3402" s="284">
        <v>6</v>
      </c>
      <c r="J3402" s="284" t="s">
        <v>150</v>
      </c>
      <c r="K3402" s="284" t="s">
        <v>14</v>
      </c>
      <c r="L3402" s="284" t="s">
        <v>16</v>
      </c>
      <c r="M3402" s="284" t="s">
        <v>11130</v>
      </c>
      <c r="N3402" s="268" t="s">
        <v>3</v>
      </c>
      <c r="O3402" s="284" t="s">
        <v>7</v>
      </c>
      <c r="P3402" s="284" t="s">
        <v>11130</v>
      </c>
      <c r="Q3402" s="284" t="s">
        <v>8717</v>
      </c>
      <c r="R3402" s="284">
        <v>11.9</v>
      </c>
      <c r="S3402" s="284"/>
      <c r="T3402" s="284">
        <v>11.9</v>
      </c>
      <c r="U3402" s="302"/>
      <c r="V3402" s="302"/>
      <c r="W3402" s="302"/>
      <c r="X3402" s="302"/>
      <c r="Y3402" s="302"/>
      <c r="Z3402" s="302"/>
      <c r="AA3402" s="302"/>
      <c r="AB3402" s="302"/>
      <c r="AC3402" s="302"/>
      <c r="AD3402" s="302" t="s">
        <v>37</v>
      </c>
      <c r="AE3402" s="302"/>
      <c r="AF3402" s="302"/>
      <c r="AG3402" s="302"/>
      <c r="AH3402" s="286"/>
      <c r="AI3402" s="286"/>
      <c r="AJ3402" s="342"/>
    </row>
    <row r="3403" spans="1:36" ht="112.5" customHeight="1">
      <c r="A3403" s="279" t="s">
        <v>3570</v>
      </c>
      <c r="B3403" s="284" t="s">
        <v>5</v>
      </c>
      <c r="C3403" s="284" t="s">
        <v>5</v>
      </c>
      <c r="D3403" s="271">
        <v>42178</v>
      </c>
      <c r="E3403" s="272">
        <v>0.66180555555555554</v>
      </c>
      <c r="F3403" s="271">
        <v>42180</v>
      </c>
      <c r="G3403" s="272">
        <v>0.4201388888888889</v>
      </c>
      <c r="H3403" s="272">
        <v>0.42152777777777778</v>
      </c>
      <c r="I3403" s="284">
        <v>9</v>
      </c>
      <c r="J3403" s="284" t="s">
        <v>150</v>
      </c>
      <c r="K3403" s="284" t="s">
        <v>14</v>
      </c>
      <c r="L3403" s="284" t="s">
        <v>9</v>
      </c>
      <c r="M3403" s="284" t="s">
        <v>4519</v>
      </c>
      <c r="N3403" s="268" t="s">
        <v>3</v>
      </c>
      <c r="O3403" s="284" t="s">
        <v>7</v>
      </c>
      <c r="P3403" s="284" t="s">
        <v>4520</v>
      </c>
      <c r="Q3403" s="284" t="s">
        <v>5909</v>
      </c>
      <c r="R3403" s="284"/>
      <c r="S3403" s="284">
        <v>124.3</v>
      </c>
      <c r="T3403" s="284">
        <v>124.3</v>
      </c>
      <c r="U3403" s="302" t="s">
        <v>46</v>
      </c>
      <c r="V3403" s="302">
        <v>1986</v>
      </c>
      <c r="W3403" s="302" t="s">
        <v>1358</v>
      </c>
      <c r="X3403" s="302" t="s">
        <v>411</v>
      </c>
      <c r="Y3403" s="302" t="s">
        <v>5910</v>
      </c>
      <c r="Z3403" s="302">
        <v>100</v>
      </c>
      <c r="AA3403" s="302" t="s">
        <v>5911</v>
      </c>
      <c r="AB3403" s="302" t="s">
        <v>5912</v>
      </c>
      <c r="AC3403" s="302"/>
      <c r="AD3403" s="302" t="s">
        <v>31</v>
      </c>
      <c r="AE3403" s="302"/>
      <c r="AF3403" s="302"/>
      <c r="AG3403" s="302"/>
      <c r="AH3403" s="286"/>
      <c r="AI3403" s="286"/>
      <c r="AJ3403" s="342"/>
    </row>
    <row r="3404" spans="1:36" ht="112.5" customHeight="1">
      <c r="A3404" s="279" t="s">
        <v>3570</v>
      </c>
      <c r="B3404" s="284" t="s">
        <v>5</v>
      </c>
      <c r="C3404" s="284" t="s">
        <v>5</v>
      </c>
      <c r="D3404" s="271">
        <v>42178</v>
      </c>
      <c r="E3404" s="272">
        <v>0.6791666666666667</v>
      </c>
      <c r="F3404" s="271">
        <v>42179</v>
      </c>
      <c r="G3404" s="272">
        <v>0.68888888888888899</v>
      </c>
      <c r="H3404" s="272">
        <v>0.99930555555555556</v>
      </c>
      <c r="I3404" s="284">
        <v>6</v>
      </c>
      <c r="J3404" s="284" t="s">
        <v>143</v>
      </c>
      <c r="K3404" s="284" t="s">
        <v>14</v>
      </c>
      <c r="L3404" s="284" t="s">
        <v>9</v>
      </c>
      <c r="M3404" s="284" t="s">
        <v>5945</v>
      </c>
      <c r="N3404" s="268" t="s">
        <v>3</v>
      </c>
      <c r="O3404" s="284" t="s">
        <v>7</v>
      </c>
      <c r="P3404" s="284" t="s">
        <v>5946</v>
      </c>
      <c r="Q3404" s="284" t="s">
        <v>5947</v>
      </c>
      <c r="R3404" s="284"/>
      <c r="S3404" s="284">
        <v>54.9</v>
      </c>
      <c r="T3404" s="284">
        <f>S3404</f>
        <v>54.9</v>
      </c>
      <c r="U3404" s="302" t="s">
        <v>28</v>
      </c>
      <c r="V3404" s="302">
        <v>1988</v>
      </c>
      <c r="W3404" s="302" t="s">
        <v>5948</v>
      </c>
      <c r="X3404" s="302" t="s">
        <v>411</v>
      </c>
      <c r="Y3404" s="302">
        <v>40900</v>
      </c>
      <c r="Z3404" s="302">
        <v>30</v>
      </c>
      <c r="AA3404" s="302">
        <v>42339</v>
      </c>
      <c r="AB3404" s="302">
        <v>3</v>
      </c>
      <c r="AC3404" s="302" t="s">
        <v>586</v>
      </c>
      <c r="AD3404" s="302" t="s">
        <v>31</v>
      </c>
      <c r="AE3404" s="302"/>
      <c r="AF3404" s="302"/>
      <c r="AG3404" s="302"/>
      <c r="AH3404" s="286"/>
      <c r="AI3404" s="286"/>
      <c r="AJ3404" s="342"/>
    </row>
    <row r="3405" spans="1:36" ht="75" customHeight="1">
      <c r="A3405" s="279" t="s">
        <v>7992</v>
      </c>
      <c r="B3405" s="294" t="s">
        <v>84</v>
      </c>
      <c r="C3405" s="274" t="s">
        <v>3626</v>
      </c>
      <c r="D3405" s="297">
        <v>42235</v>
      </c>
      <c r="E3405" s="298">
        <v>2.9166666666666664E-2</v>
      </c>
      <c r="F3405" s="297">
        <v>42235</v>
      </c>
      <c r="G3405" s="298">
        <v>2.9166666666666664E-2</v>
      </c>
      <c r="H3405" s="299">
        <v>0</v>
      </c>
      <c r="I3405" s="279">
        <v>16</v>
      </c>
      <c r="J3405" s="286"/>
      <c r="K3405" s="300" t="s">
        <v>8</v>
      </c>
      <c r="L3405" s="286" t="s">
        <v>16</v>
      </c>
      <c r="M3405" s="286" t="s">
        <v>8421</v>
      </c>
      <c r="N3405" s="274">
        <v>110</v>
      </c>
      <c r="O3405" s="300" t="s">
        <v>7</v>
      </c>
      <c r="P3405" s="286" t="s">
        <v>8421</v>
      </c>
      <c r="Q3405" s="444" t="s">
        <v>8384</v>
      </c>
      <c r="R3405" s="303">
        <v>6</v>
      </c>
      <c r="S3405" s="303"/>
      <c r="T3405" s="303">
        <v>6</v>
      </c>
      <c r="U3405" s="304" t="s">
        <v>28</v>
      </c>
      <c r="V3405" s="279"/>
      <c r="W3405" s="279"/>
      <c r="X3405" s="279"/>
      <c r="Y3405" s="279"/>
      <c r="Z3405" s="279"/>
      <c r="AA3405" s="279"/>
      <c r="AB3405" s="279"/>
      <c r="AC3405" s="279"/>
      <c r="AD3405" s="274" t="s">
        <v>37</v>
      </c>
      <c r="AE3405" s="279"/>
      <c r="AF3405" s="279"/>
      <c r="AG3405" s="303" t="s">
        <v>10908</v>
      </c>
      <c r="AH3405" s="286"/>
      <c r="AI3405" s="286"/>
      <c r="AJ3405" s="342"/>
    </row>
    <row r="3406" spans="1:36" ht="56.25" customHeight="1">
      <c r="A3406" s="279" t="s">
        <v>3570</v>
      </c>
      <c r="B3406" s="284" t="s">
        <v>69</v>
      </c>
      <c r="C3406" s="284" t="s">
        <v>69</v>
      </c>
      <c r="D3406" s="271">
        <v>42179</v>
      </c>
      <c r="E3406" s="272">
        <v>0.28819444444444448</v>
      </c>
      <c r="F3406" s="271">
        <v>42179</v>
      </c>
      <c r="G3406" s="272">
        <v>0.3125</v>
      </c>
      <c r="H3406" s="272">
        <f>G3406-E3406</f>
        <v>2.4305555555555525E-2</v>
      </c>
      <c r="I3406" s="284">
        <v>12</v>
      </c>
      <c r="J3406" s="284" t="s">
        <v>150</v>
      </c>
      <c r="K3406" s="284" t="s">
        <v>20</v>
      </c>
      <c r="L3406" s="284" t="s">
        <v>9</v>
      </c>
      <c r="M3406" s="284" t="s">
        <v>4574</v>
      </c>
      <c r="N3406" s="268" t="s">
        <v>3</v>
      </c>
      <c r="O3406" s="284" t="s">
        <v>7</v>
      </c>
      <c r="P3406" s="284" t="s">
        <v>3030</v>
      </c>
      <c r="Q3406" s="284" t="s">
        <v>4575</v>
      </c>
      <c r="R3406" s="284">
        <v>1.665</v>
      </c>
      <c r="S3406" s="284">
        <v>0.20499999999999999</v>
      </c>
      <c r="T3406" s="284">
        <f>R3406+S3406</f>
        <v>1.87</v>
      </c>
      <c r="U3406" s="302" t="s">
        <v>28</v>
      </c>
      <c r="V3406" s="302">
        <v>2008</v>
      </c>
      <c r="W3406" s="302" t="s">
        <v>1709</v>
      </c>
      <c r="X3406" s="302" t="s">
        <v>724</v>
      </c>
      <c r="Y3406" s="302" t="s">
        <v>1902</v>
      </c>
      <c r="Z3406" s="302">
        <v>100</v>
      </c>
      <c r="AA3406" s="302" t="s">
        <v>2660</v>
      </c>
      <c r="AB3406" s="302">
        <v>0</v>
      </c>
      <c r="AC3406" s="302" t="s">
        <v>2660</v>
      </c>
      <c r="AD3406" s="302" t="s">
        <v>31</v>
      </c>
      <c r="AE3406" s="302"/>
      <c r="AF3406" s="302"/>
      <c r="AG3406" s="302" t="s">
        <v>4575</v>
      </c>
      <c r="AH3406" s="286"/>
      <c r="AI3406" s="286"/>
      <c r="AJ3406" s="342"/>
    </row>
    <row r="3407" spans="1:36" ht="131.25" customHeight="1">
      <c r="A3407" s="274" t="s">
        <v>7992</v>
      </c>
      <c r="B3407" s="293" t="s">
        <v>21</v>
      </c>
      <c r="C3407" s="293" t="s">
        <v>21</v>
      </c>
      <c r="D3407" s="287">
        <v>42235</v>
      </c>
      <c r="E3407" s="288">
        <v>0.41041666666666665</v>
      </c>
      <c r="F3407" s="287">
        <v>42235</v>
      </c>
      <c r="G3407" s="288">
        <v>0.46875</v>
      </c>
      <c r="H3407" s="288">
        <v>5.8333333333333327E-2</v>
      </c>
      <c r="I3407" s="273">
        <v>4</v>
      </c>
      <c r="J3407" s="273"/>
      <c r="K3407" s="293"/>
      <c r="L3407" s="293" t="s">
        <v>4</v>
      </c>
      <c r="M3407" s="293" t="s">
        <v>8400</v>
      </c>
      <c r="N3407" s="273">
        <v>0.4</v>
      </c>
      <c r="O3407" s="273" t="s">
        <v>2</v>
      </c>
      <c r="P3407" s="293" t="s">
        <v>8400</v>
      </c>
      <c r="Q3407" s="273" t="s">
        <v>8422</v>
      </c>
      <c r="R3407" s="273">
        <v>1.262</v>
      </c>
      <c r="S3407" s="273">
        <v>0.63100000000000001</v>
      </c>
      <c r="T3407" s="273">
        <v>1.893</v>
      </c>
      <c r="U3407" s="293" t="s">
        <v>45</v>
      </c>
      <c r="V3407" s="273" t="s">
        <v>128</v>
      </c>
      <c r="W3407" s="293" t="s">
        <v>128</v>
      </c>
      <c r="X3407" s="293" t="s">
        <v>128</v>
      </c>
      <c r="Y3407" s="269">
        <v>2015</v>
      </c>
      <c r="Z3407" s="318" t="s">
        <v>128</v>
      </c>
      <c r="AA3407" s="269">
        <v>2016</v>
      </c>
      <c r="AB3407" s="293" t="s">
        <v>128</v>
      </c>
      <c r="AC3407" s="269">
        <v>2015</v>
      </c>
      <c r="AD3407" s="293" t="s">
        <v>0</v>
      </c>
      <c r="AE3407" s="293" t="s">
        <v>57</v>
      </c>
      <c r="AF3407" s="293"/>
      <c r="AG3407" s="318"/>
      <c r="AH3407" s="293"/>
      <c r="AI3407" s="286"/>
      <c r="AJ3407" s="342"/>
    </row>
    <row r="3408" spans="1:36" ht="112.5" customHeight="1">
      <c r="A3408" s="274" t="s">
        <v>7992</v>
      </c>
      <c r="B3408" s="293" t="s">
        <v>21</v>
      </c>
      <c r="C3408" s="293" t="s">
        <v>8978</v>
      </c>
      <c r="D3408" s="287">
        <v>42235</v>
      </c>
      <c r="E3408" s="288">
        <v>0.49305555555555558</v>
      </c>
      <c r="F3408" s="287">
        <v>42235</v>
      </c>
      <c r="G3408" s="288">
        <v>0.55902777777777779</v>
      </c>
      <c r="H3408" s="288">
        <v>6.5972222222222224E-2</v>
      </c>
      <c r="I3408" s="273">
        <v>13</v>
      </c>
      <c r="J3408" s="273" t="s">
        <v>150</v>
      </c>
      <c r="K3408" s="293" t="s">
        <v>14</v>
      </c>
      <c r="L3408" s="293" t="s">
        <v>9</v>
      </c>
      <c r="M3408" s="293" t="s">
        <v>8423</v>
      </c>
      <c r="N3408" s="273">
        <v>35</v>
      </c>
      <c r="O3408" s="273" t="s">
        <v>7</v>
      </c>
      <c r="P3408" s="293" t="s">
        <v>8423</v>
      </c>
      <c r="Q3408" s="273" t="s">
        <v>8424</v>
      </c>
      <c r="R3408" s="273">
        <v>2.8650000000000002</v>
      </c>
      <c r="S3408" s="273">
        <v>1.4330000000000001</v>
      </c>
      <c r="T3408" s="273">
        <v>4.298</v>
      </c>
      <c r="U3408" s="293" t="s">
        <v>28</v>
      </c>
      <c r="V3408" s="273" t="s">
        <v>128</v>
      </c>
      <c r="W3408" s="293" t="s">
        <v>128</v>
      </c>
      <c r="X3408" s="293" t="s">
        <v>128</v>
      </c>
      <c r="Y3408" s="269">
        <v>2015</v>
      </c>
      <c r="Z3408" s="318" t="s">
        <v>128</v>
      </c>
      <c r="AA3408" s="269">
        <v>2016</v>
      </c>
      <c r="AB3408" s="293" t="s">
        <v>128</v>
      </c>
      <c r="AC3408" s="269">
        <v>2015</v>
      </c>
      <c r="AD3408" s="293" t="s">
        <v>30</v>
      </c>
      <c r="AE3408" s="293" t="s">
        <v>57</v>
      </c>
      <c r="AF3408" s="293"/>
      <c r="AG3408" s="318"/>
      <c r="AH3408" s="293"/>
      <c r="AI3408" s="286"/>
      <c r="AJ3408" s="342"/>
    </row>
    <row r="3409" spans="1:36" ht="75" customHeight="1">
      <c r="A3409" s="279" t="s">
        <v>3570</v>
      </c>
      <c r="B3409" s="284" t="s">
        <v>5</v>
      </c>
      <c r="C3409" s="284" t="s">
        <v>5</v>
      </c>
      <c r="D3409" s="271">
        <v>42179</v>
      </c>
      <c r="E3409" s="272">
        <v>0.16805555555555554</v>
      </c>
      <c r="F3409" s="271">
        <v>42179</v>
      </c>
      <c r="G3409" s="272">
        <v>0.47222222222222227</v>
      </c>
      <c r="H3409" s="272">
        <v>0.30416666666666664</v>
      </c>
      <c r="I3409" s="284">
        <v>14</v>
      </c>
      <c r="J3409" s="284" t="s">
        <v>143</v>
      </c>
      <c r="K3409" s="284" t="s">
        <v>14</v>
      </c>
      <c r="L3409" s="284" t="s">
        <v>9</v>
      </c>
      <c r="M3409" s="284" t="s">
        <v>5991</v>
      </c>
      <c r="N3409" s="268" t="s">
        <v>3</v>
      </c>
      <c r="O3409" s="284" t="s">
        <v>7</v>
      </c>
      <c r="P3409" s="284" t="s">
        <v>5992</v>
      </c>
      <c r="Q3409" s="284" t="s">
        <v>5993</v>
      </c>
      <c r="R3409" s="284"/>
      <c r="S3409" s="284">
        <v>80.900000000000006</v>
      </c>
      <c r="T3409" s="284">
        <v>80.900000000000006</v>
      </c>
      <c r="U3409" s="302" t="s">
        <v>28</v>
      </c>
      <c r="V3409" s="302">
        <v>2006</v>
      </c>
      <c r="W3409" s="302" t="s">
        <v>5848</v>
      </c>
      <c r="X3409" s="302" t="s">
        <v>411</v>
      </c>
      <c r="Y3409" s="302" t="s">
        <v>5994</v>
      </c>
      <c r="Z3409" s="302">
        <v>0.5</v>
      </c>
      <c r="AA3409" s="302" t="s">
        <v>5995</v>
      </c>
      <c r="AB3409" s="302">
        <v>6</v>
      </c>
      <c r="AC3409" s="302" t="s">
        <v>586</v>
      </c>
      <c r="AD3409" s="302" t="s">
        <v>31</v>
      </c>
      <c r="AE3409" s="302"/>
      <c r="AF3409" s="302"/>
      <c r="AG3409" s="302"/>
      <c r="AH3409" s="286"/>
      <c r="AI3409" s="286"/>
      <c r="AJ3409" s="342"/>
    </row>
    <row r="3410" spans="1:36" ht="75" customHeight="1">
      <c r="A3410" s="274" t="s">
        <v>7992</v>
      </c>
      <c r="B3410" s="320" t="s">
        <v>1412</v>
      </c>
      <c r="C3410" s="320" t="s">
        <v>1423</v>
      </c>
      <c r="D3410" s="275">
        <v>42235</v>
      </c>
      <c r="E3410" s="383">
        <v>0.63472222222222219</v>
      </c>
      <c r="F3410" s="287">
        <v>42235</v>
      </c>
      <c r="G3410" s="383">
        <v>0.63472222222222219</v>
      </c>
      <c r="H3410" s="383">
        <v>0</v>
      </c>
      <c r="I3410" s="412">
        <v>9</v>
      </c>
      <c r="J3410" s="412" t="s">
        <v>1437</v>
      </c>
      <c r="K3410" s="412"/>
      <c r="L3410" s="412" t="s">
        <v>4</v>
      </c>
      <c r="M3410" s="412" t="s">
        <v>6782</v>
      </c>
      <c r="N3410" s="412" t="s">
        <v>3</v>
      </c>
      <c r="O3410" s="412" t="s">
        <v>7</v>
      </c>
      <c r="P3410" s="412" t="s">
        <v>6782</v>
      </c>
      <c r="Q3410" s="412" t="s">
        <v>8428</v>
      </c>
      <c r="R3410" s="460"/>
      <c r="S3410" s="460">
        <v>2</v>
      </c>
      <c r="T3410" s="460">
        <v>2</v>
      </c>
      <c r="U3410" s="279"/>
      <c r="V3410" s="279"/>
      <c r="W3410" s="279"/>
      <c r="X3410" s="279"/>
      <c r="Y3410" s="279"/>
      <c r="Z3410" s="279"/>
      <c r="AA3410" s="279"/>
      <c r="AB3410" s="279"/>
      <c r="AC3410" s="279"/>
      <c r="AD3410" s="273" t="s">
        <v>17</v>
      </c>
      <c r="AE3410" s="279"/>
      <c r="AF3410" s="279"/>
      <c r="AG3410" s="290"/>
      <c r="AH3410" s="286"/>
      <c r="AI3410" s="286"/>
      <c r="AJ3410" s="342"/>
    </row>
    <row r="3411" spans="1:36" ht="56.25" customHeight="1">
      <c r="A3411" s="279" t="s">
        <v>3570</v>
      </c>
      <c r="B3411" s="284" t="s">
        <v>5</v>
      </c>
      <c r="C3411" s="284" t="s">
        <v>5</v>
      </c>
      <c r="D3411" s="271">
        <v>42180</v>
      </c>
      <c r="E3411" s="272">
        <v>0.68055555555555547</v>
      </c>
      <c r="F3411" s="271">
        <v>42180</v>
      </c>
      <c r="G3411" s="272">
        <v>0.87569444444444444</v>
      </c>
      <c r="H3411" s="272">
        <f>G3411-E3411</f>
        <v>0.19513888888888897</v>
      </c>
      <c r="I3411" s="284">
        <v>9</v>
      </c>
      <c r="J3411" s="284" t="s">
        <v>150</v>
      </c>
      <c r="K3411" s="284" t="s">
        <v>14</v>
      </c>
      <c r="L3411" s="284" t="s">
        <v>9</v>
      </c>
      <c r="M3411" s="284" t="s">
        <v>4519</v>
      </c>
      <c r="N3411" s="268" t="s">
        <v>3</v>
      </c>
      <c r="O3411" s="284" t="s">
        <v>7</v>
      </c>
      <c r="P3411" s="284" t="s">
        <v>4737</v>
      </c>
      <c r="Q3411" s="284" t="s">
        <v>4738</v>
      </c>
      <c r="R3411" s="284">
        <v>27.4</v>
      </c>
      <c r="S3411" s="284">
        <v>4.3</v>
      </c>
      <c r="T3411" s="284">
        <v>31.7</v>
      </c>
      <c r="U3411" s="302" t="s">
        <v>6</v>
      </c>
      <c r="V3411" s="302">
        <v>1986</v>
      </c>
      <c r="W3411" s="302" t="s">
        <v>1358</v>
      </c>
      <c r="X3411" s="302" t="s">
        <v>411</v>
      </c>
      <c r="Y3411" s="302" t="s">
        <v>5910</v>
      </c>
      <c r="Z3411" s="302">
        <v>100</v>
      </c>
      <c r="AA3411" s="302" t="s">
        <v>5915</v>
      </c>
      <c r="AB3411" s="302" t="s">
        <v>5912</v>
      </c>
      <c r="AC3411" s="302"/>
      <c r="AD3411" s="302" t="s">
        <v>31</v>
      </c>
      <c r="AE3411" s="302"/>
      <c r="AF3411" s="302"/>
      <c r="AG3411" s="302"/>
      <c r="AH3411" s="286"/>
      <c r="AI3411" s="286"/>
      <c r="AJ3411" s="342"/>
    </row>
    <row r="3412" spans="1:36" ht="157.5" customHeight="1">
      <c r="A3412" s="279" t="s">
        <v>7992</v>
      </c>
      <c r="B3412" s="284" t="s">
        <v>19</v>
      </c>
      <c r="C3412" s="284" t="s">
        <v>11218</v>
      </c>
      <c r="D3412" s="271">
        <v>42235</v>
      </c>
      <c r="E3412" s="272">
        <v>0.25138888888888888</v>
      </c>
      <c r="F3412" s="271">
        <v>42235</v>
      </c>
      <c r="G3412" s="272">
        <v>0.25208333333333333</v>
      </c>
      <c r="H3412" s="272">
        <v>6.9444444444444198E-4</v>
      </c>
      <c r="I3412" s="284">
        <v>176</v>
      </c>
      <c r="J3412" s="284" t="s">
        <v>8431</v>
      </c>
      <c r="K3412" s="284" t="s">
        <v>8</v>
      </c>
      <c r="L3412" s="284" t="s">
        <v>16</v>
      </c>
      <c r="M3412" s="284" t="s">
        <v>267</v>
      </c>
      <c r="N3412" s="268">
        <v>110</v>
      </c>
      <c r="O3412" s="284" t="s">
        <v>7</v>
      </c>
      <c r="P3412" s="284" t="s">
        <v>11363</v>
      </c>
      <c r="Q3412" s="284" t="s">
        <v>8432</v>
      </c>
      <c r="R3412" s="284">
        <v>67</v>
      </c>
      <c r="S3412" s="284">
        <v>68</v>
      </c>
      <c r="T3412" s="284">
        <f t="shared" ref="T3412:T3419" si="50">R3412+S3412</f>
        <v>135</v>
      </c>
      <c r="U3412" s="302"/>
      <c r="V3412" s="302"/>
      <c r="W3412" s="302"/>
      <c r="X3412" s="302"/>
      <c r="Y3412" s="302"/>
      <c r="Z3412" s="302"/>
      <c r="AA3412" s="302"/>
      <c r="AB3412" s="302"/>
      <c r="AC3412" s="302"/>
      <c r="AD3412" s="302" t="s">
        <v>37</v>
      </c>
      <c r="AE3412" s="302"/>
      <c r="AF3412" s="302"/>
      <c r="AG3412" s="302"/>
      <c r="AH3412" s="286"/>
      <c r="AI3412" s="286"/>
      <c r="AJ3412" s="342"/>
    </row>
    <row r="3413" spans="1:36" ht="189" customHeight="1">
      <c r="A3413" s="279" t="s">
        <v>7992</v>
      </c>
      <c r="B3413" s="284" t="s">
        <v>19</v>
      </c>
      <c r="C3413" s="284" t="s">
        <v>11210</v>
      </c>
      <c r="D3413" s="271">
        <v>42235</v>
      </c>
      <c r="E3413" s="272">
        <v>0.25972222222222224</v>
      </c>
      <c r="F3413" s="271">
        <v>42235</v>
      </c>
      <c r="G3413" s="272">
        <v>0.26041666666666669</v>
      </c>
      <c r="H3413" s="272">
        <v>6.9444444444444198E-4</v>
      </c>
      <c r="I3413" s="284">
        <v>28</v>
      </c>
      <c r="J3413" s="284" t="s">
        <v>8433</v>
      </c>
      <c r="K3413" s="284" t="s">
        <v>8</v>
      </c>
      <c r="L3413" s="284" t="s">
        <v>16</v>
      </c>
      <c r="M3413" s="284" t="s">
        <v>3637</v>
      </c>
      <c r="N3413" s="268">
        <v>110</v>
      </c>
      <c r="O3413" s="284" t="s">
        <v>7</v>
      </c>
      <c r="P3413" s="284" t="s">
        <v>11364</v>
      </c>
      <c r="Q3413" s="284" t="s">
        <v>11365</v>
      </c>
      <c r="R3413" s="284">
        <v>7</v>
      </c>
      <c r="S3413" s="284"/>
      <c r="T3413" s="284">
        <f t="shared" si="50"/>
        <v>7</v>
      </c>
      <c r="U3413" s="302"/>
      <c r="V3413" s="302"/>
      <c r="W3413" s="302"/>
      <c r="X3413" s="302"/>
      <c r="Y3413" s="302"/>
      <c r="Z3413" s="302"/>
      <c r="AA3413" s="302"/>
      <c r="AB3413" s="302"/>
      <c r="AC3413" s="302"/>
      <c r="AD3413" s="302" t="s">
        <v>37</v>
      </c>
      <c r="AE3413" s="302"/>
      <c r="AF3413" s="302"/>
      <c r="AG3413" s="302"/>
      <c r="AH3413" s="286"/>
      <c r="AI3413" s="286"/>
      <c r="AJ3413" s="342"/>
    </row>
    <row r="3414" spans="1:36" ht="131.25" customHeight="1">
      <c r="A3414" s="279" t="s">
        <v>7992</v>
      </c>
      <c r="B3414" s="284" t="s">
        <v>19</v>
      </c>
      <c r="C3414" s="284" t="s">
        <v>11218</v>
      </c>
      <c r="D3414" s="271">
        <v>42235</v>
      </c>
      <c r="E3414" s="272">
        <v>0.26944444444444443</v>
      </c>
      <c r="F3414" s="271">
        <v>42235</v>
      </c>
      <c r="G3414" s="272">
        <v>0.27013888888888887</v>
      </c>
      <c r="H3414" s="272">
        <v>6.9444444444444198E-4</v>
      </c>
      <c r="I3414" s="284">
        <v>40</v>
      </c>
      <c r="J3414" s="284" t="s">
        <v>8433</v>
      </c>
      <c r="K3414" s="284" t="s">
        <v>8</v>
      </c>
      <c r="L3414" s="284" t="s">
        <v>16</v>
      </c>
      <c r="M3414" s="284" t="s">
        <v>2856</v>
      </c>
      <c r="N3414" s="268">
        <v>110</v>
      </c>
      <c r="O3414" s="284" t="s">
        <v>7</v>
      </c>
      <c r="P3414" s="284" t="s">
        <v>8434</v>
      </c>
      <c r="Q3414" s="284" t="s">
        <v>8435</v>
      </c>
      <c r="R3414" s="284">
        <v>35</v>
      </c>
      <c r="S3414" s="284">
        <v>20</v>
      </c>
      <c r="T3414" s="284">
        <f t="shared" si="50"/>
        <v>55</v>
      </c>
      <c r="U3414" s="302"/>
      <c r="V3414" s="302"/>
      <c r="W3414" s="302"/>
      <c r="X3414" s="302"/>
      <c r="Y3414" s="302"/>
      <c r="Z3414" s="302"/>
      <c r="AA3414" s="302"/>
      <c r="AB3414" s="302"/>
      <c r="AC3414" s="302"/>
      <c r="AD3414" s="302" t="s">
        <v>37</v>
      </c>
      <c r="AE3414" s="302"/>
      <c r="AF3414" s="302"/>
      <c r="AG3414" s="302"/>
      <c r="AH3414" s="286"/>
      <c r="AI3414" s="286"/>
      <c r="AJ3414" s="342"/>
    </row>
    <row r="3415" spans="1:36" ht="78.75" customHeight="1">
      <c r="A3415" s="279" t="s">
        <v>7992</v>
      </c>
      <c r="B3415" s="284" t="s">
        <v>19</v>
      </c>
      <c r="C3415" s="284" t="s">
        <v>19</v>
      </c>
      <c r="D3415" s="271">
        <v>42235</v>
      </c>
      <c r="E3415" s="272">
        <v>0.32291666666666669</v>
      </c>
      <c r="F3415" s="271">
        <v>42235</v>
      </c>
      <c r="G3415" s="272">
        <v>0.32361111111111113</v>
      </c>
      <c r="H3415" s="272">
        <f>F3415-D3415+G3415-E3415</f>
        <v>6.9444444444444198E-4</v>
      </c>
      <c r="I3415" s="284">
        <v>19</v>
      </c>
      <c r="J3415" s="284" t="s">
        <v>150</v>
      </c>
      <c r="K3415" s="284" t="s">
        <v>8</v>
      </c>
      <c r="L3415" s="284" t="s">
        <v>4</v>
      </c>
      <c r="M3415" s="284" t="s">
        <v>188</v>
      </c>
      <c r="N3415" s="268" t="s">
        <v>3</v>
      </c>
      <c r="O3415" s="284" t="s">
        <v>7</v>
      </c>
      <c r="P3415" s="284" t="s">
        <v>11366</v>
      </c>
      <c r="Q3415" s="284" t="s">
        <v>8436</v>
      </c>
      <c r="R3415" s="284">
        <v>2</v>
      </c>
      <c r="S3415" s="284"/>
      <c r="T3415" s="284">
        <f t="shared" si="50"/>
        <v>2</v>
      </c>
      <c r="U3415" s="302" t="s">
        <v>28</v>
      </c>
      <c r="V3415" s="302">
        <v>1983</v>
      </c>
      <c r="W3415" s="302" t="s">
        <v>1709</v>
      </c>
      <c r="X3415" s="302">
        <v>0</v>
      </c>
      <c r="Y3415" s="302" t="s">
        <v>11354</v>
      </c>
      <c r="Z3415" s="302">
        <v>100</v>
      </c>
      <c r="AA3415" s="302" t="s">
        <v>11355</v>
      </c>
      <c r="AB3415" s="302">
        <v>0</v>
      </c>
      <c r="AC3415" s="302" t="s">
        <v>11354</v>
      </c>
      <c r="AD3415" s="302" t="s">
        <v>0</v>
      </c>
      <c r="AE3415" s="302"/>
      <c r="AF3415" s="302"/>
      <c r="AG3415" s="302"/>
      <c r="AH3415" s="286"/>
      <c r="AI3415" s="286"/>
      <c r="AJ3415" s="342"/>
    </row>
    <row r="3416" spans="1:36" ht="150" customHeight="1">
      <c r="A3416" s="279" t="s">
        <v>7992</v>
      </c>
      <c r="B3416" s="284" t="s">
        <v>19</v>
      </c>
      <c r="C3416" s="284" t="s">
        <v>11218</v>
      </c>
      <c r="D3416" s="271">
        <v>42235</v>
      </c>
      <c r="E3416" s="272">
        <v>0.38541666666666669</v>
      </c>
      <c r="F3416" s="271">
        <v>42235</v>
      </c>
      <c r="G3416" s="272">
        <v>0.78472222222222221</v>
      </c>
      <c r="H3416" s="272">
        <v>0.39930555555555552</v>
      </c>
      <c r="I3416" s="284">
        <v>7</v>
      </c>
      <c r="J3416" s="284"/>
      <c r="K3416" s="284"/>
      <c r="L3416" s="284" t="s">
        <v>16</v>
      </c>
      <c r="M3416" s="284" t="s">
        <v>175</v>
      </c>
      <c r="N3416" s="268" t="s">
        <v>3</v>
      </c>
      <c r="O3416" s="284" t="s">
        <v>7</v>
      </c>
      <c r="P3416" s="284" t="s">
        <v>5388</v>
      </c>
      <c r="Q3416" s="284" t="s">
        <v>11369</v>
      </c>
      <c r="R3416" s="284">
        <v>66</v>
      </c>
      <c r="S3416" s="284">
        <v>26</v>
      </c>
      <c r="T3416" s="284">
        <f t="shared" si="50"/>
        <v>92</v>
      </c>
      <c r="U3416" s="302"/>
      <c r="V3416" s="302"/>
      <c r="W3416" s="302"/>
      <c r="X3416" s="302"/>
      <c r="Y3416" s="302"/>
      <c r="Z3416" s="302"/>
      <c r="AA3416" s="302"/>
      <c r="AB3416" s="302"/>
      <c r="AC3416" s="302"/>
      <c r="AD3416" s="302" t="s">
        <v>37</v>
      </c>
      <c r="AE3416" s="302"/>
      <c r="AF3416" s="302"/>
      <c r="AG3416" s="302"/>
      <c r="AH3416" s="286"/>
      <c r="AI3416" s="286"/>
      <c r="AJ3416" s="342"/>
    </row>
    <row r="3417" spans="1:36" ht="131.25" customHeight="1">
      <c r="A3417" s="279" t="s">
        <v>7992</v>
      </c>
      <c r="B3417" s="284" t="s">
        <v>19</v>
      </c>
      <c r="C3417" s="284" t="s">
        <v>19</v>
      </c>
      <c r="D3417" s="271">
        <v>42235</v>
      </c>
      <c r="E3417" s="272">
        <v>0.40277777777777773</v>
      </c>
      <c r="F3417" s="271">
        <v>42235</v>
      </c>
      <c r="G3417" s="272">
        <v>0.40347222222222223</v>
      </c>
      <c r="H3417" s="272">
        <f>F3417-D3417+G3417-E3417</f>
        <v>6.9444444444449749E-4</v>
      </c>
      <c r="I3417" s="284">
        <v>5</v>
      </c>
      <c r="J3417" s="284" t="s">
        <v>150</v>
      </c>
      <c r="K3417" s="284" t="s">
        <v>20</v>
      </c>
      <c r="L3417" s="284" t="s">
        <v>29</v>
      </c>
      <c r="M3417" s="284" t="s">
        <v>4366</v>
      </c>
      <c r="N3417" s="268" t="s">
        <v>3</v>
      </c>
      <c r="O3417" s="284" t="s">
        <v>39</v>
      </c>
      <c r="P3417" s="284" t="s">
        <v>11367</v>
      </c>
      <c r="Q3417" s="284" t="s">
        <v>8437</v>
      </c>
      <c r="R3417" s="284">
        <v>7</v>
      </c>
      <c r="S3417" s="284"/>
      <c r="T3417" s="284">
        <f t="shared" si="50"/>
        <v>7</v>
      </c>
      <c r="U3417" s="302" t="s">
        <v>36</v>
      </c>
      <c r="V3417" s="302">
        <v>1987</v>
      </c>
      <c r="W3417" s="302" t="s">
        <v>11368</v>
      </c>
      <c r="X3417" s="302">
        <v>0</v>
      </c>
      <c r="Y3417" s="302">
        <v>41453</v>
      </c>
      <c r="Z3417" s="302">
        <v>100</v>
      </c>
      <c r="AA3417" s="302">
        <v>42675</v>
      </c>
      <c r="AB3417" s="302">
        <v>0</v>
      </c>
      <c r="AC3417" s="302">
        <v>42255</v>
      </c>
      <c r="AD3417" s="302" t="s">
        <v>17</v>
      </c>
      <c r="AE3417" s="302"/>
      <c r="AF3417" s="302"/>
      <c r="AG3417" s="302"/>
      <c r="AH3417" s="286"/>
      <c r="AI3417" s="286"/>
      <c r="AJ3417" s="342"/>
    </row>
    <row r="3418" spans="1:36" ht="131.25" customHeight="1">
      <c r="A3418" s="279" t="s">
        <v>7992</v>
      </c>
      <c r="B3418" s="284" t="s">
        <v>19</v>
      </c>
      <c r="C3418" s="284" t="s">
        <v>11218</v>
      </c>
      <c r="D3418" s="271">
        <v>42235</v>
      </c>
      <c r="E3418" s="272">
        <v>0.4680555555555555</v>
      </c>
      <c r="F3418" s="271">
        <v>42235</v>
      </c>
      <c r="G3418" s="272">
        <v>0.72916666666666663</v>
      </c>
      <c r="H3418" s="272">
        <v>0.26111111111111113</v>
      </c>
      <c r="I3418" s="284">
        <v>7</v>
      </c>
      <c r="J3418" s="284"/>
      <c r="K3418" s="284"/>
      <c r="L3418" s="284" t="s">
        <v>16</v>
      </c>
      <c r="M3418" s="284" t="s">
        <v>2729</v>
      </c>
      <c r="N3418" s="268" t="s">
        <v>3</v>
      </c>
      <c r="O3418" s="284" t="s">
        <v>7</v>
      </c>
      <c r="P3418" s="284" t="s">
        <v>8438</v>
      </c>
      <c r="Q3418" s="284" t="s">
        <v>8439</v>
      </c>
      <c r="R3418" s="284">
        <v>48</v>
      </c>
      <c r="S3418" s="284">
        <v>20</v>
      </c>
      <c r="T3418" s="284">
        <f t="shared" si="50"/>
        <v>68</v>
      </c>
      <c r="U3418" s="302"/>
      <c r="V3418" s="302"/>
      <c r="W3418" s="302"/>
      <c r="X3418" s="302"/>
      <c r="Y3418" s="302"/>
      <c r="Z3418" s="302"/>
      <c r="AA3418" s="302"/>
      <c r="AB3418" s="302"/>
      <c r="AC3418" s="302"/>
      <c r="AD3418" s="302" t="s">
        <v>37</v>
      </c>
      <c r="AE3418" s="302"/>
      <c r="AF3418" s="302"/>
      <c r="AG3418" s="302"/>
      <c r="AH3418" s="286"/>
      <c r="AI3418" s="286"/>
      <c r="AJ3418" s="342"/>
    </row>
    <row r="3419" spans="1:36" ht="94.5" customHeight="1">
      <c r="A3419" s="279" t="s">
        <v>7992</v>
      </c>
      <c r="B3419" s="284" t="s">
        <v>19</v>
      </c>
      <c r="C3419" s="284" t="s">
        <v>19</v>
      </c>
      <c r="D3419" s="271">
        <v>42235</v>
      </c>
      <c r="E3419" s="272">
        <v>0.88611111111111107</v>
      </c>
      <c r="F3419" s="271">
        <v>42235</v>
      </c>
      <c r="G3419" s="272">
        <v>0.88611111111111107</v>
      </c>
      <c r="H3419" s="272">
        <f>F3419-D3419+G3419-E3419</f>
        <v>0</v>
      </c>
      <c r="I3419" s="284">
        <v>6</v>
      </c>
      <c r="J3419" s="284" t="s">
        <v>180</v>
      </c>
      <c r="K3419" s="284" t="s">
        <v>8</v>
      </c>
      <c r="L3419" s="284" t="s">
        <v>4</v>
      </c>
      <c r="M3419" s="284" t="s">
        <v>186</v>
      </c>
      <c r="N3419" s="268" t="s">
        <v>3</v>
      </c>
      <c r="O3419" s="284" t="s">
        <v>7</v>
      </c>
      <c r="P3419" s="284" t="s">
        <v>8440</v>
      </c>
      <c r="Q3419" s="284" t="s">
        <v>11370</v>
      </c>
      <c r="R3419" s="284">
        <v>1</v>
      </c>
      <c r="S3419" s="284"/>
      <c r="T3419" s="284">
        <f t="shared" si="50"/>
        <v>1</v>
      </c>
      <c r="U3419" s="302" t="s">
        <v>28</v>
      </c>
      <c r="V3419" s="302">
        <v>1984</v>
      </c>
      <c r="W3419" s="302" t="s">
        <v>1709</v>
      </c>
      <c r="X3419" s="302">
        <v>0</v>
      </c>
      <c r="Y3419" s="302">
        <v>41791</v>
      </c>
      <c r="Z3419" s="302">
        <v>100</v>
      </c>
      <c r="AA3419" s="302">
        <v>42309</v>
      </c>
      <c r="AB3419" s="302">
        <v>0</v>
      </c>
      <c r="AC3419" s="302">
        <v>42217</v>
      </c>
      <c r="AD3419" s="302" t="s">
        <v>0</v>
      </c>
      <c r="AE3419" s="302"/>
      <c r="AF3419" s="302"/>
      <c r="AG3419" s="302"/>
      <c r="AH3419" s="286"/>
      <c r="AI3419" s="286"/>
      <c r="AJ3419" s="342"/>
    </row>
    <row r="3420" spans="1:36" ht="187.5" customHeight="1">
      <c r="A3420" s="279" t="s">
        <v>7992</v>
      </c>
      <c r="B3420" s="284" t="s">
        <v>15</v>
      </c>
      <c r="C3420" s="284" t="s">
        <v>209</v>
      </c>
      <c r="D3420" s="271">
        <v>42235</v>
      </c>
      <c r="E3420" s="272">
        <v>0.4375</v>
      </c>
      <c r="F3420" s="271">
        <v>42235</v>
      </c>
      <c r="G3420" s="272">
        <v>0.4375</v>
      </c>
      <c r="H3420" s="272">
        <f>(F3420+G3420)-(D3420+E3420)</f>
        <v>0</v>
      </c>
      <c r="I3420" s="284">
        <v>67</v>
      </c>
      <c r="J3420" s="284" t="s">
        <v>9379</v>
      </c>
      <c r="K3420" s="284" t="s">
        <v>8</v>
      </c>
      <c r="L3420" s="284" t="s">
        <v>16</v>
      </c>
      <c r="M3420" s="284" t="s">
        <v>9392</v>
      </c>
      <c r="N3420" s="268">
        <v>35</v>
      </c>
      <c r="O3420" s="284" t="s">
        <v>7</v>
      </c>
      <c r="P3420" s="284" t="s">
        <v>8535</v>
      </c>
      <c r="Q3420" s="284" t="s">
        <v>9393</v>
      </c>
      <c r="R3420" s="284"/>
      <c r="S3420" s="284">
        <v>7.77</v>
      </c>
      <c r="T3420" s="284">
        <f>SUM(R3420:S3420)</f>
        <v>7.77</v>
      </c>
      <c r="U3420" s="302"/>
      <c r="V3420" s="302"/>
      <c r="W3420" s="302"/>
      <c r="X3420" s="302"/>
      <c r="Y3420" s="302"/>
      <c r="Z3420" s="302"/>
      <c r="AA3420" s="302"/>
      <c r="AB3420" s="302"/>
      <c r="AC3420" s="302"/>
      <c r="AD3420" s="302" t="s">
        <v>37</v>
      </c>
      <c r="AE3420" s="302" t="s">
        <v>53</v>
      </c>
      <c r="AF3420" s="302"/>
      <c r="AG3420" s="302"/>
      <c r="AH3420" s="286"/>
      <c r="AI3420" s="286"/>
      <c r="AJ3420" s="342"/>
    </row>
    <row r="3421" spans="1:36" ht="37.5" customHeight="1">
      <c r="A3421" s="279" t="s">
        <v>3570</v>
      </c>
      <c r="B3421" s="284" t="s">
        <v>69</v>
      </c>
      <c r="C3421" s="284" t="s">
        <v>69</v>
      </c>
      <c r="D3421" s="271">
        <v>42181</v>
      </c>
      <c r="E3421" s="272">
        <v>0.78611111111111109</v>
      </c>
      <c r="F3421" s="271">
        <v>42181</v>
      </c>
      <c r="G3421" s="272">
        <v>0.81597222222222221</v>
      </c>
      <c r="H3421" s="272">
        <v>2.9861111111111116E-2</v>
      </c>
      <c r="I3421" s="284">
        <v>2</v>
      </c>
      <c r="J3421" s="284" t="s">
        <v>143</v>
      </c>
      <c r="K3421" s="284"/>
      <c r="L3421" s="284" t="s">
        <v>4</v>
      </c>
      <c r="M3421" s="284" t="s">
        <v>4766</v>
      </c>
      <c r="N3421" s="268" t="s">
        <v>3</v>
      </c>
      <c r="O3421" s="284" t="s">
        <v>7</v>
      </c>
      <c r="P3421" s="284" t="s">
        <v>2044</v>
      </c>
      <c r="Q3421" s="284" t="s">
        <v>4767</v>
      </c>
      <c r="R3421" s="284">
        <v>0.28599999999999998</v>
      </c>
      <c r="S3421" s="284"/>
      <c r="T3421" s="284">
        <f>R3421+S3421</f>
        <v>0.28599999999999998</v>
      </c>
      <c r="U3421" s="302" t="s">
        <v>28</v>
      </c>
      <c r="V3421" s="302">
        <v>2005</v>
      </c>
      <c r="W3421" s="302" t="s">
        <v>1709</v>
      </c>
      <c r="X3421" s="302" t="s">
        <v>724</v>
      </c>
      <c r="Y3421" s="302" t="s">
        <v>1921</v>
      </c>
      <c r="Z3421" s="302">
        <v>100</v>
      </c>
      <c r="AA3421" s="302" t="s">
        <v>5205</v>
      </c>
      <c r="AB3421" s="302">
        <v>0</v>
      </c>
      <c r="AC3421" s="302" t="s">
        <v>5205</v>
      </c>
      <c r="AD3421" s="302" t="s">
        <v>31</v>
      </c>
      <c r="AE3421" s="302"/>
      <c r="AF3421" s="302"/>
      <c r="AG3421" s="302" t="s">
        <v>4767</v>
      </c>
      <c r="AH3421" s="286"/>
      <c r="AI3421" s="286"/>
      <c r="AJ3421" s="342"/>
    </row>
    <row r="3422" spans="1:36" ht="37.5" customHeight="1">
      <c r="A3422" s="279" t="s">
        <v>7992</v>
      </c>
      <c r="B3422" s="284" t="s">
        <v>10</v>
      </c>
      <c r="C3422" s="284" t="s">
        <v>3626</v>
      </c>
      <c r="D3422" s="271">
        <v>42235</v>
      </c>
      <c r="E3422" s="272">
        <v>0.8305555555555556</v>
      </c>
      <c r="F3422" s="271">
        <v>42235</v>
      </c>
      <c r="G3422" s="272">
        <v>0.8305555555555556</v>
      </c>
      <c r="H3422" s="272">
        <v>0</v>
      </c>
      <c r="I3422" s="284">
        <v>422</v>
      </c>
      <c r="J3422" s="284"/>
      <c r="K3422" s="284" t="s">
        <v>8</v>
      </c>
      <c r="L3422" s="284" t="s">
        <v>16</v>
      </c>
      <c r="M3422" s="284" t="s">
        <v>8598</v>
      </c>
      <c r="N3422" s="268">
        <v>110</v>
      </c>
      <c r="O3422" s="284" t="s">
        <v>7</v>
      </c>
      <c r="P3422" s="284" t="s">
        <v>8598</v>
      </c>
      <c r="Q3422" s="284" t="s">
        <v>7614</v>
      </c>
      <c r="R3422" s="284">
        <v>85</v>
      </c>
      <c r="S3422" s="284">
        <v>270</v>
      </c>
      <c r="T3422" s="284">
        <f>SUM(R3422:S3422)</f>
        <v>355</v>
      </c>
      <c r="U3422" s="302"/>
      <c r="V3422" s="302"/>
      <c r="W3422" s="302"/>
      <c r="X3422" s="302"/>
      <c r="Y3422" s="302"/>
      <c r="Z3422" s="302"/>
      <c r="AA3422" s="302"/>
      <c r="AB3422" s="302"/>
      <c r="AC3422" s="302"/>
      <c r="AD3422" s="302" t="s">
        <v>37</v>
      </c>
      <c r="AE3422" s="302"/>
      <c r="AF3422" s="302"/>
      <c r="AG3422" s="302" t="s">
        <v>10941</v>
      </c>
      <c r="AH3422" s="286"/>
      <c r="AI3422" s="286"/>
      <c r="AJ3422" s="342"/>
    </row>
    <row r="3423" spans="1:36" ht="112.5" customHeight="1">
      <c r="A3423" s="279" t="s">
        <v>3570</v>
      </c>
      <c r="B3423" s="284" t="s">
        <v>5</v>
      </c>
      <c r="C3423" s="284" t="s">
        <v>5</v>
      </c>
      <c r="D3423" s="271">
        <v>42181</v>
      </c>
      <c r="E3423" s="272">
        <v>0.44444444444444442</v>
      </c>
      <c r="F3423" s="271">
        <v>42181</v>
      </c>
      <c r="G3423" s="272">
        <v>0.60069444444444442</v>
      </c>
      <c r="H3423" s="272">
        <v>0.15625</v>
      </c>
      <c r="I3423" s="284">
        <v>11</v>
      </c>
      <c r="J3423" s="284" t="s">
        <v>758</v>
      </c>
      <c r="K3423" s="284"/>
      <c r="L3423" s="284" t="s">
        <v>9</v>
      </c>
      <c r="M3423" s="284" t="s">
        <v>4772</v>
      </c>
      <c r="N3423" s="268" t="s">
        <v>3</v>
      </c>
      <c r="O3423" s="284" t="s">
        <v>7</v>
      </c>
      <c r="P3423" s="284" t="s">
        <v>6012</v>
      </c>
      <c r="Q3423" s="284" t="s">
        <v>4773</v>
      </c>
      <c r="R3423" s="284"/>
      <c r="S3423" s="284">
        <v>42.4</v>
      </c>
      <c r="T3423" s="284">
        <v>42.4</v>
      </c>
      <c r="U3423" s="302" t="s">
        <v>6</v>
      </c>
      <c r="V3423" s="302">
        <v>1981</v>
      </c>
      <c r="W3423" s="302" t="s">
        <v>591</v>
      </c>
      <c r="X3423" s="302" t="s">
        <v>411</v>
      </c>
      <c r="Y3423" s="302" t="s">
        <v>5914</v>
      </c>
      <c r="Z3423" s="302">
        <v>100</v>
      </c>
      <c r="AA3423" s="302" t="s">
        <v>5915</v>
      </c>
      <c r="AB3423" s="302" t="s">
        <v>5916</v>
      </c>
      <c r="AC3423" s="302"/>
      <c r="AD3423" s="302" t="s">
        <v>31</v>
      </c>
      <c r="AE3423" s="302"/>
      <c r="AF3423" s="302"/>
      <c r="AG3423" s="302"/>
      <c r="AH3423" s="286"/>
      <c r="AI3423" s="286"/>
      <c r="AJ3423" s="342"/>
    </row>
    <row r="3424" spans="1:36" ht="206.25" customHeight="1">
      <c r="A3424" s="279" t="s">
        <v>3570</v>
      </c>
      <c r="B3424" s="284" t="s">
        <v>5</v>
      </c>
      <c r="C3424" s="284" t="s">
        <v>5</v>
      </c>
      <c r="D3424" s="271">
        <v>42181</v>
      </c>
      <c r="E3424" s="272">
        <v>0.45833333333333331</v>
      </c>
      <c r="F3424" s="271">
        <v>42181</v>
      </c>
      <c r="G3424" s="272">
        <v>0.47569444444444442</v>
      </c>
      <c r="H3424" s="272">
        <v>1.7361111111111112E-2</v>
      </c>
      <c r="I3424" s="284">
        <v>8</v>
      </c>
      <c r="J3424" s="284" t="s">
        <v>758</v>
      </c>
      <c r="K3424" s="284"/>
      <c r="L3424" s="284" t="s">
        <v>9</v>
      </c>
      <c r="M3424" s="284" t="s">
        <v>4769</v>
      </c>
      <c r="N3424" s="268" t="s">
        <v>3</v>
      </c>
      <c r="O3424" s="284" t="s">
        <v>7</v>
      </c>
      <c r="P3424" s="284" t="s">
        <v>6006</v>
      </c>
      <c r="Q3424" s="284" t="s">
        <v>6007</v>
      </c>
      <c r="R3424" s="284"/>
      <c r="S3424" s="284">
        <v>2.8</v>
      </c>
      <c r="T3424" s="284">
        <v>2.8</v>
      </c>
      <c r="U3424" s="302" t="s">
        <v>6</v>
      </c>
      <c r="V3424" s="302">
        <v>1988</v>
      </c>
      <c r="W3424" s="302" t="s">
        <v>591</v>
      </c>
      <c r="X3424" s="302" t="s">
        <v>1383</v>
      </c>
      <c r="Y3424" s="302" t="s">
        <v>6008</v>
      </c>
      <c r="Z3424" s="302">
        <v>0.9</v>
      </c>
      <c r="AA3424" s="302" t="s">
        <v>5606</v>
      </c>
      <c r="AB3424" s="302">
        <v>0</v>
      </c>
      <c r="AC3424" s="302"/>
      <c r="AD3424" s="302" t="s">
        <v>31</v>
      </c>
      <c r="AE3424" s="302"/>
      <c r="AF3424" s="302"/>
      <c r="AG3424" s="302"/>
      <c r="AH3424" s="286"/>
      <c r="AI3424" s="286"/>
      <c r="AJ3424" s="342"/>
    </row>
    <row r="3425" spans="1:36" ht="75" customHeight="1">
      <c r="A3425" s="279" t="s">
        <v>3570</v>
      </c>
      <c r="B3425" s="284" t="s">
        <v>5</v>
      </c>
      <c r="C3425" s="284" t="s">
        <v>5</v>
      </c>
      <c r="D3425" s="271">
        <v>42181</v>
      </c>
      <c r="E3425" s="272">
        <v>0.59027777777777779</v>
      </c>
      <c r="F3425" s="271">
        <v>42181</v>
      </c>
      <c r="G3425" s="272">
        <v>0.61805555555555558</v>
      </c>
      <c r="H3425" s="272">
        <v>2.7777777777777776E-2</v>
      </c>
      <c r="I3425" s="284">
        <v>2</v>
      </c>
      <c r="J3425" s="284" t="s">
        <v>758</v>
      </c>
      <c r="K3425" s="284"/>
      <c r="L3425" s="284" t="s">
        <v>9</v>
      </c>
      <c r="M3425" s="284" t="s">
        <v>4770</v>
      </c>
      <c r="N3425" s="268" t="s">
        <v>3</v>
      </c>
      <c r="O3425" s="284" t="s">
        <v>7</v>
      </c>
      <c r="P3425" s="284" t="s">
        <v>6009</v>
      </c>
      <c r="Q3425" s="284" t="s">
        <v>4771</v>
      </c>
      <c r="R3425" s="284"/>
      <c r="S3425" s="284">
        <v>7.5</v>
      </c>
      <c r="T3425" s="284">
        <v>7.5</v>
      </c>
      <c r="U3425" s="302" t="s">
        <v>6</v>
      </c>
      <c r="V3425" s="302">
        <v>1989</v>
      </c>
      <c r="W3425" s="302" t="s">
        <v>591</v>
      </c>
      <c r="X3425" s="302" t="s">
        <v>1383</v>
      </c>
      <c r="Y3425" s="302" t="s">
        <v>6010</v>
      </c>
      <c r="Z3425" s="302">
        <v>0.9</v>
      </c>
      <c r="AA3425" s="302" t="s">
        <v>6011</v>
      </c>
      <c r="AB3425" s="302">
        <v>0</v>
      </c>
      <c r="AC3425" s="302"/>
      <c r="AD3425" s="302" t="s">
        <v>31</v>
      </c>
      <c r="AE3425" s="302"/>
      <c r="AF3425" s="302"/>
      <c r="AG3425" s="302"/>
      <c r="AH3425" s="286"/>
      <c r="AI3425" s="286"/>
      <c r="AJ3425" s="342"/>
    </row>
    <row r="3426" spans="1:36" ht="243.75" customHeight="1">
      <c r="A3426" s="279" t="s">
        <v>3570</v>
      </c>
      <c r="B3426" s="284" t="s">
        <v>5</v>
      </c>
      <c r="C3426" s="284" t="s">
        <v>5</v>
      </c>
      <c r="D3426" s="271">
        <v>42184</v>
      </c>
      <c r="E3426" s="272">
        <v>0.54861111111111105</v>
      </c>
      <c r="F3426" s="271">
        <v>42184</v>
      </c>
      <c r="G3426" s="272">
        <v>0.54861111111111105</v>
      </c>
      <c r="H3426" s="272">
        <f>G3426-E3426</f>
        <v>0</v>
      </c>
      <c r="I3426" s="284">
        <v>10</v>
      </c>
      <c r="J3426" s="284" t="s">
        <v>150</v>
      </c>
      <c r="K3426" s="284" t="s">
        <v>8</v>
      </c>
      <c r="L3426" s="284" t="s">
        <v>9</v>
      </c>
      <c r="M3426" s="284" t="s">
        <v>4950</v>
      </c>
      <c r="N3426" s="268" t="s">
        <v>3</v>
      </c>
      <c r="O3426" s="284" t="s">
        <v>7</v>
      </c>
      <c r="P3426" s="284" t="s">
        <v>4950</v>
      </c>
      <c r="Q3426" s="284" t="s">
        <v>6036</v>
      </c>
      <c r="R3426" s="284"/>
      <c r="S3426" s="284">
        <v>4.7</v>
      </c>
      <c r="T3426" s="284">
        <f>SUM(R3426:S3426)</f>
        <v>4.7</v>
      </c>
      <c r="U3426" s="302" t="s">
        <v>6</v>
      </c>
      <c r="V3426" s="302">
        <v>1991</v>
      </c>
      <c r="W3426" s="302" t="s">
        <v>5413</v>
      </c>
      <c r="X3426" s="302" t="s">
        <v>411</v>
      </c>
      <c r="Y3426" s="302" t="s">
        <v>5590</v>
      </c>
      <c r="Z3426" s="302">
        <v>100</v>
      </c>
      <c r="AA3426" s="302" t="s">
        <v>5591</v>
      </c>
      <c r="AB3426" s="302">
        <v>0</v>
      </c>
      <c r="AC3426" s="302" t="s">
        <v>586</v>
      </c>
      <c r="AD3426" s="302" t="s">
        <v>31</v>
      </c>
      <c r="AE3426" s="302"/>
      <c r="AF3426" s="302"/>
      <c r="AG3426" s="302"/>
      <c r="AH3426" s="286"/>
      <c r="AI3426" s="286"/>
      <c r="AJ3426" s="342"/>
    </row>
    <row r="3427" spans="1:36" ht="112.5" customHeight="1">
      <c r="A3427" s="279" t="s">
        <v>3570</v>
      </c>
      <c r="B3427" s="284" t="s">
        <v>5</v>
      </c>
      <c r="C3427" s="284" t="s">
        <v>5</v>
      </c>
      <c r="D3427" s="271">
        <v>42184</v>
      </c>
      <c r="E3427" s="272">
        <v>0.76736111111111116</v>
      </c>
      <c r="F3427" s="271">
        <v>42184</v>
      </c>
      <c r="G3427" s="272">
        <v>0.76736111111111116</v>
      </c>
      <c r="H3427" s="272">
        <f>G3427-E3427</f>
        <v>0</v>
      </c>
      <c r="I3427" s="284">
        <v>5</v>
      </c>
      <c r="J3427" s="284" t="s">
        <v>758</v>
      </c>
      <c r="K3427" s="284"/>
      <c r="L3427" s="284" t="s">
        <v>9</v>
      </c>
      <c r="M3427" s="284" t="s">
        <v>4953</v>
      </c>
      <c r="N3427" s="268" t="s">
        <v>3</v>
      </c>
      <c r="O3427" s="284" t="s">
        <v>7</v>
      </c>
      <c r="P3427" s="284" t="s">
        <v>4954</v>
      </c>
      <c r="Q3427" s="284" t="s">
        <v>4955</v>
      </c>
      <c r="R3427" s="284"/>
      <c r="S3427" s="284">
        <v>0.9</v>
      </c>
      <c r="T3427" s="284">
        <f>SUM(R3427:S3427)</f>
        <v>0.9</v>
      </c>
      <c r="U3427" s="302" t="s">
        <v>6</v>
      </c>
      <c r="V3427" s="302">
        <v>1986</v>
      </c>
      <c r="W3427" s="302" t="s">
        <v>591</v>
      </c>
      <c r="X3427" s="302" t="s">
        <v>1383</v>
      </c>
      <c r="Y3427" s="302" t="s">
        <v>6039</v>
      </c>
      <c r="Z3427" s="302">
        <v>1</v>
      </c>
      <c r="AA3427" s="302" t="s">
        <v>6040</v>
      </c>
      <c r="AB3427" s="302">
        <v>0</v>
      </c>
      <c r="AC3427" s="302"/>
      <c r="AD3427" s="302" t="s">
        <v>31</v>
      </c>
      <c r="AE3427" s="302"/>
      <c r="AF3427" s="302"/>
      <c r="AG3427" s="302"/>
      <c r="AH3427" s="286"/>
      <c r="AI3427" s="286"/>
      <c r="AJ3427" s="342"/>
    </row>
    <row r="3428" spans="1:36" ht="243.75" customHeight="1">
      <c r="A3428" s="279" t="s">
        <v>4982</v>
      </c>
      <c r="B3428" s="284" t="s">
        <v>81</v>
      </c>
      <c r="C3428" s="284" t="s">
        <v>81</v>
      </c>
      <c r="D3428" s="271">
        <v>42188</v>
      </c>
      <c r="E3428" s="272">
        <v>0.49305555555555558</v>
      </c>
      <c r="F3428" s="271">
        <v>42188</v>
      </c>
      <c r="G3428" s="272">
        <v>0.5229166666666667</v>
      </c>
      <c r="H3428" s="272">
        <v>2.9861111111111113E-2</v>
      </c>
      <c r="I3428" s="284">
        <v>14</v>
      </c>
      <c r="J3428" s="284"/>
      <c r="K3428" s="284"/>
      <c r="L3428" s="284" t="s">
        <v>9</v>
      </c>
      <c r="M3428" s="284" t="s">
        <v>5119</v>
      </c>
      <c r="N3428" s="268" t="s">
        <v>3</v>
      </c>
      <c r="O3428" s="284" t="s">
        <v>7</v>
      </c>
      <c r="P3428" s="284" t="s">
        <v>5119</v>
      </c>
      <c r="Q3428" s="284" t="s">
        <v>10007</v>
      </c>
      <c r="R3428" s="284">
        <v>5.0999999999999996</v>
      </c>
      <c r="S3428" s="284"/>
      <c r="T3428" s="284">
        <v>5.0999999999999996</v>
      </c>
      <c r="U3428" s="302" t="s">
        <v>6</v>
      </c>
      <c r="V3428" s="302">
        <v>1989</v>
      </c>
      <c r="W3428" s="302" t="s">
        <v>591</v>
      </c>
      <c r="X3428" s="302" t="s">
        <v>10005</v>
      </c>
      <c r="Y3428" s="302">
        <v>41844</v>
      </c>
      <c r="Z3428" s="302">
        <v>1</v>
      </c>
      <c r="AA3428" s="302" t="s">
        <v>10008</v>
      </c>
      <c r="AB3428" s="302">
        <v>0</v>
      </c>
      <c r="AC3428" s="302">
        <v>42140</v>
      </c>
      <c r="AD3428" s="302" t="s">
        <v>31</v>
      </c>
      <c r="AE3428" s="302"/>
      <c r="AF3428" s="302"/>
      <c r="AG3428" s="302"/>
      <c r="AH3428" s="286"/>
      <c r="AI3428" s="286"/>
      <c r="AJ3428" s="342"/>
    </row>
    <row r="3429" spans="1:36" ht="206.25" customHeight="1">
      <c r="A3429" s="279" t="s">
        <v>4982</v>
      </c>
      <c r="B3429" s="284" t="s">
        <v>5</v>
      </c>
      <c r="C3429" s="284" t="s">
        <v>5</v>
      </c>
      <c r="D3429" s="271">
        <v>42188</v>
      </c>
      <c r="E3429" s="272">
        <v>0.90763888888888899</v>
      </c>
      <c r="F3429" s="271">
        <v>42188</v>
      </c>
      <c r="G3429" s="272">
        <v>0.90763888888888899</v>
      </c>
      <c r="H3429" s="272">
        <v>0</v>
      </c>
      <c r="I3429" s="284">
        <v>11</v>
      </c>
      <c r="J3429" s="284" t="s">
        <v>150</v>
      </c>
      <c r="K3429" s="284" t="s">
        <v>8</v>
      </c>
      <c r="L3429" s="284" t="s">
        <v>9</v>
      </c>
      <c r="M3429" s="284" t="s">
        <v>10173</v>
      </c>
      <c r="N3429" s="268" t="s">
        <v>3</v>
      </c>
      <c r="O3429" s="284" t="s">
        <v>7</v>
      </c>
      <c r="P3429" s="284" t="s">
        <v>8193</v>
      </c>
      <c r="Q3429" s="284" t="s">
        <v>10174</v>
      </c>
      <c r="R3429" s="284"/>
      <c r="S3429" s="284">
        <v>44</v>
      </c>
      <c r="T3429" s="284">
        <v>44</v>
      </c>
      <c r="U3429" s="302" t="s">
        <v>6</v>
      </c>
      <c r="V3429" s="302">
        <v>1985</v>
      </c>
      <c r="W3429" s="302" t="s">
        <v>591</v>
      </c>
      <c r="X3429" s="302" t="s">
        <v>1383</v>
      </c>
      <c r="Y3429" s="302" t="s">
        <v>10175</v>
      </c>
      <c r="Z3429" s="302">
        <v>1</v>
      </c>
      <c r="AA3429" s="302" t="s">
        <v>10176</v>
      </c>
      <c r="AB3429" s="302"/>
      <c r="AC3429" s="302"/>
      <c r="AD3429" s="302" t="s">
        <v>31</v>
      </c>
      <c r="AE3429" s="302"/>
      <c r="AF3429" s="302"/>
      <c r="AG3429" s="302"/>
      <c r="AH3429" s="286"/>
      <c r="AI3429" s="286"/>
      <c r="AJ3429" s="342"/>
    </row>
    <row r="3430" spans="1:36" ht="243.75" customHeight="1">
      <c r="A3430" s="279" t="s">
        <v>4982</v>
      </c>
      <c r="B3430" s="284" t="s">
        <v>5</v>
      </c>
      <c r="C3430" s="284" t="s">
        <v>5</v>
      </c>
      <c r="D3430" s="271">
        <v>42188</v>
      </c>
      <c r="E3430" s="272">
        <v>0.97986111111111107</v>
      </c>
      <c r="F3430" s="271">
        <v>42188</v>
      </c>
      <c r="G3430" s="272">
        <v>0.97986111111111107</v>
      </c>
      <c r="H3430" s="272">
        <f>G3430-E3430</f>
        <v>0</v>
      </c>
      <c r="I3430" s="284">
        <v>28</v>
      </c>
      <c r="J3430" s="284" t="s">
        <v>10177</v>
      </c>
      <c r="K3430" s="284" t="s">
        <v>8</v>
      </c>
      <c r="L3430" s="284" t="s">
        <v>9</v>
      </c>
      <c r="M3430" s="284" t="s">
        <v>10178</v>
      </c>
      <c r="N3430" s="268" t="s">
        <v>3</v>
      </c>
      <c r="O3430" s="284" t="s">
        <v>7</v>
      </c>
      <c r="P3430" s="284" t="s">
        <v>10179</v>
      </c>
      <c r="Q3430" s="284" t="s">
        <v>10180</v>
      </c>
      <c r="R3430" s="284"/>
      <c r="S3430" s="284">
        <v>31.8</v>
      </c>
      <c r="T3430" s="284">
        <v>31.8</v>
      </c>
      <c r="U3430" s="302" t="s">
        <v>28</v>
      </c>
      <c r="V3430" s="302">
        <v>2000</v>
      </c>
      <c r="W3430" s="302" t="s">
        <v>10181</v>
      </c>
      <c r="X3430" s="302" t="s">
        <v>411</v>
      </c>
      <c r="Y3430" s="302" t="s">
        <v>6035</v>
      </c>
      <c r="Z3430" s="302">
        <v>1</v>
      </c>
      <c r="AA3430" s="302" t="s">
        <v>5971</v>
      </c>
      <c r="AB3430" s="302">
        <v>0</v>
      </c>
      <c r="AC3430" s="302" t="s">
        <v>5972</v>
      </c>
      <c r="AD3430" s="302" t="s">
        <v>31</v>
      </c>
      <c r="AE3430" s="302"/>
      <c r="AF3430" s="302"/>
      <c r="AG3430" s="302"/>
      <c r="AH3430" s="286"/>
      <c r="AI3430" s="286"/>
      <c r="AJ3430" s="342"/>
    </row>
    <row r="3431" spans="1:36" ht="75" customHeight="1">
      <c r="A3431" s="279" t="s">
        <v>4982</v>
      </c>
      <c r="B3431" s="284" t="s">
        <v>12</v>
      </c>
      <c r="C3431" s="284" t="s">
        <v>127</v>
      </c>
      <c r="D3431" s="271">
        <v>42189</v>
      </c>
      <c r="E3431" s="272">
        <v>8.4027777777777771E-2</v>
      </c>
      <c r="F3431" s="271">
        <v>42189</v>
      </c>
      <c r="G3431" s="272">
        <v>8.4027777777777771E-2</v>
      </c>
      <c r="H3431" s="272">
        <f>G3431-E3431</f>
        <v>0</v>
      </c>
      <c r="I3431" s="284">
        <v>3</v>
      </c>
      <c r="J3431" s="284"/>
      <c r="K3431" s="284" t="s">
        <v>51</v>
      </c>
      <c r="L3431" s="284" t="s">
        <v>9</v>
      </c>
      <c r="M3431" s="284" t="s">
        <v>9631</v>
      </c>
      <c r="N3431" s="268">
        <v>0.4</v>
      </c>
      <c r="O3431" s="284" t="s">
        <v>2</v>
      </c>
      <c r="P3431" s="284" t="s">
        <v>9632</v>
      </c>
      <c r="Q3431" s="284" t="s">
        <v>8114</v>
      </c>
      <c r="R3431" s="284">
        <v>0.24</v>
      </c>
      <c r="S3431" s="284">
        <v>0.14000000000000001</v>
      </c>
      <c r="T3431" s="284">
        <f>R3431+S3431</f>
        <v>0.38</v>
      </c>
      <c r="U3431" s="302" t="s">
        <v>45</v>
      </c>
      <c r="V3431" s="302" t="s">
        <v>9633</v>
      </c>
      <c r="W3431" s="302" t="s">
        <v>9634</v>
      </c>
      <c r="X3431" s="302" t="s">
        <v>9635</v>
      </c>
      <c r="Y3431" s="302" t="s">
        <v>9636</v>
      </c>
      <c r="Z3431" s="302">
        <v>1</v>
      </c>
      <c r="AA3431" s="302" t="s">
        <v>9637</v>
      </c>
      <c r="AB3431" s="302" t="s">
        <v>128</v>
      </c>
      <c r="AC3431" s="302" t="s">
        <v>128</v>
      </c>
      <c r="AD3431" s="302" t="s">
        <v>31</v>
      </c>
      <c r="AE3431" s="302" t="s">
        <v>128</v>
      </c>
      <c r="AF3431" s="302" t="s">
        <v>128</v>
      </c>
      <c r="AG3431" s="302"/>
      <c r="AH3431" s="286"/>
      <c r="AI3431" s="286"/>
      <c r="AJ3431" s="342"/>
    </row>
    <row r="3432" spans="1:36" ht="187.5" customHeight="1">
      <c r="A3432" s="279" t="s">
        <v>4982</v>
      </c>
      <c r="B3432" s="284" t="s">
        <v>5</v>
      </c>
      <c r="C3432" s="284" t="s">
        <v>5</v>
      </c>
      <c r="D3432" s="271">
        <v>42189</v>
      </c>
      <c r="E3432" s="272">
        <v>0.60069444444444442</v>
      </c>
      <c r="F3432" s="271">
        <v>42189</v>
      </c>
      <c r="G3432" s="272">
        <v>0.64583333333333337</v>
      </c>
      <c r="H3432" s="272">
        <v>4.5138888888888888E-2</v>
      </c>
      <c r="I3432" s="284">
        <v>4</v>
      </c>
      <c r="J3432" s="284" t="s">
        <v>10182</v>
      </c>
      <c r="K3432" s="284" t="s">
        <v>20</v>
      </c>
      <c r="L3432" s="284" t="s">
        <v>9</v>
      </c>
      <c r="M3432" s="284" t="s">
        <v>8194</v>
      </c>
      <c r="N3432" s="268" t="s">
        <v>3</v>
      </c>
      <c r="O3432" s="284" t="s">
        <v>7</v>
      </c>
      <c r="P3432" s="284" t="s">
        <v>8195</v>
      </c>
      <c r="Q3432" s="284" t="s">
        <v>10183</v>
      </c>
      <c r="R3432" s="284">
        <v>5.9</v>
      </c>
      <c r="S3432" s="284"/>
      <c r="T3432" s="284">
        <v>5.9</v>
      </c>
      <c r="U3432" s="302" t="s">
        <v>28</v>
      </c>
      <c r="V3432" s="302">
        <v>1986</v>
      </c>
      <c r="W3432" s="302" t="s">
        <v>587</v>
      </c>
      <c r="X3432" s="302" t="s">
        <v>411</v>
      </c>
      <c r="Y3432" s="302" t="s">
        <v>10184</v>
      </c>
      <c r="Z3432" s="302">
        <v>0</v>
      </c>
      <c r="AA3432" s="302">
        <v>42410</v>
      </c>
      <c r="AB3432" s="302">
        <v>4</v>
      </c>
      <c r="AC3432" s="302"/>
      <c r="AD3432" s="302" t="s">
        <v>31</v>
      </c>
      <c r="AE3432" s="302"/>
      <c r="AF3432" s="302"/>
      <c r="AG3432" s="302"/>
      <c r="AH3432" s="286"/>
      <c r="AI3432" s="286"/>
      <c r="AJ3432" s="342"/>
    </row>
    <row r="3433" spans="1:36" ht="243.75" customHeight="1">
      <c r="A3433" s="274" t="s">
        <v>4982</v>
      </c>
      <c r="B3433" s="294" t="s">
        <v>84</v>
      </c>
      <c r="C3433" s="295" t="s">
        <v>2393</v>
      </c>
      <c r="D3433" s="297">
        <v>42193</v>
      </c>
      <c r="E3433" s="298">
        <v>0.75694444444444453</v>
      </c>
      <c r="F3433" s="297">
        <v>42193</v>
      </c>
      <c r="G3433" s="298">
        <v>0.75694444444444453</v>
      </c>
      <c r="H3433" s="299">
        <v>0</v>
      </c>
      <c r="I3433" s="279">
        <v>11</v>
      </c>
      <c r="J3433" s="286"/>
      <c r="K3433" s="300" t="s">
        <v>8</v>
      </c>
      <c r="L3433" s="286" t="s">
        <v>9</v>
      </c>
      <c r="M3433" s="286" t="s">
        <v>6776</v>
      </c>
      <c r="N3433" s="274" t="s">
        <v>3</v>
      </c>
      <c r="O3433" s="300" t="s">
        <v>7</v>
      </c>
      <c r="P3433" s="286" t="s">
        <v>6776</v>
      </c>
      <c r="Q3433" s="274" t="s">
        <v>6777</v>
      </c>
      <c r="R3433" s="303">
        <v>1</v>
      </c>
      <c r="S3433" s="303"/>
      <c r="T3433" s="303">
        <v>1</v>
      </c>
      <c r="U3433" s="304" t="s">
        <v>28</v>
      </c>
      <c r="V3433" s="273">
        <v>1987</v>
      </c>
      <c r="W3433" s="279"/>
      <c r="X3433" s="279"/>
      <c r="Y3433" s="289" t="s">
        <v>10835</v>
      </c>
      <c r="Z3433" s="279"/>
      <c r="AA3433" s="279"/>
      <c r="AB3433" s="279"/>
      <c r="AC3433" s="279"/>
      <c r="AD3433" s="274" t="s">
        <v>31</v>
      </c>
      <c r="AE3433" s="279"/>
      <c r="AF3433" s="279"/>
      <c r="AG3433" s="273" t="s">
        <v>2396</v>
      </c>
      <c r="AH3433" s="286"/>
      <c r="AI3433" s="286"/>
      <c r="AJ3433" s="342"/>
    </row>
    <row r="3434" spans="1:36" ht="131.25" customHeight="1">
      <c r="A3434" s="279" t="s">
        <v>4982</v>
      </c>
      <c r="B3434" s="284" t="s">
        <v>10</v>
      </c>
      <c r="C3434" s="284" t="s">
        <v>4334</v>
      </c>
      <c r="D3434" s="271">
        <v>42193</v>
      </c>
      <c r="E3434" s="272">
        <v>0.80902777777777779</v>
      </c>
      <c r="F3434" s="271">
        <v>42193</v>
      </c>
      <c r="G3434" s="272">
        <v>0.85416666666666663</v>
      </c>
      <c r="H3434" s="272">
        <v>4.5138888888888888E-2</v>
      </c>
      <c r="I3434" s="284">
        <v>23</v>
      </c>
      <c r="J3434" s="284" t="s">
        <v>150</v>
      </c>
      <c r="K3434" s="284" t="s">
        <v>20</v>
      </c>
      <c r="L3434" s="284" t="s">
        <v>9</v>
      </c>
      <c r="M3434" s="284" t="s">
        <v>6807</v>
      </c>
      <c r="N3434" s="268" t="s">
        <v>3</v>
      </c>
      <c r="O3434" s="284" t="s">
        <v>7</v>
      </c>
      <c r="P3434" s="284" t="s">
        <v>6808</v>
      </c>
      <c r="Q3434" s="284" t="s">
        <v>6809</v>
      </c>
      <c r="R3434" s="284">
        <v>6.8</v>
      </c>
      <c r="S3434" s="284">
        <v>5.0999999999999996</v>
      </c>
      <c r="T3434" s="284">
        <v>11.9</v>
      </c>
      <c r="U3434" s="302"/>
      <c r="V3434" s="302"/>
      <c r="W3434" s="302"/>
      <c r="X3434" s="302"/>
      <c r="Y3434" s="302"/>
      <c r="Z3434" s="302"/>
      <c r="AA3434" s="302"/>
      <c r="AB3434" s="302"/>
      <c r="AC3434" s="302"/>
      <c r="AD3434" s="302" t="s">
        <v>31</v>
      </c>
      <c r="AE3434" s="302"/>
      <c r="AF3434" s="302"/>
      <c r="AG3434" s="302" t="s">
        <v>6926</v>
      </c>
      <c r="AH3434" s="286"/>
      <c r="AI3434" s="286"/>
      <c r="AJ3434" s="342"/>
    </row>
    <row r="3435" spans="1:36" ht="168.75" customHeight="1">
      <c r="A3435" s="279" t="s">
        <v>4982</v>
      </c>
      <c r="B3435" s="284" t="s">
        <v>12</v>
      </c>
      <c r="C3435" s="284" t="s">
        <v>127</v>
      </c>
      <c r="D3435" s="271">
        <v>42193</v>
      </c>
      <c r="E3435" s="272">
        <v>0.85416666666666663</v>
      </c>
      <c r="F3435" s="271">
        <v>42193</v>
      </c>
      <c r="G3435" s="272">
        <v>0.89027777777777783</v>
      </c>
      <c r="H3435" s="272">
        <f>G3435-E3435</f>
        <v>3.6111111111111205E-2</v>
      </c>
      <c r="I3435" s="284">
        <v>3</v>
      </c>
      <c r="J3435" s="284"/>
      <c r="K3435" s="284"/>
      <c r="L3435" s="284" t="s">
        <v>9</v>
      </c>
      <c r="M3435" s="284" t="s">
        <v>6829</v>
      </c>
      <c r="N3435" s="268">
        <v>0.4</v>
      </c>
      <c r="O3435" s="284" t="s">
        <v>2</v>
      </c>
      <c r="P3435" s="284" t="s">
        <v>147</v>
      </c>
      <c r="Q3435" s="284" t="s">
        <v>6830</v>
      </c>
      <c r="R3435" s="284">
        <v>0.48</v>
      </c>
      <c r="S3435" s="284">
        <v>0.2</v>
      </c>
      <c r="T3435" s="284">
        <f>R3435+S3435</f>
        <v>0.67999999999999994</v>
      </c>
      <c r="U3435" s="302" t="s">
        <v>1</v>
      </c>
      <c r="V3435" s="302" t="s">
        <v>128</v>
      </c>
      <c r="W3435" s="302" t="s">
        <v>128</v>
      </c>
      <c r="X3435" s="302" t="s">
        <v>128</v>
      </c>
      <c r="Y3435" s="302" t="s">
        <v>128</v>
      </c>
      <c r="Z3435" s="302" t="s">
        <v>128</v>
      </c>
      <c r="AA3435" s="302" t="s">
        <v>128</v>
      </c>
      <c r="AB3435" s="302" t="s">
        <v>128</v>
      </c>
      <c r="AC3435" s="302" t="s">
        <v>128</v>
      </c>
      <c r="AD3435" s="302" t="s">
        <v>31</v>
      </c>
      <c r="AE3435" s="302" t="s">
        <v>128</v>
      </c>
      <c r="AF3435" s="302" t="s">
        <v>128</v>
      </c>
      <c r="AG3435" s="302"/>
      <c r="AH3435" s="286"/>
      <c r="AI3435" s="286"/>
      <c r="AJ3435" s="342"/>
    </row>
    <row r="3436" spans="1:36" ht="75" customHeight="1">
      <c r="A3436" s="279" t="s">
        <v>4982</v>
      </c>
      <c r="B3436" s="284" t="s">
        <v>5</v>
      </c>
      <c r="C3436" s="284" t="s">
        <v>5</v>
      </c>
      <c r="D3436" s="271">
        <v>42193</v>
      </c>
      <c r="E3436" s="272">
        <v>0.72430555555555554</v>
      </c>
      <c r="F3436" s="271">
        <v>42193</v>
      </c>
      <c r="G3436" s="272">
        <v>0.74305555555555547</v>
      </c>
      <c r="H3436" s="272">
        <v>1.8749999999999933E-2</v>
      </c>
      <c r="I3436" s="284">
        <v>4</v>
      </c>
      <c r="J3436" s="284" t="s">
        <v>143</v>
      </c>
      <c r="K3436" s="284" t="s">
        <v>20</v>
      </c>
      <c r="L3436" s="284" t="s">
        <v>9</v>
      </c>
      <c r="M3436" s="284" t="s">
        <v>10201</v>
      </c>
      <c r="N3436" s="268" t="s">
        <v>3</v>
      </c>
      <c r="O3436" s="284" t="s">
        <v>7</v>
      </c>
      <c r="P3436" s="284" t="s">
        <v>6835</v>
      </c>
      <c r="Q3436" s="284" t="s">
        <v>10202</v>
      </c>
      <c r="R3436" s="284">
        <v>2.2000000000000002</v>
      </c>
      <c r="S3436" s="284">
        <v>0.5</v>
      </c>
      <c r="T3436" s="284">
        <v>2.7</v>
      </c>
      <c r="U3436" s="302" t="s">
        <v>6</v>
      </c>
      <c r="V3436" s="302" t="s">
        <v>10203</v>
      </c>
      <c r="W3436" s="302" t="s">
        <v>591</v>
      </c>
      <c r="X3436" s="302" t="s">
        <v>411</v>
      </c>
      <c r="Y3436" s="302" t="s">
        <v>10204</v>
      </c>
      <c r="Z3436" s="302">
        <v>1</v>
      </c>
      <c r="AA3436" s="302" t="s">
        <v>5911</v>
      </c>
      <c r="AB3436" s="302"/>
      <c r="AC3436" s="302"/>
      <c r="AD3436" s="302" t="s">
        <v>31</v>
      </c>
      <c r="AE3436" s="302"/>
      <c r="AF3436" s="302"/>
      <c r="AG3436" s="302"/>
      <c r="AH3436" s="286"/>
      <c r="AI3436" s="286"/>
      <c r="AJ3436" s="342"/>
    </row>
    <row r="3437" spans="1:36" ht="187.5" customHeight="1">
      <c r="A3437" s="279" t="s">
        <v>4982</v>
      </c>
      <c r="B3437" s="284" t="s">
        <v>5</v>
      </c>
      <c r="C3437" s="284" t="s">
        <v>5</v>
      </c>
      <c r="D3437" s="271">
        <v>42193</v>
      </c>
      <c r="E3437" s="272">
        <v>0.79722222222222217</v>
      </c>
      <c r="F3437" s="271">
        <v>42193</v>
      </c>
      <c r="G3437" s="272">
        <v>0.9194444444444444</v>
      </c>
      <c r="H3437" s="272">
        <v>0.12222222222222223</v>
      </c>
      <c r="I3437" s="284">
        <v>3</v>
      </c>
      <c r="J3437" s="284" t="s">
        <v>143</v>
      </c>
      <c r="K3437" s="284" t="s">
        <v>20</v>
      </c>
      <c r="L3437" s="284" t="s">
        <v>9</v>
      </c>
      <c r="M3437" s="284" t="s">
        <v>10205</v>
      </c>
      <c r="N3437" s="268" t="s">
        <v>3</v>
      </c>
      <c r="O3437" s="284" t="s">
        <v>7</v>
      </c>
      <c r="P3437" s="284" t="s">
        <v>10206</v>
      </c>
      <c r="Q3437" s="284" t="s">
        <v>8202</v>
      </c>
      <c r="R3437" s="284">
        <v>2.2999999999999998</v>
      </c>
      <c r="S3437" s="284">
        <v>10.9</v>
      </c>
      <c r="T3437" s="284">
        <v>13.2</v>
      </c>
      <c r="U3437" s="302" t="s">
        <v>6</v>
      </c>
      <c r="V3437" s="302" t="s">
        <v>10207</v>
      </c>
      <c r="W3437" s="302" t="s">
        <v>10208</v>
      </c>
      <c r="X3437" s="302" t="s">
        <v>1324</v>
      </c>
      <c r="Y3437" s="302" t="s">
        <v>10209</v>
      </c>
      <c r="Z3437" s="302"/>
      <c r="AA3437" s="302" t="s">
        <v>10210</v>
      </c>
      <c r="AB3437" s="302" t="s">
        <v>10211</v>
      </c>
      <c r="AC3437" s="302"/>
      <c r="AD3437" s="302" t="s">
        <v>31</v>
      </c>
      <c r="AE3437" s="302"/>
      <c r="AF3437" s="302"/>
      <c r="AG3437" s="302"/>
      <c r="AH3437" s="286"/>
      <c r="AI3437" s="286"/>
      <c r="AJ3437" s="342"/>
    </row>
    <row r="3438" spans="1:36" ht="375" customHeight="1">
      <c r="A3438" s="279" t="s">
        <v>4982</v>
      </c>
      <c r="B3438" s="284" t="s">
        <v>69</v>
      </c>
      <c r="C3438" s="284" t="s">
        <v>69</v>
      </c>
      <c r="D3438" s="271">
        <v>42194</v>
      </c>
      <c r="E3438" s="272">
        <v>0.80763888888888891</v>
      </c>
      <c r="F3438" s="271">
        <v>42194</v>
      </c>
      <c r="G3438" s="272">
        <v>0.9277777777777777</v>
      </c>
      <c r="H3438" s="272">
        <v>0.1201388888888888</v>
      </c>
      <c r="I3438" s="284">
        <v>7</v>
      </c>
      <c r="J3438" s="284" t="s">
        <v>150</v>
      </c>
      <c r="K3438" s="284"/>
      <c r="L3438" s="284" t="s">
        <v>9</v>
      </c>
      <c r="M3438" s="284" t="s">
        <v>2027</v>
      </c>
      <c r="N3438" s="268" t="s">
        <v>3</v>
      </c>
      <c r="O3438" s="284" t="s">
        <v>7</v>
      </c>
      <c r="P3438" s="284" t="s">
        <v>9560</v>
      </c>
      <c r="Q3438" s="284" t="s">
        <v>9561</v>
      </c>
      <c r="R3438" s="284">
        <v>5.8440000000000003</v>
      </c>
      <c r="S3438" s="284">
        <v>0.624</v>
      </c>
      <c r="T3438" s="284">
        <v>6.468</v>
      </c>
      <c r="U3438" s="302" t="s">
        <v>28</v>
      </c>
      <c r="V3438" s="302">
        <v>2006</v>
      </c>
      <c r="W3438" s="302" t="s">
        <v>1709</v>
      </c>
      <c r="X3438" s="302" t="s">
        <v>724</v>
      </c>
      <c r="Y3438" s="302" t="s">
        <v>1593</v>
      </c>
      <c r="Z3438" s="302">
        <v>100</v>
      </c>
      <c r="AA3438" s="302" t="s">
        <v>5202</v>
      </c>
      <c r="AB3438" s="302">
        <v>0</v>
      </c>
      <c r="AC3438" s="302" t="s">
        <v>1593</v>
      </c>
      <c r="AD3438" s="302" t="s">
        <v>31</v>
      </c>
      <c r="AE3438" s="302"/>
      <c r="AF3438" s="302"/>
      <c r="AG3438" s="302" t="s">
        <v>9561</v>
      </c>
      <c r="AH3438" s="286"/>
      <c r="AI3438" s="286"/>
      <c r="AJ3438" s="342"/>
    </row>
    <row r="3439" spans="1:36" ht="93.75" customHeight="1">
      <c r="A3439" s="279" t="s">
        <v>4982</v>
      </c>
      <c r="B3439" s="284" t="s">
        <v>5</v>
      </c>
      <c r="C3439" s="284" t="s">
        <v>5</v>
      </c>
      <c r="D3439" s="271">
        <v>42194</v>
      </c>
      <c r="E3439" s="272">
        <v>0.21180555555555555</v>
      </c>
      <c r="F3439" s="271">
        <v>42194</v>
      </c>
      <c r="G3439" s="272">
        <v>0.23680555555555557</v>
      </c>
      <c r="H3439" s="272">
        <v>2.5000000000000022E-2</v>
      </c>
      <c r="I3439" s="284">
        <v>2</v>
      </c>
      <c r="J3439" s="284" t="s">
        <v>150</v>
      </c>
      <c r="K3439" s="284" t="s">
        <v>20</v>
      </c>
      <c r="L3439" s="284" t="s">
        <v>9</v>
      </c>
      <c r="M3439" s="284" t="s">
        <v>8204</v>
      </c>
      <c r="N3439" s="268" t="s">
        <v>3</v>
      </c>
      <c r="O3439" s="284" t="s">
        <v>7</v>
      </c>
      <c r="P3439" s="284" t="s">
        <v>8205</v>
      </c>
      <c r="Q3439" s="284" t="s">
        <v>10217</v>
      </c>
      <c r="R3439" s="284">
        <v>1</v>
      </c>
      <c r="S3439" s="284"/>
      <c r="T3439" s="284">
        <v>1</v>
      </c>
      <c r="U3439" s="302" t="s">
        <v>28</v>
      </c>
      <c r="V3439" s="302" t="s">
        <v>10218</v>
      </c>
      <c r="W3439" s="302" t="s">
        <v>587</v>
      </c>
      <c r="X3439" s="302" t="s">
        <v>411</v>
      </c>
      <c r="Y3439" s="302" t="s">
        <v>10219</v>
      </c>
      <c r="Z3439" s="302">
        <v>1</v>
      </c>
      <c r="AA3439" s="302" t="s">
        <v>5911</v>
      </c>
      <c r="AB3439" s="302"/>
      <c r="AC3439" s="302"/>
      <c r="AD3439" s="302" t="s">
        <v>31</v>
      </c>
      <c r="AE3439" s="302"/>
      <c r="AF3439" s="302"/>
      <c r="AG3439" s="302"/>
      <c r="AH3439" s="286"/>
      <c r="AI3439" s="286"/>
      <c r="AJ3439" s="342"/>
    </row>
    <row r="3440" spans="1:36" ht="93.75" customHeight="1">
      <c r="A3440" s="279" t="s">
        <v>4982</v>
      </c>
      <c r="B3440" s="284" t="s">
        <v>5</v>
      </c>
      <c r="C3440" s="284" t="s">
        <v>5</v>
      </c>
      <c r="D3440" s="271">
        <v>42194</v>
      </c>
      <c r="E3440" s="272">
        <v>0.44513888888888892</v>
      </c>
      <c r="F3440" s="271">
        <v>42194</v>
      </c>
      <c r="G3440" s="272">
        <v>0.47500000000000003</v>
      </c>
      <c r="H3440" s="272">
        <v>2.9861111111111113E-2</v>
      </c>
      <c r="I3440" s="284">
        <v>5</v>
      </c>
      <c r="J3440" s="284" t="s">
        <v>758</v>
      </c>
      <c r="K3440" s="284"/>
      <c r="L3440" s="284" t="s">
        <v>9</v>
      </c>
      <c r="M3440" s="284" t="s">
        <v>8203</v>
      </c>
      <c r="N3440" s="268" t="s">
        <v>3</v>
      </c>
      <c r="O3440" s="284" t="s">
        <v>7</v>
      </c>
      <c r="P3440" s="284" t="s">
        <v>6836</v>
      </c>
      <c r="Q3440" s="284" t="s">
        <v>10212</v>
      </c>
      <c r="R3440" s="284"/>
      <c r="S3440" s="284">
        <v>11.8</v>
      </c>
      <c r="T3440" s="284">
        <v>11.8</v>
      </c>
      <c r="U3440" s="302" t="s">
        <v>6</v>
      </c>
      <c r="V3440" s="302" t="s">
        <v>10213</v>
      </c>
      <c r="W3440" s="302" t="s">
        <v>591</v>
      </c>
      <c r="X3440" s="302" t="s">
        <v>1324</v>
      </c>
      <c r="Y3440" s="302" t="s">
        <v>10214</v>
      </c>
      <c r="Z3440" s="302"/>
      <c r="AA3440" s="302" t="s">
        <v>10215</v>
      </c>
      <c r="AB3440" s="302" t="s">
        <v>10216</v>
      </c>
      <c r="AC3440" s="302"/>
      <c r="AD3440" s="302" t="s">
        <v>31</v>
      </c>
      <c r="AE3440" s="302"/>
      <c r="AF3440" s="302"/>
      <c r="AG3440" s="302"/>
      <c r="AH3440" s="286"/>
      <c r="AI3440" s="286"/>
      <c r="AJ3440" s="342"/>
    </row>
    <row r="3441" spans="1:36" ht="75" customHeight="1">
      <c r="A3441" s="279" t="s">
        <v>4982</v>
      </c>
      <c r="B3441" s="284" t="s">
        <v>69</v>
      </c>
      <c r="C3441" s="284" t="s">
        <v>69</v>
      </c>
      <c r="D3441" s="271">
        <v>42196</v>
      </c>
      <c r="E3441" s="272">
        <v>0.70000000000000007</v>
      </c>
      <c r="F3441" s="271">
        <v>42196</v>
      </c>
      <c r="G3441" s="272">
        <v>0.80069444444444438</v>
      </c>
      <c r="H3441" s="272">
        <v>0.10069444444444431</v>
      </c>
      <c r="I3441" s="284">
        <v>4</v>
      </c>
      <c r="J3441" s="284" t="s">
        <v>143</v>
      </c>
      <c r="K3441" s="284" t="s">
        <v>178</v>
      </c>
      <c r="L3441" s="284" t="s">
        <v>9</v>
      </c>
      <c r="M3441" s="284" t="s">
        <v>9565</v>
      </c>
      <c r="N3441" s="268" t="s">
        <v>3</v>
      </c>
      <c r="O3441" s="284" t="s">
        <v>7</v>
      </c>
      <c r="P3441" s="284" t="s">
        <v>9566</v>
      </c>
      <c r="Q3441" s="284" t="s">
        <v>9567</v>
      </c>
      <c r="R3441" s="284">
        <v>3.6989999999999998</v>
      </c>
      <c r="S3441" s="284">
        <v>0.221</v>
      </c>
      <c r="T3441" s="284">
        <v>3.92</v>
      </c>
      <c r="U3441" s="302" t="s">
        <v>28</v>
      </c>
      <c r="V3441" s="302">
        <v>1964</v>
      </c>
      <c r="W3441" s="302" t="s">
        <v>1709</v>
      </c>
      <c r="X3441" s="302" t="s">
        <v>724</v>
      </c>
      <c r="Y3441" s="302" t="s">
        <v>1593</v>
      </c>
      <c r="Z3441" s="302">
        <v>100</v>
      </c>
      <c r="AA3441" s="302" t="s">
        <v>5202</v>
      </c>
      <c r="AB3441" s="302">
        <v>0</v>
      </c>
      <c r="AC3441" s="302" t="s">
        <v>1593</v>
      </c>
      <c r="AD3441" s="302" t="s">
        <v>31</v>
      </c>
      <c r="AE3441" s="302"/>
      <c r="AF3441" s="302"/>
      <c r="AG3441" s="302" t="s">
        <v>9567</v>
      </c>
      <c r="AH3441" s="286"/>
      <c r="AI3441" s="286"/>
      <c r="AJ3441" s="342"/>
    </row>
    <row r="3442" spans="1:36" ht="75" customHeight="1">
      <c r="A3442" s="279" t="s">
        <v>4982</v>
      </c>
      <c r="B3442" s="284" t="s">
        <v>69</v>
      </c>
      <c r="C3442" s="284" t="s">
        <v>69</v>
      </c>
      <c r="D3442" s="271">
        <v>42196</v>
      </c>
      <c r="E3442" s="272">
        <v>0.70000000000000007</v>
      </c>
      <c r="F3442" s="271">
        <v>42196</v>
      </c>
      <c r="G3442" s="272">
        <v>0.70972222222222225</v>
      </c>
      <c r="H3442" s="272">
        <v>9.7222222222221877E-3</v>
      </c>
      <c r="I3442" s="284">
        <v>10</v>
      </c>
      <c r="J3442" s="284" t="s">
        <v>150</v>
      </c>
      <c r="K3442" s="284" t="s">
        <v>178</v>
      </c>
      <c r="L3442" s="284" t="s">
        <v>9</v>
      </c>
      <c r="M3442" s="284" t="s">
        <v>4959</v>
      </c>
      <c r="N3442" s="268" t="s">
        <v>3</v>
      </c>
      <c r="O3442" s="284" t="s">
        <v>7</v>
      </c>
      <c r="P3442" s="284" t="s">
        <v>3030</v>
      </c>
      <c r="Q3442" s="284" t="s">
        <v>9562</v>
      </c>
      <c r="R3442" s="284">
        <v>0.57899999999999996</v>
      </c>
      <c r="S3442" s="284">
        <v>0.26600000000000001</v>
      </c>
      <c r="T3442" s="284">
        <v>0.84499999999999997</v>
      </c>
      <c r="U3442" s="302" t="s">
        <v>28</v>
      </c>
      <c r="V3442" s="302">
        <v>2008</v>
      </c>
      <c r="W3442" s="302" t="s">
        <v>1709</v>
      </c>
      <c r="X3442" s="302" t="s">
        <v>724</v>
      </c>
      <c r="Y3442" s="302" t="s">
        <v>1921</v>
      </c>
      <c r="Z3442" s="302">
        <v>100</v>
      </c>
      <c r="AA3442" s="302" t="s">
        <v>5205</v>
      </c>
      <c r="AB3442" s="302">
        <v>0</v>
      </c>
      <c r="AC3442" s="302" t="s">
        <v>1921</v>
      </c>
      <c r="AD3442" s="302" t="s">
        <v>31</v>
      </c>
      <c r="AE3442" s="302"/>
      <c r="AF3442" s="302"/>
      <c r="AG3442" s="302" t="s">
        <v>9562</v>
      </c>
      <c r="AH3442" s="286"/>
      <c r="AI3442" s="286"/>
      <c r="AJ3442" s="342"/>
    </row>
    <row r="3443" spans="1:36" ht="93.75" customHeight="1">
      <c r="A3443" s="279" t="s">
        <v>4982</v>
      </c>
      <c r="B3443" s="284" t="s">
        <v>69</v>
      </c>
      <c r="C3443" s="284" t="s">
        <v>69</v>
      </c>
      <c r="D3443" s="271">
        <v>42196</v>
      </c>
      <c r="E3443" s="272">
        <v>0.70000000000000007</v>
      </c>
      <c r="F3443" s="271">
        <v>42196</v>
      </c>
      <c r="G3443" s="272">
        <v>0.71736111111111101</v>
      </c>
      <c r="H3443" s="272">
        <v>1.7361111111110938E-2</v>
      </c>
      <c r="I3443" s="284">
        <v>5</v>
      </c>
      <c r="J3443" s="284" t="s">
        <v>143</v>
      </c>
      <c r="K3443" s="284" t="s">
        <v>178</v>
      </c>
      <c r="L3443" s="284" t="s">
        <v>9</v>
      </c>
      <c r="M3443" s="284" t="s">
        <v>9563</v>
      </c>
      <c r="N3443" s="268" t="s">
        <v>3</v>
      </c>
      <c r="O3443" s="284" t="s">
        <v>7</v>
      </c>
      <c r="P3443" s="284" t="s">
        <v>1532</v>
      </c>
      <c r="Q3443" s="284" t="s">
        <v>9564</v>
      </c>
      <c r="R3443" s="284">
        <v>0.57199999999999995</v>
      </c>
      <c r="S3443" s="284">
        <v>0.20599999999999999</v>
      </c>
      <c r="T3443" s="284">
        <v>0.77799999999999991</v>
      </c>
      <c r="U3443" s="302" t="s">
        <v>28</v>
      </c>
      <c r="V3443" s="302">
        <v>1964</v>
      </c>
      <c r="W3443" s="302" t="s">
        <v>1709</v>
      </c>
      <c r="X3443" s="302" t="s">
        <v>724</v>
      </c>
      <c r="Y3443" s="302" t="s">
        <v>1902</v>
      </c>
      <c r="Z3443" s="302">
        <v>100</v>
      </c>
      <c r="AA3443" s="302" t="s">
        <v>2660</v>
      </c>
      <c r="AB3443" s="302">
        <v>0</v>
      </c>
      <c r="AC3443" s="302" t="s">
        <v>1902</v>
      </c>
      <c r="AD3443" s="302" t="s">
        <v>31</v>
      </c>
      <c r="AE3443" s="302"/>
      <c r="AF3443" s="302"/>
      <c r="AG3443" s="302" t="s">
        <v>9564</v>
      </c>
      <c r="AH3443" s="286"/>
      <c r="AI3443" s="286"/>
      <c r="AJ3443" s="342"/>
    </row>
    <row r="3444" spans="1:36" ht="150" customHeight="1">
      <c r="A3444" s="279" t="s">
        <v>4982</v>
      </c>
      <c r="B3444" s="284" t="s">
        <v>69</v>
      </c>
      <c r="C3444" s="284" t="s">
        <v>69</v>
      </c>
      <c r="D3444" s="271">
        <v>42196</v>
      </c>
      <c r="E3444" s="272">
        <v>0.70694444444444438</v>
      </c>
      <c r="F3444" s="271">
        <v>42196</v>
      </c>
      <c r="G3444" s="272">
        <v>0.78125</v>
      </c>
      <c r="H3444" s="272">
        <v>7.4305555555555625E-2</v>
      </c>
      <c r="I3444" s="284">
        <v>0</v>
      </c>
      <c r="J3444" s="284" t="s">
        <v>143</v>
      </c>
      <c r="K3444" s="284" t="s">
        <v>178</v>
      </c>
      <c r="L3444" s="284" t="s">
        <v>9</v>
      </c>
      <c r="M3444" s="284" t="s">
        <v>4961</v>
      </c>
      <c r="N3444" s="268" t="s">
        <v>3</v>
      </c>
      <c r="O3444" s="284" t="s">
        <v>7</v>
      </c>
      <c r="P3444" s="284" t="s">
        <v>4962</v>
      </c>
      <c r="Q3444" s="284" t="s">
        <v>9568</v>
      </c>
      <c r="R3444" s="284"/>
      <c r="S3444" s="284"/>
      <c r="T3444" s="284"/>
      <c r="U3444" s="302" t="s">
        <v>28</v>
      </c>
      <c r="V3444" s="302">
        <v>1999</v>
      </c>
      <c r="W3444" s="302" t="s">
        <v>1709</v>
      </c>
      <c r="X3444" s="302" t="s">
        <v>724</v>
      </c>
      <c r="Y3444" s="302" t="s">
        <v>1593</v>
      </c>
      <c r="Z3444" s="302">
        <v>100</v>
      </c>
      <c r="AA3444" s="302" t="s">
        <v>5202</v>
      </c>
      <c r="AB3444" s="302">
        <v>0</v>
      </c>
      <c r="AC3444" s="302" t="s">
        <v>1593</v>
      </c>
      <c r="AD3444" s="302" t="s">
        <v>31</v>
      </c>
      <c r="AE3444" s="302"/>
      <c r="AF3444" s="302"/>
      <c r="AG3444" s="302" t="s">
        <v>9568</v>
      </c>
      <c r="AH3444" s="286"/>
      <c r="AI3444" s="286"/>
      <c r="AJ3444" s="342"/>
    </row>
    <row r="3445" spans="1:36" ht="75" customHeight="1">
      <c r="A3445" s="279" t="s">
        <v>4982</v>
      </c>
      <c r="B3445" s="284" t="s">
        <v>69</v>
      </c>
      <c r="C3445" s="284" t="s">
        <v>69</v>
      </c>
      <c r="D3445" s="271">
        <v>42196</v>
      </c>
      <c r="E3445" s="272">
        <v>0.81527777777777777</v>
      </c>
      <c r="F3445" s="271">
        <v>42196</v>
      </c>
      <c r="G3445" s="272">
        <v>0.87430555555555556</v>
      </c>
      <c r="H3445" s="272">
        <v>5.902777777777779E-2</v>
      </c>
      <c r="I3445" s="284">
        <v>1</v>
      </c>
      <c r="J3445" s="284"/>
      <c r="K3445" s="284" t="s">
        <v>178</v>
      </c>
      <c r="L3445" s="284" t="s">
        <v>9</v>
      </c>
      <c r="M3445" s="284" t="s">
        <v>9569</v>
      </c>
      <c r="N3445" s="268">
        <v>35</v>
      </c>
      <c r="O3445" s="284" t="s">
        <v>13</v>
      </c>
      <c r="P3445" s="284" t="s">
        <v>4579</v>
      </c>
      <c r="Q3445" s="284" t="s">
        <v>9570</v>
      </c>
      <c r="R3445" s="284">
        <v>0.29099999999999998</v>
      </c>
      <c r="S3445" s="284">
        <v>0.01</v>
      </c>
      <c r="T3445" s="284">
        <v>0.30099999999999999</v>
      </c>
      <c r="U3445" s="302" t="s">
        <v>36</v>
      </c>
      <c r="V3445" s="302" t="s">
        <v>724</v>
      </c>
      <c r="W3445" s="302" t="s">
        <v>9571</v>
      </c>
      <c r="X3445" s="302" t="s">
        <v>724</v>
      </c>
      <c r="Y3445" s="302" t="s">
        <v>1902</v>
      </c>
      <c r="Z3445" s="302">
        <v>100</v>
      </c>
      <c r="AA3445" s="302" t="s">
        <v>2660</v>
      </c>
      <c r="AB3445" s="302">
        <v>0</v>
      </c>
      <c r="AC3445" s="302" t="s">
        <v>1902</v>
      </c>
      <c r="AD3445" s="302" t="s">
        <v>31</v>
      </c>
      <c r="AE3445" s="302"/>
      <c r="AF3445" s="302"/>
      <c r="AG3445" s="302" t="s">
        <v>9570</v>
      </c>
      <c r="AH3445" s="286"/>
      <c r="AI3445" s="286"/>
      <c r="AJ3445" s="342"/>
    </row>
    <row r="3446" spans="1:36" ht="150" customHeight="1">
      <c r="A3446" s="279" t="s">
        <v>4982</v>
      </c>
      <c r="B3446" s="284" t="s">
        <v>19</v>
      </c>
      <c r="C3446" s="284" t="s">
        <v>19</v>
      </c>
      <c r="D3446" s="271">
        <v>42197</v>
      </c>
      <c r="E3446" s="272">
        <v>0.73958333333333337</v>
      </c>
      <c r="F3446" s="271">
        <v>42197</v>
      </c>
      <c r="G3446" s="272">
        <v>0.7402777777777777</v>
      </c>
      <c r="H3446" s="272">
        <f>F3446-D3446+G3446-E3446</f>
        <v>6.9444444444433095E-4</v>
      </c>
      <c r="I3446" s="284">
        <v>8</v>
      </c>
      <c r="J3446" s="284"/>
      <c r="K3446" s="284" t="s">
        <v>8</v>
      </c>
      <c r="L3446" s="284" t="s">
        <v>9</v>
      </c>
      <c r="M3446" s="284" t="s">
        <v>800</v>
      </c>
      <c r="N3446" s="268" t="s">
        <v>3</v>
      </c>
      <c r="O3446" s="284" t="s">
        <v>7</v>
      </c>
      <c r="P3446" s="284" t="s">
        <v>11268</v>
      </c>
      <c r="Q3446" s="284" t="s">
        <v>11269</v>
      </c>
      <c r="R3446" s="284">
        <v>3</v>
      </c>
      <c r="S3446" s="284"/>
      <c r="T3446" s="284">
        <f>R3446+S3446</f>
        <v>3</v>
      </c>
      <c r="U3446" s="302" t="s">
        <v>6</v>
      </c>
      <c r="V3446" s="302">
        <v>1982</v>
      </c>
      <c r="W3446" s="302" t="s">
        <v>11238</v>
      </c>
      <c r="X3446" s="302">
        <v>0</v>
      </c>
      <c r="Y3446" s="302">
        <v>41236</v>
      </c>
      <c r="Z3446" s="302">
        <v>50</v>
      </c>
      <c r="AA3446" s="302">
        <v>42186</v>
      </c>
      <c r="AB3446" s="302">
        <v>0</v>
      </c>
      <c r="AC3446" s="302">
        <v>41841</v>
      </c>
      <c r="AD3446" s="302" t="s">
        <v>31</v>
      </c>
      <c r="AE3446" s="302"/>
      <c r="AF3446" s="302"/>
      <c r="AG3446" s="302"/>
      <c r="AH3446" s="286"/>
      <c r="AI3446" s="286"/>
      <c r="AJ3446" s="342"/>
    </row>
    <row r="3447" spans="1:36" ht="131.25" customHeight="1">
      <c r="A3447" s="279" t="s">
        <v>4982</v>
      </c>
      <c r="B3447" s="284" t="s">
        <v>12</v>
      </c>
      <c r="C3447" s="284" t="s">
        <v>127</v>
      </c>
      <c r="D3447" s="271">
        <v>42198</v>
      </c>
      <c r="E3447" s="272">
        <v>0.9590277777777777</v>
      </c>
      <c r="F3447" s="271">
        <v>42198</v>
      </c>
      <c r="G3447" s="272">
        <v>0.9590277777777777</v>
      </c>
      <c r="H3447" s="272">
        <f>G3447-E3447</f>
        <v>0</v>
      </c>
      <c r="I3447" s="284">
        <v>12</v>
      </c>
      <c r="J3447" s="284" t="s">
        <v>233</v>
      </c>
      <c r="K3447" s="284" t="s">
        <v>8</v>
      </c>
      <c r="L3447" s="284" t="s">
        <v>9</v>
      </c>
      <c r="M3447" s="284" t="s">
        <v>7701</v>
      </c>
      <c r="N3447" s="268" t="s">
        <v>3</v>
      </c>
      <c r="O3447" s="284" t="s">
        <v>7</v>
      </c>
      <c r="P3447" s="284" t="s">
        <v>7702</v>
      </c>
      <c r="Q3447" s="284" t="s">
        <v>9656</v>
      </c>
      <c r="R3447" s="284">
        <v>0.59</v>
      </c>
      <c r="S3447" s="284">
        <v>0.5</v>
      </c>
      <c r="T3447" s="284">
        <f>R3447+S3447</f>
        <v>1.0899999999999999</v>
      </c>
      <c r="U3447" s="302" t="s">
        <v>28</v>
      </c>
      <c r="V3447" s="302" t="s">
        <v>9638</v>
      </c>
      <c r="W3447" s="302" t="s">
        <v>1364</v>
      </c>
      <c r="X3447" s="302" t="s">
        <v>762</v>
      </c>
      <c r="Y3447" s="302" t="s">
        <v>9657</v>
      </c>
      <c r="Z3447" s="302">
        <v>1</v>
      </c>
      <c r="AA3447" s="302" t="s">
        <v>9658</v>
      </c>
      <c r="AB3447" s="302" t="s">
        <v>128</v>
      </c>
      <c r="AC3447" s="302" t="s">
        <v>128</v>
      </c>
      <c r="AD3447" s="302" t="s">
        <v>31</v>
      </c>
      <c r="AE3447" s="302" t="s">
        <v>128</v>
      </c>
      <c r="AF3447" s="302" t="s">
        <v>128</v>
      </c>
      <c r="AG3447" s="302"/>
      <c r="AH3447" s="286"/>
      <c r="AI3447" s="286"/>
      <c r="AJ3447" s="342"/>
    </row>
    <row r="3448" spans="1:36" ht="356.25" customHeight="1">
      <c r="A3448" s="279" t="s">
        <v>4982</v>
      </c>
      <c r="B3448" s="284" t="s">
        <v>12</v>
      </c>
      <c r="C3448" s="284" t="s">
        <v>127</v>
      </c>
      <c r="D3448" s="271">
        <v>42199</v>
      </c>
      <c r="E3448" s="272">
        <v>0.69305555555555554</v>
      </c>
      <c r="F3448" s="271">
        <v>42199</v>
      </c>
      <c r="G3448" s="272">
        <v>0.69305555555555554</v>
      </c>
      <c r="H3448" s="272">
        <f>G3448-E3448</f>
        <v>0</v>
      </c>
      <c r="I3448" s="284">
        <v>15</v>
      </c>
      <c r="J3448" s="284" t="s">
        <v>233</v>
      </c>
      <c r="K3448" s="284" t="s">
        <v>8</v>
      </c>
      <c r="L3448" s="284" t="s">
        <v>9</v>
      </c>
      <c r="M3448" s="284" t="s">
        <v>7710</v>
      </c>
      <c r="N3448" s="268" t="s">
        <v>3</v>
      </c>
      <c r="O3448" s="284" t="s">
        <v>7</v>
      </c>
      <c r="P3448" s="284" t="s">
        <v>1307</v>
      </c>
      <c r="Q3448" s="284" t="s">
        <v>9667</v>
      </c>
      <c r="R3448" s="284">
        <v>0.38</v>
      </c>
      <c r="S3448" s="284">
        <v>0.2</v>
      </c>
      <c r="T3448" s="284">
        <f>R3448+S3448</f>
        <v>0.58000000000000007</v>
      </c>
      <c r="U3448" s="302" t="s">
        <v>28</v>
      </c>
      <c r="V3448" s="302">
        <v>1974</v>
      </c>
      <c r="W3448" s="302" t="s">
        <v>1364</v>
      </c>
      <c r="X3448" s="302" t="s">
        <v>762</v>
      </c>
      <c r="Y3448" s="302" t="s">
        <v>9668</v>
      </c>
      <c r="Z3448" s="302">
        <v>0</v>
      </c>
      <c r="AA3448" s="302" t="s">
        <v>9669</v>
      </c>
      <c r="AB3448" s="302">
        <v>4</v>
      </c>
      <c r="AC3448" s="302" t="s">
        <v>2119</v>
      </c>
      <c r="AD3448" s="302" t="s">
        <v>31</v>
      </c>
      <c r="AE3448" s="302" t="s">
        <v>128</v>
      </c>
      <c r="AF3448" s="302" t="s">
        <v>128</v>
      </c>
      <c r="AG3448" s="302"/>
      <c r="AH3448" s="286"/>
      <c r="AI3448" s="286"/>
      <c r="AJ3448" s="342"/>
    </row>
    <row r="3449" spans="1:36" ht="281.25" customHeight="1">
      <c r="A3449" s="279" t="s">
        <v>4982</v>
      </c>
      <c r="B3449" s="284" t="s">
        <v>5</v>
      </c>
      <c r="C3449" s="284" t="s">
        <v>5</v>
      </c>
      <c r="D3449" s="271">
        <v>42203</v>
      </c>
      <c r="E3449" s="272">
        <v>9.3055555555555558E-2</v>
      </c>
      <c r="F3449" s="271">
        <v>42173</v>
      </c>
      <c r="G3449" s="272">
        <v>0.6166666666666667</v>
      </c>
      <c r="H3449" s="272">
        <v>0.52361111111111114</v>
      </c>
      <c r="I3449" s="284">
        <v>2</v>
      </c>
      <c r="J3449" s="284" t="s">
        <v>150</v>
      </c>
      <c r="K3449" s="284" t="s">
        <v>20</v>
      </c>
      <c r="L3449" s="284" t="s">
        <v>9</v>
      </c>
      <c r="M3449" s="284" t="s">
        <v>10295</v>
      </c>
      <c r="N3449" s="268" t="s">
        <v>3</v>
      </c>
      <c r="O3449" s="284" t="s">
        <v>7</v>
      </c>
      <c r="P3449" s="284" t="s">
        <v>10296</v>
      </c>
      <c r="Q3449" s="284" t="s">
        <v>10297</v>
      </c>
      <c r="R3449" s="284">
        <v>3.5</v>
      </c>
      <c r="S3449" s="284"/>
      <c r="T3449" s="284">
        <v>3.5</v>
      </c>
      <c r="U3449" s="302" t="s">
        <v>6</v>
      </c>
      <c r="V3449" s="302">
        <v>1988</v>
      </c>
      <c r="W3449" s="302" t="s">
        <v>591</v>
      </c>
      <c r="X3449" s="302" t="s">
        <v>1324</v>
      </c>
      <c r="Y3449" s="302" t="s">
        <v>10298</v>
      </c>
      <c r="Z3449" s="302"/>
      <c r="AA3449" s="302" t="s">
        <v>10299</v>
      </c>
      <c r="AB3449" s="302" t="s">
        <v>10300</v>
      </c>
      <c r="AC3449" s="302"/>
      <c r="AD3449" s="302" t="s">
        <v>31</v>
      </c>
      <c r="AE3449" s="302"/>
      <c r="AF3449" s="302"/>
      <c r="AG3449" s="302"/>
      <c r="AH3449" s="286"/>
      <c r="AI3449" s="286"/>
      <c r="AJ3449" s="342"/>
    </row>
    <row r="3450" spans="1:36" ht="131.25" customHeight="1">
      <c r="A3450" s="274" t="s">
        <v>4982</v>
      </c>
      <c r="B3450" s="320" t="s">
        <v>1412</v>
      </c>
      <c r="C3450" s="320" t="s">
        <v>1423</v>
      </c>
      <c r="D3450" s="275">
        <v>42204</v>
      </c>
      <c r="E3450" s="383">
        <v>0.55138888888888882</v>
      </c>
      <c r="F3450" s="287">
        <v>42204</v>
      </c>
      <c r="G3450" s="383">
        <v>0.55138888888888882</v>
      </c>
      <c r="H3450" s="383">
        <v>0</v>
      </c>
      <c r="I3450" s="412">
        <v>3</v>
      </c>
      <c r="J3450" s="412" t="s">
        <v>1421</v>
      </c>
      <c r="K3450" s="412"/>
      <c r="L3450" s="412" t="s">
        <v>9</v>
      </c>
      <c r="M3450" s="412" t="s">
        <v>488</v>
      </c>
      <c r="N3450" s="412" t="s">
        <v>3</v>
      </c>
      <c r="O3450" s="412" t="s">
        <v>7</v>
      </c>
      <c r="P3450" s="412" t="s">
        <v>7465</v>
      </c>
      <c r="Q3450" s="412" t="s">
        <v>7466</v>
      </c>
      <c r="R3450" s="460">
        <v>1</v>
      </c>
      <c r="S3450" s="460">
        <v>4</v>
      </c>
      <c r="T3450" s="460">
        <v>5</v>
      </c>
      <c r="U3450" s="279"/>
      <c r="V3450" s="279"/>
      <c r="W3450" s="279"/>
      <c r="X3450" s="279"/>
      <c r="Y3450" s="279"/>
      <c r="Z3450" s="279"/>
      <c r="AA3450" s="279"/>
      <c r="AB3450" s="279"/>
      <c r="AC3450" s="279"/>
      <c r="AD3450" s="273" t="s">
        <v>31</v>
      </c>
      <c r="AE3450" s="279"/>
      <c r="AF3450" s="279"/>
      <c r="AG3450" s="290"/>
      <c r="AH3450" s="286"/>
      <c r="AI3450" s="286"/>
      <c r="AJ3450" s="342"/>
    </row>
    <row r="3451" spans="1:36" ht="37.5" customHeight="1">
      <c r="A3451" s="279" t="s">
        <v>4982</v>
      </c>
      <c r="B3451" s="284" t="s">
        <v>10</v>
      </c>
      <c r="C3451" s="284" t="s">
        <v>4334</v>
      </c>
      <c r="D3451" s="271">
        <v>42204</v>
      </c>
      <c r="E3451" s="272">
        <v>0.59583333333333333</v>
      </c>
      <c r="F3451" s="271">
        <v>42204</v>
      </c>
      <c r="G3451" s="272">
        <v>0.59583333333333333</v>
      </c>
      <c r="H3451" s="272">
        <v>0</v>
      </c>
      <c r="I3451" s="284">
        <v>12</v>
      </c>
      <c r="J3451" s="284" t="s">
        <v>7632</v>
      </c>
      <c r="K3451" s="284" t="s">
        <v>8</v>
      </c>
      <c r="L3451" s="284" t="s">
        <v>9</v>
      </c>
      <c r="M3451" s="284" t="s">
        <v>7633</v>
      </c>
      <c r="N3451" s="268" t="s">
        <v>3</v>
      </c>
      <c r="O3451" s="284" t="s">
        <v>7</v>
      </c>
      <c r="P3451" s="284" t="s">
        <v>7633</v>
      </c>
      <c r="Q3451" s="284" t="s">
        <v>7634</v>
      </c>
      <c r="R3451" s="284">
        <v>1</v>
      </c>
      <c r="S3451" s="284"/>
      <c r="T3451" s="284">
        <v>1</v>
      </c>
      <c r="U3451" s="302" t="s">
        <v>28</v>
      </c>
      <c r="V3451" s="302">
        <v>1988</v>
      </c>
      <c r="W3451" s="302" t="s">
        <v>2193</v>
      </c>
      <c r="X3451" s="302" t="s">
        <v>1383</v>
      </c>
      <c r="Y3451" s="302" t="s">
        <v>10986</v>
      </c>
      <c r="Z3451" s="302">
        <v>80</v>
      </c>
      <c r="AA3451" s="302">
        <v>2015</v>
      </c>
      <c r="AB3451" s="302">
        <v>0</v>
      </c>
      <c r="AC3451" s="302">
        <v>42039</v>
      </c>
      <c r="AD3451" s="302" t="s">
        <v>31</v>
      </c>
      <c r="AE3451" s="302"/>
      <c r="AF3451" s="302"/>
      <c r="AG3451" s="302" t="s">
        <v>10970</v>
      </c>
      <c r="AH3451" s="286"/>
      <c r="AI3451" s="286"/>
      <c r="AJ3451" s="342"/>
    </row>
    <row r="3452" spans="1:36" ht="131.25" customHeight="1">
      <c r="A3452" s="279" t="s">
        <v>4982</v>
      </c>
      <c r="B3452" s="284" t="s">
        <v>10</v>
      </c>
      <c r="C3452" s="284" t="s">
        <v>4334</v>
      </c>
      <c r="D3452" s="271">
        <v>42204</v>
      </c>
      <c r="E3452" s="272">
        <v>0.66805555555555562</v>
      </c>
      <c r="F3452" s="271">
        <v>42204</v>
      </c>
      <c r="G3452" s="272">
        <v>0.70486111111111116</v>
      </c>
      <c r="H3452" s="272">
        <v>3.6805555555555557E-2</v>
      </c>
      <c r="I3452" s="284">
        <v>11</v>
      </c>
      <c r="J3452" s="284"/>
      <c r="K3452" s="284"/>
      <c r="L3452" s="284" t="s">
        <v>9</v>
      </c>
      <c r="M3452" s="284" t="s">
        <v>7637</v>
      </c>
      <c r="N3452" s="268" t="s">
        <v>3</v>
      </c>
      <c r="O3452" s="284" t="s">
        <v>7</v>
      </c>
      <c r="P3452" s="284" t="s">
        <v>7637</v>
      </c>
      <c r="Q3452" s="284" t="s">
        <v>7638</v>
      </c>
      <c r="R3452" s="284">
        <v>5</v>
      </c>
      <c r="S3452" s="284">
        <v>4</v>
      </c>
      <c r="T3452" s="284">
        <v>9</v>
      </c>
      <c r="U3452" s="302" t="s">
        <v>28</v>
      </c>
      <c r="V3452" s="302">
        <v>1983</v>
      </c>
      <c r="W3452" s="302" t="s">
        <v>2193</v>
      </c>
      <c r="X3452" s="302" t="s">
        <v>1383</v>
      </c>
      <c r="Y3452" s="302" t="s">
        <v>10990</v>
      </c>
      <c r="Z3452" s="302">
        <v>95</v>
      </c>
      <c r="AA3452" s="302" t="s">
        <v>2024</v>
      </c>
      <c r="AB3452" s="302">
        <v>1</v>
      </c>
      <c r="AC3452" s="302" t="s">
        <v>10991</v>
      </c>
      <c r="AD3452" s="302" t="s">
        <v>31</v>
      </c>
      <c r="AE3452" s="302"/>
      <c r="AF3452" s="302"/>
      <c r="AG3452" s="302" t="s">
        <v>10992</v>
      </c>
      <c r="AH3452" s="286"/>
      <c r="AI3452" s="286"/>
      <c r="AJ3452" s="342"/>
    </row>
    <row r="3453" spans="1:36" ht="63" customHeight="1">
      <c r="A3453" s="279" t="s">
        <v>4982</v>
      </c>
      <c r="B3453" s="284" t="s">
        <v>10</v>
      </c>
      <c r="C3453" s="284" t="s">
        <v>4334</v>
      </c>
      <c r="D3453" s="271">
        <v>42204</v>
      </c>
      <c r="E3453" s="272">
        <v>0.6694444444444444</v>
      </c>
      <c r="F3453" s="271">
        <v>42204</v>
      </c>
      <c r="G3453" s="272">
        <v>0.69097222222222221</v>
      </c>
      <c r="H3453" s="272">
        <v>2.1527777777777781E-2</v>
      </c>
      <c r="I3453" s="284">
        <v>13</v>
      </c>
      <c r="J3453" s="284"/>
      <c r="K3453" s="284"/>
      <c r="L3453" s="284" t="s">
        <v>9</v>
      </c>
      <c r="M3453" s="284" t="s">
        <v>7635</v>
      </c>
      <c r="N3453" s="268" t="s">
        <v>3</v>
      </c>
      <c r="O3453" s="284" t="s">
        <v>7</v>
      </c>
      <c r="P3453" s="284" t="s">
        <v>7635</v>
      </c>
      <c r="Q3453" s="284" t="s">
        <v>7636</v>
      </c>
      <c r="R3453" s="284">
        <v>4</v>
      </c>
      <c r="S3453" s="284">
        <v>8</v>
      </c>
      <c r="T3453" s="284">
        <v>12</v>
      </c>
      <c r="U3453" s="302" t="s">
        <v>28</v>
      </c>
      <c r="V3453" s="302">
        <v>1980</v>
      </c>
      <c r="W3453" s="302" t="s">
        <v>2193</v>
      </c>
      <c r="X3453" s="302" t="s">
        <v>1383</v>
      </c>
      <c r="Y3453" s="302" t="s">
        <v>10987</v>
      </c>
      <c r="Z3453" s="302">
        <v>75</v>
      </c>
      <c r="AA3453" s="302" t="s">
        <v>1365</v>
      </c>
      <c r="AB3453" s="302">
        <v>0</v>
      </c>
      <c r="AC3453" s="302" t="s">
        <v>10988</v>
      </c>
      <c r="AD3453" s="302" t="s">
        <v>31</v>
      </c>
      <c r="AE3453" s="302"/>
      <c r="AF3453" s="302"/>
      <c r="AG3453" s="302" t="s">
        <v>10989</v>
      </c>
      <c r="AH3453" s="286"/>
      <c r="AI3453" s="286"/>
      <c r="AJ3453" s="342"/>
    </row>
    <row r="3454" spans="1:36" ht="187.5" customHeight="1">
      <c r="A3454" s="279" t="s">
        <v>4982</v>
      </c>
      <c r="B3454" s="284" t="s">
        <v>10</v>
      </c>
      <c r="C3454" s="284" t="s">
        <v>4334</v>
      </c>
      <c r="D3454" s="271">
        <v>42204</v>
      </c>
      <c r="E3454" s="272">
        <v>0.6958333333333333</v>
      </c>
      <c r="F3454" s="271">
        <v>42204</v>
      </c>
      <c r="G3454" s="272">
        <v>0.72986111111111107</v>
      </c>
      <c r="H3454" s="272">
        <v>3.4027777777777775E-2</v>
      </c>
      <c r="I3454" s="284">
        <v>9</v>
      </c>
      <c r="J3454" s="284" t="s">
        <v>7639</v>
      </c>
      <c r="K3454" s="284" t="s">
        <v>20</v>
      </c>
      <c r="L3454" s="284" t="s">
        <v>9</v>
      </c>
      <c r="M3454" s="284" t="s">
        <v>7640</v>
      </c>
      <c r="N3454" s="268" t="s">
        <v>3</v>
      </c>
      <c r="O3454" s="284" t="s">
        <v>7</v>
      </c>
      <c r="P3454" s="284" t="s">
        <v>7640</v>
      </c>
      <c r="Q3454" s="284" t="s">
        <v>7634</v>
      </c>
      <c r="R3454" s="284">
        <v>2</v>
      </c>
      <c r="S3454" s="284">
        <v>5</v>
      </c>
      <c r="T3454" s="284">
        <v>7</v>
      </c>
      <c r="U3454" s="302" t="s">
        <v>28</v>
      </c>
      <c r="V3454" s="302">
        <v>1986</v>
      </c>
      <c r="W3454" s="302" t="s">
        <v>2193</v>
      </c>
      <c r="X3454" s="302" t="s">
        <v>1383</v>
      </c>
      <c r="Y3454" s="302" t="s">
        <v>10993</v>
      </c>
      <c r="Z3454" s="302">
        <v>0</v>
      </c>
      <c r="AA3454" s="302" t="s">
        <v>1365</v>
      </c>
      <c r="AB3454" s="302">
        <v>1</v>
      </c>
      <c r="AC3454" s="302" t="s">
        <v>10994</v>
      </c>
      <c r="AD3454" s="302" t="s">
        <v>31</v>
      </c>
      <c r="AE3454" s="302"/>
      <c r="AF3454" s="302"/>
      <c r="AG3454" s="302" t="s">
        <v>10970</v>
      </c>
      <c r="AH3454" s="286"/>
      <c r="AI3454" s="286"/>
      <c r="AJ3454" s="342"/>
    </row>
    <row r="3455" spans="1:36" ht="337.5" customHeight="1">
      <c r="A3455" s="350" t="s">
        <v>8946</v>
      </c>
      <c r="B3455" s="361" t="s">
        <v>1412</v>
      </c>
      <c r="C3455" s="359" t="s">
        <v>1427</v>
      </c>
      <c r="D3455" s="372">
        <v>42268</v>
      </c>
      <c r="E3455" s="390">
        <v>0.94444444444444453</v>
      </c>
      <c r="F3455" s="372">
        <v>42268</v>
      </c>
      <c r="G3455" s="390">
        <v>0.9472222222222223</v>
      </c>
      <c r="H3455" s="390">
        <v>2.7777777777777779E-3</v>
      </c>
      <c r="I3455" s="359">
        <v>7</v>
      </c>
      <c r="J3455" s="359" t="s">
        <v>1556</v>
      </c>
      <c r="K3455" s="359"/>
      <c r="L3455" s="589" t="s">
        <v>11</v>
      </c>
      <c r="M3455" s="359" t="s">
        <v>9173</v>
      </c>
      <c r="N3455" s="359" t="s">
        <v>3</v>
      </c>
      <c r="O3455" s="359" t="s">
        <v>23</v>
      </c>
      <c r="P3455" s="359" t="s">
        <v>9174</v>
      </c>
      <c r="Q3455" s="359" t="s">
        <v>9175</v>
      </c>
      <c r="R3455" s="359"/>
      <c r="S3455" s="359">
        <v>1</v>
      </c>
      <c r="T3455" s="359">
        <v>1</v>
      </c>
      <c r="U3455" s="279"/>
      <c r="V3455" s="279"/>
      <c r="W3455" s="279"/>
      <c r="X3455" s="279"/>
      <c r="Y3455" s="279"/>
      <c r="Z3455" s="279"/>
      <c r="AA3455" s="279"/>
      <c r="AB3455" s="279"/>
      <c r="AC3455" s="279"/>
      <c r="AD3455" s="273" t="s">
        <v>22</v>
      </c>
      <c r="AE3455" s="279"/>
      <c r="AF3455" s="279"/>
      <c r="AG3455" s="290"/>
      <c r="AH3455" s="286"/>
      <c r="AI3455" s="286"/>
      <c r="AJ3455" s="342"/>
    </row>
    <row r="3456" spans="1:36" ht="109.5">
      <c r="A3456" s="279" t="s">
        <v>7992</v>
      </c>
      <c r="B3456" s="284" t="s">
        <v>12</v>
      </c>
      <c r="C3456" s="284" t="s">
        <v>127</v>
      </c>
      <c r="D3456" s="271">
        <v>42235</v>
      </c>
      <c r="E3456" s="272">
        <v>0.89861111111111114</v>
      </c>
      <c r="F3456" s="271">
        <v>42235</v>
      </c>
      <c r="G3456" s="272">
        <v>0.91319444444444453</v>
      </c>
      <c r="H3456" s="272">
        <f>G3456-E3456</f>
        <v>1.4583333333333393E-2</v>
      </c>
      <c r="I3456" s="284">
        <v>7</v>
      </c>
      <c r="J3456" s="284" t="s">
        <v>233</v>
      </c>
      <c r="K3456" s="284" t="s">
        <v>20</v>
      </c>
      <c r="L3456" s="284" t="s">
        <v>9</v>
      </c>
      <c r="M3456" s="284" t="s">
        <v>8702</v>
      </c>
      <c r="N3456" s="268" t="s">
        <v>3</v>
      </c>
      <c r="O3456" s="284" t="s">
        <v>7</v>
      </c>
      <c r="P3456" s="284" t="s">
        <v>836</v>
      </c>
      <c r="Q3456" s="284" t="s">
        <v>9824</v>
      </c>
      <c r="R3456" s="284">
        <v>0.11</v>
      </c>
      <c r="S3456" s="284">
        <v>0.18</v>
      </c>
      <c r="T3456" s="284">
        <f>R3456+S3456</f>
        <v>0.28999999999999998</v>
      </c>
      <c r="U3456" s="302" t="s">
        <v>28</v>
      </c>
      <c r="V3456" s="302">
        <v>1978</v>
      </c>
      <c r="W3456" s="302" t="s">
        <v>1364</v>
      </c>
      <c r="X3456" s="302" t="s">
        <v>762</v>
      </c>
      <c r="Y3456" s="302">
        <v>42045</v>
      </c>
      <c r="Z3456" s="302">
        <v>1</v>
      </c>
      <c r="AA3456" s="302">
        <v>42705</v>
      </c>
      <c r="AB3456" s="302" t="s">
        <v>128</v>
      </c>
      <c r="AC3456" s="302" t="s">
        <v>128</v>
      </c>
      <c r="AD3456" s="302" t="s">
        <v>30</v>
      </c>
      <c r="AE3456" s="302" t="s">
        <v>128</v>
      </c>
      <c r="AF3456" s="302" t="s">
        <v>128</v>
      </c>
      <c r="AG3456" s="302"/>
      <c r="AH3456" s="286"/>
      <c r="AI3456" s="286"/>
      <c r="AJ3456" s="342"/>
    </row>
    <row r="3457" spans="1:36" ht="56.25" customHeight="1">
      <c r="A3457" s="279" t="s">
        <v>7992</v>
      </c>
      <c r="B3457" s="284" t="s">
        <v>58</v>
      </c>
      <c r="C3457" s="284" t="s">
        <v>197</v>
      </c>
      <c r="D3457" s="271">
        <v>42235</v>
      </c>
      <c r="E3457" s="272">
        <v>0.2951388888888889</v>
      </c>
      <c r="F3457" s="271">
        <v>42235</v>
      </c>
      <c r="G3457" s="272">
        <v>0.45416666666666666</v>
      </c>
      <c r="H3457" s="272">
        <f>G3457-E3457</f>
        <v>0.15902777777777777</v>
      </c>
      <c r="I3457" s="284">
        <v>8</v>
      </c>
      <c r="J3457" s="284" t="s">
        <v>150</v>
      </c>
      <c r="K3457" s="284" t="s">
        <v>14</v>
      </c>
      <c r="L3457" s="284" t="s">
        <v>9</v>
      </c>
      <c r="M3457" s="284" t="s">
        <v>8718</v>
      </c>
      <c r="N3457" s="268" t="s">
        <v>3</v>
      </c>
      <c r="O3457" s="284" t="s">
        <v>7</v>
      </c>
      <c r="P3457" s="284" t="s">
        <v>8718</v>
      </c>
      <c r="Q3457" s="284" t="s">
        <v>11131</v>
      </c>
      <c r="R3457" s="284">
        <v>10.4</v>
      </c>
      <c r="S3457" s="284"/>
      <c r="T3457" s="284">
        <v>10.4</v>
      </c>
      <c r="U3457" s="302" t="s">
        <v>28</v>
      </c>
      <c r="V3457" s="302">
        <v>1975</v>
      </c>
      <c r="W3457" s="302" t="s">
        <v>1709</v>
      </c>
      <c r="X3457" s="302" t="s">
        <v>724</v>
      </c>
      <c r="Y3457" s="302">
        <v>41834</v>
      </c>
      <c r="Z3457" s="302">
        <v>90</v>
      </c>
      <c r="AA3457" s="302">
        <v>42565</v>
      </c>
      <c r="AB3457" s="302">
        <v>0</v>
      </c>
      <c r="AC3457" s="302">
        <v>41834</v>
      </c>
      <c r="AD3457" s="302" t="s">
        <v>30</v>
      </c>
      <c r="AE3457" s="302"/>
      <c r="AF3457" s="302"/>
      <c r="AG3457" s="302"/>
      <c r="AH3457" s="286"/>
      <c r="AI3457" s="286"/>
      <c r="AJ3457" s="342"/>
    </row>
    <row r="3458" spans="1:36" ht="150" customHeight="1">
      <c r="A3458" s="279" t="s">
        <v>8946</v>
      </c>
      <c r="B3458" s="284" t="s">
        <v>81</v>
      </c>
      <c r="C3458" s="284" t="s">
        <v>81</v>
      </c>
      <c r="D3458" s="271">
        <v>42273</v>
      </c>
      <c r="E3458" s="272">
        <v>0.20625000000000002</v>
      </c>
      <c r="F3458" s="271">
        <v>42273</v>
      </c>
      <c r="G3458" s="272">
        <v>0.21875</v>
      </c>
      <c r="H3458" s="272">
        <v>1.2499999999999999E-2</v>
      </c>
      <c r="I3458" s="284">
        <v>7</v>
      </c>
      <c r="J3458" s="284" t="s">
        <v>150</v>
      </c>
      <c r="K3458" s="284" t="s">
        <v>20</v>
      </c>
      <c r="L3458" s="284" t="s">
        <v>4</v>
      </c>
      <c r="M3458" s="284" t="s">
        <v>10109</v>
      </c>
      <c r="N3458" s="268" t="s">
        <v>3</v>
      </c>
      <c r="O3458" s="284" t="s">
        <v>7</v>
      </c>
      <c r="P3458" s="284" t="s">
        <v>10109</v>
      </c>
      <c r="Q3458" s="284" t="s">
        <v>10110</v>
      </c>
      <c r="R3458" s="284"/>
      <c r="S3458" s="284">
        <v>1</v>
      </c>
      <c r="T3458" s="284">
        <v>1</v>
      </c>
      <c r="U3458" s="302"/>
      <c r="V3458" s="302"/>
      <c r="W3458" s="302"/>
      <c r="X3458" s="302"/>
      <c r="Y3458" s="302"/>
      <c r="Z3458" s="302"/>
      <c r="AA3458" s="302"/>
      <c r="AB3458" s="302"/>
      <c r="AC3458" s="302"/>
      <c r="AD3458" s="302" t="s">
        <v>22</v>
      </c>
      <c r="AE3458" s="302"/>
      <c r="AF3458" s="302"/>
      <c r="AG3458" s="302"/>
      <c r="AH3458" s="286"/>
      <c r="AI3458" s="286"/>
      <c r="AJ3458" s="342"/>
    </row>
    <row r="3459" spans="1:36" ht="150" customHeight="1">
      <c r="A3459" s="279" t="s">
        <v>4982</v>
      </c>
      <c r="B3459" s="284" t="s">
        <v>10</v>
      </c>
      <c r="C3459" s="284" t="s">
        <v>4334</v>
      </c>
      <c r="D3459" s="271">
        <v>42204</v>
      </c>
      <c r="E3459" s="272">
        <v>0.70486111111111116</v>
      </c>
      <c r="F3459" s="271">
        <v>42204</v>
      </c>
      <c r="G3459" s="272">
        <v>0.73402777777777783</v>
      </c>
      <c r="H3459" s="272">
        <v>2.9166666666666664E-2</v>
      </c>
      <c r="I3459" s="284">
        <v>63</v>
      </c>
      <c r="J3459" s="284" t="s">
        <v>7644</v>
      </c>
      <c r="K3459" s="284" t="s">
        <v>20</v>
      </c>
      <c r="L3459" s="284" t="s">
        <v>9</v>
      </c>
      <c r="M3459" s="284" t="s">
        <v>7645</v>
      </c>
      <c r="N3459" s="268">
        <v>35</v>
      </c>
      <c r="O3459" s="284" t="s">
        <v>7</v>
      </c>
      <c r="P3459" s="284" t="s">
        <v>7645</v>
      </c>
      <c r="Q3459" s="284" t="s">
        <v>7634</v>
      </c>
      <c r="R3459" s="284">
        <v>25</v>
      </c>
      <c r="S3459" s="284">
        <v>5</v>
      </c>
      <c r="T3459" s="284">
        <v>30</v>
      </c>
      <c r="U3459" s="302" t="s">
        <v>28</v>
      </c>
      <c r="V3459" s="302">
        <v>1978</v>
      </c>
      <c r="W3459" s="302" t="s">
        <v>606</v>
      </c>
      <c r="X3459" s="302" t="s">
        <v>1383</v>
      </c>
      <c r="Y3459" s="302" t="s">
        <v>11000</v>
      </c>
      <c r="Z3459" s="302">
        <v>100</v>
      </c>
      <c r="AA3459" s="302" t="s">
        <v>1365</v>
      </c>
      <c r="AB3459" s="302">
        <v>0</v>
      </c>
      <c r="AC3459" s="302" t="s">
        <v>11001</v>
      </c>
      <c r="AD3459" s="302" t="s">
        <v>31</v>
      </c>
      <c r="AE3459" s="302"/>
      <c r="AF3459" s="302"/>
      <c r="AG3459" s="302" t="s">
        <v>10970</v>
      </c>
      <c r="AH3459" s="286"/>
      <c r="AI3459" s="286"/>
      <c r="AJ3459" s="342"/>
    </row>
    <row r="3460" spans="1:36" ht="150" customHeight="1">
      <c r="A3460" s="279" t="s">
        <v>4982</v>
      </c>
      <c r="B3460" s="284" t="s">
        <v>10</v>
      </c>
      <c r="C3460" s="284" t="s">
        <v>4334</v>
      </c>
      <c r="D3460" s="271">
        <v>42204</v>
      </c>
      <c r="E3460" s="272">
        <v>0.70486111111111116</v>
      </c>
      <c r="F3460" s="271">
        <v>42204</v>
      </c>
      <c r="G3460" s="272">
        <v>0.70486111111111116</v>
      </c>
      <c r="H3460" s="272">
        <v>0</v>
      </c>
      <c r="I3460" s="284">
        <v>37</v>
      </c>
      <c r="J3460" s="284" t="s">
        <v>150</v>
      </c>
      <c r="K3460" s="284" t="s">
        <v>8</v>
      </c>
      <c r="L3460" s="284" t="s">
        <v>9</v>
      </c>
      <c r="M3460" s="284" t="s">
        <v>7643</v>
      </c>
      <c r="N3460" s="268">
        <v>35</v>
      </c>
      <c r="O3460" s="284" t="s">
        <v>7</v>
      </c>
      <c r="P3460" s="284" t="s">
        <v>7643</v>
      </c>
      <c r="Q3460" s="284" t="s">
        <v>7634</v>
      </c>
      <c r="R3460" s="284">
        <v>10</v>
      </c>
      <c r="S3460" s="284">
        <v>5</v>
      </c>
      <c r="T3460" s="284">
        <v>15</v>
      </c>
      <c r="U3460" s="302" t="s">
        <v>28</v>
      </c>
      <c r="V3460" s="302">
        <v>1978</v>
      </c>
      <c r="W3460" s="302" t="s">
        <v>606</v>
      </c>
      <c r="X3460" s="302" t="s">
        <v>1383</v>
      </c>
      <c r="Y3460" s="302" t="s">
        <v>10998</v>
      </c>
      <c r="Z3460" s="302">
        <v>70</v>
      </c>
      <c r="AA3460" s="302" t="s">
        <v>2024</v>
      </c>
      <c r="AB3460" s="302">
        <v>0</v>
      </c>
      <c r="AC3460" s="302" t="s">
        <v>10999</v>
      </c>
      <c r="AD3460" s="302" t="s">
        <v>31</v>
      </c>
      <c r="AE3460" s="302"/>
      <c r="AF3460" s="302"/>
      <c r="AG3460" s="302" t="s">
        <v>10970</v>
      </c>
      <c r="AH3460" s="286"/>
      <c r="AI3460" s="286"/>
      <c r="AJ3460" s="342"/>
    </row>
    <row r="3461" spans="1:36" ht="112.5" customHeight="1">
      <c r="A3461" s="279" t="s">
        <v>4982</v>
      </c>
      <c r="B3461" s="284" t="s">
        <v>10</v>
      </c>
      <c r="C3461" s="284" t="s">
        <v>4334</v>
      </c>
      <c r="D3461" s="271">
        <v>42204</v>
      </c>
      <c r="E3461" s="272">
        <v>0.72222222222222221</v>
      </c>
      <c r="F3461" s="271">
        <v>42204</v>
      </c>
      <c r="G3461" s="272">
        <v>0.84722222222222221</v>
      </c>
      <c r="H3461" s="272">
        <v>0.125</v>
      </c>
      <c r="I3461" s="284">
        <v>31</v>
      </c>
      <c r="J3461" s="284" t="s">
        <v>7639</v>
      </c>
      <c r="K3461" s="284" t="s">
        <v>14</v>
      </c>
      <c r="L3461" s="284" t="s">
        <v>9</v>
      </c>
      <c r="M3461" s="284" t="s">
        <v>7647</v>
      </c>
      <c r="N3461" s="268" t="s">
        <v>3</v>
      </c>
      <c r="O3461" s="284" t="s">
        <v>7</v>
      </c>
      <c r="P3461" s="284" t="s">
        <v>7647</v>
      </c>
      <c r="Q3461" s="284" t="s">
        <v>7634</v>
      </c>
      <c r="R3461" s="284">
        <v>12</v>
      </c>
      <c r="S3461" s="284">
        <v>2</v>
      </c>
      <c r="T3461" s="284">
        <v>14</v>
      </c>
      <c r="U3461" s="302" t="s">
        <v>28</v>
      </c>
      <c r="V3461" s="302">
        <v>1990</v>
      </c>
      <c r="W3461" s="302" t="s">
        <v>2193</v>
      </c>
      <c r="X3461" s="302" t="s">
        <v>1383</v>
      </c>
      <c r="Y3461" s="302" t="s">
        <v>11003</v>
      </c>
      <c r="Z3461" s="302">
        <v>90</v>
      </c>
      <c r="AA3461" s="302" t="s">
        <v>1365</v>
      </c>
      <c r="AB3461" s="302"/>
      <c r="AC3461" s="302">
        <v>41631</v>
      </c>
      <c r="AD3461" s="302" t="s">
        <v>31</v>
      </c>
      <c r="AE3461" s="302"/>
      <c r="AF3461" s="302"/>
      <c r="AG3461" s="302" t="s">
        <v>11004</v>
      </c>
      <c r="AH3461" s="286"/>
      <c r="AI3461" s="286"/>
      <c r="AJ3461" s="342"/>
    </row>
    <row r="3462" spans="1:36" ht="75" customHeight="1">
      <c r="A3462" s="279" t="s">
        <v>4982</v>
      </c>
      <c r="B3462" s="284" t="s">
        <v>10</v>
      </c>
      <c r="C3462" s="284" t="s">
        <v>4334</v>
      </c>
      <c r="D3462" s="271">
        <v>42204</v>
      </c>
      <c r="E3462" s="272">
        <v>0.72222222222222221</v>
      </c>
      <c r="F3462" s="271">
        <v>42204</v>
      </c>
      <c r="G3462" s="272">
        <v>0.75277777777777777</v>
      </c>
      <c r="H3462" s="272">
        <v>3.0555555555555555E-2</v>
      </c>
      <c r="I3462" s="284">
        <v>28</v>
      </c>
      <c r="J3462" s="284" t="s">
        <v>7622</v>
      </c>
      <c r="K3462" s="284" t="s">
        <v>20</v>
      </c>
      <c r="L3462" s="284" t="s">
        <v>9</v>
      </c>
      <c r="M3462" s="284" t="s">
        <v>7646</v>
      </c>
      <c r="N3462" s="268" t="s">
        <v>3</v>
      </c>
      <c r="O3462" s="284" t="s">
        <v>7</v>
      </c>
      <c r="P3462" s="284" t="s">
        <v>7646</v>
      </c>
      <c r="Q3462" s="284" t="s">
        <v>7634</v>
      </c>
      <c r="R3462" s="284">
        <v>8</v>
      </c>
      <c r="S3462" s="284">
        <v>3</v>
      </c>
      <c r="T3462" s="284">
        <v>11</v>
      </c>
      <c r="U3462" s="302" t="s">
        <v>28</v>
      </c>
      <c r="V3462" s="302">
        <v>1979</v>
      </c>
      <c r="W3462" s="302" t="s">
        <v>2193</v>
      </c>
      <c r="X3462" s="302" t="s">
        <v>1383</v>
      </c>
      <c r="Y3462" s="302" t="s">
        <v>11002</v>
      </c>
      <c r="Z3462" s="302">
        <v>85</v>
      </c>
      <c r="AA3462" s="302" t="s">
        <v>1365</v>
      </c>
      <c r="AB3462" s="302">
        <v>1</v>
      </c>
      <c r="AC3462" s="302">
        <v>42186</v>
      </c>
      <c r="AD3462" s="302" t="s">
        <v>31</v>
      </c>
      <c r="AE3462" s="302"/>
      <c r="AF3462" s="302"/>
      <c r="AG3462" s="302" t="s">
        <v>10970</v>
      </c>
      <c r="AH3462" s="286"/>
      <c r="AI3462" s="286"/>
      <c r="AJ3462" s="342"/>
    </row>
    <row r="3463" spans="1:36" ht="131.25" customHeight="1">
      <c r="A3463" s="350" t="s">
        <v>7992</v>
      </c>
      <c r="B3463" s="294" t="s">
        <v>84</v>
      </c>
      <c r="C3463" s="274" t="s">
        <v>3626</v>
      </c>
      <c r="D3463" s="297">
        <v>42236</v>
      </c>
      <c r="E3463" s="298">
        <v>0.26250000000000001</v>
      </c>
      <c r="F3463" s="297">
        <v>42236</v>
      </c>
      <c r="G3463" s="298">
        <v>0.26250000000000001</v>
      </c>
      <c r="H3463" s="299">
        <v>0</v>
      </c>
      <c r="I3463" s="279">
        <v>24</v>
      </c>
      <c r="J3463" s="286"/>
      <c r="K3463" s="300" t="s">
        <v>8</v>
      </c>
      <c r="L3463" s="286" t="s">
        <v>16</v>
      </c>
      <c r="M3463" s="286" t="s">
        <v>10911</v>
      </c>
      <c r="N3463" s="274">
        <v>110</v>
      </c>
      <c r="O3463" s="300" t="s">
        <v>7</v>
      </c>
      <c r="P3463" s="286" t="s">
        <v>10911</v>
      </c>
      <c r="Q3463" s="444" t="s">
        <v>8384</v>
      </c>
      <c r="R3463" s="303">
        <v>16</v>
      </c>
      <c r="S3463" s="303"/>
      <c r="T3463" s="303">
        <v>16</v>
      </c>
      <c r="U3463" s="304" t="s">
        <v>28</v>
      </c>
      <c r="V3463" s="279"/>
      <c r="W3463" s="279"/>
      <c r="X3463" s="279"/>
      <c r="Y3463" s="279"/>
      <c r="Z3463" s="279"/>
      <c r="AA3463" s="279"/>
      <c r="AB3463" s="279"/>
      <c r="AC3463" s="279"/>
      <c r="AD3463" s="274" t="s">
        <v>37</v>
      </c>
      <c r="AE3463" s="279"/>
      <c r="AF3463" s="279"/>
      <c r="AG3463" s="273" t="s">
        <v>1104</v>
      </c>
      <c r="AH3463" s="286"/>
      <c r="AI3463" s="286"/>
      <c r="AJ3463" s="342"/>
    </row>
    <row r="3464" spans="1:36" ht="75" customHeight="1">
      <c r="A3464" s="279" t="s">
        <v>7992</v>
      </c>
      <c r="B3464" s="294" t="s">
        <v>84</v>
      </c>
      <c r="C3464" s="274" t="s">
        <v>3626</v>
      </c>
      <c r="D3464" s="297">
        <v>42236</v>
      </c>
      <c r="E3464" s="298">
        <v>0.34166666666666662</v>
      </c>
      <c r="F3464" s="297">
        <v>42236</v>
      </c>
      <c r="G3464" s="298">
        <v>0.34166666666666662</v>
      </c>
      <c r="H3464" s="299">
        <v>0</v>
      </c>
      <c r="I3464" s="279">
        <v>13</v>
      </c>
      <c r="J3464" s="286"/>
      <c r="K3464" s="300" t="s">
        <v>8</v>
      </c>
      <c r="L3464" s="286" t="s">
        <v>16</v>
      </c>
      <c r="M3464" s="286" t="s">
        <v>8421</v>
      </c>
      <c r="N3464" s="274">
        <v>110</v>
      </c>
      <c r="O3464" s="300" t="s">
        <v>7</v>
      </c>
      <c r="P3464" s="286" t="s">
        <v>8421</v>
      </c>
      <c r="Q3464" s="444" t="s">
        <v>8384</v>
      </c>
      <c r="R3464" s="303">
        <v>7</v>
      </c>
      <c r="S3464" s="303"/>
      <c r="T3464" s="303">
        <v>7</v>
      </c>
      <c r="U3464" s="304" t="s">
        <v>28</v>
      </c>
      <c r="V3464" s="279"/>
      <c r="W3464" s="279"/>
      <c r="X3464" s="279"/>
      <c r="Y3464" s="279"/>
      <c r="Z3464" s="279"/>
      <c r="AA3464" s="279"/>
      <c r="AB3464" s="279"/>
      <c r="AC3464" s="279"/>
      <c r="AD3464" s="274" t="s">
        <v>37</v>
      </c>
      <c r="AE3464" s="279"/>
      <c r="AF3464" s="279"/>
      <c r="AG3464" s="303" t="s">
        <v>10910</v>
      </c>
      <c r="AH3464" s="286"/>
      <c r="AI3464" s="286"/>
      <c r="AJ3464" s="342"/>
    </row>
    <row r="3465" spans="1:36" ht="56.25" customHeight="1">
      <c r="A3465" s="279" t="s">
        <v>7992</v>
      </c>
      <c r="B3465" s="284" t="s">
        <v>15</v>
      </c>
      <c r="C3465" s="284" t="s">
        <v>209</v>
      </c>
      <c r="D3465" s="271">
        <v>42236</v>
      </c>
      <c r="E3465" s="272">
        <v>0.22361111111111109</v>
      </c>
      <c r="F3465" s="271">
        <v>42236</v>
      </c>
      <c r="G3465" s="272">
        <v>0.22361111111111109</v>
      </c>
      <c r="H3465" s="272">
        <f>(F3465+G3465)-(D3465+E3465)</f>
        <v>0</v>
      </c>
      <c r="I3465" s="284">
        <v>65</v>
      </c>
      <c r="J3465" s="284" t="s">
        <v>3180</v>
      </c>
      <c r="K3465" s="284" t="s">
        <v>8</v>
      </c>
      <c r="L3465" s="284" t="s">
        <v>16</v>
      </c>
      <c r="M3465" s="284" t="s">
        <v>8296</v>
      </c>
      <c r="N3465" s="268">
        <v>110</v>
      </c>
      <c r="O3465" s="284" t="s">
        <v>7</v>
      </c>
      <c r="P3465" s="284" t="s">
        <v>9394</v>
      </c>
      <c r="Q3465" s="284" t="s">
        <v>9395</v>
      </c>
      <c r="R3465" s="284"/>
      <c r="S3465" s="284">
        <v>17.62</v>
      </c>
      <c r="T3465" s="284">
        <f>SUM(R3465:S3465)</f>
        <v>17.62</v>
      </c>
      <c r="U3465" s="302"/>
      <c r="V3465" s="302"/>
      <c r="W3465" s="302"/>
      <c r="X3465" s="302"/>
      <c r="Y3465" s="302"/>
      <c r="Z3465" s="302"/>
      <c r="AA3465" s="302"/>
      <c r="AB3465" s="302"/>
      <c r="AC3465" s="302"/>
      <c r="AD3465" s="302" t="s">
        <v>37</v>
      </c>
      <c r="AE3465" s="302" t="s">
        <v>53</v>
      </c>
      <c r="AF3465" s="302"/>
      <c r="AG3465" s="302"/>
      <c r="AH3465" s="286"/>
      <c r="AI3465" s="286"/>
      <c r="AJ3465" s="342"/>
    </row>
    <row r="3466" spans="1:36" ht="75" customHeight="1">
      <c r="A3466" s="279" t="s">
        <v>4982</v>
      </c>
      <c r="B3466" s="284" t="s">
        <v>12</v>
      </c>
      <c r="C3466" s="284" t="s">
        <v>127</v>
      </c>
      <c r="D3466" s="271">
        <v>42204</v>
      </c>
      <c r="E3466" s="272">
        <v>0.42499999999999999</v>
      </c>
      <c r="F3466" s="271">
        <v>42204</v>
      </c>
      <c r="G3466" s="272">
        <v>0.42499999999999999</v>
      </c>
      <c r="H3466" s="272">
        <f>G3466-E3466</f>
        <v>0</v>
      </c>
      <c r="I3466" s="284">
        <v>7</v>
      </c>
      <c r="J3466" s="284" t="s">
        <v>368</v>
      </c>
      <c r="K3466" s="284" t="s">
        <v>8</v>
      </c>
      <c r="L3466" s="284" t="s">
        <v>9</v>
      </c>
      <c r="M3466" s="284" t="s">
        <v>7737</v>
      </c>
      <c r="N3466" s="268" t="s">
        <v>3</v>
      </c>
      <c r="O3466" s="284" t="s">
        <v>7</v>
      </c>
      <c r="P3466" s="284" t="s">
        <v>7738</v>
      </c>
      <c r="Q3466" s="284" t="s">
        <v>8144</v>
      </c>
      <c r="R3466" s="284">
        <v>1.05</v>
      </c>
      <c r="S3466" s="284">
        <v>1.37</v>
      </c>
      <c r="T3466" s="284">
        <f>R3466+S3466</f>
        <v>2.42</v>
      </c>
      <c r="U3466" s="302" t="s">
        <v>6</v>
      </c>
      <c r="V3466" s="302" t="s">
        <v>9633</v>
      </c>
      <c r="W3466" s="302" t="s">
        <v>591</v>
      </c>
      <c r="X3466" s="302" t="s">
        <v>762</v>
      </c>
      <c r="Y3466" s="302" t="s">
        <v>9698</v>
      </c>
      <c r="Z3466" s="302">
        <v>1</v>
      </c>
      <c r="AA3466" s="302" t="s">
        <v>9699</v>
      </c>
      <c r="AB3466" s="302" t="s">
        <v>128</v>
      </c>
      <c r="AC3466" s="302" t="s">
        <v>128</v>
      </c>
      <c r="AD3466" s="302" t="s">
        <v>31</v>
      </c>
      <c r="AE3466" s="302" t="s">
        <v>128</v>
      </c>
      <c r="AF3466" s="302" t="s">
        <v>128</v>
      </c>
      <c r="AG3466" s="302"/>
      <c r="AH3466" s="286"/>
      <c r="AI3466" s="286"/>
      <c r="AJ3466" s="342"/>
    </row>
    <row r="3467" spans="1:36" ht="75" customHeight="1">
      <c r="A3467" s="279" t="s">
        <v>7992</v>
      </c>
      <c r="B3467" s="284" t="s">
        <v>18</v>
      </c>
      <c r="C3467" s="284" t="s">
        <v>18</v>
      </c>
      <c r="D3467" s="271">
        <v>42236</v>
      </c>
      <c r="E3467" s="272">
        <v>42236.416666666664</v>
      </c>
      <c r="F3467" s="271">
        <v>42236</v>
      </c>
      <c r="G3467" s="272">
        <v>42236.590277777781</v>
      </c>
      <c r="H3467" s="272">
        <f>G3467-E3467</f>
        <v>0.17361111111677019</v>
      </c>
      <c r="I3467" s="284">
        <v>1</v>
      </c>
      <c r="J3467" s="284"/>
      <c r="K3467" s="284"/>
      <c r="L3467" s="284" t="s">
        <v>11</v>
      </c>
      <c r="M3467" s="284" t="s">
        <v>3579</v>
      </c>
      <c r="N3467" s="268">
        <v>0.4</v>
      </c>
      <c r="O3467" s="284" t="s">
        <v>2</v>
      </c>
      <c r="P3467" s="284" t="s">
        <v>1029</v>
      </c>
      <c r="Q3467" s="284" t="s">
        <v>8733</v>
      </c>
      <c r="R3467" s="284">
        <v>0.113</v>
      </c>
      <c r="S3467" s="284"/>
      <c r="T3467" s="284">
        <f>R3467+S3467</f>
        <v>0.113</v>
      </c>
      <c r="U3467" s="302"/>
      <c r="V3467" s="302"/>
      <c r="W3467" s="302"/>
      <c r="X3467" s="302"/>
      <c r="Y3467" s="302"/>
      <c r="Z3467" s="302"/>
      <c r="AA3467" s="302"/>
      <c r="AB3467" s="302"/>
      <c r="AC3467" s="302"/>
      <c r="AD3467" s="302" t="s">
        <v>0</v>
      </c>
      <c r="AE3467" s="302"/>
      <c r="AF3467" s="302"/>
      <c r="AG3467" s="302"/>
      <c r="AH3467" s="286"/>
      <c r="AI3467" s="286"/>
      <c r="AJ3467" s="342"/>
    </row>
    <row r="3468" spans="1:36" ht="93.75" customHeight="1">
      <c r="A3468" s="279" t="s">
        <v>7992</v>
      </c>
      <c r="B3468" s="284" t="s">
        <v>69</v>
      </c>
      <c r="C3468" s="284" t="s">
        <v>69</v>
      </c>
      <c r="D3468" s="271">
        <v>42236</v>
      </c>
      <c r="E3468" s="272">
        <v>0</v>
      </c>
      <c r="F3468" s="271">
        <v>42236</v>
      </c>
      <c r="G3468" s="272">
        <v>0.75694444444444453</v>
      </c>
      <c r="H3468" s="272">
        <v>0.75694444444444453</v>
      </c>
      <c r="I3468" s="284">
        <v>7</v>
      </c>
      <c r="J3468" s="284" t="s">
        <v>150</v>
      </c>
      <c r="K3468" s="284" t="s">
        <v>51</v>
      </c>
      <c r="L3468" s="284" t="s">
        <v>4</v>
      </c>
      <c r="M3468" s="284" t="s">
        <v>9588</v>
      </c>
      <c r="N3468" s="268" t="s">
        <v>3</v>
      </c>
      <c r="O3468" s="284" t="s">
        <v>7</v>
      </c>
      <c r="P3468" s="284" t="s">
        <v>9589</v>
      </c>
      <c r="Q3468" s="284" t="s">
        <v>9590</v>
      </c>
      <c r="R3468" s="284">
        <v>25.95</v>
      </c>
      <c r="S3468" s="284">
        <v>0.13500000000000001</v>
      </c>
      <c r="T3468" s="284">
        <v>26.085000000000001</v>
      </c>
      <c r="U3468" s="302" t="s">
        <v>28</v>
      </c>
      <c r="V3468" s="302">
        <v>1977</v>
      </c>
      <c r="W3468" s="302" t="s">
        <v>1709</v>
      </c>
      <c r="X3468" s="302" t="s">
        <v>724</v>
      </c>
      <c r="Y3468" s="302" t="s">
        <v>1921</v>
      </c>
      <c r="Z3468" s="302">
        <v>100</v>
      </c>
      <c r="AA3468" s="302" t="s">
        <v>5205</v>
      </c>
      <c r="AB3468" s="302">
        <v>0</v>
      </c>
      <c r="AC3468" s="302" t="s">
        <v>1921</v>
      </c>
      <c r="AD3468" s="302" t="s">
        <v>0</v>
      </c>
      <c r="AE3468" s="302"/>
      <c r="AF3468" s="302"/>
      <c r="AG3468" s="302" t="s">
        <v>9590</v>
      </c>
      <c r="AH3468" s="286"/>
      <c r="AI3468" s="286"/>
      <c r="AJ3468" s="342"/>
    </row>
    <row r="3469" spans="1:36" ht="56.25" customHeight="1">
      <c r="A3469" s="279" t="s">
        <v>7992</v>
      </c>
      <c r="B3469" s="284" t="s">
        <v>69</v>
      </c>
      <c r="C3469" s="284" t="s">
        <v>69</v>
      </c>
      <c r="D3469" s="271">
        <v>42236</v>
      </c>
      <c r="E3469" s="272">
        <v>0</v>
      </c>
      <c r="F3469" s="271">
        <v>42236</v>
      </c>
      <c r="G3469" s="272">
        <v>0.28541666666666665</v>
      </c>
      <c r="H3469" s="272">
        <v>0.28541666666666665</v>
      </c>
      <c r="I3469" s="284">
        <v>4</v>
      </c>
      <c r="J3469" s="284" t="s">
        <v>150</v>
      </c>
      <c r="K3469" s="284" t="s">
        <v>51</v>
      </c>
      <c r="L3469" s="284" t="s">
        <v>4</v>
      </c>
      <c r="M3469" s="284" t="s">
        <v>9585</v>
      </c>
      <c r="N3469" s="268" t="s">
        <v>3</v>
      </c>
      <c r="O3469" s="284" t="s">
        <v>7</v>
      </c>
      <c r="P3469" s="284" t="s">
        <v>9586</v>
      </c>
      <c r="Q3469" s="284" t="s">
        <v>9587</v>
      </c>
      <c r="R3469" s="284">
        <v>2.8180000000000001</v>
      </c>
      <c r="S3469" s="284">
        <v>0.36899999999999999</v>
      </c>
      <c r="T3469" s="284">
        <v>3.1870000000000003</v>
      </c>
      <c r="U3469" s="302" t="s">
        <v>28</v>
      </c>
      <c r="V3469" s="302">
        <v>2009</v>
      </c>
      <c r="W3469" s="302" t="s">
        <v>1709</v>
      </c>
      <c r="X3469" s="302" t="s">
        <v>724</v>
      </c>
      <c r="Y3469" s="302" t="s">
        <v>1921</v>
      </c>
      <c r="Z3469" s="302">
        <v>100</v>
      </c>
      <c r="AA3469" s="302" t="s">
        <v>5205</v>
      </c>
      <c r="AB3469" s="302">
        <v>0</v>
      </c>
      <c r="AC3469" s="302" t="s">
        <v>1921</v>
      </c>
      <c r="AD3469" s="302" t="s">
        <v>0</v>
      </c>
      <c r="AE3469" s="302"/>
      <c r="AF3469" s="302"/>
      <c r="AG3469" s="302" t="s">
        <v>9587</v>
      </c>
      <c r="AH3469" s="286"/>
      <c r="AI3469" s="286"/>
      <c r="AJ3469" s="342"/>
    </row>
    <row r="3470" spans="1:36" ht="300" customHeight="1">
      <c r="A3470" s="279" t="s">
        <v>7992</v>
      </c>
      <c r="B3470" s="284" t="s">
        <v>69</v>
      </c>
      <c r="C3470" s="284" t="s">
        <v>69</v>
      </c>
      <c r="D3470" s="271">
        <v>42236</v>
      </c>
      <c r="E3470" s="272">
        <v>6.9444444444444447E-4</v>
      </c>
      <c r="F3470" s="271">
        <v>42236</v>
      </c>
      <c r="G3470" s="272">
        <v>0.48958333333333331</v>
      </c>
      <c r="H3470" s="272">
        <v>0.48888888888888887</v>
      </c>
      <c r="I3470" s="284">
        <v>1</v>
      </c>
      <c r="J3470" s="284" t="s">
        <v>143</v>
      </c>
      <c r="K3470" s="284" t="s">
        <v>51</v>
      </c>
      <c r="L3470" s="284" t="s">
        <v>4</v>
      </c>
      <c r="M3470" s="284" t="s">
        <v>4961</v>
      </c>
      <c r="N3470" s="268" t="s">
        <v>3</v>
      </c>
      <c r="O3470" s="284" t="s">
        <v>7</v>
      </c>
      <c r="P3470" s="284" t="s">
        <v>9581</v>
      </c>
      <c r="Q3470" s="284" t="s">
        <v>9582</v>
      </c>
      <c r="R3470" s="284">
        <v>3.2050000000000001</v>
      </c>
      <c r="S3470" s="284">
        <v>2.7E-2</v>
      </c>
      <c r="T3470" s="284">
        <v>3.2320000000000002</v>
      </c>
      <c r="U3470" s="302" t="s">
        <v>36</v>
      </c>
      <c r="V3470" s="302">
        <v>1999</v>
      </c>
      <c r="W3470" s="302" t="s">
        <v>1709</v>
      </c>
      <c r="X3470" s="302" t="s">
        <v>724</v>
      </c>
      <c r="Y3470" s="302" t="s">
        <v>1593</v>
      </c>
      <c r="Z3470" s="302">
        <v>100</v>
      </c>
      <c r="AA3470" s="302" t="s">
        <v>5202</v>
      </c>
      <c r="AB3470" s="302">
        <v>0</v>
      </c>
      <c r="AC3470" s="302" t="s">
        <v>1593</v>
      </c>
      <c r="AD3470" s="302" t="s">
        <v>0</v>
      </c>
      <c r="AE3470" s="302"/>
      <c r="AF3470" s="302"/>
      <c r="AG3470" s="302" t="s">
        <v>9582</v>
      </c>
      <c r="AH3470" s="286"/>
      <c r="AI3470" s="286"/>
      <c r="AJ3470" s="342"/>
    </row>
    <row r="3471" spans="1:36" ht="337.5" customHeight="1">
      <c r="A3471" s="279" t="s">
        <v>7992</v>
      </c>
      <c r="B3471" s="284" t="s">
        <v>69</v>
      </c>
      <c r="C3471" s="284" t="s">
        <v>69</v>
      </c>
      <c r="D3471" s="271">
        <v>42236</v>
      </c>
      <c r="E3471" s="272">
        <v>2.7777777777777779E-3</v>
      </c>
      <c r="F3471" s="271">
        <v>42236</v>
      </c>
      <c r="G3471" s="272">
        <v>0.53125</v>
      </c>
      <c r="H3471" s="272">
        <v>0.52847222222222223</v>
      </c>
      <c r="I3471" s="284">
        <v>1</v>
      </c>
      <c r="J3471" s="284" t="s">
        <v>150</v>
      </c>
      <c r="K3471" s="284" t="s">
        <v>51</v>
      </c>
      <c r="L3471" s="284" t="s">
        <v>4</v>
      </c>
      <c r="M3471" s="284" t="s">
        <v>9583</v>
      </c>
      <c r="N3471" s="268" t="s">
        <v>3</v>
      </c>
      <c r="O3471" s="284" t="s">
        <v>7</v>
      </c>
      <c r="P3471" s="284" t="s">
        <v>2041</v>
      </c>
      <c r="Q3471" s="284" t="s">
        <v>9584</v>
      </c>
      <c r="R3471" s="284">
        <v>11.058</v>
      </c>
      <c r="S3471" s="284">
        <v>0.34899999999999998</v>
      </c>
      <c r="T3471" s="284">
        <v>11.407</v>
      </c>
      <c r="U3471" s="302" t="s">
        <v>28</v>
      </c>
      <c r="V3471" s="302">
        <v>2004</v>
      </c>
      <c r="W3471" s="302" t="s">
        <v>1709</v>
      </c>
      <c r="X3471" s="302" t="s">
        <v>724</v>
      </c>
      <c r="Y3471" s="302" t="s">
        <v>1902</v>
      </c>
      <c r="Z3471" s="302">
        <v>100</v>
      </c>
      <c r="AA3471" s="302" t="s">
        <v>2660</v>
      </c>
      <c r="AB3471" s="302">
        <v>0</v>
      </c>
      <c r="AC3471" s="302" t="s">
        <v>2660</v>
      </c>
      <c r="AD3471" s="302" t="s">
        <v>0</v>
      </c>
      <c r="AE3471" s="302"/>
      <c r="AF3471" s="302"/>
      <c r="AG3471" s="302" t="s">
        <v>9584</v>
      </c>
      <c r="AH3471" s="286"/>
      <c r="AI3471" s="286"/>
      <c r="AJ3471" s="342"/>
    </row>
    <row r="3472" spans="1:36" ht="56.25" customHeight="1">
      <c r="A3472" s="279" t="s">
        <v>12042</v>
      </c>
      <c r="B3472" s="284" t="s">
        <v>10</v>
      </c>
      <c r="C3472" s="284" t="s">
        <v>10</v>
      </c>
      <c r="D3472" s="271">
        <v>42333</v>
      </c>
      <c r="E3472" s="272">
        <v>0.23263888888888887</v>
      </c>
      <c r="F3472" s="271">
        <v>42333</v>
      </c>
      <c r="G3472" s="272">
        <v>0.75</v>
      </c>
      <c r="H3472" s="272">
        <v>0.51736111111111105</v>
      </c>
      <c r="I3472" s="284">
        <v>5</v>
      </c>
      <c r="J3472" s="284" t="s">
        <v>11594</v>
      </c>
      <c r="K3472" s="284"/>
      <c r="L3472" s="284" t="s">
        <v>11</v>
      </c>
      <c r="M3472" s="284" t="s">
        <v>12418</v>
      </c>
      <c r="N3472" s="268">
        <v>0.4</v>
      </c>
      <c r="O3472" s="284" t="s">
        <v>2</v>
      </c>
      <c r="P3472" s="284" t="s">
        <v>12418</v>
      </c>
      <c r="Q3472" s="284" t="s">
        <v>12419</v>
      </c>
      <c r="R3472" s="284">
        <v>1</v>
      </c>
      <c r="S3472" s="284"/>
      <c r="T3472" s="284">
        <v>1</v>
      </c>
      <c r="U3472" s="302"/>
      <c r="V3472" s="302"/>
      <c r="W3472" s="302"/>
      <c r="X3472" s="302"/>
      <c r="Y3472" s="302"/>
      <c r="Z3472" s="302"/>
      <c r="AA3472" s="302"/>
      <c r="AB3472" s="302"/>
      <c r="AC3472" s="302"/>
      <c r="AD3472" s="302" t="s">
        <v>22</v>
      </c>
      <c r="AE3472" s="302"/>
      <c r="AF3472" s="302"/>
      <c r="AG3472" s="302" t="s">
        <v>13155</v>
      </c>
      <c r="AH3472" s="286"/>
      <c r="AI3472" s="286"/>
      <c r="AJ3472" s="342"/>
    </row>
    <row r="3473" spans="1:36" ht="56.25" customHeight="1">
      <c r="A3473" s="279" t="s">
        <v>12463</v>
      </c>
      <c r="B3473" s="284" t="s">
        <v>10</v>
      </c>
      <c r="C3473" s="284" t="s">
        <v>10</v>
      </c>
      <c r="D3473" s="271">
        <v>42345</v>
      </c>
      <c r="E3473" s="272">
        <v>0.1423611111111111</v>
      </c>
      <c r="F3473" s="271" t="s">
        <v>12527</v>
      </c>
      <c r="G3473" s="272">
        <v>0.1423611111111111</v>
      </c>
      <c r="H3473" s="272">
        <v>0</v>
      </c>
      <c r="I3473" s="284">
        <v>11</v>
      </c>
      <c r="J3473" s="284" t="s">
        <v>12528</v>
      </c>
      <c r="K3473" s="284" t="s">
        <v>8</v>
      </c>
      <c r="L3473" s="284" t="s">
        <v>9</v>
      </c>
      <c r="M3473" s="284" t="s">
        <v>12529</v>
      </c>
      <c r="N3473" s="268" t="s">
        <v>3</v>
      </c>
      <c r="O3473" s="284" t="s">
        <v>7</v>
      </c>
      <c r="P3473" s="284" t="s">
        <v>12529</v>
      </c>
      <c r="Q3473" s="284" t="s">
        <v>12530</v>
      </c>
      <c r="R3473" s="284"/>
      <c r="S3473" s="284">
        <v>1</v>
      </c>
      <c r="T3473" s="284">
        <v>1</v>
      </c>
      <c r="U3473" s="302"/>
      <c r="V3473" s="302"/>
      <c r="W3473" s="302"/>
      <c r="X3473" s="302"/>
      <c r="Y3473" s="302"/>
      <c r="Z3473" s="302"/>
      <c r="AA3473" s="302"/>
      <c r="AB3473" s="302"/>
      <c r="AC3473" s="302"/>
      <c r="AD3473" s="302" t="s">
        <v>22</v>
      </c>
      <c r="AE3473" s="302"/>
      <c r="AF3473" s="302"/>
      <c r="AG3473" s="302" t="s">
        <v>10941</v>
      </c>
      <c r="AH3473" s="286"/>
      <c r="AI3473" s="286"/>
      <c r="AJ3473" s="342"/>
    </row>
    <row r="3474" spans="1:36" ht="93.75" customHeight="1">
      <c r="A3474" s="279" t="s">
        <v>7992</v>
      </c>
      <c r="B3474" s="284" t="s">
        <v>69</v>
      </c>
      <c r="C3474" s="284" t="s">
        <v>69</v>
      </c>
      <c r="D3474" s="271">
        <v>42236</v>
      </c>
      <c r="E3474" s="272">
        <v>0.52361111111111114</v>
      </c>
      <c r="F3474" s="271">
        <v>42236</v>
      </c>
      <c r="G3474" s="272">
        <v>0.5805555555555556</v>
      </c>
      <c r="H3474" s="272">
        <v>5.6944444444444464E-2</v>
      </c>
      <c r="I3474" s="284">
        <v>1</v>
      </c>
      <c r="J3474" s="284" t="s">
        <v>143</v>
      </c>
      <c r="K3474" s="284"/>
      <c r="L3474" s="284" t="s">
        <v>4</v>
      </c>
      <c r="M3474" s="284" t="s">
        <v>9592</v>
      </c>
      <c r="N3474" s="268" t="s">
        <v>3</v>
      </c>
      <c r="O3474" s="284" t="s">
        <v>7</v>
      </c>
      <c r="P3474" s="284" t="s">
        <v>1031</v>
      </c>
      <c r="Q3474" s="284" t="s">
        <v>9593</v>
      </c>
      <c r="R3474" s="284">
        <v>1.1399999999999999</v>
      </c>
      <c r="S3474" s="284">
        <v>4.2000000000000003E-2</v>
      </c>
      <c r="T3474" s="284">
        <v>1.1819999999999999</v>
      </c>
      <c r="U3474" s="302" t="s">
        <v>28</v>
      </c>
      <c r="V3474" s="302">
        <v>1963</v>
      </c>
      <c r="W3474" s="302" t="s">
        <v>1477</v>
      </c>
      <c r="X3474" s="302" t="s">
        <v>724</v>
      </c>
      <c r="Y3474" s="302" t="s">
        <v>1921</v>
      </c>
      <c r="Z3474" s="302">
        <v>100</v>
      </c>
      <c r="AA3474" s="302" t="s">
        <v>5205</v>
      </c>
      <c r="AB3474" s="302">
        <v>0</v>
      </c>
      <c r="AC3474" s="302" t="s">
        <v>1921</v>
      </c>
      <c r="AD3474" s="302" t="s">
        <v>0</v>
      </c>
      <c r="AE3474" s="302"/>
      <c r="AF3474" s="302"/>
      <c r="AG3474" s="302" t="s">
        <v>9593</v>
      </c>
      <c r="AH3474" s="286"/>
      <c r="AI3474" s="286"/>
      <c r="AJ3474" s="342"/>
    </row>
    <row r="3475" spans="1:36" ht="225" customHeight="1">
      <c r="A3475" s="279" t="s">
        <v>7992</v>
      </c>
      <c r="B3475" s="284" t="s">
        <v>69</v>
      </c>
      <c r="C3475" s="284" t="s">
        <v>69</v>
      </c>
      <c r="D3475" s="271">
        <v>42236</v>
      </c>
      <c r="E3475" s="272">
        <v>0.84930555555555554</v>
      </c>
      <c r="F3475" s="271">
        <v>42236</v>
      </c>
      <c r="G3475" s="272">
        <v>0.89097222222222217</v>
      </c>
      <c r="H3475" s="272">
        <v>4.166666666666663E-2</v>
      </c>
      <c r="I3475" s="284">
        <v>7</v>
      </c>
      <c r="J3475" s="284" t="s">
        <v>143</v>
      </c>
      <c r="K3475" s="284" t="s">
        <v>51</v>
      </c>
      <c r="L3475" s="284" t="s">
        <v>4</v>
      </c>
      <c r="M3475" s="284" t="s">
        <v>9588</v>
      </c>
      <c r="N3475" s="268" t="s">
        <v>3</v>
      </c>
      <c r="O3475" s="284" t="s">
        <v>7</v>
      </c>
      <c r="P3475" s="284" t="s">
        <v>9589</v>
      </c>
      <c r="Q3475" s="284" t="s">
        <v>9594</v>
      </c>
      <c r="R3475" s="284">
        <v>1.429</v>
      </c>
      <c r="S3475" s="284">
        <v>0.13700000000000001</v>
      </c>
      <c r="T3475" s="284">
        <v>1.5660000000000001</v>
      </c>
      <c r="U3475" s="302" t="s">
        <v>28</v>
      </c>
      <c r="V3475" s="302">
        <v>1977</v>
      </c>
      <c r="W3475" s="302" t="s">
        <v>1709</v>
      </c>
      <c r="X3475" s="302" t="s">
        <v>724</v>
      </c>
      <c r="Y3475" s="302" t="s">
        <v>1921</v>
      </c>
      <c r="Z3475" s="302">
        <v>100</v>
      </c>
      <c r="AA3475" s="302" t="s">
        <v>5205</v>
      </c>
      <c r="AB3475" s="302">
        <v>0</v>
      </c>
      <c r="AC3475" s="302" t="s">
        <v>1921</v>
      </c>
      <c r="AD3475" s="302" t="s">
        <v>0</v>
      </c>
      <c r="AE3475" s="302"/>
      <c r="AF3475" s="302"/>
      <c r="AG3475" s="302" t="s">
        <v>9594</v>
      </c>
      <c r="AH3475" s="286"/>
      <c r="AI3475" s="286"/>
      <c r="AJ3475" s="342"/>
    </row>
    <row r="3476" spans="1:36" ht="56.25" customHeight="1">
      <c r="A3476" s="279" t="s">
        <v>7992</v>
      </c>
      <c r="B3476" s="284" t="s">
        <v>12</v>
      </c>
      <c r="C3476" s="284" t="s">
        <v>11505</v>
      </c>
      <c r="D3476" s="271">
        <v>42236</v>
      </c>
      <c r="E3476" s="272">
        <v>0.1361111111111111</v>
      </c>
      <c r="F3476" s="271">
        <v>42236</v>
      </c>
      <c r="G3476" s="272">
        <v>0.20833333333333334</v>
      </c>
      <c r="H3476" s="272">
        <f>G3476-E3476</f>
        <v>7.2222222222222243E-2</v>
      </c>
      <c r="I3476" s="284">
        <v>4</v>
      </c>
      <c r="J3476" s="284" t="s">
        <v>233</v>
      </c>
      <c r="K3476" s="284" t="s">
        <v>8</v>
      </c>
      <c r="L3476" s="284" t="s">
        <v>16</v>
      </c>
      <c r="M3476" s="284" t="s">
        <v>8821</v>
      </c>
      <c r="N3476" s="268" t="s">
        <v>3</v>
      </c>
      <c r="O3476" s="284" t="s">
        <v>7</v>
      </c>
      <c r="P3476" s="284" t="s">
        <v>8822</v>
      </c>
      <c r="Q3476" s="284" t="s">
        <v>8823</v>
      </c>
      <c r="R3476" s="284">
        <v>6.09</v>
      </c>
      <c r="S3476" s="284">
        <v>35.520000000000003</v>
      </c>
      <c r="T3476" s="284">
        <f>R3476+S3476</f>
        <v>41.61</v>
      </c>
      <c r="U3476" s="302" t="s">
        <v>28</v>
      </c>
      <c r="V3476" s="302" t="s">
        <v>2094</v>
      </c>
      <c r="W3476" s="302" t="s">
        <v>2094</v>
      </c>
      <c r="X3476" s="302" t="s">
        <v>2094</v>
      </c>
      <c r="Y3476" s="302" t="s">
        <v>2094</v>
      </c>
      <c r="Z3476" s="302" t="s">
        <v>2094</v>
      </c>
      <c r="AA3476" s="302" t="s">
        <v>2094</v>
      </c>
      <c r="AB3476" s="302" t="s">
        <v>2094</v>
      </c>
      <c r="AC3476" s="302" t="s">
        <v>2094</v>
      </c>
      <c r="AD3476" s="302" t="s">
        <v>37</v>
      </c>
      <c r="AE3476" s="302" t="s">
        <v>128</v>
      </c>
      <c r="AF3476" s="302" t="s">
        <v>128</v>
      </c>
      <c r="AG3476" s="302"/>
      <c r="AH3476" s="286"/>
      <c r="AI3476" s="286"/>
      <c r="AJ3476" s="342"/>
    </row>
    <row r="3477" spans="1:36" ht="56.25" customHeight="1">
      <c r="A3477" s="279" t="s">
        <v>12042</v>
      </c>
      <c r="B3477" s="284" t="s">
        <v>18</v>
      </c>
      <c r="C3477" s="284" t="s">
        <v>18</v>
      </c>
      <c r="D3477" s="271">
        <v>42319</v>
      </c>
      <c r="E3477" s="272">
        <v>42319.645833333336</v>
      </c>
      <c r="F3477" s="271">
        <v>42319</v>
      </c>
      <c r="G3477" s="272">
        <v>42319.6875</v>
      </c>
      <c r="H3477" s="272">
        <f>G3477-E3477</f>
        <v>4.1666666664241347E-2</v>
      </c>
      <c r="I3477" s="284">
        <v>6</v>
      </c>
      <c r="J3477" s="284"/>
      <c r="K3477" s="284"/>
      <c r="L3477" s="284" t="s">
        <v>4</v>
      </c>
      <c r="M3477" s="284" t="s">
        <v>55</v>
      </c>
      <c r="N3477" s="268">
        <v>0.4</v>
      </c>
      <c r="O3477" s="284" t="s">
        <v>55</v>
      </c>
      <c r="P3477" s="284" t="s">
        <v>234</v>
      </c>
      <c r="Q3477" s="284" t="s">
        <v>12235</v>
      </c>
      <c r="R3477" s="284">
        <v>0.99399999999999999</v>
      </c>
      <c r="S3477" s="284"/>
      <c r="T3477" s="284">
        <f>R3477+S3477</f>
        <v>0.99399999999999999</v>
      </c>
      <c r="U3477" s="302"/>
      <c r="V3477" s="302"/>
      <c r="W3477" s="302"/>
      <c r="X3477" s="302"/>
      <c r="Y3477" s="302"/>
      <c r="Z3477" s="302"/>
      <c r="AA3477" s="302"/>
      <c r="AB3477" s="302"/>
      <c r="AC3477" s="302"/>
      <c r="AD3477" s="302" t="s">
        <v>22</v>
      </c>
      <c r="AE3477" s="302"/>
      <c r="AF3477" s="302"/>
      <c r="AG3477" s="302"/>
      <c r="AH3477" s="286"/>
      <c r="AI3477" s="286"/>
      <c r="AJ3477" s="342"/>
    </row>
    <row r="3478" spans="1:36" ht="300" customHeight="1">
      <c r="A3478" s="279" t="s">
        <v>4982</v>
      </c>
      <c r="B3478" s="284" t="s">
        <v>12</v>
      </c>
      <c r="C3478" s="284" t="s">
        <v>127</v>
      </c>
      <c r="D3478" s="271">
        <v>42204</v>
      </c>
      <c r="E3478" s="272">
        <v>0.51666666666666672</v>
      </c>
      <c r="F3478" s="271">
        <v>42204</v>
      </c>
      <c r="G3478" s="272">
        <v>0.51666666666666672</v>
      </c>
      <c r="H3478" s="272">
        <f>G3478-E3478</f>
        <v>0</v>
      </c>
      <c r="I3478" s="284">
        <v>5</v>
      </c>
      <c r="J3478" s="284" t="s">
        <v>368</v>
      </c>
      <c r="K3478" s="284" t="s">
        <v>8</v>
      </c>
      <c r="L3478" s="284" t="s">
        <v>9</v>
      </c>
      <c r="M3478" s="284" t="s">
        <v>7741</v>
      </c>
      <c r="N3478" s="268" t="s">
        <v>3</v>
      </c>
      <c r="O3478" s="284" t="s">
        <v>7</v>
      </c>
      <c r="P3478" s="284" t="s">
        <v>7742</v>
      </c>
      <c r="Q3478" s="284" t="s">
        <v>8146</v>
      </c>
      <c r="R3478" s="284">
        <v>0.2</v>
      </c>
      <c r="S3478" s="284">
        <v>0.14000000000000001</v>
      </c>
      <c r="T3478" s="284">
        <f>R3478+S3478</f>
        <v>0.34</v>
      </c>
      <c r="U3478" s="302" t="s">
        <v>28</v>
      </c>
      <c r="V3478" s="302" t="s">
        <v>6882</v>
      </c>
      <c r="W3478" s="302" t="s">
        <v>606</v>
      </c>
      <c r="X3478" s="302" t="s">
        <v>762</v>
      </c>
      <c r="Y3478" s="302" t="s">
        <v>9703</v>
      </c>
      <c r="Z3478" s="302">
        <v>1</v>
      </c>
      <c r="AA3478" s="302" t="s">
        <v>9704</v>
      </c>
      <c r="AB3478" s="302" t="s">
        <v>128</v>
      </c>
      <c r="AC3478" s="302" t="s">
        <v>128</v>
      </c>
      <c r="AD3478" s="302" t="s">
        <v>31</v>
      </c>
      <c r="AE3478" s="302" t="s">
        <v>128</v>
      </c>
      <c r="AF3478" s="302" t="s">
        <v>128</v>
      </c>
      <c r="AG3478" s="302"/>
      <c r="AH3478" s="286"/>
      <c r="AI3478" s="286"/>
      <c r="AJ3478" s="342"/>
    </row>
    <row r="3479" spans="1:36" ht="56.25" customHeight="1">
      <c r="A3479" s="279" t="s">
        <v>7992</v>
      </c>
      <c r="B3479" s="293" t="s">
        <v>21</v>
      </c>
      <c r="C3479" s="293" t="s">
        <v>21</v>
      </c>
      <c r="D3479" s="287">
        <v>42237</v>
      </c>
      <c r="E3479" s="288">
        <v>0.77083333333333337</v>
      </c>
      <c r="F3479" s="287">
        <v>42238</v>
      </c>
      <c r="G3479" s="288">
        <v>1.0284722222222222</v>
      </c>
      <c r="H3479" s="288">
        <v>0.22916666666666666</v>
      </c>
      <c r="I3479" s="273">
        <v>3</v>
      </c>
      <c r="J3479" s="273"/>
      <c r="K3479" s="293"/>
      <c r="L3479" s="293" t="s">
        <v>4</v>
      </c>
      <c r="M3479" s="293" t="s">
        <v>8771</v>
      </c>
      <c r="N3479" s="273">
        <v>0.4</v>
      </c>
      <c r="O3479" s="273" t="s">
        <v>7</v>
      </c>
      <c r="P3479" s="293" t="s">
        <v>8771</v>
      </c>
      <c r="Q3479" s="273" t="s">
        <v>9917</v>
      </c>
      <c r="R3479" s="273">
        <v>0.76705999999999996</v>
      </c>
      <c r="S3479" s="273">
        <v>0.37794</v>
      </c>
      <c r="T3479" s="273">
        <v>1.145</v>
      </c>
      <c r="U3479" s="293" t="s">
        <v>28</v>
      </c>
      <c r="V3479" s="273" t="s">
        <v>128</v>
      </c>
      <c r="W3479" s="293" t="s">
        <v>128</v>
      </c>
      <c r="X3479" s="293" t="s">
        <v>128</v>
      </c>
      <c r="Y3479" s="269">
        <v>2014</v>
      </c>
      <c r="Z3479" s="318" t="s">
        <v>128</v>
      </c>
      <c r="AA3479" s="269">
        <v>2015</v>
      </c>
      <c r="AB3479" s="293" t="s">
        <v>128</v>
      </c>
      <c r="AC3479" s="269">
        <v>2014</v>
      </c>
      <c r="AD3479" s="293" t="s">
        <v>24</v>
      </c>
      <c r="AE3479" s="293" t="s">
        <v>57</v>
      </c>
      <c r="AF3479" s="293"/>
      <c r="AG3479" s="318"/>
      <c r="AH3479" s="293"/>
      <c r="AI3479" s="286"/>
      <c r="AJ3479" s="342"/>
    </row>
    <row r="3480" spans="1:36" ht="171.6" customHeight="1">
      <c r="A3480" s="279" t="s">
        <v>7992</v>
      </c>
      <c r="B3480" s="293" t="s">
        <v>21</v>
      </c>
      <c r="C3480" s="293" t="s">
        <v>8978</v>
      </c>
      <c r="D3480" s="287">
        <v>42237</v>
      </c>
      <c r="E3480" s="288">
        <v>0.82291666666666663</v>
      </c>
      <c r="F3480" s="287">
        <v>42237</v>
      </c>
      <c r="G3480" s="288">
        <v>0.95833333333333337</v>
      </c>
      <c r="H3480" s="288">
        <v>0.13541666666666666</v>
      </c>
      <c r="I3480" s="273">
        <v>7</v>
      </c>
      <c r="J3480" s="273"/>
      <c r="K3480" s="293" t="s">
        <v>178</v>
      </c>
      <c r="L3480" s="293" t="s">
        <v>4</v>
      </c>
      <c r="M3480" s="293" t="s">
        <v>9912</v>
      </c>
      <c r="N3480" s="273" t="s">
        <v>3</v>
      </c>
      <c r="O3480" s="273" t="s">
        <v>7</v>
      </c>
      <c r="P3480" s="293" t="s">
        <v>9913</v>
      </c>
      <c r="Q3480" s="273" t="s">
        <v>9914</v>
      </c>
      <c r="R3480" s="273">
        <v>2.2879999999999998</v>
      </c>
      <c r="S3480" s="273">
        <v>1.127</v>
      </c>
      <c r="T3480" s="273">
        <v>3.415</v>
      </c>
      <c r="U3480" s="293" t="s">
        <v>28</v>
      </c>
      <c r="V3480" s="273" t="s">
        <v>9915</v>
      </c>
      <c r="W3480" s="293" t="s">
        <v>9916</v>
      </c>
      <c r="X3480" s="293" t="s">
        <v>762</v>
      </c>
      <c r="Y3480" s="269">
        <v>2014</v>
      </c>
      <c r="Z3480" s="318" t="s">
        <v>128</v>
      </c>
      <c r="AA3480" s="269">
        <v>2015</v>
      </c>
      <c r="AB3480" s="293" t="s">
        <v>128</v>
      </c>
      <c r="AC3480" s="269">
        <v>2014</v>
      </c>
      <c r="AD3480" s="293" t="s">
        <v>24</v>
      </c>
      <c r="AE3480" s="293" t="s">
        <v>57</v>
      </c>
      <c r="AF3480" s="293"/>
      <c r="AG3480" s="318"/>
      <c r="AH3480" s="293"/>
      <c r="AI3480" s="286"/>
      <c r="AJ3480" s="342"/>
    </row>
    <row r="3481" spans="1:36" ht="62.45" customHeight="1">
      <c r="A3481" s="279" t="s">
        <v>7992</v>
      </c>
      <c r="B3481" s="284" t="s">
        <v>19</v>
      </c>
      <c r="C3481" s="284" t="s">
        <v>19</v>
      </c>
      <c r="D3481" s="271">
        <v>42237</v>
      </c>
      <c r="E3481" s="272">
        <v>0.28263888888888888</v>
      </c>
      <c r="F3481" s="271">
        <v>42237</v>
      </c>
      <c r="G3481" s="272">
        <v>0.6694444444444444</v>
      </c>
      <c r="H3481" s="272">
        <f>F3481-D3481+G3481-E3481</f>
        <v>0.38680555555555551</v>
      </c>
      <c r="I3481" s="284">
        <v>36</v>
      </c>
      <c r="J3481" s="284" t="s">
        <v>11371</v>
      </c>
      <c r="K3481" s="284"/>
      <c r="L3481" s="284" t="s">
        <v>29</v>
      </c>
      <c r="M3481" s="284" t="s">
        <v>179</v>
      </c>
      <c r="N3481" s="268">
        <v>110</v>
      </c>
      <c r="O3481" s="284" t="s">
        <v>7</v>
      </c>
      <c r="P3481" s="284" t="s">
        <v>756</v>
      </c>
      <c r="Q3481" s="284" t="s">
        <v>11372</v>
      </c>
      <c r="R3481" s="284">
        <v>45</v>
      </c>
      <c r="S3481" s="284">
        <v>18</v>
      </c>
      <c r="T3481" s="284">
        <f>R3481+S3481</f>
        <v>63</v>
      </c>
      <c r="U3481" s="302" t="s">
        <v>28</v>
      </c>
      <c r="V3481" s="302">
        <v>1994</v>
      </c>
      <c r="W3481" s="302" t="s">
        <v>11373</v>
      </c>
      <c r="X3481" s="302" t="s">
        <v>11374</v>
      </c>
      <c r="Y3481" s="302">
        <v>41984</v>
      </c>
      <c r="Z3481" s="302">
        <v>100</v>
      </c>
      <c r="AA3481" s="302">
        <v>42552</v>
      </c>
      <c r="AB3481" s="302">
        <v>0</v>
      </c>
      <c r="AC3481" s="302">
        <v>42271</v>
      </c>
      <c r="AD3481" s="302" t="s">
        <v>0</v>
      </c>
      <c r="AE3481" s="302"/>
      <c r="AF3481" s="302"/>
      <c r="AG3481" s="302"/>
      <c r="AH3481" s="286"/>
      <c r="AI3481" s="286"/>
      <c r="AJ3481" s="342"/>
    </row>
    <row r="3482" spans="1:36" ht="234" customHeight="1">
      <c r="A3482" s="279" t="s">
        <v>7992</v>
      </c>
      <c r="B3482" s="284" t="s">
        <v>19</v>
      </c>
      <c r="C3482" s="284" t="s">
        <v>11218</v>
      </c>
      <c r="D3482" s="271">
        <v>42237</v>
      </c>
      <c r="E3482" s="272">
        <v>0.46458333333333335</v>
      </c>
      <c r="F3482" s="271">
        <v>42237</v>
      </c>
      <c r="G3482" s="272">
        <v>0.52777777777777779</v>
      </c>
      <c r="H3482" s="272">
        <v>6.3194444444444442E-2</v>
      </c>
      <c r="I3482" s="284">
        <v>5</v>
      </c>
      <c r="J3482" s="284"/>
      <c r="K3482" s="284"/>
      <c r="L3482" s="284" t="s">
        <v>16</v>
      </c>
      <c r="M3482" s="284" t="s">
        <v>264</v>
      </c>
      <c r="N3482" s="268" t="s">
        <v>3</v>
      </c>
      <c r="O3482" s="284" t="s">
        <v>7</v>
      </c>
      <c r="P3482" s="284" t="s">
        <v>8809</v>
      </c>
      <c r="Q3482" s="284" t="s">
        <v>11375</v>
      </c>
      <c r="R3482" s="284">
        <v>22</v>
      </c>
      <c r="S3482" s="284"/>
      <c r="T3482" s="284">
        <f>R3482+S3482</f>
        <v>22</v>
      </c>
      <c r="U3482" s="302"/>
      <c r="V3482" s="302"/>
      <c r="W3482" s="302"/>
      <c r="X3482" s="302"/>
      <c r="Y3482" s="302"/>
      <c r="Z3482" s="302"/>
      <c r="AA3482" s="302"/>
      <c r="AB3482" s="302"/>
      <c r="AC3482" s="302"/>
      <c r="AD3482" s="302" t="s">
        <v>37</v>
      </c>
      <c r="AE3482" s="302"/>
      <c r="AF3482" s="302"/>
      <c r="AG3482" s="302"/>
      <c r="AH3482" s="286"/>
      <c r="AI3482" s="286"/>
      <c r="AJ3482" s="342"/>
    </row>
    <row r="3483" spans="1:36" ht="78" customHeight="1">
      <c r="A3483" s="279" t="s">
        <v>7992</v>
      </c>
      <c r="B3483" s="284" t="s">
        <v>19</v>
      </c>
      <c r="C3483" s="284" t="s">
        <v>11210</v>
      </c>
      <c r="D3483" s="271">
        <v>42237</v>
      </c>
      <c r="E3483" s="272">
        <v>0.46458333333333335</v>
      </c>
      <c r="F3483" s="271">
        <v>42237</v>
      </c>
      <c r="G3483" s="272">
        <v>0.4826388888888889</v>
      </c>
      <c r="H3483" s="272">
        <v>1.8055555555555547E-2</v>
      </c>
      <c r="I3483" s="284">
        <v>2</v>
      </c>
      <c r="J3483" s="284"/>
      <c r="K3483" s="284"/>
      <c r="L3483" s="284" t="s">
        <v>16</v>
      </c>
      <c r="M3483" s="284" t="s">
        <v>5376</v>
      </c>
      <c r="N3483" s="268" t="s">
        <v>3</v>
      </c>
      <c r="O3483" s="284" t="s">
        <v>7</v>
      </c>
      <c r="P3483" s="284" t="s">
        <v>11376</v>
      </c>
      <c r="Q3483" s="284" t="s">
        <v>11377</v>
      </c>
      <c r="R3483" s="284">
        <v>3</v>
      </c>
      <c r="S3483" s="284"/>
      <c r="T3483" s="284">
        <f>R3483+S3483</f>
        <v>3</v>
      </c>
      <c r="U3483" s="302"/>
      <c r="V3483" s="302"/>
      <c r="W3483" s="302"/>
      <c r="X3483" s="302"/>
      <c r="Y3483" s="302"/>
      <c r="Z3483" s="302"/>
      <c r="AA3483" s="302"/>
      <c r="AB3483" s="302"/>
      <c r="AC3483" s="302"/>
      <c r="AD3483" s="302" t="s">
        <v>37</v>
      </c>
      <c r="AE3483" s="302"/>
      <c r="AF3483" s="302"/>
      <c r="AG3483" s="302"/>
      <c r="AH3483" s="286"/>
      <c r="AI3483" s="286"/>
      <c r="AJ3483" s="342"/>
    </row>
    <row r="3484" spans="1:36" ht="78" customHeight="1">
      <c r="A3484" s="279" t="s">
        <v>122</v>
      </c>
      <c r="B3484" s="284" t="s">
        <v>12</v>
      </c>
      <c r="C3484" s="284" t="s">
        <v>360</v>
      </c>
      <c r="D3484" s="271">
        <v>42028</v>
      </c>
      <c r="E3484" s="272">
        <v>0.3888888888888889</v>
      </c>
      <c r="F3484" s="271">
        <v>42028</v>
      </c>
      <c r="G3484" s="272">
        <v>0.40625</v>
      </c>
      <c r="H3484" s="272">
        <f>G3484-E3484</f>
        <v>1.7361111111111105E-2</v>
      </c>
      <c r="I3484" s="284">
        <v>1</v>
      </c>
      <c r="J3484" s="284"/>
      <c r="K3484" s="284"/>
      <c r="L3484" s="284" t="s">
        <v>11</v>
      </c>
      <c r="M3484" s="284" t="s">
        <v>523</v>
      </c>
      <c r="N3484" s="268">
        <v>0.4</v>
      </c>
      <c r="O3484" s="284" t="s">
        <v>55</v>
      </c>
      <c r="P3484" s="284" t="s">
        <v>55</v>
      </c>
      <c r="Q3484" s="284" t="s">
        <v>364</v>
      </c>
      <c r="R3484" s="284">
        <v>0.65</v>
      </c>
      <c r="S3484" s="284">
        <v>0.3</v>
      </c>
      <c r="T3484" s="284">
        <v>0.95</v>
      </c>
      <c r="U3484" s="302" t="s">
        <v>60</v>
      </c>
      <c r="V3484" s="302" t="s">
        <v>128</v>
      </c>
      <c r="W3484" s="302" t="s">
        <v>128</v>
      </c>
      <c r="X3484" s="302" t="s">
        <v>128</v>
      </c>
      <c r="Y3484" s="302" t="s">
        <v>128</v>
      </c>
      <c r="Z3484" s="302" t="s">
        <v>128</v>
      </c>
      <c r="AA3484" s="302" t="s">
        <v>128</v>
      </c>
      <c r="AB3484" s="302" t="s">
        <v>128</v>
      </c>
      <c r="AC3484" s="302" t="s">
        <v>128</v>
      </c>
      <c r="AD3484" s="302" t="s">
        <v>22</v>
      </c>
      <c r="AE3484" s="302" t="s">
        <v>128</v>
      </c>
      <c r="AF3484" s="302" t="s">
        <v>128</v>
      </c>
      <c r="AG3484" s="302"/>
      <c r="AH3484" s="286"/>
      <c r="AI3484" s="286"/>
      <c r="AJ3484" s="342"/>
    </row>
    <row r="3485" spans="1:36" ht="56.25">
      <c r="A3485" s="279" t="s">
        <v>7992</v>
      </c>
      <c r="B3485" s="284" t="s">
        <v>18</v>
      </c>
      <c r="C3485" s="284" t="s">
        <v>18</v>
      </c>
      <c r="D3485" s="271">
        <v>42237</v>
      </c>
      <c r="E3485" s="272">
        <v>42237.458333333336</v>
      </c>
      <c r="F3485" s="271">
        <v>42237</v>
      </c>
      <c r="G3485" s="272">
        <v>42237.625</v>
      </c>
      <c r="H3485" s="272">
        <f>G3485-E3485</f>
        <v>0.16666666666424135</v>
      </c>
      <c r="I3485" s="284">
        <v>1</v>
      </c>
      <c r="J3485" s="284"/>
      <c r="K3485" s="284"/>
      <c r="L3485" s="284" t="s">
        <v>11</v>
      </c>
      <c r="M3485" s="284" t="s">
        <v>337</v>
      </c>
      <c r="N3485" s="268">
        <v>0.4</v>
      </c>
      <c r="O3485" s="284" t="s">
        <v>2</v>
      </c>
      <c r="P3485" s="284" t="s">
        <v>8734</v>
      </c>
      <c r="Q3485" s="284" t="s">
        <v>8735</v>
      </c>
      <c r="R3485" s="284">
        <v>0.23899999999999999</v>
      </c>
      <c r="S3485" s="284"/>
      <c r="T3485" s="284">
        <f>R3485+S3485</f>
        <v>0.23899999999999999</v>
      </c>
      <c r="U3485" s="302"/>
      <c r="V3485" s="302"/>
      <c r="W3485" s="302"/>
      <c r="X3485" s="302"/>
      <c r="Y3485" s="302"/>
      <c r="Z3485" s="302"/>
      <c r="AA3485" s="302"/>
      <c r="AB3485" s="302"/>
      <c r="AC3485" s="302"/>
      <c r="AD3485" s="302" t="s">
        <v>0</v>
      </c>
      <c r="AE3485" s="302"/>
      <c r="AF3485" s="302"/>
      <c r="AG3485" s="302"/>
      <c r="AH3485" s="286"/>
      <c r="AI3485" s="286"/>
      <c r="AJ3485" s="342"/>
    </row>
    <row r="3486" spans="1:36" ht="93.75" customHeight="1">
      <c r="A3486" s="279" t="s">
        <v>7992</v>
      </c>
      <c r="B3486" s="284" t="s">
        <v>18</v>
      </c>
      <c r="C3486" s="284" t="s">
        <v>18</v>
      </c>
      <c r="D3486" s="271">
        <v>42237</v>
      </c>
      <c r="E3486" s="272">
        <v>42237.5625</v>
      </c>
      <c r="F3486" s="271">
        <v>42237</v>
      </c>
      <c r="G3486" s="272">
        <v>42237.708333333336</v>
      </c>
      <c r="H3486" s="272">
        <f>G3486-E3486</f>
        <v>0.14583333333575865</v>
      </c>
      <c r="I3486" s="284">
        <v>1</v>
      </c>
      <c r="J3486" s="284"/>
      <c r="K3486" s="284"/>
      <c r="L3486" s="284" t="s">
        <v>11</v>
      </c>
      <c r="M3486" s="284" t="s">
        <v>3579</v>
      </c>
      <c r="N3486" s="268">
        <v>0.4</v>
      </c>
      <c r="O3486" s="284" t="s">
        <v>2</v>
      </c>
      <c r="P3486" s="284" t="s">
        <v>8736</v>
      </c>
      <c r="Q3486" s="284" t="s">
        <v>8315</v>
      </c>
      <c r="R3486" s="284">
        <v>5.3999999999999999E-2</v>
      </c>
      <c r="S3486" s="284"/>
      <c r="T3486" s="284">
        <f>R3486+S3486</f>
        <v>5.3999999999999999E-2</v>
      </c>
      <c r="U3486" s="302"/>
      <c r="V3486" s="302"/>
      <c r="W3486" s="302"/>
      <c r="X3486" s="302"/>
      <c r="Y3486" s="302"/>
      <c r="Z3486" s="302"/>
      <c r="AA3486" s="302"/>
      <c r="AB3486" s="302"/>
      <c r="AC3486" s="302"/>
      <c r="AD3486" s="302" t="s">
        <v>0</v>
      </c>
      <c r="AE3486" s="302"/>
      <c r="AF3486" s="302"/>
      <c r="AG3486" s="302"/>
      <c r="AH3486" s="286"/>
      <c r="AI3486" s="286"/>
      <c r="AJ3486" s="342"/>
    </row>
    <row r="3487" spans="1:36" ht="281.25" customHeight="1">
      <c r="A3487" s="279" t="s">
        <v>4982</v>
      </c>
      <c r="B3487" s="284" t="s">
        <v>12</v>
      </c>
      <c r="C3487" s="284" t="s">
        <v>127</v>
      </c>
      <c r="D3487" s="271">
        <v>42216</v>
      </c>
      <c r="E3487" s="272">
        <v>0.82777777777777783</v>
      </c>
      <c r="F3487" s="271">
        <v>42216</v>
      </c>
      <c r="G3487" s="272">
        <v>0.86041666666666661</v>
      </c>
      <c r="H3487" s="272">
        <f>G3487-E3487</f>
        <v>3.2638888888888773E-2</v>
      </c>
      <c r="I3487" s="284">
        <v>1</v>
      </c>
      <c r="J3487" s="284"/>
      <c r="K3487" s="284"/>
      <c r="L3487" s="284" t="s">
        <v>11</v>
      </c>
      <c r="M3487" s="284" t="s">
        <v>8175</v>
      </c>
      <c r="N3487" s="268">
        <v>0.4</v>
      </c>
      <c r="O3487" s="284" t="s">
        <v>2</v>
      </c>
      <c r="P3487" s="284" t="s">
        <v>147</v>
      </c>
      <c r="Q3487" s="284" t="s">
        <v>8176</v>
      </c>
      <c r="R3487" s="284">
        <v>0.64</v>
      </c>
      <c r="S3487" s="284">
        <v>0.3</v>
      </c>
      <c r="T3487" s="284">
        <f>R3487+S3487</f>
        <v>0.94</v>
      </c>
      <c r="U3487" s="302" t="s">
        <v>1</v>
      </c>
      <c r="V3487" s="302" t="s">
        <v>128</v>
      </c>
      <c r="W3487" s="302" t="s">
        <v>128</v>
      </c>
      <c r="X3487" s="302" t="s">
        <v>128</v>
      </c>
      <c r="Y3487" s="302" t="s">
        <v>128</v>
      </c>
      <c r="Z3487" s="302" t="s">
        <v>128</v>
      </c>
      <c r="AA3487" s="302" t="s">
        <v>128</v>
      </c>
      <c r="AB3487" s="302" t="s">
        <v>128</v>
      </c>
      <c r="AC3487" s="302" t="s">
        <v>128</v>
      </c>
      <c r="AD3487" s="302" t="s">
        <v>22</v>
      </c>
      <c r="AE3487" s="302" t="s">
        <v>128</v>
      </c>
      <c r="AF3487" s="302" t="s">
        <v>128</v>
      </c>
      <c r="AG3487" s="302"/>
      <c r="AH3487" s="286"/>
      <c r="AI3487" s="286"/>
      <c r="AJ3487" s="342"/>
    </row>
    <row r="3488" spans="1:36" ht="56.25" customHeight="1">
      <c r="A3488" s="274" t="s">
        <v>7992</v>
      </c>
      <c r="B3488" s="294" t="s">
        <v>84</v>
      </c>
      <c r="C3488" s="274" t="s">
        <v>3626</v>
      </c>
      <c r="D3488" s="297">
        <v>42238</v>
      </c>
      <c r="E3488" s="298">
        <v>0.625</v>
      </c>
      <c r="F3488" s="297">
        <v>42238</v>
      </c>
      <c r="G3488" s="298">
        <v>0.625</v>
      </c>
      <c r="H3488" s="299">
        <f>G3488-E3488</f>
        <v>0</v>
      </c>
      <c r="I3488" s="279">
        <v>5</v>
      </c>
      <c r="J3488" s="286"/>
      <c r="K3488" s="300" t="s">
        <v>8</v>
      </c>
      <c r="L3488" s="286" t="s">
        <v>16</v>
      </c>
      <c r="M3488" s="286" t="s">
        <v>8749</v>
      </c>
      <c r="N3488" s="274">
        <v>110</v>
      </c>
      <c r="O3488" s="300" t="s">
        <v>13</v>
      </c>
      <c r="P3488" s="286"/>
      <c r="Q3488" s="301" t="s">
        <v>8750</v>
      </c>
      <c r="R3488" s="303">
        <v>0.9</v>
      </c>
      <c r="S3488" s="303"/>
      <c r="T3488" s="303">
        <v>0.9</v>
      </c>
      <c r="U3488" s="304" t="s">
        <v>36</v>
      </c>
      <c r="V3488" s="279"/>
      <c r="W3488" s="279"/>
      <c r="X3488" s="279"/>
      <c r="Y3488" s="279"/>
      <c r="Z3488" s="279"/>
      <c r="AA3488" s="279"/>
      <c r="AB3488" s="279"/>
      <c r="AC3488" s="279"/>
      <c r="AD3488" s="274" t="s">
        <v>37</v>
      </c>
      <c r="AE3488" s="279"/>
      <c r="AF3488" s="279"/>
      <c r="AG3488" s="273" t="s">
        <v>5167</v>
      </c>
      <c r="AH3488" s="286"/>
      <c r="AI3488" s="286"/>
      <c r="AJ3488" s="342"/>
    </row>
    <row r="3489" spans="1:36" ht="131.25" customHeight="1">
      <c r="A3489" s="279" t="s">
        <v>7992</v>
      </c>
      <c r="B3489" s="293" t="s">
        <v>21</v>
      </c>
      <c r="C3489" s="293" t="s">
        <v>21</v>
      </c>
      <c r="D3489" s="287">
        <v>42238</v>
      </c>
      <c r="E3489" s="288">
        <v>0.64930555555555558</v>
      </c>
      <c r="F3489" s="287">
        <v>42238</v>
      </c>
      <c r="G3489" s="288">
        <v>0.76041666666666663</v>
      </c>
      <c r="H3489" s="288">
        <v>0.1111111111111111</v>
      </c>
      <c r="I3489" s="273">
        <v>1</v>
      </c>
      <c r="J3489" s="273"/>
      <c r="K3489" s="293"/>
      <c r="L3489" s="293" t="s">
        <v>29</v>
      </c>
      <c r="M3489" s="293" t="s">
        <v>8720</v>
      </c>
      <c r="N3489" s="273">
        <v>0.4</v>
      </c>
      <c r="O3489" s="273" t="s">
        <v>7</v>
      </c>
      <c r="P3489" s="293" t="s">
        <v>8721</v>
      </c>
      <c r="Q3489" s="273" t="s">
        <v>9918</v>
      </c>
      <c r="R3489" s="273">
        <v>0.109</v>
      </c>
      <c r="S3489" s="273">
        <v>5.3999999999999999E-2</v>
      </c>
      <c r="T3489" s="273">
        <v>0.16300000000000001</v>
      </c>
      <c r="U3489" s="293" t="s">
        <v>28</v>
      </c>
      <c r="V3489" s="273" t="s">
        <v>128</v>
      </c>
      <c r="W3489" s="293" t="s">
        <v>128</v>
      </c>
      <c r="X3489" s="293" t="s">
        <v>128</v>
      </c>
      <c r="Y3489" s="269">
        <v>2015</v>
      </c>
      <c r="Z3489" s="318" t="s">
        <v>128</v>
      </c>
      <c r="AA3489" s="269">
        <v>2016</v>
      </c>
      <c r="AB3489" s="293" t="s">
        <v>128</v>
      </c>
      <c r="AC3489" s="269">
        <v>2015</v>
      </c>
      <c r="AD3489" s="293" t="s">
        <v>59</v>
      </c>
      <c r="AE3489" s="293" t="s">
        <v>57</v>
      </c>
      <c r="AF3489" s="293"/>
      <c r="AG3489" s="318"/>
      <c r="AH3489" s="293"/>
      <c r="AI3489" s="286"/>
      <c r="AJ3489" s="342"/>
    </row>
    <row r="3490" spans="1:36" ht="75" customHeight="1">
      <c r="A3490" s="274" t="s">
        <v>7992</v>
      </c>
      <c r="B3490" s="320" t="s">
        <v>1412</v>
      </c>
      <c r="C3490" s="320" t="s">
        <v>1423</v>
      </c>
      <c r="D3490" s="275">
        <v>42238</v>
      </c>
      <c r="E3490" s="383">
        <v>0.62777777777777777</v>
      </c>
      <c r="F3490" s="287">
        <v>42238</v>
      </c>
      <c r="G3490" s="383">
        <v>0.62777777777777777</v>
      </c>
      <c r="H3490" s="383">
        <v>0</v>
      </c>
      <c r="I3490" s="412">
        <v>12</v>
      </c>
      <c r="J3490" s="412" t="s">
        <v>150</v>
      </c>
      <c r="K3490" s="412"/>
      <c r="L3490" s="412" t="s">
        <v>11</v>
      </c>
      <c r="M3490" s="412" t="s">
        <v>488</v>
      </c>
      <c r="N3490" s="412">
        <v>0.4</v>
      </c>
      <c r="O3490" s="412" t="s">
        <v>2</v>
      </c>
      <c r="P3490" s="412" t="s">
        <v>11203</v>
      </c>
      <c r="Q3490" s="412" t="s">
        <v>11204</v>
      </c>
      <c r="R3490" s="460"/>
      <c r="S3490" s="460">
        <v>1</v>
      </c>
      <c r="T3490" s="460">
        <v>1</v>
      </c>
      <c r="U3490" s="279"/>
      <c r="V3490" s="279"/>
      <c r="W3490" s="279"/>
      <c r="X3490" s="279"/>
      <c r="Y3490" s="279"/>
      <c r="Z3490" s="279"/>
      <c r="AA3490" s="279"/>
      <c r="AB3490" s="279"/>
      <c r="AC3490" s="279"/>
      <c r="AD3490" s="273" t="s">
        <v>17</v>
      </c>
      <c r="AE3490" s="279"/>
      <c r="AF3490" s="279"/>
      <c r="AG3490" s="290"/>
      <c r="AH3490" s="286"/>
      <c r="AI3490" s="286"/>
      <c r="AJ3490" s="342"/>
    </row>
    <row r="3491" spans="1:36" ht="93.75" customHeight="1">
      <c r="A3491" s="279" t="s">
        <v>7992</v>
      </c>
      <c r="B3491" s="284" t="s">
        <v>19</v>
      </c>
      <c r="C3491" s="284" t="s">
        <v>19</v>
      </c>
      <c r="D3491" s="271">
        <v>42238</v>
      </c>
      <c r="E3491" s="272">
        <v>0.31875000000000003</v>
      </c>
      <c r="F3491" s="271">
        <v>42238</v>
      </c>
      <c r="G3491" s="272">
        <v>0.32777777777777778</v>
      </c>
      <c r="H3491" s="272">
        <f>F3491-D3491+G3491-E3491</f>
        <v>9.0277777777777457E-3</v>
      </c>
      <c r="I3491" s="284">
        <v>11</v>
      </c>
      <c r="J3491" s="284"/>
      <c r="K3491" s="284" t="s">
        <v>178</v>
      </c>
      <c r="L3491" s="284" t="s">
        <v>9</v>
      </c>
      <c r="M3491" s="284" t="s">
        <v>3682</v>
      </c>
      <c r="N3491" s="268" t="s">
        <v>3</v>
      </c>
      <c r="O3491" s="284" t="s">
        <v>7</v>
      </c>
      <c r="P3491" s="284" t="s">
        <v>11378</v>
      </c>
      <c r="Q3491" s="284" t="s">
        <v>11379</v>
      </c>
      <c r="R3491" s="284">
        <v>2</v>
      </c>
      <c r="S3491" s="284"/>
      <c r="T3491" s="284">
        <f>R3491+S3491</f>
        <v>2</v>
      </c>
      <c r="U3491" s="302" t="s">
        <v>28</v>
      </c>
      <c r="V3491" s="302">
        <v>1971</v>
      </c>
      <c r="W3491" s="302" t="s">
        <v>1364</v>
      </c>
      <c r="X3491" s="302">
        <v>0</v>
      </c>
      <c r="Y3491" s="302">
        <v>42159</v>
      </c>
      <c r="Z3491" s="302">
        <v>100</v>
      </c>
      <c r="AA3491" s="302">
        <v>42373</v>
      </c>
      <c r="AB3491" s="302">
        <v>0</v>
      </c>
      <c r="AC3491" s="302">
        <v>42032</v>
      </c>
      <c r="AD3491" s="302" t="s">
        <v>30</v>
      </c>
      <c r="AE3491" s="302"/>
      <c r="AF3491" s="302"/>
      <c r="AG3491" s="302"/>
      <c r="AH3491" s="286"/>
      <c r="AI3491" s="286"/>
      <c r="AJ3491" s="342"/>
    </row>
    <row r="3492" spans="1:36" ht="112.5" customHeight="1">
      <c r="A3492" s="279" t="s">
        <v>4982</v>
      </c>
      <c r="B3492" s="284" t="s">
        <v>12</v>
      </c>
      <c r="C3492" s="284" t="s">
        <v>127</v>
      </c>
      <c r="D3492" s="271">
        <v>42204</v>
      </c>
      <c r="E3492" s="272">
        <v>0.5180555555555556</v>
      </c>
      <c r="F3492" s="271">
        <v>42204</v>
      </c>
      <c r="G3492" s="272">
        <v>0.5180555555555556</v>
      </c>
      <c r="H3492" s="272">
        <f>G3492-E3492</f>
        <v>0</v>
      </c>
      <c r="I3492" s="284">
        <v>16</v>
      </c>
      <c r="J3492" s="284" t="s">
        <v>368</v>
      </c>
      <c r="K3492" s="284" t="s">
        <v>8</v>
      </c>
      <c r="L3492" s="284" t="s">
        <v>9</v>
      </c>
      <c r="M3492" s="284" t="s">
        <v>7743</v>
      </c>
      <c r="N3492" s="268" t="s">
        <v>3</v>
      </c>
      <c r="O3492" s="284" t="s">
        <v>7</v>
      </c>
      <c r="P3492" s="284" t="s">
        <v>369</v>
      </c>
      <c r="Q3492" s="284" t="s">
        <v>9705</v>
      </c>
      <c r="R3492" s="284">
        <v>1.79</v>
      </c>
      <c r="S3492" s="284">
        <v>1.42</v>
      </c>
      <c r="T3492" s="284">
        <f>R3492+S3492</f>
        <v>3.21</v>
      </c>
      <c r="U3492" s="302" t="s">
        <v>28</v>
      </c>
      <c r="V3492" s="302" t="s">
        <v>5269</v>
      </c>
      <c r="W3492" s="302" t="s">
        <v>128</v>
      </c>
      <c r="X3492" s="302" t="s">
        <v>128</v>
      </c>
      <c r="Y3492" s="302" t="s">
        <v>9625</v>
      </c>
      <c r="Z3492" s="302">
        <v>1</v>
      </c>
      <c r="AA3492" s="302" t="s">
        <v>5272</v>
      </c>
      <c r="AB3492" s="302">
        <v>2</v>
      </c>
      <c r="AC3492" s="302" t="s">
        <v>128</v>
      </c>
      <c r="AD3492" s="302" t="s">
        <v>31</v>
      </c>
      <c r="AE3492" s="302" t="s">
        <v>128</v>
      </c>
      <c r="AF3492" s="302" t="s">
        <v>128</v>
      </c>
      <c r="AG3492" s="302"/>
      <c r="AH3492" s="286"/>
      <c r="AI3492" s="286"/>
      <c r="AJ3492" s="342"/>
    </row>
    <row r="3493" spans="1:36" ht="75" customHeight="1">
      <c r="A3493" s="279" t="s">
        <v>7992</v>
      </c>
      <c r="B3493" s="284" t="s">
        <v>10</v>
      </c>
      <c r="C3493" s="284" t="s">
        <v>287</v>
      </c>
      <c r="D3493" s="271">
        <v>42238</v>
      </c>
      <c r="E3493" s="272">
        <v>0.16527777777777777</v>
      </c>
      <c r="F3493" s="271">
        <v>42238</v>
      </c>
      <c r="G3493" s="272">
        <v>0.19999999999999998</v>
      </c>
      <c r="H3493" s="272">
        <v>3.4722222222222224E-2</v>
      </c>
      <c r="I3493" s="284">
        <v>14</v>
      </c>
      <c r="J3493" s="284" t="s">
        <v>180</v>
      </c>
      <c r="K3493" s="284" t="s">
        <v>199</v>
      </c>
      <c r="L3493" s="284" t="s">
        <v>4</v>
      </c>
      <c r="M3493" s="284" t="s">
        <v>11075</v>
      </c>
      <c r="N3493" s="268" t="s">
        <v>3</v>
      </c>
      <c r="O3493" s="284" t="s">
        <v>7</v>
      </c>
      <c r="P3493" s="284" t="s">
        <v>11075</v>
      </c>
      <c r="Q3493" s="284" t="s">
        <v>11076</v>
      </c>
      <c r="R3493" s="284">
        <v>3.6</v>
      </c>
      <c r="S3493" s="284">
        <v>9</v>
      </c>
      <c r="T3493" s="284">
        <v>12.6</v>
      </c>
      <c r="U3493" s="302"/>
      <c r="V3493" s="302"/>
      <c r="W3493" s="302"/>
      <c r="X3493" s="302"/>
      <c r="Y3493" s="302"/>
      <c r="Z3493" s="302"/>
      <c r="AA3493" s="302"/>
      <c r="AB3493" s="302"/>
      <c r="AC3493" s="302"/>
      <c r="AD3493" s="302" t="s">
        <v>0</v>
      </c>
      <c r="AE3493" s="302"/>
      <c r="AF3493" s="302"/>
      <c r="AG3493" s="302" t="s">
        <v>10956</v>
      </c>
      <c r="AH3493" s="286"/>
      <c r="AI3493" s="286"/>
      <c r="AJ3493" s="342"/>
    </row>
    <row r="3494" spans="1:36" ht="318.75" customHeight="1">
      <c r="A3494" s="279" t="s">
        <v>7992</v>
      </c>
      <c r="B3494" s="284" t="s">
        <v>10</v>
      </c>
      <c r="C3494" s="284" t="s">
        <v>4334</v>
      </c>
      <c r="D3494" s="271">
        <v>42238</v>
      </c>
      <c r="E3494" s="272">
        <v>0.47916666666666669</v>
      </c>
      <c r="F3494" s="271">
        <v>42238</v>
      </c>
      <c r="G3494" s="272">
        <v>0.50208333333333333</v>
      </c>
      <c r="H3494" s="272">
        <v>2.2916666666666669E-2</v>
      </c>
      <c r="I3494" s="284">
        <v>36</v>
      </c>
      <c r="J3494" s="284" t="s">
        <v>150</v>
      </c>
      <c r="K3494" s="284"/>
      <c r="L3494" s="284" t="s">
        <v>4</v>
      </c>
      <c r="M3494" s="284" t="s">
        <v>11070</v>
      </c>
      <c r="N3494" s="268">
        <v>35</v>
      </c>
      <c r="O3494" s="284" t="s">
        <v>13</v>
      </c>
      <c r="P3494" s="284" t="s">
        <v>11071</v>
      </c>
      <c r="Q3494" s="284" t="s">
        <v>11072</v>
      </c>
      <c r="R3494" s="284">
        <v>23</v>
      </c>
      <c r="S3494" s="284">
        <v>1</v>
      </c>
      <c r="T3494" s="284">
        <v>24</v>
      </c>
      <c r="U3494" s="302" t="s">
        <v>28</v>
      </c>
      <c r="V3494" s="302">
        <v>1986</v>
      </c>
      <c r="W3494" s="302" t="s">
        <v>11073</v>
      </c>
      <c r="X3494" s="302" t="s">
        <v>1053</v>
      </c>
      <c r="Y3494" s="302" t="s">
        <v>11074</v>
      </c>
      <c r="Z3494" s="302">
        <v>1</v>
      </c>
      <c r="AA3494" s="302" t="s">
        <v>11045</v>
      </c>
      <c r="AB3494" s="302">
        <v>0</v>
      </c>
      <c r="AC3494" s="302" t="s">
        <v>128</v>
      </c>
      <c r="AD3494" s="302" t="s">
        <v>0</v>
      </c>
      <c r="AE3494" s="302"/>
      <c r="AF3494" s="302"/>
      <c r="AG3494" s="302" t="s">
        <v>10941</v>
      </c>
      <c r="AH3494" s="286"/>
      <c r="AI3494" s="286"/>
      <c r="AJ3494" s="342"/>
    </row>
    <row r="3495" spans="1:36" ht="281.25" customHeight="1">
      <c r="A3495" s="279" t="s">
        <v>7992</v>
      </c>
      <c r="B3495" s="284" t="s">
        <v>18</v>
      </c>
      <c r="C3495" s="284" t="s">
        <v>18</v>
      </c>
      <c r="D3495" s="271">
        <v>42238</v>
      </c>
      <c r="E3495" s="272">
        <v>42238.465277777781</v>
      </c>
      <c r="F3495" s="271">
        <v>42238</v>
      </c>
      <c r="G3495" s="272">
        <v>42238.473611111112</v>
      </c>
      <c r="H3495" s="272">
        <f>G3495-E3495</f>
        <v>8.333333331393078E-3</v>
      </c>
      <c r="I3495" s="284">
        <v>7</v>
      </c>
      <c r="J3495" s="284"/>
      <c r="K3495" s="284"/>
      <c r="L3495" s="284" t="s">
        <v>16</v>
      </c>
      <c r="M3495" s="284" t="s">
        <v>7</v>
      </c>
      <c r="N3495" s="268" t="s">
        <v>3</v>
      </c>
      <c r="O3495" s="284" t="s">
        <v>7</v>
      </c>
      <c r="P3495" s="284" t="s">
        <v>9516</v>
      </c>
      <c r="Q3495" s="284" t="s">
        <v>8737</v>
      </c>
      <c r="R3495" s="284">
        <v>0.1</v>
      </c>
      <c r="S3495" s="284">
        <v>0.48499999999999999</v>
      </c>
      <c r="T3495" s="284">
        <f>R3495+S3495</f>
        <v>0.58499999999999996</v>
      </c>
      <c r="U3495" s="302"/>
      <c r="V3495" s="302"/>
      <c r="W3495" s="302"/>
      <c r="X3495" s="302"/>
      <c r="Y3495" s="302"/>
      <c r="Z3495" s="302"/>
      <c r="AA3495" s="302"/>
      <c r="AB3495" s="302"/>
      <c r="AC3495" s="302"/>
      <c r="AD3495" s="302" t="s">
        <v>37</v>
      </c>
      <c r="AE3495" s="302"/>
      <c r="AF3495" s="302"/>
      <c r="AG3495" s="302"/>
      <c r="AH3495" s="286"/>
      <c r="AI3495" s="286"/>
      <c r="AJ3495" s="342"/>
    </row>
    <row r="3496" spans="1:36" ht="56.25" customHeight="1">
      <c r="A3496" s="279" t="s">
        <v>7992</v>
      </c>
      <c r="B3496" s="284" t="s">
        <v>12</v>
      </c>
      <c r="C3496" s="284" t="s">
        <v>127</v>
      </c>
      <c r="D3496" s="271">
        <v>42238</v>
      </c>
      <c r="E3496" s="272">
        <v>0.70833333333333337</v>
      </c>
      <c r="F3496" s="271">
        <v>42238</v>
      </c>
      <c r="G3496" s="272">
        <v>0.79305555555555562</v>
      </c>
      <c r="H3496" s="272">
        <f>G3496-E3496</f>
        <v>8.4722222222222254E-2</v>
      </c>
      <c r="I3496" s="284">
        <v>24</v>
      </c>
      <c r="J3496" s="284" t="s">
        <v>233</v>
      </c>
      <c r="K3496" s="284" t="s">
        <v>14</v>
      </c>
      <c r="L3496" s="284" t="s">
        <v>29</v>
      </c>
      <c r="M3496" s="284" t="s">
        <v>8824</v>
      </c>
      <c r="N3496" s="268" t="s">
        <v>3</v>
      </c>
      <c r="O3496" s="284" t="s">
        <v>7</v>
      </c>
      <c r="P3496" s="284" t="s">
        <v>8825</v>
      </c>
      <c r="Q3496" s="284" t="s">
        <v>9826</v>
      </c>
      <c r="R3496" s="284">
        <v>9.52</v>
      </c>
      <c r="S3496" s="284">
        <v>10.53</v>
      </c>
      <c r="T3496" s="284">
        <f>R3496+S3496</f>
        <v>20.049999999999997</v>
      </c>
      <c r="U3496" s="302" t="s">
        <v>28</v>
      </c>
      <c r="V3496" s="302" t="s">
        <v>5230</v>
      </c>
      <c r="W3496" s="302" t="s">
        <v>606</v>
      </c>
      <c r="X3496" s="302" t="s">
        <v>9827</v>
      </c>
      <c r="Y3496" s="302" t="s">
        <v>9828</v>
      </c>
      <c r="Z3496" s="302">
        <v>1</v>
      </c>
      <c r="AA3496" s="302" t="s">
        <v>9818</v>
      </c>
      <c r="AB3496" s="302" t="s">
        <v>2094</v>
      </c>
      <c r="AC3496" s="302" t="s">
        <v>2094</v>
      </c>
      <c r="AD3496" s="302" t="s">
        <v>27</v>
      </c>
      <c r="AE3496" s="302" t="s">
        <v>128</v>
      </c>
      <c r="AF3496" s="302" t="s">
        <v>128</v>
      </c>
      <c r="AG3496" s="302"/>
      <c r="AH3496" s="286"/>
      <c r="AI3496" s="286"/>
      <c r="AJ3496" s="342"/>
    </row>
    <row r="3497" spans="1:36" ht="168.75" customHeight="1">
      <c r="A3497" s="279" t="s">
        <v>7992</v>
      </c>
      <c r="B3497" s="320" t="s">
        <v>1412</v>
      </c>
      <c r="C3497" s="365" t="s">
        <v>8722</v>
      </c>
      <c r="D3497" s="271">
        <v>42239</v>
      </c>
      <c r="E3497" s="387">
        <v>0.67986111111111114</v>
      </c>
      <c r="F3497" s="271">
        <v>42239</v>
      </c>
      <c r="G3497" s="387">
        <v>0.67986111111111114</v>
      </c>
      <c r="H3497" s="387">
        <v>0</v>
      </c>
      <c r="I3497" s="365">
        <v>53</v>
      </c>
      <c r="J3497" s="365" t="s">
        <v>6793</v>
      </c>
      <c r="K3497" s="365"/>
      <c r="L3497" s="418" t="s">
        <v>16</v>
      </c>
      <c r="M3497" s="365" t="s">
        <v>8723</v>
      </c>
      <c r="N3497" s="365">
        <v>110</v>
      </c>
      <c r="O3497" s="365" t="s">
        <v>7</v>
      </c>
      <c r="P3497" s="365" t="s">
        <v>8723</v>
      </c>
      <c r="Q3497" s="418" t="s">
        <v>8724</v>
      </c>
      <c r="R3497" s="465">
        <v>2</v>
      </c>
      <c r="S3497" s="465">
        <v>15</v>
      </c>
      <c r="T3497" s="465">
        <v>17</v>
      </c>
      <c r="U3497" s="279"/>
      <c r="V3497" s="279"/>
      <c r="W3497" s="279"/>
      <c r="X3497" s="279"/>
      <c r="Y3497" s="279"/>
      <c r="Z3497" s="279"/>
      <c r="AA3497" s="279"/>
      <c r="AB3497" s="279"/>
      <c r="AC3497" s="279"/>
      <c r="AD3497" s="273" t="s">
        <v>37</v>
      </c>
      <c r="AE3497" s="279"/>
      <c r="AF3497" s="279"/>
      <c r="AG3497" s="290"/>
      <c r="AH3497" s="286"/>
      <c r="AI3497" s="286"/>
      <c r="AJ3497" s="342"/>
    </row>
    <row r="3498" spans="1:36" ht="168.75" customHeight="1">
      <c r="A3498" s="279" t="s">
        <v>640</v>
      </c>
      <c r="B3498" s="284" t="s">
        <v>18</v>
      </c>
      <c r="C3498" s="284" t="s">
        <v>18</v>
      </c>
      <c r="D3498" s="271">
        <v>42038</v>
      </c>
      <c r="E3498" s="272">
        <v>42038.75</v>
      </c>
      <c r="F3498" s="271">
        <v>42038</v>
      </c>
      <c r="G3498" s="272">
        <v>42038.756944444445</v>
      </c>
      <c r="H3498" s="272">
        <f>G3498-E3498</f>
        <v>6.9444444452528842E-3</v>
      </c>
      <c r="I3498" s="284">
        <v>45</v>
      </c>
      <c r="J3498" s="284"/>
      <c r="K3498" s="284"/>
      <c r="L3498" s="284" t="s">
        <v>4</v>
      </c>
      <c r="M3498" s="284" t="s">
        <v>520</v>
      </c>
      <c r="N3498" s="268" t="s">
        <v>3</v>
      </c>
      <c r="O3498" s="284" t="s">
        <v>23</v>
      </c>
      <c r="P3498" s="284" t="s">
        <v>347</v>
      </c>
      <c r="Q3498" s="284" t="s">
        <v>737</v>
      </c>
      <c r="R3498" s="284">
        <v>0.9</v>
      </c>
      <c r="S3498" s="284"/>
      <c r="T3498" s="284">
        <f>R3498+S3498</f>
        <v>0.9</v>
      </c>
      <c r="U3498" s="302"/>
      <c r="V3498" s="302"/>
      <c r="W3498" s="302"/>
      <c r="X3498" s="302"/>
      <c r="Y3498" s="302"/>
      <c r="Z3498" s="302"/>
      <c r="AA3498" s="302"/>
      <c r="AB3498" s="302"/>
      <c r="AC3498" s="302"/>
      <c r="AD3498" s="302" t="s">
        <v>22</v>
      </c>
      <c r="AE3498" s="302"/>
      <c r="AF3498" s="302"/>
      <c r="AG3498" s="302"/>
      <c r="AH3498" s="286"/>
      <c r="AI3498" s="286"/>
      <c r="AJ3498" s="342"/>
    </row>
    <row r="3499" spans="1:36" ht="93.75" customHeight="1">
      <c r="A3499" s="279" t="s">
        <v>7992</v>
      </c>
      <c r="B3499" s="284" t="s">
        <v>19</v>
      </c>
      <c r="C3499" s="284" t="s">
        <v>19</v>
      </c>
      <c r="D3499" s="271">
        <v>42239</v>
      </c>
      <c r="E3499" s="272">
        <v>0.16666666666666666</v>
      </c>
      <c r="F3499" s="271">
        <v>42239</v>
      </c>
      <c r="G3499" s="272">
        <v>0.25</v>
      </c>
      <c r="H3499" s="272">
        <f>F3499-D3499+G3499-E3499</f>
        <v>8.3333333333333343E-2</v>
      </c>
      <c r="I3499" s="284">
        <v>3</v>
      </c>
      <c r="J3499" s="284"/>
      <c r="K3499" s="284" t="s">
        <v>178</v>
      </c>
      <c r="L3499" s="284" t="s">
        <v>9</v>
      </c>
      <c r="M3499" s="284" t="s">
        <v>3639</v>
      </c>
      <c r="N3499" s="268" t="s">
        <v>3</v>
      </c>
      <c r="O3499" s="284" t="s">
        <v>7</v>
      </c>
      <c r="P3499" s="284" t="s">
        <v>11380</v>
      </c>
      <c r="Q3499" s="284" t="s">
        <v>11381</v>
      </c>
      <c r="R3499" s="284">
        <v>1</v>
      </c>
      <c r="S3499" s="284"/>
      <c r="T3499" s="284">
        <f>R3499+S3499</f>
        <v>1</v>
      </c>
      <c r="U3499" s="302" t="s">
        <v>28</v>
      </c>
      <c r="V3499" s="302">
        <v>2006</v>
      </c>
      <c r="W3499" s="302" t="s">
        <v>1709</v>
      </c>
      <c r="X3499" s="302">
        <v>0</v>
      </c>
      <c r="Y3499" s="302">
        <v>41547</v>
      </c>
      <c r="Z3499" s="302">
        <v>100</v>
      </c>
      <c r="AA3499" s="302">
        <v>42278</v>
      </c>
      <c r="AB3499" s="302">
        <v>0</v>
      </c>
      <c r="AC3499" s="302">
        <v>42030</v>
      </c>
      <c r="AD3499" s="302" t="s">
        <v>30</v>
      </c>
      <c r="AE3499" s="302"/>
      <c r="AF3499" s="302"/>
      <c r="AG3499" s="302"/>
      <c r="AH3499" s="286"/>
      <c r="AI3499" s="286"/>
      <c r="AJ3499" s="342"/>
    </row>
    <row r="3500" spans="1:36" ht="131.25" customHeight="1">
      <c r="A3500" s="279" t="s">
        <v>7992</v>
      </c>
      <c r="B3500" s="284" t="s">
        <v>19</v>
      </c>
      <c r="C3500" s="284" t="s">
        <v>11210</v>
      </c>
      <c r="D3500" s="271">
        <v>42239</v>
      </c>
      <c r="E3500" s="272">
        <v>0.27986111111111112</v>
      </c>
      <c r="F3500" s="271">
        <v>42239</v>
      </c>
      <c r="G3500" s="272">
        <v>0.29166666666666669</v>
      </c>
      <c r="H3500" s="272">
        <v>1.1805555555555569E-2</v>
      </c>
      <c r="I3500" s="284">
        <v>2</v>
      </c>
      <c r="J3500" s="284" t="s">
        <v>150</v>
      </c>
      <c r="K3500" s="284" t="s">
        <v>20</v>
      </c>
      <c r="L3500" s="284" t="s">
        <v>16</v>
      </c>
      <c r="M3500" s="284" t="s">
        <v>5376</v>
      </c>
      <c r="N3500" s="268" t="s">
        <v>3</v>
      </c>
      <c r="O3500" s="284" t="s">
        <v>7</v>
      </c>
      <c r="P3500" s="284" t="s">
        <v>11382</v>
      </c>
      <c r="Q3500" s="284" t="s">
        <v>11383</v>
      </c>
      <c r="R3500" s="284">
        <v>1</v>
      </c>
      <c r="S3500" s="284"/>
      <c r="T3500" s="284">
        <f>R3500+S3500</f>
        <v>1</v>
      </c>
      <c r="U3500" s="302"/>
      <c r="V3500" s="302"/>
      <c r="W3500" s="302"/>
      <c r="X3500" s="302"/>
      <c r="Y3500" s="302"/>
      <c r="Z3500" s="302"/>
      <c r="AA3500" s="302"/>
      <c r="AB3500" s="302"/>
      <c r="AC3500" s="302"/>
      <c r="AD3500" s="302" t="s">
        <v>37</v>
      </c>
      <c r="AE3500" s="302"/>
      <c r="AF3500" s="302"/>
      <c r="AG3500" s="302"/>
      <c r="AH3500" s="286"/>
      <c r="AI3500" s="286"/>
      <c r="AJ3500" s="342"/>
    </row>
    <row r="3501" spans="1:36" ht="206.25" customHeight="1">
      <c r="A3501" s="279" t="s">
        <v>7992</v>
      </c>
      <c r="B3501" s="284" t="s">
        <v>19</v>
      </c>
      <c r="C3501" s="284" t="s">
        <v>19</v>
      </c>
      <c r="D3501" s="271">
        <v>42239</v>
      </c>
      <c r="E3501" s="272">
        <v>0.47222222222222227</v>
      </c>
      <c r="F3501" s="271">
        <v>42239</v>
      </c>
      <c r="G3501" s="272">
        <v>0.54097222222222219</v>
      </c>
      <c r="H3501" s="272">
        <f>F3501-D3501+G3501-E3501</f>
        <v>6.8749999999999922E-2</v>
      </c>
      <c r="I3501" s="284">
        <v>4</v>
      </c>
      <c r="J3501" s="284" t="s">
        <v>150</v>
      </c>
      <c r="K3501" s="284" t="s">
        <v>14</v>
      </c>
      <c r="L3501" s="284" t="s">
        <v>9</v>
      </c>
      <c r="M3501" s="284" t="s">
        <v>4330</v>
      </c>
      <c r="N3501" s="268" t="s">
        <v>3</v>
      </c>
      <c r="O3501" s="284" t="s">
        <v>7</v>
      </c>
      <c r="P3501" s="284" t="s">
        <v>11384</v>
      </c>
      <c r="Q3501" s="284" t="s">
        <v>11385</v>
      </c>
      <c r="R3501" s="284">
        <v>2</v>
      </c>
      <c r="S3501" s="284"/>
      <c r="T3501" s="284">
        <f>R3501+S3501</f>
        <v>2</v>
      </c>
      <c r="U3501" s="302" t="s">
        <v>28</v>
      </c>
      <c r="V3501" s="302">
        <v>1968</v>
      </c>
      <c r="W3501" s="302" t="s">
        <v>1709</v>
      </c>
      <c r="X3501" s="302">
        <v>0</v>
      </c>
      <c r="Y3501" s="302">
        <v>41954</v>
      </c>
      <c r="Z3501" s="302">
        <v>100</v>
      </c>
      <c r="AA3501" s="302">
        <v>42370</v>
      </c>
      <c r="AB3501" s="302">
        <v>0</v>
      </c>
      <c r="AC3501" s="302">
        <v>42017</v>
      </c>
      <c r="AD3501" s="302" t="s">
        <v>30</v>
      </c>
      <c r="AE3501" s="302"/>
      <c r="AF3501" s="302"/>
      <c r="AG3501" s="302"/>
      <c r="AH3501" s="286"/>
      <c r="AI3501" s="286"/>
      <c r="AJ3501" s="342"/>
    </row>
    <row r="3502" spans="1:36" ht="93.75" customHeight="1">
      <c r="A3502" s="279" t="s">
        <v>7992</v>
      </c>
      <c r="B3502" s="284" t="s">
        <v>19</v>
      </c>
      <c r="C3502" s="284" t="s">
        <v>5350</v>
      </c>
      <c r="D3502" s="271">
        <v>42239</v>
      </c>
      <c r="E3502" s="272">
        <v>0.70486111111111116</v>
      </c>
      <c r="F3502" s="271">
        <v>42239</v>
      </c>
      <c r="G3502" s="272">
        <v>0.7055555555555556</v>
      </c>
      <c r="H3502" s="272">
        <v>6.9444444444444198E-4</v>
      </c>
      <c r="I3502" s="284">
        <v>49</v>
      </c>
      <c r="J3502" s="284"/>
      <c r="K3502" s="284"/>
      <c r="L3502" s="284" t="s">
        <v>16</v>
      </c>
      <c r="M3502" s="284" t="s">
        <v>267</v>
      </c>
      <c r="N3502" s="268">
        <v>220</v>
      </c>
      <c r="O3502" s="284" t="s">
        <v>7</v>
      </c>
      <c r="P3502" s="284" t="s">
        <v>11386</v>
      </c>
      <c r="Q3502" s="284" t="s">
        <v>11387</v>
      </c>
      <c r="R3502" s="284">
        <v>5</v>
      </c>
      <c r="S3502" s="284"/>
      <c r="T3502" s="284">
        <f>R3502+S3502</f>
        <v>5</v>
      </c>
      <c r="U3502" s="302"/>
      <c r="V3502" s="302"/>
      <c r="W3502" s="302"/>
      <c r="X3502" s="302"/>
      <c r="Y3502" s="302"/>
      <c r="Z3502" s="302"/>
      <c r="AA3502" s="302"/>
      <c r="AB3502" s="302"/>
      <c r="AC3502" s="302"/>
      <c r="AD3502" s="302" t="s">
        <v>37</v>
      </c>
      <c r="AE3502" s="302"/>
      <c r="AF3502" s="302"/>
      <c r="AG3502" s="302"/>
      <c r="AH3502" s="286"/>
      <c r="AI3502" s="286"/>
      <c r="AJ3502" s="342"/>
    </row>
    <row r="3503" spans="1:36" ht="168.75" customHeight="1">
      <c r="A3503" s="279" t="s">
        <v>4982</v>
      </c>
      <c r="B3503" s="284" t="s">
        <v>5</v>
      </c>
      <c r="C3503" s="284" t="s">
        <v>5</v>
      </c>
      <c r="D3503" s="271">
        <v>42192</v>
      </c>
      <c r="E3503" s="272">
        <v>0.57430555555555551</v>
      </c>
      <c r="F3503" s="271">
        <v>42192</v>
      </c>
      <c r="G3503" s="272">
        <v>0.57430555555555551</v>
      </c>
      <c r="H3503" s="272">
        <v>0</v>
      </c>
      <c r="I3503" s="284">
        <v>4</v>
      </c>
      <c r="J3503" s="284"/>
      <c r="K3503" s="284"/>
      <c r="L3503" s="284" t="s">
        <v>11</v>
      </c>
      <c r="M3503" s="284" t="s">
        <v>10193</v>
      </c>
      <c r="N3503" s="268">
        <v>0.4</v>
      </c>
      <c r="O3503" s="284" t="s">
        <v>2</v>
      </c>
      <c r="P3503" s="284" t="s">
        <v>525</v>
      </c>
      <c r="Q3503" s="284" t="s">
        <v>10194</v>
      </c>
      <c r="R3503" s="284"/>
      <c r="S3503" s="284">
        <v>0.9</v>
      </c>
      <c r="T3503" s="284">
        <v>0.9</v>
      </c>
      <c r="U3503" s="302" t="s">
        <v>1</v>
      </c>
      <c r="V3503" s="302"/>
      <c r="W3503" s="302"/>
      <c r="X3503" s="302"/>
      <c r="Y3503" s="302"/>
      <c r="Z3503" s="302"/>
      <c r="AA3503" s="302"/>
      <c r="AB3503" s="302"/>
      <c r="AC3503" s="302"/>
      <c r="AD3503" s="302" t="s">
        <v>22</v>
      </c>
      <c r="AE3503" s="302"/>
      <c r="AF3503" s="302"/>
      <c r="AG3503" s="302"/>
      <c r="AH3503" s="286"/>
      <c r="AI3503" s="286"/>
      <c r="AJ3503" s="342"/>
    </row>
    <row r="3504" spans="1:36" ht="172.5">
      <c r="A3504" s="279" t="s">
        <v>7992</v>
      </c>
      <c r="B3504" s="284" t="s">
        <v>12</v>
      </c>
      <c r="C3504" s="284" t="s">
        <v>127</v>
      </c>
      <c r="D3504" s="271">
        <v>42239</v>
      </c>
      <c r="E3504" s="272">
        <v>0.45694444444444443</v>
      </c>
      <c r="F3504" s="271">
        <v>42239</v>
      </c>
      <c r="G3504" s="272">
        <v>0.47222222222222227</v>
      </c>
      <c r="H3504" s="272">
        <v>1.5277777777777835E-2</v>
      </c>
      <c r="I3504" s="284">
        <v>3</v>
      </c>
      <c r="J3504" s="284" t="s">
        <v>143</v>
      </c>
      <c r="K3504" s="284" t="s">
        <v>3211</v>
      </c>
      <c r="L3504" s="284" t="s">
        <v>4</v>
      </c>
      <c r="M3504" s="284" t="s">
        <v>8828</v>
      </c>
      <c r="N3504" s="268">
        <v>35</v>
      </c>
      <c r="O3504" s="284" t="s">
        <v>7</v>
      </c>
      <c r="P3504" s="284" t="s">
        <v>8829</v>
      </c>
      <c r="Q3504" s="284" t="s">
        <v>9829</v>
      </c>
      <c r="R3504" s="284">
        <v>0.35</v>
      </c>
      <c r="S3504" s="284"/>
      <c r="T3504" s="284">
        <f>R3504+S3504</f>
        <v>0.35</v>
      </c>
      <c r="U3504" s="302" t="s">
        <v>28</v>
      </c>
      <c r="V3504" s="302" t="s">
        <v>5314</v>
      </c>
      <c r="W3504" s="302" t="s">
        <v>1364</v>
      </c>
      <c r="X3504" s="302" t="s">
        <v>762</v>
      </c>
      <c r="Y3504" s="302" t="s">
        <v>9830</v>
      </c>
      <c r="Z3504" s="302">
        <v>1</v>
      </c>
      <c r="AA3504" s="302" t="s">
        <v>9831</v>
      </c>
      <c r="AB3504" s="302" t="s">
        <v>128</v>
      </c>
      <c r="AC3504" s="302" t="s">
        <v>128</v>
      </c>
      <c r="AD3504" s="302" t="s">
        <v>24</v>
      </c>
      <c r="AE3504" s="302" t="s">
        <v>128</v>
      </c>
      <c r="AF3504" s="302" t="s">
        <v>128</v>
      </c>
      <c r="AG3504" s="302"/>
      <c r="AH3504" s="286"/>
      <c r="AI3504" s="286"/>
      <c r="AJ3504" s="342"/>
    </row>
    <row r="3505" spans="1:36" ht="93.75" customHeight="1">
      <c r="A3505" s="279" t="s">
        <v>7992</v>
      </c>
      <c r="B3505" s="284" t="s">
        <v>5</v>
      </c>
      <c r="C3505" s="284" t="s">
        <v>5</v>
      </c>
      <c r="D3505" s="271">
        <v>42239</v>
      </c>
      <c r="E3505" s="272">
        <v>0.4826388888888889</v>
      </c>
      <c r="F3505" s="271">
        <v>42239</v>
      </c>
      <c r="G3505" s="272">
        <v>0.51041666666666663</v>
      </c>
      <c r="H3505" s="272">
        <f>G3505-E3505</f>
        <v>2.7777777777777735E-2</v>
      </c>
      <c r="I3505" s="284">
        <v>5</v>
      </c>
      <c r="J3505" s="284" t="s">
        <v>150</v>
      </c>
      <c r="K3505" s="284" t="s">
        <v>20</v>
      </c>
      <c r="L3505" s="284" t="s">
        <v>29</v>
      </c>
      <c r="M3505" s="284" t="s">
        <v>10650</v>
      </c>
      <c r="N3505" s="268" t="s">
        <v>3</v>
      </c>
      <c r="O3505" s="284" t="s">
        <v>7</v>
      </c>
      <c r="P3505" s="284" t="s">
        <v>8899</v>
      </c>
      <c r="Q3505" s="284" t="s">
        <v>10651</v>
      </c>
      <c r="R3505" s="284">
        <v>4.4000000000000004</v>
      </c>
      <c r="S3505" s="284"/>
      <c r="T3505" s="284">
        <v>4.4000000000000004</v>
      </c>
      <c r="U3505" s="302" t="s">
        <v>28</v>
      </c>
      <c r="V3505" s="302" t="s">
        <v>5704</v>
      </c>
      <c r="W3505" s="302" t="s">
        <v>10652</v>
      </c>
      <c r="X3505" s="302" t="s">
        <v>1383</v>
      </c>
      <c r="Y3505" s="302" t="s">
        <v>10653</v>
      </c>
      <c r="Z3505" s="302">
        <v>100</v>
      </c>
      <c r="AA3505" s="302" t="s">
        <v>10654</v>
      </c>
      <c r="AB3505" s="302">
        <v>0</v>
      </c>
      <c r="AC3505" s="302"/>
      <c r="AD3505" s="302" t="s">
        <v>27</v>
      </c>
      <c r="AE3505" s="302"/>
      <c r="AF3505" s="302"/>
      <c r="AG3505" s="302"/>
      <c r="AH3505" s="286"/>
      <c r="AI3505" s="286"/>
      <c r="AJ3505" s="342"/>
    </row>
    <row r="3506" spans="1:36" ht="187.5" customHeight="1">
      <c r="A3506" s="279" t="s">
        <v>4982</v>
      </c>
      <c r="B3506" s="284" t="s">
        <v>12</v>
      </c>
      <c r="C3506" s="284" t="s">
        <v>127</v>
      </c>
      <c r="D3506" s="271">
        <v>42204</v>
      </c>
      <c r="E3506" s="272">
        <v>0.52986111111111112</v>
      </c>
      <c r="F3506" s="271">
        <v>42204</v>
      </c>
      <c r="G3506" s="272">
        <v>0.71597222222222223</v>
      </c>
      <c r="H3506" s="272">
        <f>G3506-E3506</f>
        <v>0.18611111111111112</v>
      </c>
      <c r="I3506" s="284">
        <v>6</v>
      </c>
      <c r="J3506" s="284" t="s">
        <v>2553</v>
      </c>
      <c r="K3506" s="284" t="s">
        <v>178</v>
      </c>
      <c r="L3506" s="284" t="s">
        <v>9</v>
      </c>
      <c r="M3506" s="284" t="s">
        <v>7744</v>
      </c>
      <c r="N3506" s="268" t="s">
        <v>3</v>
      </c>
      <c r="O3506" s="284" t="s">
        <v>7</v>
      </c>
      <c r="P3506" s="284" t="s">
        <v>7745</v>
      </c>
      <c r="Q3506" s="284" t="s">
        <v>8147</v>
      </c>
      <c r="R3506" s="284">
        <v>3.61</v>
      </c>
      <c r="S3506" s="284">
        <v>3.2</v>
      </c>
      <c r="T3506" s="284">
        <f>R3506+S3506</f>
        <v>6.8100000000000005</v>
      </c>
      <c r="U3506" s="302" t="s">
        <v>6</v>
      </c>
      <c r="V3506" s="302" t="s">
        <v>5230</v>
      </c>
      <c r="W3506" s="302" t="s">
        <v>591</v>
      </c>
      <c r="X3506" s="302" t="s">
        <v>762</v>
      </c>
      <c r="Y3506" s="302" t="s">
        <v>9706</v>
      </c>
      <c r="Z3506" s="302">
        <v>1</v>
      </c>
      <c r="AA3506" s="302" t="s">
        <v>9707</v>
      </c>
      <c r="AB3506" s="302" t="s">
        <v>128</v>
      </c>
      <c r="AC3506" s="302" t="s">
        <v>128</v>
      </c>
      <c r="AD3506" s="302" t="s">
        <v>31</v>
      </c>
      <c r="AE3506" s="302" t="s">
        <v>128</v>
      </c>
      <c r="AF3506" s="302" t="s">
        <v>128</v>
      </c>
      <c r="AG3506" s="302"/>
      <c r="AH3506" s="286"/>
      <c r="AI3506" s="286"/>
      <c r="AJ3506" s="342"/>
    </row>
    <row r="3507" spans="1:36" ht="187.5" customHeight="1">
      <c r="A3507" s="274" t="s">
        <v>7992</v>
      </c>
      <c r="B3507" s="294" t="s">
        <v>84</v>
      </c>
      <c r="C3507" s="274" t="s">
        <v>2468</v>
      </c>
      <c r="D3507" s="297">
        <v>42240</v>
      </c>
      <c r="E3507" s="298">
        <v>0.47013888888888888</v>
      </c>
      <c r="F3507" s="297">
        <v>42240</v>
      </c>
      <c r="G3507" s="298">
        <v>0.52916666666666667</v>
      </c>
      <c r="H3507" s="299">
        <f>G3507-E3507</f>
        <v>5.902777777777779E-2</v>
      </c>
      <c r="I3507" s="279">
        <v>5</v>
      </c>
      <c r="J3507" s="279"/>
      <c r="K3507" s="274" t="s">
        <v>14</v>
      </c>
      <c r="L3507" s="279" t="s">
        <v>9</v>
      </c>
      <c r="M3507" s="430" t="s">
        <v>8753</v>
      </c>
      <c r="N3507" s="274" t="s">
        <v>3</v>
      </c>
      <c r="O3507" s="300" t="s">
        <v>7</v>
      </c>
      <c r="P3507" s="430" t="s">
        <v>8753</v>
      </c>
      <c r="Q3507" s="434" t="s">
        <v>8754</v>
      </c>
      <c r="R3507" s="303">
        <v>1.1000000000000001</v>
      </c>
      <c r="S3507" s="303"/>
      <c r="T3507" s="303">
        <v>1.1000000000000001</v>
      </c>
      <c r="U3507" s="304" t="s">
        <v>6</v>
      </c>
      <c r="V3507" s="279">
        <v>1989</v>
      </c>
      <c r="W3507" s="273" t="s">
        <v>10916</v>
      </c>
      <c r="X3507" s="279"/>
      <c r="Y3507" s="279" t="s">
        <v>10917</v>
      </c>
      <c r="Z3507" s="279"/>
      <c r="AA3507" s="279"/>
      <c r="AB3507" s="279"/>
      <c r="AC3507" s="279"/>
      <c r="AD3507" s="274" t="s">
        <v>0</v>
      </c>
      <c r="AE3507" s="279"/>
      <c r="AF3507" s="279"/>
      <c r="AG3507" s="273" t="s">
        <v>10918</v>
      </c>
      <c r="AH3507" s="286"/>
      <c r="AI3507" s="286"/>
      <c r="AJ3507" s="342"/>
    </row>
    <row r="3508" spans="1:36" ht="56.25" customHeight="1">
      <c r="A3508" s="274" t="s">
        <v>7992</v>
      </c>
      <c r="B3508" s="294" t="s">
        <v>84</v>
      </c>
      <c r="C3508" s="274" t="s">
        <v>907</v>
      </c>
      <c r="D3508" s="297">
        <v>42240</v>
      </c>
      <c r="E3508" s="298">
        <v>0.6166666666666667</v>
      </c>
      <c r="F3508" s="297">
        <v>42240</v>
      </c>
      <c r="G3508" s="298">
        <v>0.74305555555555547</v>
      </c>
      <c r="H3508" s="299">
        <f>G3508-E3508</f>
        <v>0.12638888888888877</v>
      </c>
      <c r="I3508" s="279">
        <v>8</v>
      </c>
      <c r="J3508" s="286"/>
      <c r="K3508" s="274" t="s">
        <v>14</v>
      </c>
      <c r="L3508" s="424" t="s">
        <v>4</v>
      </c>
      <c r="M3508" s="286" t="s">
        <v>8755</v>
      </c>
      <c r="N3508" s="274" t="s">
        <v>3</v>
      </c>
      <c r="O3508" s="300" t="s">
        <v>7</v>
      </c>
      <c r="P3508" s="286" t="s">
        <v>8755</v>
      </c>
      <c r="Q3508" s="301" t="s">
        <v>8756</v>
      </c>
      <c r="R3508" s="303">
        <v>12.5</v>
      </c>
      <c r="S3508" s="303"/>
      <c r="T3508" s="303">
        <v>12.5</v>
      </c>
      <c r="U3508" s="304" t="s">
        <v>6</v>
      </c>
      <c r="V3508" s="279">
        <v>1991</v>
      </c>
      <c r="W3508" s="273" t="s">
        <v>10916</v>
      </c>
      <c r="X3508" s="279"/>
      <c r="Y3508" s="289" t="s">
        <v>10919</v>
      </c>
      <c r="Z3508" s="279"/>
      <c r="AA3508" s="279"/>
      <c r="AB3508" s="279"/>
      <c r="AC3508" s="279"/>
      <c r="AD3508" s="274" t="s">
        <v>0</v>
      </c>
      <c r="AE3508" s="279"/>
      <c r="AF3508" s="279"/>
      <c r="AG3508" s="273" t="s">
        <v>5170</v>
      </c>
      <c r="AH3508" s="286"/>
      <c r="AI3508" s="286"/>
      <c r="AJ3508" s="342"/>
    </row>
    <row r="3509" spans="1:36" ht="75" customHeight="1">
      <c r="A3509" s="274" t="s">
        <v>7992</v>
      </c>
      <c r="B3509" s="293" t="s">
        <v>21</v>
      </c>
      <c r="C3509" s="293" t="s">
        <v>742</v>
      </c>
      <c r="D3509" s="287">
        <v>42240</v>
      </c>
      <c r="E3509" s="288">
        <v>0.20833333333333334</v>
      </c>
      <c r="F3509" s="287">
        <v>42240</v>
      </c>
      <c r="G3509" s="288">
        <v>0.22916666666666666</v>
      </c>
      <c r="H3509" s="288">
        <v>2.0833333333333332E-2</v>
      </c>
      <c r="I3509" s="273">
        <v>1</v>
      </c>
      <c r="J3509" s="273"/>
      <c r="K3509" s="293"/>
      <c r="L3509" s="293" t="s">
        <v>16</v>
      </c>
      <c r="M3509" s="293" t="s">
        <v>3311</v>
      </c>
      <c r="N3509" s="273" t="s">
        <v>3</v>
      </c>
      <c r="O3509" s="273" t="s">
        <v>7</v>
      </c>
      <c r="P3509" s="293" t="s">
        <v>3311</v>
      </c>
      <c r="Q3509" s="273" t="s">
        <v>8772</v>
      </c>
      <c r="R3509" s="273">
        <v>0.57299999999999995</v>
      </c>
      <c r="S3509" s="273">
        <v>0.245</v>
      </c>
      <c r="T3509" s="273">
        <v>0.81799999999999995</v>
      </c>
      <c r="U3509" s="293" t="s">
        <v>28</v>
      </c>
      <c r="V3509" s="273" t="s">
        <v>128</v>
      </c>
      <c r="W3509" s="293" t="s">
        <v>128</v>
      </c>
      <c r="X3509" s="293" t="s">
        <v>128</v>
      </c>
      <c r="Y3509" s="269">
        <v>2015</v>
      </c>
      <c r="Z3509" s="318" t="s">
        <v>128</v>
      </c>
      <c r="AA3509" s="269">
        <v>2016</v>
      </c>
      <c r="AB3509" s="293" t="s">
        <v>128</v>
      </c>
      <c r="AC3509" s="269">
        <v>2015</v>
      </c>
      <c r="AD3509" s="293" t="s">
        <v>37</v>
      </c>
      <c r="AE3509" s="293" t="s">
        <v>52</v>
      </c>
      <c r="AF3509" s="293"/>
      <c r="AG3509" s="318"/>
      <c r="AH3509" s="293"/>
      <c r="AI3509" s="286"/>
      <c r="AJ3509" s="342"/>
    </row>
    <row r="3510" spans="1:36" ht="112.5" customHeight="1">
      <c r="A3510" s="274" t="s">
        <v>7992</v>
      </c>
      <c r="B3510" s="274" t="s">
        <v>132</v>
      </c>
      <c r="C3510" s="279" t="s">
        <v>26</v>
      </c>
      <c r="D3510" s="296">
        <v>42240</v>
      </c>
      <c r="E3510" s="276">
        <v>0.66875000000000007</v>
      </c>
      <c r="F3510" s="296">
        <v>42240</v>
      </c>
      <c r="G3510" s="276">
        <v>0.7729166666666667</v>
      </c>
      <c r="H3510" s="276">
        <v>0.10416666666666667</v>
      </c>
      <c r="I3510" s="279">
        <v>2</v>
      </c>
      <c r="J3510" s="279"/>
      <c r="K3510" s="273" t="s">
        <v>178</v>
      </c>
      <c r="L3510" s="279" t="s">
        <v>4</v>
      </c>
      <c r="M3510" s="279" t="s">
        <v>9974</v>
      </c>
      <c r="N3510" s="279" t="s">
        <v>3</v>
      </c>
      <c r="O3510" s="279" t="s">
        <v>25</v>
      </c>
      <c r="P3510" s="279" t="s">
        <v>1671</v>
      </c>
      <c r="Q3510" s="273" t="s">
        <v>9975</v>
      </c>
      <c r="R3510" s="462">
        <v>1</v>
      </c>
      <c r="S3510" s="462"/>
      <c r="T3510" s="477">
        <v>1</v>
      </c>
      <c r="U3510" s="279" t="s">
        <v>45</v>
      </c>
      <c r="V3510" s="279">
        <v>1992</v>
      </c>
      <c r="W3510" s="279" t="s">
        <v>25</v>
      </c>
      <c r="X3510" s="279"/>
      <c r="Y3510" s="296">
        <v>41981</v>
      </c>
      <c r="Z3510" s="279">
        <v>100</v>
      </c>
      <c r="AA3510" s="279">
        <v>2015</v>
      </c>
      <c r="AB3510" s="279">
        <v>0</v>
      </c>
      <c r="AC3510" s="279"/>
      <c r="AD3510" s="279" t="s">
        <v>0</v>
      </c>
      <c r="AE3510" s="279"/>
      <c r="AF3510" s="279"/>
      <c r="AG3510" s="290"/>
      <c r="AH3510" s="286"/>
      <c r="AI3510" s="286"/>
      <c r="AJ3510" s="342"/>
    </row>
    <row r="3511" spans="1:36" ht="93.75" customHeight="1">
      <c r="A3511" s="279" t="s">
        <v>7992</v>
      </c>
      <c r="B3511" s="320" t="s">
        <v>1412</v>
      </c>
      <c r="C3511" s="320" t="s">
        <v>1423</v>
      </c>
      <c r="D3511" s="287">
        <v>42240</v>
      </c>
      <c r="E3511" s="389">
        <v>0.15902777777777777</v>
      </c>
      <c r="F3511" s="287">
        <v>42240</v>
      </c>
      <c r="G3511" s="389">
        <v>0.20833333333333334</v>
      </c>
      <c r="H3511" s="389">
        <v>4.9305555555555554E-2</v>
      </c>
      <c r="I3511" s="320">
        <v>4</v>
      </c>
      <c r="J3511" s="320" t="s">
        <v>1421</v>
      </c>
      <c r="K3511" s="320"/>
      <c r="L3511" s="412" t="s">
        <v>9</v>
      </c>
      <c r="M3511" s="320" t="s">
        <v>8804</v>
      </c>
      <c r="N3511" s="412" t="s">
        <v>3</v>
      </c>
      <c r="O3511" s="320" t="s">
        <v>7</v>
      </c>
      <c r="P3511" s="320" t="s">
        <v>8805</v>
      </c>
      <c r="Q3511" s="320" t="s">
        <v>11205</v>
      </c>
      <c r="R3511" s="460">
        <v>2</v>
      </c>
      <c r="S3511" s="460"/>
      <c r="T3511" s="460">
        <v>2</v>
      </c>
      <c r="U3511" s="273"/>
      <c r="V3511" s="279"/>
      <c r="W3511" s="279"/>
      <c r="X3511" s="279"/>
      <c r="Y3511" s="279"/>
      <c r="Z3511" s="279"/>
      <c r="AA3511" s="279"/>
      <c r="AB3511" s="273"/>
      <c r="AC3511" s="273"/>
      <c r="AD3511" s="273" t="s">
        <v>30</v>
      </c>
      <c r="AE3511" s="273"/>
      <c r="AF3511" s="273"/>
      <c r="AG3511" s="310"/>
      <c r="AH3511" s="293"/>
      <c r="AI3511" s="293"/>
      <c r="AJ3511" s="342"/>
    </row>
    <row r="3512" spans="1:36" ht="75" customHeight="1">
      <c r="A3512" s="274" t="s">
        <v>7992</v>
      </c>
      <c r="B3512" s="320" t="s">
        <v>1412</v>
      </c>
      <c r="C3512" s="320" t="s">
        <v>1423</v>
      </c>
      <c r="D3512" s="275">
        <v>42240</v>
      </c>
      <c r="E3512" s="383">
        <v>0.26180555555555557</v>
      </c>
      <c r="F3512" s="287">
        <v>42240</v>
      </c>
      <c r="G3512" s="383">
        <v>0.44166666666666665</v>
      </c>
      <c r="H3512" s="383">
        <v>0.17986111111111111</v>
      </c>
      <c r="I3512" s="412">
        <v>5</v>
      </c>
      <c r="J3512" s="412" t="s">
        <v>7912</v>
      </c>
      <c r="K3512" s="412"/>
      <c r="L3512" s="412" t="s">
        <v>9</v>
      </c>
      <c r="M3512" s="412" t="s">
        <v>8785</v>
      </c>
      <c r="N3512" s="412" t="s">
        <v>3</v>
      </c>
      <c r="O3512" s="412" t="s">
        <v>7</v>
      </c>
      <c r="P3512" s="412" t="s">
        <v>8785</v>
      </c>
      <c r="Q3512" s="412" t="s">
        <v>8786</v>
      </c>
      <c r="R3512" s="460">
        <v>14</v>
      </c>
      <c r="S3512" s="460"/>
      <c r="T3512" s="460">
        <v>14</v>
      </c>
      <c r="U3512" s="279"/>
      <c r="V3512" s="279"/>
      <c r="W3512" s="279"/>
      <c r="X3512" s="279"/>
      <c r="Y3512" s="279"/>
      <c r="Z3512" s="279"/>
      <c r="AA3512" s="279"/>
      <c r="AB3512" s="279"/>
      <c r="AC3512" s="279"/>
      <c r="AD3512" s="273" t="s">
        <v>30</v>
      </c>
      <c r="AE3512" s="279"/>
      <c r="AF3512" s="279"/>
      <c r="AG3512" s="290"/>
      <c r="AH3512" s="286"/>
      <c r="AI3512" s="286"/>
      <c r="AJ3512" s="342"/>
    </row>
    <row r="3513" spans="1:36" ht="220.5">
      <c r="A3513" s="279" t="s">
        <v>7992</v>
      </c>
      <c r="B3513" s="320" t="s">
        <v>1412</v>
      </c>
      <c r="C3513" s="320" t="s">
        <v>1423</v>
      </c>
      <c r="D3513" s="275">
        <v>42240</v>
      </c>
      <c r="E3513" s="383">
        <v>0.31180555555555556</v>
      </c>
      <c r="F3513" s="287">
        <v>42240</v>
      </c>
      <c r="G3513" s="383">
        <v>0.39097222222222222</v>
      </c>
      <c r="H3513" s="383">
        <v>7.9166666666666663E-2</v>
      </c>
      <c r="I3513" s="412">
        <v>1</v>
      </c>
      <c r="J3513" s="412" t="s">
        <v>1437</v>
      </c>
      <c r="K3513" s="412"/>
      <c r="L3513" s="412" t="s">
        <v>4</v>
      </c>
      <c r="M3513" s="412" t="s">
        <v>8787</v>
      </c>
      <c r="N3513" s="412" t="s">
        <v>3</v>
      </c>
      <c r="O3513" s="412" t="s">
        <v>7</v>
      </c>
      <c r="P3513" s="412" t="s">
        <v>8787</v>
      </c>
      <c r="Q3513" s="412" t="s">
        <v>8788</v>
      </c>
      <c r="R3513" s="460">
        <v>1</v>
      </c>
      <c r="S3513" s="460"/>
      <c r="T3513" s="460">
        <v>1</v>
      </c>
      <c r="U3513" s="279"/>
      <c r="V3513" s="279"/>
      <c r="W3513" s="279"/>
      <c r="X3513" s="279"/>
      <c r="Y3513" s="279"/>
      <c r="Z3513" s="279"/>
      <c r="AA3513" s="279"/>
      <c r="AB3513" s="279"/>
      <c r="AC3513" s="279"/>
      <c r="AD3513" s="273" t="s">
        <v>0</v>
      </c>
      <c r="AE3513" s="279"/>
      <c r="AF3513" s="279"/>
      <c r="AG3513" s="290"/>
      <c r="AH3513" s="286"/>
      <c r="AI3513" s="286"/>
      <c r="AJ3513" s="342"/>
    </row>
    <row r="3514" spans="1:36" ht="112.5" customHeight="1">
      <c r="A3514" s="274" t="s">
        <v>7992</v>
      </c>
      <c r="B3514" s="320" t="s">
        <v>1412</v>
      </c>
      <c r="C3514" s="320" t="s">
        <v>1423</v>
      </c>
      <c r="D3514" s="275">
        <v>42240</v>
      </c>
      <c r="E3514" s="383">
        <v>0.36458333333333331</v>
      </c>
      <c r="F3514" s="287">
        <v>42240</v>
      </c>
      <c r="G3514" s="383">
        <v>0.4375</v>
      </c>
      <c r="H3514" s="383">
        <v>7.2916666666666671E-2</v>
      </c>
      <c r="I3514" s="412">
        <v>4</v>
      </c>
      <c r="J3514" s="412" t="s">
        <v>1437</v>
      </c>
      <c r="K3514" s="412"/>
      <c r="L3514" s="412" t="s">
        <v>9</v>
      </c>
      <c r="M3514" s="412" t="s">
        <v>8789</v>
      </c>
      <c r="N3514" s="412" t="s">
        <v>3</v>
      </c>
      <c r="O3514" s="412" t="s">
        <v>7</v>
      </c>
      <c r="P3514" s="412" t="s">
        <v>8790</v>
      </c>
      <c r="Q3514" s="412" t="s">
        <v>8791</v>
      </c>
      <c r="R3514" s="460">
        <v>3</v>
      </c>
      <c r="S3514" s="460">
        <v>1</v>
      </c>
      <c r="T3514" s="460">
        <v>4</v>
      </c>
      <c r="U3514" s="279"/>
      <c r="V3514" s="279"/>
      <c r="W3514" s="279"/>
      <c r="X3514" s="279"/>
      <c r="Y3514" s="279"/>
      <c r="Z3514" s="279"/>
      <c r="AA3514" s="279"/>
      <c r="AB3514" s="279"/>
      <c r="AC3514" s="279"/>
      <c r="AD3514" s="273" t="s">
        <v>30</v>
      </c>
      <c r="AE3514" s="279"/>
      <c r="AF3514" s="279"/>
      <c r="AG3514" s="290"/>
      <c r="AH3514" s="286"/>
      <c r="AI3514" s="286"/>
      <c r="AJ3514" s="342"/>
    </row>
    <row r="3515" spans="1:36" ht="93.75" customHeight="1">
      <c r="A3515" s="279" t="s">
        <v>7992</v>
      </c>
      <c r="B3515" s="320" t="s">
        <v>1412</v>
      </c>
      <c r="C3515" s="320" t="s">
        <v>1423</v>
      </c>
      <c r="D3515" s="275">
        <v>42240</v>
      </c>
      <c r="E3515" s="383">
        <v>0.42222222222222222</v>
      </c>
      <c r="F3515" s="287">
        <v>42240</v>
      </c>
      <c r="G3515" s="383">
        <v>0.57013888888888886</v>
      </c>
      <c r="H3515" s="383">
        <v>0.14930555555555555</v>
      </c>
      <c r="I3515" s="412">
        <v>21</v>
      </c>
      <c r="J3515" s="412" t="s">
        <v>1421</v>
      </c>
      <c r="K3515" s="412"/>
      <c r="L3515" s="412" t="s">
        <v>9</v>
      </c>
      <c r="M3515" s="412" t="s">
        <v>8792</v>
      </c>
      <c r="N3515" s="284" t="s">
        <v>3</v>
      </c>
      <c r="O3515" s="412" t="s">
        <v>7</v>
      </c>
      <c r="P3515" s="412" t="s">
        <v>8793</v>
      </c>
      <c r="Q3515" s="412" t="s">
        <v>8794</v>
      </c>
      <c r="R3515" s="460">
        <v>32</v>
      </c>
      <c r="S3515" s="460"/>
      <c r="T3515" s="460">
        <v>32</v>
      </c>
      <c r="U3515" s="279"/>
      <c r="V3515" s="279"/>
      <c r="W3515" s="279"/>
      <c r="X3515" s="279"/>
      <c r="Y3515" s="279"/>
      <c r="Z3515" s="279"/>
      <c r="AA3515" s="279"/>
      <c r="AB3515" s="279"/>
      <c r="AC3515" s="279"/>
      <c r="AD3515" s="273" t="s">
        <v>30</v>
      </c>
      <c r="AE3515" s="279"/>
      <c r="AF3515" s="279"/>
      <c r="AG3515" s="290"/>
      <c r="AH3515" s="286"/>
      <c r="AI3515" s="286"/>
      <c r="AJ3515" s="342"/>
    </row>
    <row r="3516" spans="1:36" ht="150" customHeight="1">
      <c r="A3516" s="274" t="s">
        <v>7992</v>
      </c>
      <c r="B3516" s="320" t="s">
        <v>1412</v>
      </c>
      <c r="C3516" s="320" t="s">
        <v>8728</v>
      </c>
      <c r="D3516" s="275">
        <v>42240</v>
      </c>
      <c r="E3516" s="383">
        <v>0.77361111111111114</v>
      </c>
      <c r="F3516" s="287">
        <v>42240</v>
      </c>
      <c r="G3516" s="383">
        <v>0.90694444444444444</v>
      </c>
      <c r="H3516" s="383">
        <v>0.13333333333333333</v>
      </c>
      <c r="I3516" s="412">
        <v>8</v>
      </c>
      <c r="J3516" s="412" t="s">
        <v>1437</v>
      </c>
      <c r="K3516" s="412"/>
      <c r="L3516" s="412" t="s">
        <v>9</v>
      </c>
      <c r="M3516" s="412" t="s">
        <v>8795</v>
      </c>
      <c r="N3516" s="412" t="s">
        <v>3</v>
      </c>
      <c r="O3516" s="412" t="s">
        <v>7</v>
      </c>
      <c r="P3516" s="412" t="s">
        <v>8795</v>
      </c>
      <c r="Q3516" s="412" t="s">
        <v>8796</v>
      </c>
      <c r="R3516" s="460">
        <v>6</v>
      </c>
      <c r="S3516" s="460"/>
      <c r="T3516" s="460">
        <v>6</v>
      </c>
      <c r="U3516" s="279"/>
      <c r="V3516" s="279"/>
      <c r="W3516" s="279"/>
      <c r="X3516" s="279"/>
      <c r="Y3516" s="279"/>
      <c r="Z3516" s="279"/>
      <c r="AA3516" s="279"/>
      <c r="AB3516" s="279"/>
      <c r="AC3516" s="279"/>
      <c r="AD3516" s="273" t="s">
        <v>30</v>
      </c>
      <c r="AE3516" s="279"/>
      <c r="AF3516" s="279"/>
      <c r="AG3516" s="290"/>
      <c r="AH3516" s="286"/>
      <c r="AI3516" s="286"/>
      <c r="AJ3516" s="342"/>
    </row>
    <row r="3517" spans="1:36" ht="131.25" customHeight="1">
      <c r="A3517" s="279" t="s">
        <v>7992</v>
      </c>
      <c r="B3517" s="284" t="s">
        <v>19</v>
      </c>
      <c r="C3517" s="284" t="s">
        <v>11218</v>
      </c>
      <c r="D3517" s="271">
        <v>42240</v>
      </c>
      <c r="E3517" s="272">
        <v>0.56458333333333333</v>
      </c>
      <c r="F3517" s="271">
        <v>42240</v>
      </c>
      <c r="G3517" s="272">
        <v>0.56527777777777777</v>
      </c>
      <c r="H3517" s="272">
        <v>6.9444444444444198E-4</v>
      </c>
      <c r="I3517" s="284">
        <v>3</v>
      </c>
      <c r="J3517" s="284"/>
      <c r="K3517" s="284"/>
      <c r="L3517" s="284" t="s">
        <v>16</v>
      </c>
      <c r="M3517" s="284" t="s">
        <v>874</v>
      </c>
      <c r="N3517" s="268" t="s">
        <v>3</v>
      </c>
      <c r="O3517" s="284" t="s">
        <v>7</v>
      </c>
      <c r="P3517" s="284" t="s">
        <v>768</v>
      </c>
      <c r="Q3517" s="284" t="s">
        <v>11388</v>
      </c>
      <c r="R3517" s="284">
        <v>1</v>
      </c>
      <c r="S3517" s="284">
        <v>1</v>
      </c>
      <c r="T3517" s="284">
        <f>R3517+S3517</f>
        <v>2</v>
      </c>
      <c r="U3517" s="302"/>
      <c r="V3517" s="302"/>
      <c r="W3517" s="302"/>
      <c r="X3517" s="302"/>
      <c r="Y3517" s="302"/>
      <c r="Z3517" s="302"/>
      <c r="AA3517" s="302"/>
      <c r="AB3517" s="302"/>
      <c r="AC3517" s="302"/>
      <c r="AD3517" s="302" t="s">
        <v>37</v>
      </c>
      <c r="AE3517" s="302"/>
      <c r="AF3517" s="302"/>
      <c r="AG3517" s="302"/>
      <c r="AH3517" s="286"/>
      <c r="AI3517" s="286"/>
      <c r="AJ3517" s="342"/>
    </row>
    <row r="3518" spans="1:36" ht="150" customHeight="1">
      <c r="A3518" s="279" t="s">
        <v>7992</v>
      </c>
      <c r="B3518" s="284" t="s">
        <v>10</v>
      </c>
      <c r="C3518" s="284" t="s">
        <v>4334</v>
      </c>
      <c r="D3518" s="271">
        <v>42240</v>
      </c>
      <c r="E3518" s="272">
        <v>8.3333333333333329E-2</v>
      </c>
      <c r="F3518" s="271">
        <v>42240</v>
      </c>
      <c r="G3518" s="272">
        <v>0.54166666666666663</v>
      </c>
      <c r="H3518" s="272">
        <v>0.45833333333333331</v>
      </c>
      <c r="I3518" s="284">
        <v>4</v>
      </c>
      <c r="J3518" s="284" t="s">
        <v>632</v>
      </c>
      <c r="K3518" s="284"/>
      <c r="L3518" s="284" t="s">
        <v>4</v>
      </c>
      <c r="M3518" s="284" t="s">
        <v>11080</v>
      </c>
      <c r="N3518" s="268" t="s">
        <v>3</v>
      </c>
      <c r="O3518" s="284" t="s">
        <v>25</v>
      </c>
      <c r="P3518" s="284" t="s">
        <v>11080</v>
      </c>
      <c r="Q3518" s="284" t="s">
        <v>11081</v>
      </c>
      <c r="R3518" s="284">
        <v>5.7</v>
      </c>
      <c r="S3518" s="284"/>
      <c r="T3518" s="284">
        <v>5.7</v>
      </c>
      <c r="U3518" s="302" t="s">
        <v>33</v>
      </c>
      <c r="V3518" s="302">
        <v>1998</v>
      </c>
      <c r="W3518" s="302" t="s">
        <v>11082</v>
      </c>
      <c r="X3518" s="302" t="s">
        <v>1889</v>
      </c>
      <c r="Y3518" s="302">
        <v>42223</v>
      </c>
      <c r="Z3518" s="302">
        <v>100</v>
      </c>
      <c r="AA3518" s="302" t="s">
        <v>11083</v>
      </c>
      <c r="AB3518" s="302">
        <v>0</v>
      </c>
      <c r="AC3518" s="302" t="s">
        <v>128</v>
      </c>
      <c r="AD3518" s="302" t="s">
        <v>0</v>
      </c>
      <c r="AE3518" s="302"/>
      <c r="AF3518" s="302"/>
      <c r="AG3518" s="302"/>
      <c r="AH3518" s="286"/>
      <c r="AI3518" s="286"/>
      <c r="AJ3518" s="342"/>
    </row>
    <row r="3519" spans="1:36" ht="150" customHeight="1">
      <c r="A3519" s="279" t="s">
        <v>7992</v>
      </c>
      <c r="B3519" s="284" t="s">
        <v>10</v>
      </c>
      <c r="C3519" s="284" t="s">
        <v>287</v>
      </c>
      <c r="D3519" s="271">
        <v>42240</v>
      </c>
      <c r="E3519" s="272">
        <v>0.5</v>
      </c>
      <c r="F3519" s="271">
        <v>42240</v>
      </c>
      <c r="G3519" s="272">
        <v>0.50018518518518518</v>
      </c>
      <c r="H3519" s="272">
        <v>0</v>
      </c>
      <c r="I3519" s="284">
        <v>10</v>
      </c>
      <c r="J3519" s="284" t="s">
        <v>8729</v>
      </c>
      <c r="K3519" s="284" t="s">
        <v>4023</v>
      </c>
      <c r="L3519" s="284" t="s">
        <v>4</v>
      </c>
      <c r="M3519" s="284" t="s">
        <v>11086</v>
      </c>
      <c r="N3519" s="268">
        <v>35</v>
      </c>
      <c r="O3519" s="284" t="s">
        <v>13</v>
      </c>
      <c r="P3519" s="284" t="s">
        <v>11086</v>
      </c>
      <c r="Q3519" s="284" t="s">
        <v>11087</v>
      </c>
      <c r="R3519" s="284">
        <v>2</v>
      </c>
      <c r="S3519" s="284">
        <v>1</v>
      </c>
      <c r="T3519" s="284">
        <v>3</v>
      </c>
      <c r="U3519" s="302"/>
      <c r="V3519" s="302"/>
      <c r="W3519" s="302"/>
      <c r="X3519" s="302"/>
      <c r="Y3519" s="302"/>
      <c r="Z3519" s="302"/>
      <c r="AA3519" s="302"/>
      <c r="AB3519" s="302"/>
      <c r="AC3519" s="302"/>
      <c r="AD3519" s="302" t="s">
        <v>0</v>
      </c>
      <c r="AE3519" s="302"/>
      <c r="AF3519" s="302"/>
      <c r="AG3519" s="302" t="s">
        <v>10956</v>
      </c>
      <c r="AH3519" s="286"/>
      <c r="AI3519" s="286"/>
      <c r="AJ3519" s="342"/>
    </row>
    <row r="3520" spans="1:36" ht="75" customHeight="1">
      <c r="A3520" s="279" t="s">
        <v>7992</v>
      </c>
      <c r="B3520" s="284" t="s">
        <v>10</v>
      </c>
      <c r="C3520" s="284" t="s">
        <v>4334</v>
      </c>
      <c r="D3520" s="271">
        <v>42240</v>
      </c>
      <c r="E3520" s="272">
        <v>0.5131944444444444</v>
      </c>
      <c r="F3520" s="271">
        <v>42240</v>
      </c>
      <c r="G3520" s="272">
        <v>0.52222222222222225</v>
      </c>
      <c r="H3520" s="272">
        <v>9.0277777777777787E-3</v>
      </c>
      <c r="I3520" s="284">
        <v>12</v>
      </c>
      <c r="J3520" s="284" t="s">
        <v>7918</v>
      </c>
      <c r="K3520" s="284" t="s">
        <v>20</v>
      </c>
      <c r="L3520" s="284" t="s">
        <v>9</v>
      </c>
      <c r="M3520" s="284" t="s">
        <v>11084</v>
      </c>
      <c r="N3520" s="268" t="s">
        <v>3</v>
      </c>
      <c r="O3520" s="284" t="s">
        <v>7</v>
      </c>
      <c r="P3520" s="284" t="s">
        <v>11084</v>
      </c>
      <c r="Q3520" s="284" t="s">
        <v>11085</v>
      </c>
      <c r="R3520" s="284">
        <v>4.8</v>
      </c>
      <c r="S3520" s="284"/>
      <c r="T3520" s="284">
        <v>4.8</v>
      </c>
      <c r="U3520" s="302"/>
      <c r="V3520" s="302"/>
      <c r="W3520" s="302"/>
      <c r="X3520" s="302"/>
      <c r="Y3520" s="302"/>
      <c r="Z3520" s="302"/>
      <c r="AA3520" s="302"/>
      <c r="AB3520" s="302"/>
      <c r="AC3520" s="302"/>
      <c r="AD3520" s="302" t="s">
        <v>27</v>
      </c>
      <c r="AE3520" s="302"/>
      <c r="AF3520" s="302"/>
      <c r="AG3520" s="302" t="s">
        <v>10941</v>
      </c>
      <c r="AH3520" s="286"/>
      <c r="AI3520" s="286"/>
      <c r="AJ3520" s="342"/>
    </row>
    <row r="3521" spans="1:36" ht="75" customHeight="1">
      <c r="A3521" s="279" t="s">
        <v>4982</v>
      </c>
      <c r="B3521" s="284" t="s">
        <v>12</v>
      </c>
      <c r="C3521" s="284" t="s">
        <v>127</v>
      </c>
      <c r="D3521" s="271">
        <v>42204</v>
      </c>
      <c r="E3521" s="272">
        <v>0.59583333333333333</v>
      </c>
      <c r="F3521" s="271">
        <v>42204</v>
      </c>
      <c r="G3521" s="272">
        <v>0.59583333333333333</v>
      </c>
      <c r="H3521" s="272">
        <f t="shared" ref="H3521:H3526" si="51">G3521-E3521</f>
        <v>0</v>
      </c>
      <c r="I3521" s="284">
        <v>14</v>
      </c>
      <c r="J3521" s="284" t="s">
        <v>368</v>
      </c>
      <c r="K3521" s="284" t="s">
        <v>8</v>
      </c>
      <c r="L3521" s="284" t="s">
        <v>9</v>
      </c>
      <c r="M3521" s="284" t="s">
        <v>7749</v>
      </c>
      <c r="N3521" s="268" t="s">
        <v>3</v>
      </c>
      <c r="O3521" s="284" t="s">
        <v>7</v>
      </c>
      <c r="P3521" s="284" t="s">
        <v>7750</v>
      </c>
      <c r="Q3521" s="284" t="s">
        <v>9710</v>
      </c>
      <c r="R3521" s="284">
        <v>1.39</v>
      </c>
      <c r="S3521" s="284">
        <v>0.5</v>
      </c>
      <c r="T3521" s="284">
        <f>R3521+S3521</f>
        <v>1.89</v>
      </c>
      <c r="U3521" s="302" t="s">
        <v>6</v>
      </c>
      <c r="V3521" s="302" t="s">
        <v>2013</v>
      </c>
      <c r="W3521" s="302" t="s">
        <v>591</v>
      </c>
      <c r="X3521" s="302" t="s">
        <v>762</v>
      </c>
      <c r="Y3521" s="302" t="s">
        <v>9711</v>
      </c>
      <c r="Z3521" s="302">
        <v>1</v>
      </c>
      <c r="AA3521" s="302" t="s">
        <v>9712</v>
      </c>
      <c r="AB3521" s="302">
        <v>3</v>
      </c>
      <c r="AC3521" s="302" t="s">
        <v>128</v>
      </c>
      <c r="AD3521" s="302" t="s">
        <v>31</v>
      </c>
      <c r="AE3521" s="302" t="s">
        <v>128</v>
      </c>
      <c r="AF3521" s="302" t="s">
        <v>128</v>
      </c>
      <c r="AG3521" s="302"/>
      <c r="AH3521" s="286"/>
      <c r="AI3521" s="286"/>
      <c r="AJ3521" s="342"/>
    </row>
    <row r="3522" spans="1:36" ht="75" customHeight="1">
      <c r="A3522" s="279" t="s">
        <v>7992</v>
      </c>
      <c r="B3522" s="284" t="s">
        <v>18</v>
      </c>
      <c r="C3522" s="284" t="s">
        <v>18</v>
      </c>
      <c r="D3522" s="271">
        <v>42240</v>
      </c>
      <c r="E3522" s="272">
        <v>42240.458333333336</v>
      </c>
      <c r="F3522" s="271">
        <v>42240</v>
      </c>
      <c r="G3522" s="272">
        <v>42240.590277777781</v>
      </c>
      <c r="H3522" s="272">
        <f t="shared" si="51"/>
        <v>0.13194444444525288</v>
      </c>
      <c r="I3522" s="284">
        <v>1</v>
      </c>
      <c r="J3522" s="284"/>
      <c r="K3522" s="284"/>
      <c r="L3522" s="284" t="s">
        <v>11</v>
      </c>
      <c r="M3522" s="284" t="s">
        <v>3579</v>
      </c>
      <c r="N3522" s="268">
        <v>0.4</v>
      </c>
      <c r="O3522" s="284" t="s">
        <v>2</v>
      </c>
      <c r="P3522" s="284" t="s">
        <v>7962</v>
      </c>
      <c r="Q3522" s="284" t="s">
        <v>8733</v>
      </c>
      <c r="R3522" s="284"/>
      <c r="S3522" s="284"/>
      <c r="T3522" s="284"/>
      <c r="U3522" s="302"/>
      <c r="V3522" s="302"/>
      <c r="W3522" s="302"/>
      <c r="X3522" s="302"/>
      <c r="Y3522" s="302"/>
      <c r="Z3522" s="302"/>
      <c r="AA3522" s="302"/>
      <c r="AB3522" s="302"/>
      <c r="AC3522" s="302"/>
      <c r="AD3522" s="302" t="s">
        <v>0</v>
      </c>
      <c r="AE3522" s="302"/>
      <c r="AF3522" s="302"/>
      <c r="AG3522" s="302"/>
      <c r="AH3522" s="286"/>
      <c r="AI3522" s="286"/>
      <c r="AJ3522" s="342"/>
    </row>
    <row r="3523" spans="1:36" ht="75" customHeight="1">
      <c r="A3523" s="279" t="s">
        <v>7992</v>
      </c>
      <c r="B3523" s="284" t="s">
        <v>12</v>
      </c>
      <c r="C3523" s="284" t="s">
        <v>127</v>
      </c>
      <c r="D3523" s="271">
        <v>42240</v>
      </c>
      <c r="E3523" s="272">
        <v>0.55763888888888891</v>
      </c>
      <c r="F3523" s="271">
        <v>42240</v>
      </c>
      <c r="G3523" s="272">
        <v>0.66527777777777775</v>
      </c>
      <c r="H3523" s="272">
        <f t="shared" si="51"/>
        <v>0.10763888888888884</v>
      </c>
      <c r="I3523" s="284">
        <v>9</v>
      </c>
      <c r="J3523" s="284" t="s">
        <v>233</v>
      </c>
      <c r="K3523" s="284" t="s">
        <v>14</v>
      </c>
      <c r="L3523" s="284" t="s">
        <v>29</v>
      </c>
      <c r="M3523" s="284" t="s">
        <v>8835</v>
      </c>
      <c r="N3523" s="268" t="s">
        <v>3</v>
      </c>
      <c r="O3523" s="284" t="s">
        <v>7</v>
      </c>
      <c r="P3523" s="284" t="s">
        <v>8836</v>
      </c>
      <c r="Q3523" s="284" t="s">
        <v>9837</v>
      </c>
      <c r="R3523" s="284">
        <v>7.1</v>
      </c>
      <c r="S3523" s="284">
        <v>8.11</v>
      </c>
      <c r="T3523" s="284">
        <f>R3523+S3523</f>
        <v>15.209999999999999</v>
      </c>
      <c r="U3523" s="302" t="s">
        <v>28</v>
      </c>
      <c r="V3523" s="302" t="s">
        <v>5713</v>
      </c>
      <c r="W3523" s="302" t="s">
        <v>1364</v>
      </c>
      <c r="X3523" s="302" t="s">
        <v>762</v>
      </c>
      <c r="Y3523" s="302" t="s">
        <v>9838</v>
      </c>
      <c r="Z3523" s="302">
        <v>1</v>
      </c>
      <c r="AA3523" s="302" t="s">
        <v>9839</v>
      </c>
      <c r="AB3523" s="302" t="s">
        <v>128</v>
      </c>
      <c r="AC3523" s="302" t="s">
        <v>128</v>
      </c>
      <c r="AD3523" s="302" t="s">
        <v>27</v>
      </c>
      <c r="AE3523" s="302" t="s">
        <v>128</v>
      </c>
      <c r="AF3523" s="302" t="s">
        <v>128</v>
      </c>
      <c r="AG3523" s="302"/>
      <c r="AH3523" s="286"/>
      <c r="AI3523" s="286"/>
      <c r="AJ3523" s="342"/>
    </row>
    <row r="3524" spans="1:36" ht="93.75" customHeight="1">
      <c r="A3524" s="279" t="s">
        <v>4982</v>
      </c>
      <c r="B3524" s="284" t="s">
        <v>12</v>
      </c>
      <c r="C3524" s="284" t="s">
        <v>127</v>
      </c>
      <c r="D3524" s="271">
        <v>42204</v>
      </c>
      <c r="E3524" s="272">
        <v>0.66736111111111107</v>
      </c>
      <c r="F3524" s="271">
        <v>42204</v>
      </c>
      <c r="G3524" s="272">
        <v>0.66736111111111107</v>
      </c>
      <c r="H3524" s="272">
        <f t="shared" si="51"/>
        <v>0</v>
      </c>
      <c r="I3524" s="284">
        <v>4</v>
      </c>
      <c r="J3524" s="284" t="s">
        <v>233</v>
      </c>
      <c r="K3524" s="284" t="s">
        <v>8</v>
      </c>
      <c r="L3524" s="284" t="s">
        <v>9</v>
      </c>
      <c r="M3524" s="284" t="s">
        <v>7751</v>
      </c>
      <c r="N3524" s="268" t="s">
        <v>3</v>
      </c>
      <c r="O3524" s="284" t="s">
        <v>7</v>
      </c>
      <c r="P3524" s="284" t="s">
        <v>7752</v>
      </c>
      <c r="Q3524" s="284" t="s">
        <v>9713</v>
      </c>
      <c r="R3524" s="284">
        <v>0.1</v>
      </c>
      <c r="S3524" s="284"/>
      <c r="T3524" s="284">
        <f>R3524+S3524</f>
        <v>0.1</v>
      </c>
      <c r="U3524" s="302" t="s">
        <v>28</v>
      </c>
      <c r="V3524" s="302" t="s">
        <v>5227</v>
      </c>
      <c r="W3524" s="302" t="s">
        <v>1364</v>
      </c>
      <c r="X3524" s="302" t="s">
        <v>762</v>
      </c>
      <c r="Y3524" s="302" t="s">
        <v>9714</v>
      </c>
      <c r="Z3524" s="302">
        <v>1</v>
      </c>
      <c r="AA3524" s="302" t="s">
        <v>9715</v>
      </c>
      <c r="AB3524" s="302">
        <v>1</v>
      </c>
      <c r="AC3524" s="302" t="s">
        <v>128</v>
      </c>
      <c r="AD3524" s="302" t="s">
        <v>31</v>
      </c>
      <c r="AE3524" s="302" t="s">
        <v>128</v>
      </c>
      <c r="AF3524" s="302" t="s">
        <v>128</v>
      </c>
      <c r="AG3524" s="302"/>
      <c r="AH3524" s="286"/>
      <c r="AI3524" s="286"/>
      <c r="AJ3524" s="342"/>
    </row>
    <row r="3525" spans="1:36" ht="75" customHeight="1">
      <c r="A3525" s="279" t="s">
        <v>4982</v>
      </c>
      <c r="B3525" s="284" t="s">
        <v>12</v>
      </c>
      <c r="C3525" s="284" t="s">
        <v>127</v>
      </c>
      <c r="D3525" s="271">
        <v>42204</v>
      </c>
      <c r="E3525" s="272">
        <v>0.70347222222222217</v>
      </c>
      <c r="F3525" s="271">
        <v>42204</v>
      </c>
      <c r="G3525" s="272">
        <v>0.70347222222222217</v>
      </c>
      <c r="H3525" s="272">
        <f t="shared" si="51"/>
        <v>0</v>
      </c>
      <c r="I3525" s="284">
        <v>3</v>
      </c>
      <c r="J3525" s="284" t="s">
        <v>7754</v>
      </c>
      <c r="K3525" s="284" t="s">
        <v>8</v>
      </c>
      <c r="L3525" s="284" t="s">
        <v>9</v>
      </c>
      <c r="M3525" s="284" t="s">
        <v>7707</v>
      </c>
      <c r="N3525" s="268" t="s">
        <v>3</v>
      </c>
      <c r="O3525" s="284" t="s">
        <v>7</v>
      </c>
      <c r="P3525" s="284" t="s">
        <v>7708</v>
      </c>
      <c r="Q3525" s="284" t="s">
        <v>7755</v>
      </c>
      <c r="R3525" s="284">
        <v>0.02</v>
      </c>
      <c r="S3525" s="284"/>
      <c r="T3525" s="284">
        <f>R3525+S3525</f>
        <v>0.02</v>
      </c>
      <c r="U3525" s="302" t="s">
        <v>28</v>
      </c>
      <c r="V3525" s="302">
        <v>2004</v>
      </c>
      <c r="W3525" s="302" t="s">
        <v>1364</v>
      </c>
      <c r="X3525" s="302" t="s">
        <v>762</v>
      </c>
      <c r="Y3525" s="302" t="s">
        <v>9719</v>
      </c>
      <c r="Z3525" s="302">
        <v>1</v>
      </c>
      <c r="AA3525" s="302">
        <v>42248</v>
      </c>
      <c r="AB3525" s="302">
        <v>1</v>
      </c>
      <c r="AC3525" s="302" t="s">
        <v>128</v>
      </c>
      <c r="AD3525" s="302" t="s">
        <v>31</v>
      </c>
      <c r="AE3525" s="302" t="s">
        <v>128</v>
      </c>
      <c r="AF3525" s="302" t="s">
        <v>128</v>
      </c>
      <c r="AG3525" s="302"/>
      <c r="AH3525" s="286"/>
      <c r="AI3525" s="286"/>
      <c r="AJ3525" s="342"/>
    </row>
    <row r="3526" spans="1:36" ht="112.5" customHeight="1">
      <c r="A3526" s="279" t="s">
        <v>4982</v>
      </c>
      <c r="B3526" s="284" t="s">
        <v>12</v>
      </c>
      <c r="C3526" s="284" t="s">
        <v>127</v>
      </c>
      <c r="D3526" s="271">
        <v>42204</v>
      </c>
      <c r="E3526" s="272">
        <v>0.73958333333333337</v>
      </c>
      <c r="F3526" s="271">
        <v>42204</v>
      </c>
      <c r="G3526" s="272">
        <v>0.73958333333333337</v>
      </c>
      <c r="H3526" s="272">
        <f t="shared" si="51"/>
        <v>0</v>
      </c>
      <c r="I3526" s="284">
        <v>4</v>
      </c>
      <c r="J3526" s="284" t="s">
        <v>233</v>
      </c>
      <c r="K3526" s="284" t="s">
        <v>8</v>
      </c>
      <c r="L3526" s="284" t="s">
        <v>9</v>
      </c>
      <c r="M3526" s="284" t="s">
        <v>7756</v>
      </c>
      <c r="N3526" s="268" t="s">
        <v>3</v>
      </c>
      <c r="O3526" s="284" t="s">
        <v>7</v>
      </c>
      <c r="P3526" s="284" t="s">
        <v>3794</v>
      </c>
      <c r="Q3526" s="284" t="s">
        <v>9720</v>
      </c>
      <c r="R3526" s="284">
        <v>0.14000000000000001</v>
      </c>
      <c r="S3526" s="284">
        <v>0.04</v>
      </c>
      <c r="T3526" s="284">
        <f>R3526+S3526</f>
        <v>0.18000000000000002</v>
      </c>
      <c r="U3526" s="302" t="s">
        <v>28</v>
      </c>
      <c r="V3526" s="302" t="s">
        <v>5273</v>
      </c>
      <c r="W3526" s="302" t="s">
        <v>1364</v>
      </c>
      <c r="X3526" s="302" t="s">
        <v>762</v>
      </c>
      <c r="Y3526" s="302" t="s">
        <v>9721</v>
      </c>
      <c r="Z3526" s="302">
        <v>1</v>
      </c>
      <c r="AA3526" s="302" t="s">
        <v>9722</v>
      </c>
      <c r="AB3526" s="302" t="s">
        <v>128</v>
      </c>
      <c r="AC3526" s="302" t="s">
        <v>128</v>
      </c>
      <c r="AD3526" s="302" t="s">
        <v>31</v>
      </c>
      <c r="AE3526" s="302" t="s">
        <v>128</v>
      </c>
      <c r="AF3526" s="302" t="s">
        <v>128</v>
      </c>
      <c r="AG3526" s="302"/>
      <c r="AH3526" s="286"/>
      <c r="AI3526" s="286"/>
      <c r="AJ3526" s="342"/>
    </row>
    <row r="3527" spans="1:36" ht="206.25" customHeight="1">
      <c r="A3527" s="279" t="s">
        <v>7992</v>
      </c>
      <c r="B3527" s="284" t="s">
        <v>5</v>
      </c>
      <c r="C3527" s="284" t="s">
        <v>5</v>
      </c>
      <c r="D3527" s="271">
        <v>42240</v>
      </c>
      <c r="E3527" s="272">
        <v>0.70000000000000007</v>
      </c>
      <c r="F3527" s="271">
        <v>42240</v>
      </c>
      <c r="G3527" s="272">
        <v>0.7104166666666667</v>
      </c>
      <c r="H3527" s="272">
        <v>1.0416666666666666E-2</v>
      </c>
      <c r="I3527" s="284">
        <v>5</v>
      </c>
      <c r="J3527" s="284" t="s">
        <v>143</v>
      </c>
      <c r="K3527" s="284" t="s">
        <v>20</v>
      </c>
      <c r="L3527" s="284" t="s">
        <v>29</v>
      </c>
      <c r="M3527" s="284" t="s">
        <v>10657</v>
      </c>
      <c r="N3527" s="268" t="s">
        <v>3</v>
      </c>
      <c r="O3527" s="284" t="s">
        <v>7</v>
      </c>
      <c r="P3527" s="284" t="s">
        <v>8901</v>
      </c>
      <c r="Q3527" s="284" t="s">
        <v>8902</v>
      </c>
      <c r="R3527" s="284">
        <v>1</v>
      </c>
      <c r="S3527" s="284"/>
      <c r="T3527" s="284">
        <v>1</v>
      </c>
      <c r="U3527" s="302" t="s">
        <v>28</v>
      </c>
      <c r="V3527" s="302"/>
      <c r="W3527" s="302"/>
      <c r="X3527" s="302"/>
      <c r="Y3527" s="302" t="s">
        <v>10658</v>
      </c>
      <c r="Z3527" s="302"/>
      <c r="AA3527" s="302" t="s">
        <v>10659</v>
      </c>
      <c r="AB3527" s="302">
        <v>41509</v>
      </c>
      <c r="AC3527" s="302"/>
      <c r="AD3527" s="302" t="s">
        <v>27</v>
      </c>
      <c r="AE3527" s="302"/>
      <c r="AF3527" s="302"/>
      <c r="AG3527" s="302"/>
      <c r="AH3527" s="286"/>
      <c r="AI3527" s="286"/>
      <c r="AJ3527" s="342"/>
    </row>
    <row r="3528" spans="1:36" ht="206.25" customHeight="1">
      <c r="A3528" s="279" t="s">
        <v>7992</v>
      </c>
      <c r="B3528" s="284" t="s">
        <v>5</v>
      </c>
      <c r="C3528" s="284" t="s">
        <v>10425</v>
      </c>
      <c r="D3528" s="271">
        <v>42240</v>
      </c>
      <c r="E3528" s="272">
        <v>0.69652777777777775</v>
      </c>
      <c r="F3528" s="271">
        <v>42240</v>
      </c>
      <c r="G3528" s="272">
        <v>0.72222222222222221</v>
      </c>
      <c r="H3528" s="272">
        <v>2.5694444444444447E-2</v>
      </c>
      <c r="I3528" s="284">
        <v>5</v>
      </c>
      <c r="J3528" s="284" t="s">
        <v>143</v>
      </c>
      <c r="K3528" s="284" t="s">
        <v>20</v>
      </c>
      <c r="L3528" s="284" t="s">
        <v>16</v>
      </c>
      <c r="M3528" s="284" t="s">
        <v>10655</v>
      </c>
      <c r="N3528" s="268" t="s">
        <v>3</v>
      </c>
      <c r="O3528" s="284" t="s">
        <v>25</v>
      </c>
      <c r="P3528" s="284" t="s">
        <v>8900</v>
      </c>
      <c r="Q3528" s="284" t="s">
        <v>10656</v>
      </c>
      <c r="R3528" s="284">
        <v>1.3</v>
      </c>
      <c r="S3528" s="284"/>
      <c r="T3528" s="284">
        <v>1.3</v>
      </c>
      <c r="U3528" s="302" t="s">
        <v>33</v>
      </c>
      <c r="V3528" s="302"/>
      <c r="W3528" s="302"/>
      <c r="X3528" s="302"/>
      <c r="Y3528" s="302"/>
      <c r="Z3528" s="302"/>
      <c r="AA3528" s="302"/>
      <c r="AB3528" s="302"/>
      <c r="AC3528" s="302"/>
      <c r="AD3528" s="302" t="s">
        <v>37</v>
      </c>
      <c r="AE3528" s="302"/>
      <c r="AF3528" s="302"/>
      <c r="AG3528" s="302"/>
      <c r="AH3528" s="286"/>
      <c r="AI3528" s="286"/>
      <c r="AJ3528" s="342"/>
    </row>
    <row r="3529" spans="1:36" ht="131.25" customHeight="1">
      <c r="A3529" s="274" t="s">
        <v>7992</v>
      </c>
      <c r="B3529" s="293" t="s">
        <v>21</v>
      </c>
      <c r="C3529" s="293" t="s">
        <v>21</v>
      </c>
      <c r="D3529" s="287">
        <v>42241</v>
      </c>
      <c r="E3529" s="288">
        <v>0</v>
      </c>
      <c r="F3529" s="287">
        <v>42241</v>
      </c>
      <c r="G3529" s="288">
        <v>0.15972222222222224</v>
      </c>
      <c r="H3529" s="288">
        <v>0.15972222222222224</v>
      </c>
      <c r="I3529" s="273">
        <v>1</v>
      </c>
      <c r="J3529" s="273"/>
      <c r="K3529" s="293"/>
      <c r="L3529" s="293" t="s">
        <v>9</v>
      </c>
      <c r="M3529" s="293" t="s">
        <v>8773</v>
      </c>
      <c r="N3529" s="273">
        <v>0.4</v>
      </c>
      <c r="O3529" s="273" t="s">
        <v>48</v>
      </c>
      <c r="P3529" s="293" t="s">
        <v>8774</v>
      </c>
      <c r="Q3529" s="273" t="s">
        <v>8775</v>
      </c>
      <c r="R3529" s="273">
        <v>0.10519000000000001</v>
      </c>
      <c r="S3529" s="273">
        <v>5.1810000000000002E-2</v>
      </c>
      <c r="T3529" s="273">
        <v>0.157</v>
      </c>
      <c r="U3529" s="293" t="s">
        <v>47</v>
      </c>
      <c r="V3529" s="273" t="s">
        <v>128</v>
      </c>
      <c r="W3529" s="293" t="s">
        <v>128</v>
      </c>
      <c r="X3529" s="293" t="s">
        <v>128</v>
      </c>
      <c r="Y3529" s="269">
        <v>2015</v>
      </c>
      <c r="Z3529" s="318" t="s">
        <v>128</v>
      </c>
      <c r="AA3529" s="269">
        <v>2016</v>
      </c>
      <c r="AB3529" s="293" t="s">
        <v>128</v>
      </c>
      <c r="AC3529" s="269">
        <v>2015</v>
      </c>
      <c r="AD3529" s="293" t="s">
        <v>0</v>
      </c>
      <c r="AE3529" s="293" t="s">
        <v>57</v>
      </c>
      <c r="AF3529" s="293"/>
      <c r="AG3529" s="318"/>
      <c r="AH3529" s="293"/>
      <c r="AI3529" s="286"/>
      <c r="AJ3529" s="342"/>
    </row>
    <row r="3530" spans="1:36" ht="75" customHeight="1">
      <c r="A3530" s="279" t="s">
        <v>7992</v>
      </c>
      <c r="B3530" s="293" t="s">
        <v>21</v>
      </c>
      <c r="C3530" s="293" t="s">
        <v>21</v>
      </c>
      <c r="D3530" s="287">
        <v>42241</v>
      </c>
      <c r="E3530" s="288">
        <v>0.59722222222222221</v>
      </c>
      <c r="F3530" s="287">
        <v>42241</v>
      </c>
      <c r="G3530" s="288">
        <v>0.70277777777777783</v>
      </c>
      <c r="H3530" s="288">
        <v>0.10555555555555556</v>
      </c>
      <c r="I3530" s="273">
        <v>1</v>
      </c>
      <c r="J3530" s="273"/>
      <c r="K3530" s="293"/>
      <c r="L3530" s="293" t="s">
        <v>4</v>
      </c>
      <c r="M3530" s="293" t="s">
        <v>8776</v>
      </c>
      <c r="N3530" s="273">
        <v>0.4</v>
      </c>
      <c r="O3530" s="273" t="s">
        <v>7</v>
      </c>
      <c r="P3530" s="293" t="s">
        <v>8776</v>
      </c>
      <c r="Q3530" s="273" t="s">
        <v>8777</v>
      </c>
      <c r="R3530" s="273">
        <v>0.13601000000000002</v>
      </c>
      <c r="S3530" s="273">
        <v>6.6990000000000008E-2</v>
      </c>
      <c r="T3530" s="273">
        <v>0.20300000000000001</v>
      </c>
      <c r="U3530" s="293" t="s">
        <v>28</v>
      </c>
      <c r="V3530" s="273" t="s">
        <v>128</v>
      </c>
      <c r="W3530" s="293" t="s">
        <v>128</v>
      </c>
      <c r="X3530" s="293" t="s">
        <v>128</v>
      </c>
      <c r="Y3530" s="269">
        <v>2015</v>
      </c>
      <c r="Z3530" s="318" t="s">
        <v>128</v>
      </c>
      <c r="AA3530" s="269">
        <v>2016</v>
      </c>
      <c r="AB3530" s="293" t="s">
        <v>128</v>
      </c>
      <c r="AC3530" s="269">
        <v>2015</v>
      </c>
      <c r="AD3530" s="293" t="s">
        <v>0</v>
      </c>
      <c r="AE3530" s="293" t="s">
        <v>57</v>
      </c>
      <c r="AF3530" s="293"/>
      <c r="AG3530" s="318"/>
      <c r="AH3530" s="293"/>
      <c r="AI3530" s="286"/>
      <c r="AJ3530" s="342"/>
    </row>
    <row r="3531" spans="1:36" ht="75" customHeight="1">
      <c r="A3531" s="279" t="s">
        <v>640</v>
      </c>
      <c r="B3531" s="284" t="s">
        <v>12</v>
      </c>
      <c r="C3531" s="284" t="s">
        <v>360</v>
      </c>
      <c r="D3531" s="271">
        <v>42053</v>
      </c>
      <c r="E3531" s="272">
        <v>0.22847222222222222</v>
      </c>
      <c r="F3531" s="271">
        <v>42053</v>
      </c>
      <c r="G3531" s="272">
        <v>0.25972222222222224</v>
      </c>
      <c r="H3531" s="272">
        <f>G3531-E3531</f>
        <v>3.1250000000000028E-2</v>
      </c>
      <c r="I3531" s="284">
        <v>1</v>
      </c>
      <c r="J3531" s="284"/>
      <c r="K3531" s="284"/>
      <c r="L3531" s="284" t="s">
        <v>11</v>
      </c>
      <c r="M3531" s="284" t="s">
        <v>931</v>
      </c>
      <c r="N3531" s="268">
        <v>0.4</v>
      </c>
      <c r="O3531" s="284" t="s">
        <v>55</v>
      </c>
      <c r="P3531" s="284" t="s">
        <v>55</v>
      </c>
      <c r="Q3531" s="284" t="s">
        <v>364</v>
      </c>
      <c r="R3531" s="284">
        <v>0.38</v>
      </c>
      <c r="S3531" s="284">
        <v>0.5</v>
      </c>
      <c r="T3531" s="284">
        <f>S3531+R3531</f>
        <v>0.88</v>
      </c>
      <c r="U3531" s="302" t="s">
        <v>60</v>
      </c>
      <c r="V3531" s="302" t="s">
        <v>128</v>
      </c>
      <c r="W3531" s="302" t="s">
        <v>128</v>
      </c>
      <c r="X3531" s="302" t="s">
        <v>128</v>
      </c>
      <c r="Y3531" s="302" t="s">
        <v>128</v>
      </c>
      <c r="Z3531" s="302" t="s">
        <v>128</v>
      </c>
      <c r="AA3531" s="302" t="s">
        <v>128</v>
      </c>
      <c r="AB3531" s="302" t="s">
        <v>128</v>
      </c>
      <c r="AC3531" s="302" t="s">
        <v>128</v>
      </c>
      <c r="AD3531" s="302" t="s">
        <v>22</v>
      </c>
      <c r="AE3531" s="302"/>
      <c r="AF3531" s="302"/>
      <c r="AG3531" s="302"/>
      <c r="AH3531" s="286"/>
      <c r="AI3531" s="286"/>
      <c r="AJ3531" s="342"/>
    </row>
    <row r="3532" spans="1:36" ht="75" customHeight="1">
      <c r="A3532" s="279" t="s">
        <v>7992</v>
      </c>
      <c r="B3532" s="284" t="s">
        <v>19</v>
      </c>
      <c r="C3532" s="284" t="s">
        <v>19</v>
      </c>
      <c r="D3532" s="271">
        <v>42241</v>
      </c>
      <c r="E3532" s="272">
        <v>0.58888888888888891</v>
      </c>
      <c r="F3532" s="271">
        <v>42241</v>
      </c>
      <c r="G3532" s="272">
        <v>0.58888888888888891</v>
      </c>
      <c r="H3532" s="272">
        <f>F3532-D3532+G3532-E3532</f>
        <v>0</v>
      </c>
      <c r="I3532" s="284">
        <v>13</v>
      </c>
      <c r="J3532" s="284"/>
      <c r="K3532" s="284"/>
      <c r="L3532" s="284" t="s">
        <v>29</v>
      </c>
      <c r="M3532" s="284" t="s">
        <v>2492</v>
      </c>
      <c r="N3532" s="268" t="s">
        <v>3</v>
      </c>
      <c r="O3532" s="284" t="s">
        <v>7</v>
      </c>
      <c r="P3532" s="284" t="s">
        <v>11389</v>
      </c>
      <c r="Q3532" s="284" t="s">
        <v>8730</v>
      </c>
      <c r="R3532" s="284">
        <v>3</v>
      </c>
      <c r="S3532" s="284">
        <v>1</v>
      </c>
      <c r="T3532" s="284">
        <f>R3532+S3532</f>
        <v>4</v>
      </c>
      <c r="U3532" s="302" t="s">
        <v>28</v>
      </c>
      <c r="V3532" s="302">
        <v>1982</v>
      </c>
      <c r="W3532" s="302" t="s">
        <v>1709</v>
      </c>
      <c r="X3532" s="302">
        <v>0</v>
      </c>
      <c r="Y3532" s="302">
        <v>41821</v>
      </c>
      <c r="Z3532" s="302">
        <v>100</v>
      </c>
      <c r="AA3532" s="302">
        <v>42278</v>
      </c>
      <c r="AB3532" s="302">
        <v>0</v>
      </c>
      <c r="AC3532" s="302">
        <v>42095</v>
      </c>
      <c r="AD3532" s="302" t="s">
        <v>17</v>
      </c>
      <c r="AE3532" s="302"/>
      <c r="AF3532" s="302"/>
      <c r="AG3532" s="302"/>
      <c r="AH3532" s="286"/>
      <c r="AI3532" s="286"/>
      <c r="AJ3532" s="342"/>
    </row>
    <row r="3533" spans="1:36" ht="225" customHeight="1">
      <c r="A3533" s="279" t="s">
        <v>7992</v>
      </c>
      <c r="B3533" s="284" t="s">
        <v>15</v>
      </c>
      <c r="C3533" s="284" t="s">
        <v>15</v>
      </c>
      <c r="D3533" s="271">
        <v>42241</v>
      </c>
      <c r="E3533" s="272">
        <v>0.19791666666666666</v>
      </c>
      <c r="F3533" s="271">
        <v>42241</v>
      </c>
      <c r="G3533" s="272">
        <v>0.21388888888888891</v>
      </c>
      <c r="H3533" s="272">
        <f>(F3533+G3533)-(D3533+E3533)</f>
        <v>1.5972222223354038E-2</v>
      </c>
      <c r="I3533" s="284">
        <v>2</v>
      </c>
      <c r="J3533" s="284" t="s">
        <v>150</v>
      </c>
      <c r="K3533" s="284" t="s">
        <v>20</v>
      </c>
      <c r="L3533" s="284" t="s">
        <v>9</v>
      </c>
      <c r="M3533" s="284" t="s">
        <v>151</v>
      </c>
      <c r="N3533" s="268" t="s">
        <v>3</v>
      </c>
      <c r="O3533" s="284" t="s">
        <v>7</v>
      </c>
      <c r="P3533" s="284" t="s">
        <v>3362</v>
      </c>
      <c r="Q3533" s="284" t="s">
        <v>9402</v>
      </c>
      <c r="R3533" s="284">
        <v>7.0000000000000007E-2</v>
      </c>
      <c r="S3533" s="284"/>
      <c r="T3533" s="284">
        <f>SUM(R3533:S3533)</f>
        <v>7.0000000000000007E-2</v>
      </c>
      <c r="U3533" s="302" t="s">
        <v>28</v>
      </c>
      <c r="V3533" s="302">
        <v>1978</v>
      </c>
      <c r="W3533" s="302" t="s">
        <v>587</v>
      </c>
      <c r="X3533" s="302"/>
      <c r="Y3533" s="302" t="s">
        <v>9367</v>
      </c>
      <c r="Z3533" s="302">
        <v>100</v>
      </c>
      <c r="AA3533" s="302" t="s">
        <v>6518</v>
      </c>
      <c r="AB3533" s="302">
        <v>0</v>
      </c>
      <c r="AC3533" s="302"/>
      <c r="AD3533" s="302" t="s">
        <v>30</v>
      </c>
      <c r="AE3533" s="302" t="s">
        <v>53</v>
      </c>
      <c r="AF3533" s="302"/>
      <c r="AG3533" s="302" t="s">
        <v>9403</v>
      </c>
      <c r="AH3533" s="286"/>
      <c r="AI3533" s="286"/>
      <c r="AJ3533" s="342"/>
    </row>
    <row r="3534" spans="1:36" ht="93.75" customHeight="1">
      <c r="A3534" s="279" t="s">
        <v>7992</v>
      </c>
      <c r="B3534" s="284" t="s">
        <v>18</v>
      </c>
      <c r="C3534" s="284" t="s">
        <v>18</v>
      </c>
      <c r="D3534" s="271">
        <v>42241</v>
      </c>
      <c r="E3534" s="272">
        <v>42241.375</v>
      </c>
      <c r="F3534" s="271">
        <v>42241</v>
      </c>
      <c r="G3534" s="272">
        <v>42241.458333333336</v>
      </c>
      <c r="H3534" s="272">
        <f>G3534-E3534</f>
        <v>8.3333333335758653E-2</v>
      </c>
      <c r="I3534" s="284">
        <v>1</v>
      </c>
      <c r="J3534" s="284"/>
      <c r="K3534" s="284"/>
      <c r="L3534" s="284" t="s">
        <v>11</v>
      </c>
      <c r="M3534" s="284" t="s">
        <v>337</v>
      </c>
      <c r="N3534" s="268">
        <v>0.4</v>
      </c>
      <c r="O3534" s="284" t="s">
        <v>2</v>
      </c>
      <c r="P3534" s="284" t="s">
        <v>8743</v>
      </c>
      <c r="Q3534" s="284" t="s">
        <v>4785</v>
      </c>
      <c r="R3534" s="284">
        <v>0.115</v>
      </c>
      <c r="S3534" s="284"/>
      <c r="T3534" s="284">
        <f>R3534+S3534</f>
        <v>0.115</v>
      </c>
      <c r="U3534" s="302"/>
      <c r="V3534" s="302"/>
      <c r="W3534" s="302"/>
      <c r="X3534" s="302"/>
      <c r="Y3534" s="302"/>
      <c r="Z3534" s="302"/>
      <c r="AA3534" s="302"/>
      <c r="AB3534" s="302"/>
      <c r="AC3534" s="302"/>
      <c r="AD3534" s="302" t="s">
        <v>0</v>
      </c>
      <c r="AE3534" s="302"/>
      <c r="AF3534" s="302"/>
      <c r="AG3534" s="302"/>
      <c r="AH3534" s="286"/>
      <c r="AI3534" s="286"/>
      <c r="AJ3534" s="342"/>
    </row>
    <row r="3535" spans="1:36" ht="93.75" customHeight="1">
      <c r="A3535" s="279" t="s">
        <v>7992</v>
      </c>
      <c r="B3535" s="284" t="s">
        <v>18</v>
      </c>
      <c r="C3535" s="284" t="s">
        <v>18</v>
      </c>
      <c r="D3535" s="271">
        <v>42241</v>
      </c>
      <c r="E3535" s="272">
        <v>42241.458333333336</v>
      </c>
      <c r="F3535" s="271">
        <v>42241</v>
      </c>
      <c r="G3535" s="272">
        <v>42241.638888888891</v>
      </c>
      <c r="H3535" s="272">
        <f>G3535-E3535</f>
        <v>0.18055555555474712</v>
      </c>
      <c r="I3535" s="284">
        <v>1</v>
      </c>
      <c r="J3535" s="284"/>
      <c r="K3535" s="284"/>
      <c r="L3535" s="284" t="s">
        <v>11</v>
      </c>
      <c r="M3535" s="284" t="s">
        <v>3579</v>
      </c>
      <c r="N3535" s="268">
        <v>0.4</v>
      </c>
      <c r="O3535" s="284" t="s">
        <v>2</v>
      </c>
      <c r="P3535" s="284" t="s">
        <v>8744</v>
      </c>
      <c r="Q3535" s="284" t="s">
        <v>8733</v>
      </c>
      <c r="R3535" s="284">
        <v>0.14099999999999999</v>
      </c>
      <c r="S3535" s="284"/>
      <c r="T3535" s="284">
        <f>R3535+S3535</f>
        <v>0.14099999999999999</v>
      </c>
      <c r="U3535" s="302"/>
      <c r="V3535" s="302"/>
      <c r="W3535" s="302"/>
      <c r="X3535" s="302"/>
      <c r="Y3535" s="302"/>
      <c r="Z3535" s="302"/>
      <c r="AA3535" s="302"/>
      <c r="AB3535" s="302"/>
      <c r="AC3535" s="302"/>
      <c r="AD3535" s="302" t="s">
        <v>0</v>
      </c>
      <c r="AE3535" s="302"/>
      <c r="AF3535" s="302"/>
      <c r="AG3535" s="302"/>
      <c r="AH3535" s="286"/>
      <c r="AI3535" s="286"/>
      <c r="AJ3535" s="342"/>
    </row>
    <row r="3536" spans="1:36" ht="75" customHeight="1">
      <c r="A3536" s="279" t="s">
        <v>7992</v>
      </c>
      <c r="B3536" s="284" t="s">
        <v>18</v>
      </c>
      <c r="C3536" s="284" t="s">
        <v>18</v>
      </c>
      <c r="D3536" s="271">
        <v>42241</v>
      </c>
      <c r="E3536" s="272">
        <v>42241.541666666664</v>
      </c>
      <c r="F3536" s="271">
        <v>42241</v>
      </c>
      <c r="G3536" s="272">
        <v>42241.666666666664</v>
      </c>
      <c r="H3536" s="272">
        <f>G3536-E3536</f>
        <v>0.125</v>
      </c>
      <c r="I3536" s="284">
        <v>6</v>
      </c>
      <c r="J3536" s="284"/>
      <c r="K3536" s="284"/>
      <c r="L3536" s="284" t="s">
        <v>4</v>
      </c>
      <c r="M3536" s="284" t="s">
        <v>8738</v>
      </c>
      <c r="N3536" s="268" t="s">
        <v>3</v>
      </c>
      <c r="O3536" s="284" t="s">
        <v>25</v>
      </c>
      <c r="P3536" s="284" t="s">
        <v>8739</v>
      </c>
      <c r="Q3536" s="284" t="s">
        <v>8740</v>
      </c>
      <c r="R3536" s="284">
        <v>0.26900000000000002</v>
      </c>
      <c r="S3536" s="284"/>
      <c r="T3536" s="284">
        <f>R3536+S3536</f>
        <v>0.26900000000000002</v>
      </c>
      <c r="U3536" s="302"/>
      <c r="V3536" s="302"/>
      <c r="W3536" s="302"/>
      <c r="X3536" s="302"/>
      <c r="Y3536" s="302"/>
      <c r="Z3536" s="302"/>
      <c r="AA3536" s="302"/>
      <c r="AB3536" s="302"/>
      <c r="AC3536" s="302"/>
      <c r="AD3536" s="302" t="s">
        <v>0</v>
      </c>
      <c r="AE3536" s="302"/>
      <c r="AF3536" s="302"/>
      <c r="AG3536" s="302"/>
      <c r="AH3536" s="286"/>
      <c r="AI3536" s="286"/>
      <c r="AJ3536" s="342"/>
    </row>
    <row r="3537" spans="1:36" ht="187.5" customHeight="1">
      <c r="A3537" s="279" t="s">
        <v>7992</v>
      </c>
      <c r="B3537" s="284" t="s">
        <v>18</v>
      </c>
      <c r="C3537" s="284" t="s">
        <v>18</v>
      </c>
      <c r="D3537" s="271">
        <v>42241</v>
      </c>
      <c r="E3537" s="272">
        <v>42241.583333333336</v>
      </c>
      <c r="F3537" s="271">
        <v>42241</v>
      </c>
      <c r="G3537" s="272">
        <v>42241.673611111109</v>
      </c>
      <c r="H3537" s="272">
        <f>G3537-E3537</f>
        <v>9.0277777773735579E-2</v>
      </c>
      <c r="I3537" s="284">
        <v>1</v>
      </c>
      <c r="J3537" s="284"/>
      <c r="K3537" s="284"/>
      <c r="L3537" s="284" t="s">
        <v>11</v>
      </c>
      <c r="M3537" s="284" t="s">
        <v>3579</v>
      </c>
      <c r="N3537" s="268">
        <v>0.4</v>
      </c>
      <c r="O3537" s="284" t="s">
        <v>2</v>
      </c>
      <c r="P3537" s="284" t="s">
        <v>8741</v>
      </c>
      <c r="Q3537" s="284" t="s">
        <v>8742</v>
      </c>
      <c r="R3537" s="284"/>
      <c r="S3537" s="284"/>
      <c r="T3537" s="284"/>
      <c r="U3537" s="302"/>
      <c r="V3537" s="302"/>
      <c r="W3537" s="302"/>
      <c r="X3537" s="302"/>
      <c r="Y3537" s="302"/>
      <c r="Z3537" s="302"/>
      <c r="AA3537" s="302"/>
      <c r="AB3537" s="302"/>
      <c r="AC3537" s="302"/>
      <c r="AD3537" s="302" t="s">
        <v>0</v>
      </c>
      <c r="AE3537" s="302"/>
      <c r="AF3537" s="302"/>
      <c r="AG3537" s="302"/>
      <c r="AH3537" s="286"/>
      <c r="AI3537" s="286"/>
      <c r="AJ3537" s="342"/>
    </row>
    <row r="3538" spans="1:36" ht="75" customHeight="1">
      <c r="A3538" s="279" t="s">
        <v>4982</v>
      </c>
      <c r="B3538" s="284" t="s">
        <v>12</v>
      </c>
      <c r="C3538" s="284" t="s">
        <v>360</v>
      </c>
      <c r="D3538" s="271">
        <v>42189</v>
      </c>
      <c r="E3538" s="272">
        <v>0.21805555555555556</v>
      </c>
      <c r="F3538" s="271">
        <v>42189</v>
      </c>
      <c r="G3538" s="272">
        <v>0.2298611111111111</v>
      </c>
      <c r="H3538" s="272">
        <f>G3538-E3538</f>
        <v>1.1805555555555541E-2</v>
      </c>
      <c r="I3538" s="284">
        <v>4</v>
      </c>
      <c r="J3538" s="284"/>
      <c r="K3538" s="284"/>
      <c r="L3538" s="284" t="s">
        <v>11</v>
      </c>
      <c r="M3538" s="284" t="s">
        <v>4360</v>
      </c>
      <c r="N3538" s="268">
        <v>0.4</v>
      </c>
      <c r="O3538" s="284" t="s">
        <v>55</v>
      </c>
      <c r="P3538" s="284" t="s">
        <v>55</v>
      </c>
      <c r="Q3538" s="284" t="s">
        <v>8115</v>
      </c>
      <c r="R3538" s="284">
        <v>0.09</v>
      </c>
      <c r="S3538" s="284">
        <v>0.78</v>
      </c>
      <c r="T3538" s="284">
        <f>R3538+S3538</f>
        <v>0.87</v>
      </c>
      <c r="U3538" s="302" t="s">
        <v>60</v>
      </c>
      <c r="V3538" s="302" t="s">
        <v>128</v>
      </c>
      <c r="W3538" s="302" t="s">
        <v>128</v>
      </c>
      <c r="X3538" s="302" t="s">
        <v>128</v>
      </c>
      <c r="Y3538" s="302" t="s">
        <v>128</v>
      </c>
      <c r="Z3538" s="302" t="s">
        <v>128</v>
      </c>
      <c r="AA3538" s="302" t="s">
        <v>128</v>
      </c>
      <c r="AB3538" s="302" t="s">
        <v>128</v>
      </c>
      <c r="AC3538" s="302" t="s">
        <v>128</v>
      </c>
      <c r="AD3538" s="302" t="s">
        <v>22</v>
      </c>
      <c r="AE3538" s="302" t="s">
        <v>128</v>
      </c>
      <c r="AF3538" s="302" t="s">
        <v>128</v>
      </c>
      <c r="AG3538" s="302"/>
      <c r="AH3538" s="286"/>
      <c r="AI3538" s="286"/>
      <c r="AJ3538" s="342"/>
    </row>
    <row r="3539" spans="1:36" ht="75" customHeight="1">
      <c r="A3539" s="279" t="s">
        <v>7992</v>
      </c>
      <c r="B3539" s="284" t="s">
        <v>69</v>
      </c>
      <c r="C3539" s="284" t="s">
        <v>69</v>
      </c>
      <c r="D3539" s="271">
        <v>42241</v>
      </c>
      <c r="E3539" s="272">
        <v>0.46458333333333335</v>
      </c>
      <c r="F3539" s="271">
        <v>42241</v>
      </c>
      <c r="G3539" s="272">
        <v>0.67083333333333339</v>
      </c>
      <c r="H3539" s="272">
        <v>0.20625000000000004</v>
      </c>
      <c r="I3539" s="284">
        <v>1</v>
      </c>
      <c r="J3539" s="284" t="s">
        <v>143</v>
      </c>
      <c r="K3539" s="284"/>
      <c r="L3539" s="284" t="s">
        <v>4</v>
      </c>
      <c r="M3539" s="284" t="s">
        <v>9599</v>
      </c>
      <c r="N3539" s="268" t="s">
        <v>3</v>
      </c>
      <c r="O3539" s="284" t="s">
        <v>7</v>
      </c>
      <c r="P3539" s="284" t="s">
        <v>9599</v>
      </c>
      <c r="Q3539" s="284" t="s">
        <v>9600</v>
      </c>
      <c r="R3539" s="284">
        <v>1.3520000000000001</v>
      </c>
      <c r="S3539" s="284">
        <v>2.7E-2</v>
      </c>
      <c r="T3539" s="284">
        <v>1.379</v>
      </c>
      <c r="U3539" s="302" t="s">
        <v>36</v>
      </c>
      <c r="V3539" s="302">
        <v>1999</v>
      </c>
      <c r="W3539" s="302" t="s">
        <v>9571</v>
      </c>
      <c r="X3539" s="302" t="s">
        <v>724</v>
      </c>
      <c r="Y3539" s="302" t="s">
        <v>1593</v>
      </c>
      <c r="Z3539" s="302">
        <v>100</v>
      </c>
      <c r="AA3539" s="302" t="s">
        <v>5202</v>
      </c>
      <c r="AB3539" s="302">
        <v>0</v>
      </c>
      <c r="AC3539" s="302" t="s">
        <v>1593</v>
      </c>
      <c r="AD3539" s="302" t="s">
        <v>0</v>
      </c>
      <c r="AE3539" s="302"/>
      <c r="AF3539" s="302"/>
      <c r="AG3539" s="302" t="s">
        <v>9600</v>
      </c>
      <c r="AH3539" s="286"/>
      <c r="AI3539" s="286"/>
      <c r="AJ3539" s="342"/>
    </row>
    <row r="3540" spans="1:36" ht="112.5" customHeight="1">
      <c r="A3540" s="279" t="s">
        <v>7992</v>
      </c>
      <c r="B3540" s="284" t="s">
        <v>15</v>
      </c>
      <c r="C3540" s="284" t="s">
        <v>15</v>
      </c>
      <c r="D3540" s="271">
        <v>42237</v>
      </c>
      <c r="E3540" s="272">
        <v>0.60416666666666663</v>
      </c>
      <c r="F3540" s="271">
        <v>42237</v>
      </c>
      <c r="G3540" s="272">
        <v>0.60625000000000007</v>
      </c>
      <c r="H3540" s="272">
        <f>(F3540+G3540)-(D3540+E3540)</f>
        <v>2.0833333328482695E-3</v>
      </c>
      <c r="I3540" s="284">
        <v>47</v>
      </c>
      <c r="J3540" s="284"/>
      <c r="K3540" s="284" t="s">
        <v>178</v>
      </c>
      <c r="L3540" s="284" t="s">
        <v>4</v>
      </c>
      <c r="M3540" s="284" t="s">
        <v>9396</v>
      </c>
      <c r="N3540" s="268">
        <v>35</v>
      </c>
      <c r="O3540" s="284" t="s">
        <v>13</v>
      </c>
      <c r="P3540" s="284" t="s">
        <v>9397</v>
      </c>
      <c r="Q3540" s="284" t="s">
        <v>9398</v>
      </c>
      <c r="R3540" s="284">
        <v>0.87</v>
      </c>
      <c r="S3540" s="284"/>
      <c r="T3540" s="284">
        <f>SUM(R3540:S3540)</f>
        <v>0.87</v>
      </c>
      <c r="U3540" s="302" t="s">
        <v>38</v>
      </c>
      <c r="V3540" s="302">
        <v>2013</v>
      </c>
      <c r="W3540" s="302" t="s">
        <v>9399</v>
      </c>
      <c r="X3540" s="302"/>
      <c r="Y3540" s="302" t="s">
        <v>9400</v>
      </c>
      <c r="Z3540" s="302">
        <v>100</v>
      </c>
      <c r="AA3540" s="302" t="s">
        <v>9364</v>
      </c>
      <c r="AB3540" s="302">
        <v>0</v>
      </c>
      <c r="AC3540" s="302"/>
      <c r="AD3540" s="302" t="s">
        <v>22</v>
      </c>
      <c r="AE3540" s="302" t="s">
        <v>53</v>
      </c>
      <c r="AF3540" s="302"/>
      <c r="AG3540" s="302" t="s">
        <v>9401</v>
      </c>
      <c r="AH3540" s="286"/>
      <c r="AI3540" s="286"/>
      <c r="AJ3540" s="342"/>
    </row>
    <row r="3541" spans="1:36" ht="150" customHeight="1">
      <c r="A3541" s="279" t="s">
        <v>12042</v>
      </c>
      <c r="B3541" s="284" t="s">
        <v>69</v>
      </c>
      <c r="C3541" s="284" t="s">
        <v>69</v>
      </c>
      <c r="D3541" s="271">
        <v>42311</v>
      </c>
      <c r="E3541" s="272">
        <v>0.94374999999999998</v>
      </c>
      <c r="F3541" s="271">
        <v>42311</v>
      </c>
      <c r="G3541" s="272">
        <v>0.95416666666666661</v>
      </c>
      <c r="H3541" s="272">
        <v>1.041666666666663E-2</v>
      </c>
      <c r="I3541" s="284">
        <v>12</v>
      </c>
      <c r="J3541" s="284" t="s">
        <v>150</v>
      </c>
      <c r="K3541" s="284" t="s">
        <v>20</v>
      </c>
      <c r="L3541" s="284" t="s">
        <v>4</v>
      </c>
      <c r="M3541" s="284" t="s">
        <v>9603</v>
      </c>
      <c r="N3541" s="268" t="s">
        <v>3</v>
      </c>
      <c r="O3541" s="284" t="s">
        <v>7</v>
      </c>
      <c r="P3541" s="284" t="s">
        <v>3030</v>
      </c>
      <c r="Q3541" s="284" t="s">
        <v>12098</v>
      </c>
      <c r="R3541" s="284">
        <v>0.628</v>
      </c>
      <c r="S3541" s="284">
        <v>0.23200000000000001</v>
      </c>
      <c r="T3541" s="284">
        <v>0.86</v>
      </c>
      <c r="U3541" s="302" t="s">
        <v>28</v>
      </c>
      <c r="V3541" s="302">
        <v>2008</v>
      </c>
      <c r="W3541" s="302" t="s">
        <v>1709</v>
      </c>
      <c r="X3541" s="302" t="s">
        <v>724</v>
      </c>
      <c r="Y3541" s="302" t="s">
        <v>1921</v>
      </c>
      <c r="Z3541" s="302">
        <v>100</v>
      </c>
      <c r="AA3541" s="302" t="s">
        <v>5205</v>
      </c>
      <c r="AB3541" s="302">
        <v>0</v>
      </c>
      <c r="AC3541" s="302" t="s">
        <v>1921</v>
      </c>
      <c r="AD3541" s="302" t="s">
        <v>22</v>
      </c>
      <c r="AE3541" s="302"/>
      <c r="AF3541" s="302"/>
      <c r="AG3541" s="302" t="s">
        <v>13196</v>
      </c>
      <c r="AH3541" s="286"/>
      <c r="AI3541" s="286"/>
      <c r="AJ3541" s="342"/>
    </row>
    <row r="3542" spans="1:36" ht="56.25" customHeight="1">
      <c r="A3542" s="279" t="s">
        <v>1580</v>
      </c>
      <c r="B3542" s="284" t="s">
        <v>10</v>
      </c>
      <c r="C3542" s="284" t="s">
        <v>10</v>
      </c>
      <c r="D3542" s="271">
        <v>42104</v>
      </c>
      <c r="E3542" s="272">
        <v>0.57986111111111105</v>
      </c>
      <c r="F3542" s="271">
        <v>42104</v>
      </c>
      <c r="G3542" s="272">
        <v>0.59166666666666667</v>
      </c>
      <c r="H3542" s="272">
        <v>1.1805555555555555E-2</v>
      </c>
      <c r="I3542" s="284">
        <v>6</v>
      </c>
      <c r="J3542" s="284" t="s">
        <v>6888</v>
      </c>
      <c r="K3542" s="284"/>
      <c r="L3542" s="284" t="s">
        <v>11</v>
      </c>
      <c r="M3542" s="284" t="s">
        <v>6889</v>
      </c>
      <c r="N3542" s="268" t="s">
        <v>3</v>
      </c>
      <c r="O3542" s="284" t="s">
        <v>25</v>
      </c>
      <c r="P3542" s="284" t="s">
        <v>6890</v>
      </c>
      <c r="Q3542" s="284" t="s">
        <v>6891</v>
      </c>
      <c r="R3542" s="284">
        <v>0.84</v>
      </c>
      <c r="S3542" s="284"/>
      <c r="T3542" s="284">
        <v>0.84</v>
      </c>
      <c r="U3542" s="302" t="s">
        <v>45</v>
      </c>
      <c r="V3542" s="302">
        <v>2005</v>
      </c>
      <c r="W3542" s="302" t="s">
        <v>6326</v>
      </c>
      <c r="X3542" s="302" t="s">
        <v>5820</v>
      </c>
      <c r="Y3542" s="302" t="s">
        <v>6892</v>
      </c>
      <c r="Z3542" s="302">
        <v>1</v>
      </c>
      <c r="AA3542" s="302" t="s">
        <v>6893</v>
      </c>
      <c r="AB3542" s="302">
        <v>0</v>
      </c>
      <c r="AC3542" s="302" t="s">
        <v>128</v>
      </c>
      <c r="AD3542" s="302" t="s">
        <v>22</v>
      </c>
      <c r="AE3542" s="302"/>
      <c r="AF3542" s="302"/>
      <c r="AG3542" s="302" t="s">
        <v>6894</v>
      </c>
      <c r="AH3542" s="286"/>
      <c r="AI3542" s="286"/>
      <c r="AJ3542" s="342"/>
    </row>
    <row r="3543" spans="1:36" ht="56.25" customHeight="1">
      <c r="A3543" s="274" t="s">
        <v>7992</v>
      </c>
      <c r="B3543" s="293" t="s">
        <v>21</v>
      </c>
      <c r="C3543" s="293" t="s">
        <v>21</v>
      </c>
      <c r="D3543" s="287">
        <v>42242</v>
      </c>
      <c r="E3543" s="288">
        <v>0.51041666666666663</v>
      </c>
      <c r="F3543" s="287">
        <v>42242</v>
      </c>
      <c r="G3543" s="288">
        <v>0.51736111111111105</v>
      </c>
      <c r="H3543" s="288">
        <v>6.9444444444444441E-3</v>
      </c>
      <c r="I3543" s="273">
        <v>17</v>
      </c>
      <c r="J3543" s="273"/>
      <c r="K3543" s="293"/>
      <c r="L3543" s="293" t="s">
        <v>4</v>
      </c>
      <c r="M3543" s="293" t="s">
        <v>8780</v>
      </c>
      <c r="N3543" s="273">
        <v>35</v>
      </c>
      <c r="O3543" s="273" t="s">
        <v>13</v>
      </c>
      <c r="P3543" s="293" t="s">
        <v>8781</v>
      </c>
      <c r="Q3543" s="273" t="s">
        <v>8782</v>
      </c>
      <c r="R3543" s="273">
        <v>3.24</v>
      </c>
      <c r="S3543" s="273">
        <v>1.59</v>
      </c>
      <c r="T3543" s="273">
        <v>4.83</v>
      </c>
      <c r="U3543" s="293" t="s">
        <v>36</v>
      </c>
      <c r="V3543" s="273" t="s">
        <v>9919</v>
      </c>
      <c r="W3543" s="293" t="s">
        <v>9920</v>
      </c>
      <c r="X3543" s="293" t="s">
        <v>128</v>
      </c>
      <c r="Y3543" s="269">
        <v>2014</v>
      </c>
      <c r="Z3543" s="318" t="s">
        <v>128</v>
      </c>
      <c r="AA3543" s="269">
        <v>2015</v>
      </c>
      <c r="AB3543" s="293" t="s">
        <v>128</v>
      </c>
      <c r="AC3543" s="269">
        <v>2014</v>
      </c>
      <c r="AD3543" s="293" t="s">
        <v>63</v>
      </c>
      <c r="AE3543" s="293" t="s">
        <v>52</v>
      </c>
      <c r="AF3543" s="293"/>
      <c r="AG3543" s="318"/>
      <c r="AH3543" s="293"/>
      <c r="AI3543" s="286"/>
      <c r="AJ3543" s="342"/>
    </row>
    <row r="3544" spans="1:36" ht="131.25" customHeight="1">
      <c r="A3544" s="274" t="s">
        <v>7992</v>
      </c>
      <c r="B3544" s="320" t="s">
        <v>1412</v>
      </c>
      <c r="C3544" s="320" t="s">
        <v>1423</v>
      </c>
      <c r="D3544" s="275">
        <v>42242</v>
      </c>
      <c r="E3544" s="383">
        <v>0.39583333333333331</v>
      </c>
      <c r="F3544" s="275">
        <v>42242</v>
      </c>
      <c r="G3544" s="383">
        <v>0.39583333333333331</v>
      </c>
      <c r="H3544" s="383">
        <v>0</v>
      </c>
      <c r="I3544" s="412">
        <v>5</v>
      </c>
      <c r="J3544" s="412" t="s">
        <v>1437</v>
      </c>
      <c r="K3544" s="412"/>
      <c r="L3544" s="412" t="s">
        <v>4</v>
      </c>
      <c r="M3544" s="412" t="s">
        <v>8797</v>
      </c>
      <c r="N3544" s="284" t="s">
        <v>3</v>
      </c>
      <c r="O3544" s="412" t="s">
        <v>7</v>
      </c>
      <c r="P3544" s="412" t="s">
        <v>8797</v>
      </c>
      <c r="Q3544" s="412" t="s">
        <v>8798</v>
      </c>
      <c r="R3544" s="460"/>
      <c r="S3544" s="460">
        <v>1</v>
      </c>
      <c r="T3544" s="460">
        <v>1</v>
      </c>
      <c r="U3544" s="279"/>
      <c r="V3544" s="279"/>
      <c r="W3544" s="279"/>
      <c r="X3544" s="279"/>
      <c r="Y3544" s="279"/>
      <c r="Z3544" s="279"/>
      <c r="AA3544" s="279"/>
      <c r="AB3544" s="279"/>
      <c r="AC3544" s="279"/>
      <c r="AD3544" s="273" t="s">
        <v>0</v>
      </c>
      <c r="AE3544" s="279"/>
      <c r="AF3544" s="279"/>
      <c r="AG3544" s="290"/>
      <c r="AH3544" s="286"/>
      <c r="AI3544" s="286"/>
      <c r="AJ3544" s="342"/>
    </row>
    <row r="3545" spans="1:36" ht="93.75" customHeight="1">
      <c r="A3545" s="279" t="s">
        <v>7992</v>
      </c>
      <c r="B3545" s="284" t="s">
        <v>19</v>
      </c>
      <c r="C3545" s="284" t="s">
        <v>11216</v>
      </c>
      <c r="D3545" s="271">
        <v>42242</v>
      </c>
      <c r="E3545" s="272">
        <v>0.27847222222222223</v>
      </c>
      <c r="F3545" s="271">
        <v>42242</v>
      </c>
      <c r="G3545" s="272">
        <v>0.27847222222222223</v>
      </c>
      <c r="H3545" s="272">
        <v>0</v>
      </c>
      <c r="I3545" s="284">
        <v>65</v>
      </c>
      <c r="J3545" s="284" t="s">
        <v>8759</v>
      </c>
      <c r="K3545" s="284" t="s">
        <v>8</v>
      </c>
      <c r="L3545" s="284" t="s">
        <v>16</v>
      </c>
      <c r="M3545" s="284" t="s">
        <v>11217</v>
      </c>
      <c r="N3545" s="268">
        <v>110</v>
      </c>
      <c r="O3545" s="284" t="s">
        <v>7</v>
      </c>
      <c r="P3545" s="284" t="s">
        <v>11390</v>
      </c>
      <c r="Q3545" s="284" t="s">
        <v>11391</v>
      </c>
      <c r="R3545" s="284">
        <v>17</v>
      </c>
      <c r="S3545" s="284">
        <v>23</v>
      </c>
      <c r="T3545" s="284">
        <f>R3545+S3545</f>
        <v>40</v>
      </c>
      <c r="U3545" s="302"/>
      <c r="V3545" s="302"/>
      <c r="W3545" s="302"/>
      <c r="X3545" s="302"/>
      <c r="Y3545" s="302"/>
      <c r="Z3545" s="302"/>
      <c r="AA3545" s="302"/>
      <c r="AB3545" s="302"/>
      <c r="AC3545" s="302"/>
      <c r="AD3545" s="302" t="s">
        <v>37</v>
      </c>
      <c r="AE3545" s="302"/>
      <c r="AF3545" s="302"/>
      <c r="AG3545" s="302"/>
      <c r="AH3545" s="286"/>
      <c r="AI3545" s="286"/>
      <c r="AJ3545" s="342"/>
    </row>
    <row r="3546" spans="1:36" ht="75" customHeight="1">
      <c r="A3546" s="279" t="s">
        <v>7992</v>
      </c>
      <c r="B3546" s="284" t="s">
        <v>15</v>
      </c>
      <c r="C3546" s="284" t="s">
        <v>209</v>
      </c>
      <c r="D3546" s="271">
        <v>42242</v>
      </c>
      <c r="E3546" s="272">
        <v>0.21805555555555556</v>
      </c>
      <c r="F3546" s="271">
        <v>42242</v>
      </c>
      <c r="G3546" s="272">
        <v>0.21805555555555556</v>
      </c>
      <c r="H3546" s="272">
        <f>(F3546+G3546)-(D3546+E3546)</f>
        <v>0</v>
      </c>
      <c r="I3546" s="284">
        <v>68</v>
      </c>
      <c r="J3546" s="284" t="s">
        <v>3801</v>
      </c>
      <c r="K3546" s="284" t="s">
        <v>8</v>
      </c>
      <c r="L3546" s="284" t="s">
        <v>16</v>
      </c>
      <c r="M3546" s="284" t="s">
        <v>9404</v>
      </c>
      <c r="N3546" s="268">
        <v>110</v>
      </c>
      <c r="O3546" s="284" t="s">
        <v>7</v>
      </c>
      <c r="P3546" s="284" t="s">
        <v>9405</v>
      </c>
      <c r="Q3546" s="284" t="s">
        <v>9406</v>
      </c>
      <c r="R3546" s="284"/>
      <c r="S3546" s="284">
        <v>17.190000000000001</v>
      </c>
      <c r="T3546" s="284">
        <f>SUM(R3546:S3546)</f>
        <v>17.190000000000001</v>
      </c>
      <c r="U3546" s="302"/>
      <c r="V3546" s="302"/>
      <c r="W3546" s="302"/>
      <c r="X3546" s="302"/>
      <c r="Y3546" s="302"/>
      <c r="Z3546" s="302"/>
      <c r="AA3546" s="302"/>
      <c r="AB3546" s="302"/>
      <c r="AC3546" s="302"/>
      <c r="AD3546" s="302" t="s">
        <v>37</v>
      </c>
      <c r="AE3546" s="302" t="s">
        <v>53</v>
      </c>
      <c r="AF3546" s="302"/>
      <c r="AG3546" s="302"/>
      <c r="AH3546" s="286"/>
      <c r="AI3546" s="286"/>
      <c r="AJ3546" s="342"/>
    </row>
    <row r="3547" spans="1:36" ht="93.75" customHeight="1">
      <c r="A3547" s="279" t="s">
        <v>7992</v>
      </c>
      <c r="B3547" s="284" t="s">
        <v>12</v>
      </c>
      <c r="C3547" s="284" t="s">
        <v>127</v>
      </c>
      <c r="D3547" s="271">
        <v>42242</v>
      </c>
      <c r="E3547" s="272">
        <v>0.16041666666666668</v>
      </c>
      <c r="F3547" s="271">
        <v>42242</v>
      </c>
      <c r="G3547" s="272">
        <v>0.52152777777777781</v>
      </c>
      <c r="H3547" s="272">
        <f>G3547-E3547</f>
        <v>0.36111111111111116</v>
      </c>
      <c r="I3547" s="284">
        <v>1</v>
      </c>
      <c r="J3547" s="284"/>
      <c r="K3547" s="284"/>
      <c r="L3547" s="284" t="s">
        <v>11</v>
      </c>
      <c r="M3547" s="284" t="s">
        <v>8837</v>
      </c>
      <c r="N3547" s="268" t="s">
        <v>3</v>
      </c>
      <c r="O3547" s="284" t="s">
        <v>2</v>
      </c>
      <c r="P3547" s="284" t="s">
        <v>2458</v>
      </c>
      <c r="Q3547" s="284" t="s">
        <v>8838</v>
      </c>
      <c r="R3547" s="284"/>
      <c r="S3547" s="284">
        <v>0.89</v>
      </c>
      <c r="T3547" s="284">
        <f>R3547+S3547</f>
        <v>0.89</v>
      </c>
      <c r="U3547" s="302" t="s">
        <v>1</v>
      </c>
      <c r="V3547" s="302" t="s">
        <v>128</v>
      </c>
      <c r="W3547" s="302" t="s">
        <v>128</v>
      </c>
      <c r="X3547" s="302" t="s">
        <v>128</v>
      </c>
      <c r="Y3547" s="302" t="s">
        <v>128</v>
      </c>
      <c r="Z3547" s="302" t="s">
        <v>128</v>
      </c>
      <c r="AA3547" s="302" t="s">
        <v>128</v>
      </c>
      <c r="AB3547" s="302" t="s">
        <v>128</v>
      </c>
      <c r="AC3547" s="302" t="s">
        <v>128</v>
      </c>
      <c r="AD3547" s="302" t="s">
        <v>0</v>
      </c>
      <c r="AE3547" s="302" t="s">
        <v>128</v>
      </c>
      <c r="AF3547" s="302" t="s">
        <v>128</v>
      </c>
      <c r="AG3547" s="302"/>
      <c r="AH3547" s="286"/>
      <c r="AI3547" s="286"/>
      <c r="AJ3547" s="342"/>
    </row>
    <row r="3548" spans="1:36" ht="300" customHeight="1">
      <c r="A3548" s="279" t="s">
        <v>7992</v>
      </c>
      <c r="B3548" s="284" t="s">
        <v>12</v>
      </c>
      <c r="C3548" s="284" t="s">
        <v>127</v>
      </c>
      <c r="D3548" s="271">
        <v>42242</v>
      </c>
      <c r="E3548" s="272">
        <v>0.45069444444444445</v>
      </c>
      <c r="F3548" s="271">
        <v>42242</v>
      </c>
      <c r="G3548" s="272">
        <v>0.45069444444444445</v>
      </c>
      <c r="H3548" s="272">
        <f>G3548-E3548</f>
        <v>0</v>
      </c>
      <c r="I3548" s="284">
        <v>14</v>
      </c>
      <c r="J3548" s="284"/>
      <c r="K3548" s="284"/>
      <c r="L3548" s="284" t="s">
        <v>4</v>
      </c>
      <c r="M3548" s="284" t="s">
        <v>8839</v>
      </c>
      <c r="N3548" s="268">
        <v>35</v>
      </c>
      <c r="O3548" s="284" t="s">
        <v>13</v>
      </c>
      <c r="P3548" s="284" t="s">
        <v>8840</v>
      </c>
      <c r="Q3548" s="284" t="s">
        <v>8841</v>
      </c>
      <c r="R3548" s="284">
        <v>0.2</v>
      </c>
      <c r="S3548" s="284">
        <v>0.45</v>
      </c>
      <c r="T3548" s="284">
        <f>R3548+S3548</f>
        <v>0.65</v>
      </c>
      <c r="U3548" s="302" t="s">
        <v>38</v>
      </c>
      <c r="V3548" s="302" t="s">
        <v>9778</v>
      </c>
      <c r="W3548" s="302" t="s">
        <v>9840</v>
      </c>
      <c r="X3548" s="302" t="s">
        <v>9841</v>
      </c>
      <c r="Y3548" s="302" t="s">
        <v>9842</v>
      </c>
      <c r="Z3548" s="302">
        <v>100</v>
      </c>
      <c r="AA3548" s="302" t="s">
        <v>9746</v>
      </c>
      <c r="AB3548" s="302">
        <v>0</v>
      </c>
      <c r="AC3548" s="302" t="s">
        <v>128</v>
      </c>
      <c r="AD3548" s="302" t="s">
        <v>62</v>
      </c>
      <c r="AE3548" s="302" t="s">
        <v>128</v>
      </c>
      <c r="AF3548" s="302" t="s">
        <v>128</v>
      </c>
      <c r="AG3548" s="302"/>
      <c r="AH3548" s="286"/>
      <c r="AI3548" s="286"/>
      <c r="AJ3548" s="342"/>
    </row>
    <row r="3549" spans="1:36" ht="150" customHeight="1">
      <c r="A3549" s="279" t="s">
        <v>7992</v>
      </c>
      <c r="B3549" s="284" t="s">
        <v>5</v>
      </c>
      <c r="C3549" s="284" t="s">
        <v>5</v>
      </c>
      <c r="D3549" s="271">
        <v>42242</v>
      </c>
      <c r="E3549" s="272">
        <v>0.59513888888888888</v>
      </c>
      <c r="F3549" s="271">
        <v>42242</v>
      </c>
      <c r="G3549" s="272">
        <v>0.59513888888888888</v>
      </c>
      <c r="H3549" s="272">
        <v>0</v>
      </c>
      <c r="I3549" s="284">
        <v>12</v>
      </c>
      <c r="J3549" s="284" t="s">
        <v>150</v>
      </c>
      <c r="K3549" s="284" t="s">
        <v>14</v>
      </c>
      <c r="L3549" s="284" t="s">
        <v>4</v>
      </c>
      <c r="M3549" s="284" t="s">
        <v>10667</v>
      </c>
      <c r="N3549" s="268" t="s">
        <v>3</v>
      </c>
      <c r="O3549" s="284" t="s">
        <v>7</v>
      </c>
      <c r="P3549" s="284" t="s">
        <v>8907</v>
      </c>
      <c r="Q3549" s="284" t="s">
        <v>8908</v>
      </c>
      <c r="R3549" s="284"/>
      <c r="S3549" s="284">
        <v>3.1</v>
      </c>
      <c r="T3549" s="284">
        <f>S3549</f>
        <v>3.1</v>
      </c>
      <c r="U3549" s="302" t="s">
        <v>28</v>
      </c>
      <c r="V3549" s="302">
        <v>2011</v>
      </c>
      <c r="W3549" s="302" t="s">
        <v>10668</v>
      </c>
      <c r="X3549" s="302" t="s">
        <v>1408</v>
      </c>
      <c r="Y3549" s="302">
        <v>41712</v>
      </c>
      <c r="Z3549" s="302">
        <v>100</v>
      </c>
      <c r="AA3549" s="302">
        <v>42430</v>
      </c>
      <c r="AB3549" s="302">
        <v>0</v>
      </c>
      <c r="AC3549" s="302"/>
      <c r="AD3549" s="302" t="s">
        <v>0</v>
      </c>
      <c r="AE3549" s="302"/>
      <c r="AF3549" s="302"/>
      <c r="AG3549" s="302"/>
      <c r="AH3549" s="286"/>
      <c r="AI3549" s="286"/>
      <c r="AJ3549" s="342"/>
    </row>
    <row r="3550" spans="1:36" ht="131.25" customHeight="1">
      <c r="A3550" s="274" t="s">
        <v>7992</v>
      </c>
      <c r="B3550" s="294" t="s">
        <v>84</v>
      </c>
      <c r="C3550" s="274" t="s">
        <v>744</v>
      </c>
      <c r="D3550" s="297">
        <v>42243</v>
      </c>
      <c r="E3550" s="298">
        <v>0.78611111111111109</v>
      </c>
      <c r="F3550" s="297">
        <v>42243</v>
      </c>
      <c r="G3550" s="298">
        <v>7.7777777777777779E-2</v>
      </c>
      <c r="H3550" s="299">
        <v>0.29166666666666669</v>
      </c>
      <c r="I3550" s="279">
        <v>4</v>
      </c>
      <c r="J3550" s="286"/>
      <c r="K3550" s="274" t="s">
        <v>14</v>
      </c>
      <c r="L3550" s="286" t="s">
        <v>4</v>
      </c>
      <c r="M3550" s="286" t="s">
        <v>8757</v>
      </c>
      <c r="N3550" s="274" t="s">
        <v>3</v>
      </c>
      <c r="O3550" s="300" t="s">
        <v>7</v>
      </c>
      <c r="P3550" s="286" t="s">
        <v>8757</v>
      </c>
      <c r="Q3550" s="301" t="s">
        <v>8758</v>
      </c>
      <c r="R3550" s="303">
        <v>36</v>
      </c>
      <c r="S3550" s="303"/>
      <c r="T3550" s="303">
        <v>36</v>
      </c>
      <c r="U3550" s="304" t="s">
        <v>44</v>
      </c>
      <c r="V3550" s="279">
        <v>2001</v>
      </c>
      <c r="W3550" s="279" t="s">
        <v>10920</v>
      </c>
      <c r="X3550" s="279"/>
      <c r="Y3550" s="289" t="s">
        <v>10921</v>
      </c>
      <c r="Z3550" s="279"/>
      <c r="AA3550" s="279"/>
      <c r="AB3550" s="279"/>
      <c r="AC3550" s="279"/>
      <c r="AD3550" s="274" t="s">
        <v>0</v>
      </c>
      <c r="AE3550" s="279"/>
      <c r="AF3550" s="279"/>
      <c r="AG3550" s="273" t="s">
        <v>2978</v>
      </c>
      <c r="AH3550" s="286"/>
      <c r="AI3550" s="286"/>
      <c r="AJ3550" s="342"/>
    </row>
    <row r="3551" spans="1:36" ht="150" customHeight="1">
      <c r="A3551" s="279" t="s">
        <v>7992</v>
      </c>
      <c r="B3551" s="284" t="s">
        <v>18</v>
      </c>
      <c r="C3551" s="284" t="s">
        <v>18</v>
      </c>
      <c r="D3551" s="271">
        <v>42243</v>
      </c>
      <c r="E3551" s="272">
        <v>42243.465277777781</v>
      </c>
      <c r="F3551" s="271">
        <v>42243</v>
      </c>
      <c r="G3551" s="272">
        <v>42243.477777777778</v>
      </c>
      <c r="H3551" s="272">
        <f>G3551-E3551</f>
        <v>1.2499999997089617E-2</v>
      </c>
      <c r="I3551" s="284">
        <v>100</v>
      </c>
      <c r="J3551" s="284"/>
      <c r="K3551" s="284"/>
      <c r="L3551" s="284" t="s">
        <v>4</v>
      </c>
      <c r="M3551" s="284" t="s">
        <v>9517</v>
      </c>
      <c r="N3551" s="268">
        <v>35</v>
      </c>
      <c r="O3551" s="284" t="s">
        <v>13</v>
      </c>
      <c r="P3551" s="284" t="s">
        <v>8745</v>
      </c>
      <c r="Q3551" s="284" t="s">
        <v>8746</v>
      </c>
      <c r="R3551" s="284">
        <v>0.86799999999999999</v>
      </c>
      <c r="S3551" s="284"/>
      <c r="T3551" s="284">
        <f>R3551+S3551</f>
        <v>0.86799999999999999</v>
      </c>
      <c r="U3551" s="302"/>
      <c r="V3551" s="302"/>
      <c r="W3551" s="302"/>
      <c r="X3551" s="302"/>
      <c r="Y3551" s="302"/>
      <c r="Z3551" s="302"/>
      <c r="AA3551" s="302"/>
      <c r="AB3551" s="302"/>
      <c r="AC3551" s="302"/>
      <c r="AD3551" s="302" t="s">
        <v>24</v>
      </c>
      <c r="AE3551" s="302"/>
      <c r="AF3551" s="302"/>
      <c r="AG3551" s="302"/>
      <c r="AH3551" s="286"/>
      <c r="AI3551" s="286"/>
      <c r="AJ3551" s="342"/>
    </row>
    <row r="3552" spans="1:36" ht="187.5" customHeight="1">
      <c r="A3552" s="279" t="s">
        <v>7992</v>
      </c>
      <c r="B3552" s="284" t="s">
        <v>18</v>
      </c>
      <c r="C3552" s="284" t="s">
        <v>18</v>
      </c>
      <c r="D3552" s="271">
        <v>42243</v>
      </c>
      <c r="E3552" s="272">
        <v>42243.584027777775</v>
      </c>
      <c r="F3552" s="271">
        <v>42243</v>
      </c>
      <c r="G3552" s="272">
        <v>42243.604166666664</v>
      </c>
      <c r="H3552" s="272">
        <f>G3552-E3552</f>
        <v>2.0138888889050577E-2</v>
      </c>
      <c r="I3552" s="284">
        <v>60</v>
      </c>
      <c r="J3552" s="284"/>
      <c r="K3552" s="284"/>
      <c r="L3552" s="284" t="s">
        <v>4</v>
      </c>
      <c r="M3552" s="284" t="s">
        <v>8732</v>
      </c>
      <c r="N3552" s="268">
        <v>35</v>
      </c>
      <c r="O3552" s="284" t="s">
        <v>7</v>
      </c>
      <c r="P3552" s="284" t="s">
        <v>8732</v>
      </c>
      <c r="Q3552" s="284" t="s">
        <v>8747</v>
      </c>
      <c r="R3552" s="284">
        <v>13.156000000000001</v>
      </c>
      <c r="S3552" s="284"/>
      <c r="T3552" s="284">
        <f>R3552+S3552</f>
        <v>13.156000000000001</v>
      </c>
      <c r="U3552" s="302"/>
      <c r="V3552" s="302"/>
      <c r="W3552" s="302"/>
      <c r="X3552" s="302"/>
      <c r="Y3552" s="302"/>
      <c r="Z3552" s="302"/>
      <c r="AA3552" s="302"/>
      <c r="AB3552" s="302"/>
      <c r="AC3552" s="302"/>
      <c r="AD3552" s="302" t="s">
        <v>24</v>
      </c>
      <c r="AE3552" s="302"/>
      <c r="AF3552" s="302"/>
      <c r="AG3552" s="302"/>
      <c r="AH3552" s="286"/>
      <c r="AI3552" s="286"/>
      <c r="AJ3552" s="342"/>
    </row>
    <row r="3553" spans="1:36" ht="93.75" customHeight="1">
      <c r="A3553" s="279" t="s">
        <v>3570</v>
      </c>
      <c r="B3553" s="293" t="s">
        <v>21</v>
      </c>
      <c r="C3553" s="293" t="s">
        <v>21</v>
      </c>
      <c r="D3553" s="287">
        <v>42179</v>
      </c>
      <c r="E3553" s="288">
        <v>0.28472222222222221</v>
      </c>
      <c r="F3553" s="287">
        <v>42179</v>
      </c>
      <c r="G3553" s="288">
        <v>0.3263888888888889</v>
      </c>
      <c r="H3553" s="288">
        <v>4.1666666666666664E-2</v>
      </c>
      <c r="I3553" s="273">
        <v>1</v>
      </c>
      <c r="J3553" s="273"/>
      <c r="K3553" s="293"/>
      <c r="L3553" s="293" t="s">
        <v>11</v>
      </c>
      <c r="M3553" s="293" t="s">
        <v>4700</v>
      </c>
      <c r="N3553" s="273">
        <v>0.4</v>
      </c>
      <c r="O3553" s="273" t="s">
        <v>2</v>
      </c>
      <c r="P3553" s="293" t="s">
        <v>4700</v>
      </c>
      <c r="Q3553" s="273" t="s">
        <v>4698</v>
      </c>
      <c r="R3553" s="273">
        <v>2.2149999999999999</v>
      </c>
      <c r="S3553" s="273">
        <v>1.1080000000000001</v>
      </c>
      <c r="T3553" s="273">
        <v>3.323</v>
      </c>
      <c r="U3553" s="293" t="s">
        <v>1</v>
      </c>
      <c r="V3553" s="273" t="s">
        <v>128</v>
      </c>
      <c r="W3553" s="293" t="s">
        <v>128</v>
      </c>
      <c r="X3553" s="293" t="s">
        <v>128</v>
      </c>
      <c r="Y3553" s="269">
        <v>2014</v>
      </c>
      <c r="Z3553" s="318" t="s">
        <v>128</v>
      </c>
      <c r="AA3553" s="269">
        <v>2015</v>
      </c>
      <c r="AB3553" s="293" t="s">
        <v>128</v>
      </c>
      <c r="AC3553" s="269">
        <v>2014</v>
      </c>
      <c r="AD3553" s="293" t="s">
        <v>41</v>
      </c>
      <c r="AE3553" s="293" t="s">
        <v>57</v>
      </c>
      <c r="AF3553" s="293"/>
      <c r="AG3553" s="318"/>
      <c r="AH3553" s="286"/>
      <c r="AI3553" s="286"/>
      <c r="AJ3553" s="342"/>
    </row>
    <row r="3554" spans="1:36" ht="75" customHeight="1">
      <c r="A3554" s="279" t="s">
        <v>1580</v>
      </c>
      <c r="B3554" s="284" t="s">
        <v>138</v>
      </c>
      <c r="C3554" s="284" t="s">
        <v>138</v>
      </c>
      <c r="D3554" s="271">
        <v>42099</v>
      </c>
      <c r="E3554" s="272">
        <v>0.32500000000000001</v>
      </c>
      <c r="F3554" s="271">
        <v>42099</v>
      </c>
      <c r="G3554" s="272">
        <v>0.36319444444444443</v>
      </c>
      <c r="H3554" s="272">
        <f>G3554-E3554</f>
        <v>3.819444444444442E-2</v>
      </c>
      <c r="I3554" s="284">
        <v>1</v>
      </c>
      <c r="J3554" s="284" t="s">
        <v>1624</v>
      </c>
      <c r="K3554" s="284"/>
      <c r="L3554" s="284" t="s">
        <v>4</v>
      </c>
      <c r="M3554" s="284" t="s">
        <v>1625</v>
      </c>
      <c r="N3554" s="268">
        <v>0.4</v>
      </c>
      <c r="O3554" s="284" t="s">
        <v>55</v>
      </c>
      <c r="P3554" s="284" t="s">
        <v>1626</v>
      </c>
      <c r="Q3554" s="284" t="s">
        <v>2612</v>
      </c>
      <c r="R3554" s="284">
        <v>2.4</v>
      </c>
      <c r="S3554" s="284"/>
      <c r="T3554" s="284">
        <f>R3554+S3554</f>
        <v>2.4</v>
      </c>
      <c r="U3554" s="302" t="s">
        <v>60</v>
      </c>
      <c r="V3554" s="302">
        <v>2009</v>
      </c>
      <c r="W3554" s="302" t="s">
        <v>2613</v>
      </c>
      <c r="X3554" s="302" t="s">
        <v>1871</v>
      </c>
      <c r="Y3554" s="302">
        <v>42057</v>
      </c>
      <c r="Z3554" s="302">
        <v>100</v>
      </c>
      <c r="AA3554" s="302">
        <v>42106</v>
      </c>
      <c r="AB3554" s="302">
        <v>0</v>
      </c>
      <c r="AC3554" s="302">
        <v>42057</v>
      </c>
      <c r="AD3554" s="302" t="s">
        <v>41</v>
      </c>
      <c r="AE3554" s="302"/>
      <c r="AF3554" s="302"/>
      <c r="AG3554" s="302"/>
      <c r="AH3554" s="286"/>
      <c r="AI3554" s="286"/>
      <c r="AJ3554" s="342"/>
    </row>
    <row r="3555" spans="1:36" ht="337.5" customHeight="1">
      <c r="A3555" s="279" t="s">
        <v>7992</v>
      </c>
      <c r="B3555" s="284" t="s">
        <v>58</v>
      </c>
      <c r="C3555" s="284" t="s">
        <v>11504</v>
      </c>
      <c r="D3555" s="271">
        <v>42243</v>
      </c>
      <c r="E3555" s="272">
        <v>0.21875</v>
      </c>
      <c r="F3555" s="271">
        <v>42243</v>
      </c>
      <c r="G3555" s="272">
        <v>0.21875</v>
      </c>
      <c r="H3555" s="272">
        <f>G3555-E3555</f>
        <v>0</v>
      </c>
      <c r="I3555" s="284">
        <v>10</v>
      </c>
      <c r="J3555" s="284" t="s">
        <v>8731</v>
      </c>
      <c r="K3555" s="284" t="s">
        <v>8</v>
      </c>
      <c r="L3555" s="284" t="s">
        <v>16</v>
      </c>
      <c r="M3555" s="284" t="s">
        <v>11132</v>
      </c>
      <c r="N3555" s="268">
        <v>110</v>
      </c>
      <c r="O3555" s="284" t="s">
        <v>7</v>
      </c>
      <c r="P3555" s="284" t="s">
        <v>11132</v>
      </c>
      <c r="Q3555" s="284" t="s">
        <v>11133</v>
      </c>
      <c r="R3555" s="284"/>
      <c r="S3555" s="284">
        <v>5.2</v>
      </c>
      <c r="T3555" s="284">
        <v>5.2</v>
      </c>
      <c r="U3555" s="302"/>
      <c r="V3555" s="302"/>
      <c r="W3555" s="302"/>
      <c r="X3555" s="302"/>
      <c r="Y3555" s="302"/>
      <c r="Z3555" s="302"/>
      <c r="AA3555" s="302"/>
      <c r="AB3555" s="302"/>
      <c r="AC3555" s="302"/>
      <c r="AD3555" s="302" t="s">
        <v>37</v>
      </c>
      <c r="AE3555" s="302"/>
      <c r="AF3555" s="302"/>
      <c r="AG3555" s="302"/>
      <c r="AH3555" s="286"/>
      <c r="AI3555" s="286"/>
      <c r="AJ3555" s="342"/>
    </row>
    <row r="3556" spans="1:36" ht="262.5" customHeight="1">
      <c r="A3556" s="279" t="s">
        <v>4982</v>
      </c>
      <c r="B3556" s="284" t="s">
        <v>12</v>
      </c>
      <c r="C3556" s="284" t="s">
        <v>127</v>
      </c>
      <c r="D3556" s="271">
        <v>42204</v>
      </c>
      <c r="E3556" s="272">
        <v>0.78333333333333333</v>
      </c>
      <c r="F3556" s="271">
        <v>42204</v>
      </c>
      <c r="G3556" s="272">
        <v>0.79999999999999993</v>
      </c>
      <c r="H3556" s="272">
        <f>G3556-E3556</f>
        <v>1.6666666666666607E-2</v>
      </c>
      <c r="I3556" s="284">
        <v>6</v>
      </c>
      <c r="J3556" s="284" t="s">
        <v>233</v>
      </c>
      <c r="K3556" s="284" t="s">
        <v>20</v>
      </c>
      <c r="L3556" s="284" t="s">
        <v>9</v>
      </c>
      <c r="M3556" s="284" t="s">
        <v>7757</v>
      </c>
      <c r="N3556" s="268" t="s">
        <v>3</v>
      </c>
      <c r="O3556" s="284" t="s">
        <v>7</v>
      </c>
      <c r="P3556" s="284" t="s">
        <v>7758</v>
      </c>
      <c r="Q3556" s="284" t="s">
        <v>7759</v>
      </c>
      <c r="R3556" s="284">
        <v>2.2799999999999998</v>
      </c>
      <c r="S3556" s="284">
        <v>1.01</v>
      </c>
      <c r="T3556" s="284">
        <f>R3556+S3556</f>
        <v>3.29</v>
      </c>
      <c r="U3556" s="302" t="s">
        <v>28</v>
      </c>
      <c r="V3556" s="302">
        <v>1985</v>
      </c>
      <c r="W3556" s="302" t="s">
        <v>1364</v>
      </c>
      <c r="X3556" s="302" t="s">
        <v>762</v>
      </c>
      <c r="Y3556" s="302" t="s">
        <v>9723</v>
      </c>
      <c r="Z3556" s="302">
        <v>1</v>
      </c>
      <c r="AA3556" s="302" t="s">
        <v>9724</v>
      </c>
      <c r="AB3556" s="302" t="s">
        <v>128</v>
      </c>
      <c r="AC3556" s="302" t="s">
        <v>128</v>
      </c>
      <c r="AD3556" s="302" t="s">
        <v>31</v>
      </c>
      <c r="AE3556" s="302" t="s">
        <v>128</v>
      </c>
      <c r="AF3556" s="302" t="s">
        <v>128</v>
      </c>
      <c r="AG3556" s="302"/>
      <c r="AH3556" s="286"/>
      <c r="AI3556" s="286"/>
      <c r="AJ3556" s="342"/>
    </row>
    <row r="3557" spans="1:36" ht="187.5" customHeight="1">
      <c r="A3557" s="279" t="s">
        <v>7992</v>
      </c>
      <c r="B3557" s="284" t="s">
        <v>19</v>
      </c>
      <c r="C3557" s="284" t="s">
        <v>5350</v>
      </c>
      <c r="D3557" s="271">
        <v>42244</v>
      </c>
      <c r="E3557" s="272">
        <v>0.24861111111111112</v>
      </c>
      <c r="F3557" s="271">
        <v>42244</v>
      </c>
      <c r="G3557" s="272">
        <v>0.24861111111111112</v>
      </c>
      <c r="H3557" s="272">
        <v>0</v>
      </c>
      <c r="I3557" s="284">
        <v>451</v>
      </c>
      <c r="J3557" s="284" t="s">
        <v>8760</v>
      </c>
      <c r="K3557" s="284" t="s">
        <v>8</v>
      </c>
      <c r="L3557" s="284" t="s">
        <v>16</v>
      </c>
      <c r="M3557" s="284" t="s">
        <v>2856</v>
      </c>
      <c r="N3557" s="268">
        <v>220</v>
      </c>
      <c r="O3557" s="284" t="s">
        <v>7</v>
      </c>
      <c r="P3557" s="284" t="s">
        <v>11392</v>
      </c>
      <c r="Q3557" s="284" t="s">
        <v>11393</v>
      </c>
      <c r="R3557" s="284">
        <v>75</v>
      </c>
      <c r="S3557" s="284">
        <v>164</v>
      </c>
      <c r="T3557" s="284">
        <f>R3557+S3557</f>
        <v>239</v>
      </c>
      <c r="U3557" s="302"/>
      <c r="V3557" s="302"/>
      <c r="W3557" s="302"/>
      <c r="X3557" s="302"/>
      <c r="Y3557" s="302"/>
      <c r="Z3557" s="302"/>
      <c r="AA3557" s="302"/>
      <c r="AB3557" s="302"/>
      <c r="AC3557" s="302"/>
      <c r="AD3557" s="302" t="s">
        <v>37</v>
      </c>
      <c r="AE3557" s="302"/>
      <c r="AF3557" s="302"/>
      <c r="AG3557" s="302"/>
      <c r="AH3557" s="286"/>
      <c r="AI3557" s="286"/>
      <c r="AJ3557" s="342"/>
    </row>
    <row r="3558" spans="1:36" ht="187.5" customHeight="1">
      <c r="A3558" s="279" t="s">
        <v>7992</v>
      </c>
      <c r="B3558" s="284" t="s">
        <v>19</v>
      </c>
      <c r="C3558" s="284" t="s">
        <v>19</v>
      </c>
      <c r="D3558" s="271">
        <v>42244</v>
      </c>
      <c r="E3558" s="272">
        <v>0.65208333333333335</v>
      </c>
      <c r="F3558" s="271">
        <v>42244</v>
      </c>
      <c r="G3558" s="272">
        <v>0.66388888888888886</v>
      </c>
      <c r="H3558" s="272">
        <f>F3558-D3558+G3558-E3558</f>
        <v>1.1805555555555514E-2</v>
      </c>
      <c r="I3558" s="284">
        <v>11</v>
      </c>
      <c r="J3558" s="284"/>
      <c r="K3558" s="284" t="s">
        <v>178</v>
      </c>
      <c r="L3558" s="284" t="s">
        <v>9</v>
      </c>
      <c r="M3558" s="284" t="s">
        <v>3682</v>
      </c>
      <c r="N3558" s="268" t="s">
        <v>3</v>
      </c>
      <c r="O3558" s="284" t="s">
        <v>7</v>
      </c>
      <c r="P3558" s="284" t="s">
        <v>11394</v>
      </c>
      <c r="Q3558" s="284" t="s">
        <v>11395</v>
      </c>
      <c r="R3558" s="284">
        <v>2</v>
      </c>
      <c r="S3558" s="284"/>
      <c r="T3558" s="284">
        <f>R3558+S3558</f>
        <v>2</v>
      </c>
      <c r="U3558" s="302" t="s">
        <v>28</v>
      </c>
      <c r="V3558" s="302">
        <v>1971</v>
      </c>
      <c r="W3558" s="302" t="s">
        <v>1364</v>
      </c>
      <c r="X3558" s="302">
        <v>0</v>
      </c>
      <c r="Y3558" s="302">
        <v>42159</v>
      </c>
      <c r="Z3558" s="302">
        <v>100</v>
      </c>
      <c r="AA3558" s="302">
        <v>42373</v>
      </c>
      <c r="AB3558" s="302">
        <v>0</v>
      </c>
      <c r="AC3558" s="302">
        <v>42032</v>
      </c>
      <c r="AD3558" s="302" t="s">
        <v>30</v>
      </c>
      <c r="AE3558" s="302"/>
      <c r="AF3558" s="302"/>
      <c r="AG3558" s="302"/>
      <c r="AH3558" s="286"/>
      <c r="AI3558" s="286"/>
      <c r="AJ3558" s="342"/>
    </row>
    <row r="3559" spans="1:36" ht="56.25" customHeight="1">
      <c r="A3559" s="279" t="s">
        <v>7992</v>
      </c>
      <c r="B3559" s="284" t="s">
        <v>19</v>
      </c>
      <c r="C3559" s="284" t="s">
        <v>5350</v>
      </c>
      <c r="D3559" s="271">
        <v>42244</v>
      </c>
      <c r="E3559" s="272">
        <v>0.81041666666666667</v>
      </c>
      <c r="F3559" s="271">
        <v>42244</v>
      </c>
      <c r="G3559" s="272">
        <v>0.81111111111111101</v>
      </c>
      <c r="H3559" s="272">
        <v>6.9444444444433095E-4</v>
      </c>
      <c r="I3559" s="284">
        <v>117</v>
      </c>
      <c r="J3559" s="284" t="s">
        <v>8761</v>
      </c>
      <c r="K3559" s="284" t="s">
        <v>20</v>
      </c>
      <c r="L3559" s="284" t="s">
        <v>16</v>
      </c>
      <c r="M3559" s="284" t="s">
        <v>2856</v>
      </c>
      <c r="N3559" s="268">
        <v>110</v>
      </c>
      <c r="O3559" s="284" t="s">
        <v>7</v>
      </c>
      <c r="P3559" s="284" t="s">
        <v>11396</v>
      </c>
      <c r="Q3559" s="284" t="s">
        <v>11397</v>
      </c>
      <c r="R3559" s="284">
        <v>143</v>
      </c>
      <c r="S3559" s="284">
        <v>154</v>
      </c>
      <c r="T3559" s="284">
        <f>R3559+S3559</f>
        <v>297</v>
      </c>
      <c r="U3559" s="302"/>
      <c r="V3559" s="302"/>
      <c r="W3559" s="302"/>
      <c r="X3559" s="302"/>
      <c r="Y3559" s="302"/>
      <c r="Z3559" s="302"/>
      <c r="AA3559" s="302"/>
      <c r="AB3559" s="302"/>
      <c r="AC3559" s="302"/>
      <c r="AD3559" s="302" t="s">
        <v>37</v>
      </c>
      <c r="AE3559" s="302"/>
      <c r="AF3559" s="302"/>
      <c r="AG3559" s="302"/>
      <c r="AH3559" s="286"/>
      <c r="AI3559" s="286"/>
      <c r="AJ3559" s="342"/>
    </row>
    <row r="3560" spans="1:36" ht="187.5" customHeight="1">
      <c r="A3560" s="279" t="s">
        <v>7992</v>
      </c>
      <c r="B3560" s="284" t="s">
        <v>15</v>
      </c>
      <c r="C3560" s="284" t="s">
        <v>15</v>
      </c>
      <c r="D3560" s="271">
        <v>42244</v>
      </c>
      <c r="E3560" s="272">
        <v>0.93333333333333324</v>
      </c>
      <c r="F3560" s="271">
        <v>42244</v>
      </c>
      <c r="G3560" s="272">
        <v>0.93333333333333324</v>
      </c>
      <c r="H3560" s="272">
        <f>(F3560+G3560)-(D3560+E3560)</f>
        <v>0</v>
      </c>
      <c r="I3560" s="284">
        <v>10</v>
      </c>
      <c r="J3560" s="284" t="s">
        <v>150</v>
      </c>
      <c r="K3560" s="284" t="s">
        <v>8</v>
      </c>
      <c r="L3560" s="284" t="s">
        <v>4</v>
      </c>
      <c r="M3560" s="284" t="s">
        <v>680</v>
      </c>
      <c r="N3560" s="268" t="s">
        <v>3</v>
      </c>
      <c r="O3560" s="284" t="s">
        <v>7</v>
      </c>
      <c r="P3560" s="284" t="s">
        <v>9407</v>
      </c>
      <c r="Q3560" s="284" t="s">
        <v>9408</v>
      </c>
      <c r="R3560" s="284"/>
      <c r="S3560" s="284">
        <v>1.05</v>
      </c>
      <c r="T3560" s="284">
        <f>SUM(R3560:S3560)</f>
        <v>1.05</v>
      </c>
      <c r="U3560" s="302" t="s">
        <v>28</v>
      </c>
      <c r="V3560" s="302">
        <v>1989</v>
      </c>
      <c r="W3560" s="302" t="s">
        <v>1709</v>
      </c>
      <c r="X3560" s="302"/>
      <c r="Y3560" s="302" t="s">
        <v>9409</v>
      </c>
      <c r="Z3560" s="302">
        <v>100</v>
      </c>
      <c r="AA3560" s="302" t="s">
        <v>9337</v>
      </c>
      <c r="AB3560" s="302">
        <v>0</v>
      </c>
      <c r="AC3560" s="302"/>
      <c r="AD3560" s="302" t="s">
        <v>30</v>
      </c>
      <c r="AE3560" s="302" t="s">
        <v>53</v>
      </c>
      <c r="AF3560" s="302"/>
      <c r="AG3560" s="302" t="s">
        <v>9410</v>
      </c>
      <c r="AH3560" s="286"/>
      <c r="AI3560" s="286"/>
      <c r="AJ3560" s="342"/>
    </row>
    <row r="3561" spans="1:36" ht="206.25" customHeight="1">
      <c r="A3561" s="279" t="s">
        <v>1580</v>
      </c>
      <c r="B3561" s="284" t="s">
        <v>15</v>
      </c>
      <c r="C3561" s="284" t="s">
        <v>15</v>
      </c>
      <c r="D3561" s="271">
        <v>42103</v>
      </c>
      <c r="E3561" s="272">
        <v>0.43263888888888885</v>
      </c>
      <c r="F3561" s="271">
        <v>42103</v>
      </c>
      <c r="G3561" s="272">
        <v>0.43263888888888885</v>
      </c>
      <c r="H3561" s="272">
        <f>(F3561+G3561)-(D3561+E3561)</f>
        <v>0</v>
      </c>
      <c r="I3561" s="284">
        <v>8</v>
      </c>
      <c r="J3561" s="284" t="s">
        <v>136</v>
      </c>
      <c r="K3561" s="284" t="s">
        <v>8</v>
      </c>
      <c r="L3561" s="284" t="s">
        <v>4</v>
      </c>
      <c r="M3561" s="284" t="s">
        <v>496</v>
      </c>
      <c r="N3561" s="268" t="s">
        <v>3</v>
      </c>
      <c r="O3561" s="284" t="s">
        <v>7</v>
      </c>
      <c r="P3561" s="284" t="s">
        <v>2420</v>
      </c>
      <c r="Q3561" s="284" t="s">
        <v>6366</v>
      </c>
      <c r="R3561" s="284"/>
      <c r="S3561" s="284">
        <v>0.83</v>
      </c>
      <c r="T3561" s="284">
        <f>SUM(R3561:S3561)</f>
        <v>0.83</v>
      </c>
      <c r="U3561" s="302" t="s">
        <v>28</v>
      </c>
      <c r="V3561" s="302">
        <v>2011</v>
      </c>
      <c r="W3561" s="302" t="s">
        <v>1709</v>
      </c>
      <c r="X3561" s="302"/>
      <c r="Y3561" s="302" t="s">
        <v>6367</v>
      </c>
      <c r="Z3561" s="302">
        <v>100</v>
      </c>
      <c r="AA3561" s="302" t="s">
        <v>6368</v>
      </c>
      <c r="AB3561" s="302">
        <v>1</v>
      </c>
      <c r="AC3561" s="302"/>
      <c r="AD3561" s="302" t="s">
        <v>22</v>
      </c>
      <c r="AE3561" s="302" t="s">
        <v>53</v>
      </c>
      <c r="AF3561" s="302"/>
      <c r="AG3561" s="302" t="s">
        <v>6369</v>
      </c>
      <c r="AH3561" s="286"/>
      <c r="AI3561" s="286"/>
      <c r="AJ3561" s="342"/>
    </row>
    <row r="3562" spans="1:36" ht="131.25" customHeight="1">
      <c r="A3562" s="284" t="s">
        <v>3570</v>
      </c>
      <c r="B3562" s="293" t="s">
        <v>21</v>
      </c>
      <c r="C3562" s="293" t="s">
        <v>21</v>
      </c>
      <c r="D3562" s="287">
        <v>42166</v>
      </c>
      <c r="E3562" s="288">
        <v>0.52083333333333337</v>
      </c>
      <c r="F3562" s="287">
        <v>42166</v>
      </c>
      <c r="G3562" s="288">
        <v>0.55972222222222223</v>
      </c>
      <c r="H3562" s="288">
        <v>3.888888888888889E-2</v>
      </c>
      <c r="I3562" s="273">
        <v>2</v>
      </c>
      <c r="J3562" s="273"/>
      <c r="K3562" s="293"/>
      <c r="L3562" s="293" t="s">
        <v>4</v>
      </c>
      <c r="M3562" s="293" t="s">
        <v>4071</v>
      </c>
      <c r="N3562" s="273">
        <v>0.4</v>
      </c>
      <c r="O3562" s="273" t="s">
        <v>25</v>
      </c>
      <c r="P3562" s="293" t="s">
        <v>4071</v>
      </c>
      <c r="Q3562" s="273" t="s">
        <v>6738</v>
      </c>
      <c r="R3562" s="273">
        <v>0.54300000000000004</v>
      </c>
      <c r="S3562" s="273">
        <v>0.26800000000000002</v>
      </c>
      <c r="T3562" s="273">
        <v>0.81100000000000005</v>
      </c>
      <c r="U3562" s="293" t="s">
        <v>28</v>
      </c>
      <c r="V3562" s="273" t="s">
        <v>128</v>
      </c>
      <c r="W3562" s="293" t="s">
        <v>128</v>
      </c>
      <c r="X3562" s="293" t="s">
        <v>128</v>
      </c>
      <c r="Y3562" s="269">
        <v>2014</v>
      </c>
      <c r="Z3562" s="318" t="s">
        <v>128</v>
      </c>
      <c r="AA3562" s="269">
        <v>2015</v>
      </c>
      <c r="AB3562" s="293" t="s">
        <v>128</v>
      </c>
      <c r="AC3562" s="269">
        <v>2014</v>
      </c>
      <c r="AD3562" s="293" t="s">
        <v>22</v>
      </c>
      <c r="AE3562" s="293" t="s">
        <v>57</v>
      </c>
      <c r="AF3562" s="293"/>
      <c r="AG3562" s="318"/>
      <c r="AH3562" s="286"/>
      <c r="AI3562" s="286"/>
      <c r="AJ3562" s="342"/>
    </row>
    <row r="3563" spans="1:36" ht="93.75" customHeight="1">
      <c r="A3563" s="279" t="s">
        <v>7992</v>
      </c>
      <c r="B3563" s="284" t="s">
        <v>19</v>
      </c>
      <c r="C3563" s="284" t="s">
        <v>11218</v>
      </c>
      <c r="D3563" s="271">
        <v>42245</v>
      </c>
      <c r="E3563" s="272">
        <v>0.2673611111111111</v>
      </c>
      <c r="F3563" s="271">
        <v>42245</v>
      </c>
      <c r="G3563" s="272">
        <v>0.26805555555555555</v>
      </c>
      <c r="H3563" s="272">
        <v>6.9444444444444198E-4</v>
      </c>
      <c r="I3563" s="284">
        <v>131</v>
      </c>
      <c r="J3563" s="284" t="s">
        <v>2962</v>
      </c>
      <c r="K3563" s="284" t="s">
        <v>8</v>
      </c>
      <c r="L3563" s="284" t="s">
        <v>16</v>
      </c>
      <c r="M3563" s="284" t="s">
        <v>267</v>
      </c>
      <c r="N3563" s="268">
        <v>110</v>
      </c>
      <c r="O3563" s="284" t="s">
        <v>7</v>
      </c>
      <c r="P3563" s="284" t="s">
        <v>11398</v>
      </c>
      <c r="Q3563" s="284" t="s">
        <v>11399</v>
      </c>
      <c r="R3563" s="284">
        <v>39</v>
      </c>
      <c r="S3563" s="284">
        <v>16</v>
      </c>
      <c r="T3563" s="284">
        <f>R3563+S3563</f>
        <v>55</v>
      </c>
      <c r="U3563" s="302"/>
      <c r="V3563" s="302"/>
      <c r="W3563" s="302"/>
      <c r="X3563" s="302"/>
      <c r="Y3563" s="302"/>
      <c r="Z3563" s="302"/>
      <c r="AA3563" s="302"/>
      <c r="AB3563" s="302"/>
      <c r="AC3563" s="302"/>
      <c r="AD3563" s="302" t="s">
        <v>37</v>
      </c>
      <c r="AE3563" s="302"/>
      <c r="AF3563" s="302"/>
      <c r="AG3563" s="302"/>
      <c r="AH3563" s="286"/>
      <c r="AI3563" s="286"/>
      <c r="AJ3563" s="342"/>
    </row>
    <row r="3564" spans="1:36" ht="225" customHeight="1">
      <c r="A3564" s="279" t="s">
        <v>7992</v>
      </c>
      <c r="B3564" s="284" t="s">
        <v>19</v>
      </c>
      <c r="C3564" s="284" t="s">
        <v>19</v>
      </c>
      <c r="D3564" s="271">
        <v>42245</v>
      </c>
      <c r="E3564" s="272">
        <v>0.2722222222222222</v>
      </c>
      <c r="F3564" s="271">
        <v>42245</v>
      </c>
      <c r="G3564" s="272">
        <v>0.27430555555555552</v>
      </c>
      <c r="H3564" s="272">
        <f>F3564-D3564+G3564-E3564</f>
        <v>2.0833333333333259E-3</v>
      </c>
      <c r="I3564" s="284">
        <v>44</v>
      </c>
      <c r="J3564" s="284" t="s">
        <v>2962</v>
      </c>
      <c r="K3564" s="284"/>
      <c r="L3564" s="284" t="s">
        <v>4</v>
      </c>
      <c r="M3564" s="284" t="s">
        <v>179</v>
      </c>
      <c r="N3564" s="268">
        <v>110</v>
      </c>
      <c r="O3564" s="284" t="s">
        <v>7</v>
      </c>
      <c r="P3564" s="284" t="s">
        <v>11400</v>
      </c>
      <c r="Q3564" s="284" t="s">
        <v>11401</v>
      </c>
      <c r="R3564" s="284">
        <v>46</v>
      </c>
      <c r="S3564" s="284">
        <v>11</v>
      </c>
      <c r="T3564" s="284">
        <f>R3564+S3564</f>
        <v>57</v>
      </c>
      <c r="U3564" s="302" t="s">
        <v>28</v>
      </c>
      <c r="V3564" s="302">
        <v>1994</v>
      </c>
      <c r="W3564" s="302" t="s">
        <v>11373</v>
      </c>
      <c r="X3564" s="302" t="s">
        <v>11374</v>
      </c>
      <c r="Y3564" s="302">
        <v>41984</v>
      </c>
      <c r="Z3564" s="302">
        <v>100</v>
      </c>
      <c r="AA3564" s="302">
        <v>42552</v>
      </c>
      <c r="AB3564" s="302">
        <v>0</v>
      </c>
      <c r="AC3564" s="302">
        <v>42271</v>
      </c>
      <c r="AD3564" s="302" t="s">
        <v>0</v>
      </c>
      <c r="AE3564" s="302"/>
      <c r="AF3564" s="302"/>
      <c r="AG3564" s="302"/>
      <c r="AH3564" s="286"/>
      <c r="AI3564" s="286"/>
      <c r="AJ3564" s="342"/>
    </row>
    <row r="3565" spans="1:36" ht="206.25" customHeight="1">
      <c r="A3565" s="279" t="s">
        <v>7992</v>
      </c>
      <c r="B3565" s="284" t="s">
        <v>19</v>
      </c>
      <c r="C3565" s="284" t="s">
        <v>11218</v>
      </c>
      <c r="D3565" s="271">
        <v>42245</v>
      </c>
      <c r="E3565" s="272">
        <v>0.27499999999999997</v>
      </c>
      <c r="F3565" s="271">
        <v>42245</v>
      </c>
      <c r="G3565" s="272">
        <v>0.27916666666666667</v>
      </c>
      <c r="H3565" s="272">
        <v>4.1666666666667074E-3</v>
      </c>
      <c r="I3565" s="284">
        <v>4</v>
      </c>
      <c r="J3565" s="284"/>
      <c r="K3565" s="284"/>
      <c r="L3565" s="284" t="s">
        <v>16</v>
      </c>
      <c r="M3565" s="284" t="s">
        <v>264</v>
      </c>
      <c r="N3565" s="268">
        <v>110</v>
      </c>
      <c r="O3565" s="284" t="s">
        <v>7</v>
      </c>
      <c r="P3565" s="284" t="s">
        <v>11402</v>
      </c>
      <c r="Q3565" s="284" t="s">
        <v>11403</v>
      </c>
      <c r="R3565" s="284">
        <v>5</v>
      </c>
      <c r="S3565" s="284">
        <v>9</v>
      </c>
      <c r="T3565" s="284">
        <f>R3565+S3565</f>
        <v>14</v>
      </c>
      <c r="U3565" s="302"/>
      <c r="V3565" s="302"/>
      <c r="W3565" s="302"/>
      <c r="X3565" s="302"/>
      <c r="Y3565" s="302"/>
      <c r="Z3565" s="302"/>
      <c r="AA3565" s="302"/>
      <c r="AB3565" s="302"/>
      <c r="AC3565" s="302"/>
      <c r="AD3565" s="302" t="s">
        <v>37</v>
      </c>
      <c r="AE3565" s="302"/>
      <c r="AF3565" s="302"/>
      <c r="AG3565" s="302"/>
      <c r="AH3565" s="286"/>
      <c r="AI3565" s="286"/>
      <c r="AJ3565" s="342"/>
    </row>
    <row r="3566" spans="1:36" ht="243.75" customHeight="1">
      <c r="A3566" s="279" t="s">
        <v>7992</v>
      </c>
      <c r="B3566" s="284" t="s">
        <v>19</v>
      </c>
      <c r="C3566" s="284" t="s">
        <v>5350</v>
      </c>
      <c r="D3566" s="271">
        <v>42245</v>
      </c>
      <c r="E3566" s="272">
        <v>0.50624999999999998</v>
      </c>
      <c r="F3566" s="271">
        <v>42245</v>
      </c>
      <c r="G3566" s="272">
        <v>0.50624999999999998</v>
      </c>
      <c r="H3566" s="272">
        <v>0</v>
      </c>
      <c r="I3566" s="284">
        <v>15</v>
      </c>
      <c r="J3566" s="284" t="s">
        <v>8765</v>
      </c>
      <c r="K3566" s="284" t="s">
        <v>8</v>
      </c>
      <c r="L3566" s="284" t="s">
        <v>16</v>
      </c>
      <c r="M3566" s="284" t="s">
        <v>183</v>
      </c>
      <c r="N3566" s="268">
        <v>220</v>
      </c>
      <c r="O3566" s="284" t="s">
        <v>7</v>
      </c>
      <c r="P3566" s="284" t="s">
        <v>11404</v>
      </c>
      <c r="Q3566" s="284" t="s">
        <v>11405</v>
      </c>
      <c r="R3566" s="284">
        <v>9</v>
      </c>
      <c r="S3566" s="284">
        <v>16</v>
      </c>
      <c r="T3566" s="284">
        <f>R3566+S3566</f>
        <v>25</v>
      </c>
      <c r="U3566" s="302"/>
      <c r="V3566" s="302"/>
      <c r="W3566" s="302"/>
      <c r="X3566" s="302"/>
      <c r="Y3566" s="302"/>
      <c r="Z3566" s="302"/>
      <c r="AA3566" s="302"/>
      <c r="AB3566" s="302"/>
      <c r="AC3566" s="302"/>
      <c r="AD3566" s="302" t="s">
        <v>37</v>
      </c>
      <c r="AE3566" s="302"/>
      <c r="AF3566" s="302"/>
      <c r="AG3566" s="302"/>
      <c r="AH3566" s="286"/>
      <c r="AI3566" s="286"/>
      <c r="AJ3566" s="342"/>
    </row>
    <row r="3567" spans="1:36" ht="131.25" customHeight="1">
      <c r="A3567" s="279" t="s">
        <v>7992</v>
      </c>
      <c r="B3567" s="284" t="s">
        <v>81</v>
      </c>
      <c r="C3567" s="284" t="s">
        <v>81</v>
      </c>
      <c r="D3567" s="271">
        <v>42245</v>
      </c>
      <c r="E3567" s="272">
        <v>0.91527777777777775</v>
      </c>
      <c r="F3567" s="271">
        <v>42245</v>
      </c>
      <c r="G3567" s="272">
        <v>0.91527777777777775</v>
      </c>
      <c r="H3567" s="272">
        <v>0</v>
      </c>
      <c r="I3567" s="284">
        <v>7</v>
      </c>
      <c r="J3567" s="284" t="s">
        <v>143</v>
      </c>
      <c r="K3567" s="284" t="s">
        <v>8</v>
      </c>
      <c r="L3567" s="284" t="s">
        <v>29</v>
      </c>
      <c r="M3567" s="284" t="s">
        <v>8767</v>
      </c>
      <c r="N3567" s="268" t="s">
        <v>3</v>
      </c>
      <c r="O3567" s="284" t="s">
        <v>7</v>
      </c>
      <c r="P3567" s="284" t="s">
        <v>8767</v>
      </c>
      <c r="Q3567" s="284" t="s">
        <v>10081</v>
      </c>
      <c r="R3567" s="284"/>
      <c r="S3567" s="284">
        <v>0.8</v>
      </c>
      <c r="T3567" s="284">
        <v>0.8</v>
      </c>
      <c r="U3567" s="302" t="s">
        <v>28</v>
      </c>
      <c r="V3567" s="302">
        <v>1989</v>
      </c>
      <c r="W3567" s="302" t="s">
        <v>587</v>
      </c>
      <c r="X3567" s="302" t="s">
        <v>10005</v>
      </c>
      <c r="Y3567" s="302">
        <v>42141</v>
      </c>
      <c r="Z3567" s="302">
        <v>1</v>
      </c>
      <c r="AA3567" s="302" t="s">
        <v>10082</v>
      </c>
      <c r="AB3567" s="302">
        <v>0</v>
      </c>
      <c r="AC3567" s="302" t="s">
        <v>10083</v>
      </c>
      <c r="AD3567" s="302" t="s">
        <v>27</v>
      </c>
      <c r="AE3567" s="302"/>
      <c r="AF3567" s="302"/>
      <c r="AG3567" s="302"/>
      <c r="AH3567" s="286"/>
      <c r="AI3567" s="286"/>
      <c r="AJ3567" s="342"/>
    </row>
    <row r="3568" spans="1:36" ht="131.25" customHeight="1">
      <c r="A3568" s="279" t="s">
        <v>7992</v>
      </c>
      <c r="B3568" s="284" t="s">
        <v>15</v>
      </c>
      <c r="C3568" s="284" t="s">
        <v>209</v>
      </c>
      <c r="D3568" s="271">
        <v>42245</v>
      </c>
      <c r="E3568" s="272">
        <v>0.23124999999999998</v>
      </c>
      <c r="F3568" s="271">
        <v>42245</v>
      </c>
      <c r="G3568" s="272">
        <v>0.23124999999999998</v>
      </c>
      <c r="H3568" s="272">
        <f>(F3568+G3568)-(D3568+E3568)</f>
        <v>0</v>
      </c>
      <c r="I3568" s="284">
        <v>12</v>
      </c>
      <c r="J3568" s="284"/>
      <c r="K3568" s="284" t="s">
        <v>8</v>
      </c>
      <c r="L3568" s="284" t="s">
        <v>16</v>
      </c>
      <c r="M3568" s="284" t="s">
        <v>4424</v>
      </c>
      <c r="N3568" s="268">
        <v>35</v>
      </c>
      <c r="O3568" s="284" t="s">
        <v>7</v>
      </c>
      <c r="P3568" s="284" t="s">
        <v>9411</v>
      </c>
      <c r="Q3568" s="284" t="s">
        <v>9412</v>
      </c>
      <c r="R3568" s="284"/>
      <c r="S3568" s="284">
        <v>1.33</v>
      </c>
      <c r="T3568" s="284">
        <f>SUM(R3568:S3568)</f>
        <v>1.33</v>
      </c>
      <c r="U3568" s="302"/>
      <c r="V3568" s="302"/>
      <c r="W3568" s="302"/>
      <c r="X3568" s="302"/>
      <c r="Y3568" s="302"/>
      <c r="Z3568" s="302"/>
      <c r="AA3568" s="302"/>
      <c r="AB3568" s="302"/>
      <c r="AC3568" s="302"/>
      <c r="AD3568" s="302" t="s">
        <v>37</v>
      </c>
      <c r="AE3568" s="302" t="s">
        <v>53</v>
      </c>
      <c r="AF3568" s="302"/>
      <c r="AG3568" s="302"/>
      <c r="AH3568" s="286"/>
      <c r="AI3568" s="286"/>
      <c r="AJ3568" s="342"/>
    </row>
    <row r="3569" spans="1:36" ht="206.25" customHeight="1">
      <c r="A3569" s="279" t="s">
        <v>1018</v>
      </c>
      <c r="B3569" s="284" t="s">
        <v>18</v>
      </c>
      <c r="C3569" s="284" t="s">
        <v>18</v>
      </c>
      <c r="D3569" s="271">
        <v>42091</v>
      </c>
      <c r="E3569" s="272">
        <v>42091.625</v>
      </c>
      <c r="F3569" s="271">
        <v>42092</v>
      </c>
      <c r="G3569" s="272">
        <v>42092.291666666664</v>
      </c>
      <c r="H3569" s="272">
        <f>G3569-E3569</f>
        <v>0.66666666666424135</v>
      </c>
      <c r="I3569" s="284">
        <v>1</v>
      </c>
      <c r="J3569" s="284"/>
      <c r="K3569" s="284"/>
      <c r="L3569" s="284" t="s">
        <v>11</v>
      </c>
      <c r="M3569" s="284" t="s">
        <v>337</v>
      </c>
      <c r="N3569" s="268">
        <v>0.4</v>
      </c>
      <c r="O3569" s="284" t="s">
        <v>2</v>
      </c>
      <c r="P3569" s="284" t="s">
        <v>1516</v>
      </c>
      <c r="Q3569" s="284" t="s">
        <v>1517</v>
      </c>
      <c r="R3569" s="284">
        <v>0.8</v>
      </c>
      <c r="S3569" s="284"/>
      <c r="T3569" s="284">
        <f>R3569+S3569</f>
        <v>0.8</v>
      </c>
      <c r="U3569" s="302"/>
      <c r="V3569" s="302"/>
      <c r="W3569" s="302"/>
      <c r="X3569" s="302"/>
      <c r="Y3569" s="302"/>
      <c r="Z3569" s="302"/>
      <c r="AA3569" s="302"/>
      <c r="AB3569" s="302"/>
      <c r="AC3569" s="302"/>
      <c r="AD3569" s="302" t="s">
        <v>22</v>
      </c>
      <c r="AE3569" s="302"/>
      <c r="AF3569" s="302"/>
      <c r="AG3569" s="302"/>
      <c r="AH3569" s="286"/>
      <c r="AI3569" s="286"/>
      <c r="AJ3569" s="342"/>
    </row>
    <row r="3570" spans="1:36" ht="112.5" customHeight="1">
      <c r="A3570" s="279" t="s">
        <v>7992</v>
      </c>
      <c r="B3570" s="284" t="s">
        <v>69</v>
      </c>
      <c r="C3570" s="284" t="s">
        <v>1621</v>
      </c>
      <c r="D3570" s="271">
        <v>42245</v>
      </c>
      <c r="E3570" s="272">
        <v>0.22638888888888889</v>
      </c>
      <c r="F3570" s="271">
        <v>42245</v>
      </c>
      <c r="G3570" s="272">
        <v>0.22708333333333333</v>
      </c>
      <c r="H3570" s="272">
        <v>6.9444444444444198E-4</v>
      </c>
      <c r="I3570" s="284">
        <v>37</v>
      </c>
      <c r="J3570" s="284" t="s">
        <v>8763</v>
      </c>
      <c r="K3570" s="284" t="s">
        <v>8</v>
      </c>
      <c r="L3570" s="284" t="s">
        <v>16</v>
      </c>
      <c r="M3570" s="284" t="s">
        <v>8764</v>
      </c>
      <c r="N3570" s="268">
        <v>110</v>
      </c>
      <c r="O3570" s="284" t="s">
        <v>7</v>
      </c>
      <c r="P3570" s="284" t="s">
        <v>9601</v>
      </c>
      <c r="Q3570" s="284" t="s">
        <v>9602</v>
      </c>
      <c r="R3570" s="284">
        <v>0.114</v>
      </c>
      <c r="S3570" s="284">
        <v>3.512</v>
      </c>
      <c r="T3570" s="284">
        <v>3.6259999999999999</v>
      </c>
      <c r="U3570" s="302" t="s">
        <v>28</v>
      </c>
      <c r="V3570" s="302" t="s">
        <v>724</v>
      </c>
      <c r="W3570" s="302" t="s">
        <v>724</v>
      </c>
      <c r="X3570" s="302" t="s">
        <v>724</v>
      </c>
      <c r="Y3570" s="302" t="s">
        <v>724</v>
      </c>
      <c r="Z3570" s="302" t="s">
        <v>724</v>
      </c>
      <c r="AA3570" s="302" t="s">
        <v>724</v>
      </c>
      <c r="AB3570" s="302" t="s">
        <v>724</v>
      </c>
      <c r="AC3570" s="302" t="s">
        <v>724</v>
      </c>
      <c r="AD3570" s="302" t="s">
        <v>37</v>
      </c>
      <c r="AE3570" s="302"/>
      <c r="AF3570" s="302"/>
      <c r="AG3570" s="302" t="s">
        <v>9602</v>
      </c>
      <c r="AH3570" s="286"/>
      <c r="AI3570" s="286"/>
      <c r="AJ3570" s="342"/>
    </row>
    <row r="3571" spans="1:36" ht="131.25" customHeight="1">
      <c r="A3571" s="279" t="s">
        <v>7992</v>
      </c>
      <c r="B3571" s="284" t="s">
        <v>58</v>
      </c>
      <c r="C3571" s="284" t="s">
        <v>11504</v>
      </c>
      <c r="D3571" s="271">
        <v>42245</v>
      </c>
      <c r="E3571" s="272">
        <v>0.14583333333333334</v>
      </c>
      <c r="F3571" s="271">
        <v>42245</v>
      </c>
      <c r="G3571" s="272">
        <v>0.23958333333333334</v>
      </c>
      <c r="H3571" s="272">
        <f>G3571-E3571</f>
        <v>9.375E-2</v>
      </c>
      <c r="I3571" s="284">
        <v>6</v>
      </c>
      <c r="J3571" s="284" t="s">
        <v>150</v>
      </c>
      <c r="K3571" s="284" t="s">
        <v>20</v>
      </c>
      <c r="L3571" s="284" t="s">
        <v>16</v>
      </c>
      <c r="M3571" s="284" t="s">
        <v>11134</v>
      </c>
      <c r="N3571" s="268" t="s">
        <v>3</v>
      </c>
      <c r="O3571" s="284" t="s">
        <v>7</v>
      </c>
      <c r="P3571" s="284" t="s">
        <v>11135</v>
      </c>
      <c r="Q3571" s="284" t="s">
        <v>11136</v>
      </c>
      <c r="R3571" s="284">
        <v>13.9</v>
      </c>
      <c r="S3571" s="284"/>
      <c r="T3571" s="284">
        <v>13.9</v>
      </c>
      <c r="U3571" s="302"/>
      <c r="V3571" s="302"/>
      <c r="W3571" s="302"/>
      <c r="X3571" s="302"/>
      <c r="Y3571" s="302"/>
      <c r="Z3571" s="302"/>
      <c r="AA3571" s="302"/>
      <c r="AB3571" s="302"/>
      <c r="AC3571" s="302"/>
      <c r="AD3571" s="302" t="s">
        <v>37</v>
      </c>
      <c r="AE3571" s="302"/>
      <c r="AF3571" s="302"/>
      <c r="AG3571" s="302"/>
      <c r="AH3571" s="286"/>
      <c r="AI3571" s="286"/>
      <c r="AJ3571" s="342"/>
    </row>
    <row r="3572" spans="1:36" ht="168.75" customHeight="1">
      <c r="A3572" s="279" t="s">
        <v>7992</v>
      </c>
      <c r="B3572" s="284" t="s">
        <v>5</v>
      </c>
      <c r="C3572" s="284" t="s">
        <v>3626</v>
      </c>
      <c r="D3572" s="271">
        <v>42245</v>
      </c>
      <c r="E3572" s="272">
        <v>8.5416666666666655E-2</v>
      </c>
      <c r="F3572" s="271">
        <v>42245</v>
      </c>
      <c r="G3572" s="272">
        <v>0.13958333333333334</v>
      </c>
      <c r="H3572" s="272">
        <f>G3572-E3572</f>
        <v>5.4166666666666682E-2</v>
      </c>
      <c r="I3572" s="284">
        <v>195</v>
      </c>
      <c r="J3572" s="284" t="s">
        <v>8766</v>
      </c>
      <c r="K3572" s="284" t="s">
        <v>14</v>
      </c>
      <c r="L3572" s="284" t="s">
        <v>16</v>
      </c>
      <c r="M3572" s="284" t="s">
        <v>8910</v>
      </c>
      <c r="N3572" s="268">
        <v>110</v>
      </c>
      <c r="O3572" s="284" t="s">
        <v>7</v>
      </c>
      <c r="P3572" s="284" t="s">
        <v>8911</v>
      </c>
      <c r="Q3572" s="284" t="s">
        <v>10669</v>
      </c>
      <c r="R3572" s="284"/>
      <c r="S3572" s="284">
        <v>247.1</v>
      </c>
      <c r="T3572" s="284">
        <v>247.1</v>
      </c>
      <c r="U3572" s="302" t="s">
        <v>28</v>
      </c>
      <c r="V3572" s="302"/>
      <c r="W3572" s="302"/>
      <c r="X3572" s="302"/>
      <c r="Y3572" s="302"/>
      <c r="Z3572" s="302"/>
      <c r="AA3572" s="302"/>
      <c r="AB3572" s="302"/>
      <c r="AC3572" s="302"/>
      <c r="AD3572" s="302" t="s">
        <v>37</v>
      </c>
      <c r="AE3572" s="302"/>
      <c r="AF3572" s="302"/>
      <c r="AG3572" s="302"/>
      <c r="AH3572" s="286"/>
      <c r="AI3572" s="286"/>
      <c r="AJ3572" s="342"/>
    </row>
    <row r="3573" spans="1:36" ht="150" customHeight="1">
      <c r="A3573" s="279" t="s">
        <v>7992</v>
      </c>
      <c r="B3573" s="284" t="s">
        <v>12</v>
      </c>
      <c r="C3573" s="284" t="s">
        <v>127</v>
      </c>
      <c r="D3573" s="271">
        <v>42218</v>
      </c>
      <c r="E3573" s="272">
        <v>0.61875000000000002</v>
      </c>
      <c r="F3573" s="271">
        <v>42218</v>
      </c>
      <c r="G3573" s="272">
        <v>0.7416666666666667</v>
      </c>
      <c r="H3573" s="272">
        <f>G3573-E3573</f>
        <v>0.12291666666666667</v>
      </c>
      <c r="I3573" s="284">
        <v>1</v>
      </c>
      <c r="J3573" s="284"/>
      <c r="K3573" s="284"/>
      <c r="L3573" s="284" t="s">
        <v>11</v>
      </c>
      <c r="M3573" s="284" t="s">
        <v>8184</v>
      </c>
      <c r="N3573" s="268">
        <v>0.4</v>
      </c>
      <c r="O3573" s="284" t="s">
        <v>2</v>
      </c>
      <c r="P3573" s="284" t="s">
        <v>147</v>
      </c>
      <c r="Q3573" s="284" t="s">
        <v>8185</v>
      </c>
      <c r="R3573" s="284">
        <v>0.02</v>
      </c>
      <c r="S3573" s="284">
        <v>0.78</v>
      </c>
      <c r="T3573" s="284">
        <f>R3573+S3573</f>
        <v>0.8</v>
      </c>
      <c r="U3573" s="302" t="s">
        <v>1</v>
      </c>
      <c r="V3573" s="302" t="s">
        <v>128</v>
      </c>
      <c r="W3573" s="302" t="s">
        <v>128</v>
      </c>
      <c r="X3573" s="302" t="s">
        <v>128</v>
      </c>
      <c r="Y3573" s="302" t="s">
        <v>128</v>
      </c>
      <c r="Z3573" s="302" t="s">
        <v>128</v>
      </c>
      <c r="AA3573" s="302" t="s">
        <v>128</v>
      </c>
      <c r="AB3573" s="302" t="s">
        <v>128</v>
      </c>
      <c r="AC3573" s="302" t="s">
        <v>128</v>
      </c>
      <c r="AD3573" s="302" t="s">
        <v>22</v>
      </c>
      <c r="AE3573" s="302" t="s">
        <v>128</v>
      </c>
      <c r="AF3573" s="302" t="s">
        <v>128</v>
      </c>
      <c r="AG3573" s="302"/>
      <c r="AH3573" s="286"/>
      <c r="AI3573" s="286"/>
      <c r="AJ3573" s="342"/>
    </row>
    <row r="3574" spans="1:36" ht="150" customHeight="1">
      <c r="A3574" s="274" t="s">
        <v>7992</v>
      </c>
      <c r="B3574" s="320" t="s">
        <v>1412</v>
      </c>
      <c r="C3574" s="320" t="s">
        <v>1423</v>
      </c>
      <c r="D3574" s="275">
        <v>42246</v>
      </c>
      <c r="E3574" s="383">
        <v>0.67847222222222225</v>
      </c>
      <c r="F3574" s="287">
        <v>42246</v>
      </c>
      <c r="G3574" s="383">
        <v>0.67847222222222225</v>
      </c>
      <c r="H3574" s="383">
        <v>0</v>
      </c>
      <c r="I3574" s="412">
        <v>8</v>
      </c>
      <c r="J3574" s="412" t="s">
        <v>1421</v>
      </c>
      <c r="K3574" s="412"/>
      <c r="L3574" s="412" t="s">
        <v>11</v>
      </c>
      <c r="M3574" s="412" t="s">
        <v>1547</v>
      </c>
      <c r="N3574" s="284">
        <v>0.4</v>
      </c>
      <c r="O3574" s="412" t="s">
        <v>2</v>
      </c>
      <c r="P3574" s="412" t="s">
        <v>1547</v>
      </c>
      <c r="Q3574" s="412" t="s">
        <v>8800</v>
      </c>
      <c r="R3574" s="460"/>
      <c r="S3574" s="460">
        <v>1</v>
      </c>
      <c r="T3574" s="460">
        <v>1</v>
      </c>
      <c r="U3574" s="279"/>
      <c r="V3574" s="279"/>
      <c r="W3574" s="279"/>
      <c r="X3574" s="279"/>
      <c r="Y3574" s="279"/>
      <c r="Z3574" s="279"/>
      <c r="AA3574" s="279"/>
      <c r="AB3574" s="279"/>
      <c r="AC3574" s="279"/>
      <c r="AD3574" s="273" t="s">
        <v>17</v>
      </c>
      <c r="AE3574" s="279"/>
      <c r="AF3574" s="279"/>
      <c r="AG3574" s="290"/>
      <c r="AH3574" s="286"/>
      <c r="AI3574" s="286"/>
      <c r="AJ3574" s="342"/>
    </row>
    <row r="3575" spans="1:36" ht="168.75" customHeight="1">
      <c r="A3575" s="279" t="s">
        <v>7992</v>
      </c>
      <c r="B3575" s="284" t="s">
        <v>19</v>
      </c>
      <c r="C3575" s="284" t="s">
        <v>19</v>
      </c>
      <c r="D3575" s="271">
        <v>42246</v>
      </c>
      <c r="E3575" s="272">
        <v>0.55277777777777781</v>
      </c>
      <c r="F3575" s="271">
        <v>42246</v>
      </c>
      <c r="G3575" s="272">
        <v>0.56388888888888888</v>
      </c>
      <c r="H3575" s="272">
        <f>F3575-D3575+G3575-E3575</f>
        <v>1.1111111111111072E-2</v>
      </c>
      <c r="I3575" s="284">
        <v>34</v>
      </c>
      <c r="J3575" s="284" t="s">
        <v>8768</v>
      </c>
      <c r="K3575" s="284" t="s">
        <v>178</v>
      </c>
      <c r="L3575" s="284" t="s">
        <v>9</v>
      </c>
      <c r="M3575" s="284" t="s">
        <v>5432</v>
      </c>
      <c r="N3575" s="268">
        <v>35</v>
      </c>
      <c r="O3575" s="284" t="s">
        <v>13</v>
      </c>
      <c r="P3575" s="284" t="s">
        <v>11406</v>
      </c>
      <c r="Q3575" s="284" t="s">
        <v>11407</v>
      </c>
      <c r="R3575" s="284">
        <v>25</v>
      </c>
      <c r="S3575" s="284">
        <v>11</v>
      </c>
      <c r="T3575" s="284">
        <f>R3575+S3575</f>
        <v>36</v>
      </c>
      <c r="U3575" s="302" t="s">
        <v>33</v>
      </c>
      <c r="V3575" s="302">
        <v>2008</v>
      </c>
      <c r="W3575" s="302" t="s">
        <v>11408</v>
      </c>
      <c r="X3575" s="302" t="s">
        <v>11409</v>
      </c>
      <c r="Y3575" s="302">
        <v>0</v>
      </c>
      <c r="Z3575" s="302">
        <v>0</v>
      </c>
      <c r="AA3575" s="302">
        <v>0</v>
      </c>
      <c r="AB3575" s="302">
        <v>0</v>
      </c>
      <c r="AC3575" s="302">
        <v>0</v>
      </c>
      <c r="AD3575" s="302" t="s">
        <v>30</v>
      </c>
      <c r="AE3575" s="302"/>
      <c r="AF3575" s="302"/>
      <c r="AG3575" s="302"/>
      <c r="AH3575" s="286"/>
      <c r="AI3575" s="286"/>
      <c r="AJ3575" s="342"/>
    </row>
    <row r="3576" spans="1:36" ht="150" customHeight="1">
      <c r="A3576" s="279" t="s">
        <v>7992</v>
      </c>
      <c r="B3576" s="284" t="s">
        <v>19</v>
      </c>
      <c r="C3576" s="284" t="s">
        <v>11210</v>
      </c>
      <c r="D3576" s="271">
        <v>42246</v>
      </c>
      <c r="E3576" s="272">
        <v>0.66319444444444442</v>
      </c>
      <c r="F3576" s="271">
        <v>42246</v>
      </c>
      <c r="G3576" s="272">
        <v>0.75069444444444444</v>
      </c>
      <c r="H3576" s="272">
        <v>8.7500000000000022E-2</v>
      </c>
      <c r="I3576" s="284">
        <v>9</v>
      </c>
      <c r="J3576" s="284"/>
      <c r="K3576" s="284"/>
      <c r="L3576" s="284" t="s">
        <v>16</v>
      </c>
      <c r="M3576" s="284" t="s">
        <v>264</v>
      </c>
      <c r="N3576" s="268">
        <v>110</v>
      </c>
      <c r="O3576" s="284" t="s">
        <v>7</v>
      </c>
      <c r="P3576" s="284" t="s">
        <v>11410</v>
      </c>
      <c r="Q3576" s="284" t="s">
        <v>11411</v>
      </c>
      <c r="R3576" s="284">
        <v>34</v>
      </c>
      <c r="S3576" s="284">
        <v>3</v>
      </c>
      <c r="T3576" s="284">
        <f>R3576+S3576</f>
        <v>37</v>
      </c>
      <c r="U3576" s="302"/>
      <c r="V3576" s="302"/>
      <c r="W3576" s="302"/>
      <c r="X3576" s="302"/>
      <c r="Y3576" s="302"/>
      <c r="Z3576" s="302"/>
      <c r="AA3576" s="302"/>
      <c r="AB3576" s="302"/>
      <c r="AC3576" s="302"/>
      <c r="AD3576" s="302" t="s">
        <v>37</v>
      </c>
      <c r="AE3576" s="302"/>
      <c r="AF3576" s="302"/>
      <c r="AG3576" s="302"/>
      <c r="AH3576" s="286"/>
      <c r="AI3576" s="286"/>
      <c r="AJ3576" s="342"/>
    </row>
    <row r="3577" spans="1:36" ht="225" customHeight="1">
      <c r="A3577" s="279" t="s">
        <v>7992</v>
      </c>
      <c r="B3577" s="284" t="s">
        <v>19</v>
      </c>
      <c r="C3577" s="284" t="s">
        <v>11210</v>
      </c>
      <c r="D3577" s="271">
        <v>42246</v>
      </c>
      <c r="E3577" s="272">
        <v>0.8930555555555556</v>
      </c>
      <c r="F3577" s="271">
        <v>42246</v>
      </c>
      <c r="G3577" s="272">
        <v>0.89374999999999993</v>
      </c>
      <c r="H3577" s="272">
        <v>6.9444444444433095E-4</v>
      </c>
      <c r="I3577" s="284">
        <v>2</v>
      </c>
      <c r="J3577" s="284" t="s">
        <v>150</v>
      </c>
      <c r="K3577" s="284" t="s">
        <v>8</v>
      </c>
      <c r="L3577" s="284" t="s">
        <v>16</v>
      </c>
      <c r="M3577" s="284" t="s">
        <v>270</v>
      </c>
      <c r="N3577" s="268" t="s">
        <v>3</v>
      </c>
      <c r="O3577" s="284" t="s">
        <v>7</v>
      </c>
      <c r="P3577" s="284" t="s">
        <v>11412</v>
      </c>
      <c r="Q3577" s="284" t="s">
        <v>282</v>
      </c>
      <c r="R3577" s="284">
        <v>1</v>
      </c>
      <c r="S3577" s="284"/>
      <c r="T3577" s="284">
        <f>R3577+S3577</f>
        <v>1</v>
      </c>
      <c r="U3577" s="302"/>
      <c r="V3577" s="302"/>
      <c r="W3577" s="302"/>
      <c r="X3577" s="302"/>
      <c r="Y3577" s="302"/>
      <c r="Z3577" s="302"/>
      <c r="AA3577" s="302"/>
      <c r="AB3577" s="302"/>
      <c r="AC3577" s="302"/>
      <c r="AD3577" s="302" t="s">
        <v>37</v>
      </c>
      <c r="AE3577" s="302"/>
      <c r="AF3577" s="302"/>
      <c r="AG3577" s="302"/>
      <c r="AH3577" s="286"/>
      <c r="AI3577" s="286"/>
      <c r="AJ3577" s="342"/>
    </row>
    <row r="3578" spans="1:36" ht="131.25" customHeight="1">
      <c r="A3578" s="279" t="s">
        <v>122</v>
      </c>
      <c r="B3578" s="284" t="s">
        <v>12</v>
      </c>
      <c r="C3578" s="284" t="s">
        <v>127</v>
      </c>
      <c r="D3578" s="271">
        <v>42009</v>
      </c>
      <c r="E3578" s="272">
        <v>0.21805555555555556</v>
      </c>
      <c r="F3578" s="271">
        <v>42009</v>
      </c>
      <c r="G3578" s="272">
        <v>0.2673611111111111</v>
      </c>
      <c r="H3578" s="272">
        <f>G3578-E3578</f>
        <v>4.9305555555555547E-2</v>
      </c>
      <c r="I3578" s="284">
        <v>1</v>
      </c>
      <c r="J3578" s="284"/>
      <c r="K3578" s="284"/>
      <c r="L3578" s="284" t="s">
        <v>11</v>
      </c>
      <c r="M3578" s="284" t="s">
        <v>357</v>
      </c>
      <c r="N3578" s="268">
        <v>0.4</v>
      </c>
      <c r="O3578" s="284" t="s">
        <v>2</v>
      </c>
      <c r="P3578" s="284" t="s">
        <v>357</v>
      </c>
      <c r="Q3578" s="284" t="s">
        <v>358</v>
      </c>
      <c r="R3578" s="284">
        <v>0.18</v>
      </c>
      <c r="S3578" s="284">
        <v>0.6</v>
      </c>
      <c r="T3578" s="284">
        <f>R3578+S3578</f>
        <v>0.78</v>
      </c>
      <c r="U3578" s="302" t="s">
        <v>1</v>
      </c>
      <c r="V3578" s="302" t="s">
        <v>128</v>
      </c>
      <c r="W3578" s="302" t="s">
        <v>128</v>
      </c>
      <c r="X3578" s="302" t="s">
        <v>128</v>
      </c>
      <c r="Y3578" s="302" t="s">
        <v>128</v>
      </c>
      <c r="Z3578" s="302" t="s">
        <v>128</v>
      </c>
      <c r="AA3578" s="302" t="s">
        <v>128</v>
      </c>
      <c r="AB3578" s="302" t="s">
        <v>128</v>
      </c>
      <c r="AC3578" s="302" t="s">
        <v>128</v>
      </c>
      <c r="AD3578" s="302" t="s">
        <v>22</v>
      </c>
      <c r="AE3578" s="302" t="s">
        <v>128</v>
      </c>
      <c r="AF3578" s="302" t="s">
        <v>128</v>
      </c>
      <c r="AG3578" s="302" t="s">
        <v>131</v>
      </c>
      <c r="AH3578" s="286"/>
      <c r="AI3578" s="286"/>
      <c r="AJ3578" s="342"/>
    </row>
    <row r="3579" spans="1:36" ht="150" customHeight="1">
      <c r="A3579" s="279" t="s">
        <v>4982</v>
      </c>
      <c r="B3579" s="284" t="s">
        <v>5</v>
      </c>
      <c r="C3579" s="284" t="s">
        <v>5</v>
      </c>
      <c r="D3579" s="271">
        <v>42204</v>
      </c>
      <c r="E3579" s="272">
        <v>0.4055555555555555</v>
      </c>
      <c r="F3579" s="271">
        <v>42204</v>
      </c>
      <c r="G3579" s="272">
        <v>0.4055555555555555</v>
      </c>
      <c r="H3579" s="272">
        <v>0</v>
      </c>
      <c r="I3579" s="284">
        <v>41</v>
      </c>
      <c r="J3579" s="284" t="s">
        <v>150</v>
      </c>
      <c r="K3579" s="284" t="s">
        <v>8</v>
      </c>
      <c r="L3579" s="284" t="s">
        <v>9</v>
      </c>
      <c r="M3579" s="284" t="s">
        <v>7814</v>
      </c>
      <c r="N3579" s="268">
        <v>35</v>
      </c>
      <c r="O3579" s="284" t="s">
        <v>7</v>
      </c>
      <c r="P3579" s="284" t="s">
        <v>7815</v>
      </c>
      <c r="Q3579" s="284" t="s">
        <v>10320</v>
      </c>
      <c r="R3579" s="284"/>
      <c r="S3579" s="284">
        <v>33.700000000000003</v>
      </c>
      <c r="T3579" s="284">
        <v>33.700000000000003</v>
      </c>
      <c r="U3579" s="302" t="s">
        <v>28</v>
      </c>
      <c r="V3579" s="302">
        <v>1991</v>
      </c>
      <c r="W3579" s="302" t="s">
        <v>10321</v>
      </c>
      <c r="X3579" s="302" t="s">
        <v>411</v>
      </c>
      <c r="Y3579" s="302" t="s">
        <v>10322</v>
      </c>
      <c r="Z3579" s="302">
        <v>50</v>
      </c>
      <c r="AA3579" s="302" t="s">
        <v>10323</v>
      </c>
      <c r="AB3579" s="302">
        <v>0</v>
      </c>
      <c r="AC3579" s="302">
        <v>41809</v>
      </c>
      <c r="AD3579" s="302" t="s">
        <v>31</v>
      </c>
      <c r="AE3579" s="302"/>
      <c r="AF3579" s="302"/>
      <c r="AG3579" s="302"/>
      <c r="AH3579" s="286"/>
      <c r="AI3579" s="286"/>
      <c r="AJ3579" s="342"/>
    </row>
    <row r="3580" spans="1:36" ht="75" customHeight="1">
      <c r="A3580" s="279" t="s">
        <v>7992</v>
      </c>
      <c r="B3580" s="284" t="s">
        <v>15</v>
      </c>
      <c r="C3580" s="284" t="s">
        <v>15</v>
      </c>
      <c r="D3580" s="271">
        <v>42246</v>
      </c>
      <c r="E3580" s="272">
        <v>0.53819444444444442</v>
      </c>
      <c r="F3580" s="271">
        <v>42246</v>
      </c>
      <c r="G3580" s="272">
        <v>0.64027777777777783</v>
      </c>
      <c r="H3580" s="272">
        <f>(F3580+G3580)-(D3580+E3580)</f>
        <v>0.10208333333139308</v>
      </c>
      <c r="I3580" s="284">
        <v>2</v>
      </c>
      <c r="J3580" s="284" t="s">
        <v>150</v>
      </c>
      <c r="K3580" s="284" t="s">
        <v>14</v>
      </c>
      <c r="L3580" s="284" t="s">
        <v>9</v>
      </c>
      <c r="M3580" s="284" t="s">
        <v>151</v>
      </c>
      <c r="N3580" s="268" t="s">
        <v>3</v>
      </c>
      <c r="O3580" s="284" t="s">
        <v>7</v>
      </c>
      <c r="P3580" s="284" t="s">
        <v>8770</v>
      </c>
      <c r="Q3580" s="284" t="s">
        <v>9421</v>
      </c>
      <c r="R3580" s="284">
        <v>7.0000000000000007E-2</v>
      </c>
      <c r="S3580" s="284"/>
      <c r="T3580" s="284">
        <f>SUM(R3580:S3580)</f>
        <v>7.0000000000000007E-2</v>
      </c>
      <c r="U3580" s="302" t="s">
        <v>28</v>
      </c>
      <c r="V3580" s="302">
        <v>1949</v>
      </c>
      <c r="W3580" s="302" t="s">
        <v>9422</v>
      </c>
      <c r="X3580" s="302"/>
      <c r="Y3580" s="302">
        <v>42199</v>
      </c>
      <c r="Z3580" s="302">
        <v>100</v>
      </c>
      <c r="AA3580" s="302" t="s">
        <v>9423</v>
      </c>
      <c r="AB3580" s="302">
        <v>0</v>
      </c>
      <c r="AC3580" s="302"/>
      <c r="AD3580" s="302" t="s">
        <v>30</v>
      </c>
      <c r="AE3580" s="302" t="s">
        <v>53</v>
      </c>
      <c r="AF3580" s="302"/>
      <c r="AG3580" s="302" t="s">
        <v>9424</v>
      </c>
      <c r="AH3580" s="286"/>
      <c r="AI3580" s="286"/>
      <c r="AJ3580" s="342"/>
    </row>
    <row r="3581" spans="1:36" ht="187.5" customHeight="1">
      <c r="A3581" s="279" t="s">
        <v>4982</v>
      </c>
      <c r="B3581" s="284" t="s">
        <v>12</v>
      </c>
      <c r="C3581" s="284" t="s">
        <v>127</v>
      </c>
      <c r="D3581" s="271">
        <v>42211</v>
      </c>
      <c r="E3581" s="272">
        <v>0.9243055555555556</v>
      </c>
      <c r="F3581" s="271">
        <v>42212</v>
      </c>
      <c r="G3581" s="272">
        <v>1.125</v>
      </c>
      <c r="H3581" s="272">
        <f>G3581-E3581</f>
        <v>0.2006944444444444</v>
      </c>
      <c r="I3581" s="284">
        <v>1</v>
      </c>
      <c r="J3581" s="284"/>
      <c r="K3581" s="284"/>
      <c r="L3581" s="284" t="s">
        <v>11</v>
      </c>
      <c r="M3581" s="284" t="s">
        <v>7907</v>
      </c>
      <c r="N3581" s="268">
        <v>0.4</v>
      </c>
      <c r="O3581" s="284" t="s">
        <v>2</v>
      </c>
      <c r="P3581" s="284" t="s">
        <v>147</v>
      </c>
      <c r="Q3581" s="284" t="s">
        <v>8161</v>
      </c>
      <c r="R3581" s="284">
        <v>0.01</v>
      </c>
      <c r="S3581" s="284">
        <v>0.77</v>
      </c>
      <c r="T3581" s="284">
        <f>R3581+S3581</f>
        <v>0.78</v>
      </c>
      <c r="U3581" s="302" t="s">
        <v>1</v>
      </c>
      <c r="V3581" s="302" t="s">
        <v>128</v>
      </c>
      <c r="W3581" s="302" t="s">
        <v>128</v>
      </c>
      <c r="X3581" s="302" t="s">
        <v>128</v>
      </c>
      <c r="Y3581" s="302" t="s">
        <v>128</v>
      </c>
      <c r="Z3581" s="302" t="s">
        <v>128</v>
      </c>
      <c r="AA3581" s="302" t="s">
        <v>128</v>
      </c>
      <c r="AB3581" s="302" t="s">
        <v>128</v>
      </c>
      <c r="AC3581" s="302" t="s">
        <v>128</v>
      </c>
      <c r="AD3581" s="302" t="s">
        <v>22</v>
      </c>
      <c r="AE3581" s="302" t="s">
        <v>128</v>
      </c>
      <c r="AF3581" s="302" t="s">
        <v>128</v>
      </c>
      <c r="AG3581" s="302"/>
      <c r="AH3581" s="286"/>
      <c r="AI3581" s="286"/>
      <c r="AJ3581" s="342"/>
    </row>
    <row r="3582" spans="1:36" ht="150" customHeight="1">
      <c r="A3582" s="279" t="s">
        <v>7992</v>
      </c>
      <c r="B3582" s="284" t="s">
        <v>15</v>
      </c>
      <c r="C3582" s="284" t="s">
        <v>15</v>
      </c>
      <c r="D3582" s="271">
        <v>42246</v>
      </c>
      <c r="E3582" s="272">
        <v>0.79236111111111107</v>
      </c>
      <c r="F3582" s="271">
        <v>42246</v>
      </c>
      <c r="G3582" s="272">
        <v>0.80486111111111114</v>
      </c>
      <c r="H3582" s="272">
        <f>(F3582+G3582)-(D3582+E3582)</f>
        <v>1.2499999997089617E-2</v>
      </c>
      <c r="I3582" s="284">
        <v>11</v>
      </c>
      <c r="J3582" s="284" t="s">
        <v>150</v>
      </c>
      <c r="K3582" s="284" t="s">
        <v>178</v>
      </c>
      <c r="L3582" s="284" t="s">
        <v>9</v>
      </c>
      <c r="M3582" s="284" t="s">
        <v>325</v>
      </c>
      <c r="N3582" s="268" t="s">
        <v>3</v>
      </c>
      <c r="O3582" s="284" t="s">
        <v>7</v>
      </c>
      <c r="P3582" s="284" t="s">
        <v>9425</v>
      </c>
      <c r="Q3582" s="284" t="s">
        <v>9426</v>
      </c>
      <c r="R3582" s="284">
        <v>0.83</v>
      </c>
      <c r="S3582" s="284"/>
      <c r="T3582" s="284">
        <f>SUM(R3582:S3582)</f>
        <v>0.83</v>
      </c>
      <c r="U3582" s="302" t="s">
        <v>28</v>
      </c>
      <c r="V3582" s="302">
        <v>1979</v>
      </c>
      <c r="W3582" s="302" t="s">
        <v>587</v>
      </c>
      <c r="X3582" s="302"/>
      <c r="Y3582" s="302">
        <v>53150</v>
      </c>
      <c r="Z3582" s="302">
        <v>100</v>
      </c>
      <c r="AA3582" s="302" t="s">
        <v>9427</v>
      </c>
      <c r="AB3582" s="302">
        <v>0</v>
      </c>
      <c r="AC3582" s="302"/>
      <c r="AD3582" s="302" t="s">
        <v>30</v>
      </c>
      <c r="AE3582" s="302" t="s">
        <v>53</v>
      </c>
      <c r="AF3582" s="302"/>
      <c r="AG3582" s="302" t="s">
        <v>9428</v>
      </c>
      <c r="AH3582" s="286"/>
      <c r="AI3582" s="286"/>
      <c r="AJ3582" s="342"/>
    </row>
    <row r="3583" spans="1:36" ht="93.75" customHeight="1">
      <c r="A3583" s="279" t="s">
        <v>7992</v>
      </c>
      <c r="B3583" s="284" t="s">
        <v>15</v>
      </c>
      <c r="C3583" s="284" t="s">
        <v>15</v>
      </c>
      <c r="D3583" s="271">
        <v>42246</v>
      </c>
      <c r="E3583" s="272">
        <v>0.60069444444444442</v>
      </c>
      <c r="F3583" s="271">
        <v>42246</v>
      </c>
      <c r="G3583" s="272">
        <v>0.60069444444444442</v>
      </c>
      <c r="H3583" s="272">
        <f>(F3583+G3583)-(D3583+E3583)</f>
        <v>0</v>
      </c>
      <c r="I3583" s="284">
        <v>2</v>
      </c>
      <c r="J3583" s="284"/>
      <c r="K3583" s="284" t="s">
        <v>8</v>
      </c>
      <c r="L3583" s="284" t="s">
        <v>9</v>
      </c>
      <c r="M3583" s="284" t="s">
        <v>9417</v>
      </c>
      <c r="N3583" s="268" t="s">
        <v>3</v>
      </c>
      <c r="O3583" s="284" t="s">
        <v>7</v>
      </c>
      <c r="P3583" s="284" t="s">
        <v>9418</v>
      </c>
      <c r="Q3583" s="284" t="s">
        <v>9419</v>
      </c>
      <c r="R3583" s="284"/>
      <c r="S3583" s="284">
        <v>0.78</v>
      </c>
      <c r="T3583" s="284">
        <f>SUM(R3583:S3583)</f>
        <v>0.78</v>
      </c>
      <c r="U3583" s="302" t="s">
        <v>28</v>
      </c>
      <c r="V3583" s="302">
        <v>1958</v>
      </c>
      <c r="W3583" s="302" t="s">
        <v>6622</v>
      </c>
      <c r="X3583" s="302"/>
      <c r="Y3583" s="302">
        <v>42088</v>
      </c>
      <c r="Z3583" s="302">
        <v>100</v>
      </c>
      <c r="AA3583" s="302" t="s">
        <v>6518</v>
      </c>
      <c r="AB3583" s="302">
        <v>0</v>
      </c>
      <c r="AC3583" s="302"/>
      <c r="AD3583" s="302" t="s">
        <v>22</v>
      </c>
      <c r="AE3583" s="302" t="s">
        <v>53</v>
      </c>
      <c r="AF3583" s="302"/>
      <c r="AG3583" s="302" t="s">
        <v>9420</v>
      </c>
      <c r="AH3583" s="286"/>
      <c r="AI3583" s="286"/>
      <c r="AJ3583" s="342"/>
    </row>
    <row r="3584" spans="1:36" ht="93.75" customHeight="1">
      <c r="A3584" s="279" t="s">
        <v>7992</v>
      </c>
      <c r="B3584" s="284" t="s">
        <v>15</v>
      </c>
      <c r="C3584" s="284" t="s">
        <v>15</v>
      </c>
      <c r="D3584" s="271">
        <v>42246</v>
      </c>
      <c r="E3584" s="272">
        <v>0.81388888888888899</v>
      </c>
      <c r="F3584" s="271">
        <v>42246</v>
      </c>
      <c r="G3584" s="272">
        <v>0.96736111111111101</v>
      </c>
      <c r="H3584" s="272">
        <f>(F3584+G3584)-(D3584+E3584)</f>
        <v>0.15347222222771961</v>
      </c>
      <c r="I3584" s="284">
        <v>3</v>
      </c>
      <c r="J3584" s="284" t="s">
        <v>150</v>
      </c>
      <c r="K3584" s="284" t="s">
        <v>14</v>
      </c>
      <c r="L3584" s="284" t="s">
        <v>9</v>
      </c>
      <c r="M3584" s="284" t="s">
        <v>200</v>
      </c>
      <c r="N3584" s="268" t="s">
        <v>3</v>
      </c>
      <c r="O3584" s="284" t="s">
        <v>7</v>
      </c>
      <c r="P3584" s="284" t="s">
        <v>5095</v>
      </c>
      <c r="Q3584" s="284" t="s">
        <v>9433</v>
      </c>
      <c r="R3584" s="284">
        <v>1.78</v>
      </c>
      <c r="S3584" s="284"/>
      <c r="T3584" s="284">
        <f>SUM(R3584:S3584)</f>
        <v>1.78</v>
      </c>
      <c r="U3584" s="302" t="s">
        <v>28</v>
      </c>
      <c r="V3584" s="302">
        <v>1949</v>
      </c>
      <c r="W3584" s="302" t="s">
        <v>1908</v>
      </c>
      <c r="X3584" s="302"/>
      <c r="Y3584" s="302" t="s">
        <v>9293</v>
      </c>
      <c r="Z3584" s="302">
        <v>100</v>
      </c>
      <c r="AA3584" s="302">
        <v>42186</v>
      </c>
      <c r="AB3584" s="302">
        <v>0</v>
      </c>
      <c r="AC3584" s="302"/>
      <c r="AD3584" s="302" t="s">
        <v>30</v>
      </c>
      <c r="AE3584" s="302" t="s">
        <v>53</v>
      </c>
      <c r="AF3584" s="302"/>
      <c r="AG3584" s="302" t="s">
        <v>9434</v>
      </c>
      <c r="AH3584" s="286"/>
      <c r="AI3584" s="286"/>
      <c r="AJ3584" s="342"/>
    </row>
    <row r="3585" spans="1:36" ht="131.25" customHeight="1">
      <c r="A3585" s="279" t="s">
        <v>7992</v>
      </c>
      <c r="B3585" s="284" t="s">
        <v>15</v>
      </c>
      <c r="C3585" s="284" t="s">
        <v>15</v>
      </c>
      <c r="D3585" s="271">
        <v>42246</v>
      </c>
      <c r="E3585" s="272">
        <v>0.81944444444444453</v>
      </c>
      <c r="F3585" s="271">
        <v>42246</v>
      </c>
      <c r="G3585" s="272">
        <v>0.94097222222222221</v>
      </c>
      <c r="H3585" s="272">
        <f>(F3585+G3585)-(D3585+E3585)</f>
        <v>0.12152777777373558</v>
      </c>
      <c r="I3585" s="284">
        <v>19</v>
      </c>
      <c r="J3585" s="284"/>
      <c r="K3585" s="284" t="s">
        <v>14</v>
      </c>
      <c r="L3585" s="284" t="s">
        <v>9</v>
      </c>
      <c r="M3585" s="284" t="s">
        <v>151</v>
      </c>
      <c r="N3585" s="268" t="s">
        <v>3</v>
      </c>
      <c r="O3585" s="284" t="s">
        <v>7</v>
      </c>
      <c r="P3585" s="284" t="s">
        <v>2642</v>
      </c>
      <c r="Q3585" s="284" t="s">
        <v>9435</v>
      </c>
      <c r="R3585" s="284">
        <v>13.22</v>
      </c>
      <c r="S3585" s="284"/>
      <c r="T3585" s="284">
        <f>SUM(R3585:S3585)</f>
        <v>13.22</v>
      </c>
      <c r="U3585" s="302" t="s">
        <v>28</v>
      </c>
      <c r="V3585" s="302">
        <v>1994</v>
      </c>
      <c r="W3585" s="302" t="s">
        <v>1709</v>
      </c>
      <c r="X3585" s="302"/>
      <c r="Y3585" s="302" t="s">
        <v>9436</v>
      </c>
      <c r="Z3585" s="302">
        <v>100</v>
      </c>
      <c r="AA3585" s="302">
        <v>42309</v>
      </c>
      <c r="AB3585" s="302">
        <v>0</v>
      </c>
      <c r="AC3585" s="302"/>
      <c r="AD3585" s="302" t="s">
        <v>30</v>
      </c>
      <c r="AE3585" s="302" t="s">
        <v>53</v>
      </c>
      <c r="AF3585" s="302"/>
      <c r="AG3585" s="302" t="s">
        <v>9437</v>
      </c>
      <c r="AH3585" s="286"/>
      <c r="AI3585" s="286"/>
      <c r="AJ3585" s="342"/>
    </row>
    <row r="3586" spans="1:36" ht="187.5" customHeight="1">
      <c r="A3586" s="279" t="s">
        <v>7992</v>
      </c>
      <c r="B3586" s="284" t="s">
        <v>18</v>
      </c>
      <c r="C3586" s="284" t="s">
        <v>18</v>
      </c>
      <c r="D3586" s="271">
        <v>42246</v>
      </c>
      <c r="E3586" s="272">
        <v>42246.292361111111</v>
      </c>
      <c r="F3586" s="271">
        <v>42246</v>
      </c>
      <c r="G3586" s="272">
        <v>42246.5</v>
      </c>
      <c r="H3586" s="272">
        <f>G3586-E3586</f>
        <v>0.20763888888905058</v>
      </c>
      <c r="I3586" s="284">
        <v>1</v>
      </c>
      <c r="J3586" s="284"/>
      <c r="K3586" s="284"/>
      <c r="L3586" s="284" t="s">
        <v>11</v>
      </c>
      <c r="M3586" s="284" t="s">
        <v>337</v>
      </c>
      <c r="N3586" s="268">
        <v>0.4</v>
      </c>
      <c r="O3586" s="284" t="s">
        <v>2</v>
      </c>
      <c r="P3586" s="284" t="s">
        <v>9520</v>
      </c>
      <c r="Q3586" s="284" t="s">
        <v>4785</v>
      </c>
      <c r="R3586" s="284">
        <v>9.1999999999999998E-2</v>
      </c>
      <c r="S3586" s="284"/>
      <c r="T3586" s="284">
        <f>R3586+S3586</f>
        <v>9.1999999999999998E-2</v>
      </c>
      <c r="U3586" s="302"/>
      <c r="V3586" s="302"/>
      <c r="W3586" s="302"/>
      <c r="X3586" s="302"/>
      <c r="Y3586" s="302"/>
      <c r="Z3586" s="302"/>
      <c r="AA3586" s="302"/>
      <c r="AB3586" s="302"/>
      <c r="AC3586" s="302"/>
      <c r="AD3586" s="302" t="s">
        <v>0</v>
      </c>
      <c r="AE3586" s="302"/>
      <c r="AF3586" s="302"/>
      <c r="AG3586" s="302"/>
      <c r="AH3586" s="286"/>
      <c r="AI3586" s="286"/>
      <c r="AJ3586" s="342"/>
    </row>
    <row r="3587" spans="1:36" ht="150" customHeight="1">
      <c r="A3587" s="279" t="s">
        <v>7992</v>
      </c>
      <c r="B3587" s="284" t="s">
        <v>58</v>
      </c>
      <c r="C3587" s="284" t="s">
        <v>11504</v>
      </c>
      <c r="D3587" s="271">
        <v>42246</v>
      </c>
      <c r="E3587" s="272">
        <v>0.27777777777777779</v>
      </c>
      <c r="F3587" s="271">
        <v>42246</v>
      </c>
      <c r="G3587" s="272">
        <v>0.37916666666666665</v>
      </c>
      <c r="H3587" s="272">
        <f>G3587-E3587</f>
        <v>0.10138888888888886</v>
      </c>
      <c r="I3587" s="284">
        <v>13</v>
      </c>
      <c r="J3587" s="284" t="s">
        <v>150</v>
      </c>
      <c r="K3587" s="284" t="s">
        <v>14</v>
      </c>
      <c r="L3587" s="284" t="s">
        <v>16</v>
      </c>
      <c r="M3587" s="284" t="s">
        <v>11137</v>
      </c>
      <c r="N3587" s="268" t="s">
        <v>3</v>
      </c>
      <c r="O3587" s="284" t="s">
        <v>7</v>
      </c>
      <c r="P3587" s="284" t="s">
        <v>11137</v>
      </c>
      <c r="Q3587" s="284" t="s">
        <v>11138</v>
      </c>
      <c r="R3587" s="284"/>
      <c r="S3587" s="284">
        <v>4.4000000000000004</v>
      </c>
      <c r="T3587" s="284">
        <v>4.4000000000000004</v>
      </c>
      <c r="U3587" s="302"/>
      <c r="V3587" s="302"/>
      <c r="W3587" s="302"/>
      <c r="X3587" s="302"/>
      <c r="Y3587" s="302"/>
      <c r="Z3587" s="302"/>
      <c r="AA3587" s="302"/>
      <c r="AB3587" s="302"/>
      <c r="AC3587" s="302"/>
      <c r="AD3587" s="302" t="s">
        <v>37</v>
      </c>
      <c r="AE3587" s="302"/>
      <c r="AF3587" s="302"/>
      <c r="AG3587" s="302"/>
      <c r="AH3587" s="286"/>
      <c r="AI3587" s="286"/>
      <c r="AJ3587" s="342"/>
    </row>
    <row r="3588" spans="1:36" ht="112.5" customHeight="1">
      <c r="A3588" s="279" t="s">
        <v>4982</v>
      </c>
      <c r="B3588" s="284" t="s">
        <v>5</v>
      </c>
      <c r="C3588" s="284" t="s">
        <v>5</v>
      </c>
      <c r="D3588" s="271">
        <v>42204</v>
      </c>
      <c r="E3588" s="272">
        <v>0.48680555555555555</v>
      </c>
      <c r="F3588" s="271">
        <v>42204</v>
      </c>
      <c r="G3588" s="272">
        <v>0.48680555555555555</v>
      </c>
      <c r="H3588" s="272">
        <v>0</v>
      </c>
      <c r="I3588" s="284">
        <v>57</v>
      </c>
      <c r="J3588" s="284" t="s">
        <v>150</v>
      </c>
      <c r="K3588" s="284" t="s">
        <v>8</v>
      </c>
      <c r="L3588" s="284" t="s">
        <v>9</v>
      </c>
      <c r="M3588" s="284" t="s">
        <v>7814</v>
      </c>
      <c r="N3588" s="268">
        <v>35</v>
      </c>
      <c r="O3588" s="284" t="s">
        <v>7</v>
      </c>
      <c r="P3588" s="284" t="s">
        <v>7815</v>
      </c>
      <c r="Q3588" s="284" t="s">
        <v>10320</v>
      </c>
      <c r="R3588" s="284"/>
      <c r="S3588" s="284">
        <v>166.6</v>
      </c>
      <c r="T3588" s="284">
        <v>166.6</v>
      </c>
      <c r="U3588" s="302" t="s">
        <v>28</v>
      </c>
      <c r="V3588" s="302">
        <v>1991</v>
      </c>
      <c r="W3588" s="302" t="s">
        <v>10321</v>
      </c>
      <c r="X3588" s="302" t="s">
        <v>411</v>
      </c>
      <c r="Y3588" s="302" t="s">
        <v>10322</v>
      </c>
      <c r="Z3588" s="302">
        <v>50</v>
      </c>
      <c r="AA3588" s="302" t="s">
        <v>10323</v>
      </c>
      <c r="AB3588" s="302">
        <v>0</v>
      </c>
      <c r="AC3588" s="302">
        <v>41809</v>
      </c>
      <c r="AD3588" s="302" t="s">
        <v>31</v>
      </c>
      <c r="AE3588" s="302"/>
      <c r="AF3588" s="302"/>
      <c r="AG3588" s="302"/>
      <c r="AH3588" s="286"/>
      <c r="AI3588" s="286"/>
      <c r="AJ3588" s="342"/>
    </row>
    <row r="3589" spans="1:36" ht="150" customHeight="1">
      <c r="A3589" s="279" t="s">
        <v>7992</v>
      </c>
      <c r="B3589" s="284" t="s">
        <v>19</v>
      </c>
      <c r="C3589" s="284" t="s">
        <v>19</v>
      </c>
      <c r="D3589" s="271">
        <v>42247</v>
      </c>
      <c r="E3589" s="272">
        <v>0.25972222222222224</v>
      </c>
      <c r="F3589" s="271">
        <v>42247</v>
      </c>
      <c r="G3589" s="272">
        <v>0.26041666666666669</v>
      </c>
      <c r="H3589" s="272">
        <f>F3589-D3589+G3589-E3589</f>
        <v>6.9444444444444198E-4</v>
      </c>
      <c r="I3589" s="284">
        <v>13</v>
      </c>
      <c r="J3589" s="284" t="s">
        <v>8806</v>
      </c>
      <c r="K3589" s="284"/>
      <c r="L3589" s="284" t="s">
        <v>4</v>
      </c>
      <c r="M3589" s="284" t="s">
        <v>2856</v>
      </c>
      <c r="N3589" s="268">
        <v>110</v>
      </c>
      <c r="O3589" s="284" t="s">
        <v>7</v>
      </c>
      <c r="P3589" s="284" t="s">
        <v>8807</v>
      </c>
      <c r="Q3589" s="284" t="s">
        <v>8808</v>
      </c>
      <c r="R3589" s="284">
        <v>4</v>
      </c>
      <c r="S3589" s="284">
        <v>11</v>
      </c>
      <c r="T3589" s="284">
        <f>R3589+S3589</f>
        <v>15</v>
      </c>
      <c r="U3589" s="302" t="s">
        <v>28</v>
      </c>
      <c r="V3589" s="302">
        <v>1989</v>
      </c>
      <c r="W3589" s="302" t="s">
        <v>608</v>
      </c>
      <c r="X3589" s="302">
        <v>0</v>
      </c>
      <c r="Y3589" s="302">
        <v>42217</v>
      </c>
      <c r="Z3589" s="302">
        <v>100</v>
      </c>
      <c r="AA3589" s="302">
        <v>0</v>
      </c>
      <c r="AB3589" s="302">
        <v>0</v>
      </c>
      <c r="AC3589" s="302">
        <v>0</v>
      </c>
      <c r="AD3589" s="302" t="s">
        <v>24</v>
      </c>
      <c r="AE3589" s="302"/>
      <c r="AF3589" s="302"/>
      <c r="AG3589" s="302"/>
      <c r="AH3589" s="286"/>
      <c r="AI3589" s="286"/>
      <c r="AJ3589" s="342"/>
    </row>
    <row r="3590" spans="1:36" ht="150" customHeight="1">
      <c r="A3590" s="279" t="s">
        <v>7992</v>
      </c>
      <c r="B3590" s="284" t="s">
        <v>19</v>
      </c>
      <c r="C3590" s="284" t="s">
        <v>11218</v>
      </c>
      <c r="D3590" s="271">
        <v>42247</v>
      </c>
      <c r="E3590" s="272">
        <v>0.27916666666666667</v>
      </c>
      <c r="F3590" s="271">
        <v>42247</v>
      </c>
      <c r="G3590" s="272">
        <v>0.28888888888888892</v>
      </c>
      <c r="H3590" s="272">
        <v>9.7222222222222432E-3</v>
      </c>
      <c r="I3590" s="284">
        <v>4</v>
      </c>
      <c r="J3590" s="284"/>
      <c r="K3590" s="284"/>
      <c r="L3590" s="284" t="s">
        <v>16</v>
      </c>
      <c r="M3590" s="284" t="s">
        <v>264</v>
      </c>
      <c r="N3590" s="268">
        <v>110</v>
      </c>
      <c r="O3590" s="284" t="s">
        <v>7</v>
      </c>
      <c r="P3590" s="284" t="s">
        <v>8809</v>
      </c>
      <c r="Q3590" s="284" t="s">
        <v>8810</v>
      </c>
      <c r="R3590" s="284">
        <v>6</v>
      </c>
      <c r="S3590" s="284">
        <v>6</v>
      </c>
      <c r="T3590" s="284">
        <f>R3590+S3590</f>
        <v>12</v>
      </c>
      <c r="U3590" s="302"/>
      <c r="V3590" s="302"/>
      <c r="W3590" s="302"/>
      <c r="X3590" s="302"/>
      <c r="Y3590" s="302"/>
      <c r="Z3590" s="302"/>
      <c r="AA3590" s="302"/>
      <c r="AB3590" s="302"/>
      <c r="AC3590" s="302"/>
      <c r="AD3590" s="302" t="s">
        <v>37</v>
      </c>
      <c r="AE3590" s="302"/>
      <c r="AF3590" s="302"/>
      <c r="AG3590" s="302"/>
      <c r="AH3590" s="286"/>
      <c r="AI3590" s="286"/>
      <c r="AJ3590" s="342"/>
    </row>
    <row r="3591" spans="1:36" ht="93.75" customHeight="1">
      <c r="A3591" s="279" t="s">
        <v>7992</v>
      </c>
      <c r="B3591" s="284" t="s">
        <v>19</v>
      </c>
      <c r="C3591" s="284" t="s">
        <v>1292</v>
      </c>
      <c r="D3591" s="271">
        <v>42247</v>
      </c>
      <c r="E3591" s="272">
        <v>0.4152777777777778</v>
      </c>
      <c r="F3591" s="271">
        <v>42247</v>
      </c>
      <c r="G3591" s="272">
        <v>0.41597222222222219</v>
      </c>
      <c r="H3591" s="272">
        <v>6.9444444444438647E-4</v>
      </c>
      <c r="I3591" s="284">
        <v>377</v>
      </c>
      <c r="J3591" s="284" t="s">
        <v>8811</v>
      </c>
      <c r="K3591" s="284" t="s">
        <v>20</v>
      </c>
      <c r="L3591" s="284" t="s">
        <v>16</v>
      </c>
      <c r="M3591" s="284" t="s">
        <v>8812</v>
      </c>
      <c r="N3591" s="268">
        <v>220</v>
      </c>
      <c r="O3591" s="284" t="s">
        <v>7</v>
      </c>
      <c r="P3591" s="284" t="s">
        <v>11413</v>
      </c>
      <c r="Q3591" s="284" t="s">
        <v>8813</v>
      </c>
      <c r="R3591" s="284">
        <v>71</v>
      </c>
      <c r="S3591" s="284">
        <v>16</v>
      </c>
      <c r="T3591" s="284">
        <f>R3591+S3591</f>
        <v>87</v>
      </c>
      <c r="U3591" s="302"/>
      <c r="V3591" s="302"/>
      <c r="W3591" s="302"/>
      <c r="X3591" s="302"/>
      <c r="Y3591" s="302"/>
      <c r="Z3591" s="302"/>
      <c r="AA3591" s="302"/>
      <c r="AB3591" s="302"/>
      <c r="AC3591" s="302"/>
      <c r="AD3591" s="302" t="s">
        <v>37</v>
      </c>
      <c r="AE3591" s="302"/>
      <c r="AF3591" s="302"/>
      <c r="AG3591" s="302"/>
      <c r="AH3591" s="286"/>
      <c r="AI3591" s="286"/>
      <c r="AJ3591" s="342"/>
    </row>
    <row r="3592" spans="1:36" ht="168.75" customHeight="1">
      <c r="A3592" s="279" t="s">
        <v>7992</v>
      </c>
      <c r="B3592" s="284" t="s">
        <v>15</v>
      </c>
      <c r="C3592" s="284" t="s">
        <v>9514</v>
      </c>
      <c r="D3592" s="271">
        <v>42247</v>
      </c>
      <c r="E3592" s="272">
        <v>0.37361111111111112</v>
      </c>
      <c r="F3592" s="271">
        <v>42247</v>
      </c>
      <c r="G3592" s="272">
        <v>0.37361111111111112</v>
      </c>
      <c r="H3592" s="272">
        <f>(F3592+G3592)-(D3592+E3592)</f>
        <v>0</v>
      </c>
      <c r="I3592" s="284">
        <v>25</v>
      </c>
      <c r="J3592" s="284"/>
      <c r="K3592" s="284" t="s">
        <v>178</v>
      </c>
      <c r="L3592" s="284" t="s">
        <v>16</v>
      </c>
      <c r="M3592" s="284" t="s">
        <v>8814</v>
      </c>
      <c r="N3592" s="268">
        <v>220</v>
      </c>
      <c r="O3592" s="284" t="s">
        <v>7</v>
      </c>
      <c r="P3592" s="284" t="s">
        <v>8814</v>
      </c>
      <c r="Q3592" s="284" t="s">
        <v>9438</v>
      </c>
      <c r="R3592" s="284"/>
      <c r="S3592" s="284">
        <v>1.23</v>
      </c>
      <c r="T3592" s="284">
        <f>SUM(R3592:S3592)</f>
        <v>1.23</v>
      </c>
      <c r="U3592" s="302"/>
      <c r="V3592" s="302"/>
      <c r="W3592" s="302"/>
      <c r="X3592" s="302"/>
      <c r="Y3592" s="302"/>
      <c r="Z3592" s="302"/>
      <c r="AA3592" s="302"/>
      <c r="AB3592" s="302"/>
      <c r="AC3592" s="302"/>
      <c r="AD3592" s="302" t="s">
        <v>37</v>
      </c>
      <c r="AE3592" s="302" t="s">
        <v>53</v>
      </c>
      <c r="AF3592" s="302"/>
      <c r="AG3592" s="302"/>
      <c r="AH3592" s="286"/>
      <c r="AI3592" s="286"/>
      <c r="AJ3592" s="342"/>
    </row>
    <row r="3593" spans="1:36" ht="150" customHeight="1">
      <c r="A3593" s="279" t="s">
        <v>12042</v>
      </c>
      <c r="B3593" s="284" t="s">
        <v>69</v>
      </c>
      <c r="C3593" s="284" t="s">
        <v>69</v>
      </c>
      <c r="D3593" s="271">
        <v>42321</v>
      </c>
      <c r="E3593" s="272">
        <v>0.60833333333333328</v>
      </c>
      <c r="F3593" s="271">
        <v>42321</v>
      </c>
      <c r="G3593" s="272">
        <v>0.61875000000000002</v>
      </c>
      <c r="H3593" s="272">
        <v>1.0416666666666741E-2</v>
      </c>
      <c r="I3593" s="284">
        <v>11</v>
      </c>
      <c r="J3593" s="284" t="s">
        <v>143</v>
      </c>
      <c r="K3593" s="284" t="s">
        <v>178</v>
      </c>
      <c r="L3593" s="284" t="s">
        <v>9</v>
      </c>
      <c r="M3593" s="284" t="s">
        <v>9603</v>
      </c>
      <c r="N3593" s="268" t="s">
        <v>3</v>
      </c>
      <c r="O3593" s="284" t="s">
        <v>7</v>
      </c>
      <c r="P3593" s="284" t="s">
        <v>3030</v>
      </c>
      <c r="Q3593" s="284" t="s">
        <v>13198</v>
      </c>
      <c r="R3593" s="284">
        <v>0.61099999999999999</v>
      </c>
      <c r="S3593" s="284">
        <v>0.158</v>
      </c>
      <c r="T3593" s="284">
        <v>0.76900000000000002</v>
      </c>
      <c r="U3593" s="302" t="s">
        <v>36</v>
      </c>
      <c r="V3593" s="302">
        <v>2008</v>
      </c>
      <c r="W3593" s="302" t="s">
        <v>1709</v>
      </c>
      <c r="X3593" s="302" t="s">
        <v>724</v>
      </c>
      <c r="Y3593" s="302" t="s">
        <v>1921</v>
      </c>
      <c r="Z3593" s="302">
        <v>100</v>
      </c>
      <c r="AA3593" s="302" t="s">
        <v>5205</v>
      </c>
      <c r="AB3593" s="302">
        <v>0</v>
      </c>
      <c r="AC3593" s="302" t="s">
        <v>1921</v>
      </c>
      <c r="AD3593" s="302" t="s">
        <v>22</v>
      </c>
      <c r="AE3593" s="302"/>
      <c r="AF3593" s="302"/>
      <c r="AG3593" s="302" t="s">
        <v>13198</v>
      </c>
      <c r="AH3593" s="286"/>
      <c r="AI3593" s="286"/>
      <c r="AJ3593" s="342"/>
    </row>
    <row r="3594" spans="1:36" ht="204.75" customHeight="1">
      <c r="A3594" s="279" t="s">
        <v>7992</v>
      </c>
      <c r="B3594" s="284" t="s">
        <v>5</v>
      </c>
      <c r="C3594" s="284" t="s">
        <v>5</v>
      </c>
      <c r="D3594" s="271">
        <v>42247</v>
      </c>
      <c r="E3594" s="272">
        <v>0.1388888888888889</v>
      </c>
      <c r="F3594" s="271">
        <v>42247</v>
      </c>
      <c r="G3594" s="272">
        <v>0.36041666666666666</v>
      </c>
      <c r="H3594" s="272">
        <v>0.22152777777777777</v>
      </c>
      <c r="I3594" s="284">
        <v>4</v>
      </c>
      <c r="J3594" s="284" t="s">
        <v>143</v>
      </c>
      <c r="K3594" s="284" t="s">
        <v>51</v>
      </c>
      <c r="L3594" s="284" t="s">
        <v>4</v>
      </c>
      <c r="M3594" s="284" t="s">
        <v>8912</v>
      </c>
      <c r="N3594" s="268" t="s">
        <v>3</v>
      </c>
      <c r="O3594" s="284" t="s">
        <v>7</v>
      </c>
      <c r="P3594" s="284" t="s">
        <v>8913</v>
      </c>
      <c r="Q3594" s="284" t="s">
        <v>8914</v>
      </c>
      <c r="R3594" s="284">
        <v>33.5</v>
      </c>
      <c r="S3594" s="284"/>
      <c r="T3594" s="284">
        <v>33.5</v>
      </c>
      <c r="U3594" s="302" t="s">
        <v>28</v>
      </c>
      <c r="V3594" s="302">
        <v>2006</v>
      </c>
      <c r="W3594" s="302" t="s">
        <v>587</v>
      </c>
      <c r="X3594" s="302" t="s">
        <v>411</v>
      </c>
      <c r="Y3594" s="302" t="s">
        <v>10670</v>
      </c>
      <c r="Z3594" s="302">
        <v>100</v>
      </c>
      <c r="AA3594" s="302" t="s">
        <v>10360</v>
      </c>
      <c r="AB3594" s="302">
        <v>0</v>
      </c>
      <c r="AC3594" s="302" t="s">
        <v>10671</v>
      </c>
      <c r="AD3594" s="302" t="s">
        <v>0</v>
      </c>
      <c r="AE3594" s="302"/>
      <c r="AF3594" s="302"/>
      <c r="AG3594" s="302"/>
      <c r="AH3594" s="286"/>
      <c r="AI3594" s="286"/>
      <c r="AJ3594" s="342"/>
    </row>
    <row r="3595" spans="1:36" ht="225" customHeight="1">
      <c r="A3595" s="279" t="s">
        <v>4982</v>
      </c>
      <c r="B3595" s="284" t="s">
        <v>5</v>
      </c>
      <c r="C3595" s="284" t="s">
        <v>5</v>
      </c>
      <c r="D3595" s="271">
        <v>42204</v>
      </c>
      <c r="E3595" s="272">
        <v>0.7402777777777777</v>
      </c>
      <c r="F3595" s="271">
        <v>42204</v>
      </c>
      <c r="G3595" s="272">
        <v>0.7402777777777777</v>
      </c>
      <c r="H3595" s="272">
        <f>G3595-E3595</f>
        <v>0</v>
      </c>
      <c r="I3595" s="284">
        <v>19</v>
      </c>
      <c r="J3595" s="284" t="s">
        <v>143</v>
      </c>
      <c r="K3595" s="284" t="s">
        <v>8</v>
      </c>
      <c r="L3595" s="284" t="s">
        <v>9</v>
      </c>
      <c r="M3595" s="284" t="s">
        <v>10344</v>
      </c>
      <c r="N3595" s="268" t="s">
        <v>3</v>
      </c>
      <c r="O3595" s="284" t="s">
        <v>7</v>
      </c>
      <c r="P3595" s="284" t="s">
        <v>7820</v>
      </c>
      <c r="Q3595" s="284" t="s">
        <v>10345</v>
      </c>
      <c r="R3595" s="284"/>
      <c r="S3595" s="284">
        <v>6.1</v>
      </c>
      <c r="T3595" s="284">
        <v>6.1</v>
      </c>
      <c r="U3595" s="302" t="s">
        <v>28</v>
      </c>
      <c r="V3595" s="302">
        <v>2000</v>
      </c>
      <c r="W3595" s="302" t="s">
        <v>587</v>
      </c>
      <c r="X3595" s="302" t="s">
        <v>411</v>
      </c>
      <c r="Y3595" s="302" t="s">
        <v>6035</v>
      </c>
      <c r="Z3595" s="302">
        <v>100</v>
      </c>
      <c r="AA3595" s="302" t="s">
        <v>5971</v>
      </c>
      <c r="AB3595" s="302">
        <v>0</v>
      </c>
      <c r="AC3595" s="302" t="s">
        <v>5972</v>
      </c>
      <c r="AD3595" s="302" t="s">
        <v>31</v>
      </c>
      <c r="AE3595" s="302"/>
      <c r="AF3595" s="302"/>
      <c r="AG3595" s="302"/>
      <c r="AH3595" s="286"/>
      <c r="AI3595" s="286"/>
      <c r="AJ3595" s="342"/>
    </row>
    <row r="3596" spans="1:36" ht="168.75" customHeight="1">
      <c r="A3596" s="279" t="s">
        <v>7992</v>
      </c>
      <c r="B3596" s="284" t="s">
        <v>5</v>
      </c>
      <c r="C3596" s="284" t="s">
        <v>378</v>
      </c>
      <c r="D3596" s="271">
        <v>42247</v>
      </c>
      <c r="E3596" s="272">
        <v>0.6875</v>
      </c>
      <c r="F3596" s="271">
        <v>42247</v>
      </c>
      <c r="G3596" s="272">
        <v>0.6875</v>
      </c>
      <c r="H3596" s="272">
        <v>0</v>
      </c>
      <c r="I3596" s="284">
        <v>169</v>
      </c>
      <c r="J3596" s="284" t="s">
        <v>720</v>
      </c>
      <c r="K3596" s="284"/>
      <c r="L3596" s="284" t="s">
        <v>16</v>
      </c>
      <c r="M3596" s="284" t="s">
        <v>8916</v>
      </c>
      <c r="N3596" s="268">
        <v>220</v>
      </c>
      <c r="O3596" s="284" t="s">
        <v>13</v>
      </c>
      <c r="P3596" s="284" t="s">
        <v>3408</v>
      </c>
      <c r="Q3596" s="284" t="s">
        <v>10673</v>
      </c>
      <c r="R3596" s="284"/>
      <c r="S3596" s="284">
        <v>93.4</v>
      </c>
      <c r="T3596" s="284">
        <v>93.4</v>
      </c>
      <c r="U3596" s="302" t="s">
        <v>33</v>
      </c>
      <c r="V3596" s="302"/>
      <c r="W3596" s="302"/>
      <c r="X3596" s="302"/>
      <c r="Y3596" s="302"/>
      <c r="Z3596" s="302"/>
      <c r="AA3596" s="302"/>
      <c r="AB3596" s="302"/>
      <c r="AC3596" s="302"/>
      <c r="AD3596" s="302" t="s">
        <v>37</v>
      </c>
      <c r="AE3596" s="302"/>
      <c r="AF3596" s="302"/>
      <c r="AG3596" s="302"/>
      <c r="AH3596" s="286"/>
      <c r="AI3596" s="286"/>
      <c r="AJ3596" s="342"/>
    </row>
    <row r="3597" spans="1:36" ht="150" customHeight="1">
      <c r="A3597" s="279" t="s">
        <v>4982</v>
      </c>
      <c r="B3597" s="284" t="s">
        <v>5</v>
      </c>
      <c r="C3597" s="284" t="s">
        <v>5</v>
      </c>
      <c r="D3597" s="271">
        <v>42204</v>
      </c>
      <c r="E3597" s="272">
        <v>0.93680555555555556</v>
      </c>
      <c r="F3597" s="271">
        <v>42204</v>
      </c>
      <c r="G3597" s="272">
        <v>0.93680555555555556</v>
      </c>
      <c r="H3597" s="272">
        <f>G3597-E3597</f>
        <v>0</v>
      </c>
      <c r="I3597" s="284">
        <v>19</v>
      </c>
      <c r="J3597" s="284" t="s">
        <v>143</v>
      </c>
      <c r="K3597" s="284" t="s">
        <v>8</v>
      </c>
      <c r="L3597" s="284" t="s">
        <v>9</v>
      </c>
      <c r="M3597" s="284" t="s">
        <v>10344</v>
      </c>
      <c r="N3597" s="268" t="s">
        <v>3</v>
      </c>
      <c r="O3597" s="284" t="s">
        <v>7</v>
      </c>
      <c r="P3597" s="284" t="s">
        <v>7826</v>
      </c>
      <c r="Q3597" s="284" t="s">
        <v>10357</v>
      </c>
      <c r="R3597" s="284"/>
      <c r="S3597" s="284">
        <v>5.5</v>
      </c>
      <c r="T3597" s="284">
        <v>5.5</v>
      </c>
      <c r="U3597" s="302" t="s">
        <v>28</v>
      </c>
      <c r="V3597" s="302">
        <v>2000</v>
      </c>
      <c r="W3597" s="302" t="s">
        <v>587</v>
      </c>
      <c r="X3597" s="302" t="s">
        <v>411</v>
      </c>
      <c r="Y3597" s="302" t="s">
        <v>6035</v>
      </c>
      <c r="Z3597" s="302">
        <v>100</v>
      </c>
      <c r="AA3597" s="302" t="s">
        <v>5971</v>
      </c>
      <c r="AB3597" s="302">
        <v>0</v>
      </c>
      <c r="AC3597" s="302" t="s">
        <v>5972</v>
      </c>
      <c r="AD3597" s="302" t="s">
        <v>31</v>
      </c>
      <c r="AE3597" s="302"/>
      <c r="AF3597" s="302"/>
      <c r="AG3597" s="302"/>
      <c r="AH3597" s="286"/>
      <c r="AI3597" s="286"/>
      <c r="AJ3597" s="342"/>
    </row>
    <row r="3598" spans="1:36" ht="56.25" customHeight="1">
      <c r="A3598" s="279" t="s">
        <v>4982</v>
      </c>
      <c r="B3598" s="284" t="s">
        <v>81</v>
      </c>
      <c r="C3598" s="284" t="s">
        <v>81</v>
      </c>
      <c r="D3598" s="271">
        <v>42205</v>
      </c>
      <c r="E3598" s="272">
        <v>0.85069444444444453</v>
      </c>
      <c r="F3598" s="271">
        <v>42205</v>
      </c>
      <c r="G3598" s="272">
        <v>0.85069444444444453</v>
      </c>
      <c r="H3598" s="272">
        <v>0</v>
      </c>
      <c r="I3598" s="284">
        <v>5</v>
      </c>
      <c r="J3598" s="284" t="s">
        <v>143</v>
      </c>
      <c r="K3598" s="284" t="s">
        <v>8</v>
      </c>
      <c r="L3598" s="284" t="s">
        <v>9</v>
      </c>
      <c r="M3598" s="284" t="s">
        <v>7557</v>
      </c>
      <c r="N3598" s="268" t="s">
        <v>3</v>
      </c>
      <c r="O3598" s="284" t="s">
        <v>7</v>
      </c>
      <c r="P3598" s="284" t="s">
        <v>7557</v>
      </c>
      <c r="Q3598" s="284" t="s">
        <v>10053</v>
      </c>
      <c r="R3598" s="284"/>
      <c r="S3598" s="284">
        <v>0.4</v>
      </c>
      <c r="T3598" s="284">
        <v>0.4</v>
      </c>
      <c r="U3598" s="302" t="s">
        <v>28</v>
      </c>
      <c r="V3598" s="302">
        <v>1990</v>
      </c>
      <c r="W3598" s="302" t="s">
        <v>1364</v>
      </c>
      <c r="X3598" s="302" t="s">
        <v>10005</v>
      </c>
      <c r="Y3598" s="302" t="s">
        <v>10054</v>
      </c>
      <c r="Z3598" s="302">
        <v>1</v>
      </c>
      <c r="AA3598" s="302" t="s">
        <v>10051</v>
      </c>
      <c r="AB3598" s="302">
        <v>0</v>
      </c>
      <c r="AC3598" s="302">
        <v>42104</v>
      </c>
      <c r="AD3598" s="302" t="s">
        <v>31</v>
      </c>
      <c r="AE3598" s="302"/>
      <c r="AF3598" s="302"/>
      <c r="AG3598" s="302" t="s">
        <v>488</v>
      </c>
      <c r="AH3598" s="286"/>
      <c r="AI3598" s="286"/>
      <c r="AJ3598" s="342"/>
    </row>
    <row r="3599" spans="1:36" ht="187.5" customHeight="1">
      <c r="A3599" s="279" t="s">
        <v>4982</v>
      </c>
      <c r="B3599" s="284" t="s">
        <v>10</v>
      </c>
      <c r="C3599" s="284" t="s">
        <v>4334</v>
      </c>
      <c r="D3599" s="271">
        <v>42205</v>
      </c>
      <c r="E3599" s="272">
        <v>0.11666666666666665</v>
      </c>
      <c r="F3599" s="271">
        <v>42205</v>
      </c>
      <c r="G3599" s="272">
        <v>0.13680555555555554</v>
      </c>
      <c r="H3599" s="272">
        <v>2.013888888888889E-2</v>
      </c>
      <c r="I3599" s="284">
        <v>13</v>
      </c>
      <c r="J3599" s="284" t="s">
        <v>7632</v>
      </c>
      <c r="K3599" s="284" t="s">
        <v>20</v>
      </c>
      <c r="L3599" s="284" t="s">
        <v>9</v>
      </c>
      <c r="M3599" s="284" t="s">
        <v>7655</v>
      </c>
      <c r="N3599" s="268" t="s">
        <v>3</v>
      </c>
      <c r="O3599" s="284" t="s">
        <v>7</v>
      </c>
      <c r="P3599" s="284" t="s">
        <v>7655</v>
      </c>
      <c r="Q3599" s="284" t="s">
        <v>7656</v>
      </c>
      <c r="R3599" s="284">
        <v>8</v>
      </c>
      <c r="S3599" s="284"/>
      <c r="T3599" s="284">
        <v>8</v>
      </c>
      <c r="U3599" s="302" t="s">
        <v>28</v>
      </c>
      <c r="V3599" s="302">
        <v>1980</v>
      </c>
      <c r="W3599" s="302" t="s">
        <v>2193</v>
      </c>
      <c r="X3599" s="302" t="s">
        <v>1383</v>
      </c>
      <c r="Y3599" s="302" t="s">
        <v>11011</v>
      </c>
      <c r="Z3599" s="302">
        <v>80</v>
      </c>
      <c r="AA3599" s="302" t="s">
        <v>1365</v>
      </c>
      <c r="AB3599" s="302">
        <v>5</v>
      </c>
      <c r="AC3599" s="302" t="s">
        <v>11012</v>
      </c>
      <c r="AD3599" s="302" t="s">
        <v>31</v>
      </c>
      <c r="AE3599" s="302"/>
      <c r="AF3599" s="302"/>
      <c r="AG3599" s="302" t="s">
        <v>10970</v>
      </c>
      <c r="AH3599" s="286"/>
      <c r="AI3599" s="286"/>
      <c r="AJ3599" s="342"/>
    </row>
    <row r="3600" spans="1:36" ht="131.25" customHeight="1">
      <c r="A3600" s="279" t="s">
        <v>7992</v>
      </c>
      <c r="B3600" s="284" t="s">
        <v>5</v>
      </c>
      <c r="C3600" s="284" t="s">
        <v>5</v>
      </c>
      <c r="D3600" s="271">
        <v>42247</v>
      </c>
      <c r="E3600" s="272">
        <v>0.87222222222222223</v>
      </c>
      <c r="F3600" s="271">
        <v>42247</v>
      </c>
      <c r="G3600" s="272">
        <v>0.91388888888888886</v>
      </c>
      <c r="H3600" s="272">
        <v>4.166666666666663E-2</v>
      </c>
      <c r="I3600" s="284">
        <v>10</v>
      </c>
      <c r="J3600" s="284" t="s">
        <v>143</v>
      </c>
      <c r="K3600" s="284" t="s">
        <v>20</v>
      </c>
      <c r="L3600" s="284" t="s">
        <v>9</v>
      </c>
      <c r="M3600" s="284" t="s">
        <v>8921</v>
      </c>
      <c r="N3600" s="268" t="s">
        <v>3</v>
      </c>
      <c r="O3600" s="284" t="s">
        <v>7</v>
      </c>
      <c r="P3600" s="284" t="s">
        <v>8922</v>
      </c>
      <c r="Q3600" s="284" t="s">
        <v>10685</v>
      </c>
      <c r="R3600" s="284"/>
      <c r="S3600" s="284">
        <v>2.2000000000000002</v>
      </c>
      <c r="T3600" s="284">
        <v>2.2000000000000002</v>
      </c>
      <c r="U3600" s="302" t="s">
        <v>28</v>
      </c>
      <c r="V3600" s="302">
        <v>1987</v>
      </c>
      <c r="W3600" s="302" t="s">
        <v>587</v>
      </c>
      <c r="X3600" s="302" t="s">
        <v>1408</v>
      </c>
      <c r="Y3600" s="302" t="s">
        <v>10686</v>
      </c>
      <c r="Z3600" s="302">
        <v>100</v>
      </c>
      <c r="AA3600" s="302">
        <v>42401</v>
      </c>
      <c r="AB3600" s="302">
        <v>0</v>
      </c>
      <c r="AC3600" s="302"/>
      <c r="AD3600" s="302" t="s">
        <v>30</v>
      </c>
      <c r="AE3600" s="302"/>
      <c r="AF3600" s="302"/>
      <c r="AG3600" s="302"/>
      <c r="AH3600" s="286"/>
      <c r="AI3600" s="286"/>
      <c r="AJ3600" s="342"/>
    </row>
    <row r="3601" spans="1:36" ht="150" customHeight="1">
      <c r="A3601" s="279" t="s">
        <v>2819</v>
      </c>
      <c r="B3601" s="284" t="s">
        <v>12</v>
      </c>
      <c r="C3601" s="284" t="s">
        <v>522</v>
      </c>
      <c r="D3601" s="271">
        <v>42154</v>
      </c>
      <c r="E3601" s="272">
        <v>0.46458333333333335</v>
      </c>
      <c r="F3601" s="271">
        <v>42154</v>
      </c>
      <c r="G3601" s="272">
        <v>0.53472222222222221</v>
      </c>
      <c r="H3601" s="272">
        <v>7.0138888888888862E-2</v>
      </c>
      <c r="I3601" s="284">
        <v>1</v>
      </c>
      <c r="J3601" s="284"/>
      <c r="K3601" s="284"/>
      <c r="L3601" s="284" t="s">
        <v>11</v>
      </c>
      <c r="M3601" s="284" t="s">
        <v>3489</v>
      </c>
      <c r="N3601" s="268">
        <v>0.4</v>
      </c>
      <c r="O3601" s="284" t="s">
        <v>2</v>
      </c>
      <c r="P3601" s="284" t="s">
        <v>3489</v>
      </c>
      <c r="Q3601" s="284" t="s">
        <v>3607</v>
      </c>
      <c r="R3601" s="284">
        <v>0.26</v>
      </c>
      <c r="S3601" s="284">
        <v>0.5</v>
      </c>
      <c r="T3601" s="284">
        <f>R3601+S3601</f>
        <v>0.76</v>
      </c>
      <c r="U3601" s="302" t="s">
        <v>128</v>
      </c>
      <c r="V3601" s="302" t="s">
        <v>128</v>
      </c>
      <c r="W3601" s="302" t="s">
        <v>128</v>
      </c>
      <c r="X3601" s="302" t="s">
        <v>128</v>
      </c>
      <c r="Y3601" s="302" t="s">
        <v>128</v>
      </c>
      <c r="Z3601" s="302" t="s">
        <v>128</v>
      </c>
      <c r="AA3601" s="302" t="s">
        <v>128</v>
      </c>
      <c r="AB3601" s="302" t="s">
        <v>128</v>
      </c>
      <c r="AC3601" s="302" t="s">
        <v>128</v>
      </c>
      <c r="AD3601" s="302" t="s">
        <v>22</v>
      </c>
      <c r="AE3601" s="302" t="s">
        <v>128</v>
      </c>
      <c r="AF3601" s="302" t="s">
        <v>128</v>
      </c>
      <c r="AG3601" s="302" t="s">
        <v>131</v>
      </c>
      <c r="AH3601" s="286"/>
      <c r="AI3601" s="286"/>
      <c r="AJ3601" s="342"/>
    </row>
    <row r="3602" spans="1:36" ht="56.25" customHeight="1">
      <c r="A3602" s="274" t="s">
        <v>8946</v>
      </c>
      <c r="B3602" s="284" t="s">
        <v>1412</v>
      </c>
      <c r="C3602" s="284" t="s">
        <v>3626</v>
      </c>
      <c r="D3602" s="381">
        <v>42248</v>
      </c>
      <c r="E3602" s="403">
        <v>0.64722222222222225</v>
      </c>
      <c r="F3602" s="381">
        <v>42248</v>
      </c>
      <c r="G3602" s="403">
        <v>0.64722222222222225</v>
      </c>
      <c r="H3602" s="403">
        <v>0</v>
      </c>
      <c r="I3602" s="284">
        <v>22</v>
      </c>
      <c r="J3602" s="284" t="s">
        <v>119</v>
      </c>
      <c r="K3602" s="284" t="s">
        <v>8</v>
      </c>
      <c r="L3602" s="284" t="s">
        <v>16</v>
      </c>
      <c r="M3602" s="284" t="s">
        <v>8939</v>
      </c>
      <c r="N3602" s="284">
        <v>110</v>
      </c>
      <c r="O3602" s="284" t="s">
        <v>7</v>
      </c>
      <c r="P3602" s="284" t="s">
        <v>8939</v>
      </c>
      <c r="Q3602" s="284" t="s">
        <v>8940</v>
      </c>
      <c r="R3602" s="481">
        <v>1</v>
      </c>
      <c r="S3602" s="481">
        <v>3</v>
      </c>
      <c r="T3602" s="481">
        <v>4</v>
      </c>
      <c r="U3602" s="279"/>
      <c r="V3602" s="279"/>
      <c r="W3602" s="279"/>
      <c r="X3602" s="279"/>
      <c r="Y3602" s="279"/>
      <c r="Z3602" s="279"/>
      <c r="AA3602" s="279"/>
      <c r="AB3602" s="279"/>
      <c r="AC3602" s="279"/>
      <c r="AD3602" s="273" t="s">
        <v>37</v>
      </c>
      <c r="AE3602" s="279"/>
      <c r="AF3602" s="279"/>
      <c r="AG3602" s="290"/>
      <c r="AH3602" s="286"/>
      <c r="AI3602" s="286"/>
      <c r="AJ3602" s="342"/>
    </row>
    <row r="3603" spans="1:36" ht="206.25" customHeight="1">
      <c r="A3603" s="279" t="s">
        <v>8946</v>
      </c>
      <c r="B3603" s="284" t="s">
        <v>19</v>
      </c>
      <c r="C3603" s="284" t="s">
        <v>2781</v>
      </c>
      <c r="D3603" s="271">
        <v>42248</v>
      </c>
      <c r="E3603" s="272">
        <v>0.26597222222222222</v>
      </c>
      <c r="F3603" s="271">
        <v>42248</v>
      </c>
      <c r="G3603" s="272">
        <v>0.26597222222222222</v>
      </c>
      <c r="H3603" s="272">
        <f>F3603-D3603+G3603-E3603</f>
        <v>0</v>
      </c>
      <c r="I3603" s="284">
        <v>7</v>
      </c>
      <c r="J3603" s="284" t="s">
        <v>3466</v>
      </c>
      <c r="K3603" s="284"/>
      <c r="L3603" s="284" t="s">
        <v>4</v>
      </c>
      <c r="M3603" s="284" t="s">
        <v>2856</v>
      </c>
      <c r="N3603" s="268">
        <v>110</v>
      </c>
      <c r="O3603" s="284" t="s">
        <v>7</v>
      </c>
      <c r="P3603" s="284" t="s">
        <v>11414</v>
      </c>
      <c r="Q3603" s="284" t="s">
        <v>11415</v>
      </c>
      <c r="R3603" s="284">
        <v>3</v>
      </c>
      <c r="S3603" s="284"/>
      <c r="T3603" s="284">
        <f>R3603+S3603</f>
        <v>3</v>
      </c>
      <c r="U3603" s="302" t="s">
        <v>28</v>
      </c>
      <c r="V3603" s="302">
        <v>1989</v>
      </c>
      <c r="W3603" s="302" t="s">
        <v>608</v>
      </c>
      <c r="X3603" s="302">
        <v>0</v>
      </c>
      <c r="Y3603" s="302">
        <v>42217</v>
      </c>
      <c r="Z3603" s="302">
        <v>100</v>
      </c>
      <c r="AA3603" s="302">
        <v>0</v>
      </c>
      <c r="AB3603" s="302">
        <v>0</v>
      </c>
      <c r="AC3603" s="302">
        <v>0</v>
      </c>
      <c r="AD3603" s="302" t="s">
        <v>0</v>
      </c>
      <c r="AE3603" s="302"/>
      <c r="AF3603" s="302"/>
      <c r="AG3603" s="302"/>
      <c r="AH3603" s="286"/>
      <c r="AI3603" s="286"/>
      <c r="AJ3603" s="342"/>
    </row>
    <row r="3604" spans="1:36" ht="206.25" customHeight="1">
      <c r="A3604" s="279" t="s">
        <v>4982</v>
      </c>
      <c r="B3604" s="284" t="s">
        <v>10</v>
      </c>
      <c r="C3604" s="284" t="s">
        <v>4334</v>
      </c>
      <c r="D3604" s="271">
        <v>42205</v>
      </c>
      <c r="E3604" s="272">
        <v>0.17916666666666667</v>
      </c>
      <c r="F3604" s="271">
        <v>42205</v>
      </c>
      <c r="G3604" s="272">
        <v>0.23472222222222219</v>
      </c>
      <c r="H3604" s="272">
        <v>5.5555555555555552E-2</v>
      </c>
      <c r="I3604" s="284">
        <v>94</v>
      </c>
      <c r="J3604" s="284" t="s">
        <v>7622</v>
      </c>
      <c r="K3604" s="284" t="s">
        <v>20</v>
      </c>
      <c r="L3604" s="284" t="s">
        <v>9</v>
      </c>
      <c r="M3604" s="284" t="s">
        <v>6807</v>
      </c>
      <c r="N3604" s="268" t="s">
        <v>3</v>
      </c>
      <c r="O3604" s="284" t="s">
        <v>7</v>
      </c>
      <c r="P3604" s="284" t="s">
        <v>6807</v>
      </c>
      <c r="Q3604" s="284" t="s">
        <v>7657</v>
      </c>
      <c r="R3604" s="284">
        <v>49</v>
      </c>
      <c r="S3604" s="284">
        <v>53</v>
      </c>
      <c r="T3604" s="284">
        <v>102</v>
      </c>
      <c r="U3604" s="302" t="s">
        <v>28</v>
      </c>
      <c r="V3604" s="302">
        <v>1985</v>
      </c>
      <c r="W3604" s="302" t="s">
        <v>2193</v>
      </c>
      <c r="X3604" s="302" t="s">
        <v>1383</v>
      </c>
      <c r="Y3604" s="302" t="s">
        <v>11013</v>
      </c>
      <c r="Z3604" s="302">
        <v>100</v>
      </c>
      <c r="AA3604" s="302">
        <v>2015</v>
      </c>
      <c r="AB3604" s="302">
        <v>3</v>
      </c>
      <c r="AC3604" s="302" t="s">
        <v>11014</v>
      </c>
      <c r="AD3604" s="302" t="s">
        <v>31</v>
      </c>
      <c r="AE3604" s="302"/>
      <c r="AF3604" s="302"/>
      <c r="AG3604" s="302" t="s">
        <v>11015</v>
      </c>
      <c r="AH3604" s="286"/>
      <c r="AI3604" s="286"/>
      <c r="AJ3604" s="342"/>
    </row>
    <row r="3605" spans="1:36" ht="168.75" customHeight="1">
      <c r="A3605" s="279" t="s">
        <v>8946</v>
      </c>
      <c r="B3605" s="284" t="s">
        <v>15</v>
      </c>
      <c r="C3605" s="284" t="s">
        <v>15</v>
      </c>
      <c r="D3605" s="271">
        <v>42248</v>
      </c>
      <c r="E3605" s="272">
        <v>0.23194444444444443</v>
      </c>
      <c r="F3605" s="271">
        <v>42248</v>
      </c>
      <c r="G3605" s="272">
        <v>0.23194444444444443</v>
      </c>
      <c r="H3605" s="272">
        <f>(F3605+G3605)-(D3605+E3605)</f>
        <v>0</v>
      </c>
      <c r="I3605" s="284">
        <v>63</v>
      </c>
      <c r="J3605" s="284" t="s">
        <v>2137</v>
      </c>
      <c r="K3605" s="284" t="s">
        <v>8</v>
      </c>
      <c r="L3605" s="284" t="s">
        <v>4</v>
      </c>
      <c r="M3605" s="284" t="s">
        <v>3048</v>
      </c>
      <c r="N3605" s="268">
        <v>110</v>
      </c>
      <c r="O3605" s="284" t="s">
        <v>7</v>
      </c>
      <c r="P3605" s="284" t="s">
        <v>9439</v>
      </c>
      <c r="Q3605" s="284" t="s">
        <v>9440</v>
      </c>
      <c r="R3605" s="284">
        <v>12.55</v>
      </c>
      <c r="S3605" s="284">
        <v>4.01</v>
      </c>
      <c r="T3605" s="284">
        <f>SUM(R3605:S3605)</f>
        <v>16.560000000000002</v>
      </c>
      <c r="U3605" s="302" t="s">
        <v>6</v>
      </c>
      <c r="V3605" s="302">
        <v>1976</v>
      </c>
      <c r="W3605" s="302" t="s">
        <v>9441</v>
      </c>
      <c r="X3605" s="302"/>
      <c r="Y3605" s="302" t="s">
        <v>9442</v>
      </c>
      <c r="Z3605" s="302">
        <v>100</v>
      </c>
      <c r="AA3605" s="302">
        <v>42248</v>
      </c>
      <c r="AB3605" s="302">
        <v>0</v>
      </c>
      <c r="AC3605" s="302"/>
      <c r="AD3605" s="302" t="s">
        <v>0</v>
      </c>
      <c r="AE3605" s="302" t="s">
        <v>77</v>
      </c>
      <c r="AF3605" s="302"/>
      <c r="AG3605" s="302" t="s">
        <v>9443</v>
      </c>
      <c r="AH3605" s="286"/>
      <c r="AI3605" s="286"/>
      <c r="AJ3605" s="342"/>
    </row>
    <row r="3606" spans="1:36" ht="131.25" customHeight="1">
      <c r="A3606" s="279" t="s">
        <v>4982</v>
      </c>
      <c r="B3606" s="284" t="s">
        <v>12</v>
      </c>
      <c r="C3606" s="284" t="s">
        <v>360</v>
      </c>
      <c r="D3606" s="271">
        <v>42201</v>
      </c>
      <c r="E3606" s="272">
        <v>0.67222222222222217</v>
      </c>
      <c r="F3606" s="271">
        <v>42201</v>
      </c>
      <c r="G3606" s="272">
        <v>0.68472222222222223</v>
      </c>
      <c r="H3606" s="272">
        <f>G3606-E3606</f>
        <v>1.2500000000000067E-2</v>
      </c>
      <c r="I3606" s="284">
        <v>1</v>
      </c>
      <c r="J3606" s="284"/>
      <c r="K3606" s="284"/>
      <c r="L3606" s="284" t="s">
        <v>11</v>
      </c>
      <c r="M3606" s="284" t="s">
        <v>4471</v>
      </c>
      <c r="N3606" s="268">
        <v>0.4</v>
      </c>
      <c r="O3606" s="284" t="s">
        <v>55</v>
      </c>
      <c r="P3606" s="284" t="s">
        <v>55</v>
      </c>
      <c r="Q3606" s="284" t="s">
        <v>8142</v>
      </c>
      <c r="R3606" s="284">
        <v>0.54</v>
      </c>
      <c r="S3606" s="284">
        <v>0.2</v>
      </c>
      <c r="T3606" s="284">
        <f>R3606+S3606</f>
        <v>0.74</v>
      </c>
      <c r="U3606" s="302" t="s">
        <v>60</v>
      </c>
      <c r="V3606" s="302" t="s">
        <v>128</v>
      </c>
      <c r="W3606" s="302" t="s">
        <v>128</v>
      </c>
      <c r="X3606" s="302" t="s">
        <v>128</v>
      </c>
      <c r="Y3606" s="302" t="s">
        <v>128</v>
      </c>
      <c r="Z3606" s="302" t="s">
        <v>128</v>
      </c>
      <c r="AA3606" s="302" t="s">
        <v>128</v>
      </c>
      <c r="AB3606" s="302" t="s">
        <v>128</v>
      </c>
      <c r="AC3606" s="302" t="s">
        <v>128</v>
      </c>
      <c r="AD3606" s="302" t="s">
        <v>22</v>
      </c>
      <c r="AE3606" s="302" t="s">
        <v>128</v>
      </c>
      <c r="AF3606" s="302" t="s">
        <v>128</v>
      </c>
      <c r="AG3606" s="302"/>
      <c r="AH3606" s="286"/>
      <c r="AI3606" s="286"/>
      <c r="AJ3606" s="342"/>
    </row>
    <row r="3607" spans="1:36" ht="225" customHeight="1">
      <c r="A3607" s="279" t="s">
        <v>8946</v>
      </c>
      <c r="B3607" s="284" t="s">
        <v>18</v>
      </c>
      <c r="C3607" s="284" t="s">
        <v>18</v>
      </c>
      <c r="D3607" s="271">
        <v>42248</v>
      </c>
      <c r="E3607" s="272">
        <v>42248.545138888891</v>
      </c>
      <c r="F3607" s="271">
        <v>42248</v>
      </c>
      <c r="G3607" s="272">
        <v>42248.555555555555</v>
      </c>
      <c r="H3607" s="272">
        <f>G3607-E3607</f>
        <v>1.0416666664241347E-2</v>
      </c>
      <c r="I3607" s="284">
        <v>50</v>
      </c>
      <c r="J3607" s="284"/>
      <c r="K3607" s="284"/>
      <c r="L3607" s="284" t="s">
        <v>4</v>
      </c>
      <c r="M3607" s="284" t="s">
        <v>55</v>
      </c>
      <c r="N3607" s="268">
        <v>0.4</v>
      </c>
      <c r="O3607" s="284" t="s">
        <v>55</v>
      </c>
      <c r="P3607" s="284" t="s">
        <v>9524</v>
      </c>
      <c r="Q3607" s="284" t="s">
        <v>9525</v>
      </c>
      <c r="R3607" s="284">
        <v>0.73899999999999999</v>
      </c>
      <c r="S3607" s="284"/>
      <c r="T3607" s="284">
        <f>R3607+S3607</f>
        <v>0.73899999999999999</v>
      </c>
      <c r="U3607" s="302"/>
      <c r="V3607" s="302"/>
      <c r="W3607" s="302"/>
      <c r="X3607" s="302"/>
      <c r="Y3607" s="302"/>
      <c r="Z3607" s="302"/>
      <c r="AA3607" s="302"/>
      <c r="AB3607" s="302"/>
      <c r="AC3607" s="302"/>
      <c r="AD3607" s="302" t="s">
        <v>0</v>
      </c>
      <c r="AE3607" s="302"/>
      <c r="AF3607" s="302"/>
      <c r="AG3607" s="302"/>
      <c r="AH3607" s="286"/>
      <c r="AI3607" s="286"/>
      <c r="AJ3607" s="342"/>
    </row>
    <row r="3608" spans="1:36" ht="225" customHeight="1">
      <c r="A3608" s="279" t="s">
        <v>8946</v>
      </c>
      <c r="B3608" s="284" t="s">
        <v>12</v>
      </c>
      <c r="C3608" s="284" t="s">
        <v>127</v>
      </c>
      <c r="D3608" s="271">
        <v>42248</v>
      </c>
      <c r="E3608" s="272">
        <v>0.22708333333333333</v>
      </c>
      <c r="F3608" s="271">
        <v>42248</v>
      </c>
      <c r="G3608" s="272">
        <v>0.3125</v>
      </c>
      <c r="H3608" s="272">
        <v>8.5416666666666655E-2</v>
      </c>
      <c r="I3608" s="284">
        <v>1</v>
      </c>
      <c r="J3608" s="284"/>
      <c r="K3608" s="284"/>
      <c r="L3608" s="284" t="s">
        <v>11</v>
      </c>
      <c r="M3608" s="284" t="s">
        <v>9853</v>
      </c>
      <c r="N3608" s="268">
        <v>0.4</v>
      </c>
      <c r="O3608" s="284" t="s">
        <v>7</v>
      </c>
      <c r="P3608" s="284" t="s">
        <v>2458</v>
      </c>
      <c r="Q3608" s="284" t="s">
        <v>9854</v>
      </c>
      <c r="R3608" s="284"/>
      <c r="S3608" s="284">
        <v>0.34</v>
      </c>
      <c r="T3608" s="284">
        <v>0.34</v>
      </c>
      <c r="U3608" s="302" t="s">
        <v>1</v>
      </c>
      <c r="V3608" s="302" t="s">
        <v>128</v>
      </c>
      <c r="W3608" s="302" t="s">
        <v>128</v>
      </c>
      <c r="X3608" s="302" t="s">
        <v>128</v>
      </c>
      <c r="Y3608" s="302" t="s">
        <v>128</v>
      </c>
      <c r="Z3608" s="302" t="s">
        <v>128</v>
      </c>
      <c r="AA3608" s="302" t="s">
        <v>128</v>
      </c>
      <c r="AB3608" s="302" t="s">
        <v>128</v>
      </c>
      <c r="AC3608" s="302" t="s">
        <v>128</v>
      </c>
      <c r="AD3608" s="302" t="s">
        <v>0</v>
      </c>
      <c r="AE3608" s="302" t="s">
        <v>128</v>
      </c>
      <c r="AF3608" s="302" t="s">
        <v>128</v>
      </c>
      <c r="AG3608" s="302"/>
      <c r="AH3608" s="286"/>
      <c r="AI3608" s="286"/>
      <c r="AJ3608" s="342"/>
    </row>
    <row r="3609" spans="1:36" ht="150" customHeight="1">
      <c r="A3609" s="279" t="s">
        <v>4982</v>
      </c>
      <c r="B3609" s="284" t="s">
        <v>12</v>
      </c>
      <c r="C3609" s="284" t="s">
        <v>127</v>
      </c>
      <c r="D3609" s="271">
        <v>42205</v>
      </c>
      <c r="E3609" s="272">
        <v>0.53611111111111109</v>
      </c>
      <c r="F3609" s="271">
        <v>42205</v>
      </c>
      <c r="G3609" s="272">
        <v>0.61388888888888882</v>
      </c>
      <c r="H3609" s="272">
        <f>G3609-E3609</f>
        <v>7.7777777777777724E-2</v>
      </c>
      <c r="I3609" s="284">
        <v>13</v>
      </c>
      <c r="J3609" s="284" t="s">
        <v>233</v>
      </c>
      <c r="K3609" s="284" t="s">
        <v>20</v>
      </c>
      <c r="L3609" s="284" t="s">
        <v>9</v>
      </c>
      <c r="M3609" s="284" t="s">
        <v>7772</v>
      </c>
      <c r="N3609" s="268" t="s">
        <v>3</v>
      </c>
      <c r="O3609" s="284" t="s">
        <v>7</v>
      </c>
      <c r="P3609" s="284" t="s">
        <v>7773</v>
      </c>
      <c r="Q3609" s="284" t="s">
        <v>7774</v>
      </c>
      <c r="R3609" s="284"/>
      <c r="S3609" s="284"/>
      <c r="T3609" s="284"/>
      <c r="U3609" s="302" t="s">
        <v>128</v>
      </c>
      <c r="V3609" s="302" t="s">
        <v>128</v>
      </c>
      <c r="W3609" s="302" t="s">
        <v>128</v>
      </c>
      <c r="X3609" s="302" t="s">
        <v>128</v>
      </c>
      <c r="Y3609" s="302" t="s">
        <v>128</v>
      </c>
      <c r="Z3609" s="302" t="s">
        <v>128</v>
      </c>
      <c r="AA3609" s="302" t="s">
        <v>128</v>
      </c>
      <c r="AB3609" s="302" t="s">
        <v>128</v>
      </c>
      <c r="AC3609" s="302" t="s">
        <v>128</v>
      </c>
      <c r="AD3609" s="302" t="s">
        <v>31</v>
      </c>
      <c r="AE3609" s="302" t="s">
        <v>128</v>
      </c>
      <c r="AF3609" s="302" t="s">
        <v>128</v>
      </c>
      <c r="AG3609" s="302" t="s">
        <v>9734</v>
      </c>
      <c r="AH3609" s="286"/>
      <c r="AI3609" s="286"/>
      <c r="AJ3609" s="342"/>
    </row>
    <row r="3610" spans="1:36" ht="131.25" customHeight="1">
      <c r="A3610" s="279" t="s">
        <v>8946</v>
      </c>
      <c r="B3610" s="284" t="s">
        <v>58</v>
      </c>
      <c r="C3610" s="284" t="s">
        <v>11504</v>
      </c>
      <c r="D3610" s="271">
        <v>42248</v>
      </c>
      <c r="E3610" s="272">
        <v>0.48958333333333331</v>
      </c>
      <c r="F3610" s="271">
        <v>42248</v>
      </c>
      <c r="G3610" s="272">
        <v>0.52638888888888891</v>
      </c>
      <c r="H3610" s="272">
        <f>G3610-E3610</f>
        <v>3.6805555555555591E-2</v>
      </c>
      <c r="I3610" s="284">
        <v>3</v>
      </c>
      <c r="J3610" s="284" t="s">
        <v>150</v>
      </c>
      <c r="K3610" s="284" t="s">
        <v>14</v>
      </c>
      <c r="L3610" s="284" t="s">
        <v>16</v>
      </c>
      <c r="M3610" s="284" t="s">
        <v>11139</v>
      </c>
      <c r="N3610" s="268" t="s">
        <v>3</v>
      </c>
      <c r="O3610" s="284" t="s">
        <v>7</v>
      </c>
      <c r="P3610" s="284" t="s">
        <v>11139</v>
      </c>
      <c r="Q3610" s="284" t="s">
        <v>8938</v>
      </c>
      <c r="R3610" s="284">
        <v>3</v>
      </c>
      <c r="S3610" s="284"/>
      <c r="T3610" s="284">
        <v>3</v>
      </c>
      <c r="U3610" s="302"/>
      <c r="V3610" s="302"/>
      <c r="W3610" s="302"/>
      <c r="X3610" s="302"/>
      <c r="Y3610" s="302"/>
      <c r="Z3610" s="302"/>
      <c r="AA3610" s="302"/>
      <c r="AB3610" s="302"/>
      <c r="AC3610" s="302"/>
      <c r="AD3610" s="302" t="s">
        <v>37</v>
      </c>
      <c r="AE3610" s="302"/>
      <c r="AF3610" s="302"/>
      <c r="AG3610" s="302"/>
      <c r="AH3610" s="286"/>
      <c r="AI3610" s="286"/>
      <c r="AJ3610" s="342"/>
    </row>
    <row r="3611" spans="1:36" ht="75" customHeight="1">
      <c r="A3611" s="279" t="s">
        <v>8946</v>
      </c>
      <c r="B3611" s="284" t="s">
        <v>58</v>
      </c>
      <c r="C3611" s="284" t="s">
        <v>197</v>
      </c>
      <c r="D3611" s="271">
        <v>42248</v>
      </c>
      <c r="E3611" s="272">
        <v>0.57847222222222217</v>
      </c>
      <c r="F3611" s="271">
        <v>42248</v>
      </c>
      <c r="G3611" s="272">
        <v>0.61458333333333337</v>
      </c>
      <c r="H3611" s="272">
        <f>G3611-E3611</f>
        <v>3.6111111111111205E-2</v>
      </c>
      <c r="I3611" s="284">
        <v>22</v>
      </c>
      <c r="J3611" s="284" t="s">
        <v>150</v>
      </c>
      <c r="K3611" s="284" t="s">
        <v>20</v>
      </c>
      <c r="L3611" s="284" t="s">
        <v>9</v>
      </c>
      <c r="M3611" s="284" t="s">
        <v>11140</v>
      </c>
      <c r="N3611" s="268" t="s">
        <v>3</v>
      </c>
      <c r="O3611" s="284" t="s">
        <v>7</v>
      </c>
      <c r="P3611" s="284" t="s">
        <v>11140</v>
      </c>
      <c r="Q3611" s="284" t="s">
        <v>11141</v>
      </c>
      <c r="R3611" s="284">
        <v>7.2</v>
      </c>
      <c r="S3611" s="284"/>
      <c r="T3611" s="284">
        <v>7.2</v>
      </c>
      <c r="U3611" s="302" t="s">
        <v>28</v>
      </c>
      <c r="V3611" s="302">
        <v>2014</v>
      </c>
      <c r="W3611" s="302" t="s">
        <v>1709</v>
      </c>
      <c r="X3611" s="302" t="s">
        <v>724</v>
      </c>
      <c r="Y3611" s="302" t="s">
        <v>11142</v>
      </c>
      <c r="Z3611" s="302" t="s">
        <v>11142</v>
      </c>
      <c r="AA3611" s="302">
        <v>2016</v>
      </c>
      <c r="AB3611" s="302">
        <v>0</v>
      </c>
      <c r="AC3611" s="302" t="s">
        <v>11142</v>
      </c>
      <c r="AD3611" s="302" t="s">
        <v>30</v>
      </c>
      <c r="AE3611" s="302"/>
      <c r="AF3611" s="302"/>
      <c r="AG3611" s="302"/>
      <c r="AH3611" s="286"/>
      <c r="AI3611" s="286"/>
      <c r="AJ3611" s="342"/>
    </row>
    <row r="3612" spans="1:36" ht="150" customHeight="1">
      <c r="A3612" s="279" t="s">
        <v>8946</v>
      </c>
      <c r="B3612" s="284" t="s">
        <v>5</v>
      </c>
      <c r="C3612" s="284" t="s">
        <v>3626</v>
      </c>
      <c r="D3612" s="271">
        <v>42248</v>
      </c>
      <c r="E3612" s="272">
        <v>0.64722222222222225</v>
      </c>
      <c r="F3612" s="271">
        <v>42248</v>
      </c>
      <c r="G3612" s="272">
        <v>0.64722222222222225</v>
      </c>
      <c r="H3612" s="272">
        <v>0</v>
      </c>
      <c r="I3612" s="284">
        <v>21</v>
      </c>
      <c r="J3612" s="284" t="s">
        <v>119</v>
      </c>
      <c r="K3612" s="284" t="s">
        <v>8</v>
      </c>
      <c r="L3612" s="284" t="s">
        <v>16</v>
      </c>
      <c r="M3612" s="284" t="s">
        <v>8941</v>
      </c>
      <c r="N3612" s="268">
        <v>110</v>
      </c>
      <c r="O3612" s="284" t="s">
        <v>7</v>
      </c>
      <c r="P3612" s="284" t="s">
        <v>8941</v>
      </c>
      <c r="Q3612" s="284" t="s">
        <v>10687</v>
      </c>
      <c r="R3612" s="284"/>
      <c r="S3612" s="284">
        <v>45.2</v>
      </c>
      <c r="T3612" s="284">
        <f>SUM(R3612:S3612)</f>
        <v>45.2</v>
      </c>
      <c r="U3612" s="302" t="s">
        <v>28</v>
      </c>
      <c r="V3612" s="302"/>
      <c r="W3612" s="302"/>
      <c r="X3612" s="302"/>
      <c r="Y3612" s="302"/>
      <c r="Z3612" s="302"/>
      <c r="AA3612" s="302"/>
      <c r="AB3612" s="302"/>
      <c r="AC3612" s="302"/>
      <c r="AD3612" s="302" t="s">
        <v>37</v>
      </c>
      <c r="AE3612" s="302"/>
      <c r="AF3612" s="302"/>
      <c r="AG3612" s="302"/>
      <c r="AH3612" s="286"/>
      <c r="AI3612" s="286"/>
      <c r="AJ3612" s="342"/>
    </row>
    <row r="3613" spans="1:36" ht="131.25" customHeight="1">
      <c r="A3613" s="279" t="s">
        <v>4982</v>
      </c>
      <c r="B3613" s="284" t="s">
        <v>5</v>
      </c>
      <c r="C3613" s="284" t="s">
        <v>5</v>
      </c>
      <c r="D3613" s="271">
        <v>42205</v>
      </c>
      <c r="E3613" s="272">
        <v>6.458333333333334E-2</v>
      </c>
      <c r="F3613" s="271">
        <v>42205</v>
      </c>
      <c r="G3613" s="272">
        <v>6.458333333333334E-2</v>
      </c>
      <c r="H3613" s="272">
        <f>G3613-E3613</f>
        <v>0</v>
      </c>
      <c r="I3613" s="284">
        <v>13</v>
      </c>
      <c r="J3613" s="284" t="s">
        <v>143</v>
      </c>
      <c r="K3613" s="284" t="s">
        <v>8</v>
      </c>
      <c r="L3613" s="284" t="s">
        <v>9</v>
      </c>
      <c r="M3613" s="284" t="s">
        <v>7831</v>
      </c>
      <c r="N3613" s="268" t="s">
        <v>3</v>
      </c>
      <c r="O3613" s="284" t="s">
        <v>7</v>
      </c>
      <c r="P3613" s="284" t="s">
        <v>7832</v>
      </c>
      <c r="Q3613" s="284" t="s">
        <v>10365</v>
      </c>
      <c r="R3613" s="284"/>
      <c r="S3613" s="284">
        <v>0.9</v>
      </c>
      <c r="T3613" s="284">
        <v>0.9</v>
      </c>
      <c r="U3613" s="302" t="s">
        <v>28</v>
      </c>
      <c r="V3613" s="302">
        <v>1991</v>
      </c>
      <c r="W3613" s="302" t="s">
        <v>5413</v>
      </c>
      <c r="X3613" s="302" t="s">
        <v>411</v>
      </c>
      <c r="Y3613" s="302" t="s">
        <v>10366</v>
      </c>
      <c r="Z3613" s="302">
        <v>100</v>
      </c>
      <c r="AA3613" s="302" t="s">
        <v>10367</v>
      </c>
      <c r="AB3613" s="302">
        <v>0</v>
      </c>
      <c r="AC3613" s="302" t="s">
        <v>10368</v>
      </c>
      <c r="AD3613" s="302" t="s">
        <v>31</v>
      </c>
      <c r="AE3613" s="302"/>
      <c r="AF3613" s="302"/>
      <c r="AG3613" s="302"/>
      <c r="AH3613" s="286"/>
      <c r="AI3613" s="286"/>
      <c r="AJ3613" s="342"/>
    </row>
    <row r="3614" spans="1:36" ht="131.25" customHeight="1">
      <c r="A3614" s="279" t="s">
        <v>4982</v>
      </c>
      <c r="B3614" s="284" t="s">
        <v>5</v>
      </c>
      <c r="C3614" s="284" t="s">
        <v>5</v>
      </c>
      <c r="D3614" s="271">
        <v>42205</v>
      </c>
      <c r="E3614" s="272">
        <v>0.17708333333333334</v>
      </c>
      <c r="F3614" s="271">
        <v>42205</v>
      </c>
      <c r="G3614" s="272">
        <v>0.23680555555555557</v>
      </c>
      <c r="H3614" s="272">
        <v>5.9722222222222232E-2</v>
      </c>
      <c r="I3614" s="284">
        <v>4</v>
      </c>
      <c r="J3614" s="284"/>
      <c r="K3614" s="284"/>
      <c r="L3614" s="284" t="s">
        <v>9</v>
      </c>
      <c r="M3614" s="284" t="s">
        <v>7844</v>
      </c>
      <c r="N3614" s="268" t="s">
        <v>3</v>
      </c>
      <c r="O3614" s="284" t="s">
        <v>7</v>
      </c>
      <c r="P3614" s="284" t="s">
        <v>7845</v>
      </c>
      <c r="Q3614" s="284" t="s">
        <v>10380</v>
      </c>
      <c r="R3614" s="284">
        <v>7</v>
      </c>
      <c r="S3614" s="284"/>
      <c r="T3614" s="284">
        <v>7</v>
      </c>
      <c r="U3614" s="302" t="s">
        <v>28</v>
      </c>
      <c r="V3614" s="302">
        <v>2008</v>
      </c>
      <c r="W3614" s="302" t="s">
        <v>5413</v>
      </c>
      <c r="X3614" s="302" t="s">
        <v>411</v>
      </c>
      <c r="Y3614" s="302" t="s">
        <v>10381</v>
      </c>
      <c r="Z3614" s="302">
        <v>100</v>
      </c>
      <c r="AA3614" s="302" t="s">
        <v>5803</v>
      </c>
      <c r="AB3614" s="302">
        <v>0</v>
      </c>
      <c r="AC3614" s="302" t="s">
        <v>10382</v>
      </c>
      <c r="AD3614" s="302" t="s">
        <v>31</v>
      </c>
      <c r="AE3614" s="302"/>
      <c r="AF3614" s="302"/>
      <c r="AG3614" s="302"/>
      <c r="AH3614" s="286"/>
      <c r="AI3614" s="286"/>
      <c r="AJ3614" s="342"/>
    </row>
    <row r="3615" spans="1:36" ht="93.75" customHeight="1">
      <c r="A3615" s="279" t="s">
        <v>2819</v>
      </c>
      <c r="B3615" s="284" t="s">
        <v>81</v>
      </c>
      <c r="C3615" s="284" t="s">
        <v>81</v>
      </c>
      <c r="D3615" s="271">
        <v>42129</v>
      </c>
      <c r="E3615" s="272">
        <v>0.42708333333333331</v>
      </c>
      <c r="F3615" s="271">
        <v>42129</v>
      </c>
      <c r="G3615" s="272">
        <v>0.42708333333333331</v>
      </c>
      <c r="H3615" s="272">
        <v>0</v>
      </c>
      <c r="I3615" s="284">
        <v>10</v>
      </c>
      <c r="J3615" s="284"/>
      <c r="K3615" s="284"/>
      <c r="L3615" s="284" t="s">
        <v>11</v>
      </c>
      <c r="M3615" s="284"/>
      <c r="N3615" s="268">
        <v>0.4</v>
      </c>
      <c r="O3615" s="284" t="s">
        <v>2</v>
      </c>
      <c r="P3615" s="284"/>
      <c r="Q3615" s="284" t="s">
        <v>2867</v>
      </c>
      <c r="R3615" s="284"/>
      <c r="S3615" s="284">
        <v>2.4</v>
      </c>
      <c r="T3615" s="284">
        <v>2.4</v>
      </c>
      <c r="U3615" s="302" t="s">
        <v>38</v>
      </c>
      <c r="V3615" s="302">
        <v>42034</v>
      </c>
      <c r="W3615" s="302" t="s">
        <v>7267</v>
      </c>
      <c r="X3615" s="302" t="s">
        <v>7268</v>
      </c>
      <c r="Y3615" s="302"/>
      <c r="Z3615" s="302"/>
      <c r="AA3615" s="302"/>
      <c r="AB3615" s="302"/>
      <c r="AC3615" s="302"/>
      <c r="AD3615" s="302" t="s">
        <v>41</v>
      </c>
      <c r="AE3615" s="302"/>
      <c r="AF3615" s="302"/>
      <c r="AG3615" s="302"/>
      <c r="AH3615" s="286"/>
      <c r="AI3615" s="286"/>
      <c r="AJ3615" s="342"/>
    </row>
    <row r="3616" spans="1:36" ht="93.75" customHeight="1">
      <c r="A3616" s="69" t="s">
        <v>8946</v>
      </c>
      <c r="B3616" s="161" t="s">
        <v>84</v>
      </c>
      <c r="C3616" s="69" t="s">
        <v>3626</v>
      </c>
      <c r="D3616" s="163">
        <v>42249</v>
      </c>
      <c r="E3616" s="117">
        <v>6.2499999999999995E-3</v>
      </c>
      <c r="F3616" s="163">
        <v>42249</v>
      </c>
      <c r="G3616" s="117">
        <v>6.2499999999999995E-3</v>
      </c>
      <c r="H3616" s="158">
        <f>G3616-E3616</f>
        <v>0</v>
      </c>
      <c r="I3616" s="70">
        <v>54</v>
      </c>
      <c r="J3616" s="73"/>
      <c r="K3616" s="94" t="s">
        <v>8</v>
      </c>
      <c r="L3616" s="73" t="s">
        <v>16</v>
      </c>
      <c r="M3616" s="222" t="s">
        <v>10922</v>
      </c>
      <c r="N3616" s="219">
        <v>35</v>
      </c>
      <c r="O3616" s="233" t="s">
        <v>7</v>
      </c>
      <c r="P3616" s="222" t="s">
        <v>10922</v>
      </c>
      <c r="Q3616" s="443" t="s">
        <v>8384</v>
      </c>
      <c r="R3616" s="250">
        <v>14.6</v>
      </c>
      <c r="S3616" s="250"/>
      <c r="T3616" s="250">
        <v>14.6</v>
      </c>
      <c r="U3616" s="304" t="s">
        <v>28</v>
      </c>
      <c r="V3616" s="279"/>
      <c r="W3616" s="279"/>
      <c r="X3616" s="279"/>
      <c r="Y3616" s="279"/>
      <c r="Z3616" s="279"/>
      <c r="AA3616" s="279"/>
      <c r="AB3616" s="279"/>
      <c r="AC3616" s="279"/>
      <c r="AD3616" s="274" t="s">
        <v>37</v>
      </c>
      <c r="AE3616" s="279"/>
      <c r="AF3616" s="279"/>
      <c r="AG3616" s="273" t="s">
        <v>1104</v>
      </c>
      <c r="AH3616" s="222"/>
      <c r="AI3616" s="229"/>
    </row>
    <row r="3617" spans="1:36" ht="56.25" customHeight="1">
      <c r="A3617" s="70" t="s">
        <v>4982</v>
      </c>
      <c r="B3617" s="74" t="s">
        <v>5</v>
      </c>
      <c r="C3617" s="74" t="s">
        <v>5</v>
      </c>
      <c r="D3617" s="75">
        <v>42205</v>
      </c>
      <c r="E3617" s="76">
        <v>0.4777777777777778</v>
      </c>
      <c r="F3617" s="75">
        <v>42205</v>
      </c>
      <c r="G3617" s="76">
        <v>0.57638888888888895</v>
      </c>
      <c r="H3617" s="76">
        <v>9.8611111111111108E-2</v>
      </c>
      <c r="I3617" s="74">
        <v>7</v>
      </c>
      <c r="J3617" s="74" t="s">
        <v>143</v>
      </c>
      <c r="K3617" s="74" t="s">
        <v>14</v>
      </c>
      <c r="L3617" s="74" t="s">
        <v>9</v>
      </c>
      <c r="M3617" s="225" t="s">
        <v>7837</v>
      </c>
      <c r="N3617" s="226" t="s">
        <v>3</v>
      </c>
      <c r="O3617" s="225" t="s">
        <v>7</v>
      </c>
      <c r="P3617" s="225" t="s">
        <v>7838</v>
      </c>
      <c r="Q3617" s="225" t="s">
        <v>8225</v>
      </c>
      <c r="R3617" s="225">
        <v>8</v>
      </c>
      <c r="S3617" s="225"/>
      <c r="T3617" s="225">
        <v>8</v>
      </c>
      <c r="U3617" s="302" t="s">
        <v>28</v>
      </c>
      <c r="V3617" s="302">
        <v>1986</v>
      </c>
      <c r="W3617" s="302" t="s">
        <v>591</v>
      </c>
      <c r="X3617" s="302" t="s">
        <v>10392</v>
      </c>
      <c r="Y3617" s="302" t="s">
        <v>10393</v>
      </c>
      <c r="Z3617" s="302"/>
      <c r="AA3617" s="302" t="s">
        <v>10394</v>
      </c>
      <c r="AB3617" s="302" t="s">
        <v>10395</v>
      </c>
      <c r="AC3617" s="302"/>
      <c r="AD3617" s="302" t="s">
        <v>31</v>
      </c>
      <c r="AE3617" s="302"/>
      <c r="AF3617" s="302"/>
      <c r="AG3617" s="302"/>
      <c r="AH3617" s="222"/>
      <c r="AI3617" s="229"/>
    </row>
    <row r="3618" spans="1:36" ht="225" customHeight="1">
      <c r="A3618" s="69" t="s">
        <v>8946</v>
      </c>
      <c r="B3618" s="161" t="s">
        <v>84</v>
      </c>
      <c r="C3618" s="69" t="s">
        <v>3626</v>
      </c>
      <c r="D3618" s="163">
        <v>42249</v>
      </c>
      <c r="E3618" s="117">
        <v>2.0833333333333332E-2</v>
      </c>
      <c r="F3618" s="163">
        <v>42249</v>
      </c>
      <c r="G3618" s="117">
        <v>2.0833333333333332E-2</v>
      </c>
      <c r="H3618" s="158">
        <f>G3618-E3618</f>
        <v>0</v>
      </c>
      <c r="I3618" s="70">
        <v>11</v>
      </c>
      <c r="J3618" s="73"/>
      <c r="K3618" s="94" t="s">
        <v>8</v>
      </c>
      <c r="L3618" s="73" t="s">
        <v>16</v>
      </c>
      <c r="M3618" s="221" t="s">
        <v>10926</v>
      </c>
      <c r="N3618" s="219">
        <v>220</v>
      </c>
      <c r="O3618" s="233" t="s">
        <v>7</v>
      </c>
      <c r="P3618" s="221" t="s">
        <v>10926</v>
      </c>
      <c r="Q3618" s="443" t="s">
        <v>8384</v>
      </c>
      <c r="R3618" s="250">
        <v>5.9</v>
      </c>
      <c r="S3618" s="250"/>
      <c r="T3618" s="250">
        <v>5.9</v>
      </c>
      <c r="U3618" s="304" t="s">
        <v>28</v>
      </c>
      <c r="V3618" s="279"/>
      <c r="W3618" s="279"/>
      <c r="X3618" s="279"/>
      <c r="Y3618" s="279"/>
      <c r="Z3618" s="279"/>
      <c r="AA3618" s="279"/>
      <c r="AB3618" s="279"/>
      <c r="AC3618" s="279"/>
      <c r="AD3618" s="274" t="s">
        <v>37</v>
      </c>
      <c r="AE3618" s="279"/>
      <c r="AF3618" s="279"/>
      <c r="AG3618" s="273" t="s">
        <v>1104</v>
      </c>
      <c r="AH3618" s="222"/>
      <c r="AI3618" s="229"/>
    </row>
    <row r="3619" spans="1:36" ht="75" customHeight="1">
      <c r="A3619" s="69" t="s">
        <v>8946</v>
      </c>
      <c r="B3619" s="161" t="s">
        <v>84</v>
      </c>
      <c r="C3619" s="69" t="s">
        <v>3626</v>
      </c>
      <c r="D3619" s="163">
        <v>42249</v>
      </c>
      <c r="E3619" s="117">
        <v>8.3333333333333329E-2</v>
      </c>
      <c r="F3619" s="163">
        <v>42249</v>
      </c>
      <c r="G3619" s="117">
        <v>8.3333333333333329E-2</v>
      </c>
      <c r="H3619" s="158">
        <f>G3619-E3619</f>
        <v>0</v>
      </c>
      <c r="I3619" s="70">
        <v>29</v>
      </c>
      <c r="J3619" s="73"/>
      <c r="K3619" s="94" t="s">
        <v>8</v>
      </c>
      <c r="L3619" s="73" t="s">
        <v>16</v>
      </c>
      <c r="M3619" s="221" t="s">
        <v>10927</v>
      </c>
      <c r="N3619" s="219">
        <v>35</v>
      </c>
      <c r="O3619" s="233" t="s">
        <v>7</v>
      </c>
      <c r="P3619" s="221" t="s">
        <v>10928</v>
      </c>
      <c r="Q3619" s="443" t="s">
        <v>8384</v>
      </c>
      <c r="R3619" s="250">
        <v>19</v>
      </c>
      <c r="S3619" s="250"/>
      <c r="T3619" s="250">
        <v>19</v>
      </c>
      <c r="U3619" s="304" t="s">
        <v>28</v>
      </c>
      <c r="V3619" s="279"/>
      <c r="W3619" s="279"/>
      <c r="X3619" s="279"/>
      <c r="Y3619" s="279"/>
      <c r="Z3619" s="279"/>
      <c r="AA3619" s="279"/>
      <c r="AB3619" s="279"/>
      <c r="AC3619" s="279"/>
      <c r="AD3619" s="274" t="s">
        <v>37</v>
      </c>
      <c r="AE3619" s="279"/>
      <c r="AF3619" s="279"/>
      <c r="AG3619" s="273" t="s">
        <v>1104</v>
      </c>
      <c r="AH3619" s="222"/>
      <c r="AI3619" s="229"/>
    </row>
    <row r="3620" spans="1:36" ht="206.25" customHeight="1">
      <c r="A3620" s="69" t="s">
        <v>8946</v>
      </c>
      <c r="B3620" s="69" t="s">
        <v>132</v>
      </c>
      <c r="C3620" s="70" t="s">
        <v>26</v>
      </c>
      <c r="D3620" s="86">
        <v>42249</v>
      </c>
      <c r="E3620" s="118">
        <v>0.4604166666666667</v>
      </c>
      <c r="F3620" s="86">
        <v>42249</v>
      </c>
      <c r="G3620" s="118">
        <v>0.4604166666666667</v>
      </c>
      <c r="H3620" s="70">
        <v>0</v>
      </c>
      <c r="I3620" s="70">
        <v>5</v>
      </c>
      <c r="J3620" s="70" t="s">
        <v>143</v>
      </c>
      <c r="K3620" s="70" t="s">
        <v>8</v>
      </c>
      <c r="L3620" s="70" t="s">
        <v>4</v>
      </c>
      <c r="M3620" s="220" t="s">
        <v>9980</v>
      </c>
      <c r="N3620" s="220">
        <v>35</v>
      </c>
      <c r="O3620" s="220" t="s">
        <v>7</v>
      </c>
      <c r="P3620" s="219" t="s">
        <v>9981</v>
      </c>
      <c r="Q3620" s="219" t="s">
        <v>9982</v>
      </c>
      <c r="R3620" s="473">
        <v>0.06</v>
      </c>
      <c r="S3620" s="473"/>
      <c r="T3620" s="473">
        <v>0.06</v>
      </c>
      <c r="U3620" s="274" t="s">
        <v>36</v>
      </c>
      <c r="V3620" s="274">
        <v>2007</v>
      </c>
      <c r="W3620" s="274" t="s">
        <v>7</v>
      </c>
      <c r="X3620" s="274"/>
      <c r="Y3620" s="306">
        <v>41723</v>
      </c>
      <c r="Z3620" s="274">
        <v>100</v>
      </c>
      <c r="AA3620" s="274">
        <v>2016</v>
      </c>
      <c r="AB3620" s="274">
        <v>0</v>
      </c>
      <c r="AC3620" s="274"/>
      <c r="AD3620" s="274" t="s">
        <v>30</v>
      </c>
      <c r="AE3620" s="274"/>
      <c r="AF3620" s="274"/>
      <c r="AG3620" s="308"/>
      <c r="AH3620" s="222"/>
      <c r="AI3620" s="229"/>
    </row>
    <row r="3621" spans="1:36" ht="112.5" customHeight="1">
      <c r="A3621" s="69" t="s">
        <v>8946</v>
      </c>
      <c r="B3621" s="74" t="s">
        <v>1412</v>
      </c>
      <c r="C3621" s="74" t="s">
        <v>1423</v>
      </c>
      <c r="D3621" s="75">
        <v>42249</v>
      </c>
      <c r="E3621" s="76">
        <v>0.34375</v>
      </c>
      <c r="F3621" s="75">
        <v>42249</v>
      </c>
      <c r="G3621" s="76">
        <v>0.34375</v>
      </c>
      <c r="H3621" s="76">
        <v>0</v>
      </c>
      <c r="I3621" s="77">
        <v>21</v>
      </c>
      <c r="J3621" s="79" t="s">
        <v>1421</v>
      </c>
      <c r="K3621" s="77"/>
      <c r="L3621" s="80" t="s">
        <v>9</v>
      </c>
      <c r="M3621" s="228" t="s">
        <v>8942</v>
      </c>
      <c r="N3621" s="225" t="s">
        <v>3</v>
      </c>
      <c r="O3621" s="225" t="s">
        <v>7</v>
      </c>
      <c r="P3621" s="228" t="s">
        <v>8942</v>
      </c>
      <c r="Q3621" s="227" t="s">
        <v>8943</v>
      </c>
      <c r="R3621" s="223">
        <v>1</v>
      </c>
      <c r="S3621" s="223">
        <v>2</v>
      </c>
      <c r="T3621" s="223">
        <v>3</v>
      </c>
      <c r="U3621" s="279"/>
      <c r="V3621" s="279"/>
      <c r="W3621" s="279"/>
      <c r="X3621" s="279"/>
      <c r="Y3621" s="279"/>
      <c r="Z3621" s="279"/>
      <c r="AA3621" s="279"/>
      <c r="AB3621" s="279"/>
      <c r="AC3621" s="279"/>
      <c r="AD3621" s="273" t="s">
        <v>30</v>
      </c>
      <c r="AE3621" s="279"/>
      <c r="AF3621" s="279"/>
      <c r="AG3621" s="290"/>
      <c r="AH3621" s="222"/>
      <c r="AI3621" s="229"/>
    </row>
    <row r="3622" spans="1:36" ht="206.25" customHeight="1">
      <c r="A3622" s="70" t="s">
        <v>8946</v>
      </c>
      <c r="B3622" s="74" t="s">
        <v>19</v>
      </c>
      <c r="C3622" s="74" t="s">
        <v>11210</v>
      </c>
      <c r="D3622" s="75">
        <v>42249</v>
      </c>
      <c r="E3622" s="76">
        <v>0.52430555555555558</v>
      </c>
      <c r="F3622" s="75">
        <v>42249</v>
      </c>
      <c r="G3622" s="76">
        <v>0.5493055555555556</v>
      </c>
      <c r="H3622" s="76">
        <v>2.5000000000000022E-2</v>
      </c>
      <c r="I3622" s="74">
        <v>2</v>
      </c>
      <c r="J3622" s="74"/>
      <c r="K3622" s="74"/>
      <c r="L3622" s="74" t="s">
        <v>16</v>
      </c>
      <c r="M3622" s="225" t="s">
        <v>270</v>
      </c>
      <c r="N3622" s="226" t="s">
        <v>3</v>
      </c>
      <c r="O3622" s="225" t="s">
        <v>7</v>
      </c>
      <c r="P3622" s="225" t="s">
        <v>5439</v>
      </c>
      <c r="Q3622" s="225" t="s">
        <v>11416</v>
      </c>
      <c r="R3622" s="225">
        <v>1</v>
      </c>
      <c r="S3622" s="225"/>
      <c r="T3622" s="225">
        <f>R3622+S3622</f>
        <v>1</v>
      </c>
      <c r="U3622" s="302"/>
      <c r="V3622" s="302"/>
      <c r="W3622" s="302"/>
      <c r="X3622" s="302"/>
      <c r="Y3622" s="302"/>
      <c r="Z3622" s="302"/>
      <c r="AA3622" s="302"/>
      <c r="AB3622" s="302"/>
      <c r="AC3622" s="302"/>
      <c r="AD3622" s="302" t="s">
        <v>37</v>
      </c>
      <c r="AE3622" s="302"/>
      <c r="AF3622" s="302"/>
      <c r="AG3622" s="302"/>
      <c r="AH3622" s="222"/>
      <c r="AI3622" s="229"/>
    </row>
    <row r="3623" spans="1:36" ht="93.75" customHeight="1">
      <c r="A3623" s="70" t="s">
        <v>8946</v>
      </c>
      <c r="B3623" s="74" t="s">
        <v>19</v>
      </c>
      <c r="C3623" s="74" t="s">
        <v>11210</v>
      </c>
      <c r="D3623" s="75">
        <v>42249</v>
      </c>
      <c r="E3623" s="76">
        <v>0.59861111111111109</v>
      </c>
      <c r="F3623" s="75">
        <v>42249</v>
      </c>
      <c r="G3623" s="76">
        <v>0.60069444444444442</v>
      </c>
      <c r="H3623" s="76">
        <v>2.0833333333333259E-3</v>
      </c>
      <c r="I3623" s="74">
        <v>1</v>
      </c>
      <c r="J3623" s="74"/>
      <c r="K3623" s="74"/>
      <c r="L3623" s="74" t="s">
        <v>16</v>
      </c>
      <c r="M3623" s="225" t="s">
        <v>270</v>
      </c>
      <c r="N3623" s="226" t="s">
        <v>3</v>
      </c>
      <c r="O3623" s="225" t="s">
        <v>7</v>
      </c>
      <c r="P3623" s="225" t="s">
        <v>11417</v>
      </c>
      <c r="Q3623" s="225" t="s">
        <v>11418</v>
      </c>
      <c r="R3623" s="225">
        <v>1</v>
      </c>
      <c r="S3623" s="225"/>
      <c r="T3623" s="225">
        <f>R3623+S3623</f>
        <v>1</v>
      </c>
      <c r="U3623" s="302"/>
      <c r="V3623" s="302"/>
      <c r="W3623" s="302"/>
      <c r="X3623" s="302"/>
      <c r="Y3623" s="302"/>
      <c r="Z3623" s="302"/>
      <c r="AA3623" s="302"/>
      <c r="AB3623" s="302"/>
      <c r="AC3623" s="302"/>
      <c r="AD3623" s="302" t="s">
        <v>37</v>
      </c>
      <c r="AE3623" s="302"/>
      <c r="AF3623" s="302"/>
      <c r="AG3623" s="302"/>
      <c r="AH3623" s="222"/>
      <c r="AI3623" s="229"/>
    </row>
    <row r="3624" spans="1:36" ht="150" customHeight="1">
      <c r="A3624" s="70" t="s">
        <v>8946</v>
      </c>
      <c r="B3624" s="74" t="s">
        <v>81</v>
      </c>
      <c r="C3624" s="74" t="s">
        <v>3626</v>
      </c>
      <c r="D3624" s="75">
        <v>42249</v>
      </c>
      <c r="E3624" s="76">
        <v>0.39027777777777778</v>
      </c>
      <c r="F3624" s="75">
        <v>42249</v>
      </c>
      <c r="G3624" s="76">
        <v>0.39027777777777778</v>
      </c>
      <c r="H3624" s="76">
        <v>0</v>
      </c>
      <c r="I3624" s="74">
        <v>7</v>
      </c>
      <c r="J3624" s="74" t="s">
        <v>10092</v>
      </c>
      <c r="K3624" s="74" t="s">
        <v>8</v>
      </c>
      <c r="L3624" s="74" t="s">
        <v>16</v>
      </c>
      <c r="M3624" s="225" t="s">
        <v>10093</v>
      </c>
      <c r="N3624" s="226">
        <v>110</v>
      </c>
      <c r="O3624" s="225" t="s">
        <v>7</v>
      </c>
      <c r="P3624" s="225" t="s">
        <v>10093</v>
      </c>
      <c r="Q3624" s="225" t="s">
        <v>10094</v>
      </c>
      <c r="R3624" s="225">
        <v>2.1</v>
      </c>
      <c r="S3624" s="225"/>
      <c r="T3624" s="225">
        <v>2.1</v>
      </c>
      <c r="U3624" s="302"/>
      <c r="V3624" s="302"/>
      <c r="W3624" s="302"/>
      <c r="X3624" s="302"/>
      <c r="Y3624" s="302"/>
      <c r="Z3624" s="302"/>
      <c r="AA3624" s="302"/>
      <c r="AB3624" s="302"/>
      <c r="AC3624" s="302"/>
      <c r="AD3624" s="302" t="s">
        <v>37</v>
      </c>
      <c r="AE3624" s="302"/>
      <c r="AF3624" s="302"/>
      <c r="AG3624" s="302"/>
      <c r="AH3624" s="222"/>
      <c r="AI3624" s="229"/>
    </row>
    <row r="3625" spans="1:36" ht="112.5" customHeight="1">
      <c r="A3625" s="330" t="s">
        <v>7992</v>
      </c>
      <c r="B3625" s="334" t="s">
        <v>12</v>
      </c>
      <c r="C3625" s="334" t="s">
        <v>360</v>
      </c>
      <c r="D3625" s="339">
        <v>42224</v>
      </c>
      <c r="E3625" s="340">
        <v>0.77222222222222225</v>
      </c>
      <c r="F3625" s="339">
        <v>42224</v>
      </c>
      <c r="G3625" s="340">
        <v>0.77569444444444446</v>
      </c>
      <c r="H3625" s="340">
        <f>G3625-E3625</f>
        <v>3.4722222222222099E-3</v>
      </c>
      <c r="I3625" s="334">
        <v>5</v>
      </c>
      <c r="J3625" s="334"/>
      <c r="K3625" s="334"/>
      <c r="L3625" s="334" t="s">
        <v>11</v>
      </c>
      <c r="M3625" s="334" t="s">
        <v>8267</v>
      </c>
      <c r="N3625" s="341">
        <v>0.4</v>
      </c>
      <c r="O3625" s="334" t="s">
        <v>55</v>
      </c>
      <c r="P3625" s="334" t="s">
        <v>55</v>
      </c>
      <c r="Q3625" s="334" t="s">
        <v>8335</v>
      </c>
      <c r="R3625" s="334">
        <v>0.28000000000000003</v>
      </c>
      <c r="S3625" s="334">
        <v>0.45</v>
      </c>
      <c r="T3625" s="334">
        <f>R3625+S3625</f>
        <v>0.73</v>
      </c>
      <c r="U3625" s="337" t="s">
        <v>60</v>
      </c>
      <c r="V3625" s="337" t="s">
        <v>128</v>
      </c>
      <c r="W3625" s="337" t="s">
        <v>128</v>
      </c>
      <c r="X3625" s="337" t="s">
        <v>128</v>
      </c>
      <c r="Y3625" s="337" t="s">
        <v>128</v>
      </c>
      <c r="Z3625" s="337" t="s">
        <v>128</v>
      </c>
      <c r="AA3625" s="337" t="s">
        <v>128</v>
      </c>
      <c r="AB3625" s="337" t="s">
        <v>128</v>
      </c>
      <c r="AC3625" s="337" t="s">
        <v>128</v>
      </c>
      <c r="AD3625" s="337" t="s">
        <v>22</v>
      </c>
      <c r="AE3625" s="337" t="s">
        <v>128</v>
      </c>
      <c r="AF3625" s="337" t="s">
        <v>128</v>
      </c>
      <c r="AG3625" s="337"/>
      <c r="AH3625" s="332"/>
      <c r="AI3625" s="281"/>
    </row>
    <row r="3626" spans="1:36" ht="150" customHeight="1">
      <c r="A3626" s="279" t="s">
        <v>8946</v>
      </c>
      <c r="B3626" s="284" t="s">
        <v>19</v>
      </c>
      <c r="C3626" s="284" t="s">
        <v>19</v>
      </c>
      <c r="D3626" s="271">
        <v>42250</v>
      </c>
      <c r="E3626" s="272">
        <v>0.4777777777777778</v>
      </c>
      <c r="F3626" s="271">
        <v>42250</v>
      </c>
      <c r="G3626" s="272">
        <v>0.47847222222222219</v>
      </c>
      <c r="H3626" s="272">
        <f>F3626-D3626+G3626-E3626</f>
        <v>6.9444444444438647E-4</v>
      </c>
      <c r="I3626" s="284">
        <v>10</v>
      </c>
      <c r="J3626" s="284" t="s">
        <v>8945</v>
      </c>
      <c r="K3626" s="284" t="s">
        <v>178</v>
      </c>
      <c r="L3626" s="284" t="s">
        <v>9</v>
      </c>
      <c r="M3626" s="284" t="s">
        <v>179</v>
      </c>
      <c r="N3626" s="268">
        <v>110</v>
      </c>
      <c r="O3626" s="284" t="s">
        <v>7</v>
      </c>
      <c r="P3626" s="284" t="s">
        <v>11419</v>
      </c>
      <c r="Q3626" s="284" t="s">
        <v>11420</v>
      </c>
      <c r="R3626" s="284">
        <v>15</v>
      </c>
      <c r="S3626" s="284">
        <v>55</v>
      </c>
      <c r="T3626" s="284">
        <f>R3626+S3626</f>
        <v>70</v>
      </c>
      <c r="U3626" s="302" t="s">
        <v>28</v>
      </c>
      <c r="V3626" s="302">
        <v>1994</v>
      </c>
      <c r="W3626" s="302" t="s">
        <v>11373</v>
      </c>
      <c r="X3626" s="302" t="s">
        <v>11374</v>
      </c>
      <c r="Y3626" s="302">
        <v>41984</v>
      </c>
      <c r="Z3626" s="302">
        <v>100</v>
      </c>
      <c r="AA3626" s="302">
        <v>42552</v>
      </c>
      <c r="AB3626" s="302">
        <v>0</v>
      </c>
      <c r="AC3626" s="302">
        <v>42271</v>
      </c>
      <c r="AD3626" s="302" t="s">
        <v>30</v>
      </c>
      <c r="AE3626" s="302"/>
      <c r="AF3626" s="302"/>
      <c r="AG3626" s="302"/>
      <c r="AH3626" s="286"/>
      <c r="AI3626" s="286"/>
      <c r="AJ3626" s="342"/>
    </row>
    <row r="3627" spans="1:36" ht="75" customHeight="1">
      <c r="A3627" s="279" t="s">
        <v>8946</v>
      </c>
      <c r="B3627" s="284" t="s">
        <v>19</v>
      </c>
      <c r="C3627" s="284" t="s">
        <v>19</v>
      </c>
      <c r="D3627" s="271">
        <v>42250</v>
      </c>
      <c r="E3627" s="272">
        <v>0.71527777777777779</v>
      </c>
      <c r="F3627" s="271">
        <v>42250</v>
      </c>
      <c r="G3627" s="272">
        <v>0.72222222222222221</v>
      </c>
      <c r="H3627" s="272">
        <f>F3627-D3627+G3627-E3627</f>
        <v>6.9444444444444198E-3</v>
      </c>
      <c r="I3627" s="284">
        <v>10</v>
      </c>
      <c r="J3627" s="284" t="s">
        <v>150</v>
      </c>
      <c r="K3627" s="284" t="s">
        <v>20</v>
      </c>
      <c r="L3627" s="284" t="s">
        <v>4</v>
      </c>
      <c r="M3627" s="284" t="s">
        <v>11421</v>
      </c>
      <c r="N3627" s="268">
        <v>35</v>
      </c>
      <c r="O3627" s="284" t="s">
        <v>7</v>
      </c>
      <c r="P3627" s="284" t="s">
        <v>11422</v>
      </c>
      <c r="Q3627" s="284" t="s">
        <v>11423</v>
      </c>
      <c r="R3627" s="284">
        <v>4</v>
      </c>
      <c r="S3627" s="284"/>
      <c r="T3627" s="284">
        <f>R3627+S3627</f>
        <v>4</v>
      </c>
      <c r="U3627" s="302" t="s">
        <v>28</v>
      </c>
      <c r="V3627" s="302">
        <v>2006</v>
      </c>
      <c r="W3627" s="302" t="s">
        <v>1364</v>
      </c>
      <c r="X3627" s="302">
        <v>0</v>
      </c>
      <c r="Y3627" s="302">
        <v>41417</v>
      </c>
      <c r="Z3627" s="302">
        <v>100</v>
      </c>
      <c r="AA3627" s="302">
        <v>0</v>
      </c>
      <c r="AB3627" s="302">
        <v>0</v>
      </c>
      <c r="AC3627" s="302">
        <v>42194</v>
      </c>
      <c r="AD3627" s="302" t="s">
        <v>24</v>
      </c>
      <c r="AE3627" s="302"/>
      <c r="AF3627" s="302"/>
      <c r="AG3627" s="302"/>
      <c r="AH3627" s="286"/>
      <c r="AI3627" s="286"/>
      <c r="AJ3627" s="342"/>
    </row>
    <row r="3628" spans="1:36" ht="262.5" customHeight="1">
      <c r="A3628" s="279" t="s">
        <v>8946</v>
      </c>
      <c r="B3628" s="284" t="s">
        <v>15</v>
      </c>
      <c r="C3628" s="284" t="s">
        <v>209</v>
      </c>
      <c r="D3628" s="271">
        <v>42250</v>
      </c>
      <c r="E3628" s="272">
        <v>0.24374999999999999</v>
      </c>
      <c r="F3628" s="271">
        <v>42250</v>
      </c>
      <c r="G3628" s="272">
        <v>0.24374999999999999</v>
      </c>
      <c r="H3628" s="272">
        <f>(F3628+G3628)-(D3628+E3628)</f>
        <v>0</v>
      </c>
      <c r="I3628" s="284">
        <v>91</v>
      </c>
      <c r="J3628" s="284" t="s">
        <v>8944</v>
      </c>
      <c r="K3628" s="284" t="s">
        <v>8</v>
      </c>
      <c r="L3628" s="284" t="s">
        <v>16</v>
      </c>
      <c r="M3628" s="284" t="s">
        <v>9444</v>
      </c>
      <c r="N3628" s="268">
        <v>110</v>
      </c>
      <c r="O3628" s="284" t="s">
        <v>7</v>
      </c>
      <c r="P3628" s="284" t="s">
        <v>9445</v>
      </c>
      <c r="Q3628" s="284" t="s">
        <v>9446</v>
      </c>
      <c r="R3628" s="284"/>
      <c r="S3628" s="284">
        <v>21.3</v>
      </c>
      <c r="T3628" s="284">
        <f>SUM(R3628:S3628)</f>
        <v>21.3</v>
      </c>
      <c r="U3628" s="302"/>
      <c r="V3628" s="302"/>
      <c r="W3628" s="302"/>
      <c r="X3628" s="302"/>
      <c r="Y3628" s="302"/>
      <c r="Z3628" s="302"/>
      <c r="AA3628" s="302"/>
      <c r="AB3628" s="302"/>
      <c r="AC3628" s="302"/>
      <c r="AD3628" s="302" t="s">
        <v>37</v>
      </c>
      <c r="AE3628" s="302" t="s">
        <v>53</v>
      </c>
      <c r="AF3628" s="302"/>
      <c r="AG3628" s="302"/>
      <c r="AH3628" s="286"/>
      <c r="AI3628" s="286"/>
      <c r="AJ3628" s="342"/>
    </row>
    <row r="3629" spans="1:36" ht="112.5" customHeight="1">
      <c r="A3629" s="279" t="s">
        <v>8946</v>
      </c>
      <c r="B3629" s="284" t="s">
        <v>10</v>
      </c>
      <c r="C3629" s="284" t="s">
        <v>4334</v>
      </c>
      <c r="D3629" s="271">
        <v>42250</v>
      </c>
      <c r="E3629" s="272">
        <v>0.70486111111111116</v>
      </c>
      <c r="F3629" s="271">
        <v>42250</v>
      </c>
      <c r="G3629" s="272">
        <v>0.80555555555555547</v>
      </c>
      <c r="H3629" s="272">
        <v>0.10069444444444443</v>
      </c>
      <c r="I3629" s="284">
        <v>8</v>
      </c>
      <c r="J3629" s="284"/>
      <c r="K3629" s="284"/>
      <c r="L3629" s="284" t="s">
        <v>4</v>
      </c>
      <c r="M3629" s="284" t="s">
        <v>11090</v>
      </c>
      <c r="N3629" s="268" t="s">
        <v>3</v>
      </c>
      <c r="O3629" s="284" t="s">
        <v>25</v>
      </c>
      <c r="P3629" s="284" t="s">
        <v>11090</v>
      </c>
      <c r="Q3629" s="284" t="s">
        <v>11091</v>
      </c>
      <c r="R3629" s="284">
        <v>5</v>
      </c>
      <c r="S3629" s="284"/>
      <c r="T3629" s="284">
        <v>5</v>
      </c>
      <c r="U3629" s="302" t="s">
        <v>44</v>
      </c>
      <c r="V3629" s="302">
        <v>1985</v>
      </c>
      <c r="W3629" s="302" t="s">
        <v>11092</v>
      </c>
      <c r="X3629" s="302" t="s">
        <v>411</v>
      </c>
      <c r="Y3629" s="302" t="s">
        <v>11093</v>
      </c>
      <c r="Z3629" s="302">
        <v>1</v>
      </c>
      <c r="AA3629" s="302" t="s">
        <v>2011</v>
      </c>
      <c r="AB3629" s="302">
        <v>1</v>
      </c>
      <c r="AC3629" s="302" t="s">
        <v>11094</v>
      </c>
      <c r="AD3629" s="302" t="s">
        <v>0</v>
      </c>
      <c r="AE3629" s="302"/>
      <c r="AF3629" s="302"/>
      <c r="AG3629" s="302" t="s">
        <v>11095</v>
      </c>
      <c r="AH3629" s="286"/>
      <c r="AI3629" s="286"/>
      <c r="AJ3629" s="342"/>
    </row>
    <row r="3630" spans="1:36" ht="131.25" customHeight="1">
      <c r="A3630" s="70" t="s">
        <v>8946</v>
      </c>
      <c r="B3630" s="74" t="s">
        <v>18</v>
      </c>
      <c r="C3630" s="74" t="s">
        <v>18</v>
      </c>
      <c r="D3630" s="75">
        <v>42250</v>
      </c>
      <c r="E3630" s="76">
        <v>42250.255555555559</v>
      </c>
      <c r="F3630" s="75">
        <v>42250</v>
      </c>
      <c r="G3630" s="76">
        <v>42250.336805555555</v>
      </c>
      <c r="H3630" s="76">
        <f>G3630-E3630</f>
        <v>8.1249999995634425E-2</v>
      </c>
      <c r="I3630" s="74">
        <v>149</v>
      </c>
      <c r="J3630" s="74"/>
      <c r="K3630" s="74"/>
      <c r="L3630" s="74" t="s">
        <v>4</v>
      </c>
      <c r="M3630" s="225" t="s">
        <v>9528</v>
      </c>
      <c r="N3630" s="226" t="s">
        <v>3</v>
      </c>
      <c r="O3630" s="225" t="s">
        <v>25</v>
      </c>
      <c r="P3630" s="225" t="s">
        <v>9529</v>
      </c>
      <c r="Q3630" s="225" t="s">
        <v>9530</v>
      </c>
      <c r="R3630" s="225">
        <f>5.452+6.799</f>
        <v>12.251000000000001</v>
      </c>
      <c r="S3630" s="225"/>
      <c r="T3630" s="225">
        <f>R3630+S3630</f>
        <v>12.251000000000001</v>
      </c>
      <c r="U3630" s="302"/>
      <c r="V3630" s="302"/>
      <c r="W3630" s="302"/>
      <c r="X3630" s="302"/>
      <c r="Y3630" s="302"/>
      <c r="Z3630" s="302"/>
      <c r="AA3630" s="302"/>
      <c r="AB3630" s="302"/>
      <c r="AC3630" s="302"/>
      <c r="AD3630" s="302" t="s">
        <v>0</v>
      </c>
      <c r="AE3630" s="302"/>
      <c r="AF3630" s="302"/>
      <c r="AG3630" s="302"/>
      <c r="AH3630" s="222"/>
      <c r="AI3630" s="229"/>
    </row>
    <row r="3631" spans="1:36" ht="93.75" customHeight="1">
      <c r="A3631" s="70" t="s">
        <v>8946</v>
      </c>
      <c r="B3631" s="74" t="s">
        <v>18</v>
      </c>
      <c r="C3631" s="74" t="s">
        <v>18</v>
      </c>
      <c r="D3631" s="75">
        <v>42250</v>
      </c>
      <c r="E3631" s="76">
        <v>42250.375</v>
      </c>
      <c r="F3631" s="75">
        <v>42251</v>
      </c>
      <c r="G3631" s="76">
        <v>42251.583333333336</v>
      </c>
      <c r="H3631" s="76">
        <f>G3631-E3631</f>
        <v>1.2083333333357587</v>
      </c>
      <c r="I3631" s="74">
        <v>1</v>
      </c>
      <c r="J3631" s="74"/>
      <c r="K3631" s="74"/>
      <c r="L3631" s="74" t="s">
        <v>4</v>
      </c>
      <c r="M3631" s="225" t="s">
        <v>7</v>
      </c>
      <c r="N3631" s="226">
        <v>0.4</v>
      </c>
      <c r="O3631" s="225" t="s">
        <v>7</v>
      </c>
      <c r="P3631" s="225" t="s">
        <v>9526</v>
      </c>
      <c r="Q3631" s="225" t="s">
        <v>9527</v>
      </c>
      <c r="R3631" s="225">
        <f>0.817+0.26</f>
        <v>1.077</v>
      </c>
      <c r="S3631" s="225"/>
      <c r="T3631" s="225">
        <f>R3631+S3631</f>
        <v>1.077</v>
      </c>
      <c r="U3631" s="302"/>
      <c r="V3631" s="302"/>
      <c r="W3631" s="302"/>
      <c r="X3631" s="302"/>
      <c r="Y3631" s="302"/>
      <c r="Z3631" s="302"/>
      <c r="AA3631" s="302"/>
      <c r="AB3631" s="302"/>
      <c r="AC3631" s="302"/>
      <c r="AD3631" s="302" t="s">
        <v>0</v>
      </c>
      <c r="AE3631" s="302"/>
      <c r="AF3631" s="302"/>
      <c r="AG3631" s="302" t="s">
        <v>468</v>
      </c>
      <c r="AH3631" s="222"/>
      <c r="AI3631" s="229"/>
    </row>
    <row r="3632" spans="1:36" ht="75" customHeight="1">
      <c r="A3632" s="70" t="s">
        <v>8946</v>
      </c>
      <c r="B3632" s="74" t="s">
        <v>5</v>
      </c>
      <c r="C3632" s="74" t="s">
        <v>5</v>
      </c>
      <c r="D3632" s="75">
        <v>42250</v>
      </c>
      <c r="E3632" s="76">
        <v>0.45208333333333334</v>
      </c>
      <c r="F3632" s="75">
        <v>42250</v>
      </c>
      <c r="G3632" s="76">
        <v>0.46527777777777773</v>
      </c>
      <c r="H3632" s="76">
        <v>1.3194444444444444E-2</v>
      </c>
      <c r="I3632" s="74">
        <v>7</v>
      </c>
      <c r="J3632" s="74" t="s">
        <v>143</v>
      </c>
      <c r="K3632" s="74" t="s">
        <v>20</v>
      </c>
      <c r="L3632" s="74" t="s">
        <v>29</v>
      </c>
      <c r="M3632" s="225" t="s">
        <v>10699</v>
      </c>
      <c r="N3632" s="226" t="s">
        <v>3</v>
      </c>
      <c r="O3632" s="225" t="s">
        <v>7</v>
      </c>
      <c r="P3632" s="225" t="s">
        <v>8859</v>
      </c>
      <c r="Q3632" s="225" t="s">
        <v>10700</v>
      </c>
      <c r="R3632" s="225"/>
      <c r="S3632" s="225">
        <v>2.2000000000000002</v>
      </c>
      <c r="T3632" s="225">
        <v>2.2000000000000002</v>
      </c>
      <c r="U3632" s="302" t="s">
        <v>28</v>
      </c>
      <c r="V3632" s="302">
        <v>1989</v>
      </c>
      <c r="W3632" s="302" t="s">
        <v>10518</v>
      </c>
      <c r="X3632" s="302" t="s">
        <v>1383</v>
      </c>
      <c r="Y3632" s="302" t="s">
        <v>10519</v>
      </c>
      <c r="Z3632" s="302">
        <v>0.5</v>
      </c>
      <c r="AA3632" s="302">
        <v>42278</v>
      </c>
      <c r="AB3632" s="302" t="s">
        <v>10701</v>
      </c>
      <c r="AC3632" s="302" t="s">
        <v>586</v>
      </c>
      <c r="AD3632" s="302" t="s">
        <v>27</v>
      </c>
      <c r="AE3632" s="302"/>
      <c r="AF3632" s="302"/>
      <c r="AG3632" s="302"/>
      <c r="AH3632" s="222"/>
      <c r="AI3632" s="229"/>
    </row>
    <row r="3633" spans="1:35" ht="131.25" customHeight="1">
      <c r="A3633" s="70" t="s">
        <v>8946</v>
      </c>
      <c r="B3633" s="74" t="s">
        <v>5</v>
      </c>
      <c r="C3633" s="74" t="s">
        <v>5</v>
      </c>
      <c r="D3633" s="75">
        <v>42250</v>
      </c>
      <c r="E3633" s="76">
        <v>0.45763888888888887</v>
      </c>
      <c r="F3633" s="75">
        <v>42250</v>
      </c>
      <c r="G3633" s="76">
        <v>0.63750000000000007</v>
      </c>
      <c r="H3633" s="76">
        <v>0.17986111111111111</v>
      </c>
      <c r="I3633" s="74">
        <v>14</v>
      </c>
      <c r="J3633" s="74" t="s">
        <v>143</v>
      </c>
      <c r="K3633" s="74" t="s">
        <v>20</v>
      </c>
      <c r="L3633" s="74" t="s">
        <v>29</v>
      </c>
      <c r="M3633" s="225" t="s">
        <v>10702</v>
      </c>
      <c r="N3633" s="226" t="s">
        <v>3</v>
      </c>
      <c r="O3633" s="225" t="s">
        <v>7</v>
      </c>
      <c r="P3633" s="225" t="s">
        <v>10703</v>
      </c>
      <c r="Q3633" s="225" t="s">
        <v>10704</v>
      </c>
      <c r="R3633" s="225">
        <v>17.5</v>
      </c>
      <c r="S3633" s="225"/>
      <c r="T3633" s="225">
        <v>17.5</v>
      </c>
      <c r="U3633" s="302" t="s">
        <v>28</v>
      </c>
      <c r="V3633" s="302"/>
      <c r="W3633" s="302"/>
      <c r="X3633" s="302"/>
      <c r="Y3633" s="302"/>
      <c r="Z3633" s="302"/>
      <c r="AA3633" s="302"/>
      <c r="AB3633" s="302"/>
      <c r="AC3633" s="302"/>
      <c r="AD3633" s="302" t="s">
        <v>27</v>
      </c>
      <c r="AE3633" s="302"/>
      <c r="AF3633" s="302"/>
      <c r="AG3633" s="302"/>
      <c r="AH3633" s="222"/>
      <c r="AI3633" s="229"/>
    </row>
    <row r="3634" spans="1:35" ht="75" customHeight="1">
      <c r="A3634" s="70" t="s">
        <v>2819</v>
      </c>
      <c r="B3634" s="74" t="s">
        <v>12</v>
      </c>
      <c r="C3634" s="74" t="s">
        <v>127</v>
      </c>
      <c r="D3634" s="75">
        <v>42150</v>
      </c>
      <c r="E3634" s="76">
        <v>0.50416666666666665</v>
      </c>
      <c r="F3634" s="75">
        <v>42150</v>
      </c>
      <c r="G3634" s="76">
        <v>0.50416666666666665</v>
      </c>
      <c r="H3634" s="76">
        <f>G3634-E3634</f>
        <v>0</v>
      </c>
      <c r="I3634" s="74">
        <v>7</v>
      </c>
      <c r="J3634" s="74"/>
      <c r="K3634" s="74"/>
      <c r="L3634" s="74" t="s">
        <v>11</v>
      </c>
      <c r="M3634" s="225" t="s">
        <v>3226</v>
      </c>
      <c r="N3634" s="226">
        <v>0.4</v>
      </c>
      <c r="O3634" s="225" t="s">
        <v>2</v>
      </c>
      <c r="P3634" s="225" t="s">
        <v>941</v>
      </c>
      <c r="Q3634" s="225" t="s">
        <v>3227</v>
      </c>
      <c r="R3634" s="225">
        <v>0.26</v>
      </c>
      <c r="S3634" s="225">
        <v>0.46</v>
      </c>
      <c r="T3634" s="225">
        <f>R3634+S3634</f>
        <v>0.72</v>
      </c>
      <c r="U3634" s="302" t="s">
        <v>128</v>
      </c>
      <c r="V3634" s="302" t="s">
        <v>128</v>
      </c>
      <c r="W3634" s="302" t="s">
        <v>128</v>
      </c>
      <c r="X3634" s="302" t="s">
        <v>128</v>
      </c>
      <c r="Y3634" s="302" t="s">
        <v>128</v>
      </c>
      <c r="Z3634" s="302" t="s">
        <v>128</v>
      </c>
      <c r="AA3634" s="302" t="s">
        <v>128</v>
      </c>
      <c r="AB3634" s="302" t="s">
        <v>128</v>
      </c>
      <c r="AC3634" s="302" t="s">
        <v>128</v>
      </c>
      <c r="AD3634" s="302" t="s">
        <v>22</v>
      </c>
      <c r="AE3634" s="302" t="s">
        <v>128</v>
      </c>
      <c r="AF3634" s="302" t="s">
        <v>128</v>
      </c>
      <c r="AG3634" s="302"/>
      <c r="AH3634" s="222"/>
      <c r="AI3634" s="229"/>
    </row>
    <row r="3635" spans="1:35" ht="112.5" customHeight="1">
      <c r="A3635" s="70" t="s">
        <v>8946</v>
      </c>
      <c r="B3635" s="74" t="s">
        <v>19</v>
      </c>
      <c r="C3635" s="74" t="s">
        <v>5350</v>
      </c>
      <c r="D3635" s="75">
        <v>42251</v>
      </c>
      <c r="E3635" s="76">
        <v>0.26805555555555555</v>
      </c>
      <c r="F3635" s="75">
        <v>42251</v>
      </c>
      <c r="G3635" s="76">
        <v>0.26874999999999999</v>
      </c>
      <c r="H3635" s="76">
        <v>6.9444444444444198E-4</v>
      </c>
      <c r="I3635" s="74">
        <v>3</v>
      </c>
      <c r="J3635" s="74" t="s">
        <v>177</v>
      </c>
      <c r="K3635" s="74" t="s">
        <v>8</v>
      </c>
      <c r="L3635" s="74" t="s">
        <v>16</v>
      </c>
      <c r="M3635" s="225" t="s">
        <v>267</v>
      </c>
      <c r="N3635" s="226">
        <v>110</v>
      </c>
      <c r="O3635" s="225" t="s">
        <v>7</v>
      </c>
      <c r="P3635" s="225" t="s">
        <v>11426</v>
      </c>
      <c r="Q3635" s="225" t="s">
        <v>11427</v>
      </c>
      <c r="R3635" s="225"/>
      <c r="S3635" s="225"/>
      <c r="T3635" s="225"/>
      <c r="U3635" s="302"/>
      <c r="V3635" s="302"/>
      <c r="W3635" s="302"/>
      <c r="X3635" s="302"/>
      <c r="Y3635" s="302"/>
      <c r="Z3635" s="302"/>
      <c r="AA3635" s="302"/>
      <c r="AB3635" s="302"/>
      <c r="AC3635" s="302"/>
      <c r="AD3635" s="302" t="s">
        <v>37</v>
      </c>
      <c r="AE3635" s="302"/>
      <c r="AF3635" s="302"/>
      <c r="AG3635" s="302"/>
      <c r="AH3635" s="222"/>
      <c r="AI3635" s="229"/>
    </row>
    <row r="3636" spans="1:35" ht="56.25" customHeight="1">
      <c r="A3636" s="70" t="s">
        <v>8946</v>
      </c>
      <c r="B3636" s="74" t="s">
        <v>19</v>
      </c>
      <c r="C3636" s="74" t="s">
        <v>5350</v>
      </c>
      <c r="D3636" s="75">
        <v>42251</v>
      </c>
      <c r="E3636" s="76">
        <v>0.27083333333333331</v>
      </c>
      <c r="F3636" s="75">
        <v>42251</v>
      </c>
      <c r="G3636" s="76">
        <v>0.27083333333333331</v>
      </c>
      <c r="H3636" s="76">
        <v>0</v>
      </c>
      <c r="I3636" s="74">
        <v>20</v>
      </c>
      <c r="J3636" s="74"/>
      <c r="K3636" s="74"/>
      <c r="L3636" s="74" t="s">
        <v>16</v>
      </c>
      <c r="M3636" s="225" t="s">
        <v>2856</v>
      </c>
      <c r="N3636" s="226">
        <v>110</v>
      </c>
      <c r="O3636" s="225" t="s">
        <v>7</v>
      </c>
      <c r="P3636" s="225" t="s">
        <v>11424</v>
      </c>
      <c r="Q3636" s="225" t="s">
        <v>11425</v>
      </c>
      <c r="R3636" s="225">
        <v>5</v>
      </c>
      <c r="S3636" s="225">
        <v>18</v>
      </c>
      <c r="T3636" s="225">
        <f>R3636+S3636</f>
        <v>23</v>
      </c>
      <c r="U3636" s="302"/>
      <c r="V3636" s="302"/>
      <c r="W3636" s="302"/>
      <c r="X3636" s="302"/>
      <c r="Y3636" s="302"/>
      <c r="Z3636" s="302"/>
      <c r="AA3636" s="302"/>
      <c r="AB3636" s="302"/>
      <c r="AC3636" s="302"/>
      <c r="AD3636" s="302" t="s">
        <v>37</v>
      </c>
      <c r="AE3636" s="302"/>
      <c r="AF3636" s="302"/>
      <c r="AG3636" s="302"/>
      <c r="AH3636" s="222"/>
      <c r="AI3636" s="229"/>
    </row>
    <row r="3637" spans="1:35" ht="56.25" customHeight="1">
      <c r="A3637" s="70" t="s">
        <v>8946</v>
      </c>
      <c r="B3637" s="74" t="s">
        <v>138</v>
      </c>
      <c r="C3637" s="74" t="s">
        <v>219</v>
      </c>
      <c r="D3637" s="75">
        <v>42251</v>
      </c>
      <c r="E3637" s="76">
        <v>0.32291666666666669</v>
      </c>
      <c r="F3637" s="75">
        <v>42251</v>
      </c>
      <c r="G3637" s="76">
        <v>0.7909722222222223</v>
      </c>
      <c r="H3637" s="76">
        <f>G3637-E3637</f>
        <v>0.46805555555555561</v>
      </c>
      <c r="I3637" s="74" t="s">
        <v>9270</v>
      </c>
      <c r="J3637" s="74" t="s">
        <v>9271</v>
      </c>
      <c r="K3637" s="74"/>
      <c r="L3637" s="74" t="s">
        <v>29</v>
      </c>
      <c r="M3637" s="225" t="s">
        <v>9272</v>
      </c>
      <c r="N3637" s="226" t="s">
        <v>3</v>
      </c>
      <c r="O3637" s="225" t="s">
        <v>55</v>
      </c>
      <c r="P3637" s="225" t="s">
        <v>9273</v>
      </c>
      <c r="Q3637" s="225" t="s">
        <v>9274</v>
      </c>
      <c r="R3637" s="225"/>
      <c r="S3637" s="225"/>
      <c r="T3637" s="225"/>
      <c r="U3637" s="302" t="s">
        <v>45</v>
      </c>
      <c r="V3637" s="302">
        <v>2008</v>
      </c>
      <c r="W3637" s="302" t="s">
        <v>10136</v>
      </c>
      <c r="X3637" s="302" t="s">
        <v>411</v>
      </c>
      <c r="Y3637" s="302" t="s">
        <v>10137</v>
      </c>
      <c r="Z3637" s="302">
        <v>100</v>
      </c>
      <c r="AA3637" s="302" t="s">
        <v>10138</v>
      </c>
      <c r="AB3637" s="302">
        <v>0</v>
      </c>
      <c r="AC3637" s="302">
        <v>2015</v>
      </c>
      <c r="AD3637" s="302" t="s">
        <v>68</v>
      </c>
      <c r="AE3637" s="302"/>
      <c r="AF3637" s="302"/>
      <c r="AG3637" s="302"/>
      <c r="AH3637" s="222"/>
      <c r="AI3637" s="229"/>
    </row>
    <row r="3638" spans="1:35" ht="168.75" customHeight="1">
      <c r="A3638" s="70" t="s">
        <v>8946</v>
      </c>
      <c r="B3638" s="74" t="s">
        <v>18</v>
      </c>
      <c r="C3638" s="74" t="s">
        <v>18</v>
      </c>
      <c r="D3638" s="75">
        <v>42251</v>
      </c>
      <c r="E3638" s="76">
        <v>42251.395833333336</v>
      </c>
      <c r="F3638" s="75">
        <v>42251</v>
      </c>
      <c r="G3638" s="76">
        <v>42251.645833333336</v>
      </c>
      <c r="H3638" s="76">
        <f>G3638-E3638</f>
        <v>0.25</v>
      </c>
      <c r="I3638" s="74">
        <v>1</v>
      </c>
      <c r="J3638" s="74"/>
      <c r="K3638" s="74"/>
      <c r="L3638" s="74" t="s">
        <v>11</v>
      </c>
      <c r="M3638" s="225" t="s">
        <v>3579</v>
      </c>
      <c r="N3638" s="226">
        <v>0.4</v>
      </c>
      <c r="O3638" s="225" t="s">
        <v>2</v>
      </c>
      <c r="P3638" s="225" t="s">
        <v>9092</v>
      </c>
      <c r="Q3638" s="225" t="s">
        <v>9531</v>
      </c>
      <c r="R3638" s="225"/>
      <c r="S3638" s="225"/>
      <c r="T3638" s="225"/>
      <c r="U3638" s="302"/>
      <c r="V3638" s="302"/>
      <c r="W3638" s="302"/>
      <c r="X3638" s="302"/>
      <c r="Y3638" s="302"/>
      <c r="Z3638" s="302"/>
      <c r="AA3638" s="302"/>
      <c r="AB3638" s="302"/>
      <c r="AC3638" s="302"/>
      <c r="AD3638" s="302" t="s">
        <v>0</v>
      </c>
      <c r="AE3638" s="302"/>
      <c r="AF3638" s="302"/>
      <c r="AG3638" s="302"/>
      <c r="AH3638" s="222"/>
      <c r="AI3638" s="229"/>
    </row>
    <row r="3639" spans="1:35" ht="168.75" customHeight="1">
      <c r="A3639" s="70" t="s">
        <v>1018</v>
      </c>
      <c r="B3639" s="74" t="s">
        <v>18</v>
      </c>
      <c r="C3639" s="74" t="s">
        <v>18</v>
      </c>
      <c r="D3639" s="75">
        <v>42087</v>
      </c>
      <c r="E3639" s="76">
        <v>0.41666666666666669</v>
      </c>
      <c r="F3639" s="75">
        <v>42087</v>
      </c>
      <c r="G3639" s="76">
        <v>0.625</v>
      </c>
      <c r="H3639" s="76">
        <v>0.20833333333333334</v>
      </c>
      <c r="I3639" s="74">
        <v>1</v>
      </c>
      <c r="J3639" s="74"/>
      <c r="K3639" s="74"/>
      <c r="L3639" s="74" t="s">
        <v>4</v>
      </c>
      <c r="M3639" s="225" t="s">
        <v>1302</v>
      </c>
      <c r="N3639" s="226">
        <v>0.4</v>
      </c>
      <c r="O3639" s="225" t="s">
        <v>25</v>
      </c>
      <c r="P3639" s="225" t="s">
        <v>1303</v>
      </c>
      <c r="Q3639" s="225" t="s">
        <v>1304</v>
      </c>
      <c r="R3639" s="225">
        <v>0.7</v>
      </c>
      <c r="S3639" s="225"/>
      <c r="T3639" s="225">
        <f>R3639+S3639</f>
        <v>0.7</v>
      </c>
      <c r="U3639" s="302"/>
      <c r="V3639" s="302"/>
      <c r="W3639" s="302"/>
      <c r="X3639" s="302"/>
      <c r="Y3639" s="302"/>
      <c r="Z3639" s="302"/>
      <c r="AA3639" s="302"/>
      <c r="AB3639" s="302"/>
      <c r="AC3639" s="302"/>
      <c r="AD3639" s="302" t="s">
        <v>22</v>
      </c>
      <c r="AE3639" s="302"/>
      <c r="AF3639" s="302"/>
      <c r="AG3639" s="302"/>
      <c r="AH3639" s="222"/>
      <c r="AI3639" s="229"/>
    </row>
    <row r="3640" spans="1:35" ht="187.5" customHeight="1">
      <c r="A3640" s="70" t="s">
        <v>8946</v>
      </c>
      <c r="B3640" s="74" t="s">
        <v>58</v>
      </c>
      <c r="C3640" s="74" t="s">
        <v>197</v>
      </c>
      <c r="D3640" s="75">
        <v>42251</v>
      </c>
      <c r="E3640" s="76">
        <v>0.5395833333333333</v>
      </c>
      <c r="F3640" s="75">
        <v>42251</v>
      </c>
      <c r="G3640" s="76">
        <v>0.60416666666666663</v>
      </c>
      <c r="H3640" s="76">
        <f>G3640-E3640</f>
        <v>6.4583333333333326E-2</v>
      </c>
      <c r="I3640" s="74">
        <v>8</v>
      </c>
      <c r="J3640" s="74" t="s">
        <v>150</v>
      </c>
      <c r="K3640" s="74" t="s">
        <v>14</v>
      </c>
      <c r="L3640" s="74" t="s">
        <v>9</v>
      </c>
      <c r="M3640" s="225" t="s">
        <v>11143</v>
      </c>
      <c r="N3640" s="226" t="s">
        <v>3</v>
      </c>
      <c r="O3640" s="225" t="s">
        <v>7</v>
      </c>
      <c r="P3640" s="225" t="s">
        <v>11143</v>
      </c>
      <c r="Q3640" s="225" t="s">
        <v>11144</v>
      </c>
      <c r="R3640" s="225">
        <v>2.4</v>
      </c>
      <c r="S3640" s="225"/>
      <c r="T3640" s="225">
        <v>2.4</v>
      </c>
      <c r="U3640" s="302" t="s">
        <v>28</v>
      </c>
      <c r="V3640" s="302">
        <v>1977</v>
      </c>
      <c r="W3640" s="302" t="s">
        <v>1709</v>
      </c>
      <c r="X3640" s="302" t="s">
        <v>724</v>
      </c>
      <c r="Y3640" s="302">
        <v>41800</v>
      </c>
      <c r="Z3640" s="302">
        <v>100</v>
      </c>
      <c r="AA3640" s="302">
        <v>42531</v>
      </c>
      <c r="AB3640" s="302">
        <v>0</v>
      </c>
      <c r="AC3640" s="302">
        <v>41800</v>
      </c>
      <c r="AD3640" s="302" t="s">
        <v>30</v>
      </c>
      <c r="AE3640" s="302"/>
      <c r="AF3640" s="302"/>
      <c r="AG3640" s="302"/>
      <c r="AH3640" s="222"/>
      <c r="AI3640" s="229"/>
    </row>
    <row r="3641" spans="1:35" ht="243.75" customHeight="1">
      <c r="A3641" s="70" t="s">
        <v>8946</v>
      </c>
      <c r="B3641" s="74" t="s">
        <v>5</v>
      </c>
      <c r="C3641" s="74" t="s">
        <v>5</v>
      </c>
      <c r="D3641" s="75">
        <v>42251</v>
      </c>
      <c r="E3641" s="76">
        <v>0.73055555555555562</v>
      </c>
      <c r="F3641" s="75">
        <v>42251</v>
      </c>
      <c r="G3641" s="76">
        <v>0.77222222222222225</v>
      </c>
      <c r="H3641" s="76">
        <v>4.166666666666663E-2</v>
      </c>
      <c r="I3641" s="74">
        <v>10</v>
      </c>
      <c r="J3641" s="74" t="s">
        <v>150</v>
      </c>
      <c r="K3641" s="74" t="s">
        <v>8</v>
      </c>
      <c r="L3641" s="74" t="s">
        <v>9</v>
      </c>
      <c r="M3641" s="225" t="s">
        <v>10705</v>
      </c>
      <c r="N3641" s="226" t="s">
        <v>3</v>
      </c>
      <c r="O3641" s="225" t="s">
        <v>7</v>
      </c>
      <c r="P3641" s="225" t="s">
        <v>10706</v>
      </c>
      <c r="Q3641" s="225" t="s">
        <v>10707</v>
      </c>
      <c r="R3641" s="225">
        <v>6.6</v>
      </c>
      <c r="S3641" s="225">
        <v>0.9</v>
      </c>
      <c r="T3641" s="225">
        <v>7.5</v>
      </c>
      <c r="U3641" s="302" t="s">
        <v>28</v>
      </c>
      <c r="V3641" s="302">
        <v>1976</v>
      </c>
      <c r="W3641" s="302" t="s">
        <v>555</v>
      </c>
      <c r="X3641" s="302" t="s">
        <v>411</v>
      </c>
      <c r="Y3641" s="302" t="s">
        <v>10708</v>
      </c>
      <c r="Z3641" s="302">
        <v>1</v>
      </c>
      <c r="AA3641" s="302" t="s">
        <v>10709</v>
      </c>
      <c r="AB3641" s="302" t="s">
        <v>10710</v>
      </c>
      <c r="AC3641" s="302"/>
      <c r="AD3641" s="302" t="s">
        <v>40</v>
      </c>
      <c r="AE3641" s="302"/>
      <c r="AF3641" s="302"/>
      <c r="AG3641" s="302"/>
      <c r="AH3641" s="222"/>
      <c r="AI3641" s="229"/>
    </row>
    <row r="3642" spans="1:35" ht="150" customHeight="1">
      <c r="A3642" s="69" t="s">
        <v>8946</v>
      </c>
      <c r="B3642" s="92" t="s">
        <v>21</v>
      </c>
      <c r="C3642" s="92" t="s">
        <v>21</v>
      </c>
      <c r="D3642" s="88">
        <v>42252</v>
      </c>
      <c r="E3642" s="89">
        <v>0.47916666666666669</v>
      </c>
      <c r="F3642" s="88">
        <v>42252</v>
      </c>
      <c r="G3642" s="89">
        <v>0.48958333333333331</v>
      </c>
      <c r="H3642" s="89">
        <v>1.0416666666666666E-2</v>
      </c>
      <c r="I3642" s="68">
        <v>1</v>
      </c>
      <c r="J3642" s="68"/>
      <c r="K3642" s="92"/>
      <c r="L3642" s="92" t="s">
        <v>11</v>
      </c>
      <c r="M3642" s="230" t="s">
        <v>9921</v>
      </c>
      <c r="N3642" s="221">
        <v>0.4</v>
      </c>
      <c r="O3642" s="221" t="s">
        <v>2</v>
      </c>
      <c r="P3642" s="230" t="s">
        <v>9922</v>
      </c>
      <c r="Q3642" s="221" t="s">
        <v>9923</v>
      </c>
      <c r="R3642" s="221">
        <v>0.19900000000000001</v>
      </c>
      <c r="S3642" s="221">
        <v>9.8000000000000004E-2</v>
      </c>
      <c r="T3642" s="221">
        <v>0.29699999999999999</v>
      </c>
      <c r="U3642" s="293" t="s">
        <v>1</v>
      </c>
      <c r="V3642" s="273" t="s">
        <v>128</v>
      </c>
      <c r="W3642" s="293" t="s">
        <v>128</v>
      </c>
      <c r="X3642" s="293" t="s">
        <v>128</v>
      </c>
      <c r="Y3642" s="269">
        <v>2015</v>
      </c>
      <c r="Z3642" s="318" t="s">
        <v>128</v>
      </c>
      <c r="AA3642" s="269">
        <v>2016</v>
      </c>
      <c r="AB3642" s="293" t="s">
        <v>128</v>
      </c>
      <c r="AC3642" s="269">
        <v>2015</v>
      </c>
      <c r="AD3642" s="293" t="s">
        <v>24</v>
      </c>
      <c r="AE3642" s="293" t="s">
        <v>57</v>
      </c>
      <c r="AF3642" s="293"/>
      <c r="AG3642" s="318"/>
      <c r="AH3642" s="230"/>
      <c r="AI3642" s="229"/>
    </row>
    <row r="3643" spans="1:35" ht="131.25" customHeight="1">
      <c r="A3643" s="70" t="s">
        <v>2819</v>
      </c>
      <c r="B3643" s="74" t="s">
        <v>18</v>
      </c>
      <c r="C3643" s="74" t="s">
        <v>18</v>
      </c>
      <c r="D3643" s="75">
        <v>42152</v>
      </c>
      <c r="E3643" s="76">
        <v>42152.567361111112</v>
      </c>
      <c r="F3643" s="75">
        <v>42152</v>
      </c>
      <c r="G3643" s="76">
        <v>42152.624305555553</v>
      </c>
      <c r="H3643" s="76">
        <f>G3643-E3643</f>
        <v>5.694444444088731E-2</v>
      </c>
      <c r="I3643" s="74">
        <v>13</v>
      </c>
      <c r="J3643" s="74"/>
      <c r="K3643" s="74"/>
      <c r="L3643" s="74" t="s">
        <v>4</v>
      </c>
      <c r="M3643" s="225" t="s">
        <v>3586</v>
      </c>
      <c r="N3643" s="226" t="s">
        <v>3</v>
      </c>
      <c r="O3643" s="225" t="s">
        <v>7</v>
      </c>
      <c r="P3643" s="225" t="s">
        <v>3587</v>
      </c>
      <c r="Q3643" s="225" t="s">
        <v>3588</v>
      </c>
      <c r="R3643" s="225">
        <v>0.7</v>
      </c>
      <c r="S3643" s="225"/>
      <c r="T3643" s="225">
        <f t="shared" ref="T3643:T3649" si="52">R3643+S3643</f>
        <v>0.7</v>
      </c>
      <c r="U3643" s="302"/>
      <c r="V3643" s="302"/>
      <c r="W3643" s="302"/>
      <c r="X3643" s="302"/>
      <c r="Y3643" s="302"/>
      <c r="Z3643" s="302"/>
      <c r="AA3643" s="302"/>
      <c r="AB3643" s="302"/>
      <c r="AC3643" s="302"/>
      <c r="AD3643" s="302" t="s">
        <v>22</v>
      </c>
      <c r="AE3643" s="302"/>
      <c r="AF3643" s="302"/>
      <c r="AG3643" s="302"/>
      <c r="AH3643" s="222"/>
      <c r="AI3643" s="229"/>
    </row>
    <row r="3644" spans="1:35" ht="206.25" customHeight="1">
      <c r="A3644" s="70" t="s">
        <v>8946</v>
      </c>
      <c r="B3644" s="74" t="s">
        <v>19</v>
      </c>
      <c r="C3644" s="74" t="s">
        <v>11218</v>
      </c>
      <c r="D3644" s="75">
        <v>42252</v>
      </c>
      <c r="E3644" s="76">
        <v>0.28611111111111115</v>
      </c>
      <c r="F3644" s="75">
        <v>42252</v>
      </c>
      <c r="G3644" s="76">
        <v>0.28680555555555554</v>
      </c>
      <c r="H3644" s="76">
        <v>6.9444444444438647E-4</v>
      </c>
      <c r="I3644" s="74">
        <v>179</v>
      </c>
      <c r="J3644" s="74" t="s">
        <v>8948</v>
      </c>
      <c r="K3644" s="74" t="s">
        <v>8</v>
      </c>
      <c r="L3644" s="74" t="s">
        <v>16</v>
      </c>
      <c r="M3644" s="225" t="s">
        <v>267</v>
      </c>
      <c r="N3644" s="226">
        <v>110</v>
      </c>
      <c r="O3644" s="225" t="s">
        <v>7</v>
      </c>
      <c r="P3644" s="225" t="s">
        <v>11428</v>
      </c>
      <c r="Q3644" s="225" t="s">
        <v>11429</v>
      </c>
      <c r="R3644" s="225">
        <v>45</v>
      </c>
      <c r="S3644" s="225">
        <v>55</v>
      </c>
      <c r="T3644" s="225">
        <f t="shared" si="52"/>
        <v>100</v>
      </c>
      <c r="U3644" s="302"/>
      <c r="V3644" s="302"/>
      <c r="W3644" s="302"/>
      <c r="X3644" s="302"/>
      <c r="Y3644" s="302"/>
      <c r="Z3644" s="302"/>
      <c r="AA3644" s="302"/>
      <c r="AB3644" s="302"/>
      <c r="AC3644" s="302"/>
      <c r="AD3644" s="302" t="s">
        <v>37</v>
      </c>
      <c r="AE3644" s="302"/>
      <c r="AF3644" s="302"/>
      <c r="AG3644" s="302"/>
      <c r="AH3644" s="222"/>
      <c r="AI3644" s="229"/>
    </row>
    <row r="3645" spans="1:35" ht="206.25" customHeight="1">
      <c r="A3645" s="70" t="s">
        <v>8946</v>
      </c>
      <c r="B3645" s="74" t="s">
        <v>19</v>
      </c>
      <c r="C3645" s="74" t="s">
        <v>11248</v>
      </c>
      <c r="D3645" s="75">
        <v>42252</v>
      </c>
      <c r="E3645" s="76">
        <v>0.75416666666666676</v>
      </c>
      <c r="F3645" s="75">
        <v>42252</v>
      </c>
      <c r="G3645" s="76">
        <v>0.75416666666666676</v>
      </c>
      <c r="H3645" s="76">
        <v>0</v>
      </c>
      <c r="I3645" s="74">
        <v>57</v>
      </c>
      <c r="J3645" s="74" t="s">
        <v>8765</v>
      </c>
      <c r="K3645" s="74" t="s">
        <v>14</v>
      </c>
      <c r="L3645" s="74" t="s">
        <v>16</v>
      </c>
      <c r="M3645" s="225" t="s">
        <v>11430</v>
      </c>
      <c r="N3645" s="226">
        <v>110</v>
      </c>
      <c r="O3645" s="225" t="s">
        <v>7</v>
      </c>
      <c r="P3645" s="225" t="s">
        <v>11431</v>
      </c>
      <c r="Q3645" s="225" t="s">
        <v>11432</v>
      </c>
      <c r="R3645" s="225">
        <v>61</v>
      </c>
      <c r="S3645" s="225">
        <v>29</v>
      </c>
      <c r="T3645" s="225">
        <f t="shared" si="52"/>
        <v>90</v>
      </c>
      <c r="U3645" s="302"/>
      <c r="V3645" s="302"/>
      <c r="W3645" s="302"/>
      <c r="X3645" s="302"/>
      <c r="Y3645" s="302"/>
      <c r="Z3645" s="302"/>
      <c r="AA3645" s="302"/>
      <c r="AB3645" s="302"/>
      <c r="AC3645" s="302"/>
      <c r="AD3645" s="302" t="s">
        <v>37</v>
      </c>
      <c r="AE3645" s="302"/>
      <c r="AF3645" s="302"/>
      <c r="AG3645" s="302"/>
      <c r="AH3645" s="222"/>
      <c r="AI3645" s="229"/>
    </row>
    <row r="3646" spans="1:35" ht="75" customHeight="1">
      <c r="A3646" s="70" t="s">
        <v>8946</v>
      </c>
      <c r="B3646" s="74" t="s">
        <v>19</v>
      </c>
      <c r="C3646" s="74" t="s">
        <v>11248</v>
      </c>
      <c r="D3646" s="75">
        <v>42252</v>
      </c>
      <c r="E3646" s="76">
        <v>0.79236111111111107</v>
      </c>
      <c r="F3646" s="75">
        <v>42252</v>
      </c>
      <c r="G3646" s="76">
        <v>0.79305555555555562</v>
      </c>
      <c r="H3646" s="76">
        <v>6.94444444444553E-4</v>
      </c>
      <c r="I3646" s="74">
        <v>57</v>
      </c>
      <c r="J3646" s="74" t="s">
        <v>8765</v>
      </c>
      <c r="K3646" s="74" t="s">
        <v>14</v>
      </c>
      <c r="L3646" s="74" t="s">
        <v>16</v>
      </c>
      <c r="M3646" s="225" t="s">
        <v>11430</v>
      </c>
      <c r="N3646" s="226">
        <v>110</v>
      </c>
      <c r="O3646" s="225" t="s">
        <v>7</v>
      </c>
      <c r="P3646" s="225" t="s">
        <v>11431</v>
      </c>
      <c r="Q3646" s="225" t="s">
        <v>11433</v>
      </c>
      <c r="R3646" s="225">
        <v>61</v>
      </c>
      <c r="S3646" s="225">
        <v>10</v>
      </c>
      <c r="T3646" s="225">
        <f t="shared" si="52"/>
        <v>71</v>
      </c>
      <c r="U3646" s="302"/>
      <c r="V3646" s="302"/>
      <c r="W3646" s="302"/>
      <c r="X3646" s="302"/>
      <c r="Y3646" s="302"/>
      <c r="Z3646" s="302"/>
      <c r="AA3646" s="302"/>
      <c r="AB3646" s="302"/>
      <c r="AC3646" s="302"/>
      <c r="AD3646" s="302" t="s">
        <v>37</v>
      </c>
      <c r="AE3646" s="302"/>
      <c r="AF3646" s="302"/>
      <c r="AG3646" s="302"/>
      <c r="AH3646" s="222"/>
      <c r="AI3646" s="229"/>
    </row>
    <row r="3647" spans="1:35" ht="112.5" customHeight="1">
      <c r="A3647" s="70" t="s">
        <v>8946</v>
      </c>
      <c r="B3647" s="74" t="s">
        <v>19</v>
      </c>
      <c r="C3647" s="74" t="s">
        <v>11210</v>
      </c>
      <c r="D3647" s="75">
        <v>42252</v>
      </c>
      <c r="E3647" s="76">
        <v>0.90138888888888891</v>
      </c>
      <c r="F3647" s="75">
        <v>42252</v>
      </c>
      <c r="G3647" s="76">
        <v>0.90138888888888891</v>
      </c>
      <c r="H3647" s="76">
        <v>0</v>
      </c>
      <c r="I3647" s="74">
        <v>14</v>
      </c>
      <c r="J3647" s="74"/>
      <c r="K3647" s="74"/>
      <c r="L3647" s="74" t="s">
        <v>16</v>
      </c>
      <c r="M3647" s="225" t="s">
        <v>1850</v>
      </c>
      <c r="N3647" s="226" t="s">
        <v>3</v>
      </c>
      <c r="O3647" s="225" t="s">
        <v>7</v>
      </c>
      <c r="P3647" s="225" t="s">
        <v>5512</v>
      </c>
      <c r="Q3647" s="225" t="s">
        <v>11434</v>
      </c>
      <c r="R3647" s="225">
        <v>6</v>
      </c>
      <c r="S3647" s="225">
        <v>2</v>
      </c>
      <c r="T3647" s="225">
        <f t="shared" si="52"/>
        <v>8</v>
      </c>
      <c r="U3647" s="302"/>
      <c r="V3647" s="302"/>
      <c r="W3647" s="302"/>
      <c r="X3647" s="302"/>
      <c r="Y3647" s="302"/>
      <c r="Z3647" s="302"/>
      <c r="AA3647" s="302"/>
      <c r="AB3647" s="302"/>
      <c r="AC3647" s="302"/>
      <c r="AD3647" s="302" t="s">
        <v>37</v>
      </c>
      <c r="AE3647" s="302"/>
      <c r="AF3647" s="302"/>
      <c r="AG3647" s="302"/>
      <c r="AH3647" s="222"/>
      <c r="AI3647" s="229"/>
    </row>
    <row r="3648" spans="1:35" ht="93.75" customHeight="1">
      <c r="A3648" s="70" t="s">
        <v>8946</v>
      </c>
      <c r="B3648" s="74" t="s">
        <v>19</v>
      </c>
      <c r="C3648" s="74" t="s">
        <v>11218</v>
      </c>
      <c r="D3648" s="75">
        <v>42252</v>
      </c>
      <c r="E3648" s="76">
        <v>0.90902777777777777</v>
      </c>
      <c r="F3648" s="75">
        <v>42252</v>
      </c>
      <c r="G3648" s="76">
        <v>0.90902777777777777</v>
      </c>
      <c r="H3648" s="76">
        <v>0</v>
      </c>
      <c r="I3648" s="74">
        <v>6</v>
      </c>
      <c r="J3648" s="74"/>
      <c r="K3648" s="74"/>
      <c r="L3648" s="74" t="s">
        <v>16</v>
      </c>
      <c r="M3648" s="225" t="s">
        <v>843</v>
      </c>
      <c r="N3648" s="226" t="s">
        <v>3</v>
      </c>
      <c r="O3648" s="225" t="s">
        <v>7</v>
      </c>
      <c r="P3648" s="225" t="s">
        <v>11435</v>
      </c>
      <c r="Q3648" s="225" t="s">
        <v>11436</v>
      </c>
      <c r="R3648" s="225">
        <v>6</v>
      </c>
      <c r="S3648" s="225">
        <v>1</v>
      </c>
      <c r="T3648" s="225">
        <f t="shared" si="52"/>
        <v>7</v>
      </c>
      <c r="U3648" s="302"/>
      <c r="V3648" s="302"/>
      <c r="W3648" s="302"/>
      <c r="X3648" s="302"/>
      <c r="Y3648" s="302"/>
      <c r="Z3648" s="302"/>
      <c r="AA3648" s="302"/>
      <c r="AB3648" s="302"/>
      <c r="AC3648" s="302"/>
      <c r="AD3648" s="302" t="s">
        <v>37</v>
      </c>
      <c r="AE3648" s="302"/>
      <c r="AF3648" s="302"/>
      <c r="AG3648" s="302"/>
      <c r="AH3648" s="222"/>
      <c r="AI3648" s="229"/>
    </row>
    <row r="3649" spans="1:35" ht="131.25" customHeight="1">
      <c r="A3649" s="70" t="s">
        <v>4982</v>
      </c>
      <c r="B3649" s="74" t="s">
        <v>12</v>
      </c>
      <c r="C3649" s="74" t="s">
        <v>127</v>
      </c>
      <c r="D3649" s="75">
        <v>42206</v>
      </c>
      <c r="E3649" s="76">
        <v>0.64930555555555558</v>
      </c>
      <c r="F3649" s="75">
        <v>42206</v>
      </c>
      <c r="G3649" s="76">
        <v>0.64930555555555558</v>
      </c>
      <c r="H3649" s="76">
        <f>G3649-E3649</f>
        <v>0</v>
      </c>
      <c r="I3649" s="74">
        <v>20</v>
      </c>
      <c r="J3649" s="74" t="s">
        <v>368</v>
      </c>
      <c r="K3649" s="74" t="s">
        <v>8</v>
      </c>
      <c r="L3649" s="74" t="s">
        <v>9</v>
      </c>
      <c r="M3649" s="225" t="s">
        <v>7780</v>
      </c>
      <c r="N3649" s="226" t="s">
        <v>3</v>
      </c>
      <c r="O3649" s="225" t="s">
        <v>7</v>
      </c>
      <c r="P3649" s="225" t="s">
        <v>7781</v>
      </c>
      <c r="Q3649" s="225" t="s">
        <v>7782</v>
      </c>
      <c r="R3649" s="225">
        <v>0.22</v>
      </c>
      <c r="S3649" s="225">
        <v>0.67</v>
      </c>
      <c r="T3649" s="225">
        <f t="shared" si="52"/>
        <v>0.89</v>
      </c>
      <c r="U3649" s="302" t="s">
        <v>28</v>
      </c>
      <c r="V3649" s="302">
        <v>1975</v>
      </c>
      <c r="W3649" s="302" t="s">
        <v>1364</v>
      </c>
      <c r="X3649" s="302" t="s">
        <v>762</v>
      </c>
      <c r="Y3649" s="302" t="s">
        <v>9731</v>
      </c>
      <c r="Z3649" s="302">
        <v>1</v>
      </c>
      <c r="AA3649" s="302" t="s">
        <v>9739</v>
      </c>
      <c r="AB3649" s="302">
        <v>1</v>
      </c>
      <c r="AC3649" s="302">
        <f>-Z3689</f>
        <v>0</v>
      </c>
      <c r="AD3649" s="302" t="s">
        <v>31</v>
      </c>
      <c r="AE3649" s="302" t="s">
        <v>128</v>
      </c>
      <c r="AF3649" s="302" t="s">
        <v>128</v>
      </c>
      <c r="AG3649" s="302"/>
      <c r="AH3649" s="222"/>
      <c r="AI3649" s="229"/>
    </row>
    <row r="3650" spans="1:35" ht="243.75" customHeight="1">
      <c r="A3650" s="70" t="s">
        <v>4982</v>
      </c>
      <c r="B3650" s="74" t="s">
        <v>81</v>
      </c>
      <c r="C3650" s="74" t="s">
        <v>81</v>
      </c>
      <c r="D3650" s="75">
        <v>42215</v>
      </c>
      <c r="E3650" s="76">
        <v>0.4694444444444445</v>
      </c>
      <c r="F3650" s="75">
        <v>42215</v>
      </c>
      <c r="G3650" s="76">
        <v>0.4694444444444445</v>
      </c>
      <c r="H3650" s="76">
        <v>0</v>
      </c>
      <c r="I3650" s="74">
        <v>7</v>
      </c>
      <c r="J3650" s="74" t="s">
        <v>143</v>
      </c>
      <c r="K3650" s="74" t="s">
        <v>8</v>
      </c>
      <c r="L3650" s="74" t="s">
        <v>9</v>
      </c>
      <c r="M3650" s="225" t="s">
        <v>7557</v>
      </c>
      <c r="N3650" s="226" t="s">
        <v>3</v>
      </c>
      <c r="O3650" s="225" t="s">
        <v>7</v>
      </c>
      <c r="P3650" s="225" t="s">
        <v>7557</v>
      </c>
      <c r="Q3650" s="225" t="s">
        <v>10072</v>
      </c>
      <c r="R3650" s="225"/>
      <c r="S3650" s="225">
        <v>2.5</v>
      </c>
      <c r="T3650" s="225">
        <v>2.5</v>
      </c>
      <c r="U3650" s="302" t="s">
        <v>28</v>
      </c>
      <c r="V3650" s="302">
        <v>1990</v>
      </c>
      <c r="W3650" s="302" t="s">
        <v>1364</v>
      </c>
      <c r="X3650" s="302" t="s">
        <v>10005</v>
      </c>
      <c r="Y3650" s="302" t="s">
        <v>10073</v>
      </c>
      <c r="Z3650" s="302">
        <v>1</v>
      </c>
      <c r="AA3650" s="302" t="s">
        <v>10074</v>
      </c>
      <c r="AB3650" s="302">
        <v>0</v>
      </c>
      <c r="AC3650" s="302"/>
      <c r="AD3650" s="302" t="s">
        <v>31</v>
      </c>
      <c r="AE3650" s="302"/>
      <c r="AF3650" s="302"/>
      <c r="AG3650" s="302"/>
      <c r="AH3650" s="222"/>
      <c r="AI3650" s="229"/>
    </row>
    <row r="3651" spans="1:35" ht="262.5" customHeight="1">
      <c r="A3651" s="70" t="s">
        <v>7992</v>
      </c>
      <c r="B3651" s="74" t="s">
        <v>18</v>
      </c>
      <c r="C3651" s="74" t="s">
        <v>18</v>
      </c>
      <c r="D3651" s="75">
        <v>42222</v>
      </c>
      <c r="E3651" s="76">
        <v>42222.604166666664</v>
      </c>
      <c r="F3651" s="75">
        <v>42222</v>
      </c>
      <c r="G3651" s="76">
        <v>42222.645833333336</v>
      </c>
      <c r="H3651" s="76">
        <f>G3651-E3651</f>
        <v>4.1666666671517305E-2</v>
      </c>
      <c r="I3651" s="74">
        <v>2</v>
      </c>
      <c r="J3651" s="74"/>
      <c r="K3651" s="74"/>
      <c r="L3651" s="74" t="s">
        <v>9</v>
      </c>
      <c r="M3651" s="225" t="s">
        <v>7</v>
      </c>
      <c r="N3651" s="226" t="s">
        <v>3</v>
      </c>
      <c r="O3651" s="225" t="s">
        <v>7</v>
      </c>
      <c r="P3651" s="225" t="s">
        <v>8086</v>
      </c>
      <c r="Q3651" s="225" t="s">
        <v>8087</v>
      </c>
      <c r="R3651" s="225">
        <v>9.5000000000000001E-2</v>
      </c>
      <c r="S3651" s="225"/>
      <c r="T3651" s="225">
        <f>R3651+S3651</f>
        <v>9.5000000000000001E-2</v>
      </c>
      <c r="U3651" s="302"/>
      <c r="V3651" s="302"/>
      <c r="W3651" s="302"/>
      <c r="X3651" s="302"/>
      <c r="Y3651" s="302"/>
      <c r="Z3651" s="302"/>
      <c r="AA3651" s="302"/>
      <c r="AB3651" s="302"/>
      <c r="AC3651" s="302"/>
      <c r="AD3651" s="302" t="s">
        <v>31</v>
      </c>
      <c r="AE3651" s="302"/>
      <c r="AF3651" s="302"/>
      <c r="AG3651" s="302"/>
      <c r="AH3651" s="222"/>
      <c r="AI3651" s="229"/>
    </row>
    <row r="3652" spans="1:35" ht="150" customHeight="1">
      <c r="A3652" s="69" t="s">
        <v>7992</v>
      </c>
      <c r="B3652" s="161" t="s">
        <v>84</v>
      </c>
      <c r="C3652" s="160" t="s">
        <v>2393</v>
      </c>
      <c r="D3652" s="163">
        <v>42240</v>
      </c>
      <c r="E3652" s="117">
        <v>0.29166666666666669</v>
      </c>
      <c r="F3652" s="163">
        <v>42240</v>
      </c>
      <c r="G3652" s="117">
        <v>0.29166666666666669</v>
      </c>
      <c r="H3652" s="158">
        <f>G3652-E3652</f>
        <v>0</v>
      </c>
      <c r="I3652" s="70">
        <v>4</v>
      </c>
      <c r="J3652" s="73"/>
      <c r="K3652" s="94" t="s">
        <v>8</v>
      </c>
      <c r="L3652" s="73" t="s">
        <v>9</v>
      </c>
      <c r="M3652" s="564" t="s">
        <v>8751</v>
      </c>
      <c r="N3652" s="219" t="s">
        <v>3</v>
      </c>
      <c r="O3652" s="233" t="s">
        <v>7</v>
      </c>
      <c r="P3652" s="564" t="s">
        <v>8751</v>
      </c>
      <c r="Q3652" s="439" t="s">
        <v>8752</v>
      </c>
      <c r="R3652" s="250">
        <v>0.4</v>
      </c>
      <c r="S3652" s="250"/>
      <c r="T3652" s="250">
        <v>0.4</v>
      </c>
      <c r="U3652" s="304" t="s">
        <v>28</v>
      </c>
      <c r="V3652" s="279">
        <v>1990</v>
      </c>
      <c r="W3652" s="273" t="s">
        <v>10824</v>
      </c>
      <c r="X3652" s="279"/>
      <c r="Y3652" s="289" t="s">
        <v>10915</v>
      </c>
      <c r="Z3652" s="279"/>
      <c r="AA3652" s="279"/>
      <c r="AB3652" s="279"/>
      <c r="AC3652" s="279"/>
      <c r="AD3652" s="274" t="s">
        <v>31</v>
      </c>
      <c r="AE3652" s="279"/>
      <c r="AF3652" s="279"/>
      <c r="AG3652" s="273" t="s">
        <v>2396</v>
      </c>
      <c r="AH3652" s="222"/>
      <c r="AI3652" s="229"/>
    </row>
    <row r="3653" spans="1:35" ht="56.25" customHeight="1">
      <c r="A3653" s="70" t="s">
        <v>7992</v>
      </c>
      <c r="B3653" s="74" t="s">
        <v>12</v>
      </c>
      <c r="C3653" s="74" t="s">
        <v>127</v>
      </c>
      <c r="D3653" s="75">
        <v>42240</v>
      </c>
      <c r="E3653" s="76">
        <v>0.45833333333333331</v>
      </c>
      <c r="F3653" s="75">
        <v>42236</v>
      </c>
      <c r="G3653" s="76">
        <v>0.48749999999999999</v>
      </c>
      <c r="H3653" s="76">
        <f>G3653-E3653</f>
        <v>2.9166666666666674E-2</v>
      </c>
      <c r="I3653" s="74">
        <v>38</v>
      </c>
      <c r="J3653" s="74"/>
      <c r="K3653" s="74"/>
      <c r="L3653" s="74" t="s">
        <v>9</v>
      </c>
      <c r="M3653" s="225" t="s">
        <v>8830</v>
      </c>
      <c r="N3653" s="226" t="s">
        <v>3</v>
      </c>
      <c r="O3653" s="225" t="s">
        <v>7</v>
      </c>
      <c r="P3653" s="225" t="s">
        <v>8831</v>
      </c>
      <c r="Q3653" s="225" t="s">
        <v>9832</v>
      </c>
      <c r="R3653" s="225">
        <v>1.07</v>
      </c>
      <c r="S3653" s="225">
        <v>30.67</v>
      </c>
      <c r="T3653" s="225">
        <f>R3653+S3653</f>
        <v>31.740000000000002</v>
      </c>
      <c r="U3653" s="302" t="s">
        <v>6</v>
      </c>
      <c r="V3653" s="302" t="s">
        <v>128</v>
      </c>
      <c r="W3653" s="302" t="s">
        <v>128</v>
      </c>
      <c r="X3653" s="302" t="s">
        <v>762</v>
      </c>
      <c r="Y3653" s="302" t="s">
        <v>128</v>
      </c>
      <c r="Z3653" s="302" t="s">
        <v>128</v>
      </c>
      <c r="AA3653" s="302" t="s">
        <v>128</v>
      </c>
      <c r="AB3653" s="302" t="s">
        <v>128</v>
      </c>
      <c r="AC3653" s="302" t="s">
        <v>128</v>
      </c>
      <c r="AD3653" s="302" t="s">
        <v>31</v>
      </c>
      <c r="AE3653" s="302" t="s">
        <v>128</v>
      </c>
      <c r="AF3653" s="302" t="s">
        <v>128</v>
      </c>
      <c r="AG3653" s="302"/>
      <c r="AH3653" s="222"/>
      <c r="AI3653" s="229"/>
    </row>
    <row r="3654" spans="1:35" ht="375" customHeight="1">
      <c r="A3654" s="70" t="s">
        <v>8946</v>
      </c>
      <c r="B3654" s="74" t="s">
        <v>18</v>
      </c>
      <c r="C3654" s="74" t="s">
        <v>18</v>
      </c>
      <c r="D3654" s="75">
        <v>42252</v>
      </c>
      <c r="E3654" s="76">
        <v>42252.663194444445</v>
      </c>
      <c r="F3654" s="75">
        <v>42252</v>
      </c>
      <c r="G3654" s="76">
        <v>42252.684027777781</v>
      </c>
      <c r="H3654" s="76">
        <f>G3654-E3654</f>
        <v>2.0833333335758653E-2</v>
      </c>
      <c r="I3654" s="74">
        <v>6</v>
      </c>
      <c r="J3654" s="74"/>
      <c r="K3654" s="74"/>
      <c r="L3654" s="74" t="s">
        <v>29</v>
      </c>
      <c r="M3654" s="225" t="s">
        <v>9532</v>
      </c>
      <c r="N3654" s="226" t="s">
        <v>3</v>
      </c>
      <c r="O3654" s="225" t="s">
        <v>7</v>
      </c>
      <c r="P3654" s="225" t="s">
        <v>8950</v>
      </c>
      <c r="Q3654" s="225" t="s">
        <v>9533</v>
      </c>
      <c r="R3654" s="225">
        <v>4.3</v>
      </c>
      <c r="S3654" s="225"/>
      <c r="T3654" s="225">
        <f>R3654+S3654</f>
        <v>4.3</v>
      </c>
      <c r="U3654" s="302"/>
      <c r="V3654" s="302"/>
      <c r="W3654" s="302"/>
      <c r="X3654" s="302"/>
      <c r="Y3654" s="302"/>
      <c r="Z3654" s="302"/>
      <c r="AA3654" s="302"/>
      <c r="AB3654" s="302"/>
      <c r="AC3654" s="302"/>
      <c r="AD3654" s="302" t="s">
        <v>27</v>
      </c>
      <c r="AE3654" s="302"/>
      <c r="AF3654" s="302"/>
      <c r="AG3654" s="302"/>
      <c r="AH3654" s="222"/>
      <c r="AI3654" s="229"/>
    </row>
    <row r="3655" spans="1:35" ht="112.5" customHeight="1">
      <c r="A3655" s="70" t="s">
        <v>8946</v>
      </c>
      <c r="B3655" s="74" t="s">
        <v>69</v>
      </c>
      <c r="C3655" s="74" t="s">
        <v>69</v>
      </c>
      <c r="D3655" s="75">
        <v>42252</v>
      </c>
      <c r="E3655" s="76">
        <v>0.55069444444444449</v>
      </c>
      <c r="F3655" s="75">
        <v>42252</v>
      </c>
      <c r="G3655" s="76">
        <v>0.69444444444444453</v>
      </c>
      <c r="H3655" s="76">
        <v>0.14375000000000004</v>
      </c>
      <c r="I3655" s="74">
        <v>47</v>
      </c>
      <c r="J3655" s="74" t="s">
        <v>150</v>
      </c>
      <c r="K3655" s="74" t="s">
        <v>20</v>
      </c>
      <c r="L3655" s="74" t="s">
        <v>4</v>
      </c>
      <c r="M3655" s="225" t="s">
        <v>9604</v>
      </c>
      <c r="N3655" s="226">
        <v>35</v>
      </c>
      <c r="O3655" s="225" t="s">
        <v>13</v>
      </c>
      <c r="P3655" s="225" t="s">
        <v>8949</v>
      </c>
      <c r="Q3655" s="225" t="s">
        <v>9605</v>
      </c>
      <c r="R3655" s="225">
        <v>41.058</v>
      </c>
      <c r="S3655" s="225">
        <v>0.89400000000000002</v>
      </c>
      <c r="T3655" s="225">
        <v>41.951999999999998</v>
      </c>
      <c r="U3655" s="302" t="s">
        <v>36</v>
      </c>
      <c r="V3655" s="302">
        <v>2001</v>
      </c>
      <c r="W3655" s="302" t="s">
        <v>9571</v>
      </c>
      <c r="X3655" s="302" t="s">
        <v>724</v>
      </c>
      <c r="Y3655" s="302" t="s">
        <v>1902</v>
      </c>
      <c r="Z3655" s="302">
        <v>100</v>
      </c>
      <c r="AA3655" s="302" t="s">
        <v>2660</v>
      </c>
      <c r="AB3655" s="302">
        <v>0</v>
      </c>
      <c r="AC3655" s="302" t="s">
        <v>1902</v>
      </c>
      <c r="AD3655" s="302" t="s">
        <v>0</v>
      </c>
      <c r="AE3655" s="302"/>
      <c r="AF3655" s="302"/>
      <c r="AG3655" s="302" t="s">
        <v>9605</v>
      </c>
      <c r="AH3655" s="222"/>
      <c r="AI3655" s="229"/>
    </row>
    <row r="3656" spans="1:35" ht="112.5" customHeight="1">
      <c r="A3656" s="70" t="s">
        <v>11517</v>
      </c>
      <c r="B3656" s="74" t="s">
        <v>12</v>
      </c>
      <c r="C3656" s="74" t="s">
        <v>127</v>
      </c>
      <c r="D3656" s="75">
        <v>42280</v>
      </c>
      <c r="E3656" s="76">
        <v>0.47083333333333338</v>
      </c>
      <c r="F3656" s="75">
        <v>42280</v>
      </c>
      <c r="G3656" s="76">
        <v>0.4993055555555555</v>
      </c>
      <c r="H3656" s="76">
        <f>G3656-E3656</f>
        <v>2.8472222222222121E-2</v>
      </c>
      <c r="I3656" s="74">
        <v>1</v>
      </c>
      <c r="J3656" s="74"/>
      <c r="K3656" s="74"/>
      <c r="L3656" s="74" t="s">
        <v>11</v>
      </c>
      <c r="M3656" s="225" t="s">
        <v>11817</v>
      </c>
      <c r="N3656" s="226">
        <v>0.4</v>
      </c>
      <c r="O3656" s="225" t="s">
        <v>2</v>
      </c>
      <c r="P3656" s="225" t="s">
        <v>147</v>
      </c>
      <c r="Q3656" s="225" t="s">
        <v>11818</v>
      </c>
      <c r="R3656" s="225">
        <v>0.02</v>
      </c>
      <c r="S3656" s="225">
        <v>0.68</v>
      </c>
      <c r="T3656" s="225">
        <v>0.7</v>
      </c>
      <c r="U3656" s="302" t="s">
        <v>1</v>
      </c>
      <c r="V3656" s="302" t="s">
        <v>128</v>
      </c>
      <c r="W3656" s="302" t="s">
        <v>128</v>
      </c>
      <c r="X3656" s="302" t="s">
        <v>128</v>
      </c>
      <c r="Y3656" s="302" t="s">
        <v>128</v>
      </c>
      <c r="Z3656" s="302" t="s">
        <v>128</v>
      </c>
      <c r="AA3656" s="302" t="s">
        <v>128</v>
      </c>
      <c r="AB3656" s="302" t="s">
        <v>128</v>
      </c>
      <c r="AC3656" s="302" t="s">
        <v>128</v>
      </c>
      <c r="AD3656" s="302" t="s">
        <v>22</v>
      </c>
      <c r="AE3656" s="302" t="s">
        <v>128</v>
      </c>
      <c r="AF3656" s="302" t="s">
        <v>128</v>
      </c>
      <c r="AG3656" s="302" t="s">
        <v>131</v>
      </c>
      <c r="AH3656" s="222"/>
      <c r="AI3656" s="229"/>
    </row>
    <row r="3657" spans="1:35" ht="75" customHeight="1">
      <c r="A3657" s="70" t="s">
        <v>8946</v>
      </c>
      <c r="B3657" s="74" t="s">
        <v>19</v>
      </c>
      <c r="C3657" s="74" t="s">
        <v>11218</v>
      </c>
      <c r="D3657" s="75">
        <v>42253</v>
      </c>
      <c r="E3657" s="76">
        <v>8.6805555555555566E-2</v>
      </c>
      <c r="F3657" s="75">
        <v>42253</v>
      </c>
      <c r="G3657" s="76">
        <v>8.7500000000000008E-2</v>
      </c>
      <c r="H3657" s="76">
        <v>6.9444444444444198E-4</v>
      </c>
      <c r="I3657" s="74">
        <v>25</v>
      </c>
      <c r="J3657" s="74"/>
      <c r="K3657" s="74" t="s">
        <v>8</v>
      </c>
      <c r="L3657" s="74" t="s">
        <v>16</v>
      </c>
      <c r="M3657" s="225" t="s">
        <v>11314</v>
      </c>
      <c r="N3657" s="226">
        <v>110</v>
      </c>
      <c r="O3657" s="225" t="s">
        <v>7</v>
      </c>
      <c r="P3657" s="225" t="s">
        <v>11437</v>
      </c>
      <c r="Q3657" s="225" t="s">
        <v>11438</v>
      </c>
      <c r="R3657" s="225">
        <v>5</v>
      </c>
      <c r="S3657" s="225">
        <v>3</v>
      </c>
      <c r="T3657" s="225">
        <f>R3657+S3657</f>
        <v>8</v>
      </c>
      <c r="U3657" s="302"/>
      <c r="V3657" s="302"/>
      <c r="W3657" s="302"/>
      <c r="X3657" s="302"/>
      <c r="Y3657" s="302"/>
      <c r="Z3657" s="302"/>
      <c r="AA3657" s="302"/>
      <c r="AB3657" s="302"/>
      <c r="AC3657" s="302"/>
      <c r="AD3657" s="302" t="s">
        <v>37</v>
      </c>
      <c r="AE3657" s="302"/>
      <c r="AF3657" s="302"/>
      <c r="AG3657" s="302"/>
      <c r="AH3657" s="222"/>
      <c r="AI3657" s="229"/>
    </row>
    <row r="3658" spans="1:35" ht="131.25" customHeight="1">
      <c r="A3658" s="70" t="s">
        <v>7992</v>
      </c>
      <c r="B3658" s="74" t="s">
        <v>12</v>
      </c>
      <c r="C3658" s="74" t="s">
        <v>127</v>
      </c>
      <c r="D3658" s="75">
        <v>42240</v>
      </c>
      <c r="E3658" s="76">
        <v>0.6381944444444444</v>
      </c>
      <c r="F3658" s="75">
        <v>42240</v>
      </c>
      <c r="G3658" s="76">
        <v>0.69166666666666676</v>
      </c>
      <c r="H3658" s="76">
        <f>G3658-E3658</f>
        <v>5.3472222222222365E-2</v>
      </c>
      <c r="I3658" s="74">
        <v>7</v>
      </c>
      <c r="J3658" s="74" t="s">
        <v>368</v>
      </c>
      <c r="K3658" s="74" t="s">
        <v>20</v>
      </c>
      <c r="L3658" s="74" t="s">
        <v>9</v>
      </c>
      <c r="M3658" s="225" t="s">
        <v>8832</v>
      </c>
      <c r="N3658" s="226" t="s">
        <v>3</v>
      </c>
      <c r="O3658" s="225" t="s">
        <v>7</v>
      </c>
      <c r="P3658" s="225" t="s">
        <v>8833</v>
      </c>
      <c r="Q3658" s="225" t="s">
        <v>9833</v>
      </c>
      <c r="R3658" s="225">
        <v>0.16</v>
      </c>
      <c r="S3658" s="225">
        <v>3.54</v>
      </c>
      <c r="T3658" s="225">
        <f>R3658+S3658</f>
        <v>3.7</v>
      </c>
      <c r="U3658" s="302" t="s">
        <v>28</v>
      </c>
      <c r="V3658" s="302">
        <v>1976</v>
      </c>
      <c r="W3658" s="302" t="s">
        <v>1364</v>
      </c>
      <c r="X3658" s="302" t="s">
        <v>762</v>
      </c>
      <c r="Y3658" s="302">
        <v>41905</v>
      </c>
      <c r="Z3658" s="302">
        <v>1</v>
      </c>
      <c r="AA3658" s="302" t="s">
        <v>2024</v>
      </c>
      <c r="AB3658" s="302" t="s">
        <v>128</v>
      </c>
      <c r="AC3658" s="302" t="s">
        <v>128</v>
      </c>
      <c r="AD3658" s="302" t="s">
        <v>31</v>
      </c>
      <c r="AE3658" s="302" t="s">
        <v>128</v>
      </c>
      <c r="AF3658" s="302" t="s">
        <v>128</v>
      </c>
      <c r="AG3658" s="302"/>
      <c r="AH3658" s="222"/>
      <c r="AI3658" s="229"/>
    </row>
    <row r="3659" spans="1:35" ht="131.25" customHeight="1">
      <c r="A3659" s="70" t="s">
        <v>8946</v>
      </c>
      <c r="B3659" s="74" t="s">
        <v>19</v>
      </c>
      <c r="C3659" s="74" t="s">
        <v>11218</v>
      </c>
      <c r="D3659" s="75">
        <v>42253</v>
      </c>
      <c r="E3659" s="76">
        <v>0.11458333333333333</v>
      </c>
      <c r="F3659" s="75">
        <v>42253</v>
      </c>
      <c r="G3659" s="76">
        <v>0.11458333333333333</v>
      </c>
      <c r="H3659" s="76">
        <v>0</v>
      </c>
      <c r="I3659" s="74">
        <v>22</v>
      </c>
      <c r="J3659" s="74"/>
      <c r="K3659" s="74" t="s">
        <v>8</v>
      </c>
      <c r="L3659" s="74" t="s">
        <v>16</v>
      </c>
      <c r="M3659" s="225" t="s">
        <v>2856</v>
      </c>
      <c r="N3659" s="226">
        <v>110</v>
      </c>
      <c r="O3659" s="225" t="s">
        <v>7</v>
      </c>
      <c r="P3659" s="225" t="s">
        <v>11440</v>
      </c>
      <c r="Q3659" s="225" t="s">
        <v>11441</v>
      </c>
      <c r="R3659" s="225">
        <v>9</v>
      </c>
      <c r="S3659" s="225"/>
      <c r="T3659" s="225">
        <f>R3659+S3659</f>
        <v>9</v>
      </c>
      <c r="U3659" s="302"/>
      <c r="V3659" s="302"/>
      <c r="W3659" s="302"/>
      <c r="X3659" s="302"/>
      <c r="Y3659" s="302"/>
      <c r="Z3659" s="302"/>
      <c r="AA3659" s="302"/>
      <c r="AB3659" s="302"/>
      <c r="AC3659" s="302"/>
      <c r="AD3659" s="302" t="s">
        <v>37</v>
      </c>
      <c r="AE3659" s="302"/>
      <c r="AF3659" s="302"/>
      <c r="AG3659" s="302"/>
      <c r="AH3659" s="222"/>
      <c r="AI3659" s="229"/>
    </row>
    <row r="3660" spans="1:35" ht="37.5" customHeight="1">
      <c r="A3660" s="70" t="s">
        <v>7992</v>
      </c>
      <c r="B3660" s="74" t="s">
        <v>12</v>
      </c>
      <c r="C3660" s="74" t="s">
        <v>127</v>
      </c>
      <c r="D3660" s="75">
        <v>42240</v>
      </c>
      <c r="E3660" s="76">
        <v>0.70138888888888884</v>
      </c>
      <c r="F3660" s="75">
        <v>42240</v>
      </c>
      <c r="G3660" s="76">
        <v>0.7270833333333333</v>
      </c>
      <c r="H3660" s="76">
        <f>G3660-E3660</f>
        <v>2.5694444444444464E-2</v>
      </c>
      <c r="I3660" s="74">
        <v>11</v>
      </c>
      <c r="J3660" s="74" t="s">
        <v>233</v>
      </c>
      <c r="K3660" s="74" t="s">
        <v>8</v>
      </c>
      <c r="L3660" s="74" t="s">
        <v>9</v>
      </c>
      <c r="M3660" s="225" t="s">
        <v>8834</v>
      </c>
      <c r="N3660" s="226" t="s">
        <v>3</v>
      </c>
      <c r="O3660" s="225" t="s">
        <v>7</v>
      </c>
      <c r="P3660" s="225" t="s">
        <v>738</v>
      </c>
      <c r="Q3660" s="225" t="s">
        <v>9834</v>
      </c>
      <c r="R3660" s="225">
        <v>0.13</v>
      </c>
      <c r="S3660" s="225">
        <v>0.78</v>
      </c>
      <c r="T3660" s="225">
        <f>R3660+S3660</f>
        <v>0.91</v>
      </c>
      <c r="U3660" s="302" t="s">
        <v>28</v>
      </c>
      <c r="V3660" s="302">
        <v>2012</v>
      </c>
      <c r="W3660" s="302" t="s">
        <v>1364</v>
      </c>
      <c r="X3660" s="302" t="s">
        <v>2077</v>
      </c>
      <c r="Y3660" s="302" t="s">
        <v>2078</v>
      </c>
      <c r="Z3660" s="302" t="s">
        <v>9835</v>
      </c>
      <c r="AA3660" s="302" t="s">
        <v>9836</v>
      </c>
      <c r="AB3660" s="302">
        <v>2</v>
      </c>
      <c r="AC3660" s="302" t="s">
        <v>128</v>
      </c>
      <c r="AD3660" s="302" t="s">
        <v>31</v>
      </c>
      <c r="AE3660" s="302" t="s">
        <v>128</v>
      </c>
      <c r="AF3660" s="302" t="s">
        <v>128</v>
      </c>
      <c r="AG3660" s="302"/>
      <c r="AH3660" s="222"/>
      <c r="AI3660" s="229"/>
    </row>
    <row r="3661" spans="1:35" ht="112.5" customHeight="1">
      <c r="A3661" s="70" t="s">
        <v>7992</v>
      </c>
      <c r="B3661" s="74" t="s">
        <v>15</v>
      </c>
      <c r="C3661" s="74" t="s">
        <v>15</v>
      </c>
      <c r="D3661" s="75">
        <v>42246</v>
      </c>
      <c r="E3661" s="76">
        <v>0.5083333333333333</v>
      </c>
      <c r="F3661" s="75">
        <v>42246</v>
      </c>
      <c r="G3661" s="76">
        <v>0.5083333333333333</v>
      </c>
      <c r="H3661" s="76">
        <f>(F3661+G3661)-(D3661+E3661)</f>
        <v>0</v>
      </c>
      <c r="I3661" s="74">
        <v>15</v>
      </c>
      <c r="J3661" s="74"/>
      <c r="K3661" s="74" t="s">
        <v>8</v>
      </c>
      <c r="L3661" s="74" t="s">
        <v>9</v>
      </c>
      <c r="M3661" s="225" t="s">
        <v>9413</v>
      </c>
      <c r="N3661" s="226" t="s">
        <v>3</v>
      </c>
      <c r="O3661" s="225" t="s">
        <v>7</v>
      </c>
      <c r="P3661" s="225" t="s">
        <v>8769</v>
      </c>
      <c r="Q3661" s="225" t="s">
        <v>9414</v>
      </c>
      <c r="R3661" s="225"/>
      <c r="S3661" s="225">
        <v>1.01</v>
      </c>
      <c r="T3661" s="225">
        <f>SUM(R3661:S3661)</f>
        <v>1.01</v>
      </c>
      <c r="U3661" s="302" t="s">
        <v>28</v>
      </c>
      <c r="V3661" s="302">
        <v>1983</v>
      </c>
      <c r="W3661" s="302" t="s">
        <v>1908</v>
      </c>
      <c r="X3661" s="302"/>
      <c r="Y3661" s="302" t="s">
        <v>9415</v>
      </c>
      <c r="Z3661" s="302">
        <v>100</v>
      </c>
      <c r="AA3661" s="302" t="s">
        <v>6518</v>
      </c>
      <c r="AB3661" s="302">
        <v>0</v>
      </c>
      <c r="AC3661" s="302"/>
      <c r="AD3661" s="302" t="s">
        <v>31</v>
      </c>
      <c r="AE3661" s="302" t="s">
        <v>53</v>
      </c>
      <c r="AF3661" s="302"/>
      <c r="AG3661" s="302" t="s">
        <v>9416</v>
      </c>
      <c r="AH3661" s="222"/>
      <c r="AI3661" s="229"/>
    </row>
    <row r="3662" spans="1:35" ht="131.25" customHeight="1">
      <c r="A3662" s="68" t="s">
        <v>8946</v>
      </c>
      <c r="B3662" s="69" t="s">
        <v>132</v>
      </c>
      <c r="C3662" s="70" t="s">
        <v>26</v>
      </c>
      <c r="D3662" s="86">
        <v>42260</v>
      </c>
      <c r="E3662" s="118">
        <v>0.53541666666666665</v>
      </c>
      <c r="F3662" s="86">
        <v>42260</v>
      </c>
      <c r="G3662" s="118">
        <v>0.5805555555555556</v>
      </c>
      <c r="H3662" s="118">
        <v>4.5138888888888888E-2</v>
      </c>
      <c r="I3662" s="70">
        <v>12</v>
      </c>
      <c r="J3662" s="70" t="s">
        <v>143</v>
      </c>
      <c r="K3662" s="70" t="s">
        <v>20</v>
      </c>
      <c r="L3662" s="70" t="s">
        <v>9</v>
      </c>
      <c r="M3662" s="220" t="s">
        <v>9036</v>
      </c>
      <c r="N3662" s="220" t="s">
        <v>3</v>
      </c>
      <c r="O3662" s="220" t="s">
        <v>7</v>
      </c>
      <c r="P3662" s="219" t="s">
        <v>9037</v>
      </c>
      <c r="Q3662" s="219" t="s">
        <v>9038</v>
      </c>
      <c r="R3662" s="473">
        <v>6.13</v>
      </c>
      <c r="S3662" s="473">
        <v>1.23</v>
      </c>
      <c r="T3662" s="473">
        <v>7.36</v>
      </c>
      <c r="U3662" s="274" t="s">
        <v>28</v>
      </c>
      <c r="V3662" s="274">
        <v>1987</v>
      </c>
      <c r="W3662" s="274" t="s">
        <v>7</v>
      </c>
      <c r="X3662" s="274"/>
      <c r="Y3662" s="306">
        <v>42091</v>
      </c>
      <c r="Z3662" s="274">
        <v>100</v>
      </c>
      <c r="AA3662" s="274">
        <v>2016</v>
      </c>
      <c r="AB3662" s="274">
        <v>0</v>
      </c>
      <c r="AC3662" s="274"/>
      <c r="AD3662" s="274" t="s">
        <v>31</v>
      </c>
      <c r="AE3662" s="274"/>
      <c r="AF3662" s="274"/>
      <c r="AG3662" s="308"/>
      <c r="AH3662" s="222"/>
      <c r="AI3662" s="229"/>
    </row>
    <row r="3663" spans="1:35" ht="206.25" customHeight="1">
      <c r="A3663" s="70" t="s">
        <v>8946</v>
      </c>
      <c r="B3663" s="74" t="s">
        <v>19</v>
      </c>
      <c r="C3663" s="74" t="s">
        <v>5350</v>
      </c>
      <c r="D3663" s="75">
        <v>42253</v>
      </c>
      <c r="E3663" s="76">
        <v>0.2076388888888889</v>
      </c>
      <c r="F3663" s="75">
        <v>42253</v>
      </c>
      <c r="G3663" s="76">
        <v>0.2076388888888889</v>
      </c>
      <c r="H3663" s="76">
        <v>0</v>
      </c>
      <c r="I3663" s="74">
        <v>25</v>
      </c>
      <c r="J3663" s="74"/>
      <c r="K3663" s="74" t="s">
        <v>8</v>
      </c>
      <c r="L3663" s="74" t="s">
        <v>16</v>
      </c>
      <c r="M3663" s="225" t="s">
        <v>183</v>
      </c>
      <c r="N3663" s="226">
        <v>110</v>
      </c>
      <c r="O3663" s="225" t="s">
        <v>7</v>
      </c>
      <c r="P3663" s="225" t="s">
        <v>11448</v>
      </c>
      <c r="Q3663" s="225" t="s">
        <v>11449</v>
      </c>
      <c r="R3663" s="225">
        <v>16</v>
      </c>
      <c r="S3663" s="225">
        <v>9</v>
      </c>
      <c r="T3663" s="225">
        <f>R3663+S3663</f>
        <v>25</v>
      </c>
      <c r="U3663" s="302"/>
      <c r="V3663" s="302"/>
      <c r="W3663" s="302"/>
      <c r="X3663" s="302"/>
      <c r="Y3663" s="302"/>
      <c r="Z3663" s="302"/>
      <c r="AA3663" s="302"/>
      <c r="AB3663" s="302"/>
      <c r="AC3663" s="302"/>
      <c r="AD3663" s="302" t="s">
        <v>37</v>
      </c>
      <c r="AE3663" s="302"/>
      <c r="AF3663" s="302"/>
      <c r="AG3663" s="302"/>
      <c r="AH3663" s="222"/>
      <c r="AI3663" s="229"/>
    </row>
    <row r="3664" spans="1:35" ht="150" customHeight="1">
      <c r="A3664" s="70" t="s">
        <v>8946</v>
      </c>
      <c r="B3664" s="74" t="s">
        <v>81</v>
      </c>
      <c r="C3664" s="74" t="s">
        <v>81</v>
      </c>
      <c r="D3664" s="75">
        <v>42260</v>
      </c>
      <c r="E3664" s="76">
        <v>0.68472222222222223</v>
      </c>
      <c r="F3664" s="75">
        <v>42260</v>
      </c>
      <c r="G3664" s="76">
        <v>0.77361111111111114</v>
      </c>
      <c r="H3664" s="76">
        <v>8.8888888888888892E-2</v>
      </c>
      <c r="I3664" s="74">
        <v>15</v>
      </c>
      <c r="J3664" s="74" t="s">
        <v>143</v>
      </c>
      <c r="K3664" s="74" t="s">
        <v>14</v>
      </c>
      <c r="L3664" s="74" t="s">
        <v>9</v>
      </c>
      <c r="M3664" s="225" t="s">
        <v>9032</v>
      </c>
      <c r="N3664" s="226" t="s">
        <v>3</v>
      </c>
      <c r="O3664" s="225" t="s">
        <v>7</v>
      </c>
      <c r="P3664" s="225" t="s">
        <v>9032</v>
      </c>
      <c r="Q3664" s="225" t="s">
        <v>10100</v>
      </c>
      <c r="R3664" s="225">
        <v>37.799999999999997</v>
      </c>
      <c r="S3664" s="225"/>
      <c r="T3664" s="225">
        <v>37.799999999999997</v>
      </c>
      <c r="U3664" s="302" t="s">
        <v>28</v>
      </c>
      <c r="V3664" s="302"/>
      <c r="W3664" s="302"/>
      <c r="X3664" s="302"/>
      <c r="Y3664" s="302"/>
      <c r="Z3664" s="302"/>
      <c r="AA3664" s="302"/>
      <c r="AB3664" s="302"/>
      <c r="AC3664" s="302"/>
      <c r="AD3664" s="302" t="s">
        <v>31</v>
      </c>
      <c r="AE3664" s="302"/>
      <c r="AF3664" s="302"/>
      <c r="AG3664" s="302"/>
      <c r="AH3664" s="222"/>
      <c r="AI3664" s="229"/>
    </row>
    <row r="3665" spans="1:35" ht="150" customHeight="1">
      <c r="A3665" s="70" t="s">
        <v>8946</v>
      </c>
      <c r="B3665" s="74" t="s">
        <v>81</v>
      </c>
      <c r="C3665" s="74" t="s">
        <v>81</v>
      </c>
      <c r="D3665" s="75">
        <v>42260</v>
      </c>
      <c r="E3665" s="76">
        <v>0.68472222222222223</v>
      </c>
      <c r="F3665" s="75">
        <v>42260</v>
      </c>
      <c r="G3665" s="76">
        <v>0.77361111111111114</v>
      </c>
      <c r="H3665" s="76">
        <v>8.8888888888888892E-2</v>
      </c>
      <c r="I3665" s="74">
        <v>15</v>
      </c>
      <c r="J3665" s="74" t="s">
        <v>143</v>
      </c>
      <c r="K3665" s="74" t="s">
        <v>14</v>
      </c>
      <c r="L3665" s="74" t="s">
        <v>9</v>
      </c>
      <c r="M3665" s="225" t="s">
        <v>9032</v>
      </c>
      <c r="N3665" s="226" t="s">
        <v>3</v>
      </c>
      <c r="O3665" s="225" t="s">
        <v>7</v>
      </c>
      <c r="P3665" s="225" t="s">
        <v>9032</v>
      </c>
      <c r="Q3665" s="225" t="s">
        <v>10100</v>
      </c>
      <c r="R3665" s="225">
        <v>20.3</v>
      </c>
      <c r="S3665" s="225"/>
      <c r="T3665" s="225">
        <v>20.3</v>
      </c>
      <c r="U3665" s="302" t="s">
        <v>28</v>
      </c>
      <c r="V3665" s="302"/>
      <c r="W3665" s="302"/>
      <c r="X3665" s="302"/>
      <c r="Y3665" s="302"/>
      <c r="Z3665" s="302"/>
      <c r="AA3665" s="302"/>
      <c r="AB3665" s="302"/>
      <c r="AC3665" s="302"/>
      <c r="AD3665" s="302" t="s">
        <v>31</v>
      </c>
      <c r="AE3665" s="302"/>
      <c r="AF3665" s="302"/>
      <c r="AG3665" s="302" t="s">
        <v>10101</v>
      </c>
      <c r="AH3665" s="222"/>
      <c r="AI3665" s="229"/>
    </row>
    <row r="3666" spans="1:35" ht="187.5" customHeight="1">
      <c r="A3666" s="70" t="s">
        <v>8946</v>
      </c>
      <c r="B3666" s="74" t="s">
        <v>81</v>
      </c>
      <c r="C3666" s="74" t="s">
        <v>81</v>
      </c>
      <c r="D3666" s="75">
        <v>42261</v>
      </c>
      <c r="E3666" s="76">
        <v>4.8611111111111112E-2</v>
      </c>
      <c r="F3666" s="75">
        <v>42261</v>
      </c>
      <c r="G3666" s="76">
        <v>0.44027777777777777</v>
      </c>
      <c r="H3666" s="76">
        <v>0.39166666666666666</v>
      </c>
      <c r="I3666" s="74">
        <v>10</v>
      </c>
      <c r="J3666" s="74" t="s">
        <v>150</v>
      </c>
      <c r="K3666" s="74" t="s">
        <v>14</v>
      </c>
      <c r="L3666" s="74" t="s">
        <v>9</v>
      </c>
      <c r="M3666" s="225" t="s">
        <v>9033</v>
      </c>
      <c r="N3666" s="226" t="s">
        <v>3</v>
      </c>
      <c r="O3666" s="225" t="s">
        <v>7</v>
      </c>
      <c r="P3666" s="225" t="s">
        <v>9033</v>
      </c>
      <c r="Q3666" s="225" t="s">
        <v>10102</v>
      </c>
      <c r="R3666" s="225">
        <v>6.8</v>
      </c>
      <c r="S3666" s="225"/>
      <c r="T3666" s="225">
        <v>6.8</v>
      </c>
      <c r="U3666" s="302"/>
      <c r="V3666" s="302"/>
      <c r="W3666" s="302"/>
      <c r="X3666" s="302"/>
      <c r="Y3666" s="302"/>
      <c r="Z3666" s="302"/>
      <c r="AA3666" s="302"/>
      <c r="AB3666" s="302"/>
      <c r="AC3666" s="302"/>
      <c r="AD3666" s="302" t="s">
        <v>31</v>
      </c>
      <c r="AE3666" s="302"/>
      <c r="AF3666" s="302"/>
      <c r="AG3666" s="302" t="s">
        <v>10101</v>
      </c>
      <c r="AH3666" s="222"/>
      <c r="AI3666" s="229"/>
    </row>
    <row r="3667" spans="1:35" ht="56.25" customHeight="1">
      <c r="A3667" s="70" t="s">
        <v>8946</v>
      </c>
      <c r="B3667" s="74" t="s">
        <v>19</v>
      </c>
      <c r="C3667" s="74" t="s">
        <v>19</v>
      </c>
      <c r="D3667" s="75">
        <v>42253</v>
      </c>
      <c r="E3667" s="76">
        <v>0.29166666666666669</v>
      </c>
      <c r="F3667" s="75">
        <v>42253</v>
      </c>
      <c r="G3667" s="76">
        <v>0.32916666666666666</v>
      </c>
      <c r="H3667" s="76">
        <f>F3667-D3667+G3667-E3667</f>
        <v>3.7499999999999978E-2</v>
      </c>
      <c r="I3667" s="74">
        <v>6</v>
      </c>
      <c r="J3667" s="74" t="s">
        <v>180</v>
      </c>
      <c r="K3667" s="74" t="s">
        <v>20</v>
      </c>
      <c r="L3667" s="74" t="s">
        <v>4</v>
      </c>
      <c r="M3667" s="225" t="s">
        <v>11453</v>
      </c>
      <c r="N3667" s="226" t="s">
        <v>3</v>
      </c>
      <c r="O3667" s="225" t="s">
        <v>7</v>
      </c>
      <c r="P3667" s="225" t="s">
        <v>11454</v>
      </c>
      <c r="Q3667" s="225" t="s">
        <v>11455</v>
      </c>
      <c r="R3667" s="225">
        <v>2</v>
      </c>
      <c r="S3667" s="225">
        <v>1</v>
      </c>
      <c r="T3667" s="225">
        <f>R3667+S3667</f>
        <v>3</v>
      </c>
      <c r="U3667" s="302" t="s">
        <v>28</v>
      </c>
      <c r="V3667" s="302">
        <v>1986</v>
      </c>
      <c r="W3667" s="302" t="s">
        <v>1709</v>
      </c>
      <c r="X3667" s="302">
        <v>0</v>
      </c>
      <c r="Y3667" s="302">
        <v>42131</v>
      </c>
      <c r="Z3667" s="302">
        <v>100</v>
      </c>
      <c r="AA3667" s="302">
        <v>0</v>
      </c>
      <c r="AB3667" s="302">
        <v>0</v>
      </c>
      <c r="AC3667" s="302">
        <v>42221</v>
      </c>
      <c r="AD3667" s="302" t="s">
        <v>0</v>
      </c>
      <c r="AE3667" s="302"/>
      <c r="AF3667" s="302"/>
      <c r="AG3667" s="302"/>
      <c r="AH3667" s="222"/>
      <c r="AI3667" s="229"/>
    </row>
    <row r="3668" spans="1:35" ht="225" customHeight="1">
      <c r="A3668" s="70" t="s">
        <v>8946</v>
      </c>
      <c r="B3668" s="74" t="s">
        <v>81</v>
      </c>
      <c r="C3668" s="74" t="s">
        <v>81</v>
      </c>
      <c r="D3668" s="75">
        <v>42261</v>
      </c>
      <c r="E3668" s="76">
        <v>4.8611111111111112E-2</v>
      </c>
      <c r="F3668" s="75">
        <v>42261</v>
      </c>
      <c r="G3668" s="76">
        <v>0.44027777777777777</v>
      </c>
      <c r="H3668" s="76">
        <v>0.39166666666666666</v>
      </c>
      <c r="I3668" s="74">
        <v>10</v>
      </c>
      <c r="J3668" s="74" t="s">
        <v>150</v>
      </c>
      <c r="K3668" s="74" t="s">
        <v>14</v>
      </c>
      <c r="L3668" s="74" t="s">
        <v>9</v>
      </c>
      <c r="M3668" s="225" t="s">
        <v>9033</v>
      </c>
      <c r="N3668" s="226" t="s">
        <v>3</v>
      </c>
      <c r="O3668" s="225" t="s">
        <v>7</v>
      </c>
      <c r="P3668" s="225" t="s">
        <v>9033</v>
      </c>
      <c r="Q3668" s="225" t="s">
        <v>10102</v>
      </c>
      <c r="R3668" s="225">
        <v>1.5</v>
      </c>
      <c r="S3668" s="225"/>
      <c r="T3668" s="225">
        <v>1.5</v>
      </c>
      <c r="U3668" s="302"/>
      <c r="V3668" s="302"/>
      <c r="W3668" s="302"/>
      <c r="X3668" s="302"/>
      <c r="Y3668" s="302"/>
      <c r="Z3668" s="302"/>
      <c r="AA3668" s="302"/>
      <c r="AB3668" s="302"/>
      <c r="AC3668" s="302"/>
      <c r="AD3668" s="302" t="s">
        <v>31</v>
      </c>
      <c r="AE3668" s="302"/>
      <c r="AF3668" s="302"/>
      <c r="AG3668" s="302"/>
      <c r="AH3668" s="222"/>
      <c r="AI3668" s="229"/>
    </row>
    <row r="3669" spans="1:35" ht="131.25" customHeight="1">
      <c r="A3669" s="70" t="s">
        <v>8946</v>
      </c>
      <c r="B3669" s="74" t="s">
        <v>19</v>
      </c>
      <c r="C3669" s="74" t="s">
        <v>19</v>
      </c>
      <c r="D3669" s="75">
        <v>42253</v>
      </c>
      <c r="E3669" s="76">
        <v>0.40972222222222227</v>
      </c>
      <c r="F3669" s="75">
        <v>42253</v>
      </c>
      <c r="G3669" s="76">
        <v>0.4513888888888889</v>
      </c>
      <c r="H3669" s="76">
        <f>F3669-D3669+G3669-E3669</f>
        <v>4.166666666666663E-2</v>
      </c>
      <c r="I3669" s="74">
        <v>6</v>
      </c>
      <c r="J3669" s="74"/>
      <c r="K3669" s="74"/>
      <c r="L3669" s="74" t="s">
        <v>4</v>
      </c>
      <c r="M3669" s="225" t="s">
        <v>11453</v>
      </c>
      <c r="N3669" s="226" t="s">
        <v>3</v>
      </c>
      <c r="O3669" s="225" t="s">
        <v>7</v>
      </c>
      <c r="P3669" s="225" t="s">
        <v>11454</v>
      </c>
      <c r="Q3669" s="225" t="s">
        <v>11458</v>
      </c>
      <c r="R3669" s="225">
        <v>3</v>
      </c>
      <c r="S3669" s="225">
        <v>3</v>
      </c>
      <c r="T3669" s="225">
        <f>R3669+S3669</f>
        <v>6</v>
      </c>
      <c r="U3669" s="302" t="s">
        <v>28</v>
      </c>
      <c r="V3669" s="302">
        <v>1986</v>
      </c>
      <c r="W3669" s="302" t="s">
        <v>1709</v>
      </c>
      <c r="X3669" s="302">
        <v>0</v>
      </c>
      <c r="Y3669" s="302">
        <v>42131</v>
      </c>
      <c r="Z3669" s="302">
        <v>100</v>
      </c>
      <c r="AA3669" s="302">
        <v>0</v>
      </c>
      <c r="AB3669" s="302">
        <v>0</v>
      </c>
      <c r="AC3669" s="302">
        <v>42221</v>
      </c>
      <c r="AD3669" s="302" t="s">
        <v>0</v>
      </c>
      <c r="AE3669" s="302"/>
      <c r="AF3669" s="302"/>
      <c r="AG3669" s="302"/>
      <c r="AH3669" s="222"/>
      <c r="AI3669" s="229"/>
    </row>
    <row r="3670" spans="1:35" ht="206.25" customHeight="1">
      <c r="A3670" s="70" t="s">
        <v>8946</v>
      </c>
      <c r="B3670" s="74" t="s">
        <v>19</v>
      </c>
      <c r="C3670" s="74" t="s">
        <v>19</v>
      </c>
      <c r="D3670" s="75">
        <v>42253</v>
      </c>
      <c r="E3670" s="76">
        <v>0.64930555555555558</v>
      </c>
      <c r="F3670" s="75">
        <v>42253</v>
      </c>
      <c r="G3670" s="76">
        <v>0.67013888888888884</v>
      </c>
      <c r="H3670" s="76">
        <f>F3670-D3670+G3670-E3670</f>
        <v>2.0833333333333259E-2</v>
      </c>
      <c r="I3670" s="74">
        <v>6</v>
      </c>
      <c r="J3670" s="74"/>
      <c r="K3670" s="74"/>
      <c r="L3670" s="74" t="s">
        <v>4</v>
      </c>
      <c r="M3670" s="225" t="s">
        <v>3676</v>
      </c>
      <c r="N3670" s="226" t="s">
        <v>3</v>
      </c>
      <c r="O3670" s="225" t="s">
        <v>7</v>
      </c>
      <c r="P3670" s="225" t="s">
        <v>11459</v>
      </c>
      <c r="Q3670" s="225" t="s">
        <v>11460</v>
      </c>
      <c r="R3670" s="225">
        <v>3</v>
      </c>
      <c r="S3670" s="225"/>
      <c r="T3670" s="225">
        <f>R3670+S3670</f>
        <v>3</v>
      </c>
      <c r="U3670" s="302" t="s">
        <v>28</v>
      </c>
      <c r="V3670" s="302">
        <v>1989</v>
      </c>
      <c r="W3670" s="302" t="s">
        <v>1364</v>
      </c>
      <c r="X3670" s="302">
        <v>0</v>
      </c>
      <c r="Y3670" s="302">
        <v>40828</v>
      </c>
      <c r="Z3670" s="302">
        <v>100</v>
      </c>
      <c r="AA3670" s="302">
        <v>42533</v>
      </c>
      <c r="AB3670" s="302">
        <v>0</v>
      </c>
      <c r="AC3670" s="302">
        <v>41772</v>
      </c>
      <c r="AD3670" s="302" t="s">
        <v>0</v>
      </c>
      <c r="AE3670" s="302"/>
      <c r="AF3670" s="302"/>
      <c r="AG3670" s="302"/>
      <c r="AH3670" s="222"/>
      <c r="AI3670" s="229"/>
    </row>
    <row r="3671" spans="1:35" ht="168.75" customHeight="1">
      <c r="A3671" s="70" t="s">
        <v>8946</v>
      </c>
      <c r="B3671" s="74" t="s">
        <v>81</v>
      </c>
      <c r="C3671" s="74" t="s">
        <v>81</v>
      </c>
      <c r="D3671" s="75">
        <v>42261</v>
      </c>
      <c r="E3671" s="76">
        <v>5.5555555555555552E-2</v>
      </c>
      <c r="F3671" s="75">
        <v>42261</v>
      </c>
      <c r="G3671" s="76">
        <v>5.5555555555555552E-2</v>
      </c>
      <c r="H3671" s="76">
        <v>0</v>
      </c>
      <c r="I3671" s="74">
        <v>8</v>
      </c>
      <c r="J3671" s="74" t="s">
        <v>143</v>
      </c>
      <c r="K3671" s="74" t="s">
        <v>8</v>
      </c>
      <c r="L3671" s="74" t="s">
        <v>9</v>
      </c>
      <c r="M3671" s="225" t="s">
        <v>9034</v>
      </c>
      <c r="N3671" s="226" t="s">
        <v>3</v>
      </c>
      <c r="O3671" s="225" t="s">
        <v>7</v>
      </c>
      <c r="P3671" s="225" t="s">
        <v>9034</v>
      </c>
      <c r="Q3671" s="225" t="s">
        <v>10103</v>
      </c>
      <c r="R3671" s="225"/>
      <c r="S3671" s="225">
        <v>0.2</v>
      </c>
      <c r="T3671" s="225">
        <v>0.2</v>
      </c>
      <c r="U3671" s="302"/>
      <c r="V3671" s="302"/>
      <c r="W3671" s="302"/>
      <c r="X3671" s="302"/>
      <c r="Y3671" s="302"/>
      <c r="Z3671" s="302"/>
      <c r="AA3671" s="302"/>
      <c r="AB3671" s="302"/>
      <c r="AC3671" s="302"/>
      <c r="AD3671" s="302" t="s">
        <v>31</v>
      </c>
      <c r="AE3671" s="302"/>
      <c r="AF3671" s="302"/>
      <c r="AG3671" s="302"/>
      <c r="AH3671" s="222"/>
      <c r="AI3671" s="229"/>
    </row>
    <row r="3672" spans="1:35" ht="318.75" customHeight="1">
      <c r="A3672" s="70" t="s">
        <v>8946</v>
      </c>
      <c r="B3672" s="74" t="s">
        <v>81</v>
      </c>
      <c r="C3672" s="74" t="s">
        <v>81</v>
      </c>
      <c r="D3672" s="75">
        <v>42261</v>
      </c>
      <c r="E3672" s="76">
        <v>5.8333333333333327E-2</v>
      </c>
      <c r="F3672" s="75">
        <v>42261</v>
      </c>
      <c r="G3672" s="76">
        <v>5.8333333333333327E-2</v>
      </c>
      <c r="H3672" s="76">
        <v>0</v>
      </c>
      <c r="I3672" s="74">
        <v>5</v>
      </c>
      <c r="J3672" s="74" t="s">
        <v>143</v>
      </c>
      <c r="K3672" s="74" t="s">
        <v>8</v>
      </c>
      <c r="L3672" s="74" t="s">
        <v>9</v>
      </c>
      <c r="M3672" s="225" t="s">
        <v>9035</v>
      </c>
      <c r="N3672" s="226" t="s">
        <v>3</v>
      </c>
      <c r="O3672" s="225" t="s">
        <v>7</v>
      </c>
      <c r="P3672" s="225" t="s">
        <v>9035</v>
      </c>
      <c r="Q3672" s="225" t="s">
        <v>10104</v>
      </c>
      <c r="R3672" s="225"/>
      <c r="S3672" s="225">
        <v>0.1</v>
      </c>
      <c r="T3672" s="225">
        <v>0.1</v>
      </c>
      <c r="U3672" s="302"/>
      <c r="V3672" s="302"/>
      <c r="W3672" s="302"/>
      <c r="X3672" s="302"/>
      <c r="Y3672" s="302"/>
      <c r="Z3672" s="302"/>
      <c r="AA3672" s="302"/>
      <c r="AB3672" s="302"/>
      <c r="AC3672" s="302"/>
      <c r="AD3672" s="302" t="s">
        <v>31</v>
      </c>
      <c r="AE3672" s="302"/>
      <c r="AF3672" s="302"/>
      <c r="AG3672" s="302"/>
      <c r="AH3672" s="222"/>
      <c r="AI3672" s="229"/>
    </row>
    <row r="3673" spans="1:35" ht="75" customHeight="1">
      <c r="A3673" s="70" t="s">
        <v>8946</v>
      </c>
      <c r="B3673" s="74" t="s">
        <v>81</v>
      </c>
      <c r="C3673" s="74" t="s">
        <v>81</v>
      </c>
      <c r="D3673" s="75">
        <v>42261</v>
      </c>
      <c r="E3673" s="76">
        <v>7.0833333333333331E-2</v>
      </c>
      <c r="F3673" s="75">
        <v>42261</v>
      </c>
      <c r="G3673" s="76">
        <v>0.17847222222222223</v>
      </c>
      <c r="H3673" s="76">
        <v>0.1076388888888889</v>
      </c>
      <c r="I3673" s="74">
        <v>2</v>
      </c>
      <c r="J3673" s="74"/>
      <c r="K3673" s="74"/>
      <c r="L3673" s="74" t="s">
        <v>9</v>
      </c>
      <c r="M3673" s="225" t="s">
        <v>10105</v>
      </c>
      <c r="N3673" s="226" t="s">
        <v>3</v>
      </c>
      <c r="O3673" s="225" t="s">
        <v>25</v>
      </c>
      <c r="P3673" s="225" t="s">
        <v>10106</v>
      </c>
      <c r="Q3673" s="225" t="s">
        <v>10107</v>
      </c>
      <c r="R3673" s="225">
        <v>0.7</v>
      </c>
      <c r="S3673" s="225"/>
      <c r="T3673" s="225">
        <v>0.7</v>
      </c>
      <c r="U3673" s="302" t="s">
        <v>28</v>
      </c>
      <c r="V3673" s="302"/>
      <c r="W3673" s="302"/>
      <c r="X3673" s="302"/>
      <c r="Y3673" s="302"/>
      <c r="Z3673" s="302"/>
      <c r="AA3673" s="302"/>
      <c r="AB3673" s="302"/>
      <c r="AC3673" s="302"/>
      <c r="AD3673" s="302" t="s">
        <v>31</v>
      </c>
      <c r="AE3673" s="302"/>
      <c r="AF3673" s="302"/>
      <c r="AG3673" s="302"/>
      <c r="AH3673" s="222"/>
      <c r="AI3673" s="229"/>
    </row>
    <row r="3674" spans="1:35" ht="206.25" customHeight="1">
      <c r="A3674" s="70" t="s">
        <v>8946</v>
      </c>
      <c r="B3674" s="74" t="s">
        <v>15</v>
      </c>
      <c r="C3674" s="74" t="s">
        <v>209</v>
      </c>
      <c r="D3674" s="75">
        <v>42253</v>
      </c>
      <c r="E3674" s="76">
        <v>0.96319444444444446</v>
      </c>
      <c r="F3674" s="75">
        <v>42253</v>
      </c>
      <c r="G3674" s="76">
        <v>0.96319444444444446</v>
      </c>
      <c r="H3674" s="76">
        <f>(F3674+G3674)-(D3674+E3674)</f>
        <v>0</v>
      </c>
      <c r="I3674" s="74">
        <v>166</v>
      </c>
      <c r="J3674" s="74" t="s">
        <v>2137</v>
      </c>
      <c r="K3674" s="74" t="s">
        <v>8</v>
      </c>
      <c r="L3674" s="74" t="s">
        <v>16</v>
      </c>
      <c r="M3674" s="225" t="s">
        <v>9468</v>
      </c>
      <c r="N3674" s="226">
        <v>110</v>
      </c>
      <c r="O3674" s="225" t="s">
        <v>7</v>
      </c>
      <c r="P3674" s="225" t="s">
        <v>9469</v>
      </c>
      <c r="Q3674" s="225" t="s">
        <v>9470</v>
      </c>
      <c r="R3674" s="225"/>
      <c r="S3674" s="225">
        <v>38.29</v>
      </c>
      <c r="T3674" s="225">
        <f>SUM(R3674:S3674)</f>
        <v>38.29</v>
      </c>
      <c r="U3674" s="302"/>
      <c r="V3674" s="302"/>
      <c r="W3674" s="302"/>
      <c r="X3674" s="302"/>
      <c r="Y3674" s="302"/>
      <c r="Z3674" s="302"/>
      <c r="AA3674" s="302"/>
      <c r="AB3674" s="302"/>
      <c r="AC3674" s="302"/>
      <c r="AD3674" s="302" t="s">
        <v>37</v>
      </c>
      <c r="AE3674" s="302" t="s">
        <v>53</v>
      </c>
      <c r="AF3674" s="302"/>
      <c r="AG3674" s="302"/>
      <c r="AH3674" s="222"/>
      <c r="AI3674" s="229"/>
    </row>
    <row r="3675" spans="1:35" ht="168.75" customHeight="1">
      <c r="A3675" s="70" t="s">
        <v>8946</v>
      </c>
      <c r="B3675" s="74" t="s">
        <v>58</v>
      </c>
      <c r="C3675" s="74" t="s">
        <v>11504</v>
      </c>
      <c r="D3675" s="75">
        <v>42253</v>
      </c>
      <c r="E3675" s="76">
        <v>0.68194444444444446</v>
      </c>
      <c r="F3675" s="75">
        <v>42253</v>
      </c>
      <c r="G3675" s="76">
        <v>0.68194444444444446</v>
      </c>
      <c r="H3675" s="76">
        <v>0</v>
      </c>
      <c r="I3675" s="74">
        <v>16</v>
      </c>
      <c r="J3675" s="74" t="s">
        <v>8957</v>
      </c>
      <c r="K3675" s="74" t="s">
        <v>8</v>
      </c>
      <c r="L3675" s="74" t="s">
        <v>16</v>
      </c>
      <c r="M3675" s="225" t="s">
        <v>8958</v>
      </c>
      <c r="N3675" s="226">
        <v>110</v>
      </c>
      <c r="O3675" s="225" t="s">
        <v>7</v>
      </c>
      <c r="P3675" s="225" t="s">
        <v>8958</v>
      </c>
      <c r="Q3675" s="225" t="s">
        <v>11145</v>
      </c>
      <c r="R3675" s="225"/>
      <c r="S3675" s="225">
        <v>8.6</v>
      </c>
      <c r="T3675" s="225">
        <v>8.6</v>
      </c>
      <c r="U3675" s="302"/>
      <c r="V3675" s="302"/>
      <c r="W3675" s="302"/>
      <c r="X3675" s="302"/>
      <c r="Y3675" s="302"/>
      <c r="Z3675" s="302"/>
      <c r="AA3675" s="302"/>
      <c r="AB3675" s="302"/>
      <c r="AC3675" s="302"/>
      <c r="AD3675" s="302" t="s">
        <v>37</v>
      </c>
      <c r="AE3675" s="302"/>
      <c r="AF3675" s="302"/>
      <c r="AG3675" s="302"/>
      <c r="AH3675" s="222"/>
      <c r="AI3675" s="229"/>
    </row>
    <row r="3676" spans="1:35" ht="131.25" customHeight="1">
      <c r="A3676" s="70" t="s">
        <v>8946</v>
      </c>
      <c r="B3676" s="74" t="s">
        <v>19</v>
      </c>
      <c r="C3676" s="74" t="s">
        <v>19</v>
      </c>
      <c r="D3676" s="75">
        <v>42254</v>
      </c>
      <c r="E3676" s="76">
        <v>0.57500000000000007</v>
      </c>
      <c r="F3676" s="75">
        <v>42254</v>
      </c>
      <c r="G3676" s="76">
        <v>0.5805555555555556</v>
      </c>
      <c r="H3676" s="76">
        <f>F3676-D3676+G3676-E3676</f>
        <v>5.5555555555555358E-3</v>
      </c>
      <c r="I3676" s="74">
        <v>162</v>
      </c>
      <c r="J3676" s="74" t="s">
        <v>11461</v>
      </c>
      <c r="K3676" s="74" t="s">
        <v>20</v>
      </c>
      <c r="L3676" s="74" t="s">
        <v>9</v>
      </c>
      <c r="M3676" s="225" t="s">
        <v>1846</v>
      </c>
      <c r="N3676" s="226">
        <v>110</v>
      </c>
      <c r="O3676" s="225" t="s">
        <v>7</v>
      </c>
      <c r="P3676" s="225" t="s">
        <v>11462</v>
      </c>
      <c r="Q3676" s="225" t="s">
        <v>11463</v>
      </c>
      <c r="R3676" s="225">
        <v>93</v>
      </c>
      <c r="S3676" s="225">
        <v>44</v>
      </c>
      <c r="T3676" s="225">
        <f>R3676+S3676</f>
        <v>137</v>
      </c>
      <c r="U3676" s="302" t="s">
        <v>28</v>
      </c>
      <c r="V3676" s="302">
        <v>2007</v>
      </c>
      <c r="W3676" s="302" t="s">
        <v>606</v>
      </c>
      <c r="X3676" s="302">
        <v>0</v>
      </c>
      <c r="Y3676" s="302">
        <v>42095</v>
      </c>
      <c r="Z3676" s="302">
        <v>80</v>
      </c>
      <c r="AA3676" s="302">
        <v>42461</v>
      </c>
      <c r="AB3676" s="302">
        <v>0</v>
      </c>
      <c r="AC3676" s="302">
        <v>42141</v>
      </c>
      <c r="AD3676" s="302" t="s">
        <v>30</v>
      </c>
      <c r="AE3676" s="302"/>
      <c r="AF3676" s="302"/>
      <c r="AG3676" s="302"/>
      <c r="AH3676" s="222"/>
      <c r="AI3676" s="229"/>
    </row>
    <row r="3677" spans="1:35" ht="112.5" customHeight="1">
      <c r="A3677" s="70" t="s">
        <v>8946</v>
      </c>
      <c r="B3677" s="74" t="s">
        <v>15</v>
      </c>
      <c r="C3677" s="74" t="s">
        <v>209</v>
      </c>
      <c r="D3677" s="75">
        <v>42254</v>
      </c>
      <c r="E3677" s="76">
        <v>0.21875</v>
      </c>
      <c r="F3677" s="75">
        <v>42254</v>
      </c>
      <c r="G3677" s="76">
        <v>0.21875</v>
      </c>
      <c r="H3677" s="76">
        <f>(F3677+G3677)-(D3677+E3677)</f>
        <v>0</v>
      </c>
      <c r="I3677" s="74">
        <v>16</v>
      </c>
      <c r="J3677" s="74"/>
      <c r="K3677" s="74" t="s">
        <v>8</v>
      </c>
      <c r="L3677" s="74" t="s">
        <v>16</v>
      </c>
      <c r="M3677" s="225" t="s">
        <v>9471</v>
      </c>
      <c r="N3677" s="226">
        <v>35</v>
      </c>
      <c r="O3677" s="225" t="s">
        <v>7</v>
      </c>
      <c r="P3677" s="225" t="s">
        <v>8956</v>
      </c>
      <c r="Q3677" s="225" t="s">
        <v>9472</v>
      </c>
      <c r="R3677" s="225"/>
      <c r="S3677" s="225">
        <v>5.86</v>
      </c>
      <c r="T3677" s="225">
        <f>SUM(R3677:S3677)</f>
        <v>5.86</v>
      </c>
      <c r="U3677" s="302"/>
      <c r="V3677" s="302"/>
      <c r="W3677" s="302"/>
      <c r="X3677" s="302"/>
      <c r="Y3677" s="302"/>
      <c r="Z3677" s="302"/>
      <c r="AA3677" s="302"/>
      <c r="AB3677" s="302"/>
      <c r="AC3677" s="302"/>
      <c r="AD3677" s="302" t="s">
        <v>37</v>
      </c>
      <c r="AE3677" s="302" t="s">
        <v>53</v>
      </c>
      <c r="AF3677" s="302"/>
      <c r="AG3677" s="302"/>
      <c r="AH3677" s="222"/>
      <c r="AI3677" s="229"/>
    </row>
    <row r="3678" spans="1:35" ht="150" customHeight="1">
      <c r="A3678" s="70" t="s">
        <v>8946</v>
      </c>
      <c r="B3678" s="74" t="s">
        <v>15</v>
      </c>
      <c r="C3678" s="74" t="s">
        <v>209</v>
      </c>
      <c r="D3678" s="75">
        <v>42254</v>
      </c>
      <c r="E3678" s="76">
        <v>0.39444444444444443</v>
      </c>
      <c r="F3678" s="75">
        <v>42254</v>
      </c>
      <c r="G3678" s="76">
        <v>0.39444444444444443</v>
      </c>
      <c r="H3678" s="76">
        <f>(F3678+G3678)-(D3678+E3678)</f>
        <v>0</v>
      </c>
      <c r="I3678" s="74">
        <v>479</v>
      </c>
      <c r="J3678" s="74"/>
      <c r="K3678" s="74" t="s">
        <v>8</v>
      </c>
      <c r="L3678" s="74" t="s">
        <v>16</v>
      </c>
      <c r="M3678" s="225" t="s">
        <v>9474</v>
      </c>
      <c r="N3678" s="226">
        <v>220</v>
      </c>
      <c r="O3678" s="225" t="s">
        <v>13</v>
      </c>
      <c r="P3678" s="225" t="s">
        <v>9475</v>
      </c>
      <c r="Q3678" s="225" t="s">
        <v>9476</v>
      </c>
      <c r="R3678" s="225"/>
      <c r="S3678" s="225">
        <v>99.61</v>
      </c>
      <c r="T3678" s="225">
        <f>SUM(R3678:S3678)</f>
        <v>99.61</v>
      </c>
      <c r="U3678" s="302"/>
      <c r="V3678" s="302"/>
      <c r="W3678" s="302"/>
      <c r="X3678" s="302"/>
      <c r="Y3678" s="302"/>
      <c r="Z3678" s="302"/>
      <c r="AA3678" s="302"/>
      <c r="AB3678" s="302"/>
      <c r="AC3678" s="302"/>
      <c r="AD3678" s="302" t="s">
        <v>37</v>
      </c>
      <c r="AE3678" s="302" t="s">
        <v>53</v>
      </c>
      <c r="AF3678" s="302"/>
      <c r="AG3678" s="302"/>
      <c r="AH3678" s="222"/>
      <c r="AI3678" s="229"/>
    </row>
    <row r="3679" spans="1:35" ht="112.5" customHeight="1">
      <c r="A3679" s="70" t="s">
        <v>8946</v>
      </c>
      <c r="B3679" s="74" t="s">
        <v>15</v>
      </c>
      <c r="C3679" s="74" t="s">
        <v>15</v>
      </c>
      <c r="D3679" s="75">
        <v>42254</v>
      </c>
      <c r="E3679" s="76">
        <v>0.40625</v>
      </c>
      <c r="F3679" s="75">
        <v>42254</v>
      </c>
      <c r="G3679" s="76">
        <v>0.41111111111111115</v>
      </c>
      <c r="H3679" s="76">
        <f>(F3679+G3679)-(D3679+E3679)</f>
        <v>4.8611111124046147E-3</v>
      </c>
      <c r="I3679" s="74">
        <v>10</v>
      </c>
      <c r="J3679" s="74" t="s">
        <v>150</v>
      </c>
      <c r="K3679" s="74" t="s">
        <v>178</v>
      </c>
      <c r="L3679" s="74" t="s">
        <v>9</v>
      </c>
      <c r="M3679" s="225" t="s">
        <v>325</v>
      </c>
      <c r="N3679" s="226" t="s">
        <v>3</v>
      </c>
      <c r="O3679" s="225" t="s">
        <v>7</v>
      </c>
      <c r="P3679" s="225" t="s">
        <v>698</v>
      </c>
      <c r="Q3679" s="225" t="s">
        <v>6435</v>
      </c>
      <c r="R3679" s="225"/>
      <c r="S3679" s="225">
        <v>1.29</v>
      </c>
      <c r="T3679" s="225">
        <f>SUM(R3679:S3679)</f>
        <v>1.29</v>
      </c>
      <c r="U3679" s="302" t="s">
        <v>28</v>
      </c>
      <c r="V3679" s="302">
        <v>1979</v>
      </c>
      <c r="W3679" s="302" t="s">
        <v>587</v>
      </c>
      <c r="X3679" s="302"/>
      <c r="Y3679" s="302" t="s">
        <v>9302</v>
      </c>
      <c r="Z3679" s="302">
        <v>100</v>
      </c>
      <c r="AA3679" s="302">
        <v>42278</v>
      </c>
      <c r="AB3679" s="302">
        <v>0</v>
      </c>
      <c r="AC3679" s="302"/>
      <c r="AD3679" s="302" t="s">
        <v>30</v>
      </c>
      <c r="AE3679" s="302" t="s">
        <v>53</v>
      </c>
      <c r="AF3679" s="302"/>
      <c r="AG3679" s="302" t="s">
        <v>9473</v>
      </c>
      <c r="AH3679" s="222"/>
      <c r="AI3679" s="229"/>
    </row>
    <row r="3680" spans="1:35" ht="63" customHeight="1">
      <c r="A3680" s="70" t="s">
        <v>8946</v>
      </c>
      <c r="B3680" s="74" t="s">
        <v>15</v>
      </c>
      <c r="C3680" s="74" t="s">
        <v>209</v>
      </c>
      <c r="D3680" s="75">
        <v>42254</v>
      </c>
      <c r="E3680" s="76">
        <v>0.53263888888888888</v>
      </c>
      <c r="F3680" s="75">
        <v>42254</v>
      </c>
      <c r="G3680" s="76">
        <v>0.53263888888888888</v>
      </c>
      <c r="H3680" s="76">
        <f>(F3680+G3680)-(D3680+E3680)</f>
        <v>0</v>
      </c>
      <c r="I3680" s="74">
        <v>16</v>
      </c>
      <c r="J3680" s="74"/>
      <c r="K3680" s="74" t="s">
        <v>8</v>
      </c>
      <c r="L3680" s="74" t="s">
        <v>16</v>
      </c>
      <c r="M3680" s="225" t="s">
        <v>9477</v>
      </c>
      <c r="N3680" s="226">
        <v>110</v>
      </c>
      <c r="O3680" s="225" t="s">
        <v>7</v>
      </c>
      <c r="P3680" s="225" t="s">
        <v>9478</v>
      </c>
      <c r="Q3680" s="225" t="s">
        <v>9479</v>
      </c>
      <c r="R3680" s="225"/>
      <c r="S3680" s="225">
        <v>6.27</v>
      </c>
      <c r="T3680" s="225">
        <f>SUM(R3680:S3680)</f>
        <v>6.27</v>
      </c>
      <c r="U3680" s="302"/>
      <c r="V3680" s="302"/>
      <c r="W3680" s="302"/>
      <c r="X3680" s="302"/>
      <c r="Y3680" s="302"/>
      <c r="Z3680" s="302"/>
      <c r="AA3680" s="302"/>
      <c r="AB3680" s="302"/>
      <c r="AC3680" s="302"/>
      <c r="AD3680" s="302" t="s">
        <v>37</v>
      </c>
      <c r="AE3680" s="302" t="s">
        <v>53</v>
      </c>
      <c r="AF3680" s="302"/>
      <c r="AG3680" s="302"/>
      <c r="AH3680" s="222"/>
      <c r="AI3680" s="229"/>
    </row>
    <row r="3681" spans="1:35" ht="225">
      <c r="A3681" s="70" t="s">
        <v>8946</v>
      </c>
      <c r="B3681" s="74" t="s">
        <v>15</v>
      </c>
      <c r="C3681" s="74" t="s">
        <v>15</v>
      </c>
      <c r="D3681" s="75">
        <v>42254</v>
      </c>
      <c r="E3681" s="76">
        <v>0.57222222222222219</v>
      </c>
      <c r="F3681" s="75">
        <v>42254</v>
      </c>
      <c r="G3681" s="76">
        <v>0.79027777777777775</v>
      </c>
      <c r="H3681" s="76">
        <f>(F3681+G3681)-(D3681+E3681)</f>
        <v>0.21805555555329192</v>
      </c>
      <c r="I3681" s="74">
        <v>1</v>
      </c>
      <c r="J3681" s="74"/>
      <c r="K3681" s="74" t="s">
        <v>14</v>
      </c>
      <c r="L3681" s="74" t="s">
        <v>9</v>
      </c>
      <c r="M3681" s="225" t="s">
        <v>6547</v>
      </c>
      <c r="N3681" s="226" t="s">
        <v>3</v>
      </c>
      <c r="O3681" s="225" t="s">
        <v>7</v>
      </c>
      <c r="P3681" s="225" t="s">
        <v>9480</v>
      </c>
      <c r="Q3681" s="225" t="s">
        <v>9481</v>
      </c>
      <c r="R3681" s="225">
        <v>2.17</v>
      </c>
      <c r="S3681" s="225"/>
      <c r="T3681" s="225">
        <f>SUM(R3681:S3681)</f>
        <v>2.17</v>
      </c>
      <c r="U3681" s="302" t="s">
        <v>28</v>
      </c>
      <c r="V3681" s="302">
        <v>1972</v>
      </c>
      <c r="W3681" s="302" t="s">
        <v>587</v>
      </c>
      <c r="X3681" s="302"/>
      <c r="Y3681" s="302">
        <v>42178</v>
      </c>
      <c r="Z3681" s="302">
        <v>100</v>
      </c>
      <c r="AA3681" s="302">
        <v>42339</v>
      </c>
      <c r="AB3681" s="302">
        <v>0</v>
      </c>
      <c r="AC3681" s="302"/>
      <c r="AD3681" s="302" t="s">
        <v>30</v>
      </c>
      <c r="AE3681" s="302" t="s">
        <v>53</v>
      </c>
      <c r="AF3681" s="302"/>
      <c r="AG3681" s="302" t="s">
        <v>9482</v>
      </c>
      <c r="AH3681" s="222"/>
      <c r="AI3681" s="229"/>
    </row>
    <row r="3682" spans="1:35" ht="37.5">
      <c r="A3682" s="70" t="s">
        <v>8946</v>
      </c>
      <c r="B3682" s="74" t="s">
        <v>18</v>
      </c>
      <c r="C3682" s="74" t="s">
        <v>18</v>
      </c>
      <c r="D3682" s="75">
        <v>42254</v>
      </c>
      <c r="E3682" s="76">
        <v>42254.291666666664</v>
      </c>
      <c r="F3682" s="75">
        <v>42254</v>
      </c>
      <c r="G3682" s="76">
        <v>42254.625</v>
      </c>
      <c r="H3682" s="76">
        <f>G3682-E3682</f>
        <v>0.33333333333575865</v>
      </c>
      <c r="I3682" s="74">
        <v>1</v>
      </c>
      <c r="J3682" s="74"/>
      <c r="K3682" s="74"/>
      <c r="L3682" s="74" t="s">
        <v>11</v>
      </c>
      <c r="M3682" s="225" t="s">
        <v>337</v>
      </c>
      <c r="N3682" s="226">
        <v>0.4</v>
      </c>
      <c r="O3682" s="225" t="s">
        <v>2</v>
      </c>
      <c r="P3682" s="225" t="s">
        <v>340</v>
      </c>
      <c r="Q3682" s="225" t="s">
        <v>9534</v>
      </c>
      <c r="R3682" s="225">
        <v>0.14699999999999999</v>
      </c>
      <c r="S3682" s="225"/>
      <c r="T3682" s="225">
        <f>R3682+S3682</f>
        <v>0.14699999999999999</v>
      </c>
      <c r="U3682" s="302"/>
      <c r="V3682" s="302"/>
      <c r="W3682" s="302"/>
      <c r="X3682" s="302"/>
      <c r="Y3682" s="302"/>
      <c r="Z3682" s="302"/>
      <c r="AA3682" s="302"/>
      <c r="AB3682" s="302"/>
      <c r="AC3682" s="302"/>
      <c r="AD3682" s="302" t="s">
        <v>0</v>
      </c>
      <c r="AE3682" s="302"/>
      <c r="AF3682" s="302"/>
      <c r="AG3682" s="302"/>
      <c r="AH3682" s="222"/>
      <c r="AI3682" s="229"/>
    </row>
    <row r="3683" spans="1:35" ht="78.75">
      <c r="A3683" s="69" t="s">
        <v>8946</v>
      </c>
      <c r="B3683" s="92" t="s">
        <v>21</v>
      </c>
      <c r="C3683" s="92" t="s">
        <v>8978</v>
      </c>
      <c r="D3683" s="88">
        <v>42255</v>
      </c>
      <c r="E3683" s="89">
        <v>0.4201388888888889</v>
      </c>
      <c r="F3683" s="88">
        <v>42255</v>
      </c>
      <c r="G3683" s="89">
        <v>0.4375</v>
      </c>
      <c r="H3683" s="89">
        <v>1.7361111111111112E-2</v>
      </c>
      <c r="I3683" s="68">
        <v>6</v>
      </c>
      <c r="J3683" s="68"/>
      <c r="K3683" s="92" t="s">
        <v>14</v>
      </c>
      <c r="L3683" s="92" t="s">
        <v>9</v>
      </c>
      <c r="M3683" s="230" t="s">
        <v>8979</v>
      </c>
      <c r="N3683" s="221" t="s">
        <v>3</v>
      </c>
      <c r="O3683" s="221" t="s">
        <v>7</v>
      </c>
      <c r="P3683" s="230" t="s">
        <v>8980</v>
      </c>
      <c r="Q3683" s="221" t="s">
        <v>9928</v>
      </c>
      <c r="R3683" s="221">
        <v>9.1120000000000007E-2</v>
      </c>
      <c r="S3683" s="221">
        <v>4.4880000000000003E-2</v>
      </c>
      <c r="T3683" s="221">
        <v>0.13600000000000001</v>
      </c>
      <c r="U3683" s="293" t="s">
        <v>28</v>
      </c>
      <c r="V3683" s="273" t="s">
        <v>9891</v>
      </c>
      <c r="W3683" s="293" t="s">
        <v>9916</v>
      </c>
      <c r="X3683" s="293" t="s">
        <v>128</v>
      </c>
      <c r="Y3683" s="269">
        <v>2015</v>
      </c>
      <c r="Z3683" s="318" t="s">
        <v>128</v>
      </c>
      <c r="AA3683" s="269">
        <v>2016</v>
      </c>
      <c r="AB3683" s="293" t="s">
        <v>128</v>
      </c>
      <c r="AC3683" s="269">
        <v>2015</v>
      </c>
      <c r="AD3683" s="293" t="s">
        <v>30</v>
      </c>
      <c r="AE3683" s="293" t="s">
        <v>57</v>
      </c>
      <c r="AF3683" s="293"/>
      <c r="AG3683" s="318"/>
      <c r="AH3683" s="230"/>
      <c r="AI3683" s="229"/>
    </row>
    <row r="3684" spans="1:35" ht="47.25">
      <c r="A3684" s="68" t="s">
        <v>8946</v>
      </c>
      <c r="B3684" s="69" t="s">
        <v>132</v>
      </c>
      <c r="C3684" s="70" t="s">
        <v>26</v>
      </c>
      <c r="D3684" s="86">
        <v>42255</v>
      </c>
      <c r="E3684" s="118">
        <v>0.7104166666666667</v>
      </c>
      <c r="F3684" s="86">
        <v>42255</v>
      </c>
      <c r="G3684" s="118">
        <v>0.7104166666666667</v>
      </c>
      <c r="H3684" s="70">
        <v>0</v>
      </c>
      <c r="I3684" s="70">
        <v>29</v>
      </c>
      <c r="J3684" s="70" t="s">
        <v>143</v>
      </c>
      <c r="K3684" s="70" t="s">
        <v>8</v>
      </c>
      <c r="L3684" s="70" t="s">
        <v>4</v>
      </c>
      <c r="M3684" s="220" t="s">
        <v>8973</v>
      </c>
      <c r="N3684" s="220" t="s">
        <v>3</v>
      </c>
      <c r="O3684" s="220" t="s">
        <v>7</v>
      </c>
      <c r="P3684" s="219" t="s">
        <v>8974</v>
      </c>
      <c r="Q3684" s="219" t="s">
        <v>9986</v>
      </c>
      <c r="R3684" s="473">
        <v>0.6</v>
      </c>
      <c r="S3684" s="473">
        <v>0.4</v>
      </c>
      <c r="T3684" s="473">
        <v>1</v>
      </c>
      <c r="U3684" s="274" t="s">
        <v>28</v>
      </c>
      <c r="V3684" s="274">
        <v>1989</v>
      </c>
      <c r="W3684" s="274" t="s">
        <v>7</v>
      </c>
      <c r="X3684" s="274"/>
      <c r="Y3684" s="306">
        <v>42081</v>
      </c>
      <c r="Z3684" s="274">
        <v>100</v>
      </c>
      <c r="AA3684" s="274">
        <v>2016</v>
      </c>
      <c r="AB3684" s="274">
        <v>0</v>
      </c>
      <c r="AC3684" s="274"/>
      <c r="AD3684" s="274" t="s">
        <v>30</v>
      </c>
      <c r="AE3684" s="274"/>
      <c r="AF3684" s="274"/>
      <c r="AG3684" s="308"/>
      <c r="AH3684" s="222"/>
      <c r="AI3684" s="229"/>
    </row>
    <row r="3685" spans="1:35" ht="150">
      <c r="A3685" s="70" t="s">
        <v>11517</v>
      </c>
      <c r="B3685" s="74" t="s">
        <v>18</v>
      </c>
      <c r="C3685" s="74" t="s">
        <v>18</v>
      </c>
      <c r="D3685" s="75">
        <v>42279</v>
      </c>
      <c r="E3685" s="76">
        <v>42279.368055555555</v>
      </c>
      <c r="F3685" s="75">
        <v>42280</v>
      </c>
      <c r="G3685" s="76">
        <v>42280.5625</v>
      </c>
      <c r="H3685" s="76">
        <f>G3685-E3685</f>
        <v>1.1944444444452529</v>
      </c>
      <c r="I3685" s="74">
        <v>14</v>
      </c>
      <c r="J3685" s="74"/>
      <c r="K3685" s="74"/>
      <c r="L3685" s="74" t="s">
        <v>9</v>
      </c>
      <c r="M3685" s="225" t="s">
        <v>7</v>
      </c>
      <c r="N3685" s="226" t="s">
        <v>3</v>
      </c>
      <c r="O3685" s="225" t="s">
        <v>7</v>
      </c>
      <c r="P3685" s="225" t="s">
        <v>11624</v>
      </c>
      <c r="Q3685" s="225" t="s">
        <v>11625</v>
      </c>
      <c r="R3685" s="225">
        <f>8.39+1.483+2.5</f>
        <v>12.373000000000001</v>
      </c>
      <c r="S3685" s="225">
        <f>5.483-2.5+1.215+0.92+0.587+0.21+0.21+0.21+0.21+0.21+0.21+0.21+0.21+0.009</f>
        <v>7.3939999999999992</v>
      </c>
      <c r="T3685" s="225">
        <f t="shared" ref="T3685:T3694" si="53">R3685+S3685</f>
        <v>19.766999999999999</v>
      </c>
      <c r="U3685" s="302"/>
      <c r="V3685" s="302"/>
      <c r="W3685" s="302"/>
      <c r="X3685" s="302"/>
      <c r="Y3685" s="302"/>
      <c r="Z3685" s="302"/>
      <c r="AA3685" s="302"/>
      <c r="AB3685" s="302"/>
      <c r="AC3685" s="302"/>
      <c r="AD3685" s="302" t="s">
        <v>31</v>
      </c>
      <c r="AE3685" s="302"/>
      <c r="AF3685" s="302"/>
      <c r="AG3685" s="302" t="s">
        <v>468</v>
      </c>
      <c r="AH3685" s="222"/>
      <c r="AI3685" s="229"/>
    </row>
    <row r="3686" spans="1:35" ht="75">
      <c r="A3686" s="70" t="s">
        <v>11517</v>
      </c>
      <c r="B3686" s="74" t="s">
        <v>18</v>
      </c>
      <c r="C3686" s="74" t="s">
        <v>18</v>
      </c>
      <c r="D3686" s="75">
        <v>42279</v>
      </c>
      <c r="E3686" s="76">
        <v>42279.770833333336</v>
      </c>
      <c r="F3686" s="75">
        <v>42280</v>
      </c>
      <c r="G3686" s="76">
        <v>42280.375</v>
      </c>
      <c r="H3686" s="76">
        <f>G3686-E3686</f>
        <v>0.60416666666424135</v>
      </c>
      <c r="I3686" s="74">
        <v>10</v>
      </c>
      <c r="J3686" s="74"/>
      <c r="K3686" s="74"/>
      <c r="L3686" s="74" t="s">
        <v>9</v>
      </c>
      <c r="M3686" s="225" t="s">
        <v>7</v>
      </c>
      <c r="N3686" s="226" t="s">
        <v>3</v>
      </c>
      <c r="O3686" s="225" t="s">
        <v>7</v>
      </c>
      <c r="P3686" s="225" t="s">
        <v>11647</v>
      </c>
      <c r="Q3686" s="225" t="s">
        <v>11648</v>
      </c>
      <c r="R3686" s="225">
        <f>4.754+0.761</f>
        <v>5.5149999999999997</v>
      </c>
      <c r="S3686" s="225"/>
      <c r="T3686" s="225">
        <f t="shared" si="53"/>
        <v>5.5149999999999997</v>
      </c>
      <c r="U3686" s="302"/>
      <c r="V3686" s="302"/>
      <c r="W3686" s="302"/>
      <c r="X3686" s="302"/>
      <c r="Y3686" s="302"/>
      <c r="Z3686" s="302"/>
      <c r="AA3686" s="302"/>
      <c r="AB3686" s="302"/>
      <c r="AC3686" s="302"/>
      <c r="AD3686" s="302" t="s">
        <v>31</v>
      </c>
      <c r="AE3686" s="302"/>
      <c r="AF3686" s="302"/>
      <c r="AG3686" s="302" t="s">
        <v>468</v>
      </c>
      <c r="AH3686" s="222"/>
      <c r="AI3686" s="229"/>
    </row>
    <row r="3687" spans="1:35" ht="56.25">
      <c r="A3687" s="70" t="s">
        <v>11517</v>
      </c>
      <c r="B3687" s="74" t="s">
        <v>18</v>
      </c>
      <c r="C3687" s="74" t="s">
        <v>18</v>
      </c>
      <c r="D3687" s="75">
        <v>42279</v>
      </c>
      <c r="E3687" s="76">
        <v>42279.795138888891</v>
      </c>
      <c r="F3687" s="75">
        <v>42280</v>
      </c>
      <c r="G3687" s="76">
        <v>42280.35833333333</v>
      </c>
      <c r="H3687" s="76">
        <f>G3687-E3687</f>
        <v>0.56319444443943212</v>
      </c>
      <c r="I3687" s="74">
        <v>24</v>
      </c>
      <c r="J3687" s="74"/>
      <c r="K3687" s="74"/>
      <c r="L3687" s="74" t="s">
        <v>9</v>
      </c>
      <c r="M3687" s="225" t="s">
        <v>7</v>
      </c>
      <c r="N3687" s="226" t="s">
        <v>3</v>
      </c>
      <c r="O3687" s="225" t="s">
        <v>7</v>
      </c>
      <c r="P3687" s="225" t="s">
        <v>11649</v>
      </c>
      <c r="Q3687" s="225" t="s">
        <v>11650</v>
      </c>
      <c r="R3687" s="225">
        <f>19.484+2.618</f>
        <v>22.102</v>
      </c>
      <c r="S3687" s="225"/>
      <c r="T3687" s="225">
        <f t="shared" si="53"/>
        <v>22.102</v>
      </c>
      <c r="U3687" s="302"/>
      <c r="V3687" s="302"/>
      <c r="W3687" s="302"/>
      <c r="X3687" s="302"/>
      <c r="Y3687" s="302"/>
      <c r="Z3687" s="302"/>
      <c r="AA3687" s="302"/>
      <c r="AB3687" s="302"/>
      <c r="AC3687" s="302"/>
      <c r="AD3687" s="302" t="s">
        <v>31</v>
      </c>
      <c r="AE3687" s="302"/>
      <c r="AF3687" s="302"/>
      <c r="AG3687" s="302" t="s">
        <v>468</v>
      </c>
      <c r="AH3687" s="222"/>
      <c r="AI3687" s="229"/>
    </row>
    <row r="3688" spans="1:35" ht="243.75">
      <c r="A3688" s="70" t="s">
        <v>8946</v>
      </c>
      <c r="B3688" s="74" t="s">
        <v>19</v>
      </c>
      <c r="C3688" s="74" t="s">
        <v>19</v>
      </c>
      <c r="D3688" s="75">
        <v>42255</v>
      </c>
      <c r="E3688" s="76">
        <v>0.3611111111111111</v>
      </c>
      <c r="F3688" s="75">
        <v>42255</v>
      </c>
      <c r="G3688" s="76">
        <v>0.79166666666666663</v>
      </c>
      <c r="H3688" s="76">
        <f>F3688-D3688+G3688-E3688</f>
        <v>0.43055555555555552</v>
      </c>
      <c r="I3688" s="74">
        <v>3</v>
      </c>
      <c r="J3688" s="74"/>
      <c r="K3688" s="74" t="s">
        <v>20</v>
      </c>
      <c r="L3688" s="74" t="s">
        <v>4</v>
      </c>
      <c r="M3688" s="225" t="s">
        <v>2685</v>
      </c>
      <c r="N3688" s="226" t="s">
        <v>3</v>
      </c>
      <c r="O3688" s="225" t="s">
        <v>7</v>
      </c>
      <c r="P3688" s="225" t="s">
        <v>5494</v>
      </c>
      <c r="Q3688" s="225" t="s">
        <v>8969</v>
      </c>
      <c r="R3688" s="225">
        <v>2</v>
      </c>
      <c r="S3688" s="225">
        <v>11</v>
      </c>
      <c r="T3688" s="225">
        <f t="shared" si="53"/>
        <v>13</v>
      </c>
      <c r="U3688" s="302" t="s">
        <v>47</v>
      </c>
      <c r="V3688" s="302">
        <v>2012</v>
      </c>
      <c r="W3688" s="302" t="s">
        <v>11464</v>
      </c>
      <c r="X3688" s="302">
        <v>0</v>
      </c>
      <c r="Y3688" s="302">
        <v>42159</v>
      </c>
      <c r="Z3688" s="302">
        <v>100</v>
      </c>
      <c r="AA3688" s="302">
        <v>42125</v>
      </c>
      <c r="AB3688" s="302">
        <v>0</v>
      </c>
      <c r="AC3688" s="302">
        <v>42064</v>
      </c>
      <c r="AD3688" s="302" t="s">
        <v>0</v>
      </c>
      <c r="AE3688" s="302"/>
      <c r="AF3688" s="302"/>
      <c r="AG3688" s="302"/>
      <c r="AH3688" s="222"/>
      <c r="AI3688" s="229"/>
    </row>
    <row r="3689" spans="1:35" ht="56.25">
      <c r="A3689" s="70" t="s">
        <v>11517</v>
      </c>
      <c r="B3689" s="74" t="s">
        <v>18</v>
      </c>
      <c r="C3689" s="74" t="s">
        <v>18</v>
      </c>
      <c r="D3689" s="75">
        <v>42279</v>
      </c>
      <c r="E3689" s="76">
        <v>42279.920138888891</v>
      </c>
      <c r="F3689" s="75">
        <v>42280</v>
      </c>
      <c r="G3689" s="76">
        <v>42280.479166666664</v>
      </c>
      <c r="H3689" s="76">
        <f>G3689-E3689</f>
        <v>0.55902777777373558</v>
      </c>
      <c r="I3689" s="74">
        <v>18</v>
      </c>
      <c r="J3689" s="74"/>
      <c r="K3689" s="74"/>
      <c r="L3689" s="74" t="s">
        <v>9</v>
      </c>
      <c r="M3689" s="225" t="s">
        <v>7</v>
      </c>
      <c r="N3689" s="226" t="s">
        <v>3</v>
      </c>
      <c r="O3689" s="225" t="s">
        <v>7</v>
      </c>
      <c r="P3689" s="225" t="s">
        <v>11636</v>
      </c>
      <c r="Q3689" s="225" t="s">
        <v>11655</v>
      </c>
      <c r="R3689" s="225">
        <f>7.458+3.765</f>
        <v>11.223000000000001</v>
      </c>
      <c r="S3689" s="225"/>
      <c r="T3689" s="225">
        <f t="shared" si="53"/>
        <v>11.223000000000001</v>
      </c>
      <c r="U3689" s="302"/>
      <c r="V3689" s="302"/>
      <c r="W3689" s="302"/>
      <c r="X3689" s="302"/>
      <c r="Y3689" s="302"/>
      <c r="Z3689" s="302"/>
      <c r="AA3689" s="302"/>
      <c r="AB3689" s="302"/>
      <c r="AC3689" s="302"/>
      <c r="AD3689" s="302" t="s">
        <v>31</v>
      </c>
      <c r="AE3689" s="302"/>
      <c r="AF3689" s="302"/>
      <c r="AG3689" s="302" t="s">
        <v>468</v>
      </c>
      <c r="AH3689" s="222"/>
      <c r="AI3689" s="229"/>
    </row>
    <row r="3690" spans="1:35" ht="243.75" customHeight="1">
      <c r="A3690" s="70" t="s">
        <v>11517</v>
      </c>
      <c r="B3690" s="74" t="s">
        <v>18</v>
      </c>
      <c r="C3690" s="74" t="s">
        <v>18</v>
      </c>
      <c r="D3690" s="75">
        <v>42279</v>
      </c>
      <c r="E3690" s="76">
        <v>42279.93472222222</v>
      </c>
      <c r="F3690" s="75">
        <v>42282</v>
      </c>
      <c r="G3690" s="76">
        <v>42282.4375</v>
      </c>
      <c r="H3690" s="76">
        <f>G3690-E3690</f>
        <v>2.5027777777795563</v>
      </c>
      <c r="I3690" s="74">
        <v>8</v>
      </c>
      <c r="J3690" s="74"/>
      <c r="K3690" s="74"/>
      <c r="L3690" s="74" t="s">
        <v>9</v>
      </c>
      <c r="M3690" s="225" t="s">
        <v>7</v>
      </c>
      <c r="N3690" s="226" t="s">
        <v>3</v>
      </c>
      <c r="O3690" s="225" t="s">
        <v>7</v>
      </c>
      <c r="P3690" s="225" t="s">
        <v>11656</v>
      </c>
      <c r="Q3690" s="225" t="s">
        <v>11657</v>
      </c>
      <c r="R3690" s="225">
        <f>1.555+4.301+4.091+0.598</f>
        <v>10.545</v>
      </c>
      <c r="S3690" s="225"/>
      <c r="T3690" s="225">
        <f t="shared" si="53"/>
        <v>10.545</v>
      </c>
      <c r="U3690" s="302"/>
      <c r="V3690" s="302"/>
      <c r="W3690" s="302"/>
      <c r="X3690" s="302"/>
      <c r="Y3690" s="302"/>
      <c r="Z3690" s="302"/>
      <c r="AA3690" s="302"/>
      <c r="AB3690" s="302"/>
      <c r="AC3690" s="302"/>
      <c r="AD3690" s="302" t="s">
        <v>31</v>
      </c>
      <c r="AE3690" s="302"/>
      <c r="AF3690" s="302"/>
      <c r="AG3690" s="302" t="s">
        <v>468</v>
      </c>
      <c r="AH3690" s="222"/>
      <c r="AI3690" s="229"/>
    </row>
    <row r="3691" spans="1:35" ht="150">
      <c r="A3691" s="70" t="s">
        <v>11517</v>
      </c>
      <c r="B3691" s="74" t="s">
        <v>18</v>
      </c>
      <c r="C3691" s="74" t="s">
        <v>18</v>
      </c>
      <c r="D3691" s="75">
        <v>42279</v>
      </c>
      <c r="E3691" s="76">
        <v>42279.465277777781</v>
      </c>
      <c r="F3691" s="75">
        <v>42280</v>
      </c>
      <c r="G3691" s="76">
        <v>42280.506944444445</v>
      </c>
      <c r="H3691" s="76">
        <f>G3691-E3691</f>
        <v>1.0416666666642413</v>
      </c>
      <c r="I3691" s="74">
        <v>52</v>
      </c>
      <c r="J3691" s="74"/>
      <c r="K3691" s="74"/>
      <c r="L3691" s="74" t="s">
        <v>9</v>
      </c>
      <c r="M3691" s="225" t="s">
        <v>7</v>
      </c>
      <c r="N3691" s="226">
        <v>0.4</v>
      </c>
      <c r="O3691" s="225" t="s">
        <v>7</v>
      </c>
      <c r="P3691" s="225" t="s">
        <v>11661</v>
      </c>
      <c r="Q3691" s="225" t="s">
        <v>11662</v>
      </c>
      <c r="R3691" s="225">
        <f>56.292+8.557+6.408</f>
        <v>71.257000000000005</v>
      </c>
      <c r="S3691" s="225">
        <f>19.223+25.039+25.039+27.222+25.039+25.039+25.039+25.039+13.633+2.219+0.642</f>
        <v>213.17299999999997</v>
      </c>
      <c r="T3691" s="225">
        <f t="shared" si="53"/>
        <v>284.42999999999995</v>
      </c>
      <c r="U3691" s="302"/>
      <c r="V3691" s="302"/>
      <c r="W3691" s="302"/>
      <c r="X3691" s="302"/>
      <c r="Y3691" s="302"/>
      <c r="Z3691" s="302"/>
      <c r="AA3691" s="302"/>
      <c r="AB3691" s="302"/>
      <c r="AC3691" s="302"/>
      <c r="AD3691" s="302" t="s">
        <v>31</v>
      </c>
      <c r="AE3691" s="302"/>
      <c r="AF3691" s="302"/>
      <c r="AG3691" s="302" t="s">
        <v>468</v>
      </c>
      <c r="AH3691" s="222"/>
      <c r="AI3691" s="229"/>
    </row>
    <row r="3692" spans="1:35" ht="93.75">
      <c r="A3692" s="70" t="s">
        <v>11517</v>
      </c>
      <c r="B3692" s="74" t="s">
        <v>18</v>
      </c>
      <c r="C3692" s="74" t="s">
        <v>18</v>
      </c>
      <c r="D3692" s="75">
        <v>42279</v>
      </c>
      <c r="E3692" s="76">
        <v>42279.552083333336</v>
      </c>
      <c r="F3692" s="75">
        <v>42280</v>
      </c>
      <c r="G3692" s="76">
        <v>42280.770833333336</v>
      </c>
      <c r="H3692" s="76">
        <f>G3692-E3692</f>
        <v>1.21875</v>
      </c>
      <c r="I3692" s="74">
        <v>79</v>
      </c>
      <c r="J3692" s="74"/>
      <c r="K3692" s="74"/>
      <c r="L3692" s="74" t="s">
        <v>9</v>
      </c>
      <c r="M3692" s="225" t="s">
        <v>7</v>
      </c>
      <c r="N3692" s="226" t="s">
        <v>3</v>
      </c>
      <c r="O3692" s="225" t="s">
        <v>7</v>
      </c>
      <c r="P3692" s="225" t="s">
        <v>11659</v>
      </c>
      <c r="Q3692" s="225" t="s">
        <v>11664</v>
      </c>
      <c r="R3692" s="225">
        <f>57.449+20.436</f>
        <v>77.884999999999991</v>
      </c>
      <c r="S3692" s="225">
        <f>35.028+19.502+6.55+14.414+11.57+6.598+2.068</f>
        <v>95.72999999999999</v>
      </c>
      <c r="T3692" s="225">
        <f t="shared" si="53"/>
        <v>173.61499999999998</v>
      </c>
      <c r="U3692" s="302"/>
      <c r="V3692" s="302"/>
      <c r="W3692" s="302"/>
      <c r="X3692" s="302"/>
      <c r="Y3692" s="302"/>
      <c r="Z3692" s="302"/>
      <c r="AA3692" s="302"/>
      <c r="AB3692" s="302"/>
      <c r="AC3692" s="302"/>
      <c r="AD3692" s="302" t="s">
        <v>31</v>
      </c>
      <c r="AE3692" s="302"/>
      <c r="AF3692" s="302"/>
      <c r="AG3692" s="302" t="s">
        <v>468</v>
      </c>
      <c r="AH3692" s="222"/>
      <c r="AI3692" s="229"/>
    </row>
    <row r="3693" spans="1:35" ht="75">
      <c r="A3693" s="70" t="s">
        <v>11517</v>
      </c>
      <c r="B3693" s="74" t="s">
        <v>18</v>
      </c>
      <c r="C3693" s="74" t="s">
        <v>18</v>
      </c>
      <c r="D3693" s="75">
        <v>42279</v>
      </c>
      <c r="E3693" s="76">
        <v>42279.893055555556</v>
      </c>
      <c r="F3693" s="75">
        <v>42281</v>
      </c>
      <c r="G3693" s="76">
        <v>42281.5625</v>
      </c>
      <c r="H3693" s="76">
        <f>G3693-E3693</f>
        <v>1.6694444444437977</v>
      </c>
      <c r="I3693" s="74">
        <v>15</v>
      </c>
      <c r="J3693" s="74"/>
      <c r="K3693" s="74"/>
      <c r="L3693" s="74" t="s">
        <v>9</v>
      </c>
      <c r="M3693" s="225" t="s">
        <v>7</v>
      </c>
      <c r="N3693" s="226" t="s">
        <v>3</v>
      </c>
      <c r="O3693" s="225" t="s">
        <v>7</v>
      </c>
      <c r="P3693" s="225" t="s">
        <v>11666</v>
      </c>
      <c r="Q3693" s="225" t="s">
        <v>11667</v>
      </c>
      <c r="R3693" s="225">
        <f>69.621+174.664+55.237</f>
        <v>299.52199999999999</v>
      </c>
      <c r="S3693" s="225"/>
      <c r="T3693" s="225">
        <f t="shared" si="53"/>
        <v>299.52199999999999</v>
      </c>
      <c r="U3693" s="302"/>
      <c r="V3693" s="302"/>
      <c r="W3693" s="302"/>
      <c r="X3693" s="302"/>
      <c r="Y3693" s="302"/>
      <c r="Z3693" s="302"/>
      <c r="AA3693" s="302"/>
      <c r="AB3693" s="302"/>
      <c r="AC3693" s="302"/>
      <c r="AD3693" s="302" t="s">
        <v>31</v>
      </c>
      <c r="AE3693" s="302"/>
      <c r="AF3693" s="302"/>
      <c r="AG3693" s="302"/>
      <c r="AH3693" s="222"/>
      <c r="AI3693" s="229"/>
    </row>
    <row r="3694" spans="1:35" ht="356.25">
      <c r="A3694" s="70" t="s">
        <v>11517</v>
      </c>
      <c r="B3694" s="74" t="s">
        <v>19</v>
      </c>
      <c r="C3694" s="74" t="s">
        <v>19</v>
      </c>
      <c r="D3694" s="75">
        <v>42280</v>
      </c>
      <c r="E3694" s="76">
        <v>0.54166666666666663</v>
      </c>
      <c r="F3694" s="75">
        <v>42280</v>
      </c>
      <c r="G3694" s="76">
        <v>0.71875</v>
      </c>
      <c r="H3694" s="76">
        <f>F3694-D3694+G3694-E3694</f>
        <v>0.17708333333333337</v>
      </c>
      <c r="I3694" s="74">
        <v>1</v>
      </c>
      <c r="J3694" s="74"/>
      <c r="K3694" s="74" t="s">
        <v>14</v>
      </c>
      <c r="L3694" s="74" t="s">
        <v>9</v>
      </c>
      <c r="M3694" s="225" t="s">
        <v>1810</v>
      </c>
      <c r="N3694" s="226" t="s">
        <v>3</v>
      </c>
      <c r="O3694" s="225" t="s">
        <v>7</v>
      </c>
      <c r="P3694" s="225" t="s">
        <v>11557</v>
      </c>
      <c r="Q3694" s="225" t="s">
        <v>11558</v>
      </c>
      <c r="R3694" s="225">
        <v>7</v>
      </c>
      <c r="S3694" s="225"/>
      <c r="T3694" s="225">
        <f t="shared" si="53"/>
        <v>7</v>
      </c>
      <c r="U3694" s="302" t="s">
        <v>28</v>
      </c>
      <c r="V3694" s="302">
        <v>1987</v>
      </c>
      <c r="W3694" s="302" t="s">
        <v>1709</v>
      </c>
      <c r="X3694" s="302" t="s">
        <v>13395</v>
      </c>
      <c r="Y3694" s="302">
        <v>42100</v>
      </c>
      <c r="Z3694" s="302">
        <v>100</v>
      </c>
      <c r="AA3694" s="302">
        <v>42491</v>
      </c>
      <c r="AB3694" s="302">
        <v>0</v>
      </c>
      <c r="AC3694" s="302">
        <v>42331</v>
      </c>
      <c r="AD3694" s="302" t="s">
        <v>31</v>
      </c>
      <c r="AE3694" s="302"/>
      <c r="AF3694" s="302"/>
      <c r="AG3694" s="302"/>
      <c r="AH3694" s="222"/>
      <c r="AI3694" s="229"/>
    </row>
    <row r="3695" spans="1:35" ht="173.25">
      <c r="A3695" s="70" t="s">
        <v>11517</v>
      </c>
      <c r="B3695" s="74" t="s">
        <v>15</v>
      </c>
      <c r="C3695" s="74" t="s">
        <v>11831</v>
      </c>
      <c r="D3695" s="75">
        <v>42280</v>
      </c>
      <c r="E3695" s="76">
        <v>0.87847222222222221</v>
      </c>
      <c r="F3695" s="75">
        <v>42280</v>
      </c>
      <c r="G3695" s="76">
        <v>0.89583333333333337</v>
      </c>
      <c r="H3695" s="76">
        <f>(F3695+G3695)-(D3695+E3695)</f>
        <v>1.7361111116770189E-2</v>
      </c>
      <c r="I3695" s="74">
        <v>7</v>
      </c>
      <c r="J3695" s="74" t="s">
        <v>11839</v>
      </c>
      <c r="K3695" s="74" t="s">
        <v>50</v>
      </c>
      <c r="L3695" s="74" t="s">
        <v>9</v>
      </c>
      <c r="M3695" s="225" t="s">
        <v>6422</v>
      </c>
      <c r="N3695" s="226" t="s">
        <v>3</v>
      </c>
      <c r="O3695" s="225" t="s">
        <v>7</v>
      </c>
      <c r="P3695" s="225" t="s">
        <v>11840</v>
      </c>
      <c r="Q3695" s="225" t="s">
        <v>12065</v>
      </c>
      <c r="R3695" s="225">
        <v>1.54</v>
      </c>
      <c r="S3695" s="225"/>
      <c r="T3695" s="225">
        <f>SUM(R3695:S3695)</f>
        <v>1.54</v>
      </c>
      <c r="U3695" s="302" t="s">
        <v>28</v>
      </c>
      <c r="V3695" s="302">
        <v>1974</v>
      </c>
      <c r="W3695" s="302" t="s">
        <v>1364</v>
      </c>
      <c r="X3695" s="302"/>
      <c r="Y3695" s="302" t="s">
        <v>13020</v>
      </c>
      <c r="Z3695" s="302">
        <v>100</v>
      </c>
      <c r="AA3695" s="302">
        <v>42309</v>
      </c>
      <c r="AB3695" s="302">
        <v>0</v>
      </c>
      <c r="AC3695" s="302"/>
      <c r="AD3695" s="302" t="s">
        <v>31</v>
      </c>
      <c r="AE3695" s="302" t="s">
        <v>53</v>
      </c>
      <c r="AF3695" s="302"/>
      <c r="AG3695" s="302" t="s">
        <v>13021</v>
      </c>
      <c r="AH3695" s="222"/>
      <c r="AI3695" s="229"/>
    </row>
    <row r="3696" spans="1:35" ht="131.25" customHeight="1">
      <c r="A3696" s="70" t="s">
        <v>8946</v>
      </c>
      <c r="B3696" s="74" t="s">
        <v>18</v>
      </c>
      <c r="C3696" s="74" t="s">
        <v>18</v>
      </c>
      <c r="D3696" s="75">
        <v>42255</v>
      </c>
      <c r="E3696" s="76">
        <v>42255.416666666664</v>
      </c>
      <c r="F3696" s="75">
        <v>42255</v>
      </c>
      <c r="G3696" s="76">
        <v>42255.447916666664</v>
      </c>
      <c r="H3696" s="76">
        <f>G3696-E3696</f>
        <v>3.125E-2</v>
      </c>
      <c r="I3696" s="74">
        <v>1</v>
      </c>
      <c r="J3696" s="74"/>
      <c r="K3696" s="74"/>
      <c r="L3696" s="74" t="s">
        <v>11</v>
      </c>
      <c r="M3696" s="225" t="s">
        <v>337</v>
      </c>
      <c r="N3696" s="226">
        <v>0.4</v>
      </c>
      <c r="O3696" s="225" t="s">
        <v>2</v>
      </c>
      <c r="P3696" s="225" t="s">
        <v>9535</v>
      </c>
      <c r="Q3696" s="225" t="s">
        <v>9536</v>
      </c>
      <c r="R3696" s="225"/>
      <c r="S3696" s="225"/>
      <c r="T3696" s="225"/>
      <c r="U3696" s="302"/>
      <c r="V3696" s="302"/>
      <c r="W3696" s="302"/>
      <c r="X3696" s="302"/>
      <c r="Y3696" s="302"/>
      <c r="Z3696" s="302"/>
      <c r="AA3696" s="302"/>
      <c r="AB3696" s="302"/>
      <c r="AC3696" s="302"/>
      <c r="AD3696" s="302" t="s">
        <v>0</v>
      </c>
      <c r="AE3696" s="302"/>
      <c r="AF3696" s="302"/>
      <c r="AG3696" s="302"/>
      <c r="AH3696" s="222"/>
      <c r="AI3696" s="229"/>
    </row>
    <row r="3697" spans="1:35" ht="56.25">
      <c r="A3697" s="70" t="s">
        <v>2819</v>
      </c>
      <c r="B3697" s="74" t="s">
        <v>12</v>
      </c>
      <c r="C3697" s="74" t="s">
        <v>522</v>
      </c>
      <c r="D3697" s="75">
        <v>42139</v>
      </c>
      <c r="E3697" s="76">
        <v>0.4513888888888889</v>
      </c>
      <c r="F3697" s="75">
        <v>42139</v>
      </c>
      <c r="G3697" s="76">
        <v>0.46111111111111108</v>
      </c>
      <c r="H3697" s="76">
        <v>9.7222222222221877E-3</v>
      </c>
      <c r="I3697" s="74">
        <v>8</v>
      </c>
      <c r="J3697" s="74"/>
      <c r="K3697" s="74"/>
      <c r="L3697" s="74" t="s">
        <v>11</v>
      </c>
      <c r="M3697" s="225" t="s">
        <v>3122</v>
      </c>
      <c r="N3697" s="226">
        <v>0.4</v>
      </c>
      <c r="O3697" s="225" t="s">
        <v>2</v>
      </c>
      <c r="P3697" s="225" t="s">
        <v>3123</v>
      </c>
      <c r="Q3697" s="225" t="s">
        <v>3124</v>
      </c>
      <c r="R3697" s="225">
        <v>0.57999999999999996</v>
      </c>
      <c r="S3697" s="225">
        <v>0.1</v>
      </c>
      <c r="T3697" s="225">
        <f>R3697+S3697</f>
        <v>0.67999999999999994</v>
      </c>
      <c r="U3697" s="302" t="s">
        <v>128</v>
      </c>
      <c r="V3697" s="302" t="s">
        <v>128</v>
      </c>
      <c r="W3697" s="302" t="s">
        <v>128</v>
      </c>
      <c r="X3697" s="302" t="s">
        <v>128</v>
      </c>
      <c r="Y3697" s="302" t="s">
        <v>128</v>
      </c>
      <c r="Z3697" s="302" t="s">
        <v>128</v>
      </c>
      <c r="AA3697" s="302" t="s">
        <v>128</v>
      </c>
      <c r="AB3697" s="302" t="s">
        <v>128</v>
      </c>
      <c r="AC3697" s="302" t="s">
        <v>128</v>
      </c>
      <c r="AD3697" s="302" t="s">
        <v>22</v>
      </c>
      <c r="AE3697" s="302" t="s">
        <v>128</v>
      </c>
      <c r="AF3697" s="302" t="s">
        <v>128</v>
      </c>
      <c r="AG3697" s="302"/>
      <c r="AH3697" s="222"/>
      <c r="AI3697" s="229"/>
    </row>
    <row r="3698" spans="1:35" ht="56.25">
      <c r="A3698" s="70" t="s">
        <v>8946</v>
      </c>
      <c r="B3698" s="74" t="s">
        <v>12</v>
      </c>
      <c r="C3698" s="74" t="s">
        <v>127</v>
      </c>
      <c r="D3698" s="75">
        <v>42277</v>
      </c>
      <c r="E3698" s="76">
        <v>1.1395833333333334</v>
      </c>
      <c r="F3698" s="75">
        <v>42277</v>
      </c>
      <c r="G3698" s="76">
        <v>1.1979166666666667</v>
      </c>
      <c r="H3698" s="76">
        <f>G3698-E3698</f>
        <v>5.8333333333333348E-2</v>
      </c>
      <c r="I3698" s="74">
        <v>1</v>
      </c>
      <c r="J3698" s="74"/>
      <c r="K3698" s="74"/>
      <c r="L3698" s="74" t="s">
        <v>11</v>
      </c>
      <c r="M3698" s="225" t="s">
        <v>9878</v>
      </c>
      <c r="N3698" s="226">
        <v>0.4</v>
      </c>
      <c r="O3698" s="225" t="s">
        <v>2</v>
      </c>
      <c r="P3698" s="225" t="s">
        <v>147</v>
      </c>
      <c r="Q3698" s="225" t="s">
        <v>9879</v>
      </c>
      <c r="R3698" s="225">
        <v>0.66</v>
      </c>
      <c r="S3698" s="225"/>
      <c r="T3698" s="225">
        <v>0.66</v>
      </c>
      <c r="U3698" s="302" t="s">
        <v>1</v>
      </c>
      <c r="V3698" s="302" t="s">
        <v>128</v>
      </c>
      <c r="W3698" s="302" t="s">
        <v>128</v>
      </c>
      <c r="X3698" s="302" t="s">
        <v>128</v>
      </c>
      <c r="Y3698" s="302" t="s">
        <v>128</v>
      </c>
      <c r="Z3698" s="302" t="s">
        <v>128</v>
      </c>
      <c r="AA3698" s="302" t="s">
        <v>128</v>
      </c>
      <c r="AB3698" s="302" t="s">
        <v>128</v>
      </c>
      <c r="AC3698" s="302" t="s">
        <v>128</v>
      </c>
      <c r="AD3698" s="302" t="s">
        <v>22</v>
      </c>
      <c r="AE3698" s="302" t="s">
        <v>128</v>
      </c>
      <c r="AF3698" s="302" t="s">
        <v>128</v>
      </c>
      <c r="AG3698" s="302"/>
      <c r="AH3698" s="222"/>
      <c r="AI3698" s="229"/>
    </row>
    <row r="3699" spans="1:35" ht="37.5">
      <c r="A3699" s="70" t="s">
        <v>8946</v>
      </c>
      <c r="B3699" s="74" t="s">
        <v>18</v>
      </c>
      <c r="C3699" s="74" t="s">
        <v>18</v>
      </c>
      <c r="D3699" s="75">
        <v>42269</v>
      </c>
      <c r="E3699" s="76">
        <v>42269.833333333336</v>
      </c>
      <c r="F3699" s="75">
        <v>42270</v>
      </c>
      <c r="G3699" s="76">
        <v>42270.375</v>
      </c>
      <c r="H3699" s="76">
        <f>G3699-E3699</f>
        <v>0.54166666666424135</v>
      </c>
      <c r="I3699" s="74">
        <v>1</v>
      </c>
      <c r="J3699" s="74"/>
      <c r="K3699" s="74"/>
      <c r="L3699" s="74" t="s">
        <v>4</v>
      </c>
      <c r="M3699" s="225" t="s">
        <v>337</v>
      </c>
      <c r="N3699" s="226">
        <v>0.4</v>
      </c>
      <c r="O3699" s="225" t="s">
        <v>2</v>
      </c>
      <c r="P3699" s="225" t="s">
        <v>8669</v>
      </c>
      <c r="Q3699" s="225" t="s">
        <v>9552</v>
      </c>
      <c r="R3699" s="225">
        <f>0.549+0.1</f>
        <v>0.64900000000000002</v>
      </c>
      <c r="S3699" s="225"/>
      <c r="T3699" s="225">
        <f>R3699+S3699</f>
        <v>0.64900000000000002</v>
      </c>
      <c r="U3699" s="302"/>
      <c r="V3699" s="302"/>
      <c r="W3699" s="302"/>
      <c r="X3699" s="302"/>
      <c r="Y3699" s="302"/>
      <c r="Z3699" s="302"/>
      <c r="AA3699" s="302"/>
      <c r="AB3699" s="302"/>
      <c r="AC3699" s="302"/>
      <c r="AD3699" s="302" t="s">
        <v>22</v>
      </c>
      <c r="AE3699" s="302"/>
      <c r="AF3699" s="302"/>
      <c r="AG3699" s="302" t="s">
        <v>468</v>
      </c>
      <c r="AH3699" s="222"/>
      <c r="AI3699" s="229"/>
    </row>
    <row r="3700" spans="1:35" ht="126" customHeight="1">
      <c r="A3700" s="70" t="s">
        <v>8946</v>
      </c>
      <c r="B3700" s="161" t="s">
        <v>84</v>
      </c>
      <c r="C3700" s="69" t="s">
        <v>744</v>
      </c>
      <c r="D3700" s="163">
        <v>42256</v>
      </c>
      <c r="E3700" s="117">
        <v>0.50277777777777777</v>
      </c>
      <c r="F3700" s="163">
        <v>42256</v>
      </c>
      <c r="G3700" s="117">
        <v>0.6166666666666667</v>
      </c>
      <c r="H3700" s="158">
        <f>G3700-E3700</f>
        <v>0.11388888888888893</v>
      </c>
      <c r="I3700" s="70">
        <v>5</v>
      </c>
      <c r="J3700" s="73"/>
      <c r="K3700" s="94" t="s">
        <v>14</v>
      </c>
      <c r="L3700" s="73" t="s">
        <v>4</v>
      </c>
      <c r="M3700" s="222" t="s">
        <v>8757</v>
      </c>
      <c r="N3700" s="219" t="s">
        <v>3</v>
      </c>
      <c r="O3700" s="233" t="s">
        <v>7</v>
      </c>
      <c r="P3700" s="222" t="s">
        <v>8757</v>
      </c>
      <c r="Q3700" s="439" t="s">
        <v>8996</v>
      </c>
      <c r="R3700" s="250">
        <v>26.1</v>
      </c>
      <c r="S3700" s="250"/>
      <c r="T3700" s="250">
        <v>26.1</v>
      </c>
      <c r="U3700" s="304" t="s">
        <v>44</v>
      </c>
      <c r="V3700" s="279">
        <v>2001</v>
      </c>
      <c r="W3700" s="279" t="s">
        <v>10920</v>
      </c>
      <c r="X3700" s="279"/>
      <c r="Y3700" s="289" t="s">
        <v>10921</v>
      </c>
      <c r="Z3700" s="279"/>
      <c r="AA3700" s="279"/>
      <c r="AB3700" s="279"/>
      <c r="AC3700" s="279"/>
      <c r="AD3700" s="274" t="s">
        <v>56</v>
      </c>
      <c r="AE3700" s="279"/>
      <c r="AF3700" s="279"/>
      <c r="AG3700" s="303" t="s">
        <v>10876</v>
      </c>
      <c r="AH3700" s="222"/>
      <c r="AI3700" s="229"/>
    </row>
    <row r="3701" spans="1:35" ht="63" customHeight="1">
      <c r="A3701" s="70" t="s">
        <v>8946</v>
      </c>
      <c r="B3701" s="254" t="s">
        <v>84</v>
      </c>
      <c r="C3701" s="165" t="s">
        <v>907</v>
      </c>
      <c r="D3701" s="256">
        <v>42256</v>
      </c>
      <c r="E3701" s="258">
        <v>0.77638888888888891</v>
      </c>
      <c r="F3701" s="256">
        <v>42256</v>
      </c>
      <c r="G3701" s="258">
        <v>0.83333333333333337</v>
      </c>
      <c r="H3701" s="259">
        <f>G3701-E3701</f>
        <v>5.6944444444444464E-2</v>
      </c>
      <c r="I3701" s="165">
        <v>4</v>
      </c>
      <c r="J3701" s="171"/>
      <c r="K3701" s="171" t="s">
        <v>14</v>
      </c>
      <c r="L3701" s="171" t="s">
        <v>4</v>
      </c>
      <c r="M3701" s="433" t="s">
        <v>8997</v>
      </c>
      <c r="N3701" s="429" t="s">
        <v>3</v>
      </c>
      <c r="O3701" s="433" t="s">
        <v>7</v>
      </c>
      <c r="P3701" s="433" t="s">
        <v>8997</v>
      </c>
      <c r="Q3701" s="448" t="s">
        <v>10933</v>
      </c>
      <c r="R3701" s="476">
        <v>2</v>
      </c>
      <c r="S3701" s="476"/>
      <c r="T3701" s="476">
        <v>2</v>
      </c>
      <c r="U3701" s="498"/>
      <c r="V3701" s="343"/>
      <c r="W3701" s="343"/>
      <c r="X3701" s="343"/>
      <c r="Y3701" s="343"/>
      <c r="Z3701" s="343"/>
      <c r="AA3701" s="343"/>
      <c r="AB3701" s="343"/>
      <c r="AC3701" s="343"/>
      <c r="AD3701" s="343" t="s">
        <v>24</v>
      </c>
      <c r="AE3701" s="343"/>
      <c r="AF3701" s="343"/>
      <c r="AG3701" s="343" t="s">
        <v>5167</v>
      </c>
      <c r="AH3701" s="222"/>
      <c r="AI3701" s="229"/>
    </row>
    <row r="3702" spans="1:35" ht="63">
      <c r="A3702" s="69" t="s">
        <v>8946</v>
      </c>
      <c r="B3702" s="92" t="s">
        <v>21</v>
      </c>
      <c r="C3702" s="92" t="s">
        <v>742</v>
      </c>
      <c r="D3702" s="88">
        <v>42256</v>
      </c>
      <c r="E3702" s="89">
        <v>0.63611111111111118</v>
      </c>
      <c r="F3702" s="88">
        <v>42256</v>
      </c>
      <c r="G3702" s="89">
        <v>0.63750000000000007</v>
      </c>
      <c r="H3702" s="89">
        <v>1.3888888888888889E-3</v>
      </c>
      <c r="I3702" s="68">
        <v>19</v>
      </c>
      <c r="J3702" s="68"/>
      <c r="K3702" s="92"/>
      <c r="L3702" s="92" t="s">
        <v>16</v>
      </c>
      <c r="M3702" s="230" t="s">
        <v>6668</v>
      </c>
      <c r="N3702" s="221">
        <v>110</v>
      </c>
      <c r="O3702" s="221" t="s">
        <v>13</v>
      </c>
      <c r="P3702" s="230" t="s">
        <v>9929</v>
      </c>
      <c r="Q3702" s="221" t="s">
        <v>9930</v>
      </c>
      <c r="R3702" s="221">
        <v>2.0910000000000002</v>
      </c>
      <c r="S3702" s="221">
        <v>1.03</v>
      </c>
      <c r="T3702" s="221">
        <v>3.121</v>
      </c>
      <c r="U3702" s="293" t="s">
        <v>28</v>
      </c>
      <c r="V3702" s="273" t="s">
        <v>128</v>
      </c>
      <c r="W3702" s="293" t="s">
        <v>128</v>
      </c>
      <c r="X3702" s="293" t="s">
        <v>128</v>
      </c>
      <c r="Y3702" s="269">
        <v>2015</v>
      </c>
      <c r="Z3702" s="318" t="s">
        <v>128</v>
      </c>
      <c r="AA3702" s="269">
        <v>2016</v>
      </c>
      <c r="AB3702" s="293" t="s">
        <v>128</v>
      </c>
      <c r="AC3702" s="269">
        <v>2015</v>
      </c>
      <c r="AD3702" s="293" t="s">
        <v>37</v>
      </c>
      <c r="AE3702" s="293" t="s">
        <v>52</v>
      </c>
      <c r="AF3702" s="293"/>
      <c r="AG3702" s="318"/>
      <c r="AH3702" s="230"/>
      <c r="AI3702" s="229"/>
    </row>
    <row r="3703" spans="1:35" ht="131.25">
      <c r="A3703" s="70" t="s">
        <v>8946</v>
      </c>
      <c r="B3703" s="74" t="s">
        <v>19</v>
      </c>
      <c r="C3703" s="74" t="s">
        <v>11210</v>
      </c>
      <c r="D3703" s="75">
        <v>42256</v>
      </c>
      <c r="E3703" s="76">
        <v>0.4375</v>
      </c>
      <c r="F3703" s="75">
        <v>42256</v>
      </c>
      <c r="G3703" s="76">
        <v>0.51944444444444449</v>
      </c>
      <c r="H3703" s="76">
        <v>8.1944444444444486E-2</v>
      </c>
      <c r="I3703" s="74">
        <v>3</v>
      </c>
      <c r="J3703" s="74"/>
      <c r="K3703" s="74"/>
      <c r="L3703" s="74" t="s">
        <v>16</v>
      </c>
      <c r="M3703" s="225" t="s">
        <v>270</v>
      </c>
      <c r="N3703" s="226" t="s">
        <v>3</v>
      </c>
      <c r="O3703" s="225" t="s">
        <v>7</v>
      </c>
      <c r="P3703" s="225" t="s">
        <v>8982</v>
      </c>
      <c r="Q3703" s="225" t="s">
        <v>8983</v>
      </c>
      <c r="R3703" s="225">
        <v>2</v>
      </c>
      <c r="S3703" s="225"/>
      <c r="T3703" s="225">
        <f>R3703+S3703</f>
        <v>2</v>
      </c>
      <c r="U3703" s="302"/>
      <c r="V3703" s="302"/>
      <c r="W3703" s="302"/>
      <c r="X3703" s="302"/>
      <c r="Y3703" s="302"/>
      <c r="Z3703" s="302"/>
      <c r="AA3703" s="302"/>
      <c r="AB3703" s="302"/>
      <c r="AC3703" s="302"/>
      <c r="AD3703" s="302" t="s">
        <v>37</v>
      </c>
      <c r="AE3703" s="302"/>
      <c r="AF3703" s="302"/>
      <c r="AG3703" s="302"/>
      <c r="AH3703" s="222"/>
      <c r="AI3703" s="229"/>
    </row>
    <row r="3704" spans="1:35" ht="56.25">
      <c r="A3704" s="70" t="s">
        <v>11517</v>
      </c>
      <c r="B3704" s="74" t="s">
        <v>18</v>
      </c>
      <c r="C3704" s="74" t="s">
        <v>18</v>
      </c>
      <c r="D3704" s="75">
        <v>42280</v>
      </c>
      <c r="E3704" s="76">
        <v>42280.208333333336</v>
      </c>
      <c r="F3704" s="75">
        <v>42282</v>
      </c>
      <c r="G3704" s="76">
        <v>42282.6875</v>
      </c>
      <c r="H3704" s="76">
        <f>G3704-E3704</f>
        <v>2.4791666666642413</v>
      </c>
      <c r="I3704" s="74">
        <v>4</v>
      </c>
      <c r="J3704" s="74"/>
      <c r="K3704" s="74"/>
      <c r="L3704" s="74" t="s">
        <v>9</v>
      </c>
      <c r="M3704" s="225" t="s">
        <v>11670</v>
      </c>
      <c r="N3704" s="226">
        <v>0.4</v>
      </c>
      <c r="O3704" s="225" t="s">
        <v>25</v>
      </c>
      <c r="P3704" s="225" t="s">
        <v>11626</v>
      </c>
      <c r="Q3704" s="225" t="s">
        <v>11671</v>
      </c>
      <c r="R3704" s="225">
        <f>0.171+2.059+2.059+0.814</f>
        <v>5.1029999999999998</v>
      </c>
      <c r="S3704" s="225"/>
      <c r="T3704" s="225">
        <f>R3704+S3704</f>
        <v>5.1029999999999998</v>
      </c>
      <c r="U3704" s="302"/>
      <c r="V3704" s="302"/>
      <c r="W3704" s="302"/>
      <c r="X3704" s="302"/>
      <c r="Y3704" s="302"/>
      <c r="Z3704" s="302"/>
      <c r="AA3704" s="302"/>
      <c r="AB3704" s="302"/>
      <c r="AC3704" s="302"/>
      <c r="AD3704" s="302" t="s">
        <v>31</v>
      </c>
      <c r="AE3704" s="302"/>
      <c r="AF3704" s="302"/>
      <c r="AG3704" s="302" t="s">
        <v>468</v>
      </c>
      <c r="AH3704" s="222"/>
      <c r="AI3704" s="229"/>
    </row>
    <row r="3705" spans="1:35" ht="206.25">
      <c r="A3705" s="70" t="s">
        <v>8946</v>
      </c>
      <c r="B3705" s="74" t="s">
        <v>81</v>
      </c>
      <c r="C3705" s="74" t="s">
        <v>81</v>
      </c>
      <c r="D3705" s="75">
        <v>42256</v>
      </c>
      <c r="E3705" s="76">
        <v>0.40416666666666662</v>
      </c>
      <c r="F3705" s="75">
        <v>42256</v>
      </c>
      <c r="G3705" s="76">
        <v>0.53611111111111109</v>
      </c>
      <c r="H3705" s="76">
        <v>0.13194444444444445</v>
      </c>
      <c r="I3705" s="74">
        <v>1</v>
      </c>
      <c r="J3705" s="74" t="s">
        <v>143</v>
      </c>
      <c r="K3705" s="74" t="s">
        <v>20</v>
      </c>
      <c r="L3705" s="74" t="s">
        <v>29</v>
      </c>
      <c r="M3705" s="225" t="s">
        <v>8990</v>
      </c>
      <c r="N3705" s="226" t="s">
        <v>3</v>
      </c>
      <c r="O3705" s="225" t="s">
        <v>7</v>
      </c>
      <c r="P3705" s="225" t="s">
        <v>8990</v>
      </c>
      <c r="Q3705" s="225" t="s">
        <v>8991</v>
      </c>
      <c r="R3705" s="225">
        <v>13.2</v>
      </c>
      <c r="S3705" s="225">
        <v>1.9</v>
      </c>
      <c r="T3705" s="225">
        <v>15.1</v>
      </c>
      <c r="U3705" s="302" t="s">
        <v>28</v>
      </c>
      <c r="V3705" s="302">
        <v>2000</v>
      </c>
      <c r="W3705" s="302" t="s">
        <v>587</v>
      </c>
      <c r="X3705" s="302" t="s">
        <v>10005</v>
      </c>
      <c r="Y3705" s="302">
        <v>42056</v>
      </c>
      <c r="Z3705" s="302">
        <v>1</v>
      </c>
      <c r="AA3705" s="302" t="s">
        <v>10095</v>
      </c>
      <c r="AB3705" s="302">
        <v>0</v>
      </c>
      <c r="AC3705" s="302">
        <v>42268</v>
      </c>
      <c r="AD3705" s="302" t="s">
        <v>27</v>
      </c>
      <c r="AE3705" s="302"/>
      <c r="AF3705" s="302"/>
      <c r="AG3705" s="302"/>
      <c r="AH3705" s="222"/>
      <c r="AI3705" s="229"/>
    </row>
    <row r="3706" spans="1:35" ht="112.5">
      <c r="A3706" s="70" t="s">
        <v>8946</v>
      </c>
      <c r="B3706" s="74" t="s">
        <v>10</v>
      </c>
      <c r="C3706" s="74" t="s">
        <v>4334</v>
      </c>
      <c r="D3706" s="75">
        <v>42256</v>
      </c>
      <c r="E3706" s="76">
        <v>0.66319444444444442</v>
      </c>
      <c r="F3706" s="75">
        <v>42256</v>
      </c>
      <c r="G3706" s="76">
        <v>0.69652777777777775</v>
      </c>
      <c r="H3706" s="76">
        <v>3.3333333333333333E-2</v>
      </c>
      <c r="I3706" s="74">
        <v>8</v>
      </c>
      <c r="J3706" s="74" t="s">
        <v>7918</v>
      </c>
      <c r="K3706" s="74" t="s">
        <v>8</v>
      </c>
      <c r="L3706" s="74" t="s">
        <v>29</v>
      </c>
      <c r="M3706" s="225" t="s">
        <v>8989</v>
      </c>
      <c r="N3706" s="226" t="s">
        <v>3</v>
      </c>
      <c r="O3706" s="225" t="s">
        <v>7</v>
      </c>
      <c r="P3706" s="225" t="s">
        <v>8989</v>
      </c>
      <c r="Q3706" s="225" t="s">
        <v>11096</v>
      </c>
      <c r="R3706" s="225">
        <v>5</v>
      </c>
      <c r="S3706" s="225"/>
      <c r="T3706" s="225">
        <v>5</v>
      </c>
      <c r="U3706" s="302"/>
      <c r="V3706" s="302"/>
      <c r="W3706" s="302"/>
      <c r="X3706" s="302"/>
      <c r="Y3706" s="302"/>
      <c r="Z3706" s="302"/>
      <c r="AA3706" s="302"/>
      <c r="AB3706" s="302"/>
      <c r="AC3706" s="302"/>
      <c r="AD3706" s="302" t="s">
        <v>27</v>
      </c>
      <c r="AE3706" s="302"/>
      <c r="AF3706" s="302"/>
      <c r="AG3706" s="302" t="s">
        <v>11097</v>
      </c>
      <c r="AH3706" s="222"/>
      <c r="AI3706" s="229"/>
    </row>
    <row r="3707" spans="1:35" ht="37.5">
      <c r="A3707" s="70" t="s">
        <v>8946</v>
      </c>
      <c r="B3707" s="74" t="s">
        <v>18</v>
      </c>
      <c r="C3707" s="74" t="s">
        <v>18</v>
      </c>
      <c r="D3707" s="75">
        <v>42256</v>
      </c>
      <c r="E3707" s="76">
        <v>42256.375</v>
      </c>
      <c r="F3707" s="75">
        <v>42256</v>
      </c>
      <c r="G3707" s="76">
        <v>42256.479166666664</v>
      </c>
      <c r="H3707" s="76">
        <f t="shared" ref="H3707:H3713" si="54">G3707-E3707</f>
        <v>0.10416666666424135</v>
      </c>
      <c r="I3707" s="74">
        <v>17</v>
      </c>
      <c r="J3707" s="74"/>
      <c r="K3707" s="74"/>
      <c r="L3707" s="74" t="s">
        <v>4</v>
      </c>
      <c r="M3707" s="225" t="s">
        <v>9541</v>
      </c>
      <c r="N3707" s="226">
        <v>0.4</v>
      </c>
      <c r="O3707" s="225" t="s">
        <v>7</v>
      </c>
      <c r="P3707" s="225" t="s">
        <v>2756</v>
      </c>
      <c r="Q3707" s="225" t="s">
        <v>9542</v>
      </c>
      <c r="R3707" s="225">
        <v>2.4</v>
      </c>
      <c r="S3707" s="225"/>
      <c r="T3707" s="225">
        <f>R3707+S3707</f>
        <v>2.4</v>
      </c>
      <c r="U3707" s="302"/>
      <c r="V3707" s="302"/>
      <c r="W3707" s="302"/>
      <c r="X3707" s="302"/>
      <c r="Y3707" s="302"/>
      <c r="Z3707" s="302"/>
      <c r="AA3707" s="302"/>
      <c r="AB3707" s="302"/>
      <c r="AC3707" s="302"/>
      <c r="AD3707" s="302" t="s">
        <v>0</v>
      </c>
      <c r="AE3707" s="302"/>
      <c r="AF3707" s="302"/>
      <c r="AG3707" s="302"/>
      <c r="AH3707" s="222"/>
      <c r="AI3707" s="229"/>
    </row>
    <row r="3708" spans="1:35" ht="75">
      <c r="A3708" s="70" t="s">
        <v>1018</v>
      </c>
      <c r="B3708" s="74" t="s">
        <v>12</v>
      </c>
      <c r="C3708" s="74" t="s">
        <v>127</v>
      </c>
      <c r="D3708" s="75">
        <v>42091</v>
      </c>
      <c r="E3708" s="76">
        <v>0.39444444444444443</v>
      </c>
      <c r="F3708" s="75">
        <v>42091</v>
      </c>
      <c r="G3708" s="76">
        <v>0.45833333333333331</v>
      </c>
      <c r="H3708" s="76">
        <f t="shared" si="54"/>
        <v>6.3888888888888884E-2</v>
      </c>
      <c r="I3708" s="74">
        <v>1</v>
      </c>
      <c r="J3708" s="74"/>
      <c r="K3708" s="74"/>
      <c r="L3708" s="74" t="s">
        <v>11</v>
      </c>
      <c r="M3708" s="225" t="s">
        <v>1615</v>
      </c>
      <c r="N3708" s="226">
        <v>0.4</v>
      </c>
      <c r="O3708" s="225" t="s">
        <v>2</v>
      </c>
      <c r="P3708" s="225" t="s">
        <v>147</v>
      </c>
      <c r="Q3708" s="225" t="s">
        <v>1616</v>
      </c>
      <c r="R3708" s="225">
        <v>0.24</v>
      </c>
      <c r="S3708" s="225">
        <v>0.4</v>
      </c>
      <c r="T3708" s="225">
        <f>S3708+R3708</f>
        <v>0.64</v>
      </c>
      <c r="U3708" s="302"/>
      <c r="V3708" s="302"/>
      <c r="W3708" s="302"/>
      <c r="X3708" s="302"/>
      <c r="Y3708" s="302"/>
      <c r="Z3708" s="302"/>
      <c r="AA3708" s="302"/>
      <c r="AB3708" s="302"/>
      <c r="AC3708" s="302"/>
      <c r="AD3708" s="302" t="s">
        <v>22</v>
      </c>
      <c r="AE3708" s="302"/>
      <c r="AF3708" s="302"/>
      <c r="AG3708" s="302"/>
      <c r="AH3708" s="222"/>
      <c r="AI3708" s="229"/>
    </row>
    <row r="3709" spans="1:35" ht="93.75">
      <c r="A3709" s="70" t="s">
        <v>8946</v>
      </c>
      <c r="B3709" s="74" t="s">
        <v>18</v>
      </c>
      <c r="C3709" s="74" t="s">
        <v>4689</v>
      </c>
      <c r="D3709" s="75">
        <v>42256</v>
      </c>
      <c r="E3709" s="76">
        <v>42256.527777777781</v>
      </c>
      <c r="F3709" s="75">
        <v>42256</v>
      </c>
      <c r="G3709" s="76">
        <v>42256.581944444442</v>
      </c>
      <c r="H3709" s="76">
        <f t="shared" si="54"/>
        <v>5.4166666661330964E-2</v>
      </c>
      <c r="I3709" s="74">
        <v>59</v>
      </c>
      <c r="J3709" s="74"/>
      <c r="K3709" s="74"/>
      <c r="L3709" s="74" t="s">
        <v>16</v>
      </c>
      <c r="M3709" s="225" t="s">
        <v>8981</v>
      </c>
      <c r="N3709" s="226">
        <v>220</v>
      </c>
      <c r="O3709" s="225" t="s">
        <v>7</v>
      </c>
      <c r="P3709" s="225" t="s">
        <v>9545</v>
      </c>
      <c r="Q3709" s="225" t="s">
        <v>9546</v>
      </c>
      <c r="R3709" s="225">
        <v>34.299999999999997</v>
      </c>
      <c r="S3709" s="225"/>
      <c r="T3709" s="225">
        <f>R3709+S3709</f>
        <v>34.299999999999997</v>
      </c>
      <c r="U3709" s="302"/>
      <c r="V3709" s="302"/>
      <c r="W3709" s="302"/>
      <c r="X3709" s="302"/>
      <c r="Y3709" s="302"/>
      <c r="Z3709" s="302"/>
      <c r="AA3709" s="302"/>
      <c r="AB3709" s="302"/>
      <c r="AC3709" s="302"/>
      <c r="AD3709" s="302" t="s">
        <v>37</v>
      </c>
      <c r="AE3709" s="302"/>
      <c r="AF3709" s="302"/>
      <c r="AG3709" s="302"/>
      <c r="AH3709" s="222"/>
      <c r="AI3709" s="229"/>
    </row>
    <row r="3710" spans="1:35" ht="18.75">
      <c r="A3710" s="70" t="s">
        <v>8946</v>
      </c>
      <c r="B3710" s="74" t="s">
        <v>18</v>
      </c>
      <c r="C3710" s="74" t="s">
        <v>4689</v>
      </c>
      <c r="D3710" s="75">
        <v>42256</v>
      </c>
      <c r="E3710" s="76">
        <v>42256.527777777781</v>
      </c>
      <c r="F3710" s="75">
        <v>42256</v>
      </c>
      <c r="G3710" s="76">
        <v>42256.576388888891</v>
      </c>
      <c r="H3710" s="76">
        <f t="shared" si="54"/>
        <v>4.8611111109494232E-2</v>
      </c>
      <c r="I3710" s="74">
        <v>241</v>
      </c>
      <c r="J3710" s="74"/>
      <c r="K3710" s="74"/>
      <c r="L3710" s="74" t="s">
        <v>16</v>
      </c>
      <c r="M3710" s="225" t="s">
        <v>9543</v>
      </c>
      <c r="N3710" s="226">
        <v>220</v>
      </c>
      <c r="O3710" s="225" t="s">
        <v>7</v>
      </c>
      <c r="P3710" s="225" t="s">
        <v>351</v>
      </c>
      <c r="Q3710" s="225" t="s">
        <v>9544</v>
      </c>
      <c r="R3710" s="225">
        <v>11.3</v>
      </c>
      <c r="S3710" s="225"/>
      <c r="T3710" s="225">
        <f>R3710+S3710</f>
        <v>11.3</v>
      </c>
      <c r="U3710" s="302"/>
      <c r="V3710" s="302"/>
      <c r="W3710" s="302"/>
      <c r="X3710" s="302"/>
      <c r="Y3710" s="302"/>
      <c r="Z3710" s="302"/>
      <c r="AA3710" s="302"/>
      <c r="AB3710" s="302"/>
      <c r="AC3710" s="302"/>
      <c r="AD3710" s="302" t="s">
        <v>37</v>
      </c>
      <c r="AE3710" s="302"/>
      <c r="AF3710" s="302"/>
      <c r="AG3710" s="302"/>
      <c r="AH3710" s="222"/>
      <c r="AI3710" s="229"/>
    </row>
    <row r="3711" spans="1:35" ht="122.25">
      <c r="A3711" s="70" t="s">
        <v>8946</v>
      </c>
      <c r="B3711" s="74" t="s">
        <v>12</v>
      </c>
      <c r="C3711" s="74" t="s">
        <v>1014</v>
      </c>
      <c r="D3711" s="75">
        <v>42256</v>
      </c>
      <c r="E3711" s="76">
        <v>0.16111111111111112</v>
      </c>
      <c r="F3711" s="75">
        <v>42256</v>
      </c>
      <c r="G3711" s="76">
        <v>0.16111111111111112</v>
      </c>
      <c r="H3711" s="76">
        <f t="shared" si="54"/>
        <v>0</v>
      </c>
      <c r="I3711" s="74">
        <v>91</v>
      </c>
      <c r="J3711" s="74" t="s">
        <v>143</v>
      </c>
      <c r="K3711" s="74" t="s">
        <v>51</v>
      </c>
      <c r="L3711" s="74" t="s">
        <v>16</v>
      </c>
      <c r="M3711" s="225" t="s">
        <v>8984</v>
      </c>
      <c r="N3711" s="226" t="s">
        <v>3</v>
      </c>
      <c r="O3711" s="225" t="s">
        <v>48</v>
      </c>
      <c r="P3711" s="225" t="s">
        <v>8985</v>
      </c>
      <c r="Q3711" s="225" t="s">
        <v>9855</v>
      </c>
      <c r="R3711" s="225">
        <v>2.2999999999999998</v>
      </c>
      <c r="S3711" s="225">
        <v>24.9</v>
      </c>
      <c r="T3711" s="225">
        <f>S3711+R3711</f>
        <v>27.2</v>
      </c>
      <c r="U3711" s="302" t="s">
        <v>128</v>
      </c>
      <c r="V3711" s="302" t="s">
        <v>128</v>
      </c>
      <c r="W3711" s="302" t="s">
        <v>128</v>
      </c>
      <c r="X3711" s="302" t="s">
        <v>128</v>
      </c>
      <c r="Y3711" s="302" t="s">
        <v>128</v>
      </c>
      <c r="Z3711" s="302" t="s">
        <v>128</v>
      </c>
      <c r="AA3711" s="302" t="s">
        <v>128</v>
      </c>
      <c r="AB3711" s="302" t="s">
        <v>128</v>
      </c>
      <c r="AC3711" s="302" t="s">
        <v>128</v>
      </c>
      <c r="AD3711" s="302" t="s">
        <v>37</v>
      </c>
      <c r="AE3711" s="302" t="s">
        <v>128</v>
      </c>
      <c r="AF3711" s="302" t="s">
        <v>128</v>
      </c>
      <c r="AG3711" s="302"/>
      <c r="AH3711" s="222"/>
      <c r="AI3711" s="229"/>
    </row>
    <row r="3712" spans="1:35" ht="37.5">
      <c r="A3712" s="70" t="s">
        <v>3570</v>
      </c>
      <c r="B3712" s="74" t="s">
        <v>12</v>
      </c>
      <c r="C3712" s="74" t="s">
        <v>127</v>
      </c>
      <c r="D3712" s="75">
        <v>42172</v>
      </c>
      <c r="E3712" s="76">
        <v>0.97569444444444453</v>
      </c>
      <c r="F3712" s="75">
        <v>42172</v>
      </c>
      <c r="G3712" s="76">
        <v>0.98263888888888884</v>
      </c>
      <c r="H3712" s="76">
        <f t="shared" si="54"/>
        <v>6.9444444444443088E-3</v>
      </c>
      <c r="I3712" s="74">
        <v>8</v>
      </c>
      <c r="J3712" s="74"/>
      <c r="K3712" s="74"/>
      <c r="L3712" s="74" t="s">
        <v>11</v>
      </c>
      <c r="M3712" s="225" t="s">
        <v>4279</v>
      </c>
      <c r="N3712" s="226">
        <v>0.4</v>
      </c>
      <c r="O3712" s="225" t="s">
        <v>55</v>
      </c>
      <c r="P3712" s="225" t="s">
        <v>55</v>
      </c>
      <c r="Q3712" s="225" t="s">
        <v>2834</v>
      </c>
      <c r="R3712" s="225">
        <v>0.21</v>
      </c>
      <c r="S3712" s="225">
        <v>0.43</v>
      </c>
      <c r="T3712" s="225">
        <f>R3712+S3712</f>
        <v>0.64</v>
      </c>
      <c r="U3712" s="302" t="s">
        <v>60</v>
      </c>
      <c r="V3712" s="302" t="s">
        <v>128</v>
      </c>
      <c r="W3712" s="302" t="s">
        <v>128</v>
      </c>
      <c r="X3712" s="302" t="s">
        <v>128</v>
      </c>
      <c r="Y3712" s="302" t="s">
        <v>128</v>
      </c>
      <c r="Z3712" s="302" t="s">
        <v>128</v>
      </c>
      <c r="AA3712" s="302" t="s">
        <v>128</v>
      </c>
      <c r="AB3712" s="302" t="s">
        <v>128</v>
      </c>
      <c r="AC3712" s="302" t="s">
        <v>128</v>
      </c>
      <c r="AD3712" s="302" t="s">
        <v>22</v>
      </c>
      <c r="AE3712" s="302"/>
      <c r="AF3712" s="302"/>
      <c r="AG3712" s="302"/>
      <c r="AH3712" s="222"/>
      <c r="AI3712" s="229"/>
    </row>
    <row r="3713" spans="1:36" ht="31.5" customHeight="1">
      <c r="A3713" s="70" t="s">
        <v>8946</v>
      </c>
      <c r="B3713" s="74" t="s">
        <v>12</v>
      </c>
      <c r="C3713" s="74" t="s">
        <v>1014</v>
      </c>
      <c r="D3713" s="75">
        <v>42256</v>
      </c>
      <c r="E3713" s="76">
        <v>0.78194444444444444</v>
      </c>
      <c r="F3713" s="75">
        <v>42256</v>
      </c>
      <c r="G3713" s="76">
        <v>0.82361111111111107</v>
      </c>
      <c r="H3713" s="76">
        <f t="shared" si="54"/>
        <v>4.166666666666663E-2</v>
      </c>
      <c r="I3713" s="74">
        <v>639</v>
      </c>
      <c r="J3713" s="74"/>
      <c r="K3713" s="74"/>
      <c r="L3713" s="74" t="s">
        <v>16</v>
      </c>
      <c r="M3713" s="225" t="s">
        <v>8986</v>
      </c>
      <c r="N3713" s="226">
        <v>220</v>
      </c>
      <c r="O3713" s="225" t="s">
        <v>13</v>
      </c>
      <c r="P3713" s="225" t="s">
        <v>8987</v>
      </c>
      <c r="Q3713" s="225" t="s">
        <v>9856</v>
      </c>
      <c r="R3713" s="225">
        <v>315.3</v>
      </c>
      <c r="S3713" s="225">
        <v>413.4</v>
      </c>
      <c r="T3713" s="225">
        <f>S3713+R3713</f>
        <v>728.7</v>
      </c>
      <c r="U3713" s="302" t="s">
        <v>38</v>
      </c>
      <c r="V3713" s="302" t="s">
        <v>128</v>
      </c>
      <c r="W3713" s="302" t="s">
        <v>128</v>
      </c>
      <c r="X3713" s="302" t="s">
        <v>128</v>
      </c>
      <c r="Y3713" s="302" t="s">
        <v>128</v>
      </c>
      <c r="Z3713" s="302" t="s">
        <v>128</v>
      </c>
      <c r="AA3713" s="302" t="s">
        <v>128</v>
      </c>
      <c r="AB3713" s="302" t="s">
        <v>128</v>
      </c>
      <c r="AC3713" s="302" t="s">
        <v>128</v>
      </c>
      <c r="AD3713" s="302" t="s">
        <v>37</v>
      </c>
      <c r="AE3713" s="302" t="s">
        <v>53</v>
      </c>
      <c r="AF3713" s="302" t="s">
        <v>128</v>
      </c>
      <c r="AG3713" s="302"/>
      <c r="AH3713" s="222"/>
      <c r="AI3713" s="229"/>
    </row>
    <row r="3714" spans="1:36" ht="75">
      <c r="A3714" s="70" t="s">
        <v>8946</v>
      </c>
      <c r="B3714" s="74" t="s">
        <v>58</v>
      </c>
      <c r="C3714" s="74" t="s">
        <v>197</v>
      </c>
      <c r="D3714" s="75">
        <v>42256</v>
      </c>
      <c r="E3714" s="76">
        <v>0.35555555555555557</v>
      </c>
      <c r="F3714" s="75">
        <v>42256</v>
      </c>
      <c r="G3714" s="76">
        <v>0.35555555555555557</v>
      </c>
      <c r="H3714" s="76">
        <v>0</v>
      </c>
      <c r="I3714" s="74">
        <v>16</v>
      </c>
      <c r="J3714" s="74" t="s">
        <v>3228</v>
      </c>
      <c r="K3714" s="74" t="s">
        <v>8</v>
      </c>
      <c r="L3714" s="74" t="s">
        <v>9</v>
      </c>
      <c r="M3714" s="225" t="s">
        <v>8988</v>
      </c>
      <c r="N3714" s="226">
        <v>110</v>
      </c>
      <c r="O3714" s="225" t="s">
        <v>7</v>
      </c>
      <c r="P3714" s="225" t="s">
        <v>8988</v>
      </c>
      <c r="Q3714" s="225" t="s">
        <v>11146</v>
      </c>
      <c r="R3714" s="225"/>
      <c r="S3714" s="225">
        <v>2.6</v>
      </c>
      <c r="T3714" s="225">
        <f>R3714+S3714</f>
        <v>2.6</v>
      </c>
      <c r="U3714" s="302" t="s">
        <v>28</v>
      </c>
      <c r="V3714" s="302">
        <v>1993</v>
      </c>
      <c r="W3714" s="302" t="s">
        <v>606</v>
      </c>
      <c r="X3714" s="302" t="s">
        <v>724</v>
      </c>
      <c r="Y3714" s="302">
        <v>41880</v>
      </c>
      <c r="Z3714" s="302">
        <v>100</v>
      </c>
      <c r="AA3714" s="302">
        <v>42611</v>
      </c>
      <c r="AB3714" s="302">
        <v>0</v>
      </c>
      <c r="AC3714" s="302">
        <v>41880</v>
      </c>
      <c r="AD3714" s="302" t="s">
        <v>30</v>
      </c>
      <c r="AE3714" s="302"/>
      <c r="AF3714" s="302"/>
      <c r="AG3714" s="302"/>
      <c r="AH3714" s="222"/>
      <c r="AI3714" s="229"/>
    </row>
    <row r="3715" spans="1:36" ht="75">
      <c r="A3715" s="70" t="s">
        <v>8946</v>
      </c>
      <c r="B3715" s="74" t="s">
        <v>5</v>
      </c>
      <c r="C3715" s="74" t="s">
        <v>5</v>
      </c>
      <c r="D3715" s="75">
        <v>42256</v>
      </c>
      <c r="E3715" s="76">
        <v>0.26180555555555557</v>
      </c>
      <c r="F3715" s="75">
        <v>42256</v>
      </c>
      <c r="G3715" s="76">
        <v>0.26180555555555557</v>
      </c>
      <c r="H3715" s="76">
        <v>0</v>
      </c>
      <c r="I3715" s="74">
        <v>6</v>
      </c>
      <c r="J3715" s="74" t="s">
        <v>8255</v>
      </c>
      <c r="K3715" s="74"/>
      <c r="L3715" s="74" t="s">
        <v>4</v>
      </c>
      <c r="M3715" s="225" t="s">
        <v>8992</v>
      </c>
      <c r="N3715" s="226">
        <v>35</v>
      </c>
      <c r="O3715" s="225" t="s">
        <v>13</v>
      </c>
      <c r="P3715" s="225" t="s">
        <v>8993</v>
      </c>
      <c r="Q3715" s="225" t="s">
        <v>10711</v>
      </c>
      <c r="R3715" s="225"/>
      <c r="S3715" s="225">
        <v>2.9</v>
      </c>
      <c r="T3715" s="225">
        <f>SUM(R3715:S3715)</f>
        <v>2.9</v>
      </c>
      <c r="U3715" s="302" t="s">
        <v>33</v>
      </c>
      <c r="V3715" s="302" t="s">
        <v>10712</v>
      </c>
      <c r="W3715" s="302" t="s">
        <v>10713</v>
      </c>
      <c r="X3715" s="302" t="s">
        <v>1053</v>
      </c>
      <c r="Y3715" s="302" t="s">
        <v>10714</v>
      </c>
      <c r="Z3715" s="302"/>
      <c r="AA3715" s="302" t="s">
        <v>10715</v>
      </c>
      <c r="AB3715" s="302"/>
      <c r="AC3715" s="302"/>
      <c r="AD3715" s="302" t="s">
        <v>0</v>
      </c>
      <c r="AE3715" s="302"/>
      <c r="AF3715" s="302"/>
      <c r="AG3715" s="302"/>
      <c r="AH3715" s="222"/>
      <c r="AI3715" s="229"/>
    </row>
    <row r="3716" spans="1:36" ht="243.75">
      <c r="A3716" s="70" t="s">
        <v>8946</v>
      </c>
      <c r="B3716" s="74" t="s">
        <v>5</v>
      </c>
      <c r="C3716" s="74" t="s">
        <v>5</v>
      </c>
      <c r="D3716" s="75">
        <v>42256</v>
      </c>
      <c r="E3716" s="76">
        <v>0.43194444444444446</v>
      </c>
      <c r="F3716" s="75">
        <v>42256</v>
      </c>
      <c r="G3716" s="76">
        <v>0.43194444444444446</v>
      </c>
      <c r="H3716" s="76">
        <v>0</v>
      </c>
      <c r="I3716" s="74">
        <v>9</v>
      </c>
      <c r="J3716" s="74" t="s">
        <v>143</v>
      </c>
      <c r="K3716" s="74" t="s">
        <v>8</v>
      </c>
      <c r="L3716" s="74" t="s">
        <v>9</v>
      </c>
      <c r="M3716" s="225" t="s">
        <v>10716</v>
      </c>
      <c r="N3716" s="226" t="s">
        <v>3</v>
      </c>
      <c r="O3716" s="225" t="s">
        <v>25</v>
      </c>
      <c r="P3716" s="225" t="s">
        <v>10717</v>
      </c>
      <c r="Q3716" s="225" t="s">
        <v>10718</v>
      </c>
      <c r="R3716" s="225"/>
      <c r="S3716" s="225">
        <v>10.1</v>
      </c>
      <c r="T3716" s="225">
        <f>SUM(R3716:S3716)</f>
        <v>10.1</v>
      </c>
      <c r="U3716" s="302" t="s">
        <v>28</v>
      </c>
      <c r="V3716" s="302">
        <v>40991</v>
      </c>
      <c r="W3716" s="302" t="s">
        <v>10719</v>
      </c>
      <c r="X3716" s="302" t="s">
        <v>10720</v>
      </c>
      <c r="Y3716" s="302" t="s">
        <v>10721</v>
      </c>
      <c r="Z3716" s="302"/>
      <c r="AA3716" s="302" t="s">
        <v>10722</v>
      </c>
      <c r="AB3716" s="302" t="s">
        <v>10723</v>
      </c>
      <c r="AC3716" s="302"/>
      <c r="AD3716" s="302" t="s">
        <v>30</v>
      </c>
      <c r="AE3716" s="302"/>
      <c r="AF3716" s="302"/>
      <c r="AG3716" s="302"/>
      <c r="AH3716" s="222"/>
      <c r="AI3716" s="229"/>
    </row>
    <row r="3717" spans="1:36" ht="47.25">
      <c r="A3717" s="68" t="s">
        <v>8946</v>
      </c>
      <c r="B3717" s="92" t="s">
        <v>21</v>
      </c>
      <c r="C3717" s="92" t="s">
        <v>21</v>
      </c>
      <c r="D3717" s="88">
        <v>42257</v>
      </c>
      <c r="E3717" s="89">
        <v>0.42708333333333331</v>
      </c>
      <c r="F3717" s="88">
        <v>42257</v>
      </c>
      <c r="G3717" s="89">
        <v>0.47222222222222227</v>
      </c>
      <c r="H3717" s="89">
        <v>4.5138888888888888E-2</v>
      </c>
      <c r="I3717" s="68">
        <v>1</v>
      </c>
      <c r="J3717" s="68"/>
      <c r="K3717" s="92"/>
      <c r="L3717" s="92" t="s">
        <v>11</v>
      </c>
      <c r="M3717" s="230" t="s">
        <v>9931</v>
      </c>
      <c r="N3717" s="221">
        <v>0.4</v>
      </c>
      <c r="O3717" s="221" t="s">
        <v>2</v>
      </c>
      <c r="P3717" s="230" t="s">
        <v>9931</v>
      </c>
      <c r="Q3717" s="221" t="s">
        <v>9932</v>
      </c>
      <c r="R3717" s="221"/>
      <c r="S3717" s="221"/>
      <c r="T3717" s="221"/>
      <c r="U3717" s="293" t="s">
        <v>1</v>
      </c>
      <c r="V3717" s="273" t="s">
        <v>128</v>
      </c>
      <c r="W3717" s="293" t="s">
        <v>128</v>
      </c>
      <c r="X3717" s="293" t="s">
        <v>128</v>
      </c>
      <c r="Y3717" s="269">
        <v>2015</v>
      </c>
      <c r="Z3717" s="318" t="s">
        <v>128</v>
      </c>
      <c r="AA3717" s="269">
        <v>2016</v>
      </c>
      <c r="AB3717" s="293" t="s">
        <v>128</v>
      </c>
      <c r="AC3717" s="269">
        <v>2015</v>
      </c>
      <c r="AD3717" s="293" t="s">
        <v>17</v>
      </c>
      <c r="AE3717" s="293" t="s">
        <v>57</v>
      </c>
      <c r="AF3717" s="293"/>
      <c r="AG3717" s="318"/>
      <c r="AH3717" s="230"/>
      <c r="AI3717" s="229"/>
    </row>
    <row r="3718" spans="1:36" ht="47.25">
      <c r="A3718" s="68" t="s">
        <v>8946</v>
      </c>
      <c r="B3718" s="92" t="s">
        <v>21</v>
      </c>
      <c r="C3718" s="92" t="s">
        <v>21</v>
      </c>
      <c r="D3718" s="88">
        <v>42257</v>
      </c>
      <c r="E3718" s="89">
        <v>0.43402777777777773</v>
      </c>
      <c r="F3718" s="88">
        <v>42257</v>
      </c>
      <c r="G3718" s="89">
        <v>0.4861111111111111</v>
      </c>
      <c r="H3718" s="89">
        <v>5.2083333333333336E-2</v>
      </c>
      <c r="I3718" s="68">
        <v>1</v>
      </c>
      <c r="J3718" s="68"/>
      <c r="K3718" s="92"/>
      <c r="L3718" s="92" t="s">
        <v>11</v>
      </c>
      <c r="M3718" s="230" t="s">
        <v>9015</v>
      </c>
      <c r="N3718" s="221">
        <v>0.4</v>
      </c>
      <c r="O3718" s="221" t="s">
        <v>2</v>
      </c>
      <c r="P3718" s="230" t="s">
        <v>9015</v>
      </c>
      <c r="Q3718" s="221" t="s">
        <v>9016</v>
      </c>
      <c r="R3718" s="221">
        <v>4.4999999999999998E-2</v>
      </c>
      <c r="S3718" s="221">
        <v>2.3E-2</v>
      </c>
      <c r="T3718" s="221">
        <v>6.8000000000000005E-2</v>
      </c>
      <c r="U3718" s="293" t="s">
        <v>1</v>
      </c>
      <c r="V3718" s="273" t="s">
        <v>128</v>
      </c>
      <c r="W3718" s="293" t="s">
        <v>128</v>
      </c>
      <c r="X3718" s="293" t="s">
        <v>128</v>
      </c>
      <c r="Y3718" s="269">
        <v>2015</v>
      </c>
      <c r="Z3718" s="318" t="s">
        <v>128</v>
      </c>
      <c r="AA3718" s="269">
        <v>2016</v>
      </c>
      <c r="AB3718" s="293" t="s">
        <v>128</v>
      </c>
      <c r="AC3718" s="269">
        <v>2015</v>
      </c>
      <c r="AD3718" s="293" t="s">
        <v>17</v>
      </c>
      <c r="AE3718" s="293" t="s">
        <v>57</v>
      </c>
      <c r="AF3718" s="293"/>
      <c r="AG3718" s="318"/>
      <c r="AH3718" s="230"/>
      <c r="AI3718" s="229"/>
    </row>
    <row r="3719" spans="1:36" ht="56.25">
      <c r="A3719" s="70" t="s">
        <v>8946</v>
      </c>
      <c r="B3719" s="74" t="s">
        <v>19</v>
      </c>
      <c r="C3719" s="74" t="s">
        <v>19</v>
      </c>
      <c r="D3719" s="75">
        <v>42257</v>
      </c>
      <c r="E3719" s="76">
        <v>4.0972222222222222E-2</v>
      </c>
      <c r="F3719" s="75">
        <v>42257</v>
      </c>
      <c r="G3719" s="76">
        <v>4.9999999999999996E-2</v>
      </c>
      <c r="H3719" s="76">
        <f>F3719-D3719+G3719-E3719</f>
        <v>9.0277777777777735E-3</v>
      </c>
      <c r="I3719" s="74">
        <v>5</v>
      </c>
      <c r="J3719" s="74" t="s">
        <v>150</v>
      </c>
      <c r="K3719" s="74" t="s">
        <v>20</v>
      </c>
      <c r="L3719" s="74" t="s">
        <v>4</v>
      </c>
      <c r="M3719" s="225" t="s">
        <v>3686</v>
      </c>
      <c r="N3719" s="226" t="s">
        <v>3</v>
      </c>
      <c r="O3719" s="225" t="s">
        <v>7</v>
      </c>
      <c r="P3719" s="225" t="s">
        <v>9012</v>
      </c>
      <c r="Q3719" s="225" t="s">
        <v>11477</v>
      </c>
      <c r="R3719" s="225">
        <v>2</v>
      </c>
      <c r="S3719" s="225"/>
      <c r="T3719" s="225">
        <f>R3719+S3719</f>
        <v>2</v>
      </c>
      <c r="U3719" s="302" t="s">
        <v>28</v>
      </c>
      <c r="V3719" s="302">
        <v>2001</v>
      </c>
      <c r="W3719" s="302" t="s">
        <v>1709</v>
      </c>
      <c r="X3719" s="302">
        <v>0</v>
      </c>
      <c r="Y3719" s="302">
        <v>0</v>
      </c>
      <c r="Z3719" s="302">
        <v>100</v>
      </c>
      <c r="AA3719" s="302">
        <v>42278</v>
      </c>
      <c r="AB3719" s="302">
        <v>0</v>
      </c>
      <c r="AC3719" s="302">
        <v>0</v>
      </c>
      <c r="AD3719" s="302" t="s">
        <v>0</v>
      </c>
      <c r="AE3719" s="302"/>
      <c r="AF3719" s="302"/>
      <c r="AG3719" s="302"/>
      <c r="AH3719" s="222"/>
      <c r="AI3719" s="229"/>
    </row>
    <row r="3720" spans="1:36" ht="93.75">
      <c r="A3720" s="70" t="s">
        <v>8946</v>
      </c>
      <c r="B3720" s="74" t="s">
        <v>19</v>
      </c>
      <c r="C3720" s="74" t="s">
        <v>2781</v>
      </c>
      <c r="D3720" s="75">
        <v>42257</v>
      </c>
      <c r="E3720" s="76">
        <v>0.25555555555555559</v>
      </c>
      <c r="F3720" s="75">
        <v>42257</v>
      </c>
      <c r="G3720" s="76">
        <v>0.25625000000000003</v>
      </c>
      <c r="H3720" s="76">
        <v>6.9444444444444198E-4</v>
      </c>
      <c r="I3720" s="74">
        <v>1</v>
      </c>
      <c r="J3720" s="74" t="s">
        <v>2962</v>
      </c>
      <c r="K3720" s="74" t="s">
        <v>8</v>
      </c>
      <c r="L3720" s="74" t="s">
        <v>16</v>
      </c>
      <c r="M3720" s="225" t="s">
        <v>267</v>
      </c>
      <c r="N3720" s="226">
        <v>110</v>
      </c>
      <c r="O3720" s="225" t="s">
        <v>7</v>
      </c>
      <c r="P3720" s="225" t="s">
        <v>11474</v>
      </c>
      <c r="Q3720" s="225" t="s">
        <v>11475</v>
      </c>
      <c r="R3720" s="225"/>
      <c r="S3720" s="225"/>
      <c r="T3720" s="225"/>
      <c r="U3720" s="302"/>
      <c r="V3720" s="302"/>
      <c r="W3720" s="302"/>
      <c r="X3720" s="302"/>
      <c r="Y3720" s="302"/>
      <c r="Z3720" s="302"/>
      <c r="AA3720" s="302"/>
      <c r="AB3720" s="302"/>
      <c r="AC3720" s="302"/>
      <c r="AD3720" s="302" t="s">
        <v>37</v>
      </c>
      <c r="AE3720" s="302"/>
      <c r="AF3720" s="302"/>
      <c r="AG3720" s="302"/>
      <c r="AH3720" s="222"/>
      <c r="AI3720" s="229"/>
    </row>
    <row r="3721" spans="1:36" ht="93.75">
      <c r="A3721" s="70" t="s">
        <v>8946</v>
      </c>
      <c r="B3721" s="74" t="s">
        <v>19</v>
      </c>
      <c r="C3721" s="74" t="s">
        <v>11210</v>
      </c>
      <c r="D3721" s="75">
        <v>42257</v>
      </c>
      <c r="E3721" s="76">
        <v>0.27916666666666667</v>
      </c>
      <c r="F3721" s="75">
        <v>42257</v>
      </c>
      <c r="G3721" s="76">
        <v>0.27986111111111112</v>
      </c>
      <c r="H3721" s="76">
        <f>F3721-D3721+G3721-E3721</f>
        <v>6.9444444444444198E-4</v>
      </c>
      <c r="I3721" s="74">
        <v>9</v>
      </c>
      <c r="J3721" s="74"/>
      <c r="K3721" s="74" t="s">
        <v>8</v>
      </c>
      <c r="L3721" s="74" t="s">
        <v>4</v>
      </c>
      <c r="M3721" s="225" t="s">
        <v>1850</v>
      </c>
      <c r="N3721" s="226">
        <v>35</v>
      </c>
      <c r="O3721" s="225" t="s">
        <v>7</v>
      </c>
      <c r="P3721" s="225" t="s">
        <v>9013</v>
      </c>
      <c r="Q3721" s="225" t="s">
        <v>9014</v>
      </c>
      <c r="R3721" s="225">
        <v>5</v>
      </c>
      <c r="S3721" s="225">
        <v>2</v>
      </c>
      <c r="T3721" s="225">
        <f>R3721+S3721</f>
        <v>7</v>
      </c>
      <c r="U3721" s="302" t="s">
        <v>28</v>
      </c>
      <c r="V3721" s="302">
        <v>1977</v>
      </c>
      <c r="W3721" s="302" t="s">
        <v>1364</v>
      </c>
      <c r="X3721" s="302">
        <v>0</v>
      </c>
      <c r="Y3721" s="302" t="s">
        <v>11476</v>
      </c>
      <c r="Z3721" s="302">
        <v>100</v>
      </c>
      <c r="AA3721" s="302" t="s">
        <v>11234</v>
      </c>
      <c r="AB3721" s="302">
        <v>0</v>
      </c>
      <c r="AC3721" s="302" t="s">
        <v>11476</v>
      </c>
      <c r="AD3721" s="302" t="s">
        <v>17</v>
      </c>
      <c r="AE3721" s="302"/>
      <c r="AF3721" s="302"/>
      <c r="AG3721" s="302"/>
      <c r="AH3721" s="222"/>
      <c r="AI3721" s="229"/>
    </row>
    <row r="3722" spans="1:36" ht="93.75">
      <c r="A3722" s="70" t="s">
        <v>8946</v>
      </c>
      <c r="B3722" s="74" t="s">
        <v>19</v>
      </c>
      <c r="C3722" s="74" t="s">
        <v>11333</v>
      </c>
      <c r="D3722" s="75">
        <v>42257</v>
      </c>
      <c r="E3722" s="76">
        <v>0.29097222222222224</v>
      </c>
      <c r="F3722" s="75">
        <v>42257</v>
      </c>
      <c r="G3722" s="76">
        <v>0.29097222222222224</v>
      </c>
      <c r="H3722" s="76">
        <v>0</v>
      </c>
      <c r="I3722" s="74">
        <v>1</v>
      </c>
      <c r="J3722" s="74"/>
      <c r="K3722" s="74" t="s">
        <v>8</v>
      </c>
      <c r="L3722" s="74" t="s">
        <v>16</v>
      </c>
      <c r="M3722" s="225" t="s">
        <v>3813</v>
      </c>
      <c r="N3722" s="226">
        <v>35</v>
      </c>
      <c r="O3722" s="225" t="s">
        <v>7</v>
      </c>
      <c r="P3722" s="225" t="s">
        <v>174</v>
      </c>
      <c r="Q3722" s="225" t="s">
        <v>9002</v>
      </c>
      <c r="R3722" s="225">
        <v>1</v>
      </c>
      <c r="S3722" s="225"/>
      <c r="T3722" s="225">
        <f>R3722+S3722</f>
        <v>1</v>
      </c>
      <c r="U3722" s="302"/>
      <c r="V3722" s="302"/>
      <c r="W3722" s="302"/>
      <c r="X3722" s="302"/>
      <c r="Y3722" s="302"/>
      <c r="Z3722" s="302"/>
      <c r="AA3722" s="302"/>
      <c r="AB3722" s="302"/>
      <c r="AC3722" s="302"/>
      <c r="AD3722" s="302" t="s">
        <v>37</v>
      </c>
      <c r="AE3722" s="302"/>
      <c r="AF3722" s="302"/>
      <c r="AG3722" s="302"/>
      <c r="AH3722" s="222"/>
      <c r="AI3722" s="229"/>
    </row>
    <row r="3723" spans="1:36" ht="112.5">
      <c r="A3723" s="70" t="s">
        <v>8946</v>
      </c>
      <c r="B3723" s="74" t="s">
        <v>19</v>
      </c>
      <c r="C3723" s="74" t="s">
        <v>11218</v>
      </c>
      <c r="D3723" s="75">
        <v>42257</v>
      </c>
      <c r="E3723" s="76">
        <v>0.31180555555555556</v>
      </c>
      <c r="F3723" s="75">
        <v>42257</v>
      </c>
      <c r="G3723" s="76">
        <v>0.3125</v>
      </c>
      <c r="H3723" s="76">
        <v>6.9444444444444198E-4</v>
      </c>
      <c r="I3723" s="74">
        <v>8</v>
      </c>
      <c r="J3723" s="74"/>
      <c r="K3723" s="74" t="s">
        <v>8</v>
      </c>
      <c r="L3723" s="74" t="s">
        <v>16</v>
      </c>
      <c r="M3723" s="225" t="s">
        <v>175</v>
      </c>
      <c r="N3723" s="226">
        <v>110</v>
      </c>
      <c r="O3723" s="225" t="s">
        <v>7</v>
      </c>
      <c r="P3723" s="225" t="s">
        <v>9003</v>
      </c>
      <c r="Q3723" s="225" t="s">
        <v>9004</v>
      </c>
      <c r="R3723" s="225">
        <v>6</v>
      </c>
      <c r="S3723" s="225">
        <v>18</v>
      </c>
      <c r="T3723" s="225">
        <f>R3723+S3723</f>
        <v>24</v>
      </c>
      <c r="U3723" s="302"/>
      <c r="V3723" s="302"/>
      <c r="W3723" s="302"/>
      <c r="X3723" s="302"/>
      <c r="Y3723" s="302"/>
      <c r="Z3723" s="302"/>
      <c r="AA3723" s="302"/>
      <c r="AB3723" s="302"/>
      <c r="AC3723" s="302"/>
      <c r="AD3723" s="302" t="s">
        <v>37</v>
      </c>
      <c r="AE3723" s="302"/>
      <c r="AF3723" s="302"/>
      <c r="AG3723" s="302"/>
      <c r="AH3723" s="222"/>
      <c r="AI3723" s="229"/>
    </row>
    <row r="3724" spans="1:36" ht="75" customHeight="1">
      <c r="A3724" s="70" t="s">
        <v>8946</v>
      </c>
      <c r="B3724" s="74" t="s">
        <v>19</v>
      </c>
      <c r="C3724" s="74" t="s">
        <v>19</v>
      </c>
      <c r="D3724" s="75">
        <v>42257</v>
      </c>
      <c r="E3724" s="76">
        <v>0.40972222222222227</v>
      </c>
      <c r="F3724" s="75">
        <v>42257</v>
      </c>
      <c r="G3724" s="76">
        <v>0.48541666666666666</v>
      </c>
      <c r="H3724" s="76">
        <f>F3724-D3724+G3724-E3724</f>
        <v>7.5694444444444398E-2</v>
      </c>
      <c r="I3724" s="74">
        <v>2</v>
      </c>
      <c r="J3724" s="74" t="s">
        <v>243</v>
      </c>
      <c r="K3724" s="74" t="s">
        <v>20</v>
      </c>
      <c r="L3724" s="74" t="s">
        <v>4</v>
      </c>
      <c r="M3724" s="225" t="s">
        <v>5376</v>
      </c>
      <c r="N3724" s="226" t="s">
        <v>3</v>
      </c>
      <c r="O3724" s="225" t="s">
        <v>7</v>
      </c>
      <c r="P3724" s="225" t="s">
        <v>3454</v>
      </c>
      <c r="Q3724" s="225" t="s">
        <v>9011</v>
      </c>
      <c r="R3724" s="225">
        <v>4</v>
      </c>
      <c r="S3724" s="225"/>
      <c r="T3724" s="225">
        <f>R3724+S3724</f>
        <v>4</v>
      </c>
      <c r="U3724" s="302" t="s">
        <v>28</v>
      </c>
      <c r="V3724" s="302">
        <v>2013</v>
      </c>
      <c r="W3724" s="302" t="s">
        <v>1364</v>
      </c>
      <c r="X3724" s="302">
        <v>0</v>
      </c>
      <c r="Y3724" s="302">
        <v>42257</v>
      </c>
      <c r="Z3724" s="302">
        <v>100</v>
      </c>
      <c r="AA3724" s="302">
        <v>0</v>
      </c>
      <c r="AB3724" s="302">
        <v>0</v>
      </c>
      <c r="AC3724" s="302">
        <v>42257</v>
      </c>
      <c r="AD3724" s="302" t="s">
        <v>24</v>
      </c>
      <c r="AE3724" s="302"/>
      <c r="AF3724" s="302"/>
      <c r="AG3724" s="302"/>
      <c r="AH3724" s="222"/>
      <c r="AI3724" s="229"/>
    </row>
    <row r="3725" spans="1:36" ht="189" customHeight="1">
      <c r="A3725" s="70" t="s">
        <v>11517</v>
      </c>
      <c r="B3725" s="74" t="s">
        <v>18</v>
      </c>
      <c r="C3725" s="74" t="s">
        <v>18</v>
      </c>
      <c r="D3725" s="75">
        <v>42280</v>
      </c>
      <c r="E3725" s="76">
        <v>42280.208333333336</v>
      </c>
      <c r="F3725" s="75">
        <v>42280</v>
      </c>
      <c r="G3725" s="76">
        <v>42280.989583333336</v>
      </c>
      <c r="H3725" s="76">
        <f>G3725-E3725</f>
        <v>0.78125</v>
      </c>
      <c r="I3725" s="74">
        <v>3</v>
      </c>
      <c r="J3725" s="74"/>
      <c r="K3725" s="74"/>
      <c r="L3725" s="74" t="s">
        <v>9</v>
      </c>
      <c r="M3725" s="225" t="s">
        <v>11672</v>
      </c>
      <c r="N3725" s="226">
        <v>0.4</v>
      </c>
      <c r="O3725" s="225" t="s">
        <v>25</v>
      </c>
      <c r="P3725" s="225" t="s">
        <v>11673</v>
      </c>
      <c r="Q3725" s="225" t="s">
        <v>11674</v>
      </c>
      <c r="R3725" s="225">
        <f>0.142+1.182</f>
        <v>1.3239999999999998</v>
      </c>
      <c r="S3725" s="225"/>
      <c r="T3725" s="225">
        <f>R3725+S3725</f>
        <v>1.3239999999999998</v>
      </c>
      <c r="U3725" s="302"/>
      <c r="V3725" s="302"/>
      <c r="W3725" s="302"/>
      <c r="X3725" s="302"/>
      <c r="Y3725" s="302"/>
      <c r="Z3725" s="302"/>
      <c r="AA3725" s="302"/>
      <c r="AB3725" s="302"/>
      <c r="AC3725" s="302"/>
      <c r="AD3725" s="302" t="s">
        <v>31</v>
      </c>
      <c r="AE3725" s="302"/>
      <c r="AF3725" s="302"/>
      <c r="AG3725" s="302"/>
      <c r="AH3725" s="222"/>
      <c r="AI3725" s="229"/>
    </row>
    <row r="3726" spans="1:36" ht="337.5">
      <c r="A3726" s="330" t="s">
        <v>8946</v>
      </c>
      <c r="B3726" s="334" t="s">
        <v>15</v>
      </c>
      <c r="C3726" s="334" t="s">
        <v>209</v>
      </c>
      <c r="D3726" s="339">
        <v>42257</v>
      </c>
      <c r="E3726" s="340">
        <v>0.30555555555555552</v>
      </c>
      <c r="F3726" s="339">
        <v>42257</v>
      </c>
      <c r="G3726" s="340">
        <v>0.30555555555555552</v>
      </c>
      <c r="H3726" s="340">
        <f>(F3726+G3726)-(D3726+E3726)</f>
        <v>0</v>
      </c>
      <c r="I3726" s="334">
        <v>17</v>
      </c>
      <c r="J3726" s="334"/>
      <c r="K3726" s="334" t="s">
        <v>8</v>
      </c>
      <c r="L3726" s="334" t="s">
        <v>16</v>
      </c>
      <c r="M3726" s="334" t="s">
        <v>9000</v>
      </c>
      <c r="N3726" s="341" t="s">
        <v>3</v>
      </c>
      <c r="O3726" s="334" t="s">
        <v>7</v>
      </c>
      <c r="P3726" s="334" t="s">
        <v>9001</v>
      </c>
      <c r="Q3726" s="334" t="s">
        <v>9488</v>
      </c>
      <c r="R3726" s="334"/>
      <c r="S3726" s="334">
        <v>3.35</v>
      </c>
      <c r="T3726" s="334">
        <f>SUM(R3726:S3726)</f>
        <v>3.35</v>
      </c>
      <c r="U3726" s="337"/>
      <c r="V3726" s="337"/>
      <c r="W3726" s="337"/>
      <c r="X3726" s="337"/>
      <c r="Y3726" s="337"/>
      <c r="Z3726" s="337"/>
      <c r="AA3726" s="337"/>
      <c r="AB3726" s="337"/>
      <c r="AC3726" s="337"/>
      <c r="AD3726" s="337" t="s">
        <v>37</v>
      </c>
      <c r="AE3726" s="337" t="s">
        <v>53</v>
      </c>
      <c r="AF3726" s="337"/>
      <c r="AG3726" s="337"/>
      <c r="AH3726" s="332"/>
      <c r="AI3726" s="281"/>
    </row>
    <row r="3727" spans="1:36" ht="47.25">
      <c r="A3727" s="575" t="s">
        <v>1580</v>
      </c>
      <c r="B3727" s="293" t="s">
        <v>21</v>
      </c>
      <c r="C3727" s="293" t="s">
        <v>21</v>
      </c>
      <c r="D3727" s="287">
        <v>42122</v>
      </c>
      <c r="E3727" s="288">
        <v>0.14930555555555555</v>
      </c>
      <c r="F3727" s="287">
        <v>42122</v>
      </c>
      <c r="G3727" s="288">
        <v>0.41666666666666669</v>
      </c>
      <c r="H3727" s="288">
        <v>0.2673611111111111</v>
      </c>
      <c r="I3727" s="273">
        <v>1</v>
      </c>
      <c r="J3727" s="273"/>
      <c r="K3727" s="293"/>
      <c r="L3727" s="293" t="s">
        <v>11</v>
      </c>
      <c r="M3727" s="293" t="s">
        <v>2725</v>
      </c>
      <c r="N3727" s="273">
        <v>0.4</v>
      </c>
      <c r="O3727" s="273" t="s">
        <v>2</v>
      </c>
      <c r="P3727" s="293" t="s">
        <v>2726</v>
      </c>
      <c r="Q3727" s="273" t="s">
        <v>2727</v>
      </c>
      <c r="R3727" s="273">
        <v>0.41699999999999998</v>
      </c>
      <c r="S3727" s="273">
        <v>0.20599999999999999</v>
      </c>
      <c r="T3727" s="273">
        <v>0.623</v>
      </c>
      <c r="U3727" s="293" t="s">
        <v>1</v>
      </c>
      <c r="V3727" s="273" t="s">
        <v>128</v>
      </c>
      <c r="W3727" s="293" t="s">
        <v>128</v>
      </c>
      <c r="X3727" s="293" t="s">
        <v>128</v>
      </c>
      <c r="Y3727" s="269">
        <v>2014</v>
      </c>
      <c r="Z3727" s="318" t="s">
        <v>128</v>
      </c>
      <c r="AA3727" s="269">
        <v>2015</v>
      </c>
      <c r="AB3727" s="293" t="s">
        <v>128</v>
      </c>
      <c r="AC3727" s="269">
        <v>2014</v>
      </c>
      <c r="AD3727" s="293" t="s">
        <v>22</v>
      </c>
      <c r="AE3727" s="293" t="s">
        <v>57</v>
      </c>
      <c r="AF3727" s="293"/>
      <c r="AG3727" s="318"/>
      <c r="AH3727" s="588"/>
      <c r="AI3727" s="588"/>
      <c r="AJ3727" s="342"/>
    </row>
    <row r="3728" spans="1:36" ht="93.75">
      <c r="A3728" s="279" t="s">
        <v>8946</v>
      </c>
      <c r="B3728" s="284" t="s">
        <v>10</v>
      </c>
      <c r="C3728" s="284" t="s">
        <v>4334</v>
      </c>
      <c r="D3728" s="271">
        <v>42257</v>
      </c>
      <c r="E3728" s="272">
        <v>0.63541666666666663</v>
      </c>
      <c r="F3728" s="271">
        <v>42257</v>
      </c>
      <c r="G3728" s="272">
        <v>0.65833333333333333</v>
      </c>
      <c r="H3728" s="272">
        <v>2.2916666666666669E-2</v>
      </c>
      <c r="I3728" s="284">
        <v>4</v>
      </c>
      <c r="J3728" s="284" t="s">
        <v>7918</v>
      </c>
      <c r="K3728" s="284" t="s">
        <v>20</v>
      </c>
      <c r="L3728" s="284" t="s">
        <v>29</v>
      </c>
      <c r="M3728" s="284" t="s">
        <v>11098</v>
      </c>
      <c r="N3728" s="268" t="s">
        <v>3</v>
      </c>
      <c r="O3728" s="284" t="s">
        <v>7</v>
      </c>
      <c r="P3728" s="284" t="s">
        <v>11098</v>
      </c>
      <c r="Q3728" s="284" t="s">
        <v>11099</v>
      </c>
      <c r="R3728" s="284">
        <v>2</v>
      </c>
      <c r="S3728" s="284"/>
      <c r="T3728" s="284">
        <v>2</v>
      </c>
      <c r="U3728" s="302"/>
      <c r="V3728" s="302"/>
      <c r="W3728" s="302"/>
      <c r="X3728" s="302"/>
      <c r="Y3728" s="302"/>
      <c r="Z3728" s="302"/>
      <c r="AA3728" s="302"/>
      <c r="AB3728" s="302"/>
      <c r="AC3728" s="302"/>
      <c r="AD3728" s="302" t="s">
        <v>27</v>
      </c>
      <c r="AE3728" s="302"/>
      <c r="AF3728" s="302"/>
      <c r="AG3728" s="302" t="s">
        <v>11097</v>
      </c>
      <c r="AH3728" s="286"/>
      <c r="AI3728" s="286"/>
      <c r="AJ3728" s="342"/>
    </row>
    <row r="3729" spans="1:36" ht="47.25" customHeight="1">
      <c r="A3729" s="284" t="s">
        <v>1580</v>
      </c>
      <c r="B3729" s="284" t="s">
        <v>21</v>
      </c>
      <c r="C3729" s="284" t="s">
        <v>21</v>
      </c>
      <c r="D3729" s="582">
        <v>42122</v>
      </c>
      <c r="E3729" s="585">
        <v>0.14930555555555555</v>
      </c>
      <c r="F3729" s="582">
        <v>42122</v>
      </c>
      <c r="G3729" s="585">
        <v>0.41666666666666669</v>
      </c>
      <c r="H3729" s="585">
        <v>0.2673611111111111</v>
      </c>
      <c r="I3729" s="587">
        <v>1</v>
      </c>
      <c r="J3729" s="588"/>
      <c r="K3729" s="588"/>
      <c r="L3729" s="284" t="s">
        <v>11</v>
      </c>
      <c r="M3729" s="588" t="s">
        <v>2725</v>
      </c>
      <c r="N3729" s="587">
        <v>0.4</v>
      </c>
      <c r="O3729" s="587" t="s">
        <v>2</v>
      </c>
      <c r="P3729" s="273" t="s">
        <v>2726</v>
      </c>
      <c r="Q3729" s="284" t="s">
        <v>2727</v>
      </c>
      <c r="R3729" s="587">
        <v>0.41699999999999998</v>
      </c>
      <c r="S3729" s="587">
        <v>0.20599999999999999</v>
      </c>
      <c r="T3729" s="587">
        <v>0.623</v>
      </c>
      <c r="U3729" s="286"/>
      <c r="V3729" s="286"/>
      <c r="W3729" s="286"/>
      <c r="X3729" s="286"/>
      <c r="Y3729" s="286"/>
      <c r="Z3729" s="286"/>
      <c r="AA3729" s="286"/>
      <c r="AB3729" s="286"/>
      <c r="AC3729" s="286"/>
      <c r="AD3729" s="279" t="s">
        <v>22</v>
      </c>
      <c r="AE3729" s="286"/>
      <c r="AF3729" s="286"/>
      <c r="AG3729" s="286"/>
      <c r="AH3729" s="286"/>
      <c r="AI3729" s="286"/>
      <c r="AJ3729" s="342"/>
    </row>
    <row r="3730" spans="1:36" ht="37.5">
      <c r="A3730" s="279" t="s">
        <v>11517</v>
      </c>
      <c r="B3730" s="284" t="s">
        <v>12</v>
      </c>
      <c r="C3730" s="284" t="s">
        <v>11829</v>
      </c>
      <c r="D3730" s="271">
        <v>42294</v>
      </c>
      <c r="E3730" s="272">
        <v>0.20902777777777778</v>
      </c>
      <c r="F3730" s="271">
        <v>42294</v>
      </c>
      <c r="G3730" s="272">
        <v>0.21249999999999999</v>
      </c>
      <c r="H3730" s="272">
        <f>G3730-E3730</f>
        <v>3.4722222222222099E-3</v>
      </c>
      <c r="I3730" s="284">
        <v>2</v>
      </c>
      <c r="J3730" s="284"/>
      <c r="K3730" s="284"/>
      <c r="L3730" s="284" t="s">
        <v>11</v>
      </c>
      <c r="M3730" s="284" t="s">
        <v>401</v>
      </c>
      <c r="N3730" s="268">
        <v>0.4</v>
      </c>
      <c r="O3730" s="284" t="s">
        <v>55</v>
      </c>
      <c r="P3730" s="284" t="s">
        <v>55</v>
      </c>
      <c r="Q3730" s="284" t="s">
        <v>2834</v>
      </c>
      <c r="R3730" s="284">
        <v>0.41</v>
      </c>
      <c r="S3730" s="284">
        <v>0.2</v>
      </c>
      <c r="T3730" s="284">
        <v>0.61</v>
      </c>
      <c r="U3730" s="302" t="s">
        <v>60</v>
      </c>
      <c r="V3730" s="302" t="s">
        <v>128</v>
      </c>
      <c r="W3730" s="302" t="s">
        <v>128</v>
      </c>
      <c r="X3730" s="302" t="s">
        <v>128</v>
      </c>
      <c r="Y3730" s="302" t="s">
        <v>128</v>
      </c>
      <c r="Z3730" s="302" t="s">
        <v>128</v>
      </c>
      <c r="AA3730" s="302" t="s">
        <v>128</v>
      </c>
      <c r="AB3730" s="302" t="s">
        <v>128</v>
      </c>
      <c r="AC3730" s="302" t="s">
        <v>128</v>
      </c>
      <c r="AD3730" s="302" t="s">
        <v>22</v>
      </c>
      <c r="AE3730" s="302" t="s">
        <v>128</v>
      </c>
      <c r="AF3730" s="302" t="s">
        <v>128</v>
      </c>
      <c r="AG3730" s="302"/>
      <c r="AH3730" s="286"/>
      <c r="AI3730" s="286"/>
      <c r="AJ3730" s="342"/>
    </row>
    <row r="3731" spans="1:36" ht="141.75" customHeight="1">
      <c r="A3731" s="279" t="s">
        <v>12042</v>
      </c>
      <c r="B3731" s="284" t="s">
        <v>12</v>
      </c>
      <c r="C3731" s="284" t="s">
        <v>11829</v>
      </c>
      <c r="D3731" s="271">
        <v>42317</v>
      </c>
      <c r="E3731" s="272">
        <v>0.88402777777777775</v>
      </c>
      <c r="F3731" s="271">
        <v>42317</v>
      </c>
      <c r="G3731" s="272">
        <v>0.89513888888888893</v>
      </c>
      <c r="H3731" s="272">
        <f>G3731-E3731</f>
        <v>1.1111111111111183E-2</v>
      </c>
      <c r="I3731" s="284">
        <v>1</v>
      </c>
      <c r="J3731" s="284"/>
      <c r="K3731" s="284"/>
      <c r="L3731" s="284" t="s">
        <v>11</v>
      </c>
      <c r="M3731" s="284" t="s">
        <v>401</v>
      </c>
      <c r="N3731" s="268">
        <v>0.4</v>
      </c>
      <c r="O3731" s="284" t="s">
        <v>55</v>
      </c>
      <c r="P3731" s="284" t="s">
        <v>55</v>
      </c>
      <c r="Q3731" s="284" t="s">
        <v>2834</v>
      </c>
      <c r="R3731" s="284">
        <v>0.18</v>
      </c>
      <c r="S3731" s="284">
        <v>0.43</v>
      </c>
      <c r="T3731" s="284">
        <v>0.61</v>
      </c>
      <c r="U3731" s="302" t="s">
        <v>60</v>
      </c>
      <c r="V3731" s="302" t="s">
        <v>128</v>
      </c>
      <c r="W3731" s="302" t="s">
        <v>128</v>
      </c>
      <c r="X3731" s="302" t="s">
        <v>128</v>
      </c>
      <c r="Y3731" s="302" t="s">
        <v>128</v>
      </c>
      <c r="Z3731" s="302" t="s">
        <v>128</v>
      </c>
      <c r="AA3731" s="302" t="s">
        <v>128</v>
      </c>
      <c r="AB3731" s="302" t="s">
        <v>128</v>
      </c>
      <c r="AC3731" s="302" t="s">
        <v>128</v>
      </c>
      <c r="AD3731" s="302" t="s">
        <v>22</v>
      </c>
      <c r="AE3731" s="302" t="s">
        <v>128</v>
      </c>
      <c r="AF3731" s="302" t="s">
        <v>128</v>
      </c>
      <c r="AG3731" s="302"/>
      <c r="AH3731" s="286"/>
      <c r="AI3731" s="286"/>
      <c r="AJ3731" s="342"/>
    </row>
    <row r="3732" spans="1:36" ht="47.25" customHeight="1">
      <c r="A3732" s="279" t="s">
        <v>8946</v>
      </c>
      <c r="B3732" s="284" t="s">
        <v>5</v>
      </c>
      <c r="C3732" s="284" t="s">
        <v>3626</v>
      </c>
      <c r="D3732" s="271">
        <v>42257</v>
      </c>
      <c r="E3732" s="272">
        <v>0.6166666666666667</v>
      </c>
      <c r="F3732" s="271">
        <v>42257</v>
      </c>
      <c r="G3732" s="272">
        <v>0.6166666666666667</v>
      </c>
      <c r="H3732" s="272">
        <f>G3732-E3732</f>
        <v>0</v>
      </c>
      <c r="I3732" s="284">
        <v>128</v>
      </c>
      <c r="J3732" s="284" t="s">
        <v>1107</v>
      </c>
      <c r="K3732" s="284" t="s">
        <v>8</v>
      </c>
      <c r="L3732" s="284" t="s">
        <v>16</v>
      </c>
      <c r="M3732" s="284" t="s">
        <v>10732</v>
      </c>
      <c r="N3732" s="268">
        <v>110</v>
      </c>
      <c r="O3732" s="284" t="s">
        <v>7</v>
      </c>
      <c r="P3732" s="284" t="s">
        <v>10732</v>
      </c>
      <c r="Q3732" s="284" t="s">
        <v>10733</v>
      </c>
      <c r="R3732" s="284"/>
      <c r="S3732" s="284">
        <v>97.2</v>
      </c>
      <c r="T3732" s="284">
        <f>SUM(R3732:S3732)</f>
        <v>97.2</v>
      </c>
      <c r="U3732" s="302" t="s">
        <v>28</v>
      </c>
      <c r="V3732" s="302"/>
      <c r="W3732" s="302"/>
      <c r="X3732" s="302"/>
      <c r="Y3732" s="302"/>
      <c r="Z3732" s="302"/>
      <c r="AA3732" s="302"/>
      <c r="AB3732" s="302"/>
      <c r="AC3732" s="302"/>
      <c r="AD3732" s="302" t="s">
        <v>37</v>
      </c>
      <c r="AE3732" s="302"/>
      <c r="AF3732" s="302"/>
      <c r="AG3732" s="302"/>
      <c r="AH3732" s="286"/>
      <c r="AI3732" s="286"/>
      <c r="AJ3732" s="342"/>
    </row>
    <row r="3733" spans="1:36" ht="75">
      <c r="A3733" s="279" t="s">
        <v>8946</v>
      </c>
      <c r="B3733" s="284" t="s">
        <v>5</v>
      </c>
      <c r="C3733" s="284" t="s">
        <v>5</v>
      </c>
      <c r="D3733" s="271">
        <v>42257</v>
      </c>
      <c r="E3733" s="272">
        <v>0.93958333333333333</v>
      </c>
      <c r="F3733" s="271">
        <v>42258</v>
      </c>
      <c r="G3733" s="272">
        <v>5.5555555555555558E-3</v>
      </c>
      <c r="H3733" s="272">
        <v>0.1076388888888889</v>
      </c>
      <c r="I3733" s="284">
        <v>6</v>
      </c>
      <c r="J3733" s="284" t="s">
        <v>9006</v>
      </c>
      <c r="K3733" s="284" t="s">
        <v>51</v>
      </c>
      <c r="L3733" s="284" t="s">
        <v>4</v>
      </c>
      <c r="M3733" s="284" t="s">
        <v>10734</v>
      </c>
      <c r="N3733" s="268" t="s">
        <v>3</v>
      </c>
      <c r="O3733" s="284" t="s">
        <v>48</v>
      </c>
      <c r="P3733" s="284" t="s">
        <v>9007</v>
      </c>
      <c r="Q3733" s="284" t="s">
        <v>9008</v>
      </c>
      <c r="R3733" s="284"/>
      <c r="S3733" s="284">
        <v>1.9</v>
      </c>
      <c r="T3733" s="284">
        <f>SUM(R3733:S3733)</f>
        <v>1.9</v>
      </c>
      <c r="U3733" s="302" t="s">
        <v>47</v>
      </c>
      <c r="V3733" s="302">
        <v>1979</v>
      </c>
      <c r="W3733" s="302" t="s">
        <v>10735</v>
      </c>
      <c r="X3733" s="302" t="s">
        <v>411</v>
      </c>
      <c r="Y3733" s="302" t="s">
        <v>10736</v>
      </c>
      <c r="Z3733" s="302">
        <v>1</v>
      </c>
      <c r="AA3733" s="302" t="s">
        <v>10737</v>
      </c>
      <c r="AB3733" s="302"/>
      <c r="AC3733" s="302"/>
      <c r="AD3733" s="302" t="s">
        <v>0</v>
      </c>
      <c r="AE3733" s="302"/>
      <c r="AF3733" s="302"/>
      <c r="AG3733" s="302"/>
      <c r="AH3733" s="286"/>
      <c r="AI3733" s="286"/>
      <c r="AJ3733" s="342"/>
    </row>
    <row r="3734" spans="1:36" ht="56.25">
      <c r="A3734" s="279" t="s">
        <v>4982</v>
      </c>
      <c r="B3734" s="284" t="s">
        <v>12</v>
      </c>
      <c r="C3734" s="284" t="s">
        <v>127</v>
      </c>
      <c r="D3734" s="271">
        <v>42197</v>
      </c>
      <c r="E3734" s="272">
        <v>0.6118055555555556</v>
      </c>
      <c r="F3734" s="271">
        <v>42197</v>
      </c>
      <c r="G3734" s="272">
        <v>0.65555555555555556</v>
      </c>
      <c r="H3734" s="272">
        <f>G3734-E3734</f>
        <v>4.3749999999999956E-2</v>
      </c>
      <c r="I3734" s="284">
        <v>1</v>
      </c>
      <c r="J3734" s="284"/>
      <c r="K3734" s="284"/>
      <c r="L3734" s="284" t="s">
        <v>11</v>
      </c>
      <c r="M3734" s="284" t="s">
        <v>8128</v>
      </c>
      <c r="N3734" s="268">
        <v>0.4</v>
      </c>
      <c r="O3734" s="284" t="s">
        <v>2</v>
      </c>
      <c r="P3734" s="284" t="s">
        <v>147</v>
      </c>
      <c r="Q3734" s="284" t="s">
        <v>8129</v>
      </c>
      <c r="R3734" s="284">
        <v>0.6</v>
      </c>
      <c r="S3734" s="284"/>
      <c r="T3734" s="284">
        <f t="shared" ref="T3734:T3740" si="55">R3734+S3734</f>
        <v>0.6</v>
      </c>
      <c r="U3734" s="302" t="s">
        <v>1</v>
      </c>
      <c r="V3734" s="302" t="s">
        <v>128</v>
      </c>
      <c r="W3734" s="302" t="s">
        <v>128</v>
      </c>
      <c r="X3734" s="302" t="s">
        <v>128</v>
      </c>
      <c r="Y3734" s="302" t="s">
        <v>128</v>
      </c>
      <c r="Z3734" s="302" t="s">
        <v>128</v>
      </c>
      <c r="AA3734" s="302" t="s">
        <v>128</v>
      </c>
      <c r="AB3734" s="302" t="s">
        <v>128</v>
      </c>
      <c r="AC3734" s="302" t="s">
        <v>128</v>
      </c>
      <c r="AD3734" s="302" t="s">
        <v>22</v>
      </c>
      <c r="AE3734" s="302" t="s">
        <v>128</v>
      </c>
      <c r="AF3734" s="302" t="s">
        <v>128</v>
      </c>
      <c r="AG3734" s="302"/>
      <c r="AH3734" s="286"/>
      <c r="AI3734" s="286"/>
      <c r="AJ3734" s="342"/>
    </row>
    <row r="3735" spans="1:36" ht="112.5">
      <c r="A3735" s="279" t="s">
        <v>8946</v>
      </c>
      <c r="B3735" s="284" t="s">
        <v>19</v>
      </c>
      <c r="C3735" s="284" t="s">
        <v>11210</v>
      </c>
      <c r="D3735" s="271">
        <v>42258</v>
      </c>
      <c r="E3735" s="272">
        <v>0.24652777777777779</v>
      </c>
      <c r="F3735" s="271">
        <v>42258</v>
      </c>
      <c r="G3735" s="272">
        <v>0.24722222222222223</v>
      </c>
      <c r="H3735" s="272">
        <v>6.9444444444444198E-4</v>
      </c>
      <c r="I3735" s="284">
        <v>6</v>
      </c>
      <c r="J3735" s="284" t="s">
        <v>150</v>
      </c>
      <c r="K3735" s="284" t="s">
        <v>8</v>
      </c>
      <c r="L3735" s="284" t="s">
        <v>16</v>
      </c>
      <c r="M3735" s="284" t="s">
        <v>1836</v>
      </c>
      <c r="N3735" s="268" t="s">
        <v>3</v>
      </c>
      <c r="O3735" s="284" t="s">
        <v>7</v>
      </c>
      <c r="P3735" s="284" t="s">
        <v>9017</v>
      </c>
      <c r="Q3735" s="284" t="s">
        <v>9018</v>
      </c>
      <c r="R3735" s="284">
        <v>3</v>
      </c>
      <c r="S3735" s="284"/>
      <c r="T3735" s="284">
        <f t="shared" si="55"/>
        <v>3</v>
      </c>
      <c r="U3735" s="302"/>
      <c r="V3735" s="302"/>
      <c r="W3735" s="302"/>
      <c r="X3735" s="302"/>
      <c r="Y3735" s="302"/>
      <c r="Z3735" s="302"/>
      <c r="AA3735" s="302"/>
      <c r="AB3735" s="302"/>
      <c r="AC3735" s="302"/>
      <c r="AD3735" s="302" t="s">
        <v>37</v>
      </c>
      <c r="AE3735" s="302"/>
      <c r="AF3735" s="302"/>
      <c r="AG3735" s="302"/>
      <c r="AH3735" s="286"/>
      <c r="AI3735" s="286"/>
      <c r="AJ3735" s="342"/>
    </row>
    <row r="3736" spans="1:36" ht="189" customHeight="1">
      <c r="A3736" s="279" t="s">
        <v>8946</v>
      </c>
      <c r="B3736" s="284" t="s">
        <v>19</v>
      </c>
      <c r="C3736" s="284" t="s">
        <v>11210</v>
      </c>
      <c r="D3736" s="271">
        <v>42258</v>
      </c>
      <c r="E3736" s="272">
        <v>0.29930555555555555</v>
      </c>
      <c r="F3736" s="271">
        <v>42258</v>
      </c>
      <c r="G3736" s="272">
        <v>0.3</v>
      </c>
      <c r="H3736" s="272">
        <v>6.9444444444444198E-4</v>
      </c>
      <c r="I3736" s="284">
        <v>5</v>
      </c>
      <c r="J3736" s="284" t="s">
        <v>150</v>
      </c>
      <c r="K3736" s="284" t="s">
        <v>8</v>
      </c>
      <c r="L3736" s="284" t="s">
        <v>16</v>
      </c>
      <c r="M3736" s="284" t="s">
        <v>1836</v>
      </c>
      <c r="N3736" s="268" t="s">
        <v>3</v>
      </c>
      <c r="O3736" s="284" t="s">
        <v>7</v>
      </c>
      <c r="P3736" s="284" t="s">
        <v>9017</v>
      </c>
      <c r="Q3736" s="284" t="s">
        <v>9018</v>
      </c>
      <c r="R3736" s="284">
        <v>2</v>
      </c>
      <c r="S3736" s="284"/>
      <c r="T3736" s="284">
        <f t="shared" si="55"/>
        <v>2</v>
      </c>
      <c r="U3736" s="302"/>
      <c r="V3736" s="302"/>
      <c r="W3736" s="302"/>
      <c r="X3736" s="302"/>
      <c r="Y3736" s="302"/>
      <c r="Z3736" s="302"/>
      <c r="AA3736" s="302"/>
      <c r="AB3736" s="302"/>
      <c r="AC3736" s="302"/>
      <c r="AD3736" s="302" t="s">
        <v>37</v>
      </c>
      <c r="AE3736" s="302"/>
      <c r="AF3736" s="302"/>
      <c r="AG3736" s="302"/>
      <c r="AH3736" s="286"/>
      <c r="AI3736" s="286"/>
      <c r="AJ3736" s="342"/>
    </row>
    <row r="3737" spans="1:36" ht="96.75" customHeight="1">
      <c r="A3737" s="279" t="s">
        <v>8946</v>
      </c>
      <c r="B3737" s="284" t="s">
        <v>19</v>
      </c>
      <c r="C3737" s="284" t="s">
        <v>11210</v>
      </c>
      <c r="D3737" s="271">
        <v>42258</v>
      </c>
      <c r="E3737" s="272">
        <v>0.46597222222222223</v>
      </c>
      <c r="F3737" s="271">
        <v>42258</v>
      </c>
      <c r="G3737" s="272">
        <v>0.46666666666666662</v>
      </c>
      <c r="H3737" s="272">
        <v>6.9444444444438647E-4</v>
      </c>
      <c r="I3737" s="284">
        <v>4</v>
      </c>
      <c r="J3737" s="284"/>
      <c r="K3737" s="284"/>
      <c r="L3737" s="284" t="s">
        <v>16</v>
      </c>
      <c r="M3737" s="284" t="s">
        <v>2609</v>
      </c>
      <c r="N3737" s="268" t="s">
        <v>3</v>
      </c>
      <c r="O3737" s="284" t="s">
        <v>7</v>
      </c>
      <c r="P3737" s="284" t="s">
        <v>9019</v>
      </c>
      <c r="Q3737" s="284" t="s">
        <v>9020</v>
      </c>
      <c r="R3737" s="284">
        <v>1</v>
      </c>
      <c r="S3737" s="284">
        <v>1</v>
      </c>
      <c r="T3737" s="284">
        <f t="shared" si="55"/>
        <v>2</v>
      </c>
      <c r="U3737" s="302"/>
      <c r="V3737" s="302"/>
      <c r="W3737" s="302"/>
      <c r="X3737" s="302"/>
      <c r="Y3737" s="302"/>
      <c r="Z3737" s="302"/>
      <c r="AA3737" s="302"/>
      <c r="AB3737" s="302"/>
      <c r="AC3737" s="302"/>
      <c r="AD3737" s="302" t="s">
        <v>37</v>
      </c>
      <c r="AE3737" s="302"/>
      <c r="AF3737" s="302"/>
      <c r="AG3737" s="302"/>
      <c r="AH3737" s="286"/>
      <c r="AI3737" s="286"/>
      <c r="AJ3737" s="342"/>
    </row>
    <row r="3738" spans="1:36" ht="262.5" customHeight="1">
      <c r="A3738" s="279" t="s">
        <v>8946</v>
      </c>
      <c r="B3738" s="284" t="s">
        <v>19</v>
      </c>
      <c r="C3738" s="284" t="s">
        <v>19</v>
      </c>
      <c r="D3738" s="271">
        <v>42258</v>
      </c>
      <c r="E3738" s="272">
        <v>0.72777777777777775</v>
      </c>
      <c r="F3738" s="271">
        <v>42258</v>
      </c>
      <c r="G3738" s="272">
        <v>0.7680555555555556</v>
      </c>
      <c r="H3738" s="272">
        <f>F3738-D3738+G3738-E3738</f>
        <v>4.0277777777777857E-2</v>
      </c>
      <c r="I3738" s="284">
        <v>7</v>
      </c>
      <c r="J3738" s="284"/>
      <c r="K3738" s="284"/>
      <c r="L3738" s="284" t="s">
        <v>4</v>
      </c>
      <c r="M3738" s="284" t="s">
        <v>3686</v>
      </c>
      <c r="N3738" s="268" t="s">
        <v>3</v>
      </c>
      <c r="O3738" s="284" t="s">
        <v>7</v>
      </c>
      <c r="P3738" s="284" t="s">
        <v>9021</v>
      </c>
      <c r="Q3738" s="284" t="s">
        <v>9022</v>
      </c>
      <c r="R3738" s="284">
        <v>7</v>
      </c>
      <c r="S3738" s="284"/>
      <c r="T3738" s="284">
        <f t="shared" si="55"/>
        <v>7</v>
      </c>
      <c r="U3738" s="302" t="s">
        <v>28</v>
      </c>
      <c r="V3738" s="302">
        <v>2001</v>
      </c>
      <c r="W3738" s="302" t="s">
        <v>1709</v>
      </c>
      <c r="X3738" s="302">
        <v>0</v>
      </c>
      <c r="Y3738" s="302">
        <v>0</v>
      </c>
      <c r="Z3738" s="302">
        <v>100</v>
      </c>
      <c r="AA3738" s="302">
        <v>42278</v>
      </c>
      <c r="AB3738" s="302">
        <v>0</v>
      </c>
      <c r="AC3738" s="302">
        <v>0</v>
      </c>
      <c r="AD3738" s="302" t="s">
        <v>0</v>
      </c>
      <c r="AE3738" s="302"/>
      <c r="AF3738" s="302"/>
      <c r="AG3738" s="302"/>
      <c r="AH3738" s="286"/>
      <c r="AI3738" s="286"/>
      <c r="AJ3738" s="342"/>
    </row>
    <row r="3739" spans="1:36" ht="110.25" customHeight="1">
      <c r="A3739" s="279" t="s">
        <v>8946</v>
      </c>
      <c r="B3739" s="284" t="s">
        <v>18</v>
      </c>
      <c r="C3739" s="284" t="s">
        <v>18</v>
      </c>
      <c r="D3739" s="271">
        <v>42258</v>
      </c>
      <c r="E3739" s="272">
        <v>42258.884027777778</v>
      </c>
      <c r="F3739" s="271">
        <v>42258</v>
      </c>
      <c r="G3739" s="272">
        <v>42258.89166666667</v>
      </c>
      <c r="H3739" s="272">
        <f>G3739-E3739</f>
        <v>7.6388888919609599E-3</v>
      </c>
      <c r="I3739" s="284">
        <v>39</v>
      </c>
      <c r="J3739" s="284"/>
      <c r="K3739" s="284"/>
      <c r="L3739" s="284" t="s">
        <v>4</v>
      </c>
      <c r="M3739" s="284" t="s">
        <v>9074</v>
      </c>
      <c r="N3739" s="268" t="s">
        <v>3</v>
      </c>
      <c r="O3739" s="284" t="s">
        <v>39</v>
      </c>
      <c r="P3739" s="284" t="s">
        <v>351</v>
      </c>
      <c r="Q3739" s="284" t="s">
        <v>9075</v>
      </c>
      <c r="R3739" s="284">
        <v>0.3</v>
      </c>
      <c r="S3739" s="284"/>
      <c r="T3739" s="284">
        <f t="shared" si="55"/>
        <v>0.3</v>
      </c>
      <c r="U3739" s="302"/>
      <c r="V3739" s="302"/>
      <c r="W3739" s="302"/>
      <c r="X3739" s="302"/>
      <c r="Y3739" s="302"/>
      <c r="Z3739" s="302"/>
      <c r="AA3739" s="302"/>
      <c r="AB3739" s="302"/>
      <c r="AC3739" s="302"/>
      <c r="AD3739" s="302" t="s">
        <v>0</v>
      </c>
      <c r="AE3739" s="302"/>
      <c r="AF3739" s="302"/>
      <c r="AG3739" s="302"/>
      <c r="AH3739" s="286"/>
      <c r="AI3739" s="286"/>
      <c r="AJ3739" s="342"/>
    </row>
    <row r="3740" spans="1:36" ht="225" customHeight="1">
      <c r="A3740" s="279" t="s">
        <v>8946</v>
      </c>
      <c r="B3740" s="284" t="s">
        <v>18</v>
      </c>
      <c r="C3740" s="284" t="s">
        <v>18</v>
      </c>
      <c r="D3740" s="271">
        <v>42258</v>
      </c>
      <c r="E3740" s="272">
        <v>42258.884027777778</v>
      </c>
      <c r="F3740" s="271">
        <v>42258</v>
      </c>
      <c r="G3740" s="272">
        <v>42258.9</v>
      </c>
      <c r="H3740" s="272">
        <f>G3740-E3740</f>
        <v>1.5972222223354038E-2</v>
      </c>
      <c r="I3740" s="284">
        <v>18</v>
      </c>
      <c r="J3740" s="284"/>
      <c r="K3740" s="284"/>
      <c r="L3740" s="284" t="s">
        <v>4</v>
      </c>
      <c r="M3740" s="284" t="s">
        <v>9074</v>
      </c>
      <c r="N3740" s="268" t="s">
        <v>3</v>
      </c>
      <c r="O3740" s="284" t="s">
        <v>39</v>
      </c>
      <c r="P3740" s="284" t="s">
        <v>351</v>
      </c>
      <c r="Q3740" s="284" t="s">
        <v>9075</v>
      </c>
      <c r="R3740" s="284">
        <v>0.2</v>
      </c>
      <c r="S3740" s="284"/>
      <c r="T3740" s="284">
        <f t="shared" si="55"/>
        <v>0.2</v>
      </c>
      <c r="U3740" s="302"/>
      <c r="V3740" s="302"/>
      <c r="W3740" s="302"/>
      <c r="X3740" s="302"/>
      <c r="Y3740" s="302"/>
      <c r="Z3740" s="302"/>
      <c r="AA3740" s="302"/>
      <c r="AB3740" s="302"/>
      <c r="AC3740" s="302"/>
      <c r="AD3740" s="302" t="s">
        <v>0</v>
      </c>
      <c r="AE3740" s="302"/>
      <c r="AF3740" s="302"/>
      <c r="AG3740" s="302"/>
      <c r="AH3740" s="286"/>
      <c r="AI3740" s="286"/>
      <c r="AJ3740" s="342"/>
    </row>
    <row r="3741" spans="1:36" ht="31.5">
      <c r="A3741" s="273" t="s">
        <v>8946</v>
      </c>
      <c r="B3741" s="293" t="s">
        <v>21</v>
      </c>
      <c r="C3741" s="293" t="s">
        <v>21</v>
      </c>
      <c r="D3741" s="287">
        <v>42259</v>
      </c>
      <c r="E3741" s="288">
        <v>0.13541666666666666</v>
      </c>
      <c r="F3741" s="287">
        <v>42259</v>
      </c>
      <c r="G3741" s="288">
        <v>0.15972222222222224</v>
      </c>
      <c r="H3741" s="288">
        <v>2.4305555555555556E-2</v>
      </c>
      <c r="I3741" s="273">
        <v>2</v>
      </c>
      <c r="J3741" s="273"/>
      <c r="K3741" s="293"/>
      <c r="L3741" s="293" t="s">
        <v>11</v>
      </c>
      <c r="M3741" s="293" t="s">
        <v>9025</v>
      </c>
      <c r="N3741" s="273">
        <v>0.4</v>
      </c>
      <c r="O3741" s="273" t="s">
        <v>7</v>
      </c>
      <c r="P3741" s="293" t="s">
        <v>9025</v>
      </c>
      <c r="Q3741" s="273" t="s">
        <v>9933</v>
      </c>
      <c r="R3741" s="273">
        <v>0.17554</v>
      </c>
      <c r="S3741" s="273">
        <v>8.6460000000000009E-2</v>
      </c>
      <c r="T3741" s="273">
        <v>0.26200000000000001</v>
      </c>
      <c r="U3741" s="293" t="s">
        <v>28</v>
      </c>
      <c r="V3741" s="273" t="s">
        <v>128</v>
      </c>
      <c r="W3741" s="293" t="s">
        <v>128</v>
      </c>
      <c r="X3741" s="293" t="s">
        <v>128</v>
      </c>
      <c r="Y3741" s="269">
        <v>2015</v>
      </c>
      <c r="Z3741" s="318" t="s">
        <v>128</v>
      </c>
      <c r="AA3741" s="269">
        <v>2016</v>
      </c>
      <c r="AB3741" s="293" t="s">
        <v>128</v>
      </c>
      <c r="AC3741" s="269">
        <v>2015</v>
      </c>
      <c r="AD3741" s="293" t="s">
        <v>17</v>
      </c>
      <c r="AE3741" s="293" t="s">
        <v>57</v>
      </c>
      <c r="AF3741" s="293"/>
      <c r="AG3741" s="318"/>
      <c r="AH3741" s="293"/>
      <c r="AI3741" s="286"/>
      <c r="AJ3741" s="342"/>
    </row>
    <row r="3742" spans="1:36" ht="47.25">
      <c r="A3742" s="273" t="s">
        <v>8946</v>
      </c>
      <c r="B3742" s="293" t="s">
        <v>21</v>
      </c>
      <c r="C3742" s="293" t="s">
        <v>21</v>
      </c>
      <c r="D3742" s="287">
        <v>42259</v>
      </c>
      <c r="E3742" s="288">
        <v>0.39374999999999999</v>
      </c>
      <c r="F3742" s="287">
        <v>42259</v>
      </c>
      <c r="G3742" s="288">
        <v>0.4201388888888889</v>
      </c>
      <c r="H3742" s="288">
        <v>2.6388888888888889E-2</v>
      </c>
      <c r="I3742" s="273">
        <v>1</v>
      </c>
      <c r="J3742" s="273"/>
      <c r="K3742" s="293"/>
      <c r="L3742" s="293" t="s">
        <v>11</v>
      </c>
      <c r="M3742" s="293" t="s">
        <v>9026</v>
      </c>
      <c r="N3742" s="273">
        <v>0.4</v>
      </c>
      <c r="O3742" s="273" t="s">
        <v>7</v>
      </c>
      <c r="P3742" s="293" t="s">
        <v>9026</v>
      </c>
      <c r="Q3742" s="273" t="s">
        <v>9934</v>
      </c>
      <c r="R3742" s="273">
        <v>0.10049999999999999</v>
      </c>
      <c r="S3742" s="273">
        <v>4.9500000000000002E-2</v>
      </c>
      <c r="T3742" s="273">
        <v>0.15</v>
      </c>
      <c r="U3742" s="293" t="s">
        <v>28</v>
      </c>
      <c r="V3742" s="273" t="s">
        <v>128</v>
      </c>
      <c r="W3742" s="293" t="s">
        <v>128</v>
      </c>
      <c r="X3742" s="293" t="s">
        <v>128</v>
      </c>
      <c r="Y3742" s="269">
        <v>2015</v>
      </c>
      <c r="Z3742" s="318" t="s">
        <v>128</v>
      </c>
      <c r="AA3742" s="269">
        <v>2016</v>
      </c>
      <c r="AB3742" s="293" t="s">
        <v>128</v>
      </c>
      <c r="AC3742" s="269">
        <v>2015</v>
      </c>
      <c r="AD3742" s="293" t="s">
        <v>17</v>
      </c>
      <c r="AE3742" s="293" t="s">
        <v>57</v>
      </c>
      <c r="AF3742" s="293"/>
      <c r="AG3742" s="318"/>
      <c r="AH3742" s="293"/>
      <c r="AI3742" s="286"/>
      <c r="AJ3742" s="342"/>
    </row>
    <row r="3743" spans="1:36" ht="337.5">
      <c r="A3743" s="279" t="s">
        <v>8946</v>
      </c>
      <c r="B3743" s="284" t="s">
        <v>15</v>
      </c>
      <c r="C3743" s="284" t="s">
        <v>209</v>
      </c>
      <c r="D3743" s="271">
        <v>42259</v>
      </c>
      <c r="E3743" s="272">
        <v>0.25</v>
      </c>
      <c r="F3743" s="271">
        <v>42259</v>
      </c>
      <c r="G3743" s="272">
        <v>0.25</v>
      </c>
      <c r="H3743" s="272">
        <f>(F3743+G3743)-(D3743+E3743)</f>
        <v>0</v>
      </c>
      <c r="I3743" s="284">
        <v>23</v>
      </c>
      <c r="J3743" s="284" t="s">
        <v>9023</v>
      </c>
      <c r="K3743" s="284" t="s">
        <v>8</v>
      </c>
      <c r="L3743" s="284" t="s">
        <v>16</v>
      </c>
      <c r="M3743" s="284" t="s">
        <v>5057</v>
      </c>
      <c r="N3743" s="268">
        <v>110</v>
      </c>
      <c r="O3743" s="284" t="s">
        <v>7</v>
      </c>
      <c r="P3743" s="284" t="s">
        <v>9024</v>
      </c>
      <c r="Q3743" s="284" t="s">
        <v>9492</v>
      </c>
      <c r="R3743" s="284"/>
      <c r="S3743" s="284">
        <v>5.34</v>
      </c>
      <c r="T3743" s="284">
        <f>SUM(R3743:S3743)</f>
        <v>5.34</v>
      </c>
      <c r="U3743" s="302"/>
      <c r="V3743" s="302"/>
      <c r="W3743" s="302"/>
      <c r="X3743" s="302"/>
      <c r="Y3743" s="302"/>
      <c r="Z3743" s="302"/>
      <c r="AA3743" s="302"/>
      <c r="AB3743" s="302"/>
      <c r="AC3743" s="302"/>
      <c r="AD3743" s="302" t="s">
        <v>37</v>
      </c>
      <c r="AE3743" s="302" t="s">
        <v>53</v>
      </c>
      <c r="AF3743" s="302"/>
      <c r="AG3743" s="302"/>
      <c r="AH3743" s="286"/>
      <c r="AI3743" s="286"/>
      <c r="AJ3743" s="342"/>
    </row>
    <row r="3744" spans="1:36" ht="110.25" customHeight="1">
      <c r="A3744" s="279" t="s">
        <v>8946</v>
      </c>
      <c r="B3744" s="284" t="s">
        <v>18</v>
      </c>
      <c r="C3744" s="284" t="s">
        <v>18</v>
      </c>
      <c r="D3744" s="271">
        <v>42259</v>
      </c>
      <c r="E3744" s="272">
        <v>42259.292361111111</v>
      </c>
      <c r="F3744" s="271">
        <v>42259</v>
      </c>
      <c r="G3744" s="272">
        <v>42259.5625</v>
      </c>
      <c r="H3744" s="272">
        <f>G3744-E3744</f>
        <v>0.27013888888905058</v>
      </c>
      <c r="I3744" s="284">
        <v>1</v>
      </c>
      <c r="J3744" s="284"/>
      <c r="K3744" s="284"/>
      <c r="L3744" s="284" t="s">
        <v>11</v>
      </c>
      <c r="M3744" s="284" t="s">
        <v>3579</v>
      </c>
      <c r="N3744" s="268">
        <v>0.4</v>
      </c>
      <c r="O3744" s="284" t="s">
        <v>2</v>
      </c>
      <c r="P3744" s="284" t="s">
        <v>7973</v>
      </c>
      <c r="Q3744" s="284" t="s">
        <v>9078</v>
      </c>
      <c r="R3744" s="284"/>
      <c r="S3744" s="284"/>
      <c r="T3744" s="284"/>
      <c r="U3744" s="302"/>
      <c r="V3744" s="302"/>
      <c r="W3744" s="302"/>
      <c r="X3744" s="302"/>
      <c r="Y3744" s="302"/>
      <c r="Z3744" s="302"/>
      <c r="AA3744" s="302"/>
      <c r="AB3744" s="302"/>
      <c r="AC3744" s="302"/>
      <c r="AD3744" s="302" t="s">
        <v>0</v>
      </c>
      <c r="AE3744" s="302"/>
      <c r="AF3744" s="302"/>
      <c r="AG3744" s="302"/>
      <c r="AH3744" s="286"/>
      <c r="AI3744" s="286"/>
      <c r="AJ3744" s="342"/>
    </row>
    <row r="3745" spans="1:36" ht="56.25">
      <c r="A3745" s="279" t="s">
        <v>8946</v>
      </c>
      <c r="B3745" s="284" t="s">
        <v>18</v>
      </c>
      <c r="C3745" s="284" t="s">
        <v>18</v>
      </c>
      <c r="D3745" s="271">
        <v>42259</v>
      </c>
      <c r="E3745" s="272">
        <v>42259.520833333336</v>
      </c>
      <c r="F3745" s="271">
        <v>42261</v>
      </c>
      <c r="G3745" s="272">
        <v>42261.458333333336</v>
      </c>
      <c r="H3745" s="272">
        <f>G3745-E3745</f>
        <v>1.9375</v>
      </c>
      <c r="I3745" s="284">
        <v>1</v>
      </c>
      <c r="J3745" s="284"/>
      <c r="K3745" s="284"/>
      <c r="L3745" s="284" t="s">
        <v>4</v>
      </c>
      <c r="M3745" s="284" t="s">
        <v>7</v>
      </c>
      <c r="N3745" s="268">
        <v>0.4</v>
      </c>
      <c r="O3745" s="284" t="s">
        <v>7</v>
      </c>
      <c r="P3745" s="284" t="s">
        <v>9076</v>
      </c>
      <c r="Q3745" s="284" t="s">
        <v>9077</v>
      </c>
      <c r="R3745" s="284">
        <f>0.347+0.45+0.45</f>
        <v>1.2469999999999999</v>
      </c>
      <c r="S3745" s="284"/>
      <c r="T3745" s="284">
        <f>R3745+S3745</f>
        <v>1.2469999999999999</v>
      </c>
      <c r="U3745" s="302"/>
      <c r="V3745" s="302"/>
      <c r="W3745" s="302"/>
      <c r="X3745" s="302"/>
      <c r="Y3745" s="302"/>
      <c r="Z3745" s="302"/>
      <c r="AA3745" s="302"/>
      <c r="AB3745" s="302"/>
      <c r="AC3745" s="302"/>
      <c r="AD3745" s="302" t="s">
        <v>0</v>
      </c>
      <c r="AE3745" s="302"/>
      <c r="AF3745" s="302"/>
      <c r="AG3745" s="302" t="s">
        <v>468</v>
      </c>
      <c r="AH3745" s="286"/>
      <c r="AI3745" s="286"/>
      <c r="AJ3745" s="342"/>
    </row>
    <row r="3746" spans="1:36" ht="126" customHeight="1">
      <c r="A3746" s="279" t="s">
        <v>8946</v>
      </c>
      <c r="B3746" s="284" t="s">
        <v>69</v>
      </c>
      <c r="C3746" s="284" t="s">
        <v>69</v>
      </c>
      <c r="D3746" s="271">
        <v>42259</v>
      </c>
      <c r="E3746" s="272">
        <v>0.14583333333333334</v>
      </c>
      <c r="F3746" s="271">
        <v>42259</v>
      </c>
      <c r="G3746" s="272">
        <v>0.26111111111111113</v>
      </c>
      <c r="H3746" s="272">
        <v>0.11527777777777778</v>
      </c>
      <c r="I3746" s="284">
        <v>9</v>
      </c>
      <c r="J3746" s="284" t="s">
        <v>150</v>
      </c>
      <c r="K3746" s="284" t="s">
        <v>51</v>
      </c>
      <c r="L3746" s="284" t="s">
        <v>4</v>
      </c>
      <c r="M3746" s="284" t="s">
        <v>9027</v>
      </c>
      <c r="N3746" s="268" t="s">
        <v>3</v>
      </c>
      <c r="O3746" s="284" t="s">
        <v>7</v>
      </c>
      <c r="P3746" s="284" t="s">
        <v>2044</v>
      </c>
      <c r="Q3746" s="284" t="s">
        <v>9606</v>
      </c>
      <c r="R3746" s="284">
        <v>5.6029999999999998</v>
      </c>
      <c r="S3746" s="284">
        <v>0.36899999999999999</v>
      </c>
      <c r="T3746" s="284">
        <v>5.9719999999999995</v>
      </c>
      <c r="U3746" s="302" t="s">
        <v>28</v>
      </c>
      <c r="V3746" s="302">
        <v>2005</v>
      </c>
      <c r="W3746" s="302" t="s">
        <v>1709</v>
      </c>
      <c r="X3746" s="302" t="s">
        <v>724</v>
      </c>
      <c r="Y3746" s="302" t="s">
        <v>1921</v>
      </c>
      <c r="Z3746" s="302">
        <v>100</v>
      </c>
      <c r="AA3746" s="302" t="s">
        <v>5205</v>
      </c>
      <c r="AB3746" s="302">
        <v>0</v>
      </c>
      <c r="AC3746" s="302" t="s">
        <v>5205</v>
      </c>
      <c r="AD3746" s="302" t="s">
        <v>0</v>
      </c>
      <c r="AE3746" s="302"/>
      <c r="AF3746" s="302"/>
      <c r="AG3746" s="302" t="s">
        <v>9607</v>
      </c>
      <c r="AH3746" s="286"/>
      <c r="AI3746" s="286"/>
      <c r="AJ3746" s="342"/>
    </row>
    <row r="3747" spans="1:36" ht="93.75">
      <c r="A3747" s="279" t="s">
        <v>8946</v>
      </c>
      <c r="B3747" s="284" t="s">
        <v>69</v>
      </c>
      <c r="C3747" s="284" t="s">
        <v>69</v>
      </c>
      <c r="D3747" s="271">
        <v>42259</v>
      </c>
      <c r="E3747" s="272">
        <v>0.4458333333333333</v>
      </c>
      <c r="F3747" s="271">
        <v>42259</v>
      </c>
      <c r="G3747" s="272">
        <v>0.65833333333333333</v>
      </c>
      <c r="H3747" s="272">
        <v>0.21250000000000002</v>
      </c>
      <c r="I3747" s="284">
        <v>9</v>
      </c>
      <c r="J3747" s="284" t="s">
        <v>150</v>
      </c>
      <c r="K3747" s="284" t="s">
        <v>51</v>
      </c>
      <c r="L3747" s="284" t="s">
        <v>4</v>
      </c>
      <c r="M3747" s="284" t="s">
        <v>9027</v>
      </c>
      <c r="N3747" s="268" t="s">
        <v>3</v>
      </c>
      <c r="O3747" s="284" t="s">
        <v>7</v>
      </c>
      <c r="P3747" s="284" t="s">
        <v>2044</v>
      </c>
      <c r="Q3747" s="284" t="s">
        <v>9608</v>
      </c>
      <c r="R3747" s="284">
        <v>10.327999999999999</v>
      </c>
      <c r="S3747" s="284">
        <v>0.32400000000000001</v>
      </c>
      <c r="T3747" s="284">
        <v>10.651999999999999</v>
      </c>
      <c r="U3747" s="302" t="s">
        <v>28</v>
      </c>
      <c r="V3747" s="302">
        <v>2005</v>
      </c>
      <c r="W3747" s="302" t="s">
        <v>1709</v>
      </c>
      <c r="X3747" s="302" t="s">
        <v>724</v>
      </c>
      <c r="Y3747" s="302" t="s">
        <v>1921</v>
      </c>
      <c r="Z3747" s="302">
        <v>100</v>
      </c>
      <c r="AA3747" s="302" t="s">
        <v>5205</v>
      </c>
      <c r="AB3747" s="302">
        <v>0</v>
      </c>
      <c r="AC3747" s="302" t="s">
        <v>5205</v>
      </c>
      <c r="AD3747" s="302" t="s">
        <v>0</v>
      </c>
      <c r="AE3747" s="302"/>
      <c r="AF3747" s="302"/>
      <c r="AG3747" s="302" t="s">
        <v>9608</v>
      </c>
      <c r="AH3747" s="286"/>
      <c r="AI3747" s="286"/>
      <c r="AJ3747" s="342"/>
    </row>
    <row r="3748" spans="1:36" ht="47.25">
      <c r="A3748" s="273" t="s">
        <v>8946</v>
      </c>
      <c r="B3748" s="293" t="s">
        <v>21</v>
      </c>
      <c r="C3748" s="293" t="s">
        <v>21</v>
      </c>
      <c r="D3748" s="287">
        <v>42260</v>
      </c>
      <c r="E3748" s="288">
        <v>0.34861111111111115</v>
      </c>
      <c r="F3748" s="287">
        <v>42260</v>
      </c>
      <c r="G3748" s="288">
        <v>0.38819444444444445</v>
      </c>
      <c r="H3748" s="288">
        <v>3.9583333333333331E-2</v>
      </c>
      <c r="I3748" s="273">
        <v>3</v>
      </c>
      <c r="J3748" s="273"/>
      <c r="K3748" s="293"/>
      <c r="L3748" s="293" t="s">
        <v>9</v>
      </c>
      <c r="M3748" s="293" t="s">
        <v>9041</v>
      </c>
      <c r="N3748" s="273" t="s">
        <v>3</v>
      </c>
      <c r="O3748" s="273" t="s">
        <v>25</v>
      </c>
      <c r="P3748" s="293" t="s">
        <v>9041</v>
      </c>
      <c r="Q3748" s="273" t="s">
        <v>9042</v>
      </c>
      <c r="R3748" s="273">
        <v>3.827</v>
      </c>
      <c r="S3748" s="273">
        <v>1.885</v>
      </c>
      <c r="T3748" s="273">
        <v>5.7119999999999997</v>
      </c>
      <c r="U3748" s="293" t="s">
        <v>28</v>
      </c>
      <c r="V3748" s="273" t="s">
        <v>128</v>
      </c>
      <c r="W3748" s="293" t="s">
        <v>128</v>
      </c>
      <c r="X3748" s="293" t="s">
        <v>128</v>
      </c>
      <c r="Y3748" s="269">
        <v>2015</v>
      </c>
      <c r="Z3748" s="318" t="s">
        <v>128</v>
      </c>
      <c r="AA3748" s="269">
        <v>2016</v>
      </c>
      <c r="AB3748" s="293" t="s">
        <v>128</v>
      </c>
      <c r="AC3748" s="269">
        <v>2015</v>
      </c>
      <c r="AD3748" s="293" t="s">
        <v>30</v>
      </c>
      <c r="AE3748" s="293" t="s">
        <v>57</v>
      </c>
      <c r="AF3748" s="293"/>
      <c r="AG3748" s="318"/>
      <c r="AH3748" s="293"/>
      <c r="AI3748" s="286"/>
      <c r="AJ3748" s="342"/>
    </row>
    <row r="3749" spans="1:36" ht="225">
      <c r="A3749" s="279" t="s">
        <v>11517</v>
      </c>
      <c r="B3749" s="284" t="s">
        <v>5</v>
      </c>
      <c r="C3749" s="284" t="s">
        <v>5</v>
      </c>
      <c r="D3749" s="271">
        <v>42301</v>
      </c>
      <c r="E3749" s="272">
        <v>0.45277777777777778</v>
      </c>
      <c r="F3749" s="271">
        <v>42301</v>
      </c>
      <c r="G3749" s="272">
        <v>0.45277777777777778</v>
      </c>
      <c r="H3749" s="272">
        <v>0</v>
      </c>
      <c r="I3749" s="284">
        <v>3</v>
      </c>
      <c r="J3749" s="284" t="s">
        <v>143</v>
      </c>
      <c r="K3749" s="284" t="s">
        <v>8</v>
      </c>
      <c r="L3749" s="284" t="s">
        <v>4</v>
      </c>
      <c r="M3749" s="284" t="s">
        <v>13714</v>
      </c>
      <c r="N3749" s="268" t="s">
        <v>3</v>
      </c>
      <c r="O3749" s="284" t="s">
        <v>7</v>
      </c>
      <c r="P3749" s="284" t="s">
        <v>13685</v>
      </c>
      <c r="Q3749" s="284" t="s">
        <v>13715</v>
      </c>
      <c r="R3749" s="284"/>
      <c r="S3749" s="284">
        <v>0.6</v>
      </c>
      <c r="T3749" s="284">
        <v>0.6</v>
      </c>
      <c r="U3749" s="302" t="s">
        <v>28</v>
      </c>
      <c r="V3749" s="302">
        <v>2002</v>
      </c>
      <c r="W3749" s="302" t="s">
        <v>13687</v>
      </c>
      <c r="X3749" s="302" t="s">
        <v>411</v>
      </c>
      <c r="Y3749" s="302" t="s">
        <v>13688</v>
      </c>
      <c r="Z3749" s="302">
        <v>1</v>
      </c>
      <c r="AA3749" s="302" t="s">
        <v>13689</v>
      </c>
      <c r="AB3749" s="302">
        <v>0</v>
      </c>
      <c r="AC3749" s="302"/>
      <c r="AD3749" s="302" t="s">
        <v>22</v>
      </c>
      <c r="AE3749" s="302"/>
      <c r="AF3749" s="302"/>
      <c r="AG3749" s="302"/>
      <c r="AH3749" s="286"/>
      <c r="AI3749" s="286"/>
      <c r="AJ3749" s="342"/>
    </row>
    <row r="3750" spans="1:36" ht="37.5">
      <c r="A3750" s="279" t="s">
        <v>11517</v>
      </c>
      <c r="B3750" s="284" t="s">
        <v>18</v>
      </c>
      <c r="C3750" s="284" t="s">
        <v>18</v>
      </c>
      <c r="D3750" s="271">
        <v>42280</v>
      </c>
      <c r="E3750" s="272">
        <v>42280.236111111109</v>
      </c>
      <c r="F3750" s="271">
        <v>42280</v>
      </c>
      <c r="G3750" s="272">
        <v>42280.46875</v>
      </c>
      <c r="H3750" s="272">
        <f>G3750-E3750</f>
        <v>0.23263888889050577</v>
      </c>
      <c r="I3750" s="284">
        <v>1</v>
      </c>
      <c r="J3750" s="284"/>
      <c r="K3750" s="284"/>
      <c r="L3750" s="284" t="s">
        <v>9</v>
      </c>
      <c r="M3750" s="284" t="s">
        <v>7</v>
      </c>
      <c r="N3750" s="268">
        <v>0.4</v>
      </c>
      <c r="O3750" s="284" t="s">
        <v>7</v>
      </c>
      <c r="P3750" s="284" t="s">
        <v>11675</v>
      </c>
      <c r="Q3750" s="284" t="s">
        <v>11676</v>
      </c>
      <c r="R3750" s="284">
        <f>0.557+1.908</f>
        <v>2.4649999999999999</v>
      </c>
      <c r="S3750" s="284"/>
      <c r="T3750" s="284">
        <f>R3750+S3750</f>
        <v>2.4649999999999999</v>
      </c>
      <c r="U3750" s="302"/>
      <c r="V3750" s="302"/>
      <c r="W3750" s="302"/>
      <c r="X3750" s="302"/>
      <c r="Y3750" s="302"/>
      <c r="Z3750" s="302"/>
      <c r="AA3750" s="302"/>
      <c r="AB3750" s="302"/>
      <c r="AC3750" s="302"/>
      <c r="AD3750" s="302" t="s">
        <v>31</v>
      </c>
      <c r="AE3750" s="302"/>
      <c r="AF3750" s="302"/>
      <c r="AG3750" s="302"/>
      <c r="AH3750" s="286"/>
      <c r="AI3750" s="286"/>
      <c r="AJ3750" s="342"/>
    </row>
    <row r="3751" spans="1:36" ht="31.5">
      <c r="A3751" s="279" t="s">
        <v>8946</v>
      </c>
      <c r="B3751" s="274" t="s">
        <v>132</v>
      </c>
      <c r="C3751" s="279" t="s">
        <v>26</v>
      </c>
      <c r="D3751" s="296">
        <v>42260</v>
      </c>
      <c r="E3751" s="276">
        <v>0.40763888888888888</v>
      </c>
      <c r="F3751" s="296">
        <v>42260</v>
      </c>
      <c r="G3751" s="276">
        <v>0.58819444444444446</v>
      </c>
      <c r="H3751" s="276">
        <v>0.18055555555555555</v>
      </c>
      <c r="I3751" s="279">
        <v>2</v>
      </c>
      <c r="J3751" s="279"/>
      <c r="K3751" s="279"/>
      <c r="L3751" s="279" t="s">
        <v>4</v>
      </c>
      <c r="M3751" s="279" t="s">
        <v>9039</v>
      </c>
      <c r="N3751" s="279">
        <v>0.4</v>
      </c>
      <c r="O3751" s="279" t="s">
        <v>25</v>
      </c>
      <c r="P3751" s="274" t="s">
        <v>9040</v>
      </c>
      <c r="Q3751" s="274" t="s">
        <v>9987</v>
      </c>
      <c r="R3751" s="477">
        <v>0.64</v>
      </c>
      <c r="S3751" s="477"/>
      <c r="T3751" s="477">
        <v>0.64</v>
      </c>
      <c r="U3751" s="274" t="s">
        <v>45</v>
      </c>
      <c r="V3751" s="274"/>
      <c r="W3751" s="274" t="s">
        <v>25</v>
      </c>
      <c r="X3751" s="274"/>
      <c r="Y3751" s="274"/>
      <c r="Z3751" s="274"/>
      <c r="AA3751" s="274"/>
      <c r="AB3751" s="274"/>
      <c r="AC3751" s="274"/>
      <c r="AD3751" s="274" t="s">
        <v>0</v>
      </c>
      <c r="AE3751" s="274"/>
      <c r="AF3751" s="274"/>
      <c r="AG3751" s="308"/>
      <c r="AH3751" s="286"/>
      <c r="AI3751" s="286"/>
      <c r="AJ3751" s="342"/>
    </row>
    <row r="3752" spans="1:36" ht="37.5">
      <c r="A3752" s="279" t="s">
        <v>11517</v>
      </c>
      <c r="B3752" s="284" t="s">
        <v>18</v>
      </c>
      <c r="C3752" s="284" t="s">
        <v>18</v>
      </c>
      <c r="D3752" s="271">
        <v>42280</v>
      </c>
      <c r="E3752" s="272">
        <v>42280.292361111111</v>
      </c>
      <c r="F3752" s="271">
        <v>42282</v>
      </c>
      <c r="G3752" s="272">
        <v>42282.583333333336</v>
      </c>
      <c r="H3752" s="272">
        <f>G3752-E3752</f>
        <v>2.2909722222248092</v>
      </c>
      <c r="I3752" s="284">
        <v>2</v>
      </c>
      <c r="J3752" s="284"/>
      <c r="K3752" s="284"/>
      <c r="L3752" s="284" t="s">
        <v>9</v>
      </c>
      <c r="M3752" s="284" t="s">
        <v>11680</v>
      </c>
      <c r="N3752" s="268" t="s">
        <v>3</v>
      </c>
      <c r="O3752" s="284" t="s">
        <v>25</v>
      </c>
      <c r="P3752" s="284" t="s">
        <v>11681</v>
      </c>
      <c r="Q3752" s="284" t="s">
        <v>11682</v>
      </c>
      <c r="R3752" s="284">
        <f>1.031+1.031+0.301</f>
        <v>2.363</v>
      </c>
      <c r="S3752" s="284"/>
      <c r="T3752" s="284">
        <f>R3752+S3752</f>
        <v>2.363</v>
      </c>
      <c r="U3752" s="302"/>
      <c r="V3752" s="302"/>
      <c r="W3752" s="302"/>
      <c r="X3752" s="302"/>
      <c r="Y3752" s="302"/>
      <c r="Z3752" s="302"/>
      <c r="AA3752" s="302"/>
      <c r="AB3752" s="302"/>
      <c r="AC3752" s="302"/>
      <c r="AD3752" s="302" t="s">
        <v>31</v>
      </c>
      <c r="AE3752" s="302"/>
      <c r="AF3752" s="302"/>
      <c r="AG3752" s="302" t="s">
        <v>468</v>
      </c>
      <c r="AH3752" s="286"/>
      <c r="AI3752" s="286"/>
      <c r="AJ3752" s="342"/>
    </row>
    <row r="3753" spans="1:36" ht="206.25">
      <c r="A3753" s="279" t="s">
        <v>8946</v>
      </c>
      <c r="B3753" s="284" t="s">
        <v>19</v>
      </c>
      <c r="C3753" s="284" t="s">
        <v>11218</v>
      </c>
      <c r="D3753" s="271">
        <v>42260</v>
      </c>
      <c r="E3753" s="272">
        <v>0.28263888888888888</v>
      </c>
      <c r="F3753" s="271">
        <v>42260</v>
      </c>
      <c r="G3753" s="272">
        <v>0.28263888888888888</v>
      </c>
      <c r="H3753" s="272">
        <v>0</v>
      </c>
      <c r="I3753" s="284">
        <v>186</v>
      </c>
      <c r="J3753" s="284" t="s">
        <v>8948</v>
      </c>
      <c r="K3753" s="284" t="s">
        <v>8</v>
      </c>
      <c r="L3753" s="284" t="s">
        <v>16</v>
      </c>
      <c r="M3753" s="284" t="s">
        <v>267</v>
      </c>
      <c r="N3753" s="268">
        <v>110</v>
      </c>
      <c r="O3753" s="284" t="s">
        <v>7</v>
      </c>
      <c r="P3753" s="284" t="s">
        <v>11428</v>
      </c>
      <c r="Q3753" s="284" t="s">
        <v>11478</v>
      </c>
      <c r="R3753" s="284">
        <v>47</v>
      </c>
      <c r="S3753" s="284">
        <v>102</v>
      </c>
      <c r="T3753" s="284">
        <f>R3753+S3753</f>
        <v>149</v>
      </c>
      <c r="U3753" s="302"/>
      <c r="V3753" s="302"/>
      <c r="W3753" s="302"/>
      <c r="X3753" s="302"/>
      <c r="Y3753" s="302"/>
      <c r="Z3753" s="302"/>
      <c r="AA3753" s="302"/>
      <c r="AB3753" s="302"/>
      <c r="AC3753" s="302"/>
      <c r="AD3753" s="302" t="s">
        <v>37</v>
      </c>
      <c r="AE3753" s="302"/>
      <c r="AF3753" s="302"/>
      <c r="AG3753" s="302"/>
      <c r="AH3753" s="286"/>
      <c r="AI3753" s="286"/>
      <c r="AJ3753" s="342"/>
    </row>
    <row r="3754" spans="1:36" ht="409.5">
      <c r="A3754" s="279" t="s">
        <v>8946</v>
      </c>
      <c r="B3754" s="284" t="s">
        <v>81</v>
      </c>
      <c r="C3754" s="284" t="s">
        <v>3626</v>
      </c>
      <c r="D3754" s="271">
        <v>42260</v>
      </c>
      <c r="E3754" s="272">
        <v>0.59375</v>
      </c>
      <c r="F3754" s="271">
        <v>42260</v>
      </c>
      <c r="G3754" s="272">
        <v>0.65</v>
      </c>
      <c r="H3754" s="272" t="s">
        <v>10116</v>
      </c>
      <c r="I3754" s="284">
        <v>193</v>
      </c>
      <c r="J3754" s="284" t="s">
        <v>9028</v>
      </c>
      <c r="K3754" s="284" t="s">
        <v>14</v>
      </c>
      <c r="L3754" s="284" t="s">
        <v>16</v>
      </c>
      <c r="M3754" s="284" t="s">
        <v>7906</v>
      </c>
      <c r="N3754" s="268">
        <v>110</v>
      </c>
      <c r="O3754" s="284" t="s">
        <v>7</v>
      </c>
      <c r="P3754" s="284" t="s">
        <v>7906</v>
      </c>
      <c r="Q3754" s="284" t="s">
        <v>10097</v>
      </c>
      <c r="R3754" s="284"/>
      <c r="S3754" s="284">
        <v>89.2</v>
      </c>
      <c r="T3754" s="284">
        <v>89.2</v>
      </c>
      <c r="U3754" s="302" t="s">
        <v>46</v>
      </c>
      <c r="V3754" s="302">
        <v>1985</v>
      </c>
      <c r="W3754" s="302" t="s">
        <v>10098</v>
      </c>
      <c r="X3754" s="302" t="s">
        <v>10099</v>
      </c>
      <c r="Y3754" s="302"/>
      <c r="Z3754" s="302"/>
      <c r="AA3754" s="302"/>
      <c r="AB3754" s="302"/>
      <c r="AC3754" s="302"/>
      <c r="AD3754" s="302" t="s">
        <v>37</v>
      </c>
      <c r="AE3754" s="302"/>
      <c r="AF3754" s="302"/>
      <c r="AG3754" s="302"/>
      <c r="AH3754" s="286"/>
      <c r="AI3754" s="286"/>
      <c r="AJ3754" s="342"/>
    </row>
    <row r="3755" spans="1:36" ht="281.25" customHeight="1">
      <c r="A3755" s="279" t="s">
        <v>11517</v>
      </c>
      <c r="B3755" s="284" t="s">
        <v>18</v>
      </c>
      <c r="C3755" s="284" t="s">
        <v>18</v>
      </c>
      <c r="D3755" s="271">
        <v>42280</v>
      </c>
      <c r="E3755" s="272">
        <v>42280.479861111111</v>
      </c>
      <c r="F3755" s="271">
        <v>42282</v>
      </c>
      <c r="G3755" s="272">
        <v>42282.677083333336</v>
      </c>
      <c r="H3755" s="272">
        <f t="shared" ref="H3755:H3761" si="56">G3755-E3755</f>
        <v>2.1972222222248092</v>
      </c>
      <c r="I3755" s="284">
        <v>4</v>
      </c>
      <c r="J3755" s="284"/>
      <c r="K3755" s="284"/>
      <c r="L3755" s="284" t="s">
        <v>9</v>
      </c>
      <c r="M3755" s="284" t="s">
        <v>11680</v>
      </c>
      <c r="N3755" s="268" t="s">
        <v>3</v>
      </c>
      <c r="O3755" s="284" t="s">
        <v>25</v>
      </c>
      <c r="P3755" s="284" t="s">
        <v>11683</v>
      </c>
      <c r="Q3755" s="284" t="s">
        <v>11684</v>
      </c>
      <c r="R3755" s="284">
        <f>4.84+5.962+2.299</f>
        <v>13.100999999999999</v>
      </c>
      <c r="S3755" s="284"/>
      <c r="T3755" s="284">
        <f>R3755+S3755</f>
        <v>13.100999999999999</v>
      </c>
      <c r="U3755" s="302"/>
      <c r="V3755" s="302"/>
      <c r="W3755" s="302"/>
      <c r="X3755" s="302"/>
      <c r="Y3755" s="302"/>
      <c r="Z3755" s="302"/>
      <c r="AA3755" s="302"/>
      <c r="AB3755" s="302"/>
      <c r="AC3755" s="302"/>
      <c r="AD3755" s="302" t="s">
        <v>31</v>
      </c>
      <c r="AE3755" s="302"/>
      <c r="AF3755" s="302"/>
      <c r="AG3755" s="302" t="s">
        <v>468</v>
      </c>
      <c r="AH3755" s="286"/>
      <c r="AI3755" s="286"/>
      <c r="AJ3755" s="342"/>
    </row>
    <row r="3756" spans="1:36" ht="56.25">
      <c r="A3756" s="279" t="s">
        <v>11517</v>
      </c>
      <c r="B3756" s="284" t="s">
        <v>18</v>
      </c>
      <c r="C3756" s="284" t="s">
        <v>18</v>
      </c>
      <c r="D3756" s="271">
        <v>42280</v>
      </c>
      <c r="E3756" s="272">
        <v>42280.375694444447</v>
      </c>
      <c r="F3756" s="271">
        <v>42282</v>
      </c>
      <c r="G3756" s="272">
        <v>42282.604166666664</v>
      </c>
      <c r="H3756" s="272">
        <f t="shared" si="56"/>
        <v>2.2284722222175333</v>
      </c>
      <c r="I3756" s="284">
        <v>2</v>
      </c>
      <c r="J3756" s="284"/>
      <c r="K3756" s="284"/>
      <c r="L3756" s="284" t="s">
        <v>9</v>
      </c>
      <c r="M3756" s="284" t="s">
        <v>7</v>
      </c>
      <c r="N3756" s="268">
        <v>0.4</v>
      </c>
      <c r="O3756" s="284" t="s">
        <v>7</v>
      </c>
      <c r="P3756" s="284" t="s">
        <v>11689</v>
      </c>
      <c r="Q3756" s="284" t="s">
        <v>11690</v>
      </c>
      <c r="R3756" s="284">
        <f>1.761+1.923+0.3+0.287</f>
        <v>4.2709999999999999</v>
      </c>
      <c r="S3756" s="284">
        <f>0.671+0.958+0.958+0.958+0.958+0.958+0.958+0.958+0.958+0.04</f>
        <v>8.375</v>
      </c>
      <c r="T3756" s="284">
        <f>R3756+S3756</f>
        <v>12.646000000000001</v>
      </c>
      <c r="U3756" s="302"/>
      <c r="V3756" s="302"/>
      <c r="W3756" s="302"/>
      <c r="X3756" s="302"/>
      <c r="Y3756" s="302"/>
      <c r="Z3756" s="302"/>
      <c r="AA3756" s="302"/>
      <c r="AB3756" s="302"/>
      <c r="AC3756" s="302"/>
      <c r="AD3756" s="302" t="s">
        <v>31</v>
      </c>
      <c r="AE3756" s="302"/>
      <c r="AF3756" s="302"/>
      <c r="AG3756" s="302" t="s">
        <v>468</v>
      </c>
      <c r="AH3756" s="286"/>
      <c r="AI3756" s="286"/>
      <c r="AJ3756" s="342"/>
    </row>
    <row r="3757" spans="1:36" ht="56.25">
      <c r="A3757" s="279" t="s">
        <v>8946</v>
      </c>
      <c r="B3757" s="284" t="s">
        <v>18</v>
      </c>
      <c r="C3757" s="284" t="s">
        <v>18</v>
      </c>
      <c r="D3757" s="271">
        <v>42260</v>
      </c>
      <c r="E3757" s="272">
        <v>42260.4375</v>
      </c>
      <c r="F3757" s="271">
        <v>42260</v>
      </c>
      <c r="G3757" s="272">
        <v>42260.458333333336</v>
      </c>
      <c r="H3757" s="272">
        <f t="shared" si="56"/>
        <v>2.0833333335758653E-2</v>
      </c>
      <c r="I3757" s="284">
        <v>1</v>
      </c>
      <c r="J3757" s="284"/>
      <c r="K3757" s="284"/>
      <c r="L3757" s="284" t="s">
        <v>4</v>
      </c>
      <c r="M3757" s="284" t="s">
        <v>337</v>
      </c>
      <c r="N3757" s="268">
        <v>0.4</v>
      </c>
      <c r="O3757" s="284" t="s">
        <v>2</v>
      </c>
      <c r="P3757" s="284" t="s">
        <v>9079</v>
      </c>
      <c r="Q3757" s="284" t="s">
        <v>9080</v>
      </c>
      <c r="R3757" s="284"/>
      <c r="S3757" s="284"/>
      <c r="T3757" s="284"/>
      <c r="U3757" s="302"/>
      <c r="V3757" s="302"/>
      <c r="W3757" s="302"/>
      <c r="X3757" s="302"/>
      <c r="Y3757" s="302"/>
      <c r="Z3757" s="302"/>
      <c r="AA3757" s="302"/>
      <c r="AB3757" s="302"/>
      <c r="AC3757" s="302"/>
      <c r="AD3757" s="302" t="s">
        <v>0</v>
      </c>
      <c r="AE3757" s="302"/>
      <c r="AF3757" s="302"/>
      <c r="AG3757" s="302"/>
      <c r="AH3757" s="286"/>
      <c r="AI3757" s="286"/>
      <c r="AJ3757" s="342"/>
    </row>
    <row r="3758" spans="1:36" ht="150" customHeight="1">
      <c r="A3758" s="279" t="s">
        <v>8946</v>
      </c>
      <c r="B3758" s="284" t="s">
        <v>18</v>
      </c>
      <c r="C3758" s="284" t="s">
        <v>18</v>
      </c>
      <c r="D3758" s="271">
        <v>42260</v>
      </c>
      <c r="E3758" s="272">
        <v>42260.447916666664</v>
      </c>
      <c r="F3758" s="271">
        <v>42260</v>
      </c>
      <c r="G3758" s="272">
        <v>42260.479166666664</v>
      </c>
      <c r="H3758" s="272">
        <f t="shared" si="56"/>
        <v>3.125E-2</v>
      </c>
      <c r="I3758" s="284">
        <v>1</v>
      </c>
      <c r="J3758" s="284"/>
      <c r="K3758" s="284"/>
      <c r="L3758" s="284" t="s">
        <v>4</v>
      </c>
      <c r="M3758" s="284" t="s">
        <v>337</v>
      </c>
      <c r="N3758" s="268">
        <v>0.4</v>
      </c>
      <c r="O3758" s="284" t="s">
        <v>2</v>
      </c>
      <c r="P3758" s="284" t="s">
        <v>9081</v>
      </c>
      <c r="Q3758" s="284" t="s">
        <v>9080</v>
      </c>
      <c r="R3758" s="284"/>
      <c r="S3758" s="284"/>
      <c r="T3758" s="284"/>
      <c r="U3758" s="302"/>
      <c r="V3758" s="302"/>
      <c r="W3758" s="302"/>
      <c r="X3758" s="302"/>
      <c r="Y3758" s="302"/>
      <c r="Z3758" s="302"/>
      <c r="AA3758" s="302"/>
      <c r="AB3758" s="302"/>
      <c r="AC3758" s="302"/>
      <c r="AD3758" s="302" t="s">
        <v>0</v>
      </c>
      <c r="AE3758" s="302"/>
      <c r="AF3758" s="302"/>
      <c r="AG3758" s="302"/>
      <c r="AH3758" s="286"/>
      <c r="AI3758" s="286"/>
      <c r="AJ3758" s="342"/>
    </row>
    <row r="3759" spans="1:36" ht="63" customHeight="1">
      <c r="A3759" s="279" t="s">
        <v>8946</v>
      </c>
      <c r="B3759" s="284" t="s">
        <v>18</v>
      </c>
      <c r="C3759" s="284" t="s">
        <v>18</v>
      </c>
      <c r="D3759" s="271">
        <v>42260</v>
      </c>
      <c r="E3759" s="272">
        <v>42260.583333333336</v>
      </c>
      <c r="F3759" s="271">
        <v>42260</v>
      </c>
      <c r="G3759" s="272">
        <v>42260.75</v>
      </c>
      <c r="H3759" s="272">
        <f t="shared" si="56"/>
        <v>0.16666666666424135</v>
      </c>
      <c r="I3759" s="284">
        <v>1</v>
      </c>
      <c r="J3759" s="284"/>
      <c r="K3759" s="284"/>
      <c r="L3759" s="284" t="s">
        <v>4</v>
      </c>
      <c r="M3759" s="284" t="s">
        <v>337</v>
      </c>
      <c r="N3759" s="268">
        <v>0.4</v>
      </c>
      <c r="O3759" s="284" t="s">
        <v>2</v>
      </c>
      <c r="P3759" s="284" t="s">
        <v>9082</v>
      </c>
      <c r="Q3759" s="284" t="s">
        <v>9083</v>
      </c>
      <c r="R3759" s="284">
        <v>0.1</v>
      </c>
      <c r="S3759" s="284"/>
      <c r="T3759" s="284">
        <f>R3759+S3759</f>
        <v>0.1</v>
      </c>
      <c r="U3759" s="302"/>
      <c r="V3759" s="302"/>
      <c r="W3759" s="302"/>
      <c r="X3759" s="302"/>
      <c r="Y3759" s="302"/>
      <c r="Z3759" s="302"/>
      <c r="AA3759" s="302"/>
      <c r="AB3759" s="302"/>
      <c r="AC3759" s="302"/>
      <c r="AD3759" s="302" t="s">
        <v>0</v>
      </c>
      <c r="AE3759" s="302"/>
      <c r="AF3759" s="302"/>
      <c r="AG3759" s="302"/>
      <c r="AH3759" s="286"/>
      <c r="AI3759" s="286"/>
      <c r="AJ3759" s="342"/>
    </row>
    <row r="3760" spans="1:36" ht="132">
      <c r="A3760" s="279" t="s">
        <v>12042</v>
      </c>
      <c r="B3760" s="284" t="s">
        <v>12</v>
      </c>
      <c r="C3760" s="284" t="s">
        <v>127</v>
      </c>
      <c r="D3760" s="271">
        <v>42331</v>
      </c>
      <c r="E3760" s="272">
        <v>0.56666666666666665</v>
      </c>
      <c r="F3760" s="271">
        <v>42331</v>
      </c>
      <c r="G3760" s="272">
        <v>0.56666666666666665</v>
      </c>
      <c r="H3760" s="272">
        <f t="shared" si="56"/>
        <v>0</v>
      </c>
      <c r="I3760" s="284">
        <v>12</v>
      </c>
      <c r="J3760" s="284"/>
      <c r="K3760" s="284"/>
      <c r="L3760" s="284" t="s">
        <v>4</v>
      </c>
      <c r="M3760" s="284" t="s">
        <v>13278</v>
      </c>
      <c r="N3760" s="268">
        <v>35</v>
      </c>
      <c r="O3760" s="284" t="s">
        <v>13</v>
      </c>
      <c r="P3760" s="284" t="s">
        <v>13278</v>
      </c>
      <c r="Q3760" s="284" t="s">
        <v>13279</v>
      </c>
      <c r="R3760" s="284">
        <v>0.3</v>
      </c>
      <c r="S3760" s="284">
        <v>2</v>
      </c>
      <c r="T3760" s="284">
        <v>2.2999999999999998</v>
      </c>
      <c r="U3760" s="302" t="s">
        <v>36</v>
      </c>
      <c r="V3760" s="302" t="s">
        <v>1365</v>
      </c>
      <c r="W3760" s="302" t="s">
        <v>13280</v>
      </c>
      <c r="X3760" s="302" t="s">
        <v>13281</v>
      </c>
      <c r="Y3760" s="302" t="s">
        <v>128</v>
      </c>
      <c r="Z3760" s="302" t="s">
        <v>128</v>
      </c>
      <c r="AA3760" s="302" t="s">
        <v>13282</v>
      </c>
      <c r="AB3760" s="302" t="s">
        <v>128</v>
      </c>
      <c r="AC3760" s="302" t="s">
        <v>13283</v>
      </c>
      <c r="AD3760" s="302" t="s">
        <v>41</v>
      </c>
      <c r="AE3760" s="302" t="s">
        <v>128</v>
      </c>
      <c r="AF3760" s="302" t="s">
        <v>128</v>
      </c>
      <c r="AG3760" s="302"/>
      <c r="AH3760" s="286"/>
      <c r="AI3760" s="286"/>
      <c r="AJ3760" s="342"/>
    </row>
    <row r="3761" spans="1:36" ht="131.25">
      <c r="A3761" s="279" t="s">
        <v>8946</v>
      </c>
      <c r="B3761" s="284" t="s">
        <v>12</v>
      </c>
      <c r="C3761" s="284" t="s">
        <v>127</v>
      </c>
      <c r="D3761" s="271">
        <v>42260</v>
      </c>
      <c r="E3761" s="272">
        <v>0.65416666666666667</v>
      </c>
      <c r="F3761" s="271">
        <v>42260</v>
      </c>
      <c r="G3761" s="272">
        <v>0.65416666666666667</v>
      </c>
      <c r="H3761" s="272">
        <f t="shared" si="56"/>
        <v>0</v>
      </c>
      <c r="I3761" s="284">
        <v>18</v>
      </c>
      <c r="J3761" s="284" t="s">
        <v>368</v>
      </c>
      <c r="K3761" s="284" t="s">
        <v>8</v>
      </c>
      <c r="L3761" s="284" t="s">
        <v>4</v>
      </c>
      <c r="M3761" s="284" t="s">
        <v>9029</v>
      </c>
      <c r="N3761" s="268" t="s">
        <v>3</v>
      </c>
      <c r="O3761" s="284" t="s">
        <v>7</v>
      </c>
      <c r="P3761" s="284" t="s">
        <v>9029</v>
      </c>
      <c r="Q3761" s="284" t="s">
        <v>9030</v>
      </c>
      <c r="R3761" s="284">
        <v>1.38</v>
      </c>
      <c r="S3761" s="284">
        <v>0.52</v>
      </c>
      <c r="T3761" s="284">
        <v>1.91</v>
      </c>
      <c r="U3761" s="302" t="s">
        <v>45</v>
      </c>
      <c r="V3761" s="302">
        <v>2002</v>
      </c>
      <c r="W3761" s="302" t="s">
        <v>5990</v>
      </c>
      <c r="X3761" s="302" t="s">
        <v>1807</v>
      </c>
      <c r="Y3761" s="302" t="s">
        <v>9857</v>
      </c>
      <c r="Z3761" s="302">
        <v>100</v>
      </c>
      <c r="AA3761" s="302" t="s">
        <v>9858</v>
      </c>
      <c r="AB3761" s="302" t="s">
        <v>128</v>
      </c>
      <c r="AC3761" s="302">
        <v>42150</v>
      </c>
      <c r="AD3761" s="302" t="s">
        <v>0</v>
      </c>
      <c r="AE3761" s="302" t="s">
        <v>128</v>
      </c>
      <c r="AF3761" s="302" t="s">
        <v>128</v>
      </c>
      <c r="AG3761" s="302"/>
      <c r="AH3761" s="286"/>
      <c r="AI3761" s="286"/>
      <c r="AJ3761" s="342"/>
    </row>
    <row r="3762" spans="1:36" ht="225" customHeight="1">
      <c r="A3762" s="279" t="s">
        <v>8946</v>
      </c>
      <c r="B3762" s="284" t="s">
        <v>58</v>
      </c>
      <c r="C3762" s="284" t="s">
        <v>11504</v>
      </c>
      <c r="D3762" s="271">
        <v>42260</v>
      </c>
      <c r="E3762" s="272">
        <v>0.23472222222222219</v>
      </c>
      <c r="F3762" s="271">
        <v>42260</v>
      </c>
      <c r="G3762" s="272">
        <v>0.23472222222222219</v>
      </c>
      <c r="H3762" s="272">
        <v>0</v>
      </c>
      <c r="I3762" s="284">
        <v>28</v>
      </c>
      <c r="J3762" s="284" t="s">
        <v>3228</v>
      </c>
      <c r="K3762" s="284" t="s">
        <v>8</v>
      </c>
      <c r="L3762" s="284" t="s">
        <v>16</v>
      </c>
      <c r="M3762" s="284" t="s">
        <v>11147</v>
      </c>
      <c r="N3762" s="268">
        <v>110</v>
      </c>
      <c r="O3762" s="284" t="s">
        <v>7</v>
      </c>
      <c r="P3762" s="284" t="s">
        <v>11147</v>
      </c>
      <c r="Q3762" s="284" t="s">
        <v>11148</v>
      </c>
      <c r="R3762" s="284"/>
      <c r="S3762" s="284">
        <v>15.2</v>
      </c>
      <c r="T3762" s="284">
        <v>15.2</v>
      </c>
      <c r="U3762" s="302"/>
      <c r="V3762" s="302"/>
      <c r="W3762" s="302"/>
      <c r="X3762" s="302"/>
      <c r="Y3762" s="302"/>
      <c r="Z3762" s="302"/>
      <c r="AA3762" s="302"/>
      <c r="AB3762" s="302"/>
      <c r="AC3762" s="302"/>
      <c r="AD3762" s="302" t="s">
        <v>37</v>
      </c>
      <c r="AE3762" s="302"/>
      <c r="AF3762" s="302"/>
      <c r="AG3762" s="302"/>
      <c r="AH3762" s="286"/>
      <c r="AI3762" s="286"/>
      <c r="AJ3762" s="342"/>
    </row>
    <row r="3763" spans="1:36" ht="47.25" customHeight="1">
      <c r="A3763" s="274" t="s">
        <v>8946</v>
      </c>
      <c r="B3763" s="293" t="s">
        <v>21</v>
      </c>
      <c r="C3763" s="293" t="s">
        <v>21</v>
      </c>
      <c r="D3763" s="287">
        <v>42261</v>
      </c>
      <c r="E3763" s="288">
        <v>0</v>
      </c>
      <c r="F3763" s="287">
        <v>42261</v>
      </c>
      <c r="G3763" s="288">
        <v>5.2083333333333336E-2</v>
      </c>
      <c r="H3763" s="288">
        <v>5.2083333333333336E-2</v>
      </c>
      <c r="I3763" s="273">
        <v>1</v>
      </c>
      <c r="J3763" s="273"/>
      <c r="K3763" s="293"/>
      <c r="L3763" s="293" t="s">
        <v>11</v>
      </c>
      <c r="M3763" s="293" t="s">
        <v>9057</v>
      </c>
      <c r="N3763" s="273">
        <v>0.4</v>
      </c>
      <c r="O3763" s="273" t="s">
        <v>2</v>
      </c>
      <c r="P3763" s="293" t="s">
        <v>9057</v>
      </c>
      <c r="Q3763" s="273" t="s">
        <v>3314</v>
      </c>
      <c r="R3763" s="273">
        <v>2.5000000000000001E-2</v>
      </c>
      <c r="S3763" s="273">
        <v>1.2E-2</v>
      </c>
      <c r="T3763" s="273">
        <v>3.6999999999999998E-2</v>
      </c>
      <c r="U3763" s="293" t="s">
        <v>1</v>
      </c>
      <c r="V3763" s="273" t="s">
        <v>128</v>
      </c>
      <c r="W3763" s="293" t="s">
        <v>128</v>
      </c>
      <c r="X3763" s="293" t="s">
        <v>128</v>
      </c>
      <c r="Y3763" s="269">
        <v>2014</v>
      </c>
      <c r="Z3763" s="318" t="s">
        <v>128</v>
      </c>
      <c r="AA3763" s="269">
        <v>2015</v>
      </c>
      <c r="AB3763" s="293" t="s">
        <v>128</v>
      </c>
      <c r="AC3763" s="269">
        <v>2014</v>
      </c>
      <c r="AD3763" s="293" t="s">
        <v>17</v>
      </c>
      <c r="AE3763" s="293" t="s">
        <v>57</v>
      </c>
      <c r="AF3763" s="293"/>
      <c r="AG3763" s="318"/>
      <c r="AH3763" s="293"/>
      <c r="AI3763" s="286"/>
      <c r="AJ3763" s="342"/>
    </row>
    <row r="3764" spans="1:36" ht="93.75">
      <c r="A3764" s="279" t="s">
        <v>11517</v>
      </c>
      <c r="B3764" s="284" t="s">
        <v>18</v>
      </c>
      <c r="C3764" s="284" t="s">
        <v>18</v>
      </c>
      <c r="D3764" s="271">
        <v>42280</v>
      </c>
      <c r="E3764" s="272">
        <v>42280.777777777781</v>
      </c>
      <c r="F3764" s="271">
        <v>42281</v>
      </c>
      <c r="G3764" s="272">
        <v>42281.083333333336</v>
      </c>
      <c r="H3764" s="272">
        <f>G3764-E3764</f>
        <v>0.30555555555474712</v>
      </c>
      <c r="I3764" s="284">
        <v>21</v>
      </c>
      <c r="J3764" s="284"/>
      <c r="K3764" s="284"/>
      <c r="L3764" s="284" t="s">
        <v>9</v>
      </c>
      <c r="M3764" s="284" t="s">
        <v>7</v>
      </c>
      <c r="N3764" s="268" t="s">
        <v>3</v>
      </c>
      <c r="O3764" s="284" t="s">
        <v>7</v>
      </c>
      <c r="P3764" s="284" t="s">
        <v>11691</v>
      </c>
      <c r="Q3764" s="284" t="s">
        <v>11692</v>
      </c>
      <c r="R3764" s="284">
        <v>28.238</v>
      </c>
      <c r="S3764" s="284"/>
      <c r="T3764" s="284">
        <f>R3764+S3764</f>
        <v>28.238</v>
      </c>
      <c r="U3764" s="302"/>
      <c r="V3764" s="302"/>
      <c r="W3764" s="302"/>
      <c r="X3764" s="302"/>
      <c r="Y3764" s="302"/>
      <c r="Z3764" s="302"/>
      <c r="AA3764" s="302"/>
      <c r="AB3764" s="302"/>
      <c r="AC3764" s="302"/>
      <c r="AD3764" s="302" t="s">
        <v>31</v>
      </c>
      <c r="AE3764" s="302"/>
      <c r="AF3764" s="302"/>
      <c r="AG3764" s="302"/>
      <c r="AH3764" s="286"/>
      <c r="AI3764" s="286"/>
      <c r="AJ3764" s="342"/>
    </row>
    <row r="3765" spans="1:36" ht="56.25">
      <c r="A3765" s="279" t="s">
        <v>11517</v>
      </c>
      <c r="B3765" s="284" t="s">
        <v>12</v>
      </c>
      <c r="C3765" s="284" t="s">
        <v>127</v>
      </c>
      <c r="D3765" s="271">
        <v>42304</v>
      </c>
      <c r="E3765" s="272">
        <v>0.14583333333333334</v>
      </c>
      <c r="F3765" s="271">
        <v>42304</v>
      </c>
      <c r="G3765" s="272">
        <v>0.50069444444444444</v>
      </c>
      <c r="H3765" s="272">
        <v>0.35486111111111113</v>
      </c>
      <c r="I3765" s="284">
        <v>1</v>
      </c>
      <c r="J3765" s="284"/>
      <c r="K3765" s="284"/>
      <c r="L3765" s="284" t="s">
        <v>11</v>
      </c>
      <c r="M3765" s="284" t="s">
        <v>12012</v>
      </c>
      <c r="N3765" s="268">
        <v>0.4</v>
      </c>
      <c r="O3765" s="284" t="s">
        <v>48</v>
      </c>
      <c r="P3765" s="284" t="s">
        <v>12012</v>
      </c>
      <c r="Q3765" s="284" t="s">
        <v>12013</v>
      </c>
      <c r="R3765" s="284"/>
      <c r="S3765" s="284">
        <v>0.6</v>
      </c>
      <c r="T3765" s="284">
        <v>0.6</v>
      </c>
      <c r="U3765" s="302" t="s">
        <v>1</v>
      </c>
      <c r="V3765" s="302" t="s">
        <v>128</v>
      </c>
      <c r="W3765" s="302" t="s">
        <v>128</v>
      </c>
      <c r="X3765" s="302" t="s">
        <v>128</v>
      </c>
      <c r="Y3765" s="302" t="s">
        <v>128</v>
      </c>
      <c r="Z3765" s="302" t="s">
        <v>128</v>
      </c>
      <c r="AA3765" s="302" t="s">
        <v>128</v>
      </c>
      <c r="AB3765" s="302" t="s">
        <v>128</v>
      </c>
      <c r="AC3765" s="302" t="s">
        <v>128</v>
      </c>
      <c r="AD3765" s="302" t="s">
        <v>22</v>
      </c>
      <c r="AE3765" s="302" t="s">
        <v>128</v>
      </c>
      <c r="AF3765" s="302" t="s">
        <v>128</v>
      </c>
      <c r="AG3765" s="302" t="s">
        <v>131</v>
      </c>
      <c r="AH3765" s="286"/>
      <c r="AI3765" s="286"/>
      <c r="AJ3765" s="342"/>
    </row>
    <row r="3766" spans="1:36" ht="409.5">
      <c r="A3766" s="279" t="s">
        <v>8946</v>
      </c>
      <c r="B3766" s="284" t="s">
        <v>19</v>
      </c>
      <c r="C3766" s="284" t="s">
        <v>2781</v>
      </c>
      <c r="D3766" s="271">
        <v>42261</v>
      </c>
      <c r="E3766" s="272">
        <v>0.2638888888888889</v>
      </c>
      <c r="F3766" s="271">
        <v>42261</v>
      </c>
      <c r="G3766" s="272">
        <v>0.27083333333333331</v>
      </c>
      <c r="H3766" s="272">
        <v>6.9444444444444198E-3</v>
      </c>
      <c r="I3766" s="284">
        <v>424</v>
      </c>
      <c r="J3766" s="284" t="s">
        <v>9047</v>
      </c>
      <c r="K3766" s="284" t="s">
        <v>20</v>
      </c>
      <c r="L3766" s="284" t="s">
        <v>16</v>
      </c>
      <c r="M3766" s="284" t="s">
        <v>2856</v>
      </c>
      <c r="N3766" s="268">
        <v>220</v>
      </c>
      <c r="O3766" s="284" t="s">
        <v>7</v>
      </c>
      <c r="P3766" s="284" t="s">
        <v>11337</v>
      </c>
      <c r="Q3766" s="284" t="s">
        <v>11479</v>
      </c>
      <c r="R3766" s="284">
        <v>150</v>
      </c>
      <c r="S3766" s="284">
        <v>35</v>
      </c>
      <c r="T3766" s="284">
        <f t="shared" ref="T3766:T3776" si="57">R3766+S3766</f>
        <v>185</v>
      </c>
      <c r="U3766" s="302"/>
      <c r="V3766" s="302"/>
      <c r="W3766" s="302"/>
      <c r="X3766" s="302"/>
      <c r="Y3766" s="302"/>
      <c r="Z3766" s="302"/>
      <c r="AA3766" s="302"/>
      <c r="AB3766" s="302"/>
      <c r="AC3766" s="302"/>
      <c r="AD3766" s="302" t="s">
        <v>37</v>
      </c>
      <c r="AE3766" s="302"/>
      <c r="AF3766" s="302"/>
      <c r="AG3766" s="302"/>
      <c r="AH3766" s="286"/>
      <c r="AI3766" s="286"/>
      <c r="AJ3766" s="342"/>
    </row>
    <row r="3767" spans="1:36" ht="168.75">
      <c r="A3767" s="70" t="s">
        <v>8946</v>
      </c>
      <c r="B3767" s="74" t="s">
        <v>19</v>
      </c>
      <c r="C3767" s="74" t="s">
        <v>11218</v>
      </c>
      <c r="D3767" s="75">
        <v>42261</v>
      </c>
      <c r="E3767" s="76">
        <v>0.28472222222222221</v>
      </c>
      <c r="F3767" s="75">
        <v>42261</v>
      </c>
      <c r="G3767" s="76">
        <v>0.28541666666666665</v>
      </c>
      <c r="H3767" s="76">
        <v>6.9444444444444198E-4</v>
      </c>
      <c r="I3767" s="74">
        <v>99</v>
      </c>
      <c r="J3767" s="74" t="s">
        <v>2962</v>
      </c>
      <c r="K3767" s="74" t="s">
        <v>8</v>
      </c>
      <c r="L3767" s="74" t="s">
        <v>16</v>
      </c>
      <c r="M3767" s="225" t="s">
        <v>267</v>
      </c>
      <c r="N3767" s="226">
        <v>110</v>
      </c>
      <c r="O3767" s="225" t="s">
        <v>7</v>
      </c>
      <c r="P3767" s="225" t="s">
        <v>11480</v>
      </c>
      <c r="Q3767" s="225" t="s">
        <v>11481</v>
      </c>
      <c r="R3767" s="225">
        <v>39</v>
      </c>
      <c r="S3767" s="225">
        <v>62</v>
      </c>
      <c r="T3767" s="225">
        <f t="shared" si="57"/>
        <v>101</v>
      </c>
      <c r="U3767" s="302"/>
      <c r="V3767" s="302"/>
      <c r="W3767" s="302"/>
      <c r="X3767" s="302"/>
      <c r="Y3767" s="302"/>
      <c r="Z3767" s="302"/>
      <c r="AA3767" s="302"/>
      <c r="AB3767" s="302"/>
      <c r="AC3767" s="302"/>
      <c r="AD3767" s="302" t="s">
        <v>37</v>
      </c>
      <c r="AE3767" s="302"/>
      <c r="AF3767" s="302"/>
      <c r="AG3767" s="302"/>
      <c r="AH3767" s="222"/>
      <c r="AI3767" s="229"/>
    </row>
    <row r="3768" spans="1:36" ht="281.25">
      <c r="A3768" s="70" t="s">
        <v>8946</v>
      </c>
      <c r="B3768" s="74" t="s">
        <v>19</v>
      </c>
      <c r="C3768" s="74" t="s">
        <v>11218</v>
      </c>
      <c r="D3768" s="75">
        <v>42261</v>
      </c>
      <c r="E3768" s="76">
        <v>0.2902777777777778</v>
      </c>
      <c r="F3768" s="75">
        <v>42261</v>
      </c>
      <c r="G3768" s="76">
        <v>0.29097222222222224</v>
      </c>
      <c r="H3768" s="76">
        <v>6.9444444444444198E-4</v>
      </c>
      <c r="I3768" s="74">
        <v>172</v>
      </c>
      <c r="J3768" s="74" t="s">
        <v>2513</v>
      </c>
      <c r="K3768" s="74" t="s">
        <v>8</v>
      </c>
      <c r="L3768" s="74" t="s">
        <v>16</v>
      </c>
      <c r="M3768" s="225" t="s">
        <v>267</v>
      </c>
      <c r="N3768" s="226">
        <v>110</v>
      </c>
      <c r="O3768" s="225" t="s">
        <v>7</v>
      </c>
      <c r="P3768" s="225" t="s">
        <v>11482</v>
      </c>
      <c r="Q3768" s="225" t="s">
        <v>11483</v>
      </c>
      <c r="R3768" s="225">
        <v>43</v>
      </c>
      <c r="S3768" s="225">
        <v>58</v>
      </c>
      <c r="T3768" s="225">
        <f t="shared" si="57"/>
        <v>101</v>
      </c>
      <c r="U3768" s="302"/>
      <c r="V3768" s="302"/>
      <c r="W3768" s="302"/>
      <c r="X3768" s="302"/>
      <c r="Y3768" s="302"/>
      <c r="Z3768" s="302"/>
      <c r="AA3768" s="302"/>
      <c r="AB3768" s="302"/>
      <c r="AC3768" s="302"/>
      <c r="AD3768" s="302" t="s">
        <v>37</v>
      </c>
      <c r="AE3768" s="302"/>
      <c r="AF3768" s="302"/>
      <c r="AG3768" s="302"/>
      <c r="AH3768" s="222"/>
      <c r="AI3768" s="229"/>
    </row>
    <row r="3769" spans="1:36" ht="47.25" customHeight="1">
      <c r="A3769" s="70" t="s">
        <v>8946</v>
      </c>
      <c r="B3769" s="74" t="s">
        <v>19</v>
      </c>
      <c r="C3769" s="74" t="s">
        <v>2781</v>
      </c>
      <c r="D3769" s="75">
        <v>42261</v>
      </c>
      <c r="E3769" s="76">
        <v>0.3</v>
      </c>
      <c r="F3769" s="75">
        <v>42261</v>
      </c>
      <c r="G3769" s="76">
        <v>0.30069444444444443</v>
      </c>
      <c r="H3769" s="76">
        <v>6.9444444444444198E-4</v>
      </c>
      <c r="I3769" s="74">
        <v>428</v>
      </c>
      <c r="J3769" s="74" t="s">
        <v>9047</v>
      </c>
      <c r="K3769" s="74" t="s">
        <v>8</v>
      </c>
      <c r="L3769" s="74" t="s">
        <v>16</v>
      </c>
      <c r="M3769" s="225" t="s">
        <v>2856</v>
      </c>
      <c r="N3769" s="226">
        <v>220</v>
      </c>
      <c r="O3769" s="225" t="s">
        <v>7</v>
      </c>
      <c r="P3769" s="225" t="s">
        <v>11337</v>
      </c>
      <c r="Q3769" s="225" t="s">
        <v>11484</v>
      </c>
      <c r="R3769" s="225">
        <v>137</v>
      </c>
      <c r="S3769" s="225">
        <v>145</v>
      </c>
      <c r="T3769" s="225">
        <f t="shared" si="57"/>
        <v>282</v>
      </c>
      <c r="U3769" s="302"/>
      <c r="V3769" s="302"/>
      <c r="W3769" s="302"/>
      <c r="X3769" s="302"/>
      <c r="Y3769" s="302"/>
      <c r="Z3769" s="302"/>
      <c r="AA3769" s="302"/>
      <c r="AB3769" s="302"/>
      <c r="AC3769" s="302"/>
      <c r="AD3769" s="302" t="s">
        <v>37</v>
      </c>
      <c r="AE3769" s="302"/>
      <c r="AF3769" s="302"/>
      <c r="AG3769" s="302"/>
      <c r="AH3769" s="222"/>
      <c r="AI3769" s="229"/>
    </row>
    <row r="3770" spans="1:36" ht="112.5">
      <c r="A3770" s="70" t="s">
        <v>8946</v>
      </c>
      <c r="B3770" s="74" t="s">
        <v>19</v>
      </c>
      <c r="C3770" s="74" t="s">
        <v>11218</v>
      </c>
      <c r="D3770" s="75">
        <v>42261</v>
      </c>
      <c r="E3770" s="76">
        <v>0.45208333333333334</v>
      </c>
      <c r="F3770" s="75">
        <v>42261</v>
      </c>
      <c r="G3770" s="76">
        <v>0.68402777777777779</v>
      </c>
      <c r="H3770" s="76">
        <v>0.23194444444444445</v>
      </c>
      <c r="I3770" s="74">
        <v>2</v>
      </c>
      <c r="J3770" s="74"/>
      <c r="K3770" s="74"/>
      <c r="L3770" s="74" t="s">
        <v>16</v>
      </c>
      <c r="M3770" s="225" t="s">
        <v>874</v>
      </c>
      <c r="N3770" s="226" t="s">
        <v>3</v>
      </c>
      <c r="O3770" s="225" t="s">
        <v>7</v>
      </c>
      <c r="P3770" s="225" t="s">
        <v>9048</v>
      </c>
      <c r="Q3770" s="225" t="s">
        <v>11485</v>
      </c>
      <c r="R3770" s="225">
        <v>19</v>
      </c>
      <c r="S3770" s="225"/>
      <c r="T3770" s="225">
        <f t="shared" si="57"/>
        <v>19</v>
      </c>
      <c r="U3770" s="302"/>
      <c r="V3770" s="302"/>
      <c r="W3770" s="302"/>
      <c r="X3770" s="302"/>
      <c r="Y3770" s="302"/>
      <c r="Z3770" s="302"/>
      <c r="AA3770" s="302"/>
      <c r="AB3770" s="302"/>
      <c r="AC3770" s="302"/>
      <c r="AD3770" s="302" t="s">
        <v>37</v>
      </c>
      <c r="AE3770" s="302"/>
      <c r="AF3770" s="302"/>
      <c r="AG3770" s="302"/>
      <c r="AH3770" s="222"/>
      <c r="AI3770" s="229"/>
    </row>
    <row r="3771" spans="1:36" ht="75">
      <c r="A3771" s="70" t="s">
        <v>11517</v>
      </c>
      <c r="B3771" s="74" t="s">
        <v>18</v>
      </c>
      <c r="C3771" s="74" t="s">
        <v>18</v>
      </c>
      <c r="D3771" s="75">
        <v>42281</v>
      </c>
      <c r="E3771" s="76">
        <v>42281.024305555555</v>
      </c>
      <c r="F3771" s="75">
        <v>42281</v>
      </c>
      <c r="G3771" s="76">
        <v>42281.552083333336</v>
      </c>
      <c r="H3771" s="76">
        <f t="shared" ref="H3771:H3776" si="58">G3771-E3771</f>
        <v>0.52777777778101154</v>
      </c>
      <c r="I3771" s="74">
        <v>36</v>
      </c>
      <c r="J3771" s="74"/>
      <c r="K3771" s="74"/>
      <c r="L3771" s="74" t="s">
        <v>9</v>
      </c>
      <c r="M3771" s="225" t="s">
        <v>7</v>
      </c>
      <c r="N3771" s="226" t="s">
        <v>3</v>
      </c>
      <c r="O3771" s="225" t="s">
        <v>7</v>
      </c>
      <c r="P3771" s="225" t="s">
        <v>11693</v>
      </c>
      <c r="Q3771" s="225" t="s">
        <v>11694</v>
      </c>
      <c r="R3771" s="225">
        <f>13.688+13.144</f>
        <v>26.832000000000001</v>
      </c>
      <c r="S3771" s="225"/>
      <c r="T3771" s="225">
        <f t="shared" si="57"/>
        <v>26.832000000000001</v>
      </c>
      <c r="U3771" s="302"/>
      <c r="V3771" s="302"/>
      <c r="W3771" s="302"/>
      <c r="X3771" s="302"/>
      <c r="Y3771" s="302"/>
      <c r="Z3771" s="302"/>
      <c r="AA3771" s="302"/>
      <c r="AB3771" s="302"/>
      <c r="AC3771" s="302"/>
      <c r="AD3771" s="302" t="s">
        <v>31</v>
      </c>
      <c r="AE3771" s="302"/>
      <c r="AF3771" s="302"/>
      <c r="AG3771" s="302"/>
      <c r="AH3771" s="222"/>
      <c r="AI3771" s="229"/>
    </row>
    <row r="3772" spans="1:36" ht="37.5">
      <c r="A3772" s="70" t="s">
        <v>11517</v>
      </c>
      <c r="B3772" s="74" t="s">
        <v>18</v>
      </c>
      <c r="C3772" s="74" t="s">
        <v>18</v>
      </c>
      <c r="D3772" s="75">
        <v>42281</v>
      </c>
      <c r="E3772" s="76">
        <v>42281.25</v>
      </c>
      <c r="F3772" s="75">
        <v>42281</v>
      </c>
      <c r="G3772" s="76">
        <v>42281.368055555555</v>
      </c>
      <c r="H3772" s="76">
        <f t="shared" si="58"/>
        <v>0.11805555555474712</v>
      </c>
      <c r="I3772" s="74">
        <v>2</v>
      </c>
      <c r="J3772" s="74"/>
      <c r="K3772" s="74"/>
      <c r="L3772" s="74" t="s">
        <v>9</v>
      </c>
      <c r="M3772" s="225" t="s">
        <v>7</v>
      </c>
      <c r="N3772" s="226">
        <v>0.4</v>
      </c>
      <c r="O3772" s="225" t="s">
        <v>7</v>
      </c>
      <c r="P3772" s="225" t="s">
        <v>11695</v>
      </c>
      <c r="Q3772" s="225" t="s">
        <v>11696</v>
      </c>
      <c r="R3772" s="225">
        <f>0.21+0.576</f>
        <v>0.78599999999999992</v>
      </c>
      <c r="S3772" s="225"/>
      <c r="T3772" s="225">
        <f t="shared" si="57"/>
        <v>0.78599999999999992</v>
      </c>
      <c r="U3772" s="302"/>
      <c r="V3772" s="302"/>
      <c r="W3772" s="302"/>
      <c r="X3772" s="302"/>
      <c r="Y3772" s="302"/>
      <c r="Z3772" s="302"/>
      <c r="AA3772" s="302"/>
      <c r="AB3772" s="302"/>
      <c r="AC3772" s="302"/>
      <c r="AD3772" s="302" t="s">
        <v>31</v>
      </c>
      <c r="AE3772" s="302"/>
      <c r="AF3772" s="302"/>
      <c r="AG3772" s="302"/>
      <c r="AH3772" s="222"/>
      <c r="AI3772" s="229"/>
    </row>
    <row r="3773" spans="1:36" ht="56.25">
      <c r="A3773" s="70" t="s">
        <v>11517</v>
      </c>
      <c r="B3773" s="74" t="s">
        <v>18</v>
      </c>
      <c r="C3773" s="74" t="s">
        <v>18</v>
      </c>
      <c r="D3773" s="75">
        <v>42281</v>
      </c>
      <c r="E3773" s="76">
        <v>42281.541666666664</v>
      </c>
      <c r="F3773" s="75">
        <v>42290</v>
      </c>
      <c r="G3773" s="76">
        <v>42290.666666666664</v>
      </c>
      <c r="H3773" s="76">
        <f t="shared" si="58"/>
        <v>9.125</v>
      </c>
      <c r="I3773" s="74">
        <v>1</v>
      </c>
      <c r="J3773" s="74"/>
      <c r="K3773" s="74"/>
      <c r="L3773" s="74" t="s">
        <v>9</v>
      </c>
      <c r="M3773" s="225" t="s">
        <v>11680</v>
      </c>
      <c r="N3773" s="226" t="s">
        <v>3</v>
      </c>
      <c r="O3773" s="225" t="s">
        <v>25</v>
      </c>
      <c r="P3773" s="225" t="s">
        <v>11701</v>
      </c>
      <c r="Q3773" s="225" t="s">
        <v>11702</v>
      </c>
      <c r="R3773" s="225">
        <f>0.27+0.36+0.36+0.36+0.36+0.36+0.36+0.36+0.36+0.135</f>
        <v>3.2849999999999993</v>
      </c>
      <c r="S3773" s="225"/>
      <c r="T3773" s="225">
        <f t="shared" si="57"/>
        <v>3.2849999999999993</v>
      </c>
      <c r="U3773" s="302"/>
      <c r="V3773" s="302"/>
      <c r="W3773" s="302"/>
      <c r="X3773" s="302"/>
      <c r="Y3773" s="302"/>
      <c r="Z3773" s="302"/>
      <c r="AA3773" s="302"/>
      <c r="AB3773" s="302"/>
      <c r="AC3773" s="302"/>
      <c r="AD3773" s="302" t="s">
        <v>31</v>
      </c>
      <c r="AE3773" s="302"/>
      <c r="AF3773" s="302"/>
      <c r="AG3773" s="302" t="s">
        <v>468</v>
      </c>
      <c r="AH3773" s="222"/>
      <c r="AI3773" s="229"/>
    </row>
    <row r="3774" spans="1:36" ht="75">
      <c r="A3774" s="70" t="s">
        <v>11517</v>
      </c>
      <c r="B3774" s="74" t="s">
        <v>18</v>
      </c>
      <c r="C3774" s="74" t="s">
        <v>18</v>
      </c>
      <c r="D3774" s="75">
        <v>42281</v>
      </c>
      <c r="E3774" s="76">
        <v>42281.350694444445</v>
      </c>
      <c r="F3774" s="75">
        <v>42285</v>
      </c>
      <c r="G3774" s="76">
        <v>42285.625</v>
      </c>
      <c r="H3774" s="76">
        <f t="shared" si="58"/>
        <v>4.2743055555547471</v>
      </c>
      <c r="I3774" s="74">
        <v>2</v>
      </c>
      <c r="J3774" s="74"/>
      <c r="K3774" s="74"/>
      <c r="L3774" s="74" t="s">
        <v>9</v>
      </c>
      <c r="M3774" s="225" t="s">
        <v>7</v>
      </c>
      <c r="N3774" s="226" t="s">
        <v>3</v>
      </c>
      <c r="O3774" s="225" t="s">
        <v>7</v>
      </c>
      <c r="P3774" s="225" t="s">
        <v>11703</v>
      </c>
      <c r="Q3774" s="225" t="s">
        <v>11704</v>
      </c>
      <c r="R3774" s="225">
        <f>13.882+14.753+14.753+14.753+4.918</f>
        <v>63.058999999999997</v>
      </c>
      <c r="S3774" s="225"/>
      <c r="T3774" s="225">
        <f t="shared" si="57"/>
        <v>63.058999999999997</v>
      </c>
      <c r="U3774" s="302"/>
      <c r="V3774" s="302"/>
      <c r="W3774" s="302"/>
      <c r="X3774" s="302"/>
      <c r="Y3774" s="302"/>
      <c r="Z3774" s="302"/>
      <c r="AA3774" s="302"/>
      <c r="AB3774" s="302"/>
      <c r="AC3774" s="302"/>
      <c r="AD3774" s="302" t="s">
        <v>31</v>
      </c>
      <c r="AE3774" s="302"/>
      <c r="AF3774" s="302"/>
      <c r="AG3774" s="302" t="s">
        <v>468</v>
      </c>
      <c r="AH3774" s="222"/>
      <c r="AI3774" s="229"/>
    </row>
    <row r="3775" spans="1:36" ht="56.25">
      <c r="A3775" s="70" t="s">
        <v>11517</v>
      </c>
      <c r="B3775" s="74" t="s">
        <v>18</v>
      </c>
      <c r="C3775" s="74" t="s">
        <v>18</v>
      </c>
      <c r="D3775" s="75">
        <v>42281</v>
      </c>
      <c r="E3775" s="76">
        <v>42281.65625</v>
      </c>
      <c r="F3775" s="75">
        <v>42281</v>
      </c>
      <c r="G3775" s="76">
        <v>42281.670138888891</v>
      </c>
      <c r="H3775" s="76">
        <f t="shared" si="58"/>
        <v>1.3888888890505768E-2</v>
      </c>
      <c r="I3775" s="74">
        <v>4</v>
      </c>
      <c r="J3775" s="74"/>
      <c r="K3775" s="74"/>
      <c r="L3775" s="74" t="s">
        <v>9</v>
      </c>
      <c r="M3775" s="225" t="s">
        <v>7</v>
      </c>
      <c r="N3775" s="226">
        <v>0.4</v>
      </c>
      <c r="O3775" s="225" t="s">
        <v>7</v>
      </c>
      <c r="P3775" s="225" t="s">
        <v>11705</v>
      </c>
      <c r="Q3775" s="225" t="s">
        <v>11706</v>
      </c>
      <c r="R3775" s="225">
        <v>0.03</v>
      </c>
      <c r="S3775" s="225"/>
      <c r="T3775" s="225">
        <f t="shared" si="57"/>
        <v>0.03</v>
      </c>
      <c r="U3775" s="302"/>
      <c r="V3775" s="302"/>
      <c r="W3775" s="302"/>
      <c r="X3775" s="302"/>
      <c r="Y3775" s="302"/>
      <c r="Z3775" s="302"/>
      <c r="AA3775" s="302"/>
      <c r="AB3775" s="302"/>
      <c r="AC3775" s="302"/>
      <c r="AD3775" s="302" t="s">
        <v>31</v>
      </c>
      <c r="AE3775" s="302"/>
      <c r="AF3775" s="302"/>
      <c r="AG3775" s="302"/>
      <c r="AH3775" s="222"/>
      <c r="AI3775" s="229"/>
    </row>
    <row r="3776" spans="1:36" ht="37.5">
      <c r="A3776" s="70" t="s">
        <v>11517</v>
      </c>
      <c r="B3776" s="74" t="s">
        <v>18</v>
      </c>
      <c r="C3776" s="74" t="s">
        <v>18</v>
      </c>
      <c r="D3776" s="75">
        <v>42281</v>
      </c>
      <c r="E3776" s="76">
        <v>42281.378472222219</v>
      </c>
      <c r="F3776" s="75">
        <v>42281</v>
      </c>
      <c r="G3776" s="76">
        <v>42281.447916666664</v>
      </c>
      <c r="H3776" s="76">
        <f t="shared" si="58"/>
        <v>6.9444444445252884E-2</v>
      </c>
      <c r="I3776" s="74">
        <v>1</v>
      </c>
      <c r="J3776" s="74"/>
      <c r="K3776" s="74"/>
      <c r="L3776" s="74" t="s">
        <v>9</v>
      </c>
      <c r="M3776" s="225" t="s">
        <v>7</v>
      </c>
      <c r="N3776" s="226">
        <v>0.4</v>
      </c>
      <c r="O3776" s="225" t="s">
        <v>7</v>
      </c>
      <c r="P3776" s="225" t="s">
        <v>11707</v>
      </c>
      <c r="Q3776" s="225" t="s">
        <v>11708</v>
      </c>
      <c r="R3776" s="225">
        <v>0.47499999999999998</v>
      </c>
      <c r="S3776" s="225"/>
      <c r="T3776" s="225">
        <f t="shared" si="57"/>
        <v>0.47499999999999998</v>
      </c>
      <c r="U3776" s="302"/>
      <c r="V3776" s="302"/>
      <c r="W3776" s="302"/>
      <c r="X3776" s="302"/>
      <c r="Y3776" s="302"/>
      <c r="Z3776" s="302"/>
      <c r="AA3776" s="302"/>
      <c r="AB3776" s="302"/>
      <c r="AC3776" s="302"/>
      <c r="AD3776" s="302" t="s">
        <v>31</v>
      </c>
      <c r="AE3776" s="302"/>
      <c r="AF3776" s="302"/>
      <c r="AG3776" s="302"/>
      <c r="AH3776" s="222"/>
      <c r="AI3776" s="229"/>
    </row>
    <row r="3777" spans="1:36" ht="409.5">
      <c r="A3777" s="70" t="s">
        <v>8946</v>
      </c>
      <c r="B3777" s="74" t="s">
        <v>15</v>
      </c>
      <c r="C3777" s="74" t="s">
        <v>209</v>
      </c>
      <c r="D3777" s="75">
        <v>42261</v>
      </c>
      <c r="E3777" s="76">
        <v>0.2590277777777778</v>
      </c>
      <c r="F3777" s="75">
        <v>42261</v>
      </c>
      <c r="G3777" s="76">
        <v>0.2590277777777778</v>
      </c>
      <c r="H3777" s="76">
        <f>(F3777+G3777)-(D3777+E3777)</f>
        <v>0</v>
      </c>
      <c r="I3777" s="74">
        <v>170</v>
      </c>
      <c r="J3777" s="74" t="s">
        <v>180</v>
      </c>
      <c r="K3777" s="74" t="s">
        <v>8</v>
      </c>
      <c r="L3777" s="74" t="s">
        <v>16</v>
      </c>
      <c r="M3777" s="225" t="s">
        <v>9468</v>
      </c>
      <c r="N3777" s="226">
        <v>110</v>
      </c>
      <c r="O3777" s="225" t="s">
        <v>7</v>
      </c>
      <c r="P3777" s="225" t="s">
        <v>9469</v>
      </c>
      <c r="Q3777" s="225" t="s">
        <v>9493</v>
      </c>
      <c r="R3777" s="225"/>
      <c r="S3777" s="225">
        <v>46.89</v>
      </c>
      <c r="T3777" s="225">
        <f>SUM(R3777:S3777)</f>
        <v>46.89</v>
      </c>
      <c r="U3777" s="302"/>
      <c r="V3777" s="302"/>
      <c r="W3777" s="302"/>
      <c r="X3777" s="302"/>
      <c r="Y3777" s="302"/>
      <c r="Z3777" s="302"/>
      <c r="AA3777" s="302"/>
      <c r="AB3777" s="302"/>
      <c r="AC3777" s="302"/>
      <c r="AD3777" s="302" t="s">
        <v>37</v>
      </c>
      <c r="AE3777" s="302" t="s">
        <v>53</v>
      </c>
      <c r="AF3777" s="302"/>
      <c r="AG3777" s="302"/>
      <c r="AH3777" s="222"/>
      <c r="AI3777" s="229"/>
    </row>
    <row r="3778" spans="1:36" ht="56.25">
      <c r="A3778" s="70" t="s">
        <v>7992</v>
      </c>
      <c r="B3778" s="74" t="s">
        <v>18</v>
      </c>
      <c r="C3778" s="74" t="s">
        <v>18</v>
      </c>
      <c r="D3778" s="75">
        <v>42220</v>
      </c>
      <c r="E3778" s="76">
        <v>42220.854178240741</v>
      </c>
      <c r="F3778" s="75">
        <v>42221</v>
      </c>
      <c r="G3778" s="76">
        <v>42221.666666666664</v>
      </c>
      <c r="H3778" s="76">
        <f t="shared" ref="H3778:H3783" si="59">G3778-E3778</f>
        <v>0.81248842592322035</v>
      </c>
      <c r="I3778" s="74">
        <v>1</v>
      </c>
      <c r="J3778" s="74"/>
      <c r="K3778" s="74"/>
      <c r="L3778" s="74" t="s">
        <v>4</v>
      </c>
      <c r="M3778" s="225" t="s">
        <v>8077</v>
      </c>
      <c r="N3778" s="226" t="s">
        <v>3</v>
      </c>
      <c r="O3778" s="225" t="s">
        <v>25</v>
      </c>
      <c r="P3778" s="225" t="s">
        <v>8078</v>
      </c>
      <c r="Q3778" s="225" t="s">
        <v>8079</v>
      </c>
      <c r="R3778" s="225">
        <v>0.57000000000000006</v>
      </c>
      <c r="S3778" s="225"/>
      <c r="T3778" s="225">
        <f t="shared" ref="T3778:T3783" si="60">R3778+S3778</f>
        <v>0.57000000000000006</v>
      </c>
      <c r="U3778" s="302"/>
      <c r="V3778" s="302"/>
      <c r="W3778" s="302"/>
      <c r="X3778" s="302"/>
      <c r="Y3778" s="302"/>
      <c r="Z3778" s="302"/>
      <c r="AA3778" s="302"/>
      <c r="AB3778" s="302"/>
      <c r="AC3778" s="302"/>
      <c r="AD3778" s="302" t="s">
        <v>22</v>
      </c>
      <c r="AE3778" s="302"/>
      <c r="AF3778" s="302"/>
      <c r="AG3778" s="302" t="s">
        <v>468</v>
      </c>
      <c r="AH3778" s="222"/>
      <c r="AI3778" s="229"/>
    </row>
    <row r="3779" spans="1:36" ht="56.25">
      <c r="A3779" s="70" t="s">
        <v>2819</v>
      </c>
      <c r="B3779" s="74" t="s">
        <v>12</v>
      </c>
      <c r="C3779" s="74" t="s">
        <v>360</v>
      </c>
      <c r="D3779" s="75">
        <v>42129</v>
      </c>
      <c r="E3779" s="76">
        <v>0.27638888888888885</v>
      </c>
      <c r="F3779" s="75">
        <v>42129</v>
      </c>
      <c r="G3779" s="76">
        <v>0.29166666666666669</v>
      </c>
      <c r="H3779" s="76">
        <f t="shared" si="59"/>
        <v>1.5277777777777835E-2</v>
      </c>
      <c r="I3779" s="74">
        <v>1</v>
      </c>
      <c r="J3779" s="74"/>
      <c r="K3779" s="74"/>
      <c r="L3779" s="74" t="s">
        <v>11</v>
      </c>
      <c r="M3779" s="225" t="s">
        <v>2924</v>
      </c>
      <c r="N3779" s="226">
        <v>0.4</v>
      </c>
      <c r="O3779" s="225" t="s">
        <v>55</v>
      </c>
      <c r="P3779" s="225" t="s">
        <v>55</v>
      </c>
      <c r="Q3779" s="225" t="s">
        <v>2834</v>
      </c>
      <c r="R3779" s="225">
        <v>0.33</v>
      </c>
      <c r="S3779" s="225">
        <v>0.23</v>
      </c>
      <c r="T3779" s="225">
        <f t="shared" si="60"/>
        <v>0.56000000000000005</v>
      </c>
      <c r="U3779" s="302" t="s">
        <v>60</v>
      </c>
      <c r="V3779" s="302" t="s">
        <v>128</v>
      </c>
      <c r="W3779" s="302" t="s">
        <v>128</v>
      </c>
      <c r="X3779" s="302" t="s">
        <v>128</v>
      </c>
      <c r="Y3779" s="302" t="s">
        <v>128</v>
      </c>
      <c r="Z3779" s="302" t="s">
        <v>128</v>
      </c>
      <c r="AA3779" s="302" t="s">
        <v>128</v>
      </c>
      <c r="AB3779" s="302" t="s">
        <v>128</v>
      </c>
      <c r="AC3779" s="302" t="s">
        <v>128</v>
      </c>
      <c r="AD3779" s="302" t="s">
        <v>22</v>
      </c>
      <c r="AE3779" s="302" t="s">
        <v>128</v>
      </c>
      <c r="AF3779" s="302" t="s">
        <v>128</v>
      </c>
      <c r="AG3779" s="302"/>
      <c r="AH3779" s="222"/>
      <c r="AI3779" s="229"/>
    </row>
    <row r="3780" spans="1:36" ht="153.75" customHeight="1">
      <c r="A3780" s="70" t="s">
        <v>8946</v>
      </c>
      <c r="B3780" s="74" t="s">
        <v>18</v>
      </c>
      <c r="C3780" s="74" t="s">
        <v>18</v>
      </c>
      <c r="D3780" s="75">
        <v>42261</v>
      </c>
      <c r="E3780" s="76">
        <v>42261.416666666664</v>
      </c>
      <c r="F3780" s="75">
        <v>42261</v>
      </c>
      <c r="G3780" s="76">
        <v>42261.729166666664</v>
      </c>
      <c r="H3780" s="76">
        <f t="shared" si="59"/>
        <v>0.3125</v>
      </c>
      <c r="I3780" s="74">
        <v>1</v>
      </c>
      <c r="J3780" s="74"/>
      <c r="K3780" s="74"/>
      <c r="L3780" s="74" t="s">
        <v>4</v>
      </c>
      <c r="M3780" s="225" t="s">
        <v>3579</v>
      </c>
      <c r="N3780" s="226">
        <v>0.4</v>
      </c>
      <c r="O3780" s="225" t="s">
        <v>2</v>
      </c>
      <c r="P3780" s="225" t="s">
        <v>8736</v>
      </c>
      <c r="Q3780" s="225" t="s">
        <v>9088</v>
      </c>
      <c r="R3780" s="225">
        <v>0.11899999999999999</v>
      </c>
      <c r="S3780" s="225"/>
      <c r="T3780" s="225">
        <f t="shared" si="60"/>
        <v>0.11899999999999999</v>
      </c>
      <c r="U3780" s="302"/>
      <c r="V3780" s="302"/>
      <c r="W3780" s="302"/>
      <c r="X3780" s="302"/>
      <c r="Y3780" s="302"/>
      <c r="Z3780" s="302"/>
      <c r="AA3780" s="302"/>
      <c r="AB3780" s="302"/>
      <c r="AC3780" s="302"/>
      <c r="AD3780" s="302" t="s">
        <v>0</v>
      </c>
      <c r="AE3780" s="302"/>
      <c r="AF3780" s="302"/>
      <c r="AG3780" s="302"/>
      <c r="AH3780" s="222"/>
      <c r="AI3780" s="229"/>
    </row>
    <row r="3781" spans="1:36" ht="56.25">
      <c r="A3781" s="70" t="s">
        <v>8946</v>
      </c>
      <c r="B3781" s="74" t="s">
        <v>18</v>
      </c>
      <c r="C3781" s="74" t="s">
        <v>18</v>
      </c>
      <c r="D3781" s="75">
        <v>42261</v>
      </c>
      <c r="E3781" s="76">
        <v>42261.416666666664</v>
      </c>
      <c r="F3781" s="75">
        <v>42261</v>
      </c>
      <c r="G3781" s="76">
        <v>42261.5</v>
      </c>
      <c r="H3781" s="76">
        <f t="shared" si="59"/>
        <v>8.3333333335758653E-2</v>
      </c>
      <c r="I3781" s="74">
        <v>1</v>
      </c>
      <c r="J3781" s="74"/>
      <c r="K3781" s="74"/>
      <c r="L3781" s="74" t="s">
        <v>11</v>
      </c>
      <c r="M3781" s="225" t="s">
        <v>337</v>
      </c>
      <c r="N3781" s="226">
        <v>0.4</v>
      </c>
      <c r="O3781" s="225" t="s">
        <v>2</v>
      </c>
      <c r="P3781" s="225" t="s">
        <v>8655</v>
      </c>
      <c r="Q3781" s="225" t="s">
        <v>9091</v>
      </c>
      <c r="R3781" s="225">
        <v>0.107</v>
      </c>
      <c r="S3781" s="225"/>
      <c r="T3781" s="225">
        <f t="shared" si="60"/>
        <v>0.107</v>
      </c>
      <c r="U3781" s="302"/>
      <c r="V3781" s="302"/>
      <c r="W3781" s="302"/>
      <c r="X3781" s="302"/>
      <c r="Y3781" s="302"/>
      <c r="Z3781" s="302"/>
      <c r="AA3781" s="302"/>
      <c r="AB3781" s="302"/>
      <c r="AC3781" s="302"/>
      <c r="AD3781" s="302" t="s">
        <v>0</v>
      </c>
      <c r="AE3781" s="302"/>
      <c r="AF3781" s="302"/>
      <c r="AG3781" s="302"/>
      <c r="AH3781" s="222"/>
      <c r="AI3781" s="229"/>
    </row>
    <row r="3782" spans="1:36" ht="56.25">
      <c r="A3782" s="70" t="s">
        <v>8946</v>
      </c>
      <c r="B3782" s="74" t="s">
        <v>18</v>
      </c>
      <c r="C3782" s="74" t="s">
        <v>18</v>
      </c>
      <c r="D3782" s="75">
        <v>42261</v>
      </c>
      <c r="E3782" s="76">
        <v>42261.458333333336</v>
      </c>
      <c r="F3782" s="75">
        <v>42261</v>
      </c>
      <c r="G3782" s="76">
        <v>42261.760416666664</v>
      </c>
      <c r="H3782" s="76">
        <f t="shared" si="59"/>
        <v>0.30208333332848269</v>
      </c>
      <c r="I3782" s="74">
        <v>1</v>
      </c>
      <c r="J3782" s="74"/>
      <c r="K3782" s="74"/>
      <c r="L3782" s="74" t="s">
        <v>4</v>
      </c>
      <c r="M3782" s="225" t="s">
        <v>3579</v>
      </c>
      <c r="N3782" s="226">
        <v>0.4</v>
      </c>
      <c r="O3782" s="225" t="s">
        <v>2</v>
      </c>
      <c r="P3782" s="225" t="s">
        <v>9089</v>
      </c>
      <c r="Q3782" s="225" t="s">
        <v>9090</v>
      </c>
      <c r="R3782" s="225">
        <v>0.21099999999999999</v>
      </c>
      <c r="S3782" s="225"/>
      <c r="T3782" s="225">
        <f t="shared" si="60"/>
        <v>0.21099999999999999</v>
      </c>
      <c r="U3782" s="302"/>
      <c r="V3782" s="302"/>
      <c r="W3782" s="302"/>
      <c r="X3782" s="302"/>
      <c r="Y3782" s="302"/>
      <c r="Z3782" s="302"/>
      <c r="AA3782" s="302"/>
      <c r="AB3782" s="302"/>
      <c r="AC3782" s="302"/>
      <c r="AD3782" s="302" t="s">
        <v>0</v>
      </c>
      <c r="AE3782" s="302"/>
      <c r="AF3782" s="302"/>
      <c r="AG3782" s="302"/>
      <c r="AH3782" s="222"/>
      <c r="AI3782" s="229"/>
    </row>
    <row r="3783" spans="1:36" ht="75" customHeight="1">
      <c r="A3783" s="330" t="s">
        <v>8946</v>
      </c>
      <c r="B3783" s="334" t="s">
        <v>18</v>
      </c>
      <c r="C3783" s="334" t="s">
        <v>18</v>
      </c>
      <c r="D3783" s="339">
        <v>42261</v>
      </c>
      <c r="E3783" s="340">
        <v>42261.53125</v>
      </c>
      <c r="F3783" s="339">
        <v>42261</v>
      </c>
      <c r="G3783" s="340">
        <v>42261.583333333336</v>
      </c>
      <c r="H3783" s="340">
        <f t="shared" si="59"/>
        <v>5.2083333335758653E-2</v>
      </c>
      <c r="I3783" s="334">
        <v>1</v>
      </c>
      <c r="J3783" s="334"/>
      <c r="K3783" s="334"/>
      <c r="L3783" s="334" t="s">
        <v>11</v>
      </c>
      <c r="M3783" s="334" t="s">
        <v>9084</v>
      </c>
      <c r="N3783" s="341">
        <v>0.4</v>
      </c>
      <c r="O3783" s="334" t="s">
        <v>2</v>
      </c>
      <c r="P3783" s="334" t="s">
        <v>9086</v>
      </c>
      <c r="Q3783" s="334" t="s">
        <v>9087</v>
      </c>
      <c r="R3783" s="334">
        <v>0.24099999999999999</v>
      </c>
      <c r="S3783" s="334"/>
      <c r="T3783" s="334">
        <f t="shared" si="60"/>
        <v>0.24099999999999999</v>
      </c>
      <c r="U3783" s="337"/>
      <c r="V3783" s="337"/>
      <c r="W3783" s="337"/>
      <c r="X3783" s="337"/>
      <c r="Y3783" s="337"/>
      <c r="Z3783" s="337"/>
      <c r="AA3783" s="337"/>
      <c r="AB3783" s="337"/>
      <c r="AC3783" s="337"/>
      <c r="AD3783" s="337" t="s">
        <v>0</v>
      </c>
      <c r="AE3783" s="337"/>
      <c r="AF3783" s="337"/>
      <c r="AG3783" s="337"/>
      <c r="AH3783" s="332"/>
      <c r="AI3783" s="281"/>
    </row>
    <row r="3784" spans="1:36" ht="56.25">
      <c r="A3784" s="279" t="s">
        <v>12042</v>
      </c>
      <c r="B3784" s="284" t="s">
        <v>69</v>
      </c>
      <c r="C3784" s="284" t="s">
        <v>69</v>
      </c>
      <c r="D3784" s="271">
        <v>42319</v>
      </c>
      <c r="E3784" s="272">
        <v>0.53472222222222221</v>
      </c>
      <c r="F3784" s="271">
        <v>42319</v>
      </c>
      <c r="G3784" s="272">
        <v>0.5708333333333333</v>
      </c>
      <c r="H3784" s="272">
        <v>3.6111111111111094E-2</v>
      </c>
      <c r="I3784" s="284">
        <v>5</v>
      </c>
      <c r="J3784" s="284" t="s">
        <v>143</v>
      </c>
      <c r="K3784" s="284" t="s">
        <v>20</v>
      </c>
      <c r="L3784" s="284" t="s">
        <v>4</v>
      </c>
      <c r="M3784" s="284" t="s">
        <v>12160</v>
      </c>
      <c r="N3784" s="268" t="s">
        <v>3</v>
      </c>
      <c r="O3784" s="284" t="s">
        <v>7</v>
      </c>
      <c r="P3784" s="284" t="s">
        <v>12161</v>
      </c>
      <c r="Q3784" s="284" t="s">
        <v>12162</v>
      </c>
      <c r="R3784" s="284">
        <v>0.52300000000000002</v>
      </c>
      <c r="S3784" s="284">
        <v>2.9000000000000001E-2</v>
      </c>
      <c r="T3784" s="284">
        <v>0.55200000000000005</v>
      </c>
      <c r="U3784" s="302" t="s">
        <v>28</v>
      </c>
      <c r="V3784" s="302">
        <v>2002</v>
      </c>
      <c r="W3784" s="302" t="s">
        <v>1709</v>
      </c>
      <c r="X3784" s="302" t="s">
        <v>724</v>
      </c>
      <c r="Y3784" s="302" t="s">
        <v>1081</v>
      </c>
      <c r="Z3784" s="302">
        <v>100</v>
      </c>
      <c r="AA3784" s="302" t="s">
        <v>13194</v>
      </c>
      <c r="AB3784" s="302">
        <v>0</v>
      </c>
      <c r="AC3784" s="302" t="s">
        <v>1081</v>
      </c>
      <c r="AD3784" s="302" t="s">
        <v>22</v>
      </c>
      <c r="AE3784" s="302"/>
      <c r="AF3784" s="302"/>
      <c r="AG3784" s="302" t="s">
        <v>12162</v>
      </c>
      <c r="AH3784" s="286"/>
      <c r="AI3784" s="286"/>
      <c r="AJ3784" s="342"/>
    </row>
    <row r="3785" spans="1:36" ht="200.25">
      <c r="A3785" s="279" t="s">
        <v>4982</v>
      </c>
      <c r="B3785" s="284" t="s">
        <v>12</v>
      </c>
      <c r="C3785" s="284" t="s">
        <v>127</v>
      </c>
      <c r="D3785" s="271">
        <v>42197</v>
      </c>
      <c r="E3785" s="272">
        <v>0.88888888888888884</v>
      </c>
      <c r="F3785" s="271">
        <v>42197</v>
      </c>
      <c r="G3785" s="272">
        <v>0.9375</v>
      </c>
      <c r="H3785" s="272">
        <f>G3785-E3785</f>
        <v>4.861111111111116E-2</v>
      </c>
      <c r="I3785" s="284">
        <v>1</v>
      </c>
      <c r="J3785" s="284" t="s">
        <v>973</v>
      </c>
      <c r="K3785" s="284"/>
      <c r="L3785" s="284" t="s">
        <v>4</v>
      </c>
      <c r="M3785" s="284" t="s">
        <v>9651</v>
      </c>
      <c r="N3785" s="268" t="s">
        <v>3</v>
      </c>
      <c r="O3785" s="284" t="s">
        <v>39</v>
      </c>
      <c r="P3785" s="284" t="s">
        <v>8132</v>
      </c>
      <c r="Q3785" s="284" t="s">
        <v>8133</v>
      </c>
      <c r="R3785" s="284">
        <v>0.26</v>
      </c>
      <c r="S3785" s="284">
        <v>1.95</v>
      </c>
      <c r="T3785" s="284">
        <f>R3785+S3785</f>
        <v>2.21</v>
      </c>
      <c r="U3785" s="302" t="s">
        <v>43</v>
      </c>
      <c r="V3785" s="302" t="s">
        <v>2002</v>
      </c>
      <c r="W3785" s="302" t="s">
        <v>9652</v>
      </c>
      <c r="X3785" s="302" t="s">
        <v>9653</v>
      </c>
      <c r="Y3785" s="302" t="s">
        <v>9654</v>
      </c>
      <c r="Z3785" s="302" t="s">
        <v>128</v>
      </c>
      <c r="AA3785" s="302" t="s">
        <v>9655</v>
      </c>
      <c r="AB3785" s="302" t="s">
        <v>128</v>
      </c>
      <c r="AC3785" s="302" t="s">
        <v>128</v>
      </c>
      <c r="AD3785" s="302" t="s">
        <v>41</v>
      </c>
      <c r="AE3785" s="302" t="s">
        <v>128</v>
      </c>
      <c r="AF3785" s="302" t="s">
        <v>128</v>
      </c>
      <c r="AG3785" s="302"/>
      <c r="AH3785" s="286"/>
      <c r="AI3785" s="286"/>
      <c r="AJ3785" s="342"/>
    </row>
    <row r="3786" spans="1:36" ht="225">
      <c r="A3786" s="70" t="s">
        <v>8946</v>
      </c>
      <c r="B3786" s="74" t="s">
        <v>58</v>
      </c>
      <c r="C3786" s="74" t="s">
        <v>11504</v>
      </c>
      <c r="D3786" s="75">
        <v>42261</v>
      </c>
      <c r="E3786" s="76">
        <v>0.33680555555555558</v>
      </c>
      <c r="F3786" s="75">
        <v>42261</v>
      </c>
      <c r="G3786" s="76">
        <v>0.35486111111111113</v>
      </c>
      <c r="H3786" s="76">
        <f>G3786-E3786</f>
        <v>1.8055555555555547E-2</v>
      </c>
      <c r="I3786" s="74">
        <v>413</v>
      </c>
      <c r="J3786" s="74" t="s">
        <v>3228</v>
      </c>
      <c r="K3786" s="74" t="s">
        <v>20</v>
      </c>
      <c r="L3786" s="74" t="s">
        <v>16</v>
      </c>
      <c r="M3786" s="225" t="s">
        <v>11149</v>
      </c>
      <c r="N3786" s="226">
        <v>110</v>
      </c>
      <c r="O3786" s="225" t="s">
        <v>7</v>
      </c>
      <c r="P3786" s="225" t="s">
        <v>11150</v>
      </c>
      <c r="Q3786" s="225" t="s">
        <v>11151</v>
      </c>
      <c r="R3786" s="225">
        <v>35.299999999999997</v>
      </c>
      <c r="S3786" s="225">
        <v>19.399999999999999</v>
      </c>
      <c r="T3786" s="225">
        <f>S3786+R3786</f>
        <v>54.699999999999996</v>
      </c>
      <c r="U3786" s="302"/>
      <c r="V3786" s="302"/>
      <c r="W3786" s="302"/>
      <c r="X3786" s="302"/>
      <c r="Y3786" s="302"/>
      <c r="Z3786" s="302"/>
      <c r="AA3786" s="302"/>
      <c r="AB3786" s="302"/>
      <c r="AC3786" s="302"/>
      <c r="AD3786" s="302" t="s">
        <v>37</v>
      </c>
      <c r="AE3786" s="302"/>
      <c r="AF3786" s="302"/>
      <c r="AG3786" s="302"/>
      <c r="AH3786" s="222"/>
      <c r="AI3786" s="229"/>
    </row>
    <row r="3787" spans="1:36" ht="47.25">
      <c r="A3787" s="69" t="s">
        <v>8946</v>
      </c>
      <c r="B3787" s="92" t="s">
        <v>21</v>
      </c>
      <c r="C3787" s="92" t="s">
        <v>21</v>
      </c>
      <c r="D3787" s="88">
        <v>42262</v>
      </c>
      <c r="E3787" s="89">
        <v>6.9444444444444434E-2</v>
      </c>
      <c r="F3787" s="88">
        <v>42262</v>
      </c>
      <c r="G3787" s="89">
        <v>9.0277777777777776E-2</v>
      </c>
      <c r="H3787" s="89">
        <v>2.0833333333333332E-2</v>
      </c>
      <c r="I3787" s="68">
        <v>2</v>
      </c>
      <c r="J3787" s="68"/>
      <c r="K3787" s="92"/>
      <c r="L3787" s="92" t="s">
        <v>4</v>
      </c>
      <c r="M3787" s="230" t="s">
        <v>9069</v>
      </c>
      <c r="N3787" s="221">
        <v>0.4</v>
      </c>
      <c r="O3787" s="221" t="s">
        <v>7</v>
      </c>
      <c r="P3787" s="230" t="s">
        <v>9069</v>
      </c>
      <c r="Q3787" s="221" t="s">
        <v>9935</v>
      </c>
      <c r="R3787" s="221">
        <v>0.04</v>
      </c>
      <c r="S3787" s="221">
        <v>1.6E-2</v>
      </c>
      <c r="T3787" s="221">
        <v>5.6000000000000001E-2</v>
      </c>
      <c r="U3787" s="293" t="s">
        <v>28</v>
      </c>
      <c r="V3787" s="273" t="s">
        <v>128</v>
      </c>
      <c r="W3787" s="293" t="s">
        <v>128</v>
      </c>
      <c r="X3787" s="293" t="s">
        <v>128</v>
      </c>
      <c r="Y3787" s="269">
        <v>2015</v>
      </c>
      <c r="Z3787" s="318" t="s">
        <v>128</v>
      </c>
      <c r="AA3787" s="269">
        <v>2016</v>
      </c>
      <c r="AB3787" s="293" t="s">
        <v>128</v>
      </c>
      <c r="AC3787" s="269">
        <v>2015</v>
      </c>
      <c r="AD3787" s="293" t="s">
        <v>24</v>
      </c>
      <c r="AE3787" s="293" t="s">
        <v>57</v>
      </c>
      <c r="AF3787" s="293"/>
      <c r="AG3787" s="318"/>
      <c r="AH3787" s="230"/>
      <c r="AI3787" s="229"/>
    </row>
    <row r="3788" spans="1:36" ht="47.25">
      <c r="A3788" s="70" t="s">
        <v>8946</v>
      </c>
      <c r="B3788" s="92" t="s">
        <v>21</v>
      </c>
      <c r="C3788" s="92" t="s">
        <v>742</v>
      </c>
      <c r="D3788" s="88">
        <v>42262</v>
      </c>
      <c r="E3788" s="89">
        <v>0.4861111111111111</v>
      </c>
      <c r="F3788" s="88">
        <v>42262</v>
      </c>
      <c r="G3788" s="89">
        <v>0.48888888888888887</v>
      </c>
      <c r="H3788" s="89">
        <v>2.7777777777777779E-3</v>
      </c>
      <c r="I3788" s="68">
        <v>1</v>
      </c>
      <c r="J3788" s="68"/>
      <c r="K3788" s="92"/>
      <c r="L3788" s="92" t="s">
        <v>16</v>
      </c>
      <c r="M3788" s="230" t="s">
        <v>256</v>
      </c>
      <c r="N3788" s="221" t="s">
        <v>3</v>
      </c>
      <c r="O3788" s="221" t="s">
        <v>7</v>
      </c>
      <c r="P3788" s="230" t="s">
        <v>256</v>
      </c>
      <c r="Q3788" s="221" t="s">
        <v>9936</v>
      </c>
      <c r="R3788" s="221">
        <v>0.09</v>
      </c>
      <c r="S3788" s="221">
        <v>3.4000000000000002E-2</v>
      </c>
      <c r="T3788" s="221">
        <v>0.124</v>
      </c>
      <c r="U3788" s="293" t="s">
        <v>28</v>
      </c>
      <c r="V3788" s="273" t="s">
        <v>128</v>
      </c>
      <c r="W3788" s="293" t="s">
        <v>128</v>
      </c>
      <c r="X3788" s="293" t="s">
        <v>128</v>
      </c>
      <c r="Y3788" s="269">
        <v>2015</v>
      </c>
      <c r="Z3788" s="318" t="s">
        <v>128</v>
      </c>
      <c r="AA3788" s="269">
        <v>2016</v>
      </c>
      <c r="AB3788" s="293" t="s">
        <v>128</v>
      </c>
      <c r="AC3788" s="269">
        <v>2015</v>
      </c>
      <c r="AD3788" s="293" t="s">
        <v>37</v>
      </c>
      <c r="AE3788" s="293" t="s">
        <v>52</v>
      </c>
      <c r="AF3788" s="293"/>
      <c r="AG3788" s="318"/>
      <c r="AH3788" s="230"/>
      <c r="AI3788" s="229"/>
    </row>
    <row r="3789" spans="1:36" ht="78.75">
      <c r="A3789" s="70" t="s">
        <v>8946</v>
      </c>
      <c r="B3789" s="92" t="s">
        <v>21</v>
      </c>
      <c r="C3789" s="92" t="s">
        <v>21</v>
      </c>
      <c r="D3789" s="88">
        <v>42262</v>
      </c>
      <c r="E3789" s="89">
        <v>0.64583333333333337</v>
      </c>
      <c r="F3789" s="88">
        <v>42262</v>
      </c>
      <c r="G3789" s="89">
        <v>0.81944444444444453</v>
      </c>
      <c r="H3789" s="89">
        <v>0.17361111111111113</v>
      </c>
      <c r="I3789" s="68">
        <v>4</v>
      </c>
      <c r="J3789" s="68"/>
      <c r="K3789" s="92"/>
      <c r="L3789" s="92" t="s">
        <v>4</v>
      </c>
      <c r="M3789" s="230" t="s">
        <v>985</v>
      </c>
      <c r="N3789" s="221">
        <v>0.4</v>
      </c>
      <c r="O3789" s="221" t="s">
        <v>25</v>
      </c>
      <c r="P3789" s="230" t="s">
        <v>985</v>
      </c>
      <c r="Q3789" s="221" t="s">
        <v>9070</v>
      </c>
      <c r="R3789" s="221">
        <v>1.5229999999999999</v>
      </c>
      <c r="S3789" s="221">
        <v>0.65200000000000002</v>
      </c>
      <c r="T3789" s="221">
        <v>2.1749999999999998</v>
      </c>
      <c r="U3789" s="293" t="s">
        <v>28</v>
      </c>
      <c r="V3789" s="273" t="s">
        <v>128</v>
      </c>
      <c r="W3789" s="293" t="s">
        <v>128</v>
      </c>
      <c r="X3789" s="293" t="s">
        <v>128</v>
      </c>
      <c r="Y3789" s="269">
        <v>2015</v>
      </c>
      <c r="Z3789" s="318" t="s">
        <v>128</v>
      </c>
      <c r="AA3789" s="269">
        <v>2016</v>
      </c>
      <c r="AB3789" s="293" t="s">
        <v>128</v>
      </c>
      <c r="AC3789" s="269">
        <v>2015</v>
      </c>
      <c r="AD3789" s="293" t="s">
        <v>17</v>
      </c>
      <c r="AE3789" s="293" t="s">
        <v>57</v>
      </c>
      <c r="AF3789" s="293"/>
      <c r="AG3789" s="318"/>
      <c r="AH3789" s="230"/>
      <c r="AI3789" s="229"/>
    </row>
    <row r="3790" spans="1:36" ht="56.25">
      <c r="A3790" s="70" t="s">
        <v>4982</v>
      </c>
      <c r="B3790" s="74" t="s">
        <v>12</v>
      </c>
      <c r="C3790" s="74" t="s">
        <v>360</v>
      </c>
      <c r="D3790" s="75">
        <v>42209</v>
      </c>
      <c r="E3790" s="76">
        <v>0.44027777777777777</v>
      </c>
      <c r="F3790" s="75">
        <v>42209</v>
      </c>
      <c r="G3790" s="76">
        <v>0.44375000000000003</v>
      </c>
      <c r="H3790" s="76">
        <f>G3790-E3790</f>
        <v>3.4722222222222654E-3</v>
      </c>
      <c r="I3790" s="74">
        <v>4</v>
      </c>
      <c r="J3790" s="74"/>
      <c r="K3790" s="74"/>
      <c r="L3790" s="74" t="s">
        <v>11</v>
      </c>
      <c r="M3790" s="225" t="s">
        <v>7885</v>
      </c>
      <c r="N3790" s="226">
        <v>0.4</v>
      </c>
      <c r="O3790" s="225" t="s">
        <v>55</v>
      </c>
      <c r="P3790" s="225" t="s">
        <v>55</v>
      </c>
      <c r="Q3790" s="225" t="s">
        <v>8156</v>
      </c>
      <c r="R3790" s="225">
        <v>0.15</v>
      </c>
      <c r="S3790" s="225">
        <v>0.4</v>
      </c>
      <c r="T3790" s="225">
        <f>R3790+S3790</f>
        <v>0.55000000000000004</v>
      </c>
      <c r="U3790" s="302" t="s">
        <v>60</v>
      </c>
      <c r="V3790" s="302" t="s">
        <v>128</v>
      </c>
      <c r="W3790" s="302" t="s">
        <v>128</v>
      </c>
      <c r="X3790" s="302" t="s">
        <v>128</v>
      </c>
      <c r="Y3790" s="302" t="s">
        <v>128</v>
      </c>
      <c r="Z3790" s="302" t="s">
        <v>128</v>
      </c>
      <c r="AA3790" s="302" t="s">
        <v>128</v>
      </c>
      <c r="AB3790" s="302" t="s">
        <v>128</v>
      </c>
      <c r="AC3790" s="302" t="s">
        <v>128</v>
      </c>
      <c r="AD3790" s="302" t="s">
        <v>22</v>
      </c>
      <c r="AE3790" s="302" t="s">
        <v>128</v>
      </c>
      <c r="AF3790" s="302" t="s">
        <v>128</v>
      </c>
      <c r="AG3790" s="302"/>
      <c r="AH3790" s="222"/>
      <c r="AI3790" s="229"/>
    </row>
    <row r="3791" spans="1:36" ht="150">
      <c r="A3791" s="70" t="s">
        <v>8946</v>
      </c>
      <c r="B3791" s="74" t="s">
        <v>19</v>
      </c>
      <c r="C3791" s="74" t="s">
        <v>11218</v>
      </c>
      <c r="D3791" s="75">
        <v>42262</v>
      </c>
      <c r="E3791" s="76">
        <v>0.4513888888888889</v>
      </c>
      <c r="F3791" s="75">
        <v>42262</v>
      </c>
      <c r="G3791" s="76">
        <v>0.45833333333333331</v>
      </c>
      <c r="H3791" s="76">
        <v>6.9444444444444198E-3</v>
      </c>
      <c r="I3791" s="74">
        <v>3</v>
      </c>
      <c r="J3791" s="74"/>
      <c r="K3791" s="74"/>
      <c r="L3791" s="74" t="s">
        <v>16</v>
      </c>
      <c r="M3791" s="225" t="s">
        <v>874</v>
      </c>
      <c r="N3791" s="226" t="s">
        <v>3</v>
      </c>
      <c r="O3791" s="225" t="s">
        <v>7</v>
      </c>
      <c r="P3791" s="225" t="s">
        <v>11486</v>
      </c>
      <c r="Q3791" s="225" t="s">
        <v>9064</v>
      </c>
      <c r="R3791" s="225">
        <v>1</v>
      </c>
      <c r="S3791" s="225">
        <v>1</v>
      </c>
      <c r="T3791" s="225">
        <f>R3791+S3791</f>
        <v>2</v>
      </c>
      <c r="U3791" s="302"/>
      <c r="V3791" s="302"/>
      <c r="W3791" s="302"/>
      <c r="X3791" s="302"/>
      <c r="Y3791" s="302"/>
      <c r="Z3791" s="302"/>
      <c r="AA3791" s="302"/>
      <c r="AB3791" s="302"/>
      <c r="AC3791" s="302"/>
      <c r="AD3791" s="302" t="s">
        <v>37</v>
      </c>
      <c r="AE3791" s="302"/>
      <c r="AF3791" s="302"/>
      <c r="AG3791" s="302"/>
      <c r="AH3791" s="222"/>
      <c r="AI3791" s="229"/>
    </row>
    <row r="3792" spans="1:36" ht="75">
      <c r="A3792" s="70" t="s">
        <v>8946</v>
      </c>
      <c r="B3792" s="74" t="s">
        <v>69</v>
      </c>
      <c r="C3792" s="74" t="s">
        <v>69</v>
      </c>
      <c r="D3792" s="75">
        <v>42263</v>
      </c>
      <c r="E3792" s="76">
        <v>9.0277777777777776E-2</v>
      </c>
      <c r="F3792" s="75">
        <v>42263</v>
      </c>
      <c r="G3792" s="76">
        <v>0.12152777777777778</v>
      </c>
      <c r="H3792" s="76">
        <v>3.125E-2</v>
      </c>
      <c r="I3792" s="74"/>
      <c r="J3792" s="74" t="s">
        <v>143</v>
      </c>
      <c r="K3792" s="74" t="s">
        <v>20</v>
      </c>
      <c r="L3792" s="74" t="s">
        <v>4</v>
      </c>
      <c r="M3792" s="225" t="s">
        <v>9609</v>
      </c>
      <c r="N3792" s="226" t="s">
        <v>3</v>
      </c>
      <c r="O3792" s="225" t="s">
        <v>7</v>
      </c>
      <c r="P3792" s="225" t="s">
        <v>9610</v>
      </c>
      <c r="Q3792" s="225" t="s">
        <v>9611</v>
      </c>
      <c r="R3792" s="225">
        <v>0.52700000000000002</v>
      </c>
      <c r="S3792" s="225">
        <v>1.4E-2</v>
      </c>
      <c r="T3792" s="225">
        <v>0.54100000000000004</v>
      </c>
      <c r="U3792" s="302" t="s">
        <v>28</v>
      </c>
      <c r="V3792" s="302">
        <v>2002</v>
      </c>
      <c r="W3792" s="302" t="s">
        <v>1709</v>
      </c>
      <c r="X3792" s="302" t="s">
        <v>724</v>
      </c>
      <c r="Y3792" s="302" t="s">
        <v>1481</v>
      </c>
      <c r="Z3792" s="302">
        <v>100</v>
      </c>
      <c r="AA3792" s="302" t="s">
        <v>1967</v>
      </c>
      <c r="AB3792" s="302">
        <v>0</v>
      </c>
      <c r="AC3792" s="302" t="s">
        <v>1481</v>
      </c>
      <c r="AD3792" s="302" t="s">
        <v>22</v>
      </c>
      <c r="AE3792" s="302"/>
      <c r="AF3792" s="302"/>
      <c r="AG3792" s="302" t="s">
        <v>9611</v>
      </c>
      <c r="AH3792" s="222"/>
      <c r="AI3792" s="229"/>
    </row>
    <row r="3793" spans="1:35" ht="37.5">
      <c r="A3793" s="70" t="s">
        <v>122</v>
      </c>
      <c r="B3793" s="74" t="s">
        <v>12</v>
      </c>
      <c r="C3793" s="74" t="s">
        <v>360</v>
      </c>
      <c r="D3793" s="75">
        <v>42031</v>
      </c>
      <c r="E3793" s="76">
        <v>0.68541666666666667</v>
      </c>
      <c r="F3793" s="75">
        <v>42031</v>
      </c>
      <c r="G3793" s="76">
        <v>0.69652777777777775</v>
      </c>
      <c r="H3793" s="76">
        <f t="shared" ref="H3793:H3800" si="61">G3793-E3793</f>
        <v>1.1111111111111072E-2</v>
      </c>
      <c r="I3793" s="74">
        <v>1</v>
      </c>
      <c r="J3793" s="74"/>
      <c r="K3793" s="74"/>
      <c r="L3793" s="74" t="s">
        <v>11</v>
      </c>
      <c r="M3793" s="225" t="s">
        <v>401</v>
      </c>
      <c r="N3793" s="226">
        <v>0.4</v>
      </c>
      <c r="O3793" s="225" t="s">
        <v>55</v>
      </c>
      <c r="P3793" s="225" t="s">
        <v>55</v>
      </c>
      <c r="Q3793" s="225" t="s">
        <v>364</v>
      </c>
      <c r="R3793" s="225"/>
      <c r="S3793" s="225">
        <v>0.54</v>
      </c>
      <c r="T3793" s="225">
        <v>0.54</v>
      </c>
      <c r="U3793" s="302" t="s">
        <v>60</v>
      </c>
      <c r="V3793" s="302" t="s">
        <v>128</v>
      </c>
      <c r="W3793" s="302" t="s">
        <v>128</v>
      </c>
      <c r="X3793" s="302" t="s">
        <v>128</v>
      </c>
      <c r="Y3793" s="302" t="s">
        <v>128</v>
      </c>
      <c r="Z3793" s="302" t="s">
        <v>128</v>
      </c>
      <c r="AA3793" s="302" t="s">
        <v>128</v>
      </c>
      <c r="AB3793" s="302" t="s">
        <v>128</v>
      </c>
      <c r="AC3793" s="302" t="s">
        <v>128</v>
      </c>
      <c r="AD3793" s="302" t="s">
        <v>22</v>
      </c>
      <c r="AE3793" s="302" t="s">
        <v>128</v>
      </c>
      <c r="AF3793" s="302" t="s">
        <v>128</v>
      </c>
      <c r="AG3793" s="302"/>
      <c r="AH3793" s="222"/>
      <c r="AI3793" s="229"/>
    </row>
    <row r="3794" spans="1:35" ht="56.25">
      <c r="A3794" s="70" t="s">
        <v>8946</v>
      </c>
      <c r="B3794" s="74" t="s">
        <v>18</v>
      </c>
      <c r="C3794" s="74" t="s">
        <v>18</v>
      </c>
      <c r="D3794" s="75">
        <v>42262</v>
      </c>
      <c r="E3794" s="76">
        <v>42262.395833333336</v>
      </c>
      <c r="F3794" s="75">
        <v>42262</v>
      </c>
      <c r="G3794" s="76">
        <v>42262.583333333336</v>
      </c>
      <c r="H3794" s="76">
        <f t="shared" si="61"/>
        <v>0.1875</v>
      </c>
      <c r="I3794" s="74">
        <v>1</v>
      </c>
      <c r="J3794" s="74"/>
      <c r="K3794" s="74"/>
      <c r="L3794" s="74" t="s">
        <v>11</v>
      </c>
      <c r="M3794" s="225" t="s">
        <v>3579</v>
      </c>
      <c r="N3794" s="226">
        <v>0.4</v>
      </c>
      <c r="O3794" s="225" t="s">
        <v>2</v>
      </c>
      <c r="P3794" s="225" t="s">
        <v>7094</v>
      </c>
      <c r="Q3794" s="225" t="s">
        <v>9098</v>
      </c>
      <c r="R3794" s="225"/>
      <c r="S3794" s="225"/>
      <c r="T3794" s="225"/>
      <c r="U3794" s="302"/>
      <c r="V3794" s="302"/>
      <c r="W3794" s="302"/>
      <c r="X3794" s="302"/>
      <c r="Y3794" s="302"/>
      <c r="Z3794" s="302"/>
      <c r="AA3794" s="302"/>
      <c r="AB3794" s="302"/>
      <c r="AC3794" s="302"/>
      <c r="AD3794" s="302" t="s">
        <v>0</v>
      </c>
      <c r="AE3794" s="302"/>
      <c r="AF3794" s="302"/>
      <c r="AG3794" s="302"/>
      <c r="AH3794" s="222"/>
      <c r="AI3794" s="229"/>
    </row>
    <row r="3795" spans="1:35" ht="56.25">
      <c r="A3795" s="70" t="s">
        <v>8946</v>
      </c>
      <c r="B3795" s="74" t="s">
        <v>18</v>
      </c>
      <c r="C3795" s="74" t="s">
        <v>18</v>
      </c>
      <c r="D3795" s="75">
        <v>42262</v>
      </c>
      <c r="E3795" s="76">
        <v>42262.979166666664</v>
      </c>
      <c r="F3795" s="75">
        <v>42264</v>
      </c>
      <c r="G3795" s="76">
        <v>42264.604166666664</v>
      </c>
      <c r="H3795" s="76">
        <f t="shared" si="61"/>
        <v>1.625</v>
      </c>
      <c r="I3795" s="74">
        <v>1</v>
      </c>
      <c r="J3795" s="74"/>
      <c r="K3795" s="74"/>
      <c r="L3795" s="74" t="s">
        <v>11</v>
      </c>
      <c r="M3795" s="225" t="s">
        <v>3579</v>
      </c>
      <c r="N3795" s="226">
        <v>0.4</v>
      </c>
      <c r="O3795" s="225" t="s">
        <v>2</v>
      </c>
      <c r="P3795" s="225" t="s">
        <v>9092</v>
      </c>
      <c r="Q3795" s="225" t="s">
        <v>9093</v>
      </c>
      <c r="R3795" s="225">
        <f>0.017+0.055+0.017</f>
        <v>8.900000000000001E-2</v>
      </c>
      <c r="S3795" s="225"/>
      <c r="T3795" s="225">
        <f>R3795+S3795</f>
        <v>8.900000000000001E-2</v>
      </c>
      <c r="U3795" s="302"/>
      <c r="V3795" s="302"/>
      <c r="W3795" s="302"/>
      <c r="X3795" s="302"/>
      <c r="Y3795" s="302"/>
      <c r="Z3795" s="302"/>
      <c r="AA3795" s="302"/>
      <c r="AB3795" s="302"/>
      <c r="AC3795" s="302"/>
      <c r="AD3795" s="302" t="s">
        <v>0</v>
      </c>
      <c r="AE3795" s="302"/>
      <c r="AF3795" s="302"/>
      <c r="AG3795" s="302" t="s">
        <v>468</v>
      </c>
      <c r="AH3795" s="222"/>
      <c r="AI3795" s="229"/>
    </row>
    <row r="3796" spans="1:35" ht="75">
      <c r="A3796" s="70" t="s">
        <v>11517</v>
      </c>
      <c r="B3796" s="74" t="s">
        <v>12</v>
      </c>
      <c r="C3796" s="74" t="s">
        <v>127</v>
      </c>
      <c r="D3796" s="75">
        <v>42286</v>
      </c>
      <c r="E3796" s="76">
        <v>0.50277777777777777</v>
      </c>
      <c r="F3796" s="75">
        <v>42286</v>
      </c>
      <c r="G3796" s="76">
        <v>0.50277777777777777</v>
      </c>
      <c r="H3796" s="76">
        <f t="shared" si="61"/>
        <v>0</v>
      </c>
      <c r="I3796" s="74">
        <v>9</v>
      </c>
      <c r="J3796" s="74"/>
      <c r="K3796" s="74"/>
      <c r="L3796" s="74" t="s">
        <v>11</v>
      </c>
      <c r="M3796" s="225" t="s">
        <v>4572</v>
      </c>
      <c r="N3796" s="226">
        <v>0.4</v>
      </c>
      <c r="O3796" s="225" t="s">
        <v>2</v>
      </c>
      <c r="P3796" s="225" t="s">
        <v>941</v>
      </c>
      <c r="Q3796" s="225" t="s">
        <v>11822</v>
      </c>
      <c r="R3796" s="225">
        <v>0.2</v>
      </c>
      <c r="S3796" s="225">
        <v>0.34</v>
      </c>
      <c r="T3796" s="225">
        <v>0.54</v>
      </c>
      <c r="U3796" s="302" t="s">
        <v>1</v>
      </c>
      <c r="V3796" s="302" t="s">
        <v>128</v>
      </c>
      <c r="W3796" s="302" t="s">
        <v>128</v>
      </c>
      <c r="X3796" s="302" t="s">
        <v>128</v>
      </c>
      <c r="Y3796" s="302" t="s">
        <v>128</v>
      </c>
      <c r="Z3796" s="302" t="s">
        <v>128</v>
      </c>
      <c r="AA3796" s="302" t="s">
        <v>128</v>
      </c>
      <c r="AB3796" s="302" t="s">
        <v>128</v>
      </c>
      <c r="AC3796" s="302" t="s">
        <v>128</v>
      </c>
      <c r="AD3796" s="302" t="s">
        <v>22</v>
      </c>
      <c r="AE3796" s="302" t="s">
        <v>128</v>
      </c>
      <c r="AF3796" s="302" t="s">
        <v>128</v>
      </c>
      <c r="AG3796" s="302" t="s">
        <v>131</v>
      </c>
      <c r="AH3796" s="222"/>
      <c r="AI3796" s="229"/>
    </row>
    <row r="3797" spans="1:35" ht="37.5">
      <c r="A3797" s="70" t="s">
        <v>12042</v>
      </c>
      <c r="B3797" s="74" t="s">
        <v>12</v>
      </c>
      <c r="C3797" s="74" t="s">
        <v>360</v>
      </c>
      <c r="D3797" s="75">
        <v>42322</v>
      </c>
      <c r="E3797" s="76">
        <v>0.91180555555555554</v>
      </c>
      <c r="F3797" s="75">
        <v>42322</v>
      </c>
      <c r="G3797" s="76">
        <v>0.91527777777777775</v>
      </c>
      <c r="H3797" s="76">
        <f t="shared" si="61"/>
        <v>3.4722222222222099E-3</v>
      </c>
      <c r="I3797" s="74">
        <v>2</v>
      </c>
      <c r="J3797" s="74"/>
      <c r="K3797" s="74"/>
      <c r="L3797" s="74" t="s">
        <v>11</v>
      </c>
      <c r="M3797" s="225" t="s">
        <v>401</v>
      </c>
      <c r="N3797" s="226">
        <v>0.4</v>
      </c>
      <c r="O3797" s="225" t="s">
        <v>55</v>
      </c>
      <c r="P3797" s="225" t="s">
        <v>55</v>
      </c>
      <c r="Q3797" s="225" t="s">
        <v>364</v>
      </c>
      <c r="R3797" s="225">
        <v>0.34</v>
      </c>
      <c r="S3797" s="225">
        <v>0.2</v>
      </c>
      <c r="T3797" s="225">
        <v>0.54</v>
      </c>
      <c r="U3797" s="302" t="s">
        <v>60</v>
      </c>
      <c r="V3797" s="302" t="s">
        <v>128</v>
      </c>
      <c r="W3797" s="302" t="s">
        <v>128</v>
      </c>
      <c r="X3797" s="302" t="s">
        <v>128</v>
      </c>
      <c r="Y3797" s="302" t="s">
        <v>128</v>
      </c>
      <c r="Z3797" s="302" t="s">
        <v>128</v>
      </c>
      <c r="AA3797" s="302" t="s">
        <v>128</v>
      </c>
      <c r="AB3797" s="302" t="s">
        <v>128</v>
      </c>
      <c r="AC3797" s="302" t="s">
        <v>128</v>
      </c>
      <c r="AD3797" s="302" t="s">
        <v>22</v>
      </c>
      <c r="AE3797" s="302" t="s">
        <v>128</v>
      </c>
      <c r="AF3797" s="302" t="s">
        <v>128</v>
      </c>
      <c r="AG3797" s="302"/>
      <c r="AH3797" s="222"/>
      <c r="AI3797" s="229"/>
    </row>
    <row r="3798" spans="1:35" ht="56.25" customHeight="1">
      <c r="A3798" s="70" t="s">
        <v>8946</v>
      </c>
      <c r="B3798" s="74" t="s">
        <v>12</v>
      </c>
      <c r="C3798" s="74" t="s">
        <v>1014</v>
      </c>
      <c r="D3798" s="75">
        <v>42262</v>
      </c>
      <c r="E3798" s="76">
        <v>0.92361111111111116</v>
      </c>
      <c r="F3798" s="75">
        <v>42262</v>
      </c>
      <c r="G3798" s="76">
        <v>0.92361111111111116</v>
      </c>
      <c r="H3798" s="76">
        <f t="shared" si="61"/>
        <v>0</v>
      </c>
      <c r="I3798" s="74">
        <v>5</v>
      </c>
      <c r="J3798" s="74"/>
      <c r="K3798" s="74"/>
      <c r="L3798" s="74" t="s">
        <v>16</v>
      </c>
      <c r="M3798" s="225" t="s">
        <v>9865</v>
      </c>
      <c r="N3798" s="226" t="s">
        <v>3</v>
      </c>
      <c r="O3798" s="225" t="s">
        <v>48</v>
      </c>
      <c r="P3798" s="225" t="s">
        <v>9866</v>
      </c>
      <c r="Q3798" s="225" t="s">
        <v>9867</v>
      </c>
      <c r="R3798" s="225">
        <v>0.13</v>
      </c>
      <c r="S3798" s="225">
        <v>0.75</v>
      </c>
      <c r="T3798" s="225">
        <f>SUM(R3798:S3798)</f>
        <v>0.88</v>
      </c>
      <c r="U3798" s="302" t="s">
        <v>128</v>
      </c>
      <c r="V3798" s="302" t="s">
        <v>128</v>
      </c>
      <c r="W3798" s="302" t="s">
        <v>128</v>
      </c>
      <c r="X3798" s="302" t="s">
        <v>128</v>
      </c>
      <c r="Y3798" s="302" t="s">
        <v>128</v>
      </c>
      <c r="Z3798" s="302" t="s">
        <v>128</v>
      </c>
      <c r="AA3798" s="302" t="s">
        <v>128</v>
      </c>
      <c r="AB3798" s="302" t="s">
        <v>128</v>
      </c>
      <c r="AC3798" s="302" t="s">
        <v>128</v>
      </c>
      <c r="AD3798" s="302" t="s">
        <v>37</v>
      </c>
      <c r="AE3798" s="302" t="s">
        <v>128</v>
      </c>
      <c r="AF3798" s="302" t="s">
        <v>128</v>
      </c>
      <c r="AG3798" s="302"/>
      <c r="AH3798" s="222"/>
      <c r="AI3798" s="229"/>
    </row>
    <row r="3799" spans="1:35" ht="131.25">
      <c r="A3799" s="70" t="s">
        <v>8946</v>
      </c>
      <c r="B3799" s="74" t="s">
        <v>5</v>
      </c>
      <c r="C3799" s="74" t="s">
        <v>5</v>
      </c>
      <c r="D3799" s="75">
        <v>42262</v>
      </c>
      <c r="E3799" s="76">
        <v>0.62222222222222223</v>
      </c>
      <c r="F3799" s="75">
        <v>42262</v>
      </c>
      <c r="G3799" s="76">
        <v>0.69861111111111107</v>
      </c>
      <c r="H3799" s="76">
        <f t="shared" si="61"/>
        <v>7.638888888888884E-2</v>
      </c>
      <c r="I3799" s="74">
        <v>25</v>
      </c>
      <c r="J3799" s="74" t="s">
        <v>150</v>
      </c>
      <c r="K3799" s="74" t="s">
        <v>14</v>
      </c>
      <c r="L3799" s="74" t="s">
        <v>29</v>
      </c>
      <c r="M3799" s="225" t="s">
        <v>9066</v>
      </c>
      <c r="N3799" s="226" t="s">
        <v>3</v>
      </c>
      <c r="O3799" s="225" t="s">
        <v>7</v>
      </c>
      <c r="P3799" s="225" t="s">
        <v>10742</v>
      </c>
      <c r="Q3799" s="225" t="s">
        <v>10743</v>
      </c>
      <c r="R3799" s="225">
        <v>5.9</v>
      </c>
      <c r="S3799" s="225">
        <v>2.7</v>
      </c>
      <c r="T3799" s="225">
        <f>R3799+S3799</f>
        <v>8.6000000000000014</v>
      </c>
      <c r="U3799" s="302" t="s">
        <v>46</v>
      </c>
      <c r="V3799" s="302">
        <v>1988</v>
      </c>
      <c r="W3799" s="302" t="s">
        <v>10744</v>
      </c>
      <c r="X3799" s="302" t="s">
        <v>1383</v>
      </c>
      <c r="Y3799" s="302" t="s">
        <v>10745</v>
      </c>
      <c r="Z3799" s="302">
        <v>90</v>
      </c>
      <c r="AA3799" s="302" t="s">
        <v>10746</v>
      </c>
      <c r="AB3799" s="302" t="s">
        <v>10747</v>
      </c>
      <c r="AC3799" s="302"/>
      <c r="AD3799" s="302" t="s">
        <v>27</v>
      </c>
      <c r="AE3799" s="302"/>
      <c r="AF3799" s="302"/>
      <c r="AG3799" s="302"/>
      <c r="AH3799" s="222"/>
      <c r="AI3799" s="229"/>
    </row>
    <row r="3800" spans="1:35" ht="206.25">
      <c r="A3800" s="70" t="s">
        <v>8946</v>
      </c>
      <c r="B3800" s="74" t="s">
        <v>5</v>
      </c>
      <c r="C3800" s="74" t="s">
        <v>5</v>
      </c>
      <c r="D3800" s="75">
        <v>42262</v>
      </c>
      <c r="E3800" s="76">
        <v>0.88680555555555562</v>
      </c>
      <c r="F3800" s="75">
        <v>42262</v>
      </c>
      <c r="G3800" s="76">
        <v>0.88680555555555562</v>
      </c>
      <c r="H3800" s="76">
        <f t="shared" si="61"/>
        <v>0</v>
      </c>
      <c r="I3800" s="74">
        <v>9</v>
      </c>
      <c r="J3800" s="74" t="s">
        <v>143</v>
      </c>
      <c r="K3800" s="74"/>
      <c r="L3800" s="74" t="s">
        <v>4</v>
      </c>
      <c r="M3800" s="225" t="s">
        <v>9067</v>
      </c>
      <c r="N3800" s="226">
        <v>35</v>
      </c>
      <c r="O3800" s="225" t="s">
        <v>13</v>
      </c>
      <c r="P3800" s="225" t="s">
        <v>9068</v>
      </c>
      <c r="Q3800" s="225" t="s">
        <v>10748</v>
      </c>
      <c r="R3800" s="225"/>
      <c r="S3800" s="225">
        <v>1.1000000000000001</v>
      </c>
      <c r="T3800" s="225">
        <v>1.1000000000000001</v>
      </c>
      <c r="U3800" s="302" t="s">
        <v>34</v>
      </c>
      <c r="V3800" s="302">
        <v>2012</v>
      </c>
      <c r="W3800" s="302" t="s">
        <v>10749</v>
      </c>
      <c r="X3800" s="302" t="s">
        <v>10750</v>
      </c>
      <c r="Y3800" s="302" t="s">
        <v>10751</v>
      </c>
      <c r="Z3800" s="302">
        <v>100</v>
      </c>
      <c r="AA3800" s="302" t="s">
        <v>10752</v>
      </c>
      <c r="AB3800" s="302"/>
      <c r="AC3800" s="302">
        <v>42064</v>
      </c>
      <c r="AD3800" s="302" t="s">
        <v>0</v>
      </c>
      <c r="AE3800" s="302"/>
      <c r="AF3800" s="302"/>
      <c r="AG3800" s="302"/>
      <c r="AH3800" s="222"/>
      <c r="AI3800" s="229"/>
    </row>
    <row r="3801" spans="1:35" ht="47.25">
      <c r="A3801" s="70" t="s">
        <v>8946</v>
      </c>
      <c r="B3801" s="92" t="s">
        <v>21</v>
      </c>
      <c r="C3801" s="92" t="s">
        <v>21</v>
      </c>
      <c r="D3801" s="88">
        <v>42263</v>
      </c>
      <c r="E3801" s="89">
        <v>0.79722222222222217</v>
      </c>
      <c r="F3801" s="88">
        <v>42263</v>
      </c>
      <c r="G3801" s="89">
        <v>0.84513888888888899</v>
      </c>
      <c r="H3801" s="89">
        <v>4.7916666666666663E-2</v>
      </c>
      <c r="I3801" s="68">
        <v>1</v>
      </c>
      <c r="J3801" s="68"/>
      <c r="K3801" s="92"/>
      <c r="L3801" s="92" t="s">
        <v>11</v>
      </c>
      <c r="M3801" s="230" t="s">
        <v>9026</v>
      </c>
      <c r="N3801" s="221">
        <v>0.4</v>
      </c>
      <c r="O3801" s="221" t="s">
        <v>7</v>
      </c>
      <c r="P3801" s="230" t="s">
        <v>9026</v>
      </c>
      <c r="Q3801" s="221" t="s">
        <v>9937</v>
      </c>
      <c r="R3801" s="221">
        <v>0.11590999999999999</v>
      </c>
      <c r="S3801" s="221">
        <v>5.7090000000000002E-2</v>
      </c>
      <c r="T3801" s="221">
        <v>0.17299999999999999</v>
      </c>
      <c r="U3801" s="293" t="s">
        <v>28</v>
      </c>
      <c r="V3801" s="273" t="s">
        <v>128</v>
      </c>
      <c r="W3801" s="293" t="s">
        <v>128</v>
      </c>
      <c r="X3801" s="293" t="s">
        <v>128</v>
      </c>
      <c r="Y3801" s="269">
        <v>2015</v>
      </c>
      <c r="Z3801" s="318" t="s">
        <v>128</v>
      </c>
      <c r="AA3801" s="269">
        <v>2016</v>
      </c>
      <c r="AB3801" s="293" t="s">
        <v>128</v>
      </c>
      <c r="AC3801" s="269">
        <v>2015</v>
      </c>
      <c r="AD3801" s="293" t="s">
        <v>17</v>
      </c>
      <c r="AE3801" s="293" t="s">
        <v>57</v>
      </c>
      <c r="AF3801" s="293"/>
      <c r="AG3801" s="318"/>
      <c r="AH3801" s="230"/>
      <c r="AI3801" s="229"/>
    </row>
    <row r="3802" spans="1:35" ht="47.25">
      <c r="A3802" s="70" t="s">
        <v>8946</v>
      </c>
      <c r="B3802" s="69" t="s">
        <v>132</v>
      </c>
      <c r="C3802" s="70" t="s">
        <v>26</v>
      </c>
      <c r="D3802" s="86">
        <v>42263</v>
      </c>
      <c r="E3802" s="118">
        <v>0.76041666666666663</v>
      </c>
      <c r="F3802" s="86">
        <v>42263</v>
      </c>
      <c r="G3802" s="118">
        <v>0.78125</v>
      </c>
      <c r="H3802" s="118">
        <v>2.0833333333333332E-2</v>
      </c>
      <c r="I3802" s="70">
        <v>11</v>
      </c>
      <c r="J3802" s="70" t="s">
        <v>150</v>
      </c>
      <c r="K3802" s="70" t="s">
        <v>20</v>
      </c>
      <c r="L3802" s="70" t="s">
        <v>9</v>
      </c>
      <c r="M3802" s="220" t="s">
        <v>9108</v>
      </c>
      <c r="N3802" s="220" t="s">
        <v>3</v>
      </c>
      <c r="O3802" s="220" t="s">
        <v>7</v>
      </c>
      <c r="P3802" s="219" t="s">
        <v>9109</v>
      </c>
      <c r="Q3802" s="219" t="s">
        <v>9988</v>
      </c>
      <c r="R3802" s="473">
        <v>0.78</v>
      </c>
      <c r="S3802" s="473"/>
      <c r="T3802" s="473">
        <v>0.78</v>
      </c>
      <c r="U3802" s="274" t="s">
        <v>28</v>
      </c>
      <c r="V3802" s="274">
        <v>1987</v>
      </c>
      <c r="W3802" s="274" t="s">
        <v>7</v>
      </c>
      <c r="X3802" s="274"/>
      <c r="Y3802" s="306">
        <v>42025</v>
      </c>
      <c r="Z3802" s="274">
        <v>100</v>
      </c>
      <c r="AA3802" s="274">
        <v>2016</v>
      </c>
      <c r="AB3802" s="274">
        <v>0</v>
      </c>
      <c r="AC3802" s="274"/>
      <c r="AD3802" s="274" t="s">
        <v>30</v>
      </c>
      <c r="AE3802" s="274"/>
      <c r="AF3802" s="274"/>
      <c r="AG3802" s="308"/>
      <c r="AH3802" s="222"/>
      <c r="AI3802" s="229"/>
    </row>
    <row r="3803" spans="1:35" ht="56.25" customHeight="1">
      <c r="A3803" s="70" t="s">
        <v>8946</v>
      </c>
      <c r="B3803" s="74" t="s">
        <v>18</v>
      </c>
      <c r="C3803" s="74" t="s">
        <v>18</v>
      </c>
      <c r="D3803" s="75">
        <v>42263</v>
      </c>
      <c r="E3803" s="76">
        <v>42263.447916666664</v>
      </c>
      <c r="F3803" s="75">
        <v>42263</v>
      </c>
      <c r="G3803" s="76">
        <v>42263.75</v>
      </c>
      <c r="H3803" s="76">
        <f>G3803-E3803</f>
        <v>0.30208333333575865</v>
      </c>
      <c r="I3803" s="74">
        <v>1</v>
      </c>
      <c r="J3803" s="74"/>
      <c r="K3803" s="74"/>
      <c r="L3803" s="74" t="s">
        <v>11</v>
      </c>
      <c r="M3803" s="225" t="s">
        <v>3579</v>
      </c>
      <c r="N3803" s="226">
        <v>0.4</v>
      </c>
      <c r="O3803" s="225" t="s">
        <v>2</v>
      </c>
      <c r="P3803" s="225" t="s">
        <v>9103</v>
      </c>
      <c r="Q3803" s="225" t="s">
        <v>9104</v>
      </c>
      <c r="R3803" s="225">
        <v>0.189</v>
      </c>
      <c r="S3803" s="225"/>
      <c r="T3803" s="225">
        <f>R3803+S3803</f>
        <v>0.189</v>
      </c>
      <c r="U3803" s="302"/>
      <c r="V3803" s="302"/>
      <c r="W3803" s="302"/>
      <c r="X3803" s="302"/>
      <c r="Y3803" s="302"/>
      <c r="Z3803" s="302"/>
      <c r="AA3803" s="302"/>
      <c r="AB3803" s="302"/>
      <c r="AC3803" s="302"/>
      <c r="AD3803" s="302" t="s">
        <v>0</v>
      </c>
      <c r="AE3803" s="302"/>
      <c r="AF3803" s="302"/>
      <c r="AG3803" s="302"/>
      <c r="AH3803" s="222"/>
      <c r="AI3803" s="229"/>
    </row>
    <row r="3804" spans="1:35" ht="31.5" customHeight="1">
      <c r="A3804" s="70" t="s">
        <v>8946</v>
      </c>
      <c r="B3804" s="74" t="s">
        <v>18</v>
      </c>
      <c r="C3804" s="74" t="s">
        <v>18</v>
      </c>
      <c r="D3804" s="75">
        <v>42263</v>
      </c>
      <c r="E3804" s="76">
        <v>42263.53125</v>
      </c>
      <c r="F3804" s="75">
        <v>42263</v>
      </c>
      <c r="G3804" s="76">
        <v>42263.545138888891</v>
      </c>
      <c r="H3804" s="76">
        <f>G3804-E3804</f>
        <v>1.3888888890505768E-2</v>
      </c>
      <c r="I3804" s="74">
        <v>1</v>
      </c>
      <c r="J3804" s="74"/>
      <c r="K3804" s="74"/>
      <c r="L3804" s="74" t="s">
        <v>11</v>
      </c>
      <c r="M3804" s="225" t="s">
        <v>337</v>
      </c>
      <c r="N3804" s="226">
        <v>0.4</v>
      </c>
      <c r="O3804" s="225" t="s">
        <v>2</v>
      </c>
      <c r="P3804" s="225" t="s">
        <v>9101</v>
      </c>
      <c r="Q3804" s="225" t="s">
        <v>9102</v>
      </c>
      <c r="R3804" s="225">
        <v>8.5000000000000006E-2</v>
      </c>
      <c r="S3804" s="225"/>
      <c r="T3804" s="225">
        <f>R3804+S3804</f>
        <v>8.5000000000000006E-2</v>
      </c>
      <c r="U3804" s="302"/>
      <c r="V3804" s="302"/>
      <c r="W3804" s="302"/>
      <c r="X3804" s="302"/>
      <c r="Y3804" s="302"/>
      <c r="Z3804" s="302"/>
      <c r="AA3804" s="302"/>
      <c r="AB3804" s="302"/>
      <c r="AC3804" s="302"/>
      <c r="AD3804" s="302" t="s">
        <v>0</v>
      </c>
      <c r="AE3804" s="302"/>
      <c r="AF3804" s="302"/>
      <c r="AG3804" s="302"/>
      <c r="AH3804" s="222"/>
      <c r="AI3804" s="229"/>
    </row>
    <row r="3805" spans="1:35" ht="63" customHeight="1">
      <c r="A3805" s="70" t="s">
        <v>12042</v>
      </c>
      <c r="B3805" s="74" t="s">
        <v>12</v>
      </c>
      <c r="C3805" s="74" t="s">
        <v>360</v>
      </c>
      <c r="D3805" s="75">
        <v>42331</v>
      </c>
      <c r="E3805" s="76">
        <v>0.38055555555555554</v>
      </c>
      <c r="F3805" s="75">
        <v>42331</v>
      </c>
      <c r="G3805" s="76">
        <v>0.3833333333333333</v>
      </c>
      <c r="H3805" s="76">
        <f>G3805-E3805</f>
        <v>2.7777777777777679E-3</v>
      </c>
      <c r="I3805" s="74">
        <v>2</v>
      </c>
      <c r="J3805" s="74"/>
      <c r="K3805" s="74"/>
      <c r="L3805" s="74" t="s">
        <v>11</v>
      </c>
      <c r="M3805" s="225" t="s">
        <v>401</v>
      </c>
      <c r="N3805" s="226">
        <v>0.4</v>
      </c>
      <c r="O3805" s="225" t="s">
        <v>55</v>
      </c>
      <c r="P3805" s="225" t="s">
        <v>55</v>
      </c>
      <c r="Q3805" s="225" t="s">
        <v>364</v>
      </c>
      <c r="R3805" s="225">
        <v>0.34</v>
      </c>
      <c r="S3805" s="225">
        <v>0.2</v>
      </c>
      <c r="T3805" s="225">
        <f>S3805+R3805</f>
        <v>0.54</v>
      </c>
      <c r="U3805" s="302" t="s">
        <v>60</v>
      </c>
      <c r="V3805" s="302" t="s">
        <v>128</v>
      </c>
      <c r="W3805" s="302" t="s">
        <v>128</v>
      </c>
      <c r="X3805" s="302" t="s">
        <v>128</v>
      </c>
      <c r="Y3805" s="302" t="s">
        <v>128</v>
      </c>
      <c r="Z3805" s="302" t="s">
        <v>128</v>
      </c>
      <c r="AA3805" s="302" t="s">
        <v>128</v>
      </c>
      <c r="AB3805" s="302" t="s">
        <v>128</v>
      </c>
      <c r="AC3805" s="302" t="s">
        <v>128</v>
      </c>
      <c r="AD3805" s="302" t="s">
        <v>22</v>
      </c>
      <c r="AE3805" s="302" t="s">
        <v>128</v>
      </c>
      <c r="AF3805" s="302" t="s">
        <v>128</v>
      </c>
      <c r="AG3805" s="302"/>
      <c r="AH3805" s="222"/>
      <c r="AI3805" s="229"/>
    </row>
    <row r="3806" spans="1:35" ht="56.25">
      <c r="A3806" s="70" t="s">
        <v>8946</v>
      </c>
      <c r="B3806" s="74" t="s">
        <v>69</v>
      </c>
      <c r="C3806" s="74" t="s">
        <v>69</v>
      </c>
      <c r="D3806" s="75">
        <v>42263</v>
      </c>
      <c r="E3806" s="76">
        <v>0.4465277777777778</v>
      </c>
      <c r="F3806" s="75">
        <v>42263</v>
      </c>
      <c r="G3806" s="76">
        <v>0.57222222222222219</v>
      </c>
      <c r="H3806" s="76">
        <v>0.12569444444444439</v>
      </c>
      <c r="I3806" s="74">
        <v>21</v>
      </c>
      <c r="J3806" s="74" t="s">
        <v>150</v>
      </c>
      <c r="K3806" s="74"/>
      <c r="L3806" s="74" t="s">
        <v>4</v>
      </c>
      <c r="M3806" s="225" t="s">
        <v>9110</v>
      </c>
      <c r="N3806" s="226" t="s">
        <v>3</v>
      </c>
      <c r="O3806" s="225" t="s">
        <v>7</v>
      </c>
      <c r="P3806" s="225" t="s">
        <v>9111</v>
      </c>
      <c r="Q3806" s="225" t="s">
        <v>9612</v>
      </c>
      <c r="R3806" s="225">
        <v>6.3559999999999999</v>
      </c>
      <c r="S3806" s="225">
        <v>0.42499999999999999</v>
      </c>
      <c r="T3806" s="225">
        <v>6.7809999999999997</v>
      </c>
      <c r="U3806" s="302" t="s">
        <v>28</v>
      </c>
      <c r="V3806" s="302">
        <v>2008</v>
      </c>
      <c r="W3806" s="302" t="s">
        <v>1709</v>
      </c>
      <c r="X3806" s="302" t="s">
        <v>724</v>
      </c>
      <c r="Y3806" s="302" t="s">
        <v>1081</v>
      </c>
      <c r="Z3806" s="302">
        <v>100</v>
      </c>
      <c r="AA3806" s="302" t="s">
        <v>9580</v>
      </c>
      <c r="AB3806" s="302">
        <v>0</v>
      </c>
      <c r="AC3806" s="302" t="s">
        <v>1081</v>
      </c>
      <c r="AD3806" s="302" t="s">
        <v>0</v>
      </c>
      <c r="AE3806" s="302"/>
      <c r="AF3806" s="302"/>
      <c r="AG3806" s="302" t="s">
        <v>9612</v>
      </c>
      <c r="AH3806" s="222"/>
      <c r="AI3806" s="229"/>
    </row>
    <row r="3807" spans="1:35" ht="75">
      <c r="A3807" s="70" t="s">
        <v>8946</v>
      </c>
      <c r="B3807" s="74" t="s">
        <v>69</v>
      </c>
      <c r="C3807" s="74" t="s">
        <v>1621</v>
      </c>
      <c r="D3807" s="75">
        <v>42263</v>
      </c>
      <c r="E3807" s="76">
        <v>0.67569444444444438</v>
      </c>
      <c r="F3807" s="75">
        <v>42263</v>
      </c>
      <c r="G3807" s="76">
        <v>0.67638888888888893</v>
      </c>
      <c r="H3807" s="76">
        <v>6.94444444444553E-4</v>
      </c>
      <c r="I3807" s="74">
        <v>16</v>
      </c>
      <c r="J3807" s="74"/>
      <c r="K3807" s="74"/>
      <c r="L3807" s="74" t="s">
        <v>16</v>
      </c>
      <c r="M3807" s="225" t="s">
        <v>9106</v>
      </c>
      <c r="N3807" s="226" t="s">
        <v>3</v>
      </c>
      <c r="O3807" s="225" t="s">
        <v>7</v>
      </c>
      <c r="P3807" s="225" t="s">
        <v>9107</v>
      </c>
      <c r="Q3807" s="225" t="s">
        <v>9613</v>
      </c>
      <c r="R3807" s="225">
        <v>7.3999999999999996E-2</v>
      </c>
      <c r="S3807" s="225">
        <v>0.80900000000000005</v>
      </c>
      <c r="T3807" s="225">
        <v>0.88300000000000001</v>
      </c>
      <c r="U3807" s="302" t="s">
        <v>28</v>
      </c>
      <c r="V3807" s="302" t="s">
        <v>724</v>
      </c>
      <c r="W3807" s="302" t="s">
        <v>724</v>
      </c>
      <c r="X3807" s="302" t="s">
        <v>724</v>
      </c>
      <c r="Y3807" s="302" t="s">
        <v>724</v>
      </c>
      <c r="Z3807" s="302" t="s">
        <v>724</v>
      </c>
      <c r="AA3807" s="302" t="s">
        <v>724</v>
      </c>
      <c r="AB3807" s="302" t="s">
        <v>724</v>
      </c>
      <c r="AC3807" s="302" t="s">
        <v>724</v>
      </c>
      <c r="AD3807" s="302" t="s">
        <v>37</v>
      </c>
      <c r="AE3807" s="302"/>
      <c r="AF3807" s="302"/>
      <c r="AG3807" s="302" t="s">
        <v>9613</v>
      </c>
      <c r="AH3807" s="222"/>
      <c r="AI3807" s="229"/>
    </row>
    <row r="3808" spans="1:35" ht="75">
      <c r="A3808" s="70" t="s">
        <v>8946</v>
      </c>
      <c r="B3808" s="74" t="s">
        <v>5</v>
      </c>
      <c r="C3808" s="74" t="s">
        <v>10753</v>
      </c>
      <c r="D3808" s="75">
        <v>42263</v>
      </c>
      <c r="E3808" s="76">
        <v>0.64722222222222225</v>
      </c>
      <c r="F3808" s="75">
        <v>42263</v>
      </c>
      <c r="G3808" s="76">
        <v>0.67013888888888884</v>
      </c>
      <c r="H3808" s="76">
        <v>2.2916666666666669E-2</v>
      </c>
      <c r="I3808" s="74">
        <v>1</v>
      </c>
      <c r="J3808" s="74" t="s">
        <v>143</v>
      </c>
      <c r="K3808" s="74" t="s">
        <v>178</v>
      </c>
      <c r="L3808" s="74" t="s">
        <v>16</v>
      </c>
      <c r="M3808" s="225" t="s">
        <v>9105</v>
      </c>
      <c r="N3808" s="226" t="s">
        <v>3</v>
      </c>
      <c r="O3808" s="225" t="s">
        <v>7</v>
      </c>
      <c r="P3808" s="225" t="s">
        <v>10754</v>
      </c>
      <c r="Q3808" s="225" t="s">
        <v>10755</v>
      </c>
      <c r="R3808" s="225">
        <v>0.6</v>
      </c>
      <c r="S3808" s="225"/>
      <c r="T3808" s="225">
        <v>0.6</v>
      </c>
      <c r="U3808" s="302" t="s">
        <v>28</v>
      </c>
      <c r="V3808" s="302"/>
      <c r="W3808" s="302"/>
      <c r="X3808" s="302"/>
      <c r="Y3808" s="302"/>
      <c r="Z3808" s="302"/>
      <c r="AA3808" s="302"/>
      <c r="AB3808" s="302"/>
      <c r="AC3808" s="302"/>
      <c r="AD3808" s="302" t="s">
        <v>37</v>
      </c>
      <c r="AE3808" s="302"/>
      <c r="AF3808" s="302"/>
      <c r="AG3808" s="302"/>
      <c r="AH3808" s="222"/>
      <c r="AI3808" s="229"/>
    </row>
    <row r="3809" spans="1:35" ht="225">
      <c r="A3809" s="70" t="s">
        <v>8946</v>
      </c>
      <c r="B3809" s="134" t="s">
        <v>1412</v>
      </c>
      <c r="C3809" s="74" t="s">
        <v>9112</v>
      </c>
      <c r="D3809" s="95">
        <v>42264</v>
      </c>
      <c r="E3809" s="96">
        <v>0.98749999999999993</v>
      </c>
      <c r="F3809" s="95">
        <v>42265</v>
      </c>
      <c r="G3809" s="96">
        <v>5.5555555555555558E-3</v>
      </c>
      <c r="H3809" s="96">
        <v>1.8055555555555557E-2</v>
      </c>
      <c r="I3809" s="74">
        <v>43</v>
      </c>
      <c r="J3809" s="74" t="s">
        <v>7402</v>
      </c>
      <c r="K3809" s="74"/>
      <c r="L3809" s="74" t="s">
        <v>16</v>
      </c>
      <c r="M3809" s="225" t="s">
        <v>9113</v>
      </c>
      <c r="N3809" s="225">
        <v>35</v>
      </c>
      <c r="O3809" s="225" t="s">
        <v>7</v>
      </c>
      <c r="P3809" s="225" t="s">
        <v>9113</v>
      </c>
      <c r="Q3809" s="225" t="s">
        <v>9114</v>
      </c>
      <c r="R3809" s="239">
        <v>5</v>
      </c>
      <c r="S3809" s="239">
        <v>4</v>
      </c>
      <c r="T3809" s="239">
        <v>9</v>
      </c>
      <c r="U3809" s="279"/>
      <c r="V3809" s="279"/>
      <c r="W3809" s="279"/>
      <c r="X3809" s="279"/>
      <c r="Y3809" s="279"/>
      <c r="Z3809" s="279"/>
      <c r="AA3809" s="279"/>
      <c r="AB3809" s="279"/>
      <c r="AC3809" s="279"/>
      <c r="AD3809" s="273" t="s">
        <v>37</v>
      </c>
      <c r="AE3809" s="279"/>
      <c r="AF3809" s="279"/>
      <c r="AG3809" s="290"/>
      <c r="AH3809" s="222"/>
      <c r="AI3809" s="229"/>
    </row>
    <row r="3810" spans="1:35" ht="337.5">
      <c r="A3810" s="70" t="s">
        <v>8946</v>
      </c>
      <c r="B3810" s="74" t="s">
        <v>19</v>
      </c>
      <c r="C3810" s="74" t="s">
        <v>2781</v>
      </c>
      <c r="D3810" s="75">
        <v>42264</v>
      </c>
      <c r="E3810" s="76">
        <v>0.28680555555555554</v>
      </c>
      <c r="F3810" s="75">
        <v>42264</v>
      </c>
      <c r="G3810" s="76">
        <v>0.28680555555555554</v>
      </c>
      <c r="H3810" s="76">
        <v>0</v>
      </c>
      <c r="I3810" s="74">
        <v>138</v>
      </c>
      <c r="J3810" s="74" t="s">
        <v>9115</v>
      </c>
      <c r="K3810" s="74" t="s">
        <v>20</v>
      </c>
      <c r="L3810" s="74" t="s">
        <v>16</v>
      </c>
      <c r="M3810" s="225" t="s">
        <v>183</v>
      </c>
      <c r="N3810" s="226">
        <v>110</v>
      </c>
      <c r="O3810" s="225" t="s">
        <v>7</v>
      </c>
      <c r="P3810" s="225" t="s">
        <v>11487</v>
      </c>
      <c r="Q3810" s="225" t="s">
        <v>9116</v>
      </c>
      <c r="R3810" s="225">
        <v>64</v>
      </c>
      <c r="S3810" s="225">
        <v>23</v>
      </c>
      <c r="T3810" s="225">
        <f>R3810+S3810</f>
        <v>87</v>
      </c>
      <c r="U3810" s="302"/>
      <c r="V3810" s="302"/>
      <c r="W3810" s="302"/>
      <c r="X3810" s="302"/>
      <c r="Y3810" s="302"/>
      <c r="Z3810" s="302"/>
      <c r="AA3810" s="302"/>
      <c r="AB3810" s="302"/>
      <c r="AC3810" s="302"/>
      <c r="AD3810" s="302" t="s">
        <v>37</v>
      </c>
      <c r="AE3810" s="302"/>
      <c r="AF3810" s="302"/>
      <c r="AG3810" s="302"/>
      <c r="AH3810" s="222"/>
      <c r="AI3810" s="229"/>
    </row>
    <row r="3811" spans="1:35" ht="131.25">
      <c r="A3811" s="70" t="s">
        <v>8946</v>
      </c>
      <c r="B3811" s="74" t="s">
        <v>19</v>
      </c>
      <c r="C3811" s="74" t="s">
        <v>11210</v>
      </c>
      <c r="D3811" s="75">
        <v>42264</v>
      </c>
      <c r="E3811" s="76">
        <v>0.57291666666666663</v>
      </c>
      <c r="F3811" s="75">
        <v>42264</v>
      </c>
      <c r="G3811" s="76">
        <v>0.57291666666666663</v>
      </c>
      <c r="H3811" s="76">
        <v>0</v>
      </c>
      <c r="I3811" s="74">
        <v>3</v>
      </c>
      <c r="J3811" s="74" t="s">
        <v>9117</v>
      </c>
      <c r="K3811" s="74" t="s">
        <v>8</v>
      </c>
      <c r="L3811" s="74" t="s">
        <v>16</v>
      </c>
      <c r="M3811" s="225" t="s">
        <v>4330</v>
      </c>
      <c r="N3811" s="226" t="s">
        <v>3</v>
      </c>
      <c r="O3811" s="225" t="s">
        <v>7</v>
      </c>
      <c r="P3811" s="225" t="s">
        <v>11488</v>
      </c>
      <c r="Q3811" s="225" t="s">
        <v>9118</v>
      </c>
      <c r="R3811" s="225">
        <v>1</v>
      </c>
      <c r="S3811" s="225">
        <v>1</v>
      </c>
      <c r="T3811" s="225">
        <f>R3811+S3811</f>
        <v>2</v>
      </c>
      <c r="U3811" s="302"/>
      <c r="V3811" s="302"/>
      <c r="W3811" s="302"/>
      <c r="X3811" s="302"/>
      <c r="Y3811" s="302"/>
      <c r="Z3811" s="302"/>
      <c r="AA3811" s="302"/>
      <c r="AB3811" s="302"/>
      <c r="AC3811" s="302"/>
      <c r="AD3811" s="302" t="s">
        <v>37</v>
      </c>
      <c r="AE3811" s="302"/>
      <c r="AF3811" s="302"/>
      <c r="AG3811" s="302"/>
      <c r="AH3811" s="222"/>
      <c r="AI3811" s="229"/>
    </row>
    <row r="3812" spans="1:35" ht="56.25">
      <c r="A3812" s="70" t="s">
        <v>8946</v>
      </c>
      <c r="B3812" s="74" t="s">
        <v>19</v>
      </c>
      <c r="C3812" s="74" t="s">
        <v>19</v>
      </c>
      <c r="D3812" s="75">
        <v>42264</v>
      </c>
      <c r="E3812" s="76">
        <v>0.8125</v>
      </c>
      <c r="F3812" s="75">
        <v>42264</v>
      </c>
      <c r="G3812" s="76">
        <v>0.85416666666666663</v>
      </c>
      <c r="H3812" s="76">
        <f>F3812-D3812+G3812-E3812</f>
        <v>4.166666666666663E-2</v>
      </c>
      <c r="I3812" s="74">
        <v>7</v>
      </c>
      <c r="J3812" s="74"/>
      <c r="K3812" s="74"/>
      <c r="L3812" s="74" t="s">
        <v>4</v>
      </c>
      <c r="M3812" s="225" t="s">
        <v>4866</v>
      </c>
      <c r="N3812" s="226" t="s">
        <v>3</v>
      </c>
      <c r="O3812" s="225" t="s">
        <v>7</v>
      </c>
      <c r="P3812" s="225" t="s">
        <v>8994</v>
      </c>
      <c r="Q3812" s="225" t="s">
        <v>9119</v>
      </c>
      <c r="R3812" s="225">
        <v>17.2</v>
      </c>
      <c r="S3812" s="225"/>
      <c r="T3812" s="225">
        <f>R3812+S3812</f>
        <v>17.2</v>
      </c>
      <c r="U3812" s="302" t="s">
        <v>28</v>
      </c>
      <c r="V3812" s="302">
        <v>2006</v>
      </c>
      <c r="W3812" s="302" t="s">
        <v>11473</v>
      </c>
      <c r="X3812" s="302">
        <v>0</v>
      </c>
      <c r="Y3812" s="302">
        <v>42191</v>
      </c>
      <c r="Z3812" s="302">
        <v>100</v>
      </c>
      <c r="AA3812" s="302">
        <v>42265</v>
      </c>
      <c r="AB3812" s="302">
        <v>0</v>
      </c>
      <c r="AC3812" s="302">
        <v>42156</v>
      </c>
      <c r="AD3812" s="302" t="s">
        <v>0</v>
      </c>
      <c r="AE3812" s="302"/>
      <c r="AF3812" s="302"/>
      <c r="AG3812" s="302"/>
      <c r="AH3812" s="222"/>
      <c r="AI3812" s="229"/>
    </row>
    <row r="3813" spans="1:35" ht="93.75">
      <c r="A3813" s="70" t="s">
        <v>4982</v>
      </c>
      <c r="B3813" s="74" t="s">
        <v>15</v>
      </c>
      <c r="C3813" s="74" t="s">
        <v>15</v>
      </c>
      <c r="D3813" s="75">
        <v>42205</v>
      </c>
      <c r="E3813" s="76">
        <v>0.56666666666666665</v>
      </c>
      <c r="F3813" s="75">
        <v>42205</v>
      </c>
      <c r="G3813" s="76">
        <v>0.58402777777777781</v>
      </c>
      <c r="H3813" s="76">
        <f>(F3813+G3813)-(D3813+E3813)</f>
        <v>1.7361111109494232E-2</v>
      </c>
      <c r="I3813" s="74">
        <v>7</v>
      </c>
      <c r="J3813" s="74"/>
      <c r="K3813" s="74" t="s">
        <v>20</v>
      </c>
      <c r="L3813" s="74" t="s">
        <v>4</v>
      </c>
      <c r="M3813" s="225" t="s">
        <v>7590</v>
      </c>
      <c r="N3813" s="226" t="s">
        <v>3</v>
      </c>
      <c r="O3813" s="225" t="s">
        <v>7</v>
      </c>
      <c r="P3813" s="225" t="s">
        <v>7594</v>
      </c>
      <c r="Q3813" s="225" t="s">
        <v>9346</v>
      </c>
      <c r="R3813" s="225">
        <v>0.53</v>
      </c>
      <c r="S3813" s="225"/>
      <c r="T3813" s="225">
        <f>SUM(R3813:S3813)</f>
        <v>0.53</v>
      </c>
      <c r="U3813" s="302" t="s">
        <v>28</v>
      </c>
      <c r="V3813" s="302">
        <v>1983</v>
      </c>
      <c r="W3813" s="302" t="s">
        <v>587</v>
      </c>
      <c r="X3813" s="302"/>
      <c r="Y3813" s="302" t="s">
        <v>9347</v>
      </c>
      <c r="Z3813" s="302">
        <v>100</v>
      </c>
      <c r="AA3813" s="302">
        <v>42309</v>
      </c>
      <c r="AB3813" s="302">
        <v>0</v>
      </c>
      <c r="AC3813" s="302"/>
      <c r="AD3813" s="302" t="s">
        <v>22</v>
      </c>
      <c r="AE3813" s="302" t="s">
        <v>53</v>
      </c>
      <c r="AF3813" s="302"/>
      <c r="AG3813" s="302" t="s">
        <v>9348</v>
      </c>
      <c r="AH3813" s="222"/>
      <c r="AI3813" s="229"/>
    </row>
    <row r="3814" spans="1:35" ht="75">
      <c r="A3814" s="70" t="s">
        <v>8946</v>
      </c>
      <c r="B3814" s="74" t="s">
        <v>58</v>
      </c>
      <c r="C3814" s="74" t="s">
        <v>197</v>
      </c>
      <c r="D3814" s="75">
        <v>42264</v>
      </c>
      <c r="E3814" s="76">
        <v>5.5555555555555552E-2</v>
      </c>
      <c r="F3814" s="75">
        <v>42264</v>
      </c>
      <c r="G3814" s="76">
        <v>0.25208333333333333</v>
      </c>
      <c r="H3814" s="76">
        <f>G3814-E3814</f>
        <v>0.19652777777777777</v>
      </c>
      <c r="I3814" s="74">
        <v>15</v>
      </c>
      <c r="J3814" s="74" t="s">
        <v>150</v>
      </c>
      <c r="K3814" s="74" t="s">
        <v>14</v>
      </c>
      <c r="L3814" s="74" t="s">
        <v>9</v>
      </c>
      <c r="M3814" s="225" t="s">
        <v>9120</v>
      </c>
      <c r="N3814" s="226" t="s">
        <v>3</v>
      </c>
      <c r="O3814" s="225" t="s">
        <v>7</v>
      </c>
      <c r="P3814" s="225" t="s">
        <v>9121</v>
      </c>
      <c r="Q3814" s="225" t="s">
        <v>11152</v>
      </c>
      <c r="R3814" s="225">
        <v>4.2</v>
      </c>
      <c r="S3814" s="225"/>
      <c r="T3814" s="225">
        <f>R3814+S3814</f>
        <v>4.2</v>
      </c>
      <c r="U3814" s="302" t="s">
        <v>28</v>
      </c>
      <c r="V3814" s="302">
        <v>1986</v>
      </c>
      <c r="W3814" s="302" t="s">
        <v>1709</v>
      </c>
      <c r="X3814" s="302" t="s">
        <v>724</v>
      </c>
      <c r="Y3814" s="302">
        <v>41781</v>
      </c>
      <c r="Z3814" s="302">
        <v>100</v>
      </c>
      <c r="AA3814" s="302">
        <v>42512</v>
      </c>
      <c r="AB3814" s="302">
        <v>0</v>
      </c>
      <c r="AC3814" s="302">
        <v>41781</v>
      </c>
      <c r="AD3814" s="302" t="s">
        <v>30</v>
      </c>
      <c r="AE3814" s="302"/>
      <c r="AF3814" s="302"/>
      <c r="AG3814" s="302"/>
      <c r="AH3814" s="222"/>
      <c r="AI3814" s="229"/>
    </row>
    <row r="3815" spans="1:35" ht="131.25">
      <c r="A3815" s="70" t="s">
        <v>8946</v>
      </c>
      <c r="B3815" s="74" t="s">
        <v>5</v>
      </c>
      <c r="C3815" s="74" t="s">
        <v>5</v>
      </c>
      <c r="D3815" s="75">
        <v>42264</v>
      </c>
      <c r="E3815" s="76">
        <v>0.97222222222222221</v>
      </c>
      <c r="F3815" s="75">
        <v>42264</v>
      </c>
      <c r="G3815" s="76">
        <v>0.97222222222222221</v>
      </c>
      <c r="H3815" s="76">
        <v>0</v>
      </c>
      <c r="I3815" s="74">
        <v>5</v>
      </c>
      <c r="J3815" s="74" t="s">
        <v>143</v>
      </c>
      <c r="K3815" s="74" t="s">
        <v>8</v>
      </c>
      <c r="L3815" s="74" t="s">
        <v>9</v>
      </c>
      <c r="M3815" s="225" t="s">
        <v>10756</v>
      </c>
      <c r="N3815" s="226" t="s">
        <v>3</v>
      </c>
      <c r="O3815" s="225" t="s">
        <v>7</v>
      </c>
      <c r="P3815" s="225" t="s">
        <v>10757</v>
      </c>
      <c r="Q3815" s="225" t="s">
        <v>10758</v>
      </c>
      <c r="R3815" s="225"/>
      <c r="S3815" s="225">
        <v>1.3</v>
      </c>
      <c r="T3815" s="225">
        <v>1.3</v>
      </c>
      <c r="U3815" s="302" t="s">
        <v>28</v>
      </c>
      <c r="V3815" s="302"/>
      <c r="W3815" s="302"/>
      <c r="X3815" s="302"/>
      <c r="Y3815" s="302"/>
      <c r="Z3815" s="302"/>
      <c r="AA3815" s="302"/>
      <c r="AB3815" s="302"/>
      <c r="AC3815" s="302"/>
      <c r="AD3815" s="302" t="s">
        <v>30</v>
      </c>
      <c r="AE3815" s="302"/>
      <c r="AF3815" s="302"/>
      <c r="AG3815" s="302"/>
      <c r="AH3815" s="222"/>
      <c r="AI3815" s="229"/>
    </row>
    <row r="3816" spans="1:35" ht="63">
      <c r="A3816" s="69" t="s">
        <v>7992</v>
      </c>
      <c r="B3816" s="92" t="s">
        <v>21</v>
      </c>
      <c r="C3816" s="92" t="s">
        <v>21</v>
      </c>
      <c r="D3816" s="88">
        <v>42241</v>
      </c>
      <c r="E3816" s="89">
        <v>0.6958333333333333</v>
      </c>
      <c r="F3816" s="88">
        <v>42241</v>
      </c>
      <c r="G3816" s="89">
        <v>0.70277777777777783</v>
      </c>
      <c r="H3816" s="89">
        <v>6.9444444444444441E-3</v>
      </c>
      <c r="I3816" s="68">
        <v>4</v>
      </c>
      <c r="J3816" s="68"/>
      <c r="K3816" s="92"/>
      <c r="L3816" s="92" t="s">
        <v>9</v>
      </c>
      <c r="M3816" s="230" t="s">
        <v>8776</v>
      </c>
      <c r="N3816" s="221">
        <v>0.4</v>
      </c>
      <c r="O3816" s="221" t="s">
        <v>7</v>
      </c>
      <c r="P3816" s="230" t="s">
        <v>8778</v>
      </c>
      <c r="Q3816" s="221" t="s">
        <v>8779</v>
      </c>
      <c r="R3816" s="221">
        <v>0.34572000000000003</v>
      </c>
      <c r="S3816" s="221">
        <v>0.17028000000000001</v>
      </c>
      <c r="T3816" s="221">
        <v>0.51600000000000001</v>
      </c>
      <c r="U3816" s="293" t="s">
        <v>28</v>
      </c>
      <c r="V3816" s="273" t="s">
        <v>128</v>
      </c>
      <c r="W3816" s="293" t="s">
        <v>128</v>
      </c>
      <c r="X3816" s="293" t="s">
        <v>128</v>
      </c>
      <c r="Y3816" s="269">
        <v>2015</v>
      </c>
      <c r="Z3816" s="318" t="s">
        <v>128</v>
      </c>
      <c r="AA3816" s="269">
        <v>2016</v>
      </c>
      <c r="AB3816" s="293" t="s">
        <v>128</v>
      </c>
      <c r="AC3816" s="269">
        <v>2015</v>
      </c>
      <c r="AD3816" s="293" t="s">
        <v>22</v>
      </c>
      <c r="AE3816" s="293" t="s">
        <v>57</v>
      </c>
      <c r="AF3816" s="293"/>
      <c r="AG3816" s="318"/>
      <c r="AH3816" s="230"/>
      <c r="AI3816" s="229"/>
    </row>
    <row r="3817" spans="1:35" ht="56.25">
      <c r="A3817" s="70" t="s">
        <v>122</v>
      </c>
      <c r="B3817" s="74" t="s">
        <v>12</v>
      </c>
      <c r="C3817" s="74" t="s">
        <v>360</v>
      </c>
      <c r="D3817" s="75">
        <v>42019</v>
      </c>
      <c r="E3817" s="76">
        <v>0.98958333333333337</v>
      </c>
      <c r="F3817" s="75">
        <v>42019</v>
      </c>
      <c r="G3817" s="76">
        <v>0.99652777777777779</v>
      </c>
      <c r="H3817" s="76">
        <f>G3817-E3817</f>
        <v>6.9444444444444198E-3</v>
      </c>
      <c r="I3817" s="74">
        <v>1</v>
      </c>
      <c r="J3817" s="74"/>
      <c r="K3817" s="74"/>
      <c r="L3817" s="74" t="s">
        <v>11</v>
      </c>
      <c r="M3817" s="225" t="s">
        <v>375</v>
      </c>
      <c r="N3817" s="226">
        <v>0.4</v>
      </c>
      <c r="O3817" s="225" t="s">
        <v>55</v>
      </c>
      <c r="P3817" s="225" t="s">
        <v>55</v>
      </c>
      <c r="Q3817" s="225" t="s">
        <v>553</v>
      </c>
      <c r="R3817" s="225">
        <v>0.12</v>
      </c>
      <c r="S3817" s="225">
        <v>0.38</v>
      </c>
      <c r="T3817" s="225">
        <v>0.51</v>
      </c>
      <c r="U3817" s="302" t="s">
        <v>60</v>
      </c>
      <c r="V3817" s="302" t="s">
        <v>128</v>
      </c>
      <c r="W3817" s="302" t="s">
        <v>128</v>
      </c>
      <c r="X3817" s="302" t="s">
        <v>128</v>
      </c>
      <c r="Y3817" s="302" t="s">
        <v>128</v>
      </c>
      <c r="Z3817" s="302" t="s">
        <v>128</v>
      </c>
      <c r="AA3817" s="302" t="s">
        <v>128</v>
      </c>
      <c r="AB3817" s="302" t="s">
        <v>128</v>
      </c>
      <c r="AC3817" s="302" t="s">
        <v>128</v>
      </c>
      <c r="AD3817" s="302" t="s">
        <v>22</v>
      </c>
      <c r="AE3817" s="302" t="s">
        <v>128</v>
      </c>
      <c r="AF3817" s="302" t="s">
        <v>128</v>
      </c>
      <c r="AG3817" s="302"/>
      <c r="AH3817" s="222"/>
      <c r="AI3817" s="229"/>
    </row>
    <row r="3818" spans="1:35" ht="94.5" customHeight="1">
      <c r="A3818" s="128" t="s">
        <v>8946</v>
      </c>
      <c r="B3818" s="188" t="s">
        <v>1412</v>
      </c>
      <c r="C3818" s="186" t="s">
        <v>1427</v>
      </c>
      <c r="D3818" s="184">
        <v>42276</v>
      </c>
      <c r="E3818" s="185">
        <v>0.6743055555555556</v>
      </c>
      <c r="F3818" s="184">
        <v>42276</v>
      </c>
      <c r="G3818" s="185">
        <v>0.68194444444444446</v>
      </c>
      <c r="H3818" s="185">
        <v>7.6388888888888886E-3</v>
      </c>
      <c r="I3818" s="186">
        <v>8</v>
      </c>
      <c r="J3818" s="186" t="s">
        <v>1556</v>
      </c>
      <c r="K3818" s="186"/>
      <c r="L3818" s="260" t="s">
        <v>11</v>
      </c>
      <c r="M3818" s="240" t="s">
        <v>9232</v>
      </c>
      <c r="N3818" s="240" t="s">
        <v>3</v>
      </c>
      <c r="O3818" s="240" t="s">
        <v>23</v>
      </c>
      <c r="P3818" s="240" t="s">
        <v>9216</v>
      </c>
      <c r="Q3818" s="243" t="s">
        <v>9233</v>
      </c>
      <c r="R3818" s="241">
        <v>0.3</v>
      </c>
      <c r="S3818" s="241">
        <v>0.2</v>
      </c>
      <c r="T3818" s="241">
        <v>0.5</v>
      </c>
      <c r="U3818" s="279"/>
      <c r="V3818" s="279"/>
      <c r="W3818" s="279"/>
      <c r="X3818" s="279"/>
      <c r="Y3818" s="279"/>
      <c r="Z3818" s="279"/>
      <c r="AA3818" s="279"/>
      <c r="AB3818" s="279"/>
      <c r="AC3818" s="279"/>
      <c r="AD3818" s="273" t="s">
        <v>22</v>
      </c>
      <c r="AE3818" s="279"/>
      <c r="AF3818" s="279"/>
      <c r="AG3818" s="290"/>
      <c r="AH3818" s="222"/>
      <c r="AI3818" s="229"/>
    </row>
    <row r="3819" spans="1:35" ht="37.5">
      <c r="A3819" s="70" t="s">
        <v>8946</v>
      </c>
      <c r="B3819" s="74" t="s">
        <v>12</v>
      </c>
      <c r="C3819" s="74" t="s">
        <v>127</v>
      </c>
      <c r="D3819" s="75">
        <v>42265</v>
      </c>
      <c r="E3819" s="76">
        <v>0.64861111111111114</v>
      </c>
      <c r="F3819" s="75">
        <v>42265</v>
      </c>
      <c r="G3819" s="76">
        <v>0.71736111111111101</v>
      </c>
      <c r="H3819" s="76">
        <v>6.8749999999999992E-2</v>
      </c>
      <c r="I3819" s="74">
        <v>1</v>
      </c>
      <c r="J3819" s="74"/>
      <c r="K3819" s="74"/>
      <c r="L3819" s="74" t="s">
        <v>11</v>
      </c>
      <c r="M3819" s="225" t="s">
        <v>9123</v>
      </c>
      <c r="N3819" s="226">
        <v>0.4</v>
      </c>
      <c r="O3819" s="225" t="s">
        <v>2</v>
      </c>
      <c r="P3819" s="225" t="s">
        <v>147</v>
      </c>
      <c r="Q3819" s="225" t="s">
        <v>9124</v>
      </c>
      <c r="R3819" s="225"/>
      <c r="S3819" s="225">
        <v>0.22</v>
      </c>
      <c r="T3819" s="225">
        <v>0.22</v>
      </c>
      <c r="U3819" s="302" t="s">
        <v>128</v>
      </c>
      <c r="V3819" s="302" t="s">
        <v>128</v>
      </c>
      <c r="W3819" s="302" t="s">
        <v>128</v>
      </c>
      <c r="X3819" s="302" t="s">
        <v>128</v>
      </c>
      <c r="Y3819" s="302" t="s">
        <v>128</v>
      </c>
      <c r="Z3819" s="302" t="s">
        <v>128</v>
      </c>
      <c r="AA3819" s="302" t="s">
        <v>128</v>
      </c>
      <c r="AB3819" s="302" t="s">
        <v>128</v>
      </c>
      <c r="AC3819" s="302" t="s">
        <v>128</v>
      </c>
      <c r="AD3819" s="302" t="s">
        <v>0</v>
      </c>
      <c r="AE3819" s="302" t="s">
        <v>128</v>
      </c>
      <c r="AF3819" s="302" t="s">
        <v>128</v>
      </c>
      <c r="AG3819" s="302"/>
      <c r="AH3819" s="222"/>
      <c r="AI3819" s="229"/>
    </row>
    <row r="3820" spans="1:35" ht="75">
      <c r="A3820" s="70" t="s">
        <v>8946</v>
      </c>
      <c r="B3820" s="74" t="s">
        <v>12</v>
      </c>
      <c r="C3820" s="74" t="s">
        <v>127</v>
      </c>
      <c r="D3820" s="75">
        <v>42265</v>
      </c>
      <c r="E3820" s="76">
        <v>0.79722222222222217</v>
      </c>
      <c r="F3820" s="75">
        <v>42265</v>
      </c>
      <c r="G3820" s="76">
        <v>0.71736111111111101</v>
      </c>
      <c r="H3820" s="76">
        <v>0.110416666666667</v>
      </c>
      <c r="I3820" s="74">
        <v>9</v>
      </c>
      <c r="J3820" s="74"/>
      <c r="K3820" s="74"/>
      <c r="L3820" s="74" t="s">
        <v>29</v>
      </c>
      <c r="M3820" s="225" t="s">
        <v>9872</v>
      </c>
      <c r="N3820" s="226" t="s">
        <v>3</v>
      </c>
      <c r="O3820" s="225" t="s">
        <v>7</v>
      </c>
      <c r="P3820" s="225" t="s">
        <v>9872</v>
      </c>
      <c r="Q3820" s="225" t="s">
        <v>9873</v>
      </c>
      <c r="R3820" s="225"/>
      <c r="S3820" s="225"/>
      <c r="T3820" s="225"/>
      <c r="U3820" s="302" t="s">
        <v>128</v>
      </c>
      <c r="V3820" s="302" t="s">
        <v>128</v>
      </c>
      <c r="W3820" s="302" t="s">
        <v>128</v>
      </c>
      <c r="X3820" s="302" t="s">
        <v>128</v>
      </c>
      <c r="Y3820" s="302" t="s">
        <v>128</v>
      </c>
      <c r="Z3820" s="302" t="s">
        <v>128</v>
      </c>
      <c r="AA3820" s="302" t="s">
        <v>128</v>
      </c>
      <c r="AB3820" s="302" t="s">
        <v>128</v>
      </c>
      <c r="AC3820" s="302" t="s">
        <v>128</v>
      </c>
      <c r="AD3820" s="302" t="s">
        <v>27</v>
      </c>
      <c r="AE3820" s="302" t="s">
        <v>128</v>
      </c>
      <c r="AF3820" s="302" t="s">
        <v>128</v>
      </c>
      <c r="AG3820" s="302"/>
      <c r="AH3820" s="222"/>
      <c r="AI3820" s="229"/>
    </row>
    <row r="3821" spans="1:35" ht="56.25">
      <c r="A3821" s="70" t="s">
        <v>8946</v>
      </c>
      <c r="B3821" s="74" t="s">
        <v>12</v>
      </c>
      <c r="C3821" s="74" t="s">
        <v>127</v>
      </c>
      <c r="D3821" s="75">
        <v>42265</v>
      </c>
      <c r="E3821" s="76">
        <v>0.93402777777777779</v>
      </c>
      <c r="F3821" s="75">
        <v>42265</v>
      </c>
      <c r="G3821" s="76">
        <v>0.93402777777777779</v>
      </c>
      <c r="H3821" s="76">
        <v>0</v>
      </c>
      <c r="I3821" s="74">
        <v>7</v>
      </c>
      <c r="J3821" s="74"/>
      <c r="K3821" s="74"/>
      <c r="L3821" s="74" t="s">
        <v>11</v>
      </c>
      <c r="M3821" s="225" t="s">
        <v>941</v>
      </c>
      <c r="N3821" s="226">
        <v>0.4</v>
      </c>
      <c r="O3821" s="225" t="s">
        <v>2</v>
      </c>
      <c r="P3821" s="225" t="s">
        <v>941</v>
      </c>
      <c r="Q3821" s="225" t="s">
        <v>9122</v>
      </c>
      <c r="R3821" s="225">
        <v>0.44</v>
      </c>
      <c r="S3821" s="225">
        <v>0.83</v>
      </c>
      <c r="T3821" s="225">
        <v>1.27</v>
      </c>
      <c r="U3821" s="302" t="s">
        <v>48</v>
      </c>
      <c r="V3821" s="302" t="s">
        <v>2022</v>
      </c>
      <c r="W3821" s="302" t="s">
        <v>9869</v>
      </c>
      <c r="X3821" s="302" t="s">
        <v>2077</v>
      </c>
      <c r="Y3821" s="302" t="s">
        <v>9870</v>
      </c>
      <c r="Z3821" s="302">
        <v>100</v>
      </c>
      <c r="AA3821" s="302" t="s">
        <v>9871</v>
      </c>
      <c r="AB3821" s="302">
        <v>0</v>
      </c>
      <c r="AC3821" s="302" t="s">
        <v>128</v>
      </c>
      <c r="AD3821" s="302" t="s">
        <v>0</v>
      </c>
      <c r="AE3821" s="302" t="s">
        <v>128</v>
      </c>
      <c r="AF3821" s="302" t="s">
        <v>128</v>
      </c>
      <c r="AG3821" s="302"/>
      <c r="AH3821" s="222"/>
      <c r="AI3821" s="229"/>
    </row>
    <row r="3822" spans="1:35" ht="47.25">
      <c r="A3822" s="70" t="s">
        <v>8946</v>
      </c>
      <c r="B3822" s="69" t="s">
        <v>132</v>
      </c>
      <c r="C3822" s="70" t="s">
        <v>26</v>
      </c>
      <c r="D3822" s="86">
        <v>42266</v>
      </c>
      <c r="E3822" s="118">
        <v>0.6958333333333333</v>
      </c>
      <c r="F3822" s="86">
        <v>42266</v>
      </c>
      <c r="G3822" s="118">
        <v>0.71180555555555547</v>
      </c>
      <c r="H3822" s="118">
        <v>1.5972222222222224E-2</v>
      </c>
      <c r="I3822" s="70">
        <v>41</v>
      </c>
      <c r="J3822" s="70" t="s">
        <v>143</v>
      </c>
      <c r="K3822" s="70" t="s">
        <v>20</v>
      </c>
      <c r="L3822" s="70" t="s">
        <v>4</v>
      </c>
      <c r="M3822" s="220" t="s">
        <v>9133</v>
      </c>
      <c r="N3822" s="220" t="s">
        <v>3</v>
      </c>
      <c r="O3822" s="220" t="s">
        <v>7</v>
      </c>
      <c r="P3822" s="219" t="s">
        <v>9134</v>
      </c>
      <c r="Q3822" s="219" t="s">
        <v>9135</v>
      </c>
      <c r="R3822" s="473">
        <v>1.72</v>
      </c>
      <c r="S3822" s="473"/>
      <c r="T3822" s="473">
        <v>1.72</v>
      </c>
      <c r="U3822" s="274" t="s">
        <v>6</v>
      </c>
      <c r="V3822" s="274">
        <v>1991</v>
      </c>
      <c r="W3822" s="274" t="s">
        <v>7</v>
      </c>
      <c r="X3822" s="274"/>
      <c r="Y3822" s="306">
        <v>42060</v>
      </c>
      <c r="Z3822" s="274">
        <v>100</v>
      </c>
      <c r="AA3822" s="274">
        <v>2016</v>
      </c>
      <c r="AB3822" s="274">
        <v>0</v>
      </c>
      <c r="AC3822" s="274"/>
      <c r="AD3822" s="274" t="s">
        <v>0</v>
      </c>
      <c r="AE3822" s="274"/>
      <c r="AF3822" s="274"/>
      <c r="AG3822" s="305"/>
      <c r="AH3822" s="222"/>
      <c r="AI3822" s="229"/>
    </row>
    <row r="3823" spans="1:35" ht="337.5">
      <c r="A3823" s="70" t="s">
        <v>8946</v>
      </c>
      <c r="B3823" s="79" t="s">
        <v>1412</v>
      </c>
      <c r="C3823" s="79" t="s">
        <v>1423</v>
      </c>
      <c r="D3823" s="75">
        <v>42266</v>
      </c>
      <c r="E3823" s="76">
        <v>0.18055555555555555</v>
      </c>
      <c r="F3823" s="75">
        <v>42266</v>
      </c>
      <c r="G3823" s="76">
        <v>0.26666666666666666</v>
      </c>
      <c r="H3823" s="76">
        <v>8.6111111111111124E-2</v>
      </c>
      <c r="I3823" s="79">
        <v>6</v>
      </c>
      <c r="J3823" s="79" t="s">
        <v>9140</v>
      </c>
      <c r="K3823" s="79"/>
      <c r="L3823" s="79" t="s">
        <v>4</v>
      </c>
      <c r="M3823" s="224" t="s">
        <v>4621</v>
      </c>
      <c r="N3823" s="224" t="s">
        <v>3</v>
      </c>
      <c r="O3823" s="225" t="s">
        <v>7</v>
      </c>
      <c r="P3823" s="224" t="s">
        <v>3979</v>
      </c>
      <c r="Q3823" s="225" t="s">
        <v>9141</v>
      </c>
      <c r="R3823" s="223">
        <v>22</v>
      </c>
      <c r="S3823" s="223"/>
      <c r="T3823" s="223">
        <v>22</v>
      </c>
      <c r="U3823" s="279"/>
      <c r="V3823" s="279"/>
      <c r="W3823" s="279"/>
      <c r="X3823" s="279"/>
      <c r="Y3823" s="279"/>
      <c r="Z3823" s="279"/>
      <c r="AA3823" s="279"/>
      <c r="AB3823" s="279"/>
      <c r="AC3823" s="279"/>
      <c r="AD3823" s="273" t="s">
        <v>0</v>
      </c>
      <c r="AE3823" s="279"/>
      <c r="AF3823" s="279"/>
      <c r="AG3823" s="290"/>
      <c r="AH3823" s="222"/>
      <c r="AI3823" s="229"/>
    </row>
    <row r="3824" spans="1:35" ht="262.5">
      <c r="A3824" s="70" t="s">
        <v>8946</v>
      </c>
      <c r="B3824" s="74" t="s">
        <v>19</v>
      </c>
      <c r="C3824" s="74" t="s">
        <v>2781</v>
      </c>
      <c r="D3824" s="75">
        <v>42266</v>
      </c>
      <c r="E3824" s="76">
        <v>0.29652777777777778</v>
      </c>
      <c r="F3824" s="75">
        <v>42266</v>
      </c>
      <c r="G3824" s="76">
        <v>0.29722222222222222</v>
      </c>
      <c r="H3824" s="76">
        <v>6.9444444444444198E-4</v>
      </c>
      <c r="I3824" s="74">
        <v>99</v>
      </c>
      <c r="J3824" s="74" t="s">
        <v>177</v>
      </c>
      <c r="K3824" s="74" t="s">
        <v>8</v>
      </c>
      <c r="L3824" s="74" t="s">
        <v>16</v>
      </c>
      <c r="M3824" s="225" t="s">
        <v>267</v>
      </c>
      <c r="N3824" s="226">
        <v>110</v>
      </c>
      <c r="O3824" s="225" t="s">
        <v>7</v>
      </c>
      <c r="P3824" s="225" t="s">
        <v>11489</v>
      </c>
      <c r="Q3824" s="225" t="s">
        <v>11490</v>
      </c>
      <c r="R3824" s="225">
        <v>61</v>
      </c>
      <c r="S3824" s="225">
        <v>38</v>
      </c>
      <c r="T3824" s="225">
        <f>R3824+S3824</f>
        <v>99</v>
      </c>
      <c r="U3824" s="302"/>
      <c r="V3824" s="302"/>
      <c r="W3824" s="302"/>
      <c r="X3824" s="302"/>
      <c r="Y3824" s="302"/>
      <c r="Z3824" s="302"/>
      <c r="AA3824" s="302"/>
      <c r="AB3824" s="302"/>
      <c r="AC3824" s="302"/>
      <c r="AD3824" s="302" t="s">
        <v>37</v>
      </c>
      <c r="AE3824" s="302"/>
      <c r="AF3824" s="302"/>
      <c r="AG3824" s="302"/>
      <c r="AH3824" s="222"/>
      <c r="AI3824" s="229"/>
    </row>
    <row r="3825" spans="1:35" ht="150">
      <c r="A3825" s="70" t="s">
        <v>8946</v>
      </c>
      <c r="B3825" s="74" t="s">
        <v>19</v>
      </c>
      <c r="C3825" s="74" t="s">
        <v>19</v>
      </c>
      <c r="D3825" s="75">
        <v>42266</v>
      </c>
      <c r="E3825" s="76">
        <v>0.54166666666666663</v>
      </c>
      <c r="F3825" s="75">
        <v>42266</v>
      </c>
      <c r="G3825" s="76">
        <v>0.54236111111111118</v>
      </c>
      <c r="H3825" s="76">
        <f>F3825-D3825+G3825-E3825</f>
        <v>6.94444444444553E-4</v>
      </c>
      <c r="I3825" s="74">
        <v>6</v>
      </c>
      <c r="J3825" s="74"/>
      <c r="K3825" s="74"/>
      <c r="L3825" s="74" t="s">
        <v>11</v>
      </c>
      <c r="M3825" s="225" t="s">
        <v>3676</v>
      </c>
      <c r="N3825" s="226">
        <v>0.4</v>
      </c>
      <c r="O3825" s="225" t="s">
        <v>2</v>
      </c>
      <c r="P3825" s="225" t="s">
        <v>9129</v>
      </c>
      <c r="Q3825" s="225" t="s">
        <v>9130</v>
      </c>
      <c r="R3825" s="225">
        <v>3</v>
      </c>
      <c r="S3825" s="225">
        <v>9</v>
      </c>
      <c r="T3825" s="225">
        <f>R3825+S3825</f>
        <v>12</v>
      </c>
      <c r="U3825" s="302" t="s">
        <v>28</v>
      </c>
      <c r="V3825" s="302">
        <v>0</v>
      </c>
      <c r="W3825" s="302">
        <v>0</v>
      </c>
      <c r="X3825" s="302">
        <v>0</v>
      </c>
      <c r="Y3825" s="302">
        <v>0</v>
      </c>
      <c r="Z3825" s="302">
        <v>0</v>
      </c>
      <c r="AA3825" s="302">
        <v>0</v>
      </c>
      <c r="AB3825" s="302">
        <v>0</v>
      </c>
      <c r="AC3825" s="302">
        <v>0</v>
      </c>
      <c r="AD3825" s="302" t="s">
        <v>17</v>
      </c>
      <c r="AE3825" s="302"/>
      <c r="AF3825" s="302"/>
      <c r="AG3825" s="302"/>
      <c r="AH3825" s="222"/>
      <c r="AI3825" s="229"/>
    </row>
    <row r="3826" spans="1:35" ht="75">
      <c r="A3826" s="70" t="s">
        <v>8946</v>
      </c>
      <c r="B3826" s="74" t="s">
        <v>19</v>
      </c>
      <c r="C3826" s="74" t="s">
        <v>19</v>
      </c>
      <c r="D3826" s="75">
        <v>42266</v>
      </c>
      <c r="E3826" s="76">
        <v>0.63680555555555551</v>
      </c>
      <c r="F3826" s="75">
        <v>42266</v>
      </c>
      <c r="G3826" s="76">
        <v>0.6645833333333333</v>
      </c>
      <c r="H3826" s="76">
        <f>F3826-D3826+G3826-E3826</f>
        <v>2.777777777777779E-2</v>
      </c>
      <c r="I3826" s="74">
        <v>13</v>
      </c>
      <c r="J3826" s="74"/>
      <c r="K3826" s="74"/>
      <c r="L3826" s="74" t="s">
        <v>4</v>
      </c>
      <c r="M3826" s="225" t="s">
        <v>11453</v>
      </c>
      <c r="N3826" s="226" t="s">
        <v>3</v>
      </c>
      <c r="O3826" s="225" t="s">
        <v>7</v>
      </c>
      <c r="P3826" s="225" t="s">
        <v>9131</v>
      </c>
      <c r="Q3826" s="225" t="s">
        <v>9132</v>
      </c>
      <c r="R3826" s="225">
        <v>5</v>
      </c>
      <c r="S3826" s="225"/>
      <c r="T3826" s="225">
        <f>R3826+S3826</f>
        <v>5</v>
      </c>
      <c r="U3826" s="302" t="s">
        <v>28</v>
      </c>
      <c r="V3826" s="302">
        <v>1999</v>
      </c>
      <c r="W3826" s="302" t="s">
        <v>1477</v>
      </c>
      <c r="X3826" s="302">
        <v>0</v>
      </c>
      <c r="Y3826" s="302">
        <v>42082</v>
      </c>
      <c r="Z3826" s="302">
        <v>100</v>
      </c>
      <c r="AA3826" s="302">
        <v>0</v>
      </c>
      <c r="AB3826" s="302">
        <v>0</v>
      </c>
      <c r="AC3826" s="302">
        <v>42138</v>
      </c>
      <c r="AD3826" s="302" t="s">
        <v>0</v>
      </c>
      <c r="AE3826" s="302"/>
      <c r="AF3826" s="302"/>
      <c r="AG3826" s="302"/>
      <c r="AH3826" s="222"/>
      <c r="AI3826" s="229"/>
    </row>
    <row r="3827" spans="1:35" ht="47.25" customHeight="1">
      <c r="A3827" s="70" t="s">
        <v>8946</v>
      </c>
      <c r="B3827" s="74" t="s">
        <v>19</v>
      </c>
      <c r="C3827" s="74" t="s">
        <v>11210</v>
      </c>
      <c r="D3827" s="75">
        <v>42266</v>
      </c>
      <c r="E3827" s="76">
        <v>0.65138888888888891</v>
      </c>
      <c r="F3827" s="75">
        <v>42266</v>
      </c>
      <c r="G3827" s="76">
        <v>0.68333333333333324</v>
      </c>
      <c r="H3827" s="76">
        <v>3.1944444444444331E-2</v>
      </c>
      <c r="I3827" s="74">
        <v>2</v>
      </c>
      <c r="J3827" s="74" t="s">
        <v>150</v>
      </c>
      <c r="K3827" s="74" t="s">
        <v>20</v>
      </c>
      <c r="L3827" s="74" t="s">
        <v>16</v>
      </c>
      <c r="M3827" s="225" t="s">
        <v>5376</v>
      </c>
      <c r="N3827" s="226" t="s">
        <v>3</v>
      </c>
      <c r="O3827" s="225" t="s">
        <v>7</v>
      </c>
      <c r="P3827" s="225" t="s">
        <v>11491</v>
      </c>
      <c r="Q3827" s="225" t="s">
        <v>9127</v>
      </c>
      <c r="R3827" s="225">
        <v>1</v>
      </c>
      <c r="S3827" s="225">
        <v>1</v>
      </c>
      <c r="T3827" s="225">
        <f>R3827+S3827</f>
        <v>2</v>
      </c>
      <c r="U3827" s="302"/>
      <c r="V3827" s="302"/>
      <c r="W3827" s="302"/>
      <c r="X3827" s="302"/>
      <c r="Y3827" s="302"/>
      <c r="Z3827" s="302"/>
      <c r="AA3827" s="302"/>
      <c r="AB3827" s="302"/>
      <c r="AC3827" s="302"/>
      <c r="AD3827" s="302" t="s">
        <v>37</v>
      </c>
      <c r="AE3827" s="302"/>
      <c r="AF3827" s="302"/>
      <c r="AG3827" s="302"/>
      <c r="AH3827" s="222"/>
      <c r="AI3827" s="229"/>
    </row>
    <row r="3828" spans="1:35" ht="15.75" customHeight="1">
      <c r="A3828" s="70" t="s">
        <v>12042</v>
      </c>
      <c r="B3828" s="74" t="s">
        <v>12</v>
      </c>
      <c r="C3828" s="74" t="s">
        <v>127</v>
      </c>
      <c r="D3828" s="75">
        <v>42335</v>
      </c>
      <c r="E3828" s="76">
        <v>5.2083333333333336E-2</v>
      </c>
      <c r="F3828" s="75">
        <v>42335</v>
      </c>
      <c r="G3828" s="76">
        <v>9.930555555555555E-2</v>
      </c>
      <c r="H3828" s="76">
        <f>G3828-E3828</f>
        <v>4.7222222222222214E-2</v>
      </c>
      <c r="I3828" s="74">
        <v>1</v>
      </c>
      <c r="J3828" s="74"/>
      <c r="K3828" s="74"/>
      <c r="L3828" s="74" t="s">
        <v>11</v>
      </c>
      <c r="M3828" s="225" t="s">
        <v>13303</v>
      </c>
      <c r="N3828" s="226">
        <v>0.4</v>
      </c>
      <c r="O3828" s="225" t="s">
        <v>2</v>
      </c>
      <c r="P3828" s="225" t="s">
        <v>147</v>
      </c>
      <c r="Q3828" s="225" t="s">
        <v>13304</v>
      </c>
      <c r="R3828" s="225">
        <v>0.1</v>
      </c>
      <c r="S3828" s="225">
        <v>0.4</v>
      </c>
      <c r="T3828" s="225">
        <v>0.5</v>
      </c>
      <c r="U3828" s="302" t="s">
        <v>1</v>
      </c>
      <c r="V3828" s="302" t="s">
        <v>128</v>
      </c>
      <c r="W3828" s="302" t="s">
        <v>128</v>
      </c>
      <c r="X3828" s="302" t="s">
        <v>128</v>
      </c>
      <c r="Y3828" s="302" t="s">
        <v>128</v>
      </c>
      <c r="Z3828" s="302" t="s">
        <v>128</v>
      </c>
      <c r="AA3828" s="302" t="s">
        <v>128</v>
      </c>
      <c r="AB3828" s="302" t="s">
        <v>128</v>
      </c>
      <c r="AC3828" s="302" t="s">
        <v>128</v>
      </c>
      <c r="AD3828" s="302" t="s">
        <v>22</v>
      </c>
      <c r="AE3828" s="302" t="s">
        <v>128</v>
      </c>
      <c r="AF3828" s="302" t="s">
        <v>128</v>
      </c>
      <c r="AG3828" s="302" t="s">
        <v>131</v>
      </c>
      <c r="AH3828" s="222"/>
      <c r="AI3828" s="229"/>
    </row>
    <row r="3829" spans="1:35" ht="31.5" customHeight="1">
      <c r="A3829" s="70" t="s">
        <v>12042</v>
      </c>
      <c r="B3829" s="74" t="s">
        <v>12</v>
      </c>
      <c r="C3829" s="74" t="s">
        <v>360</v>
      </c>
      <c r="D3829" s="75">
        <v>42322</v>
      </c>
      <c r="E3829" s="76">
        <v>2.7777777777777776E-2</v>
      </c>
      <c r="F3829" s="75">
        <v>42322</v>
      </c>
      <c r="G3829" s="76">
        <v>3.0555555555555555E-2</v>
      </c>
      <c r="H3829" s="76">
        <f>G3829-E3829</f>
        <v>2.7777777777777783E-3</v>
      </c>
      <c r="I3829" s="74">
        <v>5</v>
      </c>
      <c r="J3829" s="74"/>
      <c r="K3829" s="74"/>
      <c r="L3829" s="74" t="s">
        <v>11</v>
      </c>
      <c r="M3829" s="225" t="s">
        <v>401</v>
      </c>
      <c r="N3829" s="226">
        <v>0.4</v>
      </c>
      <c r="O3829" s="225" t="s">
        <v>55</v>
      </c>
      <c r="P3829" s="225" t="s">
        <v>55</v>
      </c>
      <c r="Q3829" s="225" t="s">
        <v>364</v>
      </c>
      <c r="R3829" s="225">
        <v>0.14000000000000001</v>
      </c>
      <c r="S3829" s="225">
        <v>0.35</v>
      </c>
      <c r="T3829" s="225">
        <v>0.49</v>
      </c>
      <c r="U3829" s="302" t="s">
        <v>60</v>
      </c>
      <c r="V3829" s="302" t="s">
        <v>128</v>
      </c>
      <c r="W3829" s="302" t="s">
        <v>128</v>
      </c>
      <c r="X3829" s="302" t="s">
        <v>128</v>
      </c>
      <c r="Y3829" s="302" t="s">
        <v>128</v>
      </c>
      <c r="Z3829" s="302" t="s">
        <v>128</v>
      </c>
      <c r="AA3829" s="302" t="s">
        <v>128</v>
      </c>
      <c r="AB3829" s="302" t="s">
        <v>128</v>
      </c>
      <c r="AC3829" s="302" t="s">
        <v>128</v>
      </c>
      <c r="AD3829" s="302" t="s">
        <v>22</v>
      </c>
      <c r="AE3829" s="302" t="s">
        <v>128</v>
      </c>
      <c r="AF3829" s="302" t="s">
        <v>128</v>
      </c>
      <c r="AG3829" s="302"/>
      <c r="AH3829" s="222"/>
      <c r="AI3829" s="229"/>
    </row>
    <row r="3830" spans="1:35" ht="93.75">
      <c r="A3830" s="70" t="s">
        <v>8946</v>
      </c>
      <c r="B3830" s="74" t="s">
        <v>12</v>
      </c>
      <c r="C3830" s="74" t="s">
        <v>892</v>
      </c>
      <c r="D3830" s="75">
        <v>42266</v>
      </c>
      <c r="E3830" s="76">
        <v>0.60416666666666663</v>
      </c>
      <c r="F3830" s="75">
        <v>42266</v>
      </c>
      <c r="G3830" s="76">
        <v>0.60416666666666663</v>
      </c>
      <c r="H3830" s="76">
        <f>G3830-E3830</f>
        <v>0</v>
      </c>
      <c r="I3830" s="74">
        <v>10</v>
      </c>
      <c r="J3830" s="74" t="s">
        <v>9125</v>
      </c>
      <c r="K3830" s="74" t="s">
        <v>8</v>
      </c>
      <c r="L3830" s="74" t="s">
        <v>16</v>
      </c>
      <c r="M3830" s="225" t="s">
        <v>9874</v>
      </c>
      <c r="N3830" s="226">
        <v>110</v>
      </c>
      <c r="O3830" s="225" t="s">
        <v>7</v>
      </c>
      <c r="P3830" s="225" t="s">
        <v>9874</v>
      </c>
      <c r="Q3830" s="225" t="s">
        <v>9126</v>
      </c>
      <c r="R3830" s="225">
        <v>0.41</v>
      </c>
      <c r="S3830" s="225">
        <v>0.44</v>
      </c>
      <c r="T3830" s="225">
        <v>0.85</v>
      </c>
      <c r="U3830" s="302" t="s">
        <v>128</v>
      </c>
      <c r="V3830" s="302" t="s">
        <v>128</v>
      </c>
      <c r="W3830" s="302" t="s">
        <v>128</v>
      </c>
      <c r="X3830" s="302" t="s">
        <v>128</v>
      </c>
      <c r="Y3830" s="302" t="s">
        <v>128</v>
      </c>
      <c r="Z3830" s="302" t="s">
        <v>128</v>
      </c>
      <c r="AA3830" s="302" t="s">
        <v>128</v>
      </c>
      <c r="AB3830" s="302" t="s">
        <v>128</v>
      </c>
      <c r="AC3830" s="302" t="s">
        <v>128</v>
      </c>
      <c r="AD3830" s="302" t="s">
        <v>37</v>
      </c>
      <c r="AE3830" s="302" t="s">
        <v>128</v>
      </c>
      <c r="AF3830" s="302" t="s">
        <v>128</v>
      </c>
      <c r="AG3830" s="302"/>
      <c r="AH3830" s="222"/>
      <c r="AI3830" s="229"/>
    </row>
    <row r="3831" spans="1:35" ht="110.25">
      <c r="A3831" s="70" t="s">
        <v>8946</v>
      </c>
      <c r="B3831" s="92" t="s">
        <v>21</v>
      </c>
      <c r="C3831" s="92" t="s">
        <v>21</v>
      </c>
      <c r="D3831" s="88">
        <v>42267</v>
      </c>
      <c r="E3831" s="89">
        <v>0.83333333333333337</v>
      </c>
      <c r="F3831" s="88">
        <v>42267</v>
      </c>
      <c r="G3831" s="89">
        <v>0.89097222222222217</v>
      </c>
      <c r="H3831" s="89">
        <v>5.7638888888888885E-2</v>
      </c>
      <c r="I3831" s="68">
        <v>2</v>
      </c>
      <c r="J3831" s="68"/>
      <c r="K3831" s="92"/>
      <c r="L3831" s="92" t="s">
        <v>11</v>
      </c>
      <c r="M3831" s="230" t="s">
        <v>9147</v>
      </c>
      <c r="N3831" s="221">
        <v>0.4</v>
      </c>
      <c r="O3831" s="221" t="s">
        <v>7</v>
      </c>
      <c r="P3831" s="230" t="s">
        <v>9147</v>
      </c>
      <c r="Q3831" s="221" t="s">
        <v>9938</v>
      </c>
      <c r="R3831" s="221">
        <v>0.34599999999999997</v>
      </c>
      <c r="S3831" s="221">
        <v>0.17</v>
      </c>
      <c r="T3831" s="221">
        <v>0.51600000000000001</v>
      </c>
      <c r="U3831" s="293" t="s">
        <v>45</v>
      </c>
      <c r="V3831" s="273" t="s">
        <v>128</v>
      </c>
      <c r="W3831" s="293" t="s">
        <v>128</v>
      </c>
      <c r="X3831" s="293" t="s">
        <v>128</v>
      </c>
      <c r="Y3831" s="269">
        <v>2015</v>
      </c>
      <c r="Z3831" s="318" t="s">
        <v>128</v>
      </c>
      <c r="AA3831" s="269">
        <v>2016</v>
      </c>
      <c r="AB3831" s="293" t="s">
        <v>128</v>
      </c>
      <c r="AC3831" s="269">
        <v>2015</v>
      </c>
      <c r="AD3831" s="293" t="s">
        <v>17</v>
      </c>
      <c r="AE3831" s="293" t="s">
        <v>57</v>
      </c>
      <c r="AF3831" s="293"/>
      <c r="AG3831" s="318"/>
      <c r="AH3831" s="230"/>
      <c r="AI3831" s="229"/>
    </row>
    <row r="3832" spans="1:35" ht="206.25">
      <c r="A3832" s="70" t="s">
        <v>8946</v>
      </c>
      <c r="B3832" s="74" t="s">
        <v>81</v>
      </c>
      <c r="C3832" s="74" t="s">
        <v>81</v>
      </c>
      <c r="D3832" s="75">
        <v>42267</v>
      </c>
      <c r="E3832" s="76">
        <v>0.11458333333333333</v>
      </c>
      <c r="F3832" s="75">
        <v>42267</v>
      </c>
      <c r="G3832" s="76">
        <v>0.21666666666666667</v>
      </c>
      <c r="H3832" s="76">
        <v>0.10208333333333335</v>
      </c>
      <c r="I3832" s="74">
        <v>7</v>
      </c>
      <c r="J3832" s="74" t="s">
        <v>143</v>
      </c>
      <c r="K3832" s="74" t="s">
        <v>14</v>
      </c>
      <c r="L3832" s="74" t="s">
        <v>29</v>
      </c>
      <c r="M3832" s="225" t="s">
        <v>9143</v>
      </c>
      <c r="N3832" s="226" t="s">
        <v>3</v>
      </c>
      <c r="O3832" s="225" t="s">
        <v>7</v>
      </c>
      <c r="P3832" s="225" t="s">
        <v>9143</v>
      </c>
      <c r="Q3832" s="225" t="s">
        <v>9144</v>
      </c>
      <c r="R3832" s="225">
        <v>2.8</v>
      </c>
      <c r="S3832" s="225"/>
      <c r="T3832" s="225">
        <v>2.8</v>
      </c>
      <c r="U3832" s="302" t="s">
        <v>28</v>
      </c>
      <c r="V3832" s="302"/>
      <c r="W3832" s="302"/>
      <c r="X3832" s="302"/>
      <c r="Y3832" s="302"/>
      <c r="Z3832" s="302"/>
      <c r="AA3832" s="302"/>
      <c r="AB3832" s="302"/>
      <c r="AC3832" s="302"/>
      <c r="AD3832" s="302" t="s">
        <v>27</v>
      </c>
      <c r="AE3832" s="302"/>
      <c r="AF3832" s="302"/>
      <c r="AG3832" s="302"/>
      <c r="AH3832" s="222"/>
      <c r="AI3832" s="229"/>
    </row>
    <row r="3833" spans="1:35" ht="63" customHeight="1">
      <c r="A3833" s="70" t="s">
        <v>8946</v>
      </c>
      <c r="B3833" s="74" t="s">
        <v>81</v>
      </c>
      <c r="C3833" s="74" t="s">
        <v>81</v>
      </c>
      <c r="D3833" s="75">
        <v>42267</v>
      </c>
      <c r="E3833" s="76">
        <v>0.17430555555555557</v>
      </c>
      <c r="F3833" s="75">
        <v>42267</v>
      </c>
      <c r="G3833" s="76">
        <v>0.3125</v>
      </c>
      <c r="H3833" s="76">
        <v>0.13819444444444443</v>
      </c>
      <c r="I3833" s="74">
        <v>12</v>
      </c>
      <c r="J3833" s="74" t="s">
        <v>143</v>
      </c>
      <c r="K3833" s="74" t="s">
        <v>14</v>
      </c>
      <c r="L3833" s="74" t="s">
        <v>4</v>
      </c>
      <c r="M3833" s="225" t="s">
        <v>9145</v>
      </c>
      <c r="N3833" s="226" t="s">
        <v>3</v>
      </c>
      <c r="O3833" s="225" t="s">
        <v>7</v>
      </c>
      <c r="P3833" s="225" t="s">
        <v>9145</v>
      </c>
      <c r="Q3833" s="225" t="s">
        <v>9146</v>
      </c>
      <c r="R3833" s="225">
        <v>10.3</v>
      </c>
      <c r="S3833" s="225">
        <v>3.7</v>
      </c>
      <c r="T3833" s="225">
        <v>14</v>
      </c>
      <c r="U3833" s="302" t="s">
        <v>6</v>
      </c>
      <c r="V3833" s="302">
        <v>1996</v>
      </c>
      <c r="W3833" s="302" t="s">
        <v>591</v>
      </c>
      <c r="X3833" s="302" t="s">
        <v>10005</v>
      </c>
      <c r="Y3833" s="302">
        <v>42127</v>
      </c>
      <c r="Z3833" s="302">
        <v>1</v>
      </c>
      <c r="AA3833" s="302">
        <v>42493</v>
      </c>
      <c r="AB3833" s="302">
        <v>0</v>
      </c>
      <c r="AC3833" s="302">
        <v>42267</v>
      </c>
      <c r="AD3833" s="302" t="s">
        <v>0</v>
      </c>
      <c r="AE3833" s="302"/>
      <c r="AF3833" s="302"/>
      <c r="AG3833" s="302"/>
      <c r="AH3833" s="222"/>
      <c r="AI3833" s="229"/>
    </row>
    <row r="3834" spans="1:35" ht="78.75" customHeight="1">
      <c r="A3834" s="70" t="s">
        <v>8946</v>
      </c>
      <c r="B3834" s="74" t="s">
        <v>58</v>
      </c>
      <c r="C3834" s="74" t="s">
        <v>197</v>
      </c>
      <c r="D3834" s="75">
        <v>42267</v>
      </c>
      <c r="E3834" s="76">
        <v>0.36319444444444443</v>
      </c>
      <c r="F3834" s="75">
        <v>42267</v>
      </c>
      <c r="G3834" s="76">
        <v>0.4201388888888889</v>
      </c>
      <c r="H3834" s="76">
        <f>G3834-E3834</f>
        <v>5.6944444444444464E-2</v>
      </c>
      <c r="I3834" s="74">
        <v>43</v>
      </c>
      <c r="J3834" s="74" t="s">
        <v>150</v>
      </c>
      <c r="K3834" s="74" t="s">
        <v>14</v>
      </c>
      <c r="L3834" s="74" t="s">
        <v>9</v>
      </c>
      <c r="M3834" s="225" t="s">
        <v>9142</v>
      </c>
      <c r="N3834" s="226" t="s">
        <v>3</v>
      </c>
      <c r="O3834" s="225" t="s">
        <v>7</v>
      </c>
      <c r="P3834" s="225" t="s">
        <v>9142</v>
      </c>
      <c r="Q3834" s="225" t="s">
        <v>11153</v>
      </c>
      <c r="R3834" s="225">
        <v>10.7</v>
      </c>
      <c r="S3834" s="225">
        <v>0.8</v>
      </c>
      <c r="T3834" s="225">
        <f>R3834+S3834</f>
        <v>11.5</v>
      </c>
      <c r="U3834" s="302" t="s">
        <v>28</v>
      </c>
      <c r="V3834" s="302">
        <v>1986</v>
      </c>
      <c r="W3834" s="302" t="s">
        <v>1364</v>
      </c>
      <c r="X3834" s="302" t="s">
        <v>724</v>
      </c>
      <c r="Y3834" s="302">
        <v>41940</v>
      </c>
      <c r="Z3834" s="302">
        <v>80</v>
      </c>
      <c r="AA3834" s="302">
        <v>42671</v>
      </c>
      <c r="AB3834" s="302">
        <v>0</v>
      </c>
      <c r="AC3834" s="302">
        <v>41660</v>
      </c>
      <c r="AD3834" s="302" t="s">
        <v>30</v>
      </c>
      <c r="AE3834" s="302"/>
      <c r="AF3834" s="302"/>
      <c r="AG3834" s="302"/>
      <c r="AH3834" s="222"/>
      <c r="AI3834" s="229"/>
    </row>
    <row r="3835" spans="1:35" ht="15.75" customHeight="1">
      <c r="A3835" s="70" t="s">
        <v>7992</v>
      </c>
      <c r="B3835" s="74" t="s">
        <v>12</v>
      </c>
      <c r="C3835" s="74" t="s">
        <v>127</v>
      </c>
      <c r="D3835" s="75">
        <v>42223</v>
      </c>
      <c r="E3835" s="76">
        <v>0.6645833333333333</v>
      </c>
      <c r="F3835" s="75">
        <v>42223</v>
      </c>
      <c r="G3835" s="76">
        <v>0.66805555555555562</v>
      </c>
      <c r="H3835" s="76">
        <f>G3835-E3835</f>
        <v>3.4722222222223209E-3</v>
      </c>
      <c r="I3835" s="74">
        <v>11</v>
      </c>
      <c r="J3835" s="74" t="s">
        <v>143</v>
      </c>
      <c r="K3835" s="74"/>
      <c r="L3835" s="74" t="s">
        <v>4</v>
      </c>
      <c r="M3835" s="225" t="s">
        <v>8692</v>
      </c>
      <c r="N3835" s="226" t="s">
        <v>3</v>
      </c>
      <c r="O3835" s="225" t="s">
        <v>39</v>
      </c>
      <c r="P3835" s="225" t="s">
        <v>8693</v>
      </c>
      <c r="Q3835" s="225" t="s">
        <v>9799</v>
      </c>
      <c r="R3835" s="225">
        <v>0.62</v>
      </c>
      <c r="S3835" s="225">
        <v>1.31</v>
      </c>
      <c r="T3835" s="225">
        <f>R3835+S3835</f>
        <v>1.9300000000000002</v>
      </c>
      <c r="U3835" s="302" t="s">
        <v>9800</v>
      </c>
      <c r="V3835" s="302" t="s">
        <v>9633</v>
      </c>
      <c r="W3835" s="302" t="s">
        <v>9801</v>
      </c>
      <c r="X3835" s="302" t="s">
        <v>9802</v>
      </c>
      <c r="Y3835" s="302" t="s">
        <v>9803</v>
      </c>
      <c r="Z3835" s="302">
        <v>1</v>
      </c>
      <c r="AA3835" s="302" t="s">
        <v>9804</v>
      </c>
      <c r="AB3835" s="302">
        <v>2</v>
      </c>
      <c r="AC3835" s="302" t="s">
        <v>128</v>
      </c>
      <c r="AD3835" s="302" t="s">
        <v>41</v>
      </c>
      <c r="AE3835" s="302" t="s">
        <v>128</v>
      </c>
      <c r="AF3835" s="302" t="s">
        <v>128</v>
      </c>
      <c r="AG3835" s="302"/>
      <c r="AH3835" s="222"/>
      <c r="AI3835" s="229"/>
    </row>
    <row r="3836" spans="1:35" ht="47.25">
      <c r="A3836" s="70" t="s">
        <v>8946</v>
      </c>
      <c r="B3836" s="92" t="s">
        <v>21</v>
      </c>
      <c r="C3836" s="92" t="s">
        <v>21</v>
      </c>
      <c r="D3836" s="88">
        <v>42268</v>
      </c>
      <c r="E3836" s="89">
        <v>0.32291666666666669</v>
      </c>
      <c r="F3836" s="88">
        <v>42268</v>
      </c>
      <c r="G3836" s="89">
        <v>0.3576388888888889</v>
      </c>
      <c r="H3836" s="89">
        <v>3.4722222222222224E-2</v>
      </c>
      <c r="I3836" s="68">
        <v>2</v>
      </c>
      <c r="J3836" s="68"/>
      <c r="K3836" s="92"/>
      <c r="L3836" s="92" t="s">
        <v>11</v>
      </c>
      <c r="M3836" s="230" t="s">
        <v>9170</v>
      </c>
      <c r="N3836" s="221">
        <v>0.4</v>
      </c>
      <c r="O3836" s="221" t="s">
        <v>7</v>
      </c>
      <c r="P3836" s="230" t="s">
        <v>9170</v>
      </c>
      <c r="Q3836" s="221" t="s">
        <v>9939</v>
      </c>
      <c r="R3836" s="221">
        <v>0.27100000000000002</v>
      </c>
      <c r="S3836" s="221">
        <v>0.13300000000000001</v>
      </c>
      <c r="T3836" s="221">
        <v>0.40400000000000003</v>
      </c>
      <c r="U3836" s="293" t="s">
        <v>45</v>
      </c>
      <c r="V3836" s="273" t="s">
        <v>128</v>
      </c>
      <c r="W3836" s="293" t="s">
        <v>128</v>
      </c>
      <c r="X3836" s="293" t="s">
        <v>128</v>
      </c>
      <c r="Y3836" s="269">
        <v>2015</v>
      </c>
      <c r="Z3836" s="318" t="s">
        <v>128</v>
      </c>
      <c r="AA3836" s="269">
        <v>2016</v>
      </c>
      <c r="AB3836" s="293" t="s">
        <v>128</v>
      </c>
      <c r="AC3836" s="269">
        <v>2015</v>
      </c>
      <c r="AD3836" s="293" t="s">
        <v>17</v>
      </c>
      <c r="AE3836" s="293" t="s">
        <v>57</v>
      </c>
      <c r="AF3836" s="293"/>
      <c r="AG3836" s="318"/>
      <c r="AH3836" s="230"/>
      <c r="AI3836" s="229"/>
    </row>
    <row r="3837" spans="1:35" ht="31.5">
      <c r="A3837" s="70" t="s">
        <v>8946</v>
      </c>
      <c r="B3837" s="92" t="s">
        <v>21</v>
      </c>
      <c r="C3837" s="92" t="s">
        <v>21</v>
      </c>
      <c r="D3837" s="88">
        <v>42268</v>
      </c>
      <c r="E3837" s="89">
        <v>0.4201388888888889</v>
      </c>
      <c r="F3837" s="88">
        <v>42268</v>
      </c>
      <c r="G3837" s="89">
        <v>0.4861111111111111</v>
      </c>
      <c r="H3837" s="89">
        <v>6.5972222222222224E-2</v>
      </c>
      <c r="I3837" s="68">
        <v>1</v>
      </c>
      <c r="J3837" s="68"/>
      <c r="K3837" s="92"/>
      <c r="L3837" s="92" t="s">
        <v>9</v>
      </c>
      <c r="M3837" s="230" t="s">
        <v>9171</v>
      </c>
      <c r="N3837" s="221">
        <v>0.4</v>
      </c>
      <c r="O3837" s="221" t="s">
        <v>2</v>
      </c>
      <c r="P3837" s="230" t="s">
        <v>9171</v>
      </c>
      <c r="Q3837" s="221" t="s">
        <v>9172</v>
      </c>
      <c r="R3837" s="221">
        <v>2.5000000000000001E-2</v>
      </c>
      <c r="S3837" s="221">
        <v>1.2999999999999999E-2</v>
      </c>
      <c r="T3837" s="221">
        <v>3.7999999999999999E-2</v>
      </c>
      <c r="U3837" s="293" t="s">
        <v>1</v>
      </c>
      <c r="V3837" s="273" t="s">
        <v>128</v>
      </c>
      <c r="W3837" s="293" t="s">
        <v>128</v>
      </c>
      <c r="X3837" s="293" t="s">
        <v>128</v>
      </c>
      <c r="Y3837" s="269">
        <v>2015</v>
      </c>
      <c r="Z3837" s="318" t="s">
        <v>128</v>
      </c>
      <c r="AA3837" s="269">
        <v>2016</v>
      </c>
      <c r="AB3837" s="293" t="s">
        <v>128</v>
      </c>
      <c r="AC3837" s="269">
        <v>2015</v>
      </c>
      <c r="AD3837" s="293" t="s">
        <v>30</v>
      </c>
      <c r="AE3837" s="293" t="s">
        <v>57</v>
      </c>
      <c r="AF3837" s="293"/>
      <c r="AG3837" s="318"/>
      <c r="AH3837" s="230"/>
      <c r="AI3837" s="229"/>
    </row>
    <row r="3838" spans="1:35" ht="31.5">
      <c r="A3838" s="70" t="s">
        <v>8946</v>
      </c>
      <c r="B3838" s="69" t="s">
        <v>132</v>
      </c>
      <c r="C3838" s="70" t="s">
        <v>26</v>
      </c>
      <c r="D3838" s="86">
        <v>42268</v>
      </c>
      <c r="E3838" s="118">
        <v>8.4027777777777771E-2</v>
      </c>
      <c r="F3838" s="86">
        <v>42268</v>
      </c>
      <c r="G3838" s="118">
        <v>0.12083333333333333</v>
      </c>
      <c r="H3838" s="118">
        <v>3.6805555555555557E-2</v>
      </c>
      <c r="I3838" s="70">
        <v>5</v>
      </c>
      <c r="J3838" s="70"/>
      <c r="K3838" s="70"/>
      <c r="L3838" s="70" t="s">
        <v>4</v>
      </c>
      <c r="M3838" s="220" t="s">
        <v>9163</v>
      </c>
      <c r="N3838" s="220">
        <v>0.4</v>
      </c>
      <c r="O3838" s="220" t="s">
        <v>25</v>
      </c>
      <c r="P3838" s="219" t="s">
        <v>9164</v>
      </c>
      <c r="Q3838" s="219" t="s">
        <v>9989</v>
      </c>
      <c r="R3838" s="473">
        <v>1.34</v>
      </c>
      <c r="S3838" s="473"/>
      <c r="T3838" s="473">
        <v>1.34</v>
      </c>
      <c r="U3838" s="274" t="s">
        <v>45</v>
      </c>
      <c r="V3838" s="274"/>
      <c r="W3838" s="274" t="s">
        <v>25</v>
      </c>
      <c r="X3838" s="274"/>
      <c r="Y3838" s="306"/>
      <c r="Z3838" s="274"/>
      <c r="AA3838" s="274"/>
      <c r="AB3838" s="274"/>
      <c r="AC3838" s="274"/>
      <c r="AD3838" s="274" t="s">
        <v>17</v>
      </c>
      <c r="AE3838" s="274"/>
      <c r="AF3838" s="274"/>
      <c r="AG3838" s="308"/>
      <c r="AH3838" s="222"/>
      <c r="AI3838" s="229"/>
    </row>
    <row r="3839" spans="1:35" ht="63" customHeight="1">
      <c r="A3839" s="70" t="s">
        <v>8946</v>
      </c>
      <c r="B3839" s="134" t="s">
        <v>1412</v>
      </c>
      <c r="C3839" s="74" t="s">
        <v>9151</v>
      </c>
      <c r="D3839" s="95">
        <v>42268</v>
      </c>
      <c r="E3839" s="96">
        <v>0.3659722222222222</v>
      </c>
      <c r="F3839" s="95">
        <v>42268</v>
      </c>
      <c r="G3839" s="96">
        <v>0.3659722222222222</v>
      </c>
      <c r="H3839" s="96">
        <v>0</v>
      </c>
      <c r="I3839" s="74">
        <v>10</v>
      </c>
      <c r="J3839" s="74" t="s">
        <v>332</v>
      </c>
      <c r="K3839" s="74"/>
      <c r="L3839" s="74" t="s">
        <v>16</v>
      </c>
      <c r="M3839" s="225" t="s">
        <v>9152</v>
      </c>
      <c r="N3839" s="225" t="s">
        <v>3</v>
      </c>
      <c r="O3839" s="225" t="s">
        <v>39</v>
      </c>
      <c r="P3839" s="225" t="s">
        <v>9152</v>
      </c>
      <c r="Q3839" s="225" t="s">
        <v>9153</v>
      </c>
      <c r="R3839" s="239"/>
      <c r="S3839" s="239">
        <v>2</v>
      </c>
      <c r="T3839" s="239">
        <v>2</v>
      </c>
      <c r="U3839" s="279"/>
      <c r="V3839" s="279"/>
      <c r="W3839" s="279"/>
      <c r="X3839" s="279"/>
      <c r="Y3839" s="279"/>
      <c r="Z3839" s="279"/>
      <c r="AA3839" s="279"/>
      <c r="AB3839" s="279"/>
      <c r="AC3839" s="279"/>
      <c r="AD3839" s="273" t="s">
        <v>37</v>
      </c>
      <c r="AE3839" s="279"/>
      <c r="AF3839" s="279"/>
      <c r="AG3839" s="290"/>
      <c r="AH3839" s="222"/>
      <c r="AI3839" s="229"/>
    </row>
    <row r="3840" spans="1:35" ht="75">
      <c r="A3840" s="70" t="s">
        <v>1580</v>
      </c>
      <c r="B3840" s="74" t="s">
        <v>12</v>
      </c>
      <c r="C3840" s="74" t="s">
        <v>127</v>
      </c>
      <c r="D3840" s="75">
        <v>42123</v>
      </c>
      <c r="E3840" s="76">
        <v>0.19166666666666665</v>
      </c>
      <c r="F3840" s="75">
        <v>42123</v>
      </c>
      <c r="G3840" s="76">
        <v>0.20486111111111113</v>
      </c>
      <c r="H3840" s="76">
        <f>G3840-E3840</f>
        <v>1.3194444444444481E-2</v>
      </c>
      <c r="I3840" s="74">
        <v>1</v>
      </c>
      <c r="J3840" s="74"/>
      <c r="K3840" s="74"/>
      <c r="L3840" s="74" t="s">
        <v>11</v>
      </c>
      <c r="M3840" s="225" t="s">
        <v>2766</v>
      </c>
      <c r="N3840" s="226">
        <v>0.4</v>
      </c>
      <c r="O3840" s="225" t="s">
        <v>2</v>
      </c>
      <c r="P3840" s="225" t="s">
        <v>147</v>
      </c>
      <c r="Q3840" s="225" t="s">
        <v>2767</v>
      </c>
      <c r="R3840" s="225">
        <v>0.26</v>
      </c>
      <c r="S3840" s="225">
        <v>0.2</v>
      </c>
      <c r="T3840" s="225">
        <f>R3840+S3840</f>
        <v>0.46</v>
      </c>
      <c r="U3840" s="302" t="s">
        <v>128</v>
      </c>
      <c r="V3840" s="302" t="s">
        <v>128</v>
      </c>
      <c r="W3840" s="302" t="s">
        <v>128</v>
      </c>
      <c r="X3840" s="302" t="s">
        <v>128</v>
      </c>
      <c r="Y3840" s="302" t="s">
        <v>128</v>
      </c>
      <c r="Z3840" s="302" t="s">
        <v>128</v>
      </c>
      <c r="AA3840" s="302" t="s">
        <v>128</v>
      </c>
      <c r="AB3840" s="302" t="s">
        <v>128</v>
      </c>
      <c r="AC3840" s="302" t="s">
        <v>128</v>
      </c>
      <c r="AD3840" s="302" t="s">
        <v>22</v>
      </c>
      <c r="AE3840" s="302"/>
      <c r="AF3840" s="302"/>
      <c r="AG3840" s="302"/>
      <c r="AH3840" s="222"/>
      <c r="AI3840" s="229"/>
    </row>
    <row r="3841" spans="1:35" ht="56.25">
      <c r="A3841" s="70" t="s">
        <v>7992</v>
      </c>
      <c r="B3841" s="74" t="s">
        <v>12</v>
      </c>
      <c r="C3841" s="74" t="s">
        <v>360</v>
      </c>
      <c r="D3841" s="75">
        <v>42223</v>
      </c>
      <c r="E3841" s="76">
        <v>0.77430555555555547</v>
      </c>
      <c r="F3841" s="75">
        <v>42223</v>
      </c>
      <c r="G3841" s="76">
        <v>0.77777777777777779</v>
      </c>
      <c r="H3841" s="76">
        <f>G3841-E3841</f>
        <v>3.4722222222223209E-3</v>
      </c>
      <c r="I3841" s="74">
        <v>1</v>
      </c>
      <c r="J3841" s="74"/>
      <c r="K3841" s="74"/>
      <c r="L3841" s="74" t="s">
        <v>11</v>
      </c>
      <c r="M3841" s="225" t="s">
        <v>4471</v>
      </c>
      <c r="N3841" s="226">
        <v>0.4</v>
      </c>
      <c r="O3841" s="225" t="s">
        <v>55</v>
      </c>
      <c r="P3841" s="225" t="s">
        <v>55</v>
      </c>
      <c r="Q3841" s="225" t="s">
        <v>8691</v>
      </c>
      <c r="R3841" s="225">
        <v>0.08</v>
      </c>
      <c r="S3841" s="225">
        <v>0.38</v>
      </c>
      <c r="T3841" s="225">
        <f>R3841+S3841</f>
        <v>0.46</v>
      </c>
      <c r="U3841" s="302" t="s">
        <v>60</v>
      </c>
      <c r="V3841" s="302" t="s">
        <v>128</v>
      </c>
      <c r="W3841" s="302" t="s">
        <v>128</v>
      </c>
      <c r="X3841" s="302" t="s">
        <v>128</v>
      </c>
      <c r="Y3841" s="302" t="s">
        <v>128</v>
      </c>
      <c r="Z3841" s="302" t="s">
        <v>128</v>
      </c>
      <c r="AA3841" s="302" t="s">
        <v>128</v>
      </c>
      <c r="AB3841" s="302" t="s">
        <v>128</v>
      </c>
      <c r="AC3841" s="302" t="s">
        <v>128</v>
      </c>
      <c r="AD3841" s="302" t="s">
        <v>22</v>
      </c>
      <c r="AE3841" s="302" t="s">
        <v>128</v>
      </c>
      <c r="AF3841" s="302" t="s">
        <v>128</v>
      </c>
      <c r="AG3841" s="302"/>
      <c r="AH3841" s="222"/>
      <c r="AI3841" s="229"/>
    </row>
    <row r="3842" spans="1:35" ht="93.75">
      <c r="A3842" s="70" t="s">
        <v>8946</v>
      </c>
      <c r="B3842" s="74" t="s">
        <v>19</v>
      </c>
      <c r="C3842" s="74" t="s">
        <v>19</v>
      </c>
      <c r="D3842" s="75">
        <v>42268</v>
      </c>
      <c r="E3842" s="76">
        <v>0.82638888888888884</v>
      </c>
      <c r="F3842" s="75">
        <v>42268</v>
      </c>
      <c r="G3842" s="76">
        <v>0.82708333333333339</v>
      </c>
      <c r="H3842" s="76">
        <f>F3842-D3842+G3842-E3842</f>
        <v>6.94444444444553E-4</v>
      </c>
      <c r="I3842" s="74" t="s">
        <v>488</v>
      </c>
      <c r="J3842" s="74" t="s">
        <v>180</v>
      </c>
      <c r="K3842" s="74" t="s">
        <v>8</v>
      </c>
      <c r="L3842" s="74" t="s">
        <v>9</v>
      </c>
      <c r="M3842" s="225" t="s">
        <v>181</v>
      </c>
      <c r="N3842" s="226" t="s">
        <v>3</v>
      </c>
      <c r="O3842" s="225" t="s">
        <v>7</v>
      </c>
      <c r="P3842" s="225" t="s">
        <v>9166</v>
      </c>
      <c r="Q3842" s="225" t="s">
        <v>9167</v>
      </c>
      <c r="R3842" s="225">
        <v>1</v>
      </c>
      <c r="S3842" s="225"/>
      <c r="T3842" s="225">
        <f>R3842+S3842</f>
        <v>1</v>
      </c>
      <c r="U3842" s="302" t="s">
        <v>28</v>
      </c>
      <c r="V3842" s="302">
        <v>1978</v>
      </c>
      <c r="W3842" s="302" t="s">
        <v>1709</v>
      </c>
      <c r="X3842" s="302">
        <v>0</v>
      </c>
      <c r="Y3842" s="302">
        <v>42010</v>
      </c>
      <c r="Z3842" s="302">
        <v>100</v>
      </c>
      <c r="AA3842" s="302">
        <v>0</v>
      </c>
      <c r="AB3842" s="302">
        <v>0</v>
      </c>
      <c r="AC3842" s="302">
        <v>42010</v>
      </c>
      <c r="AD3842" s="302" t="s">
        <v>30</v>
      </c>
      <c r="AE3842" s="302"/>
      <c r="AF3842" s="302"/>
      <c r="AG3842" s="302"/>
      <c r="AH3842" s="222"/>
      <c r="AI3842" s="229"/>
    </row>
    <row r="3843" spans="1:35" ht="56.25">
      <c r="A3843" s="70" t="s">
        <v>8946</v>
      </c>
      <c r="B3843" s="74" t="s">
        <v>19</v>
      </c>
      <c r="C3843" s="74" t="s">
        <v>19</v>
      </c>
      <c r="D3843" s="75">
        <v>42268</v>
      </c>
      <c r="E3843" s="76">
        <v>0.92361111111111116</v>
      </c>
      <c r="F3843" s="75">
        <v>42268</v>
      </c>
      <c r="G3843" s="76">
        <v>0.92638888888888893</v>
      </c>
      <c r="H3843" s="76">
        <f>F3843-D3843+G3843-E3843</f>
        <v>2.7777777777777679E-3</v>
      </c>
      <c r="I3843" s="74"/>
      <c r="J3843" s="74" t="s">
        <v>243</v>
      </c>
      <c r="K3843" s="74" t="s">
        <v>20</v>
      </c>
      <c r="L3843" s="74" t="s">
        <v>4</v>
      </c>
      <c r="M3843" s="225" t="s">
        <v>185</v>
      </c>
      <c r="N3843" s="226" t="s">
        <v>3</v>
      </c>
      <c r="O3843" s="225" t="s">
        <v>7</v>
      </c>
      <c r="P3843" s="225" t="s">
        <v>9168</v>
      </c>
      <c r="Q3843" s="225" t="s">
        <v>11492</v>
      </c>
      <c r="R3843" s="225">
        <v>6</v>
      </c>
      <c r="S3843" s="225">
        <v>3</v>
      </c>
      <c r="T3843" s="225">
        <f>R3843+S3843</f>
        <v>9</v>
      </c>
      <c r="U3843" s="302" t="s">
        <v>28</v>
      </c>
      <c r="V3843" s="302">
        <v>0</v>
      </c>
      <c r="W3843" s="302" t="s">
        <v>11493</v>
      </c>
      <c r="X3843" s="302">
        <v>0</v>
      </c>
      <c r="Y3843" s="302">
        <v>42269</v>
      </c>
      <c r="Z3843" s="302">
        <v>80</v>
      </c>
      <c r="AA3843" s="302">
        <v>0</v>
      </c>
      <c r="AB3843" s="302">
        <v>2</v>
      </c>
      <c r="AC3843" s="302">
        <v>42269</v>
      </c>
      <c r="AD3843" s="302" t="s">
        <v>24</v>
      </c>
      <c r="AE3843" s="302"/>
      <c r="AF3843" s="302"/>
      <c r="AG3843" s="302"/>
      <c r="AH3843" s="222"/>
      <c r="AI3843" s="229"/>
    </row>
    <row r="3844" spans="1:35" ht="337.5">
      <c r="A3844" s="70" t="s">
        <v>8946</v>
      </c>
      <c r="B3844" s="74" t="s">
        <v>15</v>
      </c>
      <c r="C3844" s="74" t="s">
        <v>209</v>
      </c>
      <c r="D3844" s="75">
        <v>42268</v>
      </c>
      <c r="E3844" s="76">
        <v>0.25833333333333336</v>
      </c>
      <c r="F3844" s="75">
        <v>42268</v>
      </c>
      <c r="G3844" s="76">
        <v>0.25833333333333336</v>
      </c>
      <c r="H3844" s="76">
        <f>(F3844+G3844)-(D3844+E3844)</f>
        <v>0</v>
      </c>
      <c r="I3844" s="74">
        <v>25</v>
      </c>
      <c r="J3844" s="74"/>
      <c r="K3844" s="74" t="s">
        <v>8</v>
      </c>
      <c r="L3844" s="74" t="s">
        <v>16</v>
      </c>
      <c r="M3844" s="225" t="s">
        <v>9149</v>
      </c>
      <c r="N3844" s="226">
        <v>110</v>
      </c>
      <c r="O3844" s="225" t="s">
        <v>7</v>
      </c>
      <c r="P3844" s="225" t="s">
        <v>9150</v>
      </c>
      <c r="Q3844" s="225" t="s">
        <v>9494</v>
      </c>
      <c r="R3844" s="225"/>
      <c r="S3844" s="225">
        <v>4.66</v>
      </c>
      <c r="T3844" s="225">
        <f>SUM(R3844:S3844)</f>
        <v>4.66</v>
      </c>
      <c r="U3844" s="302"/>
      <c r="V3844" s="302"/>
      <c r="W3844" s="302"/>
      <c r="X3844" s="302"/>
      <c r="Y3844" s="302"/>
      <c r="Z3844" s="302"/>
      <c r="AA3844" s="302"/>
      <c r="AB3844" s="302"/>
      <c r="AC3844" s="302"/>
      <c r="AD3844" s="302" t="s">
        <v>37</v>
      </c>
      <c r="AE3844" s="302" t="s">
        <v>53</v>
      </c>
      <c r="AF3844" s="302"/>
      <c r="AG3844" s="302"/>
      <c r="AH3844" s="222"/>
      <c r="AI3844" s="229"/>
    </row>
    <row r="3845" spans="1:35" ht="112.5">
      <c r="A3845" s="70" t="s">
        <v>8946</v>
      </c>
      <c r="B3845" s="74" t="s">
        <v>10</v>
      </c>
      <c r="C3845" s="74" t="s">
        <v>3626</v>
      </c>
      <c r="D3845" s="75">
        <v>42268</v>
      </c>
      <c r="E3845" s="76">
        <v>0.7583333333333333</v>
      </c>
      <c r="F3845" s="75">
        <v>42268</v>
      </c>
      <c r="G3845" s="76">
        <v>0.7583333333333333</v>
      </c>
      <c r="H3845" s="76">
        <v>0</v>
      </c>
      <c r="I3845" s="74">
        <v>144</v>
      </c>
      <c r="J3845" s="74"/>
      <c r="K3845" s="74"/>
      <c r="L3845" s="74" t="s">
        <v>7015</v>
      </c>
      <c r="M3845" s="225" t="s">
        <v>9148</v>
      </c>
      <c r="N3845" s="226">
        <v>110</v>
      </c>
      <c r="O3845" s="225" t="s">
        <v>13</v>
      </c>
      <c r="P3845" s="225" t="s">
        <v>9148</v>
      </c>
      <c r="Q3845" s="225" t="s">
        <v>11104</v>
      </c>
      <c r="R3845" s="225">
        <v>87</v>
      </c>
      <c r="S3845" s="225">
        <v>71</v>
      </c>
      <c r="T3845" s="225">
        <v>158</v>
      </c>
      <c r="U3845" s="302"/>
      <c r="V3845" s="302"/>
      <c r="W3845" s="302"/>
      <c r="X3845" s="302"/>
      <c r="Y3845" s="302"/>
      <c r="Z3845" s="302"/>
      <c r="AA3845" s="302"/>
      <c r="AB3845" s="302"/>
      <c r="AC3845" s="302"/>
      <c r="AD3845" s="302" t="s">
        <v>11105</v>
      </c>
      <c r="AE3845" s="302"/>
      <c r="AF3845" s="302"/>
      <c r="AG3845" s="302" t="s">
        <v>11102</v>
      </c>
      <c r="AH3845" s="222"/>
      <c r="AI3845" s="229"/>
    </row>
    <row r="3846" spans="1:35" ht="75">
      <c r="A3846" s="70" t="s">
        <v>7992</v>
      </c>
      <c r="B3846" s="74" t="s">
        <v>12</v>
      </c>
      <c r="C3846" s="74" t="s">
        <v>127</v>
      </c>
      <c r="D3846" s="75">
        <v>42218</v>
      </c>
      <c r="E3846" s="76">
        <v>0.63680555555555551</v>
      </c>
      <c r="F3846" s="75">
        <v>42218</v>
      </c>
      <c r="G3846" s="76">
        <v>0.67083333333333339</v>
      </c>
      <c r="H3846" s="76">
        <f>G3846-E3846</f>
        <v>3.4027777777777879E-2</v>
      </c>
      <c r="I3846" s="74">
        <v>1</v>
      </c>
      <c r="J3846" s="74"/>
      <c r="K3846" s="74"/>
      <c r="L3846" s="74" t="s">
        <v>11</v>
      </c>
      <c r="M3846" s="225" t="s">
        <v>8186</v>
      </c>
      <c r="N3846" s="226">
        <v>0.4</v>
      </c>
      <c r="O3846" s="225" t="s">
        <v>2</v>
      </c>
      <c r="P3846" s="225" t="s">
        <v>147</v>
      </c>
      <c r="Q3846" s="225" t="s">
        <v>8187</v>
      </c>
      <c r="R3846" s="225"/>
      <c r="S3846" s="225">
        <v>0.45</v>
      </c>
      <c r="T3846" s="225">
        <f>R3846+S3846</f>
        <v>0.45</v>
      </c>
      <c r="U3846" s="302" t="s">
        <v>1</v>
      </c>
      <c r="V3846" s="302" t="s">
        <v>128</v>
      </c>
      <c r="W3846" s="302" t="s">
        <v>128</v>
      </c>
      <c r="X3846" s="302" t="s">
        <v>128</v>
      </c>
      <c r="Y3846" s="302" t="s">
        <v>128</v>
      </c>
      <c r="Z3846" s="302" t="s">
        <v>128</v>
      </c>
      <c r="AA3846" s="302" t="s">
        <v>128</v>
      </c>
      <c r="AB3846" s="302" t="s">
        <v>128</v>
      </c>
      <c r="AC3846" s="302" t="s">
        <v>128</v>
      </c>
      <c r="AD3846" s="302" t="s">
        <v>22</v>
      </c>
      <c r="AE3846" s="302" t="s">
        <v>128</v>
      </c>
      <c r="AF3846" s="302" t="s">
        <v>128</v>
      </c>
      <c r="AG3846" s="302"/>
      <c r="AH3846" s="222"/>
      <c r="AI3846" s="229"/>
    </row>
    <row r="3847" spans="1:35" ht="47.25" customHeight="1">
      <c r="A3847" s="70" t="s">
        <v>8946</v>
      </c>
      <c r="B3847" s="74" t="s">
        <v>12</v>
      </c>
      <c r="C3847" s="74" t="s">
        <v>127</v>
      </c>
      <c r="D3847" s="75">
        <v>42268</v>
      </c>
      <c r="E3847" s="76">
        <v>0.48055555555555557</v>
      </c>
      <c r="F3847" s="75">
        <v>42268</v>
      </c>
      <c r="G3847" s="76">
        <v>0.63194444444444442</v>
      </c>
      <c r="H3847" s="76">
        <f>G3847-E3847</f>
        <v>0.15138888888888885</v>
      </c>
      <c r="I3847" s="74">
        <v>17</v>
      </c>
      <c r="J3847" s="74" t="s">
        <v>150</v>
      </c>
      <c r="K3847" s="74" t="s">
        <v>51</v>
      </c>
      <c r="L3847" s="74" t="s">
        <v>29</v>
      </c>
      <c r="M3847" s="225" t="s">
        <v>9876</v>
      </c>
      <c r="N3847" s="226" t="s">
        <v>3</v>
      </c>
      <c r="O3847" s="225" t="s">
        <v>7</v>
      </c>
      <c r="P3847" s="225" t="s">
        <v>9876</v>
      </c>
      <c r="Q3847" s="225" t="s">
        <v>9875</v>
      </c>
      <c r="R3847" s="225">
        <v>0.31</v>
      </c>
      <c r="S3847" s="225">
        <v>44.97</v>
      </c>
      <c r="T3847" s="225">
        <v>45.28</v>
      </c>
      <c r="U3847" s="302" t="s">
        <v>46</v>
      </c>
      <c r="V3847" s="302" t="s">
        <v>2094</v>
      </c>
      <c r="W3847" s="302" t="s">
        <v>2094</v>
      </c>
      <c r="X3847" s="302" t="s">
        <v>2094</v>
      </c>
      <c r="Y3847" s="302" t="s">
        <v>2094</v>
      </c>
      <c r="Z3847" s="302" t="s">
        <v>2094</v>
      </c>
      <c r="AA3847" s="302" t="s">
        <v>2094</v>
      </c>
      <c r="AB3847" s="302" t="s">
        <v>2094</v>
      </c>
      <c r="AC3847" s="302" t="s">
        <v>2094</v>
      </c>
      <c r="AD3847" s="302" t="s">
        <v>27</v>
      </c>
      <c r="AE3847" s="302" t="s">
        <v>53</v>
      </c>
      <c r="AF3847" s="302" t="s">
        <v>128</v>
      </c>
      <c r="AG3847" s="302"/>
      <c r="AH3847" s="222"/>
      <c r="AI3847" s="229"/>
    </row>
    <row r="3848" spans="1:35" ht="110.25" customHeight="1">
      <c r="A3848" s="70" t="s">
        <v>8946</v>
      </c>
      <c r="B3848" s="74" t="s">
        <v>12</v>
      </c>
      <c r="C3848" s="74" t="s">
        <v>127</v>
      </c>
      <c r="D3848" s="75">
        <v>42268</v>
      </c>
      <c r="E3848" s="76">
        <v>0.48055555555555557</v>
      </c>
      <c r="F3848" s="75">
        <v>42268</v>
      </c>
      <c r="G3848" s="76">
        <v>0.52430555555555558</v>
      </c>
      <c r="H3848" s="76">
        <f>G3848-E3848</f>
        <v>4.3750000000000011E-2</v>
      </c>
      <c r="I3848" s="74">
        <v>18</v>
      </c>
      <c r="J3848" s="74" t="s">
        <v>150</v>
      </c>
      <c r="K3848" s="74" t="s">
        <v>51</v>
      </c>
      <c r="L3848" s="74" t="s">
        <v>29</v>
      </c>
      <c r="M3848" s="225" t="s">
        <v>9154</v>
      </c>
      <c r="N3848" s="226" t="s">
        <v>3</v>
      </c>
      <c r="O3848" s="225" t="s">
        <v>39</v>
      </c>
      <c r="P3848" s="225" t="s">
        <v>9155</v>
      </c>
      <c r="Q3848" s="225" t="s">
        <v>9875</v>
      </c>
      <c r="R3848" s="225">
        <v>0.56999999999999995</v>
      </c>
      <c r="S3848" s="225">
        <v>15.43</v>
      </c>
      <c r="T3848" s="225">
        <v>16</v>
      </c>
      <c r="U3848" s="302" t="s">
        <v>46</v>
      </c>
      <c r="V3848" s="302" t="s">
        <v>2094</v>
      </c>
      <c r="W3848" s="302" t="s">
        <v>2094</v>
      </c>
      <c r="X3848" s="302" t="s">
        <v>2094</v>
      </c>
      <c r="Y3848" s="302" t="s">
        <v>2094</v>
      </c>
      <c r="Z3848" s="302" t="s">
        <v>2094</v>
      </c>
      <c r="AA3848" s="302" t="s">
        <v>2094</v>
      </c>
      <c r="AB3848" s="302" t="s">
        <v>2094</v>
      </c>
      <c r="AC3848" s="302" t="s">
        <v>2094</v>
      </c>
      <c r="AD3848" s="302" t="s">
        <v>27</v>
      </c>
      <c r="AE3848" s="302" t="s">
        <v>53</v>
      </c>
      <c r="AF3848" s="302" t="s">
        <v>128</v>
      </c>
      <c r="AG3848" s="302"/>
      <c r="AH3848" s="222"/>
      <c r="AI3848" s="229"/>
    </row>
    <row r="3849" spans="1:35" ht="93.75">
      <c r="A3849" s="70" t="s">
        <v>8946</v>
      </c>
      <c r="B3849" s="74" t="s">
        <v>58</v>
      </c>
      <c r="C3849" s="74" t="s">
        <v>11504</v>
      </c>
      <c r="D3849" s="75">
        <v>42268</v>
      </c>
      <c r="E3849" s="76">
        <v>4.1666666666666664E-2</v>
      </c>
      <c r="F3849" s="75">
        <v>42268</v>
      </c>
      <c r="G3849" s="76">
        <v>0.54166666666666663</v>
      </c>
      <c r="H3849" s="76">
        <f>G3849-E3849</f>
        <v>0.49999999999999994</v>
      </c>
      <c r="I3849" s="74">
        <v>3</v>
      </c>
      <c r="J3849" s="74" t="s">
        <v>150</v>
      </c>
      <c r="K3849" s="74" t="s">
        <v>14</v>
      </c>
      <c r="L3849" s="74" t="s">
        <v>16</v>
      </c>
      <c r="M3849" s="225" t="s">
        <v>11154</v>
      </c>
      <c r="N3849" s="226" t="s">
        <v>3</v>
      </c>
      <c r="O3849" s="225" t="s">
        <v>7</v>
      </c>
      <c r="P3849" s="225" t="s">
        <v>9169</v>
      </c>
      <c r="Q3849" s="225" t="s">
        <v>11155</v>
      </c>
      <c r="R3849" s="225">
        <v>14.1</v>
      </c>
      <c r="S3849" s="225">
        <v>4.2</v>
      </c>
      <c r="T3849" s="225">
        <f>R3849+S3849</f>
        <v>18.3</v>
      </c>
      <c r="U3849" s="302"/>
      <c r="V3849" s="302"/>
      <c r="W3849" s="302"/>
      <c r="X3849" s="302"/>
      <c r="Y3849" s="302"/>
      <c r="Z3849" s="302"/>
      <c r="AA3849" s="302"/>
      <c r="AB3849" s="302"/>
      <c r="AC3849" s="302"/>
      <c r="AD3849" s="302" t="s">
        <v>37</v>
      </c>
      <c r="AE3849" s="302"/>
      <c r="AF3849" s="302"/>
      <c r="AG3849" s="302"/>
      <c r="AH3849" s="222"/>
      <c r="AI3849" s="229"/>
    </row>
    <row r="3850" spans="1:35" ht="75">
      <c r="A3850" s="70" t="s">
        <v>8946</v>
      </c>
      <c r="B3850" s="74" t="s">
        <v>5</v>
      </c>
      <c r="C3850" s="74" t="s">
        <v>5</v>
      </c>
      <c r="D3850" s="75">
        <v>42268</v>
      </c>
      <c r="E3850" s="76">
        <v>0.4694444444444445</v>
      </c>
      <c r="F3850" s="75">
        <v>42268</v>
      </c>
      <c r="G3850" s="76">
        <v>0.4694444444444445</v>
      </c>
      <c r="H3850" s="76">
        <v>0</v>
      </c>
      <c r="I3850" s="74">
        <v>6</v>
      </c>
      <c r="J3850" s="74" t="s">
        <v>143</v>
      </c>
      <c r="K3850" s="74"/>
      <c r="L3850" s="74" t="s">
        <v>4</v>
      </c>
      <c r="M3850" s="225" t="s">
        <v>10759</v>
      </c>
      <c r="N3850" s="226">
        <v>35</v>
      </c>
      <c r="O3850" s="225" t="s">
        <v>13</v>
      </c>
      <c r="P3850" s="225" t="s">
        <v>9159</v>
      </c>
      <c r="Q3850" s="225" t="s">
        <v>10760</v>
      </c>
      <c r="R3850" s="225"/>
      <c r="S3850" s="225">
        <v>0.9</v>
      </c>
      <c r="T3850" s="225">
        <v>0.9</v>
      </c>
      <c r="U3850" s="302" t="s">
        <v>34</v>
      </c>
      <c r="V3850" s="302">
        <v>2010</v>
      </c>
      <c r="W3850" s="302" t="s">
        <v>6157</v>
      </c>
      <c r="X3850" s="302" t="s">
        <v>10761</v>
      </c>
      <c r="Y3850" s="302" t="s">
        <v>10762</v>
      </c>
      <c r="Z3850" s="302">
        <v>1</v>
      </c>
      <c r="AA3850" s="302" t="s">
        <v>10763</v>
      </c>
      <c r="AB3850" s="302">
        <v>0</v>
      </c>
      <c r="AC3850" s="302"/>
      <c r="AD3850" s="302" t="s">
        <v>0</v>
      </c>
      <c r="AE3850" s="302"/>
      <c r="AF3850" s="302"/>
      <c r="AG3850" s="302"/>
      <c r="AH3850" s="222"/>
      <c r="AI3850" s="229"/>
    </row>
    <row r="3851" spans="1:35" ht="93.75">
      <c r="A3851" s="70" t="s">
        <v>8946</v>
      </c>
      <c r="B3851" s="74" t="s">
        <v>5</v>
      </c>
      <c r="C3851" s="74" t="s">
        <v>5</v>
      </c>
      <c r="D3851" s="75">
        <v>42268</v>
      </c>
      <c r="E3851" s="76">
        <v>0.64513888888888882</v>
      </c>
      <c r="F3851" s="75">
        <v>42268</v>
      </c>
      <c r="G3851" s="76">
        <v>0.64513888888888882</v>
      </c>
      <c r="H3851" s="76">
        <v>0</v>
      </c>
      <c r="I3851" s="74">
        <v>5</v>
      </c>
      <c r="J3851" s="74"/>
      <c r="K3851" s="74"/>
      <c r="L3851" s="74" t="s">
        <v>9</v>
      </c>
      <c r="M3851" s="225" t="s">
        <v>9160</v>
      </c>
      <c r="N3851" s="226" t="s">
        <v>3</v>
      </c>
      <c r="O3851" s="225" t="s">
        <v>25</v>
      </c>
      <c r="P3851" s="225" t="s">
        <v>9161</v>
      </c>
      <c r="Q3851" s="225" t="s">
        <v>9162</v>
      </c>
      <c r="R3851" s="225"/>
      <c r="S3851" s="225">
        <v>11.1</v>
      </c>
      <c r="T3851" s="225">
        <v>11.1</v>
      </c>
      <c r="U3851" s="302" t="s">
        <v>33</v>
      </c>
      <c r="V3851" s="302"/>
      <c r="W3851" s="302"/>
      <c r="X3851" s="302"/>
      <c r="Y3851" s="302"/>
      <c r="Z3851" s="302"/>
      <c r="AA3851" s="302"/>
      <c r="AB3851" s="302"/>
      <c r="AC3851" s="302"/>
      <c r="AD3851" s="302" t="s">
        <v>30</v>
      </c>
      <c r="AE3851" s="302"/>
      <c r="AF3851" s="302"/>
      <c r="AG3851" s="302"/>
      <c r="AH3851" s="222"/>
      <c r="AI3851" s="229"/>
    </row>
    <row r="3852" spans="1:35" ht="225">
      <c r="A3852" s="70" t="s">
        <v>8946</v>
      </c>
      <c r="B3852" s="74" t="s">
        <v>15</v>
      </c>
      <c r="C3852" s="74" t="s">
        <v>209</v>
      </c>
      <c r="D3852" s="75">
        <v>42269</v>
      </c>
      <c r="E3852" s="76">
        <v>0.26319444444444445</v>
      </c>
      <c r="F3852" s="75">
        <v>42269</v>
      </c>
      <c r="G3852" s="76">
        <v>0.26319444444444445</v>
      </c>
      <c r="H3852" s="76">
        <f>(F3852+G3852)-(D3852+E3852)</f>
        <v>0</v>
      </c>
      <c r="I3852" s="74">
        <v>201</v>
      </c>
      <c r="J3852" s="74"/>
      <c r="K3852" s="74" t="s">
        <v>8</v>
      </c>
      <c r="L3852" s="74" t="s">
        <v>16</v>
      </c>
      <c r="M3852" s="225" t="s">
        <v>9176</v>
      </c>
      <c r="N3852" s="226">
        <v>110</v>
      </c>
      <c r="O3852" s="225" t="s">
        <v>7</v>
      </c>
      <c r="P3852" s="225" t="s">
        <v>9177</v>
      </c>
      <c r="Q3852" s="225" t="s">
        <v>9495</v>
      </c>
      <c r="R3852" s="225"/>
      <c r="S3852" s="225">
        <v>62.93</v>
      </c>
      <c r="T3852" s="225">
        <f>SUM(R3852:S3852)</f>
        <v>62.93</v>
      </c>
      <c r="U3852" s="302"/>
      <c r="V3852" s="302"/>
      <c r="W3852" s="302"/>
      <c r="X3852" s="302"/>
      <c r="Y3852" s="302"/>
      <c r="Z3852" s="302"/>
      <c r="AA3852" s="302"/>
      <c r="AB3852" s="302"/>
      <c r="AC3852" s="302"/>
      <c r="AD3852" s="302" t="s">
        <v>37</v>
      </c>
      <c r="AE3852" s="302" t="s">
        <v>53</v>
      </c>
      <c r="AF3852" s="302"/>
      <c r="AG3852" s="302"/>
      <c r="AH3852" s="222"/>
      <c r="AI3852" s="229"/>
    </row>
    <row r="3853" spans="1:35" ht="56.25">
      <c r="A3853" s="70" t="s">
        <v>8946</v>
      </c>
      <c r="B3853" s="74" t="s">
        <v>18</v>
      </c>
      <c r="C3853" s="74" t="s">
        <v>18</v>
      </c>
      <c r="D3853" s="75">
        <v>42269</v>
      </c>
      <c r="E3853" s="76">
        <v>42269.583333333336</v>
      </c>
      <c r="F3853" s="75">
        <v>42270</v>
      </c>
      <c r="G3853" s="76">
        <v>42270.486111111109</v>
      </c>
      <c r="H3853" s="76">
        <f>G3853-E3853</f>
        <v>0.90277777777373558</v>
      </c>
      <c r="I3853" s="74">
        <v>1</v>
      </c>
      <c r="J3853" s="74"/>
      <c r="K3853" s="74"/>
      <c r="L3853" s="74" t="s">
        <v>11</v>
      </c>
      <c r="M3853" s="225" t="s">
        <v>3579</v>
      </c>
      <c r="N3853" s="226">
        <v>0.4</v>
      </c>
      <c r="O3853" s="225" t="s">
        <v>2</v>
      </c>
      <c r="P3853" s="225" t="s">
        <v>7962</v>
      </c>
      <c r="Q3853" s="225" t="s">
        <v>9551</v>
      </c>
      <c r="R3853" s="225">
        <f>0.229+0.063</f>
        <v>0.29200000000000004</v>
      </c>
      <c r="S3853" s="225"/>
      <c r="T3853" s="225">
        <f>R3853+S3853</f>
        <v>0.29200000000000004</v>
      </c>
      <c r="U3853" s="302"/>
      <c r="V3853" s="302"/>
      <c r="W3853" s="302"/>
      <c r="X3853" s="302"/>
      <c r="Y3853" s="302"/>
      <c r="Z3853" s="302"/>
      <c r="AA3853" s="302"/>
      <c r="AB3853" s="302"/>
      <c r="AC3853" s="302"/>
      <c r="AD3853" s="302" t="s">
        <v>0</v>
      </c>
      <c r="AE3853" s="302"/>
      <c r="AF3853" s="302"/>
      <c r="AG3853" s="302" t="s">
        <v>468</v>
      </c>
      <c r="AH3853" s="222"/>
      <c r="AI3853" s="229"/>
    </row>
    <row r="3854" spans="1:35" ht="47.25">
      <c r="A3854" s="164" t="s">
        <v>1018</v>
      </c>
      <c r="B3854" s="94" t="s">
        <v>21</v>
      </c>
      <c r="C3854" s="134" t="s">
        <v>21</v>
      </c>
      <c r="D3854" s="93">
        <v>42078</v>
      </c>
      <c r="E3854" s="104">
        <v>0.24305555555555555</v>
      </c>
      <c r="F3854" s="93">
        <v>42078</v>
      </c>
      <c r="G3854" s="104">
        <v>0.43055555555555558</v>
      </c>
      <c r="H3854" s="104">
        <v>0.1875</v>
      </c>
      <c r="I3854" s="69">
        <v>1</v>
      </c>
      <c r="J3854" s="69"/>
      <c r="K3854" s="94"/>
      <c r="L3854" s="69" t="s">
        <v>11</v>
      </c>
      <c r="M3854" s="233" t="s">
        <v>1169</v>
      </c>
      <c r="N3854" s="219">
        <v>0.4</v>
      </c>
      <c r="O3854" s="219" t="s">
        <v>2</v>
      </c>
      <c r="P3854" s="233" t="s">
        <v>1169</v>
      </c>
      <c r="Q3854" s="219" t="s">
        <v>2375</v>
      </c>
      <c r="R3854" s="219">
        <v>0.28699999999999998</v>
      </c>
      <c r="S3854" s="219">
        <v>0.14199999999999999</v>
      </c>
      <c r="T3854" s="219">
        <v>0.42899999999999999</v>
      </c>
      <c r="U3854" s="300" t="s">
        <v>1</v>
      </c>
      <c r="V3854" s="274" t="s">
        <v>128</v>
      </c>
      <c r="W3854" s="300" t="s">
        <v>128</v>
      </c>
      <c r="X3854" s="300" t="s">
        <v>128</v>
      </c>
      <c r="Y3854" s="515">
        <v>2014</v>
      </c>
      <c r="Z3854" s="527" t="s">
        <v>128</v>
      </c>
      <c r="AA3854" s="515">
        <v>2015</v>
      </c>
      <c r="AB3854" s="300" t="s">
        <v>128</v>
      </c>
      <c r="AC3854" s="515">
        <v>2014</v>
      </c>
      <c r="AD3854" s="300" t="s">
        <v>22</v>
      </c>
      <c r="AE3854" s="300" t="s">
        <v>52</v>
      </c>
      <c r="AF3854" s="300"/>
      <c r="AG3854" s="527"/>
      <c r="AH3854" s="233"/>
      <c r="AI3854" s="571"/>
    </row>
    <row r="3855" spans="1:35" ht="281.25">
      <c r="A3855" s="70" t="s">
        <v>8946</v>
      </c>
      <c r="B3855" s="74" t="s">
        <v>5</v>
      </c>
      <c r="C3855" s="74" t="s">
        <v>5</v>
      </c>
      <c r="D3855" s="75">
        <v>42269</v>
      </c>
      <c r="E3855" s="76">
        <v>0.64930555555555558</v>
      </c>
      <c r="F3855" s="75">
        <v>42269</v>
      </c>
      <c r="G3855" s="76">
        <v>0.64930555555555558</v>
      </c>
      <c r="H3855" s="76">
        <v>0</v>
      </c>
      <c r="I3855" s="74">
        <v>6</v>
      </c>
      <c r="J3855" s="74" t="s">
        <v>143</v>
      </c>
      <c r="K3855" s="74" t="s">
        <v>8</v>
      </c>
      <c r="L3855" s="74" t="s">
        <v>29</v>
      </c>
      <c r="M3855" s="225" t="s">
        <v>9179</v>
      </c>
      <c r="N3855" s="226" t="s">
        <v>3</v>
      </c>
      <c r="O3855" s="225" t="s">
        <v>7</v>
      </c>
      <c r="P3855" s="225" t="s">
        <v>10772</v>
      </c>
      <c r="Q3855" s="225" t="s">
        <v>10773</v>
      </c>
      <c r="R3855" s="225"/>
      <c r="S3855" s="225">
        <v>1.3</v>
      </c>
      <c r="T3855" s="225">
        <v>1.3</v>
      </c>
      <c r="U3855" s="302" t="s">
        <v>28</v>
      </c>
      <c r="V3855" s="302"/>
      <c r="W3855" s="302"/>
      <c r="X3855" s="302"/>
      <c r="Y3855" s="302"/>
      <c r="Z3855" s="302"/>
      <c r="AA3855" s="302"/>
      <c r="AB3855" s="302"/>
      <c r="AC3855" s="302"/>
      <c r="AD3855" s="302" t="s">
        <v>27</v>
      </c>
      <c r="AE3855" s="302"/>
      <c r="AF3855" s="302"/>
      <c r="AG3855" s="302"/>
      <c r="AH3855" s="222"/>
      <c r="AI3855" s="229"/>
    </row>
    <row r="3856" spans="1:35" ht="112.5">
      <c r="A3856" s="70" t="s">
        <v>8946</v>
      </c>
      <c r="B3856" s="74" t="s">
        <v>5</v>
      </c>
      <c r="C3856" s="74" t="s">
        <v>5</v>
      </c>
      <c r="D3856" s="75">
        <v>42269</v>
      </c>
      <c r="E3856" s="76">
        <v>0.11805555555555557</v>
      </c>
      <c r="F3856" s="75">
        <v>42269</v>
      </c>
      <c r="G3856" s="76">
        <v>0.45069444444444445</v>
      </c>
      <c r="H3856" s="76">
        <v>0.33263888888888887</v>
      </c>
      <c r="I3856" s="74">
        <v>3</v>
      </c>
      <c r="J3856" s="74"/>
      <c r="K3856" s="74"/>
      <c r="L3856" s="74" t="s">
        <v>4</v>
      </c>
      <c r="M3856" s="225" t="s">
        <v>10764</v>
      </c>
      <c r="N3856" s="226" t="s">
        <v>3</v>
      </c>
      <c r="O3856" s="225" t="s">
        <v>25</v>
      </c>
      <c r="P3856" s="225" t="s">
        <v>10765</v>
      </c>
      <c r="Q3856" s="225" t="s">
        <v>9178</v>
      </c>
      <c r="R3856" s="225">
        <v>11.8</v>
      </c>
      <c r="S3856" s="225"/>
      <c r="T3856" s="225">
        <v>11.8</v>
      </c>
      <c r="U3856" s="302" t="s">
        <v>33</v>
      </c>
      <c r="V3856" s="302" t="s">
        <v>10766</v>
      </c>
      <c r="W3856" s="302" t="s">
        <v>10767</v>
      </c>
      <c r="X3856" s="302" t="s">
        <v>10768</v>
      </c>
      <c r="Y3856" s="302" t="s">
        <v>10769</v>
      </c>
      <c r="Z3856" s="302">
        <v>0</v>
      </c>
      <c r="AA3856" s="302" t="s">
        <v>10770</v>
      </c>
      <c r="AB3856" s="302"/>
      <c r="AC3856" s="302" t="s">
        <v>10771</v>
      </c>
      <c r="AD3856" s="302" t="s">
        <v>0</v>
      </c>
      <c r="AE3856" s="302"/>
      <c r="AF3856" s="302"/>
      <c r="AG3856" s="302"/>
      <c r="AH3856" s="222"/>
      <c r="AI3856" s="229"/>
    </row>
    <row r="3857" spans="1:35" ht="262.5">
      <c r="A3857" s="70" t="s">
        <v>8946</v>
      </c>
      <c r="B3857" s="74" t="s">
        <v>5</v>
      </c>
      <c r="C3857" s="74" t="s">
        <v>5</v>
      </c>
      <c r="D3857" s="75">
        <v>42269</v>
      </c>
      <c r="E3857" s="76">
        <v>0.73541666666666661</v>
      </c>
      <c r="F3857" s="75">
        <v>42269</v>
      </c>
      <c r="G3857" s="76">
        <v>0.73541666666666661</v>
      </c>
      <c r="H3857" s="76">
        <v>0</v>
      </c>
      <c r="I3857" s="74">
        <v>7</v>
      </c>
      <c r="J3857" s="74" t="s">
        <v>150</v>
      </c>
      <c r="K3857" s="74" t="s">
        <v>8</v>
      </c>
      <c r="L3857" s="74" t="s">
        <v>9</v>
      </c>
      <c r="M3857" s="225" t="s">
        <v>9180</v>
      </c>
      <c r="N3857" s="226" t="s">
        <v>3</v>
      </c>
      <c r="O3857" s="225" t="s">
        <v>7</v>
      </c>
      <c r="P3857" s="225" t="s">
        <v>10774</v>
      </c>
      <c r="Q3857" s="225" t="s">
        <v>10775</v>
      </c>
      <c r="R3857" s="225"/>
      <c r="S3857" s="225">
        <v>0.5</v>
      </c>
      <c r="T3857" s="225">
        <v>0.5</v>
      </c>
      <c r="U3857" s="302" t="s">
        <v>28</v>
      </c>
      <c r="V3857" s="302">
        <v>1991</v>
      </c>
      <c r="W3857" s="302" t="s">
        <v>2193</v>
      </c>
      <c r="X3857" s="302" t="s">
        <v>411</v>
      </c>
      <c r="Y3857" s="302" t="s">
        <v>10776</v>
      </c>
      <c r="Z3857" s="302">
        <v>1</v>
      </c>
      <c r="AA3857" s="302" t="s">
        <v>10777</v>
      </c>
      <c r="AB3857" s="302">
        <v>0</v>
      </c>
      <c r="AC3857" s="302"/>
      <c r="AD3857" s="302" t="s">
        <v>40</v>
      </c>
      <c r="AE3857" s="302"/>
      <c r="AF3857" s="302"/>
      <c r="AG3857" s="302"/>
      <c r="AH3857" s="222"/>
      <c r="AI3857" s="229"/>
    </row>
    <row r="3858" spans="1:35" ht="47.25">
      <c r="A3858" s="70" t="s">
        <v>8946</v>
      </c>
      <c r="B3858" s="92" t="s">
        <v>21</v>
      </c>
      <c r="C3858" s="92" t="s">
        <v>21</v>
      </c>
      <c r="D3858" s="206">
        <v>42270</v>
      </c>
      <c r="E3858" s="208">
        <v>0.59722222222222221</v>
      </c>
      <c r="F3858" s="206">
        <v>42270</v>
      </c>
      <c r="G3858" s="208">
        <v>0.63472222222222219</v>
      </c>
      <c r="H3858" s="208">
        <v>3.7499999999999999E-2</v>
      </c>
      <c r="I3858" s="210">
        <v>1</v>
      </c>
      <c r="J3858" s="68"/>
      <c r="K3858" s="92"/>
      <c r="L3858" s="92" t="s">
        <v>11</v>
      </c>
      <c r="M3858" s="435" t="s">
        <v>9191</v>
      </c>
      <c r="N3858" s="221">
        <v>0.4</v>
      </c>
      <c r="O3858" s="221" t="s">
        <v>2</v>
      </c>
      <c r="P3858" s="230" t="s">
        <v>9192</v>
      </c>
      <c r="Q3858" s="221" t="s">
        <v>9193</v>
      </c>
      <c r="R3858" s="221">
        <v>1.4E-2</v>
      </c>
      <c r="S3858" s="221">
        <v>7.0000000000000001E-3</v>
      </c>
      <c r="T3858" s="221">
        <v>2.1000000000000001E-2</v>
      </c>
      <c r="U3858" s="293" t="s">
        <v>1</v>
      </c>
      <c r="V3858" s="507" t="s">
        <v>128</v>
      </c>
      <c r="W3858" s="510" t="s">
        <v>128</v>
      </c>
      <c r="X3858" s="510" t="s">
        <v>128</v>
      </c>
      <c r="Y3858" s="525">
        <v>2015</v>
      </c>
      <c r="Z3858" s="531" t="s">
        <v>128</v>
      </c>
      <c r="AA3858" s="525">
        <v>2016</v>
      </c>
      <c r="AB3858" s="510" t="s">
        <v>128</v>
      </c>
      <c r="AC3858" s="269">
        <v>2015</v>
      </c>
      <c r="AD3858" s="293" t="s">
        <v>17</v>
      </c>
      <c r="AE3858" s="293" t="s">
        <v>57</v>
      </c>
      <c r="AF3858" s="293"/>
      <c r="AG3858" s="318"/>
      <c r="AH3858" s="230"/>
      <c r="AI3858" s="229"/>
    </row>
    <row r="3859" spans="1:35" ht="47.25">
      <c r="A3859" s="70" t="s">
        <v>8946</v>
      </c>
      <c r="B3859" s="69" t="s">
        <v>132</v>
      </c>
      <c r="C3859" s="70" t="s">
        <v>26</v>
      </c>
      <c r="D3859" s="86">
        <v>42270</v>
      </c>
      <c r="E3859" s="118">
        <v>0.40763888888888888</v>
      </c>
      <c r="F3859" s="86">
        <v>42270</v>
      </c>
      <c r="G3859" s="118">
        <v>0.4375</v>
      </c>
      <c r="H3859" s="118">
        <v>2.9861111111111113E-2</v>
      </c>
      <c r="I3859" s="70">
        <v>22</v>
      </c>
      <c r="J3859" s="70"/>
      <c r="K3859" s="70" t="s">
        <v>20</v>
      </c>
      <c r="L3859" s="70" t="s">
        <v>4</v>
      </c>
      <c r="M3859" s="220" t="s">
        <v>9188</v>
      </c>
      <c r="N3859" s="220" t="s">
        <v>3</v>
      </c>
      <c r="O3859" s="220" t="s">
        <v>7</v>
      </c>
      <c r="P3859" s="219" t="s">
        <v>9189</v>
      </c>
      <c r="Q3859" s="219" t="s">
        <v>9190</v>
      </c>
      <c r="R3859" s="473">
        <v>8.9</v>
      </c>
      <c r="S3859" s="473">
        <v>1.8</v>
      </c>
      <c r="T3859" s="473">
        <v>10.7</v>
      </c>
      <c r="U3859" s="274" t="s">
        <v>28</v>
      </c>
      <c r="V3859" s="274">
        <v>1992</v>
      </c>
      <c r="W3859" s="274" t="s">
        <v>7</v>
      </c>
      <c r="X3859" s="274"/>
      <c r="Y3859" s="306">
        <v>42001</v>
      </c>
      <c r="Z3859" s="274">
        <v>100</v>
      </c>
      <c r="AA3859" s="274">
        <v>2015</v>
      </c>
      <c r="AB3859" s="274">
        <v>0</v>
      </c>
      <c r="AC3859" s="274"/>
      <c r="AD3859" s="274" t="s">
        <v>30</v>
      </c>
      <c r="AE3859" s="274"/>
      <c r="AF3859" s="274"/>
      <c r="AG3859" s="308"/>
      <c r="AH3859" s="222"/>
      <c r="AI3859" s="229"/>
    </row>
    <row r="3860" spans="1:35" ht="63" customHeight="1">
      <c r="A3860" s="70" t="s">
        <v>122</v>
      </c>
      <c r="B3860" s="74" t="s">
        <v>18</v>
      </c>
      <c r="C3860" s="74" t="s">
        <v>18</v>
      </c>
      <c r="D3860" s="75">
        <v>42024</v>
      </c>
      <c r="E3860" s="76">
        <v>42024.604861111111</v>
      </c>
      <c r="F3860" s="75">
        <v>42024</v>
      </c>
      <c r="G3860" s="76">
        <v>42024.645833333336</v>
      </c>
      <c r="H3860" s="76">
        <f>G3860-E3860</f>
        <v>4.0972222224809229E-2</v>
      </c>
      <c r="I3860" s="74">
        <v>2</v>
      </c>
      <c r="J3860" s="74"/>
      <c r="K3860" s="74"/>
      <c r="L3860" s="74" t="s">
        <v>11</v>
      </c>
      <c r="M3860" s="225" t="s">
        <v>337</v>
      </c>
      <c r="N3860" s="226">
        <v>0.4</v>
      </c>
      <c r="O3860" s="225" t="s">
        <v>2</v>
      </c>
      <c r="P3860" s="225" t="s">
        <v>471</v>
      </c>
      <c r="Q3860" s="225" t="s">
        <v>472</v>
      </c>
      <c r="R3860" s="225">
        <v>0.4</v>
      </c>
      <c r="S3860" s="225"/>
      <c r="T3860" s="225">
        <f>R3860+S3860</f>
        <v>0.4</v>
      </c>
      <c r="U3860" s="302"/>
      <c r="V3860" s="302"/>
      <c r="W3860" s="302"/>
      <c r="X3860" s="302"/>
      <c r="Y3860" s="302"/>
      <c r="Z3860" s="302"/>
      <c r="AA3860" s="302"/>
      <c r="AB3860" s="302"/>
      <c r="AC3860" s="302"/>
      <c r="AD3860" s="302" t="s">
        <v>22</v>
      </c>
      <c r="AE3860" s="302"/>
      <c r="AF3860" s="302"/>
      <c r="AG3860" s="302"/>
      <c r="AH3860" s="222"/>
      <c r="AI3860" s="229"/>
    </row>
    <row r="3861" spans="1:35" ht="37.5">
      <c r="A3861" s="70" t="s">
        <v>122</v>
      </c>
      <c r="B3861" s="74" t="s">
        <v>18</v>
      </c>
      <c r="C3861" s="74" t="s">
        <v>18</v>
      </c>
      <c r="D3861" s="75">
        <v>42027</v>
      </c>
      <c r="E3861" s="76">
        <v>42026.616666666669</v>
      </c>
      <c r="F3861" s="75">
        <v>42027</v>
      </c>
      <c r="G3861" s="76">
        <v>42026.684027777781</v>
      </c>
      <c r="H3861" s="76">
        <f>G3861-E3861</f>
        <v>6.7361111112404615E-2</v>
      </c>
      <c r="I3861" s="74">
        <v>1</v>
      </c>
      <c r="J3861" s="74"/>
      <c r="K3861" s="74"/>
      <c r="L3861" s="74" t="s">
        <v>11</v>
      </c>
      <c r="M3861" s="225" t="s">
        <v>337</v>
      </c>
      <c r="N3861" s="226">
        <v>0.4</v>
      </c>
      <c r="O3861" s="225" t="s">
        <v>2</v>
      </c>
      <c r="P3861" s="225" t="s">
        <v>503</v>
      </c>
      <c r="Q3861" s="225" t="s">
        <v>504</v>
      </c>
      <c r="R3861" s="225">
        <v>0.4</v>
      </c>
      <c r="S3861" s="225"/>
      <c r="T3861" s="225">
        <f>R3861+S3861</f>
        <v>0.4</v>
      </c>
      <c r="U3861" s="302"/>
      <c r="V3861" s="302"/>
      <c r="W3861" s="302"/>
      <c r="X3861" s="302"/>
      <c r="Y3861" s="302"/>
      <c r="Z3861" s="302"/>
      <c r="AA3861" s="302"/>
      <c r="AB3861" s="302"/>
      <c r="AC3861" s="302"/>
      <c r="AD3861" s="302" t="s">
        <v>22</v>
      </c>
      <c r="AE3861" s="302"/>
      <c r="AF3861" s="302"/>
      <c r="AG3861" s="302"/>
      <c r="AH3861" s="222"/>
      <c r="AI3861" s="229"/>
    </row>
    <row r="3862" spans="1:35" ht="300">
      <c r="A3862" s="70" t="s">
        <v>8946</v>
      </c>
      <c r="B3862" s="74" t="s">
        <v>15</v>
      </c>
      <c r="C3862" s="74" t="s">
        <v>9514</v>
      </c>
      <c r="D3862" s="75">
        <v>42270</v>
      </c>
      <c r="E3862" s="76">
        <v>0.26458333333333334</v>
      </c>
      <c r="F3862" s="75">
        <v>42270</v>
      </c>
      <c r="G3862" s="76">
        <v>0.26458333333333334</v>
      </c>
      <c r="H3862" s="76">
        <f>(F3862+G3862)-(D3862+E3862)</f>
        <v>0</v>
      </c>
      <c r="I3862" s="74">
        <v>22</v>
      </c>
      <c r="J3862" s="74"/>
      <c r="K3862" s="74" t="s">
        <v>8</v>
      </c>
      <c r="L3862" s="74" t="s">
        <v>16</v>
      </c>
      <c r="M3862" s="225" t="s">
        <v>9182</v>
      </c>
      <c r="N3862" s="226">
        <v>220</v>
      </c>
      <c r="O3862" s="225" t="s">
        <v>7</v>
      </c>
      <c r="P3862" s="225" t="s">
        <v>9183</v>
      </c>
      <c r="Q3862" s="225" t="s">
        <v>9496</v>
      </c>
      <c r="R3862" s="225"/>
      <c r="S3862" s="225">
        <v>4.47</v>
      </c>
      <c r="T3862" s="225">
        <f>SUM(R3862:S3862)</f>
        <v>4.47</v>
      </c>
      <c r="U3862" s="302"/>
      <c r="V3862" s="302"/>
      <c r="W3862" s="302"/>
      <c r="X3862" s="302"/>
      <c r="Y3862" s="302"/>
      <c r="Z3862" s="302"/>
      <c r="AA3862" s="302"/>
      <c r="AB3862" s="302"/>
      <c r="AC3862" s="302"/>
      <c r="AD3862" s="302" t="s">
        <v>37</v>
      </c>
      <c r="AE3862" s="302" t="s">
        <v>53</v>
      </c>
      <c r="AF3862" s="302"/>
      <c r="AG3862" s="302"/>
      <c r="AH3862" s="222"/>
      <c r="AI3862" s="229"/>
    </row>
    <row r="3863" spans="1:35" ht="47.25" customHeight="1">
      <c r="A3863" s="70" t="s">
        <v>8946</v>
      </c>
      <c r="B3863" s="74" t="s">
        <v>15</v>
      </c>
      <c r="C3863" s="74" t="s">
        <v>15</v>
      </c>
      <c r="D3863" s="75">
        <v>42270</v>
      </c>
      <c r="E3863" s="76">
        <v>0.38611111111111113</v>
      </c>
      <c r="F3863" s="75">
        <v>42270</v>
      </c>
      <c r="G3863" s="76">
        <v>0.38611111111111113</v>
      </c>
      <c r="H3863" s="76">
        <f>(F3863+G3863)-(D3863+E3863)</f>
        <v>0</v>
      </c>
      <c r="I3863" s="74">
        <v>2</v>
      </c>
      <c r="J3863" s="74" t="s">
        <v>143</v>
      </c>
      <c r="K3863" s="74" t="s">
        <v>8</v>
      </c>
      <c r="L3863" s="74" t="s">
        <v>4</v>
      </c>
      <c r="M3863" s="225" t="s">
        <v>9186</v>
      </c>
      <c r="N3863" s="226" t="s">
        <v>3</v>
      </c>
      <c r="O3863" s="225" t="s">
        <v>7</v>
      </c>
      <c r="P3863" s="225" t="s">
        <v>9187</v>
      </c>
      <c r="Q3863" s="225" t="s">
        <v>9497</v>
      </c>
      <c r="R3863" s="225"/>
      <c r="S3863" s="225">
        <v>0.46</v>
      </c>
      <c r="T3863" s="225">
        <f>SUM(R3863:S3863)</f>
        <v>0.46</v>
      </c>
      <c r="U3863" s="302" t="s">
        <v>28</v>
      </c>
      <c r="V3863" s="302">
        <v>2003</v>
      </c>
      <c r="W3863" s="302" t="s">
        <v>1709</v>
      </c>
      <c r="X3863" s="302"/>
      <c r="Y3863" s="302">
        <v>42084</v>
      </c>
      <c r="Z3863" s="302">
        <v>100</v>
      </c>
      <c r="AA3863" s="302">
        <v>42278</v>
      </c>
      <c r="AB3863" s="302">
        <v>0</v>
      </c>
      <c r="AC3863" s="302"/>
      <c r="AD3863" s="302" t="s">
        <v>30</v>
      </c>
      <c r="AE3863" s="302" t="s">
        <v>53</v>
      </c>
      <c r="AF3863" s="302"/>
      <c r="AG3863" s="302" t="s">
        <v>9498</v>
      </c>
      <c r="AH3863" s="222"/>
      <c r="AI3863" s="229"/>
    </row>
    <row r="3864" spans="1:35" ht="150">
      <c r="A3864" s="70" t="s">
        <v>8946</v>
      </c>
      <c r="B3864" s="74" t="s">
        <v>58</v>
      </c>
      <c r="C3864" s="74" t="s">
        <v>378</v>
      </c>
      <c r="D3864" s="75">
        <v>42270</v>
      </c>
      <c r="E3864" s="76">
        <v>0.47152777777777777</v>
      </c>
      <c r="F3864" s="75">
        <v>42270</v>
      </c>
      <c r="G3864" s="76">
        <v>0.47152777777777777</v>
      </c>
      <c r="H3864" s="76">
        <v>0</v>
      </c>
      <c r="I3864" s="74">
        <v>72</v>
      </c>
      <c r="J3864" s="74" t="s">
        <v>3228</v>
      </c>
      <c r="K3864" s="74" t="s">
        <v>8</v>
      </c>
      <c r="L3864" s="74" t="s">
        <v>16</v>
      </c>
      <c r="M3864" s="225" t="s">
        <v>9181</v>
      </c>
      <c r="N3864" s="226">
        <v>220</v>
      </c>
      <c r="O3864" s="225" t="s">
        <v>7</v>
      </c>
      <c r="P3864" s="225" t="s">
        <v>9181</v>
      </c>
      <c r="Q3864" s="225" t="s">
        <v>11156</v>
      </c>
      <c r="R3864" s="225"/>
      <c r="S3864" s="225">
        <v>32.200000000000003</v>
      </c>
      <c r="T3864" s="225">
        <v>32.200000000000003</v>
      </c>
      <c r="U3864" s="302"/>
      <c r="V3864" s="302"/>
      <c r="W3864" s="302"/>
      <c r="X3864" s="302"/>
      <c r="Y3864" s="302"/>
      <c r="Z3864" s="302"/>
      <c r="AA3864" s="302"/>
      <c r="AB3864" s="302"/>
      <c r="AC3864" s="302"/>
      <c r="AD3864" s="302" t="s">
        <v>37</v>
      </c>
      <c r="AE3864" s="302"/>
      <c r="AF3864" s="302"/>
      <c r="AG3864" s="302"/>
      <c r="AH3864" s="222"/>
      <c r="AI3864" s="229"/>
    </row>
    <row r="3865" spans="1:35" ht="252" customHeight="1">
      <c r="A3865" s="70" t="s">
        <v>8946</v>
      </c>
      <c r="B3865" s="161" t="s">
        <v>84</v>
      </c>
      <c r="C3865" s="69" t="s">
        <v>2468</v>
      </c>
      <c r="D3865" s="163">
        <v>42271</v>
      </c>
      <c r="E3865" s="117">
        <v>0.4826388888888889</v>
      </c>
      <c r="F3865" s="163">
        <v>42271</v>
      </c>
      <c r="G3865" s="117">
        <v>0.4826388888888889</v>
      </c>
      <c r="H3865" s="158">
        <f>G3865-E3865</f>
        <v>0</v>
      </c>
      <c r="I3865" s="70">
        <v>16</v>
      </c>
      <c r="J3865" s="73"/>
      <c r="K3865" s="94" t="s">
        <v>8</v>
      </c>
      <c r="L3865" s="73" t="s">
        <v>4</v>
      </c>
      <c r="M3865" s="222" t="s">
        <v>9213</v>
      </c>
      <c r="N3865" s="219" t="s">
        <v>3</v>
      </c>
      <c r="O3865" s="233" t="s">
        <v>7</v>
      </c>
      <c r="P3865" s="222" t="s">
        <v>9213</v>
      </c>
      <c r="Q3865" s="452" t="s">
        <v>9214</v>
      </c>
      <c r="R3865" s="250">
        <v>3.5</v>
      </c>
      <c r="S3865" s="250">
        <v>2.25</v>
      </c>
      <c r="T3865" s="250">
        <f>SUM(R3865,S3865)</f>
        <v>5.75</v>
      </c>
      <c r="U3865" s="304" t="s">
        <v>44</v>
      </c>
      <c r="V3865" s="279">
        <v>2001</v>
      </c>
      <c r="W3865" s="279" t="s">
        <v>10920</v>
      </c>
      <c r="X3865" s="279"/>
      <c r="Y3865" s="289" t="s">
        <v>10875</v>
      </c>
      <c r="Z3865" s="279"/>
      <c r="AA3865" s="279"/>
      <c r="AB3865" s="279"/>
      <c r="AC3865" s="279"/>
      <c r="AD3865" s="274" t="s">
        <v>30</v>
      </c>
      <c r="AE3865" s="279"/>
      <c r="AF3865" s="279"/>
      <c r="AG3865" s="273" t="s">
        <v>5164</v>
      </c>
      <c r="AH3865" s="222"/>
      <c r="AI3865" s="229"/>
    </row>
    <row r="3866" spans="1:35" ht="47.25">
      <c r="A3866" s="70" t="s">
        <v>8946</v>
      </c>
      <c r="B3866" s="92" t="s">
        <v>21</v>
      </c>
      <c r="C3866" s="92" t="s">
        <v>742</v>
      </c>
      <c r="D3866" s="88">
        <v>42271</v>
      </c>
      <c r="E3866" s="89">
        <v>0.2722222222222222</v>
      </c>
      <c r="F3866" s="88">
        <v>42271</v>
      </c>
      <c r="G3866" s="89">
        <v>0.28194444444444444</v>
      </c>
      <c r="H3866" s="89">
        <v>9.7222222222222224E-3</v>
      </c>
      <c r="I3866" s="68">
        <v>2</v>
      </c>
      <c r="J3866" s="68"/>
      <c r="K3866" s="92"/>
      <c r="L3866" s="92" t="s">
        <v>16</v>
      </c>
      <c r="M3866" s="230" t="s">
        <v>9198</v>
      </c>
      <c r="N3866" s="221" t="s">
        <v>3</v>
      </c>
      <c r="O3866" s="221" t="s">
        <v>7</v>
      </c>
      <c r="P3866" s="230" t="s">
        <v>9198</v>
      </c>
      <c r="Q3866" s="221" t="s">
        <v>9936</v>
      </c>
      <c r="R3866" s="221">
        <v>0.24199999999999999</v>
      </c>
      <c r="S3866" s="221">
        <v>0.11899999999999999</v>
      </c>
      <c r="T3866" s="221">
        <v>0.36099999999999999</v>
      </c>
      <c r="U3866" s="293" t="s">
        <v>28</v>
      </c>
      <c r="V3866" s="273" t="s">
        <v>128</v>
      </c>
      <c r="W3866" s="293" t="s">
        <v>128</v>
      </c>
      <c r="X3866" s="293" t="s">
        <v>128</v>
      </c>
      <c r="Y3866" s="269">
        <v>2015</v>
      </c>
      <c r="Z3866" s="318" t="s">
        <v>128</v>
      </c>
      <c r="AA3866" s="269">
        <v>2016</v>
      </c>
      <c r="AB3866" s="293" t="s">
        <v>128</v>
      </c>
      <c r="AC3866" s="269">
        <v>2015</v>
      </c>
      <c r="AD3866" s="293" t="s">
        <v>37</v>
      </c>
      <c r="AE3866" s="293" t="s">
        <v>52</v>
      </c>
      <c r="AF3866" s="293"/>
      <c r="AG3866" s="318"/>
      <c r="AH3866" s="230"/>
      <c r="AI3866" s="229"/>
    </row>
    <row r="3867" spans="1:35" ht="47.25">
      <c r="A3867" s="70" t="s">
        <v>8946</v>
      </c>
      <c r="B3867" s="69" t="s">
        <v>132</v>
      </c>
      <c r="C3867" s="70" t="s">
        <v>26</v>
      </c>
      <c r="D3867" s="86">
        <v>42271</v>
      </c>
      <c r="E3867" s="118">
        <v>0.67708333333333337</v>
      </c>
      <c r="F3867" s="86">
        <v>42271</v>
      </c>
      <c r="G3867" s="118">
        <v>0.73125000000000007</v>
      </c>
      <c r="H3867" s="122" t="s">
        <v>9990</v>
      </c>
      <c r="I3867" s="70">
        <v>29</v>
      </c>
      <c r="J3867" s="70"/>
      <c r="K3867" s="70" t="s">
        <v>20</v>
      </c>
      <c r="L3867" s="70" t="s">
        <v>4</v>
      </c>
      <c r="M3867" s="220" t="s">
        <v>9208</v>
      </c>
      <c r="N3867" s="220" t="s">
        <v>3</v>
      </c>
      <c r="O3867" s="220" t="s">
        <v>7</v>
      </c>
      <c r="P3867" s="219" t="s">
        <v>9209</v>
      </c>
      <c r="Q3867" s="219" t="s">
        <v>9991</v>
      </c>
      <c r="R3867" s="473">
        <v>4.03</v>
      </c>
      <c r="S3867" s="473"/>
      <c r="T3867" s="473">
        <v>4.03</v>
      </c>
      <c r="U3867" s="274" t="s">
        <v>28</v>
      </c>
      <c r="V3867" s="274">
        <v>1989</v>
      </c>
      <c r="W3867" s="274" t="s">
        <v>7</v>
      </c>
      <c r="X3867" s="274"/>
      <c r="Y3867" s="306">
        <v>42029</v>
      </c>
      <c r="Z3867" s="274">
        <v>100</v>
      </c>
      <c r="AA3867" s="274">
        <v>2016</v>
      </c>
      <c r="AB3867" s="274">
        <v>0</v>
      </c>
      <c r="AC3867" s="274"/>
      <c r="AD3867" s="274" t="s">
        <v>30</v>
      </c>
      <c r="AE3867" s="274"/>
      <c r="AF3867" s="274"/>
      <c r="AG3867" s="308"/>
      <c r="AH3867" s="222"/>
      <c r="AI3867" s="229"/>
    </row>
    <row r="3868" spans="1:35" ht="31.5" customHeight="1">
      <c r="A3868" s="70" t="s">
        <v>2819</v>
      </c>
      <c r="B3868" s="74" t="s">
        <v>5</v>
      </c>
      <c r="C3868" s="74" t="s">
        <v>5</v>
      </c>
      <c r="D3868" s="75">
        <v>42130</v>
      </c>
      <c r="E3868" s="76">
        <v>0.98750000000000004</v>
      </c>
      <c r="F3868" s="75">
        <v>42130</v>
      </c>
      <c r="G3868" s="76">
        <v>0.98750000000000004</v>
      </c>
      <c r="H3868" s="76">
        <v>0</v>
      </c>
      <c r="I3868" s="74">
        <v>5</v>
      </c>
      <c r="J3868" s="74" t="s">
        <v>2942</v>
      </c>
      <c r="K3868" s="74"/>
      <c r="L3868" s="74" t="s">
        <v>4</v>
      </c>
      <c r="M3868" s="225" t="s">
        <v>6202</v>
      </c>
      <c r="N3868" s="226">
        <v>35</v>
      </c>
      <c r="O3868" s="225" t="s">
        <v>13</v>
      </c>
      <c r="P3868" s="225" t="s">
        <v>6203</v>
      </c>
      <c r="Q3868" s="225" t="s">
        <v>6204</v>
      </c>
      <c r="R3868" s="225"/>
      <c r="S3868" s="225">
        <v>0.4</v>
      </c>
      <c r="T3868" s="225">
        <v>0.4</v>
      </c>
      <c r="U3868" s="302" t="s">
        <v>49</v>
      </c>
      <c r="V3868" s="302" t="s">
        <v>6205</v>
      </c>
      <c r="W3868" s="302" t="s">
        <v>6206</v>
      </c>
      <c r="X3868" s="302" t="s">
        <v>411</v>
      </c>
      <c r="Y3868" s="302" t="s">
        <v>6207</v>
      </c>
      <c r="Z3868" s="302"/>
      <c r="AA3868" s="302" t="s">
        <v>6208</v>
      </c>
      <c r="AB3868" s="302"/>
      <c r="AC3868" s="302"/>
      <c r="AD3868" s="302" t="s">
        <v>22</v>
      </c>
      <c r="AE3868" s="302"/>
      <c r="AF3868" s="302"/>
      <c r="AG3868" s="302"/>
      <c r="AH3868" s="222"/>
      <c r="AI3868" s="229"/>
    </row>
    <row r="3869" spans="1:35" ht="168.75">
      <c r="A3869" s="70" t="s">
        <v>8946</v>
      </c>
      <c r="B3869" s="74" t="s">
        <v>19</v>
      </c>
      <c r="C3869" s="74" t="s">
        <v>19</v>
      </c>
      <c r="D3869" s="75">
        <v>42271</v>
      </c>
      <c r="E3869" s="76">
        <v>0.29375000000000001</v>
      </c>
      <c r="F3869" s="75">
        <v>42271</v>
      </c>
      <c r="G3869" s="76">
        <v>0.29444444444444445</v>
      </c>
      <c r="H3869" s="76">
        <f>F3869-D3869+G3869-E3869</f>
        <v>6.9444444444444198E-4</v>
      </c>
      <c r="I3869" s="74">
        <v>40</v>
      </c>
      <c r="J3869" s="74" t="s">
        <v>1483</v>
      </c>
      <c r="K3869" s="74"/>
      <c r="L3869" s="74" t="s">
        <v>4</v>
      </c>
      <c r="M3869" s="225" t="s">
        <v>179</v>
      </c>
      <c r="N3869" s="226">
        <v>110</v>
      </c>
      <c r="O3869" s="225" t="s">
        <v>7</v>
      </c>
      <c r="P3869" s="225" t="s">
        <v>9196</v>
      </c>
      <c r="Q3869" s="225" t="s">
        <v>9197</v>
      </c>
      <c r="R3869" s="225">
        <v>48</v>
      </c>
      <c r="S3869" s="225">
        <v>123</v>
      </c>
      <c r="T3869" s="225">
        <f>R3869+S3869</f>
        <v>171</v>
      </c>
      <c r="U3869" s="302" t="s">
        <v>28</v>
      </c>
      <c r="V3869" s="302">
        <v>1994</v>
      </c>
      <c r="W3869" s="302" t="s">
        <v>11373</v>
      </c>
      <c r="X3869" s="302" t="s">
        <v>11374</v>
      </c>
      <c r="Y3869" s="302">
        <v>41984</v>
      </c>
      <c r="Z3869" s="302">
        <v>100</v>
      </c>
      <c r="AA3869" s="302">
        <v>42552</v>
      </c>
      <c r="AB3869" s="302">
        <v>0</v>
      </c>
      <c r="AC3869" s="302">
        <v>42271</v>
      </c>
      <c r="AD3869" s="302" t="s">
        <v>0</v>
      </c>
      <c r="AE3869" s="302"/>
      <c r="AF3869" s="302"/>
      <c r="AG3869" s="302"/>
      <c r="AH3869" s="222"/>
      <c r="AI3869" s="229"/>
    </row>
    <row r="3870" spans="1:35" ht="112.5">
      <c r="A3870" s="70" t="s">
        <v>8946</v>
      </c>
      <c r="B3870" s="74" t="s">
        <v>81</v>
      </c>
      <c r="C3870" s="74" t="s">
        <v>10108</v>
      </c>
      <c r="D3870" s="75">
        <v>42271</v>
      </c>
      <c r="E3870" s="76">
        <v>0.22847222222222222</v>
      </c>
      <c r="F3870" s="75">
        <v>42271</v>
      </c>
      <c r="G3870" s="76">
        <v>0.22847222222222222</v>
      </c>
      <c r="H3870" s="76">
        <v>0</v>
      </c>
      <c r="I3870" s="74">
        <v>17</v>
      </c>
      <c r="J3870" s="74" t="s">
        <v>143</v>
      </c>
      <c r="K3870" s="74" t="s">
        <v>8</v>
      </c>
      <c r="L3870" s="74" t="s">
        <v>16</v>
      </c>
      <c r="M3870" s="225" t="s">
        <v>9206</v>
      </c>
      <c r="N3870" s="226" t="s">
        <v>3</v>
      </c>
      <c r="O3870" s="225" t="s">
        <v>48</v>
      </c>
      <c r="P3870" s="225" t="s">
        <v>9206</v>
      </c>
      <c r="Q3870" s="225" t="s">
        <v>9207</v>
      </c>
      <c r="R3870" s="225"/>
      <c r="S3870" s="225">
        <v>6.4</v>
      </c>
      <c r="T3870" s="225">
        <v>6.4</v>
      </c>
      <c r="U3870" s="302" t="s">
        <v>47</v>
      </c>
      <c r="V3870" s="302"/>
      <c r="W3870" s="302"/>
      <c r="X3870" s="302"/>
      <c r="Y3870" s="302"/>
      <c r="Z3870" s="302"/>
      <c r="AA3870" s="302"/>
      <c r="AB3870" s="302"/>
      <c r="AC3870" s="302"/>
      <c r="AD3870" s="302" t="s">
        <v>37</v>
      </c>
      <c r="AE3870" s="302"/>
      <c r="AF3870" s="302"/>
      <c r="AG3870" s="302"/>
      <c r="AH3870" s="222"/>
      <c r="AI3870" s="229"/>
    </row>
    <row r="3871" spans="1:35" ht="37.5">
      <c r="A3871" s="74" t="s">
        <v>2819</v>
      </c>
      <c r="B3871" s="74" t="s">
        <v>132</v>
      </c>
      <c r="C3871" s="74" t="s">
        <v>26</v>
      </c>
      <c r="D3871" s="75">
        <v>42135</v>
      </c>
      <c r="E3871" s="76">
        <v>0.8847222222222223</v>
      </c>
      <c r="F3871" s="75">
        <v>42135</v>
      </c>
      <c r="G3871" s="76">
        <v>0.8847222222222223</v>
      </c>
      <c r="H3871" s="76">
        <v>0</v>
      </c>
      <c r="I3871" s="77">
        <v>7</v>
      </c>
      <c r="J3871" s="79"/>
      <c r="K3871" s="77"/>
      <c r="L3871" s="80" t="s">
        <v>4</v>
      </c>
      <c r="M3871" s="228" t="s">
        <v>3037</v>
      </c>
      <c r="N3871" s="226" t="s">
        <v>3</v>
      </c>
      <c r="O3871" s="224" t="s">
        <v>48</v>
      </c>
      <c r="P3871" s="228" t="s">
        <v>2977</v>
      </c>
      <c r="Q3871" s="227" t="s">
        <v>3038</v>
      </c>
      <c r="R3871" s="223">
        <v>0.4</v>
      </c>
      <c r="S3871" s="223"/>
      <c r="T3871" s="223">
        <v>0.4</v>
      </c>
      <c r="U3871" s="279" t="s">
        <v>47</v>
      </c>
      <c r="V3871" s="350">
        <v>1989</v>
      </c>
      <c r="W3871" s="279" t="s">
        <v>48</v>
      </c>
      <c r="X3871" s="279"/>
      <c r="Y3871" s="296">
        <v>42055</v>
      </c>
      <c r="Z3871" s="279">
        <v>100</v>
      </c>
      <c r="AA3871" s="279">
        <v>2017</v>
      </c>
      <c r="AB3871" s="279">
        <v>0</v>
      </c>
      <c r="AC3871" s="309">
        <v>41913</v>
      </c>
      <c r="AD3871" s="279" t="s">
        <v>22</v>
      </c>
      <c r="AE3871" s="279"/>
      <c r="AF3871" s="279"/>
      <c r="AG3871" s="303"/>
      <c r="AH3871" s="552"/>
      <c r="AI3871" s="554"/>
    </row>
    <row r="3872" spans="1:35" ht="56.25">
      <c r="A3872" s="70" t="s">
        <v>8946</v>
      </c>
      <c r="B3872" s="74" t="s">
        <v>18</v>
      </c>
      <c r="C3872" s="74" t="s">
        <v>18</v>
      </c>
      <c r="D3872" s="75">
        <v>42271</v>
      </c>
      <c r="E3872" s="76">
        <v>42271.375</v>
      </c>
      <c r="F3872" s="75">
        <v>42271</v>
      </c>
      <c r="G3872" s="76">
        <v>42271.625</v>
      </c>
      <c r="H3872" s="76">
        <f>G3872-E3872</f>
        <v>0.25</v>
      </c>
      <c r="I3872" s="74">
        <v>1</v>
      </c>
      <c r="J3872" s="74"/>
      <c r="K3872" s="74"/>
      <c r="L3872" s="74" t="s">
        <v>11</v>
      </c>
      <c r="M3872" s="225" t="s">
        <v>3579</v>
      </c>
      <c r="N3872" s="226">
        <v>0.4</v>
      </c>
      <c r="O3872" s="225" t="s">
        <v>2</v>
      </c>
      <c r="P3872" s="225" t="s">
        <v>3582</v>
      </c>
      <c r="Q3872" s="225" t="s">
        <v>9553</v>
      </c>
      <c r="R3872" s="225">
        <v>0.104</v>
      </c>
      <c r="S3872" s="225"/>
      <c r="T3872" s="225">
        <f>R3872+S3872</f>
        <v>0.104</v>
      </c>
      <c r="U3872" s="302"/>
      <c r="V3872" s="302"/>
      <c r="W3872" s="302"/>
      <c r="X3872" s="302"/>
      <c r="Y3872" s="302"/>
      <c r="Z3872" s="302"/>
      <c r="AA3872" s="302"/>
      <c r="AB3872" s="302"/>
      <c r="AC3872" s="302"/>
      <c r="AD3872" s="302" t="s">
        <v>0</v>
      </c>
      <c r="AE3872" s="302"/>
      <c r="AF3872" s="302"/>
      <c r="AG3872" s="302"/>
      <c r="AH3872" s="222"/>
      <c r="AI3872" s="229"/>
    </row>
    <row r="3873" spans="1:35" ht="37.5">
      <c r="A3873" s="70" t="s">
        <v>2819</v>
      </c>
      <c r="B3873" s="74" t="s">
        <v>18</v>
      </c>
      <c r="C3873" s="74" t="s">
        <v>18</v>
      </c>
      <c r="D3873" s="75">
        <v>42155</v>
      </c>
      <c r="E3873" s="76">
        <v>42155.166666666664</v>
      </c>
      <c r="F3873" s="75">
        <v>42155</v>
      </c>
      <c r="G3873" s="76">
        <v>42155.375</v>
      </c>
      <c r="H3873" s="76">
        <f>G3873-E3873</f>
        <v>0.20833333333575865</v>
      </c>
      <c r="I3873" s="74">
        <v>3</v>
      </c>
      <c r="J3873" s="74"/>
      <c r="K3873" s="74"/>
      <c r="L3873" s="74" t="s">
        <v>4</v>
      </c>
      <c r="M3873" s="225" t="s">
        <v>3589</v>
      </c>
      <c r="N3873" s="226">
        <v>0.4</v>
      </c>
      <c r="O3873" s="225" t="s">
        <v>25</v>
      </c>
      <c r="P3873" s="225" t="s">
        <v>338</v>
      </c>
      <c r="Q3873" s="225" t="s">
        <v>3591</v>
      </c>
      <c r="R3873" s="225">
        <f>0.2+0.2</f>
        <v>0.4</v>
      </c>
      <c r="S3873" s="225"/>
      <c r="T3873" s="225">
        <f>R3873+S3873</f>
        <v>0.4</v>
      </c>
      <c r="U3873" s="302"/>
      <c r="V3873" s="302"/>
      <c r="W3873" s="302"/>
      <c r="X3873" s="302"/>
      <c r="Y3873" s="302"/>
      <c r="Z3873" s="302"/>
      <c r="AA3873" s="302"/>
      <c r="AB3873" s="302"/>
      <c r="AC3873" s="302"/>
      <c r="AD3873" s="302" t="s">
        <v>22</v>
      </c>
      <c r="AE3873" s="302"/>
      <c r="AF3873" s="302"/>
      <c r="AG3873" s="302"/>
      <c r="AH3873" s="222"/>
      <c r="AI3873" s="229"/>
    </row>
    <row r="3874" spans="1:35" ht="150">
      <c r="A3874" s="70" t="s">
        <v>8946</v>
      </c>
      <c r="B3874" s="74" t="s">
        <v>69</v>
      </c>
      <c r="C3874" s="74" t="s">
        <v>69</v>
      </c>
      <c r="D3874" s="75">
        <v>42271</v>
      </c>
      <c r="E3874" s="76">
        <v>0.62986111111111109</v>
      </c>
      <c r="F3874" s="75">
        <v>42271</v>
      </c>
      <c r="G3874" s="76">
        <v>0.70694444444444438</v>
      </c>
      <c r="H3874" s="76">
        <v>7.7083333333333282E-2</v>
      </c>
      <c r="I3874" s="74">
        <v>58</v>
      </c>
      <c r="J3874" s="74" t="s">
        <v>150</v>
      </c>
      <c r="K3874" s="74" t="s">
        <v>14</v>
      </c>
      <c r="L3874" s="74" t="s">
        <v>4</v>
      </c>
      <c r="M3874" s="225" t="s">
        <v>9202</v>
      </c>
      <c r="N3874" s="226">
        <v>110</v>
      </c>
      <c r="O3874" s="225" t="s">
        <v>7</v>
      </c>
      <c r="P3874" s="225" t="s">
        <v>8678</v>
      </c>
      <c r="Q3874" s="225" t="s">
        <v>9614</v>
      </c>
      <c r="R3874" s="225">
        <v>21.59</v>
      </c>
      <c r="S3874" s="225">
        <v>5.9969999999999999</v>
      </c>
      <c r="T3874" s="225">
        <v>27.587</v>
      </c>
      <c r="U3874" s="302" t="s">
        <v>28</v>
      </c>
      <c r="V3874" s="302">
        <v>1991</v>
      </c>
      <c r="W3874" s="302" t="s">
        <v>606</v>
      </c>
      <c r="X3874" s="302" t="s">
        <v>724</v>
      </c>
      <c r="Y3874" s="302" t="s">
        <v>1593</v>
      </c>
      <c r="Z3874" s="302">
        <v>100</v>
      </c>
      <c r="AA3874" s="302" t="s">
        <v>5202</v>
      </c>
      <c r="AB3874" s="302">
        <v>0</v>
      </c>
      <c r="AC3874" s="302" t="s">
        <v>1593</v>
      </c>
      <c r="AD3874" s="302" t="s">
        <v>0</v>
      </c>
      <c r="AE3874" s="302"/>
      <c r="AF3874" s="302"/>
      <c r="AG3874" s="302" t="s">
        <v>9614</v>
      </c>
      <c r="AH3874" s="222"/>
      <c r="AI3874" s="229"/>
    </row>
    <row r="3875" spans="1:35" ht="243.75">
      <c r="A3875" s="70" t="s">
        <v>4982</v>
      </c>
      <c r="B3875" s="74" t="s">
        <v>5</v>
      </c>
      <c r="C3875" s="74" t="s">
        <v>5</v>
      </c>
      <c r="D3875" s="75">
        <v>42204</v>
      </c>
      <c r="E3875" s="76">
        <v>0.47291666666666665</v>
      </c>
      <c r="F3875" s="75">
        <v>42204</v>
      </c>
      <c r="G3875" s="76">
        <v>0.5</v>
      </c>
      <c r="H3875" s="76">
        <v>2.7083333333333348E-2</v>
      </c>
      <c r="I3875" s="74">
        <v>2</v>
      </c>
      <c r="J3875" s="74" t="s">
        <v>143</v>
      </c>
      <c r="K3875" s="74"/>
      <c r="L3875" s="74" t="s">
        <v>11</v>
      </c>
      <c r="M3875" s="225" t="s">
        <v>10324</v>
      </c>
      <c r="N3875" s="226">
        <v>0.4</v>
      </c>
      <c r="O3875" s="225" t="s">
        <v>25</v>
      </c>
      <c r="P3875" s="225" t="s">
        <v>7816</v>
      </c>
      <c r="Q3875" s="225" t="s">
        <v>10325</v>
      </c>
      <c r="R3875" s="225">
        <v>0.4</v>
      </c>
      <c r="S3875" s="225"/>
      <c r="T3875" s="225">
        <v>0.4</v>
      </c>
      <c r="U3875" s="302" t="s">
        <v>45</v>
      </c>
      <c r="V3875" s="302">
        <v>2002</v>
      </c>
      <c r="W3875" s="302" t="s">
        <v>10326</v>
      </c>
      <c r="X3875" s="302" t="s">
        <v>10327</v>
      </c>
      <c r="Y3875" s="302">
        <v>2011</v>
      </c>
      <c r="Z3875" s="302">
        <v>100</v>
      </c>
      <c r="AA3875" s="302">
        <v>42491</v>
      </c>
      <c r="AB3875" s="302">
        <v>4</v>
      </c>
      <c r="AC3875" s="302">
        <v>2011</v>
      </c>
      <c r="AD3875" s="302" t="s">
        <v>22</v>
      </c>
      <c r="AE3875" s="302"/>
      <c r="AF3875" s="302"/>
      <c r="AG3875" s="302"/>
      <c r="AH3875" s="222"/>
      <c r="AI3875" s="229"/>
    </row>
    <row r="3876" spans="1:35" ht="75">
      <c r="A3876" s="70" t="s">
        <v>8946</v>
      </c>
      <c r="B3876" s="74" t="s">
        <v>58</v>
      </c>
      <c r="C3876" s="74" t="s">
        <v>197</v>
      </c>
      <c r="D3876" s="75">
        <v>42271</v>
      </c>
      <c r="E3876" s="76">
        <v>0.71319444444444446</v>
      </c>
      <c r="F3876" s="75">
        <v>42271</v>
      </c>
      <c r="G3876" s="76">
        <v>0.73472222222222217</v>
      </c>
      <c r="H3876" s="76">
        <f>G3876-E3876</f>
        <v>2.1527777777777701E-2</v>
      </c>
      <c r="I3876" s="74">
        <v>11</v>
      </c>
      <c r="J3876" s="74" t="s">
        <v>150</v>
      </c>
      <c r="K3876" s="74" t="s">
        <v>20</v>
      </c>
      <c r="L3876" s="74" t="s">
        <v>29</v>
      </c>
      <c r="M3876" s="225" t="s">
        <v>9199</v>
      </c>
      <c r="N3876" s="226" t="s">
        <v>3</v>
      </c>
      <c r="O3876" s="225" t="s">
        <v>7</v>
      </c>
      <c r="P3876" s="225" t="s">
        <v>9199</v>
      </c>
      <c r="Q3876" s="225" t="s">
        <v>11157</v>
      </c>
      <c r="R3876" s="225">
        <v>2</v>
      </c>
      <c r="S3876" s="225"/>
      <c r="T3876" s="225">
        <v>2</v>
      </c>
      <c r="U3876" s="302" t="s">
        <v>28</v>
      </c>
      <c r="V3876" s="302">
        <v>1977</v>
      </c>
      <c r="W3876" s="302" t="s">
        <v>1709</v>
      </c>
      <c r="X3876" s="302" t="s">
        <v>724</v>
      </c>
      <c r="Y3876" s="302">
        <v>42236</v>
      </c>
      <c r="Z3876" s="302">
        <v>100</v>
      </c>
      <c r="AA3876" s="302">
        <v>42967</v>
      </c>
      <c r="AB3876" s="302">
        <v>0</v>
      </c>
      <c r="AC3876" s="302">
        <v>42236</v>
      </c>
      <c r="AD3876" s="302" t="s">
        <v>27</v>
      </c>
      <c r="AE3876" s="302"/>
      <c r="AF3876" s="302"/>
      <c r="AG3876" s="302"/>
      <c r="AH3876" s="222"/>
      <c r="AI3876" s="229"/>
    </row>
    <row r="3877" spans="1:35" ht="75">
      <c r="A3877" s="70" t="s">
        <v>8946</v>
      </c>
      <c r="B3877" s="74" t="s">
        <v>58</v>
      </c>
      <c r="C3877" s="74" t="s">
        <v>197</v>
      </c>
      <c r="D3877" s="75">
        <v>42271</v>
      </c>
      <c r="E3877" s="76">
        <v>0.93055555555555547</v>
      </c>
      <c r="F3877" s="75">
        <v>42271</v>
      </c>
      <c r="G3877" s="76">
        <v>0.93055555555555547</v>
      </c>
      <c r="H3877" s="76">
        <v>0</v>
      </c>
      <c r="I3877" s="74">
        <v>34</v>
      </c>
      <c r="J3877" s="74" t="s">
        <v>198</v>
      </c>
      <c r="K3877" s="74" t="s">
        <v>8</v>
      </c>
      <c r="L3877" s="74" t="s">
        <v>9</v>
      </c>
      <c r="M3877" s="225" t="s">
        <v>9200</v>
      </c>
      <c r="N3877" s="226">
        <v>35</v>
      </c>
      <c r="O3877" s="225" t="s">
        <v>7</v>
      </c>
      <c r="P3877" s="225" t="s">
        <v>9201</v>
      </c>
      <c r="Q3877" s="225" t="s">
        <v>11158</v>
      </c>
      <c r="R3877" s="225"/>
      <c r="S3877" s="225">
        <v>14.2</v>
      </c>
      <c r="T3877" s="225">
        <v>14.2</v>
      </c>
      <c r="U3877" s="302" t="s">
        <v>28</v>
      </c>
      <c r="V3877" s="302">
        <v>1976</v>
      </c>
      <c r="W3877" s="302" t="s">
        <v>1709</v>
      </c>
      <c r="X3877" s="302" t="s">
        <v>724</v>
      </c>
      <c r="Y3877" s="302">
        <v>41866</v>
      </c>
      <c r="Z3877" s="302">
        <v>100</v>
      </c>
      <c r="AA3877" s="302">
        <v>42597</v>
      </c>
      <c r="AB3877" s="302">
        <v>0</v>
      </c>
      <c r="AC3877" s="302">
        <v>41866</v>
      </c>
      <c r="AD3877" s="302" t="s">
        <v>30</v>
      </c>
      <c r="AE3877" s="302"/>
      <c r="AF3877" s="302"/>
      <c r="AG3877" s="302"/>
      <c r="AH3877" s="222"/>
      <c r="AI3877" s="229"/>
    </row>
    <row r="3878" spans="1:35" ht="37.5">
      <c r="A3878" s="70" t="s">
        <v>4982</v>
      </c>
      <c r="B3878" s="74" t="s">
        <v>12</v>
      </c>
      <c r="C3878" s="74" t="s">
        <v>360</v>
      </c>
      <c r="D3878" s="75">
        <v>42189</v>
      </c>
      <c r="E3878" s="76">
        <v>0.8666666666666667</v>
      </c>
      <c r="F3878" s="75">
        <v>42189</v>
      </c>
      <c r="G3878" s="76">
        <v>0.86805555555555547</v>
      </c>
      <c r="H3878" s="76">
        <f>G3878-E3878</f>
        <v>1.3888888888887729E-3</v>
      </c>
      <c r="I3878" s="74">
        <v>4</v>
      </c>
      <c r="J3878" s="74"/>
      <c r="K3878" s="74"/>
      <c r="L3878" s="74" t="s">
        <v>11</v>
      </c>
      <c r="M3878" s="225" t="s">
        <v>4360</v>
      </c>
      <c r="N3878" s="226">
        <v>0.4</v>
      </c>
      <c r="O3878" s="225" t="s">
        <v>55</v>
      </c>
      <c r="P3878" s="225" t="s">
        <v>55</v>
      </c>
      <c r="Q3878" s="225" t="s">
        <v>8116</v>
      </c>
      <c r="R3878" s="225">
        <v>0.11</v>
      </c>
      <c r="S3878" s="225">
        <v>0.28999999999999998</v>
      </c>
      <c r="T3878" s="225">
        <f>R3878+S3878</f>
        <v>0.39999999999999997</v>
      </c>
      <c r="U3878" s="302" t="s">
        <v>60</v>
      </c>
      <c r="V3878" s="302" t="s">
        <v>128</v>
      </c>
      <c r="W3878" s="302" t="s">
        <v>128</v>
      </c>
      <c r="X3878" s="302" t="s">
        <v>128</v>
      </c>
      <c r="Y3878" s="302" t="s">
        <v>128</v>
      </c>
      <c r="Z3878" s="302" t="s">
        <v>128</v>
      </c>
      <c r="AA3878" s="302" t="s">
        <v>128</v>
      </c>
      <c r="AB3878" s="302" t="s">
        <v>128</v>
      </c>
      <c r="AC3878" s="302" t="s">
        <v>128</v>
      </c>
      <c r="AD3878" s="302" t="s">
        <v>22</v>
      </c>
      <c r="AE3878" s="302" t="s">
        <v>128</v>
      </c>
      <c r="AF3878" s="302" t="s">
        <v>128</v>
      </c>
      <c r="AG3878" s="302"/>
      <c r="AH3878" s="222"/>
      <c r="AI3878" s="229"/>
    </row>
    <row r="3879" spans="1:35" ht="150">
      <c r="A3879" s="70" t="s">
        <v>8946</v>
      </c>
      <c r="B3879" s="74" t="s">
        <v>5</v>
      </c>
      <c r="C3879" s="74" t="s">
        <v>5</v>
      </c>
      <c r="D3879" s="75">
        <v>42271</v>
      </c>
      <c r="E3879" s="76">
        <v>0.65763888888888888</v>
      </c>
      <c r="F3879" s="75">
        <v>42271</v>
      </c>
      <c r="G3879" s="76">
        <v>0.65763888888888888</v>
      </c>
      <c r="H3879" s="76">
        <v>0</v>
      </c>
      <c r="I3879" s="74">
        <v>11</v>
      </c>
      <c r="J3879" s="74" t="s">
        <v>150</v>
      </c>
      <c r="K3879" s="74" t="s">
        <v>8</v>
      </c>
      <c r="L3879" s="74" t="s">
        <v>29</v>
      </c>
      <c r="M3879" s="225" t="s">
        <v>10781</v>
      </c>
      <c r="N3879" s="226" t="s">
        <v>3</v>
      </c>
      <c r="O3879" s="225" t="s">
        <v>7</v>
      </c>
      <c r="P3879" s="225" t="s">
        <v>10782</v>
      </c>
      <c r="Q3879" s="225" t="s">
        <v>10783</v>
      </c>
      <c r="R3879" s="225"/>
      <c r="S3879" s="225">
        <v>1.1000000000000001</v>
      </c>
      <c r="T3879" s="225">
        <f>R3879+S3879</f>
        <v>1.1000000000000001</v>
      </c>
      <c r="U3879" s="302" t="s">
        <v>28</v>
      </c>
      <c r="V3879" s="302" t="s">
        <v>2008</v>
      </c>
      <c r="W3879" s="302" t="s">
        <v>10784</v>
      </c>
      <c r="X3879" s="302" t="s">
        <v>10785</v>
      </c>
      <c r="Y3879" s="302" t="s">
        <v>10786</v>
      </c>
      <c r="Z3879" s="302">
        <v>0.75</v>
      </c>
      <c r="AA3879" s="302" t="s">
        <v>10787</v>
      </c>
      <c r="AB3879" s="302" t="s">
        <v>10788</v>
      </c>
      <c r="AC3879" s="302"/>
      <c r="AD3879" s="302" t="s">
        <v>59</v>
      </c>
      <c r="AE3879" s="302"/>
      <c r="AF3879" s="302"/>
      <c r="AG3879" s="302" t="s">
        <v>10789</v>
      </c>
      <c r="AH3879" s="222"/>
      <c r="AI3879" s="229"/>
    </row>
    <row r="3880" spans="1:35" ht="31.5">
      <c r="A3880" s="70" t="s">
        <v>8946</v>
      </c>
      <c r="B3880" s="141" t="s">
        <v>84</v>
      </c>
      <c r="C3880" s="197" t="s">
        <v>2393</v>
      </c>
      <c r="D3880" s="163">
        <v>42272</v>
      </c>
      <c r="E3880" s="118">
        <v>0.25</v>
      </c>
      <c r="F3880" s="163">
        <v>42272</v>
      </c>
      <c r="G3880" s="118">
        <v>0.25</v>
      </c>
      <c r="H3880" s="104">
        <f>G3880-E3880</f>
        <v>0</v>
      </c>
      <c r="I3880" s="70">
        <v>17</v>
      </c>
      <c r="J3880" s="70"/>
      <c r="K3880" s="69" t="s">
        <v>8</v>
      </c>
      <c r="L3880" s="70" t="s">
        <v>4</v>
      </c>
      <c r="M3880" s="220" t="s">
        <v>7334</v>
      </c>
      <c r="N3880" s="219" t="s">
        <v>3</v>
      </c>
      <c r="O3880" s="219" t="s">
        <v>7</v>
      </c>
      <c r="P3880" s="220" t="s">
        <v>7334</v>
      </c>
      <c r="Q3880" s="439" t="s">
        <v>10934</v>
      </c>
      <c r="R3880" s="250">
        <v>1.6</v>
      </c>
      <c r="S3880" s="250"/>
      <c r="T3880" s="250">
        <v>1.6</v>
      </c>
      <c r="U3880" s="304" t="s">
        <v>6</v>
      </c>
      <c r="V3880" s="279">
        <v>1993</v>
      </c>
      <c r="W3880" s="273" t="s">
        <v>10824</v>
      </c>
      <c r="X3880" s="279"/>
      <c r="Y3880" s="289" t="s">
        <v>10935</v>
      </c>
      <c r="Z3880" s="279"/>
      <c r="AA3880" s="279"/>
      <c r="AB3880" s="279"/>
      <c r="AC3880" s="279"/>
      <c r="AD3880" s="274" t="s">
        <v>0</v>
      </c>
      <c r="AE3880" s="279"/>
      <c r="AF3880" s="279"/>
      <c r="AG3880" s="273" t="s">
        <v>2396</v>
      </c>
      <c r="AH3880" s="222"/>
      <c r="AI3880" s="229"/>
    </row>
    <row r="3881" spans="1:35" ht="63">
      <c r="A3881" s="70" t="s">
        <v>7992</v>
      </c>
      <c r="B3881" s="74" t="s">
        <v>15</v>
      </c>
      <c r="C3881" s="74" t="s">
        <v>15</v>
      </c>
      <c r="D3881" s="75">
        <v>42246</v>
      </c>
      <c r="E3881" s="76">
        <v>0.79513888888888884</v>
      </c>
      <c r="F3881" s="75">
        <v>42246</v>
      </c>
      <c r="G3881" s="76">
        <v>0.79513888888888884</v>
      </c>
      <c r="H3881" s="76">
        <f>(F3881+G3881)-(D3881+E3881)</f>
        <v>0</v>
      </c>
      <c r="I3881" s="74">
        <v>4</v>
      </c>
      <c r="J3881" s="74" t="s">
        <v>143</v>
      </c>
      <c r="K3881" s="74" t="s">
        <v>8</v>
      </c>
      <c r="L3881" s="74" t="s">
        <v>9</v>
      </c>
      <c r="M3881" s="225" t="s">
        <v>9429</v>
      </c>
      <c r="N3881" s="226" t="s">
        <v>3</v>
      </c>
      <c r="O3881" s="225" t="s">
        <v>7</v>
      </c>
      <c r="P3881" s="225" t="s">
        <v>9430</v>
      </c>
      <c r="Q3881" s="225" t="s">
        <v>9431</v>
      </c>
      <c r="R3881" s="225"/>
      <c r="S3881" s="225">
        <v>0.38</v>
      </c>
      <c r="T3881" s="225">
        <f>SUM(R3881:S3881)</f>
        <v>0.38</v>
      </c>
      <c r="U3881" s="302" t="s">
        <v>28</v>
      </c>
      <c r="V3881" s="302">
        <v>1985</v>
      </c>
      <c r="W3881" s="302" t="s">
        <v>587</v>
      </c>
      <c r="X3881" s="302"/>
      <c r="Y3881" s="302">
        <v>42177</v>
      </c>
      <c r="Z3881" s="302">
        <v>100</v>
      </c>
      <c r="AA3881" s="302" t="s">
        <v>9364</v>
      </c>
      <c r="AB3881" s="302">
        <v>0</v>
      </c>
      <c r="AC3881" s="302"/>
      <c r="AD3881" s="302" t="s">
        <v>22</v>
      </c>
      <c r="AE3881" s="302" t="s">
        <v>53</v>
      </c>
      <c r="AF3881" s="302"/>
      <c r="AG3881" s="302" t="s">
        <v>9432</v>
      </c>
      <c r="AH3881" s="222"/>
      <c r="AI3881" s="229"/>
    </row>
    <row r="3882" spans="1:35" ht="168.75">
      <c r="A3882" s="70" t="s">
        <v>8946</v>
      </c>
      <c r="B3882" s="74" t="s">
        <v>19</v>
      </c>
      <c r="C3882" s="74" t="s">
        <v>11333</v>
      </c>
      <c r="D3882" s="75">
        <v>42272</v>
      </c>
      <c r="E3882" s="76">
        <v>0.42777777777777781</v>
      </c>
      <c r="F3882" s="75">
        <v>42272</v>
      </c>
      <c r="G3882" s="76">
        <v>0.43124999999999997</v>
      </c>
      <c r="H3882" s="76">
        <v>3.4722222222221544E-3</v>
      </c>
      <c r="I3882" s="74">
        <v>3</v>
      </c>
      <c r="J3882" s="74"/>
      <c r="K3882" s="74"/>
      <c r="L3882" s="74" t="s">
        <v>16</v>
      </c>
      <c r="M3882" s="225" t="s">
        <v>3813</v>
      </c>
      <c r="N3882" s="226">
        <v>35</v>
      </c>
      <c r="O3882" s="225" t="s">
        <v>7</v>
      </c>
      <c r="P3882" s="225" t="s">
        <v>9218</v>
      </c>
      <c r="Q3882" s="225" t="s">
        <v>11494</v>
      </c>
      <c r="R3882" s="225">
        <v>1</v>
      </c>
      <c r="S3882" s="225"/>
      <c r="T3882" s="225">
        <f>R3882+S3882</f>
        <v>1</v>
      </c>
      <c r="U3882" s="302"/>
      <c r="V3882" s="302"/>
      <c r="W3882" s="302"/>
      <c r="X3882" s="302"/>
      <c r="Y3882" s="302"/>
      <c r="Z3882" s="302"/>
      <c r="AA3882" s="302"/>
      <c r="AB3882" s="302"/>
      <c r="AC3882" s="302"/>
      <c r="AD3882" s="302" t="s">
        <v>37</v>
      </c>
      <c r="AE3882" s="302"/>
      <c r="AF3882" s="302"/>
      <c r="AG3882" s="302"/>
      <c r="AH3882" s="222"/>
      <c r="AI3882" s="229"/>
    </row>
    <row r="3883" spans="1:35" ht="75">
      <c r="A3883" s="70" t="s">
        <v>8946</v>
      </c>
      <c r="B3883" s="74" t="s">
        <v>19</v>
      </c>
      <c r="C3883" s="74" t="s">
        <v>19</v>
      </c>
      <c r="D3883" s="75">
        <v>42272</v>
      </c>
      <c r="E3883" s="76">
        <v>0.59861111111111109</v>
      </c>
      <c r="F3883" s="75">
        <v>42272</v>
      </c>
      <c r="G3883" s="76">
        <v>0.59861111111111109</v>
      </c>
      <c r="H3883" s="76">
        <f>F3883-D3883+G3883-E3883</f>
        <v>0</v>
      </c>
      <c r="I3883" s="74">
        <v>19</v>
      </c>
      <c r="J3883" s="74" t="s">
        <v>2602</v>
      </c>
      <c r="K3883" s="74" t="s">
        <v>8</v>
      </c>
      <c r="L3883" s="74" t="s">
        <v>9</v>
      </c>
      <c r="M3883" s="225" t="s">
        <v>2410</v>
      </c>
      <c r="N3883" s="226" t="s">
        <v>3</v>
      </c>
      <c r="O3883" s="225" t="s">
        <v>7</v>
      </c>
      <c r="P3883" s="225" t="s">
        <v>11495</v>
      </c>
      <c r="Q3883" s="225" t="s">
        <v>11496</v>
      </c>
      <c r="R3883" s="225">
        <v>6</v>
      </c>
      <c r="S3883" s="225">
        <v>7</v>
      </c>
      <c r="T3883" s="225">
        <f>R3883+S3883</f>
        <v>13</v>
      </c>
      <c r="U3883" s="302" t="s">
        <v>28</v>
      </c>
      <c r="V3883" s="302">
        <v>1979</v>
      </c>
      <c r="W3883" s="302" t="s">
        <v>1709</v>
      </c>
      <c r="X3883" s="302">
        <v>0</v>
      </c>
      <c r="Y3883" s="302">
        <v>0</v>
      </c>
      <c r="Z3883" s="302">
        <v>0</v>
      </c>
      <c r="AA3883" s="302">
        <v>0</v>
      </c>
      <c r="AB3883" s="302">
        <v>0</v>
      </c>
      <c r="AC3883" s="302">
        <v>0</v>
      </c>
      <c r="AD3883" s="302" t="s">
        <v>30</v>
      </c>
      <c r="AE3883" s="302"/>
      <c r="AF3883" s="302"/>
      <c r="AG3883" s="302"/>
      <c r="AH3883" s="222"/>
      <c r="AI3883" s="229"/>
    </row>
    <row r="3884" spans="1:35" ht="168.75">
      <c r="A3884" s="70" t="s">
        <v>11517</v>
      </c>
      <c r="B3884" s="74" t="s">
        <v>15</v>
      </c>
      <c r="C3884" s="74" t="s">
        <v>11831</v>
      </c>
      <c r="D3884" s="75">
        <v>42285</v>
      </c>
      <c r="E3884" s="76">
        <v>0.29166666666666669</v>
      </c>
      <c r="F3884" s="75">
        <v>42285</v>
      </c>
      <c r="G3884" s="76">
        <v>0.4069444444444445</v>
      </c>
      <c r="H3884" s="76">
        <f>(F3884+G3884)-(D3884+E3884)</f>
        <v>0.11527777778246673</v>
      </c>
      <c r="I3884" s="74">
        <v>3</v>
      </c>
      <c r="J3884" s="74" t="s">
        <v>11839</v>
      </c>
      <c r="K3884" s="74" t="s">
        <v>14</v>
      </c>
      <c r="L3884" s="74" t="s">
        <v>9</v>
      </c>
      <c r="M3884" s="225" t="s">
        <v>11846</v>
      </c>
      <c r="N3884" s="226" t="s">
        <v>3</v>
      </c>
      <c r="O3884" s="225" t="s">
        <v>7</v>
      </c>
      <c r="P3884" s="225" t="s">
        <v>11847</v>
      </c>
      <c r="Q3884" s="225" t="s">
        <v>12067</v>
      </c>
      <c r="R3884" s="225">
        <v>9.9</v>
      </c>
      <c r="S3884" s="225">
        <f>0.37+9.74</f>
        <v>10.11</v>
      </c>
      <c r="T3884" s="225">
        <f>SUM(R3884:S3884)</f>
        <v>20.009999999999998</v>
      </c>
      <c r="U3884" s="302" t="s">
        <v>6</v>
      </c>
      <c r="V3884" s="302">
        <v>1997</v>
      </c>
      <c r="W3884" s="302" t="s">
        <v>1977</v>
      </c>
      <c r="X3884" s="302"/>
      <c r="Y3884" s="302" t="s">
        <v>13028</v>
      </c>
      <c r="Z3884" s="302">
        <v>100</v>
      </c>
      <c r="AA3884" s="302">
        <v>42339</v>
      </c>
      <c r="AB3884" s="302">
        <v>0</v>
      </c>
      <c r="AC3884" s="302"/>
      <c r="AD3884" s="302" t="s">
        <v>31</v>
      </c>
      <c r="AE3884" s="302" t="s">
        <v>53</v>
      </c>
      <c r="AF3884" s="302"/>
      <c r="AG3884" s="302" t="s">
        <v>13029</v>
      </c>
      <c r="AH3884" s="222"/>
      <c r="AI3884" s="229"/>
    </row>
    <row r="3885" spans="1:35" ht="56.25">
      <c r="A3885" s="70" t="s">
        <v>8946</v>
      </c>
      <c r="B3885" s="74" t="s">
        <v>18</v>
      </c>
      <c r="C3885" s="74" t="s">
        <v>18</v>
      </c>
      <c r="D3885" s="75">
        <v>42262</v>
      </c>
      <c r="E3885" s="76">
        <v>42263</v>
      </c>
      <c r="F3885" s="75">
        <v>42263</v>
      </c>
      <c r="G3885" s="76">
        <v>42263.5</v>
      </c>
      <c r="H3885" s="76">
        <f>G3885-E3885</f>
        <v>0.5</v>
      </c>
      <c r="I3885" s="74">
        <v>1</v>
      </c>
      <c r="J3885" s="74"/>
      <c r="K3885" s="74"/>
      <c r="L3885" s="74" t="s">
        <v>4</v>
      </c>
      <c r="M3885" s="225" t="s">
        <v>337</v>
      </c>
      <c r="N3885" s="226">
        <v>0.4</v>
      </c>
      <c r="O3885" s="225" t="s">
        <v>2</v>
      </c>
      <c r="P3885" s="225" t="s">
        <v>9099</v>
      </c>
      <c r="Q3885" s="225" t="s">
        <v>9100</v>
      </c>
      <c r="R3885" s="225">
        <f>0.217+0.155</f>
        <v>0.372</v>
      </c>
      <c r="S3885" s="225"/>
      <c r="T3885" s="225">
        <f>R3885+S3885</f>
        <v>0.372</v>
      </c>
      <c r="U3885" s="302"/>
      <c r="V3885" s="302"/>
      <c r="W3885" s="302"/>
      <c r="X3885" s="302"/>
      <c r="Y3885" s="302"/>
      <c r="Z3885" s="302"/>
      <c r="AA3885" s="302"/>
      <c r="AB3885" s="302"/>
      <c r="AC3885" s="302"/>
      <c r="AD3885" s="302" t="s">
        <v>22</v>
      </c>
      <c r="AE3885" s="302"/>
      <c r="AF3885" s="302"/>
      <c r="AG3885" s="302" t="s">
        <v>468</v>
      </c>
      <c r="AH3885" s="222"/>
      <c r="AI3885" s="229"/>
    </row>
    <row r="3886" spans="1:35" ht="150">
      <c r="A3886" s="70" t="s">
        <v>8946</v>
      </c>
      <c r="B3886" s="74" t="s">
        <v>19</v>
      </c>
      <c r="C3886" s="74" t="s">
        <v>19</v>
      </c>
      <c r="D3886" s="75">
        <v>42273</v>
      </c>
      <c r="E3886" s="76">
        <v>0.4826388888888889</v>
      </c>
      <c r="F3886" s="75">
        <v>42273</v>
      </c>
      <c r="G3886" s="76">
        <v>0.49374999999999997</v>
      </c>
      <c r="H3886" s="76">
        <f>F3886-D3886+G3886-E3886</f>
        <v>1.1111111111111072E-2</v>
      </c>
      <c r="I3886" s="74">
        <v>8</v>
      </c>
      <c r="J3886" s="74"/>
      <c r="K3886" s="74"/>
      <c r="L3886" s="74" t="s">
        <v>4</v>
      </c>
      <c r="M3886" s="225" t="s">
        <v>184</v>
      </c>
      <c r="N3886" s="226" t="s">
        <v>3</v>
      </c>
      <c r="O3886" s="225" t="s">
        <v>32</v>
      </c>
      <c r="P3886" s="225" t="s">
        <v>9226</v>
      </c>
      <c r="Q3886" s="225" t="s">
        <v>11497</v>
      </c>
      <c r="R3886" s="225">
        <v>5</v>
      </c>
      <c r="S3886" s="225">
        <v>4</v>
      </c>
      <c r="T3886" s="225">
        <f>R3886+S3886</f>
        <v>9</v>
      </c>
      <c r="U3886" s="302" t="s">
        <v>80</v>
      </c>
      <c r="V3886" s="302">
        <v>2004</v>
      </c>
      <c r="W3886" s="302" t="s">
        <v>11498</v>
      </c>
      <c r="X3886" s="302">
        <v>0</v>
      </c>
      <c r="Y3886" s="302">
        <v>0</v>
      </c>
      <c r="Z3886" s="302">
        <v>0</v>
      </c>
      <c r="AA3886" s="302">
        <v>0</v>
      </c>
      <c r="AB3886" s="302">
        <v>0</v>
      </c>
      <c r="AC3886" s="302">
        <v>0</v>
      </c>
      <c r="AD3886" s="302" t="s">
        <v>0</v>
      </c>
      <c r="AE3886" s="302"/>
      <c r="AF3886" s="302"/>
      <c r="AG3886" s="302"/>
      <c r="AH3886" s="222"/>
      <c r="AI3886" s="229"/>
    </row>
    <row r="3887" spans="1:35" ht="56.25">
      <c r="A3887" s="70" t="s">
        <v>2819</v>
      </c>
      <c r="B3887" s="74" t="s">
        <v>12</v>
      </c>
      <c r="C3887" s="74" t="s">
        <v>127</v>
      </c>
      <c r="D3887" s="75">
        <v>42153</v>
      </c>
      <c r="E3887" s="76">
        <v>0.79999999999999993</v>
      </c>
      <c r="F3887" s="75">
        <v>42153</v>
      </c>
      <c r="G3887" s="76">
        <v>0.79999999999999993</v>
      </c>
      <c r="H3887" s="76">
        <v>0</v>
      </c>
      <c r="I3887" s="74">
        <v>4</v>
      </c>
      <c r="J3887" s="74"/>
      <c r="K3887" s="74"/>
      <c r="L3887" s="74" t="s">
        <v>11</v>
      </c>
      <c r="M3887" s="225" t="s">
        <v>3226</v>
      </c>
      <c r="N3887" s="226">
        <v>0.4</v>
      </c>
      <c r="O3887" s="225" t="s">
        <v>2</v>
      </c>
      <c r="P3887" s="225" t="s">
        <v>941</v>
      </c>
      <c r="Q3887" s="225" t="s">
        <v>3441</v>
      </c>
      <c r="R3887" s="225">
        <v>0.21</v>
      </c>
      <c r="S3887" s="225">
        <v>0.16</v>
      </c>
      <c r="T3887" s="225">
        <f>R3887+S3887</f>
        <v>0.37</v>
      </c>
      <c r="U3887" s="302" t="s">
        <v>1</v>
      </c>
      <c r="V3887" s="302" t="s">
        <v>128</v>
      </c>
      <c r="W3887" s="302" t="s">
        <v>128</v>
      </c>
      <c r="X3887" s="302" t="s">
        <v>128</v>
      </c>
      <c r="Y3887" s="302" t="s">
        <v>128</v>
      </c>
      <c r="Z3887" s="302" t="s">
        <v>128</v>
      </c>
      <c r="AA3887" s="302" t="s">
        <v>128</v>
      </c>
      <c r="AB3887" s="302" t="s">
        <v>128</v>
      </c>
      <c r="AC3887" s="302" t="s">
        <v>128</v>
      </c>
      <c r="AD3887" s="302" t="s">
        <v>22</v>
      </c>
      <c r="AE3887" s="302"/>
      <c r="AF3887" s="302"/>
      <c r="AG3887" s="302"/>
      <c r="AH3887" s="222"/>
      <c r="AI3887" s="229"/>
    </row>
    <row r="3888" spans="1:35" ht="187.5">
      <c r="A3888" s="70" t="s">
        <v>8946</v>
      </c>
      <c r="B3888" s="74" t="s">
        <v>81</v>
      </c>
      <c r="C3888" s="74" t="s">
        <v>10111</v>
      </c>
      <c r="D3888" s="75">
        <v>42273</v>
      </c>
      <c r="E3888" s="76">
        <v>0.40138888888888885</v>
      </c>
      <c r="F3888" s="75">
        <v>42273</v>
      </c>
      <c r="G3888" s="76">
        <v>0.40138888888888885</v>
      </c>
      <c r="H3888" s="76">
        <v>0</v>
      </c>
      <c r="I3888" s="74">
        <v>12</v>
      </c>
      <c r="J3888" s="74"/>
      <c r="K3888" s="74" t="s">
        <v>8</v>
      </c>
      <c r="L3888" s="74" t="s">
        <v>16</v>
      </c>
      <c r="M3888" s="225" t="s">
        <v>10112</v>
      </c>
      <c r="N3888" s="226">
        <v>110</v>
      </c>
      <c r="O3888" s="225" t="s">
        <v>7</v>
      </c>
      <c r="P3888" s="225" t="s">
        <v>10112</v>
      </c>
      <c r="Q3888" s="225" t="s">
        <v>10113</v>
      </c>
      <c r="R3888" s="225"/>
      <c r="S3888" s="225">
        <v>5.6</v>
      </c>
      <c r="T3888" s="225">
        <v>5.6</v>
      </c>
      <c r="U3888" s="302"/>
      <c r="V3888" s="302"/>
      <c r="W3888" s="302"/>
      <c r="X3888" s="302"/>
      <c r="Y3888" s="302"/>
      <c r="Z3888" s="302"/>
      <c r="AA3888" s="302"/>
      <c r="AB3888" s="302"/>
      <c r="AC3888" s="302"/>
      <c r="AD3888" s="302" t="s">
        <v>37</v>
      </c>
      <c r="AE3888" s="302"/>
      <c r="AF3888" s="302"/>
      <c r="AG3888" s="302"/>
      <c r="AH3888" s="222"/>
      <c r="AI3888" s="229"/>
    </row>
    <row r="3889" spans="1:35" ht="47.25">
      <c r="A3889" s="164" t="s">
        <v>640</v>
      </c>
      <c r="B3889" s="94" t="s">
        <v>21</v>
      </c>
      <c r="C3889" s="134" t="s">
        <v>21</v>
      </c>
      <c r="D3889" s="93">
        <v>42038</v>
      </c>
      <c r="E3889" s="104">
        <v>0.54166666666666663</v>
      </c>
      <c r="F3889" s="93">
        <v>42038</v>
      </c>
      <c r="G3889" s="104">
        <v>0.71875</v>
      </c>
      <c r="H3889" s="104">
        <v>0.17708333333333334</v>
      </c>
      <c r="I3889" s="69">
        <v>2</v>
      </c>
      <c r="J3889" s="69"/>
      <c r="K3889" s="94"/>
      <c r="L3889" s="69" t="s">
        <v>11</v>
      </c>
      <c r="M3889" s="233" t="s">
        <v>719</v>
      </c>
      <c r="N3889" s="219">
        <v>0.4</v>
      </c>
      <c r="O3889" s="219" t="s">
        <v>2</v>
      </c>
      <c r="P3889" s="233" t="s">
        <v>719</v>
      </c>
      <c r="Q3889" s="219" t="s">
        <v>2347</v>
      </c>
      <c r="R3889" s="219">
        <v>0.23799999999999999</v>
      </c>
      <c r="S3889" s="219">
        <v>0.11799999999999999</v>
      </c>
      <c r="T3889" s="219">
        <v>0.35599999999999998</v>
      </c>
      <c r="U3889" s="300" t="s">
        <v>43</v>
      </c>
      <c r="V3889" s="274" t="s">
        <v>128</v>
      </c>
      <c r="W3889" s="300" t="s">
        <v>128</v>
      </c>
      <c r="X3889" s="300" t="s">
        <v>128</v>
      </c>
      <c r="Y3889" s="515" t="s">
        <v>128</v>
      </c>
      <c r="Z3889" s="527" t="s">
        <v>128</v>
      </c>
      <c r="AA3889" s="515" t="s">
        <v>128</v>
      </c>
      <c r="AB3889" s="300" t="s">
        <v>128</v>
      </c>
      <c r="AC3889" s="515" t="s">
        <v>128</v>
      </c>
      <c r="AD3889" s="300" t="s">
        <v>22</v>
      </c>
      <c r="AE3889" s="300" t="s">
        <v>57</v>
      </c>
      <c r="AF3889" s="300"/>
      <c r="AG3889" s="527"/>
      <c r="AH3889" s="233"/>
      <c r="AI3889" s="571"/>
    </row>
    <row r="3890" spans="1:35" ht="375">
      <c r="A3890" s="128" t="s">
        <v>8946</v>
      </c>
      <c r="B3890" s="188" t="s">
        <v>1412</v>
      </c>
      <c r="C3890" s="186" t="s">
        <v>1427</v>
      </c>
      <c r="D3890" s="184">
        <v>42274</v>
      </c>
      <c r="E3890" s="185">
        <v>0.22361111111111109</v>
      </c>
      <c r="F3890" s="184">
        <v>42274</v>
      </c>
      <c r="G3890" s="185">
        <v>0.23472222222222219</v>
      </c>
      <c r="H3890" s="185">
        <v>1.1111111111111112E-2</v>
      </c>
      <c r="I3890" s="186">
        <v>0</v>
      </c>
      <c r="J3890" s="186" t="s">
        <v>9265</v>
      </c>
      <c r="K3890" s="186"/>
      <c r="L3890" s="260" t="s">
        <v>4</v>
      </c>
      <c r="M3890" s="240" t="s">
        <v>9267</v>
      </c>
      <c r="N3890" s="240" t="s">
        <v>3</v>
      </c>
      <c r="O3890" s="240" t="s">
        <v>23</v>
      </c>
      <c r="P3890" s="240" t="s">
        <v>1429</v>
      </c>
      <c r="Q3890" s="243" t="s">
        <v>9266</v>
      </c>
      <c r="R3890" s="241"/>
      <c r="S3890" s="241"/>
      <c r="T3890" s="241"/>
      <c r="U3890" s="279"/>
      <c r="V3890" s="279"/>
      <c r="W3890" s="279"/>
      <c r="X3890" s="279"/>
      <c r="Y3890" s="279"/>
      <c r="Z3890" s="279"/>
      <c r="AA3890" s="279"/>
      <c r="AB3890" s="279"/>
      <c r="AC3890" s="279"/>
      <c r="AD3890" s="273" t="s">
        <v>0</v>
      </c>
      <c r="AE3890" s="279"/>
      <c r="AF3890" s="279"/>
      <c r="AG3890" s="290"/>
      <c r="AH3890" s="222"/>
      <c r="AI3890" s="229"/>
    </row>
    <row r="3891" spans="1:35" ht="56.25">
      <c r="A3891" s="70" t="s">
        <v>1580</v>
      </c>
      <c r="B3891" s="74" t="s">
        <v>12</v>
      </c>
      <c r="C3891" s="74" t="s">
        <v>127</v>
      </c>
      <c r="D3891" s="75">
        <v>42098</v>
      </c>
      <c r="E3891" s="76">
        <v>0.7680555555555556</v>
      </c>
      <c r="F3891" s="75">
        <v>42098</v>
      </c>
      <c r="G3891" s="76">
        <v>0.84722222222222221</v>
      </c>
      <c r="H3891" s="76">
        <f>G3891-E3891</f>
        <v>7.9166666666666607E-2</v>
      </c>
      <c r="I3891" s="74">
        <v>1</v>
      </c>
      <c r="J3891" s="74"/>
      <c r="K3891" s="74"/>
      <c r="L3891" s="74" t="s">
        <v>11</v>
      </c>
      <c r="M3891" s="225" t="s">
        <v>1631</v>
      </c>
      <c r="N3891" s="226">
        <v>0.4</v>
      </c>
      <c r="O3891" s="225" t="s">
        <v>2</v>
      </c>
      <c r="P3891" s="225" t="s">
        <v>1631</v>
      </c>
      <c r="Q3891" s="225" t="s">
        <v>1632</v>
      </c>
      <c r="R3891" s="225"/>
      <c r="S3891" s="225">
        <v>0.35</v>
      </c>
      <c r="T3891" s="225">
        <f>R3891+S3891</f>
        <v>0.35</v>
      </c>
      <c r="U3891" s="302" t="s">
        <v>1</v>
      </c>
      <c r="V3891" s="302" t="s">
        <v>128</v>
      </c>
      <c r="W3891" s="302" t="s">
        <v>128</v>
      </c>
      <c r="X3891" s="302" t="s">
        <v>128</v>
      </c>
      <c r="Y3891" s="302" t="s">
        <v>128</v>
      </c>
      <c r="Z3891" s="302" t="s">
        <v>128</v>
      </c>
      <c r="AA3891" s="302" t="s">
        <v>128</v>
      </c>
      <c r="AB3891" s="302" t="s">
        <v>128</v>
      </c>
      <c r="AC3891" s="302" t="s">
        <v>128</v>
      </c>
      <c r="AD3891" s="302" t="s">
        <v>22</v>
      </c>
      <c r="AE3891" s="302"/>
      <c r="AF3891" s="302"/>
      <c r="AG3891" s="302"/>
      <c r="AH3891" s="222"/>
      <c r="AI3891" s="229"/>
    </row>
    <row r="3892" spans="1:35" ht="63">
      <c r="A3892" s="135" t="s">
        <v>1580</v>
      </c>
      <c r="B3892" s="92" t="s">
        <v>21</v>
      </c>
      <c r="C3892" s="92" t="s">
        <v>21</v>
      </c>
      <c r="D3892" s="88">
        <v>42108</v>
      </c>
      <c r="E3892" s="89">
        <v>0.20486111111111113</v>
      </c>
      <c r="F3892" s="88">
        <v>42108</v>
      </c>
      <c r="G3892" s="89">
        <v>0.27986111111111112</v>
      </c>
      <c r="H3892" s="89">
        <v>7.4999999999999997E-2</v>
      </c>
      <c r="I3892" s="68">
        <v>2</v>
      </c>
      <c r="J3892" s="68"/>
      <c r="K3892" s="92"/>
      <c r="L3892" s="92" t="s">
        <v>11</v>
      </c>
      <c r="M3892" s="230" t="s">
        <v>6676</v>
      </c>
      <c r="N3892" s="221">
        <v>0.4</v>
      </c>
      <c r="O3892" s="221" t="s">
        <v>2</v>
      </c>
      <c r="P3892" s="230" t="s">
        <v>6676</v>
      </c>
      <c r="Q3892" s="221" t="s">
        <v>6677</v>
      </c>
      <c r="R3892" s="221">
        <v>0.23799999999999999</v>
      </c>
      <c r="S3892" s="221">
        <v>0.1</v>
      </c>
      <c r="T3892" s="221">
        <v>0.34</v>
      </c>
      <c r="U3892" s="293" t="s">
        <v>1</v>
      </c>
      <c r="V3892" s="273" t="s">
        <v>128</v>
      </c>
      <c r="W3892" s="293" t="s">
        <v>128</v>
      </c>
      <c r="X3892" s="293" t="s">
        <v>128</v>
      </c>
      <c r="Y3892" s="269">
        <v>2014</v>
      </c>
      <c r="Z3892" s="318" t="s">
        <v>128</v>
      </c>
      <c r="AA3892" s="269">
        <v>2015</v>
      </c>
      <c r="AB3892" s="293" t="s">
        <v>128</v>
      </c>
      <c r="AC3892" s="269">
        <v>2014</v>
      </c>
      <c r="AD3892" s="293" t="s">
        <v>22</v>
      </c>
      <c r="AE3892" s="293" t="s">
        <v>52</v>
      </c>
      <c r="AF3892" s="293"/>
      <c r="AG3892" s="318"/>
      <c r="AH3892" s="222"/>
      <c r="AI3892" s="229"/>
    </row>
    <row r="3893" spans="1:35" ht="131.25">
      <c r="A3893" s="70" t="s">
        <v>8946</v>
      </c>
      <c r="B3893" s="74" t="s">
        <v>19</v>
      </c>
      <c r="C3893" s="74" t="s">
        <v>19</v>
      </c>
      <c r="D3893" s="75">
        <v>42274</v>
      </c>
      <c r="E3893" s="76">
        <v>0.2951388888888889</v>
      </c>
      <c r="F3893" s="75">
        <v>42274</v>
      </c>
      <c r="G3893" s="76">
        <v>0.29583333333333334</v>
      </c>
      <c r="H3893" s="76">
        <f>F3893-D3893+G3893-E3893</f>
        <v>6.9444444444444198E-4</v>
      </c>
      <c r="I3893" s="74">
        <v>5</v>
      </c>
      <c r="J3893" s="74" t="s">
        <v>180</v>
      </c>
      <c r="K3893" s="74" t="s">
        <v>8</v>
      </c>
      <c r="L3893" s="74" t="s">
        <v>9</v>
      </c>
      <c r="M3893" s="225" t="s">
        <v>181</v>
      </c>
      <c r="N3893" s="226" t="s">
        <v>3</v>
      </c>
      <c r="O3893" s="225" t="s">
        <v>7</v>
      </c>
      <c r="P3893" s="225" t="s">
        <v>11499</v>
      </c>
      <c r="Q3893" s="225" t="s">
        <v>11500</v>
      </c>
      <c r="R3893" s="225">
        <v>1</v>
      </c>
      <c r="S3893" s="225">
        <v>1</v>
      </c>
      <c r="T3893" s="225">
        <f>R3893+S3893</f>
        <v>2</v>
      </c>
      <c r="U3893" s="302" t="s">
        <v>28</v>
      </c>
      <c r="V3893" s="302">
        <v>1978</v>
      </c>
      <c r="W3893" s="302" t="s">
        <v>1709</v>
      </c>
      <c r="X3893" s="302">
        <v>0</v>
      </c>
      <c r="Y3893" s="302">
        <v>42010</v>
      </c>
      <c r="Z3893" s="302">
        <v>100</v>
      </c>
      <c r="AA3893" s="302">
        <v>0</v>
      </c>
      <c r="AB3893" s="302">
        <v>0</v>
      </c>
      <c r="AC3893" s="302">
        <v>42010</v>
      </c>
      <c r="AD3893" s="302" t="s">
        <v>30</v>
      </c>
      <c r="AE3893" s="302"/>
      <c r="AF3893" s="302"/>
      <c r="AG3893" s="302"/>
      <c r="AH3893" s="222"/>
      <c r="AI3893" s="229"/>
    </row>
    <row r="3894" spans="1:35" ht="94.5">
      <c r="A3894" s="70" t="s">
        <v>8946</v>
      </c>
      <c r="B3894" s="74" t="s">
        <v>15</v>
      </c>
      <c r="C3894" s="74" t="s">
        <v>15</v>
      </c>
      <c r="D3894" s="75">
        <v>42274</v>
      </c>
      <c r="E3894" s="76">
        <v>4.2361111111111106E-2</v>
      </c>
      <c r="F3894" s="75">
        <v>42274</v>
      </c>
      <c r="G3894" s="76">
        <v>5.8333333333333327E-2</v>
      </c>
      <c r="H3894" s="76">
        <f>(F3894+G3894)-(D3894+E3894)</f>
        <v>1.5972222223354038E-2</v>
      </c>
      <c r="I3894" s="74">
        <v>1</v>
      </c>
      <c r="J3894" s="74" t="s">
        <v>150</v>
      </c>
      <c r="K3894" s="74" t="s">
        <v>178</v>
      </c>
      <c r="L3894" s="74" t="s">
        <v>4</v>
      </c>
      <c r="M3894" s="225" t="s">
        <v>151</v>
      </c>
      <c r="N3894" s="226" t="s">
        <v>3</v>
      </c>
      <c r="O3894" s="225" t="s">
        <v>7</v>
      </c>
      <c r="P3894" s="225" t="s">
        <v>3362</v>
      </c>
      <c r="Q3894" s="225" t="s">
        <v>9499</v>
      </c>
      <c r="R3894" s="225">
        <v>0.04</v>
      </c>
      <c r="S3894" s="225"/>
      <c r="T3894" s="225">
        <f>SUM(R3894:S3894)</f>
        <v>0.04</v>
      </c>
      <c r="U3894" s="302" t="s">
        <v>28</v>
      </c>
      <c r="V3894" s="302">
        <v>1955</v>
      </c>
      <c r="W3894" s="302" t="s">
        <v>587</v>
      </c>
      <c r="X3894" s="302"/>
      <c r="Y3894" s="302" t="s">
        <v>6411</v>
      </c>
      <c r="Z3894" s="302">
        <v>100</v>
      </c>
      <c r="AA3894" s="302" t="s">
        <v>9500</v>
      </c>
      <c r="AB3894" s="302">
        <v>0</v>
      </c>
      <c r="AC3894" s="302"/>
      <c r="AD3894" s="302" t="s">
        <v>30</v>
      </c>
      <c r="AE3894" s="302" t="s">
        <v>53</v>
      </c>
      <c r="AF3894" s="302"/>
      <c r="AG3894" s="302" t="s">
        <v>9501</v>
      </c>
      <c r="AH3894" s="222"/>
      <c r="AI3894" s="229"/>
    </row>
    <row r="3895" spans="1:35" ht="300">
      <c r="A3895" s="70" t="s">
        <v>8946</v>
      </c>
      <c r="B3895" s="74" t="s">
        <v>15</v>
      </c>
      <c r="C3895" s="74" t="s">
        <v>209</v>
      </c>
      <c r="D3895" s="75">
        <v>42274</v>
      </c>
      <c r="E3895" s="76">
        <v>0.26944444444444443</v>
      </c>
      <c r="F3895" s="75">
        <v>42274</v>
      </c>
      <c r="G3895" s="76">
        <v>0.26944444444444443</v>
      </c>
      <c r="H3895" s="76">
        <f>(F3895+G3895)-(D3895+E3895)</f>
        <v>0</v>
      </c>
      <c r="I3895" s="74">
        <v>38</v>
      </c>
      <c r="J3895" s="74" t="s">
        <v>9502</v>
      </c>
      <c r="K3895" s="74" t="s">
        <v>8</v>
      </c>
      <c r="L3895" s="74" t="s">
        <v>16</v>
      </c>
      <c r="M3895" s="225" t="s">
        <v>9503</v>
      </c>
      <c r="N3895" s="226">
        <v>110</v>
      </c>
      <c r="O3895" s="225" t="s">
        <v>7</v>
      </c>
      <c r="P3895" s="225" t="s">
        <v>9504</v>
      </c>
      <c r="Q3895" s="225" t="s">
        <v>9505</v>
      </c>
      <c r="R3895" s="225"/>
      <c r="S3895" s="225">
        <v>1.99</v>
      </c>
      <c r="T3895" s="225">
        <f>SUM(R3895:S3895)</f>
        <v>1.99</v>
      </c>
      <c r="U3895" s="302"/>
      <c r="V3895" s="302"/>
      <c r="W3895" s="302"/>
      <c r="X3895" s="302"/>
      <c r="Y3895" s="302"/>
      <c r="Z3895" s="302"/>
      <c r="AA3895" s="302"/>
      <c r="AB3895" s="302"/>
      <c r="AC3895" s="302"/>
      <c r="AD3895" s="302" t="s">
        <v>37</v>
      </c>
      <c r="AE3895" s="302" t="s">
        <v>53</v>
      </c>
      <c r="AF3895" s="302"/>
      <c r="AG3895" s="302"/>
      <c r="AH3895" s="222"/>
      <c r="AI3895" s="229"/>
    </row>
    <row r="3896" spans="1:35" ht="262.5">
      <c r="A3896" s="70" t="s">
        <v>7992</v>
      </c>
      <c r="B3896" s="74" t="s">
        <v>18</v>
      </c>
      <c r="C3896" s="74" t="s">
        <v>18</v>
      </c>
      <c r="D3896" s="75">
        <v>42244</v>
      </c>
      <c r="E3896" s="76">
        <v>42244.800000000003</v>
      </c>
      <c r="F3896" s="75">
        <v>42244</v>
      </c>
      <c r="G3896" s="76">
        <v>42244.840277777781</v>
      </c>
      <c r="H3896" s="76">
        <f>G3896-E3896</f>
        <v>4.0277777778101154E-2</v>
      </c>
      <c r="I3896" s="74">
        <v>3</v>
      </c>
      <c r="J3896" s="74"/>
      <c r="K3896" s="74"/>
      <c r="L3896" s="74" t="s">
        <v>29</v>
      </c>
      <c r="M3896" s="225" t="s">
        <v>8762</v>
      </c>
      <c r="N3896" s="226">
        <v>35</v>
      </c>
      <c r="O3896" s="225" t="s">
        <v>13</v>
      </c>
      <c r="P3896" s="225" t="s">
        <v>9518</v>
      </c>
      <c r="Q3896" s="225" t="s">
        <v>9519</v>
      </c>
      <c r="R3896" s="225">
        <v>0.32200000000000001</v>
      </c>
      <c r="S3896" s="225"/>
      <c r="T3896" s="225">
        <f>R3896+S3896</f>
        <v>0.32200000000000001</v>
      </c>
      <c r="U3896" s="302"/>
      <c r="V3896" s="302"/>
      <c r="W3896" s="302"/>
      <c r="X3896" s="302"/>
      <c r="Y3896" s="302"/>
      <c r="Z3896" s="302"/>
      <c r="AA3896" s="302"/>
      <c r="AB3896" s="302"/>
      <c r="AC3896" s="302"/>
      <c r="AD3896" s="302" t="s">
        <v>22</v>
      </c>
      <c r="AE3896" s="302"/>
      <c r="AF3896" s="302"/>
      <c r="AG3896" s="302"/>
      <c r="AH3896" s="222"/>
      <c r="AI3896" s="229"/>
    </row>
    <row r="3897" spans="1:35" ht="56.25">
      <c r="A3897" s="70" t="s">
        <v>1580</v>
      </c>
      <c r="B3897" s="74" t="s">
        <v>12</v>
      </c>
      <c r="C3897" s="74" t="s">
        <v>127</v>
      </c>
      <c r="D3897" s="75">
        <v>42121</v>
      </c>
      <c r="E3897" s="76">
        <v>0.63194444444444442</v>
      </c>
      <c r="F3897" s="75">
        <v>42121</v>
      </c>
      <c r="G3897" s="76">
        <v>0.63194444444444442</v>
      </c>
      <c r="H3897" s="76">
        <f>G3897-E3897</f>
        <v>0</v>
      </c>
      <c r="I3897" s="74">
        <v>9</v>
      </c>
      <c r="J3897" s="74"/>
      <c r="K3897" s="74"/>
      <c r="L3897" s="74" t="s">
        <v>11</v>
      </c>
      <c r="M3897" s="225" t="s">
        <v>2763</v>
      </c>
      <c r="N3897" s="226">
        <v>0.4</v>
      </c>
      <c r="O3897" s="225" t="s">
        <v>2</v>
      </c>
      <c r="P3897" s="225" t="s">
        <v>941</v>
      </c>
      <c r="Q3897" s="225" t="s">
        <v>2764</v>
      </c>
      <c r="R3897" s="225">
        <v>0.12</v>
      </c>
      <c r="S3897" s="225">
        <v>0.19</v>
      </c>
      <c r="T3897" s="225">
        <f>R3897+S3897</f>
        <v>0.31</v>
      </c>
      <c r="U3897" s="302" t="s">
        <v>1</v>
      </c>
      <c r="V3897" s="302" t="s">
        <v>128</v>
      </c>
      <c r="W3897" s="302" t="s">
        <v>128</v>
      </c>
      <c r="X3897" s="302" t="s">
        <v>128</v>
      </c>
      <c r="Y3897" s="302" t="s">
        <v>128</v>
      </c>
      <c r="Z3897" s="302" t="s">
        <v>128</v>
      </c>
      <c r="AA3897" s="302" t="s">
        <v>128</v>
      </c>
      <c r="AB3897" s="302" t="s">
        <v>128</v>
      </c>
      <c r="AC3897" s="302" t="s">
        <v>128</v>
      </c>
      <c r="AD3897" s="302" t="s">
        <v>22</v>
      </c>
      <c r="AE3897" s="302"/>
      <c r="AF3897" s="302"/>
      <c r="AG3897" s="302"/>
      <c r="AH3897" s="222"/>
      <c r="AI3897" s="229"/>
    </row>
    <row r="3898" spans="1:35" ht="69">
      <c r="A3898" s="70" t="s">
        <v>11517</v>
      </c>
      <c r="B3898" s="74" t="s">
        <v>12</v>
      </c>
      <c r="C3898" s="74" t="s">
        <v>127</v>
      </c>
      <c r="D3898" s="75">
        <v>42290</v>
      </c>
      <c r="E3898" s="76">
        <v>0.36180555555555555</v>
      </c>
      <c r="F3898" s="75">
        <v>42290</v>
      </c>
      <c r="G3898" s="76">
        <v>0.36180555555555555</v>
      </c>
      <c r="H3898" s="76">
        <f>G3898-E3898</f>
        <v>0</v>
      </c>
      <c r="I3898" s="74">
        <v>9</v>
      </c>
      <c r="J3898" s="74" t="s">
        <v>143</v>
      </c>
      <c r="K3898" s="74" t="s">
        <v>11826</v>
      </c>
      <c r="L3898" s="74" t="s">
        <v>4</v>
      </c>
      <c r="M3898" s="225" t="s">
        <v>11827</v>
      </c>
      <c r="N3898" s="226" t="s">
        <v>3</v>
      </c>
      <c r="O3898" s="225" t="s">
        <v>48</v>
      </c>
      <c r="P3898" s="225" t="s">
        <v>941</v>
      </c>
      <c r="Q3898" s="225" t="s">
        <v>11828</v>
      </c>
      <c r="R3898" s="225">
        <v>0.31</v>
      </c>
      <c r="S3898" s="225"/>
      <c r="T3898" s="225">
        <v>0.31</v>
      </c>
      <c r="U3898" s="302" t="s">
        <v>35</v>
      </c>
      <c r="V3898" s="302" t="s">
        <v>9754</v>
      </c>
      <c r="W3898" s="302" t="s">
        <v>13222</v>
      </c>
      <c r="X3898" s="302" t="s">
        <v>762</v>
      </c>
      <c r="Y3898" s="302" t="s">
        <v>13223</v>
      </c>
      <c r="Z3898" s="302">
        <v>1</v>
      </c>
      <c r="AA3898" s="302" t="s">
        <v>13224</v>
      </c>
      <c r="AB3898" s="302" t="s">
        <v>128</v>
      </c>
      <c r="AC3898" s="302" t="s">
        <v>128</v>
      </c>
      <c r="AD3898" s="302" t="s">
        <v>22</v>
      </c>
      <c r="AE3898" s="302" t="s">
        <v>128</v>
      </c>
      <c r="AF3898" s="302" t="s">
        <v>128</v>
      </c>
      <c r="AG3898" s="302" t="s">
        <v>128</v>
      </c>
      <c r="AH3898" s="222"/>
      <c r="AI3898" s="229"/>
    </row>
    <row r="3899" spans="1:35" ht="75">
      <c r="A3899" s="70" t="s">
        <v>1018</v>
      </c>
      <c r="B3899" s="74" t="s">
        <v>69</v>
      </c>
      <c r="C3899" s="74" t="s">
        <v>69</v>
      </c>
      <c r="D3899" s="75">
        <v>42065</v>
      </c>
      <c r="E3899" s="76">
        <v>0.35972222222222222</v>
      </c>
      <c r="F3899" s="75">
        <v>42065</v>
      </c>
      <c r="G3899" s="76">
        <v>0.36249999999999999</v>
      </c>
      <c r="H3899" s="76">
        <v>2.7777777777777679E-3</v>
      </c>
      <c r="I3899" s="74">
        <v>5</v>
      </c>
      <c r="J3899" s="74"/>
      <c r="K3899" s="74"/>
      <c r="L3899" s="74" t="s">
        <v>4</v>
      </c>
      <c r="M3899" s="225" t="s">
        <v>2039</v>
      </c>
      <c r="N3899" s="226" t="s">
        <v>3</v>
      </c>
      <c r="O3899" s="225" t="s">
        <v>7</v>
      </c>
      <c r="P3899" s="225" t="s">
        <v>1033</v>
      </c>
      <c r="Q3899" s="225" t="s">
        <v>1034</v>
      </c>
      <c r="R3899" s="225">
        <v>0.128</v>
      </c>
      <c r="S3899" s="225">
        <v>0.18099999999999999</v>
      </c>
      <c r="T3899" s="225">
        <v>0.309</v>
      </c>
      <c r="U3899" s="302" t="s">
        <v>28</v>
      </c>
      <c r="V3899" s="302">
        <v>1956</v>
      </c>
      <c r="W3899" s="302" t="s">
        <v>1477</v>
      </c>
      <c r="X3899" s="302" t="s">
        <v>724</v>
      </c>
      <c r="Y3899" s="302" t="s">
        <v>2026</v>
      </c>
      <c r="Z3899" s="302">
        <v>100</v>
      </c>
      <c r="AA3899" s="302" t="s">
        <v>1921</v>
      </c>
      <c r="AB3899" s="302">
        <v>0</v>
      </c>
      <c r="AC3899" s="302" t="s">
        <v>2026</v>
      </c>
      <c r="AD3899" s="302" t="s">
        <v>22</v>
      </c>
      <c r="AE3899" s="302" t="s">
        <v>57</v>
      </c>
      <c r="AF3899" s="302"/>
      <c r="AG3899" s="302" t="s">
        <v>1034</v>
      </c>
      <c r="AH3899" s="222"/>
      <c r="AI3899" s="229"/>
    </row>
    <row r="3900" spans="1:35" ht="78.75">
      <c r="A3900" s="69" t="s">
        <v>8946</v>
      </c>
      <c r="B3900" s="92" t="s">
        <v>21</v>
      </c>
      <c r="C3900" s="92" t="s">
        <v>8978</v>
      </c>
      <c r="D3900" s="88">
        <v>42253</v>
      </c>
      <c r="E3900" s="89">
        <v>0.86111111111111116</v>
      </c>
      <c r="F3900" s="88">
        <v>42253</v>
      </c>
      <c r="G3900" s="89">
        <v>0.89236111111111116</v>
      </c>
      <c r="H3900" s="89">
        <v>3.125E-2</v>
      </c>
      <c r="I3900" s="68">
        <v>12</v>
      </c>
      <c r="J3900" s="68" t="s">
        <v>249</v>
      </c>
      <c r="K3900" s="92" t="s">
        <v>178</v>
      </c>
      <c r="L3900" s="92" t="s">
        <v>4</v>
      </c>
      <c r="M3900" s="230" t="s">
        <v>9924</v>
      </c>
      <c r="N3900" s="221">
        <v>35</v>
      </c>
      <c r="O3900" s="221" t="s">
        <v>13</v>
      </c>
      <c r="P3900" s="230" t="s">
        <v>9924</v>
      </c>
      <c r="Q3900" s="221" t="s">
        <v>9925</v>
      </c>
      <c r="R3900" s="221">
        <v>0.21099999999999999</v>
      </c>
      <c r="S3900" s="221">
        <v>9.0999999999999998E-2</v>
      </c>
      <c r="T3900" s="221">
        <v>0.30199999999999999</v>
      </c>
      <c r="U3900" s="293" t="s">
        <v>28</v>
      </c>
      <c r="V3900" s="273" t="s">
        <v>9926</v>
      </c>
      <c r="W3900" s="293" t="s">
        <v>9927</v>
      </c>
      <c r="X3900" s="293" t="s">
        <v>2308</v>
      </c>
      <c r="Y3900" s="269">
        <v>2015</v>
      </c>
      <c r="Z3900" s="318" t="s">
        <v>128</v>
      </c>
      <c r="AA3900" s="269">
        <v>2016</v>
      </c>
      <c r="AB3900" s="293" t="s">
        <v>128</v>
      </c>
      <c r="AC3900" s="269">
        <v>2015</v>
      </c>
      <c r="AD3900" s="293" t="s">
        <v>22</v>
      </c>
      <c r="AE3900" s="293" t="s">
        <v>57</v>
      </c>
      <c r="AF3900" s="293"/>
      <c r="AG3900" s="318"/>
      <c r="AH3900" s="230"/>
      <c r="AI3900" s="229"/>
    </row>
    <row r="3901" spans="1:35" ht="56.25">
      <c r="A3901" s="70" t="s">
        <v>1018</v>
      </c>
      <c r="B3901" s="74" t="s">
        <v>18</v>
      </c>
      <c r="C3901" s="74" t="s">
        <v>18</v>
      </c>
      <c r="D3901" s="75">
        <v>42074</v>
      </c>
      <c r="E3901" s="76">
        <v>42074.395833333336</v>
      </c>
      <c r="F3901" s="75">
        <v>42075</v>
      </c>
      <c r="G3901" s="76">
        <v>42075.666666666664</v>
      </c>
      <c r="H3901" s="76">
        <f>G3901-E3901</f>
        <v>1.2708333333284827</v>
      </c>
      <c r="I3901" s="74">
        <v>1</v>
      </c>
      <c r="J3901" s="74"/>
      <c r="K3901" s="74"/>
      <c r="L3901" s="74" t="s">
        <v>11</v>
      </c>
      <c r="M3901" s="225" t="s">
        <v>337</v>
      </c>
      <c r="N3901" s="226">
        <v>0.4</v>
      </c>
      <c r="O3901" s="225" t="s">
        <v>2</v>
      </c>
      <c r="P3901" s="225" t="s">
        <v>1126</v>
      </c>
      <c r="Q3901" s="225" t="s">
        <v>1127</v>
      </c>
      <c r="R3901" s="225">
        <f>0.2+0.1</f>
        <v>0.30000000000000004</v>
      </c>
      <c r="S3901" s="225"/>
      <c r="T3901" s="225">
        <f>R3901+S3901</f>
        <v>0.30000000000000004</v>
      </c>
      <c r="U3901" s="302"/>
      <c r="V3901" s="302"/>
      <c r="W3901" s="302"/>
      <c r="X3901" s="302"/>
      <c r="Y3901" s="302"/>
      <c r="Z3901" s="302"/>
      <c r="AA3901" s="302"/>
      <c r="AB3901" s="302"/>
      <c r="AC3901" s="302"/>
      <c r="AD3901" s="302" t="s">
        <v>22</v>
      </c>
      <c r="AE3901" s="302"/>
      <c r="AF3901" s="302"/>
      <c r="AG3901" s="302" t="s">
        <v>468</v>
      </c>
      <c r="AH3901" s="222"/>
      <c r="AI3901" s="229"/>
    </row>
    <row r="3902" spans="1:35" ht="56.25">
      <c r="A3902" s="70" t="s">
        <v>1580</v>
      </c>
      <c r="B3902" s="74" t="s">
        <v>12</v>
      </c>
      <c r="C3902" s="74" t="s">
        <v>127</v>
      </c>
      <c r="D3902" s="75">
        <v>42124</v>
      </c>
      <c r="E3902" s="76">
        <v>0.18958333333333333</v>
      </c>
      <c r="F3902" s="75">
        <v>42124</v>
      </c>
      <c r="G3902" s="76">
        <v>0.20208333333333331</v>
      </c>
      <c r="H3902" s="76">
        <f>G3902-E3902</f>
        <v>1.2499999999999983E-2</v>
      </c>
      <c r="I3902" s="74">
        <v>1</v>
      </c>
      <c r="J3902" s="74"/>
      <c r="K3902" s="74"/>
      <c r="L3902" s="74" t="s">
        <v>11</v>
      </c>
      <c r="M3902" s="225" t="s">
        <v>2799</v>
      </c>
      <c r="N3902" s="226">
        <v>0.4</v>
      </c>
      <c r="O3902" s="225" t="s">
        <v>2</v>
      </c>
      <c r="P3902" s="225" t="s">
        <v>2799</v>
      </c>
      <c r="Q3902" s="225" t="s">
        <v>2800</v>
      </c>
      <c r="R3902" s="225">
        <v>0.2</v>
      </c>
      <c r="S3902" s="225">
        <v>0.1</v>
      </c>
      <c r="T3902" s="225">
        <f>R3902+S3902</f>
        <v>0.30000000000000004</v>
      </c>
      <c r="U3902" s="302" t="s">
        <v>128</v>
      </c>
      <c r="V3902" s="302" t="s">
        <v>128</v>
      </c>
      <c r="W3902" s="302" t="s">
        <v>128</v>
      </c>
      <c r="X3902" s="302" t="s">
        <v>128</v>
      </c>
      <c r="Y3902" s="302" t="s">
        <v>128</v>
      </c>
      <c r="Z3902" s="302" t="s">
        <v>128</v>
      </c>
      <c r="AA3902" s="302" t="s">
        <v>128</v>
      </c>
      <c r="AB3902" s="302" t="s">
        <v>128</v>
      </c>
      <c r="AC3902" s="302" t="s">
        <v>128</v>
      </c>
      <c r="AD3902" s="302" t="s">
        <v>22</v>
      </c>
      <c r="AE3902" s="302"/>
      <c r="AF3902" s="302"/>
      <c r="AG3902" s="302"/>
      <c r="AH3902" s="222"/>
      <c r="AI3902" s="229"/>
    </row>
    <row r="3903" spans="1:35" ht="150">
      <c r="A3903" s="128" t="s">
        <v>8946</v>
      </c>
      <c r="B3903" s="183" t="s">
        <v>1412</v>
      </c>
      <c r="C3903" s="183" t="s">
        <v>1427</v>
      </c>
      <c r="D3903" s="184">
        <v>42270</v>
      </c>
      <c r="E3903" s="185">
        <v>0.56458333333333333</v>
      </c>
      <c r="F3903" s="184">
        <v>42270</v>
      </c>
      <c r="G3903" s="185">
        <v>0.56874999999999998</v>
      </c>
      <c r="H3903" s="185">
        <v>4.1666666666666666E-3</v>
      </c>
      <c r="I3903" s="183">
        <v>8</v>
      </c>
      <c r="J3903" s="183" t="s">
        <v>1556</v>
      </c>
      <c r="K3903" s="183"/>
      <c r="L3903" s="260" t="s">
        <v>11</v>
      </c>
      <c r="M3903" s="237" t="s">
        <v>9194</v>
      </c>
      <c r="N3903" s="237" t="s">
        <v>3</v>
      </c>
      <c r="O3903" s="237" t="s">
        <v>23</v>
      </c>
      <c r="P3903" s="237" t="s">
        <v>3981</v>
      </c>
      <c r="Q3903" s="237" t="s">
        <v>9195</v>
      </c>
      <c r="R3903" s="237">
        <v>0.3</v>
      </c>
      <c r="S3903" s="237"/>
      <c r="T3903" s="237">
        <v>0.3</v>
      </c>
      <c r="U3903" s="279"/>
      <c r="V3903" s="279"/>
      <c r="W3903" s="279"/>
      <c r="X3903" s="279"/>
      <c r="Y3903" s="279"/>
      <c r="Z3903" s="279"/>
      <c r="AA3903" s="279"/>
      <c r="AB3903" s="279"/>
      <c r="AC3903" s="279"/>
      <c r="AD3903" s="273" t="s">
        <v>22</v>
      </c>
      <c r="AE3903" s="279"/>
      <c r="AF3903" s="279"/>
      <c r="AG3903" s="290"/>
      <c r="AH3903" s="222"/>
      <c r="AI3903" s="229"/>
    </row>
    <row r="3904" spans="1:35" ht="206.25">
      <c r="A3904" s="70" t="s">
        <v>8946</v>
      </c>
      <c r="B3904" s="74" t="s">
        <v>19</v>
      </c>
      <c r="C3904" s="74" t="s">
        <v>19</v>
      </c>
      <c r="D3904" s="75">
        <v>42275</v>
      </c>
      <c r="E3904" s="76">
        <v>0.30902777777777779</v>
      </c>
      <c r="F3904" s="75">
        <v>42275</v>
      </c>
      <c r="G3904" s="76">
        <v>0.30972222222222223</v>
      </c>
      <c r="H3904" s="76">
        <f>F3904-D3904+G3904-E3904</f>
        <v>6.9444444444444198E-4</v>
      </c>
      <c r="I3904" s="74">
        <v>5</v>
      </c>
      <c r="J3904" s="74" t="s">
        <v>180</v>
      </c>
      <c r="K3904" s="74" t="s">
        <v>8</v>
      </c>
      <c r="L3904" s="74" t="s">
        <v>4</v>
      </c>
      <c r="M3904" s="225" t="s">
        <v>181</v>
      </c>
      <c r="N3904" s="226" t="s">
        <v>3</v>
      </c>
      <c r="O3904" s="225" t="s">
        <v>7</v>
      </c>
      <c r="P3904" s="225" t="s">
        <v>11499</v>
      </c>
      <c r="Q3904" s="225" t="s">
        <v>11501</v>
      </c>
      <c r="R3904" s="225">
        <v>1</v>
      </c>
      <c r="S3904" s="225">
        <v>1</v>
      </c>
      <c r="T3904" s="225">
        <f>R3904+S3904</f>
        <v>2</v>
      </c>
      <c r="U3904" s="302" t="s">
        <v>28</v>
      </c>
      <c r="V3904" s="302">
        <v>1978</v>
      </c>
      <c r="W3904" s="302" t="s">
        <v>1709</v>
      </c>
      <c r="X3904" s="302">
        <v>0</v>
      </c>
      <c r="Y3904" s="302">
        <v>42010</v>
      </c>
      <c r="Z3904" s="302">
        <v>100</v>
      </c>
      <c r="AA3904" s="302">
        <v>0</v>
      </c>
      <c r="AB3904" s="302">
        <v>0</v>
      </c>
      <c r="AC3904" s="302">
        <v>42010</v>
      </c>
      <c r="AD3904" s="302" t="s">
        <v>27</v>
      </c>
      <c r="AE3904" s="302"/>
      <c r="AF3904" s="302"/>
      <c r="AG3904" s="302"/>
      <c r="AH3904" s="222"/>
      <c r="AI3904" s="229"/>
    </row>
    <row r="3905" spans="1:35" ht="56.25">
      <c r="A3905" s="70" t="s">
        <v>8946</v>
      </c>
      <c r="B3905" s="74" t="s">
        <v>81</v>
      </c>
      <c r="C3905" s="74" t="s">
        <v>81</v>
      </c>
      <c r="D3905" s="75">
        <v>42270</v>
      </c>
      <c r="E3905" s="76">
        <v>0.48958333333333331</v>
      </c>
      <c r="F3905" s="75">
        <v>42270</v>
      </c>
      <c r="G3905" s="76">
        <v>0.48958333333333331</v>
      </c>
      <c r="H3905" s="76">
        <v>0</v>
      </c>
      <c r="I3905" s="74">
        <v>10</v>
      </c>
      <c r="J3905" s="74" t="s">
        <v>143</v>
      </c>
      <c r="K3905" s="74" t="s">
        <v>8</v>
      </c>
      <c r="L3905" s="74" t="s">
        <v>4</v>
      </c>
      <c r="M3905" s="225" t="s">
        <v>9184</v>
      </c>
      <c r="N3905" s="226" t="s">
        <v>3</v>
      </c>
      <c r="O3905" s="225" t="s">
        <v>7</v>
      </c>
      <c r="P3905" s="225" t="s">
        <v>9184</v>
      </c>
      <c r="Q3905" s="225" t="s">
        <v>9185</v>
      </c>
      <c r="R3905" s="225"/>
      <c r="S3905" s="225">
        <v>0.3</v>
      </c>
      <c r="T3905" s="225">
        <v>0.3</v>
      </c>
      <c r="U3905" s="302"/>
      <c r="V3905" s="302"/>
      <c r="W3905" s="302"/>
      <c r="X3905" s="302"/>
      <c r="Y3905" s="302"/>
      <c r="Z3905" s="302"/>
      <c r="AA3905" s="302"/>
      <c r="AB3905" s="302"/>
      <c r="AC3905" s="302"/>
      <c r="AD3905" s="302" t="s">
        <v>22</v>
      </c>
      <c r="AE3905" s="302"/>
      <c r="AF3905" s="302"/>
      <c r="AG3905" s="302"/>
      <c r="AH3905" s="222"/>
      <c r="AI3905" s="229"/>
    </row>
    <row r="3906" spans="1:35" ht="150">
      <c r="A3906" s="128" t="s">
        <v>8946</v>
      </c>
      <c r="B3906" s="188" t="s">
        <v>1412</v>
      </c>
      <c r="C3906" s="186" t="s">
        <v>1427</v>
      </c>
      <c r="D3906" s="184">
        <v>42273</v>
      </c>
      <c r="E3906" s="185">
        <v>0.54236111111111118</v>
      </c>
      <c r="F3906" s="184">
        <v>42273</v>
      </c>
      <c r="G3906" s="185">
        <v>0.54722222222222217</v>
      </c>
      <c r="H3906" s="185">
        <v>4.8611111111111112E-3</v>
      </c>
      <c r="I3906" s="186">
        <v>8</v>
      </c>
      <c r="J3906" s="186" t="s">
        <v>1556</v>
      </c>
      <c r="K3906" s="186"/>
      <c r="L3906" s="260" t="s">
        <v>11</v>
      </c>
      <c r="M3906" s="240" t="s">
        <v>9220</v>
      </c>
      <c r="N3906" s="240" t="s">
        <v>3</v>
      </c>
      <c r="O3906" s="237" t="s">
        <v>23</v>
      </c>
      <c r="P3906" s="240" t="s">
        <v>9216</v>
      </c>
      <c r="Q3906" s="237" t="s">
        <v>9225</v>
      </c>
      <c r="R3906" s="241">
        <v>0.3</v>
      </c>
      <c r="S3906" s="241"/>
      <c r="T3906" s="241">
        <v>0.3</v>
      </c>
      <c r="U3906" s="279"/>
      <c r="V3906" s="279"/>
      <c r="W3906" s="279"/>
      <c r="X3906" s="279"/>
      <c r="Y3906" s="279"/>
      <c r="Z3906" s="279"/>
      <c r="AA3906" s="279"/>
      <c r="AB3906" s="279"/>
      <c r="AC3906" s="279"/>
      <c r="AD3906" s="273" t="s">
        <v>22</v>
      </c>
      <c r="AE3906" s="279"/>
      <c r="AF3906" s="279"/>
      <c r="AG3906" s="290"/>
      <c r="AH3906" s="222"/>
      <c r="AI3906" s="229"/>
    </row>
    <row r="3907" spans="1:35" ht="112.5">
      <c r="A3907" s="70" t="s">
        <v>12463</v>
      </c>
      <c r="B3907" s="74" t="s">
        <v>81</v>
      </c>
      <c r="C3907" s="74" t="s">
        <v>81</v>
      </c>
      <c r="D3907" s="75">
        <v>42356</v>
      </c>
      <c r="E3907" s="76">
        <v>0.9604166666666667</v>
      </c>
      <c r="F3907" s="75">
        <v>42356</v>
      </c>
      <c r="G3907" s="76">
        <v>0.98888888888888893</v>
      </c>
      <c r="H3907" s="76">
        <v>2.8472222222222222E-2</v>
      </c>
      <c r="I3907" s="74">
        <v>6</v>
      </c>
      <c r="J3907" s="74" t="s">
        <v>12635</v>
      </c>
      <c r="K3907" s="74"/>
      <c r="L3907" s="74" t="s">
        <v>4</v>
      </c>
      <c r="M3907" s="225" t="s">
        <v>13012</v>
      </c>
      <c r="N3907" s="226">
        <v>35</v>
      </c>
      <c r="O3907" s="225" t="s">
        <v>13</v>
      </c>
      <c r="P3907" s="225" t="s">
        <v>13013</v>
      </c>
      <c r="Q3907" s="225" t="s">
        <v>13014</v>
      </c>
      <c r="R3907" s="225">
        <v>0.3</v>
      </c>
      <c r="S3907" s="225"/>
      <c r="T3907" s="225">
        <v>0.3</v>
      </c>
      <c r="U3907" s="302" t="s">
        <v>33</v>
      </c>
      <c r="V3907" s="302"/>
      <c r="W3907" s="302"/>
      <c r="X3907" s="302"/>
      <c r="Y3907" s="302"/>
      <c r="Z3907" s="302"/>
      <c r="AA3907" s="302"/>
      <c r="AB3907" s="302"/>
      <c r="AC3907" s="302"/>
      <c r="AD3907" s="302" t="s">
        <v>22</v>
      </c>
      <c r="AE3907" s="302"/>
      <c r="AF3907" s="302"/>
      <c r="AG3907" s="302"/>
      <c r="AH3907" s="222"/>
      <c r="AI3907" s="229"/>
    </row>
    <row r="3908" spans="1:35" ht="63">
      <c r="A3908" s="70" t="s">
        <v>8946</v>
      </c>
      <c r="B3908" s="92" t="s">
        <v>21</v>
      </c>
      <c r="C3908" s="92" t="s">
        <v>742</v>
      </c>
      <c r="D3908" s="88">
        <v>42276</v>
      </c>
      <c r="E3908" s="89">
        <v>6.9444444444444434E-2</v>
      </c>
      <c r="F3908" s="88">
        <v>42276</v>
      </c>
      <c r="G3908" s="89">
        <v>7.0833333333333331E-2</v>
      </c>
      <c r="H3908" s="89">
        <v>1.3888888888888889E-3</v>
      </c>
      <c r="I3908" s="68">
        <v>13</v>
      </c>
      <c r="J3908" s="68"/>
      <c r="K3908" s="92"/>
      <c r="L3908" s="92" t="s">
        <v>16</v>
      </c>
      <c r="M3908" s="230" t="s">
        <v>4500</v>
      </c>
      <c r="N3908" s="221">
        <v>35</v>
      </c>
      <c r="O3908" s="221" t="s">
        <v>13</v>
      </c>
      <c r="P3908" s="230" t="s">
        <v>9234</v>
      </c>
      <c r="Q3908" s="221" t="s">
        <v>9241</v>
      </c>
      <c r="R3908" s="221">
        <v>0.14299999999999999</v>
      </c>
      <c r="S3908" s="221">
        <v>7.0999999999999994E-2</v>
      </c>
      <c r="T3908" s="221">
        <v>0.214</v>
      </c>
      <c r="U3908" s="293" t="s">
        <v>36</v>
      </c>
      <c r="V3908" s="273" t="s">
        <v>128</v>
      </c>
      <c r="W3908" s="293" t="s">
        <v>128</v>
      </c>
      <c r="X3908" s="293" t="s">
        <v>128</v>
      </c>
      <c r="Y3908" s="269" t="s">
        <v>128</v>
      </c>
      <c r="Z3908" s="318" t="s">
        <v>128</v>
      </c>
      <c r="AA3908" s="269" t="s">
        <v>128</v>
      </c>
      <c r="AB3908" s="293" t="s">
        <v>128</v>
      </c>
      <c r="AC3908" s="269" t="s">
        <v>128</v>
      </c>
      <c r="AD3908" s="293" t="s">
        <v>37</v>
      </c>
      <c r="AE3908" s="293" t="s">
        <v>52</v>
      </c>
      <c r="AF3908" s="293"/>
      <c r="AG3908" s="318"/>
      <c r="AH3908" s="230"/>
      <c r="AI3908" s="229"/>
    </row>
    <row r="3909" spans="1:35" ht="47.25">
      <c r="A3909" s="70" t="s">
        <v>8946</v>
      </c>
      <c r="B3909" s="92" t="s">
        <v>21</v>
      </c>
      <c r="C3909" s="92" t="s">
        <v>21</v>
      </c>
      <c r="D3909" s="88">
        <v>42276</v>
      </c>
      <c r="E3909" s="89">
        <v>0.67708333333333337</v>
      </c>
      <c r="F3909" s="88">
        <v>42276</v>
      </c>
      <c r="G3909" s="89">
        <v>0.69444444444444453</v>
      </c>
      <c r="H3909" s="89">
        <v>1.7361111111111112E-2</v>
      </c>
      <c r="I3909" s="68">
        <v>1</v>
      </c>
      <c r="J3909" s="68" t="s">
        <v>2361</v>
      </c>
      <c r="K3909" s="92"/>
      <c r="L3909" s="92" t="s">
        <v>11</v>
      </c>
      <c r="M3909" s="230" t="s">
        <v>9244</v>
      </c>
      <c r="N3909" s="221">
        <v>0.4</v>
      </c>
      <c r="O3909" s="221" t="s">
        <v>2</v>
      </c>
      <c r="P3909" s="230" t="s">
        <v>9244</v>
      </c>
      <c r="Q3909" s="221" t="s">
        <v>9940</v>
      </c>
      <c r="R3909" s="221">
        <v>4.0000000000000001E-3</v>
      </c>
      <c r="S3909" s="221">
        <v>2E-3</v>
      </c>
      <c r="T3909" s="221">
        <v>6.0000000000000001E-3</v>
      </c>
      <c r="U3909" s="293" t="s">
        <v>1</v>
      </c>
      <c r="V3909" s="273" t="s">
        <v>128</v>
      </c>
      <c r="W3909" s="293" t="s">
        <v>128</v>
      </c>
      <c r="X3909" s="293" t="s">
        <v>128</v>
      </c>
      <c r="Y3909" s="269">
        <v>2015</v>
      </c>
      <c r="Z3909" s="318" t="s">
        <v>128</v>
      </c>
      <c r="AA3909" s="269">
        <v>2016</v>
      </c>
      <c r="AB3909" s="293" t="s">
        <v>128</v>
      </c>
      <c r="AC3909" s="269">
        <v>2015</v>
      </c>
      <c r="AD3909" s="293" t="s">
        <v>17</v>
      </c>
      <c r="AE3909" s="293" t="s">
        <v>57</v>
      </c>
      <c r="AF3909" s="293"/>
      <c r="AG3909" s="318"/>
      <c r="AH3909" s="230"/>
      <c r="AI3909" s="229"/>
    </row>
    <row r="3910" spans="1:35" ht="78.75">
      <c r="A3910" s="70" t="s">
        <v>8946</v>
      </c>
      <c r="B3910" s="92" t="s">
        <v>21</v>
      </c>
      <c r="C3910" s="92" t="s">
        <v>742</v>
      </c>
      <c r="D3910" s="88">
        <v>42276</v>
      </c>
      <c r="E3910" s="89">
        <v>0.79861111111111116</v>
      </c>
      <c r="F3910" s="88">
        <v>42276</v>
      </c>
      <c r="G3910" s="89">
        <v>0.79861111111111116</v>
      </c>
      <c r="H3910" s="89">
        <v>0</v>
      </c>
      <c r="I3910" s="68">
        <v>11</v>
      </c>
      <c r="J3910" s="68"/>
      <c r="K3910" s="92"/>
      <c r="L3910" s="92" t="s">
        <v>16</v>
      </c>
      <c r="M3910" s="230" t="s">
        <v>9242</v>
      </c>
      <c r="N3910" s="221">
        <v>110</v>
      </c>
      <c r="O3910" s="221" t="s">
        <v>7</v>
      </c>
      <c r="P3910" s="230" t="s">
        <v>9235</v>
      </c>
      <c r="Q3910" s="221" t="s">
        <v>9243</v>
      </c>
      <c r="R3910" s="221">
        <v>1.4239999999999999</v>
      </c>
      <c r="S3910" s="221">
        <v>0.70199999999999996</v>
      </c>
      <c r="T3910" s="221">
        <v>2.1259999999999999</v>
      </c>
      <c r="U3910" s="293" t="s">
        <v>28</v>
      </c>
      <c r="V3910" s="273" t="s">
        <v>128</v>
      </c>
      <c r="W3910" s="293" t="s">
        <v>128</v>
      </c>
      <c r="X3910" s="293" t="s">
        <v>128</v>
      </c>
      <c r="Y3910" s="269" t="s">
        <v>128</v>
      </c>
      <c r="Z3910" s="318" t="s">
        <v>128</v>
      </c>
      <c r="AA3910" s="269" t="s">
        <v>128</v>
      </c>
      <c r="AB3910" s="293" t="s">
        <v>128</v>
      </c>
      <c r="AC3910" s="269" t="s">
        <v>128</v>
      </c>
      <c r="AD3910" s="293" t="s">
        <v>37</v>
      </c>
      <c r="AE3910" s="293" t="s">
        <v>52</v>
      </c>
      <c r="AF3910" s="293"/>
      <c r="AG3910" s="318"/>
      <c r="AH3910" s="230"/>
      <c r="AI3910" s="229"/>
    </row>
    <row r="3911" spans="1:35" ht="31.5">
      <c r="A3911" s="70" t="s">
        <v>8946</v>
      </c>
      <c r="B3911" s="69" t="s">
        <v>132</v>
      </c>
      <c r="C3911" s="70" t="s">
        <v>26</v>
      </c>
      <c r="D3911" s="86">
        <v>42276</v>
      </c>
      <c r="E3911" s="118">
        <v>0.24652777777777779</v>
      </c>
      <c r="F3911" s="86">
        <v>42276</v>
      </c>
      <c r="G3911" s="118">
        <v>0.2673611111111111</v>
      </c>
      <c r="H3911" s="118">
        <v>2.4305555555555556E-2</v>
      </c>
      <c r="I3911" s="70">
        <v>9</v>
      </c>
      <c r="J3911" s="70"/>
      <c r="K3911" s="70" t="s">
        <v>20</v>
      </c>
      <c r="L3911" s="70" t="s">
        <v>4</v>
      </c>
      <c r="M3911" s="220" t="s">
        <v>5076</v>
      </c>
      <c r="N3911" s="220" t="s">
        <v>3</v>
      </c>
      <c r="O3911" s="220" t="s">
        <v>7</v>
      </c>
      <c r="P3911" s="219" t="s">
        <v>9992</v>
      </c>
      <c r="Q3911" s="219" t="s">
        <v>9993</v>
      </c>
      <c r="R3911" s="473">
        <v>0.8</v>
      </c>
      <c r="S3911" s="473"/>
      <c r="T3911" s="473">
        <v>0.8</v>
      </c>
      <c r="U3911" s="274" t="s">
        <v>6</v>
      </c>
      <c r="V3911" s="274">
        <v>1991</v>
      </c>
      <c r="W3911" s="274" t="s">
        <v>7</v>
      </c>
      <c r="X3911" s="274"/>
      <c r="Y3911" s="306">
        <v>42060</v>
      </c>
      <c r="Z3911" s="274">
        <v>100</v>
      </c>
      <c r="AA3911" s="274">
        <v>2016</v>
      </c>
      <c r="AB3911" s="274">
        <v>0</v>
      </c>
      <c r="AC3911" s="274"/>
      <c r="AD3911" s="274" t="s">
        <v>0</v>
      </c>
      <c r="AE3911" s="274"/>
      <c r="AF3911" s="274"/>
      <c r="AG3911" s="308"/>
      <c r="AH3911" s="222"/>
      <c r="AI3911" s="229"/>
    </row>
    <row r="3912" spans="1:35" ht="126">
      <c r="A3912" s="70" t="s">
        <v>11517</v>
      </c>
      <c r="B3912" s="74" t="s">
        <v>15</v>
      </c>
      <c r="C3912" s="74" t="s">
        <v>11831</v>
      </c>
      <c r="D3912" s="75">
        <v>42285</v>
      </c>
      <c r="E3912" s="76">
        <v>0.24513888888888888</v>
      </c>
      <c r="F3912" s="75">
        <v>42285</v>
      </c>
      <c r="G3912" s="76">
        <v>0.24513888888888888</v>
      </c>
      <c r="H3912" s="76">
        <f>(F3912+G3912)-(D3912+E3912)</f>
        <v>0</v>
      </c>
      <c r="I3912" s="74">
        <v>5</v>
      </c>
      <c r="J3912" s="74" t="s">
        <v>11839</v>
      </c>
      <c r="K3912" s="74" t="s">
        <v>8</v>
      </c>
      <c r="L3912" s="74" t="s">
        <v>9</v>
      </c>
      <c r="M3912" s="225" t="s">
        <v>151</v>
      </c>
      <c r="N3912" s="226" t="s">
        <v>3</v>
      </c>
      <c r="O3912" s="225" t="s">
        <v>7</v>
      </c>
      <c r="P3912" s="225" t="s">
        <v>11850</v>
      </c>
      <c r="Q3912" s="225" t="s">
        <v>11851</v>
      </c>
      <c r="R3912" s="225"/>
      <c r="S3912" s="225">
        <v>4.6100000000000003</v>
      </c>
      <c r="T3912" s="225">
        <f>SUM(R3912:S3912)</f>
        <v>4.6100000000000003</v>
      </c>
      <c r="U3912" s="302" t="s">
        <v>28</v>
      </c>
      <c r="V3912" s="302">
        <v>1982</v>
      </c>
      <c r="W3912" s="302" t="s">
        <v>1709</v>
      </c>
      <c r="X3912" s="302"/>
      <c r="Y3912" s="302" t="s">
        <v>13032</v>
      </c>
      <c r="Z3912" s="302">
        <v>100</v>
      </c>
      <c r="AA3912" s="302">
        <v>42309</v>
      </c>
      <c r="AB3912" s="302">
        <v>0</v>
      </c>
      <c r="AC3912" s="302"/>
      <c r="AD3912" s="302" t="s">
        <v>31</v>
      </c>
      <c r="AE3912" s="302" t="s">
        <v>53</v>
      </c>
      <c r="AF3912" s="302"/>
      <c r="AG3912" s="302" t="s">
        <v>13033</v>
      </c>
      <c r="AH3912" s="222"/>
      <c r="AI3912" s="229"/>
    </row>
    <row r="3913" spans="1:35" ht="126">
      <c r="A3913" s="70" t="s">
        <v>11517</v>
      </c>
      <c r="B3913" s="74" t="s">
        <v>15</v>
      </c>
      <c r="C3913" s="74" t="s">
        <v>11831</v>
      </c>
      <c r="D3913" s="75">
        <v>42285</v>
      </c>
      <c r="E3913" s="76">
        <v>0.4513888888888889</v>
      </c>
      <c r="F3913" s="75">
        <v>42285</v>
      </c>
      <c r="G3913" s="76">
        <v>0.60277777777777775</v>
      </c>
      <c r="H3913" s="76">
        <f>(F3913+G3913)-(D3913+E3913)</f>
        <v>0.15138888888759539</v>
      </c>
      <c r="I3913" s="74">
        <v>9</v>
      </c>
      <c r="J3913" s="74" t="s">
        <v>11839</v>
      </c>
      <c r="K3913" s="74" t="s">
        <v>51</v>
      </c>
      <c r="L3913" s="74" t="s">
        <v>9</v>
      </c>
      <c r="M3913" s="225" t="s">
        <v>673</v>
      </c>
      <c r="N3913" s="226" t="s">
        <v>3</v>
      </c>
      <c r="O3913" s="225" t="s">
        <v>7</v>
      </c>
      <c r="P3913" s="225" t="s">
        <v>2422</v>
      </c>
      <c r="Q3913" s="225" t="s">
        <v>11855</v>
      </c>
      <c r="R3913" s="225">
        <v>23.81</v>
      </c>
      <c r="S3913" s="225">
        <v>10.43</v>
      </c>
      <c r="T3913" s="225">
        <f>SUM(R3913:S3913)</f>
        <v>34.239999999999995</v>
      </c>
      <c r="U3913" s="302" t="s">
        <v>28</v>
      </c>
      <c r="V3913" s="302">
        <v>1985</v>
      </c>
      <c r="W3913" s="302" t="s">
        <v>587</v>
      </c>
      <c r="X3913" s="302"/>
      <c r="Y3913" s="302" t="s">
        <v>13034</v>
      </c>
      <c r="Z3913" s="302">
        <v>100</v>
      </c>
      <c r="AA3913" s="302" t="s">
        <v>5573</v>
      </c>
      <c r="AB3913" s="302">
        <v>0</v>
      </c>
      <c r="AC3913" s="302"/>
      <c r="AD3913" s="302" t="s">
        <v>31</v>
      </c>
      <c r="AE3913" s="302" t="s">
        <v>53</v>
      </c>
      <c r="AF3913" s="302"/>
      <c r="AG3913" s="302" t="s">
        <v>13035</v>
      </c>
      <c r="AH3913" s="222"/>
      <c r="AI3913" s="229"/>
    </row>
    <row r="3914" spans="1:35" ht="37.5">
      <c r="A3914" s="70" t="s">
        <v>11517</v>
      </c>
      <c r="B3914" s="74" t="s">
        <v>18</v>
      </c>
      <c r="C3914" s="74" t="s">
        <v>18</v>
      </c>
      <c r="D3914" s="75">
        <v>42278</v>
      </c>
      <c r="E3914" s="76">
        <v>42278.569444444445</v>
      </c>
      <c r="F3914" s="75">
        <v>42278</v>
      </c>
      <c r="G3914" s="76">
        <v>42278.739583333336</v>
      </c>
      <c r="H3914" s="76">
        <f>G3914-E3914</f>
        <v>0.17013888889050577</v>
      </c>
      <c r="I3914" s="74">
        <v>1</v>
      </c>
      <c r="J3914" s="74"/>
      <c r="K3914" s="74"/>
      <c r="L3914" s="74" t="s">
        <v>11</v>
      </c>
      <c r="M3914" s="225" t="s">
        <v>337</v>
      </c>
      <c r="N3914" s="226">
        <v>0.4</v>
      </c>
      <c r="O3914" s="225" t="s">
        <v>2</v>
      </c>
      <c r="P3914" s="225" t="s">
        <v>11622</v>
      </c>
      <c r="Q3914" s="225" t="s">
        <v>11623</v>
      </c>
      <c r="R3914" s="225">
        <v>0.29899999999999999</v>
      </c>
      <c r="S3914" s="225"/>
      <c r="T3914" s="225">
        <f>R3914+S3914</f>
        <v>0.29899999999999999</v>
      </c>
      <c r="U3914" s="302"/>
      <c r="V3914" s="302"/>
      <c r="W3914" s="302"/>
      <c r="X3914" s="302"/>
      <c r="Y3914" s="302"/>
      <c r="Z3914" s="302"/>
      <c r="AA3914" s="302"/>
      <c r="AB3914" s="302"/>
      <c r="AC3914" s="302"/>
      <c r="AD3914" s="302" t="s">
        <v>22</v>
      </c>
      <c r="AE3914" s="302"/>
      <c r="AF3914" s="302"/>
      <c r="AG3914" s="302"/>
      <c r="AH3914" s="222"/>
      <c r="AI3914" s="229"/>
    </row>
    <row r="3915" spans="1:35" ht="112.5">
      <c r="A3915" s="70" t="s">
        <v>8946</v>
      </c>
      <c r="B3915" s="74" t="s">
        <v>19</v>
      </c>
      <c r="C3915" s="74" t="s">
        <v>19</v>
      </c>
      <c r="D3915" s="75">
        <v>42276</v>
      </c>
      <c r="E3915" s="76">
        <v>0.76250000000000007</v>
      </c>
      <c r="F3915" s="75">
        <v>42276</v>
      </c>
      <c r="G3915" s="76">
        <v>0.78125</v>
      </c>
      <c r="H3915" s="76">
        <f>F3915-D3915+G3915-E3915</f>
        <v>1.8749999999999933E-2</v>
      </c>
      <c r="I3915" s="74">
        <v>7</v>
      </c>
      <c r="J3915" s="74"/>
      <c r="K3915" s="74"/>
      <c r="L3915" s="74" t="s">
        <v>4</v>
      </c>
      <c r="M3915" s="225" t="s">
        <v>179</v>
      </c>
      <c r="N3915" s="226" t="s">
        <v>3</v>
      </c>
      <c r="O3915" s="225" t="s">
        <v>7</v>
      </c>
      <c r="P3915" s="225" t="s">
        <v>9236</v>
      </c>
      <c r="Q3915" s="225" t="s">
        <v>11502</v>
      </c>
      <c r="R3915" s="225">
        <v>6</v>
      </c>
      <c r="S3915" s="225"/>
      <c r="T3915" s="225">
        <f>R3915+S3915</f>
        <v>6</v>
      </c>
      <c r="U3915" s="302" t="s">
        <v>28</v>
      </c>
      <c r="V3915" s="302">
        <v>1995</v>
      </c>
      <c r="W3915" s="302" t="s">
        <v>1709</v>
      </c>
      <c r="X3915" s="302" t="s">
        <v>11503</v>
      </c>
      <c r="Y3915" s="302">
        <v>41810</v>
      </c>
      <c r="Z3915" s="302">
        <v>100</v>
      </c>
      <c r="AA3915" s="302">
        <v>42644</v>
      </c>
      <c r="AB3915" s="302">
        <v>0</v>
      </c>
      <c r="AC3915" s="302">
        <v>42136</v>
      </c>
      <c r="AD3915" s="302" t="s">
        <v>0</v>
      </c>
      <c r="AE3915" s="302"/>
      <c r="AF3915" s="302"/>
      <c r="AG3915" s="302"/>
      <c r="AH3915" s="222"/>
      <c r="AI3915" s="229"/>
    </row>
    <row r="3916" spans="1:35" ht="206.25">
      <c r="A3916" s="70" t="s">
        <v>8946</v>
      </c>
      <c r="B3916" s="74" t="s">
        <v>81</v>
      </c>
      <c r="C3916" s="74" t="s">
        <v>81</v>
      </c>
      <c r="D3916" s="75">
        <v>42276</v>
      </c>
      <c r="E3916" s="76">
        <v>0.3125</v>
      </c>
      <c r="F3916" s="75">
        <v>42276</v>
      </c>
      <c r="G3916" s="76">
        <v>0.49861111111111112</v>
      </c>
      <c r="H3916" s="76">
        <v>0.18611111111111112</v>
      </c>
      <c r="I3916" s="74">
        <v>33</v>
      </c>
      <c r="J3916" s="74" t="s">
        <v>143</v>
      </c>
      <c r="K3916" s="74" t="s">
        <v>14</v>
      </c>
      <c r="L3916" s="74" t="s">
        <v>4</v>
      </c>
      <c r="M3916" s="225" t="s">
        <v>10114</v>
      </c>
      <c r="N3916" s="226" t="s">
        <v>3</v>
      </c>
      <c r="O3916" s="225" t="s">
        <v>48</v>
      </c>
      <c r="P3916" s="225" t="s">
        <v>10114</v>
      </c>
      <c r="Q3916" s="225" t="s">
        <v>10115</v>
      </c>
      <c r="R3916" s="225"/>
      <c r="S3916" s="225">
        <v>17.5</v>
      </c>
      <c r="T3916" s="225">
        <v>17.5</v>
      </c>
      <c r="U3916" s="302" t="s">
        <v>47</v>
      </c>
      <c r="V3916" s="302"/>
      <c r="W3916" s="302"/>
      <c r="X3916" s="302"/>
      <c r="Y3916" s="302"/>
      <c r="Z3916" s="302"/>
      <c r="AA3916" s="302"/>
      <c r="AB3916" s="302"/>
      <c r="AC3916" s="302"/>
      <c r="AD3916" s="302" t="s">
        <v>0</v>
      </c>
      <c r="AE3916" s="302"/>
      <c r="AF3916" s="302"/>
      <c r="AG3916" s="302"/>
      <c r="AH3916" s="222"/>
      <c r="AI3916" s="229"/>
    </row>
    <row r="3917" spans="1:35" ht="220.5">
      <c r="A3917" s="70" t="s">
        <v>8946</v>
      </c>
      <c r="B3917" s="74" t="s">
        <v>15</v>
      </c>
      <c r="C3917" s="74" t="s">
        <v>15</v>
      </c>
      <c r="D3917" s="75">
        <v>42276</v>
      </c>
      <c r="E3917" s="76">
        <v>0.73263888888888884</v>
      </c>
      <c r="F3917" s="75">
        <v>42276</v>
      </c>
      <c r="G3917" s="76">
        <v>0.81944444444444453</v>
      </c>
      <c r="H3917" s="76">
        <f>(F3917+G3917)-(D3917+E3917)</f>
        <v>8.6805555554747116E-2</v>
      </c>
      <c r="I3917" s="74">
        <v>26</v>
      </c>
      <c r="J3917" s="74" t="s">
        <v>180</v>
      </c>
      <c r="K3917" s="74" t="s">
        <v>178</v>
      </c>
      <c r="L3917" s="74" t="s">
        <v>4</v>
      </c>
      <c r="M3917" s="225" t="s">
        <v>9237</v>
      </c>
      <c r="N3917" s="226" t="s">
        <v>3</v>
      </c>
      <c r="O3917" s="225" t="s">
        <v>39</v>
      </c>
      <c r="P3917" s="225" t="s">
        <v>9237</v>
      </c>
      <c r="Q3917" s="225" t="s">
        <v>9506</v>
      </c>
      <c r="R3917" s="225">
        <v>10.220000000000001</v>
      </c>
      <c r="S3917" s="225"/>
      <c r="T3917" s="225">
        <f>SUM(R3917:S3917)</f>
        <v>10.220000000000001</v>
      </c>
      <c r="U3917" s="302" t="s">
        <v>28</v>
      </c>
      <c r="V3917" s="302">
        <v>1985</v>
      </c>
      <c r="W3917" s="302" t="s">
        <v>1709</v>
      </c>
      <c r="X3917" s="302"/>
      <c r="Y3917" s="302">
        <v>41791</v>
      </c>
      <c r="Z3917" s="302">
        <v>100</v>
      </c>
      <c r="AA3917" s="302">
        <v>42248</v>
      </c>
      <c r="AB3917" s="302">
        <v>0</v>
      </c>
      <c r="AC3917" s="302"/>
      <c r="AD3917" s="302" t="s">
        <v>30</v>
      </c>
      <c r="AE3917" s="302" t="s">
        <v>65</v>
      </c>
      <c r="AF3917" s="302"/>
      <c r="AG3917" s="302" t="s">
        <v>9507</v>
      </c>
      <c r="AH3917" s="222"/>
      <c r="AI3917" s="229"/>
    </row>
    <row r="3918" spans="1:35" ht="56.25">
      <c r="A3918" s="70" t="s">
        <v>8946</v>
      </c>
      <c r="B3918" s="74" t="s">
        <v>18</v>
      </c>
      <c r="C3918" s="74" t="s">
        <v>18</v>
      </c>
      <c r="D3918" s="75">
        <v>42276</v>
      </c>
      <c r="E3918" s="76">
        <v>42276.416666666664</v>
      </c>
      <c r="F3918" s="75">
        <v>42276</v>
      </c>
      <c r="G3918" s="76">
        <v>42276.604166666664</v>
      </c>
      <c r="H3918" s="76">
        <f>G3918-E3918</f>
        <v>0.1875</v>
      </c>
      <c r="I3918" s="74">
        <v>2</v>
      </c>
      <c r="J3918" s="74"/>
      <c r="K3918" s="74"/>
      <c r="L3918" s="74" t="s">
        <v>11</v>
      </c>
      <c r="M3918" s="225" t="s">
        <v>337</v>
      </c>
      <c r="N3918" s="226">
        <v>0.4</v>
      </c>
      <c r="O3918" s="225" t="s">
        <v>2</v>
      </c>
      <c r="P3918" s="225" t="s">
        <v>430</v>
      </c>
      <c r="Q3918" s="225" t="s">
        <v>9259</v>
      </c>
      <c r="R3918" s="225">
        <v>0.08</v>
      </c>
      <c r="S3918" s="225"/>
      <c r="T3918" s="225">
        <f>R3918+S3918</f>
        <v>0.08</v>
      </c>
      <c r="U3918" s="302"/>
      <c r="V3918" s="302"/>
      <c r="W3918" s="302"/>
      <c r="X3918" s="302"/>
      <c r="Y3918" s="302"/>
      <c r="Z3918" s="302"/>
      <c r="AA3918" s="302"/>
      <c r="AB3918" s="302"/>
      <c r="AC3918" s="302"/>
      <c r="AD3918" s="302" t="s">
        <v>0</v>
      </c>
      <c r="AE3918" s="302"/>
      <c r="AF3918" s="302"/>
      <c r="AG3918" s="302"/>
      <c r="AH3918" s="222"/>
      <c r="AI3918" s="229"/>
    </row>
    <row r="3919" spans="1:35" ht="37.5">
      <c r="A3919" s="70" t="s">
        <v>8946</v>
      </c>
      <c r="B3919" s="74" t="s">
        <v>18</v>
      </c>
      <c r="C3919" s="74" t="s">
        <v>18</v>
      </c>
      <c r="D3919" s="75">
        <v>42276</v>
      </c>
      <c r="E3919" s="76">
        <v>42276.59097222222</v>
      </c>
      <c r="F3919" s="75">
        <v>42276</v>
      </c>
      <c r="G3919" s="76">
        <v>42276.690972222219</v>
      </c>
      <c r="H3919" s="76">
        <f>G3919-E3919</f>
        <v>9.9999999998544808E-2</v>
      </c>
      <c r="I3919" s="74">
        <v>1</v>
      </c>
      <c r="J3919" s="74"/>
      <c r="K3919" s="74"/>
      <c r="L3919" s="74" t="s">
        <v>11</v>
      </c>
      <c r="M3919" s="225" t="s">
        <v>337</v>
      </c>
      <c r="N3919" s="226">
        <v>0.4</v>
      </c>
      <c r="O3919" s="225" t="s">
        <v>2</v>
      </c>
      <c r="P3919" s="225" t="s">
        <v>9257</v>
      </c>
      <c r="Q3919" s="225" t="s">
        <v>9258</v>
      </c>
      <c r="R3919" s="225">
        <v>0.25800000000000001</v>
      </c>
      <c r="S3919" s="225"/>
      <c r="T3919" s="225">
        <f>R3919+S3919</f>
        <v>0.25800000000000001</v>
      </c>
      <c r="U3919" s="302"/>
      <c r="V3919" s="302"/>
      <c r="W3919" s="302"/>
      <c r="X3919" s="302"/>
      <c r="Y3919" s="302"/>
      <c r="Z3919" s="302"/>
      <c r="AA3919" s="302"/>
      <c r="AB3919" s="302"/>
      <c r="AC3919" s="302"/>
      <c r="AD3919" s="302" t="s">
        <v>0</v>
      </c>
      <c r="AE3919" s="302"/>
      <c r="AF3919" s="302"/>
      <c r="AG3919" s="302"/>
      <c r="AH3919" s="222"/>
      <c r="AI3919" s="229"/>
    </row>
    <row r="3920" spans="1:35" ht="75">
      <c r="A3920" s="70" t="s">
        <v>8946</v>
      </c>
      <c r="B3920" s="74" t="s">
        <v>58</v>
      </c>
      <c r="C3920" s="74" t="s">
        <v>197</v>
      </c>
      <c r="D3920" s="75">
        <v>42276</v>
      </c>
      <c r="E3920" s="76">
        <v>0.37222222222222223</v>
      </c>
      <c r="F3920" s="75">
        <v>42276</v>
      </c>
      <c r="G3920" s="76">
        <v>0.48402777777777778</v>
      </c>
      <c r="H3920" s="76">
        <f>G3920-E3920</f>
        <v>0.11180555555555555</v>
      </c>
      <c r="I3920" s="74">
        <v>20</v>
      </c>
      <c r="J3920" s="74" t="s">
        <v>150</v>
      </c>
      <c r="K3920" s="74" t="s">
        <v>14</v>
      </c>
      <c r="L3920" s="74" t="s">
        <v>9</v>
      </c>
      <c r="M3920" s="225" t="s">
        <v>11159</v>
      </c>
      <c r="N3920" s="226" t="s">
        <v>3</v>
      </c>
      <c r="O3920" s="225" t="s">
        <v>7</v>
      </c>
      <c r="P3920" s="225" t="s">
        <v>11159</v>
      </c>
      <c r="Q3920" s="225" t="s">
        <v>11160</v>
      </c>
      <c r="R3920" s="225">
        <v>19.7</v>
      </c>
      <c r="S3920" s="225">
        <v>1.6</v>
      </c>
      <c r="T3920" s="225">
        <f>R3920+S3920</f>
        <v>21.3</v>
      </c>
      <c r="U3920" s="302" t="s">
        <v>28</v>
      </c>
      <c r="V3920" s="302">
        <v>1984</v>
      </c>
      <c r="W3920" s="302" t="s">
        <v>1709</v>
      </c>
      <c r="X3920" s="302" t="s">
        <v>724</v>
      </c>
      <c r="Y3920" s="302">
        <v>41928</v>
      </c>
      <c r="Z3920" s="302">
        <v>90</v>
      </c>
      <c r="AA3920" s="302">
        <v>42659</v>
      </c>
      <c r="AB3920" s="302">
        <v>0</v>
      </c>
      <c r="AC3920" s="302">
        <v>41928</v>
      </c>
      <c r="AD3920" s="302" t="s">
        <v>30</v>
      </c>
      <c r="AE3920" s="302"/>
      <c r="AF3920" s="302"/>
      <c r="AG3920" s="302"/>
      <c r="AH3920" s="222"/>
      <c r="AI3920" s="229"/>
    </row>
    <row r="3921" spans="1:35" ht="78.75">
      <c r="A3921" s="70" t="s">
        <v>8946</v>
      </c>
      <c r="B3921" s="92" t="s">
        <v>21</v>
      </c>
      <c r="C3921" s="92" t="s">
        <v>742</v>
      </c>
      <c r="D3921" s="88">
        <v>42277</v>
      </c>
      <c r="E3921" s="89">
        <v>0.72638888888888886</v>
      </c>
      <c r="F3921" s="88">
        <v>42277</v>
      </c>
      <c r="G3921" s="89">
        <v>0.7319444444444444</v>
      </c>
      <c r="H3921" s="89">
        <v>5.5555555555555558E-3</v>
      </c>
      <c r="I3921" s="68">
        <v>2</v>
      </c>
      <c r="J3921" s="68"/>
      <c r="K3921" s="92"/>
      <c r="L3921" s="92" t="s">
        <v>16</v>
      </c>
      <c r="M3921" s="230" t="s">
        <v>9247</v>
      </c>
      <c r="N3921" s="221" t="s">
        <v>3</v>
      </c>
      <c r="O3921" s="221" t="s">
        <v>7</v>
      </c>
      <c r="P3921" s="230" t="s">
        <v>9942</v>
      </c>
      <c r="Q3921" s="221" t="s">
        <v>9248</v>
      </c>
      <c r="R3921" s="221">
        <v>0.13300000000000001</v>
      </c>
      <c r="S3921" s="221">
        <v>5.7000000000000002E-2</v>
      </c>
      <c r="T3921" s="221">
        <v>0.19</v>
      </c>
      <c r="U3921" s="293" t="s">
        <v>28</v>
      </c>
      <c r="V3921" s="273" t="s">
        <v>128</v>
      </c>
      <c r="W3921" s="293" t="s">
        <v>128</v>
      </c>
      <c r="X3921" s="293" t="s">
        <v>128</v>
      </c>
      <c r="Y3921" s="269" t="s">
        <v>128</v>
      </c>
      <c r="Z3921" s="318" t="s">
        <v>128</v>
      </c>
      <c r="AA3921" s="269" t="s">
        <v>128</v>
      </c>
      <c r="AB3921" s="293" t="s">
        <v>128</v>
      </c>
      <c r="AC3921" s="269" t="s">
        <v>128</v>
      </c>
      <c r="AD3921" s="293" t="s">
        <v>37</v>
      </c>
      <c r="AE3921" s="293" t="s">
        <v>52</v>
      </c>
      <c r="AF3921" s="293"/>
      <c r="AG3921" s="318"/>
      <c r="AH3921" s="230"/>
      <c r="AI3921" s="229"/>
    </row>
    <row r="3922" spans="1:35" ht="110.25">
      <c r="A3922" s="70" t="s">
        <v>8946</v>
      </c>
      <c r="B3922" s="92" t="s">
        <v>21</v>
      </c>
      <c r="C3922" s="92" t="s">
        <v>742</v>
      </c>
      <c r="D3922" s="88">
        <v>42277</v>
      </c>
      <c r="E3922" s="89">
        <v>0.76736111111111116</v>
      </c>
      <c r="F3922" s="88">
        <v>42277</v>
      </c>
      <c r="G3922" s="89">
        <v>0.80555555555555547</v>
      </c>
      <c r="H3922" s="89">
        <v>3.8194444444444441E-2</v>
      </c>
      <c r="I3922" s="68">
        <v>135</v>
      </c>
      <c r="J3922" s="68"/>
      <c r="K3922" s="92"/>
      <c r="L3922" s="92" t="s">
        <v>16</v>
      </c>
      <c r="M3922" s="230" t="s">
        <v>9245</v>
      </c>
      <c r="N3922" s="221">
        <v>110</v>
      </c>
      <c r="O3922" s="221" t="s">
        <v>7</v>
      </c>
      <c r="P3922" s="230" t="s">
        <v>9941</v>
      </c>
      <c r="Q3922" s="221" t="s">
        <v>9246</v>
      </c>
      <c r="R3922" s="221">
        <v>2.19</v>
      </c>
      <c r="S3922" s="221">
        <v>0.94</v>
      </c>
      <c r="T3922" s="221">
        <v>3.133</v>
      </c>
      <c r="U3922" s="293" t="s">
        <v>28</v>
      </c>
      <c r="V3922" s="273" t="s">
        <v>128</v>
      </c>
      <c r="W3922" s="293" t="s">
        <v>128</v>
      </c>
      <c r="X3922" s="293" t="s">
        <v>128</v>
      </c>
      <c r="Y3922" s="269" t="s">
        <v>128</v>
      </c>
      <c r="Z3922" s="318" t="s">
        <v>128</v>
      </c>
      <c r="AA3922" s="269" t="s">
        <v>128</v>
      </c>
      <c r="AB3922" s="293" t="s">
        <v>128</v>
      </c>
      <c r="AC3922" s="269" t="s">
        <v>128</v>
      </c>
      <c r="AD3922" s="293" t="s">
        <v>37</v>
      </c>
      <c r="AE3922" s="293" t="s">
        <v>52</v>
      </c>
      <c r="AF3922" s="293"/>
      <c r="AG3922" s="318"/>
      <c r="AH3922" s="230"/>
      <c r="AI3922" s="229"/>
    </row>
    <row r="3923" spans="1:35" ht="31.5">
      <c r="A3923" s="70" t="s">
        <v>8946</v>
      </c>
      <c r="B3923" s="69" t="s">
        <v>132</v>
      </c>
      <c r="C3923" s="70" t="s">
        <v>26</v>
      </c>
      <c r="D3923" s="86">
        <v>42277</v>
      </c>
      <c r="E3923" s="118">
        <v>0.41666666666666669</v>
      </c>
      <c r="F3923" s="86">
        <v>42277</v>
      </c>
      <c r="G3923" s="118">
        <v>0.45624999999999999</v>
      </c>
      <c r="H3923" s="118">
        <v>3.9583333333333331E-2</v>
      </c>
      <c r="I3923" s="70">
        <v>10</v>
      </c>
      <c r="J3923" s="70"/>
      <c r="K3923" s="70" t="s">
        <v>20</v>
      </c>
      <c r="L3923" s="70" t="s">
        <v>9</v>
      </c>
      <c r="M3923" s="220" t="s">
        <v>2982</v>
      </c>
      <c r="N3923" s="220" t="s">
        <v>3</v>
      </c>
      <c r="O3923" s="220" t="s">
        <v>7</v>
      </c>
      <c r="P3923" s="219" t="s">
        <v>9999</v>
      </c>
      <c r="Q3923" s="219" t="s">
        <v>10000</v>
      </c>
      <c r="R3923" s="473">
        <v>1.9430000000000001</v>
      </c>
      <c r="S3923" s="473"/>
      <c r="T3923" s="473">
        <v>1.9430000000000001</v>
      </c>
      <c r="U3923" s="274" t="s">
        <v>28</v>
      </c>
      <c r="V3923" s="274">
        <v>1987</v>
      </c>
      <c r="W3923" s="274" t="s">
        <v>7</v>
      </c>
      <c r="X3923" s="274"/>
      <c r="Y3923" s="306">
        <v>42110</v>
      </c>
      <c r="Z3923" s="274">
        <v>100</v>
      </c>
      <c r="AA3923" s="274">
        <v>2016</v>
      </c>
      <c r="AB3923" s="274">
        <v>0</v>
      </c>
      <c r="AC3923" s="274"/>
      <c r="AD3923" s="274" t="s">
        <v>30</v>
      </c>
      <c r="AE3923" s="274"/>
      <c r="AF3923" s="274"/>
      <c r="AG3923" s="308"/>
      <c r="AH3923" s="222"/>
      <c r="AI3923" s="229"/>
    </row>
    <row r="3924" spans="1:35" ht="31.5">
      <c r="A3924" s="70" t="s">
        <v>8946</v>
      </c>
      <c r="B3924" s="69" t="s">
        <v>132</v>
      </c>
      <c r="C3924" s="70" t="s">
        <v>26</v>
      </c>
      <c r="D3924" s="86">
        <v>42277</v>
      </c>
      <c r="E3924" s="118">
        <v>0.59305555555555556</v>
      </c>
      <c r="F3924" s="86">
        <v>42277</v>
      </c>
      <c r="G3924" s="118">
        <v>0.65625</v>
      </c>
      <c r="H3924" s="122" t="s">
        <v>10001</v>
      </c>
      <c r="I3924" s="70">
        <v>3</v>
      </c>
      <c r="J3924" s="70"/>
      <c r="K3924" s="70" t="s">
        <v>20</v>
      </c>
      <c r="L3924" s="70" t="s">
        <v>9</v>
      </c>
      <c r="M3924" s="220" t="s">
        <v>10002</v>
      </c>
      <c r="N3924" s="220" t="s">
        <v>3</v>
      </c>
      <c r="O3924" s="220" t="s">
        <v>7</v>
      </c>
      <c r="P3924" s="219" t="s">
        <v>9238</v>
      </c>
      <c r="Q3924" s="219" t="s">
        <v>10003</v>
      </c>
      <c r="R3924" s="473">
        <v>0.31</v>
      </c>
      <c r="S3924" s="473"/>
      <c r="T3924" s="473">
        <v>0.31</v>
      </c>
      <c r="U3924" s="274" t="s">
        <v>28</v>
      </c>
      <c r="V3924" s="274">
        <v>1987</v>
      </c>
      <c r="W3924" s="274" t="s">
        <v>7</v>
      </c>
      <c r="X3924" s="274"/>
      <c r="Y3924" s="306">
        <v>42087</v>
      </c>
      <c r="Z3924" s="274">
        <v>100</v>
      </c>
      <c r="AA3924" s="274">
        <v>2016</v>
      </c>
      <c r="AB3924" s="274">
        <v>0</v>
      </c>
      <c r="AC3924" s="274"/>
      <c r="AD3924" s="274" t="s">
        <v>30</v>
      </c>
      <c r="AE3924" s="274"/>
      <c r="AF3924" s="274"/>
      <c r="AG3924" s="308"/>
      <c r="AH3924" s="222"/>
      <c r="AI3924" s="229"/>
    </row>
    <row r="3925" spans="1:35" ht="47.25">
      <c r="A3925" s="69" t="s">
        <v>7992</v>
      </c>
      <c r="B3925" s="92" t="s">
        <v>21</v>
      </c>
      <c r="C3925" s="92" t="s">
        <v>21</v>
      </c>
      <c r="D3925" s="88">
        <v>42225</v>
      </c>
      <c r="E3925" s="89">
        <v>0.47916666666666669</v>
      </c>
      <c r="F3925" s="88">
        <v>42225</v>
      </c>
      <c r="G3925" s="89">
        <v>0.52430555555555558</v>
      </c>
      <c r="H3925" s="89">
        <v>4.5138888888888888E-2</v>
      </c>
      <c r="I3925" s="68">
        <v>3</v>
      </c>
      <c r="J3925" s="68"/>
      <c r="K3925" s="92"/>
      <c r="L3925" s="92" t="s">
        <v>4</v>
      </c>
      <c r="M3925" s="230" t="s">
        <v>8274</v>
      </c>
      <c r="N3925" s="221">
        <v>0.4</v>
      </c>
      <c r="O3925" s="221" t="s">
        <v>2</v>
      </c>
      <c r="P3925" s="230" t="s">
        <v>8276</v>
      </c>
      <c r="Q3925" s="221" t="s">
        <v>8277</v>
      </c>
      <c r="R3925" s="221">
        <v>0.19600000000000001</v>
      </c>
      <c r="S3925" s="221">
        <v>9.7000000000000003E-2</v>
      </c>
      <c r="T3925" s="221">
        <v>0.29299999999999998</v>
      </c>
      <c r="U3925" s="293" t="s">
        <v>28</v>
      </c>
      <c r="V3925" s="273" t="s">
        <v>128</v>
      </c>
      <c r="W3925" s="293" t="s">
        <v>128</v>
      </c>
      <c r="X3925" s="293" t="s">
        <v>128</v>
      </c>
      <c r="Y3925" s="269">
        <v>2014</v>
      </c>
      <c r="Z3925" s="318" t="s">
        <v>128</v>
      </c>
      <c r="AA3925" s="269">
        <v>2015</v>
      </c>
      <c r="AB3925" s="293" t="s">
        <v>128</v>
      </c>
      <c r="AC3925" s="269">
        <v>2014</v>
      </c>
      <c r="AD3925" s="293" t="s">
        <v>22</v>
      </c>
      <c r="AE3925" s="293" t="s">
        <v>57</v>
      </c>
      <c r="AF3925" s="293"/>
      <c r="AG3925" s="318"/>
      <c r="AH3925" s="230"/>
      <c r="AI3925" s="229"/>
    </row>
    <row r="3926" spans="1:35" ht="93.75">
      <c r="A3926" s="70" t="s">
        <v>8946</v>
      </c>
      <c r="B3926" s="74" t="s">
        <v>15</v>
      </c>
      <c r="C3926" s="74" t="s">
        <v>15</v>
      </c>
      <c r="D3926" s="75">
        <v>42277</v>
      </c>
      <c r="E3926" s="76">
        <v>0.3888888888888889</v>
      </c>
      <c r="F3926" s="75">
        <v>42277</v>
      </c>
      <c r="G3926" s="76">
        <v>0.3888888888888889</v>
      </c>
      <c r="H3926" s="76">
        <f>(F3926+G3926)-(D3926+E3926)</f>
        <v>0</v>
      </c>
      <c r="I3926" s="74">
        <v>5</v>
      </c>
      <c r="J3926" s="74" t="s">
        <v>143</v>
      </c>
      <c r="K3926" s="74" t="s">
        <v>8</v>
      </c>
      <c r="L3926" s="74" t="s">
        <v>4</v>
      </c>
      <c r="M3926" s="225" t="s">
        <v>9508</v>
      </c>
      <c r="N3926" s="226" t="s">
        <v>3</v>
      </c>
      <c r="O3926" s="225" t="s">
        <v>7</v>
      </c>
      <c r="P3926" s="225" t="s">
        <v>9509</v>
      </c>
      <c r="Q3926" s="225" t="s">
        <v>9510</v>
      </c>
      <c r="R3926" s="225"/>
      <c r="S3926" s="225">
        <v>0.08</v>
      </c>
      <c r="T3926" s="225">
        <f>SUM(R3926:S3926)</f>
        <v>0.08</v>
      </c>
      <c r="U3926" s="302" t="s">
        <v>28</v>
      </c>
      <c r="V3926" s="302">
        <v>2002</v>
      </c>
      <c r="W3926" s="302" t="s">
        <v>1709</v>
      </c>
      <c r="X3926" s="302"/>
      <c r="Y3926" s="302">
        <v>41498</v>
      </c>
      <c r="Z3926" s="302">
        <v>100</v>
      </c>
      <c r="AA3926" s="302">
        <v>42156</v>
      </c>
      <c r="AB3926" s="302">
        <v>0</v>
      </c>
      <c r="AC3926" s="302"/>
      <c r="AD3926" s="302" t="s">
        <v>30</v>
      </c>
      <c r="AE3926" s="302" t="s">
        <v>53</v>
      </c>
      <c r="AF3926" s="302"/>
      <c r="AG3926" s="302" t="s">
        <v>9511</v>
      </c>
      <c r="AH3926" s="222"/>
      <c r="AI3926" s="229"/>
    </row>
    <row r="3927" spans="1:35" ht="56.25">
      <c r="A3927" s="70" t="s">
        <v>8946</v>
      </c>
      <c r="B3927" s="74" t="s">
        <v>18</v>
      </c>
      <c r="C3927" s="74" t="s">
        <v>18</v>
      </c>
      <c r="D3927" s="75">
        <v>42277</v>
      </c>
      <c r="E3927" s="76">
        <v>42277.458333333336</v>
      </c>
      <c r="F3927" s="75">
        <v>42277</v>
      </c>
      <c r="G3927" s="76">
        <v>42277.583333333336</v>
      </c>
      <c r="H3927" s="76">
        <f>G3927-E3927</f>
        <v>0.125</v>
      </c>
      <c r="I3927" s="74">
        <v>1</v>
      </c>
      <c r="J3927" s="74"/>
      <c r="K3927" s="74"/>
      <c r="L3927" s="74" t="s">
        <v>11</v>
      </c>
      <c r="M3927" s="225" t="s">
        <v>3579</v>
      </c>
      <c r="N3927" s="226">
        <v>0.4</v>
      </c>
      <c r="O3927" s="225" t="s">
        <v>2</v>
      </c>
      <c r="P3927" s="225" t="s">
        <v>430</v>
      </c>
      <c r="Q3927" s="225" t="s">
        <v>9260</v>
      </c>
      <c r="R3927" s="225">
        <v>5.2999999999999999E-2</v>
      </c>
      <c r="S3927" s="225"/>
      <c r="T3927" s="225">
        <f>R3927+S3927</f>
        <v>5.2999999999999999E-2</v>
      </c>
      <c r="U3927" s="302"/>
      <c r="V3927" s="302"/>
      <c r="W3927" s="302"/>
      <c r="X3927" s="302"/>
      <c r="Y3927" s="302"/>
      <c r="Z3927" s="302"/>
      <c r="AA3927" s="302"/>
      <c r="AB3927" s="302"/>
      <c r="AC3927" s="302"/>
      <c r="AD3927" s="302" t="s">
        <v>0</v>
      </c>
      <c r="AE3927" s="302"/>
      <c r="AF3927" s="302"/>
      <c r="AG3927" s="302"/>
      <c r="AH3927" s="222"/>
      <c r="AI3927" s="229"/>
    </row>
    <row r="3928" spans="1:35" ht="75">
      <c r="A3928" s="70" t="s">
        <v>1580</v>
      </c>
      <c r="B3928" s="74" t="s">
        <v>12</v>
      </c>
      <c r="C3928" s="74" t="s">
        <v>127</v>
      </c>
      <c r="D3928" s="75">
        <v>42115</v>
      </c>
      <c r="E3928" s="76">
        <v>2.8472222222222222E-2</v>
      </c>
      <c r="F3928" s="75">
        <v>42115</v>
      </c>
      <c r="G3928" s="76">
        <v>0.10555555555555556</v>
      </c>
      <c r="H3928" s="76">
        <f>G3928-E3928</f>
        <v>7.7083333333333337E-2</v>
      </c>
      <c r="I3928" s="74">
        <v>1</v>
      </c>
      <c r="J3928" s="74"/>
      <c r="K3928" s="74"/>
      <c r="L3928" s="74" t="s">
        <v>11</v>
      </c>
      <c r="M3928" s="225" t="s">
        <v>2666</v>
      </c>
      <c r="N3928" s="226">
        <v>0.4</v>
      </c>
      <c r="O3928" s="225" t="s">
        <v>2</v>
      </c>
      <c r="P3928" s="225" t="s">
        <v>147</v>
      </c>
      <c r="Q3928" s="225" t="s">
        <v>2667</v>
      </c>
      <c r="R3928" s="225"/>
      <c r="S3928" s="225">
        <v>0.27</v>
      </c>
      <c r="T3928" s="225">
        <f>R3928+S3928</f>
        <v>0.27</v>
      </c>
      <c r="U3928" s="302" t="s">
        <v>1</v>
      </c>
      <c r="V3928" s="302" t="s">
        <v>128</v>
      </c>
      <c r="W3928" s="302" t="s">
        <v>128</v>
      </c>
      <c r="X3928" s="302" t="s">
        <v>128</v>
      </c>
      <c r="Y3928" s="302" t="s">
        <v>128</v>
      </c>
      <c r="Z3928" s="302" t="s">
        <v>128</v>
      </c>
      <c r="AA3928" s="302" t="s">
        <v>128</v>
      </c>
      <c r="AB3928" s="302" t="s">
        <v>128</v>
      </c>
      <c r="AC3928" s="302" t="s">
        <v>128</v>
      </c>
      <c r="AD3928" s="302" t="s">
        <v>22</v>
      </c>
      <c r="AE3928" s="302"/>
      <c r="AF3928" s="302"/>
      <c r="AG3928" s="302"/>
      <c r="AH3928" s="222"/>
      <c r="AI3928" s="229"/>
    </row>
    <row r="3929" spans="1:35" ht="31.5">
      <c r="A3929" s="70" t="s">
        <v>11517</v>
      </c>
      <c r="B3929" s="69" t="s">
        <v>132</v>
      </c>
      <c r="C3929" s="70" t="s">
        <v>26</v>
      </c>
      <c r="D3929" s="86">
        <v>42286</v>
      </c>
      <c r="E3929" s="118">
        <v>0.34236111111111112</v>
      </c>
      <c r="F3929" s="86">
        <v>42286</v>
      </c>
      <c r="G3929" s="118">
        <v>0.37638888888888888</v>
      </c>
      <c r="H3929" s="118">
        <v>3.5416666666666666E-2</v>
      </c>
      <c r="I3929" s="70">
        <v>24</v>
      </c>
      <c r="J3929" s="70" t="s">
        <v>232</v>
      </c>
      <c r="K3929" s="70" t="s">
        <v>20</v>
      </c>
      <c r="L3929" s="70" t="s">
        <v>9</v>
      </c>
      <c r="M3929" s="220" t="s">
        <v>11761</v>
      </c>
      <c r="N3929" s="220" t="s">
        <v>3</v>
      </c>
      <c r="O3929" s="220" t="s">
        <v>7</v>
      </c>
      <c r="P3929" s="220" t="s">
        <v>11762</v>
      </c>
      <c r="Q3929" s="219" t="s">
        <v>11763</v>
      </c>
      <c r="R3929" s="456">
        <v>4.17</v>
      </c>
      <c r="S3929" s="456">
        <v>2.8</v>
      </c>
      <c r="T3929" s="456">
        <v>6.97</v>
      </c>
      <c r="U3929" s="274" t="s">
        <v>28</v>
      </c>
      <c r="V3929" s="274">
        <v>1988</v>
      </c>
      <c r="W3929" s="279" t="s">
        <v>7</v>
      </c>
      <c r="X3929" s="279"/>
      <c r="Y3929" s="296">
        <v>42091</v>
      </c>
      <c r="Z3929" s="279">
        <v>100</v>
      </c>
      <c r="AA3929" s="279">
        <v>2016</v>
      </c>
      <c r="AB3929" s="279">
        <v>0</v>
      </c>
      <c r="AC3929" s="309">
        <v>41974</v>
      </c>
      <c r="AD3929" s="279" t="s">
        <v>31</v>
      </c>
      <c r="AE3929" s="279"/>
      <c r="AF3929" s="279"/>
      <c r="AG3929" s="290"/>
      <c r="AH3929" s="222"/>
      <c r="AI3929" s="229"/>
    </row>
    <row r="3930" spans="1:35" ht="225">
      <c r="A3930" s="70" t="s">
        <v>8946</v>
      </c>
      <c r="B3930" s="74" t="s">
        <v>5</v>
      </c>
      <c r="C3930" s="74" t="s">
        <v>5</v>
      </c>
      <c r="D3930" s="75">
        <v>42277</v>
      </c>
      <c r="E3930" s="76">
        <v>3.125E-2</v>
      </c>
      <c r="F3930" s="75">
        <v>42277</v>
      </c>
      <c r="G3930" s="76">
        <v>0.47013888888888888</v>
      </c>
      <c r="H3930" s="76">
        <v>0.44097222222222227</v>
      </c>
      <c r="I3930" s="74">
        <v>15</v>
      </c>
      <c r="J3930" s="74" t="s">
        <v>150</v>
      </c>
      <c r="K3930" s="74"/>
      <c r="L3930" s="74" t="s">
        <v>4</v>
      </c>
      <c r="M3930" s="225" t="s">
        <v>10795</v>
      </c>
      <c r="N3930" s="226">
        <v>35</v>
      </c>
      <c r="O3930" s="225" t="s">
        <v>13</v>
      </c>
      <c r="P3930" s="225" t="s">
        <v>10796</v>
      </c>
      <c r="Q3930" s="225" t="s">
        <v>10797</v>
      </c>
      <c r="R3930" s="225">
        <v>50.1</v>
      </c>
      <c r="S3930" s="225"/>
      <c r="T3930" s="225">
        <v>50.1</v>
      </c>
      <c r="U3930" s="302" t="s">
        <v>33</v>
      </c>
      <c r="V3930" s="302">
        <v>1999</v>
      </c>
      <c r="W3930" s="302" t="s">
        <v>10798</v>
      </c>
      <c r="X3930" s="302" t="s">
        <v>1053</v>
      </c>
      <c r="Y3930" s="302" t="s">
        <v>10799</v>
      </c>
      <c r="Z3930" s="302">
        <v>0</v>
      </c>
      <c r="AA3930" s="302" t="s">
        <v>10770</v>
      </c>
      <c r="AB3930" s="302"/>
      <c r="AC3930" s="302"/>
      <c r="AD3930" s="302" t="s">
        <v>0</v>
      </c>
      <c r="AE3930" s="302"/>
      <c r="AF3930" s="302"/>
      <c r="AG3930" s="302"/>
      <c r="AH3930" s="222"/>
      <c r="AI3930" s="229"/>
    </row>
    <row r="3931" spans="1:35" ht="204.75">
      <c r="A3931" s="70" t="s">
        <v>11517</v>
      </c>
      <c r="B3931" s="70" t="s">
        <v>1412</v>
      </c>
      <c r="C3931" s="70" t="s">
        <v>1427</v>
      </c>
      <c r="D3931" s="115">
        <v>42278</v>
      </c>
      <c r="E3931" s="385">
        <v>8.1944444444444445E-2</v>
      </c>
      <c r="F3931" s="115">
        <v>42278</v>
      </c>
      <c r="G3931" s="385">
        <v>8.9583333333333334E-2</v>
      </c>
      <c r="H3931" s="385">
        <v>7.6388888888888886E-3</v>
      </c>
      <c r="I3931" s="68">
        <v>8</v>
      </c>
      <c r="J3931" s="68" t="s">
        <v>1556</v>
      </c>
      <c r="K3931" s="68"/>
      <c r="L3931" s="68" t="s">
        <v>11</v>
      </c>
      <c r="M3931" s="221" t="s">
        <v>3981</v>
      </c>
      <c r="N3931" s="221" t="s">
        <v>3</v>
      </c>
      <c r="O3931" s="221" t="s">
        <v>23</v>
      </c>
      <c r="P3931" s="221" t="s">
        <v>3981</v>
      </c>
      <c r="Q3931" s="219" t="s">
        <v>11792</v>
      </c>
      <c r="R3931" s="221"/>
      <c r="S3931" s="221"/>
      <c r="T3931" s="221"/>
      <c r="U3931" s="279"/>
      <c r="V3931" s="279" t="s">
        <v>128</v>
      </c>
      <c r="W3931" s="279" t="s">
        <v>128</v>
      </c>
      <c r="X3931" s="279" t="s">
        <v>128</v>
      </c>
      <c r="Y3931" s="279" t="s">
        <v>13935</v>
      </c>
      <c r="Z3931" s="279" t="s">
        <v>128</v>
      </c>
      <c r="AA3931" s="279" t="s">
        <v>128</v>
      </c>
      <c r="AB3931" s="279">
        <v>0</v>
      </c>
      <c r="AC3931" s="279" t="s">
        <v>13936</v>
      </c>
      <c r="AD3931" s="273" t="s">
        <v>56</v>
      </c>
      <c r="AE3931" s="279"/>
      <c r="AF3931" s="279" t="s">
        <v>128</v>
      </c>
      <c r="AG3931" s="290" t="s">
        <v>128</v>
      </c>
      <c r="AH3931" s="222"/>
      <c r="AI3931" s="229"/>
    </row>
    <row r="3932" spans="1:35" ht="204.75">
      <c r="A3932" s="70" t="s">
        <v>11517</v>
      </c>
      <c r="B3932" s="74" t="s">
        <v>15</v>
      </c>
      <c r="C3932" s="74" t="s">
        <v>11831</v>
      </c>
      <c r="D3932" s="75">
        <v>42278</v>
      </c>
      <c r="E3932" s="76">
        <v>6.9444444444444441E-3</v>
      </c>
      <c r="F3932" s="75">
        <v>42278</v>
      </c>
      <c r="G3932" s="76">
        <v>0.49236111111111108</v>
      </c>
      <c r="H3932" s="76">
        <f>(F3932+G3932)-(D3932+E3932)</f>
        <v>0.48541666666278616</v>
      </c>
      <c r="I3932" s="74">
        <v>5</v>
      </c>
      <c r="J3932" s="74" t="s">
        <v>150</v>
      </c>
      <c r="K3932" s="74" t="s">
        <v>14</v>
      </c>
      <c r="L3932" s="74" t="s">
        <v>4</v>
      </c>
      <c r="M3932" s="225" t="s">
        <v>200</v>
      </c>
      <c r="N3932" s="226" t="s">
        <v>3</v>
      </c>
      <c r="O3932" s="225" t="s">
        <v>7</v>
      </c>
      <c r="P3932" s="225" t="s">
        <v>11832</v>
      </c>
      <c r="Q3932" s="225" t="s">
        <v>11833</v>
      </c>
      <c r="R3932" s="225">
        <v>6.11</v>
      </c>
      <c r="S3932" s="225"/>
      <c r="T3932" s="225">
        <f>SUM(R3932:S3932)</f>
        <v>6.11</v>
      </c>
      <c r="U3932" s="302" t="s">
        <v>28</v>
      </c>
      <c r="V3932" s="302">
        <v>1949</v>
      </c>
      <c r="W3932" s="302" t="s">
        <v>6407</v>
      </c>
      <c r="X3932" s="302"/>
      <c r="Y3932" s="302" t="s">
        <v>6408</v>
      </c>
      <c r="Z3932" s="302">
        <v>100</v>
      </c>
      <c r="AA3932" s="302" t="s">
        <v>1081</v>
      </c>
      <c r="AB3932" s="302">
        <v>0</v>
      </c>
      <c r="AC3932" s="302"/>
      <c r="AD3932" s="302" t="s">
        <v>30</v>
      </c>
      <c r="AE3932" s="302" t="s">
        <v>57</v>
      </c>
      <c r="AF3932" s="302"/>
      <c r="AG3932" s="302" t="s">
        <v>13019</v>
      </c>
      <c r="AH3932" s="222"/>
      <c r="AI3932" s="229"/>
    </row>
    <row r="3933" spans="1:35" ht="47.25" customHeight="1">
      <c r="A3933" s="164" t="s">
        <v>640</v>
      </c>
      <c r="B3933" s="94" t="s">
        <v>21</v>
      </c>
      <c r="C3933" s="134" t="s">
        <v>21</v>
      </c>
      <c r="D3933" s="93">
        <v>42037</v>
      </c>
      <c r="E3933" s="104">
        <v>2.0833333333333332E-2</v>
      </c>
      <c r="F3933" s="93">
        <v>42037</v>
      </c>
      <c r="G3933" s="104">
        <v>0.10416666666666667</v>
      </c>
      <c r="H3933" s="104">
        <v>8.3333333333333329E-2</v>
      </c>
      <c r="I3933" s="69">
        <v>2</v>
      </c>
      <c r="J3933" s="69" t="s">
        <v>2342</v>
      </c>
      <c r="K3933" s="94"/>
      <c r="L3933" s="69" t="s">
        <v>4</v>
      </c>
      <c r="M3933" s="233" t="s">
        <v>656</v>
      </c>
      <c r="N3933" s="219" t="s">
        <v>3</v>
      </c>
      <c r="O3933" s="219" t="s">
        <v>25</v>
      </c>
      <c r="P3933" s="233" t="s">
        <v>656</v>
      </c>
      <c r="Q3933" s="219" t="s">
        <v>2343</v>
      </c>
      <c r="R3933" s="219">
        <v>0.17219000000000001</v>
      </c>
      <c r="S3933" s="219">
        <v>8.481000000000001E-2</v>
      </c>
      <c r="T3933" s="219">
        <v>0.25700000000000001</v>
      </c>
      <c r="U3933" s="300" t="s">
        <v>45</v>
      </c>
      <c r="V3933" s="274" t="s">
        <v>128</v>
      </c>
      <c r="W3933" s="300" t="s">
        <v>1424</v>
      </c>
      <c r="X3933" s="300" t="s">
        <v>128</v>
      </c>
      <c r="Y3933" s="515">
        <v>2014</v>
      </c>
      <c r="Z3933" s="527" t="s">
        <v>128</v>
      </c>
      <c r="AA3933" s="515">
        <v>2015</v>
      </c>
      <c r="AB3933" s="300" t="s">
        <v>128</v>
      </c>
      <c r="AC3933" s="515">
        <v>2014</v>
      </c>
      <c r="AD3933" s="300" t="s">
        <v>22</v>
      </c>
      <c r="AE3933" s="300" t="s">
        <v>52</v>
      </c>
      <c r="AF3933" s="300"/>
      <c r="AG3933" s="527"/>
      <c r="AH3933" s="233"/>
      <c r="AI3933" s="571"/>
    </row>
    <row r="3934" spans="1:35" ht="78.75" customHeight="1">
      <c r="A3934" s="70" t="s">
        <v>7992</v>
      </c>
      <c r="B3934" s="74" t="s">
        <v>69</v>
      </c>
      <c r="C3934" s="74" t="s">
        <v>69</v>
      </c>
      <c r="D3934" s="75">
        <v>42241</v>
      </c>
      <c r="E3934" s="76">
        <v>1.0416666666666666E-2</v>
      </c>
      <c r="F3934" s="75">
        <v>42241</v>
      </c>
      <c r="G3934" s="76">
        <v>1.1111111111111112E-2</v>
      </c>
      <c r="H3934" s="76">
        <v>6.9444444444444545E-4</v>
      </c>
      <c r="I3934" s="74"/>
      <c r="J3934" s="74"/>
      <c r="K3934" s="74"/>
      <c r="L3934" s="74" t="s">
        <v>4</v>
      </c>
      <c r="M3934" s="225" t="s">
        <v>9595</v>
      </c>
      <c r="N3934" s="226" t="s">
        <v>3</v>
      </c>
      <c r="O3934" s="225" t="s">
        <v>7</v>
      </c>
      <c r="P3934" s="225" t="s">
        <v>9596</v>
      </c>
      <c r="Q3934" s="225" t="s">
        <v>9597</v>
      </c>
      <c r="R3934" s="225">
        <v>3.2000000000000001E-2</v>
      </c>
      <c r="S3934" s="225">
        <v>0.223</v>
      </c>
      <c r="T3934" s="225">
        <v>0.255</v>
      </c>
      <c r="U3934" s="302" t="s">
        <v>28</v>
      </c>
      <c r="V3934" s="302">
        <v>1999</v>
      </c>
      <c r="W3934" s="302" t="s">
        <v>1709</v>
      </c>
      <c r="X3934" s="302" t="s">
        <v>724</v>
      </c>
      <c r="Y3934" s="302" t="s">
        <v>1593</v>
      </c>
      <c r="Z3934" s="302">
        <v>100</v>
      </c>
      <c r="AA3934" s="302" t="s">
        <v>5202</v>
      </c>
      <c r="AB3934" s="302">
        <v>0</v>
      </c>
      <c r="AC3934" s="302" t="s">
        <v>1593</v>
      </c>
      <c r="AD3934" s="302" t="s">
        <v>22</v>
      </c>
      <c r="AE3934" s="302"/>
      <c r="AF3934" s="302"/>
      <c r="AG3934" s="302" t="s">
        <v>9598</v>
      </c>
      <c r="AH3934" s="222"/>
      <c r="AI3934" s="229"/>
    </row>
    <row r="3935" spans="1:35" ht="56.25">
      <c r="A3935" s="70" t="s">
        <v>3570</v>
      </c>
      <c r="B3935" s="74" t="s">
        <v>12</v>
      </c>
      <c r="C3935" s="74" t="s">
        <v>360</v>
      </c>
      <c r="D3935" s="75">
        <v>42183</v>
      </c>
      <c r="E3935" s="76">
        <v>0.29375000000000001</v>
      </c>
      <c r="F3935" s="75">
        <v>42183</v>
      </c>
      <c r="G3935" s="76">
        <v>0.29722222222222222</v>
      </c>
      <c r="H3935" s="76">
        <v>3.4722222222222099E-3</v>
      </c>
      <c r="I3935" s="74">
        <v>1</v>
      </c>
      <c r="J3935" s="74"/>
      <c r="K3935" s="74"/>
      <c r="L3935" s="74" t="s">
        <v>11</v>
      </c>
      <c r="M3935" s="225" t="s">
        <v>4471</v>
      </c>
      <c r="N3935" s="226">
        <v>0.4</v>
      </c>
      <c r="O3935" s="225" t="s">
        <v>55</v>
      </c>
      <c r="P3935" s="225" t="s">
        <v>55</v>
      </c>
      <c r="Q3935" s="225" t="s">
        <v>2834</v>
      </c>
      <c r="R3935" s="225">
        <v>0.09</v>
      </c>
      <c r="S3935" s="225">
        <v>0.16</v>
      </c>
      <c r="T3935" s="225">
        <f>R3935+S3935</f>
        <v>0.25</v>
      </c>
      <c r="U3935" s="302" t="s">
        <v>60</v>
      </c>
      <c r="V3935" s="302" t="s">
        <v>128</v>
      </c>
      <c r="W3935" s="302" t="s">
        <v>128</v>
      </c>
      <c r="X3935" s="302" t="s">
        <v>128</v>
      </c>
      <c r="Y3935" s="302" t="s">
        <v>128</v>
      </c>
      <c r="Z3935" s="302" t="s">
        <v>128</v>
      </c>
      <c r="AA3935" s="302" t="s">
        <v>128</v>
      </c>
      <c r="AB3935" s="302" t="s">
        <v>128</v>
      </c>
      <c r="AC3935" s="302" t="s">
        <v>128</v>
      </c>
      <c r="AD3935" s="302" t="s">
        <v>22</v>
      </c>
      <c r="AE3935" s="302"/>
      <c r="AF3935" s="302"/>
      <c r="AG3935" s="302"/>
      <c r="AH3935" s="222"/>
      <c r="AI3935" s="229"/>
    </row>
    <row r="3936" spans="1:35" ht="131.25">
      <c r="A3936" s="70" t="s">
        <v>11517</v>
      </c>
      <c r="B3936" s="74" t="s">
        <v>5</v>
      </c>
      <c r="C3936" s="74" t="s">
        <v>12836</v>
      </c>
      <c r="D3936" s="75">
        <v>42278</v>
      </c>
      <c r="E3936" s="76">
        <v>1.2499999999999999E-2</v>
      </c>
      <c r="F3936" s="75">
        <v>42278</v>
      </c>
      <c r="G3936" s="76">
        <v>3.2638888888888891E-2</v>
      </c>
      <c r="H3936" s="76">
        <v>2.013888888888889E-2</v>
      </c>
      <c r="I3936" s="74">
        <v>220</v>
      </c>
      <c r="J3936" s="74" t="s">
        <v>11768</v>
      </c>
      <c r="K3936" s="74" t="s">
        <v>20</v>
      </c>
      <c r="L3936" s="74" t="s">
        <v>16</v>
      </c>
      <c r="M3936" s="225" t="s">
        <v>11769</v>
      </c>
      <c r="N3936" s="226">
        <v>110</v>
      </c>
      <c r="O3936" s="225" t="s">
        <v>7</v>
      </c>
      <c r="P3936" s="225" t="s">
        <v>11769</v>
      </c>
      <c r="Q3936" s="225" t="s">
        <v>13607</v>
      </c>
      <c r="R3936" s="225"/>
      <c r="S3936" s="225">
        <v>227.6</v>
      </c>
      <c r="T3936" s="225">
        <v>227.6</v>
      </c>
      <c r="U3936" s="302" t="s">
        <v>47</v>
      </c>
      <c r="V3936" s="302"/>
      <c r="W3936" s="302"/>
      <c r="X3936" s="302"/>
      <c r="Y3936" s="302"/>
      <c r="Z3936" s="302"/>
      <c r="AA3936" s="302"/>
      <c r="AB3936" s="302"/>
      <c r="AC3936" s="302"/>
      <c r="AD3936" s="302" t="s">
        <v>37</v>
      </c>
      <c r="AE3936" s="302"/>
      <c r="AF3936" s="302"/>
      <c r="AG3936" s="302"/>
      <c r="AH3936" s="222"/>
      <c r="AI3936" s="229"/>
    </row>
    <row r="3937" spans="1:35" ht="47.25">
      <c r="A3937" s="70" t="s">
        <v>11517</v>
      </c>
      <c r="B3937" s="92" t="s">
        <v>21</v>
      </c>
      <c r="C3937" s="92" t="s">
        <v>8978</v>
      </c>
      <c r="D3937" s="88">
        <v>42279</v>
      </c>
      <c r="E3937" s="89">
        <v>0.18611111111111112</v>
      </c>
      <c r="F3937" s="88">
        <v>42279</v>
      </c>
      <c r="G3937" s="89">
        <v>0.28819444444444448</v>
      </c>
      <c r="H3937" s="89">
        <v>0.10208333333333335</v>
      </c>
      <c r="I3937" s="68">
        <v>2</v>
      </c>
      <c r="J3937" s="68"/>
      <c r="K3937" s="92"/>
      <c r="L3937" s="92" t="s">
        <v>9</v>
      </c>
      <c r="M3937" s="230" t="s">
        <v>11527</v>
      </c>
      <c r="N3937" s="221" t="s">
        <v>3</v>
      </c>
      <c r="O3937" s="221" t="s">
        <v>25</v>
      </c>
      <c r="P3937" s="230" t="s">
        <v>11528</v>
      </c>
      <c r="Q3937" s="221" t="s">
        <v>11529</v>
      </c>
      <c r="R3937" s="221">
        <v>0.59299999999999997</v>
      </c>
      <c r="S3937" s="221">
        <v>0.29599999999999999</v>
      </c>
      <c r="T3937" s="221">
        <v>0.88900000000000001</v>
      </c>
      <c r="U3937" s="293" t="s">
        <v>28</v>
      </c>
      <c r="V3937" s="273" t="s">
        <v>13542</v>
      </c>
      <c r="W3937" s="293" t="s">
        <v>1424</v>
      </c>
      <c r="X3937" s="293" t="s">
        <v>762</v>
      </c>
      <c r="Y3937" s="269" t="s">
        <v>13543</v>
      </c>
      <c r="Z3937" s="318" t="s">
        <v>128</v>
      </c>
      <c r="AA3937" s="269" t="s">
        <v>13544</v>
      </c>
      <c r="AB3937" s="293" t="s">
        <v>128</v>
      </c>
      <c r="AC3937" s="269" t="s">
        <v>13543</v>
      </c>
      <c r="AD3937" s="293" t="s">
        <v>30</v>
      </c>
      <c r="AE3937" s="293" t="s">
        <v>57</v>
      </c>
      <c r="AF3937" s="293"/>
      <c r="AG3937" s="318"/>
      <c r="AH3937" s="230"/>
      <c r="AI3937" s="234"/>
    </row>
    <row r="3938" spans="1:35" ht="94.5">
      <c r="A3938" s="70" t="s">
        <v>11517</v>
      </c>
      <c r="B3938" s="92" t="s">
        <v>21</v>
      </c>
      <c r="C3938" s="92" t="s">
        <v>21</v>
      </c>
      <c r="D3938" s="88">
        <v>42279</v>
      </c>
      <c r="E3938" s="89">
        <v>0.53194444444444444</v>
      </c>
      <c r="F3938" s="88">
        <v>42279</v>
      </c>
      <c r="G3938" s="89">
        <v>0.6479166666666667</v>
      </c>
      <c r="H3938" s="89">
        <v>0.11597222222222221</v>
      </c>
      <c r="I3938" s="68">
        <v>1</v>
      </c>
      <c r="J3938" s="68"/>
      <c r="K3938" s="92"/>
      <c r="L3938" s="92" t="s">
        <v>4</v>
      </c>
      <c r="M3938" s="230" t="s">
        <v>11530</v>
      </c>
      <c r="N3938" s="221">
        <v>0.4</v>
      </c>
      <c r="O3938" s="221" t="s">
        <v>25</v>
      </c>
      <c r="P3938" s="230" t="s">
        <v>11530</v>
      </c>
      <c r="Q3938" s="221" t="s">
        <v>11531</v>
      </c>
      <c r="R3938" s="221">
        <v>0.216</v>
      </c>
      <c r="S3938" s="221">
        <v>0.108</v>
      </c>
      <c r="T3938" s="221">
        <v>0.32400000000000001</v>
      </c>
      <c r="U3938" s="293" t="s">
        <v>47</v>
      </c>
      <c r="V3938" s="273" t="s">
        <v>13545</v>
      </c>
      <c r="W3938" s="293" t="s">
        <v>128</v>
      </c>
      <c r="X3938" s="293" t="s">
        <v>128</v>
      </c>
      <c r="Y3938" s="269">
        <v>2015</v>
      </c>
      <c r="Z3938" s="318" t="s">
        <v>128</v>
      </c>
      <c r="AA3938" s="269">
        <v>2016</v>
      </c>
      <c r="AB3938" s="293" t="s">
        <v>128</v>
      </c>
      <c r="AC3938" s="269">
        <v>2015</v>
      </c>
      <c r="AD3938" s="293" t="s">
        <v>0</v>
      </c>
      <c r="AE3938" s="293" t="s">
        <v>57</v>
      </c>
      <c r="AF3938" s="293"/>
      <c r="AG3938" s="318"/>
      <c r="AH3938" s="230"/>
      <c r="AI3938" s="234"/>
    </row>
    <row r="3939" spans="1:35" ht="63">
      <c r="A3939" s="70" t="s">
        <v>11517</v>
      </c>
      <c r="B3939" s="92" t="s">
        <v>21</v>
      </c>
      <c r="C3939" s="92" t="s">
        <v>21</v>
      </c>
      <c r="D3939" s="88">
        <v>42279</v>
      </c>
      <c r="E3939" s="89">
        <v>0.5625</v>
      </c>
      <c r="F3939" s="88">
        <v>42279</v>
      </c>
      <c r="G3939" s="89">
        <v>0.72222222222222221</v>
      </c>
      <c r="H3939" s="89">
        <v>0.15972222222222224</v>
      </c>
      <c r="I3939" s="68">
        <v>2</v>
      </c>
      <c r="J3939" s="68"/>
      <c r="K3939" s="92"/>
      <c r="L3939" s="92" t="s">
        <v>4</v>
      </c>
      <c r="M3939" s="230" t="s">
        <v>11532</v>
      </c>
      <c r="N3939" s="221">
        <v>0.4</v>
      </c>
      <c r="O3939" s="221" t="s">
        <v>25</v>
      </c>
      <c r="P3939" s="230" t="s">
        <v>11533</v>
      </c>
      <c r="Q3939" s="221" t="s">
        <v>13546</v>
      </c>
      <c r="R3939" s="221">
        <v>0.34699999999999998</v>
      </c>
      <c r="S3939" s="221">
        <v>0.17299999999999999</v>
      </c>
      <c r="T3939" s="221">
        <v>0.52</v>
      </c>
      <c r="U3939" s="293" t="s">
        <v>45</v>
      </c>
      <c r="V3939" s="273" t="s">
        <v>13547</v>
      </c>
      <c r="W3939" s="293" t="s">
        <v>13548</v>
      </c>
      <c r="X3939" s="293" t="s">
        <v>762</v>
      </c>
      <c r="Y3939" s="269" t="s">
        <v>13543</v>
      </c>
      <c r="Z3939" s="318" t="s">
        <v>128</v>
      </c>
      <c r="AA3939" s="269" t="s">
        <v>13544</v>
      </c>
      <c r="AB3939" s="293" t="s">
        <v>128</v>
      </c>
      <c r="AC3939" s="269" t="s">
        <v>13543</v>
      </c>
      <c r="AD3939" s="293" t="s">
        <v>0</v>
      </c>
      <c r="AE3939" s="293" t="s">
        <v>57</v>
      </c>
      <c r="AF3939" s="293"/>
      <c r="AG3939" s="318"/>
      <c r="AH3939" s="230"/>
      <c r="AI3939" s="234"/>
    </row>
    <row r="3940" spans="1:35" ht="31.5">
      <c r="A3940" s="70" t="s">
        <v>11517</v>
      </c>
      <c r="B3940" s="69" t="s">
        <v>132</v>
      </c>
      <c r="C3940" s="70" t="s">
        <v>26</v>
      </c>
      <c r="D3940" s="86">
        <v>42279</v>
      </c>
      <c r="E3940" s="118">
        <v>0.16805555555555554</v>
      </c>
      <c r="F3940" s="86">
        <v>42279</v>
      </c>
      <c r="G3940" s="118">
        <v>0.18194444444444444</v>
      </c>
      <c r="H3940" s="118">
        <v>1.3888888888888888E-2</v>
      </c>
      <c r="I3940" s="70">
        <v>6</v>
      </c>
      <c r="J3940" s="70" t="s">
        <v>11594</v>
      </c>
      <c r="K3940" s="70" t="s">
        <v>20</v>
      </c>
      <c r="L3940" s="70" t="s">
        <v>4</v>
      </c>
      <c r="M3940" s="220" t="s">
        <v>11746</v>
      </c>
      <c r="N3940" s="220" t="s">
        <v>3</v>
      </c>
      <c r="O3940" s="220" t="s">
        <v>7</v>
      </c>
      <c r="P3940" s="219" t="s">
        <v>11747</v>
      </c>
      <c r="Q3940" s="219" t="s">
        <v>11748</v>
      </c>
      <c r="R3940" s="456">
        <v>0.13400000000000001</v>
      </c>
      <c r="S3940" s="456"/>
      <c r="T3940" s="456">
        <v>0.13400000000000001</v>
      </c>
      <c r="U3940" s="274" t="s">
        <v>28</v>
      </c>
      <c r="V3940" s="274">
        <v>1989</v>
      </c>
      <c r="W3940" s="274" t="s">
        <v>7</v>
      </c>
      <c r="X3940" s="274"/>
      <c r="Y3940" s="306">
        <v>42096</v>
      </c>
      <c r="Z3940" s="274">
        <v>100</v>
      </c>
      <c r="AA3940" s="274">
        <v>2016</v>
      </c>
      <c r="AB3940" s="274">
        <v>0</v>
      </c>
      <c r="AC3940" s="307">
        <v>42036</v>
      </c>
      <c r="AD3940" s="274" t="s">
        <v>40</v>
      </c>
      <c r="AE3940" s="274"/>
      <c r="AF3940" s="274"/>
      <c r="AG3940" s="308"/>
      <c r="AH3940" s="222"/>
      <c r="AI3940" s="229"/>
    </row>
    <row r="3941" spans="1:35" ht="47.25">
      <c r="A3941" s="70" t="s">
        <v>11517</v>
      </c>
      <c r="B3941" s="69" t="s">
        <v>132</v>
      </c>
      <c r="C3941" s="70" t="s">
        <v>26</v>
      </c>
      <c r="D3941" s="86">
        <v>42279</v>
      </c>
      <c r="E3941" s="118">
        <v>0.99305555555555547</v>
      </c>
      <c r="F3941" s="86">
        <v>42280</v>
      </c>
      <c r="G3941" s="118">
        <v>7.5694444444444439E-2</v>
      </c>
      <c r="H3941" s="118">
        <v>8.2638888888888887E-2</v>
      </c>
      <c r="I3941" s="70">
        <v>23</v>
      </c>
      <c r="J3941" s="70" t="s">
        <v>11749</v>
      </c>
      <c r="K3941" s="70" t="s">
        <v>14</v>
      </c>
      <c r="L3941" s="70" t="s">
        <v>4</v>
      </c>
      <c r="M3941" s="220" t="s">
        <v>11750</v>
      </c>
      <c r="N3941" s="220" t="s">
        <v>3</v>
      </c>
      <c r="O3941" s="220" t="s">
        <v>7</v>
      </c>
      <c r="P3941" s="219" t="s">
        <v>11751</v>
      </c>
      <c r="Q3941" s="219" t="s">
        <v>11752</v>
      </c>
      <c r="R3941" s="456">
        <v>22.385000000000002</v>
      </c>
      <c r="S3941" s="456"/>
      <c r="T3941" s="456">
        <v>22.385000000000002</v>
      </c>
      <c r="U3941" s="274" t="s">
        <v>6</v>
      </c>
      <c r="V3941" s="274">
        <v>1992</v>
      </c>
      <c r="W3941" s="274" t="s">
        <v>7</v>
      </c>
      <c r="X3941" s="274"/>
      <c r="Y3941" s="306">
        <v>42083</v>
      </c>
      <c r="Z3941" s="274">
        <v>100</v>
      </c>
      <c r="AA3941" s="274">
        <v>2016</v>
      </c>
      <c r="AB3941" s="274">
        <v>0</v>
      </c>
      <c r="AC3941" s="307">
        <v>42005</v>
      </c>
      <c r="AD3941" s="274" t="s">
        <v>0</v>
      </c>
      <c r="AE3941" s="274"/>
      <c r="AF3941" s="274"/>
      <c r="AG3941" s="308"/>
      <c r="AH3941" s="222"/>
      <c r="AI3941" s="229"/>
    </row>
    <row r="3942" spans="1:35" ht="204.75">
      <c r="A3942" s="70" t="s">
        <v>11517</v>
      </c>
      <c r="B3942" s="70" t="s">
        <v>1412</v>
      </c>
      <c r="C3942" s="70" t="s">
        <v>1427</v>
      </c>
      <c r="D3942" s="115">
        <v>42279</v>
      </c>
      <c r="E3942" s="385">
        <v>0.32013888888888892</v>
      </c>
      <c r="F3942" s="115">
        <v>42279</v>
      </c>
      <c r="G3942" s="385">
        <v>0.32916666666666666</v>
      </c>
      <c r="H3942" s="385">
        <v>9.0277777777777787E-3</v>
      </c>
      <c r="I3942" s="68">
        <v>0</v>
      </c>
      <c r="J3942" s="68" t="s">
        <v>1556</v>
      </c>
      <c r="K3942" s="68"/>
      <c r="L3942" s="68" t="s">
        <v>11</v>
      </c>
      <c r="M3942" s="221" t="s">
        <v>11793</v>
      </c>
      <c r="N3942" s="221" t="s">
        <v>3</v>
      </c>
      <c r="O3942" s="221" t="s">
        <v>23</v>
      </c>
      <c r="P3942" s="221" t="s">
        <v>11793</v>
      </c>
      <c r="Q3942" s="219" t="s">
        <v>11794</v>
      </c>
      <c r="R3942" s="221"/>
      <c r="S3942" s="221"/>
      <c r="T3942" s="221"/>
      <c r="U3942" s="279"/>
      <c r="V3942" s="279" t="s">
        <v>128</v>
      </c>
      <c r="W3942" s="279" t="s">
        <v>128</v>
      </c>
      <c r="X3942" s="279" t="s">
        <v>128</v>
      </c>
      <c r="Y3942" s="279" t="s">
        <v>13937</v>
      </c>
      <c r="Z3942" s="279" t="s">
        <v>128</v>
      </c>
      <c r="AA3942" s="279" t="s">
        <v>128</v>
      </c>
      <c r="AB3942" s="279">
        <v>0</v>
      </c>
      <c r="AC3942" s="279" t="s">
        <v>13936</v>
      </c>
      <c r="AD3942" s="273" t="s">
        <v>56</v>
      </c>
      <c r="AE3942" s="279"/>
      <c r="AF3942" s="279" t="s">
        <v>128</v>
      </c>
      <c r="AG3942" s="290" t="s">
        <v>128</v>
      </c>
      <c r="AH3942" s="222"/>
      <c r="AI3942" s="229"/>
    </row>
    <row r="3943" spans="1:35" ht="187.5">
      <c r="A3943" s="70" t="s">
        <v>11517</v>
      </c>
      <c r="B3943" s="74" t="s">
        <v>19</v>
      </c>
      <c r="C3943" s="74" t="s">
        <v>19</v>
      </c>
      <c r="D3943" s="75">
        <v>42279</v>
      </c>
      <c r="E3943" s="76">
        <v>0.3298611111111111</v>
      </c>
      <c r="F3943" s="75">
        <v>42279</v>
      </c>
      <c r="G3943" s="76">
        <v>0.33055555555555555</v>
      </c>
      <c r="H3943" s="76">
        <f>F3943-D3943+G3943-E3943</f>
        <v>6.9444444444444198E-4</v>
      </c>
      <c r="I3943" s="74">
        <v>9</v>
      </c>
      <c r="J3943" s="74" t="s">
        <v>11553</v>
      </c>
      <c r="K3943" s="74" t="s">
        <v>8</v>
      </c>
      <c r="L3943" s="74" t="s">
        <v>9</v>
      </c>
      <c r="M3943" s="225" t="s">
        <v>179</v>
      </c>
      <c r="N3943" s="226" t="s">
        <v>3</v>
      </c>
      <c r="O3943" s="225" t="s">
        <v>7</v>
      </c>
      <c r="P3943" s="225" t="s">
        <v>2597</v>
      </c>
      <c r="Q3943" s="225" t="s">
        <v>13392</v>
      </c>
      <c r="R3943" s="225">
        <v>3</v>
      </c>
      <c r="S3943" s="225">
        <v>3</v>
      </c>
      <c r="T3943" s="225">
        <f>R3943+S3943</f>
        <v>6</v>
      </c>
      <c r="U3943" s="302" t="s">
        <v>28</v>
      </c>
      <c r="V3943" s="302">
        <v>1994</v>
      </c>
      <c r="W3943" s="302" t="s">
        <v>11368</v>
      </c>
      <c r="X3943" s="302" t="s">
        <v>5393</v>
      </c>
      <c r="Y3943" s="302">
        <v>42235</v>
      </c>
      <c r="Z3943" s="302">
        <v>100</v>
      </c>
      <c r="AA3943" s="302">
        <v>42491</v>
      </c>
      <c r="AB3943" s="302">
        <v>0</v>
      </c>
      <c r="AC3943" s="302">
        <v>42145</v>
      </c>
      <c r="AD3943" s="302" t="s">
        <v>30</v>
      </c>
      <c r="AE3943" s="302"/>
      <c r="AF3943" s="302"/>
      <c r="AG3943" s="302"/>
      <c r="AH3943" s="222"/>
      <c r="AI3943" s="229"/>
    </row>
    <row r="3944" spans="1:35" ht="63" customHeight="1">
      <c r="A3944" s="70" t="s">
        <v>11517</v>
      </c>
      <c r="B3944" s="74" t="s">
        <v>19</v>
      </c>
      <c r="C3944" s="74" t="s">
        <v>9151</v>
      </c>
      <c r="D3944" s="75">
        <v>42279</v>
      </c>
      <c r="E3944" s="76">
        <v>0.67152777777777783</v>
      </c>
      <c r="F3944" s="75">
        <v>42279</v>
      </c>
      <c r="G3944" s="76">
        <v>0.67222222222222217</v>
      </c>
      <c r="H3944" s="76">
        <f>F3944-D3944+G3944-E3944</f>
        <v>6.9444444444433095E-4</v>
      </c>
      <c r="I3944" s="74">
        <v>259</v>
      </c>
      <c r="J3944" s="74" t="s">
        <v>180</v>
      </c>
      <c r="K3944" s="74" t="s">
        <v>8</v>
      </c>
      <c r="L3944" s="74" t="s">
        <v>16</v>
      </c>
      <c r="M3944" s="225" t="s">
        <v>267</v>
      </c>
      <c r="N3944" s="226">
        <v>110</v>
      </c>
      <c r="O3944" s="225" t="s">
        <v>7</v>
      </c>
      <c r="P3944" s="225" t="s">
        <v>13393</v>
      </c>
      <c r="Q3944" s="225" t="s">
        <v>13394</v>
      </c>
      <c r="R3944" s="225">
        <v>132</v>
      </c>
      <c r="S3944" s="225">
        <v>16</v>
      </c>
      <c r="T3944" s="225">
        <f>R3944+S3944</f>
        <v>148</v>
      </c>
      <c r="U3944" s="302"/>
      <c r="V3944" s="302"/>
      <c r="W3944" s="302"/>
      <c r="X3944" s="302"/>
      <c r="Y3944" s="302"/>
      <c r="Z3944" s="302"/>
      <c r="AA3944" s="302"/>
      <c r="AB3944" s="302"/>
      <c r="AC3944" s="302"/>
      <c r="AD3944" s="302" t="s">
        <v>37</v>
      </c>
      <c r="AE3944" s="302"/>
      <c r="AF3944" s="302"/>
      <c r="AG3944" s="302"/>
      <c r="AH3944" s="222"/>
      <c r="AI3944" s="229"/>
    </row>
    <row r="3945" spans="1:35" ht="47.25">
      <c r="A3945" s="70" t="s">
        <v>11517</v>
      </c>
      <c r="B3945" s="74" t="s">
        <v>12</v>
      </c>
      <c r="C3945" s="74" t="s">
        <v>127</v>
      </c>
      <c r="D3945" s="75">
        <v>42297</v>
      </c>
      <c r="E3945" s="76">
        <v>0.1875</v>
      </c>
      <c r="F3945" s="75">
        <v>42297</v>
      </c>
      <c r="G3945" s="76">
        <v>0.67847222222222225</v>
      </c>
      <c r="H3945" s="76">
        <v>0.4909722222222222</v>
      </c>
      <c r="I3945" s="74">
        <v>1</v>
      </c>
      <c r="J3945" s="74"/>
      <c r="K3945" s="74"/>
      <c r="L3945" s="74" t="s">
        <v>11</v>
      </c>
      <c r="M3945" s="225" t="s">
        <v>11958</v>
      </c>
      <c r="N3945" s="226">
        <v>0.4</v>
      </c>
      <c r="O3945" s="225" t="s">
        <v>2</v>
      </c>
      <c r="P3945" s="225" t="s">
        <v>147</v>
      </c>
      <c r="Q3945" s="225" t="s">
        <v>11959</v>
      </c>
      <c r="R3945" s="225">
        <v>0.22</v>
      </c>
      <c r="S3945" s="225">
        <v>0.03</v>
      </c>
      <c r="T3945" s="225">
        <v>0.25</v>
      </c>
      <c r="U3945" s="302" t="s">
        <v>1</v>
      </c>
      <c r="V3945" s="302" t="s">
        <v>128</v>
      </c>
      <c r="W3945" s="302" t="s">
        <v>128</v>
      </c>
      <c r="X3945" s="302" t="s">
        <v>128</v>
      </c>
      <c r="Y3945" s="302" t="s">
        <v>128</v>
      </c>
      <c r="Z3945" s="302" t="s">
        <v>128</v>
      </c>
      <c r="AA3945" s="302" t="s">
        <v>128</v>
      </c>
      <c r="AB3945" s="302" t="s">
        <v>128</v>
      </c>
      <c r="AC3945" s="302" t="s">
        <v>128</v>
      </c>
      <c r="AD3945" s="302" t="s">
        <v>22</v>
      </c>
      <c r="AE3945" s="302" t="s">
        <v>128</v>
      </c>
      <c r="AF3945" s="302" t="s">
        <v>128</v>
      </c>
      <c r="AG3945" s="302" t="s">
        <v>131</v>
      </c>
      <c r="AH3945" s="222"/>
      <c r="AI3945" s="229"/>
    </row>
    <row r="3946" spans="1:35" ht="31.5" customHeight="1">
      <c r="A3946" s="70" t="s">
        <v>11517</v>
      </c>
      <c r="B3946" s="74" t="s">
        <v>15</v>
      </c>
      <c r="C3946" s="74" t="s">
        <v>5554</v>
      </c>
      <c r="D3946" s="75">
        <v>42279</v>
      </c>
      <c r="E3946" s="76">
        <v>0.38055555555555554</v>
      </c>
      <c r="F3946" s="75">
        <v>42279</v>
      </c>
      <c r="G3946" s="76">
        <v>0.38055555555555554</v>
      </c>
      <c r="H3946" s="76">
        <f>(F3946+G3946)-(D3946+E3946)</f>
        <v>0</v>
      </c>
      <c r="I3946" s="74">
        <v>1</v>
      </c>
      <c r="J3946" s="74" t="s">
        <v>150</v>
      </c>
      <c r="K3946" s="74" t="s">
        <v>8</v>
      </c>
      <c r="L3946" s="74" t="s">
        <v>16</v>
      </c>
      <c r="M3946" s="225" t="s">
        <v>8524</v>
      </c>
      <c r="N3946" s="226" t="s">
        <v>3</v>
      </c>
      <c r="O3946" s="225" t="s">
        <v>7</v>
      </c>
      <c r="P3946" s="225" t="s">
        <v>8525</v>
      </c>
      <c r="Q3946" s="225" t="s">
        <v>11834</v>
      </c>
      <c r="R3946" s="225"/>
      <c r="S3946" s="225">
        <v>0.28999999999999998</v>
      </c>
      <c r="T3946" s="225">
        <f>SUM(R3946:S3946)</f>
        <v>0.28999999999999998</v>
      </c>
      <c r="U3946" s="302"/>
      <c r="V3946" s="302"/>
      <c r="W3946" s="302"/>
      <c r="X3946" s="302"/>
      <c r="Y3946" s="302"/>
      <c r="Z3946" s="302"/>
      <c r="AA3946" s="302"/>
      <c r="AB3946" s="302"/>
      <c r="AC3946" s="302"/>
      <c r="AD3946" s="302" t="s">
        <v>37</v>
      </c>
      <c r="AE3946" s="302"/>
      <c r="AF3946" s="302"/>
      <c r="AG3946" s="302"/>
      <c r="AH3946" s="222"/>
      <c r="AI3946" s="229"/>
    </row>
    <row r="3947" spans="1:35" ht="375">
      <c r="A3947" s="70" t="s">
        <v>11517</v>
      </c>
      <c r="B3947" s="74" t="s">
        <v>15</v>
      </c>
      <c r="C3947" s="74" t="s">
        <v>5554</v>
      </c>
      <c r="D3947" s="75">
        <v>42279</v>
      </c>
      <c r="E3947" s="76">
        <v>0.63402777777777775</v>
      </c>
      <c r="F3947" s="75">
        <v>42279</v>
      </c>
      <c r="G3947" s="76">
        <v>0.63402777777777775</v>
      </c>
      <c r="H3947" s="76">
        <f>(F3947+G3947)-(D3947+E3947)</f>
        <v>0</v>
      </c>
      <c r="I3947" s="74">
        <v>6</v>
      </c>
      <c r="J3947" s="74" t="s">
        <v>11835</v>
      </c>
      <c r="K3947" s="74" t="s">
        <v>8</v>
      </c>
      <c r="L3947" s="74" t="s">
        <v>16</v>
      </c>
      <c r="M3947" s="225" t="s">
        <v>11836</v>
      </c>
      <c r="N3947" s="226">
        <v>110</v>
      </c>
      <c r="O3947" s="225" t="s">
        <v>7</v>
      </c>
      <c r="P3947" s="225" t="s">
        <v>11837</v>
      </c>
      <c r="Q3947" s="225" t="s">
        <v>11996</v>
      </c>
      <c r="R3947" s="225"/>
      <c r="S3947" s="225">
        <v>1.42</v>
      </c>
      <c r="T3947" s="225">
        <f>SUM(R3947:S3947)</f>
        <v>1.42</v>
      </c>
      <c r="U3947" s="302"/>
      <c r="V3947" s="302"/>
      <c r="W3947" s="302"/>
      <c r="X3947" s="302"/>
      <c r="Y3947" s="302"/>
      <c r="Z3947" s="302"/>
      <c r="AA3947" s="302"/>
      <c r="AB3947" s="302"/>
      <c r="AC3947" s="302"/>
      <c r="AD3947" s="302" t="s">
        <v>37</v>
      </c>
      <c r="AE3947" s="302"/>
      <c r="AF3947" s="302"/>
      <c r="AG3947" s="302"/>
      <c r="AH3947" s="222"/>
      <c r="AI3947" s="229"/>
    </row>
    <row r="3948" spans="1:35" ht="243.75">
      <c r="A3948" s="70" t="s">
        <v>11517</v>
      </c>
      <c r="B3948" s="74" t="s">
        <v>5</v>
      </c>
      <c r="C3948" s="74" t="s">
        <v>5</v>
      </c>
      <c r="D3948" s="75">
        <v>42286</v>
      </c>
      <c r="E3948" s="76">
        <v>0.73888888888888893</v>
      </c>
      <c r="F3948" s="75">
        <v>42286</v>
      </c>
      <c r="G3948" s="76">
        <v>0.73888888888888893</v>
      </c>
      <c r="H3948" s="76">
        <f t="shared" ref="H3948:H3960" si="62">G3948-E3948</f>
        <v>0</v>
      </c>
      <c r="I3948" s="74">
        <v>8</v>
      </c>
      <c r="J3948" s="74" t="s">
        <v>11784</v>
      </c>
      <c r="K3948" s="74" t="s">
        <v>8</v>
      </c>
      <c r="L3948" s="74" t="s">
        <v>9</v>
      </c>
      <c r="M3948" s="225" t="s">
        <v>11785</v>
      </c>
      <c r="N3948" s="226" t="s">
        <v>3</v>
      </c>
      <c r="O3948" s="225" t="s">
        <v>7</v>
      </c>
      <c r="P3948" s="225" t="s">
        <v>11786</v>
      </c>
      <c r="Q3948" s="225" t="s">
        <v>13631</v>
      </c>
      <c r="R3948" s="225"/>
      <c r="S3948" s="225">
        <v>2.9</v>
      </c>
      <c r="T3948" s="225">
        <f t="shared" ref="T3948:T3960" si="63">R3948+S3948</f>
        <v>2.9</v>
      </c>
      <c r="U3948" s="302" t="s">
        <v>28</v>
      </c>
      <c r="V3948" s="302">
        <v>1991</v>
      </c>
      <c r="W3948" s="302" t="s">
        <v>587</v>
      </c>
      <c r="X3948" s="302" t="s">
        <v>6171</v>
      </c>
      <c r="Y3948" s="302" t="s">
        <v>13632</v>
      </c>
      <c r="Z3948" s="302">
        <v>100</v>
      </c>
      <c r="AA3948" s="302" t="s">
        <v>13633</v>
      </c>
      <c r="AB3948" s="302"/>
      <c r="AC3948" s="302"/>
      <c r="AD3948" s="302" t="s">
        <v>31</v>
      </c>
      <c r="AE3948" s="302"/>
      <c r="AF3948" s="302"/>
      <c r="AG3948" s="302"/>
      <c r="AH3948" s="222"/>
      <c r="AI3948" s="229"/>
    </row>
    <row r="3949" spans="1:35" ht="56.25">
      <c r="A3949" s="70" t="s">
        <v>11517</v>
      </c>
      <c r="B3949" s="74" t="s">
        <v>18</v>
      </c>
      <c r="C3949" s="74" t="s">
        <v>18</v>
      </c>
      <c r="D3949" s="75">
        <v>42279</v>
      </c>
      <c r="E3949" s="76">
        <v>42279.4375</v>
      </c>
      <c r="F3949" s="75">
        <v>42279</v>
      </c>
      <c r="G3949" s="76">
        <v>42279.479166666664</v>
      </c>
      <c r="H3949" s="76">
        <f t="shared" si="62"/>
        <v>4.1666666664241347E-2</v>
      </c>
      <c r="I3949" s="74">
        <v>4</v>
      </c>
      <c r="J3949" s="74"/>
      <c r="K3949" s="74"/>
      <c r="L3949" s="74" t="s">
        <v>9</v>
      </c>
      <c r="M3949" s="225" t="s">
        <v>7</v>
      </c>
      <c r="N3949" s="226">
        <v>0.4</v>
      </c>
      <c r="O3949" s="225" t="s">
        <v>7</v>
      </c>
      <c r="P3949" s="225" t="s">
        <v>11626</v>
      </c>
      <c r="Q3949" s="225" t="s">
        <v>11627</v>
      </c>
      <c r="R3949" s="225">
        <v>8.5999999999999993E-2</v>
      </c>
      <c r="S3949" s="225"/>
      <c r="T3949" s="225">
        <f t="shared" si="63"/>
        <v>8.5999999999999993E-2</v>
      </c>
      <c r="U3949" s="302"/>
      <c r="V3949" s="302"/>
      <c r="W3949" s="302"/>
      <c r="X3949" s="302"/>
      <c r="Y3949" s="302"/>
      <c r="Z3949" s="302"/>
      <c r="AA3949" s="302"/>
      <c r="AB3949" s="302"/>
      <c r="AC3949" s="302"/>
      <c r="AD3949" s="302" t="s">
        <v>54</v>
      </c>
      <c r="AE3949" s="302"/>
      <c r="AF3949" s="302"/>
      <c r="AG3949" s="302"/>
      <c r="AH3949" s="222"/>
      <c r="AI3949" s="229"/>
    </row>
    <row r="3950" spans="1:35" ht="75">
      <c r="A3950" s="70" t="s">
        <v>11517</v>
      </c>
      <c r="B3950" s="74" t="s">
        <v>18</v>
      </c>
      <c r="C3950" s="74" t="s">
        <v>18</v>
      </c>
      <c r="D3950" s="75">
        <v>42279</v>
      </c>
      <c r="E3950" s="76">
        <v>42279.583333333336</v>
      </c>
      <c r="F3950" s="75">
        <v>42282</v>
      </c>
      <c r="G3950" s="76">
        <v>42282.541666666664</v>
      </c>
      <c r="H3950" s="76">
        <f t="shared" si="62"/>
        <v>2.9583333333284827</v>
      </c>
      <c r="I3950" s="74">
        <v>1</v>
      </c>
      <c r="J3950" s="74"/>
      <c r="K3950" s="74"/>
      <c r="L3950" s="74" t="s">
        <v>9</v>
      </c>
      <c r="M3950" s="225" t="s">
        <v>7</v>
      </c>
      <c r="N3950" s="226">
        <v>0.4</v>
      </c>
      <c r="O3950" s="225" t="s">
        <v>7</v>
      </c>
      <c r="P3950" s="225" t="s">
        <v>11628</v>
      </c>
      <c r="Q3950" s="225" t="s">
        <v>11629</v>
      </c>
      <c r="R3950" s="225">
        <f>0.424+0.599+0.599+0.15</f>
        <v>1.7719999999999998</v>
      </c>
      <c r="S3950" s="225"/>
      <c r="T3950" s="225">
        <f t="shared" si="63"/>
        <v>1.7719999999999998</v>
      </c>
      <c r="U3950" s="302"/>
      <c r="V3950" s="302"/>
      <c r="W3950" s="302"/>
      <c r="X3950" s="302"/>
      <c r="Y3950" s="302"/>
      <c r="Z3950" s="302"/>
      <c r="AA3950" s="302"/>
      <c r="AB3950" s="302"/>
      <c r="AC3950" s="302"/>
      <c r="AD3950" s="302" t="s">
        <v>30</v>
      </c>
      <c r="AE3950" s="302"/>
      <c r="AF3950" s="302"/>
      <c r="AG3950" s="302" t="s">
        <v>468</v>
      </c>
      <c r="AH3950" s="222"/>
      <c r="AI3950" s="229"/>
    </row>
    <row r="3951" spans="1:35" ht="56.25">
      <c r="A3951" s="70" t="s">
        <v>11517</v>
      </c>
      <c r="B3951" s="74" t="s">
        <v>18</v>
      </c>
      <c r="C3951" s="74" t="s">
        <v>18</v>
      </c>
      <c r="D3951" s="75">
        <v>42279</v>
      </c>
      <c r="E3951" s="76">
        <v>42279.604166666664</v>
      </c>
      <c r="F3951" s="75">
        <v>42279</v>
      </c>
      <c r="G3951" s="76">
        <v>42279.631944444445</v>
      </c>
      <c r="H3951" s="76">
        <f t="shared" si="62"/>
        <v>2.7777777781011537E-2</v>
      </c>
      <c r="I3951" s="74">
        <v>1</v>
      </c>
      <c r="J3951" s="74"/>
      <c r="K3951" s="74"/>
      <c r="L3951" s="74" t="s">
        <v>9</v>
      </c>
      <c r="M3951" s="225" t="s">
        <v>7</v>
      </c>
      <c r="N3951" s="226">
        <v>0.4</v>
      </c>
      <c r="O3951" s="225" t="s">
        <v>7</v>
      </c>
      <c r="P3951" s="225" t="s">
        <v>11630</v>
      </c>
      <c r="Q3951" s="225" t="s">
        <v>9249</v>
      </c>
      <c r="R3951" s="225">
        <v>0.02</v>
      </c>
      <c r="S3951" s="225"/>
      <c r="T3951" s="225">
        <f t="shared" si="63"/>
        <v>0.02</v>
      </c>
      <c r="U3951" s="302"/>
      <c r="V3951" s="302"/>
      <c r="W3951" s="302"/>
      <c r="X3951" s="302"/>
      <c r="Y3951" s="302"/>
      <c r="Z3951" s="302"/>
      <c r="AA3951" s="302"/>
      <c r="AB3951" s="302"/>
      <c r="AC3951" s="302"/>
      <c r="AD3951" s="302" t="s">
        <v>54</v>
      </c>
      <c r="AE3951" s="302"/>
      <c r="AF3951" s="302"/>
      <c r="AG3951" s="302"/>
      <c r="AH3951" s="222"/>
      <c r="AI3951" s="229"/>
    </row>
    <row r="3952" spans="1:35" ht="56.25">
      <c r="A3952" s="70" t="s">
        <v>11517</v>
      </c>
      <c r="B3952" s="74" t="s">
        <v>18</v>
      </c>
      <c r="C3952" s="74" t="s">
        <v>18</v>
      </c>
      <c r="D3952" s="75">
        <v>42279</v>
      </c>
      <c r="E3952" s="76">
        <v>42279.625</v>
      </c>
      <c r="F3952" s="75">
        <v>42279</v>
      </c>
      <c r="G3952" s="76">
        <v>42279.666666666664</v>
      </c>
      <c r="H3952" s="76">
        <f t="shared" si="62"/>
        <v>4.1666666664241347E-2</v>
      </c>
      <c r="I3952" s="74">
        <v>3</v>
      </c>
      <c r="J3952" s="74"/>
      <c r="K3952" s="74"/>
      <c r="L3952" s="74" t="s">
        <v>9</v>
      </c>
      <c r="M3952" s="225" t="s">
        <v>7</v>
      </c>
      <c r="N3952" s="226">
        <v>0.4</v>
      </c>
      <c r="O3952" s="225" t="s">
        <v>7</v>
      </c>
      <c r="P3952" s="225" t="s">
        <v>343</v>
      </c>
      <c r="Q3952" s="225" t="s">
        <v>11631</v>
      </c>
      <c r="R3952" s="225">
        <v>0.219</v>
      </c>
      <c r="S3952" s="225"/>
      <c r="T3952" s="225">
        <f t="shared" si="63"/>
        <v>0.219</v>
      </c>
      <c r="U3952" s="302"/>
      <c r="V3952" s="302"/>
      <c r="W3952" s="302"/>
      <c r="X3952" s="302"/>
      <c r="Y3952" s="302"/>
      <c r="Z3952" s="302"/>
      <c r="AA3952" s="302"/>
      <c r="AB3952" s="302"/>
      <c r="AC3952" s="302"/>
      <c r="AD3952" s="302" t="s">
        <v>54</v>
      </c>
      <c r="AE3952" s="302"/>
      <c r="AF3952" s="302"/>
      <c r="AG3952" s="302"/>
      <c r="AH3952" s="222"/>
      <c r="AI3952" s="229"/>
    </row>
    <row r="3953" spans="1:35" ht="75">
      <c r="A3953" s="70" t="s">
        <v>11517</v>
      </c>
      <c r="B3953" s="74" t="s">
        <v>18</v>
      </c>
      <c r="C3953" s="74" t="s">
        <v>18</v>
      </c>
      <c r="D3953" s="75">
        <v>42279</v>
      </c>
      <c r="E3953" s="76">
        <v>42279.659722222219</v>
      </c>
      <c r="F3953" s="75">
        <v>42279</v>
      </c>
      <c r="G3953" s="76">
        <v>42279.664583333331</v>
      </c>
      <c r="H3953" s="76">
        <f t="shared" si="62"/>
        <v>4.8611111124046147E-3</v>
      </c>
      <c r="I3953" s="74">
        <v>35</v>
      </c>
      <c r="J3953" s="74"/>
      <c r="K3953" s="74"/>
      <c r="L3953" s="74" t="s">
        <v>9</v>
      </c>
      <c r="M3953" s="225" t="s">
        <v>7</v>
      </c>
      <c r="N3953" s="226" t="s">
        <v>3</v>
      </c>
      <c r="O3953" s="225" t="s">
        <v>7</v>
      </c>
      <c r="P3953" s="225" t="s">
        <v>11632</v>
      </c>
      <c r="Q3953" s="225" t="s">
        <v>11633</v>
      </c>
      <c r="R3953" s="225">
        <v>0.254</v>
      </c>
      <c r="S3953" s="225"/>
      <c r="T3953" s="225">
        <f t="shared" si="63"/>
        <v>0.254</v>
      </c>
      <c r="U3953" s="302"/>
      <c r="V3953" s="302"/>
      <c r="W3953" s="302"/>
      <c r="X3953" s="302"/>
      <c r="Y3953" s="302"/>
      <c r="Z3953" s="302"/>
      <c r="AA3953" s="302"/>
      <c r="AB3953" s="302"/>
      <c r="AC3953" s="302"/>
      <c r="AD3953" s="302" t="s">
        <v>54</v>
      </c>
      <c r="AE3953" s="302"/>
      <c r="AF3953" s="302"/>
      <c r="AG3953" s="302"/>
      <c r="AH3953" s="222"/>
      <c r="AI3953" s="229"/>
    </row>
    <row r="3954" spans="1:35" ht="56.25">
      <c r="A3954" s="70" t="s">
        <v>11517</v>
      </c>
      <c r="B3954" s="74" t="s">
        <v>18</v>
      </c>
      <c r="C3954" s="74" t="s">
        <v>18</v>
      </c>
      <c r="D3954" s="75">
        <v>42279</v>
      </c>
      <c r="E3954" s="76">
        <v>42279.670081018521</v>
      </c>
      <c r="F3954" s="75">
        <v>42280</v>
      </c>
      <c r="G3954" s="76">
        <v>42280.203472222223</v>
      </c>
      <c r="H3954" s="76">
        <f t="shared" si="62"/>
        <v>0.53339120370219462</v>
      </c>
      <c r="I3954" s="74">
        <v>4</v>
      </c>
      <c r="J3954" s="74"/>
      <c r="K3954" s="74"/>
      <c r="L3954" s="74" t="s">
        <v>9</v>
      </c>
      <c r="M3954" s="225" t="s">
        <v>7</v>
      </c>
      <c r="N3954" s="226">
        <v>0.4</v>
      </c>
      <c r="O3954" s="225" t="s">
        <v>7</v>
      </c>
      <c r="P3954" s="225" t="s">
        <v>11634</v>
      </c>
      <c r="Q3954" s="225" t="s">
        <v>11635</v>
      </c>
      <c r="R3954" s="225">
        <v>149.97300000000001</v>
      </c>
      <c r="S3954" s="225"/>
      <c r="T3954" s="225">
        <f t="shared" si="63"/>
        <v>149.97300000000001</v>
      </c>
      <c r="U3954" s="302"/>
      <c r="V3954" s="302"/>
      <c r="W3954" s="302"/>
      <c r="X3954" s="302"/>
      <c r="Y3954" s="302"/>
      <c r="Z3954" s="302"/>
      <c r="AA3954" s="302"/>
      <c r="AB3954" s="302"/>
      <c r="AC3954" s="302"/>
      <c r="AD3954" s="302" t="s">
        <v>30</v>
      </c>
      <c r="AE3954" s="302"/>
      <c r="AF3954" s="302"/>
      <c r="AG3954" s="302"/>
      <c r="AH3954" s="222"/>
      <c r="AI3954" s="229"/>
    </row>
    <row r="3955" spans="1:35" ht="56.25">
      <c r="A3955" s="70" t="s">
        <v>11517</v>
      </c>
      <c r="B3955" s="74" t="s">
        <v>18</v>
      </c>
      <c r="C3955" s="74" t="s">
        <v>18</v>
      </c>
      <c r="D3955" s="75">
        <v>42279</v>
      </c>
      <c r="E3955" s="76">
        <v>42279.715277777781</v>
      </c>
      <c r="F3955" s="75">
        <v>42279</v>
      </c>
      <c r="G3955" s="76">
        <v>42279.876388888886</v>
      </c>
      <c r="H3955" s="76">
        <f t="shared" si="62"/>
        <v>0.16111111110512866</v>
      </c>
      <c r="I3955" s="74">
        <v>18</v>
      </c>
      <c r="J3955" s="74"/>
      <c r="K3955" s="74"/>
      <c r="L3955" s="74" t="s">
        <v>9</v>
      </c>
      <c r="M3955" s="225" t="s">
        <v>7</v>
      </c>
      <c r="N3955" s="226" t="s">
        <v>3</v>
      </c>
      <c r="O3955" s="225" t="s">
        <v>7</v>
      </c>
      <c r="P3955" s="225" t="s">
        <v>11636</v>
      </c>
      <c r="Q3955" s="225" t="s">
        <v>11637</v>
      </c>
      <c r="R3955" s="225">
        <v>3.234</v>
      </c>
      <c r="S3955" s="225"/>
      <c r="T3955" s="225">
        <f t="shared" si="63"/>
        <v>3.234</v>
      </c>
      <c r="U3955" s="302"/>
      <c r="V3955" s="302"/>
      <c r="W3955" s="302"/>
      <c r="X3955" s="302"/>
      <c r="Y3955" s="302"/>
      <c r="Z3955" s="302"/>
      <c r="AA3955" s="302"/>
      <c r="AB3955" s="302"/>
      <c r="AC3955" s="302"/>
      <c r="AD3955" s="302" t="s">
        <v>54</v>
      </c>
      <c r="AE3955" s="302"/>
      <c r="AF3955" s="302"/>
      <c r="AG3955" s="302"/>
      <c r="AH3955" s="222"/>
      <c r="AI3955" s="229"/>
    </row>
    <row r="3956" spans="1:35" ht="393.75">
      <c r="A3956" s="70" t="s">
        <v>11517</v>
      </c>
      <c r="B3956" s="74" t="s">
        <v>18</v>
      </c>
      <c r="C3956" s="74" t="s">
        <v>18</v>
      </c>
      <c r="D3956" s="75">
        <v>42279</v>
      </c>
      <c r="E3956" s="76">
        <v>42279.722222222219</v>
      </c>
      <c r="F3956" s="75">
        <v>42279</v>
      </c>
      <c r="G3956" s="76">
        <v>42279.813194444447</v>
      </c>
      <c r="H3956" s="76">
        <f t="shared" si="62"/>
        <v>9.0972222227719612E-2</v>
      </c>
      <c r="I3956" s="74">
        <v>239</v>
      </c>
      <c r="J3956" s="74"/>
      <c r="K3956" s="74"/>
      <c r="L3956" s="74" t="s">
        <v>9</v>
      </c>
      <c r="M3956" s="225" t="s">
        <v>7</v>
      </c>
      <c r="N3956" s="226">
        <v>35</v>
      </c>
      <c r="O3956" s="225" t="s">
        <v>7</v>
      </c>
      <c r="P3956" s="225" t="s">
        <v>11638</v>
      </c>
      <c r="Q3956" s="225" t="s">
        <v>11639</v>
      </c>
      <c r="R3956" s="225">
        <f>9.339+5.419+0.602+0.297</f>
        <v>15.657</v>
      </c>
      <c r="S3956" s="225">
        <f>48.768+30.775+16.093-3.241+19.909-2.059+6.067+2.447-0.598+2.405+2.405+2.405+2.405+2.405+2.405+0.41</f>
        <v>133.001</v>
      </c>
      <c r="T3956" s="225">
        <f t="shared" si="63"/>
        <v>148.65800000000002</v>
      </c>
      <c r="U3956" s="302"/>
      <c r="V3956" s="302"/>
      <c r="W3956" s="302"/>
      <c r="X3956" s="302"/>
      <c r="Y3956" s="302"/>
      <c r="Z3956" s="302"/>
      <c r="AA3956" s="302"/>
      <c r="AB3956" s="302"/>
      <c r="AC3956" s="302"/>
      <c r="AD3956" s="302" t="s">
        <v>54</v>
      </c>
      <c r="AE3956" s="302"/>
      <c r="AF3956" s="302"/>
      <c r="AG3956" s="302"/>
      <c r="AH3956" s="222"/>
      <c r="AI3956" s="229"/>
    </row>
    <row r="3957" spans="1:35" ht="56.25">
      <c r="A3957" s="70" t="s">
        <v>11517</v>
      </c>
      <c r="B3957" s="74" t="s">
        <v>18</v>
      </c>
      <c r="C3957" s="74" t="s">
        <v>18</v>
      </c>
      <c r="D3957" s="75">
        <v>42279</v>
      </c>
      <c r="E3957" s="76">
        <v>42279.739583333336</v>
      </c>
      <c r="F3957" s="75">
        <v>42279</v>
      </c>
      <c r="G3957" s="76">
        <v>42279.802083333336</v>
      </c>
      <c r="H3957" s="76">
        <f t="shared" si="62"/>
        <v>6.25E-2</v>
      </c>
      <c r="I3957" s="74">
        <v>11</v>
      </c>
      <c r="J3957" s="74"/>
      <c r="K3957" s="74"/>
      <c r="L3957" s="74" t="s">
        <v>9</v>
      </c>
      <c r="M3957" s="225" t="s">
        <v>7</v>
      </c>
      <c r="N3957" s="226" t="s">
        <v>3</v>
      </c>
      <c r="O3957" s="225" t="s">
        <v>7</v>
      </c>
      <c r="P3957" s="225" t="s">
        <v>11640</v>
      </c>
      <c r="Q3957" s="225" t="s">
        <v>11641</v>
      </c>
      <c r="R3957" s="225">
        <v>0.85699999999999998</v>
      </c>
      <c r="S3957" s="225"/>
      <c r="T3957" s="225">
        <f t="shared" si="63"/>
        <v>0.85699999999999998</v>
      </c>
      <c r="U3957" s="302"/>
      <c r="V3957" s="302"/>
      <c r="W3957" s="302"/>
      <c r="X3957" s="302"/>
      <c r="Y3957" s="302"/>
      <c r="Z3957" s="302"/>
      <c r="AA3957" s="302"/>
      <c r="AB3957" s="302"/>
      <c r="AC3957" s="302"/>
      <c r="AD3957" s="302" t="s">
        <v>54</v>
      </c>
      <c r="AE3957" s="302"/>
      <c r="AF3957" s="302"/>
      <c r="AG3957" s="302"/>
      <c r="AH3957" s="222"/>
      <c r="AI3957" s="229"/>
    </row>
    <row r="3958" spans="1:35" ht="31.5" customHeight="1">
      <c r="A3958" s="70" t="s">
        <v>11517</v>
      </c>
      <c r="B3958" s="74" t="s">
        <v>18</v>
      </c>
      <c r="C3958" s="74" t="s">
        <v>18</v>
      </c>
      <c r="D3958" s="75">
        <v>42279</v>
      </c>
      <c r="E3958" s="76">
        <v>42279.739583333336</v>
      </c>
      <c r="F3958" s="75">
        <v>42280</v>
      </c>
      <c r="G3958" s="76">
        <v>42280.805555555555</v>
      </c>
      <c r="H3958" s="76">
        <f t="shared" si="62"/>
        <v>1.0659722222189885</v>
      </c>
      <c r="I3958" s="74">
        <v>25</v>
      </c>
      <c r="J3958" s="74"/>
      <c r="K3958" s="74"/>
      <c r="L3958" s="74" t="s">
        <v>9</v>
      </c>
      <c r="M3958" s="225" t="s">
        <v>7</v>
      </c>
      <c r="N3958" s="226" t="s">
        <v>3</v>
      </c>
      <c r="O3958" s="225" t="s">
        <v>7</v>
      </c>
      <c r="P3958" s="225" t="s">
        <v>11642</v>
      </c>
      <c r="Q3958" s="225" t="s">
        <v>11643</v>
      </c>
      <c r="R3958" s="225">
        <f>23.079+21.482</f>
        <v>44.561</v>
      </c>
      <c r="S3958" s="225">
        <v>0.39500000000000002</v>
      </c>
      <c r="T3958" s="225">
        <f t="shared" si="63"/>
        <v>44.956000000000003</v>
      </c>
      <c r="U3958" s="302"/>
      <c r="V3958" s="302"/>
      <c r="W3958" s="302"/>
      <c r="X3958" s="302"/>
      <c r="Y3958" s="302"/>
      <c r="Z3958" s="302"/>
      <c r="AA3958" s="302"/>
      <c r="AB3958" s="302"/>
      <c r="AC3958" s="302"/>
      <c r="AD3958" s="302" t="s">
        <v>30</v>
      </c>
      <c r="AE3958" s="302"/>
      <c r="AF3958" s="302"/>
      <c r="AG3958" s="302" t="s">
        <v>468</v>
      </c>
      <c r="AH3958" s="222"/>
      <c r="AI3958" s="229"/>
    </row>
    <row r="3959" spans="1:35" ht="93.75">
      <c r="A3959" s="70" t="s">
        <v>11517</v>
      </c>
      <c r="B3959" s="74" t="s">
        <v>18</v>
      </c>
      <c r="C3959" s="74" t="s">
        <v>18</v>
      </c>
      <c r="D3959" s="75">
        <v>42279</v>
      </c>
      <c r="E3959" s="76">
        <v>42279.760416666664</v>
      </c>
      <c r="F3959" s="75">
        <v>42282</v>
      </c>
      <c r="G3959" s="76">
        <v>42282.541666666664</v>
      </c>
      <c r="H3959" s="76">
        <f t="shared" si="62"/>
        <v>2.78125</v>
      </c>
      <c r="I3959" s="74">
        <v>25</v>
      </c>
      <c r="J3959" s="74"/>
      <c r="K3959" s="74"/>
      <c r="L3959" s="74" t="s">
        <v>9</v>
      </c>
      <c r="M3959" s="225" t="s">
        <v>7</v>
      </c>
      <c r="N3959" s="226" t="s">
        <v>3</v>
      </c>
      <c r="O3959" s="225" t="s">
        <v>7</v>
      </c>
      <c r="P3959" s="225" t="s">
        <v>11644</v>
      </c>
      <c r="Q3959" s="225" t="s">
        <v>11645</v>
      </c>
      <c r="R3959" s="225">
        <f>9.2343+17.383+5.278+17.383+3.758+4.35</f>
        <v>57.386300000000006</v>
      </c>
      <c r="S3959" s="225">
        <v>0.42</v>
      </c>
      <c r="T3959" s="225">
        <f t="shared" si="63"/>
        <v>57.806300000000007</v>
      </c>
      <c r="U3959" s="302"/>
      <c r="V3959" s="302"/>
      <c r="W3959" s="302"/>
      <c r="X3959" s="302"/>
      <c r="Y3959" s="302"/>
      <c r="Z3959" s="302"/>
      <c r="AA3959" s="302"/>
      <c r="AB3959" s="302"/>
      <c r="AC3959" s="302"/>
      <c r="AD3959" s="302" t="s">
        <v>30</v>
      </c>
      <c r="AE3959" s="302"/>
      <c r="AF3959" s="302"/>
      <c r="AG3959" s="302" t="s">
        <v>468</v>
      </c>
      <c r="AH3959" s="222"/>
      <c r="AI3959" s="229"/>
    </row>
    <row r="3960" spans="1:35" ht="75">
      <c r="A3960" s="70" t="s">
        <v>11517</v>
      </c>
      <c r="B3960" s="74" t="s">
        <v>18</v>
      </c>
      <c r="C3960" s="74" t="s">
        <v>18</v>
      </c>
      <c r="D3960" s="75">
        <v>42279</v>
      </c>
      <c r="E3960" s="76">
        <v>42279.765277777777</v>
      </c>
      <c r="F3960" s="75">
        <v>42280</v>
      </c>
      <c r="G3960" s="76">
        <v>42280.666666666664</v>
      </c>
      <c r="H3960" s="76">
        <f t="shared" si="62"/>
        <v>0.90138888888759539</v>
      </c>
      <c r="I3960" s="74">
        <v>1</v>
      </c>
      <c r="J3960" s="74"/>
      <c r="K3960" s="74"/>
      <c r="L3960" s="74" t="s">
        <v>9</v>
      </c>
      <c r="M3960" s="225" t="s">
        <v>7</v>
      </c>
      <c r="N3960" s="226">
        <v>0.4</v>
      </c>
      <c r="O3960" s="225" t="s">
        <v>7</v>
      </c>
      <c r="P3960" s="225" t="s">
        <v>11646</v>
      </c>
      <c r="Q3960" s="225" t="s">
        <v>11635</v>
      </c>
      <c r="R3960" s="225">
        <f>6.347+4.521</f>
        <v>10.868</v>
      </c>
      <c r="S3960" s="225"/>
      <c r="T3960" s="225">
        <f t="shared" si="63"/>
        <v>10.868</v>
      </c>
      <c r="U3960" s="302"/>
      <c r="V3960" s="302"/>
      <c r="W3960" s="302"/>
      <c r="X3960" s="302"/>
      <c r="Y3960" s="302"/>
      <c r="Z3960" s="302"/>
      <c r="AA3960" s="302"/>
      <c r="AB3960" s="302"/>
      <c r="AC3960" s="302"/>
      <c r="AD3960" s="302" t="s">
        <v>30</v>
      </c>
      <c r="AE3960" s="302"/>
      <c r="AF3960" s="302"/>
      <c r="AG3960" s="302" t="s">
        <v>468</v>
      </c>
      <c r="AH3960" s="222"/>
      <c r="AI3960" s="229"/>
    </row>
    <row r="3961" spans="1:35" ht="281.25">
      <c r="A3961" s="70" t="s">
        <v>11517</v>
      </c>
      <c r="B3961" s="74" t="s">
        <v>5</v>
      </c>
      <c r="C3961" s="74" t="s">
        <v>5</v>
      </c>
      <c r="D3961" s="75">
        <v>42288</v>
      </c>
      <c r="E3961" s="76">
        <v>0.47222222222222227</v>
      </c>
      <c r="F3961" s="75">
        <v>42288</v>
      </c>
      <c r="G3961" s="76">
        <v>0.47222222222222227</v>
      </c>
      <c r="H3961" s="76">
        <v>0</v>
      </c>
      <c r="I3961" s="74">
        <v>6</v>
      </c>
      <c r="J3961" s="74" t="s">
        <v>143</v>
      </c>
      <c r="K3961" s="74" t="s">
        <v>8</v>
      </c>
      <c r="L3961" s="74" t="s">
        <v>4</v>
      </c>
      <c r="M3961" s="225" t="s">
        <v>13638</v>
      </c>
      <c r="N3961" s="226" t="s">
        <v>3</v>
      </c>
      <c r="O3961" s="225" t="s">
        <v>7</v>
      </c>
      <c r="P3961" s="225" t="s">
        <v>8872</v>
      </c>
      <c r="Q3961" s="225" t="s">
        <v>13639</v>
      </c>
      <c r="R3961" s="225"/>
      <c r="S3961" s="225">
        <v>1.4</v>
      </c>
      <c r="T3961" s="225">
        <v>1.4</v>
      </c>
      <c r="U3961" s="302" t="s">
        <v>6</v>
      </c>
      <c r="V3961" s="302" t="s">
        <v>13640</v>
      </c>
      <c r="W3961" s="302" t="s">
        <v>587</v>
      </c>
      <c r="X3961" s="302" t="s">
        <v>13614</v>
      </c>
      <c r="Y3961" s="302" t="s">
        <v>13641</v>
      </c>
      <c r="Z3961" s="302">
        <v>33</v>
      </c>
      <c r="AA3961" s="302" t="s">
        <v>13642</v>
      </c>
      <c r="AB3961" s="302"/>
      <c r="AC3961" s="302"/>
      <c r="AD3961" s="302" t="s">
        <v>31</v>
      </c>
      <c r="AE3961" s="302"/>
      <c r="AF3961" s="302"/>
      <c r="AG3961" s="302"/>
      <c r="AH3961" s="222"/>
      <c r="AI3961" s="229"/>
    </row>
    <row r="3962" spans="1:35" ht="206.25">
      <c r="A3962" s="70" t="s">
        <v>11517</v>
      </c>
      <c r="B3962" s="74" t="s">
        <v>5</v>
      </c>
      <c r="C3962" s="74" t="s">
        <v>5</v>
      </c>
      <c r="D3962" s="75">
        <v>42289</v>
      </c>
      <c r="E3962" s="76">
        <v>0.86319444444444438</v>
      </c>
      <c r="F3962" s="75">
        <v>42289</v>
      </c>
      <c r="G3962" s="76">
        <v>0.95000000000000007</v>
      </c>
      <c r="H3962" s="76">
        <v>8.6805555555555566E-2</v>
      </c>
      <c r="I3962" s="74">
        <v>27</v>
      </c>
      <c r="J3962" s="74" t="s">
        <v>586</v>
      </c>
      <c r="K3962" s="74"/>
      <c r="L3962" s="74" t="s">
        <v>9</v>
      </c>
      <c r="M3962" s="225" t="s">
        <v>11791</v>
      </c>
      <c r="N3962" s="226" t="s">
        <v>3</v>
      </c>
      <c r="O3962" s="225" t="s">
        <v>7</v>
      </c>
      <c r="P3962" s="225" t="s">
        <v>525</v>
      </c>
      <c r="Q3962" s="225" t="s">
        <v>13652</v>
      </c>
      <c r="R3962" s="225">
        <v>39.799999999999997</v>
      </c>
      <c r="S3962" s="225"/>
      <c r="T3962" s="225">
        <v>39.799999999999997</v>
      </c>
      <c r="U3962" s="302" t="s">
        <v>28</v>
      </c>
      <c r="V3962" s="302">
        <v>1992</v>
      </c>
      <c r="W3962" s="302" t="s">
        <v>13653</v>
      </c>
      <c r="X3962" s="302" t="s">
        <v>411</v>
      </c>
      <c r="Y3962" s="302" t="s">
        <v>13654</v>
      </c>
      <c r="Z3962" s="302">
        <v>100</v>
      </c>
      <c r="AA3962" s="302" t="s">
        <v>5971</v>
      </c>
      <c r="AB3962" s="302">
        <v>0</v>
      </c>
      <c r="AC3962" s="302" t="s">
        <v>13655</v>
      </c>
      <c r="AD3962" s="302" t="s">
        <v>31</v>
      </c>
      <c r="AE3962" s="302"/>
      <c r="AF3962" s="302"/>
      <c r="AG3962" s="302"/>
      <c r="AH3962" s="222"/>
      <c r="AI3962" s="229"/>
    </row>
    <row r="3963" spans="1:35" ht="56.25">
      <c r="A3963" s="70" t="s">
        <v>11517</v>
      </c>
      <c r="B3963" s="74" t="s">
        <v>18</v>
      </c>
      <c r="C3963" s="74" t="s">
        <v>18</v>
      </c>
      <c r="D3963" s="75">
        <v>42279</v>
      </c>
      <c r="E3963" s="76">
        <v>42279.822916666664</v>
      </c>
      <c r="F3963" s="75">
        <v>42279</v>
      </c>
      <c r="G3963" s="76">
        <v>42279.847222222219</v>
      </c>
      <c r="H3963" s="76">
        <f>G3963-E3963</f>
        <v>2.4305555554747116E-2</v>
      </c>
      <c r="I3963" s="74">
        <v>11</v>
      </c>
      <c r="J3963" s="74"/>
      <c r="K3963" s="74"/>
      <c r="L3963" s="74" t="s">
        <v>9</v>
      </c>
      <c r="M3963" s="225" t="s">
        <v>7</v>
      </c>
      <c r="N3963" s="226" t="s">
        <v>3</v>
      </c>
      <c r="O3963" s="225" t="s">
        <v>7</v>
      </c>
      <c r="P3963" s="225" t="s">
        <v>11640</v>
      </c>
      <c r="Q3963" s="225" t="s">
        <v>11651</v>
      </c>
      <c r="R3963" s="225">
        <v>0.33400000000000002</v>
      </c>
      <c r="S3963" s="225"/>
      <c r="T3963" s="225">
        <f>R3963+S3963</f>
        <v>0.33400000000000002</v>
      </c>
      <c r="U3963" s="302"/>
      <c r="V3963" s="302"/>
      <c r="W3963" s="302"/>
      <c r="X3963" s="302"/>
      <c r="Y3963" s="302"/>
      <c r="Z3963" s="302"/>
      <c r="AA3963" s="302"/>
      <c r="AB3963" s="302"/>
      <c r="AC3963" s="302"/>
      <c r="AD3963" s="302" t="s">
        <v>30</v>
      </c>
      <c r="AE3963" s="302"/>
      <c r="AF3963" s="302"/>
      <c r="AG3963" s="302"/>
      <c r="AH3963" s="222"/>
      <c r="AI3963" s="229"/>
    </row>
    <row r="3964" spans="1:35" ht="37.5">
      <c r="A3964" s="70" t="s">
        <v>11517</v>
      </c>
      <c r="B3964" s="74" t="s">
        <v>18</v>
      </c>
      <c r="C3964" s="74" t="s">
        <v>18</v>
      </c>
      <c r="D3964" s="75">
        <v>42279</v>
      </c>
      <c r="E3964" s="76">
        <v>42279.831250000003</v>
      </c>
      <c r="F3964" s="75">
        <v>42279</v>
      </c>
      <c r="G3964" s="76">
        <v>42279.854861111111</v>
      </c>
      <c r="H3964" s="76">
        <f>G3964-E3964</f>
        <v>2.361111110803904E-2</v>
      </c>
      <c r="I3964" s="74">
        <v>2</v>
      </c>
      <c r="J3964" s="74"/>
      <c r="K3964" s="74"/>
      <c r="L3964" s="74" t="s">
        <v>9</v>
      </c>
      <c r="M3964" s="225" t="s">
        <v>7</v>
      </c>
      <c r="N3964" s="226">
        <v>0.4</v>
      </c>
      <c r="O3964" s="225" t="s">
        <v>7</v>
      </c>
      <c r="P3964" s="225" t="s">
        <v>11652</v>
      </c>
      <c r="Q3964" s="225" t="s">
        <v>11635</v>
      </c>
      <c r="R3964" s="225">
        <v>0.221</v>
      </c>
      <c r="S3964" s="225"/>
      <c r="T3964" s="225">
        <f>R3964+S3964</f>
        <v>0.221</v>
      </c>
      <c r="U3964" s="302"/>
      <c r="V3964" s="302"/>
      <c r="W3964" s="302"/>
      <c r="X3964" s="302"/>
      <c r="Y3964" s="302"/>
      <c r="Z3964" s="302"/>
      <c r="AA3964" s="302"/>
      <c r="AB3964" s="302"/>
      <c r="AC3964" s="302"/>
      <c r="AD3964" s="302" t="s">
        <v>54</v>
      </c>
      <c r="AE3964" s="302"/>
      <c r="AF3964" s="302"/>
      <c r="AG3964" s="302"/>
      <c r="AH3964" s="222"/>
      <c r="AI3964" s="229"/>
    </row>
    <row r="3965" spans="1:35" ht="75">
      <c r="A3965" s="70" t="s">
        <v>11517</v>
      </c>
      <c r="B3965" s="74" t="s">
        <v>18</v>
      </c>
      <c r="C3965" s="74" t="s">
        <v>18</v>
      </c>
      <c r="D3965" s="75">
        <v>42279</v>
      </c>
      <c r="E3965" s="76">
        <v>42279.916666666664</v>
      </c>
      <c r="F3965" s="75">
        <v>42279</v>
      </c>
      <c r="G3965" s="76">
        <v>42279.934027777781</v>
      </c>
      <c r="H3965" s="76">
        <f>G3965-E3965</f>
        <v>1.7361111116770189E-2</v>
      </c>
      <c r="I3965" s="74">
        <v>120</v>
      </c>
      <c r="J3965" s="74"/>
      <c r="K3965" s="74"/>
      <c r="L3965" s="74" t="s">
        <v>9</v>
      </c>
      <c r="M3965" s="225" t="s">
        <v>7</v>
      </c>
      <c r="N3965" s="226" t="s">
        <v>3</v>
      </c>
      <c r="O3965" s="225" t="s">
        <v>7</v>
      </c>
      <c r="P3965" s="225" t="s">
        <v>11653</v>
      </c>
      <c r="Q3965" s="225" t="s">
        <v>11654</v>
      </c>
      <c r="R3965" s="225">
        <v>0.94099999999999995</v>
      </c>
      <c r="S3965" s="225"/>
      <c r="T3965" s="225">
        <f>R3965+S3965</f>
        <v>0.94099999999999995</v>
      </c>
      <c r="U3965" s="302"/>
      <c r="V3965" s="302"/>
      <c r="W3965" s="302"/>
      <c r="X3965" s="302"/>
      <c r="Y3965" s="302"/>
      <c r="Z3965" s="302"/>
      <c r="AA3965" s="302"/>
      <c r="AB3965" s="302"/>
      <c r="AC3965" s="302"/>
      <c r="AD3965" s="302" t="s">
        <v>54</v>
      </c>
      <c r="AE3965" s="302"/>
      <c r="AF3965" s="302"/>
      <c r="AG3965" s="302"/>
      <c r="AH3965" s="222"/>
      <c r="AI3965" s="229"/>
    </row>
    <row r="3966" spans="1:35" ht="56.25">
      <c r="A3966" s="70" t="s">
        <v>11517</v>
      </c>
      <c r="B3966" s="74" t="s">
        <v>18</v>
      </c>
      <c r="C3966" s="74" t="s">
        <v>18</v>
      </c>
      <c r="D3966" s="75">
        <v>42302</v>
      </c>
      <c r="E3966" s="76">
        <v>42302.590277777781</v>
      </c>
      <c r="F3966" s="75">
        <v>42302</v>
      </c>
      <c r="G3966" s="76">
        <v>42302.716666666667</v>
      </c>
      <c r="H3966" s="76">
        <f>G3966-E3966</f>
        <v>0.12638888888614019</v>
      </c>
      <c r="I3966" s="74">
        <v>2</v>
      </c>
      <c r="J3966" s="74"/>
      <c r="K3966" s="74"/>
      <c r="L3966" s="74" t="s">
        <v>9</v>
      </c>
      <c r="M3966" s="225" t="s">
        <v>7</v>
      </c>
      <c r="N3966" s="226" t="s">
        <v>3</v>
      </c>
      <c r="O3966" s="225" t="s">
        <v>7</v>
      </c>
      <c r="P3966" s="225" t="s">
        <v>11733</v>
      </c>
      <c r="Q3966" s="225" t="s">
        <v>13928</v>
      </c>
      <c r="R3966" s="225">
        <v>1.8779999999999999</v>
      </c>
      <c r="S3966" s="225"/>
      <c r="T3966" s="225">
        <f>R3966+S3966</f>
        <v>1.8779999999999999</v>
      </c>
      <c r="U3966" s="302"/>
      <c r="V3966" s="302"/>
      <c r="W3966" s="302"/>
      <c r="X3966" s="302"/>
      <c r="Y3966" s="302"/>
      <c r="Z3966" s="302"/>
      <c r="AA3966" s="302"/>
      <c r="AB3966" s="302"/>
      <c r="AC3966" s="302"/>
      <c r="AD3966" s="302" t="s">
        <v>31</v>
      </c>
      <c r="AE3966" s="302"/>
      <c r="AF3966" s="302"/>
      <c r="AG3966" s="302"/>
      <c r="AH3966" s="222"/>
      <c r="AI3966" s="229"/>
    </row>
    <row r="3967" spans="1:35" ht="220.5">
      <c r="A3967" s="70" t="s">
        <v>11517</v>
      </c>
      <c r="B3967" s="74" t="s">
        <v>15</v>
      </c>
      <c r="C3967" s="74" t="s">
        <v>11831</v>
      </c>
      <c r="D3967" s="75">
        <v>42306</v>
      </c>
      <c r="E3967" s="76">
        <v>0.3611111111111111</v>
      </c>
      <c r="F3967" s="75">
        <v>42306</v>
      </c>
      <c r="G3967" s="76">
        <v>0.3888888888888889</v>
      </c>
      <c r="H3967" s="76">
        <f>(F3967+G3967)-(D3967+E3967)</f>
        <v>2.7777777781011537E-2</v>
      </c>
      <c r="I3967" s="74">
        <v>1</v>
      </c>
      <c r="J3967" s="74" t="s">
        <v>150</v>
      </c>
      <c r="K3967" s="74" t="s">
        <v>20</v>
      </c>
      <c r="L3967" s="74" t="s">
        <v>9</v>
      </c>
      <c r="M3967" s="225" t="s">
        <v>680</v>
      </c>
      <c r="N3967" s="226" t="s">
        <v>3</v>
      </c>
      <c r="O3967" s="225" t="s">
        <v>7</v>
      </c>
      <c r="P3967" s="225" t="s">
        <v>12028</v>
      </c>
      <c r="Q3967" s="225" t="s">
        <v>12029</v>
      </c>
      <c r="R3967" s="225">
        <v>0.09</v>
      </c>
      <c r="S3967" s="225"/>
      <c r="T3967" s="225">
        <f>SUM(R3967:S3967)</f>
        <v>0.09</v>
      </c>
      <c r="U3967" s="302" t="s">
        <v>28</v>
      </c>
      <c r="V3967" s="302">
        <v>1950</v>
      </c>
      <c r="W3967" s="302" t="s">
        <v>587</v>
      </c>
      <c r="X3967" s="302"/>
      <c r="Y3967" s="302" t="s">
        <v>13057</v>
      </c>
      <c r="Z3967" s="302">
        <v>100</v>
      </c>
      <c r="AA3967" s="302">
        <v>2016</v>
      </c>
      <c r="AB3967" s="302">
        <v>0</v>
      </c>
      <c r="AC3967" s="302"/>
      <c r="AD3967" s="302" t="s">
        <v>31</v>
      </c>
      <c r="AE3967" s="302" t="s">
        <v>53</v>
      </c>
      <c r="AF3967" s="302"/>
      <c r="AG3967" s="302" t="s">
        <v>13058</v>
      </c>
      <c r="AH3967" s="222"/>
      <c r="AI3967" s="229"/>
    </row>
    <row r="3968" spans="1:35" ht="75">
      <c r="A3968" s="70" t="s">
        <v>11517</v>
      </c>
      <c r="B3968" s="74" t="s">
        <v>18</v>
      </c>
      <c r="C3968" s="74" t="s">
        <v>4689</v>
      </c>
      <c r="D3968" s="75">
        <v>42279</v>
      </c>
      <c r="E3968" s="76">
        <v>42279.34375</v>
      </c>
      <c r="F3968" s="75">
        <v>42279</v>
      </c>
      <c r="G3968" s="76">
        <v>42279.406261574077</v>
      </c>
      <c r="H3968" s="76">
        <f>G3968-E3968</f>
        <v>6.2511574076779652E-2</v>
      </c>
      <c r="I3968" s="74">
        <f>62+239</f>
        <v>301</v>
      </c>
      <c r="J3968" s="74"/>
      <c r="K3968" s="74"/>
      <c r="L3968" s="74" t="s">
        <v>16</v>
      </c>
      <c r="M3968" s="225" t="s">
        <v>4689</v>
      </c>
      <c r="N3968" s="226">
        <v>220</v>
      </c>
      <c r="O3968" s="225" t="s">
        <v>7</v>
      </c>
      <c r="P3968" s="225" t="s">
        <v>11658</v>
      </c>
      <c r="Q3968" s="225" t="s">
        <v>13922</v>
      </c>
      <c r="R3968" s="225">
        <f>41.229+6.686</f>
        <v>47.914999999999999</v>
      </c>
      <c r="S3968" s="225">
        <v>45.863</v>
      </c>
      <c r="T3968" s="225">
        <f>R3968+S3968</f>
        <v>93.777999999999992</v>
      </c>
      <c r="U3968" s="302"/>
      <c r="V3968" s="302"/>
      <c r="W3968" s="302"/>
      <c r="X3968" s="302"/>
      <c r="Y3968" s="302"/>
      <c r="Z3968" s="302"/>
      <c r="AA3968" s="302"/>
      <c r="AB3968" s="302"/>
      <c r="AC3968" s="302"/>
      <c r="AD3968" s="302" t="s">
        <v>37</v>
      </c>
      <c r="AE3968" s="302"/>
      <c r="AF3968" s="302"/>
      <c r="AG3968" s="302"/>
      <c r="AH3968" s="222"/>
      <c r="AI3968" s="229"/>
    </row>
    <row r="3969" spans="1:35" ht="78.75" customHeight="1">
      <c r="A3969" s="70" t="s">
        <v>11517</v>
      </c>
      <c r="B3969" s="74" t="s">
        <v>18</v>
      </c>
      <c r="C3969" s="74" t="s">
        <v>18</v>
      </c>
      <c r="D3969" s="75">
        <v>42279</v>
      </c>
      <c r="E3969" s="76">
        <v>42279.4375</v>
      </c>
      <c r="F3969" s="75">
        <v>42279</v>
      </c>
      <c r="G3969" s="76">
        <v>42279.5</v>
      </c>
      <c r="H3969" s="76">
        <f>G3969-E3969</f>
        <v>6.25E-2</v>
      </c>
      <c r="I3969" s="74">
        <v>79</v>
      </c>
      <c r="J3969" s="74"/>
      <c r="K3969" s="74"/>
      <c r="L3969" s="74" t="s">
        <v>9</v>
      </c>
      <c r="M3969" s="225" t="s">
        <v>7</v>
      </c>
      <c r="N3969" s="226" t="s">
        <v>3</v>
      </c>
      <c r="O3969" s="225" t="s">
        <v>7</v>
      </c>
      <c r="P3969" s="225" t="s">
        <v>11659</v>
      </c>
      <c r="Q3969" s="225" t="s">
        <v>11660</v>
      </c>
      <c r="R3969" s="225">
        <v>4.8540000000000001</v>
      </c>
      <c r="S3969" s="225"/>
      <c r="T3969" s="225">
        <f>R3969+S3969</f>
        <v>4.8540000000000001</v>
      </c>
      <c r="U3969" s="302"/>
      <c r="V3969" s="302"/>
      <c r="W3969" s="302"/>
      <c r="X3969" s="302"/>
      <c r="Y3969" s="302"/>
      <c r="Z3969" s="302"/>
      <c r="AA3969" s="302"/>
      <c r="AB3969" s="302"/>
      <c r="AC3969" s="302"/>
      <c r="AD3969" s="302" t="s">
        <v>54</v>
      </c>
      <c r="AE3969" s="302"/>
      <c r="AF3969" s="302"/>
      <c r="AG3969" s="302"/>
      <c r="AH3969" s="222"/>
      <c r="AI3969" s="229"/>
    </row>
    <row r="3970" spans="1:35" ht="78.75" customHeight="1">
      <c r="A3970" s="70" t="s">
        <v>12042</v>
      </c>
      <c r="B3970" s="74" t="s">
        <v>10</v>
      </c>
      <c r="C3970" s="74" t="s">
        <v>10</v>
      </c>
      <c r="D3970" s="75">
        <v>42312</v>
      </c>
      <c r="E3970" s="76">
        <v>0.62152777777777779</v>
      </c>
      <c r="F3970" s="75">
        <v>42312</v>
      </c>
      <c r="G3970" s="76">
        <v>0.64583333333333337</v>
      </c>
      <c r="H3970" s="76">
        <v>2.4305555555555556E-2</v>
      </c>
      <c r="I3970" s="74">
        <v>7</v>
      </c>
      <c r="J3970" s="74" t="s">
        <v>6888</v>
      </c>
      <c r="K3970" s="74"/>
      <c r="L3970" s="74" t="s">
        <v>9</v>
      </c>
      <c r="M3970" s="225" t="s">
        <v>12072</v>
      </c>
      <c r="N3970" s="226" t="s">
        <v>3</v>
      </c>
      <c r="O3970" s="225" t="s">
        <v>7</v>
      </c>
      <c r="P3970" s="225" t="s">
        <v>12072</v>
      </c>
      <c r="Q3970" s="225" t="s">
        <v>12073</v>
      </c>
      <c r="R3970" s="225">
        <v>0.3</v>
      </c>
      <c r="S3970" s="225"/>
      <c r="T3970" s="225">
        <v>0.3</v>
      </c>
      <c r="U3970" s="302" t="s">
        <v>28</v>
      </c>
      <c r="V3970" s="302">
        <v>1975</v>
      </c>
      <c r="W3970" s="302" t="s">
        <v>2193</v>
      </c>
      <c r="X3970" s="302" t="s">
        <v>411</v>
      </c>
      <c r="Y3970" s="302" t="s">
        <v>13147</v>
      </c>
      <c r="Z3970" s="302">
        <v>100</v>
      </c>
      <c r="AA3970" s="302">
        <v>2016</v>
      </c>
      <c r="AB3970" s="302">
        <v>4</v>
      </c>
      <c r="AC3970" s="302">
        <v>42054</v>
      </c>
      <c r="AD3970" s="302" t="s">
        <v>31</v>
      </c>
      <c r="AE3970" s="302"/>
      <c r="AF3970" s="302"/>
      <c r="AG3970" s="302" t="s">
        <v>10941</v>
      </c>
      <c r="AH3970" s="222"/>
      <c r="AI3970" s="229"/>
    </row>
    <row r="3971" spans="1:35" ht="56.25">
      <c r="A3971" s="70" t="s">
        <v>11517</v>
      </c>
      <c r="B3971" s="74" t="s">
        <v>18</v>
      </c>
      <c r="C3971" s="74" t="s">
        <v>4689</v>
      </c>
      <c r="D3971" s="75">
        <v>42279</v>
      </c>
      <c r="E3971" s="76">
        <v>42279.46597222222</v>
      </c>
      <c r="F3971" s="75">
        <v>42279</v>
      </c>
      <c r="G3971" s="76">
        <v>42279.871527777781</v>
      </c>
      <c r="H3971" s="76">
        <f>G3971-E3971</f>
        <v>0.40555555556056788</v>
      </c>
      <c r="I3971" s="74">
        <v>61</v>
      </c>
      <c r="J3971" s="74"/>
      <c r="K3971" s="74"/>
      <c r="L3971" s="74" t="s">
        <v>16</v>
      </c>
      <c r="M3971" s="225" t="s">
        <v>4689</v>
      </c>
      <c r="N3971" s="226">
        <v>220</v>
      </c>
      <c r="O3971" s="225" t="s">
        <v>7</v>
      </c>
      <c r="P3971" s="225" t="s">
        <v>11663</v>
      </c>
      <c r="Q3971" s="225" t="s">
        <v>13922</v>
      </c>
      <c r="R3971" s="225">
        <v>253.38499999999999</v>
      </c>
      <c r="S3971" s="225"/>
      <c r="T3971" s="225">
        <f>R3971+S3971</f>
        <v>253.38499999999999</v>
      </c>
      <c r="U3971" s="302"/>
      <c r="V3971" s="302"/>
      <c r="W3971" s="302"/>
      <c r="X3971" s="302"/>
      <c r="Y3971" s="302"/>
      <c r="Z3971" s="302"/>
      <c r="AA3971" s="302"/>
      <c r="AB3971" s="302"/>
      <c r="AC3971" s="302"/>
      <c r="AD3971" s="302" t="s">
        <v>37</v>
      </c>
      <c r="AE3971" s="302"/>
      <c r="AF3971" s="302"/>
      <c r="AG3971" s="302"/>
      <c r="AH3971" s="222"/>
      <c r="AI3971" s="229"/>
    </row>
    <row r="3972" spans="1:35" ht="37.5">
      <c r="A3972" s="70" t="s">
        <v>12042</v>
      </c>
      <c r="B3972" s="74" t="s">
        <v>10</v>
      </c>
      <c r="C3972" s="74" t="s">
        <v>10</v>
      </c>
      <c r="D3972" s="75">
        <v>42313</v>
      </c>
      <c r="E3972" s="76">
        <v>0.59583333333333333</v>
      </c>
      <c r="F3972" s="75">
        <v>42313</v>
      </c>
      <c r="G3972" s="76">
        <v>0.62152777777777779</v>
      </c>
      <c r="H3972" s="76">
        <v>2.5694444444444447E-2</v>
      </c>
      <c r="I3972" s="74">
        <v>6</v>
      </c>
      <c r="J3972" s="74" t="s">
        <v>6888</v>
      </c>
      <c r="K3972" s="74"/>
      <c r="L3972" s="74" t="s">
        <v>9</v>
      </c>
      <c r="M3972" s="225" t="s">
        <v>12074</v>
      </c>
      <c r="N3972" s="226" t="s">
        <v>3</v>
      </c>
      <c r="O3972" s="225" t="s">
        <v>7</v>
      </c>
      <c r="P3972" s="225" t="s">
        <v>12074</v>
      </c>
      <c r="Q3972" s="225" t="s">
        <v>12075</v>
      </c>
      <c r="R3972" s="225">
        <v>5.3</v>
      </c>
      <c r="S3972" s="225"/>
      <c r="T3972" s="225">
        <v>5.3</v>
      </c>
      <c r="U3972" s="302" t="s">
        <v>28</v>
      </c>
      <c r="V3972" s="302">
        <v>1982</v>
      </c>
      <c r="W3972" s="302" t="s">
        <v>2193</v>
      </c>
      <c r="X3972" s="302" t="s">
        <v>411</v>
      </c>
      <c r="Y3972" s="302" t="s">
        <v>13148</v>
      </c>
      <c r="Z3972" s="302">
        <v>100</v>
      </c>
      <c r="AA3972" s="302" t="s">
        <v>13149</v>
      </c>
      <c r="AB3972" s="302">
        <v>0</v>
      </c>
      <c r="AC3972" s="302">
        <v>42034</v>
      </c>
      <c r="AD3972" s="302" t="s">
        <v>31</v>
      </c>
      <c r="AE3972" s="302"/>
      <c r="AF3972" s="302"/>
      <c r="AG3972" s="302" t="s">
        <v>10941</v>
      </c>
      <c r="AH3972" s="222"/>
      <c r="AI3972" s="229"/>
    </row>
    <row r="3973" spans="1:35" ht="56.25">
      <c r="A3973" s="70" t="s">
        <v>11517</v>
      </c>
      <c r="B3973" s="74" t="s">
        <v>18</v>
      </c>
      <c r="C3973" s="74" t="s">
        <v>4689</v>
      </c>
      <c r="D3973" s="75">
        <v>42279</v>
      </c>
      <c r="E3973" s="76">
        <v>42279.583333333336</v>
      </c>
      <c r="F3973" s="75">
        <v>42280</v>
      </c>
      <c r="G3973" s="76">
        <v>42279.770833333336</v>
      </c>
      <c r="H3973" s="76">
        <f>G3973-E3973</f>
        <v>0.1875</v>
      </c>
      <c r="I3973" s="74">
        <v>159</v>
      </c>
      <c r="J3973" s="74"/>
      <c r="K3973" s="74"/>
      <c r="L3973" s="74" t="s">
        <v>16</v>
      </c>
      <c r="M3973" s="225" t="s">
        <v>4689</v>
      </c>
      <c r="N3973" s="226">
        <v>220</v>
      </c>
      <c r="O3973" s="225" t="s">
        <v>7</v>
      </c>
      <c r="P3973" s="225" t="s">
        <v>11665</v>
      </c>
      <c r="Q3973" s="225" t="s">
        <v>13922</v>
      </c>
      <c r="R3973" s="225">
        <v>27.951000000000001</v>
      </c>
      <c r="S3973" s="225">
        <f>30.469+22.069+21.728+18.075+2.873+0.347</f>
        <v>95.560999999999993</v>
      </c>
      <c r="T3973" s="225">
        <f>R3973+S3973</f>
        <v>123.512</v>
      </c>
      <c r="U3973" s="302"/>
      <c r="V3973" s="302"/>
      <c r="W3973" s="302"/>
      <c r="X3973" s="302"/>
      <c r="Y3973" s="302"/>
      <c r="Z3973" s="302"/>
      <c r="AA3973" s="302"/>
      <c r="AB3973" s="302"/>
      <c r="AC3973" s="302"/>
      <c r="AD3973" s="302" t="s">
        <v>37</v>
      </c>
      <c r="AE3973" s="302"/>
      <c r="AF3973" s="302"/>
      <c r="AG3973" s="302"/>
      <c r="AH3973" s="222"/>
      <c r="AI3973" s="229"/>
    </row>
    <row r="3974" spans="1:35" ht="37.5">
      <c r="A3974" s="70" t="s">
        <v>12042</v>
      </c>
      <c r="B3974" s="74" t="s">
        <v>18</v>
      </c>
      <c r="C3974" s="74" t="s">
        <v>18</v>
      </c>
      <c r="D3974" s="75">
        <v>42325</v>
      </c>
      <c r="E3974" s="76">
        <v>42325.291666666664</v>
      </c>
      <c r="F3974" s="75">
        <v>42325</v>
      </c>
      <c r="G3974" s="76">
        <v>42325.604166666664</v>
      </c>
      <c r="H3974" s="76">
        <f>G3974-E3974</f>
        <v>0.3125</v>
      </c>
      <c r="I3974" s="74">
        <v>1</v>
      </c>
      <c r="J3974" s="74"/>
      <c r="K3974" s="74"/>
      <c r="L3974" s="74" t="s">
        <v>9</v>
      </c>
      <c r="M3974" s="225" t="s">
        <v>7</v>
      </c>
      <c r="N3974" s="226">
        <v>0.4</v>
      </c>
      <c r="O3974" s="225" t="s">
        <v>7</v>
      </c>
      <c r="P3974" s="225" t="s">
        <v>12252</v>
      </c>
      <c r="Q3974" s="225" t="s">
        <v>12253</v>
      </c>
      <c r="R3974" s="225">
        <v>6.2E-2</v>
      </c>
      <c r="S3974" s="225"/>
      <c r="T3974" s="225">
        <f>R3974+S3974</f>
        <v>6.2E-2</v>
      </c>
      <c r="U3974" s="302"/>
      <c r="V3974" s="302"/>
      <c r="W3974" s="302"/>
      <c r="X3974" s="302"/>
      <c r="Y3974" s="302"/>
      <c r="Z3974" s="302"/>
      <c r="AA3974" s="302"/>
      <c r="AB3974" s="302"/>
      <c r="AC3974" s="302"/>
      <c r="AD3974" s="302" t="s">
        <v>31</v>
      </c>
      <c r="AE3974" s="302"/>
      <c r="AF3974" s="302"/>
      <c r="AG3974" s="302"/>
      <c r="AH3974" s="222"/>
      <c r="AI3974" s="229"/>
    </row>
    <row r="3975" spans="1:35" ht="94.5">
      <c r="A3975" s="70" t="s">
        <v>11517</v>
      </c>
      <c r="B3975" s="92" t="s">
        <v>21</v>
      </c>
      <c r="C3975" s="92" t="s">
        <v>8978</v>
      </c>
      <c r="D3975" s="88">
        <v>42280</v>
      </c>
      <c r="E3975" s="89">
        <v>0.85763888888888884</v>
      </c>
      <c r="F3975" s="88">
        <v>42280</v>
      </c>
      <c r="G3975" s="89">
        <v>0.87847222222222221</v>
      </c>
      <c r="H3975" s="89">
        <v>2.0833333333333332E-2</v>
      </c>
      <c r="I3975" s="68">
        <v>15</v>
      </c>
      <c r="J3975" s="68" t="s">
        <v>11534</v>
      </c>
      <c r="K3975" s="92" t="s">
        <v>178</v>
      </c>
      <c r="L3975" s="92" t="s">
        <v>4</v>
      </c>
      <c r="M3975" s="230" t="s">
        <v>13549</v>
      </c>
      <c r="N3975" s="221">
        <v>35</v>
      </c>
      <c r="O3975" s="221" t="s">
        <v>7</v>
      </c>
      <c r="P3975" s="230" t="s">
        <v>11535</v>
      </c>
      <c r="Q3975" s="221" t="s">
        <v>13550</v>
      </c>
      <c r="R3975" s="221">
        <v>0.29499999999999998</v>
      </c>
      <c r="S3975" s="221">
        <v>0.14599999999999999</v>
      </c>
      <c r="T3975" s="221">
        <v>0.441</v>
      </c>
      <c r="U3975" s="293" t="s">
        <v>28</v>
      </c>
      <c r="V3975" s="273" t="s">
        <v>13551</v>
      </c>
      <c r="W3975" s="293" t="s">
        <v>13552</v>
      </c>
      <c r="X3975" s="293" t="s">
        <v>762</v>
      </c>
      <c r="Y3975" s="269">
        <v>2015</v>
      </c>
      <c r="Z3975" s="318" t="s">
        <v>128</v>
      </c>
      <c r="AA3975" s="269">
        <v>2016</v>
      </c>
      <c r="AB3975" s="293" t="s">
        <v>128</v>
      </c>
      <c r="AC3975" s="269">
        <v>2015</v>
      </c>
      <c r="AD3975" s="293" t="s">
        <v>27</v>
      </c>
      <c r="AE3975" s="293" t="s">
        <v>52</v>
      </c>
      <c r="AF3975" s="293"/>
      <c r="AG3975" s="318"/>
      <c r="AH3975" s="230"/>
      <c r="AI3975" s="234"/>
    </row>
    <row r="3976" spans="1:35" ht="75">
      <c r="A3976" s="70" t="s">
        <v>11517</v>
      </c>
      <c r="B3976" s="74" t="s">
        <v>19</v>
      </c>
      <c r="C3976" s="74" t="s">
        <v>5554</v>
      </c>
      <c r="D3976" s="75">
        <v>42280</v>
      </c>
      <c r="E3976" s="76">
        <v>0.45</v>
      </c>
      <c r="F3976" s="75">
        <v>42280</v>
      </c>
      <c r="G3976" s="76">
        <v>0.45</v>
      </c>
      <c r="H3976" s="76">
        <f>F3976-D3976+G3976-E3976</f>
        <v>0</v>
      </c>
      <c r="I3976" s="74">
        <v>4</v>
      </c>
      <c r="J3976" s="74"/>
      <c r="K3976" s="74" t="s">
        <v>20</v>
      </c>
      <c r="L3976" s="74" t="s">
        <v>16</v>
      </c>
      <c r="M3976" s="225" t="s">
        <v>7537</v>
      </c>
      <c r="N3976" s="226" t="s">
        <v>3</v>
      </c>
      <c r="O3976" s="225" t="s">
        <v>7</v>
      </c>
      <c r="P3976" s="225" t="s">
        <v>8453</v>
      </c>
      <c r="Q3976" s="225" t="s">
        <v>11554</v>
      </c>
      <c r="R3976" s="225"/>
      <c r="S3976" s="225"/>
      <c r="T3976" s="225"/>
      <c r="U3976" s="302"/>
      <c r="V3976" s="302"/>
      <c r="W3976" s="302"/>
      <c r="X3976" s="302"/>
      <c r="Y3976" s="302"/>
      <c r="Z3976" s="302"/>
      <c r="AA3976" s="302"/>
      <c r="AB3976" s="302"/>
      <c r="AC3976" s="302"/>
      <c r="AD3976" s="302" t="s">
        <v>37</v>
      </c>
      <c r="AE3976" s="302"/>
      <c r="AF3976" s="302"/>
      <c r="AG3976" s="302"/>
      <c r="AH3976" s="222"/>
      <c r="AI3976" s="229"/>
    </row>
    <row r="3977" spans="1:35" ht="93.75">
      <c r="A3977" s="70" t="s">
        <v>11517</v>
      </c>
      <c r="B3977" s="74" t="s">
        <v>19</v>
      </c>
      <c r="C3977" s="74" t="s">
        <v>5554</v>
      </c>
      <c r="D3977" s="75">
        <v>42280</v>
      </c>
      <c r="E3977" s="76">
        <v>0.46527777777777773</v>
      </c>
      <c r="F3977" s="75">
        <v>42280</v>
      </c>
      <c r="G3977" s="76">
        <v>0.48194444444444445</v>
      </c>
      <c r="H3977" s="76">
        <f>F3977-D3977+G3977-E3977</f>
        <v>1.6666666666666718E-2</v>
      </c>
      <c r="I3977" s="74">
        <v>4</v>
      </c>
      <c r="J3977" s="74" t="s">
        <v>150</v>
      </c>
      <c r="K3977" s="74" t="s">
        <v>178</v>
      </c>
      <c r="L3977" s="74" t="s">
        <v>16</v>
      </c>
      <c r="M3977" s="225" t="s">
        <v>264</v>
      </c>
      <c r="N3977" s="226" t="s">
        <v>3</v>
      </c>
      <c r="O3977" s="225" t="s">
        <v>7</v>
      </c>
      <c r="P3977" s="225" t="s">
        <v>11555</v>
      </c>
      <c r="Q3977" s="225" t="s">
        <v>11556</v>
      </c>
      <c r="R3977" s="225">
        <v>10</v>
      </c>
      <c r="S3977" s="225"/>
      <c r="T3977" s="225">
        <f>R3977+S3977</f>
        <v>10</v>
      </c>
      <c r="U3977" s="302"/>
      <c r="V3977" s="302"/>
      <c r="W3977" s="302"/>
      <c r="X3977" s="302"/>
      <c r="Y3977" s="302"/>
      <c r="Z3977" s="302"/>
      <c r="AA3977" s="302"/>
      <c r="AB3977" s="302"/>
      <c r="AC3977" s="302"/>
      <c r="AD3977" s="302" t="s">
        <v>37</v>
      </c>
      <c r="AE3977" s="302"/>
      <c r="AF3977" s="302"/>
      <c r="AG3977" s="302"/>
      <c r="AH3977" s="222"/>
      <c r="AI3977" s="229"/>
    </row>
    <row r="3978" spans="1:35" ht="93.75">
      <c r="A3978" s="70" t="s">
        <v>12042</v>
      </c>
      <c r="B3978" s="74" t="s">
        <v>19</v>
      </c>
      <c r="C3978" s="74" t="s">
        <v>19</v>
      </c>
      <c r="D3978" s="75">
        <v>42329</v>
      </c>
      <c r="E3978" s="76">
        <v>0.47916666666666669</v>
      </c>
      <c r="F3978" s="75">
        <v>42329</v>
      </c>
      <c r="G3978" s="76">
        <v>0.47986111111111113</v>
      </c>
      <c r="H3978" s="76">
        <v>6.9444444444444198E-4</v>
      </c>
      <c r="I3978" s="74">
        <v>6</v>
      </c>
      <c r="J3978" s="74" t="s">
        <v>180</v>
      </c>
      <c r="K3978" s="74"/>
      <c r="L3978" s="74" t="s">
        <v>9</v>
      </c>
      <c r="M3978" s="225" t="s">
        <v>181</v>
      </c>
      <c r="N3978" s="226" t="s">
        <v>3</v>
      </c>
      <c r="O3978" s="225" t="s">
        <v>7</v>
      </c>
      <c r="P3978" s="225" t="s">
        <v>12306</v>
      </c>
      <c r="Q3978" s="225" t="s">
        <v>12367</v>
      </c>
      <c r="R3978" s="225">
        <v>4</v>
      </c>
      <c r="S3978" s="225"/>
      <c r="T3978" s="225">
        <v>4</v>
      </c>
      <c r="U3978" s="302" t="s">
        <v>28</v>
      </c>
      <c r="V3978" s="302">
        <v>1978</v>
      </c>
      <c r="W3978" s="302" t="s">
        <v>1709</v>
      </c>
      <c r="X3978" s="302">
        <v>0</v>
      </c>
      <c r="Y3978" s="302">
        <v>42263</v>
      </c>
      <c r="Z3978" s="302">
        <v>100</v>
      </c>
      <c r="AA3978" s="302">
        <v>42382</v>
      </c>
      <c r="AB3978" s="302">
        <v>1</v>
      </c>
      <c r="AC3978" s="302">
        <v>42263</v>
      </c>
      <c r="AD3978" s="302" t="s">
        <v>31</v>
      </c>
      <c r="AE3978" s="302"/>
      <c r="AF3978" s="302"/>
      <c r="AG3978" s="302"/>
      <c r="AH3978" s="222"/>
      <c r="AI3978" s="229"/>
    </row>
    <row r="3979" spans="1:35" ht="93.75">
      <c r="A3979" s="70" t="s">
        <v>11517</v>
      </c>
      <c r="B3979" s="74" t="s">
        <v>19</v>
      </c>
      <c r="C3979" s="74" t="s">
        <v>5554</v>
      </c>
      <c r="D3979" s="75">
        <v>42280</v>
      </c>
      <c r="E3979" s="76">
        <v>0.69236111111111109</v>
      </c>
      <c r="F3979" s="75">
        <v>42280</v>
      </c>
      <c r="G3979" s="76">
        <v>0.69236111111111109</v>
      </c>
      <c r="H3979" s="76">
        <f>F3979-D3979+G3979-E3979</f>
        <v>0</v>
      </c>
      <c r="I3979" s="74">
        <v>5</v>
      </c>
      <c r="J3979" s="74" t="s">
        <v>150</v>
      </c>
      <c r="K3979" s="74" t="s">
        <v>8</v>
      </c>
      <c r="L3979" s="74" t="s">
        <v>16</v>
      </c>
      <c r="M3979" s="225" t="s">
        <v>189</v>
      </c>
      <c r="N3979" s="226" t="s">
        <v>3</v>
      </c>
      <c r="O3979" s="225" t="s">
        <v>7</v>
      </c>
      <c r="P3979" s="225" t="s">
        <v>2717</v>
      </c>
      <c r="Q3979" s="225" t="s">
        <v>11559</v>
      </c>
      <c r="R3979" s="225">
        <v>2</v>
      </c>
      <c r="S3979" s="225"/>
      <c r="T3979" s="225">
        <f>R3979+S3979</f>
        <v>2</v>
      </c>
      <c r="U3979" s="302"/>
      <c r="V3979" s="302"/>
      <c r="W3979" s="302"/>
      <c r="X3979" s="302"/>
      <c r="Y3979" s="302"/>
      <c r="Z3979" s="302"/>
      <c r="AA3979" s="302"/>
      <c r="AB3979" s="302"/>
      <c r="AC3979" s="302"/>
      <c r="AD3979" s="302" t="s">
        <v>37</v>
      </c>
      <c r="AE3979" s="302"/>
      <c r="AF3979" s="302"/>
      <c r="AG3979" s="302"/>
      <c r="AH3979" s="222"/>
      <c r="AI3979" s="229"/>
    </row>
    <row r="3980" spans="1:35" ht="75">
      <c r="A3980" s="70" t="s">
        <v>12042</v>
      </c>
      <c r="B3980" s="74" t="s">
        <v>19</v>
      </c>
      <c r="C3980" s="74" t="s">
        <v>19</v>
      </c>
      <c r="D3980" s="75">
        <v>42329</v>
      </c>
      <c r="E3980" s="76">
        <v>0.59513888888888888</v>
      </c>
      <c r="F3980" s="75">
        <v>42329</v>
      </c>
      <c r="G3980" s="76">
        <v>0.59583333333333333</v>
      </c>
      <c r="H3980" s="76">
        <v>6.9444444444444198E-4</v>
      </c>
      <c r="I3980" s="74">
        <v>6</v>
      </c>
      <c r="J3980" s="74" t="s">
        <v>180</v>
      </c>
      <c r="K3980" s="74" t="s">
        <v>8</v>
      </c>
      <c r="L3980" s="74" t="s">
        <v>9</v>
      </c>
      <c r="M3980" s="225" t="s">
        <v>181</v>
      </c>
      <c r="N3980" s="226" t="s">
        <v>3</v>
      </c>
      <c r="O3980" s="225" t="s">
        <v>7</v>
      </c>
      <c r="P3980" s="225" t="s">
        <v>12286</v>
      </c>
      <c r="Q3980" s="225" t="s">
        <v>12369</v>
      </c>
      <c r="R3980" s="225">
        <v>3</v>
      </c>
      <c r="S3980" s="225"/>
      <c r="T3980" s="225">
        <v>3</v>
      </c>
      <c r="U3980" s="302" t="s">
        <v>28</v>
      </c>
      <c r="V3980" s="302">
        <v>1978</v>
      </c>
      <c r="W3980" s="302" t="s">
        <v>1709</v>
      </c>
      <c r="X3980" s="302">
        <v>0</v>
      </c>
      <c r="Y3980" s="302">
        <v>42263</v>
      </c>
      <c r="Z3980" s="302">
        <v>100</v>
      </c>
      <c r="AA3980" s="302">
        <v>42382</v>
      </c>
      <c r="AB3980" s="302">
        <v>1</v>
      </c>
      <c r="AC3980" s="302">
        <v>42263</v>
      </c>
      <c r="AD3980" s="302" t="s">
        <v>31</v>
      </c>
      <c r="AE3980" s="302"/>
      <c r="AF3980" s="302"/>
      <c r="AG3980" s="302"/>
      <c r="AH3980" s="222"/>
      <c r="AI3980" s="229"/>
    </row>
    <row r="3981" spans="1:35" ht="94.5" customHeight="1">
      <c r="A3981" s="70" t="s">
        <v>11517</v>
      </c>
      <c r="B3981" s="74" t="s">
        <v>15</v>
      </c>
      <c r="C3981" s="74" t="s">
        <v>11831</v>
      </c>
      <c r="D3981" s="75">
        <v>42280</v>
      </c>
      <c r="E3981" s="76">
        <v>0.50694444444444442</v>
      </c>
      <c r="F3981" s="75">
        <v>42281</v>
      </c>
      <c r="G3981" s="76">
        <v>0.71875</v>
      </c>
      <c r="H3981" s="76">
        <f>(F3981+G3981)-(D3981+E3981)</f>
        <v>1.2118055555547471</v>
      </c>
      <c r="I3981" s="74">
        <v>5</v>
      </c>
      <c r="J3981" s="74" t="s">
        <v>150</v>
      </c>
      <c r="K3981" s="74" t="s">
        <v>20</v>
      </c>
      <c r="L3981" s="74" t="s">
        <v>9</v>
      </c>
      <c r="M3981" s="225" t="s">
        <v>200</v>
      </c>
      <c r="N3981" s="226" t="s">
        <v>3</v>
      </c>
      <c r="O3981" s="225" t="s">
        <v>7</v>
      </c>
      <c r="P3981" s="225" t="s">
        <v>11838</v>
      </c>
      <c r="Q3981" s="225" t="s">
        <v>11997</v>
      </c>
      <c r="R3981" s="225">
        <v>19.25</v>
      </c>
      <c r="S3981" s="225">
        <v>3.88</v>
      </c>
      <c r="T3981" s="225">
        <f>SUM(R3981:S3981)</f>
        <v>23.13</v>
      </c>
      <c r="U3981" s="302" t="s">
        <v>28</v>
      </c>
      <c r="V3981" s="302">
        <v>1949</v>
      </c>
      <c r="W3981" s="302" t="s">
        <v>6407</v>
      </c>
      <c r="X3981" s="302"/>
      <c r="Y3981" s="302" t="s">
        <v>6408</v>
      </c>
      <c r="Z3981" s="302">
        <v>100</v>
      </c>
      <c r="AA3981" s="302" t="s">
        <v>1081</v>
      </c>
      <c r="AB3981" s="302">
        <v>0</v>
      </c>
      <c r="AC3981" s="302"/>
      <c r="AD3981" s="302" t="s">
        <v>30</v>
      </c>
      <c r="AE3981" s="302" t="s">
        <v>57</v>
      </c>
      <c r="AF3981" s="302"/>
      <c r="AG3981" s="302" t="s">
        <v>13022</v>
      </c>
      <c r="AH3981" s="222"/>
      <c r="AI3981" s="229"/>
    </row>
    <row r="3982" spans="1:35" ht="141.75" customHeight="1">
      <c r="A3982" s="70" t="s">
        <v>11517</v>
      </c>
      <c r="B3982" s="74" t="s">
        <v>18</v>
      </c>
      <c r="C3982" s="74" t="s">
        <v>18</v>
      </c>
      <c r="D3982" s="75">
        <v>42280</v>
      </c>
      <c r="E3982" s="76">
        <v>42280.083333333336</v>
      </c>
      <c r="F3982" s="75">
        <v>42280</v>
      </c>
      <c r="G3982" s="76">
        <v>42280.430555555555</v>
      </c>
      <c r="H3982" s="76">
        <f>G3982-E3982</f>
        <v>0.34722222221898846</v>
      </c>
      <c r="I3982" s="74">
        <v>9</v>
      </c>
      <c r="J3982" s="74"/>
      <c r="K3982" s="74"/>
      <c r="L3982" s="74" t="s">
        <v>9</v>
      </c>
      <c r="M3982" s="225" t="s">
        <v>7</v>
      </c>
      <c r="N3982" s="226">
        <v>0.4</v>
      </c>
      <c r="O3982" s="225" t="s">
        <v>7</v>
      </c>
      <c r="P3982" s="225" t="s">
        <v>11668</v>
      </c>
      <c r="Q3982" s="225" t="s">
        <v>11669</v>
      </c>
      <c r="R3982" s="225">
        <f>7.576+4.796+0.586</f>
        <v>12.958</v>
      </c>
      <c r="S3982" s="225">
        <f>4.101+1.172</f>
        <v>5.2729999999999997</v>
      </c>
      <c r="T3982" s="225">
        <f>R3982+S3982</f>
        <v>18.231000000000002</v>
      </c>
      <c r="U3982" s="302"/>
      <c r="V3982" s="302"/>
      <c r="W3982" s="302"/>
      <c r="X3982" s="302"/>
      <c r="Y3982" s="302"/>
      <c r="Z3982" s="302"/>
      <c r="AA3982" s="302"/>
      <c r="AB3982" s="302"/>
      <c r="AC3982" s="302"/>
      <c r="AD3982" s="302" t="s">
        <v>54</v>
      </c>
      <c r="AE3982" s="302"/>
      <c r="AF3982" s="302"/>
      <c r="AG3982" s="302"/>
      <c r="AH3982" s="222"/>
      <c r="AI3982" s="229"/>
    </row>
    <row r="3983" spans="1:35" ht="37.5">
      <c r="A3983" s="70" t="s">
        <v>11517</v>
      </c>
      <c r="B3983" s="74" t="s">
        <v>18</v>
      </c>
      <c r="C3983" s="74" t="s">
        <v>18</v>
      </c>
      <c r="D3983" s="75">
        <v>42280</v>
      </c>
      <c r="E3983" s="76">
        <v>42280.104166666664</v>
      </c>
      <c r="F3983" s="75">
        <v>42280</v>
      </c>
      <c r="G3983" s="76">
        <v>42280.722222222219</v>
      </c>
      <c r="H3983" s="76">
        <f>G3983-E3983</f>
        <v>0.61805555555474712</v>
      </c>
      <c r="I3983" s="74">
        <v>10</v>
      </c>
      <c r="J3983" s="74"/>
      <c r="K3983" s="74"/>
      <c r="L3983" s="74" t="s">
        <v>9</v>
      </c>
      <c r="M3983" s="225" t="s">
        <v>7</v>
      </c>
      <c r="N3983" s="226">
        <v>0.4</v>
      </c>
      <c r="O3983" s="225" t="s">
        <v>7</v>
      </c>
      <c r="P3983" s="225" t="s">
        <v>560</v>
      </c>
      <c r="Q3983" s="225" t="s">
        <v>11635</v>
      </c>
      <c r="R3983" s="225">
        <f>11.388+9.716</f>
        <v>21.103999999999999</v>
      </c>
      <c r="S3983" s="225"/>
      <c r="T3983" s="225">
        <f>R3983+S3983</f>
        <v>21.103999999999999</v>
      </c>
      <c r="U3983" s="302"/>
      <c r="V3983" s="302"/>
      <c r="W3983" s="302"/>
      <c r="X3983" s="302"/>
      <c r="Y3983" s="302"/>
      <c r="Z3983" s="302"/>
      <c r="AA3983" s="302"/>
      <c r="AB3983" s="302"/>
      <c r="AC3983" s="302"/>
      <c r="AD3983" s="302" t="s">
        <v>54</v>
      </c>
      <c r="AE3983" s="302"/>
      <c r="AF3983" s="302"/>
      <c r="AG3983" s="302"/>
      <c r="AH3983" s="222"/>
      <c r="AI3983" s="229"/>
    </row>
    <row r="3984" spans="1:35" ht="75">
      <c r="A3984" s="70" t="s">
        <v>12042</v>
      </c>
      <c r="B3984" s="74" t="s">
        <v>19</v>
      </c>
      <c r="C3984" s="74" t="s">
        <v>19</v>
      </c>
      <c r="D3984" s="75">
        <v>42329</v>
      </c>
      <c r="E3984" s="76">
        <v>0.66319444444444442</v>
      </c>
      <c r="F3984" s="75">
        <v>42329</v>
      </c>
      <c r="G3984" s="76">
        <v>0.6645833333333333</v>
      </c>
      <c r="H3984" s="76">
        <v>1.388888888888884E-3</v>
      </c>
      <c r="I3984" s="74">
        <v>5</v>
      </c>
      <c r="J3984" s="74" t="s">
        <v>180</v>
      </c>
      <c r="K3984" s="74" t="s">
        <v>8</v>
      </c>
      <c r="L3984" s="74" t="s">
        <v>9</v>
      </c>
      <c r="M3984" s="225" t="s">
        <v>181</v>
      </c>
      <c r="N3984" s="226" t="s">
        <v>3</v>
      </c>
      <c r="O3984" s="225" t="s">
        <v>7</v>
      </c>
      <c r="P3984" s="225" t="s">
        <v>12286</v>
      </c>
      <c r="Q3984" s="225" t="s">
        <v>12371</v>
      </c>
      <c r="R3984" s="225">
        <v>3</v>
      </c>
      <c r="S3984" s="225"/>
      <c r="T3984" s="225">
        <v>3</v>
      </c>
      <c r="U3984" s="302" t="s">
        <v>28</v>
      </c>
      <c r="V3984" s="302">
        <v>1978</v>
      </c>
      <c r="W3984" s="302" t="s">
        <v>1709</v>
      </c>
      <c r="X3984" s="302">
        <v>0</v>
      </c>
      <c r="Y3984" s="302">
        <v>42263</v>
      </c>
      <c r="Z3984" s="302">
        <v>100</v>
      </c>
      <c r="AA3984" s="302">
        <v>42382</v>
      </c>
      <c r="AB3984" s="302">
        <v>1</v>
      </c>
      <c r="AC3984" s="302">
        <v>42263</v>
      </c>
      <c r="AD3984" s="302" t="s">
        <v>31</v>
      </c>
      <c r="AE3984" s="302"/>
      <c r="AF3984" s="302"/>
      <c r="AG3984" s="302"/>
      <c r="AH3984" s="222"/>
      <c r="AI3984" s="229"/>
    </row>
    <row r="3985" spans="1:35" ht="281.25">
      <c r="A3985" s="70" t="s">
        <v>12042</v>
      </c>
      <c r="B3985" s="74" t="s">
        <v>19</v>
      </c>
      <c r="C3985" s="74" t="s">
        <v>19</v>
      </c>
      <c r="D3985" s="75">
        <v>42330</v>
      </c>
      <c r="E3985" s="76">
        <v>0.1125</v>
      </c>
      <c r="F3985" s="75">
        <v>42331</v>
      </c>
      <c r="G3985" s="76">
        <v>8.3333333333333329E-2</v>
      </c>
      <c r="H3985" s="76">
        <v>0.97083333333333321</v>
      </c>
      <c r="I3985" s="74">
        <v>3</v>
      </c>
      <c r="J3985" s="74" t="s">
        <v>180</v>
      </c>
      <c r="K3985" s="74" t="s">
        <v>14</v>
      </c>
      <c r="L3985" s="74" t="s">
        <v>9</v>
      </c>
      <c r="M3985" s="225" t="s">
        <v>172</v>
      </c>
      <c r="N3985" s="226" t="s">
        <v>3</v>
      </c>
      <c r="O3985" s="225" t="s">
        <v>7</v>
      </c>
      <c r="P3985" s="225" t="s">
        <v>12377</v>
      </c>
      <c r="Q3985" s="225" t="s">
        <v>12378</v>
      </c>
      <c r="R3985" s="225">
        <v>9</v>
      </c>
      <c r="S3985" s="225"/>
      <c r="T3985" s="225">
        <v>9</v>
      </c>
      <c r="U3985" s="302" t="s">
        <v>28</v>
      </c>
      <c r="V3985" s="302">
        <v>1978</v>
      </c>
      <c r="W3985" s="302" t="s">
        <v>1709</v>
      </c>
      <c r="X3985" s="302">
        <v>0</v>
      </c>
      <c r="Y3985" s="302">
        <v>41759</v>
      </c>
      <c r="Z3985" s="302">
        <v>100</v>
      </c>
      <c r="AA3985" s="302">
        <v>42384</v>
      </c>
      <c r="AB3985" s="302">
        <v>1</v>
      </c>
      <c r="AC3985" s="302">
        <v>41759</v>
      </c>
      <c r="AD3985" s="302" t="s">
        <v>31</v>
      </c>
      <c r="AE3985" s="302"/>
      <c r="AF3985" s="302"/>
      <c r="AG3985" s="302"/>
      <c r="AH3985" s="222"/>
      <c r="AI3985" s="229"/>
    </row>
    <row r="3986" spans="1:35" ht="112.5">
      <c r="A3986" s="70" t="s">
        <v>12042</v>
      </c>
      <c r="B3986" s="74" t="s">
        <v>19</v>
      </c>
      <c r="C3986" s="74" t="s">
        <v>19</v>
      </c>
      <c r="D3986" s="75">
        <v>42330</v>
      </c>
      <c r="E3986" s="76">
        <v>0.47222222222222227</v>
      </c>
      <c r="F3986" s="75">
        <v>42330</v>
      </c>
      <c r="G3986" s="76">
        <v>0.47291666666666665</v>
      </c>
      <c r="H3986" s="76">
        <v>6.9444444444438647E-4</v>
      </c>
      <c r="I3986" s="74">
        <v>9</v>
      </c>
      <c r="J3986" s="74" t="s">
        <v>150</v>
      </c>
      <c r="K3986" s="74" t="s">
        <v>8</v>
      </c>
      <c r="L3986" s="74" t="s">
        <v>9</v>
      </c>
      <c r="M3986" s="225" t="s">
        <v>3686</v>
      </c>
      <c r="N3986" s="226" t="s">
        <v>3</v>
      </c>
      <c r="O3986" s="225" t="s">
        <v>7</v>
      </c>
      <c r="P3986" s="225" t="s">
        <v>7518</v>
      </c>
      <c r="Q3986" s="225" t="s">
        <v>13461</v>
      </c>
      <c r="R3986" s="225">
        <v>2</v>
      </c>
      <c r="S3986" s="225">
        <v>7</v>
      </c>
      <c r="T3986" s="225">
        <v>9</v>
      </c>
      <c r="U3986" s="302" t="s">
        <v>28</v>
      </c>
      <c r="V3986" s="302">
        <v>1977</v>
      </c>
      <c r="W3986" s="302" t="s">
        <v>1908</v>
      </c>
      <c r="X3986" s="302">
        <v>0</v>
      </c>
      <c r="Y3986" s="302">
        <v>42258</v>
      </c>
      <c r="Z3986" s="302">
        <v>100</v>
      </c>
      <c r="AA3986" s="302">
        <v>42614</v>
      </c>
      <c r="AB3986" s="302">
        <v>0</v>
      </c>
      <c r="AC3986" s="302">
        <v>42125</v>
      </c>
      <c r="AD3986" s="302" t="s">
        <v>31</v>
      </c>
      <c r="AE3986" s="302"/>
      <c r="AF3986" s="302"/>
      <c r="AG3986" s="302"/>
      <c r="AH3986" s="222"/>
      <c r="AI3986" s="229"/>
    </row>
    <row r="3987" spans="1:35" ht="189" customHeight="1">
      <c r="A3987" s="70" t="s">
        <v>11517</v>
      </c>
      <c r="B3987" s="74" t="s">
        <v>18</v>
      </c>
      <c r="C3987" s="74" t="s">
        <v>18</v>
      </c>
      <c r="D3987" s="75">
        <v>42280</v>
      </c>
      <c r="E3987" s="76">
        <v>42280.594444444447</v>
      </c>
      <c r="F3987" s="75">
        <v>42280</v>
      </c>
      <c r="G3987" s="76">
        <v>42280.90625</v>
      </c>
      <c r="H3987" s="76">
        <f>G3987-E3987</f>
        <v>0.31180555555329192</v>
      </c>
      <c r="I3987" s="74">
        <v>10</v>
      </c>
      <c r="J3987" s="74"/>
      <c r="K3987" s="74"/>
      <c r="L3987" s="74" t="s">
        <v>9</v>
      </c>
      <c r="M3987" s="225" t="s">
        <v>11677</v>
      </c>
      <c r="N3987" s="226" t="s">
        <v>3</v>
      </c>
      <c r="O3987" s="225" t="s">
        <v>25</v>
      </c>
      <c r="P3987" s="225" t="s">
        <v>11678</v>
      </c>
      <c r="Q3987" s="225" t="s">
        <v>11679</v>
      </c>
      <c r="R3987" s="225">
        <f>0.383+0.893</f>
        <v>1.276</v>
      </c>
      <c r="S3987" s="225">
        <v>1.091</v>
      </c>
      <c r="T3987" s="225">
        <f>R3987+S3987</f>
        <v>2.367</v>
      </c>
      <c r="U3987" s="302"/>
      <c r="V3987" s="302"/>
      <c r="W3987" s="302"/>
      <c r="X3987" s="302"/>
      <c r="Y3987" s="302"/>
      <c r="Z3987" s="302"/>
      <c r="AA3987" s="302"/>
      <c r="AB3987" s="302"/>
      <c r="AC3987" s="302"/>
      <c r="AD3987" s="302" t="s">
        <v>54</v>
      </c>
      <c r="AE3987" s="302"/>
      <c r="AF3987" s="302"/>
      <c r="AG3987" s="302"/>
      <c r="AH3987" s="222"/>
      <c r="AI3987" s="229"/>
    </row>
    <row r="3988" spans="1:35" ht="47.25" customHeight="1">
      <c r="A3988" s="70" t="s">
        <v>12042</v>
      </c>
      <c r="B3988" s="74" t="s">
        <v>19</v>
      </c>
      <c r="C3988" s="74" t="s">
        <v>19</v>
      </c>
      <c r="D3988" s="75">
        <v>42330</v>
      </c>
      <c r="E3988" s="76">
        <v>0.70833333333333337</v>
      </c>
      <c r="F3988" s="75">
        <v>42330</v>
      </c>
      <c r="G3988" s="76">
        <v>0.73958333333333337</v>
      </c>
      <c r="H3988" s="76">
        <v>3.125E-2</v>
      </c>
      <c r="I3988" s="74">
        <v>9</v>
      </c>
      <c r="J3988" s="74" t="s">
        <v>180</v>
      </c>
      <c r="K3988" s="74" t="s">
        <v>20</v>
      </c>
      <c r="L3988" s="74" t="s">
        <v>9</v>
      </c>
      <c r="M3988" s="225" t="s">
        <v>2681</v>
      </c>
      <c r="N3988" s="226" t="s">
        <v>3</v>
      </c>
      <c r="O3988" s="225" t="s">
        <v>7</v>
      </c>
      <c r="P3988" s="225" t="s">
        <v>12387</v>
      </c>
      <c r="Q3988" s="225" t="s">
        <v>12388</v>
      </c>
      <c r="R3988" s="225">
        <v>3</v>
      </c>
      <c r="S3988" s="225">
        <v>2</v>
      </c>
      <c r="T3988" s="225">
        <v>5</v>
      </c>
      <c r="U3988" s="302" t="s">
        <v>28</v>
      </c>
      <c r="V3988" s="302">
        <v>1970</v>
      </c>
      <c r="W3988" s="302" t="s">
        <v>1709</v>
      </c>
      <c r="X3988" s="302">
        <v>0</v>
      </c>
      <c r="Y3988" s="302">
        <v>41877</v>
      </c>
      <c r="Z3988" s="302">
        <v>100</v>
      </c>
      <c r="AA3988" s="302"/>
      <c r="AB3988" s="302">
        <v>0</v>
      </c>
      <c r="AC3988" s="302">
        <v>42121</v>
      </c>
      <c r="AD3988" s="302" t="s">
        <v>31</v>
      </c>
      <c r="AE3988" s="302"/>
      <c r="AF3988" s="302"/>
      <c r="AG3988" s="302"/>
      <c r="AH3988" s="222"/>
      <c r="AI3988" s="229"/>
    </row>
    <row r="3989" spans="1:35" ht="63" customHeight="1">
      <c r="A3989" s="70" t="s">
        <v>12042</v>
      </c>
      <c r="B3989" s="74" t="s">
        <v>19</v>
      </c>
      <c r="C3989" s="74" t="s">
        <v>19</v>
      </c>
      <c r="D3989" s="75">
        <v>42330</v>
      </c>
      <c r="E3989" s="76">
        <v>8.3333333333333329E-2</v>
      </c>
      <c r="F3989" s="75">
        <v>42330</v>
      </c>
      <c r="G3989" s="76">
        <v>8.3333333333333329E-2</v>
      </c>
      <c r="H3989" s="76">
        <v>0</v>
      </c>
      <c r="I3989" s="74">
        <v>0</v>
      </c>
      <c r="J3989" s="74" t="s">
        <v>150</v>
      </c>
      <c r="K3989" s="74" t="s">
        <v>20</v>
      </c>
      <c r="L3989" s="74" t="s">
        <v>9</v>
      </c>
      <c r="M3989" s="225" t="s">
        <v>188</v>
      </c>
      <c r="N3989" s="226">
        <v>35</v>
      </c>
      <c r="O3989" s="225" t="s">
        <v>13</v>
      </c>
      <c r="P3989" s="225" t="s">
        <v>12307</v>
      </c>
      <c r="Q3989" s="225" t="s">
        <v>12390</v>
      </c>
      <c r="R3989" s="225"/>
      <c r="S3989" s="225">
        <v>24</v>
      </c>
      <c r="T3989" s="225">
        <v>24</v>
      </c>
      <c r="U3989" s="302" t="s">
        <v>33</v>
      </c>
      <c r="V3989" s="302">
        <v>1989</v>
      </c>
      <c r="W3989" s="302" t="s">
        <v>13462</v>
      </c>
      <c r="X3989" s="302" t="s">
        <v>1053</v>
      </c>
      <c r="Y3989" s="302">
        <v>42255</v>
      </c>
      <c r="Z3989" s="302">
        <v>100</v>
      </c>
      <c r="AA3989" s="302">
        <v>42583</v>
      </c>
      <c r="AB3989" s="302">
        <v>0</v>
      </c>
      <c r="AC3989" s="302">
        <v>42255</v>
      </c>
      <c r="AD3989" s="302" t="s">
        <v>31</v>
      </c>
      <c r="AE3989" s="302"/>
      <c r="AF3989" s="302"/>
      <c r="AG3989" s="302"/>
      <c r="AH3989" s="222"/>
      <c r="AI3989" s="229"/>
    </row>
    <row r="3990" spans="1:35" ht="37.5">
      <c r="A3990" s="70" t="s">
        <v>11517</v>
      </c>
      <c r="B3990" s="74" t="s">
        <v>18</v>
      </c>
      <c r="C3990" s="74" t="s">
        <v>18</v>
      </c>
      <c r="D3990" s="75">
        <v>42280</v>
      </c>
      <c r="E3990" s="76">
        <v>42280.496527777781</v>
      </c>
      <c r="F3990" s="75">
        <v>42280</v>
      </c>
      <c r="G3990" s="76">
        <v>42280.625</v>
      </c>
      <c r="H3990" s="76">
        <f>G3990-E3990</f>
        <v>0.12847222221898846</v>
      </c>
      <c r="I3990" s="74">
        <v>6</v>
      </c>
      <c r="J3990" s="74"/>
      <c r="K3990" s="74"/>
      <c r="L3990" s="74" t="s">
        <v>9</v>
      </c>
      <c r="M3990" s="225" t="s">
        <v>11680</v>
      </c>
      <c r="N3990" s="226" t="s">
        <v>3</v>
      </c>
      <c r="O3990" s="225" t="s">
        <v>25</v>
      </c>
      <c r="P3990" s="225" t="s">
        <v>11685</v>
      </c>
      <c r="Q3990" s="225" t="s">
        <v>11686</v>
      </c>
      <c r="R3990" s="225">
        <v>0.95499999999999996</v>
      </c>
      <c r="S3990" s="225"/>
      <c r="T3990" s="225">
        <f>R3990+S3990</f>
        <v>0.95499999999999996</v>
      </c>
      <c r="U3990" s="302"/>
      <c r="V3990" s="302"/>
      <c r="W3990" s="302"/>
      <c r="X3990" s="302"/>
      <c r="Y3990" s="302"/>
      <c r="Z3990" s="302"/>
      <c r="AA3990" s="302"/>
      <c r="AB3990" s="302"/>
      <c r="AC3990" s="302"/>
      <c r="AD3990" s="302" t="s">
        <v>54</v>
      </c>
      <c r="AE3990" s="302"/>
      <c r="AF3990" s="302"/>
      <c r="AG3990" s="302"/>
      <c r="AH3990" s="222"/>
      <c r="AI3990" s="229"/>
    </row>
    <row r="3991" spans="1:35" ht="31.5" customHeight="1">
      <c r="A3991" s="70" t="s">
        <v>11517</v>
      </c>
      <c r="B3991" s="74" t="s">
        <v>18</v>
      </c>
      <c r="C3991" s="74" t="s">
        <v>18</v>
      </c>
      <c r="D3991" s="75">
        <v>42280</v>
      </c>
      <c r="E3991" s="76">
        <v>42280.292361111111</v>
      </c>
      <c r="F3991" s="75">
        <v>42280</v>
      </c>
      <c r="G3991" s="76">
        <v>42280.375</v>
      </c>
      <c r="H3991" s="76">
        <f>G3991-E3991</f>
        <v>8.2638888889050577E-2</v>
      </c>
      <c r="I3991" s="74">
        <v>1</v>
      </c>
      <c r="J3991" s="74"/>
      <c r="K3991" s="74"/>
      <c r="L3991" s="74" t="s">
        <v>9</v>
      </c>
      <c r="M3991" s="225" t="s">
        <v>11680</v>
      </c>
      <c r="N3991" s="226">
        <v>0.4</v>
      </c>
      <c r="O3991" s="225" t="s">
        <v>25</v>
      </c>
      <c r="P3991" s="225" t="s">
        <v>11687</v>
      </c>
      <c r="Q3991" s="225" t="s">
        <v>11688</v>
      </c>
      <c r="R3991" s="225">
        <v>0.05</v>
      </c>
      <c r="S3991" s="225"/>
      <c r="T3991" s="225">
        <f>R3991+S3991</f>
        <v>0.05</v>
      </c>
      <c r="U3991" s="302"/>
      <c r="V3991" s="302"/>
      <c r="W3991" s="302"/>
      <c r="X3991" s="302"/>
      <c r="Y3991" s="302"/>
      <c r="Z3991" s="302"/>
      <c r="AA3991" s="302"/>
      <c r="AB3991" s="302"/>
      <c r="AC3991" s="302"/>
      <c r="AD3991" s="302" t="s">
        <v>54</v>
      </c>
      <c r="AE3991" s="302"/>
      <c r="AF3991" s="302"/>
      <c r="AG3991" s="302"/>
      <c r="AH3991" s="222"/>
      <c r="AI3991" s="229"/>
    </row>
    <row r="3992" spans="1:35" ht="78.75" customHeight="1">
      <c r="A3992" s="70" t="s">
        <v>12042</v>
      </c>
      <c r="B3992" s="74" t="s">
        <v>19</v>
      </c>
      <c r="C3992" s="74" t="s">
        <v>19</v>
      </c>
      <c r="D3992" s="75">
        <v>42331</v>
      </c>
      <c r="E3992" s="76">
        <v>8.3333333333333329E-2</v>
      </c>
      <c r="F3992" s="75">
        <v>42331</v>
      </c>
      <c r="G3992" s="76">
        <v>0.67361111111111116</v>
      </c>
      <c r="H3992" s="76">
        <v>0.59027777777777779</v>
      </c>
      <c r="I3992" s="74">
        <v>2</v>
      </c>
      <c r="J3992" s="74" t="s">
        <v>180</v>
      </c>
      <c r="K3992" s="74" t="s">
        <v>14</v>
      </c>
      <c r="L3992" s="74" t="s">
        <v>9</v>
      </c>
      <c r="M3992" s="225" t="s">
        <v>172</v>
      </c>
      <c r="N3992" s="226" t="s">
        <v>3</v>
      </c>
      <c r="O3992" s="225" t="s">
        <v>7</v>
      </c>
      <c r="P3992" s="225" t="s">
        <v>12377</v>
      </c>
      <c r="Q3992" s="225" t="s">
        <v>12391</v>
      </c>
      <c r="R3992" s="225">
        <v>6</v>
      </c>
      <c r="S3992" s="225"/>
      <c r="T3992" s="225">
        <v>6</v>
      </c>
      <c r="U3992" s="302" t="s">
        <v>28</v>
      </c>
      <c r="V3992" s="302">
        <v>1978</v>
      </c>
      <c r="W3992" s="302" t="s">
        <v>1709</v>
      </c>
      <c r="X3992" s="302">
        <v>0</v>
      </c>
      <c r="Y3992" s="302">
        <v>41759</v>
      </c>
      <c r="Z3992" s="302">
        <v>100</v>
      </c>
      <c r="AA3992" s="302">
        <v>42384</v>
      </c>
      <c r="AB3992" s="302">
        <v>1</v>
      </c>
      <c r="AC3992" s="302">
        <v>42330</v>
      </c>
      <c r="AD3992" s="302" t="s">
        <v>31</v>
      </c>
      <c r="AE3992" s="302"/>
      <c r="AF3992" s="302"/>
      <c r="AG3992" s="302"/>
      <c r="AH3992" s="222"/>
      <c r="AI3992" s="229"/>
    </row>
    <row r="3993" spans="1:35" ht="112.5">
      <c r="A3993" s="70" t="s">
        <v>12042</v>
      </c>
      <c r="B3993" s="74" t="s">
        <v>19</v>
      </c>
      <c r="C3993" s="74" t="s">
        <v>19</v>
      </c>
      <c r="D3993" s="75">
        <v>42331</v>
      </c>
      <c r="E3993" s="76">
        <v>8.3333333333333329E-2</v>
      </c>
      <c r="F3993" s="75">
        <v>42331</v>
      </c>
      <c r="G3993" s="76">
        <v>0.52083333333333337</v>
      </c>
      <c r="H3993" s="76">
        <v>0.43750000000000006</v>
      </c>
      <c r="I3993" s="74">
        <v>1</v>
      </c>
      <c r="J3993" s="74"/>
      <c r="K3993" s="74"/>
      <c r="L3993" s="74" t="s">
        <v>9</v>
      </c>
      <c r="M3993" s="225" t="s">
        <v>3682</v>
      </c>
      <c r="N3993" s="226" t="s">
        <v>3</v>
      </c>
      <c r="O3993" s="225" t="s">
        <v>7</v>
      </c>
      <c r="P3993" s="225" t="s">
        <v>12382</v>
      </c>
      <c r="Q3993" s="225" t="s">
        <v>12392</v>
      </c>
      <c r="R3993" s="225">
        <v>4</v>
      </c>
      <c r="S3993" s="225"/>
      <c r="T3993" s="225">
        <v>4</v>
      </c>
      <c r="U3993" s="302" t="s">
        <v>28</v>
      </c>
      <c r="V3993" s="302">
        <v>1970</v>
      </c>
      <c r="W3993" s="302" t="s">
        <v>5362</v>
      </c>
      <c r="X3993" s="302">
        <v>0</v>
      </c>
      <c r="Y3993" s="302">
        <v>42331</v>
      </c>
      <c r="Z3993" s="302">
        <v>100</v>
      </c>
      <c r="AA3993" s="302"/>
      <c r="AB3993" s="302">
        <v>0</v>
      </c>
      <c r="AC3993" s="302">
        <v>42069</v>
      </c>
      <c r="AD3993" s="302" t="s">
        <v>31</v>
      </c>
      <c r="AE3993" s="302"/>
      <c r="AF3993" s="302"/>
      <c r="AG3993" s="302"/>
      <c r="AH3993" s="222"/>
      <c r="AI3993" s="229"/>
    </row>
    <row r="3994" spans="1:35" ht="189" customHeight="1">
      <c r="A3994" s="70" t="s">
        <v>11517</v>
      </c>
      <c r="B3994" s="74" t="s">
        <v>69</v>
      </c>
      <c r="C3994" s="74" t="s">
        <v>69</v>
      </c>
      <c r="D3994" s="75">
        <v>42280</v>
      </c>
      <c r="E3994" s="76">
        <v>0.33819444444444446</v>
      </c>
      <c r="F3994" s="75">
        <v>42280</v>
      </c>
      <c r="G3994" s="76">
        <v>0.4458333333333333</v>
      </c>
      <c r="H3994" s="76">
        <v>0.10763888888888884</v>
      </c>
      <c r="I3994" s="74">
        <v>13</v>
      </c>
      <c r="J3994" s="74" t="s">
        <v>150</v>
      </c>
      <c r="K3994" s="74" t="s">
        <v>178</v>
      </c>
      <c r="L3994" s="74" t="s">
        <v>4</v>
      </c>
      <c r="M3994" s="225" t="s">
        <v>11518</v>
      </c>
      <c r="N3994" s="226" t="s">
        <v>3</v>
      </c>
      <c r="O3994" s="225" t="s">
        <v>7</v>
      </c>
      <c r="P3994" s="225" t="s">
        <v>8093</v>
      </c>
      <c r="Q3994" s="225" t="s">
        <v>11519</v>
      </c>
      <c r="R3994" s="225">
        <v>11.24</v>
      </c>
      <c r="S3994" s="225">
        <v>0.32300000000000001</v>
      </c>
      <c r="T3994" s="225">
        <v>11.563000000000001</v>
      </c>
      <c r="U3994" s="302" t="s">
        <v>28</v>
      </c>
      <c r="V3994" s="302">
        <v>2001</v>
      </c>
      <c r="W3994" s="302" t="s">
        <v>1709</v>
      </c>
      <c r="X3994" s="302" t="s">
        <v>724</v>
      </c>
      <c r="Y3994" s="302" t="s">
        <v>1081</v>
      </c>
      <c r="Z3994" s="302">
        <v>100</v>
      </c>
      <c r="AA3994" s="302" t="s">
        <v>5202</v>
      </c>
      <c r="AB3994" s="302">
        <v>0</v>
      </c>
      <c r="AC3994" s="302" t="s">
        <v>1081</v>
      </c>
      <c r="AD3994" s="302" t="s">
        <v>0</v>
      </c>
      <c r="AE3994" s="302"/>
      <c r="AF3994" s="302"/>
      <c r="AG3994" s="302" t="s">
        <v>11519</v>
      </c>
      <c r="AH3994" s="222"/>
      <c r="AI3994" s="229"/>
    </row>
    <row r="3995" spans="1:35" ht="56.25">
      <c r="A3995" s="70" t="s">
        <v>12463</v>
      </c>
      <c r="B3995" s="74" t="s">
        <v>69</v>
      </c>
      <c r="C3995" s="74" t="s">
        <v>69</v>
      </c>
      <c r="D3995" s="75">
        <v>42356</v>
      </c>
      <c r="E3995" s="76">
        <v>0.56944444444444442</v>
      </c>
      <c r="F3995" s="75">
        <v>42356</v>
      </c>
      <c r="G3995" s="76">
        <v>0.57013888888888886</v>
      </c>
      <c r="H3995" s="76">
        <v>6.9444444444444198E-4</v>
      </c>
      <c r="I3995" s="74">
        <v>9</v>
      </c>
      <c r="J3995" s="74" t="s">
        <v>143</v>
      </c>
      <c r="K3995" s="74" t="s">
        <v>178</v>
      </c>
      <c r="L3995" s="74" t="s">
        <v>4</v>
      </c>
      <c r="M3995" s="225" t="s">
        <v>13217</v>
      </c>
      <c r="N3995" s="226">
        <v>35</v>
      </c>
      <c r="O3995" s="225" t="s">
        <v>13</v>
      </c>
      <c r="P3995" s="225" t="s">
        <v>3497</v>
      </c>
      <c r="Q3995" s="225" t="s">
        <v>13206</v>
      </c>
      <c r="R3995" s="225">
        <v>0.128</v>
      </c>
      <c r="S3995" s="225">
        <v>0.11799999999999999</v>
      </c>
      <c r="T3995" s="225">
        <v>0.246</v>
      </c>
      <c r="U3995" s="302" t="s">
        <v>36</v>
      </c>
      <c r="V3995" s="302">
        <v>2015</v>
      </c>
      <c r="W3995" s="302" t="s">
        <v>1364</v>
      </c>
      <c r="X3995" s="302" t="s">
        <v>724</v>
      </c>
      <c r="Y3995" s="302" t="s">
        <v>5202</v>
      </c>
      <c r="Z3995" s="302">
        <v>100</v>
      </c>
      <c r="AA3995" s="302" t="s">
        <v>13200</v>
      </c>
      <c r="AB3995" s="302">
        <v>0</v>
      </c>
      <c r="AC3995" s="302">
        <v>11.201499999999999</v>
      </c>
      <c r="AD3995" s="302" t="s">
        <v>22</v>
      </c>
      <c r="AE3995" s="302"/>
      <c r="AF3995" s="302"/>
      <c r="AG3995" s="302" t="s">
        <v>13206</v>
      </c>
      <c r="AH3995" s="222"/>
      <c r="AI3995" s="229"/>
    </row>
    <row r="3996" spans="1:35" ht="112.5">
      <c r="A3996" s="70" t="s">
        <v>11517</v>
      </c>
      <c r="B3996" s="74" t="s">
        <v>58</v>
      </c>
      <c r="C3996" s="74" t="s">
        <v>197</v>
      </c>
      <c r="D3996" s="75">
        <v>42280</v>
      </c>
      <c r="E3996" s="76">
        <v>0.5229166666666667</v>
      </c>
      <c r="F3996" s="75">
        <v>42280</v>
      </c>
      <c r="G3996" s="76">
        <v>0.77986111111111101</v>
      </c>
      <c r="H3996" s="76">
        <f>G3996-E3996</f>
        <v>0.25694444444444431</v>
      </c>
      <c r="I3996" s="74">
        <v>13</v>
      </c>
      <c r="J3996" s="74" t="s">
        <v>198</v>
      </c>
      <c r="K3996" s="74" t="s">
        <v>14</v>
      </c>
      <c r="L3996" s="74" t="s">
        <v>9</v>
      </c>
      <c r="M3996" s="225" t="s">
        <v>11506</v>
      </c>
      <c r="N3996" s="226" t="s">
        <v>3</v>
      </c>
      <c r="O3996" s="225" t="s">
        <v>7</v>
      </c>
      <c r="P3996" s="225" t="s">
        <v>11506</v>
      </c>
      <c r="Q3996" s="225" t="s">
        <v>11507</v>
      </c>
      <c r="R3996" s="225">
        <v>19.8</v>
      </c>
      <c r="S3996" s="225"/>
      <c r="T3996" s="225">
        <v>19.8</v>
      </c>
      <c r="U3996" s="302" t="s">
        <v>28</v>
      </c>
      <c r="V3996" s="302">
        <v>1986</v>
      </c>
      <c r="W3996" s="302" t="s">
        <v>1364</v>
      </c>
      <c r="X3996" s="302" t="s">
        <v>724</v>
      </c>
      <c r="Y3996" s="302">
        <v>41869</v>
      </c>
      <c r="Z3996" s="302">
        <v>100</v>
      </c>
      <c r="AA3996" s="302">
        <v>42600</v>
      </c>
      <c r="AB3996" s="302">
        <v>0</v>
      </c>
      <c r="AC3996" s="302">
        <v>41129</v>
      </c>
      <c r="AD3996" s="302" t="s">
        <v>30</v>
      </c>
      <c r="AE3996" s="302"/>
      <c r="AF3996" s="302"/>
      <c r="AG3996" s="302"/>
      <c r="AH3996" s="222"/>
      <c r="AI3996" s="229"/>
    </row>
    <row r="3997" spans="1:35" ht="93.75">
      <c r="A3997" s="70" t="s">
        <v>11517</v>
      </c>
      <c r="B3997" s="74" t="s">
        <v>58</v>
      </c>
      <c r="C3997" s="74" t="s">
        <v>197</v>
      </c>
      <c r="D3997" s="75">
        <v>42280</v>
      </c>
      <c r="E3997" s="76">
        <v>0.6333333333333333</v>
      </c>
      <c r="F3997" s="75">
        <v>42280</v>
      </c>
      <c r="G3997" s="76">
        <v>0.85277777777777775</v>
      </c>
      <c r="H3997" s="76">
        <f>G3997-E3997</f>
        <v>0.21944444444444444</v>
      </c>
      <c r="I3997" s="74">
        <v>12</v>
      </c>
      <c r="J3997" s="74" t="s">
        <v>150</v>
      </c>
      <c r="K3997" s="74" t="s">
        <v>14</v>
      </c>
      <c r="L3997" s="74" t="s">
        <v>9</v>
      </c>
      <c r="M3997" s="225" t="s">
        <v>11508</v>
      </c>
      <c r="N3997" s="226" t="s">
        <v>3</v>
      </c>
      <c r="O3997" s="225" t="s">
        <v>7</v>
      </c>
      <c r="P3997" s="225" t="s">
        <v>11508</v>
      </c>
      <c r="Q3997" s="225" t="s">
        <v>11509</v>
      </c>
      <c r="R3997" s="225">
        <v>11.3</v>
      </c>
      <c r="S3997" s="225"/>
      <c r="T3997" s="225">
        <v>11.3</v>
      </c>
      <c r="U3997" s="302" t="s">
        <v>28</v>
      </c>
      <c r="V3997" s="302">
        <v>1989</v>
      </c>
      <c r="W3997" s="302" t="s">
        <v>1364</v>
      </c>
      <c r="X3997" s="302" t="s">
        <v>724</v>
      </c>
      <c r="Y3997" s="302">
        <v>41876</v>
      </c>
      <c r="Z3997" s="302">
        <v>90</v>
      </c>
      <c r="AA3997" s="302">
        <v>42607</v>
      </c>
      <c r="AB3997" s="302">
        <v>0</v>
      </c>
      <c r="AC3997" s="302">
        <v>41876</v>
      </c>
      <c r="AD3997" s="302" t="s">
        <v>30</v>
      </c>
      <c r="AE3997" s="302"/>
      <c r="AF3997" s="302"/>
      <c r="AG3997" s="302"/>
      <c r="AH3997" s="222"/>
      <c r="AI3997" s="229"/>
    </row>
    <row r="3998" spans="1:35" ht="112.5">
      <c r="A3998" s="70" t="s">
        <v>11517</v>
      </c>
      <c r="B3998" s="74" t="s">
        <v>58</v>
      </c>
      <c r="C3998" s="74" t="s">
        <v>13933</v>
      </c>
      <c r="D3998" s="75">
        <v>42280</v>
      </c>
      <c r="E3998" s="76">
        <v>0.75347222222222221</v>
      </c>
      <c r="F3998" s="75">
        <v>42280</v>
      </c>
      <c r="G3998" s="76">
        <v>0.75347222222222221</v>
      </c>
      <c r="H3998" s="76">
        <f>G3998-E3998</f>
        <v>0</v>
      </c>
      <c r="I3998" s="74">
        <v>1</v>
      </c>
      <c r="J3998" s="74" t="s">
        <v>150</v>
      </c>
      <c r="K3998" s="74" t="s">
        <v>8</v>
      </c>
      <c r="L3998" s="74" t="s">
        <v>16</v>
      </c>
      <c r="M3998" s="225" t="s">
        <v>11511</v>
      </c>
      <c r="N3998" s="226" t="s">
        <v>3</v>
      </c>
      <c r="O3998" s="225" t="s">
        <v>7</v>
      </c>
      <c r="P3998" s="225" t="s">
        <v>11511</v>
      </c>
      <c r="Q3998" s="225" t="s">
        <v>11510</v>
      </c>
      <c r="R3998" s="225"/>
      <c r="S3998" s="225">
        <v>2.2000000000000002</v>
      </c>
      <c r="T3998" s="225">
        <v>2.2000000000000002</v>
      </c>
      <c r="U3998" s="302"/>
      <c r="V3998" s="302"/>
      <c r="W3998" s="302"/>
      <c r="X3998" s="302"/>
      <c r="Y3998" s="302"/>
      <c r="Z3998" s="302"/>
      <c r="AA3998" s="302"/>
      <c r="AB3998" s="302"/>
      <c r="AC3998" s="302"/>
      <c r="AD3998" s="302" t="s">
        <v>37</v>
      </c>
      <c r="AE3998" s="302"/>
      <c r="AF3998" s="302"/>
      <c r="AG3998" s="302"/>
      <c r="AH3998" s="222"/>
      <c r="AI3998" s="229"/>
    </row>
    <row r="3999" spans="1:35" ht="31.5">
      <c r="A3999" s="70" t="s">
        <v>11517</v>
      </c>
      <c r="B3999" s="92" t="s">
        <v>21</v>
      </c>
      <c r="C3999" s="92" t="s">
        <v>21</v>
      </c>
      <c r="D3999" s="88">
        <v>42281</v>
      </c>
      <c r="E3999" s="89">
        <v>0.45763888888888887</v>
      </c>
      <c r="F3999" s="88">
        <v>42281</v>
      </c>
      <c r="G3999" s="89">
        <v>0.47013888888888888</v>
      </c>
      <c r="H3999" s="89">
        <v>1.2499999999999999E-2</v>
      </c>
      <c r="I3999" s="68">
        <v>1</v>
      </c>
      <c r="J3999" s="68"/>
      <c r="K3999" s="92"/>
      <c r="L3999" s="92" t="s">
        <v>4</v>
      </c>
      <c r="M3999" s="230" t="s">
        <v>11536</v>
      </c>
      <c r="N3999" s="221">
        <v>0.4</v>
      </c>
      <c r="O3999" s="221" t="s">
        <v>7</v>
      </c>
      <c r="P3999" s="230" t="s">
        <v>11537</v>
      </c>
      <c r="Q3999" s="221" t="s">
        <v>11538</v>
      </c>
      <c r="R3999" s="221">
        <v>1.4999999999999999E-2</v>
      </c>
      <c r="S3999" s="221">
        <v>6.0000000000000001E-3</v>
      </c>
      <c r="T3999" s="221">
        <v>2.1000000000000001E-2</v>
      </c>
      <c r="U3999" s="293" t="s">
        <v>45</v>
      </c>
      <c r="V3999" s="273" t="s">
        <v>13553</v>
      </c>
      <c r="W3999" s="293" t="s">
        <v>128</v>
      </c>
      <c r="X3999" s="293" t="s">
        <v>128</v>
      </c>
      <c r="Y3999" s="269">
        <v>2015</v>
      </c>
      <c r="Z3999" s="318" t="s">
        <v>128</v>
      </c>
      <c r="AA3999" s="269">
        <v>2016</v>
      </c>
      <c r="AB3999" s="293" t="s">
        <v>128</v>
      </c>
      <c r="AC3999" s="269">
        <v>2015</v>
      </c>
      <c r="AD3999" s="293" t="s">
        <v>24</v>
      </c>
      <c r="AE3999" s="293" t="s">
        <v>57</v>
      </c>
      <c r="AF3999" s="293"/>
      <c r="AG3999" s="318"/>
      <c r="AH3999" s="230"/>
      <c r="AI3999" s="234"/>
    </row>
    <row r="4000" spans="1:35" ht="110.25" customHeight="1">
      <c r="A4000" s="70" t="s">
        <v>11517</v>
      </c>
      <c r="B4000" s="69" t="s">
        <v>132</v>
      </c>
      <c r="C4000" s="70" t="s">
        <v>26</v>
      </c>
      <c r="D4000" s="86">
        <v>42281</v>
      </c>
      <c r="E4000" s="118">
        <v>0.65416666666666667</v>
      </c>
      <c r="F4000" s="86">
        <v>42281</v>
      </c>
      <c r="G4000" s="118">
        <v>0.70416666666666661</v>
      </c>
      <c r="H4000" s="118">
        <v>4.9999999999999996E-2</v>
      </c>
      <c r="I4000" s="70">
        <v>5</v>
      </c>
      <c r="J4000" s="70" t="s">
        <v>11753</v>
      </c>
      <c r="K4000" s="70" t="s">
        <v>14</v>
      </c>
      <c r="L4000" s="70" t="s">
        <v>4</v>
      </c>
      <c r="M4000" s="220" t="s">
        <v>11750</v>
      </c>
      <c r="N4000" s="220" t="s">
        <v>3</v>
      </c>
      <c r="O4000" s="220" t="s">
        <v>7</v>
      </c>
      <c r="P4000" s="219" t="s">
        <v>11754</v>
      </c>
      <c r="Q4000" s="219" t="s">
        <v>11755</v>
      </c>
      <c r="R4000" s="456">
        <v>3.8860000000000001</v>
      </c>
      <c r="S4000" s="456"/>
      <c r="T4000" s="456">
        <v>3.8860000000000001</v>
      </c>
      <c r="U4000" s="274" t="s">
        <v>6</v>
      </c>
      <c r="V4000" s="274">
        <v>1992</v>
      </c>
      <c r="W4000" s="274" t="s">
        <v>7</v>
      </c>
      <c r="X4000" s="274"/>
      <c r="Y4000" s="306">
        <v>42070</v>
      </c>
      <c r="Z4000" s="274">
        <v>100</v>
      </c>
      <c r="AA4000" s="274">
        <v>2016</v>
      </c>
      <c r="AB4000" s="274">
        <v>0</v>
      </c>
      <c r="AC4000" s="307">
        <v>42005</v>
      </c>
      <c r="AD4000" s="274" t="s">
        <v>0</v>
      </c>
      <c r="AE4000" s="274"/>
      <c r="AF4000" s="274"/>
      <c r="AG4000" s="308"/>
      <c r="AH4000" s="222"/>
      <c r="AI4000" s="229"/>
    </row>
    <row r="4001" spans="1:35" ht="110.25" customHeight="1">
      <c r="A4001" s="70" t="s">
        <v>12042</v>
      </c>
      <c r="B4001" s="74" t="s">
        <v>19</v>
      </c>
      <c r="C4001" s="74" t="s">
        <v>19</v>
      </c>
      <c r="D4001" s="75">
        <v>42331</v>
      </c>
      <c r="E4001" s="76">
        <v>0.24791666666666667</v>
      </c>
      <c r="F4001" s="75">
        <v>42331</v>
      </c>
      <c r="G4001" s="76">
        <v>0.24861111111111112</v>
      </c>
      <c r="H4001" s="76">
        <v>6.9444444444444198E-4</v>
      </c>
      <c r="I4001" s="74">
        <v>2</v>
      </c>
      <c r="J4001" s="74"/>
      <c r="K4001" s="74" t="s">
        <v>8</v>
      </c>
      <c r="L4001" s="74" t="s">
        <v>9</v>
      </c>
      <c r="M4001" s="225" t="s">
        <v>270</v>
      </c>
      <c r="N4001" s="226" t="s">
        <v>3</v>
      </c>
      <c r="O4001" s="225" t="s">
        <v>39</v>
      </c>
      <c r="P4001" s="225" t="s">
        <v>12311</v>
      </c>
      <c r="Q4001" s="225" t="s">
        <v>12393</v>
      </c>
      <c r="R4001" s="225">
        <v>10</v>
      </c>
      <c r="S4001" s="225">
        <v>1</v>
      </c>
      <c r="T4001" s="225">
        <v>11</v>
      </c>
      <c r="U4001" s="302" t="s">
        <v>36</v>
      </c>
      <c r="V4001" s="302">
        <v>2015</v>
      </c>
      <c r="W4001" s="302" t="s">
        <v>13463</v>
      </c>
      <c r="X4001" s="302">
        <v>0</v>
      </c>
      <c r="Y4001" s="302">
        <v>0</v>
      </c>
      <c r="Z4001" s="302">
        <v>0</v>
      </c>
      <c r="AA4001" s="302">
        <v>42491</v>
      </c>
      <c r="AB4001" s="302">
        <v>0</v>
      </c>
      <c r="AC4001" s="302"/>
      <c r="AD4001" s="302" t="s">
        <v>31</v>
      </c>
      <c r="AE4001" s="302"/>
      <c r="AF4001" s="302"/>
      <c r="AG4001" s="302"/>
      <c r="AH4001" s="222"/>
      <c r="AI4001" s="229"/>
    </row>
    <row r="4002" spans="1:35" ht="168.75">
      <c r="A4002" s="70" t="s">
        <v>12042</v>
      </c>
      <c r="B4002" s="74" t="s">
        <v>19</v>
      </c>
      <c r="C4002" s="74" t="s">
        <v>19</v>
      </c>
      <c r="D4002" s="75">
        <v>42331</v>
      </c>
      <c r="E4002" s="76">
        <v>0.1875</v>
      </c>
      <c r="F4002" s="75">
        <v>42331</v>
      </c>
      <c r="G4002" s="76">
        <v>0.3923611111111111</v>
      </c>
      <c r="H4002" s="76">
        <v>0.2048611111111111</v>
      </c>
      <c r="I4002" s="74">
        <v>3</v>
      </c>
      <c r="J4002" s="74" t="s">
        <v>180</v>
      </c>
      <c r="K4002" s="74"/>
      <c r="L4002" s="74" t="s">
        <v>9</v>
      </c>
      <c r="M4002" s="225" t="s">
        <v>2609</v>
      </c>
      <c r="N4002" s="226" t="s">
        <v>3</v>
      </c>
      <c r="O4002" s="225" t="s">
        <v>7</v>
      </c>
      <c r="P4002" s="225" t="s">
        <v>12312</v>
      </c>
      <c r="Q4002" s="225" t="s">
        <v>13464</v>
      </c>
      <c r="R4002" s="225">
        <v>7</v>
      </c>
      <c r="S4002" s="225"/>
      <c r="T4002" s="225">
        <v>7</v>
      </c>
      <c r="U4002" s="302" t="s">
        <v>28</v>
      </c>
      <c r="V4002" s="302">
        <v>1996</v>
      </c>
      <c r="W4002" s="302" t="s">
        <v>1477</v>
      </c>
      <c r="X4002" s="302">
        <v>0</v>
      </c>
      <c r="Y4002" s="302">
        <v>42138</v>
      </c>
      <c r="Z4002" s="302">
        <v>100</v>
      </c>
      <c r="AA4002" s="302">
        <v>42510</v>
      </c>
      <c r="AB4002" s="302">
        <v>0</v>
      </c>
      <c r="AC4002" s="302">
        <v>42138</v>
      </c>
      <c r="AD4002" s="302" t="s">
        <v>31</v>
      </c>
      <c r="AE4002" s="302"/>
      <c r="AF4002" s="302"/>
      <c r="AG4002" s="302"/>
      <c r="AH4002" s="222"/>
      <c r="AI4002" s="229"/>
    </row>
    <row r="4003" spans="1:35" ht="110.25" customHeight="1">
      <c r="A4003" s="70" t="s">
        <v>11517</v>
      </c>
      <c r="B4003" s="74" t="s">
        <v>18</v>
      </c>
      <c r="C4003" s="74" t="s">
        <v>18</v>
      </c>
      <c r="D4003" s="75">
        <v>42281</v>
      </c>
      <c r="E4003" s="76">
        <v>42281.292361111111</v>
      </c>
      <c r="F4003" s="75">
        <v>42282</v>
      </c>
      <c r="G4003" s="76">
        <v>42282.458333333336</v>
      </c>
      <c r="H4003" s="76">
        <f>G4003-E4003</f>
        <v>1.1659722222248092</v>
      </c>
      <c r="I4003" s="74">
        <v>2</v>
      </c>
      <c r="J4003" s="74"/>
      <c r="K4003" s="74"/>
      <c r="L4003" s="74" t="s">
        <v>9</v>
      </c>
      <c r="M4003" s="225" t="s">
        <v>11680</v>
      </c>
      <c r="N4003" s="226" t="s">
        <v>3</v>
      </c>
      <c r="O4003" s="225" t="s">
        <v>25</v>
      </c>
      <c r="P4003" s="225" t="s">
        <v>11697</v>
      </c>
      <c r="Q4003" s="225" t="s">
        <v>11698</v>
      </c>
      <c r="R4003" s="225">
        <f>0.3+0.05</f>
        <v>0.35</v>
      </c>
      <c r="S4003" s="225"/>
      <c r="T4003" s="225">
        <f>R4003+S4003</f>
        <v>0.35</v>
      </c>
      <c r="U4003" s="302"/>
      <c r="V4003" s="302"/>
      <c r="W4003" s="302"/>
      <c r="X4003" s="302"/>
      <c r="Y4003" s="302"/>
      <c r="Z4003" s="302"/>
      <c r="AA4003" s="302"/>
      <c r="AB4003" s="302"/>
      <c r="AC4003" s="302"/>
      <c r="AD4003" s="302" t="s">
        <v>54</v>
      </c>
      <c r="AE4003" s="302"/>
      <c r="AF4003" s="302"/>
      <c r="AG4003" s="302" t="s">
        <v>468</v>
      </c>
      <c r="AH4003" s="222"/>
      <c r="AI4003" s="229"/>
    </row>
    <row r="4004" spans="1:35" ht="110.25" customHeight="1">
      <c r="A4004" s="70" t="s">
        <v>11517</v>
      </c>
      <c r="B4004" s="74" t="s">
        <v>18</v>
      </c>
      <c r="C4004" s="74" t="s">
        <v>18</v>
      </c>
      <c r="D4004" s="75">
        <v>42281</v>
      </c>
      <c r="E4004" s="76">
        <v>42281.292361111111</v>
      </c>
      <c r="F4004" s="75">
        <v>42282</v>
      </c>
      <c r="G4004" s="76">
        <v>42282.416666666664</v>
      </c>
      <c r="H4004" s="76">
        <f>G4004-E4004</f>
        <v>1.1243055555532919</v>
      </c>
      <c r="I4004" s="74">
        <v>1</v>
      </c>
      <c r="J4004" s="74"/>
      <c r="K4004" s="74"/>
      <c r="L4004" s="74" t="s">
        <v>9</v>
      </c>
      <c r="M4004" s="225" t="s">
        <v>11680</v>
      </c>
      <c r="N4004" s="226" t="s">
        <v>3</v>
      </c>
      <c r="O4004" s="225" t="s">
        <v>25</v>
      </c>
      <c r="P4004" s="225" t="s">
        <v>11699</v>
      </c>
      <c r="Q4004" s="225" t="s">
        <v>11700</v>
      </c>
      <c r="R4004" s="225">
        <f>0.41+0.051</f>
        <v>0.46099999999999997</v>
      </c>
      <c r="S4004" s="225"/>
      <c r="T4004" s="225">
        <f>R4004+S4004</f>
        <v>0.46099999999999997</v>
      </c>
      <c r="U4004" s="302"/>
      <c r="V4004" s="302"/>
      <c r="W4004" s="302"/>
      <c r="X4004" s="302"/>
      <c r="Y4004" s="302"/>
      <c r="Z4004" s="302"/>
      <c r="AA4004" s="302"/>
      <c r="AB4004" s="302"/>
      <c r="AC4004" s="302"/>
      <c r="AD4004" s="302" t="s">
        <v>54</v>
      </c>
      <c r="AE4004" s="302"/>
      <c r="AF4004" s="302"/>
      <c r="AG4004" s="302" t="s">
        <v>468</v>
      </c>
      <c r="AH4004" s="222"/>
      <c r="AI4004" s="229"/>
    </row>
    <row r="4005" spans="1:35" ht="37.5">
      <c r="A4005" s="70" t="s">
        <v>12042</v>
      </c>
      <c r="B4005" s="74" t="s">
        <v>19</v>
      </c>
      <c r="C4005" s="74" t="s">
        <v>19</v>
      </c>
      <c r="D4005" s="75">
        <v>42331</v>
      </c>
      <c r="E4005" s="76">
        <v>0.3527777777777778</v>
      </c>
      <c r="F4005" s="75">
        <v>42331</v>
      </c>
      <c r="G4005" s="76">
        <v>0.3527777777777778</v>
      </c>
      <c r="H4005" s="76">
        <v>0</v>
      </c>
      <c r="I4005" s="74">
        <v>4</v>
      </c>
      <c r="J4005" s="74"/>
      <c r="K4005" s="74"/>
      <c r="L4005" s="74" t="s">
        <v>9</v>
      </c>
      <c r="M4005" s="225" t="s">
        <v>2690</v>
      </c>
      <c r="N4005" s="226" t="s">
        <v>3</v>
      </c>
      <c r="O4005" s="225" t="s">
        <v>7</v>
      </c>
      <c r="P4005" s="225" t="s">
        <v>12394</v>
      </c>
      <c r="Q4005" s="225" t="s">
        <v>13465</v>
      </c>
      <c r="R4005" s="225">
        <v>1</v>
      </c>
      <c r="S4005" s="225"/>
      <c r="T4005" s="225">
        <v>1</v>
      </c>
      <c r="U4005" s="302" t="s">
        <v>28</v>
      </c>
      <c r="V4005" s="302">
        <v>1978</v>
      </c>
      <c r="W4005" s="302" t="s">
        <v>1709</v>
      </c>
      <c r="X4005" s="302">
        <v>0</v>
      </c>
      <c r="Y4005" s="302"/>
      <c r="Z4005" s="302">
        <v>0</v>
      </c>
      <c r="AA4005" s="302"/>
      <c r="AB4005" s="302">
        <v>0</v>
      </c>
      <c r="AC4005" s="302"/>
      <c r="AD4005" s="302" t="s">
        <v>31</v>
      </c>
      <c r="AE4005" s="302"/>
      <c r="AF4005" s="302"/>
      <c r="AG4005" s="302"/>
      <c r="AH4005" s="222"/>
      <c r="AI4005" s="229"/>
    </row>
    <row r="4006" spans="1:35" ht="93.75">
      <c r="A4006" s="70" t="s">
        <v>12042</v>
      </c>
      <c r="B4006" s="74" t="s">
        <v>19</v>
      </c>
      <c r="C4006" s="74" t="s">
        <v>19</v>
      </c>
      <c r="D4006" s="75">
        <v>42331</v>
      </c>
      <c r="E4006" s="76">
        <v>0.46666666666666662</v>
      </c>
      <c r="F4006" s="75">
        <v>42331</v>
      </c>
      <c r="G4006" s="76">
        <v>0.50694444444444442</v>
      </c>
      <c r="H4006" s="76">
        <v>4.0277777777777801E-2</v>
      </c>
      <c r="I4006" s="74">
        <v>7</v>
      </c>
      <c r="J4006" s="74"/>
      <c r="K4006" s="74"/>
      <c r="L4006" s="74" t="s">
        <v>9</v>
      </c>
      <c r="M4006" s="225" t="s">
        <v>3682</v>
      </c>
      <c r="N4006" s="226" t="s">
        <v>3</v>
      </c>
      <c r="O4006" s="225" t="s">
        <v>7</v>
      </c>
      <c r="P4006" s="225" t="s">
        <v>12382</v>
      </c>
      <c r="Q4006" s="225" t="s">
        <v>12395</v>
      </c>
      <c r="R4006" s="225">
        <v>4</v>
      </c>
      <c r="S4006" s="225"/>
      <c r="T4006" s="225">
        <v>4</v>
      </c>
      <c r="U4006" s="302" t="s">
        <v>28</v>
      </c>
      <c r="V4006" s="302">
        <v>1970</v>
      </c>
      <c r="W4006" s="302" t="s">
        <v>5362</v>
      </c>
      <c r="X4006" s="302">
        <v>0</v>
      </c>
      <c r="Y4006" s="302">
        <v>42331</v>
      </c>
      <c r="Z4006" s="302">
        <v>100</v>
      </c>
      <c r="AA4006" s="302"/>
      <c r="AB4006" s="302">
        <v>0</v>
      </c>
      <c r="AC4006" s="302">
        <v>42069</v>
      </c>
      <c r="AD4006" s="302" t="s">
        <v>31</v>
      </c>
      <c r="AE4006" s="302"/>
      <c r="AF4006" s="302"/>
      <c r="AG4006" s="302"/>
      <c r="AH4006" s="222"/>
      <c r="AI4006" s="229"/>
    </row>
    <row r="4007" spans="1:35" ht="93.75">
      <c r="A4007" s="70" t="s">
        <v>12042</v>
      </c>
      <c r="B4007" s="74" t="s">
        <v>19</v>
      </c>
      <c r="C4007" s="74" t="s">
        <v>19</v>
      </c>
      <c r="D4007" s="75">
        <v>42331</v>
      </c>
      <c r="E4007" s="76">
        <v>0.64930555555555558</v>
      </c>
      <c r="F4007" s="75">
        <v>42331</v>
      </c>
      <c r="G4007" s="76">
        <v>0.71527777777777779</v>
      </c>
      <c r="H4007" s="76">
        <v>6.597222222222221E-2</v>
      </c>
      <c r="I4007" s="74">
        <v>14</v>
      </c>
      <c r="J4007" s="74"/>
      <c r="K4007" s="74"/>
      <c r="L4007" s="74" t="s">
        <v>9</v>
      </c>
      <c r="M4007" s="225" t="s">
        <v>3431</v>
      </c>
      <c r="N4007" s="226">
        <v>35</v>
      </c>
      <c r="O4007" s="225" t="s">
        <v>7</v>
      </c>
      <c r="P4007" s="225" t="s">
        <v>12324</v>
      </c>
      <c r="Q4007" s="225" t="s">
        <v>12398</v>
      </c>
      <c r="R4007" s="225">
        <v>28</v>
      </c>
      <c r="S4007" s="225">
        <v>5</v>
      </c>
      <c r="T4007" s="225">
        <v>33</v>
      </c>
      <c r="U4007" s="302" t="s">
        <v>28</v>
      </c>
      <c r="V4007" s="302"/>
      <c r="W4007" s="302"/>
      <c r="X4007" s="302"/>
      <c r="Y4007" s="302"/>
      <c r="Z4007" s="302"/>
      <c r="AA4007" s="302"/>
      <c r="AB4007" s="302"/>
      <c r="AC4007" s="302"/>
      <c r="AD4007" s="302" t="s">
        <v>31</v>
      </c>
      <c r="AE4007" s="302"/>
      <c r="AF4007" s="302"/>
      <c r="AG4007" s="302"/>
      <c r="AH4007" s="222"/>
      <c r="AI4007" s="229"/>
    </row>
    <row r="4008" spans="1:35" ht="206.25">
      <c r="A4008" s="70" t="s">
        <v>12042</v>
      </c>
      <c r="B4008" s="74" t="s">
        <v>81</v>
      </c>
      <c r="C4008" s="74" t="s">
        <v>81</v>
      </c>
      <c r="D4008" s="75">
        <v>42331</v>
      </c>
      <c r="E4008" s="76">
        <v>0.88194444444444453</v>
      </c>
      <c r="F4008" s="75">
        <v>42331</v>
      </c>
      <c r="G4008" s="76">
        <v>0.92847222222222225</v>
      </c>
      <c r="H4008" s="76">
        <f>G4008-E4008</f>
        <v>4.6527777777777724E-2</v>
      </c>
      <c r="I4008" s="74">
        <v>1</v>
      </c>
      <c r="J4008" s="74" t="s">
        <v>143</v>
      </c>
      <c r="K4008" s="74" t="s">
        <v>20</v>
      </c>
      <c r="L4008" s="74" t="s">
        <v>9</v>
      </c>
      <c r="M4008" s="225" t="s">
        <v>12325</v>
      </c>
      <c r="N4008" s="226" t="s">
        <v>3</v>
      </c>
      <c r="O4008" s="225" t="s">
        <v>7</v>
      </c>
      <c r="P4008" s="225" t="s">
        <v>12325</v>
      </c>
      <c r="Q4008" s="225" t="s">
        <v>12996</v>
      </c>
      <c r="R4008" s="225">
        <v>0.8</v>
      </c>
      <c r="S4008" s="225"/>
      <c r="T4008" s="225">
        <v>0.8</v>
      </c>
      <c r="U4008" s="302" t="s">
        <v>28</v>
      </c>
      <c r="V4008" s="302">
        <v>1994</v>
      </c>
      <c r="W4008" s="302" t="s">
        <v>587</v>
      </c>
      <c r="X4008" s="302" t="s">
        <v>10005</v>
      </c>
      <c r="Y4008" s="302" t="s">
        <v>12997</v>
      </c>
      <c r="Z4008" s="302">
        <v>1</v>
      </c>
      <c r="AA4008" s="302" t="s">
        <v>1394</v>
      </c>
      <c r="AB4008" s="302">
        <v>0</v>
      </c>
      <c r="AC4008" s="302"/>
      <c r="AD4008" s="302" t="s">
        <v>31</v>
      </c>
      <c r="AE4008" s="302"/>
      <c r="AF4008" s="302"/>
      <c r="AG4008" s="302" t="s">
        <v>488</v>
      </c>
      <c r="AH4008" s="222"/>
      <c r="AI4008" s="229"/>
    </row>
    <row r="4009" spans="1:35" ht="150">
      <c r="A4009" s="70" t="s">
        <v>11517</v>
      </c>
      <c r="B4009" s="74" t="s">
        <v>5</v>
      </c>
      <c r="C4009" s="74" t="s">
        <v>5</v>
      </c>
      <c r="D4009" s="75">
        <v>42281</v>
      </c>
      <c r="E4009" s="76">
        <v>0.59652777777777777</v>
      </c>
      <c r="F4009" s="75">
        <v>42281</v>
      </c>
      <c r="G4009" s="76">
        <v>0.73333333333333339</v>
      </c>
      <c r="H4009" s="76">
        <v>0.13680555555555554</v>
      </c>
      <c r="I4009" s="74">
        <v>4</v>
      </c>
      <c r="J4009" s="74"/>
      <c r="K4009" s="74"/>
      <c r="L4009" s="74" t="s">
        <v>29</v>
      </c>
      <c r="M4009" s="225" t="s">
        <v>13608</v>
      </c>
      <c r="N4009" s="226">
        <v>0.4</v>
      </c>
      <c r="O4009" s="225" t="s">
        <v>25</v>
      </c>
      <c r="P4009" s="225" t="s">
        <v>11770</v>
      </c>
      <c r="Q4009" s="225" t="s">
        <v>13609</v>
      </c>
      <c r="R4009" s="225"/>
      <c r="S4009" s="225">
        <v>8.8000000000000007</v>
      </c>
      <c r="T4009" s="225">
        <f>SUM(R4009:S4009)</f>
        <v>8.8000000000000007</v>
      </c>
      <c r="U4009" s="302" t="s">
        <v>35</v>
      </c>
      <c r="V4009" s="302"/>
      <c r="W4009" s="302"/>
      <c r="X4009" s="302"/>
      <c r="Y4009" s="302"/>
      <c r="Z4009" s="302"/>
      <c r="AA4009" s="302"/>
      <c r="AB4009" s="302"/>
      <c r="AC4009" s="302"/>
      <c r="AD4009" s="302" t="s">
        <v>27</v>
      </c>
      <c r="AE4009" s="302"/>
      <c r="AF4009" s="302"/>
      <c r="AG4009" s="302" t="s">
        <v>13610</v>
      </c>
      <c r="AH4009" s="222"/>
      <c r="AI4009" s="229"/>
    </row>
    <row r="4010" spans="1:35" ht="63">
      <c r="A4010" s="70" t="s">
        <v>11517</v>
      </c>
      <c r="B4010" s="69" t="s">
        <v>132</v>
      </c>
      <c r="C4010" s="70" t="s">
        <v>26</v>
      </c>
      <c r="D4010" s="86">
        <v>42282</v>
      </c>
      <c r="E4010" s="118">
        <v>0.70763888888888893</v>
      </c>
      <c r="F4010" s="86">
        <v>42282</v>
      </c>
      <c r="G4010" s="118">
        <v>0.70763888888888893</v>
      </c>
      <c r="H4010" s="118">
        <v>0</v>
      </c>
      <c r="I4010" s="70">
        <v>247</v>
      </c>
      <c r="J4010" s="70"/>
      <c r="K4010" s="70"/>
      <c r="L4010" s="70" t="s">
        <v>4</v>
      </c>
      <c r="M4010" s="220" t="s">
        <v>6863</v>
      </c>
      <c r="N4010" s="220">
        <v>35</v>
      </c>
      <c r="O4010" s="220" t="s">
        <v>7</v>
      </c>
      <c r="P4010" s="219" t="s">
        <v>11756</v>
      </c>
      <c r="Q4010" s="219" t="s">
        <v>11757</v>
      </c>
      <c r="R4010" s="456">
        <v>26.405000000000001</v>
      </c>
      <c r="S4010" s="456">
        <v>2.407</v>
      </c>
      <c r="T4010" s="456">
        <v>28.812000000000001</v>
      </c>
      <c r="U4010" s="274" t="s">
        <v>28</v>
      </c>
      <c r="V4010" s="274">
        <v>1989</v>
      </c>
      <c r="W4010" s="274" t="s">
        <v>7</v>
      </c>
      <c r="X4010" s="274"/>
      <c r="Y4010" s="306">
        <v>42143</v>
      </c>
      <c r="Z4010" s="274">
        <v>100</v>
      </c>
      <c r="AA4010" s="274">
        <v>2016</v>
      </c>
      <c r="AB4010" s="274">
        <v>0</v>
      </c>
      <c r="AC4010" s="307">
        <v>42064</v>
      </c>
      <c r="AD4010" s="274" t="s">
        <v>74</v>
      </c>
      <c r="AE4010" s="274"/>
      <c r="AF4010" s="274"/>
      <c r="AG4010" s="308"/>
      <c r="AH4010" s="222"/>
      <c r="AI4010" s="229"/>
    </row>
    <row r="4011" spans="1:35" ht="409.5">
      <c r="A4011" s="70" t="s">
        <v>11517</v>
      </c>
      <c r="B4011" s="70" t="s">
        <v>1412</v>
      </c>
      <c r="C4011" s="70" t="s">
        <v>1427</v>
      </c>
      <c r="D4011" s="115">
        <v>42282</v>
      </c>
      <c r="E4011" s="385">
        <v>0.57291666666666663</v>
      </c>
      <c r="F4011" s="115">
        <v>42282</v>
      </c>
      <c r="G4011" s="385">
        <v>0.62777777777777777</v>
      </c>
      <c r="H4011" s="385">
        <v>5.486111111111111E-2</v>
      </c>
      <c r="I4011" s="68">
        <v>38</v>
      </c>
      <c r="J4011" s="68" t="s">
        <v>11795</v>
      </c>
      <c r="K4011" s="68"/>
      <c r="L4011" s="68" t="s">
        <v>4</v>
      </c>
      <c r="M4011" s="221" t="s">
        <v>9174</v>
      </c>
      <c r="N4011" s="221" t="s">
        <v>3</v>
      </c>
      <c r="O4011" s="221" t="s">
        <v>23</v>
      </c>
      <c r="P4011" s="221" t="s">
        <v>9174</v>
      </c>
      <c r="Q4011" s="219" t="s">
        <v>11796</v>
      </c>
      <c r="R4011" s="221">
        <v>35</v>
      </c>
      <c r="S4011" s="221">
        <v>1</v>
      </c>
      <c r="T4011" s="221">
        <v>36</v>
      </c>
      <c r="U4011" s="279"/>
      <c r="V4011" s="279" t="s">
        <v>128</v>
      </c>
      <c r="W4011" s="279" t="s">
        <v>128</v>
      </c>
      <c r="X4011" s="279" t="s">
        <v>128</v>
      </c>
      <c r="Y4011" s="279" t="s">
        <v>13938</v>
      </c>
      <c r="Z4011" s="279" t="s">
        <v>128</v>
      </c>
      <c r="AA4011" s="279" t="s">
        <v>128</v>
      </c>
      <c r="AB4011" s="279">
        <v>0</v>
      </c>
      <c r="AC4011" s="279" t="s">
        <v>13936</v>
      </c>
      <c r="AD4011" s="273" t="s">
        <v>56</v>
      </c>
      <c r="AE4011" s="279"/>
      <c r="AF4011" s="279" t="s">
        <v>128</v>
      </c>
      <c r="AG4011" s="290" t="s">
        <v>128</v>
      </c>
      <c r="AH4011" s="222"/>
      <c r="AI4011" s="229"/>
    </row>
    <row r="4012" spans="1:35" ht="93.75">
      <c r="A4012" s="70" t="s">
        <v>11517</v>
      </c>
      <c r="B4012" s="74" t="s">
        <v>19</v>
      </c>
      <c r="C4012" s="74" t="s">
        <v>19</v>
      </c>
      <c r="D4012" s="75">
        <v>42282</v>
      </c>
      <c r="E4012" s="76">
        <v>0.84375</v>
      </c>
      <c r="F4012" s="75">
        <v>42282</v>
      </c>
      <c r="G4012" s="76">
        <v>0.84444444444444444</v>
      </c>
      <c r="H4012" s="76">
        <f>F4012-D4012+G4012-E4012</f>
        <v>6.9444444444444198E-4</v>
      </c>
      <c r="I4012" s="74">
        <v>7</v>
      </c>
      <c r="J4012" s="74" t="s">
        <v>150</v>
      </c>
      <c r="K4012" s="74" t="s">
        <v>8</v>
      </c>
      <c r="L4012" s="74" t="s">
        <v>9</v>
      </c>
      <c r="M4012" s="225" t="s">
        <v>11560</v>
      </c>
      <c r="N4012" s="226" t="s">
        <v>3</v>
      </c>
      <c r="O4012" s="225" t="s">
        <v>7</v>
      </c>
      <c r="P4012" s="225" t="s">
        <v>11561</v>
      </c>
      <c r="Q4012" s="225" t="s">
        <v>13396</v>
      </c>
      <c r="R4012" s="225">
        <v>1</v>
      </c>
      <c r="S4012" s="225">
        <v>1</v>
      </c>
      <c r="T4012" s="225">
        <f>R4012+S4012</f>
        <v>2</v>
      </c>
      <c r="U4012" s="302" t="s">
        <v>28</v>
      </c>
      <c r="V4012" s="302">
        <v>2002</v>
      </c>
      <c r="W4012" s="302" t="s">
        <v>13397</v>
      </c>
      <c r="X4012" s="302">
        <v>0</v>
      </c>
      <c r="Y4012" s="302">
        <v>41892</v>
      </c>
      <c r="Z4012" s="302">
        <v>90</v>
      </c>
      <c r="AA4012" s="302">
        <v>42307</v>
      </c>
      <c r="AB4012" s="302">
        <v>0</v>
      </c>
      <c r="AC4012" s="302">
        <v>42256</v>
      </c>
      <c r="AD4012" s="302" t="s">
        <v>30</v>
      </c>
      <c r="AE4012" s="302"/>
      <c r="AF4012" s="302"/>
      <c r="AG4012" s="302"/>
      <c r="AH4012" s="222"/>
      <c r="AI4012" s="229"/>
    </row>
    <row r="4013" spans="1:35" ht="173.25" customHeight="1">
      <c r="A4013" s="70" t="s">
        <v>11517</v>
      </c>
      <c r="B4013" s="74" t="s">
        <v>15</v>
      </c>
      <c r="C4013" s="74" t="s">
        <v>11831</v>
      </c>
      <c r="D4013" s="75">
        <v>42282</v>
      </c>
      <c r="E4013" s="76">
        <v>0.375</v>
      </c>
      <c r="F4013" s="75">
        <v>42282</v>
      </c>
      <c r="G4013" s="76">
        <v>0.72291666666666676</v>
      </c>
      <c r="H4013" s="76">
        <f>(F4013+G4013)-(D4013+E4013)</f>
        <v>0.34791666666569654</v>
      </c>
      <c r="I4013" s="74">
        <v>1</v>
      </c>
      <c r="J4013" s="74" t="s">
        <v>150</v>
      </c>
      <c r="K4013" s="74" t="s">
        <v>51</v>
      </c>
      <c r="L4013" s="74" t="s">
        <v>9</v>
      </c>
      <c r="M4013" s="225" t="s">
        <v>11841</v>
      </c>
      <c r="N4013" s="226" t="s">
        <v>3</v>
      </c>
      <c r="O4013" s="225" t="s">
        <v>7</v>
      </c>
      <c r="P4013" s="225" t="s">
        <v>11842</v>
      </c>
      <c r="Q4013" s="225" t="s">
        <v>11843</v>
      </c>
      <c r="R4013" s="225">
        <v>0.91</v>
      </c>
      <c r="S4013" s="225"/>
      <c r="T4013" s="225">
        <f>SUM(R4013:S4013)</f>
        <v>0.91</v>
      </c>
      <c r="U4013" s="302" t="s">
        <v>28</v>
      </c>
      <c r="V4013" s="302">
        <v>1979</v>
      </c>
      <c r="W4013" s="302" t="s">
        <v>587</v>
      </c>
      <c r="X4013" s="302"/>
      <c r="Y4013" s="302" t="s">
        <v>13023</v>
      </c>
      <c r="Z4013" s="302">
        <v>100</v>
      </c>
      <c r="AA4013" s="302">
        <v>2016</v>
      </c>
      <c r="AB4013" s="302">
        <v>0</v>
      </c>
      <c r="AC4013" s="302"/>
      <c r="AD4013" s="302" t="s">
        <v>30</v>
      </c>
      <c r="AE4013" s="302" t="s">
        <v>53</v>
      </c>
      <c r="AF4013" s="302"/>
      <c r="AG4013" s="302" t="s">
        <v>13024</v>
      </c>
      <c r="AH4013" s="222"/>
      <c r="AI4013" s="229"/>
    </row>
    <row r="4014" spans="1:35" ht="362.25" customHeight="1">
      <c r="A4014" s="70" t="s">
        <v>11517</v>
      </c>
      <c r="B4014" s="74" t="s">
        <v>18</v>
      </c>
      <c r="C4014" s="74" t="s">
        <v>18</v>
      </c>
      <c r="D4014" s="75">
        <v>42282</v>
      </c>
      <c r="E4014" s="76">
        <v>42282.4375</v>
      </c>
      <c r="F4014" s="75">
        <v>42282</v>
      </c>
      <c r="G4014" s="76">
        <v>42282.461805555555</v>
      </c>
      <c r="H4014" s="76">
        <f>G4014-E4014</f>
        <v>2.4305555554747116E-2</v>
      </c>
      <c r="I4014" s="74">
        <v>23</v>
      </c>
      <c r="J4014" s="74"/>
      <c r="K4014" s="74"/>
      <c r="L4014" s="74" t="s">
        <v>9</v>
      </c>
      <c r="M4014" s="225" t="s">
        <v>11709</v>
      </c>
      <c r="N4014" s="226" t="s">
        <v>3</v>
      </c>
      <c r="O4014" s="225" t="s">
        <v>25</v>
      </c>
      <c r="P4014" s="225" t="s">
        <v>11710</v>
      </c>
      <c r="Q4014" s="225" t="s">
        <v>11711</v>
      </c>
      <c r="R4014" s="225">
        <v>0.45200000000000001</v>
      </c>
      <c r="S4014" s="225"/>
      <c r="T4014" s="225">
        <f>R4014+S4014</f>
        <v>0.45200000000000001</v>
      </c>
      <c r="U4014" s="302"/>
      <c r="V4014" s="302"/>
      <c r="W4014" s="302"/>
      <c r="X4014" s="302"/>
      <c r="Y4014" s="302"/>
      <c r="Z4014" s="302"/>
      <c r="AA4014" s="302"/>
      <c r="AB4014" s="302"/>
      <c r="AC4014" s="302"/>
      <c r="AD4014" s="302" t="s">
        <v>0</v>
      </c>
      <c r="AE4014" s="302"/>
      <c r="AF4014" s="302"/>
      <c r="AG4014" s="302"/>
      <c r="AH4014" s="222"/>
      <c r="AI4014" s="229"/>
    </row>
    <row r="4015" spans="1:35" ht="262.5">
      <c r="A4015" s="70" t="s">
        <v>11517</v>
      </c>
      <c r="B4015" s="74" t="s">
        <v>5</v>
      </c>
      <c r="C4015" s="74" t="s">
        <v>5</v>
      </c>
      <c r="D4015" s="75">
        <v>42282</v>
      </c>
      <c r="E4015" s="76">
        <v>0.71527777777777779</v>
      </c>
      <c r="F4015" s="75">
        <v>42282</v>
      </c>
      <c r="G4015" s="76">
        <v>0.71527777777777779</v>
      </c>
      <c r="H4015" s="76">
        <v>0</v>
      </c>
      <c r="I4015" s="74">
        <v>10</v>
      </c>
      <c r="J4015" s="74" t="s">
        <v>143</v>
      </c>
      <c r="K4015" s="74" t="s">
        <v>8</v>
      </c>
      <c r="L4015" s="74" t="s">
        <v>9</v>
      </c>
      <c r="M4015" s="225" t="s">
        <v>11771</v>
      </c>
      <c r="N4015" s="226" t="s">
        <v>3</v>
      </c>
      <c r="O4015" s="225" t="s">
        <v>7</v>
      </c>
      <c r="P4015" s="225" t="s">
        <v>2162</v>
      </c>
      <c r="Q4015" s="225" t="s">
        <v>13611</v>
      </c>
      <c r="R4015" s="225"/>
      <c r="S4015" s="225">
        <v>1.5</v>
      </c>
      <c r="T4015" s="225">
        <v>1.5</v>
      </c>
      <c r="U4015" s="302" t="s">
        <v>46</v>
      </c>
      <c r="V4015" s="302" t="s">
        <v>13612</v>
      </c>
      <c r="W4015" s="302" t="s">
        <v>13613</v>
      </c>
      <c r="X4015" s="302" t="s">
        <v>13614</v>
      </c>
      <c r="Y4015" s="302" t="s">
        <v>13615</v>
      </c>
      <c r="Z4015" s="302"/>
      <c r="AA4015" s="302" t="s">
        <v>13616</v>
      </c>
      <c r="AB4015" s="302" t="s">
        <v>13617</v>
      </c>
      <c r="AC4015" s="302"/>
      <c r="AD4015" s="302" t="s">
        <v>40</v>
      </c>
      <c r="AE4015" s="302"/>
      <c r="AF4015" s="302"/>
      <c r="AG4015" s="302"/>
      <c r="AH4015" s="222"/>
      <c r="AI4015" s="229"/>
    </row>
    <row r="4016" spans="1:35" ht="206.25">
      <c r="A4016" s="70" t="s">
        <v>11517</v>
      </c>
      <c r="B4016" s="74" t="s">
        <v>5</v>
      </c>
      <c r="C4016" s="74" t="s">
        <v>13618</v>
      </c>
      <c r="D4016" s="75">
        <v>42282</v>
      </c>
      <c r="E4016" s="76">
        <v>0.89722222222222225</v>
      </c>
      <c r="F4016" s="75">
        <v>42282</v>
      </c>
      <c r="G4016" s="76">
        <v>0.89722222222222225</v>
      </c>
      <c r="H4016" s="76">
        <v>0</v>
      </c>
      <c r="I4016" s="74">
        <v>15</v>
      </c>
      <c r="J4016" s="74" t="s">
        <v>11772</v>
      </c>
      <c r="K4016" s="74" t="s">
        <v>51</v>
      </c>
      <c r="L4016" s="74" t="s">
        <v>16</v>
      </c>
      <c r="M4016" s="225" t="s">
        <v>11773</v>
      </c>
      <c r="N4016" s="226" t="s">
        <v>3</v>
      </c>
      <c r="O4016" s="225" t="s">
        <v>7</v>
      </c>
      <c r="P4016" s="225" t="s">
        <v>11774</v>
      </c>
      <c r="Q4016" s="225" t="s">
        <v>13619</v>
      </c>
      <c r="R4016" s="225"/>
      <c r="S4016" s="225">
        <v>11.8</v>
      </c>
      <c r="T4016" s="225">
        <v>11.8</v>
      </c>
      <c r="U4016" s="302" t="s">
        <v>28</v>
      </c>
      <c r="V4016" s="302"/>
      <c r="W4016" s="302"/>
      <c r="X4016" s="302"/>
      <c r="Y4016" s="302"/>
      <c r="Z4016" s="302"/>
      <c r="AA4016" s="302"/>
      <c r="AB4016" s="302"/>
      <c r="AC4016" s="302"/>
      <c r="AD4016" s="302" t="s">
        <v>37</v>
      </c>
      <c r="AE4016" s="302"/>
      <c r="AF4016" s="302"/>
      <c r="AG4016" s="302"/>
      <c r="AH4016" s="222"/>
      <c r="AI4016" s="229"/>
    </row>
    <row r="4017" spans="1:35" ht="31.5">
      <c r="A4017" s="70" t="s">
        <v>11517</v>
      </c>
      <c r="B4017" s="141" t="s">
        <v>84</v>
      </c>
      <c r="C4017" s="160" t="s">
        <v>11813</v>
      </c>
      <c r="D4017" s="163">
        <v>42283</v>
      </c>
      <c r="E4017" s="118">
        <v>0.31597222222222221</v>
      </c>
      <c r="F4017" s="163">
        <v>42283</v>
      </c>
      <c r="G4017" s="118">
        <v>0.5805555555555556</v>
      </c>
      <c r="H4017" s="104">
        <f>G4017-E4017</f>
        <v>0.26458333333333339</v>
      </c>
      <c r="I4017" s="70">
        <v>1</v>
      </c>
      <c r="J4017" s="73"/>
      <c r="K4017" s="94"/>
      <c r="L4017" s="70" t="s">
        <v>29</v>
      </c>
      <c r="M4017" s="220" t="s">
        <v>11814</v>
      </c>
      <c r="N4017" s="219" t="s">
        <v>3</v>
      </c>
      <c r="O4017" s="219" t="s">
        <v>7</v>
      </c>
      <c r="P4017" s="220" t="s">
        <v>11814</v>
      </c>
      <c r="Q4017" s="439" t="s">
        <v>11815</v>
      </c>
      <c r="R4017" s="250">
        <v>10.199999999999999</v>
      </c>
      <c r="S4017" s="250"/>
      <c r="T4017" s="250">
        <v>10.199999999999999</v>
      </c>
      <c r="U4017" s="304" t="s">
        <v>47</v>
      </c>
      <c r="V4017" s="279">
        <v>2002</v>
      </c>
      <c r="W4017" s="279"/>
      <c r="X4017" s="279"/>
      <c r="Y4017" s="279"/>
      <c r="Z4017" s="279"/>
      <c r="AA4017" s="279"/>
      <c r="AB4017" s="279"/>
      <c r="AC4017" s="279"/>
      <c r="AD4017" s="274" t="s">
        <v>56</v>
      </c>
      <c r="AE4017" s="279"/>
      <c r="AF4017" s="279"/>
      <c r="AG4017" s="273" t="s">
        <v>12941</v>
      </c>
      <c r="AH4017" s="222"/>
      <c r="AI4017" s="229"/>
    </row>
    <row r="4018" spans="1:35" ht="93.75">
      <c r="A4018" s="70" t="s">
        <v>11517</v>
      </c>
      <c r="B4018" s="74" t="s">
        <v>19</v>
      </c>
      <c r="C4018" s="74" t="s">
        <v>9151</v>
      </c>
      <c r="D4018" s="75">
        <v>42283</v>
      </c>
      <c r="E4018" s="76">
        <v>0.24652777777777779</v>
      </c>
      <c r="F4018" s="75">
        <v>42283</v>
      </c>
      <c r="G4018" s="76">
        <v>0.30208333333333331</v>
      </c>
      <c r="H4018" s="76">
        <f>F4018-D4018+G4018-E4018</f>
        <v>5.5555555555555525E-2</v>
      </c>
      <c r="I4018" s="74">
        <v>4</v>
      </c>
      <c r="J4018" s="74"/>
      <c r="K4018" s="74"/>
      <c r="L4018" s="74" t="s">
        <v>16</v>
      </c>
      <c r="M4018" s="225" t="s">
        <v>2856</v>
      </c>
      <c r="N4018" s="226">
        <v>220</v>
      </c>
      <c r="O4018" s="225" t="s">
        <v>7</v>
      </c>
      <c r="P4018" s="225" t="s">
        <v>13398</v>
      </c>
      <c r="Q4018" s="225" t="s">
        <v>13399</v>
      </c>
      <c r="R4018" s="225">
        <v>1</v>
      </c>
      <c r="S4018" s="225">
        <v>4</v>
      </c>
      <c r="T4018" s="225">
        <f>R4018+S4018</f>
        <v>5</v>
      </c>
      <c r="U4018" s="302"/>
      <c r="V4018" s="302"/>
      <c r="W4018" s="302"/>
      <c r="X4018" s="302"/>
      <c r="Y4018" s="302"/>
      <c r="Z4018" s="302"/>
      <c r="AA4018" s="302"/>
      <c r="AB4018" s="302"/>
      <c r="AC4018" s="302"/>
      <c r="AD4018" s="302" t="s">
        <v>37</v>
      </c>
      <c r="AE4018" s="302"/>
      <c r="AF4018" s="302"/>
      <c r="AG4018" s="302"/>
      <c r="AH4018" s="222"/>
      <c r="AI4018" s="229"/>
    </row>
    <row r="4019" spans="1:35" ht="150">
      <c r="A4019" s="70" t="s">
        <v>11517</v>
      </c>
      <c r="B4019" s="74" t="s">
        <v>19</v>
      </c>
      <c r="C4019" s="74" t="s">
        <v>19</v>
      </c>
      <c r="D4019" s="75">
        <v>42283</v>
      </c>
      <c r="E4019" s="76">
        <v>0.96875</v>
      </c>
      <c r="F4019" s="75">
        <v>42283</v>
      </c>
      <c r="G4019" s="76">
        <v>0.96944444444444444</v>
      </c>
      <c r="H4019" s="76">
        <f>F4019-D4019+G4019-E4019</f>
        <v>6.9444444444444198E-4</v>
      </c>
      <c r="I4019" s="74">
        <v>32</v>
      </c>
      <c r="J4019" s="74"/>
      <c r="K4019" s="74"/>
      <c r="L4019" s="74" t="s">
        <v>4</v>
      </c>
      <c r="M4019" s="225" t="s">
        <v>186</v>
      </c>
      <c r="N4019" s="226">
        <v>35</v>
      </c>
      <c r="O4019" s="225" t="s">
        <v>13</v>
      </c>
      <c r="P4019" s="225" t="s">
        <v>11562</v>
      </c>
      <c r="Q4019" s="225" t="s">
        <v>13400</v>
      </c>
      <c r="R4019" s="225">
        <v>8</v>
      </c>
      <c r="S4019" s="225"/>
      <c r="T4019" s="225">
        <f>R4019+S4019</f>
        <v>8</v>
      </c>
      <c r="U4019" s="302" t="s">
        <v>33</v>
      </c>
      <c r="V4019" s="302">
        <v>0</v>
      </c>
      <c r="W4019" s="302">
        <v>0</v>
      </c>
      <c r="X4019" s="302">
        <v>0</v>
      </c>
      <c r="Y4019" s="302"/>
      <c r="Z4019" s="302">
        <v>0</v>
      </c>
      <c r="AA4019" s="302"/>
      <c r="AB4019" s="302">
        <v>0</v>
      </c>
      <c r="AC4019" s="302"/>
      <c r="AD4019" s="302" t="s">
        <v>17</v>
      </c>
      <c r="AE4019" s="302"/>
      <c r="AF4019" s="302"/>
      <c r="AG4019" s="302"/>
      <c r="AH4019" s="222"/>
      <c r="AI4019" s="229"/>
    </row>
    <row r="4020" spans="1:35" ht="75">
      <c r="A4020" s="70" t="s">
        <v>11517</v>
      </c>
      <c r="B4020" s="74" t="s">
        <v>81</v>
      </c>
      <c r="C4020" s="74" t="s">
        <v>81</v>
      </c>
      <c r="D4020" s="75">
        <v>42283</v>
      </c>
      <c r="E4020" s="76">
        <v>0.75763888888888886</v>
      </c>
      <c r="F4020" s="75">
        <v>42283</v>
      </c>
      <c r="G4020" s="76">
        <v>0.78611111111111109</v>
      </c>
      <c r="H4020" s="76">
        <v>2.8472222222222222E-2</v>
      </c>
      <c r="I4020" s="74">
        <v>4</v>
      </c>
      <c r="J4020" s="74"/>
      <c r="K4020" s="74"/>
      <c r="L4020" s="74" t="s">
        <v>4</v>
      </c>
      <c r="M4020" s="225" t="s">
        <v>12970</v>
      </c>
      <c r="N4020" s="226" t="s">
        <v>3</v>
      </c>
      <c r="O4020" s="225" t="s">
        <v>7</v>
      </c>
      <c r="P4020" s="225" t="s">
        <v>12970</v>
      </c>
      <c r="Q4020" s="225" t="s">
        <v>11863</v>
      </c>
      <c r="R4020" s="225">
        <v>1.6</v>
      </c>
      <c r="S4020" s="225"/>
      <c r="T4020" s="225">
        <v>1.6</v>
      </c>
      <c r="U4020" s="302" t="s">
        <v>6</v>
      </c>
      <c r="V4020" s="302">
        <v>2011</v>
      </c>
      <c r="W4020" s="302" t="s">
        <v>591</v>
      </c>
      <c r="X4020" s="302" t="s">
        <v>10005</v>
      </c>
      <c r="Y4020" s="302">
        <v>42266</v>
      </c>
      <c r="Z4020" s="302">
        <v>1</v>
      </c>
      <c r="AA4020" s="302">
        <v>42448</v>
      </c>
      <c r="AB4020" s="302">
        <v>0</v>
      </c>
      <c r="AC4020" s="302">
        <v>41970</v>
      </c>
      <c r="AD4020" s="302" t="s">
        <v>41</v>
      </c>
      <c r="AE4020" s="302"/>
      <c r="AF4020" s="302"/>
      <c r="AG4020" s="302"/>
      <c r="AH4020" s="222"/>
      <c r="AI4020" s="229"/>
    </row>
    <row r="4021" spans="1:35" ht="236.25">
      <c r="A4021" s="70" t="s">
        <v>11517</v>
      </c>
      <c r="B4021" s="74" t="s">
        <v>15</v>
      </c>
      <c r="C4021" s="74" t="s">
        <v>11831</v>
      </c>
      <c r="D4021" s="75">
        <v>42283</v>
      </c>
      <c r="E4021" s="76">
        <v>0.90277777777777779</v>
      </c>
      <c r="F4021" s="75">
        <v>42284</v>
      </c>
      <c r="G4021" s="76">
        <v>0.7319444444444444</v>
      </c>
      <c r="H4021" s="76">
        <f>(F4021+G4021)-(D4021+E4021)</f>
        <v>0.82916666666278616</v>
      </c>
      <c r="I4021" s="74">
        <v>11</v>
      </c>
      <c r="J4021" s="74" t="s">
        <v>150</v>
      </c>
      <c r="K4021" s="74" t="s">
        <v>51</v>
      </c>
      <c r="L4021" s="74" t="s">
        <v>9</v>
      </c>
      <c r="M4021" s="225" t="s">
        <v>325</v>
      </c>
      <c r="N4021" s="226" t="s">
        <v>3</v>
      </c>
      <c r="O4021" s="225" t="s">
        <v>7</v>
      </c>
      <c r="P4021" s="225" t="s">
        <v>698</v>
      </c>
      <c r="Q4021" s="225" t="s">
        <v>11998</v>
      </c>
      <c r="R4021" s="225">
        <v>47.43</v>
      </c>
      <c r="S4021" s="225"/>
      <c r="T4021" s="225">
        <f>SUM(R4021:S4021)</f>
        <v>47.43</v>
      </c>
      <c r="U4021" s="302" t="s">
        <v>28</v>
      </c>
      <c r="V4021" s="302">
        <v>1979</v>
      </c>
      <c r="W4021" s="302" t="s">
        <v>587</v>
      </c>
      <c r="X4021" s="302"/>
      <c r="Y4021" s="302" t="s">
        <v>13023</v>
      </c>
      <c r="Z4021" s="302">
        <v>100</v>
      </c>
      <c r="AA4021" s="302">
        <v>2016</v>
      </c>
      <c r="AB4021" s="302">
        <v>0</v>
      </c>
      <c r="AC4021" s="302"/>
      <c r="AD4021" s="302" t="s">
        <v>30</v>
      </c>
      <c r="AE4021" s="302" t="s">
        <v>53</v>
      </c>
      <c r="AF4021" s="302"/>
      <c r="AG4021" s="302" t="s">
        <v>13025</v>
      </c>
      <c r="AH4021" s="222"/>
      <c r="AI4021" s="229"/>
    </row>
    <row r="4022" spans="1:35" ht="75">
      <c r="A4022" s="70" t="s">
        <v>11517</v>
      </c>
      <c r="B4022" s="74" t="s">
        <v>18</v>
      </c>
      <c r="C4022" s="74" t="s">
        <v>18</v>
      </c>
      <c r="D4022" s="75">
        <v>42283</v>
      </c>
      <c r="E4022" s="76">
        <v>42283.041666666664</v>
      </c>
      <c r="F4022" s="75">
        <v>42283</v>
      </c>
      <c r="G4022" s="76">
        <v>42283.09375</v>
      </c>
      <c r="H4022" s="76">
        <f t="shared" ref="H4022:H4029" si="64">G4022-E4022</f>
        <v>5.2083333335758653E-2</v>
      </c>
      <c r="I4022" s="74">
        <v>22</v>
      </c>
      <c r="J4022" s="74"/>
      <c r="K4022" s="74"/>
      <c r="L4022" s="74" t="s">
        <v>4</v>
      </c>
      <c r="M4022" s="225" t="s">
        <v>11712</v>
      </c>
      <c r="N4022" s="226">
        <v>35</v>
      </c>
      <c r="O4022" s="225" t="s">
        <v>7</v>
      </c>
      <c r="P4022" s="225" t="s">
        <v>11713</v>
      </c>
      <c r="Q4022" s="225" t="s">
        <v>11714</v>
      </c>
      <c r="R4022" s="225">
        <v>10.202</v>
      </c>
      <c r="S4022" s="225"/>
      <c r="T4022" s="225">
        <f t="shared" ref="T4022:T4029" si="65">R4022+S4022</f>
        <v>10.202</v>
      </c>
      <c r="U4022" s="302"/>
      <c r="V4022" s="302"/>
      <c r="W4022" s="302"/>
      <c r="X4022" s="302"/>
      <c r="Y4022" s="302"/>
      <c r="Z4022" s="302"/>
      <c r="AA4022" s="302"/>
      <c r="AB4022" s="302"/>
      <c r="AC4022" s="302"/>
      <c r="AD4022" s="302" t="s">
        <v>24</v>
      </c>
      <c r="AE4022" s="302"/>
      <c r="AF4022" s="302"/>
      <c r="AG4022" s="302"/>
      <c r="AH4022" s="222"/>
      <c r="AI4022" s="229"/>
    </row>
    <row r="4023" spans="1:35" ht="63" customHeight="1">
      <c r="A4023" s="70" t="s">
        <v>11517</v>
      </c>
      <c r="B4023" s="74" t="s">
        <v>18</v>
      </c>
      <c r="C4023" s="74" t="s">
        <v>18</v>
      </c>
      <c r="D4023" s="75">
        <v>42283</v>
      </c>
      <c r="E4023" s="76">
        <v>42283.292361111111</v>
      </c>
      <c r="F4023" s="75">
        <v>42283</v>
      </c>
      <c r="G4023" s="76">
        <v>42283.638888888891</v>
      </c>
      <c r="H4023" s="76">
        <f t="shared" si="64"/>
        <v>0.34652777777955635</v>
      </c>
      <c r="I4023" s="74">
        <v>1</v>
      </c>
      <c r="J4023" s="74"/>
      <c r="K4023" s="74"/>
      <c r="L4023" s="74" t="s">
        <v>11</v>
      </c>
      <c r="M4023" s="225" t="s">
        <v>337</v>
      </c>
      <c r="N4023" s="226">
        <v>0.4</v>
      </c>
      <c r="O4023" s="225" t="s">
        <v>2</v>
      </c>
      <c r="P4023" s="225" t="s">
        <v>8076</v>
      </c>
      <c r="Q4023" s="225" t="s">
        <v>4785</v>
      </c>
      <c r="R4023" s="225">
        <v>0.67200000000000004</v>
      </c>
      <c r="S4023" s="225"/>
      <c r="T4023" s="225">
        <f t="shared" si="65"/>
        <v>0.67200000000000004</v>
      </c>
      <c r="U4023" s="302"/>
      <c r="V4023" s="302"/>
      <c r="W4023" s="302"/>
      <c r="X4023" s="302"/>
      <c r="Y4023" s="302"/>
      <c r="Z4023" s="302"/>
      <c r="AA4023" s="302"/>
      <c r="AB4023" s="302"/>
      <c r="AC4023" s="302"/>
      <c r="AD4023" s="302" t="s">
        <v>0</v>
      </c>
      <c r="AE4023" s="302"/>
      <c r="AF4023" s="302"/>
      <c r="AG4023" s="302"/>
      <c r="AH4023" s="222"/>
      <c r="AI4023" s="229"/>
    </row>
    <row r="4024" spans="1:35" ht="37.5">
      <c r="A4024" s="70" t="s">
        <v>11517</v>
      </c>
      <c r="B4024" s="74" t="s">
        <v>18</v>
      </c>
      <c r="C4024" s="74" t="s">
        <v>18</v>
      </c>
      <c r="D4024" s="75">
        <v>42283</v>
      </c>
      <c r="E4024" s="76">
        <v>42283.333333333336</v>
      </c>
      <c r="F4024" s="75">
        <v>42283</v>
      </c>
      <c r="G4024" s="76">
        <v>42283.666666666664</v>
      </c>
      <c r="H4024" s="76">
        <f t="shared" si="64"/>
        <v>0.33333333332848269</v>
      </c>
      <c r="I4024" s="74">
        <v>1</v>
      </c>
      <c r="J4024" s="74"/>
      <c r="K4024" s="74"/>
      <c r="L4024" s="74" t="s">
        <v>11</v>
      </c>
      <c r="M4024" s="225" t="s">
        <v>337</v>
      </c>
      <c r="N4024" s="226">
        <v>0.4</v>
      </c>
      <c r="O4024" s="225" t="s">
        <v>2</v>
      </c>
      <c r="P4024" s="225" t="s">
        <v>7669</v>
      </c>
      <c r="Q4024" s="225" t="s">
        <v>11715</v>
      </c>
      <c r="R4024" s="225">
        <v>0.104</v>
      </c>
      <c r="S4024" s="225"/>
      <c r="T4024" s="225">
        <f t="shared" si="65"/>
        <v>0.104</v>
      </c>
      <c r="U4024" s="302"/>
      <c r="V4024" s="302"/>
      <c r="W4024" s="302"/>
      <c r="X4024" s="302"/>
      <c r="Y4024" s="302"/>
      <c r="Z4024" s="302"/>
      <c r="AA4024" s="302"/>
      <c r="AB4024" s="302"/>
      <c r="AC4024" s="302"/>
      <c r="AD4024" s="302" t="s">
        <v>0</v>
      </c>
      <c r="AE4024" s="302"/>
      <c r="AF4024" s="302"/>
      <c r="AG4024" s="302"/>
      <c r="AH4024" s="222"/>
      <c r="AI4024" s="229"/>
    </row>
    <row r="4025" spans="1:35" ht="56.25">
      <c r="A4025" s="70" t="s">
        <v>11517</v>
      </c>
      <c r="B4025" s="74" t="s">
        <v>18</v>
      </c>
      <c r="C4025" s="74" t="s">
        <v>18</v>
      </c>
      <c r="D4025" s="75">
        <v>42283</v>
      </c>
      <c r="E4025" s="76">
        <v>42283.395833333336</v>
      </c>
      <c r="F4025" s="75">
        <v>42283</v>
      </c>
      <c r="G4025" s="76">
        <v>42283.743055555555</v>
      </c>
      <c r="H4025" s="76">
        <f t="shared" si="64"/>
        <v>0.34722222221898846</v>
      </c>
      <c r="I4025" s="74">
        <v>1</v>
      </c>
      <c r="J4025" s="74"/>
      <c r="K4025" s="74"/>
      <c r="L4025" s="74" t="s">
        <v>11</v>
      </c>
      <c r="M4025" s="225" t="s">
        <v>3579</v>
      </c>
      <c r="N4025" s="226">
        <v>0.4</v>
      </c>
      <c r="O4025" s="225" t="s">
        <v>2</v>
      </c>
      <c r="P4025" s="225" t="s">
        <v>4145</v>
      </c>
      <c r="Q4025" s="225" t="s">
        <v>11716</v>
      </c>
      <c r="R4025" s="225">
        <v>0.224</v>
      </c>
      <c r="S4025" s="225"/>
      <c r="T4025" s="225">
        <f t="shared" si="65"/>
        <v>0.224</v>
      </c>
      <c r="U4025" s="302"/>
      <c r="V4025" s="302"/>
      <c r="W4025" s="302"/>
      <c r="X4025" s="302"/>
      <c r="Y4025" s="302"/>
      <c r="Z4025" s="302"/>
      <c r="AA4025" s="302"/>
      <c r="AB4025" s="302"/>
      <c r="AC4025" s="302"/>
      <c r="AD4025" s="302" t="s">
        <v>0</v>
      </c>
      <c r="AE4025" s="302"/>
      <c r="AF4025" s="302"/>
      <c r="AG4025" s="302"/>
      <c r="AH4025" s="222"/>
      <c r="AI4025" s="229"/>
    </row>
    <row r="4026" spans="1:35" ht="56.25">
      <c r="A4026" s="70" t="s">
        <v>11517</v>
      </c>
      <c r="B4026" s="74" t="s">
        <v>18</v>
      </c>
      <c r="C4026" s="74" t="s">
        <v>18</v>
      </c>
      <c r="D4026" s="75">
        <v>42283</v>
      </c>
      <c r="E4026" s="76">
        <v>42283.416666666664</v>
      </c>
      <c r="F4026" s="75">
        <v>42283</v>
      </c>
      <c r="G4026" s="76">
        <v>42283.625</v>
      </c>
      <c r="H4026" s="76">
        <f t="shared" si="64"/>
        <v>0.20833333333575865</v>
      </c>
      <c r="I4026" s="74">
        <v>1</v>
      </c>
      <c r="J4026" s="74"/>
      <c r="K4026" s="74"/>
      <c r="L4026" s="74" t="s">
        <v>11</v>
      </c>
      <c r="M4026" s="225" t="s">
        <v>337</v>
      </c>
      <c r="N4026" s="226">
        <v>0.4</v>
      </c>
      <c r="O4026" s="225" t="s">
        <v>2</v>
      </c>
      <c r="P4026" s="225" t="s">
        <v>11717</v>
      </c>
      <c r="Q4026" s="225" t="s">
        <v>11715</v>
      </c>
      <c r="R4026" s="225">
        <v>7.4999999999999997E-2</v>
      </c>
      <c r="S4026" s="225"/>
      <c r="T4026" s="225">
        <f t="shared" si="65"/>
        <v>7.4999999999999997E-2</v>
      </c>
      <c r="U4026" s="302"/>
      <c r="V4026" s="302"/>
      <c r="W4026" s="302"/>
      <c r="X4026" s="302"/>
      <c r="Y4026" s="302"/>
      <c r="Z4026" s="302"/>
      <c r="AA4026" s="302"/>
      <c r="AB4026" s="302"/>
      <c r="AC4026" s="302"/>
      <c r="AD4026" s="302" t="s">
        <v>0</v>
      </c>
      <c r="AE4026" s="302"/>
      <c r="AF4026" s="302"/>
      <c r="AG4026" s="302"/>
      <c r="AH4026" s="222"/>
      <c r="AI4026" s="229"/>
    </row>
    <row r="4027" spans="1:35" ht="37.5">
      <c r="A4027" s="70" t="s">
        <v>11517</v>
      </c>
      <c r="B4027" s="74" t="s">
        <v>18</v>
      </c>
      <c r="C4027" s="74" t="s">
        <v>18</v>
      </c>
      <c r="D4027" s="75">
        <v>42283</v>
      </c>
      <c r="E4027" s="76">
        <v>42283.458333333336</v>
      </c>
      <c r="F4027" s="75">
        <v>42283</v>
      </c>
      <c r="G4027" s="76">
        <v>42283.625</v>
      </c>
      <c r="H4027" s="76">
        <f t="shared" si="64"/>
        <v>0.16666666666424135</v>
      </c>
      <c r="I4027" s="74">
        <v>1</v>
      </c>
      <c r="J4027" s="74"/>
      <c r="K4027" s="74"/>
      <c r="L4027" s="74" t="s">
        <v>11</v>
      </c>
      <c r="M4027" s="225" t="s">
        <v>337</v>
      </c>
      <c r="N4027" s="226">
        <v>0.4</v>
      </c>
      <c r="O4027" s="225" t="s">
        <v>2</v>
      </c>
      <c r="P4027" s="225" t="s">
        <v>4884</v>
      </c>
      <c r="Q4027" s="225" t="s">
        <v>4785</v>
      </c>
      <c r="R4027" s="225">
        <v>8.2000000000000003E-2</v>
      </c>
      <c r="S4027" s="225"/>
      <c r="T4027" s="225">
        <f t="shared" si="65"/>
        <v>8.2000000000000003E-2</v>
      </c>
      <c r="U4027" s="302"/>
      <c r="V4027" s="302"/>
      <c r="W4027" s="302"/>
      <c r="X4027" s="302"/>
      <c r="Y4027" s="302"/>
      <c r="Z4027" s="302"/>
      <c r="AA4027" s="302"/>
      <c r="AB4027" s="302"/>
      <c r="AC4027" s="302"/>
      <c r="AD4027" s="302" t="s">
        <v>0</v>
      </c>
      <c r="AE4027" s="302"/>
      <c r="AF4027" s="302"/>
      <c r="AG4027" s="302"/>
      <c r="AH4027" s="222"/>
      <c r="AI4027" s="229"/>
    </row>
    <row r="4028" spans="1:35" ht="56.25">
      <c r="A4028" s="70" t="s">
        <v>11517</v>
      </c>
      <c r="B4028" s="74" t="s">
        <v>18</v>
      </c>
      <c r="C4028" s="74" t="s">
        <v>18</v>
      </c>
      <c r="D4028" s="75">
        <v>42283</v>
      </c>
      <c r="E4028" s="76">
        <v>42283.833333333336</v>
      </c>
      <c r="F4028" s="75">
        <v>42284</v>
      </c>
      <c r="G4028" s="76">
        <v>42284.5</v>
      </c>
      <c r="H4028" s="76">
        <f t="shared" si="64"/>
        <v>0.66666666666424135</v>
      </c>
      <c r="I4028" s="74">
        <v>1</v>
      </c>
      <c r="J4028" s="74"/>
      <c r="K4028" s="74"/>
      <c r="L4028" s="74" t="s">
        <v>11</v>
      </c>
      <c r="M4028" s="225" t="s">
        <v>337</v>
      </c>
      <c r="N4028" s="226">
        <v>0.4</v>
      </c>
      <c r="O4028" s="225" t="s">
        <v>2</v>
      </c>
      <c r="P4028" s="225" t="s">
        <v>9522</v>
      </c>
      <c r="Q4028" s="225" t="s">
        <v>4785</v>
      </c>
      <c r="R4028" s="225">
        <v>4.0000000000000001E-3</v>
      </c>
      <c r="S4028" s="225"/>
      <c r="T4028" s="225">
        <f t="shared" si="65"/>
        <v>4.0000000000000001E-3</v>
      </c>
      <c r="U4028" s="302"/>
      <c r="V4028" s="302"/>
      <c r="W4028" s="302"/>
      <c r="X4028" s="302"/>
      <c r="Y4028" s="302"/>
      <c r="Z4028" s="302"/>
      <c r="AA4028" s="302"/>
      <c r="AB4028" s="302"/>
      <c r="AC4028" s="302"/>
      <c r="AD4028" s="302" t="s">
        <v>0</v>
      </c>
      <c r="AE4028" s="302"/>
      <c r="AF4028" s="302"/>
      <c r="AG4028" s="302"/>
      <c r="AH4028" s="222"/>
      <c r="AI4028" s="229"/>
    </row>
    <row r="4029" spans="1:35" ht="56.25">
      <c r="A4029" s="70" t="s">
        <v>11517</v>
      </c>
      <c r="B4029" s="74" t="s">
        <v>18</v>
      </c>
      <c r="C4029" s="74" t="s">
        <v>4689</v>
      </c>
      <c r="D4029" s="75">
        <v>42283</v>
      </c>
      <c r="E4029" s="76">
        <v>42283.888888888891</v>
      </c>
      <c r="F4029" s="75">
        <v>42283</v>
      </c>
      <c r="G4029" s="76">
        <v>42283.951388888891</v>
      </c>
      <c r="H4029" s="76">
        <f t="shared" si="64"/>
        <v>6.25E-2</v>
      </c>
      <c r="I4029" s="74">
        <v>57</v>
      </c>
      <c r="J4029" s="74"/>
      <c r="K4029" s="74"/>
      <c r="L4029" s="74" t="s">
        <v>16</v>
      </c>
      <c r="M4029" s="225" t="s">
        <v>4689</v>
      </c>
      <c r="N4029" s="226">
        <v>220</v>
      </c>
      <c r="O4029" s="225" t="s">
        <v>7</v>
      </c>
      <c r="P4029" s="225" t="s">
        <v>11663</v>
      </c>
      <c r="Q4029" s="225" t="s">
        <v>13923</v>
      </c>
      <c r="R4029" s="225">
        <v>37.732999999999997</v>
      </c>
      <c r="S4029" s="225"/>
      <c r="T4029" s="225">
        <f t="shared" si="65"/>
        <v>37.732999999999997</v>
      </c>
      <c r="U4029" s="302"/>
      <c r="V4029" s="302"/>
      <c r="W4029" s="302"/>
      <c r="X4029" s="302"/>
      <c r="Y4029" s="302"/>
      <c r="Z4029" s="302"/>
      <c r="AA4029" s="302"/>
      <c r="AB4029" s="302"/>
      <c r="AC4029" s="302"/>
      <c r="AD4029" s="302" t="s">
        <v>37</v>
      </c>
      <c r="AE4029" s="302"/>
      <c r="AF4029" s="302"/>
      <c r="AG4029" s="302"/>
      <c r="AH4029" s="222"/>
      <c r="AI4029" s="229"/>
    </row>
    <row r="4030" spans="1:35" ht="93.75">
      <c r="A4030" s="70" t="s">
        <v>11517</v>
      </c>
      <c r="B4030" s="74" t="s">
        <v>69</v>
      </c>
      <c r="C4030" s="74" t="s">
        <v>69</v>
      </c>
      <c r="D4030" s="75">
        <v>42283</v>
      </c>
      <c r="E4030" s="76">
        <v>1.3888888888888889E-3</v>
      </c>
      <c r="F4030" s="75">
        <v>42283</v>
      </c>
      <c r="G4030" s="76">
        <v>1.2499999999999999E-2</v>
      </c>
      <c r="H4030" s="76">
        <v>1.111111111111111E-2</v>
      </c>
      <c r="I4030" s="74">
        <v>14</v>
      </c>
      <c r="J4030" s="74"/>
      <c r="K4030" s="74" t="s">
        <v>11520</v>
      </c>
      <c r="L4030" s="74" t="s">
        <v>4</v>
      </c>
      <c r="M4030" s="225" t="s">
        <v>11518</v>
      </c>
      <c r="N4030" s="226" t="s">
        <v>3</v>
      </c>
      <c r="O4030" s="225" t="s">
        <v>7</v>
      </c>
      <c r="P4030" s="225" t="s">
        <v>8093</v>
      </c>
      <c r="Q4030" s="225" t="s">
        <v>11521</v>
      </c>
      <c r="R4030" s="225">
        <v>1.1599999999999999</v>
      </c>
      <c r="S4030" s="225">
        <v>0.37</v>
      </c>
      <c r="T4030" s="225">
        <v>1.5299999999999998</v>
      </c>
      <c r="U4030" s="302" t="s">
        <v>28</v>
      </c>
      <c r="V4030" s="302">
        <v>2001</v>
      </c>
      <c r="W4030" s="302" t="s">
        <v>1709</v>
      </c>
      <c r="X4030" s="302" t="s">
        <v>724</v>
      </c>
      <c r="Y4030" s="302" t="s">
        <v>1081</v>
      </c>
      <c r="Z4030" s="302">
        <v>100</v>
      </c>
      <c r="AA4030" s="302" t="s">
        <v>5202</v>
      </c>
      <c r="AB4030" s="302">
        <v>0</v>
      </c>
      <c r="AC4030" s="302" t="s">
        <v>1081</v>
      </c>
      <c r="AD4030" s="302" t="s">
        <v>0</v>
      </c>
      <c r="AE4030" s="302"/>
      <c r="AF4030" s="302"/>
      <c r="AG4030" s="302" t="s">
        <v>11521</v>
      </c>
      <c r="AH4030" s="222"/>
      <c r="AI4030" s="229"/>
    </row>
    <row r="4031" spans="1:35" ht="63" customHeight="1">
      <c r="A4031" s="70" t="s">
        <v>11517</v>
      </c>
      <c r="B4031" s="74" t="s">
        <v>69</v>
      </c>
      <c r="C4031" s="74" t="s">
        <v>13220</v>
      </c>
      <c r="D4031" s="75">
        <v>42283</v>
      </c>
      <c r="E4031" s="76">
        <v>0.24166666666666667</v>
      </c>
      <c r="F4031" s="75">
        <v>42283</v>
      </c>
      <c r="G4031" s="76">
        <v>0.28055555555555556</v>
      </c>
      <c r="H4031" s="76">
        <v>3.888888888888889E-2</v>
      </c>
      <c r="I4031" s="74">
        <v>8</v>
      </c>
      <c r="J4031" s="74" t="s">
        <v>143</v>
      </c>
      <c r="K4031" s="74" t="s">
        <v>20</v>
      </c>
      <c r="L4031" s="74" t="s">
        <v>16</v>
      </c>
      <c r="M4031" s="225" t="s">
        <v>11522</v>
      </c>
      <c r="N4031" s="226" t="s">
        <v>3</v>
      </c>
      <c r="O4031" s="225" t="s">
        <v>7</v>
      </c>
      <c r="P4031" s="225" t="s">
        <v>11523</v>
      </c>
      <c r="Q4031" s="225" t="s">
        <v>11524</v>
      </c>
      <c r="R4031" s="225">
        <v>4.2910000000000004</v>
      </c>
      <c r="S4031" s="225">
        <v>0.35399999999999998</v>
      </c>
      <c r="T4031" s="225">
        <v>4.6450000000000005</v>
      </c>
      <c r="U4031" s="302" t="s">
        <v>28</v>
      </c>
      <c r="V4031" s="302">
        <v>2003</v>
      </c>
      <c r="W4031" s="302" t="s">
        <v>1709</v>
      </c>
      <c r="X4031" s="302" t="s">
        <v>724</v>
      </c>
      <c r="Y4031" s="302" t="s">
        <v>1081</v>
      </c>
      <c r="Z4031" s="302">
        <v>100</v>
      </c>
      <c r="AA4031" s="302" t="s">
        <v>5202</v>
      </c>
      <c r="AB4031" s="302">
        <v>0</v>
      </c>
      <c r="AC4031" s="302" t="s">
        <v>5202</v>
      </c>
      <c r="AD4031" s="302" t="s">
        <v>37</v>
      </c>
      <c r="AE4031" s="302"/>
      <c r="AF4031" s="302"/>
      <c r="AG4031" s="302" t="s">
        <v>13193</v>
      </c>
      <c r="AH4031" s="222"/>
      <c r="AI4031" s="229"/>
    </row>
    <row r="4032" spans="1:35" ht="337.5">
      <c r="A4032" s="70" t="s">
        <v>11517</v>
      </c>
      <c r="B4032" s="74" t="s">
        <v>5</v>
      </c>
      <c r="C4032" s="74" t="s">
        <v>11775</v>
      </c>
      <c r="D4032" s="75">
        <v>42283</v>
      </c>
      <c r="E4032" s="76">
        <v>0.69166666666666676</v>
      </c>
      <c r="F4032" s="75">
        <v>42283</v>
      </c>
      <c r="G4032" s="76">
        <v>0.69166666666666676</v>
      </c>
      <c r="H4032" s="76">
        <v>0</v>
      </c>
      <c r="I4032" s="74">
        <v>11</v>
      </c>
      <c r="J4032" s="74" t="s">
        <v>7903</v>
      </c>
      <c r="K4032" s="74" t="s">
        <v>8</v>
      </c>
      <c r="L4032" s="74" t="s">
        <v>16</v>
      </c>
      <c r="M4032" s="225" t="s">
        <v>11776</v>
      </c>
      <c r="N4032" s="226">
        <v>35</v>
      </c>
      <c r="O4032" s="225" t="s">
        <v>7</v>
      </c>
      <c r="P4032" s="225" t="s">
        <v>11777</v>
      </c>
      <c r="Q4032" s="225" t="s">
        <v>13620</v>
      </c>
      <c r="R4032" s="225"/>
      <c r="S4032" s="225">
        <v>5.8</v>
      </c>
      <c r="T4032" s="225">
        <v>5.8</v>
      </c>
      <c r="U4032" s="302" t="s">
        <v>28</v>
      </c>
      <c r="V4032" s="302"/>
      <c r="W4032" s="302"/>
      <c r="X4032" s="302"/>
      <c r="Y4032" s="302"/>
      <c r="Z4032" s="302"/>
      <c r="AA4032" s="302"/>
      <c r="AB4032" s="302"/>
      <c r="AC4032" s="302"/>
      <c r="AD4032" s="302" t="s">
        <v>37</v>
      </c>
      <c r="AE4032" s="302"/>
      <c r="AF4032" s="302"/>
      <c r="AG4032" s="302"/>
      <c r="AH4032" s="222"/>
      <c r="AI4032" s="229"/>
    </row>
    <row r="4033" spans="1:35" ht="93.75">
      <c r="A4033" s="70" t="s">
        <v>4982</v>
      </c>
      <c r="B4033" s="74" t="s">
        <v>12</v>
      </c>
      <c r="C4033" s="74" t="s">
        <v>127</v>
      </c>
      <c r="D4033" s="75">
        <v>42203</v>
      </c>
      <c r="E4033" s="76">
        <v>0.82708333333333339</v>
      </c>
      <c r="F4033" s="75">
        <v>42203</v>
      </c>
      <c r="G4033" s="76">
        <v>0.85763888888888884</v>
      </c>
      <c r="H4033" s="76">
        <f>G4033-E4033</f>
        <v>3.0555555555555447E-2</v>
      </c>
      <c r="I4033" s="74">
        <v>1</v>
      </c>
      <c r="J4033" s="74"/>
      <c r="K4033" s="74"/>
      <c r="L4033" s="74" t="s">
        <v>11</v>
      </c>
      <c r="M4033" s="225" t="s">
        <v>7733</v>
      </c>
      <c r="N4033" s="226">
        <v>0.4</v>
      </c>
      <c r="O4033" s="225" t="s">
        <v>2</v>
      </c>
      <c r="P4033" s="225" t="s">
        <v>147</v>
      </c>
      <c r="Q4033" s="225" t="s">
        <v>7734</v>
      </c>
      <c r="R4033" s="225">
        <v>0.2</v>
      </c>
      <c r="S4033" s="225">
        <v>0.04</v>
      </c>
      <c r="T4033" s="225">
        <f>R4033+S4033</f>
        <v>0.24000000000000002</v>
      </c>
      <c r="U4033" s="302" t="s">
        <v>1</v>
      </c>
      <c r="V4033" s="302" t="s">
        <v>128</v>
      </c>
      <c r="W4033" s="302" t="s">
        <v>128</v>
      </c>
      <c r="X4033" s="302" t="s">
        <v>128</v>
      </c>
      <c r="Y4033" s="302" t="s">
        <v>128</v>
      </c>
      <c r="Z4033" s="302" t="s">
        <v>128</v>
      </c>
      <c r="AA4033" s="302" t="s">
        <v>128</v>
      </c>
      <c r="AB4033" s="302" t="s">
        <v>128</v>
      </c>
      <c r="AC4033" s="302" t="s">
        <v>128</v>
      </c>
      <c r="AD4033" s="302" t="s">
        <v>22</v>
      </c>
      <c r="AE4033" s="302" t="s">
        <v>128</v>
      </c>
      <c r="AF4033" s="302" t="s">
        <v>128</v>
      </c>
      <c r="AG4033" s="302"/>
      <c r="AH4033" s="222"/>
      <c r="AI4033" s="229"/>
    </row>
    <row r="4034" spans="1:35" ht="78.75">
      <c r="A4034" s="70" t="s">
        <v>11517</v>
      </c>
      <c r="B4034" s="92" t="s">
        <v>21</v>
      </c>
      <c r="C4034" s="92" t="s">
        <v>8978</v>
      </c>
      <c r="D4034" s="88">
        <v>42284</v>
      </c>
      <c r="E4034" s="89">
        <v>0.79861111111111116</v>
      </c>
      <c r="F4034" s="88">
        <v>42285</v>
      </c>
      <c r="G4034" s="89">
        <v>0.13194444444444445</v>
      </c>
      <c r="H4034" s="89">
        <v>0.29166666666666669</v>
      </c>
      <c r="I4034" s="68">
        <v>12</v>
      </c>
      <c r="J4034" s="68" t="s">
        <v>150</v>
      </c>
      <c r="K4034" s="92" t="s">
        <v>14</v>
      </c>
      <c r="L4034" s="92" t="s">
        <v>9</v>
      </c>
      <c r="M4034" s="230" t="s">
        <v>11541</v>
      </c>
      <c r="N4034" s="221" t="s">
        <v>3</v>
      </c>
      <c r="O4034" s="221" t="s">
        <v>7</v>
      </c>
      <c r="P4034" s="230" t="s">
        <v>11541</v>
      </c>
      <c r="Q4034" s="221" t="s">
        <v>11542</v>
      </c>
      <c r="R4034" s="221">
        <v>8.4220000000000006</v>
      </c>
      <c r="S4034" s="221">
        <v>3.9750000000000001</v>
      </c>
      <c r="T4034" s="221">
        <v>12.397</v>
      </c>
      <c r="U4034" s="293" t="s">
        <v>28</v>
      </c>
      <c r="V4034" s="273" t="s">
        <v>13555</v>
      </c>
      <c r="W4034" s="293" t="s">
        <v>128</v>
      </c>
      <c r="X4034" s="293" t="s">
        <v>128</v>
      </c>
      <c r="Y4034" s="269">
        <v>2015</v>
      </c>
      <c r="Z4034" s="318" t="s">
        <v>128</v>
      </c>
      <c r="AA4034" s="269">
        <v>2016</v>
      </c>
      <c r="AB4034" s="293" t="s">
        <v>128</v>
      </c>
      <c r="AC4034" s="269">
        <v>2015</v>
      </c>
      <c r="AD4034" s="293" t="s">
        <v>30</v>
      </c>
      <c r="AE4034" s="293" t="s">
        <v>57</v>
      </c>
      <c r="AF4034" s="293"/>
      <c r="AG4034" s="318"/>
      <c r="AH4034" s="230"/>
      <c r="AI4034" s="234"/>
    </row>
    <row r="4035" spans="1:35" ht="157.5" customHeight="1">
      <c r="A4035" s="70" t="s">
        <v>8946</v>
      </c>
      <c r="B4035" s="74" t="s">
        <v>18</v>
      </c>
      <c r="C4035" s="74" t="s">
        <v>18</v>
      </c>
      <c r="D4035" s="75">
        <v>42271</v>
      </c>
      <c r="E4035" s="76">
        <v>42271.291666666664</v>
      </c>
      <c r="F4035" s="75">
        <v>42271</v>
      </c>
      <c r="G4035" s="76">
        <v>42271.458333333336</v>
      </c>
      <c r="H4035" s="76">
        <f>G4035-E4035</f>
        <v>0.16666666667151731</v>
      </c>
      <c r="I4035" s="74">
        <v>1</v>
      </c>
      <c r="J4035" s="74"/>
      <c r="K4035" s="74"/>
      <c r="L4035" s="74" t="s">
        <v>4</v>
      </c>
      <c r="M4035" s="225" t="s">
        <v>337</v>
      </c>
      <c r="N4035" s="226">
        <v>0.4</v>
      </c>
      <c r="O4035" s="225" t="s">
        <v>2</v>
      </c>
      <c r="P4035" s="225" t="s">
        <v>9210</v>
      </c>
      <c r="Q4035" s="225" t="s">
        <v>9552</v>
      </c>
      <c r="R4035" s="225">
        <v>0.24</v>
      </c>
      <c r="S4035" s="225"/>
      <c r="T4035" s="225">
        <f>R4035+S4035</f>
        <v>0.24</v>
      </c>
      <c r="U4035" s="302"/>
      <c r="V4035" s="302"/>
      <c r="W4035" s="302"/>
      <c r="X4035" s="302"/>
      <c r="Y4035" s="302"/>
      <c r="Z4035" s="302"/>
      <c r="AA4035" s="302"/>
      <c r="AB4035" s="302"/>
      <c r="AC4035" s="302"/>
      <c r="AD4035" s="302" t="s">
        <v>22</v>
      </c>
      <c r="AE4035" s="302"/>
      <c r="AF4035" s="302"/>
      <c r="AG4035" s="302"/>
      <c r="AH4035" s="222"/>
      <c r="AI4035" s="229"/>
    </row>
    <row r="4036" spans="1:35" ht="252">
      <c r="A4036" s="70" t="s">
        <v>11517</v>
      </c>
      <c r="B4036" s="70" t="s">
        <v>1412</v>
      </c>
      <c r="C4036" s="70" t="s">
        <v>1423</v>
      </c>
      <c r="D4036" s="115">
        <v>42284</v>
      </c>
      <c r="E4036" s="385">
        <v>0.57500000000000007</v>
      </c>
      <c r="F4036" s="115">
        <v>42284</v>
      </c>
      <c r="G4036" s="385">
        <v>0.57500000000000007</v>
      </c>
      <c r="H4036" s="385">
        <v>0</v>
      </c>
      <c r="I4036" s="68">
        <v>13</v>
      </c>
      <c r="J4036" s="68" t="s">
        <v>1421</v>
      </c>
      <c r="K4036" s="68"/>
      <c r="L4036" s="68" t="s">
        <v>11</v>
      </c>
      <c r="M4036" s="221" t="s">
        <v>11797</v>
      </c>
      <c r="N4036" s="221">
        <v>0.4</v>
      </c>
      <c r="O4036" s="221" t="s">
        <v>2</v>
      </c>
      <c r="P4036" s="221" t="s">
        <v>11798</v>
      </c>
      <c r="Q4036" s="219" t="s">
        <v>11799</v>
      </c>
      <c r="R4036" s="221"/>
      <c r="S4036" s="221">
        <v>2</v>
      </c>
      <c r="T4036" s="221">
        <v>2</v>
      </c>
      <c r="U4036" s="279" t="s">
        <v>13939</v>
      </c>
      <c r="V4036" s="279" t="s">
        <v>128</v>
      </c>
      <c r="W4036" s="279" t="s">
        <v>128</v>
      </c>
      <c r="X4036" s="279" t="s">
        <v>128</v>
      </c>
      <c r="Y4036" s="279" t="s">
        <v>13940</v>
      </c>
      <c r="Z4036" s="279" t="s">
        <v>128</v>
      </c>
      <c r="AA4036" s="279" t="s">
        <v>128</v>
      </c>
      <c r="AB4036" s="279">
        <v>0</v>
      </c>
      <c r="AC4036" s="279" t="s">
        <v>13936</v>
      </c>
      <c r="AD4036" s="273" t="s">
        <v>17</v>
      </c>
      <c r="AE4036" s="279"/>
      <c r="AF4036" s="279" t="s">
        <v>128</v>
      </c>
      <c r="AG4036" s="290" t="s">
        <v>128</v>
      </c>
      <c r="AH4036" s="222"/>
      <c r="AI4036" s="229"/>
    </row>
    <row r="4037" spans="1:35" ht="93.75">
      <c r="A4037" s="70" t="s">
        <v>11517</v>
      </c>
      <c r="B4037" s="74" t="s">
        <v>19</v>
      </c>
      <c r="C4037" s="74" t="s">
        <v>13401</v>
      </c>
      <c r="D4037" s="75">
        <v>42284</v>
      </c>
      <c r="E4037" s="76">
        <v>0.61944444444444446</v>
      </c>
      <c r="F4037" s="75">
        <v>42284</v>
      </c>
      <c r="G4037" s="76">
        <v>0.62430555555555556</v>
      </c>
      <c r="H4037" s="76">
        <f>F4037-D4037+G4037-E4037</f>
        <v>4.8611111111110938E-3</v>
      </c>
      <c r="I4037" s="74">
        <v>5</v>
      </c>
      <c r="J4037" s="74"/>
      <c r="K4037" s="74"/>
      <c r="L4037" s="74" t="s">
        <v>29</v>
      </c>
      <c r="M4037" s="225" t="s">
        <v>4366</v>
      </c>
      <c r="N4037" s="226" t="s">
        <v>3</v>
      </c>
      <c r="O4037" s="225" t="s">
        <v>7</v>
      </c>
      <c r="P4037" s="225" t="s">
        <v>4451</v>
      </c>
      <c r="Q4037" s="225" t="s">
        <v>11563</v>
      </c>
      <c r="R4037" s="225">
        <v>11</v>
      </c>
      <c r="S4037" s="225"/>
      <c r="T4037" s="225">
        <f>R4037+S4037</f>
        <v>11</v>
      </c>
      <c r="U4037" s="302" t="s">
        <v>28</v>
      </c>
      <c r="V4037" s="302">
        <v>1987</v>
      </c>
      <c r="W4037" s="302" t="s">
        <v>11368</v>
      </c>
      <c r="X4037" s="302">
        <v>0</v>
      </c>
      <c r="Y4037" s="302">
        <v>41453</v>
      </c>
      <c r="Z4037" s="302">
        <v>100</v>
      </c>
      <c r="AA4037" s="302">
        <v>42583</v>
      </c>
      <c r="AB4037" s="302">
        <v>0</v>
      </c>
      <c r="AC4037" s="302">
        <v>42285</v>
      </c>
      <c r="AD4037" s="302" t="s">
        <v>27</v>
      </c>
      <c r="AE4037" s="302"/>
      <c r="AF4037" s="302"/>
      <c r="AG4037" s="302"/>
      <c r="AH4037" s="222"/>
      <c r="AI4037" s="229"/>
    </row>
    <row r="4038" spans="1:35" ht="75">
      <c r="A4038" s="70" t="s">
        <v>11517</v>
      </c>
      <c r="B4038" s="74" t="s">
        <v>19</v>
      </c>
      <c r="C4038" s="74" t="s">
        <v>5554</v>
      </c>
      <c r="D4038" s="75">
        <v>42284</v>
      </c>
      <c r="E4038" s="76">
        <v>0.47638888888888892</v>
      </c>
      <c r="F4038" s="75">
        <v>42284</v>
      </c>
      <c r="G4038" s="76">
        <v>0.68958333333333333</v>
      </c>
      <c r="H4038" s="76">
        <v>0.21319444444444441</v>
      </c>
      <c r="I4038" s="74">
        <v>1</v>
      </c>
      <c r="J4038" s="74"/>
      <c r="K4038" s="74"/>
      <c r="L4038" s="74" t="s">
        <v>16</v>
      </c>
      <c r="M4038" s="225" t="s">
        <v>1836</v>
      </c>
      <c r="N4038" s="226" t="s">
        <v>3</v>
      </c>
      <c r="O4038" s="225" t="s">
        <v>7</v>
      </c>
      <c r="P4038" s="225" t="s">
        <v>11564</v>
      </c>
      <c r="Q4038" s="225" t="s">
        <v>11565</v>
      </c>
      <c r="R4038" s="225"/>
      <c r="S4038" s="225"/>
      <c r="T4038" s="225"/>
      <c r="U4038" s="302"/>
      <c r="V4038" s="302"/>
      <c r="W4038" s="302"/>
      <c r="X4038" s="302"/>
      <c r="Y4038" s="302"/>
      <c r="Z4038" s="302"/>
      <c r="AA4038" s="302"/>
      <c r="AB4038" s="302"/>
      <c r="AC4038" s="302"/>
      <c r="AD4038" s="302" t="s">
        <v>37</v>
      </c>
      <c r="AE4038" s="302"/>
      <c r="AF4038" s="302"/>
      <c r="AG4038" s="302"/>
      <c r="AH4038" s="222"/>
      <c r="AI4038" s="229"/>
    </row>
    <row r="4039" spans="1:35" ht="63" customHeight="1">
      <c r="A4039" s="70" t="s">
        <v>11517</v>
      </c>
      <c r="B4039" s="74" t="s">
        <v>19</v>
      </c>
      <c r="C4039" s="74" t="s">
        <v>19</v>
      </c>
      <c r="D4039" s="75">
        <v>42284</v>
      </c>
      <c r="E4039" s="76">
        <v>0.7090277777777777</v>
      </c>
      <c r="F4039" s="75">
        <v>42284</v>
      </c>
      <c r="G4039" s="76">
        <v>0.7090277777777777</v>
      </c>
      <c r="H4039" s="76">
        <v>0</v>
      </c>
      <c r="I4039" s="74">
        <v>16</v>
      </c>
      <c r="J4039" s="74"/>
      <c r="K4039" s="74"/>
      <c r="L4039" s="74" t="s">
        <v>4</v>
      </c>
      <c r="M4039" s="225" t="s">
        <v>2492</v>
      </c>
      <c r="N4039" s="226" t="s">
        <v>3</v>
      </c>
      <c r="O4039" s="225" t="s">
        <v>7</v>
      </c>
      <c r="P4039" s="225" t="s">
        <v>11566</v>
      </c>
      <c r="Q4039" s="225" t="s">
        <v>13402</v>
      </c>
      <c r="R4039" s="225">
        <v>3</v>
      </c>
      <c r="S4039" s="225"/>
      <c r="T4039" s="225">
        <v>3</v>
      </c>
      <c r="U4039" s="302" t="s">
        <v>28</v>
      </c>
      <c r="V4039" s="302">
        <v>1975</v>
      </c>
      <c r="W4039" s="302" t="s">
        <v>1709</v>
      </c>
      <c r="X4039" s="302">
        <v>0</v>
      </c>
      <c r="Y4039" s="302">
        <v>42135</v>
      </c>
      <c r="Z4039" s="302">
        <v>100</v>
      </c>
      <c r="AA4039" s="302">
        <v>42501</v>
      </c>
      <c r="AB4039" s="302">
        <v>0</v>
      </c>
      <c r="AC4039" s="302">
        <v>42202</v>
      </c>
      <c r="AD4039" s="302" t="s">
        <v>24</v>
      </c>
      <c r="AE4039" s="302"/>
      <c r="AF4039" s="302"/>
      <c r="AG4039" s="302"/>
      <c r="AH4039" s="222"/>
      <c r="AI4039" s="229"/>
    </row>
    <row r="4040" spans="1:35" ht="225">
      <c r="A4040" s="70" t="s">
        <v>11517</v>
      </c>
      <c r="B4040" s="74" t="s">
        <v>19</v>
      </c>
      <c r="C4040" s="74" t="s">
        <v>5554</v>
      </c>
      <c r="D4040" s="75">
        <v>42284</v>
      </c>
      <c r="E4040" s="76">
        <v>0.74861111111111101</v>
      </c>
      <c r="F4040" s="75">
        <v>42284</v>
      </c>
      <c r="G4040" s="76">
        <v>0.75208333333333333</v>
      </c>
      <c r="H4040" s="76">
        <v>3.4722222222223209E-3</v>
      </c>
      <c r="I4040" s="74">
        <v>2</v>
      </c>
      <c r="J4040" s="74"/>
      <c r="K4040" s="74"/>
      <c r="L4040" s="74" t="s">
        <v>16</v>
      </c>
      <c r="M4040" s="225" t="s">
        <v>2609</v>
      </c>
      <c r="N4040" s="226" t="s">
        <v>3</v>
      </c>
      <c r="O4040" s="225" t="s">
        <v>7</v>
      </c>
      <c r="P4040" s="225" t="s">
        <v>11567</v>
      </c>
      <c r="Q4040" s="225" t="s">
        <v>13403</v>
      </c>
      <c r="R4040" s="225">
        <v>1</v>
      </c>
      <c r="S4040" s="225"/>
      <c r="T4040" s="225">
        <v>1</v>
      </c>
      <c r="U4040" s="302"/>
      <c r="V4040" s="302"/>
      <c r="W4040" s="302"/>
      <c r="X4040" s="302"/>
      <c r="Y4040" s="302"/>
      <c r="Z4040" s="302"/>
      <c r="AA4040" s="302"/>
      <c r="AB4040" s="302"/>
      <c r="AC4040" s="302"/>
      <c r="AD4040" s="302" t="s">
        <v>37</v>
      </c>
      <c r="AE4040" s="302"/>
      <c r="AF4040" s="302"/>
      <c r="AG4040" s="302"/>
      <c r="AH4040" s="222"/>
      <c r="AI4040" s="229"/>
    </row>
    <row r="4041" spans="1:35" ht="187.5" customHeight="1">
      <c r="A4041" s="70" t="s">
        <v>11517</v>
      </c>
      <c r="B4041" s="74" t="s">
        <v>19</v>
      </c>
      <c r="C4041" s="74" t="s">
        <v>19</v>
      </c>
      <c r="D4041" s="75">
        <v>42284</v>
      </c>
      <c r="E4041" s="76">
        <v>0.85486111111111107</v>
      </c>
      <c r="F4041" s="75">
        <v>42284</v>
      </c>
      <c r="G4041" s="76">
        <v>0.85555555555555562</v>
      </c>
      <c r="H4041" s="76">
        <v>6.94444444444553E-4</v>
      </c>
      <c r="I4041" s="74">
        <v>66</v>
      </c>
      <c r="J4041" s="74"/>
      <c r="K4041" s="74"/>
      <c r="L4041" s="74" t="s">
        <v>4</v>
      </c>
      <c r="M4041" s="225" t="s">
        <v>11568</v>
      </c>
      <c r="N4041" s="226">
        <v>35</v>
      </c>
      <c r="O4041" s="225" t="s">
        <v>7</v>
      </c>
      <c r="P4041" s="225" t="s">
        <v>11569</v>
      </c>
      <c r="Q4041" s="225" t="s">
        <v>13404</v>
      </c>
      <c r="R4041" s="225">
        <v>16</v>
      </c>
      <c r="S4041" s="225">
        <v>5</v>
      </c>
      <c r="T4041" s="225">
        <v>21</v>
      </c>
      <c r="U4041" s="302" t="s">
        <v>28</v>
      </c>
      <c r="V4041" s="302">
        <v>0</v>
      </c>
      <c r="W4041" s="302">
        <v>0</v>
      </c>
      <c r="X4041" s="302">
        <v>0</v>
      </c>
      <c r="Y4041" s="302"/>
      <c r="Z4041" s="302">
        <v>0</v>
      </c>
      <c r="AA4041" s="302"/>
      <c r="AB4041" s="302">
        <v>0</v>
      </c>
      <c r="AC4041" s="302"/>
      <c r="AD4041" s="302" t="s">
        <v>17</v>
      </c>
      <c r="AE4041" s="302"/>
      <c r="AF4041" s="302"/>
      <c r="AG4041" s="302"/>
      <c r="AH4041" s="222"/>
      <c r="AI4041" s="229"/>
    </row>
    <row r="4042" spans="1:35" ht="56.25">
      <c r="A4042" s="70" t="s">
        <v>11517</v>
      </c>
      <c r="B4042" s="74" t="s">
        <v>18</v>
      </c>
      <c r="C4042" s="74" t="s">
        <v>18</v>
      </c>
      <c r="D4042" s="75">
        <v>42284</v>
      </c>
      <c r="E4042" s="76">
        <v>42284.421527777777</v>
      </c>
      <c r="F4042" s="75">
        <v>42284</v>
      </c>
      <c r="G4042" s="76">
        <v>42284.645833333336</v>
      </c>
      <c r="H4042" s="76">
        <f>G4042-E4042</f>
        <v>0.22430555555911269</v>
      </c>
      <c r="I4042" s="74">
        <v>1</v>
      </c>
      <c r="J4042" s="74"/>
      <c r="K4042" s="74"/>
      <c r="L4042" s="74" t="s">
        <v>11</v>
      </c>
      <c r="M4042" s="225" t="s">
        <v>337</v>
      </c>
      <c r="N4042" s="226">
        <v>0.4</v>
      </c>
      <c r="O4042" s="225" t="s">
        <v>2</v>
      </c>
      <c r="P4042" s="225" t="s">
        <v>8658</v>
      </c>
      <c r="Q4042" s="225" t="s">
        <v>11718</v>
      </c>
      <c r="R4042" s="225">
        <v>0.1</v>
      </c>
      <c r="S4042" s="225"/>
      <c r="T4042" s="225">
        <f>R4042+S4042</f>
        <v>0.1</v>
      </c>
      <c r="U4042" s="302"/>
      <c r="V4042" s="302"/>
      <c r="W4042" s="302"/>
      <c r="X4042" s="302"/>
      <c r="Y4042" s="302"/>
      <c r="Z4042" s="302"/>
      <c r="AA4042" s="302"/>
      <c r="AB4042" s="302"/>
      <c r="AC4042" s="302"/>
      <c r="AD4042" s="302" t="s">
        <v>0</v>
      </c>
      <c r="AE4042" s="302"/>
      <c r="AF4042" s="302"/>
      <c r="AG4042" s="302"/>
      <c r="AH4042" s="222"/>
      <c r="AI4042" s="229"/>
    </row>
    <row r="4043" spans="1:35" ht="56.25">
      <c r="A4043" s="70" t="s">
        <v>11517</v>
      </c>
      <c r="B4043" s="74" t="s">
        <v>12</v>
      </c>
      <c r="C4043" s="74" t="s">
        <v>11829</v>
      </c>
      <c r="D4043" s="75">
        <v>42299</v>
      </c>
      <c r="E4043" s="76">
        <v>0.47291666666666665</v>
      </c>
      <c r="F4043" s="75">
        <v>42299</v>
      </c>
      <c r="G4043" s="76">
        <v>0.47986111111111113</v>
      </c>
      <c r="H4043" s="76">
        <f>G4043-E4043</f>
        <v>6.9444444444444753E-3</v>
      </c>
      <c r="I4043" s="74">
        <v>1</v>
      </c>
      <c r="J4043" s="74"/>
      <c r="K4043" s="74"/>
      <c r="L4043" s="74" t="s">
        <v>11</v>
      </c>
      <c r="M4043" s="225" t="s">
        <v>2924</v>
      </c>
      <c r="N4043" s="226">
        <v>0.4</v>
      </c>
      <c r="O4043" s="225" t="s">
        <v>55</v>
      </c>
      <c r="P4043" s="225" t="s">
        <v>55</v>
      </c>
      <c r="Q4043" s="225" t="s">
        <v>2834</v>
      </c>
      <c r="R4043" s="225">
        <v>0.14000000000000001</v>
      </c>
      <c r="S4043" s="225">
        <v>0.1</v>
      </c>
      <c r="T4043" s="225">
        <v>0.24</v>
      </c>
      <c r="U4043" s="302" t="s">
        <v>60</v>
      </c>
      <c r="V4043" s="302" t="s">
        <v>128</v>
      </c>
      <c r="W4043" s="302" t="s">
        <v>128</v>
      </c>
      <c r="X4043" s="302" t="s">
        <v>128</v>
      </c>
      <c r="Y4043" s="302" t="s">
        <v>128</v>
      </c>
      <c r="Z4043" s="302" t="s">
        <v>128</v>
      </c>
      <c r="AA4043" s="302" t="s">
        <v>128</v>
      </c>
      <c r="AB4043" s="302" t="s">
        <v>128</v>
      </c>
      <c r="AC4043" s="302" t="s">
        <v>128</v>
      </c>
      <c r="AD4043" s="302" t="s">
        <v>22</v>
      </c>
      <c r="AE4043" s="302" t="s">
        <v>128</v>
      </c>
      <c r="AF4043" s="302" t="s">
        <v>128</v>
      </c>
      <c r="AG4043" s="302"/>
      <c r="AH4043" s="222"/>
      <c r="AI4043" s="229"/>
    </row>
    <row r="4044" spans="1:35" ht="150">
      <c r="A4044" s="70" t="s">
        <v>11517</v>
      </c>
      <c r="B4044" s="74" t="s">
        <v>5</v>
      </c>
      <c r="C4044" s="74" t="s">
        <v>5</v>
      </c>
      <c r="D4044" s="75">
        <v>42284</v>
      </c>
      <c r="E4044" s="76">
        <v>0.13680555555555554</v>
      </c>
      <c r="F4044" s="75">
        <v>42284</v>
      </c>
      <c r="G4044" s="76">
        <v>0.48680555555555555</v>
      </c>
      <c r="H4044" s="76">
        <f>G4044-E4044</f>
        <v>0.35</v>
      </c>
      <c r="I4044" s="74">
        <v>4</v>
      </c>
      <c r="J4044" s="74" t="s">
        <v>150</v>
      </c>
      <c r="K4044" s="74" t="s">
        <v>8</v>
      </c>
      <c r="L4044" s="74" t="s">
        <v>4</v>
      </c>
      <c r="M4044" s="225" t="s">
        <v>11778</v>
      </c>
      <c r="N4044" s="226" t="s">
        <v>3</v>
      </c>
      <c r="O4044" s="225" t="s">
        <v>7</v>
      </c>
      <c r="P4044" s="225" t="s">
        <v>11779</v>
      </c>
      <c r="Q4044" s="225" t="s">
        <v>13621</v>
      </c>
      <c r="R4044" s="225">
        <v>20.399999999999999</v>
      </c>
      <c r="S4044" s="225">
        <v>5.4</v>
      </c>
      <c r="T4044" s="225">
        <f>R4044+S4044</f>
        <v>25.799999999999997</v>
      </c>
      <c r="U4044" s="302" t="s">
        <v>28</v>
      </c>
      <c r="V4044" s="302">
        <v>1994</v>
      </c>
      <c r="W4044" s="302" t="s">
        <v>587</v>
      </c>
      <c r="X4044" s="302" t="s">
        <v>6171</v>
      </c>
      <c r="Y4044" s="302" t="s">
        <v>13622</v>
      </c>
      <c r="Z4044" s="302">
        <v>100</v>
      </c>
      <c r="AA4044" s="302" t="s">
        <v>13623</v>
      </c>
      <c r="AB4044" s="302"/>
      <c r="AC4044" s="302"/>
      <c r="AD4044" s="302" t="s">
        <v>0</v>
      </c>
      <c r="AE4044" s="302"/>
      <c r="AF4044" s="302"/>
      <c r="AG4044" s="302"/>
      <c r="AH4044" s="222"/>
      <c r="AI4044" s="229"/>
    </row>
    <row r="4045" spans="1:35" ht="206.25">
      <c r="A4045" s="70" t="s">
        <v>12042</v>
      </c>
      <c r="B4045" s="74" t="s">
        <v>81</v>
      </c>
      <c r="C4045" s="74" t="s">
        <v>81</v>
      </c>
      <c r="D4045" s="75">
        <v>42332</v>
      </c>
      <c r="E4045" s="76">
        <v>9.2361111111111116E-2</v>
      </c>
      <c r="F4045" s="75">
        <v>42332</v>
      </c>
      <c r="G4045" s="76">
        <v>0.34652777777777777</v>
      </c>
      <c r="H4045" s="76">
        <v>0.25416666666666665</v>
      </c>
      <c r="I4045" s="74">
        <v>1</v>
      </c>
      <c r="J4045" s="74" t="s">
        <v>143</v>
      </c>
      <c r="K4045" s="74" t="s">
        <v>20</v>
      </c>
      <c r="L4045" s="74" t="s">
        <v>9</v>
      </c>
      <c r="M4045" s="225" t="s">
        <v>12325</v>
      </c>
      <c r="N4045" s="226" t="s">
        <v>3</v>
      </c>
      <c r="O4045" s="225" t="s">
        <v>7</v>
      </c>
      <c r="P4045" s="225" t="s">
        <v>12325</v>
      </c>
      <c r="Q4045" s="225" t="s">
        <v>12998</v>
      </c>
      <c r="R4045" s="225">
        <v>5.8</v>
      </c>
      <c r="S4045" s="225"/>
      <c r="T4045" s="225">
        <v>5.8</v>
      </c>
      <c r="U4045" s="302" t="s">
        <v>6</v>
      </c>
      <c r="V4045" s="302">
        <v>1995</v>
      </c>
      <c r="W4045" s="302" t="s">
        <v>12999</v>
      </c>
      <c r="X4045" s="302" t="s">
        <v>10005</v>
      </c>
      <c r="Y4045" s="302" t="s">
        <v>13000</v>
      </c>
      <c r="Z4045" s="302">
        <v>2</v>
      </c>
      <c r="AA4045" s="302" t="s">
        <v>1394</v>
      </c>
      <c r="AB4045" s="302"/>
      <c r="AC4045" s="302"/>
      <c r="AD4045" s="302" t="s">
        <v>31</v>
      </c>
      <c r="AE4045" s="302"/>
      <c r="AF4045" s="302"/>
      <c r="AG4045" s="302"/>
      <c r="AH4045" s="222"/>
      <c r="AI4045" s="229"/>
    </row>
    <row r="4046" spans="1:35" ht="63" customHeight="1">
      <c r="A4046" s="70" t="s">
        <v>11517</v>
      </c>
      <c r="B4046" s="161" t="s">
        <v>84</v>
      </c>
      <c r="C4046" s="74" t="s">
        <v>12836</v>
      </c>
      <c r="D4046" s="163">
        <v>42285</v>
      </c>
      <c r="E4046" s="117">
        <v>0.73749999999999993</v>
      </c>
      <c r="F4046" s="163">
        <v>42285</v>
      </c>
      <c r="G4046" s="117">
        <v>0.75138888888888899</v>
      </c>
      <c r="H4046" s="158">
        <f>G4046-E4046</f>
        <v>1.3888888888889062E-2</v>
      </c>
      <c r="I4046" s="70">
        <v>3</v>
      </c>
      <c r="J4046" s="73"/>
      <c r="K4046" s="94" t="s">
        <v>8</v>
      </c>
      <c r="L4046" s="73" t="s">
        <v>16</v>
      </c>
      <c r="M4046" s="222" t="s">
        <v>11816</v>
      </c>
      <c r="N4046" s="219">
        <v>220</v>
      </c>
      <c r="O4046" s="441" t="s">
        <v>7</v>
      </c>
      <c r="P4046" s="222" t="s">
        <v>11816</v>
      </c>
      <c r="Q4046" s="439" t="s">
        <v>6777</v>
      </c>
      <c r="R4046" s="250">
        <v>1.6</v>
      </c>
      <c r="S4046" s="250"/>
      <c r="T4046" s="250">
        <v>1.6</v>
      </c>
      <c r="U4046" s="304"/>
      <c r="V4046" s="279"/>
      <c r="W4046" s="279"/>
      <c r="X4046" s="279"/>
      <c r="Y4046" s="279"/>
      <c r="Z4046" s="279"/>
      <c r="AA4046" s="279"/>
      <c r="AB4046" s="279"/>
      <c r="AC4046" s="279"/>
      <c r="AD4046" s="274" t="s">
        <v>37</v>
      </c>
      <c r="AE4046" s="279"/>
      <c r="AF4046" s="279"/>
      <c r="AG4046" s="273" t="s">
        <v>12942</v>
      </c>
      <c r="AH4046" s="222"/>
      <c r="AI4046" s="229"/>
    </row>
    <row r="4047" spans="1:35" ht="63">
      <c r="A4047" s="70" t="s">
        <v>11517</v>
      </c>
      <c r="B4047" s="92" t="s">
        <v>21</v>
      </c>
      <c r="C4047" s="92" t="s">
        <v>21</v>
      </c>
      <c r="D4047" s="88">
        <v>42285</v>
      </c>
      <c r="E4047" s="89">
        <v>0.4236111111111111</v>
      </c>
      <c r="F4047" s="88">
        <v>42285</v>
      </c>
      <c r="G4047" s="89">
        <v>0.50694444444444442</v>
      </c>
      <c r="H4047" s="89">
        <v>8.3333333333333329E-2</v>
      </c>
      <c r="I4047" s="68">
        <v>11</v>
      </c>
      <c r="J4047" s="68"/>
      <c r="K4047" s="92"/>
      <c r="L4047" s="92" t="s">
        <v>9</v>
      </c>
      <c r="M4047" s="230" t="s">
        <v>13556</v>
      </c>
      <c r="N4047" s="221">
        <v>0.4</v>
      </c>
      <c r="O4047" s="221" t="s">
        <v>7</v>
      </c>
      <c r="P4047" s="230" t="s">
        <v>13556</v>
      </c>
      <c r="Q4047" s="221" t="s">
        <v>11543</v>
      </c>
      <c r="R4047" s="221">
        <v>0.41299999999999998</v>
      </c>
      <c r="S4047" s="221">
        <v>0.17699999999999999</v>
      </c>
      <c r="T4047" s="221">
        <v>0.59</v>
      </c>
      <c r="U4047" s="293" t="s">
        <v>28</v>
      </c>
      <c r="V4047" s="273" t="s">
        <v>6752</v>
      </c>
      <c r="W4047" s="293" t="s">
        <v>128</v>
      </c>
      <c r="X4047" s="293" t="s">
        <v>128</v>
      </c>
      <c r="Y4047" s="269">
        <v>2015</v>
      </c>
      <c r="Z4047" s="318" t="s">
        <v>128</v>
      </c>
      <c r="AA4047" s="269">
        <v>2016</v>
      </c>
      <c r="AB4047" s="293" t="s">
        <v>128</v>
      </c>
      <c r="AC4047" s="269">
        <v>2015</v>
      </c>
      <c r="AD4047" s="293" t="s">
        <v>54</v>
      </c>
      <c r="AE4047" s="293" t="s">
        <v>57</v>
      </c>
      <c r="AF4047" s="293"/>
      <c r="AG4047" s="318"/>
      <c r="AH4047" s="230"/>
      <c r="AI4047" s="234"/>
    </row>
    <row r="4048" spans="1:35" ht="330.75">
      <c r="A4048" s="70" t="s">
        <v>11517</v>
      </c>
      <c r="B4048" s="70" t="s">
        <v>1412</v>
      </c>
      <c r="C4048" s="70" t="s">
        <v>1423</v>
      </c>
      <c r="D4048" s="115">
        <v>42285</v>
      </c>
      <c r="E4048" s="385">
        <v>0.1173611111111111</v>
      </c>
      <c r="F4048" s="115">
        <v>42285</v>
      </c>
      <c r="G4048" s="385">
        <v>0.12847222222222224</v>
      </c>
      <c r="H4048" s="385">
        <v>1.1111111111111112E-2</v>
      </c>
      <c r="I4048" s="68">
        <v>2</v>
      </c>
      <c r="J4048" s="68" t="s">
        <v>4588</v>
      </c>
      <c r="K4048" s="68"/>
      <c r="L4048" s="68" t="s">
        <v>11</v>
      </c>
      <c r="M4048" s="221" t="s">
        <v>11800</v>
      </c>
      <c r="N4048" s="221">
        <v>0.4</v>
      </c>
      <c r="O4048" s="221" t="s">
        <v>2</v>
      </c>
      <c r="P4048" s="221" t="s">
        <v>11800</v>
      </c>
      <c r="Q4048" s="219" t="s">
        <v>11801</v>
      </c>
      <c r="R4048" s="221"/>
      <c r="S4048" s="221">
        <v>2</v>
      </c>
      <c r="T4048" s="221">
        <v>2</v>
      </c>
      <c r="U4048" s="279" t="s">
        <v>13941</v>
      </c>
      <c r="V4048" s="279" t="s">
        <v>128</v>
      </c>
      <c r="W4048" s="279" t="s">
        <v>128</v>
      </c>
      <c r="X4048" s="279" t="s">
        <v>128</v>
      </c>
      <c r="Y4048" s="279" t="s">
        <v>13942</v>
      </c>
      <c r="Z4048" s="279" t="s">
        <v>128</v>
      </c>
      <c r="AA4048" s="279" t="s">
        <v>128</v>
      </c>
      <c r="AB4048" s="279">
        <v>0</v>
      </c>
      <c r="AC4048" s="279" t="s">
        <v>13936</v>
      </c>
      <c r="AD4048" s="273" t="s">
        <v>17</v>
      </c>
      <c r="AE4048" s="279"/>
      <c r="AF4048" s="279" t="s">
        <v>128</v>
      </c>
      <c r="AG4048" s="290" t="s">
        <v>128</v>
      </c>
      <c r="AH4048" s="222"/>
      <c r="AI4048" s="229"/>
    </row>
    <row r="4049" spans="1:35" ht="409.5">
      <c r="A4049" s="70" t="s">
        <v>11517</v>
      </c>
      <c r="B4049" s="70" t="s">
        <v>1412</v>
      </c>
      <c r="C4049" s="70" t="s">
        <v>9151</v>
      </c>
      <c r="D4049" s="115">
        <v>42285</v>
      </c>
      <c r="E4049" s="385">
        <v>0.7368055555555556</v>
      </c>
      <c r="F4049" s="115">
        <v>42285</v>
      </c>
      <c r="G4049" s="385">
        <v>0.8208333333333333</v>
      </c>
      <c r="H4049" s="385">
        <v>8.4027777777777771E-2</v>
      </c>
      <c r="I4049" s="68">
        <v>63</v>
      </c>
      <c r="J4049" s="68"/>
      <c r="K4049" s="68"/>
      <c r="L4049" s="68" t="s">
        <v>16</v>
      </c>
      <c r="M4049" s="221" t="s">
        <v>11802</v>
      </c>
      <c r="N4049" s="221">
        <v>220</v>
      </c>
      <c r="O4049" s="221" t="s">
        <v>7</v>
      </c>
      <c r="P4049" s="221" t="s">
        <v>11802</v>
      </c>
      <c r="Q4049" s="219" t="s">
        <v>11803</v>
      </c>
      <c r="R4049" s="221">
        <v>39</v>
      </c>
      <c r="S4049" s="221">
        <v>13</v>
      </c>
      <c r="T4049" s="221">
        <v>52</v>
      </c>
      <c r="U4049" s="279"/>
      <c r="V4049" s="279" t="s">
        <v>128</v>
      </c>
      <c r="W4049" s="279" t="s">
        <v>128</v>
      </c>
      <c r="X4049" s="279" t="s">
        <v>128</v>
      </c>
      <c r="Y4049" s="279" t="s">
        <v>13942</v>
      </c>
      <c r="Z4049" s="279" t="s">
        <v>128</v>
      </c>
      <c r="AA4049" s="279" t="s">
        <v>128</v>
      </c>
      <c r="AB4049" s="279">
        <v>0</v>
      </c>
      <c r="AC4049" s="279" t="s">
        <v>13936</v>
      </c>
      <c r="AD4049" s="273" t="s">
        <v>37</v>
      </c>
      <c r="AE4049" s="279"/>
      <c r="AF4049" s="279" t="s">
        <v>128</v>
      </c>
      <c r="AG4049" s="290" t="s">
        <v>128</v>
      </c>
      <c r="AH4049" s="222"/>
      <c r="AI4049" s="229"/>
    </row>
    <row r="4050" spans="1:35" ht="93.75">
      <c r="A4050" s="70" t="s">
        <v>11517</v>
      </c>
      <c r="B4050" s="74" t="s">
        <v>19</v>
      </c>
      <c r="C4050" s="74" t="s">
        <v>19</v>
      </c>
      <c r="D4050" s="75">
        <v>42285</v>
      </c>
      <c r="E4050" s="76">
        <v>0.11319444444444444</v>
      </c>
      <c r="F4050" s="75">
        <v>42285</v>
      </c>
      <c r="G4050" s="76">
        <v>0.11388888888888889</v>
      </c>
      <c r="H4050" s="76">
        <v>6.9444444444444198E-4</v>
      </c>
      <c r="I4050" s="74">
        <v>10</v>
      </c>
      <c r="J4050" s="74"/>
      <c r="K4050" s="74" t="s">
        <v>8</v>
      </c>
      <c r="L4050" s="74" t="s">
        <v>9</v>
      </c>
      <c r="M4050" s="225" t="s">
        <v>4330</v>
      </c>
      <c r="N4050" s="226" t="s">
        <v>3</v>
      </c>
      <c r="O4050" s="225" t="s">
        <v>7</v>
      </c>
      <c r="P4050" s="225" t="s">
        <v>11570</v>
      </c>
      <c r="Q4050" s="225" t="s">
        <v>11571</v>
      </c>
      <c r="R4050" s="225">
        <v>1</v>
      </c>
      <c r="S4050" s="225"/>
      <c r="T4050" s="225">
        <v>1</v>
      </c>
      <c r="U4050" s="302" t="s">
        <v>28</v>
      </c>
      <c r="V4050" s="302">
        <v>1969</v>
      </c>
      <c r="W4050" s="302" t="s">
        <v>1709</v>
      </c>
      <c r="X4050" s="302">
        <v>0</v>
      </c>
      <c r="Y4050" s="302">
        <v>42265</v>
      </c>
      <c r="Z4050" s="302">
        <v>100</v>
      </c>
      <c r="AA4050" s="302">
        <v>42478</v>
      </c>
      <c r="AB4050" s="302">
        <v>0</v>
      </c>
      <c r="AC4050" s="302">
        <v>42270</v>
      </c>
      <c r="AD4050" s="302" t="s">
        <v>30</v>
      </c>
      <c r="AE4050" s="302"/>
      <c r="AF4050" s="302"/>
      <c r="AG4050" s="302"/>
      <c r="AH4050" s="222"/>
      <c r="AI4050" s="229"/>
    </row>
    <row r="4051" spans="1:35" ht="93.75">
      <c r="A4051" s="70" t="s">
        <v>11517</v>
      </c>
      <c r="B4051" s="74" t="s">
        <v>19</v>
      </c>
      <c r="C4051" s="74" t="s">
        <v>19</v>
      </c>
      <c r="D4051" s="75">
        <v>42285</v>
      </c>
      <c r="E4051" s="76">
        <v>0.14027777777777778</v>
      </c>
      <c r="F4051" s="75">
        <v>42285</v>
      </c>
      <c r="G4051" s="76">
        <v>0.14097222222222222</v>
      </c>
      <c r="H4051" s="76">
        <v>6.9444444444444198E-4</v>
      </c>
      <c r="I4051" s="74">
        <v>10</v>
      </c>
      <c r="J4051" s="74"/>
      <c r="K4051" s="74" t="s">
        <v>8</v>
      </c>
      <c r="L4051" s="74" t="s">
        <v>9</v>
      </c>
      <c r="M4051" s="225" t="s">
        <v>4330</v>
      </c>
      <c r="N4051" s="226" t="s">
        <v>3</v>
      </c>
      <c r="O4051" s="225" t="s">
        <v>7</v>
      </c>
      <c r="P4051" s="225" t="s">
        <v>11570</v>
      </c>
      <c r="Q4051" s="225" t="s">
        <v>11572</v>
      </c>
      <c r="R4051" s="225">
        <v>2</v>
      </c>
      <c r="S4051" s="225">
        <v>6</v>
      </c>
      <c r="T4051" s="225">
        <v>8</v>
      </c>
      <c r="U4051" s="302" t="s">
        <v>28</v>
      </c>
      <c r="V4051" s="302">
        <v>1969</v>
      </c>
      <c r="W4051" s="302" t="s">
        <v>1709</v>
      </c>
      <c r="X4051" s="302">
        <v>0</v>
      </c>
      <c r="Y4051" s="302">
        <v>42265</v>
      </c>
      <c r="Z4051" s="302">
        <v>100</v>
      </c>
      <c r="AA4051" s="302">
        <v>42478</v>
      </c>
      <c r="AB4051" s="302">
        <v>0</v>
      </c>
      <c r="AC4051" s="302">
        <v>42270</v>
      </c>
      <c r="AD4051" s="302" t="s">
        <v>30</v>
      </c>
      <c r="AE4051" s="302"/>
      <c r="AF4051" s="302"/>
      <c r="AG4051" s="302"/>
      <c r="AH4051" s="222"/>
      <c r="AI4051" s="229"/>
    </row>
    <row r="4052" spans="1:35" ht="93.75">
      <c r="A4052" s="70" t="s">
        <v>11517</v>
      </c>
      <c r="B4052" s="74" t="s">
        <v>19</v>
      </c>
      <c r="C4052" s="74" t="s">
        <v>19</v>
      </c>
      <c r="D4052" s="75">
        <v>42285</v>
      </c>
      <c r="E4052" s="76">
        <v>0.16180555555555556</v>
      </c>
      <c r="F4052" s="75">
        <v>42285</v>
      </c>
      <c r="G4052" s="76">
        <v>0.41666666666666669</v>
      </c>
      <c r="H4052" s="76">
        <v>0.25486111111111109</v>
      </c>
      <c r="I4052" s="74">
        <v>3</v>
      </c>
      <c r="J4052" s="74"/>
      <c r="K4052" s="74" t="s">
        <v>14</v>
      </c>
      <c r="L4052" s="74" t="s">
        <v>4</v>
      </c>
      <c r="M4052" s="225" t="s">
        <v>869</v>
      </c>
      <c r="N4052" s="226" t="s">
        <v>3</v>
      </c>
      <c r="O4052" s="225" t="s">
        <v>7</v>
      </c>
      <c r="P4052" s="225" t="s">
        <v>11573</v>
      </c>
      <c r="Q4052" s="225" t="s">
        <v>11574</v>
      </c>
      <c r="R4052" s="225">
        <v>17</v>
      </c>
      <c r="S4052" s="225"/>
      <c r="T4052" s="225">
        <v>17</v>
      </c>
      <c r="U4052" s="302" t="s">
        <v>28</v>
      </c>
      <c r="V4052" s="302">
        <v>1968</v>
      </c>
      <c r="W4052" s="302" t="s">
        <v>1709</v>
      </c>
      <c r="X4052" s="302">
        <v>0</v>
      </c>
      <c r="Y4052" s="302">
        <v>42087</v>
      </c>
      <c r="Z4052" s="302">
        <v>100</v>
      </c>
      <c r="AA4052" s="302">
        <v>42424</v>
      </c>
      <c r="AB4052" s="302">
        <v>0</v>
      </c>
      <c r="AC4052" s="302">
        <v>42087</v>
      </c>
      <c r="AD4052" s="302" t="s">
        <v>0</v>
      </c>
      <c r="AE4052" s="302"/>
      <c r="AF4052" s="302"/>
      <c r="AG4052" s="302"/>
      <c r="AH4052" s="222"/>
      <c r="AI4052" s="229"/>
    </row>
    <row r="4053" spans="1:35" ht="75">
      <c r="A4053" s="70" t="s">
        <v>11517</v>
      </c>
      <c r="B4053" s="74" t="s">
        <v>19</v>
      </c>
      <c r="C4053" s="74" t="s">
        <v>19</v>
      </c>
      <c r="D4053" s="75">
        <v>42285</v>
      </c>
      <c r="E4053" s="76">
        <v>0.17708333333333334</v>
      </c>
      <c r="F4053" s="75">
        <v>42285</v>
      </c>
      <c r="G4053" s="76">
        <v>0.23611111111111113</v>
      </c>
      <c r="H4053" s="76">
        <v>5.902777777777779E-2</v>
      </c>
      <c r="I4053" s="74">
        <v>2</v>
      </c>
      <c r="J4053" s="74" t="s">
        <v>150</v>
      </c>
      <c r="K4053" s="74"/>
      <c r="L4053" s="74" t="s">
        <v>9</v>
      </c>
      <c r="M4053" s="225" t="s">
        <v>3996</v>
      </c>
      <c r="N4053" s="226" t="s">
        <v>3</v>
      </c>
      <c r="O4053" s="225" t="s">
        <v>7</v>
      </c>
      <c r="P4053" s="225" t="s">
        <v>11575</v>
      </c>
      <c r="Q4053" s="225" t="s">
        <v>11576</v>
      </c>
      <c r="R4053" s="225">
        <v>4</v>
      </c>
      <c r="S4053" s="225"/>
      <c r="T4053" s="225">
        <v>4</v>
      </c>
      <c r="U4053" s="302" t="s">
        <v>28</v>
      </c>
      <c r="V4053" s="302">
        <v>1967</v>
      </c>
      <c r="W4053" s="302" t="s">
        <v>1709</v>
      </c>
      <c r="X4053" s="302">
        <v>0</v>
      </c>
      <c r="Y4053" s="302">
        <v>40733</v>
      </c>
      <c r="Z4053" s="302">
        <v>100</v>
      </c>
      <c r="AA4053" s="302">
        <v>42378</v>
      </c>
      <c r="AB4053" s="302">
        <v>0</v>
      </c>
      <c r="AC4053" s="302">
        <v>42086</v>
      </c>
      <c r="AD4053" s="302" t="s">
        <v>30</v>
      </c>
      <c r="AE4053" s="302"/>
      <c r="AF4053" s="302"/>
      <c r="AG4053" s="302"/>
      <c r="AH4053" s="222"/>
      <c r="AI4053" s="229"/>
    </row>
    <row r="4054" spans="1:35" ht="93.75">
      <c r="A4054" s="70" t="s">
        <v>11517</v>
      </c>
      <c r="B4054" s="74" t="s">
        <v>19</v>
      </c>
      <c r="C4054" s="74" t="s">
        <v>5554</v>
      </c>
      <c r="D4054" s="75">
        <v>42285</v>
      </c>
      <c r="E4054" s="76">
        <v>0.20486111111111113</v>
      </c>
      <c r="F4054" s="75">
        <v>42285</v>
      </c>
      <c r="G4054" s="76">
        <v>0.20555555555555557</v>
      </c>
      <c r="H4054" s="76">
        <v>6.9444444444444198E-4</v>
      </c>
      <c r="I4054" s="74">
        <v>104</v>
      </c>
      <c r="J4054" s="74"/>
      <c r="K4054" s="74" t="s">
        <v>8</v>
      </c>
      <c r="L4054" s="74" t="s">
        <v>16</v>
      </c>
      <c r="M4054" s="225" t="s">
        <v>3536</v>
      </c>
      <c r="N4054" s="226">
        <v>35</v>
      </c>
      <c r="O4054" s="225" t="s">
        <v>13</v>
      </c>
      <c r="P4054" s="225" t="s">
        <v>11577</v>
      </c>
      <c r="Q4054" s="225" t="s">
        <v>11578</v>
      </c>
      <c r="R4054" s="225">
        <v>16</v>
      </c>
      <c r="S4054" s="225"/>
      <c r="T4054" s="225">
        <v>16</v>
      </c>
      <c r="U4054" s="302"/>
      <c r="V4054" s="302"/>
      <c r="W4054" s="302"/>
      <c r="X4054" s="302"/>
      <c r="Y4054" s="302"/>
      <c r="Z4054" s="302"/>
      <c r="AA4054" s="302"/>
      <c r="AB4054" s="302"/>
      <c r="AC4054" s="302"/>
      <c r="AD4054" s="302" t="s">
        <v>37</v>
      </c>
      <c r="AE4054" s="302"/>
      <c r="AF4054" s="302"/>
      <c r="AG4054" s="302"/>
      <c r="AH4054" s="222"/>
      <c r="AI4054" s="229"/>
    </row>
    <row r="4055" spans="1:35" ht="112.5">
      <c r="A4055" s="70" t="s">
        <v>11517</v>
      </c>
      <c r="B4055" s="74" t="s">
        <v>19</v>
      </c>
      <c r="C4055" s="74" t="s">
        <v>5554</v>
      </c>
      <c r="D4055" s="75">
        <v>42285</v>
      </c>
      <c r="E4055" s="76">
        <v>0.21180555555555555</v>
      </c>
      <c r="F4055" s="75">
        <v>42285</v>
      </c>
      <c r="G4055" s="76">
        <v>0.22916666666666666</v>
      </c>
      <c r="H4055" s="76">
        <v>1.7361111111111105E-2</v>
      </c>
      <c r="I4055" s="74">
        <v>128</v>
      </c>
      <c r="J4055" s="74"/>
      <c r="K4055" s="74" t="s">
        <v>20</v>
      </c>
      <c r="L4055" s="74" t="s">
        <v>16</v>
      </c>
      <c r="M4055" s="225" t="s">
        <v>3536</v>
      </c>
      <c r="N4055" s="226">
        <v>35</v>
      </c>
      <c r="O4055" s="225" t="s">
        <v>13</v>
      </c>
      <c r="P4055" s="225" t="s">
        <v>11579</v>
      </c>
      <c r="Q4055" s="225" t="s">
        <v>11580</v>
      </c>
      <c r="R4055" s="225">
        <v>18</v>
      </c>
      <c r="S4055" s="225">
        <v>35</v>
      </c>
      <c r="T4055" s="225">
        <v>53</v>
      </c>
      <c r="U4055" s="302"/>
      <c r="V4055" s="302"/>
      <c r="W4055" s="302"/>
      <c r="X4055" s="302"/>
      <c r="Y4055" s="302"/>
      <c r="Z4055" s="302"/>
      <c r="AA4055" s="302"/>
      <c r="AB4055" s="302"/>
      <c r="AC4055" s="302"/>
      <c r="AD4055" s="302" t="s">
        <v>37</v>
      </c>
      <c r="AE4055" s="302"/>
      <c r="AF4055" s="302"/>
      <c r="AG4055" s="302"/>
      <c r="AH4055" s="222"/>
      <c r="AI4055" s="229"/>
    </row>
    <row r="4056" spans="1:35" ht="56.25">
      <c r="A4056" s="70" t="s">
        <v>11517</v>
      </c>
      <c r="B4056" s="74" t="s">
        <v>19</v>
      </c>
      <c r="C4056" s="74" t="s">
        <v>5554</v>
      </c>
      <c r="D4056" s="75">
        <v>42285</v>
      </c>
      <c r="E4056" s="76">
        <v>0.22500000000000001</v>
      </c>
      <c r="F4056" s="75">
        <v>42285</v>
      </c>
      <c r="G4056" s="76">
        <v>0.22569444444444445</v>
      </c>
      <c r="H4056" s="76">
        <v>6.9444444444444198E-4</v>
      </c>
      <c r="I4056" s="74">
        <v>17</v>
      </c>
      <c r="J4056" s="74"/>
      <c r="K4056" s="74" t="s">
        <v>8</v>
      </c>
      <c r="L4056" s="74" t="s">
        <v>16</v>
      </c>
      <c r="M4056" s="225" t="s">
        <v>1836</v>
      </c>
      <c r="N4056" s="226" t="s">
        <v>3</v>
      </c>
      <c r="O4056" s="225" t="s">
        <v>7</v>
      </c>
      <c r="P4056" s="225" t="s">
        <v>11581</v>
      </c>
      <c r="Q4056" s="225" t="s">
        <v>11582</v>
      </c>
      <c r="R4056" s="225">
        <v>5</v>
      </c>
      <c r="S4056" s="225">
        <v>3</v>
      </c>
      <c r="T4056" s="225">
        <v>8</v>
      </c>
      <c r="U4056" s="302"/>
      <c r="V4056" s="302"/>
      <c r="W4056" s="302"/>
      <c r="X4056" s="302"/>
      <c r="Y4056" s="302"/>
      <c r="Z4056" s="302"/>
      <c r="AA4056" s="302"/>
      <c r="AB4056" s="302"/>
      <c r="AC4056" s="302"/>
      <c r="AD4056" s="302" t="s">
        <v>37</v>
      </c>
      <c r="AE4056" s="302"/>
      <c r="AF4056" s="302"/>
      <c r="AG4056" s="302"/>
      <c r="AH4056" s="222"/>
      <c r="AI4056" s="229"/>
    </row>
    <row r="4057" spans="1:35" ht="93.75">
      <c r="A4057" s="70" t="s">
        <v>11517</v>
      </c>
      <c r="B4057" s="74" t="s">
        <v>19</v>
      </c>
      <c r="C4057" s="74" t="s">
        <v>5554</v>
      </c>
      <c r="D4057" s="75">
        <v>42285</v>
      </c>
      <c r="E4057" s="76">
        <v>0.24305555555555555</v>
      </c>
      <c r="F4057" s="75">
        <v>42285</v>
      </c>
      <c r="G4057" s="76">
        <v>0.24374999999999999</v>
      </c>
      <c r="H4057" s="76">
        <v>6.9444444444444198E-4</v>
      </c>
      <c r="I4057" s="74">
        <v>5</v>
      </c>
      <c r="J4057" s="74" t="s">
        <v>11583</v>
      </c>
      <c r="K4057" s="74" t="s">
        <v>8</v>
      </c>
      <c r="L4057" s="74" t="s">
        <v>16</v>
      </c>
      <c r="M4057" s="225" t="s">
        <v>267</v>
      </c>
      <c r="N4057" s="226">
        <v>110</v>
      </c>
      <c r="O4057" s="225" t="s">
        <v>7</v>
      </c>
      <c r="P4057" s="225" t="s">
        <v>11584</v>
      </c>
      <c r="Q4057" s="225" t="s">
        <v>11585</v>
      </c>
      <c r="R4057" s="225">
        <v>2</v>
      </c>
      <c r="S4057" s="225">
        <v>5</v>
      </c>
      <c r="T4057" s="225">
        <v>7</v>
      </c>
      <c r="U4057" s="302"/>
      <c r="V4057" s="302"/>
      <c r="W4057" s="302"/>
      <c r="X4057" s="302"/>
      <c r="Y4057" s="302"/>
      <c r="Z4057" s="302"/>
      <c r="AA4057" s="302"/>
      <c r="AB4057" s="302"/>
      <c r="AC4057" s="302"/>
      <c r="AD4057" s="302" t="s">
        <v>37</v>
      </c>
      <c r="AE4057" s="302"/>
      <c r="AF4057" s="302"/>
      <c r="AG4057" s="302"/>
      <c r="AH4057" s="222"/>
      <c r="AI4057" s="229"/>
    </row>
    <row r="4058" spans="1:35" ht="168.75">
      <c r="A4058" s="70" t="s">
        <v>11517</v>
      </c>
      <c r="B4058" s="74" t="s">
        <v>19</v>
      </c>
      <c r="C4058" s="74" t="s">
        <v>9151</v>
      </c>
      <c r="D4058" s="75">
        <v>42285</v>
      </c>
      <c r="E4058" s="76">
        <v>0.2590277777777778</v>
      </c>
      <c r="F4058" s="75">
        <v>42285</v>
      </c>
      <c r="G4058" s="76">
        <v>0.25972222222222224</v>
      </c>
      <c r="H4058" s="76">
        <v>6.9444444444444198E-4</v>
      </c>
      <c r="I4058" s="74">
        <v>8</v>
      </c>
      <c r="J4058" s="74"/>
      <c r="K4058" s="74" t="s">
        <v>8</v>
      </c>
      <c r="L4058" s="74" t="s">
        <v>16</v>
      </c>
      <c r="M4058" s="225" t="s">
        <v>267</v>
      </c>
      <c r="N4058" s="226">
        <v>110</v>
      </c>
      <c r="O4058" s="225" t="s">
        <v>7</v>
      </c>
      <c r="P4058" s="225" t="s">
        <v>13405</v>
      </c>
      <c r="Q4058" s="225" t="s">
        <v>11585</v>
      </c>
      <c r="R4058" s="225">
        <v>4</v>
      </c>
      <c r="S4058" s="225"/>
      <c r="T4058" s="225">
        <v>4</v>
      </c>
      <c r="U4058" s="302"/>
      <c r="V4058" s="302"/>
      <c r="W4058" s="302"/>
      <c r="X4058" s="302"/>
      <c r="Y4058" s="302"/>
      <c r="Z4058" s="302"/>
      <c r="AA4058" s="302"/>
      <c r="AB4058" s="302"/>
      <c r="AC4058" s="302"/>
      <c r="AD4058" s="302" t="s">
        <v>37</v>
      </c>
      <c r="AE4058" s="302"/>
      <c r="AF4058" s="302"/>
      <c r="AG4058" s="302"/>
      <c r="AH4058" s="222"/>
      <c r="AI4058" s="229"/>
    </row>
    <row r="4059" spans="1:35" ht="75">
      <c r="A4059" s="70" t="s">
        <v>11517</v>
      </c>
      <c r="B4059" s="74" t="s">
        <v>19</v>
      </c>
      <c r="C4059" s="74" t="s">
        <v>19</v>
      </c>
      <c r="D4059" s="75">
        <v>42285</v>
      </c>
      <c r="E4059" s="76">
        <v>0.26527777777777778</v>
      </c>
      <c r="F4059" s="75">
        <v>42285</v>
      </c>
      <c r="G4059" s="76">
        <v>0.32083333333333336</v>
      </c>
      <c r="H4059" s="76">
        <v>5.555555555555558E-2</v>
      </c>
      <c r="I4059" s="74">
        <v>2</v>
      </c>
      <c r="J4059" s="74" t="s">
        <v>180</v>
      </c>
      <c r="K4059" s="74"/>
      <c r="L4059" s="74" t="s">
        <v>9</v>
      </c>
      <c r="M4059" s="225" t="s">
        <v>3996</v>
      </c>
      <c r="N4059" s="226" t="s">
        <v>3</v>
      </c>
      <c r="O4059" s="225" t="s">
        <v>7</v>
      </c>
      <c r="P4059" s="225" t="s">
        <v>11575</v>
      </c>
      <c r="Q4059" s="225" t="s">
        <v>11586</v>
      </c>
      <c r="R4059" s="225">
        <v>4</v>
      </c>
      <c r="S4059" s="225"/>
      <c r="T4059" s="225">
        <v>4</v>
      </c>
      <c r="U4059" s="302" t="s">
        <v>28</v>
      </c>
      <c r="V4059" s="302">
        <v>1967</v>
      </c>
      <c r="W4059" s="302" t="s">
        <v>1709</v>
      </c>
      <c r="X4059" s="302">
        <v>0</v>
      </c>
      <c r="Y4059" s="302">
        <v>40733</v>
      </c>
      <c r="Z4059" s="302">
        <v>100</v>
      </c>
      <c r="AA4059" s="302">
        <v>42378</v>
      </c>
      <c r="AB4059" s="302">
        <v>0</v>
      </c>
      <c r="AC4059" s="302">
        <v>42086</v>
      </c>
      <c r="AD4059" s="302" t="s">
        <v>30</v>
      </c>
      <c r="AE4059" s="302"/>
      <c r="AF4059" s="302"/>
      <c r="AG4059" s="302"/>
      <c r="AH4059" s="222"/>
      <c r="AI4059" s="229"/>
    </row>
    <row r="4060" spans="1:35" ht="75">
      <c r="A4060" s="70" t="s">
        <v>11517</v>
      </c>
      <c r="B4060" s="74" t="s">
        <v>19</v>
      </c>
      <c r="C4060" s="74" t="s">
        <v>5554</v>
      </c>
      <c r="D4060" s="75">
        <v>42285</v>
      </c>
      <c r="E4060" s="76">
        <v>0.28333333333333333</v>
      </c>
      <c r="F4060" s="75">
        <v>42285</v>
      </c>
      <c r="G4060" s="76">
        <v>0.28402777777777777</v>
      </c>
      <c r="H4060" s="76">
        <v>6.9444444444444198E-4</v>
      </c>
      <c r="I4060" s="74">
        <v>68</v>
      </c>
      <c r="J4060" s="74"/>
      <c r="K4060" s="74" t="s">
        <v>20</v>
      </c>
      <c r="L4060" s="74" t="s">
        <v>16</v>
      </c>
      <c r="M4060" s="225" t="s">
        <v>267</v>
      </c>
      <c r="N4060" s="226">
        <v>110</v>
      </c>
      <c r="O4060" s="225" t="s">
        <v>7</v>
      </c>
      <c r="P4060" s="225" t="s">
        <v>11587</v>
      </c>
      <c r="Q4060" s="225" t="s">
        <v>11588</v>
      </c>
      <c r="R4060" s="225">
        <v>17</v>
      </c>
      <c r="S4060" s="225"/>
      <c r="T4060" s="225">
        <v>17</v>
      </c>
      <c r="U4060" s="302"/>
      <c r="V4060" s="302"/>
      <c r="W4060" s="302"/>
      <c r="X4060" s="302"/>
      <c r="Y4060" s="302"/>
      <c r="Z4060" s="302"/>
      <c r="AA4060" s="302"/>
      <c r="AB4060" s="302"/>
      <c r="AC4060" s="302"/>
      <c r="AD4060" s="302" t="s">
        <v>37</v>
      </c>
      <c r="AE4060" s="302"/>
      <c r="AF4060" s="302"/>
      <c r="AG4060" s="302"/>
      <c r="AH4060" s="222"/>
      <c r="AI4060" s="229"/>
    </row>
    <row r="4061" spans="1:35" ht="75">
      <c r="A4061" s="70" t="s">
        <v>11517</v>
      </c>
      <c r="B4061" s="74" t="s">
        <v>19</v>
      </c>
      <c r="C4061" s="74" t="s">
        <v>9151</v>
      </c>
      <c r="D4061" s="75">
        <v>42285</v>
      </c>
      <c r="E4061" s="76">
        <v>0.29375000000000001</v>
      </c>
      <c r="F4061" s="75">
        <v>42285</v>
      </c>
      <c r="G4061" s="76">
        <v>0.29444444444444445</v>
      </c>
      <c r="H4061" s="76">
        <v>6.9444444444444198E-4</v>
      </c>
      <c r="I4061" s="74">
        <v>4</v>
      </c>
      <c r="J4061" s="74"/>
      <c r="K4061" s="74" t="s">
        <v>20</v>
      </c>
      <c r="L4061" s="74" t="s">
        <v>16</v>
      </c>
      <c r="M4061" s="225" t="s">
        <v>267</v>
      </c>
      <c r="N4061" s="226">
        <v>110</v>
      </c>
      <c r="O4061" s="225" t="s">
        <v>7</v>
      </c>
      <c r="P4061" s="225" t="s">
        <v>11584</v>
      </c>
      <c r="Q4061" s="225" t="s">
        <v>11588</v>
      </c>
      <c r="R4061" s="225">
        <v>3</v>
      </c>
      <c r="S4061" s="225">
        <v>5</v>
      </c>
      <c r="T4061" s="225">
        <v>8</v>
      </c>
      <c r="U4061" s="302"/>
      <c r="V4061" s="302"/>
      <c r="W4061" s="302"/>
      <c r="X4061" s="302"/>
      <c r="Y4061" s="302"/>
      <c r="Z4061" s="302"/>
      <c r="AA4061" s="302"/>
      <c r="AB4061" s="302"/>
      <c r="AC4061" s="302"/>
      <c r="AD4061" s="302" t="s">
        <v>37</v>
      </c>
      <c r="AE4061" s="302"/>
      <c r="AF4061" s="302"/>
      <c r="AG4061" s="302"/>
      <c r="AH4061" s="222"/>
      <c r="AI4061" s="229"/>
    </row>
    <row r="4062" spans="1:35" ht="75">
      <c r="A4062" s="70" t="s">
        <v>11517</v>
      </c>
      <c r="B4062" s="74" t="s">
        <v>19</v>
      </c>
      <c r="C4062" s="74" t="s">
        <v>19</v>
      </c>
      <c r="D4062" s="75">
        <v>42285</v>
      </c>
      <c r="E4062" s="76">
        <v>0.31736111111111115</v>
      </c>
      <c r="F4062" s="75">
        <v>42285</v>
      </c>
      <c r="G4062" s="76">
        <v>0.31875000000000003</v>
      </c>
      <c r="H4062" s="76">
        <v>1.388888888888884E-3</v>
      </c>
      <c r="I4062" s="74">
        <v>4</v>
      </c>
      <c r="J4062" s="74" t="s">
        <v>180</v>
      </c>
      <c r="K4062" s="74" t="s">
        <v>178</v>
      </c>
      <c r="L4062" s="74" t="s">
        <v>9</v>
      </c>
      <c r="M4062" s="225" t="s">
        <v>4366</v>
      </c>
      <c r="N4062" s="226" t="s">
        <v>3</v>
      </c>
      <c r="O4062" s="225" t="s">
        <v>7</v>
      </c>
      <c r="P4062" s="225" t="s">
        <v>4451</v>
      </c>
      <c r="Q4062" s="225" t="s">
        <v>11589</v>
      </c>
      <c r="R4062" s="225">
        <v>7</v>
      </c>
      <c r="S4062" s="225"/>
      <c r="T4062" s="225">
        <v>7</v>
      </c>
      <c r="U4062" s="302" t="s">
        <v>28</v>
      </c>
      <c r="V4062" s="302">
        <v>1987</v>
      </c>
      <c r="W4062" s="302" t="s">
        <v>11368</v>
      </c>
      <c r="X4062" s="302">
        <v>0</v>
      </c>
      <c r="Y4062" s="302">
        <v>42213</v>
      </c>
      <c r="Z4062" s="302">
        <v>100</v>
      </c>
      <c r="AA4062" s="302">
        <v>42579</v>
      </c>
      <c r="AB4062" s="302">
        <v>0</v>
      </c>
      <c r="AC4062" s="302">
        <v>42256</v>
      </c>
      <c r="AD4062" s="302" t="s">
        <v>54</v>
      </c>
      <c r="AE4062" s="302"/>
      <c r="AF4062" s="302"/>
      <c r="AG4062" s="302"/>
      <c r="AH4062" s="222"/>
      <c r="AI4062" s="229"/>
    </row>
    <row r="4063" spans="1:35" ht="187.5">
      <c r="A4063" s="70" t="s">
        <v>11517</v>
      </c>
      <c r="B4063" s="74" t="s">
        <v>19</v>
      </c>
      <c r="C4063" s="74" t="s">
        <v>9151</v>
      </c>
      <c r="D4063" s="75">
        <v>42285</v>
      </c>
      <c r="E4063" s="76">
        <v>0.31944444444444448</v>
      </c>
      <c r="F4063" s="75">
        <v>42285</v>
      </c>
      <c r="G4063" s="76">
        <v>0.32013888888888892</v>
      </c>
      <c r="H4063" s="76">
        <v>6.9444444444444198E-4</v>
      </c>
      <c r="I4063" s="74">
        <v>179</v>
      </c>
      <c r="J4063" s="74"/>
      <c r="K4063" s="74" t="s">
        <v>8</v>
      </c>
      <c r="L4063" s="74" t="s">
        <v>16</v>
      </c>
      <c r="M4063" s="225" t="s">
        <v>267</v>
      </c>
      <c r="N4063" s="226">
        <v>110</v>
      </c>
      <c r="O4063" s="225" t="s">
        <v>7</v>
      </c>
      <c r="P4063" s="225" t="s">
        <v>13406</v>
      </c>
      <c r="Q4063" s="225" t="s">
        <v>11590</v>
      </c>
      <c r="R4063" s="225">
        <v>62</v>
      </c>
      <c r="S4063" s="225">
        <v>52</v>
      </c>
      <c r="T4063" s="225">
        <v>114</v>
      </c>
      <c r="U4063" s="302"/>
      <c r="V4063" s="302"/>
      <c r="W4063" s="302"/>
      <c r="X4063" s="302"/>
      <c r="Y4063" s="302"/>
      <c r="Z4063" s="302"/>
      <c r="AA4063" s="302"/>
      <c r="AB4063" s="302"/>
      <c r="AC4063" s="302"/>
      <c r="AD4063" s="302" t="s">
        <v>37</v>
      </c>
      <c r="AE4063" s="302"/>
      <c r="AF4063" s="302"/>
      <c r="AG4063" s="302"/>
      <c r="AH4063" s="222"/>
      <c r="AI4063" s="229"/>
    </row>
    <row r="4064" spans="1:35" ht="131.25">
      <c r="A4064" s="70" t="s">
        <v>11517</v>
      </c>
      <c r="B4064" s="74" t="s">
        <v>19</v>
      </c>
      <c r="C4064" s="74" t="s">
        <v>5554</v>
      </c>
      <c r="D4064" s="75">
        <v>42285</v>
      </c>
      <c r="E4064" s="76">
        <v>0.32430555555555557</v>
      </c>
      <c r="F4064" s="75">
        <v>42285</v>
      </c>
      <c r="G4064" s="76">
        <v>0.32500000000000001</v>
      </c>
      <c r="H4064" s="76">
        <v>6.9444444444444198E-4</v>
      </c>
      <c r="I4064" s="74">
        <v>19</v>
      </c>
      <c r="J4064" s="74"/>
      <c r="K4064" s="74" t="s">
        <v>8</v>
      </c>
      <c r="L4064" s="74" t="s">
        <v>16</v>
      </c>
      <c r="M4064" s="225" t="s">
        <v>2606</v>
      </c>
      <c r="N4064" s="226">
        <v>110</v>
      </c>
      <c r="O4064" s="225" t="s">
        <v>7</v>
      </c>
      <c r="P4064" s="225" t="s">
        <v>11591</v>
      </c>
      <c r="Q4064" s="225" t="s">
        <v>11592</v>
      </c>
      <c r="R4064" s="225">
        <v>5</v>
      </c>
      <c r="S4064" s="225">
        <v>12</v>
      </c>
      <c r="T4064" s="225">
        <v>17</v>
      </c>
      <c r="U4064" s="302"/>
      <c r="V4064" s="302"/>
      <c r="W4064" s="302"/>
      <c r="X4064" s="302"/>
      <c r="Y4064" s="302"/>
      <c r="Z4064" s="302"/>
      <c r="AA4064" s="302"/>
      <c r="AB4064" s="302"/>
      <c r="AC4064" s="302"/>
      <c r="AD4064" s="302" t="s">
        <v>37</v>
      </c>
      <c r="AE4064" s="302"/>
      <c r="AF4064" s="302"/>
      <c r="AG4064" s="302"/>
      <c r="AH4064" s="222"/>
      <c r="AI4064" s="229"/>
    </row>
    <row r="4065" spans="1:35" ht="112.5">
      <c r="A4065" s="70" t="s">
        <v>11517</v>
      </c>
      <c r="B4065" s="74" t="s">
        <v>19</v>
      </c>
      <c r="C4065" s="74" t="s">
        <v>19</v>
      </c>
      <c r="D4065" s="75">
        <v>42285</v>
      </c>
      <c r="E4065" s="76">
        <v>0.34375</v>
      </c>
      <c r="F4065" s="75">
        <v>42285</v>
      </c>
      <c r="G4065" s="76">
        <v>0.35069444444444442</v>
      </c>
      <c r="H4065" s="76">
        <v>6.9444444444444198E-3</v>
      </c>
      <c r="I4065" s="74">
        <v>4</v>
      </c>
      <c r="J4065" s="74" t="s">
        <v>143</v>
      </c>
      <c r="K4065" s="74" t="s">
        <v>178</v>
      </c>
      <c r="L4065" s="74" t="s">
        <v>9</v>
      </c>
      <c r="M4065" s="225" t="s">
        <v>4366</v>
      </c>
      <c r="N4065" s="226" t="s">
        <v>3</v>
      </c>
      <c r="O4065" s="225" t="s">
        <v>7</v>
      </c>
      <c r="P4065" s="225" t="s">
        <v>4451</v>
      </c>
      <c r="Q4065" s="225" t="s">
        <v>13407</v>
      </c>
      <c r="R4065" s="225">
        <v>8</v>
      </c>
      <c r="S4065" s="225"/>
      <c r="T4065" s="225">
        <v>8</v>
      </c>
      <c r="U4065" s="302" t="s">
        <v>28</v>
      </c>
      <c r="V4065" s="302">
        <v>1987</v>
      </c>
      <c r="W4065" s="302" t="s">
        <v>11368</v>
      </c>
      <c r="X4065" s="302">
        <v>0</v>
      </c>
      <c r="Y4065" s="302">
        <v>42213</v>
      </c>
      <c r="Z4065" s="302">
        <v>100</v>
      </c>
      <c r="AA4065" s="302">
        <v>42579</v>
      </c>
      <c r="AB4065" s="302">
        <v>0</v>
      </c>
      <c r="AC4065" s="302">
        <v>42256</v>
      </c>
      <c r="AD4065" s="302" t="s">
        <v>54</v>
      </c>
      <c r="AE4065" s="302"/>
      <c r="AF4065" s="302"/>
      <c r="AG4065" s="302"/>
      <c r="AH4065" s="222"/>
      <c r="AI4065" s="229"/>
    </row>
    <row r="4066" spans="1:35" ht="187.5">
      <c r="A4066" s="70" t="s">
        <v>11517</v>
      </c>
      <c r="B4066" s="74" t="s">
        <v>19</v>
      </c>
      <c r="C4066" s="74" t="s">
        <v>5554</v>
      </c>
      <c r="D4066" s="75">
        <v>42285</v>
      </c>
      <c r="E4066" s="76">
        <v>0.34722222222222227</v>
      </c>
      <c r="F4066" s="75">
        <v>42285</v>
      </c>
      <c r="G4066" s="76">
        <v>0.52083333333333337</v>
      </c>
      <c r="H4066" s="76">
        <v>0.1736111111111111</v>
      </c>
      <c r="I4066" s="74">
        <v>5</v>
      </c>
      <c r="J4066" s="74"/>
      <c r="K4066" s="74"/>
      <c r="L4066" s="74" t="s">
        <v>16</v>
      </c>
      <c r="M4066" s="225" t="s">
        <v>190</v>
      </c>
      <c r="N4066" s="226" t="s">
        <v>3</v>
      </c>
      <c r="O4066" s="225" t="s">
        <v>7</v>
      </c>
      <c r="P4066" s="225" t="s">
        <v>2686</v>
      </c>
      <c r="Q4066" s="225" t="s">
        <v>11593</v>
      </c>
      <c r="R4066" s="225">
        <v>75</v>
      </c>
      <c r="S4066" s="225"/>
      <c r="T4066" s="225">
        <v>75</v>
      </c>
      <c r="U4066" s="302"/>
      <c r="V4066" s="302"/>
      <c r="W4066" s="302"/>
      <c r="X4066" s="302"/>
      <c r="Y4066" s="302"/>
      <c r="Z4066" s="302"/>
      <c r="AA4066" s="302"/>
      <c r="AB4066" s="302"/>
      <c r="AC4066" s="302"/>
      <c r="AD4066" s="302" t="s">
        <v>37</v>
      </c>
      <c r="AE4066" s="302"/>
      <c r="AF4066" s="302"/>
      <c r="AG4066" s="302"/>
      <c r="AH4066" s="222"/>
      <c r="AI4066" s="229"/>
    </row>
    <row r="4067" spans="1:35" ht="337.5">
      <c r="A4067" s="70" t="s">
        <v>11517</v>
      </c>
      <c r="B4067" s="74" t="s">
        <v>19</v>
      </c>
      <c r="C4067" s="74" t="s">
        <v>19</v>
      </c>
      <c r="D4067" s="75">
        <v>42285</v>
      </c>
      <c r="E4067" s="76">
        <v>0.35902777777777778</v>
      </c>
      <c r="F4067" s="75">
        <v>42285</v>
      </c>
      <c r="G4067" s="76">
        <v>0.73749999999999993</v>
      </c>
      <c r="H4067" s="76">
        <v>0.37847222222222215</v>
      </c>
      <c r="I4067" s="74">
        <v>9</v>
      </c>
      <c r="J4067" s="74" t="s">
        <v>180</v>
      </c>
      <c r="K4067" s="74" t="s">
        <v>14</v>
      </c>
      <c r="L4067" s="74" t="s">
        <v>9</v>
      </c>
      <c r="M4067" s="225" t="s">
        <v>1810</v>
      </c>
      <c r="N4067" s="226" t="s">
        <v>3</v>
      </c>
      <c r="O4067" s="225" t="s">
        <v>7</v>
      </c>
      <c r="P4067" s="225" t="s">
        <v>2687</v>
      </c>
      <c r="Q4067" s="225" t="s">
        <v>13408</v>
      </c>
      <c r="R4067" s="225">
        <v>21</v>
      </c>
      <c r="S4067" s="225"/>
      <c r="T4067" s="225">
        <v>21</v>
      </c>
      <c r="U4067" s="302" t="s">
        <v>28</v>
      </c>
      <c r="V4067" s="302">
        <v>1985</v>
      </c>
      <c r="W4067" s="302" t="s">
        <v>1709</v>
      </c>
      <c r="X4067" s="302">
        <v>0</v>
      </c>
      <c r="Y4067" s="302">
        <v>42125</v>
      </c>
      <c r="Z4067" s="302">
        <v>100</v>
      </c>
      <c r="AA4067" s="302">
        <v>42491</v>
      </c>
      <c r="AB4067" s="302">
        <v>0</v>
      </c>
      <c r="AC4067" s="302">
        <v>42136</v>
      </c>
      <c r="AD4067" s="302" t="s">
        <v>54</v>
      </c>
      <c r="AE4067" s="302"/>
      <c r="AF4067" s="302"/>
      <c r="AG4067" s="302"/>
      <c r="AH4067" s="222"/>
      <c r="AI4067" s="229"/>
    </row>
    <row r="4068" spans="1:35" ht="93.75">
      <c r="A4068" s="70" t="s">
        <v>11517</v>
      </c>
      <c r="B4068" s="74" t="s">
        <v>19</v>
      </c>
      <c r="C4068" s="74" t="s">
        <v>19</v>
      </c>
      <c r="D4068" s="75">
        <v>42285</v>
      </c>
      <c r="E4068" s="76">
        <v>0.34583333333333338</v>
      </c>
      <c r="F4068" s="75">
        <v>42285</v>
      </c>
      <c r="G4068" s="76">
        <v>0.36874999999999997</v>
      </c>
      <c r="H4068" s="76">
        <v>2.2916666666666585E-2</v>
      </c>
      <c r="I4068" s="74">
        <v>5</v>
      </c>
      <c r="J4068" s="74" t="s">
        <v>11594</v>
      </c>
      <c r="K4068" s="74" t="s">
        <v>8</v>
      </c>
      <c r="L4068" s="74" t="s">
        <v>9</v>
      </c>
      <c r="M4068" s="225" t="s">
        <v>11595</v>
      </c>
      <c r="N4068" s="226" t="s">
        <v>3</v>
      </c>
      <c r="O4068" s="225" t="s">
        <v>7</v>
      </c>
      <c r="P4068" s="225" t="s">
        <v>11596</v>
      </c>
      <c r="Q4068" s="225" t="s">
        <v>11597</v>
      </c>
      <c r="R4068" s="225">
        <v>1</v>
      </c>
      <c r="S4068" s="225"/>
      <c r="T4068" s="225">
        <v>1</v>
      </c>
      <c r="U4068" s="302" t="s">
        <v>28</v>
      </c>
      <c r="V4068" s="302">
        <v>1978</v>
      </c>
      <c r="W4068" s="302" t="s">
        <v>1709</v>
      </c>
      <c r="X4068" s="302">
        <v>0</v>
      </c>
      <c r="Y4068" s="302">
        <v>41967</v>
      </c>
      <c r="Z4068" s="302">
        <v>100</v>
      </c>
      <c r="AA4068" s="302">
        <v>42698</v>
      </c>
      <c r="AB4068" s="302">
        <v>0</v>
      </c>
      <c r="AC4068" s="302">
        <v>41869</v>
      </c>
      <c r="AD4068" s="302" t="s">
        <v>54</v>
      </c>
      <c r="AE4068" s="302"/>
      <c r="AF4068" s="302"/>
      <c r="AG4068" s="302"/>
      <c r="AH4068" s="222"/>
      <c r="AI4068" s="229"/>
    </row>
    <row r="4069" spans="1:35" ht="93.75">
      <c r="A4069" s="70" t="s">
        <v>11517</v>
      </c>
      <c r="B4069" s="74" t="s">
        <v>19</v>
      </c>
      <c r="C4069" s="74" t="s">
        <v>19</v>
      </c>
      <c r="D4069" s="75">
        <v>42285</v>
      </c>
      <c r="E4069" s="76">
        <v>0.37847222222222227</v>
      </c>
      <c r="F4069" s="75">
        <v>42285</v>
      </c>
      <c r="G4069" s="76">
        <v>0.40972222222222227</v>
      </c>
      <c r="H4069" s="76">
        <v>3.125E-2</v>
      </c>
      <c r="I4069" s="74">
        <v>2</v>
      </c>
      <c r="J4069" s="74" t="s">
        <v>180</v>
      </c>
      <c r="K4069" s="74"/>
      <c r="L4069" s="74" t="s">
        <v>9</v>
      </c>
      <c r="M4069" s="225" t="s">
        <v>3996</v>
      </c>
      <c r="N4069" s="226" t="s">
        <v>3</v>
      </c>
      <c r="O4069" s="225" t="s">
        <v>7</v>
      </c>
      <c r="P4069" s="225" t="s">
        <v>5382</v>
      </c>
      <c r="Q4069" s="225" t="s">
        <v>11598</v>
      </c>
      <c r="R4069" s="225">
        <v>3</v>
      </c>
      <c r="S4069" s="225"/>
      <c r="T4069" s="225">
        <v>3</v>
      </c>
      <c r="U4069" s="302" t="s">
        <v>28</v>
      </c>
      <c r="V4069" s="302">
        <v>1967</v>
      </c>
      <c r="W4069" s="302" t="s">
        <v>1709</v>
      </c>
      <c r="X4069" s="302">
        <v>0</v>
      </c>
      <c r="Y4069" s="302">
        <v>40733</v>
      </c>
      <c r="Z4069" s="302">
        <v>100</v>
      </c>
      <c r="AA4069" s="302">
        <v>42378</v>
      </c>
      <c r="AB4069" s="302">
        <v>0</v>
      </c>
      <c r="AC4069" s="302">
        <v>42086</v>
      </c>
      <c r="AD4069" s="302" t="s">
        <v>30</v>
      </c>
      <c r="AE4069" s="302"/>
      <c r="AF4069" s="302"/>
      <c r="AG4069" s="302"/>
      <c r="AH4069" s="222"/>
      <c r="AI4069" s="229"/>
    </row>
    <row r="4070" spans="1:35" ht="150">
      <c r="A4070" s="70" t="s">
        <v>11517</v>
      </c>
      <c r="B4070" s="74" t="s">
        <v>19</v>
      </c>
      <c r="C4070" s="74" t="s">
        <v>19</v>
      </c>
      <c r="D4070" s="75">
        <v>42285</v>
      </c>
      <c r="E4070" s="76">
        <v>0.37847222222222227</v>
      </c>
      <c r="F4070" s="75">
        <v>42285</v>
      </c>
      <c r="G4070" s="76">
        <v>0.44930555555555557</v>
      </c>
      <c r="H4070" s="76">
        <v>7.0833333333333304E-2</v>
      </c>
      <c r="I4070" s="74">
        <v>5</v>
      </c>
      <c r="J4070" s="74" t="s">
        <v>143</v>
      </c>
      <c r="K4070" s="74" t="s">
        <v>20</v>
      </c>
      <c r="L4070" s="74" t="s">
        <v>9</v>
      </c>
      <c r="M4070" s="225" t="s">
        <v>3684</v>
      </c>
      <c r="N4070" s="226" t="s">
        <v>3</v>
      </c>
      <c r="O4070" s="225" t="s">
        <v>7</v>
      </c>
      <c r="P4070" s="225" t="s">
        <v>11599</v>
      </c>
      <c r="Q4070" s="225" t="s">
        <v>11600</v>
      </c>
      <c r="R4070" s="225">
        <v>14</v>
      </c>
      <c r="S4070" s="225"/>
      <c r="T4070" s="225">
        <v>14</v>
      </c>
      <c r="U4070" s="302" t="s">
        <v>28</v>
      </c>
      <c r="V4070" s="302">
        <v>2001</v>
      </c>
      <c r="W4070" s="302" t="s">
        <v>13409</v>
      </c>
      <c r="X4070" s="302" t="s">
        <v>13410</v>
      </c>
      <c r="Y4070" s="302">
        <v>42292</v>
      </c>
      <c r="Z4070" s="302">
        <v>100</v>
      </c>
      <c r="AA4070" s="302">
        <v>42522</v>
      </c>
      <c r="AB4070" s="302">
        <v>0</v>
      </c>
      <c r="AC4070" s="302">
        <v>42163</v>
      </c>
      <c r="AD4070" s="302" t="s">
        <v>54</v>
      </c>
      <c r="AE4070" s="302"/>
      <c r="AF4070" s="302"/>
      <c r="AG4070" s="302"/>
      <c r="AH4070" s="222"/>
      <c r="AI4070" s="229"/>
    </row>
    <row r="4071" spans="1:35" ht="131.25">
      <c r="A4071" s="70" t="s">
        <v>11517</v>
      </c>
      <c r="B4071" s="74" t="s">
        <v>19</v>
      </c>
      <c r="C4071" s="74" t="s">
        <v>19</v>
      </c>
      <c r="D4071" s="75">
        <v>42285</v>
      </c>
      <c r="E4071" s="76">
        <v>0.39861111111111108</v>
      </c>
      <c r="F4071" s="75">
        <v>42285</v>
      </c>
      <c r="G4071" s="76">
        <v>0.52013888888888882</v>
      </c>
      <c r="H4071" s="76">
        <v>0.12152777777777773</v>
      </c>
      <c r="I4071" s="74">
        <v>10</v>
      </c>
      <c r="J4071" s="74"/>
      <c r="K4071" s="74"/>
      <c r="L4071" s="74" t="s">
        <v>9</v>
      </c>
      <c r="M4071" s="225" t="s">
        <v>4330</v>
      </c>
      <c r="N4071" s="226" t="s">
        <v>3</v>
      </c>
      <c r="O4071" s="225" t="s">
        <v>7</v>
      </c>
      <c r="P4071" s="225" t="s">
        <v>4331</v>
      </c>
      <c r="Q4071" s="225" t="s">
        <v>13411</v>
      </c>
      <c r="R4071" s="225">
        <v>8</v>
      </c>
      <c r="S4071" s="225"/>
      <c r="T4071" s="225">
        <v>8</v>
      </c>
      <c r="U4071" s="302" t="s">
        <v>28</v>
      </c>
      <c r="V4071" s="302">
        <v>1969</v>
      </c>
      <c r="W4071" s="302" t="s">
        <v>1709</v>
      </c>
      <c r="X4071" s="302">
        <v>0</v>
      </c>
      <c r="Y4071" s="302">
        <v>42265</v>
      </c>
      <c r="Z4071" s="302">
        <v>100</v>
      </c>
      <c r="AA4071" s="302">
        <v>42478</v>
      </c>
      <c r="AB4071" s="302">
        <v>0</v>
      </c>
      <c r="AC4071" s="302">
        <v>42270</v>
      </c>
      <c r="AD4071" s="302" t="s">
        <v>30</v>
      </c>
      <c r="AE4071" s="302"/>
      <c r="AF4071" s="302"/>
      <c r="AG4071" s="302"/>
      <c r="AH4071" s="222"/>
      <c r="AI4071" s="229"/>
    </row>
    <row r="4072" spans="1:35" ht="318.75">
      <c r="A4072" s="70" t="s">
        <v>11517</v>
      </c>
      <c r="B4072" s="74" t="s">
        <v>19</v>
      </c>
      <c r="C4072" s="74" t="s">
        <v>19</v>
      </c>
      <c r="D4072" s="75">
        <v>42285</v>
      </c>
      <c r="E4072" s="76">
        <v>0.38541666666666669</v>
      </c>
      <c r="F4072" s="75">
        <v>42285</v>
      </c>
      <c r="G4072" s="76">
        <v>0.48333333333333334</v>
      </c>
      <c r="H4072" s="76">
        <v>9.7916666666666652E-2</v>
      </c>
      <c r="I4072" s="74">
        <v>14</v>
      </c>
      <c r="J4072" s="74" t="s">
        <v>180</v>
      </c>
      <c r="K4072" s="74" t="s">
        <v>14</v>
      </c>
      <c r="L4072" s="74" t="s">
        <v>9</v>
      </c>
      <c r="M4072" s="225" t="s">
        <v>4480</v>
      </c>
      <c r="N4072" s="226" t="s">
        <v>3</v>
      </c>
      <c r="O4072" s="225" t="s">
        <v>7</v>
      </c>
      <c r="P4072" s="225" t="s">
        <v>11601</v>
      </c>
      <c r="Q4072" s="225" t="s">
        <v>13412</v>
      </c>
      <c r="R4072" s="225">
        <v>19</v>
      </c>
      <c r="S4072" s="225">
        <v>3</v>
      </c>
      <c r="T4072" s="225">
        <v>22</v>
      </c>
      <c r="U4072" s="302" t="s">
        <v>28</v>
      </c>
      <c r="V4072" s="302">
        <v>1973</v>
      </c>
      <c r="W4072" s="302" t="s">
        <v>13413</v>
      </c>
      <c r="X4072" s="302">
        <v>0</v>
      </c>
      <c r="Y4072" s="302">
        <v>42231</v>
      </c>
      <c r="Z4072" s="302">
        <v>100</v>
      </c>
      <c r="AA4072" s="302">
        <v>42597</v>
      </c>
      <c r="AB4072" s="302">
        <v>0</v>
      </c>
      <c r="AC4072" s="302">
        <v>42100</v>
      </c>
      <c r="AD4072" s="302" t="s">
        <v>54</v>
      </c>
      <c r="AE4072" s="302"/>
      <c r="AF4072" s="302"/>
      <c r="AG4072" s="302"/>
      <c r="AH4072" s="222"/>
      <c r="AI4072" s="229"/>
    </row>
    <row r="4073" spans="1:35" ht="375">
      <c r="A4073" s="70" t="s">
        <v>11517</v>
      </c>
      <c r="B4073" s="74" t="s">
        <v>19</v>
      </c>
      <c r="C4073" s="74" t="s">
        <v>19</v>
      </c>
      <c r="D4073" s="75">
        <v>42285</v>
      </c>
      <c r="E4073" s="76">
        <v>0.44097222222222227</v>
      </c>
      <c r="F4073" s="75">
        <v>42285</v>
      </c>
      <c r="G4073" s="76">
        <v>0.68472222222222223</v>
      </c>
      <c r="H4073" s="76">
        <v>0.24374999999999997</v>
      </c>
      <c r="I4073" s="74">
        <v>32</v>
      </c>
      <c r="J4073" s="74"/>
      <c r="K4073" s="74"/>
      <c r="L4073" s="74" t="s">
        <v>9</v>
      </c>
      <c r="M4073" s="225" t="s">
        <v>186</v>
      </c>
      <c r="N4073" s="226" t="s">
        <v>3</v>
      </c>
      <c r="O4073" s="225" t="s">
        <v>7</v>
      </c>
      <c r="P4073" s="225" t="s">
        <v>11602</v>
      </c>
      <c r="Q4073" s="225" t="s">
        <v>13414</v>
      </c>
      <c r="R4073" s="225">
        <v>8</v>
      </c>
      <c r="S4073" s="225">
        <v>11</v>
      </c>
      <c r="T4073" s="225">
        <v>19</v>
      </c>
      <c r="U4073" s="302" t="s">
        <v>28</v>
      </c>
      <c r="V4073" s="302">
        <v>0</v>
      </c>
      <c r="W4073" s="302" t="s">
        <v>1358</v>
      </c>
      <c r="X4073" s="302">
        <v>0</v>
      </c>
      <c r="Y4073" s="302">
        <v>41912</v>
      </c>
      <c r="Z4073" s="302">
        <v>100</v>
      </c>
      <c r="AA4073" s="302">
        <v>42643</v>
      </c>
      <c r="AB4073" s="302">
        <v>0</v>
      </c>
      <c r="AC4073" s="302">
        <v>42177</v>
      </c>
      <c r="AD4073" s="302" t="s">
        <v>54</v>
      </c>
      <c r="AE4073" s="302"/>
      <c r="AF4073" s="302"/>
      <c r="AG4073" s="302"/>
      <c r="AH4073" s="222"/>
      <c r="AI4073" s="229"/>
    </row>
    <row r="4074" spans="1:35" ht="281.25">
      <c r="A4074" s="70" t="s">
        <v>11517</v>
      </c>
      <c r="B4074" s="74" t="s">
        <v>19</v>
      </c>
      <c r="C4074" s="74" t="s">
        <v>19</v>
      </c>
      <c r="D4074" s="75">
        <v>42285</v>
      </c>
      <c r="E4074" s="76">
        <v>0.4375</v>
      </c>
      <c r="F4074" s="75">
        <v>42285</v>
      </c>
      <c r="G4074" s="76">
        <v>0.48055555555555557</v>
      </c>
      <c r="H4074" s="76">
        <v>4.3055555555555569E-2</v>
      </c>
      <c r="I4074" s="74">
        <v>9</v>
      </c>
      <c r="J4074" s="74"/>
      <c r="K4074" s="74"/>
      <c r="L4074" s="74" t="s">
        <v>9</v>
      </c>
      <c r="M4074" s="225" t="s">
        <v>134</v>
      </c>
      <c r="N4074" s="226" t="s">
        <v>3</v>
      </c>
      <c r="O4074" s="225" t="s">
        <v>7</v>
      </c>
      <c r="P4074" s="225" t="s">
        <v>11603</v>
      </c>
      <c r="Q4074" s="225" t="s">
        <v>13415</v>
      </c>
      <c r="R4074" s="225">
        <v>16</v>
      </c>
      <c r="S4074" s="225">
        <v>8</v>
      </c>
      <c r="T4074" s="225">
        <v>24</v>
      </c>
      <c r="U4074" s="302" t="s">
        <v>28</v>
      </c>
      <c r="V4074" s="302">
        <v>1972</v>
      </c>
      <c r="W4074" s="302" t="s">
        <v>13416</v>
      </c>
      <c r="X4074" s="302">
        <v>0</v>
      </c>
      <c r="Y4074" s="302">
        <v>41810</v>
      </c>
      <c r="Z4074" s="302">
        <v>100</v>
      </c>
      <c r="AA4074" s="302">
        <v>42541</v>
      </c>
      <c r="AB4074" s="302">
        <v>0</v>
      </c>
      <c r="AC4074" s="302">
        <v>42193</v>
      </c>
      <c r="AD4074" s="302" t="s">
        <v>54</v>
      </c>
      <c r="AE4074" s="302"/>
      <c r="AF4074" s="302"/>
      <c r="AG4074" s="302"/>
      <c r="AH4074" s="222"/>
      <c r="AI4074" s="229"/>
    </row>
    <row r="4075" spans="1:35" ht="225">
      <c r="A4075" s="70" t="s">
        <v>11517</v>
      </c>
      <c r="B4075" s="74" t="s">
        <v>19</v>
      </c>
      <c r="C4075" s="74" t="s">
        <v>19</v>
      </c>
      <c r="D4075" s="75">
        <v>42285</v>
      </c>
      <c r="E4075" s="76">
        <v>0.45833333333333331</v>
      </c>
      <c r="F4075" s="75">
        <v>42285</v>
      </c>
      <c r="G4075" s="76">
        <v>0.47916666666666669</v>
      </c>
      <c r="H4075" s="76">
        <v>2.083333333333337E-2</v>
      </c>
      <c r="I4075" s="74">
        <v>15</v>
      </c>
      <c r="J4075" s="74"/>
      <c r="K4075" s="74" t="s">
        <v>14</v>
      </c>
      <c r="L4075" s="74" t="s">
        <v>9</v>
      </c>
      <c r="M4075" s="225" t="s">
        <v>186</v>
      </c>
      <c r="N4075" s="226" t="s">
        <v>3</v>
      </c>
      <c r="O4075" s="225" t="s">
        <v>7</v>
      </c>
      <c r="P4075" s="225" t="s">
        <v>11604</v>
      </c>
      <c r="Q4075" s="225" t="s">
        <v>13417</v>
      </c>
      <c r="R4075" s="225">
        <v>4</v>
      </c>
      <c r="S4075" s="225"/>
      <c r="T4075" s="225">
        <v>4</v>
      </c>
      <c r="U4075" s="302" t="s">
        <v>28</v>
      </c>
      <c r="V4075" s="302">
        <v>2006</v>
      </c>
      <c r="W4075" s="302" t="s">
        <v>1364</v>
      </c>
      <c r="X4075" s="302">
        <v>0</v>
      </c>
      <c r="Y4075" s="302">
        <v>42101</v>
      </c>
      <c r="Z4075" s="302">
        <v>100</v>
      </c>
      <c r="AA4075" s="302">
        <v>42467</v>
      </c>
      <c r="AB4075" s="302">
        <v>0</v>
      </c>
      <c r="AC4075" s="302">
        <v>42097</v>
      </c>
      <c r="AD4075" s="302" t="s">
        <v>54</v>
      </c>
      <c r="AE4075" s="302"/>
      <c r="AF4075" s="302"/>
      <c r="AG4075" s="302"/>
      <c r="AH4075" s="222"/>
      <c r="AI4075" s="229"/>
    </row>
    <row r="4076" spans="1:35" ht="47.25">
      <c r="A4076" s="70" t="s">
        <v>11517</v>
      </c>
      <c r="B4076" s="74" t="s">
        <v>19</v>
      </c>
      <c r="C4076" s="74" t="s">
        <v>19</v>
      </c>
      <c r="D4076" s="75">
        <v>42285</v>
      </c>
      <c r="E4076" s="76">
        <v>0.52777777777777779</v>
      </c>
      <c r="F4076" s="75">
        <v>42285</v>
      </c>
      <c r="G4076" s="76">
        <v>0.56527777777777777</v>
      </c>
      <c r="H4076" s="76">
        <v>3.7499999999999978E-2</v>
      </c>
      <c r="I4076" s="74">
        <v>5</v>
      </c>
      <c r="J4076" s="74"/>
      <c r="K4076" s="74"/>
      <c r="L4076" s="74" t="s">
        <v>9</v>
      </c>
      <c r="M4076" s="225" t="s">
        <v>3684</v>
      </c>
      <c r="N4076" s="226" t="s">
        <v>3</v>
      </c>
      <c r="O4076" s="225" t="s">
        <v>7</v>
      </c>
      <c r="P4076" s="225" t="s">
        <v>11599</v>
      </c>
      <c r="Q4076" s="225" t="s">
        <v>11605</v>
      </c>
      <c r="R4076" s="225">
        <v>6</v>
      </c>
      <c r="S4076" s="225">
        <v>2</v>
      </c>
      <c r="T4076" s="225">
        <v>8</v>
      </c>
      <c r="U4076" s="302" t="s">
        <v>28</v>
      </c>
      <c r="V4076" s="302">
        <v>2001</v>
      </c>
      <c r="W4076" s="302" t="s">
        <v>13409</v>
      </c>
      <c r="X4076" s="302" t="s">
        <v>13410</v>
      </c>
      <c r="Y4076" s="302">
        <v>42292</v>
      </c>
      <c r="Z4076" s="302">
        <v>100</v>
      </c>
      <c r="AA4076" s="302">
        <v>42522</v>
      </c>
      <c r="AB4076" s="302">
        <v>0</v>
      </c>
      <c r="AC4076" s="302">
        <v>42163</v>
      </c>
      <c r="AD4076" s="302" t="s">
        <v>54</v>
      </c>
      <c r="AE4076" s="302"/>
      <c r="AF4076" s="302"/>
      <c r="AG4076" s="302"/>
      <c r="AH4076" s="222"/>
      <c r="AI4076" s="229"/>
    </row>
    <row r="4077" spans="1:35" ht="75">
      <c r="A4077" s="70" t="s">
        <v>11517</v>
      </c>
      <c r="B4077" s="74" t="s">
        <v>19</v>
      </c>
      <c r="C4077" s="74" t="s">
        <v>19</v>
      </c>
      <c r="D4077" s="75">
        <v>42285</v>
      </c>
      <c r="E4077" s="76">
        <v>0.5</v>
      </c>
      <c r="F4077" s="75">
        <v>42285</v>
      </c>
      <c r="G4077" s="76">
        <v>0.57916666666666672</v>
      </c>
      <c r="H4077" s="76">
        <v>7.9166666666666718E-2</v>
      </c>
      <c r="I4077" s="74">
        <v>2</v>
      </c>
      <c r="J4077" s="74"/>
      <c r="K4077" s="74"/>
      <c r="L4077" s="74" t="s">
        <v>9</v>
      </c>
      <c r="M4077" s="225" t="s">
        <v>3996</v>
      </c>
      <c r="N4077" s="226" t="s">
        <v>3</v>
      </c>
      <c r="O4077" s="225" t="s">
        <v>7</v>
      </c>
      <c r="P4077" s="225" t="s">
        <v>5382</v>
      </c>
      <c r="Q4077" s="225" t="s">
        <v>11606</v>
      </c>
      <c r="R4077" s="225">
        <v>8</v>
      </c>
      <c r="S4077" s="225"/>
      <c r="T4077" s="225">
        <v>8</v>
      </c>
      <c r="U4077" s="302" t="s">
        <v>28</v>
      </c>
      <c r="V4077" s="302">
        <v>1967</v>
      </c>
      <c r="W4077" s="302" t="s">
        <v>1709</v>
      </c>
      <c r="X4077" s="302">
        <v>0</v>
      </c>
      <c r="Y4077" s="302">
        <v>40733</v>
      </c>
      <c r="Z4077" s="302">
        <v>100</v>
      </c>
      <c r="AA4077" s="302">
        <v>42378</v>
      </c>
      <c r="AB4077" s="302">
        <v>0</v>
      </c>
      <c r="AC4077" s="302">
        <v>42086</v>
      </c>
      <c r="AD4077" s="302" t="s">
        <v>30</v>
      </c>
      <c r="AE4077" s="302"/>
      <c r="AF4077" s="302"/>
      <c r="AG4077" s="302"/>
      <c r="AH4077" s="222"/>
      <c r="AI4077" s="229"/>
    </row>
    <row r="4078" spans="1:35" ht="356.25">
      <c r="A4078" s="70" t="s">
        <v>11517</v>
      </c>
      <c r="B4078" s="74" t="s">
        <v>19</v>
      </c>
      <c r="C4078" s="74" t="s">
        <v>19</v>
      </c>
      <c r="D4078" s="75">
        <v>42285</v>
      </c>
      <c r="E4078" s="76">
        <v>0.65694444444444444</v>
      </c>
      <c r="F4078" s="75">
        <v>42285</v>
      </c>
      <c r="G4078" s="76">
        <v>0.68472222222222223</v>
      </c>
      <c r="H4078" s="76">
        <v>2.777777777777779E-2</v>
      </c>
      <c r="I4078" s="74">
        <v>11</v>
      </c>
      <c r="J4078" s="74"/>
      <c r="K4078" s="74"/>
      <c r="L4078" s="74" t="s">
        <v>9</v>
      </c>
      <c r="M4078" s="225" t="s">
        <v>186</v>
      </c>
      <c r="N4078" s="226" t="s">
        <v>3</v>
      </c>
      <c r="O4078" s="225" t="s">
        <v>7</v>
      </c>
      <c r="P4078" s="225" t="s">
        <v>11607</v>
      </c>
      <c r="Q4078" s="225" t="s">
        <v>13418</v>
      </c>
      <c r="R4078" s="225">
        <v>7</v>
      </c>
      <c r="S4078" s="225">
        <v>12</v>
      </c>
      <c r="T4078" s="225">
        <v>19</v>
      </c>
      <c r="U4078" s="302" t="s">
        <v>28</v>
      </c>
      <c r="V4078" s="302">
        <v>0</v>
      </c>
      <c r="W4078" s="302" t="s">
        <v>1358</v>
      </c>
      <c r="X4078" s="302">
        <v>0</v>
      </c>
      <c r="Y4078" s="302">
        <v>41912</v>
      </c>
      <c r="Z4078" s="302">
        <v>100</v>
      </c>
      <c r="AA4078" s="302">
        <v>42643</v>
      </c>
      <c r="AB4078" s="302">
        <v>0</v>
      </c>
      <c r="AC4078" s="302">
        <v>42177</v>
      </c>
      <c r="AD4078" s="302" t="s">
        <v>54</v>
      </c>
      <c r="AE4078" s="302"/>
      <c r="AF4078" s="302"/>
      <c r="AG4078" s="302"/>
      <c r="AH4078" s="222"/>
      <c r="AI4078" s="229"/>
    </row>
    <row r="4079" spans="1:35" ht="56.25">
      <c r="A4079" s="70" t="s">
        <v>11517</v>
      </c>
      <c r="B4079" s="74" t="s">
        <v>19</v>
      </c>
      <c r="C4079" s="74" t="s">
        <v>19</v>
      </c>
      <c r="D4079" s="75">
        <v>42285</v>
      </c>
      <c r="E4079" s="76">
        <v>0.63055555555555554</v>
      </c>
      <c r="F4079" s="75">
        <v>42285</v>
      </c>
      <c r="G4079" s="76">
        <v>0.65833333333333333</v>
      </c>
      <c r="H4079" s="76">
        <v>2.777777777777779E-2</v>
      </c>
      <c r="I4079" s="74">
        <v>4</v>
      </c>
      <c r="J4079" s="74"/>
      <c r="K4079" s="74"/>
      <c r="L4079" s="74" t="s">
        <v>9</v>
      </c>
      <c r="M4079" s="225" t="s">
        <v>11560</v>
      </c>
      <c r="N4079" s="226" t="s">
        <v>3</v>
      </c>
      <c r="O4079" s="225" t="s">
        <v>7</v>
      </c>
      <c r="P4079" s="225" t="s">
        <v>11608</v>
      </c>
      <c r="Q4079" s="225" t="s">
        <v>13419</v>
      </c>
      <c r="R4079" s="225">
        <v>2</v>
      </c>
      <c r="S4079" s="225"/>
      <c r="T4079" s="225">
        <v>2</v>
      </c>
      <c r="U4079" s="302" t="s">
        <v>28</v>
      </c>
      <c r="V4079" s="302">
        <v>2002</v>
      </c>
      <c r="W4079" s="302" t="s">
        <v>13397</v>
      </c>
      <c r="X4079" s="302">
        <v>0</v>
      </c>
      <c r="Y4079" s="302">
        <v>41892</v>
      </c>
      <c r="Z4079" s="302">
        <v>90</v>
      </c>
      <c r="AA4079" s="302">
        <v>42307</v>
      </c>
      <c r="AB4079" s="302">
        <v>0</v>
      </c>
      <c r="AC4079" s="302">
        <v>42256</v>
      </c>
      <c r="AD4079" s="302" t="s">
        <v>30</v>
      </c>
      <c r="AE4079" s="302"/>
      <c r="AF4079" s="302"/>
      <c r="AG4079" s="302"/>
      <c r="AH4079" s="222"/>
      <c r="AI4079" s="229"/>
    </row>
    <row r="4080" spans="1:35" ht="225">
      <c r="A4080" s="70" t="s">
        <v>11517</v>
      </c>
      <c r="B4080" s="74" t="s">
        <v>19</v>
      </c>
      <c r="C4080" s="74" t="s">
        <v>5554</v>
      </c>
      <c r="D4080" s="75">
        <v>42285</v>
      </c>
      <c r="E4080" s="76">
        <v>0.67499999999999993</v>
      </c>
      <c r="F4080" s="75">
        <v>42285</v>
      </c>
      <c r="G4080" s="76">
        <v>0.67847222222222225</v>
      </c>
      <c r="H4080" s="76">
        <v>3.4722222222223209E-3</v>
      </c>
      <c r="I4080" s="74">
        <v>154</v>
      </c>
      <c r="J4080" s="74" t="s">
        <v>150</v>
      </c>
      <c r="K4080" s="74"/>
      <c r="L4080" s="74" t="s">
        <v>16</v>
      </c>
      <c r="M4080" s="225" t="s">
        <v>3274</v>
      </c>
      <c r="N4080" s="226">
        <v>35</v>
      </c>
      <c r="O4080" s="225" t="s">
        <v>13</v>
      </c>
      <c r="P4080" s="225" t="s">
        <v>13420</v>
      </c>
      <c r="Q4080" s="225" t="s">
        <v>11609</v>
      </c>
      <c r="R4080" s="225">
        <v>21</v>
      </c>
      <c r="S4080" s="225">
        <v>4</v>
      </c>
      <c r="T4080" s="225">
        <v>25</v>
      </c>
      <c r="U4080" s="302"/>
      <c r="V4080" s="302"/>
      <c r="W4080" s="302"/>
      <c r="X4080" s="302"/>
      <c r="Y4080" s="302"/>
      <c r="Z4080" s="302"/>
      <c r="AA4080" s="302"/>
      <c r="AB4080" s="302"/>
      <c r="AC4080" s="302"/>
      <c r="AD4080" s="302" t="s">
        <v>37</v>
      </c>
      <c r="AE4080" s="302"/>
      <c r="AF4080" s="302"/>
      <c r="AG4080" s="302"/>
      <c r="AH4080" s="222"/>
      <c r="AI4080" s="229"/>
    </row>
    <row r="4081" spans="1:35" ht="75">
      <c r="A4081" s="70" t="s">
        <v>12042</v>
      </c>
      <c r="B4081" s="74" t="s">
        <v>81</v>
      </c>
      <c r="C4081" s="74" t="s">
        <v>81</v>
      </c>
      <c r="D4081" s="75">
        <v>42333</v>
      </c>
      <c r="E4081" s="76">
        <v>0.68333333333333324</v>
      </c>
      <c r="F4081" s="75">
        <v>42333</v>
      </c>
      <c r="G4081" s="76">
        <v>0.7104166666666667</v>
      </c>
      <c r="H4081" s="76">
        <v>2.7083333333333334E-2</v>
      </c>
      <c r="I4081" s="74">
        <v>1</v>
      </c>
      <c r="J4081" s="74"/>
      <c r="K4081" s="74"/>
      <c r="L4081" s="74" t="s">
        <v>9</v>
      </c>
      <c r="M4081" s="225" t="s">
        <v>12412</v>
      </c>
      <c r="N4081" s="226" t="s">
        <v>3</v>
      </c>
      <c r="O4081" s="225" t="s">
        <v>7</v>
      </c>
      <c r="P4081" s="225" t="s">
        <v>12412</v>
      </c>
      <c r="Q4081" s="225" t="s">
        <v>12413</v>
      </c>
      <c r="R4081" s="225">
        <v>2.2999999999999998</v>
      </c>
      <c r="S4081" s="225"/>
      <c r="T4081" s="225">
        <v>2.2999999999999998</v>
      </c>
      <c r="U4081" s="302" t="s">
        <v>6</v>
      </c>
      <c r="V4081" s="302">
        <v>2000</v>
      </c>
      <c r="W4081" s="302" t="s">
        <v>13001</v>
      </c>
      <c r="X4081" s="302" t="s">
        <v>10005</v>
      </c>
      <c r="Y4081" s="302" t="s">
        <v>13002</v>
      </c>
      <c r="Z4081" s="302">
        <v>1</v>
      </c>
      <c r="AA4081" s="302" t="s">
        <v>12979</v>
      </c>
      <c r="AB4081" s="302"/>
      <c r="AC4081" s="302" t="s">
        <v>5236</v>
      </c>
      <c r="AD4081" s="302" t="s">
        <v>31</v>
      </c>
      <c r="AE4081" s="302"/>
      <c r="AF4081" s="302"/>
      <c r="AG4081" s="302"/>
      <c r="AH4081" s="222"/>
      <c r="AI4081" s="229"/>
    </row>
    <row r="4082" spans="1:35" ht="204.75">
      <c r="A4082" s="70" t="s">
        <v>12463</v>
      </c>
      <c r="B4082" s="74" t="s">
        <v>1412</v>
      </c>
      <c r="C4082" s="74" t="s">
        <v>1423</v>
      </c>
      <c r="D4082" s="75">
        <v>42345</v>
      </c>
      <c r="E4082" s="76">
        <v>0.94097222222222221</v>
      </c>
      <c r="F4082" s="75">
        <v>42345</v>
      </c>
      <c r="G4082" s="76">
        <v>0.94097222222222221</v>
      </c>
      <c r="H4082" s="76">
        <v>0</v>
      </c>
      <c r="I4082" s="74">
        <v>0</v>
      </c>
      <c r="J4082" s="74" t="s">
        <v>1437</v>
      </c>
      <c r="K4082" s="74"/>
      <c r="L4082" s="84" t="s">
        <v>4</v>
      </c>
      <c r="M4082" s="231" t="s">
        <v>12687</v>
      </c>
      <c r="N4082" s="220" t="s">
        <v>3</v>
      </c>
      <c r="O4082" s="231" t="s">
        <v>7</v>
      </c>
      <c r="P4082" s="231" t="s">
        <v>12688</v>
      </c>
      <c r="Q4082" s="231" t="s">
        <v>12689</v>
      </c>
      <c r="R4082" s="231"/>
      <c r="S4082" s="231"/>
      <c r="T4082" s="231"/>
      <c r="U4082" s="302" t="s">
        <v>13947</v>
      </c>
      <c r="V4082" s="302" t="s">
        <v>128</v>
      </c>
      <c r="W4082" s="302" t="s">
        <v>128</v>
      </c>
      <c r="X4082" s="302" t="s">
        <v>128</v>
      </c>
      <c r="Y4082" s="302" t="s">
        <v>13942</v>
      </c>
      <c r="Z4082" s="302" t="s">
        <v>128</v>
      </c>
      <c r="AA4082" s="302" t="s">
        <v>128</v>
      </c>
      <c r="AB4082" s="302">
        <v>0</v>
      </c>
      <c r="AC4082" s="302" t="s">
        <v>13936</v>
      </c>
      <c r="AD4082" s="302" t="s">
        <v>31</v>
      </c>
      <c r="AE4082" s="302"/>
      <c r="AF4082" s="302" t="s">
        <v>128</v>
      </c>
      <c r="AG4082" s="302" t="s">
        <v>128</v>
      </c>
      <c r="AH4082" s="222"/>
      <c r="AI4082" s="229"/>
    </row>
    <row r="4083" spans="1:35" ht="112.5">
      <c r="A4083" s="70" t="s">
        <v>12463</v>
      </c>
      <c r="B4083" s="74" t="s">
        <v>69</v>
      </c>
      <c r="C4083" s="74" t="s">
        <v>69</v>
      </c>
      <c r="D4083" s="75">
        <v>42345</v>
      </c>
      <c r="E4083" s="76">
        <v>0.4861111111111111</v>
      </c>
      <c r="F4083" s="75">
        <v>42345</v>
      </c>
      <c r="G4083" s="76">
        <v>0.53263888888888888</v>
      </c>
      <c r="H4083" s="76">
        <v>4.6527777777777779E-2</v>
      </c>
      <c r="I4083" s="74">
        <v>25</v>
      </c>
      <c r="J4083" s="74"/>
      <c r="K4083" s="74" t="s">
        <v>11520</v>
      </c>
      <c r="L4083" s="74" t="s">
        <v>9</v>
      </c>
      <c r="M4083" s="225" t="s">
        <v>12533</v>
      </c>
      <c r="N4083" s="226">
        <v>35</v>
      </c>
      <c r="O4083" s="225" t="s">
        <v>7</v>
      </c>
      <c r="P4083" s="225" t="s">
        <v>12534</v>
      </c>
      <c r="Q4083" s="225" t="s">
        <v>12535</v>
      </c>
      <c r="R4083" s="225">
        <v>6.0220000000000002</v>
      </c>
      <c r="S4083" s="225">
        <v>8.8999999999999996E-2</v>
      </c>
      <c r="T4083" s="225">
        <v>6.1110000000000007</v>
      </c>
      <c r="U4083" s="302" t="s">
        <v>28</v>
      </c>
      <c r="V4083" s="302">
        <v>1966</v>
      </c>
      <c r="W4083" s="302" t="s">
        <v>1709</v>
      </c>
      <c r="X4083" s="302" t="s">
        <v>724</v>
      </c>
      <c r="Y4083" s="302" t="s">
        <v>1612</v>
      </c>
      <c r="Z4083" s="302">
        <v>100</v>
      </c>
      <c r="AA4083" s="302" t="s">
        <v>13194</v>
      </c>
      <c r="AB4083" s="302">
        <v>0</v>
      </c>
      <c r="AC4083" s="302" t="s">
        <v>1612</v>
      </c>
      <c r="AD4083" s="302" t="s">
        <v>31</v>
      </c>
      <c r="AE4083" s="302"/>
      <c r="AF4083" s="302"/>
      <c r="AG4083" s="302" t="s">
        <v>12535</v>
      </c>
      <c r="AH4083" s="222"/>
      <c r="AI4083" s="229"/>
    </row>
    <row r="4084" spans="1:35" ht="78.75">
      <c r="A4084" s="70" t="s">
        <v>12463</v>
      </c>
      <c r="B4084" s="74" t="s">
        <v>69</v>
      </c>
      <c r="C4084" s="74" t="s">
        <v>69</v>
      </c>
      <c r="D4084" s="75">
        <v>42345</v>
      </c>
      <c r="E4084" s="76">
        <v>0.66875000000000007</v>
      </c>
      <c r="F4084" s="75">
        <v>42345</v>
      </c>
      <c r="G4084" s="76">
        <v>0.68263888888888891</v>
      </c>
      <c r="H4084" s="76">
        <v>1.388888888888884E-2</v>
      </c>
      <c r="I4084" s="74">
        <v>12</v>
      </c>
      <c r="J4084" s="74"/>
      <c r="K4084" s="74" t="s">
        <v>11520</v>
      </c>
      <c r="L4084" s="74" t="s">
        <v>9</v>
      </c>
      <c r="M4084" s="225" t="s">
        <v>12536</v>
      </c>
      <c r="N4084" s="226" t="s">
        <v>3</v>
      </c>
      <c r="O4084" s="225" t="s">
        <v>7</v>
      </c>
      <c r="P4084" s="225" t="s">
        <v>1524</v>
      </c>
      <c r="Q4084" s="225" t="s">
        <v>12537</v>
      </c>
      <c r="R4084" s="225">
        <v>0.85499999999999998</v>
      </c>
      <c r="S4084" s="225">
        <v>0.45200000000000001</v>
      </c>
      <c r="T4084" s="225">
        <v>1.3069999999999999</v>
      </c>
      <c r="U4084" s="302" t="s">
        <v>28</v>
      </c>
      <c r="V4084" s="302">
        <v>1967</v>
      </c>
      <c r="W4084" s="302" t="s">
        <v>1477</v>
      </c>
      <c r="X4084" s="302" t="s">
        <v>724</v>
      </c>
      <c r="Y4084" s="302" t="s">
        <v>1081</v>
      </c>
      <c r="Z4084" s="302">
        <v>100</v>
      </c>
      <c r="AA4084" s="302" t="s">
        <v>9580</v>
      </c>
      <c r="AB4084" s="302">
        <v>0</v>
      </c>
      <c r="AC4084" s="302" t="s">
        <v>1081</v>
      </c>
      <c r="AD4084" s="302" t="s">
        <v>31</v>
      </c>
      <c r="AE4084" s="302"/>
      <c r="AF4084" s="302"/>
      <c r="AG4084" s="302" t="s">
        <v>13201</v>
      </c>
      <c r="AH4084" s="222"/>
      <c r="AI4084" s="229"/>
    </row>
    <row r="4085" spans="1:35" ht="375">
      <c r="A4085" s="70" t="s">
        <v>11517</v>
      </c>
      <c r="B4085" s="74" t="s">
        <v>15</v>
      </c>
      <c r="C4085" s="74" t="s">
        <v>5554</v>
      </c>
      <c r="D4085" s="75">
        <v>42285</v>
      </c>
      <c r="E4085" s="76">
        <v>0.3298611111111111</v>
      </c>
      <c r="F4085" s="75">
        <v>42285</v>
      </c>
      <c r="G4085" s="76">
        <v>0.37152777777777773</v>
      </c>
      <c r="H4085" s="76">
        <f>(F4085+G4085)-(D4085+E4085)</f>
        <v>4.1666666671517305E-2</v>
      </c>
      <c r="I4085" s="74">
        <v>15</v>
      </c>
      <c r="J4085" s="74"/>
      <c r="K4085" s="74"/>
      <c r="L4085" s="74" t="s">
        <v>16</v>
      </c>
      <c r="M4085" s="225" t="s">
        <v>11853</v>
      </c>
      <c r="N4085" s="226">
        <v>110</v>
      </c>
      <c r="O4085" s="225" t="s">
        <v>7</v>
      </c>
      <c r="P4085" s="225" t="s">
        <v>11854</v>
      </c>
      <c r="Q4085" s="225" t="s">
        <v>11999</v>
      </c>
      <c r="R4085" s="225">
        <v>20.59</v>
      </c>
      <c r="S4085" s="225"/>
      <c r="T4085" s="225">
        <f>SUM(R4085:S4085)</f>
        <v>20.59</v>
      </c>
      <c r="U4085" s="302"/>
      <c r="V4085" s="302"/>
      <c r="W4085" s="302"/>
      <c r="X4085" s="302"/>
      <c r="Y4085" s="302"/>
      <c r="Z4085" s="302"/>
      <c r="AA4085" s="302"/>
      <c r="AB4085" s="302"/>
      <c r="AC4085" s="302"/>
      <c r="AD4085" s="302" t="s">
        <v>37</v>
      </c>
      <c r="AE4085" s="302"/>
      <c r="AF4085" s="302"/>
      <c r="AG4085" s="302"/>
      <c r="AH4085" s="222"/>
      <c r="AI4085" s="229"/>
    </row>
    <row r="4086" spans="1:35" ht="93.75">
      <c r="A4086" s="70" t="s">
        <v>12463</v>
      </c>
      <c r="B4086" s="74" t="s">
        <v>10</v>
      </c>
      <c r="C4086" s="74" t="s">
        <v>10</v>
      </c>
      <c r="D4086" s="75">
        <v>42346</v>
      </c>
      <c r="E4086" s="76">
        <v>0.59375</v>
      </c>
      <c r="F4086" s="75" t="s">
        <v>13164</v>
      </c>
      <c r="G4086" s="76">
        <v>0.68333333333333324</v>
      </c>
      <c r="H4086" s="76">
        <v>8.9583333333333334E-2</v>
      </c>
      <c r="I4086" s="74">
        <v>9</v>
      </c>
      <c r="J4086" s="74"/>
      <c r="K4086" s="74"/>
      <c r="L4086" s="74" t="s">
        <v>9</v>
      </c>
      <c r="M4086" s="225" t="s">
        <v>12546</v>
      </c>
      <c r="N4086" s="226" t="s">
        <v>3</v>
      </c>
      <c r="O4086" s="225" t="s">
        <v>7</v>
      </c>
      <c r="P4086" s="225" t="s">
        <v>12547</v>
      </c>
      <c r="Q4086" s="225" t="s">
        <v>12548</v>
      </c>
      <c r="R4086" s="225">
        <v>3</v>
      </c>
      <c r="S4086" s="225"/>
      <c r="T4086" s="225">
        <v>3</v>
      </c>
      <c r="U4086" s="302"/>
      <c r="V4086" s="302"/>
      <c r="W4086" s="302"/>
      <c r="X4086" s="302"/>
      <c r="Y4086" s="302"/>
      <c r="Z4086" s="302"/>
      <c r="AA4086" s="302"/>
      <c r="AB4086" s="302"/>
      <c r="AC4086" s="302"/>
      <c r="AD4086" s="302" t="s">
        <v>31</v>
      </c>
      <c r="AE4086" s="302"/>
      <c r="AF4086" s="302"/>
      <c r="AG4086" s="302" t="s">
        <v>13165</v>
      </c>
      <c r="AH4086" s="222"/>
      <c r="AI4086" s="229"/>
    </row>
    <row r="4087" spans="1:35" ht="56.25">
      <c r="A4087" s="70" t="s">
        <v>12463</v>
      </c>
      <c r="B4087" s="74" t="s">
        <v>69</v>
      </c>
      <c r="C4087" s="74" t="s">
        <v>69</v>
      </c>
      <c r="D4087" s="75">
        <v>42346</v>
      </c>
      <c r="E4087" s="76">
        <v>0.43194444444444446</v>
      </c>
      <c r="F4087" s="75">
        <v>42346</v>
      </c>
      <c r="G4087" s="76">
        <v>0.51736111111111105</v>
      </c>
      <c r="H4087" s="76">
        <v>8.5416666666666585E-2</v>
      </c>
      <c r="I4087" s="74">
        <v>2</v>
      </c>
      <c r="J4087" s="74"/>
      <c r="K4087" s="74" t="s">
        <v>178</v>
      </c>
      <c r="L4087" s="74" t="s">
        <v>9</v>
      </c>
      <c r="M4087" s="225" t="s">
        <v>12550</v>
      </c>
      <c r="N4087" s="226" t="s">
        <v>3</v>
      </c>
      <c r="O4087" s="225" t="s">
        <v>7</v>
      </c>
      <c r="P4087" s="225" t="s">
        <v>241</v>
      </c>
      <c r="Q4087" s="225" t="s">
        <v>13202</v>
      </c>
      <c r="R4087" s="225">
        <v>0.54400000000000004</v>
      </c>
      <c r="S4087" s="225">
        <v>7.0000000000000001E-3</v>
      </c>
      <c r="T4087" s="225">
        <v>0.55100000000000005</v>
      </c>
      <c r="U4087" s="302" t="s">
        <v>28</v>
      </c>
      <c r="V4087" s="302">
        <v>2001</v>
      </c>
      <c r="W4087" s="302" t="s">
        <v>1477</v>
      </c>
      <c r="X4087" s="302" t="s">
        <v>724</v>
      </c>
      <c r="Y4087" s="302" t="s">
        <v>5205</v>
      </c>
      <c r="Z4087" s="302">
        <v>100</v>
      </c>
      <c r="AA4087" s="302" t="s">
        <v>13197</v>
      </c>
      <c r="AB4087" s="302">
        <v>0</v>
      </c>
      <c r="AC4087" s="302">
        <v>10.201499999999999</v>
      </c>
      <c r="AD4087" s="302" t="s">
        <v>31</v>
      </c>
      <c r="AE4087" s="302"/>
      <c r="AF4087" s="302"/>
      <c r="AG4087" s="302" t="s">
        <v>13202</v>
      </c>
      <c r="AH4087" s="222"/>
      <c r="AI4087" s="229"/>
    </row>
    <row r="4088" spans="1:35" ht="37.5">
      <c r="A4088" s="70" t="s">
        <v>12463</v>
      </c>
      <c r="B4088" s="74" t="s">
        <v>69</v>
      </c>
      <c r="C4088" s="74" t="s">
        <v>69</v>
      </c>
      <c r="D4088" s="75">
        <v>42346</v>
      </c>
      <c r="E4088" s="76">
        <v>0.56597222222222221</v>
      </c>
      <c r="F4088" s="75">
        <v>42346</v>
      </c>
      <c r="G4088" s="76">
        <v>0.60902777777777783</v>
      </c>
      <c r="H4088" s="76">
        <v>4.3055555555555625E-2</v>
      </c>
      <c r="I4088" s="74">
        <v>1</v>
      </c>
      <c r="J4088" s="74"/>
      <c r="K4088" s="74" t="s">
        <v>178</v>
      </c>
      <c r="L4088" s="74" t="s">
        <v>9</v>
      </c>
      <c r="M4088" s="225" t="s">
        <v>8332</v>
      </c>
      <c r="N4088" s="226" t="s">
        <v>3</v>
      </c>
      <c r="O4088" s="225" t="s">
        <v>7</v>
      </c>
      <c r="P4088" s="225" t="s">
        <v>13215</v>
      </c>
      <c r="Q4088" s="225" t="s">
        <v>12551</v>
      </c>
      <c r="R4088" s="225">
        <v>0.20200000000000001</v>
      </c>
      <c r="S4088" s="225">
        <v>4.2000000000000003E-2</v>
      </c>
      <c r="T4088" s="225">
        <v>0.24400000000000002</v>
      </c>
      <c r="U4088" s="302" t="s">
        <v>28</v>
      </c>
      <c r="V4088" s="302">
        <v>1999</v>
      </c>
      <c r="W4088" s="302" t="s">
        <v>1477</v>
      </c>
      <c r="X4088" s="302" t="s">
        <v>724</v>
      </c>
      <c r="Y4088" s="302" t="s">
        <v>5202</v>
      </c>
      <c r="Z4088" s="302">
        <v>100</v>
      </c>
      <c r="AA4088" s="302" t="s">
        <v>13200</v>
      </c>
      <c r="AB4088" s="302">
        <v>0</v>
      </c>
      <c r="AC4088" s="302">
        <v>11.201499999999999</v>
      </c>
      <c r="AD4088" s="302" t="s">
        <v>31</v>
      </c>
      <c r="AE4088" s="302"/>
      <c r="AF4088" s="302"/>
      <c r="AG4088" s="302" t="s">
        <v>12551</v>
      </c>
      <c r="AH4088" s="222"/>
      <c r="AI4088" s="229"/>
    </row>
    <row r="4089" spans="1:35" ht="126">
      <c r="A4089" s="70" t="s">
        <v>11517</v>
      </c>
      <c r="B4089" s="74" t="s">
        <v>15</v>
      </c>
      <c r="C4089" s="74" t="s">
        <v>11831</v>
      </c>
      <c r="D4089" s="75">
        <v>42285</v>
      </c>
      <c r="E4089" s="76">
        <v>0.17083333333333331</v>
      </c>
      <c r="F4089" s="75">
        <v>42285</v>
      </c>
      <c r="G4089" s="76">
        <v>0.22430555555555556</v>
      </c>
      <c r="H4089" s="76">
        <f>(F4089+G4089)-(D4089+E4089)</f>
        <v>5.3472222229174804E-2</v>
      </c>
      <c r="I4089" s="74">
        <v>7</v>
      </c>
      <c r="J4089" s="74" t="s">
        <v>3484</v>
      </c>
      <c r="K4089" s="74"/>
      <c r="L4089" s="74" t="s">
        <v>9</v>
      </c>
      <c r="M4089" s="225" t="s">
        <v>11857</v>
      </c>
      <c r="N4089" s="226">
        <v>35</v>
      </c>
      <c r="O4089" s="225" t="s">
        <v>13</v>
      </c>
      <c r="P4089" s="225" t="s">
        <v>11858</v>
      </c>
      <c r="Q4089" s="225" t="s">
        <v>11859</v>
      </c>
      <c r="R4089" s="225">
        <v>27.03</v>
      </c>
      <c r="S4089" s="225"/>
      <c r="T4089" s="225">
        <f>SUM(R4089:S4089)</f>
        <v>27.03</v>
      </c>
      <c r="U4089" s="302" t="s">
        <v>38</v>
      </c>
      <c r="V4089" s="302">
        <v>2013</v>
      </c>
      <c r="W4089" s="302" t="s">
        <v>3484</v>
      </c>
      <c r="X4089" s="302"/>
      <c r="Y4089" s="302" t="s">
        <v>13038</v>
      </c>
      <c r="Z4089" s="302">
        <v>100</v>
      </c>
      <c r="AA4089" s="302">
        <v>2016</v>
      </c>
      <c r="AB4089" s="302">
        <v>0</v>
      </c>
      <c r="AC4089" s="302"/>
      <c r="AD4089" s="302" t="s">
        <v>0</v>
      </c>
      <c r="AE4089" s="302" t="s">
        <v>65</v>
      </c>
      <c r="AF4089" s="302"/>
      <c r="AG4089" s="302" t="s">
        <v>13039</v>
      </c>
      <c r="AH4089" s="222"/>
      <c r="AI4089" s="229"/>
    </row>
    <row r="4090" spans="1:35" ht="93.75">
      <c r="A4090" s="70" t="s">
        <v>11517</v>
      </c>
      <c r="B4090" s="74" t="s">
        <v>10</v>
      </c>
      <c r="C4090" s="74" t="s">
        <v>12836</v>
      </c>
      <c r="D4090" s="75">
        <v>42285</v>
      </c>
      <c r="E4090" s="76">
        <v>0.7368055555555556</v>
      </c>
      <c r="F4090" s="75">
        <v>42285</v>
      </c>
      <c r="G4090" s="76">
        <v>0.7368055555555556</v>
      </c>
      <c r="H4090" s="76">
        <v>0</v>
      </c>
      <c r="I4090" s="74">
        <v>226</v>
      </c>
      <c r="J4090" s="74" t="s">
        <v>11594</v>
      </c>
      <c r="K4090" s="74" t="s">
        <v>14</v>
      </c>
      <c r="L4090" s="74" t="s">
        <v>7015</v>
      </c>
      <c r="M4090" s="225" t="s">
        <v>11868</v>
      </c>
      <c r="N4090" s="226">
        <v>220</v>
      </c>
      <c r="O4090" s="225" t="s">
        <v>7</v>
      </c>
      <c r="P4090" s="225" t="s">
        <v>11868</v>
      </c>
      <c r="Q4090" s="225" t="s">
        <v>11869</v>
      </c>
      <c r="R4090" s="225">
        <v>37</v>
      </c>
      <c r="S4090" s="225">
        <v>69</v>
      </c>
      <c r="T4090" s="225">
        <v>106</v>
      </c>
      <c r="U4090" s="302"/>
      <c r="V4090" s="302"/>
      <c r="W4090" s="302"/>
      <c r="X4090" s="302"/>
      <c r="Y4090" s="302"/>
      <c r="Z4090" s="302"/>
      <c r="AA4090" s="302"/>
      <c r="AB4090" s="302"/>
      <c r="AC4090" s="302"/>
      <c r="AD4090" s="302" t="s">
        <v>37</v>
      </c>
      <c r="AE4090" s="302"/>
      <c r="AF4090" s="302"/>
      <c r="AG4090" s="302" t="s">
        <v>13119</v>
      </c>
      <c r="AH4090" s="222"/>
      <c r="AI4090" s="229"/>
    </row>
    <row r="4091" spans="1:35" ht="93.75">
      <c r="A4091" s="70" t="s">
        <v>11517</v>
      </c>
      <c r="B4091" s="74" t="s">
        <v>10</v>
      </c>
      <c r="C4091" s="74" t="s">
        <v>12836</v>
      </c>
      <c r="D4091" s="75">
        <v>42285</v>
      </c>
      <c r="E4091" s="76">
        <v>0.7368055555555556</v>
      </c>
      <c r="F4091" s="75">
        <v>42285</v>
      </c>
      <c r="G4091" s="76">
        <v>0.7368055555555556</v>
      </c>
      <c r="H4091" s="76">
        <v>0</v>
      </c>
      <c r="I4091" s="74">
        <v>23</v>
      </c>
      <c r="J4091" s="74" t="s">
        <v>11594</v>
      </c>
      <c r="K4091" s="74" t="s">
        <v>14</v>
      </c>
      <c r="L4091" s="74" t="s">
        <v>7015</v>
      </c>
      <c r="M4091" s="225" t="s">
        <v>11868</v>
      </c>
      <c r="N4091" s="226">
        <v>220</v>
      </c>
      <c r="O4091" s="225" t="s">
        <v>7</v>
      </c>
      <c r="P4091" s="225" t="s">
        <v>11868</v>
      </c>
      <c r="Q4091" s="225" t="s">
        <v>11869</v>
      </c>
      <c r="R4091" s="225">
        <v>3</v>
      </c>
      <c r="S4091" s="225"/>
      <c r="T4091" s="225">
        <v>3</v>
      </c>
      <c r="U4091" s="302"/>
      <c r="V4091" s="302"/>
      <c r="W4091" s="302"/>
      <c r="X4091" s="302"/>
      <c r="Y4091" s="302"/>
      <c r="Z4091" s="302"/>
      <c r="AA4091" s="302"/>
      <c r="AB4091" s="302"/>
      <c r="AC4091" s="302"/>
      <c r="AD4091" s="302" t="s">
        <v>37</v>
      </c>
      <c r="AE4091" s="302"/>
      <c r="AF4091" s="302"/>
      <c r="AG4091" s="302" t="s">
        <v>13119</v>
      </c>
      <c r="AH4091" s="222"/>
      <c r="AI4091" s="229"/>
    </row>
    <row r="4092" spans="1:35" ht="37.5">
      <c r="A4092" s="70" t="s">
        <v>11517</v>
      </c>
      <c r="B4092" s="74" t="s">
        <v>18</v>
      </c>
      <c r="C4092" s="74" t="s">
        <v>18</v>
      </c>
      <c r="D4092" s="75">
        <v>42285</v>
      </c>
      <c r="E4092" s="76">
        <v>42285.182638888888</v>
      </c>
      <c r="F4092" s="75">
        <v>42285</v>
      </c>
      <c r="G4092" s="76">
        <v>42285.45416666667</v>
      </c>
      <c r="H4092" s="76">
        <f>G4092-E4092</f>
        <v>0.27152777778246673</v>
      </c>
      <c r="I4092" s="74">
        <v>1</v>
      </c>
      <c r="J4092" s="74"/>
      <c r="K4092" s="74"/>
      <c r="L4092" s="74" t="s">
        <v>11</v>
      </c>
      <c r="M4092" s="225" t="s">
        <v>337</v>
      </c>
      <c r="N4092" s="226">
        <v>0.4</v>
      </c>
      <c r="O4092" s="225" t="s">
        <v>2</v>
      </c>
      <c r="P4092" s="225" t="s">
        <v>11719</v>
      </c>
      <c r="Q4092" s="225" t="s">
        <v>11720</v>
      </c>
      <c r="R4092" s="225">
        <f>0.308+0.458</f>
        <v>0.76600000000000001</v>
      </c>
      <c r="S4092" s="225"/>
      <c r="T4092" s="225">
        <f>R4092+S4092</f>
        <v>0.76600000000000001</v>
      </c>
      <c r="U4092" s="302"/>
      <c r="V4092" s="302"/>
      <c r="W4092" s="302"/>
      <c r="X4092" s="302"/>
      <c r="Y4092" s="302"/>
      <c r="Z4092" s="302"/>
      <c r="AA4092" s="302"/>
      <c r="AB4092" s="302"/>
      <c r="AC4092" s="302"/>
      <c r="AD4092" s="302" t="s">
        <v>0</v>
      </c>
      <c r="AE4092" s="302"/>
      <c r="AF4092" s="302"/>
      <c r="AG4092" s="302"/>
      <c r="AH4092" s="222"/>
      <c r="AI4092" s="229"/>
    </row>
    <row r="4093" spans="1:35" ht="37.5">
      <c r="A4093" s="70" t="s">
        <v>11517</v>
      </c>
      <c r="B4093" s="74" t="s">
        <v>18</v>
      </c>
      <c r="C4093" s="74" t="s">
        <v>18</v>
      </c>
      <c r="D4093" s="75">
        <v>42285</v>
      </c>
      <c r="E4093" s="76">
        <v>42285.354166666664</v>
      </c>
      <c r="F4093" s="75">
        <v>42285</v>
      </c>
      <c r="G4093" s="76">
        <v>42285.572916666664</v>
      </c>
      <c r="H4093" s="76">
        <f>G4093-E4093</f>
        <v>0.21875</v>
      </c>
      <c r="I4093" s="74">
        <v>1</v>
      </c>
      <c r="J4093" s="74"/>
      <c r="K4093" s="74"/>
      <c r="L4093" s="74" t="s">
        <v>11</v>
      </c>
      <c r="M4093" s="225" t="s">
        <v>337</v>
      </c>
      <c r="N4093" s="226">
        <v>0.4</v>
      </c>
      <c r="O4093" s="225" t="s">
        <v>2</v>
      </c>
      <c r="P4093" s="225" t="s">
        <v>2435</v>
      </c>
      <c r="Q4093" s="225" t="s">
        <v>11718</v>
      </c>
      <c r="R4093" s="225">
        <v>0.30599999999999999</v>
      </c>
      <c r="S4093" s="225"/>
      <c r="T4093" s="225">
        <f>R4093+S4093</f>
        <v>0.30599999999999999</v>
      </c>
      <c r="U4093" s="302"/>
      <c r="V4093" s="302"/>
      <c r="W4093" s="302"/>
      <c r="X4093" s="302"/>
      <c r="Y4093" s="302"/>
      <c r="Z4093" s="302"/>
      <c r="AA4093" s="302"/>
      <c r="AB4093" s="302"/>
      <c r="AC4093" s="302"/>
      <c r="AD4093" s="302" t="s">
        <v>0</v>
      </c>
      <c r="AE4093" s="302"/>
      <c r="AF4093" s="302"/>
      <c r="AG4093" s="302"/>
      <c r="AH4093" s="222"/>
      <c r="AI4093" s="229"/>
    </row>
    <row r="4094" spans="1:35" ht="112.5">
      <c r="A4094" s="70" t="s">
        <v>12463</v>
      </c>
      <c r="B4094" s="74" t="s">
        <v>69</v>
      </c>
      <c r="C4094" s="74" t="s">
        <v>69</v>
      </c>
      <c r="D4094" s="75">
        <v>42358</v>
      </c>
      <c r="E4094" s="76">
        <v>0.30138888888888887</v>
      </c>
      <c r="F4094" s="75">
        <v>42358</v>
      </c>
      <c r="G4094" s="76">
        <v>0.34930555555555554</v>
      </c>
      <c r="H4094" s="76">
        <v>4.7916666666666663E-2</v>
      </c>
      <c r="I4094" s="74">
        <v>1</v>
      </c>
      <c r="J4094" s="74" t="s">
        <v>143</v>
      </c>
      <c r="K4094" s="74" t="s">
        <v>178</v>
      </c>
      <c r="L4094" s="74" t="s">
        <v>4</v>
      </c>
      <c r="M4094" s="225" t="s">
        <v>4961</v>
      </c>
      <c r="N4094" s="226" t="s">
        <v>3</v>
      </c>
      <c r="O4094" s="225" t="s">
        <v>7</v>
      </c>
      <c r="P4094" s="225" t="s">
        <v>13219</v>
      </c>
      <c r="Q4094" s="225" t="s">
        <v>13208</v>
      </c>
      <c r="R4094" s="225">
        <v>0.224</v>
      </c>
      <c r="S4094" s="225">
        <v>1.6E-2</v>
      </c>
      <c r="T4094" s="225">
        <v>0.24</v>
      </c>
      <c r="U4094" s="302" t="s">
        <v>28</v>
      </c>
      <c r="V4094" s="302">
        <v>1999</v>
      </c>
      <c r="W4094" s="302" t="s">
        <v>1477</v>
      </c>
      <c r="X4094" s="302" t="s">
        <v>724</v>
      </c>
      <c r="Y4094" s="302" t="s">
        <v>5202</v>
      </c>
      <c r="Z4094" s="302">
        <v>100</v>
      </c>
      <c r="AA4094" s="302" t="s">
        <v>13200</v>
      </c>
      <c r="AB4094" s="302">
        <v>0</v>
      </c>
      <c r="AC4094" s="302">
        <v>11.201499999999999</v>
      </c>
      <c r="AD4094" s="302" t="s">
        <v>22</v>
      </c>
      <c r="AE4094" s="302"/>
      <c r="AF4094" s="302"/>
      <c r="AG4094" s="302" t="s">
        <v>13208</v>
      </c>
      <c r="AH4094" s="222"/>
      <c r="AI4094" s="229"/>
    </row>
    <row r="4095" spans="1:35" ht="206.25">
      <c r="A4095" s="70" t="s">
        <v>11517</v>
      </c>
      <c r="B4095" s="74" t="s">
        <v>1452</v>
      </c>
      <c r="C4095" s="74" t="s">
        <v>1452</v>
      </c>
      <c r="D4095" s="75">
        <v>42285</v>
      </c>
      <c r="E4095" s="76" t="s">
        <v>11552</v>
      </c>
      <c r="F4095" s="75">
        <v>42285</v>
      </c>
      <c r="G4095" s="76">
        <v>0.97152777777777777</v>
      </c>
      <c r="H4095" s="76">
        <f>G4095-E4095</f>
        <v>1.041666666666663E-2</v>
      </c>
      <c r="I4095" s="74"/>
      <c r="J4095" s="74"/>
      <c r="K4095" s="74"/>
      <c r="L4095" s="74" t="s">
        <v>4</v>
      </c>
      <c r="M4095" s="225" t="s">
        <v>13348</v>
      </c>
      <c r="N4095" s="226" t="s">
        <v>3</v>
      </c>
      <c r="O4095" s="225" t="s">
        <v>2</v>
      </c>
      <c r="P4095" s="225" t="s">
        <v>11548</v>
      </c>
      <c r="Q4095" s="225" t="s">
        <v>13350</v>
      </c>
      <c r="R4095" s="225">
        <v>26</v>
      </c>
      <c r="S4095" s="225"/>
      <c r="T4095" s="225">
        <v>26</v>
      </c>
      <c r="U4095" s="302" t="s">
        <v>11549</v>
      </c>
      <c r="V4095" s="302" t="s">
        <v>7275</v>
      </c>
      <c r="W4095" s="302" t="s">
        <v>11549</v>
      </c>
      <c r="X4095" s="302" t="s">
        <v>11550</v>
      </c>
      <c r="Y4095" s="302" t="s">
        <v>11551</v>
      </c>
      <c r="Z4095" s="302"/>
      <c r="AA4095" s="302" t="s">
        <v>1967</v>
      </c>
      <c r="AB4095" s="302"/>
      <c r="AC4095" s="302"/>
      <c r="AD4095" s="302" t="s">
        <v>74</v>
      </c>
      <c r="AE4095" s="302" t="s">
        <v>78</v>
      </c>
      <c r="AF4095" s="302"/>
      <c r="AG4095" s="302"/>
      <c r="AH4095" s="222"/>
      <c r="AI4095" s="229"/>
    </row>
    <row r="4096" spans="1:35" ht="126" customHeight="1">
      <c r="A4096" s="70" t="s">
        <v>11517</v>
      </c>
      <c r="B4096" s="74" t="s">
        <v>12</v>
      </c>
      <c r="C4096" s="74" t="s">
        <v>13345</v>
      </c>
      <c r="D4096" s="75">
        <v>42285</v>
      </c>
      <c r="E4096" s="76">
        <v>0.77916666666666667</v>
      </c>
      <c r="F4096" s="75">
        <v>42285</v>
      </c>
      <c r="G4096" s="76">
        <v>0.86249999999999993</v>
      </c>
      <c r="H4096" s="76">
        <f>G4096-E4096</f>
        <v>8.3333333333333259E-2</v>
      </c>
      <c r="I4096" s="74">
        <v>683</v>
      </c>
      <c r="J4096" s="74" t="s">
        <v>11819</v>
      </c>
      <c r="K4096" s="74" t="s">
        <v>199</v>
      </c>
      <c r="L4096" s="74" t="s">
        <v>16</v>
      </c>
      <c r="M4096" s="225" t="s">
        <v>11820</v>
      </c>
      <c r="N4096" s="226">
        <v>220</v>
      </c>
      <c r="O4096" s="225" t="s">
        <v>7</v>
      </c>
      <c r="P4096" s="225" t="s">
        <v>11820</v>
      </c>
      <c r="Q4096" s="225" t="s">
        <v>11821</v>
      </c>
      <c r="R4096" s="225">
        <v>895.5</v>
      </c>
      <c r="S4096" s="225">
        <v>567.29999999999995</v>
      </c>
      <c r="T4096" s="225">
        <f>S4096+R4096</f>
        <v>1462.8</v>
      </c>
      <c r="U4096" s="302" t="s">
        <v>28</v>
      </c>
      <c r="V4096" s="302" t="s">
        <v>128</v>
      </c>
      <c r="W4096" s="302" t="s">
        <v>128</v>
      </c>
      <c r="X4096" s="302" t="s">
        <v>128</v>
      </c>
      <c r="Y4096" s="302" t="s">
        <v>128</v>
      </c>
      <c r="Z4096" s="302" t="s">
        <v>128</v>
      </c>
      <c r="AA4096" s="302" t="s">
        <v>128</v>
      </c>
      <c r="AB4096" s="302" t="s">
        <v>128</v>
      </c>
      <c r="AC4096" s="302" t="s">
        <v>128</v>
      </c>
      <c r="AD4096" s="302" t="s">
        <v>37</v>
      </c>
      <c r="AE4096" s="302" t="s">
        <v>128</v>
      </c>
      <c r="AF4096" s="302" t="s">
        <v>128</v>
      </c>
      <c r="AG4096" s="302" t="s">
        <v>128</v>
      </c>
      <c r="AH4096" s="222"/>
      <c r="AI4096" s="229"/>
    </row>
    <row r="4097" spans="1:35" ht="78.75" customHeight="1">
      <c r="A4097" s="70" t="s">
        <v>11517</v>
      </c>
      <c r="B4097" s="74" t="s">
        <v>12</v>
      </c>
      <c r="C4097" s="74" t="s">
        <v>13345</v>
      </c>
      <c r="D4097" s="75">
        <v>42285</v>
      </c>
      <c r="E4097" s="76">
        <v>0.77916666666666667</v>
      </c>
      <c r="F4097" s="75">
        <v>42285</v>
      </c>
      <c r="G4097" s="76">
        <v>0.8305555555555556</v>
      </c>
      <c r="H4097" s="76">
        <f>G4097-E4097</f>
        <v>5.1388888888888928E-2</v>
      </c>
      <c r="I4097" s="74">
        <v>857</v>
      </c>
      <c r="J4097" s="74" t="s">
        <v>11819</v>
      </c>
      <c r="K4097" s="74" t="s">
        <v>199</v>
      </c>
      <c r="L4097" s="74" t="s">
        <v>16</v>
      </c>
      <c r="M4097" s="225" t="s">
        <v>11820</v>
      </c>
      <c r="N4097" s="226">
        <v>220</v>
      </c>
      <c r="O4097" s="225" t="s">
        <v>7</v>
      </c>
      <c r="P4097" s="225" t="s">
        <v>11820</v>
      </c>
      <c r="Q4097" s="225" t="s">
        <v>11821</v>
      </c>
      <c r="R4097" s="225">
        <v>350</v>
      </c>
      <c r="S4097" s="225">
        <v>202.3</v>
      </c>
      <c r="T4097" s="225">
        <f>S4097+R4097</f>
        <v>552.29999999999995</v>
      </c>
      <c r="U4097" s="302" t="s">
        <v>28</v>
      </c>
      <c r="V4097" s="302" t="s">
        <v>128</v>
      </c>
      <c r="W4097" s="302" t="s">
        <v>128</v>
      </c>
      <c r="X4097" s="302" t="s">
        <v>128</v>
      </c>
      <c r="Y4097" s="302" t="s">
        <v>128</v>
      </c>
      <c r="Z4097" s="302" t="s">
        <v>128</v>
      </c>
      <c r="AA4097" s="302" t="s">
        <v>128</v>
      </c>
      <c r="AB4097" s="302" t="s">
        <v>128</v>
      </c>
      <c r="AC4097" s="302" t="s">
        <v>128</v>
      </c>
      <c r="AD4097" s="302" t="s">
        <v>37</v>
      </c>
      <c r="AE4097" s="302" t="s">
        <v>128</v>
      </c>
      <c r="AF4097" s="302" t="s">
        <v>128</v>
      </c>
      <c r="AG4097" s="302" t="s">
        <v>128</v>
      </c>
      <c r="AH4097" s="222"/>
      <c r="AI4097" s="229"/>
    </row>
    <row r="4098" spans="1:35" ht="112.5">
      <c r="A4098" s="70" t="s">
        <v>11517</v>
      </c>
      <c r="B4098" s="74" t="s">
        <v>58</v>
      </c>
      <c r="C4098" s="74" t="s">
        <v>13933</v>
      </c>
      <c r="D4098" s="75">
        <v>42285</v>
      </c>
      <c r="E4098" s="76">
        <v>0.69236111111111109</v>
      </c>
      <c r="F4098" s="75">
        <v>42285</v>
      </c>
      <c r="G4098" s="76">
        <v>0.75347222222222221</v>
      </c>
      <c r="H4098" s="76">
        <f>G4098-E4098</f>
        <v>6.1111111111111116E-2</v>
      </c>
      <c r="I4098" s="74">
        <v>1</v>
      </c>
      <c r="J4098" s="74" t="s">
        <v>150</v>
      </c>
      <c r="K4098" s="74" t="s">
        <v>14</v>
      </c>
      <c r="L4098" s="74" t="s">
        <v>16</v>
      </c>
      <c r="M4098" s="225" t="s">
        <v>11511</v>
      </c>
      <c r="N4098" s="226" t="s">
        <v>3</v>
      </c>
      <c r="O4098" s="225" t="s">
        <v>7</v>
      </c>
      <c r="P4098" s="225" t="s">
        <v>11511</v>
      </c>
      <c r="Q4098" s="225" t="s">
        <v>11512</v>
      </c>
      <c r="R4098" s="225">
        <v>18</v>
      </c>
      <c r="S4098" s="225"/>
      <c r="T4098" s="225">
        <f>R4098+S4098</f>
        <v>18</v>
      </c>
      <c r="U4098" s="302"/>
      <c r="V4098" s="302"/>
      <c r="W4098" s="302"/>
      <c r="X4098" s="302"/>
      <c r="Y4098" s="302"/>
      <c r="Z4098" s="302"/>
      <c r="AA4098" s="302"/>
      <c r="AB4098" s="302"/>
      <c r="AC4098" s="302"/>
      <c r="AD4098" s="302" t="s">
        <v>37</v>
      </c>
      <c r="AE4098" s="302"/>
      <c r="AF4098" s="302"/>
      <c r="AG4098" s="302"/>
      <c r="AH4098" s="222"/>
      <c r="AI4098" s="229"/>
    </row>
    <row r="4099" spans="1:35" ht="112.5">
      <c r="A4099" s="70" t="s">
        <v>11517</v>
      </c>
      <c r="B4099" s="74" t="s">
        <v>58</v>
      </c>
      <c r="C4099" s="74" t="s">
        <v>9151</v>
      </c>
      <c r="D4099" s="75">
        <v>42285</v>
      </c>
      <c r="E4099" s="76">
        <v>0.56597222222222221</v>
      </c>
      <c r="F4099" s="75">
        <v>42285</v>
      </c>
      <c r="G4099" s="76">
        <v>0.80555555555555547</v>
      </c>
      <c r="H4099" s="76">
        <f>G4099-E4099</f>
        <v>0.23958333333333326</v>
      </c>
      <c r="I4099" s="74">
        <v>4</v>
      </c>
      <c r="J4099" s="74" t="s">
        <v>150</v>
      </c>
      <c r="K4099" s="74" t="s">
        <v>14</v>
      </c>
      <c r="L4099" s="74" t="s">
        <v>16</v>
      </c>
      <c r="M4099" s="225" t="s">
        <v>11513</v>
      </c>
      <c r="N4099" s="226" t="s">
        <v>3</v>
      </c>
      <c r="O4099" s="225" t="s">
        <v>7</v>
      </c>
      <c r="P4099" s="225" t="s">
        <v>11513</v>
      </c>
      <c r="Q4099" s="225" t="s">
        <v>11514</v>
      </c>
      <c r="R4099" s="225">
        <v>40</v>
      </c>
      <c r="S4099" s="225"/>
      <c r="T4099" s="225">
        <f>R4099+S4099</f>
        <v>40</v>
      </c>
      <c r="U4099" s="302"/>
      <c r="V4099" s="302"/>
      <c r="W4099" s="302"/>
      <c r="X4099" s="302"/>
      <c r="Y4099" s="302"/>
      <c r="Z4099" s="302"/>
      <c r="AA4099" s="302"/>
      <c r="AB4099" s="302"/>
      <c r="AC4099" s="302"/>
      <c r="AD4099" s="302" t="s">
        <v>37</v>
      </c>
      <c r="AE4099" s="302"/>
      <c r="AF4099" s="302"/>
      <c r="AG4099" s="302"/>
      <c r="AH4099" s="222"/>
      <c r="AI4099" s="229"/>
    </row>
    <row r="4100" spans="1:35" ht="56.25">
      <c r="A4100" s="70" t="s">
        <v>4982</v>
      </c>
      <c r="B4100" s="74" t="s">
        <v>15</v>
      </c>
      <c r="C4100" s="74" t="s">
        <v>15</v>
      </c>
      <c r="D4100" s="75">
        <v>42209</v>
      </c>
      <c r="E4100" s="76">
        <v>0.77638888888888891</v>
      </c>
      <c r="F4100" s="75">
        <v>42209</v>
      </c>
      <c r="G4100" s="76">
        <v>0.77638888888888891</v>
      </c>
      <c r="H4100" s="76">
        <f>(F4100+G4100)-(D4100+E4100)</f>
        <v>0</v>
      </c>
      <c r="I4100" s="74">
        <v>2</v>
      </c>
      <c r="J4100" s="74" t="s">
        <v>150</v>
      </c>
      <c r="K4100" s="74" t="s">
        <v>8</v>
      </c>
      <c r="L4100" s="74" t="s">
        <v>4</v>
      </c>
      <c r="M4100" s="225" t="s">
        <v>168</v>
      </c>
      <c r="N4100" s="226" t="s">
        <v>3</v>
      </c>
      <c r="O4100" s="225" t="s">
        <v>7</v>
      </c>
      <c r="P4100" s="225" t="s">
        <v>7595</v>
      </c>
      <c r="Q4100" s="225" t="s">
        <v>8517</v>
      </c>
      <c r="R4100" s="225"/>
      <c r="S4100" s="225">
        <v>0.23</v>
      </c>
      <c r="T4100" s="225">
        <f>SUM(R4100:S4100)</f>
        <v>0.23</v>
      </c>
      <c r="U4100" s="302" t="s">
        <v>28</v>
      </c>
      <c r="V4100" s="302">
        <v>1969</v>
      </c>
      <c r="W4100" s="302" t="s">
        <v>587</v>
      </c>
      <c r="X4100" s="302"/>
      <c r="Y4100" s="302" t="s">
        <v>9350</v>
      </c>
      <c r="Z4100" s="302">
        <v>100</v>
      </c>
      <c r="AA4100" s="302">
        <v>42186</v>
      </c>
      <c r="AB4100" s="302">
        <v>0</v>
      </c>
      <c r="AC4100" s="302"/>
      <c r="AD4100" s="302" t="s">
        <v>22</v>
      </c>
      <c r="AE4100" s="302" t="s">
        <v>53</v>
      </c>
      <c r="AF4100" s="302"/>
      <c r="AG4100" s="302" t="s">
        <v>9351</v>
      </c>
      <c r="AH4100" s="222"/>
      <c r="AI4100" s="229"/>
    </row>
    <row r="4101" spans="1:35" ht="31.5">
      <c r="A4101" s="70" t="s">
        <v>11517</v>
      </c>
      <c r="B4101" s="69" t="s">
        <v>132</v>
      </c>
      <c r="C4101" s="70" t="s">
        <v>26</v>
      </c>
      <c r="D4101" s="86">
        <v>42286</v>
      </c>
      <c r="E4101" s="118">
        <v>0.32222222222222224</v>
      </c>
      <c r="F4101" s="86">
        <v>42286</v>
      </c>
      <c r="G4101" s="118">
        <v>0.32222222222222224</v>
      </c>
      <c r="H4101" s="70">
        <v>0</v>
      </c>
      <c r="I4101" s="70">
        <v>8</v>
      </c>
      <c r="J4101" s="70" t="s">
        <v>232</v>
      </c>
      <c r="K4101" s="70" t="s">
        <v>8</v>
      </c>
      <c r="L4101" s="70" t="s">
        <v>9</v>
      </c>
      <c r="M4101" s="220" t="s">
        <v>8973</v>
      </c>
      <c r="N4101" s="220" t="s">
        <v>3</v>
      </c>
      <c r="O4101" s="220" t="s">
        <v>7</v>
      </c>
      <c r="P4101" s="220" t="s">
        <v>11760</v>
      </c>
      <c r="Q4101" s="219" t="s">
        <v>12967</v>
      </c>
      <c r="R4101" s="456">
        <v>0.5</v>
      </c>
      <c r="S4101" s="456"/>
      <c r="T4101" s="456">
        <v>0.5</v>
      </c>
      <c r="U4101" s="274" t="s">
        <v>28</v>
      </c>
      <c r="V4101" s="274">
        <v>1988</v>
      </c>
      <c r="W4101" s="279" t="s">
        <v>7</v>
      </c>
      <c r="X4101" s="279"/>
      <c r="Y4101" s="296">
        <v>42094</v>
      </c>
      <c r="Z4101" s="279">
        <v>100</v>
      </c>
      <c r="AA4101" s="279">
        <v>2016</v>
      </c>
      <c r="AB4101" s="279">
        <v>0</v>
      </c>
      <c r="AC4101" s="309">
        <v>41974</v>
      </c>
      <c r="AD4101" s="279" t="s">
        <v>40</v>
      </c>
      <c r="AE4101" s="279"/>
      <c r="AF4101" s="279"/>
      <c r="AG4101" s="290"/>
      <c r="AH4101" s="222"/>
      <c r="AI4101" s="229"/>
    </row>
    <row r="4102" spans="1:35" ht="75">
      <c r="A4102" s="70" t="s">
        <v>12463</v>
      </c>
      <c r="B4102" s="74" t="s">
        <v>69</v>
      </c>
      <c r="C4102" s="74" t="s">
        <v>69</v>
      </c>
      <c r="D4102" s="75">
        <v>42346</v>
      </c>
      <c r="E4102" s="76">
        <v>0.67291666666666661</v>
      </c>
      <c r="F4102" s="75">
        <v>42346</v>
      </c>
      <c r="G4102" s="76">
        <v>0.85625000000000007</v>
      </c>
      <c r="H4102" s="76">
        <v>0.18333333333333346</v>
      </c>
      <c r="I4102" s="74">
        <v>6</v>
      </c>
      <c r="J4102" s="74" t="s">
        <v>143</v>
      </c>
      <c r="K4102" s="74" t="s">
        <v>14</v>
      </c>
      <c r="L4102" s="74" t="s">
        <v>9</v>
      </c>
      <c r="M4102" s="225" t="s">
        <v>2027</v>
      </c>
      <c r="N4102" s="226" t="s">
        <v>3</v>
      </c>
      <c r="O4102" s="225" t="s">
        <v>7</v>
      </c>
      <c r="P4102" s="225" t="s">
        <v>9560</v>
      </c>
      <c r="Q4102" s="225" t="s">
        <v>12552</v>
      </c>
      <c r="R4102" s="225">
        <v>7.9370000000000003</v>
      </c>
      <c r="S4102" s="225">
        <v>0.214</v>
      </c>
      <c r="T4102" s="225">
        <v>8.1509999999999998</v>
      </c>
      <c r="U4102" s="302" t="s">
        <v>28</v>
      </c>
      <c r="V4102" s="302">
        <v>2006</v>
      </c>
      <c r="W4102" s="302" t="s">
        <v>1477</v>
      </c>
      <c r="X4102" s="302" t="s">
        <v>724</v>
      </c>
      <c r="Y4102" s="302" t="s">
        <v>5205</v>
      </c>
      <c r="Z4102" s="302">
        <v>100</v>
      </c>
      <c r="AA4102" s="302" t="s">
        <v>13197</v>
      </c>
      <c r="AB4102" s="302">
        <v>0</v>
      </c>
      <c r="AC4102" s="302">
        <v>10.201499999999999</v>
      </c>
      <c r="AD4102" s="302" t="s">
        <v>31</v>
      </c>
      <c r="AE4102" s="302"/>
      <c r="AF4102" s="302"/>
      <c r="AG4102" s="302" t="s">
        <v>12552</v>
      </c>
      <c r="AH4102" s="222"/>
      <c r="AI4102" s="229"/>
    </row>
    <row r="4103" spans="1:35" ht="204.75">
      <c r="A4103" s="70" t="s">
        <v>11517</v>
      </c>
      <c r="B4103" s="70" t="s">
        <v>1412</v>
      </c>
      <c r="C4103" s="70" t="s">
        <v>1427</v>
      </c>
      <c r="D4103" s="115">
        <v>42286</v>
      </c>
      <c r="E4103" s="385">
        <v>0.6479166666666667</v>
      </c>
      <c r="F4103" s="115">
        <v>42286</v>
      </c>
      <c r="G4103" s="385">
        <v>0.66805555555555562</v>
      </c>
      <c r="H4103" s="385">
        <v>2.013888888888889E-2</v>
      </c>
      <c r="I4103" s="68">
        <v>0</v>
      </c>
      <c r="J4103" s="68" t="s">
        <v>2591</v>
      </c>
      <c r="K4103" s="68"/>
      <c r="L4103" s="68" t="s">
        <v>4</v>
      </c>
      <c r="M4103" s="221" t="s">
        <v>4620</v>
      </c>
      <c r="N4103" s="221" t="s">
        <v>3</v>
      </c>
      <c r="O4103" s="221" t="s">
        <v>32</v>
      </c>
      <c r="P4103" s="221" t="s">
        <v>4620</v>
      </c>
      <c r="Q4103" s="219" t="s">
        <v>11804</v>
      </c>
      <c r="R4103" s="221"/>
      <c r="S4103" s="221"/>
      <c r="T4103" s="221"/>
      <c r="U4103" s="279"/>
      <c r="V4103" s="279" t="s">
        <v>128</v>
      </c>
      <c r="W4103" s="279" t="s">
        <v>128</v>
      </c>
      <c r="X4103" s="279" t="s">
        <v>128</v>
      </c>
      <c r="Y4103" s="279" t="s">
        <v>13942</v>
      </c>
      <c r="Z4103" s="279" t="s">
        <v>128</v>
      </c>
      <c r="AA4103" s="279" t="s">
        <v>128</v>
      </c>
      <c r="AB4103" s="279">
        <v>0</v>
      </c>
      <c r="AC4103" s="279" t="s">
        <v>13936</v>
      </c>
      <c r="AD4103" s="273" t="s">
        <v>68</v>
      </c>
      <c r="AE4103" s="279"/>
      <c r="AF4103" s="279" t="s">
        <v>128</v>
      </c>
      <c r="AG4103" s="290" t="s">
        <v>128</v>
      </c>
      <c r="AH4103" s="222"/>
      <c r="AI4103" s="229"/>
    </row>
    <row r="4104" spans="1:35" ht="173.25">
      <c r="A4104" s="70" t="s">
        <v>11517</v>
      </c>
      <c r="B4104" s="70" t="s">
        <v>1412</v>
      </c>
      <c r="C4104" s="70" t="s">
        <v>1423</v>
      </c>
      <c r="D4104" s="115">
        <v>42286</v>
      </c>
      <c r="E4104" s="385">
        <v>0.8965277777777777</v>
      </c>
      <c r="F4104" s="115">
        <v>42286</v>
      </c>
      <c r="G4104" s="385">
        <v>0.8965277777777777</v>
      </c>
      <c r="H4104" s="385">
        <v>0</v>
      </c>
      <c r="I4104" s="68">
        <v>24</v>
      </c>
      <c r="J4104" s="68" t="s">
        <v>1421</v>
      </c>
      <c r="K4104" s="68"/>
      <c r="L4104" s="68" t="s">
        <v>11</v>
      </c>
      <c r="M4104" s="221" t="s">
        <v>8429</v>
      </c>
      <c r="N4104" s="221">
        <v>0.4</v>
      </c>
      <c r="O4104" s="221" t="s">
        <v>48</v>
      </c>
      <c r="P4104" s="221" t="s">
        <v>8429</v>
      </c>
      <c r="Q4104" s="219" t="s">
        <v>11805</v>
      </c>
      <c r="R4104" s="221"/>
      <c r="S4104" s="221"/>
      <c r="T4104" s="221"/>
      <c r="U4104" s="279" t="s">
        <v>13943</v>
      </c>
      <c r="V4104" s="279" t="s">
        <v>128</v>
      </c>
      <c r="W4104" s="279" t="s">
        <v>128</v>
      </c>
      <c r="X4104" s="279" t="s">
        <v>128</v>
      </c>
      <c r="Y4104" s="279" t="s">
        <v>13944</v>
      </c>
      <c r="Z4104" s="279" t="s">
        <v>128</v>
      </c>
      <c r="AA4104" s="279" t="s">
        <v>128</v>
      </c>
      <c r="AB4104" s="279">
        <v>0</v>
      </c>
      <c r="AC4104" s="279" t="s">
        <v>13936</v>
      </c>
      <c r="AD4104" s="273" t="s">
        <v>17</v>
      </c>
      <c r="AE4104" s="279"/>
      <c r="AF4104" s="279" t="s">
        <v>128</v>
      </c>
      <c r="AG4104" s="290" t="s">
        <v>128</v>
      </c>
      <c r="AH4104" s="222"/>
      <c r="AI4104" s="229"/>
    </row>
    <row r="4105" spans="1:35" ht="362.25">
      <c r="A4105" s="70" t="s">
        <v>11517</v>
      </c>
      <c r="B4105" s="70" t="s">
        <v>1412</v>
      </c>
      <c r="C4105" s="70" t="s">
        <v>1423</v>
      </c>
      <c r="D4105" s="115">
        <v>42286</v>
      </c>
      <c r="E4105" s="385">
        <v>0.90486111111111101</v>
      </c>
      <c r="F4105" s="115">
        <v>42287</v>
      </c>
      <c r="G4105" s="385">
        <v>0.13402777777777777</v>
      </c>
      <c r="H4105" s="385">
        <v>0.22916666666666666</v>
      </c>
      <c r="I4105" s="68">
        <v>12</v>
      </c>
      <c r="J4105" s="68" t="s">
        <v>9140</v>
      </c>
      <c r="K4105" s="68"/>
      <c r="L4105" s="68" t="s">
        <v>4</v>
      </c>
      <c r="M4105" s="221" t="s">
        <v>11806</v>
      </c>
      <c r="N4105" s="221" t="s">
        <v>3</v>
      </c>
      <c r="O4105" s="221" t="s">
        <v>7</v>
      </c>
      <c r="P4105" s="221" t="s">
        <v>11806</v>
      </c>
      <c r="Q4105" s="219" t="s">
        <v>11807</v>
      </c>
      <c r="R4105" s="221">
        <v>14</v>
      </c>
      <c r="S4105" s="221">
        <v>1</v>
      </c>
      <c r="T4105" s="221">
        <v>15</v>
      </c>
      <c r="U4105" s="273" t="s">
        <v>13945</v>
      </c>
      <c r="V4105" s="273" t="s">
        <v>128</v>
      </c>
      <c r="W4105" s="273" t="s">
        <v>128</v>
      </c>
      <c r="X4105" s="273" t="s">
        <v>128</v>
      </c>
      <c r="Y4105" s="273" t="s">
        <v>13942</v>
      </c>
      <c r="Z4105" s="273" t="s">
        <v>128</v>
      </c>
      <c r="AA4105" s="273" t="s">
        <v>128</v>
      </c>
      <c r="AB4105" s="273">
        <v>0</v>
      </c>
      <c r="AC4105" s="273" t="s">
        <v>13936</v>
      </c>
      <c r="AD4105" s="273" t="s">
        <v>56</v>
      </c>
      <c r="AE4105" s="273" t="s">
        <v>906</v>
      </c>
      <c r="AF4105" s="273" t="s">
        <v>128</v>
      </c>
      <c r="AG4105" s="310" t="s">
        <v>128</v>
      </c>
      <c r="AH4105" s="230"/>
      <c r="AI4105" s="234"/>
    </row>
    <row r="4106" spans="1:35" ht="225">
      <c r="A4106" s="70" t="s">
        <v>11517</v>
      </c>
      <c r="B4106" s="74" t="s">
        <v>138</v>
      </c>
      <c r="C4106" s="74" t="s">
        <v>138</v>
      </c>
      <c r="D4106" s="75">
        <v>42286</v>
      </c>
      <c r="E4106" s="76">
        <v>0.6020833333333333</v>
      </c>
      <c r="F4106" s="75">
        <v>42286</v>
      </c>
      <c r="G4106" s="76">
        <v>0.79166666666666663</v>
      </c>
      <c r="H4106" s="76">
        <v>0.18958333333333333</v>
      </c>
      <c r="I4106" s="74">
        <v>23</v>
      </c>
      <c r="J4106" s="74" t="s">
        <v>11544</v>
      </c>
      <c r="K4106" s="74"/>
      <c r="L4106" s="74" t="s">
        <v>4</v>
      </c>
      <c r="M4106" s="225" t="s">
        <v>11545</v>
      </c>
      <c r="N4106" s="226" t="s">
        <v>3</v>
      </c>
      <c r="O4106" s="225" t="s">
        <v>32</v>
      </c>
      <c r="P4106" s="225" t="s">
        <v>11545</v>
      </c>
      <c r="Q4106" s="225" t="s">
        <v>11546</v>
      </c>
      <c r="R4106" s="225">
        <v>103</v>
      </c>
      <c r="S4106" s="225"/>
      <c r="T4106" s="225">
        <v>103</v>
      </c>
      <c r="U4106" s="302" t="s">
        <v>47</v>
      </c>
      <c r="V4106" s="302">
        <v>2015</v>
      </c>
      <c r="W4106" s="302" t="s">
        <v>13351</v>
      </c>
      <c r="X4106" s="302" t="s">
        <v>13352</v>
      </c>
      <c r="Y4106" s="302">
        <v>42276</v>
      </c>
      <c r="Z4106" s="302">
        <v>100</v>
      </c>
      <c r="AA4106" s="302">
        <v>42379</v>
      </c>
      <c r="AB4106" s="302">
        <v>0</v>
      </c>
      <c r="AC4106" s="302">
        <v>42276</v>
      </c>
      <c r="AD4106" s="302" t="s">
        <v>56</v>
      </c>
      <c r="AE4106" s="302"/>
      <c r="AF4106" s="302"/>
      <c r="AG4106" s="302"/>
      <c r="AH4106" s="222" t="s">
        <v>13984</v>
      </c>
      <c r="AI4106" s="229"/>
    </row>
    <row r="4107" spans="1:35" ht="93.75">
      <c r="A4107" s="70" t="s">
        <v>11517</v>
      </c>
      <c r="B4107" s="74" t="s">
        <v>15</v>
      </c>
      <c r="C4107" s="74" t="s">
        <v>209</v>
      </c>
      <c r="D4107" s="75">
        <v>42286</v>
      </c>
      <c r="E4107" s="76">
        <v>0.41666666666666669</v>
      </c>
      <c r="F4107" s="75">
        <v>42286</v>
      </c>
      <c r="G4107" s="76">
        <v>0.41666666666666669</v>
      </c>
      <c r="H4107" s="76">
        <f>(F4107+G4107)-(D4107+E4107)</f>
        <v>0</v>
      </c>
      <c r="I4107" s="74">
        <v>19</v>
      </c>
      <c r="J4107" s="74" t="s">
        <v>332</v>
      </c>
      <c r="K4107" s="74" t="s">
        <v>8</v>
      </c>
      <c r="L4107" s="74" t="s">
        <v>16</v>
      </c>
      <c r="M4107" s="225" t="s">
        <v>3377</v>
      </c>
      <c r="N4107" s="226" t="s">
        <v>3</v>
      </c>
      <c r="O4107" s="225" t="s">
        <v>7</v>
      </c>
      <c r="P4107" s="225" t="s">
        <v>11860</v>
      </c>
      <c r="Q4107" s="225" t="s">
        <v>12002</v>
      </c>
      <c r="R4107" s="225"/>
      <c r="S4107" s="225">
        <v>7.55</v>
      </c>
      <c r="T4107" s="225">
        <f>SUM(R4107:S4107)</f>
        <v>7.55</v>
      </c>
      <c r="U4107" s="302"/>
      <c r="V4107" s="302"/>
      <c r="W4107" s="302"/>
      <c r="X4107" s="302"/>
      <c r="Y4107" s="302"/>
      <c r="Z4107" s="302"/>
      <c r="AA4107" s="302"/>
      <c r="AB4107" s="302"/>
      <c r="AC4107" s="302"/>
      <c r="AD4107" s="302" t="s">
        <v>37</v>
      </c>
      <c r="AE4107" s="302"/>
      <c r="AF4107" s="302"/>
      <c r="AG4107" s="302"/>
      <c r="AH4107" s="222"/>
      <c r="AI4107" s="229"/>
    </row>
    <row r="4108" spans="1:35" ht="63" customHeight="1">
      <c r="A4108" s="70" t="s">
        <v>12463</v>
      </c>
      <c r="B4108" s="74" t="s">
        <v>12</v>
      </c>
      <c r="C4108" s="74" t="s">
        <v>127</v>
      </c>
      <c r="D4108" s="75">
        <v>42346</v>
      </c>
      <c r="E4108" s="76">
        <v>0.50694444444444442</v>
      </c>
      <c r="F4108" s="75">
        <v>42346</v>
      </c>
      <c r="G4108" s="76">
        <v>0.50694444444444442</v>
      </c>
      <c r="H4108" s="76">
        <f t="shared" ref="H4108:H4115" si="66">G4108-E4108</f>
        <v>0</v>
      </c>
      <c r="I4108" s="74">
        <v>42</v>
      </c>
      <c r="J4108" s="74" t="s">
        <v>368</v>
      </c>
      <c r="K4108" s="74" t="s">
        <v>8</v>
      </c>
      <c r="L4108" s="74" t="s">
        <v>9</v>
      </c>
      <c r="M4108" s="225" t="s">
        <v>12549</v>
      </c>
      <c r="N4108" s="226" t="s">
        <v>3</v>
      </c>
      <c r="O4108" s="225" t="s">
        <v>7</v>
      </c>
      <c r="P4108" s="225" t="s">
        <v>12549</v>
      </c>
      <c r="Q4108" s="225" t="s">
        <v>13311</v>
      </c>
      <c r="R4108" s="225">
        <v>1.4</v>
      </c>
      <c r="S4108" s="225">
        <v>0.4</v>
      </c>
      <c r="T4108" s="225">
        <v>1.8</v>
      </c>
      <c r="U4108" s="302" t="s">
        <v>6</v>
      </c>
      <c r="V4108" s="302" t="s">
        <v>5318</v>
      </c>
      <c r="W4108" s="302" t="s">
        <v>591</v>
      </c>
      <c r="X4108" s="302" t="s">
        <v>762</v>
      </c>
      <c r="Y4108" s="302" t="s">
        <v>9680</v>
      </c>
      <c r="Z4108" s="302" t="s">
        <v>128</v>
      </c>
      <c r="AA4108" s="302" t="s">
        <v>9681</v>
      </c>
      <c r="AB4108" s="302">
        <v>2</v>
      </c>
      <c r="AC4108" s="302" t="s">
        <v>128</v>
      </c>
      <c r="AD4108" s="302" t="s">
        <v>31</v>
      </c>
      <c r="AE4108" s="302" t="s">
        <v>128</v>
      </c>
      <c r="AF4108" s="302" t="s">
        <v>128</v>
      </c>
      <c r="AG4108" s="302"/>
      <c r="AH4108" s="222"/>
      <c r="AI4108" s="229"/>
    </row>
    <row r="4109" spans="1:35" ht="135" customHeight="1">
      <c r="A4109" s="70" t="s">
        <v>11517</v>
      </c>
      <c r="B4109" s="74" t="s">
        <v>18</v>
      </c>
      <c r="C4109" s="74" t="s">
        <v>18</v>
      </c>
      <c r="D4109" s="75">
        <v>42286</v>
      </c>
      <c r="E4109" s="76">
        <v>42286.333333333336</v>
      </c>
      <c r="F4109" s="75">
        <v>42286</v>
      </c>
      <c r="G4109" s="76">
        <v>42286.604166666664</v>
      </c>
      <c r="H4109" s="76">
        <f t="shared" si="66"/>
        <v>0.27083333332848269</v>
      </c>
      <c r="I4109" s="74">
        <v>1</v>
      </c>
      <c r="J4109" s="74"/>
      <c r="K4109" s="74"/>
      <c r="L4109" s="74" t="s">
        <v>11</v>
      </c>
      <c r="M4109" s="225" t="s">
        <v>337</v>
      </c>
      <c r="N4109" s="226">
        <v>0.4</v>
      </c>
      <c r="O4109" s="225" t="s">
        <v>2</v>
      </c>
      <c r="P4109" s="225" t="s">
        <v>4688</v>
      </c>
      <c r="Q4109" s="225" t="s">
        <v>11721</v>
      </c>
      <c r="R4109" s="225">
        <v>0.113</v>
      </c>
      <c r="S4109" s="225"/>
      <c r="T4109" s="225">
        <f>R4109+S4109</f>
        <v>0.113</v>
      </c>
      <c r="U4109" s="302"/>
      <c r="V4109" s="302"/>
      <c r="W4109" s="302"/>
      <c r="X4109" s="302"/>
      <c r="Y4109" s="302"/>
      <c r="Z4109" s="302"/>
      <c r="AA4109" s="302"/>
      <c r="AB4109" s="302"/>
      <c r="AC4109" s="302"/>
      <c r="AD4109" s="302" t="s">
        <v>0</v>
      </c>
      <c r="AE4109" s="302"/>
      <c r="AF4109" s="302"/>
      <c r="AG4109" s="302"/>
      <c r="AH4109" s="222"/>
      <c r="AI4109" s="229"/>
    </row>
    <row r="4110" spans="1:35" ht="56.25">
      <c r="A4110" s="70" t="s">
        <v>11517</v>
      </c>
      <c r="B4110" s="74" t="s">
        <v>18</v>
      </c>
      <c r="C4110" s="74" t="s">
        <v>18</v>
      </c>
      <c r="D4110" s="75">
        <v>42286</v>
      </c>
      <c r="E4110" s="76">
        <v>42286.479178240741</v>
      </c>
      <c r="F4110" s="75">
        <v>42286</v>
      </c>
      <c r="G4110" s="76">
        <v>42286.625</v>
      </c>
      <c r="H4110" s="76">
        <f t="shared" si="66"/>
        <v>0.145821759258979</v>
      </c>
      <c r="I4110" s="74">
        <v>1</v>
      </c>
      <c r="J4110" s="74"/>
      <c r="K4110" s="74"/>
      <c r="L4110" s="74" t="s">
        <v>11</v>
      </c>
      <c r="M4110" s="225" t="s">
        <v>337</v>
      </c>
      <c r="N4110" s="226">
        <v>0.4</v>
      </c>
      <c r="O4110" s="225" t="s">
        <v>2</v>
      </c>
      <c r="P4110" s="225" t="s">
        <v>11722</v>
      </c>
      <c r="Q4110" s="225" t="s">
        <v>4785</v>
      </c>
      <c r="R4110" s="225">
        <v>8.5999999999999993E-2</v>
      </c>
      <c r="S4110" s="225"/>
      <c r="T4110" s="225">
        <f>R4110+S4110</f>
        <v>8.5999999999999993E-2</v>
      </c>
      <c r="U4110" s="302"/>
      <c r="V4110" s="302"/>
      <c r="W4110" s="302"/>
      <c r="X4110" s="302"/>
      <c r="Y4110" s="302"/>
      <c r="Z4110" s="302"/>
      <c r="AA4110" s="302"/>
      <c r="AB4110" s="302"/>
      <c r="AC4110" s="302"/>
      <c r="AD4110" s="302" t="s">
        <v>0</v>
      </c>
      <c r="AE4110" s="302"/>
      <c r="AF4110" s="302"/>
      <c r="AG4110" s="302"/>
      <c r="AH4110" s="222"/>
      <c r="AI4110" s="229"/>
    </row>
    <row r="4111" spans="1:35" ht="56.25">
      <c r="A4111" s="70" t="s">
        <v>11517</v>
      </c>
      <c r="B4111" s="74" t="s">
        <v>18</v>
      </c>
      <c r="C4111" s="74" t="s">
        <v>18</v>
      </c>
      <c r="D4111" s="75">
        <v>42286</v>
      </c>
      <c r="E4111" s="76">
        <v>42286.375</v>
      </c>
      <c r="F4111" s="75">
        <v>42286</v>
      </c>
      <c r="G4111" s="76">
        <v>42286.666666666664</v>
      </c>
      <c r="H4111" s="76">
        <f t="shared" si="66"/>
        <v>0.29166666666424135</v>
      </c>
      <c r="I4111" s="74">
        <v>1</v>
      </c>
      <c r="J4111" s="74"/>
      <c r="K4111" s="74"/>
      <c r="L4111" s="74" t="s">
        <v>11</v>
      </c>
      <c r="M4111" s="225" t="s">
        <v>337</v>
      </c>
      <c r="N4111" s="226">
        <v>0.4</v>
      </c>
      <c r="O4111" s="225" t="s">
        <v>2</v>
      </c>
      <c r="P4111" s="225" t="s">
        <v>11723</v>
      </c>
      <c r="Q4111" s="225" t="s">
        <v>11724</v>
      </c>
      <c r="R4111" s="225">
        <v>0.12</v>
      </c>
      <c r="S4111" s="225"/>
      <c r="T4111" s="225">
        <f>R4111+S4111</f>
        <v>0.12</v>
      </c>
      <c r="U4111" s="302"/>
      <c r="V4111" s="302"/>
      <c r="W4111" s="302"/>
      <c r="X4111" s="302"/>
      <c r="Y4111" s="302"/>
      <c r="Z4111" s="302"/>
      <c r="AA4111" s="302"/>
      <c r="AB4111" s="302"/>
      <c r="AC4111" s="302"/>
      <c r="AD4111" s="302" t="s">
        <v>0</v>
      </c>
      <c r="AE4111" s="302"/>
      <c r="AF4111" s="302"/>
      <c r="AG4111" s="302"/>
      <c r="AH4111" s="222"/>
      <c r="AI4111" s="229"/>
    </row>
    <row r="4112" spans="1:35" ht="88.5" customHeight="1">
      <c r="A4112" s="70" t="s">
        <v>11517</v>
      </c>
      <c r="B4112" s="74" t="s">
        <v>18</v>
      </c>
      <c r="C4112" s="74" t="s">
        <v>18</v>
      </c>
      <c r="D4112" s="75">
        <v>42286</v>
      </c>
      <c r="E4112" s="76">
        <v>42286.291666666664</v>
      </c>
      <c r="F4112" s="75">
        <v>42286</v>
      </c>
      <c r="G4112" s="76">
        <v>42286.479166666664</v>
      </c>
      <c r="H4112" s="76">
        <f t="shared" si="66"/>
        <v>0.1875</v>
      </c>
      <c r="I4112" s="74">
        <v>6</v>
      </c>
      <c r="J4112" s="74"/>
      <c r="K4112" s="74"/>
      <c r="L4112" s="74" t="s">
        <v>4</v>
      </c>
      <c r="M4112" s="225" t="s">
        <v>7</v>
      </c>
      <c r="N4112" s="226">
        <v>0.4</v>
      </c>
      <c r="O4112" s="225" t="s">
        <v>7</v>
      </c>
      <c r="P4112" s="225" t="s">
        <v>11725</v>
      </c>
      <c r="Q4112" s="225" t="s">
        <v>11726</v>
      </c>
      <c r="R4112" s="225">
        <v>1.2689999999999999</v>
      </c>
      <c r="S4112" s="225"/>
      <c r="T4112" s="225">
        <f>R4112+S4112</f>
        <v>1.2689999999999999</v>
      </c>
      <c r="U4112" s="302"/>
      <c r="V4112" s="302"/>
      <c r="W4112" s="302"/>
      <c r="X4112" s="302"/>
      <c r="Y4112" s="302"/>
      <c r="Z4112" s="302"/>
      <c r="AA4112" s="302"/>
      <c r="AB4112" s="302"/>
      <c r="AC4112" s="302"/>
      <c r="AD4112" s="302" t="s">
        <v>0</v>
      </c>
      <c r="AE4112" s="302"/>
      <c r="AF4112" s="302"/>
      <c r="AG4112" s="302"/>
      <c r="AH4112" s="222"/>
      <c r="AI4112" s="229"/>
    </row>
    <row r="4113" spans="1:36" ht="56.25">
      <c r="A4113" s="70" t="s">
        <v>4982</v>
      </c>
      <c r="B4113" s="74" t="s">
        <v>12</v>
      </c>
      <c r="C4113" s="74" t="s">
        <v>360</v>
      </c>
      <c r="D4113" s="75">
        <v>42211</v>
      </c>
      <c r="E4113" s="76">
        <v>0.30972222222222223</v>
      </c>
      <c r="F4113" s="75">
        <v>42211</v>
      </c>
      <c r="G4113" s="76">
        <v>0.31041666666666667</v>
      </c>
      <c r="H4113" s="76">
        <f t="shared" si="66"/>
        <v>6.9444444444444198E-4</v>
      </c>
      <c r="I4113" s="74">
        <v>3</v>
      </c>
      <c r="J4113" s="74"/>
      <c r="K4113" s="74"/>
      <c r="L4113" s="74" t="s">
        <v>11</v>
      </c>
      <c r="M4113" s="225" t="s">
        <v>4360</v>
      </c>
      <c r="N4113" s="226">
        <v>0.4</v>
      </c>
      <c r="O4113" s="225" t="s">
        <v>55</v>
      </c>
      <c r="P4113" s="225" t="s">
        <v>55</v>
      </c>
      <c r="Q4113" s="225" t="s">
        <v>8160</v>
      </c>
      <c r="R4113" s="225">
        <v>0.1</v>
      </c>
      <c r="S4113" s="225">
        <v>0.13</v>
      </c>
      <c r="T4113" s="225">
        <f>R4113+S4113</f>
        <v>0.23</v>
      </c>
      <c r="U4113" s="302" t="s">
        <v>60</v>
      </c>
      <c r="V4113" s="302" t="s">
        <v>128</v>
      </c>
      <c r="W4113" s="302" t="s">
        <v>128</v>
      </c>
      <c r="X4113" s="302" t="s">
        <v>128</v>
      </c>
      <c r="Y4113" s="302" t="s">
        <v>128</v>
      </c>
      <c r="Z4113" s="302" t="s">
        <v>128</v>
      </c>
      <c r="AA4113" s="302" t="s">
        <v>128</v>
      </c>
      <c r="AB4113" s="302" t="s">
        <v>128</v>
      </c>
      <c r="AC4113" s="302" t="s">
        <v>128</v>
      </c>
      <c r="AD4113" s="302" t="s">
        <v>22</v>
      </c>
      <c r="AE4113" s="302" t="s">
        <v>128</v>
      </c>
      <c r="AF4113" s="302" t="s">
        <v>128</v>
      </c>
      <c r="AG4113" s="302"/>
      <c r="AH4113" s="222"/>
      <c r="AI4113" s="229"/>
    </row>
    <row r="4114" spans="1:36" ht="56.25">
      <c r="A4114" s="70" t="s">
        <v>11517</v>
      </c>
      <c r="B4114" s="74" t="s">
        <v>58</v>
      </c>
      <c r="C4114" s="74" t="s">
        <v>197</v>
      </c>
      <c r="D4114" s="75">
        <v>42286</v>
      </c>
      <c r="E4114" s="76">
        <v>0.65277777777777779</v>
      </c>
      <c r="F4114" s="75">
        <v>42286</v>
      </c>
      <c r="G4114" s="76">
        <v>0.7055555555555556</v>
      </c>
      <c r="H4114" s="76">
        <f t="shared" si="66"/>
        <v>5.2777777777777812E-2</v>
      </c>
      <c r="I4114" s="74">
        <v>4</v>
      </c>
      <c r="J4114" s="74" t="s">
        <v>150</v>
      </c>
      <c r="K4114" s="74" t="s">
        <v>14</v>
      </c>
      <c r="L4114" s="74" t="s">
        <v>9</v>
      </c>
      <c r="M4114" s="225" t="s">
        <v>11515</v>
      </c>
      <c r="N4114" s="226" t="s">
        <v>3</v>
      </c>
      <c r="O4114" s="225" t="s">
        <v>7</v>
      </c>
      <c r="P4114" s="225" t="s">
        <v>11515</v>
      </c>
      <c r="Q4114" s="225" t="s">
        <v>11516</v>
      </c>
      <c r="R4114" s="225">
        <v>2.1</v>
      </c>
      <c r="S4114" s="225"/>
      <c r="T4114" s="225">
        <v>2.1</v>
      </c>
      <c r="U4114" s="302" t="s">
        <v>28</v>
      </c>
      <c r="V4114" s="302">
        <v>1977</v>
      </c>
      <c r="W4114" s="302" t="s">
        <v>1709</v>
      </c>
      <c r="X4114" s="302" t="s">
        <v>724</v>
      </c>
      <c r="Y4114" s="302">
        <v>42267</v>
      </c>
      <c r="Z4114" s="302">
        <v>100</v>
      </c>
      <c r="AA4114" s="302">
        <v>42998</v>
      </c>
      <c r="AB4114" s="302">
        <v>0</v>
      </c>
      <c r="AC4114" s="302">
        <v>42267</v>
      </c>
      <c r="AD4114" s="302" t="s">
        <v>30</v>
      </c>
      <c r="AE4114" s="302"/>
      <c r="AF4114" s="302"/>
      <c r="AG4114" s="302"/>
      <c r="AH4114" s="222"/>
      <c r="AI4114" s="229"/>
    </row>
    <row r="4115" spans="1:36" ht="90.75" customHeight="1">
      <c r="A4115" s="70" t="s">
        <v>11517</v>
      </c>
      <c r="B4115" s="74" t="s">
        <v>5</v>
      </c>
      <c r="C4115" s="74" t="s">
        <v>5</v>
      </c>
      <c r="D4115" s="75">
        <v>42286</v>
      </c>
      <c r="E4115" s="76">
        <v>0.34791666666666665</v>
      </c>
      <c r="F4115" s="75">
        <v>42286</v>
      </c>
      <c r="G4115" s="76">
        <v>0.50416666666666665</v>
      </c>
      <c r="H4115" s="76">
        <f t="shared" si="66"/>
        <v>0.15625</v>
      </c>
      <c r="I4115" s="74">
        <v>46</v>
      </c>
      <c r="J4115" s="74" t="s">
        <v>150</v>
      </c>
      <c r="K4115" s="74" t="s">
        <v>14</v>
      </c>
      <c r="L4115" s="74" t="s">
        <v>9</v>
      </c>
      <c r="M4115" s="225" t="s">
        <v>11781</v>
      </c>
      <c r="N4115" s="226" t="s">
        <v>3</v>
      </c>
      <c r="O4115" s="225" t="s">
        <v>7</v>
      </c>
      <c r="P4115" s="225" t="s">
        <v>11782</v>
      </c>
      <c r="Q4115" s="225" t="s">
        <v>11783</v>
      </c>
      <c r="R4115" s="225">
        <v>69.599999999999994</v>
      </c>
      <c r="S4115" s="225">
        <v>7.1</v>
      </c>
      <c r="T4115" s="225">
        <f>R4115+S4115</f>
        <v>76.699999999999989</v>
      </c>
      <c r="U4115" s="302" t="s">
        <v>28</v>
      </c>
      <c r="V4115" s="302">
        <v>2000</v>
      </c>
      <c r="W4115" s="302" t="s">
        <v>1382</v>
      </c>
      <c r="X4115" s="302" t="s">
        <v>6171</v>
      </c>
      <c r="Y4115" s="302" t="s">
        <v>13629</v>
      </c>
      <c r="Z4115" s="302">
        <v>100</v>
      </c>
      <c r="AA4115" s="302" t="s">
        <v>5807</v>
      </c>
      <c r="AB4115" s="302">
        <v>0</v>
      </c>
      <c r="AC4115" s="302" t="s">
        <v>6075</v>
      </c>
      <c r="AD4115" s="302" t="s">
        <v>30</v>
      </c>
      <c r="AE4115" s="302"/>
      <c r="AF4115" s="302"/>
      <c r="AG4115" s="302" t="s">
        <v>13630</v>
      </c>
      <c r="AH4115" s="222"/>
      <c r="AI4115" s="229"/>
    </row>
    <row r="4116" spans="1:36" ht="118.5" customHeight="1">
      <c r="A4116" s="70" t="s">
        <v>12463</v>
      </c>
      <c r="B4116" s="74" t="s">
        <v>69</v>
      </c>
      <c r="C4116" s="74" t="s">
        <v>69</v>
      </c>
      <c r="D4116" s="75">
        <v>42347</v>
      </c>
      <c r="E4116" s="76">
        <v>0.2673611111111111</v>
      </c>
      <c r="F4116" s="75">
        <v>42347</v>
      </c>
      <c r="G4116" s="76">
        <v>0.27638888888888885</v>
      </c>
      <c r="H4116" s="76">
        <v>9.0277777777777457E-3</v>
      </c>
      <c r="I4116" s="74">
        <v>13</v>
      </c>
      <c r="J4116" s="74"/>
      <c r="K4116" s="74" t="s">
        <v>11520</v>
      </c>
      <c r="L4116" s="74" t="s">
        <v>9</v>
      </c>
      <c r="M4116" s="225" t="s">
        <v>12566</v>
      </c>
      <c r="N4116" s="226" t="s">
        <v>3</v>
      </c>
      <c r="O4116" s="225" t="s">
        <v>7</v>
      </c>
      <c r="P4116" s="225" t="s">
        <v>12911</v>
      </c>
      <c r="Q4116" s="225" t="s">
        <v>13203</v>
      </c>
      <c r="R4116" s="225">
        <v>0.90200000000000002</v>
      </c>
      <c r="S4116" s="225">
        <v>0.66300000000000003</v>
      </c>
      <c r="T4116" s="225">
        <v>1.5649999999999999</v>
      </c>
      <c r="U4116" s="302" t="s">
        <v>28</v>
      </c>
      <c r="V4116" s="302">
        <v>2001</v>
      </c>
      <c r="W4116" s="302" t="s">
        <v>1477</v>
      </c>
      <c r="X4116" s="302" t="s">
        <v>724</v>
      </c>
      <c r="Y4116" s="302" t="s">
        <v>5205</v>
      </c>
      <c r="Z4116" s="302">
        <v>100</v>
      </c>
      <c r="AA4116" s="302" t="s">
        <v>13197</v>
      </c>
      <c r="AB4116" s="302">
        <v>0</v>
      </c>
      <c r="AC4116" s="302">
        <v>10.201499999999999</v>
      </c>
      <c r="AD4116" s="302" t="s">
        <v>31</v>
      </c>
      <c r="AE4116" s="302"/>
      <c r="AF4116" s="302"/>
      <c r="AG4116" s="302" t="s">
        <v>13203</v>
      </c>
      <c r="AH4116" s="222"/>
      <c r="AI4116" s="229"/>
    </row>
    <row r="4117" spans="1:36" ht="75">
      <c r="A4117" s="70" t="s">
        <v>1018</v>
      </c>
      <c r="B4117" s="74" t="s">
        <v>69</v>
      </c>
      <c r="C4117" s="74" t="s">
        <v>69</v>
      </c>
      <c r="D4117" s="75">
        <v>42065</v>
      </c>
      <c r="E4117" s="76">
        <v>0.35555555555555557</v>
      </c>
      <c r="F4117" s="75">
        <v>42065</v>
      </c>
      <c r="G4117" s="76">
        <v>0.35902777777777778</v>
      </c>
      <c r="H4117" s="76">
        <v>3.4722222222222099E-3</v>
      </c>
      <c r="I4117" s="74">
        <v>2</v>
      </c>
      <c r="J4117" s="74"/>
      <c r="K4117" s="74"/>
      <c r="L4117" s="74" t="s">
        <v>4</v>
      </c>
      <c r="M4117" s="225" t="s">
        <v>2038</v>
      </c>
      <c r="N4117" s="226" t="s">
        <v>3</v>
      </c>
      <c r="O4117" s="225" t="s">
        <v>7</v>
      </c>
      <c r="P4117" s="225" t="s">
        <v>1031</v>
      </c>
      <c r="Q4117" s="225" t="s">
        <v>1032</v>
      </c>
      <c r="R4117" s="225">
        <v>0.188</v>
      </c>
      <c r="S4117" s="225"/>
      <c r="T4117" s="225">
        <v>0.22600000000000001</v>
      </c>
      <c r="U4117" s="302" t="s">
        <v>28</v>
      </c>
      <c r="V4117" s="302">
        <v>1963</v>
      </c>
      <c r="W4117" s="302" t="s">
        <v>1477</v>
      </c>
      <c r="X4117" s="302" t="s">
        <v>724</v>
      </c>
      <c r="Y4117" s="302" t="s">
        <v>1480</v>
      </c>
      <c r="Z4117" s="302">
        <v>100</v>
      </c>
      <c r="AA4117" s="302" t="s">
        <v>1593</v>
      </c>
      <c r="AB4117" s="302">
        <v>0</v>
      </c>
      <c r="AC4117" s="302" t="s">
        <v>1480</v>
      </c>
      <c r="AD4117" s="302" t="s">
        <v>22</v>
      </c>
      <c r="AE4117" s="302" t="s">
        <v>57</v>
      </c>
      <c r="AF4117" s="302"/>
      <c r="AG4117" s="302" t="s">
        <v>1032</v>
      </c>
      <c r="AH4117" s="222"/>
      <c r="AI4117" s="229"/>
    </row>
    <row r="4118" spans="1:36" ht="337.5">
      <c r="A4118" s="70" t="s">
        <v>11517</v>
      </c>
      <c r="B4118" s="74" t="s">
        <v>19</v>
      </c>
      <c r="C4118" s="74" t="s">
        <v>19</v>
      </c>
      <c r="D4118" s="75">
        <v>42287</v>
      </c>
      <c r="E4118" s="76">
        <v>0.65902777777777777</v>
      </c>
      <c r="F4118" s="75">
        <v>42287</v>
      </c>
      <c r="G4118" s="76">
        <v>0.65902777777777777</v>
      </c>
      <c r="H4118" s="76">
        <v>0</v>
      </c>
      <c r="I4118" s="74">
        <v>10</v>
      </c>
      <c r="J4118" s="74" t="s">
        <v>180</v>
      </c>
      <c r="K4118" s="74" t="s">
        <v>8</v>
      </c>
      <c r="L4118" s="74" t="s">
        <v>9</v>
      </c>
      <c r="M4118" s="225" t="s">
        <v>186</v>
      </c>
      <c r="N4118" s="226" t="s">
        <v>3</v>
      </c>
      <c r="O4118" s="225" t="s">
        <v>7</v>
      </c>
      <c r="P4118" s="225" t="s">
        <v>11610</v>
      </c>
      <c r="Q4118" s="225" t="s">
        <v>13421</v>
      </c>
      <c r="R4118" s="225">
        <v>1</v>
      </c>
      <c r="S4118" s="225">
        <v>2</v>
      </c>
      <c r="T4118" s="225">
        <v>3</v>
      </c>
      <c r="U4118" s="302" t="s">
        <v>28</v>
      </c>
      <c r="V4118" s="302">
        <v>1979</v>
      </c>
      <c r="W4118" s="302" t="s">
        <v>1709</v>
      </c>
      <c r="X4118" s="302">
        <v>0</v>
      </c>
      <c r="Y4118" s="302">
        <v>41941</v>
      </c>
      <c r="Z4118" s="302">
        <v>100</v>
      </c>
      <c r="AA4118" s="302">
        <v>42672</v>
      </c>
      <c r="AB4118" s="302">
        <v>0</v>
      </c>
      <c r="AC4118" s="302">
        <v>42096</v>
      </c>
      <c r="AD4118" s="302" t="s">
        <v>30</v>
      </c>
      <c r="AE4118" s="302"/>
      <c r="AF4118" s="302"/>
      <c r="AG4118" s="302"/>
      <c r="AH4118" s="222"/>
      <c r="AI4118" s="229"/>
    </row>
    <row r="4119" spans="1:36" ht="339">
      <c r="A4119" s="70" t="s">
        <v>11517</v>
      </c>
      <c r="B4119" s="74" t="s">
        <v>81</v>
      </c>
      <c r="C4119" s="74" t="s">
        <v>12836</v>
      </c>
      <c r="D4119" s="75">
        <v>42287</v>
      </c>
      <c r="E4119" s="76">
        <v>0.15069444444444444</v>
      </c>
      <c r="F4119" s="75">
        <v>42287</v>
      </c>
      <c r="G4119" s="76">
        <v>0.2076388888888889</v>
      </c>
      <c r="H4119" s="76" t="s">
        <v>11864</v>
      </c>
      <c r="I4119" s="74">
        <v>219</v>
      </c>
      <c r="J4119" s="74" t="s">
        <v>11865</v>
      </c>
      <c r="K4119" s="74" t="s">
        <v>20</v>
      </c>
      <c r="L4119" s="74" t="s">
        <v>16</v>
      </c>
      <c r="M4119" s="225" t="s">
        <v>7906</v>
      </c>
      <c r="N4119" s="226">
        <v>110</v>
      </c>
      <c r="O4119" s="225" t="s">
        <v>7</v>
      </c>
      <c r="P4119" s="225" t="s">
        <v>7906</v>
      </c>
      <c r="Q4119" s="225" t="s">
        <v>11866</v>
      </c>
      <c r="R4119" s="225">
        <v>29.8</v>
      </c>
      <c r="S4119" s="225">
        <v>57</v>
      </c>
      <c r="T4119" s="225">
        <v>86.8</v>
      </c>
      <c r="U4119" s="302" t="s">
        <v>28</v>
      </c>
      <c r="V4119" s="302"/>
      <c r="W4119" s="302"/>
      <c r="X4119" s="302"/>
      <c r="Y4119" s="302"/>
      <c r="Z4119" s="302"/>
      <c r="AA4119" s="302"/>
      <c r="AB4119" s="302"/>
      <c r="AC4119" s="302"/>
      <c r="AD4119" s="302" t="s">
        <v>37</v>
      </c>
      <c r="AE4119" s="302"/>
      <c r="AF4119" s="302"/>
      <c r="AG4119" s="302"/>
      <c r="AH4119" s="222"/>
      <c r="AI4119" s="229"/>
    </row>
    <row r="4120" spans="1:36" ht="187.5">
      <c r="A4120" s="70" t="s">
        <v>11517</v>
      </c>
      <c r="B4120" s="74" t="s">
        <v>81</v>
      </c>
      <c r="C4120" s="74" t="s">
        <v>81</v>
      </c>
      <c r="D4120" s="75">
        <v>42287</v>
      </c>
      <c r="E4120" s="76">
        <v>0.44861111111111113</v>
      </c>
      <c r="F4120" s="75">
        <v>42287</v>
      </c>
      <c r="G4120" s="76">
        <v>0.44861111111111113</v>
      </c>
      <c r="H4120" s="76">
        <v>0</v>
      </c>
      <c r="I4120" s="74">
        <v>13</v>
      </c>
      <c r="J4120" s="74" t="s">
        <v>143</v>
      </c>
      <c r="K4120" s="74" t="s">
        <v>8</v>
      </c>
      <c r="L4120" s="74" t="s">
        <v>9</v>
      </c>
      <c r="M4120" s="225" t="s">
        <v>12971</v>
      </c>
      <c r="N4120" s="226" t="s">
        <v>3</v>
      </c>
      <c r="O4120" s="225" t="s">
        <v>7</v>
      </c>
      <c r="P4120" s="225" t="s">
        <v>12971</v>
      </c>
      <c r="Q4120" s="225" t="s">
        <v>11867</v>
      </c>
      <c r="R4120" s="225"/>
      <c r="S4120" s="225">
        <v>1.9</v>
      </c>
      <c r="T4120" s="225">
        <v>1.9</v>
      </c>
      <c r="U4120" s="302" t="s">
        <v>28</v>
      </c>
      <c r="V4120" s="302">
        <v>1997</v>
      </c>
      <c r="W4120" s="302" t="s">
        <v>12972</v>
      </c>
      <c r="X4120" s="302" t="s">
        <v>10005</v>
      </c>
      <c r="Y4120" s="302">
        <v>42129</v>
      </c>
      <c r="Z4120" s="302">
        <v>1</v>
      </c>
      <c r="AA4120" s="302">
        <v>42313</v>
      </c>
      <c r="AB4120" s="302">
        <v>0</v>
      </c>
      <c r="AC4120" s="302">
        <v>41966</v>
      </c>
      <c r="AD4120" s="302" t="s">
        <v>72</v>
      </c>
      <c r="AE4120" s="302"/>
      <c r="AF4120" s="302"/>
      <c r="AG4120" s="302"/>
      <c r="AH4120" s="222"/>
      <c r="AI4120" s="229"/>
    </row>
    <row r="4121" spans="1:36" ht="93.75">
      <c r="A4121" s="70" t="s">
        <v>11517</v>
      </c>
      <c r="B4121" s="74" t="s">
        <v>10</v>
      </c>
      <c r="C4121" s="74" t="s">
        <v>10</v>
      </c>
      <c r="D4121" s="75">
        <v>42287</v>
      </c>
      <c r="E4121" s="76">
        <v>0.37222222222222223</v>
      </c>
      <c r="F4121" s="75">
        <v>42287</v>
      </c>
      <c r="G4121" s="76">
        <v>0.38819444444444445</v>
      </c>
      <c r="H4121" s="76">
        <v>1.5972222222222224E-2</v>
      </c>
      <c r="I4121" s="74">
        <v>10</v>
      </c>
      <c r="J4121" s="74" t="s">
        <v>180</v>
      </c>
      <c r="K4121" s="74" t="s">
        <v>20</v>
      </c>
      <c r="L4121" s="74" t="s">
        <v>29</v>
      </c>
      <c r="M4121" s="225" t="s">
        <v>11870</v>
      </c>
      <c r="N4121" s="226" t="s">
        <v>3</v>
      </c>
      <c r="O4121" s="225" t="s">
        <v>7</v>
      </c>
      <c r="P4121" s="225" t="s">
        <v>11870</v>
      </c>
      <c r="Q4121" s="225" t="s">
        <v>11871</v>
      </c>
      <c r="R4121" s="225">
        <v>2</v>
      </c>
      <c r="S4121" s="225"/>
      <c r="T4121" s="225">
        <v>2</v>
      </c>
      <c r="U4121" s="302"/>
      <c r="V4121" s="302"/>
      <c r="W4121" s="302"/>
      <c r="X4121" s="302"/>
      <c r="Y4121" s="302"/>
      <c r="Z4121" s="302"/>
      <c r="AA4121" s="302"/>
      <c r="AB4121" s="302"/>
      <c r="AC4121" s="302"/>
      <c r="AD4121" s="302" t="s">
        <v>27</v>
      </c>
      <c r="AE4121" s="302"/>
      <c r="AF4121" s="302"/>
      <c r="AG4121" s="302" t="s">
        <v>13120</v>
      </c>
      <c r="AH4121" s="222"/>
      <c r="AI4121" s="229"/>
    </row>
    <row r="4122" spans="1:36" ht="56.25">
      <c r="A4122" s="70" t="s">
        <v>11517</v>
      </c>
      <c r="B4122" s="74" t="s">
        <v>18</v>
      </c>
      <c r="C4122" s="74" t="s">
        <v>18</v>
      </c>
      <c r="D4122" s="75">
        <v>42287</v>
      </c>
      <c r="E4122" s="76">
        <v>42287.292361111111</v>
      </c>
      <c r="F4122" s="75">
        <v>42287</v>
      </c>
      <c r="G4122" s="76">
        <v>42287.625</v>
      </c>
      <c r="H4122" s="76">
        <f>G4122-E4122</f>
        <v>0.33263888888905058</v>
      </c>
      <c r="I4122" s="74">
        <v>1</v>
      </c>
      <c r="J4122" s="74"/>
      <c r="K4122" s="74"/>
      <c r="L4122" s="74" t="s">
        <v>11</v>
      </c>
      <c r="M4122" s="225" t="s">
        <v>337</v>
      </c>
      <c r="N4122" s="226">
        <v>0.4</v>
      </c>
      <c r="O4122" s="225" t="s">
        <v>2</v>
      </c>
      <c r="P4122" s="225" t="s">
        <v>11727</v>
      </c>
      <c r="Q4122" s="225" t="s">
        <v>11728</v>
      </c>
      <c r="R4122" s="225">
        <v>0.316</v>
      </c>
      <c r="S4122" s="225"/>
      <c r="T4122" s="225">
        <f>R4122+S4122</f>
        <v>0.316</v>
      </c>
      <c r="U4122" s="302"/>
      <c r="V4122" s="302"/>
      <c r="W4122" s="302"/>
      <c r="X4122" s="302"/>
      <c r="Y4122" s="302"/>
      <c r="Z4122" s="302"/>
      <c r="AA4122" s="302"/>
      <c r="AB4122" s="302"/>
      <c r="AC4122" s="302"/>
      <c r="AD4122" s="302" t="s">
        <v>0</v>
      </c>
      <c r="AE4122" s="302"/>
      <c r="AF4122" s="302"/>
      <c r="AG4122" s="302"/>
      <c r="AH4122" s="222"/>
      <c r="AI4122" s="229"/>
    </row>
    <row r="4123" spans="1:36" ht="56.25">
      <c r="A4123" s="70" t="s">
        <v>11517</v>
      </c>
      <c r="B4123" s="74" t="s">
        <v>18</v>
      </c>
      <c r="C4123" s="74" t="s">
        <v>18</v>
      </c>
      <c r="D4123" s="75">
        <v>42287</v>
      </c>
      <c r="E4123" s="76">
        <v>42287.375</v>
      </c>
      <c r="F4123" s="75">
        <v>42287</v>
      </c>
      <c r="G4123" s="76">
        <v>42287.645833333336</v>
      </c>
      <c r="H4123" s="76">
        <f>G4123-E4123</f>
        <v>0.27083333333575865</v>
      </c>
      <c r="I4123" s="74">
        <v>2</v>
      </c>
      <c r="J4123" s="74"/>
      <c r="K4123" s="74"/>
      <c r="L4123" s="74" t="s">
        <v>4</v>
      </c>
      <c r="M4123" s="225" t="s">
        <v>7</v>
      </c>
      <c r="N4123" s="226">
        <v>0.4</v>
      </c>
      <c r="O4123" s="225" t="s">
        <v>7</v>
      </c>
      <c r="P4123" s="225" t="s">
        <v>11729</v>
      </c>
      <c r="Q4123" s="225" t="s">
        <v>11728</v>
      </c>
      <c r="R4123" s="225">
        <v>0.54800000000000004</v>
      </c>
      <c r="S4123" s="225"/>
      <c r="T4123" s="225">
        <f>R4123+S4123</f>
        <v>0.54800000000000004</v>
      </c>
      <c r="U4123" s="302"/>
      <c r="V4123" s="302"/>
      <c r="W4123" s="302"/>
      <c r="X4123" s="302"/>
      <c r="Y4123" s="302"/>
      <c r="Z4123" s="302"/>
      <c r="AA4123" s="302"/>
      <c r="AB4123" s="302"/>
      <c r="AC4123" s="302"/>
      <c r="AD4123" s="302" t="s">
        <v>0</v>
      </c>
      <c r="AE4123" s="302"/>
      <c r="AF4123" s="302"/>
      <c r="AG4123" s="302"/>
      <c r="AH4123" s="222"/>
      <c r="AI4123" s="229"/>
    </row>
    <row r="4124" spans="1:36" ht="216">
      <c r="A4124" s="70" t="s">
        <v>11517</v>
      </c>
      <c r="B4124" s="74" t="s">
        <v>12</v>
      </c>
      <c r="C4124" s="74" t="s">
        <v>11823</v>
      </c>
      <c r="D4124" s="75">
        <v>42287</v>
      </c>
      <c r="E4124" s="76">
        <v>0.60555555555555551</v>
      </c>
      <c r="F4124" s="75">
        <v>42287</v>
      </c>
      <c r="G4124" s="76">
        <v>0.60555555555555551</v>
      </c>
      <c r="H4124" s="76">
        <f>G4124-E4124</f>
        <v>0</v>
      </c>
      <c r="I4124" s="74">
        <v>5</v>
      </c>
      <c r="J4124" s="74"/>
      <c r="K4124" s="74"/>
      <c r="L4124" s="74" t="s">
        <v>16</v>
      </c>
      <c r="M4124" s="225" t="s">
        <v>11824</v>
      </c>
      <c r="N4124" s="226">
        <v>0.4</v>
      </c>
      <c r="O4124" s="225" t="s">
        <v>2</v>
      </c>
      <c r="P4124" s="225" t="s">
        <v>13221</v>
      </c>
      <c r="Q4124" s="225" t="s">
        <v>11825</v>
      </c>
      <c r="R4124" s="225">
        <v>5.07</v>
      </c>
      <c r="S4124" s="225">
        <v>0.22</v>
      </c>
      <c r="T4124" s="225">
        <v>5.29</v>
      </c>
      <c r="U4124" s="302" t="s">
        <v>79</v>
      </c>
      <c r="V4124" s="302" t="s">
        <v>128</v>
      </c>
      <c r="W4124" s="302" t="s">
        <v>128</v>
      </c>
      <c r="X4124" s="302" t="s">
        <v>128</v>
      </c>
      <c r="Y4124" s="302" t="s">
        <v>128</v>
      </c>
      <c r="Z4124" s="302" t="s">
        <v>128</v>
      </c>
      <c r="AA4124" s="302" t="s">
        <v>128</v>
      </c>
      <c r="AB4124" s="302" t="s">
        <v>128</v>
      </c>
      <c r="AC4124" s="302" t="s">
        <v>128</v>
      </c>
      <c r="AD4124" s="302" t="s">
        <v>37</v>
      </c>
      <c r="AE4124" s="302" t="s">
        <v>128</v>
      </c>
      <c r="AF4124" s="302" t="s">
        <v>128</v>
      </c>
      <c r="AG4124" s="302"/>
      <c r="AH4124" s="222"/>
      <c r="AI4124" s="229"/>
    </row>
    <row r="4125" spans="1:36" ht="37.5">
      <c r="A4125" s="70" t="s">
        <v>7992</v>
      </c>
      <c r="B4125" s="74" t="s">
        <v>12</v>
      </c>
      <c r="C4125" s="74" t="s">
        <v>360</v>
      </c>
      <c r="D4125" s="75">
        <v>42219</v>
      </c>
      <c r="E4125" s="76">
        <v>0.96527777777777779</v>
      </c>
      <c r="F4125" s="75">
        <v>42219</v>
      </c>
      <c r="G4125" s="76">
        <v>0.96666666666666667</v>
      </c>
      <c r="H4125" s="76">
        <f>G4125-E4125</f>
        <v>1.388888888888884E-3</v>
      </c>
      <c r="I4125" s="74">
        <v>3</v>
      </c>
      <c r="J4125" s="74"/>
      <c r="K4125" s="74"/>
      <c r="L4125" s="74" t="s">
        <v>11</v>
      </c>
      <c r="M4125" s="225" t="s">
        <v>4360</v>
      </c>
      <c r="N4125" s="226">
        <v>0.4</v>
      </c>
      <c r="O4125" s="225" t="s">
        <v>55</v>
      </c>
      <c r="P4125" s="225" t="s">
        <v>55</v>
      </c>
      <c r="Q4125" s="225" t="s">
        <v>8683</v>
      </c>
      <c r="R4125" s="225">
        <v>0.09</v>
      </c>
      <c r="S4125" s="225">
        <v>0.13</v>
      </c>
      <c r="T4125" s="225">
        <f>R4125+S4125</f>
        <v>0.22</v>
      </c>
      <c r="U4125" s="302" t="s">
        <v>60</v>
      </c>
      <c r="V4125" s="302" t="s">
        <v>128</v>
      </c>
      <c r="W4125" s="302" t="s">
        <v>128</v>
      </c>
      <c r="X4125" s="302" t="s">
        <v>128</v>
      </c>
      <c r="Y4125" s="302" t="s">
        <v>128</v>
      </c>
      <c r="Z4125" s="302" t="s">
        <v>128</v>
      </c>
      <c r="AA4125" s="302" t="s">
        <v>128</v>
      </c>
      <c r="AB4125" s="302" t="s">
        <v>128</v>
      </c>
      <c r="AC4125" s="302" t="s">
        <v>128</v>
      </c>
      <c r="AD4125" s="302" t="s">
        <v>22</v>
      </c>
      <c r="AE4125" s="302" t="s">
        <v>128</v>
      </c>
      <c r="AF4125" s="302" t="s">
        <v>128</v>
      </c>
      <c r="AG4125" s="302"/>
      <c r="AH4125" s="222"/>
      <c r="AI4125" s="229"/>
    </row>
    <row r="4126" spans="1:36" ht="281.25">
      <c r="A4126" s="70" t="s">
        <v>11517</v>
      </c>
      <c r="B4126" s="74" t="s">
        <v>19</v>
      </c>
      <c r="C4126" s="74" t="s">
        <v>19</v>
      </c>
      <c r="D4126" s="75">
        <v>42288</v>
      </c>
      <c r="E4126" s="76">
        <v>0.14305555555555557</v>
      </c>
      <c r="F4126" s="75">
        <v>42288</v>
      </c>
      <c r="G4126" s="76">
        <v>0.25347222222222221</v>
      </c>
      <c r="H4126" s="76">
        <v>0.11041666666666664</v>
      </c>
      <c r="I4126" s="74">
        <v>4</v>
      </c>
      <c r="J4126" s="74" t="s">
        <v>180</v>
      </c>
      <c r="K4126" s="74" t="s">
        <v>14</v>
      </c>
      <c r="L4126" s="74" t="s">
        <v>9</v>
      </c>
      <c r="M4126" s="225" t="s">
        <v>2690</v>
      </c>
      <c r="N4126" s="226" t="s">
        <v>3</v>
      </c>
      <c r="O4126" s="225" t="s">
        <v>25</v>
      </c>
      <c r="P4126" s="225" t="s">
        <v>11611</v>
      </c>
      <c r="Q4126" s="225" t="s">
        <v>13422</v>
      </c>
      <c r="R4126" s="225">
        <v>3</v>
      </c>
      <c r="S4126" s="225">
        <v>1</v>
      </c>
      <c r="T4126" s="225">
        <v>4</v>
      </c>
      <c r="U4126" s="302" t="s">
        <v>33</v>
      </c>
      <c r="V4126" s="302">
        <v>1977</v>
      </c>
      <c r="W4126" s="302" t="s">
        <v>13423</v>
      </c>
      <c r="X4126" s="302" t="s">
        <v>13424</v>
      </c>
      <c r="Y4126" s="302">
        <v>42173</v>
      </c>
      <c r="Z4126" s="302">
        <v>100</v>
      </c>
      <c r="AA4126" s="302">
        <v>42539</v>
      </c>
      <c r="AB4126" s="302">
        <v>0</v>
      </c>
      <c r="AC4126" s="302">
        <v>42173</v>
      </c>
      <c r="AD4126" s="302" t="s">
        <v>30</v>
      </c>
      <c r="AE4126" s="302"/>
      <c r="AF4126" s="302"/>
      <c r="AG4126" s="302"/>
      <c r="AH4126" s="222"/>
      <c r="AI4126" s="229"/>
    </row>
    <row r="4127" spans="1:36" ht="56.25">
      <c r="A4127" s="330" t="s">
        <v>11517</v>
      </c>
      <c r="B4127" s="334" t="s">
        <v>19</v>
      </c>
      <c r="C4127" s="334" t="s">
        <v>5554</v>
      </c>
      <c r="D4127" s="339">
        <v>42288</v>
      </c>
      <c r="E4127" s="340">
        <v>0.30833333333333335</v>
      </c>
      <c r="F4127" s="339">
        <v>42288</v>
      </c>
      <c r="G4127" s="340">
        <v>0.30833333333333335</v>
      </c>
      <c r="H4127" s="340">
        <v>0</v>
      </c>
      <c r="I4127" s="334">
        <v>7</v>
      </c>
      <c r="J4127" s="334"/>
      <c r="K4127" s="334"/>
      <c r="L4127" s="334" t="s">
        <v>16</v>
      </c>
      <c r="M4127" s="334" t="s">
        <v>264</v>
      </c>
      <c r="N4127" s="341">
        <v>110</v>
      </c>
      <c r="O4127" s="334" t="s">
        <v>7</v>
      </c>
      <c r="P4127" s="334" t="s">
        <v>11612</v>
      </c>
      <c r="Q4127" s="334" t="s">
        <v>11613</v>
      </c>
      <c r="R4127" s="334">
        <v>7</v>
      </c>
      <c r="S4127" s="334">
        <v>3</v>
      </c>
      <c r="T4127" s="334">
        <v>10</v>
      </c>
      <c r="U4127" s="337"/>
      <c r="V4127" s="337"/>
      <c r="W4127" s="337"/>
      <c r="X4127" s="337"/>
      <c r="Y4127" s="337"/>
      <c r="Z4127" s="337"/>
      <c r="AA4127" s="337"/>
      <c r="AB4127" s="337"/>
      <c r="AC4127" s="337"/>
      <c r="AD4127" s="337" t="s">
        <v>37</v>
      </c>
      <c r="AE4127" s="337"/>
      <c r="AF4127" s="337"/>
      <c r="AG4127" s="337"/>
      <c r="AH4127" s="332"/>
      <c r="AI4127" s="281"/>
    </row>
    <row r="4128" spans="1:36" ht="112.5">
      <c r="A4128" s="279" t="s">
        <v>11517</v>
      </c>
      <c r="B4128" s="284" t="s">
        <v>19</v>
      </c>
      <c r="C4128" s="284" t="s">
        <v>5554</v>
      </c>
      <c r="D4128" s="271">
        <v>42288</v>
      </c>
      <c r="E4128" s="272">
        <v>0.43055555555555558</v>
      </c>
      <c r="F4128" s="271">
        <v>42288</v>
      </c>
      <c r="G4128" s="272">
        <v>0.43055555555555558</v>
      </c>
      <c r="H4128" s="272">
        <v>0</v>
      </c>
      <c r="I4128" s="284">
        <v>3</v>
      </c>
      <c r="J4128" s="284"/>
      <c r="K4128" s="284"/>
      <c r="L4128" s="284" t="s">
        <v>16</v>
      </c>
      <c r="M4128" s="284" t="s">
        <v>1850</v>
      </c>
      <c r="N4128" s="268">
        <v>35</v>
      </c>
      <c r="O4128" s="284" t="s">
        <v>7</v>
      </c>
      <c r="P4128" s="284" t="s">
        <v>11614</v>
      </c>
      <c r="Q4128" s="284" t="s">
        <v>11615</v>
      </c>
      <c r="R4128" s="284">
        <v>2</v>
      </c>
      <c r="S4128" s="284">
        <v>2</v>
      </c>
      <c r="T4128" s="284">
        <v>4</v>
      </c>
      <c r="U4128" s="302"/>
      <c r="V4128" s="302"/>
      <c r="W4128" s="302"/>
      <c r="X4128" s="302"/>
      <c r="Y4128" s="302"/>
      <c r="Z4128" s="302"/>
      <c r="AA4128" s="302"/>
      <c r="AB4128" s="302"/>
      <c r="AC4128" s="302"/>
      <c r="AD4128" s="302" t="s">
        <v>37</v>
      </c>
      <c r="AE4128" s="302"/>
      <c r="AF4128" s="302"/>
      <c r="AG4128" s="302"/>
      <c r="AH4128" s="286"/>
      <c r="AI4128" s="286"/>
      <c r="AJ4128" s="342"/>
    </row>
    <row r="4129" spans="1:36" ht="63">
      <c r="A4129" s="279" t="s">
        <v>12042</v>
      </c>
      <c r="B4129" s="293" t="s">
        <v>21</v>
      </c>
      <c r="C4129" s="293" t="s">
        <v>21</v>
      </c>
      <c r="D4129" s="287">
        <v>42321</v>
      </c>
      <c r="E4129" s="288">
        <v>0.24027777777777778</v>
      </c>
      <c r="F4129" s="287">
        <v>42321</v>
      </c>
      <c r="G4129" s="288">
        <v>0.63194444444444442</v>
      </c>
      <c r="H4129" s="288">
        <v>0.39166666666666666</v>
      </c>
      <c r="I4129" s="273">
        <v>1</v>
      </c>
      <c r="J4129" s="273"/>
      <c r="K4129" s="293"/>
      <c r="L4129" s="293" t="s">
        <v>9</v>
      </c>
      <c r="M4129" s="293" t="s">
        <v>12183</v>
      </c>
      <c r="N4129" s="273">
        <v>0.4</v>
      </c>
      <c r="O4129" s="273" t="s">
        <v>2</v>
      </c>
      <c r="P4129" s="293" t="s">
        <v>12183</v>
      </c>
      <c r="Q4129" s="273" t="s">
        <v>13572</v>
      </c>
      <c r="R4129" s="273">
        <v>1.05</v>
      </c>
      <c r="S4129" s="273">
        <v>0.45200000000000001</v>
      </c>
      <c r="T4129" s="273">
        <v>1.502</v>
      </c>
      <c r="U4129" s="293" t="s">
        <v>28</v>
      </c>
      <c r="V4129" s="273" t="s">
        <v>128</v>
      </c>
      <c r="W4129" s="293" t="s">
        <v>128</v>
      </c>
      <c r="X4129" s="293" t="s">
        <v>128</v>
      </c>
      <c r="Y4129" s="269">
        <v>2015</v>
      </c>
      <c r="Z4129" s="318" t="s">
        <v>128</v>
      </c>
      <c r="AA4129" s="269">
        <v>2016</v>
      </c>
      <c r="AB4129" s="293" t="s">
        <v>128</v>
      </c>
      <c r="AC4129" s="269">
        <v>2015</v>
      </c>
      <c r="AD4129" s="293" t="s">
        <v>41</v>
      </c>
      <c r="AE4129" s="293" t="s">
        <v>57</v>
      </c>
      <c r="AF4129" s="293"/>
      <c r="AG4129" s="318"/>
      <c r="AH4129" s="293"/>
      <c r="AI4129" s="293"/>
      <c r="AJ4129" s="342"/>
    </row>
    <row r="4130" spans="1:36" ht="56.25">
      <c r="A4130" s="279" t="s">
        <v>11517</v>
      </c>
      <c r="B4130" s="284" t="s">
        <v>18</v>
      </c>
      <c r="C4130" s="284" t="s">
        <v>18</v>
      </c>
      <c r="D4130" s="271">
        <v>42288</v>
      </c>
      <c r="E4130" s="272">
        <v>42288.375</v>
      </c>
      <c r="F4130" s="271">
        <v>42288</v>
      </c>
      <c r="G4130" s="272">
        <v>42288.472222222219</v>
      </c>
      <c r="H4130" s="272">
        <f>G4130-E4130</f>
        <v>9.7222222218988463E-2</v>
      </c>
      <c r="I4130" s="284">
        <v>5</v>
      </c>
      <c r="J4130" s="284"/>
      <c r="K4130" s="284"/>
      <c r="L4130" s="284" t="s">
        <v>4</v>
      </c>
      <c r="M4130" s="284" t="s">
        <v>11730</v>
      </c>
      <c r="N4130" s="268">
        <v>0.4</v>
      </c>
      <c r="O4130" s="284" t="s">
        <v>25</v>
      </c>
      <c r="P4130" s="284" t="s">
        <v>11731</v>
      </c>
      <c r="Q4130" s="284" t="s">
        <v>11732</v>
      </c>
      <c r="R4130" s="284">
        <v>0.20200000000000001</v>
      </c>
      <c r="S4130" s="284"/>
      <c r="T4130" s="284">
        <f>R4130+S4130</f>
        <v>0.20200000000000001</v>
      </c>
      <c r="U4130" s="302"/>
      <c r="V4130" s="302"/>
      <c r="W4130" s="302"/>
      <c r="X4130" s="302"/>
      <c r="Y4130" s="302"/>
      <c r="Z4130" s="302"/>
      <c r="AA4130" s="302"/>
      <c r="AB4130" s="302"/>
      <c r="AC4130" s="302"/>
      <c r="AD4130" s="302" t="s">
        <v>0</v>
      </c>
      <c r="AE4130" s="302"/>
      <c r="AF4130" s="302"/>
      <c r="AG4130" s="302"/>
      <c r="AH4130" s="286"/>
      <c r="AI4130" s="286"/>
      <c r="AJ4130" s="342"/>
    </row>
    <row r="4131" spans="1:36" ht="37.5">
      <c r="A4131" s="279" t="s">
        <v>11517</v>
      </c>
      <c r="B4131" s="284" t="s">
        <v>18</v>
      </c>
      <c r="C4131" s="284" t="s">
        <v>18</v>
      </c>
      <c r="D4131" s="271">
        <v>42288</v>
      </c>
      <c r="E4131" s="272">
        <v>42288.638194444444</v>
      </c>
      <c r="F4131" s="271">
        <v>42288</v>
      </c>
      <c r="G4131" s="272">
        <v>42288.690972222219</v>
      </c>
      <c r="H4131" s="272">
        <f>G4131-E4131</f>
        <v>5.2777777775190771E-2</v>
      </c>
      <c r="I4131" s="284">
        <v>2</v>
      </c>
      <c r="J4131" s="284"/>
      <c r="K4131" s="284"/>
      <c r="L4131" s="284" t="s">
        <v>4</v>
      </c>
      <c r="M4131" s="284" t="s">
        <v>7</v>
      </c>
      <c r="N4131" s="268">
        <v>0.4</v>
      </c>
      <c r="O4131" s="284" t="s">
        <v>7</v>
      </c>
      <c r="P4131" s="284" t="s">
        <v>11733</v>
      </c>
      <c r="Q4131" s="284" t="s">
        <v>11734</v>
      </c>
      <c r="R4131" s="284">
        <v>0.78200000000000003</v>
      </c>
      <c r="S4131" s="284"/>
      <c r="T4131" s="284">
        <f>R4131+S4131</f>
        <v>0.78200000000000003</v>
      </c>
      <c r="U4131" s="302"/>
      <c r="V4131" s="302"/>
      <c r="W4131" s="302"/>
      <c r="X4131" s="302"/>
      <c r="Y4131" s="302"/>
      <c r="Z4131" s="302"/>
      <c r="AA4131" s="302"/>
      <c r="AB4131" s="302"/>
      <c r="AC4131" s="302"/>
      <c r="AD4131" s="302" t="s">
        <v>0</v>
      </c>
      <c r="AE4131" s="302"/>
      <c r="AF4131" s="302"/>
      <c r="AG4131" s="302"/>
      <c r="AH4131" s="286"/>
      <c r="AI4131" s="286"/>
      <c r="AJ4131" s="342"/>
    </row>
    <row r="4132" spans="1:36" ht="56.25">
      <c r="A4132" s="279" t="s">
        <v>11517</v>
      </c>
      <c r="B4132" s="284" t="s">
        <v>18</v>
      </c>
      <c r="C4132" s="284" t="s">
        <v>18</v>
      </c>
      <c r="D4132" s="271">
        <v>42288</v>
      </c>
      <c r="E4132" s="272">
        <v>42288.458333333336</v>
      </c>
      <c r="F4132" s="271">
        <v>42288</v>
      </c>
      <c r="G4132" s="272">
        <v>42288.638888888891</v>
      </c>
      <c r="H4132" s="272">
        <f>G4132-E4132</f>
        <v>0.18055555555474712</v>
      </c>
      <c r="I4132" s="284">
        <v>4</v>
      </c>
      <c r="J4132" s="284"/>
      <c r="K4132" s="284"/>
      <c r="L4132" s="284" t="s">
        <v>4</v>
      </c>
      <c r="M4132" s="284" t="s">
        <v>7</v>
      </c>
      <c r="N4132" s="268">
        <v>0.4</v>
      </c>
      <c r="O4132" s="284" t="s">
        <v>7</v>
      </c>
      <c r="P4132" s="284" t="s">
        <v>11735</v>
      </c>
      <c r="Q4132" s="284" t="s">
        <v>11736</v>
      </c>
      <c r="R4132" s="284">
        <v>0.91600000000000004</v>
      </c>
      <c r="S4132" s="284"/>
      <c r="T4132" s="284">
        <f>R4132+S4132</f>
        <v>0.91600000000000004</v>
      </c>
      <c r="U4132" s="302"/>
      <c r="V4132" s="302"/>
      <c r="W4132" s="302"/>
      <c r="X4132" s="302"/>
      <c r="Y4132" s="302"/>
      <c r="Z4132" s="302"/>
      <c r="AA4132" s="302"/>
      <c r="AB4132" s="302"/>
      <c r="AC4132" s="302"/>
      <c r="AD4132" s="302" t="s">
        <v>0</v>
      </c>
      <c r="AE4132" s="302"/>
      <c r="AF4132" s="302"/>
      <c r="AG4132" s="302"/>
      <c r="AH4132" s="286"/>
      <c r="AI4132" s="286"/>
      <c r="AJ4132" s="342"/>
    </row>
    <row r="4133" spans="1:36" ht="93.75">
      <c r="A4133" s="279" t="s">
        <v>11517</v>
      </c>
      <c r="B4133" s="284" t="s">
        <v>5</v>
      </c>
      <c r="C4133" s="284" t="s">
        <v>5</v>
      </c>
      <c r="D4133" s="271">
        <v>42288</v>
      </c>
      <c r="E4133" s="272">
        <v>0.44236111111111115</v>
      </c>
      <c r="F4133" s="271">
        <v>42288</v>
      </c>
      <c r="G4133" s="272">
        <v>0.44236111111111115</v>
      </c>
      <c r="H4133" s="272">
        <f>G4133-E4133</f>
        <v>0</v>
      </c>
      <c r="I4133" s="284">
        <v>156</v>
      </c>
      <c r="J4133" s="284" t="s">
        <v>11789</v>
      </c>
      <c r="K4133" s="284" t="s">
        <v>14</v>
      </c>
      <c r="L4133" s="284" t="s">
        <v>9</v>
      </c>
      <c r="M4133" s="284" t="s">
        <v>11790</v>
      </c>
      <c r="N4133" s="268">
        <v>110</v>
      </c>
      <c r="O4133" s="284" t="s">
        <v>7</v>
      </c>
      <c r="P4133" s="284" t="s">
        <v>11790</v>
      </c>
      <c r="Q4133" s="284" t="s">
        <v>13634</v>
      </c>
      <c r="R4133" s="284"/>
      <c r="S4133" s="284">
        <v>115</v>
      </c>
      <c r="T4133" s="284">
        <v>115</v>
      </c>
      <c r="U4133" s="302" t="s">
        <v>28</v>
      </c>
      <c r="V4133" s="302">
        <v>2003</v>
      </c>
      <c r="W4133" s="302" t="s">
        <v>1318</v>
      </c>
      <c r="X4133" s="302" t="s">
        <v>411</v>
      </c>
      <c r="Y4133" s="302" t="s">
        <v>13635</v>
      </c>
      <c r="Z4133" s="302">
        <v>100</v>
      </c>
      <c r="AA4133" s="302" t="s">
        <v>13636</v>
      </c>
      <c r="AB4133" s="302">
        <v>0</v>
      </c>
      <c r="AC4133" s="302" t="s">
        <v>13637</v>
      </c>
      <c r="AD4133" s="302" t="s">
        <v>30</v>
      </c>
      <c r="AE4133" s="302"/>
      <c r="AF4133" s="302"/>
      <c r="AG4133" s="302"/>
      <c r="AH4133" s="286"/>
      <c r="AI4133" s="286"/>
      <c r="AJ4133" s="342"/>
    </row>
    <row r="4134" spans="1:36" ht="242.25" customHeight="1">
      <c r="A4134" s="279" t="s">
        <v>12463</v>
      </c>
      <c r="B4134" s="284" t="s">
        <v>69</v>
      </c>
      <c r="C4134" s="284" t="s">
        <v>69</v>
      </c>
      <c r="D4134" s="271">
        <v>42347</v>
      </c>
      <c r="E4134" s="272">
        <v>0.64513888888888882</v>
      </c>
      <c r="F4134" s="271">
        <v>42347</v>
      </c>
      <c r="G4134" s="272">
        <v>0.70277777777777783</v>
      </c>
      <c r="H4134" s="272">
        <v>5.7638888888889017E-2</v>
      </c>
      <c r="I4134" s="284">
        <v>8</v>
      </c>
      <c r="J4134" s="284"/>
      <c r="K4134" s="284" t="s">
        <v>11520</v>
      </c>
      <c r="L4134" s="284" t="s">
        <v>9</v>
      </c>
      <c r="M4134" s="284" t="s">
        <v>11522</v>
      </c>
      <c r="N4134" s="268" t="s">
        <v>3</v>
      </c>
      <c r="O4134" s="284" t="s">
        <v>7</v>
      </c>
      <c r="P4134" s="284" t="s">
        <v>11523</v>
      </c>
      <c r="Q4134" s="284" t="s">
        <v>12567</v>
      </c>
      <c r="R4134" s="284">
        <v>6.4740000000000002</v>
      </c>
      <c r="S4134" s="284">
        <v>2.6949999999999998</v>
      </c>
      <c r="T4134" s="284">
        <v>9.1690000000000005</v>
      </c>
      <c r="U4134" s="302" t="s">
        <v>28</v>
      </c>
      <c r="V4134" s="302">
        <v>1957</v>
      </c>
      <c r="W4134" s="302" t="s">
        <v>1477</v>
      </c>
      <c r="X4134" s="302" t="s">
        <v>724</v>
      </c>
      <c r="Y4134" s="302" t="s">
        <v>1081</v>
      </c>
      <c r="Z4134" s="302">
        <v>100</v>
      </c>
      <c r="AA4134" s="302" t="s">
        <v>9580</v>
      </c>
      <c r="AB4134" s="302">
        <v>0</v>
      </c>
      <c r="AC4134" s="302" t="s">
        <v>1081</v>
      </c>
      <c r="AD4134" s="302" t="s">
        <v>31</v>
      </c>
      <c r="AE4134" s="302"/>
      <c r="AF4134" s="302"/>
      <c r="AG4134" s="302" t="s">
        <v>13204</v>
      </c>
      <c r="AH4134" s="286"/>
      <c r="AI4134" s="286"/>
      <c r="AJ4134" s="342"/>
    </row>
    <row r="4135" spans="1:36" ht="75">
      <c r="A4135" s="279" t="s">
        <v>11517</v>
      </c>
      <c r="B4135" s="284" t="s">
        <v>5</v>
      </c>
      <c r="C4135" s="284" t="s">
        <v>5</v>
      </c>
      <c r="D4135" s="271">
        <v>42288</v>
      </c>
      <c r="E4135" s="272">
        <v>0.76388888888888884</v>
      </c>
      <c r="F4135" s="271">
        <v>42288</v>
      </c>
      <c r="G4135" s="272">
        <v>0.76388888888888884</v>
      </c>
      <c r="H4135" s="272">
        <v>0</v>
      </c>
      <c r="I4135" s="284">
        <v>4</v>
      </c>
      <c r="J4135" s="284" t="s">
        <v>143</v>
      </c>
      <c r="K4135" s="284" t="s">
        <v>8</v>
      </c>
      <c r="L4135" s="284" t="s">
        <v>9</v>
      </c>
      <c r="M4135" s="284" t="s">
        <v>13643</v>
      </c>
      <c r="N4135" s="268" t="s">
        <v>3</v>
      </c>
      <c r="O4135" s="284" t="s">
        <v>7</v>
      </c>
      <c r="P4135" s="284" t="s">
        <v>2815</v>
      </c>
      <c r="Q4135" s="284" t="s">
        <v>13644</v>
      </c>
      <c r="R4135" s="284"/>
      <c r="S4135" s="284">
        <v>0.4</v>
      </c>
      <c r="T4135" s="284">
        <v>0.4</v>
      </c>
      <c r="U4135" s="302" t="s">
        <v>28</v>
      </c>
      <c r="V4135" s="302" t="s">
        <v>13645</v>
      </c>
      <c r="W4135" s="302" t="s">
        <v>624</v>
      </c>
      <c r="X4135" s="302" t="s">
        <v>13646</v>
      </c>
      <c r="Y4135" s="302" t="s">
        <v>13647</v>
      </c>
      <c r="Z4135" s="302">
        <v>0.65</v>
      </c>
      <c r="AA4135" s="302" t="s">
        <v>13648</v>
      </c>
      <c r="AB4135" s="302" t="s">
        <v>13649</v>
      </c>
      <c r="AC4135" s="302"/>
      <c r="AD4135" s="302" t="s">
        <v>30</v>
      </c>
      <c r="AE4135" s="302"/>
      <c r="AF4135" s="302"/>
      <c r="AG4135" s="302"/>
      <c r="AH4135" s="286"/>
      <c r="AI4135" s="286"/>
      <c r="AJ4135" s="342"/>
    </row>
    <row r="4136" spans="1:36" ht="56.25">
      <c r="A4136" s="279" t="s">
        <v>11517</v>
      </c>
      <c r="B4136" s="284" t="s">
        <v>12</v>
      </c>
      <c r="C4136" s="284" t="s">
        <v>11829</v>
      </c>
      <c r="D4136" s="271">
        <v>42297</v>
      </c>
      <c r="E4136" s="272">
        <v>0.25277777777777777</v>
      </c>
      <c r="F4136" s="271">
        <v>42297</v>
      </c>
      <c r="G4136" s="272">
        <v>0.2590277777777778</v>
      </c>
      <c r="H4136" s="272">
        <f>G4136-E4136</f>
        <v>6.2500000000000333E-3</v>
      </c>
      <c r="I4136" s="284">
        <v>2</v>
      </c>
      <c r="J4136" s="284"/>
      <c r="K4136" s="284"/>
      <c r="L4136" s="284" t="s">
        <v>11</v>
      </c>
      <c r="M4136" s="284" t="s">
        <v>2924</v>
      </c>
      <c r="N4136" s="268">
        <v>0.4</v>
      </c>
      <c r="O4136" s="284" t="s">
        <v>55</v>
      </c>
      <c r="P4136" s="284" t="s">
        <v>55</v>
      </c>
      <c r="Q4136" s="284" t="s">
        <v>2834</v>
      </c>
      <c r="R4136" s="284">
        <v>0.12</v>
      </c>
      <c r="S4136" s="284">
        <v>0.1</v>
      </c>
      <c r="T4136" s="284">
        <v>0.22</v>
      </c>
      <c r="U4136" s="302" t="s">
        <v>60</v>
      </c>
      <c r="V4136" s="302" t="s">
        <v>128</v>
      </c>
      <c r="W4136" s="302" t="s">
        <v>128</v>
      </c>
      <c r="X4136" s="302" t="s">
        <v>128</v>
      </c>
      <c r="Y4136" s="302" t="s">
        <v>128</v>
      </c>
      <c r="Z4136" s="302" t="s">
        <v>128</v>
      </c>
      <c r="AA4136" s="302" t="s">
        <v>128</v>
      </c>
      <c r="AB4136" s="302" t="s">
        <v>128</v>
      </c>
      <c r="AC4136" s="302" t="s">
        <v>128</v>
      </c>
      <c r="AD4136" s="302" t="s">
        <v>22</v>
      </c>
      <c r="AE4136" s="302" t="s">
        <v>128</v>
      </c>
      <c r="AF4136" s="302" t="s">
        <v>128</v>
      </c>
      <c r="AG4136" s="302"/>
      <c r="AH4136" s="286"/>
      <c r="AI4136" s="286"/>
      <c r="AJ4136" s="342"/>
    </row>
    <row r="4137" spans="1:36" ht="252">
      <c r="A4137" s="279" t="s">
        <v>11517</v>
      </c>
      <c r="B4137" s="279" t="s">
        <v>1412</v>
      </c>
      <c r="C4137" s="279" t="s">
        <v>1423</v>
      </c>
      <c r="D4137" s="282">
        <v>42289</v>
      </c>
      <c r="E4137" s="277">
        <v>0.5854166666666667</v>
      </c>
      <c r="F4137" s="282">
        <v>42289</v>
      </c>
      <c r="G4137" s="277">
        <v>0.5854166666666667</v>
      </c>
      <c r="H4137" s="277">
        <v>0</v>
      </c>
      <c r="I4137" s="273">
        <v>5</v>
      </c>
      <c r="J4137" s="273" t="s">
        <v>180</v>
      </c>
      <c r="K4137" s="273"/>
      <c r="L4137" s="273" t="s">
        <v>29</v>
      </c>
      <c r="M4137" s="273" t="s">
        <v>11810</v>
      </c>
      <c r="N4137" s="273" t="s">
        <v>3</v>
      </c>
      <c r="O4137" s="273" t="s">
        <v>7</v>
      </c>
      <c r="P4137" s="273" t="s">
        <v>11810</v>
      </c>
      <c r="Q4137" s="274" t="s">
        <v>11811</v>
      </c>
      <c r="R4137" s="273">
        <v>1</v>
      </c>
      <c r="S4137" s="273"/>
      <c r="T4137" s="273">
        <v>1</v>
      </c>
      <c r="U4137" s="279" t="s">
        <v>13947</v>
      </c>
      <c r="V4137" s="279" t="s">
        <v>128</v>
      </c>
      <c r="W4137" s="279" t="s">
        <v>128</v>
      </c>
      <c r="X4137" s="279" t="s">
        <v>128</v>
      </c>
      <c r="Y4137" s="279" t="s">
        <v>13948</v>
      </c>
      <c r="Z4137" s="279" t="s">
        <v>128</v>
      </c>
      <c r="AA4137" s="279" t="s">
        <v>128</v>
      </c>
      <c r="AB4137" s="279">
        <v>0</v>
      </c>
      <c r="AC4137" s="279" t="s">
        <v>13936</v>
      </c>
      <c r="AD4137" s="273" t="s">
        <v>27</v>
      </c>
      <c r="AE4137" s="279"/>
      <c r="AF4137" s="279" t="s">
        <v>128</v>
      </c>
      <c r="AG4137" s="290" t="s">
        <v>128</v>
      </c>
      <c r="AH4137" s="286"/>
      <c r="AI4137" s="286"/>
      <c r="AJ4137" s="342"/>
    </row>
    <row r="4138" spans="1:36" ht="75">
      <c r="A4138" s="279" t="s">
        <v>11517</v>
      </c>
      <c r="B4138" s="284" t="s">
        <v>19</v>
      </c>
      <c r="C4138" s="284" t="s">
        <v>5554</v>
      </c>
      <c r="D4138" s="271">
        <v>42289</v>
      </c>
      <c r="E4138" s="272">
        <v>0.67222222222222217</v>
      </c>
      <c r="F4138" s="271">
        <v>42289</v>
      </c>
      <c r="G4138" s="272">
        <v>0.67638888888888893</v>
      </c>
      <c r="H4138" s="272">
        <v>4.1666666666667629E-3</v>
      </c>
      <c r="I4138" s="284">
        <v>4</v>
      </c>
      <c r="J4138" s="284"/>
      <c r="K4138" s="284"/>
      <c r="L4138" s="284" t="s">
        <v>16</v>
      </c>
      <c r="M4138" s="284" t="s">
        <v>264</v>
      </c>
      <c r="N4138" s="268" t="s">
        <v>3</v>
      </c>
      <c r="O4138" s="284" t="s">
        <v>7</v>
      </c>
      <c r="P4138" s="284" t="s">
        <v>11616</v>
      </c>
      <c r="Q4138" s="284" t="s">
        <v>11617</v>
      </c>
      <c r="R4138" s="284">
        <v>6</v>
      </c>
      <c r="S4138" s="284"/>
      <c r="T4138" s="284">
        <v>6</v>
      </c>
      <c r="U4138" s="302"/>
      <c r="V4138" s="302"/>
      <c r="W4138" s="302"/>
      <c r="X4138" s="302"/>
      <c r="Y4138" s="302"/>
      <c r="Z4138" s="302"/>
      <c r="AA4138" s="302"/>
      <c r="AB4138" s="302"/>
      <c r="AC4138" s="302"/>
      <c r="AD4138" s="302" t="s">
        <v>37</v>
      </c>
      <c r="AE4138" s="302"/>
      <c r="AF4138" s="302"/>
      <c r="AG4138" s="302"/>
      <c r="AH4138" s="286"/>
      <c r="AI4138" s="286"/>
      <c r="AJ4138" s="342"/>
    </row>
    <row r="4139" spans="1:36" ht="93.75">
      <c r="A4139" s="279" t="s">
        <v>11517</v>
      </c>
      <c r="B4139" s="284" t="s">
        <v>15</v>
      </c>
      <c r="C4139" s="284" t="s">
        <v>209</v>
      </c>
      <c r="D4139" s="271">
        <v>42289</v>
      </c>
      <c r="E4139" s="272">
        <v>0.13194444444444445</v>
      </c>
      <c r="F4139" s="271">
        <v>42289</v>
      </c>
      <c r="G4139" s="272">
        <v>0.13194444444444445</v>
      </c>
      <c r="H4139" s="272">
        <f>(F4139+G4139)-(D4139+E4139)</f>
        <v>0</v>
      </c>
      <c r="I4139" s="284">
        <v>17</v>
      </c>
      <c r="J4139" s="284" t="s">
        <v>332</v>
      </c>
      <c r="K4139" s="284" t="s">
        <v>8</v>
      </c>
      <c r="L4139" s="284" t="s">
        <v>16</v>
      </c>
      <c r="M4139" s="284" t="s">
        <v>11861</v>
      </c>
      <c r="N4139" s="268" t="s">
        <v>3</v>
      </c>
      <c r="O4139" s="284" t="s">
        <v>7</v>
      </c>
      <c r="P4139" s="284" t="s">
        <v>11862</v>
      </c>
      <c r="Q4139" s="284" t="s">
        <v>12003</v>
      </c>
      <c r="R4139" s="284"/>
      <c r="S4139" s="284">
        <v>1.04</v>
      </c>
      <c r="T4139" s="284">
        <f>SUM(R4139:S4139)</f>
        <v>1.04</v>
      </c>
      <c r="U4139" s="302"/>
      <c r="V4139" s="302"/>
      <c r="W4139" s="302"/>
      <c r="X4139" s="302"/>
      <c r="Y4139" s="302"/>
      <c r="Z4139" s="302"/>
      <c r="AA4139" s="302"/>
      <c r="AB4139" s="302"/>
      <c r="AC4139" s="302"/>
      <c r="AD4139" s="302" t="s">
        <v>37</v>
      </c>
      <c r="AE4139" s="302"/>
      <c r="AF4139" s="302"/>
      <c r="AG4139" s="302"/>
      <c r="AH4139" s="286"/>
      <c r="AI4139" s="286"/>
      <c r="AJ4139" s="342"/>
    </row>
    <row r="4140" spans="1:36" ht="66">
      <c r="A4140" s="279" t="s">
        <v>1018</v>
      </c>
      <c r="B4140" s="284" t="s">
        <v>12</v>
      </c>
      <c r="C4140" s="284" t="s">
        <v>127</v>
      </c>
      <c r="D4140" s="271">
        <v>42086</v>
      </c>
      <c r="E4140" s="272">
        <v>0.28472222222222221</v>
      </c>
      <c r="F4140" s="271">
        <v>42086</v>
      </c>
      <c r="G4140" s="272">
        <v>0.28750000000000003</v>
      </c>
      <c r="H4140" s="272">
        <v>2.7777777777777779E-3</v>
      </c>
      <c r="I4140" s="284">
        <v>1</v>
      </c>
      <c r="J4140" s="284"/>
      <c r="K4140" s="284"/>
      <c r="L4140" s="284" t="s">
        <v>11</v>
      </c>
      <c r="M4140" s="284" t="s">
        <v>401</v>
      </c>
      <c r="N4140" s="268">
        <v>0.4</v>
      </c>
      <c r="O4140" s="284" t="s">
        <v>55</v>
      </c>
      <c r="P4140" s="284" t="s">
        <v>55</v>
      </c>
      <c r="Q4140" s="284" t="s">
        <v>1316</v>
      </c>
      <c r="R4140" s="284">
        <v>0.09</v>
      </c>
      <c r="S4140" s="284">
        <v>0.12</v>
      </c>
      <c r="T4140" s="284">
        <v>0.21</v>
      </c>
      <c r="U4140" s="302" t="s">
        <v>128</v>
      </c>
      <c r="V4140" s="302" t="s">
        <v>128</v>
      </c>
      <c r="W4140" s="302" t="s">
        <v>128</v>
      </c>
      <c r="X4140" s="302" t="s">
        <v>128</v>
      </c>
      <c r="Y4140" s="302" t="s">
        <v>128</v>
      </c>
      <c r="Z4140" s="302" t="s">
        <v>128</v>
      </c>
      <c r="AA4140" s="302" t="s">
        <v>128</v>
      </c>
      <c r="AB4140" s="302" t="s">
        <v>128</v>
      </c>
      <c r="AC4140" s="302" t="s">
        <v>128</v>
      </c>
      <c r="AD4140" s="302" t="s">
        <v>22</v>
      </c>
      <c r="AE4140" s="302" t="s">
        <v>128</v>
      </c>
      <c r="AF4140" s="302" t="s">
        <v>128</v>
      </c>
      <c r="AG4140" s="302"/>
      <c r="AH4140" s="286"/>
      <c r="AI4140" s="286"/>
      <c r="AJ4140" s="342"/>
    </row>
    <row r="4141" spans="1:36" ht="56.25">
      <c r="A4141" s="279" t="s">
        <v>11517</v>
      </c>
      <c r="B4141" s="284" t="s">
        <v>18</v>
      </c>
      <c r="C4141" s="284" t="s">
        <v>18</v>
      </c>
      <c r="D4141" s="271">
        <v>42289</v>
      </c>
      <c r="E4141" s="272">
        <v>42289.292361111111</v>
      </c>
      <c r="F4141" s="271">
        <v>42289</v>
      </c>
      <c r="G4141" s="272">
        <v>42289.583333333336</v>
      </c>
      <c r="H4141" s="272">
        <f>G4141-E4141</f>
        <v>0.29097222222480923</v>
      </c>
      <c r="I4141" s="284">
        <v>2</v>
      </c>
      <c r="J4141" s="284"/>
      <c r="K4141" s="284"/>
      <c r="L4141" s="284" t="s">
        <v>4</v>
      </c>
      <c r="M4141" s="284" t="s">
        <v>25</v>
      </c>
      <c r="N4141" s="268">
        <v>0.4</v>
      </c>
      <c r="O4141" s="284" t="s">
        <v>25</v>
      </c>
      <c r="P4141" s="284" t="s">
        <v>11737</v>
      </c>
      <c r="Q4141" s="284" t="s">
        <v>11738</v>
      </c>
      <c r="R4141" s="284">
        <v>0.44900000000000001</v>
      </c>
      <c r="S4141" s="284"/>
      <c r="T4141" s="284">
        <f>R4141+S4141</f>
        <v>0.44900000000000001</v>
      </c>
      <c r="U4141" s="302"/>
      <c r="V4141" s="302"/>
      <c r="W4141" s="302"/>
      <c r="X4141" s="302"/>
      <c r="Y4141" s="302"/>
      <c r="Z4141" s="302"/>
      <c r="AA4141" s="302"/>
      <c r="AB4141" s="302"/>
      <c r="AC4141" s="302"/>
      <c r="AD4141" s="302" t="s">
        <v>0</v>
      </c>
      <c r="AE4141" s="302"/>
      <c r="AF4141" s="302"/>
      <c r="AG4141" s="302"/>
      <c r="AH4141" s="286"/>
      <c r="AI4141" s="286"/>
      <c r="AJ4141" s="342"/>
    </row>
    <row r="4142" spans="1:36" ht="56.25">
      <c r="A4142" s="279" t="s">
        <v>11517</v>
      </c>
      <c r="B4142" s="284" t="s">
        <v>18</v>
      </c>
      <c r="C4142" s="284" t="s">
        <v>18</v>
      </c>
      <c r="D4142" s="271">
        <v>42289</v>
      </c>
      <c r="E4142" s="272">
        <v>42289.479166666664</v>
      </c>
      <c r="F4142" s="271">
        <v>42289</v>
      </c>
      <c r="G4142" s="272">
        <v>42289.6875</v>
      </c>
      <c r="H4142" s="272">
        <f>G4142-E4142</f>
        <v>0.20833333333575865</v>
      </c>
      <c r="I4142" s="284">
        <v>3</v>
      </c>
      <c r="J4142" s="284"/>
      <c r="K4142" s="284"/>
      <c r="L4142" s="284" t="s">
        <v>4</v>
      </c>
      <c r="M4142" s="284" t="s">
        <v>25</v>
      </c>
      <c r="N4142" s="268">
        <v>0.4</v>
      </c>
      <c r="O4142" s="284" t="s">
        <v>25</v>
      </c>
      <c r="P4142" s="284" t="s">
        <v>11739</v>
      </c>
      <c r="Q4142" s="284" t="s">
        <v>11740</v>
      </c>
      <c r="R4142" s="284">
        <v>0.21299999999999999</v>
      </c>
      <c r="S4142" s="284"/>
      <c r="T4142" s="284">
        <f>R4142+S4142</f>
        <v>0.21299999999999999</v>
      </c>
      <c r="U4142" s="302"/>
      <c r="V4142" s="302"/>
      <c r="W4142" s="302"/>
      <c r="X4142" s="302"/>
      <c r="Y4142" s="302"/>
      <c r="Z4142" s="302"/>
      <c r="AA4142" s="302"/>
      <c r="AB4142" s="302"/>
      <c r="AC4142" s="302"/>
      <c r="AD4142" s="302" t="s">
        <v>0</v>
      </c>
      <c r="AE4142" s="302"/>
      <c r="AF4142" s="302"/>
      <c r="AG4142" s="302"/>
      <c r="AH4142" s="286"/>
      <c r="AI4142" s="286"/>
      <c r="AJ4142" s="342"/>
    </row>
    <row r="4143" spans="1:36" ht="276">
      <c r="A4143" s="279" t="s">
        <v>12463</v>
      </c>
      <c r="B4143" s="284" t="s">
        <v>12</v>
      </c>
      <c r="C4143" s="284" t="s">
        <v>127</v>
      </c>
      <c r="D4143" s="271">
        <v>42351</v>
      </c>
      <c r="E4143" s="272">
        <v>0.12569444444444444</v>
      </c>
      <c r="F4143" s="271">
        <v>42351</v>
      </c>
      <c r="G4143" s="272">
        <v>0.60972222222222217</v>
      </c>
      <c r="H4143" s="272">
        <f>G4143-E4143</f>
        <v>0.48402777777777772</v>
      </c>
      <c r="I4143" s="284">
        <v>2</v>
      </c>
      <c r="J4143" s="284" t="s">
        <v>12597</v>
      </c>
      <c r="K4143" s="284" t="s">
        <v>3211</v>
      </c>
      <c r="L4143" s="284" t="s">
        <v>9</v>
      </c>
      <c r="M4143" s="284" t="s">
        <v>12598</v>
      </c>
      <c r="N4143" s="268" t="s">
        <v>3</v>
      </c>
      <c r="O4143" s="284" t="s">
        <v>7</v>
      </c>
      <c r="P4143" s="284" t="s">
        <v>12598</v>
      </c>
      <c r="Q4143" s="284" t="s">
        <v>13312</v>
      </c>
      <c r="R4143" s="284"/>
      <c r="S4143" s="284">
        <v>4.4000000000000004</v>
      </c>
      <c r="T4143" s="284">
        <v>4.4000000000000004</v>
      </c>
      <c r="U4143" s="302" t="s">
        <v>128</v>
      </c>
      <c r="V4143" s="302" t="s">
        <v>13313</v>
      </c>
      <c r="W4143" s="302" t="s">
        <v>128</v>
      </c>
      <c r="X4143" s="302" t="s">
        <v>128</v>
      </c>
      <c r="Y4143" s="302" t="s">
        <v>13314</v>
      </c>
      <c r="Z4143" s="302" t="s">
        <v>128</v>
      </c>
      <c r="AA4143" s="302" t="s">
        <v>13315</v>
      </c>
      <c r="AB4143" s="302">
        <v>4</v>
      </c>
      <c r="AC4143" s="302" t="s">
        <v>128</v>
      </c>
      <c r="AD4143" s="302" t="s">
        <v>31</v>
      </c>
      <c r="AE4143" s="302" t="s">
        <v>52</v>
      </c>
      <c r="AF4143" s="302" t="s">
        <v>128</v>
      </c>
      <c r="AG4143" s="302"/>
      <c r="AH4143" s="286"/>
      <c r="AI4143" s="286"/>
      <c r="AJ4143" s="342"/>
    </row>
    <row r="4144" spans="1:36" ht="63">
      <c r="A4144" s="279" t="s">
        <v>11517</v>
      </c>
      <c r="B4144" s="274" t="s">
        <v>132</v>
      </c>
      <c r="C4144" s="279" t="s">
        <v>11764</v>
      </c>
      <c r="D4144" s="296">
        <v>42290</v>
      </c>
      <c r="E4144" s="276">
        <v>0.91319444444444453</v>
      </c>
      <c r="F4144" s="296">
        <v>42290</v>
      </c>
      <c r="G4144" s="276">
        <v>0.91319444444444453</v>
      </c>
      <c r="H4144" s="279">
        <v>0</v>
      </c>
      <c r="I4144" s="279">
        <v>20</v>
      </c>
      <c r="J4144" s="279" t="s">
        <v>232</v>
      </c>
      <c r="K4144" s="279" t="s">
        <v>8</v>
      </c>
      <c r="L4144" s="279" t="s">
        <v>29</v>
      </c>
      <c r="M4144" s="279" t="s">
        <v>11765</v>
      </c>
      <c r="N4144" s="279" t="s">
        <v>3</v>
      </c>
      <c r="O4144" s="279" t="s">
        <v>7</v>
      </c>
      <c r="P4144" s="279" t="s">
        <v>11766</v>
      </c>
      <c r="Q4144" s="274" t="s">
        <v>11767</v>
      </c>
      <c r="R4144" s="305">
        <v>0.62</v>
      </c>
      <c r="S4144" s="305">
        <v>3.27</v>
      </c>
      <c r="T4144" s="305">
        <v>3.89</v>
      </c>
      <c r="U4144" s="274" t="s">
        <v>28</v>
      </c>
      <c r="V4144" s="274">
        <v>2006</v>
      </c>
      <c r="W4144" s="273" t="s">
        <v>7</v>
      </c>
      <c r="X4144" s="273"/>
      <c r="Y4144" s="289">
        <v>42065</v>
      </c>
      <c r="Z4144" s="273">
        <v>0</v>
      </c>
      <c r="AA4144" s="273">
        <v>2016</v>
      </c>
      <c r="AB4144" s="273">
        <v>0</v>
      </c>
      <c r="AC4144" s="273">
        <v>2015</v>
      </c>
      <c r="AD4144" s="273" t="s">
        <v>59</v>
      </c>
      <c r="AE4144" s="279"/>
      <c r="AF4144" s="279"/>
      <c r="AG4144" s="290"/>
      <c r="AH4144" s="286"/>
      <c r="AI4144" s="286"/>
      <c r="AJ4144" s="342"/>
    </row>
    <row r="4145" spans="1:36" ht="299.25">
      <c r="A4145" s="279" t="s">
        <v>11517</v>
      </c>
      <c r="B4145" s="279" t="s">
        <v>1412</v>
      </c>
      <c r="C4145" s="279" t="s">
        <v>1427</v>
      </c>
      <c r="D4145" s="282">
        <v>42290</v>
      </c>
      <c r="E4145" s="277">
        <v>0.4291666666666667</v>
      </c>
      <c r="F4145" s="282">
        <v>42290</v>
      </c>
      <c r="G4145" s="277">
        <v>0.47500000000000003</v>
      </c>
      <c r="H4145" s="277">
        <v>4.5833333333333337E-2</v>
      </c>
      <c r="I4145" s="273">
        <v>0</v>
      </c>
      <c r="J4145" s="273" t="s">
        <v>2591</v>
      </c>
      <c r="K4145" s="273"/>
      <c r="L4145" s="273" t="s">
        <v>4</v>
      </c>
      <c r="M4145" s="273" t="s">
        <v>4620</v>
      </c>
      <c r="N4145" s="273" t="s">
        <v>3</v>
      </c>
      <c r="O4145" s="273" t="s">
        <v>32</v>
      </c>
      <c r="P4145" s="273" t="s">
        <v>4620</v>
      </c>
      <c r="Q4145" s="274" t="s">
        <v>11812</v>
      </c>
      <c r="R4145" s="273"/>
      <c r="S4145" s="273"/>
      <c r="T4145" s="273"/>
      <c r="U4145" s="328"/>
      <c r="V4145" s="328" t="s">
        <v>128</v>
      </c>
      <c r="W4145" s="328" t="s">
        <v>128</v>
      </c>
      <c r="X4145" s="328" t="s">
        <v>128</v>
      </c>
      <c r="Y4145" s="328" t="s">
        <v>13942</v>
      </c>
      <c r="Z4145" s="328" t="s">
        <v>128</v>
      </c>
      <c r="AA4145" s="328" t="s">
        <v>128</v>
      </c>
      <c r="AB4145" s="328">
        <v>0</v>
      </c>
      <c r="AC4145" s="328" t="s">
        <v>13936</v>
      </c>
      <c r="AD4145" s="328" t="s">
        <v>68</v>
      </c>
      <c r="AE4145" s="328"/>
      <c r="AF4145" s="328" t="s">
        <v>128</v>
      </c>
      <c r="AG4145" s="328" t="s">
        <v>128</v>
      </c>
      <c r="AH4145" s="286"/>
      <c r="AI4145" s="286"/>
      <c r="AJ4145" s="342"/>
    </row>
    <row r="4146" spans="1:36" ht="150">
      <c r="A4146" s="279" t="s">
        <v>11517</v>
      </c>
      <c r="B4146" s="284" t="s">
        <v>19</v>
      </c>
      <c r="C4146" s="284" t="s">
        <v>19</v>
      </c>
      <c r="D4146" s="271">
        <v>42290</v>
      </c>
      <c r="E4146" s="272">
        <v>0.84513888888888899</v>
      </c>
      <c r="F4146" s="271">
        <v>42290</v>
      </c>
      <c r="G4146" s="272">
        <v>0.95138888888888884</v>
      </c>
      <c r="H4146" s="272">
        <v>0.10624999999999984</v>
      </c>
      <c r="I4146" s="284">
        <v>11</v>
      </c>
      <c r="J4146" s="284"/>
      <c r="K4146" s="284"/>
      <c r="L4146" s="284" t="s">
        <v>29</v>
      </c>
      <c r="M4146" s="284" t="s">
        <v>11618</v>
      </c>
      <c r="N4146" s="268" t="s">
        <v>3</v>
      </c>
      <c r="O4146" s="284" t="s">
        <v>7</v>
      </c>
      <c r="P4146" s="284" t="s">
        <v>11619</v>
      </c>
      <c r="Q4146" s="284" t="s">
        <v>11620</v>
      </c>
      <c r="R4146" s="284">
        <v>63</v>
      </c>
      <c r="S4146" s="284"/>
      <c r="T4146" s="284">
        <v>63</v>
      </c>
      <c r="U4146" s="302" t="s">
        <v>28</v>
      </c>
      <c r="V4146" s="302">
        <v>2005</v>
      </c>
      <c r="W4146" s="302" t="s">
        <v>1709</v>
      </c>
      <c r="X4146" s="302" t="s">
        <v>13425</v>
      </c>
      <c r="Y4146" s="302">
        <v>41900</v>
      </c>
      <c r="Z4146" s="302">
        <v>100</v>
      </c>
      <c r="AA4146" s="302">
        <v>42614</v>
      </c>
      <c r="AB4146" s="302">
        <v>0</v>
      </c>
      <c r="AC4146" s="302">
        <v>41771</v>
      </c>
      <c r="AD4146" s="302" t="s">
        <v>27</v>
      </c>
      <c r="AE4146" s="302"/>
      <c r="AF4146" s="302"/>
      <c r="AG4146" s="302"/>
      <c r="AH4146" s="286"/>
      <c r="AI4146" s="286"/>
      <c r="AJ4146" s="342"/>
    </row>
    <row r="4147" spans="1:36" ht="56.25">
      <c r="A4147" s="279" t="s">
        <v>1018</v>
      </c>
      <c r="B4147" s="284" t="s">
        <v>12</v>
      </c>
      <c r="C4147" s="284" t="s">
        <v>127</v>
      </c>
      <c r="D4147" s="271">
        <v>42090</v>
      </c>
      <c r="E4147" s="272">
        <v>0.32291666666666669</v>
      </c>
      <c r="F4147" s="271">
        <v>42090</v>
      </c>
      <c r="G4147" s="272">
        <v>0.40138888888888885</v>
      </c>
      <c r="H4147" s="272">
        <f t="shared" ref="H4147:H4153" si="67">G4147-E4147</f>
        <v>7.8472222222222165E-2</v>
      </c>
      <c r="I4147" s="284">
        <v>1</v>
      </c>
      <c r="J4147" s="284"/>
      <c r="K4147" s="284"/>
      <c r="L4147" s="284" t="s">
        <v>11</v>
      </c>
      <c r="M4147" s="284" t="s">
        <v>1485</v>
      </c>
      <c r="N4147" s="268">
        <v>0.4</v>
      </c>
      <c r="O4147" s="284" t="s">
        <v>2</v>
      </c>
      <c r="P4147" s="284" t="s">
        <v>1485</v>
      </c>
      <c r="Q4147" s="284" t="s">
        <v>1486</v>
      </c>
      <c r="R4147" s="284"/>
      <c r="S4147" s="284">
        <v>0.21</v>
      </c>
      <c r="T4147" s="284">
        <f>S4147+R4147</f>
        <v>0.21</v>
      </c>
      <c r="U4147" s="302"/>
      <c r="V4147" s="302"/>
      <c r="W4147" s="302"/>
      <c r="X4147" s="302"/>
      <c r="Y4147" s="302"/>
      <c r="Z4147" s="302"/>
      <c r="AA4147" s="302"/>
      <c r="AB4147" s="302"/>
      <c r="AC4147" s="302"/>
      <c r="AD4147" s="302" t="s">
        <v>22</v>
      </c>
      <c r="AE4147" s="302"/>
      <c r="AF4147" s="302"/>
      <c r="AG4147" s="302"/>
      <c r="AH4147" s="286"/>
      <c r="AI4147" s="286"/>
      <c r="AJ4147" s="342"/>
    </row>
    <row r="4148" spans="1:36" ht="56.25">
      <c r="A4148" s="279" t="s">
        <v>11517</v>
      </c>
      <c r="B4148" s="284" t="s">
        <v>18</v>
      </c>
      <c r="C4148" s="284" t="s">
        <v>18</v>
      </c>
      <c r="D4148" s="271">
        <v>42290</v>
      </c>
      <c r="E4148" s="272">
        <v>42290.388888888891</v>
      </c>
      <c r="F4148" s="271">
        <v>42290</v>
      </c>
      <c r="G4148" s="272">
        <v>42290.645833333336</v>
      </c>
      <c r="H4148" s="272">
        <f t="shared" si="67"/>
        <v>0.25694444444525288</v>
      </c>
      <c r="I4148" s="284">
        <v>1</v>
      </c>
      <c r="J4148" s="284"/>
      <c r="K4148" s="284"/>
      <c r="L4148" s="284" t="s">
        <v>11</v>
      </c>
      <c r="M4148" s="284" t="s">
        <v>337</v>
      </c>
      <c r="N4148" s="268">
        <v>0.4</v>
      </c>
      <c r="O4148" s="284" t="s">
        <v>2</v>
      </c>
      <c r="P4148" s="284" t="s">
        <v>11741</v>
      </c>
      <c r="Q4148" s="284" t="s">
        <v>11742</v>
      </c>
      <c r="R4148" s="284">
        <v>5.6000000000000001E-2</v>
      </c>
      <c r="S4148" s="284"/>
      <c r="T4148" s="284">
        <f t="shared" ref="T4148:T4153" si="68">R4148+S4148</f>
        <v>5.6000000000000001E-2</v>
      </c>
      <c r="U4148" s="302"/>
      <c r="V4148" s="302"/>
      <c r="W4148" s="302"/>
      <c r="X4148" s="302"/>
      <c r="Y4148" s="302"/>
      <c r="Z4148" s="302"/>
      <c r="AA4148" s="302"/>
      <c r="AB4148" s="302"/>
      <c r="AC4148" s="302"/>
      <c r="AD4148" s="302" t="s">
        <v>0</v>
      </c>
      <c r="AE4148" s="302"/>
      <c r="AF4148" s="302"/>
      <c r="AG4148" s="302"/>
      <c r="AH4148" s="286"/>
      <c r="AI4148" s="286"/>
      <c r="AJ4148" s="342"/>
    </row>
    <row r="4149" spans="1:36" ht="56.25">
      <c r="A4149" s="279" t="s">
        <v>11517</v>
      </c>
      <c r="B4149" s="284" t="s">
        <v>18</v>
      </c>
      <c r="C4149" s="284" t="s">
        <v>18</v>
      </c>
      <c r="D4149" s="271">
        <v>42290</v>
      </c>
      <c r="E4149" s="272">
        <v>42290.409722222219</v>
      </c>
      <c r="F4149" s="271">
        <v>42290</v>
      </c>
      <c r="G4149" s="272">
        <v>42290.604166666664</v>
      </c>
      <c r="H4149" s="272">
        <f t="shared" si="67"/>
        <v>0.19444444444525288</v>
      </c>
      <c r="I4149" s="284">
        <v>1</v>
      </c>
      <c r="J4149" s="284"/>
      <c r="K4149" s="284"/>
      <c r="L4149" s="284" t="s">
        <v>11</v>
      </c>
      <c r="M4149" s="284" t="s">
        <v>3579</v>
      </c>
      <c r="N4149" s="268">
        <v>0.4</v>
      </c>
      <c r="O4149" s="284" t="s">
        <v>2</v>
      </c>
      <c r="P4149" s="284" t="s">
        <v>11743</v>
      </c>
      <c r="Q4149" s="284" t="s">
        <v>11744</v>
      </c>
      <c r="R4149" s="284">
        <v>0.10199999999999999</v>
      </c>
      <c r="S4149" s="284"/>
      <c r="T4149" s="284">
        <f t="shared" si="68"/>
        <v>0.10199999999999999</v>
      </c>
      <c r="U4149" s="302"/>
      <c r="V4149" s="302"/>
      <c r="W4149" s="302"/>
      <c r="X4149" s="302"/>
      <c r="Y4149" s="302"/>
      <c r="Z4149" s="302"/>
      <c r="AA4149" s="302"/>
      <c r="AB4149" s="302"/>
      <c r="AC4149" s="302"/>
      <c r="AD4149" s="302" t="s">
        <v>0</v>
      </c>
      <c r="AE4149" s="302"/>
      <c r="AF4149" s="302"/>
      <c r="AG4149" s="302"/>
      <c r="AH4149" s="286"/>
      <c r="AI4149" s="286"/>
      <c r="AJ4149" s="342"/>
    </row>
    <row r="4150" spans="1:36" ht="56.25">
      <c r="A4150" s="279" t="s">
        <v>11517</v>
      </c>
      <c r="B4150" s="284" t="s">
        <v>18</v>
      </c>
      <c r="C4150" s="284" t="s">
        <v>18</v>
      </c>
      <c r="D4150" s="271">
        <v>42290</v>
      </c>
      <c r="E4150" s="272">
        <v>42290.458333333336</v>
      </c>
      <c r="F4150" s="271">
        <v>42290</v>
      </c>
      <c r="G4150" s="272">
        <v>42290.677083333336</v>
      </c>
      <c r="H4150" s="272">
        <f t="shared" si="67"/>
        <v>0.21875</v>
      </c>
      <c r="I4150" s="284">
        <v>1</v>
      </c>
      <c r="J4150" s="284"/>
      <c r="K4150" s="284"/>
      <c r="L4150" s="284" t="s">
        <v>11</v>
      </c>
      <c r="M4150" s="284" t="s">
        <v>3579</v>
      </c>
      <c r="N4150" s="268">
        <v>0.4</v>
      </c>
      <c r="O4150" s="284" t="s">
        <v>2</v>
      </c>
      <c r="P4150" s="284" t="s">
        <v>7961</v>
      </c>
      <c r="Q4150" s="284" t="s">
        <v>11745</v>
      </c>
      <c r="R4150" s="284">
        <v>5.3999999999999999E-2</v>
      </c>
      <c r="S4150" s="284"/>
      <c r="T4150" s="284">
        <f t="shared" si="68"/>
        <v>5.3999999999999999E-2</v>
      </c>
      <c r="U4150" s="302"/>
      <c r="V4150" s="302"/>
      <c r="W4150" s="302"/>
      <c r="X4150" s="302"/>
      <c r="Y4150" s="302"/>
      <c r="Z4150" s="302"/>
      <c r="AA4150" s="302"/>
      <c r="AB4150" s="302"/>
      <c r="AC4150" s="302"/>
      <c r="AD4150" s="302" t="s">
        <v>0</v>
      </c>
      <c r="AE4150" s="302"/>
      <c r="AF4150" s="302"/>
      <c r="AG4150" s="302"/>
      <c r="AH4150" s="286"/>
      <c r="AI4150" s="286"/>
      <c r="AJ4150" s="342"/>
    </row>
    <row r="4151" spans="1:36" ht="37.5">
      <c r="A4151" s="279" t="s">
        <v>640</v>
      </c>
      <c r="B4151" s="284" t="s">
        <v>18</v>
      </c>
      <c r="C4151" s="284" t="s">
        <v>18</v>
      </c>
      <c r="D4151" s="271">
        <v>42036</v>
      </c>
      <c r="E4151" s="272">
        <v>42036.112500000003</v>
      </c>
      <c r="F4151" s="271">
        <v>42036</v>
      </c>
      <c r="G4151" s="272">
        <v>42036.134027777778</v>
      </c>
      <c r="H4151" s="272">
        <f t="shared" si="67"/>
        <v>2.1527777775190771E-2</v>
      </c>
      <c r="I4151" s="284">
        <v>1</v>
      </c>
      <c r="J4151" s="284"/>
      <c r="K4151" s="284"/>
      <c r="L4151" s="284" t="s">
        <v>11</v>
      </c>
      <c r="M4151" s="284" t="s">
        <v>703</v>
      </c>
      <c r="N4151" s="268">
        <v>0.4</v>
      </c>
      <c r="O4151" s="284" t="s">
        <v>2</v>
      </c>
      <c r="P4151" s="284" t="s">
        <v>639</v>
      </c>
      <c r="Q4151" s="284" t="s">
        <v>704</v>
      </c>
      <c r="R4151" s="284">
        <v>0.2</v>
      </c>
      <c r="S4151" s="284"/>
      <c r="T4151" s="284">
        <f t="shared" si="68"/>
        <v>0.2</v>
      </c>
      <c r="U4151" s="302"/>
      <c r="V4151" s="302"/>
      <c r="W4151" s="302"/>
      <c r="X4151" s="302"/>
      <c r="Y4151" s="302"/>
      <c r="Z4151" s="302"/>
      <c r="AA4151" s="302"/>
      <c r="AB4151" s="302"/>
      <c r="AC4151" s="302"/>
      <c r="AD4151" s="302" t="s">
        <v>22</v>
      </c>
      <c r="AE4151" s="302"/>
      <c r="AF4151" s="302"/>
      <c r="AG4151" s="302"/>
      <c r="AH4151" s="286"/>
      <c r="AI4151" s="286"/>
      <c r="AJ4151" s="342"/>
    </row>
    <row r="4152" spans="1:36" ht="37.5">
      <c r="A4152" s="279" t="s">
        <v>640</v>
      </c>
      <c r="B4152" s="284" t="s">
        <v>18</v>
      </c>
      <c r="C4152" s="284" t="s">
        <v>18</v>
      </c>
      <c r="D4152" s="271">
        <v>42039</v>
      </c>
      <c r="E4152" s="272">
        <v>42039.291666666664</v>
      </c>
      <c r="F4152" s="271">
        <v>42039</v>
      </c>
      <c r="G4152" s="272">
        <v>42039.305555555555</v>
      </c>
      <c r="H4152" s="272">
        <f t="shared" si="67"/>
        <v>1.3888888890505768E-2</v>
      </c>
      <c r="I4152" s="284">
        <v>8</v>
      </c>
      <c r="J4152" s="284"/>
      <c r="K4152" s="284"/>
      <c r="L4152" s="284" t="s">
        <v>4</v>
      </c>
      <c r="M4152" s="284" t="s">
        <v>55</v>
      </c>
      <c r="N4152" s="268">
        <v>0.4</v>
      </c>
      <c r="O4152" s="284" t="s">
        <v>55</v>
      </c>
      <c r="P4152" s="284" t="s">
        <v>234</v>
      </c>
      <c r="Q4152" s="284" t="s">
        <v>750</v>
      </c>
      <c r="R4152" s="284">
        <v>0.2</v>
      </c>
      <c r="S4152" s="284"/>
      <c r="T4152" s="284">
        <f t="shared" si="68"/>
        <v>0.2</v>
      </c>
      <c r="U4152" s="302"/>
      <c r="V4152" s="302"/>
      <c r="W4152" s="302"/>
      <c r="X4152" s="302"/>
      <c r="Y4152" s="302"/>
      <c r="Z4152" s="302"/>
      <c r="AA4152" s="302"/>
      <c r="AB4152" s="302"/>
      <c r="AC4152" s="302"/>
      <c r="AD4152" s="302" t="s">
        <v>22</v>
      </c>
      <c r="AE4152" s="302"/>
      <c r="AF4152" s="302"/>
      <c r="AG4152" s="302"/>
      <c r="AH4152" s="286"/>
      <c r="AI4152" s="286"/>
      <c r="AJ4152" s="342"/>
    </row>
    <row r="4153" spans="1:36" ht="37.5">
      <c r="A4153" s="279" t="s">
        <v>640</v>
      </c>
      <c r="B4153" s="284" t="s">
        <v>18</v>
      </c>
      <c r="C4153" s="284" t="s">
        <v>18</v>
      </c>
      <c r="D4153" s="271">
        <v>42040</v>
      </c>
      <c r="E4153" s="272">
        <v>42040.125</v>
      </c>
      <c r="F4153" s="271">
        <v>42040</v>
      </c>
      <c r="G4153" s="272">
        <v>42040.138888888891</v>
      </c>
      <c r="H4153" s="272">
        <f t="shared" si="67"/>
        <v>1.3888888890505768E-2</v>
      </c>
      <c r="I4153" s="284">
        <v>8</v>
      </c>
      <c r="J4153" s="284"/>
      <c r="K4153" s="284"/>
      <c r="L4153" s="284" t="s">
        <v>4</v>
      </c>
      <c r="M4153" s="284" t="s">
        <v>55</v>
      </c>
      <c r="N4153" s="268">
        <v>0.4</v>
      </c>
      <c r="O4153" s="284" t="s">
        <v>55</v>
      </c>
      <c r="P4153" s="284" t="s">
        <v>234</v>
      </c>
      <c r="Q4153" s="284" t="s">
        <v>751</v>
      </c>
      <c r="R4153" s="284">
        <v>0.2</v>
      </c>
      <c r="S4153" s="284"/>
      <c r="T4153" s="284">
        <f t="shared" si="68"/>
        <v>0.2</v>
      </c>
      <c r="U4153" s="302"/>
      <c r="V4153" s="302"/>
      <c r="W4153" s="302"/>
      <c r="X4153" s="302"/>
      <c r="Y4153" s="302"/>
      <c r="Z4153" s="302"/>
      <c r="AA4153" s="302"/>
      <c r="AB4153" s="302"/>
      <c r="AC4153" s="302"/>
      <c r="AD4153" s="302" t="s">
        <v>22</v>
      </c>
      <c r="AE4153" s="302"/>
      <c r="AF4153" s="302"/>
      <c r="AG4153" s="302"/>
      <c r="AH4153" s="286"/>
      <c r="AI4153" s="286"/>
      <c r="AJ4153" s="342"/>
    </row>
    <row r="4154" spans="1:36" ht="75">
      <c r="A4154" s="279" t="s">
        <v>640</v>
      </c>
      <c r="B4154" s="284" t="s">
        <v>81</v>
      </c>
      <c r="C4154" s="284" t="s">
        <v>81</v>
      </c>
      <c r="D4154" s="271">
        <v>42055</v>
      </c>
      <c r="E4154" s="272">
        <v>0.13680555555555554</v>
      </c>
      <c r="F4154" s="271">
        <v>42055</v>
      </c>
      <c r="G4154" s="272">
        <v>0.14375000000000002</v>
      </c>
      <c r="H4154" s="272">
        <v>6.9444444444444441E-3</v>
      </c>
      <c r="I4154" s="284">
        <v>4</v>
      </c>
      <c r="J4154" s="284"/>
      <c r="K4154" s="284"/>
      <c r="L4154" s="284" t="s">
        <v>11</v>
      </c>
      <c r="M4154" s="284" t="s">
        <v>940</v>
      </c>
      <c r="N4154" s="268">
        <v>0.4</v>
      </c>
      <c r="O4154" s="284" t="s">
        <v>2</v>
      </c>
      <c r="P4154" s="284" t="s">
        <v>941</v>
      </c>
      <c r="Q4154" s="284" t="s">
        <v>942</v>
      </c>
      <c r="R4154" s="284">
        <v>0.2</v>
      </c>
      <c r="S4154" s="284"/>
      <c r="T4154" s="284">
        <v>0.2</v>
      </c>
      <c r="U4154" s="302"/>
      <c r="V4154" s="302"/>
      <c r="W4154" s="302"/>
      <c r="X4154" s="302"/>
      <c r="Y4154" s="302"/>
      <c r="Z4154" s="302"/>
      <c r="AA4154" s="302"/>
      <c r="AB4154" s="302"/>
      <c r="AC4154" s="302"/>
      <c r="AD4154" s="302" t="s">
        <v>22</v>
      </c>
      <c r="AE4154" s="302"/>
      <c r="AF4154" s="302"/>
      <c r="AG4154" s="302"/>
      <c r="AH4154" s="286"/>
      <c r="AI4154" s="286"/>
      <c r="AJ4154" s="342"/>
    </row>
    <row r="4155" spans="1:36" ht="47.25" customHeight="1">
      <c r="A4155" s="279" t="s">
        <v>11517</v>
      </c>
      <c r="B4155" s="284" t="s">
        <v>19</v>
      </c>
      <c r="C4155" s="284" t="s">
        <v>9151</v>
      </c>
      <c r="D4155" s="271">
        <v>42292</v>
      </c>
      <c r="E4155" s="272">
        <v>0.24722222222222223</v>
      </c>
      <c r="F4155" s="271">
        <v>42292</v>
      </c>
      <c r="G4155" s="272">
        <v>0.26041666666666669</v>
      </c>
      <c r="H4155" s="272">
        <v>1.3194444444444453E-2</v>
      </c>
      <c r="I4155" s="284">
        <v>133</v>
      </c>
      <c r="J4155" s="284"/>
      <c r="K4155" s="284"/>
      <c r="L4155" s="284" t="s">
        <v>16</v>
      </c>
      <c r="M4155" s="284" t="s">
        <v>267</v>
      </c>
      <c r="N4155" s="268">
        <v>220</v>
      </c>
      <c r="O4155" s="284" t="s">
        <v>13</v>
      </c>
      <c r="P4155" s="284" t="s">
        <v>13426</v>
      </c>
      <c r="Q4155" s="284" t="s">
        <v>13427</v>
      </c>
      <c r="R4155" s="284">
        <v>28</v>
      </c>
      <c r="S4155" s="284">
        <v>3</v>
      </c>
      <c r="T4155" s="284">
        <v>31</v>
      </c>
      <c r="U4155" s="302"/>
      <c r="V4155" s="302"/>
      <c r="W4155" s="302"/>
      <c r="X4155" s="302"/>
      <c r="Y4155" s="302"/>
      <c r="Z4155" s="302"/>
      <c r="AA4155" s="302"/>
      <c r="AB4155" s="302"/>
      <c r="AC4155" s="302"/>
      <c r="AD4155" s="302" t="s">
        <v>37</v>
      </c>
      <c r="AE4155" s="302"/>
      <c r="AF4155" s="302"/>
      <c r="AG4155" s="302"/>
      <c r="AH4155" s="286"/>
      <c r="AI4155" s="286"/>
      <c r="AJ4155" s="342"/>
    </row>
    <row r="4156" spans="1:36" ht="63" customHeight="1">
      <c r="A4156" s="279" t="s">
        <v>11517</v>
      </c>
      <c r="B4156" s="284" t="s">
        <v>10</v>
      </c>
      <c r="C4156" s="284" t="s">
        <v>12836</v>
      </c>
      <c r="D4156" s="271">
        <v>42292</v>
      </c>
      <c r="E4156" s="272">
        <v>0.60555555555555551</v>
      </c>
      <c r="F4156" s="271">
        <v>42292</v>
      </c>
      <c r="G4156" s="272">
        <v>0.60555555555555551</v>
      </c>
      <c r="H4156" s="272">
        <v>0</v>
      </c>
      <c r="I4156" s="284">
        <v>228</v>
      </c>
      <c r="J4156" s="284" t="s">
        <v>133</v>
      </c>
      <c r="K4156" s="284" t="s">
        <v>8</v>
      </c>
      <c r="L4156" s="284" t="s">
        <v>7015</v>
      </c>
      <c r="M4156" s="284" t="s">
        <v>11874</v>
      </c>
      <c r="N4156" s="268">
        <v>110</v>
      </c>
      <c r="O4156" s="284" t="s">
        <v>7</v>
      </c>
      <c r="P4156" s="284" t="s">
        <v>11874</v>
      </c>
      <c r="Q4156" s="284" t="s">
        <v>13122</v>
      </c>
      <c r="R4156" s="284">
        <v>35</v>
      </c>
      <c r="S4156" s="284">
        <v>60</v>
      </c>
      <c r="T4156" s="284">
        <v>95</v>
      </c>
      <c r="U4156" s="302"/>
      <c r="V4156" s="302"/>
      <c r="W4156" s="302"/>
      <c r="X4156" s="302"/>
      <c r="Y4156" s="302"/>
      <c r="Z4156" s="302"/>
      <c r="AA4156" s="302"/>
      <c r="AB4156" s="302"/>
      <c r="AC4156" s="302"/>
      <c r="AD4156" s="302" t="s">
        <v>37</v>
      </c>
      <c r="AE4156" s="302"/>
      <c r="AF4156" s="302"/>
      <c r="AG4156" s="302" t="s">
        <v>13123</v>
      </c>
      <c r="AH4156" s="286"/>
      <c r="AI4156" s="286"/>
      <c r="AJ4156" s="342"/>
    </row>
    <row r="4157" spans="1:36" ht="56.25">
      <c r="A4157" s="279" t="s">
        <v>11517</v>
      </c>
      <c r="B4157" s="284" t="s">
        <v>10</v>
      </c>
      <c r="C4157" s="284" t="s">
        <v>12836</v>
      </c>
      <c r="D4157" s="271">
        <v>42292</v>
      </c>
      <c r="E4157" s="272">
        <v>0.60555555555555551</v>
      </c>
      <c r="F4157" s="271">
        <v>42292</v>
      </c>
      <c r="G4157" s="272">
        <v>0.60555555555555551</v>
      </c>
      <c r="H4157" s="272">
        <v>0</v>
      </c>
      <c r="I4157" s="284">
        <v>31</v>
      </c>
      <c r="J4157" s="284" t="s">
        <v>133</v>
      </c>
      <c r="K4157" s="284" t="s">
        <v>8</v>
      </c>
      <c r="L4157" s="284" t="s">
        <v>7015</v>
      </c>
      <c r="M4157" s="284" t="s">
        <v>11874</v>
      </c>
      <c r="N4157" s="268">
        <v>110</v>
      </c>
      <c r="O4157" s="284" t="s">
        <v>7</v>
      </c>
      <c r="P4157" s="284" t="s">
        <v>11874</v>
      </c>
      <c r="Q4157" s="284" t="s">
        <v>13122</v>
      </c>
      <c r="R4157" s="284">
        <v>2</v>
      </c>
      <c r="S4157" s="284"/>
      <c r="T4157" s="284">
        <v>2</v>
      </c>
      <c r="U4157" s="302"/>
      <c r="V4157" s="302"/>
      <c r="W4157" s="302"/>
      <c r="X4157" s="302"/>
      <c r="Y4157" s="302"/>
      <c r="Z4157" s="302"/>
      <c r="AA4157" s="302"/>
      <c r="AB4157" s="302"/>
      <c r="AC4157" s="302"/>
      <c r="AD4157" s="302" t="s">
        <v>37</v>
      </c>
      <c r="AE4157" s="302"/>
      <c r="AF4157" s="302"/>
      <c r="AG4157" s="302" t="s">
        <v>13124</v>
      </c>
      <c r="AH4157" s="286"/>
      <c r="AI4157" s="286"/>
      <c r="AJ4157" s="342"/>
    </row>
    <row r="4158" spans="1:36" ht="56.25">
      <c r="A4158" s="279" t="s">
        <v>11517</v>
      </c>
      <c r="B4158" s="284" t="s">
        <v>18</v>
      </c>
      <c r="C4158" s="284" t="s">
        <v>18</v>
      </c>
      <c r="D4158" s="271">
        <v>42292</v>
      </c>
      <c r="E4158" s="272">
        <v>42292.303472222222</v>
      </c>
      <c r="F4158" s="271">
        <v>42292</v>
      </c>
      <c r="G4158" s="272">
        <v>42292.395833333336</v>
      </c>
      <c r="H4158" s="272">
        <f>G4158-E4158</f>
        <v>9.2361111113859806E-2</v>
      </c>
      <c r="I4158" s="284">
        <v>25</v>
      </c>
      <c r="J4158" s="284"/>
      <c r="K4158" s="284"/>
      <c r="L4158" s="284" t="s">
        <v>4</v>
      </c>
      <c r="M4158" s="284" t="s">
        <v>11927</v>
      </c>
      <c r="N4158" s="268" t="s">
        <v>3</v>
      </c>
      <c r="O4158" s="284" t="s">
        <v>7</v>
      </c>
      <c r="P4158" s="284" t="s">
        <v>11928</v>
      </c>
      <c r="Q4158" s="284" t="s">
        <v>11929</v>
      </c>
      <c r="R4158" s="284">
        <v>4.5540000000000003</v>
      </c>
      <c r="S4158" s="284"/>
      <c r="T4158" s="284">
        <f>R4158+S4158</f>
        <v>4.5540000000000003</v>
      </c>
      <c r="U4158" s="302"/>
      <c r="V4158" s="302"/>
      <c r="W4158" s="302"/>
      <c r="X4158" s="302"/>
      <c r="Y4158" s="302"/>
      <c r="Z4158" s="302"/>
      <c r="AA4158" s="302"/>
      <c r="AB4158" s="302"/>
      <c r="AC4158" s="302"/>
      <c r="AD4158" s="302" t="s">
        <v>24</v>
      </c>
      <c r="AE4158" s="302"/>
      <c r="AF4158" s="302"/>
      <c r="AG4158" s="302"/>
      <c r="AH4158" s="286"/>
      <c r="AI4158" s="286"/>
      <c r="AJ4158" s="342"/>
    </row>
    <row r="4159" spans="1:36" ht="56.25">
      <c r="A4159" s="279" t="s">
        <v>11517</v>
      </c>
      <c r="B4159" s="284" t="s">
        <v>18</v>
      </c>
      <c r="C4159" s="284" t="s">
        <v>18</v>
      </c>
      <c r="D4159" s="271">
        <v>42292</v>
      </c>
      <c r="E4159" s="272">
        <v>42292.541666666664</v>
      </c>
      <c r="F4159" s="271">
        <v>42292</v>
      </c>
      <c r="G4159" s="272">
        <v>42292.75</v>
      </c>
      <c r="H4159" s="272">
        <f>G4159-E4159</f>
        <v>0.20833333333575865</v>
      </c>
      <c r="I4159" s="284">
        <v>1</v>
      </c>
      <c r="J4159" s="284"/>
      <c r="K4159" s="284"/>
      <c r="L4159" s="284" t="s">
        <v>4</v>
      </c>
      <c r="M4159" s="284" t="s">
        <v>25</v>
      </c>
      <c r="N4159" s="268">
        <v>0.4</v>
      </c>
      <c r="O4159" s="284" t="s">
        <v>25</v>
      </c>
      <c r="P4159" s="284" t="s">
        <v>9522</v>
      </c>
      <c r="Q4159" s="284" t="s">
        <v>11930</v>
      </c>
      <c r="R4159" s="284">
        <v>2E-3</v>
      </c>
      <c r="S4159" s="284"/>
      <c r="T4159" s="284">
        <f>R4159+S4159</f>
        <v>2E-3</v>
      </c>
      <c r="U4159" s="302"/>
      <c r="V4159" s="302"/>
      <c r="W4159" s="302"/>
      <c r="X4159" s="302"/>
      <c r="Y4159" s="302"/>
      <c r="Z4159" s="302"/>
      <c r="AA4159" s="302"/>
      <c r="AB4159" s="302"/>
      <c r="AC4159" s="302"/>
      <c r="AD4159" s="302" t="s">
        <v>0</v>
      </c>
      <c r="AE4159" s="302"/>
      <c r="AF4159" s="302"/>
      <c r="AG4159" s="302"/>
      <c r="AH4159" s="286"/>
      <c r="AI4159" s="286"/>
      <c r="AJ4159" s="342"/>
    </row>
    <row r="4160" spans="1:36" ht="75">
      <c r="A4160" s="279" t="s">
        <v>11517</v>
      </c>
      <c r="B4160" s="284" t="s">
        <v>18</v>
      </c>
      <c r="C4160" s="284" t="s">
        <v>18</v>
      </c>
      <c r="D4160" s="271">
        <v>42292</v>
      </c>
      <c r="E4160" s="272">
        <v>42292.493055555555</v>
      </c>
      <c r="F4160" s="271">
        <v>42292</v>
      </c>
      <c r="G4160" s="272">
        <v>42292.680555555555</v>
      </c>
      <c r="H4160" s="272">
        <f>G4160-E4160</f>
        <v>0.1875</v>
      </c>
      <c r="I4160" s="284">
        <v>26</v>
      </c>
      <c r="J4160" s="284"/>
      <c r="K4160" s="284"/>
      <c r="L4160" s="284" t="s">
        <v>4</v>
      </c>
      <c r="M4160" s="284" t="s">
        <v>11931</v>
      </c>
      <c r="N4160" s="268" t="s">
        <v>3</v>
      </c>
      <c r="O4160" s="284" t="s">
        <v>7</v>
      </c>
      <c r="P4160" s="284" t="s">
        <v>11932</v>
      </c>
      <c r="Q4160" s="284" t="s">
        <v>11933</v>
      </c>
      <c r="R4160" s="284">
        <v>0.85799999999999998</v>
      </c>
      <c r="S4160" s="284"/>
      <c r="T4160" s="284">
        <f>R4160+S4160</f>
        <v>0.85799999999999998</v>
      </c>
      <c r="U4160" s="302"/>
      <c r="V4160" s="302"/>
      <c r="W4160" s="302"/>
      <c r="X4160" s="302"/>
      <c r="Y4160" s="302"/>
      <c r="Z4160" s="302"/>
      <c r="AA4160" s="302"/>
      <c r="AB4160" s="302"/>
      <c r="AC4160" s="302"/>
      <c r="AD4160" s="302" t="s">
        <v>30</v>
      </c>
      <c r="AE4160" s="302"/>
      <c r="AF4160" s="302"/>
      <c r="AG4160" s="302"/>
      <c r="AH4160" s="286"/>
      <c r="AI4160" s="286"/>
      <c r="AJ4160" s="342"/>
    </row>
    <row r="4161" spans="1:36" ht="94.5" customHeight="1">
      <c r="A4161" s="279" t="s">
        <v>11517</v>
      </c>
      <c r="B4161" s="284" t="s">
        <v>12</v>
      </c>
      <c r="C4161" s="284" t="s">
        <v>127</v>
      </c>
      <c r="D4161" s="271">
        <v>42292</v>
      </c>
      <c r="E4161" s="272">
        <v>0.41805555555555557</v>
      </c>
      <c r="F4161" s="271">
        <v>42292</v>
      </c>
      <c r="G4161" s="272">
        <v>0.41805555555555557</v>
      </c>
      <c r="H4161" s="272">
        <f>G4161-E4161</f>
        <v>0</v>
      </c>
      <c r="I4161" s="284">
        <v>7</v>
      </c>
      <c r="J4161" s="284"/>
      <c r="K4161" s="284"/>
      <c r="L4161" s="284" t="s">
        <v>4</v>
      </c>
      <c r="M4161" s="284" t="s">
        <v>11875</v>
      </c>
      <c r="N4161" s="268">
        <v>0.4</v>
      </c>
      <c r="O4161" s="284" t="s">
        <v>2</v>
      </c>
      <c r="P4161" s="284" t="s">
        <v>941</v>
      </c>
      <c r="Q4161" s="284" t="s">
        <v>13226</v>
      </c>
      <c r="R4161" s="284">
        <v>0.25</v>
      </c>
      <c r="S4161" s="284">
        <v>1</v>
      </c>
      <c r="T4161" s="284">
        <v>1.25</v>
      </c>
      <c r="U4161" s="302" t="s">
        <v>128</v>
      </c>
      <c r="V4161" s="302" t="s">
        <v>128</v>
      </c>
      <c r="W4161" s="302" t="s">
        <v>128</v>
      </c>
      <c r="X4161" s="302" t="s">
        <v>128</v>
      </c>
      <c r="Y4161" s="302" t="s">
        <v>128</v>
      </c>
      <c r="Z4161" s="302" t="s">
        <v>128</v>
      </c>
      <c r="AA4161" s="302" t="s">
        <v>128</v>
      </c>
      <c r="AB4161" s="302" t="s">
        <v>128</v>
      </c>
      <c r="AC4161" s="302" t="s">
        <v>128</v>
      </c>
      <c r="AD4161" s="302" t="s">
        <v>24</v>
      </c>
      <c r="AE4161" s="302" t="s">
        <v>128</v>
      </c>
      <c r="AF4161" s="302" t="s">
        <v>128</v>
      </c>
      <c r="AG4161" s="302"/>
      <c r="AH4161" s="286"/>
      <c r="AI4161" s="286"/>
      <c r="AJ4161" s="342"/>
    </row>
    <row r="4162" spans="1:36" ht="93.75">
      <c r="A4162" s="279" t="s">
        <v>11517</v>
      </c>
      <c r="B4162" s="284" t="s">
        <v>19</v>
      </c>
      <c r="C4162" s="284" t="s">
        <v>19</v>
      </c>
      <c r="D4162" s="271">
        <v>42293</v>
      </c>
      <c r="E4162" s="272">
        <v>0.52986111111111112</v>
      </c>
      <c r="F4162" s="271">
        <v>42293</v>
      </c>
      <c r="G4162" s="272">
        <v>0.60972222222222217</v>
      </c>
      <c r="H4162" s="272">
        <v>7.9861111111111049E-2</v>
      </c>
      <c r="I4162" s="284">
        <v>77</v>
      </c>
      <c r="J4162" s="284"/>
      <c r="K4162" s="284"/>
      <c r="L4162" s="284" t="s">
        <v>4</v>
      </c>
      <c r="M4162" s="284" t="s">
        <v>189</v>
      </c>
      <c r="N4162" s="268">
        <v>35</v>
      </c>
      <c r="O4162" s="284" t="s">
        <v>13</v>
      </c>
      <c r="P4162" s="284" t="s">
        <v>11876</v>
      </c>
      <c r="Q4162" s="284" t="s">
        <v>11986</v>
      </c>
      <c r="R4162" s="284">
        <v>45</v>
      </c>
      <c r="S4162" s="284">
        <v>3</v>
      </c>
      <c r="T4162" s="284">
        <v>48</v>
      </c>
      <c r="U4162" s="302" t="s">
        <v>44</v>
      </c>
      <c r="V4162" s="302">
        <v>1979</v>
      </c>
      <c r="W4162" s="302" t="s">
        <v>13428</v>
      </c>
      <c r="X4162" s="302">
        <v>0</v>
      </c>
      <c r="Y4162" s="302">
        <v>42177</v>
      </c>
      <c r="Z4162" s="302">
        <v>100</v>
      </c>
      <c r="AA4162" s="302">
        <v>42573</v>
      </c>
      <c r="AB4162" s="302">
        <v>0</v>
      </c>
      <c r="AC4162" s="302">
        <v>42059</v>
      </c>
      <c r="AD4162" s="302" t="s">
        <v>0</v>
      </c>
      <c r="AE4162" s="302"/>
      <c r="AF4162" s="302"/>
      <c r="AG4162" s="302"/>
      <c r="AH4162" s="286"/>
      <c r="AI4162" s="286"/>
      <c r="AJ4162" s="342"/>
    </row>
    <row r="4163" spans="1:36" ht="75">
      <c r="A4163" s="279" t="s">
        <v>11517</v>
      </c>
      <c r="B4163" s="284" t="s">
        <v>19</v>
      </c>
      <c r="C4163" s="284" t="s">
        <v>5554</v>
      </c>
      <c r="D4163" s="271">
        <v>42293</v>
      </c>
      <c r="E4163" s="272">
        <v>0.80138888888888893</v>
      </c>
      <c r="F4163" s="271">
        <v>42293</v>
      </c>
      <c r="G4163" s="272">
        <v>0.81111111111111101</v>
      </c>
      <c r="H4163" s="272">
        <v>9.7222222222220767E-3</v>
      </c>
      <c r="I4163" s="284">
        <v>4</v>
      </c>
      <c r="J4163" s="284"/>
      <c r="K4163" s="284"/>
      <c r="L4163" s="284" t="s">
        <v>16</v>
      </c>
      <c r="M4163" s="284" t="s">
        <v>264</v>
      </c>
      <c r="N4163" s="268" t="s">
        <v>3</v>
      </c>
      <c r="O4163" s="284" t="s">
        <v>7</v>
      </c>
      <c r="P4163" s="284" t="s">
        <v>11616</v>
      </c>
      <c r="Q4163" s="284" t="s">
        <v>11987</v>
      </c>
      <c r="R4163" s="284">
        <v>8</v>
      </c>
      <c r="S4163" s="284"/>
      <c r="T4163" s="284">
        <v>8</v>
      </c>
      <c r="U4163" s="302"/>
      <c r="V4163" s="302"/>
      <c r="W4163" s="302"/>
      <c r="X4163" s="302"/>
      <c r="Y4163" s="302"/>
      <c r="Z4163" s="302"/>
      <c r="AA4163" s="302"/>
      <c r="AB4163" s="302"/>
      <c r="AC4163" s="302"/>
      <c r="AD4163" s="302" t="s">
        <v>37</v>
      </c>
      <c r="AE4163" s="302"/>
      <c r="AF4163" s="302"/>
      <c r="AG4163" s="302"/>
      <c r="AH4163" s="286"/>
      <c r="AI4163" s="286"/>
      <c r="AJ4163" s="342"/>
    </row>
    <row r="4164" spans="1:36" ht="75">
      <c r="A4164" s="279" t="s">
        <v>11517</v>
      </c>
      <c r="B4164" s="284" t="s">
        <v>10</v>
      </c>
      <c r="C4164" s="284" t="s">
        <v>287</v>
      </c>
      <c r="D4164" s="271">
        <v>42293</v>
      </c>
      <c r="E4164" s="272">
        <v>0.22916666666666666</v>
      </c>
      <c r="F4164" s="271">
        <v>42293</v>
      </c>
      <c r="G4164" s="272">
        <v>0.37847222222222227</v>
      </c>
      <c r="H4164" s="272">
        <v>0.1423611111111111</v>
      </c>
      <c r="I4164" s="284">
        <v>8</v>
      </c>
      <c r="J4164" s="284" t="s">
        <v>11921</v>
      </c>
      <c r="K4164" s="284"/>
      <c r="L4164" s="284" t="s">
        <v>4</v>
      </c>
      <c r="M4164" s="284" t="s">
        <v>11924</v>
      </c>
      <c r="N4164" s="268" t="s">
        <v>3</v>
      </c>
      <c r="O4164" s="284" t="s">
        <v>7</v>
      </c>
      <c r="P4164" s="284" t="s">
        <v>11925</v>
      </c>
      <c r="Q4164" s="284" t="s">
        <v>11926</v>
      </c>
      <c r="R4164" s="284">
        <v>14</v>
      </c>
      <c r="S4164" s="284"/>
      <c r="T4164" s="284">
        <v>14</v>
      </c>
      <c r="U4164" s="302"/>
      <c r="V4164" s="302"/>
      <c r="W4164" s="302"/>
      <c r="X4164" s="302"/>
      <c r="Y4164" s="302"/>
      <c r="Z4164" s="302"/>
      <c r="AA4164" s="302"/>
      <c r="AB4164" s="302"/>
      <c r="AC4164" s="302"/>
      <c r="AD4164" s="302" t="s">
        <v>0</v>
      </c>
      <c r="AE4164" s="302"/>
      <c r="AF4164" s="302"/>
      <c r="AG4164" s="302" t="s">
        <v>13125</v>
      </c>
      <c r="AH4164" s="286"/>
      <c r="AI4164" s="286"/>
      <c r="AJ4164" s="342"/>
    </row>
    <row r="4165" spans="1:36" ht="75">
      <c r="A4165" s="279" t="s">
        <v>11517</v>
      </c>
      <c r="B4165" s="284" t="s">
        <v>18</v>
      </c>
      <c r="C4165" s="284" t="s">
        <v>18</v>
      </c>
      <c r="D4165" s="271">
        <v>42293</v>
      </c>
      <c r="E4165" s="272">
        <v>42293.291666666664</v>
      </c>
      <c r="F4165" s="271">
        <v>42293</v>
      </c>
      <c r="G4165" s="272">
        <v>42293.416666666664</v>
      </c>
      <c r="H4165" s="272">
        <f>G4165-E4165</f>
        <v>0.125</v>
      </c>
      <c r="I4165" s="284">
        <v>1</v>
      </c>
      <c r="J4165" s="284"/>
      <c r="K4165" s="284"/>
      <c r="L4165" s="284" t="s">
        <v>4</v>
      </c>
      <c r="M4165" s="284" t="s">
        <v>11934</v>
      </c>
      <c r="N4165" s="268">
        <v>0.4</v>
      </c>
      <c r="O4165" s="284" t="s">
        <v>25</v>
      </c>
      <c r="P4165" s="284" t="s">
        <v>11935</v>
      </c>
      <c r="Q4165" s="284" t="s">
        <v>11936</v>
      </c>
      <c r="R4165" s="284">
        <v>0.16400000000000001</v>
      </c>
      <c r="S4165" s="284"/>
      <c r="T4165" s="284">
        <f>R4165+S4165</f>
        <v>0.16400000000000001</v>
      </c>
      <c r="U4165" s="302"/>
      <c r="V4165" s="302"/>
      <c r="W4165" s="302"/>
      <c r="X4165" s="302"/>
      <c r="Y4165" s="302"/>
      <c r="Z4165" s="302"/>
      <c r="AA4165" s="302"/>
      <c r="AB4165" s="302"/>
      <c r="AC4165" s="302"/>
      <c r="AD4165" s="302" t="s">
        <v>0</v>
      </c>
      <c r="AE4165" s="302"/>
      <c r="AF4165" s="302"/>
      <c r="AG4165" s="302"/>
      <c r="AH4165" s="286"/>
      <c r="AI4165" s="286"/>
      <c r="AJ4165" s="342"/>
    </row>
    <row r="4166" spans="1:36" ht="56.25">
      <c r="A4166" s="279" t="s">
        <v>11517</v>
      </c>
      <c r="B4166" s="284" t="s">
        <v>18</v>
      </c>
      <c r="C4166" s="284" t="s">
        <v>18</v>
      </c>
      <c r="D4166" s="271">
        <v>42293</v>
      </c>
      <c r="E4166" s="272">
        <v>42293.625</v>
      </c>
      <c r="F4166" s="271">
        <v>42293</v>
      </c>
      <c r="G4166" s="272">
        <v>42293.642361111109</v>
      </c>
      <c r="H4166" s="272">
        <f>G4166-E4166</f>
        <v>1.7361111109494232E-2</v>
      </c>
      <c r="I4166" s="284">
        <v>3</v>
      </c>
      <c r="J4166" s="284"/>
      <c r="K4166" s="284"/>
      <c r="L4166" s="284" t="s">
        <v>4</v>
      </c>
      <c r="M4166" s="284" t="s">
        <v>7</v>
      </c>
      <c r="N4166" s="268">
        <v>0.4</v>
      </c>
      <c r="O4166" s="284" t="s">
        <v>7</v>
      </c>
      <c r="P4166" s="284" t="s">
        <v>11937</v>
      </c>
      <c r="Q4166" s="284" t="s">
        <v>11938</v>
      </c>
      <c r="R4166" s="284">
        <v>2.3E-2</v>
      </c>
      <c r="S4166" s="284"/>
      <c r="T4166" s="284">
        <f>R4166+S4166</f>
        <v>2.3E-2</v>
      </c>
      <c r="U4166" s="302"/>
      <c r="V4166" s="302"/>
      <c r="W4166" s="302"/>
      <c r="X4166" s="302"/>
      <c r="Y4166" s="302"/>
      <c r="Z4166" s="302"/>
      <c r="AA4166" s="302"/>
      <c r="AB4166" s="302"/>
      <c r="AC4166" s="302"/>
      <c r="AD4166" s="302" t="s">
        <v>0</v>
      </c>
      <c r="AE4166" s="302"/>
      <c r="AF4166" s="302"/>
      <c r="AG4166" s="302"/>
      <c r="AH4166" s="286"/>
      <c r="AI4166" s="286"/>
      <c r="AJ4166" s="342"/>
    </row>
    <row r="4167" spans="1:36" ht="56.25">
      <c r="A4167" s="279" t="s">
        <v>11517</v>
      </c>
      <c r="B4167" s="284" t="s">
        <v>18</v>
      </c>
      <c r="C4167" s="284" t="s">
        <v>18</v>
      </c>
      <c r="D4167" s="271">
        <v>42293</v>
      </c>
      <c r="E4167" s="272">
        <v>42293.649305555555</v>
      </c>
      <c r="F4167" s="271">
        <v>42293</v>
      </c>
      <c r="G4167" s="272">
        <v>42293.680555555555</v>
      </c>
      <c r="H4167" s="272">
        <f>G4167-E4167</f>
        <v>3.125E-2</v>
      </c>
      <c r="I4167" s="284">
        <v>5</v>
      </c>
      <c r="J4167" s="284"/>
      <c r="K4167" s="284"/>
      <c r="L4167" s="284" t="s">
        <v>4</v>
      </c>
      <c r="M4167" s="284" t="s">
        <v>7</v>
      </c>
      <c r="N4167" s="268">
        <v>0.4</v>
      </c>
      <c r="O4167" s="284" t="s">
        <v>7</v>
      </c>
      <c r="P4167" s="284" t="s">
        <v>11939</v>
      </c>
      <c r="Q4167" s="284" t="s">
        <v>11940</v>
      </c>
      <c r="R4167" s="284">
        <v>0.14399999999999999</v>
      </c>
      <c r="S4167" s="284"/>
      <c r="T4167" s="284">
        <f>R4167+S4167</f>
        <v>0.14399999999999999</v>
      </c>
      <c r="U4167" s="302"/>
      <c r="V4167" s="302"/>
      <c r="W4167" s="302"/>
      <c r="X4167" s="302"/>
      <c r="Y4167" s="302"/>
      <c r="Z4167" s="302"/>
      <c r="AA4167" s="302"/>
      <c r="AB4167" s="302"/>
      <c r="AC4167" s="302"/>
      <c r="AD4167" s="302" t="s">
        <v>0</v>
      </c>
      <c r="AE4167" s="302"/>
      <c r="AF4167" s="302"/>
      <c r="AG4167" s="302"/>
      <c r="AH4167" s="286"/>
      <c r="AI4167" s="286"/>
      <c r="AJ4167" s="342"/>
    </row>
    <row r="4168" spans="1:36" ht="93.75">
      <c r="A4168" s="279" t="s">
        <v>1018</v>
      </c>
      <c r="B4168" s="284" t="s">
        <v>18</v>
      </c>
      <c r="C4168" s="284" t="s">
        <v>18</v>
      </c>
      <c r="D4168" s="271">
        <v>42076</v>
      </c>
      <c r="E4168" s="272">
        <v>42076.292361111111</v>
      </c>
      <c r="F4168" s="271">
        <v>42076</v>
      </c>
      <c r="G4168" s="272">
        <v>42076.392361111109</v>
      </c>
      <c r="H4168" s="272">
        <f>G4168-E4168</f>
        <v>9.9999999998544808E-2</v>
      </c>
      <c r="I4168" s="284">
        <v>3</v>
      </c>
      <c r="J4168" s="284"/>
      <c r="K4168" s="284"/>
      <c r="L4168" s="284" t="s">
        <v>4</v>
      </c>
      <c r="M4168" s="284" t="s">
        <v>1178</v>
      </c>
      <c r="N4168" s="268">
        <v>0.4</v>
      </c>
      <c r="O4168" s="284" t="s">
        <v>7</v>
      </c>
      <c r="P4168" s="284" t="s">
        <v>1178</v>
      </c>
      <c r="Q4168" s="284" t="s">
        <v>1179</v>
      </c>
      <c r="R4168" s="284">
        <v>0.2</v>
      </c>
      <c r="S4168" s="284"/>
      <c r="T4168" s="284">
        <f>R4168+S4168</f>
        <v>0.2</v>
      </c>
      <c r="U4168" s="302"/>
      <c r="V4168" s="302"/>
      <c r="W4168" s="302"/>
      <c r="X4168" s="302"/>
      <c r="Y4168" s="302"/>
      <c r="Z4168" s="302"/>
      <c r="AA4168" s="302"/>
      <c r="AB4168" s="302"/>
      <c r="AC4168" s="302"/>
      <c r="AD4168" s="302" t="s">
        <v>22</v>
      </c>
      <c r="AE4168" s="302"/>
      <c r="AF4168" s="302"/>
      <c r="AG4168" s="302"/>
      <c r="AH4168" s="286"/>
      <c r="AI4168" s="286"/>
      <c r="AJ4168" s="342"/>
    </row>
    <row r="4169" spans="1:36" ht="63">
      <c r="A4169" s="279" t="s">
        <v>11517</v>
      </c>
      <c r="B4169" s="274" t="s">
        <v>132</v>
      </c>
      <c r="C4169" s="274" t="s">
        <v>6851</v>
      </c>
      <c r="D4169" s="296">
        <v>42294</v>
      </c>
      <c r="E4169" s="276">
        <v>0.7402777777777777</v>
      </c>
      <c r="F4169" s="296">
        <v>42294</v>
      </c>
      <c r="G4169" s="276">
        <v>0.7402777777777777</v>
      </c>
      <c r="H4169" s="279">
        <v>0</v>
      </c>
      <c r="I4169" s="279">
        <v>11</v>
      </c>
      <c r="J4169" s="279" t="s">
        <v>232</v>
      </c>
      <c r="K4169" s="279" t="s">
        <v>8</v>
      </c>
      <c r="L4169" s="279" t="s">
        <v>29</v>
      </c>
      <c r="M4169" s="279" t="s">
        <v>11892</v>
      </c>
      <c r="N4169" s="279" t="s">
        <v>3</v>
      </c>
      <c r="O4169" s="279" t="s">
        <v>7</v>
      </c>
      <c r="P4169" s="279" t="s">
        <v>11893</v>
      </c>
      <c r="Q4169" s="274" t="s">
        <v>11894</v>
      </c>
      <c r="R4169" s="305">
        <v>0.15</v>
      </c>
      <c r="S4169" s="305"/>
      <c r="T4169" s="305">
        <v>0.15</v>
      </c>
      <c r="U4169" s="274" t="s">
        <v>28</v>
      </c>
      <c r="V4169" s="274">
        <v>1991</v>
      </c>
      <c r="W4169" s="279" t="s">
        <v>7</v>
      </c>
      <c r="X4169" s="279"/>
      <c r="Y4169" s="296">
        <v>42107</v>
      </c>
      <c r="Z4169" s="279">
        <v>100</v>
      </c>
      <c r="AA4169" s="279">
        <v>2016</v>
      </c>
      <c r="AB4169" s="279">
        <v>0</v>
      </c>
      <c r="AC4169" s="309">
        <v>41913</v>
      </c>
      <c r="AD4169" s="279" t="s">
        <v>59</v>
      </c>
      <c r="AE4169" s="279"/>
      <c r="AF4169" s="279"/>
      <c r="AG4169" s="290"/>
      <c r="AH4169" s="286"/>
      <c r="AI4169" s="286"/>
      <c r="AJ4169" s="342"/>
    </row>
    <row r="4170" spans="1:36" ht="131.25">
      <c r="A4170" s="279" t="s">
        <v>11517</v>
      </c>
      <c r="B4170" s="284" t="s">
        <v>19</v>
      </c>
      <c r="C4170" s="284" t="s">
        <v>5554</v>
      </c>
      <c r="D4170" s="271">
        <v>42294</v>
      </c>
      <c r="E4170" s="272">
        <v>0.49444444444444446</v>
      </c>
      <c r="F4170" s="271">
        <v>42294</v>
      </c>
      <c r="G4170" s="272">
        <v>0.49513888888888885</v>
      </c>
      <c r="H4170" s="272">
        <v>6.9444444444438647E-4</v>
      </c>
      <c r="I4170" s="284">
        <v>2</v>
      </c>
      <c r="J4170" s="284" t="s">
        <v>150</v>
      </c>
      <c r="K4170" s="284" t="s">
        <v>8</v>
      </c>
      <c r="L4170" s="284" t="s">
        <v>16</v>
      </c>
      <c r="M4170" s="284" t="s">
        <v>270</v>
      </c>
      <c r="N4170" s="268" t="s">
        <v>3</v>
      </c>
      <c r="O4170" s="284" t="s">
        <v>7</v>
      </c>
      <c r="P4170" s="284" t="s">
        <v>11988</v>
      </c>
      <c r="Q4170" s="284" t="s">
        <v>11989</v>
      </c>
      <c r="R4170" s="284"/>
      <c r="S4170" s="284">
        <v>1</v>
      </c>
      <c r="T4170" s="284">
        <v>1</v>
      </c>
      <c r="U4170" s="302"/>
      <c r="V4170" s="302"/>
      <c r="W4170" s="302"/>
      <c r="X4170" s="302"/>
      <c r="Y4170" s="302"/>
      <c r="Z4170" s="302"/>
      <c r="AA4170" s="302"/>
      <c r="AB4170" s="302"/>
      <c r="AC4170" s="302"/>
      <c r="AD4170" s="302" t="s">
        <v>37</v>
      </c>
      <c r="AE4170" s="302"/>
      <c r="AF4170" s="302"/>
      <c r="AG4170" s="302"/>
      <c r="AH4170" s="286"/>
      <c r="AI4170" s="286"/>
      <c r="AJ4170" s="342"/>
    </row>
    <row r="4171" spans="1:36" ht="409.5">
      <c r="A4171" s="279" t="s">
        <v>11517</v>
      </c>
      <c r="B4171" s="284" t="s">
        <v>15</v>
      </c>
      <c r="C4171" s="284" t="s">
        <v>209</v>
      </c>
      <c r="D4171" s="271">
        <v>42294</v>
      </c>
      <c r="E4171" s="272">
        <v>0.30486111111111108</v>
      </c>
      <c r="F4171" s="271">
        <v>42294</v>
      </c>
      <c r="G4171" s="272">
        <v>0.30486111111111108</v>
      </c>
      <c r="H4171" s="272">
        <f>(F4171+G4171)-(D4171+E4171)</f>
        <v>0</v>
      </c>
      <c r="I4171" s="284">
        <v>58</v>
      </c>
      <c r="J4171" s="284" t="s">
        <v>3180</v>
      </c>
      <c r="K4171" s="284" t="s">
        <v>8</v>
      </c>
      <c r="L4171" s="284" t="s">
        <v>16</v>
      </c>
      <c r="M4171" s="284" t="s">
        <v>966</v>
      </c>
      <c r="N4171" s="268">
        <v>110</v>
      </c>
      <c r="O4171" s="284" t="s">
        <v>7</v>
      </c>
      <c r="P4171" s="284" t="s">
        <v>11912</v>
      </c>
      <c r="Q4171" s="284" t="s">
        <v>11913</v>
      </c>
      <c r="R4171" s="284"/>
      <c r="S4171" s="284">
        <v>20.51</v>
      </c>
      <c r="T4171" s="284">
        <f>SUM(R4171:S4171)</f>
        <v>20.51</v>
      </c>
      <c r="U4171" s="302"/>
      <c r="V4171" s="302"/>
      <c r="W4171" s="302"/>
      <c r="X4171" s="302"/>
      <c r="Y4171" s="302"/>
      <c r="Z4171" s="302"/>
      <c r="AA4171" s="302"/>
      <c r="AB4171" s="302"/>
      <c r="AC4171" s="302"/>
      <c r="AD4171" s="302" t="s">
        <v>37</v>
      </c>
      <c r="AE4171" s="302"/>
      <c r="AF4171" s="302"/>
      <c r="AG4171" s="302"/>
      <c r="AH4171" s="286"/>
      <c r="AI4171" s="286"/>
      <c r="AJ4171" s="342"/>
    </row>
    <row r="4172" spans="1:36" ht="56.25">
      <c r="A4172" s="279" t="s">
        <v>11517</v>
      </c>
      <c r="B4172" s="284" t="s">
        <v>18</v>
      </c>
      <c r="C4172" s="284" t="s">
        <v>18</v>
      </c>
      <c r="D4172" s="271">
        <v>42294</v>
      </c>
      <c r="E4172" s="272">
        <v>42294.416666666664</v>
      </c>
      <c r="F4172" s="271">
        <v>42294</v>
      </c>
      <c r="G4172" s="272">
        <v>42294.666666666664</v>
      </c>
      <c r="H4172" s="272">
        <f>G4172-E4172</f>
        <v>0.25</v>
      </c>
      <c r="I4172" s="284">
        <v>3</v>
      </c>
      <c r="J4172" s="284"/>
      <c r="K4172" s="284"/>
      <c r="L4172" s="284" t="s">
        <v>4</v>
      </c>
      <c r="M4172" s="284" t="s">
        <v>7</v>
      </c>
      <c r="N4172" s="268">
        <v>0.4</v>
      </c>
      <c r="O4172" s="284" t="s">
        <v>7</v>
      </c>
      <c r="P4172" s="284" t="s">
        <v>338</v>
      </c>
      <c r="Q4172" s="284" t="s">
        <v>11941</v>
      </c>
      <c r="R4172" s="284">
        <v>0.36599999999999999</v>
      </c>
      <c r="S4172" s="284"/>
      <c r="T4172" s="284">
        <f>R4172+S4172</f>
        <v>0.36599999999999999</v>
      </c>
      <c r="U4172" s="302"/>
      <c r="V4172" s="302"/>
      <c r="W4172" s="302"/>
      <c r="X4172" s="302"/>
      <c r="Y4172" s="302"/>
      <c r="Z4172" s="302"/>
      <c r="AA4172" s="302"/>
      <c r="AB4172" s="302"/>
      <c r="AC4172" s="302"/>
      <c r="AD4172" s="302" t="s">
        <v>0</v>
      </c>
      <c r="AE4172" s="302"/>
      <c r="AF4172" s="302"/>
      <c r="AG4172" s="302"/>
      <c r="AH4172" s="286"/>
      <c r="AI4172" s="286"/>
      <c r="AJ4172" s="342"/>
    </row>
    <row r="4173" spans="1:36" ht="225">
      <c r="A4173" s="350" t="s">
        <v>8946</v>
      </c>
      <c r="B4173" s="361" t="s">
        <v>1412</v>
      </c>
      <c r="C4173" s="359" t="s">
        <v>1427</v>
      </c>
      <c r="D4173" s="372">
        <v>42271</v>
      </c>
      <c r="E4173" s="390">
        <v>0.59236111111111112</v>
      </c>
      <c r="F4173" s="372">
        <v>42271</v>
      </c>
      <c r="G4173" s="390">
        <v>0.59375</v>
      </c>
      <c r="H4173" s="390">
        <v>1.3888888888888889E-3</v>
      </c>
      <c r="I4173" s="359">
        <v>8</v>
      </c>
      <c r="J4173" s="359" t="s">
        <v>1556</v>
      </c>
      <c r="K4173" s="359"/>
      <c r="L4173" s="589" t="s">
        <v>11</v>
      </c>
      <c r="M4173" s="359" t="s">
        <v>9215</v>
      </c>
      <c r="N4173" s="359" t="s">
        <v>3</v>
      </c>
      <c r="O4173" s="359" t="s">
        <v>23</v>
      </c>
      <c r="P4173" s="359" t="s">
        <v>9216</v>
      </c>
      <c r="Q4173" s="359" t="s">
        <v>9217</v>
      </c>
      <c r="R4173" s="359">
        <v>0.2</v>
      </c>
      <c r="S4173" s="359"/>
      <c r="T4173" s="359">
        <v>0.2</v>
      </c>
      <c r="U4173" s="279"/>
      <c r="V4173" s="279"/>
      <c r="W4173" s="279"/>
      <c r="X4173" s="279"/>
      <c r="Y4173" s="279"/>
      <c r="Z4173" s="279"/>
      <c r="AA4173" s="279"/>
      <c r="AB4173" s="279"/>
      <c r="AC4173" s="279"/>
      <c r="AD4173" s="273" t="s">
        <v>22</v>
      </c>
      <c r="AE4173" s="279"/>
      <c r="AF4173" s="279"/>
      <c r="AG4173" s="290"/>
      <c r="AH4173" s="286"/>
      <c r="AI4173" s="286"/>
      <c r="AJ4173" s="342"/>
    </row>
    <row r="4174" spans="1:36" ht="75">
      <c r="A4174" s="279" t="s">
        <v>12463</v>
      </c>
      <c r="B4174" s="284" t="s">
        <v>12</v>
      </c>
      <c r="C4174" s="284" t="s">
        <v>127</v>
      </c>
      <c r="D4174" s="271">
        <v>42355</v>
      </c>
      <c r="E4174" s="272">
        <v>0.42708333333333331</v>
      </c>
      <c r="F4174" s="271">
        <v>42355</v>
      </c>
      <c r="G4174" s="272">
        <v>0.52430555555555558</v>
      </c>
      <c r="H4174" s="272">
        <f>G4174-E4174</f>
        <v>9.7222222222222265E-2</v>
      </c>
      <c r="I4174" s="284">
        <v>1</v>
      </c>
      <c r="J4174" s="284"/>
      <c r="K4174" s="284"/>
      <c r="L4174" s="284" t="s">
        <v>4</v>
      </c>
      <c r="M4174" s="284" t="s">
        <v>12628</v>
      </c>
      <c r="N4174" s="268">
        <v>0.4</v>
      </c>
      <c r="O4174" s="284" t="s">
        <v>2</v>
      </c>
      <c r="P4174" s="284" t="s">
        <v>147</v>
      </c>
      <c r="Q4174" s="284" t="s">
        <v>13320</v>
      </c>
      <c r="R4174" s="284"/>
      <c r="S4174" s="284">
        <v>0.2</v>
      </c>
      <c r="T4174" s="284">
        <v>0.2</v>
      </c>
      <c r="U4174" s="302" t="s">
        <v>128</v>
      </c>
      <c r="V4174" s="302" t="s">
        <v>128</v>
      </c>
      <c r="W4174" s="302" t="s">
        <v>128</v>
      </c>
      <c r="X4174" s="302" t="s">
        <v>128</v>
      </c>
      <c r="Y4174" s="302" t="s">
        <v>128</v>
      </c>
      <c r="Z4174" s="302" t="s">
        <v>128</v>
      </c>
      <c r="AA4174" s="302" t="s">
        <v>128</v>
      </c>
      <c r="AB4174" s="302" t="s">
        <v>128</v>
      </c>
      <c r="AC4174" s="302" t="s">
        <v>128</v>
      </c>
      <c r="AD4174" s="302" t="s">
        <v>22</v>
      </c>
      <c r="AE4174" s="302" t="s">
        <v>53</v>
      </c>
      <c r="AF4174" s="302" t="s">
        <v>128</v>
      </c>
      <c r="AG4174" s="302" t="s">
        <v>131</v>
      </c>
      <c r="AH4174" s="286"/>
      <c r="AI4174" s="286"/>
      <c r="AJ4174" s="342"/>
    </row>
    <row r="4175" spans="1:36" ht="112.5">
      <c r="A4175" s="279" t="s">
        <v>11517</v>
      </c>
      <c r="B4175" s="284" t="s">
        <v>5</v>
      </c>
      <c r="C4175" s="284" t="s">
        <v>5</v>
      </c>
      <c r="D4175" s="271">
        <v>42294</v>
      </c>
      <c r="E4175" s="272">
        <v>0.4909722222222222</v>
      </c>
      <c r="F4175" s="271">
        <v>42294</v>
      </c>
      <c r="G4175" s="272">
        <v>0.4909722222222222</v>
      </c>
      <c r="H4175" s="272">
        <v>0</v>
      </c>
      <c r="I4175" s="284">
        <v>10</v>
      </c>
      <c r="J4175" s="284" t="s">
        <v>143</v>
      </c>
      <c r="K4175" s="284"/>
      <c r="L4175" s="284" t="s">
        <v>4</v>
      </c>
      <c r="M4175" s="284" t="s">
        <v>12014</v>
      </c>
      <c r="N4175" s="268" t="s">
        <v>3</v>
      </c>
      <c r="O4175" s="284" t="s">
        <v>48</v>
      </c>
      <c r="P4175" s="284" t="s">
        <v>12015</v>
      </c>
      <c r="Q4175" s="284" t="s">
        <v>12016</v>
      </c>
      <c r="R4175" s="284"/>
      <c r="S4175" s="284">
        <v>3.4</v>
      </c>
      <c r="T4175" s="284">
        <v>3.4</v>
      </c>
      <c r="U4175" s="302" t="s">
        <v>35</v>
      </c>
      <c r="V4175" s="302">
        <v>1986</v>
      </c>
      <c r="W4175" s="302" t="s">
        <v>13660</v>
      </c>
      <c r="X4175" s="302" t="s">
        <v>13661</v>
      </c>
      <c r="Y4175" s="302" t="s">
        <v>13662</v>
      </c>
      <c r="Z4175" s="302" t="s">
        <v>13663</v>
      </c>
      <c r="AA4175" s="302" t="s">
        <v>13664</v>
      </c>
      <c r="AB4175" s="302" t="s">
        <v>13665</v>
      </c>
      <c r="AC4175" s="302"/>
      <c r="AD4175" s="302" t="s">
        <v>0</v>
      </c>
      <c r="AE4175" s="302"/>
      <c r="AF4175" s="302"/>
      <c r="AG4175" s="302"/>
      <c r="AH4175" s="286"/>
      <c r="AI4175" s="286"/>
      <c r="AJ4175" s="342"/>
    </row>
    <row r="4176" spans="1:36" ht="150">
      <c r="A4176" s="279" t="s">
        <v>11517</v>
      </c>
      <c r="B4176" s="284" t="s">
        <v>5</v>
      </c>
      <c r="C4176" s="284" t="s">
        <v>11877</v>
      </c>
      <c r="D4176" s="271">
        <v>42294</v>
      </c>
      <c r="E4176" s="272">
        <v>0.59097222222222223</v>
      </c>
      <c r="F4176" s="271">
        <v>42294</v>
      </c>
      <c r="G4176" s="272">
        <v>0.59097222222222223</v>
      </c>
      <c r="H4176" s="272">
        <v>0</v>
      </c>
      <c r="I4176" s="284">
        <v>9</v>
      </c>
      <c r="J4176" s="284" t="s">
        <v>150</v>
      </c>
      <c r="K4176" s="284" t="s">
        <v>8</v>
      </c>
      <c r="L4176" s="284" t="s">
        <v>16</v>
      </c>
      <c r="M4176" s="284" t="s">
        <v>13666</v>
      </c>
      <c r="N4176" s="268" t="s">
        <v>3</v>
      </c>
      <c r="O4176" s="284" t="s">
        <v>7</v>
      </c>
      <c r="P4176" s="284" t="s">
        <v>11962</v>
      </c>
      <c r="Q4176" s="284" t="s">
        <v>13667</v>
      </c>
      <c r="R4176" s="284"/>
      <c r="S4176" s="284">
        <v>3.3</v>
      </c>
      <c r="T4176" s="284">
        <v>3.3</v>
      </c>
      <c r="U4176" s="302" t="s">
        <v>1</v>
      </c>
      <c r="V4176" s="302">
        <v>1988</v>
      </c>
      <c r="W4176" s="302" t="s">
        <v>10744</v>
      </c>
      <c r="X4176" s="302" t="s">
        <v>1383</v>
      </c>
      <c r="Y4176" s="302" t="s">
        <v>10745</v>
      </c>
      <c r="Z4176" s="302">
        <v>90</v>
      </c>
      <c r="AA4176" s="302" t="s">
        <v>10746</v>
      </c>
      <c r="AB4176" s="302" t="s">
        <v>10747</v>
      </c>
      <c r="AC4176" s="302"/>
      <c r="AD4176" s="302" t="s">
        <v>37</v>
      </c>
      <c r="AE4176" s="302"/>
      <c r="AF4176" s="302"/>
      <c r="AG4176" s="302"/>
      <c r="AH4176" s="286"/>
      <c r="AI4176" s="286"/>
      <c r="AJ4176" s="342"/>
    </row>
    <row r="4177" spans="1:36" ht="110.25">
      <c r="A4177" s="279" t="s">
        <v>11517</v>
      </c>
      <c r="B4177" s="274" t="s">
        <v>1412</v>
      </c>
      <c r="C4177" s="274" t="s">
        <v>1427</v>
      </c>
      <c r="D4177" s="275">
        <v>42295</v>
      </c>
      <c r="E4177" s="276">
        <v>0.84375</v>
      </c>
      <c r="F4177" s="275">
        <v>42295</v>
      </c>
      <c r="G4177" s="276">
        <v>0.89097222222222217</v>
      </c>
      <c r="H4177" s="278">
        <v>4.7222222222222221E-2</v>
      </c>
      <c r="I4177" s="274">
        <v>8</v>
      </c>
      <c r="J4177" s="274" t="s">
        <v>1556</v>
      </c>
      <c r="K4177" s="274"/>
      <c r="L4177" s="274" t="s">
        <v>11</v>
      </c>
      <c r="M4177" s="274" t="s">
        <v>11879</v>
      </c>
      <c r="N4177" s="274" t="s">
        <v>3</v>
      </c>
      <c r="O4177" s="274" t="s">
        <v>23</v>
      </c>
      <c r="P4177" s="274" t="s">
        <v>11879</v>
      </c>
      <c r="Q4177" s="280" t="s">
        <v>11880</v>
      </c>
      <c r="R4177" s="283">
        <v>2</v>
      </c>
      <c r="S4177" s="283"/>
      <c r="T4177" s="283">
        <v>2</v>
      </c>
      <c r="U4177" s="279"/>
      <c r="V4177" s="279" t="s">
        <v>128</v>
      </c>
      <c r="W4177" s="279" t="s">
        <v>128</v>
      </c>
      <c r="X4177" s="279" t="s">
        <v>128</v>
      </c>
      <c r="Y4177" s="279" t="s">
        <v>13949</v>
      </c>
      <c r="Z4177" s="279" t="s">
        <v>128</v>
      </c>
      <c r="AA4177" s="279" t="s">
        <v>128</v>
      </c>
      <c r="AB4177" s="279">
        <v>0</v>
      </c>
      <c r="AC4177" s="279" t="s">
        <v>13936</v>
      </c>
      <c r="AD4177" s="273" t="s">
        <v>56</v>
      </c>
      <c r="AE4177" s="279"/>
      <c r="AF4177" s="279" t="s">
        <v>128</v>
      </c>
      <c r="AG4177" s="290" t="s">
        <v>128</v>
      </c>
      <c r="AH4177" s="286"/>
      <c r="AI4177" s="286"/>
      <c r="AJ4177" s="342"/>
    </row>
    <row r="4178" spans="1:36" ht="56.25">
      <c r="A4178" s="279" t="s">
        <v>11517</v>
      </c>
      <c r="B4178" s="284" t="s">
        <v>10</v>
      </c>
      <c r="C4178" s="284" t="s">
        <v>10</v>
      </c>
      <c r="D4178" s="271">
        <v>42295</v>
      </c>
      <c r="E4178" s="272">
        <v>0.72430555555555554</v>
      </c>
      <c r="F4178" s="271">
        <v>42295</v>
      </c>
      <c r="G4178" s="272">
        <v>0.83888888888888891</v>
      </c>
      <c r="H4178" s="272">
        <v>0.11458333333333333</v>
      </c>
      <c r="I4178" s="284">
        <v>5</v>
      </c>
      <c r="J4178" s="284"/>
      <c r="K4178" s="284" t="s">
        <v>199</v>
      </c>
      <c r="L4178" s="284" t="s">
        <v>4</v>
      </c>
      <c r="M4178" s="284" t="s">
        <v>13126</v>
      </c>
      <c r="N4178" s="268" t="s">
        <v>3</v>
      </c>
      <c r="O4178" s="284" t="s">
        <v>7</v>
      </c>
      <c r="P4178" s="284" t="s">
        <v>13126</v>
      </c>
      <c r="Q4178" s="284" t="s">
        <v>13127</v>
      </c>
      <c r="R4178" s="284">
        <v>2</v>
      </c>
      <c r="S4178" s="284"/>
      <c r="T4178" s="284">
        <v>2</v>
      </c>
      <c r="U4178" s="302" t="s">
        <v>28</v>
      </c>
      <c r="V4178" s="302">
        <v>1984</v>
      </c>
      <c r="W4178" s="302" t="s">
        <v>591</v>
      </c>
      <c r="X4178" s="302" t="s">
        <v>13128</v>
      </c>
      <c r="Y4178" s="302" t="s">
        <v>13129</v>
      </c>
      <c r="Z4178" s="302">
        <v>0.75</v>
      </c>
      <c r="AA4178" s="302" t="s">
        <v>13130</v>
      </c>
      <c r="AB4178" s="302">
        <v>2</v>
      </c>
      <c r="AC4178" s="302" t="s">
        <v>13131</v>
      </c>
      <c r="AD4178" s="302" t="s">
        <v>0</v>
      </c>
      <c r="AE4178" s="302"/>
      <c r="AF4178" s="302"/>
      <c r="AG4178" s="302" t="s">
        <v>13132</v>
      </c>
      <c r="AH4178" s="286"/>
      <c r="AI4178" s="286"/>
      <c r="AJ4178" s="342"/>
    </row>
    <row r="4179" spans="1:36" ht="37.5">
      <c r="A4179" s="279" t="s">
        <v>11517</v>
      </c>
      <c r="B4179" s="284" t="s">
        <v>12</v>
      </c>
      <c r="C4179" s="284" t="s">
        <v>11829</v>
      </c>
      <c r="D4179" s="271">
        <v>42290</v>
      </c>
      <c r="E4179" s="272">
        <v>0.47638888888888892</v>
      </c>
      <c r="F4179" s="271">
        <v>42290</v>
      </c>
      <c r="G4179" s="272">
        <v>0.47916666666666669</v>
      </c>
      <c r="H4179" s="272">
        <f>G4179-E4179</f>
        <v>2.7777777777777679E-3</v>
      </c>
      <c r="I4179" s="284">
        <v>9</v>
      </c>
      <c r="J4179" s="284"/>
      <c r="K4179" s="284"/>
      <c r="L4179" s="284" t="s">
        <v>11</v>
      </c>
      <c r="M4179" s="284" t="s">
        <v>4279</v>
      </c>
      <c r="N4179" s="268">
        <v>0.4</v>
      </c>
      <c r="O4179" s="284" t="s">
        <v>55</v>
      </c>
      <c r="P4179" s="284" t="s">
        <v>55</v>
      </c>
      <c r="Q4179" s="284" t="s">
        <v>2834</v>
      </c>
      <c r="R4179" s="284">
        <v>0.09</v>
      </c>
      <c r="S4179" s="284">
        <v>0.1</v>
      </c>
      <c r="T4179" s="284">
        <v>0.19</v>
      </c>
      <c r="U4179" s="302" t="s">
        <v>60</v>
      </c>
      <c r="V4179" s="302" t="s">
        <v>128</v>
      </c>
      <c r="W4179" s="302" t="s">
        <v>128</v>
      </c>
      <c r="X4179" s="302" t="s">
        <v>128</v>
      </c>
      <c r="Y4179" s="302" t="s">
        <v>128</v>
      </c>
      <c r="Z4179" s="302" t="s">
        <v>128</v>
      </c>
      <c r="AA4179" s="302" t="s">
        <v>128</v>
      </c>
      <c r="AB4179" s="302" t="s">
        <v>128</v>
      </c>
      <c r="AC4179" s="302" t="s">
        <v>128</v>
      </c>
      <c r="AD4179" s="302" t="s">
        <v>22</v>
      </c>
      <c r="AE4179" s="302" t="s">
        <v>128</v>
      </c>
      <c r="AF4179" s="302" t="s">
        <v>128</v>
      </c>
      <c r="AG4179" s="302"/>
      <c r="AH4179" s="286"/>
      <c r="AI4179" s="286"/>
      <c r="AJ4179" s="342"/>
    </row>
    <row r="4180" spans="1:36" ht="37.5">
      <c r="A4180" s="279" t="s">
        <v>12042</v>
      </c>
      <c r="B4180" s="284" t="s">
        <v>18</v>
      </c>
      <c r="C4180" s="284" t="s">
        <v>18</v>
      </c>
      <c r="D4180" s="271">
        <v>42328</v>
      </c>
      <c r="E4180" s="272">
        <v>42328.521527777775</v>
      </c>
      <c r="F4180" s="271">
        <v>42328</v>
      </c>
      <c r="G4180" s="272">
        <v>42328.552083333336</v>
      </c>
      <c r="H4180" s="272">
        <f>G4180-E4180</f>
        <v>3.0555555560567882E-2</v>
      </c>
      <c r="I4180" s="284">
        <v>2</v>
      </c>
      <c r="J4180" s="284"/>
      <c r="K4180" s="284"/>
      <c r="L4180" s="284" t="s">
        <v>11</v>
      </c>
      <c r="M4180" s="284" t="s">
        <v>337</v>
      </c>
      <c r="N4180" s="268">
        <v>0.4</v>
      </c>
      <c r="O4180" s="284" t="s">
        <v>2</v>
      </c>
      <c r="P4180" s="284" t="s">
        <v>12426</v>
      </c>
      <c r="Q4180" s="284" t="s">
        <v>12427</v>
      </c>
      <c r="R4180" s="284">
        <v>0.182</v>
      </c>
      <c r="S4180" s="284"/>
      <c r="T4180" s="284">
        <f>R4180+S4180</f>
        <v>0.182</v>
      </c>
      <c r="U4180" s="302"/>
      <c r="V4180" s="302"/>
      <c r="W4180" s="302"/>
      <c r="X4180" s="302"/>
      <c r="Y4180" s="302"/>
      <c r="Z4180" s="302"/>
      <c r="AA4180" s="302"/>
      <c r="AB4180" s="302"/>
      <c r="AC4180" s="302"/>
      <c r="AD4180" s="302" t="s">
        <v>22</v>
      </c>
      <c r="AE4180" s="302"/>
      <c r="AF4180" s="302"/>
      <c r="AG4180" s="302"/>
      <c r="AH4180" s="286"/>
      <c r="AI4180" s="286"/>
      <c r="AJ4180" s="342"/>
    </row>
    <row r="4181" spans="1:36" ht="63">
      <c r="A4181" s="346" t="s">
        <v>640</v>
      </c>
      <c r="B4181" s="300" t="s">
        <v>21</v>
      </c>
      <c r="C4181" s="320" t="s">
        <v>21</v>
      </c>
      <c r="D4181" s="275">
        <v>42045</v>
      </c>
      <c r="E4181" s="278">
        <v>0.41666666666666669</v>
      </c>
      <c r="F4181" s="275">
        <v>42045</v>
      </c>
      <c r="G4181" s="278">
        <v>0.81597222222222221</v>
      </c>
      <c r="H4181" s="278">
        <v>0.39930555555555558</v>
      </c>
      <c r="I4181" s="274">
        <v>1</v>
      </c>
      <c r="J4181" s="274"/>
      <c r="K4181" s="300"/>
      <c r="L4181" s="274" t="s">
        <v>29</v>
      </c>
      <c r="M4181" s="300" t="s">
        <v>788</v>
      </c>
      <c r="N4181" s="274">
        <v>0.4</v>
      </c>
      <c r="O4181" s="274" t="s">
        <v>2</v>
      </c>
      <c r="P4181" s="300" t="s">
        <v>788</v>
      </c>
      <c r="Q4181" s="274" t="s">
        <v>789</v>
      </c>
      <c r="R4181" s="274">
        <v>0.11899999999999999</v>
      </c>
      <c r="S4181" s="274">
        <v>5.8999999999999997E-2</v>
      </c>
      <c r="T4181" s="274">
        <v>0.17799999999999999</v>
      </c>
      <c r="U4181" s="300" t="s">
        <v>43</v>
      </c>
      <c r="V4181" s="274" t="s">
        <v>128</v>
      </c>
      <c r="W4181" s="300" t="s">
        <v>128</v>
      </c>
      <c r="X4181" s="300" t="s">
        <v>128</v>
      </c>
      <c r="Y4181" s="515">
        <v>2014</v>
      </c>
      <c r="Z4181" s="527" t="s">
        <v>128</v>
      </c>
      <c r="AA4181" s="515">
        <v>2015</v>
      </c>
      <c r="AB4181" s="300" t="s">
        <v>128</v>
      </c>
      <c r="AC4181" s="515" t="s">
        <v>128</v>
      </c>
      <c r="AD4181" s="300" t="s">
        <v>22</v>
      </c>
      <c r="AE4181" s="300" t="s">
        <v>52</v>
      </c>
      <c r="AF4181" s="300"/>
      <c r="AG4181" s="527"/>
      <c r="AH4181" s="300"/>
      <c r="AI4181" s="300"/>
      <c r="AJ4181" s="342"/>
    </row>
    <row r="4182" spans="1:36" ht="31.5">
      <c r="A4182" s="279" t="s">
        <v>11517</v>
      </c>
      <c r="B4182" s="293" t="s">
        <v>21</v>
      </c>
      <c r="C4182" s="293" t="s">
        <v>21</v>
      </c>
      <c r="D4182" s="287">
        <v>42296</v>
      </c>
      <c r="E4182" s="288">
        <v>0.4201388888888889</v>
      </c>
      <c r="F4182" s="287">
        <v>42296</v>
      </c>
      <c r="G4182" s="288">
        <v>0.4548611111111111</v>
      </c>
      <c r="H4182" s="288">
        <v>3.4722222222222224E-2</v>
      </c>
      <c r="I4182" s="273">
        <v>1</v>
      </c>
      <c r="J4182" s="273"/>
      <c r="K4182" s="293"/>
      <c r="L4182" s="293" t="s">
        <v>11</v>
      </c>
      <c r="M4182" s="293" t="s">
        <v>11881</v>
      </c>
      <c r="N4182" s="273">
        <v>0.4</v>
      </c>
      <c r="O4182" s="273" t="s">
        <v>2</v>
      </c>
      <c r="P4182" s="293" t="s">
        <v>11881</v>
      </c>
      <c r="Q4182" s="273" t="s">
        <v>11882</v>
      </c>
      <c r="R4182" s="273">
        <v>0.02</v>
      </c>
      <c r="S4182" s="273">
        <v>0.01</v>
      </c>
      <c r="T4182" s="273">
        <v>0.03</v>
      </c>
      <c r="U4182" s="293" t="s">
        <v>1</v>
      </c>
      <c r="V4182" s="273" t="s">
        <v>128</v>
      </c>
      <c r="W4182" s="293" t="s">
        <v>128</v>
      </c>
      <c r="X4182" s="293" t="s">
        <v>128</v>
      </c>
      <c r="Y4182" s="269">
        <v>2015</v>
      </c>
      <c r="Z4182" s="318" t="s">
        <v>128</v>
      </c>
      <c r="AA4182" s="269">
        <v>2016</v>
      </c>
      <c r="AB4182" s="293" t="s">
        <v>128</v>
      </c>
      <c r="AC4182" s="269">
        <v>2015</v>
      </c>
      <c r="AD4182" s="293" t="s">
        <v>0</v>
      </c>
      <c r="AE4182" s="293" t="s">
        <v>57</v>
      </c>
      <c r="AF4182" s="293"/>
      <c r="AG4182" s="318"/>
      <c r="AH4182" s="293"/>
      <c r="AI4182" s="293"/>
      <c r="AJ4182" s="342"/>
    </row>
    <row r="4183" spans="1:36" ht="267.75">
      <c r="A4183" s="279" t="s">
        <v>11517</v>
      </c>
      <c r="B4183" s="274" t="s">
        <v>1412</v>
      </c>
      <c r="C4183" s="274" t="s">
        <v>1427</v>
      </c>
      <c r="D4183" s="275">
        <v>42296</v>
      </c>
      <c r="E4183" s="276">
        <v>0.14722222222222223</v>
      </c>
      <c r="F4183" s="275">
        <v>42296</v>
      </c>
      <c r="G4183" s="276">
        <v>0.16041666666666668</v>
      </c>
      <c r="H4183" s="278">
        <v>1.3194444444444444E-2</v>
      </c>
      <c r="I4183" s="274">
        <v>8</v>
      </c>
      <c r="J4183" s="274" t="s">
        <v>1556</v>
      </c>
      <c r="K4183" s="274"/>
      <c r="L4183" s="274" t="s">
        <v>11</v>
      </c>
      <c r="M4183" s="274" t="s">
        <v>11906</v>
      </c>
      <c r="N4183" s="274" t="s">
        <v>3</v>
      </c>
      <c r="O4183" s="274" t="s">
        <v>23</v>
      </c>
      <c r="P4183" s="274" t="s">
        <v>3981</v>
      </c>
      <c r="Q4183" s="280" t="s">
        <v>11901</v>
      </c>
      <c r="R4183" s="283">
        <v>1</v>
      </c>
      <c r="S4183" s="283"/>
      <c r="T4183" s="283">
        <v>1</v>
      </c>
      <c r="U4183" s="279"/>
      <c r="V4183" s="279" t="s">
        <v>128</v>
      </c>
      <c r="W4183" s="279" t="s">
        <v>128</v>
      </c>
      <c r="X4183" s="279" t="s">
        <v>128</v>
      </c>
      <c r="Y4183" s="279" t="s">
        <v>13935</v>
      </c>
      <c r="Z4183" s="279" t="s">
        <v>128</v>
      </c>
      <c r="AA4183" s="279" t="s">
        <v>128</v>
      </c>
      <c r="AB4183" s="279">
        <v>0</v>
      </c>
      <c r="AC4183" s="279" t="s">
        <v>13936</v>
      </c>
      <c r="AD4183" s="273" t="s">
        <v>56</v>
      </c>
      <c r="AE4183" s="279"/>
      <c r="AF4183" s="279" t="s">
        <v>128</v>
      </c>
      <c r="AG4183" s="290" t="s">
        <v>128</v>
      </c>
      <c r="AH4183" s="286"/>
      <c r="AI4183" s="286"/>
      <c r="AJ4183" s="342"/>
    </row>
    <row r="4184" spans="1:36" ht="112.5">
      <c r="A4184" s="279" t="s">
        <v>11517</v>
      </c>
      <c r="B4184" s="284" t="s">
        <v>10</v>
      </c>
      <c r="C4184" s="284" t="s">
        <v>12836</v>
      </c>
      <c r="D4184" s="271">
        <v>42296</v>
      </c>
      <c r="E4184" s="272">
        <v>0.47430555555555554</v>
      </c>
      <c r="F4184" s="271">
        <v>42296</v>
      </c>
      <c r="G4184" s="272">
        <v>0.47430555555555554</v>
      </c>
      <c r="H4184" s="272">
        <f>G4184-E4184</f>
        <v>0</v>
      </c>
      <c r="I4184" s="284">
        <v>19</v>
      </c>
      <c r="J4184" s="284"/>
      <c r="K4184" s="284"/>
      <c r="L4184" s="284" t="s">
        <v>7015</v>
      </c>
      <c r="M4184" s="284" t="s">
        <v>11915</v>
      </c>
      <c r="N4184" s="268">
        <v>35</v>
      </c>
      <c r="O4184" s="284" t="s">
        <v>13</v>
      </c>
      <c r="P4184" s="284"/>
      <c r="Q4184" s="284" t="s">
        <v>11916</v>
      </c>
      <c r="R4184" s="284">
        <v>1</v>
      </c>
      <c r="S4184" s="284"/>
      <c r="T4184" s="284">
        <v>1</v>
      </c>
      <c r="U4184" s="302"/>
      <c r="V4184" s="302"/>
      <c r="W4184" s="302"/>
      <c r="X4184" s="302"/>
      <c r="Y4184" s="302"/>
      <c r="Z4184" s="302"/>
      <c r="AA4184" s="302"/>
      <c r="AB4184" s="302"/>
      <c r="AC4184" s="302"/>
      <c r="AD4184" s="302" t="s">
        <v>37</v>
      </c>
      <c r="AE4184" s="302"/>
      <c r="AF4184" s="302"/>
      <c r="AG4184" s="302" t="s">
        <v>11916</v>
      </c>
      <c r="AH4184" s="286"/>
      <c r="AI4184" s="286"/>
      <c r="AJ4184" s="342"/>
    </row>
    <row r="4185" spans="1:36" ht="168.75">
      <c r="A4185" s="279" t="s">
        <v>11517</v>
      </c>
      <c r="B4185" s="284" t="s">
        <v>5</v>
      </c>
      <c r="C4185" s="284" t="s">
        <v>5</v>
      </c>
      <c r="D4185" s="271">
        <v>42296</v>
      </c>
      <c r="E4185" s="272">
        <v>0.65902777777777777</v>
      </c>
      <c r="F4185" s="271">
        <v>42296</v>
      </c>
      <c r="G4185" s="272">
        <v>0.65902777777777777</v>
      </c>
      <c r="H4185" s="272">
        <f>G4185-E4185</f>
        <v>0</v>
      </c>
      <c r="I4185" s="284">
        <v>6</v>
      </c>
      <c r="J4185" s="284" t="s">
        <v>143</v>
      </c>
      <c r="K4185" s="284" t="s">
        <v>8</v>
      </c>
      <c r="L4185" s="284" t="s">
        <v>4</v>
      </c>
      <c r="M4185" s="284" t="s">
        <v>11963</v>
      </c>
      <c r="N4185" s="268" t="s">
        <v>3</v>
      </c>
      <c r="O4185" s="284" t="s">
        <v>25</v>
      </c>
      <c r="P4185" s="284" t="s">
        <v>13668</v>
      </c>
      <c r="Q4185" s="284" t="s">
        <v>13669</v>
      </c>
      <c r="R4185" s="284"/>
      <c r="S4185" s="284">
        <v>0.6</v>
      </c>
      <c r="T4185" s="284">
        <f>R4185+S4185</f>
        <v>0.6</v>
      </c>
      <c r="U4185" s="302" t="s">
        <v>6</v>
      </c>
      <c r="V4185" s="302">
        <v>1991</v>
      </c>
      <c r="W4185" s="302" t="s">
        <v>1323</v>
      </c>
      <c r="X4185" s="302" t="s">
        <v>6171</v>
      </c>
      <c r="Y4185" s="302" t="s">
        <v>13670</v>
      </c>
      <c r="Z4185" s="302">
        <v>100</v>
      </c>
      <c r="AA4185" s="302" t="s">
        <v>13633</v>
      </c>
      <c r="AB4185" s="302"/>
      <c r="AC4185" s="302"/>
      <c r="AD4185" s="302" t="s">
        <v>0</v>
      </c>
      <c r="AE4185" s="302"/>
      <c r="AF4185" s="302"/>
      <c r="AG4185" s="302"/>
      <c r="AH4185" s="286"/>
      <c r="AI4185" s="286"/>
      <c r="AJ4185" s="342"/>
    </row>
    <row r="4186" spans="1:36" ht="150">
      <c r="A4186" s="279" t="s">
        <v>11517</v>
      </c>
      <c r="B4186" s="284" t="s">
        <v>5</v>
      </c>
      <c r="C4186" s="284" t="s">
        <v>5</v>
      </c>
      <c r="D4186" s="271">
        <v>42296</v>
      </c>
      <c r="E4186" s="272">
        <v>0.40763888888888888</v>
      </c>
      <c r="F4186" s="271">
        <v>42296</v>
      </c>
      <c r="G4186" s="272">
        <v>0.40763888888888888</v>
      </c>
      <c r="H4186" s="272">
        <v>0</v>
      </c>
      <c r="I4186" s="284">
        <v>19</v>
      </c>
      <c r="J4186" s="284" t="s">
        <v>143</v>
      </c>
      <c r="K4186" s="284" t="s">
        <v>8</v>
      </c>
      <c r="L4186" s="284" t="s">
        <v>29</v>
      </c>
      <c r="M4186" s="284" t="s">
        <v>13671</v>
      </c>
      <c r="N4186" s="268" t="s">
        <v>3</v>
      </c>
      <c r="O4186" s="284" t="s">
        <v>7</v>
      </c>
      <c r="P4186" s="284" t="s">
        <v>13672</v>
      </c>
      <c r="Q4186" s="284" t="s">
        <v>13673</v>
      </c>
      <c r="R4186" s="284"/>
      <c r="S4186" s="284">
        <v>3</v>
      </c>
      <c r="T4186" s="284">
        <v>3</v>
      </c>
      <c r="U4186" s="302" t="s">
        <v>28</v>
      </c>
      <c r="V4186" s="302" t="s">
        <v>13674</v>
      </c>
      <c r="W4186" s="302" t="s">
        <v>587</v>
      </c>
      <c r="X4186" s="302" t="s">
        <v>13614</v>
      </c>
      <c r="Y4186" s="302" t="s">
        <v>13675</v>
      </c>
      <c r="Z4186" s="302">
        <v>33</v>
      </c>
      <c r="AA4186" s="302" t="s">
        <v>13676</v>
      </c>
      <c r="AB4186" s="302">
        <v>41992</v>
      </c>
      <c r="AC4186" s="302"/>
      <c r="AD4186" s="302" t="s">
        <v>59</v>
      </c>
      <c r="AE4186" s="302"/>
      <c r="AF4186" s="302"/>
      <c r="AG4186" s="302"/>
      <c r="AH4186" s="286"/>
      <c r="AI4186" s="286"/>
      <c r="AJ4186" s="342"/>
    </row>
    <row r="4187" spans="1:36" ht="63">
      <c r="A4187" s="279" t="s">
        <v>11517</v>
      </c>
      <c r="B4187" s="293" t="s">
        <v>21</v>
      </c>
      <c r="C4187" s="293" t="s">
        <v>21</v>
      </c>
      <c r="D4187" s="287">
        <v>42297</v>
      </c>
      <c r="E4187" s="288">
        <v>0.91666666666666663</v>
      </c>
      <c r="F4187" s="287">
        <v>42297</v>
      </c>
      <c r="G4187" s="288">
        <v>0.95138888888888884</v>
      </c>
      <c r="H4187" s="288">
        <v>3.4722222222222224E-2</v>
      </c>
      <c r="I4187" s="273">
        <v>4</v>
      </c>
      <c r="J4187" s="273"/>
      <c r="K4187" s="293"/>
      <c r="L4187" s="293" t="s">
        <v>4</v>
      </c>
      <c r="M4187" s="293" t="s">
        <v>11883</v>
      </c>
      <c r="N4187" s="273">
        <v>0.4</v>
      </c>
      <c r="O4187" s="273" t="s">
        <v>25</v>
      </c>
      <c r="P4187" s="293" t="s">
        <v>11883</v>
      </c>
      <c r="Q4187" s="273" t="s">
        <v>13557</v>
      </c>
      <c r="R4187" s="273">
        <v>0.79</v>
      </c>
      <c r="S4187" s="273">
        <v>0.33800000000000002</v>
      </c>
      <c r="T4187" s="273">
        <v>1.1279999999999999</v>
      </c>
      <c r="U4187" s="293" t="s">
        <v>1</v>
      </c>
      <c r="V4187" s="273" t="s">
        <v>13558</v>
      </c>
      <c r="W4187" s="293" t="s">
        <v>13559</v>
      </c>
      <c r="X4187" s="293" t="s">
        <v>128</v>
      </c>
      <c r="Y4187" s="269">
        <v>2015</v>
      </c>
      <c r="Z4187" s="318" t="s">
        <v>128</v>
      </c>
      <c r="AA4187" s="269">
        <v>2016</v>
      </c>
      <c r="AB4187" s="293" t="s">
        <v>128</v>
      </c>
      <c r="AC4187" s="269">
        <v>2015</v>
      </c>
      <c r="AD4187" s="293" t="s">
        <v>17</v>
      </c>
      <c r="AE4187" s="293" t="s">
        <v>57</v>
      </c>
      <c r="AF4187" s="293"/>
      <c r="AG4187" s="318"/>
      <c r="AH4187" s="293"/>
      <c r="AI4187" s="293"/>
      <c r="AJ4187" s="342"/>
    </row>
    <row r="4188" spans="1:36" ht="204.75">
      <c r="A4188" s="70" t="s">
        <v>11517</v>
      </c>
      <c r="B4188" s="69" t="s">
        <v>1412</v>
      </c>
      <c r="C4188" s="69" t="s">
        <v>1423</v>
      </c>
      <c r="D4188" s="93">
        <v>42297</v>
      </c>
      <c r="E4188" s="118">
        <v>0.91319444444444453</v>
      </c>
      <c r="F4188" s="93">
        <v>42297</v>
      </c>
      <c r="G4188" s="118">
        <v>0.98888888888888893</v>
      </c>
      <c r="H4188" s="104">
        <v>7.5694444444444439E-2</v>
      </c>
      <c r="I4188" s="69">
        <v>3</v>
      </c>
      <c r="J4188" s="69" t="s">
        <v>9140</v>
      </c>
      <c r="K4188" s="69"/>
      <c r="L4188" s="69" t="s">
        <v>29</v>
      </c>
      <c r="M4188" s="219" t="s">
        <v>11902</v>
      </c>
      <c r="N4188" s="219" t="s">
        <v>3</v>
      </c>
      <c r="O4188" s="219" t="s">
        <v>7</v>
      </c>
      <c r="P4188" s="219" t="s">
        <v>11902</v>
      </c>
      <c r="Q4188" s="441" t="s">
        <v>11903</v>
      </c>
      <c r="R4188" s="463">
        <v>8</v>
      </c>
      <c r="S4188" s="463"/>
      <c r="T4188" s="463">
        <v>8</v>
      </c>
      <c r="U4188" s="279" t="s">
        <v>13947</v>
      </c>
      <c r="V4188" s="279" t="s">
        <v>128</v>
      </c>
      <c r="W4188" s="279" t="s">
        <v>128</v>
      </c>
      <c r="X4188" s="279" t="s">
        <v>128</v>
      </c>
      <c r="Y4188" s="279" t="s">
        <v>13950</v>
      </c>
      <c r="Z4188" s="279" t="s">
        <v>128</v>
      </c>
      <c r="AA4188" s="279" t="s">
        <v>128</v>
      </c>
      <c r="AB4188" s="279">
        <v>1</v>
      </c>
      <c r="AC4188" s="279" t="s">
        <v>13936</v>
      </c>
      <c r="AD4188" s="273" t="s">
        <v>27</v>
      </c>
      <c r="AE4188" s="279"/>
      <c r="AF4188" s="279" t="s">
        <v>128</v>
      </c>
      <c r="AG4188" s="290" t="s">
        <v>128</v>
      </c>
      <c r="AH4188" s="222"/>
      <c r="AI4188" s="229"/>
    </row>
    <row r="4189" spans="1:36" ht="252">
      <c r="A4189" s="70" t="s">
        <v>11517</v>
      </c>
      <c r="B4189" s="69" t="s">
        <v>1412</v>
      </c>
      <c r="C4189" s="69" t="s">
        <v>1427</v>
      </c>
      <c r="D4189" s="93">
        <v>42297</v>
      </c>
      <c r="E4189" s="118">
        <v>0.98749999999999993</v>
      </c>
      <c r="F4189" s="93">
        <v>42297</v>
      </c>
      <c r="G4189" s="118">
        <v>0.99652777777777779</v>
      </c>
      <c r="H4189" s="104">
        <v>9.0277777777777787E-3</v>
      </c>
      <c r="I4189" s="69">
        <v>8</v>
      </c>
      <c r="J4189" s="69" t="s">
        <v>1556</v>
      </c>
      <c r="K4189" s="69"/>
      <c r="L4189" s="69" t="s">
        <v>11</v>
      </c>
      <c r="M4189" s="219" t="s">
        <v>11906</v>
      </c>
      <c r="N4189" s="219" t="s">
        <v>3</v>
      </c>
      <c r="O4189" s="219" t="s">
        <v>23</v>
      </c>
      <c r="P4189" s="219" t="s">
        <v>3981</v>
      </c>
      <c r="Q4189" s="441" t="s">
        <v>11904</v>
      </c>
      <c r="R4189" s="463">
        <v>1</v>
      </c>
      <c r="S4189" s="463">
        <v>1</v>
      </c>
      <c r="T4189" s="463">
        <v>2</v>
      </c>
      <c r="U4189" s="279"/>
      <c r="V4189" s="279" t="s">
        <v>128</v>
      </c>
      <c r="W4189" s="279" t="s">
        <v>128</v>
      </c>
      <c r="X4189" s="279" t="s">
        <v>128</v>
      </c>
      <c r="Y4189" s="279" t="s">
        <v>13935</v>
      </c>
      <c r="Z4189" s="279" t="s">
        <v>128</v>
      </c>
      <c r="AA4189" s="279" t="s">
        <v>128</v>
      </c>
      <c r="AB4189" s="279">
        <v>0</v>
      </c>
      <c r="AC4189" s="279" t="s">
        <v>13936</v>
      </c>
      <c r="AD4189" s="273" t="s">
        <v>56</v>
      </c>
      <c r="AE4189" s="279"/>
      <c r="AF4189" s="279" t="s">
        <v>128</v>
      </c>
      <c r="AG4189" s="290" t="s">
        <v>128</v>
      </c>
      <c r="AH4189" s="222"/>
      <c r="AI4189" s="229"/>
    </row>
    <row r="4190" spans="1:36" ht="75">
      <c r="A4190" s="70" t="s">
        <v>12463</v>
      </c>
      <c r="B4190" s="74" t="s">
        <v>19</v>
      </c>
      <c r="C4190" s="74" t="s">
        <v>19</v>
      </c>
      <c r="D4190" s="75">
        <v>42358</v>
      </c>
      <c r="E4190" s="76">
        <v>0.22916666666666666</v>
      </c>
      <c r="F4190" s="75">
        <v>42358</v>
      </c>
      <c r="G4190" s="76">
        <v>0.2298611111111111</v>
      </c>
      <c r="H4190" s="76">
        <v>6.9444444444444198E-4</v>
      </c>
      <c r="I4190" s="74">
        <v>11</v>
      </c>
      <c r="J4190" s="74"/>
      <c r="K4190" s="74" t="s">
        <v>8</v>
      </c>
      <c r="L4190" s="74" t="s">
        <v>9</v>
      </c>
      <c r="M4190" s="225" t="s">
        <v>218</v>
      </c>
      <c r="N4190" s="226" t="s">
        <v>3</v>
      </c>
      <c r="O4190" s="225" t="s">
        <v>7</v>
      </c>
      <c r="P4190" s="225" t="s">
        <v>13498</v>
      </c>
      <c r="Q4190" s="225" t="s">
        <v>12714</v>
      </c>
      <c r="R4190" s="225">
        <v>1</v>
      </c>
      <c r="S4190" s="225"/>
      <c r="T4190" s="225">
        <v>1</v>
      </c>
      <c r="U4190" s="302" t="s">
        <v>28</v>
      </c>
      <c r="V4190" s="302">
        <v>1986</v>
      </c>
      <c r="W4190" s="302" t="s">
        <v>1709</v>
      </c>
      <c r="X4190" s="302">
        <v>0</v>
      </c>
      <c r="Y4190" s="302">
        <v>42145</v>
      </c>
      <c r="Z4190" s="302">
        <v>50</v>
      </c>
      <c r="AA4190" s="302">
        <v>42522</v>
      </c>
      <c r="AB4190" s="302">
        <v>3</v>
      </c>
      <c r="AC4190" s="302">
        <v>42347</v>
      </c>
      <c r="AD4190" s="302" t="s">
        <v>31</v>
      </c>
      <c r="AE4190" s="302"/>
      <c r="AF4190" s="302"/>
      <c r="AG4190" s="302"/>
      <c r="AH4190" s="222"/>
      <c r="AI4190" s="229"/>
    </row>
    <row r="4191" spans="1:36" ht="75">
      <c r="A4191" s="70" t="s">
        <v>11517</v>
      </c>
      <c r="B4191" s="74" t="s">
        <v>10</v>
      </c>
      <c r="C4191" s="74" t="s">
        <v>10</v>
      </c>
      <c r="D4191" s="75">
        <v>42297</v>
      </c>
      <c r="E4191" s="76">
        <v>0.22152777777777777</v>
      </c>
      <c r="F4191" s="75">
        <v>42297</v>
      </c>
      <c r="G4191" s="76">
        <v>0.22152777777777777</v>
      </c>
      <c r="H4191" s="76">
        <f>G4191-E4191</f>
        <v>0</v>
      </c>
      <c r="I4191" s="74">
        <v>19</v>
      </c>
      <c r="J4191" s="74" t="s">
        <v>180</v>
      </c>
      <c r="K4191" s="74" t="s">
        <v>11826</v>
      </c>
      <c r="L4191" s="74" t="s">
        <v>4</v>
      </c>
      <c r="M4191" s="225" t="s">
        <v>11917</v>
      </c>
      <c r="N4191" s="226" t="s">
        <v>3</v>
      </c>
      <c r="O4191" s="225" t="s">
        <v>2</v>
      </c>
      <c r="P4191" s="225" t="s">
        <v>11917</v>
      </c>
      <c r="Q4191" s="225" t="s">
        <v>11918</v>
      </c>
      <c r="R4191" s="225">
        <v>2</v>
      </c>
      <c r="S4191" s="225"/>
      <c r="T4191" s="225">
        <v>2</v>
      </c>
      <c r="U4191" s="302" t="s">
        <v>36</v>
      </c>
      <c r="V4191" s="302">
        <v>1980</v>
      </c>
      <c r="W4191" s="302" t="s">
        <v>13136</v>
      </c>
      <c r="X4191" s="302" t="s">
        <v>13137</v>
      </c>
      <c r="Y4191" s="302">
        <v>42299</v>
      </c>
      <c r="Z4191" s="302">
        <v>1</v>
      </c>
      <c r="AA4191" s="302" t="s">
        <v>13138</v>
      </c>
      <c r="AB4191" s="302">
        <v>0</v>
      </c>
      <c r="AC4191" s="302" t="s">
        <v>128</v>
      </c>
      <c r="AD4191" s="302" t="s">
        <v>0</v>
      </c>
      <c r="AE4191" s="302"/>
      <c r="AF4191" s="302"/>
      <c r="AG4191" s="302" t="s">
        <v>13132</v>
      </c>
      <c r="AH4191" s="222"/>
      <c r="AI4191" s="229"/>
    </row>
    <row r="4192" spans="1:36" ht="262.5">
      <c r="A4192" s="70" t="s">
        <v>640</v>
      </c>
      <c r="B4192" s="74" t="s">
        <v>15</v>
      </c>
      <c r="C4192" s="74" t="s">
        <v>15</v>
      </c>
      <c r="D4192" s="75">
        <v>42037</v>
      </c>
      <c r="E4192" s="76">
        <v>0.76597222222222217</v>
      </c>
      <c r="F4192" s="75">
        <v>42037</v>
      </c>
      <c r="G4192" s="76">
        <v>0.89027777777777783</v>
      </c>
      <c r="H4192" s="76">
        <f>(F4192+G4192)-(D4192+E4192)</f>
        <v>0.12430555555329192</v>
      </c>
      <c r="I4192" s="74">
        <v>2</v>
      </c>
      <c r="J4192" s="74" t="s">
        <v>672</v>
      </c>
      <c r="K4192" s="74" t="s">
        <v>20</v>
      </c>
      <c r="L4192" s="74" t="s">
        <v>9</v>
      </c>
      <c r="M4192" s="225" t="s">
        <v>695</v>
      </c>
      <c r="N4192" s="226">
        <v>35</v>
      </c>
      <c r="O4192" s="225" t="s">
        <v>7</v>
      </c>
      <c r="P4192" s="225" t="s">
        <v>696</v>
      </c>
      <c r="Q4192" s="225" t="s">
        <v>697</v>
      </c>
      <c r="R4192" s="225">
        <v>0.17</v>
      </c>
      <c r="S4192" s="225"/>
      <c r="T4192" s="225">
        <f>SUM(R4192:S4192)</f>
        <v>0.17</v>
      </c>
      <c r="U4192" s="302" t="s">
        <v>28</v>
      </c>
      <c r="V4192" s="302">
        <v>1967</v>
      </c>
      <c r="W4192" s="302" t="s">
        <v>1955</v>
      </c>
      <c r="X4192" s="302"/>
      <c r="Y4192" s="302" t="s">
        <v>1956</v>
      </c>
      <c r="Z4192" s="302">
        <v>100</v>
      </c>
      <c r="AA4192" s="302" t="s">
        <v>1593</v>
      </c>
      <c r="AB4192" s="302">
        <v>0</v>
      </c>
      <c r="AC4192" s="302"/>
      <c r="AD4192" s="302" t="s">
        <v>22</v>
      </c>
      <c r="AE4192" s="302" t="s">
        <v>76</v>
      </c>
      <c r="AF4192" s="302"/>
      <c r="AG4192" s="302" t="s">
        <v>1957</v>
      </c>
      <c r="AH4192" s="222"/>
      <c r="AI4192" s="229"/>
    </row>
    <row r="4193" spans="1:35" ht="144.75" customHeight="1">
      <c r="A4193" s="70" t="s">
        <v>11517</v>
      </c>
      <c r="B4193" s="74" t="s">
        <v>18</v>
      </c>
      <c r="C4193" s="74" t="s">
        <v>18</v>
      </c>
      <c r="D4193" s="75">
        <v>42297</v>
      </c>
      <c r="E4193" s="76">
        <v>42297.395833333336</v>
      </c>
      <c r="F4193" s="75">
        <v>42297</v>
      </c>
      <c r="G4193" s="76">
        <v>42297.59375</v>
      </c>
      <c r="H4193" s="76">
        <f>G4193-E4193</f>
        <v>0.19791666666424135</v>
      </c>
      <c r="I4193" s="74">
        <v>1</v>
      </c>
      <c r="J4193" s="74"/>
      <c r="K4193" s="74"/>
      <c r="L4193" s="74" t="s">
        <v>11</v>
      </c>
      <c r="M4193" s="225" t="s">
        <v>337</v>
      </c>
      <c r="N4193" s="226">
        <v>0.4</v>
      </c>
      <c r="O4193" s="225" t="s">
        <v>2</v>
      </c>
      <c r="P4193" s="225" t="s">
        <v>11944</v>
      </c>
      <c r="Q4193" s="225" t="s">
        <v>4785</v>
      </c>
      <c r="R4193" s="225">
        <v>5.8000000000000003E-2</v>
      </c>
      <c r="S4193" s="225"/>
      <c r="T4193" s="225">
        <f>R4193+S4193</f>
        <v>5.8000000000000003E-2</v>
      </c>
      <c r="U4193" s="302"/>
      <c r="V4193" s="302"/>
      <c r="W4193" s="302"/>
      <c r="X4193" s="302"/>
      <c r="Y4193" s="302"/>
      <c r="Z4193" s="302"/>
      <c r="AA4193" s="302"/>
      <c r="AB4193" s="302"/>
      <c r="AC4193" s="302"/>
      <c r="AD4193" s="302" t="s">
        <v>0</v>
      </c>
      <c r="AE4193" s="302"/>
      <c r="AF4193" s="302"/>
      <c r="AG4193" s="302"/>
      <c r="AH4193" s="222"/>
      <c r="AI4193" s="229"/>
    </row>
    <row r="4194" spans="1:35" ht="56.25">
      <c r="A4194" s="70" t="s">
        <v>2819</v>
      </c>
      <c r="B4194" s="74" t="s">
        <v>12</v>
      </c>
      <c r="C4194" s="74" t="s">
        <v>127</v>
      </c>
      <c r="D4194" s="75">
        <v>42125</v>
      </c>
      <c r="E4194" s="76">
        <v>0.58819444444444446</v>
      </c>
      <c r="F4194" s="75">
        <v>42125</v>
      </c>
      <c r="G4194" s="76">
        <v>0.58819444444444446</v>
      </c>
      <c r="H4194" s="76">
        <f>G4194-E4194</f>
        <v>0</v>
      </c>
      <c r="I4194" s="74">
        <v>2</v>
      </c>
      <c r="J4194" s="74"/>
      <c r="K4194" s="74"/>
      <c r="L4194" s="74" t="s">
        <v>11</v>
      </c>
      <c r="M4194" s="225" t="s">
        <v>2817</v>
      </c>
      <c r="N4194" s="226">
        <v>0.4</v>
      </c>
      <c r="O4194" s="225" t="s">
        <v>2</v>
      </c>
      <c r="P4194" s="225" t="s">
        <v>941</v>
      </c>
      <c r="Q4194" s="225" t="s">
        <v>2818</v>
      </c>
      <c r="R4194" s="225">
        <v>7.0000000000000007E-2</v>
      </c>
      <c r="S4194" s="225">
        <v>0.1</v>
      </c>
      <c r="T4194" s="225">
        <f>R4194+S4194</f>
        <v>0.17</v>
      </c>
      <c r="U4194" s="302" t="s">
        <v>128</v>
      </c>
      <c r="V4194" s="302" t="s">
        <v>128</v>
      </c>
      <c r="W4194" s="302" t="s">
        <v>128</v>
      </c>
      <c r="X4194" s="302" t="s">
        <v>128</v>
      </c>
      <c r="Y4194" s="302" t="s">
        <v>128</v>
      </c>
      <c r="Z4194" s="302" t="s">
        <v>128</v>
      </c>
      <c r="AA4194" s="302" t="s">
        <v>128</v>
      </c>
      <c r="AB4194" s="302" t="s">
        <v>128</v>
      </c>
      <c r="AC4194" s="302" t="s">
        <v>128</v>
      </c>
      <c r="AD4194" s="302" t="s">
        <v>22</v>
      </c>
      <c r="AE4194" s="302"/>
      <c r="AF4194" s="302"/>
      <c r="AG4194" s="302"/>
      <c r="AH4194" s="222"/>
      <c r="AI4194" s="229"/>
    </row>
    <row r="4195" spans="1:35" ht="75">
      <c r="A4195" s="70" t="s">
        <v>8946</v>
      </c>
      <c r="B4195" s="74" t="s">
        <v>12</v>
      </c>
      <c r="C4195" s="74" t="s">
        <v>127</v>
      </c>
      <c r="D4195" s="75">
        <v>42264</v>
      </c>
      <c r="E4195" s="76">
        <v>0.73749999999999993</v>
      </c>
      <c r="F4195" s="75">
        <v>42264</v>
      </c>
      <c r="G4195" s="76">
        <v>0.7715277777777777</v>
      </c>
      <c r="H4195" s="76">
        <v>3.4027777777777775E-2</v>
      </c>
      <c r="I4195" s="74">
        <v>1</v>
      </c>
      <c r="J4195" s="74"/>
      <c r="K4195" s="74"/>
      <c r="L4195" s="74" t="s">
        <v>11</v>
      </c>
      <c r="M4195" s="225" t="s">
        <v>941</v>
      </c>
      <c r="N4195" s="226">
        <v>0.4</v>
      </c>
      <c r="O4195" s="225" t="s">
        <v>2</v>
      </c>
      <c r="P4195" s="225" t="s">
        <v>147</v>
      </c>
      <c r="Q4195" s="225" t="s">
        <v>9868</v>
      </c>
      <c r="R4195" s="225">
        <v>7.0000000000000007E-2</v>
      </c>
      <c r="S4195" s="225">
        <v>0.1</v>
      </c>
      <c r="T4195" s="225">
        <v>0.17</v>
      </c>
      <c r="U4195" s="302" t="s">
        <v>1</v>
      </c>
      <c r="V4195" s="302" t="s">
        <v>128</v>
      </c>
      <c r="W4195" s="302" t="s">
        <v>128</v>
      </c>
      <c r="X4195" s="302" t="s">
        <v>128</v>
      </c>
      <c r="Y4195" s="302" t="s">
        <v>128</v>
      </c>
      <c r="Z4195" s="302" t="s">
        <v>128</v>
      </c>
      <c r="AA4195" s="302" t="s">
        <v>128</v>
      </c>
      <c r="AB4195" s="302" t="s">
        <v>128</v>
      </c>
      <c r="AC4195" s="302" t="s">
        <v>128</v>
      </c>
      <c r="AD4195" s="302" t="s">
        <v>22</v>
      </c>
      <c r="AE4195" s="302" t="s">
        <v>128</v>
      </c>
      <c r="AF4195" s="302" t="s">
        <v>128</v>
      </c>
      <c r="AG4195" s="302"/>
      <c r="AH4195" s="222"/>
      <c r="AI4195" s="229"/>
    </row>
    <row r="4196" spans="1:35" ht="56.25">
      <c r="A4196" s="70" t="s">
        <v>12042</v>
      </c>
      <c r="B4196" s="74" t="s">
        <v>69</v>
      </c>
      <c r="C4196" s="74" t="s">
        <v>69</v>
      </c>
      <c r="D4196" s="75">
        <v>42319</v>
      </c>
      <c r="E4196" s="76">
        <v>0.48125000000000001</v>
      </c>
      <c r="F4196" s="75">
        <v>42319</v>
      </c>
      <c r="G4196" s="76">
        <v>0.48194444444444445</v>
      </c>
      <c r="H4196" s="76">
        <v>6.9444444444444198E-4</v>
      </c>
      <c r="I4196" s="74">
        <v>5</v>
      </c>
      <c r="J4196" s="74"/>
      <c r="K4196" s="74" t="s">
        <v>11520</v>
      </c>
      <c r="L4196" s="74" t="s">
        <v>4</v>
      </c>
      <c r="M4196" s="225" t="s">
        <v>12160</v>
      </c>
      <c r="N4196" s="226" t="s">
        <v>3</v>
      </c>
      <c r="O4196" s="225" t="s">
        <v>7</v>
      </c>
      <c r="P4196" s="225" t="s">
        <v>12161</v>
      </c>
      <c r="Q4196" s="225" t="s">
        <v>9597</v>
      </c>
      <c r="R4196" s="225">
        <v>0.01</v>
      </c>
      <c r="S4196" s="225">
        <v>0.156</v>
      </c>
      <c r="T4196" s="225">
        <v>0.16600000000000001</v>
      </c>
      <c r="U4196" s="302" t="s">
        <v>28</v>
      </c>
      <c r="V4196" s="302">
        <v>2002</v>
      </c>
      <c r="W4196" s="302" t="s">
        <v>1709</v>
      </c>
      <c r="X4196" s="302" t="s">
        <v>724</v>
      </c>
      <c r="Y4196" s="302" t="s">
        <v>1081</v>
      </c>
      <c r="Z4196" s="302">
        <v>100</v>
      </c>
      <c r="AA4196" s="302" t="s">
        <v>13194</v>
      </c>
      <c r="AB4196" s="302">
        <v>0</v>
      </c>
      <c r="AC4196" s="302" t="s">
        <v>1081</v>
      </c>
      <c r="AD4196" s="302" t="s">
        <v>22</v>
      </c>
      <c r="AE4196" s="302"/>
      <c r="AF4196" s="302"/>
      <c r="AG4196" s="302" t="s">
        <v>9597</v>
      </c>
      <c r="AH4196" s="222"/>
      <c r="AI4196" s="229"/>
    </row>
    <row r="4197" spans="1:35" ht="37.5">
      <c r="A4197" s="70" t="s">
        <v>4982</v>
      </c>
      <c r="B4197" s="74" t="s">
        <v>18</v>
      </c>
      <c r="C4197" s="74" t="s">
        <v>18</v>
      </c>
      <c r="D4197" s="75">
        <v>42200</v>
      </c>
      <c r="E4197" s="76">
        <v>42200.631944444445</v>
      </c>
      <c r="F4197" s="75">
        <v>42200</v>
      </c>
      <c r="G4197" s="76">
        <v>42200.680555555555</v>
      </c>
      <c r="H4197" s="76">
        <f>G4197-E4197</f>
        <v>4.8611111109494232E-2</v>
      </c>
      <c r="I4197" s="74">
        <v>1</v>
      </c>
      <c r="J4197" s="74"/>
      <c r="K4197" s="74"/>
      <c r="L4197" s="74" t="s">
        <v>11</v>
      </c>
      <c r="M4197" s="225" t="s">
        <v>337</v>
      </c>
      <c r="N4197" s="226">
        <v>0.4</v>
      </c>
      <c r="O4197" s="225" t="s">
        <v>2</v>
      </c>
      <c r="P4197" s="225" t="s">
        <v>2910</v>
      </c>
      <c r="Q4197" s="225" t="s">
        <v>7665</v>
      </c>
      <c r="R4197" s="225">
        <v>0.16300000000000001</v>
      </c>
      <c r="S4197" s="225"/>
      <c r="T4197" s="225">
        <f>R4197+S4197</f>
        <v>0.16300000000000001</v>
      </c>
      <c r="U4197" s="302"/>
      <c r="V4197" s="302"/>
      <c r="W4197" s="302"/>
      <c r="X4197" s="302"/>
      <c r="Y4197" s="302"/>
      <c r="Z4197" s="302"/>
      <c r="AA4197" s="302"/>
      <c r="AB4197" s="302"/>
      <c r="AC4197" s="302"/>
      <c r="AD4197" s="302" t="s">
        <v>22</v>
      </c>
      <c r="AE4197" s="302"/>
      <c r="AF4197" s="302"/>
      <c r="AG4197" s="302"/>
      <c r="AH4197" s="222"/>
      <c r="AI4197" s="229"/>
    </row>
    <row r="4198" spans="1:35" ht="78.75" customHeight="1">
      <c r="A4198" s="70" t="s">
        <v>11517</v>
      </c>
      <c r="B4198" s="74" t="s">
        <v>5</v>
      </c>
      <c r="C4198" s="74" t="s">
        <v>5</v>
      </c>
      <c r="D4198" s="75">
        <v>42297</v>
      </c>
      <c r="E4198" s="76">
        <v>0.3743055555555555</v>
      </c>
      <c r="F4198" s="75">
        <v>42297</v>
      </c>
      <c r="G4198" s="76">
        <v>0.49236111111111108</v>
      </c>
      <c r="H4198" s="76">
        <f>G4198-E4198</f>
        <v>0.11805555555555558</v>
      </c>
      <c r="I4198" s="74">
        <v>26</v>
      </c>
      <c r="J4198" s="74" t="s">
        <v>143</v>
      </c>
      <c r="K4198" s="74" t="s">
        <v>8</v>
      </c>
      <c r="L4198" s="74" t="s">
        <v>4</v>
      </c>
      <c r="M4198" s="225" t="s">
        <v>13677</v>
      </c>
      <c r="N4198" s="226" t="s">
        <v>3</v>
      </c>
      <c r="O4198" s="225" t="s">
        <v>7</v>
      </c>
      <c r="P4198" s="225" t="s">
        <v>7820</v>
      </c>
      <c r="Q4198" s="225" t="s">
        <v>13678</v>
      </c>
      <c r="R4198" s="225">
        <v>50.9</v>
      </c>
      <c r="S4198" s="225"/>
      <c r="T4198" s="225">
        <f>R4198</f>
        <v>50.9</v>
      </c>
      <c r="U4198" s="302" t="s">
        <v>28</v>
      </c>
      <c r="V4198" s="302">
        <v>2000</v>
      </c>
      <c r="W4198" s="302" t="s">
        <v>10181</v>
      </c>
      <c r="X4198" s="302" t="s">
        <v>411</v>
      </c>
      <c r="Y4198" s="302" t="s">
        <v>6035</v>
      </c>
      <c r="Z4198" s="302">
        <v>100</v>
      </c>
      <c r="AA4198" s="302" t="s">
        <v>5971</v>
      </c>
      <c r="AB4198" s="302">
        <v>0</v>
      </c>
      <c r="AC4198" s="302" t="s">
        <v>5972</v>
      </c>
      <c r="AD4198" s="302" t="s">
        <v>0</v>
      </c>
      <c r="AE4198" s="302"/>
      <c r="AF4198" s="302"/>
      <c r="AG4198" s="302"/>
      <c r="AH4198" s="222"/>
      <c r="AI4198" s="229"/>
    </row>
    <row r="4199" spans="1:35" ht="31.5" customHeight="1">
      <c r="A4199" s="70" t="s">
        <v>11517</v>
      </c>
      <c r="B4199" s="74" t="s">
        <v>5</v>
      </c>
      <c r="C4199" s="74" t="s">
        <v>5</v>
      </c>
      <c r="D4199" s="75">
        <v>42297</v>
      </c>
      <c r="E4199" s="76">
        <v>0.49722222222222223</v>
      </c>
      <c r="F4199" s="75">
        <v>42297</v>
      </c>
      <c r="G4199" s="76">
        <v>0.57847222222222217</v>
      </c>
      <c r="H4199" s="76">
        <v>8.1249999999999933E-2</v>
      </c>
      <c r="I4199" s="74">
        <v>27</v>
      </c>
      <c r="J4199" s="74" t="s">
        <v>143</v>
      </c>
      <c r="K4199" s="74" t="s">
        <v>8</v>
      </c>
      <c r="L4199" s="74" t="s">
        <v>4</v>
      </c>
      <c r="M4199" s="225" t="s">
        <v>13679</v>
      </c>
      <c r="N4199" s="226" t="s">
        <v>3</v>
      </c>
      <c r="O4199" s="225" t="s">
        <v>7</v>
      </c>
      <c r="P4199" s="225" t="s">
        <v>13680</v>
      </c>
      <c r="Q4199" s="225" t="s">
        <v>13681</v>
      </c>
      <c r="R4199" s="225">
        <v>43.499999999999986</v>
      </c>
      <c r="S4199" s="225"/>
      <c r="T4199" s="225">
        <v>43.499999999999986</v>
      </c>
      <c r="U4199" s="302" t="s">
        <v>28</v>
      </c>
      <c r="V4199" s="302">
        <v>1992</v>
      </c>
      <c r="W4199" s="302" t="s">
        <v>13682</v>
      </c>
      <c r="X4199" s="302" t="s">
        <v>411</v>
      </c>
      <c r="Y4199" s="302" t="s">
        <v>13654</v>
      </c>
      <c r="Z4199" s="302">
        <v>100</v>
      </c>
      <c r="AA4199" s="302" t="s">
        <v>5971</v>
      </c>
      <c r="AB4199" s="302">
        <v>0</v>
      </c>
      <c r="AC4199" s="302" t="s">
        <v>5972</v>
      </c>
      <c r="AD4199" s="302" t="s">
        <v>0</v>
      </c>
      <c r="AE4199" s="302"/>
      <c r="AF4199" s="302"/>
      <c r="AG4199" s="302"/>
      <c r="AH4199" s="222"/>
      <c r="AI4199" s="229"/>
    </row>
    <row r="4200" spans="1:35" ht="37.5">
      <c r="A4200" s="70" t="s">
        <v>3570</v>
      </c>
      <c r="B4200" s="74" t="s">
        <v>21</v>
      </c>
      <c r="C4200" s="92" t="s">
        <v>21</v>
      </c>
      <c r="D4200" s="95">
        <v>42185</v>
      </c>
      <c r="E4200" s="96">
        <v>0.4284722222222222</v>
      </c>
      <c r="F4200" s="95">
        <v>42185</v>
      </c>
      <c r="G4200" s="96">
        <v>0.48958333333333331</v>
      </c>
      <c r="H4200" s="96">
        <v>6.1111111111111116E-2</v>
      </c>
      <c r="I4200" s="74">
        <v>1</v>
      </c>
      <c r="J4200" s="74"/>
      <c r="K4200" s="74"/>
      <c r="L4200" s="74" t="s">
        <v>11</v>
      </c>
      <c r="M4200" s="225" t="s">
        <v>4887</v>
      </c>
      <c r="N4200" s="225">
        <v>0.4</v>
      </c>
      <c r="O4200" s="224" t="s">
        <v>2</v>
      </c>
      <c r="P4200" s="225" t="s">
        <v>4887</v>
      </c>
      <c r="Q4200" s="225" t="s">
        <v>4888</v>
      </c>
      <c r="R4200" s="239">
        <v>0.104</v>
      </c>
      <c r="S4200" s="239">
        <v>5.0999999999999997E-2</v>
      </c>
      <c r="T4200" s="239">
        <v>0.155</v>
      </c>
      <c r="U4200" s="279"/>
      <c r="V4200" s="279"/>
      <c r="W4200" s="279"/>
      <c r="X4200" s="279"/>
      <c r="Y4200" s="279"/>
      <c r="Z4200" s="279"/>
      <c r="AA4200" s="279"/>
      <c r="AB4200" s="279"/>
      <c r="AC4200" s="279"/>
      <c r="AD4200" s="273" t="s">
        <v>22</v>
      </c>
      <c r="AE4200" s="279"/>
      <c r="AF4200" s="279"/>
      <c r="AG4200" s="290"/>
      <c r="AH4200" s="222"/>
      <c r="AI4200" s="229"/>
    </row>
    <row r="4201" spans="1:35" ht="75">
      <c r="A4201" s="70" t="s">
        <v>11517</v>
      </c>
      <c r="B4201" s="74" t="s">
        <v>5</v>
      </c>
      <c r="C4201" s="74" t="s">
        <v>5</v>
      </c>
      <c r="D4201" s="75">
        <v>42297</v>
      </c>
      <c r="E4201" s="76">
        <v>0.57708333333333328</v>
      </c>
      <c r="F4201" s="75">
        <v>42297</v>
      </c>
      <c r="G4201" s="76">
        <v>0.57708333333333328</v>
      </c>
      <c r="H4201" s="76">
        <v>0</v>
      </c>
      <c r="I4201" s="74">
        <v>6</v>
      </c>
      <c r="J4201" s="74" t="s">
        <v>143</v>
      </c>
      <c r="K4201" s="74" t="s">
        <v>8</v>
      </c>
      <c r="L4201" s="74" t="s">
        <v>9</v>
      </c>
      <c r="M4201" s="225" t="s">
        <v>13684</v>
      </c>
      <c r="N4201" s="226" t="s">
        <v>3</v>
      </c>
      <c r="O4201" s="225" t="s">
        <v>7</v>
      </c>
      <c r="P4201" s="225" t="s">
        <v>13685</v>
      </c>
      <c r="Q4201" s="225" t="s">
        <v>13686</v>
      </c>
      <c r="R4201" s="225"/>
      <c r="S4201" s="225">
        <v>5.2</v>
      </c>
      <c r="T4201" s="225">
        <v>5.2</v>
      </c>
      <c r="U4201" s="302" t="s">
        <v>28</v>
      </c>
      <c r="V4201" s="302">
        <v>2002</v>
      </c>
      <c r="W4201" s="302" t="s">
        <v>13687</v>
      </c>
      <c r="X4201" s="302" t="s">
        <v>411</v>
      </c>
      <c r="Y4201" s="302" t="s">
        <v>13688</v>
      </c>
      <c r="Z4201" s="302">
        <v>1</v>
      </c>
      <c r="AA4201" s="302" t="s">
        <v>13689</v>
      </c>
      <c r="AB4201" s="302">
        <v>0</v>
      </c>
      <c r="AC4201" s="302"/>
      <c r="AD4201" s="302" t="s">
        <v>30</v>
      </c>
      <c r="AE4201" s="302"/>
      <c r="AF4201" s="302"/>
      <c r="AG4201" s="302"/>
      <c r="AH4201" s="222"/>
      <c r="AI4201" s="229"/>
    </row>
    <row r="4202" spans="1:35" ht="15.75" customHeight="1">
      <c r="A4202" s="70" t="s">
        <v>11517</v>
      </c>
      <c r="B4202" s="92" t="s">
        <v>21</v>
      </c>
      <c r="C4202" s="92" t="s">
        <v>21</v>
      </c>
      <c r="D4202" s="88">
        <v>42298</v>
      </c>
      <c r="E4202" s="89">
        <v>0.39583333333333331</v>
      </c>
      <c r="F4202" s="88">
        <v>42298</v>
      </c>
      <c r="G4202" s="89">
        <v>0.49513888888888885</v>
      </c>
      <c r="H4202" s="89">
        <v>9.930555555555555E-2</v>
      </c>
      <c r="I4202" s="68">
        <v>4</v>
      </c>
      <c r="J4202" s="68"/>
      <c r="K4202" s="92"/>
      <c r="L4202" s="92" t="s">
        <v>4</v>
      </c>
      <c r="M4202" s="230" t="s">
        <v>11883</v>
      </c>
      <c r="N4202" s="221">
        <v>0.4</v>
      </c>
      <c r="O4202" s="221" t="s">
        <v>25</v>
      </c>
      <c r="P4202" s="230" t="s">
        <v>11883</v>
      </c>
      <c r="Q4202" s="221" t="s">
        <v>11884</v>
      </c>
      <c r="R4202" s="221">
        <v>1.157</v>
      </c>
      <c r="S4202" s="221">
        <v>0.496</v>
      </c>
      <c r="T4202" s="221">
        <v>1.653</v>
      </c>
      <c r="U4202" s="293" t="s">
        <v>28</v>
      </c>
      <c r="V4202" s="273" t="s">
        <v>13558</v>
      </c>
      <c r="W4202" s="293" t="s">
        <v>13559</v>
      </c>
      <c r="X4202" s="293" t="s">
        <v>128</v>
      </c>
      <c r="Y4202" s="269">
        <v>2015</v>
      </c>
      <c r="Z4202" s="318" t="s">
        <v>128</v>
      </c>
      <c r="AA4202" s="269">
        <v>2016</v>
      </c>
      <c r="AB4202" s="293" t="s">
        <v>128</v>
      </c>
      <c r="AC4202" s="269">
        <v>2015</v>
      </c>
      <c r="AD4202" s="293" t="s">
        <v>17</v>
      </c>
      <c r="AE4202" s="293" t="s">
        <v>57</v>
      </c>
      <c r="AF4202" s="293"/>
      <c r="AG4202" s="318"/>
      <c r="AH4202" s="230"/>
      <c r="AI4202" s="234"/>
    </row>
    <row r="4203" spans="1:35" ht="47.25">
      <c r="A4203" s="70" t="s">
        <v>11517</v>
      </c>
      <c r="B4203" s="92" t="s">
        <v>21</v>
      </c>
      <c r="C4203" s="92" t="s">
        <v>21</v>
      </c>
      <c r="D4203" s="88">
        <v>42298</v>
      </c>
      <c r="E4203" s="89">
        <v>0.4597222222222222</v>
      </c>
      <c r="F4203" s="88">
        <v>42298</v>
      </c>
      <c r="G4203" s="89">
        <v>0.46319444444444446</v>
      </c>
      <c r="H4203" s="89">
        <v>3.472222222222222E-3</v>
      </c>
      <c r="I4203" s="68">
        <v>6</v>
      </c>
      <c r="J4203" s="68"/>
      <c r="K4203" s="92"/>
      <c r="L4203" s="92" t="s">
        <v>4</v>
      </c>
      <c r="M4203" s="230" t="s">
        <v>11885</v>
      </c>
      <c r="N4203" s="221">
        <v>0.4</v>
      </c>
      <c r="O4203" s="221" t="s">
        <v>7</v>
      </c>
      <c r="P4203" s="230" t="s">
        <v>11885</v>
      </c>
      <c r="Q4203" s="221" t="s">
        <v>11886</v>
      </c>
      <c r="R4203" s="221">
        <v>0.01</v>
      </c>
      <c r="S4203" s="221">
        <v>4.0000000000000001E-3</v>
      </c>
      <c r="T4203" s="221">
        <v>1.4E-2</v>
      </c>
      <c r="U4203" s="293" t="s">
        <v>28</v>
      </c>
      <c r="V4203" s="273" t="s">
        <v>128</v>
      </c>
      <c r="W4203" s="293" t="s">
        <v>128</v>
      </c>
      <c r="X4203" s="293" t="s">
        <v>128</v>
      </c>
      <c r="Y4203" s="269">
        <v>2015</v>
      </c>
      <c r="Z4203" s="318" t="s">
        <v>128</v>
      </c>
      <c r="AA4203" s="269">
        <v>2016</v>
      </c>
      <c r="AB4203" s="293" t="s">
        <v>128</v>
      </c>
      <c r="AC4203" s="269">
        <v>2015</v>
      </c>
      <c r="AD4203" s="293" t="s">
        <v>24</v>
      </c>
      <c r="AE4203" s="293" t="s">
        <v>57</v>
      </c>
      <c r="AF4203" s="293"/>
      <c r="AG4203" s="318"/>
      <c r="AH4203" s="230"/>
      <c r="AI4203" s="234"/>
    </row>
    <row r="4204" spans="1:35" ht="47.25">
      <c r="A4204" s="70" t="s">
        <v>11517</v>
      </c>
      <c r="B4204" s="92" t="s">
        <v>21</v>
      </c>
      <c r="C4204" s="92" t="s">
        <v>21</v>
      </c>
      <c r="D4204" s="88">
        <v>42298</v>
      </c>
      <c r="E4204" s="89">
        <v>0.43402777777777773</v>
      </c>
      <c r="F4204" s="88">
        <v>42298</v>
      </c>
      <c r="G4204" s="89">
        <v>0.49305555555555558</v>
      </c>
      <c r="H4204" s="89">
        <v>5.9027777777777783E-2</v>
      </c>
      <c r="I4204" s="68">
        <v>1</v>
      </c>
      <c r="J4204" s="68"/>
      <c r="K4204" s="92"/>
      <c r="L4204" s="92" t="s">
        <v>11</v>
      </c>
      <c r="M4204" s="230" t="s">
        <v>11887</v>
      </c>
      <c r="N4204" s="221">
        <v>0.4</v>
      </c>
      <c r="O4204" s="221" t="s">
        <v>2</v>
      </c>
      <c r="P4204" s="230" t="s">
        <v>11887</v>
      </c>
      <c r="Q4204" s="221" t="s">
        <v>11888</v>
      </c>
      <c r="R4204" s="221">
        <v>2.5000000000000001E-2</v>
      </c>
      <c r="S4204" s="221">
        <v>1.0999999999999999E-2</v>
      </c>
      <c r="T4204" s="221">
        <v>3.5999999999999997E-2</v>
      </c>
      <c r="U4204" s="293" t="s">
        <v>1</v>
      </c>
      <c r="V4204" s="273" t="s">
        <v>128</v>
      </c>
      <c r="W4204" s="293" t="s">
        <v>128</v>
      </c>
      <c r="X4204" s="293" t="s">
        <v>128</v>
      </c>
      <c r="Y4204" s="269">
        <v>2015</v>
      </c>
      <c r="Z4204" s="318" t="s">
        <v>128</v>
      </c>
      <c r="AA4204" s="269">
        <v>2016</v>
      </c>
      <c r="AB4204" s="293" t="s">
        <v>128</v>
      </c>
      <c r="AC4204" s="269">
        <v>2015</v>
      </c>
      <c r="AD4204" s="293" t="s">
        <v>17</v>
      </c>
      <c r="AE4204" s="293" t="s">
        <v>57</v>
      </c>
      <c r="AF4204" s="293"/>
      <c r="AG4204" s="318"/>
      <c r="AH4204" s="230"/>
      <c r="AI4204" s="234"/>
    </row>
    <row r="4205" spans="1:35" ht="31.5">
      <c r="A4205" s="70" t="s">
        <v>11517</v>
      </c>
      <c r="B4205" s="69" t="s">
        <v>132</v>
      </c>
      <c r="C4205" s="70" t="s">
        <v>26</v>
      </c>
      <c r="D4205" s="86">
        <v>42298</v>
      </c>
      <c r="E4205" s="118">
        <v>0.91666666666666663</v>
      </c>
      <c r="F4205" s="86">
        <v>42298</v>
      </c>
      <c r="G4205" s="118">
        <v>0.9784722222222223</v>
      </c>
      <c r="H4205" s="118">
        <v>6.1805555555555558E-2</v>
      </c>
      <c r="I4205" s="70">
        <v>7</v>
      </c>
      <c r="J4205" s="70" t="s">
        <v>11895</v>
      </c>
      <c r="K4205" s="70" t="s">
        <v>20</v>
      </c>
      <c r="L4205" s="70" t="s">
        <v>4</v>
      </c>
      <c r="M4205" s="220" t="s">
        <v>11896</v>
      </c>
      <c r="N4205" s="220" t="s">
        <v>3</v>
      </c>
      <c r="O4205" s="220" t="s">
        <v>7</v>
      </c>
      <c r="P4205" s="220" t="s">
        <v>11897</v>
      </c>
      <c r="Q4205" s="219" t="s">
        <v>11898</v>
      </c>
      <c r="R4205" s="456">
        <v>1.2</v>
      </c>
      <c r="S4205" s="456"/>
      <c r="T4205" s="456">
        <v>1.2</v>
      </c>
      <c r="U4205" s="274" t="s">
        <v>28</v>
      </c>
      <c r="V4205" s="274">
        <v>1986</v>
      </c>
      <c r="W4205" s="279" t="s">
        <v>7</v>
      </c>
      <c r="X4205" s="279"/>
      <c r="Y4205" s="296">
        <v>42143</v>
      </c>
      <c r="Z4205" s="279">
        <v>100</v>
      </c>
      <c r="AA4205" s="279">
        <v>2016</v>
      </c>
      <c r="AB4205" s="279">
        <v>0</v>
      </c>
      <c r="AC4205" s="309">
        <v>42005</v>
      </c>
      <c r="AD4205" s="279" t="s">
        <v>30</v>
      </c>
      <c r="AE4205" s="279"/>
      <c r="AF4205" s="279"/>
      <c r="AG4205" s="290"/>
      <c r="AH4205" s="222"/>
      <c r="AI4205" s="229"/>
    </row>
    <row r="4206" spans="1:35" ht="63">
      <c r="A4206" s="164" t="s">
        <v>122</v>
      </c>
      <c r="B4206" s="94" t="s">
        <v>21</v>
      </c>
      <c r="C4206" s="69" t="s">
        <v>2288</v>
      </c>
      <c r="D4206" s="93">
        <v>42024</v>
      </c>
      <c r="E4206" s="104">
        <v>0.91111111111111109</v>
      </c>
      <c r="F4206" s="93">
        <v>42024</v>
      </c>
      <c r="G4206" s="104">
        <v>0.91180555555555554</v>
      </c>
      <c r="H4206" s="104">
        <v>6.9444444444444447E-4</v>
      </c>
      <c r="I4206" s="69">
        <v>10</v>
      </c>
      <c r="J4206" s="69"/>
      <c r="K4206" s="94"/>
      <c r="L4206" s="69" t="s">
        <v>4</v>
      </c>
      <c r="M4206" s="233" t="s">
        <v>2314</v>
      </c>
      <c r="N4206" s="219" t="s">
        <v>3</v>
      </c>
      <c r="O4206" s="219" t="s">
        <v>7</v>
      </c>
      <c r="P4206" s="233" t="s">
        <v>441</v>
      </c>
      <c r="Q4206" s="219" t="s">
        <v>442</v>
      </c>
      <c r="R4206" s="219">
        <v>0.10199999999999999</v>
      </c>
      <c r="S4206" s="219">
        <v>0.05</v>
      </c>
      <c r="T4206" s="219">
        <v>0.152</v>
      </c>
      <c r="U4206" s="300" t="s">
        <v>28</v>
      </c>
      <c r="V4206" s="274">
        <v>1957</v>
      </c>
      <c r="W4206" s="300" t="s">
        <v>2303</v>
      </c>
      <c r="X4206" s="300" t="s">
        <v>762</v>
      </c>
      <c r="Y4206" s="515">
        <v>2014</v>
      </c>
      <c r="Z4206" s="527" t="s">
        <v>128</v>
      </c>
      <c r="AA4206" s="515">
        <v>2015</v>
      </c>
      <c r="AB4206" s="300" t="s">
        <v>128</v>
      </c>
      <c r="AC4206" s="515">
        <v>2010</v>
      </c>
      <c r="AD4206" s="300" t="s">
        <v>22</v>
      </c>
      <c r="AE4206" s="300" t="s">
        <v>57</v>
      </c>
      <c r="AF4206" s="300"/>
      <c r="AG4206" s="527"/>
      <c r="AH4206" s="233"/>
      <c r="AI4206" s="571"/>
    </row>
    <row r="4207" spans="1:35" ht="37.5">
      <c r="A4207" s="70" t="s">
        <v>1580</v>
      </c>
      <c r="B4207" s="74" t="s">
        <v>12</v>
      </c>
      <c r="C4207" s="74" t="s">
        <v>522</v>
      </c>
      <c r="D4207" s="75">
        <v>42110</v>
      </c>
      <c r="E4207" s="76">
        <v>0.62430555555555556</v>
      </c>
      <c r="F4207" s="75">
        <v>42110</v>
      </c>
      <c r="G4207" s="76">
        <v>0.72569444444444453</v>
      </c>
      <c r="H4207" s="76">
        <f>G4207-E4207</f>
        <v>0.10138888888888897</v>
      </c>
      <c r="I4207" s="74">
        <v>1</v>
      </c>
      <c r="J4207" s="74"/>
      <c r="K4207" s="74"/>
      <c r="L4207" s="74" t="s">
        <v>11</v>
      </c>
      <c r="M4207" s="225" t="s">
        <v>2540</v>
      </c>
      <c r="N4207" s="226">
        <v>0.4</v>
      </c>
      <c r="O4207" s="225" t="s">
        <v>2</v>
      </c>
      <c r="P4207" s="225" t="s">
        <v>147</v>
      </c>
      <c r="Q4207" s="225" t="s">
        <v>2541</v>
      </c>
      <c r="R4207" s="225">
        <v>0.15</v>
      </c>
      <c r="S4207" s="225"/>
      <c r="T4207" s="225">
        <f>R4207+S4207</f>
        <v>0.15</v>
      </c>
      <c r="U4207" s="302" t="s">
        <v>1</v>
      </c>
      <c r="V4207" s="302" t="s">
        <v>128</v>
      </c>
      <c r="W4207" s="302" t="s">
        <v>128</v>
      </c>
      <c r="X4207" s="302" t="s">
        <v>128</v>
      </c>
      <c r="Y4207" s="302" t="s">
        <v>128</v>
      </c>
      <c r="Z4207" s="302" t="s">
        <v>128</v>
      </c>
      <c r="AA4207" s="302" t="s">
        <v>128</v>
      </c>
      <c r="AB4207" s="302" t="s">
        <v>128</v>
      </c>
      <c r="AC4207" s="302" t="s">
        <v>128</v>
      </c>
      <c r="AD4207" s="302" t="s">
        <v>22</v>
      </c>
      <c r="AE4207" s="302"/>
      <c r="AF4207" s="302"/>
      <c r="AG4207" s="302"/>
      <c r="AH4207" s="222"/>
      <c r="AI4207" s="229"/>
    </row>
    <row r="4208" spans="1:35" ht="182.25">
      <c r="A4208" s="70" t="s">
        <v>12463</v>
      </c>
      <c r="B4208" s="74" t="s">
        <v>12</v>
      </c>
      <c r="C4208" s="74" t="s">
        <v>127</v>
      </c>
      <c r="D4208" s="75">
        <v>42366</v>
      </c>
      <c r="E4208" s="76">
        <v>0.69097222222222221</v>
      </c>
      <c r="F4208" s="75">
        <v>42366</v>
      </c>
      <c r="G4208" s="76">
        <v>0.69097222222222221</v>
      </c>
      <c r="H4208" s="76">
        <f>G4208-E4208</f>
        <v>0</v>
      </c>
      <c r="I4208" s="74">
        <v>8</v>
      </c>
      <c r="J4208" s="74"/>
      <c r="K4208" s="74"/>
      <c r="L4208" s="74" t="s">
        <v>4</v>
      </c>
      <c r="M4208" s="225" t="s">
        <v>13339</v>
      </c>
      <c r="N4208" s="226">
        <v>35</v>
      </c>
      <c r="O4208" s="225" t="s">
        <v>13</v>
      </c>
      <c r="P4208" s="225" t="s">
        <v>13340</v>
      </c>
      <c r="Q4208" s="225" t="s">
        <v>13341</v>
      </c>
      <c r="R4208" s="225">
        <v>1.2</v>
      </c>
      <c r="S4208" s="225">
        <v>0.2</v>
      </c>
      <c r="T4208" s="225">
        <v>1.4</v>
      </c>
      <c r="U4208" s="302" t="s">
        <v>36</v>
      </c>
      <c r="V4208" s="302" t="s">
        <v>9633</v>
      </c>
      <c r="W4208" s="302" t="s">
        <v>13342</v>
      </c>
      <c r="X4208" s="302" t="s">
        <v>13281</v>
      </c>
      <c r="Y4208" s="302" t="s">
        <v>13343</v>
      </c>
      <c r="Z4208" s="302">
        <v>1</v>
      </c>
      <c r="AA4208" s="302" t="s">
        <v>13344</v>
      </c>
      <c r="AB4208" s="302" t="s">
        <v>128</v>
      </c>
      <c r="AC4208" s="302" t="s">
        <v>128</v>
      </c>
      <c r="AD4208" s="302" t="s">
        <v>41</v>
      </c>
      <c r="AE4208" s="302" t="s">
        <v>128</v>
      </c>
      <c r="AF4208" s="302" t="s">
        <v>128</v>
      </c>
      <c r="AG4208" s="302"/>
      <c r="AH4208" s="222"/>
      <c r="AI4208" s="229"/>
    </row>
    <row r="4209" spans="1:35" ht="93.75">
      <c r="A4209" s="70" t="s">
        <v>11517</v>
      </c>
      <c r="B4209" s="74" t="s">
        <v>5</v>
      </c>
      <c r="C4209" s="74" t="s">
        <v>13695</v>
      </c>
      <c r="D4209" s="75">
        <v>42298</v>
      </c>
      <c r="E4209" s="76">
        <v>0.2076388888888889</v>
      </c>
      <c r="F4209" s="75">
        <v>42298</v>
      </c>
      <c r="G4209" s="76">
        <v>0.21388888888888891</v>
      </c>
      <c r="H4209" s="76">
        <v>6.2499999999999995E-3</v>
      </c>
      <c r="I4209" s="74">
        <v>24</v>
      </c>
      <c r="J4209" s="74" t="s">
        <v>7886</v>
      </c>
      <c r="K4209" s="74" t="s">
        <v>20</v>
      </c>
      <c r="L4209" s="74" t="s">
        <v>16</v>
      </c>
      <c r="M4209" s="225" t="s">
        <v>13696</v>
      </c>
      <c r="N4209" s="226">
        <v>35</v>
      </c>
      <c r="O4209" s="225" t="s">
        <v>7</v>
      </c>
      <c r="P4209" s="225" t="s">
        <v>13697</v>
      </c>
      <c r="Q4209" s="225" t="s">
        <v>11964</v>
      </c>
      <c r="R4209" s="225"/>
      <c r="S4209" s="225">
        <v>10.3</v>
      </c>
      <c r="T4209" s="225">
        <v>10.3</v>
      </c>
      <c r="U4209" s="302" t="s">
        <v>43</v>
      </c>
      <c r="V4209" s="302">
        <v>1973</v>
      </c>
      <c r="W4209" s="302" t="s">
        <v>606</v>
      </c>
      <c r="X4209" s="302" t="s">
        <v>1383</v>
      </c>
      <c r="Y4209" s="302" t="s">
        <v>13698</v>
      </c>
      <c r="Z4209" s="302">
        <v>1</v>
      </c>
      <c r="AA4209" s="302" t="s">
        <v>13699</v>
      </c>
      <c r="AB4209" s="302"/>
      <c r="AC4209" s="302"/>
      <c r="AD4209" s="302" t="s">
        <v>37</v>
      </c>
      <c r="AE4209" s="302"/>
      <c r="AF4209" s="302"/>
      <c r="AG4209" s="302"/>
      <c r="AH4209" s="222"/>
      <c r="AI4209" s="229"/>
    </row>
    <row r="4210" spans="1:35" ht="47.25">
      <c r="A4210" s="164" t="s">
        <v>122</v>
      </c>
      <c r="B4210" s="94" t="s">
        <v>21</v>
      </c>
      <c r="C4210" s="134" t="s">
        <v>21</v>
      </c>
      <c r="D4210" s="93">
        <v>42034</v>
      </c>
      <c r="E4210" s="104">
        <v>0.22569444444444445</v>
      </c>
      <c r="F4210" s="93">
        <v>42034</v>
      </c>
      <c r="G4210" s="104">
        <v>0.38194444444444442</v>
      </c>
      <c r="H4210" s="104">
        <v>0.15625</v>
      </c>
      <c r="I4210" s="69">
        <v>1</v>
      </c>
      <c r="J4210" s="69"/>
      <c r="K4210" s="94"/>
      <c r="L4210" s="69" t="s">
        <v>11</v>
      </c>
      <c r="M4210" s="233" t="s">
        <v>2324</v>
      </c>
      <c r="N4210" s="219">
        <v>0.4</v>
      </c>
      <c r="O4210" s="219" t="s">
        <v>2</v>
      </c>
      <c r="P4210" s="233" t="s">
        <v>2324</v>
      </c>
      <c r="Q4210" s="219" t="s">
        <v>2325</v>
      </c>
      <c r="R4210" s="219">
        <v>9.4E-2</v>
      </c>
      <c r="S4210" s="219">
        <v>4.7E-2</v>
      </c>
      <c r="T4210" s="219">
        <v>0.14099999999999999</v>
      </c>
      <c r="U4210" s="300" t="s">
        <v>1</v>
      </c>
      <c r="V4210" s="274" t="s">
        <v>128</v>
      </c>
      <c r="W4210" s="300" t="s">
        <v>128</v>
      </c>
      <c r="X4210" s="300" t="s">
        <v>128</v>
      </c>
      <c r="Y4210" s="515">
        <v>2014</v>
      </c>
      <c r="Z4210" s="527" t="s">
        <v>128</v>
      </c>
      <c r="AA4210" s="515">
        <v>2015</v>
      </c>
      <c r="AB4210" s="300" t="s">
        <v>128</v>
      </c>
      <c r="AC4210" s="515">
        <v>2014</v>
      </c>
      <c r="AD4210" s="300" t="s">
        <v>22</v>
      </c>
      <c r="AE4210" s="300" t="s">
        <v>52</v>
      </c>
      <c r="AF4210" s="300"/>
      <c r="AG4210" s="527"/>
      <c r="AH4210" s="233"/>
      <c r="AI4210" s="571"/>
    </row>
    <row r="4211" spans="1:35" ht="112.5">
      <c r="A4211" s="70" t="s">
        <v>11517</v>
      </c>
      <c r="B4211" s="74" t="s">
        <v>5</v>
      </c>
      <c r="C4211" s="74" t="s">
        <v>5</v>
      </c>
      <c r="D4211" s="75">
        <v>42298</v>
      </c>
      <c r="E4211" s="76">
        <v>0.5229166666666667</v>
      </c>
      <c r="F4211" s="75">
        <v>42298</v>
      </c>
      <c r="G4211" s="76">
        <v>0.5229166666666667</v>
      </c>
      <c r="H4211" s="76">
        <v>0</v>
      </c>
      <c r="I4211" s="74">
        <v>5</v>
      </c>
      <c r="J4211" s="74" t="s">
        <v>143</v>
      </c>
      <c r="K4211" s="74" t="s">
        <v>8</v>
      </c>
      <c r="L4211" s="74" t="s">
        <v>29</v>
      </c>
      <c r="M4211" s="225" t="s">
        <v>12017</v>
      </c>
      <c r="N4211" s="226" t="s">
        <v>3</v>
      </c>
      <c r="O4211" s="225" t="s">
        <v>7</v>
      </c>
      <c r="P4211" s="225" t="s">
        <v>12018</v>
      </c>
      <c r="Q4211" s="225" t="s">
        <v>12019</v>
      </c>
      <c r="R4211" s="225"/>
      <c r="S4211" s="225">
        <v>1.9</v>
      </c>
      <c r="T4211" s="225">
        <v>1.9</v>
      </c>
      <c r="U4211" s="302" t="s">
        <v>28</v>
      </c>
      <c r="V4211" s="302">
        <v>1988</v>
      </c>
      <c r="W4211" s="302" t="s">
        <v>587</v>
      </c>
      <c r="X4211" s="302" t="s">
        <v>411</v>
      </c>
      <c r="Y4211" s="302" t="s">
        <v>13702</v>
      </c>
      <c r="Z4211" s="302">
        <v>0.25</v>
      </c>
      <c r="AA4211" s="302" t="s">
        <v>9579</v>
      </c>
      <c r="AB4211" s="302">
        <v>3</v>
      </c>
      <c r="AC4211" s="302"/>
      <c r="AD4211" s="302" t="s">
        <v>27</v>
      </c>
      <c r="AE4211" s="302"/>
      <c r="AF4211" s="302"/>
      <c r="AG4211" s="302"/>
      <c r="AH4211" s="222"/>
      <c r="AI4211" s="229"/>
    </row>
    <row r="4212" spans="1:35" ht="131.25">
      <c r="A4212" s="70" t="s">
        <v>11517</v>
      </c>
      <c r="B4212" s="74" t="s">
        <v>5</v>
      </c>
      <c r="C4212" s="74" t="s">
        <v>5</v>
      </c>
      <c r="D4212" s="75">
        <v>42298</v>
      </c>
      <c r="E4212" s="76">
        <v>0.625</v>
      </c>
      <c r="F4212" s="75">
        <v>42298</v>
      </c>
      <c r="G4212" s="76">
        <v>0.625</v>
      </c>
      <c r="H4212" s="76">
        <f>G4212-E4212</f>
        <v>0</v>
      </c>
      <c r="I4212" s="74">
        <v>9</v>
      </c>
      <c r="J4212" s="74" t="s">
        <v>150</v>
      </c>
      <c r="K4212" s="74" t="s">
        <v>8</v>
      </c>
      <c r="L4212" s="74" t="s">
        <v>29</v>
      </c>
      <c r="M4212" s="225" t="s">
        <v>11965</v>
      </c>
      <c r="N4212" s="226" t="s">
        <v>3</v>
      </c>
      <c r="O4212" s="225" t="s">
        <v>7</v>
      </c>
      <c r="P4212" s="225" t="s">
        <v>3929</v>
      </c>
      <c r="Q4212" s="225" t="s">
        <v>13703</v>
      </c>
      <c r="R4212" s="225"/>
      <c r="S4212" s="225">
        <v>17.600000000000001</v>
      </c>
      <c r="T4212" s="225">
        <v>17.600000000000001</v>
      </c>
      <c r="U4212" s="302" t="s">
        <v>28</v>
      </c>
      <c r="V4212" s="302">
        <v>2014</v>
      </c>
      <c r="W4212" s="302" t="s">
        <v>587</v>
      </c>
      <c r="X4212" s="302" t="s">
        <v>411</v>
      </c>
      <c r="Y4212" s="302" t="s">
        <v>13704</v>
      </c>
      <c r="Z4212" s="302">
        <v>100</v>
      </c>
      <c r="AA4212" s="302" t="s">
        <v>13705</v>
      </c>
      <c r="AB4212" s="302"/>
      <c r="AC4212" s="302"/>
      <c r="AD4212" s="302" t="s">
        <v>27</v>
      </c>
      <c r="AE4212" s="302"/>
      <c r="AF4212" s="302"/>
      <c r="AG4212" s="302"/>
      <c r="AH4212" s="222"/>
      <c r="AI4212" s="229"/>
    </row>
    <row r="4213" spans="1:35" ht="93.75">
      <c r="A4213" s="70" t="s">
        <v>11517</v>
      </c>
      <c r="B4213" s="74" t="s">
        <v>5</v>
      </c>
      <c r="C4213" s="74" t="s">
        <v>5</v>
      </c>
      <c r="D4213" s="75">
        <v>42298</v>
      </c>
      <c r="E4213" s="76">
        <v>0.87777777777777777</v>
      </c>
      <c r="F4213" s="75">
        <v>42298</v>
      </c>
      <c r="G4213" s="76">
        <v>0.91666666666666663</v>
      </c>
      <c r="H4213" s="76">
        <v>3.888888888888889E-2</v>
      </c>
      <c r="I4213" s="74">
        <v>5</v>
      </c>
      <c r="J4213" s="74" t="s">
        <v>143</v>
      </c>
      <c r="K4213" s="74" t="s">
        <v>20</v>
      </c>
      <c r="L4213" s="74" t="s">
        <v>29</v>
      </c>
      <c r="M4213" s="225" t="s">
        <v>11966</v>
      </c>
      <c r="N4213" s="226" t="s">
        <v>3</v>
      </c>
      <c r="O4213" s="225" t="s">
        <v>7</v>
      </c>
      <c r="P4213" s="225" t="s">
        <v>13706</v>
      </c>
      <c r="Q4213" s="225" t="s">
        <v>11967</v>
      </c>
      <c r="R4213" s="225"/>
      <c r="S4213" s="225">
        <v>3.9</v>
      </c>
      <c r="T4213" s="225">
        <v>3.9</v>
      </c>
      <c r="U4213" s="302" t="s">
        <v>28</v>
      </c>
      <c r="V4213" s="302">
        <v>1989</v>
      </c>
      <c r="W4213" s="302" t="s">
        <v>587</v>
      </c>
      <c r="X4213" s="302" t="s">
        <v>1383</v>
      </c>
      <c r="Y4213" s="302" t="s">
        <v>13707</v>
      </c>
      <c r="Z4213" s="302">
        <v>100</v>
      </c>
      <c r="AA4213" s="302" t="s">
        <v>13708</v>
      </c>
      <c r="AB4213" s="302" t="s">
        <v>13709</v>
      </c>
      <c r="AC4213" s="302"/>
      <c r="AD4213" s="302" t="s">
        <v>27</v>
      </c>
      <c r="AE4213" s="302"/>
      <c r="AF4213" s="302"/>
      <c r="AG4213" s="302"/>
      <c r="AH4213" s="222"/>
      <c r="AI4213" s="229"/>
    </row>
    <row r="4214" spans="1:35" ht="47.25">
      <c r="A4214" s="70" t="s">
        <v>11517</v>
      </c>
      <c r="B4214" s="92" t="s">
        <v>21</v>
      </c>
      <c r="C4214" s="92" t="s">
        <v>21</v>
      </c>
      <c r="D4214" s="88">
        <v>42299</v>
      </c>
      <c r="E4214" s="89">
        <v>0.3972222222222222</v>
      </c>
      <c r="F4214" s="88">
        <v>42299</v>
      </c>
      <c r="G4214" s="89">
        <v>0.4861111111111111</v>
      </c>
      <c r="H4214" s="89">
        <v>8.8888888888888892E-2</v>
      </c>
      <c r="I4214" s="68">
        <v>1</v>
      </c>
      <c r="J4214" s="68"/>
      <c r="K4214" s="92"/>
      <c r="L4214" s="92" t="s">
        <v>11</v>
      </c>
      <c r="M4214" s="230" t="s">
        <v>11889</v>
      </c>
      <c r="N4214" s="221">
        <v>0.4</v>
      </c>
      <c r="O4214" s="221" t="s">
        <v>2</v>
      </c>
      <c r="P4214" s="230" t="s">
        <v>11890</v>
      </c>
      <c r="Q4214" s="221" t="s">
        <v>11891</v>
      </c>
      <c r="R4214" s="221">
        <v>7.6999999999999999E-2</v>
      </c>
      <c r="S4214" s="221">
        <v>3.7999999999999999E-2</v>
      </c>
      <c r="T4214" s="221">
        <v>0.115</v>
      </c>
      <c r="U4214" s="293" t="s">
        <v>1</v>
      </c>
      <c r="V4214" s="273" t="s">
        <v>128</v>
      </c>
      <c r="W4214" s="293" t="s">
        <v>128</v>
      </c>
      <c r="X4214" s="293" t="s">
        <v>128</v>
      </c>
      <c r="Y4214" s="269">
        <v>2015</v>
      </c>
      <c r="Z4214" s="318" t="s">
        <v>128</v>
      </c>
      <c r="AA4214" s="269">
        <v>2016</v>
      </c>
      <c r="AB4214" s="293" t="s">
        <v>128</v>
      </c>
      <c r="AC4214" s="269">
        <v>2015</v>
      </c>
      <c r="AD4214" s="293" t="s">
        <v>17</v>
      </c>
      <c r="AE4214" s="293" t="s">
        <v>57</v>
      </c>
      <c r="AF4214" s="293"/>
      <c r="AG4214" s="318"/>
      <c r="AH4214" s="230"/>
      <c r="AI4214" s="234"/>
    </row>
    <row r="4215" spans="1:35" ht="236.25">
      <c r="A4215" s="70" t="s">
        <v>11517</v>
      </c>
      <c r="B4215" s="69" t="s">
        <v>1412</v>
      </c>
      <c r="C4215" s="69" t="s">
        <v>1427</v>
      </c>
      <c r="D4215" s="93">
        <v>42299</v>
      </c>
      <c r="E4215" s="118">
        <v>0.77986111111111101</v>
      </c>
      <c r="F4215" s="93">
        <v>42299</v>
      </c>
      <c r="G4215" s="118">
        <v>0.78680555555555554</v>
      </c>
      <c r="H4215" s="104">
        <v>6.9444444444444441E-3</v>
      </c>
      <c r="I4215" s="69">
        <v>8</v>
      </c>
      <c r="J4215" s="69" t="s">
        <v>1556</v>
      </c>
      <c r="K4215" s="69"/>
      <c r="L4215" s="69" t="s">
        <v>11</v>
      </c>
      <c r="M4215" s="219" t="s">
        <v>11879</v>
      </c>
      <c r="N4215" s="219" t="s">
        <v>3</v>
      </c>
      <c r="O4215" s="219" t="s">
        <v>23</v>
      </c>
      <c r="P4215" s="219" t="s">
        <v>9216</v>
      </c>
      <c r="Q4215" s="441" t="s">
        <v>11905</v>
      </c>
      <c r="R4215" s="463"/>
      <c r="S4215" s="463"/>
      <c r="T4215" s="463"/>
      <c r="U4215" s="327"/>
      <c r="V4215" s="327" t="s">
        <v>128</v>
      </c>
      <c r="W4215" s="327" t="s">
        <v>128</v>
      </c>
      <c r="X4215" s="327" t="s">
        <v>128</v>
      </c>
      <c r="Y4215" s="327" t="s">
        <v>13949</v>
      </c>
      <c r="Z4215" s="327" t="s">
        <v>128</v>
      </c>
      <c r="AA4215" s="327" t="s">
        <v>128</v>
      </c>
      <c r="AB4215" s="327">
        <v>0</v>
      </c>
      <c r="AC4215" s="327" t="s">
        <v>13936</v>
      </c>
      <c r="AD4215" s="273" t="s">
        <v>56</v>
      </c>
      <c r="AE4215" s="327"/>
      <c r="AF4215" s="327" t="s">
        <v>128</v>
      </c>
      <c r="AG4215" s="327" t="s">
        <v>128</v>
      </c>
      <c r="AH4215" s="222"/>
      <c r="AI4215" s="229"/>
    </row>
    <row r="4216" spans="1:35" ht="168.75">
      <c r="A4216" s="70" t="s">
        <v>11517</v>
      </c>
      <c r="B4216" s="74" t="s">
        <v>81</v>
      </c>
      <c r="C4216" s="74" t="s">
        <v>81</v>
      </c>
      <c r="D4216" s="75">
        <v>42299</v>
      </c>
      <c r="E4216" s="76">
        <v>0.44861111111111113</v>
      </c>
      <c r="F4216" s="75">
        <v>42299</v>
      </c>
      <c r="G4216" s="76">
        <v>0.44861111111111113</v>
      </c>
      <c r="H4216" s="76">
        <v>0</v>
      </c>
      <c r="I4216" s="74">
        <v>230</v>
      </c>
      <c r="J4216" s="74" t="s">
        <v>150</v>
      </c>
      <c r="K4216" s="74"/>
      <c r="L4216" s="74" t="s">
        <v>4</v>
      </c>
      <c r="M4216" s="225" t="s">
        <v>11907</v>
      </c>
      <c r="N4216" s="226">
        <v>110</v>
      </c>
      <c r="O4216" s="225" t="s">
        <v>13</v>
      </c>
      <c r="P4216" s="225" t="s">
        <v>11908</v>
      </c>
      <c r="Q4216" s="225" t="s">
        <v>12973</v>
      </c>
      <c r="R4216" s="225"/>
      <c r="S4216" s="225">
        <v>19.2</v>
      </c>
      <c r="T4216" s="225">
        <v>19.2</v>
      </c>
      <c r="U4216" s="302" t="s">
        <v>45</v>
      </c>
      <c r="V4216" s="302">
        <v>1991</v>
      </c>
      <c r="W4216" s="302" t="s">
        <v>12974</v>
      </c>
      <c r="X4216" s="302" t="s">
        <v>10005</v>
      </c>
      <c r="Y4216" s="302" t="s">
        <v>12975</v>
      </c>
      <c r="Z4216" s="302">
        <v>1</v>
      </c>
      <c r="AA4216" s="302"/>
      <c r="AB4216" s="302">
        <v>0</v>
      </c>
      <c r="AC4216" s="302"/>
      <c r="AD4216" s="302" t="s">
        <v>74</v>
      </c>
      <c r="AE4216" s="302"/>
      <c r="AF4216" s="302"/>
      <c r="AG4216" s="302"/>
      <c r="AH4216" s="222"/>
      <c r="AI4216" s="229"/>
    </row>
    <row r="4217" spans="1:35" ht="409.5">
      <c r="A4217" s="70" t="s">
        <v>11517</v>
      </c>
      <c r="B4217" s="74" t="s">
        <v>138</v>
      </c>
      <c r="C4217" s="74" t="s">
        <v>138</v>
      </c>
      <c r="D4217" s="75">
        <v>42299</v>
      </c>
      <c r="E4217" s="76">
        <v>0.3840277777777778</v>
      </c>
      <c r="F4217" s="75">
        <v>42299</v>
      </c>
      <c r="G4217" s="76">
        <v>0.41666666666666669</v>
      </c>
      <c r="H4217" s="76">
        <v>3.2638888888888884E-2</v>
      </c>
      <c r="I4217" s="74">
        <v>340</v>
      </c>
      <c r="J4217" s="74" t="s">
        <v>11909</v>
      </c>
      <c r="K4217" s="74"/>
      <c r="L4217" s="74" t="s">
        <v>4</v>
      </c>
      <c r="M4217" s="225" t="s">
        <v>10130</v>
      </c>
      <c r="N4217" s="226" t="s">
        <v>3</v>
      </c>
      <c r="O4217" s="225" t="s">
        <v>32</v>
      </c>
      <c r="P4217" s="225" t="s">
        <v>11910</v>
      </c>
      <c r="Q4217" s="225" t="s">
        <v>11911</v>
      </c>
      <c r="R4217" s="225">
        <v>1411</v>
      </c>
      <c r="S4217" s="225">
        <v>989</v>
      </c>
      <c r="T4217" s="225">
        <v>2400</v>
      </c>
      <c r="U4217" s="302" t="s">
        <v>47</v>
      </c>
      <c r="V4217" s="302">
        <v>2010</v>
      </c>
      <c r="W4217" s="302" t="s">
        <v>13355</v>
      </c>
      <c r="X4217" s="302" t="s">
        <v>13356</v>
      </c>
      <c r="Y4217" s="302">
        <v>42196</v>
      </c>
      <c r="Z4217" s="302">
        <v>100</v>
      </c>
      <c r="AA4217" s="302">
        <v>42561</v>
      </c>
      <c r="AB4217" s="302">
        <v>0</v>
      </c>
      <c r="AC4217" s="302">
        <v>42196</v>
      </c>
      <c r="AD4217" s="302" t="s">
        <v>0</v>
      </c>
      <c r="AE4217" s="302"/>
      <c r="AF4217" s="302"/>
      <c r="AG4217" s="302"/>
      <c r="AH4217" s="222" t="s">
        <v>13984</v>
      </c>
      <c r="AI4217" s="229"/>
    </row>
    <row r="4218" spans="1:35" ht="157.5" customHeight="1">
      <c r="A4218" s="70" t="s">
        <v>11517</v>
      </c>
      <c r="B4218" s="74" t="s">
        <v>18</v>
      </c>
      <c r="C4218" s="74" t="s">
        <v>18</v>
      </c>
      <c r="D4218" s="75">
        <v>42299</v>
      </c>
      <c r="E4218" s="76">
        <v>42299.416666666664</v>
      </c>
      <c r="F4218" s="75">
        <v>42299</v>
      </c>
      <c r="G4218" s="76">
        <v>42299.583333333336</v>
      </c>
      <c r="H4218" s="76">
        <f>G4218-E4218</f>
        <v>0.16666666667151731</v>
      </c>
      <c r="I4218" s="74">
        <v>1</v>
      </c>
      <c r="J4218" s="74"/>
      <c r="K4218" s="74"/>
      <c r="L4218" s="74" t="s">
        <v>4</v>
      </c>
      <c r="M4218" s="225" t="s">
        <v>7</v>
      </c>
      <c r="N4218" s="226">
        <v>0.4</v>
      </c>
      <c r="O4218" s="225" t="s">
        <v>7</v>
      </c>
      <c r="P4218" s="225" t="s">
        <v>11945</v>
      </c>
      <c r="Q4218" s="225" t="s">
        <v>13924</v>
      </c>
      <c r="R4218" s="225">
        <v>9.9000000000000005E-2</v>
      </c>
      <c r="S4218" s="225"/>
      <c r="T4218" s="225">
        <f>R4218+S4218</f>
        <v>9.9000000000000005E-2</v>
      </c>
      <c r="U4218" s="302"/>
      <c r="V4218" s="302"/>
      <c r="W4218" s="302"/>
      <c r="X4218" s="302"/>
      <c r="Y4218" s="302"/>
      <c r="Z4218" s="302"/>
      <c r="AA4218" s="302"/>
      <c r="AB4218" s="302"/>
      <c r="AC4218" s="302"/>
      <c r="AD4218" s="302" t="s">
        <v>0</v>
      </c>
      <c r="AE4218" s="302"/>
      <c r="AF4218" s="302"/>
      <c r="AG4218" s="302"/>
      <c r="AH4218" s="222"/>
      <c r="AI4218" s="229"/>
    </row>
    <row r="4219" spans="1:35" ht="31.5" customHeight="1">
      <c r="A4219" s="70" t="s">
        <v>11517</v>
      </c>
      <c r="B4219" s="74" t="s">
        <v>18</v>
      </c>
      <c r="C4219" s="74" t="s">
        <v>18</v>
      </c>
      <c r="D4219" s="75">
        <v>42299</v>
      </c>
      <c r="E4219" s="76">
        <v>42299.4375</v>
      </c>
      <c r="F4219" s="75">
        <v>42299</v>
      </c>
      <c r="G4219" s="76">
        <v>42299.625</v>
      </c>
      <c r="H4219" s="76">
        <f>G4219-E4219</f>
        <v>0.1875</v>
      </c>
      <c r="I4219" s="74">
        <v>1</v>
      </c>
      <c r="J4219" s="74"/>
      <c r="K4219" s="74"/>
      <c r="L4219" s="74" t="s">
        <v>11</v>
      </c>
      <c r="M4219" s="225" t="s">
        <v>337</v>
      </c>
      <c r="N4219" s="226">
        <v>0.4</v>
      </c>
      <c r="O4219" s="225" t="s">
        <v>2</v>
      </c>
      <c r="P4219" s="225" t="s">
        <v>11946</v>
      </c>
      <c r="Q4219" s="225" t="s">
        <v>13925</v>
      </c>
      <c r="R4219" s="225">
        <v>7.6999999999999999E-2</v>
      </c>
      <c r="S4219" s="225"/>
      <c r="T4219" s="225">
        <f>R4219+S4219</f>
        <v>7.6999999999999999E-2</v>
      </c>
      <c r="U4219" s="302"/>
      <c r="V4219" s="302"/>
      <c r="W4219" s="302"/>
      <c r="X4219" s="302"/>
      <c r="Y4219" s="302"/>
      <c r="Z4219" s="302"/>
      <c r="AA4219" s="302"/>
      <c r="AB4219" s="302"/>
      <c r="AC4219" s="302"/>
      <c r="AD4219" s="302" t="s">
        <v>0</v>
      </c>
      <c r="AE4219" s="302"/>
      <c r="AF4219" s="302"/>
      <c r="AG4219" s="302"/>
      <c r="AH4219" s="222"/>
      <c r="AI4219" s="229"/>
    </row>
    <row r="4220" spans="1:35" ht="75">
      <c r="A4220" s="70" t="s">
        <v>11517</v>
      </c>
      <c r="B4220" s="74" t="s">
        <v>18</v>
      </c>
      <c r="C4220" s="74" t="s">
        <v>18</v>
      </c>
      <c r="D4220" s="75">
        <v>42299</v>
      </c>
      <c r="E4220" s="76">
        <v>42299.586805555555</v>
      </c>
      <c r="F4220" s="75">
        <v>42299</v>
      </c>
      <c r="G4220" s="76">
        <v>42299.597222222219</v>
      </c>
      <c r="H4220" s="76">
        <f>G4220-E4220</f>
        <v>1.0416666664241347E-2</v>
      </c>
      <c r="I4220" s="74">
        <v>17</v>
      </c>
      <c r="J4220" s="74"/>
      <c r="K4220" s="74"/>
      <c r="L4220" s="74" t="s">
        <v>4</v>
      </c>
      <c r="M4220" s="225" t="s">
        <v>7</v>
      </c>
      <c r="N4220" s="226" t="s">
        <v>3</v>
      </c>
      <c r="O4220" s="225" t="s">
        <v>7</v>
      </c>
      <c r="P4220" s="225" t="s">
        <v>11947</v>
      </c>
      <c r="Q4220" s="225" t="s">
        <v>13926</v>
      </c>
      <c r="R4220" s="225">
        <v>9.8000000000000004E-2</v>
      </c>
      <c r="S4220" s="225"/>
      <c r="T4220" s="225">
        <f>R4220+S4220</f>
        <v>9.8000000000000004E-2</v>
      </c>
      <c r="U4220" s="302"/>
      <c r="V4220" s="302"/>
      <c r="W4220" s="302"/>
      <c r="X4220" s="302"/>
      <c r="Y4220" s="302"/>
      <c r="Z4220" s="302"/>
      <c r="AA4220" s="302"/>
      <c r="AB4220" s="302"/>
      <c r="AC4220" s="302"/>
      <c r="AD4220" s="302" t="s">
        <v>24</v>
      </c>
      <c r="AE4220" s="302"/>
      <c r="AF4220" s="302"/>
      <c r="AG4220" s="302"/>
      <c r="AH4220" s="222"/>
      <c r="AI4220" s="229"/>
    </row>
    <row r="4221" spans="1:35" ht="75">
      <c r="A4221" s="70" t="s">
        <v>11517</v>
      </c>
      <c r="B4221" s="74" t="s">
        <v>69</v>
      </c>
      <c r="C4221" s="74" t="s">
        <v>69</v>
      </c>
      <c r="D4221" s="75">
        <v>42299</v>
      </c>
      <c r="E4221" s="76">
        <v>0.61249999999999993</v>
      </c>
      <c r="F4221" s="75">
        <v>42299</v>
      </c>
      <c r="G4221" s="76">
        <v>0.69027777777777777</v>
      </c>
      <c r="H4221" s="76">
        <v>7.7777777777777835E-2</v>
      </c>
      <c r="I4221" s="74">
        <v>12</v>
      </c>
      <c r="J4221" s="74" t="s">
        <v>143</v>
      </c>
      <c r="K4221" s="74" t="s">
        <v>20</v>
      </c>
      <c r="L4221" s="74" t="s">
        <v>4</v>
      </c>
      <c r="M4221" s="225" t="s">
        <v>13210</v>
      </c>
      <c r="N4221" s="226" t="s">
        <v>3</v>
      </c>
      <c r="O4221" s="225" t="s">
        <v>7</v>
      </c>
      <c r="P4221" s="225" t="s">
        <v>11949</v>
      </c>
      <c r="Q4221" s="225" t="s">
        <v>11950</v>
      </c>
      <c r="R4221" s="225">
        <v>4.3099999999999996</v>
      </c>
      <c r="S4221" s="225">
        <v>0.38500000000000001</v>
      </c>
      <c r="T4221" s="225">
        <v>4.6949999999999994</v>
      </c>
      <c r="U4221" s="302" t="s">
        <v>28</v>
      </c>
      <c r="V4221" s="302">
        <v>2002</v>
      </c>
      <c r="W4221" s="302" t="s">
        <v>1709</v>
      </c>
      <c r="X4221" s="302" t="s">
        <v>724</v>
      </c>
      <c r="Y4221" s="302" t="s">
        <v>1612</v>
      </c>
      <c r="Z4221" s="302">
        <v>100</v>
      </c>
      <c r="AA4221" s="302" t="s">
        <v>13194</v>
      </c>
      <c r="AB4221" s="302">
        <v>0</v>
      </c>
      <c r="AC4221" s="302">
        <v>8.2014999999999993</v>
      </c>
      <c r="AD4221" s="302" t="s">
        <v>0</v>
      </c>
      <c r="AE4221" s="302"/>
      <c r="AF4221" s="302"/>
      <c r="AG4221" s="302" t="s">
        <v>11950</v>
      </c>
      <c r="AH4221" s="222"/>
      <c r="AI4221" s="229"/>
    </row>
    <row r="4222" spans="1:35" ht="75">
      <c r="A4222" s="70" t="s">
        <v>11517</v>
      </c>
      <c r="B4222" s="74" t="s">
        <v>1452</v>
      </c>
      <c r="C4222" s="74" t="s">
        <v>1452</v>
      </c>
      <c r="D4222" s="75">
        <v>42299</v>
      </c>
      <c r="E4222" s="76">
        <v>0.51597222222222217</v>
      </c>
      <c r="F4222" s="75">
        <v>42299</v>
      </c>
      <c r="G4222" s="76">
        <v>0.51874999999999993</v>
      </c>
      <c r="H4222" s="76">
        <f>G4222-E4222</f>
        <v>2.7777777777777679E-3</v>
      </c>
      <c r="I4222" s="74">
        <v>28</v>
      </c>
      <c r="J4222" s="74" t="s">
        <v>11951</v>
      </c>
      <c r="K4222" s="74" t="s">
        <v>13349</v>
      </c>
      <c r="L4222" s="74" t="s">
        <v>29</v>
      </c>
      <c r="M4222" s="225" t="s">
        <v>11952</v>
      </c>
      <c r="N4222" s="226" t="s">
        <v>3</v>
      </c>
      <c r="O4222" s="225" t="s">
        <v>7</v>
      </c>
      <c r="P4222" s="225" t="s">
        <v>11952</v>
      </c>
      <c r="Q4222" s="225" t="s">
        <v>11953</v>
      </c>
      <c r="R4222" s="225">
        <v>7.1</v>
      </c>
      <c r="S4222" s="225"/>
      <c r="T4222" s="225">
        <v>7.1</v>
      </c>
      <c r="U4222" s="302" t="s">
        <v>13346</v>
      </c>
      <c r="V4222" s="302" t="s">
        <v>7275</v>
      </c>
      <c r="W4222" s="302" t="s">
        <v>7222</v>
      </c>
      <c r="X4222" s="302"/>
      <c r="Y4222" s="302" t="s">
        <v>5295</v>
      </c>
      <c r="Z4222" s="302"/>
      <c r="AA4222" s="302" t="s">
        <v>13347</v>
      </c>
      <c r="AB4222" s="302"/>
      <c r="AC4222" s="302" t="s">
        <v>5295</v>
      </c>
      <c r="AD4222" s="302" t="s">
        <v>27</v>
      </c>
      <c r="AE4222" s="302"/>
      <c r="AF4222" s="302"/>
      <c r="AG4222" s="302"/>
      <c r="AH4222" s="222"/>
      <c r="AI4222" s="229"/>
    </row>
    <row r="4223" spans="1:35" ht="75">
      <c r="A4223" s="70" t="s">
        <v>2819</v>
      </c>
      <c r="B4223" s="74" t="s">
        <v>12</v>
      </c>
      <c r="C4223" s="74" t="s">
        <v>127</v>
      </c>
      <c r="D4223" s="75">
        <v>42155</v>
      </c>
      <c r="E4223" s="76">
        <v>0.63263888888888886</v>
      </c>
      <c r="F4223" s="75">
        <v>42155</v>
      </c>
      <c r="G4223" s="76">
        <v>0.63263888888888886</v>
      </c>
      <c r="H4223" s="76">
        <v>0</v>
      </c>
      <c r="I4223" s="74">
        <v>1</v>
      </c>
      <c r="J4223" s="74"/>
      <c r="K4223" s="74"/>
      <c r="L4223" s="74" t="s">
        <v>11</v>
      </c>
      <c r="M4223" s="225" t="s">
        <v>3510</v>
      </c>
      <c r="N4223" s="226">
        <v>0.4</v>
      </c>
      <c r="O4223" s="225" t="s">
        <v>2</v>
      </c>
      <c r="P4223" s="225" t="s">
        <v>941</v>
      </c>
      <c r="Q4223" s="225" t="s">
        <v>3511</v>
      </c>
      <c r="R4223" s="225">
        <v>0.14000000000000001</v>
      </c>
      <c r="S4223" s="225"/>
      <c r="T4223" s="225">
        <f>R4223+S4223</f>
        <v>0.14000000000000001</v>
      </c>
      <c r="U4223" s="302" t="s">
        <v>1</v>
      </c>
      <c r="V4223" s="302" t="s">
        <v>128</v>
      </c>
      <c r="W4223" s="302" t="s">
        <v>128</v>
      </c>
      <c r="X4223" s="302" t="s">
        <v>128</v>
      </c>
      <c r="Y4223" s="302" t="s">
        <v>128</v>
      </c>
      <c r="Z4223" s="302" t="s">
        <v>128</v>
      </c>
      <c r="AA4223" s="302" t="s">
        <v>128</v>
      </c>
      <c r="AB4223" s="302" t="s">
        <v>128</v>
      </c>
      <c r="AC4223" s="302" t="s">
        <v>128</v>
      </c>
      <c r="AD4223" s="302" t="s">
        <v>22</v>
      </c>
      <c r="AE4223" s="302"/>
      <c r="AF4223" s="302"/>
      <c r="AG4223" s="302"/>
      <c r="AH4223" s="222"/>
      <c r="AI4223" s="229"/>
    </row>
    <row r="4224" spans="1:35" ht="78.75">
      <c r="A4224" s="70" t="s">
        <v>11517</v>
      </c>
      <c r="B4224" s="92" t="s">
        <v>21</v>
      </c>
      <c r="C4224" s="92" t="s">
        <v>8978</v>
      </c>
      <c r="D4224" s="88">
        <v>42300</v>
      </c>
      <c r="E4224" s="89">
        <v>5.5555555555555552E-2</v>
      </c>
      <c r="F4224" s="88">
        <v>42300</v>
      </c>
      <c r="G4224" s="89">
        <v>0.125</v>
      </c>
      <c r="H4224" s="89">
        <v>6.9444444444444434E-2</v>
      </c>
      <c r="I4224" s="68">
        <v>7</v>
      </c>
      <c r="J4224" s="68" t="s">
        <v>150</v>
      </c>
      <c r="K4224" s="92" t="s">
        <v>51</v>
      </c>
      <c r="L4224" s="92" t="s">
        <v>4</v>
      </c>
      <c r="M4224" s="230" t="s">
        <v>13560</v>
      </c>
      <c r="N4224" s="221" t="s">
        <v>3</v>
      </c>
      <c r="O4224" s="221" t="s">
        <v>7</v>
      </c>
      <c r="P4224" s="230" t="s">
        <v>13560</v>
      </c>
      <c r="Q4224" s="221" t="s">
        <v>13561</v>
      </c>
      <c r="R4224" s="221">
        <v>1.958</v>
      </c>
      <c r="S4224" s="221">
        <v>0.96399999999999997</v>
      </c>
      <c r="T4224" s="221">
        <v>2.9220000000000002</v>
      </c>
      <c r="U4224" s="293" t="s">
        <v>28</v>
      </c>
      <c r="V4224" s="273" t="s">
        <v>6748</v>
      </c>
      <c r="W4224" s="293" t="s">
        <v>13562</v>
      </c>
      <c r="X4224" s="293" t="s">
        <v>128</v>
      </c>
      <c r="Y4224" s="269">
        <v>2015</v>
      </c>
      <c r="Z4224" s="318" t="s">
        <v>128</v>
      </c>
      <c r="AA4224" s="269">
        <v>2016</v>
      </c>
      <c r="AB4224" s="293" t="s">
        <v>128</v>
      </c>
      <c r="AC4224" s="269">
        <v>2015</v>
      </c>
      <c r="AD4224" s="293" t="s">
        <v>30</v>
      </c>
      <c r="AE4224" s="293" t="s">
        <v>57</v>
      </c>
      <c r="AF4224" s="293"/>
      <c r="AG4224" s="318"/>
      <c r="AH4224" s="230"/>
      <c r="AI4224" s="234"/>
    </row>
    <row r="4225" spans="1:35" ht="56.25">
      <c r="A4225" s="70" t="s">
        <v>122</v>
      </c>
      <c r="B4225" s="74" t="s">
        <v>18</v>
      </c>
      <c r="C4225" s="74" t="s">
        <v>18</v>
      </c>
      <c r="D4225" s="75">
        <v>42032</v>
      </c>
      <c r="E4225" s="76">
        <v>42032.583333333336</v>
      </c>
      <c r="F4225" s="75">
        <v>42033</v>
      </c>
      <c r="G4225" s="76">
        <v>42033.4375</v>
      </c>
      <c r="H4225" s="76">
        <f>G4225-E4225</f>
        <v>0.85416666666424135</v>
      </c>
      <c r="I4225" s="74">
        <v>1</v>
      </c>
      <c r="J4225" s="74"/>
      <c r="K4225" s="74"/>
      <c r="L4225" s="74" t="s">
        <v>9</v>
      </c>
      <c r="M4225" s="225" t="s">
        <v>7</v>
      </c>
      <c r="N4225" s="226">
        <v>0.4</v>
      </c>
      <c r="O4225" s="225" t="s">
        <v>7</v>
      </c>
      <c r="P4225" s="225" t="s">
        <v>566</v>
      </c>
      <c r="Q4225" s="225" t="s">
        <v>567</v>
      </c>
      <c r="R4225" s="225">
        <f>0.6+0.1</f>
        <v>0.7</v>
      </c>
      <c r="S4225" s="225"/>
      <c r="T4225" s="225">
        <f>R4225+S4225</f>
        <v>0.7</v>
      </c>
      <c r="U4225" s="302"/>
      <c r="V4225" s="302"/>
      <c r="W4225" s="302"/>
      <c r="X4225" s="302"/>
      <c r="Y4225" s="302"/>
      <c r="Z4225" s="302"/>
      <c r="AA4225" s="302"/>
      <c r="AB4225" s="302"/>
      <c r="AC4225" s="302"/>
      <c r="AD4225" s="302" t="s">
        <v>41</v>
      </c>
      <c r="AE4225" s="302"/>
      <c r="AF4225" s="302"/>
      <c r="AG4225" s="302" t="s">
        <v>468</v>
      </c>
      <c r="AH4225" s="222"/>
      <c r="AI4225" s="229"/>
    </row>
    <row r="4226" spans="1:35" ht="75">
      <c r="A4226" s="70" t="s">
        <v>12463</v>
      </c>
      <c r="B4226" s="74" t="s">
        <v>19</v>
      </c>
      <c r="C4226" s="74" t="s">
        <v>19</v>
      </c>
      <c r="D4226" s="75">
        <v>42358</v>
      </c>
      <c r="E4226" s="76">
        <v>0.25347222222222221</v>
      </c>
      <c r="F4226" s="75">
        <v>42358</v>
      </c>
      <c r="G4226" s="76">
        <v>0.25416666666666665</v>
      </c>
      <c r="H4226" s="76">
        <v>6.9444444444444198E-4</v>
      </c>
      <c r="I4226" s="74">
        <v>12</v>
      </c>
      <c r="J4226" s="74" t="s">
        <v>243</v>
      </c>
      <c r="K4226" s="74" t="s">
        <v>8</v>
      </c>
      <c r="L4226" s="74" t="s">
        <v>9</v>
      </c>
      <c r="M4226" s="225" t="s">
        <v>218</v>
      </c>
      <c r="N4226" s="226" t="s">
        <v>3</v>
      </c>
      <c r="O4226" s="225" t="s">
        <v>7</v>
      </c>
      <c r="P4226" s="225" t="s">
        <v>13498</v>
      </c>
      <c r="Q4226" s="225" t="s">
        <v>12715</v>
      </c>
      <c r="R4226" s="225">
        <v>1</v>
      </c>
      <c r="S4226" s="225"/>
      <c r="T4226" s="225">
        <v>1</v>
      </c>
      <c r="U4226" s="302" t="s">
        <v>28</v>
      </c>
      <c r="V4226" s="302">
        <v>1986</v>
      </c>
      <c r="W4226" s="302" t="s">
        <v>1709</v>
      </c>
      <c r="X4226" s="302">
        <v>0</v>
      </c>
      <c r="Y4226" s="302">
        <v>42145</v>
      </c>
      <c r="Z4226" s="302">
        <v>50</v>
      </c>
      <c r="AA4226" s="302">
        <v>42522</v>
      </c>
      <c r="AB4226" s="302">
        <v>3</v>
      </c>
      <c r="AC4226" s="302">
        <v>42347</v>
      </c>
      <c r="AD4226" s="302" t="s">
        <v>31</v>
      </c>
      <c r="AE4226" s="302"/>
      <c r="AF4226" s="302"/>
      <c r="AG4226" s="302"/>
      <c r="AH4226" s="222"/>
      <c r="AI4226" s="229"/>
    </row>
    <row r="4227" spans="1:35" ht="78.75" customHeight="1">
      <c r="A4227" s="70" t="s">
        <v>11517</v>
      </c>
      <c r="B4227" s="74" t="s">
        <v>18</v>
      </c>
      <c r="C4227" s="74" t="s">
        <v>18</v>
      </c>
      <c r="D4227" s="75">
        <v>42300</v>
      </c>
      <c r="E4227" s="76">
        <v>42300.190972222219</v>
      </c>
      <c r="F4227" s="75">
        <v>42300</v>
      </c>
      <c r="G4227" s="76">
        <v>42300.59375</v>
      </c>
      <c r="H4227" s="76">
        <f>G4227-E4227</f>
        <v>0.40277777778101154</v>
      </c>
      <c r="I4227" s="74">
        <v>1</v>
      </c>
      <c r="J4227" s="74"/>
      <c r="K4227" s="74"/>
      <c r="L4227" s="74" t="s">
        <v>4</v>
      </c>
      <c r="M4227" s="225" t="s">
        <v>55</v>
      </c>
      <c r="N4227" s="226">
        <v>0.4</v>
      </c>
      <c r="O4227" s="225" t="s">
        <v>55</v>
      </c>
      <c r="P4227" s="225" t="s">
        <v>12269</v>
      </c>
      <c r="Q4227" s="225" t="s">
        <v>13927</v>
      </c>
      <c r="R4227" s="225">
        <f>9.792+29.38</f>
        <v>39.171999999999997</v>
      </c>
      <c r="S4227" s="225"/>
      <c r="T4227" s="225">
        <f>R4227+S4227</f>
        <v>39.171999999999997</v>
      </c>
      <c r="U4227" s="302"/>
      <c r="V4227" s="302"/>
      <c r="W4227" s="302"/>
      <c r="X4227" s="302"/>
      <c r="Y4227" s="302"/>
      <c r="Z4227" s="302"/>
      <c r="AA4227" s="302"/>
      <c r="AB4227" s="302"/>
      <c r="AC4227" s="302"/>
      <c r="AD4227" s="302" t="s">
        <v>0</v>
      </c>
      <c r="AE4227" s="302"/>
      <c r="AF4227" s="302"/>
      <c r="AG4227" s="302"/>
      <c r="AH4227" s="222"/>
      <c r="AI4227" s="229"/>
    </row>
    <row r="4228" spans="1:35" ht="141.75" customHeight="1">
      <c r="A4228" s="70" t="s">
        <v>11517</v>
      </c>
      <c r="B4228" s="74" t="s">
        <v>58</v>
      </c>
      <c r="C4228" s="74" t="s">
        <v>197</v>
      </c>
      <c r="D4228" s="75">
        <v>42300</v>
      </c>
      <c r="E4228" s="76">
        <v>1.1805555555555555E-2</v>
      </c>
      <c r="F4228" s="75">
        <v>42300</v>
      </c>
      <c r="G4228" s="76">
        <v>0.1111111111111111</v>
      </c>
      <c r="H4228" s="76">
        <f>G4228-E4228</f>
        <v>9.930555555555555E-2</v>
      </c>
      <c r="I4228" s="74">
        <v>14</v>
      </c>
      <c r="J4228" s="74" t="s">
        <v>150</v>
      </c>
      <c r="K4228" s="74" t="s">
        <v>14</v>
      </c>
      <c r="L4228" s="74" t="s">
        <v>9</v>
      </c>
      <c r="M4228" s="225" t="s">
        <v>13531</v>
      </c>
      <c r="N4228" s="226" t="s">
        <v>3</v>
      </c>
      <c r="O4228" s="225" t="s">
        <v>7</v>
      </c>
      <c r="P4228" s="225" t="s">
        <v>13531</v>
      </c>
      <c r="Q4228" s="225" t="s">
        <v>13532</v>
      </c>
      <c r="R4228" s="225">
        <v>16.399999999999999</v>
      </c>
      <c r="S4228" s="225"/>
      <c r="T4228" s="225">
        <v>16.399999999999999</v>
      </c>
      <c r="U4228" s="302" t="s">
        <v>28</v>
      </c>
      <c r="V4228" s="302">
        <v>1974</v>
      </c>
      <c r="W4228" s="302" t="s">
        <v>1709</v>
      </c>
      <c r="X4228" s="302" t="s">
        <v>724</v>
      </c>
      <c r="Y4228" s="302">
        <v>42144</v>
      </c>
      <c r="Z4228" s="302">
        <v>90</v>
      </c>
      <c r="AA4228" s="302">
        <v>42875</v>
      </c>
      <c r="AB4228" s="302">
        <v>0</v>
      </c>
      <c r="AC4228" s="302">
        <v>42144</v>
      </c>
      <c r="AD4228" s="302" t="s">
        <v>30</v>
      </c>
      <c r="AE4228" s="302"/>
      <c r="AF4228" s="302"/>
      <c r="AG4228" s="302"/>
      <c r="AH4228" s="222"/>
      <c r="AI4228" s="229"/>
    </row>
    <row r="4229" spans="1:35" ht="93.75">
      <c r="A4229" s="70" t="s">
        <v>11517</v>
      </c>
      <c r="B4229" s="74" t="s">
        <v>5</v>
      </c>
      <c r="C4229" s="74" t="s">
        <v>5</v>
      </c>
      <c r="D4229" s="75">
        <v>42300</v>
      </c>
      <c r="E4229" s="76">
        <v>0.79166666666666663</v>
      </c>
      <c r="F4229" s="75">
        <v>42300</v>
      </c>
      <c r="G4229" s="76">
        <v>0.79166666666666663</v>
      </c>
      <c r="H4229" s="76">
        <v>0</v>
      </c>
      <c r="I4229" s="74">
        <v>8</v>
      </c>
      <c r="J4229" s="74" t="s">
        <v>720</v>
      </c>
      <c r="K4229" s="74"/>
      <c r="L4229" s="74" t="s">
        <v>4</v>
      </c>
      <c r="M4229" s="225" t="s">
        <v>13710</v>
      </c>
      <c r="N4229" s="226">
        <v>35</v>
      </c>
      <c r="O4229" s="225" t="s">
        <v>13</v>
      </c>
      <c r="P4229" s="225" t="s">
        <v>13711</v>
      </c>
      <c r="Q4229" s="225" t="s">
        <v>13712</v>
      </c>
      <c r="R4229" s="225"/>
      <c r="S4229" s="225">
        <v>43.8</v>
      </c>
      <c r="T4229" s="225">
        <v>43.8</v>
      </c>
      <c r="U4229" s="302" t="s">
        <v>33</v>
      </c>
      <c r="V4229" s="302">
        <v>39234</v>
      </c>
      <c r="W4229" s="302" t="s">
        <v>11408</v>
      </c>
      <c r="X4229" s="302" t="s">
        <v>1889</v>
      </c>
      <c r="Y4229" s="302">
        <v>41671</v>
      </c>
      <c r="Z4229" s="302">
        <v>100</v>
      </c>
      <c r="AA4229" s="302" t="s">
        <v>13713</v>
      </c>
      <c r="AB4229" s="302" t="s">
        <v>128</v>
      </c>
      <c r="AC4229" s="302" t="s">
        <v>128</v>
      </c>
      <c r="AD4229" s="302" t="s">
        <v>0</v>
      </c>
      <c r="AE4229" s="302"/>
      <c r="AF4229" s="302"/>
      <c r="AG4229" s="302"/>
      <c r="AH4229" s="222"/>
      <c r="AI4229" s="229"/>
    </row>
    <row r="4230" spans="1:35" ht="94.5">
      <c r="A4230" s="70" t="s">
        <v>11517</v>
      </c>
      <c r="B4230" s="92" t="s">
        <v>21</v>
      </c>
      <c r="C4230" s="92" t="s">
        <v>21</v>
      </c>
      <c r="D4230" s="88">
        <v>42301</v>
      </c>
      <c r="E4230" s="89">
        <v>0.56597222222222221</v>
      </c>
      <c r="F4230" s="88">
        <v>42301</v>
      </c>
      <c r="G4230" s="89">
        <v>0.61111111111111105</v>
      </c>
      <c r="H4230" s="89">
        <v>4.5138888888888888E-2</v>
      </c>
      <c r="I4230" s="68">
        <v>15</v>
      </c>
      <c r="J4230" s="68" t="s">
        <v>150</v>
      </c>
      <c r="K4230" s="92" t="s">
        <v>14</v>
      </c>
      <c r="L4230" s="92" t="s">
        <v>9</v>
      </c>
      <c r="M4230" s="230" t="s">
        <v>13563</v>
      </c>
      <c r="N4230" s="221" t="s">
        <v>3</v>
      </c>
      <c r="O4230" s="221" t="s">
        <v>7</v>
      </c>
      <c r="P4230" s="230" t="s">
        <v>13563</v>
      </c>
      <c r="Q4230" s="221" t="s">
        <v>13564</v>
      </c>
      <c r="R4230" s="221">
        <v>4.7450000000000001</v>
      </c>
      <c r="S4230" s="221">
        <v>2.0329999999999999</v>
      </c>
      <c r="T4230" s="221">
        <v>6.7779999999999996</v>
      </c>
      <c r="U4230" s="293" t="s">
        <v>44</v>
      </c>
      <c r="V4230" s="273" t="s">
        <v>13565</v>
      </c>
      <c r="W4230" s="293" t="s">
        <v>2360</v>
      </c>
      <c r="X4230" s="293" t="s">
        <v>128</v>
      </c>
      <c r="Y4230" s="269">
        <v>2015</v>
      </c>
      <c r="Z4230" s="318" t="s">
        <v>128</v>
      </c>
      <c r="AA4230" s="269">
        <v>2016</v>
      </c>
      <c r="AB4230" s="293" t="s">
        <v>128</v>
      </c>
      <c r="AC4230" s="269">
        <v>2015</v>
      </c>
      <c r="AD4230" s="293" t="s">
        <v>0</v>
      </c>
      <c r="AE4230" s="293" t="s">
        <v>52</v>
      </c>
      <c r="AF4230" s="293"/>
      <c r="AG4230" s="318"/>
      <c r="AH4230" s="230"/>
      <c r="AI4230" s="234"/>
    </row>
    <row r="4231" spans="1:35" ht="110.25">
      <c r="A4231" s="70" t="s">
        <v>11517</v>
      </c>
      <c r="B4231" s="69" t="s">
        <v>1412</v>
      </c>
      <c r="C4231" s="69" t="s">
        <v>1427</v>
      </c>
      <c r="D4231" s="93">
        <v>42301</v>
      </c>
      <c r="E4231" s="118">
        <v>4.027777777777778E-2</v>
      </c>
      <c r="F4231" s="93">
        <v>42301</v>
      </c>
      <c r="G4231" s="118">
        <v>4.9999999999999996E-2</v>
      </c>
      <c r="H4231" s="104">
        <v>9.7222222222222224E-3</v>
      </c>
      <c r="I4231" s="69">
        <v>8</v>
      </c>
      <c r="J4231" s="69" t="s">
        <v>1556</v>
      </c>
      <c r="K4231" s="69"/>
      <c r="L4231" s="69" t="s">
        <v>11</v>
      </c>
      <c r="M4231" s="219" t="s">
        <v>11969</v>
      </c>
      <c r="N4231" s="219" t="s">
        <v>3</v>
      </c>
      <c r="O4231" s="219" t="s">
        <v>23</v>
      </c>
      <c r="P4231" s="219" t="s">
        <v>11969</v>
      </c>
      <c r="Q4231" s="441" t="s">
        <v>11970</v>
      </c>
      <c r="R4231" s="463"/>
      <c r="S4231" s="463"/>
      <c r="T4231" s="463"/>
      <c r="U4231" s="327"/>
      <c r="V4231" s="327" t="s">
        <v>128</v>
      </c>
      <c r="W4231" s="327" t="s">
        <v>128</v>
      </c>
      <c r="X4231" s="327" t="s">
        <v>128</v>
      </c>
      <c r="Y4231" s="327" t="s">
        <v>13935</v>
      </c>
      <c r="Z4231" s="327" t="s">
        <v>128</v>
      </c>
      <c r="AA4231" s="327" t="s">
        <v>128</v>
      </c>
      <c r="AB4231" s="327">
        <v>0</v>
      </c>
      <c r="AC4231" s="327" t="s">
        <v>13936</v>
      </c>
      <c r="AD4231" s="273" t="s">
        <v>56</v>
      </c>
      <c r="AE4231" s="327"/>
      <c r="AF4231" s="327" t="s">
        <v>128</v>
      </c>
      <c r="AG4231" s="327" t="s">
        <v>128</v>
      </c>
      <c r="AH4231" s="222"/>
      <c r="AI4231" s="229"/>
    </row>
    <row r="4232" spans="1:35" ht="173.25">
      <c r="A4232" s="70" t="s">
        <v>11517</v>
      </c>
      <c r="B4232" s="69" t="s">
        <v>1412</v>
      </c>
      <c r="C4232" s="69" t="s">
        <v>1423</v>
      </c>
      <c r="D4232" s="93">
        <v>42301</v>
      </c>
      <c r="E4232" s="118">
        <v>0.23055555555555554</v>
      </c>
      <c r="F4232" s="93">
        <v>42301</v>
      </c>
      <c r="G4232" s="118">
        <v>0.30208333333333331</v>
      </c>
      <c r="H4232" s="104">
        <v>7.1527777777777787E-2</v>
      </c>
      <c r="I4232" s="69">
        <v>1</v>
      </c>
      <c r="J4232" s="69" t="s">
        <v>4588</v>
      </c>
      <c r="K4232" s="69"/>
      <c r="L4232" s="69" t="s">
        <v>11</v>
      </c>
      <c r="M4232" s="219" t="s">
        <v>11983</v>
      </c>
      <c r="N4232" s="219" t="s">
        <v>3</v>
      </c>
      <c r="O4232" s="219" t="s">
        <v>25</v>
      </c>
      <c r="P4232" s="219" t="s">
        <v>11983</v>
      </c>
      <c r="Q4232" s="441" t="s">
        <v>11984</v>
      </c>
      <c r="R4232" s="463"/>
      <c r="S4232" s="463"/>
      <c r="T4232" s="463"/>
      <c r="U4232" s="302"/>
      <c r="V4232" s="302" t="s">
        <v>128</v>
      </c>
      <c r="W4232" s="302" t="s">
        <v>128</v>
      </c>
      <c r="X4232" s="302" t="s">
        <v>128</v>
      </c>
      <c r="Y4232" s="302" t="s">
        <v>13951</v>
      </c>
      <c r="Z4232" s="302" t="s">
        <v>128</v>
      </c>
      <c r="AA4232" s="302" t="s">
        <v>128</v>
      </c>
      <c r="AB4232" s="302">
        <v>0</v>
      </c>
      <c r="AC4232" s="302" t="s">
        <v>13936</v>
      </c>
      <c r="AD4232" s="302" t="s">
        <v>17</v>
      </c>
      <c r="AE4232" s="302"/>
      <c r="AF4232" s="302" t="s">
        <v>128</v>
      </c>
      <c r="AG4232" s="302" t="s">
        <v>128</v>
      </c>
      <c r="AH4232" s="222"/>
      <c r="AI4232" s="229"/>
    </row>
    <row r="4233" spans="1:35" ht="75">
      <c r="A4233" s="70" t="s">
        <v>4982</v>
      </c>
      <c r="B4233" s="74" t="s">
        <v>69</v>
      </c>
      <c r="C4233" s="74" t="s">
        <v>69</v>
      </c>
      <c r="D4233" s="75">
        <v>42205</v>
      </c>
      <c r="E4233" s="76">
        <v>0.90555555555555556</v>
      </c>
      <c r="F4233" s="75">
        <v>42205</v>
      </c>
      <c r="G4233" s="76">
        <v>0.90625</v>
      </c>
      <c r="H4233" s="76">
        <v>6.9444444444444198E-4</v>
      </c>
      <c r="I4233" s="74">
        <v>6</v>
      </c>
      <c r="J4233" s="74"/>
      <c r="K4233" s="74"/>
      <c r="L4233" s="74" t="s">
        <v>4</v>
      </c>
      <c r="M4233" s="225" t="s">
        <v>7692</v>
      </c>
      <c r="N4233" s="226" t="s">
        <v>3</v>
      </c>
      <c r="O4233" s="225" t="s">
        <v>7</v>
      </c>
      <c r="P4233" s="225" t="s">
        <v>7693</v>
      </c>
      <c r="Q4233" s="225" t="s">
        <v>7694</v>
      </c>
      <c r="R4233" s="225">
        <v>5.3999999999999999E-2</v>
      </c>
      <c r="S4233" s="225">
        <v>7.6999999999999999E-2</v>
      </c>
      <c r="T4233" s="225">
        <v>0.13100000000000001</v>
      </c>
      <c r="U4233" s="302" t="s">
        <v>28</v>
      </c>
      <c r="V4233" s="302">
        <v>2008</v>
      </c>
      <c r="W4233" s="302" t="s">
        <v>1709</v>
      </c>
      <c r="X4233" s="302" t="s">
        <v>724</v>
      </c>
      <c r="Y4233" s="302" t="s">
        <v>1902</v>
      </c>
      <c r="Z4233" s="302">
        <v>100</v>
      </c>
      <c r="AA4233" s="302" t="s">
        <v>2660</v>
      </c>
      <c r="AB4233" s="302">
        <v>0</v>
      </c>
      <c r="AC4233" s="302" t="s">
        <v>1902</v>
      </c>
      <c r="AD4233" s="302" t="s">
        <v>22</v>
      </c>
      <c r="AE4233" s="302"/>
      <c r="AF4233" s="302"/>
      <c r="AG4233" s="302" t="s">
        <v>7694</v>
      </c>
      <c r="AH4233" s="222"/>
      <c r="AI4233" s="229"/>
    </row>
    <row r="4234" spans="1:35" ht="168.75">
      <c r="A4234" s="70" t="s">
        <v>12463</v>
      </c>
      <c r="B4234" s="74" t="s">
        <v>19</v>
      </c>
      <c r="C4234" s="74" t="s">
        <v>19</v>
      </c>
      <c r="D4234" s="75">
        <v>42358</v>
      </c>
      <c r="E4234" s="76">
        <v>0.2902777777777778</v>
      </c>
      <c r="F4234" s="75">
        <v>42358</v>
      </c>
      <c r="G4234" s="76">
        <v>0.52152777777777781</v>
      </c>
      <c r="H4234" s="76">
        <v>0.23125000000000001</v>
      </c>
      <c r="I4234" s="74">
        <v>7</v>
      </c>
      <c r="J4234" s="74" t="s">
        <v>243</v>
      </c>
      <c r="K4234" s="74"/>
      <c r="L4234" s="74" t="s">
        <v>9</v>
      </c>
      <c r="M4234" s="225" t="s">
        <v>218</v>
      </c>
      <c r="N4234" s="226" t="s">
        <v>3</v>
      </c>
      <c r="O4234" s="225" t="s">
        <v>7</v>
      </c>
      <c r="P4234" s="225" t="s">
        <v>13498</v>
      </c>
      <c r="Q4234" s="225" t="s">
        <v>13499</v>
      </c>
      <c r="R4234" s="225">
        <v>7</v>
      </c>
      <c r="S4234" s="225">
        <v>1</v>
      </c>
      <c r="T4234" s="225">
        <v>8</v>
      </c>
      <c r="U4234" s="302" t="s">
        <v>28</v>
      </c>
      <c r="V4234" s="302">
        <v>1986</v>
      </c>
      <c r="W4234" s="302" t="s">
        <v>1709</v>
      </c>
      <c r="X4234" s="302">
        <v>0</v>
      </c>
      <c r="Y4234" s="302">
        <v>42145</v>
      </c>
      <c r="Z4234" s="302">
        <v>50</v>
      </c>
      <c r="AA4234" s="302">
        <v>42522</v>
      </c>
      <c r="AB4234" s="302">
        <v>3</v>
      </c>
      <c r="AC4234" s="302">
        <v>42347</v>
      </c>
      <c r="AD4234" s="302" t="s">
        <v>31</v>
      </c>
      <c r="AE4234" s="302"/>
      <c r="AF4234" s="302"/>
      <c r="AG4234" s="302"/>
      <c r="AH4234" s="222"/>
      <c r="AI4234" s="229"/>
    </row>
    <row r="4235" spans="1:35" ht="37.5">
      <c r="A4235" s="70" t="s">
        <v>7992</v>
      </c>
      <c r="B4235" s="74" t="s">
        <v>18</v>
      </c>
      <c r="C4235" s="74" t="s">
        <v>18</v>
      </c>
      <c r="D4235" s="75">
        <v>42230</v>
      </c>
      <c r="E4235" s="76">
        <v>42230.570833333331</v>
      </c>
      <c r="F4235" s="75">
        <v>42230</v>
      </c>
      <c r="G4235" s="76">
        <v>42230.625</v>
      </c>
      <c r="H4235" s="76">
        <f>G4235-E4235</f>
        <v>5.4166666668606922E-2</v>
      </c>
      <c r="I4235" s="74">
        <v>2</v>
      </c>
      <c r="J4235" s="74"/>
      <c r="K4235" s="74"/>
      <c r="L4235" s="74" t="s">
        <v>4</v>
      </c>
      <c r="M4235" s="225" t="s">
        <v>7</v>
      </c>
      <c r="N4235" s="226" t="s">
        <v>3</v>
      </c>
      <c r="O4235" s="225" t="s">
        <v>7</v>
      </c>
      <c r="P4235" s="225" t="s">
        <v>8660</v>
      </c>
      <c r="Q4235" s="225" t="s">
        <v>8661</v>
      </c>
      <c r="R4235" s="225">
        <v>0.126</v>
      </c>
      <c r="S4235" s="225"/>
      <c r="T4235" s="225">
        <f>R4235+S4235</f>
        <v>0.126</v>
      </c>
      <c r="U4235" s="302"/>
      <c r="V4235" s="302"/>
      <c r="W4235" s="302"/>
      <c r="X4235" s="302"/>
      <c r="Y4235" s="302"/>
      <c r="Z4235" s="302"/>
      <c r="AA4235" s="302"/>
      <c r="AB4235" s="302"/>
      <c r="AC4235" s="302"/>
      <c r="AD4235" s="302" t="s">
        <v>22</v>
      </c>
      <c r="AE4235" s="302"/>
      <c r="AF4235" s="302"/>
      <c r="AG4235" s="302"/>
      <c r="AH4235" s="222"/>
      <c r="AI4235" s="229"/>
    </row>
    <row r="4236" spans="1:35" ht="409.5">
      <c r="A4236" s="70" t="s">
        <v>11517</v>
      </c>
      <c r="B4236" s="74" t="s">
        <v>19</v>
      </c>
      <c r="C4236" s="74" t="s">
        <v>19</v>
      </c>
      <c r="D4236" s="75">
        <v>42302</v>
      </c>
      <c r="E4236" s="76">
        <v>0.64166666666666672</v>
      </c>
      <c r="F4236" s="75">
        <v>42302</v>
      </c>
      <c r="G4236" s="76">
        <v>0.72361111111111109</v>
      </c>
      <c r="H4236" s="76">
        <v>8.1944444444444375E-2</v>
      </c>
      <c r="I4236" s="74">
        <v>18</v>
      </c>
      <c r="J4236" s="74" t="s">
        <v>180</v>
      </c>
      <c r="K4236" s="74" t="s">
        <v>14</v>
      </c>
      <c r="L4236" s="74" t="s">
        <v>9</v>
      </c>
      <c r="M4236" s="225" t="s">
        <v>3419</v>
      </c>
      <c r="N4236" s="226">
        <v>35</v>
      </c>
      <c r="O4236" s="225" t="s">
        <v>7</v>
      </c>
      <c r="P4236" s="225" t="s">
        <v>13429</v>
      </c>
      <c r="Q4236" s="225" t="s">
        <v>11990</v>
      </c>
      <c r="R4236" s="225">
        <v>26</v>
      </c>
      <c r="S4236" s="225"/>
      <c r="T4236" s="225">
        <v>26</v>
      </c>
      <c r="U4236" s="302" t="s">
        <v>28</v>
      </c>
      <c r="V4236" s="302">
        <v>1975</v>
      </c>
      <c r="W4236" s="302" t="s">
        <v>606</v>
      </c>
      <c r="X4236" s="302">
        <v>0</v>
      </c>
      <c r="Y4236" s="302">
        <v>42272</v>
      </c>
      <c r="Z4236" s="302">
        <v>100</v>
      </c>
      <c r="AA4236" s="302">
        <v>42576</v>
      </c>
      <c r="AB4236" s="302">
        <v>0</v>
      </c>
      <c r="AC4236" s="302">
        <v>42229</v>
      </c>
      <c r="AD4236" s="302" t="s">
        <v>30</v>
      </c>
      <c r="AE4236" s="302"/>
      <c r="AF4236" s="302"/>
      <c r="AG4236" s="302"/>
      <c r="AH4236" s="222"/>
      <c r="AI4236" s="229"/>
    </row>
    <row r="4237" spans="1:35" ht="409.5">
      <c r="A4237" s="70" t="s">
        <v>11517</v>
      </c>
      <c r="B4237" s="74" t="s">
        <v>15</v>
      </c>
      <c r="C4237" s="74" t="s">
        <v>209</v>
      </c>
      <c r="D4237" s="75">
        <v>42302</v>
      </c>
      <c r="E4237" s="76">
        <v>0.4291666666666667</v>
      </c>
      <c r="F4237" s="75">
        <v>42302</v>
      </c>
      <c r="G4237" s="76">
        <v>0.43541666666666662</v>
      </c>
      <c r="H4237" s="76">
        <f>(F4237+G4237)-(D4237+E4237)</f>
        <v>6.2499999985448085E-3</v>
      </c>
      <c r="I4237" s="74">
        <v>45</v>
      </c>
      <c r="J4237" s="74" t="s">
        <v>11968</v>
      </c>
      <c r="K4237" s="74" t="s">
        <v>20</v>
      </c>
      <c r="L4237" s="74" t="s">
        <v>16</v>
      </c>
      <c r="M4237" s="225" t="s">
        <v>966</v>
      </c>
      <c r="N4237" s="226">
        <v>110</v>
      </c>
      <c r="O4237" s="225" t="s">
        <v>7</v>
      </c>
      <c r="P4237" s="225" t="s">
        <v>11973</v>
      </c>
      <c r="Q4237" s="225" t="s">
        <v>13050</v>
      </c>
      <c r="R4237" s="225">
        <v>16.350000000000001</v>
      </c>
      <c r="S4237" s="225"/>
      <c r="T4237" s="225">
        <f>SUM(R4237:S4237)</f>
        <v>16.350000000000001</v>
      </c>
      <c r="U4237" s="302"/>
      <c r="V4237" s="302"/>
      <c r="W4237" s="302"/>
      <c r="X4237" s="302"/>
      <c r="Y4237" s="302"/>
      <c r="Z4237" s="302"/>
      <c r="AA4237" s="302"/>
      <c r="AB4237" s="302"/>
      <c r="AC4237" s="302"/>
      <c r="AD4237" s="302" t="s">
        <v>37</v>
      </c>
      <c r="AE4237" s="302"/>
      <c r="AF4237" s="302"/>
      <c r="AG4237" s="302"/>
      <c r="AH4237" s="222"/>
      <c r="AI4237" s="229"/>
    </row>
    <row r="4238" spans="1:35" ht="75">
      <c r="A4238" s="70" t="s">
        <v>12463</v>
      </c>
      <c r="B4238" s="74" t="s">
        <v>19</v>
      </c>
      <c r="C4238" s="74" t="s">
        <v>19</v>
      </c>
      <c r="D4238" s="75">
        <v>42358</v>
      </c>
      <c r="E4238" s="76">
        <v>0.39583333333333331</v>
      </c>
      <c r="F4238" s="75">
        <v>42358</v>
      </c>
      <c r="G4238" s="76">
        <v>0.39652777777777781</v>
      </c>
      <c r="H4238" s="76">
        <v>6.9444444444449749E-4</v>
      </c>
      <c r="I4238" s="74">
        <v>14</v>
      </c>
      <c r="J4238" s="74" t="s">
        <v>180</v>
      </c>
      <c r="K4238" s="74" t="s">
        <v>8</v>
      </c>
      <c r="L4238" s="74" t="s">
        <v>9</v>
      </c>
      <c r="M4238" s="225" t="s">
        <v>159</v>
      </c>
      <c r="N4238" s="226" t="s">
        <v>3</v>
      </c>
      <c r="O4238" s="225" t="s">
        <v>7</v>
      </c>
      <c r="P4238" s="225" t="s">
        <v>13500</v>
      </c>
      <c r="Q4238" s="225" t="s">
        <v>13501</v>
      </c>
      <c r="R4238" s="225">
        <v>3</v>
      </c>
      <c r="S4238" s="225"/>
      <c r="T4238" s="225">
        <v>3</v>
      </c>
      <c r="U4238" s="302" t="s">
        <v>28</v>
      </c>
      <c r="V4238" s="302">
        <v>1976</v>
      </c>
      <c r="W4238" s="302" t="s">
        <v>1709</v>
      </c>
      <c r="X4238" s="302">
        <v>0</v>
      </c>
      <c r="Y4238" s="302">
        <v>41861</v>
      </c>
      <c r="Z4238" s="302">
        <v>50</v>
      </c>
      <c r="AA4238" s="302">
        <v>42522</v>
      </c>
      <c r="AB4238" s="302">
        <v>0</v>
      </c>
      <c r="AC4238" s="302">
        <v>42359</v>
      </c>
      <c r="AD4238" s="302" t="s">
        <v>31</v>
      </c>
      <c r="AE4238" s="302"/>
      <c r="AF4238" s="302"/>
      <c r="AG4238" s="302"/>
      <c r="AH4238" s="222"/>
      <c r="AI4238" s="229"/>
    </row>
    <row r="4239" spans="1:35" ht="63">
      <c r="A4239" s="70" t="s">
        <v>11517</v>
      </c>
      <c r="B4239" s="74" t="s">
        <v>10</v>
      </c>
      <c r="C4239" s="74" t="s">
        <v>10</v>
      </c>
      <c r="D4239" s="75">
        <v>42302</v>
      </c>
      <c r="E4239" s="76">
        <v>0.4777777777777778</v>
      </c>
      <c r="F4239" s="75">
        <v>42302</v>
      </c>
      <c r="G4239" s="76">
        <v>0.51041666666666663</v>
      </c>
      <c r="H4239" s="76">
        <f>G4239-E4239</f>
        <v>3.2638888888888828E-2</v>
      </c>
      <c r="I4239" s="74">
        <v>18</v>
      </c>
      <c r="J4239" s="74" t="s">
        <v>11971</v>
      </c>
      <c r="K4239" s="74" t="s">
        <v>11972</v>
      </c>
      <c r="L4239" s="74" t="s">
        <v>4</v>
      </c>
      <c r="M4239" s="225" t="s">
        <v>13140</v>
      </c>
      <c r="N4239" s="226">
        <v>35</v>
      </c>
      <c r="O4239" s="225" t="s">
        <v>13</v>
      </c>
      <c r="P4239" s="225" t="s">
        <v>13140</v>
      </c>
      <c r="Q4239" s="225" t="s">
        <v>13141</v>
      </c>
      <c r="R4239" s="225">
        <v>4</v>
      </c>
      <c r="S4239" s="225">
        <v>7</v>
      </c>
      <c r="T4239" s="225">
        <v>11</v>
      </c>
      <c r="U4239" s="302" t="s">
        <v>38</v>
      </c>
      <c r="V4239" s="302">
        <v>1995</v>
      </c>
      <c r="W4239" s="302" t="s">
        <v>13142</v>
      </c>
      <c r="X4239" s="302" t="s">
        <v>13143</v>
      </c>
      <c r="Y4239" s="302" t="s">
        <v>13144</v>
      </c>
      <c r="Z4239" s="302">
        <v>1</v>
      </c>
      <c r="AA4239" s="302">
        <v>2017</v>
      </c>
      <c r="AB4239" s="302">
        <v>0</v>
      </c>
      <c r="AC4239" s="302" t="s">
        <v>13145</v>
      </c>
      <c r="AD4239" s="302" t="s">
        <v>0</v>
      </c>
      <c r="AE4239" s="302"/>
      <c r="AF4239" s="302"/>
      <c r="AG4239" s="302" t="s">
        <v>13146</v>
      </c>
      <c r="AH4239" s="222"/>
      <c r="AI4239" s="229"/>
    </row>
    <row r="4240" spans="1:35" ht="75">
      <c r="A4240" s="70" t="s">
        <v>12463</v>
      </c>
      <c r="B4240" s="74" t="s">
        <v>19</v>
      </c>
      <c r="C4240" s="74" t="s">
        <v>19</v>
      </c>
      <c r="D4240" s="75">
        <v>42358</v>
      </c>
      <c r="E4240" s="76">
        <v>0.47916666666666669</v>
      </c>
      <c r="F4240" s="75">
        <v>42358</v>
      </c>
      <c r="G4240" s="76">
        <v>0.47916666666666669</v>
      </c>
      <c r="H4240" s="76">
        <v>0</v>
      </c>
      <c r="I4240" s="74">
        <v>5</v>
      </c>
      <c r="J4240" s="74" t="s">
        <v>180</v>
      </c>
      <c r="K4240" s="74" t="s">
        <v>8</v>
      </c>
      <c r="L4240" s="74" t="s">
        <v>9</v>
      </c>
      <c r="M4240" s="225" t="s">
        <v>159</v>
      </c>
      <c r="N4240" s="226" t="s">
        <v>3</v>
      </c>
      <c r="O4240" s="225" t="s">
        <v>7</v>
      </c>
      <c r="P4240" s="225" t="s">
        <v>13502</v>
      </c>
      <c r="Q4240" s="225" t="s">
        <v>12716</v>
      </c>
      <c r="R4240" s="225">
        <v>1</v>
      </c>
      <c r="S4240" s="225"/>
      <c r="T4240" s="225">
        <v>1</v>
      </c>
      <c r="U4240" s="302" t="s">
        <v>28</v>
      </c>
      <c r="V4240" s="302">
        <v>1978</v>
      </c>
      <c r="W4240" s="302" t="s">
        <v>1364</v>
      </c>
      <c r="X4240" s="302">
        <v>0</v>
      </c>
      <c r="Y4240" s="302">
        <v>41429</v>
      </c>
      <c r="Z4240" s="302">
        <v>50</v>
      </c>
      <c r="AA4240" s="302">
        <v>42522</v>
      </c>
      <c r="AB4240" s="302">
        <v>0</v>
      </c>
      <c r="AC4240" s="302">
        <v>42359</v>
      </c>
      <c r="AD4240" s="302" t="s">
        <v>31</v>
      </c>
      <c r="AE4240" s="302"/>
      <c r="AF4240" s="302"/>
      <c r="AG4240" s="302"/>
      <c r="AH4240" s="222"/>
      <c r="AI4240" s="229"/>
    </row>
    <row r="4241" spans="1:35" ht="56.25">
      <c r="A4241" s="70" t="s">
        <v>11517</v>
      </c>
      <c r="B4241" s="74" t="s">
        <v>18</v>
      </c>
      <c r="C4241" s="74" t="s">
        <v>18</v>
      </c>
      <c r="D4241" s="75">
        <v>42302</v>
      </c>
      <c r="E4241" s="76">
        <v>42302.916666666664</v>
      </c>
      <c r="F4241" s="75">
        <v>42302</v>
      </c>
      <c r="G4241" s="76">
        <v>42302.958333333336</v>
      </c>
      <c r="H4241" s="76">
        <f>G4241-E4241</f>
        <v>4.1666666671517305E-2</v>
      </c>
      <c r="I4241" s="74">
        <v>1</v>
      </c>
      <c r="J4241" s="74"/>
      <c r="K4241" s="74"/>
      <c r="L4241" s="74" t="s">
        <v>11</v>
      </c>
      <c r="M4241" s="225" t="s">
        <v>337</v>
      </c>
      <c r="N4241" s="226">
        <v>0.4</v>
      </c>
      <c r="O4241" s="225" t="s">
        <v>2</v>
      </c>
      <c r="P4241" s="225" t="s">
        <v>11945</v>
      </c>
      <c r="Q4241" s="225" t="s">
        <v>4785</v>
      </c>
      <c r="R4241" s="225">
        <v>2.5000000000000001E-2</v>
      </c>
      <c r="S4241" s="225"/>
      <c r="T4241" s="225">
        <f>R4241+S4241</f>
        <v>2.5000000000000001E-2</v>
      </c>
      <c r="U4241" s="302"/>
      <c r="V4241" s="302"/>
      <c r="W4241" s="302"/>
      <c r="X4241" s="302"/>
      <c r="Y4241" s="302"/>
      <c r="Z4241" s="302"/>
      <c r="AA4241" s="302"/>
      <c r="AB4241" s="302"/>
      <c r="AC4241" s="302"/>
      <c r="AD4241" s="302" t="s">
        <v>0</v>
      </c>
      <c r="AE4241" s="302"/>
      <c r="AF4241" s="302"/>
      <c r="AG4241" s="302"/>
      <c r="AH4241" s="222"/>
      <c r="AI4241" s="229"/>
    </row>
    <row r="4242" spans="1:35" ht="144">
      <c r="A4242" s="70" t="s">
        <v>11517</v>
      </c>
      <c r="B4242" s="74" t="s">
        <v>12</v>
      </c>
      <c r="C4242" s="74" t="s">
        <v>127</v>
      </c>
      <c r="D4242" s="75">
        <v>42302</v>
      </c>
      <c r="E4242" s="76">
        <v>0.45555555555555555</v>
      </c>
      <c r="F4242" s="75">
        <v>42302</v>
      </c>
      <c r="G4242" s="76">
        <v>0.63541666666666663</v>
      </c>
      <c r="H4242" s="76">
        <f>G4242-E4242</f>
        <v>0.17986111111111108</v>
      </c>
      <c r="I4242" s="74">
        <v>3</v>
      </c>
      <c r="J4242" s="74"/>
      <c r="K4242" s="74"/>
      <c r="L4242" s="74" t="s">
        <v>4</v>
      </c>
      <c r="M4242" s="225" t="s">
        <v>13228</v>
      </c>
      <c r="N4242" s="226" t="s">
        <v>3</v>
      </c>
      <c r="O4242" s="225" t="s">
        <v>25</v>
      </c>
      <c r="P4242" s="225" t="s">
        <v>13229</v>
      </c>
      <c r="Q4242" s="225" t="s">
        <v>13230</v>
      </c>
      <c r="R4242" s="225">
        <v>2.79</v>
      </c>
      <c r="S4242" s="225">
        <v>6.1</v>
      </c>
      <c r="T4242" s="225">
        <v>8.89</v>
      </c>
      <c r="U4242" s="302" t="s">
        <v>28</v>
      </c>
      <c r="V4242" s="302" t="s">
        <v>2008</v>
      </c>
      <c r="W4242" s="302" t="s">
        <v>13231</v>
      </c>
      <c r="X4242" s="302" t="s">
        <v>762</v>
      </c>
      <c r="Y4242" s="302" t="s">
        <v>13232</v>
      </c>
      <c r="Z4242" s="302">
        <v>1</v>
      </c>
      <c r="AA4242" s="302" t="s">
        <v>13233</v>
      </c>
      <c r="AB4242" s="302">
        <v>2</v>
      </c>
      <c r="AC4242" s="302" t="s">
        <v>128</v>
      </c>
      <c r="AD4242" s="302" t="s">
        <v>63</v>
      </c>
      <c r="AE4242" s="302" t="s">
        <v>52</v>
      </c>
      <c r="AF4242" s="302" t="s">
        <v>128</v>
      </c>
      <c r="AG4242" s="302"/>
      <c r="AH4242" s="222"/>
      <c r="AI4242" s="229"/>
    </row>
    <row r="4243" spans="1:35" ht="168.75">
      <c r="A4243" s="70" t="s">
        <v>11517</v>
      </c>
      <c r="B4243" s="74" t="s">
        <v>5</v>
      </c>
      <c r="C4243" s="74" t="s">
        <v>5</v>
      </c>
      <c r="D4243" s="75">
        <v>42302</v>
      </c>
      <c r="E4243" s="76">
        <v>0.4513888888888889</v>
      </c>
      <c r="F4243" s="75">
        <v>42302</v>
      </c>
      <c r="G4243" s="76">
        <v>0.49305555555555558</v>
      </c>
      <c r="H4243" s="76">
        <v>4.1666666666666664E-2</v>
      </c>
      <c r="I4243" s="74">
        <v>13</v>
      </c>
      <c r="J4243" s="74" t="s">
        <v>3738</v>
      </c>
      <c r="K4243" s="74" t="s">
        <v>20</v>
      </c>
      <c r="L4243" s="74" t="s">
        <v>4</v>
      </c>
      <c r="M4243" s="225" t="s">
        <v>13716</v>
      </c>
      <c r="N4243" s="226" t="s">
        <v>3</v>
      </c>
      <c r="O4243" s="225" t="s">
        <v>39</v>
      </c>
      <c r="P4243" s="225" t="s">
        <v>12178</v>
      </c>
      <c r="Q4243" s="225" t="s">
        <v>12179</v>
      </c>
      <c r="R4243" s="225"/>
      <c r="S4243" s="225">
        <v>7.8</v>
      </c>
      <c r="T4243" s="225">
        <v>7.8</v>
      </c>
      <c r="U4243" s="302" t="s">
        <v>49</v>
      </c>
      <c r="V4243" s="302" t="s">
        <v>13717</v>
      </c>
      <c r="W4243" s="302" t="s">
        <v>13718</v>
      </c>
      <c r="X4243" s="302" t="s">
        <v>13719</v>
      </c>
      <c r="Y4243" s="302" t="s">
        <v>13720</v>
      </c>
      <c r="Z4243" s="302" t="s">
        <v>13721</v>
      </c>
      <c r="AA4243" s="302" t="s">
        <v>13722</v>
      </c>
      <c r="AB4243" s="302" t="s">
        <v>13723</v>
      </c>
      <c r="AC4243" s="302"/>
      <c r="AD4243" s="302" t="s">
        <v>0</v>
      </c>
      <c r="AE4243" s="302"/>
      <c r="AF4243" s="302"/>
      <c r="AG4243" s="302"/>
      <c r="AH4243" s="222"/>
      <c r="AI4243" s="229"/>
    </row>
    <row r="4244" spans="1:35" ht="93.75">
      <c r="A4244" s="70" t="s">
        <v>11517</v>
      </c>
      <c r="B4244" s="74" t="s">
        <v>19</v>
      </c>
      <c r="C4244" s="74" t="s">
        <v>19</v>
      </c>
      <c r="D4244" s="75">
        <v>42303</v>
      </c>
      <c r="E4244" s="76">
        <v>0.54236111111111118</v>
      </c>
      <c r="F4244" s="75">
        <v>42303</v>
      </c>
      <c r="G4244" s="76">
        <v>0.5541666666666667</v>
      </c>
      <c r="H4244" s="76">
        <v>1.1805555555555514E-2</v>
      </c>
      <c r="I4244" s="74">
        <v>3</v>
      </c>
      <c r="J4244" s="74"/>
      <c r="K4244" s="74"/>
      <c r="L4244" s="74" t="s">
        <v>4</v>
      </c>
      <c r="M4244" s="225" t="s">
        <v>869</v>
      </c>
      <c r="N4244" s="226">
        <v>35</v>
      </c>
      <c r="O4244" s="225" t="s">
        <v>13</v>
      </c>
      <c r="P4244" s="225" t="s">
        <v>13430</v>
      </c>
      <c r="Q4244" s="225" t="s">
        <v>11991</v>
      </c>
      <c r="R4244" s="225">
        <v>1</v>
      </c>
      <c r="S4244" s="225"/>
      <c r="T4244" s="225">
        <v>1</v>
      </c>
      <c r="U4244" s="302" t="s">
        <v>33</v>
      </c>
      <c r="V4244" s="302">
        <v>1987</v>
      </c>
      <c r="W4244" s="302" t="s">
        <v>13431</v>
      </c>
      <c r="X4244" s="302" t="s">
        <v>2104</v>
      </c>
      <c r="Y4244" s="302">
        <v>42283</v>
      </c>
      <c r="Z4244" s="302">
        <v>100</v>
      </c>
      <c r="AA4244" s="302">
        <v>42527</v>
      </c>
      <c r="AB4244" s="302">
        <v>0</v>
      </c>
      <c r="AC4244" s="302">
        <v>42162</v>
      </c>
      <c r="AD4244" s="302" t="s">
        <v>0</v>
      </c>
      <c r="AE4244" s="302"/>
      <c r="AF4244" s="302"/>
      <c r="AG4244" s="302"/>
      <c r="AH4244" s="222"/>
      <c r="AI4244" s="229"/>
    </row>
    <row r="4245" spans="1:35" ht="206.25">
      <c r="A4245" s="70" t="s">
        <v>11517</v>
      </c>
      <c r="B4245" s="74" t="s">
        <v>19</v>
      </c>
      <c r="C4245" s="74" t="s">
        <v>19</v>
      </c>
      <c r="D4245" s="75">
        <v>42303</v>
      </c>
      <c r="E4245" s="76">
        <v>0.84722222222222221</v>
      </c>
      <c r="F4245" s="75">
        <v>42303</v>
      </c>
      <c r="G4245" s="76">
        <v>0.88055555555555554</v>
      </c>
      <c r="H4245" s="76">
        <v>3.3333333333333326E-2</v>
      </c>
      <c r="I4245" s="74">
        <v>5</v>
      </c>
      <c r="J4245" s="74" t="s">
        <v>143</v>
      </c>
      <c r="K4245" s="74" t="s">
        <v>178</v>
      </c>
      <c r="L4245" s="74" t="s">
        <v>4</v>
      </c>
      <c r="M4245" s="225" t="s">
        <v>3684</v>
      </c>
      <c r="N4245" s="226" t="s">
        <v>3</v>
      </c>
      <c r="O4245" s="225" t="s">
        <v>7</v>
      </c>
      <c r="P4245" s="225" t="s">
        <v>13432</v>
      </c>
      <c r="Q4245" s="225" t="s">
        <v>13433</v>
      </c>
      <c r="R4245" s="225">
        <v>11</v>
      </c>
      <c r="S4245" s="225"/>
      <c r="T4245" s="225">
        <v>11</v>
      </c>
      <c r="U4245" s="302" t="s">
        <v>28</v>
      </c>
      <c r="V4245" s="302">
        <v>2001</v>
      </c>
      <c r="W4245" s="302" t="s">
        <v>1709</v>
      </c>
      <c r="X4245" s="302">
        <v>0</v>
      </c>
      <c r="Y4245" s="302">
        <v>42003</v>
      </c>
      <c r="Z4245" s="302">
        <v>100</v>
      </c>
      <c r="AA4245" s="302">
        <v>42612</v>
      </c>
      <c r="AB4245" s="302">
        <v>0</v>
      </c>
      <c r="AC4245" s="302">
        <v>42136</v>
      </c>
      <c r="AD4245" s="302" t="s">
        <v>27</v>
      </c>
      <c r="AE4245" s="302"/>
      <c r="AF4245" s="302"/>
      <c r="AG4245" s="302"/>
      <c r="AH4245" s="222"/>
      <c r="AI4245" s="229"/>
    </row>
    <row r="4246" spans="1:35" ht="93.75">
      <c r="A4246" s="70" t="s">
        <v>11517</v>
      </c>
      <c r="B4246" s="74" t="s">
        <v>81</v>
      </c>
      <c r="C4246" s="74" t="s">
        <v>81</v>
      </c>
      <c r="D4246" s="75">
        <v>42303</v>
      </c>
      <c r="E4246" s="76">
        <v>0.26597222222222222</v>
      </c>
      <c r="F4246" s="75">
        <v>42303</v>
      </c>
      <c r="G4246" s="76">
        <v>0.26597222222222222</v>
      </c>
      <c r="H4246" s="76">
        <v>0</v>
      </c>
      <c r="I4246" s="74">
        <v>3</v>
      </c>
      <c r="J4246" s="74" t="s">
        <v>143</v>
      </c>
      <c r="K4246" s="74" t="s">
        <v>8</v>
      </c>
      <c r="L4246" s="74" t="s">
        <v>9</v>
      </c>
      <c r="M4246" s="225" t="s">
        <v>12976</v>
      </c>
      <c r="N4246" s="226" t="s">
        <v>3</v>
      </c>
      <c r="O4246" s="225" t="s">
        <v>7</v>
      </c>
      <c r="P4246" s="225" t="s">
        <v>12976</v>
      </c>
      <c r="Q4246" s="225" t="s">
        <v>11992</v>
      </c>
      <c r="R4246" s="225"/>
      <c r="S4246" s="225">
        <v>0.8</v>
      </c>
      <c r="T4246" s="225">
        <v>0.8</v>
      </c>
      <c r="U4246" s="302" t="s">
        <v>28</v>
      </c>
      <c r="V4246" s="302">
        <v>1989</v>
      </c>
      <c r="W4246" s="302" t="s">
        <v>587</v>
      </c>
      <c r="X4246" s="302" t="s">
        <v>10005</v>
      </c>
      <c r="Y4246" s="302">
        <v>42241</v>
      </c>
      <c r="Z4246" s="302">
        <v>1</v>
      </c>
      <c r="AA4246" s="302">
        <v>42607</v>
      </c>
      <c r="AB4246" s="302">
        <v>0</v>
      </c>
      <c r="AC4246" s="302">
        <v>42304</v>
      </c>
      <c r="AD4246" s="302" t="s">
        <v>30</v>
      </c>
      <c r="AE4246" s="302"/>
      <c r="AF4246" s="302"/>
      <c r="AG4246" s="302"/>
      <c r="AH4246" s="222"/>
      <c r="AI4246" s="229"/>
    </row>
    <row r="4247" spans="1:35" ht="56.25">
      <c r="A4247" s="70" t="s">
        <v>122</v>
      </c>
      <c r="B4247" s="74" t="s">
        <v>18</v>
      </c>
      <c r="C4247" s="74" t="s">
        <v>18</v>
      </c>
      <c r="D4247" s="75">
        <v>42032</v>
      </c>
      <c r="E4247" s="76">
        <v>42032.375</v>
      </c>
      <c r="F4247" s="75">
        <v>42033</v>
      </c>
      <c r="G4247" s="76">
        <v>42033.590277777781</v>
      </c>
      <c r="H4247" s="76">
        <f>G4247-E4247</f>
        <v>1.2152777777810115</v>
      </c>
      <c r="I4247" s="74">
        <v>1</v>
      </c>
      <c r="J4247" s="74"/>
      <c r="K4247" s="74"/>
      <c r="L4247" s="74" t="s">
        <v>9</v>
      </c>
      <c r="M4247" s="225" t="s">
        <v>7</v>
      </c>
      <c r="N4247" s="226">
        <v>0.4</v>
      </c>
      <c r="O4247" s="225" t="s">
        <v>7</v>
      </c>
      <c r="P4247" s="225" t="s">
        <v>564</v>
      </c>
      <c r="Q4247" s="225" t="s">
        <v>565</v>
      </c>
      <c r="R4247" s="225">
        <f>0.3+0.1</f>
        <v>0.4</v>
      </c>
      <c r="S4247" s="225"/>
      <c r="T4247" s="225">
        <f>R4247+S4247</f>
        <v>0.4</v>
      </c>
      <c r="U4247" s="302"/>
      <c r="V4247" s="302"/>
      <c r="W4247" s="302"/>
      <c r="X4247" s="302"/>
      <c r="Y4247" s="302"/>
      <c r="Z4247" s="302"/>
      <c r="AA4247" s="302"/>
      <c r="AB4247" s="302"/>
      <c r="AC4247" s="302"/>
      <c r="AD4247" s="302" t="s">
        <v>41</v>
      </c>
      <c r="AE4247" s="302"/>
      <c r="AF4247" s="302"/>
      <c r="AG4247" s="302" t="s">
        <v>468</v>
      </c>
      <c r="AH4247" s="222"/>
      <c r="AI4247" s="229"/>
    </row>
    <row r="4248" spans="1:35" ht="110.25">
      <c r="A4248" s="70" t="s">
        <v>11517</v>
      </c>
      <c r="B4248" s="74" t="s">
        <v>15</v>
      </c>
      <c r="C4248" s="74" t="s">
        <v>11831</v>
      </c>
      <c r="D4248" s="75">
        <v>42303</v>
      </c>
      <c r="E4248" s="76">
        <v>0.13125000000000001</v>
      </c>
      <c r="F4248" s="75">
        <v>42303</v>
      </c>
      <c r="G4248" s="76">
        <v>0.1388888888888889</v>
      </c>
      <c r="H4248" s="76">
        <f>(F4248+G4248)-(D4248+E4248)</f>
        <v>7.6388888919609599E-3</v>
      </c>
      <c r="I4248" s="74">
        <v>15</v>
      </c>
      <c r="J4248" s="74" t="s">
        <v>150</v>
      </c>
      <c r="K4248" s="74" t="s">
        <v>20</v>
      </c>
      <c r="L4248" s="74" t="s">
        <v>9</v>
      </c>
      <c r="M4248" s="225" t="s">
        <v>11975</v>
      </c>
      <c r="N4248" s="226" t="s">
        <v>3</v>
      </c>
      <c r="O4248" s="225" t="s">
        <v>7</v>
      </c>
      <c r="P4248" s="225" t="s">
        <v>11976</v>
      </c>
      <c r="Q4248" s="225" t="s">
        <v>11977</v>
      </c>
      <c r="R4248" s="225">
        <v>3.73</v>
      </c>
      <c r="S4248" s="225"/>
      <c r="T4248" s="225">
        <f>SUM(R4248:S4248)</f>
        <v>3.73</v>
      </c>
      <c r="U4248" s="302" t="s">
        <v>28</v>
      </c>
      <c r="V4248" s="302" t="s">
        <v>13053</v>
      </c>
      <c r="W4248" s="302" t="s">
        <v>1709</v>
      </c>
      <c r="X4248" s="302"/>
      <c r="Y4248" s="302" t="s">
        <v>13054</v>
      </c>
      <c r="Z4248" s="302">
        <v>100</v>
      </c>
      <c r="AA4248" s="302">
        <v>2016</v>
      </c>
      <c r="AB4248" s="302">
        <v>0</v>
      </c>
      <c r="AC4248" s="302"/>
      <c r="AD4248" s="302" t="s">
        <v>24</v>
      </c>
      <c r="AE4248" s="302" t="s">
        <v>53</v>
      </c>
      <c r="AF4248" s="302"/>
      <c r="AG4248" s="302" t="s">
        <v>13055</v>
      </c>
      <c r="AH4248" s="222"/>
      <c r="AI4248" s="229"/>
    </row>
    <row r="4249" spans="1:35" ht="299.25">
      <c r="A4249" s="70" t="s">
        <v>11517</v>
      </c>
      <c r="B4249" s="74" t="s">
        <v>15</v>
      </c>
      <c r="C4249" s="74" t="s">
        <v>11831</v>
      </c>
      <c r="D4249" s="75">
        <v>42303</v>
      </c>
      <c r="E4249" s="76">
        <v>0.61249999999999993</v>
      </c>
      <c r="F4249" s="75">
        <v>42304</v>
      </c>
      <c r="G4249" s="76">
        <v>0.1076388888888889</v>
      </c>
      <c r="H4249" s="76">
        <f>(F4249+G4249)-(D4249+E4249)</f>
        <v>0.49513888888759539</v>
      </c>
      <c r="I4249" s="74">
        <v>11</v>
      </c>
      <c r="J4249" s="74" t="s">
        <v>150</v>
      </c>
      <c r="K4249" s="74" t="s">
        <v>51</v>
      </c>
      <c r="L4249" s="74" t="s">
        <v>9</v>
      </c>
      <c r="M4249" s="225" t="s">
        <v>325</v>
      </c>
      <c r="N4249" s="226" t="s">
        <v>3</v>
      </c>
      <c r="O4249" s="225" t="s">
        <v>7</v>
      </c>
      <c r="P4249" s="225" t="s">
        <v>698</v>
      </c>
      <c r="Q4249" s="225" t="s">
        <v>11978</v>
      </c>
      <c r="R4249" s="225">
        <v>36.46</v>
      </c>
      <c r="S4249" s="225">
        <v>2.67</v>
      </c>
      <c r="T4249" s="225">
        <f>SUM(R4249:S4249)</f>
        <v>39.130000000000003</v>
      </c>
      <c r="U4249" s="302" t="s">
        <v>28</v>
      </c>
      <c r="V4249" s="302">
        <v>1954</v>
      </c>
      <c r="W4249" s="302" t="s">
        <v>587</v>
      </c>
      <c r="X4249" s="302"/>
      <c r="Y4249" s="302" t="s">
        <v>13042</v>
      </c>
      <c r="Z4249" s="302">
        <v>100</v>
      </c>
      <c r="AA4249" s="302">
        <v>42339</v>
      </c>
      <c r="AB4249" s="302">
        <v>0</v>
      </c>
      <c r="AC4249" s="302"/>
      <c r="AD4249" s="302" t="s">
        <v>30</v>
      </c>
      <c r="AE4249" s="302" t="s">
        <v>53</v>
      </c>
      <c r="AF4249" s="302"/>
      <c r="AG4249" s="302" t="s">
        <v>13056</v>
      </c>
      <c r="AH4249" s="222"/>
      <c r="AI4249" s="229"/>
    </row>
    <row r="4250" spans="1:35" ht="75">
      <c r="A4250" s="70" t="s">
        <v>11517</v>
      </c>
      <c r="B4250" s="74" t="s">
        <v>18</v>
      </c>
      <c r="C4250" s="74" t="s">
        <v>18</v>
      </c>
      <c r="D4250" s="75">
        <v>42303</v>
      </c>
      <c r="E4250" s="76">
        <v>42303.291666666664</v>
      </c>
      <c r="F4250" s="75">
        <v>42303</v>
      </c>
      <c r="G4250" s="76">
        <v>42303.604166666664</v>
      </c>
      <c r="H4250" s="76">
        <f>G4250-E4250</f>
        <v>0.3125</v>
      </c>
      <c r="I4250" s="74">
        <v>6</v>
      </c>
      <c r="J4250" s="74"/>
      <c r="K4250" s="74"/>
      <c r="L4250" s="74" t="s">
        <v>9</v>
      </c>
      <c r="M4250" s="225" t="s">
        <v>7</v>
      </c>
      <c r="N4250" s="226">
        <v>0.4</v>
      </c>
      <c r="O4250" s="225" t="s">
        <v>7</v>
      </c>
      <c r="P4250" s="225" t="s">
        <v>12007</v>
      </c>
      <c r="Q4250" s="225" t="s">
        <v>12008</v>
      </c>
      <c r="R4250" s="225">
        <v>1.411</v>
      </c>
      <c r="S4250" s="225"/>
      <c r="T4250" s="225">
        <f>R4250+S4250</f>
        <v>1.411</v>
      </c>
      <c r="U4250" s="302"/>
      <c r="V4250" s="302"/>
      <c r="W4250" s="302"/>
      <c r="X4250" s="302"/>
      <c r="Y4250" s="302"/>
      <c r="Z4250" s="302"/>
      <c r="AA4250" s="302"/>
      <c r="AB4250" s="302"/>
      <c r="AC4250" s="302"/>
      <c r="AD4250" s="302" t="s">
        <v>54</v>
      </c>
      <c r="AE4250" s="302"/>
      <c r="AF4250" s="302"/>
      <c r="AG4250" s="302"/>
      <c r="AH4250" s="222"/>
      <c r="AI4250" s="229"/>
    </row>
    <row r="4251" spans="1:35" ht="31.5">
      <c r="A4251" s="70" t="s">
        <v>11517</v>
      </c>
      <c r="B4251" s="92" t="s">
        <v>21</v>
      </c>
      <c r="C4251" s="92" t="s">
        <v>21</v>
      </c>
      <c r="D4251" s="88">
        <v>42304</v>
      </c>
      <c r="E4251" s="89">
        <v>0.39583333333333331</v>
      </c>
      <c r="F4251" s="88">
        <v>42304</v>
      </c>
      <c r="G4251" s="89">
        <v>0.53125</v>
      </c>
      <c r="H4251" s="89">
        <v>0.13541666666666666</v>
      </c>
      <c r="I4251" s="68">
        <v>1</v>
      </c>
      <c r="J4251" s="68"/>
      <c r="K4251" s="92"/>
      <c r="L4251" s="92" t="s">
        <v>11</v>
      </c>
      <c r="M4251" s="230" t="s">
        <v>11981</v>
      </c>
      <c r="N4251" s="221">
        <v>0.4</v>
      </c>
      <c r="O4251" s="221" t="s">
        <v>2</v>
      </c>
      <c r="P4251" s="230" t="s">
        <v>11981</v>
      </c>
      <c r="Q4251" s="221" t="s">
        <v>11982</v>
      </c>
      <c r="R4251" s="221">
        <v>0.154</v>
      </c>
      <c r="S4251" s="221">
        <v>7.5999999999999998E-2</v>
      </c>
      <c r="T4251" s="221">
        <v>0.23</v>
      </c>
      <c r="U4251" s="293" t="s">
        <v>1</v>
      </c>
      <c r="V4251" s="273" t="s">
        <v>128</v>
      </c>
      <c r="W4251" s="293" t="s">
        <v>128</v>
      </c>
      <c r="X4251" s="293" t="s">
        <v>128</v>
      </c>
      <c r="Y4251" s="269">
        <v>2015</v>
      </c>
      <c r="Z4251" s="318" t="s">
        <v>128</v>
      </c>
      <c r="AA4251" s="269">
        <v>2016</v>
      </c>
      <c r="AB4251" s="293" t="s">
        <v>128</v>
      </c>
      <c r="AC4251" s="269">
        <v>2015</v>
      </c>
      <c r="AD4251" s="293" t="s">
        <v>17</v>
      </c>
      <c r="AE4251" s="293" t="s">
        <v>57</v>
      </c>
      <c r="AF4251" s="293"/>
      <c r="AG4251" s="318"/>
      <c r="AH4251" s="230"/>
      <c r="AI4251" s="234"/>
    </row>
    <row r="4252" spans="1:35" ht="110.25">
      <c r="A4252" s="70" t="s">
        <v>11517</v>
      </c>
      <c r="B4252" s="69" t="s">
        <v>1412</v>
      </c>
      <c r="C4252" s="69" t="s">
        <v>1427</v>
      </c>
      <c r="D4252" s="93">
        <v>42304</v>
      </c>
      <c r="E4252" s="118">
        <v>6.7361111111111108E-2</v>
      </c>
      <c r="F4252" s="93">
        <v>42304</v>
      </c>
      <c r="G4252" s="118">
        <v>7.6388888888888895E-2</v>
      </c>
      <c r="H4252" s="104">
        <v>9.0277777777777787E-3</v>
      </c>
      <c r="I4252" s="69">
        <v>8</v>
      </c>
      <c r="J4252" s="69" t="s">
        <v>1556</v>
      </c>
      <c r="K4252" s="69"/>
      <c r="L4252" s="69" t="s">
        <v>11</v>
      </c>
      <c r="M4252" s="219" t="s">
        <v>11979</v>
      </c>
      <c r="N4252" s="219" t="s">
        <v>3</v>
      </c>
      <c r="O4252" s="219" t="s">
        <v>23</v>
      </c>
      <c r="P4252" s="219" t="s">
        <v>11979</v>
      </c>
      <c r="Q4252" s="441" t="s">
        <v>11980</v>
      </c>
      <c r="R4252" s="463">
        <v>1</v>
      </c>
      <c r="S4252" s="463"/>
      <c r="T4252" s="463">
        <v>1</v>
      </c>
      <c r="U4252" s="327"/>
      <c r="V4252" s="327" t="s">
        <v>128</v>
      </c>
      <c r="W4252" s="327" t="s">
        <v>128</v>
      </c>
      <c r="X4252" s="327" t="s">
        <v>128</v>
      </c>
      <c r="Y4252" s="327" t="s">
        <v>13938</v>
      </c>
      <c r="Z4252" s="327" t="s">
        <v>128</v>
      </c>
      <c r="AA4252" s="327" t="s">
        <v>128</v>
      </c>
      <c r="AB4252" s="327">
        <v>0</v>
      </c>
      <c r="AC4252" s="327" t="s">
        <v>13936</v>
      </c>
      <c r="AD4252" s="273" t="s">
        <v>56</v>
      </c>
      <c r="AE4252" s="327"/>
      <c r="AF4252" s="327" t="s">
        <v>128</v>
      </c>
      <c r="AG4252" s="327" t="s">
        <v>128</v>
      </c>
      <c r="AH4252" s="222"/>
      <c r="AI4252" s="229"/>
    </row>
    <row r="4253" spans="1:35" ht="110.25">
      <c r="A4253" s="70" t="s">
        <v>11517</v>
      </c>
      <c r="B4253" s="69" t="s">
        <v>1412</v>
      </c>
      <c r="C4253" s="69" t="s">
        <v>1427</v>
      </c>
      <c r="D4253" s="93">
        <v>42304</v>
      </c>
      <c r="E4253" s="118">
        <v>0.55972222222222223</v>
      </c>
      <c r="F4253" s="93">
        <v>42304</v>
      </c>
      <c r="G4253" s="118">
        <v>0.56180555555555556</v>
      </c>
      <c r="H4253" s="104">
        <v>2.0833333333333333E-3</v>
      </c>
      <c r="I4253" s="69">
        <v>8</v>
      </c>
      <c r="J4253" s="69" t="s">
        <v>1556</v>
      </c>
      <c r="K4253" s="69"/>
      <c r="L4253" s="69" t="s">
        <v>11</v>
      </c>
      <c r="M4253" s="219" t="s">
        <v>11879</v>
      </c>
      <c r="N4253" s="219" t="s">
        <v>3</v>
      </c>
      <c r="O4253" s="219" t="s">
        <v>23</v>
      </c>
      <c r="P4253" s="219" t="s">
        <v>11879</v>
      </c>
      <c r="Q4253" s="441" t="s">
        <v>11985</v>
      </c>
      <c r="R4253" s="463"/>
      <c r="S4253" s="463"/>
      <c r="T4253" s="463"/>
      <c r="U4253" s="327"/>
      <c r="V4253" s="327" t="s">
        <v>128</v>
      </c>
      <c r="W4253" s="327" t="s">
        <v>128</v>
      </c>
      <c r="X4253" s="327" t="s">
        <v>128</v>
      </c>
      <c r="Y4253" s="327" t="s">
        <v>13949</v>
      </c>
      <c r="Z4253" s="327" t="s">
        <v>128</v>
      </c>
      <c r="AA4253" s="327" t="s">
        <v>128</v>
      </c>
      <c r="AB4253" s="327">
        <v>0</v>
      </c>
      <c r="AC4253" s="327" t="s">
        <v>13936</v>
      </c>
      <c r="AD4253" s="273" t="s">
        <v>56</v>
      </c>
      <c r="AE4253" s="327"/>
      <c r="AF4253" s="327" t="s">
        <v>128</v>
      </c>
      <c r="AG4253" s="327" t="s">
        <v>128</v>
      </c>
      <c r="AH4253" s="222"/>
      <c r="AI4253" s="229"/>
    </row>
    <row r="4254" spans="1:35" ht="187.5">
      <c r="A4254" s="70" t="s">
        <v>11517</v>
      </c>
      <c r="B4254" s="74" t="s">
        <v>81</v>
      </c>
      <c r="C4254" s="74" t="s">
        <v>81</v>
      </c>
      <c r="D4254" s="75">
        <v>42304</v>
      </c>
      <c r="E4254" s="76">
        <v>0.38611111111111113</v>
      </c>
      <c r="F4254" s="75">
        <v>42304</v>
      </c>
      <c r="G4254" s="76">
        <v>0.38611111111111113</v>
      </c>
      <c r="H4254" s="76">
        <v>0</v>
      </c>
      <c r="I4254" s="74">
        <v>2</v>
      </c>
      <c r="J4254" s="74" t="s">
        <v>143</v>
      </c>
      <c r="K4254" s="74" t="s">
        <v>8</v>
      </c>
      <c r="L4254" s="74" t="s">
        <v>29</v>
      </c>
      <c r="M4254" s="225" t="s">
        <v>12977</v>
      </c>
      <c r="N4254" s="226" t="s">
        <v>3</v>
      </c>
      <c r="O4254" s="225" t="s">
        <v>7</v>
      </c>
      <c r="P4254" s="225" t="s">
        <v>12977</v>
      </c>
      <c r="Q4254" s="225" t="s">
        <v>12024</v>
      </c>
      <c r="R4254" s="225"/>
      <c r="S4254" s="225">
        <v>0.2</v>
      </c>
      <c r="T4254" s="225">
        <v>0.2</v>
      </c>
      <c r="U4254" s="302" t="s">
        <v>28</v>
      </c>
      <c r="V4254" s="302">
        <v>1989</v>
      </c>
      <c r="W4254" s="302" t="s">
        <v>587</v>
      </c>
      <c r="X4254" s="302" t="s">
        <v>10005</v>
      </c>
      <c r="Y4254" s="302" t="s">
        <v>12978</v>
      </c>
      <c r="Z4254" s="302">
        <v>1</v>
      </c>
      <c r="AA4254" s="302" t="s">
        <v>12979</v>
      </c>
      <c r="AB4254" s="302">
        <v>0</v>
      </c>
      <c r="AC4254" s="302"/>
      <c r="AD4254" s="302" t="s">
        <v>27</v>
      </c>
      <c r="AE4254" s="302"/>
      <c r="AF4254" s="302"/>
      <c r="AG4254" s="302"/>
      <c r="AH4254" s="222"/>
      <c r="AI4254" s="229"/>
    </row>
    <row r="4255" spans="1:35" ht="47.25">
      <c r="A4255" s="69" t="s">
        <v>7992</v>
      </c>
      <c r="B4255" s="92" t="s">
        <v>21</v>
      </c>
      <c r="C4255" s="92" t="s">
        <v>21</v>
      </c>
      <c r="D4255" s="88">
        <v>42230</v>
      </c>
      <c r="E4255" s="89">
        <v>4.1666666666666664E-2</v>
      </c>
      <c r="F4255" s="88">
        <v>42230</v>
      </c>
      <c r="G4255" s="89">
        <v>0.12847222222222224</v>
      </c>
      <c r="H4255" s="89">
        <v>8.680555555555558E-2</v>
      </c>
      <c r="I4255" s="68">
        <v>1</v>
      </c>
      <c r="J4255" s="68"/>
      <c r="K4255" s="92"/>
      <c r="L4255" s="92" t="s">
        <v>11</v>
      </c>
      <c r="M4255" s="230" t="s">
        <v>8388</v>
      </c>
      <c r="N4255" s="221">
        <v>0.4</v>
      </c>
      <c r="O4255" s="221" t="s">
        <v>2</v>
      </c>
      <c r="P4255" s="230" t="s">
        <v>8388</v>
      </c>
      <c r="Q4255" s="221" t="s">
        <v>9906</v>
      </c>
      <c r="R4255" s="221">
        <v>8.6999999999999994E-2</v>
      </c>
      <c r="S4255" s="221">
        <v>4.2999999999999997E-2</v>
      </c>
      <c r="T4255" s="221">
        <v>0.13</v>
      </c>
      <c r="U4255" s="293" t="s">
        <v>43</v>
      </c>
      <c r="V4255" s="273" t="s">
        <v>128</v>
      </c>
      <c r="W4255" s="293" t="s">
        <v>128</v>
      </c>
      <c r="X4255" s="293" t="s">
        <v>128</v>
      </c>
      <c r="Y4255" s="269">
        <v>2015</v>
      </c>
      <c r="Z4255" s="318" t="s">
        <v>128</v>
      </c>
      <c r="AA4255" s="269">
        <v>2016</v>
      </c>
      <c r="AB4255" s="293" t="s">
        <v>128</v>
      </c>
      <c r="AC4255" s="269">
        <v>2015</v>
      </c>
      <c r="AD4255" s="293" t="s">
        <v>41</v>
      </c>
      <c r="AE4255" s="293" t="s">
        <v>57</v>
      </c>
      <c r="AF4255" s="293"/>
      <c r="AG4255" s="318"/>
      <c r="AH4255" s="230"/>
      <c r="AI4255" s="229"/>
    </row>
    <row r="4256" spans="1:35" ht="75">
      <c r="A4256" s="70" t="s">
        <v>11517</v>
      </c>
      <c r="B4256" s="74" t="s">
        <v>69</v>
      </c>
      <c r="C4256" s="74" t="s">
        <v>69</v>
      </c>
      <c r="D4256" s="75">
        <v>42304</v>
      </c>
      <c r="E4256" s="76">
        <v>0.5229166666666667</v>
      </c>
      <c r="F4256" s="75">
        <v>42304</v>
      </c>
      <c r="G4256" s="76">
        <v>0.57291666666666663</v>
      </c>
      <c r="H4256" s="76">
        <v>4.9999999999999933E-2</v>
      </c>
      <c r="I4256" s="74">
        <v>7</v>
      </c>
      <c r="J4256" s="74" t="s">
        <v>143</v>
      </c>
      <c r="K4256" s="74" t="s">
        <v>20</v>
      </c>
      <c r="L4256" s="74" t="s">
        <v>4</v>
      </c>
      <c r="M4256" s="225" t="s">
        <v>12009</v>
      </c>
      <c r="N4256" s="226" t="s">
        <v>3</v>
      </c>
      <c r="O4256" s="225" t="s">
        <v>7</v>
      </c>
      <c r="P4256" s="225" t="s">
        <v>12010</v>
      </c>
      <c r="Q4256" s="225" t="s">
        <v>12011</v>
      </c>
      <c r="R4256" s="225">
        <v>0.78200000000000003</v>
      </c>
      <c r="S4256" s="225">
        <v>5.8999999999999997E-2</v>
      </c>
      <c r="T4256" s="225">
        <v>0.84099999999999997</v>
      </c>
      <c r="U4256" s="302" t="s">
        <v>28</v>
      </c>
      <c r="V4256" s="302">
        <v>1999</v>
      </c>
      <c r="W4256" s="302" t="s">
        <v>1709</v>
      </c>
      <c r="X4256" s="302" t="s">
        <v>724</v>
      </c>
      <c r="Y4256" s="302" t="s">
        <v>1081</v>
      </c>
      <c r="Z4256" s="302">
        <v>100</v>
      </c>
      <c r="AA4256" s="302" t="s">
        <v>5202</v>
      </c>
      <c r="AB4256" s="302">
        <v>0</v>
      </c>
      <c r="AC4256" s="302" t="s">
        <v>1081</v>
      </c>
      <c r="AD4256" s="302" t="s">
        <v>0</v>
      </c>
      <c r="AE4256" s="302"/>
      <c r="AF4256" s="302"/>
      <c r="AG4256" s="302" t="s">
        <v>12011</v>
      </c>
      <c r="AH4256" s="222"/>
      <c r="AI4256" s="229"/>
    </row>
    <row r="4257" spans="1:36" ht="56.25">
      <c r="A4257" s="70" t="s">
        <v>12042</v>
      </c>
      <c r="B4257" s="74" t="s">
        <v>18</v>
      </c>
      <c r="C4257" s="74" t="s">
        <v>18</v>
      </c>
      <c r="D4257" s="75">
        <v>42333</v>
      </c>
      <c r="E4257" s="76">
        <v>42333.598611111112</v>
      </c>
      <c r="F4257" s="75">
        <v>42333</v>
      </c>
      <c r="G4257" s="76">
        <v>42333.623611111114</v>
      </c>
      <c r="H4257" s="76">
        <f>G4257-E4257</f>
        <v>2.5000000001455192E-2</v>
      </c>
      <c r="I4257" s="74">
        <v>1</v>
      </c>
      <c r="J4257" s="74"/>
      <c r="K4257" s="74"/>
      <c r="L4257" s="74" t="s">
        <v>11</v>
      </c>
      <c r="M4257" s="225" t="s">
        <v>12441</v>
      </c>
      <c r="N4257" s="226" t="s">
        <v>3</v>
      </c>
      <c r="O4257" s="225" t="s">
        <v>2</v>
      </c>
      <c r="P4257" s="225" t="s">
        <v>2910</v>
      </c>
      <c r="Q4257" s="225" t="s">
        <v>12442</v>
      </c>
      <c r="R4257" s="225">
        <v>0.11600000000000001</v>
      </c>
      <c r="S4257" s="225"/>
      <c r="T4257" s="225">
        <f>R4257+S4257</f>
        <v>0.11600000000000001</v>
      </c>
      <c r="U4257" s="302"/>
      <c r="V4257" s="302"/>
      <c r="W4257" s="302"/>
      <c r="X4257" s="302"/>
      <c r="Y4257" s="302"/>
      <c r="Z4257" s="302"/>
      <c r="AA4257" s="302"/>
      <c r="AB4257" s="302"/>
      <c r="AC4257" s="302"/>
      <c r="AD4257" s="302" t="s">
        <v>22</v>
      </c>
      <c r="AE4257" s="302"/>
      <c r="AF4257" s="302"/>
      <c r="AG4257" s="302"/>
      <c r="AH4257" s="222"/>
      <c r="AI4257" s="229"/>
    </row>
    <row r="4258" spans="1:36" ht="31.5">
      <c r="A4258" s="70" t="s">
        <v>11517</v>
      </c>
      <c r="B4258" s="92" t="s">
        <v>21</v>
      </c>
      <c r="C4258" s="92" t="s">
        <v>21</v>
      </c>
      <c r="D4258" s="88">
        <v>42305</v>
      </c>
      <c r="E4258" s="89">
        <v>0.92222222222222217</v>
      </c>
      <c r="F4258" s="88">
        <v>42305</v>
      </c>
      <c r="G4258" s="89">
        <v>0.94444444444444453</v>
      </c>
      <c r="H4258" s="89">
        <v>1.9444444444444445E-2</v>
      </c>
      <c r="I4258" s="68">
        <v>1</v>
      </c>
      <c r="J4258" s="68"/>
      <c r="K4258" s="92"/>
      <c r="L4258" s="92" t="s">
        <v>11</v>
      </c>
      <c r="M4258" s="230" t="s">
        <v>12020</v>
      </c>
      <c r="N4258" s="221">
        <v>0.4</v>
      </c>
      <c r="O4258" s="221" t="s">
        <v>2</v>
      </c>
      <c r="P4258" s="230" t="s">
        <v>12020</v>
      </c>
      <c r="Q4258" s="221" t="s">
        <v>12021</v>
      </c>
      <c r="R4258" s="221">
        <v>7.2999999999999995E-2</v>
      </c>
      <c r="S4258" s="221">
        <v>3.1E-2</v>
      </c>
      <c r="T4258" s="221">
        <v>0.105</v>
      </c>
      <c r="U4258" s="293" t="s">
        <v>1</v>
      </c>
      <c r="V4258" s="273" t="s">
        <v>128</v>
      </c>
      <c r="W4258" s="293" t="s">
        <v>128</v>
      </c>
      <c r="X4258" s="293" t="s">
        <v>128</v>
      </c>
      <c r="Y4258" s="269">
        <v>2015</v>
      </c>
      <c r="Z4258" s="318" t="s">
        <v>128</v>
      </c>
      <c r="AA4258" s="269">
        <v>2016</v>
      </c>
      <c r="AB4258" s="293" t="s">
        <v>128</v>
      </c>
      <c r="AC4258" s="269">
        <v>2015</v>
      </c>
      <c r="AD4258" s="293" t="s">
        <v>17</v>
      </c>
      <c r="AE4258" s="293" t="s">
        <v>57</v>
      </c>
      <c r="AF4258" s="293"/>
      <c r="AG4258" s="318"/>
      <c r="AH4258" s="230"/>
      <c r="AI4258" s="234"/>
    </row>
    <row r="4259" spans="1:36" ht="131.25">
      <c r="A4259" s="330" t="s">
        <v>11517</v>
      </c>
      <c r="B4259" s="334" t="s">
        <v>19</v>
      </c>
      <c r="C4259" s="334" t="s">
        <v>19</v>
      </c>
      <c r="D4259" s="339">
        <v>42305</v>
      </c>
      <c r="E4259" s="340">
        <v>0.5395833333333333</v>
      </c>
      <c r="F4259" s="339">
        <v>42305</v>
      </c>
      <c r="G4259" s="340">
        <v>0.54027777777777775</v>
      </c>
      <c r="H4259" s="340">
        <v>6.9444444444444198E-4</v>
      </c>
      <c r="I4259" s="334">
        <v>12</v>
      </c>
      <c r="J4259" s="334"/>
      <c r="K4259" s="334"/>
      <c r="L4259" s="334" t="s">
        <v>4</v>
      </c>
      <c r="M4259" s="334" t="s">
        <v>2492</v>
      </c>
      <c r="N4259" s="341" t="s">
        <v>3</v>
      </c>
      <c r="O4259" s="334" t="s">
        <v>7</v>
      </c>
      <c r="P4259" s="334" t="s">
        <v>12022</v>
      </c>
      <c r="Q4259" s="334" t="s">
        <v>12023</v>
      </c>
      <c r="R4259" s="334">
        <v>3</v>
      </c>
      <c r="S4259" s="334">
        <v>1</v>
      </c>
      <c r="T4259" s="334">
        <v>4</v>
      </c>
      <c r="U4259" s="337" t="s">
        <v>28</v>
      </c>
      <c r="V4259" s="337">
        <v>1982</v>
      </c>
      <c r="W4259" s="337" t="s">
        <v>1709</v>
      </c>
      <c r="X4259" s="337">
        <v>0</v>
      </c>
      <c r="Y4259" s="337">
        <v>42283</v>
      </c>
      <c r="Z4259" s="337">
        <v>100</v>
      </c>
      <c r="AA4259" s="337"/>
      <c r="AB4259" s="337"/>
      <c r="AC4259" s="337">
        <v>42104</v>
      </c>
      <c r="AD4259" s="337" t="s">
        <v>17</v>
      </c>
      <c r="AE4259" s="337"/>
      <c r="AF4259" s="337"/>
      <c r="AG4259" s="337"/>
      <c r="AH4259" s="332"/>
      <c r="AI4259" s="281"/>
    </row>
    <row r="4260" spans="1:36" ht="375">
      <c r="A4260" s="279" t="s">
        <v>11517</v>
      </c>
      <c r="B4260" s="284" t="s">
        <v>138</v>
      </c>
      <c r="C4260" s="284" t="s">
        <v>138</v>
      </c>
      <c r="D4260" s="271">
        <v>42305</v>
      </c>
      <c r="E4260" s="272">
        <v>0.77569444444444446</v>
      </c>
      <c r="F4260" s="271">
        <v>42305</v>
      </c>
      <c r="G4260" s="272">
        <v>0.87152777777777779</v>
      </c>
      <c r="H4260" s="272">
        <v>9.5833333333333326E-2</v>
      </c>
      <c r="I4260" s="284">
        <v>29</v>
      </c>
      <c r="J4260" s="284" t="s">
        <v>12025</v>
      </c>
      <c r="K4260" s="284"/>
      <c r="L4260" s="284" t="s">
        <v>4</v>
      </c>
      <c r="M4260" s="284" t="s">
        <v>11993</v>
      </c>
      <c r="N4260" s="268" t="s">
        <v>3</v>
      </c>
      <c r="O4260" s="284" t="s">
        <v>32</v>
      </c>
      <c r="P4260" s="284" t="s">
        <v>12026</v>
      </c>
      <c r="Q4260" s="284" t="s">
        <v>12027</v>
      </c>
      <c r="R4260" s="284">
        <v>60</v>
      </c>
      <c r="S4260" s="284"/>
      <c r="T4260" s="284">
        <v>60</v>
      </c>
      <c r="U4260" s="302" t="s">
        <v>38</v>
      </c>
      <c r="V4260" s="302">
        <v>2015</v>
      </c>
      <c r="W4260" s="302" t="s">
        <v>13359</v>
      </c>
      <c r="X4260" s="302" t="s">
        <v>13360</v>
      </c>
      <c r="Y4260" s="302">
        <v>42276</v>
      </c>
      <c r="Z4260" s="302">
        <v>100</v>
      </c>
      <c r="AA4260" s="302">
        <v>42379</v>
      </c>
      <c r="AB4260" s="302">
        <v>0</v>
      </c>
      <c r="AC4260" s="302">
        <v>42276</v>
      </c>
      <c r="AD4260" s="302" t="s">
        <v>75</v>
      </c>
      <c r="AE4260" s="302"/>
      <c r="AF4260" s="302"/>
      <c r="AG4260" s="302"/>
      <c r="AH4260" s="286"/>
      <c r="AI4260" s="286"/>
      <c r="AJ4260" s="342"/>
    </row>
    <row r="4261" spans="1:36" ht="56.25">
      <c r="A4261" s="279" t="s">
        <v>11517</v>
      </c>
      <c r="B4261" s="284" t="s">
        <v>18</v>
      </c>
      <c r="C4261" s="284" t="s">
        <v>18</v>
      </c>
      <c r="D4261" s="271">
        <v>42305</v>
      </c>
      <c r="E4261" s="272">
        <v>42305.375</v>
      </c>
      <c r="F4261" s="271">
        <v>42305</v>
      </c>
      <c r="G4261" s="272">
        <v>42305.458333333336</v>
      </c>
      <c r="H4261" s="272">
        <f>G4261-E4261</f>
        <v>8.3333333335758653E-2</v>
      </c>
      <c r="I4261" s="284">
        <v>1</v>
      </c>
      <c r="J4261" s="284"/>
      <c r="K4261" s="284"/>
      <c r="L4261" s="284" t="s">
        <v>9</v>
      </c>
      <c r="M4261" s="284" t="s">
        <v>7</v>
      </c>
      <c r="N4261" s="268">
        <v>0.4</v>
      </c>
      <c r="O4261" s="284" t="s">
        <v>7</v>
      </c>
      <c r="P4261" s="284" t="s">
        <v>12030</v>
      </c>
      <c r="Q4261" s="284" t="s">
        <v>12031</v>
      </c>
      <c r="R4261" s="284">
        <v>0.06</v>
      </c>
      <c r="S4261" s="284"/>
      <c r="T4261" s="284">
        <f>R4261+S4261</f>
        <v>0.06</v>
      </c>
      <c r="U4261" s="302"/>
      <c r="V4261" s="302"/>
      <c r="W4261" s="302"/>
      <c r="X4261" s="302"/>
      <c r="Y4261" s="302"/>
      <c r="Z4261" s="302"/>
      <c r="AA4261" s="302"/>
      <c r="AB4261" s="302"/>
      <c r="AC4261" s="302"/>
      <c r="AD4261" s="302" t="s">
        <v>54</v>
      </c>
      <c r="AE4261" s="302"/>
      <c r="AF4261" s="302"/>
      <c r="AG4261" s="302"/>
      <c r="AH4261" s="286"/>
      <c r="AI4261" s="286"/>
      <c r="AJ4261" s="342"/>
    </row>
    <row r="4262" spans="1:36" ht="37.5">
      <c r="A4262" s="279" t="s">
        <v>11517</v>
      </c>
      <c r="B4262" s="284" t="s">
        <v>18</v>
      </c>
      <c r="C4262" s="284" t="s">
        <v>18</v>
      </c>
      <c r="D4262" s="271">
        <v>42305</v>
      </c>
      <c r="E4262" s="272">
        <v>42305.541666666664</v>
      </c>
      <c r="F4262" s="271">
        <v>42305</v>
      </c>
      <c r="G4262" s="272">
        <v>42305.5625</v>
      </c>
      <c r="H4262" s="272">
        <f>G4262-E4262</f>
        <v>2.0833333335758653E-2</v>
      </c>
      <c r="I4262" s="284">
        <v>1</v>
      </c>
      <c r="J4262" s="284"/>
      <c r="K4262" s="284"/>
      <c r="L4262" s="284" t="s">
        <v>9</v>
      </c>
      <c r="M4262" s="284" t="s">
        <v>7</v>
      </c>
      <c r="N4262" s="268">
        <v>0.4</v>
      </c>
      <c r="O4262" s="284" t="s">
        <v>7</v>
      </c>
      <c r="P4262" s="284" t="s">
        <v>12032</v>
      </c>
      <c r="Q4262" s="284" t="s">
        <v>12033</v>
      </c>
      <c r="R4262" s="284">
        <v>3.1E-2</v>
      </c>
      <c r="S4262" s="284"/>
      <c r="T4262" s="284">
        <f>R4262+S4262</f>
        <v>3.1E-2</v>
      </c>
      <c r="U4262" s="302"/>
      <c r="V4262" s="302"/>
      <c r="W4262" s="302"/>
      <c r="X4262" s="302"/>
      <c r="Y4262" s="302"/>
      <c r="Z4262" s="302"/>
      <c r="AA4262" s="302"/>
      <c r="AB4262" s="302"/>
      <c r="AC4262" s="302"/>
      <c r="AD4262" s="302" t="s">
        <v>54</v>
      </c>
      <c r="AE4262" s="302"/>
      <c r="AF4262" s="302"/>
      <c r="AG4262" s="302"/>
      <c r="AH4262" s="286"/>
      <c r="AI4262" s="286"/>
      <c r="AJ4262" s="342"/>
    </row>
    <row r="4263" spans="1:36" ht="94.5" customHeight="1">
      <c r="A4263" s="279" t="s">
        <v>8946</v>
      </c>
      <c r="B4263" s="284" t="s">
        <v>18</v>
      </c>
      <c r="C4263" s="284" t="s">
        <v>18</v>
      </c>
      <c r="D4263" s="271">
        <v>42257</v>
      </c>
      <c r="E4263" s="272">
        <v>42257.475694444445</v>
      </c>
      <c r="F4263" s="271">
        <v>42257</v>
      </c>
      <c r="G4263" s="272">
        <v>42257.5</v>
      </c>
      <c r="H4263" s="272">
        <f>G4263-E4263</f>
        <v>2.4305555554747116E-2</v>
      </c>
      <c r="I4263" s="284">
        <v>1</v>
      </c>
      <c r="J4263" s="284"/>
      <c r="K4263" s="284"/>
      <c r="L4263" s="284" t="s">
        <v>4</v>
      </c>
      <c r="M4263" s="284" t="s">
        <v>337</v>
      </c>
      <c r="N4263" s="268">
        <v>0.4</v>
      </c>
      <c r="O4263" s="284" t="s">
        <v>2</v>
      </c>
      <c r="P4263" s="284" t="s">
        <v>2910</v>
      </c>
      <c r="Q4263" s="284" t="s">
        <v>9071</v>
      </c>
      <c r="R4263" s="284">
        <v>0.104</v>
      </c>
      <c r="S4263" s="284"/>
      <c r="T4263" s="284">
        <f>R4263+S4263</f>
        <v>0.104</v>
      </c>
      <c r="U4263" s="302"/>
      <c r="V4263" s="302"/>
      <c r="W4263" s="302"/>
      <c r="X4263" s="302"/>
      <c r="Y4263" s="302"/>
      <c r="Z4263" s="302"/>
      <c r="AA4263" s="302"/>
      <c r="AB4263" s="302"/>
      <c r="AC4263" s="302"/>
      <c r="AD4263" s="302" t="s">
        <v>22</v>
      </c>
      <c r="AE4263" s="302"/>
      <c r="AF4263" s="302"/>
      <c r="AG4263" s="302"/>
      <c r="AH4263" s="286"/>
      <c r="AI4263" s="286"/>
      <c r="AJ4263" s="342"/>
    </row>
    <row r="4264" spans="1:36" ht="47.25" customHeight="1">
      <c r="A4264" s="279" t="s">
        <v>11517</v>
      </c>
      <c r="B4264" s="284" t="s">
        <v>12</v>
      </c>
      <c r="C4264" s="284" t="s">
        <v>127</v>
      </c>
      <c r="D4264" s="271">
        <v>42305</v>
      </c>
      <c r="E4264" s="272">
        <v>0.20833333333333334</v>
      </c>
      <c r="F4264" s="271">
        <v>42305</v>
      </c>
      <c r="G4264" s="272">
        <v>0.23541666666666669</v>
      </c>
      <c r="H4264" s="272">
        <f>G4264-E4264</f>
        <v>2.7083333333333348E-2</v>
      </c>
      <c r="I4264" s="284">
        <v>1</v>
      </c>
      <c r="J4264" s="284" t="s">
        <v>233</v>
      </c>
      <c r="K4264" s="284" t="s">
        <v>20</v>
      </c>
      <c r="L4264" s="284" t="s">
        <v>4</v>
      </c>
      <c r="M4264" s="284" t="s">
        <v>13234</v>
      </c>
      <c r="N4264" s="268" t="s">
        <v>3</v>
      </c>
      <c r="O4264" s="284" t="s">
        <v>7</v>
      </c>
      <c r="P4264" s="284" t="s">
        <v>12038</v>
      </c>
      <c r="Q4264" s="284" t="s">
        <v>13235</v>
      </c>
      <c r="R4264" s="284">
        <v>0.3</v>
      </c>
      <c r="S4264" s="284">
        <v>1.3</v>
      </c>
      <c r="T4264" s="284">
        <v>1.6</v>
      </c>
      <c r="U4264" s="302" t="s">
        <v>28</v>
      </c>
      <c r="V4264" s="302" t="s">
        <v>5273</v>
      </c>
      <c r="W4264" s="302" t="s">
        <v>1364</v>
      </c>
      <c r="X4264" s="302" t="s">
        <v>762</v>
      </c>
      <c r="Y4264" s="302" t="s">
        <v>13236</v>
      </c>
      <c r="Z4264" s="302">
        <v>1</v>
      </c>
      <c r="AA4264" s="302" t="s">
        <v>13237</v>
      </c>
      <c r="AB4264" s="302">
        <v>3</v>
      </c>
      <c r="AC4264" s="302" t="s">
        <v>128</v>
      </c>
      <c r="AD4264" s="302" t="s">
        <v>63</v>
      </c>
      <c r="AE4264" s="302" t="s">
        <v>53</v>
      </c>
      <c r="AF4264" s="302" t="s">
        <v>128</v>
      </c>
      <c r="AG4264" s="302"/>
      <c r="AH4264" s="286"/>
      <c r="AI4264" s="286"/>
      <c r="AJ4264" s="342"/>
    </row>
    <row r="4265" spans="1:36" ht="94.5" customHeight="1">
      <c r="A4265" s="279" t="s">
        <v>12463</v>
      </c>
      <c r="B4265" s="284" t="s">
        <v>19</v>
      </c>
      <c r="C4265" s="284" t="s">
        <v>19</v>
      </c>
      <c r="D4265" s="271">
        <v>42358</v>
      </c>
      <c r="E4265" s="272">
        <v>0.50069444444444444</v>
      </c>
      <c r="F4265" s="271">
        <v>42358</v>
      </c>
      <c r="G4265" s="272">
        <v>0.50069444444444444</v>
      </c>
      <c r="H4265" s="272">
        <v>0</v>
      </c>
      <c r="I4265" s="284">
        <v>5</v>
      </c>
      <c r="J4265" s="284" t="s">
        <v>180</v>
      </c>
      <c r="K4265" s="284" t="s">
        <v>8</v>
      </c>
      <c r="L4265" s="284" t="s">
        <v>9</v>
      </c>
      <c r="M4265" s="284" t="s">
        <v>159</v>
      </c>
      <c r="N4265" s="268" t="s">
        <v>3</v>
      </c>
      <c r="O4265" s="284" t="s">
        <v>7</v>
      </c>
      <c r="P4265" s="284" t="s">
        <v>13502</v>
      </c>
      <c r="Q4265" s="284" t="s">
        <v>12717</v>
      </c>
      <c r="R4265" s="284">
        <v>1</v>
      </c>
      <c r="S4265" s="284"/>
      <c r="T4265" s="284">
        <v>1</v>
      </c>
      <c r="U4265" s="302" t="s">
        <v>28</v>
      </c>
      <c r="V4265" s="302">
        <v>1978</v>
      </c>
      <c r="W4265" s="302" t="s">
        <v>1709</v>
      </c>
      <c r="X4265" s="302">
        <v>0</v>
      </c>
      <c r="Y4265" s="302">
        <v>41429</v>
      </c>
      <c r="Z4265" s="302">
        <v>50</v>
      </c>
      <c r="AA4265" s="302">
        <v>42522</v>
      </c>
      <c r="AB4265" s="302">
        <v>0</v>
      </c>
      <c r="AC4265" s="302">
        <v>42359</v>
      </c>
      <c r="AD4265" s="302" t="s">
        <v>31</v>
      </c>
      <c r="AE4265" s="302"/>
      <c r="AF4265" s="302"/>
      <c r="AG4265" s="302"/>
      <c r="AH4265" s="286"/>
      <c r="AI4265" s="286"/>
      <c r="AJ4265" s="342"/>
    </row>
    <row r="4266" spans="1:36" ht="189" customHeight="1">
      <c r="A4266" s="279" t="s">
        <v>11517</v>
      </c>
      <c r="B4266" s="284" t="s">
        <v>18</v>
      </c>
      <c r="C4266" s="284" t="s">
        <v>18</v>
      </c>
      <c r="D4266" s="271">
        <v>42306</v>
      </c>
      <c r="E4266" s="272">
        <v>42306</v>
      </c>
      <c r="F4266" s="271">
        <v>42306</v>
      </c>
      <c r="G4266" s="272">
        <v>42306.208333333336</v>
      </c>
      <c r="H4266" s="272">
        <f>G4266-E4266</f>
        <v>0.20833333333575865</v>
      </c>
      <c r="I4266" s="284">
        <v>1</v>
      </c>
      <c r="J4266" s="284"/>
      <c r="K4266" s="284"/>
      <c r="L4266" s="284" t="s">
        <v>9</v>
      </c>
      <c r="M4266" s="284" t="s">
        <v>7</v>
      </c>
      <c r="N4266" s="268">
        <v>0.4</v>
      </c>
      <c r="O4266" s="284" t="s">
        <v>7</v>
      </c>
      <c r="P4266" s="284" t="s">
        <v>12030</v>
      </c>
      <c r="Q4266" s="284" t="s">
        <v>12031</v>
      </c>
      <c r="R4266" s="284">
        <v>0.15</v>
      </c>
      <c r="S4266" s="284"/>
      <c r="T4266" s="284">
        <f>R4266+S4266</f>
        <v>0.15</v>
      </c>
      <c r="U4266" s="302"/>
      <c r="V4266" s="302"/>
      <c r="W4266" s="302"/>
      <c r="X4266" s="302"/>
      <c r="Y4266" s="302"/>
      <c r="Z4266" s="302"/>
      <c r="AA4266" s="302"/>
      <c r="AB4266" s="302"/>
      <c r="AC4266" s="302"/>
      <c r="AD4266" s="302" t="s">
        <v>54</v>
      </c>
      <c r="AE4266" s="302"/>
      <c r="AF4266" s="302"/>
      <c r="AG4266" s="302"/>
      <c r="AH4266" s="286"/>
      <c r="AI4266" s="286"/>
      <c r="AJ4266" s="342"/>
    </row>
    <row r="4267" spans="1:36" ht="56.25">
      <c r="A4267" s="279" t="s">
        <v>11517</v>
      </c>
      <c r="B4267" s="284" t="s">
        <v>18</v>
      </c>
      <c r="C4267" s="284" t="s">
        <v>18</v>
      </c>
      <c r="D4267" s="271">
        <v>42306</v>
      </c>
      <c r="E4267" s="272">
        <v>42306.375</v>
      </c>
      <c r="F4267" s="271">
        <v>42306</v>
      </c>
      <c r="G4267" s="272">
        <v>42306.4375</v>
      </c>
      <c r="H4267" s="272">
        <f>G4267-E4267</f>
        <v>6.25E-2</v>
      </c>
      <c r="I4267" s="284">
        <v>2</v>
      </c>
      <c r="J4267" s="284"/>
      <c r="K4267" s="284"/>
      <c r="L4267" s="284" t="s">
        <v>4</v>
      </c>
      <c r="M4267" s="284" t="s">
        <v>7</v>
      </c>
      <c r="N4267" s="268">
        <v>0.4</v>
      </c>
      <c r="O4267" s="284" t="s">
        <v>7</v>
      </c>
      <c r="P4267" s="284" t="s">
        <v>12076</v>
      </c>
      <c r="Q4267" s="284" t="s">
        <v>12077</v>
      </c>
      <c r="R4267" s="284">
        <v>7.0000000000000007E-2</v>
      </c>
      <c r="S4267" s="284"/>
      <c r="T4267" s="284">
        <f>R4267+S4267</f>
        <v>7.0000000000000007E-2</v>
      </c>
      <c r="U4267" s="302"/>
      <c r="V4267" s="302"/>
      <c r="W4267" s="302"/>
      <c r="X4267" s="302"/>
      <c r="Y4267" s="302"/>
      <c r="Z4267" s="302"/>
      <c r="AA4267" s="302"/>
      <c r="AB4267" s="302"/>
      <c r="AC4267" s="302"/>
      <c r="AD4267" s="302" t="s">
        <v>0</v>
      </c>
      <c r="AE4267" s="302"/>
      <c r="AF4267" s="302"/>
      <c r="AG4267" s="302"/>
      <c r="AH4267" s="286"/>
      <c r="AI4267" s="286"/>
      <c r="AJ4267" s="342"/>
    </row>
    <row r="4268" spans="1:36" ht="56.25">
      <c r="A4268" s="279" t="s">
        <v>11517</v>
      </c>
      <c r="B4268" s="284" t="s">
        <v>18</v>
      </c>
      <c r="C4268" s="284" t="s">
        <v>18</v>
      </c>
      <c r="D4268" s="271">
        <v>42306</v>
      </c>
      <c r="E4268" s="272">
        <v>42306.416666666664</v>
      </c>
      <c r="F4268" s="271">
        <v>42306</v>
      </c>
      <c r="G4268" s="272">
        <v>42306.666666666664</v>
      </c>
      <c r="H4268" s="272">
        <f>G4268-E4268</f>
        <v>0.25</v>
      </c>
      <c r="I4268" s="284">
        <v>1</v>
      </c>
      <c r="J4268" s="284"/>
      <c r="K4268" s="284"/>
      <c r="L4268" s="284" t="s">
        <v>11</v>
      </c>
      <c r="M4268" s="284" t="s">
        <v>337</v>
      </c>
      <c r="N4268" s="268">
        <v>0.4</v>
      </c>
      <c r="O4268" s="284" t="s">
        <v>2</v>
      </c>
      <c r="P4268" s="284" t="s">
        <v>12078</v>
      </c>
      <c r="Q4268" s="284" t="s">
        <v>4785</v>
      </c>
      <c r="R4268" s="284">
        <v>8.1000000000000003E-2</v>
      </c>
      <c r="S4268" s="284"/>
      <c r="T4268" s="284">
        <f>R4268+S4268</f>
        <v>8.1000000000000003E-2</v>
      </c>
      <c r="U4268" s="302"/>
      <c r="V4268" s="302"/>
      <c r="W4268" s="302"/>
      <c r="X4268" s="302"/>
      <c r="Y4268" s="302"/>
      <c r="Z4268" s="302"/>
      <c r="AA4268" s="302"/>
      <c r="AB4268" s="302"/>
      <c r="AC4268" s="302"/>
      <c r="AD4268" s="302" t="s">
        <v>0</v>
      </c>
      <c r="AE4268" s="302"/>
      <c r="AF4268" s="302"/>
      <c r="AG4268" s="302"/>
      <c r="AH4268" s="286"/>
      <c r="AI4268" s="286"/>
      <c r="AJ4268" s="342"/>
    </row>
    <row r="4269" spans="1:36" ht="56.25">
      <c r="A4269" s="279" t="s">
        <v>11517</v>
      </c>
      <c r="B4269" s="284" t="s">
        <v>18</v>
      </c>
      <c r="C4269" s="284" t="s">
        <v>18</v>
      </c>
      <c r="D4269" s="271">
        <v>42306</v>
      </c>
      <c r="E4269" s="272">
        <v>42306.625</v>
      </c>
      <c r="F4269" s="271">
        <v>42306</v>
      </c>
      <c r="G4269" s="272">
        <v>42306.708333333336</v>
      </c>
      <c r="H4269" s="272">
        <f>G4269-E4269</f>
        <v>8.3333333335758653E-2</v>
      </c>
      <c r="I4269" s="284">
        <v>1</v>
      </c>
      <c r="J4269" s="284"/>
      <c r="K4269" s="284"/>
      <c r="L4269" s="284" t="s">
        <v>4</v>
      </c>
      <c r="M4269" s="284" t="s">
        <v>7</v>
      </c>
      <c r="N4269" s="268">
        <v>0.4</v>
      </c>
      <c r="O4269" s="284" t="s">
        <v>7</v>
      </c>
      <c r="P4269" s="284" t="s">
        <v>2445</v>
      </c>
      <c r="Q4269" s="284" t="s">
        <v>12079</v>
      </c>
      <c r="R4269" s="284">
        <v>0.06</v>
      </c>
      <c r="S4269" s="284"/>
      <c r="T4269" s="284">
        <f>R4269+S4269</f>
        <v>0.06</v>
      </c>
      <c r="U4269" s="302"/>
      <c r="V4269" s="302"/>
      <c r="W4269" s="302"/>
      <c r="X4269" s="302"/>
      <c r="Y4269" s="302"/>
      <c r="Z4269" s="302"/>
      <c r="AA4269" s="302"/>
      <c r="AB4269" s="302"/>
      <c r="AC4269" s="302"/>
      <c r="AD4269" s="302" t="s">
        <v>0</v>
      </c>
      <c r="AE4269" s="302"/>
      <c r="AF4269" s="302"/>
      <c r="AG4269" s="302"/>
      <c r="AH4269" s="286"/>
      <c r="AI4269" s="286"/>
      <c r="AJ4269" s="342"/>
    </row>
    <row r="4270" spans="1:36" ht="75">
      <c r="A4270" s="279" t="s">
        <v>11517</v>
      </c>
      <c r="B4270" s="284" t="s">
        <v>69</v>
      </c>
      <c r="C4270" s="284" t="s">
        <v>1621</v>
      </c>
      <c r="D4270" s="271">
        <v>42306</v>
      </c>
      <c r="E4270" s="272">
        <v>0.96875</v>
      </c>
      <c r="F4270" s="271">
        <v>42306</v>
      </c>
      <c r="G4270" s="272">
        <v>0.97777777777777775</v>
      </c>
      <c r="H4270" s="272">
        <v>9.0277777777777457E-3</v>
      </c>
      <c r="I4270" s="284">
        <v>49</v>
      </c>
      <c r="J4270" s="284"/>
      <c r="K4270" s="284" t="s">
        <v>20</v>
      </c>
      <c r="L4270" s="284" t="s">
        <v>16</v>
      </c>
      <c r="M4270" s="284" t="s">
        <v>8764</v>
      </c>
      <c r="N4270" s="268">
        <v>110</v>
      </c>
      <c r="O4270" s="284" t="s">
        <v>7</v>
      </c>
      <c r="P4270" s="284" t="s">
        <v>9601</v>
      </c>
      <c r="Q4270" s="284" t="s">
        <v>12037</v>
      </c>
      <c r="R4270" s="284">
        <v>1.7829999999999999</v>
      </c>
      <c r="S4270" s="284">
        <v>2.7349999999999999</v>
      </c>
      <c r="T4270" s="284">
        <v>4.5179999999999998</v>
      </c>
      <c r="U4270" s="302" t="s">
        <v>28</v>
      </c>
      <c r="V4270" s="302" t="s">
        <v>724</v>
      </c>
      <c r="W4270" s="302" t="s">
        <v>724</v>
      </c>
      <c r="X4270" s="302" t="s">
        <v>724</v>
      </c>
      <c r="Y4270" s="302" t="s">
        <v>724</v>
      </c>
      <c r="Z4270" s="302" t="s">
        <v>724</v>
      </c>
      <c r="AA4270" s="302" t="s">
        <v>724</v>
      </c>
      <c r="AB4270" s="302" t="s">
        <v>724</v>
      </c>
      <c r="AC4270" s="302" t="s">
        <v>724</v>
      </c>
      <c r="AD4270" s="302" t="s">
        <v>37</v>
      </c>
      <c r="AE4270" s="302"/>
      <c r="AF4270" s="302"/>
      <c r="AG4270" s="302" t="s">
        <v>12037</v>
      </c>
      <c r="AH4270" s="286"/>
      <c r="AI4270" s="286"/>
      <c r="AJ4270" s="342"/>
    </row>
    <row r="4271" spans="1:36" ht="56.25">
      <c r="A4271" s="279" t="s">
        <v>12463</v>
      </c>
      <c r="B4271" s="284" t="s">
        <v>18</v>
      </c>
      <c r="C4271" s="284" t="s">
        <v>18</v>
      </c>
      <c r="D4271" s="271">
        <v>42367</v>
      </c>
      <c r="E4271" s="272">
        <v>42367.440972222219</v>
      </c>
      <c r="F4271" s="271">
        <v>42367</v>
      </c>
      <c r="G4271" s="272">
        <v>42367.465277777781</v>
      </c>
      <c r="H4271" s="272">
        <f>G4271-E4271</f>
        <v>2.4305555562023073E-2</v>
      </c>
      <c r="I4271" s="284">
        <v>2</v>
      </c>
      <c r="J4271" s="284"/>
      <c r="K4271" s="284"/>
      <c r="L4271" s="284" t="s">
        <v>9</v>
      </c>
      <c r="M4271" s="284" t="s">
        <v>7</v>
      </c>
      <c r="N4271" s="268">
        <v>0.4</v>
      </c>
      <c r="O4271" s="284" t="s">
        <v>7</v>
      </c>
      <c r="P4271" s="284" t="s">
        <v>12898</v>
      </c>
      <c r="Q4271" s="284" t="s">
        <v>12899</v>
      </c>
      <c r="R4271" s="284">
        <v>0.10299999999999999</v>
      </c>
      <c r="S4271" s="284"/>
      <c r="T4271" s="284">
        <f>R4271+S4271</f>
        <v>0.10299999999999999</v>
      </c>
      <c r="U4271" s="302"/>
      <c r="V4271" s="302"/>
      <c r="W4271" s="302"/>
      <c r="X4271" s="302"/>
      <c r="Y4271" s="302"/>
      <c r="Z4271" s="302"/>
      <c r="AA4271" s="302"/>
      <c r="AB4271" s="302"/>
      <c r="AC4271" s="302"/>
      <c r="AD4271" s="302" t="s">
        <v>22</v>
      </c>
      <c r="AE4271" s="302"/>
      <c r="AF4271" s="302"/>
      <c r="AG4271" s="302"/>
      <c r="AH4271" s="286"/>
      <c r="AI4271" s="286"/>
      <c r="AJ4271" s="342"/>
    </row>
    <row r="4272" spans="1:36" ht="131.25">
      <c r="A4272" s="279" t="s">
        <v>11517</v>
      </c>
      <c r="B4272" s="284" t="s">
        <v>19</v>
      </c>
      <c r="C4272" s="284" t="s">
        <v>5554</v>
      </c>
      <c r="D4272" s="271">
        <v>42307</v>
      </c>
      <c r="E4272" s="272">
        <v>0.45624999999999999</v>
      </c>
      <c r="F4272" s="271">
        <v>42307</v>
      </c>
      <c r="G4272" s="272">
        <v>0.4770833333333333</v>
      </c>
      <c r="H4272" s="272">
        <v>2.0833333333333315E-2</v>
      </c>
      <c r="I4272" s="284">
        <v>5</v>
      </c>
      <c r="J4272" s="284"/>
      <c r="K4272" s="284"/>
      <c r="L4272" s="284" t="s">
        <v>16</v>
      </c>
      <c r="M4272" s="284" t="s">
        <v>843</v>
      </c>
      <c r="N4272" s="268" t="s">
        <v>3</v>
      </c>
      <c r="O4272" s="284" t="s">
        <v>7</v>
      </c>
      <c r="P4272" s="284" t="s">
        <v>11435</v>
      </c>
      <c r="Q4272" s="284" t="s">
        <v>13434</v>
      </c>
      <c r="R4272" s="284">
        <v>8</v>
      </c>
      <c r="S4272" s="284"/>
      <c r="T4272" s="284">
        <v>8</v>
      </c>
      <c r="U4272" s="302"/>
      <c r="V4272" s="302"/>
      <c r="W4272" s="302"/>
      <c r="X4272" s="302"/>
      <c r="Y4272" s="302"/>
      <c r="Z4272" s="302"/>
      <c r="AA4272" s="302"/>
      <c r="AB4272" s="302"/>
      <c r="AC4272" s="302"/>
      <c r="AD4272" s="302" t="s">
        <v>37</v>
      </c>
      <c r="AE4272" s="302"/>
      <c r="AF4272" s="302"/>
      <c r="AG4272" s="302"/>
      <c r="AH4272" s="286"/>
      <c r="AI4272" s="286"/>
      <c r="AJ4272" s="342"/>
    </row>
    <row r="4273" spans="1:36" ht="150">
      <c r="A4273" s="279" t="s">
        <v>11517</v>
      </c>
      <c r="B4273" s="284" t="s">
        <v>19</v>
      </c>
      <c r="C4273" s="284" t="s">
        <v>5554</v>
      </c>
      <c r="D4273" s="271">
        <v>42307</v>
      </c>
      <c r="E4273" s="272">
        <v>0.75277777777777777</v>
      </c>
      <c r="F4273" s="271">
        <v>42307</v>
      </c>
      <c r="G4273" s="272">
        <v>0.75277777777777777</v>
      </c>
      <c r="H4273" s="272">
        <v>0</v>
      </c>
      <c r="I4273" s="284">
        <v>9</v>
      </c>
      <c r="J4273" s="284" t="s">
        <v>150</v>
      </c>
      <c r="K4273" s="284" t="s">
        <v>8</v>
      </c>
      <c r="L4273" s="284" t="s">
        <v>16</v>
      </c>
      <c r="M4273" s="284" t="s">
        <v>4330</v>
      </c>
      <c r="N4273" s="268" t="s">
        <v>3</v>
      </c>
      <c r="O4273" s="284" t="s">
        <v>7</v>
      </c>
      <c r="P4273" s="284" t="s">
        <v>13435</v>
      </c>
      <c r="Q4273" s="284" t="s">
        <v>13436</v>
      </c>
      <c r="R4273" s="284">
        <v>1</v>
      </c>
      <c r="S4273" s="284">
        <v>1</v>
      </c>
      <c r="T4273" s="284">
        <v>2</v>
      </c>
      <c r="U4273" s="302"/>
      <c r="V4273" s="302"/>
      <c r="W4273" s="302"/>
      <c r="X4273" s="302"/>
      <c r="Y4273" s="302"/>
      <c r="Z4273" s="302"/>
      <c r="AA4273" s="302"/>
      <c r="AB4273" s="302"/>
      <c r="AC4273" s="302"/>
      <c r="AD4273" s="302" t="s">
        <v>37</v>
      </c>
      <c r="AE4273" s="302"/>
      <c r="AF4273" s="302"/>
      <c r="AG4273" s="302"/>
      <c r="AH4273" s="286"/>
      <c r="AI4273" s="286"/>
      <c r="AJ4273" s="342"/>
    </row>
    <row r="4274" spans="1:36" ht="168.75">
      <c r="A4274" s="279" t="s">
        <v>11517</v>
      </c>
      <c r="B4274" s="284" t="s">
        <v>19</v>
      </c>
      <c r="C4274" s="284" t="s">
        <v>5554</v>
      </c>
      <c r="D4274" s="271">
        <v>42307</v>
      </c>
      <c r="E4274" s="272">
        <v>0.76736111111111116</v>
      </c>
      <c r="F4274" s="271">
        <v>42307</v>
      </c>
      <c r="G4274" s="272">
        <v>0.7895833333333333</v>
      </c>
      <c r="H4274" s="272">
        <v>2.2222222222222143E-2</v>
      </c>
      <c r="I4274" s="284">
        <v>5</v>
      </c>
      <c r="J4274" s="284"/>
      <c r="K4274" s="284"/>
      <c r="L4274" s="284" t="s">
        <v>16</v>
      </c>
      <c r="M4274" s="284" t="s">
        <v>843</v>
      </c>
      <c r="N4274" s="268" t="s">
        <v>3</v>
      </c>
      <c r="O4274" s="284" t="s">
        <v>7</v>
      </c>
      <c r="P4274" s="284" t="s">
        <v>11435</v>
      </c>
      <c r="Q4274" s="284" t="s">
        <v>13437</v>
      </c>
      <c r="R4274" s="284">
        <v>10</v>
      </c>
      <c r="S4274" s="284"/>
      <c r="T4274" s="284">
        <v>10</v>
      </c>
      <c r="U4274" s="302"/>
      <c r="V4274" s="302"/>
      <c r="W4274" s="302"/>
      <c r="X4274" s="302"/>
      <c r="Y4274" s="302"/>
      <c r="Z4274" s="302"/>
      <c r="AA4274" s="302"/>
      <c r="AB4274" s="302"/>
      <c r="AC4274" s="302"/>
      <c r="AD4274" s="302" t="s">
        <v>37</v>
      </c>
      <c r="AE4274" s="302"/>
      <c r="AF4274" s="302"/>
      <c r="AG4274" s="302"/>
      <c r="AH4274" s="286"/>
      <c r="AI4274" s="286"/>
      <c r="AJ4274" s="342"/>
    </row>
    <row r="4275" spans="1:36" ht="56.25">
      <c r="A4275" s="279" t="s">
        <v>11517</v>
      </c>
      <c r="B4275" s="284" t="s">
        <v>18</v>
      </c>
      <c r="C4275" s="284" t="s">
        <v>18</v>
      </c>
      <c r="D4275" s="271">
        <v>42307</v>
      </c>
      <c r="E4275" s="272">
        <v>42307.5625</v>
      </c>
      <c r="F4275" s="271">
        <v>42307</v>
      </c>
      <c r="G4275" s="272">
        <v>42307.625</v>
      </c>
      <c r="H4275" s="272">
        <f>G4275-E4275</f>
        <v>6.25E-2</v>
      </c>
      <c r="I4275" s="284">
        <v>1</v>
      </c>
      <c r="J4275" s="284"/>
      <c r="K4275" s="284"/>
      <c r="L4275" s="284" t="s">
        <v>11</v>
      </c>
      <c r="M4275" s="284" t="s">
        <v>337</v>
      </c>
      <c r="N4275" s="268">
        <v>0.4</v>
      </c>
      <c r="O4275" s="284" t="s">
        <v>2</v>
      </c>
      <c r="P4275" s="284" t="s">
        <v>9210</v>
      </c>
      <c r="Q4275" s="284" t="s">
        <v>12080</v>
      </c>
      <c r="R4275" s="284">
        <v>4.1000000000000002E-2</v>
      </c>
      <c r="S4275" s="284"/>
      <c r="T4275" s="284">
        <f t="shared" ref="T4275:T4281" si="69">R4275+S4275</f>
        <v>4.1000000000000002E-2</v>
      </c>
      <c r="U4275" s="302"/>
      <c r="V4275" s="302"/>
      <c r="W4275" s="302"/>
      <c r="X4275" s="302"/>
      <c r="Y4275" s="302"/>
      <c r="Z4275" s="302"/>
      <c r="AA4275" s="302"/>
      <c r="AB4275" s="302"/>
      <c r="AC4275" s="302"/>
      <c r="AD4275" s="302" t="s">
        <v>17</v>
      </c>
      <c r="AE4275" s="302"/>
      <c r="AF4275" s="302"/>
      <c r="AG4275" s="302"/>
      <c r="AH4275" s="286"/>
      <c r="AI4275" s="286"/>
      <c r="AJ4275" s="342"/>
    </row>
    <row r="4276" spans="1:36" ht="56.25">
      <c r="A4276" s="279" t="s">
        <v>11517</v>
      </c>
      <c r="B4276" s="284" t="s">
        <v>18</v>
      </c>
      <c r="C4276" s="284" t="s">
        <v>18</v>
      </c>
      <c r="D4276" s="271">
        <v>42307</v>
      </c>
      <c r="E4276" s="272">
        <v>42307.5625</v>
      </c>
      <c r="F4276" s="271">
        <v>42307</v>
      </c>
      <c r="G4276" s="272">
        <v>42307.625</v>
      </c>
      <c r="H4276" s="272">
        <f>G4276-E4276</f>
        <v>6.25E-2</v>
      </c>
      <c r="I4276" s="284">
        <v>1</v>
      </c>
      <c r="J4276" s="284"/>
      <c r="K4276" s="284"/>
      <c r="L4276" s="284" t="s">
        <v>11</v>
      </c>
      <c r="M4276" s="284" t="s">
        <v>337</v>
      </c>
      <c r="N4276" s="268">
        <v>0.4</v>
      </c>
      <c r="O4276" s="284" t="s">
        <v>2</v>
      </c>
      <c r="P4276" s="284" t="s">
        <v>2752</v>
      </c>
      <c r="Q4276" s="284" t="s">
        <v>12080</v>
      </c>
      <c r="R4276" s="284">
        <v>7.9000000000000001E-2</v>
      </c>
      <c r="S4276" s="284"/>
      <c r="T4276" s="284">
        <f t="shared" si="69"/>
        <v>7.9000000000000001E-2</v>
      </c>
      <c r="U4276" s="302"/>
      <c r="V4276" s="302"/>
      <c r="W4276" s="302"/>
      <c r="X4276" s="302"/>
      <c r="Y4276" s="302"/>
      <c r="Z4276" s="302"/>
      <c r="AA4276" s="302"/>
      <c r="AB4276" s="302"/>
      <c r="AC4276" s="302"/>
      <c r="AD4276" s="302" t="s">
        <v>17</v>
      </c>
      <c r="AE4276" s="302"/>
      <c r="AF4276" s="302"/>
      <c r="AG4276" s="302"/>
      <c r="AH4276" s="286"/>
      <c r="AI4276" s="286"/>
      <c r="AJ4276" s="342"/>
    </row>
    <row r="4277" spans="1:36" ht="56.25">
      <c r="A4277" s="70" t="s">
        <v>11517</v>
      </c>
      <c r="B4277" s="74" t="s">
        <v>18</v>
      </c>
      <c r="C4277" s="74" t="s">
        <v>18</v>
      </c>
      <c r="D4277" s="75">
        <v>42307</v>
      </c>
      <c r="E4277" s="76">
        <v>42307.625</v>
      </c>
      <c r="F4277" s="75">
        <v>42307</v>
      </c>
      <c r="G4277" s="76">
        <v>42307.6875</v>
      </c>
      <c r="H4277" s="76">
        <f>G4277-E4277</f>
        <v>6.25E-2</v>
      </c>
      <c r="I4277" s="74">
        <v>1</v>
      </c>
      <c r="J4277" s="74"/>
      <c r="K4277" s="74"/>
      <c r="L4277" s="74" t="s">
        <v>11</v>
      </c>
      <c r="M4277" s="225" t="s">
        <v>337</v>
      </c>
      <c r="N4277" s="226">
        <v>0.4</v>
      </c>
      <c r="O4277" s="225" t="s">
        <v>2</v>
      </c>
      <c r="P4277" s="225" t="s">
        <v>12081</v>
      </c>
      <c r="Q4277" s="225" t="s">
        <v>12082</v>
      </c>
      <c r="R4277" s="225">
        <v>5.2999999999999999E-2</v>
      </c>
      <c r="S4277" s="225"/>
      <c r="T4277" s="225">
        <f t="shared" si="69"/>
        <v>5.2999999999999999E-2</v>
      </c>
      <c r="U4277" s="302"/>
      <c r="V4277" s="302"/>
      <c r="W4277" s="302"/>
      <c r="X4277" s="302"/>
      <c r="Y4277" s="302"/>
      <c r="Z4277" s="302"/>
      <c r="AA4277" s="302"/>
      <c r="AB4277" s="302"/>
      <c r="AC4277" s="302"/>
      <c r="AD4277" s="302" t="s">
        <v>0</v>
      </c>
      <c r="AE4277" s="302"/>
      <c r="AF4277" s="302"/>
      <c r="AG4277" s="302"/>
      <c r="AH4277" s="222"/>
      <c r="AI4277" s="229"/>
    </row>
    <row r="4278" spans="1:36" ht="56.25">
      <c r="A4278" s="70" t="s">
        <v>11517</v>
      </c>
      <c r="B4278" s="74" t="s">
        <v>18</v>
      </c>
      <c r="C4278" s="74" t="s">
        <v>18</v>
      </c>
      <c r="D4278" s="75">
        <v>42307</v>
      </c>
      <c r="E4278" s="76">
        <v>42307.833333333336</v>
      </c>
      <c r="F4278" s="75">
        <v>42307</v>
      </c>
      <c r="G4278" s="76">
        <v>42307.958333333336</v>
      </c>
      <c r="H4278" s="76">
        <f>G4278-E4278</f>
        <v>0.125</v>
      </c>
      <c r="I4278" s="74">
        <v>1</v>
      </c>
      <c r="J4278" s="74"/>
      <c r="K4278" s="74"/>
      <c r="L4278" s="74" t="s">
        <v>11</v>
      </c>
      <c r="M4278" s="225" t="s">
        <v>337</v>
      </c>
      <c r="N4278" s="226">
        <v>0.4</v>
      </c>
      <c r="O4278" s="225" t="s">
        <v>2</v>
      </c>
      <c r="P4278" s="225" t="s">
        <v>12081</v>
      </c>
      <c r="Q4278" s="225" t="s">
        <v>12083</v>
      </c>
      <c r="R4278" s="225">
        <v>0.106</v>
      </c>
      <c r="S4278" s="225"/>
      <c r="T4278" s="225">
        <f t="shared" si="69"/>
        <v>0.106</v>
      </c>
      <c r="U4278" s="302"/>
      <c r="V4278" s="302"/>
      <c r="W4278" s="302"/>
      <c r="X4278" s="302"/>
      <c r="Y4278" s="302"/>
      <c r="Z4278" s="302"/>
      <c r="AA4278" s="302"/>
      <c r="AB4278" s="302"/>
      <c r="AC4278" s="302"/>
      <c r="AD4278" s="302" t="s">
        <v>17</v>
      </c>
      <c r="AE4278" s="302"/>
      <c r="AF4278" s="302"/>
      <c r="AG4278" s="302"/>
      <c r="AH4278" s="222"/>
      <c r="AI4278" s="229"/>
    </row>
    <row r="4279" spans="1:36" ht="56.25">
      <c r="A4279" s="70" t="s">
        <v>11517</v>
      </c>
      <c r="B4279" s="74" t="s">
        <v>18</v>
      </c>
      <c r="C4279" s="74" t="s">
        <v>18</v>
      </c>
      <c r="D4279" s="75">
        <v>42307</v>
      </c>
      <c r="E4279" s="76">
        <v>42307.708333333336</v>
      </c>
      <c r="F4279" s="75">
        <v>42308</v>
      </c>
      <c r="G4279" s="76">
        <v>42308.583333333336</v>
      </c>
      <c r="H4279" s="76">
        <f>G4279-E4279</f>
        <v>0.875</v>
      </c>
      <c r="I4279" s="74">
        <v>1</v>
      </c>
      <c r="J4279" s="74"/>
      <c r="K4279" s="74"/>
      <c r="L4279" s="74" t="s">
        <v>4</v>
      </c>
      <c r="M4279" s="225" t="s">
        <v>7</v>
      </c>
      <c r="N4279" s="226">
        <v>0.4</v>
      </c>
      <c r="O4279" s="225" t="s">
        <v>7</v>
      </c>
      <c r="P4279" s="225" t="s">
        <v>12084</v>
      </c>
      <c r="Q4279" s="225" t="s">
        <v>12085</v>
      </c>
      <c r="R4279" s="225">
        <f>0.919+0.459</f>
        <v>1.3780000000000001</v>
      </c>
      <c r="S4279" s="225"/>
      <c r="T4279" s="225">
        <f t="shared" si="69"/>
        <v>1.3780000000000001</v>
      </c>
      <c r="U4279" s="302"/>
      <c r="V4279" s="302"/>
      <c r="W4279" s="302"/>
      <c r="X4279" s="302"/>
      <c r="Y4279" s="302"/>
      <c r="Z4279" s="302"/>
      <c r="AA4279" s="302"/>
      <c r="AB4279" s="302"/>
      <c r="AC4279" s="302"/>
      <c r="AD4279" s="302" t="s">
        <v>0</v>
      </c>
      <c r="AE4279" s="302"/>
      <c r="AF4279" s="302"/>
      <c r="AG4279" s="302" t="s">
        <v>468</v>
      </c>
      <c r="AH4279" s="222"/>
      <c r="AI4279" s="229"/>
    </row>
    <row r="4280" spans="1:36" ht="37.5">
      <c r="A4280" s="70" t="s">
        <v>122</v>
      </c>
      <c r="B4280" s="74" t="s">
        <v>18</v>
      </c>
      <c r="C4280" s="74" t="s">
        <v>18</v>
      </c>
      <c r="D4280" s="75">
        <v>42005</v>
      </c>
      <c r="E4280" s="76">
        <v>42006.145833333336</v>
      </c>
      <c r="F4280" s="75">
        <v>42006</v>
      </c>
      <c r="G4280" s="76">
        <v>42006.5625</v>
      </c>
      <c r="H4280" s="76">
        <v>0.13541666666666666</v>
      </c>
      <c r="I4280" s="74">
        <v>1</v>
      </c>
      <c r="J4280" s="74"/>
      <c r="K4280" s="74"/>
      <c r="L4280" s="74" t="s">
        <v>11</v>
      </c>
      <c r="M4280" s="225" t="s">
        <v>337</v>
      </c>
      <c r="N4280" s="226">
        <v>0.4</v>
      </c>
      <c r="O4280" s="225" t="s">
        <v>2</v>
      </c>
      <c r="P4280" s="225" t="s">
        <v>338</v>
      </c>
      <c r="Q4280" s="225" t="s">
        <v>339</v>
      </c>
      <c r="R4280" s="225">
        <v>0.1</v>
      </c>
      <c r="S4280" s="225"/>
      <c r="T4280" s="225">
        <f t="shared" si="69"/>
        <v>0.1</v>
      </c>
      <c r="U4280" s="302"/>
      <c r="V4280" s="302"/>
      <c r="W4280" s="302"/>
      <c r="X4280" s="302"/>
      <c r="Y4280" s="302"/>
      <c r="Z4280" s="302"/>
      <c r="AA4280" s="302"/>
      <c r="AB4280" s="302"/>
      <c r="AC4280" s="302"/>
      <c r="AD4280" s="302" t="s">
        <v>22</v>
      </c>
      <c r="AE4280" s="302"/>
      <c r="AF4280" s="302"/>
      <c r="AG4280" s="302"/>
      <c r="AH4280" s="222"/>
      <c r="AI4280" s="229"/>
    </row>
    <row r="4281" spans="1:36" ht="37.5">
      <c r="A4281" s="70" t="s">
        <v>122</v>
      </c>
      <c r="B4281" s="74" t="s">
        <v>18</v>
      </c>
      <c r="C4281" s="74" t="s">
        <v>18</v>
      </c>
      <c r="D4281" s="75">
        <v>42027</v>
      </c>
      <c r="E4281" s="76">
        <v>42026.717361111114</v>
      </c>
      <c r="F4281" s="75">
        <v>42027</v>
      </c>
      <c r="G4281" s="76">
        <v>42026.736793981479</v>
      </c>
      <c r="H4281" s="76">
        <f>G4281-E4281</f>
        <v>1.9432870365562849E-2</v>
      </c>
      <c r="I4281" s="74">
        <v>1</v>
      </c>
      <c r="J4281" s="74"/>
      <c r="K4281" s="74"/>
      <c r="L4281" s="74" t="s">
        <v>11</v>
      </c>
      <c r="M4281" s="225" t="s">
        <v>337</v>
      </c>
      <c r="N4281" s="226">
        <v>0.4</v>
      </c>
      <c r="O4281" s="225" t="s">
        <v>2</v>
      </c>
      <c r="P4281" s="225" t="s">
        <v>503</v>
      </c>
      <c r="Q4281" s="225" t="s">
        <v>505</v>
      </c>
      <c r="R4281" s="225">
        <v>0.1</v>
      </c>
      <c r="S4281" s="225"/>
      <c r="T4281" s="225">
        <f t="shared" si="69"/>
        <v>0.1</v>
      </c>
      <c r="U4281" s="302"/>
      <c r="V4281" s="302"/>
      <c r="W4281" s="302"/>
      <c r="X4281" s="302"/>
      <c r="Y4281" s="302"/>
      <c r="Z4281" s="302"/>
      <c r="AA4281" s="302"/>
      <c r="AB4281" s="302"/>
      <c r="AC4281" s="302"/>
      <c r="AD4281" s="302" t="s">
        <v>22</v>
      </c>
      <c r="AE4281" s="302"/>
      <c r="AF4281" s="302"/>
      <c r="AG4281" s="302"/>
      <c r="AH4281" s="222"/>
      <c r="AI4281" s="229"/>
    </row>
    <row r="4282" spans="1:36" ht="47.25">
      <c r="A4282" s="70" t="s">
        <v>11517</v>
      </c>
      <c r="B4282" s="92" t="s">
        <v>21</v>
      </c>
      <c r="C4282" s="92" t="s">
        <v>742</v>
      </c>
      <c r="D4282" s="88">
        <v>42308</v>
      </c>
      <c r="E4282" s="89">
        <v>0.33611111111111108</v>
      </c>
      <c r="F4282" s="88">
        <v>42308</v>
      </c>
      <c r="G4282" s="89">
        <v>0.33611111111111108</v>
      </c>
      <c r="H4282" s="89">
        <v>3.4722222222222222E-5</v>
      </c>
      <c r="I4282" s="68">
        <v>1</v>
      </c>
      <c r="J4282" s="68" t="s">
        <v>150</v>
      </c>
      <c r="K4282" s="92" t="s">
        <v>8</v>
      </c>
      <c r="L4282" s="92" t="s">
        <v>16</v>
      </c>
      <c r="M4282" s="230" t="s">
        <v>12667</v>
      </c>
      <c r="N4282" s="221" t="s">
        <v>3</v>
      </c>
      <c r="O4282" s="221" t="s">
        <v>7</v>
      </c>
      <c r="P4282" s="230" t="s">
        <v>12667</v>
      </c>
      <c r="Q4282" s="221" t="s">
        <v>13566</v>
      </c>
      <c r="R4282" s="221">
        <v>0.09</v>
      </c>
      <c r="S4282" s="221">
        <v>4.3999999999999997E-2</v>
      </c>
      <c r="T4282" s="221">
        <v>0.13400000000000001</v>
      </c>
      <c r="U4282" s="293" t="s">
        <v>28</v>
      </c>
      <c r="V4282" s="273" t="s">
        <v>128</v>
      </c>
      <c r="W4282" s="293" t="s">
        <v>128</v>
      </c>
      <c r="X4282" s="293" t="s">
        <v>128</v>
      </c>
      <c r="Y4282" s="269" t="s">
        <v>128</v>
      </c>
      <c r="Z4282" s="318" t="s">
        <v>128</v>
      </c>
      <c r="AA4282" s="269" t="s">
        <v>128</v>
      </c>
      <c r="AB4282" s="293" t="s">
        <v>128</v>
      </c>
      <c r="AC4282" s="269" t="s">
        <v>128</v>
      </c>
      <c r="AD4282" s="293" t="s">
        <v>37</v>
      </c>
      <c r="AE4282" s="293" t="s">
        <v>52</v>
      </c>
      <c r="AF4282" s="293"/>
      <c r="AG4282" s="318"/>
      <c r="AH4282" s="230"/>
      <c r="AI4282" s="234"/>
    </row>
    <row r="4283" spans="1:36" ht="267.75">
      <c r="A4283" s="70" t="s">
        <v>11517</v>
      </c>
      <c r="B4283" s="68" t="s">
        <v>1412</v>
      </c>
      <c r="C4283" s="68" t="s">
        <v>1423</v>
      </c>
      <c r="D4283" s="85">
        <v>42308</v>
      </c>
      <c r="E4283" s="89">
        <v>0.60416666666666663</v>
      </c>
      <c r="F4283" s="85">
        <v>42309</v>
      </c>
      <c r="G4283" s="89">
        <v>4.6527777777777779E-2</v>
      </c>
      <c r="H4283" s="405">
        <v>0.44236111111111115</v>
      </c>
      <c r="I4283" s="68">
        <v>3</v>
      </c>
      <c r="J4283" s="68" t="s">
        <v>9140</v>
      </c>
      <c r="K4283" s="68"/>
      <c r="L4283" s="68" t="s">
        <v>4</v>
      </c>
      <c r="M4283" s="221" t="s">
        <v>12048</v>
      </c>
      <c r="N4283" s="219" t="s">
        <v>3</v>
      </c>
      <c r="O4283" s="221" t="s">
        <v>25</v>
      </c>
      <c r="P4283" s="221" t="s">
        <v>12049</v>
      </c>
      <c r="Q4283" s="221" t="s">
        <v>12050</v>
      </c>
      <c r="R4283" s="221"/>
      <c r="S4283" s="221"/>
      <c r="T4283" s="483"/>
      <c r="U4283" s="302" t="s">
        <v>13952</v>
      </c>
      <c r="V4283" s="302" t="s">
        <v>128</v>
      </c>
      <c r="W4283" s="302" t="s">
        <v>128</v>
      </c>
      <c r="X4283" s="302" t="s">
        <v>128</v>
      </c>
      <c r="Y4283" s="302" t="s">
        <v>13942</v>
      </c>
      <c r="Z4283" s="302" t="s">
        <v>128</v>
      </c>
      <c r="AA4283" s="302" t="s">
        <v>128</v>
      </c>
      <c r="AB4283" s="302">
        <v>0</v>
      </c>
      <c r="AC4283" s="302" t="s">
        <v>13936</v>
      </c>
      <c r="AD4283" s="302" t="s">
        <v>0</v>
      </c>
      <c r="AE4283" s="302"/>
      <c r="AF4283" s="302" t="s">
        <v>128</v>
      </c>
      <c r="AG4283" s="302" t="s">
        <v>128</v>
      </c>
      <c r="AH4283" s="222"/>
      <c r="AI4283" s="229"/>
    </row>
    <row r="4284" spans="1:36" ht="75">
      <c r="A4284" s="70" t="s">
        <v>11517</v>
      </c>
      <c r="B4284" s="74" t="s">
        <v>19</v>
      </c>
      <c r="C4284" s="74" t="s">
        <v>5554</v>
      </c>
      <c r="D4284" s="75">
        <v>42308</v>
      </c>
      <c r="E4284" s="76">
        <v>0.40138888888888885</v>
      </c>
      <c r="F4284" s="75">
        <v>42308</v>
      </c>
      <c r="G4284" s="76">
        <v>0.40138888888888885</v>
      </c>
      <c r="H4284" s="76">
        <v>0</v>
      </c>
      <c r="I4284" s="74">
        <v>4</v>
      </c>
      <c r="J4284" s="74"/>
      <c r="K4284" s="74"/>
      <c r="L4284" s="74" t="s">
        <v>16</v>
      </c>
      <c r="M4284" s="225" t="s">
        <v>264</v>
      </c>
      <c r="N4284" s="226" t="s">
        <v>3</v>
      </c>
      <c r="O4284" s="225" t="s">
        <v>7</v>
      </c>
      <c r="P4284" s="225" t="s">
        <v>11555</v>
      </c>
      <c r="Q4284" s="225" t="s">
        <v>13438</v>
      </c>
      <c r="R4284" s="225">
        <v>5</v>
      </c>
      <c r="S4284" s="225">
        <v>3</v>
      </c>
      <c r="T4284" s="225">
        <v>8</v>
      </c>
      <c r="U4284" s="302"/>
      <c r="V4284" s="302"/>
      <c r="W4284" s="302"/>
      <c r="X4284" s="302"/>
      <c r="Y4284" s="302"/>
      <c r="Z4284" s="302"/>
      <c r="AA4284" s="302"/>
      <c r="AB4284" s="302"/>
      <c r="AC4284" s="302"/>
      <c r="AD4284" s="302" t="s">
        <v>37</v>
      </c>
      <c r="AE4284" s="302"/>
      <c r="AF4284" s="302"/>
      <c r="AG4284" s="302"/>
      <c r="AH4284" s="222"/>
      <c r="AI4284" s="229"/>
    </row>
    <row r="4285" spans="1:36" ht="112.5">
      <c r="A4285" s="70" t="s">
        <v>11517</v>
      </c>
      <c r="B4285" s="74" t="s">
        <v>19</v>
      </c>
      <c r="C4285" s="74" t="s">
        <v>9151</v>
      </c>
      <c r="D4285" s="75">
        <v>42308</v>
      </c>
      <c r="E4285" s="76">
        <v>0.87638888888888899</v>
      </c>
      <c r="F4285" s="75">
        <v>42308</v>
      </c>
      <c r="G4285" s="76">
        <v>0.87708333333333333</v>
      </c>
      <c r="H4285" s="76">
        <v>6.9444444444433095E-4</v>
      </c>
      <c r="I4285" s="74">
        <v>47</v>
      </c>
      <c r="J4285" s="74"/>
      <c r="K4285" s="74"/>
      <c r="L4285" s="74" t="s">
        <v>16</v>
      </c>
      <c r="M4285" s="225" t="s">
        <v>267</v>
      </c>
      <c r="N4285" s="226">
        <v>220</v>
      </c>
      <c r="O4285" s="225" t="s">
        <v>7</v>
      </c>
      <c r="P4285" s="225" t="s">
        <v>13439</v>
      </c>
      <c r="Q4285" s="225" t="s">
        <v>13440</v>
      </c>
      <c r="R4285" s="225">
        <v>12</v>
      </c>
      <c r="S4285" s="225"/>
      <c r="T4285" s="225">
        <v>12</v>
      </c>
      <c r="U4285" s="302"/>
      <c r="V4285" s="302"/>
      <c r="W4285" s="302"/>
      <c r="X4285" s="302"/>
      <c r="Y4285" s="302"/>
      <c r="Z4285" s="302"/>
      <c r="AA4285" s="302"/>
      <c r="AB4285" s="302"/>
      <c r="AC4285" s="302"/>
      <c r="AD4285" s="302" t="s">
        <v>37</v>
      </c>
      <c r="AE4285" s="302"/>
      <c r="AF4285" s="302"/>
      <c r="AG4285" s="302"/>
      <c r="AH4285" s="222"/>
      <c r="AI4285" s="229"/>
    </row>
    <row r="4286" spans="1:36" ht="131.25">
      <c r="A4286" s="70" t="s">
        <v>11517</v>
      </c>
      <c r="B4286" s="74" t="s">
        <v>19</v>
      </c>
      <c r="C4286" s="74" t="s">
        <v>9151</v>
      </c>
      <c r="D4286" s="75">
        <v>42308</v>
      </c>
      <c r="E4286" s="76">
        <v>0.99652777777777779</v>
      </c>
      <c r="F4286" s="75">
        <v>42308</v>
      </c>
      <c r="G4286" s="76">
        <v>0.99722222222222223</v>
      </c>
      <c r="H4286" s="76">
        <v>6.9444444444444198E-4</v>
      </c>
      <c r="I4286" s="74">
        <v>35</v>
      </c>
      <c r="J4286" s="74"/>
      <c r="K4286" s="74"/>
      <c r="L4286" s="74" t="s">
        <v>16</v>
      </c>
      <c r="M4286" s="225" t="s">
        <v>267</v>
      </c>
      <c r="N4286" s="226">
        <v>220</v>
      </c>
      <c r="O4286" s="225" t="s">
        <v>7</v>
      </c>
      <c r="P4286" s="225" t="s">
        <v>13441</v>
      </c>
      <c r="Q4286" s="225" t="s">
        <v>13442</v>
      </c>
      <c r="R4286" s="225">
        <v>12</v>
      </c>
      <c r="S4286" s="225"/>
      <c r="T4286" s="225">
        <v>12</v>
      </c>
      <c r="U4286" s="302"/>
      <c r="V4286" s="302"/>
      <c r="W4286" s="302"/>
      <c r="X4286" s="302"/>
      <c r="Y4286" s="302"/>
      <c r="Z4286" s="302"/>
      <c r="AA4286" s="302"/>
      <c r="AB4286" s="302"/>
      <c r="AC4286" s="302"/>
      <c r="AD4286" s="302" t="s">
        <v>37</v>
      </c>
      <c r="AE4286" s="302"/>
      <c r="AF4286" s="302"/>
      <c r="AG4286" s="302"/>
      <c r="AH4286" s="222"/>
      <c r="AI4286" s="229"/>
    </row>
    <row r="4287" spans="1:36" ht="220.5">
      <c r="A4287" s="70" t="s">
        <v>11517</v>
      </c>
      <c r="B4287" s="74" t="s">
        <v>15</v>
      </c>
      <c r="C4287" s="74" t="s">
        <v>11831</v>
      </c>
      <c r="D4287" s="75">
        <v>42308</v>
      </c>
      <c r="E4287" s="76">
        <v>0.82291666666666663</v>
      </c>
      <c r="F4287" s="75">
        <v>42308</v>
      </c>
      <c r="G4287" s="76">
        <v>0.85416666666666663</v>
      </c>
      <c r="H4287" s="76">
        <f>(F4287+G4287)-(D4287+E4287)</f>
        <v>3.125E-2</v>
      </c>
      <c r="I4287" s="74">
        <v>11</v>
      </c>
      <c r="J4287" s="74" t="s">
        <v>150</v>
      </c>
      <c r="K4287" s="74" t="s">
        <v>50</v>
      </c>
      <c r="L4287" s="74" t="s">
        <v>4</v>
      </c>
      <c r="M4287" s="225" t="s">
        <v>325</v>
      </c>
      <c r="N4287" s="226" t="s">
        <v>3</v>
      </c>
      <c r="O4287" s="225" t="s">
        <v>7</v>
      </c>
      <c r="P4287" s="225" t="s">
        <v>698</v>
      </c>
      <c r="Q4287" s="225" t="s">
        <v>13059</v>
      </c>
      <c r="R4287" s="225">
        <v>2</v>
      </c>
      <c r="S4287" s="225"/>
      <c r="T4287" s="225">
        <f>SUM(R4287:S4287)</f>
        <v>2</v>
      </c>
      <c r="U4287" s="302" t="s">
        <v>28</v>
      </c>
      <c r="V4287" s="302">
        <v>1954</v>
      </c>
      <c r="W4287" s="302" t="s">
        <v>587</v>
      </c>
      <c r="X4287" s="302"/>
      <c r="Y4287" s="302" t="s">
        <v>13060</v>
      </c>
      <c r="Z4287" s="302">
        <v>100</v>
      </c>
      <c r="AA4287" s="302" t="s">
        <v>5573</v>
      </c>
      <c r="AB4287" s="302">
        <v>0</v>
      </c>
      <c r="AC4287" s="302"/>
      <c r="AD4287" s="302" t="s">
        <v>30</v>
      </c>
      <c r="AE4287" s="302" t="s">
        <v>53</v>
      </c>
      <c r="AF4287" s="302"/>
      <c r="AG4287" s="302" t="s">
        <v>13061</v>
      </c>
      <c r="AH4287" s="222"/>
      <c r="AI4287" s="229"/>
    </row>
    <row r="4288" spans="1:36" ht="37.5">
      <c r="A4288" s="70" t="s">
        <v>11517</v>
      </c>
      <c r="B4288" s="74" t="s">
        <v>18</v>
      </c>
      <c r="C4288" s="74" t="s">
        <v>18</v>
      </c>
      <c r="D4288" s="75">
        <v>42308</v>
      </c>
      <c r="E4288" s="76">
        <v>42308.6875</v>
      </c>
      <c r="F4288" s="75">
        <v>42308</v>
      </c>
      <c r="G4288" s="76">
        <v>42308.770833333336</v>
      </c>
      <c r="H4288" s="76">
        <f>G4288-E4288</f>
        <v>8.3333333335758653E-2</v>
      </c>
      <c r="I4288" s="74">
        <v>1</v>
      </c>
      <c r="J4288" s="74"/>
      <c r="K4288" s="74"/>
      <c r="L4288" s="74" t="s">
        <v>4</v>
      </c>
      <c r="M4288" s="225" t="s">
        <v>3579</v>
      </c>
      <c r="N4288" s="226">
        <v>0.4</v>
      </c>
      <c r="O4288" s="225" t="s">
        <v>2</v>
      </c>
      <c r="P4288" s="225" t="s">
        <v>12086</v>
      </c>
      <c r="Q4288" s="225" t="s">
        <v>12087</v>
      </c>
      <c r="R4288" s="225">
        <v>0.20899999999999999</v>
      </c>
      <c r="S4288" s="225"/>
      <c r="T4288" s="225">
        <f>R4288+S4288</f>
        <v>0.20899999999999999</v>
      </c>
      <c r="U4288" s="302"/>
      <c r="V4288" s="302"/>
      <c r="W4288" s="302"/>
      <c r="X4288" s="302"/>
      <c r="Y4288" s="302"/>
      <c r="Z4288" s="302"/>
      <c r="AA4288" s="302"/>
      <c r="AB4288" s="302"/>
      <c r="AC4288" s="302"/>
      <c r="AD4288" s="302" t="s">
        <v>0</v>
      </c>
      <c r="AE4288" s="302"/>
      <c r="AF4288" s="302"/>
      <c r="AG4288" s="302"/>
      <c r="AH4288" s="222"/>
      <c r="AI4288" s="229"/>
    </row>
    <row r="4289" spans="1:35" ht="178.5">
      <c r="A4289" s="70" t="s">
        <v>11517</v>
      </c>
      <c r="B4289" s="74" t="s">
        <v>12</v>
      </c>
      <c r="C4289" s="74" t="s">
        <v>127</v>
      </c>
      <c r="D4289" s="75">
        <v>42308</v>
      </c>
      <c r="E4289" s="76">
        <v>1.1388888888888888</v>
      </c>
      <c r="F4289" s="75">
        <v>42308</v>
      </c>
      <c r="G4289" s="76">
        <v>1.1388888888888888</v>
      </c>
      <c r="H4289" s="76">
        <f>G4289-E4289</f>
        <v>0</v>
      </c>
      <c r="I4289" s="74">
        <v>155</v>
      </c>
      <c r="J4289" s="74" t="s">
        <v>368</v>
      </c>
      <c r="K4289" s="74" t="s">
        <v>8</v>
      </c>
      <c r="L4289" s="74" t="s">
        <v>9</v>
      </c>
      <c r="M4289" s="225" t="s">
        <v>13239</v>
      </c>
      <c r="N4289" s="226">
        <v>35</v>
      </c>
      <c r="O4289" s="225" t="s">
        <v>7</v>
      </c>
      <c r="P4289" s="225" t="s">
        <v>13239</v>
      </c>
      <c r="Q4289" s="225" t="s">
        <v>13240</v>
      </c>
      <c r="R4289" s="225">
        <v>21.54</v>
      </c>
      <c r="S4289" s="225">
        <v>53.79</v>
      </c>
      <c r="T4289" s="225">
        <v>75.33</v>
      </c>
      <c r="U4289" s="302" t="s">
        <v>28</v>
      </c>
      <c r="V4289" s="302" t="s">
        <v>1998</v>
      </c>
      <c r="W4289" s="302" t="s">
        <v>606</v>
      </c>
      <c r="X4289" s="302" t="s">
        <v>762</v>
      </c>
      <c r="Y4289" s="302" t="s">
        <v>13241</v>
      </c>
      <c r="Z4289" s="302" t="s">
        <v>128</v>
      </c>
      <c r="AA4289" s="302" t="s">
        <v>13242</v>
      </c>
      <c r="AB4289" s="302" t="s">
        <v>128</v>
      </c>
      <c r="AC4289" s="302" t="s">
        <v>128</v>
      </c>
      <c r="AD4289" s="302" t="s">
        <v>30</v>
      </c>
      <c r="AE4289" s="302" t="s">
        <v>128</v>
      </c>
      <c r="AF4289" s="302" t="s">
        <v>128</v>
      </c>
      <c r="AG4289" s="302"/>
      <c r="AH4289" s="222"/>
      <c r="AI4289" s="229"/>
    </row>
    <row r="4290" spans="1:35" ht="178.5">
      <c r="A4290" s="70" t="s">
        <v>11517</v>
      </c>
      <c r="B4290" s="74" t="s">
        <v>12</v>
      </c>
      <c r="C4290" s="74" t="s">
        <v>127</v>
      </c>
      <c r="D4290" s="75">
        <v>42308</v>
      </c>
      <c r="E4290" s="76" t="s">
        <v>12040</v>
      </c>
      <c r="F4290" s="75">
        <v>42308</v>
      </c>
      <c r="G4290" s="76">
        <v>0.20069444444444443</v>
      </c>
      <c r="H4290" s="76">
        <v>1.3888888888888889E-3</v>
      </c>
      <c r="I4290" s="74">
        <v>155</v>
      </c>
      <c r="J4290" s="74" t="s">
        <v>12041</v>
      </c>
      <c r="K4290" s="74" t="s">
        <v>20</v>
      </c>
      <c r="L4290" s="74" t="s">
        <v>9</v>
      </c>
      <c r="M4290" s="225" t="s">
        <v>13243</v>
      </c>
      <c r="N4290" s="226">
        <v>35</v>
      </c>
      <c r="O4290" s="225" t="s">
        <v>7</v>
      </c>
      <c r="P4290" s="225" t="s">
        <v>13244</v>
      </c>
      <c r="Q4290" s="225" t="s">
        <v>13245</v>
      </c>
      <c r="R4290" s="225">
        <v>9.7100000000000009</v>
      </c>
      <c r="S4290" s="225">
        <v>24.41</v>
      </c>
      <c r="T4290" s="225">
        <v>34.119999999999997</v>
      </c>
      <c r="U4290" s="302" t="s">
        <v>6</v>
      </c>
      <c r="V4290" s="302" t="s">
        <v>1998</v>
      </c>
      <c r="W4290" s="302" t="s">
        <v>13246</v>
      </c>
      <c r="X4290" s="302" t="s">
        <v>762</v>
      </c>
      <c r="Y4290" s="302" t="s">
        <v>13241</v>
      </c>
      <c r="Z4290" s="302" t="s">
        <v>128</v>
      </c>
      <c r="AA4290" s="302" t="s">
        <v>13242</v>
      </c>
      <c r="AB4290" s="302" t="s">
        <v>128</v>
      </c>
      <c r="AC4290" s="302" t="s">
        <v>128</v>
      </c>
      <c r="AD4290" s="302" t="s">
        <v>72</v>
      </c>
      <c r="AE4290" s="302" t="s">
        <v>128</v>
      </c>
      <c r="AF4290" s="302" t="s">
        <v>128</v>
      </c>
      <c r="AG4290" s="302"/>
      <c r="AH4290" s="222"/>
      <c r="AI4290" s="229"/>
    </row>
    <row r="4291" spans="1:35" ht="131.25">
      <c r="A4291" s="70" t="s">
        <v>12463</v>
      </c>
      <c r="B4291" s="74" t="s">
        <v>19</v>
      </c>
      <c r="C4291" s="74" t="s">
        <v>19</v>
      </c>
      <c r="D4291" s="75">
        <v>42358</v>
      </c>
      <c r="E4291" s="76">
        <v>0.52916666666666667</v>
      </c>
      <c r="F4291" s="75">
        <v>42358</v>
      </c>
      <c r="G4291" s="76">
        <v>0.52986111111111112</v>
      </c>
      <c r="H4291" s="76">
        <v>6.9444444444444198E-4</v>
      </c>
      <c r="I4291" s="74">
        <v>7</v>
      </c>
      <c r="J4291" s="74" t="s">
        <v>243</v>
      </c>
      <c r="K4291" s="74" t="s">
        <v>8</v>
      </c>
      <c r="L4291" s="74" t="s">
        <v>9</v>
      </c>
      <c r="M4291" s="225" t="s">
        <v>218</v>
      </c>
      <c r="N4291" s="226" t="s">
        <v>3</v>
      </c>
      <c r="O4291" s="225" t="s">
        <v>7</v>
      </c>
      <c r="P4291" s="225" t="s">
        <v>13498</v>
      </c>
      <c r="Q4291" s="225" t="s">
        <v>12639</v>
      </c>
      <c r="R4291" s="225">
        <v>1</v>
      </c>
      <c r="S4291" s="225"/>
      <c r="T4291" s="225">
        <v>1</v>
      </c>
      <c r="U4291" s="302" t="s">
        <v>28</v>
      </c>
      <c r="V4291" s="302">
        <v>1986</v>
      </c>
      <c r="W4291" s="302" t="s">
        <v>1709</v>
      </c>
      <c r="X4291" s="302">
        <v>0</v>
      </c>
      <c r="Y4291" s="302">
        <v>42145</v>
      </c>
      <c r="Z4291" s="302">
        <v>50</v>
      </c>
      <c r="AA4291" s="302">
        <v>42522</v>
      </c>
      <c r="AB4291" s="302">
        <v>3</v>
      </c>
      <c r="AC4291" s="302">
        <v>42347</v>
      </c>
      <c r="AD4291" s="302" t="s">
        <v>31</v>
      </c>
      <c r="AE4291" s="302"/>
      <c r="AF4291" s="302"/>
      <c r="AG4291" s="302"/>
      <c r="AH4291" s="222"/>
      <c r="AI4291" s="229"/>
    </row>
    <row r="4292" spans="1:35" ht="37.5">
      <c r="A4292" s="70" t="s">
        <v>640</v>
      </c>
      <c r="B4292" s="74" t="s">
        <v>18</v>
      </c>
      <c r="C4292" s="74" t="s">
        <v>18</v>
      </c>
      <c r="D4292" s="75">
        <v>42039</v>
      </c>
      <c r="E4292" s="76">
        <v>42039.902777777781</v>
      </c>
      <c r="F4292" s="75">
        <v>42039</v>
      </c>
      <c r="G4292" s="76">
        <v>42039.909722222219</v>
      </c>
      <c r="H4292" s="76">
        <f>G4292-E4292</f>
        <v>6.9444444379769266E-3</v>
      </c>
      <c r="I4292" s="74">
        <v>8</v>
      </c>
      <c r="J4292" s="74"/>
      <c r="K4292" s="74"/>
      <c r="L4292" s="74" t="s">
        <v>4</v>
      </c>
      <c r="M4292" s="225" t="s">
        <v>55</v>
      </c>
      <c r="N4292" s="226">
        <v>0.4</v>
      </c>
      <c r="O4292" s="225" t="s">
        <v>55</v>
      </c>
      <c r="P4292" s="225" t="s">
        <v>234</v>
      </c>
      <c r="Q4292" s="225" t="s">
        <v>751</v>
      </c>
      <c r="R4292" s="225">
        <v>0.1</v>
      </c>
      <c r="S4292" s="225"/>
      <c r="T4292" s="225">
        <f>R4292+S4292</f>
        <v>0.1</v>
      </c>
      <c r="U4292" s="302"/>
      <c r="V4292" s="302"/>
      <c r="W4292" s="302"/>
      <c r="X4292" s="302"/>
      <c r="Y4292" s="302"/>
      <c r="Z4292" s="302"/>
      <c r="AA4292" s="302"/>
      <c r="AB4292" s="302"/>
      <c r="AC4292" s="302"/>
      <c r="AD4292" s="302" t="s">
        <v>22</v>
      </c>
      <c r="AE4292" s="302"/>
      <c r="AF4292" s="302"/>
      <c r="AG4292" s="302"/>
      <c r="AH4292" s="222"/>
      <c r="AI4292" s="229"/>
    </row>
    <row r="4293" spans="1:35" ht="47.25">
      <c r="A4293" s="70" t="s">
        <v>12042</v>
      </c>
      <c r="B4293" s="161" t="s">
        <v>84</v>
      </c>
      <c r="C4293" s="69" t="s">
        <v>2468</v>
      </c>
      <c r="D4293" s="163">
        <v>42309</v>
      </c>
      <c r="E4293" s="117">
        <v>1.9444444444444445E-2</v>
      </c>
      <c r="F4293" s="163">
        <v>42309</v>
      </c>
      <c r="G4293" s="117">
        <v>1.9444444444444445E-2</v>
      </c>
      <c r="H4293" s="158">
        <v>0</v>
      </c>
      <c r="I4293" s="70">
        <v>15</v>
      </c>
      <c r="J4293" s="73"/>
      <c r="K4293" s="94" t="s">
        <v>8</v>
      </c>
      <c r="L4293" s="73" t="s">
        <v>4</v>
      </c>
      <c r="M4293" s="222" t="s">
        <v>12043</v>
      </c>
      <c r="N4293" s="219" t="s">
        <v>3</v>
      </c>
      <c r="O4293" s="441" t="s">
        <v>7</v>
      </c>
      <c r="P4293" s="222" t="s">
        <v>12043</v>
      </c>
      <c r="Q4293" s="439" t="s">
        <v>12044</v>
      </c>
      <c r="R4293" s="250">
        <v>0.8</v>
      </c>
      <c r="S4293" s="250">
        <v>2.2000000000000002</v>
      </c>
      <c r="T4293" s="250">
        <v>3</v>
      </c>
      <c r="U4293" s="304" t="s">
        <v>6</v>
      </c>
      <c r="V4293" s="279">
        <v>1996</v>
      </c>
      <c r="W4293" s="273" t="s">
        <v>10824</v>
      </c>
      <c r="X4293" s="279"/>
      <c r="Y4293" s="289" t="s">
        <v>12944</v>
      </c>
      <c r="Z4293" s="279"/>
      <c r="AA4293" s="279"/>
      <c r="AB4293" s="279"/>
      <c r="AC4293" s="279"/>
      <c r="AD4293" s="274" t="s">
        <v>0</v>
      </c>
      <c r="AE4293" s="279"/>
      <c r="AF4293" s="279"/>
      <c r="AG4293" s="273" t="s">
        <v>5164</v>
      </c>
      <c r="AH4293" s="222"/>
      <c r="AI4293" s="229"/>
    </row>
    <row r="4294" spans="1:35" ht="112.5">
      <c r="A4294" s="70" t="s">
        <v>12042</v>
      </c>
      <c r="B4294" s="74" t="s">
        <v>138</v>
      </c>
      <c r="C4294" s="74" t="s">
        <v>219</v>
      </c>
      <c r="D4294" s="75">
        <v>42309</v>
      </c>
      <c r="E4294" s="76">
        <v>0.99652777777777779</v>
      </c>
      <c r="F4294" s="75">
        <v>42310</v>
      </c>
      <c r="G4294" s="76">
        <v>6.9444444444444441E-3</v>
      </c>
      <c r="H4294" s="76">
        <v>1.0416666666666666E-2</v>
      </c>
      <c r="I4294" s="74">
        <v>4</v>
      </c>
      <c r="J4294" s="74" t="s">
        <v>13361</v>
      </c>
      <c r="K4294" s="74"/>
      <c r="L4294" s="74" t="s">
        <v>4</v>
      </c>
      <c r="M4294" s="225" t="s">
        <v>13362</v>
      </c>
      <c r="N4294" s="226">
        <v>0.4</v>
      </c>
      <c r="O4294" s="225" t="s">
        <v>55</v>
      </c>
      <c r="P4294" s="225" t="s">
        <v>13363</v>
      </c>
      <c r="Q4294" s="225" t="s">
        <v>13364</v>
      </c>
      <c r="R4294" s="225">
        <v>0.3</v>
      </c>
      <c r="S4294" s="225"/>
      <c r="T4294" s="225">
        <v>0.3</v>
      </c>
      <c r="U4294" s="302" t="s">
        <v>60</v>
      </c>
      <c r="V4294" s="302">
        <v>2012</v>
      </c>
      <c r="W4294" s="302" t="s">
        <v>13365</v>
      </c>
      <c r="X4294" s="302" t="s">
        <v>13366</v>
      </c>
      <c r="Y4294" s="302">
        <v>42294</v>
      </c>
      <c r="Z4294" s="302">
        <v>100</v>
      </c>
      <c r="AA4294" s="302">
        <v>42310</v>
      </c>
      <c r="AB4294" s="302">
        <v>0</v>
      </c>
      <c r="AC4294" s="302">
        <v>42294</v>
      </c>
      <c r="AD4294" s="302" t="s">
        <v>0</v>
      </c>
      <c r="AE4294" s="302"/>
      <c r="AF4294" s="302"/>
      <c r="AG4294" s="302"/>
      <c r="AH4294" s="222"/>
      <c r="AI4294" s="229"/>
    </row>
    <row r="4295" spans="1:35" ht="56.25">
      <c r="A4295" s="70" t="s">
        <v>12042</v>
      </c>
      <c r="B4295" s="74" t="s">
        <v>18</v>
      </c>
      <c r="C4295" s="74" t="s">
        <v>18</v>
      </c>
      <c r="D4295" s="75">
        <v>42309</v>
      </c>
      <c r="E4295" s="76">
        <v>42309.4375</v>
      </c>
      <c r="F4295" s="75">
        <v>42309</v>
      </c>
      <c r="G4295" s="76">
        <v>42309.479166666664</v>
      </c>
      <c r="H4295" s="76">
        <f>G4295-E4295</f>
        <v>4.1666666664241347E-2</v>
      </c>
      <c r="I4295" s="74">
        <v>1</v>
      </c>
      <c r="J4295" s="74"/>
      <c r="K4295" s="74"/>
      <c r="L4295" s="74" t="s">
        <v>11</v>
      </c>
      <c r="M4295" s="225" t="s">
        <v>337</v>
      </c>
      <c r="N4295" s="226">
        <v>0.4</v>
      </c>
      <c r="O4295" s="225" t="s">
        <v>2</v>
      </c>
      <c r="P4295" s="225" t="s">
        <v>11945</v>
      </c>
      <c r="Q4295" s="225" t="s">
        <v>4785</v>
      </c>
      <c r="R4295" s="225">
        <v>2.5000000000000001E-2</v>
      </c>
      <c r="S4295" s="225"/>
      <c r="T4295" s="225">
        <f>R4295+S4295</f>
        <v>2.5000000000000001E-2</v>
      </c>
      <c r="U4295" s="302"/>
      <c r="V4295" s="302"/>
      <c r="W4295" s="302"/>
      <c r="X4295" s="302"/>
      <c r="Y4295" s="302"/>
      <c r="Z4295" s="302"/>
      <c r="AA4295" s="302"/>
      <c r="AB4295" s="302"/>
      <c r="AC4295" s="302"/>
      <c r="AD4295" s="302" t="s">
        <v>0</v>
      </c>
      <c r="AE4295" s="302"/>
      <c r="AF4295" s="302"/>
      <c r="AG4295" s="302"/>
      <c r="AH4295" s="222"/>
      <c r="AI4295" s="229"/>
    </row>
    <row r="4296" spans="1:35" ht="56.25">
      <c r="A4296" s="70" t="s">
        <v>12042</v>
      </c>
      <c r="B4296" s="74" t="s">
        <v>18</v>
      </c>
      <c r="C4296" s="74" t="s">
        <v>18</v>
      </c>
      <c r="D4296" s="75">
        <v>42309</v>
      </c>
      <c r="E4296" s="76">
        <v>42309.458333333336</v>
      </c>
      <c r="F4296" s="75">
        <v>42309</v>
      </c>
      <c r="G4296" s="76">
        <v>42309.628472222219</v>
      </c>
      <c r="H4296" s="76">
        <f>G4296-E4296</f>
        <v>0.17013888888322981</v>
      </c>
      <c r="I4296" s="74">
        <v>1</v>
      </c>
      <c r="J4296" s="74"/>
      <c r="K4296" s="74"/>
      <c r="L4296" s="74" t="s">
        <v>4</v>
      </c>
      <c r="M4296" s="225" t="s">
        <v>7</v>
      </c>
      <c r="N4296" s="226">
        <v>0.4</v>
      </c>
      <c r="O4296" s="225" t="s">
        <v>7</v>
      </c>
      <c r="P4296" s="225" t="s">
        <v>12088</v>
      </c>
      <c r="Q4296" s="225" t="s">
        <v>12085</v>
      </c>
      <c r="R4296" s="225">
        <v>7.6999999999999999E-2</v>
      </c>
      <c r="S4296" s="225"/>
      <c r="T4296" s="225">
        <f>R4296+S4296</f>
        <v>7.6999999999999999E-2</v>
      </c>
      <c r="U4296" s="302"/>
      <c r="V4296" s="302"/>
      <c r="W4296" s="302"/>
      <c r="X4296" s="302"/>
      <c r="Y4296" s="302"/>
      <c r="Z4296" s="302"/>
      <c r="AA4296" s="302"/>
      <c r="AB4296" s="302"/>
      <c r="AC4296" s="302"/>
      <c r="AD4296" s="302" t="s">
        <v>0</v>
      </c>
      <c r="AE4296" s="302"/>
      <c r="AF4296" s="302"/>
      <c r="AG4296" s="302"/>
      <c r="AH4296" s="222"/>
      <c r="AI4296" s="229"/>
    </row>
    <row r="4297" spans="1:35" ht="56.25">
      <c r="A4297" s="70" t="s">
        <v>12042</v>
      </c>
      <c r="B4297" s="74" t="s">
        <v>18</v>
      </c>
      <c r="C4297" s="74" t="s">
        <v>18</v>
      </c>
      <c r="D4297" s="75">
        <v>42309</v>
      </c>
      <c r="E4297" s="76">
        <v>42309.614583333336</v>
      </c>
      <c r="F4297" s="75">
        <v>42309</v>
      </c>
      <c r="G4297" s="76">
        <v>42309.628472222219</v>
      </c>
      <c r="H4297" s="76">
        <f>G4297-E4297</f>
        <v>1.3888888883229811E-2</v>
      </c>
      <c r="I4297" s="74">
        <v>3</v>
      </c>
      <c r="J4297" s="74"/>
      <c r="K4297" s="74"/>
      <c r="L4297" s="74" t="s">
        <v>4</v>
      </c>
      <c r="M4297" s="225" t="s">
        <v>7</v>
      </c>
      <c r="N4297" s="226">
        <v>0.4</v>
      </c>
      <c r="O4297" s="225" t="s">
        <v>7</v>
      </c>
      <c r="P4297" s="225" t="s">
        <v>12089</v>
      </c>
      <c r="Q4297" s="225" t="s">
        <v>12090</v>
      </c>
      <c r="R4297" s="225">
        <v>1.2999999999999999E-2</v>
      </c>
      <c r="S4297" s="225"/>
      <c r="T4297" s="225">
        <f>R4297+S4297</f>
        <v>1.2999999999999999E-2</v>
      </c>
      <c r="U4297" s="302"/>
      <c r="V4297" s="302"/>
      <c r="W4297" s="302"/>
      <c r="X4297" s="302"/>
      <c r="Y4297" s="302"/>
      <c r="Z4297" s="302"/>
      <c r="AA4297" s="302"/>
      <c r="AB4297" s="302"/>
      <c r="AC4297" s="302"/>
      <c r="AD4297" s="302" t="s">
        <v>0</v>
      </c>
      <c r="AE4297" s="302"/>
      <c r="AF4297" s="302"/>
      <c r="AG4297" s="302"/>
      <c r="AH4297" s="222"/>
      <c r="AI4297" s="229"/>
    </row>
    <row r="4298" spans="1:35" ht="187.5">
      <c r="A4298" s="70" t="s">
        <v>12042</v>
      </c>
      <c r="B4298" s="74" t="s">
        <v>5</v>
      </c>
      <c r="C4298" s="74" t="s">
        <v>5</v>
      </c>
      <c r="D4298" s="75">
        <v>42309</v>
      </c>
      <c r="E4298" s="76">
        <v>0.33402777777777781</v>
      </c>
      <c r="F4298" s="75">
        <v>42309</v>
      </c>
      <c r="G4298" s="76">
        <v>0.33402777777777781</v>
      </c>
      <c r="H4298" s="76">
        <v>0</v>
      </c>
      <c r="I4298" s="74">
        <v>16</v>
      </c>
      <c r="J4298" s="74" t="s">
        <v>143</v>
      </c>
      <c r="K4298" s="74" t="s">
        <v>8</v>
      </c>
      <c r="L4298" s="74" t="s">
        <v>4</v>
      </c>
      <c r="M4298" s="225" t="s">
        <v>12103</v>
      </c>
      <c r="N4298" s="226" t="s">
        <v>3</v>
      </c>
      <c r="O4298" s="225" t="s">
        <v>7</v>
      </c>
      <c r="P4298" s="225" t="s">
        <v>12104</v>
      </c>
      <c r="Q4298" s="225" t="s">
        <v>13726</v>
      </c>
      <c r="R4298" s="225"/>
      <c r="S4298" s="225">
        <v>1.4</v>
      </c>
      <c r="T4298" s="225">
        <v>1.4</v>
      </c>
      <c r="U4298" s="302" t="s">
        <v>45</v>
      </c>
      <c r="V4298" s="302">
        <v>1985</v>
      </c>
      <c r="W4298" s="302"/>
      <c r="X4298" s="302"/>
      <c r="Y4298" s="302" t="s">
        <v>13727</v>
      </c>
      <c r="Z4298" s="302">
        <v>1</v>
      </c>
      <c r="AA4298" s="302"/>
      <c r="AB4298" s="302"/>
      <c r="AC4298" s="302"/>
      <c r="AD4298" s="302" t="s">
        <v>0</v>
      </c>
      <c r="AE4298" s="302"/>
      <c r="AF4298" s="302"/>
      <c r="AG4298" s="302"/>
      <c r="AH4298" s="222"/>
      <c r="AI4298" s="229"/>
    </row>
    <row r="4299" spans="1:35" ht="150">
      <c r="A4299" s="70" t="s">
        <v>12042</v>
      </c>
      <c r="B4299" s="74" t="s">
        <v>5</v>
      </c>
      <c r="C4299" s="74" t="s">
        <v>5</v>
      </c>
      <c r="D4299" s="75">
        <v>42309</v>
      </c>
      <c r="E4299" s="76">
        <v>0.59166666666666667</v>
      </c>
      <c r="F4299" s="75">
        <v>42309</v>
      </c>
      <c r="G4299" s="76">
        <v>0.59166666666666667</v>
      </c>
      <c r="H4299" s="76">
        <f>G4299-E4299</f>
        <v>0</v>
      </c>
      <c r="I4299" s="74">
        <v>30</v>
      </c>
      <c r="J4299" s="74" t="s">
        <v>150</v>
      </c>
      <c r="K4299" s="74" t="s">
        <v>8</v>
      </c>
      <c r="L4299" s="74" t="s">
        <v>29</v>
      </c>
      <c r="M4299" s="225" t="s">
        <v>12105</v>
      </c>
      <c r="N4299" s="226">
        <v>35</v>
      </c>
      <c r="O4299" s="225" t="s">
        <v>7</v>
      </c>
      <c r="P4299" s="225" t="s">
        <v>12106</v>
      </c>
      <c r="Q4299" s="225" t="s">
        <v>13728</v>
      </c>
      <c r="R4299" s="225"/>
      <c r="S4299" s="225">
        <v>7.3</v>
      </c>
      <c r="T4299" s="225">
        <f>R4299+S4299</f>
        <v>7.3</v>
      </c>
      <c r="U4299" s="302" t="s">
        <v>28</v>
      </c>
      <c r="V4299" s="302">
        <v>1986</v>
      </c>
      <c r="W4299" s="302"/>
      <c r="X4299" s="302"/>
      <c r="Y4299" s="302" t="s">
        <v>13729</v>
      </c>
      <c r="Z4299" s="302">
        <v>1</v>
      </c>
      <c r="AA4299" s="302"/>
      <c r="AB4299" s="302"/>
      <c r="AC4299" s="302"/>
      <c r="AD4299" s="302" t="s">
        <v>59</v>
      </c>
      <c r="AE4299" s="302"/>
      <c r="AF4299" s="302"/>
      <c r="AG4299" s="302"/>
      <c r="AH4299" s="222"/>
      <c r="AI4299" s="229"/>
    </row>
    <row r="4300" spans="1:35" ht="150">
      <c r="A4300" s="70" t="s">
        <v>12042</v>
      </c>
      <c r="B4300" s="74" t="s">
        <v>5</v>
      </c>
      <c r="C4300" s="74" t="s">
        <v>5</v>
      </c>
      <c r="D4300" s="75">
        <v>42309</v>
      </c>
      <c r="E4300" s="76">
        <v>0.60416666666666663</v>
      </c>
      <c r="F4300" s="75">
        <v>42309</v>
      </c>
      <c r="G4300" s="76">
        <v>0.63750000000000007</v>
      </c>
      <c r="H4300" s="76">
        <f>G4300-E4300</f>
        <v>3.3333333333333437E-2</v>
      </c>
      <c r="I4300" s="74">
        <v>3</v>
      </c>
      <c r="J4300" s="74" t="s">
        <v>143</v>
      </c>
      <c r="K4300" s="74"/>
      <c r="L4300" s="74" t="s">
        <v>29</v>
      </c>
      <c r="M4300" s="225" t="s">
        <v>12107</v>
      </c>
      <c r="N4300" s="226" t="s">
        <v>3</v>
      </c>
      <c r="O4300" s="225" t="s">
        <v>7</v>
      </c>
      <c r="P4300" s="225" t="s">
        <v>12108</v>
      </c>
      <c r="Q4300" s="225" t="s">
        <v>13730</v>
      </c>
      <c r="R4300" s="225">
        <v>0.5</v>
      </c>
      <c r="S4300" s="225"/>
      <c r="T4300" s="225">
        <v>0.5</v>
      </c>
      <c r="U4300" s="302" t="s">
        <v>28</v>
      </c>
      <c r="V4300" s="302">
        <v>2002</v>
      </c>
      <c r="W4300" s="302" t="s">
        <v>587</v>
      </c>
      <c r="X4300" s="302" t="s">
        <v>13731</v>
      </c>
      <c r="Y4300" s="302">
        <v>41974</v>
      </c>
      <c r="Z4300" s="302">
        <v>100</v>
      </c>
      <c r="AA4300" s="302">
        <v>42309</v>
      </c>
      <c r="AB4300" s="302">
        <v>0</v>
      </c>
      <c r="AC4300" s="302" t="s">
        <v>586</v>
      </c>
      <c r="AD4300" s="302" t="s">
        <v>59</v>
      </c>
      <c r="AE4300" s="302"/>
      <c r="AF4300" s="302"/>
      <c r="AG4300" s="302"/>
      <c r="AH4300" s="222"/>
      <c r="AI4300" s="229"/>
    </row>
    <row r="4301" spans="1:35" ht="220.5">
      <c r="A4301" s="70" t="s">
        <v>12042</v>
      </c>
      <c r="B4301" s="68" t="s">
        <v>1412</v>
      </c>
      <c r="C4301" s="68" t="s">
        <v>1427</v>
      </c>
      <c r="D4301" s="85">
        <v>42310</v>
      </c>
      <c r="E4301" s="89">
        <v>0.76180555555555562</v>
      </c>
      <c r="F4301" s="85">
        <v>42310</v>
      </c>
      <c r="G4301" s="89">
        <v>0.76666666666666661</v>
      </c>
      <c r="H4301" s="405">
        <v>4.8611111111111112E-3</v>
      </c>
      <c r="I4301" s="68">
        <v>8</v>
      </c>
      <c r="J4301" s="68" t="s">
        <v>1556</v>
      </c>
      <c r="K4301" s="68"/>
      <c r="L4301" s="68" t="s">
        <v>11</v>
      </c>
      <c r="M4301" s="221" t="s">
        <v>488</v>
      </c>
      <c r="N4301" s="221" t="s">
        <v>3</v>
      </c>
      <c r="O4301" s="221" t="s">
        <v>23</v>
      </c>
      <c r="P4301" s="221" t="s">
        <v>9174</v>
      </c>
      <c r="Q4301" s="221" t="s">
        <v>12051</v>
      </c>
      <c r="R4301" s="221"/>
      <c r="S4301" s="221"/>
      <c r="T4301" s="483"/>
      <c r="U4301" s="327"/>
      <c r="V4301" s="327" t="s">
        <v>128</v>
      </c>
      <c r="W4301" s="327" t="s">
        <v>128</v>
      </c>
      <c r="X4301" s="327" t="s">
        <v>128</v>
      </c>
      <c r="Y4301" s="327" t="s">
        <v>13938</v>
      </c>
      <c r="Z4301" s="327" t="s">
        <v>128</v>
      </c>
      <c r="AA4301" s="327" t="s">
        <v>128</v>
      </c>
      <c r="AB4301" s="327">
        <v>0</v>
      </c>
      <c r="AC4301" s="327" t="s">
        <v>13936</v>
      </c>
      <c r="AD4301" s="273" t="s">
        <v>56</v>
      </c>
      <c r="AE4301" s="327"/>
      <c r="AF4301" s="327" t="s">
        <v>128</v>
      </c>
      <c r="AG4301" s="327" t="s">
        <v>128</v>
      </c>
      <c r="AH4301" s="222"/>
      <c r="AI4301" s="229"/>
    </row>
    <row r="4302" spans="1:35" ht="47.25" customHeight="1">
      <c r="A4302" s="70" t="s">
        <v>12042</v>
      </c>
      <c r="B4302" s="74" t="s">
        <v>19</v>
      </c>
      <c r="C4302" s="74" t="s">
        <v>5554</v>
      </c>
      <c r="D4302" s="75">
        <v>42310</v>
      </c>
      <c r="E4302" s="76">
        <v>0.79722222222222217</v>
      </c>
      <c r="F4302" s="75">
        <v>42310</v>
      </c>
      <c r="G4302" s="76">
        <v>0.81319444444444444</v>
      </c>
      <c r="H4302" s="76">
        <v>1.5972222222222276E-2</v>
      </c>
      <c r="I4302" s="74">
        <v>105</v>
      </c>
      <c r="J4302" s="74" t="s">
        <v>12059</v>
      </c>
      <c r="K4302" s="74" t="s">
        <v>20</v>
      </c>
      <c r="L4302" s="74" t="s">
        <v>16</v>
      </c>
      <c r="M4302" s="225" t="s">
        <v>3274</v>
      </c>
      <c r="N4302" s="226">
        <v>110</v>
      </c>
      <c r="O4302" s="225" t="s">
        <v>13</v>
      </c>
      <c r="P4302" s="225" t="s">
        <v>13443</v>
      </c>
      <c r="Q4302" s="225" t="s">
        <v>12060</v>
      </c>
      <c r="R4302" s="225">
        <v>33</v>
      </c>
      <c r="S4302" s="225">
        <v>5</v>
      </c>
      <c r="T4302" s="225">
        <v>38</v>
      </c>
      <c r="U4302" s="302"/>
      <c r="V4302" s="302"/>
      <c r="W4302" s="302"/>
      <c r="X4302" s="302"/>
      <c r="Y4302" s="302"/>
      <c r="Z4302" s="302"/>
      <c r="AA4302" s="302"/>
      <c r="AB4302" s="302"/>
      <c r="AC4302" s="302"/>
      <c r="AD4302" s="302" t="s">
        <v>37</v>
      </c>
      <c r="AE4302" s="302"/>
      <c r="AF4302" s="302"/>
      <c r="AG4302" s="302"/>
      <c r="AH4302" s="222"/>
      <c r="AI4302" s="229"/>
    </row>
    <row r="4303" spans="1:35" ht="93.75">
      <c r="A4303" s="70" t="s">
        <v>12042</v>
      </c>
      <c r="B4303" s="74" t="s">
        <v>5</v>
      </c>
      <c r="C4303" s="74" t="s">
        <v>12836</v>
      </c>
      <c r="D4303" s="75">
        <v>42310</v>
      </c>
      <c r="E4303" s="76">
        <v>0.65833333333333333</v>
      </c>
      <c r="F4303" s="75">
        <v>42310</v>
      </c>
      <c r="G4303" s="76">
        <v>0.65833333333333333</v>
      </c>
      <c r="H4303" s="76">
        <f>G4303-E4303</f>
        <v>0</v>
      </c>
      <c r="I4303" s="74">
        <v>345</v>
      </c>
      <c r="J4303" s="74" t="s">
        <v>119</v>
      </c>
      <c r="K4303" s="74" t="s">
        <v>8</v>
      </c>
      <c r="L4303" s="74" t="s">
        <v>16</v>
      </c>
      <c r="M4303" s="225" t="s">
        <v>12109</v>
      </c>
      <c r="N4303" s="226">
        <v>110</v>
      </c>
      <c r="O4303" s="225" t="s">
        <v>7</v>
      </c>
      <c r="P4303" s="225" t="s">
        <v>12109</v>
      </c>
      <c r="Q4303" s="225" t="s">
        <v>13732</v>
      </c>
      <c r="R4303" s="225"/>
      <c r="S4303" s="225">
        <v>157.5</v>
      </c>
      <c r="T4303" s="225">
        <v>157.5</v>
      </c>
      <c r="U4303" s="302" t="s">
        <v>28</v>
      </c>
      <c r="V4303" s="302"/>
      <c r="W4303" s="302"/>
      <c r="X4303" s="302"/>
      <c r="Y4303" s="302"/>
      <c r="Z4303" s="302"/>
      <c r="AA4303" s="302"/>
      <c r="AB4303" s="302"/>
      <c r="AC4303" s="302"/>
      <c r="AD4303" s="302" t="s">
        <v>37</v>
      </c>
      <c r="AE4303" s="302"/>
      <c r="AF4303" s="302"/>
      <c r="AG4303" s="302"/>
      <c r="AH4303" s="222"/>
      <c r="AI4303" s="229"/>
    </row>
    <row r="4304" spans="1:35" ht="393.75">
      <c r="A4304" s="70" t="s">
        <v>12042</v>
      </c>
      <c r="B4304" s="74" t="s">
        <v>5</v>
      </c>
      <c r="C4304" s="74" t="s">
        <v>5</v>
      </c>
      <c r="D4304" s="75">
        <v>42310</v>
      </c>
      <c r="E4304" s="76">
        <v>0.73472222222222217</v>
      </c>
      <c r="F4304" s="75">
        <v>42310</v>
      </c>
      <c r="G4304" s="76">
        <v>0.73472222222222217</v>
      </c>
      <c r="H4304" s="76">
        <f>G4304-E4304</f>
        <v>0</v>
      </c>
      <c r="I4304" s="74">
        <v>6</v>
      </c>
      <c r="J4304" s="74" t="s">
        <v>150</v>
      </c>
      <c r="K4304" s="74"/>
      <c r="L4304" s="74" t="s">
        <v>4</v>
      </c>
      <c r="M4304" s="225" t="s">
        <v>12110</v>
      </c>
      <c r="N4304" s="226" t="s">
        <v>3</v>
      </c>
      <c r="O4304" s="225" t="s">
        <v>7</v>
      </c>
      <c r="P4304" s="225" t="s">
        <v>12111</v>
      </c>
      <c r="Q4304" s="225" t="s">
        <v>13733</v>
      </c>
      <c r="R4304" s="225"/>
      <c r="S4304" s="225">
        <v>3.9</v>
      </c>
      <c r="T4304" s="225">
        <v>3.9</v>
      </c>
      <c r="U4304" s="302" t="s">
        <v>6</v>
      </c>
      <c r="V4304" s="302">
        <v>1978</v>
      </c>
      <c r="W4304" s="302" t="s">
        <v>13734</v>
      </c>
      <c r="X4304" s="302" t="s">
        <v>1383</v>
      </c>
      <c r="Y4304" s="302" t="s">
        <v>13735</v>
      </c>
      <c r="Z4304" s="302">
        <v>1</v>
      </c>
      <c r="AA4304" s="302" t="s">
        <v>13736</v>
      </c>
      <c r="AB4304" s="302">
        <v>0</v>
      </c>
      <c r="AC4304" s="302">
        <v>42082</v>
      </c>
      <c r="AD4304" s="302" t="s">
        <v>0</v>
      </c>
      <c r="AE4304" s="302"/>
      <c r="AF4304" s="302"/>
      <c r="AG4304" s="302"/>
      <c r="AH4304" s="222"/>
      <c r="AI4304" s="229"/>
    </row>
    <row r="4305" spans="1:35" ht="47.25">
      <c r="A4305" s="70" t="s">
        <v>12042</v>
      </c>
      <c r="B4305" s="92" t="s">
        <v>21</v>
      </c>
      <c r="C4305" s="92" t="s">
        <v>21</v>
      </c>
      <c r="D4305" s="88">
        <v>42311</v>
      </c>
      <c r="E4305" s="89">
        <v>0.41319444444444442</v>
      </c>
      <c r="F4305" s="88">
        <v>42311</v>
      </c>
      <c r="G4305" s="89">
        <v>0.5</v>
      </c>
      <c r="H4305" s="89">
        <v>8.6805555555555566E-2</v>
      </c>
      <c r="I4305" s="68">
        <v>2</v>
      </c>
      <c r="J4305" s="68"/>
      <c r="K4305" s="92"/>
      <c r="L4305" s="92" t="s">
        <v>9</v>
      </c>
      <c r="M4305" s="230" t="s">
        <v>12045</v>
      </c>
      <c r="N4305" s="221">
        <v>0.4</v>
      </c>
      <c r="O4305" s="221" t="s">
        <v>25</v>
      </c>
      <c r="P4305" s="230" t="s">
        <v>12046</v>
      </c>
      <c r="Q4305" s="221" t="s">
        <v>12047</v>
      </c>
      <c r="R4305" s="221">
        <v>0.38400000000000001</v>
      </c>
      <c r="S4305" s="221">
        <v>0.192</v>
      </c>
      <c r="T4305" s="221">
        <v>0.57599999999999996</v>
      </c>
      <c r="U4305" s="293" t="s">
        <v>6</v>
      </c>
      <c r="V4305" s="273" t="s">
        <v>128</v>
      </c>
      <c r="W4305" s="293" t="s">
        <v>128</v>
      </c>
      <c r="X4305" s="293" t="s">
        <v>128</v>
      </c>
      <c r="Y4305" s="269">
        <v>2015</v>
      </c>
      <c r="Z4305" s="318" t="s">
        <v>128</v>
      </c>
      <c r="AA4305" s="269">
        <v>2016</v>
      </c>
      <c r="AB4305" s="293" t="s">
        <v>128</v>
      </c>
      <c r="AC4305" s="269">
        <v>2015</v>
      </c>
      <c r="AD4305" s="293" t="s">
        <v>0</v>
      </c>
      <c r="AE4305" s="293" t="s">
        <v>57</v>
      </c>
      <c r="AF4305" s="293"/>
      <c r="AG4305" s="318"/>
      <c r="AH4305" s="230"/>
      <c r="AI4305" s="234"/>
    </row>
    <row r="4306" spans="1:35" ht="220.5">
      <c r="A4306" s="70" t="s">
        <v>12042</v>
      </c>
      <c r="B4306" s="68" t="s">
        <v>1412</v>
      </c>
      <c r="C4306" s="68" t="s">
        <v>1427</v>
      </c>
      <c r="D4306" s="85">
        <v>42311</v>
      </c>
      <c r="E4306" s="89">
        <v>0.77916666666666667</v>
      </c>
      <c r="F4306" s="85">
        <v>42311</v>
      </c>
      <c r="G4306" s="89">
        <v>0.79861111111111116</v>
      </c>
      <c r="H4306" s="405">
        <v>1.9444444444444445E-2</v>
      </c>
      <c r="I4306" s="68">
        <v>8</v>
      </c>
      <c r="J4306" s="68" t="s">
        <v>1556</v>
      </c>
      <c r="K4306" s="68"/>
      <c r="L4306" s="68" t="s">
        <v>11</v>
      </c>
      <c r="M4306" s="221" t="s">
        <v>488</v>
      </c>
      <c r="N4306" s="221" t="s">
        <v>3</v>
      </c>
      <c r="O4306" s="221" t="s">
        <v>23</v>
      </c>
      <c r="P4306" s="221" t="s">
        <v>3981</v>
      </c>
      <c r="Q4306" s="221" t="s">
        <v>12052</v>
      </c>
      <c r="R4306" s="221"/>
      <c r="S4306" s="221"/>
      <c r="T4306" s="483"/>
      <c r="U4306" s="327"/>
      <c r="V4306" s="327" t="s">
        <v>128</v>
      </c>
      <c r="W4306" s="327" t="s">
        <v>128</v>
      </c>
      <c r="X4306" s="327" t="s">
        <v>128</v>
      </c>
      <c r="Y4306" s="327" t="s">
        <v>13935</v>
      </c>
      <c r="Z4306" s="327" t="s">
        <v>128</v>
      </c>
      <c r="AA4306" s="327" t="s">
        <v>128</v>
      </c>
      <c r="AB4306" s="327">
        <v>0</v>
      </c>
      <c r="AC4306" s="327" t="s">
        <v>13936</v>
      </c>
      <c r="AD4306" s="273" t="s">
        <v>56</v>
      </c>
      <c r="AE4306" s="327"/>
      <c r="AF4306" s="327" t="s">
        <v>128</v>
      </c>
      <c r="AG4306" s="327" t="s">
        <v>128</v>
      </c>
      <c r="AH4306" s="222"/>
      <c r="AI4306" s="229"/>
    </row>
    <row r="4307" spans="1:35" ht="47.25">
      <c r="A4307" s="164" t="s">
        <v>640</v>
      </c>
      <c r="B4307" s="94" t="s">
        <v>21</v>
      </c>
      <c r="C4307" s="134" t="s">
        <v>21</v>
      </c>
      <c r="D4307" s="93">
        <v>42044</v>
      </c>
      <c r="E4307" s="104">
        <v>0.38194444444444442</v>
      </c>
      <c r="F4307" s="93">
        <v>42044</v>
      </c>
      <c r="G4307" s="104">
        <v>0.39583333333333331</v>
      </c>
      <c r="H4307" s="104">
        <v>1.3888888888888888E-2</v>
      </c>
      <c r="I4307" s="69">
        <v>1</v>
      </c>
      <c r="J4307" s="69"/>
      <c r="K4307" s="94"/>
      <c r="L4307" s="69" t="s">
        <v>11</v>
      </c>
      <c r="M4307" s="233" t="s">
        <v>783</v>
      </c>
      <c r="N4307" s="219">
        <v>0.4</v>
      </c>
      <c r="O4307" s="219" t="s">
        <v>2</v>
      </c>
      <c r="P4307" s="233" t="s">
        <v>783</v>
      </c>
      <c r="Q4307" s="219" t="s">
        <v>784</v>
      </c>
      <c r="R4307" s="219">
        <v>0.03</v>
      </c>
      <c r="S4307" s="219">
        <v>7.0000000000000007E-2</v>
      </c>
      <c r="T4307" s="219">
        <v>0.1</v>
      </c>
      <c r="U4307" s="300" t="s">
        <v>1</v>
      </c>
      <c r="V4307" s="274" t="s">
        <v>128</v>
      </c>
      <c r="W4307" s="300" t="s">
        <v>128</v>
      </c>
      <c r="X4307" s="300" t="s">
        <v>128</v>
      </c>
      <c r="Y4307" s="515">
        <v>2014</v>
      </c>
      <c r="Z4307" s="527" t="s">
        <v>128</v>
      </c>
      <c r="AA4307" s="515">
        <v>2015</v>
      </c>
      <c r="AB4307" s="300" t="s">
        <v>128</v>
      </c>
      <c r="AC4307" s="515" t="s">
        <v>128</v>
      </c>
      <c r="AD4307" s="300" t="s">
        <v>22</v>
      </c>
      <c r="AE4307" s="300" t="s">
        <v>52</v>
      </c>
      <c r="AF4307" s="300"/>
      <c r="AG4307" s="527"/>
      <c r="AH4307" s="233"/>
      <c r="AI4307" s="571"/>
    </row>
    <row r="4308" spans="1:35" ht="56.25">
      <c r="A4308" s="70" t="s">
        <v>12042</v>
      </c>
      <c r="B4308" s="74" t="s">
        <v>18</v>
      </c>
      <c r="C4308" s="74" t="s">
        <v>18</v>
      </c>
      <c r="D4308" s="75">
        <v>42311</v>
      </c>
      <c r="E4308" s="76">
        <v>42311.625</v>
      </c>
      <c r="F4308" s="75">
        <v>42311</v>
      </c>
      <c r="G4308" s="76">
        <v>42311.6875</v>
      </c>
      <c r="H4308" s="76">
        <f>G4308-E4308</f>
        <v>6.25E-2</v>
      </c>
      <c r="I4308" s="74">
        <v>1</v>
      </c>
      <c r="J4308" s="74"/>
      <c r="K4308" s="74"/>
      <c r="L4308" s="74" t="s">
        <v>11</v>
      </c>
      <c r="M4308" s="225" t="s">
        <v>337</v>
      </c>
      <c r="N4308" s="226">
        <v>0.4</v>
      </c>
      <c r="O4308" s="225" t="s">
        <v>2</v>
      </c>
      <c r="P4308" s="225" t="s">
        <v>12091</v>
      </c>
      <c r="Q4308" s="225" t="s">
        <v>12082</v>
      </c>
      <c r="R4308" s="225">
        <v>1.2E-2</v>
      </c>
      <c r="S4308" s="225"/>
      <c r="T4308" s="225">
        <f>R4308+S4308</f>
        <v>1.2E-2</v>
      </c>
      <c r="U4308" s="302"/>
      <c r="V4308" s="302"/>
      <c r="W4308" s="302"/>
      <c r="X4308" s="302"/>
      <c r="Y4308" s="302"/>
      <c r="Z4308" s="302"/>
      <c r="AA4308" s="302"/>
      <c r="AB4308" s="302"/>
      <c r="AC4308" s="302"/>
      <c r="AD4308" s="302" t="s">
        <v>0</v>
      </c>
      <c r="AE4308" s="302"/>
      <c r="AF4308" s="302"/>
      <c r="AG4308" s="302"/>
      <c r="AH4308" s="222"/>
      <c r="AI4308" s="229"/>
    </row>
    <row r="4309" spans="1:35" ht="56.25">
      <c r="A4309" s="70" t="s">
        <v>640</v>
      </c>
      <c r="B4309" s="74" t="s">
        <v>18</v>
      </c>
      <c r="C4309" s="74" t="s">
        <v>18</v>
      </c>
      <c r="D4309" s="75">
        <v>42053</v>
      </c>
      <c r="E4309" s="76">
        <v>42053.458333333336</v>
      </c>
      <c r="F4309" s="75">
        <v>42053</v>
      </c>
      <c r="G4309" s="76">
        <v>42053.5</v>
      </c>
      <c r="H4309" s="76">
        <f>G4309-E4309</f>
        <v>4.1666666664241347E-2</v>
      </c>
      <c r="I4309" s="74">
        <v>1</v>
      </c>
      <c r="J4309" s="74"/>
      <c r="K4309" s="74"/>
      <c r="L4309" s="74" t="s">
        <v>4</v>
      </c>
      <c r="M4309" s="225" t="s">
        <v>925</v>
      </c>
      <c r="N4309" s="226">
        <v>0.4</v>
      </c>
      <c r="O4309" s="225" t="s">
        <v>25</v>
      </c>
      <c r="P4309" s="225" t="s">
        <v>926</v>
      </c>
      <c r="Q4309" s="225" t="s">
        <v>927</v>
      </c>
      <c r="R4309" s="225">
        <v>0.1</v>
      </c>
      <c r="S4309" s="225"/>
      <c r="T4309" s="225">
        <f>R4309+S4309</f>
        <v>0.1</v>
      </c>
      <c r="U4309" s="302"/>
      <c r="V4309" s="302"/>
      <c r="W4309" s="302"/>
      <c r="X4309" s="302"/>
      <c r="Y4309" s="302"/>
      <c r="Z4309" s="302"/>
      <c r="AA4309" s="302"/>
      <c r="AB4309" s="302"/>
      <c r="AC4309" s="302"/>
      <c r="AD4309" s="302" t="s">
        <v>22</v>
      </c>
      <c r="AE4309" s="302"/>
      <c r="AF4309" s="302"/>
      <c r="AG4309" s="302"/>
      <c r="AH4309" s="222"/>
      <c r="AI4309" s="229"/>
    </row>
    <row r="4310" spans="1:35" ht="93.75">
      <c r="A4310" s="70" t="s">
        <v>1580</v>
      </c>
      <c r="B4310" s="74" t="s">
        <v>81</v>
      </c>
      <c r="C4310" s="74" t="s">
        <v>81</v>
      </c>
      <c r="D4310" s="75">
        <v>42097</v>
      </c>
      <c r="E4310" s="76">
        <v>0.50902777777777775</v>
      </c>
      <c r="F4310" s="75">
        <v>42097</v>
      </c>
      <c r="G4310" s="76">
        <v>0.51597222222222217</v>
      </c>
      <c r="H4310" s="76">
        <v>6.9444444444444441E-3</v>
      </c>
      <c r="I4310" s="74">
        <v>3</v>
      </c>
      <c r="J4310" s="74"/>
      <c r="K4310" s="74"/>
      <c r="L4310" s="74" t="s">
        <v>4</v>
      </c>
      <c r="M4310" s="225" t="s">
        <v>1622</v>
      </c>
      <c r="N4310" s="226" t="s">
        <v>3</v>
      </c>
      <c r="O4310" s="225" t="s">
        <v>25</v>
      </c>
      <c r="P4310" s="225" t="s">
        <v>1622</v>
      </c>
      <c r="Q4310" s="225" t="s">
        <v>1623</v>
      </c>
      <c r="R4310" s="225">
        <v>0.1</v>
      </c>
      <c r="S4310" s="225"/>
      <c r="T4310" s="225">
        <v>0.1</v>
      </c>
      <c r="U4310" s="302" t="s">
        <v>45</v>
      </c>
      <c r="V4310" s="302">
        <v>2011</v>
      </c>
      <c r="W4310" s="302" t="s">
        <v>7241</v>
      </c>
      <c r="X4310" s="302" t="s">
        <v>7242</v>
      </c>
      <c r="Y4310" s="302" t="s">
        <v>7243</v>
      </c>
      <c r="Z4310" s="302">
        <v>1</v>
      </c>
      <c r="AA4310" s="302" t="s">
        <v>7243</v>
      </c>
      <c r="AB4310" s="302">
        <v>0</v>
      </c>
      <c r="AC4310" s="302" t="s">
        <v>7243</v>
      </c>
      <c r="AD4310" s="302" t="s">
        <v>22</v>
      </c>
      <c r="AE4310" s="302"/>
      <c r="AF4310" s="302"/>
      <c r="AG4310" s="302"/>
      <c r="AH4310" s="222"/>
      <c r="AI4310" s="229"/>
    </row>
    <row r="4311" spans="1:35" ht="75">
      <c r="A4311" s="70" t="s">
        <v>2819</v>
      </c>
      <c r="B4311" s="74" t="s">
        <v>18</v>
      </c>
      <c r="C4311" s="74" t="s">
        <v>18</v>
      </c>
      <c r="D4311" s="75">
        <v>42153</v>
      </c>
      <c r="E4311" s="76">
        <v>42153.395833333336</v>
      </c>
      <c r="F4311" s="75">
        <v>42153</v>
      </c>
      <c r="G4311" s="76">
        <v>42153.4375</v>
      </c>
      <c r="H4311" s="76">
        <f>G4311-E4311</f>
        <v>4.1666666664241347E-2</v>
      </c>
      <c r="I4311" s="74">
        <v>3</v>
      </c>
      <c r="J4311" s="74"/>
      <c r="K4311" s="74"/>
      <c r="L4311" s="74" t="s">
        <v>4</v>
      </c>
      <c r="M4311" s="225" t="s">
        <v>3589</v>
      </c>
      <c r="N4311" s="226">
        <v>0.4</v>
      </c>
      <c r="O4311" s="225" t="s">
        <v>25</v>
      </c>
      <c r="P4311" s="225" t="s">
        <v>3590</v>
      </c>
      <c r="Q4311" s="225" t="s">
        <v>3591</v>
      </c>
      <c r="R4311" s="225">
        <v>0.1</v>
      </c>
      <c r="S4311" s="225"/>
      <c r="T4311" s="225">
        <f>R4311+S4311</f>
        <v>0.1</v>
      </c>
      <c r="U4311" s="302"/>
      <c r="V4311" s="302"/>
      <c r="W4311" s="302"/>
      <c r="X4311" s="302"/>
      <c r="Y4311" s="302"/>
      <c r="Z4311" s="302"/>
      <c r="AA4311" s="302"/>
      <c r="AB4311" s="302"/>
      <c r="AC4311" s="302"/>
      <c r="AD4311" s="302" t="s">
        <v>22</v>
      </c>
      <c r="AE4311" s="302"/>
      <c r="AF4311" s="302"/>
      <c r="AG4311" s="302"/>
      <c r="AH4311" s="222"/>
      <c r="AI4311" s="229"/>
    </row>
    <row r="4312" spans="1:35" ht="56.25">
      <c r="A4312" s="70" t="s">
        <v>12042</v>
      </c>
      <c r="B4312" s="74" t="s">
        <v>58</v>
      </c>
      <c r="C4312" s="74" t="s">
        <v>197</v>
      </c>
      <c r="D4312" s="75">
        <v>42311</v>
      </c>
      <c r="E4312" s="76">
        <v>0.38125000000000003</v>
      </c>
      <c r="F4312" s="75">
        <v>42311</v>
      </c>
      <c r="G4312" s="76">
        <v>0.55138888888888882</v>
      </c>
      <c r="H4312" s="76">
        <f>G4312-E4312</f>
        <v>0.17013888888888878</v>
      </c>
      <c r="I4312" s="74">
        <v>21</v>
      </c>
      <c r="J4312" s="74" t="s">
        <v>150</v>
      </c>
      <c r="K4312" s="74" t="s">
        <v>14</v>
      </c>
      <c r="L4312" s="74" t="s">
        <v>29</v>
      </c>
      <c r="M4312" s="225" t="s">
        <v>12101</v>
      </c>
      <c r="N4312" s="226" t="s">
        <v>3</v>
      </c>
      <c r="O4312" s="225" t="s">
        <v>7</v>
      </c>
      <c r="P4312" s="225" t="s">
        <v>12101</v>
      </c>
      <c r="Q4312" s="225" t="s">
        <v>12102</v>
      </c>
      <c r="R4312" s="225">
        <v>4.5</v>
      </c>
      <c r="S4312" s="225">
        <v>1.5</v>
      </c>
      <c r="T4312" s="225">
        <v>6</v>
      </c>
      <c r="U4312" s="302" t="s">
        <v>28</v>
      </c>
      <c r="V4312" s="302">
        <v>1981</v>
      </c>
      <c r="W4312" s="302" t="s">
        <v>1364</v>
      </c>
      <c r="X4312" s="302" t="s">
        <v>1334</v>
      </c>
      <c r="Y4312" s="302">
        <v>41855</v>
      </c>
      <c r="Z4312" s="302">
        <v>100</v>
      </c>
      <c r="AA4312" s="302">
        <v>42586</v>
      </c>
      <c r="AB4312" s="302">
        <v>0</v>
      </c>
      <c r="AC4312" s="302">
        <v>41855</v>
      </c>
      <c r="AD4312" s="302" t="s">
        <v>27</v>
      </c>
      <c r="AE4312" s="302"/>
      <c r="AF4312" s="302"/>
      <c r="AG4312" s="302"/>
      <c r="AH4312" s="222"/>
      <c r="AI4312" s="229"/>
    </row>
    <row r="4313" spans="1:35" ht="330.75">
      <c r="A4313" s="70" t="s">
        <v>12042</v>
      </c>
      <c r="B4313" s="68" t="s">
        <v>1412</v>
      </c>
      <c r="C4313" s="68" t="s">
        <v>1427</v>
      </c>
      <c r="D4313" s="85">
        <v>42312</v>
      </c>
      <c r="E4313" s="89">
        <v>0.68263888888888891</v>
      </c>
      <c r="F4313" s="85">
        <v>42312</v>
      </c>
      <c r="G4313" s="89">
        <v>0.69097222222222221</v>
      </c>
      <c r="H4313" s="405">
        <v>8.3333333333333332E-3</v>
      </c>
      <c r="I4313" s="68">
        <v>0</v>
      </c>
      <c r="J4313" s="68" t="s">
        <v>1556</v>
      </c>
      <c r="K4313" s="68"/>
      <c r="L4313" s="68" t="s">
        <v>11</v>
      </c>
      <c r="M4313" s="221" t="s">
        <v>488</v>
      </c>
      <c r="N4313" s="221" t="s">
        <v>3</v>
      </c>
      <c r="O4313" s="221" t="s">
        <v>23</v>
      </c>
      <c r="P4313" s="221" t="s">
        <v>9216</v>
      </c>
      <c r="Q4313" s="221" t="s">
        <v>12053</v>
      </c>
      <c r="R4313" s="221"/>
      <c r="S4313" s="221"/>
      <c r="T4313" s="483"/>
      <c r="U4313" s="327"/>
      <c r="V4313" s="327" t="s">
        <v>128</v>
      </c>
      <c r="W4313" s="327" t="s">
        <v>128</v>
      </c>
      <c r="X4313" s="327" t="s">
        <v>128</v>
      </c>
      <c r="Y4313" s="327" t="s">
        <v>13949</v>
      </c>
      <c r="Z4313" s="327" t="s">
        <v>128</v>
      </c>
      <c r="AA4313" s="327" t="s">
        <v>128</v>
      </c>
      <c r="AB4313" s="327">
        <v>0</v>
      </c>
      <c r="AC4313" s="327" t="s">
        <v>13936</v>
      </c>
      <c r="AD4313" s="273" t="s">
        <v>56</v>
      </c>
      <c r="AE4313" s="327"/>
      <c r="AF4313" s="327" t="s">
        <v>128</v>
      </c>
      <c r="AG4313" s="327" t="s">
        <v>128</v>
      </c>
      <c r="AH4313" s="222"/>
      <c r="AI4313" s="229"/>
    </row>
    <row r="4314" spans="1:35" ht="252" customHeight="1">
      <c r="A4314" s="70" t="s">
        <v>12042</v>
      </c>
      <c r="B4314" s="68" t="s">
        <v>1412</v>
      </c>
      <c r="C4314" s="68" t="s">
        <v>1427</v>
      </c>
      <c r="D4314" s="85">
        <v>42312</v>
      </c>
      <c r="E4314" s="89">
        <v>0.93472222222222223</v>
      </c>
      <c r="F4314" s="85">
        <v>42312</v>
      </c>
      <c r="G4314" s="89">
        <v>0.9472222222222223</v>
      </c>
      <c r="H4314" s="405">
        <v>1.2499999999999999E-2</v>
      </c>
      <c r="I4314" s="68">
        <v>0</v>
      </c>
      <c r="J4314" s="68" t="s">
        <v>12054</v>
      </c>
      <c r="K4314" s="68"/>
      <c r="L4314" s="68" t="s">
        <v>4</v>
      </c>
      <c r="M4314" s="221" t="s">
        <v>488</v>
      </c>
      <c r="N4314" s="221" t="s">
        <v>3</v>
      </c>
      <c r="O4314" s="221" t="s">
        <v>32</v>
      </c>
      <c r="P4314" s="221" t="s">
        <v>4209</v>
      </c>
      <c r="Q4314" s="221" t="s">
        <v>12055</v>
      </c>
      <c r="R4314" s="221"/>
      <c r="S4314" s="221"/>
      <c r="T4314" s="483"/>
      <c r="U4314" s="327"/>
      <c r="V4314" s="327" t="s">
        <v>128</v>
      </c>
      <c r="W4314" s="327" t="s">
        <v>128</v>
      </c>
      <c r="X4314" s="327" t="s">
        <v>128</v>
      </c>
      <c r="Y4314" s="327" t="s">
        <v>13953</v>
      </c>
      <c r="Z4314" s="327" t="s">
        <v>128</v>
      </c>
      <c r="AA4314" s="327" t="s">
        <v>128</v>
      </c>
      <c r="AB4314" s="327">
        <v>0</v>
      </c>
      <c r="AC4314" s="327" t="s">
        <v>13936</v>
      </c>
      <c r="AD4314" s="273" t="s">
        <v>56</v>
      </c>
      <c r="AE4314" s="327"/>
      <c r="AF4314" s="327" t="s">
        <v>128</v>
      </c>
      <c r="AG4314" s="327" t="s">
        <v>128</v>
      </c>
      <c r="AH4314" s="222"/>
      <c r="AI4314" s="229"/>
    </row>
    <row r="4315" spans="1:35" ht="93.75">
      <c r="A4315" s="70" t="s">
        <v>12042</v>
      </c>
      <c r="B4315" s="74" t="s">
        <v>19</v>
      </c>
      <c r="C4315" s="74" t="s">
        <v>5554</v>
      </c>
      <c r="D4315" s="75">
        <v>42312</v>
      </c>
      <c r="E4315" s="76">
        <v>0.37361111111111112</v>
      </c>
      <c r="F4315" s="75">
        <v>42312</v>
      </c>
      <c r="G4315" s="76">
        <v>0.37986111111111115</v>
      </c>
      <c r="H4315" s="76">
        <v>6.2500000000000333E-3</v>
      </c>
      <c r="I4315" s="74">
        <v>1</v>
      </c>
      <c r="J4315" s="74" t="s">
        <v>150</v>
      </c>
      <c r="K4315" s="74" t="s">
        <v>20</v>
      </c>
      <c r="L4315" s="74" t="s">
        <v>16</v>
      </c>
      <c r="M4315" s="225" t="s">
        <v>5376</v>
      </c>
      <c r="N4315" s="226" t="s">
        <v>3</v>
      </c>
      <c r="O4315" s="225" t="s">
        <v>7</v>
      </c>
      <c r="P4315" s="225" t="s">
        <v>12061</v>
      </c>
      <c r="Q4315" s="225" t="s">
        <v>12062</v>
      </c>
      <c r="R4315" s="225">
        <v>1</v>
      </c>
      <c r="S4315" s="225"/>
      <c r="T4315" s="225">
        <v>1</v>
      </c>
      <c r="U4315" s="302"/>
      <c r="V4315" s="302"/>
      <c r="W4315" s="302"/>
      <c r="X4315" s="302"/>
      <c r="Y4315" s="302"/>
      <c r="Z4315" s="302"/>
      <c r="AA4315" s="302"/>
      <c r="AB4315" s="302"/>
      <c r="AC4315" s="302"/>
      <c r="AD4315" s="302" t="s">
        <v>37</v>
      </c>
      <c r="AE4315" s="302"/>
      <c r="AF4315" s="302"/>
      <c r="AG4315" s="302"/>
      <c r="AH4315" s="222"/>
      <c r="AI4315" s="229"/>
    </row>
    <row r="4316" spans="1:35" ht="31.5">
      <c r="A4316" s="70" t="s">
        <v>12463</v>
      </c>
      <c r="B4316" s="69" t="s">
        <v>132</v>
      </c>
      <c r="C4316" s="70" t="s">
        <v>26</v>
      </c>
      <c r="D4316" s="86">
        <v>42360</v>
      </c>
      <c r="E4316" s="118">
        <v>0.27916666666666667</v>
      </c>
      <c r="F4316" s="86">
        <v>42360</v>
      </c>
      <c r="G4316" s="118">
        <v>0.27916666666666667</v>
      </c>
      <c r="H4316" s="70">
        <v>0</v>
      </c>
      <c r="I4316" s="70">
        <v>24</v>
      </c>
      <c r="J4316" s="70" t="s">
        <v>11753</v>
      </c>
      <c r="K4316" s="70" t="s">
        <v>8</v>
      </c>
      <c r="L4316" s="70" t="s">
        <v>9</v>
      </c>
      <c r="M4316" s="220" t="s">
        <v>12672</v>
      </c>
      <c r="N4316" s="220" t="s">
        <v>3</v>
      </c>
      <c r="O4316" s="220" t="s">
        <v>7</v>
      </c>
      <c r="P4316" s="220" t="s">
        <v>12673</v>
      </c>
      <c r="Q4316" s="219" t="s">
        <v>12968</v>
      </c>
      <c r="R4316" s="456">
        <v>9.4</v>
      </c>
      <c r="S4316" s="456"/>
      <c r="T4316" s="456">
        <v>9.4</v>
      </c>
      <c r="U4316" s="274" t="s">
        <v>28</v>
      </c>
      <c r="V4316" s="274">
        <v>1992</v>
      </c>
      <c r="W4316" s="279" t="s">
        <v>7</v>
      </c>
      <c r="X4316" s="279"/>
      <c r="Y4316" s="296">
        <v>42217</v>
      </c>
      <c r="Z4316" s="279">
        <v>100</v>
      </c>
      <c r="AA4316" s="279">
        <v>2016</v>
      </c>
      <c r="AB4316" s="279">
        <v>0</v>
      </c>
      <c r="AC4316" s="309">
        <v>42036</v>
      </c>
      <c r="AD4316" s="279" t="s">
        <v>31</v>
      </c>
      <c r="AE4316" s="279"/>
      <c r="AF4316" s="279"/>
      <c r="AG4316" s="290"/>
      <c r="AH4316" s="222"/>
      <c r="AI4316" s="229"/>
    </row>
    <row r="4317" spans="1:35" ht="56.25">
      <c r="A4317" s="70" t="s">
        <v>12042</v>
      </c>
      <c r="B4317" s="74" t="s">
        <v>18</v>
      </c>
      <c r="C4317" s="74" t="s">
        <v>18</v>
      </c>
      <c r="D4317" s="75">
        <v>42312</v>
      </c>
      <c r="E4317" s="76">
        <v>42312.583333333336</v>
      </c>
      <c r="F4317" s="75">
        <v>42312</v>
      </c>
      <c r="G4317" s="76">
        <v>42312.666666666664</v>
      </c>
      <c r="H4317" s="76">
        <f>G4317-E4317</f>
        <v>8.3333333328482695E-2</v>
      </c>
      <c r="I4317" s="74">
        <v>1</v>
      </c>
      <c r="J4317" s="74"/>
      <c r="K4317" s="74"/>
      <c r="L4317" s="74" t="s">
        <v>11</v>
      </c>
      <c r="M4317" s="225" t="s">
        <v>337</v>
      </c>
      <c r="N4317" s="226">
        <v>0.4</v>
      </c>
      <c r="O4317" s="225" t="s">
        <v>2</v>
      </c>
      <c r="P4317" s="225" t="s">
        <v>12092</v>
      </c>
      <c r="Q4317" s="225" t="s">
        <v>12082</v>
      </c>
      <c r="R4317" s="225">
        <v>7.9000000000000001E-2</v>
      </c>
      <c r="S4317" s="225"/>
      <c r="T4317" s="225">
        <f>R4317+S4317</f>
        <v>7.9000000000000001E-2</v>
      </c>
      <c r="U4317" s="302"/>
      <c r="V4317" s="302"/>
      <c r="W4317" s="302"/>
      <c r="X4317" s="302"/>
      <c r="Y4317" s="302"/>
      <c r="Z4317" s="302"/>
      <c r="AA4317" s="302"/>
      <c r="AB4317" s="302"/>
      <c r="AC4317" s="302"/>
      <c r="AD4317" s="302" t="s">
        <v>0</v>
      </c>
      <c r="AE4317" s="302"/>
      <c r="AF4317" s="302"/>
      <c r="AG4317" s="302"/>
      <c r="AH4317" s="222"/>
      <c r="AI4317" s="229"/>
    </row>
    <row r="4318" spans="1:35" ht="337.5">
      <c r="A4318" s="70" t="s">
        <v>12042</v>
      </c>
      <c r="B4318" s="74" t="s">
        <v>5</v>
      </c>
      <c r="C4318" s="74" t="s">
        <v>5</v>
      </c>
      <c r="D4318" s="75">
        <v>42312</v>
      </c>
      <c r="E4318" s="76">
        <v>0.39861111111111108</v>
      </c>
      <c r="F4318" s="75">
        <v>42312</v>
      </c>
      <c r="G4318" s="76">
        <v>0.39861111111111108</v>
      </c>
      <c r="H4318" s="76">
        <v>0</v>
      </c>
      <c r="I4318" s="74">
        <v>15</v>
      </c>
      <c r="J4318" s="74" t="s">
        <v>150</v>
      </c>
      <c r="K4318" s="74" t="s">
        <v>8</v>
      </c>
      <c r="L4318" s="74" t="s">
        <v>4</v>
      </c>
      <c r="M4318" s="225" t="s">
        <v>12112</v>
      </c>
      <c r="N4318" s="226" t="s">
        <v>3</v>
      </c>
      <c r="O4318" s="225" t="s">
        <v>7</v>
      </c>
      <c r="P4318" s="225" t="s">
        <v>12169</v>
      </c>
      <c r="Q4318" s="225" t="s">
        <v>13737</v>
      </c>
      <c r="R4318" s="225"/>
      <c r="S4318" s="225">
        <v>4</v>
      </c>
      <c r="T4318" s="225">
        <f>R4318+S4318</f>
        <v>4</v>
      </c>
      <c r="U4318" s="302" t="s">
        <v>28</v>
      </c>
      <c r="V4318" s="302">
        <v>1986</v>
      </c>
      <c r="W4318" s="302" t="s">
        <v>10545</v>
      </c>
      <c r="X4318" s="302" t="s">
        <v>1383</v>
      </c>
      <c r="Y4318" s="302" t="s">
        <v>13738</v>
      </c>
      <c r="Z4318" s="302">
        <v>80</v>
      </c>
      <c r="AA4318" s="302">
        <v>43009</v>
      </c>
      <c r="AB4318" s="302" t="s">
        <v>13739</v>
      </c>
      <c r="AC4318" s="302" t="s">
        <v>586</v>
      </c>
      <c r="AD4318" s="302" t="s">
        <v>0</v>
      </c>
      <c r="AE4318" s="302"/>
      <c r="AF4318" s="302"/>
      <c r="AG4318" s="302"/>
      <c r="AH4318" s="222"/>
      <c r="AI4318" s="229"/>
    </row>
    <row r="4319" spans="1:35" ht="220.5">
      <c r="A4319" s="70" t="s">
        <v>12042</v>
      </c>
      <c r="B4319" s="68" t="s">
        <v>1412</v>
      </c>
      <c r="C4319" s="68" t="s">
        <v>1420</v>
      </c>
      <c r="D4319" s="85">
        <v>42313</v>
      </c>
      <c r="E4319" s="89">
        <v>0.30624999999999997</v>
      </c>
      <c r="F4319" s="85">
        <v>42313</v>
      </c>
      <c r="G4319" s="89">
        <v>0.30624999999999997</v>
      </c>
      <c r="H4319" s="405">
        <v>0</v>
      </c>
      <c r="I4319" s="68">
        <v>0</v>
      </c>
      <c r="J4319" s="68" t="s">
        <v>7369</v>
      </c>
      <c r="K4319" s="68"/>
      <c r="L4319" s="68" t="s">
        <v>4</v>
      </c>
      <c r="M4319" s="221" t="s">
        <v>12056</v>
      </c>
      <c r="N4319" s="219" t="s">
        <v>3</v>
      </c>
      <c r="O4319" s="221" t="s">
        <v>25</v>
      </c>
      <c r="P4319" s="221" t="s">
        <v>12057</v>
      </c>
      <c r="Q4319" s="221" t="s">
        <v>12058</v>
      </c>
      <c r="R4319" s="221"/>
      <c r="S4319" s="221"/>
      <c r="T4319" s="483"/>
      <c r="U4319" s="302" t="s">
        <v>13954</v>
      </c>
      <c r="V4319" s="302" t="s">
        <v>128</v>
      </c>
      <c r="W4319" s="302" t="s">
        <v>128</v>
      </c>
      <c r="X4319" s="302" t="s">
        <v>128</v>
      </c>
      <c r="Y4319" s="302" t="s">
        <v>13942</v>
      </c>
      <c r="Z4319" s="302" t="s">
        <v>128</v>
      </c>
      <c r="AA4319" s="302" t="s">
        <v>128</v>
      </c>
      <c r="AB4319" s="302">
        <v>0</v>
      </c>
      <c r="AC4319" s="302" t="s">
        <v>13936</v>
      </c>
      <c r="AD4319" s="302" t="s">
        <v>0</v>
      </c>
      <c r="AE4319" s="302"/>
      <c r="AF4319" s="302" t="s">
        <v>128</v>
      </c>
      <c r="AG4319" s="302" t="s">
        <v>128</v>
      </c>
      <c r="AH4319" s="222"/>
      <c r="AI4319" s="229"/>
    </row>
    <row r="4320" spans="1:35" ht="78.75" customHeight="1">
      <c r="A4320" s="70" t="s">
        <v>12042</v>
      </c>
      <c r="B4320" s="74" t="s">
        <v>81</v>
      </c>
      <c r="C4320" s="74" t="s">
        <v>81</v>
      </c>
      <c r="D4320" s="75">
        <v>42313</v>
      </c>
      <c r="E4320" s="76">
        <v>0.24444444444444446</v>
      </c>
      <c r="F4320" s="75">
        <v>42313</v>
      </c>
      <c r="G4320" s="76">
        <v>0.2986111111111111</v>
      </c>
      <c r="H4320" s="76">
        <v>5.4166666666666669E-2</v>
      </c>
      <c r="I4320" s="74">
        <v>4</v>
      </c>
      <c r="J4320" s="74"/>
      <c r="K4320" s="74"/>
      <c r="L4320" s="74" t="s">
        <v>4</v>
      </c>
      <c r="M4320" s="225" t="s">
        <v>12982</v>
      </c>
      <c r="N4320" s="226">
        <v>0.4</v>
      </c>
      <c r="O4320" s="225" t="s">
        <v>2</v>
      </c>
      <c r="P4320" s="225" t="s">
        <v>12982</v>
      </c>
      <c r="Q4320" s="225" t="s">
        <v>12983</v>
      </c>
      <c r="R4320" s="225">
        <v>1.1000000000000001</v>
      </c>
      <c r="S4320" s="225">
        <v>1.5</v>
      </c>
      <c r="T4320" s="225">
        <v>2.6</v>
      </c>
      <c r="U4320" s="302" t="s">
        <v>36</v>
      </c>
      <c r="V4320" s="302">
        <v>1987</v>
      </c>
      <c r="W4320" s="302" t="s">
        <v>10576</v>
      </c>
      <c r="X4320" s="302" t="s">
        <v>1053</v>
      </c>
      <c r="Y4320" s="302" t="s">
        <v>12984</v>
      </c>
      <c r="Z4320" s="302">
        <v>1</v>
      </c>
      <c r="AA4320" s="302"/>
      <c r="AB4320" s="302">
        <v>0</v>
      </c>
      <c r="AC4320" s="302"/>
      <c r="AD4320" s="302" t="s">
        <v>0</v>
      </c>
      <c r="AE4320" s="302"/>
      <c r="AF4320" s="302"/>
      <c r="AG4320" s="302"/>
      <c r="AH4320" s="222"/>
      <c r="AI4320" s="229"/>
    </row>
    <row r="4321" spans="1:35" ht="168.75">
      <c r="A4321" s="70" t="s">
        <v>12042</v>
      </c>
      <c r="B4321" s="74" t="s">
        <v>81</v>
      </c>
      <c r="C4321" s="74" t="s">
        <v>81</v>
      </c>
      <c r="D4321" s="75">
        <v>42313</v>
      </c>
      <c r="E4321" s="76">
        <v>0.51458333333333328</v>
      </c>
      <c r="F4321" s="75">
        <v>42313</v>
      </c>
      <c r="G4321" s="76">
        <v>0.51458333333333328</v>
      </c>
      <c r="H4321" s="76">
        <v>0</v>
      </c>
      <c r="I4321" s="74">
        <v>17</v>
      </c>
      <c r="J4321" s="74" t="s">
        <v>143</v>
      </c>
      <c r="K4321" s="74" t="s">
        <v>8</v>
      </c>
      <c r="L4321" s="74" t="s">
        <v>29</v>
      </c>
      <c r="M4321" s="225" t="s">
        <v>12985</v>
      </c>
      <c r="N4321" s="226" t="s">
        <v>3</v>
      </c>
      <c r="O4321" s="225" t="s">
        <v>7</v>
      </c>
      <c r="P4321" s="225" t="s">
        <v>12985</v>
      </c>
      <c r="Q4321" s="225" t="s">
        <v>12064</v>
      </c>
      <c r="R4321" s="225"/>
      <c r="S4321" s="225">
        <v>4</v>
      </c>
      <c r="T4321" s="225">
        <v>4</v>
      </c>
      <c r="U4321" s="302" t="s">
        <v>28</v>
      </c>
      <c r="V4321" s="302">
        <v>1989</v>
      </c>
      <c r="W4321" s="302" t="s">
        <v>587</v>
      </c>
      <c r="X4321" s="302" t="s">
        <v>10005</v>
      </c>
      <c r="Y4321" s="302">
        <v>42249</v>
      </c>
      <c r="Z4321" s="302">
        <v>1</v>
      </c>
      <c r="AA4321" s="302" t="s">
        <v>12986</v>
      </c>
      <c r="AB4321" s="302">
        <v>0</v>
      </c>
      <c r="AC4321" s="302"/>
      <c r="AD4321" s="302" t="s">
        <v>27</v>
      </c>
      <c r="AE4321" s="302"/>
      <c r="AF4321" s="302"/>
      <c r="AG4321" s="302"/>
      <c r="AH4321" s="222"/>
      <c r="AI4321" s="229"/>
    </row>
    <row r="4322" spans="1:35">
      <c r="A4322" s="70" t="s">
        <v>12463</v>
      </c>
      <c r="B4322" s="69" t="s">
        <v>132</v>
      </c>
      <c r="C4322" s="70" t="s">
        <v>26</v>
      </c>
      <c r="D4322" s="86">
        <v>42360</v>
      </c>
      <c r="E4322" s="118">
        <v>0.32569444444444445</v>
      </c>
      <c r="F4322" s="86">
        <v>42360</v>
      </c>
      <c r="G4322" s="118">
        <v>0.33263888888888887</v>
      </c>
      <c r="H4322" s="118">
        <v>6.9444444444444441E-3</v>
      </c>
      <c r="I4322" s="70">
        <v>41</v>
      </c>
      <c r="J4322" s="70" t="s">
        <v>672</v>
      </c>
      <c r="K4322" s="70" t="s">
        <v>12674</v>
      </c>
      <c r="L4322" s="70" t="s">
        <v>9</v>
      </c>
      <c r="M4322" s="220" t="s">
        <v>3645</v>
      </c>
      <c r="N4322" s="220">
        <v>35</v>
      </c>
      <c r="O4322" s="220" t="s">
        <v>7</v>
      </c>
      <c r="P4322" s="220" t="s">
        <v>12675</v>
      </c>
      <c r="Q4322" s="219" t="s">
        <v>12676</v>
      </c>
      <c r="R4322" s="456">
        <v>1.1000000000000001</v>
      </c>
      <c r="S4322" s="456">
        <v>4.4000000000000004</v>
      </c>
      <c r="T4322" s="456">
        <v>5.5</v>
      </c>
      <c r="U4322" s="274"/>
      <c r="V4322" s="274">
        <v>1996</v>
      </c>
      <c r="W4322" s="279" t="s">
        <v>7</v>
      </c>
      <c r="X4322" s="279"/>
      <c r="Y4322" s="296">
        <v>42207</v>
      </c>
      <c r="Z4322" s="279">
        <v>100</v>
      </c>
      <c r="AA4322" s="279">
        <v>2016</v>
      </c>
      <c r="AB4322" s="279">
        <v>0</v>
      </c>
      <c r="AC4322" s="309">
        <v>42005</v>
      </c>
      <c r="AD4322" s="279" t="s">
        <v>31</v>
      </c>
      <c r="AE4322" s="279"/>
      <c r="AF4322" s="279"/>
      <c r="AG4322" s="290"/>
      <c r="AH4322" s="222"/>
      <c r="AI4322" s="229"/>
    </row>
    <row r="4323" spans="1:35" ht="56.25">
      <c r="A4323" s="70" t="s">
        <v>12042</v>
      </c>
      <c r="B4323" s="74" t="s">
        <v>18</v>
      </c>
      <c r="C4323" s="74" t="s">
        <v>18</v>
      </c>
      <c r="D4323" s="75">
        <v>42313</v>
      </c>
      <c r="E4323" s="76">
        <v>42313.541666666664</v>
      </c>
      <c r="F4323" s="75">
        <v>42313</v>
      </c>
      <c r="G4323" s="76">
        <v>42313.583333333336</v>
      </c>
      <c r="H4323" s="76">
        <f>G4323-E4323</f>
        <v>4.1666666671517305E-2</v>
      </c>
      <c r="I4323" s="74">
        <v>1</v>
      </c>
      <c r="J4323" s="74"/>
      <c r="K4323" s="74"/>
      <c r="L4323" s="74" t="s">
        <v>4</v>
      </c>
      <c r="M4323" s="225" t="s">
        <v>12093</v>
      </c>
      <c r="N4323" s="226">
        <v>0.4</v>
      </c>
      <c r="O4323" s="225" t="s">
        <v>25</v>
      </c>
      <c r="P4323" s="225" t="s">
        <v>12094</v>
      </c>
      <c r="Q4323" s="225" t="s">
        <v>12095</v>
      </c>
      <c r="R4323" s="225">
        <v>2.8000000000000001E-2</v>
      </c>
      <c r="S4323" s="225"/>
      <c r="T4323" s="225">
        <f>R4323+S4323</f>
        <v>2.8000000000000001E-2</v>
      </c>
      <c r="U4323" s="302"/>
      <c r="V4323" s="302"/>
      <c r="W4323" s="302"/>
      <c r="X4323" s="302"/>
      <c r="Y4323" s="302"/>
      <c r="Z4323" s="302"/>
      <c r="AA4323" s="302"/>
      <c r="AB4323" s="302"/>
      <c r="AC4323" s="302"/>
      <c r="AD4323" s="302" t="s">
        <v>0</v>
      </c>
      <c r="AE4323" s="302"/>
      <c r="AF4323" s="302"/>
      <c r="AG4323" s="302"/>
      <c r="AH4323" s="222"/>
      <c r="AI4323" s="229"/>
    </row>
    <row r="4324" spans="1:35" ht="110.25" customHeight="1">
      <c r="A4324" s="70" t="s">
        <v>12042</v>
      </c>
      <c r="B4324" s="74" t="s">
        <v>18</v>
      </c>
      <c r="C4324" s="74" t="s">
        <v>18</v>
      </c>
      <c r="D4324" s="75">
        <v>42313</v>
      </c>
      <c r="E4324" s="76">
        <v>42313.566666666666</v>
      </c>
      <c r="F4324" s="75">
        <v>42313</v>
      </c>
      <c r="G4324" s="76">
        <v>42313.595833333333</v>
      </c>
      <c r="H4324" s="76">
        <f>G4324-E4324</f>
        <v>2.9166666667151731E-2</v>
      </c>
      <c r="I4324" s="74">
        <v>1</v>
      </c>
      <c r="J4324" s="74"/>
      <c r="K4324" s="74"/>
      <c r="L4324" s="74" t="s">
        <v>4</v>
      </c>
      <c r="M4324" s="225" t="s">
        <v>7</v>
      </c>
      <c r="N4324" s="226">
        <v>0.4</v>
      </c>
      <c r="O4324" s="225" t="s">
        <v>7</v>
      </c>
      <c r="P4324" s="225" t="s">
        <v>503</v>
      </c>
      <c r="Q4324" s="225" t="s">
        <v>12096</v>
      </c>
      <c r="R4324" s="225">
        <v>0.122</v>
      </c>
      <c r="S4324" s="225"/>
      <c r="T4324" s="225">
        <f>R4324+S4324</f>
        <v>0.122</v>
      </c>
      <c r="U4324" s="302"/>
      <c r="V4324" s="302"/>
      <c r="W4324" s="302"/>
      <c r="X4324" s="302"/>
      <c r="Y4324" s="302"/>
      <c r="Z4324" s="302"/>
      <c r="AA4324" s="302"/>
      <c r="AB4324" s="302"/>
      <c r="AC4324" s="302"/>
      <c r="AD4324" s="302" t="s">
        <v>0</v>
      </c>
      <c r="AE4324" s="302"/>
      <c r="AF4324" s="302"/>
      <c r="AG4324" s="302"/>
      <c r="AH4324" s="222"/>
      <c r="AI4324" s="229"/>
    </row>
    <row r="4325" spans="1:35" ht="63" customHeight="1">
      <c r="A4325" s="70" t="s">
        <v>12042</v>
      </c>
      <c r="B4325" s="69" t="s">
        <v>1412</v>
      </c>
      <c r="C4325" s="69" t="s">
        <v>1427</v>
      </c>
      <c r="D4325" s="93">
        <v>42314</v>
      </c>
      <c r="E4325" s="118">
        <v>0.34375</v>
      </c>
      <c r="F4325" s="93">
        <v>42314</v>
      </c>
      <c r="G4325" s="118">
        <v>0.38750000000000001</v>
      </c>
      <c r="H4325" s="104">
        <v>4.3750000000000004E-2</v>
      </c>
      <c r="I4325" s="69">
        <v>8</v>
      </c>
      <c r="J4325" s="69" t="s">
        <v>1556</v>
      </c>
      <c r="K4325" s="69"/>
      <c r="L4325" s="69" t="s">
        <v>11</v>
      </c>
      <c r="M4325" s="219" t="s">
        <v>11969</v>
      </c>
      <c r="N4325" s="219" t="s">
        <v>3</v>
      </c>
      <c r="O4325" s="219" t="s">
        <v>23</v>
      </c>
      <c r="P4325" s="219" t="s">
        <v>11969</v>
      </c>
      <c r="Q4325" s="441" t="s">
        <v>12115</v>
      </c>
      <c r="R4325" s="463"/>
      <c r="S4325" s="463"/>
      <c r="T4325" s="463"/>
      <c r="U4325" s="327"/>
      <c r="V4325" s="327" t="s">
        <v>128</v>
      </c>
      <c r="W4325" s="327" t="s">
        <v>128</v>
      </c>
      <c r="X4325" s="327" t="s">
        <v>128</v>
      </c>
      <c r="Y4325" s="327" t="s">
        <v>13935</v>
      </c>
      <c r="Z4325" s="327" t="s">
        <v>128</v>
      </c>
      <c r="AA4325" s="327" t="s">
        <v>128</v>
      </c>
      <c r="AB4325" s="327">
        <v>0</v>
      </c>
      <c r="AC4325" s="327" t="s">
        <v>13936</v>
      </c>
      <c r="AD4325" s="273" t="s">
        <v>56</v>
      </c>
      <c r="AE4325" s="327"/>
      <c r="AF4325" s="327" t="s">
        <v>128</v>
      </c>
      <c r="AG4325" s="327" t="s">
        <v>128</v>
      </c>
      <c r="AH4325" s="222"/>
      <c r="AI4325" s="229"/>
    </row>
    <row r="4326" spans="1:35" ht="283.5">
      <c r="A4326" s="70" t="s">
        <v>12042</v>
      </c>
      <c r="B4326" s="69" t="s">
        <v>1412</v>
      </c>
      <c r="C4326" s="69" t="s">
        <v>1427</v>
      </c>
      <c r="D4326" s="93">
        <v>42314</v>
      </c>
      <c r="E4326" s="118">
        <v>0.34375</v>
      </c>
      <c r="F4326" s="93">
        <v>42314</v>
      </c>
      <c r="G4326" s="118">
        <v>0.38750000000000001</v>
      </c>
      <c r="H4326" s="104">
        <v>4.3750000000000004E-2</v>
      </c>
      <c r="I4326" s="69">
        <v>8</v>
      </c>
      <c r="J4326" s="69" t="s">
        <v>1556</v>
      </c>
      <c r="K4326" s="69"/>
      <c r="L4326" s="69" t="s">
        <v>11</v>
      </c>
      <c r="M4326" s="219" t="s">
        <v>11969</v>
      </c>
      <c r="N4326" s="221" t="s">
        <v>3</v>
      </c>
      <c r="O4326" s="221" t="s">
        <v>23</v>
      </c>
      <c r="P4326" s="219" t="s">
        <v>3981</v>
      </c>
      <c r="Q4326" s="441" t="s">
        <v>12125</v>
      </c>
      <c r="R4326" s="463"/>
      <c r="S4326" s="463"/>
      <c r="T4326" s="463"/>
      <c r="U4326" s="327"/>
      <c r="V4326" s="327" t="s">
        <v>128</v>
      </c>
      <c r="W4326" s="327" t="s">
        <v>128</v>
      </c>
      <c r="X4326" s="327" t="s">
        <v>128</v>
      </c>
      <c r="Y4326" s="327" t="s">
        <v>13935</v>
      </c>
      <c r="Z4326" s="327" t="s">
        <v>128</v>
      </c>
      <c r="AA4326" s="327" t="s">
        <v>128</v>
      </c>
      <c r="AB4326" s="327">
        <v>0</v>
      </c>
      <c r="AC4326" s="327" t="s">
        <v>13936</v>
      </c>
      <c r="AD4326" s="273" t="s">
        <v>56</v>
      </c>
      <c r="AE4326" s="327"/>
      <c r="AF4326" s="327" t="s">
        <v>128</v>
      </c>
      <c r="AG4326" s="327" t="s">
        <v>128</v>
      </c>
      <c r="AH4326" s="222"/>
      <c r="AI4326" s="229"/>
    </row>
    <row r="4327" spans="1:35" ht="375">
      <c r="A4327" s="70" t="s">
        <v>12042</v>
      </c>
      <c r="B4327" s="74" t="s">
        <v>15</v>
      </c>
      <c r="C4327" s="74" t="s">
        <v>11831</v>
      </c>
      <c r="D4327" s="75">
        <v>42314</v>
      </c>
      <c r="E4327" s="76">
        <v>0.20902777777777778</v>
      </c>
      <c r="F4327" s="75">
        <v>42314</v>
      </c>
      <c r="G4327" s="76">
        <v>0.21875</v>
      </c>
      <c r="H4327" s="76">
        <f>(F4327+G4327)-(D4327+E4327)</f>
        <v>9.7222222248092294E-3</v>
      </c>
      <c r="I4327" s="74">
        <v>160</v>
      </c>
      <c r="J4327" s="74" t="s">
        <v>12114</v>
      </c>
      <c r="K4327" s="74"/>
      <c r="L4327" s="74" t="s">
        <v>4</v>
      </c>
      <c r="M4327" s="225" t="s">
        <v>12141</v>
      </c>
      <c r="N4327" s="226">
        <v>110</v>
      </c>
      <c r="O4327" s="225" t="s">
        <v>13</v>
      </c>
      <c r="P4327" s="225" t="s">
        <v>12142</v>
      </c>
      <c r="Q4327" s="225" t="s">
        <v>12143</v>
      </c>
      <c r="R4327" s="225">
        <v>15.26</v>
      </c>
      <c r="S4327" s="225"/>
      <c r="T4327" s="225">
        <f>SUM(R4327:S4327)</f>
        <v>15.26</v>
      </c>
      <c r="U4327" s="302" t="s">
        <v>28</v>
      </c>
      <c r="V4327" s="302">
        <v>1977</v>
      </c>
      <c r="W4327" s="302" t="s">
        <v>13062</v>
      </c>
      <c r="X4327" s="302" t="s">
        <v>13063</v>
      </c>
      <c r="Y4327" s="302" t="s">
        <v>13064</v>
      </c>
      <c r="Z4327" s="302">
        <v>100</v>
      </c>
      <c r="AA4327" s="302" t="s">
        <v>5573</v>
      </c>
      <c r="AB4327" s="302">
        <v>0</v>
      </c>
      <c r="AC4327" s="302" t="s">
        <v>13065</v>
      </c>
      <c r="AD4327" s="302" t="s">
        <v>0</v>
      </c>
      <c r="AE4327" s="302" t="s">
        <v>53</v>
      </c>
      <c r="AF4327" s="302"/>
      <c r="AG4327" s="302" t="s">
        <v>13066</v>
      </c>
      <c r="AH4327" s="222"/>
      <c r="AI4327" s="229"/>
    </row>
    <row r="4328" spans="1:35" ht="173.25">
      <c r="A4328" s="70" t="s">
        <v>12042</v>
      </c>
      <c r="B4328" s="74" t="s">
        <v>15</v>
      </c>
      <c r="C4328" s="74" t="s">
        <v>11831</v>
      </c>
      <c r="D4328" s="75">
        <v>42314</v>
      </c>
      <c r="E4328" s="76">
        <v>0.59583333333333333</v>
      </c>
      <c r="F4328" s="75">
        <v>42314</v>
      </c>
      <c r="G4328" s="76">
        <v>0.59722222222222221</v>
      </c>
      <c r="H4328" s="76">
        <f>(F4328+G4328)-(D4328+E4328)</f>
        <v>1.3888888861401938E-3</v>
      </c>
      <c r="I4328" s="74">
        <v>11</v>
      </c>
      <c r="J4328" s="74" t="s">
        <v>150</v>
      </c>
      <c r="K4328" s="74" t="s">
        <v>50</v>
      </c>
      <c r="L4328" s="74" t="s">
        <v>9</v>
      </c>
      <c r="M4328" s="225" t="s">
        <v>325</v>
      </c>
      <c r="N4328" s="226" t="s">
        <v>3</v>
      </c>
      <c r="O4328" s="225" t="s">
        <v>7</v>
      </c>
      <c r="P4328" s="225" t="s">
        <v>698</v>
      </c>
      <c r="Q4328" s="225" t="s">
        <v>12467</v>
      </c>
      <c r="R4328" s="225"/>
      <c r="S4328" s="225">
        <v>4.6900000000000004</v>
      </c>
      <c r="T4328" s="225">
        <f>SUM(R4328:S4328)</f>
        <v>4.6900000000000004</v>
      </c>
      <c r="U4328" s="302" t="s">
        <v>28</v>
      </c>
      <c r="V4328" s="302">
        <v>1954</v>
      </c>
      <c r="W4328" s="302" t="s">
        <v>1908</v>
      </c>
      <c r="X4328" s="302"/>
      <c r="Y4328" s="302" t="s">
        <v>13042</v>
      </c>
      <c r="Z4328" s="302">
        <v>100</v>
      </c>
      <c r="AA4328" s="302" t="s">
        <v>5573</v>
      </c>
      <c r="AB4328" s="302">
        <v>0</v>
      </c>
      <c r="AC4328" s="302"/>
      <c r="AD4328" s="302" t="s">
        <v>30</v>
      </c>
      <c r="AE4328" s="302" t="s">
        <v>53</v>
      </c>
      <c r="AF4328" s="302"/>
      <c r="AG4328" s="302" t="s">
        <v>13067</v>
      </c>
      <c r="AH4328" s="222"/>
      <c r="AI4328" s="229"/>
    </row>
    <row r="4329" spans="1:35" ht="168.75">
      <c r="A4329" s="70" t="s">
        <v>12042</v>
      </c>
      <c r="B4329" s="74" t="s">
        <v>5</v>
      </c>
      <c r="C4329" s="74" t="s">
        <v>5</v>
      </c>
      <c r="D4329" s="75">
        <v>42314</v>
      </c>
      <c r="E4329" s="76">
        <v>0.5229166666666667</v>
      </c>
      <c r="F4329" s="75">
        <v>42314</v>
      </c>
      <c r="G4329" s="76">
        <v>0.5229166666666667</v>
      </c>
      <c r="H4329" s="76">
        <v>0</v>
      </c>
      <c r="I4329" s="74">
        <v>6</v>
      </c>
      <c r="J4329" s="74" t="s">
        <v>150</v>
      </c>
      <c r="K4329" s="74" t="s">
        <v>8</v>
      </c>
      <c r="L4329" s="74" t="s">
        <v>9</v>
      </c>
      <c r="M4329" s="225" t="s">
        <v>12113</v>
      </c>
      <c r="N4329" s="226" t="s">
        <v>3</v>
      </c>
      <c r="O4329" s="225" t="s">
        <v>7</v>
      </c>
      <c r="P4329" s="225" t="s">
        <v>13740</v>
      </c>
      <c r="Q4329" s="225" t="s">
        <v>13741</v>
      </c>
      <c r="R4329" s="225"/>
      <c r="S4329" s="225">
        <v>0.5</v>
      </c>
      <c r="T4329" s="225">
        <v>0.5</v>
      </c>
      <c r="U4329" s="302" t="s">
        <v>28</v>
      </c>
      <c r="V4329" s="302">
        <v>1980</v>
      </c>
      <c r="W4329" s="302" t="s">
        <v>587</v>
      </c>
      <c r="X4329" s="302" t="s">
        <v>1383</v>
      </c>
      <c r="Y4329" s="302" t="s">
        <v>13742</v>
      </c>
      <c r="Z4329" s="302" t="s">
        <v>13743</v>
      </c>
      <c r="AA4329" s="302" t="s">
        <v>13744</v>
      </c>
      <c r="AB4329" s="302" t="s">
        <v>13745</v>
      </c>
      <c r="AC4329" s="302"/>
      <c r="AD4329" s="302" t="s">
        <v>30</v>
      </c>
      <c r="AE4329" s="302"/>
      <c r="AF4329" s="302"/>
      <c r="AG4329" s="302"/>
      <c r="AH4329" s="222"/>
      <c r="AI4329" s="229"/>
    </row>
    <row r="4330" spans="1:35" ht="122.25">
      <c r="A4330" s="70" t="s">
        <v>12042</v>
      </c>
      <c r="B4330" s="74" t="s">
        <v>12</v>
      </c>
      <c r="C4330" s="74" t="s">
        <v>12163</v>
      </c>
      <c r="D4330" s="75">
        <v>42315</v>
      </c>
      <c r="E4330" s="76">
        <v>0.64930555555555558</v>
      </c>
      <c r="F4330" s="75">
        <v>42315</v>
      </c>
      <c r="G4330" s="76">
        <v>0.64930555555555558</v>
      </c>
      <c r="H4330" s="76">
        <f>G4330-E4330</f>
        <v>0</v>
      </c>
      <c r="I4330" s="74">
        <v>13</v>
      </c>
      <c r="J4330" s="74" t="s">
        <v>12116</v>
      </c>
      <c r="K4330" s="74" t="s">
        <v>8</v>
      </c>
      <c r="L4330" s="74" t="s">
        <v>16</v>
      </c>
      <c r="M4330" s="225" t="s">
        <v>12164</v>
      </c>
      <c r="N4330" s="226">
        <v>110</v>
      </c>
      <c r="O4330" s="225" t="s">
        <v>7</v>
      </c>
      <c r="P4330" s="225" t="s">
        <v>12164</v>
      </c>
      <c r="Q4330" s="225" t="s">
        <v>12165</v>
      </c>
      <c r="R4330" s="225">
        <v>0.12</v>
      </c>
      <c r="S4330" s="225">
        <v>0.11</v>
      </c>
      <c r="T4330" s="225">
        <v>0.23</v>
      </c>
      <c r="U4330" s="302" t="s">
        <v>128</v>
      </c>
      <c r="V4330" s="302" t="s">
        <v>128</v>
      </c>
      <c r="W4330" s="302" t="s">
        <v>128</v>
      </c>
      <c r="X4330" s="302" t="s">
        <v>128</v>
      </c>
      <c r="Y4330" s="302" t="s">
        <v>128</v>
      </c>
      <c r="Z4330" s="302" t="s">
        <v>128</v>
      </c>
      <c r="AA4330" s="302" t="s">
        <v>128</v>
      </c>
      <c r="AB4330" s="302" t="s">
        <v>128</v>
      </c>
      <c r="AC4330" s="302" t="s">
        <v>128</v>
      </c>
      <c r="AD4330" s="302" t="s">
        <v>37</v>
      </c>
      <c r="AE4330" s="302" t="s">
        <v>128</v>
      </c>
      <c r="AF4330" s="302" t="s">
        <v>128</v>
      </c>
      <c r="AG4330" s="302"/>
      <c r="AH4330" s="222"/>
      <c r="AI4330" s="229"/>
    </row>
    <row r="4331" spans="1:35" ht="93.75">
      <c r="A4331" s="70" t="s">
        <v>12042</v>
      </c>
      <c r="B4331" s="74" t="s">
        <v>58</v>
      </c>
      <c r="C4331" s="74" t="s">
        <v>197</v>
      </c>
      <c r="D4331" s="75">
        <v>42315</v>
      </c>
      <c r="E4331" s="76">
        <v>5.1388888888888894E-2</v>
      </c>
      <c r="F4331" s="75">
        <v>42315</v>
      </c>
      <c r="G4331" s="76">
        <v>0.25</v>
      </c>
      <c r="H4331" s="76">
        <f>G4331-E4331</f>
        <v>0.1986111111111111</v>
      </c>
      <c r="I4331" s="74">
        <v>6</v>
      </c>
      <c r="J4331" s="74" t="s">
        <v>150</v>
      </c>
      <c r="K4331" s="74" t="s">
        <v>14</v>
      </c>
      <c r="L4331" s="74" t="s">
        <v>9</v>
      </c>
      <c r="M4331" s="225" t="s">
        <v>13533</v>
      </c>
      <c r="N4331" s="226" t="s">
        <v>3</v>
      </c>
      <c r="O4331" s="225" t="s">
        <v>7</v>
      </c>
      <c r="P4331" s="225" t="s">
        <v>13534</v>
      </c>
      <c r="Q4331" s="225" t="s">
        <v>13535</v>
      </c>
      <c r="R4331" s="225">
        <v>9.4</v>
      </c>
      <c r="S4331" s="225"/>
      <c r="T4331" s="225">
        <f>R4331+S4331</f>
        <v>9.4</v>
      </c>
      <c r="U4331" s="302" t="s">
        <v>28</v>
      </c>
      <c r="V4331" s="302">
        <v>1984</v>
      </c>
      <c r="W4331" s="302" t="s">
        <v>1709</v>
      </c>
      <c r="X4331" s="302" t="s">
        <v>724</v>
      </c>
      <c r="Y4331" s="302">
        <v>42081</v>
      </c>
      <c r="Z4331" s="302">
        <v>100</v>
      </c>
      <c r="AA4331" s="302">
        <v>42812</v>
      </c>
      <c r="AB4331" s="302">
        <v>0</v>
      </c>
      <c r="AC4331" s="302">
        <v>42081</v>
      </c>
      <c r="AD4331" s="302" t="s">
        <v>30</v>
      </c>
      <c r="AE4331" s="302"/>
      <c r="AF4331" s="302"/>
      <c r="AG4331" s="302"/>
      <c r="AH4331" s="222"/>
      <c r="AI4331" s="229"/>
    </row>
    <row r="4332" spans="1:35" ht="31.5">
      <c r="A4332" s="70" t="s">
        <v>12042</v>
      </c>
      <c r="B4332" s="69" t="s">
        <v>132</v>
      </c>
      <c r="C4332" s="70" t="s">
        <v>26</v>
      </c>
      <c r="D4332" s="86">
        <v>42316</v>
      </c>
      <c r="E4332" s="118">
        <v>0.69791666666666663</v>
      </c>
      <c r="F4332" s="86">
        <v>42316</v>
      </c>
      <c r="G4332" s="118">
        <v>0.69791666666666663</v>
      </c>
      <c r="H4332" s="118">
        <v>0</v>
      </c>
      <c r="I4332" s="70">
        <v>239</v>
      </c>
      <c r="J4332" s="70" t="s">
        <v>230</v>
      </c>
      <c r="K4332" s="70" t="s">
        <v>8</v>
      </c>
      <c r="L4332" s="70" t="s">
        <v>4</v>
      </c>
      <c r="M4332" s="220" t="s">
        <v>3504</v>
      </c>
      <c r="N4332" s="220">
        <v>35</v>
      </c>
      <c r="O4332" s="220" t="s">
        <v>7</v>
      </c>
      <c r="P4332" s="220" t="s">
        <v>12958</v>
      </c>
      <c r="Q4332" s="219" t="s">
        <v>12959</v>
      </c>
      <c r="R4332" s="456">
        <v>20.635000000000002</v>
      </c>
      <c r="S4332" s="456">
        <v>11.058999999999999</v>
      </c>
      <c r="T4332" s="456">
        <v>31.693999999999999</v>
      </c>
      <c r="U4332" s="274" t="s">
        <v>45</v>
      </c>
      <c r="V4332" s="274">
        <v>2011</v>
      </c>
      <c r="W4332" s="279" t="s">
        <v>7</v>
      </c>
      <c r="X4332" s="279" t="s">
        <v>12960</v>
      </c>
      <c r="Y4332" s="296">
        <v>41835</v>
      </c>
      <c r="Z4332" s="279">
        <v>100</v>
      </c>
      <c r="AA4332" s="279">
        <v>2016</v>
      </c>
      <c r="AB4332" s="279">
        <v>0</v>
      </c>
      <c r="AC4332" s="279">
        <v>0</v>
      </c>
      <c r="AD4332" s="279" t="s">
        <v>0</v>
      </c>
      <c r="AE4332" s="279"/>
      <c r="AF4332" s="279"/>
      <c r="AG4332" s="290"/>
      <c r="AH4332" s="222"/>
      <c r="AI4332" s="229"/>
    </row>
    <row r="4333" spans="1:35" ht="362.25">
      <c r="A4333" s="70" t="s">
        <v>12042</v>
      </c>
      <c r="B4333" s="69" t="s">
        <v>1412</v>
      </c>
      <c r="C4333" s="69" t="s">
        <v>1427</v>
      </c>
      <c r="D4333" s="93">
        <v>42316</v>
      </c>
      <c r="E4333" s="118">
        <v>0.5083333333333333</v>
      </c>
      <c r="F4333" s="93">
        <v>42316</v>
      </c>
      <c r="G4333" s="118">
        <v>0.5083333333333333</v>
      </c>
      <c r="H4333" s="104">
        <v>0</v>
      </c>
      <c r="I4333" s="69">
        <v>0</v>
      </c>
      <c r="J4333" s="69" t="s">
        <v>12126</v>
      </c>
      <c r="K4333" s="69"/>
      <c r="L4333" s="69" t="s">
        <v>11</v>
      </c>
      <c r="M4333" s="219" t="s">
        <v>488</v>
      </c>
      <c r="N4333" s="221" t="s">
        <v>3</v>
      </c>
      <c r="O4333" s="221" t="s">
        <v>32</v>
      </c>
      <c r="P4333" s="219" t="s">
        <v>7430</v>
      </c>
      <c r="Q4333" s="441" t="s">
        <v>12127</v>
      </c>
      <c r="R4333" s="463"/>
      <c r="S4333" s="463"/>
      <c r="T4333" s="463"/>
      <c r="U4333" s="302"/>
      <c r="V4333" s="302" t="s">
        <v>128</v>
      </c>
      <c r="W4333" s="302" t="s">
        <v>128</v>
      </c>
      <c r="X4333" s="302" t="s">
        <v>128</v>
      </c>
      <c r="Y4333" s="302" t="s">
        <v>13955</v>
      </c>
      <c r="Z4333" s="302" t="s">
        <v>128</v>
      </c>
      <c r="AA4333" s="302" t="s">
        <v>128</v>
      </c>
      <c r="AB4333" s="302">
        <v>0</v>
      </c>
      <c r="AC4333" s="302" t="s">
        <v>13936</v>
      </c>
      <c r="AD4333" s="302" t="s">
        <v>0</v>
      </c>
      <c r="AE4333" s="302"/>
      <c r="AF4333" s="302" t="s">
        <v>128</v>
      </c>
      <c r="AG4333" s="302" t="s">
        <v>128</v>
      </c>
      <c r="AH4333" s="222"/>
      <c r="AI4333" s="229"/>
    </row>
    <row r="4334" spans="1:35" ht="252">
      <c r="A4334" s="70" t="s">
        <v>12042</v>
      </c>
      <c r="B4334" s="69" t="s">
        <v>1412</v>
      </c>
      <c r="C4334" s="69" t="s">
        <v>1423</v>
      </c>
      <c r="D4334" s="93">
        <v>42316</v>
      </c>
      <c r="E4334" s="118">
        <v>0.67083333333333339</v>
      </c>
      <c r="F4334" s="93">
        <v>42316</v>
      </c>
      <c r="G4334" s="118">
        <v>0.69930555555555562</v>
      </c>
      <c r="H4334" s="104">
        <v>2.8472222222222222E-2</v>
      </c>
      <c r="I4334" s="69">
        <v>5</v>
      </c>
      <c r="J4334" s="69" t="s">
        <v>7416</v>
      </c>
      <c r="K4334" s="69"/>
      <c r="L4334" s="69" t="s">
        <v>16</v>
      </c>
      <c r="M4334" s="219" t="s">
        <v>12128</v>
      </c>
      <c r="N4334" s="219">
        <v>0.4</v>
      </c>
      <c r="O4334" s="219" t="s">
        <v>25</v>
      </c>
      <c r="P4334" s="219" t="s">
        <v>12128</v>
      </c>
      <c r="Q4334" s="441" t="s">
        <v>12129</v>
      </c>
      <c r="R4334" s="463"/>
      <c r="S4334" s="463"/>
      <c r="T4334" s="463"/>
      <c r="U4334" s="328" t="s">
        <v>13956</v>
      </c>
      <c r="V4334" s="328" t="s">
        <v>128</v>
      </c>
      <c r="W4334" s="328" t="s">
        <v>128</v>
      </c>
      <c r="X4334" s="328" t="s">
        <v>128</v>
      </c>
      <c r="Y4334" s="328" t="s">
        <v>13942</v>
      </c>
      <c r="Z4334" s="328" t="s">
        <v>128</v>
      </c>
      <c r="AA4334" s="328" t="s">
        <v>128</v>
      </c>
      <c r="AB4334" s="328">
        <v>0</v>
      </c>
      <c r="AC4334" s="328" t="s">
        <v>13936</v>
      </c>
      <c r="AD4334" s="273" t="s">
        <v>37</v>
      </c>
      <c r="AE4334" s="328"/>
      <c r="AF4334" s="328" t="s">
        <v>128</v>
      </c>
      <c r="AG4334" s="328" t="s">
        <v>128</v>
      </c>
      <c r="AH4334" s="222"/>
      <c r="AI4334" s="229"/>
    </row>
    <row r="4335" spans="1:35" ht="243.75">
      <c r="A4335" s="70" t="s">
        <v>12042</v>
      </c>
      <c r="B4335" s="74" t="s">
        <v>81</v>
      </c>
      <c r="C4335" s="74" t="s">
        <v>4069</v>
      </c>
      <c r="D4335" s="75">
        <v>42316</v>
      </c>
      <c r="E4335" s="76">
        <v>0.67152777777777783</v>
      </c>
      <c r="F4335" s="75">
        <v>42316</v>
      </c>
      <c r="G4335" s="76">
        <v>0.74930555555555556</v>
      </c>
      <c r="H4335" s="76">
        <v>7.7777777777777779E-2</v>
      </c>
      <c r="I4335" s="74">
        <v>7</v>
      </c>
      <c r="J4335" s="74" t="s">
        <v>143</v>
      </c>
      <c r="K4335" s="74" t="s">
        <v>20</v>
      </c>
      <c r="L4335" s="74" t="s">
        <v>29</v>
      </c>
      <c r="M4335" s="225" t="s">
        <v>12987</v>
      </c>
      <c r="N4335" s="226" t="s">
        <v>3</v>
      </c>
      <c r="O4335" s="225" t="s">
        <v>7</v>
      </c>
      <c r="P4335" s="225" t="s">
        <v>12987</v>
      </c>
      <c r="Q4335" s="225" t="s">
        <v>12988</v>
      </c>
      <c r="R4335" s="225">
        <v>17.399999999999999</v>
      </c>
      <c r="S4335" s="225">
        <v>0.7</v>
      </c>
      <c r="T4335" s="225">
        <v>18.100000000000001</v>
      </c>
      <c r="U4335" s="302" t="s">
        <v>28</v>
      </c>
      <c r="V4335" s="302" t="s">
        <v>10005</v>
      </c>
      <c r="W4335" s="302" t="s">
        <v>1364</v>
      </c>
      <c r="X4335" s="302" t="s">
        <v>10005</v>
      </c>
      <c r="Y4335" s="302"/>
      <c r="Z4335" s="302"/>
      <c r="AA4335" s="302"/>
      <c r="AB4335" s="302"/>
      <c r="AC4335" s="302"/>
      <c r="AD4335" s="302" t="s">
        <v>27</v>
      </c>
      <c r="AE4335" s="302"/>
      <c r="AF4335" s="302"/>
      <c r="AG4335" s="302"/>
      <c r="AH4335" s="222"/>
      <c r="AI4335" s="229"/>
    </row>
    <row r="4336" spans="1:35" ht="31.5">
      <c r="A4336" s="134" t="s">
        <v>3570</v>
      </c>
      <c r="B4336" s="141" t="s">
        <v>84</v>
      </c>
      <c r="C4336" s="69" t="s">
        <v>744</v>
      </c>
      <c r="D4336" s="115">
        <v>42164</v>
      </c>
      <c r="E4336" s="118">
        <v>0.43124999999999997</v>
      </c>
      <c r="F4336" s="86">
        <v>42164</v>
      </c>
      <c r="G4336" s="118">
        <v>0.44444444444444442</v>
      </c>
      <c r="H4336" s="104">
        <f>G4336-E4336</f>
        <v>1.3194444444444453E-2</v>
      </c>
      <c r="I4336" s="70">
        <v>2</v>
      </c>
      <c r="J4336" s="70"/>
      <c r="K4336" s="69" t="s">
        <v>20</v>
      </c>
      <c r="L4336" s="70" t="s">
        <v>4</v>
      </c>
      <c r="M4336" s="291" t="s">
        <v>3969</v>
      </c>
      <c r="N4336" s="219">
        <v>35</v>
      </c>
      <c r="O4336" s="219" t="s">
        <v>13</v>
      </c>
      <c r="P4336" s="291" t="s">
        <v>3969</v>
      </c>
      <c r="Q4336" s="219" t="s">
        <v>3970</v>
      </c>
      <c r="R4336" s="250">
        <v>0.1</v>
      </c>
      <c r="S4336" s="250"/>
      <c r="T4336" s="480">
        <f>R4336+S4336</f>
        <v>0.1</v>
      </c>
      <c r="U4336" s="273" t="s">
        <v>33</v>
      </c>
      <c r="V4336" s="273"/>
      <c r="W4336" s="273"/>
      <c r="X4336" s="273"/>
      <c r="Y4336" s="273"/>
      <c r="Z4336" s="273"/>
      <c r="AA4336" s="273"/>
      <c r="AB4336" s="273"/>
      <c r="AC4336" s="273"/>
      <c r="AD4336" s="273" t="s">
        <v>22</v>
      </c>
      <c r="AE4336" s="273"/>
      <c r="AF4336" s="273"/>
      <c r="AG4336" s="273" t="s">
        <v>5171</v>
      </c>
      <c r="AH4336" s="222"/>
      <c r="AI4336" s="229"/>
    </row>
    <row r="4337" spans="1:35" ht="346.5">
      <c r="A4337" s="70" t="s">
        <v>12042</v>
      </c>
      <c r="B4337" s="69" t="s">
        <v>1412</v>
      </c>
      <c r="C4337" s="69" t="s">
        <v>1423</v>
      </c>
      <c r="D4337" s="93">
        <v>42317</v>
      </c>
      <c r="E4337" s="118">
        <v>0.45416666666666666</v>
      </c>
      <c r="F4337" s="93">
        <v>42317</v>
      </c>
      <c r="G4337" s="118">
        <v>0.46319444444444446</v>
      </c>
      <c r="H4337" s="104">
        <v>9.0277777777777787E-3</v>
      </c>
      <c r="I4337" s="69">
        <v>0</v>
      </c>
      <c r="J4337" s="69" t="s">
        <v>4591</v>
      </c>
      <c r="K4337" s="69"/>
      <c r="L4337" s="69" t="s">
        <v>16</v>
      </c>
      <c r="M4337" s="219" t="s">
        <v>488</v>
      </c>
      <c r="N4337" s="219">
        <v>0.4</v>
      </c>
      <c r="O4337" s="441" t="s">
        <v>48</v>
      </c>
      <c r="P4337" s="219" t="s">
        <v>12130</v>
      </c>
      <c r="Q4337" s="441" t="s">
        <v>12131</v>
      </c>
      <c r="R4337" s="463"/>
      <c r="S4337" s="463"/>
      <c r="T4337" s="463"/>
      <c r="U4337" s="328" t="s">
        <v>13957</v>
      </c>
      <c r="V4337" s="328" t="s">
        <v>128</v>
      </c>
      <c r="W4337" s="328" t="s">
        <v>128</v>
      </c>
      <c r="X4337" s="328" t="s">
        <v>128</v>
      </c>
      <c r="Y4337" s="328" t="s">
        <v>13942</v>
      </c>
      <c r="Z4337" s="328" t="s">
        <v>128</v>
      </c>
      <c r="AA4337" s="328" t="s">
        <v>128</v>
      </c>
      <c r="AB4337" s="328">
        <v>0</v>
      </c>
      <c r="AC4337" s="328" t="s">
        <v>13936</v>
      </c>
      <c r="AD4337" s="273" t="s">
        <v>37</v>
      </c>
      <c r="AE4337" s="328"/>
      <c r="AF4337" s="328" t="s">
        <v>128</v>
      </c>
      <c r="AG4337" s="328" t="s">
        <v>128</v>
      </c>
      <c r="AH4337" s="222"/>
      <c r="AI4337" s="229"/>
    </row>
    <row r="4338" spans="1:35" ht="252">
      <c r="A4338" s="70" t="s">
        <v>12042</v>
      </c>
      <c r="B4338" s="69" t="s">
        <v>1412</v>
      </c>
      <c r="C4338" s="69" t="s">
        <v>1427</v>
      </c>
      <c r="D4338" s="93">
        <v>42317</v>
      </c>
      <c r="E4338" s="118">
        <v>0.46597222222222223</v>
      </c>
      <c r="F4338" s="93">
        <v>42317</v>
      </c>
      <c r="G4338" s="118">
        <v>0.5</v>
      </c>
      <c r="H4338" s="104">
        <v>3.4027777777777775E-2</v>
      </c>
      <c r="I4338" s="69">
        <v>8</v>
      </c>
      <c r="J4338" s="69" t="s">
        <v>1556</v>
      </c>
      <c r="K4338" s="69"/>
      <c r="L4338" s="69" t="s">
        <v>4</v>
      </c>
      <c r="M4338" s="219" t="s">
        <v>488</v>
      </c>
      <c r="N4338" s="221" t="s">
        <v>3</v>
      </c>
      <c r="O4338" s="221" t="s">
        <v>23</v>
      </c>
      <c r="P4338" s="219" t="s">
        <v>3981</v>
      </c>
      <c r="Q4338" s="441" t="s">
        <v>12132</v>
      </c>
      <c r="R4338" s="463"/>
      <c r="S4338" s="463"/>
      <c r="T4338" s="463"/>
      <c r="U4338" s="327"/>
      <c r="V4338" s="327" t="s">
        <v>128</v>
      </c>
      <c r="W4338" s="327" t="s">
        <v>128</v>
      </c>
      <c r="X4338" s="327" t="s">
        <v>128</v>
      </c>
      <c r="Y4338" s="327" t="s">
        <v>13935</v>
      </c>
      <c r="Z4338" s="327" t="s">
        <v>128</v>
      </c>
      <c r="AA4338" s="327" t="s">
        <v>128</v>
      </c>
      <c r="AB4338" s="327">
        <v>0</v>
      </c>
      <c r="AC4338" s="327" t="s">
        <v>13936</v>
      </c>
      <c r="AD4338" s="273" t="s">
        <v>56</v>
      </c>
      <c r="AE4338" s="327"/>
      <c r="AF4338" s="327" t="s">
        <v>128</v>
      </c>
      <c r="AG4338" s="327" t="s">
        <v>128</v>
      </c>
      <c r="AH4338" s="222"/>
      <c r="AI4338" s="229"/>
    </row>
    <row r="4339" spans="1:35" ht="189">
      <c r="A4339" s="70" t="s">
        <v>12042</v>
      </c>
      <c r="B4339" s="74" t="s">
        <v>15</v>
      </c>
      <c r="C4339" s="74" t="s">
        <v>11831</v>
      </c>
      <c r="D4339" s="75">
        <v>42317</v>
      </c>
      <c r="E4339" s="76">
        <v>0.99305555555555547</v>
      </c>
      <c r="F4339" s="75">
        <v>42317</v>
      </c>
      <c r="G4339" s="76">
        <v>0.99305555555555547</v>
      </c>
      <c r="H4339" s="76">
        <f>(F4339+G4339)-(D4339+E4339)</f>
        <v>0</v>
      </c>
      <c r="I4339" s="74">
        <v>4</v>
      </c>
      <c r="J4339" s="74" t="s">
        <v>11839</v>
      </c>
      <c r="K4339" s="74" t="s">
        <v>8</v>
      </c>
      <c r="L4339" s="74" t="s">
        <v>4</v>
      </c>
      <c r="M4339" s="225" t="s">
        <v>12144</v>
      </c>
      <c r="N4339" s="226" t="s">
        <v>3</v>
      </c>
      <c r="O4339" s="225" t="s">
        <v>7</v>
      </c>
      <c r="P4339" s="225" t="s">
        <v>12145</v>
      </c>
      <c r="Q4339" s="225" t="s">
        <v>12146</v>
      </c>
      <c r="R4339" s="225"/>
      <c r="S4339" s="225">
        <v>1.05</v>
      </c>
      <c r="T4339" s="225">
        <f>SUM(R4339:S4339)</f>
        <v>1.05</v>
      </c>
      <c r="U4339" s="302" t="s">
        <v>28</v>
      </c>
      <c r="V4339" s="302">
        <v>1986</v>
      </c>
      <c r="W4339" s="302" t="s">
        <v>587</v>
      </c>
      <c r="X4339" s="302"/>
      <c r="Y4339" s="302" t="s">
        <v>13068</v>
      </c>
      <c r="Z4339" s="302">
        <v>100</v>
      </c>
      <c r="AA4339" s="302" t="s">
        <v>5573</v>
      </c>
      <c r="AB4339" s="302">
        <v>0</v>
      </c>
      <c r="AC4339" s="302"/>
      <c r="AD4339" s="302" t="s">
        <v>30</v>
      </c>
      <c r="AE4339" s="302" t="s">
        <v>53</v>
      </c>
      <c r="AF4339" s="302"/>
      <c r="AG4339" s="302" t="s">
        <v>13069</v>
      </c>
      <c r="AH4339" s="222"/>
      <c r="AI4339" s="229"/>
    </row>
    <row r="4340" spans="1:35" ht="75">
      <c r="A4340" s="70" t="s">
        <v>12042</v>
      </c>
      <c r="B4340" s="74" t="s">
        <v>10</v>
      </c>
      <c r="C4340" s="74" t="s">
        <v>10</v>
      </c>
      <c r="D4340" s="75">
        <v>42317</v>
      </c>
      <c r="E4340" s="76">
        <v>0.30902777777777779</v>
      </c>
      <c r="F4340" s="75">
        <v>42317</v>
      </c>
      <c r="G4340" s="76">
        <v>0.4201388888888889</v>
      </c>
      <c r="H4340" s="76">
        <v>0.1111111111111111</v>
      </c>
      <c r="I4340" s="74">
        <v>24</v>
      </c>
      <c r="J4340" s="74" t="s">
        <v>6888</v>
      </c>
      <c r="K4340" s="74"/>
      <c r="L4340" s="74" t="s">
        <v>4</v>
      </c>
      <c r="M4340" s="225" t="s">
        <v>12153</v>
      </c>
      <c r="N4340" s="226" t="s">
        <v>3</v>
      </c>
      <c r="O4340" s="225" t="s">
        <v>7</v>
      </c>
      <c r="P4340" s="225" t="s">
        <v>12153</v>
      </c>
      <c r="Q4340" s="225" t="s">
        <v>12154</v>
      </c>
      <c r="R4340" s="225">
        <v>30.3</v>
      </c>
      <c r="S4340" s="225">
        <v>1.2</v>
      </c>
      <c r="T4340" s="225">
        <v>31.5</v>
      </c>
      <c r="U4340" s="302"/>
      <c r="V4340" s="302"/>
      <c r="W4340" s="302"/>
      <c r="X4340" s="302"/>
      <c r="Y4340" s="302"/>
      <c r="Z4340" s="302"/>
      <c r="AA4340" s="302"/>
      <c r="AB4340" s="302"/>
      <c r="AC4340" s="302"/>
      <c r="AD4340" s="302" t="s">
        <v>0</v>
      </c>
      <c r="AE4340" s="302"/>
      <c r="AF4340" s="302"/>
      <c r="AG4340" s="302" t="s">
        <v>10941</v>
      </c>
      <c r="AH4340" s="222"/>
      <c r="AI4340" s="229"/>
    </row>
    <row r="4341" spans="1:35" ht="75">
      <c r="A4341" s="70" t="s">
        <v>3570</v>
      </c>
      <c r="B4341" s="74" t="s">
        <v>18</v>
      </c>
      <c r="C4341" s="74" t="s">
        <v>18</v>
      </c>
      <c r="D4341" s="75">
        <v>42170</v>
      </c>
      <c r="E4341" s="76">
        <v>42170.625</v>
      </c>
      <c r="F4341" s="75">
        <v>42170</v>
      </c>
      <c r="G4341" s="76">
        <v>42170.677083333336</v>
      </c>
      <c r="H4341" s="76">
        <f>G4341-E4341</f>
        <v>5.2083333335758653E-2</v>
      </c>
      <c r="I4341" s="74">
        <v>4</v>
      </c>
      <c r="J4341" s="74"/>
      <c r="K4341" s="74"/>
      <c r="L4341" s="74" t="s">
        <v>4</v>
      </c>
      <c r="M4341" s="225" t="s">
        <v>3589</v>
      </c>
      <c r="N4341" s="226">
        <v>0.4</v>
      </c>
      <c r="O4341" s="225" t="s">
        <v>25</v>
      </c>
      <c r="P4341" s="225" t="s">
        <v>3590</v>
      </c>
      <c r="Q4341" s="225" t="s">
        <v>4144</v>
      </c>
      <c r="R4341" s="225">
        <v>0.1</v>
      </c>
      <c r="S4341" s="225"/>
      <c r="T4341" s="225">
        <f>R4341+S4341</f>
        <v>0.1</v>
      </c>
      <c r="U4341" s="302"/>
      <c r="V4341" s="302"/>
      <c r="W4341" s="302"/>
      <c r="X4341" s="302"/>
      <c r="Y4341" s="302"/>
      <c r="Z4341" s="302"/>
      <c r="AA4341" s="302"/>
      <c r="AB4341" s="302"/>
      <c r="AC4341" s="302"/>
      <c r="AD4341" s="302" t="s">
        <v>22</v>
      </c>
      <c r="AE4341" s="302"/>
      <c r="AF4341" s="302"/>
      <c r="AG4341" s="302"/>
      <c r="AH4341" s="222"/>
      <c r="AI4341" s="229"/>
    </row>
    <row r="4342" spans="1:35" ht="37.5">
      <c r="A4342" s="70" t="s">
        <v>4982</v>
      </c>
      <c r="B4342" s="74" t="s">
        <v>18</v>
      </c>
      <c r="C4342" s="74" t="s">
        <v>18</v>
      </c>
      <c r="D4342" s="75">
        <v>42193</v>
      </c>
      <c r="E4342" s="76">
        <v>42193.51840277778</v>
      </c>
      <c r="F4342" s="75">
        <v>42193</v>
      </c>
      <c r="G4342" s="76">
        <v>42193.531944444447</v>
      </c>
      <c r="H4342" s="76">
        <f>G4342-E4342</f>
        <v>1.3541666667151731E-2</v>
      </c>
      <c r="I4342" s="74">
        <v>1</v>
      </c>
      <c r="J4342" s="74"/>
      <c r="K4342" s="74"/>
      <c r="L4342" s="74" t="s">
        <v>11</v>
      </c>
      <c r="M4342" s="225" t="s">
        <v>337</v>
      </c>
      <c r="N4342" s="226">
        <v>0.4</v>
      </c>
      <c r="O4342" s="225" t="s">
        <v>2</v>
      </c>
      <c r="P4342" s="225" t="s">
        <v>2437</v>
      </c>
      <c r="Q4342" s="225" t="s">
        <v>7665</v>
      </c>
      <c r="R4342" s="225">
        <v>0.1</v>
      </c>
      <c r="S4342" s="225"/>
      <c r="T4342" s="225">
        <f>R4342+S4342</f>
        <v>0.1</v>
      </c>
      <c r="U4342" s="302"/>
      <c r="V4342" s="302"/>
      <c r="W4342" s="302"/>
      <c r="X4342" s="302"/>
      <c r="Y4342" s="302"/>
      <c r="Z4342" s="302"/>
      <c r="AA4342" s="302"/>
      <c r="AB4342" s="302"/>
      <c r="AC4342" s="302"/>
      <c r="AD4342" s="302" t="s">
        <v>22</v>
      </c>
      <c r="AE4342" s="302"/>
      <c r="AF4342" s="302"/>
      <c r="AG4342" s="302"/>
      <c r="AH4342" s="222"/>
      <c r="AI4342" s="229"/>
    </row>
    <row r="4343" spans="1:35" ht="299.25">
      <c r="A4343" s="70" t="s">
        <v>12042</v>
      </c>
      <c r="B4343" s="69" t="s">
        <v>1412</v>
      </c>
      <c r="C4343" s="69" t="s">
        <v>1427</v>
      </c>
      <c r="D4343" s="93">
        <v>42318</v>
      </c>
      <c r="E4343" s="118">
        <v>0.68055555555555547</v>
      </c>
      <c r="F4343" s="93">
        <v>42318</v>
      </c>
      <c r="G4343" s="118">
        <v>0.71875</v>
      </c>
      <c r="H4343" s="104">
        <v>3.8194444444444441E-2</v>
      </c>
      <c r="I4343" s="69">
        <v>8</v>
      </c>
      <c r="J4343" s="69" t="s">
        <v>1556</v>
      </c>
      <c r="K4343" s="69"/>
      <c r="L4343" s="69" t="s">
        <v>11</v>
      </c>
      <c r="M4343" s="219" t="s">
        <v>488</v>
      </c>
      <c r="N4343" s="221" t="s">
        <v>3</v>
      </c>
      <c r="O4343" s="221" t="s">
        <v>23</v>
      </c>
      <c r="P4343" s="219" t="s">
        <v>9216</v>
      </c>
      <c r="Q4343" s="441" t="s">
        <v>12133</v>
      </c>
      <c r="R4343" s="463">
        <v>2</v>
      </c>
      <c r="S4343" s="463"/>
      <c r="T4343" s="463">
        <v>2</v>
      </c>
      <c r="U4343" s="327"/>
      <c r="V4343" s="327" t="s">
        <v>128</v>
      </c>
      <c r="W4343" s="327" t="s">
        <v>128</v>
      </c>
      <c r="X4343" s="327" t="s">
        <v>128</v>
      </c>
      <c r="Y4343" s="327" t="s">
        <v>13949</v>
      </c>
      <c r="Z4343" s="327" t="s">
        <v>128</v>
      </c>
      <c r="AA4343" s="327" t="s">
        <v>128</v>
      </c>
      <c r="AB4343" s="327">
        <v>0</v>
      </c>
      <c r="AC4343" s="327" t="s">
        <v>13936</v>
      </c>
      <c r="AD4343" s="273" t="s">
        <v>56</v>
      </c>
      <c r="AE4343" s="327"/>
      <c r="AF4343" s="327" t="s">
        <v>128</v>
      </c>
      <c r="AG4343" s="327" t="s">
        <v>128</v>
      </c>
      <c r="AH4343" s="222"/>
      <c r="AI4343" s="229"/>
    </row>
    <row r="4344" spans="1:35" ht="252">
      <c r="A4344" s="70" t="s">
        <v>12042</v>
      </c>
      <c r="B4344" s="74" t="s">
        <v>15</v>
      </c>
      <c r="C4344" s="74" t="s">
        <v>11831</v>
      </c>
      <c r="D4344" s="75">
        <v>42318</v>
      </c>
      <c r="E4344" s="76">
        <v>3.9583333333333331E-2</v>
      </c>
      <c r="F4344" s="75">
        <v>42318</v>
      </c>
      <c r="G4344" s="76">
        <v>4.3750000000000004E-2</v>
      </c>
      <c r="H4344" s="76">
        <f>(F4344+G4344)-(D4344+E4344)</f>
        <v>4.166666665696539E-3</v>
      </c>
      <c r="I4344" s="74">
        <v>19</v>
      </c>
      <c r="J4344" s="74" t="s">
        <v>150</v>
      </c>
      <c r="K4344" s="74" t="s">
        <v>20</v>
      </c>
      <c r="L4344" s="74" t="s">
        <v>4</v>
      </c>
      <c r="M4344" s="225" t="s">
        <v>7590</v>
      </c>
      <c r="N4344" s="226" t="s">
        <v>3</v>
      </c>
      <c r="O4344" s="225" t="s">
        <v>7</v>
      </c>
      <c r="P4344" s="225" t="s">
        <v>12147</v>
      </c>
      <c r="Q4344" s="225" t="s">
        <v>12148</v>
      </c>
      <c r="R4344" s="225">
        <v>0.52</v>
      </c>
      <c r="S4344" s="225"/>
      <c r="T4344" s="225">
        <f>SUM(R4344:S4344)</f>
        <v>0.52</v>
      </c>
      <c r="U4344" s="302" t="s">
        <v>28</v>
      </c>
      <c r="V4344" s="302">
        <v>1985</v>
      </c>
      <c r="W4344" s="302" t="s">
        <v>13070</v>
      </c>
      <c r="X4344" s="302"/>
      <c r="Y4344" s="302" t="s">
        <v>13071</v>
      </c>
      <c r="Z4344" s="302">
        <v>100</v>
      </c>
      <c r="AA4344" s="302" t="s">
        <v>5573</v>
      </c>
      <c r="AB4344" s="302">
        <v>0</v>
      </c>
      <c r="AC4344" s="302"/>
      <c r="AD4344" s="302" t="s">
        <v>0</v>
      </c>
      <c r="AE4344" s="302" t="s">
        <v>53</v>
      </c>
      <c r="AF4344" s="302"/>
      <c r="AG4344" s="302" t="s">
        <v>13072</v>
      </c>
      <c r="AH4344" s="222"/>
      <c r="AI4344" s="229"/>
    </row>
    <row r="4345" spans="1:35" ht="56.25">
      <c r="A4345" s="70" t="s">
        <v>12042</v>
      </c>
      <c r="B4345" s="74" t="s">
        <v>18</v>
      </c>
      <c r="C4345" s="74" t="s">
        <v>18</v>
      </c>
      <c r="D4345" s="75">
        <v>42318</v>
      </c>
      <c r="E4345" s="76">
        <v>42318.333333333336</v>
      </c>
      <c r="F4345" s="75">
        <v>42318</v>
      </c>
      <c r="G4345" s="76">
        <v>42318.625</v>
      </c>
      <c r="H4345" s="76">
        <f t="shared" ref="H4345:H4350" si="70">G4345-E4345</f>
        <v>0.29166666666424135</v>
      </c>
      <c r="I4345" s="74">
        <v>1</v>
      </c>
      <c r="J4345" s="74"/>
      <c r="K4345" s="74"/>
      <c r="L4345" s="74" t="s">
        <v>11</v>
      </c>
      <c r="M4345" s="225" t="s">
        <v>337</v>
      </c>
      <c r="N4345" s="226">
        <v>0.4</v>
      </c>
      <c r="O4345" s="225" t="s">
        <v>2</v>
      </c>
      <c r="P4345" s="225" t="s">
        <v>12226</v>
      </c>
      <c r="Q4345" s="225" t="s">
        <v>12082</v>
      </c>
      <c r="R4345" s="225">
        <v>5.8999999999999997E-2</v>
      </c>
      <c r="S4345" s="225"/>
      <c r="T4345" s="225">
        <f t="shared" ref="T4345:T4350" si="71">R4345+S4345</f>
        <v>5.8999999999999997E-2</v>
      </c>
      <c r="U4345" s="302"/>
      <c r="V4345" s="302"/>
      <c r="W4345" s="302"/>
      <c r="X4345" s="302"/>
      <c r="Y4345" s="302"/>
      <c r="Z4345" s="302"/>
      <c r="AA4345" s="302"/>
      <c r="AB4345" s="302"/>
      <c r="AC4345" s="302"/>
      <c r="AD4345" s="302" t="s">
        <v>0</v>
      </c>
      <c r="AE4345" s="302"/>
      <c r="AF4345" s="302"/>
      <c r="AG4345" s="302"/>
      <c r="AH4345" s="222"/>
      <c r="AI4345" s="229"/>
    </row>
    <row r="4346" spans="1:35" ht="56.25">
      <c r="A4346" s="70" t="s">
        <v>12042</v>
      </c>
      <c r="B4346" s="74" t="s">
        <v>18</v>
      </c>
      <c r="C4346" s="74" t="s">
        <v>18</v>
      </c>
      <c r="D4346" s="75">
        <v>42318</v>
      </c>
      <c r="E4346" s="76">
        <v>42318.416666666664</v>
      </c>
      <c r="F4346" s="75">
        <v>42318</v>
      </c>
      <c r="G4346" s="76">
        <v>42318.625</v>
      </c>
      <c r="H4346" s="76">
        <f t="shared" si="70"/>
        <v>0.20833333333575865</v>
      </c>
      <c r="I4346" s="74">
        <v>1</v>
      </c>
      <c r="J4346" s="74"/>
      <c r="K4346" s="74"/>
      <c r="L4346" s="74" t="s">
        <v>11</v>
      </c>
      <c r="M4346" s="225" t="s">
        <v>337</v>
      </c>
      <c r="N4346" s="226">
        <v>0.4</v>
      </c>
      <c r="O4346" s="225" t="s">
        <v>2</v>
      </c>
      <c r="P4346" s="225" t="s">
        <v>12227</v>
      </c>
      <c r="Q4346" s="225" t="s">
        <v>12082</v>
      </c>
      <c r="R4346" s="225">
        <v>6.0999999999999999E-2</v>
      </c>
      <c r="S4346" s="225"/>
      <c r="T4346" s="225">
        <f t="shared" si="71"/>
        <v>6.0999999999999999E-2</v>
      </c>
      <c r="U4346" s="302"/>
      <c r="V4346" s="302"/>
      <c r="W4346" s="302"/>
      <c r="X4346" s="302"/>
      <c r="Y4346" s="302"/>
      <c r="Z4346" s="302"/>
      <c r="AA4346" s="302"/>
      <c r="AB4346" s="302"/>
      <c r="AC4346" s="302"/>
      <c r="AD4346" s="302" t="s">
        <v>0</v>
      </c>
      <c r="AE4346" s="302"/>
      <c r="AF4346" s="302"/>
      <c r="AG4346" s="302"/>
      <c r="AH4346" s="222"/>
      <c r="AI4346" s="229"/>
    </row>
    <row r="4347" spans="1:35" ht="93.75">
      <c r="A4347" s="70" t="s">
        <v>12042</v>
      </c>
      <c r="B4347" s="74" t="s">
        <v>18</v>
      </c>
      <c r="C4347" s="74" t="s">
        <v>18</v>
      </c>
      <c r="D4347" s="75">
        <v>42318</v>
      </c>
      <c r="E4347" s="76">
        <v>42318.454861111109</v>
      </c>
      <c r="F4347" s="75">
        <v>42318</v>
      </c>
      <c r="G4347" s="76">
        <v>42318.458333333336</v>
      </c>
      <c r="H4347" s="76">
        <f t="shared" si="70"/>
        <v>3.4722222262644209E-3</v>
      </c>
      <c r="I4347" s="74">
        <v>28</v>
      </c>
      <c r="J4347" s="74"/>
      <c r="K4347" s="74"/>
      <c r="L4347" s="74" t="s">
        <v>4</v>
      </c>
      <c r="M4347" s="225" t="s">
        <v>12228</v>
      </c>
      <c r="N4347" s="226">
        <v>35</v>
      </c>
      <c r="O4347" s="225" t="s">
        <v>13</v>
      </c>
      <c r="P4347" s="225" t="s">
        <v>12229</v>
      </c>
      <c r="Q4347" s="225" t="s">
        <v>12230</v>
      </c>
      <c r="R4347" s="225">
        <v>0.109</v>
      </c>
      <c r="S4347" s="225"/>
      <c r="T4347" s="225">
        <f t="shared" si="71"/>
        <v>0.109</v>
      </c>
      <c r="U4347" s="302"/>
      <c r="V4347" s="302"/>
      <c r="W4347" s="302"/>
      <c r="X4347" s="302"/>
      <c r="Y4347" s="302"/>
      <c r="Z4347" s="302"/>
      <c r="AA4347" s="302"/>
      <c r="AB4347" s="302"/>
      <c r="AC4347" s="302"/>
      <c r="AD4347" s="302" t="s">
        <v>24</v>
      </c>
      <c r="AE4347" s="302"/>
      <c r="AF4347" s="302"/>
      <c r="AG4347" s="302"/>
      <c r="AH4347" s="222"/>
      <c r="AI4347" s="229"/>
    </row>
    <row r="4348" spans="1:35" ht="37.5">
      <c r="A4348" s="70" t="s">
        <v>12042</v>
      </c>
      <c r="B4348" s="74" t="s">
        <v>18</v>
      </c>
      <c r="C4348" s="74" t="s">
        <v>18</v>
      </c>
      <c r="D4348" s="75">
        <v>42318</v>
      </c>
      <c r="E4348" s="76">
        <v>42318.583333333336</v>
      </c>
      <c r="F4348" s="75">
        <v>42318</v>
      </c>
      <c r="G4348" s="76">
        <v>42318.666666666664</v>
      </c>
      <c r="H4348" s="76">
        <f t="shared" si="70"/>
        <v>8.3333333328482695E-2</v>
      </c>
      <c r="I4348" s="74">
        <v>1</v>
      </c>
      <c r="J4348" s="74"/>
      <c r="K4348" s="74"/>
      <c r="L4348" s="74" t="s">
        <v>11</v>
      </c>
      <c r="M4348" s="225" t="s">
        <v>337</v>
      </c>
      <c r="N4348" s="226">
        <v>0.4</v>
      </c>
      <c r="O4348" s="225" t="s">
        <v>2</v>
      </c>
      <c r="P4348" s="225" t="s">
        <v>12231</v>
      </c>
      <c r="Q4348" s="225" t="s">
        <v>12082</v>
      </c>
      <c r="R4348" s="225">
        <v>2.9000000000000001E-2</v>
      </c>
      <c r="S4348" s="225"/>
      <c r="T4348" s="225">
        <f t="shared" si="71"/>
        <v>2.9000000000000001E-2</v>
      </c>
      <c r="U4348" s="302"/>
      <c r="V4348" s="302"/>
      <c r="W4348" s="302"/>
      <c r="X4348" s="302"/>
      <c r="Y4348" s="302"/>
      <c r="Z4348" s="302"/>
      <c r="AA4348" s="302"/>
      <c r="AB4348" s="302"/>
      <c r="AC4348" s="302"/>
      <c r="AD4348" s="302" t="s">
        <v>0</v>
      </c>
      <c r="AE4348" s="302"/>
      <c r="AF4348" s="302"/>
      <c r="AG4348" s="302"/>
      <c r="AH4348" s="222"/>
      <c r="AI4348" s="229"/>
    </row>
    <row r="4349" spans="1:35" ht="75">
      <c r="A4349" s="70" t="s">
        <v>12042</v>
      </c>
      <c r="B4349" s="74" t="s">
        <v>18</v>
      </c>
      <c r="C4349" s="74" t="s">
        <v>18</v>
      </c>
      <c r="D4349" s="75">
        <v>42318</v>
      </c>
      <c r="E4349" s="76">
        <v>42318.604166666664</v>
      </c>
      <c r="F4349" s="75">
        <v>42318</v>
      </c>
      <c r="G4349" s="76">
        <v>42318.625</v>
      </c>
      <c r="H4349" s="76">
        <f t="shared" si="70"/>
        <v>2.0833333335758653E-2</v>
      </c>
      <c r="I4349" s="74">
        <v>3</v>
      </c>
      <c r="J4349" s="74"/>
      <c r="K4349" s="74"/>
      <c r="L4349" s="74" t="s">
        <v>4</v>
      </c>
      <c r="M4349" s="225" t="s">
        <v>7</v>
      </c>
      <c r="N4349" s="226">
        <v>0.4</v>
      </c>
      <c r="O4349" s="225" t="s">
        <v>7</v>
      </c>
      <c r="P4349" s="225" t="s">
        <v>12232</v>
      </c>
      <c r="Q4349" s="225" t="s">
        <v>12233</v>
      </c>
      <c r="R4349" s="225">
        <v>2.1000000000000001E-2</v>
      </c>
      <c r="S4349" s="225"/>
      <c r="T4349" s="225">
        <f t="shared" si="71"/>
        <v>2.1000000000000001E-2</v>
      </c>
      <c r="U4349" s="302"/>
      <c r="V4349" s="302"/>
      <c r="W4349" s="302"/>
      <c r="X4349" s="302"/>
      <c r="Y4349" s="302"/>
      <c r="Z4349" s="302"/>
      <c r="AA4349" s="302"/>
      <c r="AB4349" s="302"/>
      <c r="AC4349" s="302"/>
      <c r="AD4349" s="302" t="s">
        <v>0</v>
      </c>
      <c r="AE4349" s="302"/>
      <c r="AF4349" s="302"/>
      <c r="AG4349" s="302"/>
      <c r="AH4349" s="222"/>
      <c r="AI4349" s="229"/>
    </row>
    <row r="4350" spans="1:35" ht="56.25">
      <c r="A4350" s="70" t="s">
        <v>12042</v>
      </c>
      <c r="B4350" s="74" t="s">
        <v>18</v>
      </c>
      <c r="C4350" s="74" t="s">
        <v>18</v>
      </c>
      <c r="D4350" s="75">
        <v>42318</v>
      </c>
      <c r="E4350" s="76">
        <v>42318.75</v>
      </c>
      <c r="F4350" s="75">
        <v>42318</v>
      </c>
      <c r="G4350" s="76">
        <v>42318.833333333336</v>
      </c>
      <c r="H4350" s="76">
        <f t="shared" si="70"/>
        <v>8.3333333335758653E-2</v>
      </c>
      <c r="I4350" s="74">
        <v>1</v>
      </c>
      <c r="J4350" s="74"/>
      <c r="K4350" s="74"/>
      <c r="L4350" s="74" t="s">
        <v>11</v>
      </c>
      <c r="M4350" s="225" t="s">
        <v>337</v>
      </c>
      <c r="N4350" s="226">
        <v>0.4</v>
      </c>
      <c r="O4350" s="225" t="s">
        <v>2</v>
      </c>
      <c r="P4350" s="225" t="s">
        <v>4269</v>
      </c>
      <c r="Q4350" s="225" t="s">
        <v>12234</v>
      </c>
      <c r="R4350" s="225">
        <v>0.23499999999999999</v>
      </c>
      <c r="S4350" s="225"/>
      <c r="T4350" s="225">
        <f t="shared" si="71"/>
        <v>0.23499999999999999</v>
      </c>
      <c r="U4350" s="302"/>
      <c r="V4350" s="302"/>
      <c r="W4350" s="302"/>
      <c r="X4350" s="302"/>
      <c r="Y4350" s="302"/>
      <c r="Z4350" s="302"/>
      <c r="AA4350" s="302"/>
      <c r="AB4350" s="302"/>
      <c r="AC4350" s="302"/>
      <c r="AD4350" s="302" t="s">
        <v>0</v>
      </c>
      <c r="AE4350" s="302"/>
      <c r="AF4350" s="302"/>
      <c r="AG4350" s="302"/>
      <c r="AH4350" s="222"/>
      <c r="AI4350" s="229"/>
    </row>
    <row r="4351" spans="1:35" ht="63">
      <c r="A4351" s="164" t="s">
        <v>122</v>
      </c>
      <c r="B4351" s="94" t="s">
        <v>21</v>
      </c>
      <c r="C4351" s="134" t="s">
        <v>21</v>
      </c>
      <c r="D4351" s="93">
        <v>42018</v>
      </c>
      <c r="E4351" s="104">
        <v>0.59722222222222221</v>
      </c>
      <c r="F4351" s="93">
        <v>42018</v>
      </c>
      <c r="G4351" s="104">
        <v>0.59861111111111109</v>
      </c>
      <c r="H4351" s="104">
        <v>1.3888888888888889E-3</v>
      </c>
      <c r="I4351" s="69">
        <v>3</v>
      </c>
      <c r="J4351" s="69"/>
      <c r="K4351" s="94"/>
      <c r="L4351" s="69" t="s">
        <v>4</v>
      </c>
      <c r="M4351" s="233" t="s">
        <v>253</v>
      </c>
      <c r="N4351" s="219" t="s">
        <v>3</v>
      </c>
      <c r="O4351" s="219" t="s">
        <v>7</v>
      </c>
      <c r="P4351" s="233" t="s">
        <v>251</v>
      </c>
      <c r="Q4351" s="219" t="s">
        <v>2310</v>
      </c>
      <c r="R4351" s="219">
        <v>6.5000000000000002E-2</v>
      </c>
      <c r="S4351" s="219">
        <v>3.3000000000000002E-2</v>
      </c>
      <c r="T4351" s="219">
        <v>9.8000000000000004E-2</v>
      </c>
      <c r="U4351" s="300" t="s">
        <v>28</v>
      </c>
      <c r="V4351" s="274">
        <v>1992</v>
      </c>
      <c r="W4351" s="300" t="s">
        <v>2303</v>
      </c>
      <c r="X4351" s="300" t="s">
        <v>762</v>
      </c>
      <c r="Y4351" s="515">
        <v>2014</v>
      </c>
      <c r="Z4351" s="527" t="s">
        <v>128</v>
      </c>
      <c r="AA4351" s="515">
        <v>2015</v>
      </c>
      <c r="AB4351" s="300" t="s">
        <v>128</v>
      </c>
      <c r="AC4351" s="515">
        <v>2005</v>
      </c>
      <c r="AD4351" s="300" t="s">
        <v>22</v>
      </c>
      <c r="AE4351" s="300" t="s">
        <v>52</v>
      </c>
      <c r="AF4351" s="300"/>
      <c r="AG4351" s="527"/>
      <c r="AH4351" s="233"/>
      <c r="AI4351" s="571"/>
    </row>
    <row r="4352" spans="1:35" ht="93.75">
      <c r="A4352" s="70" t="s">
        <v>12042</v>
      </c>
      <c r="B4352" s="74" t="s">
        <v>5</v>
      </c>
      <c r="C4352" s="74" t="s">
        <v>5</v>
      </c>
      <c r="D4352" s="75">
        <v>42318</v>
      </c>
      <c r="E4352" s="76">
        <v>0.28402777777777777</v>
      </c>
      <c r="F4352" s="75">
        <v>42318</v>
      </c>
      <c r="G4352" s="76">
        <v>0.375</v>
      </c>
      <c r="H4352" s="76">
        <v>9.0972222222222218E-2</v>
      </c>
      <c r="I4352" s="74">
        <v>4</v>
      </c>
      <c r="J4352" s="74" t="s">
        <v>12173</v>
      </c>
      <c r="K4352" s="74"/>
      <c r="L4352" s="74" t="s">
        <v>4</v>
      </c>
      <c r="M4352" s="225" t="s">
        <v>12174</v>
      </c>
      <c r="N4352" s="226" t="s">
        <v>3</v>
      </c>
      <c r="O4352" s="225" t="s">
        <v>25</v>
      </c>
      <c r="P4352" s="225" t="s">
        <v>12175</v>
      </c>
      <c r="Q4352" s="225" t="s">
        <v>13754</v>
      </c>
      <c r="R4352" s="225">
        <v>3.9</v>
      </c>
      <c r="S4352" s="225"/>
      <c r="T4352" s="225">
        <f>R4352+S4352</f>
        <v>3.9</v>
      </c>
      <c r="U4352" s="302" t="s">
        <v>28</v>
      </c>
      <c r="V4352" s="302">
        <v>38536</v>
      </c>
      <c r="W4352" s="302" t="s">
        <v>13755</v>
      </c>
      <c r="X4352" s="302" t="s">
        <v>13756</v>
      </c>
      <c r="Y4352" s="302" t="s">
        <v>13757</v>
      </c>
      <c r="Z4352" s="302" t="s">
        <v>13758</v>
      </c>
      <c r="AA4352" s="302" t="s">
        <v>13759</v>
      </c>
      <c r="AB4352" s="302" t="s">
        <v>13760</v>
      </c>
      <c r="AC4352" s="302" t="s">
        <v>13761</v>
      </c>
      <c r="AD4352" s="302" t="s">
        <v>0</v>
      </c>
      <c r="AE4352" s="302"/>
      <c r="AF4352" s="302"/>
      <c r="AG4352" s="302"/>
      <c r="AH4352" s="222"/>
      <c r="AI4352" s="229"/>
    </row>
    <row r="4353" spans="1:35" ht="47.25">
      <c r="A4353" s="70" t="s">
        <v>12042</v>
      </c>
      <c r="B4353" s="92" t="s">
        <v>21</v>
      </c>
      <c r="C4353" s="92" t="s">
        <v>8978</v>
      </c>
      <c r="D4353" s="88">
        <v>42319</v>
      </c>
      <c r="E4353" s="89">
        <v>0.53472222222222221</v>
      </c>
      <c r="F4353" s="88">
        <v>42319</v>
      </c>
      <c r="G4353" s="89">
        <v>0.57708333333333328</v>
      </c>
      <c r="H4353" s="89">
        <v>4.2361111111111106E-2</v>
      </c>
      <c r="I4353" s="68">
        <v>30</v>
      </c>
      <c r="J4353" s="68" t="s">
        <v>150</v>
      </c>
      <c r="K4353" s="92" t="s">
        <v>51</v>
      </c>
      <c r="L4353" s="92" t="s">
        <v>9</v>
      </c>
      <c r="M4353" s="230" t="s">
        <v>13567</v>
      </c>
      <c r="N4353" s="221">
        <v>35</v>
      </c>
      <c r="O4353" s="221" t="s">
        <v>13</v>
      </c>
      <c r="P4353" s="230" t="s">
        <v>13568</v>
      </c>
      <c r="Q4353" s="221" t="s">
        <v>12118</v>
      </c>
      <c r="R4353" s="221">
        <v>1.3129999999999999</v>
      </c>
      <c r="S4353" s="221">
        <v>0.65600000000000003</v>
      </c>
      <c r="T4353" s="221">
        <v>1.9690000000000001</v>
      </c>
      <c r="U4353" s="293" t="s">
        <v>6</v>
      </c>
      <c r="V4353" s="273" t="s">
        <v>13569</v>
      </c>
      <c r="W4353" s="293" t="s">
        <v>128</v>
      </c>
      <c r="X4353" s="293" t="s">
        <v>128</v>
      </c>
      <c r="Y4353" s="269">
        <v>2015</v>
      </c>
      <c r="Z4353" s="318" t="s">
        <v>128</v>
      </c>
      <c r="AA4353" s="269">
        <v>2016</v>
      </c>
      <c r="AB4353" s="293" t="s">
        <v>128</v>
      </c>
      <c r="AC4353" s="269">
        <v>2015</v>
      </c>
      <c r="AD4353" s="293" t="s">
        <v>0</v>
      </c>
      <c r="AE4353" s="293" t="s">
        <v>57</v>
      </c>
      <c r="AF4353" s="293"/>
      <c r="AG4353" s="318"/>
      <c r="AH4353" s="230"/>
      <c r="AI4353" s="234"/>
    </row>
    <row r="4354" spans="1:35" ht="187.5">
      <c r="A4354" s="70" t="s">
        <v>12042</v>
      </c>
      <c r="B4354" s="74" t="s">
        <v>81</v>
      </c>
      <c r="C4354" s="74" t="s">
        <v>81</v>
      </c>
      <c r="D4354" s="75">
        <v>42319</v>
      </c>
      <c r="E4354" s="76">
        <v>0.47083333333333338</v>
      </c>
      <c r="F4354" s="75">
        <v>42319</v>
      </c>
      <c r="G4354" s="76">
        <v>0.48958333333333331</v>
      </c>
      <c r="H4354" s="76">
        <v>1.8749999999999999E-2</v>
      </c>
      <c r="I4354" s="74">
        <v>4</v>
      </c>
      <c r="J4354" s="74"/>
      <c r="K4354" s="74"/>
      <c r="L4354" s="74" t="s">
        <v>4</v>
      </c>
      <c r="M4354" s="225" t="s">
        <v>12139</v>
      </c>
      <c r="N4354" s="226">
        <v>0.4</v>
      </c>
      <c r="O4354" s="225" t="s">
        <v>25</v>
      </c>
      <c r="P4354" s="225" t="s">
        <v>12140</v>
      </c>
      <c r="Q4354" s="225" t="s">
        <v>12989</v>
      </c>
      <c r="R4354" s="225">
        <v>0.6</v>
      </c>
      <c r="S4354" s="225"/>
      <c r="T4354" s="225">
        <v>0.6</v>
      </c>
      <c r="U4354" s="302" t="s">
        <v>45</v>
      </c>
      <c r="V4354" s="302">
        <v>1987</v>
      </c>
      <c r="W4354" s="302" t="s">
        <v>12990</v>
      </c>
      <c r="X4354" s="302" t="s">
        <v>10005</v>
      </c>
      <c r="Y4354" s="302" t="s">
        <v>12991</v>
      </c>
      <c r="Z4354" s="302">
        <v>1</v>
      </c>
      <c r="AA4354" s="302"/>
      <c r="AB4354" s="302">
        <v>0</v>
      </c>
      <c r="AC4354" s="302">
        <v>42296</v>
      </c>
      <c r="AD4354" s="302" t="s">
        <v>17</v>
      </c>
      <c r="AE4354" s="302"/>
      <c r="AF4354" s="302"/>
      <c r="AG4354" s="302"/>
      <c r="AH4354" s="222"/>
      <c r="AI4354" s="229"/>
    </row>
    <row r="4355" spans="1:35" ht="252">
      <c r="A4355" s="70" t="s">
        <v>12042</v>
      </c>
      <c r="B4355" s="74" t="s">
        <v>15</v>
      </c>
      <c r="C4355" s="74" t="s">
        <v>11831</v>
      </c>
      <c r="D4355" s="75">
        <v>42319</v>
      </c>
      <c r="E4355" s="76">
        <v>0.22430555555555556</v>
      </c>
      <c r="F4355" s="75">
        <v>42319</v>
      </c>
      <c r="G4355" s="76">
        <v>0.22430555555555556</v>
      </c>
      <c r="H4355" s="76">
        <f>(F4355+G4355)-(D4355+E4355)</f>
        <v>0</v>
      </c>
      <c r="I4355" s="74">
        <v>15</v>
      </c>
      <c r="J4355" s="74" t="s">
        <v>332</v>
      </c>
      <c r="K4355" s="74" t="s">
        <v>8</v>
      </c>
      <c r="L4355" s="74" t="s">
        <v>9</v>
      </c>
      <c r="M4355" s="225" t="s">
        <v>12149</v>
      </c>
      <c r="N4355" s="226" t="s">
        <v>3</v>
      </c>
      <c r="O4355" s="225" t="s">
        <v>7</v>
      </c>
      <c r="P4355" s="225" t="s">
        <v>12150</v>
      </c>
      <c r="Q4355" s="225" t="s">
        <v>12151</v>
      </c>
      <c r="R4355" s="225"/>
      <c r="S4355" s="225">
        <v>1.03</v>
      </c>
      <c r="T4355" s="225">
        <f>SUM(R4355:S4355)</f>
        <v>1.03</v>
      </c>
      <c r="U4355" s="302" t="s">
        <v>28</v>
      </c>
      <c r="V4355" s="302">
        <v>1968</v>
      </c>
      <c r="W4355" s="302" t="s">
        <v>1908</v>
      </c>
      <c r="X4355" s="302"/>
      <c r="Y4355" s="302" t="s">
        <v>13073</v>
      </c>
      <c r="Z4355" s="302">
        <v>100</v>
      </c>
      <c r="AA4355" s="302" t="s">
        <v>5573</v>
      </c>
      <c r="AB4355" s="302">
        <v>0</v>
      </c>
      <c r="AC4355" s="302"/>
      <c r="AD4355" s="302" t="s">
        <v>0</v>
      </c>
      <c r="AE4355" s="302" t="s">
        <v>53</v>
      </c>
      <c r="AF4355" s="302"/>
      <c r="AG4355" s="302" t="s">
        <v>13074</v>
      </c>
      <c r="AH4355" s="222"/>
      <c r="AI4355" s="229"/>
    </row>
    <row r="4356" spans="1:35" ht="409.5">
      <c r="A4356" s="70" t="s">
        <v>12042</v>
      </c>
      <c r="B4356" s="74" t="s">
        <v>15</v>
      </c>
      <c r="C4356" s="74" t="s">
        <v>29</v>
      </c>
      <c r="D4356" s="75">
        <v>42319</v>
      </c>
      <c r="E4356" s="76">
        <v>0.875</v>
      </c>
      <c r="F4356" s="75">
        <v>42320</v>
      </c>
      <c r="G4356" s="76">
        <v>0.30902777777777779</v>
      </c>
      <c r="H4356" s="76">
        <f>(F4356+G4356)-(D4356+E4356)</f>
        <v>0.43402777778101154</v>
      </c>
      <c r="I4356" s="74">
        <v>14</v>
      </c>
      <c r="J4356" s="74" t="s">
        <v>143</v>
      </c>
      <c r="K4356" s="74" t="s">
        <v>14</v>
      </c>
      <c r="L4356" s="74" t="s">
        <v>29</v>
      </c>
      <c r="M4356" s="225" t="s">
        <v>680</v>
      </c>
      <c r="N4356" s="226" t="s">
        <v>3</v>
      </c>
      <c r="O4356" s="225" t="s">
        <v>7</v>
      </c>
      <c r="P4356" s="225" t="s">
        <v>12152</v>
      </c>
      <c r="Q4356" s="225" t="s">
        <v>12468</v>
      </c>
      <c r="R4356" s="225">
        <v>122.71</v>
      </c>
      <c r="S4356" s="225"/>
      <c r="T4356" s="225">
        <f>SUM(R4356:S4356)</f>
        <v>122.71</v>
      </c>
      <c r="U4356" s="302" t="s">
        <v>28</v>
      </c>
      <c r="V4356" s="302">
        <v>1981</v>
      </c>
      <c r="W4356" s="302" t="s">
        <v>1364</v>
      </c>
      <c r="X4356" s="302"/>
      <c r="Y4356" s="302" t="s">
        <v>13075</v>
      </c>
      <c r="Z4356" s="302">
        <v>100</v>
      </c>
      <c r="AA4356" s="302" t="s">
        <v>5573</v>
      </c>
      <c r="AB4356" s="302">
        <v>0</v>
      </c>
      <c r="AC4356" s="302"/>
      <c r="AD4356" s="302" t="s">
        <v>27</v>
      </c>
      <c r="AE4356" s="302" t="s">
        <v>76</v>
      </c>
      <c r="AF4356" s="302"/>
      <c r="AG4356" s="302" t="s">
        <v>13076</v>
      </c>
      <c r="AH4356" s="222"/>
      <c r="AI4356" s="229"/>
    </row>
    <row r="4357" spans="1:35" ht="112.5">
      <c r="A4357" s="70" t="s">
        <v>12042</v>
      </c>
      <c r="B4357" s="74" t="s">
        <v>10</v>
      </c>
      <c r="C4357" s="74" t="s">
        <v>12836</v>
      </c>
      <c r="D4357" s="75">
        <v>42319</v>
      </c>
      <c r="E4357" s="76">
        <v>0.62083333333333335</v>
      </c>
      <c r="F4357" s="75">
        <v>42319</v>
      </c>
      <c r="G4357" s="76">
        <v>0.62083333333333335</v>
      </c>
      <c r="H4357" s="76">
        <v>0</v>
      </c>
      <c r="I4357" s="74">
        <v>62</v>
      </c>
      <c r="J4357" s="74"/>
      <c r="K4357" s="74" t="s">
        <v>12155</v>
      </c>
      <c r="L4357" s="74" t="s">
        <v>16</v>
      </c>
      <c r="M4357" s="225" t="s">
        <v>12156</v>
      </c>
      <c r="N4357" s="226">
        <v>110</v>
      </c>
      <c r="O4357" s="225" t="s">
        <v>13</v>
      </c>
      <c r="P4357" s="225" t="s">
        <v>12156</v>
      </c>
      <c r="Q4357" s="225" t="s">
        <v>12420</v>
      </c>
      <c r="R4357" s="225">
        <v>14.6</v>
      </c>
      <c r="S4357" s="225">
        <v>16.7</v>
      </c>
      <c r="T4357" s="225">
        <v>31.3</v>
      </c>
      <c r="U4357" s="302" t="s">
        <v>33</v>
      </c>
      <c r="V4357" s="302"/>
      <c r="W4357" s="302"/>
      <c r="X4357" s="302"/>
      <c r="Y4357" s="302"/>
      <c r="Z4357" s="302"/>
      <c r="AA4357" s="302"/>
      <c r="AB4357" s="302"/>
      <c r="AC4357" s="302"/>
      <c r="AD4357" s="302" t="s">
        <v>37</v>
      </c>
      <c r="AE4357" s="302"/>
      <c r="AF4357" s="302"/>
      <c r="AG4357" s="302" t="s">
        <v>13150</v>
      </c>
      <c r="AH4357" s="222"/>
      <c r="AI4357" s="229"/>
    </row>
    <row r="4358" spans="1:35" ht="93.75">
      <c r="A4358" s="70" t="s">
        <v>640</v>
      </c>
      <c r="B4358" s="74" t="s">
        <v>10</v>
      </c>
      <c r="C4358" s="74" t="s">
        <v>10</v>
      </c>
      <c r="D4358" s="75">
        <v>42049</v>
      </c>
      <c r="E4358" s="76">
        <v>0.74097222222222225</v>
      </c>
      <c r="F4358" s="75">
        <v>42049</v>
      </c>
      <c r="G4358" s="76">
        <v>0.74097222222222225</v>
      </c>
      <c r="H4358" s="76">
        <f>G4358-E4358</f>
        <v>0</v>
      </c>
      <c r="I4358" s="74">
        <v>2</v>
      </c>
      <c r="J4358" s="74"/>
      <c r="K4358" s="74"/>
      <c r="L4358" s="74" t="s">
        <v>11</v>
      </c>
      <c r="M4358" s="225" t="s">
        <v>848</v>
      </c>
      <c r="N4358" s="226">
        <v>0.4</v>
      </c>
      <c r="O4358" s="225" t="s">
        <v>25</v>
      </c>
      <c r="P4358" s="225" t="s">
        <v>848</v>
      </c>
      <c r="Q4358" s="225" t="s">
        <v>849</v>
      </c>
      <c r="R4358" s="225">
        <v>9.7000000000000003E-2</v>
      </c>
      <c r="S4358" s="225"/>
      <c r="T4358" s="225">
        <v>9.7000000000000003E-2</v>
      </c>
      <c r="U4358" s="302"/>
      <c r="V4358" s="302">
        <v>2010</v>
      </c>
      <c r="W4358" s="302" t="s">
        <v>286</v>
      </c>
      <c r="X4358" s="302" t="s">
        <v>1989</v>
      </c>
      <c r="Y4358" s="302" t="s">
        <v>1996</v>
      </c>
      <c r="Z4358" s="302">
        <v>100</v>
      </c>
      <c r="AA4358" s="302" t="s">
        <v>1997</v>
      </c>
      <c r="AB4358" s="302">
        <v>0</v>
      </c>
      <c r="AC4358" s="302" t="s">
        <v>128</v>
      </c>
      <c r="AD4358" s="302" t="s">
        <v>22</v>
      </c>
      <c r="AE4358" s="302"/>
      <c r="AF4358" s="302"/>
      <c r="AG4358" s="302"/>
      <c r="AH4358" s="222"/>
      <c r="AI4358" s="229"/>
    </row>
    <row r="4359" spans="1:35" ht="63">
      <c r="A4359" s="164" t="s">
        <v>640</v>
      </c>
      <c r="B4359" s="94" t="s">
        <v>21</v>
      </c>
      <c r="C4359" s="134" t="s">
        <v>21</v>
      </c>
      <c r="D4359" s="93">
        <v>42052</v>
      </c>
      <c r="E4359" s="104">
        <v>0.61805555555555558</v>
      </c>
      <c r="F4359" s="93">
        <v>42052</v>
      </c>
      <c r="G4359" s="104">
        <v>0.67361111111111116</v>
      </c>
      <c r="H4359" s="104">
        <v>5.5555555555555552E-2</v>
      </c>
      <c r="I4359" s="69">
        <v>1</v>
      </c>
      <c r="J4359" s="69" t="s">
        <v>150</v>
      </c>
      <c r="K4359" s="94"/>
      <c r="L4359" s="69" t="s">
        <v>11</v>
      </c>
      <c r="M4359" s="233" t="s">
        <v>960</v>
      </c>
      <c r="N4359" s="219">
        <v>0.4</v>
      </c>
      <c r="O4359" s="219" t="s">
        <v>2</v>
      </c>
      <c r="P4359" s="233" t="s">
        <v>960</v>
      </c>
      <c r="Q4359" s="219" t="s">
        <v>961</v>
      </c>
      <c r="R4359" s="219">
        <v>6.6000000000000003E-2</v>
      </c>
      <c r="S4359" s="219">
        <v>2.9000000000000001E-2</v>
      </c>
      <c r="T4359" s="219">
        <v>9.5000000000000001E-2</v>
      </c>
      <c r="U4359" s="300" t="s">
        <v>1</v>
      </c>
      <c r="V4359" s="274" t="s">
        <v>128</v>
      </c>
      <c r="W4359" s="300" t="s">
        <v>128</v>
      </c>
      <c r="X4359" s="300" t="s">
        <v>128</v>
      </c>
      <c r="Y4359" s="515">
        <v>2014</v>
      </c>
      <c r="Z4359" s="527" t="s">
        <v>128</v>
      </c>
      <c r="AA4359" s="515">
        <v>2015</v>
      </c>
      <c r="AB4359" s="300" t="s">
        <v>128</v>
      </c>
      <c r="AC4359" s="515" t="s">
        <v>128</v>
      </c>
      <c r="AD4359" s="300" t="s">
        <v>22</v>
      </c>
      <c r="AE4359" s="300" t="s">
        <v>52</v>
      </c>
      <c r="AF4359" s="300"/>
      <c r="AG4359" s="527"/>
      <c r="AH4359" s="233"/>
      <c r="AI4359" s="571"/>
    </row>
    <row r="4360" spans="1:35" ht="31.5">
      <c r="A4360" s="164" t="s">
        <v>640</v>
      </c>
      <c r="B4360" s="94" t="s">
        <v>21</v>
      </c>
      <c r="C4360" s="134" t="s">
        <v>21</v>
      </c>
      <c r="D4360" s="93">
        <v>42037</v>
      </c>
      <c r="E4360" s="104">
        <v>0.60624999999999996</v>
      </c>
      <c r="F4360" s="93">
        <v>42037</v>
      </c>
      <c r="G4360" s="104">
        <v>0.65972222222222221</v>
      </c>
      <c r="H4360" s="104">
        <v>5.347222222222222E-2</v>
      </c>
      <c r="I4360" s="69">
        <v>1</v>
      </c>
      <c r="J4360" s="69"/>
      <c r="K4360" s="94"/>
      <c r="L4360" s="69" t="s">
        <v>11</v>
      </c>
      <c r="M4360" s="233" t="s">
        <v>654</v>
      </c>
      <c r="N4360" s="219">
        <v>0.4</v>
      </c>
      <c r="O4360" s="219" t="s">
        <v>2</v>
      </c>
      <c r="P4360" s="233" t="s">
        <v>654</v>
      </c>
      <c r="Q4360" s="219" t="s">
        <v>655</v>
      </c>
      <c r="R4360" s="219">
        <v>5.8959999999999999E-2</v>
      </c>
      <c r="S4360" s="219">
        <v>2.904E-2</v>
      </c>
      <c r="T4360" s="219">
        <v>8.7999999999999995E-2</v>
      </c>
      <c r="U4360" s="300" t="s">
        <v>1</v>
      </c>
      <c r="V4360" s="274" t="s">
        <v>128</v>
      </c>
      <c r="W4360" s="300" t="s">
        <v>128</v>
      </c>
      <c r="X4360" s="300" t="s">
        <v>128</v>
      </c>
      <c r="Y4360" s="515">
        <v>2014</v>
      </c>
      <c r="Z4360" s="527" t="s">
        <v>128</v>
      </c>
      <c r="AA4360" s="515">
        <v>2015</v>
      </c>
      <c r="AB4360" s="300" t="s">
        <v>128</v>
      </c>
      <c r="AC4360" s="515">
        <v>2014</v>
      </c>
      <c r="AD4360" s="300" t="s">
        <v>22</v>
      </c>
      <c r="AE4360" s="300" t="s">
        <v>57</v>
      </c>
      <c r="AF4360" s="300"/>
      <c r="AG4360" s="527"/>
      <c r="AH4360" s="233"/>
      <c r="AI4360" s="571"/>
    </row>
    <row r="4361" spans="1:35" ht="31.5">
      <c r="A4361" s="133" t="s">
        <v>1580</v>
      </c>
      <c r="B4361" s="92" t="s">
        <v>21</v>
      </c>
      <c r="C4361" s="92" t="s">
        <v>21</v>
      </c>
      <c r="D4361" s="88">
        <v>42110</v>
      </c>
      <c r="E4361" s="89">
        <v>0.33333333333333331</v>
      </c>
      <c r="F4361" s="88">
        <v>42110</v>
      </c>
      <c r="G4361" s="89">
        <v>0.45833333333333331</v>
      </c>
      <c r="H4361" s="89">
        <v>0.125</v>
      </c>
      <c r="I4361" s="68">
        <v>1</v>
      </c>
      <c r="J4361" s="68"/>
      <c r="K4361" s="92"/>
      <c r="L4361" s="92" t="s">
        <v>11</v>
      </c>
      <c r="M4361" s="230" t="s">
        <v>2567</v>
      </c>
      <c r="N4361" s="221">
        <v>0.4</v>
      </c>
      <c r="O4361" s="221" t="s">
        <v>2</v>
      </c>
      <c r="P4361" s="230" t="s">
        <v>2567</v>
      </c>
      <c r="Q4361" s="221" t="s">
        <v>6679</v>
      </c>
      <c r="R4361" s="221">
        <v>5.8999999999999997E-2</v>
      </c>
      <c r="S4361" s="221">
        <v>2.9000000000000001E-2</v>
      </c>
      <c r="T4361" s="221">
        <v>8.7999999999999995E-2</v>
      </c>
      <c r="U4361" s="293" t="s">
        <v>1</v>
      </c>
      <c r="V4361" s="273" t="s">
        <v>128</v>
      </c>
      <c r="W4361" s="293" t="s">
        <v>128</v>
      </c>
      <c r="X4361" s="293" t="s">
        <v>128</v>
      </c>
      <c r="Y4361" s="269">
        <v>2014</v>
      </c>
      <c r="Z4361" s="318" t="s">
        <v>128</v>
      </c>
      <c r="AA4361" s="269">
        <v>2015</v>
      </c>
      <c r="AB4361" s="293" t="s">
        <v>128</v>
      </c>
      <c r="AC4361" s="269">
        <v>2014</v>
      </c>
      <c r="AD4361" s="293" t="s">
        <v>22</v>
      </c>
      <c r="AE4361" s="293" t="s">
        <v>57</v>
      </c>
      <c r="AF4361" s="293"/>
      <c r="AG4361" s="318"/>
      <c r="AH4361" s="436"/>
      <c r="AI4361" s="555"/>
    </row>
    <row r="4362" spans="1:35" ht="63">
      <c r="A4362" s="70" t="s">
        <v>12042</v>
      </c>
      <c r="B4362" s="92" t="s">
        <v>21</v>
      </c>
      <c r="C4362" s="92" t="s">
        <v>21</v>
      </c>
      <c r="D4362" s="88">
        <v>42320</v>
      </c>
      <c r="E4362" s="89">
        <v>0.43055555555555558</v>
      </c>
      <c r="F4362" s="88">
        <v>42320</v>
      </c>
      <c r="G4362" s="89">
        <v>0.47222222222222227</v>
      </c>
      <c r="H4362" s="89">
        <v>4.1666666666666664E-2</v>
      </c>
      <c r="I4362" s="68">
        <v>1</v>
      </c>
      <c r="J4362" s="68" t="s">
        <v>150</v>
      </c>
      <c r="K4362" s="92" t="s">
        <v>51</v>
      </c>
      <c r="L4362" s="92" t="s">
        <v>4</v>
      </c>
      <c r="M4362" s="230" t="s">
        <v>12119</v>
      </c>
      <c r="N4362" s="221" t="s">
        <v>3</v>
      </c>
      <c r="O4362" s="221" t="s">
        <v>48</v>
      </c>
      <c r="P4362" s="230" t="s">
        <v>12120</v>
      </c>
      <c r="Q4362" s="221" t="s">
        <v>12121</v>
      </c>
      <c r="R4362" s="221">
        <v>1.7000000000000001E-2</v>
      </c>
      <c r="S4362" s="221">
        <v>8.9999999999999993E-3</v>
      </c>
      <c r="T4362" s="221">
        <v>2.5999999999999999E-2</v>
      </c>
      <c r="U4362" s="293" t="s">
        <v>47</v>
      </c>
      <c r="V4362" s="273" t="s">
        <v>13570</v>
      </c>
      <c r="W4362" s="293" t="s">
        <v>13571</v>
      </c>
      <c r="X4362" s="293" t="s">
        <v>128</v>
      </c>
      <c r="Y4362" s="269">
        <v>2015</v>
      </c>
      <c r="Z4362" s="318" t="s">
        <v>128</v>
      </c>
      <c r="AA4362" s="269">
        <v>2016</v>
      </c>
      <c r="AB4362" s="293" t="s">
        <v>128</v>
      </c>
      <c r="AC4362" s="269">
        <v>2015</v>
      </c>
      <c r="AD4362" s="293" t="s">
        <v>0</v>
      </c>
      <c r="AE4362" s="293" t="s">
        <v>57</v>
      </c>
      <c r="AF4362" s="293"/>
      <c r="AG4362" s="318"/>
      <c r="AH4362" s="230"/>
      <c r="AI4362" s="234"/>
    </row>
    <row r="4363" spans="1:35" ht="47.25">
      <c r="A4363" s="70" t="s">
        <v>12042</v>
      </c>
      <c r="B4363" s="69" t="s">
        <v>132</v>
      </c>
      <c r="C4363" s="70" t="s">
        <v>12961</v>
      </c>
      <c r="D4363" s="86">
        <v>42320</v>
      </c>
      <c r="E4363" s="118">
        <v>0.46249999999999997</v>
      </c>
      <c r="F4363" s="86">
        <v>42320</v>
      </c>
      <c r="G4363" s="118">
        <v>0.53749999999999998</v>
      </c>
      <c r="H4363" s="118">
        <v>7.6388888888888895E-2</v>
      </c>
      <c r="I4363" s="70">
        <v>23</v>
      </c>
      <c r="J4363" s="70" t="s">
        <v>12122</v>
      </c>
      <c r="K4363" s="70" t="s">
        <v>14</v>
      </c>
      <c r="L4363" s="70" t="s">
        <v>29</v>
      </c>
      <c r="M4363" s="220" t="s">
        <v>12123</v>
      </c>
      <c r="N4363" s="220" t="s">
        <v>3</v>
      </c>
      <c r="O4363" s="220" t="s">
        <v>7</v>
      </c>
      <c r="P4363" s="220" t="s">
        <v>4679</v>
      </c>
      <c r="Q4363" s="219" t="s">
        <v>12124</v>
      </c>
      <c r="R4363" s="456">
        <v>4.532</v>
      </c>
      <c r="S4363" s="456">
        <v>0.151</v>
      </c>
      <c r="T4363" s="456">
        <v>4.6829999999999998</v>
      </c>
      <c r="U4363" s="274" t="s">
        <v>28</v>
      </c>
      <c r="V4363" s="274">
        <v>1987</v>
      </c>
      <c r="W4363" s="279" t="s">
        <v>7</v>
      </c>
      <c r="X4363" s="279"/>
      <c r="Y4363" s="296">
        <v>42117</v>
      </c>
      <c r="Z4363" s="279">
        <v>100</v>
      </c>
      <c r="AA4363" s="279">
        <v>2016</v>
      </c>
      <c r="AB4363" s="279">
        <v>0</v>
      </c>
      <c r="AC4363" s="309">
        <v>41974</v>
      </c>
      <c r="AD4363" s="279" t="s">
        <v>59</v>
      </c>
      <c r="AE4363" s="279"/>
      <c r="AF4363" s="279"/>
      <c r="AG4363" s="290"/>
      <c r="AH4363" s="222"/>
      <c r="AI4363" s="229"/>
    </row>
    <row r="4364" spans="1:35" ht="299.25">
      <c r="A4364" s="70" t="s">
        <v>12042</v>
      </c>
      <c r="B4364" s="69" t="s">
        <v>1412</v>
      </c>
      <c r="C4364" s="69" t="s">
        <v>1427</v>
      </c>
      <c r="D4364" s="93">
        <v>42320</v>
      </c>
      <c r="E4364" s="118">
        <v>0.38958333333333334</v>
      </c>
      <c r="F4364" s="93">
        <v>42320</v>
      </c>
      <c r="G4364" s="118">
        <v>0.40625</v>
      </c>
      <c r="H4364" s="104">
        <v>1.6666666666666666E-2</v>
      </c>
      <c r="I4364" s="69">
        <v>62</v>
      </c>
      <c r="J4364" s="69" t="s">
        <v>1556</v>
      </c>
      <c r="K4364" s="69"/>
      <c r="L4364" s="69" t="s">
        <v>11</v>
      </c>
      <c r="M4364" s="219" t="s">
        <v>488</v>
      </c>
      <c r="N4364" s="221" t="s">
        <v>3</v>
      </c>
      <c r="O4364" s="221" t="s">
        <v>23</v>
      </c>
      <c r="P4364" s="219" t="s">
        <v>3981</v>
      </c>
      <c r="Q4364" s="441" t="s">
        <v>12134</v>
      </c>
      <c r="R4364" s="463">
        <v>17</v>
      </c>
      <c r="S4364" s="463">
        <v>5</v>
      </c>
      <c r="T4364" s="463">
        <v>22</v>
      </c>
      <c r="U4364" s="327"/>
      <c r="V4364" s="327" t="s">
        <v>128</v>
      </c>
      <c r="W4364" s="327" t="s">
        <v>128</v>
      </c>
      <c r="X4364" s="327" t="s">
        <v>128</v>
      </c>
      <c r="Y4364" s="327" t="s">
        <v>13935</v>
      </c>
      <c r="Z4364" s="327" t="s">
        <v>128</v>
      </c>
      <c r="AA4364" s="327" t="s">
        <v>128</v>
      </c>
      <c r="AB4364" s="327">
        <v>0</v>
      </c>
      <c r="AC4364" s="327" t="s">
        <v>13936</v>
      </c>
      <c r="AD4364" s="273" t="s">
        <v>56</v>
      </c>
      <c r="AE4364" s="327"/>
      <c r="AF4364" s="327" t="s">
        <v>128</v>
      </c>
      <c r="AG4364" s="327" t="s">
        <v>128</v>
      </c>
      <c r="AH4364" s="222"/>
      <c r="AI4364" s="229"/>
    </row>
    <row r="4365" spans="1:35" ht="126">
      <c r="A4365" s="70" t="s">
        <v>12042</v>
      </c>
      <c r="B4365" s="70" t="s">
        <v>1412</v>
      </c>
      <c r="C4365" s="69" t="s">
        <v>1427</v>
      </c>
      <c r="D4365" s="93">
        <v>42320</v>
      </c>
      <c r="E4365" s="118">
        <v>0.5</v>
      </c>
      <c r="F4365" s="93">
        <v>42320</v>
      </c>
      <c r="G4365" s="118">
        <v>0.53749999999999998</v>
      </c>
      <c r="H4365" s="104">
        <v>3.7499999999999999E-2</v>
      </c>
      <c r="I4365" s="69">
        <v>0</v>
      </c>
      <c r="J4365" s="69" t="s">
        <v>1556</v>
      </c>
      <c r="K4365" s="69"/>
      <c r="L4365" s="69" t="s">
        <v>11</v>
      </c>
      <c r="M4365" s="219" t="s">
        <v>12135</v>
      </c>
      <c r="N4365" s="219" t="s">
        <v>3</v>
      </c>
      <c r="O4365" s="219" t="s">
        <v>23</v>
      </c>
      <c r="P4365" s="219" t="s">
        <v>12135</v>
      </c>
      <c r="Q4365" s="219" t="s">
        <v>12136</v>
      </c>
      <c r="R4365" s="219"/>
      <c r="S4365" s="463"/>
      <c r="T4365" s="463"/>
      <c r="U4365" s="327"/>
      <c r="V4365" s="327" t="s">
        <v>128</v>
      </c>
      <c r="W4365" s="327" t="s">
        <v>128</v>
      </c>
      <c r="X4365" s="327" t="s">
        <v>128</v>
      </c>
      <c r="Y4365" s="327" t="s">
        <v>13942</v>
      </c>
      <c r="Z4365" s="327" t="s">
        <v>128</v>
      </c>
      <c r="AA4365" s="327" t="s">
        <v>128</v>
      </c>
      <c r="AB4365" s="327">
        <v>0</v>
      </c>
      <c r="AC4365" s="327" t="s">
        <v>13936</v>
      </c>
      <c r="AD4365" s="273" t="s">
        <v>56</v>
      </c>
      <c r="AE4365" s="327"/>
      <c r="AF4365" s="327" t="s">
        <v>128</v>
      </c>
      <c r="AG4365" s="327" t="s">
        <v>128</v>
      </c>
      <c r="AH4365" s="222"/>
      <c r="AI4365" s="229"/>
    </row>
    <row r="4366" spans="1:35" ht="47.25">
      <c r="A4366" s="70" t="s">
        <v>12463</v>
      </c>
      <c r="B4366" s="69" t="s">
        <v>132</v>
      </c>
      <c r="C4366" s="70" t="s">
        <v>26</v>
      </c>
      <c r="D4366" s="86">
        <v>42360</v>
      </c>
      <c r="E4366" s="118">
        <v>0.44375000000000003</v>
      </c>
      <c r="F4366" s="86">
        <v>42360</v>
      </c>
      <c r="G4366" s="118">
        <v>0.44375000000000003</v>
      </c>
      <c r="H4366" s="70">
        <v>0</v>
      </c>
      <c r="I4366" s="70">
        <v>23</v>
      </c>
      <c r="J4366" s="70" t="s">
        <v>11753</v>
      </c>
      <c r="K4366" s="70" t="s">
        <v>8</v>
      </c>
      <c r="L4366" s="70" t="s">
        <v>9</v>
      </c>
      <c r="M4366" s="220" t="s">
        <v>12677</v>
      </c>
      <c r="N4366" s="220" t="s">
        <v>3</v>
      </c>
      <c r="O4366" s="220" t="s">
        <v>7</v>
      </c>
      <c r="P4366" s="220" t="s">
        <v>12678</v>
      </c>
      <c r="Q4366" s="219" t="s">
        <v>12679</v>
      </c>
      <c r="R4366" s="456">
        <v>0.2</v>
      </c>
      <c r="S4366" s="456">
        <v>0.4</v>
      </c>
      <c r="T4366" s="456">
        <v>0.6</v>
      </c>
      <c r="U4366" s="274" t="s">
        <v>6</v>
      </c>
      <c r="V4366" s="274">
        <v>1990</v>
      </c>
      <c r="W4366" s="279" t="s">
        <v>7</v>
      </c>
      <c r="X4366" s="279"/>
      <c r="Y4366" s="296">
        <v>41988</v>
      </c>
      <c r="Z4366" s="279">
        <v>100</v>
      </c>
      <c r="AA4366" s="296">
        <v>42361</v>
      </c>
      <c r="AB4366" s="279">
        <v>0</v>
      </c>
      <c r="AC4366" s="309">
        <v>42156</v>
      </c>
      <c r="AD4366" s="279" t="s">
        <v>31</v>
      </c>
      <c r="AE4366" s="279"/>
      <c r="AF4366" s="279"/>
      <c r="AG4366" s="290"/>
      <c r="AH4366" s="222"/>
      <c r="AI4366" s="229"/>
    </row>
    <row r="4367" spans="1:35" ht="56.25">
      <c r="A4367" s="70" t="s">
        <v>12042</v>
      </c>
      <c r="B4367" s="74" t="s">
        <v>19</v>
      </c>
      <c r="C4367" s="74" t="s">
        <v>5554</v>
      </c>
      <c r="D4367" s="75">
        <v>42320</v>
      </c>
      <c r="E4367" s="76">
        <v>0.81458333333333333</v>
      </c>
      <c r="F4367" s="75">
        <v>42320</v>
      </c>
      <c r="G4367" s="76">
        <v>0.81527777777777777</v>
      </c>
      <c r="H4367" s="76">
        <v>6.9444444444444198E-4</v>
      </c>
      <c r="I4367" s="74">
        <v>5</v>
      </c>
      <c r="J4367" s="74"/>
      <c r="K4367" s="74"/>
      <c r="L4367" s="74" t="s">
        <v>16</v>
      </c>
      <c r="M4367" s="225" t="s">
        <v>190</v>
      </c>
      <c r="N4367" s="226" t="s">
        <v>3</v>
      </c>
      <c r="O4367" s="225" t="s">
        <v>7</v>
      </c>
      <c r="P4367" s="225"/>
      <c r="Q4367" s="225" t="s">
        <v>13444</v>
      </c>
      <c r="R4367" s="225">
        <v>5</v>
      </c>
      <c r="S4367" s="225"/>
      <c r="T4367" s="225">
        <v>5</v>
      </c>
      <c r="U4367" s="302"/>
      <c r="V4367" s="302"/>
      <c r="W4367" s="302"/>
      <c r="X4367" s="302"/>
      <c r="Y4367" s="302"/>
      <c r="Z4367" s="302"/>
      <c r="AA4367" s="302"/>
      <c r="AB4367" s="302"/>
      <c r="AC4367" s="302"/>
      <c r="AD4367" s="302" t="s">
        <v>37</v>
      </c>
      <c r="AE4367" s="302"/>
      <c r="AF4367" s="302"/>
      <c r="AG4367" s="302"/>
      <c r="AH4367" s="222"/>
      <c r="AI4367" s="229"/>
    </row>
    <row r="4368" spans="1:35" ht="178.5">
      <c r="A4368" s="70" t="s">
        <v>12042</v>
      </c>
      <c r="B4368" s="74" t="s">
        <v>12</v>
      </c>
      <c r="C4368" s="74" t="s">
        <v>127</v>
      </c>
      <c r="D4368" s="75">
        <v>42320</v>
      </c>
      <c r="E4368" s="76">
        <v>0.17986111111111111</v>
      </c>
      <c r="F4368" s="75">
        <v>42320</v>
      </c>
      <c r="G4368" s="76">
        <v>0.17986111111111111</v>
      </c>
      <c r="H4368" s="76">
        <f>G4368-E4368</f>
        <v>0</v>
      </c>
      <c r="I4368" s="74">
        <v>1</v>
      </c>
      <c r="J4368" s="74" t="s">
        <v>233</v>
      </c>
      <c r="K4368" s="74" t="s">
        <v>8</v>
      </c>
      <c r="L4368" s="74" t="s">
        <v>4</v>
      </c>
      <c r="M4368" s="225" t="s">
        <v>13253</v>
      </c>
      <c r="N4368" s="226" t="s">
        <v>3</v>
      </c>
      <c r="O4368" s="225" t="s">
        <v>7</v>
      </c>
      <c r="P4368" s="225" t="s">
        <v>12166</v>
      </c>
      <c r="Q4368" s="225" t="s">
        <v>12167</v>
      </c>
      <c r="R4368" s="225">
        <v>0.11</v>
      </c>
      <c r="S4368" s="225"/>
      <c r="T4368" s="225">
        <v>0.11</v>
      </c>
      <c r="U4368" s="302" t="s">
        <v>6</v>
      </c>
      <c r="V4368" s="302" t="s">
        <v>13254</v>
      </c>
      <c r="W4368" s="302" t="s">
        <v>1962</v>
      </c>
      <c r="X4368" s="302" t="s">
        <v>13255</v>
      </c>
      <c r="Y4368" s="302" t="s">
        <v>13256</v>
      </c>
      <c r="Z4368" s="302">
        <v>1</v>
      </c>
      <c r="AA4368" s="302" t="s">
        <v>13257</v>
      </c>
      <c r="AB4368" s="302" t="s">
        <v>128</v>
      </c>
      <c r="AC4368" s="302" t="s">
        <v>128</v>
      </c>
      <c r="AD4368" s="302" t="s">
        <v>56</v>
      </c>
      <c r="AE4368" s="302" t="s">
        <v>128</v>
      </c>
      <c r="AF4368" s="302" t="s">
        <v>128</v>
      </c>
      <c r="AG4368" s="302"/>
      <c r="AH4368" s="222"/>
      <c r="AI4368" s="229"/>
    </row>
    <row r="4369" spans="1:35" ht="409.5">
      <c r="A4369" s="70" t="s">
        <v>12042</v>
      </c>
      <c r="B4369" s="74" t="s">
        <v>5</v>
      </c>
      <c r="C4369" s="74" t="s">
        <v>5</v>
      </c>
      <c r="D4369" s="75">
        <v>42320</v>
      </c>
      <c r="E4369" s="76">
        <v>2.2222222222222223E-2</v>
      </c>
      <c r="F4369" s="75">
        <v>42320</v>
      </c>
      <c r="G4369" s="76">
        <v>2.2222222222222223E-2</v>
      </c>
      <c r="H4369" s="76">
        <v>0</v>
      </c>
      <c r="I4369" s="74">
        <v>8</v>
      </c>
      <c r="J4369" s="74" t="s">
        <v>143</v>
      </c>
      <c r="K4369" s="74"/>
      <c r="L4369" s="74" t="s">
        <v>4</v>
      </c>
      <c r="M4369" s="225" t="s">
        <v>12176</v>
      </c>
      <c r="N4369" s="226" t="s">
        <v>3</v>
      </c>
      <c r="O4369" s="225" t="s">
        <v>48</v>
      </c>
      <c r="P4369" s="225" t="s">
        <v>12177</v>
      </c>
      <c r="Q4369" s="225" t="s">
        <v>13762</v>
      </c>
      <c r="R4369" s="225"/>
      <c r="S4369" s="225">
        <v>2.5</v>
      </c>
      <c r="T4369" s="225">
        <v>2.5</v>
      </c>
      <c r="U4369" s="302" t="s">
        <v>35</v>
      </c>
      <c r="V4369" s="302">
        <v>1987</v>
      </c>
      <c r="W4369" s="302" t="s">
        <v>13763</v>
      </c>
      <c r="X4369" s="302" t="s">
        <v>13661</v>
      </c>
      <c r="Y4369" s="302" t="s">
        <v>13764</v>
      </c>
      <c r="Z4369" s="302" t="s">
        <v>13765</v>
      </c>
      <c r="AA4369" s="302" t="s">
        <v>13766</v>
      </c>
      <c r="AB4369" s="302" t="s">
        <v>13767</v>
      </c>
      <c r="AC4369" s="302"/>
      <c r="AD4369" s="302" t="s">
        <v>0</v>
      </c>
      <c r="AE4369" s="302"/>
      <c r="AF4369" s="302"/>
      <c r="AG4369" s="302"/>
      <c r="AH4369" s="222"/>
      <c r="AI4369" s="229"/>
    </row>
    <row r="4370" spans="1:35" ht="31.5">
      <c r="A4370" s="70" t="s">
        <v>3570</v>
      </c>
      <c r="B4370" s="92" t="s">
        <v>21</v>
      </c>
      <c r="C4370" s="92" t="s">
        <v>21</v>
      </c>
      <c r="D4370" s="88">
        <v>42179</v>
      </c>
      <c r="E4370" s="89">
        <v>0.1875</v>
      </c>
      <c r="F4370" s="88">
        <v>42179</v>
      </c>
      <c r="G4370" s="89">
        <v>0.21527777777777779</v>
      </c>
      <c r="H4370" s="89">
        <v>2.7777777777777776E-2</v>
      </c>
      <c r="I4370" s="68">
        <v>1</v>
      </c>
      <c r="J4370" s="68"/>
      <c r="K4370" s="92"/>
      <c r="L4370" s="92" t="s">
        <v>11</v>
      </c>
      <c r="M4370" s="230" t="s">
        <v>4697</v>
      </c>
      <c r="N4370" s="221">
        <v>0.4</v>
      </c>
      <c r="O4370" s="221" t="s">
        <v>2</v>
      </c>
      <c r="P4370" s="230" t="s">
        <v>4697</v>
      </c>
      <c r="Q4370" s="221" t="s">
        <v>4698</v>
      </c>
      <c r="R4370" s="221">
        <v>7.1999999999999995E-2</v>
      </c>
      <c r="S4370" s="221">
        <v>3.5999999999999997E-2</v>
      </c>
      <c r="T4370" s="221">
        <v>0.108</v>
      </c>
      <c r="U4370" s="293" t="s">
        <v>1</v>
      </c>
      <c r="V4370" s="273" t="s">
        <v>128</v>
      </c>
      <c r="W4370" s="293" t="s">
        <v>128</v>
      </c>
      <c r="X4370" s="293" t="s">
        <v>128</v>
      </c>
      <c r="Y4370" s="269">
        <v>2014</v>
      </c>
      <c r="Z4370" s="318" t="s">
        <v>128</v>
      </c>
      <c r="AA4370" s="269">
        <v>2015</v>
      </c>
      <c r="AB4370" s="293" t="s">
        <v>128</v>
      </c>
      <c r="AC4370" s="269">
        <v>2014</v>
      </c>
      <c r="AD4370" s="293" t="s">
        <v>41</v>
      </c>
      <c r="AE4370" s="293" t="s">
        <v>57</v>
      </c>
      <c r="AF4370" s="293"/>
      <c r="AG4370" s="318"/>
      <c r="AH4370" s="222"/>
      <c r="AI4370" s="229"/>
    </row>
    <row r="4371" spans="1:35" ht="187.5">
      <c r="A4371" s="70" t="s">
        <v>12042</v>
      </c>
      <c r="B4371" s="74" t="s">
        <v>19</v>
      </c>
      <c r="C4371" s="74" t="s">
        <v>19</v>
      </c>
      <c r="D4371" s="75">
        <v>42321</v>
      </c>
      <c r="E4371" s="76">
        <v>0.49652777777777773</v>
      </c>
      <c r="F4371" s="75">
        <v>42321</v>
      </c>
      <c r="G4371" s="76">
        <v>0.54861111111111105</v>
      </c>
      <c r="H4371" s="76">
        <v>5.2083333333333315E-2</v>
      </c>
      <c r="I4371" s="74">
        <v>25</v>
      </c>
      <c r="J4371" s="74"/>
      <c r="K4371" s="74"/>
      <c r="L4371" s="74" t="s">
        <v>4</v>
      </c>
      <c r="M4371" s="225" t="s">
        <v>3682</v>
      </c>
      <c r="N4371" s="226">
        <v>35</v>
      </c>
      <c r="O4371" s="225" t="s">
        <v>13</v>
      </c>
      <c r="P4371" s="225" t="s">
        <v>12364</v>
      </c>
      <c r="Q4371" s="225" t="s">
        <v>12365</v>
      </c>
      <c r="R4371" s="225">
        <v>14</v>
      </c>
      <c r="S4371" s="225"/>
      <c r="T4371" s="225">
        <v>14</v>
      </c>
      <c r="U4371" s="302" t="s">
        <v>28</v>
      </c>
      <c r="V4371" s="302">
        <v>2002</v>
      </c>
      <c r="W4371" s="302" t="s">
        <v>13445</v>
      </c>
      <c r="X4371" s="302">
        <v>0</v>
      </c>
      <c r="Y4371" s="302">
        <v>0</v>
      </c>
      <c r="Z4371" s="302">
        <v>100</v>
      </c>
      <c r="AA4371" s="302">
        <v>42198</v>
      </c>
      <c r="AB4371" s="302">
        <v>0</v>
      </c>
      <c r="AC4371" s="302"/>
      <c r="AD4371" s="302" t="s">
        <v>0</v>
      </c>
      <c r="AE4371" s="302"/>
      <c r="AF4371" s="302"/>
      <c r="AG4371" s="302"/>
      <c r="AH4371" s="222"/>
      <c r="AI4371" s="229"/>
    </row>
    <row r="4372" spans="1:35" ht="262.5">
      <c r="A4372" s="70" t="s">
        <v>12042</v>
      </c>
      <c r="B4372" s="74" t="s">
        <v>15</v>
      </c>
      <c r="C4372" s="74" t="s">
        <v>209</v>
      </c>
      <c r="D4372" s="75">
        <v>42321</v>
      </c>
      <c r="E4372" s="76">
        <v>0.38055555555555554</v>
      </c>
      <c r="F4372" s="75">
        <v>42321</v>
      </c>
      <c r="G4372" s="76">
        <v>0.38541666666666669</v>
      </c>
      <c r="H4372" s="76">
        <f>(F4372+G4372)-(D4372+E4372)</f>
        <v>4.8611111051286571E-3</v>
      </c>
      <c r="I4372" s="74">
        <v>2</v>
      </c>
      <c r="J4372" s="74" t="s">
        <v>150</v>
      </c>
      <c r="K4372" s="74" t="s">
        <v>50</v>
      </c>
      <c r="L4372" s="74" t="s">
        <v>16</v>
      </c>
      <c r="M4372" s="225" t="s">
        <v>12469</v>
      </c>
      <c r="N4372" s="226" t="s">
        <v>3</v>
      </c>
      <c r="O4372" s="225" t="s">
        <v>7</v>
      </c>
      <c r="P4372" s="225" t="s">
        <v>12470</v>
      </c>
      <c r="Q4372" s="225" t="s">
        <v>12471</v>
      </c>
      <c r="R4372" s="225">
        <v>0.36</v>
      </c>
      <c r="S4372" s="225"/>
      <c r="T4372" s="225">
        <f>SUM(R4372:S4372)</f>
        <v>0.36</v>
      </c>
      <c r="U4372" s="302"/>
      <c r="V4372" s="302"/>
      <c r="W4372" s="302"/>
      <c r="X4372" s="302"/>
      <c r="Y4372" s="302"/>
      <c r="Z4372" s="302"/>
      <c r="AA4372" s="302"/>
      <c r="AB4372" s="302"/>
      <c r="AC4372" s="302"/>
      <c r="AD4372" s="302" t="s">
        <v>37</v>
      </c>
      <c r="AE4372" s="302"/>
      <c r="AF4372" s="302"/>
      <c r="AG4372" s="302"/>
      <c r="AH4372" s="222"/>
      <c r="AI4372" s="229"/>
    </row>
    <row r="4373" spans="1:35" ht="56.25">
      <c r="A4373" s="70" t="s">
        <v>8946</v>
      </c>
      <c r="B4373" s="74" t="s">
        <v>18</v>
      </c>
      <c r="C4373" s="74" t="s">
        <v>18</v>
      </c>
      <c r="D4373" s="75">
        <v>42275</v>
      </c>
      <c r="E4373" s="76">
        <v>42275.291678240741</v>
      </c>
      <c r="F4373" s="75">
        <v>42275</v>
      </c>
      <c r="G4373" s="76">
        <v>42275.458333333336</v>
      </c>
      <c r="H4373" s="76">
        <f>G4373-E4373</f>
        <v>0.16665509259473765</v>
      </c>
      <c r="I4373" s="74">
        <v>1</v>
      </c>
      <c r="J4373" s="74"/>
      <c r="K4373" s="74"/>
      <c r="L4373" s="74" t="s">
        <v>11</v>
      </c>
      <c r="M4373" s="225" t="s">
        <v>337</v>
      </c>
      <c r="N4373" s="226">
        <v>0.4</v>
      </c>
      <c r="O4373" s="225" t="s">
        <v>2</v>
      </c>
      <c r="P4373" s="225" t="s">
        <v>7982</v>
      </c>
      <c r="Q4373" s="225" t="s">
        <v>9254</v>
      </c>
      <c r="R4373" s="225">
        <v>8.4000000000000005E-2</v>
      </c>
      <c r="S4373" s="225"/>
      <c r="T4373" s="225">
        <f>R4373+S4373</f>
        <v>8.4000000000000005E-2</v>
      </c>
      <c r="U4373" s="302"/>
      <c r="V4373" s="302"/>
      <c r="W4373" s="302"/>
      <c r="X4373" s="302"/>
      <c r="Y4373" s="302"/>
      <c r="Z4373" s="302"/>
      <c r="AA4373" s="302"/>
      <c r="AB4373" s="302"/>
      <c r="AC4373" s="302"/>
      <c r="AD4373" s="302" t="s">
        <v>22</v>
      </c>
      <c r="AE4373" s="302"/>
      <c r="AF4373" s="302"/>
      <c r="AG4373" s="302"/>
      <c r="AH4373" s="222"/>
      <c r="AI4373" s="229"/>
    </row>
    <row r="4374" spans="1:35" ht="93.75">
      <c r="A4374" s="70" t="s">
        <v>7992</v>
      </c>
      <c r="B4374" s="74" t="s">
        <v>12</v>
      </c>
      <c r="C4374" s="74" t="s">
        <v>360</v>
      </c>
      <c r="D4374" s="75">
        <v>42221</v>
      </c>
      <c r="E4374" s="76">
        <v>0.45347222222222222</v>
      </c>
      <c r="F4374" s="75">
        <v>42221</v>
      </c>
      <c r="G4374" s="76">
        <v>0.45555555555555555</v>
      </c>
      <c r="H4374" s="76">
        <f>G4374-E4374</f>
        <v>2.0833333333333259E-3</v>
      </c>
      <c r="I4374" s="74">
        <v>1</v>
      </c>
      <c r="J4374" s="74"/>
      <c r="K4374" s="74"/>
      <c r="L4374" s="74" t="s">
        <v>11</v>
      </c>
      <c r="M4374" s="225" t="s">
        <v>375</v>
      </c>
      <c r="N4374" s="226">
        <v>0.4</v>
      </c>
      <c r="O4374" s="225" t="s">
        <v>55</v>
      </c>
      <c r="P4374" s="225" t="s">
        <v>55</v>
      </c>
      <c r="Q4374" s="225" t="s">
        <v>8689</v>
      </c>
      <c r="R4374" s="225">
        <v>0.08</v>
      </c>
      <c r="S4374" s="225"/>
      <c r="T4374" s="225">
        <f>R4374+S4374</f>
        <v>0.08</v>
      </c>
      <c r="U4374" s="302" t="s">
        <v>60</v>
      </c>
      <c r="V4374" s="302" t="s">
        <v>128</v>
      </c>
      <c r="W4374" s="302" t="s">
        <v>128</v>
      </c>
      <c r="X4374" s="302" t="s">
        <v>128</v>
      </c>
      <c r="Y4374" s="302" t="s">
        <v>128</v>
      </c>
      <c r="Z4374" s="302" t="s">
        <v>128</v>
      </c>
      <c r="AA4374" s="302" t="s">
        <v>128</v>
      </c>
      <c r="AB4374" s="302" t="s">
        <v>128</v>
      </c>
      <c r="AC4374" s="302" t="s">
        <v>128</v>
      </c>
      <c r="AD4374" s="302" t="s">
        <v>22</v>
      </c>
      <c r="AE4374" s="302" t="s">
        <v>128</v>
      </c>
      <c r="AF4374" s="302" t="s">
        <v>128</v>
      </c>
      <c r="AG4374" s="302"/>
      <c r="AH4374" s="222"/>
      <c r="AI4374" s="229"/>
    </row>
    <row r="4375" spans="1:35" ht="75">
      <c r="A4375" s="70" t="s">
        <v>12463</v>
      </c>
      <c r="B4375" s="74" t="s">
        <v>69</v>
      </c>
      <c r="C4375" s="74" t="s">
        <v>69</v>
      </c>
      <c r="D4375" s="75">
        <v>42350</v>
      </c>
      <c r="E4375" s="76">
        <v>0.73819444444444438</v>
      </c>
      <c r="F4375" s="75">
        <v>42350</v>
      </c>
      <c r="G4375" s="76">
        <v>0.8041666666666667</v>
      </c>
      <c r="H4375" s="76">
        <v>6.5972222222222321E-2</v>
      </c>
      <c r="I4375" s="74">
        <v>1</v>
      </c>
      <c r="J4375" s="74"/>
      <c r="K4375" s="74" t="s">
        <v>11520</v>
      </c>
      <c r="L4375" s="74" t="s">
        <v>4</v>
      </c>
      <c r="M4375" s="225" t="s">
        <v>12587</v>
      </c>
      <c r="N4375" s="226" t="s">
        <v>3</v>
      </c>
      <c r="O4375" s="225" t="s">
        <v>7</v>
      </c>
      <c r="P4375" s="225" t="s">
        <v>13216</v>
      </c>
      <c r="Q4375" s="225" t="s">
        <v>13205</v>
      </c>
      <c r="R4375" s="225">
        <v>7.8E-2</v>
      </c>
      <c r="S4375" s="225">
        <v>1E-3</v>
      </c>
      <c r="T4375" s="225">
        <v>7.9000000000000001E-2</v>
      </c>
      <c r="U4375" s="302" t="s">
        <v>36</v>
      </c>
      <c r="V4375" s="302">
        <v>2002</v>
      </c>
      <c r="W4375" s="302" t="s">
        <v>724</v>
      </c>
      <c r="X4375" s="302" t="s">
        <v>724</v>
      </c>
      <c r="Y4375" s="302" t="s">
        <v>1612</v>
      </c>
      <c r="Z4375" s="302">
        <v>100</v>
      </c>
      <c r="AA4375" s="302" t="s">
        <v>13194</v>
      </c>
      <c r="AB4375" s="302">
        <v>0</v>
      </c>
      <c r="AC4375" s="302" t="s">
        <v>1612</v>
      </c>
      <c r="AD4375" s="302" t="s">
        <v>22</v>
      </c>
      <c r="AE4375" s="302"/>
      <c r="AF4375" s="302"/>
      <c r="AG4375" s="302" t="s">
        <v>13205</v>
      </c>
      <c r="AH4375" s="222"/>
      <c r="AI4375" s="229"/>
    </row>
    <row r="4376" spans="1:35" ht="56.25">
      <c r="A4376" s="70" t="s">
        <v>12042</v>
      </c>
      <c r="B4376" s="74" t="s">
        <v>69</v>
      </c>
      <c r="C4376" s="74" t="s">
        <v>69</v>
      </c>
      <c r="D4376" s="75">
        <v>42321</v>
      </c>
      <c r="E4376" s="76">
        <v>0.60763888888888895</v>
      </c>
      <c r="F4376" s="75">
        <v>42321</v>
      </c>
      <c r="G4376" s="76">
        <v>0.64930555555555558</v>
      </c>
      <c r="H4376" s="76">
        <v>4.166666666666663E-2</v>
      </c>
      <c r="I4376" s="74">
        <v>2</v>
      </c>
      <c r="J4376" s="74" t="s">
        <v>150</v>
      </c>
      <c r="K4376" s="74" t="s">
        <v>178</v>
      </c>
      <c r="L4376" s="74" t="s">
        <v>9</v>
      </c>
      <c r="M4376" s="225" t="s">
        <v>12550</v>
      </c>
      <c r="N4376" s="226" t="s">
        <v>3</v>
      </c>
      <c r="O4376" s="225" t="s">
        <v>7</v>
      </c>
      <c r="P4376" s="225" t="s">
        <v>241</v>
      </c>
      <c r="Q4376" s="225" t="s">
        <v>13199</v>
      </c>
      <c r="R4376" s="225">
        <v>0.23599999999999999</v>
      </c>
      <c r="S4376" s="225">
        <v>1.2E-2</v>
      </c>
      <c r="T4376" s="225">
        <v>0.248</v>
      </c>
      <c r="U4376" s="302" t="s">
        <v>43</v>
      </c>
      <c r="V4376" s="302">
        <v>2001</v>
      </c>
      <c r="W4376" s="302" t="s">
        <v>1709</v>
      </c>
      <c r="X4376" s="302" t="s">
        <v>724</v>
      </c>
      <c r="Y4376" s="302" t="s">
        <v>1081</v>
      </c>
      <c r="Z4376" s="302">
        <v>100</v>
      </c>
      <c r="AA4376" s="302" t="s">
        <v>13194</v>
      </c>
      <c r="AB4376" s="302">
        <v>0</v>
      </c>
      <c r="AC4376" s="302" t="s">
        <v>1081</v>
      </c>
      <c r="AD4376" s="302" t="s">
        <v>0</v>
      </c>
      <c r="AE4376" s="302"/>
      <c r="AF4376" s="302"/>
      <c r="AG4376" s="302" t="s">
        <v>13199</v>
      </c>
      <c r="AH4376" s="222"/>
      <c r="AI4376" s="229"/>
    </row>
    <row r="4377" spans="1:35" ht="112.5">
      <c r="A4377" s="70" t="s">
        <v>12042</v>
      </c>
      <c r="B4377" s="79" t="s">
        <v>85</v>
      </c>
      <c r="C4377" s="79" t="s">
        <v>85</v>
      </c>
      <c r="D4377" s="75">
        <v>42322</v>
      </c>
      <c r="E4377" s="76">
        <v>0.4993055555555555</v>
      </c>
      <c r="F4377" s="75">
        <v>42323</v>
      </c>
      <c r="G4377" s="76">
        <v>0.98125000000000007</v>
      </c>
      <c r="H4377" s="76">
        <v>1.48125</v>
      </c>
      <c r="I4377" s="79"/>
      <c r="J4377" s="79" t="s">
        <v>12184</v>
      </c>
      <c r="K4377" s="79" t="s">
        <v>14</v>
      </c>
      <c r="L4377" s="79" t="s">
        <v>4</v>
      </c>
      <c r="M4377" s="224" t="s">
        <v>12185</v>
      </c>
      <c r="N4377" s="224">
        <v>110</v>
      </c>
      <c r="O4377" s="225" t="s">
        <v>7</v>
      </c>
      <c r="P4377" s="224" t="s">
        <v>586</v>
      </c>
      <c r="Q4377" s="225" t="s">
        <v>12186</v>
      </c>
      <c r="R4377" s="475"/>
      <c r="S4377" s="475"/>
      <c r="T4377" s="475"/>
      <c r="U4377" s="313" t="s">
        <v>28</v>
      </c>
      <c r="V4377" s="313">
        <v>2011</v>
      </c>
      <c r="W4377" s="312" t="s">
        <v>13386</v>
      </c>
      <c r="X4377" s="312" t="s">
        <v>128</v>
      </c>
      <c r="Y4377" s="312">
        <v>2015</v>
      </c>
      <c r="Z4377" s="312">
        <v>100</v>
      </c>
      <c r="AA4377" s="312">
        <v>2016</v>
      </c>
      <c r="AB4377" s="312">
        <v>0</v>
      </c>
      <c r="AC4377" s="312" t="s">
        <v>128</v>
      </c>
      <c r="AD4377" s="313" t="s">
        <v>75</v>
      </c>
      <c r="AE4377" s="312" t="s">
        <v>586</v>
      </c>
      <c r="AF4377" s="312" t="s">
        <v>586</v>
      </c>
      <c r="AG4377" s="316" t="s">
        <v>898</v>
      </c>
      <c r="AH4377" s="222"/>
      <c r="AI4377" s="229"/>
    </row>
    <row r="4378" spans="1:35" ht="337.5">
      <c r="A4378" s="70" t="s">
        <v>12042</v>
      </c>
      <c r="B4378" s="79" t="s">
        <v>85</v>
      </c>
      <c r="C4378" s="79" t="s">
        <v>85</v>
      </c>
      <c r="D4378" s="75">
        <v>42322</v>
      </c>
      <c r="E4378" s="76">
        <v>0.50138888888888888</v>
      </c>
      <c r="F4378" s="75">
        <v>42325</v>
      </c>
      <c r="G4378" s="76">
        <v>0.78749999999999998</v>
      </c>
      <c r="H4378" s="408">
        <v>3.286111111111111</v>
      </c>
      <c r="I4378" s="79"/>
      <c r="J4378" s="79" t="s">
        <v>12187</v>
      </c>
      <c r="K4378" s="79" t="s">
        <v>14</v>
      </c>
      <c r="L4378" s="79" t="s">
        <v>29</v>
      </c>
      <c r="M4378" s="224" t="s">
        <v>12188</v>
      </c>
      <c r="N4378" s="224">
        <v>110</v>
      </c>
      <c r="O4378" s="225" t="s">
        <v>7</v>
      </c>
      <c r="P4378" s="224" t="s">
        <v>12189</v>
      </c>
      <c r="Q4378" s="225" t="s">
        <v>12190</v>
      </c>
      <c r="R4378" s="474">
        <v>9924.9</v>
      </c>
      <c r="S4378" s="474"/>
      <c r="T4378" s="487">
        <f>R4378+S4378</f>
        <v>9924.9</v>
      </c>
      <c r="U4378" s="313" t="s">
        <v>28</v>
      </c>
      <c r="V4378" s="313">
        <v>2011</v>
      </c>
      <c r="W4378" s="312" t="s">
        <v>13386</v>
      </c>
      <c r="X4378" s="312" t="s">
        <v>128</v>
      </c>
      <c r="Y4378" s="312">
        <v>2015</v>
      </c>
      <c r="Z4378" s="312">
        <v>100</v>
      </c>
      <c r="AA4378" s="312">
        <v>2016</v>
      </c>
      <c r="AB4378" s="312">
        <v>0</v>
      </c>
      <c r="AC4378" s="312" t="s">
        <v>128</v>
      </c>
      <c r="AD4378" s="313" t="s">
        <v>75</v>
      </c>
      <c r="AE4378" s="279" t="s">
        <v>70</v>
      </c>
      <c r="AF4378" s="279"/>
      <c r="AG4378" s="314" t="s">
        <v>898</v>
      </c>
      <c r="AH4378" s="222"/>
      <c r="AI4378" s="229"/>
    </row>
    <row r="4379" spans="1:35" ht="243.75">
      <c r="A4379" s="349" t="s">
        <v>12042</v>
      </c>
      <c r="B4379" s="79" t="s">
        <v>85</v>
      </c>
      <c r="C4379" s="79" t="s">
        <v>85</v>
      </c>
      <c r="D4379" s="75">
        <v>42322</v>
      </c>
      <c r="E4379" s="388">
        <v>0.51944444444444449</v>
      </c>
      <c r="F4379" s="75">
        <v>42322</v>
      </c>
      <c r="G4379" s="76">
        <v>0.70972222222222225</v>
      </c>
      <c r="H4379" s="76">
        <f>G4379-E4379</f>
        <v>0.19027777777777777</v>
      </c>
      <c r="I4379" s="79">
        <v>383</v>
      </c>
      <c r="J4379" s="79" t="s">
        <v>12191</v>
      </c>
      <c r="K4379" s="79"/>
      <c r="L4379" s="79" t="s">
        <v>4</v>
      </c>
      <c r="M4379" s="224" t="s">
        <v>12192</v>
      </c>
      <c r="N4379" s="224" t="s">
        <v>3</v>
      </c>
      <c r="O4379" s="225" t="s">
        <v>32</v>
      </c>
      <c r="P4379" s="224" t="s">
        <v>12193</v>
      </c>
      <c r="Q4379" s="225" t="s">
        <v>12194</v>
      </c>
      <c r="R4379" s="466">
        <v>13019.712</v>
      </c>
      <c r="S4379" s="466">
        <v>6568.7</v>
      </c>
      <c r="T4379" s="485">
        <f>R4379+S4379</f>
        <v>19588.412</v>
      </c>
      <c r="U4379" s="312" t="s">
        <v>80</v>
      </c>
      <c r="V4379" s="312" t="s">
        <v>1682</v>
      </c>
      <c r="W4379" s="312" t="s">
        <v>1676</v>
      </c>
      <c r="X4379" s="312" t="s">
        <v>1677</v>
      </c>
      <c r="Y4379" s="312" t="s">
        <v>1684</v>
      </c>
      <c r="Z4379" s="312">
        <v>100</v>
      </c>
      <c r="AA4379" s="312">
        <v>2016</v>
      </c>
      <c r="AB4379" s="312">
        <v>0</v>
      </c>
      <c r="AC4379" s="312" t="s">
        <v>1684</v>
      </c>
      <c r="AD4379" s="313" t="s">
        <v>75</v>
      </c>
      <c r="AE4379" s="279" t="s">
        <v>70</v>
      </c>
      <c r="AF4379" s="279"/>
      <c r="AG4379" s="314" t="s">
        <v>898</v>
      </c>
      <c r="AH4379" s="222" t="s">
        <v>13984</v>
      </c>
      <c r="AI4379" s="229"/>
    </row>
    <row r="4380" spans="1:35" ht="31.5">
      <c r="A4380" s="164" t="s">
        <v>122</v>
      </c>
      <c r="B4380" s="94" t="s">
        <v>21</v>
      </c>
      <c r="C4380" s="134" t="s">
        <v>21</v>
      </c>
      <c r="D4380" s="93">
        <v>42025</v>
      </c>
      <c r="E4380" s="104">
        <v>3.472222222222222E-3</v>
      </c>
      <c r="F4380" s="93">
        <v>42025</v>
      </c>
      <c r="G4380" s="104">
        <v>9.7222222222222224E-3</v>
      </c>
      <c r="H4380" s="104">
        <v>6.2500000000000003E-3</v>
      </c>
      <c r="I4380" s="69">
        <v>7</v>
      </c>
      <c r="J4380" s="69"/>
      <c r="K4380" s="94"/>
      <c r="L4380" s="69" t="s">
        <v>9</v>
      </c>
      <c r="M4380" s="233" t="s">
        <v>489</v>
      </c>
      <c r="N4380" s="219" t="s">
        <v>3</v>
      </c>
      <c r="O4380" s="219" t="s">
        <v>25</v>
      </c>
      <c r="P4380" s="233" t="s">
        <v>489</v>
      </c>
      <c r="Q4380" s="219" t="s">
        <v>490</v>
      </c>
      <c r="R4380" s="219">
        <v>5.8000000000000003E-2</v>
      </c>
      <c r="S4380" s="219">
        <v>2.5000000000000001E-2</v>
      </c>
      <c r="T4380" s="219">
        <v>8.3000000000000004E-2</v>
      </c>
      <c r="U4380" s="300" t="s">
        <v>45</v>
      </c>
      <c r="V4380" s="274">
        <v>2011</v>
      </c>
      <c r="W4380" s="300" t="s">
        <v>2315</v>
      </c>
      <c r="X4380" s="300" t="s">
        <v>2316</v>
      </c>
      <c r="Y4380" s="515">
        <v>2014</v>
      </c>
      <c r="Z4380" s="527" t="s">
        <v>128</v>
      </c>
      <c r="AA4380" s="515">
        <v>2015</v>
      </c>
      <c r="AB4380" s="300" t="s">
        <v>128</v>
      </c>
      <c r="AC4380" s="515">
        <v>2014</v>
      </c>
      <c r="AD4380" s="300" t="s">
        <v>41</v>
      </c>
      <c r="AE4380" s="300" t="s">
        <v>52</v>
      </c>
      <c r="AF4380" s="300"/>
      <c r="AG4380" s="527"/>
      <c r="AH4380" s="233"/>
      <c r="AI4380" s="571"/>
    </row>
    <row r="4381" spans="1:35" ht="267.75">
      <c r="A4381" s="70" t="s">
        <v>12042</v>
      </c>
      <c r="B4381" s="70" t="s">
        <v>1412</v>
      </c>
      <c r="C4381" s="69" t="s">
        <v>1423</v>
      </c>
      <c r="D4381" s="93">
        <v>42322</v>
      </c>
      <c r="E4381" s="118">
        <v>0.15902777777777777</v>
      </c>
      <c r="F4381" s="93">
        <v>42322</v>
      </c>
      <c r="G4381" s="118">
        <v>0.15902777777777777</v>
      </c>
      <c r="H4381" s="104">
        <v>0</v>
      </c>
      <c r="I4381" s="69">
        <v>6</v>
      </c>
      <c r="J4381" s="69" t="s">
        <v>150</v>
      </c>
      <c r="K4381" s="69"/>
      <c r="L4381" s="69" t="s">
        <v>11</v>
      </c>
      <c r="M4381" s="219" t="s">
        <v>12205</v>
      </c>
      <c r="N4381" s="219" t="s">
        <v>3</v>
      </c>
      <c r="O4381" s="219" t="s">
        <v>25</v>
      </c>
      <c r="P4381" s="219" t="s">
        <v>12206</v>
      </c>
      <c r="Q4381" s="219" t="s">
        <v>12207</v>
      </c>
      <c r="R4381" s="219"/>
      <c r="S4381" s="463"/>
      <c r="T4381" s="463"/>
      <c r="U4381" s="302" t="s">
        <v>13941</v>
      </c>
      <c r="V4381" s="302" t="s">
        <v>128</v>
      </c>
      <c r="W4381" s="302" t="s">
        <v>128</v>
      </c>
      <c r="X4381" s="302" t="s">
        <v>128</v>
      </c>
      <c r="Y4381" s="302" t="s">
        <v>13942</v>
      </c>
      <c r="Z4381" s="302" t="s">
        <v>128</v>
      </c>
      <c r="AA4381" s="302" t="s">
        <v>128</v>
      </c>
      <c r="AB4381" s="302">
        <v>12</v>
      </c>
      <c r="AC4381" s="302" t="s">
        <v>13936</v>
      </c>
      <c r="AD4381" s="302" t="s">
        <v>17</v>
      </c>
      <c r="AE4381" s="302"/>
      <c r="AF4381" s="302" t="s">
        <v>128</v>
      </c>
      <c r="AG4381" s="302" t="s">
        <v>128</v>
      </c>
      <c r="AH4381" s="222"/>
      <c r="AI4381" s="229"/>
    </row>
    <row r="4382" spans="1:35" ht="56.25">
      <c r="A4382" s="70" t="s">
        <v>12042</v>
      </c>
      <c r="B4382" s="74" t="s">
        <v>18</v>
      </c>
      <c r="C4382" s="74" t="s">
        <v>18</v>
      </c>
      <c r="D4382" s="75">
        <v>42322</v>
      </c>
      <c r="E4382" s="76">
        <v>42322.125</v>
      </c>
      <c r="F4382" s="75">
        <v>42322</v>
      </c>
      <c r="G4382" s="76">
        <v>42322.208333333336</v>
      </c>
      <c r="H4382" s="76">
        <f>G4382-E4382</f>
        <v>8.3333333335758653E-2</v>
      </c>
      <c r="I4382" s="74">
        <v>1</v>
      </c>
      <c r="J4382" s="74"/>
      <c r="K4382" s="74"/>
      <c r="L4382" s="74" t="s">
        <v>11</v>
      </c>
      <c r="M4382" s="225" t="s">
        <v>337</v>
      </c>
      <c r="N4382" s="226">
        <v>0.4</v>
      </c>
      <c r="O4382" s="225" t="s">
        <v>2</v>
      </c>
      <c r="P4382" s="225" t="s">
        <v>564</v>
      </c>
      <c r="Q4382" s="225" t="s">
        <v>12082</v>
      </c>
      <c r="R4382" s="225">
        <v>5.0000000000000001E-3</v>
      </c>
      <c r="S4382" s="225"/>
      <c r="T4382" s="225">
        <f>R4382+S4382</f>
        <v>5.0000000000000001E-3</v>
      </c>
      <c r="U4382" s="302"/>
      <c r="V4382" s="302"/>
      <c r="W4382" s="302"/>
      <c r="X4382" s="302"/>
      <c r="Y4382" s="302"/>
      <c r="Z4382" s="302"/>
      <c r="AA4382" s="302"/>
      <c r="AB4382" s="302"/>
      <c r="AC4382" s="302"/>
      <c r="AD4382" s="302" t="s">
        <v>0</v>
      </c>
      <c r="AE4382" s="302"/>
      <c r="AF4382" s="302"/>
      <c r="AG4382" s="302"/>
      <c r="AH4382" s="222"/>
      <c r="AI4382" s="229"/>
    </row>
    <row r="4383" spans="1:35" ht="75">
      <c r="A4383" s="70" t="s">
        <v>12042</v>
      </c>
      <c r="B4383" s="74" t="s">
        <v>18</v>
      </c>
      <c r="C4383" s="74" t="s">
        <v>18</v>
      </c>
      <c r="D4383" s="75">
        <v>42322</v>
      </c>
      <c r="E4383" s="76">
        <v>42322.645833333336</v>
      </c>
      <c r="F4383" s="75">
        <v>42322</v>
      </c>
      <c r="G4383" s="76">
        <v>42322.659722222219</v>
      </c>
      <c r="H4383" s="76">
        <f>G4383-E4383</f>
        <v>1.3888888883229811E-2</v>
      </c>
      <c r="I4383" s="74">
        <v>8</v>
      </c>
      <c r="J4383" s="74"/>
      <c r="K4383" s="74"/>
      <c r="L4383" s="74" t="s">
        <v>4</v>
      </c>
      <c r="M4383" s="225" t="s">
        <v>7</v>
      </c>
      <c r="N4383" s="226">
        <v>0.4</v>
      </c>
      <c r="O4383" s="225" t="s">
        <v>7</v>
      </c>
      <c r="P4383" s="225" t="s">
        <v>12236</v>
      </c>
      <c r="Q4383" s="225" t="s">
        <v>12237</v>
      </c>
      <c r="R4383" s="225">
        <v>4.1000000000000002E-2</v>
      </c>
      <c r="S4383" s="225"/>
      <c r="T4383" s="225">
        <f>R4383+S4383</f>
        <v>4.1000000000000002E-2</v>
      </c>
      <c r="U4383" s="302"/>
      <c r="V4383" s="302"/>
      <c r="W4383" s="302"/>
      <c r="X4383" s="302"/>
      <c r="Y4383" s="302"/>
      <c r="Z4383" s="302"/>
      <c r="AA4383" s="302"/>
      <c r="AB4383" s="302"/>
      <c r="AC4383" s="302"/>
      <c r="AD4383" s="302" t="s">
        <v>0</v>
      </c>
      <c r="AE4383" s="302"/>
      <c r="AF4383" s="302"/>
      <c r="AG4383" s="302"/>
      <c r="AH4383" s="222"/>
      <c r="AI4383" s="229"/>
    </row>
    <row r="4384" spans="1:35" ht="56.25">
      <c r="A4384" s="70" t="s">
        <v>12042</v>
      </c>
      <c r="B4384" s="74" t="s">
        <v>18</v>
      </c>
      <c r="C4384" s="74" t="s">
        <v>18</v>
      </c>
      <c r="D4384" s="75">
        <v>42322</v>
      </c>
      <c r="E4384" s="76">
        <v>42322.833333333336</v>
      </c>
      <c r="F4384" s="75">
        <v>42326</v>
      </c>
      <c r="G4384" s="76">
        <v>42326.666666666664</v>
      </c>
      <c r="H4384" s="76">
        <f>G4384-E4384</f>
        <v>3.8333333333284827</v>
      </c>
      <c r="I4384" s="74">
        <v>1</v>
      </c>
      <c r="J4384" s="74"/>
      <c r="K4384" s="74"/>
      <c r="L4384" s="74" t="s">
        <v>11</v>
      </c>
      <c r="M4384" s="225" t="s">
        <v>3579</v>
      </c>
      <c r="N4384" s="226">
        <v>0.4</v>
      </c>
      <c r="O4384" s="225" t="s">
        <v>2</v>
      </c>
      <c r="P4384" s="225" t="s">
        <v>8743</v>
      </c>
      <c r="Q4384" s="225" t="s">
        <v>12238</v>
      </c>
      <c r="R4384" s="225">
        <f>0.526+1.148+1.148+1.148+0.431</f>
        <v>4.4009999999999998</v>
      </c>
      <c r="S4384" s="225"/>
      <c r="T4384" s="225">
        <f>R4384+S4384</f>
        <v>4.4009999999999998</v>
      </c>
      <c r="U4384" s="302"/>
      <c r="V4384" s="302"/>
      <c r="W4384" s="302"/>
      <c r="X4384" s="302"/>
      <c r="Y4384" s="302"/>
      <c r="Z4384" s="302"/>
      <c r="AA4384" s="302"/>
      <c r="AB4384" s="302"/>
      <c r="AC4384" s="302"/>
      <c r="AD4384" s="302" t="s">
        <v>0</v>
      </c>
      <c r="AE4384" s="302"/>
      <c r="AF4384" s="302"/>
      <c r="AG4384" s="302" t="s">
        <v>468</v>
      </c>
      <c r="AH4384" s="222"/>
      <c r="AI4384" s="229"/>
    </row>
    <row r="4385" spans="1:35" ht="47.25">
      <c r="A4385" s="68" t="s">
        <v>2819</v>
      </c>
      <c r="B4385" s="92" t="s">
        <v>21</v>
      </c>
      <c r="C4385" s="92" t="s">
        <v>3133</v>
      </c>
      <c r="D4385" s="88">
        <v>42155</v>
      </c>
      <c r="E4385" s="89">
        <v>0.28819444444444448</v>
      </c>
      <c r="F4385" s="88">
        <v>42155</v>
      </c>
      <c r="G4385" s="89">
        <v>0.48958333333333331</v>
      </c>
      <c r="H4385" s="89">
        <v>0.20138888888888887</v>
      </c>
      <c r="I4385" s="68">
        <v>1</v>
      </c>
      <c r="J4385" s="68"/>
      <c r="K4385" s="92"/>
      <c r="L4385" s="92" t="s">
        <v>11</v>
      </c>
      <c r="M4385" s="230" t="s">
        <v>3574</v>
      </c>
      <c r="N4385" s="221">
        <v>0.4</v>
      </c>
      <c r="O4385" s="221" t="s">
        <v>2</v>
      </c>
      <c r="P4385" s="230" t="s">
        <v>3574</v>
      </c>
      <c r="Q4385" s="221" t="s">
        <v>3575</v>
      </c>
      <c r="R4385" s="221">
        <v>5.1999999999999998E-2</v>
      </c>
      <c r="S4385" s="221">
        <v>2.5999999999999999E-2</v>
      </c>
      <c r="T4385" s="221">
        <v>7.8E-2</v>
      </c>
      <c r="U4385" s="293" t="s">
        <v>1</v>
      </c>
      <c r="V4385" s="273" t="s">
        <v>128</v>
      </c>
      <c r="W4385" s="293" t="s">
        <v>128</v>
      </c>
      <c r="X4385" s="293" t="s">
        <v>128</v>
      </c>
      <c r="Y4385" s="269">
        <v>2015</v>
      </c>
      <c r="Z4385" s="318" t="s">
        <v>128</v>
      </c>
      <c r="AA4385" s="269">
        <v>2016</v>
      </c>
      <c r="AB4385" s="293" t="s">
        <v>128</v>
      </c>
      <c r="AC4385" s="269">
        <v>2015</v>
      </c>
      <c r="AD4385" s="293" t="s">
        <v>22</v>
      </c>
      <c r="AE4385" s="293" t="s">
        <v>57</v>
      </c>
      <c r="AF4385" s="293"/>
      <c r="AG4385" s="318"/>
      <c r="AH4385" s="222"/>
      <c r="AI4385" s="229"/>
    </row>
    <row r="4386" spans="1:35" ht="47.25">
      <c r="A4386" s="135" t="s">
        <v>1580</v>
      </c>
      <c r="B4386" s="92" t="s">
        <v>21</v>
      </c>
      <c r="C4386" s="92" t="s">
        <v>21</v>
      </c>
      <c r="D4386" s="88">
        <v>42108</v>
      </c>
      <c r="E4386" s="89">
        <v>5.6944444444444443E-2</v>
      </c>
      <c r="F4386" s="88">
        <v>42108</v>
      </c>
      <c r="G4386" s="89">
        <v>0.10416666666666667</v>
      </c>
      <c r="H4386" s="89">
        <v>4.7222222222222221E-2</v>
      </c>
      <c r="I4386" s="68">
        <v>2</v>
      </c>
      <c r="J4386" s="68"/>
      <c r="K4386" s="92"/>
      <c r="L4386" s="92" t="s">
        <v>11</v>
      </c>
      <c r="M4386" s="230" t="s">
        <v>2482</v>
      </c>
      <c r="N4386" s="221">
        <v>0.4</v>
      </c>
      <c r="O4386" s="221" t="s">
        <v>2</v>
      </c>
      <c r="P4386" s="230" t="s">
        <v>2482</v>
      </c>
      <c r="Q4386" s="221" t="s">
        <v>2483</v>
      </c>
      <c r="R4386" s="221">
        <v>4.6899999999999997E-2</v>
      </c>
      <c r="S4386" s="221">
        <v>0.02</v>
      </c>
      <c r="T4386" s="221">
        <v>6.7000000000000004E-2</v>
      </c>
      <c r="U4386" s="293" t="s">
        <v>1</v>
      </c>
      <c r="V4386" s="273" t="s">
        <v>128</v>
      </c>
      <c r="W4386" s="293" t="s">
        <v>128</v>
      </c>
      <c r="X4386" s="293" t="s">
        <v>128</v>
      </c>
      <c r="Y4386" s="269">
        <v>2014</v>
      </c>
      <c r="Z4386" s="318" t="s">
        <v>128</v>
      </c>
      <c r="AA4386" s="269">
        <v>2015</v>
      </c>
      <c r="AB4386" s="293" t="s">
        <v>128</v>
      </c>
      <c r="AC4386" s="269">
        <v>2014</v>
      </c>
      <c r="AD4386" s="293" t="s">
        <v>22</v>
      </c>
      <c r="AE4386" s="293" t="s">
        <v>52</v>
      </c>
      <c r="AF4386" s="293"/>
      <c r="AG4386" s="318"/>
      <c r="AH4386" s="222"/>
      <c r="AI4386" s="229"/>
    </row>
    <row r="4387" spans="1:35" ht="93.75">
      <c r="A4387" s="70" t="s">
        <v>12042</v>
      </c>
      <c r="B4387" s="74" t="s">
        <v>5</v>
      </c>
      <c r="C4387" s="74" t="s">
        <v>13768</v>
      </c>
      <c r="D4387" s="75">
        <v>42322</v>
      </c>
      <c r="E4387" s="76">
        <v>0.63541666666666663</v>
      </c>
      <c r="F4387" s="75">
        <v>42322</v>
      </c>
      <c r="G4387" s="76">
        <v>0.63541666666666663</v>
      </c>
      <c r="H4387" s="76">
        <v>0</v>
      </c>
      <c r="I4387" s="74">
        <v>15</v>
      </c>
      <c r="J4387" s="74" t="s">
        <v>143</v>
      </c>
      <c r="K4387" s="74" t="s">
        <v>8</v>
      </c>
      <c r="L4387" s="74" t="s">
        <v>16</v>
      </c>
      <c r="M4387" s="225" t="s">
        <v>12198</v>
      </c>
      <c r="N4387" s="226" t="s">
        <v>3</v>
      </c>
      <c r="O4387" s="225" t="s">
        <v>7</v>
      </c>
      <c r="P4387" s="225" t="s">
        <v>12199</v>
      </c>
      <c r="Q4387" s="225" t="s">
        <v>13769</v>
      </c>
      <c r="R4387" s="225"/>
      <c r="S4387" s="225">
        <v>2.5</v>
      </c>
      <c r="T4387" s="225">
        <v>2.5</v>
      </c>
      <c r="U4387" s="302" t="s">
        <v>28</v>
      </c>
      <c r="V4387" s="302">
        <v>41896</v>
      </c>
      <c r="W4387" s="302"/>
      <c r="X4387" s="302"/>
      <c r="Y4387" s="302" t="s">
        <v>13770</v>
      </c>
      <c r="Z4387" s="302">
        <v>100</v>
      </c>
      <c r="AA4387" s="302">
        <v>42614</v>
      </c>
      <c r="AB4387" s="302" t="s">
        <v>586</v>
      </c>
      <c r="AC4387" s="302" t="s">
        <v>586</v>
      </c>
      <c r="AD4387" s="302" t="s">
        <v>37</v>
      </c>
      <c r="AE4387" s="302"/>
      <c r="AF4387" s="302"/>
      <c r="AG4387" s="302"/>
      <c r="AH4387" s="222"/>
      <c r="AI4387" s="229"/>
    </row>
    <row r="4388" spans="1:35" ht="31.5">
      <c r="A4388" s="68" t="s">
        <v>12042</v>
      </c>
      <c r="B4388" s="69" t="s">
        <v>132</v>
      </c>
      <c r="C4388" s="70" t="s">
        <v>26</v>
      </c>
      <c r="D4388" s="86">
        <v>42323</v>
      </c>
      <c r="E4388" s="118">
        <v>0.28958333333333336</v>
      </c>
      <c r="F4388" s="86">
        <v>42323</v>
      </c>
      <c r="G4388" s="118">
        <v>0.3611111111111111</v>
      </c>
      <c r="H4388" s="118">
        <v>7.1527777777777787E-2</v>
      </c>
      <c r="I4388" s="70">
        <v>51</v>
      </c>
      <c r="J4388" s="70" t="s">
        <v>12962</v>
      </c>
      <c r="K4388" s="70"/>
      <c r="L4388" s="70" t="s">
        <v>4</v>
      </c>
      <c r="M4388" s="220" t="s">
        <v>12963</v>
      </c>
      <c r="N4388" s="220" t="s">
        <v>3</v>
      </c>
      <c r="O4388" s="220" t="s">
        <v>7</v>
      </c>
      <c r="P4388" s="220" t="s">
        <v>12964</v>
      </c>
      <c r="Q4388" s="219" t="s">
        <v>12965</v>
      </c>
      <c r="R4388" s="456">
        <v>38.5</v>
      </c>
      <c r="S4388" s="456"/>
      <c r="T4388" s="456">
        <v>38.5</v>
      </c>
      <c r="U4388" s="274" t="s">
        <v>28</v>
      </c>
      <c r="V4388" s="274">
        <v>1992</v>
      </c>
      <c r="W4388" s="279" t="s">
        <v>7</v>
      </c>
      <c r="X4388" s="279"/>
      <c r="Y4388" s="296">
        <v>41555</v>
      </c>
      <c r="Z4388" s="279">
        <v>50</v>
      </c>
      <c r="AA4388" s="279">
        <v>2016</v>
      </c>
      <c r="AB4388" s="279">
        <v>1</v>
      </c>
      <c r="AC4388" s="309">
        <v>41974</v>
      </c>
      <c r="AD4388" s="279" t="s">
        <v>0</v>
      </c>
      <c r="AE4388" s="279"/>
      <c r="AF4388" s="279"/>
      <c r="AG4388" s="290"/>
      <c r="AH4388" s="222"/>
      <c r="AI4388" s="229"/>
    </row>
    <row r="4389" spans="1:35" ht="56.25">
      <c r="A4389" s="70" t="s">
        <v>12042</v>
      </c>
      <c r="B4389" s="74" t="s">
        <v>18</v>
      </c>
      <c r="C4389" s="74" t="s">
        <v>18</v>
      </c>
      <c r="D4389" s="75">
        <v>42323</v>
      </c>
      <c r="E4389" s="76">
        <v>42323.833333333336</v>
      </c>
      <c r="F4389" s="75">
        <v>42323</v>
      </c>
      <c r="G4389" s="76">
        <v>42323.916666666664</v>
      </c>
      <c r="H4389" s="76">
        <f>G4389-E4389</f>
        <v>8.3333333328482695E-2</v>
      </c>
      <c r="I4389" s="74">
        <v>1</v>
      </c>
      <c r="J4389" s="74"/>
      <c r="K4389" s="74"/>
      <c r="L4389" s="74" t="s">
        <v>11</v>
      </c>
      <c r="M4389" s="225" t="s">
        <v>3579</v>
      </c>
      <c r="N4389" s="226">
        <v>0.4</v>
      </c>
      <c r="O4389" s="225" t="s">
        <v>2</v>
      </c>
      <c r="P4389" s="225" t="s">
        <v>7965</v>
      </c>
      <c r="Q4389" s="225" t="s">
        <v>12239</v>
      </c>
      <c r="R4389" s="225">
        <v>2.3E-2</v>
      </c>
      <c r="S4389" s="225"/>
      <c r="T4389" s="225">
        <f>R4389+S4389</f>
        <v>2.3E-2</v>
      </c>
      <c r="U4389" s="302"/>
      <c r="V4389" s="302"/>
      <c r="W4389" s="302"/>
      <c r="X4389" s="302"/>
      <c r="Y4389" s="302"/>
      <c r="Z4389" s="302"/>
      <c r="AA4389" s="302"/>
      <c r="AB4389" s="302"/>
      <c r="AC4389" s="302"/>
      <c r="AD4389" s="302" t="s">
        <v>0</v>
      </c>
      <c r="AE4389" s="302"/>
      <c r="AF4389" s="302"/>
      <c r="AG4389" s="302"/>
      <c r="AH4389" s="222"/>
      <c r="AI4389" s="229"/>
    </row>
    <row r="4390" spans="1:35" ht="75">
      <c r="A4390" s="70" t="s">
        <v>3570</v>
      </c>
      <c r="B4390" s="74" t="s">
        <v>69</v>
      </c>
      <c r="C4390" s="74" t="s">
        <v>69</v>
      </c>
      <c r="D4390" s="75">
        <v>42162</v>
      </c>
      <c r="E4390" s="76">
        <v>0.59375</v>
      </c>
      <c r="F4390" s="75">
        <v>42162</v>
      </c>
      <c r="G4390" s="76">
        <v>0.60763888888888895</v>
      </c>
      <c r="H4390" s="76">
        <v>1.3888888888888951E-2</v>
      </c>
      <c r="I4390" s="74">
        <v>6</v>
      </c>
      <c r="J4390" s="74" t="s">
        <v>143</v>
      </c>
      <c r="K4390" s="74" t="s">
        <v>178</v>
      </c>
      <c r="L4390" s="74" t="s">
        <v>4</v>
      </c>
      <c r="M4390" s="225" t="s">
        <v>3821</v>
      </c>
      <c r="N4390" s="226" t="s">
        <v>3</v>
      </c>
      <c r="O4390" s="225" t="s">
        <v>7</v>
      </c>
      <c r="P4390" s="225" t="s">
        <v>3822</v>
      </c>
      <c r="Q4390" s="225" t="s">
        <v>3823</v>
      </c>
      <c r="R4390" s="225">
        <v>6.2E-2</v>
      </c>
      <c r="S4390" s="225"/>
      <c r="T4390" s="225">
        <f>R4390+S4390</f>
        <v>6.2E-2</v>
      </c>
      <c r="U4390" s="302" t="s">
        <v>28</v>
      </c>
      <c r="V4390" s="302">
        <v>1999</v>
      </c>
      <c r="W4390" s="302" t="s">
        <v>1709</v>
      </c>
      <c r="X4390" s="302" t="s">
        <v>724</v>
      </c>
      <c r="Y4390" s="302" t="s">
        <v>1921</v>
      </c>
      <c r="Z4390" s="302">
        <v>100</v>
      </c>
      <c r="AA4390" s="302" t="s">
        <v>5205</v>
      </c>
      <c r="AB4390" s="302">
        <v>0</v>
      </c>
      <c r="AC4390" s="302" t="s">
        <v>5205</v>
      </c>
      <c r="AD4390" s="302" t="s">
        <v>22</v>
      </c>
      <c r="AE4390" s="302"/>
      <c r="AF4390" s="302"/>
      <c r="AG4390" s="302" t="s">
        <v>5208</v>
      </c>
      <c r="AH4390" s="222"/>
      <c r="AI4390" s="229"/>
    </row>
    <row r="4391" spans="1:35" ht="47.25">
      <c r="A4391" s="164" t="s">
        <v>1018</v>
      </c>
      <c r="B4391" s="94" t="s">
        <v>21</v>
      </c>
      <c r="C4391" s="134" t="s">
        <v>21</v>
      </c>
      <c r="D4391" s="93">
        <v>42089</v>
      </c>
      <c r="E4391" s="104">
        <v>0.66666666666666663</v>
      </c>
      <c r="F4391" s="93">
        <v>42089</v>
      </c>
      <c r="G4391" s="104">
        <v>0.74305555555555547</v>
      </c>
      <c r="H4391" s="104">
        <v>7.6388888888888895E-2</v>
      </c>
      <c r="I4391" s="69">
        <v>1</v>
      </c>
      <c r="J4391" s="69"/>
      <c r="K4391" s="94"/>
      <c r="L4391" s="69" t="s">
        <v>11</v>
      </c>
      <c r="M4391" s="233" t="s">
        <v>2377</v>
      </c>
      <c r="N4391" s="219">
        <v>0.4</v>
      </c>
      <c r="O4391" s="219" t="s">
        <v>2</v>
      </c>
      <c r="P4391" s="233" t="s">
        <v>2377</v>
      </c>
      <c r="Q4391" s="219" t="s">
        <v>2378</v>
      </c>
      <c r="R4391" s="219">
        <v>3.5999999999999997E-2</v>
      </c>
      <c r="S4391" s="219">
        <v>1.7999999999999999E-2</v>
      </c>
      <c r="T4391" s="219">
        <v>5.3999999999999999E-2</v>
      </c>
      <c r="U4391" s="300" t="s">
        <v>1</v>
      </c>
      <c r="V4391" s="274" t="s">
        <v>128</v>
      </c>
      <c r="W4391" s="300" t="s">
        <v>128</v>
      </c>
      <c r="X4391" s="300" t="s">
        <v>128</v>
      </c>
      <c r="Y4391" s="515">
        <v>2014</v>
      </c>
      <c r="Z4391" s="527" t="s">
        <v>128</v>
      </c>
      <c r="AA4391" s="515">
        <v>2015</v>
      </c>
      <c r="AB4391" s="300" t="s">
        <v>128</v>
      </c>
      <c r="AC4391" s="515">
        <v>2014</v>
      </c>
      <c r="AD4391" s="300" t="s">
        <v>22</v>
      </c>
      <c r="AE4391" s="300" t="s">
        <v>52</v>
      </c>
      <c r="AF4391" s="300"/>
      <c r="AG4391" s="527"/>
      <c r="AH4391" s="233"/>
      <c r="AI4391" s="571"/>
    </row>
    <row r="4392" spans="1:35" ht="56.25">
      <c r="A4392" s="70" t="s">
        <v>8946</v>
      </c>
      <c r="B4392" s="74" t="s">
        <v>18</v>
      </c>
      <c r="C4392" s="74" t="s">
        <v>18</v>
      </c>
      <c r="D4392" s="75">
        <v>42257</v>
      </c>
      <c r="E4392" s="76">
        <v>42257.395833333336</v>
      </c>
      <c r="F4392" s="75">
        <v>42257</v>
      </c>
      <c r="G4392" s="76">
        <v>42257.541666666664</v>
      </c>
      <c r="H4392" s="76">
        <f>G4392-E4392</f>
        <v>0.14583333332848269</v>
      </c>
      <c r="I4392" s="74">
        <v>1</v>
      </c>
      <c r="J4392" s="74"/>
      <c r="K4392" s="74"/>
      <c r="L4392" s="74" t="s">
        <v>4</v>
      </c>
      <c r="M4392" s="225" t="s">
        <v>337</v>
      </c>
      <c r="N4392" s="226">
        <v>0.4</v>
      </c>
      <c r="O4392" s="225" t="s">
        <v>2</v>
      </c>
      <c r="P4392" s="225" t="s">
        <v>9072</v>
      </c>
      <c r="Q4392" s="225" t="s">
        <v>9073</v>
      </c>
      <c r="R4392" s="225">
        <v>5.3999999999999999E-2</v>
      </c>
      <c r="S4392" s="225"/>
      <c r="T4392" s="225">
        <f>R4392+S4392</f>
        <v>5.3999999999999999E-2</v>
      </c>
      <c r="U4392" s="302"/>
      <c r="V4392" s="302"/>
      <c r="W4392" s="302"/>
      <c r="X4392" s="302"/>
      <c r="Y4392" s="302"/>
      <c r="Z4392" s="302"/>
      <c r="AA4392" s="302"/>
      <c r="AB4392" s="302"/>
      <c r="AC4392" s="302"/>
      <c r="AD4392" s="302" t="s">
        <v>22</v>
      </c>
      <c r="AE4392" s="302"/>
      <c r="AF4392" s="302"/>
      <c r="AG4392" s="302"/>
      <c r="AH4392" s="222"/>
      <c r="AI4392" s="229"/>
    </row>
    <row r="4393" spans="1:35" ht="94.5">
      <c r="A4393" s="164" t="s">
        <v>1018</v>
      </c>
      <c r="B4393" s="94" t="s">
        <v>21</v>
      </c>
      <c r="C4393" s="134" t="s">
        <v>21</v>
      </c>
      <c r="D4393" s="93">
        <v>42066</v>
      </c>
      <c r="E4393" s="104">
        <v>0.39583333333333331</v>
      </c>
      <c r="F4393" s="93">
        <v>42066</v>
      </c>
      <c r="G4393" s="104">
        <v>0.43055555555555558</v>
      </c>
      <c r="H4393" s="104">
        <v>3.4722222222222224E-2</v>
      </c>
      <c r="I4393" s="69">
        <v>1</v>
      </c>
      <c r="J4393" s="69"/>
      <c r="K4393" s="94"/>
      <c r="L4393" s="69" t="s">
        <v>11</v>
      </c>
      <c r="M4393" s="233" t="s">
        <v>1017</v>
      </c>
      <c r="N4393" s="219">
        <v>0.4</v>
      </c>
      <c r="O4393" s="219" t="s">
        <v>2</v>
      </c>
      <c r="P4393" s="233" t="s">
        <v>1017</v>
      </c>
      <c r="Q4393" s="219" t="s">
        <v>2371</v>
      </c>
      <c r="R4393" s="219">
        <v>1.7000000000000001E-2</v>
      </c>
      <c r="S4393" s="219">
        <v>3.5999999999999997E-2</v>
      </c>
      <c r="T4393" s="219">
        <v>5.2999999999999999E-2</v>
      </c>
      <c r="U4393" s="300" t="s">
        <v>43</v>
      </c>
      <c r="V4393" s="274" t="s">
        <v>128</v>
      </c>
      <c r="W4393" s="300" t="s">
        <v>128</v>
      </c>
      <c r="X4393" s="300" t="s">
        <v>128</v>
      </c>
      <c r="Y4393" s="515">
        <v>2014</v>
      </c>
      <c r="Z4393" s="527" t="s">
        <v>128</v>
      </c>
      <c r="AA4393" s="515">
        <v>2015</v>
      </c>
      <c r="AB4393" s="300" t="s">
        <v>128</v>
      </c>
      <c r="AC4393" s="515">
        <v>2014</v>
      </c>
      <c r="AD4393" s="300" t="s">
        <v>22</v>
      </c>
      <c r="AE4393" s="300" t="s">
        <v>52</v>
      </c>
      <c r="AF4393" s="300"/>
      <c r="AG4393" s="527"/>
      <c r="AH4393" s="233"/>
      <c r="AI4393" s="571"/>
    </row>
    <row r="4394" spans="1:35" ht="409.5">
      <c r="A4394" s="70" t="s">
        <v>12042</v>
      </c>
      <c r="B4394" s="70" t="s">
        <v>1412</v>
      </c>
      <c r="C4394" s="69" t="s">
        <v>1423</v>
      </c>
      <c r="D4394" s="93">
        <v>42324</v>
      </c>
      <c r="E4394" s="118">
        <v>0.71736111111111101</v>
      </c>
      <c r="F4394" s="93">
        <v>42324</v>
      </c>
      <c r="G4394" s="118">
        <v>0.79166666666666663</v>
      </c>
      <c r="H4394" s="104">
        <v>7.4305555555555555E-2</v>
      </c>
      <c r="I4394" s="69">
        <v>16</v>
      </c>
      <c r="J4394" s="69" t="s">
        <v>1437</v>
      </c>
      <c r="K4394" s="69"/>
      <c r="L4394" s="69" t="s">
        <v>29</v>
      </c>
      <c r="M4394" s="219" t="s">
        <v>12213</v>
      </c>
      <c r="N4394" s="219" t="s">
        <v>3</v>
      </c>
      <c r="O4394" s="219" t="s">
        <v>7</v>
      </c>
      <c r="P4394" s="219" t="s">
        <v>12213</v>
      </c>
      <c r="Q4394" s="219" t="s">
        <v>12214</v>
      </c>
      <c r="R4394" s="219"/>
      <c r="S4394" s="463"/>
      <c r="T4394" s="463"/>
      <c r="U4394" s="302" t="s">
        <v>13960</v>
      </c>
      <c r="V4394" s="302" t="s">
        <v>128</v>
      </c>
      <c r="W4394" s="302" t="s">
        <v>128</v>
      </c>
      <c r="X4394" s="302" t="s">
        <v>128</v>
      </c>
      <c r="Y4394" s="302" t="s">
        <v>13961</v>
      </c>
      <c r="Z4394" s="302" t="s">
        <v>128</v>
      </c>
      <c r="AA4394" s="302" t="s">
        <v>128</v>
      </c>
      <c r="AB4394" s="302">
        <v>0</v>
      </c>
      <c r="AC4394" s="302" t="s">
        <v>13936</v>
      </c>
      <c r="AD4394" s="302" t="s">
        <v>27</v>
      </c>
      <c r="AE4394" s="302"/>
      <c r="AF4394" s="302" t="s">
        <v>128</v>
      </c>
      <c r="AG4394" s="302" t="s">
        <v>128</v>
      </c>
      <c r="AH4394" s="222"/>
      <c r="AI4394" s="229"/>
    </row>
    <row r="4395" spans="1:35" ht="56.25">
      <c r="A4395" s="70" t="s">
        <v>12042</v>
      </c>
      <c r="B4395" s="74" t="s">
        <v>18</v>
      </c>
      <c r="C4395" s="74" t="s">
        <v>18</v>
      </c>
      <c r="D4395" s="75">
        <v>42324</v>
      </c>
      <c r="E4395" s="76">
        <v>42324.291666666664</v>
      </c>
      <c r="F4395" s="75">
        <v>42324</v>
      </c>
      <c r="G4395" s="76">
        <v>42324.625</v>
      </c>
      <c r="H4395" s="76">
        <f>G4395-E4395</f>
        <v>0.33333333333575865</v>
      </c>
      <c r="I4395" s="74">
        <v>1</v>
      </c>
      <c r="J4395" s="74"/>
      <c r="K4395" s="74"/>
      <c r="L4395" s="74" t="s">
        <v>11</v>
      </c>
      <c r="M4395" s="225" t="s">
        <v>337</v>
      </c>
      <c r="N4395" s="226">
        <v>0.4</v>
      </c>
      <c r="O4395" s="225" t="s">
        <v>2</v>
      </c>
      <c r="P4395" s="225" t="s">
        <v>12240</v>
      </c>
      <c r="Q4395" s="225" t="s">
        <v>12241</v>
      </c>
      <c r="R4395" s="225">
        <v>0.114</v>
      </c>
      <c r="S4395" s="225"/>
      <c r="T4395" s="225">
        <f>R4395+S4395</f>
        <v>0.114</v>
      </c>
      <c r="U4395" s="302"/>
      <c r="V4395" s="302"/>
      <c r="W4395" s="302"/>
      <c r="X4395" s="302"/>
      <c r="Y4395" s="302"/>
      <c r="Z4395" s="302"/>
      <c r="AA4395" s="302"/>
      <c r="AB4395" s="302"/>
      <c r="AC4395" s="302"/>
      <c r="AD4395" s="302" t="s">
        <v>0</v>
      </c>
      <c r="AE4395" s="302"/>
      <c r="AF4395" s="302"/>
      <c r="AG4395" s="302"/>
      <c r="AH4395" s="222"/>
      <c r="AI4395" s="229"/>
    </row>
    <row r="4396" spans="1:35" ht="56.25">
      <c r="A4396" s="70" t="s">
        <v>12042</v>
      </c>
      <c r="B4396" s="74" t="s">
        <v>18</v>
      </c>
      <c r="C4396" s="74" t="s">
        <v>18</v>
      </c>
      <c r="D4396" s="75">
        <v>42324</v>
      </c>
      <c r="E4396" s="76">
        <v>42324.59375</v>
      </c>
      <c r="F4396" s="75">
        <v>42324</v>
      </c>
      <c r="G4396" s="76">
        <v>42324.631944444445</v>
      </c>
      <c r="H4396" s="76">
        <f>G4396-E4396</f>
        <v>3.8194444445252884E-2</v>
      </c>
      <c r="I4396" s="74">
        <v>5</v>
      </c>
      <c r="J4396" s="74"/>
      <c r="K4396" s="74"/>
      <c r="L4396" s="74" t="s">
        <v>9</v>
      </c>
      <c r="M4396" s="225" t="s">
        <v>7</v>
      </c>
      <c r="N4396" s="226" t="s">
        <v>3</v>
      </c>
      <c r="O4396" s="225" t="s">
        <v>7</v>
      </c>
      <c r="P4396" s="225" t="s">
        <v>11656</v>
      </c>
      <c r="Q4396" s="225" t="s">
        <v>12242</v>
      </c>
      <c r="R4396" s="225">
        <v>0.123</v>
      </c>
      <c r="S4396" s="225"/>
      <c r="T4396" s="225">
        <f>R4396+S4396</f>
        <v>0.123</v>
      </c>
      <c r="U4396" s="302"/>
      <c r="V4396" s="302"/>
      <c r="W4396" s="302"/>
      <c r="X4396" s="302"/>
      <c r="Y4396" s="302"/>
      <c r="Z4396" s="302"/>
      <c r="AA4396" s="302"/>
      <c r="AB4396" s="302"/>
      <c r="AC4396" s="302"/>
      <c r="AD4396" s="302" t="s">
        <v>54</v>
      </c>
      <c r="AE4396" s="302"/>
      <c r="AF4396" s="302"/>
      <c r="AG4396" s="302"/>
      <c r="AH4396" s="222"/>
      <c r="AI4396" s="229"/>
    </row>
    <row r="4397" spans="1:35" ht="56.25">
      <c r="A4397" s="70" t="s">
        <v>12042</v>
      </c>
      <c r="B4397" s="74" t="s">
        <v>18</v>
      </c>
      <c r="C4397" s="74" t="s">
        <v>18</v>
      </c>
      <c r="D4397" s="75">
        <v>42324</v>
      </c>
      <c r="E4397" s="76">
        <v>42324.604166666664</v>
      </c>
      <c r="F4397" s="75">
        <v>42324</v>
      </c>
      <c r="G4397" s="76">
        <v>42324.645833333336</v>
      </c>
      <c r="H4397" s="76">
        <f>G4397-E4397</f>
        <v>4.1666666671517305E-2</v>
      </c>
      <c r="I4397" s="74">
        <v>1</v>
      </c>
      <c r="J4397" s="74"/>
      <c r="K4397" s="74"/>
      <c r="L4397" s="74" t="s">
        <v>11</v>
      </c>
      <c r="M4397" s="225" t="s">
        <v>337</v>
      </c>
      <c r="N4397" s="226">
        <v>0.4</v>
      </c>
      <c r="O4397" s="225" t="s">
        <v>2</v>
      </c>
      <c r="P4397" s="225" t="s">
        <v>12243</v>
      </c>
      <c r="Q4397" s="225" t="s">
        <v>12082</v>
      </c>
      <c r="R4397" s="225">
        <v>2.4E-2</v>
      </c>
      <c r="S4397" s="225"/>
      <c r="T4397" s="225">
        <f>R4397+S4397</f>
        <v>2.4E-2</v>
      </c>
      <c r="U4397" s="302"/>
      <c r="V4397" s="302"/>
      <c r="W4397" s="302"/>
      <c r="X4397" s="302"/>
      <c r="Y4397" s="302"/>
      <c r="Z4397" s="302"/>
      <c r="AA4397" s="302"/>
      <c r="AB4397" s="302"/>
      <c r="AC4397" s="302"/>
      <c r="AD4397" s="302" t="s">
        <v>17</v>
      </c>
      <c r="AE4397" s="302"/>
      <c r="AF4397" s="302"/>
      <c r="AG4397" s="302"/>
      <c r="AH4397" s="222"/>
      <c r="AI4397" s="229"/>
    </row>
    <row r="4398" spans="1:35" ht="56.25">
      <c r="A4398" s="70" t="s">
        <v>12042</v>
      </c>
      <c r="B4398" s="74" t="s">
        <v>18</v>
      </c>
      <c r="C4398" s="74" t="s">
        <v>18</v>
      </c>
      <c r="D4398" s="75">
        <v>42324</v>
      </c>
      <c r="E4398" s="76">
        <v>42324.618055555555</v>
      </c>
      <c r="F4398" s="75">
        <v>42324</v>
      </c>
      <c r="G4398" s="76">
        <v>42324.652777777781</v>
      </c>
      <c r="H4398" s="76">
        <f>G4398-E4398</f>
        <v>3.4722222226264421E-2</v>
      </c>
      <c r="I4398" s="74">
        <v>3</v>
      </c>
      <c r="J4398" s="74"/>
      <c r="K4398" s="74"/>
      <c r="L4398" s="74" t="s">
        <v>9</v>
      </c>
      <c r="M4398" s="225" t="s">
        <v>7</v>
      </c>
      <c r="N4398" s="226" t="s">
        <v>3</v>
      </c>
      <c r="O4398" s="225" t="s">
        <v>7</v>
      </c>
      <c r="P4398" s="225" t="s">
        <v>12244</v>
      </c>
      <c r="Q4398" s="225" t="s">
        <v>12245</v>
      </c>
      <c r="R4398" s="225">
        <v>5.2999999999999999E-2</v>
      </c>
      <c r="S4398" s="225"/>
      <c r="T4398" s="225">
        <f>R4398+S4398</f>
        <v>5.2999999999999999E-2</v>
      </c>
      <c r="U4398" s="302"/>
      <c r="V4398" s="302"/>
      <c r="W4398" s="302"/>
      <c r="X4398" s="302"/>
      <c r="Y4398" s="302"/>
      <c r="Z4398" s="302"/>
      <c r="AA4398" s="302"/>
      <c r="AB4398" s="302"/>
      <c r="AC4398" s="302"/>
      <c r="AD4398" s="302" t="s">
        <v>54</v>
      </c>
      <c r="AE4398" s="302"/>
      <c r="AF4398" s="302"/>
      <c r="AG4398" s="302"/>
      <c r="AH4398" s="222"/>
      <c r="AI4398" s="229"/>
    </row>
    <row r="4399" spans="1:35" ht="150.75" customHeight="1">
      <c r="A4399" s="70" t="s">
        <v>12042</v>
      </c>
      <c r="B4399" s="74" t="s">
        <v>18</v>
      </c>
      <c r="C4399" s="74" t="s">
        <v>18</v>
      </c>
      <c r="D4399" s="75">
        <v>42324</v>
      </c>
      <c r="E4399" s="76">
        <v>42324.745138888888</v>
      </c>
      <c r="F4399" s="75">
        <v>42325</v>
      </c>
      <c r="G4399" s="76">
        <v>42325.107638888891</v>
      </c>
      <c r="H4399" s="76">
        <f>G4399-E4399</f>
        <v>0.36250000000291038</v>
      </c>
      <c r="I4399" s="74">
        <v>12</v>
      </c>
      <c r="J4399" s="74"/>
      <c r="K4399" s="74"/>
      <c r="L4399" s="74" t="s">
        <v>9</v>
      </c>
      <c r="M4399" s="225" t="s">
        <v>7</v>
      </c>
      <c r="N4399" s="226" t="s">
        <v>3</v>
      </c>
      <c r="O4399" s="225" t="s">
        <v>7</v>
      </c>
      <c r="P4399" s="225" t="s">
        <v>12246</v>
      </c>
      <c r="Q4399" s="225" t="s">
        <v>12247</v>
      </c>
      <c r="R4399" s="225">
        <v>18.073</v>
      </c>
      <c r="S4399" s="225"/>
      <c r="T4399" s="225">
        <f>R4399+S4399</f>
        <v>18.073</v>
      </c>
      <c r="U4399" s="302"/>
      <c r="V4399" s="302"/>
      <c r="W4399" s="302"/>
      <c r="X4399" s="302"/>
      <c r="Y4399" s="302"/>
      <c r="Z4399" s="302"/>
      <c r="AA4399" s="302"/>
      <c r="AB4399" s="302"/>
      <c r="AC4399" s="302"/>
      <c r="AD4399" s="302" t="s">
        <v>54</v>
      </c>
      <c r="AE4399" s="302"/>
      <c r="AF4399" s="302"/>
      <c r="AG4399" s="302"/>
      <c r="AH4399" s="222"/>
      <c r="AI4399" s="229"/>
    </row>
    <row r="4400" spans="1:35" ht="31.5">
      <c r="A4400" s="164" t="s">
        <v>1018</v>
      </c>
      <c r="B4400" s="94" t="s">
        <v>21</v>
      </c>
      <c r="C4400" s="134" t="s">
        <v>21</v>
      </c>
      <c r="D4400" s="93">
        <v>42090</v>
      </c>
      <c r="E4400" s="104">
        <v>0.4513888888888889</v>
      </c>
      <c r="F4400" s="93">
        <v>42090</v>
      </c>
      <c r="G4400" s="104">
        <v>0.47916666666666669</v>
      </c>
      <c r="H4400" s="104">
        <v>2.7777777777777776E-2</v>
      </c>
      <c r="I4400" s="69">
        <v>1</v>
      </c>
      <c r="J4400" s="69"/>
      <c r="K4400" s="94"/>
      <c r="L4400" s="69" t="s">
        <v>29</v>
      </c>
      <c r="M4400" s="233" t="s">
        <v>2379</v>
      </c>
      <c r="N4400" s="219">
        <v>0.4</v>
      </c>
      <c r="O4400" s="219" t="s">
        <v>2</v>
      </c>
      <c r="P4400" s="233" t="s">
        <v>2379</v>
      </c>
      <c r="Q4400" s="219" t="s">
        <v>2380</v>
      </c>
      <c r="R4400" s="219">
        <v>3.5000000000000003E-2</v>
      </c>
      <c r="S4400" s="219">
        <v>1.7999999999999999E-2</v>
      </c>
      <c r="T4400" s="219">
        <v>5.2999999999999999E-2</v>
      </c>
      <c r="U4400" s="300" t="s">
        <v>1</v>
      </c>
      <c r="V4400" s="274" t="s">
        <v>128</v>
      </c>
      <c r="W4400" s="300" t="s">
        <v>128</v>
      </c>
      <c r="X4400" s="300" t="s">
        <v>128</v>
      </c>
      <c r="Y4400" s="515">
        <v>2014</v>
      </c>
      <c r="Z4400" s="527" t="s">
        <v>128</v>
      </c>
      <c r="AA4400" s="515">
        <v>2015</v>
      </c>
      <c r="AB4400" s="300" t="s">
        <v>128</v>
      </c>
      <c r="AC4400" s="515">
        <v>2014</v>
      </c>
      <c r="AD4400" s="300" t="s">
        <v>22</v>
      </c>
      <c r="AE4400" s="300" t="s">
        <v>52</v>
      </c>
      <c r="AF4400" s="300"/>
      <c r="AG4400" s="527"/>
      <c r="AH4400" s="233"/>
      <c r="AI4400" s="571"/>
    </row>
    <row r="4401" spans="1:35" ht="63">
      <c r="A4401" s="70" t="s">
        <v>12042</v>
      </c>
      <c r="B4401" s="92" t="s">
        <v>21</v>
      </c>
      <c r="C4401" s="92" t="s">
        <v>21</v>
      </c>
      <c r="D4401" s="88">
        <v>42325</v>
      </c>
      <c r="E4401" s="89">
        <v>4.7916666666666663E-2</v>
      </c>
      <c r="F4401" s="88">
        <v>42325</v>
      </c>
      <c r="G4401" s="89">
        <v>0.35069444444444442</v>
      </c>
      <c r="H4401" s="89">
        <v>0.30277777777777776</v>
      </c>
      <c r="I4401" s="68">
        <v>37</v>
      </c>
      <c r="J4401" s="68" t="s">
        <v>11534</v>
      </c>
      <c r="K4401" s="92" t="s">
        <v>14</v>
      </c>
      <c r="L4401" s="92" t="s">
        <v>9</v>
      </c>
      <c r="M4401" s="230" t="s">
        <v>12201</v>
      </c>
      <c r="N4401" s="221" t="s">
        <v>3</v>
      </c>
      <c r="O4401" s="221" t="s">
        <v>7</v>
      </c>
      <c r="P4401" s="230" t="s">
        <v>12201</v>
      </c>
      <c r="Q4401" s="221" t="s">
        <v>13573</v>
      </c>
      <c r="R4401" s="221">
        <v>26.74</v>
      </c>
      <c r="S4401" s="221">
        <v>11.46</v>
      </c>
      <c r="T4401" s="221">
        <v>38.200000000000003</v>
      </c>
      <c r="U4401" s="293" t="s">
        <v>6</v>
      </c>
      <c r="V4401" s="273" t="s">
        <v>13574</v>
      </c>
      <c r="W4401" s="293" t="s">
        <v>591</v>
      </c>
      <c r="X4401" s="293" t="s">
        <v>128</v>
      </c>
      <c r="Y4401" s="269">
        <v>2015</v>
      </c>
      <c r="Z4401" s="318" t="s">
        <v>128</v>
      </c>
      <c r="AA4401" s="269">
        <v>2016</v>
      </c>
      <c r="AB4401" s="293" t="s">
        <v>128</v>
      </c>
      <c r="AC4401" s="269">
        <v>2015</v>
      </c>
      <c r="AD4401" s="293" t="s">
        <v>0</v>
      </c>
      <c r="AE4401" s="293" t="s">
        <v>53</v>
      </c>
      <c r="AF4401" s="293"/>
      <c r="AG4401" s="318"/>
      <c r="AH4401" s="230"/>
      <c r="AI4401" s="234"/>
    </row>
    <row r="4402" spans="1:35" ht="31.5">
      <c r="A4402" s="70" t="s">
        <v>12042</v>
      </c>
      <c r="B4402" s="92" t="s">
        <v>21</v>
      </c>
      <c r="C4402" s="92" t="s">
        <v>21</v>
      </c>
      <c r="D4402" s="88">
        <v>42325</v>
      </c>
      <c r="E4402" s="89">
        <v>0.39166666666666666</v>
      </c>
      <c r="F4402" s="88">
        <v>42325</v>
      </c>
      <c r="G4402" s="89">
        <v>0.50902777777777775</v>
      </c>
      <c r="H4402" s="89">
        <v>0.1173611111111111</v>
      </c>
      <c r="I4402" s="68">
        <v>4</v>
      </c>
      <c r="J4402" s="68" t="s">
        <v>150</v>
      </c>
      <c r="K4402" s="92"/>
      <c r="L4402" s="92" t="s">
        <v>9</v>
      </c>
      <c r="M4402" s="230" t="s">
        <v>12202</v>
      </c>
      <c r="N4402" s="221">
        <v>0.4</v>
      </c>
      <c r="O4402" s="221" t="s">
        <v>7</v>
      </c>
      <c r="P4402" s="230" t="s">
        <v>12202</v>
      </c>
      <c r="Q4402" s="221" t="s">
        <v>12203</v>
      </c>
      <c r="R4402" s="221">
        <v>0.52300000000000002</v>
      </c>
      <c r="S4402" s="221">
        <v>0.224</v>
      </c>
      <c r="T4402" s="221">
        <v>0.747</v>
      </c>
      <c r="U4402" s="293" t="s">
        <v>28</v>
      </c>
      <c r="V4402" s="273" t="s">
        <v>128</v>
      </c>
      <c r="W4402" s="293" t="s">
        <v>128</v>
      </c>
      <c r="X4402" s="293" t="s">
        <v>128</v>
      </c>
      <c r="Y4402" s="269">
        <v>2015</v>
      </c>
      <c r="Z4402" s="318" t="s">
        <v>128</v>
      </c>
      <c r="AA4402" s="269">
        <v>2016</v>
      </c>
      <c r="AB4402" s="293" t="s">
        <v>128</v>
      </c>
      <c r="AC4402" s="269">
        <v>2015</v>
      </c>
      <c r="AD4402" s="293" t="s">
        <v>54</v>
      </c>
      <c r="AE4402" s="293" t="s">
        <v>53</v>
      </c>
      <c r="AF4402" s="293"/>
      <c r="AG4402" s="318"/>
      <c r="AH4402" s="230"/>
      <c r="AI4402" s="234"/>
    </row>
    <row r="4403" spans="1:35" ht="63">
      <c r="A4403" s="70" t="s">
        <v>12042</v>
      </c>
      <c r="B4403" s="92" t="s">
        <v>21</v>
      </c>
      <c r="C4403" s="92" t="s">
        <v>3133</v>
      </c>
      <c r="D4403" s="88">
        <v>42325</v>
      </c>
      <c r="E4403" s="89">
        <v>0.77777777777777779</v>
      </c>
      <c r="F4403" s="88">
        <v>42325</v>
      </c>
      <c r="G4403" s="89">
        <v>0.92569444444444438</v>
      </c>
      <c r="H4403" s="89">
        <v>0.14791666666666667</v>
      </c>
      <c r="I4403" s="68">
        <v>12</v>
      </c>
      <c r="J4403" s="68" t="s">
        <v>150</v>
      </c>
      <c r="K4403" s="92" t="s">
        <v>20</v>
      </c>
      <c r="L4403" s="92" t="s">
        <v>9</v>
      </c>
      <c r="M4403" s="230" t="s">
        <v>12204</v>
      </c>
      <c r="N4403" s="221" t="s">
        <v>3</v>
      </c>
      <c r="O4403" s="221" t="s">
        <v>39</v>
      </c>
      <c r="P4403" s="230" t="s">
        <v>12204</v>
      </c>
      <c r="Q4403" s="221" t="s">
        <v>13575</v>
      </c>
      <c r="R4403" s="221">
        <v>1.8140000000000001</v>
      </c>
      <c r="S4403" s="221">
        <v>0.77700000000000002</v>
      </c>
      <c r="T4403" s="221">
        <v>2.5920000000000001</v>
      </c>
      <c r="U4403" s="293" t="s">
        <v>28</v>
      </c>
      <c r="V4403" s="273" t="s">
        <v>6748</v>
      </c>
      <c r="W4403" s="293" t="s">
        <v>1364</v>
      </c>
      <c r="X4403" s="293" t="s">
        <v>128</v>
      </c>
      <c r="Y4403" s="269">
        <v>2015</v>
      </c>
      <c r="Z4403" s="318" t="s">
        <v>128</v>
      </c>
      <c r="AA4403" s="269">
        <v>2016</v>
      </c>
      <c r="AB4403" s="293" t="s">
        <v>128</v>
      </c>
      <c r="AC4403" s="269">
        <v>2015</v>
      </c>
      <c r="AD4403" s="293" t="s">
        <v>0</v>
      </c>
      <c r="AE4403" s="293" t="s">
        <v>57</v>
      </c>
      <c r="AF4403" s="293"/>
      <c r="AG4403" s="318"/>
      <c r="AH4403" s="230"/>
      <c r="AI4403" s="234"/>
    </row>
    <row r="4404" spans="1:35" ht="112.5">
      <c r="A4404" s="70" t="s">
        <v>12042</v>
      </c>
      <c r="B4404" s="74" t="s">
        <v>15</v>
      </c>
      <c r="C4404" s="74" t="s">
        <v>3186</v>
      </c>
      <c r="D4404" s="75">
        <v>42325</v>
      </c>
      <c r="E4404" s="76">
        <v>0.14166666666666666</v>
      </c>
      <c r="F4404" s="75">
        <v>42325</v>
      </c>
      <c r="G4404" s="76">
        <v>0.14166666666666666</v>
      </c>
      <c r="H4404" s="76">
        <f>(F4404+G4404)-(D4404+E4404)</f>
        <v>0</v>
      </c>
      <c r="I4404" s="74">
        <v>9</v>
      </c>
      <c r="J4404" s="74" t="s">
        <v>150</v>
      </c>
      <c r="K4404" s="74" t="s">
        <v>8</v>
      </c>
      <c r="L4404" s="74" t="s">
        <v>9</v>
      </c>
      <c r="M4404" s="225" t="s">
        <v>12472</v>
      </c>
      <c r="N4404" s="226" t="s">
        <v>3</v>
      </c>
      <c r="O4404" s="225" t="s">
        <v>7</v>
      </c>
      <c r="P4404" s="225" t="s">
        <v>12473</v>
      </c>
      <c r="Q4404" s="225" t="s">
        <v>12474</v>
      </c>
      <c r="R4404" s="225"/>
      <c r="S4404" s="225">
        <v>1.97</v>
      </c>
      <c r="T4404" s="225">
        <f>SUM(R4404:S4404)</f>
        <v>1.97</v>
      </c>
      <c r="U4404" s="302" t="s">
        <v>28</v>
      </c>
      <c r="V4404" s="302">
        <v>2011</v>
      </c>
      <c r="W4404" s="302" t="s">
        <v>1709</v>
      </c>
      <c r="X4404" s="302"/>
      <c r="Y4404" s="302" t="s">
        <v>13077</v>
      </c>
      <c r="Z4404" s="302">
        <v>100</v>
      </c>
      <c r="AA4404" s="302" t="s">
        <v>5573</v>
      </c>
      <c r="AB4404" s="302">
        <v>0</v>
      </c>
      <c r="AC4404" s="302"/>
      <c r="AD4404" s="302" t="s">
        <v>30</v>
      </c>
      <c r="AE4404" s="302" t="s">
        <v>53</v>
      </c>
      <c r="AF4404" s="302"/>
      <c r="AG4404" s="302" t="s">
        <v>13078</v>
      </c>
      <c r="AH4404" s="222"/>
      <c r="AI4404" s="229"/>
    </row>
    <row r="4405" spans="1:35" ht="37.5">
      <c r="A4405" s="70" t="s">
        <v>12042</v>
      </c>
      <c r="B4405" s="74" t="s">
        <v>18</v>
      </c>
      <c r="C4405" s="74" t="s">
        <v>18</v>
      </c>
      <c r="D4405" s="75">
        <v>42325</v>
      </c>
      <c r="E4405" s="76">
        <v>42325.291666666664</v>
      </c>
      <c r="F4405" s="75">
        <v>42325</v>
      </c>
      <c r="G4405" s="76">
        <v>42325.604861111111</v>
      </c>
      <c r="H4405" s="76">
        <f>G4405-E4405</f>
        <v>0.31319444444670808</v>
      </c>
      <c r="I4405" s="74">
        <v>3</v>
      </c>
      <c r="J4405" s="74"/>
      <c r="K4405" s="74"/>
      <c r="L4405" s="74" t="s">
        <v>9</v>
      </c>
      <c r="M4405" s="225" t="s">
        <v>7</v>
      </c>
      <c r="N4405" s="226" t="s">
        <v>3</v>
      </c>
      <c r="O4405" s="225" t="s">
        <v>7</v>
      </c>
      <c r="P4405" s="225" t="s">
        <v>12248</v>
      </c>
      <c r="Q4405" s="225" t="s">
        <v>12249</v>
      </c>
      <c r="R4405" s="225">
        <v>2.3199999999999998</v>
      </c>
      <c r="S4405" s="225"/>
      <c r="T4405" s="225">
        <f>R4405+S4405</f>
        <v>2.3199999999999998</v>
      </c>
      <c r="U4405" s="302"/>
      <c r="V4405" s="302"/>
      <c r="W4405" s="302"/>
      <c r="X4405" s="302"/>
      <c r="Y4405" s="302"/>
      <c r="Z4405" s="302"/>
      <c r="AA4405" s="302"/>
      <c r="AB4405" s="302"/>
      <c r="AC4405" s="302"/>
      <c r="AD4405" s="302" t="s">
        <v>30</v>
      </c>
      <c r="AE4405" s="302"/>
      <c r="AF4405" s="302"/>
      <c r="AG4405" s="302"/>
      <c r="AH4405" s="222"/>
      <c r="AI4405" s="229"/>
    </row>
    <row r="4406" spans="1:35" ht="56.25">
      <c r="A4406" s="70" t="s">
        <v>12042</v>
      </c>
      <c r="B4406" s="74" t="s">
        <v>18</v>
      </c>
      <c r="C4406" s="74" t="s">
        <v>18</v>
      </c>
      <c r="D4406" s="75">
        <v>42325</v>
      </c>
      <c r="E4406" s="76">
        <v>42325.416666666664</v>
      </c>
      <c r="F4406" s="75">
        <v>42325</v>
      </c>
      <c r="G4406" s="76">
        <v>42327.458333333336</v>
      </c>
      <c r="H4406" s="76">
        <f>G4406-E4406</f>
        <v>2.0416666666715173</v>
      </c>
      <c r="I4406" s="74">
        <v>2</v>
      </c>
      <c r="J4406" s="74"/>
      <c r="K4406" s="74"/>
      <c r="L4406" s="74" t="s">
        <v>9</v>
      </c>
      <c r="M4406" s="225" t="s">
        <v>7</v>
      </c>
      <c r="N4406" s="226" t="s">
        <v>3</v>
      </c>
      <c r="O4406" s="225" t="s">
        <v>7</v>
      </c>
      <c r="P4406" s="225" t="s">
        <v>12250</v>
      </c>
      <c r="Q4406" s="225" t="s">
        <v>12251</v>
      </c>
      <c r="R4406" s="225">
        <f>1.245+1.422+0.237</f>
        <v>2.9039999999999999</v>
      </c>
      <c r="S4406" s="225"/>
      <c r="T4406" s="225">
        <f>R4406+S4406</f>
        <v>2.9039999999999999</v>
      </c>
      <c r="U4406" s="302"/>
      <c r="V4406" s="302"/>
      <c r="W4406" s="302"/>
      <c r="X4406" s="302"/>
      <c r="Y4406" s="302"/>
      <c r="Z4406" s="302"/>
      <c r="AA4406" s="302"/>
      <c r="AB4406" s="302"/>
      <c r="AC4406" s="302"/>
      <c r="AD4406" s="302" t="s">
        <v>30</v>
      </c>
      <c r="AE4406" s="302"/>
      <c r="AF4406" s="302"/>
      <c r="AG4406" s="302" t="s">
        <v>468</v>
      </c>
      <c r="AH4406" s="222"/>
      <c r="AI4406" s="229"/>
    </row>
    <row r="4407" spans="1:35" ht="37.5">
      <c r="A4407" s="70" t="s">
        <v>12042</v>
      </c>
      <c r="B4407" s="74" t="s">
        <v>18</v>
      </c>
      <c r="C4407" s="74" t="s">
        <v>18</v>
      </c>
      <c r="D4407" s="75">
        <v>42325</v>
      </c>
      <c r="E4407" s="76">
        <v>42325.459027777775</v>
      </c>
      <c r="F4407" s="75">
        <v>42325</v>
      </c>
      <c r="G4407" s="76">
        <v>42325.583333333336</v>
      </c>
      <c r="H4407" s="76">
        <f>G4407-E4407</f>
        <v>0.12430555556056788</v>
      </c>
      <c r="I4407" s="74">
        <v>1</v>
      </c>
      <c r="J4407" s="74"/>
      <c r="K4407" s="74"/>
      <c r="L4407" s="74" t="s">
        <v>11</v>
      </c>
      <c r="M4407" s="225" t="s">
        <v>337</v>
      </c>
      <c r="N4407" s="226">
        <v>0.4</v>
      </c>
      <c r="O4407" s="225" t="s">
        <v>2</v>
      </c>
      <c r="P4407" s="225" t="s">
        <v>11719</v>
      </c>
      <c r="Q4407" s="225" t="s">
        <v>12082</v>
      </c>
      <c r="R4407" s="225">
        <v>0.255</v>
      </c>
      <c r="S4407" s="225"/>
      <c r="T4407" s="225">
        <f>R4407+S4407</f>
        <v>0.255</v>
      </c>
      <c r="U4407" s="302"/>
      <c r="V4407" s="302"/>
      <c r="W4407" s="302"/>
      <c r="X4407" s="302"/>
      <c r="Y4407" s="302"/>
      <c r="Z4407" s="302"/>
      <c r="AA4407" s="302"/>
      <c r="AB4407" s="302"/>
      <c r="AC4407" s="302"/>
      <c r="AD4407" s="302" t="s">
        <v>0</v>
      </c>
      <c r="AE4407" s="302"/>
      <c r="AF4407" s="302"/>
      <c r="AG4407" s="302"/>
      <c r="AH4407" s="222"/>
      <c r="AI4407" s="229"/>
    </row>
    <row r="4408" spans="1:35" ht="206.25">
      <c r="A4408" s="70" t="s">
        <v>12463</v>
      </c>
      <c r="B4408" s="74" t="s">
        <v>81</v>
      </c>
      <c r="C4408" s="74" t="s">
        <v>81</v>
      </c>
      <c r="D4408" s="75">
        <v>42361</v>
      </c>
      <c r="E4408" s="76">
        <v>1.3888888888888888E-2</v>
      </c>
      <c r="F4408" s="75">
        <v>42361</v>
      </c>
      <c r="G4408" s="76">
        <v>1.3888888888888888E-2</v>
      </c>
      <c r="H4408" s="76">
        <v>0</v>
      </c>
      <c r="I4408" s="74">
        <v>13</v>
      </c>
      <c r="J4408" s="74" t="s">
        <v>143</v>
      </c>
      <c r="K4408" s="74" t="s">
        <v>8</v>
      </c>
      <c r="L4408" s="74" t="s">
        <v>9</v>
      </c>
      <c r="M4408" s="225" t="s">
        <v>12730</v>
      </c>
      <c r="N4408" s="226" t="s">
        <v>3</v>
      </c>
      <c r="O4408" s="225" t="s">
        <v>7</v>
      </c>
      <c r="P4408" s="225" t="s">
        <v>12730</v>
      </c>
      <c r="Q4408" s="225" t="s">
        <v>12731</v>
      </c>
      <c r="R4408" s="225"/>
      <c r="S4408" s="225">
        <v>2.9</v>
      </c>
      <c r="T4408" s="225">
        <v>2.9</v>
      </c>
      <c r="U4408" s="302" t="s">
        <v>28</v>
      </c>
      <c r="V4408" s="302"/>
      <c r="W4408" s="302"/>
      <c r="X4408" s="302"/>
      <c r="Y4408" s="302"/>
      <c r="Z4408" s="302"/>
      <c r="AA4408" s="302"/>
      <c r="AB4408" s="302"/>
      <c r="AC4408" s="302"/>
      <c r="AD4408" s="302" t="s">
        <v>31</v>
      </c>
      <c r="AE4408" s="302"/>
      <c r="AF4408" s="302"/>
      <c r="AG4408" s="302"/>
      <c r="AH4408" s="222"/>
      <c r="AI4408" s="229"/>
    </row>
    <row r="4409" spans="1:35" ht="56.25">
      <c r="A4409" s="70" t="s">
        <v>12042</v>
      </c>
      <c r="B4409" s="74" t="s">
        <v>18</v>
      </c>
      <c r="C4409" s="74" t="s">
        <v>18</v>
      </c>
      <c r="D4409" s="75">
        <v>42325</v>
      </c>
      <c r="E4409" s="76">
        <v>42325.291666666664</v>
      </c>
      <c r="F4409" s="75">
        <v>42325</v>
      </c>
      <c r="G4409" s="76">
        <v>42325.416666666664</v>
      </c>
      <c r="H4409" s="76">
        <f>G4409-E4409</f>
        <v>0.125</v>
      </c>
      <c r="I4409" s="74">
        <v>2</v>
      </c>
      <c r="J4409" s="74"/>
      <c r="K4409" s="74"/>
      <c r="L4409" s="74" t="s">
        <v>9</v>
      </c>
      <c r="M4409" s="225" t="s">
        <v>7</v>
      </c>
      <c r="N4409" s="226">
        <v>0.4</v>
      </c>
      <c r="O4409" s="225" t="s">
        <v>7</v>
      </c>
      <c r="P4409" s="225" t="s">
        <v>8086</v>
      </c>
      <c r="Q4409" s="225" t="s">
        <v>12254</v>
      </c>
      <c r="R4409" s="225">
        <v>0.14000000000000001</v>
      </c>
      <c r="S4409" s="225"/>
      <c r="T4409" s="225">
        <f>R4409+S4409</f>
        <v>0.14000000000000001</v>
      </c>
      <c r="U4409" s="302"/>
      <c r="V4409" s="302"/>
      <c r="W4409" s="302"/>
      <c r="X4409" s="302"/>
      <c r="Y4409" s="302"/>
      <c r="Z4409" s="302"/>
      <c r="AA4409" s="302"/>
      <c r="AB4409" s="302"/>
      <c r="AC4409" s="302"/>
      <c r="AD4409" s="302" t="s">
        <v>54</v>
      </c>
      <c r="AE4409" s="302"/>
      <c r="AF4409" s="302"/>
      <c r="AG4409" s="302"/>
      <c r="AH4409" s="222"/>
      <c r="AI4409" s="229"/>
    </row>
    <row r="4410" spans="1:35" ht="56.25">
      <c r="A4410" s="70" t="s">
        <v>12042</v>
      </c>
      <c r="B4410" s="74" t="s">
        <v>18</v>
      </c>
      <c r="C4410" s="74" t="s">
        <v>18</v>
      </c>
      <c r="D4410" s="75">
        <v>42325</v>
      </c>
      <c r="E4410" s="76">
        <v>42325.458333333336</v>
      </c>
      <c r="F4410" s="75">
        <v>42325</v>
      </c>
      <c r="G4410" s="76">
        <v>42325.583333333336</v>
      </c>
      <c r="H4410" s="76">
        <f>G4410-E4410</f>
        <v>0.125</v>
      </c>
      <c r="I4410" s="74">
        <v>2</v>
      </c>
      <c r="J4410" s="74"/>
      <c r="K4410" s="74"/>
      <c r="L4410" s="74" t="s">
        <v>9</v>
      </c>
      <c r="M4410" s="225" t="s">
        <v>7</v>
      </c>
      <c r="N4410" s="226">
        <v>0.4</v>
      </c>
      <c r="O4410" s="225" t="s">
        <v>7</v>
      </c>
      <c r="P4410" s="225" t="s">
        <v>12255</v>
      </c>
      <c r="Q4410" s="225" t="s">
        <v>12256</v>
      </c>
      <c r="R4410" s="225">
        <v>0.41299999999999998</v>
      </c>
      <c r="S4410" s="225"/>
      <c r="T4410" s="225">
        <f>R4410+S4410</f>
        <v>0.41299999999999998</v>
      </c>
      <c r="U4410" s="302"/>
      <c r="V4410" s="302"/>
      <c r="W4410" s="302"/>
      <c r="X4410" s="302"/>
      <c r="Y4410" s="302"/>
      <c r="Z4410" s="302"/>
      <c r="AA4410" s="302"/>
      <c r="AB4410" s="302"/>
      <c r="AC4410" s="302"/>
      <c r="AD4410" s="302" t="s">
        <v>54</v>
      </c>
      <c r="AE4410" s="302"/>
      <c r="AF4410" s="302"/>
      <c r="AG4410" s="302"/>
      <c r="AH4410" s="222"/>
      <c r="AI4410" s="229"/>
    </row>
    <row r="4411" spans="1:35" ht="56.25">
      <c r="A4411" s="70" t="s">
        <v>12042</v>
      </c>
      <c r="B4411" s="74" t="s">
        <v>18</v>
      </c>
      <c r="C4411" s="74" t="s">
        <v>18</v>
      </c>
      <c r="D4411" s="75">
        <v>42325</v>
      </c>
      <c r="E4411" s="76">
        <v>42325.5625</v>
      </c>
      <c r="F4411" s="75">
        <v>42325</v>
      </c>
      <c r="G4411" s="76">
        <v>42325.625</v>
      </c>
      <c r="H4411" s="76">
        <f>G4411-E4411</f>
        <v>6.25E-2</v>
      </c>
      <c r="I4411" s="74">
        <v>2</v>
      </c>
      <c r="J4411" s="74"/>
      <c r="K4411" s="74"/>
      <c r="L4411" s="74" t="s">
        <v>9</v>
      </c>
      <c r="M4411" s="225" t="s">
        <v>7</v>
      </c>
      <c r="N4411" s="226">
        <v>0.4</v>
      </c>
      <c r="O4411" s="225" t="s">
        <v>7</v>
      </c>
      <c r="P4411" s="225" t="s">
        <v>12257</v>
      </c>
      <c r="Q4411" s="225" t="s">
        <v>12258</v>
      </c>
      <c r="R4411" s="225">
        <v>9.9000000000000005E-2</v>
      </c>
      <c r="S4411" s="225"/>
      <c r="T4411" s="225">
        <f>R4411+S4411</f>
        <v>9.9000000000000005E-2</v>
      </c>
      <c r="U4411" s="302"/>
      <c r="V4411" s="302"/>
      <c r="W4411" s="302"/>
      <c r="X4411" s="302"/>
      <c r="Y4411" s="302"/>
      <c r="Z4411" s="302"/>
      <c r="AA4411" s="302"/>
      <c r="AB4411" s="302"/>
      <c r="AC4411" s="302"/>
      <c r="AD4411" s="302" t="s">
        <v>54</v>
      </c>
      <c r="AE4411" s="302"/>
      <c r="AF4411" s="302"/>
      <c r="AG4411" s="302"/>
      <c r="AH4411" s="222"/>
      <c r="AI4411" s="229"/>
    </row>
    <row r="4412" spans="1:35" ht="93.75">
      <c r="A4412" s="70" t="s">
        <v>12042</v>
      </c>
      <c r="B4412" s="74" t="s">
        <v>18</v>
      </c>
      <c r="C4412" s="74" t="s">
        <v>18</v>
      </c>
      <c r="D4412" s="75">
        <v>42325</v>
      </c>
      <c r="E4412" s="76">
        <v>42325.65625</v>
      </c>
      <c r="F4412" s="75">
        <v>42325</v>
      </c>
      <c r="G4412" s="76">
        <v>42325.697916666664</v>
      </c>
      <c r="H4412" s="76">
        <f>G4412-E4412</f>
        <v>4.1666666664241347E-2</v>
      </c>
      <c r="I4412" s="74">
        <v>3</v>
      </c>
      <c r="J4412" s="74"/>
      <c r="K4412" s="74"/>
      <c r="L4412" s="74" t="s">
        <v>4</v>
      </c>
      <c r="M4412" s="225" t="s">
        <v>7</v>
      </c>
      <c r="N4412" s="226" t="s">
        <v>3</v>
      </c>
      <c r="O4412" s="225" t="s">
        <v>7</v>
      </c>
      <c r="P4412" s="225" t="s">
        <v>12259</v>
      </c>
      <c r="Q4412" s="225" t="s">
        <v>12260</v>
      </c>
      <c r="R4412" s="225">
        <v>0.317</v>
      </c>
      <c r="S4412" s="225"/>
      <c r="T4412" s="225">
        <f>R4412+S4412</f>
        <v>0.317</v>
      </c>
      <c r="U4412" s="302"/>
      <c r="V4412" s="302"/>
      <c r="W4412" s="302"/>
      <c r="X4412" s="302"/>
      <c r="Y4412" s="302"/>
      <c r="Z4412" s="302"/>
      <c r="AA4412" s="302"/>
      <c r="AB4412" s="302"/>
      <c r="AC4412" s="302"/>
      <c r="AD4412" s="302" t="s">
        <v>0</v>
      </c>
      <c r="AE4412" s="302"/>
      <c r="AF4412" s="302"/>
      <c r="AG4412" s="302"/>
      <c r="AH4412" s="222"/>
      <c r="AI4412" s="229"/>
    </row>
    <row r="4413" spans="1:35" ht="110.25" customHeight="1">
      <c r="A4413" s="70" t="s">
        <v>12042</v>
      </c>
      <c r="B4413" s="74" t="s">
        <v>69</v>
      </c>
      <c r="C4413" s="74" t="s">
        <v>69</v>
      </c>
      <c r="D4413" s="75">
        <v>42325</v>
      </c>
      <c r="E4413" s="76">
        <v>0.16666666666666666</v>
      </c>
      <c r="F4413" s="75">
        <v>42325</v>
      </c>
      <c r="G4413" s="76">
        <v>0.20833333333333334</v>
      </c>
      <c r="H4413" s="76">
        <v>4.1666666666666685E-2</v>
      </c>
      <c r="I4413" s="74">
        <v>0</v>
      </c>
      <c r="J4413" s="74" t="s">
        <v>150</v>
      </c>
      <c r="K4413" s="74" t="s">
        <v>178</v>
      </c>
      <c r="L4413" s="74" t="s">
        <v>9</v>
      </c>
      <c r="M4413" s="225" t="s">
        <v>12261</v>
      </c>
      <c r="N4413" s="226">
        <v>35</v>
      </c>
      <c r="O4413" s="225" t="s">
        <v>13</v>
      </c>
      <c r="P4413" s="225" t="s">
        <v>4579</v>
      </c>
      <c r="Q4413" s="225" t="s">
        <v>12262</v>
      </c>
      <c r="R4413" s="225">
        <v>0.32100000000000001</v>
      </c>
      <c r="S4413" s="225">
        <v>3.6999999999999998E-2</v>
      </c>
      <c r="T4413" s="225">
        <v>0.35799999999999998</v>
      </c>
      <c r="U4413" s="302" t="s">
        <v>36</v>
      </c>
      <c r="V4413" s="302">
        <v>2008</v>
      </c>
      <c r="W4413" s="302" t="s">
        <v>724</v>
      </c>
      <c r="X4413" s="302" t="s">
        <v>724</v>
      </c>
      <c r="Y4413" s="302" t="s">
        <v>5202</v>
      </c>
      <c r="Z4413" s="302">
        <v>100</v>
      </c>
      <c r="AA4413" s="302" t="s">
        <v>13200</v>
      </c>
      <c r="AB4413" s="302">
        <v>0</v>
      </c>
      <c r="AC4413" s="302">
        <v>11.201499999999999</v>
      </c>
      <c r="AD4413" s="302" t="s">
        <v>54</v>
      </c>
      <c r="AE4413" s="302"/>
      <c r="AF4413" s="302"/>
      <c r="AG4413" s="302" t="s">
        <v>12262</v>
      </c>
      <c r="AH4413" s="222"/>
      <c r="AI4413" s="229"/>
    </row>
    <row r="4414" spans="1:35" ht="110.25" customHeight="1">
      <c r="A4414" s="70" t="s">
        <v>12042</v>
      </c>
      <c r="B4414" s="74" t="s">
        <v>69</v>
      </c>
      <c r="C4414" s="74" t="s">
        <v>69</v>
      </c>
      <c r="D4414" s="75">
        <v>42325</v>
      </c>
      <c r="E4414" s="76">
        <v>0.5</v>
      </c>
      <c r="F4414" s="75">
        <v>42325</v>
      </c>
      <c r="G4414" s="76">
        <v>0.59861111111111109</v>
      </c>
      <c r="H4414" s="76">
        <v>9.8611111111111094E-2</v>
      </c>
      <c r="I4414" s="74">
        <v>10</v>
      </c>
      <c r="J4414" s="74" t="s">
        <v>150</v>
      </c>
      <c r="K4414" s="74" t="s">
        <v>178</v>
      </c>
      <c r="L4414" s="74" t="s">
        <v>9</v>
      </c>
      <c r="M4414" s="225" t="s">
        <v>9603</v>
      </c>
      <c r="N4414" s="226" t="s">
        <v>3</v>
      </c>
      <c r="O4414" s="225" t="s">
        <v>7</v>
      </c>
      <c r="P4414" s="225" t="s">
        <v>3030</v>
      </c>
      <c r="Q4414" s="225" t="s">
        <v>12263</v>
      </c>
      <c r="R4414" s="225">
        <v>5.5549999999999997</v>
      </c>
      <c r="S4414" s="225">
        <v>0.13400000000000001</v>
      </c>
      <c r="T4414" s="225">
        <v>5.6890000000000001</v>
      </c>
      <c r="U4414" s="302" t="s">
        <v>28</v>
      </c>
      <c r="V4414" s="302">
        <v>2008</v>
      </c>
      <c r="W4414" s="302" t="s">
        <v>1709</v>
      </c>
      <c r="X4414" s="302" t="s">
        <v>724</v>
      </c>
      <c r="Y4414" s="302" t="s">
        <v>1921</v>
      </c>
      <c r="Z4414" s="302">
        <v>100</v>
      </c>
      <c r="AA4414" s="302" t="s">
        <v>5205</v>
      </c>
      <c r="AB4414" s="302">
        <v>0</v>
      </c>
      <c r="AC4414" s="302" t="s">
        <v>1921</v>
      </c>
      <c r="AD4414" s="302" t="s">
        <v>54</v>
      </c>
      <c r="AE4414" s="302"/>
      <c r="AF4414" s="302"/>
      <c r="AG4414" s="302" t="s">
        <v>12098</v>
      </c>
      <c r="AH4414" s="222"/>
      <c r="AI4414" s="229"/>
    </row>
    <row r="4415" spans="1:35" ht="56.25">
      <c r="A4415" s="70" t="s">
        <v>12042</v>
      </c>
      <c r="B4415" s="74" t="s">
        <v>69</v>
      </c>
      <c r="C4415" s="74" t="s">
        <v>69</v>
      </c>
      <c r="D4415" s="75">
        <v>42325</v>
      </c>
      <c r="E4415" s="76">
        <v>0.67013888888888884</v>
      </c>
      <c r="F4415" s="75">
        <v>42325</v>
      </c>
      <c r="G4415" s="76">
        <v>0.74930555555555556</v>
      </c>
      <c r="H4415" s="76">
        <v>7.9166666666666718E-2</v>
      </c>
      <c r="I4415" s="74">
        <v>10</v>
      </c>
      <c r="J4415" s="74" t="s">
        <v>150</v>
      </c>
      <c r="K4415" s="74" t="s">
        <v>178</v>
      </c>
      <c r="L4415" s="74" t="s">
        <v>9</v>
      </c>
      <c r="M4415" s="225" t="s">
        <v>9603</v>
      </c>
      <c r="N4415" s="226" t="s">
        <v>3</v>
      </c>
      <c r="O4415" s="225" t="s">
        <v>7</v>
      </c>
      <c r="P4415" s="225" t="s">
        <v>3030</v>
      </c>
      <c r="Q4415" s="225" t="s">
        <v>12263</v>
      </c>
      <c r="R4415" s="225">
        <v>4.4589999999999996</v>
      </c>
      <c r="S4415" s="225">
        <v>0.27500000000000002</v>
      </c>
      <c r="T4415" s="225">
        <v>4.734</v>
      </c>
      <c r="U4415" s="302" t="s">
        <v>28</v>
      </c>
      <c r="V4415" s="302">
        <v>2008</v>
      </c>
      <c r="W4415" s="302" t="s">
        <v>1709</v>
      </c>
      <c r="X4415" s="302" t="s">
        <v>724</v>
      </c>
      <c r="Y4415" s="302" t="s">
        <v>1921</v>
      </c>
      <c r="Z4415" s="302">
        <v>100</v>
      </c>
      <c r="AA4415" s="302" t="s">
        <v>5205</v>
      </c>
      <c r="AB4415" s="302">
        <v>0</v>
      </c>
      <c r="AC4415" s="302" t="s">
        <v>1921</v>
      </c>
      <c r="AD4415" s="302" t="s">
        <v>54</v>
      </c>
      <c r="AE4415" s="302"/>
      <c r="AF4415" s="302"/>
      <c r="AG4415" s="302" t="s">
        <v>12098</v>
      </c>
      <c r="AH4415" s="222"/>
      <c r="AI4415" s="229"/>
    </row>
    <row r="4416" spans="1:35" ht="112.5">
      <c r="A4416" s="70" t="s">
        <v>12042</v>
      </c>
      <c r="B4416" s="74" t="s">
        <v>12</v>
      </c>
      <c r="C4416" s="74" t="s">
        <v>9151</v>
      </c>
      <c r="D4416" s="75">
        <v>42325</v>
      </c>
      <c r="E4416" s="76">
        <v>0.65833333333333333</v>
      </c>
      <c r="F4416" s="75">
        <v>42325</v>
      </c>
      <c r="G4416" s="76">
        <v>0.65833333333333333</v>
      </c>
      <c r="H4416" s="76">
        <f>G4416-E4416</f>
        <v>0</v>
      </c>
      <c r="I4416" s="74">
        <v>12</v>
      </c>
      <c r="J4416" s="74"/>
      <c r="K4416" s="74"/>
      <c r="L4416" s="74" t="s">
        <v>16</v>
      </c>
      <c r="M4416" s="225" t="s">
        <v>11830</v>
      </c>
      <c r="N4416" s="226">
        <v>0.4</v>
      </c>
      <c r="O4416" s="225" t="s">
        <v>2</v>
      </c>
      <c r="P4416" s="225" t="s">
        <v>524</v>
      </c>
      <c r="Q4416" s="225" t="s">
        <v>13260</v>
      </c>
      <c r="R4416" s="225">
        <v>0.14000000000000001</v>
      </c>
      <c r="S4416" s="225">
        <v>4.84</v>
      </c>
      <c r="T4416" s="225">
        <v>4.9800000000000004</v>
      </c>
      <c r="U4416" s="302" t="s">
        <v>1</v>
      </c>
      <c r="V4416" s="302" t="s">
        <v>128</v>
      </c>
      <c r="W4416" s="302" t="s">
        <v>128</v>
      </c>
      <c r="X4416" s="302" t="s">
        <v>128</v>
      </c>
      <c r="Y4416" s="302" t="s">
        <v>128</v>
      </c>
      <c r="Z4416" s="302" t="s">
        <v>128</v>
      </c>
      <c r="AA4416" s="302" t="s">
        <v>128</v>
      </c>
      <c r="AB4416" s="302" t="s">
        <v>128</v>
      </c>
      <c r="AC4416" s="302" t="s">
        <v>128</v>
      </c>
      <c r="AD4416" s="302" t="s">
        <v>37</v>
      </c>
      <c r="AE4416" s="302" t="s">
        <v>128</v>
      </c>
      <c r="AF4416" s="302" t="s">
        <v>128</v>
      </c>
      <c r="AG4416" s="302" t="s">
        <v>131</v>
      </c>
      <c r="AH4416" s="222"/>
      <c r="AI4416" s="229"/>
    </row>
    <row r="4417" spans="1:35" ht="283.5">
      <c r="A4417" s="70" t="s">
        <v>12042</v>
      </c>
      <c r="B4417" s="70" t="s">
        <v>1412</v>
      </c>
      <c r="C4417" s="69" t="s">
        <v>1423</v>
      </c>
      <c r="D4417" s="93">
        <v>42326</v>
      </c>
      <c r="E4417" s="118">
        <v>0.32847222222222222</v>
      </c>
      <c r="F4417" s="93">
        <v>42326</v>
      </c>
      <c r="G4417" s="118">
        <v>0.39166666666666666</v>
      </c>
      <c r="H4417" s="104">
        <v>6.3194444444444442E-2</v>
      </c>
      <c r="I4417" s="69">
        <v>4</v>
      </c>
      <c r="J4417" s="69" t="s">
        <v>1421</v>
      </c>
      <c r="K4417" s="69"/>
      <c r="L4417" s="69" t="s">
        <v>4</v>
      </c>
      <c r="M4417" s="219" t="s">
        <v>12215</v>
      </c>
      <c r="N4417" s="219" t="s">
        <v>3</v>
      </c>
      <c r="O4417" s="219" t="s">
        <v>7</v>
      </c>
      <c r="P4417" s="219" t="s">
        <v>12216</v>
      </c>
      <c r="Q4417" s="219" t="s">
        <v>12217</v>
      </c>
      <c r="R4417" s="219">
        <v>4</v>
      </c>
      <c r="S4417" s="463"/>
      <c r="T4417" s="463">
        <v>4</v>
      </c>
      <c r="U4417" s="302" t="s">
        <v>13952</v>
      </c>
      <c r="V4417" s="302" t="s">
        <v>128</v>
      </c>
      <c r="W4417" s="302" t="s">
        <v>128</v>
      </c>
      <c r="X4417" s="302" t="s">
        <v>128</v>
      </c>
      <c r="Y4417" s="302" t="s">
        <v>13962</v>
      </c>
      <c r="Z4417" s="302" t="s">
        <v>128</v>
      </c>
      <c r="AA4417" s="302" t="s">
        <v>128</v>
      </c>
      <c r="AB4417" s="302">
        <v>0</v>
      </c>
      <c r="AC4417" s="302" t="s">
        <v>13936</v>
      </c>
      <c r="AD4417" s="302" t="s">
        <v>0</v>
      </c>
      <c r="AE4417" s="302"/>
      <c r="AF4417" s="302" t="s">
        <v>128</v>
      </c>
      <c r="AG4417" s="302" t="s">
        <v>128</v>
      </c>
      <c r="AH4417" s="222"/>
      <c r="AI4417" s="229"/>
    </row>
    <row r="4418" spans="1:35" ht="56.25">
      <c r="A4418" s="70" t="s">
        <v>8946</v>
      </c>
      <c r="B4418" s="74" t="s">
        <v>18</v>
      </c>
      <c r="C4418" s="74" t="s">
        <v>18</v>
      </c>
      <c r="D4418" s="75">
        <v>42265</v>
      </c>
      <c r="E4418" s="76">
        <v>42265.583333333336</v>
      </c>
      <c r="F4418" s="75">
        <v>42265</v>
      </c>
      <c r="G4418" s="76">
        <v>42265.666666666664</v>
      </c>
      <c r="H4418" s="76">
        <f>G4418-E4418</f>
        <v>8.3333333328482695E-2</v>
      </c>
      <c r="I4418" s="74">
        <v>1</v>
      </c>
      <c r="J4418" s="74"/>
      <c r="K4418" s="74"/>
      <c r="L4418" s="74" t="s">
        <v>11</v>
      </c>
      <c r="M4418" s="225" t="s">
        <v>337</v>
      </c>
      <c r="N4418" s="226">
        <v>0.4</v>
      </c>
      <c r="O4418" s="225" t="s">
        <v>2</v>
      </c>
      <c r="P4418" s="225" t="s">
        <v>9549</v>
      </c>
      <c r="Q4418" s="225" t="s">
        <v>9550</v>
      </c>
      <c r="R4418" s="225">
        <v>5.0999999999999997E-2</v>
      </c>
      <c r="S4418" s="225"/>
      <c r="T4418" s="225">
        <f>R4418+S4418</f>
        <v>5.0999999999999997E-2</v>
      </c>
      <c r="U4418" s="302"/>
      <c r="V4418" s="302"/>
      <c r="W4418" s="302"/>
      <c r="X4418" s="302"/>
      <c r="Y4418" s="302"/>
      <c r="Z4418" s="302"/>
      <c r="AA4418" s="302"/>
      <c r="AB4418" s="302"/>
      <c r="AC4418" s="302"/>
      <c r="AD4418" s="302" t="s">
        <v>22</v>
      </c>
      <c r="AE4418" s="302"/>
      <c r="AF4418" s="302"/>
      <c r="AG4418" s="302"/>
      <c r="AH4418" s="222"/>
      <c r="AI4418" s="229"/>
    </row>
    <row r="4419" spans="1:35" ht="356.25">
      <c r="A4419" s="70" t="s">
        <v>12042</v>
      </c>
      <c r="B4419" s="74" t="s">
        <v>19</v>
      </c>
      <c r="C4419" s="74" t="s">
        <v>19</v>
      </c>
      <c r="D4419" s="75">
        <v>42327</v>
      </c>
      <c r="E4419" s="76">
        <v>0.4236111111111111</v>
      </c>
      <c r="F4419" s="75">
        <v>42327</v>
      </c>
      <c r="G4419" s="76">
        <v>0.53888888888888886</v>
      </c>
      <c r="H4419" s="76">
        <v>0.11527777777777776</v>
      </c>
      <c r="I4419" s="74">
        <v>21</v>
      </c>
      <c r="J4419" s="74" t="s">
        <v>119</v>
      </c>
      <c r="K4419" s="74" t="s">
        <v>20</v>
      </c>
      <c r="L4419" s="74" t="s">
        <v>29</v>
      </c>
      <c r="M4419" s="225" t="s">
        <v>797</v>
      </c>
      <c r="N4419" s="226" t="s">
        <v>3</v>
      </c>
      <c r="O4419" s="225" t="s">
        <v>7</v>
      </c>
      <c r="P4419" s="225" t="s">
        <v>12218</v>
      </c>
      <c r="Q4419" s="225" t="s">
        <v>13446</v>
      </c>
      <c r="R4419" s="225">
        <v>18</v>
      </c>
      <c r="S4419" s="225"/>
      <c r="T4419" s="225">
        <v>18</v>
      </c>
      <c r="U4419" s="302" t="s">
        <v>47</v>
      </c>
      <c r="V4419" s="302">
        <v>1971</v>
      </c>
      <c r="W4419" s="302" t="s">
        <v>13447</v>
      </c>
      <c r="X4419" s="302">
        <v>0</v>
      </c>
      <c r="Y4419" s="302">
        <v>41835</v>
      </c>
      <c r="Z4419" s="302">
        <v>100</v>
      </c>
      <c r="AA4419" s="302">
        <v>42430</v>
      </c>
      <c r="AB4419" s="302">
        <v>0</v>
      </c>
      <c r="AC4419" s="302">
        <v>42067</v>
      </c>
      <c r="AD4419" s="302" t="s">
        <v>59</v>
      </c>
      <c r="AE4419" s="302"/>
      <c r="AF4419" s="302"/>
      <c r="AG4419" s="302"/>
      <c r="AH4419" s="222"/>
      <c r="AI4419" s="229"/>
    </row>
    <row r="4420" spans="1:35" ht="409.5">
      <c r="A4420" s="70" t="s">
        <v>12042</v>
      </c>
      <c r="B4420" s="74" t="s">
        <v>19</v>
      </c>
      <c r="C4420" s="74" t="s">
        <v>19</v>
      </c>
      <c r="D4420" s="75">
        <v>42327</v>
      </c>
      <c r="E4420" s="76">
        <v>0.66736111111111107</v>
      </c>
      <c r="F4420" s="75">
        <v>42327</v>
      </c>
      <c r="G4420" s="76">
        <v>0.72361111111111109</v>
      </c>
      <c r="H4420" s="76">
        <v>5.6250000000000022E-2</v>
      </c>
      <c r="I4420" s="74">
        <v>31</v>
      </c>
      <c r="J4420" s="74" t="s">
        <v>12219</v>
      </c>
      <c r="K4420" s="74" t="s">
        <v>178</v>
      </c>
      <c r="L4420" s="74" t="s">
        <v>4</v>
      </c>
      <c r="M4420" s="225" t="s">
        <v>188</v>
      </c>
      <c r="N4420" s="226">
        <v>35</v>
      </c>
      <c r="O4420" s="225" t="s">
        <v>13</v>
      </c>
      <c r="P4420" s="225" t="s">
        <v>13448</v>
      </c>
      <c r="Q4420" s="225" t="s">
        <v>12220</v>
      </c>
      <c r="R4420" s="225">
        <v>14</v>
      </c>
      <c r="S4420" s="225"/>
      <c r="T4420" s="225">
        <v>14</v>
      </c>
      <c r="U4420" s="302" t="s">
        <v>33</v>
      </c>
      <c r="V4420" s="302">
        <v>2008</v>
      </c>
      <c r="W4420" s="302" t="s">
        <v>13449</v>
      </c>
      <c r="X4420" s="302" t="s">
        <v>13450</v>
      </c>
      <c r="Y4420" s="302">
        <v>42328</v>
      </c>
      <c r="Z4420" s="302">
        <v>100</v>
      </c>
      <c r="AA4420" s="302">
        <v>42590</v>
      </c>
      <c r="AB4420" s="302">
        <v>0</v>
      </c>
      <c r="AC4420" s="302">
        <v>42328</v>
      </c>
      <c r="AD4420" s="302" t="s">
        <v>0</v>
      </c>
      <c r="AE4420" s="302"/>
      <c r="AF4420" s="302"/>
      <c r="AG4420" s="302"/>
      <c r="AH4420" s="222"/>
      <c r="AI4420" s="229"/>
    </row>
    <row r="4421" spans="1:35" ht="300">
      <c r="A4421" s="70" t="s">
        <v>12042</v>
      </c>
      <c r="B4421" s="74" t="s">
        <v>81</v>
      </c>
      <c r="C4421" s="74" t="s">
        <v>81</v>
      </c>
      <c r="D4421" s="75">
        <v>42327</v>
      </c>
      <c r="E4421" s="76">
        <v>0.61944444444444446</v>
      </c>
      <c r="F4421" s="75">
        <v>42327</v>
      </c>
      <c r="G4421" s="76">
        <v>0.61944444444444446</v>
      </c>
      <c r="H4421" s="76">
        <v>0</v>
      </c>
      <c r="I4421" s="74">
        <v>42</v>
      </c>
      <c r="J4421" s="74" t="s">
        <v>143</v>
      </c>
      <c r="K4421" s="74" t="s">
        <v>8</v>
      </c>
      <c r="L4421" s="74" t="s">
        <v>9</v>
      </c>
      <c r="M4421" s="225" t="s">
        <v>12221</v>
      </c>
      <c r="N4421" s="226">
        <v>35</v>
      </c>
      <c r="O4421" s="225" t="s">
        <v>7</v>
      </c>
      <c r="P4421" s="225" t="s">
        <v>12221</v>
      </c>
      <c r="Q4421" s="225" t="s">
        <v>12992</v>
      </c>
      <c r="R4421" s="225"/>
      <c r="S4421" s="225">
        <v>20.100000000000001</v>
      </c>
      <c r="T4421" s="225">
        <v>20.100000000000001</v>
      </c>
      <c r="U4421" s="302" t="s">
        <v>28</v>
      </c>
      <c r="V4421" s="302">
        <v>1989</v>
      </c>
      <c r="W4421" s="302" t="s">
        <v>606</v>
      </c>
      <c r="X4421" s="302" t="s">
        <v>10005</v>
      </c>
      <c r="Y4421" s="302" t="s">
        <v>12993</v>
      </c>
      <c r="Z4421" s="302">
        <v>1</v>
      </c>
      <c r="AA4421" s="302"/>
      <c r="AB4421" s="302">
        <v>0</v>
      </c>
      <c r="AC4421" s="302">
        <v>42332</v>
      </c>
      <c r="AD4421" s="302" t="s">
        <v>54</v>
      </c>
      <c r="AE4421" s="302"/>
      <c r="AF4421" s="302"/>
      <c r="AG4421" s="302"/>
      <c r="AH4421" s="222"/>
      <c r="AI4421" s="229"/>
    </row>
    <row r="4422" spans="1:35" ht="75">
      <c r="A4422" s="70" t="s">
        <v>12042</v>
      </c>
      <c r="B4422" s="74" t="s">
        <v>10</v>
      </c>
      <c r="C4422" s="74" t="s">
        <v>10</v>
      </c>
      <c r="D4422" s="75">
        <v>42327</v>
      </c>
      <c r="E4422" s="76">
        <v>0.53402777777777777</v>
      </c>
      <c r="F4422" s="75">
        <v>42327</v>
      </c>
      <c r="G4422" s="76">
        <v>0.53402777777777777</v>
      </c>
      <c r="H4422" s="76">
        <v>0</v>
      </c>
      <c r="I4422" s="74">
        <v>101</v>
      </c>
      <c r="J4422" s="74" t="s">
        <v>12223</v>
      </c>
      <c r="K4422" s="74" t="s">
        <v>12421</v>
      </c>
      <c r="L4422" s="74" t="s">
        <v>9</v>
      </c>
      <c r="M4422" s="225" t="s">
        <v>12224</v>
      </c>
      <c r="N4422" s="226">
        <v>35</v>
      </c>
      <c r="O4422" s="225" t="s">
        <v>13</v>
      </c>
      <c r="P4422" s="225" t="s">
        <v>12225</v>
      </c>
      <c r="Q4422" s="225" t="s">
        <v>12422</v>
      </c>
      <c r="R4422" s="225">
        <v>10</v>
      </c>
      <c r="S4422" s="225">
        <v>15</v>
      </c>
      <c r="T4422" s="225">
        <v>25</v>
      </c>
      <c r="U4422" s="302" t="s">
        <v>28</v>
      </c>
      <c r="V4422" s="302">
        <v>1990</v>
      </c>
      <c r="W4422" s="302" t="s">
        <v>13152</v>
      </c>
      <c r="X4422" s="302" t="s">
        <v>1053</v>
      </c>
      <c r="Y4422" s="302">
        <v>41691</v>
      </c>
      <c r="Z4422" s="302">
        <v>1</v>
      </c>
      <c r="AA4422" s="302">
        <v>42421</v>
      </c>
      <c r="AB4422" s="302">
        <v>0</v>
      </c>
      <c r="AC4422" s="302" t="s">
        <v>13153</v>
      </c>
      <c r="AD4422" s="302" t="s">
        <v>30</v>
      </c>
      <c r="AE4422" s="302"/>
      <c r="AF4422" s="302"/>
      <c r="AG4422" s="302" t="s">
        <v>13154</v>
      </c>
      <c r="AH4422" s="222"/>
      <c r="AI4422" s="229"/>
    </row>
    <row r="4423" spans="1:35" ht="56.25">
      <c r="A4423" s="70" t="s">
        <v>12042</v>
      </c>
      <c r="B4423" s="74" t="s">
        <v>18</v>
      </c>
      <c r="C4423" s="74" t="s">
        <v>18</v>
      </c>
      <c r="D4423" s="75">
        <v>42327</v>
      </c>
      <c r="E4423" s="76">
        <v>42327.583333333336</v>
      </c>
      <c r="F4423" s="75">
        <v>42327</v>
      </c>
      <c r="G4423" s="76">
        <v>42327.6875</v>
      </c>
      <c r="H4423" s="76">
        <f>G4423-E4423</f>
        <v>0.10416666666424135</v>
      </c>
      <c r="I4423" s="74">
        <v>1</v>
      </c>
      <c r="J4423" s="74"/>
      <c r="K4423" s="74"/>
      <c r="L4423" s="74" t="s">
        <v>4</v>
      </c>
      <c r="M4423" s="225" t="s">
        <v>7</v>
      </c>
      <c r="N4423" s="226">
        <v>0.4</v>
      </c>
      <c r="O4423" s="225" t="s">
        <v>7</v>
      </c>
      <c r="P4423" s="225" t="s">
        <v>12267</v>
      </c>
      <c r="Q4423" s="225" t="s">
        <v>12268</v>
      </c>
      <c r="R4423" s="225">
        <v>4.8000000000000001E-2</v>
      </c>
      <c r="S4423" s="225"/>
      <c r="T4423" s="225">
        <f>R4423+S4423</f>
        <v>4.8000000000000001E-2</v>
      </c>
      <c r="U4423" s="302"/>
      <c r="V4423" s="302"/>
      <c r="W4423" s="302"/>
      <c r="X4423" s="302"/>
      <c r="Y4423" s="302"/>
      <c r="Z4423" s="302"/>
      <c r="AA4423" s="302"/>
      <c r="AB4423" s="302"/>
      <c r="AC4423" s="302"/>
      <c r="AD4423" s="302" t="s">
        <v>0</v>
      </c>
      <c r="AE4423" s="302"/>
      <c r="AF4423" s="302"/>
      <c r="AG4423" s="302"/>
      <c r="AH4423" s="222"/>
      <c r="AI4423" s="229"/>
    </row>
    <row r="4424" spans="1:35" ht="93.75">
      <c r="A4424" s="70" t="s">
        <v>3570</v>
      </c>
      <c r="B4424" s="74" t="s">
        <v>12</v>
      </c>
      <c r="C4424" s="74" t="s">
        <v>127</v>
      </c>
      <c r="D4424" s="75">
        <v>42175</v>
      </c>
      <c r="E4424" s="76">
        <v>0.12569444444444444</v>
      </c>
      <c r="F4424" s="75">
        <v>42175</v>
      </c>
      <c r="G4424" s="76">
        <v>0.1388888888888889</v>
      </c>
      <c r="H4424" s="76">
        <v>1.3194444444444453E-2</v>
      </c>
      <c r="I4424" s="74">
        <v>1</v>
      </c>
      <c r="J4424" s="74"/>
      <c r="K4424" s="74"/>
      <c r="L4424" s="74" t="s">
        <v>11</v>
      </c>
      <c r="M4424" s="225" t="s">
        <v>4472</v>
      </c>
      <c r="N4424" s="226">
        <v>0.4</v>
      </c>
      <c r="O4424" s="225" t="s">
        <v>2</v>
      </c>
      <c r="P4424" s="225" t="s">
        <v>4473</v>
      </c>
      <c r="Q4424" s="225" t="s">
        <v>4474</v>
      </c>
      <c r="R4424" s="225">
        <v>0.05</v>
      </c>
      <c r="S4424" s="225"/>
      <c r="T4424" s="225">
        <f>R4424+S4424</f>
        <v>0.05</v>
      </c>
      <c r="U4424" s="302" t="s">
        <v>1</v>
      </c>
      <c r="V4424" s="302"/>
      <c r="W4424" s="302"/>
      <c r="X4424" s="302"/>
      <c r="Y4424" s="302"/>
      <c r="Z4424" s="302"/>
      <c r="AA4424" s="302"/>
      <c r="AB4424" s="302"/>
      <c r="AC4424" s="302"/>
      <c r="AD4424" s="302" t="s">
        <v>22</v>
      </c>
      <c r="AE4424" s="302"/>
      <c r="AF4424" s="302"/>
      <c r="AG4424" s="302"/>
      <c r="AH4424" s="222"/>
      <c r="AI4424" s="229"/>
    </row>
    <row r="4425" spans="1:35" ht="198">
      <c r="A4425" s="70" t="s">
        <v>12042</v>
      </c>
      <c r="B4425" s="74" t="s">
        <v>12</v>
      </c>
      <c r="C4425" s="74" t="s">
        <v>127</v>
      </c>
      <c r="D4425" s="75">
        <v>42327</v>
      </c>
      <c r="E4425" s="76">
        <v>0.63194444444444442</v>
      </c>
      <c r="F4425" s="75">
        <v>42327</v>
      </c>
      <c r="G4425" s="76">
        <v>0.63263888888888886</v>
      </c>
      <c r="H4425" s="76">
        <f>G4425-E4425</f>
        <v>6.9444444444444198E-4</v>
      </c>
      <c r="I4425" s="74">
        <v>89</v>
      </c>
      <c r="J4425" s="74" t="s">
        <v>720</v>
      </c>
      <c r="K4425" s="74"/>
      <c r="L4425" s="74" t="s">
        <v>4</v>
      </c>
      <c r="M4425" s="225" t="s">
        <v>13261</v>
      </c>
      <c r="N4425" s="226">
        <v>35</v>
      </c>
      <c r="O4425" s="225" t="s">
        <v>13</v>
      </c>
      <c r="P4425" s="225" t="s">
        <v>12264</v>
      </c>
      <c r="Q4425" s="225" t="s">
        <v>13262</v>
      </c>
      <c r="R4425" s="225">
        <v>20.23</v>
      </c>
      <c r="S4425" s="225">
        <v>30.06</v>
      </c>
      <c r="T4425" s="225">
        <v>50.29</v>
      </c>
      <c r="U4425" s="302" t="s">
        <v>38</v>
      </c>
      <c r="V4425" s="302" t="s">
        <v>1998</v>
      </c>
      <c r="W4425" s="302" t="s">
        <v>13263</v>
      </c>
      <c r="X4425" s="302" t="s">
        <v>13264</v>
      </c>
      <c r="Y4425" s="302" t="s">
        <v>13265</v>
      </c>
      <c r="Z4425" s="302">
        <v>1</v>
      </c>
      <c r="AA4425" s="302" t="s">
        <v>13266</v>
      </c>
      <c r="AB4425" s="302" t="s">
        <v>128</v>
      </c>
      <c r="AC4425" s="302" t="s">
        <v>128</v>
      </c>
      <c r="AD4425" s="302" t="s">
        <v>24</v>
      </c>
      <c r="AE4425" s="302" t="s">
        <v>128</v>
      </c>
      <c r="AF4425" s="302" t="s">
        <v>128</v>
      </c>
      <c r="AG4425" s="302"/>
      <c r="AH4425" s="222"/>
      <c r="AI4425" s="229"/>
    </row>
    <row r="4426" spans="1:35" ht="198">
      <c r="A4426" s="70" t="s">
        <v>12042</v>
      </c>
      <c r="B4426" s="74" t="s">
        <v>12</v>
      </c>
      <c r="C4426" s="74" t="s">
        <v>127</v>
      </c>
      <c r="D4426" s="75">
        <v>42327</v>
      </c>
      <c r="E4426" s="76">
        <v>0.65972222222222221</v>
      </c>
      <c r="F4426" s="75">
        <v>42327</v>
      </c>
      <c r="G4426" s="76">
        <v>0.66041666666666665</v>
      </c>
      <c r="H4426" s="76">
        <f>G4426-E4426</f>
        <v>6.9444444444444198E-4</v>
      </c>
      <c r="I4426" s="74">
        <v>53</v>
      </c>
      <c r="J4426" s="74" t="s">
        <v>720</v>
      </c>
      <c r="K4426" s="74"/>
      <c r="L4426" s="74" t="s">
        <v>4</v>
      </c>
      <c r="M4426" s="225" t="s">
        <v>13261</v>
      </c>
      <c r="N4426" s="226">
        <v>35</v>
      </c>
      <c r="O4426" s="225" t="s">
        <v>13</v>
      </c>
      <c r="P4426" s="225" t="s">
        <v>12264</v>
      </c>
      <c r="Q4426" s="225" t="s">
        <v>13267</v>
      </c>
      <c r="R4426" s="225">
        <v>5.73</v>
      </c>
      <c r="S4426" s="225">
        <v>12.87</v>
      </c>
      <c r="T4426" s="225">
        <v>18.600000000000001</v>
      </c>
      <c r="U4426" s="302" t="s">
        <v>38</v>
      </c>
      <c r="V4426" s="302" t="s">
        <v>1998</v>
      </c>
      <c r="W4426" s="302" t="s">
        <v>13263</v>
      </c>
      <c r="X4426" s="302" t="s">
        <v>13264</v>
      </c>
      <c r="Y4426" s="302" t="s">
        <v>13265</v>
      </c>
      <c r="Z4426" s="302">
        <v>1</v>
      </c>
      <c r="AA4426" s="302" t="s">
        <v>13266</v>
      </c>
      <c r="AB4426" s="302" t="s">
        <v>128</v>
      </c>
      <c r="AC4426" s="302" t="s">
        <v>128</v>
      </c>
      <c r="AD4426" s="302" t="s">
        <v>24</v>
      </c>
      <c r="AE4426" s="302" t="s">
        <v>128</v>
      </c>
      <c r="AF4426" s="302" t="s">
        <v>128</v>
      </c>
      <c r="AG4426" s="302"/>
      <c r="AH4426" s="222"/>
      <c r="AI4426" s="229"/>
    </row>
    <row r="4427" spans="1:35" ht="75">
      <c r="A4427" s="70" t="s">
        <v>7992</v>
      </c>
      <c r="B4427" s="74" t="s">
        <v>12</v>
      </c>
      <c r="C4427" s="74" t="s">
        <v>360</v>
      </c>
      <c r="D4427" s="75">
        <v>42227</v>
      </c>
      <c r="E4427" s="76">
        <v>0.43888888888888888</v>
      </c>
      <c r="F4427" s="75">
        <v>42227</v>
      </c>
      <c r="G4427" s="76">
        <v>0.44027777777777777</v>
      </c>
      <c r="H4427" s="76">
        <f>G4427-E4427</f>
        <v>1.388888888888884E-3</v>
      </c>
      <c r="I4427" s="74">
        <v>9</v>
      </c>
      <c r="J4427" s="74"/>
      <c r="K4427" s="74"/>
      <c r="L4427" s="74" t="s">
        <v>11</v>
      </c>
      <c r="M4427" s="225" t="s">
        <v>8340</v>
      </c>
      <c r="N4427" s="226">
        <v>0.4</v>
      </c>
      <c r="O4427" s="225" t="s">
        <v>55</v>
      </c>
      <c r="P4427" s="225" t="s">
        <v>55</v>
      </c>
      <c r="Q4427" s="225" t="s">
        <v>8341</v>
      </c>
      <c r="R4427" s="225">
        <v>0.05</v>
      </c>
      <c r="S4427" s="225"/>
      <c r="T4427" s="225">
        <f>R4427+S4427</f>
        <v>0.05</v>
      </c>
      <c r="U4427" s="302" t="s">
        <v>60</v>
      </c>
      <c r="V4427" s="302" t="s">
        <v>128</v>
      </c>
      <c r="W4427" s="302" t="s">
        <v>128</v>
      </c>
      <c r="X4427" s="302" t="s">
        <v>128</v>
      </c>
      <c r="Y4427" s="302" t="s">
        <v>128</v>
      </c>
      <c r="Z4427" s="302" t="s">
        <v>128</v>
      </c>
      <c r="AA4427" s="302" t="s">
        <v>128</v>
      </c>
      <c r="AB4427" s="302" t="s">
        <v>128</v>
      </c>
      <c r="AC4427" s="302" t="s">
        <v>128</v>
      </c>
      <c r="AD4427" s="302" t="s">
        <v>22</v>
      </c>
      <c r="AE4427" s="302" t="s">
        <v>128</v>
      </c>
      <c r="AF4427" s="302" t="s">
        <v>128</v>
      </c>
      <c r="AG4427" s="302"/>
      <c r="AH4427" s="222"/>
      <c r="AI4427" s="229"/>
    </row>
    <row r="4428" spans="1:35" ht="47.25">
      <c r="A4428" s="70" t="s">
        <v>12042</v>
      </c>
      <c r="B4428" s="161" t="s">
        <v>84</v>
      </c>
      <c r="C4428" s="69" t="s">
        <v>744</v>
      </c>
      <c r="D4428" s="163">
        <v>42328</v>
      </c>
      <c r="E4428" s="117">
        <v>0.76944444444444438</v>
      </c>
      <c r="F4428" s="163">
        <v>42328</v>
      </c>
      <c r="G4428" s="117">
        <v>0.88750000000000007</v>
      </c>
      <c r="H4428" s="158">
        <f>G4428-E4428</f>
        <v>0.11805555555555569</v>
      </c>
      <c r="I4428" s="70">
        <v>27</v>
      </c>
      <c r="J4428" s="73"/>
      <c r="K4428" s="94" t="s">
        <v>8</v>
      </c>
      <c r="L4428" s="73" t="s">
        <v>4</v>
      </c>
      <c r="M4428" s="222" t="s">
        <v>12279</v>
      </c>
      <c r="N4428" s="219">
        <v>35</v>
      </c>
      <c r="O4428" s="441" t="s">
        <v>7</v>
      </c>
      <c r="P4428" s="222" t="s">
        <v>12279</v>
      </c>
      <c r="Q4428" s="221" t="s">
        <v>12280</v>
      </c>
      <c r="R4428" s="250">
        <v>14.2</v>
      </c>
      <c r="S4428" s="250"/>
      <c r="T4428" s="250">
        <v>14.2</v>
      </c>
      <c r="U4428" s="304" t="s">
        <v>28</v>
      </c>
      <c r="V4428" s="279">
        <v>1989</v>
      </c>
      <c r="W4428" s="273" t="s">
        <v>10888</v>
      </c>
      <c r="X4428" s="279"/>
      <c r="Y4428" s="289" t="s">
        <v>12946</v>
      </c>
      <c r="Z4428" s="279"/>
      <c r="AA4428" s="279"/>
      <c r="AB4428" s="279"/>
      <c r="AC4428" s="279"/>
      <c r="AD4428" s="274" t="s">
        <v>72</v>
      </c>
      <c r="AE4428" s="279"/>
      <c r="AF4428" s="279"/>
      <c r="AG4428" s="303" t="s">
        <v>12947</v>
      </c>
      <c r="AH4428" s="222"/>
      <c r="AI4428" s="229"/>
    </row>
    <row r="4429" spans="1:35" ht="47.25">
      <c r="A4429" s="70" t="s">
        <v>12042</v>
      </c>
      <c r="B4429" s="161" t="s">
        <v>84</v>
      </c>
      <c r="C4429" s="69" t="s">
        <v>744</v>
      </c>
      <c r="D4429" s="163">
        <v>42328</v>
      </c>
      <c r="E4429" s="117">
        <v>0.86736111111111114</v>
      </c>
      <c r="F4429" s="163">
        <v>42328</v>
      </c>
      <c r="G4429" s="117">
        <v>0.88124999999999998</v>
      </c>
      <c r="H4429" s="158">
        <f>G4429-E4429</f>
        <v>1.388888888888884E-2</v>
      </c>
      <c r="I4429" s="70">
        <v>28</v>
      </c>
      <c r="J4429" s="73"/>
      <c r="K4429" s="94" t="s">
        <v>14</v>
      </c>
      <c r="L4429" s="73" t="s">
        <v>4</v>
      </c>
      <c r="M4429" s="222" t="s">
        <v>12281</v>
      </c>
      <c r="N4429" s="219">
        <v>35</v>
      </c>
      <c r="O4429" s="441" t="s">
        <v>7</v>
      </c>
      <c r="P4429" s="222" t="s">
        <v>12281</v>
      </c>
      <c r="Q4429" s="221" t="s">
        <v>12280</v>
      </c>
      <c r="R4429" s="250">
        <v>16</v>
      </c>
      <c r="S4429" s="250"/>
      <c r="T4429" s="250">
        <v>16</v>
      </c>
      <c r="U4429" s="304" t="s">
        <v>28</v>
      </c>
      <c r="V4429" s="279">
        <v>1989</v>
      </c>
      <c r="W4429" s="273" t="s">
        <v>10888</v>
      </c>
      <c r="X4429" s="279"/>
      <c r="Y4429" s="289" t="s">
        <v>12946</v>
      </c>
      <c r="Z4429" s="279"/>
      <c r="AA4429" s="279"/>
      <c r="AB4429" s="279"/>
      <c r="AC4429" s="279"/>
      <c r="AD4429" s="274" t="s">
        <v>72</v>
      </c>
      <c r="AE4429" s="279"/>
      <c r="AF4429" s="279"/>
      <c r="AG4429" s="303" t="s">
        <v>12947</v>
      </c>
      <c r="AH4429" s="222"/>
      <c r="AI4429" s="229"/>
    </row>
    <row r="4430" spans="1:35" ht="47.25">
      <c r="A4430" s="70" t="s">
        <v>12042</v>
      </c>
      <c r="B4430" s="92" t="s">
        <v>21</v>
      </c>
      <c r="C4430" s="92" t="s">
        <v>8978</v>
      </c>
      <c r="D4430" s="88">
        <v>42328</v>
      </c>
      <c r="E4430" s="89">
        <v>0.89166666666666661</v>
      </c>
      <c r="F4430" s="88">
        <v>42328</v>
      </c>
      <c r="G4430" s="89">
        <v>0.99791666666666667</v>
      </c>
      <c r="H4430" s="89">
        <v>0.10625</v>
      </c>
      <c r="I4430" s="68">
        <v>2</v>
      </c>
      <c r="J4430" s="68"/>
      <c r="K4430" s="92"/>
      <c r="L4430" s="92" t="s">
        <v>4</v>
      </c>
      <c r="M4430" s="230" t="s">
        <v>12272</v>
      </c>
      <c r="N4430" s="221" t="s">
        <v>3</v>
      </c>
      <c r="O4430" s="221" t="s">
        <v>25</v>
      </c>
      <c r="P4430" s="230" t="s">
        <v>12272</v>
      </c>
      <c r="Q4430" s="221" t="s">
        <v>13576</v>
      </c>
      <c r="R4430" s="221">
        <v>0.16012999999999999</v>
      </c>
      <c r="S4430" s="221">
        <v>7.8869999999999996E-2</v>
      </c>
      <c r="T4430" s="221">
        <v>0.23899999999999999</v>
      </c>
      <c r="U4430" s="293" t="s">
        <v>45</v>
      </c>
      <c r="V4430" s="273" t="s">
        <v>13577</v>
      </c>
      <c r="W4430" s="293" t="s">
        <v>1424</v>
      </c>
      <c r="X4430" s="293" t="s">
        <v>128</v>
      </c>
      <c r="Y4430" s="269">
        <v>2015</v>
      </c>
      <c r="Z4430" s="318" t="s">
        <v>128</v>
      </c>
      <c r="AA4430" s="269">
        <v>2016</v>
      </c>
      <c r="AB4430" s="293" t="s">
        <v>128</v>
      </c>
      <c r="AC4430" s="269">
        <v>2015</v>
      </c>
      <c r="AD4430" s="293" t="s">
        <v>17</v>
      </c>
      <c r="AE4430" s="293" t="s">
        <v>52</v>
      </c>
      <c r="AF4430" s="293"/>
      <c r="AG4430" s="318"/>
      <c r="AH4430" s="230"/>
      <c r="AI4430" s="234"/>
    </row>
    <row r="4431" spans="1:35" ht="31.5">
      <c r="A4431" s="70" t="s">
        <v>12042</v>
      </c>
      <c r="B4431" s="92" t="s">
        <v>21</v>
      </c>
      <c r="C4431" s="92" t="s">
        <v>21</v>
      </c>
      <c r="D4431" s="88">
        <v>42328</v>
      </c>
      <c r="E4431" s="89">
        <v>0.91111111111111109</v>
      </c>
      <c r="F4431" s="88">
        <v>42328</v>
      </c>
      <c r="G4431" s="89">
        <v>0.94374999999999998</v>
      </c>
      <c r="H4431" s="89">
        <v>3.2638888888888891E-2</v>
      </c>
      <c r="I4431" s="68">
        <v>2</v>
      </c>
      <c r="J4431" s="68"/>
      <c r="K4431" s="92"/>
      <c r="L4431" s="92" t="s">
        <v>9</v>
      </c>
      <c r="M4431" s="230" t="s">
        <v>12273</v>
      </c>
      <c r="N4431" s="221">
        <v>0.4</v>
      </c>
      <c r="O4431" s="221" t="s">
        <v>7</v>
      </c>
      <c r="P4431" s="230" t="s">
        <v>12273</v>
      </c>
      <c r="Q4431" s="221" t="s">
        <v>13578</v>
      </c>
      <c r="R4431" s="221">
        <v>6.0299999999999998E-3</v>
      </c>
      <c r="S4431" s="221">
        <v>2.97E-3</v>
      </c>
      <c r="T4431" s="221">
        <v>8.9999999999999993E-3</v>
      </c>
      <c r="U4431" s="293" t="s">
        <v>28</v>
      </c>
      <c r="V4431" s="273" t="s">
        <v>128</v>
      </c>
      <c r="W4431" s="293" t="s">
        <v>128</v>
      </c>
      <c r="X4431" s="293" t="s">
        <v>128</v>
      </c>
      <c r="Y4431" s="269">
        <v>2015</v>
      </c>
      <c r="Z4431" s="318" t="s">
        <v>128</v>
      </c>
      <c r="AA4431" s="269">
        <v>2016</v>
      </c>
      <c r="AB4431" s="293" t="s">
        <v>128</v>
      </c>
      <c r="AC4431" s="269">
        <v>2015</v>
      </c>
      <c r="AD4431" s="293" t="s">
        <v>17</v>
      </c>
      <c r="AE4431" s="293" t="s">
        <v>57</v>
      </c>
      <c r="AF4431" s="293"/>
      <c r="AG4431" s="318"/>
      <c r="AH4431" s="230"/>
      <c r="AI4431" s="234"/>
    </row>
    <row r="4432" spans="1:35" ht="31.5">
      <c r="A4432" s="70" t="s">
        <v>12042</v>
      </c>
      <c r="B4432" s="92" t="s">
        <v>21</v>
      </c>
      <c r="C4432" s="92" t="s">
        <v>21</v>
      </c>
      <c r="D4432" s="88">
        <v>42328</v>
      </c>
      <c r="E4432" s="89">
        <v>0.89166666666666661</v>
      </c>
      <c r="F4432" s="88">
        <v>42328</v>
      </c>
      <c r="G4432" s="89">
        <v>0.45833333333333331</v>
      </c>
      <c r="H4432" s="89">
        <v>6.6666666666666666E-2</v>
      </c>
      <c r="I4432" s="68">
        <v>1</v>
      </c>
      <c r="J4432" s="68"/>
      <c r="K4432" s="92"/>
      <c r="L4432" s="92" t="s">
        <v>9</v>
      </c>
      <c r="M4432" s="230" t="s">
        <v>12274</v>
      </c>
      <c r="N4432" s="221">
        <v>0.4</v>
      </c>
      <c r="O4432" s="221" t="s">
        <v>7</v>
      </c>
      <c r="P4432" s="230" t="s">
        <v>12274</v>
      </c>
      <c r="Q4432" s="221" t="s">
        <v>13579</v>
      </c>
      <c r="R4432" s="221">
        <v>2.546E-2</v>
      </c>
      <c r="S4432" s="221">
        <v>1.2540000000000001E-2</v>
      </c>
      <c r="T4432" s="221">
        <v>3.7999999999999999E-2</v>
      </c>
      <c r="U4432" s="293" t="s">
        <v>28</v>
      </c>
      <c r="V4432" s="273" t="s">
        <v>128</v>
      </c>
      <c r="W4432" s="293" t="s">
        <v>128</v>
      </c>
      <c r="X4432" s="293" t="s">
        <v>128</v>
      </c>
      <c r="Y4432" s="269">
        <v>2015</v>
      </c>
      <c r="Z4432" s="318" t="s">
        <v>128</v>
      </c>
      <c r="AA4432" s="269">
        <v>2016</v>
      </c>
      <c r="AB4432" s="293" t="s">
        <v>128</v>
      </c>
      <c r="AC4432" s="269">
        <v>2015</v>
      </c>
      <c r="AD4432" s="293" t="s">
        <v>54</v>
      </c>
      <c r="AE4432" s="293" t="s">
        <v>57</v>
      </c>
      <c r="AF4432" s="293"/>
      <c r="AG4432" s="318"/>
      <c r="AH4432" s="230"/>
      <c r="AI4432" s="234"/>
    </row>
    <row r="4433" spans="1:35" ht="31.5">
      <c r="A4433" s="70" t="s">
        <v>12042</v>
      </c>
      <c r="B4433" s="92" t="s">
        <v>21</v>
      </c>
      <c r="C4433" s="92" t="s">
        <v>21</v>
      </c>
      <c r="D4433" s="88">
        <v>42328</v>
      </c>
      <c r="E4433" s="89">
        <v>0.98541666666666661</v>
      </c>
      <c r="F4433" s="88">
        <v>42329</v>
      </c>
      <c r="G4433" s="89">
        <v>3.0555555555555555E-2</v>
      </c>
      <c r="H4433" s="89">
        <v>4.5138888888888888E-2</v>
      </c>
      <c r="I4433" s="68">
        <v>3</v>
      </c>
      <c r="J4433" s="68"/>
      <c r="K4433" s="92"/>
      <c r="L4433" s="92" t="s">
        <v>9</v>
      </c>
      <c r="M4433" s="230" t="s">
        <v>12275</v>
      </c>
      <c r="N4433" s="221">
        <v>0.4</v>
      </c>
      <c r="O4433" s="221" t="s">
        <v>7</v>
      </c>
      <c r="P4433" s="230" t="s">
        <v>12275</v>
      </c>
      <c r="Q4433" s="221" t="s">
        <v>13580</v>
      </c>
      <c r="R4433" s="221">
        <v>0.22370000000000001</v>
      </c>
      <c r="S4433" s="221">
        <v>0.1043</v>
      </c>
      <c r="T4433" s="221">
        <v>0.32800000000000001</v>
      </c>
      <c r="U4433" s="293" t="s">
        <v>28</v>
      </c>
      <c r="V4433" s="273" t="s">
        <v>128</v>
      </c>
      <c r="W4433" s="293" t="s">
        <v>128</v>
      </c>
      <c r="X4433" s="293" t="s">
        <v>128</v>
      </c>
      <c r="Y4433" s="269">
        <v>2015</v>
      </c>
      <c r="Z4433" s="318" t="s">
        <v>128</v>
      </c>
      <c r="AA4433" s="269">
        <v>2016</v>
      </c>
      <c r="AB4433" s="293" t="s">
        <v>128</v>
      </c>
      <c r="AC4433" s="269">
        <v>2015</v>
      </c>
      <c r="AD4433" s="293" t="s">
        <v>54</v>
      </c>
      <c r="AE4433" s="293" t="s">
        <v>57</v>
      </c>
      <c r="AF4433" s="293"/>
      <c r="AG4433" s="318"/>
      <c r="AH4433" s="230"/>
      <c r="AI4433" s="234"/>
    </row>
    <row r="4434" spans="1:35" ht="63">
      <c r="A4434" s="70" t="s">
        <v>12042</v>
      </c>
      <c r="B4434" s="92" t="s">
        <v>21</v>
      </c>
      <c r="C4434" s="92" t="s">
        <v>8978</v>
      </c>
      <c r="D4434" s="88">
        <v>42328</v>
      </c>
      <c r="E4434" s="89">
        <v>0.95486111111111116</v>
      </c>
      <c r="F4434" s="88">
        <v>38677</v>
      </c>
      <c r="G4434" s="89">
        <v>0.10347222222222223</v>
      </c>
      <c r="H4434" s="89">
        <v>0.14861111111111111</v>
      </c>
      <c r="I4434" s="68">
        <v>24</v>
      </c>
      <c r="J4434" s="68" t="s">
        <v>150</v>
      </c>
      <c r="K4434" s="92" t="s">
        <v>14</v>
      </c>
      <c r="L4434" s="92" t="s">
        <v>9</v>
      </c>
      <c r="M4434" s="230" t="s">
        <v>8423</v>
      </c>
      <c r="N4434" s="221">
        <v>35</v>
      </c>
      <c r="O4434" s="221" t="s">
        <v>7</v>
      </c>
      <c r="P4434" s="230" t="s">
        <v>13581</v>
      </c>
      <c r="Q4434" s="221" t="s">
        <v>13582</v>
      </c>
      <c r="R4434" s="221">
        <v>9.0410000000000004</v>
      </c>
      <c r="S4434" s="221">
        <v>4.0389999999999997</v>
      </c>
      <c r="T4434" s="221">
        <v>13.081</v>
      </c>
      <c r="U4434" s="293" t="s">
        <v>28</v>
      </c>
      <c r="V4434" s="273">
        <v>1954</v>
      </c>
      <c r="W4434" s="293" t="s">
        <v>128</v>
      </c>
      <c r="X4434" s="293" t="s">
        <v>128</v>
      </c>
      <c r="Y4434" s="269">
        <v>2015</v>
      </c>
      <c r="Z4434" s="318" t="s">
        <v>128</v>
      </c>
      <c r="AA4434" s="269">
        <v>2016</v>
      </c>
      <c r="AB4434" s="293" t="s">
        <v>128</v>
      </c>
      <c r="AC4434" s="269">
        <v>2015</v>
      </c>
      <c r="AD4434" s="293" t="s">
        <v>30</v>
      </c>
      <c r="AE4434" s="293" t="s">
        <v>57</v>
      </c>
      <c r="AF4434" s="293"/>
      <c r="AG4434" s="318"/>
      <c r="AH4434" s="230"/>
      <c r="AI4434" s="234"/>
    </row>
    <row r="4435" spans="1:35" ht="47.25">
      <c r="A4435" s="70" t="s">
        <v>12042</v>
      </c>
      <c r="B4435" s="92" t="s">
        <v>21</v>
      </c>
      <c r="C4435" s="92" t="s">
        <v>21</v>
      </c>
      <c r="D4435" s="88">
        <v>42328</v>
      </c>
      <c r="E4435" s="89">
        <v>0.88541666666666663</v>
      </c>
      <c r="F4435" s="88">
        <v>42329</v>
      </c>
      <c r="G4435" s="89">
        <v>0.125</v>
      </c>
      <c r="H4435" s="89">
        <v>0.23958333333333334</v>
      </c>
      <c r="I4435" s="68">
        <v>1</v>
      </c>
      <c r="J4435" s="68"/>
      <c r="K4435" s="92"/>
      <c r="L4435" s="92" t="s">
        <v>9</v>
      </c>
      <c r="M4435" s="230" t="s">
        <v>12276</v>
      </c>
      <c r="N4435" s="221">
        <v>0.4</v>
      </c>
      <c r="O4435" s="221" t="s">
        <v>7</v>
      </c>
      <c r="P4435" s="230" t="s">
        <v>12276</v>
      </c>
      <c r="Q4435" s="221" t="s">
        <v>12334</v>
      </c>
      <c r="R4435" s="221">
        <v>0.13200000000000001</v>
      </c>
      <c r="S4435" s="221">
        <v>0.06</v>
      </c>
      <c r="T4435" s="221">
        <v>0.192</v>
      </c>
      <c r="U4435" s="293" t="s">
        <v>28</v>
      </c>
      <c r="V4435" s="273" t="s">
        <v>128</v>
      </c>
      <c r="W4435" s="293" t="s">
        <v>128</v>
      </c>
      <c r="X4435" s="293" t="s">
        <v>128</v>
      </c>
      <c r="Y4435" s="269">
        <v>2015</v>
      </c>
      <c r="Z4435" s="318" t="s">
        <v>128</v>
      </c>
      <c r="AA4435" s="269">
        <v>2016</v>
      </c>
      <c r="AB4435" s="293" t="s">
        <v>128</v>
      </c>
      <c r="AC4435" s="269">
        <v>2015</v>
      </c>
      <c r="AD4435" s="293" t="s">
        <v>54</v>
      </c>
      <c r="AE4435" s="293" t="s">
        <v>57</v>
      </c>
      <c r="AF4435" s="293"/>
      <c r="AG4435" s="318"/>
      <c r="AH4435" s="230"/>
      <c r="AI4435" s="234"/>
    </row>
    <row r="4436" spans="1:35" ht="409.5">
      <c r="A4436" s="70" t="s">
        <v>12042</v>
      </c>
      <c r="B4436" s="74" t="s">
        <v>1412</v>
      </c>
      <c r="C4436" s="74" t="s">
        <v>1423</v>
      </c>
      <c r="D4436" s="75">
        <v>42328</v>
      </c>
      <c r="E4436" s="76">
        <v>0.4777777777777778</v>
      </c>
      <c r="F4436" s="75">
        <v>42328</v>
      </c>
      <c r="G4436" s="76">
        <v>0.4777777777777778</v>
      </c>
      <c r="H4436" s="76">
        <v>0</v>
      </c>
      <c r="I4436" s="77">
        <v>7</v>
      </c>
      <c r="J4436" s="79" t="s">
        <v>150</v>
      </c>
      <c r="K4436" s="77"/>
      <c r="L4436" s="80" t="s">
        <v>11</v>
      </c>
      <c r="M4436" s="228" t="s">
        <v>12349</v>
      </c>
      <c r="N4436" s="226" t="s">
        <v>3</v>
      </c>
      <c r="O4436" s="224" t="s">
        <v>25</v>
      </c>
      <c r="P4436" s="228" t="s">
        <v>12350</v>
      </c>
      <c r="Q4436" s="227" t="s">
        <v>12351</v>
      </c>
      <c r="R4436" s="459"/>
      <c r="S4436" s="459"/>
      <c r="T4436" s="459"/>
      <c r="U4436" s="302" t="s">
        <v>13963</v>
      </c>
      <c r="V4436" s="302" t="s">
        <v>128</v>
      </c>
      <c r="W4436" s="302" t="s">
        <v>128</v>
      </c>
      <c r="X4436" s="302" t="s">
        <v>128</v>
      </c>
      <c r="Y4436" s="302" t="s">
        <v>13964</v>
      </c>
      <c r="Z4436" s="302" t="s">
        <v>128</v>
      </c>
      <c r="AA4436" s="302" t="s">
        <v>128</v>
      </c>
      <c r="AB4436" s="302">
        <v>1</v>
      </c>
      <c r="AC4436" s="302" t="s">
        <v>13936</v>
      </c>
      <c r="AD4436" s="302" t="s">
        <v>17</v>
      </c>
      <c r="AE4436" s="302"/>
      <c r="AF4436" s="302" t="s">
        <v>128</v>
      </c>
      <c r="AG4436" s="302" t="s">
        <v>128</v>
      </c>
      <c r="AH4436" s="222"/>
      <c r="AI4436" s="229"/>
    </row>
    <row r="4437" spans="1:35" ht="94.5">
      <c r="A4437" s="70" t="s">
        <v>12042</v>
      </c>
      <c r="B4437" s="74" t="s">
        <v>1412</v>
      </c>
      <c r="C4437" s="74" t="s">
        <v>1423</v>
      </c>
      <c r="D4437" s="75">
        <v>42328</v>
      </c>
      <c r="E4437" s="76">
        <v>0.57638888888888895</v>
      </c>
      <c r="F4437" s="75">
        <v>42328</v>
      </c>
      <c r="G4437" s="76">
        <v>0.57708333333333328</v>
      </c>
      <c r="H4437" s="76">
        <v>6.9444444444444447E-4</v>
      </c>
      <c r="I4437" s="77">
        <v>8</v>
      </c>
      <c r="J4437" s="79" t="s">
        <v>7369</v>
      </c>
      <c r="K4437" s="77"/>
      <c r="L4437" s="80" t="s">
        <v>4</v>
      </c>
      <c r="M4437" s="228" t="s">
        <v>12352</v>
      </c>
      <c r="N4437" s="226" t="s">
        <v>3</v>
      </c>
      <c r="O4437" s="224" t="s">
        <v>7</v>
      </c>
      <c r="P4437" s="228" t="s">
        <v>12352</v>
      </c>
      <c r="Q4437" s="227" t="s">
        <v>12353</v>
      </c>
      <c r="R4437" s="459"/>
      <c r="S4437" s="459"/>
      <c r="T4437" s="459"/>
      <c r="U4437" s="302"/>
      <c r="V4437" s="302" t="s">
        <v>128</v>
      </c>
      <c r="W4437" s="302" t="s">
        <v>128</v>
      </c>
      <c r="X4437" s="302" t="s">
        <v>128</v>
      </c>
      <c r="Y4437" s="302" t="s">
        <v>13942</v>
      </c>
      <c r="Z4437" s="302" t="s">
        <v>128</v>
      </c>
      <c r="AA4437" s="302" t="s">
        <v>128</v>
      </c>
      <c r="AB4437" s="302">
        <v>0</v>
      </c>
      <c r="AC4437" s="302" t="s">
        <v>13936</v>
      </c>
      <c r="AD4437" s="302" t="s">
        <v>74</v>
      </c>
      <c r="AE4437" s="302"/>
      <c r="AF4437" s="302" t="s">
        <v>128</v>
      </c>
      <c r="AG4437" s="302" t="s">
        <v>128</v>
      </c>
      <c r="AH4437" s="222"/>
      <c r="AI4437" s="229"/>
    </row>
    <row r="4438" spans="1:35" ht="393.75">
      <c r="A4438" s="70" t="s">
        <v>12042</v>
      </c>
      <c r="B4438" s="74" t="s">
        <v>1412</v>
      </c>
      <c r="C4438" s="74" t="s">
        <v>1423</v>
      </c>
      <c r="D4438" s="75">
        <v>42328</v>
      </c>
      <c r="E4438" s="76">
        <v>0.64513888888888882</v>
      </c>
      <c r="F4438" s="75">
        <v>42328</v>
      </c>
      <c r="G4438" s="76">
        <v>0.71736111111111101</v>
      </c>
      <c r="H4438" s="76">
        <v>7.2222222222222229E-2</v>
      </c>
      <c r="I4438" s="77">
        <v>11</v>
      </c>
      <c r="J4438" s="79" t="s">
        <v>9140</v>
      </c>
      <c r="K4438" s="77"/>
      <c r="L4438" s="80" t="s">
        <v>29</v>
      </c>
      <c r="M4438" s="228" t="s">
        <v>12354</v>
      </c>
      <c r="N4438" s="226" t="s">
        <v>3</v>
      </c>
      <c r="O4438" s="224" t="s">
        <v>7</v>
      </c>
      <c r="P4438" s="228" t="s">
        <v>12355</v>
      </c>
      <c r="Q4438" s="227" t="s">
        <v>12356</v>
      </c>
      <c r="R4438" s="223">
        <v>3</v>
      </c>
      <c r="S4438" s="223"/>
      <c r="T4438" s="223">
        <v>3</v>
      </c>
      <c r="U4438" s="327" t="s">
        <v>13947</v>
      </c>
      <c r="V4438" s="327" t="s">
        <v>128</v>
      </c>
      <c r="W4438" s="327" t="s">
        <v>128</v>
      </c>
      <c r="X4438" s="327" t="s">
        <v>128</v>
      </c>
      <c r="Y4438" s="327" t="s">
        <v>13965</v>
      </c>
      <c r="Z4438" s="327" t="s">
        <v>128</v>
      </c>
      <c r="AA4438" s="327" t="s">
        <v>128</v>
      </c>
      <c r="AB4438" s="327">
        <v>0</v>
      </c>
      <c r="AC4438" s="327" t="s">
        <v>13936</v>
      </c>
      <c r="AD4438" s="327" t="s">
        <v>59</v>
      </c>
      <c r="AE4438" s="327"/>
      <c r="AF4438" s="327" t="s">
        <v>128</v>
      </c>
      <c r="AG4438" s="327" t="s">
        <v>128</v>
      </c>
      <c r="AH4438" s="222"/>
      <c r="AI4438" s="229"/>
    </row>
    <row r="4439" spans="1:35" ht="141.75" customHeight="1">
      <c r="A4439" s="70" t="s">
        <v>12042</v>
      </c>
      <c r="B4439" s="74" t="s">
        <v>15</v>
      </c>
      <c r="C4439" s="74" t="s">
        <v>209</v>
      </c>
      <c r="D4439" s="75">
        <v>42328</v>
      </c>
      <c r="E4439" s="76">
        <v>0.51041666666666663</v>
      </c>
      <c r="F4439" s="75">
        <v>42328</v>
      </c>
      <c r="G4439" s="76">
        <v>0.51041666666666663</v>
      </c>
      <c r="H4439" s="76">
        <f>(F4439+G4439)-(D4439+E4439)</f>
        <v>0</v>
      </c>
      <c r="I4439" s="74">
        <v>1</v>
      </c>
      <c r="J4439" s="74" t="s">
        <v>332</v>
      </c>
      <c r="K4439" s="74" t="s">
        <v>8</v>
      </c>
      <c r="L4439" s="74" t="s">
        <v>16</v>
      </c>
      <c r="M4439" s="225" t="s">
        <v>3694</v>
      </c>
      <c r="N4439" s="226">
        <v>35</v>
      </c>
      <c r="O4439" s="225" t="s">
        <v>7</v>
      </c>
      <c r="P4439" s="225" t="s">
        <v>12475</v>
      </c>
      <c r="Q4439" s="225" t="s">
        <v>12476</v>
      </c>
      <c r="R4439" s="225"/>
      <c r="S4439" s="225">
        <v>0.32</v>
      </c>
      <c r="T4439" s="225">
        <f>SUM(R4439:S4439)</f>
        <v>0.32</v>
      </c>
      <c r="U4439" s="302"/>
      <c r="V4439" s="302"/>
      <c r="W4439" s="302"/>
      <c r="X4439" s="302"/>
      <c r="Y4439" s="302"/>
      <c r="Z4439" s="302"/>
      <c r="AA4439" s="302"/>
      <c r="AB4439" s="302"/>
      <c r="AC4439" s="302"/>
      <c r="AD4439" s="302" t="s">
        <v>37</v>
      </c>
      <c r="AE4439" s="302"/>
      <c r="AF4439" s="302"/>
      <c r="AG4439" s="302"/>
      <c r="AH4439" s="222"/>
      <c r="AI4439" s="229"/>
    </row>
    <row r="4440" spans="1:35" ht="110.25" customHeight="1">
      <c r="A4440" s="70" t="s">
        <v>12042</v>
      </c>
      <c r="B4440" s="74" t="s">
        <v>15</v>
      </c>
      <c r="C4440" s="74" t="s">
        <v>209</v>
      </c>
      <c r="D4440" s="75">
        <v>42328</v>
      </c>
      <c r="E4440" s="76">
        <v>0.66319444444444442</v>
      </c>
      <c r="F4440" s="75">
        <v>42328</v>
      </c>
      <c r="G4440" s="76">
        <v>0.66319444444444442</v>
      </c>
      <c r="H4440" s="76">
        <f>(F4440+G4440)-(D4440+E4440)</f>
        <v>0</v>
      </c>
      <c r="I4440" s="74">
        <v>22</v>
      </c>
      <c r="J4440" s="74" t="s">
        <v>332</v>
      </c>
      <c r="K4440" s="74" t="s">
        <v>8</v>
      </c>
      <c r="L4440" s="74" t="s">
        <v>16</v>
      </c>
      <c r="M4440" s="225" t="s">
        <v>12477</v>
      </c>
      <c r="N4440" s="226" t="s">
        <v>3</v>
      </c>
      <c r="O4440" s="225" t="s">
        <v>7</v>
      </c>
      <c r="P4440" s="225" t="s">
        <v>12478</v>
      </c>
      <c r="Q4440" s="225" t="s">
        <v>12479</v>
      </c>
      <c r="R4440" s="225"/>
      <c r="S4440" s="225">
        <v>7.2</v>
      </c>
      <c r="T4440" s="225">
        <f>SUM(R4440:S4440)</f>
        <v>7.2</v>
      </c>
      <c r="U4440" s="302"/>
      <c r="V4440" s="302"/>
      <c r="W4440" s="302"/>
      <c r="X4440" s="302"/>
      <c r="Y4440" s="302"/>
      <c r="Z4440" s="302"/>
      <c r="AA4440" s="302"/>
      <c r="AB4440" s="302"/>
      <c r="AC4440" s="302"/>
      <c r="AD4440" s="302" t="s">
        <v>37</v>
      </c>
      <c r="AE4440" s="302"/>
      <c r="AF4440" s="302"/>
      <c r="AG4440" s="302"/>
      <c r="AH4440" s="222"/>
      <c r="AI4440" s="229"/>
    </row>
    <row r="4441" spans="1:35" ht="56.25">
      <c r="A4441" s="70" t="s">
        <v>12042</v>
      </c>
      <c r="B4441" s="74" t="s">
        <v>18</v>
      </c>
      <c r="C4441" s="74" t="s">
        <v>18</v>
      </c>
      <c r="D4441" s="75">
        <v>42328</v>
      </c>
      <c r="E4441" s="76">
        <v>42328.166666666664</v>
      </c>
      <c r="F4441" s="75">
        <v>42328</v>
      </c>
      <c r="G4441" s="76">
        <v>42328.5</v>
      </c>
      <c r="H4441" s="76">
        <f>G4441-E4441</f>
        <v>0.33333333333575865</v>
      </c>
      <c r="I4441" s="74">
        <v>1</v>
      </c>
      <c r="J4441" s="74"/>
      <c r="K4441" s="74"/>
      <c r="L4441" s="74" t="s">
        <v>4</v>
      </c>
      <c r="M4441" s="225" t="s">
        <v>12423</v>
      </c>
      <c r="N4441" s="226" t="s">
        <v>3</v>
      </c>
      <c r="O4441" s="225" t="s">
        <v>25</v>
      </c>
      <c r="P4441" s="225" t="s">
        <v>12424</v>
      </c>
      <c r="Q4441" s="225" t="s">
        <v>12277</v>
      </c>
      <c r="R4441" s="225">
        <v>0.09</v>
      </c>
      <c r="S4441" s="225"/>
      <c r="T4441" s="225">
        <f>R4441+S4441</f>
        <v>0.09</v>
      </c>
      <c r="U4441" s="302"/>
      <c r="V4441" s="302"/>
      <c r="W4441" s="302"/>
      <c r="X4441" s="302"/>
      <c r="Y4441" s="302"/>
      <c r="Z4441" s="302"/>
      <c r="AA4441" s="302"/>
      <c r="AB4441" s="302"/>
      <c r="AC4441" s="302"/>
      <c r="AD4441" s="302" t="s">
        <v>0</v>
      </c>
      <c r="AE4441" s="302"/>
      <c r="AF4441" s="302"/>
      <c r="AG4441" s="302"/>
      <c r="AH4441" s="222"/>
      <c r="AI4441" s="229"/>
    </row>
    <row r="4442" spans="1:35" ht="56.25">
      <c r="A4442" s="70" t="s">
        <v>12042</v>
      </c>
      <c r="B4442" s="74" t="s">
        <v>18</v>
      </c>
      <c r="C4442" s="74" t="s">
        <v>18</v>
      </c>
      <c r="D4442" s="75">
        <v>42328</v>
      </c>
      <c r="E4442" s="76">
        <v>42328.416666666664</v>
      </c>
      <c r="F4442" s="75">
        <v>42328</v>
      </c>
      <c r="G4442" s="76">
        <v>42328.458333333336</v>
      </c>
      <c r="H4442" s="76">
        <f>G4442-E4442</f>
        <v>4.1666666671517305E-2</v>
      </c>
      <c r="I4442" s="74">
        <v>1</v>
      </c>
      <c r="J4442" s="74"/>
      <c r="K4442" s="74"/>
      <c r="L4442" s="74" t="s">
        <v>4</v>
      </c>
      <c r="M4442" s="225" t="s">
        <v>7</v>
      </c>
      <c r="N4442" s="226">
        <v>0.4</v>
      </c>
      <c r="O4442" s="225" t="s">
        <v>7</v>
      </c>
      <c r="P4442" s="225" t="s">
        <v>5045</v>
      </c>
      <c r="Q4442" s="225" t="s">
        <v>12425</v>
      </c>
      <c r="R4442" s="225">
        <v>1.2999999999999999E-2</v>
      </c>
      <c r="S4442" s="225"/>
      <c r="T4442" s="225">
        <f>R4442+S4442</f>
        <v>1.2999999999999999E-2</v>
      </c>
      <c r="U4442" s="302"/>
      <c r="V4442" s="302"/>
      <c r="W4442" s="302"/>
      <c r="X4442" s="302"/>
      <c r="Y4442" s="302"/>
      <c r="Z4442" s="302"/>
      <c r="AA4442" s="302"/>
      <c r="AB4442" s="302"/>
      <c r="AC4442" s="302"/>
      <c r="AD4442" s="302" t="s">
        <v>0</v>
      </c>
      <c r="AE4442" s="302"/>
      <c r="AF4442" s="302"/>
      <c r="AG4442" s="302"/>
      <c r="AH4442" s="222"/>
      <c r="AI4442" s="229"/>
    </row>
    <row r="4443" spans="1:35" ht="56.25">
      <c r="A4443" s="70" t="s">
        <v>8946</v>
      </c>
      <c r="B4443" s="74" t="s">
        <v>12</v>
      </c>
      <c r="C4443" s="74" t="s">
        <v>360</v>
      </c>
      <c r="D4443" s="75">
        <v>42266</v>
      </c>
      <c r="E4443" s="76">
        <v>0.43888888888888888</v>
      </c>
      <c r="F4443" s="75">
        <v>42266</v>
      </c>
      <c r="G4443" s="76">
        <v>0.44027777777777777</v>
      </c>
      <c r="H4443" s="76">
        <f>G4443-E4443</f>
        <v>1.388888888888884E-3</v>
      </c>
      <c r="I4443" s="74">
        <v>1</v>
      </c>
      <c r="J4443" s="74"/>
      <c r="K4443" s="74"/>
      <c r="L4443" s="74" t="s">
        <v>11</v>
      </c>
      <c r="M4443" s="225" t="s">
        <v>9128</v>
      </c>
      <c r="N4443" s="226">
        <v>0.4</v>
      </c>
      <c r="O4443" s="225" t="s">
        <v>55</v>
      </c>
      <c r="P4443" s="225" t="s">
        <v>55</v>
      </c>
      <c r="Q4443" s="225" t="s">
        <v>8820</v>
      </c>
      <c r="R4443" s="225">
        <v>0.05</v>
      </c>
      <c r="S4443" s="225"/>
      <c r="T4443" s="225">
        <v>0.05</v>
      </c>
      <c r="U4443" s="302" t="s">
        <v>60</v>
      </c>
      <c r="V4443" s="302" t="s">
        <v>128</v>
      </c>
      <c r="W4443" s="302" t="s">
        <v>128</v>
      </c>
      <c r="X4443" s="302" t="s">
        <v>128</v>
      </c>
      <c r="Y4443" s="302" t="s">
        <v>128</v>
      </c>
      <c r="Z4443" s="302" t="s">
        <v>128</v>
      </c>
      <c r="AA4443" s="302" t="s">
        <v>128</v>
      </c>
      <c r="AB4443" s="302" t="s">
        <v>128</v>
      </c>
      <c r="AC4443" s="302" t="s">
        <v>128</v>
      </c>
      <c r="AD4443" s="302" t="s">
        <v>22</v>
      </c>
      <c r="AE4443" s="302" t="s">
        <v>128</v>
      </c>
      <c r="AF4443" s="302" t="s">
        <v>128</v>
      </c>
      <c r="AG4443" s="302"/>
      <c r="AH4443" s="222"/>
      <c r="AI4443" s="229"/>
    </row>
    <row r="4444" spans="1:35" ht="168.75">
      <c r="A4444" s="70" t="s">
        <v>12463</v>
      </c>
      <c r="B4444" s="74" t="s">
        <v>81</v>
      </c>
      <c r="C4444" s="74" t="s">
        <v>81</v>
      </c>
      <c r="D4444" s="75">
        <v>42361</v>
      </c>
      <c r="E4444" s="76">
        <v>0.35833333333333334</v>
      </c>
      <c r="F4444" s="75">
        <v>42361</v>
      </c>
      <c r="G4444" s="76">
        <v>0.53680555555555554</v>
      </c>
      <c r="H4444" s="76">
        <v>0.17847222222222223</v>
      </c>
      <c r="I4444" s="74">
        <v>9</v>
      </c>
      <c r="J4444" s="74" t="s">
        <v>143</v>
      </c>
      <c r="K4444" s="74" t="s">
        <v>14</v>
      </c>
      <c r="L4444" s="74" t="s">
        <v>9</v>
      </c>
      <c r="M4444" s="225" t="s">
        <v>12730</v>
      </c>
      <c r="N4444" s="226" t="s">
        <v>3</v>
      </c>
      <c r="O4444" s="225" t="s">
        <v>7</v>
      </c>
      <c r="P4444" s="225" t="s">
        <v>12730</v>
      </c>
      <c r="Q4444" s="225" t="s">
        <v>12732</v>
      </c>
      <c r="R4444" s="225">
        <v>14.4</v>
      </c>
      <c r="S4444" s="225"/>
      <c r="T4444" s="225">
        <v>14.4</v>
      </c>
      <c r="U4444" s="302" t="s">
        <v>28</v>
      </c>
      <c r="V4444" s="302"/>
      <c r="W4444" s="302"/>
      <c r="X4444" s="302"/>
      <c r="Y4444" s="302"/>
      <c r="Z4444" s="302"/>
      <c r="AA4444" s="302"/>
      <c r="AB4444" s="302"/>
      <c r="AC4444" s="302"/>
      <c r="AD4444" s="302" t="s">
        <v>31</v>
      </c>
      <c r="AE4444" s="302"/>
      <c r="AF4444" s="302"/>
      <c r="AG4444" s="302"/>
      <c r="AH4444" s="222"/>
      <c r="AI4444" s="229"/>
    </row>
    <row r="4445" spans="1:35" ht="262.5">
      <c r="A4445" s="70" t="s">
        <v>12042</v>
      </c>
      <c r="B4445" s="74" t="s">
        <v>5</v>
      </c>
      <c r="C4445" s="74" t="s">
        <v>5</v>
      </c>
      <c r="D4445" s="75">
        <v>42328</v>
      </c>
      <c r="E4445" s="76">
        <v>0.49027777777777781</v>
      </c>
      <c r="F4445" s="75">
        <v>42328</v>
      </c>
      <c r="G4445" s="76">
        <v>0.49027777777777781</v>
      </c>
      <c r="H4445" s="76">
        <v>0</v>
      </c>
      <c r="I4445" s="74">
        <v>29</v>
      </c>
      <c r="J4445" s="74" t="s">
        <v>12278</v>
      </c>
      <c r="K4445" s="74" t="s">
        <v>8</v>
      </c>
      <c r="L4445" s="74" t="s">
        <v>9</v>
      </c>
      <c r="M4445" s="225" t="s">
        <v>2771</v>
      </c>
      <c r="N4445" s="226">
        <v>110</v>
      </c>
      <c r="O4445" s="225" t="s">
        <v>7</v>
      </c>
      <c r="P4445" s="225" t="s">
        <v>2771</v>
      </c>
      <c r="Q4445" s="225" t="s">
        <v>13773</v>
      </c>
      <c r="R4445" s="225"/>
      <c r="S4445" s="225">
        <v>28.7</v>
      </c>
      <c r="T4445" s="225">
        <v>28.7</v>
      </c>
      <c r="U4445" s="302" t="s">
        <v>28</v>
      </c>
      <c r="V4445" s="302">
        <v>2012</v>
      </c>
      <c r="W4445" s="302" t="s">
        <v>1318</v>
      </c>
      <c r="X4445" s="302" t="s">
        <v>5584</v>
      </c>
      <c r="Y4445" s="302" t="s">
        <v>5585</v>
      </c>
      <c r="Z4445" s="302">
        <v>100</v>
      </c>
      <c r="AA4445" s="302" t="s">
        <v>5586</v>
      </c>
      <c r="AB4445" s="302">
        <v>0</v>
      </c>
      <c r="AC4445" s="302" t="s">
        <v>586</v>
      </c>
      <c r="AD4445" s="302" t="s">
        <v>30</v>
      </c>
      <c r="AE4445" s="302"/>
      <c r="AF4445" s="302"/>
      <c r="AG4445" s="302"/>
      <c r="AH4445" s="222"/>
      <c r="AI4445" s="229"/>
    </row>
    <row r="4446" spans="1:35" ht="47.25" customHeight="1">
      <c r="A4446" s="70" t="s">
        <v>12042</v>
      </c>
      <c r="B4446" s="161" t="s">
        <v>84</v>
      </c>
      <c r="C4446" s="69" t="s">
        <v>744</v>
      </c>
      <c r="D4446" s="163">
        <v>42329</v>
      </c>
      <c r="E4446" s="117">
        <v>0.10208333333333335</v>
      </c>
      <c r="F4446" s="163">
        <v>42329</v>
      </c>
      <c r="G4446" s="117">
        <v>0.1125</v>
      </c>
      <c r="H4446" s="158">
        <f>G4446-E4446</f>
        <v>1.0416666666666657E-2</v>
      </c>
      <c r="I4446" s="70">
        <v>19</v>
      </c>
      <c r="J4446" s="73"/>
      <c r="K4446" s="94" t="s">
        <v>8</v>
      </c>
      <c r="L4446" s="73" t="s">
        <v>4</v>
      </c>
      <c r="M4446" s="222" t="s">
        <v>12309</v>
      </c>
      <c r="N4446" s="219">
        <v>35</v>
      </c>
      <c r="O4446" s="441" t="s">
        <v>7</v>
      </c>
      <c r="P4446" s="222" t="s">
        <v>12309</v>
      </c>
      <c r="Q4446" s="221" t="s">
        <v>12948</v>
      </c>
      <c r="R4446" s="250">
        <v>40.4</v>
      </c>
      <c r="S4446" s="250"/>
      <c r="T4446" s="250">
        <v>40.4</v>
      </c>
      <c r="U4446" s="304" t="s">
        <v>28</v>
      </c>
      <c r="V4446" s="279">
        <v>1990</v>
      </c>
      <c r="W4446" s="273" t="s">
        <v>10888</v>
      </c>
      <c r="X4446" s="279"/>
      <c r="Y4446" s="289" t="s">
        <v>10919</v>
      </c>
      <c r="Z4446" s="279"/>
      <c r="AA4446" s="279"/>
      <c r="AB4446" s="279"/>
      <c r="AC4446" s="279"/>
      <c r="AD4446" s="274" t="s">
        <v>72</v>
      </c>
      <c r="AE4446" s="279"/>
      <c r="AF4446" s="279"/>
      <c r="AG4446" s="273" t="s">
        <v>12949</v>
      </c>
      <c r="AH4446" s="222"/>
      <c r="AI4446" s="229"/>
    </row>
    <row r="4447" spans="1:35" ht="63" customHeight="1">
      <c r="A4447" s="70" t="s">
        <v>12042</v>
      </c>
      <c r="B4447" s="161" t="s">
        <v>84</v>
      </c>
      <c r="C4447" s="69" t="s">
        <v>744</v>
      </c>
      <c r="D4447" s="163">
        <v>42329</v>
      </c>
      <c r="E4447" s="117">
        <v>0.67152777777777783</v>
      </c>
      <c r="F4447" s="163">
        <v>42329</v>
      </c>
      <c r="G4447" s="117">
        <v>0.80069444444444438</v>
      </c>
      <c r="H4447" s="158">
        <f>G4447-E4447</f>
        <v>0.12916666666666654</v>
      </c>
      <c r="I4447" s="70">
        <v>18</v>
      </c>
      <c r="J4447" s="73"/>
      <c r="K4447" s="94" t="s">
        <v>14</v>
      </c>
      <c r="L4447" s="73" t="s">
        <v>4</v>
      </c>
      <c r="M4447" s="222" t="s">
        <v>12309</v>
      </c>
      <c r="N4447" s="219">
        <v>35</v>
      </c>
      <c r="O4447" s="441" t="s">
        <v>7</v>
      </c>
      <c r="P4447" s="222" t="s">
        <v>12309</v>
      </c>
      <c r="Q4447" s="439" t="s">
        <v>12950</v>
      </c>
      <c r="R4447" s="250">
        <v>38.5</v>
      </c>
      <c r="S4447" s="250"/>
      <c r="T4447" s="250">
        <v>38.5</v>
      </c>
      <c r="U4447" s="304" t="s">
        <v>28</v>
      </c>
      <c r="V4447" s="279">
        <v>1990</v>
      </c>
      <c r="W4447" s="273" t="s">
        <v>10888</v>
      </c>
      <c r="X4447" s="279"/>
      <c r="Y4447" s="289" t="s">
        <v>10919</v>
      </c>
      <c r="Z4447" s="279"/>
      <c r="AA4447" s="279"/>
      <c r="AB4447" s="279"/>
      <c r="AC4447" s="279"/>
      <c r="AD4447" s="274" t="s">
        <v>72</v>
      </c>
      <c r="AE4447" s="279"/>
      <c r="AF4447" s="279"/>
      <c r="AG4447" s="273" t="s">
        <v>12949</v>
      </c>
      <c r="AH4447" s="222"/>
      <c r="AI4447" s="229"/>
    </row>
    <row r="4448" spans="1:35" ht="31.5">
      <c r="A4448" s="70" t="s">
        <v>12042</v>
      </c>
      <c r="B4448" s="92" t="s">
        <v>21</v>
      </c>
      <c r="C4448" s="92" t="s">
        <v>21</v>
      </c>
      <c r="D4448" s="88">
        <v>42329</v>
      </c>
      <c r="E4448" s="89">
        <v>3.3333333333333333E-2</v>
      </c>
      <c r="F4448" s="88">
        <v>42329</v>
      </c>
      <c r="G4448" s="89">
        <v>4.5833333333333337E-2</v>
      </c>
      <c r="H4448" s="89">
        <v>1.2499999999999999E-2</v>
      </c>
      <c r="I4448" s="68">
        <v>2</v>
      </c>
      <c r="J4448" s="68"/>
      <c r="K4448" s="92"/>
      <c r="L4448" s="92" t="s">
        <v>9</v>
      </c>
      <c r="M4448" s="230" t="s">
        <v>12335</v>
      </c>
      <c r="N4448" s="221">
        <v>0.4</v>
      </c>
      <c r="O4448" s="221" t="s">
        <v>7</v>
      </c>
      <c r="P4448" s="230" t="s">
        <v>12335</v>
      </c>
      <c r="Q4448" s="221" t="s">
        <v>13579</v>
      </c>
      <c r="R4448" s="221">
        <v>2.5999999999999999E-2</v>
      </c>
      <c r="S4448" s="221">
        <v>1.0999999999999999E-2</v>
      </c>
      <c r="T4448" s="221">
        <v>3.6999999999999998E-2</v>
      </c>
      <c r="U4448" s="293" t="s">
        <v>28</v>
      </c>
      <c r="V4448" s="273" t="s">
        <v>128</v>
      </c>
      <c r="W4448" s="293" t="s">
        <v>128</v>
      </c>
      <c r="X4448" s="293" t="s">
        <v>128</v>
      </c>
      <c r="Y4448" s="269">
        <v>2015</v>
      </c>
      <c r="Z4448" s="318" t="s">
        <v>128</v>
      </c>
      <c r="AA4448" s="269">
        <v>2016</v>
      </c>
      <c r="AB4448" s="293" t="s">
        <v>128</v>
      </c>
      <c r="AC4448" s="269">
        <v>2015</v>
      </c>
      <c r="AD4448" s="293" t="s">
        <v>54</v>
      </c>
      <c r="AE4448" s="293" t="s">
        <v>57</v>
      </c>
      <c r="AF4448" s="293"/>
      <c r="AG4448" s="318"/>
      <c r="AH4448" s="230"/>
      <c r="AI4448" s="234"/>
    </row>
    <row r="4449" spans="1:35" ht="47.25">
      <c r="A4449" s="70" t="s">
        <v>12042</v>
      </c>
      <c r="B4449" s="92" t="s">
        <v>21</v>
      </c>
      <c r="C4449" s="92" t="s">
        <v>21</v>
      </c>
      <c r="D4449" s="88">
        <v>42329</v>
      </c>
      <c r="E4449" s="89">
        <v>0.17569444444444446</v>
      </c>
      <c r="F4449" s="88">
        <v>42329</v>
      </c>
      <c r="G4449" s="89">
        <v>0.20347222222222219</v>
      </c>
      <c r="H4449" s="89">
        <v>2.7777777777777776E-2</v>
      </c>
      <c r="I4449" s="68">
        <v>2</v>
      </c>
      <c r="J4449" s="68"/>
      <c r="K4449" s="92"/>
      <c r="L4449" s="92" t="s">
        <v>9</v>
      </c>
      <c r="M4449" s="230" t="s">
        <v>12296</v>
      </c>
      <c r="N4449" s="221">
        <v>0.4</v>
      </c>
      <c r="O4449" s="221" t="s">
        <v>7</v>
      </c>
      <c r="P4449" s="230" t="s">
        <v>12296</v>
      </c>
      <c r="Q4449" s="221" t="s">
        <v>12336</v>
      </c>
      <c r="R4449" s="221">
        <v>2.5830000000000002</v>
      </c>
      <c r="S4449" s="221">
        <v>1.107</v>
      </c>
      <c r="T4449" s="221">
        <v>3.69</v>
      </c>
      <c r="U4449" s="293" t="s">
        <v>28</v>
      </c>
      <c r="V4449" s="273" t="s">
        <v>128</v>
      </c>
      <c r="W4449" s="293" t="s">
        <v>128</v>
      </c>
      <c r="X4449" s="293" t="s">
        <v>128</v>
      </c>
      <c r="Y4449" s="269">
        <v>2015</v>
      </c>
      <c r="Z4449" s="318" t="s">
        <v>128</v>
      </c>
      <c r="AA4449" s="269">
        <v>2016</v>
      </c>
      <c r="AB4449" s="293" t="s">
        <v>128</v>
      </c>
      <c r="AC4449" s="269">
        <v>2015</v>
      </c>
      <c r="AD4449" s="293" t="s">
        <v>54</v>
      </c>
      <c r="AE4449" s="293" t="s">
        <v>57</v>
      </c>
      <c r="AF4449" s="293"/>
      <c r="AG4449" s="318"/>
      <c r="AH4449" s="230"/>
      <c r="AI4449" s="234"/>
    </row>
    <row r="4450" spans="1:35" ht="47.25">
      <c r="A4450" s="70" t="s">
        <v>12042</v>
      </c>
      <c r="B4450" s="92" t="s">
        <v>21</v>
      </c>
      <c r="C4450" s="92" t="s">
        <v>8978</v>
      </c>
      <c r="D4450" s="88">
        <v>42329</v>
      </c>
      <c r="E4450" s="89">
        <v>4.1666666666666664E-2</v>
      </c>
      <c r="F4450" s="88">
        <v>42329</v>
      </c>
      <c r="G4450" s="89">
        <v>0.4291666666666667</v>
      </c>
      <c r="H4450" s="89">
        <v>0.38750000000000001</v>
      </c>
      <c r="I4450" s="68">
        <v>9</v>
      </c>
      <c r="J4450" s="68" t="s">
        <v>150</v>
      </c>
      <c r="K4450" s="92" t="s">
        <v>14</v>
      </c>
      <c r="L4450" s="92" t="s">
        <v>9</v>
      </c>
      <c r="M4450" s="230" t="s">
        <v>12297</v>
      </c>
      <c r="N4450" s="221" t="s">
        <v>3</v>
      </c>
      <c r="O4450" s="221" t="s">
        <v>7</v>
      </c>
      <c r="P4450" s="230" t="s">
        <v>12297</v>
      </c>
      <c r="Q4450" s="221" t="s">
        <v>13583</v>
      </c>
      <c r="R4450" s="221">
        <v>10.494</v>
      </c>
      <c r="S4450" s="221">
        <v>4.4980000000000002</v>
      </c>
      <c r="T4450" s="221">
        <v>14.992000000000001</v>
      </c>
      <c r="U4450" s="293" t="s">
        <v>28</v>
      </c>
      <c r="V4450" s="273" t="s">
        <v>13584</v>
      </c>
      <c r="W4450" s="293" t="s">
        <v>128</v>
      </c>
      <c r="X4450" s="293" t="s">
        <v>128</v>
      </c>
      <c r="Y4450" s="269">
        <v>2015</v>
      </c>
      <c r="Z4450" s="318" t="s">
        <v>128</v>
      </c>
      <c r="AA4450" s="269">
        <v>2016</v>
      </c>
      <c r="AB4450" s="293" t="s">
        <v>128</v>
      </c>
      <c r="AC4450" s="269">
        <v>2015</v>
      </c>
      <c r="AD4450" s="293" t="s">
        <v>30</v>
      </c>
      <c r="AE4450" s="293" t="s">
        <v>57</v>
      </c>
      <c r="AF4450" s="293"/>
      <c r="AG4450" s="318"/>
      <c r="AH4450" s="230"/>
      <c r="AI4450" s="234"/>
    </row>
    <row r="4451" spans="1:35" ht="31.5">
      <c r="A4451" s="70" t="s">
        <v>12042</v>
      </c>
      <c r="B4451" s="92" t="s">
        <v>21</v>
      </c>
      <c r="C4451" s="92" t="s">
        <v>742</v>
      </c>
      <c r="D4451" s="88">
        <v>42329</v>
      </c>
      <c r="E4451" s="89">
        <v>0.61319444444444449</v>
      </c>
      <c r="F4451" s="88">
        <v>42329</v>
      </c>
      <c r="G4451" s="89">
        <v>0.63194444444444442</v>
      </c>
      <c r="H4451" s="89">
        <v>1.8749999999999999E-2</v>
      </c>
      <c r="I4451" s="68">
        <v>2</v>
      </c>
      <c r="J4451" s="68"/>
      <c r="K4451" s="92"/>
      <c r="L4451" s="92" t="s">
        <v>16</v>
      </c>
      <c r="M4451" s="230" t="s">
        <v>12337</v>
      </c>
      <c r="N4451" s="221" t="s">
        <v>3</v>
      </c>
      <c r="O4451" s="221" t="s">
        <v>25</v>
      </c>
      <c r="P4451" s="230" t="s">
        <v>12338</v>
      </c>
      <c r="Q4451" s="221" t="s">
        <v>12339</v>
      </c>
      <c r="R4451" s="479"/>
      <c r="S4451" s="479"/>
      <c r="T4451" s="479"/>
      <c r="U4451" s="293" t="s">
        <v>28</v>
      </c>
      <c r="V4451" s="273" t="s">
        <v>128</v>
      </c>
      <c r="W4451" s="293" t="s">
        <v>128</v>
      </c>
      <c r="X4451" s="293" t="s">
        <v>128</v>
      </c>
      <c r="Y4451" s="269">
        <v>2015</v>
      </c>
      <c r="Z4451" s="318" t="s">
        <v>128</v>
      </c>
      <c r="AA4451" s="269">
        <v>2016</v>
      </c>
      <c r="AB4451" s="293" t="s">
        <v>128</v>
      </c>
      <c r="AC4451" s="269">
        <v>2015</v>
      </c>
      <c r="AD4451" s="293" t="s">
        <v>37</v>
      </c>
      <c r="AE4451" s="293" t="s">
        <v>52</v>
      </c>
      <c r="AF4451" s="293"/>
      <c r="AG4451" s="318"/>
      <c r="AH4451" s="230"/>
      <c r="AI4451" s="234"/>
    </row>
    <row r="4452" spans="1:35" ht="31.5">
      <c r="A4452" s="70" t="s">
        <v>12042</v>
      </c>
      <c r="B4452" s="92" t="s">
        <v>21</v>
      </c>
      <c r="C4452" s="92" t="s">
        <v>21</v>
      </c>
      <c r="D4452" s="88">
        <v>42329</v>
      </c>
      <c r="E4452" s="89">
        <v>0.4381944444444445</v>
      </c>
      <c r="F4452" s="88">
        <v>42329</v>
      </c>
      <c r="G4452" s="89">
        <v>0.49374999999999997</v>
      </c>
      <c r="H4452" s="89">
        <v>5.5555555555555552E-2</v>
      </c>
      <c r="I4452" s="68">
        <v>4</v>
      </c>
      <c r="J4452" s="68" t="s">
        <v>150</v>
      </c>
      <c r="K4452" s="92"/>
      <c r="L4452" s="92" t="s">
        <v>9</v>
      </c>
      <c r="M4452" s="230" t="s">
        <v>12298</v>
      </c>
      <c r="N4452" s="221">
        <v>0.4</v>
      </c>
      <c r="O4452" s="221" t="s">
        <v>7</v>
      </c>
      <c r="P4452" s="230" t="s">
        <v>12299</v>
      </c>
      <c r="Q4452" s="221" t="s">
        <v>12340</v>
      </c>
      <c r="R4452" s="221">
        <v>3.786</v>
      </c>
      <c r="S4452" s="221">
        <v>1.6140000000000001</v>
      </c>
      <c r="T4452" s="221">
        <v>5.4</v>
      </c>
      <c r="U4452" s="293" t="s">
        <v>28</v>
      </c>
      <c r="V4452" s="273" t="s">
        <v>128</v>
      </c>
      <c r="W4452" s="293" t="s">
        <v>128</v>
      </c>
      <c r="X4452" s="293" t="s">
        <v>128</v>
      </c>
      <c r="Y4452" s="269">
        <v>2015</v>
      </c>
      <c r="Z4452" s="318" t="s">
        <v>128</v>
      </c>
      <c r="AA4452" s="269">
        <v>2016</v>
      </c>
      <c r="AB4452" s="293" t="s">
        <v>128</v>
      </c>
      <c r="AC4452" s="269">
        <v>2015</v>
      </c>
      <c r="AD4452" s="293" t="s">
        <v>54</v>
      </c>
      <c r="AE4452" s="293" t="s">
        <v>57</v>
      </c>
      <c r="AF4452" s="293"/>
      <c r="AG4452" s="318"/>
      <c r="AH4452" s="230"/>
      <c r="AI4452" s="234"/>
    </row>
    <row r="4453" spans="1:35" ht="31.5">
      <c r="A4453" s="70" t="s">
        <v>12042</v>
      </c>
      <c r="B4453" s="92" t="s">
        <v>21</v>
      </c>
      <c r="C4453" s="92" t="s">
        <v>21</v>
      </c>
      <c r="D4453" s="88">
        <v>42329</v>
      </c>
      <c r="E4453" s="89">
        <v>0.4604166666666667</v>
      </c>
      <c r="F4453" s="88">
        <v>42329</v>
      </c>
      <c r="G4453" s="89">
        <v>0.57847222222222217</v>
      </c>
      <c r="H4453" s="89">
        <v>0.11805555555555557</v>
      </c>
      <c r="I4453" s="68">
        <v>1</v>
      </c>
      <c r="J4453" s="68"/>
      <c r="K4453" s="92"/>
      <c r="L4453" s="92" t="s">
        <v>9</v>
      </c>
      <c r="M4453" s="230" t="s">
        <v>12300</v>
      </c>
      <c r="N4453" s="221">
        <v>0.4</v>
      </c>
      <c r="O4453" s="221" t="s">
        <v>7</v>
      </c>
      <c r="P4453" s="230" t="s">
        <v>12300</v>
      </c>
      <c r="Q4453" s="221" t="s">
        <v>12301</v>
      </c>
      <c r="R4453" s="221">
        <v>0.56799999999999995</v>
      </c>
      <c r="S4453" s="221">
        <v>0.24299999999999999</v>
      </c>
      <c r="T4453" s="221">
        <v>0.81100000000000005</v>
      </c>
      <c r="U4453" s="293" t="s">
        <v>28</v>
      </c>
      <c r="V4453" s="273" t="s">
        <v>128</v>
      </c>
      <c r="W4453" s="293" t="s">
        <v>128</v>
      </c>
      <c r="X4453" s="293" t="s">
        <v>128</v>
      </c>
      <c r="Y4453" s="269">
        <v>2015</v>
      </c>
      <c r="Z4453" s="318" t="s">
        <v>128</v>
      </c>
      <c r="AA4453" s="269">
        <v>2016</v>
      </c>
      <c r="AB4453" s="293" t="s">
        <v>128</v>
      </c>
      <c r="AC4453" s="269">
        <v>2015</v>
      </c>
      <c r="AD4453" s="293" t="s">
        <v>54</v>
      </c>
      <c r="AE4453" s="293" t="s">
        <v>57</v>
      </c>
      <c r="AF4453" s="293"/>
      <c r="AG4453" s="318"/>
      <c r="AH4453" s="230"/>
      <c r="AI4453" s="234"/>
    </row>
    <row r="4454" spans="1:35" ht="31.5">
      <c r="A4454" s="70" t="s">
        <v>12042</v>
      </c>
      <c r="B4454" s="92" t="s">
        <v>21</v>
      </c>
      <c r="C4454" s="92" t="s">
        <v>21</v>
      </c>
      <c r="D4454" s="88">
        <v>42329</v>
      </c>
      <c r="E4454" s="89">
        <v>0.5083333333333333</v>
      </c>
      <c r="F4454" s="88">
        <v>42329</v>
      </c>
      <c r="G4454" s="89">
        <v>0.62083333333333335</v>
      </c>
      <c r="H4454" s="89">
        <v>0.1125</v>
      </c>
      <c r="I4454" s="68">
        <v>3</v>
      </c>
      <c r="J4454" s="68"/>
      <c r="K4454" s="92"/>
      <c r="L4454" s="92" t="s">
        <v>9</v>
      </c>
      <c r="M4454" s="230" t="s">
        <v>12302</v>
      </c>
      <c r="N4454" s="221">
        <v>0.4</v>
      </c>
      <c r="O4454" s="221" t="s">
        <v>7</v>
      </c>
      <c r="P4454" s="230" t="s">
        <v>12302</v>
      </c>
      <c r="Q4454" s="221" t="s">
        <v>12341</v>
      </c>
      <c r="R4454" s="221">
        <v>0.52400000000000002</v>
      </c>
      <c r="S4454" s="221">
        <v>0.224</v>
      </c>
      <c r="T4454" s="221">
        <v>0.748</v>
      </c>
      <c r="U4454" s="293" t="s">
        <v>28</v>
      </c>
      <c r="V4454" s="273" t="s">
        <v>128</v>
      </c>
      <c r="W4454" s="293" t="s">
        <v>128</v>
      </c>
      <c r="X4454" s="293" t="s">
        <v>128</v>
      </c>
      <c r="Y4454" s="269">
        <v>2015</v>
      </c>
      <c r="Z4454" s="318" t="s">
        <v>128</v>
      </c>
      <c r="AA4454" s="269">
        <v>2016</v>
      </c>
      <c r="AB4454" s="293" t="s">
        <v>128</v>
      </c>
      <c r="AC4454" s="269">
        <v>2015</v>
      </c>
      <c r="AD4454" s="293" t="s">
        <v>54</v>
      </c>
      <c r="AE4454" s="293" t="s">
        <v>57</v>
      </c>
      <c r="AF4454" s="293"/>
      <c r="AG4454" s="318"/>
      <c r="AH4454" s="230"/>
      <c r="AI4454" s="234"/>
    </row>
    <row r="4455" spans="1:35" ht="31.5">
      <c r="A4455" s="70" t="s">
        <v>12042</v>
      </c>
      <c r="B4455" s="92" t="s">
        <v>21</v>
      </c>
      <c r="C4455" s="92" t="s">
        <v>21</v>
      </c>
      <c r="D4455" s="88">
        <v>42329</v>
      </c>
      <c r="E4455" s="89">
        <v>0.48819444444444443</v>
      </c>
      <c r="F4455" s="88">
        <v>42329</v>
      </c>
      <c r="G4455" s="89">
        <v>0.66111111111111109</v>
      </c>
      <c r="H4455" s="89">
        <v>0.17291666666666669</v>
      </c>
      <c r="I4455" s="68">
        <v>1</v>
      </c>
      <c r="J4455" s="68"/>
      <c r="K4455" s="92"/>
      <c r="L4455" s="92" t="s">
        <v>9</v>
      </c>
      <c r="M4455" s="230" t="s">
        <v>12303</v>
      </c>
      <c r="N4455" s="221">
        <v>0.4</v>
      </c>
      <c r="O4455" s="221" t="s">
        <v>7</v>
      </c>
      <c r="P4455" s="230" t="s">
        <v>12303</v>
      </c>
      <c r="Q4455" s="221" t="s">
        <v>12342</v>
      </c>
      <c r="R4455" s="221">
        <v>0.17299999999999999</v>
      </c>
      <c r="S4455" s="221">
        <v>7.4999999999999997E-2</v>
      </c>
      <c r="T4455" s="221">
        <v>0.248</v>
      </c>
      <c r="U4455" s="293" t="s">
        <v>28</v>
      </c>
      <c r="V4455" s="273" t="s">
        <v>128</v>
      </c>
      <c r="W4455" s="293" t="s">
        <v>128</v>
      </c>
      <c r="X4455" s="293" t="s">
        <v>128</v>
      </c>
      <c r="Y4455" s="269">
        <v>2015</v>
      </c>
      <c r="Z4455" s="318" t="s">
        <v>128</v>
      </c>
      <c r="AA4455" s="269">
        <v>2016</v>
      </c>
      <c r="AB4455" s="293" t="s">
        <v>128</v>
      </c>
      <c r="AC4455" s="269">
        <v>2015</v>
      </c>
      <c r="AD4455" s="293" t="s">
        <v>54</v>
      </c>
      <c r="AE4455" s="293" t="s">
        <v>57</v>
      </c>
      <c r="AF4455" s="293"/>
      <c r="AG4455" s="318"/>
      <c r="AH4455" s="230"/>
      <c r="AI4455" s="234"/>
    </row>
    <row r="4456" spans="1:35" ht="63">
      <c r="A4456" s="70" t="s">
        <v>12042</v>
      </c>
      <c r="B4456" s="92" t="s">
        <v>21</v>
      </c>
      <c r="C4456" s="92" t="s">
        <v>21</v>
      </c>
      <c r="D4456" s="88">
        <v>42329</v>
      </c>
      <c r="E4456" s="89">
        <v>0.69444444444444453</v>
      </c>
      <c r="F4456" s="88">
        <v>42329</v>
      </c>
      <c r="G4456" s="89">
        <v>0.71527777777777779</v>
      </c>
      <c r="H4456" s="89">
        <v>2.0833333333333332E-2</v>
      </c>
      <c r="I4456" s="68">
        <v>1</v>
      </c>
      <c r="J4456" s="68"/>
      <c r="K4456" s="92"/>
      <c r="L4456" s="92" t="s">
        <v>9</v>
      </c>
      <c r="M4456" s="230" t="s">
        <v>12304</v>
      </c>
      <c r="N4456" s="221">
        <v>0.4</v>
      </c>
      <c r="O4456" s="221" t="s">
        <v>7</v>
      </c>
      <c r="P4456" s="230" t="s">
        <v>13585</v>
      </c>
      <c r="Q4456" s="221" t="s">
        <v>12343</v>
      </c>
      <c r="R4456" s="221">
        <v>8.8999999999999996E-2</v>
      </c>
      <c r="S4456" s="221">
        <v>0.04</v>
      </c>
      <c r="T4456" s="221">
        <v>0.128</v>
      </c>
      <c r="U4456" s="293" t="s">
        <v>28</v>
      </c>
      <c r="V4456" s="273" t="s">
        <v>128</v>
      </c>
      <c r="W4456" s="293" t="s">
        <v>128</v>
      </c>
      <c r="X4456" s="293" t="s">
        <v>128</v>
      </c>
      <c r="Y4456" s="269">
        <v>2015</v>
      </c>
      <c r="Z4456" s="318" t="s">
        <v>128</v>
      </c>
      <c r="AA4456" s="269">
        <v>2016</v>
      </c>
      <c r="AB4456" s="293" t="s">
        <v>128</v>
      </c>
      <c r="AC4456" s="269">
        <v>2015</v>
      </c>
      <c r="AD4456" s="293" t="s">
        <v>54</v>
      </c>
      <c r="AE4456" s="293" t="s">
        <v>57</v>
      </c>
      <c r="AF4456" s="293"/>
      <c r="AG4456" s="318"/>
      <c r="AH4456" s="230"/>
      <c r="AI4456" s="234"/>
    </row>
    <row r="4457" spans="1:35" ht="47.25">
      <c r="A4457" s="70" t="s">
        <v>12042</v>
      </c>
      <c r="B4457" s="92" t="s">
        <v>21</v>
      </c>
      <c r="C4457" s="92" t="s">
        <v>21</v>
      </c>
      <c r="D4457" s="88">
        <v>42329</v>
      </c>
      <c r="E4457" s="89">
        <v>0.44027777777777777</v>
      </c>
      <c r="F4457" s="88">
        <v>42329</v>
      </c>
      <c r="G4457" s="89">
        <v>0.48472222222222222</v>
      </c>
      <c r="H4457" s="89">
        <v>4.4444444444444446E-2</v>
      </c>
      <c r="I4457" s="68">
        <v>1</v>
      </c>
      <c r="J4457" s="68"/>
      <c r="K4457" s="92"/>
      <c r="L4457" s="92" t="s">
        <v>9</v>
      </c>
      <c r="M4457" s="230" t="s">
        <v>12344</v>
      </c>
      <c r="N4457" s="221">
        <v>0.4</v>
      </c>
      <c r="O4457" s="221" t="s">
        <v>7</v>
      </c>
      <c r="P4457" s="230" t="s">
        <v>12344</v>
      </c>
      <c r="Q4457" s="221" t="s">
        <v>12345</v>
      </c>
      <c r="R4457" s="221">
        <v>1.2E-2</v>
      </c>
      <c r="S4457" s="221">
        <v>5.0000000000000001E-3</v>
      </c>
      <c r="T4457" s="221">
        <v>1.7000000000000001E-2</v>
      </c>
      <c r="U4457" s="293" t="s">
        <v>28</v>
      </c>
      <c r="V4457" s="273" t="s">
        <v>128</v>
      </c>
      <c r="W4457" s="293" t="s">
        <v>128</v>
      </c>
      <c r="X4457" s="293" t="s">
        <v>128</v>
      </c>
      <c r="Y4457" s="269">
        <v>2015</v>
      </c>
      <c r="Z4457" s="318" t="s">
        <v>128</v>
      </c>
      <c r="AA4457" s="269">
        <v>2016</v>
      </c>
      <c r="AB4457" s="293" t="s">
        <v>128</v>
      </c>
      <c r="AC4457" s="269">
        <v>2015</v>
      </c>
      <c r="AD4457" s="293" t="s">
        <v>54</v>
      </c>
      <c r="AE4457" s="293" t="s">
        <v>57</v>
      </c>
      <c r="AF4457" s="293"/>
      <c r="AG4457" s="318"/>
      <c r="AH4457" s="230"/>
      <c r="AI4457" s="234"/>
    </row>
    <row r="4458" spans="1:35" ht="78.75">
      <c r="A4458" s="70" t="s">
        <v>12042</v>
      </c>
      <c r="B4458" s="92" t="s">
        <v>21</v>
      </c>
      <c r="C4458" s="92" t="s">
        <v>8978</v>
      </c>
      <c r="D4458" s="88">
        <v>42329</v>
      </c>
      <c r="E4458" s="89">
        <v>0.81944444444444453</v>
      </c>
      <c r="F4458" s="88">
        <v>42330</v>
      </c>
      <c r="G4458" s="89">
        <v>1.5277777777777777E-2</v>
      </c>
      <c r="H4458" s="89">
        <v>0.19583333333333333</v>
      </c>
      <c r="I4458" s="68">
        <v>4</v>
      </c>
      <c r="J4458" s="68" t="s">
        <v>150</v>
      </c>
      <c r="K4458" s="92" t="s">
        <v>51</v>
      </c>
      <c r="L4458" s="68" t="s">
        <v>29</v>
      </c>
      <c r="M4458" s="221" t="s">
        <v>12305</v>
      </c>
      <c r="N4458" s="221" t="s">
        <v>3</v>
      </c>
      <c r="O4458" s="221" t="s">
        <v>7</v>
      </c>
      <c r="P4458" s="221" t="s">
        <v>12305</v>
      </c>
      <c r="Q4458" s="221" t="s">
        <v>13586</v>
      </c>
      <c r="R4458" s="221">
        <v>1.238</v>
      </c>
      <c r="S4458" s="221">
        <v>0.53700000000000003</v>
      </c>
      <c r="T4458" s="221">
        <v>1.7749999999999999</v>
      </c>
      <c r="U4458" s="293" t="s">
        <v>28</v>
      </c>
      <c r="V4458" s="273" t="s">
        <v>13555</v>
      </c>
      <c r="W4458" s="293" t="s">
        <v>1364</v>
      </c>
      <c r="X4458" s="293" t="s">
        <v>128</v>
      </c>
      <c r="Y4458" s="269">
        <v>2015</v>
      </c>
      <c r="Z4458" s="318" t="s">
        <v>128</v>
      </c>
      <c r="AA4458" s="269">
        <v>2016</v>
      </c>
      <c r="AB4458" s="293" t="s">
        <v>128</v>
      </c>
      <c r="AC4458" s="269">
        <v>2015</v>
      </c>
      <c r="AD4458" s="293" t="s">
        <v>27</v>
      </c>
      <c r="AE4458" s="293" t="s">
        <v>57</v>
      </c>
      <c r="AF4458" s="293"/>
      <c r="AG4458" s="318"/>
      <c r="AH4458" s="230"/>
      <c r="AI4458" s="234"/>
    </row>
    <row r="4459" spans="1:35" ht="131.25">
      <c r="A4459" s="70" t="s">
        <v>12042</v>
      </c>
      <c r="B4459" s="74" t="s">
        <v>19</v>
      </c>
      <c r="C4459" s="74" t="s">
        <v>5554</v>
      </c>
      <c r="D4459" s="75">
        <v>42329</v>
      </c>
      <c r="E4459" s="76">
        <v>0.47222222222222227</v>
      </c>
      <c r="F4459" s="75">
        <v>42329</v>
      </c>
      <c r="G4459" s="76">
        <v>0.47222222222222227</v>
      </c>
      <c r="H4459" s="76">
        <v>0</v>
      </c>
      <c r="I4459" s="74">
        <v>4</v>
      </c>
      <c r="J4459" s="74"/>
      <c r="K4459" s="74"/>
      <c r="L4459" s="74" t="s">
        <v>16</v>
      </c>
      <c r="M4459" s="225" t="s">
        <v>1850</v>
      </c>
      <c r="N4459" s="226">
        <v>35</v>
      </c>
      <c r="O4459" s="225" t="s">
        <v>7</v>
      </c>
      <c r="P4459" s="225" t="s">
        <v>12283</v>
      </c>
      <c r="Q4459" s="225" t="s">
        <v>12366</v>
      </c>
      <c r="R4459" s="225">
        <v>2</v>
      </c>
      <c r="S4459" s="225"/>
      <c r="T4459" s="225">
        <v>2</v>
      </c>
      <c r="U4459" s="302"/>
      <c r="V4459" s="302"/>
      <c r="W4459" s="302"/>
      <c r="X4459" s="302"/>
      <c r="Y4459" s="302"/>
      <c r="Z4459" s="302"/>
      <c r="AA4459" s="302"/>
      <c r="AB4459" s="302"/>
      <c r="AC4459" s="302"/>
      <c r="AD4459" s="302" t="s">
        <v>37</v>
      </c>
      <c r="AE4459" s="302"/>
      <c r="AF4459" s="302"/>
      <c r="AG4459" s="302"/>
      <c r="AH4459" s="222"/>
      <c r="AI4459" s="229"/>
    </row>
    <row r="4460" spans="1:35" ht="206.25">
      <c r="A4460" s="70" t="s">
        <v>12463</v>
      </c>
      <c r="B4460" s="74" t="s">
        <v>19</v>
      </c>
      <c r="C4460" s="74" t="s">
        <v>19</v>
      </c>
      <c r="D4460" s="75">
        <v>42363</v>
      </c>
      <c r="E4460" s="76">
        <v>0.28958333333333336</v>
      </c>
      <c r="F4460" s="75">
        <v>42363</v>
      </c>
      <c r="G4460" s="76">
        <v>0.2902777777777778</v>
      </c>
      <c r="H4460" s="76">
        <v>6.9444444444444198E-4</v>
      </c>
      <c r="I4460" s="74">
        <v>6</v>
      </c>
      <c r="J4460" s="74" t="s">
        <v>180</v>
      </c>
      <c r="K4460" s="74"/>
      <c r="L4460" s="74" t="s">
        <v>9</v>
      </c>
      <c r="M4460" s="225" t="s">
        <v>181</v>
      </c>
      <c r="N4460" s="226" t="s">
        <v>3</v>
      </c>
      <c r="O4460" s="225" t="s">
        <v>7</v>
      </c>
      <c r="P4460" s="225" t="s">
        <v>12831</v>
      </c>
      <c r="Q4460" s="225" t="s">
        <v>13517</v>
      </c>
      <c r="R4460" s="225">
        <v>1</v>
      </c>
      <c r="S4460" s="225"/>
      <c r="T4460" s="225">
        <v>1</v>
      </c>
      <c r="U4460" s="302" t="s">
        <v>28</v>
      </c>
      <c r="V4460" s="302">
        <v>1978</v>
      </c>
      <c r="W4460" s="302" t="s">
        <v>1709</v>
      </c>
      <c r="X4460" s="302">
        <v>0</v>
      </c>
      <c r="Y4460" s="302">
        <v>42263</v>
      </c>
      <c r="Z4460" s="302">
        <v>100</v>
      </c>
      <c r="AA4460" s="302">
        <v>42382</v>
      </c>
      <c r="AB4460" s="302">
        <v>1</v>
      </c>
      <c r="AC4460" s="302">
        <v>42346</v>
      </c>
      <c r="AD4460" s="302" t="s">
        <v>31</v>
      </c>
      <c r="AE4460" s="302"/>
      <c r="AF4460" s="302"/>
      <c r="AG4460" s="302"/>
      <c r="AH4460" s="222"/>
      <c r="AI4460" s="229"/>
    </row>
    <row r="4461" spans="1:35" ht="131.25">
      <c r="A4461" s="70" t="s">
        <v>12042</v>
      </c>
      <c r="B4461" s="74" t="s">
        <v>19</v>
      </c>
      <c r="C4461" s="74" t="s">
        <v>5554</v>
      </c>
      <c r="D4461" s="75">
        <v>42329</v>
      </c>
      <c r="E4461" s="76">
        <v>0.50694444444444442</v>
      </c>
      <c r="F4461" s="75">
        <v>42329</v>
      </c>
      <c r="G4461" s="76">
        <v>0.50763888888888886</v>
      </c>
      <c r="H4461" s="76">
        <v>6.9444444444444198E-4</v>
      </c>
      <c r="I4461" s="74">
        <v>2</v>
      </c>
      <c r="J4461" s="74"/>
      <c r="K4461" s="74" t="s">
        <v>8</v>
      </c>
      <c r="L4461" s="74" t="s">
        <v>16</v>
      </c>
      <c r="M4461" s="225" t="s">
        <v>264</v>
      </c>
      <c r="N4461" s="226">
        <v>35</v>
      </c>
      <c r="O4461" s="225" t="s">
        <v>7</v>
      </c>
      <c r="P4461" s="225" t="s">
        <v>12282</v>
      </c>
      <c r="Q4461" s="225" t="s">
        <v>12368</v>
      </c>
      <c r="R4461" s="225">
        <v>2</v>
      </c>
      <c r="S4461" s="225">
        <v>1</v>
      </c>
      <c r="T4461" s="225">
        <v>3</v>
      </c>
      <c r="U4461" s="302"/>
      <c r="V4461" s="302"/>
      <c r="W4461" s="302"/>
      <c r="X4461" s="302"/>
      <c r="Y4461" s="302"/>
      <c r="Z4461" s="302"/>
      <c r="AA4461" s="302"/>
      <c r="AB4461" s="302"/>
      <c r="AC4461" s="302"/>
      <c r="AD4461" s="302" t="s">
        <v>37</v>
      </c>
      <c r="AE4461" s="302"/>
      <c r="AF4461" s="302"/>
      <c r="AG4461" s="302"/>
      <c r="AH4461" s="222"/>
      <c r="AI4461" s="229"/>
    </row>
    <row r="4462" spans="1:35" ht="131.25">
      <c r="A4462" s="70" t="s">
        <v>12042</v>
      </c>
      <c r="B4462" s="74" t="s">
        <v>19</v>
      </c>
      <c r="C4462" s="74" t="s">
        <v>5554</v>
      </c>
      <c r="D4462" s="75">
        <v>42329</v>
      </c>
      <c r="E4462" s="76">
        <v>0.52013888888888882</v>
      </c>
      <c r="F4462" s="75">
        <v>42329</v>
      </c>
      <c r="G4462" s="76">
        <v>0.52083333333333337</v>
      </c>
      <c r="H4462" s="76">
        <v>6.94444444444553E-4</v>
      </c>
      <c r="I4462" s="74">
        <v>6</v>
      </c>
      <c r="J4462" s="74"/>
      <c r="K4462" s="74"/>
      <c r="L4462" s="74" t="s">
        <v>16</v>
      </c>
      <c r="M4462" s="225" t="s">
        <v>1850</v>
      </c>
      <c r="N4462" s="226">
        <v>35</v>
      </c>
      <c r="O4462" s="225" t="s">
        <v>7</v>
      </c>
      <c r="P4462" s="225" t="s">
        <v>12283</v>
      </c>
      <c r="Q4462" s="225" t="s">
        <v>12366</v>
      </c>
      <c r="R4462" s="225">
        <v>2</v>
      </c>
      <c r="S4462" s="225"/>
      <c r="T4462" s="225">
        <v>2</v>
      </c>
      <c r="U4462" s="302"/>
      <c r="V4462" s="302"/>
      <c r="W4462" s="302"/>
      <c r="X4462" s="302"/>
      <c r="Y4462" s="302"/>
      <c r="Z4462" s="302"/>
      <c r="AA4462" s="302"/>
      <c r="AB4462" s="302"/>
      <c r="AC4462" s="302"/>
      <c r="AD4462" s="302" t="s">
        <v>37</v>
      </c>
      <c r="AE4462" s="302"/>
      <c r="AF4462" s="302"/>
      <c r="AG4462" s="302"/>
      <c r="AH4462" s="222"/>
      <c r="AI4462" s="229"/>
    </row>
    <row r="4463" spans="1:35" ht="93.75">
      <c r="A4463" s="70" t="s">
        <v>12463</v>
      </c>
      <c r="B4463" s="74" t="s">
        <v>19</v>
      </c>
      <c r="C4463" s="74" t="s">
        <v>19</v>
      </c>
      <c r="D4463" s="75">
        <v>42363</v>
      </c>
      <c r="E4463" s="76">
        <v>0.8208333333333333</v>
      </c>
      <c r="F4463" s="75">
        <v>42363</v>
      </c>
      <c r="G4463" s="76">
        <v>0.84375</v>
      </c>
      <c r="H4463" s="76">
        <v>2.2916666666666696E-2</v>
      </c>
      <c r="I4463" s="74">
        <v>7</v>
      </c>
      <c r="J4463" s="74"/>
      <c r="K4463" s="74"/>
      <c r="L4463" s="74" t="s">
        <v>9</v>
      </c>
      <c r="M4463" s="225" t="s">
        <v>188</v>
      </c>
      <c r="N4463" s="226" t="s">
        <v>3</v>
      </c>
      <c r="O4463" s="225" t="s">
        <v>7</v>
      </c>
      <c r="P4463" s="225" t="s">
        <v>12832</v>
      </c>
      <c r="Q4463" s="225" t="s">
        <v>13519</v>
      </c>
      <c r="R4463" s="225">
        <v>2</v>
      </c>
      <c r="S4463" s="225"/>
      <c r="T4463" s="225">
        <v>2</v>
      </c>
      <c r="U4463" s="302" t="s">
        <v>28</v>
      </c>
      <c r="V4463" s="302">
        <v>1983</v>
      </c>
      <c r="W4463" s="302" t="s">
        <v>1709</v>
      </c>
      <c r="X4463" s="302">
        <v>0</v>
      </c>
      <c r="Y4463" s="302">
        <v>41907</v>
      </c>
      <c r="Z4463" s="302">
        <v>100</v>
      </c>
      <c r="AA4463" s="302">
        <v>42628</v>
      </c>
      <c r="AB4463" s="302">
        <v>0</v>
      </c>
      <c r="AC4463" s="302">
        <v>42189</v>
      </c>
      <c r="AD4463" s="302" t="s">
        <v>31</v>
      </c>
      <c r="AE4463" s="302"/>
      <c r="AF4463" s="302"/>
      <c r="AG4463" s="302"/>
      <c r="AH4463" s="222"/>
      <c r="AI4463" s="229"/>
    </row>
    <row r="4464" spans="1:35" ht="131.25">
      <c r="A4464" s="70" t="s">
        <v>12042</v>
      </c>
      <c r="B4464" s="74" t="s">
        <v>19</v>
      </c>
      <c r="C4464" s="74" t="s">
        <v>5554</v>
      </c>
      <c r="D4464" s="75">
        <v>42329</v>
      </c>
      <c r="E4464" s="76">
        <v>0.60555555555555551</v>
      </c>
      <c r="F4464" s="75">
        <v>42329</v>
      </c>
      <c r="G4464" s="76">
        <v>0.60625000000000007</v>
      </c>
      <c r="H4464" s="76">
        <v>6.94444444444553E-4</v>
      </c>
      <c r="I4464" s="74">
        <v>7</v>
      </c>
      <c r="J4464" s="74"/>
      <c r="K4464" s="74"/>
      <c r="L4464" s="74" t="s">
        <v>16</v>
      </c>
      <c r="M4464" s="225" t="s">
        <v>1850</v>
      </c>
      <c r="N4464" s="226">
        <v>35</v>
      </c>
      <c r="O4464" s="225" t="s">
        <v>7</v>
      </c>
      <c r="P4464" s="225" t="s">
        <v>13451</v>
      </c>
      <c r="Q4464" s="225" t="s">
        <v>12370</v>
      </c>
      <c r="R4464" s="225">
        <v>2</v>
      </c>
      <c r="S4464" s="225"/>
      <c r="T4464" s="225">
        <v>2</v>
      </c>
      <c r="U4464" s="302"/>
      <c r="V4464" s="302"/>
      <c r="W4464" s="302"/>
      <c r="X4464" s="302"/>
      <c r="Y4464" s="302"/>
      <c r="Z4464" s="302"/>
      <c r="AA4464" s="302"/>
      <c r="AB4464" s="302"/>
      <c r="AC4464" s="302"/>
      <c r="AD4464" s="302" t="s">
        <v>37</v>
      </c>
      <c r="AE4464" s="302"/>
      <c r="AF4464" s="302"/>
      <c r="AG4464" s="302"/>
      <c r="AH4464" s="222"/>
      <c r="AI4464" s="229"/>
    </row>
    <row r="4465" spans="1:35" ht="112.5">
      <c r="A4465" s="70" t="s">
        <v>12042</v>
      </c>
      <c r="B4465" s="74" t="s">
        <v>19</v>
      </c>
      <c r="C4465" s="74" t="s">
        <v>5554</v>
      </c>
      <c r="D4465" s="75">
        <v>42329</v>
      </c>
      <c r="E4465" s="76">
        <v>0.64374999999999993</v>
      </c>
      <c r="F4465" s="75">
        <v>42329</v>
      </c>
      <c r="G4465" s="76">
        <v>0.64444444444444449</v>
      </c>
      <c r="H4465" s="76">
        <v>6.94444444444553E-4</v>
      </c>
      <c r="I4465" s="74">
        <v>4</v>
      </c>
      <c r="J4465" s="74"/>
      <c r="K4465" s="74"/>
      <c r="L4465" s="74" t="s">
        <v>16</v>
      </c>
      <c r="M4465" s="225" t="s">
        <v>270</v>
      </c>
      <c r="N4465" s="226" t="s">
        <v>3</v>
      </c>
      <c r="O4465" s="225" t="s">
        <v>7</v>
      </c>
      <c r="P4465" s="225" t="s">
        <v>12284</v>
      </c>
      <c r="Q4465" s="225" t="s">
        <v>13452</v>
      </c>
      <c r="R4465" s="225">
        <v>3</v>
      </c>
      <c r="S4465" s="225"/>
      <c r="T4465" s="225">
        <v>3</v>
      </c>
      <c r="U4465" s="302"/>
      <c r="V4465" s="302"/>
      <c r="W4465" s="302"/>
      <c r="X4465" s="302"/>
      <c r="Y4465" s="302"/>
      <c r="Z4465" s="302"/>
      <c r="AA4465" s="302"/>
      <c r="AB4465" s="302"/>
      <c r="AC4465" s="302"/>
      <c r="AD4465" s="302" t="s">
        <v>37</v>
      </c>
      <c r="AE4465" s="302"/>
      <c r="AF4465" s="302"/>
      <c r="AG4465" s="302"/>
      <c r="AH4465" s="222"/>
      <c r="AI4465" s="229"/>
    </row>
    <row r="4466" spans="1:35" ht="56.25">
      <c r="A4466" s="70" t="s">
        <v>12463</v>
      </c>
      <c r="B4466" s="74" t="s">
        <v>69</v>
      </c>
      <c r="C4466" s="74" t="s">
        <v>69</v>
      </c>
      <c r="D4466" s="75">
        <v>42365</v>
      </c>
      <c r="E4466" s="76">
        <v>0.63194444444444442</v>
      </c>
      <c r="F4466" s="75">
        <v>42365</v>
      </c>
      <c r="G4466" s="76">
        <v>0.71458333333333324</v>
      </c>
      <c r="H4466" s="76">
        <v>8.2638888888888817E-2</v>
      </c>
      <c r="I4466" s="74">
        <v>51</v>
      </c>
      <c r="J4466" s="74" t="s">
        <v>2661</v>
      </c>
      <c r="K4466" s="74" t="s">
        <v>20</v>
      </c>
      <c r="L4466" s="74" t="s">
        <v>9</v>
      </c>
      <c r="M4466" s="225" t="s">
        <v>12900</v>
      </c>
      <c r="N4466" s="226">
        <v>110</v>
      </c>
      <c r="O4466" s="225" t="s">
        <v>7</v>
      </c>
      <c r="P4466" s="225" t="s">
        <v>8678</v>
      </c>
      <c r="Q4466" s="225" t="s">
        <v>12901</v>
      </c>
      <c r="R4466" s="225">
        <v>21.253</v>
      </c>
      <c r="S4466" s="225">
        <v>10.336</v>
      </c>
      <c r="T4466" s="225">
        <v>31.588999999999999</v>
      </c>
      <c r="U4466" s="302" t="s">
        <v>28</v>
      </c>
      <c r="V4466" s="302">
        <v>1991</v>
      </c>
      <c r="W4466" s="302" t="s">
        <v>606</v>
      </c>
      <c r="X4466" s="302" t="s">
        <v>724</v>
      </c>
      <c r="Y4466" s="302" t="s">
        <v>5202</v>
      </c>
      <c r="Z4466" s="302">
        <v>100</v>
      </c>
      <c r="AA4466" s="302" t="s">
        <v>13200</v>
      </c>
      <c r="AB4466" s="302">
        <v>0</v>
      </c>
      <c r="AC4466" s="302" t="s">
        <v>5202</v>
      </c>
      <c r="AD4466" s="302" t="s">
        <v>31</v>
      </c>
      <c r="AE4466" s="302"/>
      <c r="AF4466" s="302"/>
      <c r="AG4466" s="302" t="s">
        <v>12901</v>
      </c>
      <c r="AH4466" s="222"/>
      <c r="AI4466" s="229"/>
    </row>
    <row r="4467" spans="1:35" ht="131.25">
      <c r="A4467" s="70" t="s">
        <v>12042</v>
      </c>
      <c r="B4467" s="74" t="s">
        <v>19</v>
      </c>
      <c r="C4467" s="74" t="s">
        <v>5554</v>
      </c>
      <c r="D4467" s="75">
        <v>42329</v>
      </c>
      <c r="E4467" s="76">
        <v>0.6875</v>
      </c>
      <c r="F4467" s="75">
        <v>42329</v>
      </c>
      <c r="G4467" s="76">
        <v>0.68819444444444444</v>
      </c>
      <c r="H4467" s="76">
        <v>6.9444444444444198E-4</v>
      </c>
      <c r="I4467" s="74">
        <v>35</v>
      </c>
      <c r="J4467" s="74"/>
      <c r="K4467" s="74"/>
      <c r="L4467" s="74" t="s">
        <v>16</v>
      </c>
      <c r="M4467" s="225" t="s">
        <v>1850</v>
      </c>
      <c r="N4467" s="226">
        <v>35</v>
      </c>
      <c r="O4467" s="225" t="s">
        <v>7</v>
      </c>
      <c r="P4467" s="225" t="s">
        <v>13451</v>
      </c>
      <c r="Q4467" s="225" t="s">
        <v>12370</v>
      </c>
      <c r="R4467" s="225">
        <v>10</v>
      </c>
      <c r="S4467" s="225">
        <v>4</v>
      </c>
      <c r="T4467" s="225">
        <v>14</v>
      </c>
      <c r="U4467" s="302"/>
      <c r="V4467" s="302"/>
      <c r="W4467" s="302"/>
      <c r="X4467" s="302"/>
      <c r="Y4467" s="302"/>
      <c r="Z4467" s="302"/>
      <c r="AA4467" s="302"/>
      <c r="AB4467" s="302"/>
      <c r="AC4467" s="302"/>
      <c r="AD4467" s="302" t="s">
        <v>37</v>
      </c>
      <c r="AE4467" s="302"/>
      <c r="AF4467" s="302"/>
      <c r="AG4467" s="302"/>
      <c r="AH4467" s="222"/>
      <c r="AI4467" s="229"/>
    </row>
    <row r="4468" spans="1:35" ht="168.75">
      <c r="A4468" s="70" t="s">
        <v>12042</v>
      </c>
      <c r="B4468" s="74" t="s">
        <v>19</v>
      </c>
      <c r="C4468" s="74" t="s">
        <v>19</v>
      </c>
      <c r="D4468" s="75">
        <v>42329</v>
      </c>
      <c r="E4468" s="76">
        <v>0.72291666666666676</v>
      </c>
      <c r="F4468" s="75">
        <v>42329</v>
      </c>
      <c r="G4468" s="76">
        <v>0.72361111111111109</v>
      </c>
      <c r="H4468" s="76">
        <v>6.9444444444433095E-4</v>
      </c>
      <c r="I4468" s="74">
        <v>130</v>
      </c>
      <c r="J4468" s="74"/>
      <c r="K4468" s="74"/>
      <c r="L4468" s="74" t="s">
        <v>4</v>
      </c>
      <c r="M4468" s="225" t="s">
        <v>2856</v>
      </c>
      <c r="N4468" s="226">
        <v>110</v>
      </c>
      <c r="O4468" s="225" t="s">
        <v>7</v>
      </c>
      <c r="P4468" s="225" t="s">
        <v>13453</v>
      </c>
      <c r="Q4468" s="225" t="s">
        <v>13454</v>
      </c>
      <c r="R4468" s="225">
        <v>27</v>
      </c>
      <c r="S4468" s="225">
        <v>116</v>
      </c>
      <c r="T4468" s="225">
        <v>143</v>
      </c>
      <c r="U4468" s="302" t="s">
        <v>28</v>
      </c>
      <c r="V4468" s="302">
        <v>1989</v>
      </c>
      <c r="W4468" s="302" t="s">
        <v>608</v>
      </c>
      <c r="X4468" s="302">
        <v>0</v>
      </c>
      <c r="Y4468" s="302">
        <v>42248</v>
      </c>
      <c r="Z4468" s="302">
        <v>100</v>
      </c>
      <c r="AA4468" s="302">
        <v>42552</v>
      </c>
      <c r="AB4468" s="302">
        <v>0</v>
      </c>
      <c r="AC4468" s="302">
        <v>42247</v>
      </c>
      <c r="AD4468" s="302" t="s">
        <v>75</v>
      </c>
      <c r="AE4468" s="302"/>
      <c r="AF4468" s="302"/>
      <c r="AG4468" s="302"/>
      <c r="AH4468" s="222"/>
      <c r="AI4468" s="229"/>
    </row>
    <row r="4469" spans="1:35" ht="75">
      <c r="A4469" s="70" t="s">
        <v>12042</v>
      </c>
      <c r="B4469" s="74" t="s">
        <v>19</v>
      </c>
      <c r="C4469" s="74" t="s">
        <v>5554</v>
      </c>
      <c r="D4469" s="75">
        <v>42329</v>
      </c>
      <c r="E4469" s="76">
        <v>0.73888888888888893</v>
      </c>
      <c r="F4469" s="75">
        <v>42329</v>
      </c>
      <c r="G4469" s="76">
        <v>0.73958333333333337</v>
      </c>
      <c r="H4469" s="76">
        <v>6.9444444444444198E-4</v>
      </c>
      <c r="I4469" s="74">
        <v>8</v>
      </c>
      <c r="J4469" s="74"/>
      <c r="K4469" s="74" t="s">
        <v>8</v>
      </c>
      <c r="L4469" s="74" t="s">
        <v>16</v>
      </c>
      <c r="M4469" s="225" t="s">
        <v>843</v>
      </c>
      <c r="N4469" s="226" t="s">
        <v>3</v>
      </c>
      <c r="O4469" s="225" t="s">
        <v>7</v>
      </c>
      <c r="P4469" s="225" t="s">
        <v>12285</v>
      </c>
      <c r="Q4469" s="225" t="s">
        <v>12372</v>
      </c>
      <c r="R4469" s="225">
        <v>4</v>
      </c>
      <c r="S4469" s="225">
        <v>13</v>
      </c>
      <c r="T4469" s="225">
        <v>17</v>
      </c>
      <c r="U4469" s="302"/>
      <c r="V4469" s="302"/>
      <c r="W4469" s="302"/>
      <c r="X4469" s="302"/>
      <c r="Y4469" s="302"/>
      <c r="Z4469" s="302"/>
      <c r="AA4469" s="302"/>
      <c r="AB4469" s="302"/>
      <c r="AC4469" s="302"/>
      <c r="AD4469" s="302" t="s">
        <v>37</v>
      </c>
      <c r="AE4469" s="302"/>
      <c r="AF4469" s="302"/>
      <c r="AG4469" s="302"/>
      <c r="AH4469" s="222"/>
      <c r="AI4469" s="229"/>
    </row>
    <row r="4470" spans="1:35" ht="75">
      <c r="A4470" s="70" t="s">
        <v>12042</v>
      </c>
      <c r="B4470" s="74" t="s">
        <v>19</v>
      </c>
      <c r="C4470" s="74" t="s">
        <v>5554</v>
      </c>
      <c r="D4470" s="75">
        <v>42329</v>
      </c>
      <c r="E4470" s="76">
        <v>0.75</v>
      </c>
      <c r="F4470" s="75">
        <v>42329</v>
      </c>
      <c r="G4470" s="76">
        <v>0.79166666666666663</v>
      </c>
      <c r="H4470" s="76">
        <v>4.166666666666663E-2</v>
      </c>
      <c r="I4470" s="74">
        <v>5</v>
      </c>
      <c r="J4470" s="74" t="s">
        <v>180</v>
      </c>
      <c r="K4470" s="74" t="s">
        <v>8</v>
      </c>
      <c r="L4470" s="74" t="s">
        <v>16</v>
      </c>
      <c r="M4470" s="225" t="s">
        <v>181</v>
      </c>
      <c r="N4470" s="226" t="s">
        <v>3</v>
      </c>
      <c r="O4470" s="225" t="s">
        <v>7</v>
      </c>
      <c r="P4470" s="225" t="s">
        <v>12286</v>
      </c>
      <c r="Q4470" s="225" t="s">
        <v>12371</v>
      </c>
      <c r="R4470" s="225">
        <v>3</v>
      </c>
      <c r="S4470" s="225"/>
      <c r="T4470" s="225">
        <v>3</v>
      </c>
      <c r="U4470" s="302"/>
      <c r="V4470" s="302"/>
      <c r="W4470" s="302"/>
      <c r="X4470" s="302"/>
      <c r="Y4470" s="302"/>
      <c r="Z4470" s="302"/>
      <c r="AA4470" s="302"/>
      <c r="AB4470" s="302"/>
      <c r="AC4470" s="302"/>
      <c r="AD4470" s="302" t="s">
        <v>37</v>
      </c>
      <c r="AE4470" s="302"/>
      <c r="AF4470" s="302"/>
      <c r="AG4470" s="302"/>
      <c r="AH4470" s="222"/>
      <c r="AI4470" s="229"/>
    </row>
    <row r="4471" spans="1:35" ht="75">
      <c r="A4471" s="70" t="s">
        <v>12042</v>
      </c>
      <c r="B4471" s="74" t="s">
        <v>19</v>
      </c>
      <c r="C4471" s="74" t="s">
        <v>2605</v>
      </c>
      <c r="D4471" s="75">
        <v>42329</v>
      </c>
      <c r="E4471" s="76">
        <v>0.92013888888888884</v>
      </c>
      <c r="F4471" s="75">
        <v>42329</v>
      </c>
      <c r="G4471" s="76">
        <v>0.92013888888888884</v>
      </c>
      <c r="H4471" s="76">
        <v>0</v>
      </c>
      <c r="I4471" s="74">
        <v>3</v>
      </c>
      <c r="J4471" s="74"/>
      <c r="K4471" s="74"/>
      <c r="L4471" s="74" t="s">
        <v>16</v>
      </c>
      <c r="M4471" s="225" t="s">
        <v>3536</v>
      </c>
      <c r="N4471" s="226">
        <v>35</v>
      </c>
      <c r="O4471" s="225" t="s">
        <v>7</v>
      </c>
      <c r="P4471" s="225" t="s">
        <v>2717</v>
      </c>
      <c r="Q4471" s="225" t="s">
        <v>12373</v>
      </c>
      <c r="R4471" s="225">
        <v>1</v>
      </c>
      <c r="S4471" s="225"/>
      <c r="T4471" s="225">
        <v>1</v>
      </c>
      <c r="U4471" s="302"/>
      <c r="V4471" s="302"/>
      <c r="W4471" s="302"/>
      <c r="X4471" s="302"/>
      <c r="Y4471" s="302"/>
      <c r="Z4471" s="302"/>
      <c r="AA4471" s="302"/>
      <c r="AB4471" s="302"/>
      <c r="AC4471" s="302"/>
      <c r="AD4471" s="302" t="s">
        <v>37</v>
      </c>
      <c r="AE4471" s="302"/>
      <c r="AF4471" s="302"/>
      <c r="AG4471" s="302"/>
      <c r="AH4471" s="222"/>
      <c r="AI4471" s="229"/>
    </row>
    <row r="4472" spans="1:35" ht="187.5">
      <c r="A4472" s="70" t="s">
        <v>12042</v>
      </c>
      <c r="B4472" s="74" t="s">
        <v>19</v>
      </c>
      <c r="C4472" s="74" t="s">
        <v>5554</v>
      </c>
      <c r="D4472" s="75">
        <v>42329</v>
      </c>
      <c r="E4472" s="76">
        <v>1.1805555555555555E-2</v>
      </c>
      <c r="F4472" s="75">
        <v>42329</v>
      </c>
      <c r="G4472" s="76">
        <v>1.1805555555555555E-2</v>
      </c>
      <c r="H4472" s="76">
        <v>0</v>
      </c>
      <c r="I4472" s="74">
        <v>26</v>
      </c>
      <c r="J4472" s="74"/>
      <c r="K4472" s="74"/>
      <c r="L4472" s="74" t="s">
        <v>16</v>
      </c>
      <c r="M4472" s="225" t="s">
        <v>2856</v>
      </c>
      <c r="N4472" s="226">
        <v>110</v>
      </c>
      <c r="O4472" s="225" t="s">
        <v>7</v>
      </c>
      <c r="P4472" s="225" t="s">
        <v>12287</v>
      </c>
      <c r="Q4472" s="225" t="s">
        <v>13455</v>
      </c>
      <c r="R4472" s="225">
        <v>18</v>
      </c>
      <c r="S4472" s="225"/>
      <c r="T4472" s="225">
        <v>18</v>
      </c>
      <c r="U4472" s="302"/>
      <c r="V4472" s="302"/>
      <c r="W4472" s="302"/>
      <c r="X4472" s="302"/>
      <c r="Y4472" s="302"/>
      <c r="Z4472" s="302"/>
      <c r="AA4472" s="302"/>
      <c r="AB4472" s="302"/>
      <c r="AC4472" s="302"/>
      <c r="AD4472" s="302" t="s">
        <v>37</v>
      </c>
      <c r="AE4472" s="302"/>
      <c r="AF4472" s="302"/>
      <c r="AG4472" s="302"/>
      <c r="AH4472" s="222"/>
      <c r="AI4472" s="229"/>
    </row>
    <row r="4473" spans="1:35" ht="75">
      <c r="A4473" s="70" t="s">
        <v>12463</v>
      </c>
      <c r="B4473" s="74" t="s">
        <v>69</v>
      </c>
      <c r="C4473" s="74" t="s">
        <v>69</v>
      </c>
      <c r="D4473" s="75">
        <v>42365</v>
      </c>
      <c r="E4473" s="76">
        <v>0.63194444444444442</v>
      </c>
      <c r="F4473" s="75">
        <v>42365</v>
      </c>
      <c r="G4473" s="76">
        <v>0.65277777777777779</v>
      </c>
      <c r="H4473" s="76">
        <v>2.083333333333337E-2</v>
      </c>
      <c r="I4473" s="74">
        <v>14</v>
      </c>
      <c r="J4473" s="74" t="s">
        <v>2661</v>
      </c>
      <c r="K4473" s="74" t="s">
        <v>20</v>
      </c>
      <c r="L4473" s="74" t="s">
        <v>9</v>
      </c>
      <c r="M4473" s="225" t="s">
        <v>12902</v>
      </c>
      <c r="N4473" s="226">
        <v>110</v>
      </c>
      <c r="O4473" s="225" t="s">
        <v>7</v>
      </c>
      <c r="P4473" s="225" t="s">
        <v>8678</v>
      </c>
      <c r="Q4473" s="225" t="s">
        <v>12903</v>
      </c>
      <c r="R4473" s="225">
        <v>2.9830000000000001</v>
      </c>
      <c r="S4473" s="225">
        <v>1.6539999999999999</v>
      </c>
      <c r="T4473" s="225">
        <v>4.6370000000000005</v>
      </c>
      <c r="U4473" s="302" t="s">
        <v>28</v>
      </c>
      <c r="V4473" s="302">
        <v>1991</v>
      </c>
      <c r="W4473" s="302" t="s">
        <v>606</v>
      </c>
      <c r="X4473" s="302" t="s">
        <v>724</v>
      </c>
      <c r="Y4473" s="302" t="s">
        <v>5202</v>
      </c>
      <c r="Z4473" s="302">
        <v>100</v>
      </c>
      <c r="AA4473" s="302" t="s">
        <v>13200</v>
      </c>
      <c r="AB4473" s="302">
        <v>0</v>
      </c>
      <c r="AC4473" s="302" t="s">
        <v>5202</v>
      </c>
      <c r="AD4473" s="302" t="s">
        <v>31</v>
      </c>
      <c r="AE4473" s="302"/>
      <c r="AF4473" s="302"/>
      <c r="AG4473" s="302" t="s">
        <v>12903</v>
      </c>
      <c r="AH4473" s="222"/>
      <c r="AI4473" s="229"/>
    </row>
    <row r="4474" spans="1:35" ht="75">
      <c r="A4474" s="70" t="s">
        <v>12042</v>
      </c>
      <c r="B4474" s="74" t="s">
        <v>19</v>
      </c>
      <c r="C4474" s="74" t="s">
        <v>5554</v>
      </c>
      <c r="D4474" s="75">
        <v>42329</v>
      </c>
      <c r="E4474" s="76">
        <v>5.2083333333333336E-2</v>
      </c>
      <c r="F4474" s="75">
        <v>42329</v>
      </c>
      <c r="G4474" s="76">
        <v>0.10972222222222222</v>
      </c>
      <c r="H4474" s="76">
        <v>5.7638888888888885E-2</v>
      </c>
      <c r="I4474" s="74">
        <v>3</v>
      </c>
      <c r="J4474" s="74" t="s">
        <v>150</v>
      </c>
      <c r="K4474" s="74"/>
      <c r="L4474" s="74" t="s">
        <v>16</v>
      </c>
      <c r="M4474" s="225" t="s">
        <v>2609</v>
      </c>
      <c r="N4474" s="226" t="s">
        <v>3</v>
      </c>
      <c r="O4474" s="225" t="s">
        <v>7</v>
      </c>
      <c r="P4474" s="225" t="s">
        <v>11567</v>
      </c>
      <c r="Q4474" s="225" t="s">
        <v>12375</v>
      </c>
      <c r="R4474" s="225">
        <v>1</v>
      </c>
      <c r="S4474" s="225"/>
      <c r="T4474" s="225">
        <v>1</v>
      </c>
      <c r="U4474" s="302"/>
      <c r="V4474" s="302"/>
      <c r="W4474" s="302"/>
      <c r="X4474" s="302"/>
      <c r="Y4474" s="302"/>
      <c r="Z4474" s="302"/>
      <c r="AA4474" s="302"/>
      <c r="AB4474" s="302"/>
      <c r="AC4474" s="302"/>
      <c r="AD4474" s="302" t="s">
        <v>37</v>
      </c>
      <c r="AE4474" s="302"/>
      <c r="AF4474" s="302"/>
      <c r="AG4474" s="302"/>
      <c r="AH4474" s="222"/>
      <c r="AI4474" s="229"/>
    </row>
    <row r="4475" spans="1:35" ht="56.25">
      <c r="A4475" s="70" t="s">
        <v>12042</v>
      </c>
      <c r="B4475" s="74" t="s">
        <v>19</v>
      </c>
      <c r="C4475" s="74" t="s">
        <v>5554</v>
      </c>
      <c r="D4475" s="75">
        <v>42329</v>
      </c>
      <c r="E4475" s="76">
        <v>5.2083333333333336E-2</v>
      </c>
      <c r="F4475" s="75">
        <v>42329</v>
      </c>
      <c r="G4475" s="76">
        <v>7.6388888888888895E-2</v>
      </c>
      <c r="H4475" s="76">
        <v>2.4305555555555559E-2</v>
      </c>
      <c r="I4475" s="74">
        <v>14</v>
      </c>
      <c r="J4475" s="74" t="s">
        <v>150</v>
      </c>
      <c r="K4475" s="74" t="s">
        <v>20</v>
      </c>
      <c r="L4475" s="74" t="s">
        <v>16</v>
      </c>
      <c r="M4475" s="225" t="s">
        <v>1836</v>
      </c>
      <c r="N4475" s="226" t="s">
        <v>3</v>
      </c>
      <c r="O4475" s="225" t="s">
        <v>7</v>
      </c>
      <c r="P4475" s="225" t="s">
        <v>12288</v>
      </c>
      <c r="Q4475" s="225" t="s">
        <v>12376</v>
      </c>
      <c r="R4475" s="225">
        <v>9</v>
      </c>
      <c r="S4475" s="225"/>
      <c r="T4475" s="225">
        <v>9</v>
      </c>
      <c r="U4475" s="302"/>
      <c r="V4475" s="302"/>
      <c r="W4475" s="302"/>
      <c r="X4475" s="302"/>
      <c r="Y4475" s="302"/>
      <c r="Z4475" s="302"/>
      <c r="AA4475" s="302"/>
      <c r="AB4475" s="302"/>
      <c r="AC4475" s="302"/>
      <c r="AD4475" s="302" t="s">
        <v>37</v>
      </c>
      <c r="AE4475" s="302"/>
      <c r="AF4475" s="302"/>
      <c r="AG4475" s="302"/>
      <c r="AH4475" s="222"/>
      <c r="AI4475" s="229"/>
    </row>
    <row r="4476" spans="1:35" ht="204.75">
      <c r="A4476" s="70" t="s">
        <v>12042</v>
      </c>
      <c r="B4476" s="74" t="s">
        <v>15</v>
      </c>
      <c r="C4476" s="74" t="s">
        <v>11831</v>
      </c>
      <c r="D4476" s="75">
        <v>42329</v>
      </c>
      <c r="E4476" s="76">
        <v>0.34097222222222223</v>
      </c>
      <c r="F4476" s="75">
        <v>42329</v>
      </c>
      <c r="G4476" s="76">
        <v>0.7583333333333333</v>
      </c>
      <c r="H4476" s="76">
        <f>(F4476+G4476)-(D4476+E4476)</f>
        <v>0.41736111111094942</v>
      </c>
      <c r="I4476" s="74">
        <v>14</v>
      </c>
      <c r="J4476" s="74" t="s">
        <v>672</v>
      </c>
      <c r="K4476" s="74" t="s">
        <v>20</v>
      </c>
      <c r="L4476" s="74" t="s">
        <v>9</v>
      </c>
      <c r="M4476" s="225" t="s">
        <v>680</v>
      </c>
      <c r="N4476" s="226" t="s">
        <v>3</v>
      </c>
      <c r="O4476" s="225" t="s">
        <v>7</v>
      </c>
      <c r="P4476" s="225" t="s">
        <v>12222</v>
      </c>
      <c r="Q4476" s="225" t="s">
        <v>12480</v>
      </c>
      <c r="R4476" s="225">
        <v>28.11</v>
      </c>
      <c r="S4476" s="225">
        <v>3.15</v>
      </c>
      <c r="T4476" s="225">
        <f>SUM(R4476:S4476)</f>
        <v>31.259999999999998</v>
      </c>
      <c r="U4476" s="302" t="s">
        <v>28</v>
      </c>
      <c r="V4476" s="302">
        <v>1967</v>
      </c>
      <c r="W4476" s="302" t="s">
        <v>1364</v>
      </c>
      <c r="X4476" s="302"/>
      <c r="Y4476" s="302" t="s">
        <v>13079</v>
      </c>
      <c r="Z4476" s="302">
        <v>100</v>
      </c>
      <c r="AA4476" s="302" t="s">
        <v>5573</v>
      </c>
      <c r="AB4476" s="302">
        <v>0</v>
      </c>
      <c r="AC4476" s="302"/>
      <c r="AD4476" s="302" t="s">
        <v>0</v>
      </c>
      <c r="AE4476" s="302" t="s">
        <v>53</v>
      </c>
      <c r="AF4476" s="302"/>
      <c r="AG4476" s="302" t="s">
        <v>13080</v>
      </c>
      <c r="AH4476" s="222"/>
      <c r="AI4476" s="229"/>
    </row>
    <row r="4477" spans="1:35" ht="243.75">
      <c r="A4477" s="70" t="s">
        <v>12042</v>
      </c>
      <c r="B4477" s="74" t="s">
        <v>15</v>
      </c>
      <c r="C4477" s="74" t="s">
        <v>209</v>
      </c>
      <c r="D4477" s="75">
        <v>42329</v>
      </c>
      <c r="E4477" s="76">
        <v>0.41111111111111115</v>
      </c>
      <c r="F4477" s="75">
        <v>42329</v>
      </c>
      <c r="G4477" s="76">
        <v>0.41111111111111115</v>
      </c>
      <c r="H4477" s="76">
        <f>(F4477+G4477)-(D4477+E4477)</f>
        <v>0</v>
      </c>
      <c r="I4477" s="74">
        <v>27</v>
      </c>
      <c r="J4477" s="74" t="s">
        <v>332</v>
      </c>
      <c r="K4477" s="74" t="s">
        <v>8</v>
      </c>
      <c r="L4477" s="74" t="s">
        <v>16</v>
      </c>
      <c r="M4477" s="225" t="s">
        <v>12289</v>
      </c>
      <c r="N4477" s="226">
        <v>35</v>
      </c>
      <c r="O4477" s="225" t="s">
        <v>13</v>
      </c>
      <c r="P4477" s="225" t="s">
        <v>12290</v>
      </c>
      <c r="Q4477" s="225" t="s">
        <v>12481</v>
      </c>
      <c r="R4477" s="225"/>
      <c r="S4477" s="225">
        <v>4.38</v>
      </c>
      <c r="T4477" s="225">
        <f>SUM(R4477:S4477)</f>
        <v>4.38</v>
      </c>
      <c r="U4477" s="302"/>
      <c r="V4477" s="302"/>
      <c r="W4477" s="302"/>
      <c r="X4477" s="302"/>
      <c r="Y4477" s="302"/>
      <c r="Z4477" s="302"/>
      <c r="AA4477" s="302"/>
      <c r="AB4477" s="302"/>
      <c r="AC4477" s="302"/>
      <c r="AD4477" s="302" t="s">
        <v>37</v>
      </c>
      <c r="AE4477" s="302"/>
      <c r="AF4477" s="302"/>
      <c r="AG4477" s="302"/>
      <c r="AH4477" s="222"/>
      <c r="AI4477" s="229"/>
    </row>
    <row r="4478" spans="1:35" ht="93.75">
      <c r="A4478" s="70" t="s">
        <v>12042</v>
      </c>
      <c r="B4478" s="74" t="s">
        <v>15</v>
      </c>
      <c r="C4478" s="74" t="s">
        <v>209</v>
      </c>
      <c r="D4478" s="75">
        <v>42329</v>
      </c>
      <c r="E4478" s="76">
        <v>0.44444444444444442</v>
      </c>
      <c r="F4478" s="75">
        <v>42329</v>
      </c>
      <c r="G4478" s="76">
        <v>0.44444444444444442</v>
      </c>
      <c r="H4478" s="76">
        <f>(F4478+G4478)-(D4478+E4478)</f>
        <v>0</v>
      </c>
      <c r="I4478" s="74">
        <v>22</v>
      </c>
      <c r="J4478" s="74" t="s">
        <v>332</v>
      </c>
      <c r="K4478" s="74" t="s">
        <v>8</v>
      </c>
      <c r="L4478" s="74" t="s">
        <v>16</v>
      </c>
      <c r="M4478" s="225" t="s">
        <v>12291</v>
      </c>
      <c r="N4478" s="226" t="s">
        <v>3</v>
      </c>
      <c r="O4478" s="225" t="s">
        <v>7</v>
      </c>
      <c r="P4478" s="225" t="s">
        <v>12292</v>
      </c>
      <c r="Q4478" s="225" t="s">
        <v>12482</v>
      </c>
      <c r="R4478" s="225"/>
      <c r="S4478" s="225">
        <v>7.2</v>
      </c>
      <c r="T4478" s="225">
        <f>SUM(R4478:S4478)</f>
        <v>7.2</v>
      </c>
      <c r="U4478" s="302"/>
      <c r="V4478" s="302"/>
      <c r="W4478" s="302"/>
      <c r="X4478" s="302"/>
      <c r="Y4478" s="302"/>
      <c r="Z4478" s="302"/>
      <c r="AA4478" s="302"/>
      <c r="AB4478" s="302"/>
      <c r="AC4478" s="302"/>
      <c r="AD4478" s="302" t="s">
        <v>37</v>
      </c>
      <c r="AE4478" s="302"/>
      <c r="AF4478" s="302"/>
      <c r="AG4478" s="302"/>
      <c r="AH4478" s="222"/>
      <c r="AI4478" s="229"/>
    </row>
    <row r="4479" spans="1:35" ht="37.5">
      <c r="A4479" s="70" t="s">
        <v>11517</v>
      </c>
      <c r="B4479" s="74" t="s">
        <v>18</v>
      </c>
      <c r="C4479" s="74" t="s">
        <v>18</v>
      </c>
      <c r="D4479" s="75">
        <v>42278</v>
      </c>
      <c r="E4479" s="76">
        <v>42278.444444444445</v>
      </c>
      <c r="F4479" s="75">
        <v>42278</v>
      </c>
      <c r="G4479" s="76">
        <v>42278.451388888891</v>
      </c>
      <c r="H4479" s="76">
        <f>G4479-E4479</f>
        <v>6.9444444452528842E-3</v>
      </c>
      <c r="I4479" s="74">
        <v>3</v>
      </c>
      <c r="J4479" s="74"/>
      <c r="K4479" s="74"/>
      <c r="L4479" s="74" t="s">
        <v>4</v>
      </c>
      <c r="M4479" s="225" t="s">
        <v>337</v>
      </c>
      <c r="N4479" s="226">
        <v>0.4</v>
      </c>
      <c r="O4479" s="225" t="s">
        <v>2</v>
      </c>
      <c r="P4479" s="225" t="s">
        <v>2756</v>
      </c>
      <c r="Q4479" s="225" t="s">
        <v>11621</v>
      </c>
      <c r="R4479" s="225">
        <v>4.9000000000000002E-2</v>
      </c>
      <c r="S4479" s="225"/>
      <c r="T4479" s="225">
        <f>R4479+S4479</f>
        <v>4.9000000000000002E-2</v>
      </c>
      <c r="U4479" s="302"/>
      <c r="V4479" s="302"/>
      <c r="W4479" s="302"/>
      <c r="X4479" s="302"/>
      <c r="Y4479" s="302"/>
      <c r="Z4479" s="302"/>
      <c r="AA4479" s="302"/>
      <c r="AB4479" s="302"/>
      <c r="AC4479" s="302"/>
      <c r="AD4479" s="302" t="s">
        <v>22</v>
      </c>
      <c r="AE4479" s="302"/>
      <c r="AF4479" s="302"/>
      <c r="AG4479" s="302"/>
      <c r="AH4479" s="222"/>
      <c r="AI4479" s="229"/>
    </row>
    <row r="4480" spans="1:35" ht="206.25">
      <c r="A4480" s="70" t="s">
        <v>12042</v>
      </c>
      <c r="B4480" s="74" t="s">
        <v>15</v>
      </c>
      <c r="C4480" s="74" t="s">
        <v>209</v>
      </c>
      <c r="D4480" s="75">
        <v>42329</v>
      </c>
      <c r="E4480" s="76">
        <v>0.71180555555555547</v>
      </c>
      <c r="F4480" s="75">
        <v>42329</v>
      </c>
      <c r="G4480" s="76">
        <v>0.71180555555555547</v>
      </c>
      <c r="H4480" s="76">
        <f>(F4480+G4480)-(D4480+E4480)</f>
        <v>0</v>
      </c>
      <c r="I4480" s="74">
        <v>14</v>
      </c>
      <c r="J4480" s="74" t="s">
        <v>332</v>
      </c>
      <c r="K4480" s="74" t="s">
        <v>8</v>
      </c>
      <c r="L4480" s="74" t="s">
        <v>16</v>
      </c>
      <c r="M4480" s="225" t="s">
        <v>12293</v>
      </c>
      <c r="N4480" s="226" t="s">
        <v>3</v>
      </c>
      <c r="O4480" s="225" t="s">
        <v>7</v>
      </c>
      <c r="P4480" s="225" t="s">
        <v>12294</v>
      </c>
      <c r="Q4480" s="225" t="s">
        <v>12485</v>
      </c>
      <c r="R4480" s="225"/>
      <c r="S4480" s="225">
        <v>2.57</v>
      </c>
      <c r="T4480" s="225">
        <f>SUM(R4480:S4480)</f>
        <v>2.57</v>
      </c>
      <c r="U4480" s="302"/>
      <c r="V4480" s="302"/>
      <c r="W4480" s="302"/>
      <c r="X4480" s="302"/>
      <c r="Y4480" s="302"/>
      <c r="Z4480" s="302"/>
      <c r="AA4480" s="302"/>
      <c r="AB4480" s="302"/>
      <c r="AC4480" s="302"/>
      <c r="AD4480" s="302" t="s">
        <v>37</v>
      </c>
      <c r="AE4480" s="302"/>
      <c r="AF4480" s="302"/>
      <c r="AG4480" s="302"/>
      <c r="AH4480" s="222"/>
      <c r="AI4480" s="229"/>
    </row>
    <row r="4481" spans="1:35" ht="173.25">
      <c r="A4481" s="70" t="s">
        <v>12042</v>
      </c>
      <c r="B4481" s="74" t="s">
        <v>15</v>
      </c>
      <c r="C4481" s="74" t="s">
        <v>11831</v>
      </c>
      <c r="D4481" s="75">
        <v>42329</v>
      </c>
      <c r="E4481" s="76">
        <v>0.84375</v>
      </c>
      <c r="F4481" s="75">
        <v>42329</v>
      </c>
      <c r="G4481" s="76">
        <v>0.88194444444444453</v>
      </c>
      <c r="H4481" s="76">
        <f>(F4481+G4481)-(D4481+E4481)</f>
        <v>3.8194444445252884E-2</v>
      </c>
      <c r="I4481" s="74">
        <v>9</v>
      </c>
      <c r="J4481" s="74" t="s">
        <v>11839</v>
      </c>
      <c r="K4481" s="74" t="s">
        <v>20</v>
      </c>
      <c r="L4481" s="74" t="s">
        <v>4</v>
      </c>
      <c r="M4481" s="225" t="s">
        <v>3388</v>
      </c>
      <c r="N4481" s="226" t="s">
        <v>3</v>
      </c>
      <c r="O4481" s="225" t="s">
        <v>7</v>
      </c>
      <c r="P4481" s="225" t="s">
        <v>12308</v>
      </c>
      <c r="Q4481" s="225" t="s">
        <v>12486</v>
      </c>
      <c r="R4481" s="225">
        <v>6.34</v>
      </c>
      <c r="S4481" s="225"/>
      <c r="T4481" s="225">
        <f>SUM(R4481:S4481)</f>
        <v>6.34</v>
      </c>
      <c r="U4481" s="302" t="s">
        <v>28</v>
      </c>
      <c r="V4481" s="302">
        <v>1997</v>
      </c>
      <c r="W4481" s="302" t="s">
        <v>1364</v>
      </c>
      <c r="X4481" s="302"/>
      <c r="Y4481" s="302" t="s">
        <v>13085</v>
      </c>
      <c r="Z4481" s="302">
        <v>100</v>
      </c>
      <c r="AA4481" s="302" t="s">
        <v>5573</v>
      </c>
      <c r="AB4481" s="302">
        <v>0</v>
      </c>
      <c r="AC4481" s="302"/>
      <c r="AD4481" s="302" t="s">
        <v>54</v>
      </c>
      <c r="AE4481" s="302" t="s">
        <v>53</v>
      </c>
      <c r="AF4481" s="302"/>
      <c r="AG4481" s="302" t="s">
        <v>13086</v>
      </c>
      <c r="AH4481" s="222"/>
      <c r="AI4481" s="229"/>
    </row>
    <row r="4482" spans="1:35" ht="56.25">
      <c r="A4482" s="70" t="s">
        <v>12463</v>
      </c>
      <c r="B4482" s="74" t="s">
        <v>69</v>
      </c>
      <c r="C4482" s="74" t="s">
        <v>69</v>
      </c>
      <c r="D4482" s="75">
        <v>42365</v>
      </c>
      <c r="E4482" s="76">
        <v>0.63541666666666663</v>
      </c>
      <c r="F4482" s="75">
        <v>42365</v>
      </c>
      <c r="G4482" s="76">
        <v>0.89374999999999993</v>
      </c>
      <c r="H4482" s="76">
        <v>0.2583333333333333</v>
      </c>
      <c r="I4482" s="74">
        <v>0</v>
      </c>
      <c r="J4482" s="74" t="s">
        <v>143</v>
      </c>
      <c r="K4482" s="74" t="s">
        <v>20</v>
      </c>
      <c r="L4482" s="74" t="s">
        <v>9</v>
      </c>
      <c r="M4482" s="225" t="s">
        <v>12904</v>
      </c>
      <c r="N4482" s="226" t="s">
        <v>3</v>
      </c>
      <c r="O4482" s="225" t="s">
        <v>7</v>
      </c>
      <c r="P4482" s="225" t="s">
        <v>12905</v>
      </c>
      <c r="Q4482" s="225" t="s">
        <v>12906</v>
      </c>
      <c r="R4482" s="225"/>
      <c r="S4482" s="225"/>
      <c r="T4482" s="225"/>
      <c r="U4482" s="302" t="s">
        <v>28</v>
      </c>
      <c r="V4482" s="302">
        <v>1983</v>
      </c>
      <c r="W4482" s="302" t="s">
        <v>1477</v>
      </c>
      <c r="X4482" s="302" t="s">
        <v>724</v>
      </c>
      <c r="Y4482" s="302" t="s">
        <v>2660</v>
      </c>
      <c r="Z4482" s="302">
        <v>100</v>
      </c>
      <c r="AA4482" s="302" t="s">
        <v>9579</v>
      </c>
      <c r="AB4482" s="302">
        <v>0</v>
      </c>
      <c r="AC4482" s="302" t="s">
        <v>2660</v>
      </c>
      <c r="AD4482" s="302" t="s">
        <v>31</v>
      </c>
      <c r="AE4482" s="302"/>
      <c r="AF4482" s="302"/>
      <c r="AG4482" s="302" t="s">
        <v>12906</v>
      </c>
      <c r="AH4482" s="222"/>
      <c r="AI4482" s="229"/>
    </row>
    <row r="4483" spans="1:35" ht="47.25">
      <c r="A4483" s="70" t="s">
        <v>12042</v>
      </c>
      <c r="B4483" s="92" t="s">
        <v>21</v>
      </c>
      <c r="C4483" s="92" t="s">
        <v>21</v>
      </c>
      <c r="D4483" s="88">
        <v>42330</v>
      </c>
      <c r="E4483" s="89">
        <v>0.3888888888888889</v>
      </c>
      <c r="F4483" s="88">
        <v>42330</v>
      </c>
      <c r="G4483" s="89">
        <v>0.50694444444444442</v>
      </c>
      <c r="H4483" s="89">
        <v>0.11805555555555557</v>
      </c>
      <c r="I4483" s="68">
        <v>1</v>
      </c>
      <c r="J4483" s="68"/>
      <c r="K4483" s="92"/>
      <c r="L4483" s="92" t="s">
        <v>9</v>
      </c>
      <c r="M4483" s="230" t="s">
        <v>12314</v>
      </c>
      <c r="N4483" s="221">
        <v>0.4</v>
      </c>
      <c r="O4483" s="221" t="s">
        <v>7</v>
      </c>
      <c r="P4483" s="230" t="s">
        <v>12314</v>
      </c>
      <c r="Q4483" s="221" t="s">
        <v>12346</v>
      </c>
      <c r="R4483" s="221">
        <v>0.47199999999999998</v>
      </c>
      <c r="S4483" s="221">
        <v>0.23200000000000001</v>
      </c>
      <c r="T4483" s="221">
        <v>0.70399999999999996</v>
      </c>
      <c r="U4483" s="293" t="s">
        <v>28</v>
      </c>
      <c r="V4483" s="273" t="s">
        <v>128</v>
      </c>
      <c r="W4483" s="293" t="s">
        <v>128</v>
      </c>
      <c r="X4483" s="293" t="s">
        <v>128</v>
      </c>
      <c r="Y4483" s="269">
        <v>2015</v>
      </c>
      <c r="Z4483" s="318" t="s">
        <v>128</v>
      </c>
      <c r="AA4483" s="269">
        <v>2016</v>
      </c>
      <c r="AB4483" s="293" t="s">
        <v>128</v>
      </c>
      <c r="AC4483" s="269">
        <v>2015</v>
      </c>
      <c r="AD4483" s="293" t="s">
        <v>30</v>
      </c>
      <c r="AE4483" s="293" t="s">
        <v>57</v>
      </c>
      <c r="AF4483" s="293"/>
      <c r="AG4483" s="318"/>
      <c r="AH4483" s="230"/>
      <c r="AI4483" s="234"/>
    </row>
    <row r="4484" spans="1:35" ht="47.25">
      <c r="A4484" s="70" t="s">
        <v>12042</v>
      </c>
      <c r="B4484" s="92" t="s">
        <v>21</v>
      </c>
      <c r="C4484" s="92" t="s">
        <v>21</v>
      </c>
      <c r="D4484" s="88">
        <v>42330</v>
      </c>
      <c r="E4484" s="89">
        <v>0.41319444444444442</v>
      </c>
      <c r="F4484" s="88">
        <v>42330</v>
      </c>
      <c r="G4484" s="89">
        <v>0.52083333333333337</v>
      </c>
      <c r="H4484" s="89">
        <v>0.1076388888888889</v>
      </c>
      <c r="I4484" s="68">
        <v>2</v>
      </c>
      <c r="J4484" s="68"/>
      <c r="K4484" s="92"/>
      <c r="L4484" s="92" t="s">
        <v>9</v>
      </c>
      <c r="M4484" s="230" t="s">
        <v>12347</v>
      </c>
      <c r="N4484" s="221">
        <v>0.4</v>
      </c>
      <c r="O4484" s="221" t="s">
        <v>7</v>
      </c>
      <c r="P4484" s="230" t="s">
        <v>12347</v>
      </c>
      <c r="Q4484" s="221" t="s">
        <v>13587</v>
      </c>
      <c r="R4484" s="221">
        <v>8.4000000000000005E-2</v>
      </c>
      <c r="S4484" s="221">
        <v>4.2000000000000003E-2</v>
      </c>
      <c r="T4484" s="221">
        <v>0.126</v>
      </c>
      <c r="U4484" s="293" t="s">
        <v>45</v>
      </c>
      <c r="V4484" s="273" t="s">
        <v>128</v>
      </c>
      <c r="W4484" s="293" t="s">
        <v>128</v>
      </c>
      <c r="X4484" s="293" t="s">
        <v>128</v>
      </c>
      <c r="Y4484" s="269">
        <v>2015</v>
      </c>
      <c r="Z4484" s="318" t="s">
        <v>128</v>
      </c>
      <c r="AA4484" s="269">
        <v>2016</v>
      </c>
      <c r="AB4484" s="293" t="s">
        <v>128</v>
      </c>
      <c r="AC4484" s="269">
        <v>2015</v>
      </c>
      <c r="AD4484" s="293" t="s">
        <v>24</v>
      </c>
      <c r="AE4484" s="293" t="s">
        <v>57</v>
      </c>
      <c r="AF4484" s="293"/>
      <c r="AG4484" s="318"/>
      <c r="AH4484" s="230"/>
      <c r="AI4484" s="234"/>
    </row>
    <row r="4485" spans="1:35" ht="47.25">
      <c r="A4485" s="70" t="s">
        <v>12042</v>
      </c>
      <c r="B4485" s="92" t="s">
        <v>21</v>
      </c>
      <c r="C4485" s="92" t="s">
        <v>21</v>
      </c>
      <c r="D4485" s="88">
        <v>42330</v>
      </c>
      <c r="E4485" s="89">
        <v>0.52777777777777779</v>
      </c>
      <c r="F4485" s="88">
        <v>42330</v>
      </c>
      <c r="G4485" s="89">
        <v>0.57638888888888895</v>
      </c>
      <c r="H4485" s="89">
        <v>4.8611111111111112E-2</v>
      </c>
      <c r="I4485" s="68">
        <v>2</v>
      </c>
      <c r="J4485" s="68"/>
      <c r="K4485" s="92"/>
      <c r="L4485" s="92" t="s">
        <v>9</v>
      </c>
      <c r="M4485" s="230" t="s">
        <v>12348</v>
      </c>
      <c r="N4485" s="221">
        <v>0.4</v>
      </c>
      <c r="O4485" s="221" t="s">
        <v>7</v>
      </c>
      <c r="P4485" s="230" t="s">
        <v>12348</v>
      </c>
      <c r="Q4485" s="221" t="s">
        <v>13587</v>
      </c>
      <c r="R4485" s="221">
        <v>9.6000000000000002E-2</v>
      </c>
      <c r="S4485" s="221">
        <v>4.7E-2</v>
      </c>
      <c r="T4485" s="221">
        <v>0.14299999999999999</v>
      </c>
      <c r="U4485" s="293" t="s">
        <v>45</v>
      </c>
      <c r="V4485" s="273" t="s">
        <v>128</v>
      </c>
      <c r="W4485" s="293" t="s">
        <v>128</v>
      </c>
      <c r="X4485" s="293" t="s">
        <v>128</v>
      </c>
      <c r="Y4485" s="269">
        <v>2015</v>
      </c>
      <c r="Z4485" s="318" t="s">
        <v>128</v>
      </c>
      <c r="AA4485" s="269">
        <v>2016</v>
      </c>
      <c r="AB4485" s="293" t="s">
        <v>128</v>
      </c>
      <c r="AC4485" s="269">
        <v>2015</v>
      </c>
      <c r="AD4485" s="293" t="s">
        <v>24</v>
      </c>
      <c r="AE4485" s="293" t="s">
        <v>57</v>
      </c>
      <c r="AF4485" s="293"/>
      <c r="AG4485" s="318"/>
      <c r="AH4485" s="230"/>
      <c r="AI4485" s="234"/>
    </row>
    <row r="4486" spans="1:35" ht="75">
      <c r="A4486" s="70" t="s">
        <v>12463</v>
      </c>
      <c r="B4486" s="74" t="s">
        <v>69</v>
      </c>
      <c r="C4486" s="74" t="s">
        <v>69</v>
      </c>
      <c r="D4486" s="75">
        <v>42365</v>
      </c>
      <c r="E4486" s="76">
        <v>0.68055555555555547</v>
      </c>
      <c r="F4486" s="75">
        <v>42366</v>
      </c>
      <c r="G4486" s="76">
        <v>0.48958333333333331</v>
      </c>
      <c r="H4486" s="76">
        <v>0.82291666666666663</v>
      </c>
      <c r="I4486" s="74">
        <v>5</v>
      </c>
      <c r="J4486" s="74" t="s">
        <v>143</v>
      </c>
      <c r="K4486" s="74" t="s">
        <v>20</v>
      </c>
      <c r="L4486" s="74" t="s">
        <v>9</v>
      </c>
      <c r="M4486" s="225" t="s">
        <v>12907</v>
      </c>
      <c r="N4486" s="226" t="s">
        <v>3</v>
      </c>
      <c r="O4486" s="225" t="s">
        <v>7</v>
      </c>
      <c r="P4486" s="225" t="s">
        <v>12161</v>
      </c>
      <c r="Q4486" s="225" t="s">
        <v>12908</v>
      </c>
      <c r="R4486" s="225">
        <v>18.155999999999999</v>
      </c>
      <c r="S4486" s="225">
        <v>1.2E-2</v>
      </c>
      <c r="T4486" s="225">
        <v>18.167999999999999</v>
      </c>
      <c r="U4486" s="302" t="s">
        <v>28</v>
      </c>
      <c r="V4486" s="302">
        <v>2002</v>
      </c>
      <c r="W4486" s="302" t="s">
        <v>1477</v>
      </c>
      <c r="X4486" s="302" t="s">
        <v>724</v>
      </c>
      <c r="Y4486" s="302" t="s">
        <v>5205</v>
      </c>
      <c r="Z4486" s="302">
        <v>100</v>
      </c>
      <c r="AA4486" s="302" t="s">
        <v>13197</v>
      </c>
      <c r="AB4486" s="302">
        <v>0</v>
      </c>
      <c r="AC4486" s="302" t="s">
        <v>5205</v>
      </c>
      <c r="AD4486" s="302" t="s">
        <v>31</v>
      </c>
      <c r="AE4486" s="302"/>
      <c r="AF4486" s="302"/>
      <c r="AG4486" s="302" t="s">
        <v>12908</v>
      </c>
      <c r="AH4486" s="222"/>
      <c r="AI4486" s="229"/>
    </row>
    <row r="4487" spans="1:35" ht="393.75">
      <c r="A4487" s="70" t="s">
        <v>12042</v>
      </c>
      <c r="B4487" s="74" t="s">
        <v>19</v>
      </c>
      <c r="C4487" s="74" t="s">
        <v>5554</v>
      </c>
      <c r="D4487" s="75">
        <v>42330</v>
      </c>
      <c r="E4487" s="76">
        <v>0.12152777777777778</v>
      </c>
      <c r="F4487" s="75">
        <v>42330</v>
      </c>
      <c r="G4487" s="76">
        <v>0.4770833333333333</v>
      </c>
      <c r="H4487" s="76">
        <v>0.35555555555555551</v>
      </c>
      <c r="I4487" s="74">
        <v>10</v>
      </c>
      <c r="J4487" s="74"/>
      <c r="K4487" s="74"/>
      <c r="L4487" s="74" t="s">
        <v>16</v>
      </c>
      <c r="M4487" s="225" t="s">
        <v>2991</v>
      </c>
      <c r="N4487" s="226">
        <v>110</v>
      </c>
      <c r="O4487" s="225" t="s">
        <v>7</v>
      </c>
      <c r="P4487" s="225" t="s">
        <v>12379</v>
      </c>
      <c r="Q4487" s="225" t="s">
        <v>12380</v>
      </c>
      <c r="R4487" s="225">
        <v>61</v>
      </c>
      <c r="S4487" s="225">
        <v>43</v>
      </c>
      <c r="T4487" s="225">
        <v>104</v>
      </c>
      <c r="U4487" s="302"/>
      <c r="V4487" s="302"/>
      <c r="W4487" s="302"/>
      <c r="X4487" s="302"/>
      <c r="Y4487" s="302"/>
      <c r="Z4487" s="302"/>
      <c r="AA4487" s="302"/>
      <c r="AB4487" s="302"/>
      <c r="AC4487" s="302"/>
      <c r="AD4487" s="302" t="s">
        <v>37</v>
      </c>
      <c r="AE4487" s="302"/>
      <c r="AF4487" s="302"/>
      <c r="AG4487" s="302"/>
      <c r="AH4487" s="222"/>
      <c r="AI4487" s="229"/>
    </row>
    <row r="4488" spans="1:35" ht="206.25">
      <c r="A4488" s="70" t="s">
        <v>12042</v>
      </c>
      <c r="B4488" s="74" t="s">
        <v>19</v>
      </c>
      <c r="C4488" s="74" t="s">
        <v>9151</v>
      </c>
      <c r="D4488" s="75">
        <v>42330</v>
      </c>
      <c r="E4488" s="76">
        <v>0.18402777777777779</v>
      </c>
      <c r="F4488" s="75">
        <v>42330</v>
      </c>
      <c r="G4488" s="76">
        <v>0.18472222222222223</v>
      </c>
      <c r="H4488" s="76">
        <v>6.9444444444444198E-4</v>
      </c>
      <c r="I4488" s="74">
        <v>16</v>
      </c>
      <c r="J4488" s="74"/>
      <c r="K4488" s="74"/>
      <c r="L4488" s="74" t="s">
        <v>16</v>
      </c>
      <c r="M4488" s="225" t="s">
        <v>2856</v>
      </c>
      <c r="N4488" s="226">
        <v>110</v>
      </c>
      <c r="O4488" s="225" t="s">
        <v>7</v>
      </c>
      <c r="P4488" s="225" t="s">
        <v>13456</v>
      </c>
      <c r="Q4488" s="225" t="s">
        <v>13457</v>
      </c>
      <c r="R4488" s="225">
        <v>3</v>
      </c>
      <c r="S4488" s="225">
        <v>9</v>
      </c>
      <c r="T4488" s="225">
        <v>12</v>
      </c>
      <c r="U4488" s="302"/>
      <c r="V4488" s="302"/>
      <c r="W4488" s="302"/>
      <c r="X4488" s="302"/>
      <c r="Y4488" s="302"/>
      <c r="Z4488" s="302"/>
      <c r="AA4488" s="302"/>
      <c r="AB4488" s="302"/>
      <c r="AC4488" s="302"/>
      <c r="AD4488" s="302" t="s">
        <v>37</v>
      </c>
      <c r="AE4488" s="302"/>
      <c r="AF4488" s="302"/>
      <c r="AG4488" s="302"/>
      <c r="AH4488" s="222"/>
      <c r="AI4488" s="229"/>
    </row>
    <row r="4489" spans="1:35" ht="75">
      <c r="A4489" s="70" t="s">
        <v>12042</v>
      </c>
      <c r="B4489" s="74" t="s">
        <v>19</v>
      </c>
      <c r="C4489" s="74" t="s">
        <v>19</v>
      </c>
      <c r="D4489" s="75">
        <v>42330</v>
      </c>
      <c r="E4489" s="76">
        <v>0.15625</v>
      </c>
      <c r="F4489" s="75">
        <v>42330</v>
      </c>
      <c r="G4489" s="76">
        <v>0.19791666666666666</v>
      </c>
      <c r="H4489" s="76">
        <v>4.1666666666666657E-2</v>
      </c>
      <c r="I4489" s="74">
        <v>20</v>
      </c>
      <c r="J4489" s="74" t="s">
        <v>445</v>
      </c>
      <c r="K4489" s="74"/>
      <c r="L4489" s="74" t="s">
        <v>9</v>
      </c>
      <c r="M4489" s="225" t="s">
        <v>12315</v>
      </c>
      <c r="N4489" s="226">
        <v>35</v>
      </c>
      <c r="O4489" s="225" t="s">
        <v>7</v>
      </c>
      <c r="P4489" s="225" t="s">
        <v>12316</v>
      </c>
      <c r="Q4489" s="225" t="s">
        <v>12317</v>
      </c>
      <c r="R4489" s="225">
        <v>44</v>
      </c>
      <c r="S4489" s="225">
        <v>27</v>
      </c>
      <c r="T4489" s="225">
        <v>71</v>
      </c>
      <c r="U4489" s="302" t="s">
        <v>28</v>
      </c>
      <c r="V4489" s="302">
        <v>2014</v>
      </c>
      <c r="W4489" s="302" t="s">
        <v>13458</v>
      </c>
      <c r="X4489" s="302">
        <v>0</v>
      </c>
      <c r="Y4489" s="302">
        <v>0</v>
      </c>
      <c r="Z4489" s="302">
        <v>100</v>
      </c>
      <c r="AA4489" s="302">
        <v>45291</v>
      </c>
      <c r="AB4489" s="302">
        <v>0</v>
      </c>
      <c r="AC4489" s="302">
        <v>42234</v>
      </c>
      <c r="AD4489" s="302" t="s">
        <v>72</v>
      </c>
      <c r="AE4489" s="302"/>
      <c r="AF4489" s="302"/>
      <c r="AG4489" s="302"/>
      <c r="AH4489" s="222"/>
      <c r="AI4489" s="229"/>
    </row>
    <row r="4490" spans="1:35" ht="206.25">
      <c r="A4490" s="70" t="s">
        <v>12042</v>
      </c>
      <c r="B4490" s="74" t="s">
        <v>19</v>
      </c>
      <c r="C4490" s="74" t="s">
        <v>9151</v>
      </c>
      <c r="D4490" s="75">
        <v>42330</v>
      </c>
      <c r="E4490" s="76">
        <v>0.22013888888888888</v>
      </c>
      <c r="F4490" s="75">
        <v>42330</v>
      </c>
      <c r="G4490" s="76">
        <v>0.22083333333333333</v>
      </c>
      <c r="H4490" s="76">
        <v>6.9444444444444198E-4</v>
      </c>
      <c r="I4490" s="74">
        <v>7</v>
      </c>
      <c r="J4490" s="74"/>
      <c r="K4490" s="74"/>
      <c r="L4490" s="74" t="s">
        <v>16</v>
      </c>
      <c r="M4490" s="225" t="s">
        <v>2856</v>
      </c>
      <c r="N4490" s="226">
        <v>110</v>
      </c>
      <c r="O4490" s="225" t="s">
        <v>7</v>
      </c>
      <c r="P4490" s="225" t="s">
        <v>13459</v>
      </c>
      <c r="Q4490" s="225" t="s">
        <v>13457</v>
      </c>
      <c r="R4490" s="225">
        <v>2</v>
      </c>
      <c r="S4490" s="225">
        <v>3</v>
      </c>
      <c r="T4490" s="225">
        <v>5</v>
      </c>
      <c r="U4490" s="302"/>
      <c r="V4490" s="302"/>
      <c r="W4490" s="302"/>
      <c r="X4490" s="302"/>
      <c r="Y4490" s="302"/>
      <c r="Z4490" s="302"/>
      <c r="AA4490" s="302"/>
      <c r="AB4490" s="302"/>
      <c r="AC4490" s="302"/>
      <c r="AD4490" s="302" t="s">
        <v>37</v>
      </c>
      <c r="AE4490" s="302"/>
      <c r="AF4490" s="302"/>
      <c r="AG4490" s="302"/>
      <c r="AH4490" s="222"/>
      <c r="AI4490" s="229"/>
    </row>
    <row r="4491" spans="1:35" ht="56.25">
      <c r="A4491" s="70" t="s">
        <v>12042</v>
      </c>
      <c r="B4491" s="74" t="s">
        <v>19</v>
      </c>
      <c r="C4491" s="74" t="s">
        <v>5554</v>
      </c>
      <c r="D4491" s="75">
        <v>42330</v>
      </c>
      <c r="E4491" s="76">
        <v>0.25</v>
      </c>
      <c r="F4491" s="75">
        <v>42330</v>
      </c>
      <c r="G4491" s="76">
        <v>0.26041666666666669</v>
      </c>
      <c r="H4491" s="76">
        <v>1.0416666666666685E-2</v>
      </c>
      <c r="I4491" s="74">
        <v>3</v>
      </c>
      <c r="J4491" s="74"/>
      <c r="K4491" s="74"/>
      <c r="L4491" s="74" t="s">
        <v>16</v>
      </c>
      <c r="M4491" s="225" t="s">
        <v>2609</v>
      </c>
      <c r="N4491" s="226" t="s">
        <v>3</v>
      </c>
      <c r="O4491" s="225" t="s">
        <v>7</v>
      </c>
      <c r="P4491" s="225" t="s">
        <v>12310</v>
      </c>
      <c r="Q4491" s="225" t="s">
        <v>12381</v>
      </c>
      <c r="R4491" s="225">
        <v>1</v>
      </c>
      <c r="S4491" s="225"/>
      <c r="T4491" s="225">
        <v>1</v>
      </c>
      <c r="U4491" s="302"/>
      <c r="V4491" s="302"/>
      <c r="W4491" s="302"/>
      <c r="X4491" s="302"/>
      <c r="Y4491" s="302"/>
      <c r="Z4491" s="302"/>
      <c r="AA4491" s="302"/>
      <c r="AB4491" s="302"/>
      <c r="AC4491" s="302"/>
      <c r="AD4491" s="302" t="s">
        <v>37</v>
      </c>
      <c r="AE4491" s="302"/>
      <c r="AF4491" s="302"/>
      <c r="AG4491" s="302"/>
      <c r="AH4491" s="222"/>
      <c r="AI4491" s="229"/>
    </row>
    <row r="4492" spans="1:35" ht="112.5">
      <c r="A4492" s="70" t="s">
        <v>12042</v>
      </c>
      <c r="B4492" s="74" t="s">
        <v>19</v>
      </c>
      <c r="C4492" s="74" t="s">
        <v>19</v>
      </c>
      <c r="D4492" s="75">
        <v>42330</v>
      </c>
      <c r="E4492" s="76">
        <v>0.27777777777777779</v>
      </c>
      <c r="F4492" s="75">
        <v>42331</v>
      </c>
      <c r="G4492" s="76">
        <v>8.3333333333333329E-2</v>
      </c>
      <c r="H4492" s="76">
        <v>0.80555555555555547</v>
      </c>
      <c r="I4492" s="74">
        <v>1</v>
      </c>
      <c r="J4492" s="74"/>
      <c r="K4492" s="74"/>
      <c r="L4492" s="74" t="s">
        <v>4</v>
      </c>
      <c r="M4492" s="225" t="s">
        <v>3682</v>
      </c>
      <c r="N4492" s="226" t="s">
        <v>3</v>
      </c>
      <c r="O4492" s="225" t="s">
        <v>7</v>
      </c>
      <c r="P4492" s="225" t="s">
        <v>12382</v>
      </c>
      <c r="Q4492" s="225" t="s">
        <v>12383</v>
      </c>
      <c r="R4492" s="225">
        <v>8</v>
      </c>
      <c r="S4492" s="225"/>
      <c r="T4492" s="225">
        <v>8</v>
      </c>
      <c r="U4492" s="302" t="s">
        <v>28</v>
      </c>
      <c r="V4492" s="302">
        <v>1970</v>
      </c>
      <c r="W4492" s="302" t="s">
        <v>5362</v>
      </c>
      <c r="X4492" s="302">
        <v>0</v>
      </c>
      <c r="Y4492" s="302">
        <v>42331</v>
      </c>
      <c r="Z4492" s="302">
        <v>100</v>
      </c>
      <c r="AA4492" s="302"/>
      <c r="AB4492" s="302">
        <v>0</v>
      </c>
      <c r="AC4492" s="302">
        <v>42069</v>
      </c>
      <c r="AD4492" s="302" t="s">
        <v>0</v>
      </c>
      <c r="AE4492" s="302"/>
      <c r="AF4492" s="302"/>
      <c r="AG4492" s="302"/>
      <c r="AH4492" s="222"/>
      <c r="AI4492" s="229"/>
    </row>
    <row r="4493" spans="1:35" ht="75">
      <c r="A4493" s="70" t="s">
        <v>12042</v>
      </c>
      <c r="B4493" s="74" t="s">
        <v>19</v>
      </c>
      <c r="C4493" s="74" t="s">
        <v>5554</v>
      </c>
      <c r="D4493" s="75">
        <v>42330</v>
      </c>
      <c r="E4493" s="76">
        <v>8.3333333333333329E-2</v>
      </c>
      <c r="F4493" s="75">
        <v>42330</v>
      </c>
      <c r="G4493" s="76">
        <v>0.33888888888888885</v>
      </c>
      <c r="H4493" s="76">
        <v>0.25555555555555554</v>
      </c>
      <c r="I4493" s="74">
        <v>3</v>
      </c>
      <c r="J4493" s="74"/>
      <c r="K4493" s="74" t="s">
        <v>20</v>
      </c>
      <c r="L4493" s="74" t="s">
        <v>16</v>
      </c>
      <c r="M4493" s="225" t="s">
        <v>270</v>
      </c>
      <c r="N4493" s="226" t="s">
        <v>3</v>
      </c>
      <c r="O4493" s="225" t="s">
        <v>7</v>
      </c>
      <c r="P4493" s="225" t="s">
        <v>12311</v>
      </c>
      <c r="Q4493" s="225" t="s">
        <v>12384</v>
      </c>
      <c r="R4493" s="225">
        <v>5</v>
      </c>
      <c r="S4493" s="225">
        <v>5</v>
      </c>
      <c r="T4493" s="225">
        <v>10</v>
      </c>
      <c r="U4493" s="302"/>
      <c r="V4493" s="302"/>
      <c r="W4493" s="302"/>
      <c r="X4493" s="302"/>
      <c r="Y4493" s="302"/>
      <c r="Z4493" s="302"/>
      <c r="AA4493" s="302"/>
      <c r="AB4493" s="302"/>
      <c r="AC4493" s="302"/>
      <c r="AD4493" s="302" t="s">
        <v>37</v>
      </c>
      <c r="AE4493" s="302"/>
      <c r="AF4493" s="302"/>
      <c r="AG4493" s="302"/>
      <c r="AH4493" s="222"/>
      <c r="AI4493" s="229"/>
    </row>
    <row r="4494" spans="1:35" ht="56.25">
      <c r="A4494" s="70" t="s">
        <v>12042</v>
      </c>
      <c r="B4494" s="74" t="s">
        <v>19</v>
      </c>
      <c r="C4494" s="74" t="s">
        <v>5554</v>
      </c>
      <c r="D4494" s="75">
        <v>42330</v>
      </c>
      <c r="E4494" s="76">
        <v>0.4375</v>
      </c>
      <c r="F4494" s="75">
        <v>42330</v>
      </c>
      <c r="G4494" s="76">
        <v>0.4381944444444445</v>
      </c>
      <c r="H4494" s="76">
        <v>6.9444444444449749E-4</v>
      </c>
      <c r="I4494" s="74">
        <v>14</v>
      </c>
      <c r="J4494" s="74"/>
      <c r="K4494" s="74" t="s">
        <v>8</v>
      </c>
      <c r="L4494" s="74" t="s">
        <v>16</v>
      </c>
      <c r="M4494" s="225" t="s">
        <v>174</v>
      </c>
      <c r="N4494" s="226">
        <v>35</v>
      </c>
      <c r="O4494" s="225" t="s">
        <v>7</v>
      </c>
      <c r="P4494" s="225" t="s">
        <v>3451</v>
      </c>
      <c r="Q4494" s="225" t="s">
        <v>12385</v>
      </c>
      <c r="R4494" s="225">
        <v>1</v>
      </c>
      <c r="S4494" s="225">
        <v>4</v>
      </c>
      <c r="T4494" s="225">
        <v>5</v>
      </c>
      <c r="U4494" s="302"/>
      <c r="V4494" s="302"/>
      <c r="W4494" s="302"/>
      <c r="X4494" s="302"/>
      <c r="Y4494" s="302"/>
      <c r="Z4494" s="302"/>
      <c r="AA4494" s="302"/>
      <c r="AB4494" s="302"/>
      <c r="AC4494" s="302"/>
      <c r="AD4494" s="302" t="s">
        <v>37</v>
      </c>
      <c r="AE4494" s="302"/>
      <c r="AF4494" s="302"/>
      <c r="AG4494" s="302"/>
      <c r="AH4494" s="222"/>
      <c r="AI4494" s="229"/>
    </row>
    <row r="4495" spans="1:35" ht="206.25">
      <c r="A4495" s="70" t="s">
        <v>12042</v>
      </c>
      <c r="B4495" s="74" t="s">
        <v>19</v>
      </c>
      <c r="C4495" s="74" t="s">
        <v>19</v>
      </c>
      <c r="D4495" s="75">
        <v>42330</v>
      </c>
      <c r="E4495" s="76">
        <v>0.4548611111111111</v>
      </c>
      <c r="F4495" s="75">
        <v>42330</v>
      </c>
      <c r="G4495" s="76">
        <v>0.84236111111111101</v>
      </c>
      <c r="H4495" s="76">
        <v>0.3874999999999999</v>
      </c>
      <c r="I4495" s="74">
        <v>10</v>
      </c>
      <c r="J4495" s="74" t="s">
        <v>445</v>
      </c>
      <c r="K4495" s="74" t="s">
        <v>14</v>
      </c>
      <c r="L4495" s="74" t="s">
        <v>4</v>
      </c>
      <c r="M4495" s="225" t="s">
        <v>171</v>
      </c>
      <c r="N4495" s="226" t="s">
        <v>3</v>
      </c>
      <c r="O4495" s="225" t="s">
        <v>7</v>
      </c>
      <c r="P4495" s="225" t="s">
        <v>2682</v>
      </c>
      <c r="Q4495" s="225" t="s">
        <v>12386</v>
      </c>
      <c r="R4495" s="225">
        <v>73</v>
      </c>
      <c r="S4495" s="225"/>
      <c r="T4495" s="225">
        <v>73</v>
      </c>
      <c r="U4495" s="302" t="s">
        <v>28</v>
      </c>
      <c r="V4495" s="302">
        <v>1978</v>
      </c>
      <c r="W4495" s="302" t="s">
        <v>13460</v>
      </c>
      <c r="X4495" s="302">
        <v>0</v>
      </c>
      <c r="Y4495" s="302">
        <v>42217</v>
      </c>
      <c r="Z4495" s="302">
        <v>100</v>
      </c>
      <c r="AA4495" s="302">
        <v>42583</v>
      </c>
      <c r="AB4495" s="302">
        <v>0</v>
      </c>
      <c r="AC4495" s="302">
        <v>41942</v>
      </c>
      <c r="AD4495" s="302" t="s">
        <v>0</v>
      </c>
      <c r="AE4495" s="302"/>
      <c r="AF4495" s="302"/>
      <c r="AG4495" s="302"/>
      <c r="AH4495" s="222"/>
      <c r="AI4495" s="229"/>
    </row>
    <row r="4496" spans="1:35" ht="56.25">
      <c r="A4496" s="70" t="s">
        <v>12463</v>
      </c>
      <c r="B4496" s="74" t="s">
        <v>69</v>
      </c>
      <c r="C4496" s="74" t="s">
        <v>69</v>
      </c>
      <c r="D4496" s="75">
        <v>42365</v>
      </c>
      <c r="E4496" s="76">
        <v>0.72916666666666663</v>
      </c>
      <c r="F4496" s="75">
        <v>42366</v>
      </c>
      <c r="G4496" s="76">
        <v>6.7361111111111108E-2</v>
      </c>
      <c r="H4496" s="76">
        <v>0.33819444444444446</v>
      </c>
      <c r="I4496" s="74">
        <v>8</v>
      </c>
      <c r="J4496" s="74" t="s">
        <v>143</v>
      </c>
      <c r="K4496" s="74" t="s">
        <v>20</v>
      </c>
      <c r="L4496" s="74" t="s">
        <v>9</v>
      </c>
      <c r="M4496" s="225" t="s">
        <v>12909</v>
      </c>
      <c r="N4496" s="226" t="s">
        <v>3</v>
      </c>
      <c r="O4496" s="225" t="s">
        <v>7</v>
      </c>
      <c r="P4496" s="225" t="s">
        <v>1526</v>
      </c>
      <c r="Q4496" s="225" t="s">
        <v>12910</v>
      </c>
      <c r="R4496" s="225">
        <v>36.564999999999998</v>
      </c>
      <c r="S4496" s="225">
        <v>1.633</v>
      </c>
      <c r="T4496" s="225">
        <v>38.198</v>
      </c>
      <c r="U4496" s="302" t="s">
        <v>28</v>
      </c>
      <c r="V4496" s="302">
        <v>1957</v>
      </c>
      <c r="W4496" s="302" t="s">
        <v>1477</v>
      </c>
      <c r="X4496" s="302" t="s">
        <v>724</v>
      </c>
      <c r="Y4496" s="302" t="s">
        <v>2660</v>
      </c>
      <c r="Z4496" s="302">
        <v>100</v>
      </c>
      <c r="AA4496" s="302" t="s">
        <v>9579</v>
      </c>
      <c r="AB4496" s="302">
        <v>0</v>
      </c>
      <c r="AC4496" s="302" t="s">
        <v>2660</v>
      </c>
      <c r="AD4496" s="302" t="s">
        <v>31</v>
      </c>
      <c r="AE4496" s="302"/>
      <c r="AF4496" s="302"/>
      <c r="AG4496" s="302" t="s">
        <v>12910</v>
      </c>
      <c r="AH4496" s="222"/>
      <c r="AI4496" s="229"/>
    </row>
    <row r="4497" spans="1:35" ht="56.25">
      <c r="A4497" s="70" t="s">
        <v>12042</v>
      </c>
      <c r="B4497" s="74" t="s">
        <v>19</v>
      </c>
      <c r="C4497" s="74" t="s">
        <v>5554</v>
      </c>
      <c r="D4497" s="75">
        <v>42330</v>
      </c>
      <c r="E4497" s="76">
        <v>0.50069444444444444</v>
      </c>
      <c r="F4497" s="75">
        <v>42330</v>
      </c>
      <c r="G4497" s="76">
        <v>0.50486111111111109</v>
      </c>
      <c r="H4497" s="76">
        <v>4.1666666666666519E-3</v>
      </c>
      <c r="I4497" s="74">
        <v>3</v>
      </c>
      <c r="J4497" s="74"/>
      <c r="K4497" s="74"/>
      <c r="L4497" s="74" t="s">
        <v>16</v>
      </c>
      <c r="M4497" s="225" t="s">
        <v>2609</v>
      </c>
      <c r="N4497" s="226" t="s">
        <v>3</v>
      </c>
      <c r="O4497" s="225" t="s">
        <v>7</v>
      </c>
      <c r="P4497" s="225" t="s">
        <v>12312</v>
      </c>
      <c r="Q4497" s="225" t="s">
        <v>12381</v>
      </c>
      <c r="R4497" s="225">
        <v>1</v>
      </c>
      <c r="S4497" s="225"/>
      <c r="T4497" s="225">
        <v>1</v>
      </c>
      <c r="U4497" s="302"/>
      <c r="V4497" s="302"/>
      <c r="W4497" s="302"/>
      <c r="X4497" s="302"/>
      <c r="Y4497" s="302"/>
      <c r="Z4497" s="302"/>
      <c r="AA4497" s="302"/>
      <c r="AB4497" s="302"/>
      <c r="AC4497" s="302"/>
      <c r="AD4497" s="302" t="s">
        <v>37</v>
      </c>
      <c r="AE4497" s="302"/>
      <c r="AF4497" s="302"/>
      <c r="AG4497" s="302"/>
      <c r="AH4497" s="222"/>
      <c r="AI4497" s="229"/>
    </row>
    <row r="4498" spans="1:35" ht="75">
      <c r="A4498" s="70" t="s">
        <v>12463</v>
      </c>
      <c r="B4498" s="74" t="s">
        <v>69</v>
      </c>
      <c r="C4498" s="74" t="s">
        <v>69</v>
      </c>
      <c r="D4498" s="75">
        <v>42365</v>
      </c>
      <c r="E4498" s="76">
        <v>0.8979166666666667</v>
      </c>
      <c r="F4498" s="75">
        <v>42366</v>
      </c>
      <c r="G4498" s="76">
        <v>0.2951388888888889</v>
      </c>
      <c r="H4498" s="76">
        <v>0.3972222222222222</v>
      </c>
      <c r="I4498" s="74">
        <v>15</v>
      </c>
      <c r="J4498" s="74" t="s">
        <v>143</v>
      </c>
      <c r="K4498" s="74" t="s">
        <v>20</v>
      </c>
      <c r="L4498" s="74" t="s">
        <v>9</v>
      </c>
      <c r="M4498" s="225" t="s">
        <v>12566</v>
      </c>
      <c r="N4498" s="226" t="s">
        <v>3</v>
      </c>
      <c r="O4498" s="225" t="s">
        <v>7</v>
      </c>
      <c r="P4498" s="225" t="s">
        <v>12911</v>
      </c>
      <c r="Q4498" s="225" t="s">
        <v>12912</v>
      </c>
      <c r="R4498" s="225">
        <v>30.067</v>
      </c>
      <c r="S4498" s="225">
        <v>1.97</v>
      </c>
      <c r="T4498" s="225">
        <v>32.036999999999999</v>
      </c>
      <c r="U4498" s="302" t="s">
        <v>28</v>
      </c>
      <c r="V4498" s="302">
        <v>2001</v>
      </c>
      <c r="W4498" s="302" t="s">
        <v>1477</v>
      </c>
      <c r="X4498" s="302" t="s">
        <v>724</v>
      </c>
      <c r="Y4498" s="302" t="s">
        <v>5205</v>
      </c>
      <c r="Z4498" s="302">
        <v>100</v>
      </c>
      <c r="AA4498" s="302" t="s">
        <v>13197</v>
      </c>
      <c r="AB4498" s="302">
        <v>0</v>
      </c>
      <c r="AC4498" s="302" t="s">
        <v>5205</v>
      </c>
      <c r="AD4498" s="302" t="s">
        <v>31</v>
      </c>
      <c r="AE4498" s="302"/>
      <c r="AF4498" s="302"/>
      <c r="AG4498" s="302" t="s">
        <v>12912</v>
      </c>
      <c r="AH4498" s="222"/>
      <c r="AI4498" s="229"/>
    </row>
    <row r="4499" spans="1:35" ht="93.75">
      <c r="A4499" s="70" t="s">
        <v>12042</v>
      </c>
      <c r="B4499" s="74" t="s">
        <v>19</v>
      </c>
      <c r="C4499" s="74" t="s">
        <v>5554</v>
      </c>
      <c r="D4499" s="75">
        <v>42330</v>
      </c>
      <c r="E4499" s="76">
        <v>8.3333333333333329E-2</v>
      </c>
      <c r="F4499" s="75">
        <v>42330</v>
      </c>
      <c r="G4499" s="76">
        <v>0.10972222222222222</v>
      </c>
      <c r="H4499" s="76">
        <v>2.6388888888888892E-2</v>
      </c>
      <c r="I4499" s="74">
        <v>3</v>
      </c>
      <c r="J4499" s="74"/>
      <c r="K4499" s="74"/>
      <c r="L4499" s="74" t="s">
        <v>16</v>
      </c>
      <c r="M4499" s="225" t="s">
        <v>2609</v>
      </c>
      <c r="N4499" s="226" t="s">
        <v>3</v>
      </c>
      <c r="O4499" s="225" t="s">
        <v>7</v>
      </c>
      <c r="P4499" s="225" t="s">
        <v>12312</v>
      </c>
      <c r="Q4499" s="225" t="s">
        <v>12389</v>
      </c>
      <c r="R4499" s="225">
        <v>2</v>
      </c>
      <c r="S4499" s="225">
        <v>2</v>
      </c>
      <c r="T4499" s="225">
        <v>4</v>
      </c>
      <c r="U4499" s="302"/>
      <c r="V4499" s="302"/>
      <c r="W4499" s="302"/>
      <c r="X4499" s="302"/>
      <c r="Y4499" s="302"/>
      <c r="Z4499" s="302"/>
      <c r="AA4499" s="302"/>
      <c r="AB4499" s="302"/>
      <c r="AC4499" s="302"/>
      <c r="AD4499" s="302" t="s">
        <v>37</v>
      </c>
      <c r="AE4499" s="302"/>
      <c r="AF4499" s="302"/>
      <c r="AG4499" s="302"/>
      <c r="AH4499" s="222"/>
      <c r="AI4499" s="229"/>
    </row>
    <row r="4500" spans="1:35" ht="300">
      <c r="A4500" s="70" t="s">
        <v>122</v>
      </c>
      <c r="B4500" s="74" t="s">
        <v>69</v>
      </c>
      <c r="C4500" s="74" t="s">
        <v>69</v>
      </c>
      <c r="D4500" s="75">
        <v>42012</v>
      </c>
      <c r="E4500" s="76">
        <v>9.0972222222222218E-2</v>
      </c>
      <c r="F4500" s="75">
        <v>42012</v>
      </c>
      <c r="G4500" s="76">
        <v>0.14027777777777778</v>
      </c>
      <c r="H4500" s="76">
        <v>4.9305555555555561E-2</v>
      </c>
      <c r="I4500" s="74">
        <v>12</v>
      </c>
      <c r="J4500" s="74" t="s">
        <v>143</v>
      </c>
      <c r="K4500" s="74" t="s">
        <v>14</v>
      </c>
      <c r="L4500" s="74" t="s">
        <v>9</v>
      </c>
      <c r="M4500" s="225" t="s">
        <v>201</v>
      </c>
      <c r="N4500" s="226" t="s">
        <v>3</v>
      </c>
      <c r="O4500" s="225" t="s">
        <v>7</v>
      </c>
      <c r="P4500" s="225" t="s">
        <v>202</v>
      </c>
      <c r="Q4500" s="225" t="s">
        <v>2033</v>
      </c>
      <c r="R4500" s="225">
        <v>2.931</v>
      </c>
      <c r="S4500" s="225">
        <v>0.95799999999999996</v>
      </c>
      <c r="T4500" s="225">
        <v>3.8890000000000002</v>
      </c>
      <c r="U4500" s="302" t="s">
        <v>28</v>
      </c>
      <c r="V4500" s="302">
        <v>2006</v>
      </c>
      <c r="W4500" s="302" t="s">
        <v>1358</v>
      </c>
      <c r="X4500" s="302" t="s">
        <v>724</v>
      </c>
      <c r="Y4500" s="302" t="s">
        <v>2034</v>
      </c>
      <c r="Z4500" s="302">
        <v>100</v>
      </c>
      <c r="AA4500" s="302" t="s">
        <v>1481</v>
      </c>
      <c r="AB4500" s="302">
        <v>0</v>
      </c>
      <c r="AC4500" s="302" t="s">
        <v>1481</v>
      </c>
      <c r="AD4500" s="302" t="s">
        <v>66</v>
      </c>
      <c r="AE4500" s="302" t="s">
        <v>53</v>
      </c>
      <c r="AF4500" s="302"/>
      <c r="AG4500" s="302" t="s">
        <v>2035</v>
      </c>
      <c r="AH4500" s="222"/>
      <c r="AI4500" s="229"/>
    </row>
    <row r="4501" spans="1:35" ht="56.25">
      <c r="A4501" s="70" t="s">
        <v>12042</v>
      </c>
      <c r="B4501" s="74" t="s">
        <v>19</v>
      </c>
      <c r="C4501" s="74" t="s">
        <v>5554</v>
      </c>
      <c r="D4501" s="75">
        <v>42330</v>
      </c>
      <c r="E4501" s="76">
        <v>0.32708333333333334</v>
      </c>
      <c r="F4501" s="75">
        <v>42330</v>
      </c>
      <c r="G4501" s="76">
        <v>0.32777777777777778</v>
      </c>
      <c r="H4501" s="76">
        <v>6.9444444444444198E-4</v>
      </c>
      <c r="I4501" s="74">
        <v>3</v>
      </c>
      <c r="J4501" s="74"/>
      <c r="K4501" s="74"/>
      <c r="L4501" s="74" t="s">
        <v>16</v>
      </c>
      <c r="M4501" s="225" t="s">
        <v>874</v>
      </c>
      <c r="N4501" s="226" t="s">
        <v>3</v>
      </c>
      <c r="O4501" s="225" t="s">
        <v>7</v>
      </c>
      <c r="P4501" s="225" t="s">
        <v>9048</v>
      </c>
      <c r="Q4501" s="225" t="s">
        <v>12333</v>
      </c>
      <c r="R4501" s="225">
        <v>1</v>
      </c>
      <c r="S4501" s="225">
        <v>2</v>
      </c>
      <c r="T4501" s="225">
        <v>3</v>
      </c>
      <c r="U4501" s="302"/>
      <c r="V4501" s="302"/>
      <c r="W4501" s="302"/>
      <c r="X4501" s="302"/>
      <c r="Y4501" s="302"/>
      <c r="Z4501" s="302"/>
      <c r="AA4501" s="302"/>
      <c r="AB4501" s="302"/>
      <c r="AC4501" s="302"/>
      <c r="AD4501" s="302" t="s">
        <v>37</v>
      </c>
      <c r="AE4501" s="302"/>
      <c r="AF4501" s="302"/>
      <c r="AG4501" s="302"/>
      <c r="AH4501" s="222"/>
      <c r="AI4501" s="229"/>
    </row>
    <row r="4502" spans="1:35" ht="206.25">
      <c r="A4502" s="70" t="s">
        <v>12042</v>
      </c>
      <c r="B4502" s="74" t="s">
        <v>81</v>
      </c>
      <c r="C4502" s="74" t="s">
        <v>81</v>
      </c>
      <c r="D4502" s="75">
        <v>42330</v>
      </c>
      <c r="E4502" s="76">
        <v>1.2499999999999999E-2</v>
      </c>
      <c r="F4502" s="75">
        <v>42330</v>
      </c>
      <c r="G4502" s="76">
        <v>1.2499999999999999E-2</v>
      </c>
      <c r="H4502" s="76">
        <v>0</v>
      </c>
      <c r="I4502" s="74">
        <v>41</v>
      </c>
      <c r="J4502" s="74" t="s">
        <v>143</v>
      </c>
      <c r="K4502" s="74" t="s">
        <v>8</v>
      </c>
      <c r="L4502" s="74" t="s">
        <v>9</v>
      </c>
      <c r="M4502" s="225" t="s">
        <v>12318</v>
      </c>
      <c r="N4502" s="226">
        <v>35</v>
      </c>
      <c r="O4502" s="225" t="s">
        <v>7</v>
      </c>
      <c r="P4502" s="225" t="s">
        <v>12318</v>
      </c>
      <c r="Q4502" s="225" t="s">
        <v>12994</v>
      </c>
      <c r="R4502" s="225"/>
      <c r="S4502" s="225">
        <v>2</v>
      </c>
      <c r="T4502" s="225">
        <v>2</v>
      </c>
      <c r="U4502" s="302" t="s">
        <v>28</v>
      </c>
      <c r="V4502" s="302">
        <v>2001</v>
      </c>
      <c r="W4502" s="302" t="s">
        <v>606</v>
      </c>
      <c r="X4502" s="302" t="s">
        <v>10005</v>
      </c>
      <c r="Y4502" s="302" t="s">
        <v>12995</v>
      </c>
      <c r="Z4502" s="302">
        <v>1</v>
      </c>
      <c r="AA4502" s="302"/>
      <c r="AB4502" s="302">
        <v>0</v>
      </c>
      <c r="AC4502" s="302">
        <v>42335</v>
      </c>
      <c r="AD4502" s="302" t="s">
        <v>54</v>
      </c>
      <c r="AE4502" s="302"/>
      <c r="AF4502" s="302"/>
      <c r="AG4502" s="302"/>
      <c r="AH4502" s="222"/>
      <c r="AI4502" s="229"/>
    </row>
    <row r="4503" spans="1:35" ht="206.25">
      <c r="A4503" s="70" t="s">
        <v>12042</v>
      </c>
      <c r="B4503" s="74" t="s">
        <v>15</v>
      </c>
      <c r="C4503" s="74" t="s">
        <v>209</v>
      </c>
      <c r="D4503" s="75">
        <v>42330</v>
      </c>
      <c r="E4503" s="76">
        <v>0.28750000000000003</v>
      </c>
      <c r="F4503" s="75">
        <v>42330</v>
      </c>
      <c r="G4503" s="76">
        <v>0.28750000000000003</v>
      </c>
      <c r="H4503" s="76">
        <f>(F4503+G4503)-(D4503+E4503)</f>
        <v>0</v>
      </c>
      <c r="I4503" s="74">
        <v>14</v>
      </c>
      <c r="J4503" s="74" t="s">
        <v>332</v>
      </c>
      <c r="K4503" s="74" t="s">
        <v>8</v>
      </c>
      <c r="L4503" s="74" t="s">
        <v>16</v>
      </c>
      <c r="M4503" s="225" t="s">
        <v>3486</v>
      </c>
      <c r="N4503" s="226">
        <v>35</v>
      </c>
      <c r="O4503" s="225" t="s">
        <v>7</v>
      </c>
      <c r="P4503" s="225" t="s">
        <v>12313</v>
      </c>
      <c r="Q4503" s="225" t="s">
        <v>12487</v>
      </c>
      <c r="R4503" s="225"/>
      <c r="S4503" s="225">
        <v>2.08</v>
      </c>
      <c r="T4503" s="225">
        <f>SUM(R4503:S4503)</f>
        <v>2.08</v>
      </c>
      <c r="U4503" s="302"/>
      <c r="V4503" s="302"/>
      <c r="W4503" s="302"/>
      <c r="X4503" s="302"/>
      <c r="Y4503" s="302"/>
      <c r="Z4503" s="302"/>
      <c r="AA4503" s="302"/>
      <c r="AB4503" s="302"/>
      <c r="AC4503" s="302"/>
      <c r="AD4503" s="302" t="s">
        <v>37</v>
      </c>
      <c r="AE4503" s="302"/>
      <c r="AF4503" s="302"/>
      <c r="AG4503" s="302"/>
      <c r="AH4503" s="222"/>
      <c r="AI4503" s="229"/>
    </row>
    <row r="4504" spans="1:35" ht="189">
      <c r="A4504" s="70" t="s">
        <v>12042</v>
      </c>
      <c r="B4504" s="74" t="s">
        <v>15</v>
      </c>
      <c r="C4504" s="74" t="s">
        <v>11831</v>
      </c>
      <c r="D4504" s="75">
        <v>42330</v>
      </c>
      <c r="E4504" s="76">
        <v>0.2951388888888889</v>
      </c>
      <c r="F4504" s="75">
        <v>42330</v>
      </c>
      <c r="G4504" s="76">
        <v>0.2951388888888889</v>
      </c>
      <c r="H4504" s="76">
        <f>(F4504+G4504)-(D4504+E4504)</f>
        <v>0</v>
      </c>
      <c r="I4504" s="74">
        <v>34</v>
      </c>
      <c r="J4504" s="74" t="s">
        <v>672</v>
      </c>
      <c r="K4504" s="74" t="s">
        <v>50</v>
      </c>
      <c r="L4504" s="74" t="s">
        <v>4</v>
      </c>
      <c r="M4504" s="225" t="s">
        <v>12321</v>
      </c>
      <c r="N4504" s="226">
        <v>35</v>
      </c>
      <c r="O4504" s="225" t="s">
        <v>7</v>
      </c>
      <c r="P4504" s="225" t="s">
        <v>12322</v>
      </c>
      <c r="Q4504" s="225" t="s">
        <v>12488</v>
      </c>
      <c r="R4504" s="225"/>
      <c r="S4504" s="225">
        <v>15.78</v>
      </c>
      <c r="T4504" s="225">
        <f>SUM(R4504:S4504)</f>
        <v>15.78</v>
      </c>
      <c r="U4504" s="302" t="s">
        <v>28</v>
      </c>
      <c r="V4504" s="302">
        <v>1971</v>
      </c>
      <c r="W4504" s="302" t="s">
        <v>13087</v>
      </c>
      <c r="X4504" s="302"/>
      <c r="Y4504" s="302" t="s">
        <v>13088</v>
      </c>
      <c r="Z4504" s="302">
        <v>100</v>
      </c>
      <c r="AA4504" s="302" t="s">
        <v>5573</v>
      </c>
      <c r="AB4504" s="302">
        <v>0</v>
      </c>
      <c r="AC4504" s="302"/>
      <c r="AD4504" s="302" t="s">
        <v>0</v>
      </c>
      <c r="AE4504" s="302" t="s">
        <v>53</v>
      </c>
      <c r="AF4504" s="302"/>
      <c r="AG4504" s="302" t="s">
        <v>13089</v>
      </c>
      <c r="AH4504" s="222"/>
      <c r="AI4504" s="229"/>
    </row>
    <row r="4505" spans="1:35" ht="93.75">
      <c r="A4505" s="70" t="s">
        <v>122</v>
      </c>
      <c r="B4505" s="74" t="s">
        <v>5</v>
      </c>
      <c r="C4505" s="74" t="s">
        <v>5</v>
      </c>
      <c r="D4505" s="75">
        <v>42018</v>
      </c>
      <c r="E4505" s="76">
        <v>0.39861111111111108</v>
      </c>
      <c r="F4505" s="75">
        <v>42018</v>
      </c>
      <c r="G4505" s="76">
        <v>0.39861111111111108</v>
      </c>
      <c r="H4505" s="76">
        <v>0</v>
      </c>
      <c r="I4505" s="74">
        <v>33</v>
      </c>
      <c r="J4505" s="74" t="s">
        <v>390</v>
      </c>
      <c r="K4505" s="74" t="s">
        <v>8</v>
      </c>
      <c r="L4505" s="74" t="s">
        <v>9</v>
      </c>
      <c r="M4505" s="225" t="s">
        <v>391</v>
      </c>
      <c r="N4505" s="226">
        <v>35</v>
      </c>
      <c r="O4505" s="225" t="s">
        <v>7</v>
      </c>
      <c r="P4505" s="225" t="s">
        <v>392</v>
      </c>
      <c r="Q4505" s="225" t="s">
        <v>409</v>
      </c>
      <c r="R4505" s="225"/>
      <c r="S4505" s="225">
        <v>15.1</v>
      </c>
      <c r="T4505" s="225">
        <f>R4505+S4505</f>
        <v>15.1</v>
      </c>
      <c r="U4505" s="302" t="s">
        <v>28</v>
      </c>
      <c r="V4505" s="302">
        <v>1972</v>
      </c>
      <c r="W4505" s="302" t="s">
        <v>606</v>
      </c>
      <c r="X4505" s="302" t="s">
        <v>411</v>
      </c>
      <c r="Y4505" s="302" t="s">
        <v>393</v>
      </c>
      <c r="Z4505" s="302">
        <v>100</v>
      </c>
      <c r="AA4505" s="302" t="s">
        <v>394</v>
      </c>
      <c r="AB4505" s="302">
        <v>0</v>
      </c>
      <c r="AC4505" s="302">
        <v>41711</v>
      </c>
      <c r="AD4505" s="302" t="s">
        <v>66</v>
      </c>
      <c r="AE4505" s="302"/>
      <c r="AF4505" s="302"/>
      <c r="AG4505" s="302"/>
      <c r="AH4505" s="222"/>
      <c r="AI4505" s="229"/>
    </row>
    <row r="4506" spans="1:35" ht="37.5">
      <c r="A4506" s="70" t="s">
        <v>12042</v>
      </c>
      <c r="B4506" s="74" t="s">
        <v>18</v>
      </c>
      <c r="C4506" s="74" t="s">
        <v>18</v>
      </c>
      <c r="D4506" s="75">
        <v>42330</v>
      </c>
      <c r="E4506" s="76">
        <v>42330.375</v>
      </c>
      <c r="F4506" s="75">
        <v>42330</v>
      </c>
      <c r="G4506" s="76">
        <v>42330.875</v>
      </c>
      <c r="H4506" s="76">
        <f>G4506-E4506</f>
        <v>0.5</v>
      </c>
      <c r="I4506" s="74">
        <v>1</v>
      </c>
      <c r="J4506" s="74"/>
      <c r="K4506" s="74"/>
      <c r="L4506" s="74" t="s">
        <v>11</v>
      </c>
      <c r="M4506" s="225" t="s">
        <v>3579</v>
      </c>
      <c r="N4506" s="226">
        <v>0.4</v>
      </c>
      <c r="O4506" s="225" t="s">
        <v>2</v>
      </c>
      <c r="P4506" s="225" t="s">
        <v>12432</v>
      </c>
      <c r="Q4506" s="225" t="s">
        <v>12433</v>
      </c>
      <c r="R4506" s="225">
        <v>0.65700000000000003</v>
      </c>
      <c r="S4506" s="225"/>
      <c r="T4506" s="225">
        <f>R4506+S4506</f>
        <v>0.65700000000000003</v>
      </c>
      <c r="U4506" s="302"/>
      <c r="V4506" s="302"/>
      <c r="W4506" s="302"/>
      <c r="X4506" s="302"/>
      <c r="Y4506" s="302"/>
      <c r="Z4506" s="302"/>
      <c r="AA4506" s="302"/>
      <c r="AB4506" s="302"/>
      <c r="AC4506" s="302"/>
      <c r="AD4506" s="302" t="s">
        <v>0</v>
      </c>
      <c r="AE4506" s="302"/>
      <c r="AF4506" s="302"/>
      <c r="AG4506" s="302"/>
      <c r="AH4506" s="222"/>
      <c r="AI4506" s="229"/>
    </row>
    <row r="4507" spans="1:35" ht="150">
      <c r="A4507" s="70" t="s">
        <v>122</v>
      </c>
      <c r="B4507" s="74" t="s">
        <v>19</v>
      </c>
      <c r="C4507" s="74" t="s">
        <v>19</v>
      </c>
      <c r="D4507" s="75">
        <v>42022</v>
      </c>
      <c r="E4507" s="76">
        <v>1.8055555555555557E-2</v>
      </c>
      <c r="F4507" s="75">
        <v>42022</v>
      </c>
      <c r="G4507" s="76">
        <v>1.8055555555555557E-2</v>
      </c>
      <c r="H4507" s="76">
        <f>F4507-D4507+G4507-E4507</f>
        <v>0</v>
      </c>
      <c r="I4507" s="74">
        <v>42</v>
      </c>
      <c r="J4507" s="74" t="s">
        <v>398</v>
      </c>
      <c r="K4507" s="74" t="s">
        <v>8</v>
      </c>
      <c r="L4507" s="74" t="s">
        <v>9</v>
      </c>
      <c r="M4507" s="225" t="s">
        <v>157</v>
      </c>
      <c r="N4507" s="226">
        <v>110</v>
      </c>
      <c r="O4507" s="225" t="s">
        <v>7</v>
      </c>
      <c r="P4507" s="225" t="s">
        <v>443</v>
      </c>
      <c r="Q4507" s="225" t="s">
        <v>1795</v>
      </c>
      <c r="R4507" s="225">
        <v>27</v>
      </c>
      <c r="S4507" s="225"/>
      <c r="T4507" s="225">
        <f>R4507+S4507</f>
        <v>27</v>
      </c>
      <c r="U4507" s="302" t="s">
        <v>28</v>
      </c>
      <c r="V4507" s="302">
        <v>2013</v>
      </c>
      <c r="W4507" s="302" t="s">
        <v>608</v>
      </c>
      <c r="X4507" s="302">
        <v>0</v>
      </c>
      <c r="Y4507" s="302">
        <v>41936</v>
      </c>
      <c r="Z4507" s="302">
        <v>100</v>
      </c>
      <c r="AA4507" s="302">
        <v>0</v>
      </c>
      <c r="AB4507" s="302">
        <v>0</v>
      </c>
      <c r="AC4507" s="302">
        <v>41904</v>
      </c>
      <c r="AD4507" s="302" t="s">
        <v>66</v>
      </c>
      <c r="AE4507" s="302"/>
      <c r="AF4507" s="302"/>
      <c r="AG4507" s="302"/>
      <c r="AH4507" s="222"/>
      <c r="AI4507" s="229"/>
    </row>
    <row r="4508" spans="1:35" ht="93.75">
      <c r="A4508" s="70" t="s">
        <v>12042</v>
      </c>
      <c r="B4508" s="74" t="s">
        <v>12</v>
      </c>
      <c r="C4508" s="74" t="s">
        <v>127</v>
      </c>
      <c r="D4508" s="75">
        <v>42330</v>
      </c>
      <c r="E4508" s="76">
        <v>0.28958333333333336</v>
      </c>
      <c r="F4508" s="75">
        <v>42330</v>
      </c>
      <c r="G4508" s="76">
        <v>0.52430555555555558</v>
      </c>
      <c r="H4508" s="76">
        <f>G4508-E4508</f>
        <v>0.23472222222222222</v>
      </c>
      <c r="I4508" s="74">
        <v>2</v>
      </c>
      <c r="J4508" s="74"/>
      <c r="K4508" s="74"/>
      <c r="L4508" s="74" t="s">
        <v>4</v>
      </c>
      <c r="M4508" s="225" t="s">
        <v>12319</v>
      </c>
      <c r="N4508" s="226">
        <v>0.4</v>
      </c>
      <c r="O4508" s="225" t="s">
        <v>25</v>
      </c>
      <c r="P4508" s="225" t="s">
        <v>12319</v>
      </c>
      <c r="Q4508" s="225" t="s">
        <v>13268</v>
      </c>
      <c r="R4508" s="225">
        <v>0.04</v>
      </c>
      <c r="S4508" s="225">
        <v>5.49</v>
      </c>
      <c r="T4508" s="225">
        <v>5.53</v>
      </c>
      <c r="U4508" s="302" t="s">
        <v>28</v>
      </c>
      <c r="V4508" s="302" t="s">
        <v>13269</v>
      </c>
      <c r="W4508" s="302" t="s">
        <v>13270</v>
      </c>
      <c r="X4508" s="302" t="s">
        <v>13162</v>
      </c>
      <c r="Y4508" s="302" t="s">
        <v>13271</v>
      </c>
      <c r="Z4508" s="302" t="s">
        <v>128</v>
      </c>
      <c r="AA4508" s="302" t="s">
        <v>13272</v>
      </c>
      <c r="AB4508" s="302">
        <v>6</v>
      </c>
      <c r="AC4508" s="302" t="s">
        <v>13273</v>
      </c>
      <c r="AD4508" s="302" t="s">
        <v>63</v>
      </c>
      <c r="AE4508" s="302" t="s">
        <v>53</v>
      </c>
      <c r="AF4508" s="302" t="s">
        <v>128</v>
      </c>
      <c r="AG4508" s="302"/>
      <c r="AH4508" s="222"/>
      <c r="AI4508" s="229"/>
    </row>
    <row r="4509" spans="1:35" ht="187.5">
      <c r="A4509" s="70" t="s">
        <v>122</v>
      </c>
      <c r="B4509" s="74" t="s">
        <v>19</v>
      </c>
      <c r="C4509" s="74" t="s">
        <v>19</v>
      </c>
      <c r="D4509" s="75">
        <v>42022</v>
      </c>
      <c r="E4509" s="76">
        <v>2.6388888888888889E-2</v>
      </c>
      <c r="F4509" s="75">
        <v>42022</v>
      </c>
      <c r="G4509" s="76">
        <v>3.7499999999999999E-2</v>
      </c>
      <c r="H4509" s="76">
        <f>F4509-D4509+G4509-E4509</f>
        <v>1.111111111111111E-2</v>
      </c>
      <c r="I4509" s="74">
        <v>42</v>
      </c>
      <c r="J4509" s="74" t="s">
        <v>398</v>
      </c>
      <c r="K4509" s="74" t="s">
        <v>20</v>
      </c>
      <c r="L4509" s="74" t="s">
        <v>9</v>
      </c>
      <c r="M4509" s="225" t="s">
        <v>157</v>
      </c>
      <c r="N4509" s="226">
        <v>110</v>
      </c>
      <c r="O4509" s="225" t="s">
        <v>7</v>
      </c>
      <c r="P4509" s="225" t="s">
        <v>443</v>
      </c>
      <c r="Q4509" s="225" t="s">
        <v>1796</v>
      </c>
      <c r="R4509" s="225">
        <v>37</v>
      </c>
      <c r="S4509" s="225"/>
      <c r="T4509" s="225">
        <f>R4509+S4509</f>
        <v>37</v>
      </c>
      <c r="U4509" s="302" t="s">
        <v>28</v>
      </c>
      <c r="V4509" s="302">
        <v>2013</v>
      </c>
      <c r="W4509" s="302" t="s">
        <v>608</v>
      </c>
      <c r="X4509" s="302">
        <v>0</v>
      </c>
      <c r="Y4509" s="302">
        <v>41936</v>
      </c>
      <c r="Z4509" s="302">
        <v>100</v>
      </c>
      <c r="AA4509" s="302">
        <v>0</v>
      </c>
      <c r="AB4509" s="302">
        <v>0</v>
      </c>
      <c r="AC4509" s="302">
        <v>41904</v>
      </c>
      <c r="AD4509" s="302" t="s">
        <v>66</v>
      </c>
      <c r="AE4509" s="302"/>
      <c r="AF4509" s="302"/>
      <c r="AG4509" s="302"/>
      <c r="AH4509" s="222"/>
      <c r="AI4509" s="229"/>
    </row>
    <row r="4510" spans="1:35" ht="47.25">
      <c r="A4510" s="70" t="s">
        <v>12042</v>
      </c>
      <c r="B4510" s="161" t="s">
        <v>84</v>
      </c>
      <c r="C4510" s="160" t="s">
        <v>2393</v>
      </c>
      <c r="D4510" s="163">
        <v>42331</v>
      </c>
      <c r="E4510" s="117">
        <v>0.63541666666666663</v>
      </c>
      <c r="F4510" s="163">
        <v>42331</v>
      </c>
      <c r="G4510" s="117">
        <v>0.67361111111111116</v>
      </c>
      <c r="H4510" s="158">
        <f>G4510-E4510</f>
        <v>3.8194444444444531E-2</v>
      </c>
      <c r="I4510" s="70">
        <v>17</v>
      </c>
      <c r="J4510" s="73"/>
      <c r="K4510" s="94"/>
      <c r="L4510" s="73" t="s">
        <v>4</v>
      </c>
      <c r="M4510" s="222" t="s">
        <v>12951</v>
      </c>
      <c r="N4510" s="219" t="s">
        <v>3</v>
      </c>
      <c r="O4510" s="441" t="s">
        <v>7</v>
      </c>
      <c r="P4510" s="222" t="s">
        <v>12951</v>
      </c>
      <c r="Q4510" s="439" t="s">
        <v>12952</v>
      </c>
      <c r="R4510" s="250">
        <v>5.3</v>
      </c>
      <c r="S4510" s="250"/>
      <c r="T4510" s="250">
        <v>5.3</v>
      </c>
      <c r="U4510" s="304" t="s">
        <v>44</v>
      </c>
      <c r="V4510" s="279">
        <v>1992</v>
      </c>
      <c r="W4510" s="273" t="s">
        <v>5149</v>
      </c>
      <c r="X4510" s="279"/>
      <c r="Y4510" s="289" t="s">
        <v>12953</v>
      </c>
      <c r="Z4510" s="279"/>
      <c r="AA4510" s="279"/>
      <c r="AB4510" s="279"/>
      <c r="AC4510" s="279"/>
      <c r="AD4510" s="274" t="s">
        <v>0</v>
      </c>
      <c r="AE4510" s="279"/>
      <c r="AF4510" s="279"/>
      <c r="AG4510" s="273" t="s">
        <v>12941</v>
      </c>
      <c r="AH4510" s="222"/>
      <c r="AI4510" s="229"/>
    </row>
    <row r="4511" spans="1:35" ht="31.5">
      <c r="A4511" s="70" t="s">
        <v>12042</v>
      </c>
      <c r="B4511" s="92" t="s">
        <v>21</v>
      </c>
      <c r="C4511" s="92" t="s">
        <v>21</v>
      </c>
      <c r="D4511" s="88">
        <v>42331</v>
      </c>
      <c r="E4511" s="89">
        <v>0.56527777777777777</v>
      </c>
      <c r="F4511" s="88">
        <v>42331</v>
      </c>
      <c r="G4511" s="89">
        <v>0.65277777777777779</v>
      </c>
      <c r="H4511" s="89">
        <v>8.7500000000000008E-2</v>
      </c>
      <c r="I4511" s="68">
        <v>1</v>
      </c>
      <c r="J4511" s="68"/>
      <c r="K4511" s="92"/>
      <c r="L4511" s="92" t="s">
        <v>11</v>
      </c>
      <c r="M4511" s="230" t="s">
        <v>13588</v>
      </c>
      <c r="N4511" s="221">
        <v>0.4</v>
      </c>
      <c r="O4511" s="221" t="s">
        <v>7</v>
      </c>
      <c r="P4511" s="230" t="s">
        <v>13589</v>
      </c>
      <c r="Q4511" s="221" t="s">
        <v>7352</v>
      </c>
      <c r="R4511" s="221">
        <v>4.3999999999999997E-2</v>
      </c>
      <c r="S4511" s="221">
        <v>2.1999999999999999E-2</v>
      </c>
      <c r="T4511" s="221">
        <v>6.6000000000000003E-2</v>
      </c>
      <c r="U4511" s="293" t="s">
        <v>45</v>
      </c>
      <c r="V4511" s="273" t="s">
        <v>128</v>
      </c>
      <c r="W4511" s="293" t="s">
        <v>128</v>
      </c>
      <c r="X4511" s="293" t="s">
        <v>128</v>
      </c>
      <c r="Y4511" s="269">
        <v>2015</v>
      </c>
      <c r="Z4511" s="318" t="s">
        <v>128</v>
      </c>
      <c r="AA4511" s="269">
        <v>2016</v>
      </c>
      <c r="AB4511" s="293" t="s">
        <v>128</v>
      </c>
      <c r="AC4511" s="269">
        <v>2015</v>
      </c>
      <c r="AD4511" s="293" t="s">
        <v>17</v>
      </c>
      <c r="AE4511" s="293" t="s">
        <v>57</v>
      </c>
      <c r="AF4511" s="293"/>
      <c r="AG4511" s="318"/>
      <c r="AH4511" s="230"/>
      <c r="AI4511" s="234"/>
    </row>
    <row r="4512" spans="1:35" ht="262.5">
      <c r="A4512" s="70" t="s">
        <v>122</v>
      </c>
      <c r="B4512" s="74" t="s">
        <v>19</v>
      </c>
      <c r="C4512" s="74" t="s">
        <v>19</v>
      </c>
      <c r="D4512" s="75">
        <v>42022</v>
      </c>
      <c r="E4512" s="76">
        <v>3.7499999999999999E-2</v>
      </c>
      <c r="F4512" s="75">
        <v>42022</v>
      </c>
      <c r="G4512" s="76">
        <v>8.3333333333333329E-2</v>
      </c>
      <c r="H4512" s="76">
        <f>F4512-D4512+G4512-E4512</f>
        <v>4.583333333333333E-2</v>
      </c>
      <c r="I4512" s="74">
        <v>42</v>
      </c>
      <c r="J4512" s="74" t="s">
        <v>398</v>
      </c>
      <c r="K4512" s="74" t="s">
        <v>14</v>
      </c>
      <c r="L4512" s="74" t="s">
        <v>9</v>
      </c>
      <c r="M4512" s="225" t="s">
        <v>157</v>
      </c>
      <c r="N4512" s="226">
        <v>110</v>
      </c>
      <c r="O4512" s="225" t="s">
        <v>7</v>
      </c>
      <c r="P4512" s="225" t="s">
        <v>443</v>
      </c>
      <c r="Q4512" s="225" t="s">
        <v>1797</v>
      </c>
      <c r="R4512" s="225">
        <v>152</v>
      </c>
      <c r="S4512" s="225"/>
      <c r="T4512" s="225">
        <f>R4512+S4512</f>
        <v>152</v>
      </c>
      <c r="U4512" s="302" t="s">
        <v>28</v>
      </c>
      <c r="V4512" s="302">
        <v>2013</v>
      </c>
      <c r="W4512" s="302" t="s">
        <v>608</v>
      </c>
      <c r="X4512" s="302">
        <v>0</v>
      </c>
      <c r="Y4512" s="302">
        <v>41936</v>
      </c>
      <c r="Z4512" s="302">
        <v>100</v>
      </c>
      <c r="AA4512" s="302">
        <v>0</v>
      </c>
      <c r="AB4512" s="302">
        <v>0</v>
      </c>
      <c r="AC4512" s="302">
        <v>41904</v>
      </c>
      <c r="AD4512" s="302" t="s">
        <v>66</v>
      </c>
      <c r="AE4512" s="302"/>
      <c r="AF4512" s="302"/>
      <c r="AG4512" s="302"/>
      <c r="AH4512" s="222"/>
      <c r="AI4512" s="229"/>
    </row>
    <row r="4513" spans="1:35" ht="93.75">
      <c r="A4513" s="70" t="s">
        <v>122</v>
      </c>
      <c r="B4513" s="74" t="s">
        <v>19</v>
      </c>
      <c r="C4513" s="74" t="s">
        <v>19</v>
      </c>
      <c r="D4513" s="75">
        <v>42022</v>
      </c>
      <c r="E4513" s="76">
        <v>0.97291666666666676</v>
      </c>
      <c r="F4513" s="75">
        <v>42022</v>
      </c>
      <c r="G4513" s="76">
        <v>0.97361111111111109</v>
      </c>
      <c r="H4513" s="76">
        <f>F4513-D4513+G4513-E4513</f>
        <v>6.9444444444433095E-4</v>
      </c>
      <c r="I4513" s="74">
        <v>41</v>
      </c>
      <c r="J4513" s="74" t="s">
        <v>398</v>
      </c>
      <c r="K4513" s="74" t="s">
        <v>8</v>
      </c>
      <c r="L4513" s="74" t="s">
        <v>9</v>
      </c>
      <c r="M4513" s="225" t="s">
        <v>157</v>
      </c>
      <c r="N4513" s="226">
        <v>110</v>
      </c>
      <c r="O4513" s="225" t="s">
        <v>7</v>
      </c>
      <c r="P4513" s="225" t="s">
        <v>443</v>
      </c>
      <c r="Q4513" s="225" t="s">
        <v>1794</v>
      </c>
      <c r="R4513" s="225">
        <v>86</v>
      </c>
      <c r="S4513" s="225"/>
      <c r="T4513" s="225">
        <f>R4513+S4513</f>
        <v>86</v>
      </c>
      <c r="U4513" s="302" t="s">
        <v>28</v>
      </c>
      <c r="V4513" s="302">
        <v>2013</v>
      </c>
      <c r="W4513" s="302" t="s">
        <v>608</v>
      </c>
      <c r="X4513" s="302">
        <v>0</v>
      </c>
      <c r="Y4513" s="302">
        <v>41936</v>
      </c>
      <c r="Z4513" s="302">
        <v>100</v>
      </c>
      <c r="AA4513" s="302">
        <v>0</v>
      </c>
      <c r="AB4513" s="302">
        <v>0</v>
      </c>
      <c r="AC4513" s="302">
        <v>41904</v>
      </c>
      <c r="AD4513" s="302" t="s">
        <v>66</v>
      </c>
      <c r="AE4513" s="302"/>
      <c r="AF4513" s="302"/>
      <c r="AG4513" s="302"/>
      <c r="AH4513" s="222"/>
      <c r="AI4513" s="229"/>
    </row>
    <row r="4514" spans="1:35" ht="409.5">
      <c r="A4514" s="70" t="s">
        <v>122</v>
      </c>
      <c r="B4514" s="74" t="s">
        <v>19</v>
      </c>
      <c r="C4514" s="74" t="s">
        <v>19</v>
      </c>
      <c r="D4514" s="75">
        <v>42023</v>
      </c>
      <c r="E4514" s="76">
        <v>8.3333333333333329E-2</v>
      </c>
      <c r="F4514" s="75">
        <v>42023</v>
      </c>
      <c r="G4514" s="76">
        <v>0.37986111111111115</v>
      </c>
      <c r="H4514" s="76">
        <f>F4514-D4514+G4514-E4514</f>
        <v>0.29652777777777783</v>
      </c>
      <c r="I4514" s="74">
        <v>44</v>
      </c>
      <c r="J4514" s="74" t="s">
        <v>398</v>
      </c>
      <c r="K4514" s="74" t="s">
        <v>14</v>
      </c>
      <c r="L4514" s="74" t="s">
        <v>9</v>
      </c>
      <c r="M4514" s="225" t="s">
        <v>157</v>
      </c>
      <c r="N4514" s="226">
        <v>110</v>
      </c>
      <c r="O4514" s="225" t="s">
        <v>7</v>
      </c>
      <c r="P4514" s="225" t="s">
        <v>443</v>
      </c>
      <c r="Q4514" s="225" t="s">
        <v>444</v>
      </c>
      <c r="R4514" s="225">
        <v>405</v>
      </c>
      <c r="S4514" s="225">
        <v>58</v>
      </c>
      <c r="T4514" s="225">
        <f>R4514+S4514</f>
        <v>463</v>
      </c>
      <c r="U4514" s="302" t="s">
        <v>28</v>
      </c>
      <c r="V4514" s="302">
        <v>2013</v>
      </c>
      <c r="W4514" s="302" t="s">
        <v>608</v>
      </c>
      <c r="X4514" s="302">
        <v>0</v>
      </c>
      <c r="Y4514" s="302">
        <v>41936</v>
      </c>
      <c r="Z4514" s="302">
        <v>100</v>
      </c>
      <c r="AA4514" s="302">
        <v>0</v>
      </c>
      <c r="AB4514" s="302">
        <v>0</v>
      </c>
      <c r="AC4514" s="302">
        <v>41904</v>
      </c>
      <c r="AD4514" s="302" t="s">
        <v>66</v>
      </c>
      <c r="AE4514" s="302"/>
      <c r="AF4514" s="302"/>
      <c r="AG4514" s="302"/>
      <c r="AH4514" s="222"/>
      <c r="AI4514" s="229"/>
    </row>
    <row r="4515" spans="1:35" ht="243.75">
      <c r="A4515" s="70" t="s">
        <v>122</v>
      </c>
      <c r="B4515" s="74" t="s">
        <v>5</v>
      </c>
      <c r="C4515" s="74" t="s">
        <v>5</v>
      </c>
      <c r="D4515" s="75">
        <v>42023</v>
      </c>
      <c r="E4515" s="76">
        <v>0.14861111111111111</v>
      </c>
      <c r="F4515" s="75">
        <v>42023</v>
      </c>
      <c r="G4515" s="76">
        <v>0.17986111111111111</v>
      </c>
      <c r="H4515" s="76">
        <v>3.125E-2</v>
      </c>
      <c r="I4515" s="74">
        <v>45</v>
      </c>
      <c r="J4515" s="74" t="s">
        <v>243</v>
      </c>
      <c r="K4515" s="74" t="s">
        <v>20</v>
      </c>
      <c r="L4515" s="74" t="s">
        <v>9</v>
      </c>
      <c r="M4515" s="225" t="s">
        <v>478</v>
      </c>
      <c r="N4515" s="226">
        <v>35</v>
      </c>
      <c r="O4515" s="225" t="s">
        <v>7</v>
      </c>
      <c r="P4515" s="225" t="s">
        <v>607</v>
      </c>
      <c r="Q4515" s="225" t="s">
        <v>2152</v>
      </c>
      <c r="R4515" s="225"/>
      <c r="S4515" s="225">
        <v>48.6</v>
      </c>
      <c r="T4515" s="225">
        <v>48.6</v>
      </c>
      <c r="U4515" s="302" t="s">
        <v>28</v>
      </c>
      <c r="V4515" s="302">
        <v>1983</v>
      </c>
      <c r="W4515" s="302" t="s">
        <v>608</v>
      </c>
      <c r="X4515" s="302" t="s">
        <v>411</v>
      </c>
      <c r="Y4515" s="302" t="s">
        <v>609</v>
      </c>
      <c r="Z4515" s="302">
        <v>100</v>
      </c>
      <c r="AA4515" s="302" t="s">
        <v>610</v>
      </c>
      <c r="AB4515" s="302" t="s">
        <v>611</v>
      </c>
      <c r="AC4515" s="302" t="s">
        <v>586</v>
      </c>
      <c r="AD4515" s="302" t="s">
        <v>66</v>
      </c>
      <c r="AE4515" s="302"/>
      <c r="AF4515" s="302"/>
      <c r="AG4515" s="302"/>
      <c r="AH4515" s="222"/>
      <c r="AI4515" s="229"/>
    </row>
    <row r="4516" spans="1:35" ht="168.75">
      <c r="A4516" s="70" t="s">
        <v>122</v>
      </c>
      <c r="B4516" s="74" t="s">
        <v>5</v>
      </c>
      <c r="C4516" s="74" t="s">
        <v>5</v>
      </c>
      <c r="D4516" s="75">
        <v>42023</v>
      </c>
      <c r="E4516" s="76">
        <v>0.16666666666666666</v>
      </c>
      <c r="F4516" s="75">
        <v>42023</v>
      </c>
      <c r="G4516" s="76">
        <v>0.16666666666666666</v>
      </c>
      <c r="H4516" s="76">
        <f>G4516-E4516</f>
        <v>0</v>
      </c>
      <c r="I4516" s="74">
        <v>20</v>
      </c>
      <c r="J4516" s="74" t="s">
        <v>479</v>
      </c>
      <c r="K4516" s="74" t="s">
        <v>8</v>
      </c>
      <c r="L4516" s="74" t="s">
        <v>9</v>
      </c>
      <c r="M4516" s="225" t="s">
        <v>480</v>
      </c>
      <c r="N4516" s="226">
        <v>35</v>
      </c>
      <c r="O4516" s="225" t="s">
        <v>7</v>
      </c>
      <c r="P4516" s="225" t="s">
        <v>481</v>
      </c>
      <c r="Q4516" s="225" t="s">
        <v>482</v>
      </c>
      <c r="R4516" s="225"/>
      <c r="S4516" s="225">
        <v>7.3</v>
      </c>
      <c r="T4516" s="225">
        <v>7.3</v>
      </c>
      <c r="U4516" s="302" t="s">
        <v>28</v>
      </c>
      <c r="V4516" s="302">
        <v>1988</v>
      </c>
      <c r="W4516" s="302" t="s">
        <v>606</v>
      </c>
      <c r="X4516" s="302" t="s">
        <v>411</v>
      </c>
      <c r="Y4516" s="302" t="s">
        <v>612</v>
      </c>
      <c r="Z4516" s="302">
        <v>100</v>
      </c>
      <c r="AA4516" s="302" t="s">
        <v>613</v>
      </c>
      <c r="AB4516" s="302">
        <v>0</v>
      </c>
      <c r="AC4516" s="302">
        <v>41711</v>
      </c>
      <c r="AD4516" s="302" t="s">
        <v>66</v>
      </c>
      <c r="AE4516" s="302"/>
      <c r="AF4516" s="302"/>
      <c r="AG4516" s="302"/>
      <c r="AH4516" s="222"/>
      <c r="AI4516" s="229"/>
    </row>
    <row r="4517" spans="1:35" ht="168.75">
      <c r="A4517" s="70" t="s">
        <v>122</v>
      </c>
      <c r="B4517" s="74" t="s">
        <v>5</v>
      </c>
      <c r="C4517" s="74" t="s">
        <v>5</v>
      </c>
      <c r="D4517" s="75">
        <v>42023</v>
      </c>
      <c r="E4517" s="76">
        <v>0.31805555555555554</v>
      </c>
      <c r="F4517" s="75">
        <v>42023</v>
      </c>
      <c r="G4517" s="76">
        <v>0.31805555555555554</v>
      </c>
      <c r="H4517" s="76">
        <f>G4517-E4517</f>
        <v>0</v>
      </c>
      <c r="I4517" s="74">
        <v>31</v>
      </c>
      <c r="J4517" s="74" t="s">
        <v>479</v>
      </c>
      <c r="K4517" s="74" t="s">
        <v>8</v>
      </c>
      <c r="L4517" s="74" t="s">
        <v>9</v>
      </c>
      <c r="M4517" s="225" t="s">
        <v>483</v>
      </c>
      <c r="N4517" s="226">
        <v>35</v>
      </c>
      <c r="O4517" s="225" t="s">
        <v>7</v>
      </c>
      <c r="P4517" s="225" t="s">
        <v>484</v>
      </c>
      <c r="Q4517" s="225" t="s">
        <v>482</v>
      </c>
      <c r="R4517" s="225"/>
      <c r="S4517" s="225">
        <v>17.5</v>
      </c>
      <c r="T4517" s="225">
        <v>17.5</v>
      </c>
      <c r="U4517" s="302" t="s">
        <v>28</v>
      </c>
      <c r="V4517" s="302">
        <v>1988</v>
      </c>
      <c r="W4517" s="302" t="s">
        <v>606</v>
      </c>
      <c r="X4517" s="302" t="s">
        <v>411</v>
      </c>
      <c r="Y4517" s="302" t="s">
        <v>612</v>
      </c>
      <c r="Z4517" s="302">
        <v>100</v>
      </c>
      <c r="AA4517" s="302" t="s">
        <v>613</v>
      </c>
      <c r="AB4517" s="302">
        <v>0</v>
      </c>
      <c r="AC4517" s="302">
        <v>41711</v>
      </c>
      <c r="AD4517" s="302" t="s">
        <v>66</v>
      </c>
      <c r="AE4517" s="302"/>
      <c r="AF4517" s="302"/>
      <c r="AG4517" s="302"/>
      <c r="AH4517" s="222"/>
      <c r="AI4517" s="229"/>
    </row>
    <row r="4518" spans="1:35" ht="56.25">
      <c r="A4518" s="70" t="s">
        <v>12042</v>
      </c>
      <c r="B4518" s="74" t="s">
        <v>19</v>
      </c>
      <c r="C4518" s="74" t="s">
        <v>5554</v>
      </c>
      <c r="D4518" s="75">
        <v>42331</v>
      </c>
      <c r="E4518" s="76">
        <v>0.48680555555555555</v>
      </c>
      <c r="F4518" s="75">
        <v>42331</v>
      </c>
      <c r="G4518" s="76">
        <v>0.48749999999999999</v>
      </c>
      <c r="H4518" s="76">
        <v>6.9444444444444198E-4</v>
      </c>
      <c r="I4518" s="74">
        <v>8</v>
      </c>
      <c r="J4518" s="74"/>
      <c r="K4518" s="74"/>
      <c r="L4518" s="74" t="s">
        <v>16</v>
      </c>
      <c r="M4518" s="225" t="s">
        <v>4330</v>
      </c>
      <c r="N4518" s="226" t="s">
        <v>3</v>
      </c>
      <c r="O4518" s="225" t="s">
        <v>7</v>
      </c>
      <c r="P4518" s="225" t="s">
        <v>12396</v>
      </c>
      <c r="Q4518" s="225" t="s">
        <v>12397</v>
      </c>
      <c r="R4518" s="225">
        <v>2</v>
      </c>
      <c r="S4518" s="225"/>
      <c r="T4518" s="225">
        <v>2</v>
      </c>
      <c r="U4518" s="302"/>
      <c r="V4518" s="302"/>
      <c r="W4518" s="302"/>
      <c r="X4518" s="302"/>
      <c r="Y4518" s="302"/>
      <c r="Z4518" s="302"/>
      <c r="AA4518" s="302"/>
      <c r="AB4518" s="302"/>
      <c r="AC4518" s="302"/>
      <c r="AD4518" s="302" t="s">
        <v>37</v>
      </c>
      <c r="AE4518" s="302"/>
      <c r="AF4518" s="302"/>
      <c r="AG4518" s="302"/>
      <c r="AH4518" s="222"/>
      <c r="AI4518" s="229"/>
    </row>
    <row r="4519" spans="1:35" ht="75">
      <c r="A4519" s="70" t="s">
        <v>122</v>
      </c>
      <c r="B4519" s="74" t="s">
        <v>5</v>
      </c>
      <c r="C4519" s="74" t="s">
        <v>5</v>
      </c>
      <c r="D4519" s="75">
        <v>42034</v>
      </c>
      <c r="E4519" s="76">
        <v>0.64930555555555558</v>
      </c>
      <c r="F4519" s="75">
        <v>42024</v>
      </c>
      <c r="G4519" s="76">
        <v>0.66319444444444442</v>
      </c>
      <c r="H4519" s="76">
        <f>G4519-E4519</f>
        <v>1.388888888888884E-2</v>
      </c>
      <c r="I4519" s="74">
        <v>21</v>
      </c>
      <c r="J4519" s="74" t="s">
        <v>143</v>
      </c>
      <c r="K4519" s="74" t="s">
        <v>20</v>
      </c>
      <c r="L4519" s="74" t="s">
        <v>9</v>
      </c>
      <c r="M4519" s="225" t="s">
        <v>635</v>
      </c>
      <c r="N4519" s="226" t="s">
        <v>3</v>
      </c>
      <c r="O4519" s="225" t="s">
        <v>7</v>
      </c>
      <c r="P4519" s="225" t="s">
        <v>635</v>
      </c>
      <c r="Q4519" s="225" t="s">
        <v>636</v>
      </c>
      <c r="R4519" s="225">
        <v>11.7</v>
      </c>
      <c r="S4519" s="225"/>
      <c r="T4519" s="225">
        <f>R4519+S4519</f>
        <v>11.7</v>
      </c>
      <c r="U4519" s="302" t="s">
        <v>28</v>
      </c>
      <c r="V4519" s="302">
        <v>1985</v>
      </c>
      <c r="W4519" s="302"/>
      <c r="X4519" s="302"/>
      <c r="Y4519" s="302" t="s">
        <v>714</v>
      </c>
      <c r="Z4519" s="302"/>
      <c r="AA4519" s="302"/>
      <c r="AB4519" s="302"/>
      <c r="AC4519" s="302"/>
      <c r="AD4519" s="302" t="s">
        <v>66</v>
      </c>
      <c r="AE4519" s="302"/>
      <c r="AF4519" s="302"/>
      <c r="AG4519" s="302"/>
      <c r="AH4519" s="222"/>
      <c r="AI4519" s="229"/>
    </row>
    <row r="4520" spans="1:35" ht="93.75">
      <c r="A4520" s="70" t="s">
        <v>12042</v>
      </c>
      <c r="B4520" s="74" t="s">
        <v>19</v>
      </c>
      <c r="C4520" s="74" t="s">
        <v>5554</v>
      </c>
      <c r="D4520" s="75">
        <v>42331</v>
      </c>
      <c r="E4520" s="76">
        <v>0.7597222222222223</v>
      </c>
      <c r="F4520" s="75">
        <v>42331</v>
      </c>
      <c r="G4520" s="76">
        <v>0.76041666666666663</v>
      </c>
      <c r="H4520" s="76">
        <v>6.9444444444433095E-4</v>
      </c>
      <c r="I4520" s="74">
        <v>13</v>
      </c>
      <c r="J4520" s="74"/>
      <c r="K4520" s="74"/>
      <c r="L4520" s="74" t="s">
        <v>16</v>
      </c>
      <c r="M4520" s="225" t="s">
        <v>8465</v>
      </c>
      <c r="N4520" s="226">
        <v>110</v>
      </c>
      <c r="O4520" s="225" t="s">
        <v>7</v>
      </c>
      <c r="P4520" s="225" t="s">
        <v>12399</v>
      </c>
      <c r="Q4520" s="225" t="s">
        <v>12400</v>
      </c>
      <c r="R4520" s="225">
        <v>26</v>
      </c>
      <c r="S4520" s="225">
        <v>10</v>
      </c>
      <c r="T4520" s="225">
        <v>36</v>
      </c>
      <c r="U4520" s="302"/>
      <c r="V4520" s="302"/>
      <c r="W4520" s="302"/>
      <c r="X4520" s="302"/>
      <c r="Y4520" s="302"/>
      <c r="Z4520" s="302"/>
      <c r="AA4520" s="302"/>
      <c r="AB4520" s="302"/>
      <c r="AC4520" s="302"/>
      <c r="AD4520" s="302" t="s">
        <v>37</v>
      </c>
      <c r="AE4520" s="302"/>
      <c r="AF4520" s="302"/>
      <c r="AG4520" s="302"/>
      <c r="AH4520" s="222"/>
      <c r="AI4520" s="229"/>
    </row>
    <row r="4521" spans="1:35" ht="112.5">
      <c r="A4521" s="70" t="s">
        <v>12042</v>
      </c>
      <c r="B4521" s="74" t="s">
        <v>19</v>
      </c>
      <c r="C4521" s="74" t="s">
        <v>5554</v>
      </c>
      <c r="D4521" s="75">
        <v>42331</v>
      </c>
      <c r="E4521" s="76">
        <v>0.82291666666666663</v>
      </c>
      <c r="F4521" s="75">
        <v>42331</v>
      </c>
      <c r="G4521" s="76">
        <v>0.88194444444444453</v>
      </c>
      <c r="H4521" s="76">
        <v>5.9027777777777901E-2</v>
      </c>
      <c r="I4521" s="74">
        <v>2</v>
      </c>
      <c r="J4521" s="74"/>
      <c r="K4521" s="74"/>
      <c r="L4521" s="74" t="s">
        <v>16</v>
      </c>
      <c r="M4521" s="225" t="s">
        <v>874</v>
      </c>
      <c r="N4521" s="226" t="s">
        <v>3</v>
      </c>
      <c r="O4521" s="225" t="s">
        <v>7</v>
      </c>
      <c r="P4521" s="225" t="s">
        <v>12401</v>
      </c>
      <c r="Q4521" s="225" t="s">
        <v>12402</v>
      </c>
      <c r="R4521" s="225">
        <v>4</v>
      </c>
      <c r="S4521" s="225">
        <v>1</v>
      </c>
      <c r="T4521" s="225">
        <v>5</v>
      </c>
      <c r="U4521" s="302"/>
      <c r="V4521" s="302"/>
      <c r="W4521" s="302"/>
      <c r="X4521" s="302"/>
      <c r="Y4521" s="302"/>
      <c r="Z4521" s="302"/>
      <c r="AA4521" s="302"/>
      <c r="AB4521" s="302"/>
      <c r="AC4521" s="302"/>
      <c r="AD4521" s="302" t="s">
        <v>37</v>
      </c>
      <c r="AE4521" s="302"/>
      <c r="AF4521" s="302"/>
      <c r="AG4521" s="302"/>
      <c r="AH4521" s="222"/>
      <c r="AI4521" s="229"/>
    </row>
    <row r="4522" spans="1:35" ht="281.25">
      <c r="A4522" s="70" t="s">
        <v>640</v>
      </c>
      <c r="B4522" s="74" t="s">
        <v>19</v>
      </c>
      <c r="C4522" s="74" t="s">
        <v>19</v>
      </c>
      <c r="D4522" s="75">
        <v>42045</v>
      </c>
      <c r="E4522" s="76">
        <v>0.47083333333333338</v>
      </c>
      <c r="F4522" s="75">
        <v>42045</v>
      </c>
      <c r="G4522" s="76">
        <v>0.47638888888888892</v>
      </c>
      <c r="H4522" s="76">
        <f>F4522-D4522+G4522-E4522</f>
        <v>5.5555555555555358E-3</v>
      </c>
      <c r="I4522" s="74">
        <v>155</v>
      </c>
      <c r="J4522" s="74" t="s">
        <v>790</v>
      </c>
      <c r="K4522" s="74" t="s">
        <v>14</v>
      </c>
      <c r="L4522" s="74" t="s">
        <v>9</v>
      </c>
      <c r="M4522" s="225" t="s">
        <v>791</v>
      </c>
      <c r="N4522" s="226">
        <v>110</v>
      </c>
      <c r="O4522" s="225" t="s">
        <v>7</v>
      </c>
      <c r="P4522" s="225" t="s">
        <v>792</v>
      </c>
      <c r="Q4522" s="225" t="s">
        <v>793</v>
      </c>
      <c r="R4522" s="225">
        <v>79</v>
      </c>
      <c r="S4522" s="225">
        <v>54</v>
      </c>
      <c r="T4522" s="225">
        <f>R4522+S4522</f>
        <v>133</v>
      </c>
      <c r="U4522" s="302" t="s">
        <v>28</v>
      </c>
      <c r="V4522" s="302">
        <v>1985</v>
      </c>
      <c r="W4522" s="302" t="s">
        <v>606</v>
      </c>
      <c r="X4522" s="302">
        <v>0</v>
      </c>
      <c r="Y4522" s="302">
        <v>41899</v>
      </c>
      <c r="Z4522" s="302">
        <v>50</v>
      </c>
      <c r="AA4522" s="302">
        <v>42217</v>
      </c>
      <c r="AB4522" s="302">
        <v>0</v>
      </c>
      <c r="AC4522" s="302">
        <v>41796</v>
      </c>
      <c r="AD4522" s="302" t="s">
        <v>66</v>
      </c>
      <c r="AE4522" s="302"/>
      <c r="AF4522" s="302"/>
      <c r="AG4522" s="302"/>
      <c r="AH4522" s="222"/>
      <c r="AI4522" s="229"/>
    </row>
    <row r="4523" spans="1:35" ht="56.25">
      <c r="A4523" s="70" t="s">
        <v>12042</v>
      </c>
      <c r="B4523" s="74" t="s">
        <v>18</v>
      </c>
      <c r="C4523" s="74" t="s">
        <v>18</v>
      </c>
      <c r="D4523" s="75">
        <v>42331</v>
      </c>
      <c r="E4523" s="76">
        <v>42331.541666666664</v>
      </c>
      <c r="F4523" s="75">
        <v>42331</v>
      </c>
      <c r="G4523" s="76">
        <v>42331.791666666664</v>
      </c>
      <c r="H4523" s="76">
        <f>G4523-E4523</f>
        <v>0.25</v>
      </c>
      <c r="I4523" s="74">
        <v>1</v>
      </c>
      <c r="J4523" s="74"/>
      <c r="K4523" s="74"/>
      <c r="L4523" s="74" t="s">
        <v>11</v>
      </c>
      <c r="M4523" s="225" t="s">
        <v>337</v>
      </c>
      <c r="N4523" s="226">
        <v>0.4</v>
      </c>
      <c r="O4523" s="225" t="s">
        <v>2</v>
      </c>
      <c r="P4523" s="225" t="s">
        <v>12436</v>
      </c>
      <c r="Q4523" s="225" t="s">
        <v>12437</v>
      </c>
      <c r="R4523" s="225">
        <v>1.2430000000000001</v>
      </c>
      <c r="S4523" s="225"/>
      <c r="T4523" s="225">
        <f>R4523+S4523</f>
        <v>1.2430000000000001</v>
      </c>
      <c r="U4523" s="302"/>
      <c r="V4523" s="302"/>
      <c r="W4523" s="302"/>
      <c r="X4523" s="302"/>
      <c r="Y4523" s="302"/>
      <c r="Z4523" s="302"/>
      <c r="AA4523" s="302"/>
      <c r="AB4523" s="302"/>
      <c r="AC4523" s="302"/>
      <c r="AD4523" s="302" t="s">
        <v>0</v>
      </c>
      <c r="AE4523" s="302"/>
      <c r="AF4523" s="302"/>
      <c r="AG4523" s="302"/>
      <c r="AH4523" s="222"/>
      <c r="AI4523" s="229"/>
    </row>
    <row r="4524" spans="1:35" ht="56.25">
      <c r="A4524" s="70" t="s">
        <v>7992</v>
      </c>
      <c r="B4524" s="74" t="s">
        <v>69</v>
      </c>
      <c r="C4524" s="74" t="s">
        <v>69</v>
      </c>
      <c r="D4524" s="75">
        <v>42236</v>
      </c>
      <c r="E4524" s="76">
        <v>0.41805555555555557</v>
      </c>
      <c r="F4524" s="75">
        <v>42236</v>
      </c>
      <c r="G4524" s="76">
        <v>0.41875000000000001</v>
      </c>
      <c r="H4524" s="76">
        <v>6.9444444444444198E-4</v>
      </c>
      <c r="I4524" s="74">
        <v>3</v>
      </c>
      <c r="J4524" s="74"/>
      <c r="K4524" s="74"/>
      <c r="L4524" s="74" t="s">
        <v>4</v>
      </c>
      <c r="M4524" s="225" t="s">
        <v>2036</v>
      </c>
      <c r="N4524" s="226" t="s">
        <v>3</v>
      </c>
      <c r="O4524" s="225" t="s">
        <v>7</v>
      </c>
      <c r="P4524" s="225" t="s">
        <v>1033</v>
      </c>
      <c r="Q4524" s="225" t="s">
        <v>9591</v>
      </c>
      <c r="R4524" s="225">
        <v>8.9999999999999993E-3</v>
      </c>
      <c r="S4524" s="225">
        <v>3.9E-2</v>
      </c>
      <c r="T4524" s="225">
        <v>4.8000000000000001E-2</v>
      </c>
      <c r="U4524" s="302" t="s">
        <v>28</v>
      </c>
      <c r="V4524" s="302">
        <v>1956</v>
      </c>
      <c r="W4524" s="302" t="s">
        <v>1477</v>
      </c>
      <c r="X4524" s="302" t="s">
        <v>724</v>
      </c>
      <c r="Y4524" s="302" t="s">
        <v>1921</v>
      </c>
      <c r="Z4524" s="302">
        <v>100</v>
      </c>
      <c r="AA4524" s="302" t="s">
        <v>5205</v>
      </c>
      <c r="AB4524" s="302">
        <v>0</v>
      </c>
      <c r="AC4524" s="302" t="s">
        <v>1921</v>
      </c>
      <c r="AD4524" s="302" t="s">
        <v>22</v>
      </c>
      <c r="AE4524" s="302"/>
      <c r="AF4524" s="302"/>
      <c r="AG4524" s="302" t="s">
        <v>9591</v>
      </c>
      <c r="AH4524" s="222"/>
      <c r="AI4524" s="229"/>
    </row>
    <row r="4525" spans="1:35" ht="150.75">
      <c r="A4525" s="70" t="s">
        <v>12042</v>
      </c>
      <c r="B4525" s="74" t="s">
        <v>12</v>
      </c>
      <c r="C4525" s="74" t="s">
        <v>127</v>
      </c>
      <c r="D4525" s="75">
        <v>42331</v>
      </c>
      <c r="E4525" s="76">
        <v>1.0145833333333334</v>
      </c>
      <c r="F4525" s="75">
        <v>42331</v>
      </c>
      <c r="G4525" s="76">
        <v>1.0145833333333334</v>
      </c>
      <c r="H4525" s="76">
        <f>G4525-E4525</f>
        <v>0</v>
      </c>
      <c r="I4525" s="74">
        <v>10</v>
      </c>
      <c r="J4525" s="74"/>
      <c r="K4525" s="74"/>
      <c r="L4525" s="74" t="s">
        <v>4</v>
      </c>
      <c r="M4525" s="225" t="s">
        <v>12320</v>
      </c>
      <c r="N4525" s="226">
        <v>35</v>
      </c>
      <c r="O4525" s="225" t="s">
        <v>13</v>
      </c>
      <c r="P4525" s="225" t="s">
        <v>12320</v>
      </c>
      <c r="Q4525" s="225" t="s">
        <v>13274</v>
      </c>
      <c r="R4525" s="225">
        <v>1.1200000000000001</v>
      </c>
      <c r="S4525" s="225">
        <v>0.4</v>
      </c>
      <c r="T4525" s="225">
        <v>1.52</v>
      </c>
      <c r="U4525" s="302" t="s">
        <v>6</v>
      </c>
      <c r="V4525" s="302" t="s">
        <v>5704</v>
      </c>
      <c r="W4525" s="302" t="s">
        <v>13275</v>
      </c>
      <c r="X4525" s="302" t="s">
        <v>762</v>
      </c>
      <c r="Y4525" s="302" t="s">
        <v>13276</v>
      </c>
      <c r="Z4525" s="302">
        <v>1</v>
      </c>
      <c r="AA4525" s="302" t="s">
        <v>13277</v>
      </c>
      <c r="AB4525" s="302" t="s">
        <v>128</v>
      </c>
      <c r="AC4525" s="302" t="s">
        <v>128</v>
      </c>
      <c r="AD4525" s="302" t="s">
        <v>75</v>
      </c>
      <c r="AE4525" s="302" t="s">
        <v>128</v>
      </c>
      <c r="AF4525" s="302" t="s">
        <v>128</v>
      </c>
      <c r="AG4525" s="302"/>
      <c r="AH4525" s="222"/>
      <c r="AI4525" s="229"/>
    </row>
    <row r="4526" spans="1:35" ht="47.25">
      <c r="A4526" s="69" t="s">
        <v>4982</v>
      </c>
      <c r="B4526" s="92" t="s">
        <v>21</v>
      </c>
      <c r="C4526" s="92" t="s">
        <v>21</v>
      </c>
      <c r="D4526" s="88">
        <v>42189</v>
      </c>
      <c r="E4526" s="89">
        <v>0.90277777777777779</v>
      </c>
      <c r="F4526" s="88">
        <v>42189</v>
      </c>
      <c r="G4526" s="89">
        <v>0.96875</v>
      </c>
      <c r="H4526" s="89">
        <v>6.5972222222222224E-2</v>
      </c>
      <c r="I4526" s="68">
        <v>1</v>
      </c>
      <c r="J4526" s="68"/>
      <c r="K4526" s="92"/>
      <c r="L4526" s="92" t="s">
        <v>11</v>
      </c>
      <c r="M4526" s="230" t="s">
        <v>5123</v>
      </c>
      <c r="N4526" s="221">
        <v>0.4</v>
      </c>
      <c r="O4526" s="221" t="s">
        <v>2</v>
      </c>
      <c r="P4526" s="230" t="s">
        <v>5123</v>
      </c>
      <c r="Q4526" s="221" t="s">
        <v>7930</v>
      </c>
      <c r="R4526" s="221">
        <v>5.3999999999999999E-2</v>
      </c>
      <c r="S4526" s="221">
        <v>2.5999999999999999E-2</v>
      </c>
      <c r="T4526" s="221">
        <v>0.08</v>
      </c>
      <c r="U4526" s="293" t="s">
        <v>43</v>
      </c>
      <c r="V4526" s="273" t="s">
        <v>128</v>
      </c>
      <c r="W4526" s="293" t="s">
        <v>128</v>
      </c>
      <c r="X4526" s="293" t="s">
        <v>128</v>
      </c>
      <c r="Y4526" s="269">
        <v>2015</v>
      </c>
      <c r="Z4526" s="318" t="s">
        <v>128</v>
      </c>
      <c r="AA4526" s="269">
        <v>2016</v>
      </c>
      <c r="AB4526" s="293" t="s">
        <v>128</v>
      </c>
      <c r="AC4526" s="269">
        <v>2015</v>
      </c>
      <c r="AD4526" s="293" t="s">
        <v>41</v>
      </c>
      <c r="AE4526" s="293" t="s">
        <v>57</v>
      </c>
      <c r="AF4526" s="293"/>
      <c r="AG4526" s="318"/>
      <c r="AH4526" s="230"/>
      <c r="AI4526" s="229"/>
    </row>
    <row r="4527" spans="1:35" ht="122.25">
      <c r="A4527" s="70" t="s">
        <v>12042</v>
      </c>
      <c r="B4527" s="74" t="s">
        <v>12</v>
      </c>
      <c r="C4527" s="74" t="s">
        <v>127</v>
      </c>
      <c r="D4527" s="75">
        <v>42331</v>
      </c>
      <c r="E4527" s="76">
        <v>0.75416666666666676</v>
      </c>
      <c r="F4527" s="75">
        <v>42331</v>
      </c>
      <c r="G4527" s="76">
        <v>0.75416666666666676</v>
      </c>
      <c r="H4527" s="76">
        <f>G4527-E4527</f>
        <v>0</v>
      </c>
      <c r="I4527" s="74">
        <v>8</v>
      </c>
      <c r="J4527" s="74" t="s">
        <v>233</v>
      </c>
      <c r="K4527" s="74" t="s">
        <v>8</v>
      </c>
      <c r="L4527" s="74" t="s">
        <v>4</v>
      </c>
      <c r="M4527" s="225" t="s">
        <v>13284</v>
      </c>
      <c r="N4527" s="226" t="s">
        <v>3</v>
      </c>
      <c r="O4527" s="225" t="s">
        <v>7</v>
      </c>
      <c r="P4527" s="225" t="s">
        <v>13285</v>
      </c>
      <c r="Q4527" s="225" t="s">
        <v>13286</v>
      </c>
      <c r="R4527" s="225">
        <v>0.1</v>
      </c>
      <c r="S4527" s="225">
        <v>1</v>
      </c>
      <c r="T4527" s="225">
        <v>1.1000000000000001</v>
      </c>
      <c r="U4527" s="302" t="s">
        <v>38</v>
      </c>
      <c r="V4527" s="302" t="s">
        <v>5283</v>
      </c>
      <c r="W4527" s="302" t="s">
        <v>128</v>
      </c>
      <c r="X4527" s="302" t="s">
        <v>128</v>
      </c>
      <c r="Y4527" s="302" t="s">
        <v>13287</v>
      </c>
      <c r="Z4527" s="302">
        <v>1</v>
      </c>
      <c r="AA4527" s="302" t="s">
        <v>13288</v>
      </c>
      <c r="AB4527" s="302">
        <v>8</v>
      </c>
      <c r="AC4527" s="302" t="s">
        <v>128</v>
      </c>
      <c r="AD4527" s="302" t="s">
        <v>24</v>
      </c>
      <c r="AE4527" s="302" t="s">
        <v>128</v>
      </c>
      <c r="AF4527" s="302" t="s">
        <v>128</v>
      </c>
      <c r="AG4527" s="302" t="s">
        <v>13289</v>
      </c>
      <c r="AH4527" s="222"/>
      <c r="AI4527" s="229"/>
    </row>
    <row r="4528" spans="1:35" ht="93.75">
      <c r="A4528" s="70" t="s">
        <v>4982</v>
      </c>
      <c r="B4528" s="74" t="s">
        <v>15</v>
      </c>
      <c r="C4528" s="74" t="s">
        <v>15</v>
      </c>
      <c r="D4528" s="75">
        <v>42205</v>
      </c>
      <c r="E4528" s="76">
        <v>0.69374999999999998</v>
      </c>
      <c r="F4528" s="75">
        <v>42205</v>
      </c>
      <c r="G4528" s="76">
        <v>0.70486111111111116</v>
      </c>
      <c r="H4528" s="76">
        <f>(F4528+G4528)-(D4528+E4528)</f>
        <v>1.1111111110949423E-2</v>
      </c>
      <c r="I4528" s="74">
        <v>1</v>
      </c>
      <c r="J4528" s="74"/>
      <c r="K4528" s="74" t="s">
        <v>20</v>
      </c>
      <c r="L4528" s="74" t="s">
        <v>4</v>
      </c>
      <c r="M4528" s="225" t="s">
        <v>168</v>
      </c>
      <c r="N4528" s="226" t="s">
        <v>3</v>
      </c>
      <c r="O4528" s="225" t="s">
        <v>7</v>
      </c>
      <c r="P4528" s="225" t="s">
        <v>7595</v>
      </c>
      <c r="Q4528" s="225" t="s">
        <v>9349</v>
      </c>
      <c r="R4528" s="225">
        <v>0.04</v>
      </c>
      <c r="S4528" s="225"/>
      <c r="T4528" s="225">
        <f>SUM(R4528:S4528)</f>
        <v>0.04</v>
      </c>
      <c r="U4528" s="302" t="s">
        <v>28</v>
      </c>
      <c r="V4528" s="302">
        <v>1969</v>
      </c>
      <c r="W4528" s="302" t="s">
        <v>587</v>
      </c>
      <c r="X4528" s="302"/>
      <c r="Y4528" s="302" t="s">
        <v>9350</v>
      </c>
      <c r="Z4528" s="302">
        <v>100</v>
      </c>
      <c r="AA4528" s="302">
        <v>42186</v>
      </c>
      <c r="AB4528" s="302">
        <v>0</v>
      </c>
      <c r="AC4528" s="302"/>
      <c r="AD4528" s="302" t="s">
        <v>22</v>
      </c>
      <c r="AE4528" s="302" t="s">
        <v>53</v>
      </c>
      <c r="AF4528" s="302"/>
      <c r="AG4528" s="302" t="s">
        <v>9351</v>
      </c>
      <c r="AH4528" s="222"/>
      <c r="AI4528" s="229"/>
    </row>
    <row r="4529" spans="1:35" ht="56.25">
      <c r="A4529" s="70" t="s">
        <v>12042</v>
      </c>
      <c r="B4529" s="74" t="s">
        <v>58</v>
      </c>
      <c r="C4529" s="74" t="s">
        <v>197</v>
      </c>
      <c r="D4529" s="75">
        <v>42331</v>
      </c>
      <c r="E4529" s="76">
        <v>0.3527777777777778</v>
      </c>
      <c r="F4529" s="75">
        <v>42331</v>
      </c>
      <c r="G4529" s="76">
        <v>0.40833333333333338</v>
      </c>
      <c r="H4529" s="76">
        <f>G4529-E4529</f>
        <v>5.555555555555558E-2</v>
      </c>
      <c r="I4529" s="74">
        <v>6</v>
      </c>
      <c r="J4529" s="74" t="s">
        <v>150</v>
      </c>
      <c r="K4529" s="74" t="s">
        <v>14</v>
      </c>
      <c r="L4529" s="74" t="s">
        <v>9</v>
      </c>
      <c r="M4529" s="225" t="s">
        <v>13538</v>
      </c>
      <c r="N4529" s="226" t="s">
        <v>3</v>
      </c>
      <c r="O4529" s="225" t="s">
        <v>7</v>
      </c>
      <c r="P4529" s="225" t="s">
        <v>13538</v>
      </c>
      <c r="Q4529" s="225" t="s">
        <v>13539</v>
      </c>
      <c r="R4529" s="225">
        <v>2.9</v>
      </c>
      <c r="S4529" s="225"/>
      <c r="T4529" s="225">
        <f>R4529+S4529</f>
        <v>2.9</v>
      </c>
      <c r="U4529" s="302" t="s">
        <v>28</v>
      </c>
      <c r="V4529" s="302">
        <v>1984</v>
      </c>
      <c r="W4529" s="302" t="s">
        <v>1709</v>
      </c>
      <c r="X4529" s="302" t="s">
        <v>724</v>
      </c>
      <c r="Y4529" s="302">
        <v>42081</v>
      </c>
      <c r="Z4529" s="302">
        <v>100</v>
      </c>
      <c r="AA4529" s="302">
        <v>42812</v>
      </c>
      <c r="AB4529" s="302">
        <v>0</v>
      </c>
      <c r="AC4529" s="302">
        <v>42081</v>
      </c>
      <c r="AD4529" s="302" t="s">
        <v>30</v>
      </c>
      <c r="AE4529" s="302"/>
      <c r="AF4529" s="302"/>
      <c r="AG4529" s="302"/>
      <c r="AH4529" s="222"/>
      <c r="AI4529" s="229"/>
    </row>
    <row r="4530" spans="1:35" ht="157.5">
      <c r="A4530" s="164" t="s">
        <v>640</v>
      </c>
      <c r="B4530" s="94" t="s">
        <v>21</v>
      </c>
      <c r="C4530" s="69" t="s">
        <v>2288</v>
      </c>
      <c r="D4530" s="93">
        <v>42051</v>
      </c>
      <c r="E4530" s="104">
        <v>0.77083333333333337</v>
      </c>
      <c r="F4530" s="93">
        <v>42051</v>
      </c>
      <c r="G4530" s="104">
        <v>0.8305555555555556</v>
      </c>
      <c r="H4530" s="104">
        <v>5.9722222222222225E-2</v>
      </c>
      <c r="I4530" s="69">
        <v>29</v>
      </c>
      <c r="J4530" s="69" t="s">
        <v>150</v>
      </c>
      <c r="K4530" s="94" t="s">
        <v>14</v>
      </c>
      <c r="L4530" s="69" t="s">
        <v>9</v>
      </c>
      <c r="M4530" s="233" t="s">
        <v>863</v>
      </c>
      <c r="N4530" s="219" t="s">
        <v>3</v>
      </c>
      <c r="O4530" s="219" t="s">
        <v>7</v>
      </c>
      <c r="P4530" s="233" t="s">
        <v>864</v>
      </c>
      <c r="Q4530" s="219" t="s">
        <v>2357</v>
      </c>
      <c r="R4530" s="219">
        <v>0.80500000000000005</v>
      </c>
      <c r="S4530" s="219">
        <v>0.40300000000000002</v>
      </c>
      <c r="T4530" s="219">
        <v>1.208</v>
      </c>
      <c r="U4530" s="300" t="s">
        <v>6</v>
      </c>
      <c r="V4530" s="274">
        <v>1983</v>
      </c>
      <c r="W4530" s="300" t="s">
        <v>2358</v>
      </c>
      <c r="X4530" s="300" t="s">
        <v>762</v>
      </c>
      <c r="Y4530" s="515">
        <v>2014</v>
      </c>
      <c r="Z4530" s="527" t="s">
        <v>128</v>
      </c>
      <c r="AA4530" s="515">
        <v>2015</v>
      </c>
      <c r="AB4530" s="300" t="s">
        <v>128</v>
      </c>
      <c r="AC4530" s="515">
        <v>2012</v>
      </c>
      <c r="AD4530" s="300" t="s">
        <v>66</v>
      </c>
      <c r="AE4530" s="300" t="s">
        <v>53</v>
      </c>
      <c r="AF4530" s="300"/>
      <c r="AG4530" s="527"/>
      <c r="AH4530" s="233"/>
      <c r="AI4530" s="571"/>
    </row>
    <row r="4531" spans="1:35" ht="187.5">
      <c r="A4531" s="70" t="s">
        <v>640</v>
      </c>
      <c r="B4531" s="74" t="s">
        <v>19</v>
      </c>
      <c r="C4531" s="74" t="s">
        <v>19</v>
      </c>
      <c r="D4531" s="75">
        <v>42051</v>
      </c>
      <c r="E4531" s="76">
        <v>0.5083333333333333</v>
      </c>
      <c r="F4531" s="75">
        <v>42051</v>
      </c>
      <c r="G4531" s="76">
        <v>0.51597222222222217</v>
      </c>
      <c r="H4531" s="76">
        <f>F4531-D4531+G4531-E4531</f>
        <v>7.6388888888888618E-3</v>
      </c>
      <c r="I4531" s="74">
        <v>8</v>
      </c>
      <c r="J4531" s="74" t="s">
        <v>150</v>
      </c>
      <c r="K4531" s="74" t="s">
        <v>20</v>
      </c>
      <c r="L4531" s="74" t="s">
        <v>9</v>
      </c>
      <c r="M4531" s="225" t="s">
        <v>867</v>
      </c>
      <c r="N4531" s="226">
        <v>35</v>
      </c>
      <c r="O4531" s="225" t="s">
        <v>7</v>
      </c>
      <c r="P4531" s="225" t="s">
        <v>868</v>
      </c>
      <c r="Q4531" s="225" t="s">
        <v>1835</v>
      </c>
      <c r="R4531" s="225">
        <v>1</v>
      </c>
      <c r="S4531" s="225">
        <v>3</v>
      </c>
      <c r="T4531" s="225">
        <f>R4531+S4531</f>
        <v>4</v>
      </c>
      <c r="U4531" s="302" t="s">
        <v>28</v>
      </c>
      <c r="V4531" s="302">
        <v>0</v>
      </c>
      <c r="W4531" s="302">
        <v>0</v>
      </c>
      <c r="X4531" s="302">
        <v>0</v>
      </c>
      <c r="Y4531" s="302">
        <v>0</v>
      </c>
      <c r="Z4531" s="302">
        <v>0</v>
      </c>
      <c r="AA4531" s="302">
        <v>0</v>
      </c>
      <c r="AB4531" s="302">
        <v>0</v>
      </c>
      <c r="AC4531" s="302">
        <v>0</v>
      </c>
      <c r="AD4531" s="302" t="s">
        <v>66</v>
      </c>
      <c r="AE4531" s="302"/>
      <c r="AF4531" s="302"/>
      <c r="AG4531" s="302"/>
      <c r="AH4531" s="222"/>
      <c r="AI4531" s="229"/>
    </row>
    <row r="4532" spans="1:35" ht="47.25">
      <c r="A4532" s="164" t="s">
        <v>640</v>
      </c>
      <c r="B4532" s="94" t="s">
        <v>21</v>
      </c>
      <c r="C4532" s="69" t="s">
        <v>2288</v>
      </c>
      <c r="D4532" s="93">
        <v>42054</v>
      </c>
      <c r="E4532" s="104">
        <v>0.20833333333333334</v>
      </c>
      <c r="F4532" s="93">
        <v>42054</v>
      </c>
      <c r="G4532" s="104">
        <v>0.40763888888888888</v>
      </c>
      <c r="H4532" s="104">
        <v>0.19930555555555554</v>
      </c>
      <c r="I4532" s="69">
        <v>2</v>
      </c>
      <c r="J4532" s="69"/>
      <c r="K4532" s="94"/>
      <c r="L4532" s="69" t="s">
        <v>9</v>
      </c>
      <c r="M4532" s="233" t="s">
        <v>911</v>
      </c>
      <c r="N4532" s="219" t="s">
        <v>3</v>
      </c>
      <c r="O4532" s="219" t="s">
        <v>7</v>
      </c>
      <c r="P4532" s="233" t="s">
        <v>911</v>
      </c>
      <c r="Q4532" s="219" t="s">
        <v>2359</v>
      </c>
      <c r="R4532" s="219">
        <v>0.311</v>
      </c>
      <c r="S4532" s="219">
        <v>0.13400000000000001</v>
      </c>
      <c r="T4532" s="219">
        <v>0.44500000000000001</v>
      </c>
      <c r="U4532" s="300" t="s">
        <v>6</v>
      </c>
      <c r="V4532" s="274">
        <v>1955</v>
      </c>
      <c r="W4532" s="300" t="s">
        <v>2360</v>
      </c>
      <c r="X4532" s="300" t="s">
        <v>762</v>
      </c>
      <c r="Y4532" s="515">
        <v>2014</v>
      </c>
      <c r="Z4532" s="527" t="s">
        <v>128</v>
      </c>
      <c r="AA4532" s="515">
        <v>2015</v>
      </c>
      <c r="AB4532" s="300" t="s">
        <v>128</v>
      </c>
      <c r="AC4532" s="515">
        <v>2005</v>
      </c>
      <c r="AD4532" s="300" t="s">
        <v>66</v>
      </c>
      <c r="AE4532" s="300" t="s">
        <v>52</v>
      </c>
      <c r="AF4532" s="300"/>
      <c r="AG4532" s="527"/>
      <c r="AH4532" s="233"/>
      <c r="AI4532" s="571"/>
    </row>
    <row r="4533" spans="1:35" ht="56.25">
      <c r="A4533" s="70" t="s">
        <v>12042</v>
      </c>
      <c r="B4533" s="74" t="s">
        <v>85</v>
      </c>
      <c r="C4533" s="74" t="s">
        <v>85</v>
      </c>
      <c r="D4533" s="75">
        <v>42332</v>
      </c>
      <c r="E4533" s="76">
        <v>0.4145833333333333</v>
      </c>
      <c r="F4533" s="75">
        <v>42332</v>
      </c>
      <c r="G4533" s="76">
        <v>0.4909722222222222</v>
      </c>
      <c r="H4533" s="76">
        <v>7.6388888888888895E-2</v>
      </c>
      <c r="I4533" s="77">
        <v>2</v>
      </c>
      <c r="J4533" s="79" t="s">
        <v>243</v>
      </c>
      <c r="K4533" s="77"/>
      <c r="L4533" s="80" t="s">
        <v>4</v>
      </c>
      <c r="M4533" s="228" t="s">
        <v>12652</v>
      </c>
      <c r="N4533" s="226" t="s">
        <v>3</v>
      </c>
      <c r="O4533" s="224" t="s">
        <v>48</v>
      </c>
      <c r="P4533" s="228" t="s">
        <v>12653</v>
      </c>
      <c r="Q4533" s="227" t="s">
        <v>12654</v>
      </c>
      <c r="R4533" s="223">
        <v>89.983000000000004</v>
      </c>
      <c r="S4533" s="223">
        <v>9.7270000000000003</v>
      </c>
      <c r="T4533" s="223">
        <v>99.710000000000008</v>
      </c>
      <c r="U4533" s="313" t="s">
        <v>35</v>
      </c>
      <c r="V4533" s="313">
        <v>2011</v>
      </c>
      <c r="W4533" s="313" t="s">
        <v>13391</v>
      </c>
      <c r="X4533" s="313" t="s">
        <v>128</v>
      </c>
      <c r="Y4533" s="313">
        <v>2015</v>
      </c>
      <c r="Z4533" s="313">
        <v>100</v>
      </c>
      <c r="AA4533" s="313">
        <v>2016</v>
      </c>
      <c r="AB4533" s="313">
        <v>0</v>
      </c>
      <c r="AC4533" s="313">
        <v>2014</v>
      </c>
      <c r="AD4533" s="313" t="s">
        <v>56</v>
      </c>
      <c r="AE4533" s="312" t="s">
        <v>586</v>
      </c>
      <c r="AF4533" s="312" t="s">
        <v>586</v>
      </c>
      <c r="AG4533" s="316" t="s">
        <v>900</v>
      </c>
      <c r="AH4533" s="222"/>
      <c r="AI4533" s="229"/>
    </row>
    <row r="4534" spans="1:35" ht="262.5">
      <c r="A4534" s="70" t="s">
        <v>12042</v>
      </c>
      <c r="B4534" s="74" t="s">
        <v>19</v>
      </c>
      <c r="C4534" s="74" t="s">
        <v>19</v>
      </c>
      <c r="D4534" s="75">
        <v>42332</v>
      </c>
      <c r="E4534" s="76">
        <v>0.64930555555555558</v>
      </c>
      <c r="F4534" s="75">
        <v>42332</v>
      </c>
      <c r="G4534" s="76">
        <v>0.78125</v>
      </c>
      <c r="H4534" s="76">
        <v>0.13194444444444442</v>
      </c>
      <c r="I4534" s="74">
        <v>6</v>
      </c>
      <c r="J4534" s="74"/>
      <c r="K4534" s="74"/>
      <c r="L4534" s="74" t="s">
        <v>9</v>
      </c>
      <c r="M4534" s="225" t="s">
        <v>157</v>
      </c>
      <c r="N4534" s="226" t="s">
        <v>3</v>
      </c>
      <c r="O4534" s="225" t="s">
        <v>7</v>
      </c>
      <c r="P4534" s="225" t="s">
        <v>12403</v>
      </c>
      <c r="Q4534" s="225" t="s">
        <v>13466</v>
      </c>
      <c r="R4534" s="225">
        <v>19</v>
      </c>
      <c r="S4534" s="225">
        <v>5</v>
      </c>
      <c r="T4534" s="225">
        <v>24</v>
      </c>
      <c r="U4534" s="302" t="s">
        <v>47</v>
      </c>
      <c r="V4534" s="302">
        <v>2009</v>
      </c>
      <c r="W4534" s="302" t="s">
        <v>13467</v>
      </c>
      <c r="X4534" s="302">
        <v>0</v>
      </c>
      <c r="Y4534" s="302">
        <v>42018</v>
      </c>
      <c r="Z4534" s="302">
        <v>100</v>
      </c>
      <c r="AA4534" s="302">
        <v>42383</v>
      </c>
      <c r="AB4534" s="302">
        <v>0</v>
      </c>
      <c r="AC4534" s="302">
        <v>42018</v>
      </c>
      <c r="AD4534" s="302" t="s">
        <v>54</v>
      </c>
      <c r="AE4534" s="302"/>
      <c r="AF4534" s="302"/>
      <c r="AG4534" s="302"/>
      <c r="AH4534" s="222"/>
      <c r="AI4534" s="229"/>
    </row>
    <row r="4535" spans="1:35" ht="150">
      <c r="A4535" s="70" t="s">
        <v>12042</v>
      </c>
      <c r="B4535" s="74" t="s">
        <v>19</v>
      </c>
      <c r="C4535" s="74" t="s">
        <v>19</v>
      </c>
      <c r="D4535" s="75">
        <v>42332</v>
      </c>
      <c r="E4535" s="76">
        <v>0.70416666666666661</v>
      </c>
      <c r="F4535" s="75">
        <v>42332</v>
      </c>
      <c r="G4535" s="76">
        <v>0.76180555555555562</v>
      </c>
      <c r="H4535" s="76">
        <v>5.7638888888889017E-2</v>
      </c>
      <c r="I4535" s="74">
        <v>4</v>
      </c>
      <c r="J4535" s="74"/>
      <c r="K4535" s="74"/>
      <c r="L4535" s="74" t="s">
        <v>4</v>
      </c>
      <c r="M4535" s="225" t="s">
        <v>2852</v>
      </c>
      <c r="N4535" s="226" t="s">
        <v>3</v>
      </c>
      <c r="O4535" s="225" t="s">
        <v>7</v>
      </c>
      <c r="P4535" s="225" t="s">
        <v>12404</v>
      </c>
      <c r="Q4535" s="225" t="s">
        <v>12405</v>
      </c>
      <c r="R4535" s="225">
        <v>8</v>
      </c>
      <c r="S4535" s="225"/>
      <c r="T4535" s="225">
        <v>8</v>
      </c>
      <c r="U4535" s="302" t="s">
        <v>28</v>
      </c>
      <c r="V4535" s="302">
        <v>0</v>
      </c>
      <c r="W4535" s="302" t="s">
        <v>1709</v>
      </c>
      <c r="X4535" s="302">
        <v>0</v>
      </c>
      <c r="Y4535" s="302">
        <v>42129</v>
      </c>
      <c r="Z4535" s="302">
        <v>100</v>
      </c>
      <c r="AA4535" s="302">
        <v>42176</v>
      </c>
      <c r="AB4535" s="302">
        <v>0</v>
      </c>
      <c r="AC4535" s="302">
        <v>42098</v>
      </c>
      <c r="AD4535" s="302" t="s">
        <v>0</v>
      </c>
      <c r="AE4535" s="302"/>
      <c r="AF4535" s="302"/>
      <c r="AG4535" s="302"/>
      <c r="AH4535" s="222"/>
      <c r="AI4535" s="229"/>
    </row>
    <row r="4536" spans="1:35" ht="47.25">
      <c r="A4536" s="74" t="s">
        <v>3570</v>
      </c>
      <c r="B4536" s="92" t="s">
        <v>21</v>
      </c>
      <c r="C4536" s="92" t="s">
        <v>21</v>
      </c>
      <c r="D4536" s="88">
        <v>42171</v>
      </c>
      <c r="E4536" s="89">
        <v>0.68055555555555547</v>
      </c>
      <c r="F4536" s="88">
        <v>42171</v>
      </c>
      <c r="G4536" s="89">
        <v>0.76388888888888884</v>
      </c>
      <c r="H4536" s="89">
        <v>8.3333333333333329E-2</v>
      </c>
      <c r="I4536" s="68">
        <v>1</v>
      </c>
      <c r="J4536" s="68"/>
      <c r="K4536" s="92"/>
      <c r="L4536" s="92" t="s">
        <v>11</v>
      </c>
      <c r="M4536" s="230" t="s">
        <v>4206</v>
      </c>
      <c r="N4536" s="221">
        <v>0.4</v>
      </c>
      <c r="O4536" s="221" t="s">
        <v>2</v>
      </c>
      <c r="P4536" s="230" t="s">
        <v>4206</v>
      </c>
      <c r="Q4536" s="221" t="s">
        <v>6753</v>
      </c>
      <c r="R4536" s="221">
        <v>4.9000000000000002E-2</v>
      </c>
      <c r="S4536" s="221">
        <v>2.4E-2</v>
      </c>
      <c r="T4536" s="221">
        <v>7.2999999999999995E-2</v>
      </c>
      <c r="U4536" s="293" t="s">
        <v>1</v>
      </c>
      <c r="V4536" s="273" t="s">
        <v>128</v>
      </c>
      <c r="W4536" s="293" t="s">
        <v>128</v>
      </c>
      <c r="X4536" s="293" t="s">
        <v>128</v>
      </c>
      <c r="Y4536" s="269">
        <v>2014</v>
      </c>
      <c r="Z4536" s="318" t="s">
        <v>128</v>
      </c>
      <c r="AA4536" s="269">
        <v>2015</v>
      </c>
      <c r="AB4536" s="293" t="s">
        <v>128</v>
      </c>
      <c r="AC4536" s="269">
        <v>2014</v>
      </c>
      <c r="AD4536" s="293" t="s">
        <v>41</v>
      </c>
      <c r="AE4536" s="293" t="s">
        <v>57</v>
      </c>
      <c r="AF4536" s="293"/>
      <c r="AG4536" s="318"/>
      <c r="AH4536" s="222"/>
      <c r="AI4536" s="229"/>
    </row>
    <row r="4537" spans="1:35" ht="356.25">
      <c r="A4537" s="70" t="s">
        <v>12042</v>
      </c>
      <c r="B4537" s="74" t="s">
        <v>19</v>
      </c>
      <c r="C4537" s="74" t="s">
        <v>19</v>
      </c>
      <c r="D4537" s="75">
        <v>42332</v>
      </c>
      <c r="E4537" s="76">
        <v>0.71875</v>
      </c>
      <c r="F4537" s="75">
        <v>42332</v>
      </c>
      <c r="G4537" s="76">
        <v>0.71875</v>
      </c>
      <c r="H4537" s="76">
        <v>0</v>
      </c>
      <c r="I4537" s="74">
        <v>6</v>
      </c>
      <c r="J4537" s="74" t="s">
        <v>12408</v>
      </c>
      <c r="K4537" s="74" t="s">
        <v>8</v>
      </c>
      <c r="L4537" s="74" t="s">
        <v>29</v>
      </c>
      <c r="M4537" s="225" t="s">
        <v>756</v>
      </c>
      <c r="N4537" s="226" t="s">
        <v>3</v>
      </c>
      <c r="O4537" s="225" t="s">
        <v>7</v>
      </c>
      <c r="P4537" s="225" t="s">
        <v>12409</v>
      </c>
      <c r="Q4537" s="225" t="s">
        <v>13470</v>
      </c>
      <c r="R4537" s="225">
        <v>5</v>
      </c>
      <c r="S4537" s="225">
        <v>4</v>
      </c>
      <c r="T4537" s="225">
        <v>9</v>
      </c>
      <c r="U4537" s="302" t="s">
        <v>28</v>
      </c>
      <c r="V4537" s="302">
        <v>1989</v>
      </c>
      <c r="W4537" s="302" t="s">
        <v>1709</v>
      </c>
      <c r="X4537" s="302">
        <v>0</v>
      </c>
      <c r="Y4537" s="302">
        <v>42200</v>
      </c>
      <c r="Z4537" s="302">
        <v>100</v>
      </c>
      <c r="AA4537" s="302">
        <v>42231</v>
      </c>
      <c r="AB4537" s="302">
        <v>0</v>
      </c>
      <c r="AC4537" s="302">
        <v>41877</v>
      </c>
      <c r="AD4537" s="302" t="s">
        <v>27</v>
      </c>
      <c r="AE4537" s="302"/>
      <c r="AF4537" s="302"/>
      <c r="AG4537" s="302"/>
      <c r="AH4537" s="222"/>
      <c r="AI4537" s="229"/>
    </row>
    <row r="4538" spans="1:35" ht="93.75">
      <c r="A4538" s="70" t="s">
        <v>12042</v>
      </c>
      <c r="B4538" s="74" t="s">
        <v>19</v>
      </c>
      <c r="C4538" s="74" t="s">
        <v>19</v>
      </c>
      <c r="D4538" s="75">
        <v>42332</v>
      </c>
      <c r="E4538" s="76">
        <v>0.97777777777777775</v>
      </c>
      <c r="F4538" s="75">
        <v>42333</v>
      </c>
      <c r="G4538" s="76">
        <v>1.1805555555555555E-2</v>
      </c>
      <c r="H4538" s="76">
        <v>3.4027777777777879E-2</v>
      </c>
      <c r="I4538" s="74">
        <v>6</v>
      </c>
      <c r="J4538" s="74"/>
      <c r="K4538" s="74"/>
      <c r="L4538" s="74" t="s">
        <v>29</v>
      </c>
      <c r="M4538" s="225" t="s">
        <v>756</v>
      </c>
      <c r="N4538" s="226" t="s">
        <v>3</v>
      </c>
      <c r="O4538" s="225" t="s">
        <v>7</v>
      </c>
      <c r="P4538" s="225" t="s">
        <v>12410</v>
      </c>
      <c r="Q4538" s="225" t="s">
        <v>12411</v>
      </c>
      <c r="R4538" s="225">
        <v>15</v>
      </c>
      <c r="S4538" s="225"/>
      <c r="T4538" s="225">
        <v>15</v>
      </c>
      <c r="U4538" s="302" t="s">
        <v>28</v>
      </c>
      <c r="V4538" s="302">
        <v>1989</v>
      </c>
      <c r="W4538" s="302" t="s">
        <v>1709</v>
      </c>
      <c r="X4538" s="302">
        <v>0</v>
      </c>
      <c r="Y4538" s="302">
        <v>41781</v>
      </c>
      <c r="Z4538" s="302">
        <v>100</v>
      </c>
      <c r="AA4538" s="302">
        <v>42522</v>
      </c>
      <c r="AB4538" s="302">
        <v>0</v>
      </c>
      <c r="AC4538" s="302">
        <v>42149</v>
      </c>
      <c r="AD4538" s="302" t="s">
        <v>27</v>
      </c>
      <c r="AE4538" s="302"/>
      <c r="AF4538" s="302"/>
      <c r="AG4538" s="302"/>
      <c r="AH4538" s="222"/>
      <c r="AI4538" s="229"/>
    </row>
    <row r="4539" spans="1:35" ht="56.25">
      <c r="A4539" s="73" t="s">
        <v>640</v>
      </c>
      <c r="B4539" s="74" t="s">
        <v>132</v>
      </c>
      <c r="C4539" s="74" t="s">
        <v>26</v>
      </c>
      <c r="D4539" s="75">
        <v>42059</v>
      </c>
      <c r="E4539" s="76">
        <v>0.51736111111111105</v>
      </c>
      <c r="F4539" s="75">
        <v>42059</v>
      </c>
      <c r="G4539" s="76">
        <v>0.51736111111111105</v>
      </c>
      <c r="H4539" s="76">
        <f>G4539-E4539</f>
        <v>0</v>
      </c>
      <c r="I4539" s="77">
        <v>54</v>
      </c>
      <c r="J4539" s="79" t="s">
        <v>230</v>
      </c>
      <c r="K4539" s="77" t="s">
        <v>8</v>
      </c>
      <c r="L4539" s="80" t="s">
        <v>9</v>
      </c>
      <c r="M4539" s="228" t="s">
        <v>962</v>
      </c>
      <c r="N4539" s="226">
        <v>35</v>
      </c>
      <c r="O4539" s="224" t="s">
        <v>7</v>
      </c>
      <c r="P4539" s="228" t="s">
        <v>963</v>
      </c>
      <c r="Q4539" s="227" t="s">
        <v>1110</v>
      </c>
      <c r="R4539" s="223">
        <v>4.5999999999999996</v>
      </c>
      <c r="S4539" s="223">
        <v>0.7</v>
      </c>
      <c r="T4539" s="223">
        <v>5.3</v>
      </c>
      <c r="U4539" s="279" t="s">
        <v>28</v>
      </c>
      <c r="V4539" s="567">
        <v>1991</v>
      </c>
      <c r="W4539" s="274" t="s">
        <v>7</v>
      </c>
      <c r="X4539" s="274"/>
      <c r="Y4539" s="306">
        <v>41233</v>
      </c>
      <c r="Z4539" s="279"/>
      <c r="AA4539" s="279"/>
      <c r="AB4539" s="279"/>
      <c r="AC4539" s="279"/>
      <c r="AD4539" s="279" t="s">
        <v>66</v>
      </c>
      <c r="AE4539" s="279"/>
      <c r="AF4539" s="279"/>
      <c r="AG4539" s="290"/>
      <c r="AH4539" s="222"/>
      <c r="AI4539" s="229"/>
    </row>
    <row r="4540" spans="1:35" ht="37.5">
      <c r="A4540" s="70" t="s">
        <v>12042</v>
      </c>
      <c r="B4540" s="74" t="s">
        <v>12</v>
      </c>
      <c r="C4540" s="74" t="s">
        <v>360</v>
      </c>
      <c r="D4540" s="75">
        <v>42326</v>
      </c>
      <c r="E4540" s="76">
        <v>0.46180555555555558</v>
      </c>
      <c r="F4540" s="75">
        <v>42326</v>
      </c>
      <c r="G4540" s="76">
        <v>0.46319444444444446</v>
      </c>
      <c r="H4540" s="76">
        <f>G4540-E4540</f>
        <v>1.388888888888884E-3</v>
      </c>
      <c r="I4540" s="74">
        <v>8</v>
      </c>
      <c r="J4540" s="74"/>
      <c r="K4540" s="74"/>
      <c r="L4540" s="74" t="s">
        <v>11</v>
      </c>
      <c r="M4540" s="225" t="s">
        <v>4279</v>
      </c>
      <c r="N4540" s="226">
        <v>0.4</v>
      </c>
      <c r="O4540" s="225" t="s">
        <v>55</v>
      </c>
      <c r="P4540" s="225" t="s">
        <v>55</v>
      </c>
      <c r="Q4540" s="225" t="s">
        <v>364</v>
      </c>
      <c r="R4540" s="225">
        <v>0.04</v>
      </c>
      <c r="S4540" s="225"/>
      <c r="T4540" s="225">
        <f>S4540+R4540</f>
        <v>0.04</v>
      </c>
      <c r="U4540" s="302" t="s">
        <v>60</v>
      </c>
      <c r="V4540" s="302" t="s">
        <v>128</v>
      </c>
      <c r="W4540" s="302" t="s">
        <v>128</v>
      </c>
      <c r="X4540" s="302" t="s">
        <v>128</v>
      </c>
      <c r="Y4540" s="302" t="s">
        <v>128</v>
      </c>
      <c r="Z4540" s="302" t="s">
        <v>128</v>
      </c>
      <c r="AA4540" s="302" t="s">
        <v>128</v>
      </c>
      <c r="AB4540" s="302" t="s">
        <v>128</v>
      </c>
      <c r="AC4540" s="302" t="s">
        <v>128</v>
      </c>
      <c r="AD4540" s="302" t="s">
        <v>22</v>
      </c>
      <c r="AE4540" s="302" t="s">
        <v>128</v>
      </c>
      <c r="AF4540" s="302" t="s">
        <v>128</v>
      </c>
      <c r="AG4540" s="302"/>
      <c r="AH4540" s="222"/>
      <c r="AI4540" s="229"/>
    </row>
    <row r="4541" spans="1:35" ht="75">
      <c r="A4541" s="70" t="s">
        <v>12042</v>
      </c>
      <c r="B4541" s="74" t="s">
        <v>71</v>
      </c>
      <c r="C4541" s="74" t="s">
        <v>71</v>
      </c>
      <c r="D4541" s="75">
        <v>42332</v>
      </c>
      <c r="E4541" s="76">
        <v>0.45833333333333331</v>
      </c>
      <c r="F4541" s="75">
        <v>42332</v>
      </c>
      <c r="G4541" s="76">
        <v>0.63888888888888895</v>
      </c>
      <c r="H4541" s="76">
        <v>0.18055555555555564</v>
      </c>
      <c r="I4541" s="74">
        <v>3</v>
      </c>
      <c r="J4541" s="74" t="s">
        <v>128</v>
      </c>
      <c r="K4541" s="74" t="s">
        <v>128</v>
      </c>
      <c r="L4541" s="74" t="s">
        <v>4</v>
      </c>
      <c r="M4541" s="225" t="s">
        <v>12331</v>
      </c>
      <c r="N4541" s="226">
        <v>0.4</v>
      </c>
      <c r="O4541" s="225" t="s">
        <v>25</v>
      </c>
      <c r="P4541" s="225" t="s">
        <v>12331</v>
      </c>
      <c r="Q4541" s="225" t="s">
        <v>12332</v>
      </c>
      <c r="R4541" s="225">
        <v>97</v>
      </c>
      <c r="S4541" s="225"/>
      <c r="T4541" s="225">
        <v>97</v>
      </c>
      <c r="U4541" s="302" t="s">
        <v>33</v>
      </c>
      <c r="V4541" s="302"/>
      <c r="W4541" s="302"/>
      <c r="X4541" s="302"/>
      <c r="Y4541" s="302"/>
      <c r="Z4541" s="302"/>
      <c r="AA4541" s="302"/>
      <c r="AB4541" s="302"/>
      <c r="AC4541" s="302"/>
      <c r="AD4541" s="302" t="s">
        <v>0</v>
      </c>
      <c r="AE4541" s="302" t="s">
        <v>52</v>
      </c>
      <c r="AF4541" s="302" t="s">
        <v>52</v>
      </c>
      <c r="AG4541" s="302"/>
      <c r="AH4541" s="222"/>
      <c r="AI4541" s="229"/>
    </row>
    <row r="4542" spans="1:35" ht="131.25">
      <c r="A4542" s="70" t="s">
        <v>12042</v>
      </c>
      <c r="B4542" s="74" t="s">
        <v>12</v>
      </c>
      <c r="C4542" s="74" t="s">
        <v>127</v>
      </c>
      <c r="D4542" s="75">
        <v>42332</v>
      </c>
      <c r="E4542" s="76">
        <v>0.17222222222222225</v>
      </c>
      <c r="F4542" s="75">
        <v>42332</v>
      </c>
      <c r="G4542" s="76">
        <v>0.17222222222222225</v>
      </c>
      <c r="H4542" s="76">
        <f>G4542-E4542</f>
        <v>0</v>
      </c>
      <c r="I4542" s="74">
        <v>9</v>
      </c>
      <c r="J4542" s="74"/>
      <c r="K4542" s="74"/>
      <c r="L4542" s="74" t="s">
        <v>4</v>
      </c>
      <c r="M4542" s="225" t="s">
        <v>13296</v>
      </c>
      <c r="N4542" s="226" t="s">
        <v>3</v>
      </c>
      <c r="O4542" s="225" t="s">
        <v>7</v>
      </c>
      <c r="P4542" s="225" t="s">
        <v>13297</v>
      </c>
      <c r="Q4542" s="225" t="s">
        <v>13298</v>
      </c>
      <c r="R4542" s="225">
        <v>0.3</v>
      </c>
      <c r="S4542" s="225">
        <v>3.5</v>
      </c>
      <c r="T4542" s="225">
        <v>3.8</v>
      </c>
      <c r="U4542" s="302" t="s">
        <v>28</v>
      </c>
      <c r="V4542" s="302" t="s">
        <v>1365</v>
      </c>
      <c r="W4542" s="302" t="s">
        <v>1364</v>
      </c>
      <c r="X4542" s="302" t="s">
        <v>5231</v>
      </c>
      <c r="Y4542" s="302" t="s">
        <v>128</v>
      </c>
      <c r="Z4542" s="302" t="s">
        <v>128</v>
      </c>
      <c r="AA4542" s="302" t="s">
        <v>9746</v>
      </c>
      <c r="AB4542" s="302" t="s">
        <v>128</v>
      </c>
      <c r="AC4542" s="302" t="s">
        <v>128</v>
      </c>
      <c r="AD4542" s="302" t="s">
        <v>75</v>
      </c>
      <c r="AE4542" s="302" t="s">
        <v>128</v>
      </c>
      <c r="AF4542" s="302" t="s">
        <v>128</v>
      </c>
      <c r="AG4542" s="302"/>
      <c r="AH4542" s="222"/>
      <c r="AI4542" s="229"/>
    </row>
    <row r="4543" spans="1:35" ht="281.25">
      <c r="A4543" s="70" t="s">
        <v>12042</v>
      </c>
      <c r="B4543" s="74" t="s">
        <v>5</v>
      </c>
      <c r="C4543" s="74" t="s">
        <v>5</v>
      </c>
      <c r="D4543" s="75">
        <v>42332</v>
      </c>
      <c r="E4543" s="76">
        <v>0.55069444444444449</v>
      </c>
      <c r="F4543" s="75">
        <v>42332</v>
      </c>
      <c r="G4543" s="76">
        <v>0.59375</v>
      </c>
      <c r="H4543" s="76">
        <v>4.1666666666666664E-2</v>
      </c>
      <c r="I4543" s="74">
        <v>7</v>
      </c>
      <c r="J4543" s="74" t="s">
        <v>143</v>
      </c>
      <c r="K4543" s="74" t="s">
        <v>14</v>
      </c>
      <c r="L4543" s="74" t="s">
        <v>4</v>
      </c>
      <c r="M4543" s="225" t="s">
        <v>13774</v>
      </c>
      <c r="N4543" s="226" t="s">
        <v>3</v>
      </c>
      <c r="O4543" s="225" t="s">
        <v>25</v>
      </c>
      <c r="P4543" s="225" t="s">
        <v>13775</v>
      </c>
      <c r="Q4543" s="225" t="s">
        <v>13776</v>
      </c>
      <c r="R4543" s="225">
        <v>13.9</v>
      </c>
      <c r="S4543" s="225"/>
      <c r="T4543" s="225">
        <v>13.9</v>
      </c>
      <c r="U4543" s="302" t="s">
        <v>33</v>
      </c>
      <c r="V4543" s="302">
        <v>1990</v>
      </c>
      <c r="W4543" s="302" t="s">
        <v>13777</v>
      </c>
      <c r="X4543" s="302" t="s">
        <v>1383</v>
      </c>
      <c r="Y4543" s="302" t="s">
        <v>13778</v>
      </c>
      <c r="Z4543" s="302">
        <v>100</v>
      </c>
      <c r="AA4543" s="302" t="s">
        <v>13779</v>
      </c>
      <c r="AB4543" s="302"/>
      <c r="AC4543" s="302">
        <v>41823</v>
      </c>
      <c r="AD4543" s="302" t="s">
        <v>0</v>
      </c>
      <c r="AE4543" s="302"/>
      <c r="AF4543" s="302"/>
      <c r="AG4543" s="302"/>
      <c r="AH4543" s="222"/>
      <c r="AI4543" s="229"/>
    </row>
    <row r="4544" spans="1:35" ht="56.25">
      <c r="A4544" s="70" t="s">
        <v>12042</v>
      </c>
      <c r="B4544" s="74" t="s">
        <v>19</v>
      </c>
      <c r="C4544" s="74" t="s">
        <v>19</v>
      </c>
      <c r="D4544" s="75">
        <v>42333</v>
      </c>
      <c r="E4544" s="76">
        <v>0.69236111111111109</v>
      </c>
      <c r="F4544" s="75">
        <v>42333</v>
      </c>
      <c r="G4544" s="76">
        <v>0.73402777777777783</v>
      </c>
      <c r="H4544" s="76">
        <v>4.1666666666666741E-2</v>
      </c>
      <c r="I4544" s="74">
        <v>8</v>
      </c>
      <c r="J4544" s="74"/>
      <c r="K4544" s="74"/>
      <c r="L4544" s="74" t="s">
        <v>29</v>
      </c>
      <c r="M4544" s="225" t="s">
        <v>174</v>
      </c>
      <c r="N4544" s="226" t="s">
        <v>3</v>
      </c>
      <c r="O4544" s="225" t="s">
        <v>7</v>
      </c>
      <c r="P4544" s="225" t="s">
        <v>5382</v>
      </c>
      <c r="Q4544" s="225" t="s">
        <v>12360</v>
      </c>
      <c r="R4544" s="225">
        <v>6</v>
      </c>
      <c r="S4544" s="225">
        <v>4</v>
      </c>
      <c r="T4544" s="225">
        <v>10</v>
      </c>
      <c r="U4544" s="302" t="s">
        <v>28</v>
      </c>
      <c r="V4544" s="302">
        <v>1984</v>
      </c>
      <c r="W4544" s="302" t="s">
        <v>5362</v>
      </c>
      <c r="X4544" s="302">
        <v>0</v>
      </c>
      <c r="Y4544" s="302">
        <v>42183</v>
      </c>
      <c r="Z4544" s="302">
        <v>100</v>
      </c>
      <c r="AA4544" s="302">
        <v>42549</v>
      </c>
      <c r="AB4544" s="302">
        <v>0</v>
      </c>
      <c r="AC4544" s="302">
        <v>42183</v>
      </c>
      <c r="AD4544" s="302" t="s">
        <v>27</v>
      </c>
      <c r="AE4544" s="302"/>
      <c r="AF4544" s="302"/>
      <c r="AG4544" s="302"/>
      <c r="AH4544" s="222"/>
      <c r="AI4544" s="229"/>
    </row>
    <row r="4545" spans="1:35" ht="47.25">
      <c r="A4545" s="164" t="s">
        <v>1018</v>
      </c>
      <c r="B4545" s="94" t="s">
        <v>21</v>
      </c>
      <c r="C4545" s="134" t="s">
        <v>21</v>
      </c>
      <c r="D4545" s="93">
        <v>42093</v>
      </c>
      <c r="E4545" s="104">
        <v>0.5</v>
      </c>
      <c r="F4545" s="93">
        <v>42093</v>
      </c>
      <c r="G4545" s="104">
        <v>0.51041666666666663</v>
      </c>
      <c r="H4545" s="104">
        <v>1.0416666666666666E-2</v>
      </c>
      <c r="I4545" s="69">
        <v>1</v>
      </c>
      <c r="J4545" s="69"/>
      <c r="K4545" s="94"/>
      <c r="L4545" s="69" t="s">
        <v>11</v>
      </c>
      <c r="M4545" s="233" t="s">
        <v>1504</v>
      </c>
      <c r="N4545" s="219">
        <v>0.4</v>
      </c>
      <c r="O4545" s="219" t="s">
        <v>7</v>
      </c>
      <c r="P4545" s="233" t="s">
        <v>1504</v>
      </c>
      <c r="Q4545" s="219" t="s">
        <v>1505</v>
      </c>
      <c r="R4545" s="219">
        <v>1.4070000000000001E-2</v>
      </c>
      <c r="S4545" s="219">
        <v>6.9300000000000004E-3</v>
      </c>
      <c r="T4545" s="219">
        <v>2.1000000000000001E-2</v>
      </c>
      <c r="U4545" s="300" t="s">
        <v>1</v>
      </c>
      <c r="V4545" s="274" t="s">
        <v>128</v>
      </c>
      <c r="W4545" s="300" t="s">
        <v>128</v>
      </c>
      <c r="X4545" s="300" t="s">
        <v>128</v>
      </c>
      <c r="Y4545" s="515">
        <v>2014</v>
      </c>
      <c r="Z4545" s="527" t="s">
        <v>128</v>
      </c>
      <c r="AA4545" s="515">
        <v>2015</v>
      </c>
      <c r="AB4545" s="300" t="s">
        <v>128</v>
      </c>
      <c r="AC4545" s="515">
        <v>2014</v>
      </c>
      <c r="AD4545" s="300" t="s">
        <v>22</v>
      </c>
      <c r="AE4545" s="300" t="s">
        <v>52</v>
      </c>
      <c r="AF4545" s="300"/>
      <c r="AG4545" s="527"/>
      <c r="AH4545" s="233"/>
      <c r="AI4545" s="571"/>
    </row>
    <row r="4546" spans="1:35" ht="75">
      <c r="A4546" s="70" t="s">
        <v>1018</v>
      </c>
      <c r="B4546" s="74" t="s">
        <v>69</v>
      </c>
      <c r="C4546" s="74" t="s">
        <v>69</v>
      </c>
      <c r="D4546" s="75">
        <v>42094</v>
      </c>
      <c r="E4546" s="76">
        <v>0.21944444444444444</v>
      </c>
      <c r="F4546" s="75">
        <v>42094</v>
      </c>
      <c r="G4546" s="76">
        <v>0.27916666666666667</v>
      </c>
      <c r="H4546" s="76">
        <v>5.9722222222222232E-2</v>
      </c>
      <c r="I4546" s="74">
        <v>9</v>
      </c>
      <c r="J4546" s="74" t="s">
        <v>150</v>
      </c>
      <c r="K4546" s="74" t="s">
        <v>20</v>
      </c>
      <c r="L4546" s="74" t="s">
        <v>9</v>
      </c>
      <c r="M4546" s="225" t="s">
        <v>2053</v>
      </c>
      <c r="N4546" s="226" t="s">
        <v>3</v>
      </c>
      <c r="O4546" s="225" t="s">
        <v>7</v>
      </c>
      <c r="P4546" s="225" t="s">
        <v>1531</v>
      </c>
      <c r="Q4546" s="225" t="s">
        <v>2054</v>
      </c>
      <c r="R4546" s="225">
        <v>6.181</v>
      </c>
      <c r="S4546" s="225">
        <v>2.4990000000000001</v>
      </c>
      <c r="T4546" s="225">
        <v>8.68</v>
      </c>
      <c r="U4546" s="302" t="s">
        <v>28</v>
      </c>
      <c r="V4546" s="302">
        <v>2006</v>
      </c>
      <c r="W4546" s="302" t="s">
        <v>1477</v>
      </c>
      <c r="X4546" s="302" t="s">
        <v>724</v>
      </c>
      <c r="Y4546" s="302" t="s">
        <v>1480</v>
      </c>
      <c r="Z4546" s="302">
        <v>100</v>
      </c>
      <c r="AA4546" s="302" t="s">
        <v>1481</v>
      </c>
      <c r="AB4546" s="302">
        <v>0</v>
      </c>
      <c r="AC4546" s="302" t="s">
        <v>1480</v>
      </c>
      <c r="AD4546" s="302" t="s">
        <v>66</v>
      </c>
      <c r="AE4546" s="302" t="s">
        <v>53</v>
      </c>
      <c r="AF4546" s="302"/>
      <c r="AG4546" s="302" t="s">
        <v>2055</v>
      </c>
      <c r="AH4546" s="222"/>
      <c r="AI4546" s="229"/>
    </row>
    <row r="4547" spans="1:35" ht="262.5">
      <c r="A4547" s="70" t="s">
        <v>12042</v>
      </c>
      <c r="B4547" s="74" t="s">
        <v>15</v>
      </c>
      <c r="C4547" s="74" t="s">
        <v>11831</v>
      </c>
      <c r="D4547" s="75">
        <v>42333</v>
      </c>
      <c r="E4547" s="76">
        <v>0.47083333333333338</v>
      </c>
      <c r="F4547" s="75">
        <v>42333</v>
      </c>
      <c r="G4547" s="76">
        <v>0.47083333333333338</v>
      </c>
      <c r="H4547" s="76">
        <f>(F4547+G4547)-(D4547+E4547)</f>
        <v>0</v>
      </c>
      <c r="I4547" s="74">
        <v>16</v>
      </c>
      <c r="J4547" s="74" t="s">
        <v>150</v>
      </c>
      <c r="K4547" s="74" t="s">
        <v>8</v>
      </c>
      <c r="L4547" s="74" t="s">
        <v>4</v>
      </c>
      <c r="M4547" s="225" t="s">
        <v>3486</v>
      </c>
      <c r="N4547" s="226">
        <v>35</v>
      </c>
      <c r="O4547" s="225" t="s">
        <v>7</v>
      </c>
      <c r="P4547" s="225" t="s">
        <v>12416</v>
      </c>
      <c r="Q4547" s="225" t="s">
        <v>12417</v>
      </c>
      <c r="R4547" s="225">
        <v>3.08</v>
      </c>
      <c r="S4547" s="225">
        <v>4.1399999999999997</v>
      </c>
      <c r="T4547" s="225">
        <f>SUM(R4547:S4547)</f>
        <v>7.22</v>
      </c>
      <c r="U4547" s="302" t="s">
        <v>28</v>
      </c>
      <c r="V4547" s="302">
        <v>2008</v>
      </c>
      <c r="W4547" s="302" t="s">
        <v>1709</v>
      </c>
      <c r="X4547" s="302"/>
      <c r="Y4547" s="302" t="s">
        <v>13090</v>
      </c>
      <c r="Z4547" s="302">
        <v>100</v>
      </c>
      <c r="AA4547" s="302" t="s">
        <v>5573</v>
      </c>
      <c r="AB4547" s="302">
        <v>0</v>
      </c>
      <c r="AC4547" s="302"/>
      <c r="AD4547" s="302" t="s">
        <v>24</v>
      </c>
      <c r="AE4547" s="302" t="s">
        <v>57</v>
      </c>
      <c r="AF4547" s="302"/>
      <c r="AG4547" s="302" t="s">
        <v>13091</v>
      </c>
      <c r="AH4547" s="222"/>
      <c r="AI4547" s="229"/>
    </row>
    <row r="4548" spans="1:35" ht="63">
      <c r="A4548" s="68" t="s">
        <v>2819</v>
      </c>
      <c r="B4548" s="92" t="s">
        <v>21</v>
      </c>
      <c r="C4548" s="92" t="s">
        <v>21</v>
      </c>
      <c r="D4548" s="88">
        <v>42142</v>
      </c>
      <c r="E4548" s="89">
        <v>0.89583333333333337</v>
      </c>
      <c r="F4548" s="88">
        <v>42142</v>
      </c>
      <c r="G4548" s="89">
        <v>0.93055555555555547</v>
      </c>
      <c r="H4548" s="89">
        <v>3.4722222222222224E-2</v>
      </c>
      <c r="I4548" s="68">
        <v>1</v>
      </c>
      <c r="J4548" s="68"/>
      <c r="K4548" s="92"/>
      <c r="L4548" s="92" t="s">
        <v>4</v>
      </c>
      <c r="M4548" s="230" t="s">
        <v>6707</v>
      </c>
      <c r="N4548" s="221">
        <v>0.4</v>
      </c>
      <c r="O4548" s="221" t="s">
        <v>7</v>
      </c>
      <c r="P4548" s="230" t="s">
        <v>6707</v>
      </c>
      <c r="Q4548" s="221" t="s">
        <v>6708</v>
      </c>
      <c r="R4548" s="221">
        <v>1.2E-2</v>
      </c>
      <c r="S4548" s="221">
        <v>6.0000000000000001E-3</v>
      </c>
      <c r="T4548" s="221">
        <v>1.7999999999999999E-2</v>
      </c>
      <c r="U4548" s="293" t="s">
        <v>1</v>
      </c>
      <c r="V4548" s="273" t="s">
        <v>128</v>
      </c>
      <c r="W4548" s="293" t="s">
        <v>128</v>
      </c>
      <c r="X4548" s="293" t="s">
        <v>128</v>
      </c>
      <c r="Y4548" s="269">
        <v>2015</v>
      </c>
      <c r="Z4548" s="318" t="s">
        <v>128</v>
      </c>
      <c r="AA4548" s="269">
        <v>2016</v>
      </c>
      <c r="AB4548" s="293" t="s">
        <v>128</v>
      </c>
      <c r="AC4548" s="269">
        <v>2015</v>
      </c>
      <c r="AD4548" s="293" t="s">
        <v>22</v>
      </c>
      <c r="AE4548" s="293" t="s">
        <v>57</v>
      </c>
      <c r="AF4548" s="293"/>
      <c r="AG4548" s="318"/>
      <c r="AH4548" s="222"/>
      <c r="AI4548" s="229"/>
    </row>
    <row r="4549" spans="1:35" ht="47.25">
      <c r="A4549" s="70" t="s">
        <v>11517</v>
      </c>
      <c r="B4549" s="92" t="s">
        <v>21</v>
      </c>
      <c r="C4549" s="92" t="s">
        <v>21</v>
      </c>
      <c r="D4549" s="88">
        <v>42284</v>
      </c>
      <c r="E4549" s="89">
        <v>0.47916666666666669</v>
      </c>
      <c r="F4549" s="88">
        <v>42284</v>
      </c>
      <c r="G4549" s="89">
        <v>0.52500000000000002</v>
      </c>
      <c r="H4549" s="89">
        <v>4.5833333333333337E-2</v>
      </c>
      <c r="I4549" s="68">
        <v>1</v>
      </c>
      <c r="J4549" s="68"/>
      <c r="K4549" s="92"/>
      <c r="L4549" s="92" t="s">
        <v>11</v>
      </c>
      <c r="M4549" s="230" t="s">
        <v>11539</v>
      </c>
      <c r="N4549" s="221">
        <v>0.4</v>
      </c>
      <c r="O4549" s="221" t="s">
        <v>2</v>
      </c>
      <c r="P4549" s="230" t="s">
        <v>11540</v>
      </c>
      <c r="Q4549" s="221" t="s">
        <v>13554</v>
      </c>
      <c r="R4549" s="221">
        <v>8.9999999999999993E-3</v>
      </c>
      <c r="S4549" s="221">
        <v>5.0000000000000001E-3</v>
      </c>
      <c r="T4549" s="221">
        <v>1.4E-2</v>
      </c>
      <c r="U4549" s="293" t="s">
        <v>1</v>
      </c>
      <c r="V4549" s="273" t="s">
        <v>128</v>
      </c>
      <c r="W4549" s="293" t="s">
        <v>128</v>
      </c>
      <c r="X4549" s="293" t="s">
        <v>128</v>
      </c>
      <c r="Y4549" s="269">
        <v>2015</v>
      </c>
      <c r="Z4549" s="318" t="s">
        <v>128</v>
      </c>
      <c r="AA4549" s="269">
        <v>2016</v>
      </c>
      <c r="AB4549" s="293" t="s">
        <v>128</v>
      </c>
      <c r="AC4549" s="269">
        <v>2015</v>
      </c>
      <c r="AD4549" s="293" t="s">
        <v>22</v>
      </c>
      <c r="AE4549" s="293" t="s">
        <v>57</v>
      </c>
      <c r="AF4549" s="293"/>
      <c r="AG4549" s="318"/>
      <c r="AH4549" s="230"/>
      <c r="AI4549" s="234"/>
    </row>
    <row r="4550" spans="1:35" ht="75">
      <c r="A4550" s="70" t="s">
        <v>12042</v>
      </c>
      <c r="B4550" s="74" t="s">
        <v>18</v>
      </c>
      <c r="C4550" s="74" t="s">
        <v>18</v>
      </c>
      <c r="D4550" s="75">
        <v>42333</v>
      </c>
      <c r="E4550" s="76">
        <v>42333.625</v>
      </c>
      <c r="F4550" s="75">
        <v>42334</v>
      </c>
      <c r="G4550" s="76">
        <v>42334.666666666664</v>
      </c>
      <c r="H4550" s="76">
        <f>G4550-E4550</f>
        <v>1.0416666666642413</v>
      </c>
      <c r="I4550" s="74">
        <v>2</v>
      </c>
      <c r="J4550" s="74"/>
      <c r="K4550" s="74"/>
      <c r="L4550" s="74" t="s">
        <v>4</v>
      </c>
      <c r="M4550" s="225" t="s">
        <v>7</v>
      </c>
      <c r="N4550" s="226" t="s">
        <v>3</v>
      </c>
      <c r="O4550" s="225" t="s">
        <v>7</v>
      </c>
      <c r="P4550" s="225" t="s">
        <v>12443</v>
      </c>
      <c r="Q4550" s="225" t="s">
        <v>12444</v>
      </c>
      <c r="R4550" s="225">
        <f>1.641+0.923</f>
        <v>2.5640000000000001</v>
      </c>
      <c r="S4550" s="225"/>
      <c r="T4550" s="225">
        <f>R4550+S4550</f>
        <v>2.5640000000000001</v>
      </c>
      <c r="U4550" s="302"/>
      <c r="V4550" s="302"/>
      <c r="W4550" s="302"/>
      <c r="X4550" s="302"/>
      <c r="Y4550" s="302"/>
      <c r="Z4550" s="302"/>
      <c r="AA4550" s="302"/>
      <c r="AB4550" s="302"/>
      <c r="AC4550" s="302"/>
      <c r="AD4550" s="302" t="s">
        <v>0</v>
      </c>
      <c r="AE4550" s="302"/>
      <c r="AF4550" s="302"/>
      <c r="AG4550" s="302" t="s">
        <v>468</v>
      </c>
      <c r="AH4550" s="222"/>
      <c r="AI4550" s="229"/>
    </row>
    <row r="4551" spans="1:35" ht="112.5">
      <c r="A4551" s="70" t="s">
        <v>12042</v>
      </c>
      <c r="B4551" s="74" t="s">
        <v>12</v>
      </c>
      <c r="C4551" s="74" t="s">
        <v>127</v>
      </c>
      <c r="D4551" s="75">
        <v>42311</v>
      </c>
      <c r="E4551" s="76">
        <v>0.63124999999999998</v>
      </c>
      <c r="F4551" s="75">
        <v>42311</v>
      </c>
      <c r="G4551" s="76">
        <v>0.63680555555555551</v>
      </c>
      <c r="H4551" s="76">
        <f>G4551-E4551</f>
        <v>5.5555555555555358E-3</v>
      </c>
      <c r="I4551" s="74">
        <v>1</v>
      </c>
      <c r="J4551" s="74"/>
      <c r="K4551" s="74"/>
      <c r="L4551" s="74" t="s">
        <v>11</v>
      </c>
      <c r="M4551" s="225" t="s">
        <v>12099</v>
      </c>
      <c r="N4551" s="226">
        <v>0.4</v>
      </c>
      <c r="O4551" s="225" t="s">
        <v>2</v>
      </c>
      <c r="P4551" s="225" t="s">
        <v>147</v>
      </c>
      <c r="Q4551" s="225" t="s">
        <v>12100</v>
      </c>
      <c r="R4551" s="225">
        <v>0.01</v>
      </c>
      <c r="S4551" s="225"/>
      <c r="T4551" s="225">
        <v>0.01</v>
      </c>
      <c r="U4551" s="302" t="s">
        <v>128</v>
      </c>
      <c r="V4551" s="302" t="s">
        <v>128</v>
      </c>
      <c r="W4551" s="302" t="s">
        <v>128</v>
      </c>
      <c r="X4551" s="302" t="s">
        <v>128</v>
      </c>
      <c r="Y4551" s="302" t="s">
        <v>128</v>
      </c>
      <c r="Z4551" s="302" t="s">
        <v>128</v>
      </c>
      <c r="AA4551" s="302" t="s">
        <v>128</v>
      </c>
      <c r="AB4551" s="302" t="s">
        <v>128</v>
      </c>
      <c r="AC4551" s="302" t="s">
        <v>128</v>
      </c>
      <c r="AD4551" s="302" t="s">
        <v>22</v>
      </c>
      <c r="AE4551" s="302" t="s">
        <v>128</v>
      </c>
      <c r="AF4551" s="302" t="s">
        <v>128</v>
      </c>
      <c r="AG4551" s="302" t="s">
        <v>131</v>
      </c>
      <c r="AH4551" s="222"/>
      <c r="AI4551" s="229"/>
    </row>
    <row r="4552" spans="1:35" ht="31.5">
      <c r="A4552" s="70" t="s">
        <v>3570</v>
      </c>
      <c r="B4552" s="92" t="s">
        <v>21</v>
      </c>
      <c r="C4552" s="92" t="s">
        <v>21</v>
      </c>
      <c r="D4552" s="88">
        <v>42179</v>
      </c>
      <c r="E4552" s="89">
        <v>0.4201388888888889</v>
      </c>
      <c r="F4552" s="88">
        <v>42179</v>
      </c>
      <c r="G4552" s="89">
        <v>0.4513888888888889</v>
      </c>
      <c r="H4552" s="89">
        <v>3.125E-2</v>
      </c>
      <c r="I4552" s="68">
        <v>1</v>
      </c>
      <c r="J4552" s="68"/>
      <c r="K4552" s="92"/>
      <c r="L4552" s="92" t="s">
        <v>11</v>
      </c>
      <c r="M4552" s="230" t="s">
        <v>4701</v>
      </c>
      <c r="N4552" s="221">
        <v>0.4</v>
      </c>
      <c r="O4552" s="221" t="s">
        <v>2</v>
      </c>
      <c r="P4552" s="230" t="s">
        <v>4701</v>
      </c>
      <c r="Q4552" s="221" t="s">
        <v>4702</v>
      </c>
      <c r="R4552" s="221">
        <v>5.0000000000000001E-3</v>
      </c>
      <c r="S4552" s="221">
        <v>3.0000000000000001E-3</v>
      </c>
      <c r="T4552" s="221">
        <v>8.0000000000000002E-3</v>
      </c>
      <c r="U4552" s="293" t="s">
        <v>1</v>
      </c>
      <c r="V4552" s="273" t="s">
        <v>128</v>
      </c>
      <c r="W4552" s="293" t="s">
        <v>128</v>
      </c>
      <c r="X4552" s="293" t="s">
        <v>128</v>
      </c>
      <c r="Y4552" s="269">
        <v>2015</v>
      </c>
      <c r="Z4552" s="318" t="s">
        <v>128</v>
      </c>
      <c r="AA4552" s="269">
        <v>2016</v>
      </c>
      <c r="AB4552" s="293" t="s">
        <v>128</v>
      </c>
      <c r="AC4552" s="269">
        <v>2015</v>
      </c>
      <c r="AD4552" s="293" t="s">
        <v>22</v>
      </c>
      <c r="AE4552" s="293" t="s">
        <v>52</v>
      </c>
      <c r="AF4552" s="293"/>
      <c r="AG4552" s="318"/>
      <c r="AH4552" s="222"/>
      <c r="AI4552" s="229"/>
    </row>
    <row r="4553" spans="1:35" ht="187.5">
      <c r="A4553" s="70" t="s">
        <v>12042</v>
      </c>
      <c r="B4553" s="74" t="s">
        <v>5</v>
      </c>
      <c r="C4553" s="74" t="s">
        <v>13786</v>
      </c>
      <c r="D4553" s="75">
        <v>42333</v>
      </c>
      <c r="E4553" s="76">
        <v>0.61805555555555558</v>
      </c>
      <c r="F4553" s="75">
        <v>42333</v>
      </c>
      <c r="G4553" s="76">
        <v>0.61805555555555558</v>
      </c>
      <c r="H4553" s="76">
        <v>0</v>
      </c>
      <c r="I4553" s="74">
        <v>5</v>
      </c>
      <c r="J4553" s="74" t="s">
        <v>143</v>
      </c>
      <c r="K4553" s="74" t="s">
        <v>8</v>
      </c>
      <c r="L4553" s="74" t="s">
        <v>16</v>
      </c>
      <c r="M4553" s="225" t="s">
        <v>13787</v>
      </c>
      <c r="N4553" s="226" t="s">
        <v>3</v>
      </c>
      <c r="O4553" s="225" t="s">
        <v>7</v>
      </c>
      <c r="P4553" s="225" t="s">
        <v>13788</v>
      </c>
      <c r="Q4553" s="225" t="s">
        <v>13789</v>
      </c>
      <c r="R4553" s="225"/>
      <c r="S4553" s="225">
        <v>0.3</v>
      </c>
      <c r="T4553" s="225">
        <v>0.3</v>
      </c>
      <c r="U4553" s="302" t="s">
        <v>1</v>
      </c>
      <c r="V4553" s="302">
        <v>1989</v>
      </c>
      <c r="W4553" s="302" t="s">
        <v>587</v>
      </c>
      <c r="X4553" s="302" t="s">
        <v>1383</v>
      </c>
      <c r="Y4553" s="302" t="s">
        <v>13790</v>
      </c>
      <c r="Z4553" s="302">
        <v>1</v>
      </c>
      <c r="AA4553" s="302">
        <v>42563</v>
      </c>
      <c r="AB4553" s="302">
        <v>2</v>
      </c>
      <c r="AC4553" s="302"/>
      <c r="AD4553" s="302" t="s">
        <v>37</v>
      </c>
      <c r="AE4553" s="302"/>
      <c r="AF4553" s="302"/>
      <c r="AG4553" s="302"/>
      <c r="AH4553" s="222"/>
      <c r="AI4553" s="229"/>
    </row>
    <row r="4554" spans="1:35" ht="409.5">
      <c r="A4554" s="70" t="s">
        <v>12042</v>
      </c>
      <c r="B4554" s="74" t="s">
        <v>1412</v>
      </c>
      <c r="C4554" s="74" t="s">
        <v>1427</v>
      </c>
      <c r="D4554" s="75">
        <v>42334</v>
      </c>
      <c r="E4554" s="76">
        <v>0.23958333333333334</v>
      </c>
      <c r="F4554" s="75">
        <v>42334</v>
      </c>
      <c r="G4554" s="76">
        <v>0.30277777777777776</v>
      </c>
      <c r="H4554" s="76">
        <v>6.3194444444444442E-2</v>
      </c>
      <c r="I4554" s="77">
        <v>10</v>
      </c>
      <c r="J4554" s="79" t="s">
        <v>12357</v>
      </c>
      <c r="K4554" s="77"/>
      <c r="L4554" s="80" t="s">
        <v>11</v>
      </c>
      <c r="M4554" s="228" t="s">
        <v>11793</v>
      </c>
      <c r="N4554" s="226" t="s">
        <v>3</v>
      </c>
      <c r="O4554" s="224" t="s">
        <v>23</v>
      </c>
      <c r="P4554" s="228" t="s">
        <v>11793</v>
      </c>
      <c r="Q4554" s="227" t="s">
        <v>12358</v>
      </c>
      <c r="R4554" s="223">
        <v>2</v>
      </c>
      <c r="S4554" s="223"/>
      <c r="T4554" s="223">
        <v>2</v>
      </c>
      <c r="U4554" s="327"/>
      <c r="V4554" s="327" t="s">
        <v>128</v>
      </c>
      <c r="W4554" s="327" t="s">
        <v>128</v>
      </c>
      <c r="X4554" s="327" t="s">
        <v>128</v>
      </c>
      <c r="Y4554" s="327" t="s">
        <v>13937</v>
      </c>
      <c r="Z4554" s="327" t="s">
        <v>128</v>
      </c>
      <c r="AA4554" s="327" t="s">
        <v>128</v>
      </c>
      <c r="AB4554" s="327">
        <v>0</v>
      </c>
      <c r="AC4554" s="327" t="s">
        <v>13936</v>
      </c>
      <c r="AD4554" s="273" t="s">
        <v>56</v>
      </c>
      <c r="AE4554" s="327"/>
      <c r="AF4554" s="327" t="s">
        <v>128</v>
      </c>
      <c r="AG4554" s="327" t="s">
        <v>128</v>
      </c>
      <c r="AH4554" s="222"/>
      <c r="AI4554" s="229"/>
    </row>
    <row r="4555" spans="1:35" ht="409.5">
      <c r="A4555" s="70" t="s">
        <v>12042</v>
      </c>
      <c r="B4555" s="74" t="s">
        <v>1412</v>
      </c>
      <c r="C4555" s="74" t="s">
        <v>1427</v>
      </c>
      <c r="D4555" s="75">
        <v>42334</v>
      </c>
      <c r="E4555" s="76">
        <v>0.7715277777777777</v>
      </c>
      <c r="F4555" s="75">
        <v>42334</v>
      </c>
      <c r="G4555" s="76">
        <v>0.91041666666666676</v>
      </c>
      <c r="H4555" s="76">
        <v>0.1388888888888889</v>
      </c>
      <c r="I4555" s="77">
        <v>10</v>
      </c>
      <c r="J4555" s="79" t="s">
        <v>12357</v>
      </c>
      <c r="K4555" s="77"/>
      <c r="L4555" s="80" t="s">
        <v>11</v>
      </c>
      <c r="M4555" s="228" t="s">
        <v>11793</v>
      </c>
      <c r="N4555" s="226" t="s">
        <v>3</v>
      </c>
      <c r="O4555" s="224" t="s">
        <v>23</v>
      </c>
      <c r="P4555" s="228" t="s">
        <v>3981</v>
      </c>
      <c r="Q4555" s="227" t="s">
        <v>12359</v>
      </c>
      <c r="R4555" s="223">
        <v>6</v>
      </c>
      <c r="S4555" s="223"/>
      <c r="T4555" s="223">
        <v>6</v>
      </c>
      <c r="U4555" s="327"/>
      <c r="V4555" s="327" t="s">
        <v>128</v>
      </c>
      <c r="W4555" s="327" t="s">
        <v>128</v>
      </c>
      <c r="X4555" s="327" t="s">
        <v>128</v>
      </c>
      <c r="Y4555" s="327" t="s">
        <v>13935</v>
      </c>
      <c r="Z4555" s="327" t="s">
        <v>128</v>
      </c>
      <c r="AA4555" s="327" t="s">
        <v>128</v>
      </c>
      <c r="AB4555" s="327">
        <v>0</v>
      </c>
      <c r="AC4555" s="327" t="s">
        <v>13936</v>
      </c>
      <c r="AD4555" s="273" t="s">
        <v>56</v>
      </c>
      <c r="AE4555" s="327"/>
      <c r="AF4555" s="327" t="s">
        <v>128</v>
      </c>
      <c r="AG4555" s="327" t="s">
        <v>128</v>
      </c>
      <c r="AH4555" s="222"/>
      <c r="AI4555" s="229"/>
    </row>
    <row r="4556" spans="1:35" ht="131.25">
      <c r="A4556" s="70" t="s">
        <v>12042</v>
      </c>
      <c r="B4556" s="74" t="s">
        <v>19</v>
      </c>
      <c r="C4556" s="74" t="s">
        <v>19</v>
      </c>
      <c r="D4556" s="75">
        <v>42334</v>
      </c>
      <c r="E4556" s="76">
        <v>0.68194444444444446</v>
      </c>
      <c r="F4556" s="75">
        <v>42334</v>
      </c>
      <c r="G4556" s="76">
        <v>0.71458333333333324</v>
      </c>
      <c r="H4556" s="76">
        <v>3.2638888888888773E-2</v>
      </c>
      <c r="I4556" s="74">
        <v>3</v>
      </c>
      <c r="J4556" s="74"/>
      <c r="K4556" s="74"/>
      <c r="L4556" s="74" t="s">
        <v>4</v>
      </c>
      <c r="M4556" s="225" t="s">
        <v>176</v>
      </c>
      <c r="N4556" s="226" t="s">
        <v>3</v>
      </c>
      <c r="O4556" s="225" t="s">
        <v>7</v>
      </c>
      <c r="P4556" s="225" t="s">
        <v>12363</v>
      </c>
      <c r="Q4556" s="225" t="s">
        <v>13472</v>
      </c>
      <c r="R4556" s="225">
        <v>2</v>
      </c>
      <c r="S4556" s="225"/>
      <c r="T4556" s="225">
        <v>2</v>
      </c>
      <c r="U4556" s="302" t="s">
        <v>28</v>
      </c>
      <c r="V4556" s="302">
        <v>2002</v>
      </c>
      <c r="W4556" s="302" t="s">
        <v>13473</v>
      </c>
      <c r="X4556" s="302">
        <v>0</v>
      </c>
      <c r="Y4556" s="302">
        <v>41670</v>
      </c>
      <c r="Z4556" s="302">
        <v>100</v>
      </c>
      <c r="AA4556" s="302">
        <v>42549</v>
      </c>
      <c r="AB4556" s="302">
        <v>0</v>
      </c>
      <c r="AC4556" s="302">
        <v>40049</v>
      </c>
      <c r="AD4556" s="302" t="s">
        <v>0</v>
      </c>
      <c r="AE4556" s="302"/>
      <c r="AF4556" s="302"/>
      <c r="AG4556" s="302"/>
      <c r="AH4556" s="222"/>
      <c r="AI4556" s="229"/>
    </row>
    <row r="4557" spans="1:35" ht="56.25">
      <c r="A4557" s="70" t="s">
        <v>122</v>
      </c>
      <c r="B4557" s="74" t="s">
        <v>12</v>
      </c>
      <c r="C4557" s="74" t="s">
        <v>522</v>
      </c>
      <c r="D4557" s="75">
        <v>42028</v>
      </c>
      <c r="E4557" s="76">
        <v>1.1256944444444443</v>
      </c>
      <c r="F4557" s="75">
        <v>42028</v>
      </c>
      <c r="G4557" s="76">
        <v>1.1256944444444443</v>
      </c>
      <c r="H4557" s="76">
        <f>G4557-E4557</f>
        <v>0</v>
      </c>
      <c r="I4557" s="74">
        <v>1</v>
      </c>
      <c r="J4557" s="74"/>
      <c r="K4557" s="74"/>
      <c r="L4557" s="74" t="s">
        <v>11</v>
      </c>
      <c r="M4557" s="225" t="s">
        <v>541</v>
      </c>
      <c r="N4557" s="226">
        <v>0.4</v>
      </c>
      <c r="O4557" s="225" t="s">
        <v>2</v>
      </c>
      <c r="P4557" s="225" t="s">
        <v>524</v>
      </c>
      <c r="Q4557" s="225" t="s">
        <v>543</v>
      </c>
      <c r="R4557" s="225"/>
      <c r="S4557" s="225"/>
      <c r="T4557" s="225"/>
      <c r="U4557" s="302" t="s">
        <v>1</v>
      </c>
      <c r="V4557" s="302" t="s">
        <v>128</v>
      </c>
      <c r="W4557" s="302" t="s">
        <v>128</v>
      </c>
      <c r="X4557" s="302" t="s">
        <v>128</v>
      </c>
      <c r="Y4557" s="302" t="s">
        <v>128</v>
      </c>
      <c r="Z4557" s="302" t="s">
        <v>128</v>
      </c>
      <c r="AA4557" s="302" t="s">
        <v>128</v>
      </c>
      <c r="AB4557" s="302" t="s">
        <v>128</v>
      </c>
      <c r="AC4557" s="302" t="s">
        <v>128</v>
      </c>
      <c r="AD4557" s="302" t="s">
        <v>22</v>
      </c>
      <c r="AE4557" s="302" t="s">
        <v>128</v>
      </c>
      <c r="AF4557" s="302" t="s">
        <v>128</v>
      </c>
      <c r="AG4557" s="302"/>
      <c r="AH4557" s="222"/>
      <c r="AI4557" s="229"/>
    </row>
    <row r="4558" spans="1:35" ht="125.25">
      <c r="A4558" s="70" t="s">
        <v>12042</v>
      </c>
      <c r="B4558" s="74" t="s">
        <v>12</v>
      </c>
      <c r="C4558" s="74" t="s">
        <v>127</v>
      </c>
      <c r="D4558" s="75">
        <v>42334</v>
      </c>
      <c r="E4558" s="76">
        <v>0.2673611111111111</v>
      </c>
      <c r="F4558" s="75">
        <v>42334</v>
      </c>
      <c r="G4558" s="76">
        <v>0.45555555555555555</v>
      </c>
      <c r="H4558" s="76">
        <f>G4558-E4558</f>
        <v>0.18819444444444444</v>
      </c>
      <c r="I4558" s="74">
        <v>8</v>
      </c>
      <c r="J4558" s="74"/>
      <c r="K4558" s="74"/>
      <c r="L4558" s="74" t="s">
        <v>11</v>
      </c>
      <c r="M4558" s="225" t="s">
        <v>12448</v>
      </c>
      <c r="N4558" s="226">
        <v>0.4</v>
      </c>
      <c r="O4558" s="225" t="s">
        <v>2</v>
      </c>
      <c r="P4558" s="225" t="s">
        <v>147</v>
      </c>
      <c r="Q4558" s="225" t="s">
        <v>13299</v>
      </c>
      <c r="R4558" s="225">
        <v>0.3</v>
      </c>
      <c r="S4558" s="225">
        <v>11.3</v>
      </c>
      <c r="T4558" s="225">
        <v>11.6</v>
      </c>
      <c r="U4558" s="302" t="s">
        <v>45</v>
      </c>
      <c r="V4558" s="302" t="s">
        <v>5283</v>
      </c>
      <c r="W4558" s="302" t="s">
        <v>13300</v>
      </c>
      <c r="X4558" s="302" t="s">
        <v>762</v>
      </c>
      <c r="Y4558" s="302" t="s">
        <v>13301</v>
      </c>
      <c r="Z4558" s="302">
        <v>1</v>
      </c>
      <c r="AA4558" s="302" t="s">
        <v>13302</v>
      </c>
      <c r="AB4558" s="302" t="s">
        <v>128</v>
      </c>
      <c r="AC4558" s="302" t="s">
        <v>128</v>
      </c>
      <c r="AD4558" s="302" t="s">
        <v>17</v>
      </c>
      <c r="AE4558" s="302" t="s">
        <v>128</v>
      </c>
      <c r="AF4558" s="302" t="s">
        <v>128</v>
      </c>
      <c r="AG4558" s="302"/>
      <c r="AH4558" s="222"/>
      <c r="AI4558" s="229"/>
    </row>
    <row r="4559" spans="1:35" ht="281.25">
      <c r="A4559" s="70" t="s">
        <v>12042</v>
      </c>
      <c r="B4559" s="74" t="s">
        <v>19</v>
      </c>
      <c r="C4559" s="74" t="s">
        <v>19</v>
      </c>
      <c r="D4559" s="75">
        <v>42335</v>
      </c>
      <c r="E4559" s="76">
        <v>0.10625</v>
      </c>
      <c r="F4559" s="75">
        <v>42335</v>
      </c>
      <c r="G4559" s="76">
        <v>0.19097222222222221</v>
      </c>
      <c r="H4559" s="76">
        <v>8.4722222222222213E-2</v>
      </c>
      <c r="I4559" s="74">
        <v>5</v>
      </c>
      <c r="J4559" s="74"/>
      <c r="K4559" s="74" t="s">
        <v>20</v>
      </c>
      <c r="L4559" s="74" t="s">
        <v>29</v>
      </c>
      <c r="M4559" s="225" t="s">
        <v>3996</v>
      </c>
      <c r="N4559" s="226" t="s">
        <v>3</v>
      </c>
      <c r="O4559" s="225" t="s">
        <v>7</v>
      </c>
      <c r="P4559" s="225" t="s">
        <v>13474</v>
      </c>
      <c r="Q4559" s="225" t="s">
        <v>13475</v>
      </c>
      <c r="R4559" s="225">
        <v>4</v>
      </c>
      <c r="S4559" s="225"/>
      <c r="T4559" s="225">
        <v>4</v>
      </c>
      <c r="U4559" s="302" t="s">
        <v>28</v>
      </c>
      <c r="V4559" s="302">
        <v>1969</v>
      </c>
      <c r="W4559" s="302" t="s">
        <v>1709</v>
      </c>
      <c r="X4559" s="302">
        <v>0</v>
      </c>
      <c r="Y4559" s="302">
        <v>41817</v>
      </c>
      <c r="Z4559" s="302">
        <v>100</v>
      </c>
      <c r="AA4559" s="302">
        <v>42396</v>
      </c>
      <c r="AB4559" s="302">
        <v>0</v>
      </c>
      <c r="AC4559" s="302">
        <v>42082</v>
      </c>
      <c r="AD4559" s="302" t="s">
        <v>27</v>
      </c>
      <c r="AE4559" s="302"/>
      <c r="AF4559" s="302"/>
      <c r="AG4559" s="302"/>
      <c r="AH4559" s="222"/>
      <c r="AI4559" s="229"/>
    </row>
    <row r="4560" spans="1:35" ht="206.25">
      <c r="A4560" s="70" t="s">
        <v>12042</v>
      </c>
      <c r="B4560" s="74" t="s">
        <v>19</v>
      </c>
      <c r="C4560" s="74" t="s">
        <v>19</v>
      </c>
      <c r="D4560" s="75">
        <v>42335</v>
      </c>
      <c r="E4560" s="76">
        <v>0.28125</v>
      </c>
      <c r="F4560" s="75">
        <v>42335</v>
      </c>
      <c r="G4560" s="76">
        <v>0.34930555555555554</v>
      </c>
      <c r="H4560" s="76">
        <v>6.8055555555555536E-2</v>
      </c>
      <c r="I4560" s="74">
        <v>7</v>
      </c>
      <c r="J4560" s="74"/>
      <c r="K4560" s="74"/>
      <c r="L4560" s="74" t="s">
        <v>4</v>
      </c>
      <c r="M4560" s="225" t="s">
        <v>218</v>
      </c>
      <c r="N4560" s="226" t="s">
        <v>3</v>
      </c>
      <c r="O4560" s="225" t="s">
        <v>7</v>
      </c>
      <c r="P4560" s="225" t="s">
        <v>13476</v>
      </c>
      <c r="Q4560" s="225" t="s">
        <v>13477</v>
      </c>
      <c r="R4560" s="225">
        <v>3</v>
      </c>
      <c r="S4560" s="225">
        <v>1</v>
      </c>
      <c r="T4560" s="225">
        <v>4</v>
      </c>
      <c r="U4560" s="302" t="s">
        <v>28</v>
      </c>
      <c r="V4560" s="302">
        <v>1986</v>
      </c>
      <c r="W4560" s="302" t="s">
        <v>1709</v>
      </c>
      <c r="X4560" s="302">
        <v>0</v>
      </c>
      <c r="Y4560" s="302">
        <v>41791</v>
      </c>
      <c r="Z4560" s="302">
        <v>100</v>
      </c>
      <c r="AA4560" s="302"/>
      <c r="AB4560" s="302">
        <v>2</v>
      </c>
      <c r="AC4560" s="302"/>
      <c r="AD4560" s="302" t="s">
        <v>0</v>
      </c>
      <c r="AE4560" s="302"/>
      <c r="AF4560" s="302"/>
      <c r="AG4560" s="302"/>
      <c r="AH4560" s="222"/>
      <c r="AI4560" s="229"/>
    </row>
    <row r="4561" spans="1:35" ht="31.5" customHeight="1">
      <c r="A4561" s="70" t="s">
        <v>12042</v>
      </c>
      <c r="B4561" s="74" t="s">
        <v>15</v>
      </c>
      <c r="C4561" s="74" t="s">
        <v>209</v>
      </c>
      <c r="D4561" s="75">
        <v>42335</v>
      </c>
      <c r="E4561" s="76">
        <v>0.49027777777777781</v>
      </c>
      <c r="F4561" s="75">
        <v>42335</v>
      </c>
      <c r="G4561" s="76">
        <v>0.4909722222222222</v>
      </c>
      <c r="H4561" s="76">
        <f>(F4561+G4561)-(D4561+E4561)</f>
        <v>6.944444467080757E-4</v>
      </c>
      <c r="I4561" s="74">
        <v>72</v>
      </c>
      <c r="J4561" s="74" t="s">
        <v>12450</v>
      </c>
      <c r="K4561" s="74" t="s">
        <v>20</v>
      </c>
      <c r="L4561" s="74" t="s">
        <v>16</v>
      </c>
      <c r="M4561" s="225" t="s">
        <v>9404</v>
      </c>
      <c r="N4561" s="226">
        <v>110</v>
      </c>
      <c r="O4561" s="225" t="s">
        <v>7</v>
      </c>
      <c r="P4561" s="225" t="s">
        <v>12489</v>
      </c>
      <c r="Q4561" s="225" t="s">
        <v>12490</v>
      </c>
      <c r="R4561" s="225"/>
      <c r="S4561" s="225">
        <v>19.79</v>
      </c>
      <c r="T4561" s="225">
        <f>SUM(R4561:S4561)</f>
        <v>19.79</v>
      </c>
      <c r="U4561" s="302"/>
      <c r="V4561" s="302"/>
      <c r="W4561" s="302"/>
      <c r="X4561" s="302"/>
      <c r="Y4561" s="302"/>
      <c r="Z4561" s="302"/>
      <c r="AA4561" s="302"/>
      <c r="AB4561" s="302"/>
      <c r="AC4561" s="302"/>
      <c r="AD4561" s="302" t="s">
        <v>37</v>
      </c>
      <c r="AE4561" s="302"/>
      <c r="AF4561" s="302"/>
      <c r="AG4561" s="302"/>
      <c r="AH4561" s="222"/>
      <c r="AI4561" s="229"/>
    </row>
    <row r="4562" spans="1:35" ht="110.25" customHeight="1">
      <c r="A4562" s="70" t="s">
        <v>12042</v>
      </c>
      <c r="B4562" s="74" t="s">
        <v>15</v>
      </c>
      <c r="C4562" s="74" t="s">
        <v>209</v>
      </c>
      <c r="D4562" s="75">
        <v>42335</v>
      </c>
      <c r="E4562" s="76">
        <v>0.65277777777777779</v>
      </c>
      <c r="F4562" s="75">
        <v>42335</v>
      </c>
      <c r="G4562" s="76">
        <v>0.65277777777777779</v>
      </c>
      <c r="H4562" s="76">
        <f>(F4562+G4562)-(D4562+E4562)</f>
        <v>0</v>
      </c>
      <c r="I4562" s="74">
        <v>1</v>
      </c>
      <c r="J4562" s="74" t="s">
        <v>150</v>
      </c>
      <c r="K4562" s="74" t="s">
        <v>8</v>
      </c>
      <c r="L4562" s="74" t="s">
        <v>16</v>
      </c>
      <c r="M4562" s="225" t="s">
        <v>8524</v>
      </c>
      <c r="N4562" s="226" t="s">
        <v>3</v>
      </c>
      <c r="O4562" s="225" t="s">
        <v>7</v>
      </c>
      <c r="P4562" s="225" t="s">
        <v>12491</v>
      </c>
      <c r="Q4562" s="225" t="s">
        <v>13092</v>
      </c>
      <c r="R4562" s="225"/>
      <c r="S4562" s="225">
        <v>0.09</v>
      </c>
      <c r="T4562" s="225">
        <f>SUM(R4562:S4562)</f>
        <v>0.09</v>
      </c>
      <c r="U4562" s="302"/>
      <c r="V4562" s="302"/>
      <c r="W4562" s="302"/>
      <c r="X4562" s="302"/>
      <c r="Y4562" s="302"/>
      <c r="Z4562" s="302"/>
      <c r="AA4562" s="302"/>
      <c r="AB4562" s="302"/>
      <c r="AC4562" s="302"/>
      <c r="AD4562" s="302" t="s">
        <v>37</v>
      </c>
      <c r="AE4562" s="302"/>
      <c r="AF4562" s="302"/>
      <c r="AG4562" s="302"/>
      <c r="AH4562" s="222"/>
      <c r="AI4562" s="229"/>
    </row>
    <row r="4563" spans="1:35" ht="299.25">
      <c r="A4563" s="70" t="s">
        <v>12042</v>
      </c>
      <c r="B4563" s="74" t="s">
        <v>15</v>
      </c>
      <c r="C4563" s="74" t="s">
        <v>11831</v>
      </c>
      <c r="D4563" s="75">
        <v>42335</v>
      </c>
      <c r="E4563" s="76">
        <v>0.90347222222222223</v>
      </c>
      <c r="F4563" s="75">
        <v>42335</v>
      </c>
      <c r="G4563" s="76">
        <v>0.9375</v>
      </c>
      <c r="H4563" s="76">
        <f>(F4563+G4563)-(D4563+E4563)</f>
        <v>3.4027777779556345E-2</v>
      </c>
      <c r="I4563" s="74">
        <v>3</v>
      </c>
      <c r="J4563" s="74" t="s">
        <v>672</v>
      </c>
      <c r="K4563" s="74" t="s">
        <v>14</v>
      </c>
      <c r="L4563" s="74" t="s">
        <v>9</v>
      </c>
      <c r="M4563" s="225" t="s">
        <v>200</v>
      </c>
      <c r="N4563" s="226" t="s">
        <v>3</v>
      </c>
      <c r="O4563" s="225" t="s">
        <v>7</v>
      </c>
      <c r="P4563" s="225" t="s">
        <v>11832</v>
      </c>
      <c r="Q4563" s="225" t="s">
        <v>12492</v>
      </c>
      <c r="R4563" s="225">
        <v>0.63</v>
      </c>
      <c r="S4563" s="225"/>
      <c r="T4563" s="225">
        <f>SUM(R4563:S4563)</f>
        <v>0.63</v>
      </c>
      <c r="U4563" s="302" t="s">
        <v>28</v>
      </c>
      <c r="V4563" s="302">
        <v>1949</v>
      </c>
      <c r="W4563" s="302" t="s">
        <v>1908</v>
      </c>
      <c r="X4563" s="302"/>
      <c r="Y4563" s="302" t="s">
        <v>13093</v>
      </c>
      <c r="Z4563" s="302">
        <v>100</v>
      </c>
      <c r="AA4563" s="302" t="s">
        <v>5573</v>
      </c>
      <c r="AB4563" s="302">
        <v>0</v>
      </c>
      <c r="AC4563" s="302"/>
      <c r="AD4563" s="302" t="s">
        <v>30</v>
      </c>
      <c r="AE4563" s="302" t="s">
        <v>53</v>
      </c>
      <c r="AF4563" s="302"/>
      <c r="AG4563" s="302" t="s">
        <v>13094</v>
      </c>
      <c r="AH4563" s="222"/>
      <c r="AI4563" s="229"/>
    </row>
    <row r="4564" spans="1:35" ht="112.5">
      <c r="A4564" s="70" t="s">
        <v>1018</v>
      </c>
      <c r="B4564" s="74" t="s">
        <v>69</v>
      </c>
      <c r="C4564" s="74" t="s">
        <v>69</v>
      </c>
      <c r="D4564" s="75">
        <v>42065</v>
      </c>
      <c r="E4564" s="76">
        <v>0.2986111111111111</v>
      </c>
      <c r="F4564" s="75">
        <v>42065</v>
      </c>
      <c r="G4564" s="76">
        <v>0.49305555555555558</v>
      </c>
      <c r="H4564" s="76">
        <v>0.19444444444444448</v>
      </c>
      <c r="I4564" s="74">
        <v>1</v>
      </c>
      <c r="J4564" s="74" t="s">
        <v>150</v>
      </c>
      <c r="K4564" s="74" t="s">
        <v>14</v>
      </c>
      <c r="L4564" s="74" t="s">
        <v>4</v>
      </c>
      <c r="M4564" s="225" t="s">
        <v>2040</v>
      </c>
      <c r="N4564" s="226" t="s">
        <v>3</v>
      </c>
      <c r="O4564" s="225" t="s">
        <v>7</v>
      </c>
      <c r="P4564" s="225" t="s">
        <v>2041</v>
      </c>
      <c r="Q4564" s="225" t="s">
        <v>2042</v>
      </c>
      <c r="R4564" s="225"/>
      <c r="S4564" s="225"/>
      <c r="T4564" s="225"/>
      <c r="U4564" s="302" t="s">
        <v>28</v>
      </c>
      <c r="V4564" s="302">
        <v>2004</v>
      </c>
      <c r="W4564" s="302" t="s">
        <v>1477</v>
      </c>
      <c r="X4564" s="302" t="s">
        <v>724</v>
      </c>
      <c r="Y4564" s="302" t="s">
        <v>2026</v>
      </c>
      <c r="Z4564" s="302">
        <v>100</v>
      </c>
      <c r="AA4564" s="302" t="s">
        <v>1921</v>
      </c>
      <c r="AB4564" s="302">
        <v>0</v>
      </c>
      <c r="AC4564" s="302" t="s">
        <v>2026</v>
      </c>
      <c r="AD4564" s="302" t="s">
        <v>22</v>
      </c>
      <c r="AE4564" s="302"/>
      <c r="AF4564" s="302"/>
      <c r="AG4564" s="302" t="s">
        <v>2042</v>
      </c>
      <c r="AH4564" s="222"/>
      <c r="AI4564" s="229"/>
    </row>
    <row r="4565" spans="1:35" ht="56.25">
      <c r="A4565" s="70" t="s">
        <v>12042</v>
      </c>
      <c r="B4565" s="74" t="s">
        <v>18</v>
      </c>
      <c r="C4565" s="74" t="s">
        <v>18</v>
      </c>
      <c r="D4565" s="75">
        <v>42336</v>
      </c>
      <c r="E4565" s="76">
        <v>42336.541666666664</v>
      </c>
      <c r="F4565" s="75">
        <v>42336</v>
      </c>
      <c r="G4565" s="76">
        <v>42336.625</v>
      </c>
      <c r="H4565" s="76">
        <f>G4565-E4565</f>
        <v>8.3333333335758653E-2</v>
      </c>
      <c r="I4565" s="74">
        <v>1</v>
      </c>
      <c r="J4565" s="74"/>
      <c r="K4565" s="74"/>
      <c r="L4565" s="74" t="s">
        <v>11</v>
      </c>
      <c r="M4565" s="225" t="s">
        <v>337</v>
      </c>
      <c r="N4565" s="226">
        <v>0.4</v>
      </c>
      <c r="O4565" s="225" t="s">
        <v>2</v>
      </c>
      <c r="P4565" s="225" t="s">
        <v>12498</v>
      </c>
      <c r="Q4565" s="225" t="s">
        <v>12082</v>
      </c>
      <c r="R4565" s="225">
        <v>1.7000000000000001E-2</v>
      </c>
      <c r="S4565" s="225"/>
      <c r="T4565" s="225">
        <f>R4565+S4565</f>
        <v>1.7000000000000001E-2</v>
      </c>
      <c r="U4565" s="302"/>
      <c r="V4565" s="302"/>
      <c r="W4565" s="302"/>
      <c r="X4565" s="302"/>
      <c r="Y4565" s="302"/>
      <c r="Z4565" s="302"/>
      <c r="AA4565" s="302"/>
      <c r="AB4565" s="302"/>
      <c r="AC4565" s="302"/>
      <c r="AD4565" s="302" t="s">
        <v>0</v>
      </c>
      <c r="AE4565" s="302"/>
      <c r="AF4565" s="302"/>
      <c r="AG4565" s="302"/>
      <c r="AH4565" s="222"/>
      <c r="AI4565" s="229"/>
    </row>
    <row r="4566" spans="1:35" ht="37.5">
      <c r="A4566" s="70" t="s">
        <v>12042</v>
      </c>
      <c r="B4566" s="74" t="s">
        <v>18</v>
      </c>
      <c r="C4566" s="74" t="s">
        <v>4689</v>
      </c>
      <c r="D4566" s="75">
        <v>42336</v>
      </c>
      <c r="E4566" s="76">
        <v>42336.482638888891</v>
      </c>
      <c r="F4566" s="75">
        <v>42336</v>
      </c>
      <c r="G4566" s="76">
        <v>42336.576388888891</v>
      </c>
      <c r="H4566" s="76">
        <f>G4566-E4566</f>
        <v>9.375E-2</v>
      </c>
      <c r="I4566" s="74">
        <v>6</v>
      </c>
      <c r="J4566" s="74"/>
      <c r="K4566" s="74"/>
      <c r="L4566" s="74" t="s">
        <v>16</v>
      </c>
      <c r="M4566" s="225" t="s">
        <v>4689</v>
      </c>
      <c r="N4566" s="226">
        <v>220</v>
      </c>
      <c r="O4566" s="225" t="s">
        <v>7</v>
      </c>
      <c r="P4566" s="225" t="s">
        <v>12499</v>
      </c>
      <c r="Q4566" s="225" t="s">
        <v>12500</v>
      </c>
      <c r="R4566" s="225">
        <v>4.6289999999999996</v>
      </c>
      <c r="S4566" s="225"/>
      <c r="T4566" s="225">
        <f>R4566+S4566</f>
        <v>4.6289999999999996</v>
      </c>
      <c r="U4566" s="302"/>
      <c r="V4566" s="302"/>
      <c r="W4566" s="302"/>
      <c r="X4566" s="302"/>
      <c r="Y4566" s="302"/>
      <c r="Z4566" s="302"/>
      <c r="AA4566" s="302"/>
      <c r="AB4566" s="302"/>
      <c r="AC4566" s="302"/>
      <c r="AD4566" s="302" t="s">
        <v>37</v>
      </c>
      <c r="AE4566" s="302"/>
      <c r="AF4566" s="302"/>
      <c r="AG4566" s="302"/>
      <c r="AH4566" s="222"/>
      <c r="AI4566" s="229"/>
    </row>
    <row r="4567" spans="1:35" ht="243.75">
      <c r="A4567" s="70" t="s">
        <v>12042</v>
      </c>
      <c r="B4567" s="74" t="s">
        <v>5</v>
      </c>
      <c r="C4567" s="74" t="s">
        <v>5</v>
      </c>
      <c r="D4567" s="75">
        <v>42336</v>
      </c>
      <c r="E4567" s="76">
        <v>0.10069444444444443</v>
      </c>
      <c r="F4567" s="75">
        <v>42336</v>
      </c>
      <c r="G4567" s="76">
        <v>0.10069444444444443</v>
      </c>
      <c r="H4567" s="76">
        <v>0</v>
      </c>
      <c r="I4567" s="74">
        <v>16</v>
      </c>
      <c r="J4567" s="74" t="s">
        <v>143</v>
      </c>
      <c r="K4567" s="74"/>
      <c r="L4567" s="74" t="s">
        <v>4</v>
      </c>
      <c r="M4567" s="225" t="s">
        <v>12451</v>
      </c>
      <c r="N4567" s="226" t="s">
        <v>3</v>
      </c>
      <c r="O4567" s="225" t="s">
        <v>2</v>
      </c>
      <c r="P4567" s="225" t="s">
        <v>12452</v>
      </c>
      <c r="Q4567" s="225" t="s">
        <v>13791</v>
      </c>
      <c r="R4567" s="225"/>
      <c r="S4567" s="225">
        <v>7.4</v>
      </c>
      <c r="T4567" s="225">
        <v>7.4</v>
      </c>
      <c r="U4567" s="302" t="s">
        <v>34</v>
      </c>
      <c r="V4567" s="302">
        <v>42334</v>
      </c>
      <c r="W4567" s="302" t="s">
        <v>13792</v>
      </c>
      <c r="X4567" s="302"/>
      <c r="Y4567" s="302" t="s">
        <v>13784</v>
      </c>
      <c r="Z4567" s="302"/>
      <c r="AA4567" s="302" t="s">
        <v>13784</v>
      </c>
      <c r="AB4567" s="302"/>
      <c r="AC4567" s="302"/>
      <c r="AD4567" s="302" t="s">
        <v>0</v>
      </c>
      <c r="AE4567" s="302"/>
      <c r="AF4567" s="302"/>
      <c r="AG4567" s="302"/>
      <c r="AH4567" s="222"/>
      <c r="AI4567" s="229"/>
    </row>
    <row r="4568" spans="1:35" ht="31.5">
      <c r="A4568" s="70" t="s">
        <v>12042</v>
      </c>
      <c r="B4568" s="92" t="s">
        <v>21</v>
      </c>
      <c r="C4568" s="92" t="s">
        <v>742</v>
      </c>
      <c r="D4568" s="88">
        <v>42337</v>
      </c>
      <c r="E4568" s="89">
        <v>0.47222222222222227</v>
      </c>
      <c r="F4568" s="88">
        <v>42337</v>
      </c>
      <c r="G4568" s="89">
        <v>0.51388888888888895</v>
      </c>
      <c r="H4568" s="89">
        <v>4.1666666666666664E-2</v>
      </c>
      <c r="I4568" s="68">
        <v>1</v>
      </c>
      <c r="J4568" s="68"/>
      <c r="K4568" s="92"/>
      <c r="L4568" s="92" t="s">
        <v>16</v>
      </c>
      <c r="M4568" s="230" t="s">
        <v>13590</v>
      </c>
      <c r="N4568" s="221" t="s">
        <v>3</v>
      </c>
      <c r="O4568" s="221" t="s">
        <v>7</v>
      </c>
      <c r="P4568" s="230" t="s">
        <v>12459</v>
      </c>
      <c r="Q4568" s="221" t="s">
        <v>13591</v>
      </c>
      <c r="R4568" s="221">
        <v>0.122</v>
      </c>
      <c r="S4568" s="221">
        <v>5.1999999999999998E-2</v>
      </c>
      <c r="T4568" s="221">
        <v>0.17499999999999999</v>
      </c>
      <c r="U4568" s="293" t="s">
        <v>28</v>
      </c>
      <c r="V4568" s="273" t="s">
        <v>128</v>
      </c>
      <c r="W4568" s="293" t="s">
        <v>128</v>
      </c>
      <c r="X4568" s="293" t="s">
        <v>128</v>
      </c>
      <c r="Y4568" s="269" t="s">
        <v>128</v>
      </c>
      <c r="Z4568" s="318" t="s">
        <v>128</v>
      </c>
      <c r="AA4568" s="269" t="s">
        <v>128</v>
      </c>
      <c r="AB4568" s="293" t="s">
        <v>128</v>
      </c>
      <c r="AC4568" s="269" t="s">
        <v>128</v>
      </c>
      <c r="AD4568" s="293" t="s">
        <v>37</v>
      </c>
      <c r="AE4568" s="293" t="s">
        <v>57</v>
      </c>
      <c r="AF4568" s="293"/>
      <c r="AG4568" s="318"/>
      <c r="AH4568" s="230"/>
      <c r="AI4568" s="234"/>
    </row>
    <row r="4569" spans="1:35" ht="112.5">
      <c r="A4569" s="70" t="s">
        <v>12042</v>
      </c>
      <c r="B4569" s="74" t="s">
        <v>19</v>
      </c>
      <c r="C4569" s="74" t="s">
        <v>5554</v>
      </c>
      <c r="D4569" s="75">
        <v>42337</v>
      </c>
      <c r="E4569" s="76">
        <v>0.11666666666666665</v>
      </c>
      <c r="F4569" s="75">
        <v>42337</v>
      </c>
      <c r="G4569" s="76">
        <v>0.1173611111111111</v>
      </c>
      <c r="H4569" s="76">
        <v>6.9444444444444198E-4</v>
      </c>
      <c r="I4569" s="74">
        <v>21</v>
      </c>
      <c r="J4569" s="74" t="s">
        <v>12453</v>
      </c>
      <c r="K4569" s="74" t="s">
        <v>8</v>
      </c>
      <c r="L4569" s="74" t="s">
        <v>16</v>
      </c>
      <c r="M4569" s="225" t="s">
        <v>174</v>
      </c>
      <c r="N4569" s="226">
        <v>110</v>
      </c>
      <c r="O4569" s="225" t="s">
        <v>7</v>
      </c>
      <c r="P4569" s="225" t="s">
        <v>13478</v>
      </c>
      <c r="Q4569" s="225" t="s">
        <v>13479</v>
      </c>
      <c r="R4569" s="225">
        <v>4</v>
      </c>
      <c r="S4569" s="225">
        <v>15</v>
      </c>
      <c r="T4569" s="225">
        <v>19</v>
      </c>
      <c r="U4569" s="302"/>
      <c r="V4569" s="302"/>
      <c r="W4569" s="302"/>
      <c r="X4569" s="302"/>
      <c r="Y4569" s="302"/>
      <c r="Z4569" s="302"/>
      <c r="AA4569" s="302"/>
      <c r="AB4569" s="302"/>
      <c r="AC4569" s="302"/>
      <c r="AD4569" s="302" t="s">
        <v>37</v>
      </c>
      <c r="AE4569" s="302"/>
      <c r="AF4569" s="302"/>
      <c r="AG4569" s="302"/>
      <c r="AH4569" s="222"/>
      <c r="AI4569" s="229"/>
    </row>
    <row r="4570" spans="1:35" ht="150">
      <c r="A4570" s="70" t="s">
        <v>12042</v>
      </c>
      <c r="B4570" s="74" t="s">
        <v>81</v>
      </c>
      <c r="C4570" s="74" t="s">
        <v>81</v>
      </c>
      <c r="D4570" s="75">
        <v>42337</v>
      </c>
      <c r="E4570" s="76">
        <v>0.64444444444444449</v>
      </c>
      <c r="F4570" s="75">
        <v>42337</v>
      </c>
      <c r="G4570" s="76">
        <v>0.64444444444444449</v>
      </c>
      <c r="H4570" s="76">
        <v>0</v>
      </c>
      <c r="I4570" s="74">
        <v>10</v>
      </c>
      <c r="J4570" s="74"/>
      <c r="K4570" s="74"/>
      <c r="L4570" s="74" t="s">
        <v>29</v>
      </c>
      <c r="M4570" s="225" t="s">
        <v>13003</v>
      </c>
      <c r="N4570" s="226" t="s">
        <v>3</v>
      </c>
      <c r="O4570" s="225" t="s">
        <v>7</v>
      </c>
      <c r="P4570" s="225" t="s">
        <v>13003</v>
      </c>
      <c r="Q4570" s="225" t="s">
        <v>13004</v>
      </c>
      <c r="R4570" s="225"/>
      <c r="S4570" s="225">
        <v>4</v>
      </c>
      <c r="T4570" s="225">
        <v>4</v>
      </c>
      <c r="U4570" s="302" t="s">
        <v>28</v>
      </c>
      <c r="V4570" s="302">
        <v>2002</v>
      </c>
      <c r="W4570" s="302" t="s">
        <v>587</v>
      </c>
      <c r="X4570" s="302" t="s">
        <v>10005</v>
      </c>
      <c r="Y4570" s="302" t="s">
        <v>13005</v>
      </c>
      <c r="Z4570" s="302">
        <v>1</v>
      </c>
      <c r="AA4570" s="302"/>
      <c r="AB4570" s="302">
        <v>0</v>
      </c>
      <c r="AC4570" s="302"/>
      <c r="AD4570" s="302" t="s">
        <v>27</v>
      </c>
      <c r="AE4570" s="302"/>
      <c r="AF4570" s="302"/>
      <c r="AG4570" s="302"/>
      <c r="AH4570" s="222"/>
      <c r="AI4570" s="229"/>
    </row>
    <row r="4571" spans="1:35" ht="243.75">
      <c r="A4571" s="70" t="s">
        <v>12042</v>
      </c>
      <c r="B4571" s="74" t="s">
        <v>15</v>
      </c>
      <c r="C4571" s="74" t="s">
        <v>209</v>
      </c>
      <c r="D4571" s="75">
        <v>42337</v>
      </c>
      <c r="E4571" s="76">
        <v>0.87083333333333324</v>
      </c>
      <c r="F4571" s="75">
        <v>42337</v>
      </c>
      <c r="G4571" s="76">
        <v>0.87083333333333324</v>
      </c>
      <c r="H4571" s="76">
        <f>(F4571+G4571)-(D4571+E4571)</f>
        <v>0</v>
      </c>
      <c r="I4571" s="74">
        <v>1</v>
      </c>
      <c r="J4571" s="74" t="s">
        <v>12493</v>
      </c>
      <c r="K4571" s="74" t="s">
        <v>8</v>
      </c>
      <c r="L4571" s="74" t="s">
        <v>16</v>
      </c>
      <c r="M4571" s="225" t="s">
        <v>8299</v>
      </c>
      <c r="N4571" s="226">
        <v>110</v>
      </c>
      <c r="O4571" s="225" t="s">
        <v>7</v>
      </c>
      <c r="P4571" s="225" t="s">
        <v>12494</v>
      </c>
      <c r="Q4571" s="225" t="s">
        <v>13095</v>
      </c>
      <c r="R4571" s="225"/>
      <c r="S4571" s="225">
        <v>0.06</v>
      </c>
      <c r="T4571" s="225">
        <f>SUM(R4571:S4571)</f>
        <v>0.06</v>
      </c>
      <c r="U4571" s="302"/>
      <c r="V4571" s="302"/>
      <c r="W4571" s="302"/>
      <c r="X4571" s="302"/>
      <c r="Y4571" s="302"/>
      <c r="Z4571" s="302"/>
      <c r="AA4571" s="302"/>
      <c r="AB4571" s="302"/>
      <c r="AC4571" s="302"/>
      <c r="AD4571" s="302" t="s">
        <v>37</v>
      </c>
      <c r="AE4571" s="302"/>
      <c r="AF4571" s="302"/>
      <c r="AG4571" s="302"/>
      <c r="AH4571" s="222"/>
      <c r="AI4571" s="229"/>
    </row>
    <row r="4572" spans="1:35" ht="56.25">
      <c r="A4572" s="70" t="s">
        <v>1018</v>
      </c>
      <c r="B4572" s="74" t="s">
        <v>12</v>
      </c>
      <c r="C4572" s="74" t="s">
        <v>127</v>
      </c>
      <c r="D4572" s="75">
        <v>42090</v>
      </c>
      <c r="E4572" s="76">
        <v>4.3055555555555562E-2</v>
      </c>
      <c r="F4572" s="75">
        <v>42090</v>
      </c>
      <c r="G4572" s="76">
        <v>4.3055555555555562E-2</v>
      </c>
      <c r="H4572" s="76">
        <f>G4572-E4572</f>
        <v>0</v>
      </c>
      <c r="I4572" s="74">
        <v>5</v>
      </c>
      <c r="J4572" s="74"/>
      <c r="K4572" s="74"/>
      <c r="L4572" s="74" t="s">
        <v>11</v>
      </c>
      <c r="M4572" s="225" t="s">
        <v>1472</v>
      </c>
      <c r="N4572" s="226">
        <v>0.4</v>
      </c>
      <c r="O4572" s="225" t="s">
        <v>2</v>
      </c>
      <c r="P4572" s="225" t="s">
        <v>941</v>
      </c>
      <c r="Q4572" s="225" t="s">
        <v>1473</v>
      </c>
      <c r="R4572" s="225"/>
      <c r="S4572" s="225"/>
      <c r="T4572" s="225"/>
      <c r="U4572" s="302"/>
      <c r="V4572" s="302"/>
      <c r="W4572" s="302"/>
      <c r="X4572" s="302"/>
      <c r="Y4572" s="302"/>
      <c r="Z4572" s="302"/>
      <c r="AA4572" s="302"/>
      <c r="AB4572" s="302"/>
      <c r="AC4572" s="302"/>
      <c r="AD4572" s="302" t="s">
        <v>22</v>
      </c>
      <c r="AE4572" s="302"/>
      <c r="AF4572" s="302"/>
      <c r="AG4572" s="302"/>
      <c r="AH4572" s="222"/>
      <c r="AI4572" s="229"/>
    </row>
    <row r="4573" spans="1:35" ht="93.75">
      <c r="A4573" s="70" t="s">
        <v>12042</v>
      </c>
      <c r="B4573" s="74" t="s">
        <v>58</v>
      </c>
      <c r="C4573" s="74" t="s">
        <v>197</v>
      </c>
      <c r="D4573" s="75">
        <v>42337</v>
      </c>
      <c r="E4573" s="76">
        <v>2.0833333333333332E-2</v>
      </c>
      <c r="F4573" s="75">
        <v>42337</v>
      </c>
      <c r="G4573" s="76">
        <v>0.375</v>
      </c>
      <c r="H4573" s="76">
        <f>G4573-E4573</f>
        <v>0.35416666666666669</v>
      </c>
      <c r="I4573" s="74">
        <v>5</v>
      </c>
      <c r="J4573" s="74" t="s">
        <v>198</v>
      </c>
      <c r="K4573" s="74" t="s">
        <v>14</v>
      </c>
      <c r="L4573" s="74" t="s">
        <v>29</v>
      </c>
      <c r="M4573" s="225" t="s">
        <v>13540</v>
      </c>
      <c r="N4573" s="226" t="s">
        <v>3</v>
      </c>
      <c r="O4573" s="225" t="s">
        <v>7</v>
      </c>
      <c r="P4573" s="225" t="s">
        <v>13540</v>
      </c>
      <c r="Q4573" s="225" t="s">
        <v>13541</v>
      </c>
      <c r="R4573" s="225">
        <v>6.9</v>
      </c>
      <c r="S4573" s="225"/>
      <c r="T4573" s="225">
        <v>6.9</v>
      </c>
      <c r="U4573" s="302" t="s">
        <v>28</v>
      </c>
      <c r="V4573" s="302">
        <v>1990</v>
      </c>
      <c r="W4573" s="302" t="s">
        <v>1709</v>
      </c>
      <c r="X4573" s="302" t="s">
        <v>724</v>
      </c>
      <c r="Y4573" s="302">
        <v>41801</v>
      </c>
      <c r="Z4573" s="302">
        <v>100</v>
      </c>
      <c r="AA4573" s="302">
        <v>42532</v>
      </c>
      <c r="AB4573" s="302">
        <v>0</v>
      </c>
      <c r="AC4573" s="302">
        <v>41801</v>
      </c>
      <c r="AD4573" s="302" t="s">
        <v>27</v>
      </c>
      <c r="AE4573" s="302"/>
      <c r="AF4573" s="302"/>
      <c r="AG4573" s="302"/>
      <c r="AH4573" s="222"/>
      <c r="AI4573" s="229"/>
    </row>
    <row r="4574" spans="1:35" ht="78.75">
      <c r="A4574" s="70" t="s">
        <v>12042</v>
      </c>
      <c r="B4574" s="92" t="s">
        <v>21</v>
      </c>
      <c r="C4574" s="92" t="s">
        <v>742</v>
      </c>
      <c r="D4574" s="88">
        <v>42338</v>
      </c>
      <c r="E4574" s="89">
        <v>0.58958333333333335</v>
      </c>
      <c r="F4574" s="88">
        <v>42338</v>
      </c>
      <c r="G4574" s="89">
        <v>0.59027777777777779</v>
      </c>
      <c r="H4574" s="89">
        <v>6.9444444444444447E-4</v>
      </c>
      <c r="I4574" s="68">
        <v>1</v>
      </c>
      <c r="J4574" s="68"/>
      <c r="K4574" s="92"/>
      <c r="L4574" s="92" t="s">
        <v>16</v>
      </c>
      <c r="M4574" s="230" t="s">
        <v>12458</v>
      </c>
      <c r="N4574" s="221" t="s">
        <v>3</v>
      </c>
      <c r="O4574" s="221" t="s">
        <v>7</v>
      </c>
      <c r="P4574" s="230" t="s">
        <v>12459</v>
      </c>
      <c r="Q4574" s="221" t="s">
        <v>13592</v>
      </c>
      <c r="R4574" s="221">
        <v>0.17799999999999999</v>
      </c>
      <c r="S4574" s="221">
        <v>7.6999999999999999E-2</v>
      </c>
      <c r="T4574" s="221">
        <v>0.255</v>
      </c>
      <c r="U4574" s="293" t="s">
        <v>28</v>
      </c>
      <c r="V4574" s="273" t="s">
        <v>128</v>
      </c>
      <c r="W4574" s="293" t="s">
        <v>128</v>
      </c>
      <c r="X4574" s="293" t="s">
        <v>128</v>
      </c>
      <c r="Y4574" s="269" t="s">
        <v>128</v>
      </c>
      <c r="Z4574" s="318" t="s">
        <v>128</v>
      </c>
      <c r="AA4574" s="269" t="s">
        <v>128</v>
      </c>
      <c r="AB4574" s="293" t="s">
        <v>128</v>
      </c>
      <c r="AC4574" s="269" t="s">
        <v>128</v>
      </c>
      <c r="AD4574" s="293" t="s">
        <v>37</v>
      </c>
      <c r="AE4574" s="293" t="s">
        <v>57</v>
      </c>
      <c r="AF4574" s="293"/>
      <c r="AG4574" s="318"/>
      <c r="AH4574" s="230"/>
      <c r="AI4574" s="234"/>
    </row>
    <row r="4575" spans="1:35" ht="150">
      <c r="A4575" s="69" t="s">
        <v>1580</v>
      </c>
      <c r="B4575" s="74" t="s">
        <v>1412</v>
      </c>
      <c r="C4575" s="74" t="s">
        <v>1427</v>
      </c>
      <c r="D4575" s="75">
        <v>42097</v>
      </c>
      <c r="E4575" s="76">
        <v>0.37222222222222223</v>
      </c>
      <c r="F4575" s="75">
        <v>42097</v>
      </c>
      <c r="G4575" s="76">
        <v>0.41250000000000003</v>
      </c>
      <c r="H4575" s="76">
        <v>4.027777777777778E-2</v>
      </c>
      <c r="I4575" s="77">
        <v>0</v>
      </c>
      <c r="J4575" s="79"/>
      <c r="K4575" s="77"/>
      <c r="L4575" s="80" t="s">
        <v>11</v>
      </c>
      <c r="M4575" s="228" t="s">
        <v>2588</v>
      </c>
      <c r="N4575" s="226" t="s">
        <v>3</v>
      </c>
      <c r="O4575" s="224" t="s">
        <v>23</v>
      </c>
      <c r="P4575" s="228" t="s">
        <v>2589</v>
      </c>
      <c r="Q4575" s="227" t="s">
        <v>2590</v>
      </c>
      <c r="R4575" s="223"/>
      <c r="S4575" s="223"/>
      <c r="T4575" s="223"/>
      <c r="U4575" s="286"/>
      <c r="V4575" s="286"/>
      <c r="W4575" s="286"/>
      <c r="X4575" s="286"/>
      <c r="Y4575" s="286"/>
      <c r="Z4575" s="286"/>
      <c r="AA4575" s="286"/>
      <c r="AB4575" s="286"/>
      <c r="AC4575" s="286"/>
      <c r="AD4575" s="279" t="s">
        <v>22</v>
      </c>
      <c r="AE4575" s="286"/>
      <c r="AF4575" s="286"/>
      <c r="AG4575" s="286"/>
      <c r="AH4575" s="222"/>
      <c r="AI4575" s="229"/>
    </row>
    <row r="4576" spans="1:35" ht="94.5">
      <c r="A4576" s="70" t="s">
        <v>12463</v>
      </c>
      <c r="B4576" s="92" t="s">
        <v>21</v>
      </c>
      <c r="C4576" s="92" t="s">
        <v>742</v>
      </c>
      <c r="D4576" s="88">
        <v>42339</v>
      </c>
      <c r="E4576" s="89">
        <v>0.60763888888888895</v>
      </c>
      <c r="F4576" s="88">
        <v>42339</v>
      </c>
      <c r="G4576" s="89">
        <v>0.62152777777777779</v>
      </c>
      <c r="H4576" s="89">
        <v>1.3888888888888888E-2</v>
      </c>
      <c r="I4576" s="68">
        <v>1</v>
      </c>
      <c r="J4576" s="68"/>
      <c r="K4576" s="92"/>
      <c r="L4576" s="92" t="s">
        <v>16</v>
      </c>
      <c r="M4576" s="230" t="s">
        <v>12458</v>
      </c>
      <c r="N4576" s="221" t="s">
        <v>3</v>
      </c>
      <c r="O4576" s="221" t="s">
        <v>7</v>
      </c>
      <c r="P4576" s="230" t="s">
        <v>12459</v>
      </c>
      <c r="Q4576" s="221" t="s">
        <v>12460</v>
      </c>
      <c r="R4576" s="221">
        <v>4.1000000000000002E-2</v>
      </c>
      <c r="S4576" s="221">
        <v>2.1000000000000001E-2</v>
      </c>
      <c r="T4576" s="221">
        <v>6.2E-2</v>
      </c>
      <c r="U4576" s="293" t="s">
        <v>28</v>
      </c>
      <c r="V4576" s="273" t="s">
        <v>128</v>
      </c>
      <c r="W4576" s="293" t="s">
        <v>128</v>
      </c>
      <c r="X4576" s="293" t="s">
        <v>128</v>
      </c>
      <c r="Y4576" s="269" t="s">
        <v>128</v>
      </c>
      <c r="Z4576" s="318" t="s">
        <v>128</v>
      </c>
      <c r="AA4576" s="269" t="s">
        <v>128</v>
      </c>
      <c r="AB4576" s="293" t="s">
        <v>128</v>
      </c>
      <c r="AC4576" s="269" t="s">
        <v>128</v>
      </c>
      <c r="AD4576" s="293" t="s">
        <v>37</v>
      </c>
      <c r="AE4576" s="293" t="s">
        <v>57</v>
      </c>
      <c r="AF4576" s="293"/>
      <c r="AG4576" s="318"/>
      <c r="AH4576" s="230"/>
      <c r="AI4576" s="234"/>
    </row>
    <row r="4577" spans="1:35" ht="63">
      <c r="A4577" s="70" t="s">
        <v>12463</v>
      </c>
      <c r="B4577" s="92" t="s">
        <v>21</v>
      </c>
      <c r="C4577" s="92" t="s">
        <v>8978</v>
      </c>
      <c r="D4577" s="88">
        <v>42339</v>
      </c>
      <c r="E4577" s="89">
        <v>0.60416666666666663</v>
      </c>
      <c r="F4577" s="88">
        <v>42339</v>
      </c>
      <c r="G4577" s="89">
        <v>0.625</v>
      </c>
      <c r="H4577" s="89">
        <v>2.0833333333333332E-2</v>
      </c>
      <c r="I4577" s="68">
        <v>8</v>
      </c>
      <c r="J4577" s="68"/>
      <c r="K4577" s="92" t="s">
        <v>20</v>
      </c>
      <c r="L4577" s="68" t="s">
        <v>29</v>
      </c>
      <c r="M4577" s="221" t="s">
        <v>12305</v>
      </c>
      <c r="N4577" s="221" t="s">
        <v>3</v>
      </c>
      <c r="O4577" s="221" t="s">
        <v>7</v>
      </c>
      <c r="P4577" s="221" t="s">
        <v>12305</v>
      </c>
      <c r="Q4577" s="221" t="s">
        <v>12461</v>
      </c>
      <c r="R4577" s="221">
        <v>0.17799999999999999</v>
      </c>
      <c r="S4577" s="221">
        <v>8.8999999999999996E-2</v>
      </c>
      <c r="T4577" s="221">
        <v>0.26700000000000002</v>
      </c>
      <c r="U4577" s="293" t="s">
        <v>28</v>
      </c>
      <c r="V4577" s="273" t="s">
        <v>13555</v>
      </c>
      <c r="W4577" s="293" t="s">
        <v>13593</v>
      </c>
      <c r="X4577" s="293" t="s">
        <v>128</v>
      </c>
      <c r="Y4577" s="269">
        <v>2015</v>
      </c>
      <c r="Z4577" s="318" t="s">
        <v>128</v>
      </c>
      <c r="AA4577" s="269">
        <v>2016</v>
      </c>
      <c r="AB4577" s="293" t="s">
        <v>128</v>
      </c>
      <c r="AC4577" s="269">
        <v>2015</v>
      </c>
      <c r="AD4577" s="293" t="s">
        <v>59</v>
      </c>
      <c r="AE4577" s="293" t="s">
        <v>57</v>
      </c>
      <c r="AF4577" s="293"/>
      <c r="AG4577" s="318"/>
      <c r="AH4577" s="230"/>
      <c r="AI4577" s="234"/>
    </row>
    <row r="4578" spans="1:35" ht="78.75">
      <c r="A4578" s="70" t="s">
        <v>12463</v>
      </c>
      <c r="B4578" s="92" t="s">
        <v>21</v>
      </c>
      <c r="C4578" s="92" t="s">
        <v>8978</v>
      </c>
      <c r="D4578" s="88">
        <v>42339</v>
      </c>
      <c r="E4578" s="89">
        <v>0.89583333333333337</v>
      </c>
      <c r="F4578" s="88">
        <v>42339</v>
      </c>
      <c r="G4578" s="89">
        <v>0.92708333333333337</v>
      </c>
      <c r="H4578" s="89">
        <v>3.125E-2</v>
      </c>
      <c r="I4578" s="68">
        <v>7</v>
      </c>
      <c r="J4578" s="68" t="s">
        <v>150</v>
      </c>
      <c r="K4578" s="92" t="s">
        <v>178</v>
      </c>
      <c r="L4578" s="92" t="s">
        <v>9</v>
      </c>
      <c r="M4578" s="230" t="s">
        <v>12462</v>
      </c>
      <c r="N4578" s="221" t="s">
        <v>3</v>
      </c>
      <c r="O4578" s="221" t="s">
        <v>7</v>
      </c>
      <c r="P4578" s="230" t="s">
        <v>12462</v>
      </c>
      <c r="Q4578" s="221" t="s">
        <v>13594</v>
      </c>
      <c r="R4578" s="221">
        <v>0.27800000000000002</v>
      </c>
      <c r="S4578" s="221">
        <v>0.13900000000000001</v>
      </c>
      <c r="T4578" s="221">
        <v>0.41699999999999998</v>
      </c>
      <c r="U4578" s="293" t="s">
        <v>28</v>
      </c>
      <c r="V4578" s="273" t="s">
        <v>13595</v>
      </c>
      <c r="W4578" s="293" t="s">
        <v>13596</v>
      </c>
      <c r="X4578" s="293" t="s">
        <v>128</v>
      </c>
      <c r="Y4578" s="269">
        <v>2015</v>
      </c>
      <c r="Z4578" s="318" t="s">
        <v>128</v>
      </c>
      <c r="AA4578" s="269">
        <v>2016</v>
      </c>
      <c r="AB4578" s="293" t="s">
        <v>128</v>
      </c>
      <c r="AC4578" s="269">
        <v>2015</v>
      </c>
      <c r="AD4578" s="293" t="s">
        <v>30</v>
      </c>
      <c r="AE4578" s="293" t="s">
        <v>57</v>
      </c>
      <c r="AF4578" s="293"/>
      <c r="AG4578" s="318"/>
      <c r="AH4578" s="230"/>
      <c r="AI4578" s="234"/>
    </row>
    <row r="4579" spans="1:35" ht="318.75">
      <c r="A4579" s="70" t="s">
        <v>12463</v>
      </c>
      <c r="B4579" s="74" t="s">
        <v>1412</v>
      </c>
      <c r="C4579" s="74" t="s">
        <v>1423</v>
      </c>
      <c r="D4579" s="75">
        <v>42339</v>
      </c>
      <c r="E4579" s="76">
        <v>0.26458333333333334</v>
      </c>
      <c r="F4579" s="75">
        <v>42339</v>
      </c>
      <c r="G4579" s="76">
        <v>0.32430555555555557</v>
      </c>
      <c r="H4579" s="76">
        <v>5.9722222222222225E-2</v>
      </c>
      <c r="I4579" s="77">
        <v>3</v>
      </c>
      <c r="J4579" s="79" t="s">
        <v>7416</v>
      </c>
      <c r="K4579" s="77"/>
      <c r="L4579" s="80" t="s">
        <v>4</v>
      </c>
      <c r="M4579" s="228" t="s">
        <v>12680</v>
      </c>
      <c r="N4579" s="226" t="s">
        <v>3</v>
      </c>
      <c r="O4579" s="224" t="s">
        <v>25</v>
      </c>
      <c r="P4579" s="228" t="s">
        <v>12681</v>
      </c>
      <c r="Q4579" s="227" t="s">
        <v>12682</v>
      </c>
      <c r="R4579" s="459">
        <v>4</v>
      </c>
      <c r="S4579" s="459"/>
      <c r="T4579" s="459">
        <v>4</v>
      </c>
      <c r="U4579" s="302" t="s">
        <v>13966</v>
      </c>
      <c r="V4579" s="302" t="s">
        <v>128</v>
      </c>
      <c r="W4579" s="302" t="s">
        <v>128</v>
      </c>
      <c r="X4579" s="302" t="s">
        <v>128</v>
      </c>
      <c r="Y4579" s="302" t="s">
        <v>13942</v>
      </c>
      <c r="Z4579" s="302" t="s">
        <v>128</v>
      </c>
      <c r="AA4579" s="302" t="s">
        <v>128</v>
      </c>
      <c r="AB4579" s="302">
        <v>0</v>
      </c>
      <c r="AC4579" s="302" t="s">
        <v>13936</v>
      </c>
      <c r="AD4579" s="302" t="s">
        <v>0</v>
      </c>
      <c r="AE4579" s="302"/>
      <c r="AF4579" s="302" t="s">
        <v>128</v>
      </c>
      <c r="AG4579" s="302" t="s">
        <v>128</v>
      </c>
      <c r="AH4579" s="222"/>
      <c r="AI4579" s="229"/>
    </row>
    <row r="4580" spans="1:35" ht="409.5">
      <c r="A4580" s="70" t="s">
        <v>12463</v>
      </c>
      <c r="B4580" s="74" t="s">
        <v>1412</v>
      </c>
      <c r="C4580" s="74" t="s">
        <v>1423</v>
      </c>
      <c r="D4580" s="75">
        <v>42339</v>
      </c>
      <c r="E4580" s="76">
        <v>0.67708333333333337</v>
      </c>
      <c r="F4580" s="75">
        <v>42339</v>
      </c>
      <c r="G4580" s="76">
        <v>0.67708333333333337</v>
      </c>
      <c r="H4580" s="76">
        <v>0</v>
      </c>
      <c r="I4580" s="77">
        <v>0</v>
      </c>
      <c r="J4580" s="79" t="s">
        <v>1421</v>
      </c>
      <c r="K4580" s="80"/>
      <c r="L4580" s="80" t="s">
        <v>11</v>
      </c>
      <c r="M4580" s="228" t="s">
        <v>3698</v>
      </c>
      <c r="N4580" s="225">
        <v>35</v>
      </c>
      <c r="O4580" s="227" t="s">
        <v>13</v>
      </c>
      <c r="P4580" s="228" t="s">
        <v>12683</v>
      </c>
      <c r="Q4580" s="227" t="s">
        <v>12684</v>
      </c>
      <c r="R4580" s="459"/>
      <c r="S4580" s="459"/>
      <c r="T4580" s="459"/>
      <c r="U4580" s="302" t="s">
        <v>13967</v>
      </c>
      <c r="V4580" s="302" t="s">
        <v>128</v>
      </c>
      <c r="W4580" s="302" t="s">
        <v>128</v>
      </c>
      <c r="X4580" s="302" t="s">
        <v>128</v>
      </c>
      <c r="Y4580" s="302" t="s">
        <v>13968</v>
      </c>
      <c r="Z4580" s="302" t="s">
        <v>128</v>
      </c>
      <c r="AA4580" s="302" t="s">
        <v>128</v>
      </c>
      <c r="AB4580" s="302">
        <v>0</v>
      </c>
      <c r="AC4580" s="302" t="s">
        <v>13936</v>
      </c>
      <c r="AD4580" s="302" t="s">
        <v>17</v>
      </c>
      <c r="AE4580" s="302"/>
      <c r="AF4580" s="302" t="s">
        <v>128</v>
      </c>
      <c r="AG4580" s="302" t="s">
        <v>128</v>
      </c>
      <c r="AH4580" s="222"/>
      <c r="AI4580" s="229"/>
    </row>
    <row r="4581" spans="1:35" ht="56.25">
      <c r="A4581" s="70" t="s">
        <v>12463</v>
      </c>
      <c r="B4581" s="74" t="s">
        <v>19</v>
      </c>
      <c r="C4581" s="74" t="s">
        <v>5554</v>
      </c>
      <c r="D4581" s="75">
        <v>42339</v>
      </c>
      <c r="E4581" s="76">
        <v>0.54305555555555551</v>
      </c>
      <c r="F4581" s="75">
        <v>42339</v>
      </c>
      <c r="G4581" s="76">
        <v>0.5708333333333333</v>
      </c>
      <c r="H4581" s="76">
        <v>2.777777777777779E-2</v>
      </c>
      <c r="I4581" s="74">
        <v>5</v>
      </c>
      <c r="J4581" s="74"/>
      <c r="K4581" s="74"/>
      <c r="L4581" s="74" t="s">
        <v>16</v>
      </c>
      <c r="M4581" s="225" t="s">
        <v>190</v>
      </c>
      <c r="N4581" s="226" t="s">
        <v>3</v>
      </c>
      <c r="O4581" s="225" t="s">
        <v>7</v>
      </c>
      <c r="P4581" s="225" t="s">
        <v>4451</v>
      </c>
      <c r="Q4581" s="225" t="s">
        <v>12709</v>
      </c>
      <c r="R4581" s="225">
        <v>15</v>
      </c>
      <c r="S4581" s="225"/>
      <c r="T4581" s="225">
        <v>15</v>
      </c>
      <c r="U4581" s="302"/>
      <c r="V4581" s="302"/>
      <c r="W4581" s="302"/>
      <c r="X4581" s="302"/>
      <c r="Y4581" s="302"/>
      <c r="Z4581" s="302"/>
      <c r="AA4581" s="302"/>
      <c r="AB4581" s="302"/>
      <c r="AC4581" s="302"/>
      <c r="AD4581" s="302" t="s">
        <v>37</v>
      </c>
      <c r="AE4581" s="302"/>
      <c r="AF4581" s="302"/>
      <c r="AG4581" s="302"/>
      <c r="AH4581" s="222"/>
      <c r="AI4581" s="229"/>
    </row>
    <row r="4582" spans="1:35" ht="31.5">
      <c r="A4582" s="70" t="s">
        <v>3570</v>
      </c>
      <c r="B4582" s="92" t="s">
        <v>21</v>
      </c>
      <c r="C4582" s="92" t="s">
        <v>21</v>
      </c>
      <c r="D4582" s="88">
        <v>42179</v>
      </c>
      <c r="E4582" s="89">
        <v>3.6805555555555557E-2</v>
      </c>
      <c r="F4582" s="88">
        <v>42179</v>
      </c>
      <c r="G4582" s="89">
        <v>4.5138888888888888E-2</v>
      </c>
      <c r="H4582" s="89">
        <v>8.3333333333333332E-3</v>
      </c>
      <c r="I4582" s="68">
        <v>1</v>
      </c>
      <c r="J4582" s="68"/>
      <c r="K4582" s="92"/>
      <c r="L4582" s="92" t="s">
        <v>11</v>
      </c>
      <c r="M4582" s="230" t="s">
        <v>4695</v>
      </c>
      <c r="N4582" s="221">
        <v>0.4</v>
      </c>
      <c r="O4582" s="221" t="s">
        <v>2</v>
      </c>
      <c r="P4582" s="230" t="s">
        <v>4695</v>
      </c>
      <c r="Q4582" s="221" t="s">
        <v>4696</v>
      </c>
      <c r="R4582" s="221">
        <v>4.1000000000000002E-2</v>
      </c>
      <c r="S4582" s="221">
        <v>0.02</v>
      </c>
      <c r="T4582" s="221">
        <v>6.0999999999999999E-2</v>
      </c>
      <c r="U4582" s="293" t="s">
        <v>1</v>
      </c>
      <c r="V4582" s="273" t="s">
        <v>128</v>
      </c>
      <c r="W4582" s="293" t="s">
        <v>128</v>
      </c>
      <c r="X4582" s="293" t="s">
        <v>128</v>
      </c>
      <c r="Y4582" s="269">
        <v>2014</v>
      </c>
      <c r="Z4582" s="318" t="s">
        <v>128</v>
      </c>
      <c r="AA4582" s="269">
        <v>2015</v>
      </c>
      <c r="AB4582" s="293" t="s">
        <v>128</v>
      </c>
      <c r="AC4582" s="269">
        <v>2014</v>
      </c>
      <c r="AD4582" s="293" t="s">
        <v>41</v>
      </c>
      <c r="AE4582" s="293" t="s">
        <v>57</v>
      </c>
      <c r="AF4582" s="293"/>
      <c r="AG4582" s="318"/>
      <c r="AH4582" s="222"/>
      <c r="AI4582" s="229"/>
    </row>
    <row r="4583" spans="1:35" ht="75">
      <c r="A4583" s="70" t="s">
        <v>12463</v>
      </c>
      <c r="B4583" s="74" t="s">
        <v>10</v>
      </c>
      <c r="C4583" s="74" t="s">
        <v>10</v>
      </c>
      <c r="D4583" s="75">
        <v>42339</v>
      </c>
      <c r="E4583" s="76">
        <v>7.3611111111111113E-2</v>
      </c>
      <c r="F4583" s="75">
        <v>42339</v>
      </c>
      <c r="G4583" s="76">
        <v>0.44722222222222219</v>
      </c>
      <c r="H4583" s="76">
        <v>0.37361111111111112</v>
      </c>
      <c r="I4583" s="74">
        <v>15</v>
      </c>
      <c r="J4583" s="74"/>
      <c r="K4583" s="74"/>
      <c r="L4583" s="74" t="s">
        <v>4</v>
      </c>
      <c r="M4583" s="225" t="s">
        <v>12761</v>
      </c>
      <c r="N4583" s="226" t="s">
        <v>3</v>
      </c>
      <c r="O4583" s="225" t="s">
        <v>25</v>
      </c>
      <c r="P4583" s="225" t="s">
        <v>12761</v>
      </c>
      <c r="Q4583" s="225" t="s">
        <v>12762</v>
      </c>
      <c r="R4583" s="225">
        <v>2</v>
      </c>
      <c r="S4583" s="225">
        <v>16</v>
      </c>
      <c r="T4583" s="225">
        <v>18</v>
      </c>
      <c r="U4583" s="302" t="s">
        <v>33</v>
      </c>
      <c r="V4583" s="302">
        <v>42331</v>
      </c>
      <c r="W4583" s="302" t="s">
        <v>13161</v>
      </c>
      <c r="X4583" s="302" t="s">
        <v>13162</v>
      </c>
      <c r="Y4583" s="302">
        <v>42331</v>
      </c>
      <c r="Z4583" s="302">
        <v>1</v>
      </c>
      <c r="AA4583" s="302">
        <v>43062</v>
      </c>
      <c r="AB4583" s="302">
        <v>0</v>
      </c>
      <c r="AC4583" s="302" t="s">
        <v>128</v>
      </c>
      <c r="AD4583" s="302" t="s">
        <v>0</v>
      </c>
      <c r="AE4583" s="302"/>
      <c r="AF4583" s="302"/>
      <c r="AG4583" s="302" t="s">
        <v>13163</v>
      </c>
      <c r="AH4583" s="222"/>
      <c r="AI4583" s="229"/>
    </row>
    <row r="4584" spans="1:35" ht="56.25">
      <c r="A4584" s="70" t="s">
        <v>12463</v>
      </c>
      <c r="B4584" s="74" t="s">
        <v>18</v>
      </c>
      <c r="C4584" s="74" t="s">
        <v>18</v>
      </c>
      <c r="D4584" s="75">
        <v>42339</v>
      </c>
      <c r="E4584" s="76">
        <v>42339.333333333336</v>
      </c>
      <c r="F4584" s="75">
        <v>42339</v>
      </c>
      <c r="G4584" s="76">
        <v>42339.416666666664</v>
      </c>
      <c r="H4584" s="76">
        <f>G4584-E4584</f>
        <v>8.3333333328482695E-2</v>
      </c>
      <c r="I4584" s="74">
        <v>1</v>
      </c>
      <c r="J4584" s="74"/>
      <c r="K4584" s="74"/>
      <c r="L4584" s="74" t="s">
        <v>11</v>
      </c>
      <c r="M4584" s="225" t="s">
        <v>337</v>
      </c>
      <c r="N4584" s="226">
        <v>0.4</v>
      </c>
      <c r="O4584" s="225" t="s">
        <v>2</v>
      </c>
      <c r="P4584" s="225" t="s">
        <v>12501</v>
      </c>
      <c r="Q4584" s="225" t="s">
        <v>12082</v>
      </c>
      <c r="R4584" s="225">
        <v>7.3999999999999996E-2</v>
      </c>
      <c r="S4584" s="225"/>
      <c r="T4584" s="225">
        <f>R4584+S4584</f>
        <v>7.3999999999999996E-2</v>
      </c>
      <c r="U4584" s="302"/>
      <c r="V4584" s="302"/>
      <c r="W4584" s="302"/>
      <c r="X4584" s="302"/>
      <c r="Y4584" s="302"/>
      <c r="Z4584" s="302"/>
      <c r="AA4584" s="302"/>
      <c r="AB4584" s="302"/>
      <c r="AC4584" s="302"/>
      <c r="AD4584" s="302" t="s">
        <v>0</v>
      </c>
      <c r="AE4584" s="302"/>
      <c r="AF4584" s="302"/>
      <c r="AG4584" s="302"/>
      <c r="AH4584" s="222"/>
      <c r="AI4584" s="229"/>
    </row>
    <row r="4585" spans="1:35" ht="47.25">
      <c r="A4585" s="70" t="s">
        <v>12463</v>
      </c>
      <c r="B4585" s="92" t="s">
        <v>21</v>
      </c>
      <c r="C4585" s="92" t="s">
        <v>21</v>
      </c>
      <c r="D4585" s="88">
        <v>42340</v>
      </c>
      <c r="E4585" s="89">
        <v>0.40972222222222227</v>
      </c>
      <c r="F4585" s="88">
        <v>42340</v>
      </c>
      <c r="G4585" s="89">
        <v>0.4375</v>
      </c>
      <c r="H4585" s="89">
        <v>2.7777777777777776E-2</v>
      </c>
      <c r="I4585" s="68">
        <v>1</v>
      </c>
      <c r="J4585" s="68"/>
      <c r="K4585" s="92"/>
      <c r="L4585" s="92" t="s">
        <v>11</v>
      </c>
      <c r="M4585" s="230" t="s">
        <v>12456</v>
      </c>
      <c r="N4585" s="221">
        <v>0.4</v>
      </c>
      <c r="O4585" s="221" t="s">
        <v>2</v>
      </c>
      <c r="P4585" s="230" t="s">
        <v>12456</v>
      </c>
      <c r="Q4585" s="221" t="s">
        <v>12657</v>
      </c>
      <c r="R4585" s="221">
        <v>0.65400000000000003</v>
      </c>
      <c r="S4585" s="221">
        <v>0.32200000000000001</v>
      </c>
      <c r="T4585" s="221">
        <v>0.97599999999999998</v>
      </c>
      <c r="U4585" s="293" t="s">
        <v>45</v>
      </c>
      <c r="V4585" s="273" t="s">
        <v>13597</v>
      </c>
      <c r="W4585" s="293" t="s">
        <v>13598</v>
      </c>
      <c r="X4585" s="293" t="s">
        <v>128</v>
      </c>
      <c r="Y4585" s="269">
        <v>2015</v>
      </c>
      <c r="Z4585" s="318" t="s">
        <v>128</v>
      </c>
      <c r="AA4585" s="269">
        <v>2016</v>
      </c>
      <c r="AB4585" s="293" t="s">
        <v>128</v>
      </c>
      <c r="AC4585" s="269">
        <v>2015</v>
      </c>
      <c r="AD4585" s="293" t="s">
        <v>0</v>
      </c>
      <c r="AE4585" s="293" t="s">
        <v>57</v>
      </c>
      <c r="AF4585" s="293"/>
      <c r="AG4585" s="318"/>
      <c r="AH4585" s="230"/>
      <c r="AI4585" s="234"/>
    </row>
    <row r="4586" spans="1:35" ht="409.5">
      <c r="A4586" s="70" t="s">
        <v>12463</v>
      </c>
      <c r="B4586" s="74" t="s">
        <v>1412</v>
      </c>
      <c r="C4586" s="75" t="s">
        <v>1420</v>
      </c>
      <c r="D4586" s="75">
        <v>42340</v>
      </c>
      <c r="E4586" s="76">
        <v>0.43333333333333335</v>
      </c>
      <c r="F4586" s="75">
        <v>42340</v>
      </c>
      <c r="G4586" s="76">
        <v>0.51736111111111105</v>
      </c>
      <c r="H4586" s="76">
        <v>8.4027777777777771E-2</v>
      </c>
      <c r="I4586" s="77">
        <v>9</v>
      </c>
      <c r="J4586" s="79" t="s">
        <v>1424</v>
      </c>
      <c r="K4586" s="77"/>
      <c r="L4586" s="80" t="s">
        <v>11</v>
      </c>
      <c r="M4586" s="228" t="s">
        <v>12685</v>
      </c>
      <c r="N4586" s="221" t="s">
        <v>3</v>
      </c>
      <c r="O4586" s="224" t="s">
        <v>25</v>
      </c>
      <c r="P4586" s="228" t="s">
        <v>12685</v>
      </c>
      <c r="Q4586" s="227" t="s">
        <v>12686</v>
      </c>
      <c r="R4586" s="459">
        <v>1</v>
      </c>
      <c r="S4586" s="459"/>
      <c r="T4586" s="459">
        <v>1</v>
      </c>
      <c r="U4586" s="302" t="s">
        <v>13941</v>
      </c>
      <c r="V4586" s="302" t="s">
        <v>128</v>
      </c>
      <c r="W4586" s="302" t="s">
        <v>128</v>
      </c>
      <c r="X4586" s="302" t="s">
        <v>128</v>
      </c>
      <c r="Y4586" s="302" t="s">
        <v>13969</v>
      </c>
      <c r="Z4586" s="302" t="s">
        <v>128</v>
      </c>
      <c r="AA4586" s="302" t="s">
        <v>128</v>
      </c>
      <c r="AB4586" s="302">
        <v>0</v>
      </c>
      <c r="AC4586" s="302" t="s">
        <v>13936</v>
      </c>
      <c r="AD4586" s="302" t="s">
        <v>17</v>
      </c>
      <c r="AE4586" s="302"/>
      <c r="AF4586" s="302" t="s">
        <v>128</v>
      </c>
      <c r="AG4586" s="302" t="s">
        <v>128</v>
      </c>
      <c r="AH4586" s="222"/>
      <c r="AI4586" s="229"/>
    </row>
    <row r="4587" spans="1:35" ht="93.75">
      <c r="A4587" s="70" t="s">
        <v>12463</v>
      </c>
      <c r="B4587" s="74" t="s">
        <v>19</v>
      </c>
      <c r="C4587" s="74" t="s">
        <v>5554</v>
      </c>
      <c r="D4587" s="75">
        <v>42340</v>
      </c>
      <c r="E4587" s="76">
        <v>0.51944444444444449</v>
      </c>
      <c r="F4587" s="75">
        <v>42340</v>
      </c>
      <c r="G4587" s="76">
        <v>0.52777777777777779</v>
      </c>
      <c r="H4587" s="76">
        <v>8.3333333333333037E-3</v>
      </c>
      <c r="I4587" s="74"/>
      <c r="J4587" s="74"/>
      <c r="K4587" s="74"/>
      <c r="L4587" s="74" t="s">
        <v>16</v>
      </c>
      <c r="M4587" s="225" t="s">
        <v>452</v>
      </c>
      <c r="N4587" s="226" t="s">
        <v>3</v>
      </c>
      <c r="O4587" s="225" t="s">
        <v>7</v>
      </c>
      <c r="P4587" s="225" t="s">
        <v>453</v>
      </c>
      <c r="Q4587" s="225" t="s">
        <v>12710</v>
      </c>
      <c r="R4587" s="225">
        <v>10</v>
      </c>
      <c r="S4587" s="225"/>
      <c r="T4587" s="225">
        <v>10</v>
      </c>
      <c r="U4587" s="302"/>
      <c r="V4587" s="302"/>
      <c r="W4587" s="302"/>
      <c r="X4587" s="302"/>
      <c r="Y4587" s="302"/>
      <c r="Z4587" s="302"/>
      <c r="AA4587" s="302"/>
      <c r="AB4587" s="302"/>
      <c r="AC4587" s="302"/>
      <c r="AD4587" s="302" t="s">
        <v>37</v>
      </c>
      <c r="AE4587" s="302"/>
      <c r="AF4587" s="302"/>
      <c r="AG4587" s="302"/>
      <c r="AH4587" s="222"/>
      <c r="AI4587" s="229"/>
    </row>
    <row r="4588" spans="1:35" ht="47.25">
      <c r="A4588" s="69" t="s">
        <v>7992</v>
      </c>
      <c r="B4588" s="92" t="s">
        <v>21</v>
      </c>
      <c r="C4588" s="92" t="s">
        <v>21</v>
      </c>
      <c r="D4588" s="88">
        <v>42220</v>
      </c>
      <c r="E4588" s="89">
        <v>0.4236111111111111</v>
      </c>
      <c r="F4588" s="88">
        <v>42220</v>
      </c>
      <c r="G4588" s="89">
        <v>0.44791666666666669</v>
      </c>
      <c r="H4588" s="89">
        <v>2.4305555555555556E-2</v>
      </c>
      <c r="I4588" s="68">
        <v>1</v>
      </c>
      <c r="J4588" s="68"/>
      <c r="K4588" s="92"/>
      <c r="L4588" s="92" t="s">
        <v>11</v>
      </c>
      <c r="M4588" s="230" t="s">
        <v>9897</v>
      </c>
      <c r="N4588" s="221">
        <v>0.4</v>
      </c>
      <c r="O4588" s="221" t="s">
        <v>2</v>
      </c>
      <c r="P4588" s="230" t="s">
        <v>9898</v>
      </c>
      <c r="Q4588" s="221" t="s">
        <v>9899</v>
      </c>
      <c r="R4588" s="221">
        <v>3.3000000000000002E-2</v>
      </c>
      <c r="S4588" s="221">
        <v>1.4E-2</v>
      </c>
      <c r="T4588" s="221">
        <v>4.7E-2</v>
      </c>
      <c r="U4588" s="293" t="s">
        <v>43</v>
      </c>
      <c r="V4588" s="273" t="s">
        <v>128</v>
      </c>
      <c r="W4588" s="293" t="s">
        <v>128</v>
      </c>
      <c r="X4588" s="293" t="s">
        <v>128</v>
      </c>
      <c r="Y4588" s="269">
        <v>2015</v>
      </c>
      <c r="Z4588" s="318" t="s">
        <v>128</v>
      </c>
      <c r="AA4588" s="269">
        <v>2016</v>
      </c>
      <c r="AB4588" s="293" t="s">
        <v>128</v>
      </c>
      <c r="AC4588" s="269">
        <v>2015</v>
      </c>
      <c r="AD4588" s="293" t="s">
        <v>41</v>
      </c>
      <c r="AE4588" s="293" t="s">
        <v>57</v>
      </c>
      <c r="AF4588" s="293"/>
      <c r="AG4588" s="318"/>
      <c r="AH4588" s="230"/>
      <c r="AI4588" s="229"/>
    </row>
    <row r="4589" spans="1:35" ht="243.75">
      <c r="A4589" s="70" t="s">
        <v>12463</v>
      </c>
      <c r="B4589" s="74" t="s">
        <v>15</v>
      </c>
      <c r="C4589" s="74" t="s">
        <v>209</v>
      </c>
      <c r="D4589" s="75">
        <v>42340</v>
      </c>
      <c r="E4589" s="76">
        <v>0.15277777777777776</v>
      </c>
      <c r="F4589" s="75">
        <v>42340</v>
      </c>
      <c r="G4589" s="76">
        <v>0.15277777777777776</v>
      </c>
      <c r="H4589" s="76">
        <f>(F4589+G4589)-(D4589+E4589)</f>
        <v>0</v>
      </c>
      <c r="I4589" s="74">
        <v>13</v>
      </c>
      <c r="J4589" s="74" t="s">
        <v>332</v>
      </c>
      <c r="K4589" s="74" t="s">
        <v>8</v>
      </c>
      <c r="L4589" s="74" t="s">
        <v>16</v>
      </c>
      <c r="M4589" s="225" t="s">
        <v>12495</v>
      </c>
      <c r="N4589" s="226">
        <v>35</v>
      </c>
      <c r="O4589" s="225" t="s">
        <v>7</v>
      </c>
      <c r="P4589" s="225" t="s">
        <v>12496</v>
      </c>
      <c r="Q4589" s="225" t="s">
        <v>12497</v>
      </c>
      <c r="R4589" s="225"/>
      <c r="S4589" s="225">
        <v>4.4800000000000004</v>
      </c>
      <c r="T4589" s="225">
        <f>SUM(R4589:S4589)</f>
        <v>4.4800000000000004</v>
      </c>
      <c r="U4589" s="302"/>
      <c r="V4589" s="302"/>
      <c r="W4589" s="302"/>
      <c r="X4589" s="302"/>
      <c r="Y4589" s="302"/>
      <c r="Z4589" s="302"/>
      <c r="AA4589" s="302"/>
      <c r="AB4589" s="302"/>
      <c r="AC4589" s="302"/>
      <c r="AD4589" s="302" t="s">
        <v>37</v>
      </c>
      <c r="AE4589" s="302"/>
      <c r="AF4589" s="302"/>
      <c r="AG4589" s="302"/>
      <c r="AH4589" s="222"/>
      <c r="AI4589" s="229"/>
    </row>
    <row r="4590" spans="1:35" ht="281.25">
      <c r="A4590" s="69" t="s">
        <v>1580</v>
      </c>
      <c r="B4590" s="74" t="s">
        <v>1412</v>
      </c>
      <c r="C4590" s="74" t="s">
        <v>1427</v>
      </c>
      <c r="D4590" s="75">
        <v>42109</v>
      </c>
      <c r="E4590" s="76">
        <v>0.7402777777777777</v>
      </c>
      <c r="F4590" s="75">
        <v>42109</v>
      </c>
      <c r="G4590" s="76">
        <v>0.80347222222222225</v>
      </c>
      <c r="H4590" s="76">
        <f>G4590-E4590</f>
        <v>6.3194444444444553E-2</v>
      </c>
      <c r="I4590" s="77">
        <v>0</v>
      </c>
      <c r="J4590" s="79"/>
      <c r="K4590" s="77"/>
      <c r="L4590" s="80" t="s">
        <v>11</v>
      </c>
      <c r="M4590" s="228" t="s">
        <v>2510</v>
      </c>
      <c r="N4590" s="226" t="s">
        <v>3</v>
      </c>
      <c r="O4590" s="224" t="s">
        <v>23</v>
      </c>
      <c r="P4590" s="228" t="s">
        <v>2510</v>
      </c>
      <c r="Q4590" s="227" t="s">
        <v>2512</v>
      </c>
      <c r="R4590" s="223"/>
      <c r="S4590" s="223"/>
      <c r="T4590" s="223"/>
      <c r="U4590" s="327"/>
      <c r="V4590" s="327"/>
      <c r="W4590" s="327"/>
      <c r="X4590" s="327"/>
      <c r="Y4590" s="327"/>
      <c r="Z4590" s="327"/>
      <c r="AA4590" s="327"/>
      <c r="AB4590" s="327"/>
      <c r="AC4590" s="327"/>
      <c r="AD4590" s="279" t="s">
        <v>22</v>
      </c>
      <c r="AE4590" s="327"/>
      <c r="AF4590" s="327"/>
      <c r="AG4590" s="327"/>
      <c r="AH4590" s="599"/>
      <c r="AI4590" s="60"/>
    </row>
    <row r="4591" spans="1:35" ht="187.5">
      <c r="A4591" s="70" t="s">
        <v>12463</v>
      </c>
      <c r="B4591" s="74" t="s">
        <v>18</v>
      </c>
      <c r="C4591" s="74" t="s">
        <v>18</v>
      </c>
      <c r="D4591" s="75">
        <v>42340</v>
      </c>
      <c r="E4591" s="76">
        <v>42340.152777777781</v>
      </c>
      <c r="F4591" s="75">
        <v>42340</v>
      </c>
      <c r="G4591" s="76">
        <v>42340.333333333336</v>
      </c>
      <c r="H4591" s="76">
        <f>G4591-E4591</f>
        <v>0.18055555555474712</v>
      </c>
      <c r="I4591" s="74">
        <v>1</v>
      </c>
      <c r="J4591" s="74"/>
      <c r="K4591" s="74"/>
      <c r="L4591" s="74" t="s">
        <v>11</v>
      </c>
      <c r="M4591" s="225" t="s">
        <v>12502</v>
      </c>
      <c r="N4591" s="226">
        <v>0.4</v>
      </c>
      <c r="O4591" s="225" t="s">
        <v>2</v>
      </c>
      <c r="P4591" s="225" t="s">
        <v>12503</v>
      </c>
      <c r="Q4591" s="225" t="s">
        <v>12504</v>
      </c>
      <c r="R4591" s="225">
        <v>1.786</v>
      </c>
      <c r="S4591" s="225"/>
      <c r="T4591" s="225">
        <f>R4591+S4591</f>
        <v>1.786</v>
      </c>
      <c r="U4591" s="302"/>
      <c r="V4591" s="302"/>
      <c r="W4591" s="302"/>
      <c r="X4591" s="302"/>
      <c r="Y4591" s="302"/>
      <c r="Z4591" s="302"/>
      <c r="AA4591" s="302"/>
      <c r="AB4591" s="302"/>
      <c r="AC4591" s="302"/>
      <c r="AD4591" s="302" t="s">
        <v>0</v>
      </c>
      <c r="AE4591" s="302"/>
      <c r="AF4591" s="302"/>
      <c r="AG4591" s="302"/>
      <c r="AH4591" s="222"/>
      <c r="AI4591" s="229"/>
    </row>
    <row r="4592" spans="1:35" ht="37.5">
      <c r="A4592" s="70" t="s">
        <v>12463</v>
      </c>
      <c r="B4592" s="74" t="s">
        <v>18</v>
      </c>
      <c r="C4592" s="74" t="s">
        <v>18</v>
      </c>
      <c r="D4592" s="75">
        <v>42340</v>
      </c>
      <c r="E4592" s="76">
        <v>42340.375</v>
      </c>
      <c r="F4592" s="75">
        <v>42340</v>
      </c>
      <c r="G4592" s="76">
        <v>42340.416666666664</v>
      </c>
      <c r="H4592" s="76">
        <f>G4592-E4592</f>
        <v>4.1666666664241347E-2</v>
      </c>
      <c r="I4592" s="74">
        <v>1</v>
      </c>
      <c r="J4592" s="74"/>
      <c r="K4592" s="74"/>
      <c r="L4592" s="74" t="s">
        <v>11</v>
      </c>
      <c r="M4592" s="225" t="s">
        <v>337</v>
      </c>
      <c r="N4592" s="226">
        <v>0.4</v>
      </c>
      <c r="O4592" s="225" t="s">
        <v>2</v>
      </c>
      <c r="P4592" s="225" t="s">
        <v>4884</v>
      </c>
      <c r="Q4592" s="225" t="s">
        <v>12082</v>
      </c>
      <c r="R4592" s="225">
        <v>2.1999999999999999E-2</v>
      </c>
      <c r="S4592" s="225"/>
      <c r="T4592" s="225">
        <f>R4592+S4592</f>
        <v>2.1999999999999999E-2</v>
      </c>
      <c r="U4592" s="302"/>
      <c r="V4592" s="302"/>
      <c r="W4592" s="302"/>
      <c r="X4592" s="302"/>
      <c r="Y4592" s="302"/>
      <c r="Z4592" s="302"/>
      <c r="AA4592" s="302"/>
      <c r="AB4592" s="302"/>
      <c r="AC4592" s="302"/>
      <c r="AD4592" s="302" t="s">
        <v>0</v>
      </c>
      <c r="AE4592" s="302"/>
      <c r="AF4592" s="302"/>
      <c r="AG4592" s="302"/>
      <c r="AH4592" s="222"/>
      <c r="AI4592" s="229"/>
    </row>
    <row r="4593" spans="1:35" ht="131.25">
      <c r="A4593" s="70" t="s">
        <v>12463</v>
      </c>
      <c r="B4593" s="74" t="s">
        <v>18</v>
      </c>
      <c r="C4593" s="74" t="s">
        <v>18</v>
      </c>
      <c r="D4593" s="75">
        <v>42341</v>
      </c>
      <c r="E4593" s="76">
        <v>42341.568749999999</v>
      </c>
      <c r="F4593" s="75">
        <v>42341</v>
      </c>
      <c r="G4593" s="76">
        <v>42341.575694444444</v>
      </c>
      <c r="H4593" s="76">
        <f>G4593-E4593</f>
        <v>6.9444444452528842E-3</v>
      </c>
      <c r="I4593" s="74">
        <v>103</v>
      </c>
      <c r="J4593" s="74"/>
      <c r="K4593" s="74"/>
      <c r="L4593" s="74" t="s">
        <v>4</v>
      </c>
      <c r="M4593" s="225" t="s">
        <v>12505</v>
      </c>
      <c r="N4593" s="226">
        <v>35</v>
      </c>
      <c r="O4593" s="225" t="s">
        <v>13</v>
      </c>
      <c r="P4593" s="225" t="s">
        <v>12506</v>
      </c>
      <c r="Q4593" s="225" t="s">
        <v>12507</v>
      </c>
      <c r="R4593" s="225">
        <v>0.86299999999999999</v>
      </c>
      <c r="S4593" s="225"/>
      <c r="T4593" s="225">
        <f>R4593+S4593</f>
        <v>0.86299999999999999</v>
      </c>
      <c r="U4593" s="302"/>
      <c r="V4593" s="302"/>
      <c r="W4593" s="302"/>
      <c r="X4593" s="302"/>
      <c r="Y4593" s="302"/>
      <c r="Z4593" s="302"/>
      <c r="AA4593" s="302"/>
      <c r="AB4593" s="302"/>
      <c r="AC4593" s="302"/>
      <c r="AD4593" s="302" t="s">
        <v>24</v>
      </c>
      <c r="AE4593" s="302"/>
      <c r="AF4593" s="302"/>
      <c r="AG4593" s="302"/>
      <c r="AH4593" s="222"/>
      <c r="AI4593" s="229"/>
    </row>
    <row r="4594" spans="1:35" ht="281.25">
      <c r="A4594" s="70" t="s">
        <v>12463</v>
      </c>
      <c r="B4594" s="74" t="s">
        <v>5</v>
      </c>
      <c r="C4594" s="74" t="s">
        <v>5</v>
      </c>
      <c r="D4594" s="75">
        <v>42341</v>
      </c>
      <c r="E4594" s="76">
        <v>0.41319444444444442</v>
      </c>
      <c r="F4594" s="75">
        <v>42341</v>
      </c>
      <c r="G4594" s="76">
        <v>0.72569444444444453</v>
      </c>
      <c r="H4594" s="76">
        <v>0.31250000000000011</v>
      </c>
      <c r="I4594" s="74">
        <v>4</v>
      </c>
      <c r="J4594" s="74" t="s">
        <v>150</v>
      </c>
      <c r="K4594" s="74" t="s">
        <v>8</v>
      </c>
      <c r="L4594" s="74" t="s">
        <v>29</v>
      </c>
      <c r="M4594" s="225" t="s">
        <v>12816</v>
      </c>
      <c r="N4594" s="226" t="s">
        <v>3</v>
      </c>
      <c r="O4594" s="225" t="s">
        <v>7</v>
      </c>
      <c r="P4594" s="225" t="s">
        <v>10706</v>
      </c>
      <c r="Q4594" s="225" t="s">
        <v>12817</v>
      </c>
      <c r="R4594" s="225"/>
      <c r="S4594" s="225">
        <v>15.3</v>
      </c>
      <c r="T4594" s="225">
        <v>15.3</v>
      </c>
      <c r="U4594" s="302" t="s">
        <v>28</v>
      </c>
      <c r="V4594" s="302">
        <v>1976</v>
      </c>
      <c r="W4594" s="302" t="s">
        <v>13796</v>
      </c>
      <c r="X4594" s="302" t="s">
        <v>1383</v>
      </c>
      <c r="Y4594" s="302" t="s">
        <v>13797</v>
      </c>
      <c r="Z4594" s="302">
        <v>2.2999999999999998</v>
      </c>
      <c r="AA4594" s="302" t="s">
        <v>13798</v>
      </c>
      <c r="AB4594" s="302"/>
      <c r="AC4594" s="302"/>
      <c r="AD4594" s="302" t="s">
        <v>27</v>
      </c>
      <c r="AE4594" s="302"/>
      <c r="AF4594" s="302"/>
      <c r="AG4594" s="302"/>
      <c r="AH4594" s="222"/>
      <c r="AI4594" s="229"/>
    </row>
    <row r="4595" spans="1:35" ht="225">
      <c r="A4595" s="70" t="s">
        <v>12463</v>
      </c>
      <c r="B4595" s="74" t="s">
        <v>5</v>
      </c>
      <c r="C4595" s="74" t="s">
        <v>5</v>
      </c>
      <c r="D4595" s="75">
        <v>42341</v>
      </c>
      <c r="E4595" s="76">
        <v>0.44722222222222219</v>
      </c>
      <c r="F4595" s="75">
        <v>42341</v>
      </c>
      <c r="G4595" s="76">
        <v>0.4826388888888889</v>
      </c>
      <c r="H4595" s="76">
        <v>3.5416666666666707E-2</v>
      </c>
      <c r="I4595" s="74">
        <v>9</v>
      </c>
      <c r="J4595" s="74" t="s">
        <v>150</v>
      </c>
      <c r="K4595" s="74" t="s">
        <v>20</v>
      </c>
      <c r="L4595" s="74" t="s">
        <v>29</v>
      </c>
      <c r="M4595" s="225" t="s">
        <v>12818</v>
      </c>
      <c r="N4595" s="226" t="s">
        <v>3</v>
      </c>
      <c r="O4595" s="225" t="s">
        <v>7</v>
      </c>
      <c r="P4595" s="225" t="s">
        <v>12819</v>
      </c>
      <c r="Q4595" s="225" t="s">
        <v>13799</v>
      </c>
      <c r="R4595" s="225"/>
      <c r="S4595" s="225">
        <v>4.7</v>
      </c>
      <c r="T4595" s="225">
        <v>4.7</v>
      </c>
      <c r="U4595" s="302" t="s">
        <v>28</v>
      </c>
      <c r="V4595" s="302">
        <v>1988</v>
      </c>
      <c r="W4595" s="302" t="s">
        <v>1382</v>
      </c>
      <c r="X4595" s="302" t="s">
        <v>1383</v>
      </c>
      <c r="Y4595" s="302" t="s">
        <v>13800</v>
      </c>
      <c r="Z4595" s="302">
        <v>50</v>
      </c>
      <c r="AA4595" s="302" t="s">
        <v>13801</v>
      </c>
      <c r="AB4595" s="302">
        <v>5</v>
      </c>
      <c r="AC4595" s="302"/>
      <c r="AD4595" s="302" t="s">
        <v>59</v>
      </c>
      <c r="AE4595" s="302"/>
      <c r="AF4595" s="302"/>
      <c r="AG4595" s="302"/>
      <c r="AH4595" s="222"/>
      <c r="AI4595" s="229"/>
    </row>
    <row r="4596" spans="1:35" ht="262.5">
      <c r="A4596" s="70" t="s">
        <v>12463</v>
      </c>
      <c r="B4596" s="74" t="s">
        <v>5</v>
      </c>
      <c r="C4596" s="74" t="s">
        <v>5</v>
      </c>
      <c r="D4596" s="75">
        <v>42341</v>
      </c>
      <c r="E4596" s="76">
        <v>0.68194444444444446</v>
      </c>
      <c r="F4596" s="75">
        <v>42341</v>
      </c>
      <c r="G4596" s="76">
        <v>0.72569444444444453</v>
      </c>
      <c r="H4596" s="76">
        <v>4.3750000000000067E-2</v>
      </c>
      <c r="I4596" s="74">
        <v>37</v>
      </c>
      <c r="J4596" s="74" t="s">
        <v>150</v>
      </c>
      <c r="K4596" s="74" t="s">
        <v>14</v>
      </c>
      <c r="L4596" s="74" t="s">
        <v>4</v>
      </c>
      <c r="M4596" s="225" t="s">
        <v>12816</v>
      </c>
      <c r="N4596" s="226" t="s">
        <v>3</v>
      </c>
      <c r="O4596" s="225" t="s">
        <v>2</v>
      </c>
      <c r="P4596" s="225" t="s">
        <v>10706</v>
      </c>
      <c r="Q4596" s="225" t="s">
        <v>12820</v>
      </c>
      <c r="R4596" s="225"/>
      <c r="S4596" s="225">
        <v>9.1999999999999993</v>
      </c>
      <c r="T4596" s="225">
        <v>9.1999999999999993</v>
      </c>
      <c r="U4596" s="302" t="s">
        <v>43</v>
      </c>
      <c r="V4596" s="302">
        <v>1976</v>
      </c>
      <c r="W4596" s="302" t="s">
        <v>13802</v>
      </c>
      <c r="X4596" s="302" t="s">
        <v>13803</v>
      </c>
      <c r="Y4596" s="302" t="s">
        <v>13797</v>
      </c>
      <c r="Z4596" s="302">
        <v>2.2999999999999998</v>
      </c>
      <c r="AA4596" s="302" t="s">
        <v>13798</v>
      </c>
      <c r="AB4596" s="302"/>
      <c r="AC4596" s="302"/>
      <c r="AD4596" s="302" t="s">
        <v>0</v>
      </c>
      <c r="AE4596" s="302"/>
      <c r="AF4596" s="302"/>
      <c r="AG4596" s="302"/>
      <c r="AH4596" s="222"/>
      <c r="AI4596" s="229"/>
    </row>
    <row r="4597" spans="1:35" ht="150">
      <c r="A4597" s="70" t="s">
        <v>12463</v>
      </c>
      <c r="B4597" s="74" t="s">
        <v>5</v>
      </c>
      <c r="C4597" s="74" t="s">
        <v>5</v>
      </c>
      <c r="D4597" s="75">
        <v>42341</v>
      </c>
      <c r="E4597" s="76">
        <v>0.70208333333333339</v>
      </c>
      <c r="F4597" s="75">
        <v>42341</v>
      </c>
      <c r="G4597" s="76">
        <v>0.70208333333333339</v>
      </c>
      <c r="H4597" s="76">
        <v>0</v>
      </c>
      <c r="I4597" s="74">
        <v>3</v>
      </c>
      <c r="J4597" s="74" t="s">
        <v>150</v>
      </c>
      <c r="K4597" s="74" t="s">
        <v>8</v>
      </c>
      <c r="L4597" s="74" t="s">
        <v>4</v>
      </c>
      <c r="M4597" s="225" t="s">
        <v>13804</v>
      </c>
      <c r="N4597" s="226" t="s">
        <v>3</v>
      </c>
      <c r="O4597" s="225" t="s">
        <v>7</v>
      </c>
      <c r="P4597" s="225" t="s">
        <v>13805</v>
      </c>
      <c r="Q4597" s="225" t="s">
        <v>13806</v>
      </c>
      <c r="R4597" s="225"/>
      <c r="S4597" s="225">
        <v>3</v>
      </c>
      <c r="T4597" s="225">
        <v>3</v>
      </c>
      <c r="U4597" s="302" t="s">
        <v>6</v>
      </c>
      <c r="V4597" s="302">
        <v>2012</v>
      </c>
      <c r="W4597" s="302" t="s">
        <v>591</v>
      </c>
      <c r="X4597" s="302"/>
      <c r="Y4597" s="302">
        <v>42178</v>
      </c>
      <c r="Z4597" s="302"/>
      <c r="AA4597" s="302">
        <v>42358</v>
      </c>
      <c r="AB4597" s="302"/>
      <c r="AC4597" s="302"/>
      <c r="AD4597" s="302" t="s">
        <v>0</v>
      </c>
      <c r="AE4597" s="302"/>
      <c r="AF4597" s="302"/>
      <c r="AG4597" s="302"/>
      <c r="AH4597" s="222"/>
      <c r="AI4597" s="229"/>
    </row>
    <row r="4598" spans="1:35" ht="93.75">
      <c r="A4598" s="70" t="s">
        <v>12463</v>
      </c>
      <c r="B4598" s="74" t="s">
        <v>19</v>
      </c>
      <c r="C4598" s="74" t="s">
        <v>5554</v>
      </c>
      <c r="D4598" s="75">
        <v>42342</v>
      </c>
      <c r="E4598" s="76">
        <v>0.46249999999999997</v>
      </c>
      <c r="F4598" s="75">
        <v>42342</v>
      </c>
      <c r="G4598" s="76">
        <v>0.69236111111111109</v>
      </c>
      <c r="H4598" s="76">
        <v>0.22986111111111113</v>
      </c>
      <c r="I4598" s="74">
        <v>3</v>
      </c>
      <c r="J4598" s="74"/>
      <c r="K4598" s="74"/>
      <c r="L4598" s="74" t="s">
        <v>16</v>
      </c>
      <c r="M4598" s="225" t="s">
        <v>2609</v>
      </c>
      <c r="N4598" s="226" t="s">
        <v>3</v>
      </c>
      <c r="O4598" s="225" t="s">
        <v>7</v>
      </c>
      <c r="P4598" s="225" t="s">
        <v>12509</v>
      </c>
      <c r="Q4598" s="225" t="s">
        <v>12510</v>
      </c>
      <c r="R4598" s="225">
        <v>9</v>
      </c>
      <c r="S4598" s="225"/>
      <c r="T4598" s="225">
        <v>9</v>
      </c>
      <c r="U4598" s="302"/>
      <c r="V4598" s="302"/>
      <c r="W4598" s="302"/>
      <c r="X4598" s="302"/>
      <c r="Y4598" s="302"/>
      <c r="Z4598" s="302"/>
      <c r="AA4598" s="302"/>
      <c r="AB4598" s="302"/>
      <c r="AC4598" s="302"/>
      <c r="AD4598" s="302" t="s">
        <v>37</v>
      </c>
      <c r="AE4598" s="302"/>
      <c r="AF4598" s="302"/>
      <c r="AG4598" s="302"/>
      <c r="AH4598" s="222"/>
      <c r="AI4598" s="229"/>
    </row>
    <row r="4599" spans="1:35" ht="75">
      <c r="A4599" s="70" t="s">
        <v>12463</v>
      </c>
      <c r="B4599" s="74" t="s">
        <v>18</v>
      </c>
      <c r="C4599" s="74" t="s">
        <v>18</v>
      </c>
      <c r="D4599" s="75">
        <v>42342</v>
      </c>
      <c r="E4599" s="76">
        <v>42342.379861111112</v>
      </c>
      <c r="F4599" s="75">
        <v>42342</v>
      </c>
      <c r="G4599" s="76">
        <v>42342.416666666664</v>
      </c>
      <c r="H4599" s="76">
        <f t="shared" ref="H4599:H4613" si="72">G4599-E4599</f>
        <v>3.6805555551836733E-2</v>
      </c>
      <c r="I4599" s="74">
        <v>10</v>
      </c>
      <c r="J4599" s="74"/>
      <c r="K4599" s="74"/>
      <c r="L4599" s="74" t="s">
        <v>9</v>
      </c>
      <c r="M4599" s="225" t="s">
        <v>12766</v>
      </c>
      <c r="N4599" s="226" t="s">
        <v>3</v>
      </c>
      <c r="O4599" s="225" t="s">
        <v>7</v>
      </c>
      <c r="P4599" s="225" t="s">
        <v>12767</v>
      </c>
      <c r="Q4599" s="225" t="s">
        <v>12768</v>
      </c>
      <c r="R4599" s="225">
        <v>0.30099999999999999</v>
      </c>
      <c r="S4599" s="225"/>
      <c r="T4599" s="225">
        <f t="shared" ref="T4599:T4613" si="73">R4599+S4599</f>
        <v>0.30099999999999999</v>
      </c>
      <c r="U4599" s="302"/>
      <c r="V4599" s="302"/>
      <c r="W4599" s="302"/>
      <c r="X4599" s="302"/>
      <c r="Y4599" s="302"/>
      <c r="Z4599" s="302"/>
      <c r="AA4599" s="302"/>
      <c r="AB4599" s="302"/>
      <c r="AC4599" s="302"/>
      <c r="AD4599" s="302" t="s">
        <v>54</v>
      </c>
      <c r="AE4599" s="302"/>
      <c r="AF4599" s="302"/>
      <c r="AG4599" s="302"/>
      <c r="AH4599" s="222"/>
      <c r="AI4599" s="229"/>
    </row>
    <row r="4600" spans="1:35" ht="56.25">
      <c r="A4600" s="70" t="s">
        <v>12463</v>
      </c>
      <c r="B4600" s="74" t="s">
        <v>18</v>
      </c>
      <c r="C4600" s="74" t="s">
        <v>18</v>
      </c>
      <c r="D4600" s="75">
        <v>42342</v>
      </c>
      <c r="E4600" s="76">
        <v>42342.416666666664</v>
      </c>
      <c r="F4600" s="75">
        <v>42342</v>
      </c>
      <c r="G4600" s="76">
        <v>42342.625</v>
      </c>
      <c r="H4600" s="76">
        <f t="shared" si="72"/>
        <v>0.20833333333575865</v>
      </c>
      <c r="I4600" s="74">
        <v>1</v>
      </c>
      <c r="J4600" s="74"/>
      <c r="K4600" s="74"/>
      <c r="L4600" s="74" t="s">
        <v>9</v>
      </c>
      <c r="M4600" s="225" t="s">
        <v>337</v>
      </c>
      <c r="N4600" s="226">
        <v>0.4</v>
      </c>
      <c r="O4600" s="225" t="s">
        <v>2</v>
      </c>
      <c r="P4600" s="225" t="s">
        <v>9082</v>
      </c>
      <c r="Q4600" s="225" t="s">
        <v>12769</v>
      </c>
      <c r="R4600" s="225">
        <v>0.105</v>
      </c>
      <c r="S4600" s="225"/>
      <c r="T4600" s="225">
        <f t="shared" si="73"/>
        <v>0.105</v>
      </c>
      <c r="U4600" s="302"/>
      <c r="V4600" s="302"/>
      <c r="W4600" s="302"/>
      <c r="X4600" s="302"/>
      <c r="Y4600" s="302"/>
      <c r="Z4600" s="302"/>
      <c r="AA4600" s="302"/>
      <c r="AB4600" s="302"/>
      <c r="AC4600" s="302"/>
      <c r="AD4600" s="302" t="s">
        <v>0</v>
      </c>
      <c r="AE4600" s="302"/>
      <c r="AF4600" s="302"/>
      <c r="AG4600" s="302"/>
      <c r="AH4600" s="222"/>
      <c r="AI4600" s="229"/>
    </row>
    <row r="4601" spans="1:35" ht="56.25">
      <c r="A4601" s="70" t="s">
        <v>12463</v>
      </c>
      <c r="B4601" s="74" t="s">
        <v>18</v>
      </c>
      <c r="C4601" s="74" t="s">
        <v>18</v>
      </c>
      <c r="D4601" s="75">
        <v>42342</v>
      </c>
      <c r="E4601" s="76">
        <v>42342.416666666664</v>
      </c>
      <c r="F4601" s="75">
        <v>42342</v>
      </c>
      <c r="G4601" s="76">
        <v>42342.5</v>
      </c>
      <c r="H4601" s="76">
        <f t="shared" si="72"/>
        <v>8.3333333335758653E-2</v>
      </c>
      <c r="I4601" s="74">
        <v>1</v>
      </c>
      <c r="J4601" s="74"/>
      <c r="K4601" s="74"/>
      <c r="L4601" s="74" t="s">
        <v>11</v>
      </c>
      <c r="M4601" s="225" t="s">
        <v>3579</v>
      </c>
      <c r="N4601" s="226">
        <v>0.4</v>
      </c>
      <c r="O4601" s="225" t="s">
        <v>2</v>
      </c>
      <c r="P4601" s="225" t="s">
        <v>12770</v>
      </c>
      <c r="Q4601" s="225" t="s">
        <v>12771</v>
      </c>
      <c r="R4601" s="225">
        <v>0.153</v>
      </c>
      <c r="S4601" s="225"/>
      <c r="T4601" s="225">
        <f t="shared" si="73"/>
        <v>0.153</v>
      </c>
      <c r="U4601" s="302"/>
      <c r="V4601" s="302"/>
      <c r="W4601" s="302"/>
      <c r="X4601" s="302"/>
      <c r="Y4601" s="302"/>
      <c r="Z4601" s="302"/>
      <c r="AA4601" s="302"/>
      <c r="AB4601" s="302"/>
      <c r="AC4601" s="302"/>
      <c r="AD4601" s="302" t="s">
        <v>0</v>
      </c>
      <c r="AE4601" s="302"/>
      <c r="AF4601" s="302"/>
      <c r="AG4601" s="302"/>
      <c r="AH4601" s="222"/>
      <c r="AI4601" s="229"/>
    </row>
    <row r="4602" spans="1:35" ht="75">
      <c r="A4602" s="70" t="s">
        <v>12463</v>
      </c>
      <c r="B4602" s="74" t="s">
        <v>18</v>
      </c>
      <c r="C4602" s="74" t="s">
        <v>18</v>
      </c>
      <c r="D4602" s="75">
        <v>42342</v>
      </c>
      <c r="E4602" s="76">
        <v>42342.459027777775</v>
      </c>
      <c r="F4602" s="75">
        <v>42342</v>
      </c>
      <c r="G4602" s="76">
        <v>42342.725694444445</v>
      </c>
      <c r="H4602" s="76">
        <f t="shared" si="72"/>
        <v>0.26666666667006211</v>
      </c>
      <c r="I4602" s="74">
        <v>10</v>
      </c>
      <c r="J4602" s="74"/>
      <c r="K4602" s="74"/>
      <c r="L4602" s="74" t="s">
        <v>9</v>
      </c>
      <c r="M4602" s="225" t="s">
        <v>12766</v>
      </c>
      <c r="N4602" s="226" t="s">
        <v>3</v>
      </c>
      <c r="O4602" s="225" t="s">
        <v>7</v>
      </c>
      <c r="P4602" s="225" t="s">
        <v>12767</v>
      </c>
      <c r="Q4602" s="225" t="s">
        <v>12772</v>
      </c>
      <c r="R4602" s="225">
        <v>2.1379999999999999</v>
      </c>
      <c r="S4602" s="225"/>
      <c r="T4602" s="225">
        <f t="shared" si="73"/>
        <v>2.1379999999999999</v>
      </c>
      <c r="U4602" s="302"/>
      <c r="V4602" s="302"/>
      <c r="W4602" s="302"/>
      <c r="X4602" s="302"/>
      <c r="Y4602" s="302"/>
      <c r="Z4602" s="302"/>
      <c r="AA4602" s="302"/>
      <c r="AB4602" s="302"/>
      <c r="AC4602" s="302"/>
      <c r="AD4602" s="302" t="s">
        <v>54</v>
      </c>
      <c r="AE4602" s="302"/>
      <c r="AF4602" s="302"/>
      <c r="AG4602" s="302"/>
      <c r="AH4602" s="222"/>
      <c r="AI4602" s="229"/>
    </row>
    <row r="4603" spans="1:35" ht="37.5">
      <c r="A4603" s="70" t="s">
        <v>12463</v>
      </c>
      <c r="B4603" s="74" t="s">
        <v>18</v>
      </c>
      <c r="C4603" s="74" t="s">
        <v>18</v>
      </c>
      <c r="D4603" s="75">
        <v>42342</v>
      </c>
      <c r="E4603" s="76">
        <v>42342.586111111108</v>
      </c>
      <c r="F4603" s="75">
        <v>42342</v>
      </c>
      <c r="G4603" s="76">
        <v>42342.615277777775</v>
      </c>
      <c r="H4603" s="76">
        <f t="shared" si="72"/>
        <v>2.9166666667151731E-2</v>
      </c>
      <c r="I4603" s="74">
        <v>2</v>
      </c>
      <c r="J4603" s="74"/>
      <c r="K4603" s="74"/>
      <c r="L4603" s="74" t="s">
        <v>9</v>
      </c>
      <c r="M4603" s="225" t="s">
        <v>7</v>
      </c>
      <c r="N4603" s="226" t="s">
        <v>3</v>
      </c>
      <c r="O4603" s="225" t="s">
        <v>7</v>
      </c>
      <c r="P4603" s="225" t="s">
        <v>11668</v>
      </c>
      <c r="Q4603" s="225" t="s">
        <v>12773</v>
      </c>
      <c r="R4603" s="225">
        <v>0.45200000000000001</v>
      </c>
      <c r="S4603" s="225"/>
      <c r="T4603" s="225">
        <f t="shared" si="73"/>
        <v>0.45200000000000001</v>
      </c>
      <c r="U4603" s="302"/>
      <c r="V4603" s="302"/>
      <c r="W4603" s="302"/>
      <c r="X4603" s="302"/>
      <c r="Y4603" s="302"/>
      <c r="Z4603" s="302"/>
      <c r="AA4603" s="302"/>
      <c r="AB4603" s="302"/>
      <c r="AC4603" s="302"/>
      <c r="AD4603" s="302" t="s">
        <v>54</v>
      </c>
      <c r="AE4603" s="302"/>
      <c r="AF4603" s="302"/>
      <c r="AG4603" s="302"/>
      <c r="AH4603" s="222"/>
      <c r="AI4603" s="229"/>
    </row>
    <row r="4604" spans="1:35" ht="37.5">
      <c r="A4604" s="70" t="s">
        <v>12463</v>
      </c>
      <c r="B4604" s="74" t="s">
        <v>18</v>
      </c>
      <c r="C4604" s="74" t="s">
        <v>18</v>
      </c>
      <c r="D4604" s="75">
        <v>42342</v>
      </c>
      <c r="E4604" s="76">
        <v>42342.628472222219</v>
      </c>
      <c r="F4604" s="75">
        <v>42343</v>
      </c>
      <c r="G4604" s="76">
        <v>42343.607638888891</v>
      </c>
      <c r="H4604" s="76">
        <f t="shared" si="72"/>
        <v>0.97916666667151731</v>
      </c>
      <c r="I4604" s="74">
        <v>2</v>
      </c>
      <c r="J4604" s="74"/>
      <c r="K4604" s="74"/>
      <c r="L4604" s="74" t="s">
        <v>9</v>
      </c>
      <c r="M4604" s="225" t="s">
        <v>7</v>
      </c>
      <c r="N4604" s="226" t="s">
        <v>3</v>
      </c>
      <c r="O4604" s="225" t="s">
        <v>7</v>
      </c>
      <c r="P4604" s="225" t="s">
        <v>11668</v>
      </c>
      <c r="Q4604" s="225" t="s">
        <v>12773</v>
      </c>
      <c r="R4604" s="225">
        <f>10.286+4.683</f>
        <v>14.968999999999999</v>
      </c>
      <c r="S4604" s="225"/>
      <c r="T4604" s="225">
        <f t="shared" si="73"/>
        <v>14.968999999999999</v>
      </c>
      <c r="U4604" s="302"/>
      <c r="V4604" s="302"/>
      <c r="W4604" s="302"/>
      <c r="X4604" s="302"/>
      <c r="Y4604" s="302"/>
      <c r="Z4604" s="302"/>
      <c r="AA4604" s="302"/>
      <c r="AB4604" s="302"/>
      <c r="AC4604" s="302"/>
      <c r="AD4604" s="302" t="s">
        <v>54</v>
      </c>
      <c r="AE4604" s="302"/>
      <c r="AF4604" s="302"/>
      <c r="AG4604" s="302" t="s">
        <v>468</v>
      </c>
      <c r="AH4604" s="222"/>
      <c r="AI4604" s="229"/>
    </row>
    <row r="4605" spans="1:35" ht="75">
      <c r="A4605" s="70" t="s">
        <v>12463</v>
      </c>
      <c r="B4605" s="74" t="s">
        <v>18</v>
      </c>
      <c r="C4605" s="74" t="s">
        <v>18</v>
      </c>
      <c r="D4605" s="75">
        <v>42342</v>
      </c>
      <c r="E4605" s="76">
        <v>42342.743055555555</v>
      </c>
      <c r="F4605" s="75">
        <v>42343</v>
      </c>
      <c r="G4605" s="76">
        <v>42343.350694444445</v>
      </c>
      <c r="H4605" s="76">
        <f t="shared" si="72"/>
        <v>0.60763888889050577</v>
      </c>
      <c r="I4605" s="74">
        <v>10</v>
      </c>
      <c r="J4605" s="74"/>
      <c r="K4605" s="74"/>
      <c r="L4605" s="74" t="s">
        <v>9</v>
      </c>
      <c r="M4605" s="225" t="s">
        <v>12766</v>
      </c>
      <c r="N4605" s="226" t="s">
        <v>3</v>
      </c>
      <c r="O4605" s="225" t="s">
        <v>7</v>
      </c>
      <c r="P4605" s="225" t="s">
        <v>12767</v>
      </c>
      <c r="Q4605" s="225" t="s">
        <v>12774</v>
      </c>
      <c r="R4605" s="225">
        <f>4.444+0.478</f>
        <v>4.9219999999999997</v>
      </c>
      <c r="S4605" s="225"/>
      <c r="T4605" s="225">
        <f t="shared" si="73"/>
        <v>4.9219999999999997</v>
      </c>
      <c r="U4605" s="302"/>
      <c r="V4605" s="302"/>
      <c r="W4605" s="302"/>
      <c r="X4605" s="302"/>
      <c r="Y4605" s="302"/>
      <c r="Z4605" s="302"/>
      <c r="AA4605" s="302"/>
      <c r="AB4605" s="302"/>
      <c r="AC4605" s="302"/>
      <c r="AD4605" s="302" t="s">
        <v>54</v>
      </c>
      <c r="AE4605" s="302"/>
      <c r="AF4605" s="302"/>
      <c r="AG4605" s="302" t="s">
        <v>468</v>
      </c>
      <c r="AH4605" s="222"/>
      <c r="AI4605" s="229"/>
    </row>
    <row r="4606" spans="1:35" ht="56.25">
      <c r="A4606" s="70" t="s">
        <v>12463</v>
      </c>
      <c r="B4606" s="74" t="s">
        <v>18</v>
      </c>
      <c r="C4606" s="74" t="s">
        <v>18</v>
      </c>
      <c r="D4606" s="75">
        <v>42342</v>
      </c>
      <c r="E4606" s="76">
        <v>42342.916666666664</v>
      </c>
      <c r="F4606" s="75">
        <v>42346</v>
      </c>
      <c r="G4606" s="76">
        <v>42345.541666666664</v>
      </c>
      <c r="H4606" s="76">
        <f t="shared" si="72"/>
        <v>2.625</v>
      </c>
      <c r="I4606" s="74">
        <v>1</v>
      </c>
      <c r="J4606" s="74"/>
      <c r="K4606" s="74"/>
      <c r="L4606" s="74" t="s">
        <v>9</v>
      </c>
      <c r="M4606" s="225" t="s">
        <v>337</v>
      </c>
      <c r="N4606" s="226">
        <v>0.4</v>
      </c>
      <c r="O4606" s="225" t="s">
        <v>2</v>
      </c>
      <c r="P4606" s="225" t="s">
        <v>12775</v>
      </c>
      <c r="Q4606" s="225" t="s">
        <v>12769</v>
      </c>
      <c r="R4606" s="225">
        <f>0.306+0.815+0.204</f>
        <v>1.325</v>
      </c>
      <c r="S4606" s="225"/>
      <c r="T4606" s="225">
        <f t="shared" si="73"/>
        <v>1.325</v>
      </c>
      <c r="U4606" s="302"/>
      <c r="V4606" s="302"/>
      <c r="W4606" s="302"/>
      <c r="X4606" s="302"/>
      <c r="Y4606" s="302"/>
      <c r="Z4606" s="302"/>
      <c r="AA4606" s="302"/>
      <c r="AB4606" s="302"/>
      <c r="AC4606" s="302"/>
      <c r="AD4606" s="302" t="s">
        <v>54</v>
      </c>
      <c r="AE4606" s="302"/>
      <c r="AF4606" s="302"/>
      <c r="AG4606" s="302" t="s">
        <v>468</v>
      </c>
      <c r="AH4606" s="222"/>
      <c r="AI4606" s="229"/>
    </row>
    <row r="4607" spans="1:35" ht="56.25">
      <c r="A4607" s="70" t="s">
        <v>12463</v>
      </c>
      <c r="B4607" s="74" t="s">
        <v>18</v>
      </c>
      <c r="C4607" s="74" t="s">
        <v>18</v>
      </c>
      <c r="D4607" s="75">
        <v>42342</v>
      </c>
      <c r="E4607" s="76">
        <v>42342.958333333336</v>
      </c>
      <c r="F4607" s="75">
        <v>42343</v>
      </c>
      <c r="G4607" s="76">
        <v>42343.000694444447</v>
      </c>
      <c r="H4607" s="76">
        <f t="shared" si="72"/>
        <v>4.2361111110949423E-2</v>
      </c>
      <c r="I4607" s="74">
        <v>1</v>
      </c>
      <c r="J4607" s="74"/>
      <c r="K4607" s="74"/>
      <c r="L4607" s="74" t="s">
        <v>9</v>
      </c>
      <c r="M4607" s="225" t="s">
        <v>337</v>
      </c>
      <c r="N4607" s="226">
        <v>0.4</v>
      </c>
      <c r="O4607" s="225" t="s">
        <v>2</v>
      </c>
      <c r="P4607" s="225" t="s">
        <v>12076</v>
      </c>
      <c r="Q4607" s="225" t="s">
        <v>12769</v>
      </c>
      <c r="R4607" s="225">
        <v>1.7000000000000001E-2</v>
      </c>
      <c r="S4607" s="225"/>
      <c r="T4607" s="225">
        <f t="shared" si="73"/>
        <v>1.7000000000000001E-2</v>
      </c>
      <c r="U4607" s="302"/>
      <c r="V4607" s="302"/>
      <c r="W4607" s="302"/>
      <c r="X4607" s="302"/>
      <c r="Y4607" s="302"/>
      <c r="Z4607" s="302"/>
      <c r="AA4607" s="302"/>
      <c r="AB4607" s="302"/>
      <c r="AC4607" s="302"/>
      <c r="AD4607" s="302" t="s">
        <v>54</v>
      </c>
      <c r="AE4607" s="302"/>
      <c r="AF4607" s="302"/>
      <c r="AG4607" s="302"/>
      <c r="AH4607" s="222"/>
      <c r="AI4607" s="229"/>
    </row>
    <row r="4608" spans="1:35" ht="56.25">
      <c r="A4608" s="70" t="s">
        <v>12463</v>
      </c>
      <c r="B4608" s="74" t="s">
        <v>18</v>
      </c>
      <c r="C4608" s="74" t="s">
        <v>18</v>
      </c>
      <c r="D4608" s="75">
        <v>42342</v>
      </c>
      <c r="E4608" s="76">
        <v>42342.291666666664</v>
      </c>
      <c r="F4608" s="75">
        <v>42342</v>
      </c>
      <c r="G4608" s="76">
        <v>42342.388888888891</v>
      </c>
      <c r="H4608" s="76">
        <f t="shared" si="72"/>
        <v>9.7222222226264421E-2</v>
      </c>
      <c r="I4608" s="74">
        <v>3</v>
      </c>
      <c r="J4608" s="74"/>
      <c r="K4608" s="74"/>
      <c r="L4608" s="74" t="s">
        <v>9</v>
      </c>
      <c r="M4608" s="225" t="s">
        <v>7</v>
      </c>
      <c r="N4608" s="226" t="s">
        <v>3</v>
      </c>
      <c r="O4608" s="225" t="s">
        <v>7</v>
      </c>
      <c r="P4608" s="225" t="s">
        <v>12776</v>
      </c>
      <c r="Q4608" s="225" t="s">
        <v>12777</v>
      </c>
      <c r="R4608" s="225">
        <v>0.96899999999999997</v>
      </c>
      <c r="S4608" s="225"/>
      <c r="T4608" s="225">
        <f t="shared" si="73"/>
        <v>0.96899999999999997</v>
      </c>
      <c r="U4608" s="302"/>
      <c r="V4608" s="302"/>
      <c r="W4608" s="302"/>
      <c r="X4608" s="302"/>
      <c r="Y4608" s="302"/>
      <c r="Z4608" s="302"/>
      <c r="AA4608" s="302"/>
      <c r="AB4608" s="302"/>
      <c r="AC4608" s="302"/>
      <c r="AD4608" s="302" t="s">
        <v>54</v>
      </c>
      <c r="AE4608" s="302"/>
      <c r="AF4608" s="302"/>
      <c r="AG4608" s="302"/>
      <c r="AH4608" s="222"/>
      <c r="AI4608" s="229"/>
    </row>
    <row r="4609" spans="1:35" ht="56.25">
      <c r="A4609" s="70" t="s">
        <v>12463</v>
      </c>
      <c r="B4609" s="74" t="s">
        <v>18</v>
      </c>
      <c r="C4609" s="74" t="s">
        <v>18</v>
      </c>
      <c r="D4609" s="75">
        <v>42342</v>
      </c>
      <c r="E4609" s="76">
        <v>42342.409722222219</v>
      </c>
      <c r="F4609" s="75">
        <v>42343</v>
      </c>
      <c r="G4609" s="76">
        <v>42343.347222222219</v>
      </c>
      <c r="H4609" s="76">
        <f t="shared" si="72"/>
        <v>0.9375</v>
      </c>
      <c r="I4609" s="74">
        <v>3</v>
      </c>
      <c r="J4609" s="74"/>
      <c r="K4609" s="74"/>
      <c r="L4609" s="74" t="s">
        <v>9</v>
      </c>
      <c r="M4609" s="225" t="s">
        <v>7</v>
      </c>
      <c r="N4609" s="226" t="s">
        <v>3</v>
      </c>
      <c r="O4609" s="225" t="s">
        <v>7</v>
      </c>
      <c r="P4609" s="225" t="s">
        <v>12776</v>
      </c>
      <c r="Q4609" s="225" t="s">
        <v>12777</v>
      </c>
      <c r="R4609" s="225">
        <f>8.794+0.554</f>
        <v>9.3480000000000008</v>
      </c>
      <c r="S4609" s="225"/>
      <c r="T4609" s="225">
        <f t="shared" si="73"/>
        <v>9.3480000000000008</v>
      </c>
      <c r="U4609" s="302"/>
      <c r="V4609" s="302"/>
      <c r="W4609" s="302"/>
      <c r="X4609" s="302"/>
      <c r="Y4609" s="302"/>
      <c r="Z4609" s="302"/>
      <c r="AA4609" s="302"/>
      <c r="AB4609" s="302"/>
      <c r="AC4609" s="302"/>
      <c r="AD4609" s="302" t="s">
        <v>54</v>
      </c>
      <c r="AE4609" s="302"/>
      <c r="AF4609" s="302"/>
      <c r="AG4609" s="302" t="s">
        <v>468</v>
      </c>
      <c r="AH4609" s="222"/>
      <c r="AI4609" s="229"/>
    </row>
    <row r="4610" spans="1:35" ht="56.25">
      <c r="A4610" s="70" t="s">
        <v>12463</v>
      </c>
      <c r="B4610" s="74" t="s">
        <v>18</v>
      </c>
      <c r="C4610" s="74" t="s">
        <v>18</v>
      </c>
      <c r="D4610" s="75">
        <v>42342</v>
      </c>
      <c r="E4610" s="76">
        <v>42342.458333333336</v>
      </c>
      <c r="F4610" s="75">
        <v>42342</v>
      </c>
      <c r="G4610" s="76">
        <v>42342.604166666664</v>
      </c>
      <c r="H4610" s="76">
        <f t="shared" si="72"/>
        <v>0.14583333332848269</v>
      </c>
      <c r="I4610" s="74">
        <v>5</v>
      </c>
      <c r="J4610" s="74"/>
      <c r="K4610" s="74"/>
      <c r="L4610" s="74" t="s">
        <v>9</v>
      </c>
      <c r="M4610" s="225" t="s">
        <v>7</v>
      </c>
      <c r="N4610" s="226" t="s">
        <v>3</v>
      </c>
      <c r="O4610" s="225" t="s">
        <v>7</v>
      </c>
      <c r="P4610" s="225" t="s">
        <v>12255</v>
      </c>
      <c r="Q4610" s="225" t="s">
        <v>12778</v>
      </c>
      <c r="R4610" s="225">
        <v>0.91400000000000003</v>
      </c>
      <c r="S4610" s="225"/>
      <c r="T4610" s="225">
        <f t="shared" si="73"/>
        <v>0.91400000000000003</v>
      </c>
      <c r="U4610" s="302"/>
      <c r="V4610" s="302"/>
      <c r="W4610" s="302"/>
      <c r="X4610" s="302"/>
      <c r="Y4610" s="302"/>
      <c r="Z4610" s="302"/>
      <c r="AA4610" s="302"/>
      <c r="AB4610" s="302"/>
      <c r="AC4610" s="302"/>
      <c r="AD4610" s="302" t="s">
        <v>54</v>
      </c>
      <c r="AE4610" s="302"/>
      <c r="AF4610" s="302"/>
      <c r="AG4610" s="302"/>
      <c r="AH4610" s="222"/>
      <c r="AI4610" s="229"/>
    </row>
    <row r="4611" spans="1:35" ht="56.25">
      <c r="A4611" s="70" t="s">
        <v>12463</v>
      </c>
      <c r="B4611" s="74" t="s">
        <v>18</v>
      </c>
      <c r="C4611" s="74" t="s">
        <v>18</v>
      </c>
      <c r="D4611" s="75">
        <v>42342</v>
      </c>
      <c r="E4611" s="76">
        <v>42342.583333333336</v>
      </c>
      <c r="F4611" s="75">
        <v>42343</v>
      </c>
      <c r="G4611" s="76">
        <v>42343.4375</v>
      </c>
      <c r="H4611" s="76">
        <f t="shared" si="72"/>
        <v>0.85416666666424135</v>
      </c>
      <c r="I4611" s="74">
        <v>5</v>
      </c>
      <c r="J4611" s="74"/>
      <c r="K4611" s="74"/>
      <c r="L4611" s="74" t="s">
        <v>9</v>
      </c>
      <c r="M4611" s="225" t="s">
        <v>7</v>
      </c>
      <c r="N4611" s="226" t="s">
        <v>3</v>
      </c>
      <c r="O4611" s="225" t="s">
        <v>7</v>
      </c>
      <c r="P4611" s="225" t="s">
        <v>12779</v>
      </c>
      <c r="Q4611" s="225" t="s">
        <v>12780</v>
      </c>
      <c r="R4611" s="225">
        <f>1.528+0.47</f>
        <v>1.998</v>
      </c>
      <c r="S4611" s="225"/>
      <c r="T4611" s="225">
        <f t="shared" si="73"/>
        <v>1.998</v>
      </c>
      <c r="U4611" s="302"/>
      <c r="V4611" s="302"/>
      <c r="W4611" s="302"/>
      <c r="X4611" s="302"/>
      <c r="Y4611" s="302"/>
      <c r="Z4611" s="302"/>
      <c r="AA4611" s="302"/>
      <c r="AB4611" s="302"/>
      <c r="AC4611" s="302"/>
      <c r="AD4611" s="302" t="s">
        <v>54</v>
      </c>
      <c r="AE4611" s="302"/>
      <c r="AF4611" s="302"/>
      <c r="AG4611" s="302" t="s">
        <v>468</v>
      </c>
      <c r="AH4611" s="222"/>
      <c r="AI4611" s="229"/>
    </row>
    <row r="4612" spans="1:35" ht="37.5">
      <c r="A4612" s="70" t="s">
        <v>12463</v>
      </c>
      <c r="B4612" s="74" t="s">
        <v>18</v>
      </c>
      <c r="C4612" s="74" t="s">
        <v>18</v>
      </c>
      <c r="D4612" s="75">
        <v>42342</v>
      </c>
      <c r="E4612" s="76">
        <v>42342.611111111109</v>
      </c>
      <c r="F4612" s="75">
        <v>42343</v>
      </c>
      <c r="G4612" s="76">
        <v>42343.333333333336</v>
      </c>
      <c r="H4612" s="76">
        <f t="shared" si="72"/>
        <v>0.72222222222626442</v>
      </c>
      <c r="I4612" s="74">
        <v>49</v>
      </c>
      <c r="J4612" s="74"/>
      <c r="K4612" s="74"/>
      <c r="L4612" s="74" t="s">
        <v>9</v>
      </c>
      <c r="M4612" s="225" t="s">
        <v>7</v>
      </c>
      <c r="N4612" s="226" t="s">
        <v>3</v>
      </c>
      <c r="O4612" s="225" t="s">
        <v>7</v>
      </c>
      <c r="P4612" s="225" t="s">
        <v>12781</v>
      </c>
      <c r="Q4612" s="225" t="s">
        <v>12773</v>
      </c>
      <c r="R4612" s="225">
        <v>54.363</v>
      </c>
      <c r="S4612" s="225">
        <v>4.8470000000000004</v>
      </c>
      <c r="T4612" s="225">
        <f t="shared" si="73"/>
        <v>59.21</v>
      </c>
      <c r="U4612" s="302"/>
      <c r="V4612" s="302"/>
      <c r="W4612" s="302"/>
      <c r="X4612" s="302"/>
      <c r="Y4612" s="302"/>
      <c r="Z4612" s="302"/>
      <c r="AA4612" s="302"/>
      <c r="AB4612" s="302"/>
      <c r="AC4612" s="302"/>
      <c r="AD4612" s="302" t="s">
        <v>54</v>
      </c>
      <c r="AE4612" s="302"/>
      <c r="AF4612" s="302"/>
      <c r="AG4612" s="302" t="s">
        <v>468</v>
      </c>
      <c r="AH4612" s="222"/>
      <c r="AI4612" s="229"/>
    </row>
    <row r="4613" spans="1:35" ht="56.25">
      <c r="A4613" s="70" t="s">
        <v>12463</v>
      </c>
      <c r="B4613" s="74" t="s">
        <v>18</v>
      </c>
      <c r="C4613" s="74" t="s">
        <v>18</v>
      </c>
      <c r="D4613" s="75">
        <v>42342</v>
      </c>
      <c r="E4613" s="76">
        <v>42342.666666666664</v>
      </c>
      <c r="F4613" s="75">
        <v>42343</v>
      </c>
      <c r="G4613" s="76">
        <v>42343.395833333336</v>
      </c>
      <c r="H4613" s="76">
        <f t="shared" si="72"/>
        <v>0.72916666667151731</v>
      </c>
      <c r="I4613" s="74">
        <v>6</v>
      </c>
      <c r="J4613" s="74"/>
      <c r="K4613" s="74"/>
      <c r="L4613" s="74" t="s">
        <v>9</v>
      </c>
      <c r="M4613" s="225" t="s">
        <v>7</v>
      </c>
      <c r="N4613" s="226" t="s">
        <v>3</v>
      </c>
      <c r="O4613" s="225" t="s">
        <v>7</v>
      </c>
      <c r="P4613" s="225" t="s">
        <v>12782</v>
      </c>
      <c r="Q4613" s="225" t="s">
        <v>12783</v>
      </c>
      <c r="R4613" s="225">
        <f>4.1+0.683</f>
        <v>4.7829999999999995</v>
      </c>
      <c r="S4613" s="225"/>
      <c r="T4613" s="225">
        <f t="shared" si="73"/>
        <v>4.7829999999999995</v>
      </c>
      <c r="U4613" s="302"/>
      <c r="V4613" s="302"/>
      <c r="W4613" s="302"/>
      <c r="X4613" s="302"/>
      <c r="Y4613" s="302"/>
      <c r="Z4613" s="302"/>
      <c r="AA4613" s="302"/>
      <c r="AB4613" s="302"/>
      <c r="AC4613" s="302"/>
      <c r="AD4613" s="302" t="s">
        <v>54</v>
      </c>
      <c r="AE4613" s="302"/>
      <c r="AF4613" s="302"/>
      <c r="AG4613" s="302" t="s">
        <v>468</v>
      </c>
      <c r="AH4613" s="222"/>
      <c r="AI4613" s="229"/>
    </row>
    <row r="4614" spans="1:35" ht="78.75">
      <c r="A4614" s="70" t="s">
        <v>12463</v>
      </c>
      <c r="B4614" s="92" t="s">
        <v>21</v>
      </c>
      <c r="C4614" s="92" t="s">
        <v>21</v>
      </c>
      <c r="D4614" s="88">
        <v>42343</v>
      </c>
      <c r="E4614" s="89">
        <v>0.60416666666666663</v>
      </c>
      <c r="F4614" s="88">
        <v>42343</v>
      </c>
      <c r="G4614" s="89">
        <v>0.6875</v>
      </c>
      <c r="H4614" s="89">
        <v>8.3333333333333329E-2</v>
      </c>
      <c r="I4614" s="68">
        <v>1</v>
      </c>
      <c r="J4614" s="68"/>
      <c r="K4614" s="92"/>
      <c r="L4614" s="92" t="s">
        <v>9</v>
      </c>
      <c r="M4614" s="230" t="s">
        <v>12512</v>
      </c>
      <c r="N4614" s="221" t="s">
        <v>3</v>
      </c>
      <c r="O4614" s="221" t="s">
        <v>7</v>
      </c>
      <c r="P4614" s="230" t="s">
        <v>12512</v>
      </c>
      <c r="Q4614" s="221" t="s">
        <v>13599</v>
      </c>
      <c r="R4614" s="221">
        <v>9.9000000000000005E-2</v>
      </c>
      <c r="S4614" s="221">
        <v>4.9000000000000002E-2</v>
      </c>
      <c r="T4614" s="221">
        <v>0.14799999999999999</v>
      </c>
      <c r="U4614" s="293" t="s">
        <v>28</v>
      </c>
      <c r="V4614" s="273" t="s">
        <v>6078</v>
      </c>
      <c r="W4614" s="293" t="s">
        <v>13600</v>
      </c>
      <c r="X4614" s="293" t="s">
        <v>128</v>
      </c>
      <c r="Y4614" s="269">
        <v>2015</v>
      </c>
      <c r="Z4614" s="318" t="s">
        <v>128</v>
      </c>
      <c r="AA4614" s="269">
        <v>2016</v>
      </c>
      <c r="AB4614" s="293" t="s">
        <v>128</v>
      </c>
      <c r="AC4614" s="269">
        <v>2015</v>
      </c>
      <c r="AD4614" s="293" t="s">
        <v>0</v>
      </c>
      <c r="AE4614" s="293" t="s">
        <v>57</v>
      </c>
      <c r="AF4614" s="293"/>
      <c r="AG4614" s="318"/>
      <c r="AH4614" s="230"/>
      <c r="AI4614" s="234"/>
    </row>
    <row r="4615" spans="1:35" ht="187.5">
      <c r="A4615" s="70" t="s">
        <v>12463</v>
      </c>
      <c r="B4615" s="74" t="s">
        <v>19</v>
      </c>
      <c r="C4615" s="74" t="s">
        <v>9151</v>
      </c>
      <c r="D4615" s="75">
        <v>42343</v>
      </c>
      <c r="E4615" s="76">
        <v>0.56944444444444442</v>
      </c>
      <c r="F4615" s="75">
        <v>42343</v>
      </c>
      <c r="G4615" s="76">
        <v>0.57013888888888886</v>
      </c>
      <c r="H4615" s="76">
        <v>6.9444444444444198E-4</v>
      </c>
      <c r="I4615" s="74">
        <v>56</v>
      </c>
      <c r="J4615" s="74"/>
      <c r="K4615" s="74"/>
      <c r="L4615" s="74" t="s">
        <v>16</v>
      </c>
      <c r="M4615" s="225" t="s">
        <v>11568</v>
      </c>
      <c r="N4615" s="226" t="s">
        <v>3</v>
      </c>
      <c r="O4615" s="225" t="s">
        <v>7</v>
      </c>
      <c r="P4615" s="225" t="s">
        <v>12511</v>
      </c>
      <c r="Q4615" s="225" t="s">
        <v>13480</v>
      </c>
      <c r="R4615" s="225">
        <v>11</v>
      </c>
      <c r="S4615" s="225">
        <v>4</v>
      </c>
      <c r="T4615" s="225">
        <v>15</v>
      </c>
      <c r="U4615" s="302"/>
      <c r="V4615" s="302"/>
      <c r="W4615" s="302"/>
      <c r="X4615" s="302"/>
      <c r="Y4615" s="302"/>
      <c r="Z4615" s="302"/>
      <c r="AA4615" s="302"/>
      <c r="AB4615" s="302"/>
      <c r="AC4615" s="302"/>
      <c r="AD4615" s="302" t="s">
        <v>37</v>
      </c>
      <c r="AE4615" s="302"/>
      <c r="AF4615" s="302"/>
      <c r="AG4615" s="302"/>
      <c r="AH4615" s="222"/>
      <c r="AI4615" s="229"/>
    </row>
    <row r="4616" spans="1:35" ht="37.5">
      <c r="A4616" s="70" t="s">
        <v>12463</v>
      </c>
      <c r="B4616" s="74" t="s">
        <v>18</v>
      </c>
      <c r="C4616" s="74" t="s">
        <v>18</v>
      </c>
      <c r="D4616" s="75">
        <v>42343</v>
      </c>
      <c r="E4616" s="76">
        <v>42343.083333333336</v>
      </c>
      <c r="F4616" s="75">
        <v>42343</v>
      </c>
      <c r="G4616" s="76">
        <v>42343.383333333331</v>
      </c>
      <c r="H4616" s="76">
        <f t="shared" ref="H4616:H4621" si="74">G4616-E4616</f>
        <v>0.29999999999563443</v>
      </c>
      <c r="I4616" s="74">
        <v>7</v>
      </c>
      <c r="J4616" s="74"/>
      <c r="K4616" s="74"/>
      <c r="L4616" s="74" t="s">
        <v>9</v>
      </c>
      <c r="M4616" s="225" t="s">
        <v>7</v>
      </c>
      <c r="N4616" s="226" t="s">
        <v>3</v>
      </c>
      <c r="O4616" s="225" t="s">
        <v>7</v>
      </c>
      <c r="P4616" s="225" t="s">
        <v>11668</v>
      </c>
      <c r="Q4616" s="225" t="s">
        <v>12773</v>
      </c>
      <c r="R4616" s="225">
        <f>3.853+1.694</f>
        <v>5.5470000000000006</v>
      </c>
      <c r="S4616" s="225"/>
      <c r="T4616" s="225">
        <f t="shared" ref="T4616:T4621" si="75">R4616+S4616</f>
        <v>5.5470000000000006</v>
      </c>
      <c r="U4616" s="302"/>
      <c r="V4616" s="302"/>
      <c r="W4616" s="302"/>
      <c r="X4616" s="302"/>
      <c r="Y4616" s="302"/>
      <c r="Z4616" s="302"/>
      <c r="AA4616" s="302"/>
      <c r="AB4616" s="302"/>
      <c r="AC4616" s="302"/>
      <c r="AD4616" s="302" t="s">
        <v>54</v>
      </c>
      <c r="AE4616" s="302"/>
      <c r="AF4616" s="302"/>
      <c r="AG4616" s="302" t="s">
        <v>468</v>
      </c>
      <c r="AH4616" s="222"/>
      <c r="AI4616" s="229"/>
    </row>
    <row r="4617" spans="1:35" ht="56.25">
      <c r="A4617" s="70" t="s">
        <v>12463</v>
      </c>
      <c r="B4617" s="74" t="s">
        <v>18</v>
      </c>
      <c r="C4617" s="74" t="s">
        <v>18</v>
      </c>
      <c r="D4617" s="75">
        <v>42343</v>
      </c>
      <c r="E4617" s="76">
        <v>42343.1875</v>
      </c>
      <c r="F4617" s="75">
        <v>42343</v>
      </c>
      <c r="G4617" s="76">
        <v>42343.229166666664</v>
      </c>
      <c r="H4617" s="76">
        <f t="shared" si="74"/>
        <v>4.1666666664241347E-2</v>
      </c>
      <c r="I4617" s="74">
        <v>1</v>
      </c>
      <c r="J4617" s="74"/>
      <c r="K4617" s="74"/>
      <c r="L4617" s="74" t="s">
        <v>9</v>
      </c>
      <c r="M4617" s="225" t="s">
        <v>337</v>
      </c>
      <c r="N4617" s="226">
        <v>0.4</v>
      </c>
      <c r="O4617" s="225" t="s">
        <v>2</v>
      </c>
      <c r="P4617" s="225" t="s">
        <v>12076</v>
      </c>
      <c r="Q4617" s="225" t="s">
        <v>12769</v>
      </c>
      <c r="R4617" s="225">
        <v>1.7000000000000001E-2</v>
      </c>
      <c r="S4617" s="225"/>
      <c r="T4617" s="225">
        <f t="shared" si="75"/>
        <v>1.7000000000000001E-2</v>
      </c>
      <c r="U4617" s="302"/>
      <c r="V4617" s="302"/>
      <c r="W4617" s="302"/>
      <c r="X4617" s="302"/>
      <c r="Y4617" s="302"/>
      <c r="Z4617" s="302"/>
      <c r="AA4617" s="302"/>
      <c r="AB4617" s="302"/>
      <c r="AC4617" s="302"/>
      <c r="AD4617" s="302" t="s">
        <v>54</v>
      </c>
      <c r="AE4617" s="302"/>
      <c r="AF4617" s="302"/>
      <c r="AG4617" s="302"/>
      <c r="AH4617" s="222"/>
      <c r="AI4617" s="229"/>
    </row>
    <row r="4618" spans="1:35" ht="56.25">
      <c r="A4618" s="70" t="s">
        <v>12463</v>
      </c>
      <c r="B4618" s="74" t="s">
        <v>18</v>
      </c>
      <c r="C4618" s="74" t="s">
        <v>18</v>
      </c>
      <c r="D4618" s="75">
        <v>42343</v>
      </c>
      <c r="E4618" s="76">
        <v>42343.659722222219</v>
      </c>
      <c r="F4618" s="75">
        <v>42343</v>
      </c>
      <c r="G4618" s="76">
        <v>42343.684027777781</v>
      </c>
      <c r="H4618" s="76">
        <f t="shared" si="74"/>
        <v>2.4305555562023073E-2</v>
      </c>
      <c r="I4618" s="74">
        <v>1</v>
      </c>
      <c r="J4618" s="74"/>
      <c r="K4618" s="74"/>
      <c r="L4618" s="74" t="s">
        <v>9</v>
      </c>
      <c r="M4618" s="225" t="s">
        <v>337</v>
      </c>
      <c r="N4618" s="226">
        <v>0.4</v>
      </c>
      <c r="O4618" s="225" t="s">
        <v>2</v>
      </c>
      <c r="P4618" s="225" t="s">
        <v>566</v>
      </c>
      <c r="Q4618" s="225" t="s">
        <v>12769</v>
      </c>
      <c r="R4618" s="225">
        <v>1.2999999999999999E-2</v>
      </c>
      <c r="S4618" s="225"/>
      <c r="T4618" s="225">
        <f t="shared" si="75"/>
        <v>1.2999999999999999E-2</v>
      </c>
      <c r="U4618" s="302"/>
      <c r="V4618" s="302"/>
      <c r="W4618" s="302"/>
      <c r="X4618" s="302"/>
      <c r="Y4618" s="302"/>
      <c r="Z4618" s="302"/>
      <c r="AA4618" s="302"/>
      <c r="AB4618" s="302"/>
      <c r="AC4618" s="302"/>
      <c r="AD4618" s="302" t="s">
        <v>54</v>
      </c>
      <c r="AE4618" s="302"/>
      <c r="AF4618" s="302"/>
      <c r="AG4618" s="302"/>
      <c r="AH4618" s="222"/>
      <c r="AI4618" s="229"/>
    </row>
    <row r="4619" spans="1:35" ht="75">
      <c r="A4619" s="70" t="s">
        <v>12463</v>
      </c>
      <c r="B4619" s="74" t="s">
        <v>18</v>
      </c>
      <c r="C4619" s="74" t="s">
        <v>18</v>
      </c>
      <c r="D4619" s="75">
        <v>42343</v>
      </c>
      <c r="E4619" s="76">
        <v>42343.916666666664</v>
      </c>
      <c r="F4619" s="75">
        <v>42344</v>
      </c>
      <c r="G4619" s="76">
        <v>42344.479166666664</v>
      </c>
      <c r="H4619" s="76">
        <f t="shared" si="74"/>
        <v>0.5625</v>
      </c>
      <c r="I4619" s="74">
        <v>1</v>
      </c>
      <c r="J4619" s="74"/>
      <c r="K4619" s="74"/>
      <c r="L4619" s="74" t="s">
        <v>9</v>
      </c>
      <c r="M4619" s="225" t="s">
        <v>337</v>
      </c>
      <c r="N4619" s="226">
        <v>0.4</v>
      </c>
      <c r="O4619" s="225" t="s">
        <v>2</v>
      </c>
      <c r="P4619" s="225" t="s">
        <v>12784</v>
      </c>
      <c r="Q4619" s="225" t="s">
        <v>12785</v>
      </c>
      <c r="R4619" s="225">
        <v>0.13800000000000001</v>
      </c>
      <c r="S4619" s="225"/>
      <c r="T4619" s="225">
        <f t="shared" si="75"/>
        <v>0.13800000000000001</v>
      </c>
      <c r="U4619" s="302"/>
      <c r="V4619" s="302"/>
      <c r="W4619" s="302"/>
      <c r="X4619" s="302"/>
      <c r="Y4619" s="302"/>
      <c r="Z4619" s="302"/>
      <c r="AA4619" s="302"/>
      <c r="AB4619" s="302"/>
      <c r="AC4619" s="302"/>
      <c r="AD4619" s="302" t="s">
        <v>0</v>
      </c>
      <c r="AE4619" s="302"/>
      <c r="AF4619" s="302"/>
      <c r="AG4619" s="302" t="s">
        <v>468</v>
      </c>
      <c r="AH4619" s="222"/>
      <c r="AI4619" s="229"/>
    </row>
    <row r="4620" spans="1:35" ht="56.25">
      <c r="A4620" s="70" t="s">
        <v>12463</v>
      </c>
      <c r="B4620" s="74" t="s">
        <v>18</v>
      </c>
      <c r="C4620" s="74" t="s">
        <v>18</v>
      </c>
      <c r="D4620" s="75">
        <v>42343</v>
      </c>
      <c r="E4620" s="76">
        <v>42343.923611111109</v>
      </c>
      <c r="F4620" s="75">
        <v>42344</v>
      </c>
      <c r="G4620" s="76">
        <v>42344</v>
      </c>
      <c r="H4620" s="76">
        <f t="shared" si="74"/>
        <v>7.6388888890505768E-2</v>
      </c>
      <c r="I4620" s="74">
        <v>1</v>
      </c>
      <c r="J4620" s="74"/>
      <c r="K4620" s="74"/>
      <c r="L4620" s="74" t="s">
        <v>9</v>
      </c>
      <c r="M4620" s="225" t="s">
        <v>337</v>
      </c>
      <c r="N4620" s="226">
        <v>0.4</v>
      </c>
      <c r="O4620" s="225" t="s">
        <v>2</v>
      </c>
      <c r="P4620" s="225" t="s">
        <v>12030</v>
      </c>
      <c r="Q4620" s="225" t="s">
        <v>12769</v>
      </c>
      <c r="R4620" s="225">
        <v>4.5999999999999999E-2</v>
      </c>
      <c r="S4620" s="225"/>
      <c r="T4620" s="225">
        <f t="shared" si="75"/>
        <v>4.5999999999999999E-2</v>
      </c>
      <c r="U4620" s="302"/>
      <c r="V4620" s="302"/>
      <c r="W4620" s="302"/>
      <c r="X4620" s="302"/>
      <c r="Y4620" s="302"/>
      <c r="Z4620" s="302"/>
      <c r="AA4620" s="302"/>
      <c r="AB4620" s="302"/>
      <c r="AC4620" s="302"/>
      <c r="AD4620" s="302" t="s">
        <v>54</v>
      </c>
      <c r="AE4620" s="302"/>
      <c r="AF4620" s="302"/>
      <c r="AG4620" s="302"/>
      <c r="AH4620" s="222"/>
      <c r="AI4620" s="229"/>
    </row>
    <row r="4621" spans="1:35" ht="56.25">
      <c r="A4621" s="70" t="s">
        <v>12463</v>
      </c>
      <c r="B4621" s="74" t="s">
        <v>18</v>
      </c>
      <c r="C4621" s="74" t="s">
        <v>18</v>
      </c>
      <c r="D4621" s="75">
        <v>42343</v>
      </c>
      <c r="E4621" s="76">
        <v>42343.291666666664</v>
      </c>
      <c r="F4621" s="75">
        <v>42343</v>
      </c>
      <c r="G4621" s="76">
        <v>42343.458333333336</v>
      </c>
      <c r="H4621" s="76">
        <f t="shared" si="74"/>
        <v>0.16666666667151731</v>
      </c>
      <c r="I4621" s="74">
        <v>2</v>
      </c>
      <c r="J4621" s="74"/>
      <c r="K4621" s="74"/>
      <c r="L4621" s="74" t="s">
        <v>9</v>
      </c>
      <c r="M4621" s="225" t="s">
        <v>7</v>
      </c>
      <c r="N4621" s="226" t="s">
        <v>3</v>
      </c>
      <c r="O4621" s="225" t="s">
        <v>7</v>
      </c>
      <c r="P4621" s="225" t="s">
        <v>12786</v>
      </c>
      <c r="Q4621" s="225" t="s">
        <v>12787</v>
      </c>
      <c r="R4621" s="225">
        <v>0.17</v>
      </c>
      <c r="S4621" s="225"/>
      <c r="T4621" s="225">
        <f t="shared" si="75"/>
        <v>0.17</v>
      </c>
      <c r="U4621" s="302"/>
      <c r="V4621" s="302"/>
      <c r="W4621" s="302"/>
      <c r="X4621" s="302"/>
      <c r="Y4621" s="302"/>
      <c r="Z4621" s="302"/>
      <c r="AA4621" s="302"/>
      <c r="AB4621" s="302"/>
      <c r="AC4621" s="302"/>
      <c r="AD4621" s="302" t="s">
        <v>54</v>
      </c>
      <c r="AE4621" s="302"/>
      <c r="AF4621" s="302"/>
      <c r="AG4621" s="302"/>
      <c r="AH4621" s="222"/>
      <c r="AI4621" s="229"/>
    </row>
    <row r="4622" spans="1:35" ht="150">
      <c r="A4622" s="70" t="s">
        <v>12463</v>
      </c>
      <c r="B4622" s="74" t="s">
        <v>19</v>
      </c>
      <c r="C4622" s="74" t="s">
        <v>9151</v>
      </c>
      <c r="D4622" s="75">
        <v>42344</v>
      </c>
      <c r="E4622" s="76">
        <v>0.87152777777777779</v>
      </c>
      <c r="F4622" s="75">
        <v>42344</v>
      </c>
      <c r="G4622" s="76">
        <v>0.87222222222222223</v>
      </c>
      <c r="H4622" s="76">
        <v>6.9444444444444198E-4</v>
      </c>
      <c r="I4622" s="74"/>
      <c r="J4622" s="74"/>
      <c r="K4622" s="74"/>
      <c r="L4622" s="74" t="s">
        <v>16</v>
      </c>
      <c r="M4622" s="225" t="s">
        <v>267</v>
      </c>
      <c r="N4622" s="226">
        <v>220</v>
      </c>
      <c r="O4622" s="225" t="s">
        <v>7</v>
      </c>
      <c r="P4622" s="225" t="s">
        <v>12513</v>
      </c>
      <c r="Q4622" s="225" t="s">
        <v>12514</v>
      </c>
      <c r="R4622" s="225">
        <v>7</v>
      </c>
      <c r="S4622" s="225">
        <v>2</v>
      </c>
      <c r="T4622" s="225">
        <v>9</v>
      </c>
      <c r="U4622" s="302"/>
      <c r="V4622" s="302"/>
      <c r="W4622" s="302"/>
      <c r="X4622" s="302"/>
      <c r="Y4622" s="302"/>
      <c r="Z4622" s="302"/>
      <c r="AA4622" s="302"/>
      <c r="AB4622" s="302"/>
      <c r="AC4622" s="302"/>
      <c r="AD4622" s="302" t="s">
        <v>37</v>
      </c>
      <c r="AE4622" s="302"/>
      <c r="AF4622" s="302"/>
      <c r="AG4622" s="302"/>
      <c r="AH4622" s="222"/>
      <c r="AI4622" s="229"/>
    </row>
    <row r="4623" spans="1:35" ht="168.75">
      <c r="A4623" s="70" t="s">
        <v>12463</v>
      </c>
      <c r="B4623" s="74" t="s">
        <v>81</v>
      </c>
      <c r="C4623" s="74" t="s">
        <v>81</v>
      </c>
      <c r="D4623" s="75">
        <v>42344</v>
      </c>
      <c r="E4623" s="76">
        <v>0.90486111111111101</v>
      </c>
      <c r="F4623" s="75">
        <v>42344</v>
      </c>
      <c r="G4623" s="76">
        <v>0.90486111111111101</v>
      </c>
      <c r="H4623" s="76">
        <v>0</v>
      </c>
      <c r="I4623" s="74">
        <v>15</v>
      </c>
      <c r="J4623" s="74" t="s">
        <v>143</v>
      </c>
      <c r="K4623" s="74" t="s">
        <v>8</v>
      </c>
      <c r="L4623" s="74" t="s">
        <v>29</v>
      </c>
      <c r="M4623" s="225" t="s">
        <v>12515</v>
      </c>
      <c r="N4623" s="226" t="s">
        <v>3</v>
      </c>
      <c r="O4623" s="225" t="s">
        <v>7</v>
      </c>
      <c r="P4623" s="225" t="s">
        <v>12515</v>
      </c>
      <c r="Q4623" s="225" t="s">
        <v>13006</v>
      </c>
      <c r="R4623" s="225"/>
      <c r="S4623" s="225">
        <v>4.4000000000000004</v>
      </c>
      <c r="T4623" s="225">
        <v>4.4000000000000004</v>
      </c>
      <c r="U4623" s="302" t="s">
        <v>28</v>
      </c>
      <c r="V4623" s="302">
        <v>1990</v>
      </c>
      <c r="W4623" s="302" t="s">
        <v>1364</v>
      </c>
      <c r="X4623" s="302" t="s">
        <v>10005</v>
      </c>
      <c r="Y4623" s="302" t="s">
        <v>13007</v>
      </c>
      <c r="Z4623" s="302">
        <v>100</v>
      </c>
      <c r="AA4623" s="302"/>
      <c r="AB4623" s="302"/>
      <c r="AC4623" s="302">
        <v>42280</v>
      </c>
      <c r="AD4623" s="302" t="s">
        <v>27</v>
      </c>
      <c r="AE4623" s="302"/>
      <c r="AF4623" s="302"/>
      <c r="AG4623" s="302"/>
      <c r="AH4623" s="222"/>
      <c r="AI4623" s="229"/>
    </row>
    <row r="4624" spans="1:35" ht="150">
      <c r="A4624" s="70" t="s">
        <v>12463</v>
      </c>
      <c r="B4624" s="74" t="s">
        <v>15</v>
      </c>
      <c r="C4624" s="74" t="s">
        <v>209</v>
      </c>
      <c r="D4624" s="75">
        <v>42344</v>
      </c>
      <c r="E4624" s="76">
        <v>0.48541666666666666</v>
      </c>
      <c r="F4624" s="75">
        <v>42344</v>
      </c>
      <c r="G4624" s="76">
        <v>0.48541666666666666</v>
      </c>
      <c r="H4624" s="76">
        <f>(F4624+G4624)-(D4624+E4624)</f>
        <v>0</v>
      </c>
      <c r="I4624" s="74">
        <v>3</v>
      </c>
      <c r="J4624" s="74" t="s">
        <v>332</v>
      </c>
      <c r="K4624" s="74" t="s">
        <v>20</v>
      </c>
      <c r="L4624" s="74" t="s">
        <v>16</v>
      </c>
      <c r="M4624" s="225" t="s">
        <v>3257</v>
      </c>
      <c r="N4624" s="226" t="s">
        <v>3</v>
      </c>
      <c r="O4624" s="225" t="s">
        <v>7</v>
      </c>
      <c r="P4624" s="225" t="s">
        <v>6461</v>
      </c>
      <c r="Q4624" s="225" t="s">
        <v>13096</v>
      </c>
      <c r="R4624" s="225"/>
      <c r="S4624" s="225">
        <v>6.41</v>
      </c>
      <c r="T4624" s="225">
        <f>SUM(R4624:S4624)</f>
        <v>6.41</v>
      </c>
      <c r="U4624" s="302"/>
      <c r="V4624" s="302"/>
      <c r="W4624" s="302"/>
      <c r="X4624" s="302"/>
      <c r="Y4624" s="302"/>
      <c r="Z4624" s="302"/>
      <c r="AA4624" s="302"/>
      <c r="AB4624" s="302"/>
      <c r="AC4624" s="302"/>
      <c r="AD4624" s="302" t="s">
        <v>37</v>
      </c>
      <c r="AE4624" s="302"/>
      <c r="AF4624" s="302"/>
      <c r="AG4624" s="302"/>
      <c r="AH4624" s="222"/>
      <c r="AI4624" s="229"/>
    </row>
    <row r="4625" spans="1:35" ht="56.25">
      <c r="A4625" s="70" t="s">
        <v>12463</v>
      </c>
      <c r="B4625" s="74" t="s">
        <v>18</v>
      </c>
      <c r="C4625" s="74" t="s">
        <v>18</v>
      </c>
      <c r="D4625" s="75">
        <v>42344</v>
      </c>
      <c r="E4625" s="76">
        <v>42344.666666666664</v>
      </c>
      <c r="F4625" s="75">
        <v>42344</v>
      </c>
      <c r="G4625" s="76">
        <v>42344.708333333336</v>
      </c>
      <c r="H4625" s="76">
        <f>G4625-E4625</f>
        <v>4.1666666671517305E-2</v>
      </c>
      <c r="I4625" s="74">
        <v>1</v>
      </c>
      <c r="J4625" s="74"/>
      <c r="K4625" s="74"/>
      <c r="L4625" s="74" t="s">
        <v>11</v>
      </c>
      <c r="M4625" s="225" t="s">
        <v>337</v>
      </c>
      <c r="N4625" s="226">
        <v>0.4</v>
      </c>
      <c r="O4625" s="225" t="s">
        <v>2</v>
      </c>
      <c r="P4625" s="225" t="s">
        <v>1518</v>
      </c>
      <c r="Q4625" s="225" t="s">
        <v>12082</v>
      </c>
      <c r="R4625" s="225">
        <v>1.6E-2</v>
      </c>
      <c r="S4625" s="225"/>
      <c r="T4625" s="225">
        <f>R4625+S4625</f>
        <v>1.6E-2</v>
      </c>
      <c r="U4625" s="302"/>
      <c r="V4625" s="302"/>
      <c r="W4625" s="302"/>
      <c r="X4625" s="302"/>
      <c r="Y4625" s="302"/>
      <c r="Z4625" s="302"/>
      <c r="AA4625" s="302"/>
      <c r="AB4625" s="302"/>
      <c r="AC4625" s="302"/>
      <c r="AD4625" s="302" t="s">
        <v>0</v>
      </c>
      <c r="AE4625" s="302"/>
      <c r="AF4625" s="302"/>
      <c r="AG4625" s="302"/>
      <c r="AH4625" s="222"/>
      <c r="AI4625" s="229"/>
    </row>
    <row r="4626" spans="1:35" ht="78.75">
      <c r="A4626" s="70" t="s">
        <v>12463</v>
      </c>
      <c r="B4626" s="161" t="s">
        <v>84</v>
      </c>
      <c r="C4626" s="74" t="s">
        <v>12836</v>
      </c>
      <c r="D4626" s="163">
        <v>42345</v>
      </c>
      <c r="E4626" s="117">
        <v>0.90138888888888891</v>
      </c>
      <c r="F4626" s="163">
        <v>42345</v>
      </c>
      <c r="G4626" s="117">
        <v>0.90138888888888891</v>
      </c>
      <c r="H4626" s="158">
        <f>G4626-E4626</f>
        <v>0</v>
      </c>
      <c r="I4626" s="70">
        <v>255</v>
      </c>
      <c r="J4626" s="73"/>
      <c r="K4626" s="94" t="s">
        <v>8</v>
      </c>
      <c r="L4626" s="73" t="s">
        <v>16</v>
      </c>
      <c r="M4626" s="222" t="s">
        <v>12521</v>
      </c>
      <c r="N4626" s="219">
        <v>110</v>
      </c>
      <c r="O4626" s="441" t="s">
        <v>7</v>
      </c>
      <c r="P4626" s="222" t="s">
        <v>12521</v>
      </c>
      <c r="Q4626" s="439" t="s">
        <v>12954</v>
      </c>
      <c r="R4626" s="250">
        <v>174.4</v>
      </c>
      <c r="S4626" s="250"/>
      <c r="T4626" s="250">
        <v>174.4</v>
      </c>
      <c r="U4626" s="304"/>
      <c r="V4626" s="279"/>
      <c r="W4626" s="279"/>
      <c r="X4626" s="279"/>
      <c r="Y4626" s="279"/>
      <c r="Z4626" s="279"/>
      <c r="AA4626" s="279"/>
      <c r="AB4626" s="279"/>
      <c r="AC4626" s="279"/>
      <c r="AD4626" s="274" t="s">
        <v>37</v>
      </c>
      <c r="AE4626" s="279"/>
      <c r="AF4626" s="279"/>
      <c r="AG4626" s="273" t="s">
        <v>12955</v>
      </c>
      <c r="AH4626" s="222"/>
      <c r="AI4626" s="229"/>
    </row>
    <row r="4627" spans="1:35" ht="75">
      <c r="A4627" s="70" t="s">
        <v>1018</v>
      </c>
      <c r="B4627" s="74" t="s">
        <v>69</v>
      </c>
      <c r="C4627" s="74" t="s">
        <v>69</v>
      </c>
      <c r="D4627" s="75">
        <v>42094</v>
      </c>
      <c r="E4627" s="76">
        <v>0.28958333333333336</v>
      </c>
      <c r="F4627" s="75">
        <v>42094</v>
      </c>
      <c r="G4627" s="76">
        <v>0.29166666666666669</v>
      </c>
      <c r="H4627" s="76">
        <v>2.0833333333333259E-3</v>
      </c>
      <c r="I4627" s="74">
        <v>8</v>
      </c>
      <c r="J4627" s="74" t="s">
        <v>143</v>
      </c>
      <c r="K4627" s="74" t="s">
        <v>20</v>
      </c>
      <c r="L4627" s="74" t="s">
        <v>9</v>
      </c>
      <c r="M4627" s="225" t="s">
        <v>2056</v>
      </c>
      <c r="N4627" s="226" t="s">
        <v>3</v>
      </c>
      <c r="O4627" s="225" t="s">
        <v>7</v>
      </c>
      <c r="P4627" s="225" t="s">
        <v>1532</v>
      </c>
      <c r="Q4627" s="225" t="s">
        <v>1533</v>
      </c>
      <c r="R4627" s="225">
        <v>0.109</v>
      </c>
      <c r="S4627" s="225">
        <v>14.397</v>
      </c>
      <c r="T4627" s="225">
        <v>14.506</v>
      </c>
      <c r="U4627" s="302" t="s">
        <v>28</v>
      </c>
      <c r="V4627" s="302">
        <v>1964</v>
      </c>
      <c r="W4627" s="302" t="s">
        <v>1477</v>
      </c>
      <c r="X4627" s="302" t="s">
        <v>724</v>
      </c>
      <c r="Y4627" s="302" t="s">
        <v>2026</v>
      </c>
      <c r="Z4627" s="302">
        <v>100</v>
      </c>
      <c r="AA4627" s="302" t="s">
        <v>1921</v>
      </c>
      <c r="AB4627" s="302">
        <v>0</v>
      </c>
      <c r="AC4627" s="302" t="s">
        <v>2026</v>
      </c>
      <c r="AD4627" s="302" t="s">
        <v>66</v>
      </c>
      <c r="AE4627" s="302" t="s">
        <v>53</v>
      </c>
      <c r="AF4627" s="302"/>
      <c r="AG4627" s="302" t="s">
        <v>1533</v>
      </c>
      <c r="AH4627" s="222"/>
      <c r="AI4627" s="229"/>
    </row>
    <row r="4628" spans="1:35" ht="168.75">
      <c r="A4628" s="70" t="s">
        <v>12463</v>
      </c>
      <c r="B4628" s="74" t="s">
        <v>19</v>
      </c>
      <c r="C4628" s="74" t="s">
        <v>5554</v>
      </c>
      <c r="D4628" s="75">
        <v>42345</v>
      </c>
      <c r="E4628" s="76">
        <v>0.13194444444444445</v>
      </c>
      <c r="F4628" s="75">
        <v>42345</v>
      </c>
      <c r="G4628" s="76">
        <v>0.13263888888888889</v>
      </c>
      <c r="H4628" s="76">
        <v>6.9444444444444198E-4</v>
      </c>
      <c r="I4628" s="74">
        <v>48</v>
      </c>
      <c r="J4628" s="74"/>
      <c r="K4628" s="74" t="s">
        <v>8</v>
      </c>
      <c r="L4628" s="74" t="s">
        <v>16</v>
      </c>
      <c r="M4628" s="225" t="s">
        <v>2606</v>
      </c>
      <c r="N4628" s="226">
        <v>110</v>
      </c>
      <c r="O4628" s="225" t="s">
        <v>7</v>
      </c>
      <c r="P4628" s="225" t="s">
        <v>13481</v>
      </c>
      <c r="Q4628" s="225" t="s">
        <v>12516</v>
      </c>
      <c r="R4628" s="225">
        <v>40</v>
      </c>
      <c r="S4628" s="225">
        <v>15</v>
      </c>
      <c r="T4628" s="225">
        <v>55</v>
      </c>
      <c r="U4628" s="302"/>
      <c r="V4628" s="302"/>
      <c r="W4628" s="302"/>
      <c r="X4628" s="302"/>
      <c r="Y4628" s="302"/>
      <c r="Z4628" s="302"/>
      <c r="AA4628" s="302"/>
      <c r="AB4628" s="302"/>
      <c r="AC4628" s="302"/>
      <c r="AD4628" s="302" t="s">
        <v>37</v>
      </c>
      <c r="AE4628" s="302"/>
      <c r="AF4628" s="302"/>
      <c r="AG4628" s="302"/>
      <c r="AH4628" s="222"/>
      <c r="AI4628" s="229"/>
    </row>
    <row r="4629" spans="1:35" ht="112.5">
      <c r="A4629" s="70" t="s">
        <v>12463</v>
      </c>
      <c r="B4629" s="74" t="s">
        <v>19</v>
      </c>
      <c r="C4629" s="74" t="s">
        <v>5554</v>
      </c>
      <c r="D4629" s="75">
        <v>42345</v>
      </c>
      <c r="E4629" s="76">
        <v>0.20486111111111113</v>
      </c>
      <c r="F4629" s="75">
        <v>42345</v>
      </c>
      <c r="G4629" s="76">
        <v>0.20555555555555557</v>
      </c>
      <c r="H4629" s="76">
        <v>6.9444444444444198E-4</v>
      </c>
      <c r="I4629" s="74">
        <v>19</v>
      </c>
      <c r="J4629" s="74"/>
      <c r="K4629" s="74"/>
      <c r="L4629" s="74" t="s">
        <v>16</v>
      </c>
      <c r="M4629" s="225" t="s">
        <v>2606</v>
      </c>
      <c r="N4629" s="226">
        <v>110</v>
      </c>
      <c r="O4629" s="225" t="s">
        <v>7</v>
      </c>
      <c r="P4629" s="225" t="s">
        <v>12711</v>
      </c>
      <c r="Q4629" s="225" t="s">
        <v>12516</v>
      </c>
      <c r="R4629" s="225">
        <v>12</v>
      </c>
      <c r="S4629" s="225"/>
      <c r="T4629" s="225">
        <v>12</v>
      </c>
      <c r="U4629" s="302"/>
      <c r="V4629" s="302"/>
      <c r="W4629" s="302"/>
      <c r="X4629" s="302"/>
      <c r="Y4629" s="302"/>
      <c r="Z4629" s="302"/>
      <c r="AA4629" s="302"/>
      <c r="AB4629" s="302"/>
      <c r="AC4629" s="302"/>
      <c r="AD4629" s="302" t="s">
        <v>37</v>
      </c>
      <c r="AE4629" s="302"/>
      <c r="AF4629" s="302"/>
      <c r="AG4629" s="302"/>
      <c r="AH4629" s="222"/>
      <c r="AI4629" s="229"/>
    </row>
    <row r="4630" spans="1:35" ht="131.25">
      <c r="A4630" s="70" t="s">
        <v>12463</v>
      </c>
      <c r="B4630" s="74" t="s">
        <v>19</v>
      </c>
      <c r="C4630" s="74" t="s">
        <v>5554</v>
      </c>
      <c r="D4630" s="75">
        <v>42345</v>
      </c>
      <c r="E4630" s="76">
        <v>0.57500000000000007</v>
      </c>
      <c r="F4630" s="75">
        <v>42345</v>
      </c>
      <c r="G4630" s="76">
        <v>0.60763888888888895</v>
      </c>
      <c r="H4630" s="76">
        <v>3.2638888888888884E-2</v>
      </c>
      <c r="I4630" s="74">
        <v>15</v>
      </c>
      <c r="J4630" s="74"/>
      <c r="K4630" s="74"/>
      <c r="L4630" s="74" t="s">
        <v>16</v>
      </c>
      <c r="M4630" s="225" t="s">
        <v>1836</v>
      </c>
      <c r="N4630" s="226" t="s">
        <v>3</v>
      </c>
      <c r="O4630" s="225" t="s">
        <v>7</v>
      </c>
      <c r="P4630" s="225" t="s">
        <v>12517</v>
      </c>
      <c r="Q4630" s="225" t="s">
        <v>12518</v>
      </c>
      <c r="R4630" s="225">
        <v>29</v>
      </c>
      <c r="S4630" s="225"/>
      <c r="T4630" s="225">
        <v>29</v>
      </c>
      <c r="U4630" s="302"/>
      <c r="V4630" s="302"/>
      <c r="W4630" s="302"/>
      <c r="X4630" s="302"/>
      <c r="Y4630" s="302"/>
      <c r="Z4630" s="302"/>
      <c r="AA4630" s="302"/>
      <c r="AB4630" s="302"/>
      <c r="AC4630" s="302"/>
      <c r="AD4630" s="302" t="s">
        <v>37</v>
      </c>
      <c r="AE4630" s="302"/>
      <c r="AF4630" s="302"/>
      <c r="AG4630" s="302"/>
      <c r="AH4630" s="222"/>
      <c r="AI4630" s="229"/>
    </row>
    <row r="4631" spans="1:35" ht="356.25">
      <c r="A4631" s="69" t="s">
        <v>1580</v>
      </c>
      <c r="B4631" s="74" t="s">
        <v>1412</v>
      </c>
      <c r="C4631" s="74" t="s">
        <v>1427</v>
      </c>
      <c r="D4631" s="75">
        <v>42119</v>
      </c>
      <c r="E4631" s="76">
        <v>0.6791666666666667</v>
      </c>
      <c r="F4631" s="75">
        <v>42119</v>
      </c>
      <c r="G4631" s="76">
        <v>0.69097222222222221</v>
      </c>
      <c r="H4631" s="76">
        <v>1.1805555555555555E-2</v>
      </c>
      <c r="I4631" s="77">
        <v>0</v>
      </c>
      <c r="J4631" s="79" t="s">
        <v>2985</v>
      </c>
      <c r="K4631" s="77"/>
      <c r="L4631" s="80" t="s">
        <v>4</v>
      </c>
      <c r="M4631" s="228" t="s">
        <v>2988</v>
      </c>
      <c r="N4631" s="226" t="s">
        <v>3</v>
      </c>
      <c r="O4631" s="224" t="s">
        <v>32</v>
      </c>
      <c r="P4631" s="228" t="s">
        <v>2986</v>
      </c>
      <c r="Q4631" s="227" t="s">
        <v>2987</v>
      </c>
      <c r="R4631" s="223"/>
      <c r="S4631" s="223"/>
      <c r="T4631" s="223"/>
      <c r="U4631" s="286"/>
      <c r="V4631" s="286"/>
      <c r="W4631" s="286"/>
      <c r="X4631" s="286"/>
      <c r="Y4631" s="286"/>
      <c r="Z4631" s="286"/>
      <c r="AA4631" s="286"/>
      <c r="AB4631" s="286"/>
      <c r="AC4631" s="286"/>
      <c r="AD4631" s="279" t="s">
        <v>22</v>
      </c>
      <c r="AE4631" s="286"/>
      <c r="AF4631" s="286"/>
      <c r="AG4631" s="286"/>
      <c r="AH4631" s="222"/>
      <c r="AI4631" s="229"/>
    </row>
    <row r="4632" spans="1:35" ht="47.25">
      <c r="A4632" s="134" t="s">
        <v>2819</v>
      </c>
      <c r="B4632" s="138" t="s">
        <v>84</v>
      </c>
      <c r="C4632" s="160" t="s">
        <v>2393</v>
      </c>
      <c r="D4632" s="86">
        <v>42138</v>
      </c>
      <c r="E4632" s="118">
        <v>0.71875</v>
      </c>
      <c r="F4632" s="86">
        <v>42138</v>
      </c>
      <c r="G4632" s="118">
        <v>0.76041666666666663</v>
      </c>
      <c r="H4632" s="104">
        <f>G4632-E4632</f>
        <v>4.166666666666663E-2</v>
      </c>
      <c r="I4632" s="70">
        <v>2</v>
      </c>
      <c r="J4632" s="70"/>
      <c r="K4632" s="69" t="s">
        <v>20</v>
      </c>
      <c r="L4632" s="70" t="s">
        <v>4</v>
      </c>
      <c r="M4632" s="219" t="s">
        <v>3032</v>
      </c>
      <c r="N4632" s="220">
        <v>0.4</v>
      </c>
      <c r="O4632" s="219" t="s">
        <v>25</v>
      </c>
      <c r="P4632" s="219" t="s">
        <v>3032</v>
      </c>
      <c r="Q4632" s="291" t="s">
        <v>3033</v>
      </c>
      <c r="R4632" s="250"/>
      <c r="S4632" s="250"/>
      <c r="T4632" s="480"/>
      <c r="U4632" s="273" t="s">
        <v>46</v>
      </c>
      <c r="V4632" s="273"/>
      <c r="W4632" s="273"/>
      <c r="X4632" s="273"/>
      <c r="Y4632" s="273"/>
      <c r="Z4632" s="273"/>
      <c r="AA4632" s="273"/>
      <c r="AB4632" s="273"/>
      <c r="AC4632" s="273"/>
      <c r="AD4632" s="273" t="s">
        <v>22</v>
      </c>
      <c r="AE4632" s="273"/>
      <c r="AF4632" s="273"/>
      <c r="AG4632" s="273" t="s">
        <v>2396</v>
      </c>
      <c r="AH4632" s="222"/>
      <c r="AI4632" s="229"/>
    </row>
    <row r="4633" spans="1:35" ht="112.5">
      <c r="A4633" s="69" t="s">
        <v>2819</v>
      </c>
      <c r="B4633" s="74" t="s">
        <v>1412</v>
      </c>
      <c r="C4633" s="74" t="s">
        <v>1427</v>
      </c>
      <c r="D4633" s="75">
        <v>42141</v>
      </c>
      <c r="E4633" s="76">
        <v>0.82291666666666663</v>
      </c>
      <c r="F4633" s="75">
        <v>42141</v>
      </c>
      <c r="G4633" s="76">
        <v>0.84513888888888899</v>
      </c>
      <c r="H4633" s="76">
        <v>2.2222222222222223E-2</v>
      </c>
      <c r="I4633" s="77">
        <v>0</v>
      </c>
      <c r="J4633" s="79"/>
      <c r="K4633" s="77"/>
      <c r="L4633" s="80" t="s">
        <v>4</v>
      </c>
      <c r="M4633" s="228" t="s">
        <v>3125</v>
      </c>
      <c r="N4633" s="226" t="s">
        <v>3</v>
      </c>
      <c r="O4633" s="224" t="s">
        <v>32</v>
      </c>
      <c r="P4633" s="228" t="s">
        <v>3126</v>
      </c>
      <c r="Q4633" s="227" t="s">
        <v>3127</v>
      </c>
      <c r="R4633" s="223"/>
      <c r="S4633" s="223"/>
      <c r="T4633" s="223"/>
      <c r="U4633" s="286"/>
      <c r="V4633" s="286"/>
      <c r="W4633" s="286"/>
      <c r="X4633" s="286"/>
      <c r="Y4633" s="286"/>
      <c r="Z4633" s="286"/>
      <c r="AA4633" s="286"/>
      <c r="AB4633" s="286"/>
      <c r="AC4633" s="286"/>
      <c r="AD4633" s="279" t="s">
        <v>22</v>
      </c>
      <c r="AE4633" s="286"/>
      <c r="AF4633" s="286"/>
      <c r="AG4633" s="286"/>
      <c r="AH4633" s="222"/>
      <c r="AI4633" s="229"/>
    </row>
    <row r="4634" spans="1:35" ht="112.5">
      <c r="A4634" s="70" t="s">
        <v>12463</v>
      </c>
      <c r="B4634" s="74" t="s">
        <v>19</v>
      </c>
      <c r="C4634" s="74" t="s">
        <v>19</v>
      </c>
      <c r="D4634" s="75">
        <v>42345</v>
      </c>
      <c r="E4634" s="76">
        <v>0.67708333333333337</v>
      </c>
      <c r="F4634" s="75">
        <v>42345</v>
      </c>
      <c r="G4634" s="76">
        <v>0.6777777777777777</v>
      </c>
      <c r="H4634" s="76">
        <v>6.9444444444433095E-4</v>
      </c>
      <c r="I4634" s="74">
        <v>84</v>
      </c>
      <c r="J4634" s="74" t="s">
        <v>182</v>
      </c>
      <c r="K4634" s="74" t="s">
        <v>8</v>
      </c>
      <c r="L4634" s="74" t="s">
        <v>4</v>
      </c>
      <c r="M4634" s="225" t="s">
        <v>183</v>
      </c>
      <c r="N4634" s="226">
        <v>110</v>
      </c>
      <c r="O4634" s="225" t="s">
        <v>7</v>
      </c>
      <c r="P4634" s="225" t="s">
        <v>12523</v>
      </c>
      <c r="Q4634" s="225" t="s">
        <v>12524</v>
      </c>
      <c r="R4634" s="225">
        <v>108</v>
      </c>
      <c r="S4634" s="225"/>
      <c r="T4634" s="225">
        <v>108</v>
      </c>
      <c r="U4634" s="302" t="s">
        <v>28</v>
      </c>
      <c r="V4634" s="302">
        <v>2014</v>
      </c>
      <c r="W4634" s="302" t="s">
        <v>13484</v>
      </c>
      <c r="X4634" s="302">
        <v>0</v>
      </c>
      <c r="Y4634" s="302">
        <v>42151</v>
      </c>
      <c r="Z4634" s="302">
        <v>90</v>
      </c>
      <c r="AA4634" s="302">
        <v>42363</v>
      </c>
      <c r="AB4634" s="302">
        <v>0</v>
      </c>
      <c r="AC4634" s="302">
        <v>42253</v>
      </c>
      <c r="AD4634" s="302" t="s">
        <v>75</v>
      </c>
      <c r="AE4634" s="302"/>
      <c r="AF4634" s="302"/>
      <c r="AG4634" s="302"/>
      <c r="AH4634" s="222"/>
      <c r="AI4634" s="229"/>
    </row>
    <row r="4635" spans="1:35" ht="93.75">
      <c r="A4635" s="70" t="s">
        <v>12463</v>
      </c>
      <c r="B4635" s="74" t="s">
        <v>19</v>
      </c>
      <c r="C4635" s="74" t="s">
        <v>19</v>
      </c>
      <c r="D4635" s="75">
        <v>42345</v>
      </c>
      <c r="E4635" s="76">
        <v>0.72569444444444453</v>
      </c>
      <c r="F4635" s="75">
        <v>42345</v>
      </c>
      <c r="G4635" s="76">
        <v>0.72638888888888886</v>
      </c>
      <c r="H4635" s="76">
        <v>6.9444444444433095E-4</v>
      </c>
      <c r="I4635" s="74">
        <v>18</v>
      </c>
      <c r="J4635" s="74" t="s">
        <v>182</v>
      </c>
      <c r="K4635" s="74" t="s">
        <v>8</v>
      </c>
      <c r="L4635" s="74" t="s">
        <v>4</v>
      </c>
      <c r="M4635" s="225" t="s">
        <v>157</v>
      </c>
      <c r="N4635" s="226">
        <v>110</v>
      </c>
      <c r="O4635" s="225" t="s">
        <v>7</v>
      </c>
      <c r="P4635" s="225" t="s">
        <v>12525</v>
      </c>
      <c r="Q4635" s="225" t="s">
        <v>12526</v>
      </c>
      <c r="R4635" s="225">
        <v>21</v>
      </c>
      <c r="S4635" s="225"/>
      <c r="T4635" s="225">
        <v>21</v>
      </c>
      <c r="U4635" s="302" t="s">
        <v>28</v>
      </c>
      <c r="V4635" s="302">
        <v>2014</v>
      </c>
      <c r="W4635" s="302" t="s">
        <v>13484</v>
      </c>
      <c r="X4635" s="302">
        <v>0</v>
      </c>
      <c r="Y4635" s="302">
        <v>42151</v>
      </c>
      <c r="Z4635" s="302">
        <v>90</v>
      </c>
      <c r="AA4635" s="302">
        <v>42363</v>
      </c>
      <c r="AB4635" s="302">
        <v>0</v>
      </c>
      <c r="AC4635" s="302">
        <v>42253</v>
      </c>
      <c r="AD4635" s="302" t="s">
        <v>75</v>
      </c>
      <c r="AE4635" s="302"/>
      <c r="AF4635" s="302"/>
      <c r="AG4635" s="302"/>
      <c r="AH4635" s="222"/>
      <c r="AI4635" s="229"/>
    </row>
    <row r="4636" spans="1:35" ht="409.5">
      <c r="A4636" s="70" t="s">
        <v>12463</v>
      </c>
      <c r="B4636" s="74" t="s">
        <v>19</v>
      </c>
      <c r="C4636" s="74" t="s">
        <v>19</v>
      </c>
      <c r="D4636" s="75">
        <v>42345</v>
      </c>
      <c r="E4636" s="76">
        <v>0.73611111111111116</v>
      </c>
      <c r="F4636" s="75">
        <v>42346</v>
      </c>
      <c r="G4636" s="76">
        <v>0.62986111111111109</v>
      </c>
      <c r="H4636" s="76">
        <v>0.89374999999999982</v>
      </c>
      <c r="I4636" s="74">
        <v>74</v>
      </c>
      <c r="J4636" s="74" t="s">
        <v>8971</v>
      </c>
      <c r="K4636" s="74"/>
      <c r="L4636" s="74" t="s">
        <v>4</v>
      </c>
      <c r="M4636" s="225" t="s">
        <v>157</v>
      </c>
      <c r="N4636" s="226">
        <v>110</v>
      </c>
      <c r="O4636" s="225" t="s">
        <v>7</v>
      </c>
      <c r="P4636" s="225" t="s">
        <v>12525</v>
      </c>
      <c r="Q4636" s="225" t="s">
        <v>13485</v>
      </c>
      <c r="R4636" s="225">
        <v>1338</v>
      </c>
      <c r="S4636" s="225">
        <v>430</v>
      </c>
      <c r="T4636" s="225">
        <v>1768</v>
      </c>
      <c r="U4636" s="302" t="s">
        <v>28</v>
      </c>
      <c r="V4636" s="302">
        <v>2014</v>
      </c>
      <c r="W4636" s="302" t="s">
        <v>13484</v>
      </c>
      <c r="X4636" s="302">
        <v>0</v>
      </c>
      <c r="Y4636" s="302">
        <v>42151</v>
      </c>
      <c r="Z4636" s="302">
        <v>90</v>
      </c>
      <c r="AA4636" s="302">
        <v>42363</v>
      </c>
      <c r="AB4636" s="302">
        <v>0</v>
      </c>
      <c r="AC4636" s="302">
        <v>42253</v>
      </c>
      <c r="AD4636" s="302" t="s">
        <v>75</v>
      </c>
      <c r="AE4636" s="302"/>
      <c r="AF4636" s="302"/>
      <c r="AG4636" s="302"/>
      <c r="AH4636" s="222"/>
      <c r="AI4636" s="229"/>
    </row>
    <row r="4637" spans="1:35" ht="150">
      <c r="A4637" s="70" t="s">
        <v>12463</v>
      </c>
      <c r="B4637" s="74" t="s">
        <v>19</v>
      </c>
      <c r="C4637" s="74" t="s">
        <v>5554</v>
      </c>
      <c r="D4637" s="75">
        <v>42345</v>
      </c>
      <c r="E4637" s="76">
        <v>0.75347222222222221</v>
      </c>
      <c r="F4637" s="75">
        <v>42345</v>
      </c>
      <c r="G4637" s="76">
        <v>0.76388888888888884</v>
      </c>
      <c r="H4637" s="76">
        <v>1.041666666666663E-2</v>
      </c>
      <c r="I4637" s="74">
        <v>16</v>
      </c>
      <c r="J4637" s="74"/>
      <c r="K4637" s="74" t="s">
        <v>20</v>
      </c>
      <c r="L4637" s="74" t="s">
        <v>16</v>
      </c>
      <c r="M4637" s="225" t="s">
        <v>8465</v>
      </c>
      <c r="N4637" s="226">
        <v>35</v>
      </c>
      <c r="O4637" s="225" t="s">
        <v>7</v>
      </c>
      <c r="P4637" s="225" t="s">
        <v>12519</v>
      </c>
      <c r="Q4637" s="225" t="s">
        <v>13486</v>
      </c>
      <c r="R4637" s="225">
        <v>38</v>
      </c>
      <c r="S4637" s="225"/>
      <c r="T4637" s="225">
        <v>38</v>
      </c>
      <c r="U4637" s="302"/>
      <c r="V4637" s="302"/>
      <c r="W4637" s="302"/>
      <c r="X4637" s="302"/>
      <c r="Y4637" s="302"/>
      <c r="Z4637" s="302"/>
      <c r="AA4637" s="302"/>
      <c r="AB4637" s="302"/>
      <c r="AC4637" s="302"/>
      <c r="AD4637" s="302" t="s">
        <v>37</v>
      </c>
      <c r="AE4637" s="302"/>
      <c r="AF4637" s="302"/>
      <c r="AG4637" s="302"/>
      <c r="AH4637" s="222"/>
      <c r="AI4637" s="229"/>
    </row>
    <row r="4638" spans="1:35" ht="356.25">
      <c r="A4638" s="70" t="s">
        <v>12463</v>
      </c>
      <c r="B4638" s="74" t="s">
        <v>81</v>
      </c>
      <c r="C4638" s="74" t="s">
        <v>9151</v>
      </c>
      <c r="D4638" s="75">
        <v>42345</v>
      </c>
      <c r="E4638" s="76">
        <v>7.7083333333333337E-2</v>
      </c>
      <c r="F4638" s="75">
        <v>42345</v>
      </c>
      <c r="G4638" s="76">
        <v>7.7083333333333337E-2</v>
      </c>
      <c r="H4638" s="76">
        <v>0</v>
      </c>
      <c r="I4638" s="74">
        <v>76</v>
      </c>
      <c r="J4638" s="74"/>
      <c r="K4638" s="74" t="s">
        <v>20</v>
      </c>
      <c r="L4638" s="74" t="s">
        <v>16</v>
      </c>
      <c r="M4638" s="225" t="s">
        <v>12520</v>
      </c>
      <c r="N4638" s="226">
        <v>500</v>
      </c>
      <c r="O4638" s="225" t="s">
        <v>7</v>
      </c>
      <c r="P4638" s="225" t="s">
        <v>12520</v>
      </c>
      <c r="Q4638" s="225" t="s">
        <v>13008</v>
      </c>
      <c r="R4638" s="225"/>
      <c r="S4638" s="225">
        <v>38.700000000000003</v>
      </c>
      <c r="T4638" s="225">
        <v>38.700000000000003</v>
      </c>
      <c r="U4638" s="302"/>
      <c r="V4638" s="302"/>
      <c r="W4638" s="302"/>
      <c r="X4638" s="302"/>
      <c r="Y4638" s="302"/>
      <c r="Z4638" s="302"/>
      <c r="AA4638" s="302"/>
      <c r="AB4638" s="302"/>
      <c r="AC4638" s="302"/>
      <c r="AD4638" s="302" t="s">
        <v>37</v>
      </c>
      <c r="AE4638" s="302"/>
      <c r="AF4638" s="302"/>
      <c r="AG4638" s="302"/>
      <c r="AH4638" s="222"/>
      <c r="AI4638" s="229"/>
    </row>
    <row r="4639" spans="1:35" ht="220.5">
      <c r="A4639" s="70" t="s">
        <v>12463</v>
      </c>
      <c r="B4639" s="74" t="s">
        <v>15</v>
      </c>
      <c r="C4639" s="74" t="s">
        <v>11831</v>
      </c>
      <c r="D4639" s="75">
        <v>42345</v>
      </c>
      <c r="E4639" s="76">
        <v>0.7993055555555556</v>
      </c>
      <c r="F4639" s="75">
        <v>42345</v>
      </c>
      <c r="G4639" s="76">
        <v>0.87708333333333333</v>
      </c>
      <c r="H4639" s="76">
        <f>(F4639+G4639)-(D4639+E4639)</f>
        <v>7.7777777776645962E-2</v>
      </c>
      <c r="I4639" s="74">
        <v>1</v>
      </c>
      <c r="J4639" s="74" t="s">
        <v>150</v>
      </c>
      <c r="K4639" s="74" t="s">
        <v>51</v>
      </c>
      <c r="L4639" s="74" t="s">
        <v>9</v>
      </c>
      <c r="M4639" s="225" t="s">
        <v>151</v>
      </c>
      <c r="N4639" s="226" t="s">
        <v>3</v>
      </c>
      <c r="O4639" s="225" t="s">
        <v>7</v>
      </c>
      <c r="P4639" s="225" t="s">
        <v>2645</v>
      </c>
      <c r="Q4639" s="225" t="s">
        <v>12736</v>
      </c>
      <c r="R4639" s="225">
        <v>0.05</v>
      </c>
      <c r="S4639" s="225"/>
      <c r="T4639" s="225">
        <f>SUM(R4639:S4639)</f>
        <v>0.05</v>
      </c>
      <c r="U4639" s="302" t="s">
        <v>28</v>
      </c>
      <c r="V4639" s="302">
        <v>1952</v>
      </c>
      <c r="W4639" s="302" t="s">
        <v>13097</v>
      </c>
      <c r="X4639" s="302"/>
      <c r="Y4639" s="302" t="s">
        <v>13098</v>
      </c>
      <c r="Z4639" s="302">
        <v>100</v>
      </c>
      <c r="AA4639" s="302" t="s">
        <v>5573</v>
      </c>
      <c r="AB4639" s="302">
        <v>0</v>
      </c>
      <c r="AC4639" s="302"/>
      <c r="AD4639" s="302" t="s">
        <v>30</v>
      </c>
      <c r="AE4639" s="302" t="s">
        <v>53</v>
      </c>
      <c r="AF4639" s="302"/>
      <c r="AG4639" s="302" t="s">
        <v>13099</v>
      </c>
      <c r="AH4639" s="222"/>
      <c r="AI4639" s="229"/>
    </row>
    <row r="4640" spans="1:35" ht="220.5">
      <c r="A4640" s="70" t="s">
        <v>12463</v>
      </c>
      <c r="B4640" s="74" t="s">
        <v>15</v>
      </c>
      <c r="C4640" s="74" t="s">
        <v>11831</v>
      </c>
      <c r="D4640" s="75">
        <v>42345</v>
      </c>
      <c r="E4640" s="76">
        <v>0.86388888888888893</v>
      </c>
      <c r="F4640" s="75">
        <v>42345</v>
      </c>
      <c r="G4640" s="76">
        <v>0.875</v>
      </c>
      <c r="H4640" s="76">
        <f>(F4640+G4640)-(D4640+E4640)</f>
        <v>1.1111111110949423E-2</v>
      </c>
      <c r="I4640" s="74">
        <v>2</v>
      </c>
      <c r="J4640" s="74" t="s">
        <v>150</v>
      </c>
      <c r="K4640" s="74" t="s">
        <v>50</v>
      </c>
      <c r="L4640" s="74" t="s">
        <v>9</v>
      </c>
      <c r="M4640" s="225" t="s">
        <v>151</v>
      </c>
      <c r="N4640" s="226" t="s">
        <v>3</v>
      </c>
      <c r="O4640" s="225" t="s">
        <v>7</v>
      </c>
      <c r="P4640" s="225" t="s">
        <v>3362</v>
      </c>
      <c r="Q4640" s="225" t="s">
        <v>12737</v>
      </c>
      <c r="R4640" s="225">
        <v>0.03</v>
      </c>
      <c r="S4640" s="225"/>
      <c r="T4640" s="225">
        <f>SUM(R4640:S4640)</f>
        <v>0.03</v>
      </c>
      <c r="U4640" s="302" t="s">
        <v>28</v>
      </c>
      <c r="V4640" s="302">
        <v>1955</v>
      </c>
      <c r="W4640" s="302" t="s">
        <v>587</v>
      </c>
      <c r="X4640" s="302"/>
      <c r="Y4640" s="302" t="s">
        <v>13100</v>
      </c>
      <c r="Z4640" s="302">
        <v>100</v>
      </c>
      <c r="AA4640" s="302" t="s">
        <v>5573</v>
      </c>
      <c r="AB4640" s="302">
        <v>0</v>
      </c>
      <c r="AC4640" s="302"/>
      <c r="AD4640" s="302" t="s">
        <v>30</v>
      </c>
      <c r="AE4640" s="302" t="s">
        <v>53</v>
      </c>
      <c r="AF4640" s="302"/>
      <c r="AG4640" s="302" t="s">
        <v>13101</v>
      </c>
      <c r="AH4640" s="222"/>
      <c r="AI4640" s="229"/>
    </row>
    <row r="4641" spans="1:35" ht="150">
      <c r="A4641" s="70" t="s">
        <v>2819</v>
      </c>
      <c r="B4641" s="74" t="s">
        <v>5</v>
      </c>
      <c r="C4641" s="74" t="s">
        <v>7200</v>
      </c>
      <c r="D4641" s="75">
        <v>42142</v>
      </c>
      <c r="E4641" s="76">
        <v>0.32430555555555557</v>
      </c>
      <c r="F4641" s="75">
        <v>42142</v>
      </c>
      <c r="G4641" s="76">
        <v>0.72430555555555554</v>
      </c>
      <c r="H4641" s="76">
        <f>G4641-E4641</f>
        <v>0.39999999999999997</v>
      </c>
      <c r="I4641" s="74">
        <v>0</v>
      </c>
      <c r="J4641" s="74"/>
      <c r="K4641" s="74"/>
      <c r="L4641" s="74" t="s">
        <v>4</v>
      </c>
      <c r="M4641" s="225" t="s">
        <v>7201</v>
      </c>
      <c r="N4641" s="226" t="s">
        <v>3</v>
      </c>
      <c r="O4641" s="225" t="s">
        <v>32</v>
      </c>
      <c r="P4641" s="225" t="s">
        <v>7201</v>
      </c>
      <c r="Q4641" s="225" t="s">
        <v>7202</v>
      </c>
      <c r="R4641" s="225"/>
      <c r="S4641" s="225"/>
      <c r="T4641" s="225"/>
      <c r="U4641" s="302"/>
      <c r="V4641" s="302"/>
      <c r="W4641" s="302"/>
      <c r="X4641" s="302"/>
      <c r="Y4641" s="302"/>
      <c r="Z4641" s="302"/>
      <c r="AA4641" s="302"/>
      <c r="AB4641" s="302"/>
      <c r="AC4641" s="302"/>
      <c r="AD4641" s="302" t="s">
        <v>22</v>
      </c>
      <c r="AE4641" s="302"/>
      <c r="AF4641" s="302"/>
      <c r="AG4641" s="302"/>
      <c r="AH4641" s="222"/>
      <c r="AI4641" s="229"/>
    </row>
    <row r="4642" spans="1:35" ht="56.25">
      <c r="A4642" s="70" t="s">
        <v>12463</v>
      </c>
      <c r="B4642" s="74" t="s">
        <v>10</v>
      </c>
      <c r="C4642" s="74" t="s">
        <v>287</v>
      </c>
      <c r="D4642" s="75">
        <v>42345</v>
      </c>
      <c r="E4642" s="76">
        <v>0.5444444444444444</v>
      </c>
      <c r="F4642" s="75">
        <v>42345</v>
      </c>
      <c r="G4642" s="76">
        <v>0.5444444444444444</v>
      </c>
      <c r="H4642" s="76">
        <v>0</v>
      </c>
      <c r="I4642" s="74">
        <v>45</v>
      </c>
      <c r="J4642" s="74" t="s">
        <v>180</v>
      </c>
      <c r="K4642" s="74" t="s">
        <v>8</v>
      </c>
      <c r="L4642" s="74" t="s">
        <v>29</v>
      </c>
      <c r="M4642" s="225" t="s">
        <v>12531</v>
      </c>
      <c r="N4642" s="226" t="s">
        <v>3</v>
      </c>
      <c r="O4642" s="225" t="s">
        <v>7</v>
      </c>
      <c r="P4642" s="225" t="s">
        <v>12531</v>
      </c>
      <c r="Q4642" s="225" t="s">
        <v>12532</v>
      </c>
      <c r="R4642" s="225">
        <v>4</v>
      </c>
      <c r="S4642" s="225">
        <v>9</v>
      </c>
      <c r="T4642" s="225">
        <v>13</v>
      </c>
      <c r="U4642" s="302"/>
      <c r="V4642" s="302"/>
      <c r="W4642" s="302"/>
      <c r="X4642" s="302"/>
      <c r="Y4642" s="302"/>
      <c r="Z4642" s="302"/>
      <c r="AA4642" s="302"/>
      <c r="AB4642" s="302"/>
      <c r="AC4642" s="302"/>
      <c r="AD4642" s="302" t="s">
        <v>27</v>
      </c>
      <c r="AE4642" s="302"/>
      <c r="AF4642" s="302"/>
      <c r="AG4642" s="302" t="s">
        <v>10956</v>
      </c>
      <c r="AH4642" s="222"/>
      <c r="AI4642" s="229"/>
    </row>
    <row r="4643" spans="1:35" ht="56.25">
      <c r="A4643" s="70" t="s">
        <v>12463</v>
      </c>
      <c r="B4643" s="74" t="s">
        <v>18</v>
      </c>
      <c r="C4643" s="74" t="s">
        <v>18</v>
      </c>
      <c r="D4643" s="75">
        <v>42345</v>
      </c>
      <c r="E4643" s="76">
        <v>42345.229166666664</v>
      </c>
      <c r="F4643" s="75">
        <v>42346</v>
      </c>
      <c r="G4643" s="76">
        <v>42346.020833333336</v>
      </c>
      <c r="H4643" s="76">
        <f>G4643-E4643</f>
        <v>0.79166666667151731</v>
      </c>
      <c r="I4643" s="74">
        <v>1</v>
      </c>
      <c r="J4643" s="74"/>
      <c r="K4643" s="74"/>
      <c r="L4643" s="74" t="s">
        <v>11</v>
      </c>
      <c r="M4643" s="225" t="s">
        <v>337</v>
      </c>
      <c r="N4643" s="226">
        <v>0.4</v>
      </c>
      <c r="O4643" s="225" t="s">
        <v>2</v>
      </c>
      <c r="P4643" s="225" t="s">
        <v>12788</v>
      </c>
      <c r="Q4643" s="225" t="s">
        <v>12082</v>
      </c>
      <c r="R4643" s="225">
        <f>0.029+0.342</f>
        <v>0.37100000000000005</v>
      </c>
      <c r="S4643" s="225"/>
      <c r="T4643" s="225">
        <f>R4643+S4643</f>
        <v>0.37100000000000005</v>
      </c>
      <c r="U4643" s="302"/>
      <c r="V4643" s="302"/>
      <c r="W4643" s="302"/>
      <c r="X4643" s="302"/>
      <c r="Y4643" s="302"/>
      <c r="Z4643" s="302"/>
      <c r="AA4643" s="302"/>
      <c r="AB4643" s="302"/>
      <c r="AC4643" s="302"/>
      <c r="AD4643" s="302" t="s">
        <v>0</v>
      </c>
      <c r="AE4643" s="302"/>
      <c r="AF4643" s="302"/>
      <c r="AG4643" s="302" t="s">
        <v>468</v>
      </c>
      <c r="AH4643" s="222"/>
      <c r="AI4643" s="229"/>
    </row>
    <row r="4644" spans="1:35" ht="56.25">
      <c r="A4644" s="70" t="s">
        <v>12463</v>
      </c>
      <c r="B4644" s="74" t="s">
        <v>18</v>
      </c>
      <c r="C4644" s="74" t="s">
        <v>18</v>
      </c>
      <c r="D4644" s="75">
        <v>42345</v>
      </c>
      <c r="E4644" s="76">
        <v>42345.423611111109</v>
      </c>
      <c r="F4644" s="75">
        <v>42345</v>
      </c>
      <c r="G4644" s="76">
        <v>42345.444444444445</v>
      </c>
      <c r="H4644" s="76">
        <f>G4644-E4644</f>
        <v>2.0833333335758653E-2</v>
      </c>
      <c r="I4644" s="74">
        <v>3</v>
      </c>
      <c r="J4644" s="74"/>
      <c r="K4644" s="74"/>
      <c r="L4644" s="74" t="s">
        <v>4</v>
      </c>
      <c r="M4644" s="225" t="s">
        <v>7</v>
      </c>
      <c r="N4644" s="226" t="s">
        <v>3</v>
      </c>
      <c r="O4644" s="225" t="s">
        <v>7</v>
      </c>
      <c r="P4644" s="225" t="s">
        <v>12789</v>
      </c>
      <c r="Q4644" s="225" t="s">
        <v>12790</v>
      </c>
      <c r="R4644" s="225">
        <v>0.05</v>
      </c>
      <c r="S4644" s="225"/>
      <c r="T4644" s="225">
        <f>R4644+S4644</f>
        <v>0.05</v>
      </c>
      <c r="U4644" s="302"/>
      <c r="V4644" s="302"/>
      <c r="W4644" s="302"/>
      <c r="X4644" s="302"/>
      <c r="Y4644" s="302"/>
      <c r="Z4644" s="302"/>
      <c r="AA4644" s="302"/>
      <c r="AB4644" s="302"/>
      <c r="AC4644" s="302"/>
      <c r="AD4644" s="302" t="s">
        <v>0</v>
      </c>
      <c r="AE4644" s="302"/>
      <c r="AF4644" s="302"/>
      <c r="AG4644" s="302"/>
      <c r="AH4644" s="222"/>
      <c r="AI4644" s="229"/>
    </row>
    <row r="4645" spans="1:35" ht="56.25">
      <c r="A4645" s="70" t="s">
        <v>12463</v>
      </c>
      <c r="B4645" s="74" t="s">
        <v>18</v>
      </c>
      <c r="C4645" s="74" t="s">
        <v>18</v>
      </c>
      <c r="D4645" s="75">
        <v>42345</v>
      </c>
      <c r="E4645" s="76">
        <v>42345.625</v>
      </c>
      <c r="F4645" s="75">
        <v>42345</v>
      </c>
      <c r="G4645" s="76">
        <v>42345.666666666664</v>
      </c>
      <c r="H4645" s="76">
        <f>G4645-E4645</f>
        <v>4.1666666664241347E-2</v>
      </c>
      <c r="I4645" s="74">
        <v>3</v>
      </c>
      <c r="J4645" s="74"/>
      <c r="K4645" s="74"/>
      <c r="L4645" s="74" t="s">
        <v>4</v>
      </c>
      <c r="M4645" s="225" t="s">
        <v>12791</v>
      </c>
      <c r="N4645" s="226" t="s">
        <v>3</v>
      </c>
      <c r="O4645" s="225" t="s">
        <v>25</v>
      </c>
      <c r="P4645" s="225" t="s">
        <v>12789</v>
      </c>
      <c r="Q4645" s="225" t="s">
        <v>12792</v>
      </c>
      <c r="R4645" s="225">
        <v>0.1</v>
      </c>
      <c r="S4645" s="225"/>
      <c r="T4645" s="225">
        <f>R4645+S4645</f>
        <v>0.1</v>
      </c>
      <c r="U4645" s="302"/>
      <c r="V4645" s="302"/>
      <c r="W4645" s="302"/>
      <c r="X4645" s="302"/>
      <c r="Y4645" s="302"/>
      <c r="Z4645" s="302"/>
      <c r="AA4645" s="302"/>
      <c r="AB4645" s="302"/>
      <c r="AC4645" s="302"/>
      <c r="AD4645" s="302" t="s">
        <v>0</v>
      </c>
      <c r="AE4645" s="302"/>
      <c r="AF4645" s="302"/>
      <c r="AG4645" s="302"/>
      <c r="AH4645" s="222"/>
      <c r="AI4645" s="229"/>
    </row>
    <row r="4646" spans="1:35" ht="75">
      <c r="A4646" s="70" t="s">
        <v>1018</v>
      </c>
      <c r="B4646" s="74" t="s">
        <v>69</v>
      </c>
      <c r="C4646" s="74" t="s">
        <v>69</v>
      </c>
      <c r="D4646" s="75">
        <v>42094</v>
      </c>
      <c r="E4646" s="76">
        <v>0.2951388888888889</v>
      </c>
      <c r="F4646" s="75">
        <v>42094</v>
      </c>
      <c r="G4646" s="76">
        <v>0.29583333333333334</v>
      </c>
      <c r="H4646" s="76">
        <v>6.9444444444444198E-4</v>
      </c>
      <c r="I4646" s="74">
        <v>5</v>
      </c>
      <c r="J4646" s="74" t="s">
        <v>143</v>
      </c>
      <c r="K4646" s="74" t="s">
        <v>8</v>
      </c>
      <c r="L4646" s="74" t="s">
        <v>9</v>
      </c>
      <c r="M4646" s="225" t="s">
        <v>2057</v>
      </c>
      <c r="N4646" s="226" t="s">
        <v>3</v>
      </c>
      <c r="O4646" s="225" t="s">
        <v>7</v>
      </c>
      <c r="P4646" s="225" t="s">
        <v>1534</v>
      </c>
      <c r="Q4646" s="225" t="s">
        <v>1535</v>
      </c>
      <c r="R4646" s="225"/>
      <c r="S4646" s="225">
        <v>0.47499999999999998</v>
      </c>
      <c r="T4646" s="225">
        <v>0.49199999999999999</v>
      </c>
      <c r="U4646" s="302" t="s">
        <v>28</v>
      </c>
      <c r="V4646" s="302">
        <v>1979</v>
      </c>
      <c r="W4646" s="302" t="s">
        <v>1477</v>
      </c>
      <c r="X4646" s="302" t="s">
        <v>724</v>
      </c>
      <c r="Y4646" s="302" t="s">
        <v>1611</v>
      </c>
      <c r="Z4646" s="302">
        <v>100</v>
      </c>
      <c r="AA4646" s="302" t="s">
        <v>1612</v>
      </c>
      <c r="AB4646" s="302">
        <v>0</v>
      </c>
      <c r="AC4646" s="302" t="s">
        <v>1611</v>
      </c>
      <c r="AD4646" s="302" t="s">
        <v>66</v>
      </c>
      <c r="AE4646" s="302" t="s">
        <v>53</v>
      </c>
      <c r="AF4646" s="302"/>
      <c r="AG4646" s="302" t="s">
        <v>1535</v>
      </c>
      <c r="AH4646" s="222"/>
      <c r="AI4646" s="229"/>
    </row>
    <row r="4647" spans="1:35" ht="93.75">
      <c r="A4647" s="70" t="s">
        <v>1018</v>
      </c>
      <c r="B4647" s="74" t="s">
        <v>69</v>
      </c>
      <c r="C4647" s="74" t="s">
        <v>69</v>
      </c>
      <c r="D4647" s="75">
        <v>42094</v>
      </c>
      <c r="E4647" s="76">
        <v>0.59236111111111112</v>
      </c>
      <c r="F4647" s="75">
        <v>42094</v>
      </c>
      <c r="G4647" s="76">
        <v>0.6777777777777777</v>
      </c>
      <c r="H4647" s="76">
        <v>8.5416666666666585E-2</v>
      </c>
      <c r="I4647" s="74">
        <v>11</v>
      </c>
      <c r="J4647" s="74" t="s">
        <v>143</v>
      </c>
      <c r="K4647" s="74" t="s">
        <v>20</v>
      </c>
      <c r="L4647" s="74" t="s">
        <v>9</v>
      </c>
      <c r="M4647" s="225" t="s">
        <v>2062</v>
      </c>
      <c r="N4647" s="226" t="s">
        <v>3</v>
      </c>
      <c r="O4647" s="225" t="s">
        <v>7</v>
      </c>
      <c r="P4647" s="225" t="s">
        <v>2063</v>
      </c>
      <c r="Q4647" s="225" t="s">
        <v>2064</v>
      </c>
      <c r="R4647" s="225">
        <v>7.3369999999999997</v>
      </c>
      <c r="S4647" s="225">
        <v>0.55900000000000005</v>
      </c>
      <c r="T4647" s="225">
        <v>7.8959999999999999</v>
      </c>
      <c r="U4647" s="302" t="s">
        <v>28</v>
      </c>
      <c r="V4647" s="302">
        <v>2002</v>
      </c>
      <c r="W4647" s="302" t="s">
        <v>1477</v>
      </c>
      <c r="X4647" s="302" t="s">
        <v>724</v>
      </c>
      <c r="Y4647" s="302" t="s">
        <v>1611</v>
      </c>
      <c r="Z4647" s="302">
        <v>100</v>
      </c>
      <c r="AA4647" s="302" t="s">
        <v>1612</v>
      </c>
      <c r="AB4647" s="302">
        <v>0</v>
      </c>
      <c r="AC4647" s="302" t="s">
        <v>1611</v>
      </c>
      <c r="AD4647" s="302" t="s">
        <v>66</v>
      </c>
      <c r="AE4647" s="302" t="s">
        <v>53</v>
      </c>
      <c r="AF4647" s="302"/>
      <c r="AG4647" s="302" t="s">
        <v>2065</v>
      </c>
      <c r="AH4647" s="222"/>
      <c r="AI4647" s="229"/>
    </row>
    <row r="4648" spans="1:35" ht="197.25">
      <c r="A4648" s="70" t="s">
        <v>12463</v>
      </c>
      <c r="B4648" s="74" t="s">
        <v>12</v>
      </c>
      <c r="C4648" s="74" t="s">
        <v>127</v>
      </c>
      <c r="D4648" s="75">
        <v>42345</v>
      </c>
      <c r="E4648" s="76">
        <v>0.12569444444444444</v>
      </c>
      <c r="F4648" s="75">
        <v>42345</v>
      </c>
      <c r="G4648" s="76">
        <v>0.12569444444444444</v>
      </c>
      <c r="H4648" s="76">
        <f>G4648-E4648</f>
        <v>0</v>
      </c>
      <c r="I4648" s="74">
        <v>19</v>
      </c>
      <c r="J4648" s="74" t="s">
        <v>13305</v>
      </c>
      <c r="K4648" s="74" t="s">
        <v>8</v>
      </c>
      <c r="L4648" s="74" t="s">
        <v>4</v>
      </c>
      <c r="M4648" s="225" t="s">
        <v>13306</v>
      </c>
      <c r="N4648" s="226" t="s">
        <v>3</v>
      </c>
      <c r="O4648" s="225" t="s">
        <v>7</v>
      </c>
      <c r="P4648" s="225" t="s">
        <v>7717</v>
      </c>
      <c r="Q4648" s="225" t="s">
        <v>13307</v>
      </c>
      <c r="R4648" s="225">
        <v>2.1</v>
      </c>
      <c r="S4648" s="225">
        <v>1.9</v>
      </c>
      <c r="T4648" s="225">
        <v>4</v>
      </c>
      <c r="U4648" s="302" t="s">
        <v>46</v>
      </c>
      <c r="V4648" s="302" t="s">
        <v>5246</v>
      </c>
      <c r="W4648" s="302" t="s">
        <v>13308</v>
      </c>
      <c r="X4648" s="302" t="s">
        <v>762</v>
      </c>
      <c r="Y4648" s="302" t="s">
        <v>13309</v>
      </c>
      <c r="Z4648" s="302">
        <v>1</v>
      </c>
      <c r="AA4648" s="302" t="s">
        <v>13310</v>
      </c>
      <c r="AB4648" s="302" t="s">
        <v>128</v>
      </c>
      <c r="AC4648" s="302" t="s">
        <v>128</v>
      </c>
      <c r="AD4648" s="302" t="s">
        <v>40</v>
      </c>
      <c r="AE4648" s="302" t="s">
        <v>128</v>
      </c>
      <c r="AF4648" s="302" t="s">
        <v>128</v>
      </c>
      <c r="AG4648" s="302"/>
      <c r="AH4648" s="222"/>
      <c r="AI4648" s="229"/>
    </row>
    <row r="4649" spans="1:35" ht="409.5">
      <c r="A4649" s="165" t="s">
        <v>12463</v>
      </c>
      <c r="B4649" s="165" t="s">
        <v>19</v>
      </c>
      <c r="C4649" s="165" t="s">
        <v>19</v>
      </c>
      <c r="D4649" s="375">
        <v>42345</v>
      </c>
      <c r="E4649" s="394">
        <v>0.73611111111111116</v>
      </c>
      <c r="F4649" s="375">
        <v>42346</v>
      </c>
      <c r="G4649" s="394">
        <v>0.62986111111111109</v>
      </c>
      <c r="H4649" s="407">
        <v>0.58333333333333337</v>
      </c>
      <c r="I4649" s="413">
        <v>74</v>
      </c>
      <c r="J4649" s="165"/>
      <c r="K4649" s="165"/>
      <c r="L4649" s="165" t="s">
        <v>4</v>
      </c>
      <c r="M4649" s="429" t="s">
        <v>157</v>
      </c>
      <c r="N4649" s="429">
        <v>110</v>
      </c>
      <c r="O4649" s="429" t="s">
        <v>7</v>
      </c>
      <c r="P4649" s="442" t="s">
        <v>12525</v>
      </c>
      <c r="Q4649" s="447" t="s">
        <v>13985</v>
      </c>
      <c r="R4649" s="429">
        <v>1397</v>
      </c>
      <c r="S4649" s="429">
        <f>T4649-R4649</f>
        <v>311</v>
      </c>
      <c r="T4649" s="429">
        <v>1708</v>
      </c>
      <c r="U4649" s="302" t="s">
        <v>28</v>
      </c>
      <c r="V4649" s="302">
        <v>2014</v>
      </c>
      <c r="W4649" s="302" t="s">
        <v>13484</v>
      </c>
      <c r="X4649" s="302">
        <v>0</v>
      </c>
      <c r="Y4649" s="302">
        <v>42151</v>
      </c>
      <c r="Z4649" s="302">
        <v>90</v>
      </c>
      <c r="AA4649" s="302">
        <v>42363</v>
      </c>
      <c r="AB4649" s="302">
        <v>0</v>
      </c>
      <c r="AC4649" s="302">
        <v>42253</v>
      </c>
      <c r="AD4649" s="302" t="s">
        <v>75</v>
      </c>
      <c r="AE4649" s="302"/>
      <c r="AF4649" s="302"/>
      <c r="AG4649" s="302"/>
      <c r="AH4649" s="222"/>
      <c r="AI4649" s="229" t="s">
        <v>13986</v>
      </c>
    </row>
    <row r="4650" spans="1:35" ht="78.75">
      <c r="A4650" s="70" t="s">
        <v>12463</v>
      </c>
      <c r="B4650" s="161" t="s">
        <v>84</v>
      </c>
      <c r="C4650" s="74" t="s">
        <v>12836</v>
      </c>
      <c r="D4650" s="163">
        <v>42346</v>
      </c>
      <c r="E4650" s="117">
        <v>1.3888888888888888E-2</v>
      </c>
      <c r="F4650" s="163">
        <v>42346</v>
      </c>
      <c r="G4650" s="117">
        <v>1.3888888888888888E-2</v>
      </c>
      <c r="H4650" s="158">
        <f>G4650-E4650</f>
        <v>0</v>
      </c>
      <c r="I4650" s="70">
        <v>255</v>
      </c>
      <c r="J4650" s="73"/>
      <c r="K4650" s="94" t="s">
        <v>8</v>
      </c>
      <c r="L4650" s="73" t="s">
        <v>16</v>
      </c>
      <c r="M4650" s="222" t="s">
        <v>12521</v>
      </c>
      <c r="N4650" s="219">
        <v>110</v>
      </c>
      <c r="O4650" s="441" t="s">
        <v>7</v>
      </c>
      <c r="P4650" s="222" t="s">
        <v>12521</v>
      </c>
      <c r="Q4650" s="439" t="s">
        <v>12956</v>
      </c>
      <c r="R4650" s="250">
        <v>205.6</v>
      </c>
      <c r="S4650" s="250"/>
      <c r="T4650" s="250">
        <v>205.6</v>
      </c>
      <c r="U4650" s="304"/>
      <c r="V4650" s="279"/>
      <c r="W4650" s="279"/>
      <c r="X4650" s="279"/>
      <c r="Y4650" s="279"/>
      <c r="Z4650" s="279"/>
      <c r="AA4650" s="279"/>
      <c r="AB4650" s="279"/>
      <c r="AC4650" s="279"/>
      <c r="AD4650" s="274" t="s">
        <v>37</v>
      </c>
      <c r="AE4650" s="279"/>
      <c r="AF4650" s="279"/>
      <c r="AG4650" s="273" t="s">
        <v>12955</v>
      </c>
      <c r="AH4650" s="222"/>
      <c r="AI4650" s="229"/>
    </row>
    <row r="4651" spans="1:35" ht="409.5">
      <c r="A4651" s="70" t="s">
        <v>12463</v>
      </c>
      <c r="B4651" s="79" t="s">
        <v>1412</v>
      </c>
      <c r="C4651" s="79" t="s">
        <v>1423</v>
      </c>
      <c r="D4651" s="75">
        <v>42346</v>
      </c>
      <c r="E4651" s="76">
        <v>0.29652777777777778</v>
      </c>
      <c r="F4651" s="75">
        <v>42346</v>
      </c>
      <c r="G4651" s="76">
        <v>0.35000000000000003</v>
      </c>
      <c r="H4651" s="76">
        <v>5.347222222222222E-2</v>
      </c>
      <c r="I4651" s="79">
        <v>3</v>
      </c>
      <c r="J4651" s="79"/>
      <c r="K4651" s="79"/>
      <c r="L4651" s="80" t="s">
        <v>4</v>
      </c>
      <c r="M4651" s="224" t="s">
        <v>12545</v>
      </c>
      <c r="N4651" s="224" t="s">
        <v>3</v>
      </c>
      <c r="O4651" s="225" t="s">
        <v>7</v>
      </c>
      <c r="P4651" s="224" t="s">
        <v>12545</v>
      </c>
      <c r="Q4651" s="225" t="s">
        <v>12690</v>
      </c>
      <c r="R4651" s="459">
        <v>2</v>
      </c>
      <c r="S4651" s="459"/>
      <c r="T4651" s="459">
        <v>2</v>
      </c>
      <c r="U4651" s="311" t="s">
        <v>13970</v>
      </c>
      <c r="V4651" s="311" t="s">
        <v>128</v>
      </c>
      <c r="W4651" s="311" t="s">
        <v>128</v>
      </c>
      <c r="X4651" s="311" t="s">
        <v>128</v>
      </c>
      <c r="Y4651" s="311" t="s">
        <v>13942</v>
      </c>
      <c r="Z4651" s="311" t="s">
        <v>128</v>
      </c>
      <c r="AA4651" s="311" t="s">
        <v>128</v>
      </c>
      <c r="AB4651" s="311">
        <v>0</v>
      </c>
      <c r="AC4651" s="311" t="s">
        <v>13936</v>
      </c>
      <c r="AD4651" s="311" t="s">
        <v>56</v>
      </c>
      <c r="AE4651" s="311"/>
      <c r="AF4651" s="311" t="s">
        <v>128</v>
      </c>
      <c r="AG4651" s="311" t="s">
        <v>128</v>
      </c>
      <c r="AH4651" s="230"/>
      <c r="AI4651" s="234"/>
    </row>
    <row r="4652" spans="1:35" ht="168.75">
      <c r="A4652" s="70" t="s">
        <v>12463</v>
      </c>
      <c r="B4652" s="74" t="s">
        <v>19</v>
      </c>
      <c r="C4652" s="74" t="s">
        <v>19</v>
      </c>
      <c r="D4652" s="75">
        <v>42346</v>
      </c>
      <c r="E4652" s="76">
        <v>0.24305555555555555</v>
      </c>
      <c r="F4652" s="75">
        <v>42346</v>
      </c>
      <c r="G4652" s="76">
        <v>0.24374999999999999</v>
      </c>
      <c r="H4652" s="76">
        <v>6.9444444444444198E-4</v>
      </c>
      <c r="I4652" s="74">
        <v>3</v>
      </c>
      <c r="J4652" s="74"/>
      <c r="K4652" s="74" t="s">
        <v>8</v>
      </c>
      <c r="L4652" s="74" t="s">
        <v>9</v>
      </c>
      <c r="M4652" s="225" t="s">
        <v>1202</v>
      </c>
      <c r="N4652" s="226" t="s">
        <v>3</v>
      </c>
      <c r="O4652" s="225" t="s">
        <v>7</v>
      </c>
      <c r="P4652" s="225" t="s">
        <v>12540</v>
      </c>
      <c r="Q4652" s="225" t="s">
        <v>13487</v>
      </c>
      <c r="R4652" s="225">
        <v>1</v>
      </c>
      <c r="S4652" s="225">
        <v>7</v>
      </c>
      <c r="T4652" s="225">
        <v>8</v>
      </c>
      <c r="U4652" s="302" t="s">
        <v>28</v>
      </c>
      <c r="V4652" s="302">
        <v>1976</v>
      </c>
      <c r="W4652" s="302" t="s">
        <v>1477</v>
      </c>
      <c r="X4652" s="302">
        <v>0</v>
      </c>
      <c r="Y4652" s="302">
        <v>42183</v>
      </c>
      <c r="Z4652" s="302">
        <v>100</v>
      </c>
      <c r="AA4652" s="302">
        <v>42346</v>
      </c>
      <c r="AB4652" s="302">
        <v>0</v>
      </c>
      <c r="AC4652" s="302">
        <v>42183</v>
      </c>
      <c r="AD4652" s="302" t="s">
        <v>30</v>
      </c>
      <c r="AE4652" s="302"/>
      <c r="AF4652" s="302"/>
      <c r="AG4652" s="302"/>
      <c r="AH4652" s="222"/>
      <c r="AI4652" s="229"/>
    </row>
    <row r="4653" spans="1:35" ht="150">
      <c r="A4653" s="70" t="s">
        <v>12463</v>
      </c>
      <c r="B4653" s="74" t="s">
        <v>19</v>
      </c>
      <c r="C4653" s="74" t="s">
        <v>19</v>
      </c>
      <c r="D4653" s="75">
        <v>42346</v>
      </c>
      <c r="E4653" s="76">
        <v>0.58333333333333337</v>
      </c>
      <c r="F4653" s="75">
        <v>42346</v>
      </c>
      <c r="G4653" s="76">
        <v>0.62986111111111109</v>
      </c>
      <c r="H4653" s="76">
        <v>4.6527777777777724E-2</v>
      </c>
      <c r="I4653" s="74">
        <v>65</v>
      </c>
      <c r="J4653" s="74"/>
      <c r="K4653" s="74"/>
      <c r="L4653" s="74" t="s">
        <v>4</v>
      </c>
      <c r="M4653" s="225" t="s">
        <v>1801</v>
      </c>
      <c r="N4653" s="226">
        <v>110</v>
      </c>
      <c r="O4653" s="225" t="s">
        <v>7</v>
      </c>
      <c r="P4653" s="225" t="s">
        <v>12541</v>
      </c>
      <c r="Q4653" s="225" t="s">
        <v>13488</v>
      </c>
      <c r="R4653" s="225">
        <v>48</v>
      </c>
      <c r="S4653" s="225">
        <v>98</v>
      </c>
      <c r="T4653" s="225">
        <v>146</v>
      </c>
      <c r="U4653" s="302" t="s">
        <v>28</v>
      </c>
      <c r="V4653" s="302">
        <v>2014</v>
      </c>
      <c r="W4653" s="302" t="s">
        <v>13484</v>
      </c>
      <c r="X4653" s="302">
        <v>0</v>
      </c>
      <c r="Y4653" s="302">
        <v>42151</v>
      </c>
      <c r="Z4653" s="302">
        <v>90</v>
      </c>
      <c r="AA4653" s="302">
        <v>42363</v>
      </c>
      <c r="AB4653" s="302">
        <v>0</v>
      </c>
      <c r="AC4653" s="302">
        <v>42253</v>
      </c>
      <c r="AD4653" s="302" t="s">
        <v>75</v>
      </c>
      <c r="AE4653" s="302"/>
      <c r="AF4653" s="302"/>
      <c r="AG4653" s="302"/>
      <c r="AH4653" s="222"/>
      <c r="AI4653" s="229"/>
    </row>
    <row r="4654" spans="1:35" ht="299.25">
      <c r="A4654" s="70" t="s">
        <v>12463</v>
      </c>
      <c r="B4654" s="74" t="s">
        <v>15</v>
      </c>
      <c r="C4654" s="74" t="s">
        <v>11831</v>
      </c>
      <c r="D4654" s="75">
        <v>42346</v>
      </c>
      <c r="E4654" s="76">
        <v>0.39444444444444443</v>
      </c>
      <c r="F4654" s="75">
        <v>42346</v>
      </c>
      <c r="G4654" s="76">
        <v>0.39513888888888887</v>
      </c>
      <c r="H4654" s="76">
        <f>(F4654+G4654)-(D4654+E4654)</f>
        <v>6.944444467080757E-4</v>
      </c>
      <c r="I4654" s="74">
        <v>9</v>
      </c>
      <c r="J4654" s="74" t="s">
        <v>11839</v>
      </c>
      <c r="K4654" s="74" t="s">
        <v>50</v>
      </c>
      <c r="L4654" s="74" t="s">
        <v>4</v>
      </c>
      <c r="M4654" s="225" t="s">
        <v>6565</v>
      </c>
      <c r="N4654" s="226">
        <v>35</v>
      </c>
      <c r="O4654" s="225" t="s">
        <v>13</v>
      </c>
      <c r="P4654" s="225" t="s">
        <v>12542</v>
      </c>
      <c r="Q4654" s="225" t="s">
        <v>12543</v>
      </c>
      <c r="R4654" s="225">
        <v>0.55000000000000004</v>
      </c>
      <c r="S4654" s="225"/>
      <c r="T4654" s="225">
        <f>SUM(R4654:S4654)</f>
        <v>0.55000000000000004</v>
      </c>
      <c r="U4654" s="302" t="s">
        <v>28</v>
      </c>
      <c r="V4654" s="302">
        <v>1971</v>
      </c>
      <c r="W4654" s="302" t="s">
        <v>13102</v>
      </c>
      <c r="X4654" s="302"/>
      <c r="Y4654" s="302" t="s">
        <v>13103</v>
      </c>
      <c r="Z4654" s="302">
        <v>100</v>
      </c>
      <c r="AA4654" s="302" t="s">
        <v>5573</v>
      </c>
      <c r="AB4654" s="302">
        <v>0</v>
      </c>
      <c r="AC4654" s="302"/>
      <c r="AD4654" s="302" t="s">
        <v>74</v>
      </c>
      <c r="AE4654" s="302" t="s">
        <v>53</v>
      </c>
      <c r="AF4654" s="302"/>
      <c r="AG4654" s="302" t="s">
        <v>13104</v>
      </c>
      <c r="AH4654" s="222"/>
      <c r="AI4654" s="229"/>
    </row>
    <row r="4655" spans="1:35" ht="220.5">
      <c r="A4655" s="70" t="s">
        <v>12463</v>
      </c>
      <c r="B4655" s="74" t="s">
        <v>15</v>
      </c>
      <c r="C4655" s="74" t="s">
        <v>11831</v>
      </c>
      <c r="D4655" s="75">
        <v>42346</v>
      </c>
      <c r="E4655" s="76">
        <v>0.68819444444444444</v>
      </c>
      <c r="F4655" s="75">
        <v>42346</v>
      </c>
      <c r="G4655" s="76">
        <v>0.69305555555555554</v>
      </c>
      <c r="H4655" s="76">
        <f>(F4655+G4655)-(D4655+E4655)</f>
        <v>4.8611111124046147E-3</v>
      </c>
      <c r="I4655" s="74">
        <v>11</v>
      </c>
      <c r="J4655" s="74" t="s">
        <v>150</v>
      </c>
      <c r="K4655" s="74" t="s">
        <v>50</v>
      </c>
      <c r="L4655" s="74" t="s">
        <v>9</v>
      </c>
      <c r="M4655" s="225" t="s">
        <v>325</v>
      </c>
      <c r="N4655" s="226" t="s">
        <v>3</v>
      </c>
      <c r="O4655" s="225" t="s">
        <v>7</v>
      </c>
      <c r="P4655" s="225" t="s">
        <v>698</v>
      </c>
      <c r="Q4655" s="225" t="s">
        <v>12738</v>
      </c>
      <c r="R4655" s="225">
        <v>0.3</v>
      </c>
      <c r="S4655" s="225">
        <v>2.97</v>
      </c>
      <c r="T4655" s="225">
        <f>SUM(R4655:S4655)</f>
        <v>3.27</v>
      </c>
      <c r="U4655" s="302" t="s">
        <v>28</v>
      </c>
      <c r="V4655" s="302">
        <v>1954</v>
      </c>
      <c r="W4655" s="302" t="s">
        <v>587</v>
      </c>
      <c r="X4655" s="302"/>
      <c r="Y4655" s="302" t="s">
        <v>13105</v>
      </c>
      <c r="Z4655" s="302">
        <v>100</v>
      </c>
      <c r="AA4655" s="302" t="s">
        <v>5573</v>
      </c>
      <c r="AB4655" s="302">
        <v>0</v>
      </c>
      <c r="AC4655" s="302"/>
      <c r="AD4655" s="302" t="s">
        <v>30</v>
      </c>
      <c r="AE4655" s="302" t="s">
        <v>53</v>
      </c>
      <c r="AF4655" s="302"/>
      <c r="AG4655" s="302" t="s">
        <v>13106</v>
      </c>
      <c r="AH4655" s="222"/>
      <c r="AI4655" s="229"/>
    </row>
    <row r="4656" spans="1:35" ht="283.5">
      <c r="A4656" s="70" t="s">
        <v>12463</v>
      </c>
      <c r="B4656" s="74" t="s">
        <v>15</v>
      </c>
      <c r="C4656" s="74" t="s">
        <v>11831</v>
      </c>
      <c r="D4656" s="75">
        <v>42346</v>
      </c>
      <c r="E4656" s="76">
        <v>0.69097222222222221</v>
      </c>
      <c r="F4656" s="75">
        <v>42346</v>
      </c>
      <c r="G4656" s="76">
        <v>0.7270833333333333</v>
      </c>
      <c r="H4656" s="76">
        <f>(F4656+G4656)-(D4656+E4656)</f>
        <v>3.6111111112404615E-2</v>
      </c>
      <c r="I4656" s="74">
        <v>3</v>
      </c>
      <c r="J4656" s="74" t="s">
        <v>150</v>
      </c>
      <c r="K4656" s="74" t="s">
        <v>14</v>
      </c>
      <c r="L4656" s="74" t="s">
        <v>9</v>
      </c>
      <c r="M4656" s="225" t="s">
        <v>200</v>
      </c>
      <c r="N4656" s="226" t="s">
        <v>3</v>
      </c>
      <c r="O4656" s="225" t="s">
        <v>7</v>
      </c>
      <c r="P4656" s="225" t="s">
        <v>12544</v>
      </c>
      <c r="Q4656" s="225" t="s">
        <v>12739</v>
      </c>
      <c r="R4656" s="225">
        <v>0.39</v>
      </c>
      <c r="S4656" s="225"/>
      <c r="T4656" s="225">
        <f>SUM(R4656:S4656)</f>
        <v>0.39</v>
      </c>
      <c r="U4656" s="302" t="s">
        <v>28</v>
      </c>
      <c r="V4656" s="302">
        <v>1949</v>
      </c>
      <c r="W4656" s="302" t="s">
        <v>1908</v>
      </c>
      <c r="X4656" s="302"/>
      <c r="Y4656" s="302" t="s">
        <v>13105</v>
      </c>
      <c r="Z4656" s="302">
        <v>100</v>
      </c>
      <c r="AA4656" s="302" t="s">
        <v>5573</v>
      </c>
      <c r="AB4656" s="302">
        <v>0</v>
      </c>
      <c r="AC4656" s="302"/>
      <c r="AD4656" s="302" t="s">
        <v>30</v>
      </c>
      <c r="AE4656" s="302" t="s">
        <v>53</v>
      </c>
      <c r="AF4656" s="302"/>
      <c r="AG4656" s="302" t="s">
        <v>13107</v>
      </c>
      <c r="AH4656" s="222"/>
      <c r="AI4656" s="229"/>
    </row>
    <row r="4657" spans="1:35" ht="283.5">
      <c r="A4657" s="70" t="s">
        <v>12463</v>
      </c>
      <c r="B4657" s="74" t="s">
        <v>15</v>
      </c>
      <c r="C4657" s="74" t="s">
        <v>11831</v>
      </c>
      <c r="D4657" s="75">
        <v>42346</v>
      </c>
      <c r="E4657" s="76">
        <v>0.69097222222222221</v>
      </c>
      <c r="F4657" s="75">
        <v>42346</v>
      </c>
      <c r="G4657" s="76">
        <v>0.74583333333333324</v>
      </c>
      <c r="H4657" s="76">
        <f>(F4657+G4657)-(D4657+E4657)</f>
        <v>5.4861111115314998E-2</v>
      </c>
      <c r="I4657" s="74">
        <v>1</v>
      </c>
      <c r="J4657" s="74" t="s">
        <v>150</v>
      </c>
      <c r="K4657" s="74" t="s">
        <v>14</v>
      </c>
      <c r="L4657" s="74" t="s">
        <v>9</v>
      </c>
      <c r="M4657" s="225" t="s">
        <v>680</v>
      </c>
      <c r="N4657" s="226" t="s">
        <v>3</v>
      </c>
      <c r="O4657" s="225" t="s">
        <v>7</v>
      </c>
      <c r="P4657" s="225" t="s">
        <v>12028</v>
      </c>
      <c r="Q4657" s="225" t="s">
        <v>12740</v>
      </c>
      <c r="R4657" s="225">
        <v>0.19</v>
      </c>
      <c r="S4657" s="225"/>
      <c r="T4657" s="225">
        <f>SUM(R4657:S4657)</f>
        <v>0.19</v>
      </c>
      <c r="U4657" s="302" t="s">
        <v>28</v>
      </c>
      <c r="V4657" s="302">
        <v>1950</v>
      </c>
      <c r="W4657" s="302" t="s">
        <v>1908</v>
      </c>
      <c r="X4657" s="302"/>
      <c r="Y4657" s="302" t="s">
        <v>13108</v>
      </c>
      <c r="Z4657" s="302">
        <v>100</v>
      </c>
      <c r="AA4657" s="302" t="s">
        <v>5573</v>
      </c>
      <c r="AB4657" s="302">
        <v>0</v>
      </c>
      <c r="AC4657" s="302"/>
      <c r="AD4657" s="302" t="s">
        <v>30</v>
      </c>
      <c r="AE4657" s="302" t="s">
        <v>53</v>
      </c>
      <c r="AF4657" s="302"/>
      <c r="AG4657" s="302" t="s">
        <v>13109</v>
      </c>
      <c r="AH4657" s="222"/>
      <c r="AI4657" s="229"/>
    </row>
    <row r="4658" spans="1:35" ht="75">
      <c r="A4658" s="70" t="s">
        <v>1018</v>
      </c>
      <c r="B4658" s="74" t="s">
        <v>69</v>
      </c>
      <c r="C4658" s="74" t="s">
        <v>69</v>
      </c>
      <c r="D4658" s="75">
        <v>42094</v>
      </c>
      <c r="E4658" s="76">
        <v>0.59236111111111112</v>
      </c>
      <c r="F4658" s="75">
        <v>42094</v>
      </c>
      <c r="G4658" s="76">
        <v>0.6333333333333333</v>
      </c>
      <c r="H4658" s="76">
        <v>4.0972222222222188E-2</v>
      </c>
      <c r="I4658" s="74">
        <v>5</v>
      </c>
      <c r="J4658" s="74" t="s">
        <v>150</v>
      </c>
      <c r="K4658" s="74" t="s">
        <v>20</v>
      </c>
      <c r="L4658" s="74" t="s">
        <v>9</v>
      </c>
      <c r="M4658" s="225" t="s">
        <v>2058</v>
      </c>
      <c r="N4658" s="226" t="s">
        <v>3</v>
      </c>
      <c r="O4658" s="225" t="s">
        <v>7</v>
      </c>
      <c r="P4658" s="225" t="s">
        <v>2059</v>
      </c>
      <c r="Q4658" s="225" t="s">
        <v>2060</v>
      </c>
      <c r="R4658" s="225">
        <v>1.0960000000000001</v>
      </c>
      <c r="S4658" s="225">
        <v>0.36599999999999999</v>
      </c>
      <c r="T4658" s="225">
        <v>1.4620000000000002</v>
      </c>
      <c r="U4658" s="302" t="s">
        <v>28</v>
      </c>
      <c r="V4658" s="302">
        <v>2001</v>
      </c>
      <c r="W4658" s="302" t="s">
        <v>1477</v>
      </c>
      <c r="X4658" s="302" t="s">
        <v>724</v>
      </c>
      <c r="Y4658" s="302" t="s">
        <v>2026</v>
      </c>
      <c r="Z4658" s="302">
        <v>100</v>
      </c>
      <c r="AA4658" s="302" t="s">
        <v>1921</v>
      </c>
      <c r="AB4658" s="302">
        <v>0</v>
      </c>
      <c r="AC4658" s="302" t="s">
        <v>2026</v>
      </c>
      <c r="AD4658" s="302" t="s">
        <v>66</v>
      </c>
      <c r="AE4658" s="302" t="s">
        <v>53</v>
      </c>
      <c r="AF4658" s="302"/>
      <c r="AG4658" s="302" t="s">
        <v>2061</v>
      </c>
      <c r="AH4658" s="222"/>
      <c r="AI4658" s="229"/>
    </row>
    <row r="4659" spans="1:35" ht="37.5">
      <c r="A4659" s="70" t="s">
        <v>12463</v>
      </c>
      <c r="B4659" s="74" t="s">
        <v>18</v>
      </c>
      <c r="C4659" s="74" t="s">
        <v>18</v>
      </c>
      <c r="D4659" s="75">
        <v>42346</v>
      </c>
      <c r="E4659" s="76">
        <v>42346.666666666664</v>
      </c>
      <c r="F4659" s="75">
        <v>42346</v>
      </c>
      <c r="G4659" s="76">
        <v>42347.416666666664</v>
      </c>
      <c r="H4659" s="76">
        <f>G4659-E4659</f>
        <v>0.75</v>
      </c>
      <c r="I4659" s="74">
        <v>3</v>
      </c>
      <c r="J4659" s="74"/>
      <c r="K4659" s="74"/>
      <c r="L4659" s="74" t="s">
        <v>11</v>
      </c>
      <c r="M4659" s="225" t="s">
        <v>7</v>
      </c>
      <c r="N4659" s="226" t="s">
        <v>3</v>
      </c>
      <c r="O4659" s="225" t="s">
        <v>7</v>
      </c>
      <c r="P4659" s="225" t="s">
        <v>340</v>
      </c>
      <c r="Q4659" s="225" t="s">
        <v>12793</v>
      </c>
      <c r="R4659" s="225">
        <f>0.63+0.128</f>
        <v>0.75800000000000001</v>
      </c>
      <c r="S4659" s="225"/>
      <c r="T4659" s="225">
        <f>R4659+S4659</f>
        <v>0.75800000000000001</v>
      </c>
      <c r="U4659" s="302"/>
      <c r="V4659" s="302"/>
      <c r="W4659" s="302"/>
      <c r="X4659" s="302"/>
      <c r="Y4659" s="302"/>
      <c r="Z4659" s="302"/>
      <c r="AA4659" s="302"/>
      <c r="AB4659" s="302"/>
      <c r="AC4659" s="302"/>
      <c r="AD4659" s="302" t="s">
        <v>0</v>
      </c>
      <c r="AE4659" s="302"/>
      <c r="AF4659" s="302"/>
      <c r="AG4659" s="302" t="s">
        <v>13929</v>
      </c>
      <c r="AH4659" s="222"/>
      <c r="AI4659" s="229"/>
    </row>
    <row r="4660" spans="1:35" ht="56.25">
      <c r="A4660" s="70" t="s">
        <v>12463</v>
      </c>
      <c r="B4660" s="74" t="s">
        <v>18</v>
      </c>
      <c r="C4660" s="74" t="s">
        <v>18</v>
      </c>
      <c r="D4660" s="75">
        <v>42346</v>
      </c>
      <c r="E4660" s="76">
        <v>42346.4375</v>
      </c>
      <c r="F4660" s="75">
        <v>42346</v>
      </c>
      <c r="G4660" s="76">
        <v>42346.625</v>
      </c>
      <c r="H4660" s="76">
        <f>G4660-E4660</f>
        <v>0.1875</v>
      </c>
      <c r="I4660" s="74">
        <v>4</v>
      </c>
      <c r="J4660" s="74"/>
      <c r="K4660" s="74"/>
      <c r="L4660" s="74" t="s">
        <v>4</v>
      </c>
      <c r="M4660" s="225" t="s">
        <v>12791</v>
      </c>
      <c r="N4660" s="226" t="s">
        <v>3</v>
      </c>
      <c r="O4660" s="225" t="s">
        <v>25</v>
      </c>
      <c r="P4660" s="225" t="s">
        <v>12794</v>
      </c>
      <c r="Q4660" s="225" t="s">
        <v>12795</v>
      </c>
      <c r="R4660" s="225">
        <v>1.347</v>
      </c>
      <c r="S4660" s="225"/>
      <c r="T4660" s="225">
        <f>R4660+S4660</f>
        <v>1.347</v>
      </c>
      <c r="U4660" s="302"/>
      <c r="V4660" s="302"/>
      <c r="W4660" s="302"/>
      <c r="X4660" s="302"/>
      <c r="Y4660" s="302"/>
      <c r="Z4660" s="302"/>
      <c r="AA4660" s="302"/>
      <c r="AB4660" s="302"/>
      <c r="AC4660" s="302"/>
      <c r="AD4660" s="302" t="s">
        <v>0</v>
      </c>
      <c r="AE4660" s="302"/>
      <c r="AF4660" s="302"/>
      <c r="AG4660" s="302"/>
      <c r="AH4660" s="222"/>
      <c r="AI4660" s="229"/>
    </row>
    <row r="4661" spans="1:35" ht="78.75">
      <c r="A4661" s="70" t="s">
        <v>1018</v>
      </c>
      <c r="B4661" s="74" t="s">
        <v>69</v>
      </c>
      <c r="C4661" s="74" t="s">
        <v>69</v>
      </c>
      <c r="D4661" s="75">
        <v>42094</v>
      </c>
      <c r="E4661" s="76">
        <v>0.62708333333333333</v>
      </c>
      <c r="F4661" s="75">
        <v>42094</v>
      </c>
      <c r="G4661" s="76">
        <v>0.87083333333333324</v>
      </c>
      <c r="H4661" s="76">
        <v>0.24374999999999991</v>
      </c>
      <c r="I4661" s="74">
        <v>15</v>
      </c>
      <c r="J4661" s="74" t="s">
        <v>143</v>
      </c>
      <c r="K4661" s="74" t="s">
        <v>20</v>
      </c>
      <c r="L4661" s="74" t="s">
        <v>9</v>
      </c>
      <c r="M4661" s="225" t="s">
        <v>2066</v>
      </c>
      <c r="N4661" s="226" t="s">
        <v>3</v>
      </c>
      <c r="O4661" s="225" t="s">
        <v>7</v>
      </c>
      <c r="P4661" s="225" t="s">
        <v>1536</v>
      </c>
      <c r="Q4661" s="225" t="s">
        <v>1537</v>
      </c>
      <c r="R4661" s="225">
        <v>19.93</v>
      </c>
      <c r="S4661" s="225">
        <v>0.70699999999999996</v>
      </c>
      <c r="T4661" s="225">
        <v>20.637</v>
      </c>
      <c r="U4661" s="302" t="s">
        <v>28</v>
      </c>
      <c r="V4661" s="302">
        <v>2002</v>
      </c>
      <c r="W4661" s="302" t="s">
        <v>1477</v>
      </c>
      <c r="X4661" s="302" t="s">
        <v>724</v>
      </c>
      <c r="Y4661" s="302" t="s">
        <v>1611</v>
      </c>
      <c r="Z4661" s="302">
        <v>100</v>
      </c>
      <c r="AA4661" s="302" t="s">
        <v>1612</v>
      </c>
      <c r="AB4661" s="302">
        <v>0</v>
      </c>
      <c r="AC4661" s="302" t="s">
        <v>1611</v>
      </c>
      <c r="AD4661" s="302" t="s">
        <v>66</v>
      </c>
      <c r="AE4661" s="302" t="s">
        <v>53</v>
      </c>
      <c r="AF4661" s="302"/>
      <c r="AG4661" s="302" t="s">
        <v>2067</v>
      </c>
      <c r="AH4661" s="222"/>
      <c r="AI4661" s="229"/>
    </row>
    <row r="4662" spans="1:35" ht="75">
      <c r="A4662" s="70" t="s">
        <v>1580</v>
      </c>
      <c r="B4662" s="74" t="s">
        <v>12</v>
      </c>
      <c r="C4662" s="74" t="s">
        <v>127</v>
      </c>
      <c r="D4662" s="75">
        <v>42121</v>
      </c>
      <c r="E4662" s="76">
        <v>0.51736111111111105</v>
      </c>
      <c r="F4662" s="75">
        <v>42121</v>
      </c>
      <c r="G4662" s="76">
        <v>0.51736111111111105</v>
      </c>
      <c r="H4662" s="76">
        <f t="shared" ref="H4662:H4668" si="76">G4662-E4662</f>
        <v>0</v>
      </c>
      <c r="I4662" s="74">
        <v>62</v>
      </c>
      <c r="J4662" s="74" t="s">
        <v>2759</v>
      </c>
      <c r="K4662" s="74" t="s">
        <v>8</v>
      </c>
      <c r="L4662" s="74" t="s">
        <v>9</v>
      </c>
      <c r="M4662" s="225" t="s">
        <v>2760</v>
      </c>
      <c r="N4662" s="226">
        <v>110</v>
      </c>
      <c r="O4662" s="225" t="s">
        <v>7</v>
      </c>
      <c r="P4662" s="225" t="s">
        <v>2761</v>
      </c>
      <c r="Q4662" s="225" t="s">
        <v>2762</v>
      </c>
      <c r="R4662" s="225">
        <v>15.5</v>
      </c>
      <c r="S4662" s="225">
        <v>41.5</v>
      </c>
      <c r="T4662" s="225">
        <f t="shared" ref="T4662:T4668" si="77">R4662+S4662</f>
        <v>57</v>
      </c>
      <c r="U4662" s="302" t="s">
        <v>28</v>
      </c>
      <c r="V4662" s="302" t="s">
        <v>5237</v>
      </c>
      <c r="W4662" s="302" t="s">
        <v>606</v>
      </c>
      <c r="X4662" s="302" t="s">
        <v>2077</v>
      </c>
      <c r="Y4662" s="302" t="s">
        <v>5276</v>
      </c>
      <c r="Z4662" s="302">
        <v>1</v>
      </c>
      <c r="AA4662" s="302" t="s">
        <v>5277</v>
      </c>
      <c r="AB4662" s="302" t="s">
        <v>128</v>
      </c>
      <c r="AC4662" s="302" t="s">
        <v>5278</v>
      </c>
      <c r="AD4662" s="302" t="s">
        <v>66</v>
      </c>
      <c r="AE4662" s="302"/>
      <c r="AF4662" s="302"/>
      <c r="AG4662" s="302"/>
      <c r="AH4662" s="222"/>
      <c r="AI4662" s="229"/>
    </row>
    <row r="4663" spans="1:35" ht="206.25">
      <c r="A4663" s="70" t="s">
        <v>2819</v>
      </c>
      <c r="B4663" s="74" t="s">
        <v>18</v>
      </c>
      <c r="C4663" s="74" t="s">
        <v>18</v>
      </c>
      <c r="D4663" s="75">
        <v>42133</v>
      </c>
      <c r="E4663" s="76">
        <v>42133.430555555555</v>
      </c>
      <c r="F4663" s="75">
        <v>42133</v>
      </c>
      <c r="G4663" s="76">
        <v>42133.452824074076</v>
      </c>
      <c r="H4663" s="76">
        <f t="shared" si="76"/>
        <v>2.2268518521741498E-2</v>
      </c>
      <c r="I4663" s="74">
        <v>16</v>
      </c>
      <c r="J4663" s="74"/>
      <c r="K4663" s="74"/>
      <c r="L4663" s="74" t="s">
        <v>9</v>
      </c>
      <c r="M4663" s="225" t="s">
        <v>3018</v>
      </c>
      <c r="N4663" s="226">
        <v>35</v>
      </c>
      <c r="O4663" s="225" t="s">
        <v>7</v>
      </c>
      <c r="P4663" s="225" t="s">
        <v>3019</v>
      </c>
      <c r="Q4663" s="225" t="s">
        <v>3020</v>
      </c>
      <c r="R4663" s="225">
        <v>3</v>
      </c>
      <c r="S4663" s="225"/>
      <c r="T4663" s="225">
        <f t="shared" si="77"/>
        <v>3</v>
      </c>
      <c r="U4663" s="302"/>
      <c r="V4663" s="302"/>
      <c r="W4663" s="302"/>
      <c r="X4663" s="302"/>
      <c r="Y4663" s="302"/>
      <c r="Z4663" s="302"/>
      <c r="AA4663" s="302"/>
      <c r="AB4663" s="302"/>
      <c r="AC4663" s="302"/>
      <c r="AD4663" s="302" t="s">
        <v>66</v>
      </c>
      <c r="AE4663" s="302"/>
      <c r="AF4663" s="302"/>
      <c r="AG4663" s="302"/>
      <c r="AH4663" s="222"/>
      <c r="AI4663" s="229"/>
    </row>
    <row r="4664" spans="1:35" ht="93.75">
      <c r="A4664" s="70" t="s">
        <v>2819</v>
      </c>
      <c r="B4664" s="74" t="s">
        <v>18</v>
      </c>
      <c r="C4664" s="74" t="s">
        <v>18</v>
      </c>
      <c r="D4664" s="75">
        <v>42133</v>
      </c>
      <c r="E4664" s="76">
        <v>42133.96875</v>
      </c>
      <c r="F4664" s="75">
        <v>42134</v>
      </c>
      <c r="G4664" s="76">
        <v>42134.010416666664</v>
      </c>
      <c r="H4664" s="76">
        <f t="shared" si="76"/>
        <v>4.1666666664241347E-2</v>
      </c>
      <c r="I4664" s="74">
        <v>5</v>
      </c>
      <c r="J4664" s="74"/>
      <c r="K4664" s="74"/>
      <c r="L4664" s="74" t="s">
        <v>9</v>
      </c>
      <c r="M4664" s="225" t="s">
        <v>3021</v>
      </c>
      <c r="N4664" s="226" t="s">
        <v>3</v>
      </c>
      <c r="O4664" s="225" t="s">
        <v>7</v>
      </c>
      <c r="P4664" s="225" t="s">
        <v>3022</v>
      </c>
      <c r="Q4664" s="225" t="s">
        <v>3023</v>
      </c>
      <c r="R4664" s="225">
        <v>0.2</v>
      </c>
      <c r="S4664" s="225"/>
      <c r="T4664" s="225">
        <f t="shared" si="77"/>
        <v>0.2</v>
      </c>
      <c r="U4664" s="302"/>
      <c r="V4664" s="302"/>
      <c r="W4664" s="302"/>
      <c r="X4664" s="302"/>
      <c r="Y4664" s="302"/>
      <c r="Z4664" s="302"/>
      <c r="AA4664" s="302"/>
      <c r="AB4664" s="302"/>
      <c r="AC4664" s="302"/>
      <c r="AD4664" s="302" t="s">
        <v>66</v>
      </c>
      <c r="AE4664" s="302"/>
      <c r="AF4664" s="302"/>
      <c r="AG4664" s="302"/>
      <c r="AH4664" s="222"/>
      <c r="AI4664" s="229"/>
    </row>
    <row r="4665" spans="1:35" ht="93.75">
      <c r="A4665" s="70" t="s">
        <v>12463</v>
      </c>
      <c r="B4665" s="74" t="s">
        <v>58</v>
      </c>
      <c r="C4665" s="74" t="s">
        <v>197</v>
      </c>
      <c r="D4665" s="75">
        <v>42346</v>
      </c>
      <c r="E4665" s="76">
        <v>0.70972222222222225</v>
      </c>
      <c r="F4665" s="75">
        <v>42346</v>
      </c>
      <c r="G4665" s="76">
        <v>0.7319444444444444</v>
      </c>
      <c r="H4665" s="76">
        <f t="shared" si="76"/>
        <v>2.2222222222222143E-2</v>
      </c>
      <c r="I4665" s="74">
        <v>87</v>
      </c>
      <c r="J4665" s="74" t="s">
        <v>198</v>
      </c>
      <c r="K4665" s="74" t="s">
        <v>14</v>
      </c>
      <c r="L4665" s="74" t="s">
        <v>9</v>
      </c>
      <c r="M4665" s="225" t="s">
        <v>12553</v>
      </c>
      <c r="N4665" s="226">
        <v>35</v>
      </c>
      <c r="O4665" s="225" t="s">
        <v>7</v>
      </c>
      <c r="P4665" s="225" t="s">
        <v>12554</v>
      </c>
      <c r="Q4665" s="225" t="s">
        <v>12555</v>
      </c>
      <c r="R4665" s="225">
        <v>12.3</v>
      </c>
      <c r="S4665" s="225"/>
      <c r="T4665" s="225">
        <f t="shared" si="77"/>
        <v>12.3</v>
      </c>
      <c r="U4665" s="302" t="s">
        <v>28</v>
      </c>
      <c r="V4665" s="302">
        <v>1977</v>
      </c>
      <c r="W4665" s="302" t="s">
        <v>1364</v>
      </c>
      <c r="X4665" s="302" t="s">
        <v>724</v>
      </c>
      <c r="Y4665" s="302">
        <v>41934</v>
      </c>
      <c r="Z4665" s="302">
        <v>100</v>
      </c>
      <c r="AA4665" s="302">
        <v>42665</v>
      </c>
      <c r="AB4665" s="302">
        <v>0</v>
      </c>
      <c r="AC4665" s="302">
        <v>41934</v>
      </c>
      <c r="AD4665" s="302" t="s">
        <v>30</v>
      </c>
      <c r="AE4665" s="302"/>
      <c r="AF4665" s="302"/>
      <c r="AG4665" s="302"/>
      <c r="AH4665" s="222"/>
      <c r="AI4665" s="229"/>
    </row>
    <row r="4666" spans="1:35" ht="15.75" customHeight="1">
      <c r="A4666" s="70" t="s">
        <v>12463</v>
      </c>
      <c r="B4666" s="74" t="s">
        <v>58</v>
      </c>
      <c r="C4666" s="74" t="s">
        <v>197</v>
      </c>
      <c r="D4666" s="75">
        <v>42346</v>
      </c>
      <c r="E4666" s="76">
        <v>0.73472222222222217</v>
      </c>
      <c r="F4666" s="75">
        <v>42346</v>
      </c>
      <c r="G4666" s="76">
        <v>0.90763888888888899</v>
      </c>
      <c r="H4666" s="76">
        <f t="shared" si="76"/>
        <v>0.17291666666666683</v>
      </c>
      <c r="I4666" s="74">
        <v>16</v>
      </c>
      <c r="J4666" s="74" t="s">
        <v>150</v>
      </c>
      <c r="K4666" s="74" t="s">
        <v>14</v>
      </c>
      <c r="L4666" s="74" t="s">
        <v>9</v>
      </c>
      <c r="M4666" s="225" t="s">
        <v>12556</v>
      </c>
      <c r="N4666" s="226" t="s">
        <v>3</v>
      </c>
      <c r="O4666" s="225" t="s">
        <v>7</v>
      </c>
      <c r="P4666" s="225" t="s">
        <v>12557</v>
      </c>
      <c r="Q4666" s="225" t="s">
        <v>12558</v>
      </c>
      <c r="R4666" s="225">
        <v>12.8</v>
      </c>
      <c r="S4666" s="225"/>
      <c r="T4666" s="225">
        <f t="shared" si="77"/>
        <v>12.8</v>
      </c>
      <c r="U4666" s="302" t="s">
        <v>28</v>
      </c>
      <c r="V4666" s="302">
        <v>1979</v>
      </c>
      <c r="W4666" s="302" t="s">
        <v>1709</v>
      </c>
      <c r="X4666" s="302" t="s">
        <v>724</v>
      </c>
      <c r="Y4666" s="302">
        <v>42236</v>
      </c>
      <c r="Z4666" s="302">
        <v>100</v>
      </c>
      <c r="AA4666" s="302">
        <v>42967</v>
      </c>
      <c r="AB4666" s="302">
        <v>0</v>
      </c>
      <c r="AC4666" s="302">
        <v>42236</v>
      </c>
      <c r="AD4666" s="302" t="s">
        <v>30</v>
      </c>
      <c r="AE4666" s="302"/>
      <c r="AF4666" s="302"/>
      <c r="AG4666" s="302"/>
      <c r="AH4666" s="222"/>
      <c r="AI4666" s="229"/>
    </row>
    <row r="4667" spans="1:35" ht="15.75" customHeight="1">
      <c r="A4667" s="70" t="s">
        <v>12463</v>
      </c>
      <c r="B4667" s="74" t="s">
        <v>58</v>
      </c>
      <c r="C4667" s="74" t="s">
        <v>197</v>
      </c>
      <c r="D4667" s="75">
        <v>42346</v>
      </c>
      <c r="E4667" s="76">
        <v>0.76180555555555562</v>
      </c>
      <c r="F4667" s="75">
        <v>42346</v>
      </c>
      <c r="G4667" s="76">
        <v>0.84375</v>
      </c>
      <c r="H4667" s="76">
        <f t="shared" si="76"/>
        <v>8.1944444444444375E-2</v>
      </c>
      <c r="I4667" s="74">
        <v>13</v>
      </c>
      <c r="J4667" s="74" t="s">
        <v>150</v>
      </c>
      <c r="K4667" s="74" t="s">
        <v>14</v>
      </c>
      <c r="L4667" s="74" t="s">
        <v>9</v>
      </c>
      <c r="M4667" s="225" t="s">
        <v>12559</v>
      </c>
      <c r="N4667" s="226" t="s">
        <v>3</v>
      </c>
      <c r="O4667" s="225" t="s">
        <v>7</v>
      </c>
      <c r="P4667" s="225" t="s">
        <v>12560</v>
      </c>
      <c r="Q4667" s="225" t="s">
        <v>12561</v>
      </c>
      <c r="R4667" s="225">
        <v>12.2</v>
      </c>
      <c r="S4667" s="225"/>
      <c r="T4667" s="225">
        <f t="shared" si="77"/>
        <v>12.2</v>
      </c>
      <c r="U4667" s="302" t="s">
        <v>28</v>
      </c>
      <c r="V4667" s="302">
        <v>1974</v>
      </c>
      <c r="W4667" s="302" t="s">
        <v>1709</v>
      </c>
      <c r="X4667" s="302" t="s">
        <v>724</v>
      </c>
      <c r="Y4667" s="302">
        <v>42144</v>
      </c>
      <c r="Z4667" s="302">
        <v>90</v>
      </c>
      <c r="AA4667" s="302">
        <v>42875</v>
      </c>
      <c r="AB4667" s="302">
        <v>0</v>
      </c>
      <c r="AC4667" s="302">
        <v>42144</v>
      </c>
      <c r="AD4667" s="302" t="s">
        <v>30</v>
      </c>
      <c r="AE4667" s="302"/>
      <c r="AF4667" s="302"/>
      <c r="AG4667" s="302"/>
      <c r="AH4667" s="222"/>
      <c r="AI4667" s="229"/>
    </row>
    <row r="4668" spans="1:35" ht="93.75">
      <c r="A4668" s="70" t="s">
        <v>12463</v>
      </c>
      <c r="B4668" s="74" t="s">
        <v>58</v>
      </c>
      <c r="C4668" s="74" t="s">
        <v>9151</v>
      </c>
      <c r="D4668" s="75">
        <v>42346</v>
      </c>
      <c r="E4668" s="76">
        <v>0.5229166666666667</v>
      </c>
      <c r="F4668" s="75">
        <v>42346</v>
      </c>
      <c r="G4668" s="76">
        <v>0.89513888888888893</v>
      </c>
      <c r="H4668" s="76">
        <f t="shared" si="76"/>
        <v>0.37222222222222223</v>
      </c>
      <c r="I4668" s="74">
        <v>7</v>
      </c>
      <c r="J4668" s="74" t="s">
        <v>3228</v>
      </c>
      <c r="K4668" s="74" t="s">
        <v>14</v>
      </c>
      <c r="L4668" s="74" t="s">
        <v>16</v>
      </c>
      <c r="M4668" s="225" t="s">
        <v>12538</v>
      </c>
      <c r="N4668" s="226">
        <v>220</v>
      </c>
      <c r="O4668" s="225" t="s">
        <v>7</v>
      </c>
      <c r="P4668" s="225" t="s">
        <v>12538</v>
      </c>
      <c r="Q4668" s="225" t="s">
        <v>12539</v>
      </c>
      <c r="R4668" s="225"/>
      <c r="S4668" s="225">
        <v>26.7</v>
      </c>
      <c r="T4668" s="225">
        <f t="shared" si="77"/>
        <v>26.7</v>
      </c>
      <c r="U4668" s="302"/>
      <c r="V4668" s="302"/>
      <c r="W4668" s="302"/>
      <c r="X4668" s="302"/>
      <c r="Y4668" s="302"/>
      <c r="Z4668" s="302"/>
      <c r="AA4668" s="302"/>
      <c r="AB4668" s="302"/>
      <c r="AC4668" s="302"/>
      <c r="AD4668" s="302" t="s">
        <v>37</v>
      </c>
      <c r="AE4668" s="302"/>
      <c r="AF4668" s="302"/>
      <c r="AG4668" s="302"/>
      <c r="AH4668" s="222"/>
      <c r="AI4668" s="229"/>
    </row>
    <row r="4669" spans="1:35" ht="168.75">
      <c r="A4669" s="70" t="s">
        <v>12463</v>
      </c>
      <c r="B4669" s="74" t="s">
        <v>5</v>
      </c>
      <c r="C4669" s="74" t="s">
        <v>13807</v>
      </c>
      <c r="D4669" s="75">
        <v>42346</v>
      </c>
      <c r="E4669" s="76">
        <v>0.22430555555555556</v>
      </c>
      <c r="F4669" s="75">
        <v>42346</v>
      </c>
      <c r="G4669" s="76">
        <v>0.22430555555555556</v>
      </c>
      <c r="H4669" s="76">
        <v>0</v>
      </c>
      <c r="I4669" s="74">
        <v>33</v>
      </c>
      <c r="J4669" s="74"/>
      <c r="K4669" s="74"/>
      <c r="L4669" s="74" t="s">
        <v>16</v>
      </c>
      <c r="M4669" s="225" t="s">
        <v>3239</v>
      </c>
      <c r="N4669" s="226">
        <v>0.4</v>
      </c>
      <c r="O4669" s="225" t="s">
        <v>2</v>
      </c>
      <c r="P4669" s="225" t="s">
        <v>13808</v>
      </c>
      <c r="Q4669" s="225" t="s">
        <v>13809</v>
      </c>
      <c r="R4669" s="225"/>
      <c r="S4669" s="225">
        <v>12.4</v>
      </c>
      <c r="T4669" s="225">
        <v>12.4</v>
      </c>
      <c r="U4669" s="302" t="s">
        <v>47</v>
      </c>
      <c r="V4669" s="302"/>
      <c r="W4669" s="302"/>
      <c r="X4669" s="302"/>
      <c r="Y4669" s="302"/>
      <c r="Z4669" s="302"/>
      <c r="AA4669" s="302"/>
      <c r="AB4669" s="302"/>
      <c r="AC4669" s="302"/>
      <c r="AD4669" s="302" t="s">
        <v>37</v>
      </c>
      <c r="AE4669" s="302"/>
      <c r="AF4669" s="302"/>
      <c r="AG4669" s="302"/>
      <c r="AH4669" s="222"/>
      <c r="AI4669" s="229"/>
    </row>
    <row r="4670" spans="1:35" ht="281.25">
      <c r="A4670" s="70" t="s">
        <v>12463</v>
      </c>
      <c r="B4670" s="74" t="s">
        <v>5</v>
      </c>
      <c r="C4670" s="74" t="s">
        <v>5</v>
      </c>
      <c r="D4670" s="75">
        <v>42346</v>
      </c>
      <c r="E4670" s="76">
        <v>0.37916666666666665</v>
      </c>
      <c r="F4670" s="75">
        <v>42346</v>
      </c>
      <c r="G4670" s="76">
        <v>0.41805555555555557</v>
      </c>
      <c r="H4670" s="76">
        <f>G4670-E4670</f>
        <v>3.8888888888888917E-2</v>
      </c>
      <c r="I4670" s="74">
        <v>20</v>
      </c>
      <c r="J4670" s="74" t="s">
        <v>973</v>
      </c>
      <c r="K4670" s="74" t="s">
        <v>178</v>
      </c>
      <c r="L4670" s="74" t="s">
        <v>9</v>
      </c>
      <c r="M4670" s="225" t="s">
        <v>13810</v>
      </c>
      <c r="N4670" s="226" t="s">
        <v>3</v>
      </c>
      <c r="O4670" s="225" t="s">
        <v>7</v>
      </c>
      <c r="P4670" s="225" t="s">
        <v>13811</v>
      </c>
      <c r="Q4670" s="225" t="s">
        <v>13812</v>
      </c>
      <c r="R4670" s="225">
        <v>57.2</v>
      </c>
      <c r="S4670" s="225"/>
      <c r="T4670" s="225">
        <v>57.2</v>
      </c>
      <c r="U4670" s="302" t="s">
        <v>6</v>
      </c>
      <c r="V4670" s="302">
        <v>2010</v>
      </c>
      <c r="W4670" s="302" t="s">
        <v>13813</v>
      </c>
      <c r="X4670" s="302" t="s">
        <v>13731</v>
      </c>
      <c r="Y4670" s="302" t="s">
        <v>13814</v>
      </c>
      <c r="Z4670" s="302">
        <v>100</v>
      </c>
      <c r="AA4670" s="302">
        <v>42430</v>
      </c>
      <c r="AB4670" s="302">
        <v>0</v>
      </c>
      <c r="AC4670" s="302"/>
      <c r="AD4670" s="302" t="s">
        <v>0</v>
      </c>
      <c r="AE4670" s="302"/>
      <c r="AF4670" s="302"/>
      <c r="AG4670" s="302"/>
      <c r="AH4670" s="222"/>
      <c r="AI4670" s="229"/>
    </row>
    <row r="4671" spans="1:35" ht="409.5">
      <c r="A4671" s="68" t="s">
        <v>12463</v>
      </c>
      <c r="B4671" s="79" t="s">
        <v>1412</v>
      </c>
      <c r="C4671" s="79" t="s">
        <v>1427</v>
      </c>
      <c r="D4671" s="75">
        <v>42347</v>
      </c>
      <c r="E4671" s="76">
        <v>0.25069444444444444</v>
      </c>
      <c r="F4671" s="75">
        <v>42347</v>
      </c>
      <c r="G4671" s="76">
        <v>0.29166666666666669</v>
      </c>
      <c r="H4671" s="76">
        <v>4.0972222222222222E-2</v>
      </c>
      <c r="I4671" s="79">
        <v>0</v>
      </c>
      <c r="J4671" s="79" t="s">
        <v>12691</v>
      </c>
      <c r="K4671" s="79"/>
      <c r="L4671" s="83" t="s">
        <v>11</v>
      </c>
      <c r="M4671" s="224" t="s">
        <v>12135</v>
      </c>
      <c r="N4671" s="224" t="s">
        <v>3</v>
      </c>
      <c r="O4671" s="224" t="s">
        <v>23</v>
      </c>
      <c r="P4671" s="224" t="s">
        <v>12135</v>
      </c>
      <c r="Q4671" s="451" t="s">
        <v>12692</v>
      </c>
      <c r="R4671" s="223">
        <v>2</v>
      </c>
      <c r="S4671" s="223"/>
      <c r="T4671" s="223">
        <v>2</v>
      </c>
      <c r="U4671" s="335"/>
      <c r="V4671" s="335" t="s">
        <v>128</v>
      </c>
      <c r="W4671" s="327" t="s">
        <v>128</v>
      </c>
      <c r="X4671" s="327" t="s">
        <v>128</v>
      </c>
      <c r="Y4671" s="327" t="s">
        <v>13942</v>
      </c>
      <c r="Z4671" s="327" t="s">
        <v>128</v>
      </c>
      <c r="AA4671" s="327" t="s">
        <v>128</v>
      </c>
      <c r="AB4671" s="327">
        <v>0</v>
      </c>
      <c r="AC4671" s="327" t="s">
        <v>13936</v>
      </c>
      <c r="AD4671" s="273" t="s">
        <v>56</v>
      </c>
      <c r="AE4671" s="327"/>
      <c r="AF4671" s="327" t="s">
        <v>128</v>
      </c>
      <c r="AG4671" s="327" t="s">
        <v>128</v>
      </c>
      <c r="AH4671" s="222"/>
      <c r="AI4671" s="229"/>
    </row>
    <row r="4672" spans="1:35" ht="131.25">
      <c r="A4672" s="70" t="s">
        <v>12463</v>
      </c>
      <c r="B4672" s="74" t="s">
        <v>19</v>
      </c>
      <c r="C4672" s="74" t="s">
        <v>19</v>
      </c>
      <c r="D4672" s="75">
        <v>42347</v>
      </c>
      <c r="E4672" s="76">
        <v>0.50486111111111109</v>
      </c>
      <c r="F4672" s="75">
        <v>42347</v>
      </c>
      <c r="G4672" s="76">
        <v>0.60625000000000007</v>
      </c>
      <c r="H4672" s="76">
        <v>0.10138888888888897</v>
      </c>
      <c r="I4672" s="74">
        <v>25</v>
      </c>
      <c r="J4672" s="74"/>
      <c r="K4672" s="74"/>
      <c r="L4672" s="74" t="s">
        <v>4</v>
      </c>
      <c r="M4672" s="225" t="s">
        <v>3682</v>
      </c>
      <c r="N4672" s="226" t="s">
        <v>3</v>
      </c>
      <c r="O4672" s="225" t="s">
        <v>7</v>
      </c>
      <c r="P4672" s="225" t="s">
        <v>13489</v>
      </c>
      <c r="Q4672" s="225" t="s">
        <v>13490</v>
      </c>
      <c r="R4672" s="225">
        <v>71</v>
      </c>
      <c r="S4672" s="225"/>
      <c r="T4672" s="225">
        <v>71</v>
      </c>
      <c r="U4672" s="302" t="s">
        <v>28</v>
      </c>
      <c r="V4672" s="302">
        <v>1969</v>
      </c>
      <c r="W4672" s="302" t="s">
        <v>13491</v>
      </c>
      <c r="X4672" s="302">
        <v>0</v>
      </c>
      <c r="Y4672" s="302">
        <v>42347</v>
      </c>
      <c r="Z4672" s="302">
        <v>100</v>
      </c>
      <c r="AA4672" s="302">
        <v>42552</v>
      </c>
      <c r="AB4672" s="302">
        <v>3</v>
      </c>
      <c r="AC4672" s="302">
        <v>42348</v>
      </c>
      <c r="AD4672" s="302" t="s">
        <v>0</v>
      </c>
      <c r="AE4672" s="302"/>
      <c r="AF4672" s="302"/>
      <c r="AG4672" s="302"/>
      <c r="AH4672" s="222"/>
      <c r="AI4672" s="229"/>
    </row>
    <row r="4673" spans="1:35" ht="131.25">
      <c r="A4673" s="70" t="s">
        <v>12463</v>
      </c>
      <c r="B4673" s="74" t="s">
        <v>19</v>
      </c>
      <c r="C4673" s="74" t="s">
        <v>19</v>
      </c>
      <c r="D4673" s="75">
        <v>42347</v>
      </c>
      <c r="E4673" s="76">
        <v>0.45833333333333331</v>
      </c>
      <c r="F4673" s="75">
        <v>42347</v>
      </c>
      <c r="G4673" s="76">
        <v>0.49513888888888885</v>
      </c>
      <c r="H4673" s="76">
        <v>3.6805555555555536E-2</v>
      </c>
      <c r="I4673" s="74">
        <v>2</v>
      </c>
      <c r="J4673" s="74"/>
      <c r="K4673" s="74"/>
      <c r="L4673" s="74" t="s">
        <v>4</v>
      </c>
      <c r="M4673" s="225" t="s">
        <v>181</v>
      </c>
      <c r="N4673" s="226" t="s">
        <v>3</v>
      </c>
      <c r="O4673" s="225" t="s">
        <v>7</v>
      </c>
      <c r="P4673" s="225" t="s">
        <v>12564</v>
      </c>
      <c r="Q4673" s="225" t="s">
        <v>12565</v>
      </c>
      <c r="R4673" s="225">
        <v>2</v>
      </c>
      <c r="S4673" s="225"/>
      <c r="T4673" s="225">
        <v>2</v>
      </c>
      <c r="U4673" s="302" t="s">
        <v>28</v>
      </c>
      <c r="V4673" s="302">
        <v>1978</v>
      </c>
      <c r="W4673" s="302" t="s">
        <v>1709</v>
      </c>
      <c r="X4673" s="302">
        <v>0</v>
      </c>
      <c r="Y4673" s="302">
        <v>42263</v>
      </c>
      <c r="Z4673" s="302">
        <v>100</v>
      </c>
      <c r="AA4673" s="302">
        <v>42382</v>
      </c>
      <c r="AB4673" s="302">
        <v>1</v>
      </c>
      <c r="AC4673" s="302">
        <v>42333</v>
      </c>
      <c r="AD4673" s="302" t="s">
        <v>0</v>
      </c>
      <c r="AE4673" s="302"/>
      <c r="AF4673" s="302"/>
      <c r="AG4673" s="302"/>
      <c r="AH4673" s="222"/>
      <c r="AI4673" s="229"/>
    </row>
    <row r="4674" spans="1:35" ht="56.25">
      <c r="A4674" s="70" t="s">
        <v>12463</v>
      </c>
      <c r="B4674" s="74" t="s">
        <v>18</v>
      </c>
      <c r="C4674" s="74" t="s">
        <v>18</v>
      </c>
      <c r="D4674" s="75">
        <v>42347</v>
      </c>
      <c r="E4674" s="76">
        <v>42347.71875</v>
      </c>
      <c r="F4674" s="75">
        <v>42347</v>
      </c>
      <c r="G4674" s="76">
        <v>42347.833333333336</v>
      </c>
      <c r="H4674" s="76">
        <f>G4674-E4674</f>
        <v>0.11458333333575865</v>
      </c>
      <c r="I4674" s="74">
        <v>1</v>
      </c>
      <c r="J4674" s="74"/>
      <c r="K4674" s="74"/>
      <c r="L4674" s="74" t="s">
        <v>11</v>
      </c>
      <c r="M4674" s="225" t="s">
        <v>337</v>
      </c>
      <c r="N4674" s="226">
        <v>0.4</v>
      </c>
      <c r="O4674" s="225" t="s">
        <v>2</v>
      </c>
      <c r="P4674" s="225" t="s">
        <v>12788</v>
      </c>
      <c r="Q4674" s="225" t="s">
        <v>12082</v>
      </c>
      <c r="R4674" s="225">
        <v>5.3999999999999999E-2</v>
      </c>
      <c r="S4674" s="225"/>
      <c r="T4674" s="225">
        <f>R4674+S4674</f>
        <v>5.3999999999999999E-2</v>
      </c>
      <c r="U4674" s="302"/>
      <c r="V4674" s="302"/>
      <c r="W4674" s="302"/>
      <c r="X4674" s="302"/>
      <c r="Y4674" s="302"/>
      <c r="Z4674" s="302"/>
      <c r="AA4674" s="302"/>
      <c r="AB4674" s="302"/>
      <c r="AC4674" s="302"/>
      <c r="AD4674" s="302" t="s">
        <v>0</v>
      </c>
      <c r="AE4674" s="302"/>
      <c r="AF4674" s="302"/>
      <c r="AG4674" s="302"/>
      <c r="AH4674" s="222"/>
      <c r="AI4674" s="229"/>
    </row>
    <row r="4675" spans="1:35" ht="31.5">
      <c r="A4675" s="70" t="s">
        <v>8946</v>
      </c>
      <c r="B4675" s="69" t="s">
        <v>132</v>
      </c>
      <c r="C4675" s="70" t="s">
        <v>26</v>
      </c>
      <c r="D4675" s="86">
        <v>42276</v>
      </c>
      <c r="E4675" s="118">
        <v>0.75</v>
      </c>
      <c r="F4675" s="86">
        <v>42276</v>
      </c>
      <c r="G4675" s="118">
        <v>0.75</v>
      </c>
      <c r="H4675" s="118">
        <v>0</v>
      </c>
      <c r="I4675" s="70">
        <v>36</v>
      </c>
      <c r="J4675" s="70"/>
      <c r="K4675" s="70" t="s">
        <v>8</v>
      </c>
      <c r="L4675" s="70" t="s">
        <v>9</v>
      </c>
      <c r="M4675" s="220" t="s">
        <v>3504</v>
      </c>
      <c r="N4675" s="220" t="s">
        <v>3</v>
      </c>
      <c r="O4675" s="220" t="s">
        <v>7</v>
      </c>
      <c r="P4675" s="219" t="s">
        <v>9994</v>
      </c>
      <c r="Q4675" s="219" t="s">
        <v>9995</v>
      </c>
      <c r="R4675" s="473">
        <v>0.28000000000000003</v>
      </c>
      <c r="S4675" s="473"/>
      <c r="T4675" s="473">
        <v>0.28000000000000003</v>
      </c>
      <c r="U4675" s="274" t="s">
        <v>28</v>
      </c>
      <c r="V4675" s="274">
        <v>2007</v>
      </c>
      <c r="W4675" s="274" t="s">
        <v>7</v>
      </c>
      <c r="X4675" s="274"/>
      <c r="Y4675" s="306">
        <v>41990</v>
      </c>
      <c r="Z4675" s="274">
        <v>100</v>
      </c>
      <c r="AA4675" s="274">
        <v>2015</v>
      </c>
      <c r="AB4675" s="274">
        <v>0</v>
      </c>
      <c r="AC4675" s="274"/>
      <c r="AD4675" s="274" t="s">
        <v>66</v>
      </c>
      <c r="AE4675" s="274"/>
      <c r="AF4675" s="274"/>
      <c r="AG4675" s="308"/>
      <c r="AH4675" s="222"/>
      <c r="AI4675" s="229"/>
    </row>
    <row r="4676" spans="1:35">
      <c r="A4676" s="70" t="s">
        <v>8946</v>
      </c>
      <c r="B4676" s="69" t="s">
        <v>132</v>
      </c>
      <c r="C4676" s="70" t="s">
        <v>26</v>
      </c>
      <c r="D4676" s="86">
        <v>42276</v>
      </c>
      <c r="E4676" s="118">
        <v>0.86736111111111114</v>
      </c>
      <c r="F4676" s="86">
        <v>42276</v>
      </c>
      <c r="G4676" s="118">
        <v>0.86736111111111114</v>
      </c>
      <c r="H4676" s="118">
        <v>0</v>
      </c>
      <c r="I4676" s="70">
        <v>12</v>
      </c>
      <c r="J4676" s="70"/>
      <c r="K4676" s="70" t="s">
        <v>8</v>
      </c>
      <c r="L4676" s="70" t="s">
        <v>9</v>
      </c>
      <c r="M4676" s="220" t="s">
        <v>9996</v>
      </c>
      <c r="N4676" s="220" t="s">
        <v>3</v>
      </c>
      <c r="O4676" s="220" t="s">
        <v>7</v>
      </c>
      <c r="P4676" s="219" t="s">
        <v>9997</v>
      </c>
      <c r="Q4676" s="219" t="s">
        <v>9998</v>
      </c>
      <c r="R4676" s="473">
        <v>0.42</v>
      </c>
      <c r="S4676" s="473"/>
      <c r="T4676" s="473">
        <v>0.42</v>
      </c>
      <c r="U4676" s="274" t="s">
        <v>28</v>
      </c>
      <c r="V4676" s="274">
        <v>1988</v>
      </c>
      <c r="W4676" s="274" t="s">
        <v>7</v>
      </c>
      <c r="X4676" s="274"/>
      <c r="Y4676" s="306">
        <v>42033</v>
      </c>
      <c r="Z4676" s="274">
        <v>100</v>
      </c>
      <c r="AA4676" s="274">
        <v>2016</v>
      </c>
      <c r="AB4676" s="274">
        <v>0</v>
      </c>
      <c r="AC4676" s="274"/>
      <c r="AD4676" s="274" t="s">
        <v>66</v>
      </c>
      <c r="AE4676" s="274"/>
      <c r="AF4676" s="274"/>
      <c r="AG4676" s="308"/>
      <c r="AH4676" s="222"/>
      <c r="AI4676" s="229"/>
    </row>
    <row r="4677" spans="1:35" ht="168.75">
      <c r="A4677" s="69" t="s">
        <v>2819</v>
      </c>
      <c r="B4677" s="74" t="s">
        <v>1412</v>
      </c>
      <c r="C4677" s="74" t="s">
        <v>1427</v>
      </c>
      <c r="D4677" s="75">
        <v>42150</v>
      </c>
      <c r="E4677" s="76">
        <v>0.61944444444444446</v>
      </c>
      <c r="F4677" s="75">
        <v>42150</v>
      </c>
      <c r="G4677" s="76">
        <v>0.62152777777777779</v>
      </c>
      <c r="H4677" s="76">
        <v>2.0833333333333333E-3</v>
      </c>
      <c r="I4677" s="77">
        <v>2</v>
      </c>
      <c r="J4677" s="79"/>
      <c r="K4677" s="77"/>
      <c r="L4677" s="80" t="s">
        <v>4</v>
      </c>
      <c r="M4677" s="228" t="s">
        <v>7186</v>
      </c>
      <c r="N4677" s="226" t="s">
        <v>3</v>
      </c>
      <c r="O4677" s="224" t="s">
        <v>23</v>
      </c>
      <c r="P4677" s="228" t="s">
        <v>7186</v>
      </c>
      <c r="Q4677" s="227" t="s">
        <v>7187</v>
      </c>
      <c r="R4677" s="223"/>
      <c r="S4677" s="223"/>
      <c r="T4677" s="223"/>
      <c r="U4677" s="279"/>
      <c r="V4677" s="279"/>
      <c r="W4677" s="279"/>
      <c r="X4677" s="279"/>
      <c r="Y4677" s="279"/>
      <c r="Z4677" s="279"/>
      <c r="AA4677" s="279"/>
      <c r="AB4677" s="279"/>
      <c r="AC4677" s="279"/>
      <c r="AD4677" s="279" t="s">
        <v>22</v>
      </c>
      <c r="AE4677" s="279"/>
      <c r="AF4677" s="279"/>
      <c r="AG4677" s="290"/>
      <c r="AH4677" s="222"/>
      <c r="AI4677" s="229"/>
    </row>
    <row r="4678" spans="1:35" ht="56.25">
      <c r="A4678" s="70" t="s">
        <v>2819</v>
      </c>
      <c r="B4678" s="74" t="s">
        <v>5</v>
      </c>
      <c r="C4678" s="74" t="s">
        <v>7197</v>
      </c>
      <c r="D4678" s="75">
        <v>42151</v>
      </c>
      <c r="E4678" s="76">
        <v>0.63194444444444442</v>
      </c>
      <c r="F4678" s="75">
        <v>42151</v>
      </c>
      <c r="G4678" s="76">
        <v>0.63194444444444442</v>
      </c>
      <c r="H4678" s="76">
        <v>0</v>
      </c>
      <c r="I4678" s="74">
        <v>0</v>
      </c>
      <c r="J4678" s="74"/>
      <c r="K4678" s="74"/>
      <c r="L4678" s="74" t="s">
        <v>4</v>
      </c>
      <c r="M4678" s="225" t="s">
        <v>7198</v>
      </c>
      <c r="N4678" s="226" t="s">
        <v>3</v>
      </c>
      <c r="O4678" s="225" t="s">
        <v>32</v>
      </c>
      <c r="P4678" s="225" t="s">
        <v>7198</v>
      </c>
      <c r="Q4678" s="225" t="s">
        <v>7199</v>
      </c>
      <c r="R4678" s="225"/>
      <c r="S4678" s="225"/>
      <c r="T4678" s="225"/>
      <c r="U4678" s="302"/>
      <c r="V4678" s="302"/>
      <c r="W4678" s="302"/>
      <c r="X4678" s="302"/>
      <c r="Y4678" s="302"/>
      <c r="Z4678" s="302"/>
      <c r="AA4678" s="302"/>
      <c r="AB4678" s="302"/>
      <c r="AC4678" s="302"/>
      <c r="AD4678" s="302" t="s">
        <v>22</v>
      </c>
      <c r="AE4678" s="302"/>
      <c r="AF4678" s="302"/>
      <c r="AG4678" s="302"/>
      <c r="AH4678" s="222"/>
      <c r="AI4678" s="229"/>
    </row>
    <row r="4679" spans="1:35" ht="93.75">
      <c r="A4679" s="70" t="s">
        <v>12463</v>
      </c>
      <c r="B4679" s="74" t="s">
        <v>19</v>
      </c>
      <c r="C4679" s="74" t="s">
        <v>5554</v>
      </c>
      <c r="D4679" s="75">
        <v>42348</v>
      </c>
      <c r="E4679" s="76">
        <v>0.4465277777777778</v>
      </c>
      <c r="F4679" s="75">
        <v>42348</v>
      </c>
      <c r="G4679" s="76">
        <v>0.61805555555555558</v>
      </c>
      <c r="H4679" s="76">
        <v>0.17152777777777778</v>
      </c>
      <c r="I4679" s="74">
        <v>1</v>
      </c>
      <c r="J4679" s="74"/>
      <c r="K4679" s="74"/>
      <c r="L4679" s="74" t="s">
        <v>16</v>
      </c>
      <c r="M4679" s="225" t="s">
        <v>270</v>
      </c>
      <c r="N4679" s="226" t="s">
        <v>3</v>
      </c>
      <c r="O4679" s="225" t="s">
        <v>7</v>
      </c>
      <c r="P4679" s="225" t="s">
        <v>8462</v>
      </c>
      <c r="Q4679" s="225" t="s">
        <v>12568</v>
      </c>
      <c r="R4679" s="225">
        <v>2</v>
      </c>
      <c r="S4679" s="225"/>
      <c r="T4679" s="225">
        <v>2</v>
      </c>
      <c r="U4679" s="302"/>
      <c r="V4679" s="302"/>
      <c r="W4679" s="302"/>
      <c r="X4679" s="302"/>
      <c r="Y4679" s="302"/>
      <c r="Z4679" s="302"/>
      <c r="AA4679" s="302"/>
      <c r="AB4679" s="302"/>
      <c r="AC4679" s="302"/>
      <c r="AD4679" s="302" t="s">
        <v>37</v>
      </c>
      <c r="AE4679" s="302"/>
      <c r="AF4679" s="302"/>
      <c r="AG4679" s="302"/>
      <c r="AH4679" s="222"/>
      <c r="AI4679" s="229"/>
    </row>
    <row r="4680" spans="1:35" ht="168.75">
      <c r="A4680" s="70" t="s">
        <v>12463</v>
      </c>
      <c r="B4680" s="74" t="s">
        <v>19</v>
      </c>
      <c r="C4680" s="74" t="s">
        <v>5554</v>
      </c>
      <c r="D4680" s="75">
        <v>42348</v>
      </c>
      <c r="E4680" s="76">
        <v>0.63472222222222219</v>
      </c>
      <c r="F4680" s="75">
        <v>42348</v>
      </c>
      <c r="G4680" s="76">
        <v>0.63472222222222219</v>
      </c>
      <c r="H4680" s="76">
        <v>0</v>
      </c>
      <c r="I4680" s="74">
        <v>96</v>
      </c>
      <c r="J4680" s="74" t="s">
        <v>12569</v>
      </c>
      <c r="K4680" s="74" t="s">
        <v>8</v>
      </c>
      <c r="L4680" s="74" t="s">
        <v>16</v>
      </c>
      <c r="M4680" s="225" t="s">
        <v>267</v>
      </c>
      <c r="N4680" s="226">
        <v>110</v>
      </c>
      <c r="O4680" s="225" t="s">
        <v>7</v>
      </c>
      <c r="P4680" s="225" t="s">
        <v>12570</v>
      </c>
      <c r="Q4680" s="225" t="s">
        <v>12571</v>
      </c>
      <c r="R4680" s="225">
        <v>30</v>
      </c>
      <c r="S4680" s="225">
        <v>56</v>
      </c>
      <c r="T4680" s="225">
        <v>86</v>
      </c>
      <c r="U4680" s="302"/>
      <c r="V4680" s="302"/>
      <c r="W4680" s="302"/>
      <c r="X4680" s="302"/>
      <c r="Y4680" s="302"/>
      <c r="Z4680" s="302"/>
      <c r="AA4680" s="302"/>
      <c r="AB4680" s="302"/>
      <c r="AC4680" s="302"/>
      <c r="AD4680" s="302" t="s">
        <v>37</v>
      </c>
      <c r="AE4680" s="302"/>
      <c r="AF4680" s="302"/>
      <c r="AG4680" s="302"/>
      <c r="AH4680" s="222"/>
      <c r="AI4680" s="229"/>
    </row>
    <row r="4681" spans="1:35" ht="168.75">
      <c r="A4681" s="69" t="s">
        <v>2819</v>
      </c>
      <c r="B4681" s="74" t="s">
        <v>1412</v>
      </c>
      <c r="C4681" s="74" t="s">
        <v>1427</v>
      </c>
      <c r="D4681" s="75">
        <v>42153</v>
      </c>
      <c r="E4681" s="76">
        <v>0.4236111111111111</v>
      </c>
      <c r="F4681" s="75">
        <v>42153</v>
      </c>
      <c r="G4681" s="76">
        <v>0.4375</v>
      </c>
      <c r="H4681" s="76">
        <v>1.3888888888888888E-2</v>
      </c>
      <c r="I4681" s="77">
        <v>0</v>
      </c>
      <c r="J4681" s="79"/>
      <c r="K4681" s="77"/>
      <c r="L4681" s="80" t="s">
        <v>4</v>
      </c>
      <c r="M4681" s="228" t="s">
        <v>7189</v>
      </c>
      <c r="N4681" s="226" t="s">
        <v>3</v>
      </c>
      <c r="O4681" s="224" t="s">
        <v>32</v>
      </c>
      <c r="P4681" s="228" t="s">
        <v>7189</v>
      </c>
      <c r="Q4681" s="227" t="s">
        <v>7190</v>
      </c>
      <c r="R4681" s="223"/>
      <c r="S4681" s="223"/>
      <c r="T4681" s="223"/>
      <c r="U4681" s="279"/>
      <c r="V4681" s="279"/>
      <c r="W4681" s="279"/>
      <c r="X4681" s="279"/>
      <c r="Y4681" s="279"/>
      <c r="Z4681" s="279"/>
      <c r="AA4681" s="279"/>
      <c r="AB4681" s="279"/>
      <c r="AC4681" s="279"/>
      <c r="AD4681" s="279" t="s">
        <v>22</v>
      </c>
      <c r="AE4681" s="279"/>
      <c r="AF4681" s="279"/>
      <c r="AG4681" s="290"/>
      <c r="AH4681" s="222"/>
      <c r="AI4681" s="229"/>
    </row>
    <row r="4682" spans="1:35" ht="337.5">
      <c r="A4682" s="70" t="s">
        <v>12463</v>
      </c>
      <c r="B4682" s="74" t="s">
        <v>138</v>
      </c>
      <c r="C4682" s="74" t="s">
        <v>138</v>
      </c>
      <c r="D4682" s="75">
        <v>42348</v>
      </c>
      <c r="E4682" s="76">
        <v>4.027777777777778E-2</v>
      </c>
      <c r="F4682" s="75">
        <v>42348</v>
      </c>
      <c r="G4682" s="76">
        <v>0.14097222222222222</v>
      </c>
      <c r="H4682" s="76">
        <v>0.10069444444444445</v>
      </c>
      <c r="I4682" s="74">
        <v>58</v>
      </c>
      <c r="J4682" s="74" t="s">
        <v>13374</v>
      </c>
      <c r="K4682" s="74"/>
      <c r="L4682" s="74" t="s">
        <v>4</v>
      </c>
      <c r="M4682" s="225" t="s">
        <v>13375</v>
      </c>
      <c r="N4682" s="226" t="s">
        <v>3</v>
      </c>
      <c r="O4682" s="225" t="s">
        <v>32</v>
      </c>
      <c r="P4682" s="225" t="s">
        <v>9223</v>
      </c>
      <c r="Q4682" s="225" t="s">
        <v>13376</v>
      </c>
      <c r="R4682" s="225">
        <v>202</v>
      </c>
      <c r="S4682" s="225"/>
      <c r="T4682" s="225">
        <v>202</v>
      </c>
      <c r="U4682" s="302" t="s">
        <v>47</v>
      </c>
      <c r="V4682" s="302">
        <v>2015</v>
      </c>
      <c r="W4682" s="302" t="s">
        <v>13377</v>
      </c>
      <c r="X4682" s="302" t="s">
        <v>13378</v>
      </c>
      <c r="Y4682" s="302">
        <v>42167</v>
      </c>
      <c r="Z4682" s="302">
        <v>100</v>
      </c>
      <c r="AA4682" s="302">
        <v>42353</v>
      </c>
      <c r="AB4682" s="302">
        <v>0</v>
      </c>
      <c r="AC4682" s="302">
        <v>42167</v>
      </c>
      <c r="AD4682" s="302" t="s">
        <v>56</v>
      </c>
      <c r="AE4682" s="302"/>
      <c r="AF4682" s="302"/>
      <c r="AG4682" s="302"/>
      <c r="AH4682" s="222" t="s">
        <v>13984</v>
      </c>
      <c r="AI4682" s="229"/>
    </row>
    <row r="4683" spans="1:35" ht="75">
      <c r="A4683" s="70" t="s">
        <v>12463</v>
      </c>
      <c r="B4683" s="74" t="s">
        <v>10</v>
      </c>
      <c r="C4683" s="74" t="s">
        <v>10</v>
      </c>
      <c r="D4683" s="75">
        <v>42348</v>
      </c>
      <c r="E4683" s="76">
        <v>0.59375</v>
      </c>
      <c r="F4683" s="75">
        <v>42348</v>
      </c>
      <c r="G4683" s="76">
        <v>0.62361111111111112</v>
      </c>
      <c r="H4683" s="76">
        <v>2.9861111111111113E-2</v>
      </c>
      <c r="I4683" s="74">
        <v>30</v>
      </c>
      <c r="J4683" s="74" t="s">
        <v>11971</v>
      </c>
      <c r="K4683" s="74"/>
      <c r="L4683" s="74" t="s">
        <v>4</v>
      </c>
      <c r="M4683" s="225" t="s">
        <v>12573</v>
      </c>
      <c r="N4683" s="226" t="s">
        <v>3</v>
      </c>
      <c r="O4683" s="225" t="s">
        <v>2</v>
      </c>
      <c r="P4683" s="225" t="s">
        <v>12573</v>
      </c>
      <c r="Q4683" s="225" t="s">
        <v>12765</v>
      </c>
      <c r="R4683" s="225">
        <v>11</v>
      </c>
      <c r="S4683" s="225">
        <v>8</v>
      </c>
      <c r="T4683" s="225">
        <v>19</v>
      </c>
      <c r="U4683" s="302" t="s">
        <v>38</v>
      </c>
      <c r="V4683" s="302">
        <v>2011</v>
      </c>
      <c r="W4683" s="302" t="s">
        <v>13166</v>
      </c>
      <c r="X4683" s="302" t="s">
        <v>13167</v>
      </c>
      <c r="Y4683" s="302">
        <v>42129</v>
      </c>
      <c r="Z4683" s="302">
        <v>1</v>
      </c>
      <c r="AA4683" s="302" t="s">
        <v>13168</v>
      </c>
      <c r="AB4683" s="302">
        <v>0</v>
      </c>
      <c r="AC4683" s="302" t="s">
        <v>128</v>
      </c>
      <c r="AD4683" s="302" t="s">
        <v>0</v>
      </c>
      <c r="AE4683" s="302"/>
      <c r="AF4683" s="302"/>
      <c r="AG4683" s="302" t="s">
        <v>13169</v>
      </c>
      <c r="AH4683" s="222"/>
      <c r="AI4683" s="229"/>
    </row>
    <row r="4684" spans="1:35" ht="168.75">
      <c r="A4684" s="69" t="s">
        <v>2819</v>
      </c>
      <c r="B4684" s="74" t="s">
        <v>1412</v>
      </c>
      <c r="C4684" s="74" t="s">
        <v>1427</v>
      </c>
      <c r="D4684" s="75">
        <v>42154</v>
      </c>
      <c r="E4684" s="76">
        <v>0.74652777777777779</v>
      </c>
      <c r="F4684" s="75">
        <v>42154</v>
      </c>
      <c r="G4684" s="76">
        <v>0.77430555555555547</v>
      </c>
      <c r="H4684" s="76">
        <v>2.7777777777777776E-2</v>
      </c>
      <c r="I4684" s="77">
        <v>0</v>
      </c>
      <c r="J4684" s="79"/>
      <c r="K4684" s="77"/>
      <c r="L4684" s="80" t="s">
        <v>4</v>
      </c>
      <c r="M4684" s="228" t="s">
        <v>7189</v>
      </c>
      <c r="N4684" s="226" t="s">
        <v>3</v>
      </c>
      <c r="O4684" s="224" t="s">
        <v>32</v>
      </c>
      <c r="P4684" s="228" t="s">
        <v>7189</v>
      </c>
      <c r="Q4684" s="227" t="s">
        <v>7191</v>
      </c>
      <c r="R4684" s="223"/>
      <c r="S4684" s="223"/>
      <c r="T4684" s="223"/>
      <c r="U4684" s="279"/>
      <c r="V4684" s="279"/>
      <c r="W4684" s="279"/>
      <c r="X4684" s="279"/>
      <c r="Y4684" s="279"/>
      <c r="Z4684" s="279"/>
      <c r="AA4684" s="279"/>
      <c r="AB4684" s="279"/>
      <c r="AC4684" s="279"/>
      <c r="AD4684" s="279" t="s">
        <v>22</v>
      </c>
      <c r="AE4684" s="279"/>
      <c r="AF4684" s="279"/>
      <c r="AG4684" s="290"/>
      <c r="AH4684" s="222"/>
      <c r="AI4684" s="229"/>
    </row>
    <row r="4685" spans="1:35" ht="150">
      <c r="A4685" s="70" t="s">
        <v>12463</v>
      </c>
      <c r="B4685" s="74" t="s">
        <v>5</v>
      </c>
      <c r="C4685" s="74" t="s">
        <v>5</v>
      </c>
      <c r="D4685" s="75">
        <v>42348</v>
      </c>
      <c r="E4685" s="76">
        <v>0.40277777777777773</v>
      </c>
      <c r="F4685" s="75">
        <v>42348</v>
      </c>
      <c r="G4685" s="76">
        <v>0.40277777777777773</v>
      </c>
      <c r="H4685" s="76">
        <v>0</v>
      </c>
      <c r="I4685" s="74">
        <v>24</v>
      </c>
      <c r="J4685" s="74" t="s">
        <v>150</v>
      </c>
      <c r="K4685" s="74" t="s">
        <v>8</v>
      </c>
      <c r="L4685" s="74" t="s">
        <v>9</v>
      </c>
      <c r="M4685" s="225" t="s">
        <v>13823</v>
      </c>
      <c r="N4685" s="226" t="s">
        <v>3</v>
      </c>
      <c r="O4685" s="225" t="s">
        <v>7</v>
      </c>
      <c r="P4685" s="225" t="s">
        <v>13824</v>
      </c>
      <c r="Q4685" s="225" t="s">
        <v>13825</v>
      </c>
      <c r="R4685" s="225"/>
      <c r="S4685" s="225">
        <v>39.9</v>
      </c>
      <c r="T4685" s="225">
        <v>39.9</v>
      </c>
      <c r="U4685" s="302" t="s">
        <v>28</v>
      </c>
      <c r="V4685" s="302">
        <v>2013</v>
      </c>
      <c r="W4685" s="302"/>
      <c r="X4685" s="302"/>
      <c r="Y4685" s="302">
        <v>42005</v>
      </c>
      <c r="Z4685" s="302">
        <v>1</v>
      </c>
      <c r="AA4685" s="302"/>
      <c r="AB4685" s="302"/>
      <c r="AC4685" s="302"/>
      <c r="AD4685" s="302" t="s">
        <v>30</v>
      </c>
      <c r="AE4685" s="302"/>
      <c r="AF4685" s="302"/>
      <c r="AG4685" s="302"/>
      <c r="AH4685" s="222"/>
      <c r="AI4685" s="229"/>
    </row>
    <row r="4686" spans="1:35" ht="112.5">
      <c r="A4686" s="69" t="s">
        <v>3570</v>
      </c>
      <c r="B4686" s="74" t="s">
        <v>1412</v>
      </c>
      <c r="C4686" s="74" t="s">
        <v>1427</v>
      </c>
      <c r="D4686" s="75">
        <v>42156</v>
      </c>
      <c r="E4686" s="76">
        <v>0.5625</v>
      </c>
      <c r="F4686" s="75">
        <v>42156</v>
      </c>
      <c r="G4686" s="76">
        <v>0.57777777777777783</v>
      </c>
      <c r="H4686" s="76">
        <v>1.5277777777777777E-2</v>
      </c>
      <c r="I4686" s="77">
        <v>0</v>
      </c>
      <c r="J4686" s="79" t="s">
        <v>7192</v>
      </c>
      <c r="K4686" s="77"/>
      <c r="L4686" s="80" t="s">
        <v>4</v>
      </c>
      <c r="M4686" s="228" t="s">
        <v>7193</v>
      </c>
      <c r="N4686" s="226" t="s">
        <v>3</v>
      </c>
      <c r="O4686" s="224" t="s">
        <v>32</v>
      </c>
      <c r="P4686" s="228" t="s">
        <v>7193</v>
      </c>
      <c r="Q4686" s="227" t="s">
        <v>7194</v>
      </c>
      <c r="R4686" s="223"/>
      <c r="S4686" s="223"/>
      <c r="T4686" s="223"/>
      <c r="U4686" s="279"/>
      <c r="V4686" s="279"/>
      <c r="W4686" s="279"/>
      <c r="X4686" s="279"/>
      <c r="Y4686" s="279"/>
      <c r="Z4686" s="279"/>
      <c r="AA4686" s="279"/>
      <c r="AB4686" s="279"/>
      <c r="AC4686" s="279"/>
      <c r="AD4686" s="273" t="s">
        <v>22</v>
      </c>
      <c r="AE4686" s="279"/>
      <c r="AF4686" s="279"/>
      <c r="AG4686" s="290"/>
      <c r="AH4686" s="222"/>
      <c r="AI4686" s="229"/>
    </row>
    <row r="4687" spans="1:35" ht="94.5">
      <c r="A4687" s="70" t="s">
        <v>12463</v>
      </c>
      <c r="B4687" s="92" t="s">
        <v>21</v>
      </c>
      <c r="C4687" s="92" t="s">
        <v>742</v>
      </c>
      <c r="D4687" s="88">
        <v>42349</v>
      </c>
      <c r="E4687" s="89">
        <v>0.33333333333333331</v>
      </c>
      <c r="F4687" s="88">
        <v>42349</v>
      </c>
      <c r="G4687" s="89">
        <v>0.54652777777777783</v>
      </c>
      <c r="H4687" s="89">
        <v>0.21319444444444444</v>
      </c>
      <c r="I4687" s="68">
        <v>1</v>
      </c>
      <c r="J4687" s="68"/>
      <c r="K4687" s="92"/>
      <c r="L4687" s="92" t="s">
        <v>16</v>
      </c>
      <c r="M4687" s="230" t="s">
        <v>12658</v>
      </c>
      <c r="N4687" s="221" t="s">
        <v>3</v>
      </c>
      <c r="O4687" s="221" t="s">
        <v>7</v>
      </c>
      <c r="P4687" s="230" t="s">
        <v>12659</v>
      </c>
      <c r="Q4687" s="221" t="s">
        <v>12660</v>
      </c>
      <c r="R4687" s="221">
        <v>0.73699999999999999</v>
      </c>
      <c r="S4687" s="221">
        <v>0.316</v>
      </c>
      <c r="T4687" s="221">
        <v>1.0529999999999999</v>
      </c>
      <c r="U4687" s="293" t="s">
        <v>28</v>
      </c>
      <c r="V4687" s="273" t="s">
        <v>13601</v>
      </c>
      <c r="W4687" s="293" t="s">
        <v>13602</v>
      </c>
      <c r="X4687" s="293" t="s">
        <v>128</v>
      </c>
      <c r="Y4687" s="269">
        <v>2015</v>
      </c>
      <c r="Z4687" s="318" t="s">
        <v>128</v>
      </c>
      <c r="AA4687" s="269">
        <v>2016</v>
      </c>
      <c r="AB4687" s="293" t="s">
        <v>128</v>
      </c>
      <c r="AC4687" s="269">
        <v>2015</v>
      </c>
      <c r="AD4687" s="293" t="s">
        <v>37</v>
      </c>
      <c r="AE4687" s="293" t="s">
        <v>52</v>
      </c>
      <c r="AF4687" s="293"/>
      <c r="AG4687" s="318"/>
      <c r="AH4687" s="230"/>
      <c r="AI4687" s="234"/>
    </row>
    <row r="4688" spans="1:35" ht="150">
      <c r="A4688" s="70" t="s">
        <v>12463</v>
      </c>
      <c r="B4688" s="74" t="s">
        <v>81</v>
      </c>
      <c r="C4688" s="74" t="s">
        <v>81</v>
      </c>
      <c r="D4688" s="75">
        <v>42349</v>
      </c>
      <c r="E4688" s="76">
        <v>0.86388888888888893</v>
      </c>
      <c r="F4688" s="75">
        <v>42349</v>
      </c>
      <c r="G4688" s="76">
        <v>0.86388888888888893</v>
      </c>
      <c r="H4688" s="76">
        <v>0</v>
      </c>
      <c r="I4688" s="74">
        <v>5</v>
      </c>
      <c r="J4688" s="74" t="s">
        <v>720</v>
      </c>
      <c r="K4688" s="74"/>
      <c r="L4688" s="74" t="s">
        <v>4</v>
      </c>
      <c r="M4688" s="225" t="s">
        <v>12578</v>
      </c>
      <c r="N4688" s="226">
        <v>35</v>
      </c>
      <c r="O4688" s="225" t="s">
        <v>13</v>
      </c>
      <c r="P4688" s="225" t="s">
        <v>12579</v>
      </c>
      <c r="Q4688" s="225" t="s">
        <v>13010</v>
      </c>
      <c r="R4688" s="225"/>
      <c r="S4688" s="225">
        <v>0.7</v>
      </c>
      <c r="T4688" s="225">
        <v>0.7</v>
      </c>
      <c r="U4688" s="302" t="s">
        <v>43</v>
      </c>
      <c r="V4688" s="302">
        <v>1986</v>
      </c>
      <c r="W4688" s="302" t="s">
        <v>13011</v>
      </c>
      <c r="X4688" s="302" t="s">
        <v>1053</v>
      </c>
      <c r="Y4688" s="302"/>
      <c r="Z4688" s="302"/>
      <c r="AA4688" s="302"/>
      <c r="AB4688" s="302"/>
      <c r="AC4688" s="302"/>
      <c r="AD4688" s="302" t="s">
        <v>0</v>
      </c>
      <c r="AE4688" s="302"/>
      <c r="AF4688" s="302"/>
      <c r="AG4688" s="302"/>
      <c r="AH4688" s="222"/>
      <c r="AI4688" s="229"/>
    </row>
    <row r="4689" spans="1:35" ht="267.75">
      <c r="A4689" s="70" t="s">
        <v>12463</v>
      </c>
      <c r="B4689" s="74" t="s">
        <v>15</v>
      </c>
      <c r="C4689" s="74" t="s">
        <v>11831</v>
      </c>
      <c r="D4689" s="75">
        <v>42349</v>
      </c>
      <c r="E4689" s="76">
        <v>0.66319444444444442</v>
      </c>
      <c r="F4689" s="75">
        <v>42349</v>
      </c>
      <c r="G4689" s="76">
        <v>0.70416666666666661</v>
      </c>
      <c r="H4689" s="76">
        <f>(F4689+G4689)-(D4689+E4689)</f>
        <v>4.0972222224809229E-2</v>
      </c>
      <c r="I4689" s="74">
        <v>2</v>
      </c>
      <c r="J4689" s="74" t="s">
        <v>150</v>
      </c>
      <c r="K4689" s="74" t="s">
        <v>51</v>
      </c>
      <c r="L4689" s="74" t="s">
        <v>9</v>
      </c>
      <c r="M4689" s="225" t="s">
        <v>325</v>
      </c>
      <c r="N4689" s="226" t="s">
        <v>3</v>
      </c>
      <c r="O4689" s="225" t="s">
        <v>7</v>
      </c>
      <c r="P4689" s="225" t="s">
        <v>2634</v>
      </c>
      <c r="Q4689" s="225" t="s">
        <v>12580</v>
      </c>
      <c r="R4689" s="225">
        <v>0.06</v>
      </c>
      <c r="S4689" s="225"/>
      <c r="T4689" s="225">
        <f>SUM(R4689:S4689)</f>
        <v>0.06</v>
      </c>
      <c r="U4689" s="302" t="s">
        <v>28</v>
      </c>
      <c r="V4689" s="302">
        <v>1951</v>
      </c>
      <c r="W4689" s="302" t="s">
        <v>1908</v>
      </c>
      <c r="X4689" s="302"/>
      <c r="Y4689" s="302" t="s">
        <v>13110</v>
      </c>
      <c r="Z4689" s="302">
        <v>100</v>
      </c>
      <c r="AA4689" s="302" t="s">
        <v>5573</v>
      </c>
      <c r="AB4689" s="302">
        <v>0</v>
      </c>
      <c r="AC4689" s="302"/>
      <c r="AD4689" s="302" t="s">
        <v>30</v>
      </c>
      <c r="AE4689" s="302" t="s">
        <v>53</v>
      </c>
      <c r="AF4689" s="302"/>
      <c r="AG4689" s="302" t="s">
        <v>13111</v>
      </c>
      <c r="AH4689" s="222"/>
      <c r="AI4689" s="229"/>
    </row>
    <row r="4690" spans="1:35" ht="93.75">
      <c r="A4690" s="70" t="s">
        <v>12463</v>
      </c>
      <c r="B4690" s="74" t="s">
        <v>85</v>
      </c>
      <c r="C4690" s="74" t="s">
        <v>85</v>
      </c>
      <c r="D4690" s="75">
        <v>42350</v>
      </c>
      <c r="E4690" s="76">
        <v>0.72916666666666663</v>
      </c>
      <c r="F4690" s="75">
        <v>42351</v>
      </c>
      <c r="G4690" s="76">
        <v>0.68055555555555547</v>
      </c>
      <c r="H4690" s="76">
        <v>0.95138888888888884</v>
      </c>
      <c r="I4690" s="77">
        <v>0</v>
      </c>
      <c r="J4690" s="79" t="s">
        <v>12655</v>
      </c>
      <c r="K4690" s="77" t="s">
        <v>8</v>
      </c>
      <c r="L4690" s="80" t="s">
        <v>4</v>
      </c>
      <c r="M4690" s="228" t="s">
        <v>12185</v>
      </c>
      <c r="N4690" s="226">
        <v>110</v>
      </c>
      <c r="O4690" s="224" t="s">
        <v>7</v>
      </c>
      <c r="P4690" s="228" t="s">
        <v>586</v>
      </c>
      <c r="Q4690" s="227" t="s">
        <v>12656</v>
      </c>
      <c r="R4690" s="223"/>
      <c r="S4690" s="223"/>
      <c r="T4690" s="223"/>
      <c r="U4690" s="313" t="s">
        <v>46</v>
      </c>
      <c r="V4690" s="313">
        <v>2011</v>
      </c>
      <c r="W4690" s="312" t="s">
        <v>10802</v>
      </c>
      <c r="X4690" s="312" t="s">
        <v>10803</v>
      </c>
      <c r="Y4690" s="312">
        <v>2015</v>
      </c>
      <c r="Z4690" s="312">
        <v>100</v>
      </c>
      <c r="AA4690" s="312">
        <v>2015</v>
      </c>
      <c r="AB4690" s="312">
        <v>0</v>
      </c>
      <c r="AC4690" s="312" t="s">
        <v>128</v>
      </c>
      <c r="AD4690" s="313" t="s">
        <v>75</v>
      </c>
      <c r="AE4690" s="312" t="s">
        <v>586</v>
      </c>
      <c r="AF4690" s="312" t="s">
        <v>586</v>
      </c>
      <c r="AG4690" s="316" t="s">
        <v>898</v>
      </c>
      <c r="AH4690" s="222"/>
      <c r="AI4690" s="229"/>
    </row>
    <row r="4691" spans="1:35" ht="63">
      <c r="A4691" s="70" t="s">
        <v>12463</v>
      </c>
      <c r="B4691" s="161" t="s">
        <v>84</v>
      </c>
      <c r="C4691" s="69" t="s">
        <v>907</v>
      </c>
      <c r="D4691" s="163">
        <v>42350</v>
      </c>
      <c r="E4691" s="117">
        <v>0.90277777777777779</v>
      </c>
      <c r="F4691" s="163"/>
      <c r="G4691" s="117">
        <v>0.97569444444444453</v>
      </c>
      <c r="H4691" s="158">
        <f>G4691-E4691</f>
        <v>7.2916666666666741E-2</v>
      </c>
      <c r="I4691" s="70">
        <v>96</v>
      </c>
      <c r="J4691" s="73"/>
      <c r="K4691" s="94"/>
      <c r="L4691" s="73" t="s">
        <v>9</v>
      </c>
      <c r="M4691" s="222" t="s">
        <v>12594</v>
      </c>
      <c r="N4691" s="219">
        <v>35</v>
      </c>
      <c r="O4691" s="441" t="s">
        <v>39</v>
      </c>
      <c r="P4691" s="222" t="s">
        <v>12594</v>
      </c>
      <c r="Q4691" s="439" t="s">
        <v>12957</v>
      </c>
      <c r="R4691" s="250">
        <v>59.9</v>
      </c>
      <c r="S4691" s="250"/>
      <c r="T4691" s="250">
        <v>59.9</v>
      </c>
      <c r="U4691" s="304" t="s">
        <v>36</v>
      </c>
      <c r="V4691" s="279"/>
      <c r="W4691" s="279"/>
      <c r="X4691" s="279"/>
      <c r="Y4691" s="279"/>
      <c r="Z4691" s="279"/>
      <c r="AA4691" s="279"/>
      <c r="AB4691" s="279"/>
      <c r="AC4691" s="279"/>
      <c r="AD4691" s="274" t="s">
        <v>72</v>
      </c>
      <c r="AE4691" s="279"/>
      <c r="AF4691" s="279"/>
      <c r="AG4691" s="273" t="s">
        <v>5167</v>
      </c>
      <c r="AH4691" s="222"/>
      <c r="AI4691" s="229"/>
    </row>
    <row r="4692" spans="1:35" ht="78.75">
      <c r="A4692" s="70" t="s">
        <v>12463</v>
      </c>
      <c r="B4692" s="92" t="s">
        <v>21</v>
      </c>
      <c r="C4692" s="92" t="s">
        <v>742</v>
      </c>
      <c r="D4692" s="88">
        <v>42350</v>
      </c>
      <c r="E4692" s="89">
        <v>0.31388888888888888</v>
      </c>
      <c r="F4692" s="88">
        <v>42350</v>
      </c>
      <c r="G4692" s="89">
        <v>0.33194444444444443</v>
      </c>
      <c r="H4692" s="89">
        <v>1.8055555555555557E-2</v>
      </c>
      <c r="I4692" s="68">
        <v>87</v>
      </c>
      <c r="J4692" s="68"/>
      <c r="K4692" s="92"/>
      <c r="L4692" s="92" t="s">
        <v>16</v>
      </c>
      <c r="M4692" s="230" t="s">
        <v>12582</v>
      </c>
      <c r="N4692" s="221">
        <v>35</v>
      </c>
      <c r="O4692" s="221" t="s">
        <v>7</v>
      </c>
      <c r="P4692" s="230" t="s">
        <v>4706</v>
      </c>
      <c r="Q4692" s="221" t="s">
        <v>12583</v>
      </c>
      <c r="R4692" s="221">
        <v>2.206</v>
      </c>
      <c r="S4692" s="221">
        <v>1.0860000000000001</v>
      </c>
      <c r="T4692" s="221">
        <v>3.2919999999999998</v>
      </c>
      <c r="U4692" s="293" t="s">
        <v>28</v>
      </c>
      <c r="V4692" s="273" t="s">
        <v>128</v>
      </c>
      <c r="W4692" s="293" t="s">
        <v>128</v>
      </c>
      <c r="X4692" s="293" t="s">
        <v>128</v>
      </c>
      <c r="Y4692" s="269" t="s">
        <v>128</v>
      </c>
      <c r="Z4692" s="318" t="s">
        <v>128</v>
      </c>
      <c r="AA4692" s="269" t="s">
        <v>128</v>
      </c>
      <c r="AB4692" s="293" t="s">
        <v>128</v>
      </c>
      <c r="AC4692" s="269" t="s">
        <v>128</v>
      </c>
      <c r="AD4692" s="293" t="s">
        <v>37</v>
      </c>
      <c r="AE4692" s="293" t="s">
        <v>52</v>
      </c>
      <c r="AF4692" s="293"/>
      <c r="AG4692" s="318"/>
      <c r="AH4692" s="230"/>
      <c r="AI4692" s="234"/>
    </row>
    <row r="4693" spans="1:35" ht="47.25">
      <c r="A4693" s="68" t="s">
        <v>12463</v>
      </c>
      <c r="B4693" s="69" t="s">
        <v>132</v>
      </c>
      <c r="C4693" s="70" t="s">
        <v>26</v>
      </c>
      <c r="D4693" s="86">
        <v>42350</v>
      </c>
      <c r="E4693" s="118">
        <v>0.53749999999999998</v>
      </c>
      <c r="F4693" s="86">
        <v>42350</v>
      </c>
      <c r="G4693" s="118">
        <v>0.53749999999999998</v>
      </c>
      <c r="H4693" s="70">
        <v>0</v>
      </c>
      <c r="I4693" s="70">
        <v>26</v>
      </c>
      <c r="J4693" s="70" t="s">
        <v>12122</v>
      </c>
      <c r="K4693" s="70" t="s">
        <v>8</v>
      </c>
      <c r="L4693" s="70" t="s">
        <v>4</v>
      </c>
      <c r="M4693" s="220" t="s">
        <v>12590</v>
      </c>
      <c r="N4693" s="220" t="s">
        <v>3</v>
      </c>
      <c r="O4693" s="220" t="s">
        <v>7</v>
      </c>
      <c r="P4693" s="220" t="s">
        <v>12591</v>
      </c>
      <c r="Q4693" s="219" t="s">
        <v>12966</v>
      </c>
      <c r="R4693" s="456">
        <v>0.8</v>
      </c>
      <c r="S4693" s="456"/>
      <c r="T4693" s="456">
        <v>0.8</v>
      </c>
      <c r="U4693" s="274" t="s">
        <v>28</v>
      </c>
      <c r="V4693" s="274">
        <v>1992</v>
      </c>
      <c r="W4693" s="279" t="s">
        <v>7</v>
      </c>
      <c r="X4693" s="279"/>
      <c r="Y4693" s="296">
        <v>42298</v>
      </c>
      <c r="Z4693" s="279">
        <v>0</v>
      </c>
      <c r="AA4693" s="279">
        <v>2016</v>
      </c>
      <c r="AB4693" s="279">
        <v>0</v>
      </c>
      <c r="AC4693" s="279">
        <v>2015</v>
      </c>
      <c r="AD4693" s="279" t="s">
        <v>30</v>
      </c>
      <c r="AE4693" s="279"/>
      <c r="AF4693" s="279"/>
      <c r="AG4693" s="305"/>
      <c r="AH4693" s="222"/>
      <c r="AI4693" s="229"/>
    </row>
    <row r="4694" spans="1:35" ht="75">
      <c r="A4694" s="74" t="s">
        <v>3570</v>
      </c>
      <c r="B4694" s="74" t="s">
        <v>84</v>
      </c>
      <c r="C4694" s="74" t="s">
        <v>7183</v>
      </c>
      <c r="D4694" s="75">
        <v>42158</v>
      </c>
      <c r="E4694" s="212">
        <v>0.19791666666666666</v>
      </c>
      <c r="F4694" s="75">
        <v>42158</v>
      </c>
      <c r="G4694" s="212">
        <v>0.19791666666666666</v>
      </c>
      <c r="H4694" s="212">
        <v>0</v>
      </c>
      <c r="I4694" s="74" t="s">
        <v>128</v>
      </c>
      <c r="J4694" s="74" t="s">
        <v>128</v>
      </c>
      <c r="K4694" s="74" t="s">
        <v>128</v>
      </c>
      <c r="L4694" s="77" t="s">
        <v>4</v>
      </c>
      <c r="M4694" s="225" t="s">
        <v>7184</v>
      </c>
      <c r="N4694" s="225" t="s">
        <v>3</v>
      </c>
      <c r="O4694" s="225" t="s">
        <v>32</v>
      </c>
      <c r="P4694" s="225" t="s">
        <v>7184</v>
      </c>
      <c r="Q4694" s="225" t="s">
        <v>7185</v>
      </c>
      <c r="R4694" s="225"/>
      <c r="S4694" s="225"/>
      <c r="T4694" s="225"/>
      <c r="U4694" s="279"/>
      <c r="V4694" s="279"/>
      <c r="W4694" s="279"/>
      <c r="X4694" s="279"/>
      <c r="Y4694" s="279"/>
      <c r="Z4694" s="279"/>
      <c r="AA4694" s="279"/>
      <c r="AB4694" s="279"/>
      <c r="AC4694" s="279"/>
      <c r="AD4694" s="273" t="s">
        <v>22</v>
      </c>
      <c r="AE4694" s="279"/>
      <c r="AF4694" s="279"/>
      <c r="AG4694" s="290"/>
      <c r="AH4694" s="222"/>
      <c r="AI4694" s="229"/>
    </row>
    <row r="4695" spans="1:35" ht="187.5">
      <c r="A4695" s="70" t="s">
        <v>12463</v>
      </c>
      <c r="B4695" s="74" t="s">
        <v>1412</v>
      </c>
      <c r="C4695" s="74" t="s">
        <v>1423</v>
      </c>
      <c r="D4695" s="75">
        <v>42350</v>
      </c>
      <c r="E4695" s="76">
        <v>0.55347222222222225</v>
      </c>
      <c r="F4695" s="75">
        <v>42350</v>
      </c>
      <c r="G4695" s="76">
        <v>0.55347222222222225</v>
      </c>
      <c r="H4695" s="76">
        <v>0</v>
      </c>
      <c r="I4695" s="74">
        <v>21</v>
      </c>
      <c r="J4695" s="74" t="s">
        <v>1171</v>
      </c>
      <c r="K4695" s="74"/>
      <c r="L4695" s="80" t="s">
        <v>4</v>
      </c>
      <c r="M4695" s="225" t="s">
        <v>12588</v>
      </c>
      <c r="N4695" s="226">
        <v>35</v>
      </c>
      <c r="O4695" s="225" t="s">
        <v>13</v>
      </c>
      <c r="P4695" s="225" t="s">
        <v>12589</v>
      </c>
      <c r="Q4695" s="225" t="s">
        <v>12694</v>
      </c>
      <c r="R4695" s="231">
        <v>1</v>
      </c>
      <c r="S4695" s="231">
        <v>5</v>
      </c>
      <c r="T4695" s="231">
        <v>6</v>
      </c>
      <c r="U4695" s="302" t="s">
        <v>13967</v>
      </c>
      <c r="V4695" s="302" t="s">
        <v>128</v>
      </c>
      <c r="W4695" s="302" t="s">
        <v>128</v>
      </c>
      <c r="X4695" s="302" t="s">
        <v>128</v>
      </c>
      <c r="Y4695" s="302" t="s">
        <v>13942</v>
      </c>
      <c r="Z4695" s="302" t="s">
        <v>128</v>
      </c>
      <c r="AA4695" s="302" t="s">
        <v>128</v>
      </c>
      <c r="AB4695" s="302">
        <v>0</v>
      </c>
      <c r="AC4695" s="302" t="s">
        <v>13936</v>
      </c>
      <c r="AD4695" s="302" t="s">
        <v>0</v>
      </c>
      <c r="AE4695" s="302"/>
      <c r="AF4695" s="302" t="s">
        <v>128</v>
      </c>
      <c r="AG4695" s="302" t="s">
        <v>128</v>
      </c>
      <c r="AH4695" s="222"/>
      <c r="AI4695" s="229"/>
    </row>
    <row r="4696" spans="1:35" ht="150">
      <c r="A4696" s="70" t="s">
        <v>12463</v>
      </c>
      <c r="B4696" s="74" t="s">
        <v>15</v>
      </c>
      <c r="C4696" s="74" t="s">
        <v>209</v>
      </c>
      <c r="D4696" s="75">
        <v>42350</v>
      </c>
      <c r="E4696" s="76">
        <v>0.5131944444444444</v>
      </c>
      <c r="F4696" s="75">
        <v>42350</v>
      </c>
      <c r="G4696" s="76">
        <v>0.5131944444444444</v>
      </c>
      <c r="H4696" s="76">
        <f>(F4696+G4696)-(D4696+E4696)</f>
        <v>0</v>
      </c>
      <c r="I4696" s="74">
        <v>18</v>
      </c>
      <c r="J4696" s="74" t="s">
        <v>332</v>
      </c>
      <c r="K4696" s="74" t="s">
        <v>8</v>
      </c>
      <c r="L4696" s="74" t="s">
        <v>16</v>
      </c>
      <c r="M4696" s="225" t="s">
        <v>3257</v>
      </c>
      <c r="N4696" s="226" t="s">
        <v>3</v>
      </c>
      <c r="O4696" s="225" t="s">
        <v>7</v>
      </c>
      <c r="P4696" s="225" t="s">
        <v>6461</v>
      </c>
      <c r="Q4696" s="225" t="s">
        <v>12581</v>
      </c>
      <c r="R4696" s="225"/>
      <c r="S4696" s="225">
        <v>26.63</v>
      </c>
      <c r="T4696" s="225">
        <f>SUM(R4696:S4696)</f>
        <v>26.63</v>
      </c>
      <c r="U4696" s="302"/>
      <c r="V4696" s="302"/>
      <c r="W4696" s="302"/>
      <c r="X4696" s="302"/>
      <c r="Y4696" s="302"/>
      <c r="Z4696" s="302"/>
      <c r="AA4696" s="302"/>
      <c r="AB4696" s="302"/>
      <c r="AC4696" s="302"/>
      <c r="AD4696" s="302" t="s">
        <v>37</v>
      </c>
      <c r="AE4696" s="302"/>
      <c r="AF4696" s="302"/>
      <c r="AG4696" s="302"/>
      <c r="AH4696" s="222"/>
      <c r="AI4696" s="229"/>
    </row>
    <row r="4697" spans="1:35" ht="56.25">
      <c r="A4697" s="70" t="s">
        <v>12463</v>
      </c>
      <c r="B4697" s="74" t="s">
        <v>69</v>
      </c>
      <c r="C4697" s="74" t="s">
        <v>69</v>
      </c>
      <c r="D4697" s="75">
        <v>42350</v>
      </c>
      <c r="E4697" s="76">
        <v>0.69444444444444453</v>
      </c>
      <c r="F4697" s="75">
        <v>42350</v>
      </c>
      <c r="G4697" s="76">
        <v>0.71944444444444444</v>
      </c>
      <c r="H4697" s="76">
        <v>2.4999999999999911E-2</v>
      </c>
      <c r="I4697" s="74">
        <v>4</v>
      </c>
      <c r="J4697" s="74" t="s">
        <v>150</v>
      </c>
      <c r="K4697" s="74" t="s">
        <v>178</v>
      </c>
      <c r="L4697" s="74" t="s">
        <v>4</v>
      </c>
      <c r="M4697" s="225" t="s">
        <v>12584</v>
      </c>
      <c r="N4697" s="226" t="s">
        <v>3</v>
      </c>
      <c r="O4697" s="225" t="s">
        <v>7</v>
      </c>
      <c r="P4697" s="225" t="s">
        <v>12585</v>
      </c>
      <c r="Q4697" s="225" t="s">
        <v>12586</v>
      </c>
      <c r="R4697" s="225">
        <v>0.93300000000000005</v>
      </c>
      <c r="S4697" s="225">
        <v>0.18099999999999999</v>
      </c>
      <c r="T4697" s="225">
        <v>1.1140000000000001</v>
      </c>
      <c r="U4697" s="302" t="s">
        <v>28</v>
      </c>
      <c r="V4697" s="302">
        <v>1964</v>
      </c>
      <c r="W4697" s="302" t="s">
        <v>1477</v>
      </c>
      <c r="X4697" s="302" t="s">
        <v>724</v>
      </c>
      <c r="Y4697" s="302" t="s">
        <v>5202</v>
      </c>
      <c r="Z4697" s="302">
        <v>100</v>
      </c>
      <c r="AA4697" s="302" t="s">
        <v>13200</v>
      </c>
      <c r="AB4697" s="302">
        <v>0</v>
      </c>
      <c r="AC4697" s="302">
        <v>11.201499999999999</v>
      </c>
      <c r="AD4697" s="302" t="s">
        <v>24</v>
      </c>
      <c r="AE4697" s="302"/>
      <c r="AF4697" s="302"/>
      <c r="AG4697" s="302" t="s">
        <v>12586</v>
      </c>
      <c r="AH4697" s="222"/>
      <c r="AI4697" s="229"/>
    </row>
    <row r="4698" spans="1:35" ht="112.5">
      <c r="A4698" s="69" t="s">
        <v>3570</v>
      </c>
      <c r="B4698" s="74" t="s">
        <v>1412</v>
      </c>
      <c r="C4698" s="74" t="s">
        <v>1427</v>
      </c>
      <c r="D4698" s="75">
        <v>42166</v>
      </c>
      <c r="E4698" s="76">
        <v>0.75</v>
      </c>
      <c r="F4698" s="75">
        <v>42166</v>
      </c>
      <c r="G4698" s="76">
        <v>0.7715277777777777</v>
      </c>
      <c r="H4698" s="76">
        <v>2.1527777777777781E-2</v>
      </c>
      <c r="I4698" s="77">
        <v>0</v>
      </c>
      <c r="J4698" s="79"/>
      <c r="K4698" s="77"/>
      <c r="L4698" s="80" t="s">
        <v>4</v>
      </c>
      <c r="M4698" s="228" t="s">
        <v>4077</v>
      </c>
      <c r="N4698" s="226" t="s">
        <v>3</v>
      </c>
      <c r="O4698" s="224" t="s">
        <v>32</v>
      </c>
      <c r="P4698" s="228" t="s">
        <v>4077</v>
      </c>
      <c r="Q4698" s="227" t="s">
        <v>4078</v>
      </c>
      <c r="R4698" s="223"/>
      <c r="S4698" s="223"/>
      <c r="T4698" s="223"/>
      <c r="U4698" s="279"/>
      <c r="V4698" s="279"/>
      <c r="W4698" s="279"/>
      <c r="X4698" s="279"/>
      <c r="Y4698" s="279"/>
      <c r="Z4698" s="279"/>
      <c r="AA4698" s="279"/>
      <c r="AB4698" s="279"/>
      <c r="AC4698" s="279"/>
      <c r="AD4698" s="273" t="s">
        <v>22</v>
      </c>
      <c r="AE4698" s="279"/>
      <c r="AF4698" s="279"/>
      <c r="AG4698" s="290"/>
      <c r="AH4698" s="222"/>
      <c r="AI4698" s="229"/>
    </row>
    <row r="4699" spans="1:35" ht="281.25">
      <c r="A4699" s="70" t="s">
        <v>12463</v>
      </c>
      <c r="B4699" s="74" t="s">
        <v>5</v>
      </c>
      <c r="C4699" s="74" t="s">
        <v>5</v>
      </c>
      <c r="D4699" s="75">
        <v>42350</v>
      </c>
      <c r="E4699" s="76">
        <v>0.37152777777777773</v>
      </c>
      <c r="F4699" s="75">
        <v>42350</v>
      </c>
      <c r="G4699" s="76">
        <v>0.37152777777777773</v>
      </c>
      <c r="H4699" s="76">
        <v>0</v>
      </c>
      <c r="I4699" s="74">
        <v>5</v>
      </c>
      <c r="J4699" s="74" t="s">
        <v>1483</v>
      </c>
      <c r="K4699" s="74"/>
      <c r="L4699" s="74" t="s">
        <v>4</v>
      </c>
      <c r="M4699" s="225" t="s">
        <v>12592</v>
      </c>
      <c r="N4699" s="226">
        <v>35</v>
      </c>
      <c r="O4699" s="225" t="s">
        <v>13</v>
      </c>
      <c r="P4699" s="225" t="s">
        <v>12592</v>
      </c>
      <c r="Q4699" s="225" t="s">
        <v>13827</v>
      </c>
      <c r="R4699" s="225"/>
      <c r="S4699" s="225">
        <v>0.4</v>
      </c>
      <c r="T4699" s="225">
        <v>0.4</v>
      </c>
      <c r="U4699" s="302" t="s">
        <v>6</v>
      </c>
      <c r="V4699" s="302">
        <v>2008</v>
      </c>
      <c r="W4699" s="302" t="s">
        <v>13828</v>
      </c>
      <c r="X4699" s="302" t="s">
        <v>411</v>
      </c>
      <c r="Y4699" s="302" t="s">
        <v>13829</v>
      </c>
      <c r="Z4699" s="302">
        <v>100</v>
      </c>
      <c r="AA4699" s="302" t="s">
        <v>13830</v>
      </c>
      <c r="AB4699" s="302"/>
      <c r="AC4699" s="302">
        <v>42318</v>
      </c>
      <c r="AD4699" s="302" t="s">
        <v>0</v>
      </c>
      <c r="AE4699" s="302"/>
      <c r="AF4699" s="302"/>
      <c r="AG4699" s="302"/>
      <c r="AH4699" s="222"/>
      <c r="AI4699" s="229"/>
    </row>
    <row r="4700" spans="1:35" ht="157.5" customHeight="1">
      <c r="A4700" s="70" t="s">
        <v>12463</v>
      </c>
      <c r="B4700" s="74" t="s">
        <v>5</v>
      </c>
      <c r="C4700" s="74" t="s">
        <v>5</v>
      </c>
      <c r="D4700" s="75">
        <v>42350</v>
      </c>
      <c r="E4700" s="76">
        <v>0.58680555555555558</v>
      </c>
      <c r="F4700" s="75">
        <v>42350</v>
      </c>
      <c r="G4700" s="76">
        <v>0.62638888888888888</v>
      </c>
      <c r="H4700" s="76">
        <v>3.9583333333333331E-2</v>
      </c>
      <c r="I4700" s="74">
        <v>8</v>
      </c>
      <c r="J4700" s="74" t="s">
        <v>150</v>
      </c>
      <c r="K4700" s="74" t="s">
        <v>20</v>
      </c>
      <c r="L4700" s="74" t="s">
        <v>9</v>
      </c>
      <c r="M4700" s="225" t="s">
        <v>12593</v>
      </c>
      <c r="N4700" s="226" t="s">
        <v>3</v>
      </c>
      <c r="O4700" s="225" t="s">
        <v>7</v>
      </c>
      <c r="P4700" s="225" t="s">
        <v>13831</v>
      </c>
      <c r="Q4700" s="225" t="s">
        <v>12824</v>
      </c>
      <c r="R4700" s="225">
        <v>4.2</v>
      </c>
      <c r="S4700" s="225"/>
      <c r="T4700" s="225">
        <v>4.2</v>
      </c>
      <c r="U4700" s="302" t="s">
        <v>28</v>
      </c>
      <c r="V4700" s="302">
        <v>1980</v>
      </c>
      <c r="W4700" s="302" t="s">
        <v>587</v>
      </c>
      <c r="X4700" s="302" t="s">
        <v>1383</v>
      </c>
      <c r="Y4700" s="302" t="s">
        <v>13832</v>
      </c>
      <c r="Z4700" s="302">
        <v>90</v>
      </c>
      <c r="AA4700" s="302" t="s">
        <v>13833</v>
      </c>
      <c r="AB4700" s="302">
        <v>1</v>
      </c>
      <c r="AC4700" s="302"/>
      <c r="AD4700" s="302" t="s">
        <v>40</v>
      </c>
      <c r="AE4700" s="302"/>
      <c r="AF4700" s="302"/>
      <c r="AG4700" s="302"/>
      <c r="AH4700" s="222"/>
      <c r="AI4700" s="229"/>
    </row>
    <row r="4701" spans="1:35" ht="300">
      <c r="A4701" s="70" t="s">
        <v>12463</v>
      </c>
      <c r="B4701" s="74" t="s">
        <v>5</v>
      </c>
      <c r="C4701" s="74" t="s">
        <v>5</v>
      </c>
      <c r="D4701" s="75">
        <v>42350</v>
      </c>
      <c r="E4701" s="76">
        <v>0.73263888888888884</v>
      </c>
      <c r="F4701" s="75">
        <v>42350</v>
      </c>
      <c r="G4701" s="76">
        <v>0.76041666666666663</v>
      </c>
      <c r="H4701" s="76">
        <v>2.7777777777777776E-2</v>
      </c>
      <c r="I4701" s="74">
        <v>11</v>
      </c>
      <c r="J4701" s="74" t="s">
        <v>6781</v>
      </c>
      <c r="K4701" s="74" t="s">
        <v>178</v>
      </c>
      <c r="L4701" s="74" t="s">
        <v>9</v>
      </c>
      <c r="M4701" s="225" t="s">
        <v>13834</v>
      </c>
      <c r="N4701" s="226" t="s">
        <v>3</v>
      </c>
      <c r="O4701" s="225" t="s">
        <v>7</v>
      </c>
      <c r="P4701" s="225" t="s">
        <v>13835</v>
      </c>
      <c r="Q4701" s="225" t="s">
        <v>13836</v>
      </c>
      <c r="R4701" s="225">
        <v>1.9</v>
      </c>
      <c r="S4701" s="225">
        <v>0.5</v>
      </c>
      <c r="T4701" s="225">
        <v>2.4</v>
      </c>
      <c r="U4701" s="302" t="s">
        <v>6</v>
      </c>
      <c r="V4701" s="302">
        <v>1985</v>
      </c>
      <c r="W4701" s="302" t="s">
        <v>591</v>
      </c>
      <c r="X4701" s="302" t="s">
        <v>13837</v>
      </c>
      <c r="Y4701" s="302" t="s">
        <v>13838</v>
      </c>
      <c r="Z4701" s="302"/>
      <c r="AA4701" s="302" t="s">
        <v>13839</v>
      </c>
      <c r="AB4701" s="302">
        <v>42040</v>
      </c>
      <c r="AC4701" s="302"/>
      <c r="AD4701" s="302" t="s">
        <v>0</v>
      </c>
      <c r="AE4701" s="302"/>
      <c r="AF4701" s="302"/>
      <c r="AG4701" s="302"/>
      <c r="AH4701" s="222"/>
      <c r="AI4701" s="229"/>
    </row>
    <row r="4702" spans="1:35" ht="94.5" customHeight="1">
      <c r="A4702" s="70" t="s">
        <v>12463</v>
      </c>
      <c r="B4702" s="74" t="s">
        <v>5</v>
      </c>
      <c r="C4702" s="74" t="s">
        <v>5</v>
      </c>
      <c r="D4702" s="75">
        <v>42350</v>
      </c>
      <c r="E4702" s="76">
        <v>0.78333333333333333</v>
      </c>
      <c r="F4702" s="75">
        <v>42351</v>
      </c>
      <c r="G4702" s="76">
        <v>0.17847222222222223</v>
      </c>
      <c r="H4702" s="76">
        <v>0.39513888888888887</v>
      </c>
      <c r="I4702" s="74">
        <v>9</v>
      </c>
      <c r="J4702" s="74"/>
      <c r="K4702" s="74"/>
      <c r="L4702" s="74" t="s">
        <v>9</v>
      </c>
      <c r="M4702" s="225" t="s">
        <v>13840</v>
      </c>
      <c r="N4702" s="226" t="s">
        <v>3</v>
      </c>
      <c r="O4702" s="225" t="s">
        <v>7</v>
      </c>
      <c r="P4702" s="225" t="s">
        <v>6162</v>
      </c>
      <c r="Q4702" s="225" t="s">
        <v>13841</v>
      </c>
      <c r="R4702" s="225">
        <f>25.1+10.9</f>
        <v>36</v>
      </c>
      <c r="S4702" s="225"/>
      <c r="T4702" s="225">
        <f>25.1+10.9</f>
        <v>36</v>
      </c>
      <c r="U4702" s="302" t="s">
        <v>6</v>
      </c>
      <c r="V4702" s="302" t="s">
        <v>2180</v>
      </c>
      <c r="W4702" s="302" t="s">
        <v>591</v>
      </c>
      <c r="X4702" s="302" t="s">
        <v>13842</v>
      </c>
      <c r="Y4702" s="302" t="s">
        <v>13843</v>
      </c>
      <c r="Z4702" s="302"/>
      <c r="AA4702" s="302" t="s">
        <v>13844</v>
      </c>
      <c r="AB4702" s="302" t="s">
        <v>13845</v>
      </c>
      <c r="AC4702" s="302"/>
      <c r="AD4702" s="302" t="s">
        <v>0</v>
      </c>
      <c r="AE4702" s="302"/>
      <c r="AF4702" s="302"/>
      <c r="AG4702" s="302"/>
      <c r="AH4702" s="222"/>
      <c r="AI4702" s="229"/>
    </row>
    <row r="4703" spans="1:35" ht="47.25" customHeight="1">
      <c r="A4703" s="70" t="s">
        <v>12463</v>
      </c>
      <c r="B4703" s="74" t="s">
        <v>19</v>
      </c>
      <c r="C4703" s="74" t="s">
        <v>19</v>
      </c>
      <c r="D4703" s="75">
        <v>42351</v>
      </c>
      <c r="E4703" s="76">
        <v>0.59722222222222221</v>
      </c>
      <c r="F4703" s="75">
        <v>42351</v>
      </c>
      <c r="G4703" s="76">
        <v>0.62847222222222221</v>
      </c>
      <c r="H4703" s="76">
        <v>3.125E-2</v>
      </c>
      <c r="I4703" s="74">
        <v>7</v>
      </c>
      <c r="J4703" s="74"/>
      <c r="K4703" s="74"/>
      <c r="L4703" s="74" t="s">
        <v>4</v>
      </c>
      <c r="M4703" s="225" t="s">
        <v>12599</v>
      </c>
      <c r="N4703" s="226" t="s">
        <v>3</v>
      </c>
      <c r="O4703" s="225" t="s">
        <v>7</v>
      </c>
      <c r="P4703" s="225" t="s">
        <v>12600</v>
      </c>
      <c r="Q4703" s="225" t="s">
        <v>12601</v>
      </c>
      <c r="R4703" s="225">
        <v>25</v>
      </c>
      <c r="S4703" s="225"/>
      <c r="T4703" s="225">
        <v>25</v>
      </c>
      <c r="U4703" s="302" t="s">
        <v>28</v>
      </c>
      <c r="V4703" s="302">
        <v>2011</v>
      </c>
      <c r="W4703" s="302" t="s">
        <v>11368</v>
      </c>
      <c r="X4703" s="302" t="s">
        <v>13492</v>
      </c>
      <c r="Y4703" s="302">
        <v>0</v>
      </c>
      <c r="Z4703" s="302">
        <v>100</v>
      </c>
      <c r="AA4703" s="302">
        <v>42522</v>
      </c>
      <c r="AB4703" s="302">
        <v>0</v>
      </c>
      <c r="AC4703" s="302">
        <v>41919</v>
      </c>
      <c r="AD4703" s="302" t="s">
        <v>0</v>
      </c>
      <c r="AE4703" s="302"/>
      <c r="AF4703" s="302"/>
      <c r="AG4703" s="302"/>
      <c r="AH4703" s="222"/>
      <c r="AI4703" s="229"/>
    </row>
    <row r="4704" spans="1:35" ht="131.25">
      <c r="A4704" s="70" t="s">
        <v>12463</v>
      </c>
      <c r="B4704" s="74" t="s">
        <v>19</v>
      </c>
      <c r="C4704" s="74" t="s">
        <v>2605</v>
      </c>
      <c r="D4704" s="75">
        <v>42351</v>
      </c>
      <c r="E4704" s="76">
        <v>0.72430555555555554</v>
      </c>
      <c r="F4704" s="75">
        <v>42351</v>
      </c>
      <c r="G4704" s="76">
        <v>0.72430555555555554</v>
      </c>
      <c r="H4704" s="76">
        <v>0</v>
      </c>
      <c r="I4704" s="74">
        <v>4</v>
      </c>
      <c r="J4704" s="74"/>
      <c r="K4704" s="74"/>
      <c r="L4704" s="74" t="s">
        <v>16</v>
      </c>
      <c r="M4704" s="225" t="s">
        <v>3536</v>
      </c>
      <c r="N4704" s="226">
        <v>35</v>
      </c>
      <c r="O4704" s="225" t="s">
        <v>7</v>
      </c>
      <c r="P4704" s="225" t="s">
        <v>12595</v>
      </c>
      <c r="Q4704" s="225" t="s">
        <v>13493</v>
      </c>
      <c r="R4704" s="225">
        <v>2</v>
      </c>
      <c r="S4704" s="225">
        <v>8</v>
      </c>
      <c r="T4704" s="225">
        <v>10</v>
      </c>
      <c r="U4704" s="302"/>
      <c r="V4704" s="302"/>
      <c r="W4704" s="302"/>
      <c r="X4704" s="302"/>
      <c r="Y4704" s="302"/>
      <c r="Z4704" s="302"/>
      <c r="AA4704" s="302"/>
      <c r="AB4704" s="302"/>
      <c r="AC4704" s="302"/>
      <c r="AD4704" s="302" t="s">
        <v>37</v>
      </c>
      <c r="AE4704" s="302"/>
      <c r="AF4704" s="302"/>
      <c r="AG4704" s="302"/>
      <c r="AH4704" s="222"/>
      <c r="AI4704" s="229"/>
    </row>
    <row r="4705" spans="1:35" ht="187.5">
      <c r="A4705" s="70" t="s">
        <v>12463</v>
      </c>
      <c r="B4705" s="74" t="s">
        <v>19</v>
      </c>
      <c r="C4705" s="74" t="s">
        <v>2605</v>
      </c>
      <c r="D4705" s="75">
        <v>42351</v>
      </c>
      <c r="E4705" s="76">
        <v>0.85416666666666663</v>
      </c>
      <c r="F4705" s="75">
        <v>42351</v>
      </c>
      <c r="G4705" s="76">
        <v>0.85416666666666663</v>
      </c>
      <c r="H4705" s="76">
        <v>0</v>
      </c>
      <c r="I4705" s="74">
        <v>8</v>
      </c>
      <c r="J4705" s="74"/>
      <c r="K4705" s="74"/>
      <c r="L4705" s="74" t="s">
        <v>16</v>
      </c>
      <c r="M4705" s="225" t="s">
        <v>3536</v>
      </c>
      <c r="N4705" s="226">
        <v>35</v>
      </c>
      <c r="O4705" s="225" t="s">
        <v>7</v>
      </c>
      <c r="P4705" s="225" t="s">
        <v>12595</v>
      </c>
      <c r="Q4705" s="225" t="s">
        <v>13494</v>
      </c>
      <c r="R4705" s="225">
        <v>1</v>
      </c>
      <c r="S4705" s="225"/>
      <c r="T4705" s="225">
        <v>1</v>
      </c>
      <c r="U4705" s="302"/>
      <c r="V4705" s="302"/>
      <c r="W4705" s="302"/>
      <c r="X4705" s="302"/>
      <c r="Y4705" s="302"/>
      <c r="Z4705" s="302"/>
      <c r="AA4705" s="302"/>
      <c r="AB4705" s="302"/>
      <c r="AC4705" s="302"/>
      <c r="AD4705" s="302" t="s">
        <v>37</v>
      </c>
      <c r="AE4705" s="302"/>
      <c r="AF4705" s="302"/>
      <c r="AG4705" s="302"/>
      <c r="AH4705" s="222"/>
      <c r="AI4705" s="229"/>
    </row>
    <row r="4706" spans="1:35" ht="409.5">
      <c r="A4706" s="70" t="s">
        <v>12463</v>
      </c>
      <c r="B4706" s="74" t="s">
        <v>19</v>
      </c>
      <c r="C4706" s="74" t="s">
        <v>9151</v>
      </c>
      <c r="D4706" s="75">
        <v>42351</v>
      </c>
      <c r="E4706" s="76">
        <v>0.88402777777777775</v>
      </c>
      <c r="F4706" s="75">
        <v>42351</v>
      </c>
      <c r="G4706" s="76">
        <v>0.9</v>
      </c>
      <c r="H4706" s="76">
        <v>1.5972222222222276E-2</v>
      </c>
      <c r="I4706" s="74">
        <v>634</v>
      </c>
      <c r="J4706" s="74" t="s">
        <v>12596</v>
      </c>
      <c r="K4706" s="74" t="s">
        <v>14</v>
      </c>
      <c r="L4706" s="74" t="s">
        <v>16</v>
      </c>
      <c r="M4706" s="225" t="s">
        <v>2856</v>
      </c>
      <c r="N4706" s="226">
        <v>220</v>
      </c>
      <c r="O4706" s="225" t="s">
        <v>7</v>
      </c>
      <c r="P4706" s="225" t="s">
        <v>13495</v>
      </c>
      <c r="Q4706" s="225" t="s">
        <v>13496</v>
      </c>
      <c r="R4706" s="225">
        <v>476</v>
      </c>
      <c r="S4706" s="225">
        <v>313</v>
      </c>
      <c r="T4706" s="225">
        <v>789</v>
      </c>
      <c r="U4706" s="302"/>
      <c r="V4706" s="302"/>
      <c r="W4706" s="302"/>
      <c r="X4706" s="302"/>
      <c r="Y4706" s="302"/>
      <c r="Z4706" s="302"/>
      <c r="AA4706" s="302"/>
      <c r="AB4706" s="302"/>
      <c r="AC4706" s="302"/>
      <c r="AD4706" s="302" t="s">
        <v>37</v>
      </c>
      <c r="AE4706" s="302"/>
      <c r="AF4706" s="302"/>
      <c r="AG4706" s="302"/>
      <c r="AH4706" s="222"/>
      <c r="AI4706" s="229"/>
    </row>
    <row r="4707" spans="1:35" ht="187.5">
      <c r="A4707" s="70" t="s">
        <v>12463</v>
      </c>
      <c r="B4707" s="74" t="s">
        <v>19</v>
      </c>
      <c r="C4707" s="74" t="s">
        <v>2605</v>
      </c>
      <c r="D4707" s="75">
        <v>42351</v>
      </c>
      <c r="E4707" s="76">
        <v>0.98958333333333337</v>
      </c>
      <c r="F4707" s="75">
        <v>42351</v>
      </c>
      <c r="G4707" s="76">
        <v>0.98958333333333337</v>
      </c>
      <c r="H4707" s="76">
        <v>0</v>
      </c>
      <c r="I4707" s="74">
        <v>14</v>
      </c>
      <c r="J4707" s="74"/>
      <c r="K4707" s="74"/>
      <c r="L4707" s="74" t="s">
        <v>16</v>
      </c>
      <c r="M4707" s="225" t="s">
        <v>3536</v>
      </c>
      <c r="N4707" s="226">
        <v>35</v>
      </c>
      <c r="O4707" s="225" t="s">
        <v>7</v>
      </c>
      <c r="P4707" s="225" t="s">
        <v>12595</v>
      </c>
      <c r="Q4707" s="225" t="s">
        <v>13494</v>
      </c>
      <c r="R4707" s="225">
        <v>5</v>
      </c>
      <c r="S4707" s="225">
        <v>10</v>
      </c>
      <c r="T4707" s="225">
        <v>15</v>
      </c>
      <c r="U4707" s="302"/>
      <c r="V4707" s="302"/>
      <c r="W4707" s="302"/>
      <c r="X4707" s="302"/>
      <c r="Y4707" s="302"/>
      <c r="Z4707" s="302"/>
      <c r="AA4707" s="302"/>
      <c r="AB4707" s="302"/>
      <c r="AC4707" s="302"/>
      <c r="AD4707" s="302" t="s">
        <v>37</v>
      </c>
      <c r="AE4707" s="302"/>
      <c r="AF4707" s="302"/>
      <c r="AG4707" s="302"/>
      <c r="AH4707" s="222"/>
      <c r="AI4707" s="229"/>
    </row>
    <row r="4708" spans="1:35" ht="112.5">
      <c r="A4708" s="70" t="s">
        <v>8946</v>
      </c>
      <c r="B4708" s="74" t="s">
        <v>12</v>
      </c>
      <c r="C4708" s="74" t="s">
        <v>127</v>
      </c>
      <c r="D4708" s="75">
        <v>42277</v>
      </c>
      <c r="E4708" s="76">
        <v>0.66875000000000007</v>
      </c>
      <c r="F4708" s="75">
        <v>42277</v>
      </c>
      <c r="G4708" s="76">
        <v>0.67708333333333337</v>
      </c>
      <c r="H4708" s="76">
        <f>G4708-E4708</f>
        <v>8.3333333333333037E-3</v>
      </c>
      <c r="I4708" s="74">
        <v>3</v>
      </c>
      <c r="J4708" s="74" t="s">
        <v>233</v>
      </c>
      <c r="K4708" s="74" t="s">
        <v>20</v>
      </c>
      <c r="L4708" s="74" t="s">
        <v>9</v>
      </c>
      <c r="M4708" s="225" t="s">
        <v>9880</v>
      </c>
      <c r="N4708" s="226" t="s">
        <v>3</v>
      </c>
      <c r="O4708" s="225" t="s">
        <v>7</v>
      </c>
      <c r="P4708" s="225" t="s">
        <v>9881</v>
      </c>
      <c r="Q4708" s="225" t="s">
        <v>9882</v>
      </c>
      <c r="R4708" s="225">
        <v>0.87</v>
      </c>
      <c r="S4708" s="225">
        <v>1.1200000000000001</v>
      </c>
      <c r="T4708" s="225">
        <v>1.99</v>
      </c>
      <c r="U4708" s="302"/>
      <c r="V4708" s="302"/>
      <c r="W4708" s="302"/>
      <c r="X4708" s="302"/>
      <c r="Y4708" s="302"/>
      <c r="Z4708" s="302"/>
      <c r="AA4708" s="302"/>
      <c r="AB4708" s="302"/>
      <c r="AC4708" s="302"/>
      <c r="AD4708" s="302" t="s">
        <v>66</v>
      </c>
      <c r="AE4708" s="302" t="s">
        <v>128</v>
      </c>
      <c r="AF4708" s="302" t="s">
        <v>128</v>
      </c>
      <c r="AG4708" s="302"/>
      <c r="AH4708" s="222"/>
      <c r="AI4708" s="229"/>
    </row>
    <row r="4709" spans="1:35" ht="187.5">
      <c r="A4709" s="70" t="s">
        <v>12463</v>
      </c>
      <c r="B4709" s="74" t="s">
        <v>5</v>
      </c>
      <c r="C4709" s="74" t="s">
        <v>5</v>
      </c>
      <c r="D4709" s="75">
        <v>42351</v>
      </c>
      <c r="E4709" s="76">
        <v>0.33194444444444443</v>
      </c>
      <c r="F4709" s="75">
        <v>42351</v>
      </c>
      <c r="G4709" s="76">
        <v>0.33194444444444443</v>
      </c>
      <c r="H4709" s="76">
        <v>0</v>
      </c>
      <c r="I4709" s="74">
        <v>4</v>
      </c>
      <c r="J4709" s="74" t="s">
        <v>143</v>
      </c>
      <c r="K4709" s="74" t="s">
        <v>20</v>
      </c>
      <c r="L4709" s="74" t="s">
        <v>9</v>
      </c>
      <c r="M4709" s="225" t="s">
        <v>13846</v>
      </c>
      <c r="N4709" s="226" t="s">
        <v>3</v>
      </c>
      <c r="O4709" s="225" t="s">
        <v>7</v>
      </c>
      <c r="P4709" s="225" t="s">
        <v>13847</v>
      </c>
      <c r="Q4709" s="225" t="s">
        <v>13848</v>
      </c>
      <c r="R4709" s="225"/>
      <c r="S4709" s="225">
        <v>4.5</v>
      </c>
      <c r="T4709" s="225">
        <v>4.5</v>
      </c>
      <c r="U4709" s="302" t="s">
        <v>28</v>
      </c>
      <c r="V4709" s="302" t="s">
        <v>13849</v>
      </c>
      <c r="W4709" s="302" t="s">
        <v>587</v>
      </c>
      <c r="X4709" s="302" t="s">
        <v>13850</v>
      </c>
      <c r="Y4709" s="302" t="s">
        <v>13851</v>
      </c>
      <c r="Z4709" s="302"/>
      <c r="AA4709" s="302" t="s">
        <v>13839</v>
      </c>
      <c r="AB4709" s="302" t="s">
        <v>13852</v>
      </c>
      <c r="AC4709" s="302"/>
      <c r="AD4709" s="302" t="s">
        <v>40</v>
      </c>
      <c r="AE4709" s="302"/>
      <c r="AF4709" s="302"/>
      <c r="AG4709" s="302"/>
      <c r="AH4709" s="222"/>
      <c r="AI4709" s="229"/>
    </row>
    <row r="4710" spans="1:35" ht="75">
      <c r="A4710" s="70" t="s">
        <v>12463</v>
      </c>
      <c r="B4710" s="74" t="s">
        <v>5</v>
      </c>
      <c r="C4710" s="74" t="s">
        <v>5</v>
      </c>
      <c r="D4710" s="75">
        <v>42351</v>
      </c>
      <c r="E4710" s="76">
        <v>0.80763888888888891</v>
      </c>
      <c r="F4710" s="75">
        <v>42351</v>
      </c>
      <c r="G4710" s="76">
        <v>0.80763888888888891</v>
      </c>
      <c r="H4710" s="76">
        <v>0</v>
      </c>
      <c r="I4710" s="74">
        <v>10</v>
      </c>
      <c r="J4710" s="74" t="s">
        <v>150</v>
      </c>
      <c r="K4710" s="74" t="s">
        <v>8</v>
      </c>
      <c r="L4710" s="74" t="s">
        <v>4</v>
      </c>
      <c r="M4710" s="225" t="s">
        <v>12602</v>
      </c>
      <c r="N4710" s="226" t="s">
        <v>3</v>
      </c>
      <c r="O4710" s="225" t="s">
        <v>7</v>
      </c>
      <c r="P4710" s="225" t="s">
        <v>12825</v>
      </c>
      <c r="Q4710" s="225" t="s">
        <v>13853</v>
      </c>
      <c r="R4710" s="225">
        <v>9.9</v>
      </c>
      <c r="S4710" s="225">
        <v>2.6</v>
      </c>
      <c r="T4710" s="225">
        <v>12.5</v>
      </c>
      <c r="U4710" s="302" t="s">
        <v>33</v>
      </c>
      <c r="V4710" s="302">
        <v>1988</v>
      </c>
      <c r="W4710" s="302" t="s">
        <v>13854</v>
      </c>
      <c r="X4710" s="302" t="s">
        <v>1053</v>
      </c>
      <c r="Y4710" s="302" t="s">
        <v>13855</v>
      </c>
      <c r="Z4710" s="302" t="s">
        <v>13856</v>
      </c>
      <c r="AA4710" s="302" t="s">
        <v>13857</v>
      </c>
      <c r="AB4710" s="302" t="s">
        <v>13858</v>
      </c>
      <c r="AC4710" s="302">
        <v>42095</v>
      </c>
      <c r="AD4710" s="302" t="s">
        <v>0</v>
      </c>
      <c r="AE4710" s="302"/>
      <c r="AF4710" s="302"/>
      <c r="AG4710" s="302"/>
      <c r="AH4710" s="222"/>
      <c r="AI4710" s="229"/>
    </row>
    <row r="4711" spans="1:35" ht="112.5">
      <c r="A4711" s="69" t="s">
        <v>3570</v>
      </c>
      <c r="B4711" s="74" t="s">
        <v>1412</v>
      </c>
      <c r="C4711" s="74" t="s">
        <v>1427</v>
      </c>
      <c r="D4711" s="75">
        <v>42166</v>
      </c>
      <c r="E4711" s="76">
        <v>0.95416666666666661</v>
      </c>
      <c r="F4711" s="75">
        <v>42166</v>
      </c>
      <c r="G4711" s="76">
        <v>0.99930555555555556</v>
      </c>
      <c r="H4711" s="76">
        <v>4.5138888888888888E-2</v>
      </c>
      <c r="I4711" s="77">
        <v>0</v>
      </c>
      <c r="J4711" s="79"/>
      <c r="K4711" s="77"/>
      <c r="L4711" s="80" t="s">
        <v>4</v>
      </c>
      <c r="M4711" s="228" t="s">
        <v>4077</v>
      </c>
      <c r="N4711" s="226" t="s">
        <v>3</v>
      </c>
      <c r="O4711" s="224" t="s">
        <v>32</v>
      </c>
      <c r="P4711" s="228" t="s">
        <v>4077</v>
      </c>
      <c r="Q4711" s="227" t="s">
        <v>4079</v>
      </c>
      <c r="R4711" s="223"/>
      <c r="S4711" s="223"/>
      <c r="T4711" s="223"/>
      <c r="U4711" s="279"/>
      <c r="V4711" s="279"/>
      <c r="W4711" s="279"/>
      <c r="X4711" s="279"/>
      <c r="Y4711" s="279"/>
      <c r="Z4711" s="279"/>
      <c r="AA4711" s="279"/>
      <c r="AB4711" s="279"/>
      <c r="AC4711" s="279"/>
      <c r="AD4711" s="273" t="s">
        <v>22</v>
      </c>
      <c r="AE4711" s="279"/>
      <c r="AF4711" s="279"/>
      <c r="AG4711" s="290"/>
      <c r="AH4711" s="222"/>
      <c r="AI4711" s="229"/>
    </row>
    <row r="4712" spans="1:35" ht="409.5">
      <c r="A4712" s="70" t="s">
        <v>12463</v>
      </c>
      <c r="B4712" s="74" t="s">
        <v>1412</v>
      </c>
      <c r="C4712" s="74" t="s">
        <v>1423</v>
      </c>
      <c r="D4712" s="75">
        <v>42352</v>
      </c>
      <c r="E4712" s="76">
        <v>0.33611111111111108</v>
      </c>
      <c r="F4712" s="75">
        <v>42352</v>
      </c>
      <c r="G4712" s="76">
        <v>0.33819444444444446</v>
      </c>
      <c r="H4712" s="76">
        <v>2.0833333333333333E-3</v>
      </c>
      <c r="I4712" s="74">
        <v>11</v>
      </c>
      <c r="J4712" s="74" t="s">
        <v>1421</v>
      </c>
      <c r="K4712" s="74"/>
      <c r="L4712" s="80" t="s">
        <v>29</v>
      </c>
      <c r="M4712" s="225" t="s">
        <v>12695</v>
      </c>
      <c r="N4712" s="221" t="s">
        <v>3</v>
      </c>
      <c r="O4712" s="225" t="s">
        <v>7</v>
      </c>
      <c r="P4712" s="225" t="s">
        <v>12696</v>
      </c>
      <c r="Q4712" s="225" t="s">
        <v>12697</v>
      </c>
      <c r="R4712" s="225"/>
      <c r="S4712" s="225"/>
      <c r="T4712" s="225"/>
      <c r="U4712" s="327" t="s">
        <v>13973</v>
      </c>
      <c r="V4712" s="327" t="s">
        <v>128</v>
      </c>
      <c r="W4712" s="327" t="s">
        <v>128</v>
      </c>
      <c r="X4712" s="327" t="s">
        <v>128</v>
      </c>
      <c r="Y4712" s="327" t="s">
        <v>13974</v>
      </c>
      <c r="Z4712" s="327" t="s">
        <v>128</v>
      </c>
      <c r="AA4712" s="327" t="s">
        <v>128</v>
      </c>
      <c r="AB4712" s="327">
        <v>1</v>
      </c>
      <c r="AC4712" s="327" t="s">
        <v>13936</v>
      </c>
      <c r="AD4712" s="327" t="s">
        <v>59</v>
      </c>
      <c r="AE4712" s="327"/>
      <c r="AF4712" s="327" t="s">
        <v>128</v>
      </c>
      <c r="AG4712" s="327" t="s">
        <v>128</v>
      </c>
      <c r="AH4712" s="222"/>
      <c r="AI4712" s="229"/>
    </row>
    <row r="4713" spans="1:35" ht="75">
      <c r="A4713" s="70" t="s">
        <v>12463</v>
      </c>
      <c r="B4713" s="74" t="s">
        <v>19</v>
      </c>
      <c r="C4713" s="74" t="s">
        <v>5554</v>
      </c>
      <c r="D4713" s="75">
        <v>42352</v>
      </c>
      <c r="E4713" s="76">
        <v>0.65555555555555556</v>
      </c>
      <c r="F4713" s="75">
        <v>42352</v>
      </c>
      <c r="G4713" s="76">
        <v>0.66666666666666663</v>
      </c>
      <c r="H4713" s="76">
        <v>1.1111111111111072E-2</v>
      </c>
      <c r="I4713" s="74">
        <v>7</v>
      </c>
      <c r="J4713" s="74"/>
      <c r="K4713" s="74"/>
      <c r="L4713" s="74" t="s">
        <v>16</v>
      </c>
      <c r="M4713" s="225" t="s">
        <v>452</v>
      </c>
      <c r="N4713" s="226" t="s">
        <v>3</v>
      </c>
      <c r="O4713" s="225" t="s">
        <v>7</v>
      </c>
      <c r="P4713" s="225" t="s">
        <v>453</v>
      </c>
      <c r="Q4713" s="225" t="s">
        <v>12605</v>
      </c>
      <c r="R4713" s="225">
        <v>6</v>
      </c>
      <c r="S4713" s="225"/>
      <c r="T4713" s="225">
        <v>6</v>
      </c>
      <c r="U4713" s="302"/>
      <c r="V4713" s="302"/>
      <c r="W4713" s="302"/>
      <c r="X4713" s="302"/>
      <c r="Y4713" s="302"/>
      <c r="Z4713" s="302"/>
      <c r="AA4713" s="302"/>
      <c r="AB4713" s="302"/>
      <c r="AC4713" s="302"/>
      <c r="AD4713" s="302" t="s">
        <v>37</v>
      </c>
      <c r="AE4713" s="302"/>
      <c r="AF4713" s="302"/>
      <c r="AG4713" s="302"/>
      <c r="AH4713" s="222"/>
      <c r="AI4713" s="229"/>
    </row>
    <row r="4714" spans="1:35" ht="31.5" customHeight="1">
      <c r="A4714" s="70" t="s">
        <v>12463</v>
      </c>
      <c r="B4714" s="74" t="s">
        <v>19</v>
      </c>
      <c r="C4714" s="74" t="s">
        <v>5554</v>
      </c>
      <c r="D4714" s="75">
        <v>42352</v>
      </c>
      <c r="E4714" s="76">
        <v>0.71180555555555547</v>
      </c>
      <c r="F4714" s="75">
        <v>42352</v>
      </c>
      <c r="G4714" s="76">
        <v>0.72222222222222221</v>
      </c>
      <c r="H4714" s="76">
        <v>1.0416666666666741E-2</v>
      </c>
      <c r="I4714" s="74">
        <v>7</v>
      </c>
      <c r="J4714" s="74"/>
      <c r="K4714" s="74"/>
      <c r="L4714" s="74" t="s">
        <v>16</v>
      </c>
      <c r="M4714" s="225" t="s">
        <v>452</v>
      </c>
      <c r="N4714" s="226" t="s">
        <v>3</v>
      </c>
      <c r="O4714" s="225" t="s">
        <v>7</v>
      </c>
      <c r="P4714" s="225" t="s">
        <v>453</v>
      </c>
      <c r="Q4714" s="225" t="s">
        <v>12606</v>
      </c>
      <c r="R4714" s="225">
        <v>6</v>
      </c>
      <c r="S4714" s="225"/>
      <c r="T4714" s="225">
        <v>6</v>
      </c>
      <c r="U4714" s="302"/>
      <c r="V4714" s="302"/>
      <c r="W4714" s="302"/>
      <c r="X4714" s="302"/>
      <c r="Y4714" s="302"/>
      <c r="Z4714" s="302"/>
      <c r="AA4714" s="302"/>
      <c r="AB4714" s="302"/>
      <c r="AC4714" s="302"/>
      <c r="AD4714" s="302" t="s">
        <v>37</v>
      </c>
      <c r="AE4714" s="302"/>
      <c r="AF4714" s="302"/>
      <c r="AG4714" s="302"/>
      <c r="AH4714" s="222"/>
      <c r="AI4714" s="229"/>
    </row>
    <row r="4715" spans="1:35" ht="110.25" customHeight="1">
      <c r="A4715" s="70" t="s">
        <v>12463</v>
      </c>
      <c r="B4715" s="74" t="s">
        <v>19</v>
      </c>
      <c r="C4715" s="74" t="s">
        <v>9151</v>
      </c>
      <c r="D4715" s="75">
        <v>42352</v>
      </c>
      <c r="E4715" s="76">
        <v>0.71319444444444446</v>
      </c>
      <c r="F4715" s="75">
        <v>42352</v>
      </c>
      <c r="G4715" s="76">
        <v>0.71388888888888891</v>
      </c>
      <c r="H4715" s="76">
        <v>6.9444444444444198E-4</v>
      </c>
      <c r="I4715" s="74">
        <v>10</v>
      </c>
      <c r="J4715" s="74"/>
      <c r="K4715" s="74"/>
      <c r="L4715" s="74" t="s">
        <v>16</v>
      </c>
      <c r="M4715" s="225" t="s">
        <v>2856</v>
      </c>
      <c r="N4715" s="226">
        <v>220</v>
      </c>
      <c r="O4715" s="225" t="s">
        <v>7</v>
      </c>
      <c r="P4715" s="225" t="s">
        <v>13497</v>
      </c>
      <c r="Q4715" s="225" t="s">
        <v>12607</v>
      </c>
      <c r="R4715" s="225">
        <v>6</v>
      </c>
      <c r="S4715" s="225">
        <v>29</v>
      </c>
      <c r="T4715" s="225">
        <v>35</v>
      </c>
      <c r="U4715" s="302"/>
      <c r="V4715" s="302"/>
      <c r="W4715" s="302"/>
      <c r="X4715" s="302"/>
      <c r="Y4715" s="302"/>
      <c r="Z4715" s="302"/>
      <c r="AA4715" s="302"/>
      <c r="AB4715" s="302"/>
      <c r="AC4715" s="302"/>
      <c r="AD4715" s="302" t="s">
        <v>37</v>
      </c>
      <c r="AE4715" s="302"/>
      <c r="AF4715" s="302"/>
      <c r="AG4715" s="302"/>
      <c r="AH4715" s="222"/>
      <c r="AI4715" s="229"/>
    </row>
    <row r="4716" spans="1:35" ht="187.5">
      <c r="A4716" s="70" t="s">
        <v>12463</v>
      </c>
      <c r="B4716" s="74" t="s">
        <v>15</v>
      </c>
      <c r="C4716" s="74" t="s">
        <v>209</v>
      </c>
      <c r="D4716" s="75">
        <v>42352</v>
      </c>
      <c r="E4716" s="76">
        <v>0.48125000000000001</v>
      </c>
      <c r="F4716" s="75">
        <v>42352</v>
      </c>
      <c r="G4716" s="76">
        <v>0.48125000000000001</v>
      </c>
      <c r="H4716" s="76">
        <f>(F4716+G4716)-(D4716+E4716)</f>
        <v>0</v>
      </c>
      <c r="I4716" s="74">
        <v>4</v>
      </c>
      <c r="J4716" s="74" t="s">
        <v>332</v>
      </c>
      <c r="K4716" s="74" t="s">
        <v>8</v>
      </c>
      <c r="L4716" s="74" t="s">
        <v>16</v>
      </c>
      <c r="M4716" s="225" t="s">
        <v>3257</v>
      </c>
      <c r="N4716" s="226" t="s">
        <v>3</v>
      </c>
      <c r="O4716" s="225" t="s">
        <v>7</v>
      </c>
      <c r="P4716" s="225" t="s">
        <v>6461</v>
      </c>
      <c r="Q4716" s="225" t="s">
        <v>12604</v>
      </c>
      <c r="R4716" s="225"/>
      <c r="S4716" s="225">
        <v>8.1999999999999993</v>
      </c>
      <c r="T4716" s="225">
        <f>SUM(R4716:S4716)</f>
        <v>8.1999999999999993</v>
      </c>
      <c r="U4716" s="302"/>
      <c r="V4716" s="302"/>
      <c r="W4716" s="302"/>
      <c r="X4716" s="302"/>
      <c r="Y4716" s="302"/>
      <c r="Z4716" s="302"/>
      <c r="AA4716" s="302"/>
      <c r="AB4716" s="302"/>
      <c r="AC4716" s="302"/>
      <c r="AD4716" s="302" t="s">
        <v>37</v>
      </c>
      <c r="AE4716" s="302"/>
      <c r="AF4716" s="302"/>
      <c r="AG4716" s="302"/>
      <c r="AH4716" s="222"/>
      <c r="AI4716" s="229"/>
    </row>
    <row r="4717" spans="1:35" ht="84.75">
      <c r="A4717" s="70" t="s">
        <v>12463</v>
      </c>
      <c r="B4717" s="74" t="s">
        <v>12</v>
      </c>
      <c r="C4717" s="74" t="s">
        <v>127</v>
      </c>
      <c r="D4717" s="75">
        <v>42352</v>
      </c>
      <c r="E4717" s="76">
        <v>0.89444444444444438</v>
      </c>
      <c r="F4717" s="75">
        <v>42352</v>
      </c>
      <c r="G4717" s="76">
        <v>0.97569444444444453</v>
      </c>
      <c r="H4717" s="76">
        <f>G4717-E4717</f>
        <v>8.1250000000000155E-2</v>
      </c>
      <c r="I4717" s="74">
        <v>4</v>
      </c>
      <c r="J4717" s="74"/>
      <c r="K4717" s="74"/>
      <c r="L4717" s="74" t="s">
        <v>29</v>
      </c>
      <c r="M4717" s="225" t="s">
        <v>12608</v>
      </c>
      <c r="N4717" s="226">
        <v>0.4</v>
      </c>
      <c r="O4717" s="225" t="s">
        <v>39</v>
      </c>
      <c r="P4717" s="225" t="s">
        <v>941</v>
      </c>
      <c r="Q4717" s="225" t="s">
        <v>13316</v>
      </c>
      <c r="R4717" s="225">
        <v>1.8</v>
      </c>
      <c r="S4717" s="225">
        <v>1.4</v>
      </c>
      <c r="T4717" s="225">
        <v>3.2</v>
      </c>
      <c r="U4717" s="302" t="s">
        <v>128</v>
      </c>
      <c r="V4717" s="302" t="s">
        <v>128</v>
      </c>
      <c r="W4717" s="302" t="s">
        <v>128</v>
      </c>
      <c r="X4717" s="302" t="s">
        <v>128</v>
      </c>
      <c r="Y4717" s="302" t="s">
        <v>128</v>
      </c>
      <c r="Z4717" s="302" t="s">
        <v>128</v>
      </c>
      <c r="AA4717" s="302" t="s">
        <v>128</v>
      </c>
      <c r="AB4717" s="302" t="s">
        <v>128</v>
      </c>
      <c r="AC4717" s="302" t="s">
        <v>128</v>
      </c>
      <c r="AD4717" s="302" t="s">
        <v>59</v>
      </c>
      <c r="AE4717" s="302" t="s">
        <v>53</v>
      </c>
      <c r="AF4717" s="302" t="s">
        <v>128</v>
      </c>
      <c r="AG4717" s="302" t="s">
        <v>13317</v>
      </c>
      <c r="AH4717" s="222"/>
      <c r="AI4717" s="229"/>
    </row>
    <row r="4718" spans="1:35" ht="281.25">
      <c r="A4718" s="69" t="s">
        <v>3570</v>
      </c>
      <c r="B4718" s="74" t="s">
        <v>1412</v>
      </c>
      <c r="C4718" s="74" t="s">
        <v>1427</v>
      </c>
      <c r="D4718" s="75">
        <v>42172</v>
      </c>
      <c r="E4718" s="76">
        <v>5.1388888888888894E-2</v>
      </c>
      <c r="F4718" s="75">
        <v>42172</v>
      </c>
      <c r="G4718" s="76">
        <v>0.46458333333333335</v>
      </c>
      <c r="H4718" s="76">
        <v>0.41319444444444442</v>
      </c>
      <c r="I4718" s="77">
        <v>0</v>
      </c>
      <c r="J4718" s="79" t="s">
        <v>4208</v>
      </c>
      <c r="K4718" s="77"/>
      <c r="L4718" s="80" t="s">
        <v>4</v>
      </c>
      <c r="M4718" s="228" t="s">
        <v>4209</v>
      </c>
      <c r="N4718" s="226" t="s">
        <v>3</v>
      </c>
      <c r="O4718" s="224" t="s">
        <v>32</v>
      </c>
      <c r="P4718" s="228" t="s">
        <v>4209</v>
      </c>
      <c r="Q4718" s="227" t="s">
        <v>4210</v>
      </c>
      <c r="R4718" s="223"/>
      <c r="S4718" s="223"/>
      <c r="T4718" s="223"/>
      <c r="U4718" s="279"/>
      <c r="V4718" s="279"/>
      <c r="W4718" s="279"/>
      <c r="X4718" s="279"/>
      <c r="Y4718" s="279"/>
      <c r="Z4718" s="279"/>
      <c r="AA4718" s="279"/>
      <c r="AB4718" s="279"/>
      <c r="AC4718" s="279"/>
      <c r="AD4718" s="273" t="s">
        <v>22</v>
      </c>
      <c r="AE4718" s="279"/>
      <c r="AF4718" s="279"/>
      <c r="AG4718" s="290"/>
      <c r="AH4718" s="222"/>
      <c r="AI4718" s="229"/>
    </row>
    <row r="4719" spans="1:35" ht="75">
      <c r="A4719" s="70" t="s">
        <v>12463</v>
      </c>
      <c r="B4719" s="74" t="s">
        <v>85</v>
      </c>
      <c r="C4719" s="74" t="s">
        <v>85</v>
      </c>
      <c r="D4719" s="75">
        <v>42353</v>
      </c>
      <c r="E4719" s="76">
        <v>0.68125000000000002</v>
      </c>
      <c r="F4719" s="75">
        <v>42353</v>
      </c>
      <c r="G4719" s="76">
        <v>0.96875</v>
      </c>
      <c r="H4719" s="76">
        <v>0.28750000000000003</v>
      </c>
      <c r="I4719" s="77">
        <v>0</v>
      </c>
      <c r="J4719" s="79" t="s">
        <v>12615</v>
      </c>
      <c r="K4719" s="77" t="s">
        <v>20</v>
      </c>
      <c r="L4719" s="80" t="s">
        <v>29</v>
      </c>
      <c r="M4719" s="228" t="s">
        <v>12616</v>
      </c>
      <c r="N4719" s="226">
        <v>110</v>
      </c>
      <c r="O4719" s="224" t="s">
        <v>7</v>
      </c>
      <c r="P4719" s="228" t="s">
        <v>586</v>
      </c>
      <c r="Q4719" s="227" t="s">
        <v>12617</v>
      </c>
      <c r="R4719" s="223"/>
      <c r="S4719" s="223"/>
      <c r="T4719" s="223"/>
      <c r="U4719" s="313" t="s">
        <v>28</v>
      </c>
      <c r="V4719" s="313">
        <v>2009</v>
      </c>
      <c r="W4719" s="312" t="s">
        <v>13389</v>
      </c>
      <c r="X4719" s="312" t="s">
        <v>128</v>
      </c>
      <c r="Y4719" s="312">
        <v>2015</v>
      </c>
      <c r="Z4719" s="312">
        <v>100</v>
      </c>
      <c r="AA4719" s="312">
        <v>2016</v>
      </c>
      <c r="AB4719" s="312">
        <v>0</v>
      </c>
      <c r="AC4719" s="312">
        <v>2015</v>
      </c>
      <c r="AD4719" s="313" t="s">
        <v>27</v>
      </c>
      <c r="AE4719" s="312" t="s">
        <v>586</v>
      </c>
      <c r="AF4719" s="312" t="s">
        <v>586</v>
      </c>
      <c r="AG4719" s="316" t="s">
        <v>904</v>
      </c>
      <c r="AH4719" s="222"/>
      <c r="AI4719" s="229"/>
    </row>
    <row r="4720" spans="1:35" ht="126" customHeight="1">
      <c r="A4720" s="70" t="s">
        <v>12463</v>
      </c>
      <c r="B4720" s="74" t="s">
        <v>1412</v>
      </c>
      <c r="C4720" s="74" t="s">
        <v>1423</v>
      </c>
      <c r="D4720" s="75">
        <v>42353</v>
      </c>
      <c r="E4720" s="76">
        <v>0.11597222222222221</v>
      </c>
      <c r="F4720" s="75">
        <v>42353</v>
      </c>
      <c r="G4720" s="76">
        <v>0.15763888888888888</v>
      </c>
      <c r="H4720" s="76">
        <v>4.1666666666666664E-2</v>
      </c>
      <c r="I4720" s="74">
        <v>2</v>
      </c>
      <c r="J4720" s="74" t="s">
        <v>4588</v>
      </c>
      <c r="K4720" s="74"/>
      <c r="L4720" s="84" t="s">
        <v>11</v>
      </c>
      <c r="M4720" s="231" t="s">
        <v>12698</v>
      </c>
      <c r="N4720" s="220" t="s">
        <v>3</v>
      </c>
      <c r="O4720" s="231" t="s">
        <v>25</v>
      </c>
      <c r="P4720" s="231" t="s">
        <v>4658</v>
      </c>
      <c r="Q4720" s="231" t="s">
        <v>12699</v>
      </c>
      <c r="R4720" s="231"/>
      <c r="S4720" s="231"/>
      <c r="T4720" s="231"/>
      <c r="U4720" s="302" t="s">
        <v>9157</v>
      </c>
      <c r="V4720" s="302" t="s">
        <v>128</v>
      </c>
      <c r="W4720" s="302" t="s">
        <v>128</v>
      </c>
      <c r="X4720" s="302" t="s">
        <v>128</v>
      </c>
      <c r="Y4720" s="302" t="s">
        <v>13975</v>
      </c>
      <c r="Z4720" s="302" t="s">
        <v>128</v>
      </c>
      <c r="AA4720" s="302" t="s">
        <v>128</v>
      </c>
      <c r="AB4720" s="302">
        <v>0</v>
      </c>
      <c r="AC4720" s="302" t="s">
        <v>13936</v>
      </c>
      <c r="AD4720" s="302" t="s">
        <v>17</v>
      </c>
      <c r="AE4720" s="302"/>
      <c r="AF4720" s="302" t="s">
        <v>128</v>
      </c>
      <c r="AG4720" s="302" t="s">
        <v>128</v>
      </c>
      <c r="AH4720" s="222"/>
      <c r="AI4720" s="229"/>
    </row>
    <row r="4721" spans="1:35" ht="204.75" customHeight="1">
      <c r="A4721" s="70" t="s">
        <v>12463</v>
      </c>
      <c r="B4721" s="74" t="s">
        <v>19</v>
      </c>
      <c r="C4721" s="74" t="s">
        <v>5554</v>
      </c>
      <c r="D4721" s="75">
        <v>42353</v>
      </c>
      <c r="E4721" s="76">
        <v>0.57777777777777783</v>
      </c>
      <c r="F4721" s="75">
        <v>42353</v>
      </c>
      <c r="G4721" s="76">
        <v>0.57847222222222217</v>
      </c>
      <c r="H4721" s="76">
        <v>6.9444444444433095E-4</v>
      </c>
      <c r="I4721" s="74">
        <v>16</v>
      </c>
      <c r="J4721" s="74"/>
      <c r="K4721" s="74"/>
      <c r="L4721" s="74" t="s">
        <v>16</v>
      </c>
      <c r="M4721" s="225" t="s">
        <v>3274</v>
      </c>
      <c r="N4721" s="226">
        <v>35</v>
      </c>
      <c r="O4721" s="225" t="s">
        <v>7</v>
      </c>
      <c r="P4721" s="225" t="s">
        <v>12609</v>
      </c>
      <c r="Q4721" s="225" t="s">
        <v>12610</v>
      </c>
      <c r="R4721" s="225">
        <v>2</v>
      </c>
      <c r="S4721" s="225">
        <v>3</v>
      </c>
      <c r="T4721" s="225">
        <v>5</v>
      </c>
      <c r="U4721" s="302"/>
      <c r="V4721" s="302"/>
      <c r="W4721" s="302"/>
      <c r="X4721" s="302"/>
      <c r="Y4721" s="302"/>
      <c r="Z4721" s="302"/>
      <c r="AA4721" s="302"/>
      <c r="AB4721" s="302"/>
      <c r="AC4721" s="302"/>
      <c r="AD4721" s="302" t="s">
        <v>37</v>
      </c>
      <c r="AE4721" s="302"/>
      <c r="AF4721" s="302"/>
      <c r="AG4721" s="302"/>
      <c r="AH4721" s="222"/>
      <c r="AI4721" s="229"/>
    </row>
    <row r="4722" spans="1:35" ht="56.25">
      <c r="A4722" s="70" t="s">
        <v>12463</v>
      </c>
      <c r="B4722" s="74" t="s">
        <v>19</v>
      </c>
      <c r="C4722" s="74" t="s">
        <v>5554</v>
      </c>
      <c r="D4722" s="75">
        <v>42353</v>
      </c>
      <c r="E4722" s="76">
        <v>0.9291666666666667</v>
      </c>
      <c r="F4722" s="75">
        <v>42353</v>
      </c>
      <c r="G4722" s="76">
        <v>0.94444444444444453</v>
      </c>
      <c r="H4722" s="76">
        <v>1.5277777777777835E-2</v>
      </c>
      <c r="I4722" s="74">
        <v>7</v>
      </c>
      <c r="J4722" s="74" t="s">
        <v>150</v>
      </c>
      <c r="K4722" s="74"/>
      <c r="L4722" s="74" t="s">
        <v>16</v>
      </c>
      <c r="M4722" s="225" t="s">
        <v>452</v>
      </c>
      <c r="N4722" s="226" t="s">
        <v>3</v>
      </c>
      <c r="O4722" s="225" t="s">
        <v>7</v>
      </c>
      <c r="P4722" s="225" t="s">
        <v>453</v>
      </c>
      <c r="Q4722" s="225" t="s">
        <v>12712</v>
      </c>
      <c r="R4722" s="225">
        <v>7</v>
      </c>
      <c r="S4722" s="225"/>
      <c r="T4722" s="225">
        <v>7</v>
      </c>
      <c r="U4722" s="302"/>
      <c r="V4722" s="302"/>
      <c r="W4722" s="302"/>
      <c r="X4722" s="302"/>
      <c r="Y4722" s="302"/>
      <c r="Z4722" s="302"/>
      <c r="AA4722" s="302"/>
      <c r="AB4722" s="302"/>
      <c r="AC4722" s="302"/>
      <c r="AD4722" s="302" t="s">
        <v>37</v>
      </c>
      <c r="AE4722" s="302"/>
      <c r="AF4722" s="302"/>
      <c r="AG4722" s="302"/>
      <c r="AH4722" s="222"/>
      <c r="AI4722" s="229"/>
    </row>
    <row r="4723" spans="1:35" ht="189" customHeight="1">
      <c r="A4723" s="70" t="s">
        <v>12463</v>
      </c>
      <c r="B4723" s="74" t="s">
        <v>19</v>
      </c>
      <c r="C4723" s="74" t="s">
        <v>5554</v>
      </c>
      <c r="D4723" s="75">
        <v>42353</v>
      </c>
      <c r="E4723" s="76">
        <v>0.77013888888888893</v>
      </c>
      <c r="F4723" s="75">
        <v>42354</v>
      </c>
      <c r="G4723" s="76">
        <v>8.3333333333333329E-2</v>
      </c>
      <c r="H4723" s="76">
        <v>0.31319444444444433</v>
      </c>
      <c r="I4723" s="74">
        <v>3</v>
      </c>
      <c r="J4723" s="74"/>
      <c r="K4723" s="74"/>
      <c r="L4723" s="74" t="s">
        <v>16</v>
      </c>
      <c r="M4723" s="225" t="s">
        <v>1801</v>
      </c>
      <c r="N4723" s="226" t="s">
        <v>3</v>
      </c>
      <c r="O4723" s="225" t="s">
        <v>7</v>
      </c>
      <c r="P4723" s="225" t="s">
        <v>12611</v>
      </c>
      <c r="Q4723" s="225" t="s">
        <v>12612</v>
      </c>
      <c r="R4723" s="225">
        <v>20</v>
      </c>
      <c r="S4723" s="225"/>
      <c r="T4723" s="225">
        <v>20</v>
      </c>
      <c r="U4723" s="302"/>
      <c r="V4723" s="302"/>
      <c r="W4723" s="302"/>
      <c r="X4723" s="302"/>
      <c r="Y4723" s="302"/>
      <c r="Z4723" s="302"/>
      <c r="AA4723" s="302"/>
      <c r="AB4723" s="302"/>
      <c r="AC4723" s="302"/>
      <c r="AD4723" s="302" t="s">
        <v>37</v>
      </c>
      <c r="AE4723" s="302"/>
      <c r="AF4723" s="302"/>
      <c r="AG4723" s="302"/>
      <c r="AH4723" s="222"/>
      <c r="AI4723" s="229"/>
    </row>
    <row r="4724" spans="1:35" ht="56.25">
      <c r="A4724" s="70" t="s">
        <v>12463</v>
      </c>
      <c r="B4724" s="74" t="s">
        <v>19</v>
      </c>
      <c r="C4724" s="74" t="s">
        <v>5554</v>
      </c>
      <c r="D4724" s="75">
        <v>42353</v>
      </c>
      <c r="E4724" s="76">
        <v>3.8194444444444441E-2</v>
      </c>
      <c r="F4724" s="75">
        <v>42353</v>
      </c>
      <c r="G4724" s="76">
        <v>6.9444444444444434E-2</v>
      </c>
      <c r="H4724" s="76">
        <v>3.1249999999999993E-2</v>
      </c>
      <c r="I4724" s="74">
        <v>7</v>
      </c>
      <c r="J4724" s="74"/>
      <c r="K4724" s="74"/>
      <c r="L4724" s="74" t="s">
        <v>16</v>
      </c>
      <c r="M4724" s="225" t="s">
        <v>452</v>
      </c>
      <c r="N4724" s="226" t="s">
        <v>3</v>
      </c>
      <c r="O4724" s="225" t="s">
        <v>7</v>
      </c>
      <c r="P4724" s="225" t="s">
        <v>453</v>
      </c>
      <c r="Q4724" s="225" t="s">
        <v>12613</v>
      </c>
      <c r="R4724" s="225">
        <v>11</v>
      </c>
      <c r="S4724" s="225"/>
      <c r="T4724" s="225">
        <v>11</v>
      </c>
      <c r="U4724" s="302"/>
      <c r="V4724" s="302"/>
      <c r="W4724" s="302"/>
      <c r="X4724" s="302"/>
      <c r="Y4724" s="302"/>
      <c r="Z4724" s="302"/>
      <c r="AA4724" s="302"/>
      <c r="AB4724" s="302"/>
      <c r="AC4724" s="302"/>
      <c r="AD4724" s="302" t="s">
        <v>37</v>
      </c>
      <c r="AE4724" s="302"/>
      <c r="AF4724" s="302"/>
      <c r="AG4724" s="302"/>
      <c r="AH4724" s="222"/>
      <c r="AI4724" s="229"/>
    </row>
    <row r="4725" spans="1:35" ht="131.25">
      <c r="A4725" s="70" t="s">
        <v>12463</v>
      </c>
      <c r="B4725" s="74" t="s">
        <v>5</v>
      </c>
      <c r="C4725" s="74" t="s">
        <v>9151</v>
      </c>
      <c r="D4725" s="75">
        <v>42353</v>
      </c>
      <c r="E4725" s="76">
        <v>0.2673611111111111</v>
      </c>
      <c r="F4725" s="75">
        <v>42353</v>
      </c>
      <c r="G4725" s="76">
        <v>0.2673611111111111</v>
      </c>
      <c r="H4725" s="76">
        <v>0</v>
      </c>
      <c r="I4725" s="74">
        <v>6</v>
      </c>
      <c r="J4725" s="74"/>
      <c r="K4725" s="74"/>
      <c r="L4725" s="74" t="s">
        <v>16</v>
      </c>
      <c r="M4725" s="225" t="s">
        <v>12614</v>
      </c>
      <c r="N4725" s="226">
        <v>0.4</v>
      </c>
      <c r="O4725" s="225" t="s">
        <v>2</v>
      </c>
      <c r="P4725" s="225" t="s">
        <v>525</v>
      </c>
      <c r="Q4725" s="225" t="s">
        <v>13866</v>
      </c>
      <c r="R4725" s="225"/>
      <c r="S4725" s="225">
        <v>5.3</v>
      </c>
      <c r="T4725" s="225">
        <v>5.3</v>
      </c>
      <c r="U4725" s="302" t="s">
        <v>1</v>
      </c>
      <c r="V4725" s="302"/>
      <c r="W4725" s="302"/>
      <c r="X4725" s="302"/>
      <c r="Y4725" s="302"/>
      <c r="Z4725" s="302"/>
      <c r="AA4725" s="302"/>
      <c r="AB4725" s="302"/>
      <c r="AC4725" s="302"/>
      <c r="AD4725" s="302" t="s">
        <v>37</v>
      </c>
      <c r="AE4725" s="302"/>
      <c r="AF4725" s="302"/>
      <c r="AG4725" s="302"/>
      <c r="AH4725" s="222"/>
      <c r="AI4725" s="229"/>
    </row>
    <row r="4726" spans="1:35" ht="47.25" customHeight="1">
      <c r="A4726" s="70" t="s">
        <v>12463</v>
      </c>
      <c r="B4726" s="74" t="s">
        <v>5</v>
      </c>
      <c r="C4726" s="74" t="s">
        <v>5</v>
      </c>
      <c r="D4726" s="75">
        <v>42353</v>
      </c>
      <c r="E4726" s="76">
        <v>0.65138888888888891</v>
      </c>
      <c r="F4726" s="75">
        <v>42353</v>
      </c>
      <c r="G4726" s="76">
        <v>0.65138888888888891</v>
      </c>
      <c r="H4726" s="76">
        <v>0</v>
      </c>
      <c r="I4726" s="74">
        <v>4</v>
      </c>
      <c r="J4726" s="74" t="s">
        <v>150</v>
      </c>
      <c r="K4726" s="74"/>
      <c r="L4726" s="74" t="s">
        <v>4</v>
      </c>
      <c r="M4726" s="225" t="s">
        <v>13867</v>
      </c>
      <c r="N4726" s="226" t="s">
        <v>3</v>
      </c>
      <c r="O4726" s="225" t="s">
        <v>7</v>
      </c>
      <c r="P4726" s="225" t="s">
        <v>13868</v>
      </c>
      <c r="Q4726" s="225" t="s">
        <v>13869</v>
      </c>
      <c r="R4726" s="225"/>
      <c r="S4726" s="225">
        <v>0.2</v>
      </c>
      <c r="T4726" s="225">
        <v>0.2</v>
      </c>
      <c r="U4726" s="302" t="s">
        <v>35</v>
      </c>
      <c r="V4726" s="302">
        <v>2006</v>
      </c>
      <c r="W4726" s="302" t="s">
        <v>13870</v>
      </c>
      <c r="X4726" s="302" t="s">
        <v>411</v>
      </c>
      <c r="Y4726" s="302">
        <v>41872</v>
      </c>
      <c r="Z4726" s="302">
        <v>100</v>
      </c>
      <c r="AA4726" s="302" t="s">
        <v>5573</v>
      </c>
      <c r="AB4726" s="302">
        <v>0</v>
      </c>
      <c r="AC4726" s="302"/>
      <c r="AD4726" s="302" t="s">
        <v>0</v>
      </c>
      <c r="AE4726" s="302"/>
      <c r="AF4726" s="302"/>
      <c r="AG4726" s="302"/>
      <c r="AH4726" s="222"/>
      <c r="AI4726" s="229"/>
    </row>
    <row r="4727" spans="1:35" ht="47.25" customHeight="1">
      <c r="A4727" s="70" t="s">
        <v>12463</v>
      </c>
      <c r="B4727" s="74" t="s">
        <v>1412</v>
      </c>
      <c r="C4727" s="74" t="s">
        <v>1423</v>
      </c>
      <c r="D4727" s="75">
        <v>42354</v>
      </c>
      <c r="E4727" s="76">
        <v>0.47222222222222227</v>
      </c>
      <c r="F4727" s="75">
        <v>42354</v>
      </c>
      <c r="G4727" s="76">
        <v>0.54513888888888895</v>
      </c>
      <c r="H4727" s="76">
        <v>7.2916666666666671E-2</v>
      </c>
      <c r="I4727" s="74">
        <v>5</v>
      </c>
      <c r="J4727" s="74" t="s">
        <v>4588</v>
      </c>
      <c r="K4727" s="74"/>
      <c r="L4727" s="84" t="s">
        <v>11</v>
      </c>
      <c r="M4727" s="231" t="s">
        <v>4658</v>
      </c>
      <c r="N4727" s="220" t="s">
        <v>3</v>
      </c>
      <c r="O4727" s="231" t="s">
        <v>25</v>
      </c>
      <c r="P4727" s="231" t="s">
        <v>4658</v>
      </c>
      <c r="Q4727" s="231" t="s">
        <v>12700</v>
      </c>
      <c r="R4727" s="231"/>
      <c r="S4727" s="231"/>
      <c r="T4727" s="231"/>
      <c r="U4727" s="302" t="s">
        <v>13939</v>
      </c>
      <c r="V4727" s="302" t="s">
        <v>128</v>
      </c>
      <c r="W4727" s="302" t="s">
        <v>128</v>
      </c>
      <c r="X4727" s="302" t="s">
        <v>128</v>
      </c>
      <c r="Y4727" s="302" t="s">
        <v>13976</v>
      </c>
      <c r="Z4727" s="302" t="s">
        <v>128</v>
      </c>
      <c r="AA4727" s="302" t="s">
        <v>128</v>
      </c>
      <c r="AB4727" s="302">
        <v>1</v>
      </c>
      <c r="AC4727" s="302" t="s">
        <v>13936</v>
      </c>
      <c r="AD4727" s="302" t="s">
        <v>17</v>
      </c>
      <c r="AE4727" s="302"/>
      <c r="AF4727" s="302" t="s">
        <v>128</v>
      </c>
      <c r="AG4727" s="302" t="s">
        <v>128</v>
      </c>
      <c r="AH4727" s="222"/>
      <c r="AI4727" s="229"/>
    </row>
    <row r="4728" spans="1:35" ht="281.25">
      <c r="A4728" s="70" t="s">
        <v>12463</v>
      </c>
      <c r="B4728" s="74" t="s">
        <v>19</v>
      </c>
      <c r="C4728" s="74" t="s">
        <v>5554</v>
      </c>
      <c r="D4728" s="75">
        <v>42354</v>
      </c>
      <c r="E4728" s="76">
        <v>8.3333333333333329E-2</v>
      </c>
      <c r="F4728" s="75">
        <v>42354</v>
      </c>
      <c r="G4728" s="76">
        <v>0.74305555555555547</v>
      </c>
      <c r="H4728" s="76">
        <v>0.6597222222222221</v>
      </c>
      <c r="I4728" s="74">
        <v>3</v>
      </c>
      <c r="J4728" s="74"/>
      <c r="K4728" s="74"/>
      <c r="L4728" s="74" t="s">
        <v>16</v>
      </c>
      <c r="M4728" s="225" t="s">
        <v>1801</v>
      </c>
      <c r="N4728" s="226" t="s">
        <v>3</v>
      </c>
      <c r="O4728" s="225" t="s">
        <v>7</v>
      </c>
      <c r="P4728" s="225" t="s">
        <v>12621</v>
      </c>
      <c r="Q4728" s="225" t="s">
        <v>12713</v>
      </c>
      <c r="R4728" s="225">
        <v>54</v>
      </c>
      <c r="S4728" s="225"/>
      <c r="T4728" s="225">
        <v>54</v>
      </c>
      <c r="U4728" s="302"/>
      <c r="V4728" s="302"/>
      <c r="W4728" s="302"/>
      <c r="X4728" s="302"/>
      <c r="Y4728" s="302"/>
      <c r="Z4728" s="302"/>
      <c r="AA4728" s="302"/>
      <c r="AB4728" s="302"/>
      <c r="AC4728" s="302"/>
      <c r="AD4728" s="302" t="s">
        <v>37</v>
      </c>
      <c r="AE4728" s="302"/>
      <c r="AF4728" s="302"/>
      <c r="AG4728" s="302"/>
      <c r="AH4728" s="222"/>
      <c r="AI4728" s="229"/>
    </row>
    <row r="4729" spans="1:35" ht="375">
      <c r="A4729" s="70" t="s">
        <v>12463</v>
      </c>
      <c r="B4729" s="74" t="s">
        <v>15</v>
      </c>
      <c r="C4729" s="74" t="s">
        <v>209</v>
      </c>
      <c r="D4729" s="75">
        <v>42354</v>
      </c>
      <c r="E4729" s="76">
        <v>0.30416666666666664</v>
      </c>
      <c r="F4729" s="75">
        <v>42354</v>
      </c>
      <c r="G4729" s="76">
        <v>0.30416666666666664</v>
      </c>
      <c r="H4729" s="76">
        <f>(F4729+G4729)-(D4729+E4729)</f>
        <v>0</v>
      </c>
      <c r="I4729" s="74">
        <v>43</v>
      </c>
      <c r="J4729" s="74" t="s">
        <v>12618</v>
      </c>
      <c r="K4729" s="74" t="s">
        <v>8</v>
      </c>
      <c r="L4729" s="74" t="s">
        <v>16</v>
      </c>
      <c r="M4729" s="225" t="s">
        <v>12619</v>
      </c>
      <c r="N4729" s="226">
        <v>110</v>
      </c>
      <c r="O4729" s="225" t="s">
        <v>7</v>
      </c>
      <c r="P4729" s="225" t="s">
        <v>12620</v>
      </c>
      <c r="Q4729" s="225" t="s">
        <v>13112</v>
      </c>
      <c r="R4729" s="225"/>
      <c r="S4729" s="225">
        <v>6.02</v>
      </c>
      <c r="T4729" s="225">
        <f>SUM(R4729:S4729)</f>
        <v>6.02</v>
      </c>
      <c r="U4729" s="302"/>
      <c r="V4729" s="302"/>
      <c r="W4729" s="302"/>
      <c r="X4729" s="302"/>
      <c r="Y4729" s="302"/>
      <c r="Z4729" s="302"/>
      <c r="AA4729" s="302"/>
      <c r="AB4729" s="302"/>
      <c r="AC4729" s="302"/>
      <c r="AD4729" s="302" t="s">
        <v>37</v>
      </c>
      <c r="AE4729" s="302"/>
      <c r="AF4729" s="302"/>
      <c r="AG4729" s="302"/>
      <c r="AH4729" s="222"/>
      <c r="AI4729" s="229"/>
    </row>
    <row r="4730" spans="1:35" ht="225">
      <c r="A4730" s="69" t="s">
        <v>3570</v>
      </c>
      <c r="B4730" s="74" t="s">
        <v>1412</v>
      </c>
      <c r="C4730" s="74" t="s">
        <v>1423</v>
      </c>
      <c r="D4730" s="75">
        <v>42174</v>
      </c>
      <c r="E4730" s="76">
        <v>0.23680555555555557</v>
      </c>
      <c r="F4730" s="75">
        <v>42174</v>
      </c>
      <c r="G4730" s="76">
        <v>0.23680555555555557</v>
      </c>
      <c r="H4730" s="76">
        <v>0</v>
      </c>
      <c r="I4730" s="77">
        <v>2</v>
      </c>
      <c r="J4730" s="79" t="s">
        <v>1421</v>
      </c>
      <c r="K4730" s="77"/>
      <c r="L4730" s="80" t="s">
        <v>4</v>
      </c>
      <c r="M4730" s="228" t="s">
        <v>4394</v>
      </c>
      <c r="N4730" s="226">
        <v>35</v>
      </c>
      <c r="O4730" s="224" t="s">
        <v>13</v>
      </c>
      <c r="P4730" s="228" t="s">
        <v>4394</v>
      </c>
      <c r="Q4730" s="227" t="s">
        <v>4395</v>
      </c>
      <c r="R4730" s="223"/>
      <c r="S4730" s="223"/>
      <c r="T4730" s="223"/>
      <c r="U4730" s="279"/>
      <c r="V4730" s="279"/>
      <c r="W4730" s="279"/>
      <c r="X4730" s="279"/>
      <c r="Y4730" s="279"/>
      <c r="Z4730" s="279"/>
      <c r="AA4730" s="279"/>
      <c r="AB4730" s="279"/>
      <c r="AC4730" s="279"/>
      <c r="AD4730" s="273" t="s">
        <v>22</v>
      </c>
      <c r="AE4730" s="279"/>
      <c r="AF4730" s="279"/>
      <c r="AG4730" s="290"/>
      <c r="AH4730" s="222"/>
      <c r="AI4730" s="229"/>
    </row>
    <row r="4731" spans="1:35" ht="168.75">
      <c r="A4731" s="70" t="s">
        <v>12463</v>
      </c>
      <c r="B4731" s="74" t="s">
        <v>18</v>
      </c>
      <c r="C4731" s="74" t="s">
        <v>18</v>
      </c>
      <c r="D4731" s="75">
        <v>42354</v>
      </c>
      <c r="E4731" s="76">
        <v>42354.534722222219</v>
      </c>
      <c r="F4731" s="75">
        <v>42354</v>
      </c>
      <c r="G4731" s="76">
        <v>42354.670138888891</v>
      </c>
      <c r="H4731" s="76">
        <f>G4731-E4731</f>
        <v>0.13541666667151731</v>
      </c>
      <c r="I4731" s="74">
        <v>228</v>
      </c>
      <c r="J4731" s="74"/>
      <c r="K4731" s="74"/>
      <c r="L4731" s="74" t="s">
        <v>4</v>
      </c>
      <c r="M4731" s="225" t="s">
        <v>12796</v>
      </c>
      <c r="N4731" s="226">
        <v>35</v>
      </c>
      <c r="O4731" s="225" t="s">
        <v>39</v>
      </c>
      <c r="P4731" s="225" t="s">
        <v>12797</v>
      </c>
      <c r="Q4731" s="225" t="s">
        <v>12622</v>
      </c>
      <c r="R4731" s="225">
        <v>7.3979999999999997</v>
      </c>
      <c r="S4731" s="225"/>
      <c r="T4731" s="225">
        <f>R4731+S4731</f>
        <v>7.3979999999999997</v>
      </c>
      <c r="U4731" s="302"/>
      <c r="V4731" s="302"/>
      <c r="W4731" s="302"/>
      <c r="X4731" s="302"/>
      <c r="Y4731" s="302"/>
      <c r="Z4731" s="302"/>
      <c r="AA4731" s="302"/>
      <c r="AB4731" s="302"/>
      <c r="AC4731" s="302"/>
      <c r="AD4731" s="302" t="s">
        <v>0</v>
      </c>
      <c r="AE4731" s="302"/>
      <c r="AF4731" s="302"/>
      <c r="AG4731" s="302"/>
      <c r="AH4731" s="222"/>
      <c r="AI4731" s="229"/>
    </row>
    <row r="4732" spans="1:35" ht="131.25">
      <c r="A4732" s="69" t="s">
        <v>3570</v>
      </c>
      <c r="B4732" s="74" t="s">
        <v>1412</v>
      </c>
      <c r="C4732" s="74" t="s">
        <v>1427</v>
      </c>
      <c r="D4732" s="75">
        <v>42185</v>
      </c>
      <c r="E4732" s="76">
        <v>0.38472222222222219</v>
      </c>
      <c r="F4732" s="75">
        <v>42185</v>
      </c>
      <c r="G4732" s="76">
        <v>0.43472222222222223</v>
      </c>
      <c r="H4732" s="76">
        <v>4.9305555555555554E-2</v>
      </c>
      <c r="I4732" s="77">
        <v>0</v>
      </c>
      <c r="J4732" s="79" t="s">
        <v>1553</v>
      </c>
      <c r="K4732" s="77"/>
      <c r="L4732" s="80" t="s">
        <v>11</v>
      </c>
      <c r="M4732" s="228" t="s">
        <v>7195</v>
      </c>
      <c r="N4732" s="226" t="s">
        <v>3</v>
      </c>
      <c r="O4732" s="224" t="s">
        <v>23</v>
      </c>
      <c r="P4732" s="228" t="s">
        <v>7195</v>
      </c>
      <c r="Q4732" s="227" t="s">
        <v>7196</v>
      </c>
      <c r="R4732" s="223"/>
      <c r="S4732" s="223"/>
      <c r="T4732" s="223"/>
      <c r="U4732" s="279"/>
      <c r="V4732" s="279"/>
      <c r="W4732" s="279"/>
      <c r="X4732" s="279"/>
      <c r="Y4732" s="279"/>
      <c r="Z4732" s="279"/>
      <c r="AA4732" s="279"/>
      <c r="AB4732" s="279"/>
      <c r="AC4732" s="279"/>
      <c r="AD4732" s="273" t="s">
        <v>22</v>
      </c>
      <c r="AE4732" s="279"/>
      <c r="AF4732" s="279"/>
      <c r="AG4732" s="290"/>
      <c r="AH4732" s="222"/>
      <c r="AI4732" s="229"/>
    </row>
    <row r="4733" spans="1:35" ht="225">
      <c r="A4733" s="70" t="s">
        <v>12463</v>
      </c>
      <c r="B4733" s="74" t="s">
        <v>5</v>
      </c>
      <c r="C4733" s="74" t="s">
        <v>5</v>
      </c>
      <c r="D4733" s="75">
        <v>42354</v>
      </c>
      <c r="E4733" s="76">
        <v>0.61527777777777781</v>
      </c>
      <c r="F4733" s="75">
        <v>42354</v>
      </c>
      <c r="G4733" s="76">
        <v>0.61527777777777781</v>
      </c>
      <c r="H4733" s="76">
        <v>0</v>
      </c>
      <c r="I4733" s="74">
        <v>4</v>
      </c>
      <c r="J4733" s="74" t="s">
        <v>150</v>
      </c>
      <c r="K4733" s="74" t="s">
        <v>14</v>
      </c>
      <c r="L4733" s="74" t="s">
        <v>4</v>
      </c>
      <c r="M4733" s="225" t="s">
        <v>13871</v>
      </c>
      <c r="N4733" s="226">
        <v>35</v>
      </c>
      <c r="O4733" s="225" t="s">
        <v>7</v>
      </c>
      <c r="P4733" s="225" t="s">
        <v>12106</v>
      </c>
      <c r="Q4733" s="225" t="s">
        <v>13872</v>
      </c>
      <c r="R4733" s="225"/>
      <c r="S4733" s="225">
        <v>1.3</v>
      </c>
      <c r="T4733" s="225">
        <v>1.3</v>
      </c>
      <c r="U4733" s="302" t="s">
        <v>45</v>
      </c>
      <c r="V4733" s="302">
        <v>2009</v>
      </c>
      <c r="W4733" s="302" t="s">
        <v>13873</v>
      </c>
      <c r="X4733" s="302" t="s">
        <v>411</v>
      </c>
      <c r="Y4733" s="302" t="s">
        <v>13874</v>
      </c>
      <c r="Z4733" s="302"/>
      <c r="AA4733" s="302"/>
      <c r="AB4733" s="302"/>
      <c r="AC4733" s="302"/>
      <c r="AD4733" s="302" t="s">
        <v>0</v>
      </c>
      <c r="AE4733" s="302"/>
      <c r="AF4733" s="302"/>
      <c r="AG4733" s="302"/>
      <c r="AH4733" s="222"/>
      <c r="AI4733" s="229"/>
    </row>
    <row r="4734" spans="1:35" ht="315">
      <c r="A4734" s="128" t="s">
        <v>4982</v>
      </c>
      <c r="B4734" s="188" t="s">
        <v>1412</v>
      </c>
      <c r="C4734" s="188" t="s">
        <v>1427</v>
      </c>
      <c r="D4734" s="189">
        <v>42210</v>
      </c>
      <c r="E4734" s="190">
        <v>0.19027777777777777</v>
      </c>
      <c r="F4734" s="189">
        <v>42210</v>
      </c>
      <c r="G4734" s="190">
        <v>0.47222222222222227</v>
      </c>
      <c r="H4734" s="190">
        <v>0.28194444444444444</v>
      </c>
      <c r="I4734" s="188">
        <v>0</v>
      </c>
      <c r="J4734" s="188" t="s">
        <v>8929</v>
      </c>
      <c r="K4734" s="188"/>
      <c r="L4734" s="188" t="s">
        <v>11</v>
      </c>
      <c r="M4734" s="236" t="s">
        <v>4619</v>
      </c>
      <c r="N4734" s="236" t="s">
        <v>3</v>
      </c>
      <c r="O4734" s="236" t="s">
        <v>32</v>
      </c>
      <c r="P4734" s="236" t="s">
        <v>4619</v>
      </c>
      <c r="Q4734" s="236" t="s">
        <v>8930</v>
      </c>
      <c r="R4734" s="238"/>
      <c r="S4734" s="238"/>
      <c r="T4734" s="238"/>
      <c r="U4734" s="279"/>
      <c r="V4734" s="279"/>
      <c r="W4734" s="279"/>
      <c r="X4734" s="279"/>
      <c r="Y4734" s="279"/>
      <c r="Z4734" s="279"/>
      <c r="AA4734" s="279"/>
      <c r="AB4734" s="279"/>
      <c r="AC4734" s="279"/>
      <c r="AD4734" s="273" t="s">
        <v>22</v>
      </c>
      <c r="AE4734" s="279"/>
      <c r="AF4734" s="279"/>
      <c r="AG4734" s="290"/>
      <c r="AH4734" s="222"/>
      <c r="AI4734" s="229"/>
    </row>
    <row r="4735" spans="1:35" ht="243.75">
      <c r="A4735" s="70" t="s">
        <v>12463</v>
      </c>
      <c r="B4735" s="74" t="s">
        <v>1412</v>
      </c>
      <c r="C4735" s="74" t="s">
        <v>1423</v>
      </c>
      <c r="D4735" s="75">
        <v>42355</v>
      </c>
      <c r="E4735" s="76">
        <v>0.71666666666666667</v>
      </c>
      <c r="F4735" s="75">
        <v>42356</v>
      </c>
      <c r="G4735" s="76">
        <v>0.71666666666666667</v>
      </c>
      <c r="H4735" s="76">
        <v>0.28750000000000003</v>
      </c>
      <c r="I4735" s="74">
        <v>0</v>
      </c>
      <c r="J4735" s="74" t="s">
        <v>4588</v>
      </c>
      <c r="K4735" s="74"/>
      <c r="L4735" s="80" t="s">
        <v>16</v>
      </c>
      <c r="M4735" s="225" t="s">
        <v>12701</v>
      </c>
      <c r="N4735" s="226">
        <v>0.4</v>
      </c>
      <c r="O4735" s="225" t="s">
        <v>2</v>
      </c>
      <c r="P4735" s="225" t="s">
        <v>12701</v>
      </c>
      <c r="Q4735" s="225" t="s">
        <v>12702</v>
      </c>
      <c r="R4735" s="231"/>
      <c r="S4735" s="231"/>
      <c r="T4735" s="231"/>
      <c r="U4735" s="328"/>
      <c r="V4735" s="328" t="s">
        <v>128</v>
      </c>
      <c r="W4735" s="328" t="s">
        <v>128</v>
      </c>
      <c r="X4735" s="328" t="s">
        <v>128</v>
      </c>
      <c r="Y4735" s="328" t="s">
        <v>13942</v>
      </c>
      <c r="Z4735" s="328" t="s">
        <v>128</v>
      </c>
      <c r="AA4735" s="328" t="s">
        <v>128</v>
      </c>
      <c r="AB4735" s="328">
        <v>0</v>
      </c>
      <c r="AC4735" s="328" t="s">
        <v>13936</v>
      </c>
      <c r="AD4735" s="273" t="s">
        <v>37</v>
      </c>
      <c r="AE4735" s="328"/>
      <c r="AF4735" s="328" t="s">
        <v>128</v>
      </c>
      <c r="AG4735" s="328" t="s">
        <v>128</v>
      </c>
      <c r="AH4735" s="222"/>
      <c r="AI4735" s="229"/>
    </row>
    <row r="4736" spans="1:35" ht="112.5">
      <c r="A4736" s="70" t="s">
        <v>12463</v>
      </c>
      <c r="B4736" s="74" t="s">
        <v>15</v>
      </c>
      <c r="C4736" s="74" t="s">
        <v>209</v>
      </c>
      <c r="D4736" s="75">
        <v>42355</v>
      </c>
      <c r="E4736" s="76">
        <v>0.5</v>
      </c>
      <c r="F4736" s="75">
        <v>42355</v>
      </c>
      <c r="G4736" s="76">
        <v>0.5</v>
      </c>
      <c r="H4736" s="76">
        <f>(F4736+G4736)-(D4736+E4736)</f>
        <v>0</v>
      </c>
      <c r="I4736" s="74">
        <v>3</v>
      </c>
      <c r="J4736" s="74" t="s">
        <v>332</v>
      </c>
      <c r="K4736" s="74"/>
      <c r="L4736" s="74" t="s">
        <v>16</v>
      </c>
      <c r="M4736" s="225" t="s">
        <v>3257</v>
      </c>
      <c r="N4736" s="226" t="s">
        <v>3</v>
      </c>
      <c r="O4736" s="225" t="s">
        <v>7</v>
      </c>
      <c r="P4736" s="225" t="s">
        <v>6461</v>
      </c>
      <c r="Q4736" s="225" t="s">
        <v>12627</v>
      </c>
      <c r="R4736" s="225"/>
      <c r="S4736" s="225">
        <v>1.6</v>
      </c>
      <c r="T4736" s="225">
        <f>SUM(R4736:S4736)</f>
        <v>1.6</v>
      </c>
      <c r="U4736" s="302"/>
      <c r="V4736" s="302"/>
      <c r="W4736" s="302"/>
      <c r="X4736" s="302"/>
      <c r="Y4736" s="302"/>
      <c r="Z4736" s="302"/>
      <c r="AA4736" s="302"/>
      <c r="AB4736" s="302"/>
      <c r="AC4736" s="302"/>
      <c r="AD4736" s="302" t="s">
        <v>37</v>
      </c>
      <c r="AE4736" s="302"/>
      <c r="AF4736" s="302"/>
      <c r="AG4736" s="302"/>
      <c r="AH4736" s="222"/>
      <c r="AI4736" s="229"/>
    </row>
    <row r="4737" spans="1:35" ht="56.25">
      <c r="A4737" s="70" t="s">
        <v>7992</v>
      </c>
      <c r="B4737" s="74" t="s">
        <v>18</v>
      </c>
      <c r="C4737" s="74" t="s">
        <v>18</v>
      </c>
      <c r="D4737" s="75">
        <v>42245</v>
      </c>
      <c r="E4737" s="76">
        <v>42245.375</v>
      </c>
      <c r="F4737" s="75">
        <v>42245</v>
      </c>
      <c r="G4737" s="76">
        <v>42245.583333333336</v>
      </c>
      <c r="H4737" s="76">
        <f>G4737-E4737</f>
        <v>0.20833333333575865</v>
      </c>
      <c r="I4737" s="74">
        <v>1</v>
      </c>
      <c r="J4737" s="74"/>
      <c r="K4737" s="74"/>
      <c r="L4737" s="74" t="s">
        <v>4</v>
      </c>
      <c r="M4737" s="225" t="s">
        <v>9521</v>
      </c>
      <c r="N4737" s="226">
        <v>0.4</v>
      </c>
      <c r="O4737" s="225" t="s">
        <v>25</v>
      </c>
      <c r="P4737" s="225" t="s">
        <v>9522</v>
      </c>
      <c r="Q4737" s="225" t="s">
        <v>9523</v>
      </c>
      <c r="R4737" s="225"/>
      <c r="S4737" s="225"/>
      <c r="T4737" s="225"/>
      <c r="U4737" s="302"/>
      <c r="V4737" s="302"/>
      <c r="W4737" s="302"/>
      <c r="X4737" s="302"/>
      <c r="Y4737" s="302"/>
      <c r="Z4737" s="302"/>
      <c r="AA4737" s="302"/>
      <c r="AB4737" s="302"/>
      <c r="AC4737" s="302"/>
      <c r="AD4737" s="302" t="s">
        <v>22</v>
      </c>
      <c r="AE4737" s="302"/>
      <c r="AF4737" s="302"/>
      <c r="AG4737" s="302"/>
      <c r="AH4737" s="222"/>
      <c r="AI4737" s="229"/>
    </row>
    <row r="4738" spans="1:35" ht="93.75">
      <c r="A4738" s="70" t="s">
        <v>12463</v>
      </c>
      <c r="B4738" s="74" t="s">
        <v>5</v>
      </c>
      <c r="C4738" s="74" t="s">
        <v>9151</v>
      </c>
      <c r="D4738" s="75">
        <v>42355</v>
      </c>
      <c r="E4738" s="76">
        <v>0.42708333333333331</v>
      </c>
      <c r="F4738" s="75">
        <v>42355</v>
      </c>
      <c r="G4738" s="76">
        <v>0.42708333333333331</v>
      </c>
      <c r="H4738" s="76">
        <v>0</v>
      </c>
      <c r="I4738" s="74">
        <v>4</v>
      </c>
      <c r="J4738" s="74"/>
      <c r="K4738" s="74"/>
      <c r="L4738" s="74" t="s">
        <v>16</v>
      </c>
      <c r="M4738" s="225" t="s">
        <v>13879</v>
      </c>
      <c r="N4738" s="226">
        <v>0.4</v>
      </c>
      <c r="O4738" s="225" t="s">
        <v>2</v>
      </c>
      <c r="P4738" s="225" t="s">
        <v>525</v>
      </c>
      <c r="Q4738" s="225" t="s">
        <v>13880</v>
      </c>
      <c r="R4738" s="225"/>
      <c r="S4738" s="225">
        <v>5.2</v>
      </c>
      <c r="T4738" s="225">
        <v>5.2</v>
      </c>
      <c r="U4738" s="302" t="s">
        <v>1</v>
      </c>
      <c r="V4738" s="302"/>
      <c r="W4738" s="302"/>
      <c r="X4738" s="302"/>
      <c r="Y4738" s="302"/>
      <c r="Z4738" s="302"/>
      <c r="AA4738" s="302"/>
      <c r="AB4738" s="302"/>
      <c r="AC4738" s="302"/>
      <c r="AD4738" s="302" t="s">
        <v>37</v>
      </c>
      <c r="AE4738" s="302"/>
      <c r="AF4738" s="302"/>
      <c r="AG4738" s="302"/>
      <c r="AH4738" s="222"/>
      <c r="AI4738" s="229"/>
    </row>
    <row r="4739" spans="1:35" ht="112.5">
      <c r="A4739" s="70" t="s">
        <v>12463</v>
      </c>
      <c r="B4739" s="74" t="s">
        <v>5</v>
      </c>
      <c r="C4739" s="74" t="s">
        <v>5</v>
      </c>
      <c r="D4739" s="75">
        <v>42355</v>
      </c>
      <c r="E4739" s="76">
        <v>0.6875</v>
      </c>
      <c r="F4739" s="75">
        <v>42355</v>
      </c>
      <c r="G4739" s="76">
        <v>0.94097222222222221</v>
      </c>
      <c r="H4739" s="76">
        <f>G4739-E4739</f>
        <v>0.25347222222222221</v>
      </c>
      <c r="I4739" s="74">
        <v>5</v>
      </c>
      <c r="J4739" s="74" t="s">
        <v>150</v>
      </c>
      <c r="K4739" s="74" t="s">
        <v>14</v>
      </c>
      <c r="L4739" s="74" t="s">
        <v>29</v>
      </c>
      <c r="M4739" s="225" t="s">
        <v>12629</v>
      </c>
      <c r="N4739" s="226" t="s">
        <v>3</v>
      </c>
      <c r="O4739" s="225" t="s">
        <v>7</v>
      </c>
      <c r="P4739" s="225" t="s">
        <v>12630</v>
      </c>
      <c r="Q4739" s="225" t="s">
        <v>12631</v>
      </c>
      <c r="R4739" s="225"/>
      <c r="S4739" s="225">
        <v>30.4</v>
      </c>
      <c r="T4739" s="225">
        <v>30.4</v>
      </c>
      <c r="U4739" s="302" t="s">
        <v>46</v>
      </c>
      <c r="V4739" s="302">
        <v>1986</v>
      </c>
      <c r="W4739" s="302" t="s">
        <v>13881</v>
      </c>
      <c r="X4739" s="302" t="s">
        <v>13882</v>
      </c>
      <c r="Y4739" s="302" t="s">
        <v>13883</v>
      </c>
      <c r="Z4739" s="302">
        <v>100</v>
      </c>
      <c r="AA4739" s="302" t="s">
        <v>6081</v>
      </c>
      <c r="AB4739" s="302">
        <v>4</v>
      </c>
      <c r="AC4739" s="302"/>
      <c r="AD4739" s="302" t="s">
        <v>27</v>
      </c>
      <c r="AE4739" s="302"/>
      <c r="AF4739" s="302"/>
      <c r="AG4739" s="302"/>
      <c r="AH4739" s="222"/>
      <c r="AI4739" s="229"/>
    </row>
    <row r="4740" spans="1:35" ht="56.25">
      <c r="A4740" s="70" t="s">
        <v>7992</v>
      </c>
      <c r="B4740" s="74" t="s">
        <v>18</v>
      </c>
      <c r="C4740" s="74" t="s">
        <v>18</v>
      </c>
      <c r="D4740" s="75">
        <v>42247</v>
      </c>
      <c r="E4740" s="76">
        <v>42247.458333333336</v>
      </c>
      <c r="F4740" s="75">
        <v>42247</v>
      </c>
      <c r="G4740" s="76">
        <v>42247.666666666664</v>
      </c>
      <c r="H4740" s="76">
        <f>G4740-E4740</f>
        <v>0.20833333332848269</v>
      </c>
      <c r="I4740" s="74">
        <v>1</v>
      </c>
      <c r="J4740" s="74"/>
      <c r="K4740" s="74"/>
      <c r="L4740" s="74" t="s">
        <v>4</v>
      </c>
      <c r="M4740" s="225" t="s">
        <v>9521</v>
      </c>
      <c r="N4740" s="226">
        <v>0.4</v>
      </c>
      <c r="O4740" s="225" t="s">
        <v>25</v>
      </c>
      <c r="P4740" s="225" t="s">
        <v>9522</v>
      </c>
      <c r="Q4740" s="225" t="s">
        <v>9523</v>
      </c>
      <c r="R4740" s="225"/>
      <c r="S4740" s="225"/>
      <c r="T4740" s="225"/>
      <c r="U4740" s="302"/>
      <c r="V4740" s="302"/>
      <c r="W4740" s="302"/>
      <c r="X4740" s="302"/>
      <c r="Y4740" s="302"/>
      <c r="Z4740" s="302"/>
      <c r="AA4740" s="302"/>
      <c r="AB4740" s="302"/>
      <c r="AC4740" s="302"/>
      <c r="AD4740" s="302" t="s">
        <v>22</v>
      </c>
      <c r="AE4740" s="302"/>
      <c r="AF4740" s="302"/>
      <c r="AG4740" s="302"/>
      <c r="AH4740" s="222"/>
      <c r="AI4740" s="229"/>
    </row>
    <row r="4741" spans="1:35" ht="31.5">
      <c r="A4741" s="70" t="s">
        <v>3570</v>
      </c>
      <c r="B4741" s="92" t="s">
        <v>21</v>
      </c>
      <c r="C4741" s="92" t="s">
        <v>21</v>
      </c>
      <c r="D4741" s="88">
        <v>42179</v>
      </c>
      <c r="E4741" s="89">
        <v>0.1875</v>
      </c>
      <c r="F4741" s="88">
        <v>42179</v>
      </c>
      <c r="G4741" s="89">
        <v>0.21875</v>
      </c>
      <c r="H4741" s="89">
        <v>3.125E-2</v>
      </c>
      <c r="I4741" s="68">
        <v>1</v>
      </c>
      <c r="J4741" s="68"/>
      <c r="K4741" s="92"/>
      <c r="L4741" s="92" t="s">
        <v>11</v>
      </c>
      <c r="M4741" s="230" t="s">
        <v>4699</v>
      </c>
      <c r="N4741" s="221">
        <v>0.4</v>
      </c>
      <c r="O4741" s="221" t="s">
        <v>2</v>
      </c>
      <c r="P4741" s="230" t="s">
        <v>4699</v>
      </c>
      <c r="Q4741" s="221" t="s">
        <v>4696</v>
      </c>
      <c r="R4741" s="221">
        <v>8.0000000000000002E-3</v>
      </c>
      <c r="S4741" s="221">
        <v>4.0000000000000001E-3</v>
      </c>
      <c r="T4741" s="221">
        <v>1.2E-2</v>
      </c>
      <c r="U4741" s="293" t="s">
        <v>1</v>
      </c>
      <c r="V4741" s="273" t="s">
        <v>128</v>
      </c>
      <c r="W4741" s="293" t="s">
        <v>128</v>
      </c>
      <c r="X4741" s="293" t="s">
        <v>128</v>
      </c>
      <c r="Y4741" s="269">
        <v>2014</v>
      </c>
      <c r="Z4741" s="318" t="s">
        <v>128</v>
      </c>
      <c r="AA4741" s="269">
        <v>2015</v>
      </c>
      <c r="AB4741" s="293" t="s">
        <v>128</v>
      </c>
      <c r="AC4741" s="269">
        <v>2014</v>
      </c>
      <c r="AD4741" s="293" t="s">
        <v>41</v>
      </c>
      <c r="AE4741" s="293" t="s">
        <v>57</v>
      </c>
      <c r="AF4741" s="293"/>
      <c r="AG4741" s="318"/>
      <c r="AH4741" s="222"/>
      <c r="AI4741" s="229"/>
    </row>
    <row r="4742" spans="1:35" ht="337.5">
      <c r="A4742" s="70" t="s">
        <v>12463</v>
      </c>
      <c r="B4742" s="74" t="s">
        <v>15</v>
      </c>
      <c r="C4742" s="74" t="s">
        <v>209</v>
      </c>
      <c r="D4742" s="75">
        <v>42356</v>
      </c>
      <c r="E4742" s="76">
        <v>0.55208333333333337</v>
      </c>
      <c r="F4742" s="75">
        <v>42356</v>
      </c>
      <c r="G4742" s="76">
        <v>0.87986111111111109</v>
      </c>
      <c r="H4742" s="76">
        <f>(F4742+G4742)-(D4742+E4742)</f>
        <v>0.32777777777664596</v>
      </c>
      <c r="I4742" s="74">
        <v>2</v>
      </c>
      <c r="J4742" s="74" t="s">
        <v>12741</v>
      </c>
      <c r="K4742" s="74"/>
      <c r="L4742" s="74" t="s">
        <v>16</v>
      </c>
      <c r="M4742" s="225" t="s">
        <v>2631</v>
      </c>
      <c r="N4742" s="226" t="s">
        <v>3</v>
      </c>
      <c r="O4742" s="225" t="s">
        <v>7</v>
      </c>
      <c r="P4742" s="225" t="s">
        <v>12632</v>
      </c>
      <c r="Q4742" s="225" t="s">
        <v>12742</v>
      </c>
      <c r="R4742" s="225">
        <v>24.15</v>
      </c>
      <c r="S4742" s="225"/>
      <c r="T4742" s="225">
        <f>SUM(R4742:S4742)</f>
        <v>24.15</v>
      </c>
      <c r="U4742" s="302"/>
      <c r="V4742" s="302"/>
      <c r="W4742" s="302"/>
      <c r="X4742" s="302"/>
      <c r="Y4742" s="302"/>
      <c r="Z4742" s="302"/>
      <c r="AA4742" s="302"/>
      <c r="AB4742" s="302"/>
      <c r="AC4742" s="302"/>
      <c r="AD4742" s="302" t="s">
        <v>37</v>
      </c>
      <c r="AE4742" s="302"/>
      <c r="AF4742" s="302"/>
      <c r="AG4742" s="302"/>
      <c r="AH4742" s="222"/>
      <c r="AI4742" s="229"/>
    </row>
    <row r="4743" spans="1:35" ht="56.25">
      <c r="A4743" s="70" t="s">
        <v>12463</v>
      </c>
      <c r="B4743" s="74" t="s">
        <v>18</v>
      </c>
      <c r="C4743" s="74" t="s">
        <v>18</v>
      </c>
      <c r="D4743" s="75">
        <v>42356</v>
      </c>
      <c r="E4743" s="76">
        <v>42356.208333333336</v>
      </c>
      <c r="F4743" s="75">
        <v>42356</v>
      </c>
      <c r="G4743" s="76">
        <v>42356.25</v>
      </c>
      <c r="H4743" s="76">
        <f>G4743-E4743</f>
        <v>4.1666666664241347E-2</v>
      </c>
      <c r="I4743" s="74">
        <v>1</v>
      </c>
      <c r="J4743" s="74"/>
      <c r="K4743" s="74"/>
      <c r="L4743" s="74" t="s">
        <v>11</v>
      </c>
      <c r="M4743" s="225" t="s">
        <v>337</v>
      </c>
      <c r="N4743" s="226">
        <v>0.4</v>
      </c>
      <c r="O4743" s="225" t="s">
        <v>2</v>
      </c>
      <c r="P4743" s="225" t="s">
        <v>12798</v>
      </c>
      <c r="Q4743" s="225" t="s">
        <v>12082</v>
      </c>
      <c r="R4743" s="225">
        <v>2.9000000000000001E-2</v>
      </c>
      <c r="S4743" s="225"/>
      <c r="T4743" s="225">
        <f>R4743+S4743</f>
        <v>2.9000000000000001E-2</v>
      </c>
      <c r="U4743" s="302"/>
      <c r="V4743" s="302"/>
      <c r="W4743" s="302"/>
      <c r="X4743" s="302"/>
      <c r="Y4743" s="302"/>
      <c r="Z4743" s="302"/>
      <c r="AA4743" s="302"/>
      <c r="AB4743" s="302"/>
      <c r="AC4743" s="302"/>
      <c r="AD4743" s="302" t="s">
        <v>0</v>
      </c>
      <c r="AE4743" s="302"/>
      <c r="AF4743" s="302"/>
      <c r="AG4743" s="302"/>
      <c r="AH4743" s="222"/>
      <c r="AI4743" s="229"/>
    </row>
    <row r="4744" spans="1:35" ht="75">
      <c r="A4744" s="70" t="s">
        <v>12463</v>
      </c>
      <c r="B4744" s="74" t="s">
        <v>18</v>
      </c>
      <c r="C4744" s="74" t="s">
        <v>18</v>
      </c>
      <c r="D4744" s="75">
        <v>42356</v>
      </c>
      <c r="E4744" s="76">
        <v>42356.597222222219</v>
      </c>
      <c r="F4744" s="75">
        <v>42356</v>
      </c>
      <c r="G4744" s="76">
        <v>42356.631944444445</v>
      </c>
      <c r="H4744" s="76">
        <f>G4744-E4744</f>
        <v>3.4722222226264421E-2</v>
      </c>
      <c r="I4744" s="74">
        <v>3</v>
      </c>
      <c r="J4744" s="74"/>
      <c r="K4744" s="74"/>
      <c r="L4744" s="74" t="s">
        <v>9</v>
      </c>
      <c r="M4744" s="225" t="s">
        <v>7</v>
      </c>
      <c r="N4744" s="226" t="s">
        <v>3</v>
      </c>
      <c r="O4744" s="225" t="s">
        <v>7</v>
      </c>
      <c r="P4744" s="225" t="s">
        <v>12799</v>
      </c>
      <c r="Q4744" s="225" t="s">
        <v>12800</v>
      </c>
      <c r="R4744" s="225">
        <v>0.15</v>
      </c>
      <c r="S4744" s="225"/>
      <c r="T4744" s="225">
        <f>R4744+S4744</f>
        <v>0.15</v>
      </c>
      <c r="U4744" s="302"/>
      <c r="V4744" s="302"/>
      <c r="W4744" s="302"/>
      <c r="X4744" s="302"/>
      <c r="Y4744" s="302"/>
      <c r="Z4744" s="302"/>
      <c r="AA4744" s="302"/>
      <c r="AB4744" s="302"/>
      <c r="AC4744" s="302"/>
      <c r="AD4744" s="302" t="s">
        <v>54</v>
      </c>
      <c r="AE4744" s="302"/>
      <c r="AF4744" s="302"/>
      <c r="AG4744" s="302"/>
      <c r="AH4744" s="222"/>
      <c r="AI4744" s="229"/>
    </row>
    <row r="4745" spans="1:35" ht="56.25">
      <c r="A4745" s="70" t="s">
        <v>8946</v>
      </c>
      <c r="B4745" s="74" t="s">
        <v>18</v>
      </c>
      <c r="C4745" s="74" t="s">
        <v>18</v>
      </c>
      <c r="D4745" s="75">
        <v>42248</v>
      </c>
      <c r="E4745" s="76">
        <v>42248.166666666664</v>
      </c>
      <c r="F4745" s="75">
        <v>42248</v>
      </c>
      <c r="G4745" s="76">
        <v>42248.416666666664</v>
      </c>
      <c r="H4745" s="76">
        <f>G4745-E4745</f>
        <v>0.25</v>
      </c>
      <c r="I4745" s="74">
        <v>1</v>
      </c>
      <c r="J4745" s="74"/>
      <c r="K4745" s="74"/>
      <c r="L4745" s="74" t="s">
        <v>4</v>
      </c>
      <c r="M4745" s="225" t="s">
        <v>9521</v>
      </c>
      <c r="N4745" s="226">
        <v>0.4</v>
      </c>
      <c r="O4745" s="225" t="s">
        <v>25</v>
      </c>
      <c r="P4745" s="225" t="s">
        <v>9522</v>
      </c>
      <c r="Q4745" s="225" t="s">
        <v>9523</v>
      </c>
      <c r="R4745" s="225"/>
      <c r="S4745" s="225"/>
      <c r="T4745" s="225"/>
      <c r="U4745" s="302"/>
      <c r="V4745" s="302"/>
      <c r="W4745" s="302"/>
      <c r="X4745" s="302"/>
      <c r="Y4745" s="302"/>
      <c r="Z4745" s="302"/>
      <c r="AA4745" s="302"/>
      <c r="AB4745" s="302"/>
      <c r="AC4745" s="302"/>
      <c r="AD4745" s="302" t="s">
        <v>22</v>
      </c>
      <c r="AE4745" s="302"/>
      <c r="AF4745" s="302"/>
      <c r="AG4745" s="302"/>
      <c r="AH4745" s="222"/>
      <c r="AI4745" s="229"/>
    </row>
    <row r="4746" spans="1:35" ht="132">
      <c r="A4746" s="70" t="s">
        <v>12463</v>
      </c>
      <c r="B4746" s="74" t="s">
        <v>12</v>
      </c>
      <c r="C4746" s="74" t="s">
        <v>127</v>
      </c>
      <c r="D4746" s="75">
        <v>42356</v>
      </c>
      <c r="E4746" s="76">
        <v>0.97361111111111109</v>
      </c>
      <c r="F4746" s="75">
        <v>42356</v>
      </c>
      <c r="G4746" s="76">
        <v>0.98333333333333339</v>
      </c>
      <c r="H4746" s="76">
        <f>G4746-E4746</f>
        <v>9.7222222222222987E-3</v>
      </c>
      <c r="I4746" s="74">
        <v>23</v>
      </c>
      <c r="J4746" s="74" t="s">
        <v>13321</v>
      </c>
      <c r="K4746" s="74" t="s">
        <v>20</v>
      </c>
      <c r="L4746" s="74" t="s">
        <v>29</v>
      </c>
      <c r="M4746" s="225" t="s">
        <v>13322</v>
      </c>
      <c r="N4746" s="226" t="s">
        <v>3</v>
      </c>
      <c r="O4746" s="225" t="s">
        <v>7</v>
      </c>
      <c r="P4746" s="225" t="s">
        <v>13323</v>
      </c>
      <c r="Q4746" s="225" t="s">
        <v>13324</v>
      </c>
      <c r="R4746" s="225">
        <v>0.5</v>
      </c>
      <c r="S4746" s="225">
        <v>2.9</v>
      </c>
      <c r="T4746" s="225">
        <v>3.4</v>
      </c>
      <c r="U4746" s="302" t="s">
        <v>128</v>
      </c>
      <c r="V4746" s="302" t="s">
        <v>128</v>
      </c>
      <c r="W4746" s="302" t="s">
        <v>128</v>
      </c>
      <c r="X4746" s="302" t="s">
        <v>128</v>
      </c>
      <c r="Y4746" s="302" t="s">
        <v>128</v>
      </c>
      <c r="Z4746" s="302" t="s">
        <v>128</v>
      </c>
      <c r="AA4746" s="302" t="s">
        <v>128</v>
      </c>
      <c r="AB4746" s="302" t="s">
        <v>128</v>
      </c>
      <c r="AC4746" s="302" t="s">
        <v>128</v>
      </c>
      <c r="AD4746" s="302" t="s">
        <v>27</v>
      </c>
      <c r="AE4746" s="302" t="s">
        <v>128</v>
      </c>
      <c r="AF4746" s="302" t="s">
        <v>128</v>
      </c>
      <c r="AG4746" s="302" t="s">
        <v>13317</v>
      </c>
      <c r="AH4746" s="222"/>
      <c r="AI4746" s="229"/>
    </row>
    <row r="4747" spans="1:35" ht="356.25">
      <c r="A4747" s="70" t="s">
        <v>12463</v>
      </c>
      <c r="B4747" s="74" t="s">
        <v>5</v>
      </c>
      <c r="C4747" s="74" t="s">
        <v>5</v>
      </c>
      <c r="D4747" s="75">
        <v>42356</v>
      </c>
      <c r="E4747" s="76">
        <v>0.22916666666666666</v>
      </c>
      <c r="F4747" s="75">
        <v>42356</v>
      </c>
      <c r="G4747" s="76">
        <v>0.66666666666666663</v>
      </c>
      <c r="H4747" s="76">
        <v>0.4375</v>
      </c>
      <c r="I4747" s="74">
        <v>13</v>
      </c>
      <c r="J4747" s="74" t="s">
        <v>150</v>
      </c>
      <c r="K4747" s="74" t="s">
        <v>20</v>
      </c>
      <c r="L4747" s="74" t="s">
        <v>9</v>
      </c>
      <c r="M4747" s="225" t="s">
        <v>12826</v>
      </c>
      <c r="N4747" s="226" t="s">
        <v>3</v>
      </c>
      <c r="O4747" s="225" t="s">
        <v>7</v>
      </c>
      <c r="P4747" s="225" t="s">
        <v>12827</v>
      </c>
      <c r="Q4747" s="225" t="s">
        <v>13884</v>
      </c>
      <c r="R4747" s="225">
        <v>88.1</v>
      </c>
      <c r="S4747" s="225"/>
      <c r="T4747" s="225">
        <v>88.1</v>
      </c>
      <c r="U4747" s="302" t="s">
        <v>28</v>
      </c>
      <c r="V4747" s="302">
        <v>1985</v>
      </c>
      <c r="W4747" s="302" t="s">
        <v>13885</v>
      </c>
      <c r="X4747" s="302">
        <v>100</v>
      </c>
      <c r="Y4747" s="302" t="s">
        <v>13886</v>
      </c>
      <c r="Z4747" s="302">
        <v>95</v>
      </c>
      <c r="AA4747" s="302" t="s">
        <v>13887</v>
      </c>
      <c r="AB4747" s="302">
        <v>0</v>
      </c>
      <c r="AC4747" s="302">
        <v>42255</v>
      </c>
      <c r="AD4747" s="302" t="s">
        <v>40</v>
      </c>
      <c r="AE4747" s="302"/>
      <c r="AF4747" s="302"/>
      <c r="AG4747" s="302"/>
      <c r="AH4747" s="222"/>
      <c r="AI4747" s="229"/>
    </row>
    <row r="4748" spans="1:35" ht="206.25">
      <c r="A4748" s="70" t="s">
        <v>12463</v>
      </c>
      <c r="B4748" s="74" t="s">
        <v>5</v>
      </c>
      <c r="C4748" s="74" t="s">
        <v>5</v>
      </c>
      <c r="D4748" s="75">
        <v>42356</v>
      </c>
      <c r="E4748" s="76">
        <v>0.38055555555555554</v>
      </c>
      <c r="F4748" s="75">
        <v>42356</v>
      </c>
      <c r="G4748" s="76">
        <v>0.38055555555555554</v>
      </c>
      <c r="H4748" s="76">
        <v>0</v>
      </c>
      <c r="I4748" s="74">
        <v>4</v>
      </c>
      <c r="J4748" s="74" t="s">
        <v>143</v>
      </c>
      <c r="K4748" s="74"/>
      <c r="L4748" s="74" t="s">
        <v>4</v>
      </c>
      <c r="M4748" s="225" t="s">
        <v>12633</v>
      </c>
      <c r="N4748" s="226" t="s">
        <v>3</v>
      </c>
      <c r="O4748" s="225" t="s">
        <v>2</v>
      </c>
      <c r="P4748" s="225" t="s">
        <v>12634</v>
      </c>
      <c r="Q4748" s="225" t="s">
        <v>13888</v>
      </c>
      <c r="R4748" s="225"/>
      <c r="S4748" s="225">
        <v>4</v>
      </c>
      <c r="T4748" s="225">
        <v>4</v>
      </c>
      <c r="U4748" s="302" t="s">
        <v>1</v>
      </c>
      <c r="V4748" s="302">
        <v>1986</v>
      </c>
      <c r="W4748" s="302" t="s">
        <v>13889</v>
      </c>
      <c r="X4748" s="302" t="s">
        <v>1383</v>
      </c>
      <c r="Y4748" s="302" t="s">
        <v>13890</v>
      </c>
      <c r="Z4748" s="302">
        <v>100</v>
      </c>
      <c r="AA4748" s="302">
        <v>42370</v>
      </c>
      <c r="AB4748" s="302">
        <v>0</v>
      </c>
      <c r="AC4748" s="302">
        <v>42289</v>
      </c>
      <c r="AD4748" s="302" t="s">
        <v>0</v>
      </c>
      <c r="AE4748" s="302"/>
      <c r="AF4748" s="302"/>
      <c r="AG4748" s="302"/>
      <c r="AH4748" s="222"/>
      <c r="AI4748" s="229"/>
    </row>
    <row r="4749" spans="1:35" ht="150">
      <c r="A4749" s="70" t="s">
        <v>12463</v>
      </c>
      <c r="B4749" s="74" t="s">
        <v>5</v>
      </c>
      <c r="C4749" s="74" t="s">
        <v>5</v>
      </c>
      <c r="D4749" s="75">
        <v>42357</v>
      </c>
      <c r="E4749" s="76">
        <v>3.4722222222222224E-2</v>
      </c>
      <c r="F4749" s="75">
        <v>42357</v>
      </c>
      <c r="G4749" s="76">
        <v>6.25E-2</v>
      </c>
      <c r="H4749" s="76">
        <v>2.7777777777777776E-2</v>
      </c>
      <c r="I4749" s="74">
        <v>15</v>
      </c>
      <c r="J4749" s="74" t="s">
        <v>150</v>
      </c>
      <c r="K4749" s="74" t="s">
        <v>178</v>
      </c>
      <c r="L4749" s="74" t="s">
        <v>9</v>
      </c>
      <c r="M4749" s="225" t="s">
        <v>13891</v>
      </c>
      <c r="N4749" s="226" t="s">
        <v>3</v>
      </c>
      <c r="O4749" s="225" t="s">
        <v>7</v>
      </c>
      <c r="P4749" s="225" t="s">
        <v>13892</v>
      </c>
      <c r="Q4749" s="225" t="s">
        <v>13893</v>
      </c>
      <c r="R4749" s="225">
        <v>9</v>
      </c>
      <c r="S4749" s="225"/>
      <c r="T4749" s="225">
        <v>9</v>
      </c>
      <c r="U4749" s="302" t="s">
        <v>28</v>
      </c>
      <c r="V4749" s="302">
        <v>2009</v>
      </c>
      <c r="W4749" s="302" t="s">
        <v>1364</v>
      </c>
      <c r="X4749" s="302" t="s">
        <v>411</v>
      </c>
      <c r="Y4749" s="302">
        <v>42182</v>
      </c>
      <c r="Z4749" s="302">
        <v>100</v>
      </c>
      <c r="AA4749" s="302">
        <v>42548</v>
      </c>
      <c r="AB4749" s="302" t="s">
        <v>586</v>
      </c>
      <c r="AC4749" s="302" t="s">
        <v>13894</v>
      </c>
      <c r="AD4749" s="302" t="s">
        <v>30</v>
      </c>
      <c r="AE4749" s="302"/>
      <c r="AF4749" s="302"/>
      <c r="AG4749" s="302"/>
      <c r="AH4749" s="222"/>
      <c r="AI4749" s="229"/>
    </row>
    <row r="4750" spans="1:35" ht="150">
      <c r="A4750" s="70" t="s">
        <v>12463</v>
      </c>
      <c r="B4750" s="74" t="s">
        <v>5</v>
      </c>
      <c r="C4750" s="74" t="s">
        <v>5</v>
      </c>
      <c r="D4750" s="75">
        <v>42357</v>
      </c>
      <c r="E4750" s="76">
        <v>0.35416666666666669</v>
      </c>
      <c r="F4750" s="75">
        <v>42357</v>
      </c>
      <c r="G4750" s="76">
        <v>0.35416666666666669</v>
      </c>
      <c r="H4750" s="76">
        <v>0</v>
      </c>
      <c r="I4750" s="74">
        <v>7</v>
      </c>
      <c r="J4750" s="74" t="s">
        <v>11971</v>
      </c>
      <c r="K4750" s="74"/>
      <c r="L4750" s="74" t="s">
        <v>4</v>
      </c>
      <c r="M4750" s="225" t="s">
        <v>13895</v>
      </c>
      <c r="N4750" s="226">
        <v>35</v>
      </c>
      <c r="O4750" s="225" t="s">
        <v>13</v>
      </c>
      <c r="P4750" s="225" t="s">
        <v>3936</v>
      </c>
      <c r="Q4750" s="225" t="s">
        <v>13896</v>
      </c>
      <c r="R4750" s="225"/>
      <c r="S4750" s="225">
        <v>2.5</v>
      </c>
      <c r="T4750" s="225">
        <v>2.5</v>
      </c>
      <c r="U4750" s="302" t="s">
        <v>33</v>
      </c>
      <c r="V4750" s="302">
        <v>37712</v>
      </c>
      <c r="W4750" s="302" t="s">
        <v>13897</v>
      </c>
      <c r="X4750" s="302" t="s">
        <v>13898</v>
      </c>
      <c r="Y4750" s="302" t="s">
        <v>13899</v>
      </c>
      <c r="Z4750" s="302">
        <v>100</v>
      </c>
      <c r="AA4750" s="302" t="s">
        <v>13900</v>
      </c>
      <c r="AB4750" s="302" t="s">
        <v>586</v>
      </c>
      <c r="AC4750" s="302" t="s">
        <v>13901</v>
      </c>
      <c r="AD4750" s="302" t="s">
        <v>0</v>
      </c>
      <c r="AE4750" s="302"/>
      <c r="AF4750" s="302"/>
      <c r="AG4750" s="302"/>
      <c r="AH4750" s="222"/>
      <c r="AI4750" s="229"/>
    </row>
    <row r="4751" spans="1:35" ht="63">
      <c r="A4751" s="70" t="s">
        <v>12463</v>
      </c>
      <c r="B4751" s="92" t="s">
        <v>21</v>
      </c>
      <c r="C4751" s="92" t="s">
        <v>8978</v>
      </c>
      <c r="D4751" s="88">
        <v>42358</v>
      </c>
      <c r="E4751" s="89">
        <v>0.82638888888888884</v>
      </c>
      <c r="F4751" s="88">
        <v>42359</v>
      </c>
      <c r="G4751" s="89">
        <v>8.3333333333333329E-2</v>
      </c>
      <c r="H4751" s="89">
        <v>0.25694444444444448</v>
      </c>
      <c r="I4751" s="68">
        <v>12</v>
      </c>
      <c r="J4751" s="68" t="s">
        <v>150</v>
      </c>
      <c r="K4751" s="92" t="s">
        <v>14</v>
      </c>
      <c r="L4751" s="92" t="s">
        <v>9</v>
      </c>
      <c r="M4751" s="230" t="s">
        <v>12638</v>
      </c>
      <c r="N4751" s="221" t="s">
        <v>3</v>
      </c>
      <c r="O4751" s="221" t="s">
        <v>7</v>
      </c>
      <c r="P4751" s="230" t="s">
        <v>12638</v>
      </c>
      <c r="Q4751" s="221" t="s">
        <v>12661</v>
      </c>
      <c r="R4751" s="221">
        <v>5.2489999999999997</v>
      </c>
      <c r="S4751" s="221">
        <v>2.5859999999999999</v>
      </c>
      <c r="T4751" s="221">
        <v>7.835</v>
      </c>
      <c r="U4751" s="293" t="s">
        <v>28</v>
      </c>
      <c r="V4751" s="273" t="s">
        <v>13542</v>
      </c>
      <c r="W4751" s="293" t="s">
        <v>13603</v>
      </c>
      <c r="X4751" s="293" t="s">
        <v>128</v>
      </c>
      <c r="Y4751" s="269">
        <v>2015</v>
      </c>
      <c r="Z4751" s="318" t="s">
        <v>128</v>
      </c>
      <c r="AA4751" s="269">
        <v>2016</v>
      </c>
      <c r="AB4751" s="293" t="s">
        <v>128</v>
      </c>
      <c r="AC4751" s="269">
        <v>2015</v>
      </c>
      <c r="AD4751" s="293" t="s">
        <v>30</v>
      </c>
      <c r="AE4751" s="293" t="s">
        <v>57</v>
      </c>
      <c r="AF4751" s="293"/>
      <c r="AG4751" s="318"/>
      <c r="AH4751" s="230"/>
      <c r="AI4751" s="234"/>
    </row>
    <row r="4752" spans="1:35" ht="409.5">
      <c r="A4752" s="70" t="s">
        <v>12463</v>
      </c>
      <c r="B4752" s="74" t="s">
        <v>1412</v>
      </c>
      <c r="C4752" s="74" t="s">
        <v>1427</v>
      </c>
      <c r="D4752" s="75">
        <v>42358</v>
      </c>
      <c r="E4752" s="76">
        <v>0.12083333333333333</v>
      </c>
      <c r="F4752" s="75">
        <v>42358</v>
      </c>
      <c r="G4752" s="76">
        <v>0.22569444444444445</v>
      </c>
      <c r="H4752" s="76">
        <v>0.10486111111111111</v>
      </c>
      <c r="I4752" s="74">
        <v>8</v>
      </c>
      <c r="J4752" s="74" t="s">
        <v>1556</v>
      </c>
      <c r="K4752" s="74"/>
      <c r="L4752" s="80" t="s">
        <v>11</v>
      </c>
      <c r="M4752" s="225" t="s">
        <v>3981</v>
      </c>
      <c r="N4752" s="226" t="s">
        <v>3</v>
      </c>
      <c r="O4752" s="225" t="s">
        <v>23</v>
      </c>
      <c r="P4752" s="225" t="s">
        <v>3981</v>
      </c>
      <c r="Q4752" s="225" t="s">
        <v>12703</v>
      </c>
      <c r="R4752" s="225">
        <v>5</v>
      </c>
      <c r="S4752" s="225"/>
      <c r="T4752" s="225">
        <v>5</v>
      </c>
      <c r="U4752" s="327"/>
      <c r="V4752" s="327" t="s">
        <v>128</v>
      </c>
      <c r="W4752" s="327" t="s">
        <v>128</v>
      </c>
      <c r="X4752" s="327" t="s">
        <v>128</v>
      </c>
      <c r="Y4752" s="327" t="s">
        <v>13935</v>
      </c>
      <c r="Z4752" s="327" t="s">
        <v>128</v>
      </c>
      <c r="AA4752" s="327" t="s">
        <v>128</v>
      </c>
      <c r="AB4752" s="327">
        <v>0</v>
      </c>
      <c r="AC4752" s="327" t="s">
        <v>13936</v>
      </c>
      <c r="AD4752" s="273" t="s">
        <v>56</v>
      </c>
      <c r="AE4752" s="327"/>
      <c r="AF4752" s="327" t="s">
        <v>128</v>
      </c>
      <c r="AG4752" s="327" t="s">
        <v>128</v>
      </c>
      <c r="AH4752" s="222"/>
      <c r="AI4752" s="229"/>
    </row>
    <row r="4753" spans="1:35" ht="168.75">
      <c r="A4753" s="70" t="s">
        <v>11517</v>
      </c>
      <c r="B4753" s="74" t="s">
        <v>15</v>
      </c>
      <c r="C4753" s="74" t="s">
        <v>11831</v>
      </c>
      <c r="D4753" s="75">
        <v>42285</v>
      </c>
      <c r="E4753" s="76">
        <v>0.10625</v>
      </c>
      <c r="F4753" s="75">
        <v>42285</v>
      </c>
      <c r="G4753" s="76">
        <v>0.10625</v>
      </c>
      <c r="H4753" s="76">
        <f t="shared" ref="H4753:H4759" si="78">(F4753+G4753)-(D4753+E4753)</f>
        <v>0</v>
      </c>
      <c r="I4753" s="74">
        <v>6</v>
      </c>
      <c r="J4753" s="74" t="s">
        <v>150</v>
      </c>
      <c r="K4753" s="74" t="s">
        <v>8</v>
      </c>
      <c r="L4753" s="74" t="s">
        <v>9</v>
      </c>
      <c r="M4753" s="225" t="s">
        <v>11844</v>
      </c>
      <c r="N4753" s="226" t="s">
        <v>3</v>
      </c>
      <c r="O4753" s="225" t="s">
        <v>7</v>
      </c>
      <c r="P4753" s="225" t="s">
        <v>11845</v>
      </c>
      <c r="Q4753" s="225" t="s">
        <v>12066</v>
      </c>
      <c r="R4753" s="225"/>
      <c r="S4753" s="225">
        <v>4.38</v>
      </c>
      <c r="T4753" s="225">
        <f t="shared" ref="T4753:T4759" si="79">SUM(R4753:S4753)</f>
        <v>4.38</v>
      </c>
      <c r="U4753" s="302" t="s">
        <v>28</v>
      </c>
      <c r="V4753" s="302">
        <v>1991</v>
      </c>
      <c r="W4753" s="302" t="s">
        <v>1908</v>
      </c>
      <c r="X4753" s="302"/>
      <c r="Y4753" s="302" t="s">
        <v>13026</v>
      </c>
      <c r="Z4753" s="302">
        <v>100</v>
      </c>
      <c r="AA4753" s="302" t="s">
        <v>5573</v>
      </c>
      <c r="AB4753" s="302">
        <v>0</v>
      </c>
      <c r="AC4753" s="302"/>
      <c r="AD4753" s="302" t="s">
        <v>66</v>
      </c>
      <c r="AE4753" s="302" t="s">
        <v>53</v>
      </c>
      <c r="AF4753" s="302"/>
      <c r="AG4753" s="302" t="s">
        <v>13027</v>
      </c>
      <c r="AH4753" s="222"/>
      <c r="AI4753" s="229"/>
    </row>
    <row r="4754" spans="1:35" ht="187.5">
      <c r="A4754" s="70" t="s">
        <v>11517</v>
      </c>
      <c r="B4754" s="74" t="s">
        <v>15</v>
      </c>
      <c r="C4754" s="74" t="s">
        <v>11831</v>
      </c>
      <c r="D4754" s="75">
        <v>42285</v>
      </c>
      <c r="E4754" s="76">
        <v>0.29166666666666669</v>
      </c>
      <c r="F4754" s="75">
        <v>42285</v>
      </c>
      <c r="G4754" s="76">
        <v>0.46180555555555558</v>
      </c>
      <c r="H4754" s="76">
        <f t="shared" si="78"/>
        <v>0.17013888889050577</v>
      </c>
      <c r="I4754" s="74">
        <v>9</v>
      </c>
      <c r="J4754" s="74" t="s">
        <v>11839</v>
      </c>
      <c r="K4754" s="74" t="s">
        <v>14</v>
      </c>
      <c r="L4754" s="74" t="s">
        <v>9</v>
      </c>
      <c r="M4754" s="225" t="s">
        <v>11848</v>
      </c>
      <c r="N4754" s="226" t="s">
        <v>3</v>
      </c>
      <c r="O4754" s="225" t="s">
        <v>7</v>
      </c>
      <c r="P4754" s="225" t="s">
        <v>11849</v>
      </c>
      <c r="Q4754" s="225" t="s">
        <v>12068</v>
      </c>
      <c r="R4754" s="225">
        <v>83.95</v>
      </c>
      <c r="S4754" s="225">
        <v>2.13</v>
      </c>
      <c r="T4754" s="225">
        <f t="shared" si="79"/>
        <v>86.08</v>
      </c>
      <c r="U4754" s="302" t="s">
        <v>28</v>
      </c>
      <c r="V4754" s="302">
        <v>1978</v>
      </c>
      <c r="W4754" s="302" t="s">
        <v>587</v>
      </c>
      <c r="X4754" s="302"/>
      <c r="Y4754" s="302" t="s">
        <v>13030</v>
      </c>
      <c r="Z4754" s="302">
        <v>100</v>
      </c>
      <c r="AA4754" s="302">
        <v>2016</v>
      </c>
      <c r="AB4754" s="302">
        <v>0</v>
      </c>
      <c r="AC4754" s="302"/>
      <c r="AD4754" s="302" t="s">
        <v>66</v>
      </c>
      <c r="AE4754" s="302" t="s">
        <v>53</v>
      </c>
      <c r="AF4754" s="302"/>
      <c r="AG4754" s="302" t="s">
        <v>13031</v>
      </c>
      <c r="AH4754" s="222"/>
      <c r="AI4754" s="229"/>
    </row>
    <row r="4755" spans="1:35" ht="150">
      <c r="A4755" s="70" t="s">
        <v>11517</v>
      </c>
      <c r="B4755" s="74" t="s">
        <v>15</v>
      </c>
      <c r="C4755" s="74" t="s">
        <v>11831</v>
      </c>
      <c r="D4755" s="75">
        <v>42285</v>
      </c>
      <c r="E4755" s="76">
        <v>0.45833333333333331</v>
      </c>
      <c r="F4755" s="75">
        <v>42285</v>
      </c>
      <c r="G4755" s="76">
        <v>0.51250000000000007</v>
      </c>
      <c r="H4755" s="76">
        <f t="shared" si="78"/>
        <v>5.4166666661330964E-2</v>
      </c>
      <c r="I4755" s="74">
        <v>12</v>
      </c>
      <c r="J4755" s="74" t="s">
        <v>11852</v>
      </c>
      <c r="K4755" s="74" t="s">
        <v>14</v>
      </c>
      <c r="L4755" s="74" t="s">
        <v>9</v>
      </c>
      <c r="M4755" s="225" t="s">
        <v>680</v>
      </c>
      <c r="N4755" s="226" t="s">
        <v>3</v>
      </c>
      <c r="O4755" s="225" t="s">
        <v>39</v>
      </c>
      <c r="P4755" s="225" t="s">
        <v>11856</v>
      </c>
      <c r="Q4755" s="225" t="s">
        <v>12069</v>
      </c>
      <c r="R4755" s="225">
        <v>97.38</v>
      </c>
      <c r="S4755" s="225">
        <v>25.65</v>
      </c>
      <c r="T4755" s="225">
        <f t="shared" si="79"/>
        <v>123.03</v>
      </c>
      <c r="U4755" s="302" t="s">
        <v>28</v>
      </c>
      <c r="V4755" s="302">
        <v>2015</v>
      </c>
      <c r="W4755" s="302" t="s">
        <v>1709</v>
      </c>
      <c r="X4755" s="302"/>
      <c r="Y4755" s="302" t="s">
        <v>13036</v>
      </c>
      <c r="Z4755" s="302">
        <v>100</v>
      </c>
      <c r="AA4755" s="302" t="s">
        <v>5573</v>
      </c>
      <c r="AB4755" s="302">
        <v>0</v>
      </c>
      <c r="AC4755" s="302"/>
      <c r="AD4755" s="302" t="s">
        <v>66</v>
      </c>
      <c r="AE4755" s="302" t="s">
        <v>53</v>
      </c>
      <c r="AF4755" s="302"/>
      <c r="AG4755" s="302" t="s">
        <v>13031</v>
      </c>
      <c r="AH4755" s="222"/>
      <c r="AI4755" s="229"/>
    </row>
    <row r="4756" spans="1:35" ht="168.75">
      <c r="A4756" s="70" t="s">
        <v>11517</v>
      </c>
      <c r="B4756" s="74" t="s">
        <v>15</v>
      </c>
      <c r="C4756" s="74" t="s">
        <v>11831</v>
      </c>
      <c r="D4756" s="75">
        <v>42285</v>
      </c>
      <c r="E4756" s="76">
        <v>0.3034722222222222</v>
      </c>
      <c r="F4756" s="75">
        <v>42285</v>
      </c>
      <c r="G4756" s="76">
        <v>0.50347222222222221</v>
      </c>
      <c r="H4756" s="76">
        <f t="shared" si="78"/>
        <v>0.19999999999708962</v>
      </c>
      <c r="I4756" s="74">
        <v>4</v>
      </c>
      <c r="J4756" s="74" t="s">
        <v>11852</v>
      </c>
      <c r="K4756" s="74" t="s">
        <v>14</v>
      </c>
      <c r="L4756" s="74" t="s">
        <v>9</v>
      </c>
      <c r="M4756" s="225" t="s">
        <v>5098</v>
      </c>
      <c r="N4756" s="226" t="s">
        <v>3</v>
      </c>
      <c r="O4756" s="225" t="s">
        <v>7</v>
      </c>
      <c r="P4756" s="225" t="s">
        <v>9452</v>
      </c>
      <c r="Q4756" s="225" t="s">
        <v>12070</v>
      </c>
      <c r="R4756" s="225">
        <v>80.41</v>
      </c>
      <c r="S4756" s="225">
        <v>16.010000000000002</v>
      </c>
      <c r="T4756" s="225">
        <f t="shared" si="79"/>
        <v>96.42</v>
      </c>
      <c r="U4756" s="302" t="s">
        <v>28</v>
      </c>
      <c r="V4756" s="302">
        <v>1983</v>
      </c>
      <c r="W4756" s="302" t="s">
        <v>1364</v>
      </c>
      <c r="X4756" s="302"/>
      <c r="Y4756" s="302" t="s">
        <v>13037</v>
      </c>
      <c r="Z4756" s="302">
        <v>100</v>
      </c>
      <c r="AA4756" s="302" t="s">
        <v>5573</v>
      </c>
      <c r="AB4756" s="302">
        <v>0</v>
      </c>
      <c r="AC4756" s="302"/>
      <c r="AD4756" s="302" t="s">
        <v>66</v>
      </c>
      <c r="AE4756" s="302" t="s">
        <v>53</v>
      </c>
      <c r="AF4756" s="302"/>
      <c r="AG4756" s="302" t="s">
        <v>13031</v>
      </c>
      <c r="AH4756" s="222"/>
      <c r="AI4756" s="229"/>
    </row>
    <row r="4757" spans="1:35" ht="262.5">
      <c r="A4757" s="70" t="s">
        <v>11517</v>
      </c>
      <c r="B4757" s="74" t="s">
        <v>15</v>
      </c>
      <c r="C4757" s="74" t="s">
        <v>11831</v>
      </c>
      <c r="D4757" s="75">
        <v>42286</v>
      </c>
      <c r="E4757" s="76">
        <v>4.2361111111111106E-2</v>
      </c>
      <c r="F4757" s="75">
        <v>42286</v>
      </c>
      <c r="G4757" s="76">
        <v>0.52777777777777779</v>
      </c>
      <c r="H4757" s="76">
        <f t="shared" si="78"/>
        <v>0.48541666667006211</v>
      </c>
      <c r="I4757" s="74">
        <v>1</v>
      </c>
      <c r="J4757" s="74" t="s">
        <v>150</v>
      </c>
      <c r="K4757" s="74" t="s">
        <v>14</v>
      </c>
      <c r="L4757" s="74" t="s">
        <v>9</v>
      </c>
      <c r="M4757" s="225" t="s">
        <v>2518</v>
      </c>
      <c r="N4757" s="226" t="s">
        <v>3</v>
      </c>
      <c r="O4757" s="225" t="s">
        <v>7</v>
      </c>
      <c r="P4757" s="225" t="s">
        <v>12000</v>
      </c>
      <c r="Q4757" s="225" t="s">
        <v>12001</v>
      </c>
      <c r="R4757" s="225">
        <v>12.24</v>
      </c>
      <c r="S4757" s="225"/>
      <c r="T4757" s="225">
        <f t="shared" si="79"/>
        <v>12.24</v>
      </c>
      <c r="U4757" s="302" t="s">
        <v>28</v>
      </c>
      <c r="V4757" s="302">
        <v>2003</v>
      </c>
      <c r="W4757" s="302" t="s">
        <v>1477</v>
      </c>
      <c r="X4757" s="302"/>
      <c r="Y4757" s="302" t="s">
        <v>13040</v>
      </c>
      <c r="Z4757" s="302">
        <v>100</v>
      </c>
      <c r="AA4757" s="302">
        <v>42339</v>
      </c>
      <c r="AB4757" s="302">
        <v>0</v>
      </c>
      <c r="AC4757" s="302"/>
      <c r="AD4757" s="302" t="s">
        <v>66</v>
      </c>
      <c r="AE4757" s="302" t="s">
        <v>53</v>
      </c>
      <c r="AF4757" s="302"/>
      <c r="AG4757" s="302" t="s">
        <v>13041</v>
      </c>
      <c r="AH4757" s="222"/>
      <c r="AI4757" s="229"/>
    </row>
    <row r="4758" spans="1:35" ht="131.25">
      <c r="A4758" s="70" t="s">
        <v>11517</v>
      </c>
      <c r="B4758" s="74" t="s">
        <v>15</v>
      </c>
      <c r="C4758" s="74" t="s">
        <v>11831</v>
      </c>
      <c r="D4758" s="75">
        <v>42297</v>
      </c>
      <c r="E4758" s="76">
        <v>0.60486111111111118</v>
      </c>
      <c r="F4758" s="75">
        <v>42297</v>
      </c>
      <c r="G4758" s="76">
        <v>0.63541666666666663</v>
      </c>
      <c r="H4758" s="76">
        <f t="shared" si="78"/>
        <v>3.0555555553291924E-2</v>
      </c>
      <c r="I4758" s="74">
        <v>11</v>
      </c>
      <c r="J4758" s="74" t="s">
        <v>150</v>
      </c>
      <c r="K4758" s="74" t="s">
        <v>51</v>
      </c>
      <c r="L4758" s="74" t="s">
        <v>9</v>
      </c>
      <c r="M4758" s="225" t="s">
        <v>325</v>
      </c>
      <c r="N4758" s="226" t="s">
        <v>3</v>
      </c>
      <c r="O4758" s="225" t="s">
        <v>7</v>
      </c>
      <c r="P4758" s="225" t="s">
        <v>698</v>
      </c>
      <c r="Q4758" s="225" t="s">
        <v>11914</v>
      </c>
      <c r="R4758" s="225">
        <v>3.22</v>
      </c>
      <c r="S4758" s="225"/>
      <c r="T4758" s="225">
        <f t="shared" si="79"/>
        <v>3.22</v>
      </c>
      <c r="U4758" s="302" t="s">
        <v>28</v>
      </c>
      <c r="V4758" s="302">
        <v>1954</v>
      </c>
      <c r="W4758" s="302" t="s">
        <v>587</v>
      </c>
      <c r="X4758" s="302"/>
      <c r="Y4758" s="302" t="s">
        <v>13042</v>
      </c>
      <c r="Z4758" s="302">
        <v>100</v>
      </c>
      <c r="AA4758" s="302">
        <v>42339</v>
      </c>
      <c r="AB4758" s="302">
        <v>0</v>
      </c>
      <c r="AC4758" s="302"/>
      <c r="AD4758" s="302" t="s">
        <v>66</v>
      </c>
      <c r="AE4758" s="302" t="s">
        <v>53</v>
      </c>
      <c r="AF4758" s="302"/>
      <c r="AG4758" s="302" t="s">
        <v>13043</v>
      </c>
      <c r="AH4758" s="222"/>
      <c r="AI4758" s="229"/>
    </row>
    <row r="4759" spans="1:35" ht="187.5">
      <c r="A4759" s="70" t="s">
        <v>11517</v>
      </c>
      <c r="B4759" s="74" t="s">
        <v>15</v>
      </c>
      <c r="C4759" s="74" t="s">
        <v>11831</v>
      </c>
      <c r="D4759" s="75">
        <v>42300</v>
      </c>
      <c r="E4759" s="76">
        <v>0.98958333333333337</v>
      </c>
      <c r="F4759" s="75">
        <v>42301</v>
      </c>
      <c r="G4759" s="76">
        <v>0.35416666666666669</v>
      </c>
      <c r="H4759" s="76">
        <f t="shared" si="78"/>
        <v>0.36458333332848269</v>
      </c>
      <c r="I4759" s="74">
        <v>11</v>
      </c>
      <c r="J4759" s="74" t="s">
        <v>150</v>
      </c>
      <c r="K4759" s="74" t="s">
        <v>51</v>
      </c>
      <c r="L4759" s="74" t="s">
        <v>9</v>
      </c>
      <c r="M4759" s="225" t="s">
        <v>325</v>
      </c>
      <c r="N4759" s="226" t="s">
        <v>3</v>
      </c>
      <c r="O4759" s="225" t="s">
        <v>7</v>
      </c>
      <c r="P4759" s="225" t="s">
        <v>698</v>
      </c>
      <c r="Q4759" s="225" t="s">
        <v>12004</v>
      </c>
      <c r="R4759" s="225">
        <v>31.63</v>
      </c>
      <c r="S4759" s="225"/>
      <c r="T4759" s="225">
        <f t="shared" si="79"/>
        <v>31.63</v>
      </c>
      <c r="U4759" s="302" t="s">
        <v>28</v>
      </c>
      <c r="V4759" s="302">
        <v>1954</v>
      </c>
      <c r="W4759" s="302" t="s">
        <v>587</v>
      </c>
      <c r="X4759" s="302"/>
      <c r="Y4759" s="302" t="s">
        <v>13042</v>
      </c>
      <c r="Z4759" s="302">
        <v>100</v>
      </c>
      <c r="AA4759" s="302">
        <v>42339</v>
      </c>
      <c r="AB4759" s="302">
        <v>0</v>
      </c>
      <c r="AC4759" s="302"/>
      <c r="AD4759" s="302" t="s">
        <v>66</v>
      </c>
      <c r="AE4759" s="302" t="s">
        <v>53</v>
      </c>
      <c r="AF4759" s="302"/>
      <c r="AG4759" s="302" t="s">
        <v>13044</v>
      </c>
      <c r="AH4759" s="222"/>
      <c r="AI4759" s="229"/>
    </row>
    <row r="4760" spans="1:35" ht="168.75">
      <c r="A4760" s="70" t="s">
        <v>12463</v>
      </c>
      <c r="B4760" s="74" t="s">
        <v>19</v>
      </c>
      <c r="C4760" s="74" t="s">
        <v>19</v>
      </c>
      <c r="D4760" s="75">
        <v>42358</v>
      </c>
      <c r="E4760" s="76">
        <v>0.61805555555555558</v>
      </c>
      <c r="F4760" s="75">
        <v>42358</v>
      </c>
      <c r="G4760" s="76">
        <v>0.6381944444444444</v>
      </c>
      <c r="H4760" s="76">
        <v>2.0138888888888817E-2</v>
      </c>
      <c r="I4760" s="74">
        <v>7</v>
      </c>
      <c r="J4760" s="74"/>
      <c r="K4760" s="74"/>
      <c r="L4760" s="74" t="s">
        <v>4</v>
      </c>
      <c r="M4760" s="225" t="s">
        <v>218</v>
      </c>
      <c r="N4760" s="226" t="s">
        <v>3</v>
      </c>
      <c r="O4760" s="225" t="s">
        <v>7</v>
      </c>
      <c r="P4760" s="225" t="s">
        <v>13498</v>
      </c>
      <c r="Q4760" s="225" t="s">
        <v>13503</v>
      </c>
      <c r="R4760" s="225">
        <v>1</v>
      </c>
      <c r="S4760" s="225"/>
      <c r="T4760" s="225">
        <v>1</v>
      </c>
      <c r="U4760" s="302" t="s">
        <v>28</v>
      </c>
      <c r="V4760" s="302">
        <v>1986</v>
      </c>
      <c r="W4760" s="302" t="s">
        <v>1709</v>
      </c>
      <c r="X4760" s="302">
        <v>0</v>
      </c>
      <c r="Y4760" s="302">
        <v>42145</v>
      </c>
      <c r="Z4760" s="302">
        <v>50</v>
      </c>
      <c r="AA4760" s="302">
        <v>42522</v>
      </c>
      <c r="AB4760" s="302">
        <v>3</v>
      </c>
      <c r="AC4760" s="302">
        <v>42347</v>
      </c>
      <c r="AD4760" s="302" t="s">
        <v>0</v>
      </c>
      <c r="AE4760" s="302"/>
      <c r="AF4760" s="302"/>
      <c r="AG4760" s="302"/>
      <c r="AH4760" s="222"/>
      <c r="AI4760" s="229"/>
    </row>
    <row r="4761" spans="1:35" ht="56.25">
      <c r="A4761" s="70" t="s">
        <v>12463</v>
      </c>
      <c r="B4761" s="74" t="s">
        <v>19</v>
      </c>
      <c r="C4761" s="74" t="s">
        <v>19</v>
      </c>
      <c r="D4761" s="75">
        <v>42358</v>
      </c>
      <c r="E4761" s="76">
        <v>0.58888888888888891</v>
      </c>
      <c r="F4761" s="75">
        <v>42358</v>
      </c>
      <c r="G4761" s="76">
        <v>0.59097222222222223</v>
      </c>
      <c r="H4761" s="76">
        <v>2.0833333333333259E-3</v>
      </c>
      <c r="I4761" s="74">
        <v>6</v>
      </c>
      <c r="J4761" s="74"/>
      <c r="K4761" s="74"/>
      <c r="L4761" s="74" t="s">
        <v>4</v>
      </c>
      <c r="M4761" s="225" t="s">
        <v>137</v>
      </c>
      <c r="N4761" s="226" t="s">
        <v>3</v>
      </c>
      <c r="O4761" s="225" t="s">
        <v>7</v>
      </c>
      <c r="P4761" s="225" t="s">
        <v>13504</v>
      </c>
      <c r="Q4761" s="225" t="s">
        <v>13505</v>
      </c>
      <c r="R4761" s="225">
        <v>4</v>
      </c>
      <c r="S4761" s="225"/>
      <c r="T4761" s="225">
        <v>4</v>
      </c>
      <c r="U4761" s="302" t="s">
        <v>28</v>
      </c>
      <c r="V4761" s="302">
        <v>2010</v>
      </c>
      <c r="W4761" s="302" t="s">
        <v>13506</v>
      </c>
      <c r="X4761" s="302">
        <v>0</v>
      </c>
      <c r="Y4761" s="302">
        <v>42132</v>
      </c>
      <c r="Z4761" s="302">
        <v>100</v>
      </c>
      <c r="AA4761" s="302">
        <v>42583</v>
      </c>
      <c r="AB4761" s="302">
        <v>0</v>
      </c>
      <c r="AC4761" s="302">
        <v>42129</v>
      </c>
      <c r="AD4761" s="302" t="s">
        <v>0</v>
      </c>
      <c r="AE4761" s="302"/>
      <c r="AF4761" s="302"/>
      <c r="AG4761" s="302"/>
      <c r="AH4761" s="222"/>
      <c r="AI4761" s="229"/>
    </row>
    <row r="4762" spans="1:35" ht="112.5">
      <c r="A4762" s="70" t="s">
        <v>12463</v>
      </c>
      <c r="B4762" s="74" t="s">
        <v>19</v>
      </c>
      <c r="C4762" s="74" t="s">
        <v>19</v>
      </c>
      <c r="D4762" s="75">
        <v>42358</v>
      </c>
      <c r="E4762" s="76">
        <v>0.75347222222222221</v>
      </c>
      <c r="F4762" s="75">
        <v>42358</v>
      </c>
      <c r="G4762" s="76">
        <v>0.78263888888888899</v>
      </c>
      <c r="H4762" s="76">
        <v>2.9166666666666785E-2</v>
      </c>
      <c r="I4762" s="74">
        <v>4</v>
      </c>
      <c r="J4762" s="74"/>
      <c r="K4762" s="74"/>
      <c r="L4762" s="74" t="s">
        <v>4</v>
      </c>
      <c r="M4762" s="225" t="s">
        <v>134</v>
      </c>
      <c r="N4762" s="226" t="s">
        <v>3</v>
      </c>
      <c r="O4762" s="225" t="s">
        <v>7</v>
      </c>
      <c r="P4762" s="225" t="s">
        <v>12718</v>
      </c>
      <c r="Q4762" s="225" t="s">
        <v>12719</v>
      </c>
      <c r="R4762" s="225">
        <v>2</v>
      </c>
      <c r="S4762" s="225"/>
      <c r="T4762" s="225">
        <v>2</v>
      </c>
      <c r="U4762" s="302" t="s">
        <v>44</v>
      </c>
      <c r="V4762" s="302">
        <v>2009</v>
      </c>
      <c r="W4762" s="302" t="s">
        <v>13507</v>
      </c>
      <c r="X4762" s="302" t="s">
        <v>13508</v>
      </c>
      <c r="Y4762" s="302">
        <v>42349</v>
      </c>
      <c r="Z4762" s="302">
        <v>50</v>
      </c>
      <c r="AA4762" s="302">
        <v>42583</v>
      </c>
      <c r="AB4762" s="302">
        <v>3</v>
      </c>
      <c r="AC4762" s="302">
        <v>42215</v>
      </c>
      <c r="AD4762" s="302" t="s">
        <v>0</v>
      </c>
      <c r="AE4762" s="302"/>
      <c r="AF4762" s="302"/>
      <c r="AG4762" s="302"/>
      <c r="AH4762" s="222"/>
      <c r="AI4762" s="229"/>
    </row>
    <row r="4763" spans="1:35" ht="168.75">
      <c r="A4763" s="70" t="s">
        <v>12463</v>
      </c>
      <c r="B4763" s="74" t="s">
        <v>81</v>
      </c>
      <c r="C4763" s="74" t="s">
        <v>81</v>
      </c>
      <c r="D4763" s="75">
        <v>42358</v>
      </c>
      <c r="E4763" s="76">
        <v>0.60763888888888895</v>
      </c>
      <c r="F4763" s="75">
        <v>42358</v>
      </c>
      <c r="G4763" s="76">
        <v>0.62083333333333335</v>
      </c>
      <c r="H4763" s="76">
        <v>1.3194444444444444E-2</v>
      </c>
      <c r="I4763" s="74">
        <v>10</v>
      </c>
      <c r="J4763" s="74" t="s">
        <v>12635</v>
      </c>
      <c r="K4763" s="74"/>
      <c r="L4763" s="74" t="s">
        <v>4</v>
      </c>
      <c r="M4763" s="225" t="s">
        <v>13015</v>
      </c>
      <c r="N4763" s="226">
        <v>35</v>
      </c>
      <c r="O4763" s="225" t="s">
        <v>13</v>
      </c>
      <c r="P4763" s="225" t="s">
        <v>13016</v>
      </c>
      <c r="Q4763" s="225" t="s">
        <v>13017</v>
      </c>
      <c r="R4763" s="225">
        <v>0.9</v>
      </c>
      <c r="S4763" s="225">
        <v>1.1000000000000001</v>
      </c>
      <c r="T4763" s="225">
        <v>2</v>
      </c>
      <c r="U4763" s="302" t="s">
        <v>38</v>
      </c>
      <c r="V4763" s="302"/>
      <c r="W4763" s="302"/>
      <c r="X4763" s="302"/>
      <c r="Y4763" s="302"/>
      <c r="Z4763" s="302"/>
      <c r="AA4763" s="302"/>
      <c r="AB4763" s="302"/>
      <c r="AC4763" s="302"/>
      <c r="AD4763" s="302" t="s">
        <v>74</v>
      </c>
      <c r="AE4763" s="302"/>
      <c r="AF4763" s="302"/>
      <c r="AG4763" s="302"/>
      <c r="AH4763" s="222"/>
      <c r="AI4763" s="229"/>
    </row>
    <row r="4764" spans="1:35" ht="56.25">
      <c r="A4764" s="70" t="s">
        <v>12463</v>
      </c>
      <c r="B4764" s="74" t="s">
        <v>18</v>
      </c>
      <c r="C4764" s="74" t="s">
        <v>18</v>
      </c>
      <c r="D4764" s="75">
        <v>42358</v>
      </c>
      <c r="E4764" s="76">
        <v>42358.583333333336</v>
      </c>
      <c r="F4764" s="75">
        <v>42358</v>
      </c>
      <c r="G4764" s="76">
        <v>42358.666666666664</v>
      </c>
      <c r="H4764" s="76">
        <f>G4764-E4764</f>
        <v>8.3333333328482695E-2</v>
      </c>
      <c r="I4764" s="74">
        <v>1</v>
      </c>
      <c r="J4764" s="74"/>
      <c r="K4764" s="74"/>
      <c r="L4764" s="74" t="s">
        <v>11</v>
      </c>
      <c r="M4764" s="225" t="s">
        <v>337</v>
      </c>
      <c r="N4764" s="226">
        <v>0.4</v>
      </c>
      <c r="O4764" s="225" t="s">
        <v>2</v>
      </c>
      <c r="P4764" s="225" t="s">
        <v>12240</v>
      </c>
      <c r="Q4764" s="225" t="s">
        <v>12082</v>
      </c>
      <c r="R4764" s="225">
        <v>2.9000000000000001E-2</v>
      </c>
      <c r="S4764" s="225"/>
      <c r="T4764" s="225">
        <f>R4764+S4764</f>
        <v>2.9000000000000001E-2</v>
      </c>
      <c r="U4764" s="302"/>
      <c r="V4764" s="302"/>
      <c r="W4764" s="302"/>
      <c r="X4764" s="302"/>
      <c r="Y4764" s="302"/>
      <c r="Z4764" s="302"/>
      <c r="AA4764" s="302"/>
      <c r="AB4764" s="302"/>
      <c r="AC4764" s="302"/>
      <c r="AD4764" s="302" t="s">
        <v>0</v>
      </c>
      <c r="AE4764" s="302"/>
      <c r="AF4764" s="302"/>
      <c r="AG4764" s="302"/>
      <c r="AH4764" s="222"/>
      <c r="AI4764" s="229"/>
    </row>
    <row r="4765" spans="1:35" ht="37.5">
      <c r="A4765" s="70" t="s">
        <v>8946</v>
      </c>
      <c r="B4765" s="74" t="s">
        <v>18</v>
      </c>
      <c r="C4765" s="74" t="s">
        <v>18</v>
      </c>
      <c r="D4765" s="75">
        <v>42255</v>
      </c>
      <c r="E4765" s="76">
        <v>42255.503472222219</v>
      </c>
      <c r="F4765" s="75">
        <v>42255</v>
      </c>
      <c r="G4765" s="76">
        <v>42255.513888888891</v>
      </c>
      <c r="H4765" s="76">
        <f>G4765-E4765</f>
        <v>1.0416666671517305E-2</v>
      </c>
      <c r="I4765" s="74">
        <v>12</v>
      </c>
      <c r="J4765" s="74"/>
      <c r="K4765" s="74"/>
      <c r="L4765" s="74" t="s">
        <v>4</v>
      </c>
      <c r="M4765" s="225" t="s">
        <v>9538</v>
      </c>
      <c r="N4765" s="226" t="s">
        <v>3</v>
      </c>
      <c r="O4765" s="225" t="s">
        <v>25</v>
      </c>
      <c r="P4765" s="225" t="s">
        <v>2756</v>
      </c>
      <c r="Q4765" s="225" t="s">
        <v>9539</v>
      </c>
      <c r="R4765" s="225"/>
      <c r="S4765" s="225"/>
      <c r="T4765" s="225"/>
      <c r="U4765" s="302"/>
      <c r="V4765" s="302"/>
      <c r="W4765" s="302"/>
      <c r="X4765" s="302"/>
      <c r="Y4765" s="302"/>
      <c r="Z4765" s="302"/>
      <c r="AA4765" s="302"/>
      <c r="AB4765" s="302"/>
      <c r="AC4765" s="302"/>
      <c r="AD4765" s="302" t="s">
        <v>22</v>
      </c>
      <c r="AE4765" s="302"/>
      <c r="AF4765" s="302"/>
      <c r="AG4765" s="302"/>
      <c r="AH4765" s="222"/>
      <c r="AI4765" s="229"/>
    </row>
    <row r="4766" spans="1:35" ht="56.25">
      <c r="A4766" s="70" t="s">
        <v>8946</v>
      </c>
      <c r="B4766" s="74" t="s">
        <v>18</v>
      </c>
      <c r="C4766" s="74" t="s">
        <v>18</v>
      </c>
      <c r="D4766" s="75">
        <v>42255</v>
      </c>
      <c r="E4766" s="76">
        <v>42255.625</v>
      </c>
      <c r="F4766" s="75">
        <v>42255</v>
      </c>
      <c r="G4766" s="76">
        <v>42255.645833333336</v>
      </c>
      <c r="H4766" s="76">
        <f>G4766-E4766</f>
        <v>2.0833333335758653E-2</v>
      </c>
      <c r="I4766" s="74">
        <v>1</v>
      </c>
      <c r="J4766" s="74"/>
      <c r="K4766" s="74"/>
      <c r="L4766" s="74" t="s">
        <v>11</v>
      </c>
      <c r="M4766" s="225" t="s">
        <v>337</v>
      </c>
      <c r="N4766" s="226">
        <v>0.4</v>
      </c>
      <c r="O4766" s="225" t="s">
        <v>2</v>
      </c>
      <c r="P4766" s="225" t="s">
        <v>3962</v>
      </c>
      <c r="Q4766" s="225" t="s">
        <v>9537</v>
      </c>
      <c r="R4766" s="225"/>
      <c r="S4766" s="225"/>
      <c r="T4766" s="225"/>
      <c r="U4766" s="302"/>
      <c r="V4766" s="302"/>
      <c r="W4766" s="302"/>
      <c r="X4766" s="302"/>
      <c r="Y4766" s="302"/>
      <c r="Z4766" s="302"/>
      <c r="AA4766" s="302"/>
      <c r="AB4766" s="302"/>
      <c r="AC4766" s="302"/>
      <c r="AD4766" s="302" t="s">
        <v>22</v>
      </c>
      <c r="AE4766" s="302"/>
      <c r="AF4766" s="302"/>
      <c r="AG4766" s="302"/>
      <c r="AH4766" s="222"/>
      <c r="AI4766" s="229"/>
    </row>
    <row r="4767" spans="1:35" ht="56.25">
      <c r="A4767" s="70" t="s">
        <v>8946</v>
      </c>
      <c r="B4767" s="74" t="s">
        <v>18</v>
      </c>
      <c r="C4767" s="74" t="s">
        <v>18</v>
      </c>
      <c r="D4767" s="75">
        <v>42256</v>
      </c>
      <c r="E4767" s="76">
        <v>42256.375</v>
      </c>
      <c r="F4767" s="75">
        <v>42256</v>
      </c>
      <c r="G4767" s="76">
        <v>42256.479166666664</v>
      </c>
      <c r="H4767" s="76">
        <f>G4767-E4767</f>
        <v>0.10416666666424135</v>
      </c>
      <c r="I4767" s="74">
        <v>1</v>
      </c>
      <c r="J4767" s="74"/>
      <c r="K4767" s="74"/>
      <c r="L4767" s="74" t="s">
        <v>11</v>
      </c>
      <c r="M4767" s="225" t="s">
        <v>337</v>
      </c>
      <c r="N4767" s="226" t="s">
        <v>3</v>
      </c>
      <c r="O4767" s="225" t="s">
        <v>2</v>
      </c>
      <c r="P4767" s="225" t="s">
        <v>7962</v>
      </c>
      <c r="Q4767" s="225" t="s">
        <v>9540</v>
      </c>
      <c r="R4767" s="225"/>
      <c r="S4767" s="225"/>
      <c r="T4767" s="225"/>
      <c r="U4767" s="302"/>
      <c r="V4767" s="302"/>
      <c r="W4767" s="302"/>
      <c r="X4767" s="302"/>
      <c r="Y4767" s="302"/>
      <c r="Z4767" s="302"/>
      <c r="AA4767" s="302"/>
      <c r="AB4767" s="302"/>
      <c r="AC4767" s="302"/>
      <c r="AD4767" s="302" t="s">
        <v>22</v>
      </c>
      <c r="AE4767" s="302"/>
      <c r="AF4767" s="302"/>
      <c r="AG4767" s="302"/>
      <c r="AH4767" s="222"/>
      <c r="AI4767" s="229"/>
    </row>
    <row r="4768" spans="1:35" ht="409.5">
      <c r="A4768" s="128" t="s">
        <v>8946</v>
      </c>
      <c r="B4768" s="188" t="s">
        <v>1412</v>
      </c>
      <c r="C4768" s="186" t="s">
        <v>1427</v>
      </c>
      <c r="D4768" s="184">
        <v>42262</v>
      </c>
      <c r="E4768" s="185">
        <v>0.66249999999999998</v>
      </c>
      <c r="F4768" s="184">
        <v>42262</v>
      </c>
      <c r="G4768" s="185">
        <v>0.67083333333333339</v>
      </c>
      <c r="H4768" s="185">
        <v>8.3333333333333332E-3</v>
      </c>
      <c r="I4768" s="186">
        <v>8</v>
      </c>
      <c r="J4768" s="186" t="s">
        <v>1556</v>
      </c>
      <c r="K4768" s="186"/>
      <c r="L4768" s="260" t="s">
        <v>11</v>
      </c>
      <c r="M4768" s="240" t="s">
        <v>9232</v>
      </c>
      <c r="N4768" s="240" t="s">
        <v>3</v>
      </c>
      <c r="O4768" s="240" t="s">
        <v>23</v>
      </c>
      <c r="P4768" s="240" t="s">
        <v>9216</v>
      </c>
      <c r="Q4768" s="243" t="s">
        <v>9262</v>
      </c>
      <c r="R4768" s="241"/>
      <c r="S4768" s="241"/>
      <c r="T4768" s="241"/>
      <c r="U4768" s="279"/>
      <c r="V4768" s="279"/>
      <c r="W4768" s="279"/>
      <c r="X4768" s="279"/>
      <c r="Y4768" s="279"/>
      <c r="Z4768" s="279"/>
      <c r="AA4768" s="279"/>
      <c r="AB4768" s="279"/>
      <c r="AC4768" s="279"/>
      <c r="AD4768" s="273" t="s">
        <v>22</v>
      </c>
      <c r="AE4768" s="279"/>
      <c r="AF4768" s="279"/>
      <c r="AG4768" s="290"/>
      <c r="AH4768" s="222"/>
      <c r="AI4768" s="229"/>
    </row>
    <row r="4769" spans="1:35" ht="75">
      <c r="A4769" s="70" t="s">
        <v>12463</v>
      </c>
      <c r="B4769" s="74" t="s">
        <v>5</v>
      </c>
      <c r="C4769" s="74" t="s">
        <v>5</v>
      </c>
      <c r="D4769" s="75">
        <v>42358</v>
      </c>
      <c r="E4769" s="76">
        <v>0.82013888888888886</v>
      </c>
      <c r="F4769" s="75">
        <v>42358</v>
      </c>
      <c r="G4769" s="76">
        <v>0.85555555555555562</v>
      </c>
      <c r="H4769" s="76">
        <v>3.5416666666666666E-2</v>
      </c>
      <c r="I4769" s="74">
        <v>3</v>
      </c>
      <c r="J4769" s="74" t="s">
        <v>720</v>
      </c>
      <c r="K4769" s="74"/>
      <c r="L4769" s="74" t="s">
        <v>9</v>
      </c>
      <c r="M4769" s="225" t="s">
        <v>12642</v>
      </c>
      <c r="N4769" s="226">
        <v>35</v>
      </c>
      <c r="O4769" s="225" t="s">
        <v>13</v>
      </c>
      <c r="P4769" s="225" t="s">
        <v>3936</v>
      </c>
      <c r="Q4769" s="225" t="s">
        <v>13908</v>
      </c>
      <c r="R4769" s="225">
        <v>3.5</v>
      </c>
      <c r="S4769" s="225"/>
      <c r="T4769" s="225">
        <v>3.5</v>
      </c>
      <c r="U4769" s="302" t="s">
        <v>45</v>
      </c>
      <c r="V4769" s="302" t="s">
        <v>5815</v>
      </c>
      <c r="W4769" s="302" t="s">
        <v>13909</v>
      </c>
      <c r="X4769" s="302" t="s">
        <v>5820</v>
      </c>
      <c r="Y4769" s="302" t="s">
        <v>13910</v>
      </c>
      <c r="Z4769" s="302"/>
      <c r="AA4769" s="302" t="s">
        <v>13911</v>
      </c>
      <c r="AB4769" s="302"/>
      <c r="AC4769" s="302"/>
      <c r="AD4769" s="302" t="s">
        <v>0</v>
      </c>
      <c r="AE4769" s="302"/>
      <c r="AF4769" s="302"/>
      <c r="AG4769" s="302"/>
      <c r="AH4769" s="222"/>
      <c r="AI4769" s="229"/>
    </row>
    <row r="4770" spans="1:35" ht="56.25">
      <c r="A4770" s="70" t="s">
        <v>8946</v>
      </c>
      <c r="B4770" s="74" t="s">
        <v>18</v>
      </c>
      <c r="C4770" s="74" t="s">
        <v>18</v>
      </c>
      <c r="D4770" s="75">
        <v>42262</v>
      </c>
      <c r="E4770" s="76">
        <v>42262.291666666664</v>
      </c>
      <c r="F4770" s="75">
        <v>42262</v>
      </c>
      <c r="G4770" s="76">
        <v>42262.416666666664</v>
      </c>
      <c r="H4770" s="76">
        <f>G4770-E4770</f>
        <v>0.125</v>
      </c>
      <c r="I4770" s="74">
        <v>1</v>
      </c>
      <c r="J4770" s="74"/>
      <c r="K4770" s="74"/>
      <c r="L4770" s="74" t="s">
        <v>4</v>
      </c>
      <c r="M4770" s="225" t="s">
        <v>337</v>
      </c>
      <c r="N4770" s="226">
        <v>0.4</v>
      </c>
      <c r="O4770" s="225" t="s">
        <v>2</v>
      </c>
      <c r="P4770" s="225" t="s">
        <v>9096</v>
      </c>
      <c r="Q4770" s="225" t="s">
        <v>9097</v>
      </c>
      <c r="R4770" s="225"/>
      <c r="S4770" s="225"/>
      <c r="T4770" s="225"/>
      <c r="U4770" s="302"/>
      <c r="V4770" s="302"/>
      <c r="W4770" s="302"/>
      <c r="X4770" s="302"/>
      <c r="Y4770" s="302"/>
      <c r="Z4770" s="302"/>
      <c r="AA4770" s="302"/>
      <c r="AB4770" s="302"/>
      <c r="AC4770" s="302"/>
      <c r="AD4770" s="302" t="s">
        <v>22</v>
      </c>
      <c r="AE4770" s="302"/>
      <c r="AF4770" s="302"/>
      <c r="AG4770" s="302"/>
      <c r="AH4770" s="222"/>
      <c r="AI4770" s="229"/>
    </row>
    <row r="4771" spans="1:35" ht="56.25">
      <c r="A4771" s="70" t="s">
        <v>8946</v>
      </c>
      <c r="B4771" s="74" t="s">
        <v>18</v>
      </c>
      <c r="C4771" s="74" t="s">
        <v>18</v>
      </c>
      <c r="D4771" s="75">
        <v>42262</v>
      </c>
      <c r="E4771" s="76">
        <v>42263.145833333336</v>
      </c>
      <c r="F4771" s="75">
        <v>42262</v>
      </c>
      <c r="G4771" s="76">
        <v>42263.166666666664</v>
      </c>
      <c r="H4771" s="76">
        <f>G4771-E4771</f>
        <v>2.0833333328482695E-2</v>
      </c>
      <c r="I4771" s="74">
        <v>1</v>
      </c>
      <c r="J4771" s="74"/>
      <c r="K4771" s="74"/>
      <c r="L4771" s="74" t="s">
        <v>4</v>
      </c>
      <c r="M4771" s="225" t="s">
        <v>337</v>
      </c>
      <c r="N4771" s="226">
        <v>0.4</v>
      </c>
      <c r="O4771" s="225" t="s">
        <v>2</v>
      </c>
      <c r="P4771" s="225" t="s">
        <v>9094</v>
      </c>
      <c r="Q4771" s="225" t="s">
        <v>9095</v>
      </c>
      <c r="R4771" s="225"/>
      <c r="S4771" s="225"/>
      <c r="T4771" s="225"/>
      <c r="U4771" s="302"/>
      <c r="V4771" s="302"/>
      <c r="W4771" s="302"/>
      <c r="X4771" s="302"/>
      <c r="Y4771" s="302"/>
      <c r="Z4771" s="302"/>
      <c r="AA4771" s="302"/>
      <c r="AB4771" s="302"/>
      <c r="AC4771" s="302"/>
      <c r="AD4771" s="302" t="s">
        <v>22</v>
      </c>
      <c r="AE4771" s="302"/>
      <c r="AF4771" s="302"/>
      <c r="AG4771" s="302"/>
      <c r="AH4771" s="222"/>
      <c r="AI4771" s="229"/>
    </row>
    <row r="4772" spans="1:35" ht="150">
      <c r="A4772" s="70" t="s">
        <v>12463</v>
      </c>
      <c r="B4772" s="74" t="s">
        <v>81</v>
      </c>
      <c r="C4772" s="74" t="s">
        <v>12836</v>
      </c>
      <c r="D4772" s="75">
        <v>42359</v>
      </c>
      <c r="E4772" s="76">
        <v>0.22916666666666666</v>
      </c>
      <c r="F4772" s="75">
        <v>42359</v>
      </c>
      <c r="G4772" s="76">
        <v>0.22916666666666666</v>
      </c>
      <c r="H4772" s="76">
        <v>0</v>
      </c>
      <c r="I4772" s="74">
        <v>204</v>
      </c>
      <c r="J4772" s="74" t="s">
        <v>12727</v>
      </c>
      <c r="K4772" s="74" t="s">
        <v>20</v>
      </c>
      <c r="L4772" s="74" t="s">
        <v>16</v>
      </c>
      <c r="M4772" s="225" t="s">
        <v>12728</v>
      </c>
      <c r="N4772" s="226">
        <v>110</v>
      </c>
      <c r="O4772" s="225" t="s">
        <v>7</v>
      </c>
      <c r="P4772" s="225" t="s">
        <v>12728</v>
      </c>
      <c r="Q4772" s="225" t="s">
        <v>12729</v>
      </c>
      <c r="R4772" s="225">
        <v>70.5</v>
      </c>
      <c r="S4772" s="225"/>
      <c r="T4772" s="225">
        <v>70.5</v>
      </c>
      <c r="U4772" s="302" t="s">
        <v>45</v>
      </c>
      <c r="V4772" s="302"/>
      <c r="W4772" s="302"/>
      <c r="X4772" s="302"/>
      <c r="Y4772" s="302"/>
      <c r="Z4772" s="302"/>
      <c r="AA4772" s="302"/>
      <c r="AB4772" s="302"/>
      <c r="AC4772" s="302"/>
      <c r="AD4772" s="302" t="s">
        <v>37</v>
      </c>
      <c r="AE4772" s="302"/>
      <c r="AF4772" s="302"/>
      <c r="AG4772" s="302"/>
      <c r="AH4772" s="222"/>
      <c r="AI4772" s="229"/>
    </row>
    <row r="4773" spans="1:35" ht="56.25">
      <c r="A4773" s="70" t="s">
        <v>12463</v>
      </c>
      <c r="B4773" s="74" t="s">
        <v>10</v>
      </c>
      <c r="C4773" s="74" t="s">
        <v>10</v>
      </c>
      <c r="D4773" s="75">
        <v>42359</v>
      </c>
      <c r="E4773" s="76">
        <v>0.35902777777777778</v>
      </c>
      <c r="F4773" s="75">
        <v>42359</v>
      </c>
      <c r="G4773" s="76">
        <v>0.48333333333333334</v>
      </c>
      <c r="H4773" s="76">
        <v>0.12430555555555556</v>
      </c>
      <c r="I4773" s="74">
        <v>21</v>
      </c>
      <c r="J4773" s="74" t="s">
        <v>6888</v>
      </c>
      <c r="K4773" s="74"/>
      <c r="L4773" s="74" t="s">
        <v>4</v>
      </c>
      <c r="M4773" s="225" t="s">
        <v>12748</v>
      </c>
      <c r="N4773" s="226" t="s">
        <v>3</v>
      </c>
      <c r="O4773" s="225" t="s">
        <v>7</v>
      </c>
      <c r="P4773" s="225" t="s">
        <v>12748</v>
      </c>
      <c r="Q4773" s="225" t="s">
        <v>12749</v>
      </c>
      <c r="R4773" s="225">
        <v>15</v>
      </c>
      <c r="S4773" s="225"/>
      <c r="T4773" s="225">
        <v>15</v>
      </c>
      <c r="U4773" s="302"/>
      <c r="V4773" s="302"/>
      <c r="W4773" s="302"/>
      <c r="X4773" s="302"/>
      <c r="Y4773" s="302"/>
      <c r="Z4773" s="302"/>
      <c r="AA4773" s="302"/>
      <c r="AB4773" s="302"/>
      <c r="AC4773" s="302"/>
      <c r="AD4773" s="302" t="s">
        <v>0</v>
      </c>
      <c r="AE4773" s="302"/>
      <c r="AF4773" s="302"/>
      <c r="AG4773" s="302" t="s">
        <v>13171</v>
      </c>
      <c r="AH4773" s="222"/>
      <c r="AI4773" s="229"/>
    </row>
    <row r="4774" spans="1:35" ht="93.75">
      <c r="A4774" s="70" t="s">
        <v>12463</v>
      </c>
      <c r="B4774" s="74" t="s">
        <v>58</v>
      </c>
      <c r="C4774" s="74" t="s">
        <v>13934</v>
      </c>
      <c r="D4774" s="75">
        <v>42359</v>
      </c>
      <c r="E4774" s="76">
        <v>0.83263888888888893</v>
      </c>
      <c r="F4774" s="75">
        <v>42359</v>
      </c>
      <c r="G4774" s="76">
        <v>0.89166666666666661</v>
      </c>
      <c r="H4774" s="76">
        <f>G4774-E4774</f>
        <v>5.9027777777777679E-2</v>
      </c>
      <c r="I4774" s="74">
        <v>22</v>
      </c>
      <c r="J4774" s="74" t="s">
        <v>150</v>
      </c>
      <c r="K4774" s="74" t="s">
        <v>20</v>
      </c>
      <c r="L4774" s="74" t="s">
        <v>16</v>
      </c>
      <c r="M4774" s="225" t="s">
        <v>12808</v>
      </c>
      <c r="N4774" s="226" t="s">
        <v>3</v>
      </c>
      <c r="O4774" s="225" t="s">
        <v>7</v>
      </c>
      <c r="P4774" s="225" t="s">
        <v>12809</v>
      </c>
      <c r="Q4774" s="225" t="s">
        <v>12810</v>
      </c>
      <c r="R4774" s="225">
        <v>2.2000000000000002</v>
      </c>
      <c r="S4774" s="225"/>
      <c r="T4774" s="225">
        <v>2.2000000000000002</v>
      </c>
      <c r="U4774" s="302"/>
      <c r="V4774" s="302"/>
      <c r="W4774" s="302"/>
      <c r="X4774" s="302"/>
      <c r="Y4774" s="302"/>
      <c r="Z4774" s="302"/>
      <c r="AA4774" s="302"/>
      <c r="AB4774" s="302"/>
      <c r="AC4774" s="302"/>
      <c r="AD4774" s="302" t="s">
        <v>37</v>
      </c>
      <c r="AE4774" s="302"/>
      <c r="AF4774" s="302"/>
      <c r="AG4774" s="302"/>
      <c r="AH4774" s="222"/>
      <c r="AI4774" s="229"/>
    </row>
    <row r="4775" spans="1:35" ht="236.25">
      <c r="A4775" s="70" t="s">
        <v>11517</v>
      </c>
      <c r="B4775" s="74" t="s">
        <v>15</v>
      </c>
      <c r="C4775" s="74" t="s">
        <v>11831</v>
      </c>
      <c r="D4775" s="75">
        <v>42301</v>
      </c>
      <c r="E4775" s="76">
        <v>0.99861111111111101</v>
      </c>
      <c r="F4775" s="75">
        <v>42302</v>
      </c>
      <c r="G4775" s="76">
        <v>0.29722222222222222</v>
      </c>
      <c r="H4775" s="76">
        <f>(F4775+G4775)-(D4775+E4775)</f>
        <v>0.29861111110949423</v>
      </c>
      <c r="I4775" s="74">
        <v>11</v>
      </c>
      <c r="J4775" s="74" t="s">
        <v>150</v>
      </c>
      <c r="K4775" s="74" t="s">
        <v>14</v>
      </c>
      <c r="L4775" s="74" t="s">
        <v>9</v>
      </c>
      <c r="M4775" s="225" t="s">
        <v>1249</v>
      </c>
      <c r="N4775" s="226" t="s">
        <v>3</v>
      </c>
      <c r="O4775" s="225" t="s">
        <v>7</v>
      </c>
      <c r="P4775" s="225" t="s">
        <v>13047</v>
      </c>
      <c r="Q4775" s="225" t="s">
        <v>12006</v>
      </c>
      <c r="R4775" s="225">
        <v>13.37</v>
      </c>
      <c r="S4775" s="225"/>
      <c r="T4775" s="225">
        <v>13.37</v>
      </c>
      <c r="U4775" s="302" t="s">
        <v>28</v>
      </c>
      <c r="V4775" s="302">
        <v>1996</v>
      </c>
      <c r="W4775" s="302" t="s">
        <v>587</v>
      </c>
      <c r="X4775" s="302"/>
      <c r="Y4775" s="302" t="s">
        <v>13048</v>
      </c>
      <c r="Z4775" s="302">
        <v>100</v>
      </c>
      <c r="AA4775" s="302">
        <v>2016</v>
      </c>
      <c r="AB4775" s="302">
        <v>0</v>
      </c>
      <c r="AC4775" s="302"/>
      <c r="AD4775" s="302" t="s">
        <v>66</v>
      </c>
      <c r="AE4775" s="302" t="s">
        <v>53</v>
      </c>
      <c r="AF4775" s="302"/>
      <c r="AG4775" s="302" t="s">
        <v>13049</v>
      </c>
      <c r="AH4775" s="222"/>
      <c r="AI4775" s="229"/>
    </row>
    <row r="4776" spans="1:35" ht="243.75">
      <c r="A4776" s="70" t="s">
        <v>11517</v>
      </c>
      <c r="B4776" s="74" t="s">
        <v>15</v>
      </c>
      <c r="C4776" s="74" t="s">
        <v>11831</v>
      </c>
      <c r="D4776" s="75">
        <v>42302</v>
      </c>
      <c r="E4776" s="76">
        <v>0.64444444444444449</v>
      </c>
      <c r="F4776" s="75">
        <v>42302</v>
      </c>
      <c r="G4776" s="76">
        <v>0.99652777777777779</v>
      </c>
      <c r="H4776" s="76">
        <f>(F4776+G4776)-(D4776+E4776)</f>
        <v>0.35208333333866904</v>
      </c>
      <c r="I4776" s="74">
        <v>27</v>
      </c>
      <c r="J4776" s="74" t="s">
        <v>136</v>
      </c>
      <c r="K4776" s="74" t="s">
        <v>14</v>
      </c>
      <c r="L4776" s="74" t="s">
        <v>9</v>
      </c>
      <c r="M4776" s="225" t="s">
        <v>4424</v>
      </c>
      <c r="N4776" s="226">
        <v>35</v>
      </c>
      <c r="O4776" s="225" t="s">
        <v>7</v>
      </c>
      <c r="P4776" s="225" t="s">
        <v>11974</v>
      </c>
      <c r="Q4776" s="225" t="s">
        <v>12071</v>
      </c>
      <c r="R4776" s="225">
        <v>27.15</v>
      </c>
      <c r="S4776" s="225">
        <v>1.9</v>
      </c>
      <c r="T4776" s="225">
        <f>SUM(R4776:S4776)</f>
        <v>29.049999999999997</v>
      </c>
      <c r="U4776" s="302" t="s">
        <v>28</v>
      </c>
      <c r="V4776" s="302">
        <v>1983</v>
      </c>
      <c r="W4776" s="302" t="s">
        <v>1955</v>
      </c>
      <c r="X4776" s="302"/>
      <c r="Y4776" s="302" t="s">
        <v>13051</v>
      </c>
      <c r="Z4776" s="302">
        <v>100</v>
      </c>
      <c r="AA4776" s="302">
        <v>2016</v>
      </c>
      <c r="AB4776" s="302">
        <v>0</v>
      </c>
      <c r="AC4776" s="302"/>
      <c r="AD4776" s="302" t="s">
        <v>66</v>
      </c>
      <c r="AE4776" s="302" t="s">
        <v>53</v>
      </c>
      <c r="AF4776" s="302"/>
      <c r="AG4776" s="302" t="s">
        <v>13052</v>
      </c>
      <c r="AH4776" s="222"/>
      <c r="AI4776" s="229"/>
    </row>
    <row r="4777" spans="1:35" ht="194.25">
      <c r="A4777" s="70" t="s">
        <v>11517</v>
      </c>
      <c r="B4777" s="74" t="s">
        <v>12</v>
      </c>
      <c r="C4777" s="74" t="s">
        <v>127</v>
      </c>
      <c r="D4777" s="75">
        <v>42308</v>
      </c>
      <c r="E4777" s="76">
        <v>0.46249999999999997</v>
      </c>
      <c r="F4777" s="75">
        <v>42308</v>
      </c>
      <c r="G4777" s="76">
        <v>0.54166666666666663</v>
      </c>
      <c r="H4777" s="76">
        <f>G4777-E4777</f>
        <v>7.9166666666666663E-2</v>
      </c>
      <c r="I4777" s="74">
        <v>1</v>
      </c>
      <c r="J4777" s="74" t="s">
        <v>233</v>
      </c>
      <c r="K4777" s="74" t="s">
        <v>20</v>
      </c>
      <c r="L4777" s="74" t="s">
        <v>9</v>
      </c>
      <c r="M4777" s="225" t="s">
        <v>13247</v>
      </c>
      <c r="N4777" s="226" t="s">
        <v>3</v>
      </c>
      <c r="O4777" s="225" t="s">
        <v>7</v>
      </c>
      <c r="P4777" s="225" t="s">
        <v>13247</v>
      </c>
      <c r="Q4777" s="225" t="s">
        <v>13248</v>
      </c>
      <c r="R4777" s="225">
        <v>0.05</v>
      </c>
      <c r="S4777" s="225">
        <v>1.88</v>
      </c>
      <c r="T4777" s="225">
        <v>1.94</v>
      </c>
      <c r="U4777" s="302" t="s">
        <v>46</v>
      </c>
      <c r="V4777" s="302" t="s">
        <v>13249</v>
      </c>
      <c r="W4777" s="302" t="s">
        <v>13250</v>
      </c>
      <c r="X4777" s="302" t="s">
        <v>762</v>
      </c>
      <c r="Y4777" s="302" t="s">
        <v>13251</v>
      </c>
      <c r="Z4777" s="302">
        <v>1</v>
      </c>
      <c r="AA4777" s="302" t="s">
        <v>13252</v>
      </c>
      <c r="AB4777" s="302">
        <v>1</v>
      </c>
      <c r="AC4777" s="302" t="s">
        <v>128</v>
      </c>
      <c r="AD4777" s="302" t="s">
        <v>66</v>
      </c>
      <c r="AE4777" s="302" t="s">
        <v>52</v>
      </c>
      <c r="AF4777" s="302" t="s">
        <v>128</v>
      </c>
      <c r="AG4777" s="302"/>
      <c r="AH4777" s="222"/>
      <c r="AI4777" s="229"/>
    </row>
    <row r="4778" spans="1:35" ht="375">
      <c r="A4778" s="70" t="s">
        <v>12463</v>
      </c>
      <c r="B4778" s="74" t="s">
        <v>1412</v>
      </c>
      <c r="C4778" s="74" t="s">
        <v>1423</v>
      </c>
      <c r="D4778" s="75">
        <v>42360</v>
      </c>
      <c r="E4778" s="76">
        <v>0.37847222222222227</v>
      </c>
      <c r="F4778" s="75">
        <v>42360</v>
      </c>
      <c r="G4778" s="76">
        <v>0.38055555555555554</v>
      </c>
      <c r="H4778" s="76">
        <v>2.0833333333333333E-3</v>
      </c>
      <c r="I4778" s="74">
        <v>0</v>
      </c>
      <c r="J4778" s="74" t="s">
        <v>1421</v>
      </c>
      <c r="K4778" s="74"/>
      <c r="L4778" s="80" t="s">
        <v>4</v>
      </c>
      <c r="M4778" s="225"/>
      <c r="N4778" s="226" t="s">
        <v>3</v>
      </c>
      <c r="O4778" s="225" t="s">
        <v>2</v>
      </c>
      <c r="P4778" s="225" t="s">
        <v>12704</v>
      </c>
      <c r="Q4778" s="225" t="s">
        <v>12705</v>
      </c>
      <c r="R4778" s="231"/>
      <c r="S4778" s="231"/>
      <c r="T4778" s="231"/>
      <c r="U4778" s="302" t="s">
        <v>13967</v>
      </c>
      <c r="V4778" s="302" t="s">
        <v>128</v>
      </c>
      <c r="W4778" s="302" t="s">
        <v>128</v>
      </c>
      <c r="X4778" s="302" t="s">
        <v>128</v>
      </c>
      <c r="Y4778" s="302" t="s">
        <v>13942</v>
      </c>
      <c r="Z4778" s="302" t="s">
        <v>128</v>
      </c>
      <c r="AA4778" s="302" t="s">
        <v>128</v>
      </c>
      <c r="AB4778" s="302">
        <v>0</v>
      </c>
      <c r="AC4778" s="302" t="s">
        <v>13936</v>
      </c>
      <c r="AD4778" s="302" t="s">
        <v>0</v>
      </c>
      <c r="AE4778" s="302"/>
      <c r="AF4778" s="302" t="s">
        <v>128</v>
      </c>
      <c r="AG4778" s="302" t="s">
        <v>128</v>
      </c>
      <c r="AH4778" s="222"/>
      <c r="AI4778" s="229"/>
    </row>
    <row r="4779" spans="1:35" ht="206.25">
      <c r="A4779" s="70" t="s">
        <v>12463</v>
      </c>
      <c r="B4779" s="74" t="s">
        <v>19</v>
      </c>
      <c r="C4779" s="74" t="s">
        <v>19</v>
      </c>
      <c r="D4779" s="75">
        <v>42360</v>
      </c>
      <c r="E4779" s="76">
        <v>0.18402777777777779</v>
      </c>
      <c r="F4779" s="75">
        <v>42360</v>
      </c>
      <c r="G4779" s="76">
        <v>0.21041666666666667</v>
      </c>
      <c r="H4779" s="76">
        <v>2.6388888888888878E-2</v>
      </c>
      <c r="I4779" s="74">
        <v>7</v>
      </c>
      <c r="J4779" s="74" t="s">
        <v>180</v>
      </c>
      <c r="K4779" s="74" t="s">
        <v>20</v>
      </c>
      <c r="L4779" s="74" t="s">
        <v>4</v>
      </c>
      <c r="M4779" s="225" t="s">
        <v>159</v>
      </c>
      <c r="N4779" s="226" t="s">
        <v>3</v>
      </c>
      <c r="O4779" s="225" t="s">
        <v>7</v>
      </c>
      <c r="P4779" s="225" t="s">
        <v>12720</v>
      </c>
      <c r="Q4779" s="225" t="s">
        <v>13509</v>
      </c>
      <c r="R4779" s="225">
        <v>2</v>
      </c>
      <c r="S4779" s="225"/>
      <c r="T4779" s="225">
        <v>2</v>
      </c>
      <c r="U4779" s="302" t="s">
        <v>28</v>
      </c>
      <c r="V4779" s="302">
        <v>1973</v>
      </c>
      <c r="W4779" s="302" t="s">
        <v>1709</v>
      </c>
      <c r="X4779" s="302">
        <v>0</v>
      </c>
      <c r="Y4779" s="302">
        <v>42054</v>
      </c>
      <c r="Z4779" s="302">
        <v>50</v>
      </c>
      <c r="AA4779" s="302">
        <v>42339</v>
      </c>
      <c r="AB4779" s="302">
        <v>0</v>
      </c>
      <c r="AC4779" s="302">
        <v>42359</v>
      </c>
      <c r="AD4779" s="302" t="s">
        <v>0</v>
      </c>
      <c r="AE4779" s="302"/>
      <c r="AF4779" s="302"/>
      <c r="AG4779" s="302"/>
      <c r="AH4779" s="222"/>
      <c r="AI4779" s="229"/>
    </row>
    <row r="4780" spans="1:35" ht="75">
      <c r="A4780" s="70" t="s">
        <v>12463</v>
      </c>
      <c r="B4780" s="74" t="s">
        <v>19</v>
      </c>
      <c r="C4780" s="74" t="s">
        <v>5554</v>
      </c>
      <c r="D4780" s="75">
        <v>42360</v>
      </c>
      <c r="E4780" s="76">
        <v>0.3833333333333333</v>
      </c>
      <c r="F4780" s="75">
        <v>42360</v>
      </c>
      <c r="G4780" s="76">
        <v>0.39027777777777778</v>
      </c>
      <c r="H4780" s="76">
        <v>6.9444444444444753E-3</v>
      </c>
      <c r="I4780" s="74">
        <v>7</v>
      </c>
      <c r="J4780" s="74"/>
      <c r="K4780" s="74"/>
      <c r="L4780" s="74" t="s">
        <v>16</v>
      </c>
      <c r="M4780" s="225" t="s">
        <v>452</v>
      </c>
      <c r="N4780" s="226" t="s">
        <v>3</v>
      </c>
      <c r="O4780" s="225" t="s">
        <v>7</v>
      </c>
      <c r="P4780" s="225" t="s">
        <v>453</v>
      </c>
      <c r="Q4780" s="225" t="s">
        <v>12721</v>
      </c>
      <c r="R4780" s="225">
        <v>5</v>
      </c>
      <c r="S4780" s="225">
        <v>2</v>
      </c>
      <c r="T4780" s="225">
        <v>7</v>
      </c>
      <c r="U4780" s="302"/>
      <c r="V4780" s="302"/>
      <c r="W4780" s="302"/>
      <c r="X4780" s="302"/>
      <c r="Y4780" s="302"/>
      <c r="Z4780" s="302"/>
      <c r="AA4780" s="302"/>
      <c r="AB4780" s="302"/>
      <c r="AC4780" s="302"/>
      <c r="AD4780" s="302" t="s">
        <v>37</v>
      </c>
      <c r="AE4780" s="302"/>
      <c r="AF4780" s="302"/>
      <c r="AG4780" s="302"/>
      <c r="AH4780" s="222"/>
      <c r="AI4780" s="229"/>
    </row>
    <row r="4781" spans="1:35" ht="37.5">
      <c r="A4781" s="70" t="s">
        <v>12463</v>
      </c>
      <c r="B4781" s="74" t="s">
        <v>19</v>
      </c>
      <c r="C4781" s="74" t="s">
        <v>19</v>
      </c>
      <c r="D4781" s="75">
        <v>42360</v>
      </c>
      <c r="E4781" s="76">
        <v>0.81041666666666667</v>
      </c>
      <c r="F4781" s="75">
        <v>42360</v>
      </c>
      <c r="G4781" s="76">
        <v>0.88888888888888884</v>
      </c>
      <c r="H4781" s="76">
        <v>7.8472222222222165E-2</v>
      </c>
      <c r="I4781" s="74"/>
      <c r="J4781" s="74"/>
      <c r="K4781" s="74"/>
      <c r="L4781" s="74" t="s">
        <v>4</v>
      </c>
      <c r="M4781" s="225" t="s">
        <v>1801</v>
      </c>
      <c r="N4781" s="226" t="s">
        <v>3</v>
      </c>
      <c r="O4781" s="225" t="s">
        <v>7</v>
      </c>
      <c r="P4781" s="225" t="s">
        <v>12722</v>
      </c>
      <c r="Q4781" s="225" t="s">
        <v>12723</v>
      </c>
      <c r="R4781" s="225">
        <v>33</v>
      </c>
      <c r="S4781" s="225">
        <v>9</v>
      </c>
      <c r="T4781" s="225">
        <v>42</v>
      </c>
      <c r="U4781" s="302" t="s">
        <v>28</v>
      </c>
      <c r="V4781" s="302">
        <v>2006</v>
      </c>
      <c r="W4781" s="302" t="s">
        <v>7234</v>
      </c>
      <c r="X4781" s="302">
        <v>0</v>
      </c>
      <c r="Y4781" s="302">
        <v>42316</v>
      </c>
      <c r="Z4781" s="302">
        <v>100</v>
      </c>
      <c r="AA4781" s="302">
        <v>42437</v>
      </c>
      <c r="AB4781" s="302">
        <v>0</v>
      </c>
      <c r="AC4781" s="302">
        <v>42316</v>
      </c>
      <c r="AD4781" s="302" t="s">
        <v>0</v>
      </c>
      <c r="AE4781" s="302"/>
      <c r="AF4781" s="302"/>
      <c r="AG4781" s="302"/>
      <c r="AH4781" s="222"/>
      <c r="AI4781" s="229"/>
    </row>
    <row r="4782" spans="1:35" ht="393.75">
      <c r="A4782" s="70" t="s">
        <v>12463</v>
      </c>
      <c r="B4782" s="74" t="s">
        <v>15</v>
      </c>
      <c r="C4782" s="74" t="s">
        <v>209</v>
      </c>
      <c r="D4782" s="75">
        <v>42360</v>
      </c>
      <c r="E4782" s="76">
        <v>5.8333333333333327E-2</v>
      </c>
      <c r="F4782" s="75">
        <v>42360</v>
      </c>
      <c r="G4782" s="76">
        <v>6.6666666666666666E-2</v>
      </c>
      <c r="H4782" s="76">
        <f>(F4782+G4782)-(D4782+E4782)</f>
        <v>8.333333331393078E-3</v>
      </c>
      <c r="I4782" s="74">
        <v>3</v>
      </c>
      <c r="J4782" s="74" t="s">
        <v>150</v>
      </c>
      <c r="K4782" s="74" t="s">
        <v>51</v>
      </c>
      <c r="L4782" s="74" t="s">
        <v>16</v>
      </c>
      <c r="M4782" s="225" t="s">
        <v>12743</v>
      </c>
      <c r="N4782" s="226" t="s">
        <v>3</v>
      </c>
      <c r="O4782" s="225" t="s">
        <v>7</v>
      </c>
      <c r="P4782" s="225" t="s">
        <v>12744</v>
      </c>
      <c r="Q4782" s="225" t="s">
        <v>12745</v>
      </c>
      <c r="R4782" s="225">
        <v>2.48</v>
      </c>
      <c r="S4782" s="225"/>
      <c r="T4782" s="225">
        <f>SUM(R4782:S4782)</f>
        <v>2.48</v>
      </c>
      <c r="U4782" s="302"/>
      <c r="V4782" s="302"/>
      <c r="W4782" s="302"/>
      <c r="X4782" s="302"/>
      <c r="Y4782" s="302"/>
      <c r="Z4782" s="302"/>
      <c r="AA4782" s="302"/>
      <c r="AB4782" s="302"/>
      <c r="AC4782" s="302"/>
      <c r="AD4782" s="302" t="s">
        <v>37</v>
      </c>
      <c r="AE4782" s="302"/>
      <c r="AF4782" s="302"/>
      <c r="AG4782" s="302"/>
      <c r="AH4782" s="222"/>
      <c r="AI4782" s="229"/>
    </row>
    <row r="4783" spans="1:35" ht="131.25">
      <c r="A4783" s="70" t="s">
        <v>12463</v>
      </c>
      <c r="B4783" s="74" t="s">
        <v>15</v>
      </c>
      <c r="C4783" s="74" t="s">
        <v>11831</v>
      </c>
      <c r="D4783" s="75">
        <v>42360</v>
      </c>
      <c r="E4783" s="76">
        <v>0.58472222222222225</v>
      </c>
      <c r="F4783" s="75">
        <v>42360</v>
      </c>
      <c r="G4783" s="76">
        <v>0.58472222222222225</v>
      </c>
      <c r="H4783" s="76">
        <f>(F4783+G4783)-(D4783+E4783)</f>
        <v>0</v>
      </c>
      <c r="I4783" s="74">
        <v>9</v>
      </c>
      <c r="J4783" s="74" t="s">
        <v>11839</v>
      </c>
      <c r="K4783" s="74" t="s">
        <v>8</v>
      </c>
      <c r="L4783" s="74" t="s">
        <v>4</v>
      </c>
      <c r="M4783" s="225" t="s">
        <v>3388</v>
      </c>
      <c r="N4783" s="226" t="s">
        <v>3</v>
      </c>
      <c r="O4783" s="225" t="s">
        <v>7</v>
      </c>
      <c r="P4783" s="225" t="s">
        <v>12746</v>
      </c>
      <c r="Q4783" s="225" t="s">
        <v>12747</v>
      </c>
      <c r="R4783" s="225"/>
      <c r="S4783" s="225">
        <v>3.49</v>
      </c>
      <c r="T4783" s="225">
        <f>SUM(R4783:S4783)</f>
        <v>3.49</v>
      </c>
      <c r="U4783" s="302" t="s">
        <v>28</v>
      </c>
      <c r="V4783" s="302">
        <v>1997</v>
      </c>
      <c r="W4783" s="302" t="s">
        <v>587</v>
      </c>
      <c r="X4783" s="302"/>
      <c r="Y4783" s="302" t="s">
        <v>13113</v>
      </c>
      <c r="Z4783" s="302">
        <v>100</v>
      </c>
      <c r="AA4783" s="302" t="s">
        <v>5573</v>
      </c>
      <c r="AB4783" s="302">
        <v>0</v>
      </c>
      <c r="AC4783" s="302"/>
      <c r="AD4783" s="302" t="s">
        <v>30</v>
      </c>
      <c r="AE4783" s="302" t="s">
        <v>53</v>
      </c>
      <c r="AF4783" s="302"/>
      <c r="AG4783" s="302" t="s">
        <v>13114</v>
      </c>
      <c r="AH4783" s="222"/>
      <c r="AI4783" s="229"/>
    </row>
    <row r="4784" spans="1:35" ht="393.75">
      <c r="A4784" s="128" t="s">
        <v>8946</v>
      </c>
      <c r="B4784" s="188" t="s">
        <v>1412</v>
      </c>
      <c r="C4784" s="186" t="s">
        <v>1427</v>
      </c>
      <c r="D4784" s="184">
        <v>42265</v>
      </c>
      <c r="E4784" s="185">
        <v>0.72222222222222221</v>
      </c>
      <c r="F4784" s="184">
        <v>42265</v>
      </c>
      <c r="G4784" s="185">
        <v>0.72638888888888886</v>
      </c>
      <c r="H4784" s="185">
        <v>4.1666666666666666E-3</v>
      </c>
      <c r="I4784" s="186">
        <v>7</v>
      </c>
      <c r="J4784" s="186" t="s">
        <v>1556</v>
      </c>
      <c r="K4784" s="186"/>
      <c r="L4784" s="260" t="s">
        <v>11</v>
      </c>
      <c r="M4784" s="240" t="s">
        <v>9232</v>
      </c>
      <c r="N4784" s="240" t="s">
        <v>3</v>
      </c>
      <c r="O4784" s="240" t="s">
        <v>23</v>
      </c>
      <c r="P4784" s="240" t="s">
        <v>9216</v>
      </c>
      <c r="Q4784" s="243" t="s">
        <v>9263</v>
      </c>
      <c r="R4784" s="241"/>
      <c r="S4784" s="241"/>
      <c r="T4784" s="241"/>
      <c r="U4784" s="279"/>
      <c r="V4784" s="279"/>
      <c r="W4784" s="279"/>
      <c r="X4784" s="279"/>
      <c r="Y4784" s="279"/>
      <c r="Z4784" s="279"/>
      <c r="AA4784" s="279"/>
      <c r="AB4784" s="279"/>
      <c r="AC4784" s="279"/>
      <c r="AD4784" s="273" t="s">
        <v>22</v>
      </c>
      <c r="AE4784" s="279"/>
      <c r="AF4784" s="279"/>
      <c r="AG4784" s="290"/>
      <c r="AH4784" s="222"/>
      <c r="AI4784" s="229"/>
    </row>
    <row r="4785" spans="1:36" ht="93.75">
      <c r="A4785" s="70" t="s">
        <v>12463</v>
      </c>
      <c r="B4785" s="74" t="s">
        <v>5</v>
      </c>
      <c r="C4785" s="74" t="s">
        <v>12836</v>
      </c>
      <c r="D4785" s="75">
        <v>42360</v>
      </c>
      <c r="E4785" s="76">
        <v>0.86111111111111116</v>
      </c>
      <c r="F4785" s="75">
        <v>42360</v>
      </c>
      <c r="G4785" s="76">
        <v>0.86111111111111116</v>
      </c>
      <c r="H4785" s="76">
        <v>0</v>
      </c>
      <c r="I4785" s="74">
        <v>142</v>
      </c>
      <c r="J4785" s="74" t="s">
        <v>12813</v>
      </c>
      <c r="K4785" s="74" t="s">
        <v>8</v>
      </c>
      <c r="L4785" s="74" t="s">
        <v>16</v>
      </c>
      <c r="M4785" s="225" t="s">
        <v>12814</v>
      </c>
      <c r="N4785" s="226">
        <v>110</v>
      </c>
      <c r="O4785" s="225" t="s">
        <v>7</v>
      </c>
      <c r="P4785" s="225" t="s">
        <v>12815</v>
      </c>
      <c r="Q4785" s="225" t="s">
        <v>10154</v>
      </c>
      <c r="R4785" s="225"/>
      <c r="S4785" s="225">
        <v>95.4</v>
      </c>
      <c r="T4785" s="225">
        <v>95.4</v>
      </c>
      <c r="U4785" s="302"/>
      <c r="V4785" s="302"/>
      <c r="W4785" s="302"/>
      <c r="X4785" s="302"/>
      <c r="Y4785" s="302"/>
      <c r="Z4785" s="302"/>
      <c r="AA4785" s="302"/>
      <c r="AB4785" s="302"/>
      <c r="AC4785" s="302"/>
      <c r="AD4785" s="302" t="s">
        <v>37</v>
      </c>
      <c r="AE4785" s="302"/>
      <c r="AF4785" s="302"/>
      <c r="AG4785" s="302"/>
      <c r="AH4785" s="222"/>
      <c r="AI4785" s="229"/>
    </row>
    <row r="4786" spans="1:36" ht="56.25">
      <c r="A4786" s="70" t="s">
        <v>8946</v>
      </c>
      <c r="B4786" s="74" t="s">
        <v>18</v>
      </c>
      <c r="C4786" s="74" t="s">
        <v>18</v>
      </c>
      <c r="D4786" s="75">
        <v>42265</v>
      </c>
      <c r="E4786" s="76">
        <v>42265.208333333336</v>
      </c>
      <c r="F4786" s="75">
        <v>42265</v>
      </c>
      <c r="G4786" s="76">
        <v>42265.25</v>
      </c>
      <c r="H4786" s="76">
        <f>G4786-E4786</f>
        <v>4.1666666664241347E-2</v>
      </c>
      <c r="I4786" s="74">
        <v>1</v>
      </c>
      <c r="J4786" s="74"/>
      <c r="K4786" s="74"/>
      <c r="L4786" s="74" t="s">
        <v>4</v>
      </c>
      <c r="M4786" s="225" t="s">
        <v>337</v>
      </c>
      <c r="N4786" s="226">
        <v>0.4</v>
      </c>
      <c r="O4786" s="225" t="s">
        <v>2</v>
      </c>
      <c r="P4786" s="225" t="s">
        <v>9547</v>
      </c>
      <c r="Q4786" s="225" t="s">
        <v>9548</v>
      </c>
      <c r="R4786" s="225"/>
      <c r="S4786" s="225"/>
      <c r="T4786" s="225"/>
      <c r="U4786" s="302"/>
      <c r="V4786" s="302"/>
      <c r="W4786" s="302"/>
      <c r="X4786" s="302"/>
      <c r="Y4786" s="302"/>
      <c r="Z4786" s="302"/>
      <c r="AA4786" s="302"/>
      <c r="AB4786" s="302"/>
      <c r="AC4786" s="302"/>
      <c r="AD4786" s="302" t="s">
        <v>22</v>
      </c>
      <c r="AE4786" s="302"/>
      <c r="AF4786" s="302"/>
      <c r="AG4786" s="302"/>
      <c r="AH4786" s="222"/>
      <c r="AI4786" s="229"/>
    </row>
    <row r="4787" spans="1:36" ht="78.75">
      <c r="A4787" s="70" t="s">
        <v>12463</v>
      </c>
      <c r="B4787" s="92" t="s">
        <v>21</v>
      </c>
      <c r="C4787" s="92" t="s">
        <v>21</v>
      </c>
      <c r="D4787" s="88">
        <v>42361</v>
      </c>
      <c r="E4787" s="89">
        <v>0.40138888888888885</v>
      </c>
      <c r="F4787" s="88">
        <v>42361</v>
      </c>
      <c r="G4787" s="89">
        <v>0.44791666666666669</v>
      </c>
      <c r="H4787" s="89">
        <v>4.6527777777777779E-2</v>
      </c>
      <c r="I4787" s="68">
        <v>5</v>
      </c>
      <c r="J4787" s="68"/>
      <c r="K4787" s="92"/>
      <c r="L4787" s="92" t="s">
        <v>9</v>
      </c>
      <c r="M4787" s="230" t="s">
        <v>12664</v>
      </c>
      <c r="N4787" s="221">
        <v>0.4</v>
      </c>
      <c r="O4787" s="221" t="s">
        <v>7</v>
      </c>
      <c r="P4787" s="230" t="s">
        <v>12665</v>
      </c>
      <c r="Q4787" s="221" t="s">
        <v>12666</v>
      </c>
      <c r="R4787" s="221">
        <v>0.28999999999999998</v>
      </c>
      <c r="S4787" s="221">
        <v>0.124</v>
      </c>
      <c r="T4787" s="221">
        <v>0.41499999999999998</v>
      </c>
      <c r="U4787" s="293" t="s">
        <v>47</v>
      </c>
      <c r="V4787" s="273" t="s">
        <v>128</v>
      </c>
      <c r="W4787" s="293" t="s">
        <v>128</v>
      </c>
      <c r="X4787" s="293" t="s">
        <v>128</v>
      </c>
      <c r="Y4787" s="269">
        <v>2015</v>
      </c>
      <c r="Z4787" s="318" t="s">
        <v>128</v>
      </c>
      <c r="AA4787" s="269">
        <v>2016</v>
      </c>
      <c r="AB4787" s="293" t="s">
        <v>128</v>
      </c>
      <c r="AC4787" s="269">
        <v>2015</v>
      </c>
      <c r="AD4787" s="293" t="s">
        <v>0</v>
      </c>
      <c r="AE4787" s="293" t="s">
        <v>57</v>
      </c>
      <c r="AF4787" s="293"/>
      <c r="AG4787" s="318"/>
      <c r="AH4787" s="230"/>
      <c r="AI4787" s="234"/>
    </row>
    <row r="4788" spans="1:36" ht="409.5">
      <c r="A4788" s="70" t="s">
        <v>12463</v>
      </c>
      <c r="B4788" s="74" t="s">
        <v>1412</v>
      </c>
      <c r="C4788" s="74" t="s">
        <v>1559</v>
      </c>
      <c r="D4788" s="75">
        <v>42361</v>
      </c>
      <c r="E4788" s="76">
        <v>1.8749999999999999E-2</v>
      </c>
      <c r="F4788" s="75">
        <v>42361</v>
      </c>
      <c r="G4788" s="76">
        <v>2.4305555555555556E-2</v>
      </c>
      <c r="H4788" s="76">
        <v>5.5555555555555558E-3</v>
      </c>
      <c r="I4788" s="74">
        <v>84</v>
      </c>
      <c r="J4788" s="74" t="s">
        <v>12706</v>
      </c>
      <c r="K4788" s="74"/>
      <c r="L4788" s="74" t="s">
        <v>4</v>
      </c>
      <c r="M4788" s="225" t="s">
        <v>12707</v>
      </c>
      <c r="N4788" s="226" t="s">
        <v>3</v>
      </c>
      <c r="O4788" s="225" t="s">
        <v>23</v>
      </c>
      <c r="P4788" s="225" t="s">
        <v>12707</v>
      </c>
      <c r="Q4788" s="225" t="s">
        <v>12708</v>
      </c>
      <c r="R4788" s="225">
        <v>125</v>
      </c>
      <c r="S4788" s="225">
        <v>9</v>
      </c>
      <c r="T4788" s="225">
        <v>134</v>
      </c>
      <c r="U4788" s="302"/>
      <c r="V4788" s="302" t="s">
        <v>128</v>
      </c>
      <c r="W4788" s="302" t="s">
        <v>128</v>
      </c>
      <c r="X4788" s="302" t="s">
        <v>128</v>
      </c>
      <c r="Y4788" s="302" t="s">
        <v>13977</v>
      </c>
      <c r="Z4788" s="302" t="s">
        <v>128</v>
      </c>
      <c r="AA4788" s="302" t="s">
        <v>128</v>
      </c>
      <c r="AB4788" s="302">
        <v>0</v>
      </c>
      <c r="AC4788" s="302" t="s">
        <v>13936</v>
      </c>
      <c r="AD4788" s="302" t="s">
        <v>74</v>
      </c>
      <c r="AE4788" s="302"/>
      <c r="AF4788" s="302" t="s">
        <v>128</v>
      </c>
      <c r="AG4788" s="302" t="s">
        <v>128</v>
      </c>
      <c r="AH4788" s="222"/>
      <c r="AI4788" s="229"/>
    </row>
    <row r="4789" spans="1:36" ht="131.25">
      <c r="A4789" s="70" t="s">
        <v>12463</v>
      </c>
      <c r="B4789" s="74" t="s">
        <v>19</v>
      </c>
      <c r="C4789" s="74" t="s">
        <v>5554</v>
      </c>
      <c r="D4789" s="75">
        <v>42361</v>
      </c>
      <c r="E4789" s="76">
        <v>0.78263888888888899</v>
      </c>
      <c r="F4789" s="75">
        <v>42361</v>
      </c>
      <c r="G4789" s="76">
        <v>0.79305555555555562</v>
      </c>
      <c r="H4789" s="76">
        <v>1.041666666666663E-2</v>
      </c>
      <c r="I4789" s="74">
        <v>41</v>
      </c>
      <c r="J4789" s="74" t="s">
        <v>150</v>
      </c>
      <c r="K4789" s="74"/>
      <c r="L4789" s="74" t="s">
        <v>16</v>
      </c>
      <c r="M4789" s="225" t="s">
        <v>11314</v>
      </c>
      <c r="N4789" s="226">
        <v>35</v>
      </c>
      <c r="O4789" s="225" t="s">
        <v>7</v>
      </c>
      <c r="P4789" s="225" t="s">
        <v>12724</v>
      </c>
      <c r="Q4789" s="225" t="s">
        <v>13510</v>
      </c>
      <c r="R4789" s="225">
        <v>39</v>
      </c>
      <c r="S4789" s="225">
        <v>16</v>
      </c>
      <c r="T4789" s="225">
        <v>55</v>
      </c>
      <c r="U4789" s="302"/>
      <c r="V4789" s="302"/>
      <c r="W4789" s="302"/>
      <c r="X4789" s="302"/>
      <c r="Y4789" s="302"/>
      <c r="Z4789" s="302"/>
      <c r="AA4789" s="302"/>
      <c r="AB4789" s="302"/>
      <c r="AC4789" s="302"/>
      <c r="AD4789" s="302" t="s">
        <v>37</v>
      </c>
      <c r="AE4789" s="302"/>
      <c r="AF4789" s="302"/>
      <c r="AG4789" s="302"/>
      <c r="AH4789" s="222"/>
      <c r="AI4789" s="229"/>
    </row>
    <row r="4790" spans="1:36" ht="168.75">
      <c r="A4790" s="70" t="s">
        <v>12042</v>
      </c>
      <c r="B4790" s="74" t="s">
        <v>19</v>
      </c>
      <c r="C4790" s="74" t="s">
        <v>19</v>
      </c>
      <c r="D4790" s="75">
        <v>42320</v>
      </c>
      <c r="E4790" s="76">
        <v>0.26874999999999999</v>
      </c>
      <c r="F4790" s="75">
        <v>42320</v>
      </c>
      <c r="G4790" s="76">
        <v>0.26874999999999999</v>
      </c>
      <c r="H4790" s="76">
        <v>0</v>
      </c>
      <c r="I4790" s="74">
        <v>11</v>
      </c>
      <c r="J4790" s="74" t="s">
        <v>180</v>
      </c>
      <c r="K4790" s="74" t="s">
        <v>8</v>
      </c>
      <c r="L4790" s="74" t="s">
        <v>9</v>
      </c>
      <c r="M4790" s="225" t="s">
        <v>791</v>
      </c>
      <c r="N4790" s="226" t="s">
        <v>3</v>
      </c>
      <c r="O4790" s="225" t="s">
        <v>7</v>
      </c>
      <c r="P4790" s="225" t="s">
        <v>12137</v>
      </c>
      <c r="Q4790" s="225" t="s">
        <v>12138</v>
      </c>
      <c r="R4790" s="225">
        <v>1</v>
      </c>
      <c r="S4790" s="225">
        <v>9</v>
      </c>
      <c r="T4790" s="225">
        <v>10</v>
      </c>
      <c r="U4790" s="302" t="s">
        <v>44</v>
      </c>
      <c r="V4790" s="302">
        <v>2008</v>
      </c>
      <c r="W4790" s="302" t="s">
        <v>7234</v>
      </c>
      <c r="X4790" s="302">
        <v>0</v>
      </c>
      <c r="Y4790" s="302">
        <v>42241</v>
      </c>
      <c r="Z4790" s="302">
        <v>100</v>
      </c>
      <c r="AA4790" s="302"/>
      <c r="AB4790" s="302">
        <v>0</v>
      </c>
      <c r="AC4790" s="302">
        <v>42189</v>
      </c>
      <c r="AD4790" s="302" t="s">
        <v>66</v>
      </c>
      <c r="AE4790" s="302"/>
      <c r="AF4790" s="302"/>
      <c r="AG4790" s="302"/>
      <c r="AH4790" s="222"/>
      <c r="AI4790" s="229"/>
    </row>
    <row r="4791" spans="1:36" ht="37.5">
      <c r="A4791" s="70" t="s">
        <v>12042</v>
      </c>
      <c r="B4791" s="74" t="s">
        <v>18</v>
      </c>
      <c r="C4791" s="74" t="s">
        <v>18</v>
      </c>
      <c r="D4791" s="75">
        <v>42328</v>
      </c>
      <c r="E4791" s="76">
        <v>42328.614583333336</v>
      </c>
      <c r="F4791" s="75">
        <v>42328</v>
      </c>
      <c r="G4791" s="76">
        <v>42328.729166666664</v>
      </c>
      <c r="H4791" s="76">
        <f>G4791-E4791</f>
        <v>0.11458333332848269</v>
      </c>
      <c r="I4791" s="74">
        <v>3</v>
      </c>
      <c r="J4791" s="74"/>
      <c r="K4791" s="74"/>
      <c r="L4791" s="74" t="s">
        <v>9</v>
      </c>
      <c r="M4791" s="225" t="s">
        <v>7</v>
      </c>
      <c r="N4791" s="226" t="s">
        <v>3</v>
      </c>
      <c r="O4791" s="225" t="s">
        <v>7</v>
      </c>
      <c r="P4791" s="225" t="s">
        <v>12428</v>
      </c>
      <c r="Q4791" s="225" t="s">
        <v>12429</v>
      </c>
      <c r="R4791" s="225">
        <v>3.3439999999999999</v>
      </c>
      <c r="S4791" s="225"/>
      <c r="T4791" s="225">
        <f>R4791+S4791</f>
        <v>3.3439999999999999</v>
      </c>
      <c r="U4791" s="302"/>
      <c r="V4791" s="302"/>
      <c r="W4791" s="302"/>
      <c r="X4791" s="302"/>
      <c r="Y4791" s="302"/>
      <c r="Z4791" s="302"/>
      <c r="AA4791" s="302"/>
      <c r="AB4791" s="302"/>
      <c r="AC4791" s="302"/>
      <c r="AD4791" s="302" t="s">
        <v>66</v>
      </c>
      <c r="AE4791" s="302"/>
      <c r="AF4791" s="302"/>
      <c r="AG4791" s="302"/>
      <c r="AH4791" s="222"/>
      <c r="AI4791" s="229"/>
    </row>
    <row r="4792" spans="1:36" ht="75">
      <c r="A4792" s="70" t="s">
        <v>12463</v>
      </c>
      <c r="B4792" s="74" t="s">
        <v>10</v>
      </c>
      <c r="C4792" s="74" t="s">
        <v>10</v>
      </c>
      <c r="D4792" s="75">
        <v>42361</v>
      </c>
      <c r="E4792" s="76">
        <v>0.13055555555555556</v>
      </c>
      <c r="F4792" s="75">
        <v>42361</v>
      </c>
      <c r="G4792" s="76">
        <v>0.16875000000000001</v>
      </c>
      <c r="H4792" s="76">
        <v>3.125E-2</v>
      </c>
      <c r="I4792" s="74">
        <v>8</v>
      </c>
      <c r="J4792" s="74" t="s">
        <v>7622</v>
      </c>
      <c r="K4792" s="74" t="s">
        <v>20</v>
      </c>
      <c r="L4792" s="74" t="s">
        <v>9</v>
      </c>
      <c r="M4792" s="225" t="s">
        <v>12750</v>
      </c>
      <c r="N4792" s="226" t="s">
        <v>3</v>
      </c>
      <c r="O4792" s="225" t="s">
        <v>7</v>
      </c>
      <c r="P4792" s="225" t="s">
        <v>12750</v>
      </c>
      <c r="Q4792" s="225" t="s">
        <v>12751</v>
      </c>
      <c r="R4792" s="225">
        <v>4.2</v>
      </c>
      <c r="S4792" s="225"/>
      <c r="T4792" s="225">
        <v>4.2</v>
      </c>
      <c r="U4792" s="302" t="s">
        <v>46</v>
      </c>
      <c r="V4792" s="302">
        <v>1991</v>
      </c>
      <c r="W4792" s="302" t="s">
        <v>2193</v>
      </c>
      <c r="X4792" s="302" t="s">
        <v>1383</v>
      </c>
      <c r="Y4792" s="302" t="s">
        <v>13172</v>
      </c>
      <c r="Z4792" s="302">
        <v>0.8</v>
      </c>
      <c r="AA4792" s="302" t="s">
        <v>2024</v>
      </c>
      <c r="AB4792" s="302">
        <v>3</v>
      </c>
      <c r="AC4792" s="302" t="s">
        <v>13173</v>
      </c>
      <c r="AD4792" s="302" t="s">
        <v>54</v>
      </c>
      <c r="AE4792" s="302"/>
      <c r="AF4792" s="302"/>
      <c r="AG4792" s="302" t="s">
        <v>10941</v>
      </c>
      <c r="AH4792" s="222"/>
      <c r="AI4792" s="229"/>
    </row>
    <row r="4793" spans="1:36" ht="93.75">
      <c r="A4793" s="70" t="s">
        <v>12463</v>
      </c>
      <c r="B4793" s="74" t="s">
        <v>10</v>
      </c>
      <c r="C4793" s="74" t="s">
        <v>10</v>
      </c>
      <c r="D4793" s="75">
        <v>42361</v>
      </c>
      <c r="E4793" s="76">
        <v>0.19097222222222221</v>
      </c>
      <c r="F4793" s="75">
        <v>42361</v>
      </c>
      <c r="G4793" s="76">
        <v>0.19097222222222221</v>
      </c>
      <c r="H4793" s="76">
        <v>0</v>
      </c>
      <c r="I4793" s="74">
        <v>11</v>
      </c>
      <c r="J4793" s="74" t="s">
        <v>12528</v>
      </c>
      <c r="K4793" s="74" t="s">
        <v>8</v>
      </c>
      <c r="L4793" s="74" t="s">
        <v>9</v>
      </c>
      <c r="M4793" s="225" t="s">
        <v>12752</v>
      </c>
      <c r="N4793" s="226" t="s">
        <v>3</v>
      </c>
      <c r="O4793" s="225" t="s">
        <v>7</v>
      </c>
      <c r="P4793" s="225" t="s">
        <v>12752</v>
      </c>
      <c r="Q4793" s="225" t="s">
        <v>12753</v>
      </c>
      <c r="R4793" s="225">
        <v>7.9</v>
      </c>
      <c r="S4793" s="225"/>
      <c r="T4793" s="225">
        <v>7.9</v>
      </c>
      <c r="U4793" s="302" t="s">
        <v>28</v>
      </c>
      <c r="V4793" s="302">
        <v>1972</v>
      </c>
      <c r="W4793" s="302" t="s">
        <v>2193</v>
      </c>
      <c r="X4793" s="302" t="s">
        <v>1383</v>
      </c>
      <c r="Y4793" s="302" t="s">
        <v>13174</v>
      </c>
      <c r="Z4793" s="302">
        <v>0.85</v>
      </c>
      <c r="AA4793" s="302" t="s">
        <v>2024</v>
      </c>
      <c r="AB4793" s="302">
        <v>1</v>
      </c>
      <c r="AC4793" s="302" t="s">
        <v>13175</v>
      </c>
      <c r="AD4793" s="302" t="s">
        <v>54</v>
      </c>
      <c r="AE4793" s="302"/>
      <c r="AF4793" s="302"/>
      <c r="AG4793" s="302" t="s">
        <v>10941</v>
      </c>
      <c r="AH4793" s="222"/>
      <c r="AI4793" s="229"/>
    </row>
    <row r="4794" spans="1:36" ht="409.5">
      <c r="A4794" s="70" t="s">
        <v>12463</v>
      </c>
      <c r="B4794" s="74" t="s">
        <v>10</v>
      </c>
      <c r="C4794" s="74" t="s">
        <v>10</v>
      </c>
      <c r="D4794" s="75">
        <v>42361</v>
      </c>
      <c r="E4794" s="76">
        <v>0.31805555555555554</v>
      </c>
      <c r="F4794" s="75">
        <v>42361</v>
      </c>
      <c r="G4794" s="76">
        <v>0.36458333333333331</v>
      </c>
      <c r="H4794" s="76">
        <v>4.6527777777777779E-2</v>
      </c>
      <c r="I4794" s="74">
        <v>33</v>
      </c>
      <c r="J4794" s="74" t="s">
        <v>1635</v>
      </c>
      <c r="K4794" s="74" t="s">
        <v>3211</v>
      </c>
      <c r="L4794" s="74" t="s">
        <v>9</v>
      </c>
      <c r="M4794" s="225" t="s">
        <v>12754</v>
      </c>
      <c r="N4794" s="226" t="s">
        <v>3</v>
      </c>
      <c r="O4794" s="225" t="s">
        <v>2</v>
      </c>
      <c r="P4794" s="225" t="s">
        <v>12755</v>
      </c>
      <c r="Q4794" s="225" t="s">
        <v>13176</v>
      </c>
      <c r="R4794" s="225">
        <v>12.4</v>
      </c>
      <c r="S4794" s="225">
        <v>1.6</v>
      </c>
      <c r="T4794" s="225">
        <v>14</v>
      </c>
      <c r="U4794" s="302" t="s">
        <v>28</v>
      </c>
      <c r="V4794" s="302">
        <v>1989</v>
      </c>
      <c r="W4794" s="302" t="s">
        <v>2193</v>
      </c>
      <c r="X4794" s="302" t="s">
        <v>1383</v>
      </c>
      <c r="Y4794" s="302">
        <v>41466</v>
      </c>
      <c r="Z4794" s="302">
        <v>1</v>
      </c>
      <c r="AA4794" s="302" t="s">
        <v>13177</v>
      </c>
      <c r="AB4794" s="302">
        <v>0</v>
      </c>
      <c r="AC4794" s="302" t="s">
        <v>13178</v>
      </c>
      <c r="AD4794" s="302" t="s">
        <v>54</v>
      </c>
      <c r="AE4794" s="302"/>
      <c r="AF4794" s="302"/>
      <c r="AG4794" s="302" t="s">
        <v>10941</v>
      </c>
      <c r="AH4794" s="222"/>
      <c r="AI4794" s="229"/>
    </row>
    <row r="4795" spans="1:36" ht="375">
      <c r="A4795" s="128" t="s">
        <v>8946</v>
      </c>
      <c r="B4795" s="188" t="s">
        <v>1412</v>
      </c>
      <c r="C4795" s="186" t="s">
        <v>1427</v>
      </c>
      <c r="D4795" s="184">
        <v>42268</v>
      </c>
      <c r="E4795" s="185">
        <v>0.85902777777777783</v>
      </c>
      <c r="F4795" s="184">
        <v>42268</v>
      </c>
      <c r="G4795" s="185">
        <v>0.86111111111111116</v>
      </c>
      <c r="H4795" s="185">
        <v>2.0833333333333333E-3</v>
      </c>
      <c r="I4795" s="186">
        <v>7</v>
      </c>
      <c r="J4795" s="186" t="s">
        <v>1556</v>
      </c>
      <c r="K4795" s="186"/>
      <c r="L4795" s="260" t="s">
        <v>11</v>
      </c>
      <c r="M4795" s="240" t="s">
        <v>9220</v>
      </c>
      <c r="N4795" s="240" t="s">
        <v>3</v>
      </c>
      <c r="O4795" s="240" t="s">
        <v>23</v>
      </c>
      <c r="P4795" s="240" t="s">
        <v>3981</v>
      </c>
      <c r="Q4795" s="243" t="s">
        <v>9264</v>
      </c>
      <c r="R4795" s="241"/>
      <c r="S4795" s="241"/>
      <c r="T4795" s="241"/>
      <c r="U4795" s="279"/>
      <c r="V4795" s="279"/>
      <c r="W4795" s="279"/>
      <c r="X4795" s="279"/>
      <c r="Y4795" s="279"/>
      <c r="Z4795" s="279"/>
      <c r="AA4795" s="279"/>
      <c r="AB4795" s="279"/>
      <c r="AC4795" s="279"/>
      <c r="AD4795" s="273" t="s">
        <v>22</v>
      </c>
      <c r="AE4795" s="279"/>
      <c r="AF4795" s="279"/>
      <c r="AG4795" s="290"/>
      <c r="AH4795" s="222"/>
      <c r="AI4795" s="229"/>
    </row>
    <row r="4796" spans="1:36" ht="75">
      <c r="A4796" s="70" t="s">
        <v>12463</v>
      </c>
      <c r="B4796" s="74" t="s">
        <v>10</v>
      </c>
      <c r="C4796" s="74" t="s">
        <v>10</v>
      </c>
      <c r="D4796" s="75">
        <v>42361</v>
      </c>
      <c r="E4796" s="76">
        <v>0.48194444444444445</v>
      </c>
      <c r="F4796" s="75">
        <v>42361</v>
      </c>
      <c r="G4796" s="76">
        <v>0.52083333333333337</v>
      </c>
      <c r="H4796" s="76">
        <v>3.888888888888889E-2</v>
      </c>
      <c r="I4796" s="74">
        <v>2</v>
      </c>
      <c r="J4796" s="74" t="s">
        <v>180</v>
      </c>
      <c r="K4796" s="74" t="s">
        <v>20</v>
      </c>
      <c r="L4796" s="74" t="s">
        <v>9</v>
      </c>
      <c r="M4796" s="225" t="s">
        <v>12757</v>
      </c>
      <c r="N4796" s="226" t="s">
        <v>3</v>
      </c>
      <c r="O4796" s="225" t="s">
        <v>7</v>
      </c>
      <c r="P4796" s="225" t="s">
        <v>12757</v>
      </c>
      <c r="Q4796" s="225" t="s">
        <v>12758</v>
      </c>
      <c r="R4796" s="225">
        <v>0.7</v>
      </c>
      <c r="S4796" s="225"/>
      <c r="T4796" s="225">
        <v>0.7</v>
      </c>
      <c r="U4796" s="302" t="s">
        <v>46</v>
      </c>
      <c r="V4796" s="302">
        <v>1986</v>
      </c>
      <c r="W4796" s="302" t="s">
        <v>2193</v>
      </c>
      <c r="X4796" s="302" t="s">
        <v>1383</v>
      </c>
      <c r="Y4796" s="302" t="s">
        <v>13182</v>
      </c>
      <c r="Z4796" s="302">
        <v>0.8</v>
      </c>
      <c r="AA4796" s="302" t="s">
        <v>13183</v>
      </c>
      <c r="AB4796" s="302" t="s">
        <v>128</v>
      </c>
      <c r="AC4796" s="302" t="s">
        <v>13184</v>
      </c>
      <c r="AD4796" s="302" t="s">
        <v>54</v>
      </c>
      <c r="AE4796" s="302"/>
      <c r="AF4796" s="302"/>
      <c r="AG4796" s="302" t="s">
        <v>10941</v>
      </c>
      <c r="AH4796" s="222"/>
      <c r="AI4796" s="229"/>
    </row>
    <row r="4797" spans="1:36" ht="126">
      <c r="A4797" s="69" t="s">
        <v>4982</v>
      </c>
      <c r="B4797" s="114" t="s">
        <v>85</v>
      </c>
      <c r="C4797" s="114" t="s">
        <v>85</v>
      </c>
      <c r="D4797" s="116">
        <v>42186</v>
      </c>
      <c r="E4797" s="119">
        <v>0.24861111111111112</v>
      </c>
      <c r="F4797" s="116">
        <v>42186</v>
      </c>
      <c r="G4797" s="119">
        <v>0.80902777777777779</v>
      </c>
      <c r="H4797" s="119">
        <v>0.56041666666666667</v>
      </c>
      <c r="I4797" s="114">
        <v>0</v>
      </c>
      <c r="J4797" s="120" t="s">
        <v>10800</v>
      </c>
      <c r="K4797" s="114" t="s">
        <v>14</v>
      </c>
      <c r="L4797" s="113" t="s">
        <v>4</v>
      </c>
      <c r="M4797" s="425" t="s">
        <v>5105</v>
      </c>
      <c r="N4797" s="425">
        <v>110</v>
      </c>
      <c r="O4797" s="419" t="s">
        <v>7</v>
      </c>
      <c r="P4797" s="425" t="s">
        <v>586</v>
      </c>
      <c r="Q4797" s="425" t="s">
        <v>10801</v>
      </c>
      <c r="R4797" s="419"/>
      <c r="S4797" s="419"/>
      <c r="T4797" s="419"/>
      <c r="U4797" s="312" t="s">
        <v>28</v>
      </c>
      <c r="V4797" s="312">
        <v>2010</v>
      </c>
      <c r="W4797" s="312" t="s">
        <v>10802</v>
      </c>
      <c r="X4797" s="312" t="s">
        <v>10803</v>
      </c>
      <c r="Y4797" s="312">
        <v>2015</v>
      </c>
      <c r="Z4797" s="312">
        <v>100</v>
      </c>
      <c r="AA4797" s="312">
        <v>2015</v>
      </c>
      <c r="AB4797" s="312">
        <v>0</v>
      </c>
      <c r="AC4797" s="312" t="s">
        <v>128</v>
      </c>
      <c r="AD4797" s="313" t="s">
        <v>41</v>
      </c>
      <c r="AE4797" s="313" t="s">
        <v>586</v>
      </c>
      <c r="AF4797" s="313" t="s">
        <v>586</v>
      </c>
      <c r="AG4797" s="544"/>
      <c r="AH4797" s="222"/>
      <c r="AI4797" s="229"/>
    </row>
    <row r="4798" spans="1:36" ht="56.25">
      <c r="A4798" s="70" t="s">
        <v>12463</v>
      </c>
      <c r="B4798" s="74" t="s">
        <v>18</v>
      </c>
      <c r="C4798" s="74" t="s">
        <v>18</v>
      </c>
      <c r="D4798" s="75">
        <v>42361</v>
      </c>
      <c r="E4798" s="76">
        <v>42361.53125</v>
      </c>
      <c r="F4798" s="75">
        <v>42361</v>
      </c>
      <c r="G4798" s="76">
        <v>42361.572916666664</v>
      </c>
      <c r="H4798" s="76">
        <f>G4798-E4798</f>
        <v>4.1666666664241347E-2</v>
      </c>
      <c r="I4798" s="74">
        <v>1</v>
      </c>
      <c r="J4798" s="74"/>
      <c r="K4798" s="74"/>
      <c r="L4798" s="74" t="s">
        <v>11</v>
      </c>
      <c r="M4798" s="225" t="s">
        <v>337</v>
      </c>
      <c r="N4798" s="226">
        <v>0.4</v>
      </c>
      <c r="O4798" s="225" t="s">
        <v>2</v>
      </c>
      <c r="P4798" s="225" t="s">
        <v>4142</v>
      </c>
      <c r="Q4798" s="225" t="s">
        <v>12801</v>
      </c>
      <c r="R4798" s="225">
        <v>1.2E-2</v>
      </c>
      <c r="S4798" s="225"/>
      <c r="T4798" s="225">
        <f>R4798+S4798</f>
        <v>1.2E-2</v>
      </c>
      <c r="U4798" s="302"/>
      <c r="V4798" s="302"/>
      <c r="W4798" s="302"/>
      <c r="X4798" s="302"/>
      <c r="Y4798" s="302"/>
      <c r="Z4798" s="302"/>
      <c r="AA4798" s="302"/>
      <c r="AB4798" s="302"/>
      <c r="AC4798" s="302"/>
      <c r="AD4798" s="302" t="s">
        <v>0</v>
      </c>
      <c r="AE4798" s="302"/>
      <c r="AF4798" s="302"/>
      <c r="AG4798" s="302"/>
      <c r="AH4798" s="222"/>
      <c r="AI4798" s="229"/>
    </row>
    <row r="4799" spans="1:36" ht="56.25">
      <c r="A4799" s="330" t="s">
        <v>12463</v>
      </c>
      <c r="B4799" s="334" t="s">
        <v>18</v>
      </c>
      <c r="C4799" s="334" t="s">
        <v>18</v>
      </c>
      <c r="D4799" s="339">
        <v>42361</v>
      </c>
      <c r="E4799" s="340">
        <v>42361.625</v>
      </c>
      <c r="F4799" s="339">
        <v>42361</v>
      </c>
      <c r="G4799" s="340">
        <v>42361.708333333336</v>
      </c>
      <c r="H4799" s="340">
        <f>G4799-E4799</f>
        <v>8.3333333335758653E-2</v>
      </c>
      <c r="I4799" s="334">
        <v>1</v>
      </c>
      <c r="J4799" s="334"/>
      <c r="K4799" s="334"/>
      <c r="L4799" s="334" t="s">
        <v>11</v>
      </c>
      <c r="M4799" s="334" t="s">
        <v>337</v>
      </c>
      <c r="N4799" s="341">
        <v>0.4</v>
      </c>
      <c r="O4799" s="334" t="s">
        <v>2</v>
      </c>
      <c r="P4799" s="334" t="s">
        <v>12802</v>
      </c>
      <c r="Q4799" s="334" t="s">
        <v>4785</v>
      </c>
      <c r="R4799" s="334">
        <v>0.156</v>
      </c>
      <c r="S4799" s="334"/>
      <c r="T4799" s="334">
        <f>R4799+S4799</f>
        <v>0.156</v>
      </c>
      <c r="U4799" s="337"/>
      <c r="V4799" s="337"/>
      <c r="W4799" s="337"/>
      <c r="X4799" s="337"/>
      <c r="Y4799" s="337"/>
      <c r="Z4799" s="337"/>
      <c r="AA4799" s="337"/>
      <c r="AB4799" s="337"/>
      <c r="AC4799" s="337"/>
      <c r="AD4799" s="337" t="s">
        <v>0</v>
      </c>
      <c r="AE4799" s="337"/>
      <c r="AF4799" s="337"/>
      <c r="AG4799" s="337"/>
      <c r="AH4799" s="332"/>
      <c r="AI4799" s="281"/>
    </row>
    <row r="4800" spans="1:36" ht="301.5">
      <c r="A4800" s="279" t="s">
        <v>12463</v>
      </c>
      <c r="B4800" s="284" t="s">
        <v>12</v>
      </c>
      <c r="C4800" s="284" t="s">
        <v>127</v>
      </c>
      <c r="D4800" s="271">
        <v>42361</v>
      </c>
      <c r="E4800" s="272">
        <v>0.41944444444444445</v>
      </c>
      <c r="F4800" s="271">
        <v>42361</v>
      </c>
      <c r="G4800" s="272">
        <v>0.55902777777777779</v>
      </c>
      <c r="H4800" s="272">
        <f>G4800-E4800</f>
        <v>0.13958333333333334</v>
      </c>
      <c r="I4800" s="284">
        <v>14</v>
      </c>
      <c r="J4800" s="284" t="s">
        <v>13321</v>
      </c>
      <c r="K4800" s="284" t="s">
        <v>199</v>
      </c>
      <c r="L4800" s="284" t="s">
        <v>9</v>
      </c>
      <c r="M4800" s="284" t="s">
        <v>12803</v>
      </c>
      <c r="N4800" s="268" t="s">
        <v>3</v>
      </c>
      <c r="O4800" s="284" t="s">
        <v>7</v>
      </c>
      <c r="P4800" s="284" t="s">
        <v>12804</v>
      </c>
      <c r="Q4800" s="284" t="s">
        <v>13325</v>
      </c>
      <c r="R4800" s="284">
        <v>14.1</v>
      </c>
      <c r="S4800" s="284">
        <v>12.4</v>
      </c>
      <c r="T4800" s="284">
        <v>26.5</v>
      </c>
      <c r="U4800" s="302" t="s">
        <v>13326</v>
      </c>
      <c r="V4800" s="302" t="s">
        <v>5246</v>
      </c>
      <c r="W4800" s="302" t="s">
        <v>13327</v>
      </c>
      <c r="X4800" s="302" t="s">
        <v>762</v>
      </c>
      <c r="Y4800" s="302" t="s">
        <v>13328</v>
      </c>
      <c r="Z4800" s="302">
        <v>1</v>
      </c>
      <c r="AA4800" s="302" t="s">
        <v>13310</v>
      </c>
      <c r="AB4800" s="302" t="s">
        <v>128</v>
      </c>
      <c r="AC4800" s="302" t="s">
        <v>128</v>
      </c>
      <c r="AD4800" s="302" t="s">
        <v>54</v>
      </c>
      <c r="AE4800" s="302" t="s">
        <v>57</v>
      </c>
      <c r="AF4800" s="302" t="s">
        <v>128</v>
      </c>
      <c r="AG4800" s="302"/>
      <c r="AH4800" s="286"/>
      <c r="AI4800" s="286"/>
      <c r="AJ4800" s="342"/>
    </row>
    <row r="4801" spans="1:36" ht="159.75">
      <c r="A4801" s="279" t="s">
        <v>12463</v>
      </c>
      <c r="B4801" s="284" t="s">
        <v>12</v>
      </c>
      <c r="C4801" s="284" t="s">
        <v>127</v>
      </c>
      <c r="D4801" s="271">
        <v>42361</v>
      </c>
      <c r="E4801" s="272">
        <v>0.50069444444444444</v>
      </c>
      <c r="F4801" s="271">
        <v>42361</v>
      </c>
      <c r="G4801" s="272">
        <v>0.51736111111111105</v>
      </c>
      <c r="H4801" s="272">
        <f>G4801-E4801</f>
        <v>1.6666666666666607E-2</v>
      </c>
      <c r="I4801" s="284">
        <v>4</v>
      </c>
      <c r="J4801" s="284"/>
      <c r="K4801" s="284"/>
      <c r="L4801" s="284" t="s">
        <v>4</v>
      </c>
      <c r="M4801" s="284" t="s">
        <v>12805</v>
      </c>
      <c r="N4801" s="268">
        <v>0.4</v>
      </c>
      <c r="O4801" s="284" t="s">
        <v>7</v>
      </c>
      <c r="P4801" s="284" t="s">
        <v>941</v>
      </c>
      <c r="Q4801" s="284" t="s">
        <v>13329</v>
      </c>
      <c r="R4801" s="284">
        <v>0.1</v>
      </c>
      <c r="S4801" s="284">
        <v>1.3</v>
      </c>
      <c r="T4801" s="284">
        <v>1.4</v>
      </c>
      <c r="U4801" s="302" t="s">
        <v>28</v>
      </c>
      <c r="V4801" s="302" t="s">
        <v>9744</v>
      </c>
      <c r="W4801" s="302" t="s">
        <v>1364</v>
      </c>
      <c r="X4801" s="302" t="s">
        <v>5231</v>
      </c>
      <c r="Y4801" s="302" t="s">
        <v>13330</v>
      </c>
      <c r="Z4801" s="302">
        <v>1</v>
      </c>
      <c r="AA4801" s="302" t="s">
        <v>13331</v>
      </c>
      <c r="AB4801" s="302" t="s">
        <v>128</v>
      </c>
      <c r="AC4801" s="302" t="s">
        <v>128</v>
      </c>
      <c r="AD4801" s="302" t="s">
        <v>54</v>
      </c>
      <c r="AE4801" s="302" t="s">
        <v>128</v>
      </c>
      <c r="AF4801" s="302" t="s">
        <v>128</v>
      </c>
      <c r="AG4801" s="302"/>
      <c r="AH4801" s="286"/>
      <c r="AI4801" s="286"/>
      <c r="AJ4801" s="342"/>
    </row>
    <row r="4802" spans="1:36" ht="63">
      <c r="A4802" s="279" t="s">
        <v>12463</v>
      </c>
      <c r="B4802" s="293" t="s">
        <v>21</v>
      </c>
      <c r="C4802" s="293" t="s">
        <v>742</v>
      </c>
      <c r="D4802" s="287">
        <v>42362</v>
      </c>
      <c r="E4802" s="288">
        <v>0.3527777777777778</v>
      </c>
      <c r="F4802" s="287">
        <v>42362</v>
      </c>
      <c r="G4802" s="288">
        <v>0.3527777777777778</v>
      </c>
      <c r="H4802" s="288">
        <v>3.4722222222222222E-5</v>
      </c>
      <c r="I4802" s="273">
        <v>1</v>
      </c>
      <c r="J4802" s="273" t="s">
        <v>150</v>
      </c>
      <c r="K4802" s="293" t="s">
        <v>8</v>
      </c>
      <c r="L4802" s="293" t="s">
        <v>16</v>
      </c>
      <c r="M4802" s="293" t="s">
        <v>12667</v>
      </c>
      <c r="N4802" s="273" t="s">
        <v>3</v>
      </c>
      <c r="O4802" s="273" t="s">
        <v>7</v>
      </c>
      <c r="P4802" s="293" t="s">
        <v>12459</v>
      </c>
      <c r="Q4802" s="273" t="s">
        <v>12668</v>
      </c>
      <c r="R4802" s="273">
        <v>0.113</v>
      </c>
      <c r="S4802" s="273">
        <v>5.6000000000000001E-2</v>
      </c>
      <c r="T4802" s="273">
        <v>0.16900000000000001</v>
      </c>
      <c r="U4802" s="293" t="s">
        <v>28</v>
      </c>
      <c r="V4802" s="273" t="s">
        <v>128</v>
      </c>
      <c r="W4802" s="293" t="s">
        <v>128</v>
      </c>
      <c r="X4802" s="293" t="s">
        <v>128</v>
      </c>
      <c r="Y4802" s="269" t="s">
        <v>128</v>
      </c>
      <c r="Z4802" s="318" t="s">
        <v>128</v>
      </c>
      <c r="AA4802" s="269" t="s">
        <v>128</v>
      </c>
      <c r="AB4802" s="293" t="s">
        <v>128</v>
      </c>
      <c r="AC4802" s="269" t="s">
        <v>128</v>
      </c>
      <c r="AD4802" s="293" t="s">
        <v>37</v>
      </c>
      <c r="AE4802" s="293" t="s">
        <v>52</v>
      </c>
      <c r="AF4802" s="293"/>
      <c r="AG4802" s="318"/>
      <c r="AH4802" s="293"/>
      <c r="AI4802" s="293"/>
      <c r="AJ4802" s="342"/>
    </row>
    <row r="4803" spans="1:36" ht="47.25">
      <c r="A4803" s="279" t="s">
        <v>12463</v>
      </c>
      <c r="B4803" s="293" t="s">
        <v>21</v>
      </c>
      <c r="C4803" s="293" t="s">
        <v>742</v>
      </c>
      <c r="D4803" s="287">
        <v>42362</v>
      </c>
      <c r="E4803" s="288">
        <v>0.44097222222222227</v>
      </c>
      <c r="F4803" s="287">
        <v>42362</v>
      </c>
      <c r="G4803" s="288">
        <v>0.55208333333333337</v>
      </c>
      <c r="H4803" s="288">
        <v>0.1111111111111111</v>
      </c>
      <c r="I4803" s="273">
        <v>2</v>
      </c>
      <c r="J4803" s="273" t="s">
        <v>150</v>
      </c>
      <c r="K4803" s="293" t="s">
        <v>14</v>
      </c>
      <c r="L4803" s="293" t="s">
        <v>16</v>
      </c>
      <c r="M4803" s="293" t="s">
        <v>12669</v>
      </c>
      <c r="N4803" s="273" t="s">
        <v>3</v>
      </c>
      <c r="O4803" s="273" t="s">
        <v>7</v>
      </c>
      <c r="P4803" s="293" t="s">
        <v>12670</v>
      </c>
      <c r="Q4803" s="273" t="s">
        <v>12671</v>
      </c>
      <c r="R4803" s="273">
        <v>0.14000000000000001</v>
      </c>
      <c r="S4803" s="273">
        <v>7.0000000000000007E-2</v>
      </c>
      <c r="T4803" s="273">
        <v>0.21</v>
      </c>
      <c r="U4803" s="293" t="s">
        <v>28</v>
      </c>
      <c r="V4803" s="273" t="s">
        <v>128</v>
      </c>
      <c r="W4803" s="293" t="s">
        <v>128</v>
      </c>
      <c r="X4803" s="293" t="s">
        <v>128</v>
      </c>
      <c r="Y4803" s="269" t="s">
        <v>128</v>
      </c>
      <c r="Z4803" s="318" t="s">
        <v>128</v>
      </c>
      <c r="AA4803" s="269" t="s">
        <v>128</v>
      </c>
      <c r="AB4803" s="293" t="s">
        <v>128</v>
      </c>
      <c r="AC4803" s="269" t="s">
        <v>128</v>
      </c>
      <c r="AD4803" s="293" t="s">
        <v>37</v>
      </c>
      <c r="AE4803" s="293" t="s">
        <v>57</v>
      </c>
      <c r="AF4803" s="293"/>
      <c r="AG4803" s="318"/>
      <c r="AH4803" s="293"/>
      <c r="AI4803" s="293"/>
      <c r="AJ4803" s="342"/>
    </row>
    <row r="4804" spans="1:36" ht="131.25">
      <c r="A4804" s="279" t="s">
        <v>12463</v>
      </c>
      <c r="B4804" s="284" t="s">
        <v>19</v>
      </c>
      <c r="C4804" s="284" t="s">
        <v>19</v>
      </c>
      <c r="D4804" s="271">
        <v>42362</v>
      </c>
      <c r="E4804" s="272">
        <v>0.59444444444444444</v>
      </c>
      <c r="F4804" s="271">
        <v>42362</v>
      </c>
      <c r="G4804" s="272">
        <v>0.59513888888888888</v>
      </c>
      <c r="H4804" s="272">
        <v>6.9444444444444198E-4</v>
      </c>
      <c r="I4804" s="284">
        <v>70</v>
      </c>
      <c r="J4804" s="284"/>
      <c r="K4804" s="284"/>
      <c r="L4804" s="284" t="s">
        <v>4</v>
      </c>
      <c r="M4804" s="284" t="s">
        <v>2492</v>
      </c>
      <c r="N4804" s="268" t="s">
        <v>3</v>
      </c>
      <c r="O4804" s="284" t="s">
        <v>7</v>
      </c>
      <c r="P4804" s="284" t="s">
        <v>13511</v>
      </c>
      <c r="Q4804" s="284" t="s">
        <v>13512</v>
      </c>
      <c r="R4804" s="284">
        <v>15</v>
      </c>
      <c r="S4804" s="284">
        <v>5</v>
      </c>
      <c r="T4804" s="284">
        <v>20</v>
      </c>
      <c r="U4804" s="302" t="s">
        <v>28</v>
      </c>
      <c r="V4804" s="302">
        <v>0</v>
      </c>
      <c r="W4804" s="302">
        <v>0</v>
      </c>
      <c r="X4804" s="302">
        <v>0</v>
      </c>
      <c r="Y4804" s="302"/>
      <c r="Z4804" s="302">
        <v>0</v>
      </c>
      <c r="AA4804" s="302"/>
      <c r="AB4804" s="302">
        <v>0</v>
      </c>
      <c r="AC4804" s="302">
        <v>42346</v>
      </c>
      <c r="AD4804" s="302" t="s">
        <v>17</v>
      </c>
      <c r="AE4804" s="302"/>
      <c r="AF4804" s="302"/>
      <c r="AG4804" s="302"/>
      <c r="AH4804" s="286"/>
      <c r="AI4804" s="286"/>
      <c r="AJ4804" s="342"/>
    </row>
    <row r="4805" spans="1:36" ht="220.5">
      <c r="A4805" s="279" t="s">
        <v>12463</v>
      </c>
      <c r="B4805" s="284" t="s">
        <v>15</v>
      </c>
      <c r="C4805" s="284" t="s">
        <v>3186</v>
      </c>
      <c r="D4805" s="271">
        <v>42362</v>
      </c>
      <c r="E4805" s="272">
        <v>0.71458333333333324</v>
      </c>
      <c r="F4805" s="271">
        <v>42362</v>
      </c>
      <c r="G4805" s="272">
        <v>0.72430555555555554</v>
      </c>
      <c r="H4805" s="272">
        <f>(F4805+G4805)-(D4805+E4805)</f>
        <v>9.7222222248092294E-3</v>
      </c>
      <c r="I4805" s="284">
        <v>11</v>
      </c>
      <c r="J4805" s="284" t="s">
        <v>150</v>
      </c>
      <c r="K4805" s="284" t="s">
        <v>50</v>
      </c>
      <c r="L4805" s="284" t="s">
        <v>9</v>
      </c>
      <c r="M4805" s="284" t="s">
        <v>325</v>
      </c>
      <c r="N4805" s="268" t="s">
        <v>3</v>
      </c>
      <c r="O4805" s="284" t="s">
        <v>7</v>
      </c>
      <c r="P4805" s="284" t="s">
        <v>698</v>
      </c>
      <c r="Q4805" s="284" t="s">
        <v>13115</v>
      </c>
      <c r="R4805" s="284">
        <v>0.64</v>
      </c>
      <c r="S4805" s="284">
        <v>3.96</v>
      </c>
      <c r="T4805" s="284">
        <f>SUM(R4805:S4805)</f>
        <v>4.5999999999999996</v>
      </c>
      <c r="U4805" s="302" t="s">
        <v>28</v>
      </c>
      <c r="V4805" s="302">
        <v>1954</v>
      </c>
      <c r="W4805" s="302" t="s">
        <v>587</v>
      </c>
      <c r="X4805" s="302"/>
      <c r="Y4805" s="302" t="s">
        <v>13060</v>
      </c>
      <c r="Z4805" s="302">
        <v>100</v>
      </c>
      <c r="AA4805" s="302" t="s">
        <v>5573</v>
      </c>
      <c r="AB4805" s="302">
        <v>0</v>
      </c>
      <c r="AC4805" s="302"/>
      <c r="AD4805" s="302" t="s">
        <v>30</v>
      </c>
      <c r="AE4805" s="302" t="s">
        <v>53</v>
      </c>
      <c r="AF4805" s="302"/>
      <c r="AG4805" s="302" t="s">
        <v>13116</v>
      </c>
      <c r="AH4805" s="286"/>
      <c r="AI4805" s="286"/>
      <c r="AJ4805" s="342"/>
    </row>
    <row r="4806" spans="1:36" ht="56.25">
      <c r="A4806" s="279" t="s">
        <v>12463</v>
      </c>
      <c r="B4806" s="284" t="s">
        <v>18</v>
      </c>
      <c r="C4806" s="284" t="s">
        <v>18</v>
      </c>
      <c r="D4806" s="271">
        <v>42362</v>
      </c>
      <c r="E4806" s="272">
        <v>42362.458333333336</v>
      </c>
      <c r="F4806" s="271">
        <v>42362</v>
      </c>
      <c r="G4806" s="272">
        <v>42362.666666666664</v>
      </c>
      <c r="H4806" s="272">
        <f>G4806-E4806</f>
        <v>0.20833333332848269</v>
      </c>
      <c r="I4806" s="284">
        <v>1</v>
      </c>
      <c r="J4806" s="284"/>
      <c r="K4806" s="284"/>
      <c r="L4806" s="284" t="s">
        <v>11</v>
      </c>
      <c r="M4806" s="284" t="s">
        <v>337</v>
      </c>
      <c r="N4806" s="268">
        <v>0.4</v>
      </c>
      <c r="O4806" s="284" t="s">
        <v>2</v>
      </c>
      <c r="P4806" s="284" t="s">
        <v>7981</v>
      </c>
      <c r="Q4806" s="284" t="s">
        <v>12082</v>
      </c>
      <c r="R4806" s="284">
        <v>9.2999999999999999E-2</v>
      </c>
      <c r="S4806" s="284"/>
      <c r="T4806" s="284">
        <f>R4806+S4806</f>
        <v>9.2999999999999999E-2</v>
      </c>
      <c r="U4806" s="302"/>
      <c r="V4806" s="302"/>
      <c r="W4806" s="302"/>
      <c r="X4806" s="302"/>
      <c r="Y4806" s="302"/>
      <c r="Z4806" s="302"/>
      <c r="AA4806" s="302"/>
      <c r="AB4806" s="302"/>
      <c r="AC4806" s="302"/>
      <c r="AD4806" s="302" t="s">
        <v>0</v>
      </c>
      <c r="AE4806" s="302"/>
      <c r="AF4806" s="302"/>
      <c r="AG4806" s="302"/>
      <c r="AH4806" s="286"/>
      <c r="AI4806" s="286"/>
      <c r="AJ4806" s="342"/>
    </row>
    <row r="4807" spans="1:36" ht="56.25">
      <c r="A4807" s="279" t="s">
        <v>8946</v>
      </c>
      <c r="B4807" s="284" t="s">
        <v>18</v>
      </c>
      <c r="C4807" s="284" t="s">
        <v>18</v>
      </c>
      <c r="D4807" s="271">
        <v>42271</v>
      </c>
      <c r="E4807" s="272">
        <v>42271.583333333336</v>
      </c>
      <c r="F4807" s="271">
        <v>42271</v>
      </c>
      <c r="G4807" s="272">
        <v>42271.604166666664</v>
      </c>
      <c r="H4807" s="272">
        <f>G4807-E4807</f>
        <v>2.0833333328482695E-2</v>
      </c>
      <c r="I4807" s="284">
        <v>1</v>
      </c>
      <c r="J4807" s="284"/>
      <c r="K4807" s="284"/>
      <c r="L4807" s="284" t="s">
        <v>4</v>
      </c>
      <c r="M4807" s="284" t="s">
        <v>9211</v>
      </c>
      <c r="N4807" s="268">
        <v>0.4</v>
      </c>
      <c r="O4807" s="284" t="s">
        <v>25</v>
      </c>
      <c r="P4807" s="284" t="s">
        <v>7082</v>
      </c>
      <c r="Q4807" s="284" t="s">
        <v>9554</v>
      </c>
      <c r="R4807" s="284"/>
      <c r="S4807" s="284"/>
      <c r="T4807" s="284"/>
      <c r="U4807" s="302"/>
      <c r="V4807" s="302"/>
      <c r="W4807" s="302"/>
      <c r="X4807" s="302"/>
      <c r="Y4807" s="302"/>
      <c r="Z4807" s="302"/>
      <c r="AA4807" s="302"/>
      <c r="AB4807" s="302"/>
      <c r="AC4807" s="302"/>
      <c r="AD4807" s="302" t="s">
        <v>22</v>
      </c>
      <c r="AE4807" s="302"/>
      <c r="AF4807" s="302"/>
      <c r="AG4807" s="302"/>
      <c r="AH4807" s="286"/>
      <c r="AI4807" s="286"/>
      <c r="AJ4807" s="342"/>
    </row>
    <row r="4808" spans="1:36" ht="78.75">
      <c r="A4808" s="279" t="s">
        <v>12463</v>
      </c>
      <c r="B4808" s="293" t="s">
        <v>21</v>
      </c>
      <c r="C4808" s="293" t="s">
        <v>21</v>
      </c>
      <c r="D4808" s="287">
        <v>42363</v>
      </c>
      <c r="E4808" s="288">
        <v>0</v>
      </c>
      <c r="F4808" s="287">
        <v>42363</v>
      </c>
      <c r="G4808" s="288">
        <v>9.7222222222222224E-2</v>
      </c>
      <c r="H4808" s="288">
        <v>9.7222222222222224E-2</v>
      </c>
      <c r="I4808" s="273">
        <v>10</v>
      </c>
      <c r="J4808" s="273"/>
      <c r="K4808" s="293"/>
      <c r="L4808" s="293" t="s">
        <v>9</v>
      </c>
      <c r="M4808" s="293" t="s">
        <v>12829</v>
      </c>
      <c r="N4808" s="273">
        <v>0.4</v>
      </c>
      <c r="O4808" s="273" t="s">
        <v>7</v>
      </c>
      <c r="P4808" s="293" t="s">
        <v>12830</v>
      </c>
      <c r="Q4808" s="273" t="s">
        <v>12846</v>
      </c>
      <c r="R4808" s="273">
        <v>0.749</v>
      </c>
      <c r="S4808" s="273">
        <v>0.375</v>
      </c>
      <c r="T4808" s="273">
        <v>1.1240000000000001</v>
      </c>
      <c r="U4808" s="293" t="s">
        <v>47</v>
      </c>
      <c r="V4808" s="273" t="s">
        <v>128</v>
      </c>
      <c r="W4808" s="293" t="s">
        <v>128</v>
      </c>
      <c r="X4808" s="293" t="s">
        <v>128</v>
      </c>
      <c r="Y4808" s="269">
        <v>2015</v>
      </c>
      <c r="Z4808" s="318" t="s">
        <v>128</v>
      </c>
      <c r="AA4808" s="269">
        <v>2016</v>
      </c>
      <c r="AB4808" s="293" t="s">
        <v>128</v>
      </c>
      <c r="AC4808" s="269">
        <v>2015</v>
      </c>
      <c r="AD4808" s="293" t="s">
        <v>0</v>
      </c>
      <c r="AE4808" s="293" t="s">
        <v>57</v>
      </c>
      <c r="AF4808" s="293"/>
      <c r="AG4808" s="318"/>
      <c r="AH4808" s="293"/>
      <c r="AI4808" s="293"/>
      <c r="AJ4808" s="342"/>
    </row>
    <row r="4809" spans="1:36" ht="375">
      <c r="A4809" s="279" t="s">
        <v>12463</v>
      </c>
      <c r="B4809" s="284" t="s">
        <v>19</v>
      </c>
      <c r="C4809" s="284" t="s">
        <v>19</v>
      </c>
      <c r="D4809" s="271">
        <v>42363</v>
      </c>
      <c r="E4809" s="272">
        <v>0.11458333333333333</v>
      </c>
      <c r="F4809" s="271">
        <v>42363</v>
      </c>
      <c r="G4809" s="272">
        <v>0.11527777777777777</v>
      </c>
      <c r="H4809" s="272">
        <v>6.9444444444444198E-4</v>
      </c>
      <c r="I4809" s="284">
        <v>106</v>
      </c>
      <c r="J4809" s="284"/>
      <c r="K4809" s="284" t="s">
        <v>8</v>
      </c>
      <c r="L4809" s="284" t="s">
        <v>4</v>
      </c>
      <c r="M4809" s="284" t="s">
        <v>791</v>
      </c>
      <c r="N4809" s="268">
        <v>35</v>
      </c>
      <c r="O4809" s="284" t="s">
        <v>13</v>
      </c>
      <c r="P4809" s="284" t="s">
        <v>13513</v>
      </c>
      <c r="Q4809" s="284" t="s">
        <v>13514</v>
      </c>
      <c r="R4809" s="284">
        <v>24</v>
      </c>
      <c r="S4809" s="284">
        <v>33</v>
      </c>
      <c r="T4809" s="284">
        <v>57</v>
      </c>
      <c r="U4809" s="302" t="s">
        <v>36</v>
      </c>
      <c r="V4809" s="302"/>
      <c r="W4809" s="302"/>
      <c r="X4809" s="302"/>
      <c r="Y4809" s="302"/>
      <c r="Z4809" s="302"/>
      <c r="AA4809" s="302"/>
      <c r="AB4809" s="302">
        <v>0</v>
      </c>
      <c r="AC4809" s="302">
        <v>42346</v>
      </c>
      <c r="AD4809" s="302" t="s">
        <v>0</v>
      </c>
      <c r="AE4809" s="302"/>
      <c r="AF4809" s="302"/>
      <c r="AG4809" s="302"/>
      <c r="AH4809" s="286"/>
      <c r="AI4809" s="286"/>
      <c r="AJ4809" s="342"/>
    </row>
    <row r="4810" spans="1:36" ht="409.5">
      <c r="A4810" s="279" t="s">
        <v>12463</v>
      </c>
      <c r="B4810" s="284" t="s">
        <v>19</v>
      </c>
      <c r="C4810" s="284" t="s">
        <v>9151</v>
      </c>
      <c r="D4810" s="271">
        <v>42363</v>
      </c>
      <c r="E4810" s="272">
        <v>0.28055555555555556</v>
      </c>
      <c r="F4810" s="271">
        <v>42363</v>
      </c>
      <c r="G4810" s="272">
        <v>0.28055555555555556</v>
      </c>
      <c r="H4810" s="272">
        <v>0</v>
      </c>
      <c r="I4810" s="284">
        <v>320</v>
      </c>
      <c r="J4810" s="284"/>
      <c r="K4810" s="284"/>
      <c r="L4810" s="284" t="s">
        <v>16</v>
      </c>
      <c r="M4810" s="284" t="s">
        <v>2856</v>
      </c>
      <c r="N4810" s="268">
        <v>110</v>
      </c>
      <c r="O4810" s="284" t="s">
        <v>7</v>
      </c>
      <c r="P4810" s="284" t="s">
        <v>13515</v>
      </c>
      <c r="Q4810" s="284" t="s">
        <v>13516</v>
      </c>
      <c r="R4810" s="284">
        <v>137</v>
      </c>
      <c r="S4810" s="284">
        <v>41</v>
      </c>
      <c r="T4810" s="284">
        <v>178</v>
      </c>
      <c r="U4810" s="302"/>
      <c r="V4810" s="302"/>
      <c r="W4810" s="302"/>
      <c r="X4810" s="302"/>
      <c r="Y4810" s="302"/>
      <c r="Z4810" s="302"/>
      <c r="AA4810" s="302"/>
      <c r="AB4810" s="302"/>
      <c r="AC4810" s="302"/>
      <c r="AD4810" s="302" t="s">
        <v>37</v>
      </c>
      <c r="AE4810" s="302"/>
      <c r="AF4810" s="302"/>
      <c r="AG4810" s="302"/>
      <c r="AH4810" s="286"/>
      <c r="AI4810" s="286"/>
      <c r="AJ4810" s="342"/>
    </row>
    <row r="4811" spans="1:36" ht="112.5">
      <c r="A4811" s="279" t="s">
        <v>12042</v>
      </c>
      <c r="B4811" s="284" t="s">
        <v>19</v>
      </c>
      <c r="C4811" s="284" t="s">
        <v>19</v>
      </c>
      <c r="D4811" s="271">
        <v>42329</v>
      </c>
      <c r="E4811" s="272">
        <v>2.0833333333333332E-2</v>
      </c>
      <c r="F4811" s="271">
        <v>42329</v>
      </c>
      <c r="G4811" s="272">
        <v>6.5277777777777782E-2</v>
      </c>
      <c r="H4811" s="272">
        <v>4.4444444444444453E-2</v>
      </c>
      <c r="I4811" s="284">
        <v>23</v>
      </c>
      <c r="J4811" s="284" t="s">
        <v>150</v>
      </c>
      <c r="K4811" s="284" t="s">
        <v>20</v>
      </c>
      <c r="L4811" s="284" t="s">
        <v>9</v>
      </c>
      <c r="M4811" s="284" t="s">
        <v>188</v>
      </c>
      <c r="N4811" s="268">
        <v>35</v>
      </c>
      <c r="O4811" s="284" t="s">
        <v>13</v>
      </c>
      <c r="P4811" s="284" t="s">
        <v>12307</v>
      </c>
      <c r="Q4811" s="284" t="s">
        <v>12374</v>
      </c>
      <c r="R4811" s="284">
        <v>8</v>
      </c>
      <c r="S4811" s="284"/>
      <c r="T4811" s="284">
        <v>8</v>
      </c>
      <c r="U4811" s="302" t="s">
        <v>28</v>
      </c>
      <c r="V4811" s="302">
        <v>1985</v>
      </c>
      <c r="W4811" s="302" t="s">
        <v>1709</v>
      </c>
      <c r="X4811" s="302">
        <v>0</v>
      </c>
      <c r="Y4811" s="302">
        <v>42064</v>
      </c>
      <c r="Z4811" s="302">
        <v>100</v>
      </c>
      <c r="AA4811" s="302">
        <v>42600</v>
      </c>
      <c r="AB4811" s="302">
        <v>1</v>
      </c>
      <c r="AC4811" s="302">
        <v>42064</v>
      </c>
      <c r="AD4811" s="302" t="s">
        <v>66</v>
      </c>
      <c r="AE4811" s="302"/>
      <c r="AF4811" s="302"/>
      <c r="AG4811" s="302"/>
      <c r="AH4811" s="286"/>
      <c r="AI4811" s="286"/>
      <c r="AJ4811" s="342"/>
    </row>
    <row r="4812" spans="1:36" ht="75">
      <c r="A4812" s="279" t="s">
        <v>12463</v>
      </c>
      <c r="B4812" s="284" t="s">
        <v>19</v>
      </c>
      <c r="C4812" s="284" t="s">
        <v>1866</v>
      </c>
      <c r="D4812" s="271">
        <v>42363</v>
      </c>
      <c r="E4812" s="272">
        <v>0.3125</v>
      </c>
      <c r="F4812" s="271">
        <v>42363</v>
      </c>
      <c r="G4812" s="272">
        <v>0.60416666666666663</v>
      </c>
      <c r="H4812" s="272">
        <v>0.29166666666666663</v>
      </c>
      <c r="I4812" s="284">
        <v>2</v>
      </c>
      <c r="J4812" s="284"/>
      <c r="K4812" s="284"/>
      <c r="L4812" s="284" t="s">
        <v>29</v>
      </c>
      <c r="M4812" s="284" t="s">
        <v>55</v>
      </c>
      <c r="N4812" s="268">
        <v>0.4</v>
      </c>
      <c r="O4812" s="284" t="s">
        <v>55</v>
      </c>
      <c r="P4812" s="284" t="s">
        <v>13518</v>
      </c>
      <c r="Q4812" s="284" t="s">
        <v>12849</v>
      </c>
      <c r="R4812" s="284">
        <v>17</v>
      </c>
      <c r="S4812" s="284"/>
      <c r="T4812" s="284">
        <v>17</v>
      </c>
      <c r="U4812" s="302" t="s">
        <v>60</v>
      </c>
      <c r="V4812" s="302">
        <v>0</v>
      </c>
      <c r="W4812" s="302">
        <v>0</v>
      </c>
      <c r="X4812" s="302">
        <v>0</v>
      </c>
      <c r="Y4812" s="302"/>
      <c r="Z4812" s="302">
        <v>0</v>
      </c>
      <c r="AA4812" s="302"/>
      <c r="AB4812" s="302">
        <v>0</v>
      </c>
      <c r="AC4812" s="302"/>
      <c r="AD4812" s="302" t="s">
        <v>17</v>
      </c>
      <c r="AE4812" s="302"/>
      <c r="AF4812" s="302"/>
      <c r="AG4812" s="302"/>
      <c r="AH4812" s="286"/>
      <c r="AI4812" s="286"/>
      <c r="AJ4812" s="342"/>
    </row>
    <row r="4813" spans="1:36" ht="112.5">
      <c r="A4813" s="279" t="s">
        <v>12042</v>
      </c>
      <c r="B4813" s="284" t="s">
        <v>85</v>
      </c>
      <c r="C4813" s="284" t="s">
        <v>85</v>
      </c>
      <c r="D4813" s="271">
        <v>42330</v>
      </c>
      <c r="E4813" s="272">
        <v>0.97013888888888899</v>
      </c>
      <c r="F4813" s="271">
        <v>42330</v>
      </c>
      <c r="G4813" s="272">
        <v>0.97013888888888899</v>
      </c>
      <c r="H4813" s="272">
        <v>3.4722222222222222E-5</v>
      </c>
      <c r="I4813" s="268">
        <v>6</v>
      </c>
      <c r="J4813" s="269" t="s">
        <v>243</v>
      </c>
      <c r="K4813" s="268" t="s">
        <v>8</v>
      </c>
      <c r="L4813" s="267" t="s">
        <v>9</v>
      </c>
      <c r="M4813" s="285" t="s">
        <v>12645</v>
      </c>
      <c r="N4813" s="268">
        <v>35</v>
      </c>
      <c r="O4813" s="269" t="s">
        <v>7</v>
      </c>
      <c r="P4813" s="285" t="s">
        <v>12646</v>
      </c>
      <c r="Q4813" s="267" t="s">
        <v>12328</v>
      </c>
      <c r="R4813" s="270">
        <v>23.367999999999999</v>
      </c>
      <c r="S4813" s="270">
        <v>10.656000000000001</v>
      </c>
      <c r="T4813" s="270">
        <v>34.024000000000001</v>
      </c>
      <c r="U4813" s="313" t="s">
        <v>28</v>
      </c>
      <c r="V4813" s="313">
        <v>2009</v>
      </c>
      <c r="W4813" s="312" t="s">
        <v>10806</v>
      </c>
      <c r="X4813" s="312" t="s">
        <v>128</v>
      </c>
      <c r="Y4813" s="312">
        <v>2015</v>
      </c>
      <c r="Z4813" s="312">
        <v>100</v>
      </c>
      <c r="AA4813" s="312">
        <v>2016</v>
      </c>
      <c r="AB4813" s="312">
        <v>0</v>
      </c>
      <c r="AC4813" s="312">
        <v>2012</v>
      </c>
      <c r="AD4813" s="313" t="s">
        <v>66</v>
      </c>
      <c r="AE4813" s="312" t="s">
        <v>586</v>
      </c>
      <c r="AF4813" s="312" t="s">
        <v>586</v>
      </c>
      <c r="AG4813" s="316" t="s">
        <v>902</v>
      </c>
      <c r="AH4813" s="286"/>
      <c r="AI4813" s="286"/>
      <c r="AJ4813" s="342"/>
    </row>
    <row r="4814" spans="1:36" ht="112.5">
      <c r="A4814" s="279" t="s">
        <v>12463</v>
      </c>
      <c r="B4814" s="284" t="s">
        <v>81</v>
      </c>
      <c r="C4814" s="284" t="s">
        <v>81</v>
      </c>
      <c r="D4814" s="271">
        <v>42363</v>
      </c>
      <c r="E4814" s="272">
        <v>1.3888888888888889E-3</v>
      </c>
      <c r="F4814" s="271">
        <v>42363</v>
      </c>
      <c r="G4814" s="272">
        <v>0.15069444444444444</v>
      </c>
      <c r="H4814" s="272">
        <v>0.14930555555555555</v>
      </c>
      <c r="I4814" s="284">
        <v>9</v>
      </c>
      <c r="J4814" s="284" t="s">
        <v>720</v>
      </c>
      <c r="K4814" s="284"/>
      <c r="L4814" s="284" t="s">
        <v>4</v>
      </c>
      <c r="M4814" s="284" t="s">
        <v>12733</v>
      </c>
      <c r="N4814" s="268">
        <v>35</v>
      </c>
      <c r="O4814" s="284" t="s">
        <v>13</v>
      </c>
      <c r="P4814" s="284" t="s">
        <v>12734</v>
      </c>
      <c r="Q4814" s="284" t="s">
        <v>12735</v>
      </c>
      <c r="R4814" s="284">
        <v>61.8</v>
      </c>
      <c r="S4814" s="284"/>
      <c r="T4814" s="284">
        <v>61.8</v>
      </c>
      <c r="U4814" s="302" t="s">
        <v>43</v>
      </c>
      <c r="V4814" s="302"/>
      <c r="W4814" s="302"/>
      <c r="X4814" s="302"/>
      <c r="Y4814" s="302"/>
      <c r="Z4814" s="302"/>
      <c r="AA4814" s="302"/>
      <c r="AB4814" s="302"/>
      <c r="AC4814" s="302"/>
      <c r="AD4814" s="302" t="s">
        <v>0</v>
      </c>
      <c r="AE4814" s="302"/>
      <c r="AF4814" s="302"/>
      <c r="AG4814" s="302"/>
      <c r="AH4814" s="286"/>
      <c r="AI4814" s="286"/>
      <c r="AJ4814" s="342"/>
    </row>
    <row r="4815" spans="1:36" ht="225">
      <c r="A4815" s="279" t="s">
        <v>12463</v>
      </c>
      <c r="B4815" s="284" t="s">
        <v>15</v>
      </c>
      <c r="C4815" s="284" t="s">
        <v>209</v>
      </c>
      <c r="D4815" s="271">
        <v>42363</v>
      </c>
      <c r="E4815" s="272">
        <v>0.27430555555555552</v>
      </c>
      <c r="F4815" s="271">
        <v>42363</v>
      </c>
      <c r="G4815" s="272">
        <v>0.32291666666666669</v>
      </c>
      <c r="H4815" s="272">
        <f>(F4815+G4815)-(D4815+E4815)</f>
        <v>4.8611111109494232E-2</v>
      </c>
      <c r="I4815" s="284">
        <v>7</v>
      </c>
      <c r="J4815" s="284"/>
      <c r="K4815" s="284" t="s">
        <v>50</v>
      </c>
      <c r="L4815" s="284" t="s">
        <v>16</v>
      </c>
      <c r="M4815" s="284" t="s">
        <v>13117</v>
      </c>
      <c r="N4815" s="268">
        <v>110</v>
      </c>
      <c r="O4815" s="284" t="s">
        <v>13</v>
      </c>
      <c r="P4815" s="284" t="s">
        <v>12828</v>
      </c>
      <c r="Q4815" s="284" t="s">
        <v>13118</v>
      </c>
      <c r="R4815" s="284">
        <v>0.8</v>
      </c>
      <c r="S4815" s="284"/>
      <c r="T4815" s="284">
        <f>SUM(R4815:S4815)</f>
        <v>0.8</v>
      </c>
      <c r="U4815" s="302"/>
      <c r="V4815" s="302"/>
      <c r="W4815" s="302"/>
      <c r="X4815" s="302"/>
      <c r="Y4815" s="302"/>
      <c r="Z4815" s="302"/>
      <c r="AA4815" s="302"/>
      <c r="AB4815" s="302"/>
      <c r="AC4815" s="302"/>
      <c r="AD4815" s="302" t="s">
        <v>37</v>
      </c>
      <c r="AE4815" s="302"/>
      <c r="AF4815" s="302"/>
      <c r="AG4815" s="302"/>
      <c r="AH4815" s="286"/>
      <c r="AI4815" s="286"/>
      <c r="AJ4815" s="342"/>
    </row>
    <row r="4816" spans="1:36" ht="75">
      <c r="A4816" s="279" t="s">
        <v>12463</v>
      </c>
      <c r="B4816" s="284" t="s">
        <v>10</v>
      </c>
      <c r="C4816" s="284" t="s">
        <v>287</v>
      </c>
      <c r="D4816" s="271">
        <v>42363</v>
      </c>
      <c r="E4816" s="272">
        <v>0.67222222222222217</v>
      </c>
      <c r="F4816" s="271">
        <v>42363</v>
      </c>
      <c r="G4816" s="272">
        <v>0.67222222222222217</v>
      </c>
      <c r="H4816" s="272">
        <v>0</v>
      </c>
      <c r="I4816" s="284">
        <v>17</v>
      </c>
      <c r="J4816" s="284" t="s">
        <v>180</v>
      </c>
      <c r="K4816" s="284" t="s">
        <v>8</v>
      </c>
      <c r="L4816" s="284" t="s">
        <v>29</v>
      </c>
      <c r="M4816" s="284" t="s">
        <v>13188</v>
      </c>
      <c r="N4816" s="268" t="s">
        <v>3</v>
      </c>
      <c r="O4816" s="284" t="s">
        <v>7</v>
      </c>
      <c r="P4816" s="284" t="s">
        <v>13188</v>
      </c>
      <c r="Q4816" s="284" t="s">
        <v>13189</v>
      </c>
      <c r="R4816" s="284">
        <v>5</v>
      </c>
      <c r="S4816" s="284"/>
      <c r="T4816" s="284">
        <v>5</v>
      </c>
      <c r="U4816" s="302"/>
      <c r="V4816" s="302"/>
      <c r="W4816" s="302"/>
      <c r="X4816" s="302"/>
      <c r="Y4816" s="302"/>
      <c r="Z4816" s="302"/>
      <c r="AA4816" s="302"/>
      <c r="AB4816" s="302"/>
      <c r="AC4816" s="302"/>
      <c r="AD4816" s="302" t="s">
        <v>59</v>
      </c>
      <c r="AE4816" s="302"/>
      <c r="AF4816" s="302"/>
      <c r="AG4816" s="302" t="s">
        <v>10956</v>
      </c>
      <c r="AH4816" s="286"/>
      <c r="AI4816" s="286"/>
      <c r="AJ4816" s="342"/>
    </row>
    <row r="4817" spans="1:36" ht="150">
      <c r="A4817" s="350" t="s">
        <v>8946</v>
      </c>
      <c r="B4817" s="361" t="s">
        <v>1412</v>
      </c>
      <c r="C4817" s="579" t="s">
        <v>1427</v>
      </c>
      <c r="D4817" s="372">
        <v>42274</v>
      </c>
      <c r="E4817" s="390">
        <v>0.27083333333333331</v>
      </c>
      <c r="F4817" s="372">
        <v>42274</v>
      </c>
      <c r="G4817" s="390">
        <v>0.27361111111111108</v>
      </c>
      <c r="H4817" s="390">
        <v>2.7777777777777779E-3</v>
      </c>
      <c r="I4817" s="579">
        <v>8</v>
      </c>
      <c r="J4817" s="579" t="s">
        <v>1556</v>
      </c>
      <c r="K4817" s="579"/>
      <c r="L4817" s="589" t="s">
        <v>11</v>
      </c>
      <c r="M4817" s="579" t="s">
        <v>9220</v>
      </c>
      <c r="N4817" s="579" t="s">
        <v>3</v>
      </c>
      <c r="O4817" s="579" t="s">
        <v>23</v>
      </c>
      <c r="P4817" s="579" t="s">
        <v>9229</v>
      </c>
      <c r="Q4817" s="589" t="s">
        <v>9230</v>
      </c>
      <c r="R4817" s="594"/>
      <c r="S4817" s="594"/>
      <c r="T4817" s="594"/>
      <c r="U4817" s="279"/>
      <c r="V4817" s="279"/>
      <c r="W4817" s="279"/>
      <c r="X4817" s="279"/>
      <c r="Y4817" s="279"/>
      <c r="Z4817" s="279"/>
      <c r="AA4817" s="279"/>
      <c r="AB4817" s="279"/>
      <c r="AC4817" s="279"/>
      <c r="AD4817" s="273" t="s">
        <v>22</v>
      </c>
      <c r="AE4817" s="279"/>
      <c r="AF4817" s="279"/>
      <c r="AG4817" s="290"/>
      <c r="AH4817" s="286"/>
      <c r="AI4817" s="286"/>
      <c r="AJ4817" s="342"/>
    </row>
    <row r="4818" spans="1:36" ht="94.5">
      <c r="A4818" s="279" t="s">
        <v>12463</v>
      </c>
      <c r="B4818" s="284" t="s">
        <v>1412</v>
      </c>
      <c r="C4818" s="284" t="s">
        <v>1423</v>
      </c>
      <c r="D4818" s="271">
        <v>42364</v>
      </c>
      <c r="E4818" s="272">
        <v>0.59722222222222221</v>
      </c>
      <c r="F4818" s="271">
        <v>42364</v>
      </c>
      <c r="G4818" s="272">
        <v>0.59861111111111109</v>
      </c>
      <c r="H4818" s="272">
        <v>2.0833333333333333E-3</v>
      </c>
      <c r="I4818" s="284">
        <v>9</v>
      </c>
      <c r="J4818" s="284" t="s">
        <v>150</v>
      </c>
      <c r="K4818" s="284"/>
      <c r="L4818" s="284" t="s">
        <v>29</v>
      </c>
      <c r="M4818" s="284" t="s">
        <v>12834</v>
      </c>
      <c r="N4818" s="268" t="s">
        <v>3</v>
      </c>
      <c r="O4818" s="284" t="s">
        <v>7</v>
      </c>
      <c r="P4818" s="284" t="s">
        <v>12834</v>
      </c>
      <c r="Q4818" s="284" t="s">
        <v>12835</v>
      </c>
      <c r="R4818" s="284"/>
      <c r="S4818" s="284">
        <v>4</v>
      </c>
      <c r="T4818" s="284">
        <v>4</v>
      </c>
      <c r="U4818" s="302" t="s">
        <v>13978</v>
      </c>
      <c r="V4818" s="302" t="s">
        <v>128</v>
      </c>
      <c r="W4818" s="302" t="s">
        <v>128</v>
      </c>
      <c r="X4818" s="302" t="s">
        <v>128</v>
      </c>
      <c r="Y4818" s="302" t="s">
        <v>13979</v>
      </c>
      <c r="Z4818" s="302" t="s">
        <v>128</v>
      </c>
      <c r="AA4818" s="302" t="s">
        <v>128</v>
      </c>
      <c r="AB4818" s="302">
        <v>0</v>
      </c>
      <c r="AC4818" s="302" t="s">
        <v>13936</v>
      </c>
      <c r="AD4818" s="302" t="s">
        <v>59</v>
      </c>
      <c r="AE4818" s="302"/>
      <c r="AF4818" s="302" t="s">
        <v>128</v>
      </c>
      <c r="AG4818" s="302" t="s">
        <v>128</v>
      </c>
      <c r="AH4818" s="286"/>
      <c r="AI4818" s="286"/>
      <c r="AJ4818" s="342"/>
    </row>
    <row r="4819" spans="1:36" ht="75">
      <c r="A4819" s="279" t="s">
        <v>12463</v>
      </c>
      <c r="B4819" s="284" t="s">
        <v>18</v>
      </c>
      <c r="C4819" s="284" t="s">
        <v>18</v>
      </c>
      <c r="D4819" s="271">
        <v>42364</v>
      </c>
      <c r="E4819" s="272">
        <v>42364.833333333336</v>
      </c>
      <c r="F4819" s="271">
        <v>42364</v>
      </c>
      <c r="G4819" s="272">
        <v>42364.958333333336</v>
      </c>
      <c r="H4819" s="272">
        <f>G4819-E4819</f>
        <v>0.125</v>
      </c>
      <c r="I4819" s="284">
        <v>3</v>
      </c>
      <c r="J4819" s="284"/>
      <c r="K4819" s="284"/>
      <c r="L4819" s="284" t="s">
        <v>9</v>
      </c>
      <c r="M4819" s="284" t="s">
        <v>7956</v>
      </c>
      <c r="N4819" s="268">
        <v>0.4</v>
      </c>
      <c r="O4819" s="284" t="s">
        <v>25</v>
      </c>
      <c r="P4819" s="284" t="s">
        <v>12923</v>
      </c>
      <c r="Q4819" s="284" t="s">
        <v>12924</v>
      </c>
      <c r="R4819" s="284">
        <v>0.17499999999999999</v>
      </c>
      <c r="S4819" s="284"/>
      <c r="T4819" s="284">
        <f>R4819+S4819</f>
        <v>0.17499999999999999</v>
      </c>
      <c r="U4819" s="302"/>
      <c r="V4819" s="302"/>
      <c r="W4819" s="302"/>
      <c r="X4819" s="302"/>
      <c r="Y4819" s="302"/>
      <c r="Z4819" s="302"/>
      <c r="AA4819" s="302"/>
      <c r="AB4819" s="302"/>
      <c r="AC4819" s="302"/>
      <c r="AD4819" s="302" t="s">
        <v>54</v>
      </c>
      <c r="AE4819" s="302"/>
      <c r="AF4819" s="302"/>
      <c r="AG4819" s="302"/>
      <c r="AH4819" s="286"/>
      <c r="AI4819" s="286"/>
      <c r="AJ4819" s="342"/>
    </row>
    <row r="4820" spans="1:36" ht="56.25">
      <c r="A4820" s="279" t="s">
        <v>8946</v>
      </c>
      <c r="B4820" s="284" t="s">
        <v>18</v>
      </c>
      <c r="C4820" s="284" t="s">
        <v>18</v>
      </c>
      <c r="D4820" s="271">
        <v>42274</v>
      </c>
      <c r="E4820" s="272">
        <v>42274.292361111111</v>
      </c>
      <c r="F4820" s="271">
        <v>42274</v>
      </c>
      <c r="G4820" s="272">
        <v>42274.666666666664</v>
      </c>
      <c r="H4820" s="272">
        <f>G4820-E4820</f>
        <v>0.37430555555329192</v>
      </c>
      <c r="I4820" s="284">
        <v>1</v>
      </c>
      <c r="J4820" s="284"/>
      <c r="K4820" s="284"/>
      <c r="L4820" s="284" t="s">
        <v>4</v>
      </c>
      <c r="M4820" s="284" t="s">
        <v>337</v>
      </c>
      <c r="N4820" s="268">
        <v>0.4</v>
      </c>
      <c r="O4820" s="284" t="s">
        <v>2</v>
      </c>
      <c r="P4820" s="284" t="s">
        <v>9099</v>
      </c>
      <c r="Q4820" s="284" t="s">
        <v>9250</v>
      </c>
      <c r="R4820" s="284"/>
      <c r="S4820" s="284"/>
      <c r="T4820" s="284"/>
      <c r="U4820" s="302"/>
      <c r="V4820" s="302"/>
      <c r="W4820" s="302"/>
      <c r="X4820" s="302"/>
      <c r="Y4820" s="302"/>
      <c r="Z4820" s="302"/>
      <c r="AA4820" s="302"/>
      <c r="AB4820" s="302"/>
      <c r="AC4820" s="302"/>
      <c r="AD4820" s="302" t="s">
        <v>22</v>
      </c>
      <c r="AE4820" s="302"/>
      <c r="AF4820" s="302"/>
      <c r="AG4820" s="302"/>
      <c r="AH4820" s="286"/>
      <c r="AI4820" s="286"/>
      <c r="AJ4820" s="342"/>
    </row>
    <row r="4821" spans="1:36" ht="31.5">
      <c r="A4821" s="279" t="s">
        <v>12463</v>
      </c>
      <c r="B4821" s="293" t="s">
        <v>21</v>
      </c>
      <c r="C4821" s="293" t="s">
        <v>21</v>
      </c>
      <c r="D4821" s="287">
        <v>42365</v>
      </c>
      <c r="E4821" s="288">
        <v>0.60416666666666663</v>
      </c>
      <c r="F4821" s="287">
        <v>42365</v>
      </c>
      <c r="G4821" s="288">
        <v>0.65625</v>
      </c>
      <c r="H4821" s="288">
        <v>5.2083333333333336E-2</v>
      </c>
      <c r="I4821" s="273">
        <v>2</v>
      </c>
      <c r="J4821" s="273"/>
      <c r="K4821" s="293"/>
      <c r="L4821" s="293" t="s">
        <v>9</v>
      </c>
      <c r="M4821" s="293" t="s">
        <v>12838</v>
      </c>
      <c r="N4821" s="273">
        <v>0.4</v>
      </c>
      <c r="O4821" s="273" t="s">
        <v>7</v>
      </c>
      <c r="P4821" s="293" t="s">
        <v>12838</v>
      </c>
      <c r="Q4821" s="273" t="s">
        <v>12847</v>
      </c>
      <c r="R4821" s="273">
        <v>0.114</v>
      </c>
      <c r="S4821" s="273">
        <v>4.8000000000000001E-2</v>
      </c>
      <c r="T4821" s="273">
        <v>0.16300000000000001</v>
      </c>
      <c r="U4821" s="293" t="s">
        <v>28</v>
      </c>
      <c r="V4821" s="273" t="s">
        <v>128</v>
      </c>
      <c r="W4821" s="293" t="s">
        <v>128</v>
      </c>
      <c r="X4821" s="293" t="s">
        <v>128</v>
      </c>
      <c r="Y4821" s="269">
        <v>2015</v>
      </c>
      <c r="Z4821" s="318" t="s">
        <v>128</v>
      </c>
      <c r="AA4821" s="269">
        <v>2016</v>
      </c>
      <c r="AB4821" s="293" t="s">
        <v>128</v>
      </c>
      <c r="AC4821" s="269">
        <v>2015</v>
      </c>
      <c r="AD4821" s="293" t="s">
        <v>54</v>
      </c>
      <c r="AE4821" s="293" t="s">
        <v>57</v>
      </c>
      <c r="AF4821" s="293"/>
      <c r="AG4821" s="318"/>
      <c r="AH4821" s="293"/>
      <c r="AI4821" s="293"/>
      <c r="AJ4821" s="342"/>
    </row>
    <row r="4822" spans="1:36" ht="94.5">
      <c r="A4822" s="279" t="s">
        <v>12463</v>
      </c>
      <c r="B4822" s="284" t="s">
        <v>1412</v>
      </c>
      <c r="C4822" s="284" t="s">
        <v>1423</v>
      </c>
      <c r="D4822" s="271">
        <v>42365</v>
      </c>
      <c r="E4822" s="272">
        <v>0.62013888888888891</v>
      </c>
      <c r="F4822" s="271">
        <v>42365</v>
      </c>
      <c r="G4822" s="272">
        <v>0.62013888888888891</v>
      </c>
      <c r="H4822" s="272">
        <v>0</v>
      </c>
      <c r="I4822" s="284">
        <v>15</v>
      </c>
      <c r="J4822" s="284" t="s">
        <v>1421</v>
      </c>
      <c r="K4822" s="284"/>
      <c r="L4822" s="320" t="s">
        <v>11</v>
      </c>
      <c r="M4822" s="320" t="s">
        <v>12841</v>
      </c>
      <c r="N4822" s="279">
        <v>0.4</v>
      </c>
      <c r="O4822" s="320" t="s">
        <v>2</v>
      </c>
      <c r="P4822" s="320" t="s">
        <v>12841</v>
      </c>
      <c r="Q4822" s="320" t="s">
        <v>12848</v>
      </c>
      <c r="R4822" s="320"/>
      <c r="S4822" s="320">
        <v>1</v>
      </c>
      <c r="T4822" s="320">
        <v>1</v>
      </c>
      <c r="U4822" s="302"/>
      <c r="V4822" s="302" t="s">
        <v>128</v>
      </c>
      <c r="W4822" s="302" t="s">
        <v>128</v>
      </c>
      <c r="X4822" s="302" t="s">
        <v>128</v>
      </c>
      <c r="Y4822" s="302" t="s">
        <v>13942</v>
      </c>
      <c r="Z4822" s="302" t="s">
        <v>128</v>
      </c>
      <c r="AA4822" s="302" t="s">
        <v>128</v>
      </c>
      <c r="AB4822" s="302">
        <v>2</v>
      </c>
      <c r="AC4822" s="302" t="s">
        <v>13936</v>
      </c>
      <c r="AD4822" s="302" t="s">
        <v>17</v>
      </c>
      <c r="AE4822" s="302"/>
      <c r="AF4822" s="302" t="s">
        <v>128</v>
      </c>
      <c r="AG4822" s="302" t="s">
        <v>128</v>
      </c>
      <c r="AH4822" s="286"/>
      <c r="AI4822" s="286"/>
      <c r="AJ4822" s="342"/>
    </row>
    <row r="4823" spans="1:36" ht="409.5">
      <c r="A4823" s="279" t="s">
        <v>12463</v>
      </c>
      <c r="B4823" s="284" t="s">
        <v>19</v>
      </c>
      <c r="C4823" s="284" t="s">
        <v>19</v>
      </c>
      <c r="D4823" s="271">
        <v>42365</v>
      </c>
      <c r="E4823" s="272">
        <v>0.5</v>
      </c>
      <c r="F4823" s="271">
        <v>42365</v>
      </c>
      <c r="G4823" s="272">
        <v>0.55208333333333337</v>
      </c>
      <c r="H4823" s="272">
        <v>5.208333333333337E-2</v>
      </c>
      <c r="I4823" s="284">
        <v>123</v>
      </c>
      <c r="J4823" s="284" t="s">
        <v>12840</v>
      </c>
      <c r="K4823" s="284"/>
      <c r="L4823" s="284" t="s">
        <v>4</v>
      </c>
      <c r="M4823" s="284" t="s">
        <v>1846</v>
      </c>
      <c r="N4823" s="268">
        <v>35</v>
      </c>
      <c r="O4823" s="284" t="s">
        <v>13</v>
      </c>
      <c r="P4823" s="284" t="s">
        <v>13520</v>
      </c>
      <c r="Q4823" s="284" t="s">
        <v>13521</v>
      </c>
      <c r="R4823" s="284">
        <v>208</v>
      </c>
      <c r="S4823" s="284">
        <v>43</v>
      </c>
      <c r="T4823" s="284">
        <v>251</v>
      </c>
      <c r="U4823" s="302" t="s">
        <v>33</v>
      </c>
      <c r="V4823" s="302">
        <v>1992</v>
      </c>
      <c r="W4823" s="302" t="s">
        <v>13522</v>
      </c>
      <c r="X4823" s="302" t="s">
        <v>2104</v>
      </c>
      <c r="Y4823" s="302">
        <v>42083</v>
      </c>
      <c r="Z4823" s="302">
        <v>100</v>
      </c>
      <c r="AA4823" s="302">
        <v>42663</v>
      </c>
      <c r="AB4823" s="302">
        <v>0</v>
      </c>
      <c r="AC4823" s="302">
        <v>42082</v>
      </c>
      <c r="AD4823" s="302" t="s">
        <v>0</v>
      </c>
      <c r="AE4823" s="302"/>
      <c r="AF4823" s="302"/>
      <c r="AG4823" s="302"/>
      <c r="AH4823" s="286"/>
      <c r="AI4823" s="286"/>
      <c r="AJ4823" s="342"/>
    </row>
    <row r="4824" spans="1:36" ht="112.5">
      <c r="A4824" s="279" t="s">
        <v>12463</v>
      </c>
      <c r="B4824" s="284" t="s">
        <v>81</v>
      </c>
      <c r="C4824" s="284" t="s">
        <v>12836</v>
      </c>
      <c r="D4824" s="271">
        <v>42365</v>
      </c>
      <c r="E4824" s="272">
        <v>0.63611111111111118</v>
      </c>
      <c r="F4824" s="271">
        <v>42365</v>
      </c>
      <c r="G4824" s="272">
        <v>0.63611111111111118</v>
      </c>
      <c r="H4824" s="272">
        <v>0</v>
      </c>
      <c r="I4824" s="284">
        <v>264</v>
      </c>
      <c r="J4824" s="284" t="s">
        <v>12837</v>
      </c>
      <c r="K4824" s="284" t="s">
        <v>8</v>
      </c>
      <c r="L4824" s="284" t="s">
        <v>16</v>
      </c>
      <c r="M4824" s="284" t="s">
        <v>12728</v>
      </c>
      <c r="N4824" s="268">
        <v>110</v>
      </c>
      <c r="O4824" s="284" t="s">
        <v>7</v>
      </c>
      <c r="P4824" s="284" t="s">
        <v>12728</v>
      </c>
      <c r="Q4824" s="284" t="s">
        <v>13018</v>
      </c>
      <c r="R4824" s="284"/>
      <c r="S4824" s="284">
        <v>82.8</v>
      </c>
      <c r="T4824" s="284">
        <v>82.8</v>
      </c>
      <c r="U4824" s="302" t="s">
        <v>45</v>
      </c>
      <c r="V4824" s="302"/>
      <c r="W4824" s="302"/>
      <c r="X4824" s="302"/>
      <c r="Y4824" s="302"/>
      <c r="Z4824" s="302"/>
      <c r="AA4824" s="302"/>
      <c r="AB4824" s="302"/>
      <c r="AC4824" s="302"/>
      <c r="AD4824" s="302" t="s">
        <v>37</v>
      </c>
      <c r="AE4824" s="302"/>
      <c r="AF4824" s="302"/>
      <c r="AG4824" s="302"/>
      <c r="AH4824" s="286"/>
      <c r="AI4824" s="286"/>
      <c r="AJ4824" s="342"/>
    </row>
    <row r="4825" spans="1:36" ht="93.75">
      <c r="A4825" s="279" t="s">
        <v>12463</v>
      </c>
      <c r="B4825" s="284" t="s">
        <v>10</v>
      </c>
      <c r="C4825" s="284" t="s">
        <v>287</v>
      </c>
      <c r="D4825" s="271">
        <v>42365</v>
      </c>
      <c r="E4825" s="272">
        <v>0.42986111111111108</v>
      </c>
      <c r="F4825" s="271">
        <v>42365</v>
      </c>
      <c r="G4825" s="272">
        <v>0.44097222222222227</v>
      </c>
      <c r="H4825" s="272">
        <v>1.1111111111111112E-2</v>
      </c>
      <c r="I4825" s="284">
        <v>11</v>
      </c>
      <c r="J4825" s="284" t="s">
        <v>11921</v>
      </c>
      <c r="K4825" s="284"/>
      <c r="L4825" s="284" t="s">
        <v>29</v>
      </c>
      <c r="M4825" s="284" t="s">
        <v>13188</v>
      </c>
      <c r="N4825" s="268" t="s">
        <v>3</v>
      </c>
      <c r="O4825" s="284" t="s">
        <v>7</v>
      </c>
      <c r="P4825" s="284" t="s">
        <v>13188</v>
      </c>
      <c r="Q4825" s="284" t="s">
        <v>13190</v>
      </c>
      <c r="R4825" s="284">
        <v>1</v>
      </c>
      <c r="S4825" s="284"/>
      <c r="T4825" s="284">
        <v>1</v>
      </c>
      <c r="U4825" s="302"/>
      <c r="V4825" s="302"/>
      <c r="W4825" s="302"/>
      <c r="X4825" s="302"/>
      <c r="Y4825" s="302"/>
      <c r="Z4825" s="302"/>
      <c r="AA4825" s="302"/>
      <c r="AB4825" s="302"/>
      <c r="AC4825" s="302"/>
      <c r="AD4825" s="302" t="s">
        <v>59</v>
      </c>
      <c r="AE4825" s="302"/>
      <c r="AF4825" s="302"/>
      <c r="AG4825" s="302" t="s">
        <v>13191</v>
      </c>
      <c r="AH4825" s="286"/>
      <c r="AI4825" s="286"/>
      <c r="AJ4825" s="342"/>
    </row>
    <row r="4826" spans="1:36" ht="56.25">
      <c r="A4826" s="279" t="s">
        <v>12463</v>
      </c>
      <c r="B4826" s="284" t="s">
        <v>18</v>
      </c>
      <c r="C4826" s="284" t="s">
        <v>18</v>
      </c>
      <c r="D4826" s="271">
        <v>42365</v>
      </c>
      <c r="E4826" s="272">
        <v>42365.292361111111</v>
      </c>
      <c r="F4826" s="271">
        <v>42365</v>
      </c>
      <c r="G4826" s="272">
        <v>42365.416666666664</v>
      </c>
      <c r="H4826" s="272">
        <f t="shared" ref="H4826:H4835" si="80">G4826-E4826</f>
        <v>0.12430555555329192</v>
      </c>
      <c r="I4826" s="284">
        <v>1</v>
      </c>
      <c r="J4826" s="284"/>
      <c r="K4826" s="284"/>
      <c r="L4826" s="284" t="s">
        <v>9</v>
      </c>
      <c r="M4826" s="284" t="s">
        <v>337</v>
      </c>
      <c r="N4826" s="268">
        <v>0.4</v>
      </c>
      <c r="O4826" s="284" t="s">
        <v>2</v>
      </c>
      <c r="P4826" s="284" t="s">
        <v>7045</v>
      </c>
      <c r="Q4826" s="284" t="s">
        <v>12850</v>
      </c>
      <c r="R4826" s="284">
        <v>7.8E-2</v>
      </c>
      <c r="S4826" s="284"/>
      <c r="T4826" s="284">
        <f t="shared" ref="T4826:T4835" si="81">R4826+S4826</f>
        <v>7.8E-2</v>
      </c>
      <c r="U4826" s="302"/>
      <c r="V4826" s="302"/>
      <c r="W4826" s="302"/>
      <c r="X4826" s="302"/>
      <c r="Y4826" s="302"/>
      <c r="Z4826" s="302"/>
      <c r="AA4826" s="302"/>
      <c r="AB4826" s="302"/>
      <c r="AC4826" s="302"/>
      <c r="AD4826" s="302" t="s">
        <v>54</v>
      </c>
      <c r="AE4826" s="302"/>
      <c r="AF4826" s="302"/>
      <c r="AG4826" s="302"/>
      <c r="AH4826" s="286"/>
      <c r="AI4826" s="286"/>
      <c r="AJ4826" s="342"/>
    </row>
    <row r="4827" spans="1:36" ht="56.25">
      <c r="A4827" s="279" t="s">
        <v>12463</v>
      </c>
      <c r="B4827" s="284" t="s">
        <v>18</v>
      </c>
      <c r="C4827" s="284" t="s">
        <v>18</v>
      </c>
      <c r="D4827" s="271">
        <v>42365</v>
      </c>
      <c r="E4827" s="272">
        <v>42365.292361111111</v>
      </c>
      <c r="F4827" s="271">
        <v>42365</v>
      </c>
      <c r="G4827" s="272">
        <v>42365.625</v>
      </c>
      <c r="H4827" s="272">
        <f t="shared" si="80"/>
        <v>0.33263888888905058</v>
      </c>
      <c r="I4827" s="284">
        <v>1</v>
      </c>
      <c r="J4827" s="284"/>
      <c r="K4827" s="284"/>
      <c r="L4827" s="284" t="s">
        <v>9</v>
      </c>
      <c r="M4827" s="284" t="s">
        <v>337</v>
      </c>
      <c r="N4827" s="268">
        <v>0.4</v>
      </c>
      <c r="O4827" s="284" t="s">
        <v>2</v>
      </c>
      <c r="P4827" s="284" t="s">
        <v>12851</v>
      </c>
      <c r="Q4827" s="284" t="s">
        <v>12852</v>
      </c>
      <c r="R4827" s="284">
        <v>0.14099999999999999</v>
      </c>
      <c r="S4827" s="284"/>
      <c r="T4827" s="284">
        <f t="shared" si="81"/>
        <v>0.14099999999999999</v>
      </c>
      <c r="U4827" s="302"/>
      <c r="V4827" s="302"/>
      <c r="W4827" s="302"/>
      <c r="X4827" s="302"/>
      <c r="Y4827" s="302"/>
      <c r="Z4827" s="302"/>
      <c r="AA4827" s="302"/>
      <c r="AB4827" s="302"/>
      <c r="AC4827" s="302"/>
      <c r="AD4827" s="302" t="s">
        <v>54</v>
      </c>
      <c r="AE4827" s="302"/>
      <c r="AF4827" s="302"/>
      <c r="AG4827" s="302"/>
      <c r="AH4827" s="286"/>
      <c r="AI4827" s="286"/>
      <c r="AJ4827" s="342"/>
    </row>
    <row r="4828" spans="1:36" ht="56.25">
      <c r="A4828" s="279" t="s">
        <v>12463</v>
      </c>
      <c r="B4828" s="284" t="s">
        <v>18</v>
      </c>
      <c r="C4828" s="284" t="s">
        <v>18</v>
      </c>
      <c r="D4828" s="271">
        <v>42365</v>
      </c>
      <c r="E4828" s="272">
        <v>42365.402777777781</v>
      </c>
      <c r="F4828" s="271">
        <v>42365</v>
      </c>
      <c r="G4828" s="272">
        <v>42365.5</v>
      </c>
      <c r="H4828" s="272">
        <f t="shared" si="80"/>
        <v>9.7222222218988463E-2</v>
      </c>
      <c r="I4828" s="284">
        <v>3</v>
      </c>
      <c r="J4828" s="284"/>
      <c r="K4828" s="284"/>
      <c r="L4828" s="284" t="s">
        <v>9</v>
      </c>
      <c r="M4828" s="284" t="s">
        <v>12853</v>
      </c>
      <c r="N4828" s="268">
        <v>0.4</v>
      </c>
      <c r="O4828" s="284" t="s">
        <v>25</v>
      </c>
      <c r="P4828" s="284" t="s">
        <v>12854</v>
      </c>
      <c r="Q4828" s="284" t="s">
        <v>12855</v>
      </c>
      <c r="R4828" s="284">
        <v>0.14399999999999999</v>
      </c>
      <c r="S4828" s="284"/>
      <c r="T4828" s="284">
        <f t="shared" si="81"/>
        <v>0.14399999999999999</v>
      </c>
      <c r="U4828" s="302"/>
      <c r="V4828" s="302"/>
      <c r="W4828" s="302"/>
      <c r="X4828" s="302"/>
      <c r="Y4828" s="302"/>
      <c r="Z4828" s="302"/>
      <c r="AA4828" s="302"/>
      <c r="AB4828" s="302"/>
      <c r="AC4828" s="302"/>
      <c r="AD4828" s="302" t="s">
        <v>54</v>
      </c>
      <c r="AE4828" s="302"/>
      <c r="AF4828" s="302"/>
      <c r="AG4828" s="302"/>
      <c r="AH4828" s="286"/>
      <c r="AI4828" s="286"/>
      <c r="AJ4828" s="342"/>
    </row>
    <row r="4829" spans="1:36" ht="37.5">
      <c r="A4829" s="279" t="s">
        <v>12463</v>
      </c>
      <c r="B4829" s="284" t="s">
        <v>18</v>
      </c>
      <c r="C4829" s="284" t="s">
        <v>18</v>
      </c>
      <c r="D4829" s="271">
        <v>42365</v>
      </c>
      <c r="E4829" s="272">
        <v>42365.404861111114</v>
      </c>
      <c r="F4829" s="271">
        <v>42365</v>
      </c>
      <c r="G4829" s="272">
        <v>42365.656944444447</v>
      </c>
      <c r="H4829" s="272">
        <f t="shared" si="80"/>
        <v>0.25208333333284827</v>
      </c>
      <c r="I4829" s="284">
        <v>9</v>
      </c>
      <c r="J4829" s="284"/>
      <c r="K4829" s="284"/>
      <c r="L4829" s="284" t="s">
        <v>9</v>
      </c>
      <c r="M4829" s="284" t="s">
        <v>12856</v>
      </c>
      <c r="N4829" s="268">
        <v>35</v>
      </c>
      <c r="O4829" s="284" t="s">
        <v>7</v>
      </c>
      <c r="P4829" s="284" t="s">
        <v>12857</v>
      </c>
      <c r="Q4829" s="284" t="s">
        <v>12858</v>
      </c>
      <c r="R4829" s="284">
        <v>9.2959999999999994</v>
      </c>
      <c r="S4829" s="284"/>
      <c r="T4829" s="284">
        <f t="shared" si="81"/>
        <v>9.2959999999999994</v>
      </c>
      <c r="U4829" s="302"/>
      <c r="V4829" s="302"/>
      <c r="W4829" s="302"/>
      <c r="X4829" s="302"/>
      <c r="Y4829" s="302"/>
      <c r="Z4829" s="302"/>
      <c r="AA4829" s="302"/>
      <c r="AB4829" s="302"/>
      <c r="AC4829" s="302"/>
      <c r="AD4829" s="302" t="s">
        <v>54</v>
      </c>
      <c r="AE4829" s="302"/>
      <c r="AF4829" s="302"/>
      <c r="AG4829" s="302"/>
      <c r="AH4829" s="286"/>
      <c r="AI4829" s="286"/>
      <c r="AJ4829" s="342"/>
    </row>
    <row r="4830" spans="1:36" ht="75">
      <c r="A4830" s="279" t="s">
        <v>12463</v>
      </c>
      <c r="B4830" s="284" t="s">
        <v>18</v>
      </c>
      <c r="C4830" s="284" t="s">
        <v>18</v>
      </c>
      <c r="D4830" s="271">
        <v>42365</v>
      </c>
      <c r="E4830" s="272">
        <v>42365.416666666664</v>
      </c>
      <c r="F4830" s="271">
        <v>42367</v>
      </c>
      <c r="G4830" s="272">
        <v>42367.708333333336</v>
      </c>
      <c r="H4830" s="272">
        <f t="shared" si="80"/>
        <v>2.2916666666715173</v>
      </c>
      <c r="I4830" s="284">
        <v>2</v>
      </c>
      <c r="J4830" s="284"/>
      <c r="K4830" s="284"/>
      <c r="L4830" s="284" t="s">
        <v>9</v>
      </c>
      <c r="M4830" s="284" t="s">
        <v>7</v>
      </c>
      <c r="N4830" s="268">
        <v>0.4</v>
      </c>
      <c r="O4830" s="284" t="s">
        <v>7</v>
      </c>
      <c r="P4830" s="284" t="s">
        <v>2756</v>
      </c>
      <c r="Q4830" s="284" t="s">
        <v>12859</v>
      </c>
      <c r="R4830" s="284">
        <f>1.116+1.276+0.532</f>
        <v>2.9240000000000004</v>
      </c>
      <c r="S4830" s="284"/>
      <c r="T4830" s="284">
        <f t="shared" si="81"/>
        <v>2.9240000000000004</v>
      </c>
      <c r="U4830" s="302"/>
      <c r="V4830" s="302"/>
      <c r="W4830" s="302"/>
      <c r="X4830" s="302"/>
      <c r="Y4830" s="302"/>
      <c r="Z4830" s="302"/>
      <c r="AA4830" s="302"/>
      <c r="AB4830" s="302"/>
      <c r="AC4830" s="302"/>
      <c r="AD4830" s="302" t="s">
        <v>54</v>
      </c>
      <c r="AE4830" s="302"/>
      <c r="AF4830" s="302"/>
      <c r="AG4830" s="302" t="s">
        <v>13929</v>
      </c>
      <c r="AH4830" s="286"/>
      <c r="AI4830" s="286"/>
      <c r="AJ4830" s="342"/>
    </row>
    <row r="4831" spans="1:36" ht="37.5">
      <c r="A4831" s="279" t="s">
        <v>12463</v>
      </c>
      <c r="B4831" s="284" t="s">
        <v>18</v>
      </c>
      <c r="C4831" s="284" t="s">
        <v>18</v>
      </c>
      <c r="D4831" s="271">
        <v>42365</v>
      </c>
      <c r="E4831" s="272">
        <v>42365.456250000003</v>
      </c>
      <c r="F4831" s="271">
        <v>42365</v>
      </c>
      <c r="G4831" s="272">
        <v>42365.484027777777</v>
      </c>
      <c r="H4831" s="272">
        <f t="shared" si="80"/>
        <v>2.7777777773735579E-2</v>
      </c>
      <c r="I4831" s="284">
        <v>9</v>
      </c>
      <c r="J4831" s="284"/>
      <c r="K4831" s="284"/>
      <c r="L4831" s="284" t="s">
        <v>9</v>
      </c>
      <c r="M4831" s="284" t="s">
        <v>703</v>
      </c>
      <c r="N4831" s="268">
        <v>0.4</v>
      </c>
      <c r="O4831" s="284" t="s">
        <v>2</v>
      </c>
      <c r="P4831" s="284" t="s">
        <v>560</v>
      </c>
      <c r="Q4831" s="284" t="s">
        <v>12860</v>
      </c>
      <c r="R4831" s="284">
        <v>1.22</v>
      </c>
      <c r="S4831" s="284"/>
      <c r="T4831" s="284">
        <f t="shared" si="81"/>
        <v>1.22</v>
      </c>
      <c r="U4831" s="302"/>
      <c r="V4831" s="302"/>
      <c r="W4831" s="302"/>
      <c r="X4831" s="302"/>
      <c r="Y4831" s="302"/>
      <c r="Z4831" s="302"/>
      <c r="AA4831" s="302"/>
      <c r="AB4831" s="302"/>
      <c r="AC4831" s="302"/>
      <c r="AD4831" s="302" t="s">
        <v>54</v>
      </c>
      <c r="AE4831" s="302"/>
      <c r="AF4831" s="302"/>
      <c r="AG4831" s="302"/>
      <c r="AH4831" s="286"/>
      <c r="AI4831" s="286"/>
      <c r="AJ4831" s="342"/>
    </row>
    <row r="4832" spans="1:36" ht="37.5">
      <c r="A4832" s="279" t="s">
        <v>12042</v>
      </c>
      <c r="B4832" s="284" t="s">
        <v>18</v>
      </c>
      <c r="C4832" s="284" t="s">
        <v>18</v>
      </c>
      <c r="D4832" s="271">
        <v>42330</v>
      </c>
      <c r="E4832" s="272">
        <v>42330.291666666664</v>
      </c>
      <c r="F4832" s="271">
        <v>42330</v>
      </c>
      <c r="G4832" s="272">
        <v>42330.479166666664</v>
      </c>
      <c r="H4832" s="272">
        <f t="shared" si="80"/>
        <v>0.1875</v>
      </c>
      <c r="I4832" s="284">
        <v>2</v>
      </c>
      <c r="J4832" s="284"/>
      <c r="K4832" s="284"/>
      <c r="L4832" s="284" t="s">
        <v>9</v>
      </c>
      <c r="M4832" s="284" t="s">
        <v>7</v>
      </c>
      <c r="N4832" s="268">
        <v>0.4</v>
      </c>
      <c r="O4832" s="284" t="s">
        <v>7</v>
      </c>
      <c r="P4832" s="284" t="s">
        <v>12430</v>
      </c>
      <c r="Q4832" s="284" t="s">
        <v>12431</v>
      </c>
      <c r="R4832" s="284">
        <v>1.5109999999999999</v>
      </c>
      <c r="S4832" s="284"/>
      <c r="T4832" s="284">
        <f t="shared" si="81"/>
        <v>1.5109999999999999</v>
      </c>
      <c r="U4832" s="302"/>
      <c r="V4832" s="302"/>
      <c r="W4832" s="302"/>
      <c r="X4832" s="302"/>
      <c r="Y4832" s="302"/>
      <c r="Z4832" s="302"/>
      <c r="AA4832" s="302"/>
      <c r="AB4832" s="302"/>
      <c r="AC4832" s="302"/>
      <c r="AD4832" s="302" t="s">
        <v>66</v>
      </c>
      <c r="AE4832" s="302"/>
      <c r="AF4832" s="302"/>
      <c r="AG4832" s="302"/>
      <c r="AH4832" s="286"/>
      <c r="AI4832" s="286"/>
      <c r="AJ4832" s="342"/>
    </row>
    <row r="4833" spans="1:36" ht="75">
      <c r="A4833" s="279" t="s">
        <v>12463</v>
      </c>
      <c r="B4833" s="284" t="s">
        <v>18</v>
      </c>
      <c r="C4833" s="284" t="s">
        <v>18</v>
      </c>
      <c r="D4833" s="271">
        <v>42365</v>
      </c>
      <c r="E4833" s="272">
        <v>42365.459722222222</v>
      </c>
      <c r="F4833" s="271">
        <v>42365</v>
      </c>
      <c r="G4833" s="272">
        <v>42365.506944444445</v>
      </c>
      <c r="H4833" s="272">
        <f t="shared" si="80"/>
        <v>4.7222222223354038E-2</v>
      </c>
      <c r="I4833" s="284">
        <v>107</v>
      </c>
      <c r="J4833" s="284"/>
      <c r="K4833" s="284"/>
      <c r="L4833" s="284" t="s">
        <v>9</v>
      </c>
      <c r="M4833" s="284" t="s">
        <v>7</v>
      </c>
      <c r="N4833" s="268" t="s">
        <v>3</v>
      </c>
      <c r="O4833" s="284" t="s">
        <v>7</v>
      </c>
      <c r="P4833" s="284" t="s">
        <v>12862</v>
      </c>
      <c r="Q4833" s="284" t="s">
        <v>12863</v>
      </c>
      <c r="R4833" s="284">
        <v>10.77</v>
      </c>
      <c r="S4833" s="284"/>
      <c r="T4833" s="284">
        <f t="shared" si="81"/>
        <v>10.77</v>
      </c>
      <c r="U4833" s="302"/>
      <c r="V4833" s="302"/>
      <c r="W4833" s="302"/>
      <c r="X4833" s="302"/>
      <c r="Y4833" s="302"/>
      <c r="Z4833" s="302"/>
      <c r="AA4833" s="302"/>
      <c r="AB4833" s="302"/>
      <c r="AC4833" s="302"/>
      <c r="AD4833" s="302" t="s">
        <v>54</v>
      </c>
      <c r="AE4833" s="302"/>
      <c r="AF4833" s="302"/>
      <c r="AG4833" s="302"/>
      <c r="AH4833" s="286"/>
      <c r="AI4833" s="286"/>
      <c r="AJ4833" s="342"/>
    </row>
    <row r="4834" spans="1:36" ht="56.25">
      <c r="A4834" s="279" t="s">
        <v>12042</v>
      </c>
      <c r="B4834" s="284" t="s">
        <v>18</v>
      </c>
      <c r="C4834" s="284" t="s">
        <v>18</v>
      </c>
      <c r="D4834" s="271">
        <v>42330</v>
      </c>
      <c r="E4834" s="272">
        <v>42330.583333333336</v>
      </c>
      <c r="F4834" s="271">
        <v>42330</v>
      </c>
      <c r="G4834" s="272">
        <v>42330.791666666664</v>
      </c>
      <c r="H4834" s="272">
        <f t="shared" si="80"/>
        <v>0.20833333332848269</v>
      </c>
      <c r="I4834" s="284">
        <v>3</v>
      </c>
      <c r="J4834" s="284"/>
      <c r="K4834" s="284"/>
      <c r="L4834" s="284" t="s">
        <v>9</v>
      </c>
      <c r="M4834" s="284" t="s">
        <v>7</v>
      </c>
      <c r="N4834" s="268">
        <v>0.4</v>
      </c>
      <c r="O4834" s="284" t="s">
        <v>7</v>
      </c>
      <c r="P4834" s="284" t="s">
        <v>12434</v>
      </c>
      <c r="Q4834" s="284" t="s">
        <v>12435</v>
      </c>
      <c r="R4834" s="284">
        <v>1.1599999999999999</v>
      </c>
      <c r="S4834" s="284"/>
      <c r="T4834" s="284">
        <f t="shared" si="81"/>
        <v>1.1599999999999999</v>
      </c>
      <c r="U4834" s="302"/>
      <c r="V4834" s="302"/>
      <c r="W4834" s="302"/>
      <c r="X4834" s="302"/>
      <c r="Y4834" s="302"/>
      <c r="Z4834" s="302"/>
      <c r="AA4834" s="302"/>
      <c r="AB4834" s="302"/>
      <c r="AC4834" s="302"/>
      <c r="AD4834" s="302" t="s">
        <v>66</v>
      </c>
      <c r="AE4834" s="302"/>
      <c r="AF4834" s="302"/>
      <c r="AG4834" s="302"/>
      <c r="AH4834" s="286"/>
      <c r="AI4834" s="286"/>
      <c r="AJ4834" s="342"/>
    </row>
    <row r="4835" spans="1:36" ht="56.25">
      <c r="A4835" s="279" t="s">
        <v>12463</v>
      </c>
      <c r="B4835" s="284" t="s">
        <v>18</v>
      </c>
      <c r="C4835" s="284" t="s">
        <v>18</v>
      </c>
      <c r="D4835" s="271">
        <v>42365</v>
      </c>
      <c r="E4835" s="272">
        <v>42365.833333333336</v>
      </c>
      <c r="F4835" s="271">
        <v>42365</v>
      </c>
      <c r="G4835" s="272">
        <v>42365.916666666664</v>
      </c>
      <c r="H4835" s="272">
        <f t="shared" si="80"/>
        <v>8.3333333328482695E-2</v>
      </c>
      <c r="I4835" s="284">
        <v>2</v>
      </c>
      <c r="J4835" s="284"/>
      <c r="K4835" s="284"/>
      <c r="L4835" s="284" t="s">
        <v>9</v>
      </c>
      <c r="M4835" s="284" t="s">
        <v>337</v>
      </c>
      <c r="N4835" s="268">
        <v>0.4</v>
      </c>
      <c r="O4835" s="284" t="s">
        <v>2</v>
      </c>
      <c r="P4835" s="284" t="s">
        <v>12865</v>
      </c>
      <c r="Q4835" s="284" t="s">
        <v>12082</v>
      </c>
      <c r="R4835" s="284">
        <v>0.11899999999999999</v>
      </c>
      <c r="S4835" s="284"/>
      <c r="T4835" s="284">
        <f t="shared" si="81"/>
        <v>0.11899999999999999</v>
      </c>
      <c r="U4835" s="302"/>
      <c r="V4835" s="302"/>
      <c r="W4835" s="302"/>
      <c r="X4835" s="302"/>
      <c r="Y4835" s="302"/>
      <c r="Z4835" s="302"/>
      <c r="AA4835" s="302"/>
      <c r="AB4835" s="302"/>
      <c r="AC4835" s="302"/>
      <c r="AD4835" s="302" t="s">
        <v>54</v>
      </c>
      <c r="AE4835" s="302"/>
      <c r="AF4835" s="302"/>
      <c r="AG4835" s="302"/>
      <c r="AH4835" s="286"/>
      <c r="AI4835" s="286"/>
      <c r="AJ4835" s="342"/>
    </row>
    <row r="4836" spans="1:36" ht="93.75">
      <c r="A4836" s="279" t="s">
        <v>12042</v>
      </c>
      <c r="B4836" s="284" t="s">
        <v>85</v>
      </c>
      <c r="C4836" s="284" t="s">
        <v>85</v>
      </c>
      <c r="D4836" s="271">
        <v>42331</v>
      </c>
      <c r="E4836" s="272">
        <v>6.2499999999999995E-3</v>
      </c>
      <c r="F4836" s="271">
        <v>42331</v>
      </c>
      <c r="G4836" s="272">
        <v>6.2499999999999995E-3</v>
      </c>
      <c r="H4836" s="272">
        <v>3.4722222222222222E-5</v>
      </c>
      <c r="I4836" s="268">
        <v>60</v>
      </c>
      <c r="J4836" s="269" t="s">
        <v>243</v>
      </c>
      <c r="K4836" s="268" t="s">
        <v>8</v>
      </c>
      <c r="L4836" s="267" t="s">
        <v>9</v>
      </c>
      <c r="M4836" s="285" t="s">
        <v>12457</v>
      </c>
      <c r="N4836" s="268">
        <v>35</v>
      </c>
      <c r="O4836" s="269" t="s">
        <v>7</v>
      </c>
      <c r="P4836" s="285" t="s">
        <v>12323</v>
      </c>
      <c r="Q4836" s="267" t="s">
        <v>12328</v>
      </c>
      <c r="R4836" s="270">
        <v>226.964</v>
      </c>
      <c r="S4836" s="270">
        <v>50.704000000000001</v>
      </c>
      <c r="T4836" s="270">
        <v>277.66800000000001</v>
      </c>
      <c r="U4836" s="313" t="s">
        <v>28</v>
      </c>
      <c r="V4836" s="313">
        <v>2010</v>
      </c>
      <c r="W4836" s="312" t="s">
        <v>10806</v>
      </c>
      <c r="X4836" s="312" t="s">
        <v>128</v>
      </c>
      <c r="Y4836" s="312">
        <v>2015</v>
      </c>
      <c r="Z4836" s="312">
        <v>100</v>
      </c>
      <c r="AA4836" s="312">
        <v>2016</v>
      </c>
      <c r="AB4836" s="312">
        <v>0</v>
      </c>
      <c r="AC4836" s="312">
        <v>2011</v>
      </c>
      <c r="AD4836" s="313" t="s">
        <v>66</v>
      </c>
      <c r="AE4836" s="312" t="s">
        <v>586</v>
      </c>
      <c r="AF4836" s="312" t="s">
        <v>586</v>
      </c>
      <c r="AG4836" s="316" t="s">
        <v>902</v>
      </c>
      <c r="AH4836" s="286"/>
      <c r="AI4836" s="286"/>
      <c r="AJ4836" s="342"/>
    </row>
    <row r="4837" spans="1:36" ht="56.25">
      <c r="A4837" s="279" t="s">
        <v>12463</v>
      </c>
      <c r="B4837" s="284" t="s">
        <v>18</v>
      </c>
      <c r="C4837" s="284" t="s">
        <v>18</v>
      </c>
      <c r="D4837" s="271">
        <v>42365</v>
      </c>
      <c r="E4837" s="272">
        <v>42365.743055555555</v>
      </c>
      <c r="F4837" s="271">
        <v>42365</v>
      </c>
      <c r="G4837" s="272">
        <v>42365.753472222219</v>
      </c>
      <c r="H4837" s="272">
        <f>G4837-E4837</f>
        <v>1.0416666664241347E-2</v>
      </c>
      <c r="I4837" s="284">
        <v>9</v>
      </c>
      <c r="J4837" s="284"/>
      <c r="K4837" s="284"/>
      <c r="L4837" s="284" t="s">
        <v>9</v>
      </c>
      <c r="M4837" s="284" t="s">
        <v>12839</v>
      </c>
      <c r="N4837" s="268" t="s">
        <v>3</v>
      </c>
      <c r="O4837" s="284" t="s">
        <v>7</v>
      </c>
      <c r="P4837" s="284" t="s">
        <v>12868</v>
      </c>
      <c r="Q4837" s="284" t="s">
        <v>12869</v>
      </c>
      <c r="R4837" s="284">
        <v>0.91</v>
      </c>
      <c r="S4837" s="284"/>
      <c r="T4837" s="284">
        <f>R4837+S4837</f>
        <v>0.91</v>
      </c>
      <c r="U4837" s="302"/>
      <c r="V4837" s="302"/>
      <c r="W4837" s="302"/>
      <c r="X4837" s="302"/>
      <c r="Y4837" s="302"/>
      <c r="Z4837" s="302"/>
      <c r="AA4837" s="302"/>
      <c r="AB4837" s="302"/>
      <c r="AC4837" s="302"/>
      <c r="AD4837" s="302" t="s">
        <v>54</v>
      </c>
      <c r="AE4837" s="302"/>
      <c r="AF4837" s="302"/>
      <c r="AG4837" s="302"/>
      <c r="AH4837" s="286"/>
      <c r="AI4837" s="286"/>
      <c r="AJ4837" s="342"/>
    </row>
    <row r="4838" spans="1:36" ht="56.25">
      <c r="A4838" s="279" t="s">
        <v>12463</v>
      </c>
      <c r="B4838" s="284" t="s">
        <v>18</v>
      </c>
      <c r="C4838" s="284" t="s">
        <v>18</v>
      </c>
      <c r="D4838" s="271">
        <v>42365</v>
      </c>
      <c r="E4838" s="272">
        <v>42365.9375</v>
      </c>
      <c r="F4838" s="271">
        <v>42365</v>
      </c>
      <c r="G4838" s="272">
        <v>42365.947916666664</v>
      </c>
      <c r="H4838" s="272">
        <f>G4838-E4838</f>
        <v>1.0416666664241347E-2</v>
      </c>
      <c r="I4838" s="284">
        <v>9</v>
      </c>
      <c r="J4838" s="284"/>
      <c r="K4838" s="284"/>
      <c r="L4838" s="284" t="s">
        <v>9</v>
      </c>
      <c r="M4838" s="284" t="s">
        <v>12839</v>
      </c>
      <c r="N4838" s="268" t="s">
        <v>3</v>
      </c>
      <c r="O4838" s="284" t="s">
        <v>7</v>
      </c>
      <c r="P4838" s="284" t="s">
        <v>12868</v>
      </c>
      <c r="Q4838" s="284" t="s">
        <v>12869</v>
      </c>
      <c r="R4838" s="284">
        <v>0.91</v>
      </c>
      <c r="S4838" s="284"/>
      <c r="T4838" s="284">
        <f>R4838+S4838</f>
        <v>0.91</v>
      </c>
      <c r="U4838" s="302"/>
      <c r="V4838" s="302"/>
      <c r="W4838" s="302"/>
      <c r="X4838" s="302"/>
      <c r="Y4838" s="302"/>
      <c r="Z4838" s="302"/>
      <c r="AA4838" s="302"/>
      <c r="AB4838" s="302"/>
      <c r="AC4838" s="302"/>
      <c r="AD4838" s="302" t="s">
        <v>54</v>
      </c>
      <c r="AE4838" s="302"/>
      <c r="AF4838" s="302"/>
      <c r="AG4838" s="302"/>
      <c r="AH4838" s="286"/>
      <c r="AI4838" s="286"/>
      <c r="AJ4838" s="342"/>
    </row>
    <row r="4839" spans="1:36" ht="78.75">
      <c r="A4839" s="279" t="s">
        <v>12042</v>
      </c>
      <c r="B4839" s="313" t="s">
        <v>85</v>
      </c>
      <c r="C4839" s="313" t="s">
        <v>85</v>
      </c>
      <c r="D4839" s="321">
        <v>42332</v>
      </c>
      <c r="E4839" s="322">
        <v>6.7361111111111108E-2</v>
      </c>
      <c r="F4839" s="321">
        <v>42332</v>
      </c>
      <c r="G4839" s="322">
        <v>6.7361111111111108E-2</v>
      </c>
      <c r="H4839" s="322">
        <v>1.1574074074074073E-5</v>
      </c>
      <c r="I4839" s="313">
        <v>21</v>
      </c>
      <c r="J4839" s="323" t="s">
        <v>12326</v>
      </c>
      <c r="K4839" s="313" t="s">
        <v>8</v>
      </c>
      <c r="L4839" s="313" t="s">
        <v>9</v>
      </c>
      <c r="M4839" s="313" t="s">
        <v>12647</v>
      </c>
      <c r="N4839" s="313">
        <v>110</v>
      </c>
      <c r="O4839" s="312" t="s">
        <v>7</v>
      </c>
      <c r="P4839" s="313" t="s">
        <v>12327</v>
      </c>
      <c r="Q4839" s="313" t="s">
        <v>12328</v>
      </c>
      <c r="R4839" s="313">
        <v>54.201000000000001</v>
      </c>
      <c r="S4839" s="313">
        <v>54.216999999999999</v>
      </c>
      <c r="T4839" s="312">
        <v>108.41800000000001</v>
      </c>
      <c r="U4839" s="313" t="s">
        <v>28</v>
      </c>
      <c r="V4839" s="313">
        <v>2009</v>
      </c>
      <c r="W4839" s="312" t="s">
        <v>13389</v>
      </c>
      <c r="X4839" s="312" t="s">
        <v>128</v>
      </c>
      <c r="Y4839" s="312">
        <v>2015</v>
      </c>
      <c r="Z4839" s="312">
        <v>100</v>
      </c>
      <c r="AA4839" s="312">
        <v>2016</v>
      </c>
      <c r="AB4839" s="312">
        <v>0</v>
      </c>
      <c r="AC4839" s="312">
        <v>2012</v>
      </c>
      <c r="AD4839" s="313" t="s">
        <v>66</v>
      </c>
      <c r="AE4839" s="312" t="s">
        <v>586</v>
      </c>
      <c r="AF4839" s="312" t="s">
        <v>586</v>
      </c>
      <c r="AG4839" s="316" t="s">
        <v>902</v>
      </c>
      <c r="AH4839" s="286"/>
      <c r="AI4839" s="286"/>
      <c r="AJ4839" s="342"/>
    </row>
    <row r="4840" spans="1:36" ht="56.25">
      <c r="A4840" s="279" t="s">
        <v>12042</v>
      </c>
      <c r="B4840" s="284" t="s">
        <v>85</v>
      </c>
      <c r="C4840" s="284" t="s">
        <v>85</v>
      </c>
      <c r="D4840" s="271">
        <v>42332</v>
      </c>
      <c r="E4840" s="272">
        <v>0.11597222222222221</v>
      </c>
      <c r="F4840" s="271">
        <v>42332</v>
      </c>
      <c r="G4840" s="272">
        <v>0.11597222222222221</v>
      </c>
      <c r="H4840" s="322">
        <v>1.1574074074074073E-5</v>
      </c>
      <c r="I4840" s="268">
        <v>0</v>
      </c>
      <c r="J4840" s="269" t="s">
        <v>12648</v>
      </c>
      <c r="K4840" s="268" t="s">
        <v>8</v>
      </c>
      <c r="L4840" s="267" t="s">
        <v>9</v>
      </c>
      <c r="M4840" s="285" t="s">
        <v>12649</v>
      </c>
      <c r="N4840" s="268">
        <v>110</v>
      </c>
      <c r="O4840" s="269" t="s">
        <v>7</v>
      </c>
      <c r="P4840" s="285" t="s">
        <v>12329</v>
      </c>
      <c r="Q4840" s="267" t="s">
        <v>12328</v>
      </c>
      <c r="R4840" s="270"/>
      <c r="S4840" s="270"/>
      <c r="T4840" s="270"/>
      <c r="U4840" s="313" t="s">
        <v>28</v>
      </c>
      <c r="V4840" s="313">
        <v>2009</v>
      </c>
      <c r="W4840" s="312" t="s">
        <v>13389</v>
      </c>
      <c r="X4840" s="312" t="s">
        <v>128</v>
      </c>
      <c r="Y4840" s="312">
        <v>2015</v>
      </c>
      <c r="Z4840" s="312">
        <v>100</v>
      </c>
      <c r="AA4840" s="312">
        <v>2016</v>
      </c>
      <c r="AB4840" s="312">
        <v>0</v>
      </c>
      <c r="AC4840" s="312">
        <v>2012</v>
      </c>
      <c r="AD4840" s="313" t="s">
        <v>66</v>
      </c>
      <c r="AE4840" s="312" t="s">
        <v>586</v>
      </c>
      <c r="AF4840" s="312" t="s">
        <v>586</v>
      </c>
      <c r="AG4840" s="316" t="s">
        <v>902</v>
      </c>
      <c r="AH4840" s="286"/>
      <c r="AI4840" s="286"/>
      <c r="AJ4840" s="342"/>
    </row>
    <row r="4841" spans="1:36" ht="126" customHeight="1">
      <c r="A4841" s="279" t="s">
        <v>12042</v>
      </c>
      <c r="B4841" s="284" t="s">
        <v>85</v>
      </c>
      <c r="C4841" s="284" t="s">
        <v>85</v>
      </c>
      <c r="D4841" s="271">
        <v>42332</v>
      </c>
      <c r="E4841" s="272">
        <v>0.16250000000000001</v>
      </c>
      <c r="F4841" s="271">
        <v>42332</v>
      </c>
      <c r="G4841" s="272">
        <v>0.21527777777777779</v>
      </c>
      <c r="H4841" s="272">
        <v>5.2777777777777778E-2</v>
      </c>
      <c r="I4841" s="268">
        <v>2</v>
      </c>
      <c r="J4841" s="269" t="s">
        <v>243</v>
      </c>
      <c r="K4841" s="268"/>
      <c r="L4841" s="267" t="s">
        <v>9</v>
      </c>
      <c r="M4841" s="285" t="s">
        <v>12650</v>
      </c>
      <c r="N4841" s="268" t="s">
        <v>3</v>
      </c>
      <c r="O4841" s="269" t="s">
        <v>48</v>
      </c>
      <c r="P4841" s="285" t="s">
        <v>12651</v>
      </c>
      <c r="Q4841" s="267" t="s">
        <v>12328</v>
      </c>
      <c r="R4841" s="270">
        <v>8.6739999999999995</v>
      </c>
      <c r="S4841" s="270"/>
      <c r="T4841" s="270">
        <v>8.6739999999999995</v>
      </c>
      <c r="U4841" s="313" t="s">
        <v>28</v>
      </c>
      <c r="V4841" s="313">
        <v>2012</v>
      </c>
      <c r="W4841" s="312" t="s">
        <v>13390</v>
      </c>
      <c r="X4841" s="312" t="s">
        <v>128</v>
      </c>
      <c r="Y4841" s="312">
        <v>2015</v>
      </c>
      <c r="Z4841" s="312">
        <v>100</v>
      </c>
      <c r="AA4841" s="312">
        <v>2016</v>
      </c>
      <c r="AB4841" s="312">
        <v>0</v>
      </c>
      <c r="AC4841" s="312">
        <v>2015</v>
      </c>
      <c r="AD4841" s="313" t="s">
        <v>66</v>
      </c>
      <c r="AE4841" s="312" t="s">
        <v>586</v>
      </c>
      <c r="AF4841" s="312" t="s">
        <v>586</v>
      </c>
      <c r="AG4841" s="316" t="s">
        <v>902</v>
      </c>
      <c r="AH4841" s="286"/>
      <c r="AI4841" s="286"/>
      <c r="AJ4841" s="342"/>
    </row>
    <row r="4842" spans="1:36" ht="56.25">
      <c r="A4842" s="279" t="s">
        <v>12463</v>
      </c>
      <c r="B4842" s="284" t="s">
        <v>18</v>
      </c>
      <c r="C4842" s="284" t="s">
        <v>18</v>
      </c>
      <c r="D4842" s="271">
        <v>42365</v>
      </c>
      <c r="E4842" s="272">
        <v>42365.456250000003</v>
      </c>
      <c r="F4842" s="271">
        <v>42366</v>
      </c>
      <c r="G4842" s="272">
        <v>42366.458333333336</v>
      </c>
      <c r="H4842" s="272">
        <f t="shared" ref="H4842:H4847" si="82">G4842-E4842</f>
        <v>1.0020833333328483</v>
      </c>
      <c r="I4842" s="284">
        <v>15</v>
      </c>
      <c r="J4842" s="284"/>
      <c r="K4842" s="284"/>
      <c r="L4842" s="284" t="s">
        <v>9</v>
      </c>
      <c r="M4842" s="284" t="s">
        <v>7</v>
      </c>
      <c r="N4842" s="268" t="s">
        <v>3</v>
      </c>
      <c r="O4842" s="284" t="s">
        <v>7</v>
      </c>
      <c r="P4842" s="284" t="s">
        <v>343</v>
      </c>
      <c r="Q4842" s="284" t="s">
        <v>12861</v>
      </c>
      <c r="R4842" s="284">
        <f>13.924+2.778</f>
        <v>16.701999999999998</v>
      </c>
      <c r="S4842" s="284"/>
      <c r="T4842" s="284">
        <f>R4842+S4842</f>
        <v>16.701999999999998</v>
      </c>
      <c r="U4842" s="302"/>
      <c r="V4842" s="302"/>
      <c r="W4842" s="302"/>
      <c r="X4842" s="302"/>
      <c r="Y4842" s="302"/>
      <c r="Z4842" s="302"/>
      <c r="AA4842" s="302"/>
      <c r="AB4842" s="302"/>
      <c r="AC4842" s="302"/>
      <c r="AD4842" s="302" t="s">
        <v>66</v>
      </c>
      <c r="AE4842" s="302"/>
      <c r="AF4842" s="302"/>
      <c r="AG4842" s="302" t="s">
        <v>13929</v>
      </c>
      <c r="AH4842" s="286"/>
      <c r="AI4842" s="286"/>
      <c r="AJ4842" s="342"/>
    </row>
    <row r="4843" spans="1:36" ht="56.25">
      <c r="A4843" s="279" t="s">
        <v>12463</v>
      </c>
      <c r="B4843" s="284" t="s">
        <v>18</v>
      </c>
      <c r="C4843" s="284" t="s">
        <v>18</v>
      </c>
      <c r="D4843" s="271">
        <v>42365</v>
      </c>
      <c r="E4843" s="272">
        <v>42365.618055555555</v>
      </c>
      <c r="F4843" s="271">
        <v>42366</v>
      </c>
      <c r="G4843" s="272">
        <v>42366.5</v>
      </c>
      <c r="H4843" s="272">
        <f t="shared" si="82"/>
        <v>0.88194444444525288</v>
      </c>
      <c r="I4843" s="284">
        <v>3</v>
      </c>
      <c r="J4843" s="284"/>
      <c r="K4843" s="284"/>
      <c r="L4843" s="284" t="s">
        <v>9</v>
      </c>
      <c r="M4843" s="284" t="s">
        <v>7</v>
      </c>
      <c r="N4843" s="268">
        <v>0.4</v>
      </c>
      <c r="O4843" s="284" t="s">
        <v>7</v>
      </c>
      <c r="P4843" s="284" t="s">
        <v>12854</v>
      </c>
      <c r="Q4843" s="284" t="s">
        <v>12864</v>
      </c>
      <c r="R4843" s="284">
        <f>0.992+0.307</f>
        <v>1.2989999999999999</v>
      </c>
      <c r="S4843" s="284"/>
      <c r="T4843" s="284">
        <f>R4843+S4843</f>
        <v>1.2989999999999999</v>
      </c>
      <c r="U4843" s="302"/>
      <c r="V4843" s="302"/>
      <c r="W4843" s="302"/>
      <c r="X4843" s="302"/>
      <c r="Y4843" s="302"/>
      <c r="Z4843" s="302"/>
      <c r="AA4843" s="302"/>
      <c r="AB4843" s="302"/>
      <c r="AC4843" s="302"/>
      <c r="AD4843" s="302" t="s">
        <v>66</v>
      </c>
      <c r="AE4843" s="302"/>
      <c r="AF4843" s="302"/>
      <c r="AG4843" s="302" t="s">
        <v>13929</v>
      </c>
      <c r="AH4843" s="286"/>
      <c r="AI4843" s="286"/>
      <c r="AJ4843" s="342"/>
    </row>
    <row r="4844" spans="1:36" ht="56.25">
      <c r="A4844" s="279" t="s">
        <v>12463</v>
      </c>
      <c r="B4844" s="284" t="s">
        <v>18</v>
      </c>
      <c r="C4844" s="284" t="s">
        <v>18</v>
      </c>
      <c r="D4844" s="271">
        <v>42365</v>
      </c>
      <c r="E4844" s="272">
        <v>42365.990972222222</v>
      </c>
      <c r="F4844" s="271">
        <v>42366</v>
      </c>
      <c r="G4844" s="272">
        <v>42366.583333333336</v>
      </c>
      <c r="H4844" s="272">
        <f t="shared" si="82"/>
        <v>0.59236111111385981</v>
      </c>
      <c r="I4844" s="284">
        <v>4</v>
      </c>
      <c r="J4844" s="284"/>
      <c r="K4844" s="284"/>
      <c r="L4844" s="284" t="s">
        <v>9</v>
      </c>
      <c r="M4844" s="284" t="s">
        <v>7</v>
      </c>
      <c r="N4844" s="268">
        <v>0.4</v>
      </c>
      <c r="O4844" s="284" t="s">
        <v>7</v>
      </c>
      <c r="P4844" s="284" t="s">
        <v>12866</v>
      </c>
      <c r="Q4844" s="284" t="s">
        <v>12867</v>
      </c>
      <c r="R4844" s="284">
        <f>0.586+0.568</f>
        <v>1.1539999999999999</v>
      </c>
      <c r="S4844" s="284"/>
      <c r="T4844" s="284">
        <f>R4844+S4844</f>
        <v>1.1539999999999999</v>
      </c>
      <c r="U4844" s="302"/>
      <c r="V4844" s="302"/>
      <c r="W4844" s="302"/>
      <c r="X4844" s="302"/>
      <c r="Y4844" s="302"/>
      <c r="Z4844" s="302"/>
      <c r="AA4844" s="302"/>
      <c r="AB4844" s="302"/>
      <c r="AC4844" s="302"/>
      <c r="AD4844" s="302" t="s">
        <v>66</v>
      </c>
      <c r="AE4844" s="302"/>
      <c r="AF4844" s="302"/>
      <c r="AG4844" s="302" t="s">
        <v>13929</v>
      </c>
      <c r="AH4844" s="286"/>
      <c r="AI4844" s="286"/>
      <c r="AJ4844" s="342"/>
    </row>
    <row r="4845" spans="1:36" ht="103.5">
      <c r="A4845" s="279" t="s">
        <v>12463</v>
      </c>
      <c r="B4845" s="284" t="s">
        <v>12</v>
      </c>
      <c r="C4845" s="284" t="s">
        <v>127</v>
      </c>
      <c r="D4845" s="271">
        <v>42365</v>
      </c>
      <c r="E4845" s="272">
        <v>1.8749999999999999E-2</v>
      </c>
      <c r="F4845" s="271">
        <v>42365</v>
      </c>
      <c r="G4845" s="272">
        <v>0.61458333333333337</v>
      </c>
      <c r="H4845" s="272">
        <f t="shared" si="82"/>
        <v>0.59583333333333333</v>
      </c>
      <c r="I4845" s="284">
        <v>2</v>
      </c>
      <c r="J4845" s="284"/>
      <c r="K4845" s="284"/>
      <c r="L4845" s="284" t="s">
        <v>4</v>
      </c>
      <c r="M4845" s="284" t="s">
        <v>13333</v>
      </c>
      <c r="N4845" s="268" t="s">
        <v>3</v>
      </c>
      <c r="O4845" s="284" t="s">
        <v>25</v>
      </c>
      <c r="P4845" s="284" t="s">
        <v>13334</v>
      </c>
      <c r="Q4845" s="284" t="s">
        <v>13335</v>
      </c>
      <c r="R4845" s="284"/>
      <c r="S4845" s="284">
        <v>12.3</v>
      </c>
      <c r="T4845" s="284">
        <v>12.3</v>
      </c>
      <c r="U4845" s="302" t="s">
        <v>44</v>
      </c>
      <c r="V4845" s="302" t="s">
        <v>2002</v>
      </c>
      <c r="W4845" s="302" t="s">
        <v>13001</v>
      </c>
      <c r="X4845" s="302" t="s">
        <v>5231</v>
      </c>
      <c r="Y4845" s="302" t="s">
        <v>13336</v>
      </c>
      <c r="Z4845" s="302" t="s">
        <v>128</v>
      </c>
      <c r="AA4845" s="302" t="s">
        <v>13337</v>
      </c>
      <c r="AB4845" s="302" t="s">
        <v>128</v>
      </c>
      <c r="AC4845" s="302" t="s">
        <v>128</v>
      </c>
      <c r="AD4845" s="302" t="s">
        <v>56</v>
      </c>
      <c r="AE4845" s="302" t="s">
        <v>53</v>
      </c>
      <c r="AF4845" s="302" t="s">
        <v>57</v>
      </c>
      <c r="AG4845" s="302"/>
      <c r="AH4845" s="286"/>
      <c r="AI4845" s="286"/>
      <c r="AJ4845" s="342"/>
    </row>
    <row r="4846" spans="1:36" ht="112.5">
      <c r="A4846" s="279" t="s">
        <v>12463</v>
      </c>
      <c r="B4846" s="284" t="s">
        <v>12</v>
      </c>
      <c r="C4846" s="284" t="s">
        <v>12163</v>
      </c>
      <c r="D4846" s="271">
        <v>42365</v>
      </c>
      <c r="E4846" s="272">
        <v>0.47916666666666669</v>
      </c>
      <c r="F4846" s="271">
        <v>42365</v>
      </c>
      <c r="G4846" s="272">
        <v>0.47916666666666669</v>
      </c>
      <c r="H4846" s="272">
        <f t="shared" si="82"/>
        <v>0</v>
      </c>
      <c r="I4846" s="284">
        <v>13</v>
      </c>
      <c r="J4846" s="284" t="s">
        <v>12116</v>
      </c>
      <c r="K4846" s="284" t="s">
        <v>8</v>
      </c>
      <c r="L4846" s="284" t="s">
        <v>16</v>
      </c>
      <c r="M4846" s="284" t="s">
        <v>12164</v>
      </c>
      <c r="N4846" s="268">
        <v>110</v>
      </c>
      <c r="O4846" s="284" t="s">
        <v>7</v>
      </c>
      <c r="P4846" s="284" t="s">
        <v>12164</v>
      </c>
      <c r="Q4846" s="284" t="s">
        <v>13338</v>
      </c>
      <c r="R4846" s="284">
        <v>0.3</v>
      </c>
      <c r="S4846" s="284">
        <v>1.4</v>
      </c>
      <c r="T4846" s="284">
        <v>1.7</v>
      </c>
      <c r="U4846" s="302" t="s">
        <v>128</v>
      </c>
      <c r="V4846" s="302" t="s">
        <v>128</v>
      </c>
      <c r="W4846" s="302" t="s">
        <v>128</v>
      </c>
      <c r="X4846" s="302" t="s">
        <v>128</v>
      </c>
      <c r="Y4846" s="302" t="s">
        <v>128</v>
      </c>
      <c r="Z4846" s="302" t="s">
        <v>128</v>
      </c>
      <c r="AA4846" s="302" t="s">
        <v>128</v>
      </c>
      <c r="AB4846" s="302" t="s">
        <v>128</v>
      </c>
      <c r="AC4846" s="302" t="s">
        <v>128</v>
      </c>
      <c r="AD4846" s="302" t="s">
        <v>37</v>
      </c>
      <c r="AE4846" s="302" t="s">
        <v>128</v>
      </c>
      <c r="AF4846" s="302" t="s">
        <v>128</v>
      </c>
      <c r="AG4846" s="302"/>
      <c r="AH4846" s="286"/>
      <c r="AI4846" s="286"/>
      <c r="AJ4846" s="342"/>
    </row>
    <row r="4847" spans="1:36" ht="63">
      <c r="A4847" s="279" t="s">
        <v>12463</v>
      </c>
      <c r="B4847" s="313" t="s">
        <v>85</v>
      </c>
      <c r="C4847" s="313" t="s">
        <v>85</v>
      </c>
      <c r="D4847" s="321">
        <v>42366</v>
      </c>
      <c r="E4847" s="322">
        <v>0.72083333333333333</v>
      </c>
      <c r="F4847" s="321">
        <v>42366</v>
      </c>
      <c r="G4847" s="322">
        <v>0.78472222222222221</v>
      </c>
      <c r="H4847" s="322">
        <f t="shared" si="82"/>
        <v>6.3888888888888884E-2</v>
      </c>
      <c r="I4847" s="313">
        <v>4</v>
      </c>
      <c r="J4847" s="323" t="s">
        <v>445</v>
      </c>
      <c r="K4847" s="324"/>
      <c r="L4847" s="313" t="s">
        <v>29</v>
      </c>
      <c r="M4847" s="313" t="s">
        <v>12843</v>
      </c>
      <c r="N4847" s="313" t="s">
        <v>3</v>
      </c>
      <c r="O4847" s="313" t="s">
        <v>7</v>
      </c>
      <c r="P4847" s="313" t="s">
        <v>12844</v>
      </c>
      <c r="Q4847" s="313" t="s">
        <v>12845</v>
      </c>
      <c r="R4847" s="313">
        <v>41.627000000000002</v>
      </c>
      <c r="S4847" s="313"/>
      <c r="T4847" s="312">
        <f>S4847+R4847</f>
        <v>41.627000000000002</v>
      </c>
      <c r="U4847" s="313" t="s">
        <v>28</v>
      </c>
      <c r="V4847" s="313" t="s">
        <v>128</v>
      </c>
      <c r="W4847" s="313" t="s">
        <v>128</v>
      </c>
      <c r="X4847" s="313" t="s">
        <v>128</v>
      </c>
      <c r="Y4847" s="313" t="s">
        <v>128</v>
      </c>
      <c r="Z4847" s="313" t="s">
        <v>128</v>
      </c>
      <c r="AA4847" s="313" t="s">
        <v>128</v>
      </c>
      <c r="AB4847" s="313" t="s">
        <v>128</v>
      </c>
      <c r="AC4847" s="313" t="s">
        <v>128</v>
      </c>
      <c r="AD4847" s="313" t="s">
        <v>0</v>
      </c>
      <c r="AE4847" s="312" t="s">
        <v>586</v>
      </c>
      <c r="AF4847" s="312" t="s">
        <v>586</v>
      </c>
      <c r="AG4847" s="316" t="s">
        <v>905</v>
      </c>
      <c r="AH4847" s="286"/>
      <c r="AI4847" s="286"/>
      <c r="AJ4847" s="342"/>
    </row>
    <row r="4848" spans="1:36" ht="131.25">
      <c r="A4848" s="279" t="s">
        <v>12463</v>
      </c>
      <c r="B4848" s="284" t="s">
        <v>1412</v>
      </c>
      <c r="C4848" s="284" t="s">
        <v>1423</v>
      </c>
      <c r="D4848" s="271">
        <v>42366</v>
      </c>
      <c r="E4848" s="272">
        <v>0.65555555555555556</v>
      </c>
      <c r="F4848" s="271">
        <v>42366</v>
      </c>
      <c r="G4848" s="272">
        <v>0.65625</v>
      </c>
      <c r="H4848" s="272">
        <v>6.9444444444444447E-4</v>
      </c>
      <c r="I4848" s="284">
        <v>0</v>
      </c>
      <c r="J4848" s="284" t="s">
        <v>13980</v>
      </c>
      <c r="K4848" s="284"/>
      <c r="L4848" s="284" t="s">
        <v>4</v>
      </c>
      <c r="M4848" s="284" t="s">
        <v>13981</v>
      </c>
      <c r="N4848" s="268" t="s">
        <v>3</v>
      </c>
      <c r="O4848" s="284" t="s">
        <v>2</v>
      </c>
      <c r="P4848" s="284" t="s">
        <v>13982</v>
      </c>
      <c r="Q4848" s="284" t="s">
        <v>13983</v>
      </c>
      <c r="R4848" s="284"/>
      <c r="S4848" s="284"/>
      <c r="T4848" s="284"/>
      <c r="U4848" s="302"/>
      <c r="V4848" s="302" t="s">
        <v>128</v>
      </c>
      <c r="W4848" s="302" t="s">
        <v>128</v>
      </c>
      <c r="X4848" s="302" t="s">
        <v>128</v>
      </c>
      <c r="Y4848" s="302" t="s">
        <v>13942</v>
      </c>
      <c r="Z4848" s="302" t="s">
        <v>128</v>
      </c>
      <c r="AA4848" s="302" t="s">
        <v>128</v>
      </c>
      <c r="AB4848" s="302">
        <v>0</v>
      </c>
      <c r="AC4848" s="302" t="s">
        <v>13936</v>
      </c>
      <c r="AD4848" s="302" t="s">
        <v>74</v>
      </c>
      <c r="AE4848" s="302"/>
      <c r="AF4848" s="302" t="s">
        <v>128</v>
      </c>
      <c r="AG4848" s="302" t="s">
        <v>128</v>
      </c>
      <c r="AH4848" s="286"/>
      <c r="AI4848" s="286"/>
      <c r="AJ4848" s="342"/>
    </row>
    <row r="4849" spans="1:36" ht="409.5">
      <c r="A4849" s="279" t="s">
        <v>12463</v>
      </c>
      <c r="B4849" s="284" t="s">
        <v>19</v>
      </c>
      <c r="C4849" s="284" t="s">
        <v>19</v>
      </c>
      <c r="D4849" s="271">
        <v>42366</v>
      </c>
      <c r="E4849" s="272">
        <v>8.3333333333333329E-2</v>
      </c>
      <c r="F4849" s="271">
        <v>42366</v>
      </c>
      <c r="G4849" s="272">
        <v>0.85138888888888886</v>
      </c>
      <c r="H4849" s="272">
        <v>0.76805555555555549</v>
      </c>
      <c r="I4849" s="284">
        <v>7</v>
      </c>
      <c r="J4849" s="284"/>
      <c r="K4849" s="284"/>
      <c r="L4849" s="284" t="s">
        <v>4</v>
      </c>
      <c r="M4849" s="284" t="s">
        <v>11560</v>
      </c>
      <c r="N4849" s="268">
        <v>35</v>
      </c>
      <c r="O4849" s="284" t="s">
        <v>13</v>
      </c>
      <c r="P4849" s="284" t="s">
        <v>11225</v>
      </c>
      <c r="Q4849" s="284" t="s">
        <v>13523</v>
      </c>
      <c r="R4849" s="284">
        <v>29</v>
      </c>
      <c r="S4849" s="284"/>
      <c r="T4849" s="284">
        <v>29</v>
      </c>
      <c r="U4849" s="302" t="s">
        <v>33</v>
      </c>
      <c r="V4849" s="302">
        <v>1992</v>
      </c>
      <c r="W4849" s="302" t="s">
        <v>13522</v>
      </c>
      <c r="X4849" s="302" t="s">
        <v>2104</v>
      </c>
      <c r="Y4849" s="302">
        <v>42083</v>
      </c>
      <c r="Z4849" s="302">
        <v>100</v>
      </c>
      <c r="AA4849" s="302">
        <v>42663</v>
      </c>
      <c r="AB4849" s="302">
        <v>0</v>
      </c>
      <c r="AC4849" s="302">
        <v>42082</v>
      </c>
      <c r="AD4849" s="302" t="s">
        <v>0</v>
      </c>
      <c r="AE4849" s="302"/>
      <c r="AF4849" s="302"/>
      <c r="AG4849" s="302"/>
      <c r="AH4849" s="286"/>
      <c r="AI4849" s="286"/>
      <c r="AJ4849" s="342"/>
    </row>
    <row r="4850" spans="1:36" ht="93.75">
      <c r="A4850" s="279" t="s">
        <v>12463</v>
      </c>
      <c r="B4850" s="284" t="s">
        <v>19</v>
      </c>
      <c r="C4850" s="284" t="s">
        <v>19</v>
      </c>
      <c r="D4850" s="271">
        <v>42366</v>
      </c>
      <c r="E4850" s="272">
        <v>0.56597222222222221</v>
      </c>
      <c r="F4850" s="271">
        <v>42366</v>
      </c>
      <c r="G4850" s="272">
        <v>0.65625</v>
      </c>
      <c r="H4850" s="272">
        <v>9.027777777777779E-2</v>
      </c>
      <c r="I4850" s="284">
        <v>3</v>
      </c>
      <c r="J4850" s="284"/>
      <c r="K4850" s="284"/>
      <c r="L4850" s="284" t="s">
        <v>4</v>
      </c>
      <c r="M4850" s="284" t="s">
        <v>159</v>
      </c>
      <c r="N4850" s="268" t="s">
        <v>3</v>
      </c>
      <c r="O4850" s="284" t="s">
        <v>7</v>
      </c>
      <c r="P4850" s="284" t="s">
        <v>12916</v>
      </c>
      <c r="Q4850" s="284" t="s">
        <v>12917</v>
      </c>
      <c r="R4850" s="284">
        <v>3</v>
      </c>
      <c r="S4850" s="284"/>
      <c r="T4850" s="284">
        <v>3</v>
      </c>
      <c r="U4850" s="302" t="s">
        <v>28</v>
      </c>
      <c r="V4850" s="302">
        <v>1973</v>
      </c>
      <c r="W4850" s="302" t="s">
        <v>1709</v>
      </c>
      <c r="X4850" s="302">
        <v>0</v>
      </c>
      <c r="Y4850" s="302">
        <v>42366</v>
      </c>
      <c r="Z4850" s="302">
        <v>50</v>
      </c>
      <c r="AA4850" s="302"/>
      <c r="AB4850" s="302">
        <v>0</v>
      </c>
      <c r="AC4850" s="302">
        <v>42359</v>
      </c>
      <c r="AD4850" s="302" t="s">
        <v>0</v>
      </c>
      <c r="AE4850" s="302"/>
      <c r="AF4850" s="302"/>
      <c r="AG4850" s="302"/>
      <c r="AH4850" s="286"/>
      <c r="AI4850" s="286"/>
      <c r="AJ4850" s="342"/>
    </row>
    <row r="4851" spans="1:36" ht="56.25">
      <c r="A4851" s="279" t="s">
        <v>8946</v>
      </c>
      <c r="B4851" s="284" t="s">
        <v>18</v>
      </c>
      <c r="C4851" s="284" t="s">
        <v>18</v>
      </c>
      <c r="D4851" s="271">
        <v>42274</v>
      </c>
      <c r="E4851" s="272">
        <v>42274.375</v>
      </c>
      <c r="F4851" s="271">
        <v>42274</v>
      </c>
      <c r="G4851" s="272">
        <v>42274.416666666664</v>
      </c>
      <c r="H4851" s="272">
        <f>G4851-E4851</f>
        <v>4.1666666664241347E-2</v>
      </c>
      <c r="I4851" s="284">
        <v>1</v>
      </c>
      <c r="J4851" s="284"/>
      <c r="K4851" s="284"/>
      <c r="L4851" s="284" t="s">
        <v>4</v>
      </c>
      <c r="M4851" s="284" t="s">
        <v>337</v>
      </c>
      <c r="N4851" s="268">
        <v>0.4</v>
      </c>
      <c r="O4851" s="284" t="s">
        <v>2</v>
      </c>
      <c r="P4851" s="284" t="s">
        <v>8736</v>
      </c>
      <c r="Q4851" s="284" t="s">
        <v>9249</v>
      </c>
      <c r="R4851" s="284"/>
      <c r="S4851" s="284"/>
      <c r="T4851" s="284"/>
      <c r="U4851" s="302"/>
      <c r="V4851" s="302"/>
      <c r="W4851" s="302"/>
      <c r="X4851" s="302"/>
      <c r="Y4851" s="302"/>
      <c r="Z4851" s="302"/>
      <c r="AA4851" s="302"/>
      <c r="AB4851" s="302"/>
      <c r="AC4851" s="302"/>
      <c r="AD4851" s="302" t="s">
        <v>22</v>
      </c>
      <c r="AE4851" s="302"/>
      <c r="AF4851" s="302"/>
      <c r="AG4851" s="302"/>
      <c r="AH4851" s="286"/>
      <c r="AI4851" s="286"/>
      <c r="AJ4851" s="342"/>
    </row>
    <row r="4852" spans="1:36" ht="150">
      <c r="A4852" s="350" t="s">
        <v>8946</v>
      </c>
      <c r="B4852" s="361" t="s">
        <v>1412</v>
      </c>
      <c r="C4852" s="579" t="s">
        <v>1427</v>
      </c>
      <c r="D4852" s="372">
        <v>42277</v>
      </c>
      <c r="E4852" s="390">
        <v>0.64166666666666672</v>
      </c>
      <c r="F4852" s="372">
        <v>42277</v>
      </c>
      <c r="G4852" s="390">
        <v>0.6479166666666667</v>
      </c>
      <c r="H4852" s="390">
        <v>6.2499999999999995E-3</v>
      </c>
      <c r="I4852" s="579">
        <v>8</v>
      </c>
      <c r="J4852" s="579" t="s">
        <v>1556</v>
      </c>
      <c r="K4852" s="579"/>
      <c r="L4852" s="589" t="s">
        <v>11</v>
      </c>
      <c r="M4852" s="579" t="s">
        <v>9239</v>
      </c>
      <c r="N4852" s="579" t="s">
        <v>3</v>
      </c>
      <c r="O4852" s="579" t="s">
        <v>23</v>
      </c>
      <c r="P4852" s="579" t="s">
        <v>9174</v>
      </c>
      <c r="Q4852" s="589" t="s">
        <v>9240</v>
      </c>
      <c r="R4852" s="594"/>
      <c r="S4852" s="594"/>
      <c r="T4852" s="594"/>
      <c r="U4852" s="279"/>
      <c r="V4852" s="279"/>
      <c r="W4852" s="279"/>
      <c r="X4852" s="279"/>
      <c r="Y4852" s="279"/>
      <c r="Z4852" s="279"/>
      <c r="AA4852" s="279"/>
      <c r="AB4852" s="279"/>
      <c r="AC4852" s="279"/>
      <c r="AD4852" s="273" t="s">
        <v>22</v>
      </c>
      <c r="AE4852" s="279"/>
      <c r="AF4852" s="279"/>
      <c r="AG4852" s="290"/>
      <c r="AH4852" s="286"/>
      <c r="AI4852" s="286"/>
      <c r="AJ4852" s="342"/>
    </row>
    <row r="4853" spans="1:36" ht="56.25">
      <c r="A4853" s="279" t="s">
        <v>12463</v>
      </c>
      <c r="B4853" s="284" t="s">
        <v>18</v>
      </c>
      <c r="C4853" s="284" t="s">
        <v>18</v>
      </c>
      <c r="D4853" s="271">
        <v>42366</v>
      </c>
      <c r="E4853" s="272">
        <v>42366.292361111111</v>
      </c>
      <c r="F4853" s="271">
        <v>42366</v>
      </c>
      <c r="G4853" s="272">
        <v>42366.583333333336</v>
      </c>
      <c r="H4853" s="272">
        <f t="shared" ref="H4853:H4859" si="83">G4853-E4853</f>
        <v>0.29097222222480923</v>
      </c>
      <c r="I4853" s="284">
        <v>1</v>
      </c>
      <c r="J4853" s="284"/>
      <c r="K4853" s="284"/>
      <c r="L4853" s="284" t="s">
        <v>9</v>
      </c>
      <c r="M4853" s="284" t="s">
        <v>337</v>
      </c>
      <c r="N4853" s="268">
        <v>0.4</v>
      </c>
      <c r="O4853" s="284" t="s">
        <v>2</v>
      </c>
      <c r="P4853" s="284" t="s">
        <v>12870</v>
      </c>
      <c r="Q4853" s="284" t="s">
        <v>4785</v>
      </c>
      <c r="R4853" s="284">
        <v>3.3000000000000002E-2</v>
      </c>
      <c r="S4853" s="284"/>
      <c r="T4853" s="284">
        <f t="shared" ref="T4853:T4859" si="84">R4853+S4853</f>
        <v>3.3000000000000002E-2</v>
      </c>
      <c r="U4853" s="302"/>
      <c r="V4853" s="302"/>
      <c r="W4853" s="302"/>
      <c r="X4853" s="302"/>
      <c r="Y4853" s="302"/>
      <c r="Z4853" s="302"/>
      <c r="AA4853" s="302"/>
      <c r="AB4853" s="302"/>
      <c r="AC4853" s="302"/>
      <c r="AD4853" s="302" t="s">
        <v>54</v>
      </c>
      <c r="AE4853" s="302"/>
      <c r="AF4853" s="302"/>
      <c r="AG4853" s="302"/>
      <c r="AH4853" s="286"/>
      <c r="AI4853" s="286"/>
      <c r="AJ4853" s="342"/>
    </row>
    <row r="4854" spans="1:36" ht="56.25">
      <c r="A4854" s="279" t="s">
        <v>12463</v>
      </c>
      <c r="B4854" s="284" t="s">
        <v>18</v>
      </c>
      <c r="C4854" s="284" t="s">
        <v>18</v>
      </c>
      <c r="D4854" s="271">
        <v>42366</v>
      </c>
      <c r="E4854" s="272">
        <v>42366.292361111111</v>
      </c>
      <c r="F4854" s="271">
        <v>42367</v>
      </c>
      <c r="G4854" s="272">
        <v>42367.645833333336</v>
      </c>
      <c r="H4854" s="272">
        <f t="shared" si="83"/>
        <v>1.3534722222248092</v>
      </c>
      <c r="I4854" s="284">
        <v>5</v>
      </c>
      <c r="J4854" s="284"/>
      <c r="K4854" s="284"/>
      <c r="L4854" s="284" t="s">
        <v>9</v>
      </c>
      <c r="M4854" s="284" t="s">
        <v>7</v>
      </c>
      <c r="N4854" s="268" t="s">
        <v>3</v>
      </c>
      <c r="O4854" s="284" t="s">
        <v>7</v>
      </c>
      <c r="P4854" s="284" t="s">
        <v>12871</v>
      </c>
      <c r="Q4854" s="284" t="s">
        <v>12872</v>
      </c>
      <c r="R4854" s="284">
        <f>3.903+1.383</f>
        <v>5.2859999999999996</v>
      </c>
      <c r="S4854" s="284"/>
      <c r="T4854" s="284">
        <f t="shared" si="84"/>
        <v>5.2859999999999996</v>
      </c>
      <c r="U4854" s="302"/>
      <c r="V4854" s="302"/>
      <c r="W4854" s="302"/>
      <c r="X4854" s="302"/>
      <c r="Y4854" s="302"/>
      <c r="Z4854" s="302"/>
      <c r="AA4854" s="302"/>
      <c r="AB4854" s="302"/>
      <c r="AC4854" s="302"/>
      <c r="AD4854" s="302" t="s">
        <v>66</v>
      </c>
      <c r="AE4854" s="302"/>
      <c r="AF4854" s="302"/>
      <c r="AG4854" s="302" t="s">
        <v>13929</v>
      </c>
      <c r="AH4854" s="286"/>
      <c r="AI4854" s="286"/>
      <c r="AJ4854" s="342"/>
    </row>
    <row r="4855" spans="1:36" ht="56.25">
      <c r="A4855" s="279" t="s">
        <v>12463</v>
      </c>
      <c r="B4855" s="284" t="s">
        <v>18</v>
      </c>
      <c r="C4855" s="284" t="s">
        <v>18</v>
      </c>
      <c r="D4855" s="271">
        <v>42366</v>
      </c>
      <c r="E4855" s="272">
        <v>42366.333333333336</v>
      </c>
      <c r="F4855" s="271">
        <v>42366</v>
      </c>
      <c r="G4855" s="272">
        <v>42366.541666666664</v>
      </c>
      <c r="H4855" s="272">
        <f t="shared" si="83"/>
        <v>0.20833333332848269</v>
      </c>
      <c r="I4855" s="284">
        <v>1</v>
      </c>
      <c r="J4855" s="284"/>
      <c r="K4855" s="284"/>
      <c r="L4855" s="284" t="s">
        <v>9</v>
      </c>
      <c r="M4855" s="284" t="s">
        <v>337</v>
      </c>
      <c r="N4855" s="268">
        <v>0.4</v>
      </c>
      <c r="O4855" s="284" t="s">
        <v>2</v>
      </c>
      <c r="P4855" s="284" t="s">
        <v>9099</v>
      </c>
      <c r="Q4855" s="284" t="s">
        <v>4785</v>
      </c>
      <c r="R4855" s="284">
        <v>0.25800000000000001</v>
      </c>
      <c r="S4855" s="284"/>
      <c r="T4855" s="284">
        <f t="shared" si="84"/>
        <v>0.25800000000000001</v>
      </c>
      <c r="U4855" s="302"/>
      <c r="V4855" s="302"/>
      <c r="W4855" s="302"/>
      <c r="X4855" s="302"/>
      <c r="Y4855" s="302"/>
      <c r="Z4855" s="302"/>
      <c r="AA4855" s="302"/>
      <c r="AB4855" s="302"/>
      <c r="AC4855" s="302"/>
      <c r="AD4855" s="302" t="s">
        <v>54</v>
      </c>
      <c r="AE4855" s="302"/>
      <c r="AF4855" s="302"/>
      <c r="AG4855" s="302"/>
      <c r="AH4855" s="286"/>
      <c r="AI4855" s="286"/>
      <c r="AJ4855" s="342"/>
    </row>
    <row r="4856" spans="1:36" ht="56.25">
      <c r="A4856" s="279" t="s">
        <v>12463</v>
      </c>
      <c r="B4856" s="284" t="s">
        <v>18</v>
      </c>
      <c r="C4856" s="284" t="s">
        <v>18</v>
      </c>
      <c r="D4856" s="271">
        <v>42366</v>
      </c>
      <c r="E4856" s="272">
        <v>42366.375</v>
      </c>
      <c r="F4856" s="271">
        <v>42366</v>
      </c>
      <c r="G4856" s="272">
        <v>42366.458333333336</v>
      </c>
      <c r="H4856" s="272">
        <f t="shared" si="83"/>
        <v>8.3333333335758653E-2</v>
      </c>
      <c r="I4856" s="284">
        <v>1</v>
      </c>
      <c r="J4856" s="284"/>
      <c r="K4856" s="284"/>
      <c r="L4856" s="284" t="s">
        <v>9</v>
      </c>
      <c r="M4856" s="284" t="s">
        <v>337</v>
      </c>
      <c r="N4856" s="268">
        <v>0.4</v>
      </c>
      <c r="O4856" s="284" t="s">
        <v>2</v>
      </c>
      <c r="P4856" s="284" t="s">
        <v>12076</v>
      </c>
      <c r="Q4856" s="284" t="s">
        <v>12873</v>
      </c>
      <c r="R4856" s="284">
        <v>3.3000000000000002E-2</v>
      </c>
      <c r="S4856" s="284"/>
      <c r="T4856" s="284">
        <f t="shared" si="84"/>
        <v>3.3000000000000002E-2</v>
      </c>
      <c r="U4856" s="302"/>
      <c r="V4856" s="302"/>
      <c r="W4856" s="302"/>
      <c r="X4856" s="302"/>
      <c r="Y4856" s="302"/>
      <c r="Z4856" s="302"/>
      <c r="AA4856" s="302"/>
      <c r="AB4856" s="302"/>
      <c r="AC4856" s="302"/>
      <c r="AD4856" s="302" t="s">
        <v>54</v>
      </c>
      <c r="AE4856" s="302"/>
      <c r="AF4856" s="302"/>
      <c r="AG4856" s="302"/>
      <c r="AH4856" s="286"/>
      <c r="AI4856" s="286"/>
      <c r="AJ4856" s="342"/>
    </row>
    <row r="4857" spans="1:36" ht="56.25">
      <c r="A4857" s="279" t="s">
        <v>12463</v>
      </c>
      <c r="B4857" s="284" t="s">
        <v>18</v>
      </c>
      <c r="C4857" s="284" t="s">
        <v>18</v>
      </c>
      <c r="D4857" s="271">
        <v>42366</v>
      </c>
      <c r="E4857" s="272">
        <v>42366.375</v>
      </c>
      <c r="F4857" s="271">
        <v>42366</v>
      </c>
      <c r="G4857" s="272">
        <v>42366.479166666664</v>
      </c>
      <c r="H4857" s="272">
        <f t="shared" si="83"/>
        <v>0.10416666666424135</v>
      </c>
      <c r="I4857" s="284">
        <v>1</v>
      </c>
      <c r="J4857" s="284"/>
      <c r="K4857" s="284"/>
      <c r="L4857" s="284" t="s">
        <v>9</v>
      </c>
      <c r="M4857" s="284" t="s">
        <v>337</v>
      </c>
      <c r="N4857" s="268">
        <v>0.4</v>
      </c>
      <c r="O4857" s="284" t="s">
        <v>2</v>
      </c>
      <c r="P4857" s="284" t="s">
        <v>5045</v>
      </c>
      <c r="Q4857" s="284" t="s">
        <v>12873</v>
      </c>
      <c r="R4857" s="284">
        <v>4.3999999999999997E-2</v>
      </c>
      <c r="S4857" s="284"/>
      <c r="T4857" s="284">
        <f t="shared" si="84"/>
        <v>4.3999999999999997E-2</v>
      </c>
      <c r="U4857" s="302"/>
      <c r="V4857" s="302"/>
      <c r="W4857" s="302"/>
      <c r="X4857" s="302"/>
      <c r="Y4857" s="302"/>
      <c r="Z4857" s="302"/>
      <c r="AA4857" s="302"/>
      <c r="AB4857" s="302"/>
      <c r="AC4857" s="302"/>
      <c r="AD4857" s="302" t="s">
        <v>54</v>
      </c>
      <c r="AE4857" s="302"/>
      <c r="AF4857" s="302"/>
      <c r="AG4857" s="302"/>
      <c r="AH4857" s="286"/>
      <c r="AI4857" s="286"/>
      <c r="AJ4857" s="342"/>
    </row>
    <row r="4858" spans="1:36" ht="75">
      <c r="A4858" s="279" t="s">
        <v>12463</v>
      </c>
      <c r="B4858" s="284" t="s">
        <v>18</v>
      </c>
      <c r="C4858" s="284" t="s">
        <v>18</v>
      </c>
      <c r="D4858" s="271">
        <v>42366</v>
      </c>
      <c r="E4858" s="272">
        <v>42366.395833333336</v>
      </c>
      <c r="F4858" s="271">
        <v>42366</v>
      </c>
      <c r="G4858" s="272">
        <v>42366.770833333336</v>
      </c>
      <c r="H4858" s="272">
        <f t="shared" si="83"/>
        <v>0.375</v>
      </c>
      <c r="I4858" s="284">
        <v>1</v>
      </c>
      <c r="J4858" s="284"/>
      <c r="K4858" s="284"/>
      <c r="L4858" s="284" t="s">
        <v>9</v>
      </c>
      <c r="M4858" s="284" t="s">
        <v>7</v>
      </c>
      <c r="N4858" s="268">
        <v>0.4</v>
      </c>
      <c r="O4858" s="284" t="s">
        <v>7</v>
      </c>
      <c r="P4858" s="284" t="s">
        <v>12874</v>
      </c>
      <c r="Q4858" s="284" t="s">
        <v>12875</v>
      </c>
      <c r="R4858" s="284">
        <v>0.186</v>
      </c>
      <c r="S4858" s="284"/>
      <c r="T4858" s="284">
        <f t="shared" si="84"/>
        <v>0.186</v>
      </c>
      <c r="U4858" s="302"/>
      <c r="V4858" s="302"/>
      <c r="W4858" s="302"/>
      <c r="X4858" s="302"/>
      <c r="Y4858" s="302"/>
      <c r="Z4858" s="302"/>
      <c r="AA4858" s="302"/>
      <c r="AB4858" s="302"/>
      <c r="AC4858" s="302"/>
      <c r="AD4858" s="302" t="s">
        <v>54</v>
      </c>
      <c r="AE4858" s="302"/>
      <c r="AF4858" s="302"/>
      <c r="AG4858" s="302"/>
      <c r="AH4858" s="286"/>
      <c r="AI4858" s="286"/>
      <c r="AJ4858" s="342"/>
    </row>
    <row r="4859" spans="1:36" ht="56.25">
      <c r="A4859" s="279" t="s">
        <v>12463</v>
      </c>
      <c r="B4859" s="284" t="s">
        <v>18</v>
      </c>
      <c r="C4859" s="284" t="s">
        <v>18</v>
      </c>
      <c r="D4859" s="271">
        <v>42366</v>
      </c>
      <c r="E4859" s="272">
        <v>42366.395833333336</v>
      </c>
      <c r="F4859" s="271">
        <v>42367</v>
      </c>
      <c r="G4859" s="272">
        <v>42367.458333333336</v>
      </c>
      <c r="H4859" s="272">
        <f t="shared" si="83"/>
        <v>1.0625</v>
      </c>
      <c r="I4859" s="284">
        <v>1</v>
      </c>
      <c r="J4859" s="284"/>
      <c r="K4859" s="284"/>
      <c r="L4859" s="284" t="s">
        <v>9</v>
      </c>
      <c r="M4859" s="284" t="s">
        <v>7</v>
      </c>
      <c r="N4859" s="268">
        <v>0.4</v>
      </c>
      <c r="O4859" s="284" t="s">
        <v>7</v>
      </c>
      <c r="P4859" s="284" t="s">
        <v>9094</v>
      </c>
      <c r="Q4859" s="284" t="s">
        <v>12876</v>
      </c>
      <c r="R4859" s="284">
        <f>0.42+0.078</f>
        <v>0.498</v>
      </c>
      <c r="S4859" s="284"/>
      <c r="T4859" s="284">
        <f t="shared" si="84"/>
        <v>0.498</v>
      </c>
      <c r="U4859" s="302"/>
      <c r="V4859" s="302"/>
      <c r="W4859" s="302"/>
      <c r="X4859" s="302"/>
      <c r="Y4859" s="302"/>
      <c r="Z4859" s="302"/>
      <c r="AA4859" s="302"/>
      <c r="AB4859" s="302"/>
      <c r="AC4859" s="302"/>
      <c r="AD4859" s="302" t="s">
        <v>66</v>
      </c>
      <c r="AE4859" s="302"/>
      <c r="AF4859" s="302"/>
      <c r="AG4859" s="302" t="s">
        <v>13929</v>
      </c>
      <c r="AH4859" s="286"/>
      <c r="AI4859" s="286"/>
      <c r="AJ4859" s="342"/>
    </row>
    <row r="4860" spans="1:36" ht="126">
      <c r="A4860" s="279" t="s">
        <v>11517</v>
      </c>
      <c r="B4860" s="279" t="s">
        <v>1412</v>
      </c>
      <c r="C4860" s="279" t="s">
        <v>1423</v>
      </c>
      <c r="D4860" s="282">
        <v>42287</v>
      </c>
      <c r="E4860" s="277">
        <v>0.71250000000000002</v>
      </c>
      <c r="F4860" s="282">
        <v>42287</v>
      </c>
      <c r="G4860" s="277">
        <v>0.8208333333333333</v>
      </c>
      <c r="H4860" s="277">
        <v>0.10833333333333334</v>
      </c>
      <c r="I4860" s="273">
        <v>0</v>
      </c>
      <c r="J4860" s="273" t="s">
        <v>1437</v>
      </c>
      <c r="K4860" s="273"/>
      <c r="L4860" s="273" t="s">
        <v>11</v>
      </c>
      <c r="M4860" s="273" t="s">
        <v>11808</v>
      </c>
      <c r="N4860" s="273" t="s">
        <v>3</v>
      </c>
      <c r="O4860" s="273" t="s">
        <v>7</v>
      </c>
      <c r="P4860" s="273" t="s">
        <v>11808</v>
      </c>
      <c r="Q4860" s="274" t="s">
        <v>11809</v>
      </c>
      <c r="R4860" s="273"/>
      <c r="S4860" s="273"/>
      <c r="T4860" s="273"/>
      <c r="U4860" s="279" t="s">
        <v>13946</v>
      </c>
      <c r="V4860" s="279" t="s">
        <v>128</v>
      </c>
      <c r="W4860" s="279" t="s">
        <v>128</v>
      </c>
      <c r="X4860" s="279" t="s">
        <v>128</v>
      </c>
      <c r="Y4860" s="279" t="s">
        <v>13942</v>
      </c>
      <c r="Z4860" s="279" t="s">
        <v>128</v>
      </c>
      <c r="AA4860" s="279" t="s">
        <v>128</v>
      </c>
      <c r="AB4860" s="279">
        <v>0</v>
      </c>
      <c r="AC4860" s="279" t="s">
        <v>13936</v>
      </c>
      <c r="AD4860" s="273" t="s">
        <v>22</v>
      </c>
      <c r="AE4860" s="279"/>
      <c r="AF4860" s="279" t="s">
        <v>128</v>
      </c>
      <c r="AG4860" s="290" t="s">
        <v>128</v>
      </c>
      <c r="AH4860" s="286"/>
      <c r="AI4860" s="286"/>
      <c r="AJ4860" s="342"/>
    </row>
    <row r="4861" spans="1:36" ht="56.25">
      <c r="A4861" s="279" t="s">
        <v>12463</v>
      </c>
      <c r="B4861" s="284" t="s">
        <v>18</v>
      </c>
      <c r="C4861" s="284" t="s">
        <v>18</v>
      </c>
      <c r="D4861" s="271">
        <v>42366</v>
      </c>
      <c r="E4861" s="272">
        <v>42366.541666666664</v>
      </c>
      <c r="F4861" s="271">
        <v>42368</v>
      </c>
      <c r="G4861" s="272">
        <v>42368.583333333336</v>
      </c>
      <c r="H4861" s="272">
        <f t="shared" ref="H4861:H4866" si="85">G4861-E4861</f>
        <v>2.0416666666715173</v>
      </c>
      <c r="I4861" s="284">
        <v>3</v>
      </c>
      <c r="J4861" s="284"/>
      <c r="K4861" s="284"/>
      <c r="L4861" s="284" t="s">
        <v>9</v>
      </c>
      <c r="M4861" s="284" t="s">
        <v>7</v>
      </c>
      <c r="N4861" s="268" t="s">
        <v>3</v>
      </c>
      <c r="O4861" s="284" t="s">
        <v>7</v>
      </c>
      <c r="P4861" s="284" t="s">
        <v>12887</v>
      </c>
      <c r="Q4861" s="284" t="s">
        <v>12888</v>
      </c>
      <c r="R4861" s="284">
        <f>1.177+0.68+1.91+0.584</f>
        <v>4.351</v>
      </c>
      <c r="S4861" s="284"/>
      <c r="T4861" s="284">
        <f t="shared" ref="T4861:T4866" si="86">R4861+S4861</f>
        <v>4.351</v>
      </c>
      <c r="U4861" s="302"/>
      <c r="V4861" s="302"/>
      <c r="W4861" s="302"/>
      <c r="X4861" s="302"/>
      <c r="Y4861" s="302"/>
      <c r="Z4861" s="302"/>
      <c r="AA4861" s="302"/>
      <c r="AB4861" s="302"/>
      <c r="AC4861" s="302"/>
      <c r="AD4861" s="302" t="s">
        <v>54</v>
      </c>
      <c r="AE4861" s="302"/>
      <c r="AF4861" s="302"/>
      <c r="AG4861" s="302" t="s">
        <v>13929</v>
      </c>
      <c r="AH4861" s="286"/>
      <c r="AI4861" s="286"/>
      <c r="AJ4861" s="342"/>
    </row>
    <row r="4862" spans="1:36" ht="56.25">
      <c r="A4862" s="279" t="s">
        <v>12463</v>
      </c>
      <c r="B4862" s="284" t="s">
        <v>18</v>
      </c>
      <c r="C4862" s="284" t="s">
        <v>18</v>
      </c>
      <c r="D4862" s="271">
        <v>42366</v>
      </c>
      <c r="E4862" s="272">
        <v>42366.625</v>
      </c>
      <c r="F4862" s="271">
        <v>42366</v>
      </c>
      <c r="G4862" s="272">
        <v>42366.965277777781</v>
      </c>
      <c r="H4862" s="272">
        <f t="shared" si="85"/>
        <v>0.34027777778101154</v>
      </c>
      <c r="I4862" s="284">
        <v>1</v>
      </c>
      <c r="J4862" s="284"/>
      <c r="K4862" s="284"/>
      <c r="L4862" s="284" t="s">
        <v>9</v>
      </c>
      <c r="M4862" s="284" t="s">
        <v>337</v>
      </c>
      <c r="N4862" s="268">
        <v>0.4</v>
      </c>
      <c r="O4862" s="284" t="s">
        <v>2</v>
      </c>
      <c r="P4862" s="284" t="s">
        <v>430</v>
      </c>
      <c r="Q4862" s="284" t="s">
        <v>4785</v>
      </c>
      <c r="R4862" s="284">
        <v>0.16900000000000001</v>
      </c>
      <c r="S4862" s="284"/>
      <c r="T4862" s="284">
        <f t="shared" si="86"/>
        <v>0.16900000000000001</v>
      </c>
      <c r="U4862" s="302"/>
      <c r="V4862" s="302"/>
      <c r="W4862" s="302"/>
      <c r="X4862" s="302"/>
      <c r="Y4862" s="302"/>
      <c r="Z4862" s="302"/>
      <c r="AA4862" s="302"/>
      <c r="AB4862" s="302"/>
      <c r="AC4862" s="302"/>
      <c r="AD4862" s="302" t="s">
        <v>54</v>
      </c>
      <c r="AE4862" s="302"/>
      <c r="AF4862" s="302"/>
      <c r="AG4862" s="302"/>
      <c r="AH4862" s="286"/>
      <c r="AI4862" s="286"/>
      <c r="AJ4862" s="342"/>
    </row>
    <row r="4863" spans="1:36" ht="56.25">
      <c r="A4863" s="279" t="s">
        <v>12463</v>
      </c>
      <c r="B4863" s="284" t="s">
        <v>18</v>
      </c>
      <c r="C4863" s="284" t="s">
        <v>18</v>
      </c>
      <c r="D4863" s="271">
        <v>42366</v>
      </c>
      <c r="E4863" s="272">
        <v>42366.666666666664</v>
      </c>
      <c r="F4863" s="271">
        <v>42366</v>
      </c>
      <c r="G4863" s="272">
        <v>42367.027777777781</v>
      </c>
      <c r="H4863" s="272">
        <f t="shared" si="85"/>
        <v>0.36111111111677019</v>
      </c>
      <c r="I4863" s="284">
        <v>1</v>
      </c>
      <c r="J4863" s="284"/>
      <c r="K4863" s="284"/>
      <c r="L4863" s="284" t="s">
        <v>9</v>
      </c>
      <c r="M4863" s="284" t="s">
        <v>337</v>
      </c>
      <c r="N4863" s="268">
        <v>0.4</v>
      </c>
      <c r="O4863" s="284" t="s">
        <v>2</v>
      </c>
      <c r="P4863" s="284" t="s">
        <v>5045</v>
      </c>
      <c r="Q4863" s="284" t="s">
        <v>12873</v>
      </c>
      <c r="R4863" s="284">
        <v>0.153</v>
      </c>
      <c r="S4863" s="284"/>
      <c r="T4863" s="284">
        <f t="shared" si="86"/>
        <v>0.153</v>
      </c>
      <c r="U4863" s="302"/>
      <c r="V4863" s="302"/>
      <c r="W4863" s="302"/>
      <c r="X4863" s="302"/>
      <c r="Y4863" s="302"/>
      <c r="Z4863" s="302"/>
      <c r="AA4863" s="302"/>
      <c r="AB4863" s="302"/>
      <c r="AC4863" s="302"/>
      <c r="AD4863" s="302" t="s">
        <v>54</v>
      </c>
      <c r="AE4863" s="302"/>
      <c r="AF4863" s="302"/>
      <c r="AG4863" s="302"/>
      <c r="AH4863" s="286"/>
      <c r="AI4863" s="286"/>
      <c r="AJ4863" s="342"/>
    </row>
    <row r="4864" spans="1:36" ht="37.5">
      <c r="A4864" s="279" t="s">
        <v>12463</v>
      </c>
      <c r="B4864" s="284" t="s">
        <v>18</v>
      </c>
      <c r="C4864" s="284" t="s">
        <v>18</v>
      </c>
      <c r="D4864" s="271">
        <v>42366</v>
      </c>
      <c r="E4864" s="272">
        <v>42366.291666666664</v>
      </c>
      <c r="F4864" s="271">
        <v>42366</v>
      </c>
      <c r="G4864" s="272">
        <v>42366.375</v>
      </c>
      <c r="H4864" s="272">
        <f t="shared" si="85"/>
        <v>8.3333333335758653E-2</v>
      </c>
      <c r="I4864" s="284">
        <v>1</v>
      </c>
      <c r="J4864" s="284"/>
      <c r="K4864" s="284"/>
      <c r="L4864" s="284" t="s">
        <v>9</v>
      </c>
      <c r="M4864" s="284" t="s">
        <v>337</v>
      </c>
      <c r="N4864" s="268">
        <v>0.4</v>
      </c>
      <c r="O4864" s="284" t="s">
        <v>2</v>
      </c>
      <c r="P4864" s="284" t="s">
        <v>12879</v>
      </c>
      <c r="Q4864" s="284" t="s">
        <v>4785</v>
      </c>
      <c r="R4864" s="284">
        <v>0.13900000000000001</v>
      </c>
      <c r="S4864" s="284"/>
      <c r="T4864" s="284">
        <f t="shared" si="86"/>
        <v>0.13900000000000001</v>
      </c>
      <c r="U4864" s="302"/>
      <c r="V4864" s="302"/>
      <c r="W4864" s="302"/>
      <c r="X4864" s="302"/>
      <c r="Y4864" s="302"/>
      <c r="Z4864" s="302"/>
      <c r="AA4864" s="302"/>
      <c r="AB4864" s="302"/>
      <c r="AC4864" s="302"/>
      <c r="AD4864" s="302" t="s">
        <v>54</v>
      </c>
      <c r="AE4864" s="302"/>
      <c r="AF4864" s="302"/>
      <c r="AG4864" s="302"/>
      <c r="AH4864" s="286"/>
      <c r="AI4864" s="286"/>
      <c r="AJ4864" s="342"/>
    </row>
    <row r="4865" spans="1:38" ht="37.5">
      <c r="A4865" s="279" t="s">
        <v>12463</v>
      </c>
      <c r="B4865" s="284" t="s">
        <v>18</v>
      </c>
      <c r="C4865" s="284" t="s">
        <v>18</v>
      </c>
      <c r="D4865" s="271">
        <v>42366</v>
      </c>
      <c r="E4865" s="272">
        <v>42366.291666666664</v>
      </c>
      <c r="F4865" s="271">
        <v>42367</v>
      </c>
      <c r="G4865" s="272">
        <v>42367.489583333336</v>
      </c>
      <c r="H4865" s="272">
        <f t="shared" si="85"/>
        <v>1.1979166666715173</v>
      </c>
      <c r="I4865" s="284">
        <v>1</v>
      </c>
      <c r="J4865" s="284"/>
      <c r="K4865" s="284"/>
      <c r="L4865" s="284" t="s">
        <v>9</v>
      </c>
      <c r="M4865" s="284" t="s">
        <v>7</v>
      </c>
      <c r="N4865" s="268">
        <v>0.4</v>
      </c>
      <c r="O4865" s="284" t="s">
        <v>7</v>
      </c>
      <c r="P4865" s="284" t="s">
        <v>12880</v>
      </c>
      <c r="Q4865" s="284" t="s">
        <v>12889</v>
      </c>
      <c r="R4865" s="284">
        <f>4.675+0.925</f>
        <v>5.6</v>
      </c>
      <c r="S4865" s="284"/>
      <c r="T4865" s="284">
        <f t="shared" si="86"/>
        <v>5.6</v>
      </c>
      <c r="U4865" s="302"/>
      <c r="V4865" s="302"/>
      <c r="W4865" s="302"/>
      <c r="X4865" s="302"/>
      <c r="Y4865" s="302"/>
      <c r="Z4865" s="302"/>
      <c r="AA4865" s="302"/>
      <c r="AB4865" s="302"/>
      <c r="AC4865" s="302"/>
      <c r="AD4865" s="302" t="s">
        <v>66</v>
      </c>
      <c r="AE4865" s="302"/>
      <c r="AF4865" s="302"/>
      <c r="AG4865" s="302" t="s">
        <v>13929</v>
      </c>
      <c r="AH4865" s="286"/>
      <c r="AI4865" s="286"/>
      <c r="AJ4865" s="342"/>
    </row>
    <row r="4866" spans="1:38" ht="56.25">
      <c r="A4866" s="279" t="s">
        <v>12463</v>
      </c>
      <c r="B4866" s="284" t="s">
        <v>18</v>
      </c>
      <c r="C4866" s="284" t="s">
        <v>18</v>
      </c>
      <c r="D4866" s="271">
        <v>42366</v>
      </c>
      <c r="E4866" s="272">
        <v>42366.451388888891</v>
      </c>
      <c r="F4866" s="271">
        <v>42366</v>
      </c>
      <c r="G4866" s="272">
        <v>42366.458333333336</v>
      </c>
      <c r="H4866" s="272">
        <f t="shared" si="85"/>
        <v>6.9444444452528842E-3</v>
      </c>
      <c r="I4866" s="284">
        <v>9</v>
      </c>
      <c r="J4866" s="284"/>
      <c r="K4866" s="284"/>
      <c r="L4866" s="284" t="s">
        <v>9</v>
      </c>
      <c r="M4866" s="284" t="s">
        <v>7</v>
      </c>
      <c r="N4866" s="268" t="s">
        <v>3</v>
      </c>
      <c r="O4866" s="284" t="s">
        <v>7</v>
      </c>
      <c r="P4866" s="284" t="s">
        <v>12868</v>
      </c>
      <c r="Q4866" s="284" t="s">
        <v>11669</v>
      </c>
      <c r="R4866" s="284">
        <v>0.61199999999999999</v>
      </c>
      <c r="S4866" s="284"/>
      <c r="T4866" s="284">
        <f t="shared" si="86"/>
        <v>0.61199999999999999</v>
      </c>
      <c r="U4866" s="302"/>
      <c r="V4866" s="302"/>
      <c r="W4866" s="302"/>
      <c r="X4866" s="302"/>
      <c r="Y4866" s="302"/>
      <c r="Z4866" s="302"/>
      <c r="AA4866" s="302"/>
      <c r="AB4866" s="302"/>
      <c r="AC4866" s="302"/>
      <c r="AD4866" s="302" t="s">
        <v>54</v>
      </c>
      <c r="AE4866" s="302"/>
      <c r="AF4866" s="302"/>
      <c r="AG4866" s="302"/>
      <c r="AH4866" s="286"/>
      <c r="AI4866" s="286"/>
      <c r="AJ4866" s="342"/>
    </row>
    <row r="4867" spans="1:38" ht="78.75">
      <c r="A4867" s="279" t="s">
        <v>12042</v>
      </c>
      <c r="B4867" s="269" t="s">
        <v>85</v>
      </c>
      <c r="C4867" s="269" t="s">
        <v>85</v>
      </c>
      <c r="D4867" s="271">
        <v>42322</v>
      </c>
      <c r="E4867" s="272">
        <v>0.86319444444444438</v>
      </c>
      <c r="F4867" s="271">
        <v>42323</v>
      </c>
      <c r="G4867" s="272">
        <v>0.19583333333333333</v>
      </c>
      <c r="H4867" s="272">
        <v>0.33263888888888887</v>
      </c>
      <c r="I4867" s="269">
        <v>36</v>
      </c>
      <c r="J4867" s="269" t="s">
        <v>12195</v>
      </c>
      <c r="K4867" s="269"/>
      <c r="L4867" s="269" t="s">
        <v>4</v>
      </c>
      <c r="M4867" s="269" t="s">
        <v>12200</v>
      </c>
      <c r="N4867" s="269">
        <v>110</v>
      </c>
      <c r="O4867" s="284" t="s">
        <v>13</v>
      </c>
      <c r="P4867" s="269" t="s">
        <v>12196</v>
      </c>
      <c r="Q4867" s="284" t="s">
        <v>12197</v>
      </c>
      <c r="R4867" s="572"/>
      <c r="S4867" s="572"/>
      <c r="T4867" s="572"/>
      <c r="U4867" s="313" t="s">
        <v>36</v>
      </c>
      <c r="V4867" s="313">
        <v>2011</v>
      </c>
      <c r="W4867" s="313" t="s">
        <v>13387</v>
      </c>
      <c r="X4867" s="313" t="s">
        <v>13388</v>
      </c>
      <c r="Y4867" s="315">
        <v>2015</v>
      </c>
      <c r="Z4867" s="312">
        <v>100</v>
      </c>
      <c r="AA4867" s="312">
        <v>2016</v>
      </c>
      <c r="AB4867" s="312">
        <v>0</v>
      </c>
      <c r="AC4867" s="312" t="s">
        <v>128</v>
      </c>
      <c r="AD4867" s="273" t="s">
        <v>41</v>
      </c>
      <c r="AE4867" s="312" t="s">
        <v>586</v>
      </c>
      <c r="AF4867" s="312" t="s">
        <v>586</v>
      </c>
      <c r="AG4867" s="316" t="s">
        <v>899</v>
      </c>
      <c r="AH4867" s="286"/>
      <c r="AI4867" s="286"/>
      <c r="AJ4867" s="342"/>
    </row>
    <row r="4868" spans="1:38" ht="220.5" customHeight="1">
      <c r="A4868" s="279" t="s">
        <v>12463</v>
      </c>
      <c r="B4868" s="284" t="s">
        <v>81</v>
      </c>
      <c r="C4868" s="284" t="s">
        <v>12836</v>
      </c>
      <c r="D4868" s="271">
        <v>42367</v>
      </c>
      <c r="E4868" s="272">
        <v>0.7416666666666667</v>
      </c>
      <c r="F4868" s="271">
        <v>42367</v>
      </c>
      <c r="G4868" s="272">
        <v>0.7416666666666667</v>
      </c>
      <c r="H4868" s="272">
        <v>0</v>
      </c>
      <c r="I4868" s="284">
        <v>257</v>
      </c>
      <c r="J4868" s="284" t="s">
        <v>12727</v>
      </c>
      <c r="K4868" s="284" t="s">
        <v>8</v>
      </c>
      <c r="L4868" s="284" t="s">
        <v>16</v>
      </c>
      <c r="M4868" s="284" t="s">
        <v>12728</v>
      </c>
      <c r="N4868" s="268">
        <v>110</v>
      </c>
      <c r="O4868" s="284" t="s">
        <v>7</v>
      </c>
      <c r="P4868" s="284" t="s">
        <v>12728</v>
      </c>
      <c r="Q4868" s="284" t="s">
        <v>12883</v>
      </c>
      <c r="R4868" s="284"/>
      <c r="S4868" s="284">
        <v>96</v>
      </c>
      <c r="T4868" s="284">
        <v>96</v>
      </c>
      <c r="U4868" s="302" t="s">
        <v>28</v>
      </c>
      <c r="V4868" s="302"/>
      <c r="W4868" s="302"/>
      <c r="X4868" s="302"/>
      <c r="Y4868" s="302"/>
      <c r="Z4868" s="302"/>
      <c r="AA4868" s="302"/>
      <c r="AB4868" s="302"/>
      <c r="AC4868" s="302"/>
      <c r="AD4868" s="302" t="s">
        <v>37</v>
      </c>
      <c r="AE4868" s="302"/>
      <c r="AF4868" s="302"/>
      <c r="AG4868" s="302"/>
      <c r="AH4868" s="286"/>
      <c r="AI4868" s="286"/>
      <c r="AJ4868" s="342"/>
    </row>
    <row r="4869" spans="1:38" ht="206.25">
      <c r="A4869" s="279" t="s">
        <v>12463</v>
      </c>
      <c r="B4869" s="284" t="s">
        <v>138</v>
      </c>
      <c r="C4869" s="284" t="s">
        <v>138</v>
      </c>
      <c r="D4869" s="271">
        <v>42367</v>
      </c>
      <c r="E4869" s="272">
        <v>0.51180555555555551</v>
      </c>
      <c r="F4869" s="271">
        <v>42367</v>
      </c>
      <c r="G4869" s="272">
        <v>0.56666666666666665</v>
      </c>
      <c r="H4869" s="272">
        <v>5.4861111111111138E-2</v>
      </c>
      <c r="I4869" s="284">
        <v>23</v>
      </c>
      <c r="J4869" s="284" t="s">
        <v>10126</v>
      </c>
      <c r="K4869" s="284"/>
      <c r="L4869" s="284" t="s">
        <v>4</v>
      </c>
      <c r="M4869" s="284" t="s">
        <v>12884</v>
      </c>
      <c r="N4869" s="268" t="s">
        <v>3</v>
      </c>
      <c r="O4869" s="284" t="s">
        <v>39</v>
      </c>
      <c r="P4869" s="284" t="s">
        <v>12885</v>
      </c>
      <c r="Q4869" s="284" t="s">
        <v>12886</v>
      </c>
      <c r="R4869" s="284">
        <v>16</v>
      </c>
      <c r="S4869" s="284"/>
      <c r="T4869" s="284">
        <v>16</v>
      </c>
      <c r="U4869" s="302" t="s">
        <v>38</v>
      </c>
      <c r="V4869" s="302">
        <v>2015</v>
      </c>
      <c r="W4869" s="302" t="s">
        <v>13383</v>
      </c>
      <c r="X4869" s="302" t="s">
        <v>13384</v>
      </c>
      <c r="Y4869" s="302">
        <v>2015</v>
      </c>
      <c r="Z4869" s="302">
        <v>100</v>
      </c>
      <c r="AA4869" s="302" t="s">
        <v>13385</v>
      </c>
      <c r="AB4869" s="302">
        <v>0</v>
      </c>
      <c r="AC4869" s="302">
        <v>2015</v>
      </c>
      <c r="AD4869" s="302" t="s">
        <v>62</v>
      </c>
      <c r="AE4869" s="302"/>
      <c r="AF4869" s="302"/>
      <c r="AG4869" s="302"/>
      <c r="AH4869" s="286"/>
      <c r="AI4869" s="286"/>
      <c r="AJ4869" s="342"/>
    </row>
    <row r="4870" spans="1:38" ht="56.25">
      <c r="A4870" s="279" t="s">
        <v>12463</v>
      </c>
      <c r="B4870" s="284" t="s">
        <v>18</v>
      </c>
      <c r="C4870" s="284" t="s">
        <v>18</v>
      </c>
      <c r="D4870" s="271">
        <v>42367</v>
      </c>
      <c r="E4870" s="272">
        <v>42367.291666666664</v>
      </c>
      <c r="F4870" s="271">
        <v>42368</v>
      </c>
      <c r="G4870" s="272">
        <v>42368.416666666664</v>
      </c>
      <c r="H4870" s="272">
        <f t="shared" ref="H4870:H4876" si="87">G4870-E4870</f>
        <v>1.125</v>
      </c>
      <c r="I4870" s="284">
        <v>1</v>
      </c>
      <c r="J4870" s="284"/>
      <c r="K4870" s="284"/>
      <c r="L4870" s="284" t="s">
        <v>11</v>
      </c>
      <c r="M4870" s="284" t="s">
        <v>337</v>
      </c>
      <c r="N4870" s="268">
        <v>0.4</v>
      </c>
      <c r="O4870" s="284" t="s">
        <v>2</v>
      </c>
      <c r="P4870" s="284" t="s">
        <v>12890</v>
      </c>
      <c r="Q4870" s="284" t="s">
        <v>12891</v>
      </c>
      <c r="R4870" s="284">
        <f>0.126+0.016</f>
        <v>0.14200000000000002</v>
      </c>
      <c r="S4870" s="284"/>
      <c r="T4870" s="284">
        <f t="shared" ref="T4870:T4876" si="88">R4870+S4870</f>
        <v>0.14200000000000002</v>
      </c>
      <c r="U4870" s="302"/>
      <c r="V4870" s="302"/>
      <c r="W4870" s="302"/>
      <c r="X4870" s="302"/>
      <c r="Y4870" s="302"/>
      <c r="Z4870" s="302"/>
      <c r="AA4870" s="302"/>
      <c r="AB4870" s="302"/>
      <c r="AC4870" s="302"/>
      <c r="AD4870" s="302" t="s">
        <v>0</v>
      </c>
      <c r="AE4870" s="302"/>
      <c r="AF4870" s="302"/>
      <c r="AG4870" s="302" t="s">
        <v>13929</v>
      </c>
      <c r="AH4870" s="286"/>
      <c r="AI4870" s="286"/>
      <c r="AJ4870" s="342"/>
    </row>
    <row r="4871" spans="1:38" s="12" customFormat="1" ht="52.5" customHeight="1">
      <c r="A4871" s="279" t="s">
        <v>12463</v>
      </c>
      <c r="B4871" s="284" t="s">
        <v>18</v>
      </c>
      <c r="C4871" s="284" t="s">
        <v>18</v>
      </c>
      <c r="D4871" s="271">
        <v>42367</v>
      </c>
      <c r="E4871" s="272">
        <v>42367.292361111111</v>
      </c>
      <c r="F4871" s="271">
        <v>42367</v>
      </c>
      <c r="G4871" s="272">
        <v>42367.541666666664</v>
      </c>
      <c r="H4871" s="272">
        <f t="shared" si="87"/>
        <v>0.24930555555329192</v>
      </c>
      <c r="I4871" s="284">
        <v>1</v>
      </c>
      <c r="J4871" s="284"/>
      <c r="K4871" s="284"/>
      <c r="L4871" s="284" t="s">
        <v>11</v>
      </c>
      <c r="M4871" s="284" t="s">
        <v>337</v>
      </c>
      <c r="N4871" s="268">
        <v>0.4</v>
      </c>
      <c r="O4871" s="284" t="s">
        <v>2</v>
      </c>
      <c r="P4871" s="284" t="s">
        <v>7091</v>
      </c>
      <c r="Q4871" s="284" t="s">
        <v>4785</v>
      </c>
      <c r="R4871" s="284">
        <v>5.0999999999999997E-2</v>
      </c>
      <c r="S4871" s="284"/>
      <c r="T4871" s="284">
        <f t="shared" si="88"/>
        <v>5.0999999999999997E-2</v>
      </c>
      <c r="U4871" s="302"/>
      <c r="V4871" s="302"/>
      <c r="W4871" s="302"/>
      <c r="X4871" s="302"/>
      <c r="Y4871" s="302"/>
      <c r="Z4871" s="302"/>
      <c r="AA4871" s="302"/>
      <c r="AB4871" s="302"/>
      <c r="AC4871" s="302"/>
      <c r="AD4871" s="302" t="s">
        <v>0</v>
      </c>
      <c r="AE4871" s="302"/>
      <c r="AF4871" s="302"/>
      <c r="AG4871" s="302"/>
      <c r="AH4871" s="286"/>
      <c r="AI4871" s="286"/>
      <c r="AJ4871" s="342"/>
    </row>
    <row r="4872" spans="1:38" ht="28.5" customHeight="1">
      <c r="A4872" s="279" t="s">
        <v>12463</v>
      </c>
      <c r="B4872" s="284" t="s">
        <v>18</v>
      </c>
      <c r="C4872" s="284" t="s">
        <v>18</v>
      </c>
      <c r="D4872" s="271">
        <v>42367</v>
      </c>
      <c r="E4872" s="272">
        <v>42367.292361111111</v>
      </c>
      <c r="F4872" s="271">
        <v>42367</v>
      </c>
      <c r="G4872" s="272">
        <v>42367.583333333336</v>
      </c>
      <c r="H4872" s="272">
        <f t="shared" si="87"/>
        <v>0.29097222222480923</v>
      </c>
      <c r="I4872" s="284">
        <v>1</v>
      </c>
      <c r="J4872" s="284"/>
      <c r="K4872" s="284"/>
      <c r="L4872" s="284" t="s">
        <v>11</v>
      </c>
      <c r="M4872" s="284" t="s">
        <v>337</v>
      </c>
      <c r="N4872" s="268">
        <v>0.4</v>
      </c>
      <c r="O4872" s="284" t="s">
        <v>2</v>
      </c>
      <c r="P4872" s="284" t="s">
        <v>8084</v>
      </c>
      <c r="Q4872" s="284" t="s">
        <v>4785</v>
      </c>
      <c r="R4872" s="284">
        <v>2.4E-2</v>
      </c>
      <c r="S4872" s="284"/>
      <c r="T4872" s="284">
        <f t="shared" si="88"/>
        <v>2.4E-2</v>
      </c>
      <c r="U4872" s="302"/>
      <c r="V4872" s="302"/>
      <c r="W4872" s="302"/>
      <c r="X4872" s="302"/>
      <c r="Y4872" s="302"/>
      <c r="Z4872" s="302"/>
      <c r="AA4872" s="302"/>
      <c r="AB4872" s="302"/>
      <c r="AC4872" s="302"/>
      <c r="AD4872" s="302" t="s">
        <v>0</v>
      </c>
      <c r="AE4872" s="302"/>
      <c r="AF4872" s="302"/>
      <c r="AG4872" s="302"/>
      <c r="AH4872" s="286"/>
      <c r="AI4872" s="286"/>
      <c r="AJ4872" s="342"/>
    </row>
    <row r="4873" spans="1:38" ht="28.5" customHeight="1">
      <c r="A4873" s="279" t="s">
        <v>12463</v>
      </c>
      <c r="B4873" s="284" t="s">
        <v>18</v>
      </c>
      <c r="C4873" s="284" t="s">
        <v>18</v>
      </c>
      <c r="D4873" s="271">
        <v>42367</v>
      </c>
      <c r="E4873" s="272">
        <v>42367.292361111111</v>
      </c>
      <c r="F4873" s="271">
        <v>42369</v>
      </c>
      <c r="G4873" s="272">
        <v>42369.541666666664</v>
      </c>
      <c r="H4873" s="272">
        <f t="shared" si="87"/>
        <v>2.2493055555532919</v>
      </c>
      <c r="I4873" s="284">
        <v>2</v>
      </c>
      <c r="J4873" s="284"/>
      <c r="K4873" s="284"/>
      <c r="L4873" s="284" t="s">
        <v>4</v>
      </c>
      <c r="M4873" s="284" t="s">
        <v>7</v>
      </c>
      <c r="N4873" s="268">
        <v>0.4</v>
      </c>
      <c r="O4873" s="284" t="s">
        <v>7</v>
      </c>
      <c r="P4873" s="284" t="s">
        <v>12892</v>
      </c>
      <c r="Q4873" s="284" t="s">
        <v>12893</v>
      </c>
      <c r="R4873" s="284">
        <f>1.431+1.432+0.359</f>
        <v>3.222</v>
      </c>
      <c r="S4873" s="284"/>
      <c r="T4873" s="284">
        <f t="shared" si="88"/>
        <v>3.222</v>
      </c>
      <c r="U4873" s="302"/>
      <c r="V4873" s="302"/>
      <c r="W4873" s="302"/>
      <c r="X4873" s="302"/>
      <c r="Y4873" s="302"/>
      <c r="Z4873" s="302"/>
      <c r="AA4873" s="302"/>
      <c r="AB4873" s="302"/>
      <c r="AC4873" s="302"/>
      <c r="AD4873" s="302" t="s">
        <v>0</v>
      </c>
      <c r="AE4873" s="302"/>
      <c r="AF4873" s="302"/>
      <c r="AG4873" s="302" t="s">
        <v>13929</v>
      </c>
      <c r="AH4873" s="286"/>
      <c r="AI4873" s="286"/>
      <c r="AJ4873" s="342"/>
    </row>
    <row r="4874" spans="1:38" ht="28.5" customHeight="1">
      <c r="A4874" s="279" t="s">
        <v>12463</v>
      </c>
      <c r="B4874" s="284" t="s">
        <v>18</v>
      </c>
      <c r="C4874" s="284" t="s">
        <v>18</v>
      </c>
      <c r="D4874" s="271">
        <v>42367</v>
      </c>
      <c r="E4874" s="272">
        <v>42367.375</v>
      </c>
      <c r="F4874" s="271">
        <v>42367</v>
      </c>
      <c r="G4874" s="272">
        <v>42367.645833333336</v>
      </c>
      <c r="H4874" s="272">
        <f t="shared" si="87"/>
        <v>0.27083333333575865</v>
      </c>
      <c r="I4874" s="284">
        <v>1</v>
      </c>
      <c r="J4874" s="284"/>
      <c r="K4874" s="284"/>
      <c r="L4874" s="284" t="s">
        <v>11</v>
      </c>
      <c r="M4874" s="284" t="s">
        <v>337</v>
      </c>
      <c r="N4874" s="268">
        <v>0.4</v>
      </c>
      <c r="O4874" s="284" t="s">
        <v>2</v>
      </c>
      <c r="P4874" s="284" t="s">
        <v>4145</v>
      </c>
      <c r="Q4874" s="284" t="s">
        <v>12894</v>
      </c>
      <c r="R4874" s="284">
        <v>0.24399999999999999</v>
      </c>
      <c r="S4874" s="284"/>
      <c r="T4874" s="284">
        <f t="shared" si="88"/>
        <v>0.24399999999999999</v>
      </c>
      <c r="U4874" s="302"/>
      <c r="V4874" s="302"/>
      <c r="W4874" s="302"/>
      <c r="X4874" s="302"/>
      <c r="Y4874" s="302"/>
      <c r="Z4874" s="302"/>
      <c r="AA4874" s="302"/>
      <c r="AB4874" s="302"/>
      <c r="AC4874" s="302"/>
      <c r="AD4874" s="302" t="s">
        <v>0</v>
      </c>
      <c r="AE4874" s="302"/>
      <c r="AF4874" s="302"/>
      <c r="AG4874" s="302"/>
      <c r="AH4874" s="286"/>
      <c r="AI4874" s="286"/>
      <c r="AJ4874" s="342"/>
    </row>
    <row r="4875" spans="1:38" ht="28.5" customHeight="1">
      <c r="A4875" s="279" t="s">
        <v>12463</v>
      </c>
      <c r="B4875" s="284" t="s">
        <v>18</v>
      </c>
      <c r="C4875" s="284" t="s">
        <v>18</v>
      </c>
      <c r="D4875" s="271">
        <v>42367</v>
      </c>
      <c r="E4875" s="272">
        <v>42367.458333333336</v>
      </c>
      <c r="F4875" s="271">
        <v>42367</v>
      </c>
      <c r="G4875" s="272">
        <v>42367.6875</v>
      </c>
      <c r="H4875" s="272">
        <f t="shared" si="87"/>
        <v>0.22916666666424135</v>
      </c>
      <c r="I4875" s="284">
        <v>1</v>
      </c>
      <c r="J4875" s="284"/>
      <c r="K4875" s="284"/>
      <c r="L4875" s="284" t="s">
        <v>11</v>
      </c>
      <c r="M4875" s="284" t="s">
        <v>337</v>
      </c>
      <c r="N4875" s="268">
        <v>0.4</v>
      </c>
      <c r="O4875" s="284" t="s">
        <v>2</v>
      </c>
      <c r="P4875" s="284" t="s">
        <v>8070</v>
      </c>
      <c r="Q4875" s="284" t="s">
        <v>12895</v>
      </c>
      <c r="R4875" s="284">
        <v>0.11700000000000001</v>
      </c>
      <c r="S4875" s="284"/>
      <c r="T4875" s="284">
        <f t="shared" si="88"/>
        <v>0.11700000000000001</v>
      </c>
      <c r="U4875" s="302"/>
      <c r="V4875" s="302"/>
      <c r="W4875" s="302"/>
      <c r="X4875" s="302"/>
      <c r="Y4875" s="302"/>
      <c r="Z4875" s="302"/>
      <c r="AA4875" s="302"/>
      <c r="AB4875" s="302"/>
      <c r="AC4875" s="302"/>
      <c r="AD4875" s="302" t="s">
        <v>0</v>
      </c>
      <c r="AE4875" s="302"/>
      <c r="AF4875" s="302"/>
      <c r="AG4875" s="302"/>
      <c r="AH4875" s="286"/>
      <c r="AI4875" s="286"/>
      <c r="AJ4875" s="342"/>
    </row>
    <row r="4876" spans="1:38" ht="28.5" customHeight="1">
      <c r="A4876" s="279" t="s">
        <v>12463</v>
      </c>
      <c r="B4876" s="284" t="s">
        <v>18</v>
      </c>
      <c r="C4876" s="284" t="s">
        <v>18</v>
      </c>
      <c r="D4876" s="271">
        <v>42367</v>
      </c>
      <c r="E4876" s="272">
        <v>42367.541666666664</v>
      </c>
      <c r="F4876" s="271">
        <v>42367</v>
      </c>
      <c r="G4876" s="272">
        <v>42367.729166666664</v>
      </c>
      <c r="H4876" s="272">
        <f t="shared" si="87"/>
        <v>0.1875</v>
      </c>
      <c r="I4876" s="284">
        <v>2</v>
      </c>
      <c r="J4876" s="284"/>
      <c r="K4876" s="284"/>
      <c r="L4876" s="284" t="s">
        <v>9</v>
      </c>
      <c r="M4876" s="284" t="s">
        <v>7</v>
      </c>
      <c r="N4876" s="268" t="s">
        <v>3</v>
      </c>
      <c r="O4876" s="284" t="s">
        <v>7</v>
      </c>
      <c r="P4876" s="284" t="s">
        <v>12896</v>
      </c>
      <c r="Q4876" s="284" t="s">
        <v>12897</v>
      </c>
      <c r="R4876" s="284">
        <v>0.14299999999999999</v>
      </c>
      <c r="S4876" s="284"/>
      <c r="T4876" s="284">
        <f t="shared" si="88"/>
        <v>0.14299999999999999</v>
      </c>
      <c r="U4876" s="302"/>
      <c r="V4876" s="302"/>
      <c r="W4876" s="302"/>
      <c r="X4876" s="302"/>
      <c r="Y4876" s="302"/>
      <c r="Z4876" s="302"/>
      <c r="AA4876" s="302"/>
      <c r="AB4876" s="302"/>
      <c r="AC4876" s="302"/>
      <c r="AD4876" s="302" t="s">
        <v>66</v>
      </c>
      <c r="AE4876" s="302"/>
      <c r="AF4876" s="302"/>
      <c r="AG4876" s="302"/>
      <c r="AH4876" s="286"/>
      <c r="AI4876" s="286"/>
      <c r="AJ4876" s="342"/>
    </row>
    <row r="4877" spans="1:38" s="3" customFormat="1" ht="189">
      <c r="A4877" s="279" t="s">
        <v>12042</v>
      </c>
      <c r="B4877" s="279" t="s">
        <v>1412</v>
      </c>
      <c r="C4877" s="274" t="s">
        <v>1427</v>
      </c>
      <c r="D4877" s="275">
        <v>42324</v>
      </c>
      <c r="E4877" s="276">
        <v>2.0833333333333332E-2</v>
      </c>
      <c r="F4877" s="275">
        <v>42324</v>
      </c>
      <c r="G4877" s="276">
        <v>5.486111111111111E-2</v>
      </c>
      <c r="H4877" s="278">
        <v>3.4027777777777775E-2</v>
      </c>
      <c r="I4877" s="274">
        <v>0</v>
      </c>
      <c r="J4877" s="274" t="s">
        <v>12208</v>
      </c>
      <c r="K4877" s="274"/>
      <c r="L4877" s="274" t="s">
        <v>11</v>
      </c>
      <c r="M4877" s="274" t="s">
        <v>12209</v>
      </c>
      <c r="N4877" s="274" t="s">
        <v>3</v>
      </c>
      <c r="O4877" s="274" t="s">
        <v>23</v>
      </c>
      <c r="P4877" s="274" t="s">
        <v>12271</v>
      </c>
      <c r="Q4877" s="274" t="s">
        <v>12210</v>
      </c>
      <c r="R4877" s="274"/>
      <c r="S4877" s="283"/>
      <c r="T4877" s="283"/>
      <c r="U4877" s="328"/>
      <c r="V4877" s="328" t="s">
        <v>128</v>
      </c>
      <c r="W4877" s="328" t="s">
        <v>128</v>
      </c>
      <c r="X4877" s="328" t="s">
        <v>128</v>
      </c>
      <c r="Y4877" s="328" t="s">
        <v>13958</v>
      </c>
      <c r="Z4877" s="328" t="s">
        <v>128</v>
      </c>
      <c r="AA4877" s="328" t="s">
        <v>128</v>
      </c>
      <c r="AB4877" s="328">
        <v>0</v>
      </c>
      <c r="AC4877" s="328" t="s">
        <v>13936</v>
      </c>
      <c r="AD4877" s="328" t="s">
        <v>22</v>
      </c>
      <c r="AE4877" s="328"/>
      <c r="AF4877" s="328" t="s">
        <v>128</v>
      </c>
      <c r="AG4877" s="328" t="s">
        <v>128</v>
      </c>
      <c r="AH4877" s="286"/>
      <c r="AI4877" s="286"/>
      <c r="AJ4877" s="342"/>
      <c r="AK4877" s="292"/>
      <c r="AL4877" s="107"/>
    </row>
    <row r="4878" spans="1:38" ht="225">
      <c r="A4878" s="279" t="s">
        <v>12463</v>
      </c>
      <c r="B4878" s="284" t="s">
        <v>1412</v>
      </c>
      <c r="C4878" s="284" t="s">
        <v>1423</v>
      </c>
      <c r="D4878" s="271">
        <v>42350</v>
      </c>
      <c r="E4878" s="272">
        <v>0.48472222222222222</v>
      </c>
      <c r="F4878" s="271">
        <v>42350</v>
      </c>
      <c r="G4878" s="272">
        <v>0.48472222222222222</v>
      </c>
      <c r="H4878" s="272">
        <v>0</v>
      </c>
      <c r="I4878" s="284">
        <v>11</v>
      </c>
      <c r="J4878" s="284" t="s">
        <v>150</v>
      </c>
      <c r="K4878" s="284"/>
      <c r="L4878" s="267" t="s">
        <v>4</v>
      </c>
      <c r="M4878" s="284" t="s">
        <v>11175</v>
      </c>
      <c r="N4878" s="268" t="s">
        <v>3</v>
      </c>
      <c r="O4878" s="284" t="s">
        <v>7</v>
      </c>
      <c r="P4878" s="284" t="s">
        <v>11175</v>
      </c>
      <c r="Q4878" s="284" t="s">
        <v>12693</v>
      </c>
      <c r="R4878" s="284"/>
      <c r="S4878" s="284"/>
      <c r="T4878" s="284"/>
      <c r="U4878" s="327" t="s">
        <v>13971</v>
      </c>
      <c r="V4878" s="327" t="s">
        <v>128</v>
      </c>
      <c r="W4878" s="327" t="s">
        <v>128</v>
      </c>
      <c r="X4878" s="327" t="s">
        <v>128</v>
      </c>
      <c r="Y4878" s="327" t="s">
        <v>13972</v>
      </c>
      <c r="Z4878" s="327" t="s">
        <v>128</v>
      </c>
      <c r="AA4878" s="327" t="s">
        <v>128</v>
      </c>
      <c r="AB4878" s="327">
        <v>0</v>
      </c>
      <c r="AC4878" s="327" t="s">
        <v>13936</v>
      </c>
      <c r="AD4878" s="327" t="s">
        <v>22</v>
      </c>
      <c r="AE4878" s="327"/>
      <c r="AF4878" s="327" t="s">
        <v>128</v>
      </c>
      <c r="AG4878" s="327" t="s">
        <v>128</v>
      </c>
      <c r="AH4878" s="286"/>
      <c r="AI4878" s="286"/>
      <c r="AJ4878" s="342"/>
    </row>
    <row r="4879" spans="1:38" ht="94.5">
      <c r="A4879" s="279" t="s">
        <v>12463</v>
      </c>
      <c r="B4879" s="293" t="s">
        <v>21</v>
      </c>
      <c r="C4879" s="293" t="s">
        <v>21</v>
      </c>
      <c r="D4879" s="287">
        <v>42368</v>
      </c>
      <c r="E4879" s="288">
        <v>0.20486111111111113</v>
      </c>
      <c r="F4879" s="287">
        <v>42368</v>
      </c>
      <c r="G4879" s="288">
        <v>0.21527777777777779</v>
      </c>
      <c r="H4879" s="288">
        <v>1.0416666666666666E-2</v>
      </c>
      <c r="I4879" s="273">
        <v>20</v>
      </c>
      <c r="J4879" s="273" t="s">
        <v>12914</v>
      </c>
      <c r="K4879" s="293" t="s">
        <v>178</v>
      </c>
      <c r="L4879" s="293" t="s">
        <v>9</v>
      </c>
      <c r="M4879" s="293" t="s">
        <v>12915</v>
      </c>
      <c r="N4879" s="273">
        <v>110</v>
      </c>
      <c r="O4879" s="273" t="s">
        <v>7</v>
      </c>
      <c r="P4879" s="293" t="s">
        <v>12915</v>
      </c>
      <c r="Q4879" s="273" t="s">
        <v>13604</v>
      </c>
      <c r="R4879" s="273">
        <v>2.99</v>
      </c>
      <c r="S4879" s="273">
        <v>1.4730000000000001</v>
      </c>
      <c r="T4879" s="273">
        <v>4.4630000000000001</v>
      </c>
      <c r="U4879" s="293" t="s">
        <v>6</v>
      </c>
      <c r="V4879" s="273" t="s">
        <v>13605</v>
      </c>
      <c r="W4879" s="293" t="s">
        <v>13606</v>
      </c>
      <c r="X4879" s="293" t="s">
        <v>128</v>
      </c>
      <c r="Y4879" s="269">
        <v>2015</v>
      </c>
      <c r="Z4879" s="318" t="s">
        <v>128</v>
      </c>
      <c r="AA4879" s="269">
        <v>2016</v>
      </c>
      <c r="AB4879" s="293" t="s">
        <v>128</v>
      </c>
      <c r="AC4879" s="269">
        <v>2015</v>
      </c>
      <c r="AD4879" s="293" t="s">
        <v>66</v>
      </c>
      <c r="AE4879" s="293" t="s">
        <v>57</v>
      </c>
      <c r="AF4879" s="293"/>
      <c r="AG4879" s="318"/>
      <c r="AH4879" s="293"/>
      <c r="AI4879" s="293"/>
      <c r="AJ4879" s="342"/>
    </row>
    <row r="4880" spans="1:38" ht="112.5">
      <c r="A4880" s="279" t="s">
        <v>12463</v>
      </c>
      <c r="B4880" s="284" t="s">
        <v>19</v>
      </c>
      <c r="C4880" s="284" t="s">
        <v>9151</v>
      </c>
      <c r="D4880" s="271">
        <v>42368</v>
      </c>
      <c r="E4880" s="272">
        <v>0.43472222222222223</v>
      </c>
      <c r="F4880" s="271">
        <v>42368</v>
      </c>
      <c r="G4880" s="272">
        <v>0.43541666666666662</v>
      </c>
      <c r="H4880" s="272">
        <v>6.9444444444438647E-4</v>
      </c>
      <c r="I4880" s="284">
        <v>12</v>
      </c>
      <c r="J4880" s="284"/>
      <c r="K4880" s="284"/>
      <c r="L4880" s="284" t="s">
        <v>16</v>
      </c>
      <c r="M4880" s="284" t="s">
        <v>2856</v>
      </c>
      <c r="N4880" s="268">
        <v>110</v>
      </c>
      <c r="O4880" s="284" t="s">
        <v>7</v>
      </c>
      <c r="P4880" s="284" t="s">
        <v>13524</v>
      </c>
      <c r="Q4880" s="284" t="s">
        <v>13525</v>
      </c>
      <c r="R4880" s="284">
        <v>7</v>
      </c>
      <c r="S4880" s="284">
        <v>20</v>
      </c>
      <c r="T4880" s="284">
        <v>27</v>
      </c>
      <c r="U4880" s="302"/>
      <c r="V4880" s="302"/>
      <c r="W4880" s="302"/>
      <c r="X4880" s="302"/>
      <c r="Y4880" s="302"/>
      <c r="Z4880" s="302"/>
      <c r="AA4880" s="302"/>
      <c r="AB4880" s="302"/>
      <c r="AC4880" s="302"/>
      <c r="AD4880" s="302" t="s">
        <v>37</v>
      </c>
      <c r="AE4880" s="302"/>
      <c r="AF4880" s="302"/>
      <c r="AG4880" s="302"/>
      <c r="AH4880" s="286"/>
      <c r="AI4880" s="286"/>
      <c r="AJ4880" s="342"/>
    </row>
    <row r="4881" spans="1:36" ht="56.25">
      <c r="A4881" s="279" t="s">
        <v>12463</v>
      </c>
      <c r="B4881" s="284" t="s">
        <v>19</v>
      </c>
      <c r="C4881" s="284" t="s">
        <v>19</v>
      </c>
      <c r="D4881" s="271">
        <v>42368</v>
      </c>
      <c r="E4881" s="272">
        <v>0.58680555555555558</v>
      </c>
      <c r="F4881" s="271">
        <v>42368</v>
      </c>
      <c r="G4881" s="272">
        <v>0.63541666666666663</v>
      </c>
      <c r="H4881" s="272">
        <v>4.8611111111111049E-2</v>
      </c>
      <c r="I4881" s="284"/>
      <c r="J4881" s="284"/>
      <c r="K4881" s="284"/>
      <c r="L4881" s="284" t="s">
        <v>4</v>
      </c>
      <c r="M4881" s="284" t="s">
        <v>2410</v>
      </c>
      <c r="N4881" s="268" t="s">
        <v>3</v>
      </c>
      <c r="O4881" s="284" t="s">
        <v>25</v>
      </c>
      <c r="P4881" s="284" t="s">
        <v>13526</v>
      </c>
      <c r="Q4881" s="284" t="s">
        <v>13527</v>
      </c>
      <c r="R4881" s="284">
        <v>2</v>
      </c>
      <c r="S4881" s="284"/>
      <c r="T4881" s="284">
        <v>2</v>
      </c>
      <c r="U4881" s="302" t="s">
        <v>33</v>
      </c>
      <c r="V4881" s="302">
        <v>2004</v>
      </c>
      <c r="W4881" s="302" t="s">
        <v>13528</v>
      </c>
      <c r="X4881" s="302">
        <v>0</v>
      </c>
      <c r="Y4881" s="302">
        <v>42242</v>
      </c>
      <c r="Z4881" s="302">
        <v>100</v>
      </c>
      <c r="AA4881" s="302"/>
      <c r="AB4881" s="302">
        <v>0</v>
      </c>
      <c r="AC4881" s="302">
        <v>42340</v>
      </c>
      <c r="AD4881" s="302" t="s">
        <v>0</v>
      </c>
      <c r="AE4881" s="302"/>
      <c r="AF4881" s="302"/>
      <c r="AG4881" s="302"/>
      <c r="AH4881" s="286"/>
      <c r="AI4881" s="286"/>
      <c r="AJ4881" s="342"/>
    </row>
    <row r="4882" spans="1:36" ht="56.25">
      <c r="A4882" s="279" t="s">
        <v>12463</v>
      </c>
      <c r="B4882" s="284" t="s">
        <v>19</v>
      </c>
      <c r="C4882" s="284" t="s">
        <v>19</v>
      </c>
      <c r="D4882" s="271">
        <v>42368</v>
      </c>
      <c r="E4882" s="272">
        <v>0.69652777777777775</v>
      </c>
      <c r="F4882" s="271">
        <v>42368</v>
      </c>
      <c r="G4882" s="272">
        <v>0.72499999999999998</v>
      </c>
      <c r="H4882" s="272">
        <v>2.8472222222222232E-2</v>
      </c>
      <c r="I4882" s="284"/>
      <c r="J4882" s="284"/>
      <c r="K4882" s="284"/>
      <c r="L4882" s="284" t="s">
        <v>4</v>
      </c>
      <c r="M4882" s="284" t="s">
        <v>11560</v>
      </c>
      <c r="N4882" s="268" t="s">
        <v>3</v>
      </c>
      <c r="O4882" s="284" t="s">
        <v>7</v>
      </c>
      <c r="P4882" s="284" t="s">
        <v>13529</v>
      </c>
      <c r="Q4882" s="284" t="s">
        <v>13530</v>
      </c>
      <c r="R4882" s="284">
        <v>10</v>
      </c>
      <c r="S4882" s="284">
        <v>5</v>
      </c>
      <c r="T4882" s="284">
        <v>15</v>
      </c>
      <c r="U4882" s="302" t="s">
        <v>28</v>
      </c>
      <c r="V4882" s="302">
        <v>1982</v>
      </c>
      <c r="W4882" s="302" t="s">
        <v>1709</v>
      </c>
      <c r="X4882" s="302">
        <v>0</v>
      </c>
      <c r="Y4882" s="302">
        <v>42368</v>
      </c>
      <c r="Z4882" s="302">
        <v>100</v>
      </c>
      <c r="AA4882" s="302"/>
      <c r="AB4882" s="302">
        <v>0</v>
      </c>
      <c r="AC4882" s="302">
        <v>42132</v>
      </c>
      <c r="AD4882" s="302" t="s">
        <v>0</v>
      </c>
      <c r="AE4882" s="302"/>
      <c r="AF4882" s="302"/>
      <c r="AG4882" s="302"/>
      <c r="AH4882" s="286"/>
      <c r="AI4882" s="286"/>
      <c r="AJ4882" s="342"/>
    </row>
    <row r="4883" spans="1:36" ht="356.25">
      <c r="A4883" s="279" t="s">
        <v>12463</v>
      </c>
      <c r="B4883" s="284" t="s">
        <v>15</v>
      </c>
      <c r="C4883" s="284" t="s">
        <v>9151</v>
      </c>
      <c r="D4883" s="271">
        <v>42368</v>
      </c>
      <c r="E4883" s="272">
        <v>0.62430555555555556</v>
      </c>
      <c r="F4883" s="271">
        <v>42368</v>
      </c>
      <c r="G4883" s="272">
        <v>0.62430555555555556</v>
      </c>
      <c r="H4883" s="272">
        <f>(F4883+G4883)-(D4883+E4883)</f>
        <v>0</v>
      </c>
      <c r="I4883" s="284">
        <v>27</v>
      </c>
      <c r="J4883" s="284"/>
      <c r="K4883" s="284"/>
      <c r="L4883" s="284" t="s">
        <v>16</v>
      </c>
      <c r="M4883" s="284" t="s">
        <v>12918</v>
      </c>
      <c r="N4883" s="268">
        <v>110</v>
      </c>
      <c r="O4883" s="284" t="s">
        <v>7</v>
      </c>
      <c r="P4883" s="284" t="s">
        <v>12919</v>
      </c>
      <c r="Q4883" s="284" t="s">
        <v>12920</v>
      </c>
      <c r="R4883" s="284"/>
      <c r="S4883" s="284">
        <v>8.11</v>
      </c>
      <c r="T4883" s="284">
        <f>SUM(R4883:S4883)</f>
        <v>8.11</v>
      </c>
      <c r="U4883" s="302"/>
      <c r="V4883" s="302"/>
      <c r="W4883" s="302"/>
      <c r="X4883" s="302"/>
      <c r="Y4883" s="302"/>
      <c r="Z4883" s="302"/>
      <c r="AA4883" s="302"/>
      <c r="AB4883" s="302"/>
      <c r="AC4883" s="302"/>
      <c r="AD4883" s="302" t="s">
        <v>37</v>
      </c>
      <c r="AE4883" s="302"/>
      <c r="AF4883" s="302"/>
      <c r="AG4883" s="302"/>
      <c r="AH4883" s="286"/>
      <c r="AI4883" s="286"/>
      <c r="AJ4883" s="342"/>
    </row>
    <row r="4884" spans="1:36" ht="56.25">
      <c r="A4884" s="279" t="s">
        <v>12463</v>
      </c>
      <c r="B4884" s="284" t="s">
        <v>18</v>
      </c>
      <c r="C4884" s="284" t="s">
        <v>18</v>
      </c>
      <c r="D4884" s="271">
        <v>42368</v>
      </c>
      <c r="E4884" s="272">
        <v>42368.440972222219</v>
      </c>
      <c r="F4884" s="271">
        <v>42368</v>
      </c>
      <c r="G4884" s="272">
        <v>42368.45</v>
      </c>
      <c r="H4884" s="272">
        <f>G4884-E4884</f>
        <v>9.0277777781011537E-3</v>
      </c>
      <c r="I4884" s="284">
        <v>1</v>
      </c>
      <c r="J4884" s="284"/>
      <c r="K4884" s="284"/>
      <c r="L4884" s="284" t="s">
        <v>4</v>
      </c>
      <c r="M4884" s="284" t="s">
        <v>7</v>
      </c>
      <c r="N4884" s="268">
        <v>0.4</v>
      </c>
      <c r="O4884" s="284" t="s">
        <v>7</v>
      </c>
      <c r="P4884" s="284" t="s">
        <v>12921</v>
      </c>
      <c r="Q4884" s="284" t="s">
        <v>12922</v>
      </c>
      <c r="R4884" s="284">
        <v>5.2999999999999999E-2</v>
      </c>
      <c r="S4884" s="284"/>
      <c r="T4884" s="284">
        <f>R4884+S4884</f>
        <v>5.2999999999999999E-2</v>
      </c>
      <c r="U4884" s="302"/>
      <c r="V4884" s="302"/>
      <c r="W4884" s="302"/>
      <c r="X4884" s="302"/>
      <c r="Y4884" s="302"/>
      <c r="Z4884" s="302"/>
      <c r="AA4884" s="302"/>
      <c r="AB4884" s="302"/>
      <c r="AC4884" s="302"/>
      <c r="AD4884" s="302" t="s">
        <v>0</v>
      </c>
      <c r="AE4884" s="302"/>
      <c r="AF4884" s="302"/>
      <c r="AG4884" s="302"/>
      <c r="AH4884" s="286"/>
      <c r="AI4884" s="286"/>
      <c r="AJ4884" s="342"/>
    </row>
    <row r="4885" spans="1:36" ht="93.75">
      <c r="A4885" s="279" t="s">
        <v>12463</v>
      </c>
      <c r="B4885" s="284" t="s">
        <v>69</v>
      </c>
      <c r="C4885" s="284" t="s">
        <v>69</v>
      </c>
      <c r="D4885" s="271">
        <v>42368</v>
      </c>
      <c r="E4885" s="272">
        <v>0.65138888888888891</v>
      </c>
      <c r="F4885" s="271">
        <v>42368</v>
      </c>
      <c r="G4885" s="272">
        <v>0.69652777777777775</v>
      </c>
      <c r="H4885" s="272">
        <v>4.513888888888884E-2</v>
      </c>
      <c r="I4885" s="284">
        <v>3</v>
      </c>
      <c r="J4885" s="284" t="s">
        <v>143</v>
      </c>
      <c r="K4885" s="284" t="s">
        <v>20</v>
      </c>
      <c r="L4885" s="284" t="s">
        <v>4</v>
      </c>
      <c r="M4885" s="284" t="s">
        <v>12925</v>
      </c>
      <c r="N4885" s="268" t="s">
        <v>3</v>
      </c>
      <c r="O4885" s="284" t="s">
        <v>7</v>
      </c>
      <c r="P4885" s="284" t="s">
        <v>12926</v>
      </c>
      <c r="Q4885" s="284" t="s">
        <v>12927</v>
      </c>
      <c r="R4885" s="284">
        <v>1.19</v>
      </c>
      <c r="S4885" s="284">
        <v>8.3000000000000004E-2</v>
      </c>
      <c r="T4885" s="284">
        <v>1.2729999999999999</v>
      </c>
      <c r="U4885" s="302" t="s">
        <v>28</v>
      </c>
      <c r="V4885" s="302">
        <v>1958</v>
      </c>
      <c r="W4885" s="302" t="s">
        <v>1477</v>
      </c>
      <c r="X4885" s="302" t="s">
        <v>724</v>
      </c>
      <c r="Y4885" s="302" t="s">
        <v>2660</v>
      </c>
      <c r="Z4885" s="302">
        <v>100</v>
      </c>
      <c r="AA4885" s="302" t="s">
        <v>9579</v>
      </c>
      <c r="AB4885" s="302">
        <v>0</v>
      </c>
      <c r="AC4885" s="302" t="s">
        <v>2660</v>
      </c>
      <c r="AD4885" s="302" t="s">
        <v>0</v>
      </c>
      <c r="AE4885" s="302"/>
      <c r="AF4885" s="302"/>
      <c r="AG4885" s="302" t="s">
        <v>12927</v>
      </c>
      <c r="AH4885" s="286"/>
      <c r="AI4885" s="286"/>
      <c r="AJ4885" s="342"/>
    </row>
    <row r="4886" spans="1:36" ht="131.25">
      <c r="A4886" s="279" t="s">
        <v>12463</v>
      </c>
      <c r="B4886" s="284" t="s">
        <v>5</v>
      </c>
      <c r="C4886" s="284" t="s">
        <v>12836</v>
      </c>
      <c r="D4886" s="271">
        <v>42368</v>
      </c>
      <c r="E4886" s="272">
        <v>0.10555555555555556</v>
      </c>
      <c r="F4886" s="271">
        <v>42368</v>
      </c>
      <c r="G4886" s="272">
        <v>0.10555555555555556</v>
      </c>
      <c r="H4886" s="272">
        <v>0</v>
      </c>
      <c r="I4886" s="284">
        <v>123</v>
      </c>
      <c r="J4886" s="284" t="s">
        <v>12928</v>
      </c>
      <c r="K4886" s="284" t="s">
        <v>20</v>
      </c>
      <c r="L4886" s="284" t="s">
        <v>16</v>
      </c>
      <c r="M4886" s="284" t="s">
        <v>12929</v>
      </c>
      <c r="N4886" s="268">
        <v>110</v>
      </c>
      <c r="O4886" s="284" t="s">
        <v>7</v>
      </c>
      <c r="P4886" s="284" t="s">
        <v>12929</v>
      </c>
      <c r="Q4886" s="284" t="s">
        <v>12930</v>
      </c>
      <c r="R4886" s="284"/>
      <c r="S4886" s="284">
        <v>75.2</v>
      </c>
      <c r="T4886" s="284">
        <v>75.2</v>
      </c>
      <c r="U4886" s="302" t="s">
        <v>28</v>
      </c>
      <c r="V4886" s="302"/>
      <c r="W4886" s="302"/>
      <c r="X4886" s="302"/>
      <c r="Y4886" s="302"/>
      <c r="Z4886" s="302"/>
      <c r="AA4886" s="302"/>
      <c r="AB4886" s="302"/>
      <c r="AC4886" s="302"/>
      <c r="AD4886" s="302" t="s">
        <v>37</v>
      </c>
      <c r="AE4886" s="302"/>
      <c r="AF4886" s="302"/>
      <c r="AG4886" s="302"/>
      <c r="AH4886" s="286"/>
      <c r="AI4886" s="286"/>
      <c r="AJ4886" s="342"/>
    </row>
    <row r="4887" spans="1:36" ht="93.75">
      <c r="A4887" s="279" t="s">
        <v>12463</v>
      </c>
      <c r="B4887" s="284" t="s">
        <v>19</v>
      </c>
      <c r="C4887" s="284" t="s">
        <v>9151</v>
      </c>
      <c r="D4887" s="271">
        <v>42369</v>
      </c>
      <c r="E4887" s="272">
        <v>0.83472222222222225</v>
      </c>
      <c r="F4887" s="271">
        <v>42369</v>
      </c>
      <c r="G4887" s="272">
        <v>0.84027777777777779</v>
      </c>
      <c r="H4887" s="272">
        <v>5.5555555555555358E-3</v>
      </c>
      <c r="I4887" s="284">
        <v>10</v>
      </c>
      <c r="J4887" s="284" t="s">
        <v>1015</v>
      </c>
      <c r="K4887" s="284"/>
      <c r="L4887" s="284" t="s">
        <v>16</v>
      </c>
      <c r="M4887" s="284" t="s">
        <v>3637</v>
      </c>
      <c r="N4887" s="268">
        <v>110</v>
      </c>
      <c r="O4887" s="284" t="s">
        <v>13</v>
      </c>
      <c r="P4887" s="284" t="s">
        <v>12939</v>
      </c>
      <c r="Q4887" s="284" t="s">
        <v>12940</v>
      </c>
      <c r="R4887" s="284">
        <v>9</v>
      </c>
      <c r="S4887" s="284"/>
      <c r="T4887" s="284">
        <v>9</v>
      </c>
      <c r="U4887" s="302"/>
      <c r="V4887" s="302"/>
      <c r="W4887" s="302"/>
      <c r="X4887" s="302"/>
      <c r="Y4887" s="302"/>
      <c r="Z4887" s="302"/>
      <c r="AA4887" s="302"/>
      <c r="AB4887" s="302"/>
      <c r="AC4887" s="302"/>
      <c r="AD4887" s="302" t="s">
        <v>37</v>
      </c>
      <c r="AE4887" s="302"/>
      <c r="AF4887" s="302"/>
      <c r="AG4887" s="302"/>
      <c r="AH4887" s="286"/>
      <c r="AI4887" s="286"/>
      <c r="AJ4887" s="342"/>
    </row>
    <row r="4888" spans="1:36" ht="37.5">
      <c r="A4888" s="279" t="s">
        <v>12463</v>
      </c>
      <c r="B4888" s="284" t="s">
        <v>18</v>
      </c>
      <c r="C4888" s="284" t="s">
        <v>18</v>
      </c>
      <c r="D4888" s="271">
        <v>42369</v>
      </c>
      <c r="E4888" s="272">
        <v>42369.292361111111</v>
      </c>
      <c r="F4888" s="271">
        <v>42369</v>
      </c>
      <c r="G4888" s="272">
        <v>42369.416666666664</v>
      </c>
      <c r="H4888" s="272">
        <f t="shared" ref="H4888:H4893" si="89">G4888-E4888</f>
        <v>0.12430555555329192</v>
      </c>
      <c r="I4888" s="284">
        <v>1</v>
      </c>
      <c r="J4888" s="284"/>
      <c r="K4888" s="284"/>
      <c r="L4888" s="284" t="s">
        <v>11</v>
      </c>
      <c r="M4888" s="284" t="s">
        <v>337</v>
      </c>
      <c r="N4888" s="268">
        <v>0.4</v>
      </c>
      <c r="O4888" s="284" t="s">
        <v>2</v>
      </c>
      <c r="P4888" s="284" t="s">
        <v>12934</v>
      </c>
      <c r="Q4888" s="284" t="s">
        <v>4785</v>
      </c>
      <c r="R4888" s="284">
        <v>0.41799999999999998</v>
      </c>
      <c r="S4888" s="284"/>
      <c r="T4888" s="284">
        <f>R4888+S4888</f>
        <v>0.41799999999999998</v>
      </c>
      <c r="U4888" s="302"/>
      <c r="V4888" s="302"/>
      <c r="W4888" s="302"/>
      <c r="X4888" s="302"/>
      <c r="Y4888" s="302"/>
      <c r="Z4888" s="302"/>
      <c r="AA4888" s="302"/>
      <c r="AB4888" s="302"/>
      <c r="AC4888" s="302"/>
      <c r="AD4888" s="302" t="s">
        <v>0</v>
      </c>
      <c r="AE4888" s="302"/>
      <c r="AF4888" s="302"/>
      <c r="AG4888" s="302"/>
      <c r="AH4888" s="286"/>
      <c r="AI4888" s="286"/>
      <c r="AJ4888" s="342"/>
    </row>
    <row r="4889" spans="1:36" ht="75">
      <c r="A4889" s="279" t="s">
        <v>12463</v>
      </c>
      <c r="B4889" s="284" t="s">
        <v>18</v>
      </c>
      <c r="C4889" s="284" t="s">
        <v>18</v>
      </c>
      <c r="D4889" s="271">
        <v>42369</v>
      </c>
      <c r="E4889" s="272">
        <v>42369.292361111111</v>
      </c>
      <c r="F4889" s="271">
        <v>42369</v>
      </c>
      <c r="G4889" s="272">
        <v>42369.625</v>
      </c>
      <c r="H4889" s="272">
        <f t="shared" si="89"/>
        <v>0.33263888888905058</v>
      </c>
      <c r="I4889" s="284">
        <v>5</v>
      </c>
      <c r="J4889" s="284"/>
      <c r="K4889" s="284"/>
      <c r="L4889" s="284" t="s">
        <v>11</v>
      </c>
      <c r="M4889" s="284" t="s">
        <v>337</v>
      </c>
      <c r="N4889" s="268">
        <v>0.4</v>
      </c>
      <c r="O4889" s="284" t="s">
        <v>2</v>
      </c>
      <c r="P4889" s="284" t="s">
        <v>12935</v>
      </c>
      <c r="Q4889" s="284" t="s">
        <v>12936</v>
      </c>
      <c r="R4889" s="284">
        <f>0.18+0.039+0.119</f>
        <v>0.33799999999999997</v>
      </c>
      <c r="S4889" s="284"/>
      <c r="T4889" s="284">
        <f>R4889+S4889</f>
        <v>0.33799999999999997</v>
      </c>
      <c r="U4889" s="302"/>
      <c r="V4889" s="302"/>
      <c r="W4889" s="302"/>
      <c r="X4889" s="302"/>
      <c r="Y4889" s="302"/>
      <c r="Z4889" s="302"/>
      <c r="AA4889" s="302"/>
      <c r="AB4889" s="302"/>
      <c r="AC4889" s="302"/>
      <c r="AD4889" s="302" t="s">
        <v>0</v>
      </c>
      <c r="AE4889" s="302"/>
      <c r="AF4889" s="302"/>
      <c r="AG4889" s="302"/>
      <c r="AH4889" s="286"/>
      <c r="AI4889" s="286"/>
      <c r="AJ4889" s="342"/>
    </row>
    <row r="4890" spans="1:36" ht="56.25">
      <c r="A4890" s="279" t="s">
        <v>12463</v>
      </c>
      <c r="B4890" s="284" t="s">
        <v>18</v>
      </c>
      <c r="C4890" s="284" t="s">
        <v>18</v>
      </c>
      <c r="D4890" s="271">
        <v>42369</v>
      </c>
      <c r="E4890" s="272">
        <v>42369.292361111111</v>
      </c>
      <c r="F4890" s="271">
        <v>42369</v>
      </c>
      <c r="G4890" s="272">
        <v>42369.625</v>
      </c>
      <c r="H4890" s="272">
        <f t="shared" si="89"/>
        <v>0.33263888888905058</v>
      </c>
      <c r="I4890" s="284">
        <v>1</v>
      </c>
      <c r="J4890" s="284"/>
      <c r="K4890" s="284"/>
      <c r="L4890" s="284" t="s">
        <v>11</v>
      </c>
      <c r="M4890" s="284" t="s">
        <v>3579</v>
      </c>
      <c r="N4890" s="268">
        <v>0.4</v>
      </c>
      <c r="O4890" s="284" t="s">
        <v>2</v>
      </c>
      <c r="P4890" s="284" t="s">
        <v>12870</v>
      </c>
      <c r="Q4890" s="284" t="s">
        <v>12937</v>
      </c>
      <c r="R4890" s="284">
        <v>3.7999999999999999E-2</v>
      </c>
      <c r="S4890" s="284"/>
      <c r="T4890" s="284">
        <f>R4890+S4890</f>
        <v>3.7999999999999999E-2</v>
      </c>
      <c r="U4890" s="302"/>
      <c r="V4890" s="302"/>
      <c r="W4890" s="302"/>
      <c r="X4890" s="302"/>
      <c r="Y4890" s="302"/>
      <c r="Z4890" s="302"/>
      <c r="AA4890" s="302"/>
      <c r="AB4890" s="302"/>
      <c r="AC4890" s="302"/>
      <c r="AD4890" s="302" t="s">
        <v>0</v>
      </c>
      <c r="AE4890" s="302"/>
      <c r="AF4890" s="302"/>
      <c r="AG4890" s="302"/>
      <c r="AH4890" s="286"/>
      <c r="AI4890" s="286"/>
      <c r="AJ4890" s="342"/>
    </row>
    <row r="4891" spans="1:36" ht="56.25">
      <c r="A4891" s="279" t="s">
        <v>12463</v>
      </c>
      <c r="B4891" s="284" t="s">
        <v>18</v>
      </c>
      <c r="C4891" s="284" t="s">
        <v>18</v>
      </c>
      <c r="D4891" s="271">
        <v>42369</v>
      </c>
      <c r="E4891" s="272">
        <v>42369.292361111111</v>
      </c>
      <c r="F4891" s="271">
        <v>42369</v>
      </c>
      <c r="G4891" s="272">
        <v>42369.583333333336</v>
      </c>
      <c r="H4891" s="272">
        <f t="shared" si="89"/>
        <v>0.29097222222480923</v>
      </c>
      <c r="I4891" s="284">
        <v>1</v>
      </c>
      <c r="J4891" s="284"/>
      <c r="K4891" s="284"/>
      <c r="L4891" s="284" t="s">
        <v>11</v>
      </c>
      <c r="M4891" s="284" t="s">
        <v>337</v>
      </c>
      <c r="N4891" s="268">
        <v>0.4</v>
      </c>
      <c r="O4891" s="284" t="s">
        <v>2</v>
      </c>
      <c r="P4891" s="284" t="s">
        <v>12938</v>
      </c>
      <c r="Q4891" s="284" t="s">
        <v>4785</v>
      </c>
      <c r="R4891" s="284">
        <v>8.5000000000000006E-2</v>
      </c>
      <c r="S4891" s="284"/>
      <c r="T4891" s="284">
        <f>R4891+S4891</f>
        <v>8.5000000000000006E-2</v>
      </c>
      <c r="U4891" s="302"/>
      <c r="V4891" s="302"/>
      <c r="W4891" s="302"/>
      <c r="X4891" s="302"/>
      <c r="Y4891" s="302"/>
      <c r="Z4891" s="302"/>
      <c r="AA4891" s="302"/>
      <c r="AB4891" s="302"/>
      <c r="AC4891" s="302"/>
      <c r="AD4891" s="302" t="s">
        <v>0</v>
      </c>
      <c r="AE4891" s="302"/>
      <c r="AF4891" s="302"/>
      <c r="AG4891" s="302"/>
      <c r="AH4891" s="286"/>
      <c r="AI4891" s="286"/>
      <c r="AJ4891" s="342"/>
    </row>
    <row r="4892" spans="1:36" ht="37.5">
      <c r="A4892" s="279" t="s">
        <v>12463</v>
      </c>
      <c r="B4892" s="284" t="s">
        <v>18</v>
      </c>
      <c r="C4892" s="284" t="s">
        <v>18</v>
      </c>
      <c r="D4892" s="271">
        <v>42369</v>
      </c>
      <c r="E4892" s="272">
        <v>42369.416666666664</v>
      </c>
      <c r="F4892" s="271">
        <v>42369</v>
      </c>
      <c r="G4892" s="272">
        <v>42369.625</v>
      </c>
      <c r="H4892" s="272">
        <f t="shared" si="89"/>
        <v>0.20833333333575865</v>
      </c>
      <c r="I4892" s="284">
        <v>1</v>
      </c>
      <c r="J4892" s="284"/>
      <c r="K4892" s="284"/>
      <c r="L4892" s="284" t="s">
        <v>11</v>
      </c>
      <c r="M4892" s="284" t="s">
        <v>337</v>
      </c>
      <c r="N4892" s="268">
        <v>0.4</v>
      </c>
      <c r="O4892" s="284" t="s">
        <v>2</v>
      </c>
      <c r="P4892" s="284" t="s">
        <v>811</v>
      </c>
      <c r="Q4892" s="284" t="s">
        <v>4785</v>
      </c>
      <c r="R4892" s="284">
        <v>0.39500000000000002</v>
      </c>
      <c r="S4892" s="284"/>
      <c r="T4892" s="284">
        <f>R4892+S4892</f>
        <v>0.39500000000000002</v>
      </c>
      <c r="U4892" s="302"/>
      <c r="V4892" s="302"/>
      <c r="W4892" s="302"/>
      <c r="X4892" s="302"/>
      <c r="Y4892" s="302"/>
      <c r="Z4892" s="302"/>
      <c r="AA4892" s="302"/>
      <c r="AB4892" s="302"/>
      <c r="AC4892" s="302"/>
      <c r="AD4892" s="302" t="s">
        <v>0</v>
      </c>
      <c r="AE4892" s="302"/>
      <c r="AF4892" s="302"/>
      <c r="AG4892" s="302"/>
      <c r="AH4892" s="286"/>
      <c r="AI4892" s="286"/>
      <c r="AJ4892" s="342"/>
    </row>
    <row r="4893" spans="1:36" ht="94.5" customHeight="1">
      <c r="A4893" s="279" t="s">
        <v>12463</v>
      </c>
      <c r="B4893" s="284" t="s">
        <v>5</v>
      </c>
      <c r="C4893" s="284" t="s">
        <v>13786</v>
      </c>
      <c r="D4893" s="271">
        <v>42369</v>
      </c>
      <c r="E4893" s="272">
        <v>0.39374999999999999</v>
      </c>
      <c r="F4893" s="271">
        <v>42369</v>
      </c>
      <c r="G4893" s="272">
        <v>0.39374999999999999</v>
      </c>
      <c r="H4893" s="272">
        <f t="shared" si="89"/>
        <v>0</v>
      </c>
      <c r="I4893" s="284">
        <v>5</v>
      </c>
      <c r="J4893" s="284" t="s">
        <v>150</v>
      </c>
      <c r="K4893" s="284" t="s">
        <v>8</v>
      </c>
      <c r="L4893" s="284" t="s">
        <v>16</v>
      </c>
      <c r="M4893" s="284" t="s">
        <v>12931</v>
      </c>
      <c r="N4893" s="268" t="s">
        <v>3</v>
      </c>
      <c r="O4893" s="284" t="s">
        <v>7</v>
      </c>
      <c r="P4893" s="284" t="s">
        <v>12932</v>
      </c>
      <c r="Q4893" s="284" t="s">
        <v>12933</v>
      </c>
      <c r="R4893" s="284"/>
      <c r="S4893" s="284">
        <v>0.5</v>
      </c>
      <c r="T4893" s="284">
        <f>SUM(R4893:S4893)</f>
        <v>0.5</v>
      </c>
      <c r="U4893" s="302" t="s">
        <v>28</v>
      </c>
      <c r="V4893" s="302"/>
      <c r="W4893" s="302"/>
      <c r="X4893" s="302"/>
      <c r="Y4893" s="302"/>
      <c r="Z4893" s="302"/>
      <c r="AA4893" s="302"/>
      <c r="AB4893" s="302"/>
      <c r="AC4893" s="302"/>
      <c r="AD4893" s="302" t="s">
        <v>37</v>
      </c>
      <c r="AE4893" s="302"/>
      <c r="AF4893" s="302"/>
      <c r="AG4893" s="302"/>
    </row>
  </sheetData>
  <sheetProtection formatCells="0" formatColumns="0" formatRows="0" insertColumns="0" insertHyperlinks="0" deleteColumns="0" deleteRows="0" sort="0" autoFilter="0" pivotTables="0"/>
  <protectedRanges>
    <protectedRange sqref="Q159" name="Диапазон1_99_53_1_23_1_2_1_1_1"/>
    <protectedRange sqref="Q160:Q161" name="Диапазон1_99_53_1_23_1_2_1_2_1"/>
    <protectedRange sqref="P1855" name="Диапазон1_99_82_1_2_6_1_1_1_2"/>
    <protectedRange sqref="P2145" name="Диапазон1_99_82_1_2_6_1_1_1_4"/>
    <protectedRange sqref="P2405:P2406" name="Диапазон1_99_82_1_2_6_1_1_1_9"/>
    <protectedRange sqref="P2588" name="Диапазон1_99_82_1_2_6_1_1_1_12"/>
    <protectedRange sqref="P2612" name="Диапазон1_99_82_1_2_6_1_1_1_17"/>
    <protectedRange sqref="P3265" name="Диапазон1_99_82_1_2_6_1_1_1"/>
    <protectedRange sqref="P3273" name="Диапазон1_99_82_1_2_6_1_1_1_20"/>
    <protectedRange sqref="P3728" name="Диапазон1_99_82_1_2_6_1_1_1_3_1"/>
    <protectedRange sqref="P3736" name="Диапазон1_99_82_1_2_6_1_1_1_2_1"/>
    <protectedRange sqref="P3764" name="Диапазон1_99_82_1_2_6_1_1_1_4_1"/>
    <protectedRange sqref="P3775" name="Диапазон1_99_82_1_2_6_1_1_1_7"/>
    <protectedRange sqref="P3784" name="Диапазон1_99_82_1_2_6_1_1_1_8_1"/>
    <protectedRange sqref="P3803" name="Диапазон1_99_82_1_2_6_1_1_1_9_1_1"/>
  </protectedRanges>
  <conditionalFormatting sqref="J296:J297 J295:K295 J31:K31 J32 J356:K356 J357:J358">
    <cfRule type="cellIs" dxfId="5" priority="142" operator="equal">
      <formula>"Технология"</formula>
    </cfRule>
    <cfRule type="cellIs" dxfId="4" priority="143" operator="equal">
      <formula>"Сторонние"</formula>
    </cfRule>
  </conditionalFormatting>
  <conditionalFormatting sqref="J296:J297 J295:K295 J31:K31 J32 J356:K356 J357:J358">
    <cfRule type="cellIs" dxfId="3" priority="141" operator="between">
      <formula>50</formula>
      <formula>10000</formula>
    </cfRule>
  </conditionalFormatting>
  <conditionalFormatting sqref="J60:J61">
    <cfRule type="cellIs" dxfId="2" priority="133" stopIfTrue="1" operator="equal">
      <formula>"Технология"</formula>
    </cfRule>
    <cfRule type="cellIs" dxfId="1" priority="134" stopIfTrue="1" operator="equal">
      <formula>"Сторонние"</formula>
    </cfRule>
  </conditionalFormatting>
  <conditionalFormatting sqref="J60:J61">
    <cfRule type="cellIs" dxfId="0" priority="132" stopIfTrue="1" operator="between">
      <formula>50</formula>
      <formula>10000</formula>
    </cfRule>
  </conditionalFormatting>
  <dataValidations count="266">
    <dataValidation type="list" allowBlank="1" showInputMessage="1" showErrorMessage="1" sqref="L1369" xr:uid="{00000000-0002-0000-0300-000000000000}">
      <formula1>#REF!</formula1>
    </dataValidation>
    <dataValidation type="list" allowBlank="1" showInputMessage="1" showErrorMessage="1" sqref="M1370:M1375 L1369:M1369 P1369:P1375" xr:uid="{00000000-0002-0000-0300-000001000000}">
      <formula1>#REF!</formula1>
    </dataValidation>
    <dataValidation type="list" allowBlank="1" showInputMessage="1" showErrorMessage="1" sqref="M2174:M2175 P2174:P2175 P2178:P2181 M2178:M2181 M4480:M4491 P4480:P4491 P4585:P4626 M4585:M4626" xr:uid="{00000000-0002-0000-0300-000007000000}">
      <formula1>#REF!</formula1>
    </dataValidation>
    <dataValidation type="list" allowBlank="1" showInputMessage="1" showErrorMessage="1" sqref="P2822:P2835 M2822:M2835" xr:uid="{00000000-0002-0000-0300-000008000000}">
      <formula1>#REF!</formula1>
    </dataValidation>
    <dataValidation type="date" allowBlank="1" showInputMessage="1" showErrorMessage="1" sqref="F620:F621" xr:uid="{00000000-0002-0000-0300-000009000000}">
      <formula1>F619</formula1>
      <formula2>#REF!</formula2>
    </dataValidation>
    <dataValidation type="list" allowBlank="1" showInputMessage="1" showErrorMessage="1" sqref="M4671:M4676 P4558:P4561 M4558:M4561 M3676:M3679 P3676:P3679 P4671:P4676" xr:uid="{00000000-0002-0000-0300-00000A000000}">
      <formula1>#REF!</formula1>
    </dataValidation>
    <dataValidation type="list" allowBlank="1" showInputMessage="1" showErrorMessage="1" sqref="M3639:M3644 P3639:P3644" xr:uid="{00000000-0002-0000-0300-00000C000000}">
      <formula1>#REF!</formula1>
    </dataValidation>
    <dataValidation type="list" allowBlank="1" showInputMessage="1" showErrorMessage="1" sqref="M3649:M3653 M4635:M4641 P4635:P4641 P3649:P3653" xr:uid="{00000000-0002-0000-0300-00000D000000}">
      <formula1>#REF!</formula1>
    </dataValidation>
    <dataValidation type="date" allowBlank="1" showInputMessage="1" showErrorMessage="1" sqref="E3831:E3835" xr:uid="{00000000-0002-0000-0300-00000E000000}">
      <formula1>E3830</formula1>
      <formula2>E4560</formula2>
    </dataValidation>
    <dataValidation type="time" allowBlank="1" showInputMessage="1" showErrorMessage="1" errorTitle="ОШИБКА" error="Недопустимый формат времени" sqref="QUA4871 G2109:G2112 E3796:E3799 E3816:E3821 G3804 E3804 E3801:E3802 G3797 E3787:E3789 E3778:E3783 E3772:E3774 G2119:G2120 E2122:E2125 G2971:G2973 G3718:G3719 G3704 E3676:E3704 G3698 G3692 G3694:G3696 G3690 G3684:G3685 PQM4871 G3268 G3272:G3273 E3268:E3274 E3279:E3286 G3286 G3270 E3276:E3277 E4554:E4555 E4558:E4562 G3265 G3262 G3256:G3257 G3251:G3254 E3241:E3265 G3245:G3246 G3241:G3243 G2623:G2625 G2618:G2620 E2618:E2620 E2904:E2911 G2911 G2905 G2902 G2913:G2916 E2913:E2916 E1895:E1898 E4564:E4567 G2026:G2027 G2835 G2818:G2821 G2800:G2802 G2804:G2806 G2781:H2781 G2776:G2780 G2098 G2085 G2088:G2089 G2079 G2031 E2623:E2633 G2023:G2024 G2033 G2041 G2630:G2631 G2627:G2628 H2619 G2049 E2602:E2610 G2610 G3017:G3018 G2127:G2128 E2933:E2934 G2933:G2934 G2131:G2133 E2524:E2599 E2127:E2138 E2971:E2975 G2124:G2125 G2975 G2977:G2978 G2996:G3003 E2991:E2994 E2977:E2984 E2996:E3012 G2993 G3008 G3005 E3014 E3017:E3018 G3021:G3023 G3025:G3026 G3031:G3034 E3021:E3036 G3036 E3058:E3059 E3054:E3056 G3056 G4806:H4806 E2174:E2175 E1900:E1904 E2177:E2181 E2142:E2150 E1959:E1962 E1938:E1945 G2066 G2428 E2427:E2428 E1981:E2102 G2430:G2431 G2222 WLS4871 G1900:G1904 E1907:E1908 G1907:G1908 H1908 G1897:G1898 E4546 G3236:G3237 G1999 G1992:G1995 G2006 G2004 G2008 G1773 G1761 E3236:E3237 G3054 E4550:E4552 E2407:E2410 E2430:E2455 G4835:H4835 G4856 E3375:E3384 G4860:G4866 E3616 G1864:G1867 E1861:E1867 G1861 G1856:G1858 E1851:E1859 OWU4871 G1669:G1680 G1663:G1666 G1683 PGQ4871 G1687:G1691 E765:E766 E1580:E1624 G1543:G1546 E1540:E1546 G1540 G1167:G1168 G1296 G1316 WLQ1088 G1320 G1245 G1193:G1195 E1193:E1195 G1165 G1047:G1048 E1308:E1327 E1161:E1172 G1327 E1047:E1058 E1337:E1342 E1344:E1353 G1366:G1367 E1369:E1376 E1365:E1367 E1476 E1329:E1333 G1351 G1811 G1819 G1827 G1784 G1801:G1802 G1476 G1777 G1804:G1805 G1809 G1786 G1782 G1300:G1303 G1441 E1453 G1323 G1353 G1329 E1441 D1377 E1355:E1362 E1378:E1426 G4841:G4849 WVM524:WVM525 WLQ524:WLQ525 WBU524:WBU525 VRY524:VRY525 VIC524:VIC525 UYG524:UYG525 UOK524:UOK525 UEO524:UEO525 TUS524:TUS525 TKW524:TKW525 TBA524:TBA525 SRE524:SRE525 SHI524:SHI525 RXM524:RXM525 RNQ524:RNQ525 RDU524:RDU525 QTY524:QTY525 QKC524:QKC525 QAG524:QAG525 PQK524:PQK525 PGO524:PGO525 OWS524:OWS525 OMW524:OMW525 ODA524:ODA525 NTE524:NTE525 NJI524:NJI525 MZM524:MZM525 MPQ524:MPQ525 MFU524:MFU525 LVY524:LVY525 LMC524:LMC525 LCG524:LCG525 KSK524:KSK525 KIO524:KIO525 JYS524:JYS525 JOW524:JOW525 JFA524:JFA525 IVE524:IVE525 ILI524:ILI525 IBM524:IBM525 HRQ524:HRQ525 HHU524:HHU525 GXY524:GXY525 GOC524:GOC525 GEG524:GEG525 FUK524:FUK525 FKO524:FKO525 FAS524:FAS525 EQW524:EQW525 EHA524:EHA525 DXE524:DXE525 DNI524:DNI525 DDM524:DDM525 CTQ524:CTQ525 CJU524:CJU525 BZY524:BZY525 BQC524:BQC525 BGG524:BGG525 AWK524:AWK525 AMO524:AMO525 ACS524:ACS525 SW524:SW525 JA524:JA525 E337:E428 WVO524:WVO525 WLS524:WLS525 WBW524:WBW525 VSA524:VSA525 VIE524:VIE525 UYI524:UYI525 UOM524:UOM525 UEQ524:UEQ525 TUU524:TUU525 TKY524:TKY525 TBC524:TBC525 SRG524:SRG525 SHK524:SHK525 RXO524:RXO525 RNS524:RNS525 RDW524:RDW525 QUA524:QUA525 QKE524:QKE525 QAI524:QAI525 PQM524:PQM525 PGQ524:PGQ525 OWU524:OWU525 OMY524:OMY525 ODC524:ODC525 NTG524:NTG525 NJK524:NJK525 MZO524:MZO525 MPS524:MPS525 MFW524:MFW525 LWA524:LWA525 LME524:LME525 LCI524:LCI525 KSM524:KSM525 KIQ524:KIQ525 JYU524:JYU525 JOY524:JOY525 JFC524:JFC525 IVG524:IVG525 ILK524:ILK525 IBO524:IBO525 HRS524:HRS525 HHW524:HHW525 GYA524:GYA525 GOE524:GOE525 GEI524:GEI525 FUM524:FUM525 FKQ524:FKQ525 FAU524:FAU525 EQY524:EQY525 EHC524:EHC525 DXG524:DXG525 DNK524:DNK525 DDO524:DDO525 CTS524:CTS525 CJW524:CJW525 CAA524:CAA525 BQE524:BQE525 BGI524:BGI525 AWM524:AWM525 AMQ524:AMQ525 ACU524:ACU525 SY524:SY525 JC524:JC525 SHK4871 JA411:JA412 SW411:SW412 ACS411:ACS412 AMO411:AMO412 AWK411:AWK412 BGG411:BGG412 BQC411:BQC412 BZY411:BZY412 CJU411:CJU412 CTQ411:CTQ412 DDM411:DDM412 DNI411:DNI412 DXE411:DXE412 EHA411:EHA412 EQW411:EQW412 FAS411:FAS412 FKO411:FKO412 FUK411:FUK412 GEG411:GEG412 GOC411:GOC412 GXY411:GXY412 HHU411:HHU412 HRQ411:HRQ412 IBM411:IBM412 ILI411:ILI412 IVE411:IVE412 JFA411:JFA412 JOW411:JOW412 JYS411:JYS412 KIO411:KIO412 KSK411:KSK412 LCG411:LCG412 LMC411:LMC412 LVY411:LVY412 MFU411:MFU412 MPQ411:MPQ412 MZM411:MZM412 NJI411:NJI412 NTE411:NTE412 ODA411:ODA412 OMW411:OMW412 OWS411:OWS412 PGO411:PGO412 PQK411:PQK412 QAG411:QAG412 QKC411:QKC412 QTY411:QTY412 RDU411:RDU412 RNQ411:RNQ412 RXM411:RXM412 SHI411:SHI412 SRE411:SRE412 TBA411:TBA412 TKW411:TKW412 TUS411:TUS412 UEO411:UEO412 UOK411:UOK412 UYG411:UYG412 VIC411:VIC412 VRY411:VRY412 WBU411:WBU412 WLQ411:WLQ412 WVM411:WVM412 WVM393:WVM396 WLQ393:WLQ396 WBU393:WBU396 VRY393:VRY396 VIC393:VIC396 UYG393:UYG396 UOK393:UOK396 UEO393:UEO396 TUS393:TUS396 TKW393:TKW396 TBA393:TBA396 SRE393:SRE396 SHI393:SHI396 RXM393:RXM396 RNQ393:RNQ396 RDU393:RDU396 QTY393:QTY396 QKC393:QKC396 QAG393:QAG396 PQK393:PQK396 PGO393:PGO396 OWS393:OWS396 OMW393:OMW396 ODA393:ODA396 NTE393:NTE396 NJI393:NJI396 MZM393:MZM396 MPQ393:MPQ396 MFU393:MFU396 LVY393:LVY396 LMC393:LMC396 LCG393:LCG396 KSK393:KSK396 KIO393:KIO396 JYS393:JYS396 JOW393:JOW396 JFA393:JFA396 IVE393:IVE396 ILI393:ILI396 IBM393:IBM396 HRQ393:HRQ396 HHU393:HHU396 GXY393:GXY396 GOC393:GOC396 GEG393:GEG396 FUK393:FUK396 FKO393:FKO396 FAS393:FAS396 EQW393:EQW396 EHA393:EHA396 DXE393:DXE396 DNI393:DNI396 DDM393:DDM396 CTQ393:CTQ396 CJU393:CJU396 BZY393:BZY396 BQC393:BQC396 BGG393:BGG396 AWK393:AWK396 AMO393:AMO396 ACS393:ACS396 SW393:SW396 WVO395:WVO396 WLS395:WLS396 WBW395:WBW396 VSA395:VSA396 VIE395:VIE396 UYI395:UYI396 UOM395:UOM396 UEQ395:UEQ396 TUU395:TUU396 TKY395:TKY396 TBC395:TBC396 SRG395:SRG396 SHK395:SHK396 RXO395:RXO396 RNS395:RNS396 RDW395:RDW396 QUA395:QUA396 QKE395:QKE396 QAI395:QAI396 PQM395:PQM396 PGQ395:PGQ396 OWU395:OWU396 OMY395:OMY396 ODC395:ODC396 NTG395:NTG396 NJK395:NJK396 MZO395:MZO396 MPS395:MPS396 MFW395:MFW396 LWA395:LWA396 LME395:LME396 LCI395:LCI396 KSM395:KSM396 KIQ395:KIQ396 JYU395:JYU396 JOY395:JOY396 JFC395:JFC396 IVG395:IVG396 ILK395:ILK396 IBO395:IBO396 HRS395:HRS396 HHW395:HHW396 GYA395:GYA396 GOE395:GOE396 GEI395:GEI396 FUM395:FUM396 FKQ395:FKQ396 FAU395:FAU396 EQY395:EQY396 EHC395:EHC396 DXG395:DXG396 DNK395:DNK396 DDO395:DDO396 CTS395:CTS396 CJW395:CJW396 CAA395:CAA396 BQE395:BQE396 BGI395:BGI396 AWM395:AWM396 AMQ395:AMQ396 ACU395:ACU396 SY395:SY396 JC395:JC396 JA393:JA396 E3621:E3631 JOW379:JOW380 JFA379:JFA380 IVE379:IVE380 ILI379:ILI380 IBM379:IBM380 HRQ379:HRQ380 HHU379:HHU380 GXY379:GXY380 GOC379:GOC380 GEG379:GEG380 FUK379:FUK380 FKO379:FKO380 FAS379:FAS380 EQW379:EQW380 EHA379:EHA380 DXE379:DXE380 DNI379:DNI380 DDM379:DDM380 CTQ379:CTQ380 CJU379:CJU380 BZY379:BZY380 BQC379:BQC380 BGG379:BGG380 AWK379:AWK380 AMO379:AMO380 ACS379:ACS380 SW379:SW380 JA379:JA380 NJK4871 WVM379:WVM380 WLQ379:WLQ380 WBU379:WBU380 VRY379:VRY380 VIC379:VIC380 UYG379:UYG380 UOK379:UOK380 UEO379:UEO380 TUS379:TUS380 TKW379:TKW380 TBA379:TBA380 SRE379:SRE380 SHI379:SHI380 RXM379:RXM380 RNQ379:RNQ380 RDU379:RDU380 QTY379:QTY380 QKC379:QKC380 QAG379:QAG380 PQK379:PQK380 PGO379:PGO380 OWS379:OWS380 OMW379:OMW380 ODA379:ODA380 NTE379:NTE380 NJI379:NJI380 MZM379:MZM380 MPQ379:MPQ380 MFU379:MFU380 LVY379:LVY380 LMC379:LMC380 LCG379:LCG380 KSK379:KSK380 KIO379:KIO380 JYS379:JYS380 WVM501 WVM486:WVM487 WLQ486:WLQ487 WBU486:WBU487 VRY486:VRY487 VIC486:VIC487 UYG486:UYG487 UOK486:UOK487 UEO486:UEO487 TUS486:TUS487 TKW486:TKW487 TBA486:TBA487 SRE486:SRE487 SHI486:SHI487 RXM486:RXM487 RNQ486:RNQ487 RDU486:RDU487 QTY486:QTY487 QKC486:QKC487 QAG486:QAG487 PQK486:PQK487 PGO486:PGO487 OWS486:OWS487 OMW486:OMW487 ODA486:ODA487 NTE486:NTE487 NJI486:NJI487 MZM486:MZM487 MPQ486:MPQ487 MFU486:MFU487 LVY486:LVY487 LMC486:LMC487 LCG486:LCG487 KSK486:KSK487 KIO486:KIO487 JYS486:JYS487 JOW486:JOW487 JFA486:JFA487 IVE486:IVE487 ILI486:ILI487 IBM486:IBM487 HRQ486:HRQ487 HHU486:HHU487 GXY486:GXY487 GOC486:GOC487 GEG486:GEG487 FUK486:FUK487 FKO486:FKO487 FAS486:FAS487 EQW486:EQW487 EHA486:EHA487 DXE486:DXE487 DNI486:DNI487 DDM486:DDM487 CTQ486:CTQ487 CJU486:CJU487 BZY486:BZY487 BQC486:BQC487 BGG486:BGG487 AWK486:AWK487 AMO486:AMO487 ACS486:ACS487 SW486:SW487 JA486:JA487 UEQ4871 WLQ501 WBU501 VRY501 VIC501 UYG501 UOK501 UEO501 TUS501 TKW501 TBA501 SRE501 SHI501 RXM501 RNQ501 RDU501 QTY501 QKC501 QAG501 PQK501 PGO501 OWS501 OMW501 ODA501 NTE501 NJI501 MZM501 MPQ501 MFU501 LVY501 LMC501 LCG501 KSK501 KIO501 JYS501 JOW501 JFA501 IVE501 ILI501 IBM501 HRQ501 HHU501 GXY501 GOC501 GEG501 FUK501 FKO501 FAS501 EQW501 EHA501 DXE501 DNI501 DDM501 CTQ501 CJU501 BZY501 BQC501 BGG501 AWK501 AMO501 ACS501 SW501 WVM499 WLQ499 WBU499 VRY499 VIC499 UYG499 UOK499 UEO499 TUS499 TKW499 TBA499 SRE499 SHI499 RXM499 RNQ499 RDU499 QTY499 QKC499 QAG499 PQK499 PGO499 OWS499 OMW499 ODA499 NTE499 NJI499 MZM499 MPQ499 MFU499 LVY499 LMC499 LCG499 KSK499 KIO499 JYS499 JOW499 JFA499 IVE499 ILI499 IBM499 HRQ499 HHU499 GXY499 GOC499 GEG499 FUK499 FKO499 FAS499 EQW499 EHA499 DXE499 DNI499 DDM499 CTQ499 CJU499 BZY499 BQC499 BGG499 AWK499 AMO499 ACS499 SW499 JA499 JA501 WVO494 WLS494 WBW494 VSA494 VIE494 UYI494 UOM494 UEQ494 TUU494 TKY494 TBC494 SRG494 SHK494 RXO494 RNS494 RDW494 QUA494 QKE494 QAI494 PQM494 PGQ494 OWU494 OMY494 ODC494 NTG494 NJK494 MZO494 MPS494 MFW494 LWA494 LME494 LCI494 KSM494 KIQ494 JYU494 JOY494 JFC494 IVG494 ILK494 IBO494 HRS494 HHW494 GYA494 GOE494 GEI494 FUM494 FKQ494 FAU494 EQY494 EHC494 DXG494 DNK494 DDO494 CTS494 CJW494 CAA494 BQE494 BGI494 AWM494 AMQ494 ACU494 SY494 JC494 TBC4871 WVM494 WLQ494 WBU494 VRY494 VIC494 UYG494 UOK494 UEO494 TUS494 TKW494 TBA494 SRE494 SHI494 RXM494 RNQ494 RDU494 QTY494 QKC494 QAG494 PQK494 PGO494 OWS494 OMW494 ODA494 NTE494 NJI494 MZM494 MPQ494 MFU494 LVY494 LMC494 LCG494 KSK494 KIO494 JYS494 JOW494 JFA494 IVE494 ILI494 IBM494 HRQ494 HHU494 GXY494 GOC494 GEG494 FUK494 FKO494 FAS494 EQW494 EHA494 DXE494 DNI494 DDM494 CTQ494 CJU494 BZY494 BQC494 BGG494 AWK494 AMO494 ACS494 SW494 JA494 TKY4871 TUU4871 UOM4871 E460:E523 WVO474 WLS474 WBW474 VSA474 VIE474 UYI474 UOM474 UEQ474 TUU474 TKY474 TBC474 SRG474 SHK474 RXO474 RNS474 RDW474 QUA474 QKE474 QAI474 PQM474 PGQ474 OWU474 OMY474 ODC474 NTG474 NJK474 MZO474 MPS474 MFW474 LWA474 LME474 LCI474 KSM474 KIQ474 JYU474 JOY474 JFC474 IVG474 ILK474 IBO474 HRS474 HHW474 GYA474 GOE474 GEI474 FUM474 FKQ474 FAU474 EQY474 EHC474 DXG474 DNK474 DDO474 CTS474 CJW474 CAA474 BQE474 BGI474 AWM474 AMQ474 ACU474 SY474 JC474 UYI4871 WVM468:WVM474 WLQ468:WLQ474 WBU468:WBU474 VRY468:VRY474 VIC468:VIC474 UYG468:UYG474 UOK468:UOK474 UEO468:UEO474 TUS468:TUS474 TKW468:TKW474 TBA468:TBA474 SRE468:SRE474 SHI468:SHI474 RXM468:RXM474 RNQ468:RNQ474 RDU468:RDU474 QTY468:QTY474 QKC468:QKC474 QAG468:QAG474 PQK468:PQK474 PGO468:PGO474 OWS468:OWS474 OMW468:OMW474 ODA468:ODA474 NTE468:NTE474 NJI468:NJI474 MZM468:MZM474 MPQ468:MPQ474 MFU468:MFU474 LVY468:LVY474 LMC468:LMC474 LCG468:LCG474 KSK468:KSK474 KIO468:KIO474 JYS468:JYS474 JOW468:JOW474 JFA468:JFA474 IVE468:IVE474 ILI468:ILI474 IBM468:IBM474 HRQ468:HRQ474 HHU468:HHU474 GXY468:GXY474 GOC468:GOC474 GEG468:GEG474 FUK468:FUK474 FKO468:FKO474 FAS468:FAS474 EQW468:EQW474 EHA468:EHA474 DXE468:DXE474 DNI468:DNI474 DDM468:DDM474 CTQ468:CTQ474 CJU468:CJU474 BZY468:BZY474 BQC468:BQC474 BGG468:BGG474 AWK468:AWK474 AMO468:AMO474 ACS468:ACS474 SW468:SW474 JA468:JA474 E4182:E4185 WVO472 WLS472 WBW472 VSA472 VIE472 UYI472 UOM472 UEQ472 TUU472 TKY472 TBC472 SRG472 SHK472 RXO472 RNS472 RDW472 QUA472 QKE472 QAI472 PQM472 PGQ472 OWU472 OMY472 ODC472 NTG472 NJK472 MZO472 MPS472 MFW472 LWA472 LME472 LCI472 KSM472 KIQ472 JYU472 JOY472 JFC472 IVG472 ILK472 IBO472 HRS472 HHW472 GYA472 GOE472 GEI472 FUM472 FKQ472 FAU472 EQY472 EHC472 DXG472 DNK472 DDO472 CTS472 CJW472 CAA472 BQE472 BGI472 AWM472 AMQ472 ACU472 SY472 JC472 WVO469 WLS469 WBW469 VSA469 VIE469 UYI469 UOM469 UEQ469 TUU469 TKY469 TBC469 SRG469 SHK469 RXO469 RNS469 RDW469 QUA469 QKE469 QAI469 PQM469 PGQ469 OWU469 OMY469 ODC469 NTG469 NJK469 MZO469 MPS469 MFW469 LWA469 LME469 LCI469 KSM469 KIQ469 JYU469 JOY469 JFC469 IVG469 ILK469 IBO469 HRS469 HHW469 GYA469 GOE469 GEI469 FUM469 FKQ469 FAU469 EQY469 EHC469 DXG469 DNK469 DDO469 CTS469 CJW469 CAA469 BQE469 BGI469 AWM469 AMQ469 ACU469 SY469 JC469 E434:E436 WVM438:WVM440 WVO452 NTG4871 JC418:JC420 SY418:SY420 ACU418:ACU420 AMQ418:AMQ420 AWM418:AWM420 BGI418:BGI420 BQE418:BQE420 CAA418:CAA420 CJW418:CJW420 CTS418:CTS420 DDO418:DDO420 DNK418:DNK420 DXG418:DXG420 EHC418:EHC420 EQY418:EQY420 FAU418:FAU420 FKQ418:FKQ420 FUM418:FUM420 GEI418:GEI420 GOE418:GOE420 GYA418:GYA420 HHW418:HHW420 HRS418:HRS420 IBO418:IBO420 ILK418:ILK420 IVG418:IVG420 JFC418:JFC420 JOY418:JOY420 JYU418:JYU420 KIQ418:KIQ420 KSM418:KSM420 LCI418:LCI420 LME418:LME420 LWA418:LWA420 MFW418:MFW420 MPS418:MPS420 MZO418:MZO420 NJK418:NJK420 NTG418:NTG420 ODC418:ODC420 OMY418:OMY420 OWU418:OWU420 PGQ418:PGQ420 PQM418:PQM420 QAI418:QAI420 QKE418:QKE420 QUA418:QUA420 RDW418:RDW420 RNS418:RNS420 RXO418:RXO420 SHK418:SHK420 SRG418:SRG420 TBC418:TBC420 TKY418:TKY420 TUU418:TUU420 UEQ418:UEQ420 UOM418:UOM420 UYI418:UYI420 VIE418:VIE420 VSA418:VSA420 WBW418:WBW420 WLS418:WLS420 WVO418:WVO420 G438:G440 JC438:JC440 SY438:SY440 ACU438:ACU440 AMQ438:AMQ440 AWM438:AWM440 BGI438:BGI440 BQE438:BQE440 CAA438:CAA440 CJW438:CJW440 CTS438:CTS440 DDO438:DDO440 DNK438:DNK440 DXG438:DXG440 EHC438:EHC440 EQY438:EQY440 FAU438:FAU440 FKQ438:FKQ440 FUM438:FUM440 GEI438:GEI440 GOE438:GOE440 GYA438:GYA440 HHW438:HHW440 HRS438:HRS440 IBO438:IBO440 ILK438:ILK440 IVG438:IVG440 JFC438:JFC440 JOY438:JOY440 JYU438:JYU440 KIQ438:KIQ440 KSM438:KSM440 LCI438:LCI440 LME438:LME440 LWA438:LWA440 MFW438:MFW440 MPS438:MPS440 MZO438:MZO440 NJK438:NJK440 NTG438:NTG440 ODC438:ODC440 OMY438:OMY440 OWU438:OWU440 PGQ438:PGQ440 PQM438:PQM440 QAI438:QAI440 QKE438:QKE440 QUA438:QUA440 RDW438:RDW440 RNS438:RNS440 RXO438:RXO440 SHK438:SHK440 SRG438:SRG440 TBC438:TBC440 TKY438:TKY440 TUU438:TUU440 UEQ438:UEQ440 UOM438:UOM440 UYI438:UYI440 VIE438:VIE440 VSA438:VSA440 WBW438:WBW440 WLS438:WLS440 WVO438:WVO440 E438:E440 JA438:JA440 SW438:SW440 ACS438:ACS440 AMO438:AMO440 AWK438:AWK440 BGG438:BGG440 BQC438:BQC440 BZY438:BZY440 CJU438:CJU440 CTQ438:CTQ440 DDM438:DDM440 DNI438:DNI440 DXE438:DXE440 EHA438:EHA440 EQW438:EQW440 FAS438:FAS440 FKO438:FKO440 FUK438:FUK440 GEG438:GEG440 GOC438:GOC440 GXY438:GXY440 HHU438:HHU440 HRQ438:HRQ440 IBM438:IBM440 ILI438:ILI440 IVE438:IVE440 JFA438:JFA440 JOW438:JOW440 JYS438:JYS440 KIO438:KIO440 KSK438:KSK440 LCG438:LCG440 LMC438:LMC440 LVY438:LVY440 MFU438:MFU440 MPQ438:MPQ440 MZM438:MZM440 NJI438:NJI440 NTE438:NTE440 ODA438:ODA440 OMW438:OMW440 OWS438:OWS440 PGO438:PGO440 PQK438:PQK440 QAG438:QAG440 QKC438:QKC440 QTY438:QTY440 RDU438:RDU440 RNQ438:RNQ440 RXM438:RXM440 SHI438:SHI440 SRE438:SRE440 TBA438:TBA440 TKW438:TKW440 TUS438:TUS440 UEO438:UEO440 UOK438:UOK440 UYG438:UYG440 VIC438:VIC440 VRY438:VRY440 WBU438:WBU440 WLQ438:WLQ440 E442:E445 JA444:JA445 SW444:SW445 ACS444:ACS445 AMO444:AMO445 AWK444:AWK445 BGG444:BGG445 BQC444:BQC445 BZY444:BZY445 CJU444:CJU445 CTQ444:CTQ445 DDM444:DDM445 DNI444:DNI445 DXE444:DXE445 EHA444:EHA445 EQW444:EQW445 FAS444:FAS445 FKO444:FKO445 FUK444:FUK445 GEG444:GEG445 GOC444:GOC445 GXY444:GXY445 HHU444:HHU445 HRQ444:HRQ445 IBM444:IBM445 ILI444:ILI445 IVE444:IVE445 JFA444:JFA445 JOW444:JOW445 JYS444:JYS445 KIO444:KIO445 KSK444:KSK445 LCG444:LCG445 LMC444:LMC445 LVY444:LVY445 MFU444:MFU445 MPQ444:MPQ445 MZM444:MZM445 NJI444:NJI445 NTE444:NTE445 ODA444:ODA445 OMW444:OMW445 OWS444:OWS445 PGO444:PGO445 PQK444:PQK445 QAG444:QAG445 QKC444:QKC445 QTY444:QTY445 RDU444:RDU445 RNQ444:RNQ445 RXM444:RXM445 SHI444:SHI445 SRE444:SRE445 TBA444:TBA445 TKW444:TKW445 TUS444:TUS445 UEO444:UEO445 UOK444:UOK445 UYG444:UYG445 VIC444:VIC445 VRY444:VRY445 WBU444:WBU445 WLQ444:WLQ445 WVM444:WVM445 WVM458 WBU450:WBU452 VRY450:VRY452 VIC450:VIC452 UYG450:UYG452 UOK450:UOK452 UEO450:UEO452 TUS450:TUS452 TKW450:TKW452 TBA450:TBA452 SRE450:SRE452 SHI450:SHI452 RXM450:RXM452 RNQ450:RNQ452 RDU450:RDU452 QTY450:QTY452 QKC450:QKC452 QAG450:QAG452 PQK450:PQK452 PGO450:PGO452 OWS450:OWS452 OMW450:OMW452 ODA450:ODA452 NTE450:NTE452 NJI450:NJI452 MZM450:MZM452 MPQ450:MPQ452 MFU450:MFU452 LVY450:LVY452 LMC450:LMC452 LCG450:LCG452 KSK450:KSK452 KIO450:KIO452 JYS450:JYS452 JOW450:JOW452 JFA450:JFA452 IVE450:IVE452 ILI450:ILI452 IBM450:IBM452 HRQ450:HRQ452 HHU450:HHU452 GXY450:GXY452 GOC450:GOC452 GEG450:GEG452 FUK450:FUK452 FKO450:FKO452 FAS450:FAS452 EQW450:EQW452 EHA450:EHA452 DXE450:DXE452 DNI450:DNI452 DDM450:DDM452 CTQ450:CTQ452 CJU450:CJU452 BZY450:BZY452 BQC450:BQC452 BGG450:BGG452 AWK450:AWK452 AMO450:AMO452 ACS450:ACS452 SW450:SW452 JA450:JA452 E450:E454 WVM450:WVM452 G457:G458 G4265:G4266 E457:E458 JC458 SY458 ACU458 AMQ458 AWM458 BGI458 BQE458 CAA458 CJW458 CTS458 DDO458 DNK458 DXG458 EHC458 EQY458 FAU458 FKQ458 FUM458 GEI458 GOE458 GYA458 HHW458 HRS458 IBO458 ILK458 IVG458 JFC458 JOY458 JYU458 KIQ458 KSM458 LCI458 LME458 LWA458 MFW458 MPS458 MZO458 NJK458 NTG458 ODC458 OMY458 OWU458 PGQ458 PQM458 QAI458 QKE458 QUA458 RDW458 RNS458 RXO458 SHK458 SRG458 TBC458 TKY458 TUU458 UEQ458 UOM458 UYI458 VIE458 VSA458 WBW458 WLS458 WVO458 JA458 SW458 ACS458 AMO458 AWK458 BGG458 BQC458 BZY458 CJU458 CTQ458 DDM458 DNI458 DXE458 EHA458 EQW458 FAS458 FKO458 FUK458 GEG458 GOC458 GXY458 HHU458 HRQ458 IBM458 ILI458 IVE458 JFA458 JOW458 JYS458 KIO458 KSK458 LCG458 LMC458 LVY458 MFU458 MPQ458 MZM458 NJI458 NTE458 ODA458 OMW458 OWS458 PGO458 PQK458 QAG458 QKC458 QTY458 RDU458 RNQ458 RXM458 SHI458 SRE458 TBA458 TKW458 TUS458 UEO458 UOK458 UYG458 VIC458 VRY458 WBU458 WLQ458 WLQ450:WLQ452 G452:G453 JC452 SY452 ACU452 AMQ452 AWM452 BGI452 BQE452 CAA452 CJW452 CTS452 DDO452 DNK452 DXG452 EHC452 EQY452 FAU452 FKQ452 FUM452 GEI452 GOE452 GYA452 HHW452 HRS452 IBO452 ILK452 IVG452 JFC452 JOY452 JYU452 KIQ452 KSM452 LCI452 LME452 LWA452 MFW452 MPS452 MZO452 NJK452 NTG452 ODC452 OMY452 OWU452 PGQ452 PQM452 QAI452 QKE452 QUA452 RDW452 RNS452 RXO452 SHK452 SRG452 TBC452 TKY452 TUU452 UEQ452 UOM452 UYI452 VIE452 VSA452 WBW452 WLS452 WVM418:WVM420 WLQ418:WLQ420 WBU418:WBU420 VRY418:VRY420 VIC418:VIC420 UYG418:UYG420 UOK418:UOK420 UEO418:UEO420 TUS418:TUS420 TKW418:TKW420 TBA418:TBA420 SRE418:SRE420 SHI418:SHI420 RXM418:RXM420 RNQ418:RNQ420 RDU418:RDU420 QTY418:QTY420 QKC418:QKC420 QAG418:QAG420 PQK418:PQK420 PGO418:PGO420 OWS418:OWS420 OMW418:OMW420 ODA418:ODA420 NTE418:NTE420 NJI418:NJI420 MZM418:MZM420 MPQ418:MPQ420 MFU418:MFU420 LVY418:LVY420 LMC418:LMC420 LCG418:LCG420 KSK418:KSK420 KIO418:KIO420 JYS418:JYS420 JOW418:JOW420 JFA418:JFA420 IVE418:IVE420 ILI418:ILI420 IBM418:IBM420 HRQ418:HRQ420 HHU418:HHU420 GXY418:GXY420 GOC418:GOC420 GEG418:GEG420 FUK418:FUK420 FKO418:FKO420 FAS418:FAS420 EQW418:EQW420 EHA418:EHA420 DXE418:DXE420 DNI418:DNI420 DDM418:DDM420 CTQ418:CTQ420 CJU418:CJU420 BZY418:BZY420 BQC418:BQC420 BGG418:BGG420 AWK418:AWK420 AMO418:AMO420 ACS418:ACS420 SW418:SW420 JA418:JA420 G4838:G4839 G428 ODC4871 E804 JA798 SW798 ACS798 AMO798 AWK798 BGG798 BQC798 BZY798 CJU798 CTQ798 DDM798 DNI798 DXE798 EHA798 EQW798 FAS798 FKO798 FUK798 GEG798 GOC798 GXY798 HHU798 HRQ798 IBM798 ILI798 IVE798 JFA798 JOW798 JYS798 KIO798 KSK798 LCG798 LMC798 LVY798 MFU798 MPQ798 MZM798 NJI798 NTE798 ODA798 OMW798 OWS798 PGO798 PQK798 QAG798 QKC798 QTY798 RDU798 RNQ798 RXM798 SHI798 SRE798 TBA798 TKW798 TUS798 UEO798 UOK798 UYG798 VIC798 VRY798 WBU798 WLQ798 WVM798 JC798 SY798 ACU798 AMQ798 AWM798 BGI798 BQE798 CAA798 CJW798 CTS798 DDO798 DNK798 DXG798 EHC798 EQY798 FAU798 FKQ798 FUM798 GEI798 GOE798 GYA798 HHW798 HRS798 IBO798 ILK798 IVG798 JFC798 JOY798 JYU798 KIQ798 KSM798 LCI798 LME798 LWA798 MFW798 MPS798 MZO798 NJK798 NTG798 ODC798 OMY798 OWU798 PGQ798 PQM798 QAI798 QKE798 QUA798 RDW798 RNS798 RXO798 SHK798 SRG798 TBC798 TKY798 TUU798 UEQ798 UOM798 UYI798 VIE798 VSA798 WBW798 WLS798 WVO798 E791:E794 E772:E775 G775:H775 G774 WVO786 WLS786 WBW786 VSA786 VIE786 UYI786 UOM786 UEQ786 TUU786 TKY786 TBC786 SRG786 SHK786 RXO786 RNS786 RDW786 QUA786 QKE786 QAI786 PQM786 PGQ786 OWU786 OMY786 ODC786 NTG786 NJK786 MZO786 MPS786 MFW786 LWA786 LME786 LCI786 KSM786 KIQ786 JYU786 JOY786 JFC786 IVG786 ILK786 IBO786 HRS786 HHW786 GYA786 GOE786 GEI786 FUM786 FKQ786 FAU786 EQY786 EHC786 DXG786 DNK786 DDO786 CTS786 CJW786 CAA786 BQE786 BGI786 AWM786 AMQ786 ACU786 SY786 JC786 G785:G786 WLQ562:WLQ595 WBU562:WBU595 VRY562:VRY595 VIC562:VIC595 UYG562:UYG595 UOK562:UOK595 UEO562:UEO595 TUS562:TUS595 TKW562:TKW595 TBA562:TBA595 SRE562:SRE595 SHI562:SHI595 RXM562:RXM595 RNQ562:RNQ595 RDU562:RDU595 QTY562:QTY595 QKC562:QKC595 QAG562:QAG595 PQK562:PQK595 PGO562:PGO595 OWS562:OWS595 OMW562:OMW595 ODA562:ODA595 NTE562:NTE595 NJI562:NJI595 MZM562:MZM595 MPQ562:MPQ595 MFU562:MFU595 LVY562:LVY595 LMC562:LMC595 LCG562:LCG595 KSK562:KSK595 KIO562:KIO595 JYS562:JYS595 JOW562:JOW595 JFA562:JFA595 IVE562:IVE595 ILI562:ILI595 IBM562:IBM595 HRQ562:HRQ595 HHU562:HHU595 GXY562:GXY595 GOC562:GOC595 GEG562:GEG595 FUK562:FUK595 FKO562:FKO595 FAS562:FAS595 EQW562:EQW595 EHA562:EHA595 DXE562:DXE595 DNI562:DNI595 DDM562:DDM595 CTQ562:CTQ595 CJU562:CJU595 BZY562:BZY595 BQC562:BQC595 BGG562:BGG595 AWK562:AWK595 AMO562:AMO595 ACS562:ACS595 JA562:JA595 E562:E595 LWA563 JC551 SY551 ACU551 AMQ551 AWM551 BGI551 BQE551 CAA551 CJW551 CTS551 DDO551 DNK551 DXG551 EHC551 EQY551 FAU551 FKQ551 FUM551 GEI551 GOE551 GYA551 HHW551 HRS551 IBO551 ILK551 IVG551 JFC551 JOY551 JYU551 KIQ551 KSM551 LCI551 LME551 LWA551 MFW551 MPS551 MZO551 NJK551 NTG551 ODC551 OMY551 OWU551 PGQ551 PQM551 QAI551 QKE551 QUA551 RDW551 RNS551 RXO551 SHK551 SRG551 TBC551 TKY551 TUU551 UEQ551 UOM551 UYI551 VIE551 VSA551 WBW551 WLS551 WVO551 JA551 SW551 ACS551 AMO551 AWK551 BGG551 BQC551 BZY551 CJU551 CTQ551 LME563 LME566 LCI566 KSM566 KIQ566 JYU566 JOY566 JFC566 IVG566 ILK566 IBO566 HRS566 HHW566 GYA566 GOE566 GEI566 FUM566 FKQ566 FAU566 EQY566 EHC566 DXG566 DNK566 DDO566 CTS566 CJW566 CAA566 BQE566 BGI566 AWM566 AMQ566 ACU566 BGI568:BGI570 BQE568:BQE570 CAA568:CAA570 CJW568:CJW570 CTS568:CTS570 DDO568:DDO570 DNK568:DNK570 DXG568:DXG570 EHC568:EHC570 EQY568:EQY570 FAU568:FAU570 FKQ568:FKQ570 FUM568:FUM570 GEI568:GEI570 GOE568:GOE570 GYA568:GYA570 HHW568:HHW570 HRS568:HRS570 IBO568:IBO570 ILK568:ILK570 IVG568:IVG570 JFC568:JFC570 JOY568:JOY570 JYU568:JYU570 KIQ568:KIQ570 KSM568:KSM570 LCI568:LCI570 LME568:LME570 LWA568:LWA570 MFW568:MFW570 MPS568:MPS570 MZO568:MZO570 NJK568:NJK570 NTG568:NTG570 ODC568:ODC570 OMY568:OMY570 OWU568:OWU570 PGQ568:PGQ570 PQM568:PQM570 QAI568:QAI570 QKE568:QKE570 QUA568:QUA570 RDW568:RDW570 RNS568:RNS570 RXO568:RXO570 SHK568:SHK570 SRG568:SRG570 TBC568:TBC570 TKY568:TKY570 TUU568:TUU570 UEQ568:UEQ570 UOM568:UOM570 UYI568:UYI570 VIE568:VIE570 VSA568:VSA570 WBW568:WBW570 WLS568:WLS570 WVO568:WVO570 JC568:JC570 SY568:SY570 ACU568:ACU570 G573:G580 AMQ568:AMQ570 AWM568:AWM570 JC573:JC580 SY573:SY580 ACU573:ACU580 AMQ573:AMQ580 AWM573:AWM580 BGI573:BGI580 BQE573:BQE580 CAA573:CAA580 CJW573:CJW580 CTS573:CTS580 DDO573:DDO580 DNK573:DNK580 DXG573:DXG580 EHC573:EHC580 EQY573:EQY580 FAU573:FAU580 FKQ573:FKQ580 FUM573:FUM580 GEI573:GEI580 GOE573:GOE580 GYA573:GYA580 HHW573:HHW580 HRS573:HRS580 IBO573:IBO580 ILK573:ILK580 IVG573:IVG580 JFC573:JFC580 JOY573:JOY580 JYU573:JYU580 KIQ573:KIQ580 KSM573:KSM580 LCI573:LCI580 LME573:LME580 LWA573:LWA580 MFW573:MFW580 MPS573:MPS580 MZO573:MZO580 NJK573:NJK580 NTG573:NTG580 ODC573:ODC580 OMY573:OMY580 OWU573:OWU580 PGQ573:PGQ580 PQM573:PQM580 QAI573:QAI580 QKE573:QKE580 QUA573:QUA580 RDW573:RDW580 RNS573:RNS580 RXO573:RXO580 SHK573:SHK580 SRG573:SRG580 TBC573:TBC580 TKY573:TKY580 TUU573:TUU580 UEQ573:UEQ580 UOM573:UOM580 UYI573:UYI580 VIE573:VIE580 VSA573:VSA580 WBW573:WBW580 WLS573:WLS580 WVO573:WVO580 NJK566 MZO566 MPS566 MFW566 LCI563 KSM563 KIQ563 JYU563 JOY563 JFC563 IVG563 ILK563 IBO563 HRS563 HHW563 GYA563 GOE563 GEI563 FUM563 FKQ563 FAU563 EQY563 EHC563 DXG563 DNK563 DDO563 CTS563 CJW563 CAA563 BQE563 BGI563 AWM563 AMQ563 ACU563 SY563 JC563 G563 SY566 JC566 G566:G570 WVO566 WLS566 WBW566 VSA566 VIE566 UYI566 UOM566 UEQ566 TUU566 TKY566 TBC566 SRG566 SHK566 RXO566 RNS566 RDW566 QUA566 QKE566 QAI566 PQM566 PGQ566 OWU566 OMY566 ODC566 NTG566 DDM551 DNI551 DXE551 EHA551 EQW551 FAS551 FKO551 FUK551 GEG551 GOC551 GXY551 HHU551 HRQ551 IBM551 ILI551 IVE551 JFA551 JOW551 JYS551 KIO551 KSK551 LCG551 LMC551 LVY551 MFU551 MPQ551 MZM551 NJI551 NTE551 ODA551 OMW551 OWS551 PGO551 PQK551 QAG551 QKC551 QTY551 RDU551 RNQ551 RXM551 SHI551 SRE551 TBA551 TKW551 TUS551 UEO551 UOK551 UYG551 VIC551 VRY551 WBU551 WLQ551 WVM551 WVM562:WVM595 LWA566 WVM555 G551:G552 E551:E558 G554:G555 JC555 SY555 ACU555 AMQ555 AWM555 BGI555 BQE555 CAA555 CJW555 CTS555 DDO555 DNK555 DXG555 EHC555 EQY555 FAU555 FKQ555 FUM555 GEI555 GOE555 GYA555 HHW555 HRS555 IBO555 ILK555 IVG555 JFC555 JOY555 JYU555 KIQ555 KSM555 LCI555 LME555 LWA555 MFW555 MPS555 MZO555 NJK555 NTG555 ODC555 OMY555 OWU555 PGQ555 PQM555 QAI555 QKE555 QUA555 RDW555 RNS555 RXO555 SHK555 SRG555 TBC555 TKY555 TUU555 UEQ555 UOM555 UYI555 VIE555 VSA555 WBW555 WLS555 WVO555 JA555 SW555 ACS555 AMO555 AWK555 BGG555 BQC555 BZY555 CJU555 CTQ555 DDM555 DNI555 DXE555 EHA555 EQW555 FAS555 FKO555 FUK555 GEG555 GOC555 GXY555 HHU555 HRQ555 IBM555 ILI555 IVE555 JFA555 JOW555 JYS555 KIO555 KSK555 LCG555 LMC555 LVY555 MFU555 MPQ555 MZM555 NJI555 NTE555 ODA555 OMW555 OWS555 PGO555 PQK555 QAG555 QKC555 QTY555 RDU555 RNQ555 RXM555 SHI555 SRE555 TBA555 TKW555 TUS555 UEO555 UOK555 UYG555 VIC555 VRY555 WBU555 WLQ555 JA557:JA558 SW557:SW558 ACS557:ACS558 AMO557:AMO558 AWK557:AWK558 BGG557:BGG558 BQC557:BQC558 BZY557:BZY558 CJU557:CJU558 CTQ557:CTQ558 DDM557:DDM558 DNI557:DNI558 DXE557:DXE558 EHA557:EHA558 EQW557:EQW558 FAS557:FAS558 FKO557:FKO558 FUK557:FUK558 GEG557:GEG558 GOC557:GOC558 GXY557:GXY558 HHU557:HHU558 HRQ557:HRQ558 IBM557:IBM558 ILI557:ILI558 IVE557:IVE558 JFA557:JFA558 JOW557:JOW558 JYS557:JYS558 KIO557:KIO558 KSK557:KSK558 LCG557:LCG558 LMC557:LMC558 LVY557:LVY558 MFU557:MFU558 MPQ557:MPQ558 MZM557:MZM558 NJI557:NJI558 NTE557:NTE558 ODA557:ODA558 OMW557:OMW558 OWS557:OWS558 PGO557:PGO558 PQK557:PQK558 QAG557:QAG558 QKC557:QKC558 QTY557:QTY558 RDU557:RDU558 RNQ557:RNQ558 RXM557:RXM558 SHI557:SHI558 SRE557:SRE558 TBA557:TBA558 TKW557:TKW558 TUS557:TUS558 UEO557:UEO558 UOK557:UOK558 UYG557:UYG558 VIC557:VIC558 VRY557:VRY558 WBU557:WBU558 WLQ557:WLQ558 WVM557:WVM558 SW562:SW595 WVO563 WLS563 WBW563 VSA563 VIE563 UYI563 UOM563 UEQ563 TUU563 TKY563 TBC563 SRG563 SHK563 RXO563 RNS563 RDW563 QUA563 QKE563 QAI563 PQM563 PGQ563 OWU563 OMY563 ODC563 NTG563 NJK563 MZO563 MPS563 MFW563 E726 WVM758:WVM759 WLQ758:WLQ759 WBU758:WBU759 VRY758:VRY759 VIC758:VIC759 UYG758:UYG759 UOK758:UOK759 UEO758:UEO759 TUS758:TUS759 TKW758:TKW759 TBA758:TBA759 SRE758:SRE759 SHI758:SHI759 RXM758:RXM759 RNQ758:RNQ759 RDU758:RDU759 QTY758:QTY759 QKC758:QKC759 QAG758:QAG759 PQK758:PQK759 PGO758:PGO759 OWS758:OWS759 OMW758:OMW759 ODA758:ODA759 NTE758:NTE759 NJI758:NJI759 MZM758:MZM759 MPQ758:MPQ759 MFU758:MFU759 LVY758:LVY759 LMC758:LMC759 LCG758:LCG759 KSK758:KSK759 KIO758:KIO759 JYS758:JYS759 JOW758:JOW759 JFA758:JFA759 IVE758:IVE759 ILI758:ILI759 IBM758:IBM759 HRQ758:HRQ759 HHU758:HHU759 GXY758:GXY759 GOC758:GOC759 GEG758:GEG759 FUK758:FUK759 FKO758:FKO759 FAS758:FAS759 EQW758:EQW759 EHA758:EHA759 DXE758:DXE759 DNI758:DNI759 DDM758:DDM759 CTQ758:CTQ759 CJU758:CJU759 BZY758:BZY759 BQC758:BQC759 BGG758:BGG759 AWK758:AWK759 AMO758:AMO759 ACS758:ACS759 SW758:SW759 JA758:JA759 E758:E759 WBW651:WBW656 WBW648:WBW649 VSA648:VSA649 VIE648:VIE649 UYI648:UYI649 UOM648:UOM649 UEQ648:UEQ649 TUU648:TUU649 TKY648:TKY649 TBC648:TBC649 SRG648:SRG649 SHK648:SHK649 RXO648:RXO649 RNS648:RNS649 RDW648:RDW649 QUA648:QUA649 QKE648:QKE649 QAI648:QAI649 PQM648:PQM649 PGQ648:PGQ649 OWU648:OWU649 OMY648:OMY649 ODC648:ODC649 NTG648:NTG649 NJK648:NJK649 MZO648:MZO649 MPS648:MPS649 MFW648:MFW649 LWA648:LWA649 LME648:LME649 LCI648:LCI649 KSM648:KSM649 KIQ648:KIQ649 JYU648:JYU649 JOY648:JOY649 JFC648:JFC649 IVG648:IVG649 ILK648:ILK649 IBO648:IBO649 HRS648:HRS649 HHW648:HHW649 GYA648:GYA649 GOE648:GOE649 GEI648:GEI649 FUM648:FUM649 FKQ648:FKQ649 FAU648:FAU649 EQY648:EQY649 EHC648:EHC649 DXG648:DXG649 DNK648:DNK649 DDO648:DDO649 CTS648:CTS649 CJW648:CJW649 CAA648:CAA649 BQE648:BQE649 BGI648:BGI649 AWM648:AWM649 AMQ648:AMQ649 ACU648:ACU649 SY648:SY649 JC648:JC649 E652:E656 WVO648:WVO649 WLQ641:WLQ649 WBU641:WBU649 VRY641:VRY649 VIC641:VIC649 UYG641:UYG649 UOK641:UOK649 UEO641:UEO649 TUS641:TUS649 TKW641:TKW649 TBA641:TBA649 SRE641:SRE649 SHI641:SHI649 RXM641:RXM649 RNQ641:RNQ649 RDU641:RDU649 QTY641:QTY649 QKC641:QKC649 QAG641:QAG649 PQK641:PQK649 PGO641:PGO649 OWS641:OWS649 OMW641:OMW649 ODA641:ODA649 NTE641:NTE649 NJI641:NJI649 MZM641:MZM649 MPQ641:MPQ649 MFU641:MFU649 LVY641:LVY649 LMC641:LMC649 LCG641:LCG649 KSK641:KSK649 KIO641:KIO649 JYS641:JYS649 JOW641:JOW649 JFA641:JFA649 IVE641:IVE649 ILI641:ILI649 IBM641:IBM649 HRQ641:HRQ649 HHU641:HHU649 GXY641:GXY649 GOC641:GOC649 GEG641:GEG649 FUK641:FUK649 FKO641:FKO649 FAS641:FAS649 EQW641:EQW649 EHA641:EHA649 DXE641:DXE649 DNI641:DNI649 DDM641:DDM649 CTQ641:CTQ649 CJU641:CJU649 BZY641:BZY649 BQC641:BQC649 BGG641:BGG649 AWK641:AWK649 AMO641:AMO649 ACS641:ACS649 SW641:SW649 JA641:JA649 E176:E272 WVM641:WVM649 WLS648:WLS649 WLQ739 WBU739 VRY739 VIC739 UYG739 UOK739 UEO739 TUS739 TKW739 TBA739 SRE739 SHI739 RXM739 RNQ739 RDU739 QTY739 QKC739 QAG739 PQK739 PGO739 OWS739 OMW739 ODA739 NTE739 NJI739 MZM739 MPQ739 MFU739 LVY739 LMC739 LCG739 KSK739 KIO739 JYS739 JOW739 JFA739 IVE739 ILI739 IBM739 HRQ739 HHU739 GXY739 GOC739 GEG739 FUK739 FKO739 FAS739 EQW739 EHA739 DXE739 DNI739 DDM739 CTQ739 CJU739 BZY739 BQC739 BGG739 AWK739 AMO739 ACS739 SW739 JA739 E736:E744 WVO658:WVO662 WLQ684:WLQ722 WVM684:WVM722 VIE708:VIE715 VSA708:VSA715 WBW708:WBW715 WLS708:WLS715 WVO708:WVO715 WVO720 VSA4871 WLS658:WLS662 WLQ605 WBU605 VRY605 VIC605 UYG605 UOK605 UEO605 TUS605 TKW605 TBA605 SRE605 SHI605 RXM605 RNQ605 RDU605 QTY605 QKC605 QAG605 PQK605 PGO605 OWS605 OMW605 ODA605 NTE605 NJI605 MZM605 MPQ605 MFU605 LVY605 LMC605 LCG605 KSK605 KIO605 JYS605 JOW605 JFA605 IVE605 ILI605 IBM605 HRQ605 HHU605 GXY605 GOC605 GEG605 FUK605 FKO605 FAS605 EQW605 EHA605 DXE605 DNI605 DDM605 CTQ605 CJU605 BZY605 BQC605 BGG605 AWK605 AMO605 ACS605 SW605 JA605 E601:E605 WVM605 G602 WLS594 WBW594 VSA594 VIE594 UYI594 UOM594 UEQ594 TUU594 TKY594 TBC594 SRG594 SHK594 RXO594 RNS594 RDW594 QUA594 QKE594 QAI594 PQM594 PGQ594 OWU594 OMY594 ODC594 NTG594 NJK594 MZO594 MPS594 MFW594 LWA594 LME594 LCI594 KSM594 KIQ594 JYU594 JOY594 JFC594 IVG594 ILK594 IBO594 HRS594 HHW594 GYA594 GOE594 GEI594 FUM594 FKQ594 FAU594 EQY594 EHC594 DXG594 DNK594 DDO594 CTS594 CJW594 CAA594 BQE594 BGI594 AWM594 AMQ594 ACU594 SY594 JC594 G594 G584:G591 WVO594 WLS584:WLS591 WBW584:WBW591 VSA584:VSA591 VIE584:VIE591 UYI584:UYI591 UOM584:UOM591 UEQ584:UEQ591 TUU584:TUU591 TKY584:TKY591 TBC584:TBC591 SRG584:SRG591 SHK584:SHK591 RXO584:RXO591 RNS584:RNS591 RDW584:RDW591 QUA584:QUA591 QKE584:QKE591 QAI584:QAI591 PQM584:PQM591 PGQ584:PGQ591 OWU584:OWU591 OMY584:OMY591 ODC584:ODC591 NTG584:NTG591 NJK584:NJK591 MZO584:MZO591 MPS584:MPS591 MFW584:MFW591 LWA584:LWA591 LME584:LME591 LCI584:LCI591 KSM584:KSM591 KIQ584:KIQ591 JYU584:JYU591 JOY584:JOY591 JFC584:JFC591 IVG584:IVG591 ILK584:ILK591 IBO584:IBO591 HRS584:HRS591 HHW584:HHW591 GYA584:GYA591 GOE584:GOE591 GEI584:GEI591 FUM584:FUM591 FKQ584:FKQ591 FAU584:FAU591 EQY584:EQY591 EHC584:EHC591 DXG584:DXG591 DNK584:DNK591 DDO584:DDO591 CTS584:CTS591 CJW584:CJW591 CAA584:CAA591 BQE584:BQE591 BGI584:BGI591 AWM584:AWM591 AMQ584:AMQ591 ACU584:ACU591 SY584:SY591 JC584:JC591 WVO584:WVO591 E618:E619 G624:G627 E624:E627 E631 G631 WVM739 WLS651:WLS656 WVM651:WVM656 WBW4871 JC641:JC646 SY641:SY646 ACU641:ACU646 AMQ641:AMQ646 AWM641:AWM646 BGI641:BGI646 BQE641:BQE646 CAA641:CAA646 CJW641:CJW646 CTS641:CTS646 DDO641:DDO646 DNK641:DNK646 DXG641:DXG646 EHC641:EHC646 EQY641:EQY646 FAU641:FAU646 FKQ641:FKQ646 FUM641:FUM646 GEI641:GEI646 GOE641:GOE646 GYA641:GYA646 HHW641:HHW646 HRS641:HRS646 IBO641:IBO646 ILK641:ILK646 IVG641:IVG646 JFC641:JFC646 JOY641:JOY646 JYU641:JYU646 KIQ641:KIQ646 KSM641:KSM646 LCI641:LCI646 LME641:LME646 LWA641:LWA646 MFW641:MFW646 MPS641:MPS646 MZO641:MZO646 NJK641:NJK646 NTG641:NTG646 ODC641:ODC646 OMY641:OMY646 OWU641:OWU646 PGQ641:PGQ646 PQM641:PQM646 QAI641:QAI646 QKE641:QKE646 QUA641:QUA646 RDW641:RDW646 RNS641:RNS646 RXO641:RXO646 SHK641:SHK646 SRG641:SRG646 TBC641:TBC646 TKY641:TKY646 TUU641:TUU646 UEQ641:UEQ646 UOM641:UOM646 UYI641:UYI646 VIE641:VIE646 VSA641:VSA646 WBW641:WBW646 WLS641:WLS646 WVO641:WVO646 G652:G656 JA651:JA656 SW651:SW656 ACS651:ACS656 AMO651:AMO656 AWK651:AWK656 BGG651:BGG656 BQC651:BQC656 BZY651:BZY656 CJU651:CJU656 CTQ651:CTQ656 DDM651:DDM656 DNI651:DNI656 DXE651:DXE656 EHA651:EHA656 EQW651:EQW656 FAS651:FAS656 FKO651:FKO656 FUK651:FUK656 GEG651:GEG656 GOC651:GOC656 GXY651:GXY656 HHU651:HHU656 HRQ651:HRQ656 IBM651:IBM656 ILI651:ILI656 IVE651:IVE656 JFA651:JFA656 JOW651:JOW656 JYS651:JYS656 KIO651:KIO656 KSK651:KSK656 LCG651:LCG656 LMC651:LMC656 LVY651:LVY656 MFU651:MFU656 MPQ651:MPQ656 MZM651:MZM656 NJI651:NJI656 NTE651:NTE656 ODA651:ODA656 OMW651:OMW656 OWS651:OWS656 PGO651:PGO656 PQK651:PQK656 QAG651:QAG656 QKC651:QKC656 QTY651:QTY656 RDU651:RDU656 RNQ651:RNQ656 RXM651:RXM656 SHI651:SHI656 SRE651:SRE656 TBA651:TBA656 TKW651:TKW656 TUS651:TUS656 UEO651:UEO656 UOK651:UOK656 UYG651:UYG656 VIC651:VIC656 VRY651:VRY656 WBU651:WBU656 WLQ651:WLQ656 WVO651:WVO656 VIE4871 JC651:JC656 SY651:SY656 ACU651:ACU656 AMQ651:AMQ656 AWM651:AWM656 BGI651:BGI656 BQE651:BQE656 CAA651:CAA656 CJW651:CJW656 CTS651:CTS656 DDO651:DDO656 DNK651:DNK656 DXG651:DXG656 EHC651:EHC656 EQY651:EQY656 FAU651:FAU656 FKQ651:FKQ656 FUM651:FUM656 GEI651:GEI656 GOE651:GOE656 GYA651:GYA656 HHW651:HHW656 HRS651:HRS656 IBO651:IBO656 ILK651:ILK656 IVG651:IVG656 JFC651:JFC656 JOY651:JOY656 JYU651:JYU656 KIQ651:KIQ656 KSM651:KSM656 LCI651:LCI656 LME651:LME656 LWA651:LWA656 MFW651:MFW656 MPS651:MPS656 MZO651:MZO656 NJK651:NJK656 NTG651:NTG656 ODC651:ODC656 OMY651:OMY656 OWU651:OWU656 PGQ651:PGQ656 PQM651:PQM656 QAI651:QAI656 QKE651:QKE656 QUA651:QUA656 RDW651:RDW656 RNS651:RNS656 RXO651:RXO656 SHK651:SHK656 SRG651:SRG656 TBC651:TBC656 TKY651:TKY656 TUU651:TUU656 UEQ651:UEQ656 UOM651:UOM656 UYI651:UYI656 VIE651:VIE656 VSA651:VSA656 G665 JC665 SY665 ACU665 AMQ665 AWM665 BGI665 BQE665 CAA665 CJW665 CTS665 DDO665 DNK665 DXG665 EHC665 EQY665 FAU665 FKQ665 FUM665 GEI665 GOE665 GYA665 HHW665 HRS665 IBO665 ILK665 IVG665 JFC665 JOY665 JYU665 KIQ665 KSM665 LCI665 LME665 LWA665 MFW665 MPS665 MZO665 NJK665 NTG665 ODC665 OMY665 OWU665 PGQ665 PQM665 QAI665 QKE665 QUA665 RDW665 RNS665 RXO665 SHK665 SRG665 TBC665 TKY665 TUU665 UEQ665 UOM665 UYI665 VIE665 VSA665 WBW665 WLS665 WVO665 G667:G669 JC667:JC669 SY667:SY669 ACU667:ACU669 AMQ667:AMQ669 AWM667:AWM669 BGI667:BGI669 BQE667:BQE669 CAA667:CAA669 CJW667:CJW669 CTS667:CTS669 DDO667:DDO669 DNK667:DNK669 DXG667:DXG669 EHC667:EHC669 EQY667:EQY669 FAU667:FAU669 FKQ667:FKQ669 FUM667:FUM669 GEI667:GEI669 GOE667:GOE669 GYA667:GYA669 HHW667:HHW669 HRS667:HRS669 IBO667:IBO669 ILK667:ILK669 IVG667:IVG669 JFC667:JFC669 JOY667:JOY669 JYU667:JYU669 KIQ667:KIQ669 KSM667:KSM669 LCI667:LCI669 LME667:LME669 LWA667:LWA669 MFW667:MFW669 MPS667:MPS669 MZO667:MZO669 NJK667:NJK669 NTG667:NTG669 ODC667:ODC669 OMY667:OMY669 OWU667:OWU669 PGQ667:PGQ669 PQM667:PQM669 QAI667:QAI669 QKE667:QKE669 QUA667:QUA669 RDW667:RDW669 RNS667:RNS669 RXO667:RXO669 SHK667:SHK669 SRG667:SRG669 TBC667:TBC669 TKY667:TKY669 TUU667:TUU669 UEQ667:UEQ669 UOM667:UOM669 UYI667:UYI669 VIE667:VIE669 VSA667:VSA669 WBW667:WBW669 WLS667:WLS669 WVO667:WVO669 E658:E682 JA658:JA682 SW658:SW682 ACS658:ACS682 AMO658:AMO682 AWK658:AWK682 BGG658:BGG682 BQC658:BQC682 BZY658:BZY682 CJU658:CJU682 CTQ658:CTQ682 DDM658:DDM682 DNI658:DNI682 DXE658:DXE682 EHA658:EHA682 EQW658:EQW682 FAS658:FAS682 FKO658:FKO682 FUK658:FUK682 GEG658:GEG682 GOC658:GOC682 GXY658:GXY682 HHU658:HHU682 HRQ658:HRQ682 IBM658:IBM682 ILI658:ILI682 IVE658:IVE682 JFA658:JFA682 JOW658:JOW682 JYS658:JYS682 KIO658:KIO682 KSK658:KSK682 LCG658:LCG682 LMC658:LMC682 LVY658:LVY682 MFU658:MFU682 MPQ658:MPQ682 MZM658:MZM682 NJI658:NJI682 NTE658:NTE682 ODA658:ODA682 OMW658:OMW682 OWS658:OWS682 PGO658:PGO682 PQK658:PQK682 QAG658:QAG682 QKC658:QKC682 QTY658:QTY682 RDU658:RDU682 RNQ658:RNQ682 RXM658:RXM682 SHI658:SHI682 SRE658:SRE682 TBA658:TBA682 TKW658:TKW682 TUS658:TUS682 UEO658:UEO682 UOK658:UOK682 UYG658:UYG682 VIC658:VIC682 VRY658:VRY682 WBU658:WBU682 WLQ658:WLQ682 WVM658:WVM682 G658:G662 JC658:JC662 SY658:SY662 ACU658:ACU662 AMQ658:AMQ662 AWM658:AWM662 BGI658:BGI662 BQE658:BQE662 CAA658:CAA662 CJW658:CJW662 CTS658:CTS662 DDO658:DDO662 DNK658:DNK662 DXG658:DXG662 EHC658:EHC662 EQY658:EQY662 FAU658:FAU662 FKQ658:FKQ662 FUM658:FUM662 GEI658:GEI662 GOE658:GOE662 GYA658:GYA662 HHW658:HHW662 HRS658:HRS662 IBO658:IBO662 ILK658:ILK662 IVG658:IVG662 JFC658:JFC662 JOY658:JOY662 JYU658:JYU662 KIQ658:KIQ662 KSM658:KSM662 LCI658:LCI662 LME658:LME662 LWA658:LWA662 MFW658:MFW662 MPS658:MPS662 MZO658:MZO662 NJK658:NJK662 NTG658:NTG662 ODC658:ODC662 OMY658:OMY662 OWU658:OWU662 PGQ658:PGQ662 PQM658:PQM662 QAI658:QAI662 QKE658:QKE662 QUA658:QUA662 RDW658:RDW662 RNS658:RNS662 RXO658:RXO662 SHK658:SHK662 SRG658:SRG662 TBC658:TBC662 TKY658:TKY662 TUU658:TUU662 UEQ658:UEQ662 UOM658:UOM662 UYI658:UYI662 VIE658:VIE662 VSA658:VSA662 WBW658:WBW662 G675:G678 JC675:JC678 SY675:SY678 ACU675:ACU678 AMQ675:AMQ678 AWM675:AWM678 BGI675:BGI678 BQE675:BQE678 CAA675:CAA678 CJW675:CJW678 CTS675:CTS678 DDO675:DDO678 DNK675:DNK678 DXG675:DXG678 EHC675:EHC678 EQY675:EQY678 FAU675:FAU678 FKQ675:FKQ678 FUM675:FUM678 GEI675:GEI678 GOE675:GOE678 GYA675:GYA678 HHW675:HHW678 HRS675:HRS678 IBO675:IBO678 ILK675:ILK678 IVG675:IVG678 JFC675:JFC678 JOY675:JOY678 JYU675:JYU678 KIQ675:KIQ678 KSM675:KSM678 LCI675:LCI678 LME675:LME678 LWA675:LWA678 MFW675:MFW678 MPS675:MPS678 MZO675:MZO678 NJK675:NJK678 NTG675:NTG678 ODC675:ODC678 OMY675:OMY678 OWU675:OWU678 PGQ675:PGQ678 PQM675:PQM678 QAI675:QAI678 QKE675:QKE678 QUA675:QUA678 RDW675:RDW678 RNS675:RNS678 RXO675:RXO678 SHK675:SHK678 SRG675:SRG678 TBC675:TBC678 TKY675:TKY678 TUU675:TUU678 UEQ675:UEQ678 UOM675:UOM678 UYI675:UYI678 VIE675:VIE678 VSA675:VSA678 WBW675:WBW678 WLS675:WLS678 WVO675:WVO678 G671:G673 JC671:JC673 SY671:SY673 ACU671:ACU673 AMQ671:AMQ673 AWM671:AWM673 BGI671:BGI673 BQE671:BQE673 CAA671:CAA673 CJW671:CJW673 CTS671:CTS673 DDO671:DDO673 DNK671:DNK673 DXG671:DXG673 EHC671:EHC673 EQY671:EQY673 FAU671:FAU673 FKQ671:FKQ673 FUM671:FUM673 GEI671:GEI673 GOE671:GOE673 GYA671:GYA673 HHW671:HHW673 HRS671:HRS673 IBO671:IBO673 ILK671:ILK673 IVG671:IVG673 JFC671:JFC673 JOY671:JOY673 JYU671:JYU673 KIQ671:KIQ673 KSM671:KSM673 LCI671:LCI673 LME671:LME673 LWA671:LWA673 MFW671:MFW673 MPS671:MPS673 MZO671:MZO673 NJK671:NJK673 NTG671:NTG673 ODC671:ODC673 OMY671:OMY673 OWU671:OWU673 PGQ671:PGQ673 PQM671:PQM673 QAI671:QAI673 QKE671:QKE673 QUA671:QUA673 RDW671:RDW673 RNS671:RNS673 RXO671:RXO673 SHK671:SHK673 SRG671:SRG673 TBC671:TBC673 TKY671:TKY673 TUU671:TUU673 UEQ671:UEQ673 UOM671:UOM673 UYI671:UYI673 VIE671:VIE673 VSA671:VSA673 WBW671:WBW673 WLS671:WLS673 WVO671:WVO673 G685 JC685 SY685 ACU685 AMQ685 AWM685 BGI685 BQE685 CAA685 CJW685 CTS685 DDO685 DNK685 DXG685 EHC685 EQY685 FAU685 FKQ685 FUM685 GEI685 GOE685 GYA685 HHW685 HRS685 IBO685 ILK685 IVG685 JFC685 JOY685 JYU685 KIQ685 KSM685 LCI685 LME685 LWA685 MFW685 MPS685 MZO685 NJK685 NTG685 ODC685 OMY685 OWU685 PGQ685 PQM685 QAI685 QKE685 QUA685 RDW685 RNS685 RXO685 SHK685 SRG685 TBC685 TKY685 TUU685 UEQ685 UOM685 UYI685 VIE685 VSA685 WBW685 WLS685 WVO685 G688 JC688 SY688 ACU688 AMQ688 AWM688 BGI688 BQE688 CAA688 CJW688 CTS688 DDO688 DNK688 DXG688 EHC688 EQY688 FAU688 FKQ688 FUM688 GEI688 GOE688 GYA688 HHW688 HRS688 IBO688 ILK688 IVG688 JFC688 JOY688 JYU688 KIQ688 KSM688 LCI688 LME688 LWA688 MFW688 MPS688 MZO688 NJK688 NTG688 ODC688 OMY688 OWU688 PGQ688 PQM688 QAI688 QKE688 QUA688 RDW688 RNS688 RXO688 SHK688 SRG688 TBC688 TKY688 TUU688 UEQ688 UOM688 UYI688 VIE688 VSA688 WBW688 WLS688 WVO688 G690:G692 JC690:JC692 SY690:SY692 ACU690:ACU692 AMQ690:AMQ692 AWM690:AWM692 BGI690:BGI692 BQE690:BQE692 CAA690:CAA692 CJW690:CJW692 CTS690:CTS692 DDO690:DDO692 DNK690:DNK692 DXG690:DXG692 EHC690:EHC692 EQY690:EQY692 FAU690:FAU692 FKQ690:FKQ692 FUM690:FUM692 GEI690:GEI692 GOE690:GOE692 GYA690:GYA692 HHW690:HHW692 HRS690:HRS692 IBO690:IBO692 ILK690:ILK692 IVG690:IVG692 JFC690:JFC692 JOY690:JOY692 JYU690:JYU692 KIQ690:KIQ692 KSM690:KSM692 LCI690:LCI692 LME690:LME692 LWA690:LWA692 MFW690:MFW692 MPS690:MPS692 MZO690:MZO692 NJK690:NJK692 NTG690:NTG692 ODC690:ODC692 OMY690:OMY692 OWU690:OWU692 PGQ690:PGQ692 PQM690:PQM692 QAI690:QAI692 QKE690:QKE692 QUA690:QUA692 RDW690:RDW692 RNS690:RNS692 RXO690:RXO692 SHK690:SHK692 SRG690:SRG692 TBC690:TBC692 TKY690:TKY692 TUU690:TUU692 UEQ690:UEQ692 UOM690:UOM692 UYI690:UYI692 VIE690:VIE692 VSA690:VSA692 WBW690:WBW692 WLS690:WLS692 WVO690:WVO692 G681:G682 JC681:JC682 SY681:SY682 ACU681:ACU682 AMQ681:AMQ682 AWM681:AWM682 BGI681:BGI682 BQE681:BQE682 CAA681:CAA682 CJW681:CJW682 CTS681:CTS682 DDO681:DDO682 DNK681:DNK682 DXG681:DXG682 EHC681:EHC682 EQY681:EQY682 FAU681:FAU682 FKQ681:FKQ682 FUM681:FUM682 GEI681:GEI682 GOE681:GOE682 GYA681:GYA682 HHW681:HHW682 HRS681:HRS682 IBO681:IBO682 ILK681:ILK682 IVG681:IVG682 JFC681:JFC682 JOY681:JOY682 JYU681:JYU682 KIQ681:KIQ682 KSM681:KSM682 LCI681:LCI682 LME681:LME682 LWA681:LWA682 MFW681:MFW682 MPS681:MPS682 MZO681:MZO682 NJK681:NJK682 NTG681:NTG682 ODC681:ODC682 OMY681:OMY682 OWU681:OWU682 PGQ681:PGQ682 PQM681:PQM682 QAI681:QAI682 QKE681:QKE682 QUA681:QUA682 RDW681:RDW682 RNS681:RNS682 RXO681:RXO682 SHK681:SHK682 SRG681:SRG682 TBC681:TBC682 TKY681:TKY682 TUU681:TUU682 UEQ681:UEQ682 UOM681:UOM682 UYI681:UYI682 VIE681:VIE682 VSA681:VSA682 WBW681:WBW682 WLS681:WLS682 WVO681:WVO682 JA684:JA722 SW684:SW722 ACS684:ACS722 AMO684:AMO722 AWK684:AWK722 BGG684:BGG722 BQC684:BQC722 BZY684:BZY722 CJU684:CJU722 CTQ684:CTQ722 DDM684:DDM722 DNI684:DNI722 DXE684:DXE722 EHA684:EHA722 EQW684:EQW722 FAS684:FAS722 FKO684:FKO722 FUK684:FUK722 GEG684:GEG722 GOC684:GOC722 GXY684:GXY722 HHU684:HHU722 HRQ684:HRQ722 IBM684:IBM722 ILI684:ILI722 IVE684:IVE722 JFA684:JFA722 JOW684:JOW722 JYS684:JYS722 KIO684:KIO722 KSK684:KSK722 LCG684:LCG722 LMC684:LMC722 LVY684:LVY722 MFU684:MFU722 MPQ684:MPQ722 MZM684:MZM722 NJI684:NJI722 NTE684:NTE722 ODA684:ODA722 OMW684:OMW722 OWS684:OWS722 PGO684:PGO722 PQK684:PQK722 QAG684:QAG722 QKC684:QKC722 QTY684:QTY722 RDU684:RDU722 RNQ684:RNQ722 RXM684:RXM722 SHI684:SHI722 SRE684:SRE722 TBA684:TBA722 TKW684:TKW722 TUS684:TUS722 UEO684:UEO722 UOK684:UOK722 UYG684:UYG722 VIC684:VIC722 VRY684:VRY722 WBU684:WBU722 G695:G703 JC695:JC703 SY695:SY703 ACU695:ACU703 AMQ695:AMQ703 AWM695:AWM703 BGI695:BGI703 BQE695:BQE703 CAA695:CAA703 CJW695:CJW703 CTS695:CTS703 DDO695:DDO703 DNK695:DNK703 DXG695:DXG703 EHC695:EHC703 EQY695:EQY703 FAU695:FAU703 FKQ695:FKQ703 FUM695:FUM703 GEI695:GEI703 GOE695:GOE703 GYA695:GYA703 HHW695:HHW703 HRS695:HRS703 IBO695:IBO703 ILK695:ILK703 IVG695:IVG703 JFC695:JFC703 JOY695:JOY703 JYU695:JYU703 KIQ695:KIQ703 KSM695:KSM703 LCI695:LCI703 LME695:LME703 LWA695:LWA703 MFW695:MFW703 MPS695:MPS703 MZO695:MZO703 NJK695:NJK703 NTG695:NTG703 ODC695:ODC703 OMY695:OMY703 OWU695:OWU703 PGQ695:PGQ703 PQM695:PQM703 QAI695:QAI703 QKE695:QKE703 QUA695:QUA703 RDW695:RDW703 RNS695:RNS703 RXO695:RXO703 SHK695:SHK703 SRG695:SRG703 TBC695:TBC703 TKY695:TKY703 TUU695:TUU703 UEQ695:UEQ703 UOM695:UOM703 UYI695:UYI703 VIE695:VIE703 VSA695:VSA703 WBW695:WBW703 WLS695:WLS703 WVO695:WVO703 G708:G715 JC708:JC715 SY708:SY715 ACU708:ACU715 AMQ708:AMQ715 AWM708:AWM715 BGI708:BGI715 BQE708:BQE715 CAA708:CAA715 CJW708:CJW715 CTS708:CTS715 DDO708:DDO715 DNK708:DNK715 DXG708:DXG715 EHC708:EHC715 EQY708:EQY715 FAU708:FAU715 FKQ708:FKQ715 FUM708:FUM715 GEI708:GEI715 GOE708:GOE715 GYA708:GYA715 HHW708:HHW715 HRS708:HRS715 IBO708:IBO715 ILK708:ILK715 IVG708:IVG715 JFC708:JFC715 JOY708:JOY715 JYU708:JYU715 KIQ708:KIQ715 KSM708:KSM715 LCI708:LCI715 LME708:LME715 LWA708:LWA715 MFW708:MFW715 MPS708:MPS715 MZO708:MZO715 NJK708:NJK715 NTG708:NTG715 ODC708:ODC715 OMY708:OMY715 OWU708:OWU715 PGQ708:PGQ715 PQM708:PQM715 QAI708:QAI715 QKE708:QKE715 QUA708:QUA715 RDW708:RDW715 RNS708:RNS715 RXO708:RXO715 SHK708:SHK715 SRG708:SRG715 TBC708:TBC715 TKY708:TKY715 TUU708:TUU715 UEQ708:UEQ715 UOM708:UOM715 UYI708:UYI715 G718 JC718 SY718 ACU718 AMQ718 AWM718 BGI718 BQE718 CAA718 CJW718 CTS718 DDO718 DNK718 DXG718 EHC718 EQY718 FAU718 FKQ718 FUM718 GEI718 GOE718 GYA718 HHW718 HRS718 IBO718 ILK718 IVG718 JFC718 JOY718 JYU718 KIQ718 KSM718 LCI718 LME718 LWA718 MFW718 MPS718 MZO718 NJK718 NTG718 ODC718 OMY718 OWU718 PGQ718 PQM718 QAI718 QKE718 QUA718 RDW718 RNS718 RXO718 SHK718 SRG718 TBC718 TKY718 TUU718 UEQ718 UOM718 UYI718 VIE718 VSA718 WBW718 WLS718 WVO718 G720 JC720 SY720 ACU720 AMQ720 AWM720 BGI720 BQE720 CAA720 CJW720 CTS720 DDO720 DNK720 DXG720 EHC720 EQY720 FAU720 FKQ720 FUM720 GEI720 GOE720 GYA720 HHW720 HRS720 IBO720 ILK720 IVG720 JFC720 JOY720 JYU720 KIQ720 KSM720 LCI720 LME720 LWA720 MFW720 MPS720 MZO720 NJK720 NTG720 ODC720 OMY720 OWU720 PGQ720 PQM720 QAI720 QKE720 QUA720 RDW720 RNS720 RXO720 SHK720 SRG720 TBC720 TKY720 TUU720 UEQ720 UOM720 UYI720 VIE720 VSA720 WBW720 WLS720 E684:E724 G722:G723 JC722 SY722 ACU722 AMQ722 AWM722 BGI722 BQE722 CAA722 CJW722 CTS722 DDO722 DNK722 DXG722 EHC722 EQY722 FAU722 FKQ722 FUM722 GEI722 GOE722 GYA722 HHW722 HRS722 IBO722 ILK722 IVG722 JFC722 JOY722 JYU722 KIQ722 KSM722 LCI722 LME722 LWA722 MFW722 MPS722 MZO722 NJK722 NTG722 ODC722 OMY722 OWU722 PGQ722 PQM722 QAI722 QKE722 QUA722 RDW722 RNS722 RXO722 SHK722 SRG722 TBC722 TKY722 TUU722 UEQ722 UOM722 UYI722 VIE722 VSA722 WBW722 WLS722 WVO722 G726 OMY4871 QAI4871 E755:E756 E3639:E3644 E3649:E3653 E17:E21 WVM65:WVM87 WLQ65:WLQ87 WBU65:WBU87 VRY65:VRY87 VIC65:VIC87 UYG65:UYG87 UOK65:UOK87 UEO65:UEO87 TUS65:TUS87 TKW65:TKW87 TBA65:TBA87 SRE65:SRE87 SHI65:SHI87 RXM65:RXM87 RNQ65:RNQ87 RDU65:RDU87 QTY65:QTY87 QKC65:QKC87 QAG65:QAG87 PQK65:PQK87 PGO65:PGO87 OWS65:OWS87 OMW65:OMW87 ODA65:ODA87 NTE65:NTE87 NJI65:NJI87 MZM65:MZM87 MPQ65:MPQ87 MFU65:MFU87 LVY65:LVY87 LMC65:LMC87 LCG65:LCG87 KSK65:KSK87 KIO65:KIO87 JYS65:JYS87 JOW65:JOW87 JFA65:JFA87 IVE65:IVE87 ILI65:ILI87 IBM65:IBM87 HRQ65:HRQ87 HHU65:HHU87 GXY65:GXY87 GOC65:GOC87 GEG65:GEG87 FUK65:FUK87 FKO65:FKO87 FAS65:FAS87 EQW65:EQW87 EHA65:EHA87 DXE65:DXE87 DNI65:DNI87 DDM65:DDM87 CTQ65:CTQ87 CJU65:CJU87 BZY65:BZY87 BQC65:BQC87 BGG65:BGG87 AWK65:AWK87 AMO65:AMO87 ACS65:ACS87 SW65:SW87 JA65:JA87 WVM56:WVM58 WLQ56:WLQ58 WBU56:WBU58 VRY56:VRY58 VIC56:VIC58 UYG56:UYG58 UOK56:UOK58 UEO56:UEO58 TUS56:TUS58 TKW56:TKW58 TBA56:TBA58 SRE56:SRE58 SHI56:SHI58 RXM56:RXM58 RNQ56:RNQ58 RDU56:RDU58 QTY56:QTY58 QKC56:QKC58 QAG56:QAG58 PQK56:PQK58 PGO56:PGO58 OWS56:OWS58 OMW56:OMW58 ODA56:ODA58 NTE56:NTE58 NJI56:NJI58 MZM56:MZM58 MPQ56:MPQ58 MFU56:MFU58 LVY56:LVY58 LMC56:LMC58 LCG56:LCG58 KSK56:KSK58 KIO56:KIO58 JYS56:JYS58 JOW56:JOW58 JFA56:JFA58 IVE56:IVE58 ILI56:ILI58 IBM56:IBM58 HRQ56:HRQ58 HHU56:HHU58 GXY56:GXY58 GOC56:GOC58 GEG56:GEG58 FUK56:FUK58 FKO56:FKO58 FAS56:FAS58 EQW56:EQW58 EHA56:EHA58 DXE56:DXE58 DNI56:DNI58 DDM56:DDM58 CTQ56:CTQ58 CJU56:CJU58 BZY56:BZY58 BQC56:BQC58 BGG56:BGG58 AWK56:AWK58 AMO56:AMO58 ACS56:ACS58 SW56:SW58 JA56:JA58 E56:E58 WVO58 WLS58 WBW58 VSA58 VIE58 UYI58 UOM58 UEQ58 TUU58 TKY58 TBC58 SRG58 SHK58 RXO58 RNS58 RDW58 QUA58 QKE58 QAI58 PQM58 PGQ58 OWU58 OMY58 ODC58 NTG58 NJK58 MZO58 MPS58 MFW58 LWA58 LME58 LCI58 KSM58 KIQ58 JYU58 JOY58 JFC58 IVG58 ILK58 IBO58 HRS58 HHW58 GYA58 GOE58 GEI58 FUM58 FKQ58 FAU58 EQY58 EHC58 DXG58 DNK58 DDO58 CTS58 CJW58 CAA58 BQE58 BGI58 AWM58 AMQ58 ACU58 SY58 JC58 G58 E50:E54 WLQ50:WLQ54 WBU50:WBU54 WVO19 VRY50:VRY54 VIC50:VIC54 UYG50:UYG54 UOK50:UOK54 UEO50:UEO54 TUS50:TUS54 TKW50:TKW54 TBA50:TBA54 SRE50:SRE54 SHI50:SHI54 RXM50:RXM54 RNQ50:RNQ54 RDU50:RDU54 QTY50:QTY54 QKC50:QKC54 QAG50:QAG54 E15 PQK50:PQK54 PGO50:PGO54 OWS50:OWS54 OMW50:OMW54 ODA50:ODA54 NTE50:NTE54 NJI50:NJI54 MZM50:MZM54 MPQ50:MPQ54 MFU50:MFU54 LVY50:LVY54 LMC50:LMC54 LCG50:LCG54 KSK50:KSK54 KIO50:KIO54 JYS50:JYS54 JOW50:JOW54 JFA50:JFA54 IVE50:IVE54 ILI50:ILI54 IBM50:IBM54 HRQ50:HRQ54 HHU50:HHU54 GXY50:GXY54 GOC50:GOC54 GEG50:GEG54 FUK50:FUK54 FKO50:FKO54 FAS50:FAS54 EQW50:EQW54 EHA50:EHA54 DXE50:DXE54 DNI50:DNI54 DDM50:DDM54 CTQ50:CTQ54 CJU50:CJU54 BZY50:BZY54 BQC50:BQC54 BGG50:BGG54 AWK50:AWK54 AMO50:AMO54 ACS50:ACS54 WLS19 WBW19 VSA19 SW50:SW54 VIE19 JA50:JA54 WVM46:WVM47 WLQ46:WLQ47 WBU46:WBU47 VRY46:VRY47 VIC46:VIC47 UYG46:UYG47 UOK46:UOK47 UEO46:UEO47 TUS46:TUS47 TKW46:TKW47 TBA46:TBA47 SRE46:SRE47 SHI46:SHI47 RXM46:RXM47 RNQ46:RNQ47 RDU46:RDU47 QTY46:QTY47 QKC46:QKC47 QAG46:QAG47 PQK46:PQK47 PGO46:PGO47 OWS46:OWS47 OMW46:OMW47 ODA46:ODA47 NTE46:NTE47 NJI46:NJI47 MZM46:MZM47 MPQ46:MPQ47 MFU46:MFU47 LVY46:LVY47 LMC46:LMC47 LCG46:LCG47 KSK46:KSK47 KIO46:KIO47 JYS46:JYS47 JOW46:JOW47 JFA46:JFA47 IVE46:IVE47 ILI46:ILI47 IBM46:IBM47 HRQ46:HRQ47 HHU46:HHU47 GXY46:GXY47 GOC46:GOC47 GEG46:GEG47 FUK46:FUK47 FKO46:FKO47 FAS46:FAS47 EQW46:EQW47 EHA46:EHA47 DXE46:DXE47 DNI46:DNI47 DDM46:DDM47 CTQ46:CTQ47 CJU46:CJU47 BZY46:BZY47 BQC46:BQC47 BGG46:BGG47 AWK46:AWK47 AMO46:AMO47 ACS46:ACS47 SW46:SW47 JA46:JA47 E46:E47 WVM50:WVM54 UYI19 UOM19 UEQ19 TUU19 TKY19 TBC19 SRG19 SHK19 RXO19 RNS19 RDW19 QUA19 QKE19 QAI19 PQM19 PGQ19 OWU19 OMY19 ODC19 NTG19 NJK19 MZO19 MPS19 MFW19 LWA19 LME19 LCI19 KSM19 KIQ19 JYU19 JOY19 JFC19 IVG19 ILK19 IBO19 HRS19 HHW19 GYA19 GOE19 GEI19 FUM19 FKQ19 FAU19 EQY19 EHC19 DXG19 DNK19 DDO19 CTS19 CJW19 CAA19 BQE19 BGI19 AWM19 AMQ19 ACU19 SY19 JC19 G19 WVO18:WVP18 WLS18:WLT18 WBW18:WBX18 VSA18:VSB18 VIE18:VIF18 UYI18:UYJ18 UOM18:UON18 UEQ18:UER18 TUU18:TUV18 TKY18:TKZ18 TBC18:TBD18 SRG18:SRH18 SHK18:SHL18 RXO18:RXP18 RNS18:RNT18 RDW18:RDX18 QUA18:QUB18 QKE18:QKF18 QAI18:QAJ18 PQM18:PQN18 PGQ18:PGR18 OWU18:OWV18 OMY18:OMZ18 ODC18:ODD18 NTG18:NTH18 NJK18:NJL18 MZO18:MZP18 MPS18:MPT18 MFW18:MFX18 LWA18:LWB18 LME18:LMF18 LCI18:LCJ18 KSM18:KSN18 KIQ18:KIR18 JYU18:JYV18 JOY18:JOZ18 JFC18:JFD18 IVG18:IVH18 ILK18:ILL18 IBO18:IBP18 HRS18:HRT18 HHW18:HHX18 GYA18:GYB18 GOE18:GOF18 GEI18:GEJ18 FUM18:FUN18 FKQ18:FKR18 FAU18:FAV18 EQY18:EQZ18 EHC18:EHD18 DXG18:DXH18 DNK18:DNL18 DDO18:DDP18 CTS18:CTT18 CJW18:CJX18 CAA18:CAB18 BQE18:BQF18 BGI18:BGJ18 AWM18:AWN18 AMQ18:AMR18 ACU18:ACV18 SY18:SZ18 JC18:JD18 G18:H18 WLS313 WBW313 VSA313 VIE313 UYI313 UOM313 UEQ313 TUU313 TKY313 TBC313 SRG313 SHK313 RXO313 RNS313 RDW313 QUA313 QKE313 QAI313 PQM313 PGQ313 OWU313 OMY313 ODC313 NTG313 NJK313 MZO313 MPS313 MFW313 LWA313 LME313 LCI313 KSM313 KIQ313 JYU313 JOY313 JFC313 IVG313 ILK313 IBO313 HRS313 HHW313 GYA313 GOE313 GEI313 FUM313 FKQ313 FAU313 EQY313 EHC313 DXG313 DNK313 DDO313 CTS313 CJW313 CAA313 BQE313 BGI313 AWM313 AMQ313 ACU313 SY313 JC313 WVM312:WVM318 WLQ312:WLQ318 WBU312:WBU318 VRY312:VRY318 VIC312:VIC318 UYG312:UYG318 UOK312:UOK318 UEO312:UEO318 TUS312:TUS318 TKW312:TKW318 TBA312:TBA318 SRE312:SRE318 SHI312:SHI318 RXM312:RXM318 RNQ312:RNQ318 RDU312:RDU318 QTY312:QTY318 QKC312:QKC318 QAG312:QAG318 PQK312:PQK318 PGO312:PGO318 OWS312:OWS318 OMW312:OMW318 ODA312:ODA318 NTE312:NTE318 NJI312:NJI318 MZM312:MZM318 MPQ312:MPQ318 MFU312:MFU318 LVY312:LVY318 LMC312:LMC318 LCG312:LCG318 KSK312:KSK318 KIO312:KIO318 JYS312:JYS318 JOW312:JOW318 JFA312:JFA318 IVE312:IVE318 ILI312:ILI318 IBM312:IBM318 HRQ312:HRQ318 HHU312:HHU318 GXY312:GXY318 GOC312:GOC318 GEG312:GEG318 FUK312:FUK318 FKO312:FKO318 FAS312:FAS318 EQW312:EQW318 EHA312:EHA318 DXE312:DXE318 DNI312:DNI318 DDM312:DDM318 CTQ312:CTQ318 CJU312:CJU318 BZY312:BZY318 BQC312:BQC318 BGG312:BGG318 AWK312:AWK318 AMO312:AMO318 ACS312:ACS318 SW312:SW318 JA312:JA318 G283:G285 BQE321:BQE322 G4820:G4824 AWM321:AWM322 AMQ321:AMQ322 ACU321:ACU322 SY321:SY322 JC321:JC322 WVM321:WVM322 WLQ321:WLQ322 WBU321:WBU322 VRY321:VRY322 VIC321:VIC322 UYG321:UYG322 UOK321:UOK322 UEO321:UEO322 TUS321:TUS322 TKW321:TKW322 TBA321:TBA322 SRE321:SRE322 SHI321:SHI322 RXM321:RXM322 RNQ321:RNQ322 RDU321:RDU322 QTY321:QTY322 QKC321:QKC322 QAG321:QAG322 PQK321:PQK322 PGO321:PGO322 OWS321:OWS322 OMW321:OMW322 ODA321:ODA322 NTE321:NTE322 NJI321:NJI322 MZM321:MZM322 MPQ321:MPQ322 MFU321:MFU322 LVY321:LVY322 LMC321:LMC322 LCG321:LCG322 KSK321:KSK322 KIO321:KIO322 JYS321:JYS322 JOW321:JOW322 JFA321:JFA322 IVE321:IVE322 ILI321:ILI322 IBM321:IBM322 HRQ321:HRQ322 HHU321:HHU322 GXY321:GXY322 GOC321:GOC322 GEG321:GEG322 FUK321:FUK322 FKO321:FKO322 FAS321:FAS322 EQW321:EQW322 EHA321:EHA322 DXE321:DXE322 DNI321:DNI322 DDM321:DDM322 CTQ321:CTQ322 CJU321:CJU322 BZY321:BZY322 BQC321:BQC322 BGG321:BGG322 AWK321:AWK322 AMO321:AMO322 ACS321:ACS322 SW321:SW322 JA321:JA322 WVM300 WLQ300 WBU300 VRY300 VIC300 UYG300 UOK300 UEO300 TUS300 TKW300 TBA300 SRE300 SHI300 RXM300 RNQ300 RDU300 QTY300 QKC300 QAG300 PQK300 PGO300 OWS300 OMW300 ODA300 NTE300 NJI300 MZM300 MPQ300 MFU300 LVY300 LMC300 LCG300 KSK300 KIO300 JYS300 JOW300 JFA300 IVE300 ILI300 IBM300 HRQ300 HHU300 GXY300 GOC300 GEG300 FUK300 FKO300 FAS300 EQW300 EHA300 DXE300 DNI300 DDM300 CTQ300 CJU300 BZY300 BQC300 BGG300 AWK300 AMO300 ACS300 SW300 JA300 WVO313 WVM340 WLQ340 WBU340 VRY340 VIC340 UYG340 UOK340 UEO340 TUS340 TKW340 TBA340 SRE340 SHI340 RXM340 RNQ340 RDU340 QTY340 QKC340 QAG340 PQK340 PGO340 OWS340 OMW340 ODA340 NTE340 NJI340 MZM340 MPQ340 MFU340 LVY340 LMC340 LCG340 KSK340 KIO340 JYS340 JOW340 JFA340 IVE340 ILI340 IBM340 HRQ340 HHU340 GXY340 GOC340 GEG340 FUK340 FKO340 FAS340 EQW340 EHA340 DXE340 DNI340 DDM340 CTQ340 CJU340 BZY340 BQC340 BGG340 AWK340 AMO340 ACS340 SW340 JA340 E276:E285 BGI321:BGI322 WVO321:WVO322 WLS321:WLS322 WBW321:WBW322 VSA321:VSA322 VIE321:VIE322 UYI321:UYI322 UOM321:UOM322 UEQ321:UEQ322 TUU321:TUU322 TKY321:TKY322 TBC321:TBC322 SRG321:SRG322 SHK321:SHK322 RXO321:RXO322 RNS321:RNS322 RDW321:RDW322 QUA321:QUA322 QKE321:QKE322 QAI321:QAI322 PQM321:PQM322 PGQ321:PGQ322 OWU321:OWU322 OMY321:OMY322 ODC321:ODC322 NTG321:NTG322 NJK321:NJK322 MZO321:MZO322 MPS321:MPS322 MFW321:MFW322 LWA321:LWA322 LME321:LME322 LCI321:LCI322 KSM321:KSM322 KIQ321:KIQ322 JYU321:JYU322 JOY321:JOY322 JFC321:JFC322 IVG321:IVG322 ILK321:ILK322 IBO321:IBO322 HRS321:HRS322 HHW321:HHW322 GYA321:GYA322 GOE321:GOE322 GEI321:GEI322 FUM321:FUM322 FKQ321:FKQ322 FAU321:FAU322 EQY321:EQY322 EHC321:EHC322 DXG321:DXG322 DNK321:DNK322 DDO321:DDO322 CTS321:CTS322 CJW321:CJW322 CAA321:CAA322 G276:G278 G280:G281 WVM137:WVM138 JC127:JC132 SY127:SY132 ACU127:ACU132 AMQ127:AMQ132 AWM127:AWM132 BGI127:BGI132 BQE127:BQE132 CAA127:CAA132 CJW127:CJW132 CTS127:CTS132 DDO127:DDO132 DNK127:DNK132 DXG127:DXG132 EHC127:EHC132 EQY127:EQY132 FAU127:FAU132 FKQ127:FKQ132 FUM127:FUM132 GEI127:GEI132 GOE127:GOE132 GYA127:GYA132 HHW127:HHW132 HRS127:HRS132 IBO127:IBO132 ILK127:ILK132 IVG127:IVG132 JFC127:JFC132 JOY127:JOY132 JYU127:JYU132 KIQ127:KIQ132 KSM127:KSM132 LCI127:LCI132 LME127:LME132 LWA127:LWA132 MFW127:MFW132 MPS127:MPS132 MZO127:MZO132 NJK127:NJK132 NTG127:NTG132 ODC127:ODC132 OMY127:OMY132 OWU127:OWU132 PGQ127:PGQ132 PQM127:PQM132 QAI127:QAI132 QKE127:QKE132 QUA127:QUA132 RDW127:RDW132 RNS127:RNS132 RXO127:RXO132 SHK127:SHK132 SRG127:SRG132 TBC127:TBC132 TKY127:TKY132 TUU127:TUU132 UEQ127:UEQ132 UOM127:UOM132 UYI127:UYI132 VIE127:VIE132 VSA127:VSA132 WBW127:WBW132 WLS127:WLS132 WVO127:WVO132 JA137:JA138 SW137:SW138 ACS137:ACS138 AMO137:AMO138 AWK137:AWK138 BGG137:BGG138 BQC137:BQC138 BZY137:BZY138 CJU137:CJU138 CTQ137:CTQ138 DDM137:DDM138 DNI137:DNI138 DXE137:DXE138 EHA137:EHA138 EQW137:EQW138 FAS137:FAS138 FKO137:FKO138 FUK137:FUK138 GEG137:GEG138 GOC137:GOC138 GXY137:GXY138 HHU137:HHU138 HRQ137:HRQ138 IBM137:IBM138 ILI137:ILI138 IVE137:IVE138 JFA137:JFA138 JOW137:JOW138 JYS137:JYS138 KIO137:KIO138 KSK137:KSK138 LCG137:LCG138 LMC137:LMC138 LVY137:LVY138 MFU137:MFU138 MPQ137:MPQ138 MZM137:MZM138 NJI137:NJI138 NTE137:NTE138 ODA137:ODA138 OMW137:OMW138 OWS137:OWS138 PGO137:PGO138 PQK137:PQK138 QAG137:QAG138 QKC137:QKC138 QTY137:QTY138 RDU137:RDU138 RNQ137:RNQ138 RXM137:RXM138 SHI137:SHI138 SRE137:SRE138 TBA137:TBA138 TKW137:TKW138 TUS137:TUS138 UEO137:UEO138 UOK137:UOK138 UYG137:UYG138 VIC137:VIC138 VRY137:VRY138 WBU137:WBU138 WLQ137:WLQ138 WVM145 JA145 SW145 ACS145 AMO145 AWK145 BGG145 BQC145 BZY145 CJU145 CTQ145 DDM145 DNI145 DXE145 EHA145 EQW145 FAS145 FKO145 FUK145 GEG145 GOC145 GXY145 HHU145 HRQ145 IBM145 ILI145 IVE145 JFA145 JOW145 JYS145 KIO145 KSK145 LCG145 LMC145 LVY145 MFU145 MPQ145 MZM145 NJI145 NTE145 ODA145 OMW145 OWS145 PGO145 PQK145 QAG145 QKC145 QTY145 RDU145 RNQ145 RXM145 SHI145 SRE145 TBA145 TKW145 TUS145 UEO145 UOK145 UYG145 VIC145 VRY145 WBU145 WLQ145 WLQ117:WLQ132 WBU117:WBU132 VRY117:VRY132 VIC117:VIC132 UYG117:UYG132 UOK117:UOK132 UEO117:UEO132 TUS117:TUS132 TKW117:TKW132 TBA117:TBA132 SRE117:SRE132 SHI117:SHI132 RXM117:RXM132 RNQ117:RNQ132 RDU117:RDU132 QTY117:QTY132 QKC117:QKC132 QAG117:QAG132 PQK117:PQK132 PGO117:PGO132 OWS117:OWS132 OMW117:OMW132 ODA117:ODA132 NTE117:NTE132 NJI117:NJI132 MZM117:MZM132 MPQ117:MPQ132 MFU117:MFU132 LVY117:LVY132 LMC117:LMC132 LCG117:LCG132 KSK117:KSK132 KIO117:KIO132 JYS117:JYS132 JOW117:JOW132 JFA117:JFA132 IVE117:IVE132 ILI117:ILI132 IBM117:IBM132 HRQ117:HRQ132 HHU117:HHU132 GXY117:GXY132 GOC117:GOC132 GEG117:GEG132 FUK117:FUK132 FKO117:FKO132 FAS117:FAS132 EQW117:EQW132 EHA117:EHA132 DXE117:DXE132 DNI117:DNI132 DDM117:DDM132 CTQ117:CTQ132 CJU117:CJU132 BZY117:BZY132 BQC117:BQC132 BGG117:BGG132 AWK117:AWK132 AMO117:AMO132 ACS117:ACS132 SW117:SW132 JA117:JA132 WVO117:WVO123 WLS117:WLS123 WBW117:WBW123 VSA117:VSA123 VIE117:VIE123 UYI117:UYI123 UOM117:UOM123 UEQ117:UEQ123 TUU117:TUU123 TKY117:TKY123 TBC117:TBC123 SRG117:SRG123 SHK117:SHK123 RXO117:RXO123 RNS117:RNS123 RDW117:RDW123 QUA117:QUA123 QKE117:QKE123 QAI117:QAI123 PQM117:PQM123 PGQ117:PGQ123 OWU117:OWU123 OMY117:OMY123 ODC117:ODC123 NTG117:NTG123 NJK117:NJK123 MZO117:MZO123 MPS117:MPS123 MFW117:MFW123 LWA117:LWA123 LME117:LME123 LCI117:LCI123 KSM117:KSM123 KIQ117:KIQ123 JYU117:JYU123 JOY117:JOY123 JFC117:JFC123 IVG117:IVG123 ILK117:ILK123 IBO117:IBO123 HRS117:HRS123 HHW117:HHW123 GYA117:GYA123 GOE117:GOE123 GEI117:GEI123 FUM117:FUM123 FKQ117:FKQ123 FAU117:FAU123 EQY117:EQY123 EHC117:EHC123 DXG117:DXG123 DNK117:DNK123 DDO117:DDO123 CTS117:CTS123 CJW117:CJW123 CAA117:CAA123 BQE117:BQE123 BGI117:BGI123 AWM117:AWM123 AMQ117:AMQ123 ACU117:ACU123 SY117:SY123 JC117:JC123 WVM117:WVM132 E65:E67 E146:E161 G1083:G1084 G1087:G1089 G1098 G1093:G1095 G1121:G1124 G1126:G1134 WVM1088 G1051 G1062:G1063 E1060:E1063 E1066 E1072:E1073 JC1088 SY1088 ACU1088 AMQ1088 AWM1088 BGI1088 BQE1088 CAA1088 CJW1088 CTS1088 DDO1088 DNK1088 DXG1088 EHC1088 EQY1088 FAU1088 FKQ1088 FUM1088 GEI1088 GOE1088 GYA1088 HHW1088 HRS1088 IBO1088 ILK1088 IVG1088 JFC1088 JOY1088 JYU1088 KIQ1088 KSM1088 LCI1088 LME1088 LWA1088 MFW1088 MPS1088 MZO1088 NJK1088 NTG1088 ODC1088 OMY1088 OWU1088 PGQ1088 PQM1088 QAI1088 QKE1088 QUA1088 RDW1088 RNS1088 RXO1088 SHK1088 SRG1088 TBC1088 TKY1088 TUU1088 UEQ1088 UOM1088 UYI1088 VIE1088 VSA1088 WBW1088 WLS1088 WVO1088 JA1088 SW1088 ACS1088 AMO1088 AWK1088 BGG1088 BQC1088 BZY1088 CJU1088 CTQ1088 DDM1088 DNI1088 DXE1088 EHA1088 EQW1088 FAS1088 FKO1088 FUK1088 GEG1088 GOC1088 GXY1088 HHU1088 HRQ1088 IBM1088 ILI1088 IVE1088 JFA1088 JOW1088 JYS1088 KIO1088 KSK1088 LCG1088 LMC1088 LVY1088 MFU1088 MPQ1088 MZM1088 NJI1088 NTE1088 ODA1088 OMW1088 OWS1088 PGO1088 PQK1088 QAG1088 QKC1088 QTY1088 RDU1088 RNQ1088 RXM1088 SHI1088 SRE1088 TBA1088 TKW1088 TUS1088 UEO1088 UOK1088 UYG1088 VIC1088 VRY1088 WBU1088 E1247:E1251 G1266 G1270 E1197:E1245 G1280 E1254:E1306 G1229 G1208 E842 E807:E815 E827:E829 E824 G824 E820:E822 G814:G815 G811:G812 G975:G977 E981 G981 E971:E977 G969 G967 E965:E969 G966:H966 G965 G948 E941:E954 E933:E934 E928:E930 G904:G906 G893 E893 G889 G887 WVO883 WLS883 WBW883 VSA883 VIE883 UYI883 UOM883 UEQ883 TUU883 TKY883 TBC883 SRG883 SHK883 RXO883 RNS883 RDW883 QUA883 QKE883 QAI883 PQM883 PGQ883 OWU883 OMY883 ODC883 NTG883 NJK883 MZO883 MPS883 MFW883 LWA883 LME883 LCI883 KSM883 KIQ883 JYU883 JOY883 JFC883 IVG883 ILK883 IBO883 HRS883 HHW883 GYA883 GOE883 GEI883 FUM883 FKQ883 FAU883 EQY883 EHC883 DXG883 DNK883 DDO883 CTS883 CJW883 CAA883 BQE883 BGI883 AWM883 AMQ883 ACU883 SY883 JC883 WVM883 WLQ883 WBU883 VRY883 VIC883 UYG883 UOK883 UEO883 TUS883 TKW883 TBA883 SRE883 SHI883 RXM883 RNQ883 RDU883 QTY883 QKC883 QAG883 PQK883 PGO883 OWS883 OMW883 ODA883 NTE883 NJI883 MZM883 MPQ883 MFU883 LVY883 LMC883 LCG883 KSK883 KIO883 JYS883 JOW883 JFA883 IVE883 ILI883 IBM883 HRQ883 HHU883 GXY883 GOC883 GEG883 FUK883 FKO883 FAS883 EQW883 EHA883 DXE883 DNI883 DDM883 CTQ883 CJU883 BZY883 BQC883 BGG883 AWK883 AMO883 ACS883 SW883 JA883 E882:E891 G882:G884 E1004:E1005 E1007:E1008 E1023 E994:E1002 G999 E988 G994:G996 G1005 E1011:E1019 G1016 G1011:G1013 G2540 G4872:G4877 G4879:G4881 G4883:G4885 G4800:H4801 G4813:G4818 G4832 G4834 G4886:H4886 RXO4871 G4802:G4805 G4809:G4811 G4807 E2896:E2902 G2900 RNS4871 QKE4871 RDW4871 E780:E781 E1661:E1721 H1699 G1697:G1705 G1707:G1720 G1723 E1723:E1740 G1729:G1731 G1734:G1737 G1739:G1740 E4498:E4502 E1763:E1765 G3380:G3382 E784:E788 ACS784:ACS788 AMO784:AMO788 AWK784:AWK788 BGG784:BGG788 BQC784:BQC788 BZY784:BZY788 CJU784:CJU788 CTQ784:CTQ788 DDM784:DDM788 DNI784:DNI788 DXE784:DXE788 EHA784:EHA788 EQW784:EQW788 FAS784:FAS788 FKO784:FKO788 FUK784:FUK788 GEG784:GEG788 GOC784:GOC788 GXY784:GXY788 HHU784:HHU788 HRQ784:HRQ788 IBM784:IBM788 ILI784:ILI788 IVE784:IVE788 JFA784:JFA788 JOW784:JOW788 JYS784:JYS788 KIO784:KIO788 KSK784:KSK788 LCG784:LCG788 LMC784:LMC788 LVY784:LVY788 MFU784:MFU788 MPQ784:MPQ788 MZM784:MZM788 NJI784:NJI788 NTE784:NTE788 ODA784:ODA788 OMW784:OMW788 OWS784:OWS788 PGO784:PGO788 PQK784:PQK788 QAG784:QAG788 QKC784:QKC788 QTY784:QTY788 RDU784:RDU788 RNQ784:RNQ788 RXM784:RXM788 SHI784:SHI788 SRE784:SRE788 TBA784:TBA788 TKW784:TKW788 TUS784:TUS788 UEO784:UEO788 UOK784:UOK788 UYG784:UYG788 VIC784:VIC788 VRY784:VRY788 WBU784:WBU788 WLQ784:WLQ788 WVM784:WVM788 JA784:JA788 SW784:SW788 E844:E869 G828:G829 E897:E920 G919 G2784:G2798 E2776:E2835 G3827 E3825:E3830 G3830 G3837 E3837:E3838 E3846:E3847 E3855 G3863 G3861 E3857:E3863 E3886:E3888 E3871:E3875 E3878:E3880 E3883:E3884 E3890:E3898 G3898 G3990:H3991 E3990:E4005 G4003:G4005 G3996:H3996 G3997 G3999:G4001 G3992:G3995 G4067 E4029:E4097 G4060 G4050 G4048 G4042 G4097 G4099:G4100 E4099:E4100 E3713:E3723 G4123 G4115:G4116 G4104 G2107 E4121 E4123 E4104 G4112 E4114:E4119 E2109:E2120 E3763:E3768 E4108:E4112 G4203 E4187:E4192 E4195:E4203 G2202 G2208 G2210 G2215 E2107 E4206:E4207 G4238 G4230 E4230 E4238:E4243 G2235 E2189:E2252 E1767:E1786 E4218:E4228 G4226:H4226 E2278 E4294:E4306 G4294:G4295 E4260:E4276 E4314:E4317 E1964:E1973 E1794:E1836 E1792 G4262 E4279:E4282 G4281 G4315 G4317 E4319:E4337 VRY17:VRY43 WBU17:WBU43 WLQ17:WLQ43 WVM17:WVM43 JA17:JA43 SW17:SW43 ACS17:ACS43 AMO17:AMO43 AWK17:AWK43 BGG17:BGG43 BQC17:BQC43 BZY17:BZY43 CJU17:CJU43 CTQ17:CTQ43 DDM17:DDM43 DNI17:DNI43 DXE17:DXE43 EHA17:EHA43 EQW17:EQW43 FAS17:FAS43 FKO17:FKO43 FUK17:FUK43 GEG17:GEG43 GOC17:GOC43 GXY17:GXY43 HHU17:HHU43 HRQ17:HRQ43 IBM17:IBM43 ILI17:ILI43 IVE17:IVE43 JFA17:JFA43 JOW17:JOW43 JYS17:JYS43 KIO17:KIO43 KSK17:KSK43 LCG17:LCG43 LMC17:LMC43 LVY17:LVY43 MFU17:MFU43 MPQ17:MPQ43 MZM17:MZM43 NJI17:NJI43 NTE17:NTE43 ODA17:ODA43 OMW17:OMW43 OWS17:OWS43 PGO17:PGO43 PQK17:PQK43 QAG17:QAG43 QKC17:QKC43 QTY17:QTY43 RDU17:RDU43 RNQ17:RNQ43 RXM17:RXM43 SHI17:SHI43 SRE17:SRE43 TBA17:TBA43 TKW17:TKW43 TUS17:TUS43 UEO17:UEO43 E29:E43 UOK17:UOK43 UYG17:UYG43 VIC17:VIC43 G4348:G4350 E4348:E4352 E2331:E2332 E4384:E4385 G4384:G4385 E4527:E4528 G4492 E4412:E4415 G4473:G4479 E4451:E4452 E1759:E1761 G1763:G1765 G1767:G1768 E1915:E1936 E4409:E4410 E4432:E4433 E4437:E4445 E4457:E4460 E4399:E4403 G4494:G4496 E4521 E4523 E4525 E1947:E1957 E4390:E4395 E4462:E4463 E4465:E4471 E4473:E4496 E4538:E4539 E4541:E4544 G4889:G4891 E4576:E4577 E4580:E4581 E4584:E4632 E4635:E4643 E4646:E4654 E4659:E4687 G4742:G4744 E4742:E4749 G2137 G4691 G4693:G4697 G4700:G4704 G4706:G4708 G4710:G4712 E4689:E4714 G4713:H4713 E4789 E4792:E4798 SRG4871 E4800:E4836 G4840:H4840 G4853:G4854 E4838:E4891 WVO4871 JA4871 SW4871 ACS4871 AMO4871 AWK4871 BGG4871 BQC4871 BZY4871 CJU4871 CTQ4871 DDM4871 DNI4871 DXE4871 EHA4871 EQW4871 FAS4871 FKO4871 FUK4871 GEG4871 GOC4871 GXY4871 HHU4871 HRQ4871 IBM4871 ILI4871 IVE4871 JFA4871 JOW4871 JYS4871 KIO4871 KSK4871 LCG4871 LMC4871 LVY4871 MFU4871 MPQ4871 MZM4871 NJI4871 NTE4871 ODA4871 OMW4871 OWS4871 PGO4871 PQK4871 QAG4871 QKC4871 QTY4871 RDU4871 RNQ4871 RXM4871 SHI4871 SRE4871 TBA4871 TKW4871 TUS4871 UEO4871 UOK4871 UYG4871 VIC4871 VRY4871 WBU4871 WLQ4871 WVM4871 JC4871 SY4871 ACU4871 AMQ4871 AWM4871 BGI4871 BQE4871 CAA4871 CJW4871 CTS4871 DDO4871 DNK4871 DXG4871 EHC4871 EQY4871 FAU4871 FKQ4871 FUM4871 GEI4871 GOE4871 GYA4871 HHW4871 HRS4871 IBO4871 ILK4871 IVG4871 JFC4871 JOY4871 JYU4871 KIQ4871 KSM4871 LCI4871 LME4871 LWA4871 MFW4871 MPS4871 MZO4871 G1100:G1109 E1083:E1140 G1111:G1118 E4893" xr:uid="{00000000-0002-0000-0300-00000F000000}">
      <formula1>0</formula1>
      <formula2>0.999988425925926</formula2>
    </dataValidation>
    <dataValidation type="list" allowBlank="1" showInputMessage="1" showErrorMessage="1" errorTitle="Внимание" error="Введено недопустимое значение" sqref="L4562 L1083:L1135 L3376:L3615 QAN4871 PQR4871 PGV4871 OWZ4871 OND4871 ODH4871 NTL4871 NJP4871 MZT4871 MPX4871 MGB4871 LWF4871 LMJ4871 LCN4871 KSR4871 KIV4871 JYZ4871 JPD4871 JFH4871 IVL4871 ILP4871 IBT4871 HRX4871 HIB4871 GYF4871 GOJ4871 GEN4871 FUR4871 FKV4871 FAZ4871 ERD4871 EHH4871 DXL4871 DNP4871 DDT4871 CTX4871 CKB4871 CAF4871 BQJ4871 BGN4871 AWR4871 AMV4871 ACZ4871 TD4871 JH4871 WVT4871 WLX4871 L4800:L4891 QUF4871 L457:L532 L4029:L4104 RXT4871 L4789 L4690:L4714 L4107:L4108 L4757:L4785 L3328:L3374 L4572:L4574 L4530:L4535 L4503 L4464 L4396:L4398 L2664:L2821 L2640:L2659 L4519:L4525 L4471:L4472 L4456:L4462 L4445:L4452 L4432:L4436 L4404:L4416 TUZ4871 L4384:L4387 L3176:L3185 L4348:L4376 L4339 WCB4871 JH16:JH87 WCB16:WCB87 VSF16:VSF87 VIJ16:VIJ87 UYN16:UYN87 UOR16:UOR87 UEV16:UEV87 TUZ16:TUZ87 TLD16:TLD87 TBH16:TBH87 SRL16:SRL87 SHP16:SHP87 RXT16:RXT87 RNX16:RNX87 REB16:REB87 QUF16:QUF87 QKJ16:QKJ87 QAN16:QAN87 PQR16:PQR87 PGV16:PGV87 OWZ16:OWZ87 OND16:OND87 ODH16:ODH87 NTL16:NTL87 NJP16:NJP87 MZT16:MZT87 MPX16:MPX87 MGB16:MGB87 LWF16:LWF87 LMJ16:LMJ87 LCN16:LCN87 KSR16:KSR87 KIV16:KIV87 JYZ16:JYZ87 JPD16:JPD87 JFH16:JFH87 IVL16:IVL87 ILP16:ILP87 IBT16:IBT87 HRX16:HRX87 HIB16:HIB87 GYF16:GYF87 GOJ16:GOJ87 GEN16:GEN87 FUR16:FUR87 FKV16:FKV87 FAZ16:FAZ87 ERD16:ERD87 EHH16:EHH87 DXL16:DXL87 DNP16:DNP87 DDT16:DDT87 CTX16:CTX87 CKB16:CKB87 CAF16:CAF87 BQJ16:BQJ87 BGN16:BGN87 AWR16:AWR87 WVT16:WVT87 WLX16:WLX87 AMV16:AMV87 ACZ16:ACZ87 TD16:TD87 L1797:L1841 L4281 L4309 L2278 L4294:L4306 L4285 L4226:L4227 L4314:L4317 L4206:L4210 L2182:L2252 L4237:L4243 L4232:L4234 L4229 UOR4871 L2971:L2984 L4194 UEV4871 L4191:L4192 L4187:L4188 L4112:L4116 L2933:L2934 L4120 L2953:L2954 QKJ4871 L4018:L4020 L3906:L4007 L3846:L3903 L3838 L3825:L3830 L4527:L4528 L928 L930 L897 L844:L869 TD784:TD788 WVT784:WVT788 WLX784:WLX788 WCB784:WCB788 VSF784:VSF788 VIJ784:VIJ788 UYN784:UYN788 UOR784:UOR788 UEV784:UEV788 TUZ784:TUZ788 TLD784:TLD788 TBH784:TBH788 SRL784:SRL788 SHP784:SHP788 RXT784:RXT788 RNX784:RNX788 REB784:REB788 QUF784:QUF788 QKJ784:QKJ788 QAN784:QAN788 PQR784:PQR788 PGV784:PGV788 OWZ784:OWZ788 OND784:OND788 ODH784:ODH788 NTL784:NTL788 NJP784:NJP788 MZT784:MZT788 MPX784:MPX788 MGB784:MGB788 LWF784:LWF788 LMJ784:LMJ788 LCN784:LCN788 KSR784:KSR788 KIV784:KIV788 JYZ784:JYZ788 JPD784:JPD788 JFH784:JFH788 IVL784:IVL788 ILP784:ILP788 IBT784:IBT788 HRX784:HRX788 HIB784:HIB788 GYF784:GYF788 GOJ784:GOJ788 GEN784:GEN788 FUR784:FUR788 FKV784:FKV788 FAZ784:FAZ788 ERD784:ERD788 EHH784:EHH788 DXL784:DXL788 DNP784:DNP788 DDT784:DDT788 CTX784:CTX788 CKB784:CKB788 CAF784:CAF788 BQJ784:BQJ788 BGN784:BGN788 AWR784:AWR788 AMV784:AMV788 ACZ784:ACZ788 JH784:JH788 L4538:L4539 UYN4871 L337:L428 L3162 L3166 L3164 L3141 L3146 L3104 L3085 L2468:L2470 L1589 L2919:L2921 L2891:L2893 L1011:L1019 L1004:L1009 L923:L925 L986:L1002 L873:L875 L882:L884 JH883 TD883 ACZ883 AMV883 AWR883 BGN883 BQJ883 CAF883 CKB883 CTX883 DDT883 DNP883 DXL883 EHH883 ERD883 FAZ883 FKV883 FUR883 GEN883 GOJ883 GYF883 HIB883 HRX883 IBT883 ILP883 IVL883 JFH883 JPD883 JYZ883 KIV883 KSR883 LCN883 LMJ883 LWF883 MGB883 MPX883 MZT883 NJP883 NTL883 ODH883 OND883 OWZ883 PGV883 PQR883 QAN883 QKJ883 QUF883 REB883 RNX883 RXT883 SHP883 SRL883 TBH883 TLD883 TUZ883 UEV883 UOR883 UYN883 VIJ883 VSF883 WCB883 WLX883 WVT883 L942:L961 L903:L912 L914:L920 L965:L969 L971:L981 L818:L822 L824 L827:L833 L3220:L3221 L807:L814 L783:L804 L835:L836 L1142:L1146 WVT1088 WLX1088 WCB1088 VSF1088 VIJ1088 UYN1088 UOR1088 UEV1088 TUZ1088 TLD1088 TBH1088 SRL1088 SHP1088 RXT1088 RNX1088 REB1088 QUF1088 QKJ1088 QAN1088 PQR1088 PGV1088 OWZ1088 OND1088 ODH1088 NTL1088 NJP1088 MZT1088 MPX1088 MGB1088 LWF1088 LMJ1088 LCN1088 KSR1088 KIV1088 JYZ1088 JPD1088 JFH1088 IVL1088 ILP1088 IBT1088 HRX1088 HIB1088 GYF1088 GOJ1088 GEN1088 FUR1088 FKV1088 FAZ1088 ERD1088 EHH1088 DXL1088 DNP1088 DDT1088 CTX1088 CKB1088 CAF1088 BQJ1088 BGN1088 AWR1088 AMV1088 ACZ1088 TD1088 JH1088 L1063 L1046:L1050 L1079:L1080 L1149:L1151 L4720:L4722 JH117:JH122 TD117:TD122 ACZ117:ACZ122 AMV117:AMV122 AWR117:AWR122 BGN117:BGN122 BQJ117:BQJ122 CAF117:CAF122 CKB117:CKB122 CTX117:CTX122 DDT117:DDT122 DNP117:DNP122 DXL117:DXL122 EHH117:EHH122 ERD117:ERD122 FAZ117:FAZ122 FKV117:FKV122 FUR117:FUR122 GEN117:GEN122 GOJ117:GOJ122 GYF117:GYF122 HIB117:HIB122 HRX117:HRX122 IBT117:IBT122 ILP117:ILP122 IVL117:IVL122 JFH117:JFH122 JPD117:JPD122 JYZ117:JYZ122 KIV117:KIV122 KSR117:KSR122 LCN117:LCN122 LMJ117:LMJ122 LWF117:LWF122 MGB117:MGB122 MPX117:MPX122 MZT117:MZT122 NJP117:NJP122 NTL117:NTL122 ODH117:ODH122 OND117:OND122 OWZ117:OWZ122 PGV117:PGV122 PQR117:PQR122 QAN117:QAN122 QKJ117:QKJ122 QUF117:QUF122 REB117:REB122 RNX117:RNX122 RXT117:RXT122 SHP117:SHP122 SRL117:SRL122 TBH117:TBH122 TLD117:TLD122 TUZ117:TUZ122 UEV117:UEV122 UOR117:UOR122 UYN117:UYN122 VIJ117:VIJ122 VSF117:VSF122 WCB117:WCB122 WLX117:WLX122 WVT117:WVT122 WVT145 WLX145 WCB145 VSF145 VIJ145 UYN145 UOR145 UEV145 TUZ145 TLD145 TBH145 SRL145 SHP145 RXT145 RNX145 REB145 QUF145 QKJ145 QAN145 PQR145 PGV145 OWZ145 OND145 ODH145 NTL145 NJP145 MZT145 MPX145 MGB145 LWF145 LMJ145 LCN145 KSR145 KIV145 JYZ145 JPD145 JFH145 IVL145 ILP145 IBT145 HRX145 HIB145 GYF145 GOJ145 GEN145 FUR145 FKV145 FAZ145 ERD145 EHH145 DXL145 DNP145 DDT145 CTX145 CKB145 CAF145 BQJ145 BGN145 AWR145 AMV145 ACZ145 TD145 JH145 WVT131:WVT138 WLX131:WLX138 WCB131:WCB138 VSF131:VSF138 VIJ131:VIJ138 UYN131:UYN138 UOR131:UOR138 UEV131:UEV138 TUZ131:TUZ138 TLD131:TLD138 TBH131:TBH138 SRL131:SRL138 SHP131:SHP138 RXT131:RXT138 RNX131:RNX138 REB131:REB138 QUF131:QUF138 QKJ131:QKJ138 QAN131:QAN138 PQR131:PQR138 PGV131:PGV138 OWZ131:OWZ138 OND131:OND138 ODH131:ODH138 NTL131:NTL138 NJP131:NJP138 MZT131:MZT138 MPX131:MPX138 MGB131:MGB138 LWF131:LWF138 LMJ131:LMJ138 LCN131:LCN138 KSR131:KSR138 KIV131:KIV138 JYZ131:JYZ138 JPD131:JPD138 JFH131:JFH138 IVL131:IVL138 ILP131:ILP138 IBT131:IBT138 HRX131:HRX138 HIB131:HIB138 GYF131:GYF138 GOJ131:GOJ138 GEN131:GEN138 FUR131:FUR138 FKV131:FKV138 FAZ131:FAZ138 ERD131:ERD138 EHH131:EHH138 DXL131:DXL138 DNP131:DNP138 DDT131:DDT138 CTX131:CTX138 CKB131:CKB138 CAF131:CAF138 BQJ131:BQJ138 BGN131:BGN138 AWR131:AWR138 AMV131:AMV138 ACZ131:ACZ138 TD131:TD138 JH131:JH138 CKB340 FAZ340 FKV340 FUR340 GEN340 GOJ340 GYF340 HIB340 HRX340 IBT340 ILP340 IVL340 JFH340 JPD340 JYZ340 KIV340 KSR340 LCN340 LMJ340 LWF340 MGB340 MPX340 MZT340 NJP340 NTL340 ODH340 OND340 OWZ340 PGV340 PQR340 QAN340 QKJ340 QUF340 REB340 RNX340 RXT340 SHP340 SRL340 TBH340 TLD340 TUZ340 UEV340 UOR340 UYN340 VIJ340 VSF340 WCB340 WLX340 WVT340 L3236:L3286 JH300 TD300 ACZ300 AMV300 AWR300 BGN300 BQJ300 CAF300 CKB300 CTX300 DDT300 DNP300 DXL300 EHH300 ERD300 FAZ300 FKV300 FUR300 GEN300 GOJ300 GYF300 HIB300 HRX300 IBT300 ILP300 IVL300 JFH300 JPD300 JYZ300 KIV300 KSR300 LCN300 LMJ300 LWF300 MGB300 MPX300 MZT300 NJP300 NTL300 ODH300 OND300 OWZ300 PGV300 PQR300 QAN300 QKJ300 QUF300 REB300 RNX300 RXT300 SHP300 SRL300 TBH300 TLD300 TUZ300 UEV300 UOR300 UYN300 VIJ300 VSF300 WCB300 WLX300 WVT300 JH321:JH322 TD321:TD322 ACZ321:ACZ322 AMV321:AMV322 AWR321:AWR322 BGN321:BGN322 BQJ321:BQJ322 CAF321:CAF322 CKB321:CKB322 CTX321:CTX322 DDT321:DDT322 DNP321:DNP322 DXL321:DXL322 EHH321:EHH322 ERD321:ERD322 FAZ321:FAZ322 FKV321:FKV322 FUR321:FUR322 GEN321:GEN322 GOJ321:GOJ322 GYF321:GYF322 HIB321:HIB322 HRX321:HRX322 IBT321:IBT322 ILP321:ILP322 IVL321:IVL322 JFH321:JFH322 JPD321:JPD322 JYZ321:JYZ322 KIV321:KIV322 KSR321:KSR322 LCN321:LCN322 LMJ321:LMJ322 LWF321:LWF322 MGB321:MGB322 MPX321:MPX322 MZT321:MZT322 NJP321:NJP322 NTL321:NTL322 ODH321:ODH322 OND321:OND322 OWZ321:OWZ322 PGV321:PGV322 PQR321:PQR322 QAN321:QAN322 QKJ321:QKJ322 QUF321:QUF322 REB321:REB322 RNX321:RNX322 RXT321:RXT322 SHP321:SHP322 SRL321:SRL322 TBH321:TBH322 TLD321:TLD322 TUZ321:TUZ322 UEV321:UEV322 UOR321:UOR322 UYN321:UYN322 VIJ321:VIJ322 VSF321:VSF322 WCB321:WCB322 WLX321:WLX322 JH340 TD340 ACZ340 AMV340 AWR340 BGN340 CTX340 DDT340 DNP340 DXL340 EHH340 ERD340 WVT312:WVT318 JH312:JH318 TD312:TD318 ACZ312:ACZ318 AMV312:AMV318 AWR312:AWR318 BGN312:BGN318 BQJ312:BQJ318 CAF312:CAF318 CKB312:CKB318 CTX312:CTX318 DDT312:DDT318 DNP312:DNP318 DXL312:DXL318 EHH312:EHH318 ERD312:ERD318 FAZ312:FAZ318 FKV312:FKV318 FUR312:FUR318 GEN312:GEN318 GOJ312:GOJ318 GYF312:GYF318 HIB312:HIB318 HRX312:HRX318 IBT312:IBT318 ILP312:ILP318 IVL312:IVL318 JFH312:JFH318 JPD312:JPD318 JYZ312:JYZ318 KIV312:KIV318 KSR312:KSR318 LCN312:LCN318 LMJ312:LMJ318 LWF312:LWF318 MGB312:MGB318 MPX312:MPX318 MZT312:MZT318 NJP312:NJP318 NTL312:NTL318 ODH312:ODH318 OND312:OND318 OWZ312:OWZ318 PGV312:PGV318 PQR312:PQR318 QAN312:QAN318 QKJ312:QKJ318 QUF312:QUF318 REB312:REB318 RNX312:RNX318 RXT312:RXT318 SHP312:SHP318 SRL312:SRL318 TBH312:TBH318 TLD312:TLD318 TUZ312:TUZ318 UEV312:UEV318 UOR312:UOR318 UYN312:UYN318 VIJ312:VIJ318 VSF312:VSF318 WCB312:WCB318 WLX312:WLX318 CAF340 BQJ340 WVT321:WVT322 L286:L293 L313:L335 L3233:L3234 L12 L3:L9 UOR651:UOR722 UEV651:UEV722 TUZ651:TUZ722 TLD651:TLD722 TBH651:TBH722 SRL651:SRL722 SHP651:SHP722 RXT651:RXT722 RNX651:RNX722 REB651:REB722 QUF651:QUF722 QKJ651:QKJ722 QAN651:QAN722 PQR651:PQR722 PGV651:PGV722 OWZ651:OWZ722 OND651:OND722 ODH651:ODH722 NTL651:NTL722 NJP651:NJP722 MZT651:MZT722 MPX651:MPX722 MGB651:MGB722 LWF651:LWF722 LMJ651:LMJ722 LCN651:LCN722 KSR651:KSR722 KIV651:KIV722 JYZ651:JYZ722 JPD651:JPD722 JFH651:JFH722 IVL651:IVL722 ILP651:ILP722 IBT651:IBT722 HRX651:HRX722 HIB651:HIB722 GYF651:GYF722 GOJ651:GOJ722 GEN651:GEN722 FUR651:FUR722 FKV651:FKV722 FAZ651:FAZ722 ERD651:ERD722 EHH651:EHH722 DXL651:DXL722 DNP651:DNP722 DDT651:DDT722 CTX651:CTX722 CKB651:CKB722 CAF651:CAF722 BQJ651:BQJ722 BGN651:BGN722 AWR651:AWR722 AMV651:AMV722 ACZ651:ACZ722 TD651:TD722 JH651:JH722 WVT651:WVT722 VIJ651:VIJ722 WLX651:WLX722 L610:L629 GEN605 GOJ605 GYF605 HIB605 HRX605 IBT605 ILP605 IVL605 JFH605 JPD605 JYZ605 KIV605 KSR605 LCN605 LMJ605 LWF605 MGB605 MPX605 MZT605 NJP605 NTL605 ODH605 OND605 OWZ605 PGV605 PQR605 QAN605 QKJ605 QUF605 REB605 RNX605 RXT605 SHP605 SRL605 TBH605 TLD605 TUZ605 UEV605 UOR605 UYN605 VIJ605 VSF605 WCB605 WLX605 JH605 TD605 ACZ605 AMV605 AWR605 BGN605 BQJ605 CAF605 CKB605 CTX605 DDT605 DNP605 DXL605 EHH605 ERD605 FAZ605 FKV605 FUR605 L603:L607 L598:L600 WVT605 WCB651:WCB722 VSF651:VSF722 L736:L744 JH739 TD739 ACZ739 AMV739 AWR739 BGN739 BQJ739 CAF739 CKB739 CTX739 DDT739 DNP739 DXL739 EHH739 ERD739 FAZ739 FKV739 FUR739 GEN739 GOJ739 GYF739 HIB739 HRX739 IBT739 ILP739 IVL739 JFH739 JPD739 JYZ739 KIV739 KSR739 LCN739 LMJ739 LWF739 MGB739 MPX739 MZT739 NJP739 NTL739 ODH739 OND739 OWZ739 PGV739 PQR739 QAN739 QKJ739 QUF739 REB739 RNX739 RXT739 SHP739 SRL739 TBH739 TLD739 TUZ739 UEV739 UOR739 UYN739 VIJ739 VSF739 WCB739 WLX739 WVT739 VSF641:VSF649 WCB641:WCB649 WLX641:WLX649 VIJ641:VIJ649 WVT641:WVT649 JH641:JH649 TD641:TD649 ACZ641:ACZ649 AMV641:AMV649 AWR641:AWR649 BGN641:BGN649 BQJ641:BQJ649 CAF641:CAF649 CKB641:CKB649 CTX641:CTX649 DDT641:DDT649 DNP641:DNP649 DXL641:DXL649 EHH641:EHH649 ERD641:ERD649 FAZ641:FAZ649 FKV641:FKV649 FUR641:FUR649 GEN641:GEN649 GOJ641:GOJ649 GYF641:GYF649 HIB641:HIB649 HRX641:HRX649 IBT641:IBT649 ILP641:ILP649 IVL641:IVL649 JFH641:JFH649 JPD641:JPD649 JYZ641:JYZ649 KIV641:KIV649 KSR641:KSR649 LCN641:LCN649 LMJ641:LMJ649 LWF641:LWF649 MGB641:MGB649 MPX641:MPX649 MZT641:MZT649 NJP641:NJP649 NTL641:NTL649 ODH641:ODH649 OND641:OND649 OWZ641:OWZ649 PGV641:PGV649 PQR641:PQR649 QAN641:QAN649 QKJ641:QKJ649 QUF641:QUF649 REB641:REB649 RNX641:RNX649 RXT641:RXT649 SHP641:SHP649 SRL641:SRL649 TBH641:TBH649 TLD641:TLD649 TUZ641:TUZ649 UEV641:UEV649 UOR641:UOR649 UYN641:UYN649 L15:L258 L2900:L2916 WVT758:WVT759 JH758:JH759 TD758:TD759 ACZ758:ACZ759 AMV758:AMV759 AWR758:AWR759 BGN758:BGN759 BQJ758:BQJ759 CAF758:CAF759 CKB758:CKB759 CTX758:CTX759 DDT758:DDT759 DNP758:DNP759 DXL758:DXL759 EHH758:EHH759 ERD758:ERD759 FAZ758:FAZ759 FKV758:FKV759 FUR758:FUR759 GEN758:GEN759 GOJ758:GOJ759 GYF758:GYF759 HIB758:HIB759 HRX758:HRX759 IBT758:IBT759 ILP758:ILP759 IVL758:IVL759 JFH758:JFH759 JPD758:JPD759 JYZ758:JYZ759 KIV758:KIV759 KSR758:KSR759 LCN758:LCN759 LMJ758:LMJ759 LWF758:LWF759 MGB758:MGB759 MPX758:MPX759 MZT758:MZT759 NJP758:NJP759 NTL758:NTL759 ODH758:ODH759 OND758:OND759 OWZ758:OWZ759 PGV758:PGV759 PQR758:PQR759 QAN758:QAN759 QKJ758:QKJ759 QUF758:QUF759 REB758:REB759 RNX758:RNX759 RXT758:RXT759 SHP758:SHP759 SRL758:SRL759 TBH758:TBH759 TLD758:TLD759 TUZ758:TUZ759 UEV758:UEV759 UOR758:UOR759 UYN758:UYN759 VIJ758:VIJ759 VSF758:VSF759 WCB758:WCB759 WLX758:WLX759 UYN651:UYN722 DNP555 DDT555 CTX555 CKB555 CAF555 BQJ555 BGN555 AWR555 AMV555 ACZ555 TD555 JH555 L555:L559 WVT555 GEN557:GEN558 WVT551 WLX551 WCB551 VSF551 VIJ551 UYN551 UOR551 UEV551 TUZ551 TLD551 TBH551 SRL551 SHP551 RXT551 RNX551 REB551 QUF551 QKJ551 QAN551 PQR551 PGV551 OWZ551 OND551 ODH551 NTL551 NJP551 MZT551 MPX551 MGB551 LWF551 LMJ551 LCN551 KSR551 KIV551 JYZ551 JPD551 JFH551 IVL551 ILP551 IBT551 HRX551 HIB551 GYF551 GOJ551 GEN551 FUR551 FKV551 L561:L595 FAZ551 ERD557:ERD558 EHH557:EHH558 DXL557:DXL558 DNP557:DNP558 DDT557:DDT558 CTX557:CTX558 CKB557:CKB558 CAF557:CAF558 BQJ557:BQJ558 BGN557:BGN558 AWR557:AWR558 AMV557:AMV558 ACZ557:ACZ558 TD557:TD558 JH557:JH558 WLX555 WCB555 VSF555 VIJ555 UYN555 UOR555 UEV555 TUZ555 TLD555 TBH555 SRL555 SHP555 RXT555 RNX555 REB555 QUF555 QKJ555 QAN555 PQR555 PGV555 OWZ555 OND555 ODH555 NTL555 NJP555 MZT555 MPX555 MGB555 LWF555 LMJ555 LCN555 KSR555 KIV555 JYZ555 JPD555 JFH555 IVL555 ILP555 IBT555 HRX555 HIB555 GYF555 GOJ555 GEN555 FUR555 FKV555 FAZ555 ERD555 EHH555 FUR557:FUR558 ERD551 FKV557:FKV558 FUR561:FUR595 DXL555 FAZ557:FAZ558 WVT557:WVT558 WLX557:WLX558 WCB557:WCB558 VSF557:VSF558 VIJ557:VIJ558 UYN557:UYN558 UOR557:UOR558 UEV557:UEV558 TUZ557:TUZ558 TLD557:TLD558 TBH557:TBH558 SRL557:SRL558 SHP557:SHP558 RXT557:RXT558 RNX557:RNX558 REB557:REB558 QUF557:QUF558 QKJ557:QKJ558 QAN557:QAN558 PQR557:PQR558 PGV557:PGV558 OWZ557:OWZ558 OND557:OND558 ODH557:ODH558 NTL557:NTL558 NJP557:NJP558 MZT557:MZT558 MPX557:MPX558 MGB557:MGB558 LWF557:LWF558 LMJ557:LMJ558 LCN557:LCN558 KSR557:KSR558 KIV557:KIV558 JYZ557:JYZ558 JPD557:JPD558 JFH557:JFH558 IVL557:IVL558 ILP557:ILP558 IBT557:IBT558 HRX557:HRX558 HIB557:HIB558 GYF557:GYF558 EHH551 DXL551 GOJ557:GOJ558 FKV561:FKV595 FAZ561:FAZ595 ERD561:ERD595 EHH561:EHH595 DXL561:DXL595 DNP561:DNP595 DDT561:DDT595 CTX561:CTX595 CKB561:CKB595 CAF561:CAF595 BQJ561:BQJ595 BGN561:BGN595 AWR561:AWR595 AMV561:AMV595 ACZ561:ACZ595 TD561:TD595 DNP551 DDT551 CTX551 CKB551 CAF551 BQJ551 BGN551 AWR551 AMV551 ACZ551 TD551 JH551 L549:L551 JH561:JH595 WVT561:WVT595 WLX561:WLX595 WCB561:WCB595 VSF561:VSF595 VIJ561:VIJ595 UYN561:UYN595 UOR561:UOR595 UEV561:UEV595 TUZ561:TUZ595 TLD561:TLD595 TBH561:TBH595 SRL561:SRL595 SHP561:SHP595 RXT561:RXT595 RNX561:RNX595 REB561:REB595 QUF561:QUF595 QKJ561:QKJ595 QAN561:QAN595 PQR561:PQR595 PGV561:PGV595 OWZ561:OWZ595 OND561:OND595 ODH561:ODH595 NTL561:NTL595 NJP561:NJP595 MZT561:MZT595 MPX561:MPX595 MGB561:MGB595 LWF561:LWF595 LMJ561:LMJ595 LCN561:LCN595 KSR561:KSR595 KIV561:KIV595 JYZ561:JYZ595 JPD561:JPD595 JFH561:JFH595 IVL561:IVL595 ILP561:ILP595 IBT561:IBT595 HRX561:HRX595 HIB561:HIB595 GYF561:GYF595 GOJ561:GOJ595 GEN561:GEN595 L772:L778 L780:L781 RNX4871 WLX798 WCB798 VSF798 VIJ798 UYN798 UOR798 UEV798 TUZ798 TLD798 TBH798 SRL798 SHP798 RXT798 RNX798 REB798 QUF798 QKJ798 QAN798 PQR798 PGV798 OWZ798 OND798 ODH798 NTL798 NJP798 MZT798 MPX798 MGB798 LWF798 LMJ798 LCN798 KSR798 KIV798 JYZ798 JPD798 JFH798 IVL798 ILP798 IBT798 HRX798 HIB798 GYF798 GOJ798 GEN798 FUR798 FKV798 FAZ798 ERD798 EHH798 DXL798 DNP798 DDT798 CTX798 CKB798 CAF798 BQJ798 BGN798 AWR798 AMV798 ACZ798 TD798 JH798 WVT798 JH418:JH420 TD418:TD420 ACZ418:ACZ420 AMV418:AMV420 AWR418:AWR420 BGN418:BGN420 BQJ418:BQJ420 CAF418:CAF420 CKB418:CKB420 CTX418:CTX420 DDT418:DDT420 DNP418:DNP420 DXL418:DXL420 EHH418:EHH420 ERD418:ERD420 FAZ418:FAZ420 FKV418:FKV420 FUR418:FUR420 GEN418:GEN420 GOJ418:GOJ420 GYF418:GYF420 HIB418:HIB420 HRX418:HRX420 IBT418:IBT420 ILP418:ILP420 IVL418:IVL420 JFH418:JFH420 JPD418:JPD420 JYZ418:JYZ420 KIV418:KIV420 KSR418:KSR420 LCN418:LCN420 LMJ418:LMJ420 LWF418:LWF420 MGB418:MGB420 MPX418:MPX420 MZT418:MZT420 NJP418:NJP420 NTL418:NTL420 ODH418:ODH420 OND418:OND420 OWZ418:OWZ420 PGV418:PGV420 PQR418:PQR420 QAN418:QAN420 QKJ418:QKJ420 QUF418:QUF420 REB418:REB420 RNX418:RNX420 RXT418:RXT420 SHP418:SHP420 SRL418:SRL420 TBH418:TBH420 TLD418:TLD420 TUZ418:TUZ420 UEV418:UEV420 UOR418:UOR420 UYN418:UYN420 VIJ418:VIJ420 VSF418:VSF420 WCB418:WCB420 WLX418:WLX420 WVT418:WVT420 L450:L454 JH450:JH452 TD450:TD452 ACZ450:ACZ452 AMV450:AMV452 AWR450:AWR452 BGN450:BGN452 BQJ450:BQJ452 CAF450:CAF452 CKB450:CKB452 CTX450:CTX452 DDT450:DDT452 DNP450:DNP452 DXL450:DXL452 EHH450:EHH452 ERD450:ERD452 FAZ450:FAZ452 FKV450:FKV452 FUR450:FUR452 GEN450:GEN452 GOJ450:GOJ452 GYF450:GYF452 HIB450:HIB452 HRX450:HRX452 IBT450:IBT452 ILP450:ILP452 IVL450:IVL452 JFH450:JFH452 JPD450:JPD452 JYZ450:JYZ452 KIV450:KIV452 KSR450:KSR452 LCN450:LCN452 LMJ450:LMJ452 LWF450:LWF452 MGB450:MGB452 MPX450:MPX452 MZT450:MZT452 NJP450:NJP452 NTL450:NTL452 ODH450:ODH452 OND450:OND452 OWZ450:OWZ452 PGV450:PGV452 PQR450:PQR452 QAN450:QAN452 QKJ450:QKJ452 QUF450:QUF452 REB450:REB452 RNX450:RNX452 RXT450:RXT452 SHP450:SHP452 SRL450:SRL452 TBH450:TBH452 TLD450:TLD452 TUZ450:TUZ452 UEV450:UEV452 UOR450:UOR452 UYN450:UYN452 VIJ450:VIJ452 VSF450:VSF452 WCB450:WCB452 WLX450:WLX452 WLX458 WCB458 VSF458 VIJ458 UYN458 UOR458 UEV458 TUZ458 TLD458 TBH458 SRL458 SHP458 RXT458 RNX458 REB458 QUF458 QKJ458 QAN458 PQR458 PGV458 OWZ458 OND458 ODH458 NTL458 NJP458 MZT458 MPX458 MGB458 LWF458 LMJ458 LCN458 KSR458 KIV458 JYZ458 JPD458 JFH458 IVL458 ILP458 IBT458 HRX458 HIB458 GYF458 GOJ458 GEN458 FUR458 FKV458 FAZ458 ERD458 EHH458 DXL458 DNP458 DDT458 CTX458 CKB458 CAF458 BQJ458 BGN458 AWR458 AMV458 ACZ458 TD458 JH458 L4246:L4276 WVT458 WVT444:WVT445 WLX444:WLX445 WCB444:WCB445 VSF444:VSF445 VIJ444:VIJ445 UYN444:UYN445 UOR444:UOR445 UEV444:UEV445 TUZ444:TUZ445 TLD444:TLD445 TBH444:TBH445 SRL444:SRL445 SHP444:SHP445 RXT444:RXT445 RNX444:RNX445 REB444:REB445 QUF444:QUF445 QKJ444:QKJ445 QAN444:QAN445 PQR444:PQR445 PGV444:PGV445 OWZ444:OWZ445 OND444:OND445 ODH444:ODH445 NTL444:NTL445 NJP444:NJP445 MZT444:MZT445 MPX444:MPX445 MGB444:MGB445 LWF444:LWF445 LMJ444:LMJ445 LCN444:LCN445 KSR444:KSR445 KIV444:KIV445 JYZ444:JYZ445 JPD444:JPD445 JFH444:JFH445 IVL444:IVL445 ILP444:ILP445 IBT444:IBT445 HRX444:HRX445 HIB444:HIB445 GYF444:GYF445 GOJ444:GOJ445 GEN444:GEN445 FUR444:FUR445 FKV444:FKV445 FAZ444:FAZ445 ERD444:ERD445 EHH444:EHH445 DXL444:DXL445 DNP444:DNP445 DDT444:DDT445 CTX444:CTX445 CKB444:CKB445 CAF444:CAF445 BQJ444:BQJ445 BGN444:BGN445 AWR444:AWR445 AMV444:AMV445 ACZ444:ACZ445 TD444:TD445 JH444:JH445 L444:L446 WLX438:WLX440 WCB438:WCB440 VSF438:VSF440 VIJ438:VIJ440 UYN438:UYN440 UOR438:UOR440 UEV438:UEV440 TUZ438:TUZ440 TLD438:TLD440 TBH438:TBH440 SRL438:SRL440 SHP438:SHP440 RXT438:RXT440 RNX438:RNX440 REB438:REB440 QUF438:QUF440 QKJ438:QKJ440 QAN438:QAN440 PQR438:PQR440 PGV438:PGV440 OWZ438:OWZ440 OND438:OND440 ODH438:ODH440 NTL438:NTL440 NJP438:NJP440 MZT438:MZT440 MPX438:MPX440 MGB438:MGB440 LWF438:LWF440 LMJ438:LMJ440 LCN438:LCN440 KSR438:KSR440 KIV438:KIV440 JYZ438:JYZ440 JPD438:JPD440 JFH438:JFH440 IVL438:IVL440 ILP438:ILP440 IBT438:IBT440 HRX438:HRX440 HIB438:HIB440 GYF438:GYF440 GOJ438:GOJ440 GEN438:GEN440 FUR438:FUR440 FKV438:FKV440 FAZ438:FAZ440 ERD438:ERD440 EHH438:EHH440 DXL438:DXL440 DNP438:DNP440 DDT438:DDT440 CTX438:CTX440 CKB438:CKB440 CAF438:CAF440 BQJ438:BQJ440 BGN438:BGN440 AWR438:AWR440 AMV438:AMV440 ACZ438:ACZ440 TD438:TD440 JH438:JH440 L431:L441 L2331:L2332 WVT450:WVT452 WVT438:WVT440 TBH4871 WVT501 WVT494 SRL4871 L1661:L1786 JH468:JH474 TD468:TD474 ACZ468:ACZ474 AMV468:AMV474 AWR468:AWR474 BGN468:BGN474 BQJ468:BQJ474 CAF468:CAF474 CKB468:CKB474 CTX468:CTX474 DDT468:DDT474 DNP468:DNP474 DXL468:DXL474 EHH468:EHH474 ERD468:ERD474 FAZ468:FAZ474 FKV468:FKV474 FUR468:FUR474 GEN468:GEN474 GOJ468:GOJ474 GYF468:GYF474 HIB468:HIB474 HRX468:HRX474 IBT468:IBT474 ILP468:ILP474 IVL468:IVL474 JFH468:JFH474 JPD468:JPD474 JYZ468:JYZ474 KIV468:KIV474 KSR468:KSR474 LCN468:LCN474 LMJ468:LMJ474 LWF468:LWF474 MGB468:MGB474 MPX468:MPX474 MZT468:MZT474 NJP468:NJP474 NTL468:NTL474 ODH468:ODH474 OND468:OND474 OWZ468:OWZ474 PGV468:PGV474 PQR468:PQR474 QAN468:QAN474 QKJ468:QKJ474 QUF468:QUF474 REB468:REB474 RNX468:RNX474 RXT468:RXT474 SHP468:SHP474 SRL468:SRL474 TBH468:TBH474 TLD468:TLD474 TUZ468:TUZ474 UEV468:UEV474 UOR468:UOR474 UYN468:UYN474 VIJ468:VIJ474 VSF468:VSF474 WCB468:WCB474 WLX468:WLX474 WVT468:WVT474 TLD4871 JH494 TD494 ACZ494 AMV494 AWR494 BGN494 BQJ494 CAF494 CKB494 CTX494 DDT494 DNP494 DXL494 EHH494 ERD494 FAZ494 FKV494 FUR494 GEN494 GOJ494 GYF494 HIB494 HRX494 IBT494 ILP494 IVL494 JFH494 JPD494 JYZ494 KIV494 KSR494 LCN494 LMJ494 LWF494 MGB494 MPX494 MZT494 NJP494 NTL494 ODH494 OND494 OWZ494 PGV494 PQR494 QAN494 QKJ494 QUF494 REB494 RNX494 RXT494 SHP494 SRL494 TBH494 TLD494 TUZ494 UEV494 UOR494 UYN494 VIJ494 VSF494 WCB494 WLX494 JH501 JH499 TD499 ACZ499 AMV499 AWR499 BGN499 BQJ499 CAF499 CKB499 CTX499 DDT499 DNP499 DXL499 EHH499 ERD499 FAZ499 FKV499 FUR499 GEN499 GOJ499 GYF499 HIB499 HRX499 IBT499 ILP499 IVL499 JFH499 JPD499 JYZ499 KIV499 KSR499 LCN499 LMJ499 LWF499 MGB499 MPX499 MZT499 NJP499 NTL499 ODH499 OND499 OWZ499 PGV499 PQR499 QAN499 QKJ499 QUF499 REB499 RNX499 RXT499 SHP499 SRL499 TBH499 TLD499 TUZ499 UEV499 UOR499 UYN499 VIJ499 VSF499 WCB499 WLX499 WVT499 TD501 ACZ501 AMV501 AWR501 BGN501 BQJ501 CAF501 CKB501 CTX501 DDT501 DNP501 DXL501 EHH501 ERD501 FAZ501 FKV501 FUR501 GEN501 GOJ501 GYF501 HIB501 HRX501 IBT501 ILP501 IVL501 JFH501 JPD501 JYZ501 KIV501 KSR501 LCN501 LMJ501 LWF501 MGB501 MPX501 MZT501 NJP501 NTL501 ODH501 OND501 OWZ501 PGV501 PQR501 QAN501 QKJ501 QUF501 REB501 RNX501 RXT501 SHP501 SRL501 TBH501 TLD501 TUZ501 UEV501 UOR501 UYN501 VIJ501 VSF501 WCB501 WLX501 JH486:JH487 TD486:TD487 ACZ486:ACZ487 AMV486:AMV487 AWR486:AWR487 BGN486:BGN487 BQJ486:BQJ487 CAF486:CAF487 CKB486:CKB487 CTX486:CTX487 DDT486:DDT487 DNP486:DNP487 DXL486:DXL487 EHH486:EHH487 ERD486:ERD487 FAZ486:FAZ487 FKV486:FKV487 FUR486:FUR487 GEN486:GEN487 GOJ486:GOJ487 GYF486:GYF487 HIB486:HIB487 HRX486:HRX487 IBT486:IBT487 ILP486:ILP487 IVL486:IVL487 JFH486:JFH487 JPD486:JPD487 JYZ486:JYZ487 KIV486:KIV487 KSR486:KSR487 LCN486:LCN487 LMJ486:LMJ487 LWF486:LWF487 MGB486:MGB487 MPX486:MPX487 MZT486:MZT487 NJP486:NJP487 NTL486:NTL487 ODH486:ODH487 OND486:OND487 OWZ486:OWZ487 PGV486:PGV487 PQR486:PQR487 QAN486:QAN487 QKJ486:QKJ487 QUF486:QUF487 REB486:REB487 RNX486:RNX487 RXT486:RXT487 SHP486:SHP487 SRL486:SRL487 TBH486:TBH487 TLD486:TLD487 TUZ486:TUZ487 UEV486:UEV487 UOR486:UOR487 UYN486:UYN487 VIJ486:VIJ487 VSF486:VSF487 WCB486:WCB487 WLX486:WLX487 WVT486:WVT487 SHP4871 BQJ379:BQJ380 CAF379:CAF380 CKB379:CKB380 CTX379:CTX380 DDT379:DDT380 DNP379:DNP380 DXL379:DXL380 EHH379:EHH380 ERD379:ERD380 FAZ379:FAZ380 FKV379:FKV380 FUR379:FUR380 GEN379:GEN380 GOJ379:GOJ380 GYF379:GYF380 HIB379:HIB380 HRX379:HRX380 IBT379:IBT380 ILP379:ILP380 IVL379:IVL380 JFH379:JFH380 JPD379:JPD380 JYZ379:JYZ380 KIV379:KIV380 KSR379:KSR380 LCN379:LCN380 LMJ379:LMJ380 LWF379:LWF380 MGB379:MGB380 MPX379:MPX380 MZT379:MZT380 NJP379:NJP380 NTL379:NTL380 ODH379:ODH380 OND379:OND380 OWZ379:OWZ380 PGV379:PGV380 PQR379:PQR380 QAN379:QAN380 QKJ379:QKJ380 QUF379:QUF380 REB379:REB380 RNX379:RNX380 RXT379:RXT380 SHP379:SHP380 SRL379:SRL380 TBH379:TBH380 TLD379:TLD380 TUZ379:TUZ380 UEV379:UEV380 UOR379:UOR380 UYN379:UYN380 VIJ379:VIJ380 VSF379:VSF380 WCB379:WCB380 WLX379:WLX380 BGN379:BGN380 WVT379:WVT380 JH379:JH380 TD379:TD380 ACZ379:ACZ380 AMV379:AMV380 AWR379:AWR380 L3187 L3191:L3192 L3194 L3160 WLX411:WLX412 WCB411:WCB412 VSF411:VSF412 VIJ411:VIJ412 UYN411:UYN412 UOR411:UOR412 UEV411:UEV412 TUZ411:TUZ412 TLD411:TLD412 TBH411:TBH412 SRL411:SRL412 SHP411:SHP412 RXT411:RXT412 RNX411:RNX412 REB411:REB412 QUF411:QUF412 QKJ411:QKJ412 QAN411:QAN412 PQR411:PQR412 PGV411:PGV412 OWZ411:OWZ412 OND411:OND412 ODH411:ODH412 NTL411:NTL412 NJP411:NJP412 MZT411:MZT412 MPX411:MPX412 MGB411:MGB412 LWF411:LWF412 LMJ411:LMJ412 LCN411:LCN412 KSR411:KSR412 KIV411:KIV412 JYZ411:JYZ412 JPD411:JPD412 JFH411:JFH412 IVL411:IVL412 ILP411:ILP412 IBT411:IBT412 HRX411:HRX412 HIB411:HIB412 GYF411:GYF412 GOJ411:GOJ412 GEN411:GEN412 FUR411:FUR412 FKV411:FKV412 FAZ411:FAZ412 ERD411:ERD412 EHH411:EHH412 DXL411:DXL412 DNP411:DNP412 DDT411:DDT412 CTX411:CTX412 CKB411:CKB412 CAF411:CAF412 BQJ411:BQJ412 BGN411:BGN412 AWR411:AWR412 AMV411:AMV412 ACZ411:ACZ412 TD411:TD412 JH411:JH412 WVT411:WVT412 JH393:JH394 TD393:TD394 ACZ393:ACZ394 AMV393:AMV394 AWR393:AWR394 BGN393:BGN394 BQJ393:BQJ394 CAF393:CAF394 CKB393:CKB394 CTX393:CTX394 DDT393:DDT394 DNP393:DNP394 DXL393:DXL394 EHH393:EHH394 ERD393:ERD394 FAZ393:FAZ394 FKV393:FKV394 FUR393:FUR394 GEN393:GEN394 GOJ393:GOJ394 GYF393:GYF394 HIB393:HIB394 HRX393:HRX394 IBT393:IBT394 ILP393:ILP394 IVL393:IVL394 JFH393:JFH394 JPD393:JPD394 JYZ393:JYZ394 KIV393:KIV394 KSR393:KSR394 LCN393:LCN394 LMJ393:LMJ394 LWF393:LWF394 MGB393:MGB394 MPX393:MPX394 MZT393:MZT394 NJP393:NJP394 NTL393:NTL394 ODH393:ODH394 OND393:OND394 OWZ393:OWZ394 PGV393:PGV394 PQR393:PQR394 QAN393:QAN394 QKJ393:QKJ394 QUF393:QUF394 REB393:REB394 RNX393:RNX394 RXT393:RXT394 SHP393:SHP394 SRL393:SRL394 TBH393:TBH394 TLD393:TLD394 TUZ393:TUZ394 UEV393:UEV394 UOR393:UOR394 UYN393:UYN394 VIJ393:VIJ394 VSF393:VSF394 WCB393:WCB394 WLX393:WLX394 WVT393:WVT394 WVT524:WVT525 JH524:JH525 TD524:TD525 ACZ524:ACZ525 AMV524:AMV525 AWR524:AWR525 BGN524:BGN525 BQJ524:BQJ525 CAF524:CAF525 CKB524:CKB525 CTX524:CTX525 DDT524:DDT525 DNP524:DNP525 DXL524:DXL525 EHH524:EHH525 ERD524:ERD525 FAZ524:FAZ525 FKV524:FKV525 FUR524:FUR525 GEN524:GEN525 GOJ524:GOJ525 GYF524:GYF525 HIB524:HIB525 HRX524:HRX525 IBT524:IBT525 ILP524:ILP525 IVL524:IVL525 JFH524:JFH525 JPD524:JPD525 JYZ524:JYZ525 KIV524:KIV525 KSR524:KSR525 LCN524:LCN525 LMJ524:LMJ525 LWF524:LWF525 MGB524:MGB525 MPX524:MPX525 MZT524:MZT525 NJP524:NJP525 NTL524:NTL525 ODH524:ODH525 OND524:OND525 OWZ524:OWZ525 PGV524:PGV525 PQR524:PQR525 QAN524:QAN525 QKJ524:QKJ525 QUF524:QUF525 REB524:REB525 RNX524:RNX525 RXT524:RXT525 SHP524:SHP525 SRL524:SRL525 TBH524:TBH525 TLD524:TLD525 TUZ524:TUZ525 UEV524:UEV525 UOR524:UOR525 UYN524:UYN525 VIJ524:VIJ525 VSF524:VSF525 WCB524:WCB525 WLX524:WLX525 L541:L543 L1433:L1441 L1453 L1429 L1406 L1395:L1396 L1023:L1043 K1139 L1176:L1368 L1161:L1172 L1540:L1564 L1853:L1883 L746:L768 L1625:L1631 L1476 L1591:L1598 L3231 L842 L1885:L1889 L2521:L2635 L3054:L3065 L3204:L3206 L4497:L4498 L4199:L4203 L1900:L1908 L1979:L2102 L2416:L2420 L2301:L2302 REB4871 L3112 L4568 L3119 L2141:L2150 L2317:L2322 L2305 L3038:L3041 L2996:L3036 L2991:L2994 L3200:L3202 L3654:L3674 L1895:L1898 L2107:L2138 L4742:L4749 VSF4871 VIJ4871 L2461 L2490 L2508:L2517 L632:L728 L2407:L2410 L2496:L2497 L2427:L2455" xr:uid="{00000000-0002-0000-0300-000010000000}">
      <formula1>#REF!</formula1>
    </dataValidation>
    <dataValidation type="list" errorStyle="warning" allowBlank="1" showInputMessage="1" showErrorMessage="1" errorTitle="Внимание" error="Введенное значение отсутсвует в справочнике" sqref="N2430:N2455 N1083:N1135 RXV4871 RNZ4871 RED4871 QUH4871 QKL4871 QAP4871 PQT4871 PGX4871 OXB4871 ONF4871 ODJ4871 NTN4871 NJR4871 MZV4871 MPZ4871 MGD4871 LWH4871 LML4871 LCP4871 KST4871 KIX4871 JZB4871 JPF4871 JFJ4871 IVN4871 ILR4871 IBV4871 HRZ4871 HID4871 GYH4871 GOL4871 GEP4871 FUT4871 FKX4871 FBB4871 ERF4871 EHJ4871 DXN4871 DNR4871 DDV4871 CTZ4871 CKD4871 CAH4871 BQL4871 BGP4871 AWT4871 AMX4871 ADB4871 TF4871 JJ4871 WVV4871 WLZ4871 N4838:N4891 N3328:N3616 SRN4871 N4789 N4690:N4714 N4107:N4108 N4757:N4785 N457:N533 N4665:N4670 SHR4871 N4572:N4574 N4538:N4539 N4530:N4535 N4503 N4464 N4396:N4398 N2666:N2821 N2640:N2659 N4519:N4525 N4471:N4472 N4456:N4462 N4445:N4452 N4432:N4436 N4404:N4416 UYP4871 N1766 N1661:N1762 N4384:N4387 N4354:N4376 N3176:N3183 N2331:N2332 N4350:N4352 N1006:N1020 N15:N132 WVV16:WVV87 WLZ16:WLZ87 WCD16:WCD87 VSH16:VSH87 VIL16:VIL87 UYP16:UYP87 UOT16:UOT87 UEX16:UEX87 TVB16:TVB87 TLF16:TLF87 TBJ16:TBJ87 SRN16:SRN87 SHR16:SHR87 RXV16:RXV87 RNZ16:RNZ87 RED16:RED87 QUH16:QUH87 QKL16:QKL87 QAP16:QAP87 PQT16:PQT87 PGX16:PGX87 OXB16:OXB87 ONF16:ONF87 ODJ16:ODJ87 NTN16:NTN87 NJR16:NJR87 MZV16:MZV87 MPZ16:MPZ87 MGD16:MGD87 LWH16:LWH87 LML16:LML87 LCP16:LCP87 KST16:KST87 KIX16:KIX87 JZB16:JZB87 JPF16:JPF87 JFJ16:JFJ87 IVN16:IVN87 ILR16:ILR87 IBV16:IBV87 HRZ16:HRZ87 HID16:HID87 GYH16:GYH87 GOL16:GOL87 GEP16:GEP87 FUT16:FUT87 FKX16:FKX87 FBB16:FBB87 ERF16:ERF87 EHJ16:EHJ87 DXN16:DXN87 DNR16:DNR87 DDV16:DDV87 CTZ16:CTZ87 CKD16:CKD87 CAH16:CAH87 BQL16:BQL87 BGP16:BGP87 AWT16:AWT87 AMX16:AMX87 ADB16:ADB87 TF16:TF87 JJ16:JJ87 N4339 N1004 N987:N999 N2278 N4296:N4306 N4285 N4226:N4227 N4314:N4317 N1797:N1841 N4206:N4210 N2182:N2252 N4239:N4243 N4237 N4229 VSH4871 N2971:N2975 N4194 VIL4871 N4191:N4192 N4187:N4188 N4112:N4116 N4104 N634:N727 N4120 N2933:N2934 N4029:N4100 N4018:N4020 N3899:N4005 N3864:N3897 N3846:N3856 N3838 N3825:N3830 N4527:N4528 N1455 N1382 N817:N819 N878 N873:N875 TF784:TF788 WVV784:WVV788 WLZ784:WLZ788 WCD784:WCD788 VSH784:VSH788 VIL784:VIL788 UYP784:UYP788 UOT784:UOT788 UEX784:UEX788 TVB784:TVB788 TLF784:TLF788 TBJ784:TBJ788 SRN784:SRN788 SHR784:SHR788 RXV784:RXV788 RNZ784:RNZ788 RED784:RED788 QUH784:QUH788 QKL784:QKL788 QAP784:QAP788 PQT784:PQT788 PGX784:PGX788 OXB784:OXB788 ONF784:ONF788 ODJ784:ODJ788 NTN784:NTN788 NJR784:NJR788 MZV784:MZV788 MPZ784:MPZ788 MGD784:MGD788 LWH784:LWH788 LML784:LML788 LCP784:LCP788 KST784:KST788 KIX784:KIX788 JZB784:JZB788 JPF784:JPF788 JFJ784:JFJ788 IVN784:IVN788 ILR784:ILR788 IBV784:IBV788 HRZ784:HRZ788 HID784:HID788 GYH784:GYH788 GOL784:GOL788 GEP784:GEP788 FUT784:FUT788 FKX784:FKX788 FBB784:FBB788 ERF784:ERF788 EHJ784:EHJ788 DXN784:DXN788 DNR784:DNR788 DDV784:DDV788 CTZ784:CTZ788 CKD784:CKD788 CAH784:CAH788 BQL784:BQL788 BGP784:BGP788 AWT784:AWT788 AMX784:AMX788 ADB784:ADB788 N780:N788 N2623:N2635 N337:N428 N4800:N4836 N1047:N1050 N1149:N1151 N1167:N1172 N1161:N1165 N1176:N1182 N1023:N1042 N1001:N1002 N4281 N839:N869 N882:N884 JJ883 TF883 ADB883 AMX883 AWT883 BGP883 BQL883 CAH883 CKD883 CTZ883 DDV883 DNR883 DXN883 EHJ883 ERF883 FBB883 FKX883 FUT883 GEP883 GOL883 GYH883 HID883 HRZ883 IBV883 ILR883 IVN883 JFJ883 JPF883 JZB883 KIX883 KST883 LCP883 LML883 LWH883 MGD883 MPZ883 MZV883 NJR883 NTN883 ODJ883 ONF883 OXB883 PGX883 PQT883 QAP883 QKL883 QUH883 RED883 RNZ883 RXV883 SHR883 SRN883 TBJ883 TLF883 TVB883 UEX883 UOT883 UYP883 VIL883 VSH883 WCD883 WLZ883 WVV883 N907 N923 N925:N930 N932 N934 N939 N941:N949 N951:N960 N965:N969 N971:N981 N2900:N2911 WVV1088 N1142:N1144 WLZ1088 WCD1088 VSH1088 VIL1088 UYP1088 UOT1088 UEX1088 TVB1088 TLF1088 TBJ1088 SRN1088 SHR1088 RXV1088 RNZ1088 RED1088 QUH1088 QKL1088 QAP1088 PQT1088 PGX1088 OXB1088 ONF1088 ODJ1088 NTN1088 NJR1088 MZV1088 MPZ1088 MGD1088 LWH1088 LML1088 LCP1088 KST1088 KIX1088 JZB1088 JPF1088 JFJ1088 IVN1088 ILR1088 IBV1088 HRZ1088 HID1088 GYH1088 GOL1088 GEP1088 FUT1088 FKX1088 FBB1088 ERF1088 EHJ1088 DXN1088 DNR1088 DDV1088 CTZ1088 CKD1088 CAH1088 BQL1088 BGP1088 AWT1088 AMX1088 ADB1088 TF1088 JJ1088 N4720:N4723 JJ117:JJ122 TF117:TF122 ADB117:ADB122 AMX117:AMX122 AWT117:AWT122 BGP117:BGP122 BQL117:BQL122 CAH117:CAH122 CKD117:CKD122 CTZ117:CTZ122 DDV117:DDV122 DNR117:DNR122 DXN117:DXN122 EHJ117:EHJ122 ERF117:ERF122 FBB117:FBB122 FKX117:FKX122 FUT117:FUT122 GEP117:GEP122 GOL117:GOL122 GYH117:GYH122 HID117:HID122 HRZ117:HRZ122 IBV117:IBV122 ILR117:ILR122 IVN117:IVN122 JFJ117:JFJ122 JPF117:JPF122 JZB117:JZB122 KIX117:KIX122 KST117:KST122 LCP117:LCP122 LML117:LML122 LWH117:LWH122 MGD117:MGD122 MPZ117:MPZ122 MZV117:MZV122 NJR117:NJR122 NTN117:NTN122 ODJ117:ODJ122 ONF117:ONF122 OXB117:OXB122 PGX117:PGX122 PQT117:PQT122 QAP117:QAP122 QKL117:QKL122 QUH117:QUH122 RED117:RED122 RNZ117:RNZ122 RXV117:RXV122 SHR117:SHR122 SRN117:SRN122 TBJ117:TBJ122 TLF117:TLF122 TVB117:TVB122 UEX117:UEX122 UOT117:UOT122 UYP117:UYP122 VIL117:VIL122 VSH117:VSH122 WCD117:WCD122 WLZ117:WLZ122 WVV117:WVV122 WVV145 WLZ145 WCD145 VSH145 VIL145 UYP145 UOT145 UEX145 TVB145 TLF145 TBJ145 SRN145 SHR145 RXV145 RNZ145 RED145 QUH145 QKL145 QAP145 PQT145 PGX145 OXB145 ONF145 ODJ145 NTN145 NJR145 MZV145 MPZ145 MGD145 LWH145 LML145 LCP145 KST145 KIX145 JZB145 JPF145 JFJ145 IVN145 ILR145 IBV145 HRZ145 HID145 GYH145 GOL145 GEP145 FUT145 FKX145 FBB145 ERF145 EHJ145 DXN145 DNR145 DDV145 CTZ145 CKD145 CAH145 BQL145 BGP145 AWT145 AMX145 ADB145 TF145 JJ145 WVV133:WVV138 WLZ133:WLZ138 WCD133:WCD138 VSH133:VSH138 VIL133:VIL138 UYP133:UYP138 UOT133:UOT138 UEX133:UEX138 TVB133:TVB138 TLF133:TLF138 TBJ133:TBJ138 SRN133:SRN138 SHR133:SHR138 RXV133:RXV138 RNZ133:RNZ138 RED133:RED138 QUH133:QUH138 QKL133:QKL138 QAP133:QAP138 PQT133:PQT138 PGX133:PGX138 OXB133:OXB138 ONF133:ONF138 ODJ133:ODJ138 NTN133:NTN138 NJR133:NJR138 MZV133:MZV138 MPZ133:MPZ138 MGD133:MGD138 LWH133:LWH138 LML133:LML138 LCP133:LCP138 KST133:KST138 KIX133:KIX138 JZB133:JZB138 JPF133:JPF138 JFJ133:JFJ138 IVN133:IVN138 ILR133:ILR138 IBV133:IBV138 HRZ133:HRZ138 HID133:HID138 GYH133:GYH138 GOL133:GOL138 GEP133:GEP138 FUT133:FUT138 FKX133:FKX138 FBB133:FBB138 ERF133:ERF138 EHJ133:EHJ138 DXN133:DXN138 DNR133:DNR138 DDV133:DDV138 CTZ133:CTZ138 CKD133:CKD138 CAH133:CAH138 BQL133:BQL138 BGP133:BGP138 AWT133:AWT138 AMX133:AMX138 ADB133:ADB138 TF133:TF138 JJ133:JJ138 AMX340 AWT340 BGP340 BQL340 CAH340 CKD340 CTZ340 DDV340 DNR340 DXN340 EHJ340 ERF340 FBB340 FKX340 FUT340 GEP340 GOL340 GYH340 HID340 HRZ340 IBV340 ILR340 IVN340 JFJ340 JPF340 JZB340 KIX340 KST340 LCP340 LML340 LWH340 MGD340 MPZ340 MZV340 NJR340 NTN340 ODJ340 ONF340 OXB340 PGX340 PQT340 QAP340 QKL340 QUH340 RED340 RNZ340 RXV340 SHR340 SRN340 TBJ340 TLF340 TVB340 UEX340 UOT340 UYP340 VIL340 VSH340 WCD340 WLZ340 WVV340 N3236:N3286 JJ300 TF300 ADB300 AMX300 AWT300 BGP300 BQL300 CAH300 CKD300 CTZ300 DDV300 DNR300 DXN300 EHJ300 ERF300 FBB300 FKX300 FUT300 GEP300 GOL300 GYH300 HID300 HRZ300 IBV300 ILR300 IVN300 JFJ300 JPF300 JZB300 KIX300 KST300 LCP300 LML300 LWH300 MGD300 MPZ300 MZV300 NJR300 NTN300 ODJ300 ONF300 OXB300 PGX300 PQT300 QAP300 QKL300 QUH300 RED300 RNZ300 RXV300 SHR300 SRN300 TBJ300 TLF300 TVB300 UEX300 UOT300 UYP300 VIL300 VSH300 WCD300 WLZ300 WVV300 JJ321:JJ322 TF321:TF322 ADB321:ADB322 AMX321:AMX322 AWT321:AWT322 BGP321:BGP322 BQL321:BQL322 CAH321:CAH322 CKD321:CKD322 CTZ321:CTZ322 DDV321:DDV322 DNR321:DNR322 DXN321:DXN322 EHJ321:EHJ322 ERF321:ERF322 FBB321:FBB322 FKX321:FKX322 FUT321:FUT322 GEP321:GEP322 GOL321:GOL322 GYH321:GYH322 HID321:HID322 HRZ321:HRZ322 IBV321:IBV322 ILR321:ILR322 IVN321:IVN322 JFJ321:JFJ322 JPF321:JPF322 JZB321:JZB322 KIX321:KIX322 KST321:KST322 LCP321:LCP322 LML321:LML322 LWH321:LWH322 MGD321:MGD322 MPZ321:MPZ322 MZV321:MZV322 NJR321:NJR322 NTN321:NTN322 ODJ321:ODJ322 ONF321:ONF322 OXB321:OXB322 PGX321:PGX322 PQT321:PQT322 QAP321:QAP322 QKL321:QKL322 QUH321:QUH322 RED321:RED322 RNZ321:RNZ322 RXV321:RXV322 SHR321:SHR322 SRN321:SRN322 TBJ321:TBJ322 TLF321:TLF322 TVB321:TVB322 UEX321:UEX322 UOT321:UOT322 UYP321:UYP322 VIL321:VIL322 VSH321:VSH322 WCD321:WCD322 WLZ321:WLZ322 WVV321:WVV322 JJ340 TF340 ADB340 WVV312:WVV318 JJ312:JJ318 TF312:TF318 ADB312:ADB318 AMX312:AMX318 AWT312:AWT318 BGP312:BGP318 BQL312:BQL318 CAH312:CAH318 CKD312:CKD318 CTZ312:CTZ318 DDV312:DDV318 DNR312:DNR318 DXN312:DXN318 EHJ312:EHJ318 ERF312:ERF318 FBB312:FBB318 FKX312:FKX318 FUT312:FUT318 GEP312:GEP318 GOL312:GOL318 GYH312:GYH318 HID312:HID318 HRZ312:HRZ318 IBV312:IBV318 ILR312:ILR318 IVN312:IVN318 JFJ312:JFJ318 JPF312:JPF318 JZB312:JZB318 KIX312:KIX318 KST312:KST318 LCP312:LCP318 LML312:LML318 LWH312:LWH318 MGD312:MGD318 MPZ312:MPZ318 MZV312:MZV318 NJR312:NJR318 NTN312:NTN318 ODJ312:ODJ318 ONF312:ONF318 OXB312:OXB318 PGX312:PGX318 PQT312:PQT318 QAP312:QAP318 QKL312:QKL318 QUH312:QUH318 RED312:RED318 RNZ312:RNZ318 RXV312:RXV318 SHR312:SHR318 SRN312:SRN318 TBJ312:TBJ318 TLF312:TLF318 TVB312:TVB318 UEX312:UEX318 UOT312:UOT318 UYP312:UYP318 VIL312:VIL318 VSH312:VSH318 WCD312:WCD318 WLZ312:WLZ318 N286:N293 N313:N335 N3649:N3674 N3:N5 N12 JJ784:JJ788 N2913:N2916 TBJ651:TBJ722 SRN651:SRN722 SHR651:SHR722 RXV651:RXV722 RNZ651:RNZ722 RED651:RED722 QUH651:QUH722 QKL651:QKL722 QAP651:QAP722 PQT651:PQT722 PGX651:PGX722 OXB651:OXB722 ONF651:ONF722 ODJ651:ODJ722 NTN651:NTN722 NJR651:NJR722 MZV651:MZV722 MPZ651:MPZ722 MGD651:MGD722 LWH651:LWH722 LML651:LML722 LCP651:LCP722 KST651:KST722 KIX651:KIX722 JZB651:JZB722 JPF651:JPF722 JFJ651:JFJ722 IVN651:IVN722 ILR651:ILR722 IBV651:IBV722 HRZ651:HRZ722 HID651:HID722 GYH651:GYH722 GOL651:GOL722 GEP651:GEP722 FUT651:FUT722 FKX651:FKX722 FBB651:FBB722 ERF651:ERF722 EHJ651:EHJ722 DXN651:DXN722 DNR651:DNR722 DDV651:DDV722 CTZ651:CTZ722 CKD651:CKD722 CAH651:CAH722 BQL651:BQL722 BGP651:BGP722 AWT651:AWT722 AMX651:AMX722 ADB651:ADB722 TF651:TF722 JJ651:JJ722 UEX651:UEX722 WVV651:WVV722 WLZ651:WLZ722 N624:N629 N611:N619 EHJ605 ERF605 FBB605 FKX605 FUT605 GEP605 GOL605 GYH605 HID605 HRZ605 IBV605 ILR605 IVN605 JFJ605 JPF605 JZB605 KIX605 KST605 LCP605 LML605 LWH605 MGD605 MPZ605 MZV605 NJR605 NTN605 ODJ605 ONF605 OXB605 PGX605 PQT605 QAP605 QKL605 QUH605 RED605 RNZ605 RXV605 SHR605 SRN605 TBJ605 TLF605 TVB605 UEX605 UOT605 UYP605 VIL605 VSH605 WCD605 WLZ605 N600 JJ605 TF605 ADB605 AMX605 AWT605 BGP605 BQL605 CAH605 CKD605 CTZ605 DDV605 DNR605 DXN605 N603:N607 N586:N595 WVV605 UOT651:UOT722 VIL651:VIL722 WCD651:WCD722 VSH651:VSH722 UYP651:UYP722 N134:N258 WVV758:WVV759 N731:N732 JJ739 TF739 ADB739 AMX739 AWT739 BGP739 BQL739 CAH739 CKD739 CTZ739 DDV739 DNR739 DXN739 EHJ739 ERF739 FBB739 FKX739 FUT739 GEP739 GOL739 GYH739 HID739 HRZ739 IBV739 ILR739 IVN739 JFJ739 JPF739 JZB739 KIX739 KST739 LCP739 LML739 LWH739 MGD739 MPZ739 MZV739 NJR739 NTN739 ODJ739 ONF739 OXB739 PGX739 PQT739 QAP739 QKL739 QUH739 RED739 RNZ739 RXV739 SHR739 SRN739 TBJ739 TLF739 TVB739 UEX739 UOT739 UYP739 VIL739 VSH739 WCD739 WLZ739 WVV739 UYP641:UYP649 VSH641:VSH649 WCD641:WCD649 VIL641:VIL649 UOT641:UOT649 WLZ641:WLZ649 WVV641:WVV649 UEX641:UEX649 JJ641:JJ649 TF641:TF649 ADB641:ADB649 AMX641:AMX649 AWT641:AWT649 BGP641:BGP649 BQL641:BQL649 CAH641:CAH649 CKD641:CKD649 CTZ641:CTZ649 DDV641:DDV649 DNR641:DNR649 DXN641:DXN649 EHJ641:EHJ649 ERF641:ERF649 FBB641:FBB649 FKX641:FKX649 FUT641:FUT649 GEP641:GEP649 GOL641:GOL649 GYH641:GYH649 HID641:HID649 HRZ641:HRZ649 IBV641:IBV649 ILR641:ILR649 IVN641:IVN649 JFJ641:JFJ649 JPF641:JPF649 JZB641:JZB649 KIX641:KIX649 KST641:KST649 LCP641:LCP649 LML641:LML649 LWH641:LWH649 MGD641:MGD649 MPZ641:MPZ649 MZV641:MZV649 NJR641:NJR649 NTN641:NTN649 ODJ641:ODJ649 ONF641:ONF649 OXB641:OXB649 PGX641:PGX649 PQT641:PQT649 QAP641:QAP649 QKL641:QKL649 QUH641:QUH649 RED641:RED649 RNZ641:RNZ649 RXV641:RXV649 SHR641:SHR649 SRN641:SRN649 TBJ641:TBJ649 TLF641:TLF649 TVB641:TVB649 TVB651:TVB722 N736:N754 JJ758:JJ759 TF758:TF759 ADB758:ADB759 AMX758:AMX759 AWT758:AWT759 BGP758:BGP759 BQL758:BQL759 CAH758:CAH759 CKD758:CKD759 CTZ758:CTZ759 DDV758:DDV759 DNR758:DNR759 DXN758:DXN759 EHJ758:EHJ759 ERF758:ERF759 FBB758:FBB759 FKX758:FKX759 FUT758:FUT759 GEP758:GEP759 GOL758:GOL759 GYH758:GYH759 HID758:HID759 HRZ758:HRZ759 IBV758:IBV759 ILR758:ILR759 IVN758:IVN759 JFJ758:JFJ759 JPF758:JPF759 JZB758:JZB759 KIX758:KIX759 KST758:KST759 LCP758:LCP759 LML758:LML759 LWH758:LWH759 MGD758:MGD759 MPZ758:MPZ759 MZV758:MZV759 NJR758:NJR759 NTN758:NTN759 ODJ758:ODJ759 ONF758:ONF759 OXB758:OXB759 PGX758:PGX759 PQT758:PQT759 QAP758:QAP759 QKL758:QKL759 QUH758:QUH759 RED758:RED759 RNZ758:RNZ759 RXV758:RXV759 SHR758:SHR759 SRN758:SRN759 TBJ758:TBJ759 TLF758:TLF759 TVB758:TVB759 UEX758:UEX759 UOT758:UOT759 UYP758:UYP759 VIL758:VIL759 VSH758:VSH759 WCD758:WCD759 WLZ758:WLZ759 TLF651:TLF722 CKD555 CAH555 BQL555 BGP555 AWT555 AMX555 ADB555 TF555 JJ555 WVV555 DNR551 ERF557:ERF558 WVV551 WLZ551 WCD551 VSH551 VIL551 UYP551 UOT551 UEX551 TVB551 TLF551 TBJ551 SRN551 SHR551 RXV551 RNZ551 RED551 QUH551 QKL551 QAP551 PQT551 PGX551 OXB551 ONF551 ODJ551 NTN551 NJR551 MZV551 MPZ551 MGD551 LWH551 LML551 LCP551 KST551 KIX551 JZB551 JPF551 JFJ551 IVN551 ILR551 IBV551 HRZ551 HID551 GYH551 GOL551 GEP551 FUT551 FKX551 FBB551 ERF551 EHJ551 DXN551 DDV557:DDV558 CTZ557:CTZ558 CKD557:CKD558 CAH557:CAH558 BQL557:BQL558 BGP557:BGP558 AWT557:AWT558 AMX557:AMX558 ADB557:ADB558 TF557:TF558 JJ557:JJ558 WLZ555 WCD555 VSH555 VIL555 UYP555 UOT555 UEX555 TVB555 TLF555 TBJ555 SRN555 SHR555 RXV555 RNZ555 RED555 QUH555 QKL555 QAP555 PQT555 PGX555 OXB555 ONF555 ODJ555 NTN555 NJR555 MZV555 MPZ555 MGD555 LWH555 LML555 LCP555 KST555 KIX555 JZB555 JPF555 JFJ555 IVN555 ILR555 IBV555 HRZ555 HID555 GYH555 GOL555 GEP555 FUT555 FKX555 FBB555 ERF555 EHJ555 DXN555 DNR555 DDV555 CTZ555 EHJ557:EHJ558 WVV557:WVV558 WLZ557:WLZ558 WCD557:WCD558 VSH557:VSH558 VIL557:VIL558 UYP557:UYP558 UOT557:UOT558 UEX557:UEX558 TVB557:TVB558 TLF557:TLF558 TBJ557:TBJ558 SRN557:SRN558 SHR557:SHR558 RXV557:RXV558 RNZ557:RNZ558 RED557:RED558 QUH557:QUH558 QKL557:QKL558 QAP557:QAP558 PQT557:PQT558 PGX557:PGX558 OXB557:OXB558 ONF557:ONF558 ODJ557:ODJ558 NTN557:NTN558 NJR557:NJR558 MZV557:MZV558 MPZ557:MPZ558 MGD557:MGD558 LWH557:LWH558 LML557:LML558 LCP557:LCP558 KST557:KST558 KIX557:KIX558 JZB557:JZB558 JPF557:JPF558 JFJ557:JFJ558 IVN557:IVN558 ILR557:ILR558 IBV557:IBV558 HRZ557:HRZ558 HID557:HID558 GYH557:GYH558 GOL557:GOL558 GEP557:GEP558 FUT557:FUT558 ERF561:ERF595 FKX557:FKX558 DDV551 FBB557:FBB558 EHJ561:EHJ595 DXN561:DXN595 DNR561:DNR595 DDV561:DDV595 CTZ561:CTZ595 CKD561:CKD595 CAH561:CAH595 BQL561:BQL595 BGP561:BGP595 AWT561:AWT595 AMX561:AMX595 ADB561:ADB595 TF561:TF595 DXN557:DXN558 CTZ551 CKD551 CAH551 BQL551 BGP551 AWT551 AMX551 ADB551 TF551 JJ551 DNR557:DNR558 WVV561:WVV595 WLZ561:WLZ595 WCD561:WCD595 VSH561:VSH595 VIL561:VIL595 UYP561:UYP595 UOT561:UOT595 UEX561:UEX595 TVB561:TVB595 TLF561:TLF595 TBJ561:TBJ595 SRN561:SRN595 SHR561:SHR595 RXV561:RXV595 RNZ561:RNZ595 RED561:RED595 QUH561:QUH595 QKL561:QKL595 QAP561:QAP595 PQT561:PQT595 PGX561:PGX595 OXB561:OXB595 ONF561:ONF595 ODJ561:ODJ595 NTN561:NTN595 NJR561:NJR595 MZV561:MZV595 MPZ561:MPZ595 MGD561:MGD595 LWH561:LWH595 LML561:LML595 LCP561:LCP595 KST561:KST595 KIX561:KIX595 JZB561:JZB595 JPF561:JPF595 JFJ561:JFJ595 IVN561:IVN595 ILR561:ILR595 IBV561:IBV595 HRZ561:HRZ595 HID561:HID595 GYH561:GYH595 GOL561:GOL595 GEP561:GEP595 FUT561:FUT595 FKX561:FKX595 FBB561:FBB595 JJ561:JJ595 N775:N778 N758:N759 WVV524:WVV525 WVV798 WLZ798 WCD798 VSH798 VIL798 UYP798 UOT798 UEX798 TVB798 TLF798 TBJ798 SRN798 SHR798 RXV798 RNZ798 RED798 QUH798 QKL798 QAP798 PQT798 PGX798 OXB798 ONF798 ODJ798 NTN798 NJR798 MZV798 MPZ798 MGD798 LWH798 LML798 LCP798 KST798 KIX798 JZB798 JPF798 JFJ798 IVN798 ILR798 IBV798 HRZ798 HID798 GYH798 GOL798 GEP798 FUT798 FKX798 FBB798 ERF798 EHJ798 DXN798 DNR798 DDV798 CTZ798 CKD798 CAH798 BQL798 BGP798 AWT798 AMX798 ADB798 TF798 JJ798 N825 JJ418:JJ420 TF418:TF420 ADB418:ADB420 AMX418:AMX420 AWT418:AWT420 BGP418:BGP420 BQL418:BQL420 CAH418:CAH420 CKD418:CKD420 CTZ418:CTZ420 DDV418:DDV420 DNR418:DNR420 DXN418:DXN420 EHJ418:EHJ420 ERF418:ERF420 FBB418:FBB420 FKX418:FKX420 FUT418:FUT420 GEP418:GEP420 GOL418:GOL420 GYH418:GYH420 HID418:HID420 HRZ418:HRZ420 IBV418:IBV420 ILR418:ILR420 IVN418:IVN420 JFJ418:JFJ420 JPF418:JPF420 JZB418:JZB420 KIX418:KIX420 KST418:KST420 LCP418:LCP420 LML418:LML420 LWH418:LWH420 MGD418:MGD420 MPZ418:MPZ420 MZV418:MZV420 NJR418:NJR420 NTN418:NTN420 ODJ418:ODJ420 ONF418:ONF420 OXB418:OXB420 PGX418:PGX420 PQT418:PQT420 QAP418:QAP420 QKL418:QKL420 QUH418:QUH420 RED418:RED420 RNZ418:RNZ420 RXV418:RXV420 SHR418:SHR420 SRN418:SRN420 TBJ418:TBJ420 TLF418:TLF420 TVB418:TVB420 UEX418:UEX420 UOT418:UOT420 UYP418:UYP420 VIL418:VIL420 VSH418:VSH420 WCD418:WCD420 WLZ418:WLZ420 WVV418:WVV420 N450:N454 JJ450:JJ452 TF450:TF452 ADB450:ADB452 AMX450:AMX452 AWT450:AWT452 BGP450:BGP452 BQL450:BQL452 CAH450:CAH452 CKD450:CKD452 CTZ450:CTZ452 DDV450:DDV452 DNR450:DNR452 DXN450:DXN452 EHJ450:EHJ452 ERF450:ERF452 FBB450:FBB452 FKX450:FKX452 FUT450:FUT452 GEP450:GEP452 GOL450:GOL452 GYH450:GYH452 HID450:HID452 HRZ450:HRZ452 IBV450:IBV452 ILR450:ILR452 IVN450:IVN452 JFJ450:JFJ452 JPF450:JPF452 JZB450:JZB452 KIX450:KIX452 KST450:KST452 LCP450:LCP452 LML450:LML452 LWH450:LWH452 MGD450:MGD452 MPZ450:MPZ452 MZV450:MZV452 NJR450:NJR452 NTN450:NTN452 ODJ450:ODJ452 ONF450:ONF452 OXB450:OXB452 PGX450:PGX452 PQT450:PQT452 QAP450:QAP452 QKL450:QKL452 QUH450:QUH452 RED450:RED452 RNZ450:RNZ452 RXV450:RXV452 SHR450:SHR452 SRN450:SRN452 TBJ450:TBJ452 TLF450:TLF452 TVB450:TVB452 UEX450:UEX452 UOT450:UOT452 UYP450:UYP452 VIL450:VIL452 VSH450:VSH452 WCD450:WCD452 WLZ450:WLZ452 WLZ458 WCD458 VSH458 VIL458 UYP458 UOT458 UEX458 TVB458 TLF458 TBJ458 SRN458 SHR458 RXV458 RNZ458 RED458 QUH458 QKL458 QAP458 PQT458 PGX458 OXB458 ONF458 ODJ458 NTN458 NJR458 MZV458 MPZ458 MGD458 LWH458 LML458 LCP458 KST458 KIX458 JZB458 JPF458 JFJ458 IVN458 ILR458 IBV458 HRZ458 HID458 GYH458 GOL458 GEP458 FUT458 FKX458 FBB458 ERF458 EHJ458 DXN458 DNR458 DDV458 CTZ458 CKD458 CAH458 BQL458 BGP458 AWT458 AMX458 ADB458 TF458 JJ458 N4246:N4276 WVV458 WVV444:WVV445 WLZ444:WLZ445 WCD444:WCD445 VSH444:VSH445 VIL444:VIL445 UYP444:UYP445 UOT444:UOT445 UEX444:UEX445 TVB444:TVB445 TLF444:TLF445 TBJ444:TBJ445 SRN444:SRN445 SHR444:SHR445 RXV444:RXV445 RNZ444:RNZ445 RED444:RED445 QUH444:QUH445 QKL444:QKL445 QAP444:QAP445 PQT444:PQT445 PGX444:PGX445 OXB444:OXB445 ONF444:ONF445 ODJ444:ODJ445 NTN444:NTN445 NJR444:NJR445 MZV444:MZV445 MPZ444:MPZ445 MGD444:MGD445 LWH444:LWH445 LML444:LML445 LCP444:LCP445 KST444:KST445 KIX444:KIX445 JZB444:JZB445 JPF444:JPF445 JFJ444:JFJ445 IVN444:IVN445 ILR444:ILR445 IBV444:IBV445 HRZ444:HRZ445 HID444:HID445 GYH444:GYH445 GOL444:GOL445 GEP444:GEP445 FUT444:FUT445 FKX444:FKX445 FBB444:FBB445 ERF444:ERF445 EHJ444:EHJ445 DXN444:DXN445 DNR444:DNR445 DDV444:DDV445 CTZ444:CTZ445 CKD444:CKD445 CAH444:CAH445 BQL444:BQL445 BGP444:BGP445 AWT444:AWT445 AMX444:AMX445 ADB444:ADB445 TF444:TF445 JJ444:JJ445 N444:N446 WLZ438:WLZ440 WCD438:WCD440 VSH438:VSH440 VIL438:VIL440 UYP438:UYP440 UOT438:UOT440 UEX438:UEX440 TVB438:TVB440 TLF438:TLF440 TBJ438:TBJ440 SRN438:SRN440 SHR438:SHR440 RXV438:RXV440 RNZ438:RNZ440 RED438:RED440 QUH438:QUH440 QKL438:QKL440 QAP438:QAP440 PQT438:PQT440 PGX438:PGX440 OXB438:OXB440 ONF438:ONF440 ODJ438:ODJ440 NTN438:NTN440 NJR438:NJR440 MZV438:MZV440 MPZ438:MPZ440 MGD438:MGD440 LWH438:LWH440 LML438:LML440 LCP438:LCP440 KST438:KST440 KIX438:KIX440 JZB438:JZB440 JPF438:JPF440 JFJ438:JFJ440 IVN438:IVN440 ILR438:ILR440 IBV438:IBV440 HRZ438:HRZ440 HID438:HID440 GYH438:GYH440 GOL438:GOL440 GEP438:GEP440 FUT438:FUT440 FKX438:FKX440 FBB438:FBB440 ERF438:ERF440 EHJ438:EHJ440 DXN438:DXN440 DNR438:DNR440 DDV438:DDV440 CTZ438:CTZ440 CKD438:CKD440 CAH438:CAH440 BQL438:BQL440 BGP438:BGP440 AWT438:AWT440 AMX438:AMX440 ADB438:ADB440 TF438:TF440 JJ438:JJ440 N434:N441 N431:N432 WVV450:WVV452 WVV438:WVV440 UEX4871 WVV501 N1769:N1786 JJ468:JJ474 TF468:TF474 ADB468:ADB474 AMX468:AMX474 AWT468:AWT474 BGP468:BGP474 BQL468:BQL474 CAH468:CAH474 CKD468:CKD474 CTZ468:CTZ474 DDV468:DDV474 DNR468:DNR474 DXN468:DXN474 EHJ468:EHJ474 ERF468:ERF474 FBB468:FBB474 FKX468:FKX474 FUT468:FUT474 GEP468:GEP474 GOL468:GOL474 GYH468:GYH474 HID468:HID474 HRZ468:HRZ474 IBV468:IBV474 ILR468:ILR474 IVN468:IVN474 JFJ468:JFJ474 JPF468:JPF474 JZB468:JZB474 KIX468:KIX474 KST468:KST474 LCP468:LCP474 LML468:LML474 LWH468:LWH474 MGD468:MGD474 MPZ468:MPZ474 MZV468:MZV474 NJR468:NJR474 NTN468:NTN474 ODJ468:ODJ474 ONF468:ONF474 OXB468:OXB474 PGX468:PGX474 PQT468:PQT474 QAP468:QAP474 QKL468:QKL474 QUH468:QUH474 RED468:RED474 RNZ468:RNZ474 RXV468:RXV474 SHR468:SHR474 SRN468:SRN474 TBJ468:TBJ474 TLF468:TLF474 TVB468:TVB474 UEX468:UEX474 UOT468:UOT474 UYP468:UYP474 VIL468:VIL474 VSH468:VSH474 WCD468:WCD474 WLZ468:WLZ474 WVV468:WVV474 TVB4871 TLF4871 JJ494 TF494 ADB494 AMX494 AWT494 BGP494 BQL494 CAH494 CKD494 CTZ494 DDV494 DNR494 DXN494 EHJ494 ERF494 FBB494 FKX494 FUT494 GEP494 GOL494 GYH494 HID494 HRZ494 IBV494 ILR494 IVN494 JFJ494 JPF494 JZB494 KIX494 KST494 LCP494 LML494 LWH494 MGD494 MPZ494 MZV494 NJR494 NTN494 ODJ494 ONF494 OXB494 PGX494 PQT494 QAP494 QKL494 QUH494 RED494 RNZ494 RXV494 SHR494 SRN494 TBJ494 TLF494 TVB494 UEX494 UOT494 UYP494 VIL494 VSH494 WCD494 WLZ494 WVV494 TBJ4871 JJ501 JJ499 TF499 ADB499 AMX499 AWT499 BGP499 BQL499 CAH499 CKD499 CTZ499 DDV499 DNR499 DXN499 EHJ499 ERF499 FBB499 FKX499 FUT499 GEP499 GOL499 GYH499 HID499 HRZ499 IBV499 ILR499 IVN499 JFJ499 JPF499 JZB499 KIX499 KST499 LCP499 LML499 LWH499 MGD499 MPZ499 MZV499 NJR499 NTN499 ODJ499 ONF499 OXB499 PGX499 PQT499 QAP499 QKL499 QUH499 RED499 RNZ499 RXV499 SHR499 SRN499 TBJ499 TLF499 TVB499 UEX499 UOT499 UYP499 VIL499 VSH499 WCD499 WLZ499 WVV499 TF501 ADB501 AMX501 AWT501 BGP501 BQL501 CAH501 CKD501 CTZ501 DDV501 DNR501 DXN501 EHJ501 ERF501 FBB501 FKX501 FUT501 GEP501 GOL501 GYH501 HID501 HRZ501 IBV501 ILR501 IVN501 JFJ501 JPF501 JZB501 KIX501 KST501 LCP501 LML501 LWH501 MGD501 MPZ501 MZV501 NJR501 NTN501 ODJ501 ONF501 OXB501 PGX501 PQT501 QAP501 QKL501 QUH501 RED501 RNZ501 RXV501 SHR501 SRN501 TBJ501 TLF501 TVB501 UEX501 UOT501 UYP501 VIL501 VSH501 WCD501 WLZ501 UOT4871 JJ486:JJ487 TF486:TF487 ADB486:ADB487 AMX486:AMX487 AWT486:AWT487 BGP486:BGP487 BQL486:BQL487 CAH486:CAH487 CKD486:CKD487 CTZ486:CTZ487 DDV486:DDV487 DNR486:DNR487 DXN486:DXN487 EHJ486:EHJ487 ERF486:ERF487 FBB486:FBB487 FKX486:FKX487 FUT486:FUT487 GEP486:GEP487 GOL486:GOL487 GYH486:GYH487 HID486:HID487 HRZ486:HRZ487 IBV486:IBV487 ILR486:ILR487 IVN486:IVN487 JFJ486:JFJ487 JPF486:JPF487 JZB486:JZB487 KIX486:KIX487 KST486:KST487 LCP486:LCP487 LML486:LML487 LWH486:LWH487 MGD486:MGD487 MPZ486:MPZ487 MZV486:MZV487 NJR486:NJR487 NTN486:NTN487 ODJ486:ODJ487 ONF486:ONF487 OXB486:OXB487 PGX486:PGX487 PQT486:PQT487 QAP486:QAP487 QKL486:QKL487 QUH486:QUH487 RED486:RED487 RNZ486:RNZ487 RXV486:RXV487 SHR486:SHR487 SRN486:SRN487 TBJ486:TBJ487 TLF486:TLF487 TVB486:TVB487 UEX486:UEX487 UOT486:UOT487 UYP486:UYP487 VIL486:VIL487 VSH486:VSH487 WCD486:WCD487 WLZ486:WLZ487 WVV486:WVV487 N821 N2496:N2497 CAH379:CAH380 CKD379:CKD380 CTZ379:CTZ380 DDV379:DDV380 DNR379:DNR380 DXN379:DXN380 EHJ379:EHJ380 ERF379:ERF380 FBB379:FBB380 FKX379:FKX380 FUT379:FUT380 GEP379:GEP380 GOL379:GOL380 GYH379:GYH380 HID379:HID380 HRZ379:HRZ380 IBV379:IBV380 ILR379:ILR380 IVN379:IVN380 JFJ379:JFJ380 JPF379:JPF380 JZB379:JZB380 KIX379:KIX380 KST379:KST380 LCP379:LCP380 LML379:LML380 LWH379:LWH380 MGD379:MGD380 MPZ379:MPZ380 MZV379:MZV380 NJR379:NJR380 NTN379:NTN380 ODJ379:ODJ380 ONF379:ONF380 OXB379:OXB380 PGX379:PGX380 PQT379:PQT380 QAP379:QAP380 QKL379:QKL380 QUH379:QUH380 RED379:RED380 RNZ379:RNZ380 RXV379:RXV380 SHR379:SHR380 SRN379:SRN380 TBJ379:TBJ380 TLF379:TLF380 TVB379:TVB380 UEX379:UEX380 UOT379:UOT380 UYP379:UYP380 VIL379:VIL380 VSH379:VSH380 WCD379:WCD380 WLZ379:WLZ380 BQL379:BQL380 WVV379:WVV380 JJ379:JJ380 TF379:TF380 ADB379:ADB380 AMX379:AMX380 AWT379:AWT380 BGP379:BGP380 N2468:N2470 N827:N828 WLZ411:WLZ412 WCD411:WCD412 VSH411:VSH412 VIL411:VIL412 UYP411:UYP412 UOT411:UOT412 UEX411:UEX412 TVB411:TVB412 TLF411:TLF412 TBJ411:TBJ412 SRN411:SRN412 SHR411:SHR412 RXV411:RXV412 RNZ411:RNZ412 RED411:RED412 QUH411:QUH412 QKL411:QKL412 QAP411:QAP412 PQT411:PQT412 PGX411:PGX412 OXB411:OXB412 ONF411:ONF412 ODJ411:ODJ412 NTN411:NTN412 NJR411:NJR412 MZV411:MZV412 MPZ411:MPZ412 MGD411:MGD412 LWH411:LWH412 LML411:LML412 LCP411:LCP412 KST411:KST412 KIX411:KIX412 JZB411:JZB412 JPF411:JPF412 JFJ411:JFJ412 IVN411:IVN412 ILR411:ILR412 IBV411:IBV412 HRZ411:HRZ412 HID411:HID412 GYH411:GYH412 GOL411:GOL412 GEP411:GEP412 FUT411:FUT412 FKX411:FKX412 FBB411:FBB412 ERF411:ERF412 EHJ411:EHJ412 DXN411:DXN412 DNR411:DNR412 DDV411:DDV412 CTZ411:CTZ412 CKD411:CKD412 CAH411:CAH412 BQL411:BQL412 BGP411:BGP412 AWT411:AWT412 AMX411:AMX412 ADB411:ADB412 TF411:TF412 JJ411:JJ412 WVV411:WVV412 JJ393:JJ394 TF393:TF394 ADB393:ADB394 AMX393:AMX394 AWT393:AWT394 BGP393:BGP394 BQL393:BQL394 CAH393:CAH394 CKD393:CKD394 CTZ393:CTZ394 DDV393:DDV394 DNR393:DNR394 DXN393:DXN394 EHJ393:EHJ394 ERF393:ERF394 FBB393:FBB394 FKX393:FKX394 FUT393:FUT394 GEP393:GEP394 GOL393:GOL394 GYH393:GYH394 HID393:HID394 HRZ393:HRZ394 IBV393:IBV394 ILR393:ILR394 IVN393:IVN394 JFJ393:JFJ394 JPF393:JPF394 JZB393:JZB394 KIX393:KIX394 KST393:KST394 LCP393:LCP394 LML393:LML394 LWH393:LWH394 MGD393:MGD394 MPZ393:MPZ394 MZV393:MZV394 NJR393:NJR394 NTN393:NTN394 ODJ393:ODJ394 ONF393:ONF394 OXB393:OXB394 PGX393:PGX394 PQT393:PQT394 QAP393:QAP394 QKL393:QKL394 QUH393:QUH394 RED393:RED394 RNZ393:RNZ394 RXV393:RXV394 SHR393:SHR394 SRN393:SRN394 TBJ393:TBJ394 TLF393:TLF394 TVB393:TVB394 UEX393:UEX394 UOT393:UOT394 UYP393:UYP394 VIL393:VIL394 VSH393:VSH394 WCD393:WCD394 WLZ393:WLZ394 WVV393:WVV394 N535:N584 JJ524:JJ525 TF524:TF525 ADB524:ADB525 AMX524:AMX525 AWT524:AWT525 BGP524:BGP525 BQL524:BQL525 CAH524:CAH525 CKD524:CKD525 CTZ524:CTZ525 DDV524:DDV525 DNR524:DNR525 DXN524:DXN525 EHJ524:EHJ525 ERF524:ERF525 FBB524:FBB525 FKX524:FKX525 FUT524:FUT525 GEP524:GEP525 GOL524:GOL525 GYH524:GYH525 HID524:HID525 HRZ524:HRZ525 IBV524:IBV525 ILR524:ILR525 IVN524:IVN525 JFJ524:JFJ525 JPF524:JPF525 JZB524:JZB525 KIX524:KIX525 KST524:KST525 LCP524:LCP525 LML524:LML525 LWH524:LWH525 MGD524:MGD525 MPZ524:MPZ525 MZV524:MZV525 NJR524:NJR525 NTN524:NTN525 ODJ524:ODJ525 ONF524:ONF525 OXB524:OXB525 PGX524:PGX525 PQT524:PQT525 QAP524:QAP525 QKL524:QKL525 QUH524:QUH525 RED524:RED525 RNZ524:RNZ525 RXV524:RXV525 SHR524:SHR525 SRN524:SRN525 TBJ524:TBJ525 TLF524:TLF525 TVB524:TVB525 UEX524:UEX525 UOT524:UOT525 UYP524:UYP525 VIL524:VIL525 VSH524:VSH525 WCD524:WCD525 WLZ524:WLZ525 N790:N795 N1434:N1441 N1452:N1453 N1429 N1361:N1364 N1368 N1476 N1339:N1350 N1354 N1193:N1337 N1540:N1564 N1591:N1598 N1625:N1631 N767:N768 N1852:N1883 N797:N803 N1589 N809 N4497:N4498 N1885:N1889 N2521:N2609 N3621:N3630 N4562 N4199:N4202 N1900:N1908 N1979:N2102 N2427:N2428 N2416:N2421 N919:N920 N4568 N2149 WCD4871 N3085 N3057 N2996:N3041 N2977:N2984 N2991:N2994 N2107:N2138 N1895:N1898 N4742:N4749 N2508:N2517 N2407:N2410 N2611:N2620" xr:uid="{00000000-0002-0000-0300-000011000000}">
      <formula1>#REF!</formula1>
    </dataValidation>
    <dataValidation type="list" allowBlank="1" showInputMessage="1" showErrorMessage="1" errorTitle="Внимание!" error="Введенное значение не соответсвует справочному" sqref="QKI4871 K1083:K1135 K3376:K3385 PQQ4871 PGU4871 OWY4871 ONC4871 ODG4871 NTK4871 NJO4871 MZS4871 MPW4871 MGA4871 LWE4871 LMI4871 LCM4871 KSQ4871 KIU4871 JYY4871 JPC4871 JFG4871 IVK4871 ILO4871 IBS4871 HRW4871 HIA4871 GYE4871 GOI4871 GEM4871 FUQ4871 FKU4871 FAY4871 ERC4871 EHG4871 DXK4871 DNO4871 DDS4871 CTW4871 CKA4871 CAE4871 BQI4871 BGM4871 AWQ4871 AMU4871 ACY4871 TC4871 JG4871 WVS4871 WLW4871 SRK4871 SHO4871 K4800:K4891 K460:K532 K4789 K4695:K4714 K4690:K4692 K4108 QUE4871 K4722 K4720 K4527:K4528 K4519:K4525 K4471:K4472 K4456:K4462 K4445:K4452 K4432:K4436 K4404:K4416 VSE4871 K1757:K1762 K4384:K4385 K2331:K2332 K4350:K4352 K4339 WVS16:WVS43 WLW16:WLW43 WCA16:WCA43 VSE16:VSE43 VII16:VII43 UYM16:UYM43 UOQ16:UOQ43 UEU16:UEU43 TUY16:TUY43 TLC16:TLC43 TBG16:TBG43 SRK16:SRK43 SHO16:SHO43 RXS16:RXS43 RNW16:RNW43 REA16:REA43 QUE16:QUE43 QKI16:QKI43 QAM16:QAM43 PQQ16:PQQ43 PGU16:PGU43 OWY16:OWY43 ONC16:ONC43 ODG16:ODG43 NTK16:NTK43 NJO16:NJO43 MZS16:MZS43 MPW16:MPW43 MGA16:MGA43 LWE16:LWE43 LMI16:LMI43 LCM16:LCM43 KSQ16:KSQ43 KIU16:KIU43 JYY16:JYY43 JPC16:JPC43 JFG16:JFG43 IVK16:IVK43 ILO16:ILO43 IBS16:IBS43 HRW16:HRW43 HIA16:HIA43 GYE16:GYE43 GOI16:GOI43 GEM16:GEM43 FUQ16:FUQ43 FKU16:FKU43 FAY16:FAY43 ERC16:ERC43 EHG16:EHG43 DXK16:DXK43 DNO16:DNO43 DDS16:DDS43 CTW16:CTW43 CKA16:CKA43 CAE16:CAE43 BQI16:BQI43 BGM16:BGM43 AWQ16:AWQ43 AMU16:AMU43 ACY16:ACY43 TC16:TC43 JG16:JG43 K15:K43 K4281 K1797:K1836 K4314:K4317 K2278 K4296:K4306 K4285 K4226:K4227 K2189:K2252 K4239:K4243 K4237 K4229 K4206:K4207 K651:K726 K2971:K2984 K4199:K4202 K4194 WCA4871 K4191:K4192 K4187:K4188 K4112:K4116 K4104 K2933:K2934 K4029:K4100 K4018:K4020 K3982:K4005 K3899:K3903 K3864:K3897 K3849:K3856 K3846:K3847 K3825:K3830 K2774:K2821 K909:K920 K844:K860 JG784:JG788 TC784:TC788 WVS784:WVS788 WLW784:WLW788 WCA784:WCA788 VSE784:VSE788 VII784:VII788 UYM784:UYM788 UOQ784:UOQ788 UEU784:UEU788 TUY784:TUY788 TLC784:TLC788 TBG784:TBG788 SRK784:SRK788 SHO784:SHO788 RXS784:RXS788 RNW784:RNW788 REA784:REA788 QUE784:QUE788 QKI784:QKI788 QAM784:QAM788 PQQ784:PQQ788 PGU784:PGU788 OWY784:OWY788 ONC784:ONC788 ODG784:ODG788 NTK784:NTK788 NJO784:NJO788 MZS784:MZS788 MPW784:MPW788 MGA784:MGA788 LWE784:LWE788 LMI784:LMI788 LCM784:LCM788 KSQ784:KSQ788 KIU784:KIU788 JYY784:JYY788 JPC784:JPC788 JFG784:JFG788 IVK784:IVK788 ILO784:ILO788 IBS784:IBS788 HRW784:HRW788 HIA784:HIA788 GYE784:GYE788 GOI784:GOI788 GEM784:GEM788 FUQ784:FUQ788 FKU784:FKU788 FAY784:FAY788 ERC784:ERC788 EHG784:EHG788 DXK784:DXK788 DNO784:DNO788 DDS784:DDS788 CTW784:CTW788 CKA784:CKA788 CAE784:CAE788 BQI784:BQI788 BGM784:BGM788 AWQ784:AWQ788 AMU784:AMU788 ACY784:ACY788 K784:K788 K4538:K4539 K2407:K2410 RNW4871 K4497:K4498 K337:K428 K1476 K1368 K1361:K1364 K1354 K1339:K1350 K1223:K1337 K1167:K1168 K1170:K1172 J1139 K1004:K1006 K994:K996 K941:K942 K897:K907 K1008 K1011:K1019 K1023 K998:K1002 K966:K969 K865:K869 K882:K884 JG883 TC883 ACY883 AMU883 AWQ883 BGM883 BQI883 CAE883 CKA883 CTW883 DDS883 DNO883 DXK883 EHG883 ERC883 FAY883 FKU883 FUQ883 GEM883 GOI883 GYE883 HIA883 HRW883 IBS883 ILO883 IVK883 JFG883 JPC883 JYY883 KIU883 KSQ883 LCM883 LMI883 LWE883 MGA883 MPW883 MZS883 NJO883 NTK883 ODG883 ONC883 OWY883 PGU883 PQQ883 QAM883 QKI883 QUE883 REA883 RNW883 RXS883 SHO883 SRK883 TBG883 TLC883 TUY883 UEU883 UOQ883 UYM883 VII883 VSE883 WCA883 WLW883 WVS883 K924:K930 K936:K937 K934 K939 K945:K949 K951:K953 K971:K977 K981 K986:K988 K818:K822 K824:K828 K836 K807:K815 K842 K1193:K1220 K1161:K1165 WLW1088 WCA1088 VSE1088 VII1088 UYM1088 UOQ1088 UEU1088 TUY1088 TLC1088 TBG1088 SRK1088 SHO1088 RXS1088 RNW1088 REA1088 QUE1088 QKI1088 QAM1088 PQQ1088 PGU1088 OWY1088 ONC1088 ODG1088 NTK1088 NJO1088 MZS1088 MPW1088 MGA1088 LWE1088 LMI1088 LCM1088 KSQ1088 KIU1088 JYY1088 JPC1088 JFG1088 IVK1088 ILO1088 IBS1088 HRW1088 HIA1088 GYE1088 GOI1088 GEM1088 FUQ1088 FKU1088 FAY1088 ERC1088 EHG1088 DXK1088 DNO1088 DDS1088 CTW1088 CKA1088 CAE1088 BQI1088 BGM1088 AWQ1088 AMU1088 ACY1088 TC1088 JG1088 WVS1088 K1047:K1050 K1142:K1144 K1149:K1151 K315 K319:K320 K322:K331 JG117:JG122 TC117:TC122 ACY117:ACY122 AMU117:AMU122 AWQ117:AWQ122 BGM117:BGM122 BQI117:BQI122 CAE117:CAE122 CKA117:CKA122 CTW117:CTW122 DDS117:DDS122 DNO117:DNO122 DXK117:DXK122 EHG117:EHG122 ERC117:ERC122 FAY117:FAY122 FKU117:FKU122 FUQ117:FUQ122 GEM117:GEM122 GOI117:GOI122 GYE117:GYE122 HIA117:HIA122 HRW117:HRW122 IBS117:IBS122 ILO117:ILO122 IVK117:IVK122 JFG117:JFG122 JPC117:JPC122 JYY117:JYY122 KIU117:KIU122 KSQ117:KSQ122 LCM117:LCM122 LMI117:LMI122 LWE117:LWE122 MGA117:MGA122 MPW117:MPW122 MZS117:MZS122 NJO117:NJO122 NTK117:NTK122 ODG117:ODG122 ONC117:ONC122 OWY117:OWY122 PGU117:PGU122 PQQ117:PQQ122 QAM117:QAM122 QKI117:QKI122 QUE117:QUE122 REA117:REA122 RNW117:RNW122 RXS117:RXS122 SHO117:SHO122 SRK117:SRK122 TBG117:TBG122 TLC117:TLC122 TUY117:TUY122 UEU117:UEU122 UOQ117:UOQ122 UYM117:UYM122 VII117:VII122 VSE117:VSE122 WCA117:WCA122 WLW117:WLW122 WVS117:WVS122 WVS145 WLW145 WCA145 VSE145 VII145 UYM145 UOQ145 UEU145 TUY145 TLC145 TBG145 SRK145 SHO145 RXS145 RNW145 REA145 QUE145 QKI145 QAM145 PQQ145 PGU145 OWY145 ONC145 ODG145 NTK145 NJO145 MZS145 MPW145 MGA145 LWE145 LMI145 LCM145 KSQ145 KIU145 JYY145 JPC145 JFG145 IVK145 ILO145 IBS145 HRW145 HIA145 GYE145 GOI145 GEM145 FUQ145 FKU145 FAY145 ERC145 EHG145 DXK145 DNO145 DDS145 CTW145 CKA145 CAE145 BQI145 BGM145 AWQ145 AMU145 ACY145 TC145 JG145 WVS137:WVS138 WLW137:WLW138 WCA137:WCA138 VSE137:VSE138 VII137:VII138 UYM137:UYM138 UOQ137:UOQ138 UEU137:UEU138 TUY137:TUY138 TLC137:TLC138 TBG137:TBG138 SRK137:SRK138 SHO137:SHO138 RXS137:RXS138 RNW137:RNW138 REA137:REA138 QUE137:QUE138 QKI137:QKI138 QAM137:QAM138 PQQ137:PQQ138 PGU137:PGU138 OWY137:OWY138 ONC137:ONC138 ODG137:ODG138 NTK137:NTK138 NJO137:NJO138 MZS137:MZS138 MPW137:MPW138 MGA137:MGA138 LWE137:LWE138 LMI137:LMI138 LCM137:LCM138 KSQ137:KSQ138 KIU137:KIU138 JYY137:JYY138 JPC137:JPC138 JFG137:JFG138 IVK137:IVK138 ILO137:ILO138 IBS137:IBS138 HRW137:HRW138 HIA137:HIA138 GYE137:GYE138 GOI137:GOI138 GEM137:GEM138 FUQ137:FUQ138 FKU137:FKU138 FAY137:FAY138 ERC137:ERC138 EHG137:EHG138 DXK137:DXK138 DNO137:DNO138 DDS137:DDS138 CTW137:CTW138 CKA137:CKA138 CAE137:CAE138 BQI137:BQI138 BGM137:BGM138 AWQ137:AWQ138 AMU137:AMU138 ACY137:ACY138 TC137:TC138 JG137:JG138 CAE340 CKA340 CTW340 DDS340 DNO340 DXK340 EHG340 ERC340 FAY340 FKU340 FUQ340 GEM340 GOI340 GYE340 HIA340 HRW340 IBS340 ILO340 IVK340 JFG340 JPC340 JYY340 KIU340 KSQ340 LCM340 LMI340 LWE340 MGA340 MPW340 MZS340 NJO340 NTK340 ODG340 ONC340 OWY340 PGU340 PQQ340 QAM340 QKI340 QUE340 REA340 RNW340 RXS340 SHO340 SRK340 TBG340 TLC340 TUY340 UEU340 UOQ340 UYM340 VII340 VSE340 WCA340 WLW340 WVS340 K3236:K3271 JG300 TC300 ACY300 AMU300 AWQ300 BGM300 BQI300 CAE300 CKA300 CTW300 DDS300 DNO300 DXK300 EHG300 ERC300 FAY300 FKU300 FUQ300 GEM300 GOI300 GYE300 HIA300 HRW300 IBS300 ILO300 IVK300 JFG300 JPC300 JYY300 KIU300 KSQ300 LCM300 LMI300 LWE300 MGA300 MPW300 MZS300 NJO300 NTK300 ODG300 ONC300 OWY300 PGU300 PQQ300 QAM300 QKI300 QUE300 REA300 RNW300 RXS300 SHO300 SRK300 TBG300 TLC300 TUY300 UEU300 UOQ300 UYM300 VII300 VSE300 WCA300 WLW300 WVS300 JG321:JG322 TC321:TC322 ACY321:ACY322 AMU321:AMU322 AWQ321:AWQ322 BGM321:BGM322 BQI321:BQI322 CAE321:CAE322 CKA321:CKA322 CTW321:CTW322 DDS321:DDS322 DNO321:DNO322 DXK321:DXK322 EHG321:EHG322 ERC321:ERC322 FAY321:FAY322 FKU321:FKU322 FUQ321:FUQ322 GEM321:GEM322 GOI321:GOI322 GYE321:GYE322 HIA321:HIA322 HRW321:HRW322 IBS321:IBS322 ILO321:ILO322 IVK321:IVK322 JFG321:JFG322 JPC321:JPC322 JYY321:JYY322 KIU321:KIU322 KSQ321:KSQ322 LCM321:LCM322 LMI321:LMI322 LWE321:LWE322 MGA321:MGA322 MPW321:MPW322 MZS321:MZS322 NJO321:NJO322 NTK321:NTK322 ODG321:ODG322 ONC321:ONC322 OWY321:OWY322 PGU321:PGU322 PQQ321:PQQ322 QAM321:QAM322 QKI321:QKI322 QUE321:QUE322 REA321:REA322 RNW321:RNW322 RXS321:RXS322 SHO321:SHO322 SRK321:SRK322 TBG321:TBG322 TLC321:TLC322 TUY321:TUY322 UEU321:UEU322 UOQ321:UOQ322 UYM321:UYM322 VII321:VII322 VSE321:VSE322 WCA321:WCA322 WLW321:WLW322 WVS321:WVS322 JG340 TC340 ACY340 K2029:K2044 JG312:JG318 TC312:TC318 ACY312:ACY318 AMU312:AMU318 AWQ312:AWQ318 BGM312:BGM318 BQI312:BQI318 CAE312:CAE318 CKA312:CKA318 CTW312:CTW318 DDS312:DDS318 DNO312:DNO318 DXK312:DXK318 EHG312:EHG318 ERC312:ERC318 FAY312:FAY318 FKU312:FKU318 FUQ312:FUQ318 GEM312:GEM318 GOI312:GOI318 GYE312:GYE318 HIA312:HIA318 HRW312:HRW318 IBS312:IBS318 ILO312:ILO318 IVK312:IVK318 JFG312:JFG318 JPC312:JPC318 JYY312:JYY318 KIU312:KIU318 KSQ312:KSQ318 LCM312:LCM318 LMI312:LMI318 LWE312:LWE318 MGA312:MGA318 MPW312:MPW318 MZS312:MZS318 NJO312:NJO318 NTK312:NTK318 ODG312:ODG318 ONC312:ONC318 OWY312:OWY318 PGU312:PGU318 PQQ312:PQQ318 QAM312:QAM318 QKI312:QKI318 QUE312:QUE318 REA312:REA318 RNW312:RNW318 RXS312:RXS318 SHO312:SHO318 SRK312:SRK318 TBG312:TBG318 TLC312:TLC318 TUY312:TUY318 UEU312:UEU318 UOQ312:UOQ318 UYM312:UYM318 VII312:VII318 VSE312:VSE318 WCA312:WCA318 WLW312:WLW318 WVS312:WVS318 AWQ340 BGM340 AMU340 BQI340 K286:K292 K334:K335 ACY45:ACY57 AMU45:AMU57 AWQ45:AWQ57 BGM45:BGM57 BQI45:BQI57 CAE45:CAE57 CKA45:CKA57 CTW45:CTW57 DDS45:DDS57 DNO45:DNO57 DXK45:DXK57 EHG45:EHG57 ERC45:ERC57 FAY45:FAY57 FKU45:FKU57 FUQ45:FUQ57 GEM45:GEM57 GOI45:GOI57 GYE45:GYE57 HIA45:HIA57 HRW45:HRW57 IBS45:IBS57 ILO45:ILO57 IVK45:IVK57 JFG45:JFG57 JPC45:JPC57 JYY45:JYY57 KIU45:KIU57 KSQ45:KSQ57 LCM45:LCM57 LMI45:LMI57 LWE45:LWE57 MGA45:MGA57 MPW45:MPW57 MZS45:MZS57 NJO45:NJO57 NTK45:NTK57 ODG45:ODG57 ONC45:ONC57 OWY45:OWY57 PGU45:PGU57 PQQ45:PQQ57 QAM45:QAM57 QKI45:QKI57 QUE45:QUE57 REA45:REA57 RNW45:RNW57 RXS45:RXS57 SHO45:SHO57 SRK45:SRK57 TBG45:TBG57 TLC45:TLC57 TUY45:TUY57 UEU45:UEU57 UOQ45:UOQ57 UYM45:UYM57 VII45:VII57 VSE45:VSE57 WCA45:WCA57 WLW45:WLW57 WVS45:WVS57 JG59:JG87 TC59:TC87 ACY59:ACY87 AMU59:AMU87 AWQ59:AWQ87 BGM59:BGM87 BQI59:BQI87 CAE59:CAE87 CKA59:CKA87 CTW59:CTW87 DDS59:DDS87 DNO59:DNO87 DXK59:DXK87 EHG59:EHG87 ERC59:ERC87 FAY59:FAY87 FKU59:FKU87 FUQ59:FUQ87 GEM59:GEM87 GOI59:GOI87 GYE59:GYE87 HIA59:HIA87 HRW59:HRW87 IBS59:IBS87 ILO59:ILO87 IVK59:IVK87 JFG59:JFG87 JPC59:JPC87 JYY59:JYY87 KIU59:KIU87 KSQ59:KSQ87 LCM59:LCM87 LMI59:LMI87 LWE59:LWE87 MGA59:MGA87 MPW59:MPW87 MZS59:MZS87 NJO59:NJO87 NTK59:NTK87 ODG59:ODG87 ONC59:ONC87 OWY59:OWY87 PGU59:PGU87 PQQ59:PQQ87 QAM59:QAM87 QKI59:QKI87 QUE59:QUE87 REA59:REA87 RNW59:RNW87 RXS59:RXS87 SHO59:SHO87 SRK59:SRK87 TBG59:TBG87 TLC59:TLC87 TUY59:TUY87 UEU59:UEU87 UOQ59:UOQ87 UYM59:UYM87 VII59:VII87 VSE59:VSE87 WCA59:WCA87 WLW59:WLW87 WVS59:WVS87 K45:K57 K3 K12 JG45:JG57 TC45:TC57 K5 K764:K768 TLC651:TLC722 TBG651:TBG722 SRK651:SRK722 SHO651:SHO722 RXS651:RXS722 RNW651:RNW722 REA651:REA722 QUE651:QUE722 QKI651:QKI722 QAM651:QAM722 PQQ651:PQQ722 PGU651:PGU722 OWY651:OWY722 ONC651:ONC722 ODG651:ODG722 NTK651:NTK722 NJO651:NJO722 MZS651:MZS722 MPW651:MPW722 MGA651:MGA722 LWE651:LWE722 LMI651:LMI722 LCM651:LCM722 KSQ651:KSQ722 KIU651:KIU722 JYY651:JYY722 JPC651:JPC722 JFG651:JFG722 IVK651:IVK722 ILO651:ILO722 IBS651:IBS722 HRW651:HRW722 HIA651:HIA722 GYE651:GYE722 GOI651:GOI722 GEM651:GEM722 FUQ651:FUQ722 FKU651:FKU722 FAY651:FAY722 ERC651:ERC722 EHG651:EHG722 DXK651:DXK722 DNO651:DNO722 DDS651:DDS722 CTW651:CTW722 CKA651:CKA722 CAE651:CAE722 BQI651:BQI722 BGM651:BGM722 AWQ651:AWQ722 AMU651:AMU722 ACY651:ACY722 TC651:TC722 JG651:JG722 K634:K649 WVS651:WVS722 VII651:VII722 K629 K624:K627 K611:K619 DNO605 DXK605 ERC605 FAY605 FKU605 FUQ605 GEM605 GOI605 GYE605 HIA605 HRW605 IBS605 ILO605 IVK605 JFG605 JPC605 JYY605 KIU605 KSQ605 LCM605 LMI605 LWE605 MGA605 MPW605 MZS605 NJO605 NTK605 ODG605 ONC605 OWY605 PGU605 PQQ605 QAM605 QKI605 QUE605 REA605 RNW605 RXS605 SHO605 SRK605 TBG605 TLC605 TUY605 UEU605 UOQ605 UYM605 VII605 VSE605 WCA605 WLW605 K600 JG605 TC605 ACY605 AMU605 AWQ605 BGM605 BQI605 CAE605 CKA605 CTW605 DDS605 K603:K605 WVS605 EHG605 WLW651:WLW722 WCA651:WCA722 VSE651:VSE722 UYM651:UYM722 UOQ651:UOQ722 WVS739 K728 K736:K744 JG739 TC739 ACY739 AMU739 AWQ739 BGM739 BQI739 CAE739 CKA739 CTW739 DDS739 DNO739 DXK739 EHG739 ERC739 FAY739 FKU739 FUQ739 GEM739 GOI739 GYE739 HIA739 HRW739 IBS739 ILO739 IVK739 JFG739 JPC739 JYY739 KIU739 KSQ739 LCM739 LMI739 LWE739 MGA739 MPW739 MZS739 NJO739 NTK739 ODG739 ONC739 OWY739 PGU739 PQQ739 QAM739 QKI739 QUE739 REA739 RNW739 RXS739 SHO739 SRK739 TBG739 TLC739 TUY739 UEU739 UOQ739 UYM739 VII739 VSE739 WCA739 WLW739 UOQ641:UOQ649 UYM641:UYM649 VSE641:VSE649 WCA641:WCA649 WLW641:WLW649 VII641:VII649 WVS641:WVS649 K59:K258 JG641:JG649 TC641:TC649 ACY641:ACY649 AMU641:AMU649 AWQ641:AWQ649 BGM641:BGM649 BQI641:BQI649 CAE641:CAE649 CKA641:CKA649 CTW641:CTW649 DDS641:DDS649 DNO641:DNO649 DXK641:DXK649 EHG641:EHG649 ERC641:ERC649 FAY641:FAY649 FKU641:FKU649 FUQ641:FUQ649 GEM641:GEM649 GOI641:GOI649 GYE641:GYE649 HIA641:HIA649 HRW641:HRW649 IBS641:IBS649 ILO641:ILO649 IVK641:IVK649 JFG641:JFG649 JPC641:JPC649 JYY641:JYY649 KIU641:KIU649 KSQ641:KSQ649 LCM641:LCM649 LMI641:LMI649 LWE641:LWE649 MGA641:MGA649 MPW641:MPW649 MZS641:MZS649 NJO641:NJO649 NTK641:NTK649 ODG641:ODG649 ONC641:ONC649 OWY641:OWY649 PGU641:PGU649 PQQ641:PQQ649 QAM641:QAM649 QKI641:QKI649 QUE641:QUE649 REA641:REA649 RNW641:RNW649 RXS641:RXS649 SHO641:SHO649 SRK641:SRK649 TBG641:TBG649 TLC641:TLC649 TUY641:TUY649 UEU641:UEU649 UEU651:UEU722 K758:K759 JG758:JG759 TC758:TC759 ACY758:ACY759 AMU758:AMU759 AWQ758:AWQ759 BGM758:BGM759 BQI758:BQI759 CAE758:CAE759 CKA758:CKA759 CTW758:CTW759 DDS758:DDS759 DNO758:DNO759 DXK758:DXK759 EHG758:EHG759 ERC758:ERC759 FAY758:FAY759 FKU758:FKU759 FUQ758:FUQ759 GEM758:GEM759 GOI758:GOI759 GYE758:GYE759 HIA758:HIA759 HRW758:HRW759 IBS758:IBS759 ILO758:ILO759 IVK758:IVK759 JFG758:JFG759 JPC758:JPC759 JYY758:JYY759 KIU758:KIU759 KSQ758:KSQ759 LCM758:LCM759 LMI758:LMI759 LWE758:LWE759 MGA758:MGA759 MPW758:MPW759 MZS758:MZS759 NJO758:NJO759 NTK758:NTK759 ODG758:ODG759 ONC758:ONC759 OWY758:OWY759 PGU758:PGU759 PQQ758:PQQ759 QAM758:QAM759 QKI758:QKI759 QUE758:QUE759 REA758:REA759 RNW758:RNW759 RXS758:RXS759 SHO758:SHO759 SRK758:SRK759 TBG758:TBG759 TLC758:TLC759 TUY758:TUY759 UEU758:UEU759 UOQ758:UOQ759 UYM758:UYM759 VII758:VII759 VSE758:VSE759 WCA758:WCA759 WLW758:WLW759 WVS758:WVS759 K761 TUY651:TUY722 DNO557:DNO558 DDS557:DDS558 CTW557:CTW558 CKA557:CKA558 CAE557:CAE558 BQI557:BQI558 BGM557:BGM558 AWQ557:AWQ558 AMU557:AMU558 ACY557:ACY558 TC557:TC558 JG557:JG558 WLW555 WCA555 VSE555 VII555 UYM555 UOQ555 UEU555 TUY555 TLC555 TBG555 SRK555 SHO555 RXS555 RNW555 REA555 QUE555 QKI555 QAM555 PQQ555 PGU555 OWY555 ONC555 ODG555 NTK555 NJO555 MZS555 MPW555 MGA555 LWE555 LMI555 LCM555 KSQ555 KIU555 JYY555 JPC555 JFG555 IVK555 ILO555 IBS555 HRW555 HIA555 GYE555 GOI555 GEM555 FUQ555 FKU555 FAY555 ERC555 EHG555 DXK555 DNO555 DDS555 CTW555 CKA555 CAE555 BQI555 BGM555 AWQ555 AMU555 ACY555 TC555 JG555 K555:K558 WVS555 WVS551 WLW551 WCA551 VSE551 VII551 UYM551 UOQ551 UEU551 TUY551 TLC551 TBG551 SRK551 SHO551 RXS551 RNW551 REA551 QUE551 QKI551 QAM551 PQQ551 PGU551 OWY551 ONC551 ODG551 NTK551 NJO551 MZS551 MPW551 MGA551 LWE551 LMI551 LCM551 KSQ551 KIU551 JYY551 JPC551 JFG551 IVK551 ILO551 IBS551 HRW551 HIA551 GYE551 GOI551 GEM551 FUQ551 FKU551 JG561:JG595 WVS557:WVS558 WLW557:WLW558 WCA557:WCA558 VSE557:VSE558 VII557:VII558 UYM557:UYM558 UOQ557:UOQ558 UEU557:UEU558 TUY557:TUY558 TLC557:TLC558 TBG557:TBG558 SRK557:SRK558 SHO557:SHO558 RXS557:RXS558 RNW557:RNW558 REA557:REA558 QUE557:QUE558 QKI557:QKI558 QAM557:QAM558 PQQ557:PQQ558 PGU557:PGU558 OWY557:OWY558 ONC557:ONC558 ODG557:ODG558 NTK557:NTK558 NJO557:NJO558 MZS557:MZS558 MPW557:MPW558 MGA557:MGA558 LWE557:LWE558 LMI557:LMI558 LCM557:LCM558 KSQ557:KSQ558 KIU557:KIU558 JYY557:JYY558 JPC557:JPC558 JFG557:JFG558 IVK557:IVK558 ILO557:ILO558 IBS557:IBS558 HRW557:HRW558 HIA557:HIA558 GYE557:GYE558 GOI557:GOI558 GEM557:GEM558 FUQ557:FUQ558 FKU557:FKU558 FAY557:FAY558 ERC557:ERC558 EHG557:EHG558 FKU561:FKU595 FAY561:FAY595 ERC561:ERC595 EHG561:EHG595 DXK561:DXK595 DNO561:DNO595 DDS561:DDS595 CTW561:CTW595 CKA561:CKA595 CAE561:CAE595 BQI561:BQI595 BGM561:BGM595 AWQ561:AWQ595 AMU561:AMU595 ACY561:ACY595 TC561:TC595 ERC551 DXK557:DXK558 FAY551 EHG551 DXK551 DNO551 DDS551 CTW551 CKA551 CAE551 BQI551 BGM551 AWQ551 AMU551 ACY551 TC551 JG551 K549:K551 K561:K595 WVS561:WVS595 WLW561:WLW595 WCA561:WCA595 VSE561:VSE595 VII561:VII595 UYM561:UYM595 UOQ561:UOQ595 UEU561:UEU595 TUY561:TUY595 TLC561:TLC595 TBG561:TBG595 SRK561:SRK595 SHO561:SHO595 RXS561:RXS595 RNW561:RNW595 REA561:REA595 QUE561:QUE595 QKI561:QKI595 QAM561:QAM595 PQQ561:PQQ595 PGU561:PGU595 OWY561:OWY595 ONC561:ONC595 ODG561:ODG595 NTK561:NTK595 NJO561:NJO595 MZS561:MZS595 MPW561:MPW595 MGA561:MGA595 LWE561:LWE595 LMI561:LMI595 LCM561:LCM595 KSQ561:KSQ595 KIU561:KIU595 JYY561:JYY595 JPC561:JPC595 JFG561:JFG595 IVK561:IVK595 ILO561:ILO595 IBS561:IBS595 HRW561:HRW595 HIA561:HIA595 GYE561:GYE595 GOI561:GOI595 GEM561:GEM595 FUQ561:FUQ595 K772:K775 K791:K794 WVS798 WLW798 WCA798 VSE798 VII798 UYM798 UOQ798 UEU798 TUY798 TLC798 TBG798 SRK798 SHO798 RXS798 RNW798 REA798 QUE798 QKI798 QAM798 PQQ798 PGU798 OWY798 ONC798 ODG798 NTK798 NJO798 MZS798 MPW798 MGA798 LWE798 LMI798 LCM798 KSQ798 KIU798 JYY798 JPC798 JFG798 IVK798 ILO798 IBS798 HRW798 HIA798 GYE798 GOI798 GEM798 FUQ798 FKU798 FAY798 ERC798 EHG798 DXK798 DNO798 DDS798 CTW798 CKA798 CAE798 BQI798 BGM798 AWQ798 AMU798 ACY798 TC798 JG798 K804 K2521:K2609 JG418:JG420 TC418:TC420 ACY418:ACY420 AMU418:AMU420 AWQ418:AWQ420 BGM418:BGM420 BQI418:BQI420 CAE418:CAE420 CKA418:CKA420 CTW418:CTW420 DDS418:DDS420 DNO418:DNO420 DXK418:DXK420 EHG418:EHG420 ERC418:ERC420 FAY418:FAY420 FKU418:FKU420 FUQ418:FUQ420 GEM418:GEM420 GOI418:GOI420 GYE418:GYE420 HIA418:HIA420 HRW418:HRW420 IBS418:IBS420 ILO418:ILO420 IVK418:IVK420 JFG418:JFG420 JPC418:JPC420 JYY418:JYY420 KIU418:KIU420 KSQ418:KSQ420 LCM418:LCM420 LMI418:LMI420 LWE418:LWE420 MGA418:MGA420 MPW418:MPW420 MZS418:MZS420 NJO418:NJO420 NTK418:NTK420 ODG418:ODG420 ONC418:ONC420 OWY418:OWY420 PGU418:PGU420 PQQ418:PQQ420 QAM418:QAM420 QKI418:QKI420 QUE418:QUE420 REA418:REA420 RNW418:RNW420 RXS418:RXS420 SHO418:SHO420 SRK418:SRK420 TBG418:TBG420 TLC418:TLC420 TUY418:TUY420 UEU418:UEU420 UOQ418:UOQ420 UYM418:UYM420 VII418:VII420 VSE418:VSE420 WCA418:WCA420 WLW418:WLW420 WVS418:WVS420 K450:K454 JG450:JG452 TC450:TC452 ACY450:ACY452 AMU450:AMU452 AWQ450:AWQ452 BGM450:BGM452 BQI450:BQI452 CAE450:CAE452 CKA450:CKA452 CTW450:CTW452 DDS450:DDS452 DNO450:DNO452 DXK450:DXK452 EHG450:EHG452 ERC450:ERC452 FAY450:FAY452 FKU450:FKU452 FUQ450:FUQ452 GEM450:GEM452 GOI450:GOI452 GYE450:GYE452 HIA450:HIA452 HRW450:HRW452 IBS450:IBS452 ILO450:ILO452 IVK450:IVK452 JFG450:JFG452 JPC450:JPC452 JYY450:JYY452 KIU450:KIU452 KSQ450:KSQ452 LCM450:LCM452 LMI450:LMI452 LWE450:LWE452 MGA450:MGA452 MPW450:MPW452 MZS450:MZS452 NJO450:NJO452 NTK450:NTK452 ODG450:ODG452 ONC450:ONC452 OWY450:OWY452 PGU450:PGU452 PQQ450:PQQ452 QAM450:QAM452 QKI450:QKI452 QUE450:QUE452 REA450:REA452 RNW450:RNW452 RXS450:RXS452 SHO450:SHO452 SRK450:SRK452 TBG450:TBG452 TLC450:TLC452 TUY450:TUY452 UEU450:UEU452 UOQ450:UOQ452 UYM450:UYM452 VII450:VII452 VSE450:VSE452 WCA450:WCA452 WLW450:WLW452 WLW458 WCA458 VSE458 VII458 UYM458 UOQ458 UEU458 TUY458 TLC458 TBG458 SRK458 SHO458 RXS458 RNW458 REA458 QUE458 QKI458 QAM458 PQQ458 PGU458 OWY458 ONC458 ODG458 NTK458 NJO458 MZS458 MPW458 MGA458 LWE458 LMI458 LCM458 KSQ458 KIU458 JYY458 JPC458 JFG458 IVK458 ILO458 IBS458 HRW458 HIA458 GYE458 GOI458 GEM458 FUQ458 FKU458 FAY458 ERC458 EHG458 DXK458 DNO458 DDS458 CTW458 CKA458 CAE458 BQI458 BGM458 AWQ458 AMU458 ACY458 TC458 JG458 K457:K458 K4260:K4276 WVS458 WVS444:WVS445 WLW444:WLW445 WCA444:WCA445 VSE444:VSE445 VII444:VII445 UYM444:UYM445 UOQ444:UOQ445 UEU444:UEU445 TUY444:TUY445 TLC444:TLC445 TBG444:TBG445 SRK444:SRK445 SHO444:SHO445 RXS444:RXS445 RNW444:RNW445 REA444:REA445 QUE444:QUE445 QKI444:QKI445 QAM444:QAM445 PQQ444:PQQ445 PGU444:PGU445 OWY444:OWY445 ONC444:ONC445 ODG444:ODG445 NTK444:NTK445 NJO444:NJO445 MZS444:MZS445 MPW444:MPW445 MGA444:MGA445 LWE444:LWE445 LMI444:LMI445 LCM444:LCM445 KSQ444:KSQ445 KIU444:KIU445 JYY444:JYY445 JPC444:JPC445 JFG444:JFG445 IVK444:IVK445 ILO444:ILO445 IBS444:IBS445 HRW444:HRW445 HIA444:HIA445 GYE444:GYE445 GOI444:GOI445 GEM444:GEM445 FUQ444:FUQ445 FKU444:FKU445 FAY444:FAY445 ERC444:ERC445 EHG444:EHG445 DXK444:DXK445 DNO444:DNO445 DDS444:DDS445 CTW444:CTW445 CKA444:CKA445 CAE444:CAE445 BQI444:BQI445 BGM444:BGM445 AWQ444:AWQ445 AMU444:AMU445 ACY444:ACY445 TC444:TC445 JG444:JG445 K444:K445 WLW438:WLW440 WCA438:WCA440 VSE438:VSE440 VII438:VII440 UYM438:UYM440 UOQ438:UOQ440 UEU438:UEU440 TUY438:TUY440 TLC438:TLC440 TBG438:TBG440 SRK438:SRK440 SHO438:SHO440 RXS438:RXS440 RNW438:RNW440 REA438:REA440 QUE438:QUE440 QKI438:QKI440 QAM438:QAM440 PQQ438:PQQ440 PGU438:PGU440 OWY438:OWY440 ONC438:ONC440 ODG438:ODG440 NTK438:NTK440 NJO438:NJO440 MZS438:MZS440 MPW438:MPW440 MGA438:MGA440 LWE438:LWE440 LMI438:LMI440 LCM438:LCM440 KSQ438:KSQ440 KIU438:KIU440 JYY438:JYY440 JPC438:JPC440 JFG438:JFG440 IVK438:IVK440 ILO438:ILO440 IBS438:IBS440 HRW438:HRW440 HIA438:HIA440 GYE438:GYE440 GOI438:GOI440 GEM438:GEM440 FUQ438:FUQ440 FKU438:FKU440 FAY438:FAY440 ERC438:ERC440 EHG438:EHG440 DXK438:DXK440 DNO438:DNO440 DDS438:DDS440 CTW438:CTW440 CKA438:CKA440 CAE438:CAE440 BQI438:BQI440 BGM438:BGM440 AWQ438:AWQ440 AMU438:AMU440 ACY438:ACY440 TC438:TC440 JG438:JG440 K438:K440 K431 WVS450:WVS452 WVS438:WVS440 K434:K436 WVS501 JG468:JG474 TC468:TC474 ACY468:ACY474 AMU468:AMU474 AWQ468:AWQ474 BGM468:BGM474 BQI468:BQI474 CAE468:CAE474 CKA468:CKA474 CTW468:CTW474 DDS468:DDS474 DNO468:DNO474 DXK468:DXK474 EHG468:EHG474 ERC468:ERC474 FAY468:FAY474 FKU468:FKU474 FUQ468:FUQ474 GEM468:GEM474 GOI468:GOI474 GYE468:GYE474 HIA468:HIA474 HRW468:HRW474 IBS468:IBS474 ILO468:ILO474 IVK468:IVK474 JFG468:JFG474 JPC468:JPC474 JYY468:JYY474 KIU468:KIU474 KSQ468:KSQ474 LCM468:LCM474 LMI468:LMI474 LWE468:LWE474 MGA468:MGA474 MPW468:MPW474 MZS468:MZS474 NJO468:NJO474 NTK468:NTK474 ODG468:ODG474 ONC468:ONC474 OWY468:OWY474 PGU468:PGU474 PQQ468:PQQ474 QAM468:QAM474 QKI468:QKI474 QUE468:QUE474 REA468:REA474 RNW468:RNW474 RXS468:RXS474 SHO468:SHO474 SRK468:SRK474 TBG468:TBG474 TLC468:TLC474 TUY468:TUY474 UEU468:UEU474 UOQ468:UOQ474 UYM468:UYM474 VII468:VII474 VSE468:VSE474 WCA468:WCA474 WLW468:WLW474 WVS468:WVS474 VII4871 UYM4871 UOQ4871 JG494 TC494 ACY494 AMU494 AWQ494 BGM494 BQI494 CAE494 CKA494 CTW494 DDS494 DNO494 DXK494 EHG494 ERC494 FAY494 FKU494 FUQ494 GEM494 GOI494 GYE494 HIA494 HRW494 IBS494 ILO494 IVK494 JFG494 JPC494 JYY494 KIU494 KSQ494 LCM494 LMI494 LWE494 MGA494 MPW494 MZS494 NJO494 NTK494 ODG494 ONC494 OWY494 PGU494 PQQ494 QAM494 QKI494 QUE494 REA494 RNW494 RXS494 SHO494 SRK494 TBG494 TLC494 TUY494 UEU494 UOQ494 UYM494 VII494 VSE494 WCA494 WLW494 WVS494 UEU4871 JG501 JG499 TC499 ACY499 AMU499 AWQ499 BGM499 BQI499 CAE499 CKA499 CTW499 DDS499 DNO499 DXK499 EHG499 ERC499 FAY499 FKU499 FUQ499 GEM499 GOI499 GYE499 HIA499 HRW499 IBS499 ILO499 IVK499 JFG499 JPC499 JYY499 KIU499 KSQ499 LCM499 LMI499 LWE499 MGA499 MPW499 MZS499 NJO499 NTK499 ODG499 ONC499 OWY499 PGU499 PQQ499 QAM499 QKI499 QUE499 REA499 RNW499 RXS499 SHO499 SRK499 TBG499 TLC499 TUY499 UEU499 UOQ499 UYM499 VII499 VSE499 WCA499 WLW499 WVS499 TC501 ACY501 AMU501 AWQ501 BGM501 BQI501 CAE501 CKA501 CTW501 DDS501 DNO501 DXK501 EHG501 ERC501 FAY501 FKU501 FUQ501 GEM501 GOI501 GYE501 HIA501 HRW501 IBS501 ILO501 IVK501 JFG501 JPC501 JYY501 KIU501 KSQ501 LCM501 LMI501 LWE501 MGA501 MPW501 MZS501 NJO501 NTK501 ODG501 ONC501 OWY501 PGU501 PQQ501 QAM501 QKI501 QUE501 REA501 RNW501 RXS501 SHO501 SRK501 TBG501 TLC501 TUY501 UEU501 UOQ501 UYM501 VII501 VSE501 WCA501 WLW501 K1769:K1786 JG486:JG487 TC486:TC487 ACY486:ACY487 AMU486:AMU487 AWQ486:AWQ487 BGM486:BGM487 BQI486:BQI487 CAE486:CAE487 CKA486:CKA487 CTW486:CTW487 DDS486:DDS487 DNO486:DNO487 DXK486:DXK487 EHG486:EHG487 ERC486:ERC487 FAY486:FAY487 FKU486:FKU487 FUQ486:FUQ487 GEM486:GEM487 GOI486:GOI487 GYE486:GYE487 HIA486:HIA487 HRW486:HRW487 IBS486:IBS487 ILO486:ILO487 IVK486:IVK487 JFG486:JFG487 JPC486:JPC487 JYY486:JYY487 KIU486:KIU487 KSQ486:KSQ487 LCM486:LCM487 LMI486:LMI487 LWE486:LWE487 MGA486:MGA487 MPW486:MPW487 MZS486:MZS487 NJO486:NJO487 NTK486:NTK487 ODG486:ODG487 ONC486:ONC487 OWY486:OWY487 PGU486:PGU487 PQQ486:PQQ487 QAM486:QAM487 QKI486:QKI487 QUE486:QUE487 REA486:REA487 RNW486:RNW487 RXS486:RXS487 SHO486:SHO487 SRK486:SRK487 TBG486:TBG487 TLC486:TLC487 TUY486:TUY487 UEU486:UEU487 UOQ486:UOQ487 UYM486:UYM487 VII486:VII487 VSE486:VSE487 WCA486:WCA487 WLW486:WLW487 WVS486:WVS487 WVS379:WVS380 CAE379:CAE380 CKA379:CKA380 CTW379:CTW380 DDS379:DDS380 DNO379:DNO380 DXK379:DXK380 EHG379:EHG380 ERC379:ERC380 FAY379:FAY380 FKU379:FKU380 FUQ379:FUQ380 GEM379:GEM380 GOI379:GOI380 GYE379:GYE380 HIA379:HIA380 HRW379:HRW380 IBS379:IBS380 ILO379:ILO380 IVK379:IVK380 JFG379:JFG380 JPC379:JPC380 JYY379:JYY380 KIU379:KIU380 KSQ379:KSQ380 LCM379:LCM380 LMI379:LMI380 LWE379:LWE380 MGA379:MGA380 MPW379:MPW380 MZS379:MZS380 NJO379:NJO380 NTK379:NTK380 ODG379:ODG380 ONC379:ONC380 OWY379:OWY380 PGU379:PGU380 PQQ379:PQQ380 QAM379:QAM380 QKI379:QKI380 QUE379:QUE380 REA379:REA380 RNW379:RNW380 RXS379:RXS380 SHO379:SHO380 SRK379:SRK380 TBG379:TBG380 TLC379:TLC380 TUY379:TUY380 UEU379:UEU380 UOQ379:UOQ380 UYM379:UYM380 VII379:VII380 VSE379:VSE380 WCA379:WCA380 WLW379:WLW380 BQI379:BQI380 REA4871 JG379:JG380 TC379:TC380 ACY379:ACY380 AMU379:AMU380 AWQ379:AWQ380 BGM379:BGM380 K2913:K2916 K2010:K2018 K1979:K2008 K2020:K2027 WVS411:WVS412 WLW411:WLW412 WCA411:WCA412 VSE411:VSE412 VII411:VII412 UYM411:UYM412 UOQ411:UOQ412 UEU411:UEU412 TUY411:TUY412 TLC411:TLC412 TBG411:TBG412 SRK411:SRK412 SHO411:SHO412 RXS411:RXS412 RNW411:RNW412 REA411:REA412 QUE411:QUE412 QKI411:QKI412 QAM411:QAM412 PQQ411:PQQ412 PGU411:PGU412 OWY411:OWY412 ONC411:ONC412 ODG411:ODG412 NTK411:NTK412 NJO411:NJO412 MZS411:MZS412 MPW411:MPW412 MGA411:MGA412 LWE411:LWE412 LMI411:LMI412 LCM411:LCM412 KSQ411:KSQ412 KIU411:KIU412 JYY411:JYY412 JPC411:JPC412 JFG411:JFG412 IVK411:IVK412 ILO411:ILO412 IBS411:IBS412 HRW411:HRW412 HIA411:HIA412 GYE411:GYE412 GOI411:GOI412 GEM411:GEM412 FUQ411:FUQ412 FKU411:FKU412 FAY411:FAY412 ERC411:ERC412 EHG411:EHG412 DXK411:DXK412 DNO411:DNO412 DDS411:DDS412 CTW411:CTW412 CKA411:CKA412 CAE411:CAE412 BQI411:BQI412 BGM411:BGM412 AWQ411:AWQ412 AMU411:AMU412 ACY411:ACY412 TC411:TC412 JG411:JG412 JG393:JG394 TC393:TC394 ACY393:ACY394 AMU393:AMU394 AWQ393:AWQ394 BGM393:BGM394 BQI393:BQI394 CAE393:CAE394 CKA393:CKA394 CTW393:CTW394 DDS393:DDS394 DNO393:DNO394 DXK393:DXK394 EHG393:EHG394 ERC393:ERC394 FAY393:FAY394 FKU393:FKU394 FUQ393:FUQ394 GEM393:GEM394 GOI393:GOI394 GYE393:GYE394 HIA393:HIA394 HRW393:HRW394 IBS393:IBS394 ILO393:ILO394 IVK393:IVK394 JFG393:JFG394 JPC393:JPC394 JYY393:JYY394 KIU393:KIU394 KSQ393:KSQ394 LCM393:LCM394 LMI393:LMI394 LWE393:LWE394 MGA393:MGA394 MPW393:MPW394 MZS393:MZS394 NJO393:NJO394 NTK393:NTK394 ODG393:ODG394 ONC393:ONC394 OWY393:OWY394 PGU393:PGU394 PQQ393:PQQ394 QAM393:QAM394 QKI393:QKI394 QUE393:QUE394 REA393:REA394 RNW393:RNW394 RXS393:RXS394 SHO393:SHO394 SRK393:SRK394 TBG393:TBG394 TLC393:TLC394 TUY393:TUY394 UEU393:UEU394 UOQ393:UOQ394 UYM393:UYM394 VII393:VII394 VSE393:VSE394 WCA393:WCA394 WLW393:WLW394 WVS393:WVS394 TUY4871 JG524:JG525 TC524:TC525 ACY524:ACY525 AMU524:AMU525 AWQ524:AWQ525 BGM524:BGM525 BQI524:BQI525 CAE524:CAE525 CKA524:CKA525 CTW524:CTW525 DDS524:DDS525 DNO524:DNO525 DXK524:DXK525 EHG524:EHG525 ERC524:ERC525 FAY524:FAY525 FKU524:FKU525 FUQ524:FUQ525 GEM524:GEM525 GOI524:GOI525 GYE524:GYE525 HIA524:HIA525 HRW524:HRW525 IBS524:IBS525 ILO524:ILO525 IVK524:IVK525 JFG524:JFG525 JPC524:JPC525 JYY524:JYY525 KIU524:KIU525 KSQ524:KSQ525 LCM524:LCM525 LMI524:LMI525 LWE524:LWE525 MGA524:MGA525 MPW524:MPW525 MZS524:MZS525 NJO524:NJO525 NTK524:NTK525 ODG524:ODG525 ONC524:ONC525 OWY524:OWY525 PGU524:PGU525 PQQ524:PQQ525 QAM524:QAM525 QKI524:QKI525 QUE524:QUE525 REA524:REA525 RNW524:RNW525 RXS524:RXS525 SHO524:SHO525 SRK524:SRK525 TBG524:TBG525 TLC524:TLC525 TUY524:TUY525 UEU524:UEU525 UOQ524:UOQ525 UYM524:UYM525 VII524:VII525 VSE524:VSE525 WCA524:WCA525 WLW524:WLW525 WVS524:WVS525 K1453 K1441 K1395 TBG4871 K1540:K1564 K1591:K1598 TLC4871 K1625:K1631 K1661:K1740 K1840:K1841 K1852:K1883 K2107:K2138 K3057 K2100 K2069:K2071 K2061:K2067 K2086:K2098 K2623:K2633 K1900:K1908 K2141:K2148 K2046:K2059 QAM4871 K3676:K3679 K780:K781 K2317:K2322 K2301:K2303 RXS4871 K2305 K3060:K3065 K2996:K3040 K2994 K2991:K2992 K1895:K1898 K2910 K2902:K2908 K2900 K2427:K2455 K2508:K2517 K2102 K4742:K4749 K2073:K2084 K2611:K2620 K4568 K4562 K3277:K3286 K3273:K3275" xr:uid="{00000000-0002-0000-0300-000012000000}">
      <formula1>#REF!</formula1>
    </dataValidation>
    <dataValidation type="list" allowBlank="1" showInputMessage="1" showErrorMessage="1" errorTitle="Внимание" error="Введено недопустимое значение" sqref="O2430:O2455 O1083:O1135 O3376:O3615 SHS4871 RXW4871 ROA4871 REE4871 QUI4871 QKM4871 QAQ4871 PQU4871 PGY4871 OXC4871 ONG4871 ODK4871 NTO4871 NJS4871 MZW4871 MQA4871 MGE4871 LWI4871 LMM4871 LCQ4871 KSU4871 KIY4871 JZC4871 JPG4871 JFK4871 IVO4871 ILS4871 IBW4871 HSA4871 HIE4871 GYI4871 GOM4871 GEQ4871 FUU4871 FKY4871 FBC4871 ERG4871 EHK4871 DXO4871 DNS4871 DDW4871 CUA4871 CKE4871 CAI4871 BQM4871 BGQ4871 AWU4871 AMY4871 ADC4871 TG4871 JK4871 WVW4871 WMA4871 U4831 O460:O533 O4838:O4891 TBK4871 O4789 O4690:O4714 O4107:O4108 O4757:O4785 O3328:O3374 O4572:O4574 O2789:O2821 O2666:O2787 O4530:O4535 O4503 O4464 O4396:O4398 O4538:O4539 O2640:O2659 O4525 UYQ4871 O1661:O1761 O4354:O4376 O3176:O3183 O2331:O2332 O4350:O4352 O1016:O1017 O1012:O1013 WCE4871 JK16:JK87 WVW16:WVW87 WMA16:WMA87 WCE16:WCE87 VSI16:VSI87 VIM16:VIM87 UYQ16:UYQ87 UOU16:UOU87 UEY16:UEY87 TVC16:TVC87 TLG16:TLG87 TBK16:TBK87 SRO16:SRO87 SHS16:SHS87 RXW16:RXW87 ROA16:ROA87 REE16:REE87 QUI16:QUI87 QKM16:QKM87 QAQ16:QAQ87 PQU16:PQU87 PGY16:PGY87 OXC16:OXC87 ONG16:ONG87 ODK16:ODK87 NTO16:NTO87 NJS16:NJS87 MZW16:MZW87 MQA16:MQA87 MGE16:MGE87 LWI16:LWI87 LMM16:LMM87 LCQ16:LCQ87 KSU16:KSU87 KIY16:KIY87 JZC16:JZC87 JPG16:JPG87 JFK16:JFK87 IVO16:IVO87 ILS16:ILS87 IBW16:IBW87 HSA16:HSA87 HIE16:HIE87 GYI16:GYI87 GOM16:GOM87 GEQ16:GEQ87 FUU16:FUU87 FKY16:FKY87 FBC16:FBC87 ERG16:ERG87 EHK16:EHK87 DXO16:DXO87 DNS16:DNS87 DDW16:DDW87 CUA16:CUA87 CKE16:CKE87 CAI16:CAI87 BQM16:BQM87 BGQ16:BGQ87 AWU16:AWU87 AMY16:AMY87 ADC16:ADC87 TG16:TG87 O4281 O2278 O4296:O4306 O4285 O1797:O1841 O4314:O4317 O4206:O4210 O2182:O2252 O4239:O4243 O4226:O4229 VSI4871 O2971:O2975 VIM4871 O4191:O4192 O4187:O4188 O4114:O4116 O4112 O4104:P4104 O634:O729 O4120 O2933:O2934 O4029:O4100 O4018:O4020 P4005 O3904:O4005 O3846:O3847 O3825:O3830 O4527:O4528 O919:O920 JK784:JK788 TG784:TG788 WVW784:WVW788 WMA784:WMA788 WCE784:WCE788 VSI784:VSI788 VIM784:VIM788 UYQ784:UYQ788 UOU784:UOU788 UEY784:UEY788 TVC784:TVC788 TLG784:TLG788 TBK784:TBK788 SRO784:SRO788 SHS784:SHS788 RXW784:RXW788 ROA784:ROA788 REE784:REE788 QUI784:QUI788 QKM784:QKM788 QAQ784:QAQ788 PQU784:PQU788 PGY784:PGY788 OXC784:OXC788 ONG784:ONG788 ODK784:ODK788 NTO784:NTO788 NJS784:NJS788 MZW784:MZW788 MQA784:MQA788 MGE784:MGE788 LWI784:LWI788 LMM784:LMM788 LCQ784:LCQ788 KSU784:KSU788 KIY784:KIY788 JZC784:JZC788 JPG784:JPG788 JFK784:JFK788 IVO784:IVO788 ILS784:ILS788 IBW784:IBW788 HSA784:HSA788 HIE784:HIE788 GYI784:GYI788 GOM784:GOM788 GEQ784:GEQ788 FUU784:FUU788 FKY784:FKY788 FBC784:FBC788 ERG784:ERG788 EHK784:EHK788 DXO784:DXO788 DNS784:DNS788 DDW784:DDW788 CUA784:CUA788 CKE784:CKE788 CAI784:CAI788 BQM784:BQM788 BGQ784:BGQ788 AWU784:AWU788 AMY784:AMY788 ADC784:ADC788 O784:O788 O4562 O2623:O2635 SRO4871 O337:O428 O2468:O2470 O824 O822 O2925 O2913:O2917 O1329:O1333 O1339:O1342 O1337 O1176:O1327 O1047:O1050 O1142:O1144 O1149:O1151 O1169:O1172 O4339 O873:O875 O882:O884 JK883 TG883 ADC883 AMY883 AWU883 BGQ883 BQM883 CAI883 CKE883 CUA883 DDW883 DNS883 DXO883 EHK883 ERG883 FBC883 FKY883 FUU883 GEQ883 GOM883 GYI883 HIE883 HSA883 IBW883 ILS883 IVO883 JFK883 JPG883 JZC883 KIY883 KSU883 LCQ883 LMM883 LWI883 MGE883 MQA883 MZW883 NJS883 NTO883 ODK883 ONG883 OXC883 PGY883 PQU883 QAQ883 QKM883 QUI883 REE883 ROA883 RXW883 SHS883 SRO883 TBK883 TLG883 TVC883 UEY883 UOU883 UYQ883 VIM883 VSI883 WCE883 WMA883 WVW883 O907 O923 O925:O930 O932 O934 O939 O951:O959 O965:O969 O811:O815 O809 O2930 O836 O1589 O855:O869 O819:O820 O1023:O1042 WVW1088 WMA1088 WCE1088 VSI1088 VIM1088 UYQ1088 UOU1088 UEY1088 TVC1088 TLG1088 TBK1088 SRO1088 SHS1088 RXW1088 ROA1088 REE1088 QUI1088 QKM1088 QAQ1088 PQU1088 PGY1088 OXC1088 ONG1088 ODK1088 NTO1088 NJS1088 MZW1088 MQA1088 MGE1088 LWI1088 LMM1088 LCQ1088 KSU1088 KIY1088 JZC1088 JPG1088 JFK1088 IVO1088 ILS1088 IBW1088 HSA1088 HIE1088 GYI1088 GOM1088 GEQ1088 FUU1088 FKY1088 FBC1088 ERG1088 EHK1088 DXO1088 DNS1088 DDW1088 CUA1088 CKE1088 CAI1088 BQM1088 BGQ1088 AWU1088 AMY1088 ADC1088 TG1088 JK1088 O4720:O4723 JK117:JK122 TG117:TG122 ADC117:ADC122 AMY117:AMY122 AWU117:AWU122 BGQ117:BGQ122 BQM117:BQM122 CAI117:CAI122 CKE117:CKE122 CUA117:CUA122 DDW117:DDW122 DNS117:DNS122 DXO117:DXO122 EHK117:EHK122 ERG117:ERG122 FBC117:FBC122 FKY117:FKY122 FUU117:FUU122 GEQ117:GEQ122 GOM117:GOM122 GYI117:GYI122 HIE117:HIE122 HSA117:HSA122 IBW117:IBW122 ILS117:ILS122 IVO117:IVO122 JFK117:JFK122 JPG117:JPG122 JZC117:JZC122 KIY117:KIY122 KSU117:KSU122 LCQ117:LCQ122 LMM117:LMM122 LWI117:LWI122 MGE117:MGE122 MQA117:MQA122 MZW117:MZW122 NJS117:NJS122 NTO117:NTO122 ODK117:ODK122 ONG117:ONG122 OXC117:OXC122 PGY117:PGY122 PQU117:PQU122 QAQ117:QAQ122 QKM117:QKM122 QUI117:QUI122 REE117:REE122 ROA117:ROA122 RXW117:RXW122 SHS117:SHS122 SRO117:SRO122 TBK117:TBK122 TLG117:TLG122 TVC117:TVC122 UEY117:UEY122 UOU117:UOU122 UYQ117:UYQ122 VIM117:VIM122 VSI117:VSI122 WCE117:WCE122 WMA117:WMA122 WVW117:WVW122 WVW145 WMA145 WCE145 VSI145 VIM145 UYQ145 UOU145 UEY145 TVC145 TLG145 TBK145 SRO145 SHS145 RXW145 ROA145 REE145 QUI145 QKM145 QAQ145 PQU145 PGY145 OXC145 ONG145 ODK145 NTO145 NJS145 MZW145 MQA145 MGE145 LWI145 LMM145 LCQ145 KSU145 KIY145 JZC145 JPG145 JFK145 IVO145 ILS145 IBW145 HSA145 HIE145 GYI145 GOM145 GEQ145 FUU145 FKY145 FBC145 ERG145 EHK145 DXO145 DNS145 DDW145 CUA145 CKE145 CAI145 BQM145 BGQ145 AWU145 AMY145 ADC145 TG145 JK145 WVW133:WVW138 WMA133:WMA138 WCE133:WCE138 VSI133:VSI138 VIM133:VIM138 UYQ133:UYQ138 UOU133:UOU138 UEY133:UEY138 TVC133:TVC138 TLG133:TLG138 TBK133:TBK138 SRO133:SRO138 SHS133:SHS138 RXW133:RXW138 ROA133:ROA138 REE133:REE138 QUI133:QUI138 QKM133:QKM138 QAQ133:QAQ138 PQU133:PQU138 PGY133:PGY138 OXC133:OXC138 ONG133:ONG138 ODK133:ODK138 NTO133:NTO138 NJS133:NJS138 MZW133:MZW138 MQA133:MQA138 MGE133:MGE138 LWI133:LWI138 LMM133:LMM138 LCQ133:LCQ138 KSU133:KSU138 KIY133:KIY138 JZC133:JZC138 JPG133:JPG138 JFK133:JFK138 IVO133:IVO138 ILS133:ILS138 IBW133:IBW138 HSA133:HSA138 HIE133:HIE138 GYI133:GYI138 GOM133:GOM138 GEQ133:GEQ138 FUU133:FUU138 FKY133:FKY138 FBC133:FBC138 ERG133:ERG138 EHK133:EHK138 DXO133:DXO138 DNS133:DNS138 DDW133:DDW138 CUA133:CUA138 CKE133:CKE138 CAI133:CAI138 BQM133:BQM138 BGQ133:BGQ138 AWU133:AWU138 AMY133:AMY138 ADC133:ADC138 TG133:TG138 JK133:JK138 BGQ340 BQM340 CAI340 CKE340 CUA340 DDW340 DNS340 DXO340 EHK340 ERG340 FBC340 FKY340 FUU340 GEQ340 GOM340 GYI340 HIE340 HSA340 IBW340 ILS340 IVO340 JFK340 JPG340 JZC340 KIY340 KSU340 LCQ340 LMM340 LWI340 MGE340 MQA340 MZW340 NJS340 NTO340 ODK340 ONG340 OXC340 PGY340 PQU340 QAQ340 QKM340 QUI340 REE340 ROA340 RXW340 SHS340 SRO340 TBK340 TLG340 TVC340 UEY340 UOU340 UYQ340 VIM340 VSI340 WCE340 WMA340 WVW340 JK300 TG300 ADC300 AMY300 AWU300 BGQ300 BQM300 CAI300 CKE300 CUA300 DDW300 DNS300 DXO300 EHK300 ERG300 FBC300 FKY300 FUU300 GEQ300 GOM300 GYI300 HIE300 HSA300 IBW300 ILS300 IVO300 JFK300 JPG300 JZC300 KIY300 KSU300 LCQ300 LMM300 LWI300 MGE300 MQA300 MZW300 NJS300 NTO300 ODK300 ONG300 OXC300 PGY300 PQU300 QAQ300 QKM300 QUI300 REE300 ROA300 RXW300 SHS300 SRO300 TBK300 TLG300 TVC300 UEY300 UOU300 UYQ300 VIM300 VSI300 WCE300 WMA300 WVW300 JK321:JK322 TG321:TG322 ADC321:ADC322 AMY321:AMY322 AWU321:AWU322 BGQ321:BGQ322 BQM321:BQM322 CAI321:CAI322 CKE321:CKE322 CUA321:CUA322 DDW321:DDW322 DNS321:DNS322 DXO321:DXO322 EHK321:EHK322 ERG321:ERG322 FBC321:FBC322 FKY321:FKY322 FUU321:FUU322 GEQ321:GEQ322 GOM321:GOM322 GYI321:GYI322 HIE321:HIE322 HSA321:HSA322 IBW321:IBW322 ILS321:ILS322 IVO321:IVO322 JFK321:JFK322 JPG321:JPG322 JZC321:JZC322 KIY321:KIY322 KSU321:KSU322 LCQ321:LCQ322 LMM321:LMM322 LWI321:LWI322 MGE321:MGE322 MQA321:MQA322 MZW321:MZW322 NJS321:NJS322 NTO321:NTO322 ODK321:ODK322 ONG321:ONG322 OXC321:OXC322 PGY321:PGY322 PQU321:PQU322 QAQ321:QAQ322 QKM321:QKM322 QUI321:QUI322 REE321:REE322 ROA321:ROA322 RXW321:RXW322 SHS321:SHS322 SRO321:SRO322 TBK321:TBK322 TLG321:TLG322 TVC321:TVC322 UEY321:UEY322 UOU321:UOU322 UYQ321:UYQ322 VIM321:VIM322 VSI321:VSI322 WCE321:WCE322 WMA321:WMA322 WVW321:WVW322 JK340 TG340 ADC340 AMY340 AWU340 WVW312:WVW318 JK312:JK318 TG312:TG318 ADC312:ADC318 AMY312:AMY318 AWU312:AWU318 BGQ312:BGQ318 BQM312:BQM318 CAI312:CAI318 CKE312:CKE318 CUA312:CUA318 DDW312:DDW318 DNS312:DNS318 DXO312:DXO318 EHK312:EHK318 ERG312:ERG318 FBC312:FBC318 FKY312:FKY318 FUU312:FUU318 GEQ312:GEQ318 GOM312:GOM318 GYI312:GYI318 HIE312:HIE318 HSA312:HSA318 IBW312:IBW318 ILS312:ILS318 IVO312:IVO318 JFK312:JFK318 JPG312:JPG318 JZC312:JZC318 KIY312:KIY318 KSU312:KSU318 LCQ312:LCQ318 LMM312:LMM318 LWI312:LWI318 MGE312:MGE318 MQA312:MQA318 MZW312:MZW318 NJS312:NJS318 NTO312:NTO318 ODK312:ODK318 ONG312:ONG318 OXC312:OXC318 PGY312:PGY318 PQU312:PQU318 QAQ312:QAQ318 QKM312:QKM318 QUI312:QUI318 REE312:REE318 ROA312:ROA318 RXW312:RXW318 SHS312:SHS318 SRO312:SRO318 TBK312:TBK318 TLG312:TLG318 TVC312:TVC318 UEY312:UEY318 UOU312:UOU318 UYQ312:UYQ318 VIM312:VIM318 VSI312:VSI318 WCE312:WCE318 WMA312:WMA318 O3236:O3249 O286:O293 O790:O791 O3:O5 O12 O3190 O2900:O2911 TVC651:TVC722 TLG651:TLG722 TBK651:TBK722 SRO651:SRO722 SHS651:SHS722 RXW651:RXW722 ROA651:ROA722 REE651:REE722 QUI651:QUI722 QKM651:QKM722 QAQ651:QAQ722 PQU651:PQU722 PGY651:PGY722 OXC651:OXC722 ONG651:ONG722 ODK651:ODK722 NTO651:NTO722 NJS651:NJS722 MZW651:MZW722 MQA651:MQA722 MGE651:MGE722 LWI651:LWI722 LMM651:LMM722 LCQ651:LCQ722 KSU651:KSU722 KIY651:KIY722 JZC651:JZC722 JPG651:JPG722 JFK651:JFK722 IVO651:IVO722 ILS651:ILS722 IBW651:IBW722 HSA651:HSA722 HIE651:HIE722 GYI651:GYI722 GOM651:GOM722 GEQ651:GEQ722 FUU651:FUU722 FKY651:FKY722 FBC651:FBC722 ERG651:ERG722 EHK651:EHK722 DXO651:DXO722 DNS651:DNS722 DDW651:DDW722 CUA651:CUA722 CKE651:CKE722 CAI651:CAI722 BQM651:BQM722 BGQ651:BGQ722 AWU651:AWU722 AMY651:AMY722 ADC651:ADC722 TG651:TG722 JK651:JK722 WVU647 WLY647 WCC647 VSG647 VIK647 UYO647 UOS647 UEW647 TVA647 TLE647 TBI647 SRM647 SHQ647 RXU647 RNY647 REC647 QUG647 QKK647 QAO647 PQS647 PGW647 OXA647 ONE647 ODI647 NTM647 NJQ647 MZU647 MPY647 MGC647 LWG647 LMK647 LCO647 KSS647 KIW647 JZA647 JPE647 JFI647 IVM647 ILQ647 IBU647 HRY647 HIC647 GYG647 GOK647 GEO647 FUS647 FKW647 FBA647 ERE647 EHI647 DXM647 DNQ647 DDU647 CTY647 CKC647 CAG647 BQK647 BGO647 AWS647 AMW647 ADA647 TE647 JI647 VSI651:VSI722 O629 O624:O627 O611:O619 CUA605 DDW605 DNS605 DXO605 EHK605 ERG605 FBC605 FKY605 FUU605 GEQ605 GOM605 GYI605 HIE605 HSA605 IBW605 ILS605 IVO605 JFK605 JPG605 JZC605 KIY605 KSU605 LCQ605 LMM605 LWI605 MGE605 MQA605 MZW605 NJS605 NTO605 ODK605 ONG605 OXC605 PGY605 PQU605 QAQ605 QKM605 QUI605 REE605 ROA605 RXW605 SHS605 SRO605 TBK605 TLG605 TVC605 UEY605 UOU605 UYQ605 VIM605 VSI605 WCE605 WMA605 O600 JK605 TG605 ADC605 AMY605 AWU605 BGQ605 BQM605 CAI605 CKE605 O603:O607 O598 WVW605 WVW651:WVW722 WMA651:WMA722 WCE651:WCE722 VIM651:VIM722 UYQ651:UYQ722 O734:O735 JK734:JK735 TG734:TG735 ADC734:ADC735 AMY734:AMY735 AWU734:AWU735 BGQ734:BGQ735 BQM734:BQM735 CAI734:CAI735 CKE734:CKE735 CUA734:CUA735 DDW734:DDW735 DNS734:DNS735 DXO734:DXO735 EHK734:EHK735 ERG734:ERG735 FBC734:FBC735 FKY734:FKY735 FUU734:FUU735 GEQ734:GEQ735 GOM734:GOM735 GYI734:GYI735 HIE734:HIE735 HSA734:HSA735 IBW734:IBW735 ILS734:ILS735 IVO734:IVO735 JFK734:JFK735 JPG734:JPG735 JZC734:JZC735 KIY734:KIY735 KSU734:KSU735 LCQ734:LCQ735 LMM734:LMM735 LWI734:LWI735 MGE734:MGE735 MQA734:MQA735 MZW734:MZW735 NJS734:NJS735 NTO734:NTO735 ODK734:ODK735 ONG734:ONG735 OXC734:OXC735 PGY734:PGY735 PQU734:PQU735 QAQ734:QAQ735 QKM734:QKM735 QUI734:QUI735 REE734:REE735 ROA734:ROA735 RXW734:RXW735 SHS734:SHS735 SRO734:SRO735 TBK734:TBK735 TLG734:TLG735 TVC734:TVC735 UEY734:UEY735 UOU734:UOU735 UYQ734:UYQ735 VIM734:VIM735 VSI734:VSI735 WCE734:WCE735 WMA734:WMA735 WVW734:WVW735 O731:O732 JK739 TG739 ADC739 AMY739 AWU739 BGQ739 BQM739 CAI739 CKE739 CUA739 DDW739 DNS739 DXO739 EHK739 ERG739 FBC739 FKY739 FUU739 GEQ739 GOM739 GYI739 HIE739 HSA739 IBW739 ILS739 IVO739 JFK739 JPG739 JZC739 KIY739 KSU739 LCQ739 LMM739 LWI739 MGE739 MQA739 MZW739 NJS739 NTO739 ODK739 ONG739 OXC739 PGY739 PQU739 QAQ739 QKM739 QUI739 REE739 ROA739 RXW739 SHS739 SRO739 TBK739 TLG739 TVC739 UEY739 UOU739 UYQ739 VIM739 VSI739 WCE739 WMA739 WVW739 UYQ641:UYQ649 VIM641:VIM649 WCE641:WCE649 WMA641:WMA649 WVW641:WVW649 VSI641:VSI649 O15:O258 JK641:JK649 TG641:TG649 ADC641:ADC649 AMY641:AMY649 AWU641:AWU649 BGQ641:BGQ649 BQM641:BQM649 CAI641:CAI649 CKE641:CKE649 CUA641:CUA649 DDW641:DDW649 DNS641:DNS649 DXO641:DXO649 EHK641:EHK649 ERG641:ERG649 FBC641:FBC649 FKY641:FKY649 FUU641:FUU649 GEQ641:GEQ649 GOM641:GOM649 GYI641:GYI649 HIE641:HIE649 HSA641:HSA649 IBW641:IBW649 ILS641:ILS649 IVO641:IVO649 JFK641:JFK649 JPG641:JPG649 JZC641:JZC649 KIY641:KIY649 KSU641:KSU649 LCQ641:LCQ649 LMM641:LMM649 LWI641:LWI649 MGE641:MGE649 MQA641:MQA649 MZW641:MZW649 NJS641:NJS649 NTO641:NTO649 ODK641:ODK649 ONG641:ONG649 OXC641:OXC649 PGY641:PGY649 PQU641:PQU649 QAQ641:QAQ649 QKM641:QKM649 QUI641:QUI649 REE641:REE649 ROA641:ROA649 RXW641:RXW649 SHS641:SHS649 SRO641:SRO649 TBK641:TBK649 TLG641:TLG649 TVC641:TVC649 UEY641:UEY649 UOU641:UOU649 UOU651:UOU722 O3654:O3674 JK758:JK759 TG758:TG759 ADC758:ADC759 AMY758:AMY759 AWU758:AWU759 BGQ758:BGQ759 BQM758:BQM759 CAI758:CAI759 CKE758:CKE759 CUA758:CUA759 DDW758:DDW759 DNS758:DNS759 DXO758:DXO759 EHK758:EHK759 ERG758:ERG759 FBC758:FBC759 FKY758:FKY759 FUU758:FUU759 GEQ758:GEQ759 GOM758:GOM759 GYI758:GYI759 HIE758:HIE759 HSA758:HSA759 IBW758:IBW759 ILS758:ILS759 IVO758:IVO759 JFK758:JFK759 JPG758:JPG759 JZC758:JZC759 KIY758:KIY759 KSU758:KSU759 LCQ758:LCQ759 LMM758:LMM759 LWI758:LWI759 MGE758:MGE759 MQA758:MQA759 MZW758:MZW759 NJS758:NJS759 NTO758:NTO759 ODK758:ODK759 ONG758:ONG759 OXC758:OXC759 PGY758:PGY759 PQU758:PQU759 QAQ758:QAQ759 QKM758:QKM759 QUI758:QUI759 REE758:REE759 ROA758:ROA759 RXW758:RXW759 SHS758:SHS759 SRO758:SRO759 TBK758:TBK759 TLG758:TLG759 TVC758:TVC759 UEY758:UEY759 UOU758:UOU759 UYQ758:UYQ759 VIM758:VIM759 VSI758:VSI759 WCE758:WCE759 WMA758:WMA759 WVW758:WVW759 CKE555 CAI555 BQM555 BGQ555 AWU555 AMY555 ADC555 TG555 JK555 DDW557:DDW558 WVW551 WMA551 WCE551 VSI551 VIM551 UYQ551 UOU551 UEY551 TVC551 TLG551 TBK551 SRO551 SHS551 RXW551 ROA551 REE551 QUI551 QKM551 QAQ551 PQU551 PGY551 OXC551 ONG551 ODK551 NTO551 NJS551 MZW551 MQA551 MGE551 LWI551 LMM551 LCQ551 KSU551 KIY551 JZC551 JPG551 JFK551 IVO551 ILS551 IBW551 HSA551 HIE551 GYI551 GOM551 GEQ551 FUU551 FKY551 FBC551 ERG551 EHK551 DXO551 DNS551 DDW551 CUA551 CKE551 CUA557:CUA558 CKE557:CKE558 CAI557:CAI558 BQM557:BQM558 BGQ557:BGQ558 AWU557:AWU558 AMY557:AMY558 ADC557:ADC558 TG557:TG558 JK557:JK558 WVW555 WMA555 WCE555 VSI555 VIM555 UYQ555 UOU555 UEY555 TVC555 TLG555 TBK555 SRO555 SHS555 RXW555 ROA555 REE555 QUI555 QKM555 QAQ555 PQU555 PGY555 OXC555 ONG555 ODK555 NTO555 NJS555 MZW555 MQA555 MGE555 LWI555 LMM555 LCQ555 KSU555 KIY555 JZC555 JPG555 JFK555 IVO555 ILS555 IBW555 HSA555 HIE555 GYI555 GOM555 GEQ555 FUU555 FKY555 FBC555 ERG555 EHK555 DXO555 DNS555 DDW555 CUA555 WVW557:WVW558 WMA557:WMA558 WCE557:WCE558 VSI557:VSI558 VIM557:VIM558 UYQ557:UYQ558 UOU557:UOU558 UEY557:UEY558 TVC557:TVC558 TLG557:TLG558 TBK557:TBK558 SRO557:SRO558 SHS557:SHS558 RXW557:RXW558 ROA557:ROA558 REE557:REE558 QUI557:QUI558 QKM557:QKM558 QAQ557:QAQ558 PQU557:PQU558 PGY557:PGY558 OXC557:OXC558 ONG557:ONG558 ODK557:ODK558 NTO557:NTO558 NJS557:NJS558 MZW557:MZW558 MQA557:MQA558 MGE557:MGE558 LWI557:LWI558 LMM557:LMM558 LCQ557:LCQ558 KSU557:KSU558 KIY557:KIY558 JZC557:JZC558 JPG557:JPG558 JFK557:JFK558 IVO557:IVO558 ILS557:ILS558 IBW557:IBW558 HSA557:HSA558 HIE557:HIE558 GYI557:GYI558 GOM557:GOM558 GEQ557:GEQ558 FUU557:FUU558 FKY557:FKY558 FBC557:FBC558 ERG557:ERG558 DDW561:DDW595 EHK557:EHK558 DXO557:DXO558 BQM551 DNS557:DNS558 CUA561:CUA595 CKE561:CKE595 CAI561:CAI595 BQM561:BQM595 BGQ561:BGQ595 AWU561:AWU595 AMY561:AMY595 ADC561:ADC595 TG561:TG595 BGQ551 AWU551 AMY551 ADC551 TG551 JK551 O545 CAI551 JK561:JK595 WVW561:WVW595 WMA561:WMA595 WCE561:WCE595 VSI561:VSI595 VIM561:VIM595 UYQ561:UYQ595 UOU561:UOU595 UEY561:UEY595 TVC561:TVC595 TLG561:TLG595 TBK561:TBK595 SRO561:SRO595 SHS561:SHS595 RXW561:RXW595 ROA561:ROA595 REE561:REE595 QUI561:QUI595 QKM561:QKM595 QAQ561:QAQ595 PQU561:PQU595 PGY561:PGY595 OXC561:OXC595 ONG561:ONG595 ODK561:ODK595 NTO561:NTO595 NJS561:NJS595 MZW561:MZW595 MQA561:MQA595 MGE561:MGE595 LWI561:LWI595 LMM561:LMM595 LCQ561:LCQ595 KSU561:KSU595 KIY561:KIY595 JZC561:JZC595 JPG561:JPG595 JFK561:JFK595 IVO561:IVO595 ILS561:ILS595 IBW561:IBW595 HSA561:HSA595 HIE561:HIE595 GYI561:GYI595 GOM561:GOM595 GEQ561:GEQ595 FUU561:FUU595 FKY561:FKY595 FBC561:FBC595 ERG561:ERG595 EHK561:EHK595 DXO561:DXO595 DNS561:DNS595 UEY651:UEY722 O739:O754 O781 O758:O760 O775:O779 O797:O803 WVW798 WMA798 WCE798 VSI798 VIM798 UYQ798 UOU798 UEY798 TVC798 TLG798 TBK798 SRO798 SHS798 RXW798 ROA798 REE798 QUI798 QKM798 QAQ798 PQU798 PGY798 OXC798 ONG798 ODK798 NTO798 NJS798 MZW798 MQA798 MGE798 LWI798 LMM798 LCQ798 KSU798 KIY798 JZC798 JPG798 JFK798 IVO798 ILS798 IBW798 HSA798 HIE798 GYI798 GOM798 GEQ798 FUU798 FKY798 FBC798 ERG798 EHK798 DXO798 DNS798 DDW798 CUA798 CKE798 CAI798 BQM798 BGQ798 AWU798 AMY798 ADC798 TG798 JK798 O548:O595 O3639:O3640 JK418:JK420 TG418:TG420 ADC418:ADC420 AMY418:AMY420 AWU418:AWU420 BGQ418:BGQ420 BQM418:BQM420 CAI418:CAI420 CKE418:CKE420 CUA418:CUA420 DDW418:DDW420 DNS418:DNS420 DXO418:DXO420 EHK418:EHK420 ERG418:ERG420 FBC418:FBC420 FKY418:FKY420 FUU418:FUU420 GEQ418:GEQ420 GOM418:GOM420 GYI418:GYI420 HIE418:HIE420 HSA418:HSA420 IBW418:IBW420 ILS418:ILS420 IVO418:IVO420 JFK418:JFK420 JPG418:JPG420 JZC418:JZC420 KIY418:KIY420 KSU418:KSU420 LCQ418:LCQ420 LMM418:LMM420 LWI418:LWI420 MGE418:MGE420 MQA418:MQA420 MZW418:MZW420 NJS418:NJS420 NTO418:NTO420 ODK418:ODK420 ONG418:ONG420 OXC418:OXC420 PGY418:PGY420 PQU418:PQU420 QAQ418:QAQ420 QKM418:QKM420 QUI418:QUI420 REE418:REE420 ROA418:ROA420 RXW418:RXW420 SHS418:SHS420 SRO418:SRO420 TBK418:TBK420 TLG418:TLG420 TVC418:TVC420 UEY418:UEY420 UOU418:UOU420 UYQ418:UYQ420 VIM418:VIM420 VSI418:VSI420 WCE418:WCE420 WMA418:WMA420 WVW418:WVW420 O450:O452 JK450:JK452 TG450:TG452 ADC450:ADC452 AMY450:AMY452 AWU450:AWU452 BGQ450:BGQ452 BQM450:BQM452 CAI450:CAI452 CKE450:CKE452 CUA450:CUA452 DDW450:DDW452 DNS450:DNS452 DXO450:DXO452 EHK450:EHK452 ERG450:ERG452 FBC450:FBC452 FKY450:FKY452 FUU450:FUU452 GEQ450:GEQ452 GOM450:GOM452 GYI450:GYI452 HIE450:HIE452 HSA450:HSA452 IBW450:IBW452 ILS450:ILS452 IVO450:IVO452 JFK450:JFK452 JPG450:JPG452 JZC450:JZC452 KIY450:KIY452 KSU450:KSU452 LCQ450:LCQ452 LMM450:LMM452 LWI450:LWI452 MGE450:MGE452 MQA450:MQA452 MZW450:MZW452 NJS450:NJS452 NTO450:NTO452 ODK450:ODK452 ONG450:ONG452 OXC450:OXC452 PGY450:PGY452 PQU450:PQU452 QAQ450:QAQ452 QKM450:QKM452 QUI450:QUI452 REE450:REE452 ROA450:ROA452 RXW450:RXW452 SHS450:SHS452 SRO450:SRO452 TBK450:TBK452 TLG450:TLG452 TVC450:TVC452 UEY450:UEY452 UOU450:UOU452 UYQ450:UYQ452 VIM450:VIM452 VSI450:VSI452 WCE450:WCE452 WMA450:WMA452 WMA458 WCE458 VSI458 VIM458 UYQ458 UOU458 UEY458 TVC458 TLG458 TBK458 SRO458 SHS458 RXW458 ROA458 REE458 QUI458 QKM458 QAQ458 PQU458 PGY458 OXC458 ONG458 ODK458 NTO458 NJS458 MZW458 MQA458 MGE458 LWI458 LMM458 LCQ458 KSU458 KIY458 JZC458 JPG458 JFK458 IVO458 ILS458 IBW458 HSA458 HIE458 GYI458 GOM458 GEQ458 FUU458 FKY458 FBC458 ERG458 EHK458 DXO458 DNS458 DDW458 CUA458 CKE458 CAI458 BQM458 BGQ458 AWU458 AMY458 ADC458 TG458 JK458 O458 O4246:O4276 WVW458 WVW444:WVW445 WMA444:WMA445 WCE444:WCE445 VSI444:VSI445 VIM444:VIM445 UYQ444:UYQ445 UOU444:UOU445 UEY444:UEY445 TVC444:TVC445 TLG444:TLG445 TBK444:TBK445 SRO444:SRO445 SHS444:SHS445 RXW444:RXW445 ROA444:ROA445 REE444:REE445 QUI444:QUI445 QKM444:QKM445 QAQ444:QAQ445 PQU444:PQU445 PGY444:PGY445 OXC444:OXC445 ONG444:ONG445 ODK444:ODK445 NTO444:NTO445 NJS444:NJS445 MZW444:MZW445 MQA444:MQA445 MGE444:MGE445 LWI444:LWI445 LMM444:LMM445 LCQ444:LCQ445 KSU444:KSU445 KIY444:KIY445 JZC444:JZC445 JPG444:JPG445 JFK444:JFK445 IVO444:IVO445 ILS444:ILS445 IBW444:IBW445 HSA444:HSA445 HIE444:HIE445 GYI444:GYI445 GOM444:GOM445 GEQ444:GEQ445 FUU444:FUU445 FKY444:FKY445 FBC444:FBC445 ERG444:ERG445 EHK444:EHK445 DXO444:DXO445 DNS444:DNS445 DDW444:DDW445 CUA444:CUA445 CKE444:CKE445 CAI444:CAI445 BQM444:BQM445 BGQ444:BGQ445 AWU444:AWU445 AMY444:AMY445 ADC444:ADC445 TG444:TG445 JK444:JK445 O444:O446 WVW438:WVW440 WMA438:WMA440 WCE438:WCE440 VSI438:VSI440 VIM438:VIM440 UYQ438:UYQ440 UOU438:UOU440 UEY438:UEY440 TVC438:TVC440 TLG438:TLG440 TBK438:TBK440 SRO438:SRO440 SHS438:SHS440 RXW438:RXW440 ROA438:ROA440 REE438:REE440 QUI438:QUI440 QKM438:QKM440 QAQ438:QAQ440 PQU438:PQU440 PGY438:PGY440 OXC438:OXC440 ONG438:ONG440 ODK438:ODK440 NTO438:NTO440 NJS438:NJS440 MZW438:MZW440 MQA438:MQA440 MGE438:MGE440 LWI438:LWI440 LMM438:LMM440 LCQ438:LCQ440 KSU438:KSU440 KIY438:KIY440 JZC438:JZC440 JPG438:JPG440 JFK438:JFK440 IVO438:IVO440 ILS438:ILS440 IBW438:IBW440 HSA438:HSA440 HIE438:HIE440 GYI438:GYI440 GOM438:GOM440 GEQ438:GEQ440 FUU438:FUU440 FKY438:FKY440 FBC438:FBC440 ERG438:ERG440 EHK438:EHK440 DXO438:DXO440 DNS438:DNS440 DDW438:DDW440 CUA438:CUA440 CKE438:CKE440 CAI438:CAI440 BQM438:BQM440 BGQ438:BGQ440 AWU438:AWU440 AMY438:AMY440 ADC438:ADC440 TG438:TG440 JK438:JK440 O435:O440 O431 O2496:O2497 WVW450:WVW452 UOU4871 WVW501 JK468:JK474 TG468:TG474 ADC468:ADC474 AMY468:AMY474 AWU468:AWU474 BGQ468:BGQ474 BQM468:BQM474 CAI468:CAI474 CKE468:CKE474 CUA468:CUA474 DDW468:DDW474 DNS468:DNS474 DXO468:DXO474 EHK468:EHK474 ERG468:ERG474 FBC468:FBC474 FKY468:FKY474 FUU468:FUU474 GEQ468:GEQ474 GOM468:GOM474 GYI468:GYI474 HIE468:HIE474 HSA468:HSA474 IBW468:IBW474 ILS468:ILS474 IVO468:IVO474 JFK468:JFK474 JPG468:JPG474 JZC468:JZC474 KIY468:KIY474 KSU468:KSU474 LCQ468:LCQ474 LMM468:LMM474 LWI468:LWI474 MGE468:MGE474 MQA468:MQA474 MZW468:MZW474 NJS468:NJS474 NTO468:NTO474 ODK468:ODK474 ONG468:ONG474 OXC468:OXC474 PGY468:PGY474 PQU468:PQU474 QAQ468:QAQ474 QKM468:QKM474 QUI468:QUI474 REE468:REE474 ROA468:ROA474 RXW468:RXW474 SHS468:SHS474 SRO468:SRO474 TBK468:TBK474 TLG468:TLG474 TVC468:TVC474 UEY468:UEY474 UOU468:UOU474 UYQ468:UYQ474 VIM468:VIM474 VSI468:VSI474 WCE468:WCE474 WMA468:WMA474 WVW468:WVW474 UEY4871 TVC4871 JK494 TG494 ADC494 AMY494 AWU494 BGQ494 BQM494 CAI494 CKE494 CUA494 DDW494 DNS494 DXO494 EHK494 ERG494 FBC494 FKY494 FUU494 GEQ494 GOM494 GYI494 HIE494 HSA494 IBW494 ILS494 IVO494 JFK494 JPG494 JZC494 KIY494 KSU494 LCQ494 LMM494 LWI494 MGE494 MQA494 MZW494 NJS494 NTO494 ODK494 ONG494 OXC494 PGY494 PQU494 QAQ494 QKM494 QUI494 REE494 ROA494 RXW494 SHS494 SRO494 TBK494 TLG494 TVC494 UEY494 UOU494 UYQ494 VIM494 VSI494 WCE494 WMA494 WVW494 TLG4871 JK501 JK499 TG499 ADC499 AMY499 AWU499 BGQ499 BQM499 CAI499 CKE499 CUA499 DDW499 DNS499 DXO499 EHK499 ERG499 FBC499 FKY499 FUU499 GEQ499 GOM499 GYI499 HIE499 HSA499 IBW499 ILS499 IVO499 JFK499 JPG499 JZC499 KIY499 KSU499 LCQ499 LMM499 LWI499 MGE499 MQA499 MZW499 NJS499 NTO499 ODK499 ONG499 OXC499 PGY499 PQU499 QAQ499 QKM499 QUI499 REE499 ROA499 RXW499 SHS499 SRO499 TBK499 TLG499 TVC499 UEY499 UOU499 UYQ499 VIM499 VSI499 WCE499 WMA499 WVW499 TG501 ADC501 AMY501 AWU501 BGQ501 BQM501 CAI501 CKE501 CUA501 DDW501 DNS501 DXO501 EHK501 ERG501 FBC501 FKY501 FUU501 GEQ501 GOM501 GYI501 HIE501 HSA501 IBW501 ILS501 IVO501 JFK501 JPG501 JZC501 KIY501 KSU501 LCQ501 LMM501 LWI501 MGE501 MQA501 MZW501 NJS501 NTO501 ODK501 ONG501 OXC501 PGY501 PQU501 QAQ501 QKM501 QUI501 REE501 ROA501 RXW501 SHS501 SRO501 TBK501 TLG501 TVC501 UEY501 UOU501 UYQ501 VIM501 VSI501 WCE501 WMA501 O1769:O1786 JK486:JK487 TG486:TG487 ADC486:ADC487 AMY486:AMY487 AWU486:AWU487 BGQ486:BGQ487 BQM486:BQM487 CAI486:CAI487 CKE486:CKE487 CUA486:CUA487 DDW486:DDW487 DNS486:DNS487 DXO486:DXO487 EHK486:EHK487 ERG486:ERG487 FBC486:FBC487 FKY486:FKY487 FUU486:FUU487 GEQ486:GEQ487 GOM486:GOM487 GYI486:GYI487 HIE486:HIE487 HSA486:HSA487 IBW486:IBW487 ILS486:ILS487 IVO486:IVO487 JFK486:JFK487 JPG486:JPG487 JZC486:JZC487 KIY486:KIY487 KSU486:KSU487 LCQ486:LCQ487 LMM486:LMM487 LWI486:LWI487 MGE486:MGE487 MQA486:MQA487 MZW486:MZW487 NJS486:NJS487 NTO486:NTO487 ODK486:ODK487 ONG486:ONG487 OXC486:OXC487 PGY486:PGY487 PQU486:PQU487 QAQ486:QAQ487 QKM486:QKM487 QUI486:QUI487 REE486:REE487 ROA486:ROA487 RXW486:RXW487 SHS486:SHS487 SRO486:SRO487 TBK486:TBK487 TLG486:TLG487 TVC486:TVC487 UEY486:UEY487 UOU486:UOU487 UYQ486:UYQ487 VIM486:VIM487 VSI486:VSI487 WCE486:WCE487 WMA486:WMA487 WVW486:WVW487 AMY379:AMY380 AWU379:AWU380 BGQ379:BGQ380 BQM379:BQM380 CAI379:CAI380 CKE379:CKE380 CUA379:CUA380 DDW379:DDW380 DNS379:DNS380 DXO379:DXO380 EHK379:EHK380 ERG379:ERG380 FBC379:FBC380 FKY379:FKY380 FUU379:FUU380 GEQ379:GEQ380 GOM379:GOM380 GYI379:GYI380 HIE379:HIE380 HSA379:HSA380 IBW379:IBW380 ILS379:ILS380 IVO379:IVO380 JFK379:JFK380 JPG379:JPG380 JZC379:JZC380 KIY379:KIY380 KSU379:KSU380 LCQ379:LCQ380 LMM379:LMM380 LWI379:LWI380 MGE379:MGE380 MQA379:MQA380 MZW379:MZW380 NJS379:NJS380 NTO379:NTO380 ODK379:ODK380 ONG379:ONG380 OXC379:OXC380 PGY379:PGY380 PQU379:PQU380 QAQ379:QAQ380 QKM379:QKM380 QUI379:QUI380 REE379:REE380 ROA379:ROA380 RXW379:RXW380 SHS379:SHS380 SRO379:SRO380 TBK379:TBK380 TLG379:TLG380 TVC379:TVC380 UEY379:UEY380 UOU379:UOU380 UYQ379:UYQ380 VIM379:VIM380 VSI379:VSI380 WCE379:WCE380 WMA379:WMA380 WVW379:WVW380 JK379:JK380 TG379:TG380 ADC379:ADC380 O3231 O3195 O3193 WMA411:WMA412 WCE411:WCE412 VSI411:VSI412 VIM411:VIM412 UYQ411:UYQ412 UOU411:UOU412 UEY411:UEY412 TVC411:TVC412 TLG411:TLG412 TBK411:TBK412 SRO411:SRO412 SHS411:SHS412 RXW411:RXW412 ROA411:ROA412 REE411:REE412 QUI411:QUI412 QKM411:QKM412 QAQ411:QAQ412 PQU411:PQU412 PGY411:PGY412 OXC411:OXC412 ONG411:ONG412 ODK411:ODK412 NTO411:NTO412 NJS411:NJS412 MZW411:MZW412 MQA411:MQA412 MGE411:MGE412 LWI411:LWI412 LMM411:LMM412 LCQ411:LCQ412 KSU411:KSU412 KIY411:KIY412 JZC411:JZC412 JPG411:JPG412 JFK411:JFK412 IVO411:IVO412 ILS411:ILS412 IBW411:IBW412 HSA411:HSA412 HIE411:HIE412 GYI411:GYI412 GOM411:GOM412 GEQ411:GEQ412 FUU411:FUU412 FKY411:FKY412 FBC411:FBC412 ERG411:ERG412 EHK411:EHK412 DXO411:DXO412 DNS411:DNS412 DDW411:DDW412 CUA411:CUA412 CKE411:CKE412 CAI411:CAI412 BQM411:BQM412 BGQ411:BGQ412 AWU411:AWU412 AMY411:AMY412 ADC411:ADC412 TG411:TG412 JK411:JK412 WVW411:WVW412 JK393:JK394 TG393:TG394 ADC393:ADC394 AMY393:AMY394 AWU393:AWU394 BGQ393:BGQ394 BQM393:BQM394 CAI393:CAI394 CKE393:CKE394 CUA393:CUA394 DDW393:DDW394 DNS393:DNS394 DXO393:DXO394 EHK393:EHK394 ERG393:ERG394 FBC393:FBC394 FKY393:FKY394 FUU393:FUU394 GEQ393:GEQ394 GOM393:GOM394 GYI393:GYI394 HIE393:HIE394 HSA393:HSA394 IBW393:IBW394 ILS393:ILS394 IVO393:IVO394 JFK393:JFK394 JPG393:JPG394 JZC393:JZC394 KIY393:KIY394 KSU393:KSU394 LCQ393:LCQ394 LMM393:LMM394 LWI393:LWI394 MGE393:MGE394 MQA393:MQA394 MZW393:MZW394 NJS393:NJS394 NTO393:NTO394 ODK393:ODK394 ONG393:ONG394 OXC393:OXC394 PGY393:PGY394 PQU393:PQU394 QAQ393:QAQ394 QKM393:QKM394 QUI393:QUI394 REE393:REE394 ROA393:ROA394 RXW393:RXW394 SHS393:SHS394 SRO393:SRO394 TBK393:TBK394 TLG393:TLG394 TVC393:TVC394 UEY393:UEY394 UOU393:UOU394 UYQ393:UYQ394 VIM393:VIM394 VSI393:VSI394 WCE393:WCE394 WMA393:WMA394 WVW393:WVW394 O3642:O3644 JK524:JK525 TG524:TG525 ADC524:ADC525 AMY524:AMY525 AWU524:AWU525 BGQ524:BGQ525 BQM524:BQM525 CAI524:CAI525 CKE524:CKE525 CUA524:CUA525 DDW524:DDW525 DNS524:DNS525 DXO524:DXO525 EHK524:EHK525 ERG524:ERG525 FBC524:FBC525 FKY524:FKY525 FUU524:FUU525 GEQ524:GEQ525 GOM524:GOM525 GYI524:GYI525 HIE524:HIE525 HSA524:HSA525 IBW524:IBW525 ILS524:ILS525 IVO524:IVO525 JFK524:JFK525 JPG524:JPG525 JZC524:JZC525 KIY524:KIY525 KSU524:KSU525 LCQ524:LCQ525 LMM524:LMM525 LWI524:LWI525 MGE524:MGE525 MQA524:MQA525 MZW524:MZW525 NJS524:NJS525 NTO524:NTO525 ODK524:ODK525 ONG524:ONG525 OXC524:OXC525 PGY524:PGY525 PQU524:PQU525 QAQ524:QAQ525 QKM524:QKM525 QUI524:QUI525 REE524:REE525 ROA524:ROA525 RXW524:RXW525 SHS524:SHS525 SRO524:SRO525 TBK524:TBK525 TLG524:TLG525 TVC524:TVC525 UEY524:UEY525 UOU524:UOU525 UYQ524:UYQ525 VIM524:VIM525 VSI524:VSI525 WCE524:WCE525 WMA524:WMA525 WVW524:WVW525 O535:O543 O793:O795 O1376 O1378:O1393 N1377 O1434:O1441 O1453 O1344:O1350 O1361 O1476 O1539:O1564 O1591:O1596 O767:O768 O1625:O1631 O1856:O1883 O3188 O1885:O1889 O2521:O2599 O3202 O313:O335 O2301:O2303 O3252:O3286 O4199:O4202 O1900:O1908 O2176 O1979:O2102 O2427:O2428 O2416:O2421 O2407:O2410 O4800:O4836 O4568 O2317:O2322 O2305 O4384:O4387 O3210 O3085 O3060:O3065 O3032:O3040 O2996:O3029 O2977:O2984 O2991:O2994 O2107:O2138 O1895:O1898 O4742:O4749 O3214:O3215 O2508:O2517 O3109 O2618:O2620" xr:uid="{00000000-0002-0000-0300-000013000000}">
      <formula1>#REF!</formula1>
    </dataValidation>
    <dataValidation type="list" errorStyle="warning" allowBlank="1" showInputMessage="1" showErrorMessage="1" errorTitle="Внимание" error="Общество отсутствует в справочнике" sqref="C4853:C4858 C1903:C1904 C1900 C1886:C1887 B1885:B1889 C163 C2110 B1083:B1135 C3535:C3615 C3444:C3533 C3414:C3442 C3412 C3409:C3410 C3385:C3407 B3385:B3615 C4801:C4802 B460:B523 TKT4871 TAX4871 SRB4871 SHF4871 RXJ4871 RNN4871 RDR4871 QTV4871 QJZ4871 QAD4871 PQH4871 PGL4871 OWP4871 OMT4871 OCX4871 NTB4871 NJF4871 MZJ4871 MPN4871 MFR4871 LVV4871 LLZ4871 LCD4871 KSH4871 KIL4871 JYP4871 JOT4871 JEX4871 IVB4871 ILF4871 IBJ4871 HRN4871 HHR4871 GXV4871 GNZ4871 GED4871 FUH4871 FKL4871 FAP4871 EQT4871 EGX4871 DXB4871 DNF4871 DDJ4871 CTN4871 CJR4871 BZV4871 BPZ4871 BGD4871 AWH4871 AML4871 ACP4871 ST4871 IX4871 WVJ4871 WLN4871 B4800:B4891 C4805:C4817 C467:C473 C475:C477 C4839:C4845 C4827:C4837 C461:C462 C464:C465 B4789 B4690:B4714 B4107:B4108 B4757:B4785 B4742:B4749 B4645 B4572:B4574 B4538:B4539 B4530:B4535 B4503 B4464 B4396:B4398 B2666:C2733 B2664 B2640:C2659 B4525 B4386:B4387 B4384:C4385 B4354:B4376 B3176:B3183 B2331:B2332 B4350:B4352 B561:B595 WBR4871 ST16:ST87 IX16:IX87 WVJ16:WVJ87 WLN16:WLN87 WBR16:WBR87 VRV16:VRV87 VHZ16:VHZ87 UYD16:UYD87 UOH16:UOH87 UEL16:UEL87 TUP16:TUP87 TKT16:TKT87 TAX16:TAX87 SRB16:SRB87 SHF16:SHF87 RXJ16:RXJ87 RNN16:RNN87 RDR16:RDR87 QTV16:QTV87 QJZ16:QJZ87 QAD16:QAD87 PQH16:PQH87 PGL16:PGL87 OWP16:OWP87 OMT16:OMT87 OCX16:OCX87 NTB16:NTB87 NJF16:NJF87 MZJ16:MZJ87 MPN16:MPN87 MFR16:MFR87 LVV16:LVV87 LLZ16:LLZ87 LCD16:LCD87 KSH16:KSH87 KIL16:KIL87 JYP16:JYP87 JOT16:JOT87 JEX16:JEX87 IVB16:IVB87 ILF16:ILF87 IBJ16:IBJ87 HRN16:HRN87 HHR16:HHR87 GXV16:GXV87 GNZ16:GNZ87 GED16:GED87 FUH16:FUH87 FKL16:FKL87 FAP16:FAP87 EQT16:EQT87 EGX16:EGX87 DXB16:DXB87 DNF16:DNF87 DDJ16:DDJ87 CTN16:CTN87 CJR16:CJR87 BZV16:BZV87 BPZ16:BPZ87 BGD16:BGD87 AWH16:AWH87 AML16:AML87 ACP16:ACP87 B4315:B4317 B4281 B1974:B2056 B2278 B4296:B4306 C4285 B4309 B4226:B4227 B4208:B4210 B2182:B2252 B4239:B4241 B4229 B4206 C4205 C1104:C1118 B2971:B2984 C1824 C1819:C1822 B4191:B4192 B4188 B4114:B4116 B4112 B4104 C2122:C2125 C3023 B2996:B3040 B4120 B4243 B2953 B4029:B4100 B4018:B4020 C3995:C4005 C3991:C3993 B3990:B4005 B3904:C3981 C3657:C3674 C3654:C3655 B3654:B3674 B919:C920 IX784:IX788 WVJ784:WVJ788 WLN784:WLN788 WBR784:WBR788 VRV784:VRV788 VHZ784:VHZ788 UYD784:UYD788 UOH784:UOH788 UEL784:UEL788 TUP784:TUP788 TKT784:TKT788 TAX784:TAX788 SRB784:SRB788 SHF784:SHF788 RXJ784:RXJ788 RNN784:RNN788 RDR784:RDR788 QTV784:QTV788 QJZ784:QJZ788 QAD784:QAD788 PQH784:PQH788 PGL784:PGL788 OWP784:OWP788 OMT784:OMT788 OCX784:OCX788 NTB784:NTB788 NJF784:NJF788 MZJ784:MZJ788 MPN784:MPN788 MFR784:MFR788 LVV784:LVV788 LLZ784:LLZ788 LCD784:LCD788 KSH784:KSH788 KIL784:KIL788 JYP784:JYP788 JOT784:JOT788 JEX784:JEX788 IVB784:IVB788 ILF784:ILF788 IBJ784:IBJ788 HRN784:HRN788 HHR784:HHR788 GXV784:GXV788 GNZ784:GNZ788 GED784:GED788 FUH784:FUH788 FKL784:FKL788 FAP784:FAP788 EQT784:EQT788 EGX784:EGX788 DXB784:DXB788 DNF784:DNF788 DDJ784:DDJ788 CTN784:CTN788 CJR784:CJR788 BZV784:BZV788 BPZ784:BPZ788 BGD784:BGD788 AWH784:AWH788 AML784:AML788 ACP784:ACP788 ST784:ST788 B781:B788 C783:C788 C2639 B2634:C2635 G2305 E2305 G2301 E2301 B2296 B2288 B2276 B2298 C2909:C2912 C4875:C4876 B1661:B1758 C1730:C1739 C1727:C1728 C1721:C1725 C1718:C1719 C1714:C1716 C1700:C1709 C1695:C1698 C1690:C1693 C1741:C1756 C399:C403 C396:C397 C392:C393 C390 C388 C383:C386 C380:C381 C370:C377 C360:C368 C354:C358 C342:C350 C338:C340 C1134:C1135 C1130:C1131 C1124:C1128 C1120:C1121 C996 C990 C982 C979 C975:C977 C972:C973 C969:C970 C965:C967 C963 C955:C959 C950 C943:C944 B938 B934 B932:C932 C924 C908:C913 C906 C895:C896 C890:C891 C884:C885 C881:C882 C870:C879 B873:B879 C865:C866 C859:C862 C1289 C1005:C1006 B1011:B1020 IX870 ST870 ACP870 AML870 AWH870 BGD870 BPZ870 BZV870 CJR870 CTN870 DDJ870 DNF870 DXB870 EGX870 EQT870 FAP870 FKL870 FUH870 GED870 GNZ870 GXV870 HHR870 HRN870 IBJ870 ILF870 IVB870 JEX870 JOT870 JYP870 KIL870 KSH870 LCD870 LLZ870 LVV870 MFR870 MPN870 MZJ870 NJF870 NTB870 OCX870 OMT870 OWP870 PGL870 PQH870 QAD870 QJZ870 QTV870 RDR870 RNN870 RXJ870 SHF870 SRB870 TAX870 TKT870 TUP870 UEL870 UOH870 UYD870 VHZ870 VRV870 WBR870 WLN870 WVJ870 WVJ883:WVK883 IX883:IY883 ST883:SU883 ACP883:ACQ883 AML883:AMM883 AWH883:AWI883 BGD883:BGE883 BPZ883:BQA883 BZV883:BZW883 CJR883:CJS883 CTN883:CTO883 DDJ883:DDK883 DNF883:DNG883 DXB883:DXC883 EGX883:EGY883 EQT883:EQU883 FAP883:FAQ883 FKL883:FKM883 FUH883:FUI883 GED883:GEE883 GNZ883:GOA883 GXV883:GXW883 HHR883:HHS883 HRN883:HRO883 IBJ883:IBK883 ILF883:ILG883 IVB883:IVC883 JEX883:JEY883 JOT883:JOU883 JYP883:JYQ883 KIL883:KIM883 KSH883:KSI883 LCD883:LCE883 LLZ883:LMA883 LVV883:LVW883 MFR883:MFS883 MPN883:MPO883 MZJ883:MZK883 NJF883:NJG883 NTB883:NTC883 OCX883:OCY883 OMT883:OMU883 OWP883:OWQ883 PGL883:PGM883 PQH883:PQI883 QAD883:QAE883 QJZ883:QKA883 QTV883:QTW883 RDR883:RDS883 RNN883:RNO883 RXJ883:RXK883 SHF883:SHG883 SRB883:SRC883 TAX883:TAY883 TKT883:TKU883 TUP883:TUQ883 UEL883:UEM883 UOH883:UOI883 UYD883:UYE883 VHZ883:VIA883 VRV883:VRW883 WBR883:WBS883 WLN883:WLO883 B883:B884 B907:C907 B923:C923 C916 C927:C928 C933:C935 C937:C941 B951:B959 C952:C953 B965:B969 B830:B835 B855:B870 C1023:C1035 B1023:B1042 C1002 C1197 B1048:B1050 C1000 C1209:C1210 C1214:C1218 C1220:C1224 C1226:C1230 C1232 C1244:C1245 B1142:B1148 WLN1088 WBR1088 VRV1088 VHZ1088 UYD1088 UOH1088 UEL1088 TUP1088 TKT1088 TAX1088 SRB1088 SHF1088 RXJ1088 RNN1088 RDR1088 QTV1088 QJZ1088 QAD1088 PQH1088 PGL1088 OWP1088 OMT1088 OCX1088 NTB1088 NJF1088 MZJ1088 MPN1088 MFR1088 LVV1088 LLZ1088 LCD1088 KSH1088 KIL1088 JYP1088 JOT1088 JEX1088 IVB1088 ILF1088 IBJ1088 HRN1088 HHR1088 GXV1088 GNZ1088 GED1088 FUH1088 FKL1088 FAP1088 EQT1088 EGX1088 DXB1088 DNF1088 DDJ1088 CTN1088 CJR1088 BZV1088 BPZ1088 BGD1088 AWH1088 AML1088 ACP1088 ST1088 IX1088 WVJ1088 B1170:B1172 B1176:C1182 C1195 C1249 C1011:C1019 C1234:C1241 C1251:C1280 C1203:C1206 C1154:C1160 C1302 C256:C259 IX117:IX130 ST117:ST130 ACP117:ACP130 AML117:AML130 AWH117:AWH130 BGD117:BGD130 BPZ117:BPZ130 BZV117:BZV130 CJR117:CJR130 CTN117:CTN130 DDJ117:DDJ130 DNF117:DNF130 DXB117:DXB130 EGX117:EGX130 EQT117:EQT130 FAP117:FAP130 FKL117:FKL130 FUH117:FUH130 GED117:GED130 GNZ117:GNZ130 GXV117:GXV130 HHR117:HHR130 HRN117:HRN130 IBJ117:IBJ130 ILF117:ILF130 IVB117:IVB130 JEX117:JEX130 JOT117:JOT130 JYP117:JYP130 KIL117:KIL130 KSH117:KSH130 LCD117:LCD130 LLZ117:LLZ130 LVV117:LVV130 MFR117:MFR130 MPN117:MPN130 MZJ117:MZJ130 NJF117:NJF130 NTB117:NTB130 OCX117:OCX130 OMT117:OMT130 OWP117:OWP130 PGL117:PGL130 PQH117:PQH130 QAD117:QAD130 QJZ117:QJZ130 QTV117:QTV130 RDR117:RDR130 RNN117:RNN130 RXJ117:RXJ130 SHF117:SHF130 SRB117:SRB130 TAX117:TAX130 TKT117:TKT130 TUP117:TUP130 UEL117:UEL130 UOH117:UOH130 UYD117:UYD130 VHZ117:VHZ130 VRV117:VRV130 WBR117:WBR130 WLN117:WLN130 WVJ117:WVJ130 WLN107 WBR107 VRV107 VHZ107 UYD107 UOH107 UEL107 TUP107 TKT107 TAX107 SRB107 SHF107 RXJ107 RNN107 RDR107 QTV107 QJZ107 QAD107 PQH107 PGL107 OWP107 OMT107 OCX107 NTB107 NJF107 MZJ107 MPN107 MFR107 LVV107 LLZ107 LCD107 KSH107 KIL107 JYP107 JOT107 JEX107 IVB107 ILF107 IBJ107 HRN107 HHR107 GXV107 GNZ107 GED107 FUH107 FKL107 FAP107 EQT107 EGX107 DXB107 DNF107 DDJ107 CTN107 CJR107 BZV107 BPZ107 BGD107 AWH107 AML107 ACP107 ST107 IX107 WVJ111 WLN111 WBR111 VRV111 VHZ111 UYD111 UOH111 UEL111 TUP111 TKT111 TAX111 SRB111 SHF111 RXJ111 RNN111 RDR111 QTV111 QJZ111 QAD111 PQH111 PGL111 OWP111 OMT111 OCX111 NTB111 NJF111 MZJ111 MPN111 MFR111 LVV111 LLZ111 LCD111 KSH111 KIL111 JYP111 JOT111 JEX111 IVB111 ILF111 IBJ111 HRN111 HHR111 GXV111 GNZ111 GED111 FUH111 FKL111 FAP111 EQT111 EGX111 DXB111 DNF111 DDJ111 CTN111 CJR111 BZV111 BPZ111 BGD111 AWH111 AML111 ACP111 ST111 IX111 WVJ107 WVJ145 WLN145 WBR145 VRV145 VHZ145 UYD145 UOH145 UEL145 TUP145 TKT145 TAX145 SRB145 SHF145 RXJ145 RNN145 RDR145 QTV145 QJZ145 QAD145 PQH145 PGL145 OWP145 OMT145 OCX145 NTB145 NJF145 MZJ145 MPN145 MFR145 LVV145 LLZ145 LCD145 KSH145 KIL145 JYP145 JOT145 JEX145 IVB145 ILF145 IBJ145 HRN145 HHR145 GXV145 GNZ145 GED145 FUH145 FKL145 FAP145 EQT145 EGX145 DXB145 DNF145 DDJ145 CTN145 CJR145 BZV145 BPZ145 BGD145 AWH145 AML145 ACP145 ST145 IX145 C22 WVJ133:WVJ138 WLN133:WLN138 WBR133:WBR138 VRV133:VRV138 VHZ133:VHZ138 UYD133:UYD138 UOH133:UOH138 UEL133:UEL138 TUP133:TUP138 TKT133:TKT138 TAX133:TAX138 SRB133:SRB138 SHF133:SHF138 RXJ133:RXJ138 RNN133:RNN138 RDR133:RDR138 QTV133:QTV138 QJZ133:QJZ138 QAD133:QAD138 PQH133:PQH138 PGL133:PGL138 OWP133:OWP138 OMT133:OMT138 OCX133:OCX138 NTB133:NTB138 NJF133:NJF138 MZJ133:MZJ138 MPN133:MPN138 MFR133:MFR138 LVV133:LVV138 LLZ133:LLZ138 LCD133:LCD138 KSH133:KSH138 KIL133:KIL138 JYP133:JYP138 JOT133:JOT138 JEX133:JEX138 IVB133:IVB138 ILF133:ILF138 IBJ133:IBJ138 HRN133:HRN138 HHR133:HHR138 GXV133:GXV138 GNZ133:GNZ138 GED133:GED138 FUH133:FUH138 FKL133:FKL138 FAP133:FAP138 EQT133:EQT138 EGX133:EGX138 DXB133:DXB138 DNF133:DNF138 DDJ133:DDJ138 CTN133:CTN138 CJR133:CJR138 BZV133:BZV138 BPZ133:BPZ138 BGD133:BGD138 AWH133:AWH138 AML133:AML138 ACP133:ACP138 ST133:ST138 BGD340:BGE340 IX321:IX322 BPZ340:BQA340 BZV340:BZW340 CJR340:CJS340 CTN340:CTO340 DDJ340:DDK340 DNF340:DNG340 DXB340:DXC340 EGX340:EGY340 EQT340:EQU340 FAP340:FAQ340 FKL340:FKM340 FUH340:FUI340 GED340:GEE340 GNZ340:GOA340 GXV340:GXW340 HHR340:HHS340 HRN340:HRO340 IBJ340:IBK340 ILF340:ILG340 IVB340:IVC340 JEX340:JEY340 JOT340:JOU340 JYP340:JYQ340 KIL340:KIM340 KSH340:KSI340 LCD340:LCE340 LLZ340:LMA340 LVV340:LVW340 MFR340:MFS340 MPN340:MPO340 MZJ340:MZK340 NJF340:NJG340 NTB340:NTC340 OCX340:OCY340 OMT340:OMU340 OWP340:OWQ340 PGL340:PGM340 PQH340:PQI340 QAD340:QAE340 QJZ340:QKA340 QTV340:QTW340 RDR340:RDS340 RNN340:RNO340 RXJ340:RXK340 SHF340:SHG340 SRB340:SRC340 TAX340:TAY340 TKT340:TKU340 TUP340:TUQ340 UEL340:UEM340 UOH340:UOI340 UYD340:UYE340 VHZ340:VIA340 VRV340:VRW340 WBR340:WBS340 WLN340:WLO340 WVJ340:WVK340 IX300 ST300 ACP300 AML300 AWH300 BGD300 BPZ300 BZV300 CJR300 CTN300 DDJ300 DNF300 DXB300 EGX300 EQT300 FAP300 FKL300 FUH300 GED300 GNZ300 GXV300 HHR300 HRN300 IBJ300 ILF300 IVB300 JEX300 JOT300 JYP300 KIL300 KSH300 LCD300 LLZ300 LVV300 MFR300 MPN300 MZJ300 NJF300 NTB300 OCX300 OMT300 OWP300 PGL300 PQH300 QAD300 QJZ300 QTV300 RDR300 RNN300 RXJ300 SHF300 SRB300 TAX300 TKT300 TUP300 UEL300 UOH300 UYD300 VHZ300 VRV300 WBR300 WLN300 WVJ300 ST321:ST322 ACP321:ACP322 AML321:AML322 AWH321:AWH322 BGD321:BGD322 BPZ321:BPZ322 BZV321:BZV322 CJR321:CJR322 CTN321:CTN322 DDJ321:DDJ322 DNF321:DNF322 DXB321:DXB322 EGX321:EGX322 EQT321:EQT322 FAP321:FAP322 FKL321:FKL322 FUH321:FUH322 GED321:GED322 GNZ321:GNZ322 GXV321:GXV322 HHR321:HHR322 HRN321:HRN322 IBJ321:IBJ322 ILF321:ILF322 IVB321:IVB322 JEX321:JEX322 JOT321:JOT322 JYP321:JYP322 KIL321:KIL322 KSH321:KSH322 LCD321:LCD322 LLZ321:LLZ322 LVV321:LVV322 MFR321:MFR322 MPN321:MPN322 MZJ321:MZJ322 NJF321:NJF322 NTB321:NTB322 OCX321:OCX322 OMT321:OMT322 OWP321:OWP322 PGL321:PGL322 PQH321:PQH322 QAD321:QAD322 QJZ321:QJZ322 QTV321:QTV322 RDR321:RDR322 RNN321:RNN322 RXJ321:RXJ322 SHF321:SHF322 SRB321:SRB322 TAX321:TAX322 TKT321:TKT322 TUP321:TUP322 UEL321:UEL322 UOH321:UOH322 UYD321:UYD322 VHZ321:VHZ322 VRV321:VRV322 WBR321:WBR322 WLN321:WLN322 AWH340:AWI340 IX340:IY340 ST340:SU340 ACP340:ACQ340 AML340:AMM340 WVJ321:WVJ322 C148:C161 C182 C204:C206 C208:C218 C220:C222 C224 C226 C228:C231 C233:C235 C237:C238 C240:C245 C247 C252 C254 IX133:IX138 B3:B5 B12 C3:C4 C575:C594 B533:B540 C761 C757:C759 C753:C755 C749 C737:C738 C734:C735 C728:C730 B726:C726 B764:C764 UYD651:UYD722 WLO720:WLO722 WBS720:WBS722 VRW720:VRW722 VIA720:VIA722 UYE720:UYE722 UOI720:UOI722 UEM720:UEM722 TUQ720:TUQ722 TKU720:TKU722 TAY720:TAY722 SRC720:SRC722 SHG720:SHG722 RXK720:RXK722 RNO720:RNO722 RDS720:RDS722 QTW720:QTW722 QKA720:QKA722 QAE720:QAE722 PQI720:PQI722 PGM720:PGM722 OWQ720:OWQ722 OMU720:OMU722 OCY720:OCY722 NTC720:NTC722 NJG720:NJG722 MZK720:MZK722 MPO720:MPO722 MFS720:MFS722 LVW720:LVW722 LMA720:LMA722 LCE720:LCE722 KSI720:KSI722 KIM720:KIM722 JYQ720:JYQ722 JOU720:JOU722 JEY720:JEY722 IVC720:IVC722 ILG720:ILG722 IBK720:IBK722 HRO720:HRO722 HHS720:HHS722 GXW720:GXW722 GOA720:GOA722 GEE720:GEE722 FUI720:FUI722 FKM720:FKM722 FAQ720:FAQ722 EQU720:EQU722 EGY720:EGY722 DXC720:DXC722 DNG720:DNG722 DDK720:DDK722 CTO720:CTO722 CJS720:CJS722 BZW720:BZW722 BQA720:BQA722 BGE720:BGE722 AWI720:AWI722 AMM720:AMM722 ACQ720:ACQ722 SU720:SU722 IY720:IY722 WVK697:WVK718 WLO697:WLO718 WBS697:WBS718 VRW697:VRW718 VIA697:VIA718 UYE697:UYE718 UOI697:UOI718 UEM697:UEM718 TUQ697:TUQ718 TKU697:TKU718 TAY697:TAY718 SRC697:SRC718 SHG697:SHG718 RXK697:RXK718 RNO697:RNO718 RDS697:RDS718 QTW697:QTW718 QKA697:QKA718 QAE697:QAE718 PQI697:PQI718 PGM697:PGM718 OWQ697:OWQ718 OMU697:OMU718 OCY697:OCY718 NTC697:NTC718 NJG697:NJG718 MZK697:MZK718 MPO697:MPO718 MFS697:MFS718 LVW697:LVW718 LMA697:LMA718 LCE697:LCE718 KSI697:KSI718 KIM697:KIM718 JYQ697:JYQ718 JOU697:JOU718 JEY697:JEY718 IVC697:IVC718 ILG697:ILG718 IBK697:IBK718 HRO697:HRO718 HHS697:HHS718 GXW697:GXW718 GOA697:GOA718 GEE697:GEE718 FUI697:FUI718 FKM697:FKM718 FAQ697:FAQ718 EQU697:EQU718 EGY697:EGY718 DXC697:DXC718 DNG697:DNG718 DDK697:DDK718 CTO697:CTO718 CJS697:CJS718 BZW697:BZW718 BQA697:BQA718 BGE697:BGE718 AWI697:AWI718 AMM697:AMM718 ACQ697:ACQ718 SU697:SU718 IY697:IY718 UOH651:UOH722 UEL651:UEL722 TUP651:TUP722 TKT651:TKT722 TAX651:TAX722 SRB651:SRB722 SHF651:SHF722 RXJ651:RXJ722 RNN651:RNN722 RDR651:RDR722 QTV651:QTV722 QJZ651:QJZ722 QAD651:QAD722 PQH651:PQH722 PGL651:PGL722 OWP651:OWP722 OMT651:OMT722 OCX651:OCX722 NTB651:NTB722 NJF651:NJF722 MZJ651:MZJ722 MPN651:MPN722 MFR651:MFR722 LVV651:LVV722 LLZ651:LLZ722 LCD651:LCD722 KSH651:KSH722 KIL651:KIL722 JYP651:JYP722 JOT651:JOT722 JEX651:JEX722 IVB651:IVB722 ILF651:ILF722 IBJ651:IBJ722 HRN651:HRN722 HHR651:HHR722 GXV651:GXV722 GNZ651:GNZ722 GED651:GED722 FUH651:FUH722 FKL651:FKL722 FAP651:FAP722 EQT651:EQT722 EGX651:EGX722 DXB651:DXB722 DNF651:DNF722 DDJ651:DDJ722 CTN651:CTN722 CJR651:CJR722 BZV651:BZV722 BPZ651:BPZ722 BGD651:BGD722 AWH651:AWH722 AML651:AML722 ACP651:ACP722 ST651:ST722 IX651:IX722 VHZ651:VHZ722 WVK642:WVK643 WLO642:WLO643 WBS642:WBS643 VRW642:VRW643 VIA642:VIA643 UYE642:UYE643 UOI642:UOI643 UEM642:UEM643 TUQ642:TUQ643 TKU642:TKU643 TAY642:TAY643 SRC642:SRC643 SHG642:SHG643 RXK642:RXK643 RNO642:RNO643 RDS642:RDS643 QTW642:QTW643 QKA642:QKA643 QAE642:QAE643 PQI642:PQI643 PGM642:PGM643 OWQ642:OWQ643 OMU642:OMU643 OCY642:OCY643 NTC642:NTC643 NJG642:NJG643 MZK642:MZK643 MPO642:MPO643 MFS642:MFS643 LVW642:LVW643 LMA642:LMA643 LCE642:LCE643 KSI642:KSI643 KIM642:KIM643 JYQ642:JYQ643 JOU642:JOU643 JEY642:JEY643 IVC642:IVC643 ILG642:ILG643 IBK642:IBK643 HRO642:HRO643 HHS642:HHS643 GXW642:GXW643 GOA642:GOA643 GEE642:GEE643 FUI642:FUI643 FKM642:FKM643 FAQ642:FAQ643 EQU642:EQU643 EGY642:EGY643 DXC642:DXC643 DNG642:DNG643 DDK642:DDK643 CTO642:CTO643 CJS642:CJS643 BZW642:BZW643 BQA642:BQA643 BGE642:BGE643 AWI642:AWI643 AMM642:AMM643 ACQ642:ACQ643 SU642:SU643 IY642:IY643 WVK651:WVK663 WLO651:WLO663 WBS651:WBS663 VRW651:VRW663 VIA651:VIA663 UYE651:UYE663 UOI651:UOI663 UEM651:UEM663 TUQ651:TUQ663 TKU651:TKU663 TAY651:TAY663 SRC651:SRC663 SHG651:SHG663 RXK651:RXK663 RNO651:RNO663 RDS651:RDS663 QTW651:QTW663 QKA651:QKA663 QAE651:QAE663 PQI651:PQI663 PGM651:PGM663 OWQ651:OWQ663 OMU651:OMU663 OCY651:OCY663 NTC651:NTC663 NJG651:NJG663 MZK651:MZK663 MPO651:MPO663 MFS651:MFS663 LVW651:LVW663 LMA651:LMA663 LCE651:LCE663 KSI651:KSI663 KIM651:KIM663 JYQ651:JYQ663 JOU651:JOU663 JEY651:JEY663 IVC651:IVC663 ILG651:ILG663 IBK651:IBK663 HRO651:HRO663 HHS651:HHS663 GXW651:GXW663 GOA651:GOA663 GEE651:GEE663 FUI651:FUI663 FKM651:FKM663 FAQ651:FAQ663 EQU651:EQU663 EGY651:EGY663 DXC651:DXC663 DNG651:DNG663 DDK651:DDK663 CTO651:CTO663 CJS651:CJS663 BZW651:BZW663 BQA651:BQA663 BGE651:BGE663 AWI651:AWI663 AMM651:AMM663 ACQ651:ACQ663 SU651:SU663 IY651:IY663 WVJ651:WVJ722 WLN651:WLN722 C628:C629 B624:B630 C618:C619 B611:B621 CTN605 DDJ605 DNF605 DXB605 EGX605 EQT605 FAP605 FKL605 FUH605 GED605 GNZ605 GXV605 HHR605 HRN605 IBJ605 ILF605 IVB605 JEX605 JOT605 JYP605 KIL605 KSH605 LCD605 LLZ605 LVV605 MFR605 MPN605 MZJ605 NJF605 NTB605 OCX605 OMT605 OWP605 PGL605 PQH605 QAD605 QJZ605 QTV605 RDR605 RNN605 RXJ605 SHF605 SRB605 TAX605 TKT605 TUP605 UEL605 UOH605 UYD605 VHZ605 VRV605 WBR605 WLN605 B603:B607 WVJ605 IX605 ST605 ACP605 AML605 AWH605 BGD605 BPZ605 BZV605 CJR605 WBR651:WBR722 WLO665:WLO695 WBS665:WBS695 VRW665:VRW695 VIA665:VIA695 UYE665:UYE695 UOI665:UOI695 UEM665:UEM695 TUQ665:TUQ695 TKU665:TKU695 TAY665:TAY695 SRC665:SRC695 SHG665:SHG695 RXK665:RXK695 RNO665:RNO695 RDS665:RDS695 QTW665:QTW695 QKA665:QKA695 QAE665:QAE695 PQI665:PQI695 PGM665:PGM695 OWQ665:OWQ695 OMU665:OMU695 OCY665:OCY695 NTC665:NTC695 NJG665:NJG695 MZK665:MZK695 MPO665:MPO695 MFS665:MFS695 LVW665:LVW695 LMA665:LMA695 LCE665:LCE695 KSI665:KSI695 KIM665:KIM695 JYQ665:JYQ695 JOU665:JOU695 JEY665:JEY695 IVC665:IVC695 ILG665:ILG695 IBK665:IBK695 HRO665:HRO695 HHS665:HHS695 GXW665:GXW695 GOA665:GOA695 GEE665:GEE695 FUI665:FUI695 FKM665:FKM695 FAQ665:FAQ695 EQU665:EQU695 WVK720:WVK722 EGY665:EGY695 DXC665:DXC695 DNG665:DNG695 DDK665:DDK695 CTO665:CTO695 CJS665:CJS695 BZW665:BZW695 BQA665:BQA695 BGE665:BGE695 AWI665:AWI695 AMM665:AMM695 ACQ665:ACQ695 SU665:SU695 IY665:IY695 WVK665:WVK695 VRV651:VRV722 C744:C746 B727:B728 C732 B740:C742 IX745 ST745 ACP745 AML745 AWH745 BGD745 BPZ745 BZV745 CJR745 CTN745 DDJ745 DNF745 DXB745 EGX745 EQT745 FAP745 FKL745 FUH745 GED745 GNZ745 GXV745 HHR745 HRN745 IBJ745 ILF745 IVB745 JEX745 JOT745 JYP745 KIL745 KSH745 LCD745 LLZ745 LVV745 MFR745 MPN745 MZJ745 NJF745 NTB745 OCX745 OMT745 OWP745 PGL745 PQH745 QAD745 QJZ745 QTV745 RDR745 RNN745 RXJ745 SHF745 SRB745 TAX745 TKT745 TUP745 UEL745 UOH745 UYD745 VHZ745 VRV745 WBR745 WLN745 WVJ745 VRV641:VRV649 WBR641:WBR649 WLN641:WLN649 WVJ641:WVJ649 IY645:IY649 SU645:SU649 ACQ645:ACQ649 AMM645:AMM649 AWI645:AWI649 BGE645:BGE649 BQA645:BQA649 BZW645:BZW649 CJS645:CJS649 CTO645:CTO649 DDK645:DDK649 DNG645:DNG649 DXC645:DXC649 EGY645:EGY649 EQU645:EQU649 FAQ645:FAQ649 FKM645:FKM649 FUI645:FUI649 GEE645:GEE649 GOA645:GOA649 GXW645:GXW649 HHS645:HHS649 HRO645:HRO649 IBK645:IBK649 ILG645:ILG649 IVC645:IVC649 JEY645:JEY649 JOU645:JOU649 JYQ645:JYQ649 KIM645:KIM649 KSI645:KSI649 LCE645:LCE649 LMA645:LMA649 LVW645:LVW649 MFS645:MFS649 MPO645:MPO649 MZK645:MZK649 NJG645:NJG649 NTC645:NTC649 OCY645:OCY649 OMU645:OMU649 OWQ645:OWQ649 PGM645:PGM649 PQI645:PQI649 QAE645:QAE649 QKA645:QKA649 QTW645:QTW649 RDS645:RDS649 RNO645:RNO649 RXK645:RXK649 SHG645:SHG649 SRC645:SRC649 TAY645:TAY649 TKU645:TKU649 TUQ645:TUQ649 UEM645:UEM649 UOI645:UOI649 UYE645:UYE649 VIA645:VIA649 VRW645:VRW649 WBS645:WBS649 WLO645:WLO649 WVK645:WVK649 VHZ641:VHZ649 IX641:IX649 ST641:ST649 ACP641:ACP649 AML641:AML649 AWH641:AWH649 BGD641:BGD649 BPZ641:BPZ649 BZV641:BZV649 CJR641:CJR649 CTN641:CTN649 DDJ641:DDJ649 DNF641:DNF649 DXB641:DXB649 EGX641:EGX649 EQT641:EQT649 FAP641:FAP649 FKL641:FKL649 FUH641:FUH649 GED641:GED649 GNZ641:GNZ649 GXV641:GXV649 HHR641:HHR649 HRN641:HRN649 IBJ641:IBJ649 ILF641:ILF649 IVB641:IVB649 JEX641:JEX649 JOT641:JOT649 JYP641:JYP649 KIL641:KIL649 KSH641:KSH649 LCD641:LCD649 LLZ641:LLZ649 LVV641:LVV649 MFR641:MFR649 MPN641:MPN649 MZJ641:MZJ649 NJF641:NJF649 NTB641:NTB649 OCX641:OCX649 OMT641:OMT649 OWP641:OWP649 PGL641:PGL649 PQH641:PQH649 QAD641:QAD649 QJZ641:QJZ649 QTV641:QTV649 RDR641:RDR649 RNN641:RNN649 RXJ641:RXJ649 SHF641:SHF649 SRB641:SRB649 TAX641:TAX649 TKT641:TKT649 TUP641:TUP649 UEL641:UEL649 UOH641:UOH649 UYD641:UYD649 B15:B258 VRV4871 B758:B759 IX758:IX759 ST758:ST759 ACP758:ACP759 AML758:AML759 AWH758:AWH759 BGD758:BGD759 BPZ758:BPZ759 BZV758:BZV759 CJR758:CJR759 CTN758:CTN759 DDJ758:DDJ759 DNF758:DNF759 DXB758:DXB759 EGX758:EGX759 EQT758:EQT759 FAP758:FAP759 FKL758:FKL759 FUH758:FUH759 GED758:GED759 GNZ758:GNZ759 GXV758:GXV759 HHR758:HHR759 HRN758:HRN759 IBJ758:IBJ759 ILF758:ILF759 IVB758:IVB759 JEX758:JEX759 JOT758:JOT759 JYP758:JYP759 KIL758:KIL759 KSH758:KSH759 LCD758:LCD759 LLZ758:LLZ759 LVV758:LVV759 MFR758:MFR759 MPN758:MPN759 MZJ758:MZJ759 NJF758:NJF759 NTB758:NTB759 OCX758:OCX759 OMT758:OMT759 OWP758:OWP759 PGL758:PGL759 PQH758:PQH759 QAD758:QAD759 QJZ758:QJZ759 QTV758:QTV759 RDR758:RDR759 RNN758:RNN759 RXJ758:RXJ759 SHF758:SHF759 SRB758:SRB759 TAX758:TAX759 TKT758:TKT759 TUP758:TUP759 UEL758:UEL759 UOH758:UOH759 UYD758:UYD759 VHZ758:VHZ759 VRV758:VRV759 WBR758:WBR759 WLN758:WLN759 WVJ758:WVJ759 B743:B754 C553 B551 C567:C573 C561:C565 B4339 C559 WVJ557:WVJ558 WLN557:WLN558 WBR557:WBR558 VRV557:VRV558 VHZ557:VHZ558 UYD557:UYD558 UOH557:UOH558 UEL557:UEL558 TUP557:TUP558 TKT557:TKT558 TAX557:TAX558 SRB557:SRB558 SHF557:SHF558 RXJ557:RXJ558 RNN557:RNN558 RDR557:RDR558 QTV557:QTV558 QJZ557:QJZ558 QAD557:QAD558 PQH557:PQH558 PGL557:PGL558 OWP557:OWP558 OMT557:OMT558 OCX557:OCX558 NTB557:NTB558 NJF557:NJF558 MZJ557:MZJ558 MPN557:MPN558 MFR557:MFR558 LVV557:LVV558 LLZ557:LLZ558 LCD557:LCD558 KSH557:KSH558 KIL557:KIL558 JYP557:JYP558 JOT557:JOT558 JEX557:JEX558 IVB557:IVB558 ILF557:ILF558 IBJ557:IBJ558 HRN557:HRN558 HHR557:HHR558 GXV557:GXV558 GNZ557:GNZ558 GED557:GED558 FUH557:FUH558 FKL557:FKL558 FAP557:FAP558 EQT557:EQT558 EGX557:EGX558 DXB557:DXB558 DNF557:DNF558 DDJ557:DDJ558 CTN557:CTN558 CJR557:CJR558 BZV557:BZV558 BPZ557:BPZ558 BGD557:BGD558 AWH557:AWH558 AML557:AML558 ACP557:ACP558 ST557:ST558 IX557:IX558 WVJ555 WLN555 WBR555 VRV555 VHZ555 UYD555 UOH555 UEL555 TUP555 TKT555 TAX555 SRB555 SHF555 RXJ555 RNN555 RDR555 QTV555 QJZ555 QAD555 PQH555 PGL555 OWP555 OMT555 OCX555 NTB555 NJF555 MZJ555 MPN555 MFR555 LVV555 LLZ555 LCD555 KSH555 KIL555 JYP555 JOT555 JEX555 IVB555 ILF555 IBJ555 HRN555 HHR555 GXV555 GNZ555 GED555 FUH555 FKL555 FAP555 EQT555 EGX555 DXB555 DNF555 DDJ555 CTN555 CJR555 BZV555 BPZ555 BGD555 AWH555 AML555 ACP555 ST555 IX555 B555:B559 FKL573:FKL595 DDJ561:DDK572 FKL551 FAP551 EQT551 EGX551 DXB551 DNF551 DDJ551 CTN551 CJR551 BZV551 BPZ551 BGD551 AWH551 AML551 ACP551 ST551 IX551 WVJ551 WLN551 WBR551 VRV551 VHZ551 UYD551 UOH551 UEL551 TUP551 TKT551 TAX551 SRB551 SHF551 RXJ551 RNN551 RDR551 QTV551 QJZ551 QAD551 PQH551 PGL551 OWP551 OMT551 OCX551 NTB551 NJF551 MZJ551 MPN551 MFR551 LVV551 LLZ551 LCD551 KSH551 KIL551 JYP551 JOT551 JEX551 IVB551 ILF551 IBJ551 HRN551 HHR551 GXV551 GNZ551 GED551 FUH551 CTN561:CTO572 CJR561:CJS572 BZV561:BZW572 BPZ561:BQA572 BGD561:BGE572 AWH561:AWI572 AML561:AMM572 ACP561:ACQ572 ST561:SU572 IX561:IY572 FAP573:FAP595 EGY575:EGY594 DXC575:DXC594 DNG575:DNG594 DDK575:DDK594 CTO575:CTO594 CJS575:CJS594 BZW575:BZW594 BQA575:BQA594 BGE575:BGE594 AWI575:AWI594 AMM575:AMM594 ACQ575:ACQ594 SU575:SU594 IY575:IY594 WVK575:WVK594 WLO573 WBS573 VRW573 VIA573 UYE573 UOI573 UEM573 TUQ573 TKU573 TAY573 SRC573 SHG573 RXK573 RNO573 RDS573 QTW573 QKA573 QAE573 PQI573 PGM573 OWQ573 OMU573 OCY573 NTC573 NJG573 MZK573 MPO573 MFS573 LVW573 LMA573 LCE573 KSI573 KIM573 JYQ573 JOU573 JEY573 IVC573 ILG573 IBK573 HRO573 HHS573 GXW573 GOA573 GEE573 FUI573 FKM573 FAQ573 EQU573 EGY573 DXC573 DNG573 DDK573 CTO573 CJS573 BZW573 BQA573 BGE573 AWI573 AMM573 ACQ573 SU573 IY573 WVJ561:WVK572 WLN561:WLO572 WBR561:WBS572 VRV561:VRW572 VHZ561:VIA572 UYD561:UYE572 UOH561:UOI572 UEL561:UEM572 TUP561:TUQ572 TKT561:TKU572 TAX561:TAY572 SRB561:SRC572 SHF561:SHG572 RXJ561:RXK572 RNN561:RNO572 RDR561:RDS572 QTV561:QTW572 QJZ561:QKA572 QAD561:QAE572 PQH561:PQI572 PGL561:PGM572 OWP561:OWQ572 OMT561:OMU572 OCX561:OCY572 NTB561:NTC572 NJF561:NJG572 MZJ561:MZK572 MPN561:MPO572 MFR561:MFS572 LVV561:LVW572 LLZ561:LMA572 LCD561:LCE572 KSH561:KSI572 KIL561:KIM572 JYP561:JYQ572 JOT561:JOU572 JEX561:JEY572 IVB561:IVC572 ILF561:ILG572 IBJ561:IBK572 HRN561:HRO572 HHR561:HHS572 GXV561:GXW572 GNZ561:GOA572 GED561:GEE572 FUH561:FUI572 FKL561:FKM572 FAP561:FAQ572 EQT561:EQU572 EGX561:EGY572 DXB561:DXC572 DNF561:DNG572 EQT573:EQT595 EGX573:EGX595 DXB573:DXB595 DNF573:DNF595 DDJ573:DDJ595 CTN573:CTN595 CJR573:CJR595 BZV573:BZV595 BPZ573:BPZ595 BGD573:BGD595 AWH573:AWH595 AML573:AML595 ACP573:ACP595 ST573:ST595 WLO575:WLO594 WBS575:WBS594 VRW575:VRW594 VIA575:VIA594 UYE575:UYE594 UOI575:UOI594 UEM575:UEM594 TUQ575:TUQ594 TKU575:TKU594 TAY575:TAY594 SRC575:SRC594 SHG575:SHG594 RXK575:RXK594 RNO575:RNO594 RDS575:RDS594 QTW575:QTW594 QKA575:QKA594 QAE575:QAE594 PQI575:PQI594 PGM575:PGM594 OWQ575:OWQ594 OMU575:OMU594 OCY575:OCY594 NTC575:NTC594 NJG575:NJG594 MZK575:MZK594 MPO575:MPO594 MFS575:MFS594 LVW575:LVW594 LMA575:LMA594 LCE575:LCE594 KSI575:KSI594 KIM575:KIM594 JYQ575:JYQ594 JOU575:JOU594 JEY575:JEY594 IVC575:IVC594 ILG575:ILG594 IBK575:IBK594 HRO575:HRO594 HHS575:HHS594 GXW575:GXW594 GOA575:GOA594 GEE575:GEE594 FUI575:FUI594 FKM575:FKM594 FAQ575:FAQ594 EQU575:EQU594 WLN573:WLN595 WBR573:WBR595 VRV573:VRV595 VHZ573:VHZ595 UYD573:UYD595 UOH573:UOH595 UEL573:UEL595 TUP573:TUP595 TKT573:TKT595 TAX573:TAX595 SRB573:SRB595 SHF573:SHF595 RXJ573:RXJ595 RNN573:RNN595 RDR573:RDR595 QTV573:QTV595 QJZ573:QJZ595 QAD573:QAD595 PQH573:PQH595 PGL573:PGL595 OWP573:OWP595 OMT573:OMT595 OCX573:OCX595 NTB573:NTB595 NJF573:NJF595 MZJ573:MZJ595 MPN573:MPN595 MFR573:MFR595 LVV573:LVV595 LLZ573:LLZ595 LCD573:LCD595 KSH573:KSH595 KIL573:KIL595 JYP573:JYP595 JOT573:JOT595 JEX573:JEX595 IVB573:IVB595 ILF573:ILF595 IBJ573:IBJ595 HRN573:HRN595 HHR573:HHR595 GXV573:GXV595 GNZ573:GNZ595 GED573:GED595 FUH573:FUH595 WVK573 IX573:IX595 WVJ573:WVJ595 C550 B652:B722 IX782 ST782 ACP782 AML782 AWH782 BGD782 BPZ782 BZV782 CJR782 CTN782 DDJ782 DNF782 DXB782 EGX782 EQT782 FAP782 FKL782 FUH782 GED782 GNZ782 GXV782 HHR782 HRN782 IBJ782 ILF782 IVB782 JEX782 JOT782 JYP782 KIL782 KSH782 LCD782 LLZ782 LVV782 MFR782 MPN782 MZJ782 NJF782 NTB782 OCX782 OMT782 OWP782 PGL782 PQH782 QAD782 QJZ782 QTV782 RDR782 RNN782 RXJ782 SHF782 SRB782 TAX782 TKT782 TUP782 UEL782 UOH782 UYD782 VHZ782 VRV782 WBR782 WLN782 WVJ782 B793:C795 B797:C803 WLN798 WBR798 VRV798 VHZ798 UYD798 UOH798 UEL798 TUP798 TKT798 TAX798 SRB798 SHF798 RXJ798 RNN798 RDR798 QTV798 QJZ798 QAD798 PQH798 PGL798 OWP798 OMT798 OCX798 NTB798 NJF798 MZJ798 MPN798 MFR798 LVV798 LLZ798 LCD798 KSH798 KIL798 JYP798 JOT798 JEX798 IVB798 ILF798 IBJ798 HRN798 HHR798 GXV798 GNZ798 GED798 FUH798 FKL798 FAP798 EQT798 EGX798 DXB798 DNF798 DDJ798 CTN798 CJR798 BZV798 BPZ798 BGD798 AWH798 AML798 ACP798 ST798 IX798 WVJ798 B1195:B1327 WLN418:WLO420 WBR418:WBS420 VRV418:VRW420 VHZ418:VIA420 UYD418:UYE420 UOH418:UOI420 UEL418:UEM420 TUP418:TUQ420 TKT418:TKU420 TAX418:TAY420 SRB418:SRC420 SHF418:SHG420 RXJ418:RXK420 RNN418:RNO420 RDR418:RDS420 QTV418:QTW420 QJZ418:QKA420 QAD418:QAE420 PQH418:PQI420 PGL418:PGM420 OWP418:OWQ420 OMT418:OMU420 OCX418:OCY420 NTB418:NTC420 NJF418:NJG420 MZJ418:MZK420 MPN418:MPO420 MFR418:MFS420 LVV418:LVW420 LLZ418:LMA420 LCD418:LCE420 KSH418:KSI420 KIL418:KIM420 JYP418:JYQ420 JOT418:JOU420 JEX418:JEY420 IVB418:IVC420 ILF418:ILG420 IBJ418:IBK420 HRN418:HRO420 HHR418:HHS420 GXV418:GXW420 GNZ418:GOA420 GED418:GEE420 FUH418:FUI420 FKL418:FKM420 FAP418:FAQ420 EQT418:EQU420 EGX418:EGY420 DXB418:DXC420 DNF418:DNG420 DDJ418:DDK420 CTN418:CTO420 CJR418:CJS420 BZV418:BZW420 BPZ418:BQA420 BGD418:BGE420 AWH418:AWI420 AML418:AMM420 ACP418:ACQ420 ST418:SU420 IX418:IY420 WVJ418:WVK420 WLN450:WLO452 WBR450:WBS452 VRV450:VRW452 VHZ450:VIA452 UYD450:UYE452 UOH450:UOI452 UEL450:UEM452 TUP450:TUQ452 TKT450:TKU452 TAX450:TAY452 SRB450:SRC452 SHF450:SHG452 RXJ450:RXK452 RNN450:RNO452 RDR450:RDS452 QTV450:QTW452 QJZ450:QKA452 QAD450:QAE452 PQH450:PQI452 PGL450:PGM452 OWP450:OWQ452 OMT450:OMU452 OCX450:OCY452 NTB450:NTC452 NJF450:NJG452 MZJ450:MZK452 MPN450:MPO452 MFR450:MFS452 LVV450:LVW452 LLZ450:LMA452 LCD450:LCE452 KSH450:KSI452 KIL450:KIM452 JYP450:JYQ452 JOT450:JOU452 JEX450:JEY452 IVB450:IVC452 ILF450:ILG452 IBJ450:IBK452 HRN450:HRO452 HHR450:HHS452 GXV450:GXW452 GNZ450:GOA452 GED450:GEE452 FUH450:FUI452 FKL450:FKM452 FAP450:FAQ452 EQT450:EQU452 EGX450:EGY452 DXB450:DXC452 DNF450:DNG452 DDJ450:DDK452 CTN450:CTO452 CJR450:CJS452 BZV450:BZW452 BPZ450:BQA452 BGD450:BGE452 AWH450:AWI452 AML450:AMM452 ACP450:ACQ452 ST450:SU452 IX450:IY452 WVJ450:WVK452 WLN458:WLO458 WBR458:WBS458 VRV458:VRW458 VHZ458:VIA458 UYD458:UYE458 UOH458:UOI458 UEL458:UEM458 TUP458:TUQ458 TKT458:TKU458 TAX458:TAY458 SRB458:SRC458 SHF458:SHG458 RXJ458:RXK458 RNN458:RNO458 RDR458:RDS458 QTV458:QTW458 QJZ458:QKA458 QAD458:QAE458 PQH458:PQI458 PGL458:PGM458 OWP458:OWQ458 OMT458:OMU458 OCX458:OCY458 NTB458:NTC458 NJF458:NJG458 MZJ458:MZK458 MPN458:MPO458 MFR458:MFS458 LVV458:LVW458 LLZ458:LMA458 LCD458:LCE458 KSH458:KSI458 KIL458:KIM458 JYP458:JYQ458 JOT458:JOU458 JEX458:JEY458 IVB458:IVC458 ILF458:ILG458 IBJ458:IBK458 HRN458:HRO458 HHR458:HHS458 GXV458:GXW458 GNZ458:GOA458 GED458:GEE458 FUH458:FUI458 FKL458:FKM458 FAP458:FAQ458 EQT458:EQU458 EGX458:EGY458 DXB458:DXC458 DNF458:DNG458 DDJ458:DDK458 CTN458:CTO458 CJR458:CJS458 BZV458:BZW458 BPZ458:BQA458 BGD458:BGE458 AWH458:AWI458 AML458:AMM458 ACP458:ACQ458 ST458:SU458 IX458:IY458 B458:C458 WVJ458:WVK458 C437:C439 WLO438:WLO439 WBS438:WBS439 VRW438:VRW439 VIA438:VIA439 UYE438:UYE439 UOI438:UOI439 UEM438:UEM439 TUQ438:TUQ439 TKU438:TKU439 TAY438:TAY439 SRC438:SRC439 SHG438:SHG439 RXK438:RXK439 RNO438:RNO439 RDS438:RDS439 QTW438:QTW439 QKA438:QKA439 QAE438:QAE439 PQI438:PQI439 PGM438:PGM439 OWQ438:OWQ439 OMU438:OMU439 OCY438:OCY439 NTC438:NTC439 NJG438:NJG439 MZK438:MZK439 MPO438:MPO439 MFS438:MFS439 LVW438:LVW439 LMA438:LMA439 LCE438:LCE439 KSI438:KSI439 KIM438:KIM439 JYQ438:JYQ439 JOU438:JOU439 JEY438:JEY439 IVC438:IVC439 ILG438:ILG439 IBK438:IBK439 HRO438:HRO439 HHS438:HHS439 GXW438:GXW439 GOA438:GOA439 GEE438:GEE439 FUI438:FUI439 FKM438:FKM439 FAQ438:FAQ439 EQU438:EQU439 EGY438:EGY439 DXC438:DXC439 DNG438:DNG439 DDK438:DDK439 CTO438:CTO439 CJS438:CJS439 BZW438:BZW439 BQA438:BQA439 BGE438:BGE439 AWI438:AWI439 AMM438:AMM439 ACQ438:ACQ439 SU438:SU439 IY438:IY439 C446 B445:B446 WLN444:WLN445 WBR444:WBR445 VRV444:VRV445 VHZ444:VHZ445 UYD444:UYD445 UOH444:UOH445 UEL444:UEL445 TUP444:TUP445 TKT444:TKT445 TAX444:TAX445 SRB444:SRB445 SHF444:SHF445 RXJ444:RXJ445 RNN444:RNN445 RDR444:RDR445 QTV444:QTV445 QJZ444:QJZ445 QAD444:QAD445 PQH444:PQH445 PGL444:PGL445 OWP444:OWP445 OMT444:OMT445 OCX444:OCX445 NTB444:NTB445 NJF444:NJF445 MZJ444:MZJ445 MPN444:MPN445 MFR444:MFR445 LVV444:LVV445 LLZ444:LLZ445 LCD444:LCD445 KSH444:KSH445 KIL444:KIL445 JYP444:JYP445 JOT444:JOT445 JEX444:JEX445 IVB444:IVB445 ILF444:ILF445 IBJ444:IBJ445 HRN444:HRN445 HHR444:HHR445 GXV444:GXV445 GNZ444:GNZ445 GED444:GED445 FUH444:FUH445 FKL444:FKL445 FAP444:FAP445 EQT444:EQT445 EGX444:EGX445 DXB444:DXB445 DNF444:DNF445 DDJ444:DDJ445 CTN444:CTN445 CJR444:CJR445 BZV444:BZV445 BPZ444:BPZ445 BGD444:BGD445 AWH444:AWH445 AML444:AML445 ACP444:ACP445 ST444:ST445 IX444:IX445 WVJ444:WVJ445 WVJ438:WVJ440 WLN438:WLN440 WBR438:WBR440 VRV438:VRV440 VHZ438:VHZ440 UYD438:UYD440 UOH438:UOH440 UEL438:UEL440 TUP438:TUP440 TKT438:TKT440 TAX438:TAX440 SRB438:SRB440 SHF438:SHF440 RXJ438:RXJ440 RNN438:RNN440 RDR438:RDR440 QTV438:QTV440 QJZ438:QJZ440 QAD438:QAD440 PQH438:PQH440 PGL438:PGL440 OWP438:OWP440 OMT438:OMT440 OCX438:OCX440 NTB438:NTB440 NJF438:NJF440 MZJ438:MZJ440 MPN438:MPN440 MFR438:MFR440 LVV438:LVV440 LLZ438:LLZ440 LCD438:LCD440 KSH438:KSH440 KIL438:KIL440 JYP438:JYP440 JOT438:JOT440 JEX438:JEX440 IVB438:IVB440 ILF438:ILF440 IBJ438:IBJ440 HRN438:HRN440 HHR438:HHR440 GXV438:GXV440 GNZ438:GNZ440 GED438:GED440 FUH438:FUH440 FKL438:FKL440 FAP438:FAP440 EQT438:EQT440 EGX438:EGX440 DXB438:DXB440 DNF438:DNF440 DDJ438:DDJ440 CTN438:CTN440 CJR438:CJR440 BZV438:BZV440 BPZ438:BPZ440 BGD438:BGD440 AWH438:AWH440 AML438:AML440 ACP438:ACP440 ST438:ST440 IX438:IX440 B440:C440 WVK438:WVK439 B434:B439 B450:C452 B431 B428:C428 C652:C723 B4271:B4276 TUP4871 IX468:IY474 ST468:SU474 ACP468:ACQ474 AML468:AMM474 AWH468:AWI474 BGD468:BGE474 BPZ468:BQA474 BZV468:BZW474 CJR468:CJS474 CTN468:CTO474 DDJ468:DDK474 DNF468:DNG474 DXB468:DXC474 EGX468:EGY474 EQT468:EQU474 FAP468:FAQ474 FKL468:FKM474 FUH468:FUI474 GED468:GEE474 GNZ468:GOA474 GXV468:GXW474 HHR468:HHS474 HRN468:HRO474 IBJ468:IBK474 ILF468:ILG474 IVB468:IVC474 JEX468:JEY474 JOT468:JOU474 JYP468:JYQ474 KIL468:KIM474 KSH468:KSI474 LCD468:LCE474 LLZ468:LMA474 LVV468:LVW474 MFR468:MFS474 MPN468:MPO474 MZJ468:MZK474 NJF468:NJG474 NTB468:NTC474 OCX468:OCY474 OMT468:OMU474 OWP468:OWQ474 PGL468:PGM474 PQH468:PQI474 QAD468:QAE474 QJZ468:QKA474 QTV468:QTW474 RDR468:RDS474 RNN468:RNO474 RXJ468:RXK474 SHF468:SHG474 SRB468:SRC474 TAX468:TAY474 TKT468:TKU474 TUP468:TUQ474 UEL468:UEM474 UOH468:UOI474 UYD468:UYE474 VHZ468:VIA474 VRV468:VRW474 WBR468:WBS474 WLN468:WLO474 WVJ468:WVK474 WLN501 WVJ501 B4246:B4259 B1797:B1841 IX494 ST494 ACP494 AML494 AWH494 BGD494 BPZ494 BZV494 CJR494 CTN494 DDJ494 DNF494 DXB494 EGX494 EQT494 FAP494 FKL494 FUH494 GED494 GNZ494 GXV494 HHR494 HRN494 IBJ494 ILF494 IVB494 JEX494 JOT494 JYP494 KIL494 KSH494 LCD494 LLZ494 LVV494 MFR494 MPN494 MZJ494 NJF494 NTB494 OCX494 OMT494 OWP494 PGL494 PQH494 QAD494 QJZ494 QTV494 RDR494 RNN494 RXJ494 SHF494 SRB494 TAX494 TKT494 TUP494 UEL494 UOH494 UYD494 VHZ494 VRV494 WBR494 WLN494 WVJ494 VHZ4871 IX499 ST499 ACP499 AML499 AWH499 BGD499 BPZ499 BZV499 CJR499 CTN499 DDJ499 DNF499 DXB499 EGX499 EQT499 FAP499 FKL499 FUH499 GED499 GNZ499 GXV499 HHR499 HRN499 IBJ499 ILF499 IVB499 JEX499 JOT499 JYP499 KIL499 KSH499 LCD499 LLZ499 LVV499 MFR499 MPN499 MZJ499 NJF499 NTB499 OCX499 OMT499 OWP499 PGL499 PQH499 QAD499 QJZ499 QTV499 RDR499 RNN499 RXJ499 SHF499 SRB499 TAX499 TKT499 TUP499 UEL499 UOH499 UYD499 VHZ499 VRV499 WBR499 WLN499 WVJ499 IX501 ST501 ACP501 AML501 AWH501 BGD501 BPZ501 BZV501 CJR501 CTN501 DDJ501 DNF501 DXB501 EGX501 EQT501 FAP501 FKL501 FUH501 GED501 GNZ501 GXV501 HHR501 HRN501 IBJ501 ILF501 IVB501 JEX501 JOT501 JYP501 KIL501 KSH501 LCD501 LLZ501 LVV501 MFR501 MPN501 MZJ501 NJF501 NTB501 OCX501 OMT501 OWP501 PGL501 PQH501 QAD501 QJZ501 QTV501 RDR501 RNN501 RXJ501 SHF501 SRB501 TAX501 TKT501 TUP501 UEL501 UOH501 UYD501 VHZ501 VRV501 WBR501 UYD4871 UOH4871 IX486:IY487 ST486:SU487 ACP486:ACQ487 AML486:AMM487 AWH486:AWI487 BGD486:BGE487 BPZ486:BQA487 BZV486:BZW487 CJR486:CJS487 CTN486:CTO487 DDJ486:DDK487 DNF486:DNG487 DXB486:DXC487 EGX486:EGY487 EQT486:EQU487 FAP486:FAQ487 FKL486:FKM487 FUH486:FUI487 GED486:GEE487 GNZ486:GOA487 GXV486:GXW487 HHR486:HHS487 HRN486:HRO487 IBJ486:IBK487 ILF486:ILG487 IVB486:IVC487 JEX486:JEY487 JOT486:JOU487 JYP486:JYQ487 KIL486:KIM487 KSH486:KSI487 LCD486:LCE487 LLZ486:LMA487 LVV486:LVW487 MFR486:MFS487 MPN486:MPO487 MZJ486:MZK487 NJF486:NJG487 NTB486:NTC487 OCX486:OCY487 OMT486:OMU487 OWP486:OWQ487 PGL486:PGM487 PQH486:PQI487 QAD486:QAE487 QJZ486:QKA487 QTV486:QTW487 RDR486:RDS487 RNN486:RNO487 RXJ486:RXK487 SHF486:SHG487 SRB486:SRC487 TAX486:TAY487 TKT486:TKU487 TUP486:TUQ487 UEL486:UEM487 UOH486:UOI487 UYD486:UYE487 VHZ486:VIA487 VRV486:VRW487 WBR486:WBS487 WLN486:WLO487 WVJ486:WVK487 C4819:C4825 ST395:ST396 ACP395:ACP396 AML395:AML396 AWH395:AWH396 BGD395:BGD396 BPZ395:BPZ396 BZV395:BZV396 CJR395:CJR396 CTN395:CTN396 DDJ395:DDJ396 DNF395:DNF396 DXB395:DXB396 EGX395:EGX396 EQT395:EQT396 FAP395:FAP396 FKL395:FKL396 FUH395:FUH396 GED395:GED396 GNZ395:GNZ396 GXV395:GXV396 HHR395:HHR396 HRN395:HRN396 IBJ395:IBJ396 ILF395:ILF396 IVB395:IVB396 JEX395:JEX396 JOT395:JOT396 JYP395:JYP396 KIL395:KIL396 KSH395:KSH396 LCD395:LCD396 LLZ395:LLZ396 LVV395:LVV396 MFR395:MFR396 MPN395:MPN396 MZJ395:MZJ396 NJF395:NJF396 NTB395:NTB396 OCX395:OCX396 OMT395:OMT396 OWP395:OWP396 PGL395:PGL396 PQH395:PQH396 QAD395:QAD396 QJZ395:QJZ396 QTV395:QTV396 RDR395:RDR396 RNN395:RNN396 RXJ395:RXJ396 SHF395:SHF396 SRB395:SRB396 TAX395:TAX396 TKT395:TKT396 TUP395:TUP396 UEL395:UEL396 UOH395:UOH396 UYD395:UYD396 VHZ395:VHZ396 VRV395:VRV396 WBR395:WBR396 WLN395:WLN396 WVJ395:WVJ396 ACP379:ACP380 AML379:AML380 AWH379:AWH380 BGD379:BGD380 BPZ379:BPZ380 BZV379:BZV380 CJR379:CJR380 CTN379:CTN380 DDJ379:DDJ380 DNF379:DNF380 DXB379:DXB380 EGX379:EGX380 EQT379:EQT380 FAP379:FAP380 FKL379:FKL380 FUH379:FUH380 GED379:GED380 GNZ379:GNZ380 GXV379:GXV380 HHR379:HHR380 HRN379:HRN380 IBJ379:IBJ380 ILF379:ILF380 IVB379:IVB380 JEX379:JEX380 JOT379:JOT380 JYP379:JYP380 KIL379:KIL380 KSH379:KSH380 LCD379:LCD380 LLZ379:LLZ380 LVV379:LVV380 MFR379:MFR380 MPN379:MPN380 MZJ379:MZJ380 NJF379:NJF380 NTB379:NTB380 OCX379:OCX380 OMT379:OMT380 OWP379:OWP380 PGL379:PGL380 PQH379:PQH380 QAD379:QAD380 QJZ379:QJZ380 QTV379:QTV380 RDR379:RDR380 RNN379:RNN380 RXJ379:RXJ380 SHF379:SHF380 SRB379:SRB380 TAX379:TAX380 TKT379:TKT380 TUP379:TUP380 UEL379:UEL380 UOH379:UOH380 UYD379:UYD380 VHZ379:VHZ380 VRV379:VRV380 WBR379:WBR380 WLN379:WLN380 WVJ379:WVJ380 IX379:IX380 ST379:ST380 B1329:B1333 C1137:C1147 B3236:B3277 C1467:C1504 B337:B427 WBR411:WBR412 VRV411:VRV412 VHZ411:VHZ412 UYD411:UYD412 UOH411:UOH412 UEL411:UEL412 TUP411:TUP412 TKT411:TKT412 TAX411:TAX412 SRB411:SRB412 SHF411:SHF412 RXJ411:RXJ412 RNN411:RNN412 RDR411:RDR412 QTV411:QTV412 QJZ411:QJZ412 QAD411:QAD412 PQH411:PQH412 PGL411:PGL412 OWP411:OWP412 OMT411:OMT412 OCX411:OCX412 NTB411:NTB412 NJF411:NJF412 MZJ411:MZJ412 MPN411:MPN412 MFR411:MFR412 LVV411:LVV412 LLZ411:LLZ412 LCD411:LCD412 KSH411:KSH412 KIL411:KIL412 JYP411:JYP412 JOT411:JOT412 JEX411:JEX412 IVB411:IVB412 ILF411:ILF412 IBJ411:IBJ412 HRN411:HRN412 HHR411:HHR412 GXV411:GXV412 GNZ411:GNZ412 GED411:GED412 FUH411:FUH412 FKL411:FKL412 FAP411:FAP412 EQT411:EQT412 EGX411:EGX412 DXB411:DXB412 DNF411:DNF412 DDJ411:DDJ412 CTN411:CTN412 CJR411:CJR412 BZV411:BZV412 BPZ411:BPZ412 BGD411:BGD412 AWH411:AWH412 AML411:AML412 ACP411:ACP412 ST411:ST412 IX411:IX412 C1149:C1152 WVJ411:WVJ412 WLN411:WLN412 IX395:IX396 B1339:B1342 C1333 B1476 UEL4871 C426 C414 C407:C412 C535:C539 WVK525 C419:C423 IX524:IX525 ST524:ST525 ACP524:ACP525 AML524:AML525 AWH524:AWH525 BGD524:BGD525 BPZ524:BPZ525 BZV524:BZV525 CJR524:CJR525 CTN524:CTN525 DDJ524:DDJ525 DNF524:DNF525 DXB524:DXB525 EGX524:EGX525 EQT524:EQT525 FAP524:FAP525 FKL524:FKL525 FUH524:FUH525 GED524:GED525 GNZ524:GNZ525 GXV524:GXV525 HHR524:HHR525 HRN524:HRN525 IBJ524:IBJ525 ILF524:ILF525 IVB524:IVB525 JEX524:JEX525 JOT524:JOT525 JYP524:JYP525 KIL524:KIL525 KSH524:KSH525 LCD524:LCD525 LLZ524:LLZ525 LVV524:LVV525 MFR524:MFR525 MPN524:MPN525 MZJ524:MZJ525 NJF524:NJF525 NTB524:NTB525 OCX524:OCX525 OMT524:OMT525 OWP524:OWP525 PGL524:PGL525 PQH524:PQH525 QAD524:QAD525 QJZ524:QJZ525 QTV524:QTV525 RDR524:RDR525 RNN524:RNN525 RXJ524:RXJ525 SHF524:SHF525 SRB524:SRB525 TAX524:TAX525 TKT524:TKT525 TUP524:TUP525 UEL524:UEL525 UOH524:UOH525 UYD524:UYD525 VHZ524:VHZ525 VRV524:VRV525 WBR524:WBR525 WLN524:WLN525 WVJ524:WVJ525 IY525 SU525 ACQ525 AMM525 AWI525 BGE525 BQA525 BZW525 CJS525 CTO525 DDK525 DNG525 DXC525 EGY525 EQU525 FAQ525 FKM525 FUI525 GEE525 GOA525 GXW525 HHS525 HRO525 IBK525 ILG525 IVC525 JEY525 JOU525 JYQ525 KIM525 KSI525 LCE525 LMA525 LVW525 MFS525 MPO525 MZK525 NJG525 NTC525 OCY525 OMU525 OWQ525 PGM525 PQI525 QAE525 QKA525 QTW525 RDS525 RNO525 RXK525 SHG525 SRC525 TAY525 TKU525 TUQ525 UEM525 UOI525 UYE525 VIA525 VRW525 WBS525 WLO525 C416:C417 B541:C548 C1442:C1445 B1361 B1434:C1440 B1337 B1453:B1454 B1441:B1447 B1344:B1350 C1461:C1463 C1457:C1459 C1450:C1453 C1506:C1522 B1574 B1571:C1571 C766 C1569 C1566 C1546:C1564 B1625:B1631 C1544 C1541:C1542 C1537:C1539 C1530:C1535 C1524:C1528 B1856:B1860 C1838:C1839 C4879:C4886 C4860:C4872 B2342 C172:C173 B1896:B1908 C1896:C1898 C1889 C1906:C1908 B2058:B2102 B2416:B2420 B2409:B2410 B2407:C2408 B2337 B2301:B2305 B2141 B1773:B1786 B2316:B2322 B4199:B4202 B2255 B2396 B2524:B2599 B4527:B4528 B2734:B2821 B2496:B2497 B2468:B2470 B4568 C4847:C4851 C4888:C4889 B3085:C3085 B3080 B3060:B3065 C3034:C3035 C3030:C3031 C2129:C2131 B2991:B2994 B2933:B2934 B2427:B2455 C2134:C2135 B2313 C2032 C2734:C2789 B2508:B2517 B2900:B2916 B2618:B2620 B2623:B2628 C3250:C3251 C3254:C3255 B3327:B3374 B3278:C3278 B3279:B3286" xr:uid="{00000000-0002-0000-0300-000014000000}">
      <formula1>#REF!</formula1>
    </dataValidation>
    <dataValidation type="list" errorStyle="warning" allowBlank="1" showInputMessage="1" showErrorMessage="1" errorTitle="Внимание" error="Организация отсутсвует в справочнике" sqref="C3327 C4271:C4274 C2109 C642 VRW4871 VIA4871 UYE4871 UOI4871 UEM4871 TUQ4871 TKU4871 TAY4871 SRC4871 SHG4871 RXK4871 RNO4871 RDS4871 QTW4871 QKA4871 QAE4871 PQI4871 PGM4871 OWQ4871 OMU4871 OCY4871 NTC4871 NJG4871 MZK4871 MPO4871 MFS4871 LVW4871 LMA4871 LCE4871 KSI4871 KIM4871 JYQ4871 JOU4871 JEY4871 IVC4871 ILG4871 IBK4871 HRO4871 HHS4871 GXW4871 GOA4871 GEE4871 FUI4871 FKM4871 FAQ4871 EQU4871 EGY4871 DXC4871 DNG4871 DDK4871 CTO4871 CJS4871 BZW4871 BQA4871 BGE4871 AWI4871 AMM4871 ACQ4871 SU4871 IY4871 WVK4871 WLO4871 C4097:C4100 C4789 C4690:C4714 C4107:C4108 C4818 C4846 C4525 C4350 AMM16:AMM87 ACQ16:ACQ87 SU16:SU87 IY16:IY87 WVK16:WVK87 WLO16:WLO87 WBS16:WBS87 VRW16:VRW87 VIA16:VIA87 UYE16:UYE87 UOI16:UOI87 UEM16:UEM87 TUQ16:TUQ87 TKU16:TKU87 TAY16:TAY87 SRC16:SRC87 SHG16:SHG87 RXK16:RXK87 RNO16:RNO87 RDS16:RDS87 QTW16:QTW87 QKA16:QKA87 QAE16:QAE87 PQI16:PQI87 PGM16:PGM87 OWQ16:OWQ87 OMU16:OMU87 OCY16:OCY87 NTC16:NTC87 NJG16:NJG87 MZK16:MZK87 MPO16:MPO87 MFS16:MFS87 LVW16:LVW87 LMA16:LMA87 LCE16:LCE87 KSI16:KSI87 KIM16:KIM87 JYQ16:JYQ87 JOU16:JOU87 JEY16:JEY87 IVC16:IVC87 ILG16:ILG87 IBK16:IBK87 HRO16:HRO87 HHS16:HHS87 GXW16:GXW87 GOA16:GOA87 GEE16:GEE87 FUI16:FUI87 FKM16:FKM87 FAQ16:FAQ87 EQU16:EQU87 EGY16:EGY87 DXC16:DXC87 DNG16:DNG87 DDK16:DDK87 CTO16:CTO87 CJS16:CJS87 BZW16:BZW87 BQA16:BQA87 BGE16:BGE87 AWI16:AWI87 C23:C82 C4316:C4317 C4281 C4873 C1974:C1978 C4309 C4296 C4226:C4227 C4239:C4241 C4229 C4115:C4116 C4104 C3024:C3029 C2933:C2934 C4120 C4112 C4803:C4804 C4018:C4020 C3994 C2971:C3022 C3680 C3656 C466 C463 C2900:C2908 WVK784:WVK788 WLO784:WLO788 WBS784:WBS788 VRW784:VRW788 VIA784:VIA788 UYE784:UYE788 UOI784:UOI788 UEM784:UEM788 TUQ784:TUQ788 TKU784:TKU788 TAY784:TAY788 SRC784:SRC788 SHG784:SHG788 RXK784:RXK788 RNO784:RNO788 RDS784:RDS788 QTW784:QTW788 QKA784:QKA788 QAE784:QAE788 PQI784:PQI788 PGM784:PGM788 OWQ784:OWQ788 OMU784:OMU788 OCY784:OCY788 NTC784:NTC788 NJG784:NJG788 MZK784:MZK788 MPO784:MPO788 MFS784:MFS788 LVW784:LVW788 LMA784:LMA788 LCE784:LCE788 KSI784:KSI788 KIM784:KIM788 JYQ784:JYQ788 JOU784:JOU788 JEY784:JEY788 IVC784:IVC788 ILG784:ILG788 IBK784:IBK788 HRO784:HRO788 HHS784:HHS788 GXW784:GXW788 GOA784:GOA788 GEE784:GEE788 FUI784:FUI788 FKM784:FKM788 FAQ784:FAQ788 EQU784:EQU788 EGY784:EGY788 DXC784:DXC788 DNG784:DNG788 DDK784:DDK788 CTO784:CTO788 CJS784:CJS788 BZW784:BZW788 BQA784:BQA788 BGE784:BGE788 AWI784:AWI788 AMM784:AMM788 ACQ784:ACQ788 SU784:SU788 IY784:IY788 C4742:C4746 C2301:C2303 C2364 C2360 C2340:C2341 C2337 C2316:C2322 C2313 C2298 C2296 C2288 C2276 C109 C88:C89 C18:C21 C2913:C2916 C1729 C1726 C1720 C1717 C1710:C1713 C1699 C1694 C1661:C1689 C424:C425 C418 C415 C413 C404:C406 C398 C394:C395 C391 C389 C387 C382 C378:C379 C369 C359 C351:C353 C341 C337 DXC871 EGY871 EQU871 FAQ871 FKM871 FUI871 GEE871 GOA871 GXW871 HHS871 HRO871 IBK871 ILG871 IVC871 JEY871 JOU871 JYQ871 KIM871 KSI871 LCE871 LMA871 LVW871 MFS871 MPO871 MZK871 NJG871 NTC871 OCY871 OMU871 OWQ871 PGM871 PQI871 QAE871 QKA871 QTW871 RDS871 RNO871 RXK871 SHG871 SRC871 TAY871 TKU871 TUQ871 UEM871 UOI871 UYE871 VIA871 VRW871 WBS871 WLO871 WVK871 C925:C926 C986:C989 C823 C836 C814 C810 C812 C818:C819 C821 C825:C828 C831:C834 C839 C845:C846 C849 C853 C855 C857 WLO1088 WBS1088 VRW1088 VIA1088 UYE1088 UOI1088 UEM1088 TUQ1088 TKU1088 TAY1088 SRC1088 SHG1088 RXK1088 RNO1088 RDS1088 QTW1088 QKA1088 QAE1088 PQI1088 PGM1088 OWQ1088 OMU1088 OCY1088 NTC1088 NJG1088 MZK1088 MPO1088 MFS1088 LVW1088 LMA1088 LCE1088 KSI1088 KIM1088 JYQ1088 JOU1088 JEY1088 IVC1088 ILG1088 IBK1088 HRO1088 HHS1088 GXW1088 GOA1088 GEE1088 FUI1088 FKM1088 FAQ1088 EQU1088 EGY1088 DXC1088 DNG1088 DDK1088 CTO1088 CJS1088 BZW1088 BQA1088 BGE1088 AWI1088 AMM1088 ACQ1088 SU1088 IY1088 WVK1088 C1132:C1133 C1129 C1174 C223 C225 C227 C232 C236 C219 C253 C239 C248:C251 C246 IY117:IY122 SU117:SU122 ACQ117:ACQ122 AMM117:AMM122 AWI117:AWI122 BGE117:BGE122 BQA117:BQA122 BZW117:BZW122 CJS117:CJS122 CTO117:CTO122 DDK117:DDK122 DNG117:DNG122 DXC117:DXC122 EGY117:EGY122 EQU117:EQU122 FAQ117:FAQ122 FKM117:FKM122 FUI117:FUI122 GEE117:GEE122 GOA117:GOA122 GXW117:GXW122 HHS117:HHS122 HRO117:HRO122 IBK117:IBK122 ILG117:ILG122 IVC117:IVC122 JEY117:JEY122 JOU117:JOU122 JYQ117:JYQ122 KIM117:KIM122 KSI117:KSI122 LCE117:LCE122 LMA117:LMA122 LVW117:LVW122 MFS117:MFS122 MPO117:MPO122 MZK117:MZK122 NJG117:NJG122 NTC117:NTC122 OCY117:OCY122 OMU117:OMU122 OWQ117:OWQ122 PGM117:PGM122 PQI117:PQI122 QAE117:QAE122 QKA117:QKA122 QTW117:QTW122 RDS117:RDS122 RNO117:RNO122 RXK117:RXK122 SHG117:SHG122 SRC117:SRC122 TAY117:TAY122 TKU117:TKU122 TUQ117:TUQ122 UEM117:UEM122 UOI117:UOI122 UYE117:UYE122 VIA117:VIA122 VRW117:VRW122 WBS117:WBS122 WLO117:WLO122 WVK117:WVK122 WVK145 WLO145 WBS145 VRW145 VIA145 UYE145 UOI145 UEM145 TUQ145 TKU145 TAY145 SRC145 SHG145 RXK145 RNO145 RDS145 QTW145 QKA145 QAE145 PQI145 PGM145 OWQ145 OMU145 OCY145 NTC145 NJG145 MZK145 MPO145 MFS145 LVW145 LMA145 LCE145 KSI145 KIM145 JYQ145 JOU145 JEY145 IVC145 ILG145 IBK145 HRO145 HHS145 GXW145 GOA145 GEE145 FUI145 FKM145 FAQ145 EQU145 EGY145 DXC145 DNG145 DDK145 CTO145 CJS145 BZW145 BQA145 BGE145 AWI145 AMM145 ACQ145 SU145 IY145 WVK137:WVK138 WLO137:WLO138 WBS137:WBS138 VRW137:VRW138 VIA137:VIA138 UYE137:UYE138 UOI137:UOI138 UEM137:UEM138 TUQ137:TUQ138 TKU137:TKU138 TAY137:TAY138 SRC137:SRC138 SHG137:SHG138 RXK137:RXK138 RNO137:RNO138 RDS137:RDS138 QTW137:QTW138 QKA137:QKA138 QAE137:QAE138 PQI137:PQI138 PGM137:PGM138 OWQ137:OWQ138 OMU137:OMU138 OCY137:OCY138 NTC137:NTC138 NJG137:NJG138 MZK137:MZK138 MPO137:MPO138 MFS137:MFS138 LVW137:LVW138 LMA137:LMA138 LCE137:LCE138 KSI137:KSI138 KIM137:KIM138 JYQ137:JYQ138 JOU137:JOU138 JEY137:JEY138 IVC137:IVC138 ILG137:ILG138 IBK137:IBK138 HRO137:HRO138 HHS137:HHS138 GXW137:GXW138 GOA137:GOA138 GEE137:GEE138 FUI137:FUI138 FKM137:FKM138 FAQ137:FAQ138 EQU137:EQU138 EGY137:EGY138 DXC137:DXC138 DNG137:DNG138 DDK137:DDK138 CTO137:CTO138 CJS137:CJS138 BZW137:BZW138 BQA137:BQA138 BGE137:BGE138 AWI137:AWI138 AMM137:AMM138 ACQ137:ACQ138 SU137:SU138 IY137:IY138 BZW321:BZW322 CJS321:CJS322 CTO321:CTO322 DDK321:DDK322 DNG321:DNG322 DXC321:DXC322 EGY321:EGY322 EQU321:EQU322 FAQ321:FAQ322 FKM321:FKM322 FUI321:FUI322 GEE321:GEE322 GOA321:GOA322 GXW321:GXW322 HHS321:HHS322 HRO321:HRO322 IBK321:IBK322 ILG321:ILG322 IVC321:IVC322 JEY321:JEY322 JOU321:JOU322 JYQ321:JYQ322 KIM321:KIM322 KSI321:KSI322 LCE321:LCE322 LMA321:LMA322 LVW321:LVW322 MFS321:MFS322 MPO321:MPO322 MZK321:MZK322 NJG321:NJG322 NTC321:NTC322 OCY321:OCY322 OMU321:OMU322 OWQ321:OWQ322 PGM321:PGM322 PQI321:PQI322 QAE321:QAE322 QKA321:QKA322 QTW321:QTW322 RDS321:RDS322 RNO321:RNO322 RXK321:RXK322 SHG321:SHG322 SRC321:SRC322 TAY321:TAY322 TKU321:TKU322 TUQ321:TUQ322 UEM321:UEM322 UOI321:UOI322 UYE321:UYE322 VIA321:VIA322 VRW321:VRW322 WBS321:WBS322 WLO321:WLO322 WVK321:WVK322 WBS300 VRW300 WVK300 IY300 SU300 ACQ300 AMM300 AWI300 BGE300 BQA300 BZW300 CJS300 CTO300 DDK300 DNG300 DXC300 EGY300 EQU300 FAQ300 FKM300 FUI300 GEE300 GOA300 GXW300 HHS300 HRO300 IBK300 ILG300 IVC300 JEY300 JOU300 JYQ300 KIM300 KSI300 LCE300 LMA300 LVW300 MFS300 MPO300 MZK300 NJG300 NTC300 OCY300 OMU300 OWQ300 PGM300 PQI300 QAE300 QKA300 QTW300 RDS300 RNO300 RXK300 SHG300 SRC300 TAY300 TKU300 TUQ300 UEM300 UOI300 UYE300 VIA300 WLO300 BQA321:BQA322 IY321:IY322 BGE321:BGE322 SU321:SU322 ACQ321:ACQ322 AMM321:AMM322 AWI321:AWI322 C255 C145:C147 C474 C1083:C1103 WBS4871 C183:C203 C207 C286:C293 C313:C335 C12 C5 C15:C16 C93:C104 C765 C727 WLO719 WBS719 VRW719 VIA719 UYE719 UOI719 UEM719 TUQ719 TKU719 TAY719 SRC719 SHG719 RXK719 RNO719 RDS719 QTW719 QKA719 QAE719 PQI719 PGM719 OWQ719 OMU719 OCY719 NTC719 NJG719 MZK719 MPO719 MFS719 LVW719 LMA719 LCE719 KSI719 KIM719 JYQ719 JOU719 JEY719 IVC719 ILG719 IBK719 HRO719 HHS719 GXW719 GOA719 GEE719 FUI719 FKM719 FAQ719 EQU719 EGY719 DXC719 DNG719 DDK719 CTO719 CJS719 BZW719 BQA719 BGE719 AWI719 AMM719 ACQ719 SU719 IY719 WLO696 WBS696 VRW696 VIA696 UYE696 UOI696 UEM696 TUQ696 TKU696 TAY696 SRC696 SHG696 RXK696 RNO696 RDS696 QTW696 QKA696 QAE696 PQI696 PGM696 OWQ696 OMU696 OCY696 NTC696 NJG696 MZK696 MPO696 MFS696 LVW696 LMA696 LCE696 KSI696 KIM696 JYQ696 JOU696 JEY696 IVC696 ILG696 IBK696 HRO696 HHS696 GXW696 GOA696 GEE696 FUI696 FKM696 FAQ696 EQU696 EGY696 DXC696 DNG696 DDK696 CTO696 CJS696 BZW696 BQA696 BGE696 AWI696 AMM696 ACQ696 SU696 IY696 WLO664 WBS664 VRW664 VIA664 UYE664 UOI664 UEM664 TUQ664 TKU664 TAY664 SRC664 SHG664 RXK664 RNO664 RDS664 QTW664 QKA664 QAE664 PQI664 PGM664 OWQ664 OMU664 OCY664 NTC664 NJG664 MZK664 MPO664 MFS664 LVW664 LMA664 LCE664 KSI664 KIM664 JYQ664 JOU664 JEY664 IVC664 ILG664 IBK664 HRO664 HHS664 GXW664 GOA664 GEE664 FUI664 FKM664 FAQ664 EQU664 EGY664 DXC664 DNG664 DDK664 CTO664 CJS664 BZW664 BQA664 BGE664 AWI664 AMM664 ACQ664 SU664 IY664 WVK664 WLO641 WBS641 VRW641 VIA641 UYE641 UOI641 UEM641 TUQ641 TKU641 TAY641 SRC641 SHG641 RXK641 RNO641 RDS641 QTW641 QKA641 QAE641 PQI641 PGM641 OWQ641 OMU641 OCY641 NTC641 NJG641 MZK641 MPO641 MFS641 LVW641 LMA641 LCE641 KSI641 KIM641 JYQ641 JOU641 JEY641 IVC641 ILG641 IBK641 HRO641 HHS641 GXW641 GOA641 GEE641 FUI641 FKM641 FAQ641 EQU641 EGY641 DXC641 DNG641 DDK641 CTO641 CJS641 BZW641 BQA641 BGE641 AWI641 AMM641 ACQ641 SU641 IY641 C164:C166 WVK644 WLO644 WBS644 VRW644 VIA644 UYE644 UOI644 UEM644 TUQ644 TKU644 TAY644 SRC644 SHG644 RXK644 RNO644 RDS644 QTW644 QKA644 QAE644 PQI644 PGM644 OWQ644 OMU644 OCY644 NTC644 NJG644 MZK644 MPO644 MFS644 LVW644 LMA644 LCE644 KSI644 KIM644 JYQ644 JOU644 JEY644 IVC644 ILG644 IBK644 HRO644 HHS644 GXW644 GOA644 GEE644 FUI644 FKM644 FAQ644 EQU644 EGY644 DXC644 DNG644 DDK644 CTO644 CJS644 BZW644 BQA644 BGE644 AWI644 AMM644 ACQ644 SU644 IY644 WVK696 WVK641 C626:C627 BGE605 BQA605 BZW605 CJS605 CTO605 DDK605 DNG605 DXC605 EGY605 EQU605 FAQ605 FKM605 FUI605 GEE605 GOA605 GXW605 HHS605 HRO605 IBK605 ILG605 IVC605 JEY605 JOU605 JYQ605 KIM605 KSI605 LCE605 LMA605 LVW605 MFS605 MPO605 MZK605 NJG605 NTC605 OCY605 OMU605 OWQ605 PGM605 PQI605 QAE605 QKA605 QTW605 RDS605 RNO605 RXK605 SHG605 SRC605 TAY605 TKU605 TUQ605 UEM605 UOI605 UYE605 VIA605 VRW605 WBS605 WLO605 WVK605 C600 AMM605 CTO595 DDK595 DNG595 DXC595 EGY595 EQU595 FAQ595 FKM595 FUI595 GEE595 GOA595 GXW595 HHS595 HRO595 IBK595 ILG595 IVC595 JEY595 JOU595 JYQ595 KIM595 KSI595 LCE595 LMA595 LVW595 MFS595 MPO595 MZK595 NJG595 NTC595 OCY595 OMU595 OWQ595 PGM595 PQI595 QAE595 QKA595 QTW595 RDS595 RNO595 RXK595 SHG595 SRC595 TAY595 TKU595 TUQ595 UEM595 UOI595 UYE595 VIA595 VRW595 WBS595 WLO595 WVK595 AWI605 IY605 SU605 ACQ605 C595 IY595 SU595 ACQ595 AMM595 AWI595 BGE595 BQA595 BZW595 CJS595 C725 C605:C607 WVK745 IY745 SU745 ACQ745 AMM745 AWI745 BGE745 BQA745 BZW745 CJS745 CTO745 DDK745 DNG745 DXC745 EGY745 EQU745 FAQ745 FKM745 FUI745 GEE745 GOA745 GXW745 HHS745 HRO745 IBK745 ILG745 IVC745 JEY745 JOU745 JYQ745 KIM745 KSI745 LCE745 LMA745 LVW745 MFS745 MPO745 MZK745 NJG745 NTC745 OCY745 OMU745 OWQ745 PGM745 PQI745 QAE745 QKA745 QTW745 RDS745 RNO745 RXK745 SHG745 SRC745 TAY745 TKU745 TUQ745 UEM745 UOI745 UYE745 VIA745 VRW745 WBS745 WLO745 WVK758:WVK759 IY758:IY759 SU758:SU759 ACQ758:ACQ759 AMM758:AMM759 AWI758:AWI759 BGE758:BGE759 BQA758:BQA759 BZW758:BZW759 CJS758:CJS759 CTO758:CTO759 DDK758:DDK759 DNG758:DNG759 DXC758:DXC759 EGY758:EGY759 EQU758:EQU759 FAQ758:FAQ759 FKM758:FKM759 FUI758:FUI759 GEE758:GEE759 GOA758:GOA759 GXW758:GXW759 HHS758:HHS759 HRO758:HRO759 IBK758:IBK759 ILG758:ILG759 IVC758:IVC759 JEY758:JEY759 JOU758:JOU759 JYQ758:JYQ759 KIM758:KIM759 KSI758:KSI759 LCE758:LCE759 LMA758:LMA759 LVW758:LVW759 MFS758:MFS759 MPO758:MPO759 MZK758:MZK759 NJG758:NJG759 NTC758:NTC759 OCY758:OCY759 OMU758:OMU759 OWQ758:OWQ759 PGM758:PGM759 PQI758:PQI759 QAE758:QAE759 QKA758:QKA759 QTW758:QTW759 RDS758:RDS759 RNO758:RNO759 RXK758:RXK759 SHG758:SHG759 SRC758:SRC759 TAY758:TAY759 TKU758:TKU759 TUQ758:TUQ759 UEM758:UEM759 UOI758:UOI759 UYE758:UYE759 VIA758:VIA759 VRW758:VRW759 WBS758:WBS759 WLO758:WLO759 C762 C760 WVK719 WVK551 WLO551 WBS551 VRW551 VIA551 UYE551 UOI551 UEM551 TUQ551 TKU551 TAY551 SRC551 SHG551 RXK551 RNO551 RDS551 QTW551 QKA551 QAE551 PQI551 PGM551 OWQ551 OMU551 OCY551 NTC551 NJG551 MZK551 MPO551 MFS551 LVW551 LMA551 LCE551 KSI551 KIM551 JYQ551 JOU551 JEY551 IVC551 ILG551 IBK551 HRO551 HHS551 GXW551 GOA551 GEE551 FUI551 FKM551 FAQ551 EQU551 EGY551 DXC551 DNG551 DDK551 CTO551 CJS551 DNG555 DDK555 CTO555 CJS555 BZW555 BQA555 BGE555 AWI555 AMM555 ACQ555 SU555 IY555 C555 WVK557:WVK558 WLO557:WLO558 WBS557:WBS558 VRW557:VRW558 VIA557:VIA558 UYE557:UYE558 UOI557:UOI558 UEM557:UEM558 TUQ557:TUQ558 TKU557:TKU558 TAY557:TAY558 SRC557:SRC558 SHG557:SHG558 RXK557:RXK558 RNO557:RNO558 RDS557:RDS558 QTW557:QTW558 QKA557:QKA558 QAE557:QAE558 PQI557:PQI558 PGM557:PGM558 OWQ557:OWQ558 OMU557:OMU558 OCY557:OCY558 NTC557:NTC558 NJG557:NJG558 MZK557:MZK558 MPO557:MPO558 MFS557:MFS558 LVW557:LVW558 LMA557:LMA558 LCE557:LCE558 KSI557:KSI558 KIM557:KIM558 JYQ557:JYQ558 JOU557:JOU558 JEY557:JEY558 IVC557:IVC558 ILG557:ILG558 IBK557:IBK558 HRO557:HRO558 HHS557:HHS558 GXW557:GXW558 GOA557:GOA558 GEE557:GEE558 FUI557:FUI558 FKM557:FKM558 FAQ557:FAQ558 EQU557:EQU558 EGY557:EGY558 DXC557:DXC558 DNG557:DNG558 DDK557:DDK558 CTO557:CTO558 CJS557:CJS558 BZW557:BZW558 BQA557:BQA558 BGE557:BGE558 AWI557:AWI558 AMM557:AMM558 ACQ557:ACQ558 SU557:SU558 IY557:IY558 C557:C558 WVK555 WLO555 WBS555 VRW555 VIA555 UYE555 UOI555 UEM555 TUQ555 TKU555 TAY555 SRC555 SHG555 RXK555 RNO555 RDS555 QTW555 QKA555 QAE555 PQI555 PGM555 OWQ555 OMU555 OCY555 NTC555 NJG555 MZK555 MPO555 MFS555 LVW555 LMA555 LCE555 KSI555 KIM555 JYQ555 JOU555 JEY555 IVC555 ILG555 IBK555 HRO555 HHS555 GXW555 GOA555 GEE555 FUI555 FKM555 FAQ555 EQU555 EGY555 BZW551 BQA551 BGE551 AWI551 AMM551 ACQ551 SU551 IY551 WVK574 WLO574 WBS574 VRW574 VIA574 UYE574 UOI574 UEM574 TUQ574 TKU574 TAY574 SRC574 SHG574 RXK574 RNO574 RDS574 QTW574 QKA574 QAE574 PQI574 PGM574 OWQ574 OMU574 OCY574 NTC574 NJG574 MZK574 MPO574 MFS574 LVW574 LMA574 LCE574 KSI574 KIM574 JYQ574 JOU574 JEY574 IVC574 ILG574 IBK574 HRO574 HHS574 GXW574 GOA574 GEE574 FUI574 FKM574 FAQ574 EQU574 EGY574 DXC574 DNG574 DDK574 CTO574 CJS574 BZW574 BQA574 BGE574 AWI574 AMM574 ACQ574 SU574 IY574 C574 DXC555 B776:C778 WVK782 IY782 SU782 ACQ782 AMM782 AWI782 BGE782 BQA782 BZW782 CJS782 CTO782 DDK782 DNG782 DXC782 EGY782 EQU782 FAQ782 FKM782 FUI782 GEE782 GOA782 GXW782 HHS782 HRO782 IBK782 ILG782 IVC782 JEY782 JOU782 JYQ782 KIM782 KSI782 LCE782 LMA782 LVW782 MFS782 MPO782 MZK782 NJG782 NTC782 OCY782 OMU782 OWQ782 PGM782 PQI782 QAE782 QKA782 QTW782 RDS782 RNO782 RXK782 SHG782 SRC782 TAY782 TKU782 TUQ782 UEM782 UOI782 UYE782 VIA782 VRW782 WBS782 WLO782 C782 B789:C789 WLO798 WBS798 VRW798 VIA798 UYE798 UOI798 UEM798 TUQ798 TKU798 TAY798 SRC798 SHG798 RXK798 RNO798 RDS798 QTW798 QKA798 QAE798 PQI798 PGM798 OWQ798 OMU798 OCY798 NTC798 NJG798 MZK798 MPO798 MFS798 LVW798 LMA798 LCE798 KSI798 KIM798 JYQ798 JOU798 JEY798 IVC798 ILG798 IBK798 HRO798 HHS798 GXW798 GOA798 GEE798 FUI798 FKM798 FAQ798 EQU798 EGY798 DXC798 DNG798 DDK798 CTO798 CJS798 BZW798 BQA798 BGE798 AWI798 AMM798 ACQ798 SU798 IY798 WVK798 C805:C808 C453 C445 WLO444:WLO445 WBS444:WBS445 VRW444:VRW445 VIA444:VIA445 UYE444:UYE445 UOI444:UOI445 UEM444:UEM445 TUQ444:TUQ445 TKU444:TKU445 TAY444:TAY445 SRC444:SRC445 SHG444:SHG445 RXK444:RXK445 RNO444:RNO445 RDS444:RDS445 QTW444:QTW445 QKA444:QKA445 QAE444:QAE445 PQI444:PQI445 PGM444:PGM445 OWQ444:OWQ445 OMU444:OMU445 OCY444:OCY445 NTC444:NTC445 NJG444:NJG445 MZK444:MZK445 MPO444:MPO445 MFS444:MFS445 LVW444:LVW445 LMA444:LMA445 LCE444:LCE445 KSI444:KSI445 KIM444:KIM445 JYQ444:JYQ445 JOU444:JOU445 JEY444:JEY445 IVC444:IVC445 ILG444:ILG445 IBK444:IBK445 HRO444:HRO445 HHS444:HHS445 GXW444:GXW445 GOA444:GOA445 GEE444:GEE445 FUI444:FUI445 FKM444:FKM445 FAQ444:FAQ445 EQU444:EQU445 EGY444:EGY445 DXC444:DXC445 DNG444:DNG445 DDK444:DDK445 CTO444:CTO445 CJS444:CJS445 BZW444:BZW445 BQA444:BQA445 BGE444:BGE445 AWI444:AWI445 AMM444:AMM445 ACQ444:ACQ445 SU444:SU445 IY444:IY445 WVK444:WVK445 WLO440 WBS440 VRW440 VIA440 UYE440 UOI440 UEM440 TUQ440 TKU440 TAY440 SRC440 SHG440 RXK440 RNO440 RDS440 QTW440 QKA440 QAE440 PQI440 PGM440 OWQ440 OMU440 OCY440 NTC440 NJG440 MZK440 MPO440 MFS440 LVW440 LMA440 LCE440 KSI440 KIM440 JYQ440 JOU440 JEY440 IVC440 ILG440 IBK440 HRO440 HHS440 GXW440 GOA440 GEE440 FUI440 FKM440 FAQ440 EQU440 EGY440 DXC440 DNG440 DDK440 CTO440 CJS440 BZW440 BQA440 BGE440 AWI440 AMM440 ACQ440 SU440 IY440 WVK440 C431 DDK871 DNG871 C2117 WVK494 IY494 SU494 ACQ494 AMM494 AWI494 BGE494 BQA494 BZW494 CJS494 CTO494 DDK494 DNG494 DXC494 EGY494 EQU494 FAQ494 FKM494 FUI494 GEE494 GOA494 GXW494 HHS494 HRO494 IBK494 ILG494 IVC494 JEY494 JOU494 JYQ494 KIM494 KSI494 LCE494 LMA494 LVW494 MFS494 MPO494 MZK494 NJG494 NTC494 OCY494 OMU494 OWQ494 PGM494 PQI494 QAE494 QKA494 QTW494 RDS494 RNO494 RXK494 SHG494 SRC494 TAY494 TKU494 TUQ494 UEM494 UOI494 UYE494 VIA494 VRW494 WBS494 WLO494 C460 WVK499 IY499 SU499 ACQ499 AMM499 AWI499 BGE499 BQA499 BZW499 CJS499 CTO499 DDK499 DNG499 DXC499 EGY499 EQU499 FAQ499 FKM499 FUI499 GEE499 GOA499 GXW499 HHS499 HRO499 IBK499 ILG499 IVC499 JEY499 JOU499 JYQ499 KIM499 KSI499 LCE499 LMA499 LVW499 MFS499 MPO499 MZK499 NJG499 NTC499 OCY499 OMU499 OWQ499 PGM499 PQI499 QAE499 QKA499 QTW499 RDS499 RNO499 RXK499 SHG499 SRC499 TAY499 TKU499 TUQ499 UEM499 UOI499 UYE499 VIA499 VRW499 WBS499 WLO499 IY501 SU501 ACQ501 AMM501 AWI501 BGE501 BQA501 BZW501 CJS501 CTO501 DDK501 DNG501 DXC501 EGY501 EQU501 FAQ501 FKM501 FUI501 GEE501 GOA501 GXW501 HHS501 HRO501 IBK501 ILG501 IVC501 JEY501 JOU501 JYQ501 KIM501 KSI501 LCE501 LMA501 LVW501 MFS501 MPO501 MZK501 NJG501 NTC501 OCY501 OMU501 OWQ501 PGM501 PQI501 QAE501 QKA501 QTW501 RDS501 RNO501 RXK501 SHG501 SRC501 TAY501 TKU501 TUQ501 UEM501 UOI501 UYE501 VIA501 VRW501 WBS501 WLO501 WVK501 WVK379:WVK380 C1740 WLO379:WLO380 ACQ379:ACQ380 AMM379:AMM380 AWI379:AWI380 BGE379:BGE380 BQA379:BQA380 BZW379:BZW380 CJS379:CJS380 CTO379:CTO380 DDK379:DDK380 DNG379:DNG380 DXC379:DXC380 EGY379:EGY380 EQU379:EQU380 FAQ379:FAQ380 FKM379:FKM380 FUI379:FUI380 GEE379:GEE380 GOA379:GOA380 GXW379:GXW380 HHS379:HHS380 HRO379:HRO380 IBK379:IBK380 ILG379:ILG380 IVC379:IVC380 JEY379:JEY380 JOU379:JOU380 JYQ379:JYQ380 KIM379:KIM380 KSI379:KSI380 LCE379:LCE380 LMA379:LMA380 LVW379:LVW380 MFS379:MFS380 MPO379:MPO380 MZK379:MZK380 NJG379:NJG380 NTC379:NTC380 OCY379:OCY380 OMU379:OMU380 OWQ379:OWQ380 PGM379:PGM380 PQI379:PQI380 QAE379:QAE380 QKA379:QKA380 QTW379:QTW380 RDS379:RDS380 RNO379:RNO380 RXK379:RXK380 SHG379:SHG380 SRC379:SRC380 TAY379:TAY380 TKU379:TKU380 TUQ379:TUQ380 UEM379:UEM380 UOI379:UOI380 UYE379:UYE380 VIA379:VIA380 VRW379:VRW380 WBS379:WBS380 IY379:IY380 SU379:SU380 WVK411:WVK412 WLO411:WLO412 WBS411:WBS412 VRW411:VRW412 VIA411:VIA412 UYE411:UYE412 UOI411:UOI412 UEM411:UEM412 TUQ411:TUQ412 TKU411:TKU412 TAY411:TAY412 SRC411:SRC412 SHG411:SHG412 RXK411:RXK412 RNO411:RNO412 RDS411:RDS412 QTW411:QTW412 QKA411:QKA412 QAE411:QAE412 PQI411:PQI412 PGM411:PGM412 OWQ411:OWQ412 OMU411:OMU412 OCY411:OCY412 NTC411:NTC412 NJG411:NJG412 MZK411:MZK412 MPO411:MPO412 MFS411:MFS412 LVW411:LVW412 LMA411:LMA412 LCE411:LCE412 KSI411:KSI412 KIM411:KIM412 JYQ411:JYQ412 JOU411:JOU412 JEY411:JEY412 IVC411:IVC412 ILG411:ILG412 IBK411:IBK412 HRO411:HRO412 HHS411:HHS412 GXW411:GXW412 GOA411:GOA412 GEE411:GEE412 FUI411:FUI412 FKM411:FKM412 FAQ411:FAQ412 EQU411:EQU412 EGY411:EGY412 DXC411:DXC412 DNG411:DNG412 DDK411:DDK412 CTO411:CTO412 CJS411:CJS412 BZW411:BZW412 BQA411:BQA412 BGE411:BGE412 AWI411:AWI412 AMM411:AMM412 ACQ411:ACQ412 SU411:SU412 IY411:IY412 C3236:C3249 C2126 FKM524 FUI524 GEE524 GOA524 GXW524 HHS524 HRO524 IBK524 ILG524 IVC524 JEY524 JOU524 JYQ524 KIM524 KSI524 LCE524 LMA524 LVW524 MFS524 MPO524 MZK524 NJG524 NTC524 OCY524 OMU524 OWQ524 PGM524 PQI524 QAE524 QKA524 QTW524 RDS524 RNO524 RXK524 SHG524 SRC524 TAY524 TKU524 TUQ524 UEM524 UOI524 UYE524 VIA524 VRW524 WBS524 WLO524 WVK524 C427 IY524 SU524 ACQ524 AMM524 AWI524 BGE524 BQA524 BZW524 CJS524 CTO524 DDK524 DNG524 DXC524 EGY524 EQU524 FAQ524 C1446 C1441 C171 C4891 C1625:C1631 C174:C181 C117:C137 C4852 CTO871 C1905 C139 C2293:C2294 C111:C112 C1119 C2468:C2470 C2790:C2821 C2141 C2255 C141:C143 C951 IY871 C478:C523 C2396 C2305:C2306 C4826 C4877 C4859 C162 C3084 C3060:C3065 C3080 C3036:C3040 C3032:C3033 C2953 C1122:C1123 C4568 ACQ871 C2509:C2517 CJS871 BQA871 AWI871 AMM871 BGE871 SU871 BZW871 C2618:C2620 C2623:C2628 C3266:C3277 C3252:C3253 C3256:C3264 C2664" xr:uid="{00000000-0002-0000-0300-000015000000}">
      <formula1>#REF!</formula1>
    </dataValidation>
    <dataValidation type="list" errorStyle="warning" allowBlank="1" showInputMessage="1" showErrorMessage="1" errorTitle="Внимание" error="Организация отсутсвует в справочнике" sqref="C1303:C1327 C2541:C2542 C2532:C2539 C2528:C2529 C1825:C1831 C1799 C1797 C1814 C1801:C1805 C1811 C1833:C1834 C1823 C1817 C863:C864 C858 C867:C869 C954 C904 C856 C1233 C1170:C1172 C1198:C1202 C1207:C1208 C1211:C1213 C1219 C1225 C1231 C1250 C1242:C1243 C1246:C1248 C1290:C1301 C1281:C1288 C4029:C4082 C611:C617 C736 C743 C551 C556 C603:C604 C435:C436 C1773:C1786 C2033:C2056 C2427:C2431 C1339:C1342 C1979:C2031 C1361 C1344:C1350 C1337 C1329:C1332 C1757:C1758 C2409:C2410 C2189:C2237 C2058:C2102 C3279:C3286" xr:uid="{00000000-0002-0000-0300-000016000000}">
      <formula1>#REF!</formula1>
    </dataValidation>
    <dataValidation type="list" errorStyle="warning" allowBlank="1" showInputMessage="1" showErrorMessage="1" errorTitle="Внимание" error="Организация отсутсвует в справочнике" sqref="C4523:C4524 C4520:C4521 C4498 C4494:C4496 C4471:C4479 C4462 C4458 C4445 C4432:C4436 C4413 C1767:C1768 C1764:C1765 C4348:C4349 C4294:C4295 C3897 C3883 C3878:C3881 C3860:C3862 C3857 C1351:C1360 C1334:C1336 C1338 C1343 C1328 C1161:C1168 C883 C942 C947 C844 C847:C848 C850:C852 C269 C271 C276:C277 C282 C284:C285 C260 C791:C792 C2150 C2143:C2148 C2600:C2617 C1362:C1368 C3058:C3059 C3056" xr:uid="{00000000-0002-0000-0300-000017000000}">
      <formula1>#REF!</formula1>
    </dataValidation>
    <dataValidation type="list" allowBlank="1" showInputMessage="1" showErrorMessage="1" errorTitle="Внимание" error="Введено недопустимое значение" sqref="O4519:O4524 O4471:O4472 O4456:O4462 O4445:O4452 O4432:O4436 O4404:O4416 O1762:O1768 O4497:O4498 O4348:O4349 O4294:O4295 O4237:O4238 O4203 O4194 O4113 O3849:O3903 O850:O854 O1351:O1360 O1334:O1336 O1338 O1343 O1328 O1161:O1168 O941:O950 O780 O1852:O1855 O1362:O1368 O736:O738 O829 O755:O756 O432 O2600:O2617 O441 O434 O792 O2149:O2150 O847:O848 O4585:O4606 O3054:O3059" xr:uid="{00000000-0002-0000-0300-000018000000}">
      <formula1>#REF!</formula1>
    </dataValidation>
    <dataValidation type="list" errorStyle="warning" allowBlank="1" showInputMessage="1" showErrorMessage="1" errorTitle="Внимание" error="Общество отсутствует в справочнике" sqref="B4238 B3898:B3901 B3857:B3863 B3852:B3855 B851:B854 B1351:B1353 B1338 C813 B825:B827 B842:B843 B1070 B1063 B811:B813 B1163:B1166 B1138 B1141 C811 B820:B822 C820 C822 B277 B266:C266 B269:B271 C267:C268 C270 C273 C275 C262:C263 B285 B1767:B1768 B259:B260 B755:B756 B763 B4348:B4349 B459:C459 B441:C441 B4294:B4295 B432 C1857:C1858 B1355:B1360 B2176:C2176 B4203 B1365:B1367 B2150 B2610 B2614 B3058:B3059 C3054:C3055 C3057 B2518:C2520 B1763:B1765 B3054:B3056" xr:uid="{00000000-0002-0000-0300-000019000000}">
      <formula1>#REF!</formula1>
    </dataValidation>
    <dataValidation type="list" allowBlank="1" showInputMessage="1" showErrorMessage="1" errorTitle="Внимание" error="Введено недопустимое значение" sqref="K1767:K1768 K1763:K1765 K4348:K4349 K4294:K4295 K4238 K4203 K3898 K3857:K3863 K1365:K1367 K1355:K1360 K1351:K1353 K1338 K950 K933 K1166 K269:K271 K276:K285 K266 K755:K756 K2150 K2610 K3058:K3059 K3054:K3056" xr:uid="{00000000-0002-0000-0300-00001A000000}">
      <formula1>#REF!</formula1>
    </dataValidation>
    <dataValidation type="list" allowBlank="1" showInputMessage="1" showErrorMessage="1" errorTitle="Внимание" error="Введено недопустимое значение" sqref="N1767:N1768 N1763:N1765 N4348:N4349 N4294:N4295 N4238 N4203 N3898 N3857:N3863 N1365:N1367 N1355:N1360 N1351:N1353 N1338 N950 N1166 N755:N756 N2150 N2610 N3058:N3059 N3054:N3056" xr:uid="{00000000-0002-0000-0300-00001B000000}">
      <formula1>#REF!</formula1>
    </dataValidation>
    <dataValidation type="list" allowBlank="1" showInputMessage="1" showErrorMessage="1" sqref="M1355:M1360 M1353 M1351 M1338 M3055 M1365:M1367" xr:uid="{00000000-0002-0000-0300-00001C000000}">
      <formula1>$M$2:$M$112</formula1>
    </dataValidation>
    <dataValidation type="list" allowBlank="1" showInputMessage="1" showErrorMessage="1" error="Выберете значение из списка, при его отсутствии добавьте в справочник в скрытой области над таблицей" sqref="B1047 B632:B633 B3825:B3830 B775 B4260:B4270 B1591:B1596 B1193:B1194 B1895 B3375:B3384 B4314 B882 B824" xr:uid="{00000000-0002-0000-0300-00001D000000}">
      <formula1>#REF!</formula1>
    </dataValidation>
    <dataValidation type="list" allowBlank="1" showInputMessage="1" showErrorMessage="1" sqref="L4536 UOR107 UEV107 TUZ107 TLD107 TBH107 SRL107 SHP107 RXT107 RNX107 REB107 QUF107 QKJ107 QAN107 PQR107 PGV107 OWZ107 OND107 ODH107 NTL107 NJP107 MZT107 MPX107 MGB107 LWF107 LMJ107 LCN107 KSR107 KIV107 JYZ107 JPD107 JFH107 IVL107 ILP107 IBT107 HRX107 HIB107 GYF107 GOJ107 GEN107 FUR107 FKV107 FAZ107 ERD107 EHH107 DXL107 DNP107 DDT107 CTX107 CKB107 CAF107 BQJ107 BGN107 AWR107 AMV107 ACZ107 TD107 JH107 WVT111 WLX111 WCB111 VSF111 VIJ111 UYN111 UOR111 UEV111 TUZ111 TLD111 TBH111 SRL111 SHP111 RXT111 RNX111 REB111 QUF111 QKJ111 QAN111 PQR111 PGV111 OWZ111 OND111 ODH111 NTL111 NJP111 MZT111 MPX111 MGB111 LWF111 LMJ111 LCN111 KSR111 KIV111 JYZ111 JPD111 JFH111 IVL111 ILP111 IBT111 HRX111 HIB111 GYF111 GOJ111 GEN111 FUR111 FKV111 FAZ111 ERD111 EHH111 DXL111 DNP111 DDT111 CTX111 CKB111 CAF111 BQJ111 BGN111 AWR111 AMV111 ACZ111 TD111 JH111 WVT107 WLX107 WCB107 VSF107 K608:K610 K596 L630 K560 K447:K449 K455:K456 UYN463:UYN465 VIJ463:VIJ465 VSF463:VSF465 WCB463:WCB465 WLX463:WLX465 L3831:L3835 UYN107 L3705:L3708 L4377:L4379 L4310:L4311 L876:L879 UOR463:UOR465 WVT463:WVT465 L3724:L3762 JH463:JH465 TD463:TD465 ACZ463:ACZ465 AMV463:AMV465 AWR463:AWR465 BGN463:BGN465 BQJ463:BQJ465 CAF463:CAF465 CKB463:CKB465 CTX463:CTX465 DDT463:DDT465 DNP463:DNP465 DXL463:DXL465 EHH463:EHH465 ERD463:ERD465 FAZ463:FAZ465 FKV463:FKV465 FUR463:FUR465 GEN463:GEN465 GOJ463:GOJ465 GYF463:GYF465 HIB463:HIB465 HRX463:HRX465 IBT463:IBT465 ILP463:ILP465 IVL463:IVL465 JFH463:JFH465 JPD463:JPD465 JYZ463:JYZ465 KIV463:KIV465 KSR463:KSR465 LCN463:LCN465 LMJ463:LMJ465 LWF463:LWF465 MGB463:MGB465 MPX463:MPX465 MZT463:MZT465 NJP463:NJP465 NTL463:NTL465 ODH463:ODH465 OND463:OND465 OWZ463:OWZ465 PGV463:PGV465 PQR463:PQR465 QAN463:QAN465 QKJ463:QKJ465 QUF463:QUF465 REB463:REB465 RNX463:RNX465 RXT463:RXT465 SHP463:SHP465 SRL463:SRL465 TBH463:TBH465 TLD463:TLD465 TUZ463:TUZ465 UEV463:UEV465 L1852 L2837:L2879 K1003 L4211:L4212 K962:K964 L544:L548 K982 K985 VIJ107 L533:L540 K1010" xr:uid="{00000000-0002-0000-0300-00001E000000}">
      <formula1>#REF!</formula1>
    </dataValidation>
    <dataValidation type="list" allowBlank="1" showInputMessage="1" showErrorMessage="1" sqref="J4536 J4310:J4311 J4211:J4212 J3705:J3708 J3831:J3835 UYL107 UOP107 UET107 TUX107 TLB107 TBF107 SRJ107 SHN107 RXR107 RNV107 RDZ107 QUD107 QKH107 QAL107 PQP107 PGT107 OWX107 ONB107 ODF107 NTJ107 NJN107 MZR107 MPV107 MFZ107 LWD107 LMH107 LCL107 KSP107 KIT107 JYX107 JPB107 JFF107 IVJ107 ILN107 IBR107 HRV107 HHZ107 GYD107 GOH107 GEL107 FUP107 FKT107 FAX107 ERB107 EHF107 DXJ107 DNN107 DDR107 CTV107 CJZ107 CAD107 BQH107 BGL107 AWP107 AMT107 ACX107 TB107 JF107 WVR111 WLV111 WBZ111 VSD111 VIH111 UYL111 UOP111 UET111 TUX111 TLB111 TBF111 SRJ111 SHN111 RXR111 RNV111 RDZ111 QUD111 QKH111 QAL111 PQP111 PGT111 OWX111 ONB111 ODF111 NTJ111 NJN111 MZR111 MPV111 MFZ111 LWD111 LMH111 LCL111 KSP111 KIT111 JYX111 JPB111 JFF111 IVJ111 ILN111 IBR111 HRV111 HHZ111 GYD111 GOH111 GEL111 FUP111 FKT111 FAX111 ERB111 EHF111 DXJ111 DNN111 DDR111 CTV111 CJZ111 CAD111 BQH111 BGL111 AWP111 AMT111 ACX111 TB111 JF111 VSD107 WVR107 WLV107 J620:J621 J630 WVR463:WVR465 J4377:J4379 WLV463:WLV465 J3724:J3762 JF463:JF465 TB463:TB465 ACX463:ACX465 AMT463:AMT465 AWP463:AWP465 BGL463:BGL465 BQH463:BQH465 CAD463:CAD465 CJZ463:CJZ465 CTV463:CTV465 DDR463:DDR465 DNN463:DNN465 DXJ463:DXJ465 EHF463:EHF465 ERB463:ERB465 FAX463:FAX465 FKT463:FKT465 FUP463:FUP465 GEL463:GEL465 GOH463:GOH465 GYD463:GYD465 HHZ463:HHZ465 HRV463:HRV465 IBR463:IBR465 ILN463:ILN465 IVJ463:IVJ465 JFF463:JFF465 JPB463:JPB465 JYX463:JYX465 KIT463:KIT465 KSP463:KSP465 LCL463:LCL465 LMH463:LMH465 LWD463:LWD465 MFZ463:MFZ465 MPV463:MPV465 MZR463:MZR465 NJN463:NJN465 NTJ463:NTJ465 ODF463:ODF465 ONB463:ONB465 OWX463:OWX465 PGT463:PGT465 PQP463:PQP465 QAL463:QAL465 QKH463:QKH465 QUD463:QUD465 RDZ463:RDZ465 RNV463:RNV465 RXR463:RXR465 SHN463:SHN465 SRJ463:SRJ465 TBF463:TBF465 TLB463:TLB465 TUX463:TUX465 UET463:UET465 UOP463:UOP465 UYL463:UYL465 VIH463:VIH465 VSD463:VSD465 WBZ463:WBZ465 J2837:J2879 J544:J548 J876:J879 J533:J540 VIH107 WBZ107" xr:uid="{00000000-0002-0000-0300-00001F000000}">
      <formula1>#REF!</formula1>
    </dataValidation>
    <dataValidation type="list" allowBlank="1" showInputMessage="1" showErrorMessage="1" sqref="N4536 N4310:N4311 N4211:N4212 N3705:N3708 N3831:N3835 N879 UEX107 TVB107 TLF107 TBJ107 SRN107 SHR107 RXV107 RNZ107 RED107 QUH107 QKL107 QAP107 PQT107 PGX107 OXB107 ONF107 ODJ107 NTN107 NJR107 MZV107 MPZ107 MGD107 LWH107 LML107 LCP107 KST107 KIX107 JZB107 JPF107 JFJ107 IVN107 ILR107 IBV107 HRZ107 HID107 GYH107 GOL107 GEP107 FUT107 FKX107 FBB107 ERF107 EHJ107 DXN107 DNR107 DDV107 CTZ107 CKD107 CAH107 BQL107 BGP107 AWT107 AMX107 ADB107 TF107 JJ107 WVV111 WLZ111 WCD111 VSH111 VIL111 UYP111 UOT111 UEX111 TVB111 TLF111 TBJ111 SRN111 SHR111 RXV111 RNZ111 RED111 QUH111 QKL111 QAP111 PQT111 PGX111 OXB111 ONF111 ODJ111 NTN111 NJR111 MZV111 MPZ111 MGD111 LWH111 LML111 LCP111 KST111 KIX111 JZB111 JPF111 JFJ111 IVN111 ILR111 IBV111 HRZ111 HID111 GYH111 GOL111 GEP111 FUT111 FKX111 FBB111 ERF111 EHJ111 DXN111 DNR111 DDV111 CTZ111 CKD111 CAH111 BQL111 BGP111 AWT111 AMX111 ADB111 TF111 JJ111 WVV107 WLZ107 WCD107 N620:N621 N630 WVV463:WVV465 N4377:N4379 WLZ463:WLZ465 WCD463:WCD465 N3724:N3762 JJ463:JJ465 TF463:TF465 ADB463:ADB465 AMX463:AMX465 AWT463:AWT465 BGP463:BGP465 BQL463:BQL465 CAH463:CAH465 CKD463:CKD465 CTZ463:CTZ465 DDV463:DDV465 DNR463:DNR465 DXN463:DXN465 EHJ463:EHJ465 ERF463:ERF465 FBB463:FBB465 FKX463:FKX465 FUT463:FUT465 GEP463:GEP465 GOL463:GOL465 GYH463:GYH465 HID463:HID465 HRZ463:HRZ465 IBV463:IBV465 ILR463:ILR465 IVN463:IVN465 JFJ463:JFJ465 JPF463:JPF465 JZB463:JZB465 KIX463:KIX465 KST463:KST465 LCP463:LCP465 LML463:LML465 LWH463:LWH465 MGD463:MGD465 MPZ463:MPZ465 MZV463:MZV465 NJR463:NJR465 NTN463:NTN465 ODJ463:ODJ465 ONF463:ONF465 OXB463:OXB465 PGX463:PGX465 PQT463:PQT465 QAP463:QAP465 QKL463:QKL465 QUH463:QUH465 RED463:RED465 RNZ463:RNZ465 RXV463:RXV465 SHR463:SHR465 SRN463:SRN465 TBJ463:TBJ465 TLF463:TLF465 TVB463:TVB465 UEX463:UEX465 UOT463:UOT465 UYP463:UYP465 VIL463:VIL465 VSH463:VSH465 N2837:N2879 UOT107 VIL107 UYP107 VSH107" xr:uid="{00000000-0002-0000-0300-000020000000}">
      <formula1>#REF!</formula1>
    </dataValidation>
    <dataValidation type="list" allowBlank="1" showInputMessage="1" showErrorMessage="1" sqref="K4536 K4310:K4311 K4211:K4212 K3705:K3708 K3831:K3835 UYM107 UOQ107 UEU107 TUY107 TLC107 TBG107 SRK107 SHO107 RXS107 RNW107 REA107 QUE107 QKI107 QAM107 PQQ107 PGU107 OWY107 ONC107 ODG107 NTK107 NJO107 MZS107 MPW107 MGA107 LWE107 LMI107 LCM107 KSQ107 KIU107 JYY107 JPC107 JFG107 IVK107 ILO107 IBS107 HRW107 HIA107 GYE107 GOI107 GEM107 FUQ107 FKU107 FAY107 ERC107 EHG107 DXK107 DNO107 DDS107 CTW107 CKA107 CAE107 BQI107 BGM107 AWQ107 AMU107 ACY107 TC107 JG107 WVS111 WLW111 WCA111 VSE111 VII111 UYM111 UOQ111 UEU111 TUY111 TLC111 TBG111 SRK111 SHO111 RXS111 RNW111 REA111 QUE111 QKI111 QAM111 PQQ111 PGU111 OWY111 ONC111 ODG111 NTK111 NJO111 MZS111 MPW111 MGA111 LWE111 LMI111 LCM111 KSQ111 KIU111 JYY111 JPC111 JFG111 IVK111 ILO111 IBS111 HRW111 HIA111 GYE111 GOI111 GEM111 FUQ111 FKU111 FAY111 ERC111 EHG111 DXK111 DNO111 DDS111 CTW111 CKA111 CAE111 BQI111 BGM111 AWQ111 AMU111 ACY111 TC111 JG111 VSE107 WVS107 WLW107 K620:K621 K630 WVS463:WVS465 K4377:K4379 WLW463:WLW465 K3724:K3762 JG463:JG465 TC463:TC465 ACY463:ACY465 AMU463:AMU465 AWQ463:AWQ465 BGM463:BGM465 BQI463:BQI465 CAE463:CAE465 CKA463:CKA465 CTW463:CTW465 DDS463:DDS465 DNO463:DNO465 DXK463:DXK465 EHG463:EHG465 ERC463:ERC465 FAY463:FAY465 FKU463:FKU465 FUQ463:FUQ465 GEM463:GEM465 GOI463:GOI465 GYE463:GYE465 HIA463:HIA465 HRW463:HRW465 IBS463:IBS465 ILO463:ILO465 IVK463:IVK465 JFG463:JFG465 JPC463:JPC465 JYY463:JYY465 KIU463:KIU465 KSQ463:KSQ465 LCM463:LCM465 LMI463:LMI465 LWE463:LWE465 MGA463:MGA465 MPW463:MPW465 MZS463:MZS465 NJO463:NJO465 NTK463:NTK465 ODG463:ODG465 ONC463:ONC465 OWY463:OWY465 PGU463:PGU465 PQQ463:PQQ465 QAM463:QAM465 QKI463:QKI465 QUE463:QUE465 REA463:REA465 RNW463:RNW465 RXS463:RXS465 SHO463:SHO465 SRK463:SRK465 TBG463:TBG465 TLC463:TLC465 TUY463:TUY465 UEU463:UEU465 UOQ463:UOQ465 UYM463:UYM465 VII463:VII465 VSE463:VSE465 WCA463:WCA465 K2837:K2879 K544:K548 K876:K879 K533:K540 VII107 WCA107" xr:uid="{00000000-0002-0000-0300-000021000000}">
      <formula1>#REF!</formula1>
    </dataValidation>
    <dataValidation type="list" allowBlank="1" showInputMessage="1" showErrorMessage="1" sqref="O4536 O4310:O4311 O4211:O4212 O3705:O3708 O3831:O3835 O878:O879 UOU107 UEY107 TVC107 TLG107 TBK107 SRO107 SHS107 RXW107 ROA107 REE107 QUI107 QKM107 QAQ107 PQU107 PGY107 OXC107 ONG107 ODK107 NTO107 NJS107 MZW107 MQA107 MGE107 LWI107 LMM107 LCQ107 KSU107 KIY107 JZC107 JPG107 JFK107 IVO107 ILS107 IBW107 HSA107 HIE107 GYI107 GOM107 GEQ107 FUU107 FKY107 FBC107 ERG107 EHK107 DXO107 DNS107 DDW107 CUA107 CKE107 CAI107 BQM107 BGQ107 AWU107 AMY107 ADC107 TG107 JK107 WVW111 WMA111 WCE111 VSI111 VIM111 UYQ111 UOU111 UEY111 TVC111 TLG111 TBK111 SRO111 SHS111 RXW111 ROA111 REE111 QUI111 QKM111 QAQ111 PQU111 PGY111 OXC111 ONG111 ODK111 NTO111 NJS111 MZW111 MQA111 MGE111 LWI111 LMM111 LCQ111 KSU111 KIY111 JZC111 JPG111 JFK111 IVO111 ILS111 IBW111 HSA111 HIE111 GYI111 GOM111 GEQ111 FUU111 FKY111 FBC111 ERG111 EHK111 DXO111 DNS111 DDW111 CUA111 CKE111 CAI111 BQM111 BGQ111 AWU111 AMY111 ADC111 TG111 JK111 VSI107 WVW107 O620:O621 O630 O546:O547 WVW463:WVW465 O4377:O4379 WMA463:WMA465 O3724:O3762 JK463:JK465 TG463:TG465 ADC463:ADC465 AMY463:AMY465 AWU463:AWU465 BGQ463:BGQ465 BQM463:BQM465 CAI463:CAI465 CKE463:CKE465 CUA463:CUA465 DDW463:DDW465 DNS463:DNS465 DXO463:DXO465 EHK463:EHK465 ERG463:ERG465 FBC463:FBC465 FKY463:FKY465 FUU463:FUU465 GEQ463:GEQ465 GOM463:GOM465 GYI463:GYI465 HIE463:HIE465 HSA463:HSA465 IBW463:IBW465 ILS463:ILS465 IVO463:IVO465 JFK463:JFK465 JPG463:JPG465 JZC463:JZC465 KIY463:KIY465 KSU463:KSU465 LCQ463:LCQ465 LMM463:LMM465 LWI463:LWI465 MGE463:MGE465 MQA463:MQA465 MZW463:MZW465 NJS463:NJS465 NTO463:NTO465 ODK463:ODK465 ONG463:ONG465 OXC463:OXC465 PGY463:PGY465 PQU463:PQU465 QAQ463:QAQ465 QKM463:QKM465 QUI463:QUI465 REE463:REE465 ROA463:ROA465 RXW463:RXW465 SHS463:SHS465 SRO463:SRO465 TBK463:TBK465 TLG463:TLG465 TVC463:TVC465 UEY463:UEY465 UOU463:UOU465 UYQ463:UYQ465 VIM463:VIM465 VSI463:VSI465 WCE463:WCE465 O2837:O2879 O544 UYQ107 WCE107 VIM107 WMA107" xr:uid="{00000000-0002-0000-0300-000022000000}">
      <formula1>#REF!</formula1>
    </dataValidation>
    <dataValidation type="time" allowBlank="1" showInputMessage="1" showErrorMessage="1" errorTitle="ОШИБКА" error="Недопустимый формат времени" sqref="E3037 G27 E22:E28 E2141 E2152 E2176 E1937 E1006 E924 E12 E3 E4568" xr:uid="{00000000-0002-0000-0300-000023000000}">
      <formula1>0</formula1>
      <formula2>0.999988425925925</formula2>
    </dataValidation>
    <dataValidation type="list" errorStyle="warning" allowBlank="1" showInputMessage="1" showErrorMessage="1" errorTitle="Внимание" error="Общество отсутствует в справочнике" sqref="B3057 B4432:B4436 B4404:B4416 B1766 B1762 B4494:B4498 B4237 C4203 B4194:C4194 B4113 C3903 C3898:C3899 C3884:C3896 C3882 C3877 C3873 C3863:C3867 C3858:C3859 C3854 C3849 B3902:B3903 B3864:B3897 B3856:C3856 B3849:B3851 B1368 B1362:B1364 B1354 B1334:B1336 B1343 B1328 B1161:B1162 B1167:B1168 C914:C915 B903:B906 B941:B948 C917 C945:C946 C948 B909:B918 B844:B850 WVJ131:WVJ132 WLN131:WLN132 WBR131:WBR132 VRV131:VRV132 VHZ131:VHZ132 UYD131:UYD132 UOH131:UOH132 UEL131:UEL132 TUP131:TUP132 TKT131:TKT132 TAX131:TAX132 SRB131:SRB132 SHF131:SHF132 RXJ131:RXJ132 RNN131:RNN132 RDR131:RDR132 QTV131:QTV132 QJZ131:QJZ132 QAD131:QAD132 PQH131:PQH132 PGL131:PGL132 OWP131:OWP132 OMT131:OMT132 OCX131:OCX132 NTB131:NTB132 NJF131:NJF132 MZJ131:MZJ132 MPN131:MPN132 MFR131:MFR132 LVV131:LVV132 LLZ131:LLZ132 LCD131:LCD132 KSH131:KSH132 KIL131:KIL132 JYP131:JYP132 JOT131:JOT132 JEX131:JEX132 IVB131:IVB132 ILF131:ILF132 IBJ131:IBJ132 HRN131:HRN132 HHR131:HHR132 GXV131:GXV132 GNZ131:GNZ132 GED131:GED132 FUH131:FUH132 FKL131:FKL132 FAP131:FAP132 EQT131:EQT132 EGX131:EGX132 DXB131:DXB132 DNF131:DNF132 DDJ131:DDJ132 CTN131:CTN132 CJR131:CJR132 BZV131:BZV132 BPZ131:BPZ132 BGD131:BGD132 AWH131:AWH132 AML131:AML132 ACP131:ACP132 ST131:ST132 IX131:IX132 B1852:B1855 B601 B723 B736:B738 B791:B792 B2600:B2602 B4519:B4524 B2142:B2148 B2615:B2617 B4456:B4462 B4445:B4452 B3703:B3704 B2604:B2609 B2613 B2611 B3720:B3723 B3716:B3718 B4471:B4479 B3687 B3690 B3680:B3683" xr:uid="{00000000-0002-0000-0300-000024000000}">
      <formula1>#REF!</formula1>
    </dataValidation>
    <dataValidation type="list" allowBlank="1" showInputMessage="1" showErrorMessage="1" errorTitle="Внимание" error="Введено недопустимое значение" sqref="O3041 O4671:O4676 O3838 O893 O971:O973 O887:O891 O457 O453:O454 O1429 O1004" xr:uid="{00000000-0002-0000-0300-000025000000}">
      <formula1>#REF!</formula1>
    </dataValidation>
    <dataValidation type="list" allowBlank="1" showInputMessage="1" showErrorMessage="1" sqref="M3054 M2610 M3058:M3059 M3056" xr:uid="{00000000-0002-0000-0300-000026000000}">
      <formula1>$M$2:$M$111</formula1>
    </dataValidation>
    <dataValidation type="list" allowBlank="1" showInputMessage="1" showErrorMessage="1" errorTitle="Внимание!" error="Введенное значение не соответсвует справочному" sqref="K2174:K2175 K4893 K4635:K4643 K4607:K4626 K4584 K4580:K4581 K4576:K4577 K4550:K4552 K4546 K4541:K4544 K4465:K4470 K4463 K4390:K4395 K4399:K4403 K4437 K4439:K4444 K1947:K1957 K4319:K4337 K4282 K4279:K4280 K4228 K4218:K4225 K2896:K2898 K4689 K4792:K4798 K4195:K4198 K4117:K4119 K4110:K4111 K4121 K4189:K4190 K4123 K4182:K4185 K1965:K1973 K1136:K1138 K1140 K1060:K1063 K1072:K1073 K1599:K1624 K1580:K1590 K1065:K1066 K1076:K1078 K4677:K4683 K1080:K1082 K4659:K4664 K2177:K2181 K1959:K1962 K1938:K1945 K1915:K1936 K4646:K4654" xr:uid="{00000000-0002-0000-0300-000027000000}">
      <formula1>#REF!</formula1>
    </dataValidation>
    <dataValidation type="list" errorStyle="warning" allowBlank="1" showInputMessage="1" showErrorMessage="1" errorTitle="Внимание" error="Введенное значение отсутсвует в справочнике" sqref="N1590 N4893 N4635:N4643 N4607:N4626 N4584 N4580:N4581 N4576:N4577 N4550:N4552 N4546 N4541:N4544 N4465:N4470 N4463 N4390:N4395 N4399:N4403 N4437:N4444 N4319:N4338 N4282 N4279:N4280 N4277 N4228 N4218:N4225 N4677:N4683 N2896:N2898 N4195:N4198 N4193 N4117:N4119 N4110:N4111 N4121 N4189:N4190 N4689 N4123 N4182:N4185 N1065:N1070 N1076:N1082 N1136:N1141 N1060:N1063 N1599:N1624 N1938:N1973 N1072:N1074 N4659:N4664 N1580:N1588 N2177:N2181 N2147:N2148 N2175 N4792:N4798 N4646:N4654 N1916:N1936 N2139:N2144" xr:uid="{00000000-0002-0000-0300-000028000000}">
      <formula1>#REF!</formula1>
    </dataValidation>
    <dataValidation type="list" allowBlank="1" showInputMessage="1" showErrorMessage="1" errorTitle="Внимание" error="Введено недопустимое значение" sqref="O2896:O2898 O4635:O4643 O4607:O4626 O4584 O4576:O4577 O4550:O4552 O4541:O4544 O4465:O4470 O4463 O4390:O4395 O4399:O4403 O4335:O4337 O4319:O4325 O4282 O4280 O4218 O4689 O4792:O4798 O4198 O4195:O4196 O4123 O4121 O4110:O4111 O4182:O4185 O1590 O1580:O1588 O1066:O1069 O1072:O1082 O1136:O1140 O1061:O1063 O1599:O1624 O4677:O4683 O4659:O4664" xr:uid="{00000000-0002-0000-0300-000029000000}">
      <formula1>#REF!</formula1>
    </dataValidation>
    <dataValidation type="list" allowBlank="1" showInputMessage="1" showErrorMessage="1" errorTitle="Внимание" error="Введено недопустимое значение" sqref="L2896:L2898 L4580:L4581 L4552 L4550 L4546 L4465:L4470 L4463 L4437:L4444 L4335:L4337 L4326:L4332 L4282 L4279:L4280 L4228 L4219:L4225 L4117:L4119 L4189:L4190 L4659:L4664 L1575:L1588 L1076:L1078 L1073:L1074 L1065:L1070 L1061:L1062 L1081:L1082 L4584 L1632:L1634 L1590 L4646:L4654" xr:uid="{00000000-0002-0000-0300-00002A000000}">
      <formula1>#REF!</formula1>
    </dataValidation>
    <dataValidation type="list" errorStyle="warning" allowBlank="1" showInputMessage="1" showErrorMessage="1" errorTitle="Внимание" error="Введенное значение отсутсвует в справочнике" sqref="N4480:N4493 N4499:N4502 N4684:N4687 N893:N894 N1383:N1393 N1370:N1375 N1399:N1426 N1851 N1051:N1056 N885:N891 N1058 N4627:N4634 N4554:N4555 N4564:N4565 N4109 N4558:N4561 N4567 N2152:N2153 N2822:N2835" xr:uid="{00000000-0002-0000-0300-00002B000000}">
      <formula1>#REF!</formula1>
    </dataValidation>
    <dataValidation type="list" allowBlank="1" showInputMessage="1" showErrorMessage="1" errorTitle="Внимание" error="Введено недопустимое значение" sqref="O4109 O4499:O4502 O1051 O1058 O4480:O4493 O4627:O4632 O4564:O4565 O4684:O4687 O4558:O4561 O4567 O4554:O4555 O2822:O2835" xr:uid="{00000000-0002-0000-0300-00002C000000}">
      <formula1>#REF!</formula1>
    </dataValidation>
    <dataValidation type="list" allowBlank="1" showInputMessage="1" showErrorMessage="1" errorTitle="Внимание!" error="Введенное значение не соответсвует справочному" sqref="K4499:K4502 K4109 K4554:K4555 K4558 K4560:K4561 K1051:K1057 K1398:K1401 K1389:K1393 K1387 J1377 K1378:K1385 K1369:K1376 K1403:K1426 K1851 K893:K894 K888:K891 K4627:K4632 K885:K886 K4567 K4480:K4493 K4564:K4565 K2822:K2835 K4684:K4687" xr:uid="{00000000-0002-0000-0300-00002D000000}">
      <formula1>#REF!</formula1>
    </dataValidation>
    <dataValidation type="list" allowBlank="1" showInputMessage="1" showErrorMessage="1" errorTitle="Внимание" error="Введено недопустимое значение" sqref="AD3385:AD3615 AD1096:AD1097 AD1099:AD1100 AD1117:AD1118 AD1109:AD1113 AD1106:AD1107 AD1103 AD1120:AD1142 AD1083 AD4885:AD4891 AD1690:AD1786 AD4883 AD652:AD744 UZF4871 UPJ4871 UFN4871 TVR4871 TLV4871 TBZ4871 SSD4871 SIH4871 RYL4871 ROP4871 RET4871 QUX4871 QLB4871 QBF4871 PRJ4871 PHN4871 OXR4871 ONV4871 ODZ4871 NUD4871 NKH4871 NAL4871 MQP4871 MGT4871 LWX4871 LNB4871 LDF4871 KTJ4871 KJN4871 JZR4871 JPV4871 JFZ4871 IWD4871 IMH4871 ICL4871 HSP4871 HIT4871 GYX4871 GPB4871 GFF4871 FVJ4871 FLN4871 FBR4871 ERV4871 EHZ4871 DYD4871 DOH4871 DEL4871 CUP4871 CKT4871 CAX4871 BRB4871 BHF4871 AXJ4871 ANN4871 ADR4871 TV4871 JZ4871 AD4800:AD4880 WMP4871 AD2452:AD2454 AD1952 WWL4871 JZ16:JZ87 WWL16:WWL87 WMP16:WMP87 WCT16:WCT87 VSX16:VSX87 VJB16:VJB87 UZF16:UZF87 UPJ16:UPJ87 UFN16:UFN87 TVR16:TVR87 TLV16:TLV87 TBZ16:TBZ87 SSD16:SSD87 SIH16:SIH87 RYL16:RYL87 ROP16:ROP87 RET16:RET87 QUX16:QUX87 QLB16:QLB87 QBF16:QBF87 PRJ16:PRJ87 PHN16:PHN87 OXR16:OXR87 ONV16:ONV87 ODZ16:ODZ87 NUD16:NUD87 NKH16:NKH87 NAL16:NAL87 MQP16:MQP87 MGT16:MGT87 LWX16:LWX87 LNB16:LNB87 LDF16:LDF87 KTJ16:KTJ87 KJN16:KJN87 JZR16:JZR87 JPV16:JPV87 JFZ16:JFZ87 IWD16:IWD87 IMH16:IMH87 ICL16:ICL87 HSP16:HSP87 HIT16:HIT87 GYX16:GYX87 GPB16:GPB87 GFF16:GFF87 FVJ16:FVJ87 FLN16:FLN87 FBR16:FBR87 ERV16:ERV87 EHZ16:EHZ87 DYD16:DYD87 DOH16:DOH87 DEL16:DEL87 CUP16:CUP87 CKT16:CKT87 CAX16:CAX87 BRB16:BRB87 BHF16:BHF87 AXJ16:AXJ87 ANN16:ANN87 ADR16:ADR87 TV16:TV87 AD2196:AD2252 AD3904:AD3981 AD876:AD877 AD868:AD872 WWL784:WWL788 WMP784:WMP788 WCT784:WCT788 VSX784:VSX788 VJB784:VJB788 UZF784:UZF788 UPJ784:UPJ788 UFN784:UFN788 TVR784:TVR788 TLV784:TLV788 TBZ784:TBZ788 SSD784:SSD788 SIH784:SIH788 RYL784:RYL788 ROP784:ROP788 RET784:RET788 QUX784:QUX788 QLB784:QLB788 QBF784:QBF788 PRJ784:PRJ788 PHN784:PHN788 OXR784:OXR788 ONV784:ONV788 ODZ784:ODZ788 NUD784:NUD788 NKH784:NKH788 NAL784:NAL788 MQP784:MQP788 MGT784:MGT788 LWX784:LWX788 LNB784:LNB788 LDF784:LDF788 KTJ784:KTJ788 KJN784:KJN788 JZR784:JZR788 JPV784:JPV788 JFZ784:JFZ788 IWD784:IWD788 IMH784:IMH788 ICL784:ICL788 HSP784:HSP788 HIT784:HIT788 GYX784:GYX788 GPB784:GPB788 GFF784:GFF788 FVJ784:FVJ788 FLN784:FLN788 FBR784:FBR788 ERV784:ERV788 EHZ784:EHZ788 DYD784:DYD788 DOH784:DOH788 DEL784:DEL788 CUP784:CUP788 CKT784:CKT788 CAX784:CAX788 BRB784:BRB788 BHF784:BHF788 AXJ784:AXJ788 ANN784:ANN788 ADR784:ADR788 AD3382:AD3383 AD3380 AD3374:AD3377 AD3165:AD3215 AD3086:AD3159 AD2634:AD2635 AD2107:AD2138 AD9:AD258 JZ883 TV883 ADR883 ANN883 AXJ883 BHF883 BRB883 CAX883 CKT883 CUP883 DEL883 DOH883 DYD883 EHZ883 ERV883 FBR883 FLN883 FVJ883 GFF883 GPB883 GYX883 HIT883 HSP883 ICL883 IMH883 IWD883 JFZ883 JPV883 JZR883 KJN883 KTJ883 LDF883 LNB883 LWX883 MGT883 MQP883 NAL883 NKH883 NUD883 ODZ883 ONV883 OXR883 PHN883 PRJ883 QBF883 QLB883 QUX883 RET883 ROP883 RYL883 SIH883 SSD883 TBZ883 TLV883 TVR883 UFN883 UPJ883 UZF883 VJB883 VSX883 WCT883 WMP883 WWL883 JZ784:JZ788 WWL1088 WMP1088 WCT1088 VSX1088 VJB1088 UZF1088 UPJ1088 UFN1088 TVR1088 TLV1088 TBZ1088 SSD1088 SIH1088 RYL1088 ROP1088 RET1088 QUX1088 QLB1088 QBF1088 PRJ1088 PHN1088 OXR1088 ONV1088 ODZ1088 NUD1088 NKH1088 NAL1088 MQP1088 MGT1088 LWX1088 LNB1088 LDF1088 KTJ1088 KJN1088 JZR1088 JPV1088 JFZ1088 IWD1088 IMH1088 ICL1088 HSP1088 HIT1088 GYX1088 GPB1088 GFF1088 FVJ1088 FLN1088 FBR1088 ERV1088 EHZ1088 DYD1088 DOH1088 DEL1088 CUP1088 CKT1088 CAX1088 BRB1088 BHF1088 AXJ1088 ANN1088 ADR1088 TV1088 JZ1088 AD1198:AD1279 AD323 AD286:AD321 AD328:AD329 JZ117:JZ122 TV117:TV122 ADR117:ADR122 ANN117:ANN122 AXJ117:AXJ122 BHF117:BHF122 BRB117:BRB122 CAX117:CAX122 CKT117:CKT122 CUP117:CUP122 DEL117:DEL122 DOH117:DOH122 DYD117:DYD122 EHZ117:EHZ122 ERV117:ERV122 FBR117:FBR122 FLN117:FLN122 FVJ117:FVJ122 GFF117:GFF122 GPB117:GPB122 GYX117:GYX122 HIT117:HIT122 HSP117:HSP122 ICL117:ICL122 IMH117:IMH122 IWD117:IWD122 JFZ117:JFZ122 JPV117:JPV122 JZR117:JZR122 KJN117:KJN122 KTJ117:KTJ122 LDF117:LDF122 LNB117:LNB122 LWX117:LWX122 MGT117:MGT122 MQP117:MQP122 NAL117:NAL122 NKH117:NKH122 NUD117:NUD122 ODZ117:ODZ122 ONV117:ONV122 OXR117:OXR122 PHN117:PHN122 PRJ117:PRJ122 QBF117:QBF122 QLB117:QLB122 QUX117:QUX122 RET117:RET122 ROP117:ROP122 RYL117:RYL122 SIH117:SIH122 SSD117:SSD122 TBZ117:TBZ122 TLV117:TLV122 TVR117:TVR122 UFN117:UFN122 UPJ117:UPJ122 UZF117:UZF122 VJB117:VJB122 VSX117:VSX122 WCT117:WCT122 WMP117:WMP122 WWL117:WWL122 WWL145 WMP145 WCT145 VSX145 VJB145 UZF145 UPJ145 UFN145 TVR145 TLV145 TBZ145 SSD145 SIH145 RYL145 ROP145 RET145 QUX145 QLB145 QBF145 PRJ145 PHN145 OXR145 ONV145 ODZ145 NUD145 NKH145 NAL145 MQP145 MGT145 LWX145 LNB145 LDF145 KTJ145 KJN145 JZR145 JPV145 JFZ145 IWD145 IMH145 ICL145 HSP145 HIT145 GYX145 GPB145 GFF145 FVJ145 FLN145 FBR145 ERV145 EHZ145 DYD145 DOH145 DEL145 CUP145 CKT145 CAX145 BRB145 BHF145 AXJ145 ANN145 ADR145 TV145 JZ145 WWL137:WWL138 WMP137:WMP138 WCT137:WCT138 VSX137:VSX138 VJB137:VJB138 UZF137:UZF138 UPJ137:UPJ138 UFN137:UFN138 TVR137:TVR138 TLV137:TLV138 TBZ137:TBZ138 SSD137:SSD138 SIH137:SIH138 RYL137:RYL138 ROP137:ROP138 RET137:RET138 QUX137:QUX138 QLB137:QLB138 QBF137:QBF138 PRJ137:PRJ138 PHN137:PHN138 OXR137:OXR138 ONV137:ONV138 ODZ137:ODZ138 NUD137:NUD138 NKH137:NKH138 NAL137:NAL138 MQP137:MQP138 MGT137:MGT138 LWX137:LWX138 LNB137:LNB138 LDF137:LDF138 KTJ137:KTJ138 KJN137:KJN138 JZR137:JZR138 JPV137:JPV138 JFZ137:JFZ138 IWD137:IWD138 IMH137:IMH138 ICL137:ICL138 HSP137:HSP138 HIT137:HIT138 GYX137:GYX138 GPB137:GPB138 GFF137:GFF138 FVJ137:FVJ138 FLN137:FLN138 FBR137:FBR138 ERV137:ERV138 EHZ137:EHZ138 DYD137:DYD138 DOH137:DOH138 DEL137:DEL138 CUP137:CUP138 CKT137:CKT138 CAX137:CAX138 BRB137:BRB138 BHF137:BHF138 AXJ137:AXJ138 ANN137:ANN138 ADR137:ADR138 TV137:TV138 JZ137:JZ138 AD332 AD3228:AD3231 AXJ340 BHF340 BRB340 CAX340 CKT340 CUP340 DEL340 DOH340 DYD340 EHZ340 ERV340 FBR340 FLN340 FVJ340 GFF340 GPB340 GYX340 HIT340 HSP340 ICL340 IMH340 IWD340 JFZ340 JPV340 JZR340 KJN340 KTJ340 LDF340 LNB340 LWX340 MGT340 MQP340 NAL340 NKH340 NUD340 ODZ340 ONV340 OXR340 PHN340 PRJ340 QBF340 QLB340 QUX340 RET340 ROP340 RYL340 SIH340 SSD340 TBZ340 TLV340 TVR340 UFN340 UPJ340 UZF340 VJB340 VSX340 WCT340 WMP340 WWL340 AD3233:AD3235 JZ300 TV300 ADR300 ANN300 AXJ300 BHF300 BRB300 CAX300 CKT300 CUP300 DEL300 DOH300 DYD300 EHZ300 ERV300 FBR300 FLN300 FVJ300 GFF300 GPB300 GYX300 HIT300 HSP300 ICL300 IMH300 IWD300 JFZ300 JPV300 JZR300 KJN300 KTJ300 LDF300 LNB300 LWX300 MGT300 MQP300 NAL300 NKH300 NUD300 ODZ300 ONV300 OXR300 PHN300 PRJ300 QBF300 QLB300 QUX300 RET300 ROP300 RYL300 SIH300 SSD300 TBZ300 TLV300 TVR300 UFN300 UPJ300 UZF300 VJB300 VSX300 WCT300 WMP300 WWL300 JZ321:JZ322 TV321:TV322 ADR321:ADR322 ANN321:ANN322 AXJ321:AXJ322 BHF321:BHF322 BRB321:BRB322 CAX321:CAX322 CKT321:CKT322 CUP321:CUP322 DEL321:DEL322 DOH321:DOH322 DYD321:DYD322 EHZ321:EHZ322 ERV321:ERV322 FBR321:FBR322 FLN321:FLN322 FVJ321:FVJ322 GFF321:GFF322 GPB321:GPB322 GYX321:GYX322 HIT321:HIT322 HSP321:HSP322 ICL321:ICL322 IMH321:IMH322 IWD321:IWD322 JFZ321:JFZ322 JPV321:JPV322 JZR321:JZR322 KJN321:KJN322 KTJ321:KTJ322 LDF321:LDF322 LNB321:LNB322 LWX321:LWX322 MGT321:MGT322 MQP321:MQP322 NAL321:NAL322 NKH321:NKH322 NUD321:NUD322 ODZ321:ODZ322 ONV321:ONV322 OXR321:OXR322 PHN321:PHN322 PRJ321:PRJ322 QBF321:QBF322 QLB321:QLB322 QUX321:QUX322 RET321:RET322 ROP321:ROP322 RYL321:RYL322 SIH321:SIH322 SSD321:SSD322 TBZ321:TBZ322 TLV321:TLV322 TVR321:TVR322 UFN321:UFN322 UPJ321:UPJ322 UZF321:UZF322 VJB321:VJB322 VSX321:VSX322 WCT321:WCT322 WMP321:WMP322 WWL321:WWL322 JZ340 TV340 WWL312:WWL318 JZ312:JZ318 TV312:TV318 ADR312:ADR318 ANN312:ANN318 AXJ312:AXJ318 BHF312:BHF318 BRB312:BRB318 CAX312:CAX318 CKT312:CKT318 CUP312:CUP318 DEL312:DEL318 DOH312:DOH318 DYD312:DYD318 EHZ312:EHZ318 ERV312:ERV318 FBR312:FBR318 FLN312:FLN318 FVJ312:FVJ318 GFF312:GFF318 GPB312:GPB318 GYX312:GYX318 HIT312:HIT318 HSP312:HSP318 ICL312:ICL318 IMH312:IMH318 IWD312:IWD318 JFZ312:JFZ318 JPV312:JPV318 JZR312:JZR318 KJN312:KJN318 KTJ312:KTJ318 LDF312:LDF318 LNB312:LNB318 LWX312:LWX318 MGT312:MGT318 MQP312:MQP318 NAL312:NAL318 NKH312:NKH318 NUD312:NUD318 ODZ312:ODZ318 ONV312:ONV318 OXR312:OXR318 PHN312:PHN318 PRJ312:PRJ318 QBF312:QBF318 QLB312:QLB318 QUX312:QUX318 RET312:RET318 ROP312:ROP318 RYL312:RYL318 SIH312:SIH318 SSD312:SSD318 TBZ312:TBZ318 TLV312:TLV318 TVR312:TVR318 UFN312:UFN318 UPJ312:UPJ318 UZF312:UZF318 VJB312:VJB318 VSX312:VSX318 WCT312:WCT318 WMP312:WMP318 ADR340 ANN340 AD4:AD7 VJB651:VJB722 UZF651:UZF722 UPJ651:UPJ722 UFN651:UFN722 TVR651:TVR722 TLV651:TLV722 TBZ651:TBZ722 SSD651:SSD722 SIH651:SIH722 RYL651:RYL722 ROP651:ROP722 RET651:RET722 QUX651:QUX722 QLB651:QLB722 QBF651:QBF722 PRJ651:PRJ722 PHN651:PHN722 OXR651:OXR722 ONV651:ONV722 ODZ651:ODZ722 NUD651:NUD722 NKH651:NKH722 NAL651:NAL722 MQP651:MQP722 MGT651:MGT722 LWX651:LWX722 LNB651:LNB722 LDF651:LDF722 KTJ651:KTJ722 KJN651:KJN722 JZR651:JZR722 JPV651:JPV722 JFZ651:JFZ722 IWD651:IWD722 IMH651:IMH722 ICL651:ICL722 HSP651:HSP722 HIT651:HIT722 GYX651:GYX722 GPB651:GPB722 GFF651:GFF722 FVJ651:FVJ722 FLN651:FLN722 FBR651:FBR722 ERV651:ERV722 EHZ651:EHZ722 DYD651:DYD722 DOH651:DOH722 DEL651:DEL722 CUP651:CUP722 CKT651:CKT722 CAX651:CAX722 BRB651:BRB722 BHF651:BHF722 AXJ651:AXJ722 ANN651:ANN722 ADR651:ADR722 TV651:TV722 JZ651:JZ722 WMP651:WMP722 CUP605 DEL605 DOH605 DYD605 EHZ605 ERV605 FBR605 FLN605 FVJ605 GFF605 GPB605 GYX605 HIT605 HSP605 ICL605 IMH605 IWD605 JFZ605 JPV605 JZR605 KJN605 KTJ605 LDF605 LNB605 LWX605 MGT605 MQP605 NAL605 NKH605 NUD605 ODZ605 ONV605 OXR605 PHN605 PRJ605 QBF605 QLB605 QUX605 RET605 ROP605 RYL605 SIH605 SSD605 TBZ605 TLV605 TVR605 UFN605 UPJ605 UZF605 VJB605 VSX605 WCT605 WMP605 WWL605 BRB605 AD585:AD603 JZ605 TV605 ADR605 ANN605 AXJ605 BHF605 CAX605 CKT605 WWL651:WWL722 AD605:AD629 AD2528:AD2599 WCT4871 AD633 AD754 JZ739 TV739 ADR739 ANN739 AXJ739 BHF739 BRB739 CAX739 CKT739 CUP739 DEL739 DOH739 DYD739 EHZ739 ERV739 FBR739 FLN739 FVJ739 GFF739 GPB739 GYX739 HIT739 HSP739 ICL739 IMH739 IWD739 JFZ739 JPV739 JZR739 KJN739 KTJ739 LDF739 LNB739 LWX739 MGT739 MQP739 NAL739 NKH739 NUD739 ODZ739 ONV739 OXR739 PHN739 PRJ739 QBF739 QLB739 QUX739 RET739 ROP739 RYL739 SIH739 SSD739 TBZ739 TLV739 TVR739 UFN739 UPJ739 UZF739 VJB739 VSX739 WCT739 WMP739 WWL739 AD746:AD752 WWL641:WWL649 WMP641:WMP649 VSX4871 JZ641:JZ649 TV641:TV649 ADR641:ADR649 ANN641:ANN649 AXJ641:AXJ649 BHF641:BHF649 BRB641:BRB649 CAX641:CAX649 CKT641:CKT649 CUP641:CUP649 DEL641:DEL649 DOH641:DOH649 DYD641:DYD649 EHZ641:EHZ649 ERV641:ERV649 FBR641:FBR649 FLN641:FLN649 FVJ641:FVJ649 GFF641:GFF649 GPB641:GPB649 GYX641:GYX649 HIT641:HIT649 HSP641:HSP649 ICL641:ICL649 IMH641:IMH649 IWD641:IWD649 JFZ641:JFZ649 JPV641:JPV649 JZR641:JZR649 KJN641:KJN649 KTJ641:KTJ649 LDF641:LDF649 LNB641:LNB649 LWX641:LWX649 MGT641:MGT649 MQP641:MQP649 NAL641:NAL649 NKH641:NKH649 NUD641:NUD649 ODZ641:ODZ649 ONV641:ONV649 OXR641:OXR649 PHN641:PHN649 PRJ641:PRJ649 QBF641:QBF649 QLB641:QLB649 QUX641:QUX649 RET641:RET649 ROP641:ROP649 RYL641:RYL649 SIH641:SIH649 SSD641:SSD649 TBZ641:TBZ649 TLV641:TLV649 TVR641:TVR649 UFN641:UFN649 UPJ641:UPJ649 UZF641:UZF649 VJB641:VJB649 VSX641:VSX649 WCT641:WCT649 WCT651:WCT722 AD758:AD759 JZ758:JZ759 TV758:TV759 ADR758:ADR759 ANN758:ANN759 AXJ758:AXJ759 BHF758:BHF759 BRB758:BRB759 CAX758:CAX759 CKT758:CKT759 CUP758:CUP759 DEL758:DEL759 DOH758:DOH759 DYD758:DYD759 EHZ758:EHZ759 ERV758:ERV759 FBR758:FBR759 FLN758:FLN759 FVJ758:FVJ759 GFF758:GFF759 GPB758:GPB759 GYX758:GYX759 HIT758:HIT759 HSP758:HSP759 ICL758:ICL759 IMH758:IMH759 IWD758:IWD759 JFZ758:JFZ759 JPV758:JPV759 JZR758:JZR759 KJN758:KJN759 KTJ758:KTJ759 LDF758:LDF759 LNB758:LNB759 LWX758:LWX759 MGT758:MGT759 MQP758:MQP759 NAL758:NAL759 NKH758:NKH759 NUD758:NUD759 ODZ758:ODZ759 ONV758:ONV759 OXR758:OXR759 PHN758:PHN759 PRJ758:PRJ759 QBF758:QBF759 QLB758:QLB759 QUX758:QUX759 RET758:RET759 ROP758:ROP759 RYL758:RYL759 SIH758:SIH759 SSD758:SSD759 TBZ758:TBZ759 TLV758:TLV759 TVR758:TVR759 UFN758:UFN759 UPJ758:UPJ759 UZF758:UZF759 VJB758:VJB759 VSX758:VSX759 WCT758:WCT759 WMP758:WMP759 WWL758:WWL759 VSX651:VSX722 BRB557:BRB558 BHF557:BHF558 AXJ557:AXJ558 ANN557:ANN558 ADR557:ADR558 TV557:TV558 JZ557:JZ558 WWL555 WMP555 WCT555 VSX555 VJB555 UZF555 UPJ555 UFN555 TVR555 TLV555 TBZ555 SSD555 SIH555 RYL555 ROP555 RET555 QUX555 QLB555 QBF555 PRJ555 PHN555 OXR555 ONV555 ODZ555 NUD555 NKH555 NAL555 MQP555 MGT555 LWX555 LNB555 LDF555 KTJ555 KJN555 JZR555 JPV555 JFZ555 IWD555 IMH555 ICL555 HSP555 HIT555 GYX555 GPB555 GFF555 FVJ555 FLN555 FBR555 ERV555 EHZ555 DYD555 DOH555 DEL555 CUP555 CKT555 CAX555 BRB555 BHF555 AXJ555 ANN555 ADR555 TV555 JZ555 WWL551 WMP551 WCT551 VSX551 VJB551 UZF551 UPJ551 UFN551 TVR551 TLV551 TBZ551 SSD551 SIH551 RYL551 ROP551 RET551 QUX551 QLB551 QBF551 PRJ551 PHN551 OXR551 ONV551 ODZ551 NUD551 NKH551 NAL551 MQP551 MGT551 LWX551 LNB551 LDF551 KTJ551 KJN551 JZR551 JPV551 JFZ551 IWD551 IMH551 ICL551 HSP551 HIT551 GYX551 GPB551 GFF551 FVJ551 FLN551 FBR551 ERV551 EHZ551 DYD551 DOH551 DEL551 CUP551 JZ561:JZ595 WWL557:WWL558 WMP557:WMP558 WCT557:WCT558 VSX557:VSX558 VJB557:VJB558 UZF557:UZF558 UPJ557:UPJ558 UFN557:UFN558 TVR557:TVR558 TLV557:TLV558 TBZ557:TBZ558 SSD557:SSD558 SIH557:SIH558 RYL557:RYL558 ROP557:ROP558 RET557:RET558 QUX557:QUX558 QLB557:QLB558 QBF557:QBF558 PRJ557:PRJ558 PHN557:PHN558 OXR557:OXR558 ONV557:ONV558 ODZ557:ODZ558 NUD557:NUD558 NKH557:NKH558 NAL557:NAL558 MQP557:MQP558 MGT557:MGT558 LWX557:LWX558 LNB557:LNB558 LDF557:LDF558 KTJ557:KTJ558 KJN557:KJN558 JZR557:JZR558 JPV557:JPV558 JFZ557:JFZ558 IWD557:IWD558 IMH557:IMH558 ICL557:ICL558 HSP557:HSP558 HIT557:HIT558 GYX557:GYX558 GPB557:GPB558 GFF557:GFF558 FVJ557:FVJ558 FLN557:FLN558 FBR557:FBR558 ERV557:ERV558 EHZ557:EHZ558 DYD557:DYD558 DOH557:DOH558 DEL557:DEL558 CUP557:CUP558 CKT557:CKT558 CAX557:CAX558 CKT561:CKT595 CAX561:CAX595 BRB561:BRB595 BHF561:BHF595 AXJ561:AXJ595 ANN561:ANN595 ADR561:ADR595 TV561:TV595 CAX551 CKT551 BRB551 BHF551 AXJ551 ANN551 ADR551 TV551 JZ551 WWL561:WWL595 WMP561:WMP595 WCT561:WCT595 VSX561:VSX595 VJB561:VJB595 UZF561:UZF595 UPJ561:UPJ595 UFN561:UFN595 TVR561:TVR595 TLV561:TLV595 TBZ561:TBZ595 SSD561:SSD595 SIH561:SIH595 RYL561:RYL595 ROP561:ROP595 RET561:RET595 QUX561:QUX595 QLB561:QLB595 QBF561:QBF595 PRJ561:PRJ595 PHN561:PHN595 OXR561:OXR595 ONV561:ONV595 ODZ561:ODZ595 NUD561:NUD595 NKH561:NKH595 NAL561:NAL595 MQP561:MQP595 MGT561:MGT595 LWX561:LWX595 LNB561:LNB595 LDF561:LDF595 KTJ561:KTJ595 KJN561:KJN595 JZR561:JZR595 JPV561:JPV595 JFZ561:JFZ595 IWD561:IWD595 IMH561:IMH595 ICL561:ICL595 HSP561:HSP595 HIT561:HIT595 GYX561:GYX595 GPB561:GPB595 GFF561:GFF595 FVJ561:FVJ595 FLN561:FLN595 FBR561:FBR595 ERV561:ERV595 EHZ561:EHZ595 DYD561:DYD595 DOH561:DOH595 DEL561:DEL595 CUP561:CUP595 VJB4871 AG706 AD858:AD866 TV784:TV788 WWL798 WMP798 WCT798 VSX798 VJB798 UZF798 UPJ798 UFN798 TVR798 TLV798 TBZ798 SSD798 SIH798 RYL798 ROP798 RET798 QUX798 QLB798 QBF798 PRJ798 PHN798 OXR798 ONV798 ODZ798 NUD798 NKH798 NAL798 MQP798 MGT798 LWX798 LNB798 LDF798 KTJ798 KJN798 JZR798 JPV798 JFZ798 IWD798 IMH798 ICL798 HSP798 HIT798 GYX798 GPB798 GFF798 FVJ798 FLN798 FBR798 ERV798 EHZ798 DYD798 DOH798 DEL798 CUP798 CKT798 CAX798 BRB798 BHF798 AXJ798 ANN798 ADR798 TV798 JZ798 AD566:AD583 AD550:AD563 AD433 JZ418:JZ420 TV418:TV420 ADR418:ADR420 ANN418:ANN420 AXJ418:AXJ420 BHF418:BHF420 BRB418:BRB420 CAX418:CAX420 CKT418:CKT420 CUP418:CUP420 DEL418:DEL420 DOH418:DOH420 DYD418:DYD420 EHZ418:EHZ420 ERV418:ERV420 FBR418:FBR420 FLN418:FLN420 FVJ418:FVJ420 GFF418:GFF420 GPB418:GPB420 GYX418:GYX420 HIT418:HIT420 HSP418:HSP420 ICL418:ICL420 IMH418:IMH420 IWD418:IWD420 JFZ418:JFZ420 JPV418:JPV420 JZR418:JZR420 KJN418:KJN420 KTJ418:KTJ420 LDF418:LDF420 LNB418:LNB420 LWX418:LWX420 MGT418:MGT420 MQP418:MQP420 NAL418:NAL420 NKH418:NKH420 NUD418:NUD420 ODZ418:ODZ420 ONV418:ONV420 OXR418:OXR420 PHN418:PHN420 PRJ418:PRJ420 QBF418:QBF420 QLB418:QLB420 QUX418:QUX420 RET418:RET420 ROP418:ROP420 RYL418:RYL420 SIH418:SIH420 SSD418:SSD420 TBZ418:TBZ420 TLV418:TLV420 TVR418:TVR420 UFN418:UFN420 UPJ418:UPJ420 UZF418:UZF420 VJB418:VJB420 VSX418:VSX420 WCT418:WCT420 WMP418:WMP420 WWL418:WWL420 AD435:AD440 JZ450:JZ452 TV450:TV452 ADR450:ADR452 ANN450:ANN452 AXJ450:AXJ452 BHF450:BHF452 BRB450:BRB452 CAX450:CAX452 CKT450:CKT452 CUP450:CUP452 DEL450:DEL452 DOH450:DOH452 DYD450:DYD452 EHZ450:EHZ452 ERV450:ERV452 FBR450:FBR452 FLN450:FLN452 FVJ450:FVJ452 GFF450:GFF452 GPB450:GPB452 GYX450:GYX452 HIT450:HIT452 HSP450:HSP452 ICL450:ICL452 IMH450:IMH452 IWD450:IWD452 JFZ450:JFZ452 JPV450:JPV452 JZR450:JZR452 KJN450:KJN452 KTJ450:KTJ452 LDF450:LDF452 LNB450:LNB452 LWX450:LWX452 MGT450:MGT452 MQP450:MQP452 NAL450:NAL452 NKH450:NKH452 NUD450:NUD452 ODZ450:ODZ452 ONV450:ONV452 OXR450:OXR452 PHN450:PHN452 PRJ450:PRJ452 QBF450:QBF452 QLB450:QLB452 QUX450:QUX452 RET450:RET452 ROP450:ROP452 RYL450:RYL452 SIH450:SIH452 SSD450:SSD452 TBZ450:TBZ452 TLV450:TLV452 TVR450:TVR452 UFN450:UFN452 UPJ450:UPJ452 UZF450:UZF452 VJB450:VJB452 VSX450:VSX452 WCT450:WCT452 WMP450:WMP452 WMP458 WCT458 VSX458 VJB458 UZF458 UPJ458 UFN458 TVR458 TLV458 TBZ458 SSD458 SIH458 RYL458 ROP458 RET458 QUX458 QLB458 QBF458 PRJ458 PHN458 OXR458 ONV458 ODZ458 NUD458 NKH458 NAL458 MQP458 MGT458 LWX458 LNB458 LDF458 KTJ458 KJN458 JZR458 JPV458 JFZ458 IWD458 IMH458 ICL458 HSP458 HIT458 GYX458 GPB458 GFF458 FVJ458 FLN458 FBR458 ERV458 EHZ458 DYD458 DOH458 DEL458 CUP458 CKT458 CAX458 BRB458 BHF458 AXJ458 ANN458 ADR458 TV458 JZ458 WWL458 WMP444:WMP445 WCT444:WCT445 VSX444:VSX445 VJB444:VJB445 UZF444:UZF445 UPJ444:UPJ445 UFN444:UFN445 TVR444:TVR445 TLV444:TLV445 TBZ444:TBZ445 SSD444:SSD445 SIH444:SIH445 RYL444:RYL445 ROP444:ROP445 RET444:RET445 QUX444:QUX445 QLB444:QLB445 QBF444:QBF445 PRJ444:PRJ445 PHN444:PHN445 OXR444:OXR445 ONV444:ONV445 ODZ444:ODZ445 NUD444:NUD445 NKH444:NKH445 NAL444:NAL445 MQP444:MQP445 MGT444:MGT445 LWX444:LWX445 LNB444:LNB445 LDF444:LDF445 KTJ444:KTJ445 KJN444:KJN445 JZR444:JZR445 JPV444:JPV445 JFZ444:JFZ445 IWD444:IWD445 IMH444:IMH445 ICL444:ICL445 HSP444:HSP445 HIT444:HIT445 GYX444:GYX445 GPB444:GPB445 GFF444:GFF445 FVJ444:FVJ445 FLN444:FLN445 FBR444:FBR445 ERV444:ERV445 EHZ444:EHZ445 DYD444:DYD445 DOH444:DOH445 DEL444:DEL445 CUP444:CUP445 CKT444:CKT445 CAX444:CAX445 BRB444:BRB445 BHF444:BHF445 AXJ444:AXJ445 ANN444:ANN445 ADR444:ADR445 TV444:TV445 JZ444:JZ445 WWL438:WWL440 WMP438:WMP440 WCT438:WCT440 VSX438:VSX440 VJB438:VJB440 UZF438:UZF440 UPJ438:UPJ440 UFN438:UFN440 TVR438:TVR440 TLV438:TLV440 TBZ438:TBZ440 SSD438:SSD440 SIH438:SIH440 RYL438:RYL440 ROP438:ROP440 RET438:RET440 QUX438:QUX440 QLB438:QLB440 QBF438:QBF440 PRJ438:PRJ440 PHN438:PHN440 OXR438:OXR440 ONV438:ONV440 ODZ438:ODZ440 NUD438:NUD440 NKH438:NKH440 NAL438:NAL440 MQP438:MQP440 MGT438:MGT440 LWX438:LWX440 LNB438:LNB440 LDF438:LDF440 KTJ438:KTJ440 KJN438:KJN440 JZR438:JZR440 JPV438:JPV440 JFZ438:JFZ440 IWD438:IWD440 IMH438:IMH440 ICL438:ICL440 HSP438:HSP440 HIT438:HIT440 GYX438:GYX440 GPB438:GPB440 GFF438:GFF440 FVJ438:FVJ440 FLN438:FLN440 FBR438:FBR440 ERV438:ERV440 EHZ438:EHZ440 DYD438:DYD440 DOH438:DOH440 DEL438:DEL440 CUP438:CUP440 CKT438:CKT440 CAX438:CAX440 BRB438:BRB440 BHF438:BHF440 AXJ438:AXJ440 ANN438:ANN440 ADR438:ADR440 TV438:TV440 JZ438:JZ440 WWL444:WWL445 WWL450:WWL452 AD1797:AD1839 WWL501 JZ468:JZ474 TV468:TV474 ADR468:ADR474 ANN468:ANN474 AXJ468:AXJ474 BHF468:BHF474 BRB468:BRB474 CAX468:CAX474 CKT468:CKT474 CUP468:CUP474 DEL468:DEL474 DOH468:DOH474 DYD468:DYD474 EHZ468:EHZ474 ERV468:ERV474 FBR468:FBR474 FLN468:FLN474 FVJ468:FVJ474 GFF468:GFF474 GPB468:GPB474 GYX468:GYX474 HIT468:HIT474 HSP468:HSP474 ICL468:ICL474 IMH468:IMH474 IWD468:IWD474 JFZ468:JFZ474 JPV468:JPV474 JZR468:JZR474 KJN468:KJN474 KTJ468:KTJ474 LDF468:LDF474 LNB468:LNB474 LWX468:LWX474 MGT468:MGT474 MQP468:MQP474 NAL468:NAL474 NKH468:NKH474 NUD468:NUD474 ODZ468:ODZ474 ONV468:ONV474 OXR468:OXR474 PHN468:PHN474 PRJ468:PRJ474 QBF468:QBF474 QLB468:QLB474 QUX468:QUX474 RET468:RET474 ROP468:ROP474 RYL468:RYL474 SIH468:SIH474 SSD468:SSD474 TBZ468:TBZ474 TLV468:TLV474 TVR468:TVR474 UFN468:UFN474 UPJ468:UPJ474 UZF468:UZF474 VJB468:VJB474 VSX468:VSX474 WCT468:WCT474 WMP468:WMP474 WWL468:WWL474 JZ494 TV494 ADR494 ANN494 AXJ494 BHF494 BRB494 CAX494 CKT494 CUP494 DEL494 DOH494 DYD494 EHZ494 ERV494 FBR494 FLN494 FVJ494 GFF494 GPB494 GYX494 HIT494 HSP494 ICL494 IMH494 IWD494 JFZ494 JPV494 JZR494 KJN494 KTJ494 LDF494 LNB494 LWX494 MGT494 MQP494 NAL494 NKH494 NUD494 ODZ494 ONV494 OXR494 PHN494 PRJ494 QBF494 QLB494 QUX494 RET494 ROP494 RYL494 SIH494 SSD494 TBZ494 TLV494 TVR494 UFN494 UPJ494 UZF494 VJB494 VSX494 WCT494 WMP494 WWL494 AD4267 JZ501 JZ499 TV499 ADR499 ANN499 AXJ499 BHF499 BRB499 CAX499 CKT499 CUP499 DEL499 DOH499 DYD499 EHZ499 ERV499 FBR499 FLN499 FVJ499 GFF499 GPB499 GYX499 HIT499 HSP499 ICL499 IMH499 IWD499 JFZ499 JPV499 JZR499 KJN499 KTJ499 LDF499 LNB499 LWX499 MGT499 MQP499 NAL499 NKH499 NUD499 ODZ499 ONV499 OXR499 PHN499 PRJ499 QBF499 QLB499 QUX499 RET499 ROP499 RYL499 SIH499 SSD499 TBZ499 TLV499 TVR499 UFN499 UPJ499 UZF499 VJB499 VSX499 WCT499 WMP499 WWL499 TV501 ADR501 ANN501 AXJ501 BHF501 BRB501 CAX501 CKT501 CUP501 DEL501 DOH501 DYD501 EHZ501 ERV501 FBR501 FLN501 FVJ501 GFF501 GPB501 GYX501 HIT501 HSP501 ICL501 IMH501 IWD501 JFZ501 JPV501 JZR501 KJN501 KTJ501 LDF501 LNB501 LWX501 MGT501 MQP501 NAL501 NKH501 NUD501 ODZ501 ONV501 OXR501 PHN501 PRJ501 QBF501 QLB501 QUX501 RET501 ROP501 RYL501 SIH501 SSD501 TBZ501 TLV501 TVR501 UFN501 UPJ501 UZF501 VJB501 VSX501 WCT501 WMP501 AD4275:AD4276 JZ486:JZ487 TV486:TV487 ADR486:ADR487 ANN486:ANN487 AXJ486:AXJ487 BHF486:BHF487 BRB486:BRB487 CAX486:CAX487 CKT486:CKT487 CUP486:CUP487 DEL486:DEL487 DOH486:DOH487 DYD486:DYD487 EHZ486:EHZ487 ERV486:ERV487 FBR486:FBR487 FLN486:FLN487 FVJ486:FVJ487 GFF486:GFF487 GPB486:GPB487 GYX486:GYX487 HIT486:HIT487 HSP486:HSP487 ICL486:ICL487 IMH486:IMH487 IWD486:IWD487 JFZ486:JFZ487 JPV486:JPV487 JZR486:JZR487 KJN486:KJN487 KTJ486:KTJ487 LDF486:LDF487 LNB486:LNB487 LWX486:LWX487 MGT486:MGT487 MQP486:MQP487 NAL486:NAL487 NKH486:NKH487 NUD486:NUD487 ODZ486:ODZ487 ONV486:ONV487 OXR486:OXR487 PHN486:PHN487 PRJ486:PRJ487 QBF486:QBF487 QLB486:QLB487 QUX486:QUX487 RET486:RET487 ROP486:ROP487 RYL486:RYL487 SIH486:SIH487 SSD486:SSD487 TBZ486:TBZ487 TLV486:TLV487 TVR486:TVR487 UFN486:UFN487 UPJ486:UPJ487 UZF486:UZF487 VJB486:VJB487 VSX486:VSX487 WCT486:WCT487 WMP486:WMP487 WWL486:WWL487 AD4269 AD4271:AD4272 AD444:AD523 AD4262:AD4264 AD1964:AD2102 AD2640:AD2773 ANN379:ANN380 AXJ379:AXJ380 BHF379:BHF380 BRB379:BRB380 CAX379:CAX380 CKT379:CKT380 CUP379:CUP380 DEL379:DEL380 DOH379:DOH380 DYD379:DYD380 EHZ379:EHZ380 ERV379:ERV380 FBR379:FBR380 FLN379:FLN380 FVJ379:FVJ380 GFF379:GFF380 GPB379:GPB380 GYX379:GYX380 HIT379:HIT380 HSP379:HSP380 ICL379:ICL380 IMH379:IMH380 IWD379:IWD380 JFZ379:JFZ380 JPV379:JPV380 JZR379:JZR380 KJN379:KJN380 KTJ379:KTJ380 LDF379:LDF380 LNB379:LNB380 LWX379:LWX380 MGT379:MGT380 MQP379:MQP380 NAL379:NAL380 NKH379:NKH380 NUD379:NUD380 ODZ379:ODZ380 ONV379:ONV380 OXR379:OXR380 PHN379:PHN380 PRJ379:PRJ380 QBF379:QBF380 QLB379:QLB380 QUX379:QUX380 RET379:RET380 ROP379:ROP380 RYL379:RYL380 SIH379:SIH380 SSD379:SSD380 TBZ379:TBZ380 TLV379:TLV380 TVR379:TVR380 UFN379:UFN380 UPJ379:UPJ380 UZF379:UZF380 VJB379:VJB380 VSX379:VSX380 WCT379:WCT380 WMP379:WMP380 JZ379:JZ380 TV379:TV380 ADR379:ADR380 AD3218:AD3226 WMP411:WMP412 WCT411:WCT412 VSX411:VSX412 VJB411:VJB412 UZF411:UZF412 UPJ411:UPJ412 UFN411:UFN412 TVR411:TVR412 TLV411:TLV412 TBZ411:TBZ412 SSD411:SSD412 SIH411:SIH412 RYL411:RYL412 ROP411:ROP412 RET411:RET412 QUX411:QUX412 QLB411:QLB412 QBF411:QBF412 PRJ411:PRJ412 PHN411:PHN412 OXR411:OXR412 ONV411:ONV412 ODZ411:ODZ412 NUD411:NUD412 NKH411:NKH412 NAL411:NAL412 MQP411:MQP412 MGT411:MGT412 LWX411:LWX412 LNB411:LNB412 LDF411:LDF412 KTJ411:KTJ412 KJN411:KJN412 JZR411:JZR412 JPV411:JPV412 JFZ411:JFZ412 IWD411:IWD412 IMH411:IMH412 ICL411:ICL412 HSP411:HSP412 HIT411:HIT412 GYX411:GYX412 GPB411:GPB412 GFF411:GFF412 FVJ411:FVJ412 FLN411:FLN412 FBR411:FBR412 ERV411:ERV412 EHZ411:EHZ412 DYD411:DYD412 DOH411:DOH412 DEL411:DEL412 CUP411:CUP412 CKT411:CKT412 CAX411:CAX412 BRB411:BRB412 BHF411:BHF412 AXJ411:AXJ412 ANN411:ANN412 ADR411:ADR412 TV411:TV412 JZ411:JZ412 WWL411:WWL412 JZ393:JZ394 TV393:TV394 ADR393:ADR394 ANN393:ANN394 AXJ393:AXJ394 BHF393:BHF394 BRB393:BRB394 CAX393:CAX394 CKT393:CKT394 CUP393:CUP394 DEL393:DEL394 DOH393:DOH394 DYD393:DYD394 EHZ393:EHZ394 ERV393:ERV394 FBR393:FBR394 FLN393:FLN394 FVJ393:FVJ394 GFF393:GFF394 GPB393:GPB394 GYX393:GYX394 HIT393:HIT394 HSP393:HSP394 ICL393:ICL394 IMH393:IMH394 IWD393:IWD394 JFZ393:JFZ394 JPV393:JPV394 JZR393:JZR394 KJN393:KJN394 KTJ393:KTJ394 LDF393:LDF394 LNB393:LNB394 LWX393:LWX394 MGT393:MGT394 MQP393:MQP394 NAL393:NAL394 NKH393:NKH394 NUD393:NUD394 ODZ393:ODZ394 ONV393:ONV394 OXR393:OXR394 PHN393:PHN394 PRJ393:PRJ394 QBF393:QBF394 QLB393:QLB394 QUX393:QUX394 RET393:RET394 ROP393:ROP394 RYL393:RYL394 SIH393:SIH394 SSD393:SSD394 TBZ393:TBZ394 TLV393:TLV394 TVR393:TVR394 UFN393:UFN394 UPJ393:UPJ394 UZF393:UZF394 VJB393:VJB394 VSX393:VSX394 WCT393:WCT394 WMP393:WMP394 WWL393:WWL394 WWL379:WWL380 AD337:AD431 AD1281:AD1365 JZ524:JZ525 TV524:TV525 ADR524:ADR525 ANN524:ANN525 AXJ524:AXJ525 BHF524:BHF525 BRB524:BRB525 CAX524:CAX525 CKT524:CKT525 CUP524:CUP525 DEL524:DEL525 DOH524:DOH525 DYD524:DYD525 EHZ524:EHZ525 ERV524:ERV525 FBR524:FBR525 FLN524:FLN525 FVJ524:FVJ525 GFF524:GFF525 GPB524:GPB525 GYX524:GYX525 HIT524:HIT525 HSP524:HSP525 ICL524:ICL525 IMH524:IMH525 IWD524:IWD525 JFZ524:JFZ525 JPV524:JPV525 JZR524:JZR525 KJN524:KJN525 KTJ524:KTJ525 LDF524:LDF525 LNB524:LNB525 LWX524:LWX525 MGT524:MGT525 MQP524:MQP525 NAL524:NAL525 NKH524:NKH525 NUD524:NUD525 ODZ524:ODZ525 ONV524:ONV525 OXR524:OXR525 PHN524:PHN525 PRJ524:PRJ525 QBF524:QBF525 QLB524:QLB525 QUX524:QUX525 RET524:RET525 ROP524:ROP525 RYL524:RYL525 SIH524:SIH525 SSD524:SSD525 TBZ524:TBZ525 TLV524:TLV525 TVR524:TVR525 UFN524:UFN525 UPJ524:UPJ525 UZF524:UZF525 VJB524:VJB525 VSX524:VSX525 WCT524:WCT525 WMP524:WMP525 WWL524:WWL525 AD541:AD547 AD879:AD880 AD1451:AD1453 AD1444 AD1441:AD1442 AD1571 AD1537:AD1564 AD533:AD539 AD1574 AD2305 AD1954 AD1958:AD1960" xr:uid="{00000000-0002-0000-0300-00002E000000}">
      <formula1>#REF!</formula1>
    </dataValidation>
    <dataValidation type="list" allowBlank="1" showInputMessage="1" showErrorMessage="1" errorTitle="Внимание" error="Введено недопустимое значение" sqref="U2452:U2453 U1103:U1152 U1083:U1101 U3373:U3384 U4885:U4891 U4800:U4830 U2957 U2948:U2950 U2946 U2943 U2528:U2599 U2107:U2138 U652:U656 VSO4871 VIS4871 UYW4871 UPA4871 UFE4871 TVI4871 TLM4871 TBQ4871 SRU4871 SHY4871 RYC4871 ROG4871 REK4871 QUO4871 QKS4871 QAW4871 PRA4871 PHE4871 OXI4871 ONM4871 ODQ4871 NTU4871 NJY4871 NAC4871 MQG4871 MGK4871 LWO4871 LMS4871 LCW4871 KTA4871 KJE4871 JZI4871 JPM4871 JFQ4871 IVU4871 ILY4871 ICC4871 HSG4871 HIK4871 GYO4871 GOS4871 GEW4871 FVA4871 FLE4871 FBI4871 ERM4871 EHQ4871 DXU4871 DNY4871 DEC4871 CUG4871 CKK4871 CAO4871 BQS4871 BGW4871 AXA4871 ANE4871 ADI4871 TM4871 JQ4871 WWC4871 WMG4871 U4832:U4880 WWC16:WWC87 WMG16:WMG87 WCK16:WCK87 VSO16:VSO87 VIS16:VIS87 UYW16:UYW87 UPA16:UPA87 UFE16:UFE87 TVI16:TVI87 TLM16:TLM87 TBQ16:TBQ87 SRU16:SRU87 SHY16:SHY87 RYC16:RYC87 ROG16:ROG87 REK16:REK87 QUO16:QUO87 QKS16:QKS87 QAW16:QAW87 PRA16:PRA87 PHE16:PHE87 OXI16:OXI87 ONM16:ONM87 ODQ16:ODQ87 NTU16:NTU87 NJY16:NJY87 NAC16:NAC87 MQG16:MQG87 MGK16:MGK87 LWO16:LWO87 LMS16:LMS87 LCW16:LCW87 KTA16:KTA87 KJE16:KJE87 JZI16:JZI87 JPM16:JPM87 JFQ16:JFQ87 IVU16:IVU87 ILY16:ILY87 ICC16:ICC87 HSG16:HSG87 HIK16:HIK87 GYO16:GYO87 GOS16:GOS87 GEW16:GEW87 FVA16:FVA87 FLE16:FLE87 FBI16:FBI87 ERM16:ERM87 EHQ16:EHQ87 DXU16:DXU87 DNY16:DNY87 DEC16:DEC87 CUG16:CUG87 CKK16:CKK87 CAO16:CAO87 BQS16:BQS87 BGW16:BGW87 AXA16:AXA87 ANE16:ANE87 ADI16:ADI87 TM16:TM87 JQ16:JQ87 U2247:U2253 JQ784:JQ788 U784:U788 TM784:TM788 WWC784:WWC788 WMG784:WMG788 WCK784:WCK788 VSO784:VSO788 VIS784:VIS788 UYW784:UYW788 UPA784:UPA788 UFE784:UFE788 TVI784:TVI788 TLM784:TLM788 TBQ784:TBQ788 SRU784:SRU788 SHY784:SHY788 RYC784:RYC788 ROG784:ROG788 REK784:REK788 QUO784:QUO788 QKS784:QKS788 QAW784:QAW788 PRA784:PRA788 PHE784:PHE788 OXI784:OXI788 ONM784:ONM788 ODQ784:ODQ788 NTU784:NTU788 NJY784:NJY788 NAC784:NAC788 MQG784:MQG788 MGK784:MGK788 LWO784:LWO788 LMS784:LMS788 LCW784:LCW788 KTA784:KTA788 KJE784:KJE788 JZI784:JZI788 JPM784:JPM788 JFQ784:JFQ788 IVU784:IVU788 ILY784:ILY788 ICC784:ICC788 HSG784:HSG788 HIK784:HIK788 GYO784:GYO788 GOS784:GOS788 GEW784:GEW788 FVA784:FVA788 FLE784:FLE788 FBI784:FBI788 ERM784:ERM788 EHQ784:EHQ788 DXU784:DXU788 DNY784:DNY788 DEC784:DEC788 CUG784:CUG788 CKK784:CKK788 CAO784:CAO788 BQS784:BQS788 BGW784:BGW788 AXA784:AXA788 ANE784:ANE788 ADI784:ADI788 U3368:U3371 U2405 U2401 U2398 U2390:U2391 U2384:U2388 U2380:U2382 U2338:U2339 U2320:U2322 U2318 U2310 U2307 U2277:U2287 U2289:U2292 U2270:U2274 U4882:U4883 U1759:U1772 U1690:U1740 U332:U427 U882:U883 JQ883 TM883 ADI883 ANE883 AXA883 BGW883 BQS883 CAO883 CKK883 CUG883 DEC883 DNY883 DXU883 EHQ883 ERM883 FBI883 FLE883 FVA883 GEW883 GOS883 GYO883 HIK883 HSG883 ICC883 ILY883 IVU883 JFQ883 JPM883 JZI883 KJE883 KTA883 LCW883 LMS883 LWO883 MGK883 MQG883 NAC883 NJY883 NTU883 ODQ883 ONM883 OXI883 PHE883 PRA883 QAW883 QKS883 QUO883 REK883 ROG883 RYC883 SHY883 SRU883 TBQ883 TLM883 TVI883 UFE883 UPA883 UYW883 VIS883 VSO883 WCK883 WMG883 WWC883 U855:U869 WWC1088 WMG1088 WCK1088 VSO1088 VIS1088 UYW1088 UPA1088 UFE1088 TVI1088 TLM1088 TBQ1088 SRU1088 SHY1088 RYC1088 ROG1088 REK1088 QUO1088 QKS1088 QAW1088 PRA1088 PHE1088 OXI1088 ONM1088 ODQ1088 NTU1088 NJY1088 NAC1088 MQG1088 MGK1088 LWO1088 LMS1088 LCW1088 KTA1088 KJE1088 JZI1088 JPM1088 JFQ1088 IVU1088 ILY1088 ICC1088 HSG1088 HIK1088 GYO1088 GOS1088 GEW1088 FVA1088 FLE1088 FBI1088 ERM1088 EHQ1088 DXU1088 DNY1088 DEC1088 CUG1088 CKK1088 CAO1088 BQS1088 BGW1088 AXA1088 ANE1088 ADI1088 TM1088 JQ1088 U1198:U1279 JQ117:JQ122 TM117:TM122 ADI117:ADI122 ANE117:ANE122 AXA117:AXA122 BGW117:BGW122 BQS117:BQS122 CAO117:CAO122 CKK117:CKK122 CUG117:CUG122 DEC117:DEC122 DNY117:DNY122 DXU117:DXU122 EHQ117:EHQ122 ERM117:ERM122 FBI117:FBI122 FLE117:FLE122 FVA117:FVA122 GEW117:GEW122 GOS117:GOS122 GYO117:GYO122 HIK117:HIK122 HSG117:HSG122 ICC117:ICC122 ILY117:ILY122 IVU117:IVU122 JFQ117:JFQ122 JPM117:JPM122 JZI117:JZI122 KJE117:KJE122 KTA117:KTA122 LCW117:LCW122 LMS117:LMS122 LWO117:LWO122 MGK117:MGK122 MQG117:MQG122 NAC117:NAC122 NJY117:NJY122 NTU117:NTU122 ODQ117:ODQ122 ONM117:ONM122 OXI117:OXI122 PHE117:PHE122 PRA117:PRA122 QAW117:QAW122 QKS117:QKS122 QUO117:QUO122 REK117:REK122 ROG117:ROG122 RYC117:RYC122 SHY117:SHY122 SRU117:SRU122 TBQ117:TBQ122 TLM117:TLM122 TVI117:TVI122 UFE117:UFE122 UPA117:UPA122 UYW117:UYW122 VIS117:VIS122 VSO117:VSO122 WCK117:WCK122 WMG117:WMG122 WWC117:WWC122 WWC145 WMG145 WCK145 VSO145 VIS145 UYW145 UPA145 UFE145 TVI145 TLM145 TBQ145 SRU145 SHY145 RYC145 ROG145 REK145 QUO145 QKS145 QAW145 PRA145 PHE145 OXI145 ONM145 ODQ145 NTU145 NJY145 NAC145 MQG145 MGK145 LWO145 LMS145 LCW145 KTA145 KJE145 JZI145 JPM145 JFQ145 IVU145 ILY145 ICC145 HSG145 HIK145 GYO145 GOS145 GEW145 FVA145 FLE145 FBI145 ERM145 EHQ145 DXU145 DNY145 DEC145 CUG145 CKK145 CAO145 BQS145 BGW145 AXA145 ANE145 ADI145 TM145 JQ145 WWC137:WWC138 WMG137:WMG138 WCK137:WCK138 VSO137:VSO138 VIS137:VIS138 UYW137:UYW138 UPA137:UPA138 UFE137:UFE138 TVI137:TVI138 TLM137:TLM138 TBQ137:TBQ138 SRU137:SRU138 SHY137:SHY138 RYC137:RYC138 ROG137:ROG138 REK137:REK138 QUO137:QUO138 QKS137:QKS138 QAW137:QAW138 PRA137:PRA138 PHE137:PHE138 OXI137:OXI138 ONM137:ONM138 ODQ137:ODQ138 NTU137:NTU138 NJY137:NJY138 NAC137:NAC138 MQG137:MQG138 MGK137:MGK138 LWO137:LWO138 LMS137:LMS138 LCW137:LCW138 KTA137:KTA138 KJE137:KJE138 JZI137:JZI138 JPM137:JPM138 JFQ137:JFQ138 IVU137:IVU138 ILY137:ILY138 ICC137:ICC138 HSG137:HSG138 HIK137:HIK138 GYO137:GYO138 GOS137:GOS138 GEW137:GEW138 FVA137:FVA138 FLE137:FLE138 FBI137:FBI138 ERM137:ERM138 EHQ137:EHQ138 DXU137:DXU138 DNY137:DNY138 DEC137:DEC138 CUG137:CUG138 CKK137:CKK138 CAO137:CAO138 BQS137:BQS138 BGW137:BGW138 AXA137:AXA138 ANE137:ANE138 ADI137:ADI138 TM137:TM138 JQ137:JQ138 ADI340 BGW340 BQS340 CAO340 CKK340 CUG340 DEC340 DNY340 DXU340 EHQ340 ERM340 FBI340 FLE340 FVA340 GEW340 GOS340 GYO340 HIK340 HSG340 ICC340 ILY340 IVU340 JFQ340 JPM340 JZI340 KJE340 KTA340 LCW340 LMS340 LWO340 MGK340 MQG340 NAC340 NJY340 NTU340 ODQ340 ONM340 OXI340 PHE340 PRA340 QAW340 QKS340 QUO340 REK340 ROG340 RYC340 SHY340 SRU340 TBQ340 TLM340 TVI340 UFE340 UPA340 UYW340 VIS340 VSO340 WCK340 WMG340 WWC340 U3117 JQ300 TM300 ADI300 ANE300 AXA300 BGW300 BQS300 CAO300 CKK300 CUG300 DEC300 DNY300 DXU300 EHQ300 ERM300 FBI300 FLE300 FVA300 GEW300 GOS300 GYO300 HIK300 HSG300 ICC300 ILY300 IVU300 JFQ300 JPM300 JZI300 KJE300 KTA300 LCW300 LMS300 LWO300 MGK300 MQG300 NAC300 NJY300 NTU300 ODQ300 ONM300 OXI300 PHE300 PRA300 QAW300 QKS300 QUO300 REK300 ROG300 RYC300 SHY300 SRU300 TBQ300 TLM300 TVI300 UFE300 UPA300 UYW300 VIS300 VSO300 WCK300 WMG300 WWC300 JQ321:JQ322 TM321:TM322 ADI321:ADI322 ANE321:ANE322 AXA321:AXA322 BGW321:BGW322 BQS321:BQS322 CAO321:CAO322 CKK321:CKK322 CUG321:CUG322 DEC321:DEC322 DNY321:DNY322 DXU321:DXU322 EHQ321:EHQ322 ERM321:ERM322 FBI321:FBI322 FLE321:FLE322 FVA321:FVA322 GEW321:GEW322 GOS321:GOS322 GYO321:GYO322 HIK321:HIK322 HSG321:HSG322 ICC321:ICC322 ILY321:ILY322 IVU321:IVU322 JFQ321:JFQ322 JPM321:JPM322 JZI321:JZI322 KJE321:KJE322 KTA321:KTA322 LCW321:LCW322 LMS321:LMS322 LWO321:LWO322 MGK321:MGK322 MQG321:MQG322 NAC321:NAC322 NJY321:NJY322 NTU321:NTU322 ODQ321:ODQ322 ONM321:ONM322 OXI321:OXI322 PHE321:PHE322 PRA321:PRA322 QAW321:QAW322 QKS321:QKS322 QUO321:QUO322 REK321:REK322 ROG321:ROG322 RYC321:RYC322 SHY321:SHY322 SRU321:SRU322 TBQ321:TBQ322 TLM321:TLM322 TVI321:TVI322 UFE321:UFE322 UPA321:UPA322 UYW321:UYW322 VIS321:VIS322 VSO321:VSO322 WCK321:WCK322 WMG321:WMG322 WWC321:WWC322 JQ312:JQ318 TM312:TM318 ADI312:ADI318 ANE312:ANE318 AXA312:AXA318 BGW312:BGW318 BQS312:BQS318 CAO312:CAO318 CKK312:CKK318 CUG312:CUG318 DEC312:DEC318 DNY312:DNY318 DXU312:DXU318 EHQ312:EHQ318 ERM312:ERM318 FBI312:FBI318 FLE312:FLE318 FVA312:FVA318 GEW312:GEW318 GOS312:GOS318 GYO312:GYO318 HIK312:HIK318 HSG312:HSG318 ICC312:ICC318 ILY312:ILY318 IVU312:IVU318 JFQ312:JFQ318 JPM312:JPM318 JZI312:JZI318 KJE312:KJE318 KTA312:KTA318 LCW312:LCW318 LMS312:LMS318 LWO312:LWO318 MGK312:MGK318 MQG312:MQG318 NAC312:NAC318 NJY312:NJY318 NTU312:NTU318 ODQ312:ODQ318 ONM312:ONM318 OXI312:OXI318 PHE312:PHE318 PRA312:PRA318 QAW312:QAW318 QKS312:QKS318 QUO312:QUO318 REK312:REK318 ROG312:ROG318 RYC312:RYC318 SHY312:SHY318 SRU312:SRU318 TBQ312:TBQ318 TLM312:TLM318 TVI312:TVI318 UFE312:UFE318 UPA312:UPA318 UYW312:UYW318 VIS312:VIS318 VSO312:VSO318 WCK312:WCK318 WMG312:WMG318 WWC312:WWC318 JQ340 TM340 ANE340 AXA340 U286:U321 U328:U329 WWC722 WMG722 WCK722 VSO722 VIS722 UYW722 UPA722 UFE722 TVI722 TLM722 TBQ722 SRU722 SHY722 RYC722 ROG722 REK722 QUO722 QKS722 QAW722 PRA722 PHE722 OXI722 ONM722 ODQ722 NTU722 NJY722 NAC722 MQG722 MGK722 LWO722 LMS722 LCW722 KTA722 KJE722 JZI722 JPM722 JFQ722 IVU722 ILY722 ICC722 HSG722 HIK722 GYO722 GOS722 GEW722 FVA722 FLE722 FBI722 ERM722 EHQ722 DXU722 DNY722 DEC722 CUG722 CKK722 CAO722 BQS722 BGW722 AXA722 ANE722 ADI722 TM722 JQ722 WCK658:WCK720 VSO658:VSO720 VIS658:VIS720 UYW658:UYW720 UPA658:UPA720 UFE658:UFE720 TVI658:TVI720 TLM658:TLM720 TBQ658:TBQ720 SRU658:SRU720 SHY658:SHY720 RYC658:RYC720 ROG658:ROG720 REK658:REK720 QUO658:QUO720 QKS658:QKS720 QAW658:QAW720 PRA658:PRA720 PHE658:PHE720 OXI658:OXI720 ONM658:ONM720 ODQ658:ODQ720 NTU658:NTU720 NJY658:NJY720 NAC658:NAC720 MQG658:MQG720 MGK658:MGK720 LWO658:LWO720 LMS658:LMS720 LCW658:LCW720 KTA658:KTA720 KJE658:KJE720 JZI658:JZI720 JPM658:JPM720 JFQ658:JFQ720 IVU658:IVU720 ILY658:ILY720 ICC658:ICC720 HSG658:HSG720 HIK658:HIK720 GYO658:GYO720 GOS658:GOS720 GEW658:GEW720 FVA658:FVA720 FLE658:FLE720 FBI658:FBI720 ERM658:ERM720 EHQ658:EHQ720 DXU658:DXU720 DNY658:DNY720 DEC658:DEC720 CUG658:CUG720 CKK658:CKK720 CAO658:CAO720 BQS658:BQS720 BGW658:BGW720 AXA658:AXA720 ANE658:ANE720 ADI658:ADI720 TM658:TM720 JQ658:JQ720 WMG651:WMG656 WCK651:WCK656 VSO651:VSO656 VIS651:VIS656 UYW651:UYW656 UPA651:UPA656 UFE651:UFE656 TVI651:TVI656 TLM651:TLM656 TBQ651:TBQ656 SRU651:SRU656 SHY651:SHY656 RYC651:RYC656 ROG651:ROG656 REK651:REK656 QUO651:QUO656 QKS651:QKS656 QAW651:QAW656 PRA651:PRA656 PHE651:PHE656 OXI651:OXI656 ONM651:ONM656 ODQ651:ODQ656 NTU651:NTU656 NJY651:NJY656 NAC651:NAC656 MQG651:MQG656 MGK651:MGK656 LWO651:LWO656 LMS651:LMS656 LCW651:LCW656 KTA651:KTA656 KJE651:KJE656 JZI651:JZI656 JPM651:JPM656 JFQ651:JFQ656 IVU651:IVU656 ILY651:ILY656 ICC651:ICC656 HSG651:HSG656 HIK651:HIK656 GYO651:GYO656 GOS651:GOS656 GEW651:GEW656 FVA651:FVA656 FLE651:FLE656 FBI651:FBI656 ERM651:ERM656 EHQ651:EHQ656 DXU651:DXU656 DNY651:DNY656 DEC651:DEC656 CUG651:CUG656 CKK651:CKK656 CAO651:CAO656 BQS651:BQS656 BGW651:BGW656 AXA651:AXA656 ANE651:ANE656 ADI651:ADI656 TM651:TM656 JQ651:JQ656 WCK4871 U629 JQ605 TM605 ADI605 ANE605 AXA605 BGW605 BQS605 CAO605 CKK605 CUG605 DEC605 DNY605 DXU605 EHQ605 ERM605 FBI605 FLE605 FVA605 GEW605 GOS605 GYO605 HIK605 HSG605 ICC605 ILY605 IVU605 JFQ605 JPM605 JZI605 KJE605 KTA605 LCW605 LMS605 LWO605 MGK605 MQG605 NAC605 NJY605 NTU605 ODQ605 ONM605 OXI605 PHE605 PRA605 QAW605 QKS605 QUO605 REK605 ROG605 RYC605 SHY605 SRU605 TBQ605 TLM605 TVI605 UFE605 UPA605 UYW605 VIS605 VSO605 WCK605 WMG605 WWC605 WMG658:WMG720 WWC739 WWC658:WWC720 JQ739 TM739 ADI739 ANE739 AXA739 BGW739 BQS739 CAO739 CKK739 CUG739 DEC739 DNY739 DXU739 EHQ739 ERM739 FBI739 FLE739 FVA739 GEW739 GOS739 GYO739 HIK739 HSG739 ICC739 ILY739 IVU739 JFQ739 JPM739 JZI739 KJE739 KTA739 LCW739 LMS739 LWO739 MGK739 MQG739 NAC739 NJY739 NTU739 ODQ739 ONM739 OXI739 PHE739 PRA739 QAW739 QKS739 QUO739 REK739 ROG739 RYC739 SHY739 SRU739 TBQ739 TLM739 TVI739 UFE739 UPA739 UYW739 VIS739 VSO739 WCK739 WMG739 U2965:U2970 JQ641:JQ649 TM641:TM649 ADI641:ADI649 ANE641:ANE649 AXA641:AXA649 BGW641:BGW649 BQS641:BQS649 CAO641:CAO649 CKK641:CKK649 CUG641:CUG649 DEC641:DEC649 DNY641:DNY649 DXU641:DXU649 EHQ641:EHQ649 ERM641:ERM649 FBI641:FBI649 FLE641:FLE649 FVA641:FVA649 GEW641:GEW649 GOS641:GOS649 GYO641:GYO649 HIK641:HIK649 HSG641:HSG649 ICC641:ICC649 ILY641:ILY649 IVU641:IVU649 JFQ641:JFQ649 JPM641:JPM649 JZI641:JZI649 KJE641:KJE649 KTA641:KTA649 LCW641:LCW649 LMS641:LMS649 LWO641:LWO649 MGK641:MGK649 MQG641:MQG649 NAC641:NAC649 NJY641:NJY649 NTU641:NTU649 ODQ641:ODQ649 ONM641:ONM649 OXI641:OXI649 PHE641:PHE649 PRA641:PRA649 QAW641:QAW649 QKS641:QKS649 QUO641:QUO649 REK641:REK649 ROG641:ROG649 RYC641:RYC649 SHY641:SHY649 SRU641:SRU649 TBQ641:TBQ649 TLM641:TLM649 TVI641:TVI649 UFE641:UFE649 UPA641:UPA649 UYW641:UYW649 VIS641:VIS649 VSO641:VSO649 WCK641:WCK649 WMG641:WMG649 WWC641:WWC649 WWC651:WWC656 U758:U759 JQ758:JQ759 TM758:TM759 ADI758:ADI759 ANE758:ANE759 AXA758:AXA759 BGW758:BGW759 BQS758:BQS759 CAO758:CAO759 CKK758:CKK759 CUG758:CUG759 DEC758:DEC759 DNY758:DNY759 DXU758:DXU759 EHQ758:EHQ759 ERM758:ERM759 FBI758:FBI759 FLE758:FLE759 FVA758:FVA759 GEW758:GEW759 GOS758:GOS759 GYO758:GYO759 HIK758:HIK759 HSG758:HSG759 ICC758:ICC759 ILY758:ILY759 IVU758:IVU759 JFQ758:JFQ759 JPM758:JPM759 JZI758:JZI759 KJE758:KJE759 KTA758:KTA759 LCW758:LCW759 LMS758:LMS759 LWO758:LWO759 MGK758:MGK759 MQG758:MQG759 NAC758:NAC759 NJY758:NJY759 NTU758:NTU759 ODQ758:ODQ759 ONM758:ONM759 OXI758:OXI759 PHE758:PHE759 PRA758:PRA759 QAW758:QAW759 QKS758:QKS759 QUO758:QUO759 REK758:REK759 ROG758:ROG759 RYC758:RYC759 SHY758:SHY759 SRU758:SRU759 TBQ758:TBQ759 TLM758:TLM759 TVI758:TVI759 UFE758:UFE759 UPA758:UPA759 UYW758:UYW759 VIS758:VIS759 VSO758:VSO759 WCK758:WCK759 WMG758:WMG759 WWC758:WWC759 AXA555 ANE555 ADI555 TM555 JQ555 BQS557:BQS558 WWC551 WMG551 WCK551 VSO551 VIS551 UYW551 UPA551 UFE551 TVI551 TLM551 TBQ551 SRU551 SHY551 RYC551 ROG551 REK551 QUO551 QKS551 QAW551 PRA551 PHE551 OXI551 ONM551 ODQ551 NTU551 NJY551 NAC551 MQG551 MGK551 LWO551 LMS551 LCW551 KTA551 KJE551 JZI551 JPM551 JFQ551 IVU551 ILY551 ICC551 HSG551 HIK551 GYO551 GOS551 GEW551 FVA551 FLE551 FBI551 ERM551 EHQ551 DXU551 DNY551 DEC551 CUG551 CKK551 JQ561:JQ595 BGW557:BGW558 AXA557:AXA558 ANE557:ANE558 ADI557:ADI558 TM557:TM558 JQ557:JQ558 WWC555 WMG555 WCK555 VSO555 VIS555 UYW555 UPA555 UFE555 TVI555 TLM555 TBQ555 SRU555 SHY555 RYC555 ROG555 REK555 QUO555 QKS555 QAW555 PRA555 PHE555 OXI555 ONM555 ODQ555 NTU555 NJY555 NAC555 MQG555 MGK555 LWO555 LMS555 LCW555 KTA555 KJE555 JZI555 JPM555 JFQ555 IVU555 ILY555 ICC555 HSG555 HIK555 GYO555 GOS555 GEW555 FVA555 FLE555 FBI555 ERM555 EHQ555 DXU555 DNY555 DEC555 CUG555 CKK555 CAO555 BQS555 CAO561:CAO595 BQS561:BQS595 BGW561:BGW595 AXA561:AXA595 ANE561:ANE595 ADI561:ADI595 TM561:TM595 WWC557:WWC558 WMG557:WMG558 WCK557:WCK558 VSO557:VSO558 VIS557:VIS558 UYW557:UYW558 UPA557:UPA558 UFE557:UFE558 TVI557:TVI558 TLM557:TLM558 TBQ557:TBQ558 SRU557:SRU558 SHY557:SHY558 RYC557:RYC558 ROG557:ROG558 REK557:REK558 QUO557:QUO558 QKS557:QKS558 QAW557:QAW558 PRA557:PRA558 PHE557:PHE558 OXI557:OXI558 ONM557:ONM558 ODQ557:ODQ558 NTU557:NTU558 NJY557:NJY558 NAC557:NAC558 MQG557:MQG558 MGK557:MGK558 LWO557:LWO558 LMS557:LMS558 LCW557:LCW558 KTA557:KTA558 KJE557:KJE558 JZI557:JZI558 JPM557:JPM558 JFQ557:JFQ558 IVU557:IVU558 ILY557:ILY558 ICC557:ICC558 HSG557:HSG558 HIK557:HIK558 GYO557:GYO558 GOS557:GOS558 GEW557:GEW558 FVA557:FVA558 FLE557:FLE558 FBI557:FBI558 ERM557:ERM558 EHQ557:EHQ558 DXU557:DXU558 DNY557:DNY558 DEC557:DEC558 CUG557:CUG558 CKK557:CKK558 CAO557:CAO558 BQS551 BGW555 CAO551 BGW551 AXA551 ANE551 ADI551 TM551 JQ551 U551 WWC561:WWC595 WMG561:WMG595 WCK561:WCK595 VSO561:VSO595 VIS561:VIS595 UYW561:UYW595 UPA561:UPA595 UFE561:UFE595 TVI561:TVI595 TLM561:TLM595 TBQ561:TBQ595 SRU561:SRU595 SHY561:SHY595 RYC561:RYC595 ROG561:ROG595 REK561:REK595 QUO561:QUO595 QKS561:QKS595 QAW561:QAW595 PRA561:PRA595 PHE561:PHE595 OXI561:OXI595 ONM561:ONM595 ODQ561:ODQ595 NTU561:NTU595 NJY561:NJY595 NAC561:NAC595 MQG561:MQG595 MGK561:MGK595 LWO561:LWO595 LMS561:LMS595 LCW561:LCW595 KTA561:KTA595 KJE561:KJE595 JZI561:JZI595 JPM561:JPM595 JFQ561:JFQ595 IVU561:IVU595 ILY561:ILY595 ICC561:ICC595 HSG561:HSG595 HIK561:HIK595 GYO561:GYO595 GOS561:GOS595 GEW561:GEW595 FVA561:FVA595 FLE561:FLE595 FBI561:FBI595 ERM561:ERM595 EHQ561:EHQ595 DXU561:DXU595 DNY561:DNY595 DEC561:DEC595 CUG561:CUG595 CKK561:CKK595 U658:U744 U775 U793:U794 WWC798 WMG798 WCK798 VSO798 VIS798 UYW798 UPA798 UFE798 TVI798 TLM798 TBQ798 SRU798 SHY798 RYC798 ROG798 REK798 QUO798 QKS798 QAW798 PRA798 PHE798 OXI798 ONM798 ODQ798 NTU798 NJY798 NAC798 MQG798 MGK798 LWO798 LMS798 LCW798 KTA798 KJE798 JZI798 JPM798 JFQ798 IVU798 ILY798 ICC798 HSG798 HIK798 GYO798 GOS798 GEW798 FVA798 FLE798 FBI798 ERM798 EHQ798 DXU798 DNY798 DEC798 CUG798 CKK798 CAO798 BQS798 BGW798 AXA798 ANE798 ADI798 TM798 JQ798 U798 Z3116 JQ418:JQ420 TM418:TM420 ADI418:ADI420 ANE418:ANE420 AXA418:AXA420 BGW418:BGW420 BQS418:BQS420 CAO418:CAO420 CKK418:CKK420 CUG418:CUG420 DEC418:DEC420 DNY418:DNY420 DXU418:DXU420 EHQ418:EHQ420 ERM418:ERM420 FBI418:FBI420 FLE418:FLE420 FVA418:FVA420 GEW418:GEW420 GOS418:GOS420 GYO418:GYO420 HIK418:HIK420 HSG418:HSG420 ICC418:ICC420 ILY418:ILY420 IVU418:IVU420 JFQ418:JFQ420 JPM418:JPM420 JZI418:JZI420 KJE418:KJE420 KTA418:KTA420 LCW418:LCW420 LMS418:LMS420 LWO418:LWO420 MGK418:MGK420 MQG418:MQG420 NAC418:NAC420 NJY418:NJY420 NTU418:NTU420 ODQ418:ODQ420 ONM418:ONM420 OXI418:OXI420 PHE418:PHE420 PRA418:PRA420 QAW418:QAW420 QKS418:QKS420 QUO418:QUO420 REK418:REK420 ROG418:ROG420 RYC418:RYC420 SHY418:SHY420 SRU418:SRU420 TBQ418:TBQ420 TLM418:TLM420 TVI418:TVI420 UFE418:UFE420 UPA418:UPA420 UYW418:UYW420 VIS418:VIS420 VSO418:VSO420 WCK418:WCK420 WMG418:WMG420 WWC418:WWC420 U450:U453 JQ450:JQ452 TM450:TM452 ADI450:ADI452 ANE450:ANE452 AXA450:AXA452 BGW450:BGW452 BQS450:BQS452 CAO450:CAO452 CKK450:CKK452 CUG450:CUG452 DEC450:DEC452 DNY450:DNY452 DXU450:DXU452 EHQ450:EHQ452 ERM450:ERM452 FBI450:FBI452 FLE450:FLE452 FVA450:FVA452 GEW450:GEW452 GOS450:GOS452 GYO450:GYO452 HIK450:HIK452 HSG450:HSG452 ICC450:ICC452 ILY450:ILY452 IVU450:IVU452 JFQ450:JFQ452 JPM450:JPM452 JZI450:JZI452 KJE450:KJE452 KTA450:KTA452 LCW450:LCW452 LMS450:LMS452 LWO450:LWO452 MGK450:MGK452 MQG450:MQG452 NAC450:NAC452 NJY450:NJY452 NTU450:NTU452 ODQ450:ODQ452 ONM450:ONM452 OXI450:OXI452 PHE450:PHE452 PRA450:PRA452 QAW450:QAW452 QKS450:QKS452 QUO450:QUO452 REK450:REK452 ROG450:ROG452 RYC450:RYC452 SHY450:SHY452 SRU450:SRU452 TBQ450:TBQ452 TLM450:TLM452 TVI450:TVI452 UFE450:UFE452 UPA450:UPA452 UYW450:UYW452 VIS450:VIS452 VSO450:VSO452 WCK450:WCK452 WMG450:WMG452 WMG458 WCK458 VSO458 VIS458 UYW458 UPA458 UFE458 TVI458 TLM458 TBQ458 SRU458 SHY458 RYC458 ROG458 REK458 QUO458 QKS458 QAW458 PRA458 PHE458 OXI458 ONM458 ODQ458 NTU458 NJY458 NAC458 MQG458 MGK458 LWO458 LMS458 LCW458 KTA458 KJE458 JZI458 JPM458 JFQ458 IVU458 ILY458 ICC458 HSG458 HIK458 GYO458 GOS458 GEW458 FVA458 FLE458 FBI458 ERM458 EHQ458 DXU458 DNY458 DEC458 CUG458 CKK458 CAO458 BQS458 BGW458 AXA458 ANE458 ADI458 TM458 JQ458 U458 WWC458 WWC444:WWC445 WMG444:WMG445 WCK444:WCK445 VSO444:VSO445 VIS444:VIS445 UYW444:UYW445 UPA444:UPA445 UFE444:UFE445 TVI444:TVI445 TLM444:TLM445 TBQ444:TBQ445 SRU444:SRU445 SHY444:SHY445 RYC444:RYC445 ROG444:ROG445 REK444:REK445 QUO444:QUO445 QKS444:QKS445 QAW444:QAW445 PRA444:PRA445 PHE444:PHE445 OXI444:OXI445 ONM444:ONM445 ODQ444:ODQ445 NTU444:NTU445 NJY444:NJY445 NAC444:NAC445 MQG444:MQG445 MGK444:MGK445 LWO444:LWO445 LMS444:LMS445 LCW444:LCW445 KTA444:KTA445 KJE444:KJE445 JZI444:JZI445 JPM444:JPM445 JFQ444:JFQ445 IVU444:IVU445 ILY444:ILY445 ICC444:ICC445 HSG444:HSG445 HIK444:HIK445 GYO444:GYO445 GOS444:GOS445 GEW444:GEW445 FVA444:FVA445 FLE444:FLE445 FBI444:FBI445 ERM444:ERM445 EHQ444:EHQ445 DXU444:DXU445 DNY444:DNY445 DEC444:DEC445 CUG444:CUG445 CKK444:CKK445 CAO444:CAO445 BQS444:BQS445 BGW444:BGW445 AXA444:AXA445 ANE444:ANE445 ADI444:ADI445 TM444:TM445 JQ444:JQ445 U444:U445 WWC438:WWC440 WMG438:WMG440 WCK438:WCK440 VSO438:VSO440 VIS438:VIS440 UYW438:UYW440 UPA438:UPA440 UFE438:UFE440 TVI438:TVI440 TLM438:TLM440 TBQ438:TBQ440 SRU438:SRU440 SHY438:SHY440 RYC438:RYC440 ROG438:ROG440 REK438:REK440 QUO438:QUO440 QKS438:QKS440 QAW438:QAW440 PRA438:PRA440 PHE438:PHE440 OXI438:OXI440 ONM438:ONM440 ODQ438:ODQ440 NTU438:NTU440 NJY438:NJY440 NAC438:NAC440 MQG438:MQG440 MGK438:MGK440 LWO438:LWO440 LMS438:LMS440 LCW438:LCW440 KTA438:KTA440 KJE438:KJE440 JZI438:JZI440 JPM438:JPM440 JFQ438:JFQ440 IVU438:IVU440 ILY438:ILY440 ICC438:ICC440 HSG438:HSG440 HIK438:HIK440 GYO438:GYO440 GOS438:GOS440 GEW438:GEW440 FVA438:FVA440 FLE438:FLE440 FBI438:FBI440 ERM438:ERM440 EHQ438:EHQ440 DXU438:DXU440 DNY438:DNY440 DEC438:DEC440 CUG438:CUG440 CKK438:CKK440 CAO438:CAO440 BQS438:BQS440 BGW438:BGW440 AXA438:AXA440 ANE438:ANE440 ADI438:ADI440 TM438:TM440 JQ438:JQ440 U438:U440 U435:U436 WWC450:WWC452 U4269 JQ468:JQ474 TM468:TM474 ADI468:ADI474 ANE468:ANE474 AXA468:AXA474 BGW468:BGW474 BQS468:BQS474 CAO468:CAO474 CKK468:CKK474 CUG468:CUG474 DEC468:DEC474 DNY468:DNY474 DXU468:DXU474 EHQ468:EHQ474 ERM468:ERM474 FBI468:FBI474 FLE468:FLE474 FVA468:FVA474 GEW468:GEW474 GOS468:GOS474 GYO468:GYO474 HIK468:HIK474 HSG468:HSG474 ICC468:ICC474 ILY468:ILY474 IVU468:IVU474 JFQ468:JFQ474 JPM468:JPM474 JZI468:JZI474 KJE468:KJE474 KTA468:KTA474 LCW468:LCW474 LMS468:LMS474 LWO468:LWO474 MGK468:MGK474 MQG468:MQG474 NAC468:NAC474 NJY468:NJY474 NTU468:NTU474 ODQ468:ODQ474 ONM468:ONM474 OXI468:OXI474 PHE468:PHE474 PRA468:PRA474 QAW468:QAW474 QKS468:QKS474 QUO468:QUO474 REK468:REK474 ROG468:ROG474 RYC468:RYC474 SHY468:SHY474 SRU468:SRU474 TBQ468:TBQ474 TLM468:TLM474 TVI468:TVI474 UFE468:UFE474 UPA468:UPA474 UYW468:UYW474 VIS468:VIS474 VSO468:VSO474 WCK468:WCK474 WMG468:WMG474 WWC468:WWC474 U4260:U4267 U460:U523 U3:U258 JQ494 TM494 ADI494 ANE494 AXA494 BGW494 BQS494 CAO494 CKK494 CUG494 DEC494 DNY494 DXU494 EHQ494 ERM494 FBI494 FLE494 FVA494 GEW494 GOS494 GYO494 HIK494 HSG494 ICC494 ILY494 IVU494 JFQ494 JPM494 JZI494 KJE494 KTA494 LCW494 LMS494 LWO494 MGK494 MQG494 NAC494 NJY494 NTU494 ODQ494 ONM494 OXI494 PHE494 PRA494 QAW494 QKS494 QUO494 REK494 ROG494 RYC494 SHY494 SRU494 TBQ494 TLM494 TVI494 UFE494 UPA494 UYW494 VIS494 VSO494 WCK494 WMG494 WWC494 U2962 JQ501 JQ499 TM499 ADI499 ANE499 AXA499 BGW499 BQS499 CAO499 CKK499 CUG499 DEC499 DNY499 DXU499 EHQ499 ERM499 FBI499 FLE499 FVA499 GEW499 GOS499 GYO499 HIK499 HSG499 ICC499 ILY499 IVU499 JFQ499 JPM499 JZI499 KJE499 KTA499 LCW499 LMS499 LWO499 MGK499 MQG499 NAC499 NJY499 NTU499 ODQ499 ONM499 OXI499 PHE499 PRA499 QAW499 QKS499 QUO499 REK499 ROG499 RYC499 SHY499 SRU499 TBQ499 TLM499 TVI499 UFE499 UPA499 UYW499 VIS499 VSO499 WCK499 WMG499 WWC499 TM501 ADI501 ANE501 AXA501 BGW501 BQS501 CAO501 CKK501 CUG501 DEC501 DNY501 DXU501 EHQ501 ERM501 FBI501 FLE501 FVA501 GEW501 GOS501 GYO501 HIK501 HSG501 ICC501 ILY501 IVU501 JFQ501 JPM501 JZI501 KJE501 KTA501 LCW501 LMS501 LWO501 MGK501 MQG501 NAC501 NJY501 NTU501 ODQ501 ONM501 OXI501 PHE501 PRA501 QAW501 QKS501 QUO501 REK501 ROG501 RYC501 SHY501 SRU501 TBQ501 TLM501 TVI501 UFE501 UPA501 UYW501 VIS501 VSO501 WCK501 WMG501 WWC501 U4272:U4276 JQ486:JQ487 TM486:TM487 ADI486:ADI487 ANE486:ANE487 AXA486:AXA487 BGW486:BGW487 BQS486:BQS487 CAO486:CAO487 CKK486:CKK487 CUG486:CUG487 DEC486:DEC487 DNY486:DNY487 DXU486:DXU487 EHQ486:EHQ487 ERM486:ERM487 FBI486:FBI487 FLE486:FLE487 FVA486:FVA487 GEW486:GEW487 GOS486:GOS487 GYO486:GYO487 HIK486:HIK487 HSG486:HSG487 ICC486:ICC487 ILY486:ILY487 IVU486:IVU487 JFQ486:JFQ487 JPM486:JPM487 JZI486:JZI487 KJE486:KJE487 KTA486:KTA487 LCW486:LCW487 LMS486:LMS487 LWO486:LWO487 MGK486:MGK487 MQG486:MQG487 NAC486:NAC487 NJY486:NJY487 NTU486:NTU487 ODQ486:ODQ487 ONM486:ONM487 OXI486:OXI487 PHE486:PHE487 PRA486:PRA487 QAW486:QAW487 QKS486:QKS487 QUO486:QUO487 REK486:REK487 ROG486:ROG487 RYC486:RYC487 SHY486:SHY487 SRU486:SRU487 TBQ486:TBQ487 TLM486:TLM487 TVI486:TVI487 UFE486:UFE487 UPA486:UPA487 UYW486:UYW487 VIS486:VIS487 VSO486:VSO487 WCK486:WCK487 WMG486:WMG487 WWC486:WWC487 WWC379:WWC380 ADI379:ADI380 ANE379:ANE380 AXA379:AXA380 BGW379:BGW380 BQS379:BQS380 CAO379:CAO380 CKK379:CKK380 CUG379:CUG380 DEC379:DEC380 DNY379:DNY380 DXU379:DXU380 EHQ379:EHQ380 ERM379:ERM380 FBI379:FBI380 FLE379:FLE380 FVA379:FVA380 GEW379:GEW380 GOS379:GOS380 GYO379:GYO380 HIK379:HIK380 HSG379:HSG380 ICC379:ICC380 ILY379:ILY380 IVU379:IVU380 JFQ379:JFQ380 JPM379:JPM380 JZI379:JZI380 KJE379:KJE380 KTA379:KTA380 LCW379:LCW380 LMS379:LMS380 LWO379:LWO380 MGK379:MGK380 MQG379:MQG380 NAC379:NAC380 NJY379:NJY380 NTU379:NTU380 ODQ379:ODQ380 ONM379:ONM380 OXI379:OXI380 PHE379:PHE380 PRA379:PRA380 QAW379:QAW380 QKS379:QKS380 QUO379:QUO380 REK379:REK380 ROG379:ROG380 RYC379:RYC380 SHY379:SHY380 SRU379:SRU380 TBQ379:TBQ380 TLM379:TLM380 TVI379:TVI380 UFE379:UFE380 UPA379:UPA380 UYW379:UYW380 VIS379:VIS380 VSO379:VSO380 WCK379:WCK380 WMG379:WMG380 JQ379:JQ380 TM379:TM380 WWC411:WWC412 WMG411:WMG412 WCK411:WCK412 VSO411:VSO412 VIS411:VIS412 UYW411:UYW412 UPA411:UPA412 UFE411:UFE412 TVI411:TVI412 TLM411:TLM412 TBQ411:TBQ412 SRU411:SRU412 SHY411:SHY412 RYC411:RYC412 ROG411:ROG412 REK411:REK412 QUO411:QUO412 QKS411:QKS412 QAW411:QAW412 PRA411:PRA412 PHE411:PHE412 OXI411:OXI412 ONM411:ONM412 ODQ411:ODQ412 NTU411:NTU412 NJY411:NJY412 NAC411:NAC412 MQG411:MQG412 MGK411:MGK412 LWO411:LWO412 LMS411:LMS412 LCW411:LCW412 KTA411:KTA412 KJE411:KJE412 JZI411:JZI412 JPM411:JPM412 JFQ411:JFQ412 IVU411:IVU412 ILY411:ILY412 ICC411:ICC412 HSG411:HSG412 HIK411:HIK412 GYO411:GYO412 GOS411:GOS412 GEW411:GEW412 FVA411:FVA412 FLE411:FLE412 FBI411:FBI412 ERM411:ERM412 EHQ411:EHQ412 DXU411:DXU412 DNY411:DNY412 DEC411:DEC412 CUG411:CUG412 CKK411:CKK412 CAO411:CAO412 BQS411:BQS412 BGW411:BGW412 AXA411:AXA412 ANE411:ANE412 ADI411:ADI412 TM411:TM412 JQ411:JQ412 JQ393:JQ394 TM393:TM394 ADI393:ADI394 ANE393:ANE394 AXA393:AXA394 BGW393:BGW394 BQS393:BQS394 CAO393:CAO394 CKK393:CKK394 CUG393:CUG394 DEC393:DEC394 DNY393:DNY394 DXU393:DXU394 EHQ393:EHQ394 ERM393:ERM394 FBI393:FBI394 FLE393:FLE394 FVA393:FVA394 GEW393:GEW394 GOS393:GOS394 GYO393:GYO394 HIK393:HIK394 HSG393:HSG394 ICC393:ICC394 ILY393:ILY394 IVU393:IVU394 JFQ393:JFQ394 JPM393:JPM394 JZI393:JZI394 KJE393:KJE394 KTA393:KTA394 LCW393:LCW394 LMS393:LMS394 LWO393:LWO394 MGK393:MGK394 MQG393:MQG394 NAC393:NAC394 NJY393:NJY394 NTU393:NTU394 ODQ393:ODQ394 ONM393:ONM394 OXI393:OXI394 PHE393:PHE394 PRA393:PRA394 QAW393:QAW394 QKS393:QKS394 QUO393:QUO394 REK393:REK394 ROG393:ROG394 RYC393:RYC394 SHY393:SHY394 SRU393:SRU394 TBQ393:TBQ394 TLM393:TLM394 TVI393:TVI394 UFE393:UFE394 UPA393:UPA394 UYW393:UYW394 VIS393:VIS394 VSO393:VSO394 WCK393:WCK394 WMG393:WMG394 WWC393:WWC394 JQ524:JQ525 TM524:TM525 ADI524:ADI525 ANE524:ANE525 AXA524:AXA525 BGW524:BGW525 BQS524:BQS525 CAO524:CAO525 CKK524:CKK525 CUG524:CUG525 DEC524:DEC525 DNY524:DNY525 DXU524:DXU525 EHQ524:EHQ525 ERM524:ERM525 FBI524:FBI525 FLE524:FLE525 FVA524:FVA525 GEW524:GEW525 GOS524:GOS525 GYO524:GYO525 HIK524:HIK525 HSG524:HSG525 ICC524:ICC525 ILY524:ILY525 IVU524:IVU525 JFQ524:JFQ525 JPM524:JPM525 JZI524:JZI525 KJE524:KJE525 KTA524:KTA525 LCW524:LCW525 LMS524:LMS525 LWO524:LWO525 MGK524:MGK525 MQG524:MQG525 NAC524:NAC525 NJY524:NJY525 NTU524:NTU525 ODQ524:ODQ525 ONM524:ONM525 OXI524:OXI525 PHE524:PHE525 PRA524:PRA525 QAW524:QAW525 QKS524:QKS525 QUO524:QUO525 REK524:REK525 ROG524:ROG525 RYC524:RYC525 SHY524:SHY525 SRU524:SRU525 TBQ524:TBQ525 TLM524:TLM525 TVI524:TVI525 UFE524:UFE525 UPA524:UPA525 UYW524:UYW525 VIS524:VIS525 VSO524:VSO525 WCK524:WCK525 WMG524:WMG525 WWC524:WWC525 U1467:U1522 U1463 U1453 U1450:U1451 U1444 U1441:U1442 U1537:U1550 U1524:U1528 U1530:U1535 U1571 U2344 U1979:U2102 U1154:U1160 U1281:U1365 U2196:U2245 U2331" xr:uid="{00000000-0002-0000-0300-00002F000000}">
      <formula1>#REF!</formula1>
    </dataValidation>
    <dataValidation type="list" errorStyle="warning" allowBlank="1" showInputMessage="1" showErrorMessage="1" errorTitle="Внимание" error="Общество отсутствует в справочнике" sqref="C1772 B4562 B1769:C1769 B1759:C1761 B4228:C4228 B4207:C4207 B4187:C4187 B2057:C2057 B3846:C3847 B930:C930 B1169:C1169 B1058 B1770:B1772 IX312:IX318 ST312:ST318 ACP312:ACP318 AML312:AML318 AWH312:AWH318 BGD312:BGD318 BPZ312:BPZ318 BZV312:BZV318 CJR312:CJR318 CTN312:CTN318 DDJ312:DDJ318 DNF312:DNF318 DXB312:DXB318 EGX312:EGX318 EQT312:EQT318 FAP312:FAP318 FKL312:FKL318 FUH312:FUH318 GED312:GED318 GNZ312:GNZ318 GXV312:GXV318 HHR312:HHR318 HRN312:HRN318 IBJ312:IBJ318 ILF312:ILF318 IVB312:IVB318 JEX312:JEX318 JOT312:JOT318 JYP312:JYP318 KIL312:KIL318 KSH312:KSH318 LCD312:LCD318 LLZ312:LLZ318 LVV312:LVV318 MFR312:MFR318 MPN312:MPN318 MZJ312:MZJ318 NJF312:NJF318 NTB312:NTB318 OCX312:OCX318 OMT312:OMT318 OWP312:OWP318 PGL312:PGL318 PQH312:PQH318 QAD312:QAD318 QJZ312:QJZ318 QTV312:QTV318 RDR312:RDR318 RNN312:RNN318 RXJ312:RXJ318 SHF312:SHF318 SRB312:SRB318 TAX312:TAX318 TKT312:TKT318 TUP312:TUP318 UEL312:UEL318 UOH312:UOH318 UYD312:UYD318 VHZ312:VHZ318 VRV312:VRV318 WBR312:WBR318 WLN312:WLN318 WVJ312:WVJ318 IY313 SU313 ACQ313 AMM313 AWI313 BGE313 BQA313 BZW313 CJS313 CTO313 DDK313 DNG313 DXC313 EGY313 EQU313 FAQ313 FKM313 FUI313 GEE313 GOA313 GXW313 HHS313 HRO313 IBK313 ILG313 IVC313 JEY313 JOU313 JYQ313 KIM313 KSI313 LCE313 LMA313 LVW313 MFS313 MPO313 MZK313 NJG313 NTC313 OCY313 OMU313 OWQ313 PGM313 PQI313 QAE313 QKA313 QTW313 RDS313 RNO313 RXK313 SHG313 SRC313 TAY313 TKU313 TUQ313 UEM313 UOI313 UYE313 VIA313 VRW313 WBS313 WLO313 WVK313 B739:C739 IX739:IY739 ST739:SU739 ACP739:ACQ739 AML739:AMM739 AWH739:AWI739 BGD739:BGE739 BPZ739:BQA739 BZV739:BZW739 CJR739:CJS739 CTN739:CTO739 DDJ739:DDK739 DNF739:DNG739 DXB739:DXC739 EGX739:EGY739 EQT739:EQU739 FAP739:FAQ739 FKL739:FKM739 FUH739:FUI739 GED739:GEE739 GNZ739:GOA739 GXV739:GXW739 HHR739:HHS739 HRN739:HRO739 IBJ739:IBK739 ILF739:ILG739 IVB739:IVC739 JEX739:JEY739 JOT739:JOU739 JYP739:JYQ739 KIL739:KIM739 KSH739:KSI739 LCD739:LCE739 LLZ739:LMA739 LVV739:LVW739 MFR739:MFS739 MPN739:MPO739 MZJ739:MZK739 NJF739:NJG739 NTB739:NTC739 OCX739:OCY739 OMT739:OMU739 OWP739:OWQ739 PGL739:PGM739 PQH739:PQI739 QAD739:QAE739 QJZ739:QKA739 QTV739:QTW739 RDR739:RDS739 RNN739:RNO739 RXJ739:RXK739 SHF739:SHG739 SRB739:SRC739 TAX739:TAY739 TKT739:TKU739 TUP739:TUQ739 UEL739:UEM739 UOH739:UOI739 UYD739:UYE739 VHZ739:VIA739 VRV739:VRW739 WBR739:WBS739 WLN739:WLO739 WVJ739:WVK739 B2629:C2633 IX393:IX394 ST393:ST394 ACP393:ACP394 AML393:AML394 AWH393:AWH394 BGD393:BGD394 BPZ393:BPZ394 BZV393:BZV394 CJR393:CJR394 CTN393:CTN394 DDJ393:DDJ394 DNF393:DNF394 DXB393:DXB394 EGX393:EGX394 EQT393:EQT394 FAP393:FAP394 FKL393:FKL394 FUH393:FUH394 GED393:GED394 GNZ393:GNZ394 GXV393:GXV394 HHR393:HHR394 HRN393:HRN394 IBJ393:IBJ394 ILF393:ILF394 IVB393:IVB394 JEX393:JEX394 JOT393:JOT394 JYP393:JYP394 KIL393:KIL394 KSH393:KSH394 LCD393:LCD394 LLZ393:LLZ394 LVV393:LVV394 MFR393:MFR394 MPN393:MPN394 MZJ393:MZJ394 NJF393:NJF394 NTB393:NTB394 OCX393:OCX394 OMT393:OMT394 OWP393:OWP394 PGL393:PGL394 PQH393:PQH394 QAD393:QAD394 QJZ393:QJZ394 QTV393:QTV394 RDR393:RDR394 RNN393:RNN394 RXJ393:RXJ394 SHF393:SHF394 SRB393:SRB394 TAX393:TAX394 TKT393:TKT394 TUP393:TUP394 UEL393:UEL394 UOH393:UOH394 UYD393:UYD394 VHZ393:VHZ394 VRV393:VRV394 WBR393:WBR394 WLN393:WLN394 WVJ393:WVJ394 IY394 SU394 ACQ394 AMM394 AWI394 BGE394 BQA394 BZW394 CJS394 CTO394 DDK394 DNG394 DXC394 EGY394 EQU394 FAQ394 FKM394 FUI394 GEE394 GOA394 GXW394 HHS394 HRO394 IBK394 ILG394 IVC394 JEY394 JOU394 JYQ394 KIM394 KSI394 LCE394 LMA394 LVW394 MFS394 MPO394 MZK394 NJG394 NTC394 OCY394 OMU394 OWQ394 PGM394 PQI394 QAE394 QKA394 QTW394 RDS394 RNO394 RXK394 SHG394 SRC394 TAY394 TKU394 TUQ394 UEM394 UOI394 UYE394 VIA394 VRW394 WBS394 WLO394 WVK394 C1770 B4242" xr:uid="{00000000-0002-0000-0300-000030000000}">
      <formula1>#REF!</formula1>
    </dataValidation>
    <dataValidation type="list" errorStyle="warning" allowBlank="1" showInputMessage="1" showErrorMessage="1" errorTitle="Внимание" error="Организация отсутсвует в справочнике" sqref="C2149 C4522 C4519 C4497 C4459:C4461 C4456:C4457 C4446:C4452 C4414:C4416 C4404:C4412 C1766 C1762:C1763 C4237:C4238 C4113 C3900:C3902 C3850:C3853 C3874:C3876 C3855 C3868:C3872 C2142" xr:uid="{00000000-0002-0000-0300-000031000000}">
      <formula1>#REF!</formula1>
    </dataValidation>
    <dataValidation type="list" allowBlank="1" showInputMessage="1" showErrorMessage="1" errorTitle="Внимание" error="Введено недопустимое значение" sqref="O2139:O2148 O897:O902 O2179 O1938:O1945 O1947:O1957 O2169 O1916:O1936 O1963:O1973 O4893 O936 O924 O908" xr:uid="{00000000-0002-0000-0300-000032000000}">
      <formula1>#REF!</formula1>
    </dataValidation>
    <dataValidation type="list" errorStyle="warning" allowBlank="1" showInputMessage="1" showErrorMessage="1" errorTitle="Внимание" error="Общество отсутствует в справочнике" sqref="B2603 B2149" xr:uid="{00000000-0002-0000-0300-000033000000}">
      <formula1>#REF!</formula1>
    </dataValidation>
    <dataValidation type="list" allowBlank="1" showInputMessage="1" showErrorMessage="1" error="Выберете значение из списка, при его отсутствии добавьте в справочник в скрытой области над таблицей" sqref="C1895 C4265:C4270 C4260:C4261 C3830 C3375 C3825:C3826 C3377:C3384 C632 C775 C1591:C1596 C1193:C1194 C4314" xr:uid="{00000000-0002-0000-0300-000034000000}">
      <formula1>#REF!</formula1>
    </dataValidation>
    <dataValidation type="list" allowBlank="1" showInputMessage="1" showErrorMessage="1" errorTitle="Внимание" error="Введено недопустимое значение" sqref="AE2452:AE2453 AE1083:AE1142 AE3373:AE3384 AE4865:AE4878 AE4800:AE4852 VJC4871 UZG4871 UPK4871 UFO4871 TVS4871 TLW4871 TCA4871 SSE4871 SII4871 RYM4871 ROQ4871 REU4871 QUY4871 QLC4871 QBG4871 PRK4871 PHO4871 OXS4871 ONW4871 OEA4871 NUE4871 NKI4871 NAM4871 MQQ4871 MGU4871 LWY4871 LNC4871 LDG4871 KTK4871 KJO4871 JZS4871 JPW4871 JGA4871 IWE4871 IMI4871 ICM4871 HSQ4871 HIU4871 GYY4871 GPC4871 GFG4871 FVK4871 FLO4871 FBS4871 ERW4871 EIA4871 DYE4871 DOI4871 DEM4871 CUQ4871 CKU4871 CAY4871 BRC4871 BHG4871 AXK4871 ANO4871 ADS4871 TW4871 KA4871 AE4854:AE4862 WMQ4871 WWM16:WWM87 WMQ16:WMQ87 WCU16:WCU87 VSY16:VSY87 VJC16:VJC87 UZG16:UZG87 UPK16:UPK87 UFO16:UFO87 TVS16:TVS87 TLW16:TLW87 TCA16:TCA87 SSE16:SSE87 SII16:SII87 RYM16:RYM87 ROQ16:ROQ87 REU16:REU87 QUY16:QUY87 QLC16:QLC87 QBG16:QBG87 PRK16:PRK87 PHO16:PHO87 OXS16:OXS87 ONW16:ONW87 OEA16:OEA87 NUE16:NUE87 NKI16:NKI87 NAM16:NAM87 MQQ16:MQQ87 MGU16:MGU87 LWY16:LWY87 LNC16:LNC87 LDG16:LDG87 KTK16:KTK87 KJO16:KJO87 JZS16:JZS87 JPW16:JPW87 JGA16:JGA87 IWE16:IWE87 IMI16:IMI87 ICM16:ICM87 HSQ16:HSQ87 HIU16:HIU87 GYY16:GYY87 GPC16:GPC87 GFG16:GFG87 FVK16:FVK87 FLO16:FLO87 FBS16:FBS87 ERW16:ERW87 EIA16:EIA87 DYE16:DYE87 DOI16:DOI87 DEM16:DEM87 CUQ16:CUQ87 CKU16:CKU87 CAY16:CAY87 BRC16:BRC87 BHG16:BHG87 AXK16:AXK87 ANO16:ANO87 ADS16:ADS87 TW16:TW87 KA16:KA87 AE2528:AE2599 AE2239:AE2252 KA784:KA788 AE784:AE788 TW784:TW788 WWM784:WWM788 WMQ784:WMQ788 WCU784:WCU788 VSY784:VSY788 VJC784:VJC788 UZG784:UZG788 UPK784:UPK788 UFO784:UFO788 TVS784:TVS788 TLW784:TLW788 TCA784:TCA788 SSE784:SSE788 SII784:SII788 RYM784:RYM788 ROQ784:ROQ788 REU784:REU788 QUY784:QUY788 QLC784:QLC788 QBG784:QBG788 PRK784:PRK788 PHO784:PHO788 OXS784:OXS788 ONW784:ONW788 OEA784:OEA788 NUE784:NUE788 NKI784:NKI788 NAM784:NAM788 MQQ784:MQQ788 MGU784:MGU788 LWY784:LWY788 LNC784:LNC788 LDG784:LDG788 KTK784:KTK788 KJO784:KJO788 JZS784:JZS788 JPW784:JPW788 JGA784:JGA788 IWE784:IWE788 IMI784:IMI788 ICM784:ICM788 HSQ784:HSQ788 HIU784:HIU788 GYY784:GYY788 GPC784:GPC788 GFG784:GFG788 FVK784:FVK788 FLO784:FLO788 FBS784:FBS788 ERW784:ERW788 EIA784:EIA788 DYE784:DYE788 DOI784:DOI788 DEM784:DEM788 CUQ784:CUQ788 CKU784:CKU788 CAY784:CAY788 BRC784:BRC788 BHG784:BHG788 AXK784:AXK788 ANO784:ANO788 ADS784:ADS788 AE3368:AE3371 AE1690:AE1740 AE3166 AE3151 AE3148 AE3127 AE3123 AE3117 AE3100 AE3102 AE3104 AE3091 AE3086 AE1979:AE2102 BRC883 CAY883 CKU883 CUQ883 DEM883 DOI883 DYE883 EIA883 ERW883 FBS883 FLO883 FVK883 GFG883 GPC883 GYY883 HIU883 HSQ883 ICM883 IMI883 IWE883 JGA883 JPW883 JZS883 KJO883 KTK883 LDG883 LNC883 LWY883 MGU883 MQQ883 NAM883 NKI883 NUE883 OEA883 ONW883 OXS883 PHO883 PRK883 QBG883 QLC883 QUY883 REU883 ROQ883 RYM883 SII883 SSE883 TCA883 TLW883 TVS883 UFO883 UPK883 UZG883 VJC883 VSY883 WCU883 WMQ883 WWM883 AE855:AE869 WWM1088 WMQ1088 WCU1088 VSY1088 VJC1088 UZG1088 UPK1088 UFO1088 TVS1088 TLW1088 TCA1088 SSE1088 SII1088 RYM1088 ROQ1088 REU1088 QUY1088 QLC1088 QBG1088 PRK1088 PHO1088 OXS1088 ONW1088 OEA1088 NUE1088 NKI1088 NAM1088 MQQ1088 MGU1088 LWY1088 LNC1088 LDG1088 KTK1088 KJO1088 JZS1088 JPW1088 JGA1088 IWE1088 IMI1088 ICM1088 HSQ1088 HIU1088 GYY1088 GPC1088 GFG1088 FVK1088 FLO1088 FBS1088 ERW1088 EIA1088 DYE1088 DOI1088 DEM1088 CUQ1088 CKU1088 CAY1088 BRC1088 BHG1088 AXK1088 ANO1088 ADS1088 TW1088 KA1088 AE1198:AE1279 AE332:AE335 KA117:KA122 TW117:TW122 ADS117:ADS122 ANO117:ANO122 AXK117:AXK122 BHG117:BHG122 BRC117:BRC122 CAY117:CAY122 CKU117:CKU122 CUQ117:CUQ122 DEM117:DEM122 DOI117:DOI122 DYE117:DYE122 EIA117:EIA122 ERW117:ERW122 FBS117:FBS122 FLO117:FLO122 FVK117:FVK122 GFG117:GFG122 GPC117:GPC122 GYY117:GYY122 HIU117:HIU122 HSQ117:HSQ122 ICM117:ICM122 IMI117:IMI122 IWE117:IWE122 JGA117:JGA122 JPW117:JPW122 JZS117:JZS122 KJO117:KJO122 KTK117:KTK122 LDG117:LDG122 LNC117:LNC122 LWY117:LWY122 MGU117:MGU122 MQQ117:MQQ122 NAM117:NAM122 NKI117:NKI122 NUE117:NUE122 OEA117:OEA122 ONW117:ONW122 OXS117:OXS122 PHO117:PHO122 PRK117:PRK122 QBG117:QBG122 QLC117:QLC122 QUY117:QUY122 REU117:REU122 ROQ117:ROQ122 RYM117:RYM122 SII117:SII122 SSE117:SSE122 TCA117:TCA122 TLW117:TLW122 TVS117:TVS122 UFO117:UFO122 UPK117:UPK122 UZG117:UZG122 VJC117:VJC122 VSY117:VSY122 WCU117:WCU122 WMQ117:WMQ122 WWM117:WWM122 WWM145 WMQ145 WCU145 VSY145 VJC145 UZG145 UPK145 UFO145 TVS145 TLW145 TCA145 SSE145 SII145 RYM145 ROQ145 REU145 QUY145 QLC145 QBG145 PRK145 PHO145 OXS145 ONW145 OEA145 NUE145 NKI145 NAM145 MQQ145 MGU145 LWY145 LNC145 LDG145 KTK145 KJO145 JZS145 JPW145 JGA145 IWE145 IMI145 ICM145 HSQ145 HIU145 GYY145 GPC145 GFG145 FVK145 FLO145 FBS145 ERW145 EIA145 DYE145 DOI145 DEM145 CUQ145 CKU145 CAY145 BRC145 BHG145 AXK145 ANO145 ADS145 TW145 KA145 WWM137:WWM138 WMQ137:WMQ138 WCU137:WCU138 VSY137:VSY138 VJC137:VJC138 UZG137:UZG138 UPK137:UPK138 UFO137:UFO138 TVS137:TVS138 TLW137:TLW138 TCA137:TCA138 SSE137:SSE138 SII137:SII138 RYM137:RYM138 ROQ137:ROQ138 REU137:REU138 QUY137:QUY138 QLC137:QLC138 QBG137:QBG138 PRK137:PRK138 PHO137:PHO138 OXS137:OXS138 ONW137:ONW138 OEA137:OEA138 NUE137:NUE138 NKI137:NKI138 NAM137:NAM138 MQQ137:MQQ138 MGU137:MGU138 LWY137:LWY138 LNC137:LNC138 LDG137:LDG138 KTK137:KTK138 KJO137:KJO138 JZS137:JZS138 JPW137:JPW138 JGA137:JGA138 IWE137:IWE138 IMI137:IMI138 ICM137:ICM138 HSQ137:HSQ138 HIU137:HIU138 GYY137:GYY138 GPC137:GPC138 GFG137:GFG138 FVK137:FVK138 FLO137:FLO138 FBS137:FBS138 ERW137:ERW138 EIA137:EIA138 DYE137:DYE138 DOI137:DOI138 DEM137:DEM138 CUQ137:CUQ138 CKU137:CKU138 CAY137:CAY138 BRC137:BRC138 BHG137:BHG138 AXK137:AXK138 ANO137:ANO138 ADS137:ADS138 TW137:TW138 ADS340 KA137:KA138 ANO340 AXK340 BHG340 BRC340 CAY340 CKU340 CUQ340 DEM340 DOI340 DYE340 EIA340 ERW340 FBS340 FLO340 FVK340 GFG340 GPC340 GYY340 HIU340 HSQ340 ICM340 IMI340 IWE340 JGA340 JPW340 JZS340 KJO340 KTK340 LDG340 LNC340 LWY340 MGU340 MQQ340 NAM340 NKI340 NUE340 OEA340 ONW340 OXS340 PHO340 PRK340 QBG340 QLC340 QUY340 REU340 ROQ340 RYM340 SII340 SSE340 TCA340 TLW340 TVS340 UFO340 UPK340 UZG340 VJC340 VSY340 WCU340 WMQ340 WWM340 AE3234:AE3235 KA300 TW300 ADS300 ANO300 AXK300 BHG300 BRC300 CAY300 CKU300 CUQ300 DEM300 DOI300 DYE300 EIA300 ERW300 FBS300 FLO300 FVK300 GFG300 GPC300 GYY300 HIU300 HSQ300 ICM300 IMI300 IWE300 JGA300 JPW300 JZS300 KJO300 KTK300 LDG300 LNC300 LWY300 MGU300 MQQ300 NAM300 NKI300 NUE300 OEA300 ONW300 OXS300 PHO300 PRK300 QBG300 QLC300 QUY300 REU300 ROQ300 RYM300 SII300 SSE300 TCA300 TLW300 TVS300 UFO300 UPK300 UZG300 VJC300 VSY300 WCU300 WMQ300 WWM300 KA321:KA322 TW321:TW322 ADS321:ADS322 ANO321:ANO322 AXK321:AXK322 BHG321:BHG322 BRC321:BRC322 CAY321:CAY322 CKU321:CKU322 CUQ321:CUQ322 DEM321:DEM322 DOI321:DOI322 DYE321:DYE322 EIA321:EIA322 ERW321:ERW322 FBS321:FBS322 FLO321:FLO322 FVK321:FVK322 GFG321:GFG322 GPC321:GPC322 GYY321:GYY322 HIU321:HIU322 HSQ321:HSQ322 ICM321:ICM322 IMI321:IMI322 IWE321:IWE322 JGA321:JGA322 JPW321:JPW322 JZS321:JZS322 KJO321:KJO322 KTK321:KTK322 LDG321:LDG322 LNC321:LNC322 LWY321:LWY322 MGU321:MGU322 MQQ321:MQQ322 NAM321:NAM322 NKI321:NKI322 NUE321:NUE322 OEA321:OEA322 ONW321:ONW322 OXS321:OXS322 PHO321:PHO322 PRK321:PRK322 QBG321:QBG322 QLC321:QLC322 QUY321:QUY322 REU321:REU322 ROQ321:ROQ322 RYM321:RYM322 SII321:SII322 SSE321:SSE322 TCA321:TCA322 TLW321:TLW322 TVS321:TVS322 UFO321:UFO322 UPK321:UPK322 UZG321:UZG322 VJC321:VJC322 VSY321:VSY322 WCU321:WCU322 WMQ321:WMQ322 WWM321:WWM322 KA312:KA318 TW312:TW318 ADS312:ADS318 ANO312:ANO318 AXK312:AXK318 BHG312:BHG318 BRC312:BRC318 CAY312:CAY318 CKU312:CKU318 CUQ312:CUQ318 DEM312:DEM318 DOI312:DOI318 DYE312:DYE318 EIA312:EIA318 ERW312:ERW318 FBS312:FBS318 FLO312:FLO318 FVK312:FVK318 GFG312:GFG318 GPC312:GPC318 GYY312:GYY318 HIU312:HIU318 HSQ312:HSQ318 ICM312:ICM318 IMI312:IMI318 IWE312:IWE318 JGA312:JGA318 JPW312:JPW318 JZS312:JZS318 KJO312:KJO318 KTK312:KTK318 LDG312:LDG318 LNC312:LNC318 LWY312:LWY318 MGU312:MGU318 MQQ312:MQQ318 NAM312:NAM318 NKI312:NKI318 NUE312:NUE318 OEA312:OEA318 ONW312:ONW318 OXS312:OXS318 PHO312:PHO318 PRK312:PRK318 QBG312:QBG318 QLC312:QLC318 QUY312:QUY318 REU312:REU318 ROQ312:ROQ318 RYM312:RYM318 SII312:SII318 SSE312:SSE318 TCA312:TCA318 TLW312:TLW318 TVS312:TVS318 UFO312:UFO318 UPK312:UPK318 UZG312:UZG318 VJC312:VJC318 VSY312:VSY318 WCU312:WCU318 WMQ312:WMQ318 WWM312:WWM318 KA340 TW340 AE146:AE161 AE286:AE321 AE328:AE329 TX34 ADT34 ANP34 AXL34 BHH34 BRD34 CAZ34 CKV34 CUR34 DEN34 DOJ34 DYF34 EIB34 ERX34 FBT34 FLP34 FVL34 GFH34 GPD34 GYZ34 HIV34 HSR34 ICN34 IMJ34 IWF34 JGB34 JPX34 JZT34 KJP34 KTL34 LDH34 LND34 LWZ34 MGV34 MQR34 NAN34 NKJ34 NUF34 OEB34 ONX34 OXT34 PHP34 PRL34 QBH34 QLD34 QUZ34 REV34 ROR34 RYN34 SIJ34 SSF34 TCB34 TLX34 TVT34 UFP34 UPL34 UZH34 VJD34 VSZ34 WCV34 WMR34 WWN34 AE15:AE18 KB21:KB23 TX21:TX23 ADT21:ADT23 ANP21:ANP23 AXL21:AXL23 BHH21:BHH23 BRD21:BRD23 CAZ21:CAZ23 CKV21:CKV23 CUR21:CUR23 DEN21:DEN23 DOJ21:DOJ23 DYF21:DYF23 EIB21:EIB23 ERX21:ERX23 FBT21:FBT23 FLP21:FLP23 FVL21:FVL23 GFH21:GFH23 GPD21:GPD23 GYZ21:GYZ23 HIV21:HIV23 HSR21:HSR23 ICN21:ICN23 IMJ21:IMJ23 IWF21:IWF23 JGB21:JGB23 JPX21:JPX23 JZT21:JZT23 KJP21:KJP23 KTL21:KTL23 LDH21:LDH23 LND21:LND23 LWZ21:LWZ23 MGV21:MGV23 MQR21:MQR23 NAN21:NAN23 NKJ21:NKJ23 NUF21:NUF23 OEB21:OEB23 ONX21:ONX23 OXT21:OXT23 PHP21:PHP23 PRL21:PRL23 QBH21:QBH23 QLD21:QLD23 QUZ21:QUZ23 REV21:REV23 ROR21:ROR23 RYN21:RYN23 SIJ21:SIJ23 SSF21:SSF23 TCB21:TCB23 TLX21:TLX23 TVT21:TVT23 UFP21:UFP23 UPL21:UPL23 UZH21:UZH23 VJD21:VJD23 VSZ21:VSZ23 WCV21:WCV23 WMR21:WMR23 WWN21:WWN23 AF17 KB17 TX17 ADT17 ANP17 AXL17 BHH17 BRD17 CAZ17 CKV17 CUR17 DEN17 DOJ17 DYF17 EIB17 ERX17 FBT17 FLP17 FVL17 GFH17 GPD17 GYZ17 HIV17 HSR17 ICN17 IMJ17 IWF17 JGB17 JPX17 JZT17 KJP17 KTL17 LDH17 LND17 LWZ17 MGV17 MQR17 NAN17 NKJ17 NUF17 OEB17 ONX17 OXT17 PHP17 PRL17 QBH17 QLD17 QUZ17 REV17 ROR17 RYN17 SIJ17 SSF17 TCB17 TLX17 TVT17 UFP17 UPL17 UZH17 VJD17 VSZ17 WCV17 WMR17 WWN17 KB25 TX25 ADT25 ANP25 AXL25 BHH25 BRD25 CAZ25 CKV25 CUR25 DEN25 DOJ25 DYF25 EIB25 ERX25 FBT25 FLP25 FVL25 GFH25 GPD25 GYZ25 HIV25 HSR25 ICN25 IMJ25 IWF25 JGB25 JPX25 JZT25 KJP25 KTL25 LDH25 LND25 LWZ25 MGV25 MQR25 NAN25 NKJ25 NUF25 OEB25 ONX25 OXT25 PHP25 PRL25 QBH25 QLD25 QUZ25 REV25 ROR25 RYN25 SIJ25 SSF25 TCB25 TLX25 TVT25 UFP25 UPL25 UZH25 VJD25 VSZ25 WCV25 WMR25 WWN25 AE2107:AE2138 KB28:KB29 TX28:TX29 ADT28:ADT29 ANP28:ANP29 AXL28:AXL29 BHH28:BHH29 BRD28:BRD29 CAZ28:CAZ29 CKV28:CKV29 CUR28:CUR29 DEN28:DEN29 DOJ28:DOJ29 DYF28:DYF29 EIB28:EIB29 ERX28:ERX29 FBT28:FBT29 FLP28:FLP29 FVL28:FVL29 GFH28:GFH29 GPD28:GPD29 GYZ28:GYZ29 HIV28:HIV29 HSR28:HSR29 ICN28:ICN29 IMJ28:IMJ29 IWF28:IWF29 JGB28:JGB29 JPX28:JPX29 JZT28:JZT29 KJP28:KJP29 KTL28:KTL29 LDH28:LDH29 LND28:LND29 LWZ28:LWZ29 MGV28:MGV29 MQR28:MQR29 NAN28:NAN29 NKJ28:NKJ29 NUF28:NUF29 OEB28:OEB29 ONX28:ONX29 OXT28:OXT29 PHP28:PHP29 PRL28:PRL29 QBH28:QBH29 QLD28:QLD29 QUZ28:QUZ29 REV28:REV29 ROR28:ROR29 RYN28:RYN29 SIJ28:SIJ29 SSF28:SSF29 TCB28:TCB29 TLX28:TLX29 TVT28:TVT29 UFP28:UFP29 UPL28:UPL29 UZH28:UZH29 VJD28:VJD29 VSZ28:VSZ29 WCV28:WCV29 WMR28:WMR29 WWN28:WWN29 AE30:AE31 KB32 TX32 ADT32 ANP32 AXL32 BHH32 BRD32 CAZ32 CKV32 CUR32 DEN32 DOJ32 DYF32 EIB32 ERX32 FBT32 FLP32 FVL32 GFH32 GPD32 GYZ32 HIV32 HSR32 ICN32 IMJ32 IWF32 JGB32 JPX32 JZT32 KJP32 KTL32 LDH32 LND32 LWZ32 MGV32 MQR32 NAN32 NKJ32 NUF32 OEB32 ONX32 OXT32 PHP32 PRL32 QBH32 QLD32 QUZ32 REV32 ROR32 RYN32 SIJ32 SSF32 TCB32 TLX32 TVT32 UFP32 UPL32 UZH32 VJD32 VSZ32 WCV32 WMR32 WWN32 AE652:AE695 KB34 AE741:AE744 WWM722 WMQ722 WCU722 VSY722 VJC722 UZG722 UPK722 UFO722 TVS722 TLW722 TCA722 SSE722 SII722 RYM722 ROQ722 REU722 QUY722 QLC722 QBG722 PRK722 PHO722 OXS722 ONW722 OEA722 NUE722 NKI722 NAM722 MQQ722 MGU722 LWY722 LNC722 LDG722 KTK722 KJO722 JZS722 JPW722 JGA722 IWE722 IMI722 ICM722 HSQ722 HIU722 GYY722 GPC722 GFG722 FVK722 FLO722 FBS722 ERW722 EIA722 DYE722 DOI722 DEM722 CUQ722 CKU722 CAY722 BRC722 BHG722 AXK722 ANO722 ADS722 TW722 KA722 AE632:AE633 WCX657 VTB657 VJF657 UZJ657 UPN657 UFR657 TVV657 TLZ657 TCD657 SSH657 SIL657 RYP657 ROT657 REX657 QVB657 QLF657 QBJ657 PRN657 PHR657 OXV657 ONZ657 OED657 NUH657 NKL657 NAP657 MQT657 MGX657 LXB657 LNF657 LDJ657 KTN657 KJR657 JZV657 JPZ657 JGD657 IWH657 IML657 ICP657 HST657 HIX657 GZB657 GPF657 GFJ657 FVN657 FLR657 FBV657 ERZ657 EID657 DYH657 DOL657 DEP657 CUT657 CKX657 CBB657 BRF657 BHJ657 AXN657 ANR657 ADV657 TZ657 KD657 AH657 WMQ651:WMQ720 WCU651:WCU720 VSY651:VSY720 VJC651:VJC720 UZG651:UZG720 UPK651:UPK720 UFO651:UFO720 TVS651:TVS720 TLW651:TLW720 TCA651:TCA720 SSE651:SSE720 SII651:SII720 RYM651:RYM720 ROQ651:ROQ720 REU651:REU720 QUY651:QUY720 QLC651:QLC720 QBG651:QBG720 PRK651:PRK720 PHO651:PHO720 OXS651:OXS720 ONW651:ONW720 OEA651:OEA720 NUE651:NUE720 NKI651:NKI720 NAM651:NAM720 MQQ651:MQQ720 MGU651:MGU720 LWY651:LWY720 LNC651:LNC720 LDG651:LDG720 KTK651:KTK720 KJO651:KJO720 JZS651:JZS720 JPW651:JPW720 JGA651:JGA720 IWE651:IWE720 IMI651:IMI720 ICM651:ICM720 HSQ651:HSQ720 HIU651:HIU720 GYY651:GYY720 GPC651:GPC720 GFG651:GFG720 FVK651:FVK720 FLO651:FLO720 FBS651:FBS720 ERW651:ERW720 EIA651:EIA720 DYE651:DYE720 DOI651:DOI720 DEM651:DEM720 CUQ651:CUQ720 CKU651:CKU720 CAY651:CAY720 BRC651:BRC720 BHG651:BHG720 AXK651:AXK720 ANO651:ANO720 ADS651:ADS720 TW651:TW720 KA651:KA720 BHG605 AE629 BRC605 CAY605 CKU605 CUQ605 DEM605 DOI605 DYE605 EIA605 ERW605 FBS605 FLO605 FVK605 GFG605 GPC605 GYY605 HIU605 HSQ605 ICM605 IMI605 IWE605 JGA605 JPW605 JZS605 KJO605 KTK605 LDG605 LNC605 LWY605 MGU605 MQQ605 NAM605 NKI605 NUE605 OEA605 ONW605 OXS605 PHO605 PRK605 QBG605 QLC605 QUY605 REU605 ROQ605 RYM605 SII605 SSE605 TCA605 TLW605 TVS605 UFO605 UPK605 UZG605 VJC605 VSY605 WCU605 WMQ605 AE592:AE594 KA605 TW605 ADS605 ANO605 AXK605 AE597 WWM605 WMT657 AE585:AE586 AE614 AE616:AE617 AE619 AE626 WWM739 WWP657 KA739 TW739 ADS739 ANO739 AXK739 BHG739 BRC739 CAY739 CKU739 CUQ739 DEM739 DOI739 DYE739 EIA739 ERW739 FBS739 FLO739 FVK739 GFG739 GPC739 GYY739 HIU739 HSQ739 ICM739 IMI739 IWE739 JGA739 JPW739 JZS739 KJO739 KTK739 LDG739 LNC739 LWY739 MGU739 MQQ739 NAM739 NKI739 NUE739 OEA739 ONW739 OXS739 PHO739 PRK739 QBG739 QLC739 QUY739 REU739 ROQ739 RYM739 SII739 SSE739 TCA739 TLW739 TVS739 UFO739 UPK739 UZG739 VJC739 VSY739 WCU739 WMQ739 AE176:AE258 KA641:KA649 TW641:TW649 ADS641:ADS649 ANO641:ANO649 AXK641:AXK649 BHG641:BHG649 BRC641:BRC649 CAY641:CAY649 CKU641:CKU649 CUQ641:CUQ649 DEM641:DEM649 DOI641:DOI649 DYE641:DYE649 EIA641:EIA649 ERW641:ERW649 FBS641:FBS649 FLO641:FLO649 FVK641:FVK649 GFG641:GFG649 GPC641:GPC649 GYY641:GYY649 HIU641:HIU649 HSQ641:HSQ649 ICM641:ICM649 IMI641:IMI649 IWE641:IWE649 JGA641:JGA649 JPW641:JPW649 JZS641:JZS649 KJO641:KJO649 KTK641:KTK649 LDG641:LDG649 LNC641:LNC649 LWY641:LWY649 MGU641:MGU649 MQQ641:MQQ649 NAM641:NAM649 NKI641:NKI649 NUE641:NUE649 OEA641:OEA649 ONW641:ONW649 OXS641:OXS649 PHO641:PHO649 PRK641:PRK649 QBG641:QBG649 QLC641:QLC649 QUY641:QUY649 REU641:REU649 ROQ641:ROQ649 RYM641:RYM649 SII641:SII649 SSE641:SSE649 TCA641:TCA649 TLW641:TLW649 TVS641:TVS649 UFO641:UFO649 UPK641:UPK649 UZG641:UZG649 VJC641:VJC649 VSY641:VSY649 WCU641:WCU649 WMQ641:WMQ649 WWM641:WWM649 WWM651:WWM720 AE758:AE759 KA758:KA759 TW758:TW759 ADS758:ADS759 ANO758:ANO759 AXK758:AXK759 BHG758:BHG759 BRC758:BRC759 CAY758:CAY759 CKU758:CKU759 CUQ758:CUQ759 DEM758:DEM759 DOI758:DOI759 DYE758:DYE759 EIA758:EIA759 ERW758:ERW759 FBS758:FBS759 FLO758:FLO759 FVK758:FVK759 GFG758:GFG759 GPC758:GPC759 GYY758:GYY759 HIU758:HIU759 HSQ758:HSQ759 ICM758:ICM759 IMI758:IMI759 IWE758:IWE759 JGA758:JGA759 JPW758:JPW759 JZS758:JZS759 KJO758:KJO759 KTK758:KTK759 LDG758:LDG759 LNC758:LNC759 LWY758:LWY759 MGU758:MGU759 MQQ758:MQQ759 NAM758:NAM759 NKI758:NKI759 NUE758:NUE759 OEA758:OEA759 ONW758:ONW759 OXS758:OXS759 PHO758:PHO759 PRK758:PRK759 QBG758:QBG759 QLC758:QLC759 QUY758:QUY759 REU758:REU759 ROQ758:ROQ759 RYM758:RYM759 SII758:SII759 SSE758:SSE759 TCA758:TCA759 TLW758:TLW759 TVS758:TVS759 UFO758:UFO759 UPK758:UPK759 UZG758:UZG759 VJC758:VJC759 VSY758:VSY759 WCU758:WCU759 WMQ758:WMQ759 WWM758:WWM759 BRC555 WWM551 WMQ551 WCU551 VSY551 VJC551 UZG551 UPK551 UFO551 TVS551 TLW551 TCA551 SSE551 SII551 RYM551 ROQ551 REU551 QUY551 QLC551 QBG551 PRK551 PHO551 OXS551 ONW551 OEA551 NUE551 NKI551 NAM551 MQQ551 MGU551 LWY551 LNC551 LDG551 KTK551 KJO551 JZS551 JPW551 JGA551 IWE551 IMI551 ICM551 HSQ551 HIU551 GYY551 GPC551 GFG551 FVK551 FLO551 FBS551 ERW551 EIA551 DYE551 DOI551 DEM551 CUQ551 CKU551 KA561:KA595 BHG555 AXK555 ANO555 ADS555 TW555 KA555 WWM557:WWM558 WMQ557:WMQ558 WCU557:WCU558 VSY557:VSY558 VJC557:VJC558 UZG557:UZG558 UPK557:UPK558 UFO557:UFO558 TVS557:TVS558 TLW557:TLW558 TCA557:TCA558 SSE557:SSE558 SII557:SII558 RYM557:RYM558 ROQ557:ROQ558 REU557:REU558 QUY557:QUY558 QLC557:QLC558 QBG557:QBG558 PRK557:PRK558 PHO557:PHO558 OXS557:OXS558 ONW557:ONW558 OEA557:OEA558 NUE557:NUE558 NKI557:NKI558 NAM557:NAM558 MQQ557:MQQ558 MGU557:MGU558 LWY557:LWY558 LNC557:LNC558 LDG557:LDG558 KTK557:KTK558 KJO557:KJO558 JZS557:JZS558 JPW557:JPW558 JGA557:JGA558 IWE557:IWE558 IMI557:IMI558 ICM557:ICM558 HSQ557:HSQ558 HIU557:HIU558 GYY557:GYY558 GPC557:GPC558 GFG557:GFG558 FVK557:FVK558 FLO557:FLO558 FBS557:FBS558 ERW557:ERW558 EIA557:EIA558 DYE557:DYE558 DOI557:DOI558 DEM557:DEM558 CUQ557:CUQ558 CKU557:CKU558 CAY557:CAY558 BRC557:BRC558 BHG557:BHG558 AXK557:AXK558 ANO557:ANO558 ADS557:ADS558 TW557:TW558 KA557:KA558 WWM555 WMQ555 WCU555 VSY555 VJC555 UZG555 UPK555 UFO555 TVS555 TLW555 TCA555 SSE555 SII555 RYM555 ROQ555 REU555 QUY555 QLC555 QBG555 PRK555 PHO555 OXS555 ONW555 OEA555 NUE555 NKI555 NAM555 MQQ555 MGU555 LWY555 LNC555 LDG555 KTK555 KJO555 JZS555 JPW555 JGA555 IWE555 IMI555 ICM555 HSQ555 HIU555 GYY555 GPC555 GFG555 FVK555 FLO555 FBS555 ERW555 EIA555 DYE555 DOI555 DEM555 CUQ555 CKU555 CAY555 BRC551 BHG551 AXK551 ANO551 ADS551 TW551 KA551 AE551 WWM561:WWM595 WMQ561:WMQ595 WCU561:WCU595 VSY561:VSY595 VJC561:VJC595 UZG561:UZG595 UPK561:UPK595 UFO561:UFO595 TVS561:TVS595 TLW561:TLW595 TCA561:TCA595 SSE561:SSE595 SII561:SII595 RYM561:RYM595 ROQ561:ROQ595 REU561:REU595 QUY561:QUY595 QLC561:QLC595 QBG561:QBG595 PRK561:PRK595 PHO561:PHO595 OXS561:OXS595 ONW561:ONW595 OEA561:OEA595 NUE561:NUE595 NKI561:NKI595 NAM561:NAM595 MQQ561:MQQ595 MGU561:MGU595 LWY561:LWY595 LNC561:LNC595 LDG561:LDG595 KTK561:KTK595 KJO561:KJO595 JZS561:JZS595 JPW561:JPW595 JGA561:JGA595 IWE561:IWE595 IMI561:IMI595 ICM561:ICM595 HSQ561:HSQ595 HIU561:HIU595 GYY561:GYY595 GPC561:GPC595 GFG561:GFG595 FVK561:FVK595 FLO561:FLO595 FBS561:FBS595 ERW561:ERW595 EIA561:EIA595 DYE561:DYE595 DOI561:DOI595 DEM561:DEM595 CUQ561:CUQ595 CKU561:CKU595 CAY551 CAY561:CAY595 BRC561:BRC595 BHG561:BHG595 AXK561:AXK595 ANO561:ANO595 ADS561:ADS595 TW561:TW595 AE775 AE793:AE794 WMQ798 WCU798 VSY798 VJC798 UZG798 UPK798 UFO798 TVS798 TLW798 TCA798 SSE798 SII798 RYM798 ROQ798 REU798 QUY798 QLC798 QBG798 PRK798 PHO798 OXS798 ONW798 OEA798 NUE798 NKI798 NAM798 MQQ798 MGU798 LWY798 LNC798 LDG798 KTK798 KJO798 JZS798 JPW798 JGA798 IWE798 IMI798 ICM798 HSQ798 HIU798 GYY798 GPC798 GFG798 FVK798 FLO798 FBS798 ERW798 EIA798 DYE798 DOI798 DEM798 CUQ798 CKU798 CAY798 BRC798 BHG798 AXK798 ANO798 ADS798 TW798 KA798 AE798 WWM798 AE337:AE427 KA418:KA420 TW418:TW420 ADS418:ADS420 ANO418:ANO420 AXK418:AXK420 BHG418:BHG420 BRC418:BRC420 CAY418:CAY420 CKU418:CKU420 CUQ418:CUQ420 DEM418:DEM420 DOI418:DOI420 DYE418:DYE420 EIA418:EIA420 ERW418:ERW420 FBS418:FBS420 FLO418:FLO420 FVK418:FVK420 GFG418:GFG420 GPC418:GPC420 GYY418:GYY420 HIU418:HIU420 HSQ418:HSQ420 ICM418:ICM420 IMI418:IMI420 IWE418:IWE420 JGA418:JGA420 JPW418:JPW420 JZS418:JZS420 KJO418:KJO420 KTK418:KTK420 LDG418:LDG420 LNC418:LNC420 LWY418:LWY420 MGU418:MGU420 MQQ418:MQQ420 NAM418:NAM420 NKI418:NKI420 NUE418:NUE420 OEA418:OEA420 ONW418:ONW420 OXS418:OXS420 PHO418:PHO420 PRK418:PRK420 QBG418:QBG420 QLC418:QLC420 QUY418:QUY420 REU418:REU420 ROQ418:ROQ420 RYM418:RYM420 SII418:SII420 SSE418:SSE420 TCA418:TCA420 TLW418:TLW420 TVS418:TVS420 UFO418:UFO420 UPK418:UPK420 UZG418:UZG420 VJC418:VJC420 VSY418:VSY420 WCU418:WCU420 WMQ418:WMQ420 WWM418:WWM420 AE450:AE453 KA450:KA452 TW450:TW452 ADS450:ADS452 ANO450:ANO452 AXK450:AXK452 BHG450:BHG452 BRC450:BRC452 CAY450:CAY452 CKU450:CKU452 CUQ450:CUQ452 DEM450:DEM452 DOI450:DOI452 DYE450:DYE452 EIA450:EIA452 ERW450:ERW452 FBS450:FBS452 FLO450:FLO452 FVK450:FVK452 GFG450:GFG452 GPC450:GPC452 GYY450:GYY452 HIU450:HIU452 HSQ450:HSQ452 ICM450:ICM452 IMI450:IMI452 IWE450:IWE452 JGA450:JGA452 JPW450:JPW452 JZS450:JZS452 KJO450:KJO452 KTK450:KTK452 LDG450:LDG452 LNC450:LNC452 LWY450:LWY452 MGU450:MGU452 MQQ450:MQQ452 NAM450:NAM452 NKI450:NKI452 NUE450:NUE452 OEA450:OEA452 ONW450:ONW452 OXS450:OXS452 PHO450:PHO452 PRK450:PRK452 QBG450:QBG452 QLC450:QLC452 QUY450:QUY452 REU450:REU452 ROQ450:ROQ452 RYM450:RYM452 SII450:SII452 SSE450:SSE452 TCA450:TCA452 TLW450:TLW452 TVS450:TVS452 UFO450:UFO452 UPK450:UPK452 UZG450:UZG452 VJC450:VJC452 VSY450:VSY452 WCU450:WCU452 WMQ450:WMQ452 WMQ458 WCU458 VSY458 VJC458 UZG458 UPK458 UFO458 TVS458 TLW458 TCA458 SSE458 SII458 RYM458 ROQ458 REU458 QUY458 QLC458 QBG458 PRK458 PHO458 OXS458 ONW458 OEA458 NUE458 NKI458 NAM458 MQQ458 MGU458 LWY458 LNC458 LDG458 KTK458 KJO458 JZS458 JPW458 JGA458 IWE458 IMI458 ICM458 HSQ458 HIU458 GYY458 GPC458 GFG458 FVK458 FLO458 FBS458 ERW458 EIA458 DYE458 DOI458 DEM458 CUQ458 CKU458 CAY458 BRC458 BHG458 AXK458 ANO458 ADS458 TW458 KA458 AE458 WWM458 WWM444:WWM445 WMQ444:WMQ445 WCU444:WCU445 VSY444:VSY445 VJC444:VJC445 UZG444:UZG445 UPK444:UPK445 UFO444:UFO445 TVS444:TVS445 TLW444:TLW445 TCA444:TCA445 SSE444:SSE445 SII444:SII445 RYM444:RYM445 ROQ444:ROQ445 REU444:REU445 QUY444:QUY445 QLC444:QLC445 QBG444:QBG445 PRK444:PRK445 PHO444:PHO445 OXS444:OXS445 ONW444:ONW445 OEA444:OEA445 NUE444:NUE445 NKI444:NKI445 NAM444:NAM445 MQQ444:MQQ445 MGU444:MGU445 LWY444:LWY445 LNC444:LNC445 LDG444:LDG445 KTK444:KTK445 KJO444:KJO445 JZS444:JZS445 JPW444:JPW445 JGA444:JGA445 IWE444:IWE445 IMI444:IMI445 ICM444:ICM445 HSQ444:HSQ445 HIU444:HIU445 GYY444:GYY445 GPC444:GPC445 GFG444:GFG445 FVK444:FVK445 FLO444:FLO445 FBS444:FBS445 ERW444:ERW445 EIA444:EIA445 DYE444:DYE445 DOI444:DOI445 DEM444:DEM445 CUQ444:CUQ445 CKU444:CKU445 CAY444:CAY445 BRC444:BRC445 BHG444:BHG445 AXK444:AXK445 ANO444:ANO445 ADS444:ADS445 TW444:TW445 KA444:KA445 AE444:AE445 WWM438:WWM440 WMQ438:WMQ440 WCU438:WCU440 VSY438:VSY440 VJC438:VJC440 UZG438:UZG440 UPK438:UPK440 UFO438:UFO440 TVS438:TVS440 TLW438:TLW440 TCA438:TCA440 SSE438:SSE440 SII438:SII440 RYM438:RYM440 ROQ438:ROQ440 REU438:REU440 QUY438:QUY440 QLC438:QLC440 QBG438:QBG440 PRK438:PRK440 PHO438:PHO440 OXS438:OXS440 ONW438:ONW440 OEA438:OEA440 NUE438:NUE440 NKI438:NKI440 NAM438:NAM440 MQQ438:MQQ440 MGU438:MGU440 LWY438:LWY440 LNC438:LNC440 LDG438:LDG440 KTK438:KTK440 KJO438:KJO440 JZS438:JZS440 JPW438:JPW440 JGA438:JGA440 IWE438:IWE440 IMI438:IMI440 ICM438:ICM440 HSQ438:HSQ440 HIU438:HIU440 GYY438:GYY440 GPC438:GPC440 GFG438:GFG440 FVK438:FVK440 FLO438:FLO440 FBS438:FBS440 ERW438:ERW440 EIA438:EIA440 DYE438:DYE440 DOI438:DOI440 DEM438:DEM440 CUQ438:CUQ440 CKU438:CKU440 CAY438:CAY440 BRC438:BRC440 BHG438:BHG440 AXK438:AXK440 ANO438:ANO440 ADS438:ADS440 TW438:TW440 KA438:KA440 AE438:AE440 AE435:AE436 WWM450:WWM452 AE1973:AE1975 KA468:KA474 TW468:TW474 ADS468:ADS474 ANO468:ANO474 AXK468:AXK474 BHG468:BHG474 BRC468:BRC474 CAY468:CAY474 CKU468:CKU474 CUQ468:CUQ474 DEM468:DEM474 DOI468:DOI474 DYE468:DYE474 EIA468:EIA474 ERW468:ERW474 FBS468:FBS474 FLO468:FLO474 FVK468:FVK474 GFG468:GFG474 GPC468:GPC474 GYY468:GYY474 HIU468:HIU474 HSQ468:HSQ474 ICM468:ICM474 IMI468:IMI474 IWE468:IWE474 JGA468:JGA474 JPW468:JPW474 JZS468:JZS474 KJO468:KJO474 KTK468:KTK474 LDG468:LDG474 LNC468:LNC474 LWY468:LWY474 MGU468:MGU474 MQQ468:MQQ474 NAM468:NAM474 NKI468:NKI474 NUE468:NUE474 OEA468:OEA474 ONW468:ONW474 OXS468:OXS474 PHO468:PHO474 PRK468:PRK474 QBG468:QBG474 QLC468:QLC474 QUY468:QUY474 REU468:REU474 ROQ468:ROQ474 RYM468:RYM474 SII468:SII474 SSE468:SSE474 TCA468:TCA474 TLW468:TLW474 TVS468:TVS474 UFO468:UFO474 UPK468:UPK474 UZG468:UZG474 VJC468:VJC474 VSY468:VSY474 WCU468:WCU474 WMQ468:WMQ474 WWM468:WWM474 AE42:AE67 AE460:AE523 WCU4871 KA494 TW494 ADS494 ANO494 AXK494 BHG494 BRC494 CAY494 CKU494 CUQ494 DEM494 DOI494 DYE494 EIA494 ERW494 FBS494 FLO494 FVK494 GFG494 GPC494 GYY494 HIU494 HSQ494 ICM494 IMI494 IWE494 JGA494 JPW494 JZS494 KJO494 KTK494 LDG494 LNC494 LWY494 MGU494 MQQ494 NAM494 NKI494 NUE494 OEA494 ONW494 OXS494 PHO494 PRK494 QBG494 QLC494 QUY494 REU494 ROQ494 RYM494 SII494 SSE494 TCA494 TLW494 TVS494 UFO494 UPK494 UZG494 VJC494 VSY494 WCU494 WMQ494 WWM494 VSY4871 KA501 KA499 TW499 ADS499 ANO499 AXK499 BHG499 BRC499 CAY499 CKU499 CUQ499 DEM499 DOI499 DYE499 EIA499 ERW499 FBS499 FLO499 FVK499 GFG499 GPC499 GYY499 HIU499 HSQ499 ICM499 IMI499 IWE499 JGA499 JPW499 JZS499 KJO499 KTK499 LDG499 LNC499 LWY499 MGU499 MQQ499 NAM499 NKI499 NUE499 OEA499 ONW499 OXS499 PHO499 PRK499 QBG499 QLC499 QUY499 REU499 ROQ499 RYM499 SII499 SSE499 TCA499 TLW499 TVS499 UFO499 UPK499 UZG499 VJC499 VSY499 WCU499 WMQ499 WWM499 TW501 ADS501 ANO501 AXK501 BHG501 BRC501 CAY501 CKU501 CUQ501 DEM501 DOI501 DYE501 EIA501 ERW501 FBS501 FLO501 FVK501 GFG501 GPC501 GYY501 HIU501 HSQ501 ICM501 IMI501 IWE501 JGA501 JPW501 JZS501 KJO501 KTK501 LDG501 LNC501 LWY501 MGU501 MQQ501 NAM501 NKI501 NUE501 OEA501 ONW501 OXS501 PHO501 PRK501 QBG501 QLC501 QUY501 REU501 ROQ501 RYM501 SII501 SSE501 TCA501 TLW501 TVS501 UFO501 UPK501 UZG501 VJC501 VSY501 WCU501 WMQ501 WWM501 AE4260:AE4276 KA486:KA487 TW486:TW487 ADS486:ADS487 ANO486:ANO487 AXK486:AXK487 BHG486:BHG487 BRC486:BRC487 CAY486:CAY487 CKU486:CKU487 CUQ486:CUQ487 DEM486:DEM487 DOI486:DOI487 DYE486:DYE487 EIA486:EIA487 ERW486:ERW487 FBS486:FBS487 FLO486:FLO487 FVK486:FVK487 GFG486:GFG487 GPC486:GPC487 GYY486:GYY487 HIU486:HIU487 HSQ486:HSQ487 ICM486:ICM487 IMI486:IMI487 IWE486:IWE487 JGA486:JGA487 JPW486:JPW487 JZS486:JZS487 KJO486:KJO487 KTK486:KTK487 LDG486:LDG487 LNC486:LNC487 LWY486:LWY487 MGU486:MGU487 MQQ486:MQQ487 NAM486:NAM487 NKI486:NKI487 NUE486:NUE487 OEA486:OEA487 ONW486:ONW487 OXS486:OXS487 PHO486:PHO487 PRK486:PRK487 QBG486:QBG487 QLC486:QLC487 QUY486:QUY487 REU486:REU487 ROQ486:ROQ487 RYM486:RYM487 SII486:SII487 SSE486:SSE487 TCA486:TCA487 TLW486:TLW487 TVS486:TVS487 UFO486:UFO487 UPK486:UPK487 UZG486:UZG487 VJC486:VJC487 VSY486:VSY487 WCU486:WCU487 WMQ486:WMQ487 WWM486:WWM487 WWM379:WWM380 ADS379:ADS380 ANO379:ANO380 AXK379:AXK380 BHG379:BHG380 BRC379:BRC380 CAY379:CAY380 CKU379:CKU380 CUQ379:CUQ380 DEM379:DEM380 DOI379:DOI380 DYE379:DYE380 EIA379:EIA380 ERW379:ERW380 FBS379:FBS380 FLO379:FLO380 FVK379:FVK380 GFG379:GFG380 GPC379:GPC380 GYY379:GYY380 HIU379:HIU380 HSQ379:HSQ380 ICM379:ICM380 IMI379:IMI380 IWE379:IWE380 JGA379:JGA380 JPW379:JPW380 JZS379:JZS380 KJO379:KJO380 KTK379:KTK380 LDG379:LDG380 LNC379:LNC380 LWY379:LWY380 MGU379:MGU380 MQQ379:MQQ380 NAM379:NAM380 NKI379:NKI380 NUE379:NUE380 OEA379:OEA380 ONW379:ONW380 OXS379:OXS380 PHO379:PHO380 PRK379:PRK380 QBG379:QBG380 QLC379:QLC380 QUY379:QUY380 REU379:REU380 ROQ379:ROQ380 RYM379:RYM380 SII379:SII380 SSE379:SSE380 TCA379:TCA380 TLW379:TLW380 TVS379:TVS380 UFO379:UFO380 UPK379:UPK380 UZG379:UZG380 VJC379:VJC380 VSY379:VSY380 WCU379:WCU380 WMQ379:WMQ380 KA379:KA380 TW379:TW380 WWM411:WWM412 WMQ411:WMQ412 WCU411:WCU412 VSY411:VSY412 VJC411:VJC412 UZG411:UZG412 UPK411:UPK412 UFO411:UFO412 TVS411:TVS412 TLW411:TLW412 TCA411:TCA412 SSE411:SSE412 SII411:SII412 RYM411:RYM412 ROQ411:ROQ412 REU411:REU412 QUY411:QUY412 QLC411:QLC412 QBG411:QBG412 PRK411:PRK412 PHO411:PHO412 OXS411:OXS412 ONW411:ONW412 OEA411:OEA412 NUE411:NUE412 NKI411:NKI412 NAM411:NAM412 MQQ411:MQQ412 MGU411:MGU412 LWY411:LWY412 LNC411:LNC412 LDG411:LDG412 KTK411:KTK412 KJO411:KJO412 JZS411:JZS412 JPW411:JPW412 JGA411:JGA412 IWE411:IWE412 IMI411:IMI412 ICM411:ICM412 HSQ411:HSQ412 HIU411:HIU412 GYY411:GYY412 GPC411:GPC412 GFG411:GFG412 FVK411:FVK412 FLO411:FLO412 FBS411:FBS412 ERW411:ERW412 EIA411:EIA412 DYE411:DYE412 DOI411:DOI412 DEM411:DEM412 CUQ411:CUQ412 CKU411:CKU412 CAY411:CAY412 BRC411:BRC412 BHG411:BHG412 AXK411:AXK412 ANO411:ANO412 ADS411:ADS412 TW411:TW412 KA411:KA412 AE3221 KA393:KA394 TW393:TW394 ADS393:ADS394 ANO393:ANO394 AXK393:AXK394 BHG393:BHG394 BRC393:BRC394 CAY393:CAY394 CKU393:CKU394 CUQ393:CUQ394 DEM393:DEM394 DOI393:DOI394 DYE393:DYE394 EIA393:EIA394 ERW393:ERW394 FBS393:FBS394 FLO393:FLO394 FVK393:FVK394 GFG393:GFG394 GPC393:GPC394 GYY393:GYY394 HIU393:HIU394 HSQ393:HSQ394 ICM393:ICM394 IMI393:IMI394 IWE393:IWE394 JGA393:JGA394 JPW393:JPW394 JZS393:JZS394 KJO393:KJO394 KTK393:KTK394 LDG393:LDG394 LNC393:LNC394 LWY393:LWY394 MGU393:MGU394 MQQ393:MQQ394 NAM393:NAM394 NKI393:NKI394 NUE393:NUE394 OEA393:OEA394 ONW393:ONW394 OXS393:OXS394 PHO393:PHO394 PRK393:PRK394 QBG393:QBG394 QLC393:QLC394 QUY393:QUY394 REU393:REU394 ROQ393:ROQ394 RYM393:RYM394 SII393:SII394 SSE393:SSE394 TCA393:TCA394 TLW393:TLW394 TVS393:TVS394 UFO393:UFO394 UPK393:UPK394 UZG393:UZG394 VJC393:VJC394 VSY393:VSY394 WCU393:WCU394 WMQ393:WMQ394 WWM393:WWM394 BHG524:BHG525 BRC524:BRC525 CAY524:CAY525 CKU524:CKU525 CUQ524:CUQ525 DEM524:DEM525 DOI524:DOI525 DYE524:DYE525 EIA524:EIA525 ERW524:ERW525 FBS524:FBS525 FLO524:FLO525 FVK524:FVK525 GFG524:GFG525 GPC524:GPC525 GYY524:GYY525 HIU524:HIU525 HSQ524:HSQ525 ICM524:ICM525 IMI524:IMI525 IWE524:IWE525 JGA524:JGA525 JPW524:JPW525 JZS524:JZS525 KJO524:KJO525 KTK524:KTK525 LDG524:LDG525 LNC524:LNC525 LWY524:LWY525 MGU524:MGU525 MQQ524:MQQ525 NAM524:NAM525 NKI524:NKI525 NUE524:NUE525 OEA524:OEA525 ONW524:ONW525 OXS524:OXS525 PHO524:PHO525 PRK524:PRK525 QBG524:QBG525 QLC524:QLC525 QUY524:QUY525 REU524:REU525 ROQ524:ROQ525 RYM524:RYM525 SII524:SII525 SSE524:SSE525 TCA524:TCA525 TLW524:TLW525 TVS524:TVS525 UFO524:UFO525 UPK524:UPK525 UZG524:UZG525 VJC524:VJC525 VSY524:VSY525 WCU524:WCU525 WMQ524:WMQ525 WWM524:WWM525 KA524:KA525 TW524:TW525 ADS524:ADS525 ANO524:ANO525 AXK524:AXK525 AE1453 AE1441 AE1540:AE1550 AE1759:AE1772 WWM4871 AE4886:AE4891 AE1281:AE1365 AE882:AE883 KA883 TW883 ADS883 AE1969 BHG883 ANO883 AXK883 AE2196:AE2237" xr:uid="{00000000-0002-0000-0300-000035000000}">
      <formula1>#REF!</formula1>
    </dataValidation>
    <dataValidation type="list" allowBlank="1" showInputMessage="1" showErrorMessage="1" errorTitle="Внимание" error="Введено недопустимое значение" sqref="AF2452:AF2453 AF1083:AF1142 AF3373:AF3384 AF4865:AF4878 AF4800:AF4852 AF652:AF695 WCV4871 VSZ4871 VJD4871 UZH4871 UPL4871 UFP4871 TVT4871 TLX4871 TCB4871 SSF4871 SIJ4871 RYN4871 ROR4871 REV4871 QUZ4871 QLD4871 QBH4871 PRL4871 PHP4871 OXT4871 ONX4871 OEB4871 NUF4871 NKJ4871 NAN4871 MQR4871 MGV4871 LWZ4871 LND4871 LDH4871 KTL4871 KJP4871 JZT4871 JPX4871 JGB4871 IWF4871 IMJ4871 ICN4871 HSR4871 HIV4871 GYZ4871 GPD4871 GFH4871 FVL4871 FLP4871 FBT4871 ERX4871 EIB4871 DYF4871 DOJ4871 DEN4871 CUR4871 CKV4871 CAZ4871 BRD4871 BHH4871 AXL4871 ANP4871 ADT4871 TX4871 KB4871 AF4854:AF4862 WMR4871 AF2239:AF2252 KB784:KB788 AF784:AF788 TX784:TX788 WWN784:WWN788 WMR784:WMR788 WCV784:WCV788 VSZ784:VSZ788 VJD784:VJD788 UZH784:UZH788 UPL784:UPL788 UFP784:UFP788 TVT784:TVT788 TLX784:TLX788 TCB784:TCB788 SSF784:SSF788 SIJ784:SIJ788 RYN784:RYN788 ROR784:ROR788 REV784:REV788 QUZ784:QUZ788 QLD784:QLD788 QBH784:QBH788 PRL784:PRL788 PHP784:PHP788 OXT784:OXT788 ONX784:ONX788 OEB784:OEB788 NUF784:NUF788 NKJ784:NKJ788 NAN784:NAN788 MQR784:MQR788 MGV784:MGV788 LWZ784:LWZ788 LND784:LND788 LDH784:LDH788 KTL784:KTL788 KJP784:KJP788 JZT784:JZT788 JPX784:JPX788 JGB784:JGB788 IWF784:IWF788 IMJ784:IMJ788 ICN784:ICN788 HSR784:HSR788 HIV784:HIV788 GYZ784:GYZ788 GPD784:GPD788 GFH784:GFH788 FVL784:FVL788 FLP784:FLP788 FBT784:FBT788 ERX784:ERX788 EIB784:EIB788 DYF784:DYF788 DOJ784:DOJ788 DEN784:DEN788 CUR784:CUR788 CKV784:CKV788 CAZ784:CAZ788 BRD784:BRD788 BHH784:BHH788 AXL784:AXL788 ANP784:ANP788 ADT784:ADT788 AF3368:AF3371 AF1690:AF1740 AF337:AF427 AF1281:AF1365 AF882:AF883 KB883 TX883 ADT883 ANP883 AXL883 BHH883 BRD883 CAZ883 CKV883 CUR883 DEN883 DOJ883 DYF883 EIB883 ERX883 FBT883 FLP883 FVL883 GFH883 GPD883 GYZ883 HIV883 HSR883 ICN883 IMJ883 IWF883 JGB883 JPX883 JZT883 KJP883 KTL883 LDH883 LND883 LWZ883 MGV883 MQR883 NAN883 NKJ883 NUF883 OEB883 ONX883 OXT883 PHP883 PRL883 QBH883 QLD883 QUZ883 REV883 ROR883 RYN883 SIJ883 SSF883 TCB883 TLX883 TVT883 UFP883 UPL883 UZH883 VJD883 VSZ883 WCV883 WMR883 WWN883 AF836 AF855:AF869 WWN1088 WMR1088 WCV1088 VSZ1088 VJD1088 UZH1088 UPL1088 UFP1088 TVT1088 TLX1088 TCB1088 SSF1088 SIJ1088 RYN1088 ROR1088 REV1088 QUZ1088 QLD1088 QBH1088 PRL1088 PHP1088 OXT1088 ONX1088 OEB1088 NUF1088 NKJ1088 NAN1088 MQR1088 MGV1088 LWZ1088 LND1088 LDH1088 KTL1088 KJP1088 JZT1088 JPX1088 JGB1088 IWF1088 IMJ1088 ICN1088 HSR1088 HIV1088 GYZ1088 GPD1088 GFH1088 FVL1088 FLP1088 FBT1088 ERX1088 EIB1088 DYF1088 DOJ1088 DEN1088 CUR1088 CKV1088 CAZ1088 BRD1088 BHH1088 AXL1088 ANP1088 ADT1088 TX1088 KB1088 AF1198:AF1279 AF332:AF335 AE3625:AE3626 KB117:KB122 TX117:TX122 ADT117:ADT122 ANP117:ANP122 AXL117:AXL122 BHH117:BHH122 BRD117:BRD122 CAZ117:CAZ122 CKV117:CKV122 CUR117:CUR122 DEN117:DEN122 DOJ117:DOJ122 DYF117:DYF122 EIB117:EIB122 ERX117:ERX122 FBT117:FBT122 FLP117:FLP122 FVL117:FVL122 GFH117:GFH122 GPD117:GPD122 GYZ117:GYZ122 HIV117:HIV122 HSR117:HSR122 ICN117:ICN122 IMJ117:IMJ122 IWF117:IWF122 JGB117:JGB122 JPX117:JPX122 JZT117:JZT122 KJP117:KJP122 KTL117:KTL122 LDH117:LDH122 LND117:LND122 LWZ117:LWZ122 MGV117:MGV122 MQR117:MQR122 NAN117:NAN122 NKJ117:NKJ122 NUF117:NUF122 OEB117:OEB122 ONX117:ONX122 OXT117:OXT122 PHP117:PHP122 PRL117:PRL122 QBH117:QBH122 QLD117:QLD122 QUZ117:QUZ122 REV117:REV122 ROR117:ROR122 RYN117:RYN122 SIJ117:SIJ122 SSF117:SSF122 TCB117:TCB122 TLX117:TLX122 TVT117:TVT122 UFP117:UFP122 UPL117:UPL122 UZH117:UZH122 VJD117:VJD122 VSZ117:VSZ122 WCV117:WCV122 WMR117:WMR122 WWN117:WWN122 WWN145 WMR145 WCV145 VSZ145 VJD145 UZH145 UPL145 UFP145 TVT145 TLX145 TCB145 SSF145 SIJ145 RYN145 ROR145 REV145 QUZ145 QLD145 QBH145 PRL145 PHP145 OXT145 ONX145 OEB145 NUF145 NKJ145 NAN145 MQR145 MGV145 LWZ145 LND145 LDH145 KTL145 KJP145 JZT145 JPX145 JGB145 IWF145 IMJ145 ICN145 HSR145 HIV145 GYZ145 GPD145 GFH145 FVL145 FLP145 FBT145 ERX145 EIB145 DYF145 DOJ145 DEN145 CUR145 CKV145 CAZ145 BRD145 BHH145 AXL145 ANP145 ADT145 TX145 KB145 WWN137:WWN138 WMR137:WMR138 WCV137:WCV138 VSZ137:VSZ138 VJD137:VJD138 UZH137:UZH138 UPL137:UPL138 UFP137:UFP138 TVT137:TVT138 TLX137:TLX138 TCB137:TCB138 SSF137:SSF138 SIJ137:SIJ138 RYN137:RYN138 ROR137:ROR138 REV137:REV138 QUZ137:QUZ138 QLD137:QLD138 QBH137:QBH138 PRL137:PRL138 PHP137:PHP138 OXT137:OXT138 ONX137:ONX138 OEB137:OEB138 NUF137:NUF138 NKJ137:NKJ138 NAN137:NAN138 MQR137:MQR138 MGV137:MGV138 LWZ137:LWZ138 LND137:LND138 LDH137:LDH138 KTL137:KTL138 KJP137:KJP138 JZT137:JZT138 JPX137:JPX138 JGB137:JGB138 IWF137:IWF138 IMJ137:IMJ138 ICN137:ICN138 HSR137:HSR138 HIV137:HIV138 GYZ137:GYZ138 GPD137:GPD138 GFH137:GFH138 FVL137:FVL138 FLP137:FLP138 FBT137:FBT138 ERX137:ERX138 EIB137:EIB138 DYF137:DYF138 DOJ137:DOJ138 DEN137:DEN138 CUR137:CUR138 CKV137:CKV138 CAZ137:CAZ138 BRD137:BRD138 BHH137:BHH138 AXL137:AXL138 ANP137:ANP138 ADT137:ADT138 TX137:TX138 KB137:KB138 ANP340 AXL340 BHH340 BRD340 CAZ340 CKV340 CUR340 DEN340 DOJ340 DYF340 EIB340 ERX340 FBT340 FLP340 FVL340 GFH340 GPD340 GYZ340 HIV340 HSR340 ICN340 IMJ340 IWF340 JGB340 JPX340 JZT340 KJP340 KTL340 LDH340 LND340 LWZ340 MGV340 MQR340 NAN340 NKJ340 NUF340 OEB340 ONX340 OXT340 PHP340 PRL340 QBH340 QLD340 QUZ340 REV340 ROR340 RYN340 SIJ340 SSF340 TCB340 TLX340 TVT340 UFP340 UPL340 UZH340 VJD340 VSZ340 WCV340 WMR340 WWN340 AF1990:AF2102 KB300 TX300 ADT300 ANP300 AXL300 BHH300 BRD300 CAZ300 CKV300 CUR300 DEN300 DOJ300 DYF300 EIB300 ERX300 FBT300 FLP300 FVL300 GFH300 GPD300 GYZ300 HIV300 HSR300 ICN300 IMJ300 IWF300 JGB300 JPX300 JZT300 KJP300 KTL300 LDH300 LND300 LWZ300 MGV300 MQR300 NAN300 NKJ300 NUF300 OEB300 ONX300 OXT300 PHP300 PRL300 QBH300 QLD300 QUZ300 REV300 ROR300 RYN300 SIJ300 SSF300 TCB300 TLX300 TVT300 UFP300 UPL300 UZH300 VJD300 VSZ300 WCV300 WMR300 WWN300 KB321:KB322 TX321:TX322 ADT321:ADT322 ANP321:ANP322 AXL321:AXL322 BHH321:BHH322 BRD321:BRD322 CAZ321:CAZ322 CKV321:CKV322 CUR321:CUR322 DEN321:DEN322 DOJ321:DOJ322 DYF321:DYF322 EIB321:EIB322 ERX321:ERX322 FBT321:FBT322 FLP321:FLP322 FVL321:FVL322 GFH321:GFH322 GPD321:GPD322 GYZ321:GYZ322 HIV321:HIV322 HSR321:HSR322 ICN321:ICN322 IMJ321:IMJ322 IWF321:IWF322 JGB321:JGB322 JPX321:JPX322 JZT321:JZT322 KJP321:KJP322 KTL321:KTL322 LDH321:LDH322 LND321:LND322 LWZ321:LWZ322 MGV321:MGV322 MQR321:MQR322 NAN321:NAN322 NKJ321:NKJ322 NUF321:NUF322 OEB321:OEB322 ONX321:ONX322 OXT321:OXT322 PHP321:PHP322 PRL321:PRL322 QBH321:QBH322 QLD321:QLD322 QUZ321:QUZ322 REV321:REV322 ROR321:ROR322 RYN321:RYN322 SIJ321:SIJ322 SSF321:SSF322 TCB321:TCB322 TLX321:TLX322 TVT321:TVT322 UFP321:UFP322 UPL321:UPL322 UZH321:UZH322 VJD321:VJD322 VSZ321:VSZ322 WCV321:WCV322 WMR321:WMR322 WWN321:WWN322 KB312:KB318 TX312:TX318 ADT312:ADT318 ANP312:ANP318 AXL312:AXL318 BHH312:BHH318 BRD312:BRD318 CAZ312:CAZ318 CKV312:CKV318 CUR312:CUR318 DEN312:DEN318 DOJ312:DOJ318 DYF312:DYF318 EIB312:EIB318 ERX312:ERX318 FBT312:FBT318 FLP312:FLP318 FVL312:FVL318 GFH312:GFH318 GPD312:GPD318 GYZ312:GYZ318 HIV312:HIV318 HSR312:HSR318 ICN312:ICN318 IMJ312:IMJ318 IWF312:IWF318 JGB312:JGB318 JPX312:JPX318 JZT312:JZT318 KJP312:KJP318 KTL312:KTL318 LDH312:LDH318 LND312:LND318 LWZ312:LWZ318 MGV312:MGV318 MQR312:MQR318 NAN312:NAN318 NKJ312:NKJ318 NUF312:NUF318 OEB312:OEB318 ONX312:ONX318 OXT312:OXT318 PHP312:PHP318 PRL312:PRL318 QBH312:QBH318 QLD312:QLD318 QUZ312:QUZ318 REV312:REV318 ROR312:ROR318 RYN312:RYN318 SIJ312:SIJ318 SSF312:SSF318 TCB312:TCB318 TLX312:TLX318 TVT312:TVT318 UFP312:UFP318 UPL312:UPL318 UZH312:UZH318 VJD312:VJD318 VSZ312:VSZ318 WCV312:WCV318 WMR312:WMR318 WWN312:WWN318 KB340 TX340 ADT340 AF146:AF161 AF286:AF321 AF328:AF329 TX36:TX87 ADT36:ADT87 ANP36:ANP87 AXL36:AXL87 BHH36:BHH87 BRD36:BRD87 CAZ36:CAZ87 CKV36:CKV87 CUR36:CUR87 DEN36:DEN87 DOJ36:DOJ87 DYF36:DYF87 EIB36:EIB87 ERX36:ERX87 FBT36:FBT87 FLP36:FLP87 FVL36:FVL87 GFH36:GFH87 GPD36:GPD87 GYZ36:GYZ87 HIV36:HIV87 HSR36:HSR87 ICN36:ICN87 IMJ36:IMJ87 IWF36:IWF87 JGB36:JGB87 JPX36:JPX87 JZT36:JZT87 KJP36:KJP87 KTL36:KTL87 LDH36:LDH87 LND36:LND87 LWZ36:LWZ87 MGV36:MGV87 MQR36:MQR87 NAN36:NAN87 NKJ36:NKJ87 NUF36:NUF87 OEB36:OEB87 ONX36:ONX87 OXT36:OXT87 PHP36:PHP87 PRL36:PRL87 QBH36:QBH87 QLD36:QLD87 QUZ36:QUZ87 REV36:REV87 ROR36:ROR87 RYN36:RYN87 SIJ36:SIJ87 SSF36:SSF87 TCB36:TCB87 TLX36:TLX87 TVT36:TVT87 UFP36:UFP87 UPL36:UPL87 UZH36:UZH87 VJD36:VJD87 VSZ36:VSZ87 WCV36:WCV87 WMR36:WMR87 WWN36:WWN87 AF15 KB36:KB87 AF741:AF744 WWN722 WMR722 WCV722 VSZ722 VJD722 UZH722 UPL722 UFP722 TVT722 TLX722 TCB722 SSF722 SIJ722 RYN722 ROR722 REV722 QUZ722 QLD722 QBH722 PRL722 PHP722 OXT722 ONX722 OEB722 NUF722 NKJ722 NAN722 MQR722 MGV722 LWZ722 LND722 LDH722 KTL722 KJP722 JZT722 JPX722 JGB722 IWF722 IMJ722 ICN722 HSR722 HIV722 GYZ722 GPD722 GFH722 FVL722 FLP722 FBT722 ERX722 EIB722 DYF722 DOJ722 DEN722 CUR722 CKV722 CAZ722 BRD722 BHH722 AXL722 ANP722 ADT722 TX722 KB722 AF632:AF633 WCY657 VTC657 VJG657 UZK657 UPO657 UFS657 TVW657 TMA657 TCE657 SSI657 SIM657 RYQ657 ROU657 REY657 QVC657 QLG657 QBK657 PRO657 PHS657 OXW657 OOA657 OEE657 NUI657 NKM657 NAQ657 MQU657 MGY657 LXC657 LNG657 LDK657 KTO657 KJS657 JZW657 JQA657 JGE657 IWI657 IMM657 ICQ657 HSU657 HIY657 GZC657 GPG657 GFK657 FVO657 FLS657 FBW657 ESA657 EIE657 DYI657 DOM657 DEQ657 CUU657 CKY657 CBC657 BRG657 BHK657 AXO657 ANS657 ADW657 UA657 KE657 AI657 WMR651:WMR720 WCV651:WCV720 VSZ651:VSZ720 VJD651:VJD720 UZH651:UZH720 UPL651:UPL720 UFP651:UFP720 TVT651:TVT720 TLX651:TLX720 TCB651:TCB720 SSF651:SSF720 SIJ651:SIJ720 RYN651:RYN720 ROR651:ROR720 REV651:REV720 QUZ651:QUZ720 QLD651:QLD720 QBH651:QBH720 PRL651:PRL720 PHP651:PHP720 OXT651:OXT720 ONX651:ONX720 OEB651:OEB720 NUF651:NUF720 NKJ651:NKJ720 NAN651:NAN720 MQR651:MQR720 MGV651:MGV720 LWZ651:LWZ720 LND651:LND720 LDH651:LDH720 KTL651:KTL720 KJP651:KJP720 JZT651:JZT720 JPX651:JPX720 JGB651:JGB720 IWF651:IWF720 IMJ651:IMJ720 ICN651:ICN720 HSR651:HSR720 HIV651:HIV720 GYZ651:GYZ720 GPD651:GPD720 GFH651:GFH720 FVL651:FVL720 FLP651:FLP720 FBT651:FBT720 ERX651:ERX720 EIB651:EIB720 DYF651:DYF720 DOJ651:DOJ720 DEN651:DEN720 CUR651:CUR720 CKV651:CKV720 CAZ651:CAZ720 BRD651:BRD720 BHH651:BHH720 AXL651:AXL720 ANP651:ANP720 ADT651:ADT720 TX651:TX720 KB651:KB720 BHH605 AF629 BRD605 CAZ605 CKV605 CUR605 DEN605 DOJ605 DYF605 EIB605 ERX605 FBT605 FLP605 FVL605 GFH605 GPD605 GYZ605 HIV605 HSR605 ICN605 IMJ605 IWF605 JGB605 JPX605 JZT605 KJP605 KTL605 LDH605 LND605 LWZ605 MGV605 MQR605 NAN605 NKJ605 NUF605 OEB605 ONX605 OXT605 PHP605 PRL605 QBH605 QLD605 QUZ605 REV605 ROR605 RYN605 SIJ605 SSF605 TCB605 TLX605 TVT605 UFP605 UPL605 UZH605 VJD605 VSZ605 WCV605 WMR605 AF592:AF594 KB605 TX605 ADT605 ANP605 AXL605 AF597 WWN605 WMU657 AF614 AF617 AF626 WWN739 WWQ657 KB739 TX739 ADT739 ANP739 AXL739 BHH739 BRD739 CAZ739 CKV739 CUR739 DEN739 DOJ739 DYF739 EIB739 ERX739 FBT739 FLP739 FVL739 GFH739 GPD739 GYZ739 HIV739 HSR739 ICN739 IMJ739 IWF739 JGB739 JPX739 JZT739 KJP739 KTL739 LDH739 LND739 LWZ739 MGV739 MQR739 NAN739 NKJ739 NUF739 OEB739 ONX739 OXT739 PHP739 PRL739 QBH739 QLD739 QUZ739 REV739 ROR739 RYN739 SIJ739 SSF739 TCB739 TLX739 TVT739 UFP739 UPL739 UZH739 VJD739 VSZ739 WCV739 WMR739 AF176:AF258 KB641:KB649 TX641:TX649 ADT641:ADT649 ANP641:ANP649 AXL641:AXL649 BHH641:BHH649 BRD641:BRD649 CAZ641:CAZ649 CKV641:CKV649 CUR641:CUR649 DEN641:DEN649 DOJ641:DOJ649 DYF641:DYF649 EIB641:EIB649 ERX641:ERX649 FBT641:FBT649 FLP641:FLP649 FVL641:FVL649 GFH641:GFH649 GPD641:GPD649 GYZ641:GYZ649 HIV641:HIV649 HSR641:HSR649 ICN641:ICN649 IMJ641:IMJ649 IWF641:IWF649 JGB641:JGB649 JPX641:JPX649 JZT641:JZT649 KJP641:KJP649 KTL641:KTL649 LDH641:LDH649 LND641:LND649 LWZ641:LWZ649 MGV641:MGV649 MQR641:MQR649 NAN641:NAN649 NKJ641:NKJ649 NUF641:NUF649 OEB641:OEB649 ONX641:ONX649 OXT641:OXT649 PHP641:PHP649 PRL641:PRL649 QBH641:QBH649 QLD641:QLD649 QUZ641:QUZ649 REV641:REV649 ROR641:ROR649 RYN641:RYN649 SIJ641:SIJ649 SSF641:SSF649 TCB641:TCB649 TLX641:TLX649 TVT641:TVT649 UFP641:UFP649 UPL641:UPL649 UZH641:UZH649 VJD641:VJD649 VSZ641:VSZ649 WCV641:WCV649 WMR641:WMR649 WWN641:WWN649 WWN651:WWN720 AF758:AF759 KB758:KB759 TX758:TX759 ADT758:ADT759 ANP758:ANP759 AXL758:AXL759 BHH758:BHH759 BRD758:BRD759 CAZ758:CAZ759 CKV758:CKV759 CUR758:CUR759 DEN758:DEN759 DOJ758:DOJ759 DYF758:DYF759 EIB758:EIB759 ERX758:ERX759 FBT758:FBT759 FLP758:FLP759 FVL758:FVL759 GFH758:GFH759 GPD758:GPD759 GYZ758:GYZ759 HIV758:HIV759 HSR758:HSR759 ICN758:ICN759 IMJ758:IMJ759 IWF758:IWF759 JGB758:JGB759 JPX758:JPX759 JZT758:JZT759 KJP758:KJP759 KTL758:KTL759 LDH758:LDH759 LND758:LND759 LWZ758:LWZ759 MGV758:MGV759 MQR758:MQR759 NAN758:NAN759 NKJ758:NKJ759 NUF758:NUF759 OEB758:OEB759 ONX758:ONX759 OXT758:OXT759 PHP758:PHP759 PRL758:PRL759 QBH758:QBH759 QLD758:QLD759 QUZ758:QUZ759 REV758:REV759 ROR758:ROR759 RYN758:RYN759 SIJ758:SIJ759 SSF758:SSF759 TCB758:TCB759 TLX758:TLX759 TVT758:TVT759 UFP758:UFP759 UPL758:UPL759 UZH758:UZH759 VJD758:VJD759 VSZ758:VSZ759 WCV758:WCV759 WMR758:WMR759 WWN758:WWN759 BRD555 WWN551 WMR551 WCV551 VSZ551 VJD551 UZH551 UPL551 UFP551 TVT551 TLX551 TCB551 SSF551 SIJ551 RYN551 ROR551 REV551 QUZ551 QLD551 QBH551 PRL551 PHP551 OXT551 ONX551 OEB551 NUF551 NKJ551 NAN551 MQR551 MGV551 LWZ551 LND551 LDH551 KTL551 KJP551 JZT551 JPX551 JGB551 IWF551 IMJ551 ICN551 HSR551 HIV551 GYZ551 GPD551 GFH551 FVL551 FLP551 FBT551 ERX551 EIB551 DYF551 DOJ551 DEN551 CUR551 CKV551 KB561:KB595 BHH555 AXL555 ANP555 ADT555 TX555 KB555 WWN557:WWN558 WMR557:WMR558 WCV557:WCV558 VSZ557:VSZ558 VJD557:VJD558 UZH557:UZH558 UPL557:UPL558 UFP557:UFP558 TVT557:TVT558 TLX557:TLX558 TCB557:TCB558 SSF557:SSF558 SIJ557:SIJ558 RYN557:RYN558 ROR557:ROR558 REV557:REV558 QUZ557:QUZ558 QLD557:QLD558 QBH557:QBH558 PRL557:PRL558 PHP557:PHP558 OXT557:OXT558 ONX557:ONX558 OEB557:OEB558 NUF557:NUF558 NKJ557:NKJ558 NAN557:NAN558 MQR557:MQR558 MGV557:MGV558 LWZ557:LWZ558 LND557:LND558 LDH557:LDH558 KTL557:KTL558 KJP557:KJP558 JZT557:JZT558 JPX557:JPX558 JGB557:JGB558 IWF557:IWF558 IMJ557:IMJ558 ICN557:ICN558 HSR557:HSR558 HIV557:HIV558 GYZ557:GYZ558 GPD557:GPD558 GFH557:GFH558 FVL557:FVL558 FLP557:FLP558 FBT557:FBT558 ERX557:ERX558 EIB557:EIB558 DYF557:DYF558 DOJ557:DOJ558 DEN557:DEN558 CUR557:CUR558 CKV557:CKV558 CAZ557:CAZ558 BRD557:BRD558 BHH557:BHH558 AXL557:AXL558 ANP557:ANP558 ADT557:ADT558 TX557:TX558 KB557:KB558 WWN555 WMR555 WCV555 VSZ555 VJD555 UZH555 UPL555 UFP555 TVT555 TLX555 TCB555 SSF555 SIJ555 RYN555 ROR555 REV555 QUZ555 QLD555 QBH555 PRL555 PHP555 OXT555 ONX555 OEB555 NUF555 NKJ555 NAN555 MQR555 MGV555 LWZ555 LND555 LDH555 KTL555 KJP555 JZT555 JPX555 JGB555 IWF555 IMJ555 ICN555 HSR555 HIV555 GYZ555 GPD555 GFH555 FVL555 FLP555 FBT555 ERX555 EIB555 DYF555 DOJ555 DEN555 CUR555 CKV555 CAZ555 BRD551 BHH551 AXL551 ANP551 ADT551 TX551 KB551 AF551 WWN561:WWN595 WMR561:WMR595 WCV561:WCV595 VSZ561:VSZ595 VJD561:VJD595 UZH561:UZH595 UPL561:UPL595 UFP561:UFP595 TVT561:TVT595 TLX561:TLX595 TCB561:TCB595 SSF561:SSF595 SIJ561:SIJ595 RYN561:RYN595 ROR561:ROR595 REV561:REV595 QUZ561:QUZ595 QLD561:QLD595 QBH561:QBH595 PRL561:PRL595 PHP561:PHP595 OXT561:OXT595 ONX561:ONX595 OEB561:OEB595 NUF561:NUF595 NKJ561:NKJ595 NAN561:NAN595 MQR561:MQR595 MGV561:MGV595 LWZ561:LWZ595 LND561:LND595 LDH561:LDH595 KTL561:KTL595 KJP561:KJP595 JZT561:JZT595 JPX561:JPX595 JGB561:JGB595 IWF561:IWF595 IMJ561:IMJ595 ICN561:ICN595 HSR561:HSR595 HIV561:HIV595 GYZ561:GYZ595 GPD561:GPD595 GFH561:GFH595 FVL561:FVL595 FLP561:FLP595 FBT561:FBT595 ERX561:ERX595 EIB561:EIB595 DYF561:DYF595 DOJ561:DOJ595 DEN561:DEN595 CUR561:CUR595 CKV561:CKV595 CAZ551 CAZ561:CAZ595 BRD561:BRD595 BHH561:BHH595 AXL561:AXL595 ANP561:ANP595 ADT561:ADT595 TX561:TX595 AF775 AF793:AF794 WWN798 WMR798 WCV798 VSZ798 VJD798 UZH798 UPL798 UFP798 TVT798 TLX798 TCB798 SSF798 SIJ798 RYN798 ROR798 REV798 QUZ798 QLD798 QBH798 PRL798 PHP798 OXT798 ONX798 OEB798 NUF798 NKJ798 NAN798 MQR798 MGV798 LWZ798 LND798 LDH798 KTL798 KJP798 JZT798 JPX798 JGB798 IWF798 IMJ798 ICN798 HSR798 HIV798 GYZ798 GPD798 GFH798 FVL798 FLP798 FBT798 ERX798 EIB798 DYF798 DOJ798 DEN798 CUR798 CKV798 CAZ798 BRD798 BHH798 AXL798 ANP798 ADT798 TX798 KB798 AF798 KB418:KB420 TX418:TX420 ADT418:ADT420 ANP418:ANP420 AXL418:AXL420 BHH418:BHH420 BRD418:BRD420 CAZ418:CAZ420 CKV418:CKV420 CUR418:CUR420 DEN418:DEN420 DOJ418:DOJ420 DYF418:DYF420 EIB418:EIB420 ERX418:ERX420 FBT418:FBT420 FLP418:FLP420 FVL418:FVL420 GFH418:GFH420 GPD418:GPD420 GYZ418:GYZ420 HIV418:HIV420 HSR418:HSR420 ICN418:ICN420 IMJ418:IMJ420 IWF418:IWF420 JGB418:JGB420 JPX418:JPX420 JZT418:JZT420 KJP418:KJP420 KTL418:KTL420 LDH418:LDH420 LND418:LND420 LWZ418:LWZ420 MGV418:MGV420 MQR418:MQR420 NAN418:NAN420 NKJ418:NKJ420 NUF418:NUF420 OEB418:OEB420 ONX418:ONX420 OXT418:OXT420 PHP418:PHP420 PRL418:PRL420 QBH418:QBH420 QLD418:QLD420 QUZ418:QUZ420 REV418:REV420 ROR418:ROR420 RYN418:RYN420 SIJ418:SIJ420 SSF418:SSF420 TCB418:TCB420 TLX418:TLX420 TVT418:TVT420 UFP418:UFP420 UPL418:UPL420 UZH418:UZH420 VJD418:VJD420 VSZ418:VSZ420 WCV418:WCV420 WMR418:WMR420 WWN418:WWN420 AF450:AF453 KB450:KB452 TX450:TX452 ADT450:ADT452 ANP450:ANP452 AXL450:AXL452 BHH450:BHH452 BRD450:BRD452 CAZ450:CAZ452 CKV450:CKV452 CUR450:CUR452 DEN450:DEN452 DOJ450:DOJ452 DYF450:DYF452 EIB450:EIB452 ERX450:ERX452 FBT450:FBT452 FLP450:FLP452 FVL450:FVL452 GFH450:GFH452 GPD450:GPD452 GYZ450:GYZ452 HIV450:HIV452 HSR450:HSR452 ICN450:ICN452 IMJ450:IMJ452 IWF450:IWF452 JGB450:JGB452 JPX450:JPX452 JZT450:JZT452 KJP450:KJP452 KTL450:KTL452 LDH450:LDH452 LND450:LND452 LWZ450:LWZ452 MGV450:MGV452 MQR450:MQR452 NAN450:NAN452 NKJ450:NKJ452 NUF450:NUF452 OEB450:OEB452 ONX450:ONX452 OXT450:OXT452 PHP450:PHP452 PRL450:PRL452 QBH450:QBH452 QLD450:QLD452 QUZ450:QUZ452 REV450:REV452 ROR450:ROR452 RYN450:RYN452 SIJ450:SIJ452 SSF450:SSF452 TCB450:TCB452 TLX450:TLX452 TVT450:TVT452 UFP450:UFP452 UPL450:UPL452 UZH450:UZH452 VJD450:VJD452 VSZ450:VSZ452 WCV450:WCV452 WMR450:WMR452 WMR458 WCV458 VSZ458 VJD458 UZH458 UPL458 UFP458 TVT458 TLX458 TCB458 SSF458 SIJ458 RYN458 ROR458 REV458 QUZ458 QLD458 QBH458 PRL458 PHP458 OXT458 ONX458 OEB458 NUF458 NKJ458 NAN458 MQR458 MGV458 LWZ458 LND458 LDH458 KTL458 KJP458 JZT458 JPX458 JGB458 IWF458 IMJ458 ICN458 HSR458 HIV458 GYZ458 GPD458 GFH458 FVL458 FLP458 FBT458 ERX458 EIB458 DYF458 DOJ458 DEN458 CUR458 CKV458 CAZ458 BRD458 BHH458 AXL458 ANP458 ADT458 TX458 KB458 AF458 WWN458 WWN444:WWN445 WMR444:WMR445 WCV444:WCV445 VSZ444:VSZ445 VJD444:VJD445 UZH444:UZH445 UPL444:UPL445 UFP444:UFP445 TVT444:TVT445 TLX444:TLX445 TCB444:TCB445 SSF444:SSF445 SIJ444:SIJ445 RYN444:RYN445 ROR444:ROR445 REV444:REV445 QUZ444:QUZ445 QLD444:QLD445 QBH444:QBH445 PRL444:PRL445 PHP444:PHP445 OXT444:OXT445 ONX444:ONX445 OEB444:OEB445 NUF444:NUF445 NKJ444:NKJ445 NAN444:NAN445 MQR444:MQR445 MGV444:MGV445 LWZ444:LWZ445 LND444:LND445 LDH444:LDH445 KTL444:KTL445 KJP444:KJP445 JZT444:JZT445 JPX444:JPX445 JGB444:JGB445 IWF444:IWF445 IMJ444:IMJ445 ICN444:ICN445 HSR444:HSR445 HIV444:HIV445 GYZ444:GYZ445 GPD444:GPD445 GFH444:GFH445 FVL444:FVL445 FLP444:FLP445 FBT444:FBT445 ERX444:ERX445 EIB444:EIB445 DYF444:DYF445 DOJ444:DOJ445 DEN444:DEN445 CUR444:CUR445 CKV444:CKV445 CAZ444:CAZ445 BRD444:BRD445 BHH444:BHH445 AXL444:AXL445 ANP444:ANP445 ADT444:ADT445 TX444:TX445 KB444:KB445 AF444:AF445 WWN438:WWN440 WMR438:WMR440 WCV438:WCV440 VSZ438:VSZ440 VJD438:VJD440 UZH438:UZH440 UPL438:UPL440 UFP438:UFP440 TVT438:TVT440 TLX438:TLX440 TCB438:TCB440 SSF438:SSF440 SIJ438:SIJ440 RYN438:RYN440 ROR438:ROR440 REV438:REV440 QUZ438:QUZ440 QLD438:QLD440 QBH438:QBH440 PRL438:PRL440 PHP438:PHP440 OXT438:OXT440 ONX438:ONX440 OEB438:OEB440 NUF438:NUF440 NKJ438:NKJ440 NAN438:NAN440 MQR438:MQR440 MGV438:MGV440 LWZ438:LWZ440 LND438:LND440 LDH438:LDH440 KTL438:KTL440 KJP438:KJP440 JZT438:JZT440 JPX438:JPX440 JGB438:JGB440 IWF438:IWF440 IMJ438:IMJ440 ICN438:ICN440 HSR438:HSR440 HIV438:HIV440 GYZ438:GYZ440 GPD438:GPD440 GFH438:GFH440 FVL438:FVL440 FLP438:FLP440 FBT438:FBT440 ERX438:ERX440 EIB438:EIB440 DYF438:DYF440 DOJ438:DOJ440 DEN438:DEN440 CUR438:CUR440 CKV438:CKV440 CAZ438:CAZ440 BRD438:BRD440 BHH438:BHH440 AXL438:AXL440 ANP438:ANP440 ADT438:ADT440 TX438:TX440 KB438:KB440 AF438:AF440 AF435:AF436 WWN450:WWN452 AF42:AF67 KB468:KB474 TX468:TX474 ADT468:ADT474 ANP468:ANP474 AXL468:AXL474 BHH468:BHH474 BRD468:BRD474 CAZ468:CAZ474 CKV468:CKV474 CUR468:CUR474 DEN468:DEN474 DOJ468:DOJ474 DYF468:DYF474 EIB468:EIB474 ERX468:ERX474 FBT468:FBT474 FLP468:FLP474 FVL468:FVL474 GFH468:GFH474 GPD468:GPD474 GYZ468:GYZ474 HIV468:HIV474 HSR468:HSR474 ICN468:ICN474 IMJ468:IMJ474 IWF468:IWF474 JGB468:JGB474 JPX468:JPX474 JZT468:JZT474 KJP468:KJP474 KTL468:KTL474 LDH468:LDH474 LND468:LND474 LWZ468:LWZ474 MGV468:MGV474 MQR468:MQR474 NAN468:NAN474 NKJ468:NKJ474 NUF468:NUF474 OEB468:OEB474 ONX468:ONX474 OXT468:OXT474 PHP468:PHP474 PRL468:PRL474 QBH468:QBH474 QLD468:QLD474 QUZ468:QUZ474 REV468:REV474 ROR468:ROR474 RYN468:RYN474 SIJ468:SIJ474 SSF468:SSF474 TCB468:TCB474 TLX468:TLX474 TVT468:TVT474 UFP468:UFP474 UPL468:UPL474 UZH468:UZH474 VJD468:VJD474 VSZ468:VSZ474 WCV468:WCV474 WMR468:WMR474 WWN468:WWN474 AE3623:AF3624 AF460:AF523 AF2528:AF2599 KB494 TX494 ADT494 ANP494 AXL494 BHH494 BRD494 CAZ494 CKV494 CUR494 DEN494 DOJ494 DYF494 EIB494 ERX494 FBT494 FLP494 FVL494 GFH494 GPD494 GYZ494 HIV494 HSR494 ICN494 IMJ494 IWF494 JGB494 JPX494 JZT494 KJP494 KTL494 LDH494 LND494 LWZ494 MGV494 MQR494 NAN494 NKJ494 NUF494 OEB494 ONX494 OXT494 PHP494 PRL494 QBH494 QLD494 QUZ494 REV494 ROR494 RYN494 SIJ494 SSF494 TCB494 TLX494 TVT494 UFP494 UPL494 UZH494 VJD494 VSZ494 WCV494 WMR494 WWN494 AF2107:AF2138 KB501 KB499 TX499 ADT499 ANP499 AXL499 BHH499 BRD499 CAZ499 CKV499 CUR499 DEN499 DOJ499 DYF499 EIB499 ERX499 FBT499 FLP499 FVL499 GFH499 GPD499 GYZ499 HIV499 HSR499 ICN499 IMJ499 IWF499 JGB499 JPX499 JZT499 KJP499 KTL499 LDH499 LND499 LWZ499 MGV499 MQR499 NAN499 NKJ499 NUF499 OEB499 ONX499 OXT499 PHP499 PRL499 QBH499 QLD499 QUZ499 REV499 ROR499 RYN499 SIJ499 SSF499 TCB499 TLX499 TVT499 UFP499 UPL499 UZH499 VJD499 VSZ499 WCV499 WMR499 WWN499 TX501 ADT501 ANP501 AXL501 BHH501 BRD501 CAZ501 CKV501 CUR501 DEN501 DOJ501 DYF501 EIB501 ERX501 FBT501 FLP501 FVL501 GFH501 GPD501 GYZ501 HIV501 HSR501 ICN501 IMJ501 IWF501 JGB501 JPX501 JZT501 KJP501 KTL501 LDH501 LND501 LWZ501 MGV501 MQR501 NAN501 NKJ501 NUF501 OEB501 ONX501 OXT501 PHP501 PRL501 QBH501 QLD501 QUZ501 REV501 ROR501 RYN501 SIJ501 SSF501 TCB501 TLX501 TVT501 UFP501 UPL501 UZH501 VJD501 VSZ501 WCV501 WMR501 WWN501 AF4260:AF4276 KB486:KB487 TX486:TX487 ADT486:ADT487 ANP486:ANP487 AXL486:AXL487 BHH486:BHH487 BRD486:BRD487 CAZ486:CAZ487 CKV486:CKV487 CUR486:CUR487 DEN486:DEN487 DOJ486:DOJ487 DYF486:DYF487 EIB486:EIB487 ERX486:ERX487 FBT486:FBT487 FLP486:FLP487 FVL486:FVL487 GFH486:GFH487 GPD486:GPD487 GYZ486:GYZ487 HIV486:HIV487 HSR486:HSR487 ICN486:ICN487 IMJ486:IMJ487 IWF486:IWF487 JGB486:JGB487 JPX486:JPX487 JZT486:JZT487 KJP486:KJP487 KTL486:KTL487 LDH486:LDH487 LND486:LND487 LWZ486:LWZ487 MGV486:MGV487 MQR486:MQR487 NAN486:NAN487 NKJ486:NKJ487 NUF486:NUF487 OEB486:OEB487 ONX486:ONX487 OXT486:OXT487 PHP486:PHP487 PRL486:PRL487 QBH486:QBH487 QLD486:QLD487 QUZ486:QUZ487 REV486:REV487 ROR486:ROR487 RYN486:RYN487 SIJ486:SIJ487 SSF486:SSF487 TCB486:TCB487 TLX486:TLX487 TVT486:TVT487 UFP486:UFP487 UPL486:UPL487 UZH486:UZH487 VJD486:VJD487 VSZ486:VSZ487 WCV486:WCV487 WMR486:WMR487 WWN486:WWN487 WWN379:WWN380 ADT379:ADT380 ANP379:ANP380 AXL379:AXL380 BHH379:BHH380 BRD379:BRD380 CAZ379:CAZ380 CKV379:CKV380 CUR379:CUR380 DEN379:DEN380 DOJ379:DOJ380 DYF379:DYF380 EIB379:EIB380 ERX379:ERX380 FBT379:FBT380 FLP379:FLP380 FVL379:FVL380 GFH379:GFH380 GPD379:GPD380 GYZ379:GYZ380 HIV379:HIV380 HSR379:HSR380 ICN379:ICN380 IMJ379:IMJ380 IWF379:IWF380 JGB379:JGB380 JPX379:JPX380 JZT379:JZT380 KJP379:KJP380 KTL379:KTL380 LDH379:LDH380 LND379:LND380 LWZ379:LWZ380 MGV379:MGV380 MQR379:MQR380 NAN379:NAN380 NKJ379:NKJ380 NUF379:NUF380 OEB379:OEB380 ONX379:ONX380 OXT379:OXT380 PHP379:PHP380 PRL379:PRL380 QBH379:QBH380 QLD379:QLD380 QUZ379:QUZ380 REV379:REV380 ROR379:ROR380 RYN379:RYN380 SIJ379:SIJ380 SSF379:SSF380 TCB379:TCB380 TLX379:TLX380 TVT379:TVT380 UFP379:UFP380 UPL379:UPL380 UZH379:UZH380 VJD379:VJD380 VSZ379:VSZ380 WCV379:WCV380 WMR379:WMR380 KB379:KB380 TX379:TX380 WWN411:WWN412 WMR411:WMR412 WCV411:WCV412 VSZ411:VSZ412 VJD411:VJD412 UZH411:UZH412 UPL411:UPL412 UFP411:UFP412 TVT411:TVT412 TLX411:TLX412 TCB411:TCB412 SSF411:SSF412 SIJ411:SIJ412 RYN411:RYN412 ROR411:ROR412 REV411:REV412 QUZ411:QUZ412 QLD411:QLD412 QBH411:QBH412 PRL411:PRL412 PHP411:PHP412 OXT411:OXT412 ONX411:ONX412 OEB411:OEB412 NUF411:NUF412 NKJ411:NKJ412 NAN411:NAN412 MQR411:MQR412 MGV411:MGV412 LWZ411:LWZ412 LND411:LND412 LDH411:LDH412 KTL411:KTL412 KJP411:KJP412 JZT411:JZT412 JPX411:JPX412 JGB411:JGB412 IWF411:IWF412 IMJ411:IMJ412 ICN411:ICN412 HSR411:HSR412 HIV411:HIV412 GYZ411:GYZ412 GPD411:GPD412 GFH411:GFH412 FVL411:FVL412 FLP411:FLP412 FBT411:FBT412 ERX411:ERX412 EIB411:EIB412 DYF411:DYF412 DOJ411:DOJ412 DEN411:DEN412 CUR411:CUR412 CKV411:CKV412 CAZ411:CAZ412 BRD411:BRD412 BHH411:BHH412 AXL411:AXL412 ANP411:ANP412 ADT411:ADT412 TX411:TX412 KB411:KB412 AF1979:AF1988 KB393:KB394 TX393:TX394 ADT393:ADT394 ANP393:ANP394 AXL393:AXL394 BHH393:BHH394 BRD393:BRD394 CAZ393:CAZ394 CKV393:CKV394 CUR393:CUR394 DEN393:DEN394 DOJ393:DOJ394 DYF393:DYF394 EIB393:EIB394 ERX393:ERX394 FBT393:FBT394 FLP393:FLP394 FVL393:FVL394 GFH393:GFH394 GPD393:GPD394 GYZ393:GYZ394 HIV393:HIV394 HSR393:HSR394 ICN393:ICN394 IMJ393:IMJ394 IWF393:IWF394 JGB393:JGB394 JPX393:JPX394 JZT393:JZT394 KJP393:KJP394 KTL393:KTL394 LDH393:LDH394 LND393:LND394 LWZ393:LWZ394 MGV393:MGV394 MQR393:MQR394 NAN393:NAN394 NKJ393:NKJ394 NUF393:NUF394 OEB393:OEB394 ONX393:ONX394 OXT393:OXT394 PHP393:PHP394 PRL393:PRL394 QBH393:QBH394 QLD393:QLD394 QUZ393:QUZ394 REV393:REV394 ROR393:ROR394 RYN393:RYN394 SIJ393:SIJ394 SSF393:SSF394 TCB393:TCB394 TLX393:TLX394 TVT393:TVT394 UFP393:UFP394 UPL393:UPL394 UZH393:UZH394 VJD393:VJD394 VSZ393:VSZ394 WCV393:WCV394 WMR393:WMR394 WWN393:WWN394 BHH524:BHH525 BRD524:BRD525 CAZ524:CAZ525 CKV524:CKV525 CUR524:CUR525 DEN524:DEN525 DOJ524:DOJ525 DYF524:DYF525 EIB524:EIB525 ERX524:ERX525 FBT524:FBT525 FLP524:FLP525 FVL524:FVL525 GFH524:GFH525 GPD524:GPD525 GYZ524:GYZ525 HIV524:HIV525 HSR524:HSR525 ICN524:ICN525 IMJ524:IMJ525 IWF524:IWF525 JGB524:JGB525 JPX524:JPX525 JZT524:JZT525 KJP524:KJP525 KTL524:KTL525 LDH524:LDH525 LND524:LND525 LWZ524:LWZ525 MGV524:MGV525 MQR524:MQR525 NAN524:NAN525 NKJ524:NKJ525 NUF524:NUF525 OEB524:OEB525 ONX524:ONX525 OXT524:OXT525 PHP524:PHP525 PRL524:PRL525 QBH524:QBH525 QLD524:QLD525 QUZ524:QUZ525 REV524:REV525 ROR524:ROR525 RYN524:RYN525 SIJ524:SIJ525 SSF524:SSF525 TCB524:TCB525 TLX524:TLX525 TVT524:TVT525 UFP524:UFP525 UPL524:UPL525 UZH524:UZH525 VJD524:VJD525 VSZ524:VSZ525 WCV524:WCV525 WMR524:WMR525 WWN524:WWN525 KB524:KB525 TX524:TX525 ADT524:ADT525 ANP524:ANP525 AXL524:AXL525 AF1453 AF1441 AF1540:AF1550 AF2196:AF2237 WWN4871 AF1759:AF1772 AF4886:AF4891 AF1969" xr:uid="{00000000-0002-0000-0300-000036000000}">
      <formula1>#REF!</formula1>
    </dataValidation>
    <dataValidation type="list" allowBlank="1" showInputMessage="1" showErrorMessage="1" errorTitle="Внимание" error="Введено недопустимое значение" sqref="L3837 DNP123:DNP130 DXL123:DXL130 EHH123:EHH130 ERD123:ERD130 FAZ123:FAZ130 FKV123:FKV130 FUR123:FUR130 GEN123:GEN130 GOJ123:GOJ130 GYF123:GYF130 HIB123:HIB130 HRX123:HRX130 IBT123:IBT130 ILP123:ILP130 IVL123:IVL130 JFH123:JFH130 JPD123:JPD130 JYZ123:JYZ130 KIV123:KIV130 KSR123:KSR130 LCN123:LCN130 LMJ123:LMJ130 LWF123:LWF130 MGB123:MGB130 MPX123:MPX130 MZT123:MZT130 NJP123:NJP130 NTL123:NTL130 ODH123:ODH130 OND123:OND130 OWZ123:OWZ130 PGV123:PGV130 PQR123:PQR130 QAN123:QAN130 QKJ123:QKJ130 QUF123:QUF130 REB123:REB130 RNX123:RNX130 RXT123:RXT130 SHP123:SHP130 SRL123:SRL130 TBH123:TBH130 TLD123:TLD130 TUZ123:TUZ130 UEV123:UEV130 UOR123:UOR130 UYN123:UYN130 VIJ123:VIJ130 VSF123:VSF130 WCB123:WCB130 WLX123:WLX130 WVT123:WVT130 CAF123:CAF130 BQJ123:BQJ130 JH123:JH130 TD123:TD130 L1020 BGN123:BGN130 L631 L601:L602 L552:L554 L449 DDT123:DDT130 ACZ395:ACZ396 AMV395:AMV396 AWR395:AWR396 BGN395:BGN396 BQJ395:BQJ396 CAF395:CAF396 CKB395:CKB396 CTX395:CTX396 DDT395:DDT396 DNP395:DNP396 DXL395:DXL396 EHH395:EHH396 ERD395:ERD396 FAZ395:FAZ396 FKV395:FKV396 FUR395:FUR396 GEN395:GEN396 GOJ395:GOJ396 GYF395:GYF396 HIB395:HIB396 HRX395:HRX396 IBT395:IBT396 ILP395:ILP396 IVL395:IVL396 JFH395:JFH396 JPD395:JPD396 JYZ395:JYZ396 KIV395:KIV396 KSR395:KSR396 LCN395:LCN396 LMJ395:LMJ396 LWF395:LWF396 MGB395:MGB396 MPX395:MPX396 MZT395:MZT396 NJP395:NJP396 NTL395:NTL396 ODH395:ODH396 OND395:OND396 OWZ395:OWZ396 PGV395:PGV396 PQR395:PQR396 QAN395:QAN396 QKJ395:QKJ396 QUF395:QUF396 REB395:REB396 RNX395:RNX396 RXT395:RXT396 SHP395:SHP396 SRL395:SRL396 TBH395:TBH396 TLD395:TLD396 TUZ395:TUZ396 UEV395:UEV396 UOR395:UOR396 UYN395:UYN396 VIJ395:VIJ396 VSF395:VSF396 WCB395:WCB396 WLX395:WLX396 WVT395:WVT396 JH395:JH396 AMV123:AMV130 AWR123:AWR130 TD395:TD396 ACZ123:ACZ130 CKB123:CKB130 CTX123:CTX130 L4494:L4496 L4473:L4479 L4230" xr:uid="{00000000-0002-0000-0300-000037000000}">
      <formula1>#REF!</formula1>
    </dataValidation>
    <dataValidation type="list" errorStyle="warning" allowBlank="1" showInputMessage="1" showErrorMessage="1" errorTitle="Внимание" error="Общество отсутствует в справочнике" sqref="B2612 B949:B950" xr:uid="{00000000-0002-0000-0300-000038000000}">
      <formula1>#REF!</formula1>
    </dataValidation>
    <dataValidation type="list" allowBlank="1" showInputMessage="1" showErrorMessage="1" sqref="M2614:M2616" xr:uid="{00000000-0002-0000-0300-000039000000}">
      <formula1>$M$2:$M$123</formula1>
    </dataValidation>
    <dataValidation type="list" allowBlank="1" showInputMessage="1" showErrorMessage="1" sqref="AF2837:AF2879 WWN107 WMR107 WCV107 VSZ107 VJD107 UZH107 UPL107 UFP107 TVT107 TLX107 TCB107 SSF107 SIJ107 RYN107 ROR107 REV107 QUZ107 QLD107 QBH107 PRL107 PHP107 OXT107 ONX107 OEB107 NUF107 NKJ107 NAN107 MQR107 MGV107 LWZ107 LND107 LDH107 KTL107 KJP107 JZT107 JPX107 JGB107 IWF107 IMJ107 ICN107 HSR107 HIV107 GYZ107 GPD107 GFH107 FVL107 FLP107 FBT107 ERX107 EIB107 DYF107 DOJ107 DEN107 CUR107 CKV107 CAZ107 BRD107 BHH107 AXL107 ANP107 ADT107 TX107 KB107 AF876:AF879 WWN111 WMR111 WCV111 VSZ111 VJD111 UZH111 UPL111 UFP111 TVT111 TLX111 TCB111 SSF111 SIJ111 RYN111 ROR111 REV111 QUZ111 QLD111 QBH111 PRL111 PHP111 OXT111 ONX111 OEB111 NUF111 NKJ111 NAN111 MQR111 MGV111 LWZ111 LND111 LDH111 KTL111 KJP111 JZT111 JPX111 JGB111 IWF111 IMJ111 ICN111 HSR111 HIV111 GYZ111 GPD111 GFH111 FVL111 FLP111 FBT111 ERX111 EIB111 DYF111 DOJ111 DEN111 CUR111 CKV111 CAZ111 BRD111 BHH111 AXL111 ANP111 ADT111 TX111 KB111 AF630 WWN463:WWN465 WCV463:WCV465 AF3724:AF3762 KB463:KB465 TX463:TX465 ADT463:ADT465 ANP463:ANP465 AXL463:AXL465 BHH463:BHH465 BRD463:BRD465 CAZ463:CAZ465 CKV463:CKV465 CUR463:CUR465 DEN463:DEN465 DOJ463:DOJ465 DYF463:DYF465 EIB463:EIB465 ERX463:ERX465 FBT463:FBT465 FLP463:FLP465 FVL463:FVL465 GFH463:GFH465 GPD463:GPD465 GYZ463:GYZ465 HIV463:HIV465 HSR463:HSR465 ICN463:ICN465 IMJ463:IMJ465 IWF463:IWF465 JGB463:JGB465 JPX463:JPX465 JZT463:JZT465 KJP463:KJP465 KTL463:KTL465 LDH463:LDH465 LND463:LND465 LWZ463:LWZ465 MGV463:MGV465 MQR463:MQR465 NAN463:NAN465 NKJ463:NKJ465 NUF463:NUF465 OEB463:OEB465 ONX463:ONX465 OXT463:OXT465 PHP463:PHP465 PRL463:PRL465 QBH463:QBH465 QLD463:QLD465 QUZ463:QUZ465 REV463:REV465 ROR463:ROR465 RYN463:RYN465 SIJ463:SIJ465 SSF463:SSF465 TCB463:TCB465 TLX463:TLX465 TVT463:TVT465 UFP463:UFP465 UPL463:UPL465 UZH463:UZH465 VJD463:VJD465 VSZ463:VSZ465 WMR463:WMR465 AF533:AF540 AF544:AF548 AF1851:AF1876" xr:uid="{00000000-0002-0000-0300-00003A000000}">
      <formula1>#REF!</formula1>
    </dataValidation>
    <dataValidation type="list" allowBlank="1" showInputMessage="1" showErrorMessage="1" sqref="AE2837:AE2879 WWM107 WMQ107 WCU107 VSY107 VJC107 UZG107 UPK107 UFO107 TVS107 TLW107 TCA107 SSE107 SII107 RYM107 ROQ107 REU107 QUY107 QLC107 QBG107 PRK107 PHO107 OXS107 ONW107 OEA107 NUE107 NKI107 NAM107 MQQ107 MGU107 LWY107 LNC107 LDG107 KTK107 KJO107 JZS107 JPW107 JGA107 IWE107 IMI107 ICM107 HSQ107 HIU107 GYY107 GPC107 GFG107 FVK107 FLO107 FBS107 ERW107 EIA107 DYE107 DOI107 DEM107 CUQ107 CKU107 CAY107 BRC107 BHG107 AXK107 ANO107 ADS107 TW107 KA107 AE876:AE879 WWM111 WMQ111 WCU111 VSY111 VJC111 UZG111 UPK111 UFO111 TVS111 TLW111 TCA111 SSE111 SII111 RYM111 ROQ111 REU111 QUY111 QLC111 QBG111 PRK111 PHO111 OXS111 ONW111 OEA111 NUE111 NKI111 NAM111 MQQ111 MGU111 LWY111 LNC111 LDG111 KTK111 KJO111 JZS111 JPW111 JGA111 IWE111 IMI111 ICM111 HSQ111 HIU111 GYY111 GPC111 GFG111 FVK111 FLO111 FBS111 ERW111 EIA111 DYE111 DOI111 DEM111 CUQ111 CKU111 CAY111 BRC111 BHG111 AXK111 ANO111 ADS111 TW111 KA111 AE630 WWM463:WWM465 WCU463:WCU465 AE3724:AE3762 KA463:KA465 TW463:TW465 ADS463:ADS465 ANO463:ANO465 AXK463:AXK465 BHG463:BHG465 BRC463:BRC465 CAY463:CAY465 CKU463:CKU465 CUQ463:CUQ465 DEM463:DEM465 DOI463:DOI465 DYE463:DYE465 EIA463:EIA465 ERW463:ERW465 FBS463:FBS465 FLO463:FLO465 FVK463:FVK465 GFG463:GFG465 GPC463:GPC465 GYY463:GYY465 HIU463:HIU465 HSQ463:HSQ465 ICM463:ICM465 IMI463:IMI465 IWE463:IWE465 JGA463:JGA465 JPW463:JPW465 JZS463:JZS465 KJO463:KJO465 KTK463:KTK465 LDG463:LDG465 LNC463:LNC465 LWY463:LWY465 MGU463:MGU465 MQQ463:MQQ465 NAM463:NAM465 NKI463:NKI465 NUE463:NUE465 OEA463:OEA465 ONW463:ONW465 OXS463:OXS465 PHO463:PHO465 PRK463:PRK465 QBG463:QBG465 QLC463:QLC465 QUY463:QUY465 REU463:REU465 ROQ463:ROQ465 RYM463:RYM465 SII463:SII465 SSE463:SSE465 TCA463:TCA465 TLW463:TLW465 TVS463:TVS465 UFO463:UFO465 UPK463:UPK465 UZG463:UZG465 VJC463:VJC465 VSY463:VSY465 WMQ463:WMQ465 AE533:AE540 AE544:AE548 AE1851:AE1876" xr:uid="{00000000-0002-0000-0300-00003B000000}">
      <formula1>#REF!</formula1>
    </dataValidation>
    <dataValidation type="list" allowBlank="1" showInputMessage="1" showErrorMessage="1" sqref="WCT107 AD3724:AD3762 AD878 VJB107 UZF107 UPJ107 UFN107 TVR107 TLV107 TBZ107 SSD107 SIH107 RYL107 ROP107 RET107 QUX107 QLB107 QBF107 PRJ107 PHN107 OXR107 ONV107 ODZ107 NUD107 NKH107 NAL107 MQP107 MGT107 LWX107 LNB107 LDF107 KTJ107 KJN107 JZR107 JPV107 JFZ107 IWD107 IMH107 ICL107 HSP107 HIT107 GYX107 GPB107 GFF107 FVJ107 FLN107 FBR107 ERV107 EHZ107 DYD107 DOH107 DEL107 CUP107 CKT107 CAX107 BRB107 BHF107 AXJ107 ANN107 ADR107 TV107 JZ107 AD2837:AD2879 WWL111 WMP111 WCT111 VSX111 VJB111 UZF111 UPJ111 UFN111 TVR111 TLV111 TBZ111 SSD111 SIH111 RYL111 ROP111 RET111 QUX111 QLB111 QBF111 PRJ111 PHN111 OXR111 ONV111 ODZ111 NUD111 NKH111 NAL111 MQP111 MGT111 LWX111 LNB111 LDF111 KTJ111 KJN111 JZR111 JPV111 JFZ111 IWD111 IMH111 ICL111 HSP111 HIT111 GYX111 GPB111 GFF111 FVJ111 FLN111 FBR111 ERV111 EHZ111 DYD111 DOH111 DEL111 CUP111 CKT111 CAX111 BRB111 BHF111 AXJ111 ANN111 ADR111 TV111 JZ111 WMP107 WWL107 VSX107 AD630 WWL463:WWL465 WCT463:WCT465 JZ463:JZ465 TV463:TV465 ADR463:ADR465 ANN463:ANN465 AXJ463:AXJ465 BHF463:BHF465 BRB463:BRB465 CAX463:CAX465 CKT463:CKT465 CUP463:CUP465 DEL463:DEL465 DOH463:DOH465 DYD463:DYD465 EHZ463:EHZ465 ERV463:ERV465 FBR463:FBR465 FLN463:FLN465 FVJ463:FVJ465 GFF463:GFF465 GPB463:GPB465 GYX463:GYX465 HIT463:HIT465 HSP463:HSP465 ICL463:ICL465 IMH463:IMH465 IWD463:IWD465 JFZ463:JFZ465 JPV463:JPV465 JZR463:JZR465 KJN463:KJN465 KTJ463:KTJ465 LDF463:LDF465 LNB463:LNB465 LWX463:LWX465 MGT463:MGT465 MQP463:MQP465 NAL463:NAL465 NKH463:NKH465 NUD463:NUD465 ODZ463:ODZ465 ONV463:ONV465 OXR463:OXR465 PHN463:PHN465 PRJ463:PRJ465 QBF463:QBF465 QLB463:QLB465 QUX463:QUX465 RET463:RET465 ROP463:ROP465 RYL463:RYL465 SIH463:SIH465 SSD463:SSD465 TBZ463:TBZ465 TLV463:TLV465 TVR463:TVR465 UFN463:UFN465 UPJ463:UPJ465 UZF463:UZF465 VJB463:VJB465 VSX463:VSX465 WMP463:WMP465 AD1851:AD1876" xr:uid="{00000000-0002-0000-0300-00003C000000}">
      <formula1>#REF!</formula1>
    </dataValidation>
    <dataValidation type="list" allowBlank="1" showInputMessage="1" showErrorMessage="1" sqref="U2837:U2879 WWC107 WMG107 WCK107 VSO107 VIS107 UYW107 UPA107 UFE107 TVI107 TLM107 TBQ107 SRU107 SHY107 RYC107 ROG107 REK107 QUO107 QKS107 QAW107 PRA107 PHE107 OXI107 ONM107 ODQ107 NTU107 NJY107 NAC107 MQG107 MGK107 LWO107 LMS107 LCW107 KTA107 KJE107 JZI107 JPM107 JFQ107 IVU107 ILY107 ICC107 HSG107 HIK107 GYO107 GOS107 GEW107 FVA107 FLE107 FBI107 ERM107 EHQ107 DXU107 DNY107 DEC107 CUG107 CKK107 CAO107 BQS107 BGW107 AXA107 ANE107 ADI107 TM107 JQ107 U876:U879 WWC111 WMG111 WCK111 VSO111 VIS111 UYW111 UPA111 UFE111 TVI111 TLM111 TBQ111 SRU111 SHY111 RYC111 ROG111 REK111 QUO111 QKS111 QAW111 PRA111 PHE111 OXI111 ONM111 ODQ111 NTU111 NJY111 NAC111 MQG111 MGK111 LWO111 LMS111 LCW111 KTA111 KJE111 JZI111 JPM111 JFQ111 IVU111 ILY111 ICC111 HSG111 HIK111 GYO111 GOS111 GEW111 FVA111 FLE111 FBI111 ERM111 EHQ111 DXU111 DNY111 DEC111 CUG111 CKK111 CAO111 BQS111 BGW111 AXA111 ANE111 ADI111 TM111 JQ111 U630 WWC463:WWC465 WCK463:WCK465 U3724:U3762 JQ463:JQ465 TM463:TM465 ADI463:ADI465 ANE463:ANE465 AXA463:AXA465 BGW463:BGW465 BQS463:BQS465 CAO463:CAO465 CKK463:CKK465 CUG463:CUG465 DEC463:DEC465 DNY463:DNY465 DXU463:DXU465 EHQ463:EHQ465 ERM463:ERM465 FBI463:FBI465 FLE463:FLE465 FVA463:FVA465 GEW463:GEW465 GOS463:GOS465 GYO463:GYO465 HIK463:HIK465 HSG463:HSG465 ICC463:ICC465 ILY463:ILY465 IVU463:IVU465 JFQ463:JFQ465 JPM463:JPM465 JZI463:JZI465 KJE463:KJE465 KTA463:KTA465 LCW463:LCW465 LMS463:LMS465 LWO463:LWO465 MGK463:MGK465 MQG463:MQG465 NAC463:NAC465 NJY463:NJY465 NTU463:NTU465 ODQ463:ODQ465 ONM463:ONM465 OXI463:OXI465 PHE463:PHE465 PRA463:PRA465 QAW463:QAW465 QKS463:QKS465 QUO463:QUO465 REK463:REK465 ROG463:ROG465 RYC463:RYC465 SHY463:SHY465 SRU463:SRU465 TBQ463:TBQ465 TLM463:TLM465 TVI463:TVI465 UFE463:UFE465 UPA463:UPA465 UYW463:UYW465 VIS463:VIS465 VSO463:VSO465 WMG463:WMG465 U533:U540 U544:U548 U1859:U1876 U1851:U1857" xr:uid="{00000000-0002-0000-0300-00003D000000}">
      <formula1>#REF!</formula1>
    </dataValidation>
    <dataValidation type="list" allowBlank="1" showInputMessage="1" showErrorMessage="1" errorTitle="Внимание" error="Введено недопустимое значение" sqref="L3836 L1428" xr:uid="{00000000-0002-0000-0300-00003E000000}">
      <formula1>#REF!</formula1>
    </dataValidation>
    <dataValidation type="list" errorStyle="warning" allowBlank="1" showInputMessage="1" showErrorMessage="1" errorTitle="Внимание" error="Общество отсутствует в справочнике" sqref="B2152:C2152 C4874 C2935 C2108 C1963 C2132:C2133 C2127:C2128 C2118:C2121 C2111:C2116 C1969:C1970 C1973 C1965:C1966 C2136:C2138 C4878 B2107:B2138 B1959:B1973 B829 B599 B1932" xr:uid="{00000000-0002-0000-0300-00003F000000}">
      <formula1>#REF!</formula1>
    </dataValidation>
    <dataValidation type="list" allowBlank="1" showInputMessage="1" showErrorMessage="1" sqref="M2150 M950 M1166 M755:M756" xr:uid="{00000000-0002-0000-0300-000040000000}">
      <formula1>$M$2:$M$109</formula1>
    </dataValidation>
    <dataValidation type="list" allowBlank="1" showInputMessage="1" showErrorMessage="1" errorTitle="Внимание" error="Введено недопустимое значение" sqref="K2149 TC123:TC132 ACY123:ACY132 AMU123:AMU132 AWQ123:AWQ132 BGM123:BGM132 BQI123:BQI132 CAE123:CAE132 CKA123:CKA132 CTW123:CTW132 DDS123:DDS132 DNO123:DNO132 DXK123:DXK132 EHG123:EHG132 ERC123:ERC132 FAY123:FAY132 FKU123:FKU132 FUQ123:FUQ132 GEM123:GEM132 GOI123:GOI132 GYE123:GYE132 HIA123:HIA132 HRW123:HRW132 IBS123:IBS132 ILO123:ILO132 IVK123:IVK132 JFG123:JFG132 JPC123:JPC132 JYY123:JYY132 KIU123:KIU132 KSQ123:KSQ132 LCM123:LCM132 LMI123:LMI132 LWE123:LWE132 MGA123:MGA132 MPW123:MPW132 MZS123:MZS132 NJO123:NJO132 NTK123:NTK132 ODG123:ODG132 ONC123:ONC132 OWY123:OWY132 PGU123:PGU132 PQQ123:PQQ132 QAM123:QAM132 QKI123:QKI132 QUE123:QUE132 REA123:REA132 RNW123:RNW132 RXS123:RXS132 SHO123:SHO132 SRK123:SRK132 TBG123:TBG132 TLC123:TLC132 TUY123:TUY132 UEU123:UEU132 UOQ123:UOQ132 UYM123:UYM132 VII123:VII132 VSE123:VSE132 WCA123:WCA132 K552:K554 K4494:K4496 K4473:K4479 WLW123:WLW132 TC395:TC396 ACY395:ACY396 AMU395:AMU396 AWQ395:AWQ396 BGM395:BGM396 BQI395:BQI396 CAE395:CAE396 CKA395:CKA396 CTW395:CTW396 DDS395:DDS396 DNO395:DNO396 DXK395:DXK396 EHG395:EHG396 ERC395:ERC396 FAY395:FAY396 FKU395:FKU396 FUQ395:FUQ396 GEM395:GEM396 GOI395:GOI396 GYE395:GYE396 HIA395:HIA396 HRW395:HRW396 IBS395:IBS396 ILO395:ILO396 IVK395:IVK396 JFG395:JFG396 JPC395:JPC396 JYY395:JYY396 KIU395:KIU396 KSQ395:KSQ396 LCM395:LCM396 LMI395:LMI396 LWE395:LWE396 MGA395:MGA396 MPW395:MPW396 MZS395:MZS396 NJO395:NJO396 NTK395:NTK396 ODG395:ODG396 ONC395:ONC396 OWY395:OWY396 PGU395:PGU396 PQQ395:PQQ396 QAM395:QAM396 QKI395:QKI396 QUE395:QUE396 REA395:REA396 RNW395:RNW396 RXS395:RXS396 SHO395:SHO396 SRK395:SRK396 TBG395:TBG396 TLC395:TLC396 TUY395:TUY396 UEU395:UEU396 UOQ395:UOQ396 UYM395:UYM396 VII395:VII396 VSE395:VSE396 WCA395:WCA396 WLW395:WLW396 WVS395:WVS396 K631 WVS123:WVS132 K601:K602 JG395:JG396 JG123:JG132" xr:uid="{00000000-0002-0000-0300-000041000000}">
      <formula1>#REF!</formula1>
    </dataValidation>
    <dataValidation type="list" allowBlank="1" showInputMessage="1" showErrorMessage="1" errorTitle="Внимание" error="Введено недопустимое значение" sqref="L2152:L2153 L927 L929 L932:L938 L941 L1372:L1375 L893:L894 L885:L891 L1407:L1426 L1400:L1405 L1378:L1393 K1377 L1051:L1058 L1370" xr:uid="{00000000-0002-0000-0300-000042000000}">
      <formula1>#REF!</formula1>
    </dataValidation>
    <dataValidation type="list" allowBlank="1" showInputMessage="1" showErrorMessage="1" sqref="M2142:M2143 M854 M1852:M1853 M949 M2149" xr:uid="{00000000-0002-0000-0300-000043000000}">
      <formula1>$M$2:$M$122</formula1>
    </dataValidation>
    <dataValidation type="list" errorStyle="warning" allowBlank="1" showInputMessage="1" showErrorMessage="1" errorTitle="Внимание" error="Введенное значение отсутсвует в справочнике" sqref="N2176 N4671:N4676 N807:N808 N810" xr:uid="{00000000-0002-0000-0300-000044000000}">
      <formula1>#REF!</formula1>
    </dataValidation>
    <dataValidation type="list" allowBlank="1" showInputMessage="1" showErrorMessage="1" errorTitle="Внимание" error="Введено недопустимое значение" sqref="O2175 O297 O886 O2177:O2178 O2180:O2181" xr:uid="{00000000-0002-0000-0300-000045000000}">
      <formula1>#REF!</formula1>
    </dataValidation>
    <dataValidation type="list" allowBlank="1" showInputMessage="1" showErrorMessage="1" errorTitle="Внимание!" error="Введенное значение не соответсвует справочному" sqref="K2176 K4671:K4676" xr:uid="{00000000-0002-0000-0300-000046000000}">
      <formula1>#REF!</formula1>
    </dataValidation>
    <dataValidation type="list" allowBlank="1" showInputMessage="1" showErrorMessage="1" errorTitle="Внимание" error="Введено недопустимое значение" sqref="O2152:O2153" xr:uid="{00000000-0002-0000-0300-000047000000}">
      <formula1>#REF!</formula1>
    </dataValidation>
    <dataValidation type="list" allowBlank="1" showInputMessage="1" showErrorMessage="1" errorTitle="Внимание!" error="Введенное значение не соответсвует справочному" sqref="ACL2152 SP2152 IT2152 WVF2152 WLJ2152 WBN2152 VRR2152 VHV2152 UXZ2152 UOD2152 UEH2152 TUL2152 TKP2152 TAT2152 SQX2152 SHB2152 RXF2152 RNJ2152 RDN2152 QTR2152 QJV2152 PZZ2152 PQD2152 PGH2152 OWL2152 OMP2152 OCT2152 NSX2152 NJB2152 MZF2152 MPJ2152 MFN2152 LVR2152 LLV2152 LBZ2152 KSD2152 KIH2152 JYL2152 JOP2152 JET2152 IUX2152 ILB2152 IBF2152 HRJ2152 HHN2152 GXR2152 GNV2152 GDZ2152 FUD2152 FKH2152 FAL2152 EQP2152 EGT2152 DWX2152 DNB2152 DDF2152 CTJ2152 CJN2152 BZR2152 BPV2152 BFZ2152 AWD2152 AMH2152 WVF484:WVF485 IT484:IT485 AWD479 AMH479 ACL479 SP479 IT479 WVF479 WLJ479 WBN479 VRR479 VHV479 UXZ479 UOD479 UEH479 TUL479 TKP479 TAT479 SQX479 SHB479 RXF479 RNJ479 RDN479 QTR479 QJV479 PZZ479 PQD479 PGH479 OWL479 OMP479 OCT479 NSX479 NJB479 MZF479 MPJ479 MFN479 LVR479 LLV479 LBZ479 KSD479 KIH479 JYL479 JOP479 JET479 IUX479 ILB479 IBF479 HRJ479 HHN479 GXR479 GNV479 GDZ479 FUD479 FKH479 FAL479 EQP479 EGT479 DWX479 DNB479 DDF479 CTJ479 CJN479 BZR479 BPV479 BFZ479 AMH475 ACL475 SP475 IT475 WVF475 WLJ475 WBN475 VRR475 VHV475 UXZ475 UOD475 UEH475 TUL475 TKP475 TAT475 SQX475 SHB475 RXF475 RNJ475 RDN475 QTR475 QJV475 PZZ475 PQD475 PGH475 OWL475 OMP475 OCT475 NSX475 NJB475 MZF475 MPJ475 MFN475 LVR475 LLV475 LBZ475 KSD475 KIH475 JYL475 JOP475 JET475 IUX475 ILB475 IBF475 HRJ475 HHN475 GXR475 GNV475 GDZ475 FUD475 FKH475 FAL475 EQP475 EGT475 DWX475 DNB475 DDF475 CTJ475 CJN475 BZR475 BPV475 BFZ475 AWD475 SP484:SP485 ACL484:ACL485 AMH484:AMH485 AWD484:AWD485 BFZ484:BFZ485 BPV484:BPV485 BZR484:BZR485 CJN484:CJN485 CTJ484:CTJ485 DDF484:DDF485 DNB484:DNB485 DWX484:DWX485 EGT484:EGT485 EQP484:EQP485 FAL484:FAL485 FKH484:FKH485 FUD484:FUD485 GDZ484:GDZ485 GNV484:GNV485 GXR484:GXR485 HHN484:HHN485 HRJ484:HRJ485 IBF484:IBF485 ILB484:ILB485 IUX484:IUX485 JET484:JET485 JOP484:JOP485 JYL484:JYL485 KIH484:KIH485 KSD484:KSD485 LBZ484:LBZ485 LLV484:LLV485 LVR484:LVR485 MFN484:MFN485 MPJ484:MPJ485 MZF484:MZF485 NJB484:NJB485 NSX484:NSX485 OCT484:OCT485 OMP484:OMP485 OWL484:OWL485 PGH484:PGH485 PQD484:PQD485 PZZ484:PZZ485 QJV484:QJV485 QTR484:QTR485 RDN484:RDN485 RNJ484:RNJ485 RXF484:RXF485 SHB484:SHB485 SQX484:SQX485 TAT484:TAT485 TKP484:TKP485 TUL484:TUL485 UEH484:UEH485 UOD484:UOD485 UXZ484:UXZ485 VHV484:VHV485 VRR484:VRR485 WBN484:WBN485 WLJ484:WLJ485 SP772:SP774 ACL772:ACL774 AMH772:AMH774 AWD772:AWD774 BFZ772:BFZ774 BPV772:BPV774 BZR772:BZR774 CJN772:CJN774 CTJ772:CTJ774 DDF772:DDF774 DNB772:DNB774 DWX772:DWX774 EGT772:EGT774 EQP772:EQP774 FAL772:FAL774 FKH772:FKH774 FUD772:FUD774 GDZ772:GDZ774 GNV772:GNV774 GXR772:GXR774 HHN772:HHN774 HRJ772:HRJ774 IBF772:IBF774 ILB772:ILB774 IUX772:IUX774 JET772:JET774 JOP772:JOP774 JYL772:JYL774 KIH772:KIH774 KSD772:KSD774 LBZ772:LBZ774 LLV772:LLV774 LVR772:LVR774 MFN772:MFN774 MPJ772:MPJ774 MZF772:MZF774 NJB772:NJB774 NSX772:NSX774 OCT772:OCT774 OMP772:OMP774 OWL772:OWL774 PGH772:PGH774 PQD772:PQD774 PZZ772:PZZ774 QJV772:QJV774 QTR772:QTR774 RDN772:RDN774 RNJ772:RNJ774 RXF772:RXF774 SHB772:SHB774 SQX772:SQX774 TAT772:TAT774 TKP772:TKP774 TUL772:TUL774 UEH772:UEH774 UOD772:UOD774 UXZ772:UXZ774 VHV772:VHV774 VRR772:VRR774 WBN772:WBN774 WLJ772:WLJ774 WVF772:WVF774 IT772:IT774 IT761:IT770 SP761:SP770 ACL761:ACL770 AMH761:AMH770 AWD761:AWD770 BFZ761:BFZ770 BPV761:BPV770 BZR761:BZR770 CJN761:CJN770 CTJ761:CTJ770 DDF761:DDF770 DNB761:DNB770 DWX761:DWX770 EGT761:EGT770 EQP761:EQP770 FAL761:FAL770 FKH761:FKH770 FUD761:FUD770 GDZ761:GDZ770 GNV761:GNV770 GXR761:GXR770 HHN761:HHN770 HRJ761:HRJ770 IBF761:IBF770 ILB761:ILB770 IUX761:IUX770 JET761:JET770 JOP761:JOP770 JYL761:JYL770 KIH761:KIH770 KSD761:KSD770 LBZ761:LBZ770 LLV761:LLV770 LVR761:LVR770 MFN761:MFN770 MPJ761:MPJ770 MZF761:MZF770 NJB761:NJB770 NSX761:NSX770 OCT761:OCT770 OMP761:OMP770 OWL761:OWL770 PGH761:PGH770 PQD761:PQD770 PZZ761:PZZ770 QJV761:QJV770 QTR761:QTR770 RDN761:RDN770 RNJ761:RNJ770 RXF761:RXF770 SHB761:SHB770 SQX761:SQX770 TAT761:TAT770 TKP761:TKP770 TUL761:TUL770 UEH761:UEH770 UOD761:UOD770 UXZ761:UXZ770 VHV761:VHV770 VRR761:VRR770 WBN761:WBN770 WLJ761:WLJ770 WVF761:WVF770 AWD303:AWD304 AMH303:AMH304 ACL303:ACL304 SP303:SP304 IT303:IT304 WVF303:WVF304 WLJ303:WLJ304 WBN303:WBN304 VRR303:VRR304 VHV303:VHV304 UXZ303:UXZ304 UOD303:UOD304 UEH303:UEH304 TUL303:TUL304 TKP303:TKP304 TAT303:TAT304 SQX303:SQX304 SHB303:SHB304 RXF303:RXF304 RNJ303:RNJ304 RDN303:RDN304 QTR303:QTR304 QJV303:QJV304 PZZ303:PZZ304 PQD303:PQD304 PGH303:PGH304 OWL303:OWL304 OMP303:OMP304 OCT303:OCT304 NSX303:NSX304 NJB303:NJB304 MZF303:MZF304 MPJ303:MPJ304 MFN303:MFN304 LVR303:LVR304 LLV303:LLV304 LBZ303:LBZ304 KSD303:KSD304 KIH303:KIH304 JYL303:JYL304 JOP303:JOP304 JET303:JET304 IUX303:IUX304 ILB303:ILB304 IBF303:IBF304 HRJ303:HRJ304 HHN303:HHN304 GXR303:GXR304 GNV303:GNV304 GDZ303:GDZ304 FUD303:FUD304 FKH303:FKH304 FAL303:FAL304 EQP303:EQP304 EGT303:EGT304 DWX303:DWX304 DNB303:DNB304 DDF303:DDF304 CTJ303:CTJ304 CJN303:CJN304 BZR303:BZR304 BPV303:BPV304 BFZ303:BFZ304 BPV825:BPV829 SP810:SP822 ACL810:ACL822 AMH810:AMH822 AWD810:AWD822 BFZ810:BFZ822 BPV810:BPV822 BZR810:BZR822 CJN810:CJN822 CTJ810:CTJ822 DDF810:DDF822 DNB810:DNB822 DWX810:DWX822 EGT810:EGT822 EQP810:EQP822 FAL810:FAL822 FKH810:FKH822 FUD810:FUD822 GDZ810:GDZ822 GNV810:GNV822 GXR810:GXR822 HHN810:HHN822 HRJ810:HRJ822 IBF810:IBF822 ILB810:ILB822 IUX810:IUX822 JET810:JET822 JOP810:JOP822 JYL810:JYL822 KIH810:KIH822 KSD810:KSD822 LBZ810:LBZ822 LLV810:LLV822 LVR810:LVR822 MFN810:MFN822 MPJ810:MPJ822 MZF810:MZF822 NJB810:NJB822 NSX810:NSX822 OCT810:OCT822 OMP810:OMP822 OWL810:OWL822 PGH810:PGH822 PQD810:PQD822 PZZ810:PZZ822 QJV810:QJV822 QTR810:QTR822 RDN810:RDN822 RNJ810:RNJ822 RXF810:RXF822 SHB810:SHB822 SQX810:SQX822 TAT810:TAT822 TKP810:TKP822 TUL810:TUL822 UEH810:UEH822 UOD810:UOD822 UXZ810:UXZ822 VHV810:VHV822 VRR810:VRR822 WBN810:WBN822 WLJ810:WLJ822 WVF810:WVF822 IT810:IT822 AWD825:AWD829 AMH825:AMH829 ACL825:ACL829 SP825:SP829 IT825:IT829 WVF825:WVF829 WLJ825:WLJ829 WBN825:WBN829 VRR825:VRR829 VHV825:VHV829 UXZ825:UXZ829 UOD825:UOD829 UEH825:UEH829 TUL825:TUL829 TKP825:TKP829 TAT825:TAT829 SQX825:SQX829 SHB825:SHB829 RXF825:RXF829 RNJ825:RNJ829 RDN825:RDN829 QTR825:QTR829 QJV825:QJV829 PZZ825:PZZ829 PQD825:PQD829 PGH825:PGH829 OWL825:OWL829 OMP825:OMP829 OCT825:OCT829 NSX825:NSX829 NJB825:NJB829 MZF825:MZF829 MPJ825:MPJ829 MFN825:MFN829 LVR825:LVR829 LLV825:LLV829 LBZ825:LBZ829 KSD825:KSD829 KIH825:KIH829 JYL825:JYL829 JOP825:JOP829 JET825:JET829 IUX825:IUX829 ILB825:ILB829 IBF825:IBF829 HRJ825:HRJ829 HHN825:HHN829 GXR825:GXR829 GNV825:GNV829 GDZ825:GDZ829 FUD825:FUD829 FKH825:FKH829 FAL825:FAL829 EQP825:EQP829 EGT825:EGT829 DWX825:DWX829 DNB825:DNB829 DDF825:DDF829 CTJ825:CTJ829 CJN825:CJN829 BZR825:BZR829 BFZ825:BFZ829 BFZ934:BFZ937 BZR934:BZR937 CJN934:CJN937 CTJ934:CTJ937 DDF934:DDF937 DNB934:DNB937 DWX934:DWX937 EGT934:EGT937 EQP934:EQP937 FAL934:FAL937 FKH934:FKH937 FUD934:FUD937 GDZ934:GDZ937 GNV934:GNV937 GXR934:GXR937 HHN934:HHN937 HRJ934:HRJ937 IBF934:IBF937 ILB934:ILB937 IUX934:IUX937 JET934:JET937 JOP934:JOP937 JYL934:JYL937 KIH934:KIH937 KSD934:KSD937 LBZ934:LBZ937 LLV934:LLV937 LVR934:LVR937 MFN934:MFN937 MPJ934:MPJ937 MZF934:MZF937 NJB934:NJB937 NSX934:NSX937 OCT934:OCT937 OMP934:OMP937 OWL934:OWL937 PGH934:PGH937 PQD934:PQD937 PZZ934:PZZ937 QJV934:QJV937 QTR934:QTR937 RDN934:RDN937 RNJ934:RNJ937 RXF934:RXF937 SHB934:SHB937 SQX934:SQX937 TAT934:TAT937 TKP934:TKP937 TUL934:TUL937 UEH934:UEH937 UOD934:UOD937 UXZ934:UXZ937 VHV934:VHV937 VRR934:VRR937 WBN934:WBN937 WLJ934:WLJ937 WVF934:WVF937 IT934:IT937 SP934:SP937 ACL934:ACL937 AMH934:AMH937 AWD934:AWD937 BPV934:BPV937 WLJ886:WLJ893 WVF886:WVF893 IT886:IT893 SP886:SP893 ACL886:ACL893 AMH886:AMH893 AWD886:AWD893 BFZ886:BFZ893 BPV886:BPV893 BZR886:BZR893 CJN886:CJN893 CTJ886:CTJ893 DDF886:DDF893 DNB886:DNB893 DWX886:DWX893 EGT886:EGT893 EQP886:EQP893 FAL886:FAL893 FKH886:FKH893 FUD886:FUD893 GDZ886:GDZ893 GNV886:GNV893 GXR886:GXR893 HHN886:HHN893 HRJ886:HRJ893 IBF886:IBF893 ILB886:ILB893 IUX886:IUX893 JET886:JET893 JOP886:JOP893 JYL886:JYL893 KIH886:KIH893 KSD886:KSD893 LBZ886:LBZ893 LLV886:LLV893 LVR886:LVR893 MFN886:MFN893 MPJ886:MPJ893 MZF886:MZF893 NJB886:NJB893 NSX886:NSX893 OCT886:OCT893 OMP886:OMP893 OWL886:OWL893 PGH886:PGH893 PQD886:PQD893 PZZ886:PZZ893 QJV886:QJV893 QTR886:QTR893 RDN886:RDN893 RNJ886:RNJ893 RXF886:RXF893 SHB886:SHB893 SQX886:SQX893 TAT886:TAT893 TKP886:TKP893 TUL886:TUL893 UEH886:UEH893 UOD886:UOD893 UXZ886:UXZ893 VHV886:VHV893 VRR886:VRR893 WBN886:WBN893 ACL1060:ACL1063 AMH405 AWD405 BFZ405 BPV405 BZR405 CJN405 CTJ405 DDF405 DNB405 DWX405 EGT405 EQP405 FAL405 FKH405 FUD405 GDZ405 GNV405 GXR405 HHN405 HRJ405 IBF405 ILB405 IUX405 JET405 JOP405 JYL405 KIH405 KSD405 LBZ405 LLV405 LVR405 MFN405 MPJ405 MZF405 NJB405 NSX405 OCT405 OMP405 OWL405 PGH405 PQD405 PZZ405 QJV405 QTR405 RDN405 RNJ405 RXF405 SHB405 SQX405 TAT405 TKP405 TUL405 UEH405 UOD405 UXZ405 VHV405 VRR405 WBN405 WLJ405 WVF405 IT405 SP405 ACL405 AWD408 BFZ408 BPV408 BZR408 CJN408 CTJ408 DDF408 DNB408 DWX408 EGT408 EQP408 FAL408 FKH408 FUD408 GDZ408 GNV408 GXR408 HHN408 HRJ408 IBF408 ILB408 IUX408 JET408 JOP408 JYL408 KIH408 KSD408 LBZ408 LLV408 LVR408 MFN408 MPJ408 MZF408 NJB408 NSX408 OCT408 OMP408 OWL408 PGH408 PQD408 PZZ408 QJV408 QTR408 RDN408 RNJ408 RXF408 SHB408 SQX408 TAT408 TKP408 TUL408 UEH408 UOD408 UXZ408 VHV408 VRR408 WBN408 WLJ408 WVF408 IT408 SP408 ACL408 ACL410 AMH410 AWD410 BFZ410 BPV410 BZR410 CJN410 CTJ410 DDF410 DNB410 DWX410 EGT410 EQP410 FAL410 FKH410 FUD410 GDZ410 GNV410 GXR410 HHN410 HRJ410 IBF410 ILB410 IUX410 JET410 JOP410 JYL410 KIH410 KSD410 LBZ410 LLV410 LVR410 MFN410 MPJ410 MZF410 NJB410 NSX410 OCT410 OMP410 OWL410 PGH410 PQD410 PZZ410 QJV410 QTR410 RDN410 RNJ410 RXF410 SHB410 SQX410 TAT410 TKP410 TUL410 UEH410 UOD410 UXZ410 VHV410 VRR410 WBN410 WLJ410 WVF410 IT410 SP410 AMH408 BPV422:BPV425 BZR422:BZR425 CJN422:CJN425 CTJ422:CTJ425 DDF422:DDF425 DNB422:DNB425 DWX422:DWX425 EGT422:EGT425 EQP422:EQP425 FAL422:FAL425 FKH422:FKH425 FUD422:FUD425 GDZ422:GDZ425 GNV422:GNV425 GXR422:GXR425 HHN422:HHN425 HRJ422:HRJ425 IBF422:IBF425 ILB422:ILB425 IUX422:IUX425 JET422:JET425 JOP422:JOP425 JYL422:JYL425 KIH422:KIH425 KSD422:KSD425 LBZ422:LBZ425 LLV422:LLV425 LVR422:LVR425 MFN422:MFN425 MPJ422:MPJ425 MZF422:MZF425 NJB422:NJB425 NSX422:NSX425 OCT422:OCT425 OMP422:OMP425 OWL422:OWL425 PGH422:PGH425 PQD422:PQD425 PZZ422:PZZ425 QJV422:QJV425 QTR422:QTR425 RDN422:RDN425 RNJ422:RNJ425 RXF422:RXF425 SHB422:SHB425 SQX422:SQX425 TAT422:TAT425 TKP422:TKP425 TUL422:TUL425 UEH422:UEH425 UOD422:UOD425 UXZ422:UXZ425 VHV422:VHV425 VRR422:VRR425 WBN422:WBN425 WLJ422:WLJ425 WVF422:WVF425 IT422:IT425 SP422:SP425 ACL422:ACL425 AMH422:AMH425 AWD422:AWD425 AMH429 ACL429 SP429 IT429 WVF429 WLJ429 WBN429 VRR429 VHV429 UXZ429 UOD429 UEH429 TUL429 TKP429 TAT429 SQX429 SHB429 RXF429 RNJ429 RDN429 QTR429 QJV429 PZZ429 PQD429 PGH429 OWL429 OMP429 OCT429 NSX429 NJB429 MZF429 MPJ429 MFN429 LVR429 LLV429 LBZ429 KSD429 KIH429 JYL429 JOP429 JET429 IUX429 ILB429 IBF429 HRJ429 HHN429 GXR429 GNV429 GDZ429 FUD429 FKH429 FAL429 EQP429 EGT429 DWX429 DNB429 DDF429 CTJ429 CJN429 BZR429 BPV429 BFZ429 AWD429 BFZ422:BFZ425 IT804:IT805 SP804:SP805 ACL804:ACL805 AMH804:AMH805 AWD804:AWD805 BFZ804:BFZ805 BPV804:BPV805 BZR804:BZR805 CJN804:CJN805 CTJ804:CTJ805 DDF804:DDF805 DNB804:DNB805 DWX804:DWX805 EGT804:EGT805 EQP804:EQP805 FAL804:FAL805 FKH804:FKH805 FUD804:FUD805 GDZ804:GDZ805 GNV804:GNV805 GXR804:GXR805 HHN804:HHN805 HRJ804:HRJ805 IBF804:IBF805 ILB804:ILB805 IUX804:IUX805 JET804:JET805 JOP804:JOP805 JYL804:JYL805 KIH804:KIH805 KSD804:KSD805 LBZ804:LBZ805 LLV804:LLV805 LVR804:LVR805 MFN804:MFN805 MPJ804:MPJ805 MZF804:MZF805 NJB804:NJB805 NSX804:NSX805 OCT804:OCT805 OMP804:OMP805 OWL804:OWL805 PGH804:PGH805 PQD804:PQD805 PZZ804:PZZ805 QJV804:QJV805 QTR804:QTR805 RDN804:RDN805 RNJ804:RNJ805 RXF804:RXF805 SHB804:SHB805 SQX804:SQX805 TAT804:TAT805 TKP804:TKP805 TUL804:TUL805 UEH804:UEH805 UOD804:UOD805 UXZ804:UXZ805 VHV804:VHV805 VRR804:VRR805 WBN804:WBN805 WLJ804:WLJ805 WVF804:WVF805 AMH1060:AMH1063 AWD1060:AWD1063 BFZ1060:BFZ1063 BPV1060:BPV1063 BZR1060:BZR1063 CJN1060:CJN1063 CTJ1060:CTJ1063 DDF1060:DDF1063 DNB1060:DNB1063 DWX1060:DWX1063 EGT1060:EGT1063 EQP1060:EQP1063 FAL1060:FAL1063 FKH1060:FKH1063 FUD1060:FUD1063 GDZ1060:GDZ1063 GNV1060:GNV1063 GXR1060:GXR1063 HHN1060:HHN1063 HRJ1060:HRJ1063 IBF1060:IBF1063 ILB1060:ILB1063 IUX1060:IUX1063 JET1060:JET1063 JOP1060:JOP1063 JYL1060:JYL1063 KIH1060:KIH1063 KSD1060:KSD1063 LBZ1060:LBZ1063 LLV1060:LLV1063 LVR1060:LVR1063 MFN1060:MFN1063 MPJ1060:MPJ1063 MZF1060:MZF1063 NJB1060:NJB1063 NSX1060:NSX1063 OCT1060:OCT1063 OMP1060:OMP1063 OWL1060:OWL1063 PGH1060:PGH1063 PQD1060:PQD1063 PZZ1060:PZZ1063 QJV1060:QJV1063 QTR1060:QTR1063 RDN1060:RDN1063 RNJ1060:RNJ1063 RXF1060:RXF1063 SHB1060:SHB1063 SQX1060:SQX1063 TAT1060:TAT1063 TKP1060:TKP1063 TUL1060:TUL1063 UEH1060:UEH1063 UOD1060:UOD1063 UXZ1060:UXZ1063 VHV1060:VHV1063 VRR1060:VRR1063 WBN1060:WBN1063 WLJ1060:WLJ1063 WVF1060:WVF1063 IT1060:IT1063 SP1060:SP1063 BPV1065:BPV1070 BZR1065:BZR1070 CJN1065:CJN1070 CTJ1065:CTJ1070 DDF1065:DDF1070 DNB1065:DNB1070 DWX1065:DWX1070 EGT1065:EGT1070 EQP1065:EQP1070 FAL1065:FAL1070 FKH1065:FKH1070 FUD1065:FUD1070 GDZ1065:GDZ1070 GNV1065:GNV1070 GXR1065:GXR1070 HHN1065:HHN1070 HRJ1065:HRJ1070 IBF1065:IBF1070 ILB1065:ILB1070 IUX1065:IUX1070 JET1065:JET1070 JOP1065:JOP1070 JYL1065:JYL1070 KIH1065:KIH1070 KSD1065:KSD1070 LBZ1065:LBZ1070 LLV1065:LLV1070 LVR1065:LVR1070 MFN1065:MFN1070 MPJ1065:MPJ1070 MZF1065:MZF1070 NJB1065:NJB1070 NSX1065:NSX1070 OCT1065:OCT1070 OMP1065:OMP1070 OWL1065:OWL1070 PGH1065:PGH1070 PQD1065:PQD1070 PZZ1065:PZZ1070 QJV1065:QJV1070 QTR1065:QTR1070 RDN1065:RDN1070 RNJ1065:RNJ1070 RXF1065:RXF1070 SHB1065:SHB1070 SQX1065:SQX1070 TAT1065:TAT1070 TKP1065:TKP1070 TUL1065:TUL1070 UEH1065:UEH1070 UOD1065:UOD1070 UXZ1065:UXZ1070 VHV1065:VHV1070 VRR1065:VRR1070 WBN1065:WBN1070 WLJ1065:WLJ1070 WVF1065:WVF1070 IT1065:IT1070 SP1065:SP1070 ACL1065:ACL1070 AMH1065:AMH1070 AWD1065:AWD1070 BFZ1065:BFZ1070 BFZ1072:BFZ1075 BPV1072:BPV1075 AWD1072:AWD1075 AMH1072:AMH1075 ACL1072:ACL1075 SP1072:SP1075 IT1072:IT1075 WVF1072:WVF1075 WLJ1072:WLJ1075 WBN1072:WBN1075 VRR1072:VRR1075 VHV1072:VHV1075 UXZ1072:UXZ1075 UOD1072:UOD1075 UEH1072:UEH1075 TUL1072:TUL1075 TKP1072:TKP1075 TAT1072:TAT1075 SQX1072:SQX1075 SHB1072:SHB1075 RXF1072:RXF1075 RNJ1072:RNJ1075 RDN1072:RDN1075 QTR1072:QTR1075 QJV1072:QJV1075 PZZ1072:PZZ1075 PQD1072:PQD1075 PGH1072:PGH1075 OWL1072:OWL1075 OMP1072:OMP1075 OCT1072:OCT1075 NSX1072:NSX1075 NJB1072:NJB1075 MZF1072:MZF1075 MPJ1072:MPJ1075 MFN1072:MFN1075 LVR1072:LVR1075 LLV1072:LLV1075 LBZ1072:LBZ1075 KSD1072:KSD1075 KIH1072:KIH1075 JYL1072:JYL1075 JOP1072:JOP1075 JET1072:JET1075 IUX1072:IUX1075 ILB1072:ILB1075 IBF1072:IBF1075 HRJ1072:HRJ1075 HHN1072:HHN1075 GXR1072:GXR1075 GNV1072:GNV1075 GDZ1072:GDZ1075 FUD1072:FUD1075 FKH1072:FKH1075 FAL1072:FAL1075 EQP1072:EQP1075 EGT1072:EGT1075 DWX1072:DWX1075 DNB1072:DNB1075 DDF1072:DDF1075 CTJ1072:CTJ1075 CJN1072:CJN1075 BZR1072:BZR1075 SP1077:SP1083 ACL1077:ACL1083 AMH1077:AMH1083 AWD1077:AWD1083 BFZ1077:BFZ1083 BPV1077:BPV1083 BZR1077:BZR1083 CJN1077:CJN1083 CTJ1077:CTJ1083 DDF1077:DDF1083 DNB1077:DNB1083 DWX1077:DWX1083 EGT1077:EGT1083 EQP1077:EQP1083 FAL1077:FAL1083 FKH1077:FKH1083 FUD1077:FUD1083 GDZ1077:GDZ1083 GNV1077:GNV1083 GXR1077:GXR1083 HHN1077:HHN1083 HRJ1077:HRJ1083 IBF1077:IBF1083 ILB1077:ILB1083 IUX1077:IUX1083 JET1077:JET1083 JOP1077:JOP1083 JYL1077:JYL1083 KIH1077:KIH1083 KSD1077:KSD1083 LBZ1077:LBZ1083 LLV1077:LLV1083 LVR1077:LVR1083 MFN1077:MFN1083 MPJ1077:MPJ1083 MZF1077:MZF1083 NJB1077:NJB1083 NSX1077:NSX1083 OCT1077:OCT1083 OMP1077:OMP1083 OWL1077:OWL1083 PGH1077:PGH1083 PQD1077:PQD1083 PZZ1077:PZZ1083 QJV1077:QJV1083 QTR1077:QTR1083 RDN1077:RDN1083 RNJ1077:RNJ1083 RXF1077:RXF1083 SHB1077:SHB1083 SQX1077:SQX1083 TAT1077:TAT1083 TKP1077:TKP1083 TUL1077:TUL1083 UEH1077:UEH1083 UOD1077:UOD1083 UXZ1077:UXZ1083 VHV1077:VHV1083 VRR1077:VRR1083 WBN1077:WBN1083 WLJ1077:WLJ1083 WVF1077:WVF1083 IT1077:IT1083 IT908:IT932 SP908:SP932 ACL908:ACL932 AMH908:AMH932 AWD908:AWD932 BFZ908:BFZ932 BPV908:BPV932 BZR908:BZR932 CJN908:CJN932 CTJ908:CTJ932 DDF908:DDF932 DNB908:DNB932 DWX908:DWX932 EGT908:EGT932 EQP908:EQP932 FAL908:FAL932 FKH908:FKH932 FUD908:FUD932 GDZ908:GDZ932 GNV908:GNV932 GXR908:GXR932 HHN908:HHN932 HRJ908:HRJ932 IBF908:IBF932 ILB908:ILB932 IUX908:IUX932 JET908:JET932 JOP908:JOP932 JYL908:JYL932 KIH908:KIH932 KSD908:KSD932 LBZ908:LBZ932 LLV908:LLV932 LVR908:LVR932 MFN908:MFN932 MPJ908:MPJ932 MZF908:MZF932 NJB908:NJB932 NSX908:NSX932 OCT908:OCT932 OMP908:OMP932 OWL908:OWL932 PGH908:PGH932 PQD908:PQD932 PZZ908:PZZ932 QJV908:QJV932 QTR908:QTR932 RDN908:RDN932 RNJ908:RNJ932 RXF908:RXF932 SHB908:SHB932 SQX908:SQX932 TAT908:TAT932 TKP908:TKP932 TUL908:TUL932 UEH908:UEH932 UOD908:UOD932 UXZ908:UXZ932 VHV908:VHV932 VRR908:VRR932 WBN908:WBN932 WLJ908:WLJ932 WVF908:WVF932 K1787:K1793" xr:uid="{00000000-0002-0000-0300-000048000000}">
      <formula1>#REF!</formula1>
    </dataValidation>
    <dataValidation type="list" errorStyle="warning" allowBlank="1" showInputMessage="1" showErrorMessage="1" errorTitle="Внимание" error="Общество отсутствует в справочнике" sqref="VRI2152 WBE2152 WLA2152 WUW2152 IK2152 SG2152 ACC2152 ALY2152 AVU2152 BFQ2152 BPM2152 BZI2152 CJE2152 CTA2152 DCW2152 DMS2152 DWO2152 EGK2152 EQG2152 FAC2152 FJY2152 FTU2152 GDQ2152 GNM2152 GXI2152 HHE2152 HRA2152 IAW2152 IKS2152 IUO2152 JEK2152 JOG2152 JYC2152 KHY2152 KRU2152 LBQ2152 LLM2152 LVI2152 MFE2152 MPA2152 MYW2152 NIS2152 NSO2152 OCK2152 OMG2152 OWC2152 PFY2152 PPU2152 PZQ2152 QJM2152 QTI2152 RDE2152 RNA2152 RWW2152 SGS2152 SQO2152 TAK2152 TKG2152 TUC2152 UDY2152 UNU2152 UXQ2152 VHM2152 WUW484:WUW485 WLA484:WLA485 UXQ479 VHM479 VRI479 WBE479 WLA479 WUW479 IK479 SG479 ACC479 ALY479 AVU479 BFQ479 BPM479 BZI479 CJE479 CTA479 DCW479 DMS479 DWO479 EGK479 EQG479 FAC479 FJY479 FTU479 GDQ479 GNM479 GXI479 HHE479 HRA479 IAW479 IKS479 IUO479 JEK479 JOG479 JYC479 KHY479 KRU479 LBQ479 LLM479 LVI479 MFE479 MPA479 MYW479 NIS479 NSO479 OCK479 OMG479 OWC479 PFY479 PPU479 PZQ479 QJM479 QTI479 RDE479 RNA479 RWW479 SGS479 SQO479 TAK479 TKG479 TUC479 UDY479 UNU479 VHM475 VRI475 WBE475 WLA475 WUW475 IK475 SG475 ACC475 ALY475 AVU475 BFQ475 BPM475 BZI475 CJE475 CTA475 DCW475 DMS475 DWO475 EGK475 EQG475 FAC475 FJY475 FTU475 GDQ475 GNM475 GXI475 HHE475 HRA475 IAW475 IKS475 IUO475 JEK475 JOG475 JYC475 KHY475 KRU475 LBQ475 LLM475 LVI475 MFE475 MPA475 MYW475 NIS475 NSO475 OCK475 OMG475 OWC475 PFY475 PPU475 PZQ475 QJM475 QTI475 RDE475 RNA475 RWW475 SGS475 SQO475 TAK475 TKG475 TUC475 UDY475 UNU475 UXQ475 WBE484:WBE485 VRI484:VRI485 VHM484:VHM485 UXQ484:UXQ485 UNU484:UNU485 UDY484:UDY485 TUC484:TUC485 TKG484:TKG485 TAK484:TAK485 SQO484:SQO485 SGS484:SGS485 RWW484:RWW485 RNA484:RNA485 RDE484:RDE485 QTI484:QTI485 QJM484:QJM485 PZQ484:PZQ485 PPU484:PPU485 PFY484:PFY485 OWC484:OWC485 OMG484:OMG485 OCK484:OCK485 NSO484:NSO485 NIS484:NIS485 MYW484:MYW485 MPA484:MPA485 MFE484:MFE485 LVI484:LVI485 LLM484:LLM485 LBQ484:LBQ485 KRU484:KRU485 KHY484:KHY485 JYC484:JYC485 JOG484:JOG485 JEK484:JEK485 IUO484:IUO485 IKS484:IKS485 IAW484:IAW485 HRA484:HRA485 HHE484:HHE485 GXI484:GXI485 GNM484:GNM485 GDQ484:GDQ485 FTU484:FTU485 FJY484:FJY485 FAC484:FAC485 EQG484:EQG485 EGK484:EGK485 DWO484:DWO485 DMS484:DMS485 DCW484:DCW485 CTA484:CTA485 CJE484:CJE485 BZI484:BZI485 BPM484:BPM485 BFQ484:BFQ485 AVU484:AVU485 ALY484:ALY485 ACC484:ACC485 SG484:SG485 IK484:IK485 B631:C631 B552:B554 B602 WBE772:WBE774 B780:C780 B724:C724 VRI772:VRI774 VHM772:VHM774 UXQ772:UXQ774 UNU772:UNU774 UDY772:UDY774 TUC772:TUC774 TKG772:TKG774 TAK772:TAK774 SQO772:SQO774 SGS772:SGS774 RWW772:RWW774 RNA772:RNA774 RDE772:RDE774 QTI772:QTI774 QJM772:QJM774 PZQ772:PZQ774 PPU772:PPU774 PFY772:PFY774 OWC772:OWC774 OMG772:OMG774 OCK772:OCK774 NSO772:NSO774 NIS772:NIS774 MYW772:MYW774 MPA772:MPA774 MFE772:MFE774 LVI772:LVI774 LLM772:LLM774 LBQ772:LBQ774 KRU772:KRU774 KHY772:KHY774 JYC772:JYC774 JOG772:JOG774 JEK772:JEK774 IUO772:IUO774 IKS772:IKS774 IAW772:IAW774 HRA772:HRA774 HHE772:HHE774 GXI772:GXI774 GNM772:GNM774 GDQ772:GDQ774 FTU772:FTU774 FJY772:FJY774 FAC772:FAC774 EQG772:EQG774 EGK772:EGK774 DWO772:DWO774 DMS772:DMS774 DCW772:DCW774 CTA772:CTA774 CJE772:CJE774 BZI772:BZI774 BPM772:BPM774 BFQ772:BFQ774 AVU772:AVU774 ALY772:ALY774 ACC772:ACC774 SG772:SG774 IK772:IK774 WUW772:WUW774 WLA772:WLA774 WLA761:WLA770 WBE761:WBE770 VRI761:VRI770 VHM761:VHM770 UXQ761:UXQ770 UNU761:UNU770 UDY761:UDY770 TUC761:TUC770 TKG761:TKG770 TAK761:TAK770 SQO761:SQO770 SGS761:SGS770 RWW761:RWW770 RNA761:RNA770 RDE761:RDE770 QTI761:QTI770 QJM761:QJM770 PZQ761:PZQ770 PPU761:PPU770 PFY761:PFY770 OWC761:OWC770 OMG761:OMG770 OCK761:OCK770 NSO761:NSO770 NIS761:NIS770 MYW761:MYW770 MPA761:MPA770 MFE761:MFE770 LVI761:LVI770 LLM761:LLM770 LBQ761:LBQ770 KRU761:KRU770 KHY761:KHY770 JYC761:JYC770 JOG761:JOG770 JEK761:JEK770 IUO761:IUO770 IKS761:IKS770 IAW761:IAW770 HRA761:HRA770 HHE761:HHE770 GXI761:GXI770 GNM761:GNM770 GDQ761:GDQ770 FTU761:FTU770 FJY761:FJY770 FAC761:FAC770 EQG761:EQG770 EGK761:EGK770 DWO761:DWO770 DMS761:DMS770 DCW761:DCW770 CTA761:CTA770 CJE761:CJE770 BZI761:BZI770 BPM761:BPM770 BFQ761:BFQ770 AVU761:AVU770 ALY761:ALY770 ACC761:ACC770 SG761:SG770 IK761:IK770 WUW761:WUW770 UXQ303:UXQ304 VHM303:VHM304 VRI303:VRI304 WBE303:WBE304 WLA303:WLA304 WUW303:WUW304 IK303:IK304 SG303:SG304 ACC303:ACC304 ALY303:ALY304 AVU303:AVU304 BFQ303:BFQ304 BPM303:BPM304 BZI303:BZI304 CJE303:CJE304 CTA303:CTA304 DCW303:DCW304 DMS303:DMS304 DWO303:DWO304 EGK303:EGK304 EQG303:EQG304 FAC303:FAC304 FJY303:FJY304 FTU303:FTU304 GDQ303:GDQ304 GNM303:GNM304 GXI303:GXI304 HHE303:HHE304 HRA303:HRA304 IAW303:IAW304 IKS303:IKS304 IUO303:IUO304 JEK303:JEK304 JOG303:JOG304 JYC303:JYC304 KHY303:KHY304 KRU303:KRU304 LBQ303:LBQ304 LLM303:LLM304 LVI303:LVI304 MFE303:MFE304 MPA303:MPA304 MYW303:MYW304 NIS303:NIS304 NSO303:NSO304 OCK303:OCK304 OMG303:OMG304 OWC303:OWC304 PFY303:PFY304 PPU303:PPU304 PZQ303:PZQ304 QJM303:QJM304 QTI303:QTI304 RDE303:RDE304 RNA303:RNA304 RWW303:RWW304 SGS303:SGS304 SQO303:SQO304 TAK303:TAK304 TKG303:TKG304 TUC303:TUC304 UDY303:UDY304 UNU303:UNU304 UDY825:UDY829 WBE810:WBE822 VRI810:VRI822 VHM810:VHM822 UXQ810:UXQ822 UNU810:UNU822 UDY810:UDY822 TUC810:TUC822 TKG810:TKG822 TAK810:TAK822 SQO810:SQO822 SGS810:SGS822 RWW810:RWW822 RNA810:RNA822 RDE810:RDE822 QTI810:QTI822 QJM810:QJM822 PZQ810:PZQ822 PPU810:PPU822 PFY810:PFY822 OWC810:OWC822 OMG810:OMG822 OCK810:OCK822 NSO810:NSO822 NIS810:NIS822 MYW810:MYW822 MPA810:MPA822 MFE810:MFE822 LVI810:LVI822 LLM810:LLM822 LBQ810:LBQ822 KRU810:KRU822 KHY810:KHY822 JYC810:JYC822 JOG810:JOG822 JEK810:JEK822 IUO810:IUO822 IKS810:IKS822 IAW810:IAW822 HRA810:HRA822 HHE810:HHE822 GXI810:GXI822 GNM810:GNM822 GDQ810:GDQ822 FTU810:FTU822 FJY810:FJY822 FAC810:FAC822 EQG810:EQG822 EGK810:EGK822 DWO810:DWO822 DMS810:DMS822 DCW810:DCW822 CTA810:CTA822 CJE810:CJE822 BZI810:BZI822 BPM810:BPM822 BFQ810:BFQ822 AVU810:AVU822 ALY810:ALY822 ACC810:ACC822 SG810:SG822 IK810:IK822 WUW810:WUW822 WLA810:WLA822 UXQ825:UXQ829 VHM825:VHM829 VRI825:VRI829 WBE825:WBE829 WLA825:WLA829 WUW825:WUW829 IK825:IK829 SG825:SG829 ACC825:ACC829 ALY825:ALY829 AVU825:AVU829 BFQ825:BFQ829 BPM825:BPM829 BZI825:BZI829 CJE825:CJE829 CTA825:CTA829 DCW825:DCW829 DMS825:DMS829 DWO825:DWO829 EGK825:EGK829 EQG825:EQG829 FAC825:FAC829 FJY825:FJY829 FTU825:FTU829 GDQ825:GDQ829 GNM825:GNM829 GXI825:GXI829 HHE825:HHE829 HRA825:HRA829 IAW825:IAW829 IKS825:IKS829 IUO825:IUO829 JEK825:JEK829 JOG825:JOG829 JYC825:JYC829 KHY825:KHY829 KRU825:KRU829 LBQ825:LBQ829 LLM825:LLM829 LVI825:LVI829 MFE825:MFE829 MPA825:MPA829 MYW825:MYW829 NIS825:NIS829 NSO825:NSO829 OCK825:OCK829 OMG825:OMG829 OWC825:OWC829 PFY825:PFY829 PPU825:PPU829 PZQ825:PZQ829 QJM825:QJM829 QTI825:QTI829 RDE825:RDE829 RNA825:RNA829 RWW825:RWW829 SGS825:SGS829 SQO825:SQO829 TAK825:TAK829 TKG825:TKG829 TUC825:TUC829 UNU825:UNU829 UNU934:UNU937 TUC934:TUC937 TKG934:TKG937 TAK934:TAK937 SQO934:SQO937 SGS934:SGS937 RWW934:RWW937 RNA934:RNA937 RDE934:RDE937 QTI934:QTI937 QJM934:QJM937 PZQ934:PZQ937 PPU934:PPU937 PFY934:PFY937 OWC934:OWC937 OMG934:OMG937 OCK934:OCK937 NSO934:NSO937 NIS934:NIS937 MYW934:MYW937 MPA934:MPA937 MFE934:MFE937 LVI934:LVI937 LLM934:LLM937 LBQ934:LBQ937 KRU934:KRU937 KHY934:KHY937 JYC934:JYC937 JOG934:JOG937 JEK934:JEK937 IUO934:IUO937 IKS934:IKS937 IAW934:IAW937 HRA934:HRA937 HHE934:HHE937 GXI934:GXI937 GNM934:GNM937 GDQ934:GDQ937 FTU934:FTU937 FJY934:FJY937 FAC934:FAC937 EQG934:EQG937 EGK934:EGK937 DWO934:DWO937 DMS934:DMS937 DCW934:DCW937 CTA934:CTA937 CJE934:CJE937 BZI934:BZI937 BPM934:BPM937 BFQ934:BFQ937 AVU934:AVU937 ALY934:ALY937 ACC934:ACC937 SG934:SG937 IK934:IK937 WUW934:WUW937 WLA934:WLA937 WBE934:WBE937 VRI934:VRI937 VHM934:VHM937 UXQ934:UXQ937 UDY934:UDY937 VRI1060:VRI1063 VHM405 UXQ405 UNU405 UDY405 TUC405 TKG405 TAK405 SQO405 SGS405 RWW405 RNA405 RDE405 QTI405 QJM405 PZQ405 PPU405 PFY405 OWC405 OMG405 OCK405 NSO405 NIS405 MYW405 MPA405 MFE405 LVI405 LLM405 LBQ405 KRU405 KHY405 JYC405 JOG405 JEK405 IUO405 IKS405 IAW405 HRA405 HHE405 GXI405 GNM405 GDQ405 FTU405 FJY405 FAC405 EQG405 EGK405 DWO405 DMS405 DCW405 CTA405 CJE405 BZI405 BPM405 BFQ405 AVU405 ALY405 ACC405 SG405 IK405 WUW405 WLA405 WBE405 VRI405 UXQ408 UNU408 UDY408 TUC408 TKG408 TAK408 SQO408 SGS408 RWW408 RNA408 RDE408 QTI408 QJM408 PZQ408 PPU408 PFY408 OWC408 OMG408 OCK408 NSO408 NIS408 MYW408 MPA408 MFE408 LVI408 LLM408 LBQ408 KRU408 KHY408 JYC408 JOG408 JEK408 IUO408 IKS408 IAW408 HRA408 HHE408 GXI408 GNM408 GDQ408 FTU408 FJY408 FAC408 EQG408 EGK408 DWO408 DMS408 DCW408 CTA408 CJE408 BZI408 BPM408 BFQ408 AVU408 ALY408 ACC408 SG408 IK408 WUW408 WLA408 WBE408 VRI408 VRI410 VHM410 UXQ410 UNU410 UDY410 TUC410 TKG410 TAK410 SQO410 SGS410 RWW410 RNA410 RDE410 QTI410 QJM410 PZQ410 PPU410 PFY410 OWC410 OMG410 OCK410 NSO410 NIS410 MYW410 MPA410 MFE410 LVI410 LLM410 LBQ410 KRU410 KHY410 JYC410 JOG410 JEK410 IUO410 IKS410 IAW410 HRA410 HHE410 GXI410 GNM410 GDQ410 FTU410 FJY410 FAC410 EQG410 EGK410 DWO410 DMS410 DCW410 CTA410 CJE410 BZI410 BPM410 BFQ410 AVU410 ALY410 ACC410 SG410 IK410 WUW410 WLA410 WBE410 VHM408 UDY422:UDY425 TUC422:TUC425 TKG422:TKG425 TAK422:TAK425 SQO422:SQO425 SGS422:SGS425 RWW422:RWW425 RNA422:RNA425 RDE422:RDE425 QTI422:QTI425 QJM422:QJM425 PZQ422:PZQ425 PPU422:PPU425 PFY422:PFY425 OWC422:OWC425 OMG422:OMG425 OCK422:OCK425 NSO422:NSO425 NIS422:NIS425 MYW422:MYW425 MPA422:MPA425 MFE422:MFE425 LVI422:LVI425 LLM422:LLM425 LBQ422:LBQ425 KRU422:KRU425 KHY422:KHY425 JYC422:JYC425 JOG422:JOG425 JEK422:JEK425 IUO422:IUO425 IKS422:IKS425 IAW422:IAW425 HRA422:HRA425 HHE422:HHE425 GXI422:GXI425 GNM422:GNM425 GDQ422:GDQ425 FTU422:FTU425 FJY422:FJY425 FAC422:FAC425 EQG422:EQG425 EGK422:EGK425 DWO422:DWO425 DMS422:DMS425 DCW422:DCW425 CTA422:CTA425 CJE422:CJE425 BZI422:BZI425 BPM422:BPM425 BFQ422:BFQ425 AVU422:AVU425 ALY422:ALY425 ACC422:ACC425 SG422:SG425 IK422:IK425 WUW422:WUW425 WLA422:WLA425 WBE422:WBE425 VRI422:VRI425 VHM422:VHM425 UXQ422:UXQ425 VHM429 VRI429 WBE429 WLA429 WUW429 IK429 SG429 ACC429 ALY429 AVU429 BFQ429 BPM429 BZI429 CJE429 CTA429 DCW429 DMS429 DWO429 EGK429 EQG429 FAC429 FJY429 FTU429 GDQ429 GNM429 GXI429 HHE429 HRA429 IAW429 IKS429 IUO429 JEK429 JOG429 JYC429 KHY429 KRU429 LBQ429 LLM429 LVI429 MFE429 MPA429 MYW429 NIS429 NSO429 OCK429 OMG429 OWC429 PFY429 PPU429 PZQ429 QJM429 QTI429 RDE429 RNA429 RWW429 SGS429 SQO429 TAK429 TKG429 TUC429 UDY429 UNU429 UXQ429 UNU422:UNU425 WLA804:WLA805 WBE804:WBE805 VRI804:VRI805 VHM804:VHM805 UXQ804:UXQ805 UNU804:UNU805 UDY804:UDY805 TUC804:TUC805 TKG804:TKG805 TAK804:TAK805 SQO804:SQO805 SGS804:SGS805 RWW804:RWW805 RNA804:RNA805 RDE804:RDE805 QTI804:QTI805 QJM804:QJM805 PZQ804:PZQ805 PPU804:PPU805 PFY804:PFY805 OWC804:OWC805 OMG804:OMG805 OCK804:OCK805 NSO804:NSO805 NIS804:NIS805 MYW804:MYW805 MPA804:MPA805 MFE804:MFE805 LVI804:LVI805 LLM804:LLM805 LBQ804:LBQ805 KRU804:KRU805 KHY804:KHY805 JYC804:JYC805 JOG804:JOG805 JEK804:JEK805 IUO804:IUO805 IKS804:IKS805 IAW804:IAW805 HRA804:HRA805 HHE804:HHE805 GXI804:GXI805 GNM804:GNM805 GDQ804:GDQ805 FTU804:FTU805 FJY804:FJY805 FAC804:FAC805 EQG804:EQG805 EGK804:EGK805 DWO804:DWO805 DMS804:DMS805 DCW804:DCW805 CTA804:CTA805 CJE804:CJE805 BZI804:BZI805 BPM804:BPM805 BFQ804:BFQ805 AVU804:AVU805 ALY804:ALY805 ACC804:ACC805 SG804:SG805 IK804:IK805 WUW804:WUW805 VHM1060:VHM1063 UXQ1060:UXQ1063 UNU1060:UNU1063 UDY1060:UDY1063 TUC1060:TUC1063 TKG1060:TKG1063 TAK1060:TAK1063 SQO1060:SQO1063 SGS1060:SGS1063 RWW1060:RWW1063 RNA1060:RNA1063 RDE1060:RDE1063 QTI1060:QTI1063 QJM1060:QJM1063 PZQ1060:PZQ1063 PPU1060:PPU1063 PFY1060:PFY1063 OWC1060:OWC1063 OMG1060:OMG1063 OCK1060:OCK1063 NSO1060:NSO1063 NIS1060:NIS1063 MYW1060:MYW1063 MPA1060:MPA1063 MFE1060:MFE1063 LVI1060:LVI1063 LLM1060:LLM1063 LBQ1060:LBQ1063 KRU1060:KRU1063 KHY1060:KHY1063 JYC1060:JYC1063 JOG1060:JOG1063 JEK1060:JEK1063 IUO1060:IUO1063 IKS1060:IKS1063 IAW1060:IAW1063 HRA1060:HRA1063 HHE1060:HHE1063 GXI1060:GXI1063 GNM1060:GNM1063 GDQ1060:GDQ1063 FTU1060:FTU1063 FJY1060:FJY1063 FAC1060:FAC1063 EQG1060:EQG1063 EGK1060:EGK1063 DWO1060:DWO1063 DMS1060:DMS1063 DCW1060:DCW1063 CTA1060:CTA1063 CJE1060:CJE1063 BZI1060:BZI1063 BPM1060:BPM1063 BFQ1060:BFQ1063 AVU1060:AVU1063 ALY1060:ALY1063 ACC1060:ACC1063 SG1060:SG1063 IK1060:IK1063 WUW1060:WUW1063 WLA1060:WLA1063 WBE1060:WBE1063 UDY1065:UDY1070 TUC1065:TUC1070 TKG1065:TKG1070 TAK1065:TAK1070 SQO1065:SQO1070 SGS1065:SGS1070 RWW1065:RWW1070 RNA1065:RNA1070 RDE1065:RDE1070 QTI1065:QTI1070 QJM1065:QJM1070 PZQ1065:PZQ1070 PPU1065:PPU1070 PFY1065:PFY1070 OWC1065:OWC1070 OMG1065:OMG1070 OCK1065:OCK1070 NSO1065:NSO1070 NIS1065:NIS1070 MYW1065:MYW1070 MPA1065:MPA1070 MFE1065:MFE1070 LVI1065:LVI1070 LLM1065:LLM1070 LBQ1065:LBQ1070 KRU1065:KRU1070 KHY1065:KHY1070 JYC1065:JYC1070 JOG1065:JOG1070 JEK1065:JEK1070 IUO1065:IUO1070 IKS1065:IKS1070 IAW1065:IAW1070 HRA1065:HRA1070 HHE1065:HHE1070 GXI1065:GXI1070 GNM1065:GNM1070 GDQ1065:GDQ1070 FTU1065:FTU1070 FJY1065:FJY1070 FAC1065:FAC1070 EQG1065:EQG1070 EGK1065:EGK1070 DWO1065:DWO1070 DMS1065:DMS1070 DCW1065:DCW1070 CTA1065:CTA1070 CJE1065:CJE1070 BZI1065:BZI1070 BPM1065:BPM1070 BFQ1065:BFQ1070 AVU1065:AVU1070 ALY1065:ALY1070 ACC1065:ACC1070 SG1065:SG1070 IK1065:IK1070 WUW1065:WUW1070 WLA1065:WLA1070 WBE1065:WBE1070 VRI1065:VRI1070 VHM1065:VHM1070 UXQ1065:UXQ1070 UNU1065:UNU1070 UNU1072:UNU1075 UDY1072:UDY1075 UXQ1072:UXQ1075 VHM1072:VHM1075 VRI1072:VRI1075 WBE1072:WBE1075 WLA1072:WLA1075 WUW1072:WUW1075 IK1072:IK1075 SG1072:SG1075 ACC1072:ACC1075 ALY1072:ALY1075 AVU1072:AVU1075 BFQ1072:BFQ1075 BPM1072:BPM1075 BZI1072:BZI1075 CJE1072:CJE1075 CTA1072:CTA1075 DCW1072:DCW1075 DMS1072:DMS1075 DWO1072:DWO1075 EGK1072:EGK1075 EQG1072:EQG1075 FAC1072:FAC1075 FJY1072:FJY1075 FTU1072:FTU1075 GDQ1072:GDQ1075 GNM1072:GNM1075 GXI1072:GXI1075 HHE1072:HHE1075 HRA1072:HRA1075 IAW1072:IAW1075 IKS1072:IKS1075 IUO1072:IUO1075 JEK1072:JEK1075 JOG1072:JOG1075 JYC1072:JYC1075 KHY1072:KHY1075 KRU1072:KRU1075 LBQ1072:LBQ1075 LLM1072:LLM1075 LVI1072:LVI1075 MFE1072:MFE1075 MPA1072:MPA1075 MYW1072:MYW1075 NIS1072:NIS1075 NSO1072:NSO1075 OCK1072:OCK1075 OMG1072:OMG1075 OWC1072:OWC1075 PFY1072:PFY1075 PPU1072:PPU1075 PZQ1072:PZQ1075 QJM1072:QJM1075 QTI1072:QTI1075 RDE1072:RDE1075 RNA1072:RNA1075 RWW1072:RWW1075 SGS1072:SGS1075 SQO1072:SQO1075 TAK1072:TAK1075 TKG1072:TKG1075 TUC1072:TUC1075 WBE1077:WBE1083 VRI1077:VRI1083 VHM1077:VHM1083 UXQ1077:UXQ1083 UNU1077:UNU1083 UDY1077:UDY1083 TUC1077:TUC1083 TKG1077:TKG1083 TAK1077:TAK1083 SQO1077:SQO1083 SGS1077:SGS1083 RWW1077:RWW1083 RNA1077:RNA1083 RDE1077:RDE1083 QTI1077:QTI1083 QJM1077:QJM1083 PZQ1077:PZQ1083 PPU1077:PPU1083 PFY1077:PFY1083 OWC1077:OWC1083 OMG1077:OMG1083 OCK1077:OCK1083 NSO1077:NSO1083 NIS1077:NIS1083 MYW1077:MYW1083 MPA1077:MPA1083 MFE1077:MFE1083 LVI1077:LVI1083 LLM1077:LLM1083 LBQ1077:LBQ1083 KRU1077:KRU1083 KHY1077:KHY1083 JYC1077:JYC1083 JOG1077:JOG1083 JEK1077:JEK1083 IUO1077:IUO1083 IKS1077:IKS1083 IAW1077:IAW1083 HRA1077:HRA1083 HHE1077:HHE1083 GXI1077:GXI1083 GNM1077:GNM1083 GDQ1077:GDQ1083 FTU1077:FTU1083 FJY1077:FJY1083 FAC1077:FAC1083 EQG1077:EQG1083 EGK1077:EGK1083 DWO1077:DWO1083 DMS1077:DMS1083 DCW1077:DCW1083 CTA1077:CTA1083 CJE1077:CJE1083 BZI1077:BZI1083 BPM1077:BPM1083 BFQ1077:BFQ1083 AVU1077:AVU1083 ALY1077:ALY1083 ACC1077:ACC1083 SG1077:SG1083 IK1077:IK1083 WUW1077:WUW1083 WLA1077:WLA1083 B807 WLA886:WLA893 B4117 B1787:B1796 B1842:B1848 C1844 B267:B268 B278:B284 B261:B265 B276 B272 UXQ886:UXQ893 UNU886:UNU893 UDY886:UDY893 TUC886:TUC893 TKG886:TKG893 TAK886:TAK893 SQO886:SQO893 SGS886:SGS893 RWW886:RWW893 RNA886:RNA893 RDE886:RDE893 QTI886:QTI893 QJM886:QJM893 PZQ886:PZQ893 PPU886:PPU893 PFY886:PFY893 OWC886:OWC893 OMG886:OMG893 OCK886:OCK893 NSO886:NSO893 NIS886:NIS893 MYW886:MYW893 MPA886:MPA893 MFE886:MFE893 LVI886:LVI893 LLM886:LLM893 LBQ886:LBQ893 KRU886:KRU893 KHY886:KHY893 JYC886:JYC893 JOG886:JOG893 JEK886:JEK893 IUO886:IUO893 IKS886:IKS893 IAW886:IAW893 HRA886:HRA893 HHE886:HHE893 GXI886:GXI893 GNM886:GNM893 GDQ886:GDQ893 FTU886:FTU893 FJY886:FJY893 FAC886:FAC893 EQG886:EQG893 EGK886:EGK893 DWO886:DWO893 DMS886:DMS893 DCW886:DCW893 CTA886:CTA893 CJE886:CJE893 BZI886:BZI893 BPM886:BPM893 BFQ886:BFQ893 AVU886:AVU893 ALY886:ALY893 ACC886:ACC893 SG886:SG893 IK886:IK893 B927:B929 WBE886:WBE893 WUW886:WUW893 VRI886:VRI893 VHM886:VHM893 WLA908:WLA932 WBE908:WBE932 VRI908:VRI932 VHM908:VHM932 UXQ908:UXQ932 UNU908:UNU932 UDY908:UDY932 TUC908:TUC932 TKG908:TKG932 TAK908:TAK932 SQO908:SQO932 SGS908:SGS932 RWW908:RWW932 RNA908:RNA932 RDE908:RDE932 QTI908:QTI932 QJM908:QJM932 PZQ908:PZQ932 PPU908:PPU932 PFY908:PFY932 OWC908:OWC932 OMG908:OMG932 OCK908:OCK932 NSO908:NSO932 NIS908:NIS932 MYW908:MYW932 MPA908:MPA932 MFE908:MFE932 LVI908:LVI932 LLM908:LLM932 LBQ908:LBQ932 KRU908:KRU932 KHY908:KHY932 JYC908:JYC932 JOG908:JOG932 JEK908:JEK932 IUO908:IUO932 IKS908:IKS932 IAW908:IAW932 HRA908:HRA932 HHE908:HHE932 GXI908:GXI932 GNM908:GNM932 GDQ908:GDQ932 FTU908:FTU932 FJY908:FJY932 FAC908:FAC932 EQG908:EQG932 EGK908:EGK932 DWO908:DWO932 DMS908:DMS932 DCW908:DCW932 CTA908:CTA932 CJE908:CJE932 BZI908:BZI932 BPM908:BPM932 BFQ908:BFQ932 AVU908:AVU932 ALY908:ALY932 ACC908:ACC932 SG908:SG932 IK908:IK932 WUW908:WUW932 B3778 C1846" xr:uid="{00000000-0002-0000-0300-000049000000}">
      <formula1>#REF!</formula1>
    </dataValidation>
    <dataValidation type="list" errorStyle="warning" allowBlank="1" showInputMessage="1" showErrorMessage="1" errorTitle="Внимание" error="Организация отсутсвует в справочнике" sqref="ACD2152 SH2152 IL2152 WUX2152 WLB2152 WBF2152 VRJ2152 VHN2152 UXR2152 UNV2152 UDZ2152 TUD2152 TKH2152 TAL2152 SQP2152 SGT2152 RWX2152 RNB2152 RDF2152 QTJ2152 QJN2152 PZR2152 PPV2152 PFZ2152 OWD2152 OMH2152 OCL2152 NSP2152 NIT2152 MYX2152 MPB2152 MFF2152 LVJ2152 LLN2152 LBR2152 KRV2152 KHZ2152 JYD2152 JOH2152 JEL2152 IUP2152 IKT2152 IAX2152 HRB2152 HHF2152 GXJ2152 GNN2152 GDR2152 FTV2152 FJZ2152 FAD2152 EQH2152 EGL2152 DWP2152 DMT2152 DCX2152 CTB2152 CJF2152 BZJ2152 BPN2152 BFR2152 AVV2152 ALZ2152 WUX484:WUX485 ALZ405 AVV405 BFR405 BPN405 BZJ405 CJF405 CTB405 DCX405 DMT405 DWP405 EGL405 EQH405 FAD405 FJZ405 FTV405 GDR405 GNN405 GXJ405 HHF405 HRB405 IAX405 IKT405 IUP405 JEL405 JOH405 JYD405 KHZ405 KRV405 LBR405 LLN405 LVJ405 MFF405 MPB405 MYX405 NIT405 NSP405 OCL405 OMH405 OWD405 PFZ405 PPV405 PZR405 QJN405 QTJ405 RDF405 RNB405 RWX405 SGT405 SQP405 TAL405 TKH405 TUD405 UDZ405 UNV405 UXR405 VHN405 VRJ405 WBF405 WLB405 WUX405 IL405 SH405 ACD405 AVV408 BFR408 BPN408 BZJ408 CJF408 CTB408 DCX408 DMT408 DWP408 EGL408 EQH408 FAD408 FJZ408 FTV408 GDR408 GNN408 GXJ408 HHF408 HRB408 IAX408 IKT408 IUP408 JEL408 JOH408 JYD408 KHZ408 KRV408 LBR408 LLN408 LVJ408 MFF408 MPB408 MYX408 NIT408 NSP408 OCL408 OMH408 OWD408 PFZ408 PPV408 PZR408 QJN408 QTJ408 RDF408 RNB408 RWX408 SGT408 SQP408 TAL408 TKH408 TUD408 UDZ408 UNV408 UXR408 VHN408 VRJ408 WBF408 WLB408 WUX408 IL408 SH408 ACD408 ACD410 ALZ410 AVV410 BFR410 BPN410 BZJ410 CJF410 CTB410 DCX410 DMT410 DWP410 EGL410 EQH410 FAD410 FJZ410 FTV410 GDR410 GNN410 GXJ410 HHF410 HRB410 IAX410 IKT410 IUP410 JEL410 JOH410 JYD410 KHZ410 KRV410 LBR410 LLN410 LVJ410 MFF410 MPB410 MYX410 NIT410 NSP410 OCL410 OMH410 OWD410 PFZ410 PPV410 PZR410 QJN410 QTJ410 RDF410 RNB410 RWX410 SGT410 SQP410 TAL410 TKH410 TUD410 UDZ410 UNV410 UXR410 VHN410 VRJ410 WBF410 WLB410 WUX410 IL410 SH410 ALZ408 IL484:IL485 AVV479 ALZ479 ACD479 SH479 IL479 WUX479 WLB479 WBF479 VRJ479 VHN479 UXR479 UNV479 UDZ479 TUD479 TKH479 TAL479 SQP479 SGT479 RWX479 RNB479 RDF479 QTJ479 QJN479 PZR479 PPV479 PFZ479 OWD479 OMH479 OCL479 NSP479 NIT479 MYX479 MPB479 MFF479 LVJ479 LLN479 LBR479 KRV479 KHZ479 JYD479 JOH479 JEL479 IUP479 IKT479 IAX479 HRB479 HHF479 GXJ479 GNN479 GDR479 FTV479 FJZ479 FAD479 EQH479 EGL479 DWP479 DMT479 DCX479 CTB479 CJF479 BZJ479 BPN479 BFR479 ALZ475 ACD475 SH475 IL475 WUX475 WLB475 WBF475 VRJ475 VHN475 UXR475 UNV475 UDZ475 TUD475 TKH475 TAL475 SQP475 SGT475 RWX475 RNB475 RDF475 QTJ475 QJN475 PZR475 PPV475 PFZ475 OWD475 OMH475 OCL475 NSP475 NIT475 MYX475 MPB475 MFF475 LVJ475 LLN475 LBR475 KRV475 KHZ475 JYD475 JOH475 JEL475 IUP475 IKT475 IAX475 HRB475 HHF475 GXJ475 GNN475 GDR475 FTV475 FJZ475 FAD475 EQH475 EGL475 DWP475 DMT475 DCX475 CTB475 CJF475 BZJ475 BPN475 BFR475 AVV475 SH484:SH485 ACD484:ACD485 ALZ484:ALZ485 AVV484:AVV485 BFR484:BFR485 BPN484:BPN485 BZJ484:BZJ485 CJF484:CJF485 CTB484:CTB485 DCX484:DCX485 DMT484:DMT485 DWP484:DWP485 EGL484:EGL485 EQH484:EQH485 FAD484:FAD485 FJZ484:FJZ485 FTV484:FTV485 GDR484:GDR485 GNN484:GNN485 GXJ484:GXJ485 HHF484:HHF485 HRB484:HRB485 IAX484:IAX485 IKT484:IKT485 IUP484:IUP485 JEL484:JEL485 JOH484:JOH485 JYD484:JYD485 KHZ484:KHZ485 KRV484:KRV485 LBR484:LBR485 LLN484:LLN485 LVJ484:LVJ485 MFF484:MFF485 MPB484:MPB485 MYX484:MYX485 NIT484:NIT485 NSP484:NSP485 OCL484:OCL485 OMH484:OMH485 OWD484:OWD485 PFZ484:PFZ485 PPV484:PPV485 PZR484:PZR485 QJN484:QJN485 QTJ484:QTJ485 RDF484:RDF485 RNB484:RNB485 RWX484:RWX485 SGT484:SGT485 SQP484:SQP485 TAL484:TAL485 TKH484:TKH485 TUD484:TUD485 UDZ484:UDZ485 UNV484:UNV485 UXR484:UXR485 VHN484:VHN485 VRJ484:VRJ485 WBF484:WBF485 WLB484:WLB485 BFR422:BFR425 BPN422:BPN425 BZJ422:BZJ425 CJF422:CJF425 CTB422:CTB425 DCX422:DCX425 DMT422:DMT425 DWP422:DWP425 EGL422:EGL425 EQH422:EQH425 FAD422:FAD425 FJZ422:FJZ425 FTV422:FTV425 GDR422:GDR425 GNN422:GNN425 GXJ422:GXJ425 HHF422:HHF425 HRB422:HRB425 IAX422:IAX425 IKT422:IKT425 IUP422:IUP425 JEL422:JEL425 JOH422:JOH425 JYD422:JYD425 KHZ422:KHZ425 KRV422:KRV425 LBR422:LBR425 LLN422:LLN425 LVJ422:LVJ425 MFF422:MFF425 MPB422:MPB425 MYX422:MYX425 NIT422:NIT425 NSP422:NSP425 OCL422:OCL425 OMH422:OMH425 OWD422:OWD425 PFZ422:PFZ425 PPV422:PPV425 PZR422:PZR425 QJN422:QJN425 QTJ422:QTJ425 RDF422:RDF425 RNB422:RNB425 RWX422:RWX425 SGT422:SGT425 SQP422:SQP425 TAL422:TAL425 TKH422:TKH425 TUD422:TUD425 UDZ422:UDZ425 UNV422:UNV425 UXR422:UXR425 VHN422:VHN425 VRJ422:VRJ425 WBF422:WBF425 WLB422:WLB425 WUX422:WUX425 IL422:IL425 SH422:SH425 ACD422:ACD425 ALZ422:ALZ425 AVV422:AVV425 ALZ429 ACD429 SH429 IL429 WUX429 WLB429 WBF429 VRJ429 VHN429 UXR429 UNV429 UDZ429 TUD429 TKH429 TAL429 SQP429 SGT429 RWX429 RNB429 RDF429 QTJ429 QJN429 PZR429 PPV429 PFZ429 OWD429 OMH429 OCL429 NSP429 NIT429 MYX429 MPB429 MFF429 LVJ429 LLN429 LBR429 KRV429 KHZ429 JYD429 JOH429 JEL429 IUP429 IKT429 IAX429 HRB429 HHF429 GXJ429 GNN429 GDR429 FTV429 FJZ429 FAD429 EQH429 EGL429 DWP429 DMT429 DCX429 CTB429 CJF429 BZJ429 BPN429 BFR429 AVV429 SH772:SH774 ACD772:ACD774 ALZ772:ALZ774 AVV772:AVV774 BFR772:BFR774 BPN772:BPN774 BZJ772:BZJ774 CJF772:CJF774 CTB772:CTB774 DCX772:DCX774 DMT772:DMT774 DWP772:DWP774 EGL772:EGL774 EQH772:EQH774 FAD772:FAD774 FJZ772:FJZ774 FTV772:FTV774 GDR772:GDR774 GNN772:GNN774 GXJ772:GXJ774 HHF772:HHF774 HRB772:HRB774 IAX772:IAX774 IKT772:IKT774 IUP772:IUP774 JEL772:JEL774 JOH772:JOH774 JYD772:JYD774 KHZ772:KHZ774 KRV772:KRV774 LBR772:LBR774 LLN772:LLN774 LVJ772:LVJ774 MFF772:MFF774 MPB772:MPB774 MYX772:MYX774 NIT772:NIT774 NSP772:NSP774 OCL772:OCL774 OMH772:OMH774 OWD772:OWD774 PFZ772:PFZ774 PPV772:PPV774 PZR772:PZR774 QJN772:QJN774 QTJ772:QTJ774 RDF772:RDF774 RNB772:RNB774 RWX772:RWX774 SGT772:SGT774 SQP772:SQP774 TAL772:TAL774 TKH772:TKH774 TUD772:TUD774 UDZ772:UDZ774 UNV772:UNV774 UXR772:UXR774 VHN772:VHN774 VRJ772:VRJ774 WBF772:WBF774 WLB772:WLB774 WUX772:WUX774 IL772:IL774 IL761:IL770 SH761:SH770 ACD761:ACD770 ALZ761:ALZ770 AVV761:AVV770 BFR761:BFR770 BPN761:BPN770 BZJ761:BZJ770 CJF761:CJF770 CTB761:CTB770 DCX761:DCX770 DMT761:DMT770 DWP761:DWP770 EGL761:EGL770 EQH761:EQH770 FAD761:FAD770 FJZ761:FJZ770 FTV761:FTV770 GDR761:GDR770 GNN761:GNN770 GXJ761:GXJ770 HHF761:HHF770 HRB761:HRB770 IAX761:IAX770 IKT761:IKT770 IUP761:IUP770 JEL761:JEL770 JOH761:JOH770 JYD761:JYD770 KHZ761:KHZ770 KRV761:KRV770 LBR761:LBR770 LLN761:LLN770 LVJ761:LVJ770 MFF761:MFF770 MPB761:MPB770 MYX761:MYX770 NIT761:NIT770 NSP761:NSP770 OCL761:OCL770 OMH761:OMH770 OWD761:OWD770 PFZ761:PFZ770 PPV761:PPV770 PZR761:PZR770 QJN761:QJN770 QTJ761:QTJ770 RDF761:RDF770 RNB761:RNB770 RWX761:RWX770 SGT761:SGT770 SQP761:SQP770 TAL761:TAL770 TKH761:TKH770 TUD761:TUD770 UDZ761:UDZ770 UNV761:UNV770 UXR761:UXR770 VHN761:VHN770 VRJ761:VRJ770 WBF761:WBF770 WLB761:WLB770 WUX761:WUX770 AVV303:AVV304 ALZ303:ALZ304 ACD303:ACD304 SH303:SH304 IL303:IL304 WUX303:WUX304 WLB303:WLB304 WBF303:WBF304 VRJ303:VRJ304 VHN303:VHN304 UXR303:UXR304 UNV303:UNV304 UDZ303:UDZ304 TUD303:TUD304 TKH303:TKH304 TAL303:TAL304 SQP303:SQP304 SGT303:SGT304 RWX303:RWX304 RNB303:RNB304 RDF303:RDF304 QTJ303:QTJ304 QJN303:QJN304 PZR303:PZR304 PPV303:PPV304 PFZ303:PFZ304 OWD303:OWD304 OMH303:OMH304 OCL303:OCL304 NSP303:NSP304 NIT303:NIT304 MYX303:MYX304 MPB303:MPB304 MFF303:MFF304 LVJ303:LVJ304 LLN303:LLN304 LBR303:LBR304 KRV303:KRV304 KHZ303:KHZ304 JYD303:JYD304 JOH303:JOH304 JEL303:JEL304 IUP303:IUP304 IKT303:IKT304 IAX303:IAX304 HRB303:HRB304 HHF303:HHF304 GXJ303:GXJ304 GNN303:GNN304 GDR303:GDR304 FTV303:FTV304 FJZ303:FJZ304 FAD303:FAD304 EQH303:EQH304 EGL303:EGL304 DWP303:DWP304 DMT303:DMT304 DCX303:DCX304 CTB303:CTB304 CJF303:CJF304 BZJ303:BZJ304 BPN303:BPN304 BFR303:BFR304 IL804:IL805 SH804:SH805 ACD804:ACD805 ALZ804:ALZ805 AVV804:AVV805 BFR804:BFR805 BPN804:BPN805 BZJ804:BZJ805 CJF804:CJF805 CTB804:CTB805 DCX804:DCX805 DMT804:DMT805 DWP804:DWP805 EGL804:EGL805 EQH804:EQH805 FAD804:FAD805 FJZ804:FJZ805 FTV804:FTV805 GDR804:GDR805 GNN804:GNN805 GXJ804:GXJ805 HHF804:HHF805 HRB804:HRB805 IAX804:IAX805 IKT804:IKT805 IUP804:IUP805 JEL804:JEL805 JOH804:JOH805 JYD804:JYD805 KHZ804:KHZ805 KRV804:KRV805 LBR804:LBR805 LLN804:LLN805 LVJ804:LVJ805 MFF804:MFF805 MPB804:MPB805 MYX804:MYX805 NIT804:NIT805 NSP804:NSP805 OCL804:OCL805 OMH804:OMH805 OWD804:OWD805 PFZ804:PFZ805 PPV804:PPV805 PZR804:PZR805 QJN804:QJN805 QTJ804:QTJ805 RDF804:RDF805 RNB804:RNB805 RWX804:RWX805 SGT804:SGT805 SQP804:SQP805 TAL804:TAL805 TKH804:TKH805 TUD804:TUD805 UDZ804:UDZ805 UNV804:UNV805 UXR804:UXR805 VHN804:VHN805 VRJ804:VRJ805 WBF804:WBF805 WLB804:WLB805 WUX804:WUX805 BPN825:BPN829 SH810:SH822 ACD810:ACD822 ALZ810:ALZ822 AVV810:AVV822 BFR810:BFR822 BPN810:BPN822 BZJ810:BZJ822 CJF810:CJF822 CTB810:CTB822 DCX810:DCX822 DMT810:DMT822 DWP810:DWP822 EGL810:EGL822 EQH810:EQH822 FAD810:FAD822 FJZ810:FJZ822 FTV810:FTV822 GDR810:GDR822 GNN810:GNN822 GXJ810:GXJ822 HHF810:HHF822 HRB810:HRB822 IAX810:IAX822 IKT810:IKT822 IUP810:IUP822 JEL810:JEL822 JOH810:JOH822 JYD810:JYD822 KHZ810:KHZ822 KRV810:KRV822 LBR810:LBR822 LLN810:LLN822 LVJ810:LVJ822 MFF810:MFF822 MPB810:MPB822 MYX810:MYX822 NIT810:NIT822 NSP810:NSP822 OCL810:OCL822 OMH810:OMH822 OWD810:OWD822 PFZ810:PFZ822 PPV810:PPV822 PZR810:PZR822 QJN810:QJN822 QTJ810:QTJ822 RDF810:RDF822 RNB810:RNB822 RWX810:RWX822 SGT810:SGT822 SQP810:SQP822 TAL810:TAL822 TKH810:TKH822 TUD810:TUD822 UDZ810:UDZ822 UNV810:UNV822 UXR810:UXR822 VHN810:VHN822 VRJ810:VRJ822 WBF810:WBF822 WLB810:WLB822 WUX810:WUX822 IL810:IL822 AVV825:AVV829 ALZ825:ALZ829 ACD825:ACD829 SH825:SH829 IL825:IL829 WUX825:WUX829 WLB825:WLB829 WBF825:WBF829 VRJ825:VRJ829 VHN825:VHN829 UXR825:UXR829 UNV825:UNV829 UDZ825:UDZ829 TUD825:TUD829 TKH825:TKH829 TAL825:TAL829 SQP825:SQP829 SGT825:SGT829 RWX825:RWX829 RNB825:RNB829 RDF825:RDF829 QTJ825:QTJ829 QJN825:QJN829 PZR825:PZR829 PPV825:PPV829 PFZ825:PFZ829 OWD825:OWD829 OMH825:OMH829 OCL825:OCL829 NSP825:NSP829 NIT825:NIT829 MYX825:MYX829 MPB825:MPB829 MFF825:MFF829 LVJ825:LVJ829 LLN825:LLN829 LBR825:LBR829 KRV825:KRV829 KHZ825:KHZ829 JYD825:JYD829 JOH825:JOH829 JEL825:JEL829 IUP825:IUP829 IKT825:IKT829 IAX825:IAX829 HRB825:HRB829 HHF825:HHF829 GXJ825:GXJ829 GNN825:GNN829 GDR825:GDR829 FTV825:FTV829 FJZ825:FJZ829 FAD825:FAD829 EQH825:EQH829 EGL825:EGL829 DWP825:DWP829 DMT825:DMT829 DCX825:DCX829 CTB825:CTB829 CJF825:CJF829 BZJ825:BZJ829 BFR825:BFR829 BFR934:BFR937 BZJ934:BZJ937 CJF934:CJF937 CTB934:CTB937 DCX934:DCX937 DMT934:DMT937 DWP934:DWP937 EGL934:EGL937 EQH934:EQH937 FAD934:FAD937 FJZ934:FJZ937 FTV934:FTV937 GDR934:GDR937 GNN934:GNN937 GXJ934:GXJ937 HHF934:HHF937 HRB934:HRB937 IAX934:IAX937 IKT934:IKT937 IUP934:IUP937 JEL934:JEL937 JOH934:JOH937 JYD934:JYD937 KHZ934:KHZ937 KRV934:KRV937 LBR934:LBR937 LLN934:LLN937 LVJ934:LVJ937 MFF934:MFF937 MPB934:MPB937 MYX934:MYX937 NIT934:NIT937 NSP934:NSP937 OCL934:OCL937 OMH934:OMH937 OWD934:OWD937 PFZ934:PFZ937 PPV934:PPV937 PZR934:PZR937 QJN934:QJN937 QTJ934:QTJ937 RDF934:RDF937 RNB934:RNB937 RWX934:RWX937 SGT934:SGT937 SQP934:SQP937 TAL934:TAL937 TKH934:TKH937 TUD934:TUD937 UDZ934:UDZ937 UNV934:UNV937 UXR934:UXR937 VHN934:VHN937 VRJ934:VRJ937 WBF934:WBF937 WLB934:WLB937 WUX934:WUX937 IL934:IL937 SH934:SH937 ACD934:ACD937 ALZ934:ALZ937 AVV934:AVV937 BPN934:BPN937 WLB886:WLB893 WUX886:WUX893 IL886:IL893 SH886:SH893 ACD886:ACD893 ALZ886:ALZ893 AVV886:AVV893 BFR886:BFR893 BPN886:BPN893 BZJ886:BZJ893 CJF886:CJF893 CTB886:CTB893 DCX886:DCX893 DMT886:DMT893 DWP886:DWP893 EGL886:EGL893 EQH886:EQH893 FAD886:FAD893 FJZ886:FJZ893 FTV886:FTV893 GDR886:GDR893 GNN886:GNN893 GXJ886:GXJ893 HHF886:HHF893 HRB886:HRB893 IAX886:IAX893 IKT886:IKT893 IUP886:IUP893 JEL886:JEL893 JOH886:JOH893 JYD886:JYD893 KHZ886:KHZ893 KRV886:KRV893 LBR886:LBR893 LLN886:LLN893 LVJ886:LVJ893 MFF886:MFF893 MPB886:MPB893 MYX886:MYX893 NIT886:NIT893 NSP886:NSP893 OCL886:OCL893 OMH886:OMH893 OWD886:OWD893 PFZ886:PFZ893 PPV886:PPV893 PZR886:PZR893 QJN886:QJN893 QTJ886:QTJ893 RDF886:RDF893 RNB886:RNB893 RWX886:RWX893 SGT886:SGT893 SQP886:SQP893 TAL886:TAL893 TKH886:TKH893 TUD886:TUD893 UDZ886:UDZ893 UNV886:UNV893 UXR886:UXR893 VHN886:VHN893 VRJ886:VRJ893 WBF886:WBF893 ACD1060:ACD1063 C261 C265 ALZ1060:ALZ1063 AVV1060:AVV1063 BFR1060:BFR1063 BPN1060:BPN1063 BZJ1060:BZJ1063 CJF1060:CJF1063 CTB1060:CTB1063 DCX1060:DCX1063 DMT1060:DMT1063 DWP1060:DWP1063 EGL1060:EGL1063 EQH1060:EQH1063 FAD1060:FAD1063 FJZ1060:FJZ1063 FTV1060:FTV1063 GDR1060:GDR1063 GNN1060:GNN1063 GXJ1060:GXJ1063 HHF1060:HHF1063 HRB1060:HRB1063 IAX1060:IAX1063 IKT1060:IKT1063 IUP1060:IUP1063 JEL1060:JEL1063 JOH1060:JOH1063 JYD1060:JYD1063 KHZ1060:KHZ1063 KRV1060:KRV1063 LBR1060:LBR1063 LLN1060:LLN1063 LVJ1060:LVJ1063 MFF1060:MFF1063 MPB1060:MPB1063 MYX1060:MYX1063 NIT1060:NIT1063 NSP1060:NSP1063 OCL1060:OCL1063 OMH1060:OMH1063 OWD1060:OWD1063 PFZ1060:PFZ1063 PPV1060:PPV1063 PZR1060:PZR1063 QJN1060:QJN1063 QTJ1060:QTJ1063 RDF1060:RDF1063 RNB1060:RNB1063 RWX1060:RWX1063 SGT1060:SGT1063 SQP1060:SQP1063 TAL1060:TAL1063 TKH1060:TKH1063 TUD1060:TUD1063 UDZ1060:UDZ1063 UNV1060:UNV1063 UXR1060:UXR1063 VHN1060:VHN1063 VRJ1060:VRJ1063 WBF1060:WBF1063 WLB1060:WLB1063 WUX1060:WUX1063 IL1060:IL1063 SH1060:SH1063 BPN1065:BPN1070 BZJ1065:BZJ1070 CJF1065:CJF1070 CTB1065:CTB1070 DCX1065:DCX1070 DMT1065:DMT1070 DWP1065:DWP1070 EGL1065:EGL1070 EQH1065:EQH1070 FAD1065:FAD1070 FJZ1065:FJZ1070 FTV1065:FTV1070 GDR1065:GDR1070 GNN1065:GNN1070 GXJ1065:GXJ1070 HHF1065:HHF1070 HRB1065:HRB1070 IAX1065:IAX1070 IKT1065:IKT1070 IUP1065:IUP1070 JEL1065:JEL1070 JOH1065:JOH1070 JYD1065:JYD1070 KHZ1065:KHZ1070 KRV1065:KRV1070 LBR1065:LBR1070 LLN1065:LLN1070 LVJ1065:LVJ1070 MFF1065:MFF1070 MPB1065:MPB1070 MYX1065:MYX1070 NIT1065:NIT1070 NSP1065:NSP1070 OCL1065:OCL1070 OMH1065:OMH1070 OWD1065:OWD1070 PFZ1065:PFZ1070 PPV1065:PPV1070 PZR1065:PZR1070 QJN1065:QJN1070 QTJ1065:QTJ1070 RDF1065:RDF1070 RNB1065:RNB1070 RWX1065:RWX1070 SGT1065:SGT1070 SQP1065:SQP1070 TAL1065:TAL1070 TKH1065:TKH1070 TUD1065:TUD1070 UDZ1065:UDZ1070 UNV1065:UNV1070 UXR1065:UXR1070 VHN1065:VHN1070 VRJ1065:VRJ1070 WBF1065:WBF1070 WLB1065:WLB1070 WUX1065:WUX1070 IL1065:IL1070 SH1065:SH1070 ACD1065:ACD1070 ALZ1065:ALZ1070 AVV1065:AVV1070 BFR1065:BFR1070 BFR1072:BFR1075 BPN1072:BPN1075 AVV1072:AVV1075 ALZ1072:ALZ1075 ACD1072:ACD1075 SH1072:SH1075 IL1072:IL1075 WUX1072:WUX1075 WLB1072:WLB1075 WBF1072:WBF1075 VRJ1072:VRJ1075 VHN1072:VHN1075 UXR1072:UXR1075 UNV1072:UNV1075 UDZ1072:UDZ1075 TUD1072:TUD1075 TKH1072:TKH1075 TAL1072:TAL1075 SQP1072:SQP1075 SGT1072:SGT1075 RWX1072:RWX1075 RNB1072:RNB1075 RDF1072:RDF1075 QTJ1072:QTJ1075 QJN1072:QJN1075 PZR1072:PZR1075 PPV1072:PPV1075 PFZ1072:PFZ1075 OWD1072:OWD1075 OMH1072:OMH1075 OCL1072:OCL1075 NSP1072:NSP1075 NIT1072:NIT1075 MYX1072:MYX1075 MPB1072:MPB1075 MFF1072:MFF1075 LVJ1072:LVJ1075 LLN1072:LLN1075 LBR1072:LBR1075 KRV1072:KRV1075 KHZ1072:KHZ1075 JYD1072:JYD1075 JOH1072:JOH1075 JEL1072:JEL1075 IUP1072:IUP1075 IKT1072:IKT1075 IAX1072:IAX1075 HRB1072:HRB1075 HHF1072:HHF1075 GXJ1072:GXJ1075 GNN1072:GNN1075 GDR1072:GDR1075 FTV1072:FTV1075 FJZ1072:FJZ1075 FAD1072:FAD1075 EQH1072:EQH1075 EGL1072:EGL1075 DWP1072:DWP1075 DMT1072:DMT1075 DCX1072:DCX1075 CTB1072:CTB1075 CJF1072:CJF1075 BZJ1072:BZJ1075 SH1077:SH1083 ACD1077:ACD1083 ALZ1077:ALZ1083 AVV1077:AVV1083 BFR1077:BFR1083 BPN1077:BPN1083 BZJ1077:BZJ1083 CJF1077:CJF1083 CTB1077:CTB1083 DCX1077:DCX1083 DMT1077:DMT1083 DWP1077:DWP1083 EGL1077:EGL1083 EQH1077:EQH1083 FAD1077:FAD1083 FJZ1077:FJZ1083 FTV1077:FTV1083 GDR1077:GDR1083 GNN1077:GNN1083 GXJ1077:GXJ1083 HHF1077:HHF1083 HRB1077:HRB1083 IAX1077:IAX1083 IKT1077:IKT1083 IUP1077:IUP1083 JEL1077:JEL1083 JOH1077:JOH1083 JYD1077:JYD1083 KHZ1077:KHZ1083 KRV1077:KRV1083 LBR1077:LBR1083 LLN1077:LLN1083 LVJ1077:LVJ1083 MFF1077:MFF1083 MPB1077:MPB1083 MYX1077:MYX1083 NIT1077:NIT1083 NSP1077:NSP1083 OCL1077:OCL1083 OMH1077:OMH1083 OWD1077:OWD1083 PFZ1077:PFZ1083 PPV1077:PPV1083 PZR1077:PZR1083 QJN1077:QJN1083 QTJ1077:QTJ1083 RDF1077:RDF1083 RNB1077:RNB1083 RWX1077:RWX1083 SGT1077:SGT1083 SQP1077:SQP1083 TAL1077:TAL1083 TKH1077:TKH1083 TUD1077:TUD1083 UDZ1077:UDZ1083 UNV1077:UNV1083 UXR1077:UXR1083 VHN1077:VHN1083 VRJ1077:VRJ1083 WBF1077:WBF1083 WLB1077:WLB1083 WUX1077:WUX1083 IL1077:IL1083 IL908:IL932 SH908:SH932 ACD908:ACD932 ALZ908:ALZ932 AVV908:AVV932 BFR908:BFR932 BPN908:BPN932 BZJ908:BZJ932 CJF908:CJF932 CTB908:CTB932 DCX908:DCX932 DMT908:DMT932 DWP908:DWP932 EGL908:EGL932 EQH908:EQH932 FAD908:FAD932 FJZ908:FJZ932 FTV908:FTV932 GDR908:GDR932 GNN908:GNN932 GXJ908:GXJ932 HHF908:HHF932 HRB908:HRB932 IAX908:IAX932 IKT908:IKT932 IUP908:IUP932 JEL908:JEL932 JOH908:JOH932 JYD908:JYD932 KHZ908:KHZ932 KRV908:KRV932 LBR908:LBR932 LLN908:LLN932 LVJ908:LVJ932 MFF908:MFF932 MPB908:MPB932 MYX908:MYX932 NIT908:NIT932 NSP908:NSP932 OCL908:OCL932 OMH908:OMH932 OWD908:OWD932 PFZ908:PFZ932 PPV908:PPV932 PZR908:PZR932 QJN908:QJN932 QTJ908:QTJ932 RDF908:RDF932 RNB908:RNB932 RWX908:RWX932 SGT908:SGT932 SQP908:SQP932 TAL908:TAL932 TKH908:TKH932 TUD908:TUD932 UDZ908:UDZ932 UNV908:UNV932 UXR908:UXR932 VHN908:VHN932 VRJ908:VRJ932 WBF908:WBF932 WLB908:WLB932 WUX908:WUX932" xr:uid="{00000000-0002-0000-0300-00004A000000}">
      <formula1>#REF!</formula1>
    </dataValidation>
    <dataValidation type="list" errorStyle="warning" allowBlank="1" showInputMessage="1" showErrorMessage="1" errorTitle="Внимание" error="Введенное значение отсутсвует в справочнике" sqref="ACO2152 SS2152 IW2152 WVI2152 WLM2152 WBQ2152 VRU2152 VHY2152 UYC2152 UOG2152 UEK2152 TUO2152 TKS2152 TAW2152 SRA2152 SHE2152 RXI2152 RNM2152 RDQ2152 QTU2152 QJY2152 QAC2152 PQG2152 PGK2152 OWO2152 OMS2152 OCW2152 NTA2152 NJE2152 MZI2152 MPM2152 MFQ2152 LVU2152 LLY2152 LCC2152 KSG2152 KIK2152 JYO2152 JOS2152 JEW2152 IVA2152 ILE2152 IBI2152 HRM2152 HHQ2152 GXU2152 GNY2152 GEC2152 FUG2152 FKK2152 FAO2152 EQS2152 EGW2152 DXA2152 DNE2152 DDI2152 CTM2152 CJQ2152 BZU2152 BPY2152 BGC2152 AWG2152 AMK2152 WVI484:WVI485 AMK405 AWG405 BGC405 BPY405 BZU405 CJQ405 CTM405 DDI405 DNE405 DXA405 EGW405 EQS405 FAO405 FKK405 FUG405 GEC405 GNY405 GXU405 HHQ405 HRM405 IBI405 ILE405 IVA405 JEW405 JOS405 JYO405 KIK405 KSG405 LCC405 LLY405 LVU405 MFQ405 MPM405 MZI405 NJE405 NTA405 OCW405 OMS405 OWO405 PGK405 PQG405 QAC405 QJY405 QTU405 RDQ405 RNM405 RXI405 SHE405 SRA405 TAW405 TKS405 TUO405 UEK405 UOG405 UYC405 VHY405 VRU405 WBQ405 WLM405 WVI405 IW405 SS405 ACO405 AWG408 BGC408 BPY408 BZU408 CJQ408 CTM408 DDI408 DNE408 DXA408 EGW408 EQS408 FAO408 FKK408 FUG408 GEC408 GNY408 GXU408 HHQ408 HRM408 IBI408 ILE408 IVA408 JEW408 JOS408 JYO408 KIK408 KSG408 LCC408 LLY408 LVU408 MFQ408 MPM408 MZI408 NJE408 NTA408 OCW408 OMS408 OWO408 PGK408 PQG408 QAC408 QJY408 QTU408 RDQ408 RNM408 RXI408 SHE408 SRA408 TAW408 TKS408 TUO408 UEK408 UOG408 UYC408 VHY408 VRU408 WBQ408 WLM408 WVI408 IW408 SS408 ACO408 ACO410 AMK410 AWG410 BGC410 BPY410 BZU410 CJQ410 CTM410 DDI410 DNE410 DXA410 EGW410 EQS410 FAO410 FKK410 FUG410 GEC410 GNY410 GXU410 HHQ410 HRM410 IBI410 ILE410 IVA410 JEW410 JOS410 JYO410 KIK410 KSG410 LCC410 LLY410 LVU410 MFQ410 MPM410 MZI410 NJE410 NTA410 OCW410 OMS410 OWO410 PGK410 PQG410 QAC410 QJY410 QTU410 RDQ410 RNM410 RXI410 SHE410 SRA410 TAW410 TKS410 TUO410 UEK410 UOG410 UYC410 VHY410 VRU410 WBQ410 WLM410 WVI410 IW410 SS410 AMK408 IW484:IW485 AWG479 AMK479 ACO479 SS479 IW479 WVI479 WLM479 WBQ479 VRU479 VHY479 UYC479 UOG479 UEK479 TUO479 TKS479 TAW479 SRA479 SHE479 RXI479 RNM479 RDQ479 QTU479 QJY479 QAC479 PQG479 PGK479 OWO479 OMS479 OCW479 NTA479 NJE479 MZI479 MPM479 MFQ479 LVU479 LLY479 LCC479 KSG479 KIK479 JYO479 JOS479 JEW479 IVA479 ILE479 IBI479 HRM479 HHQ479 GXU479 GNY479 GEC479 FUG479 FKK479 FAO479 EQS479 EGW479 DXA479 DNE479 DDI479 CTM479 CJQ479 BZU479 BPY479 BGC479 AMK475 ACO475 SS475 IW475 WVI475 WLM475 WBQ475 VRU475 VHY475 UYC475 UOG475 UEK475 TUO475 TKS475 TAW475 SRA475 SHE475 RXI475 RNM475 RDQ475 QTU475 QJY475 QAC475 PQG475 PGK475 OWO475 OMS475 OCW475 NTA475 NJE475 MZI475 MPM475 MFQ475 LVU475 LLY475 LCC475 KSG475 KIK475 JYO475 JOS475 JEW475 IVA475 ILE475 IBI475 HRM475 HHQ475 GXU475 GNY475 GEC475 FUG475 FKK475 FAO475 EQS475 EGW475 DXA475 DNE475 DDI475 CTM475 CJQ475 BZU475 BPY475 BGC475 AWG475 SS484:SS485 ACO484:ACO485 AMK484:AMK485 AWG484:AWG485 BGC484:BGC485 BPY484:BPY485 BZU484:BZU485 CJQ484:CJQ485 CTM484:CTM485 DDI484:DDI485 DNE484:DNE485 DXA484:DXA485 EGW484:EGW485 EQS484:EQS485 FAO484:FAO485 FKK484:FKK485 FUG484:FUG485 GEC484:GEC485 GNY484:GNY485 GXU484:GXU485 HHQ484:HHQ485 HRM484:HRM485 IBI484:IBI485 ILE484:ILE485 IVA484:IVA485 JEW484:JEW485 JOS484:JOS485 JYO484:JYO485 KIK484:KIK485 KSG484:KSG485 LCC484:LCC485 LLY484:LLY485 LVU484:LVU485 MFQ484:MFQ485 MPM484:MPM485 MZI484:MZI485 NJE484:NJE485 NTA484:NTA485 OCW484:OCW485 OMS484:OMS485 OWO484:OWO485 PGK484:PGK485 PQG484:PQG485 QAC484:QAC485 QJY484:QJY485 QTU484:QTU485 RDQ484:RDQ485 RNM484:RNM485 RXI484:RXI485 SHE484:SHE485 SRA484:SRA485 TAW484:TAW485 TKS484:TKS485 TUO484:TUO485 UEK484:UEK485 UOG484:UOG485 UYC484:UYC485 VHY484:VHY485 VRU484:VRU485 WBQ484:WBQ485 WLM484:WLM485 BGC422:BGC425 BPY422:BPY425 BZU422:BZU425 CJQ422:CJQ425 CTM422:CTM425 DDI422:DDI425 DNE422:DNE425 DXA422:DXA425 EGW422:EGW425 EQS422:EQS425 FAO422:FAO425 FKK422:FKK425 FUG422:FUG425 GEC422:GEC425 GNY422:GNY425 GXU422:GXU425 HHQ422:HHQ425 HRM422:HRM425 IBI422:IBI425 ILE422:ILE425 IVA422:IVA425 JEW422:JEW425 JOS422:JOS425 JYO422:JYO425 KIK422:KIK425 KSG422:KSG425 LCC422:LCC425 LLY422:LLY425 LVU422:LVU425 MFQ422:MFQ425 MPM422:MPM425 MZI422:MZI425 NJE422:NJE425 NTA422:NTA425 OCW422:OCW425 OMS422:OMS425 OWO422:OWO425 PGK422:PGK425 PQG422:PQG425 QAC422:QAC425 QJY422:QJY425 QTU422:QTU425 RDQ422:RDQ425 RNM422:RNM425 RXI422:RXI425 SHE422:SHE425 SRA422:SRA425 TAW422:TAW425 TKS422:TKS425 TUO422:TUO425 UEK422:UEK425 UOG422:UOG425 UYC422:UYC425 VHY422:VHY425 VRU422:VRU425 WBQ422:WBQ425 WLM422:WLM425 WVI422:WVI425 IW422:IW425 SS422:SS425 ACO422:ACO425 AMK422:AMK425 AWG422:AWG425 AMK429 ACO429 SS429 IW429 WVI429 WLM429 WBQ429 VRU429 VHY429 UYC429 UOG429 UEK429 TUO429 TKS429 TAW429 SRA429 SHE429 RXI429 RNM429 RDQ429 QTU429 QJY429 QAC429 PQG429 PGK429 OWO429 OMS429 OCW429 NTA429 NJE429 MZI429 MPM429 MFQ429 LVU429 LLY429 LCC429 KSG429 KIK429 JYO429 JOS429 JEW429 IVA429 ILE429 IBI429 HRM429 HHQ429 GXU429 GNY429 GEC429 FUG429 FKK429 FAO429 EQS429 EGW429 DXA429 DNE429 DDI429 CTM429 CJQ429 BZU429 BPY429 BGC429 AWG429 SS772:SS774 ACO772:ACO774 AMK772:AMK774 AWG772:AWG774 BGC772:BGC774 BPY772:BPY774 BZU772:BZU774 CJQ772:CJQ774 CTM772:CTM774 DDI772:DDI774 DNE772:DNE774 DXA772:DXA774 EGW772:EGW774 EQS772:EQS774 FAO772:FAO774 FKK772:FKK774 FUG772:FUG774 GEC772:GEC774 GNY772:GNY774 GXU772:GXU774 HHQ772:HHQ774 HRM772:HRM774 IBI772:IBI774 ILE772:ILE774 IVA772:IVA774 JEW772:JEW774 JOS772:JOS774 JYO772:JYO774 KIK772:KIK774 KSG772:KSG774 LCC772:LCC774 LLY772:LLY774 LVU772:LVU774 MFQ772:MFQ774 MPM772:MPM774 MZI772:MZI774 NJE772:NJE774 NTA772:NTA774 OCW772:OCW774 OMS772:OMS774 OWO772:OWO774 PGK772:PGK774 PQG772:PQG774 QAC772:QAC774 QJY772:QJY774 QTU772:QTU774 RDQ772:RDQ774 RNM772:RNM774 RXI772:RXI774 SHE772:SHE774 SRA772:SRA774 TAW772:TAW774 TKS772:TKS774 TUO772:TUO774 UEK772:UEK774 UOG772:UOG774 UYC772:UYC774 VHY772:VHY774 VRU772:VRU774 WBQ772:WBQ774 WLM772:WLM774 WVI772:WVI774 IW772:IW774 IW761:IW770 SS761:SS770 ACO761:ACO770 AMK761:AMK770 AWG761:AWG770 BGC761:BGC770 BPY761:BPY770 BZU761:BZU770 CJQ761:CJQ770 CTM761:CTM770 DDI761:DDI770 DNE761:DNE770 DXA761:DXA770 EGW761:EGW770 EQS761:EQS770 FAO761:FAO770 FKK761:FKK770 FUG761:FUG770 GEC761:GEC770 GNY761:GNY770 GXU761:GXU770 HHQ761:HHQ770 HRM761:HRM770 IBI761:IBI770 ILE761:ILE770 IVA761:IVA770 JEW761:JEW770 JOS761:JOS770 JYO761:JYO770 KIK761:KIK770 KSG761:KSG770 LCC761:LCC770 LLY761:LLY770 LVU761:LVU770 MFQ761:MFQ770 MPM761:MPM770 MZI761:MZI770 NJE761:NJE770 NTA761:NTA770 OCW761:OCW770 OMS761:OMS770 OWO761:OWO770 PGK761:PGK770 PQG761:PQG770 QAC761:QAC770 QJY761:QJY770 QTU761:QTU770 RDQ761:RDQ770 RNM761:RNM770 RXI761:RXI770 SHE761:SHE770 SRA761:SRA770 TAW761:TAW770 TKS761:TKS770 TUO761:TUO770 UEK761:UEK770 UOG761:UOG770 UYC761:UYC770 VHY761:VHY770 VRU761:VRU770 WBQ761:WBQ770 WLM761:WLM770 WVI761:WVI770 AWG303:AWG304 AMK303:AMK304 ACO303:ACO304 SS303:SS304 IW303:IW304 WVI303:WVI304 WLM303:WLM304 WBQ303:WBQ304 VRU303:VRU304 VHY303:VHY304 UYC303:UYC304 UOG303:UOG304 UEK303:UEK304 TUO303:TUO304 TKS303:TKS304 TAW303:TAW304 SRA303:SRA304 SHE303:SHE304 RXI303:RXI304 RNM303:RNM304 RDQ303:RDQ304 QTU303:QTU304 QJY303:QJY304 QAC303:QAC304 PQG303:PQG304 PGK303:PGK304 OWO303:OWO304 OMS303:OMS304 OCW303:OCW304 NTA303:NTA304 NJE303:NJE304 MZI303:MZI304 MPM303:MPM304 MFQ303:MFQ304 LVU303:LVU304 LLY303:LLY304 LCC303:LCC304 KSG303:KSG304 KIK303:KIK304 JYO303:JYO304 JOS303:JOS304 JEW303:JEW304 IVA303:IVA304 ILE303:ILE304 IBI303:IBI304 HRM303:HRM304 HHQ303:HHQ304 GXU303:GXU304 GNY303:GNY304 GEC303:GEC304 FUG303:FUG304 FKK303:FKK304 FAO303:FAO304 EQS303:EQS304 EGW303:EGW304 DXA303:DXA304 DNE303:DNE304 DDI303:DDI304 CTM303:CTM304 CJQ303:CJQ304 BZU303:BZU304 BPY303:BPY304 BGC303:BGC304 IW804:IW805 SS804:SS805 ACO804:ACO805 AMK804:AMK805 AWG804:AWG805 BGC804:BGC805 BPY804:BPY805 BZU804:BZU805 CJQ804:CJQ805 CTM804:CTM805 DDI804:DDI805 DNE804:DNE805 DXA804:DXA805 EGW804:EGW805 EQS804:EQS805 FAO804:FAO805 FKK804:FKK805 FUG804:FUG805 GEC804:GEC805 GNY804:GNY805 GXU804:GXU805 HHQ804:HHQ805 HRM804:HRM805 IBI804:IBI805 ILE804:ILE805 IVA804:IVA805 JEW804:JEW805 JOS804:JOS805 JYO804:JYO805 KIK804:KIK805 KSG804:KSG805 LCC804:LCC805 LLY804:LLY805 LVU804:LVU805 MFQ804:MFQ805 MPM804:MPM805 MZI804:MZI805 NJE804:NJE805 NTA804:NTA805 OCW804:OCW805 OMS804:OMS805 OWO804:OWO805 PGK804:PGK805 PQG804:PQG805 QAC804:QAC805 QJY804:QJY805 QTU804:QTU805 RDQ804:RDQ805 RNM804:RNM805 RXI804:RXI805 SHE804:SHE805 SRA804:SRA805 TAW804:TAW805 TKS804:TKS805 TUO804:TUO805 UEK804:UEK805 UOG804:UOG805 UYC804:UYC805 VHY804:VHY805 VRU804:VRU805 WBQ804:WBQ805 WLM804:WLM805 WVI804:WVI805 BPY825:BPY829 SS810:SS822 ACO810:ACO822 AMK810:AMK822 AWG810:AWG822 BGC810:BGC822 BPY810:BPY822 BZU810:BZU822 CJQ810:CJQ822 CTM810:CTM822 DDI810:DDI822 DNE810:DNE822 DXA810:DXA822 EGW810:EGW822 EQS810:EQS822 FAO810:FAO822 FKK810:FKK822 FUG810:FUG822 GEC810:GEC822 GNY810:GNY822 GXU810:GXU822 HHQ810:HHQ822 HRM810:HRM822 IBI810:IBI822 ILE810:ILE822 IVA810:IVA822 JEW810:JEW822 JOS810:JOS822 JYO810:JYO822 KIK810:KIK822 KSG810:KSG822 LCC810:LCC822 LLY810:LLY822 LVU810:LVU822 MFQ810:MFQ822 MPM810:MPM822 MZI810:MZI822 NJE810:NJE822 NTA810:NTA822 OCW810:OCW822 OMS810:OMS822 OWO810:OWO822 PGK810:PGK822 PQG810:PQG822 QAC810:QAC822 QJY810:QJY822 QTU810:QTU822 RDQ810:RDQ822 RNM810:RNM822 RXI810:RXI822 SHE810:SHE822 SRA810:SRA822 TAW810:TAW822 TKS810:TKS822 TUO810:TUO822 UEK810:UEK822 UOG810:UOG822 UYC810:UYC822 VHY810:VHY822 VRU810:VRU822 WBQ810:WBQ822 WLM810:WLM822 WVI810:WVI822 IW810:IW822 AWG825:AWG829 AMK825:AMK829 ACO825:ACO829 SS825:SS829 IW825:IW829 WVI825:WVI829 WLM825:WLM829 WBQ825:WBQ829 VRU825:VRU829 VHY825:VHY829 UYC825:UYC829 UOG825:UOG829 UEK825:UEK829 TUO825:TUO829 TKS825:TKS829 TAW825:TAW829 SRA825:SRA829 SHE825:SHE829 RXI825:RXI829 RNM825:RNM829 RDQ825:RDQ829 QTU825:QTU829 QJY825:QJY829 QAC825:QAC829 PQG825:PQG829 PGK825:PGK829 OWO825:OWO829 OMS825:OMS829 OCW825:OCW829 NTA825:NTA829 NJE825:NJE829 MZI825:MZI829 MPM825:MPM829 MFQ825:MFQ829 LVU825:LVU829 LLY825:LLY829 LCC825:LCC829 KSG825:KSG829 KIK825:KIK829 JYO825:JYO829 JOS825:JOS829 JEW825:JEW829 IVA825:IVA829 ILE825:ILE829 IBI825:IBI829 HRM825:HRM829 HHQ825:HHQ829 GXU825:GXU829 GNY825:GNY829 GEC825:GEC829 FUG825:FUG829 FKK825:FKK829 FAO825:FAO829 EQS825:EQS829 EGW825:EGW829 DXA825:DXA829 DNE825:DNE829 DDI825:DDI829 CTM825:CTM829 CJQ825:CJQ829 BZU825:BZU829 BGC825:BGC829 BGC934:BGC937 BZU934:BZU937 CJQ934:CJQ937 CTM934:CTM937 DDI934:DDI937 DNE934:DNE937 DXA934:DXA937 EGW934:EGW937 EQS934:EQS937 FAO934:FAO937 FKK934:FKK937 FUG934:FUG937 GEC934:GEC937 GNY934:GNY937 GXU934:GXU937 HHQ934:HHQ937 HRM934:HRM937 IBI934:IBI937 ILE934:ILE937 IVA934:IVA937 JEW934:JEW937 JOS934:JOS937 JYO934:JYO937 KIK934:KIK937 KSG934:KSG937 LCC934:LCC937 LLY934:LLY937 LVU934:LVU937 MFQ934:MFQ937 MPM934:MPM937 MZI934:MZI937 NJE934:NJE937 NTA934:NTA937 OCW934:OCW937 OMS934:OMS937 OWO934:OWO937 PGK934:PGK937 PQG934:PQG937 QAC934:QAC937 QJY934:QJY937 QTU934:QTU937 RDQ934:RDQ937 RNM934:RNM937 RXI934:RXI937 SHE934:SHE937 SRA934:SRA937 TAW934:TAW937 TKS934:TKS937 TUO934:TUO937 UEK934:UEK937 UOG934:UOG937 UYC934:UYC937 VHY934:VHY937 VRU934:VRU937 WBQ934:WBQ937 WLM934:WLM937 WVI934:WVI937 IW934:IW937 SS934:SS937 ACO934:ACO937 AMK934:AMK937 AWG934:AWG937 BPY934:BPY937 WLM886:WLM893 WVI886:WVI893 IW886:IW893 SS886:SS893 ACO886:ACO893 AMK886:AMK893 AWG886:AWG893 BGC886:BGC893 BPY886:BPY893 BZU886:BZU893 CJQ886:CJQ893 CTM886:CTM893 DDI886:DDI893 DNE886:DNE893 DXA886:DXA893 EGW886:EGW893 EQS886:EQS893 FAO886:FAO893 FKK886:FKK893 FUG886:FUG893 GEC886:GEC893 GNY886:GNY893 GXU886:GXU893 HHQ886:HHQ893 HRM886:HRM893 IBI886:IBI893 ILE886:ILE893 IVA886:IVA893 JEW886:JEW893 JOS886:JOS893 JYO886:JYO893 KIK886:KIK893 KSG886:KSG893 LCC886:LCC893 LLY886:LLY893 LVU886:LVU893 MFQ886:MFQ893 MPM886:MPM893 MZI886:MZI893 NJE886:NJE893 NTA886:NTA893 OCW886:OCW893 OMS886:OMS893 OWO886:OWO893 PGK886:PGK893 PQG886:PQG893 QAC886:QAC893 QJY886:QJY893 QTU886:QTU893 RDQ886:RDQ893 RNM886:RNM893 RXI886:RXI893 SHE886:SHE893 SRA886:SRA893 TAW886:TAW893 TKS886:TKS893 TUO886:TUO893 UEK886:UEK893 UOG886:UOG893 UYC886:UYC893 VHY886:VHY893 VRU886:VRU893 WBQ886:WBQ893 ACO1060:ACO1063 AMK1060:AMK1063 AWG1060:AWG1063 BGC1060:BGC1063 BPY1060:BPY1063 BZU1060:BZU1063 CJQ1060:CJQ1063 CTM1060:CTM1063 DDI1060:DDI1063 DNE1060:DNE1063 DXA1060:DXA1063 EGW1060:EGW1063 EQS1060:EQS1063 FAO1060:FAO1063 FKK1060:FKK1063 FUG1060:FUG1063 GEC1060:GEC1063 GNY1060:GNY1063 GXU1060:GXU1063 HHQ1060:HHQ1063 HRM1060:HRM1063 IBI1060:IBI1063 ILE1060:ILE1063 IVA1060:IVA1063 JEW1060:JEW1063 JOS1060:JOS1063 JYO1060:JYO1063 KIK1060:KIK1063 KSG1060:KSG1063 LCC1060:LCC1063 LLY1060:LLY1063 LVU1060:LVU1063 MFQ1060:MFQ1063 MPM1060:MPM1063 MZI1060:MZI1063 NJE1060:NJE1063 NTA1060:NTA1063 OCW1060:OCW1063 OMS1060:OMS1063 OWO1060:OWO1063 PGK1060:PGK1063 PQG1060:PQG1063 QAC1060:QAC1063 QJY1060:QJY1063 QTU1060:QTU1063 RDQ1060:RDQ1063 RNM1060:RNM1063 RXI1060:RXI1063 SHE1060:SHE1063 SRA1060:SRA1063 TAW1060:TAW1063 TKS1060:TKS1063 TUO1060:TUO1063 UEK1060:UEK1063 UOG1060:UOG1063 UYC1060:UYC1063 VHY1060:VHY1063 VRU1060:VRU1063 WBQ1060:WBQ1063 WLM1060:WLM1063 WVI1060:WVI1063 IW1060:IW1063 SS1060:SS1063 BPY1065:BPY1070 BZU1065:BZU1070 CJQ1065:CJQ1070 CTM1065:CTM1070 DDI1065:DDI1070 DNE1065:DNE1070 DXA1065:DXA1070 EGW1065:EGW1070 EQS1065:EQS1070 FAO1065:FAO1070 FKK1065:FKK1070 FUG1065:FUG1070 GEC1065:GEC1070 GNY1065:GNY1070 GXU1065:GXU1070 HHQ1065:HHQ1070 HRM1065:HRM1070 IBI1065:IBI1070 ILE1065:ILE1070 IVA1065:IVA1070 JEW1065:JEW1070 JOS1065:JOS1070 JYO1065:JYO1070 KIK1065:KIK1070 KSG1065:KSG1070 LCC1065:LCC1070 LLY1065:LLY1070 LVU1065:LVU1070 MFQ1065:MFQ1070 MPM1065:MPM1070 MZI1065:MZI1070 NJE1065:NJE1070 NTA1065:NTA1070 OCW1065:OCW1070 OMS1065:OMS1070 OWO1065:OWO1070 PGK1065:PGK1070 PQG1065:PQG1070 QAC1065:QAC1070 QJY1065:QJY1070 QTU1065:QTU1070 RDQ1065:RDQ1070 RNM1065:RNM1070 RXI1065:RXI1070 SHE1065:SHE1070 SRA1065:SRA1070 TAW1065:TAW1070 TKS1065:TKS1070 TUO1065:TUO1070 UEK1065:UEK1070 UOG1065:UOG1070 UYC1065:UYC1070 VHY1065:VHY1070 VRU1065:VRU1070 WBQ1065:WBQ1070 WLM1065:WLM1070 WVI1065:WVI1070 IW1065:IW1070 SS1065:SS1070 ACO1065:ACO1070 AMK1065:AMK1070 AWG1065:AWG1070 BGC1065:BGC1070 BGC1072:BGC1075 BPY1072:BPY1075 AWG1072:AWG1075 AMK1072:AMK1075 ACO1072:ACO1075 SS1072:SS1075 IW1072:IW1075 WVI1072:WVI1075 WLM1072:WLM1075 WBQ1072:WBQ1075 VRU1072:VRU1075 VHY1072:VHY1075 UYC1072:UYC1075 UOG1072:UOG1075 UEK1072:UEK1075 TUO1072:TUO1075 TKS1072:TKS1075 TAW1072:TAW1075 SRA1072:SRA1075 SHE1072:SHE1075 RXI1072:RXI1075 RNM1072:RNM1075 RDQ1072:RDQ1075 QTU1072:QTU1075 QJY1072:QJY1075 QAC1072:QAC1075 PQG1072:PQG1075 PGK1072:PGK1075 OWO1072:OWO1075 OMS1072:OMS1075 OCW1072:OCW1075 NTA1072:NTA1075 NJE1072:NJE1075 MZI1072:MZI1075 MPM1072:MPM1075 MFQ1072:MFQ1075 LVU1072:LVU1075 LLY1072:LLY1075 LCC1072:LCC1075 KSG1072:KSG1075 KIK1072:KIK1075 JYO1072:JYO1075 JOS1072:JOS1075 JEW1072:JEW1075 IVA1072:IVA1075 ILE1072:ILE1075 IBI1072:IBI1075 HRM1072:HRM1075 HHQ1072:HHQ1075 GXU1072:GXU1075 GNY1072:GNY1075 GEC1072:GEC1075 FUG1072:FUG1075 FKK1072:FKK1075 FAO1072:FAO1075 EQS1072:EQS1075 EGW1072:EGW1075 DXA1072:DXA1075 DNE1072:DNE1075 DDI1072:DDI1075 CTM1072:CTM1075 CJQ1072:CJQ1075 BZU1072:BZU1075 SS1077:SS1083 ACO1077:ACO1083 AMK1077:AMK1083 AWG1077:AWG1083 BGC1077:BGC1083 BPY1077:BPY1083 BZU1077:BZU1083 CJQ1077:CJQ1083 CTM1077:CTM1083 DDI1077:DDI1083 DNE1077:DNE1083 DXA1077:DXA1083 EGW1077:EGW1083 EQS1077:EQS1083 FAO1077:FAO1083 FKK1077:FKK1083 FUG1077:FUG1083 GEC1077:GEC1083 GNY1077:GNY1083 GXU1077:GXU1083 HHQ1077:HHQ1083 HRM1077:HRM1083 IBI1077:IBI1083 ILE1077:ILE1083 IVA1077:IVA1083 JEW1077:JEW1083 JOS1077:JOS1083 JYO1077:JYO1083 KIK1077:KIK1083 KSG1077:KSG1083 LCC1077:LCC1083 LLY1077:LLY1083 LVU1077:LVU1083 MFQ1077:MFQ1083 MPM1077:MPM1083 MZI1077:MZI1083 NJE1077:NJE1083 NTA1077:NTA1083 OCW1077:OCW1083 OMS1077:OMS1083 OWO1077:OWO1083 PGK1077:PGK1083 PQG1077:PQG1083 QAC1077:QAC1083 QJY1077:QJY1083 QTU1077:QTU1083 RDQ1077:RDQ1083 RNM1077:RNM1083 RXI1077:RXI1083 SHE1077:SHE1083 SRA1077:SRA1083 TAW1077:TAW1083 TKS1077:TKS1083 TUO1077:TUO1083 UEK1077:UEK1083 UOG1077:UOG1083 UYC1077:UYC1083 VHY1077:VHY1083 VRU1077:VRU1083 WBQ1077:WBQ1083 WLM1077:WLM1083 WVI1077:WVI1083 IW1077:IW1083 IW908:IW932 SS908:SS932 ACO908:ACO932 AMK908:AMK932 AWG908:AWG932 BGC908:BGC932 BPY908:BPY932 BZU908:BZU932 CJQ908:CJQ932 CTM908:CTM932 DDI908:DDI932 DNE908:DNE932 DXA908:DXA932 EGW908:EGW932 EQS908:EQS932 FAO908:FAO932 FKK908:FKK932 FUG908:FUG932 GEC908:GEC932 GNY908:GNY932 GXU908:GXU932 HHQ908:HHQ932 HRM908:HRM932 IBI908:IBI932 ILE908:ILE932 IVA908:IVA932 JEW908:JEW932 JOS908:JOS932 JYO908:JYO932 KIK908:KIK932 KSG908:KSG932 LCC908:LCC932 LLY908:LLY932 LVU908:LVU932 MFQ908:MFQ932 MPM908:MPM932 MZI908:MZI932 NJE908:NJE932 NTA908:NTA932 OCW908:OCW932 OMS908:OMS932 OWO908:OWO932 PGK908:PGK932 PQG908:PQG932 QAC908:QAC932 QJY908:QJY932 QTU908:QTU932 RDQ908:RDQ932 RNM908:RNM932 RXI908:RXI932 SHE908:SHE932 SRA908:SRA932 TAW908:TAW932 TKS908:TKS932 TUO908:TUO932 UEK908:UEK932 UOG908:UOG932 UYC908:UYC932 VHY908:VHY932 VRU908:VRU932 WBQ908:WBQ932 WLM908:WLM932 WVI908:WVI932" xr:uid="{00000000-0002-0000-0300-00004B000000}">
      <formula1>#REF!</formula1>
    </dataValidation>
    <dataValidation type="list" allowBlank="1" showInputMessage="1" showErrorMessage="1" errorTitle="Внимание" error="Введено недопустимое значение" sqref="ADE2152:ADG2152 TI2152:TK2152 JM2152:JO2152 WVY2152:WWA2152 WMC2152:WME2152 WBO2152 VRS2152 VHW2152 UYA2152 UOE2152 UEI2152 TUM2152 TKQ2152 TAU2152 SQY2152 SHC2152 RXG2152 RNK2152 RDO2152 QTS2152 QJW2152 QAA2152 PQE2152 PGI2152 OWM2152 OMQ2152 OCU2152 NSY2152 NJC2152 MZG2152 MPK2152 MFO2152 LVS2152 LLW2152 LCA2152 KSE2152 KII2152 JYM2152 JOQ2152 JEU2152 IUY2152 ILC2152 IBG2152 HRK2152 HHO2152 GXS2152 GNW2152 GEA2152 FUE2152 FKI2152 FAM2152 EQQ2152 EGU2152 DWY2152 DNC2152 DDG2152 CTK2152 CJO2152 BZS2152 BPW2152 BGA2152 AWE2152 AMI2152 ACM2152 SQ2152 IU2152 WVG2152 WLK2152 WBR2152 VRV2152 VHZ2152 UYD2152 UOH2152 UEL2152 TUP2152 TKT2152 TAX2152 SRB2152 SHF2152 RXJ2152 RNN2152 RDR2152 QTV2152 QJZ2152 QAD2152 PQH2152 PGL2152 OWP2152 OMT2152 OCX2152 NTB2152 NJF2152 MZJ2152 MPN2152 MFR2152 LVV2152 LLZ2152 LCD2152 KSH2152 KIL2152 JYP2152 JOT2152 JEX2152 IVB2152 ILF2152 IBJ2152 HRN2152 HHR2152 GXV2152 GNZ2152 GED2152 FUH2152 FKL2152 FAP2152 EQT2152 EGX2152 DXB2152 DNF2152 DDJ2152 CTN2152 CJR2152 BZV2152 BPZ2152 BGD2152 AWH2152 AML2152 ACP2152 ST2152 IX2152 WVJ2152 WLN2152 SZ2152 ACV2152 AMR2152 AWN2152 BGJ2152 BQF2152 CAB2152 CJX2152 CTT2152 DDP2152 DNL2152 DXH2152 EHD2152 EQZ2152 FAV2152 FKR2152 FUN2152 GEJ2152 GOF2152 GYB2152 HHX2152 HRT2152 IBP2152 ILL2152 IVH2152 JFD2152 JOZ2152 JYV2152 KIR2152 KSN2152 LCJ2152 LMF2152 LWB2152 MFX2152 MPT2152 MZP2152 NJL2152 NTH2152 ODD2152 OMZ2152 OWV2152 PGR2152 PQN2152 QAJ2152 QKF2152 QUB2152 RDX2152 RNT2152 RXP2152 SHL2152 SRH2152 TBD2152 TKZ2152 TUV2152 UER2152 UON2152 UYJ2152 VIF2152 VSB2152 WBX2152 WLT2152 WVP2152 JD2152 WCG2152:WCI2152 VSK2152:VSM2152 VIO2152:VIQ2152 UYS2152:UYU2152 UOW2152:UOY2152 UFA2152:UFC2152 TVE2152:TVG2152 TLI2152:TLK2152 TBM2152:TBO2152 SRQ2152:SRS2152 SHU2152:SHW2152 RXY2152:RYA2152 ROC2152:ROE2152 REG2152:REI2152 QUK2152:QUM2152 QKO2152:QKQ2152 QAS2152:QAU2152 PQW2152:PQY2152 PHA2152:PHC2152 OXE2152:OXG2152 ONI2152:ONK2152 ODM2152:ODO2152 NTQ2152:NTS2152 NJU2152:NJW2152 MZY2152:NAA2152 MQC2152:MQE2152 MGG2152:MGI2152 LWK2152:LWM2152 LMO2152:LMQ2152 LCS2152:LCU2152 KSW2152:KSY2152 KJA2152:KJC2152 JZE2152:JZG2152 JPI2152:JPK2152 JFM2152:JFO2152 IVQ2152:IVS2152 ILU2152:ILW2152 IBY2152:ICA2152 HSC2152:HSE2152 HIG2152:HII2152 GYK2152:GYM2152 GOO2152:GOQ2152 GES2152:GEU2152 FUW2152:FUY2152 FLA2152:FLC2152 FBE2152:FBG2152 ERI2152:ERK2152 EHM2152:EHO2152 DXQ2152:DXS2152 DNU2152:DNW2152 DDY2152:DEA2152 CUC2152:CUE2152 CKG2152:CKI2152 CAK2152:CAM2152 BQO2152:BQQ2152 BGS2152:BGU2152 AWW2152:AWY2152 ANA2152:ANC2152 ANA303:ANC304 ADE303:ADG304 TI303:TK304 JM303:JO304 WVY303:WWA304 WMC303:WME304 WBO303:WBO304 VRS303:VRS304 VHW303:VHW304 UYA303:UYA304 UOE303:UOE304 UEI303:UEI304 TUM303:TUM304 TKQ303:TKQ304 TAU303:TAU304 SQY303:SQY304 SHC303:SHC304 RXG303:RXG304 RNK303:RNK304 RDO303:RDO304 QTS303:QTS304 QJW303:QJW304 QAA303:QAA304 PQE303:PQE304 PGI303:PGI304 OWM303:OWM304 OMQ303:OMQ304 OCU303:OCU304 NSY303:NSY304 NJC303:NJC304 MZG303:MZG304 MPK303:MPK304 MFO303:MFO304 LVS303:LVS304 LLW303:LLW304 LCA303:LCA304 KSE303:KSE304 KII303:KII304 JYM303:JYM304 JOQ303:JOQ304 JEU303:JEU304 IUY303:IUY304 ILC303:ILC304 IBG303:IBG304 HRK303:HRK304 HHO303:HHO304 GXS303:GXS304 GNW303:GNW304 GEA303:GEA304 FUE303:FUE304 FKI303:FKI304 FAM303:FAM304 EQQ303:EQQ304 EGU303:EGU304 DWY303:DWY304 DNC303:DNC304 DDG303:DDG304 CTK303:CTK304 CJO303:CJO304 BZS303:BZS304 BPW303:BPW304 BGA303:BGA304 AWE303:AWE304 AMI303:AMI304 ACM303:ACM304 SQ303:SQ304 IU303:IU304 WVG303:WVG304 WLK303:WLK304 WBR303:WBR304 VRV303:VRV304 VHZ303:VHZ304 UYD303:UYD304 UOH303:UOH304 UEL303:UEL304 TUP303:TUP304 TKT303:TKT304 TAX303:TAX304 SRB303:SRB304 SHF303:SHF304 RXJ303:RXJ304 RNN303:RNN304 RDR303:RDR304 QTV303:QTV304 QJZ303:QJZ304 QAD303:QAD304 PQH303:PQH304 PGL303:PGL304 OWP303:OWP304 OMT303:OMT304 OCX303:OCX304 NTB303:NTB304 NJF303:NJF304 MZJ303:MZJ304 MPN303:MPN304 MFR303:MFR304 LVV303:LVV304 LLZ303:LLZ304 LCD303:LCD304 KSH303:KSH304 KIL303:KIL304 JYP303:JYP304 JOT303:JOT304 JEX303:JEX304 IVB303:IVB304 ILF303:ILF304 IBJ303:IBJ304 HRN303:HRN304 HHR303:HHR304 GXV303:GXV304 GNZ303:GNZ304 GED303:GED304 FUH303:FUH304 FKL303:FKL304 FAP303:FAP304 EQT303:EQT304 EGX303:EGX304 DXB303:DXB304 DNF303:DNF304 DDJ303:DDJ304 CTN303:CTN304 CJR303:CJR304 BZV303:BZV304 BPZ303:BPZ304 BGD303:BGD304 AWH303:AWH304 AML303:AML304 ACP303:ACP304 ST303:ST304 IX303:IX304 WVJ303:WVJ304 WLN303:WLN304 SZ303:SZ304 ACV303:ACV304 AMR303:AMR304 AWN303:AWN304 BGJ303:BGJ304 BQF303:BQF304 CAB303:CAB304 CJX303:CJX304 CTT303:CTT304 DDP303:DDP304 DNL303:DNL304 DXH303:DXH304 EHD303:EHD304 EQZ303:EQZ304 FAV303:FAV304 FKR303:FKR304 FUN303:FUN304 GEJ303:GEJ304 GOF303:GOF304 GYB303:GYB304 HHX303:HHX304 HRT303:HRT304 IBP303:IBP304 ILL303:ILL304 IVH303:IVH304 JFD303:JFD304 JOZ303:JOZ304 JYV303:JYV304 KIR303:KIR304 KSN303:KSN304 LCJ303:LCJ304 LMF303:LMF304 LWB303:LWB304 MFX303:MFX304 MPT303:MPT304 MZP303:MZP304 NJL303:NJL304 NTH303:NTH304 ODD303:ODD304 OMZ303:OMZ304 OWV303:OWV304 PGR303:PGR304 PQN303:PQN304 QAJ303:QAJ304 QKF303:QKF304 QUB303:QUB304 RDX303:RDX304 RNT303:RNT304 RXP303:RXP304 SHL303:SHL304 SRH303:SRH304 TBD303:TBD304 TKZ303:TKZ304 TUV303:TUV304 UER303:UER304 UON303:UON304 UYJ303:UYJ304 VIF303:VIF304 VSB303:VSB304 WBX303:WBX304 WLT303:WLT304 WVP303:WVP304 JD303:JD304 WCG303:WCI304 VSK303:VSM304 VIO303:VIQ304 UYS303:UYU304 UOW303:UOY304 UFA303:UFC304 TVE303:TVG304 TLI303:TLK304 TBM303:TBO304 SRQ303:SRS304 SHU303:SHW304 RXY303:RYA304 ROC303:ROE304 REG303:REI304 QUK303:QUM304 QKO303:QKQ304 QAS303:QAU304 PQW303:PQY304 PHA303:PHC304 OXE303:OXG304 ONI303:ONK304 ODM303:ODO304 NTQ303:NTS304 NJU303:NJW304 MZY303:NAA304 MQC303:MQE304 MGG303:MGI304 LWK303:LWM304 LMO303:LMQ304 LCS303:LCU304 KSW303:KSY304 KJA303:KJC304 JZE303:JZG304 JPI303:JPK304 JFM303:JFO304 IVQ303:IVS304 ILU303:ILW304 IBY303:ICA304 HSC303:HSE304 HIG303:HII304 GYK303:GYM304 GOO303:GOQ304 GES303:GEU304 FUW303:FUY304 FLA303:FLC304 FBE303:FBG304 ERI303:ERK304 EHM303:EHO304 DXQ303:DXS304 DNU303:DNW304 DDY303:DEA304 CUC303:CUE304 CKG303:CKI304 CAK303:CAM304 BQO303:BQQ304 BGS303:BGU304 AWW303:AWY304 ANA429:ANC429 AWW405:AWY405 BGS405:BGU405 BQO405:BQQ405 CAK405:CAM405 CKG405:CKI405 CUC405:CUE405 DDY405:DEA405 DNU405:DNW405 DXQ405:DXS405 EHM405:EHO405 ERI405:ERK405 FBE405:FBG405 FLA405:FLC405 FUW405:FUY405 GES405:GEU405 GOO405:GOQ405 GYK405:GYM405 HIG405:HII405 HSC405:HSE405 IBY405:ICA405 ILU405:ILW405 IVQ405:IVS405 JFM405:JFO405 JPI405:JPK405 JZE405:JZG405 KJA405:KJC405 KSW405:KSY405 LCS405:LCU405 LMO405:LMQ405 LWK405:LWM405 MGG405:MGI405 MQC405:MQE405 MZY405:NAA405 NJU405:NJW405 NTQ405:NTS405 ODM405:ODO405 ONI405:ONK405 OXE405:OXG405 PHA405:PHC405 PQW405:PQY405 QAS405:QAU405 QKO405:QKQ405 QUK405:QUM405 REG405:REI405 ROC405:ROE405 RXY405:RYA405 SHU405:SHW405 SRQ405:SRS405 TBM405:TBO405 TLI405:TLK405 TVE405:TVG405 UFA405:UFC405 UOW405:UOY405 UYS405:UYU405 VIO405:VIQ405 VSK405:VSM405 WCG405:WCI405 JD405 WVP405 WLT405 WBX405 VSB405 VIF405 UYJ405 UON405 UER405 TUV405 TKZ405 TBD405 SRH405 SHL405 RXP405 RNT405 RDX405 QUB405 QKF405 QAJ405 PQN405 PGR405 OWV405 OMZ405 ODD405 NTH405 NJL405 MZP405 MPT405 MFX405 LWB405 LMF405 LCJ405 KSN405 KIR405 JYV405 JOZ405 JFD405 IVH405 ILL405 IBP405 HRT405 HHX405 GYB405 GOF405 GEJ405 FUN405 FKR405 FAV405 EQZ405 EHD405 DXH405 DNL405 DDP405 CTT405 CJX405 CAB405 BQF405 BGJ405 AWN405 AMR405 ACV405 SZ405 WLN405 WVJ405 IX405 ST405 ACP405 AML405 AWH405 BGD405 BPZ405 BZV405 CJR405 CTN405 DDJ405 DNF405 DXB405 EGX405 EQT405 FAP405 FKL405 FUH405 GED405 GNZ405 GXV405 HHR405 HRN405 IBJ405 ILF405 IVB405 JEX405 JOT405 JYP405 KIL405 KSH405 LCD405 LLZ405 LVV405 MFR405 MPN405 MZJ405 NJF405 NTB405 OCX405 OMT405 OWP405 PGL405 PQH405 QAD405 QJZ405 QTV405 RDR405 RNN405 RXJ405 SHF405 SRB405 TAX405 TKT405 TUP405 UEL405 UOH405 UYD405 VHZ405 VRV405 WBR405 WLK405 WVG405 IU405 SQ405 ACM405 AMI405 AWE405 BGA405 BPW405 BZS405 CJO405 CTK405 DDG405 DNC405 DWY405 EGU405 EQQ405 FAM405 FKI405 FUE405 GEA405 GNW405 GXS405 HHO405 HRK405 IBG405 ILC405 IUY405 JEU405 JOQ405 JYM405 KII405 KSE405 LCA405 LLW405 LVS405 MFO405 MPK405 MZG405 NJC405 NSY405 OCU405 OMQ405 OWM405 PGI405 PQE405 QAA405 QJW405 QTS405 RDO405 RNK405 RXG405 SHC405 SQY405 TAU405 TKQ405 TUM405 UEI405 UOE405 UYA405 VHW405 VRS405 WBO405 WMC405:WME405 WVY405:WWA405 JM405:JO405 TI405:TK405 ADE405:ADG405 AWW408:AWY408 BGS408:BGU408 BQO408:BQQ408 CAK408:CAM408 CKG408:CKI408 CUC408:CUE408 DDY408:DEA408 DNU408:DNW408 DXQ408:DXS408 EHM408:EHO408 ERI408:ERK408 FBE408:FBG408 FLA408:FLC408 FUW408:FUY408 GES408:GEU408 GOO408:GOQ408 GYK408:GYM408 HIG408:HII408 HSC408:HSE408 IBY408:ICA408 ILU408:ILW408 IVQ408:IVS408 JFM408:JFO408 JPI408:JPK408 JZE408:JZG408 KJA408:KJC408 KSW408:KSY408 LCS408:LCU408 LMO408:LMQ408 LWK408:LWM408 MGG408:MGI408 MQC408:MQE408 MZY408:NAA408 NJU408:NJW408 NTQ408:NTS408 ODM408:ODO408 ONI408:ONK408 OXE408:OXG408 PHA408:PHC408 PQW408:PQY408 QAS408:QAU408 QKO408:QKQ408 QUK408:QUM408 REG408:REI408 ROC408:ROE408 RXY408:RYA408 SHU408:SHW408 SRQ408:SRS408 TBM408:TBO408 TLI408:TLK408 TVE408:TVG408 UFA408:UFC408 UOW408:UOY408 UYS408:UYU408 VIO408:VIQ408 VSK408:VSM408 WCG408:WCI408 JD408 WVP408 WLT408 WBX408 VSB408 VIF408 UYJ408 UON408 UER408 TUV408 TKZ408 TBD408 SRH408 SHL408 RXP408 RNT408 RDX408 QUB408 QKF408 QAJ408 PQN408 PGR408 OWV408 OMZ408 ODD408 NTH408 NJL408 MZP408 MPT408 MFX408 LWB408 LMF408 LCJ408 KSN408 KIR408 JYV408 JOZ408 JFD408 IVH408 ILL408 IBP408 HRT408 HHX408 GYB408 GOF408 GEJ408 FUN408 FKR408 FAV408 EQZ408 EHD408 DXH408 DNL408 DDP408 CTT408 CJX408 CAB408 BQF408 BGJ408 AWN408 AMR408 ACV408 SZ408 WLN408 WVJ408 IX408 ST408 ACP408 AML408 AWH408 BGD408 BPZ408 BZV408 CJR408 CTN408 DDJ408 DNF408 DXB408 EGX408 EQT408 FAP408 FKL408 FUH408 GED408 GNZ408 GXV408 HHR408 HRN408 IBJ408 ILF408 IVB408 JEX408 JOT408 JYP408 KIL408 KSH408 LCD408 LLZ408 LVV408 MFR408 MPN408 MZJ408 NJF408 NTB408 OCX408 OMT408 OWP408 PGL408 PQH408 QAD408 QJZ408 QTV408 RDR408 RNN408 RXJ408 SHF408 SRB408 TAX408 TKT408 TUP408 UEL408 UOH408 UYD408 VHZ408 VRV408 WBR408 WLK408 WVG408 IU408 SQ408 ACM408 AMI408 AWE408 BGA408 BPW408 BZS408 CJO408 CTK408 DDG408 DNC408 DWY408 EGU408 EQQ408 FAM408 FKI408 FUE408 GEA408 GNW408 GXS408 HHO408 HRK408 IBG408 ILC408 IUY408 JEU408 JOQ408 JYM408 KII408 KSE408 LCA408 LLW408 LVS408 MFO408 MPK408 MZG408 NJC408 NSY408 OCU408 OMQ408 OWM408 PGI408 PQE408 QAA408 QJW408 QTS408 RDO408 RNK408 RXG408 SHC408 SQY408 TAU408 TKQ408 TUM408 UEI408 UOE408 UYA408 VHW408 VRS408 WBO408 WMC408:WME408 WVY408:WWA408 JM408:JO408 TI408:TK408 ADE408:ADG408 ADE410:ADG410 ANA410:ANC410 AWW410:AWY410 BGS410:BGU410 BQO410:BQQ410 CAK410:CAM410 CKG410:CKI410 CUC410:CUE410 DDY410:DEA410 DNU410:DNW410 DXQ410:DXS410 EHM410:EHO410 ERI410:ERK410 FBE410:FBG410 FLA410:FLC410 FUW410:FUY410 GES410:GEU410 GOO410:GOQ410 GYK410:GYM410 HIG410:HII410 HSC410:HSE410 IBY410:ICA410 ILU410:ILW410 IVQ410:IVS410 JFM410:JFO410 JPI410:JPK410 JZE410:JZG410 KJA410:KJC410 KSW410:KSY410 LCS410:LCU410 LMO410:LMQ410 LWK410:LWM410 MGG410:MGI410 MQC410:MQE410 MZY410:NAA410 NJU410:NJW410 NTQ410:NTS410 ODM410:ODO410 ONI410:ONK410 OXE410:OXG410 PHA410:PHC410 PQW410:PQY410 QAS410:QAU410 QKO410:QKQ410 QUK410:QUM410 REG410:REI410 ROC410:ROE410 RXY410:RYA410 SHU410:SHW410 SRQ410:SRS410 TBM410:TBO410 TLI410:TLK410 TVE410:TVG410 UFA410:UFC410 UOW410:UOY410 UYS410:UYU410 VIO410:VIQ410 VSK410:VSM410 WCG410:WCI410 JD410 WVP410 WLT410 WBX410 VSB410 VIF410 UYJ410 UON410 UER410 TUV410 TKZ410 TBD410 SRH410 SHL410 RXP410 RNT410 RDX410 QUB410 QKF410 QAJ410 PQN410 PGR410 OWV410 OMZ410 ODD410 NTH410 NJL410 MZP410 MPT410 MFX410 LWB410 LMF410 LCJ410 KSN410 KIR410 JYV410 JOZ410 JFD410 IVH410 ILL410 IBP410 HRT410 HHX410 GYB410 GOF410 GEJ410 FUN410 FKR410 FAV410 EQZ410 EHD410 DXH410 DNL410 DDP410 CTT410 CJX410 CAB410 BQF410 BGJ410 AWN410 AMR410 ACV410 SZ410 WLN410 WVJ410 IX410 ST410 ACP410 AML410 AWH410 BGD410 BPZ410 BZV410 CJR410 CTN410 DDJ410 DNF410 DXB410 EGX410 EQT410 FAP410 FKL410 FUH410 GED410 GNZ410 GXV410 HHR410 HRN410 IBJ410 ILF410 IVB410 JEX410 JOT410 JYP410 KIL410 KSH410 LCD410 LLZ410 LVV410 MFR410 MPN410 MZJ410 NJF410 NTB410 OCX410 OMT410 OWP410 PGL410 PQH410 QAD410 QJZ410 QTV410 RDR410 RNN410 RXJ410 SHF410 SRB410 TAX410 TKT410 TUP410 UEL410 UOH410 UYD410 VHZ410 VRV410 WBR410 WLK410 WVG410 IU410 SQ410 ACM410 AMI410 AWE410 BGA410 BPW410 BZS410 CJO410 CTK410 DDG410 DNC410 DWY410 EGU410 EQQ410 FAM410 FKI410 FUE410 GEA410 GNW410 GXS410 HHO410 HRK410 IBG410 ILC410 IUY410 JEU410 JOQ410 JYM410 KII410 KSE410 LCA410 LLW410 LVS410 MFO410 MPK410 MZG410 NJC410 NSY410 OCU410 OMQ410 OWM410 PGI410 PQE410 QAA410 QJW410 QTS410 RDO410 RNK410 RXG410 SHC410 SQY410 TAU410 TKQ410 TUM410 UEI410 UOE410 UYA410 VHW410 VRS410 WBO410 WMC410:WME410 WVY410:WWA410 JM410:JO410 TI410:TK410 ANA408:ANC408 ANA405:ANC405 ANA422:ANC425 AWW422:AWY425 BGS422:BGU425 BQO422:BQQ425 CAK422:CAM425 CKG422:CKI425 CUC422:CUE425 DDY422:DEA425 DNU422:DNW425 DXQ422:DXS425 EHM422:EHO425 ERI422:ERK425 FBE422:FBG425 FLA422:FLC425 FUW422:FUY425 GES422:GEU425 GOO422:GOQ425 GYK422:GYM425 HIG422:HII425 HSC422:HSE425 IBY422:ICA425 ILU422:ILW425 IVQ422:IVS425 JFM422:JFO425 JPI422:JPK425 JZE422:JZG425 KJA422:KJC425 KSW422:KSY425 LCS422:LCU425 LMO422:LMQ425 LWK422:LWM425 MGG422:MGI425 MQC422:MQE425 MZY422:NAA425 NJU422:NJW425 NTQ422:NTS425 ODM422:ODO425 ONI422:ONK425 OXE422:OXG425 PHA422:PHC425 PQW422:PQY425 QAS422:QAU425 QKO422:QKQ425 QUK422:QUM425 REG422:REI425 ROC422:ROE425 RXY422:RYA425 SHU422:SHW425 SRQ422:SRS425 TBM422:TBO425 TLI422:TLK425 TVE422:TVG425 UFA422:UFC425 UOW422:UOY425 UYS422:UYU425 VIO422:VIQ425 VSK422:VSM425 WCG422:WCI425 JD422:JD425 WVP422:WVP425 WLT422:WLT425 WBX422:WBX425 VSB422:VSB425 VIF422:VIF425 UYJ422:UYJ425 UON422:UON425 UER422:UER425 TUV422:TUV425 TKZ422:TKZ425 TBD422:TBD425 SRH422:SRH425 SHL422:SHL425 RXP422:RXP425 RNT422:RNT425 RDX422:RDX425 QUB422:QUB425 QKF422:QKF425 QAJ422:QAJ425 PQN422:PQN425 PGR422:PGR425 OWV422:OWV425 OMZ422:OMZ425 ODD422:ODD425 NTH422:NTH425 NJL422:NJL425 MZP422:MZP425 MPT422:MPT425 MFX422:MFX425 LWB422:LWB425 LMF422:LMF425 LCJ422:LCJ425 KSN422:KSN425 KIR422:KIR425 JYV422:JYV425 JOZ422:JOZ425 JFD422:JFD425 IVH422:IVH425 ILL422:ILL425 IBP422:IBP425 HRT422:HRT425 HHX422:HHX425 GYB422:GYB425 GOF422:GOF425 GEJ422:GEJ425 FUN422:FUN425 FKR422:FKR425 FAV422:FAV425 EQZ422:EQZ425 EHD422:EHD425 DXH422:DXH425 DNL422:DNL425 DDP422:DDP425 CTT422:CTT425 CJX422:CJX425 CAB422:CAB425 BQF422:BQF425 BGJ422:BGJ425 AWN422:AWN425 AMR422:AMR425 ACV422:ACV425 SZ422:SZ425 WLN422:WLN425 WVJ422:WVJ425 IX422:IX425 ST422:ST425 ACP422:ACP425 AML422:AML425 AWH422:AWH425 BGD422:BGD425 BPZ422:BPZ425 BZV422:BZV425 CJR422:CJR425 CTN422:CTN425 DDJ422:DDJ425 DNF422:DNF425 DXB422:DXB425 EGX422:EGX425 EQT422:EQT425 FAP422:FAP425 FKL422:FKL425 FUH422:FUH425 GED422:GED425 GNZ422:GNZ425 GXV422:GXV425 HHR422:HHR425 HRN422:HRN425 IBJ422:IBJ425 ILF422:ILF425 IVB422:IVB425 JEX422:JEX425 JOT422:JOT425 JYP422:JYP425 KIL422:KIL425 KSH422:KSH425 LCD422:LCD425 LLZ422:LLZ425 LVV422:LVV425 MFR422:MFR425 MPN422:MPN425 MZJ422:MZJ425 NJF422:NJF425 NTB422:NTB425 OCX422:OCX425 OMT422:OMT425 OWP422:OWP425 PGL422:PGL425 PQH422:PQH425 QAD422:QAD425 QJZ422:QJZ425 QTV422:QTV425 RDR422:RDR425 RNN422:RNN425 RXJ422:RXJ425 SHF422:SHF425 SRB422:SRB425 TAX422:TAX425 TKT422:TKT425 TUP422:TUP425 UEL422:UEL425 UOH422:UOH425 UYD422:UYD425 VHZ422:VHZ425 VRV422:VRV425 WBR422:WBR425 WLK422:WLK425 WVG422:WVG425 IU422:IU425 SQ422:SQ425 ACM422:ACM425 AMI422:AMI425 AWE422:AWE425 BGA422:BGA425 BPW422:BPW425 BZS422:BZS425 CJO422:CJO425 CTK422:CTK425 DDG422:DDG425 DNC422:DNC425 DWY422:DWY425 EGU422:EGU425 EQQ422:EQQ425 FAM422:FAM425 FKI422:FKI425 FUE422:FUE425 GEA422:GEA425 GNW422:GNW425 GXS422:GXS425 HHO422:HHO425 HRK422:HRK425 IBG422:IBG425 ILC422:ILC425 IUY422:IUY425 JEU422:JEU425 JOQ422:JOQ425 JYM422:JYM425 KII422:KII425 KSE422:KSE425 LCA422:LCA425 LLW422:LLW425 LVS422:LVS425 MFO422:MFO425 MPK422:MPK425 MZG422:MZG425 NJC422:NJC425 NSY422:NSY425 OCU422:OCU425 OMQ422:OMQ425 OWM422:OWM425 PGI422:PGI425 PQE422:PQE425 QAA422:QAA425 QJW422:QJW425 QTS422:QTS425 RDO422:RDO425 RNK422:RNK425 RXG422:RXG425 SHC422:SHC425 SQY422:SQY425 TAU422:TAU425 TKQ422:TKQ425 TUM422:TUM425 UEI422:UEI425 UOE422:UOE425 UYA422:UYA425 VHW422:VHW425 VRS422:VRS425 WBO422:WBO425 WMC422:WME425 WVY422:WWA425 JM422:JO425 TI422:TK425 ADE422:ADG425 ADE429:ADG429 TI429:TK429 JM429:JO429 WVY429:WWA429 WMC429:WME429 WBO429 VRS429 VHW429 UYA429 UOE429 UEI429 TUM429 TKQ429 TAU429 SQY429 SHC429 RXG429 RNK429 RDO429 QTS429 QJW429 QAA429 PQE429 PGI429 OWM429 OMQ429 OCU429 NSY429 NJC429 MZG429 MPK429 MFO429 LVS429 LLW429 LCA429 KSE429 KII429 JYM429 JOQ429 JEU429 IUY429 ILC429 IBG429 HRK429 HHO429 GXS429 GNW429 GEA429 FUE429 FKI429 FAM429 EQQ429 EGU429 DWY429 DNC429 DDG429 CTK429 CJO429 BZS429 BPW429 BGA429 AWE429 AMI429 ACM429 SQ429 IU429 WVG429 WLK429 WBR429 VRV429 VHZ429 UYD429 UOH429 UEL429 TUP429 TKT429 TAX429 SRB429 SHF429 RXJ429 RNN429 RDR429 QTV429 QJZ429 QAD429 PQH429 PGL429 OWP429 OMT429 OCX429 NTB429 NJF429 MZJ429 MPN429 MFR429 LVV429 LLZ429 LCD429 KSH429 KIL429 JYP429 JOT429 JEX429 IVB429 ILF429 IBJ429 HRN429 HHR429 GXV429 GNZ429 GED429 FUH429 FKL429 FAP429 EQT429 EGX429 DXB429 DNF429 DDJ429 CTN429 CJR429 BZV429 BPZ429 BGD429 AWH429 AML429 ACP429 ST429 IX429 WVJ429 WLN429 SZ429 ACV429 AMR429 AWN429 BGJ429 BQF429 CAB429 CJX429 CTT429 DDP429 DNL429 DXH429 EHD429 EQZ429 FAV429 FKR429 FUN429 GEJ429 GOF429 GYB429 HHX429 HRT429 IBP429 ILL429 IVH429 JFD429 JOZ429 JYV429 KIR429 KSN429 LCJ429 LMF429 LWB429 MFX429 MPT429 MZP429 NJL429 NTH429 ODD429 OMZ429 OWV429 PGR429 PQN429 QAJ429 QKF429 QUB429 RDX429 RNT429 RXP429 SHL429 SRH429 TBD429 TKZ429 TUV429 UER429 UON429 UYJ429 VIF429 VSB429 WBX429 WLT429 WVP429 JD429 WCG429:WCI429 VSK429:VSM429 VIO429:VIQ429 UYS429:UYU429 UOW429:UOY429 UFA429:UFC429 TVE429:TVG429 TLI429:TLK429 TBM429:TBO429 SRQ429:SRS429 SHU429:SHW429 RXY429:RYA429 ROC429:ROE429 REG429:REI429 QUK429:QUM429 QKO429:QKQ429 QAS429:QAU429 PQW429:PQY429 PHA429:PHC429 OXE429:OXG429 ONI429:ONK429 ODM429:ODO429 NTQ429:NTS429 NJU429:NJW429 MZY429:NAA429 MQC429:MQE429 MGG429:MGI429 LWK429:LWM429 LMO429:LMQ429 LCS429:LCU429 KSW429:KSY429 KJA429:KJC429 JZE429:JZG429 JPI429:JPK429 JFM429:JFO429 IVQ429:IVS429 ILU429:ILW429 IBY429:ICA429 HSC429:HSE429 HIG429:HII429 GYK429:GYM429 GOO429:GOQ429 GES429:GEU429 FUW429:FUY429 FLA429:FLC429 FBE429:FBG429 ERI429:ERK429 EHM429:EHO429 DXQ429:DXS429 DNU429:DNW429 DDY429:DEA429 CUC429:CUE429 CKG429:CKI429 CAK429:CAM429 BQO429:BQQ429 BGS429:BGU429 AWW429:AWY429 AWW475:AWY475 JM484:JO485 ANA479:ANC479 ADE479:ADG479 TI479:TK479 JM479:JO479 WVY479:WWA479 WMC479:WME479 WBO479 VRS479 VHW479 UYA479 UOE479 UEI479 TUM479 TKQ479 TAU479 SQY479 SHC479 RXG479 RNK479 RDO479 QTS479 QJW479 QAA479 PQE479 PGI479 OWM479 OMQ479 OCU479 NSY479 NJC479 MZG479 MPK479 MFO479 LVS479 LLW479 LCA479 KSE479 KII479 JYM479 JOQ479 JEU479 IUY479 ILC479 IBG479 HRK479 HHO479 GXS479 GNW479 GEA479 FUE479 FKI479 FAM479 EQQ479 EGU479 DWY479 DNC479 DDG479 CTK479 CJO479 BZS479 BPW479 BGA479 AWE479 AMI479 ACM479 SQ479 IU479 WVG479 WLK479 WBR479 VRV479 VHZ479 UYD479 UOH479 UEL479 TUP479 TKT479 TAX479 SRB479 SHF479 RXJ479 RNN479 RDR479 QTV479 QJZ479 QAD479 PQH479 PGL479 OWP479 OMT479 OCX479 NTB479 NJF479 MZJ479 MPN479 MFR479 LVV479 LLZ479 LCD479 KSH479 KIL479 JYP479 JOT479 JEX479 IVB479 ILF479 IBJ479 HRN479 HHR479 GXV479 GNZ479 GED479 FUH479 FKL479 FAP479 EQT479 EGX479 DXB479 DNF479 DDJ479 CTN479 CJR479 BZV479 BPZ479 BGD479 AWH479 AML479 ACP479 ST479 IX479 WVJ479 WLN479 SZ479 ACV479 AMR479 AWN479 BGJ479 BQF479 CAB479 CJX479 CTT479 DDP479 DNL479 DXH479 EHD479 EQZ479 FAV479 FKR479 FUN479 GEJ479 GOF479 GYB479 HHX479 HRT479 IBP479 ILL479 IVH479 JFD479 JOZ479 JYV479 KIR479 KSN479 LCJ479 LMF479 LWB479 MFX479 MPT479 MZP479 NJL479 NTH479 ODD479 OMZ479 OWV479 PGR479 PQN479 QAJ479 QKF479 QUB479 RDX479 RNT479 RXP479 SHL479 SRH479 TBD479 TKZ479 TUV479 UER479 UON479 UYJ479 VIF479 VSB479 WBX479 WLT479 WVP479 JD479 WCG479:WCI479 VSK479:VSM479 VIO479:VIQ479 UYS479:UYU479 UOW479:UOY479 UFA479:UFC479 TVE479:TVG479 TLI479:TLK479 TBM479:TBO479 SRQ479:SRS479 SHU479:SHW479 RXY479:RYA479 ROC479:ROE479 REG479:REI479 QUK479:QUM479 QKO479:QKQ479 QAS479:QAU479 PQW479:PQY479 PHA479:PHC479 OXE479:OXG479 ONI479:ONK479 ODM479:ODO479 NTQ479:NTS479 NJU479:NJW479 MZY479:NAA479 MQC479:MQE479 MGG479:MGI479 LWK479:LWM479 LMO479:LMQ479 LCS479:LCU479 KSW479:KSY479 KJA479:KJC479 JZE479:JZG479 JPI479:JPK479 JFM479:JFO479 IVQ479:IVS479 ILU479:ILW479 IBY479:ICA479 HSC479:HSE479 HIG479:HII479 GYK479:GYM479 GOO479:GOQ479 GES479:GEU479 FUW479:FUY479 FLA479:FLC479 FBE479:FBG479 ERI479:ERK479 EHM479:EHO479 DXQ479:DXS479 DNU479:DNW479 DDY479:DEA479 CUC479:CUE479 CKG479:CKI479 CAK479:CAM479 BQO479:BQQ479 BGS479:BGU479 AWW479:AWY479 ANA475:ANC475 TI484:TK485 ADE484:ADG485 ANA484:ANC485 AWW484:AWY485 BGS484:BGU485 BQO484:BQQ485 CAK484:CAM485 CKG484:CKI485 CUC484:CUE485 DDY484:DEA485 DNU484:DNW485 DXQ484:DXS485 EHM484:EHO485 ERI484:ERK485 FBE484:FBG485 FLA484:FLC485 FUW484:FUY485 GES484:GEU485 GOO484:GOQ485 GYK484:GYM485 HIG484:HII485 HSC484:HSE485 IBY484:ICA485 ILU484:ILW485 IVQ484:IVS485 JFM484:JFO485 JPI484:JPK485 JZE484:JZG485 KJA484:KJC485 KSW484:KSY485 LCS484:LCU485 LMO484:LMQ485 LWK484:LWM485 MGG484:MGI485 MQC484:MQE485 MZY484:NAA485 NJU484:NJW485 NTQ484:NTS485 ODM484:ODO485 ONI484:ONK485 OXE484:OXG485 PHA484:PHC485 PQW484:PQY485 QAS484:QAU485 QKO484:QKQ485 QUK484:QUM485 REG484:REI485 ROC484:ROE485 RXY484:RYA485 SHU484:SHW485 SRQ484:SRS485 TBM484:TBO485 TLI484:TLK485 TVE484:TVG485 UFA484:UFC485 UOW484:UOY485 UYS484:UYU485 VIO484:VIQ485 VSK484:VSM485 WCG484:WCI485 JD484:JD485 WVP484:WVP485 WLT484:WLT485 WBX484:WBX485 VSB484:VSB485 VIF484:VIF485 UYJ484:UYJ485 UON484:UON485 UER484:UER485 TUV484:TUV485 TKZ484:TKZ485 TBD484:TBD485 SRH484:SRH485 SHL484:SHL485 RXP484:RXP485 RNT484:RNT485 RDX484:RDX485 QUB484:QUB485 QKF484:QKF485 QAJ484:QAJ485 PQN484:PQN485 PGR484:PGR485 OWV484:OWV485 OMZ484:OMZ485 ODD484:ODD485 NTH484:NTH485 NJL484:NJL485 MZP484:MZP485 MPT484:MPT485 MFX484:MFX485 LWB484:LWB485 LMF484:LMF485 LCJ484:LCJ485 KSN484:KSN485 KIR484:KIR485 JYV484:JYV485 JOZ484:JOZ485 JFD484:JFD485 IVH484:IVH485 ILL484:ILL485 IBP484:IBP485 HRT484:HRT485 HHX484:HHX485 GYB484:GYB485 GOF484:GOF485 GEJ484:GEJ485 FUN484:FUN485 FKR484:FKR485 FAV484:FAV485 EQZ484:EQZ485 EHD484:EHD485 DXH484:DXH485 DNL484:DNL485 DDP484:DDP485 CTT484:CTT485 CJX484:CJX485 CAB484:CAB485 BQF484:BQF485 BGJ484:BGJ485 AWN484:AWN485 AMR484:AMR485 ACV484:ACV485 SZ484:SZ485 WLN484:WLN485 WVJ484:WVJ485 IX484:IX485 ST484:ST485 ACP484:ACP485 AML484:AML485 AWH484:AWH485 BGD484:BGD485 BPZ484:BPZ485 BZV484:BZV485 CJR484:CJR485 CTN484:CTN485 DDJ484:DDJ485 DNF484:DNF485 DXB484:DXB485 EGX484:EGX485 EQT484:EQT485 FAP484:FAP485 FKL484:FKL485 FUH484:FUH485 GED484:GED485 GNZ484:GNZ485 GXV484:GXV485 HHR484:HHR485 HRN484:HRN485 IBJ484:IBJ485 ILF484:ILF485 IVB484:IVB485 JEX484:JEX485 JOT484:JOT485 JYP484:JYP485 KIL484:KIL485 KSH484:KSH485 LCD484:LCD485 LLZ484:LLZ485 LVV484:LVV485 MFR484:MFR485 MPN484:MPN485 MZJ484:MZJ485 NJF484:NJF485 NTB484:NTB485 OCX484:OCX485 OMT484:OMT485 OWP484:OWP485 PGL484:PGL485 PQH484:PQH485 QAD484:QAD485 QJZ484:QJZ485 QTV484:QTV485 RDR484:RDR485 RNN484:RNN485 RXJ484:RXJ485 SHF484:SHF485 SRB484:SRB485 TAX484:TAX485 TKT484:TKT485 TUP484:TUP485 UEL484:UEL485 UOH484:UOH485 UYD484:UYD485 VHZ484:VHZ485 VRV484:VRV485 WBR484:WBR485 WLK484:WLK485 WVG484:WVG485 IU484:IU485 SQ484:SQ485 ACM484:ACM485 AMI484:AMI485 AWE484:AWE485 BGA484:BGA485 BPW484:BPW485 BZS484:BZS485 CJO484:CJO485 CTK484:CTK485 DDG484:DDG485 DNC484:DNC485 DWY484:DWY485 EGU484:EGU485 EQQ484:EQQ485 FAM484:FAM485 FKI484:FKI485 FUE484:FUE485 GEA484:GEA485 GNW484:GNW485 GXS484:GXS485 HHO484:HHO485 HRK484:HRK485 IBG484:IBG485 ILC484:ILC485 IUY484:IUY485 JEU484:JEU485 JOQ484:JOQ485 JYM484:JYM485 KII484:KII485 KSE484:KSE485 LCA484:LCA485 LLW484:LLW485 LVS484:LVS485 MFO484:MFO485 MPK484:MPK485 MZG484:MZG485 NJC484:NJC485 NSY484:NSY485 OCU484:OCU485 OMQ484:OMQ485 OWM484:OWM485 PGI484:PGI485 PQE484:PQE485 QAA484:QAA485 QJW484:QJW485 QTS484:QTS485 RDO484:RDO485 RNK484:RNK485 RXG484:RXG485 SHC484:SHC485 SQY484:SQY485 TAU484:TAU485 TKQ484:TKQ485 TUM484:TUM485 UEI484:UEI485 UOE484:UOE485 UYA484:UYA485 VHW484:VHW485 VRS484:VRS485 WBO484:WBO485 WMC484:WME485 WVY484:WWA485 ADE475:ADG475 TI475:TK475 JM475:JO475 WVY475:WWA475 WMC475:WME475 WBO475 VRS475 VHW475 UYA475 UOE475 UEI475 TUM475 TKQ475 TAU475 SQY475 SHC475 RXG475 RNK475 RDO475 QTS475 QJW475 QAA475 PQE475 PGI475 OWM475 OMQ475 OCU475 NSY475 NJC475 MZG475 MPK475 MFO475 LVS475 LLW475 LCA475 KSE475 KII475 JYM475 JOQ475 JEU475 IUY475 ILC475 IBG475 HRK475 HHO475 GXS475 GNW475 GEA475 FUE475 FKI475 FAM475 EQQ475 EGU475 DWY475 DNC475 DDG475 CTK475 CJO475 BZS475 BPW475 BGA475 AWE475 AMI475 ACM475 SQ475 IU475 WVG475 WLK475 WBR475 VRV475 VHZ475 UYD475 UOH475 UEL475 TUP475 TKT475 TAX475 SRB475 SHF475 RXJ475 RNN475 RDR475 QTV475 QJZ475 QAD475 PQH475 PGL475 OWP475 OMT475 OCX475 NTB475 NJF475 MZJ475 MPN475 MFR475 LVV475 LLZ475 LCD475 KSH475 KIL475 JYP475 JOT475 JEX475 IVB475 ILF475 IBJ475 HRN475 HHR475 GXV475 GNZ475 GED475 FUH475 FKL475 FAP475 EQT475 EGX475 DXB475 DNF475 DDJ475 CTN475 CJR475 BZV475 BPZ475 BGD475 AWH475 AML475 ACP475 ST475 IX475 WVJ475 WLN475 SZ475 ACV475 AMR475 AWN475 BGJ475 BQF475 CAB475 CJX475 CTT475 DDP475 DNL475 DXH475 EHD475 EQZ475 FAV475 FKR475 FUN475 GEJ475 GOF475 GYB475 HHX475 HRT475 IBP475 ILL475 IVH475 JFD475 JOZ475 JYV475 KIR475 KSN475 LCJ475 LMF475 LWB475 MFX475 MPT475 MZP475 NJL475 NTH475 ODD475 OMZ475 OWV475 PGR475 PQN475 QAJ475 QKF475 QUB475 RDX475 RNT475 RXP475 SHL475 SRH475 TBD475 TKZ475 TUV475 UER475 UON475 UYJ475 VIF475 VSB475 WBX475 WLT475 WVP475 JD475 WCG475:WCI475 VSK475:VSM475 VIO475:VIQ475 UYS475:UYU475 UOW475:UOY475 UFA475:UFC475 TVE475:TVG475 TLI475:TLK475 TBM475:TBO475 SRQ475:SRS475 SHU475:SHW475 RXY475:RYA475 ROC475:ROE475 REG475:REI475 QUK475:QUM475 QKO475:QKQ475 QAS475:QAU475 PQW475:PQY475 PHA475:PHC475 OXE475:OXG475 ONI475:ONK475 ODM475:ODO475 NTQ475:NTS475 NJU475:NJW475 MZY475:NAA475 MQC475:MQE475 MGG475:MGI475 LWK475:LWM475 LMO475:LMQ475 LCS475:LCU475 KSW475:KSY475 KJA475:KJC475 JZE475:JZG475 JPI475:JPK475 JFM475:JFO475 IVQ475:IVS475 ILU475:ILW475 IBY475:ICA475 HSC475:HSE475 HIG475:HII475 GYK475:GYM475 GOO475:GOQ475 GES475:GEU475 FUW475:FUY475 FLA475:FLC475 FBE475:FBG475 ERI475:ERK475 EHM475:EHO475 DXQ475:DXS475 DNU475:DNW475 DDY475:DEA475 CUC475:CUE475 CKG475:CKI475 CAK475:CAM475 BQO475:BQQ475 BGS475:BGU475 ANA772:ANC774 AWW772:AWY774 BGS772:BGU774 BQO772:BQQ774 CAK772:CAM774 CKG772:CKI774 CUC772:CUE774 DDY772:DEA774 DNU772:DNW774 DXQ772:DXS774 EHM772:EHO774 ERI772:ERK774 FBE772:FBG774 FLA772:FLC774 FUW772:FUY774 GES772:GEU774 GOO772:GOQ774 GYK772:GYM774 HIG772:HII774 HSC772:HSE774 IBY772:ICA774 ILU772:ILW774 IVQ772:IVS774 JFM772:JFO774 JPI772:JPK774 JZE772:JZG774 KJA772:KJC774 KSW772:KSY774 LCS772:LCU774 LMO772:LMQ774 LWK772:LWM774 MGG772:MGI774 MQC772:MQE774 MZY772:NAA774 NJU772:NJW774 NTQ772:NTS774 ODM772:ODO774 ONI772:ONK774 OXE772:OXG774 PHA772:PHC774 PQW772:PQY774 QAS772:QAU774 QKO772:QKQ774 QUK772:QUM774 REG772:REI774 ROC772:ROE774 RXY772:RYA774 SHU772:SHW774 SRQ772:SRS774 TBM772:TBO774 TLI772:TLK774 TVE772:TVG774 UFA772:UFC774 UOW772:UOY774 UYS772:UYU774 VIO772:VIQ774 VSK772:VSM774 WCG772:WCI774 JD772:JD774 WVP772:WVP774 WLT772:WLT774 WBX772:WBX774 VSB772:VSB774 VIF772:VIF774 UYJ772:UYJ774 UON772:UON774 UER772:UER774 TUV772:TUV774 TKZ772:TKZ774 TBD772:TBD774 SRH772:SRH774 SHL772:SHL774 RXP772:RXP774 RNT772:RNT774 RDX772:RDX774 QUB772:QUB774 QKF772:QKF774 QAJ772:QAJ774 PQN772:PQN774 PGR772:PGR774 OWV772:OWV774 OMZ772:OMZ774 ODD772:ODD774 NTH772:NTH774 NJL772:NJL774 MZP772:MZP774 MPT772:MPT774 MFX772:MFX774 LWB772:LWB774 LMF772:LMF774 LCJ772:LCJ774 KSN772:KSN774 KIR772:KIR774 JYV772:JYV774 JOZ772:JOZ774 JFD772:JFD774 IVH772:IVH774 ILL772:ILL774 IBP772:IBP774 HRT772:HRT774 HHX772:HHX774 GYB772:GYB774 GOF772:GOF774 GEJ772:GEJ774 FUN772:FUN774 FKR772:FKR774 FAV772:FAV774 EQZ772:EQZ774 EHD772:EHD774 DXH772:DXH774 DNL772:DNL774 DDP772:DDP774 CTT772:CTT774 CJX772:CJX774 CAB772:CAB774 BQF772:BQF774 BGJ772:BGJ774 AWN772:AWN774 AMR772:AMR774 ACV772:ACV774 SZ772:SZ774 WLN772:WLN774 WVJ772:WVJ774 IX772:IX774 ST772:ST774 ACP772:ACP774 AML772:AML774 AWH772:AWH774 BGD772:BGD774 BPZ772:BPZ774 BZV772:BZV774 CJR772:CJR774 CTN772:CTN774 DDJ772:DDJ774 DNF772:DNF774 DXB772:DXB774 EGX772:EGX774 EQT772:EQT774 FAP772:FAP774 FKL772:FKL774 FUH772:FUH774 GED772:GED774 GNZ772:GNZ774 GXV772:GXV774 HHR772:HHR774 HRN772:HRN774 IBJ772:IBJ774 ILF772:ILF774 IVB772:IVB774 JEX772:JEX774 JOT772:JOT774 JYP772:JYP774 KIL772:KIL774 KSH772:KSH774 LCD772:LCD774 LLZ772:LLZ774 LVV772:LVV774 MFR772:MFR774 MPN772:MPN774 MZJ772:MZJ774 NJF772:NJF774 NTB772:NTB774 OCX772:OCX774 OMT772:OMT774 OWP772:OWP774 PGL772:PGL774 PQH772:PQH774 QAD772:QAD774 QJZ772:QJZ774 QTV772:QTV774 RDR772:RDR774 RNN772:RNN774 RXJ772:RXJ774 SHF772:SHF774 SRB772:SRB774 TAX772:TAX774 TKT772:TKT774 TUP772:TUP774 UEL772:UEL774 UOH772:UOH774 UYD772:UYD774 VHZ772:VHZ774 VRV772:VRV774 WBR772:WBR774 WLK772:WLK774 WVG772:WVG774 IU772:IU774 SQ772:SQ774 ACM772:ACM774 AMI772:AMI774 AWE772:AWE774 BGA772:BGA774 BPW772:BPW774 BZS772:BZS774 CJO772:CJO774 CTK772:CTK774 DDG772:DDG774 DNC772:DNC774 DWY772:DWY774 EGU772:EGU774 EQQ772:EQQ774 FAM772:FAM774 FKI772:FKI774 FUE772:FUE774 GEA772:GEA774 GNW772:GNW774 GXS772:GXS774 HHO772:HHO774 HRK772:HRK774 IBG772:IBG774 ILC772:ILC774 IUY772:IUY774 JEU772:JEU774 JOQ772:JOQ774 JYM772:JYM774 KII772:KII774 KSE772:KSE774 LCA772:LCA774 LLW772:LLW774 LVS772:LVS774 MFO772:MFO774 MPK772:MPK774 MZG772:MZG774 NJC772:NJC774 NSY772:NSY774 OCU772:OCU774 OMQ772:OMQ774 OWM772:OWM774 PGI772:PGI774 PQE772:PQE774 QAA772:QAA774 QJW772:QJW774 QTS772:QTS774 RDO772:RDO774 RNK772:RNK774 RXG772:RXG774 SHC772:SHC774 SQY772:SQY774 TAU772:TAU774 TKQ772:TKQ774 TUM772:TUM774 UEI772:UEI774 UOE772:UOE774 UYA772:UYA774 VHW772:VHW774 VRS772:VRS774 WBO772:WBO774 WMC772:WME774 WVY772:WWA774 JM772:JO774 TI772:TK774 ADE772:ADG774 ADE761:ADG770 ANA761:ANC770 AWW761:AWY770 BGS761:BGU770 BQO761:BQQ770 CAK761:CAM770 CKG761:CKI770 CUC761:CUE770 DDY761:DEA770 DNU761:DNW770 DXQ761:DXS770 EHM761:EHO770 ERI761:ERK770 FBE761:FBG770 FLA761:FLC770 FUW761:FUY770 GES761:GEU770 GOO761:GOQ770 GYK761:GYM770 HIG761:HII770 HSC761:HSE770 IBY761:ICA770 ILU761:ILW770 IVQ761:IVS770 JFM761:JFO770 JPI761:JPK770 JZE761:JZG770 KJA761:KJC770 KSW761:KSY770 LCS761:LCU770 LMO761:LMQ770 LWK761:LWM770 MGG761:MGI770 MQC761:MQE770 MZY761:NAA770 NJU761:NJW770 NTQ761:NTS770 ODM761:ODO770 ONI761:ONK770 OXE761:OXG770 PHA761:PHC770 PQW761:PQY770 QAS761:QAU770 QKO761:QKQ770 QUK761:QUM770 REG761:REI770 ROC761:ROE770 RXY761:RYA770 SHU761:SHW770 SRQ761:SRS770 TBM761:TBO770 TLI761:TLK770 TVE761:TVG770 UFA761:UFC770 UOW761:UOY770 UYS761:UYU770 VIO761:VIQ770 VSK761:VSM770 WCG761:WCI770 JD761:JD770 WVP761:WVP770 WLT761:WLT770 WBX761:WBX770 VSB761:VSB770 VIF761:VIF770 UYJ761:UYJ770 UON761:UON770 UER761:UER770 TUV761:TUV770 TKZ761:TKZ770 TBD761:TBD770 SRH761:SRH770 SHL761:SHL770 RXP761:RXP770 RNT761:RNT770 RDX761:RDX770 QUB761:QUB770 QKF761:QKF770 QAJ761:QAJ770 PQN761:PQN770 PGR761:PGR770 OWV761:OWV770 OMZ761:OMZ770 ODD761:ODD770 NTH761:NTH770 NJL761:NJL770 MZP761:MZP770 MPT761:MPT770 MFX761:MFX770 LWB761:LWB770 LMF761:LMF770 LCJ761:LCJ770 KSN761:KSN770 KIR761:KIR770 JYV761:JYV770 JOZ761:JOZ770 JFD761:JFD770 IVH761:IVH770 ILL761:ILL770 IBP761:IBP770 HRT761:HRT770 HHX761:HHX770 GYB761:GYB770 GOF761:GOF770 GEJ761:GEJ770 FUN761:FUN770 FKR761:FKR770 FAV761:FAV770 EQZ761:EQZ770 EHD761:EHD770 DXH761:DXH770 DNL761:DNL770 DDP761:DDP770 CTT761:CTT770 CJX761:CJX770 CAB761:CAB770 BQF761:BQF770 BGJ761:BGJ770 AWN761:AWN770 AMR761:AMR770 ACV761:ACV770 SZ761:SZ770 WLN761:WLN770 WVJ761:WVJ770 IX761:IX770 ST761:ST770 ACP761:ACP770 AML761:AML770 AWH761:AWH770 BGD761:BGD770 BPZ761:BPZ770 BZV761:BZV770 CJR761:CJR770 CTN761:CTN770 DDJ761:DDJ770 DNF761:DNF770 DXB761:DXB770 EGX761:EGX770 EQT761:EQT770 FAP761:FAP770 FKL761:FKL770 FUH761:FUH770 GED761:GED770 GNZ761:GNZ770 GXV761:GXV770 HHR761:HHR770 HRN761:HRN770 IBJ761:IBJ770 ILF761:ILF770 IVB761:IVB770 JEX761:JEX770 JOT761:JOT770 JYP761:JYP770 KIL761:KIL770 KSH761:KSH770 LCD761:LCD770 LLZ761:LLZ770 LVV761:LVV770 MFR761:MFR770 MPN761:MPN770 MZJ761:MZJ770 NJF761:NJF770 NTB761:NTB770 OCX761:OCX770 OMT761:OMT770 OWP761:OWP770 PGL761:PGL770 PQH761:PQH770 QAD761:QAD770 QJZ761:QJZ770 QTV761:QTV770 RDR761:RDR770 RNN761:RNN770 RXJ761:RXJ770 SHF761:SHF770 SRB761:SRB770 TAX761:TAX770 TKT761:TKT770 TUP761:TUP770 UEL761:UEL770 UOH761:UOH770 UYD761:UYD770 VHZ761:VHZ770 VRV761:VRV770 WBR761:WBR770 WLK761:WLK770 WVG761:WVG770 IU761:IU770 SQ761:SQ770 ACM761:ACM770 AMI761:AMI770 AWE761:AWE770 BGA761:BGA770 BPW761:BPW770 BZS761:BZS770 CJO761:CJO770 CTK761:CTK770 DDG761:DDG770 DNC761:DNC770 DWY761:DWY770 EGU761:EGU770 EQQ761:EQQ770 FAM761:FAM770 FKI761:FKI770 FUE761:FUE770 GEA761:GEA770 GNW761:GNW770 GXS761:GXS770 HHO761:HHO770 HRK761:HRK770 IBG761:IBG770 ILC761:ILC770 IUY761:IUY770 JEU761:JEU770 JOQ761:JOQ770 JYM761:JYM770 KII761:KII770 KSE761:KSE770 LCA761:LCA770 LLW761:LLW770 LVS761:LVS770 MFO761:MFO770 MPK761:MPK770 MZG761:MZG770 NJC761:NJC770 NSY761:NSY770 OCU761:OCU770 OMQ761:OMQ770 OWM761:OWM770 PGI761:PGI770 PQE761:PQE770 QAA761:QAA770 QJW761:QJW770 QTS761:QTS770 RDO761:RDO770 RNK761:RNK770 RXG761:RXG770 SHC761:SHC770 SQY761:SQY770 TAU761:TAU770 TKQ761:TKQ770 TUM761:TUM770 UEI761:UEI770 UOE761:UOE770 UYA761:UYA770 VHW761:VHW770 VRS761:VRS770 WBO761:WBO770 WMC761:WME770 WVY761:WWA770 JM761:JO770 TI761:TK770 ADE804:ADG805 ANA804:ANC805 AWW804:AWY805 BGS804:BGU805 BQO804:BQQ805 CAK804:CAM805 CKG804:CKI805 CUC804:CUE805 DDY804:DEA805 DNU804:DNW805 DXQ804:DXS805 EHM804:EHO805 ERI804:ERK805 FBE804:FBG805 FLA804:FLC805 FUW804:FUY805 GES804:GEU805 GOO804:GOQ805 GYK804:GYM805 HIG804:HII805 HSC804:HSE805 IBY804:ICA805 ILU804:ILW805 IVQ804:IVS805 JFM804:JFO805 JPI804:JPK805 JZE804:JZG805 KJA804:KJC805 KSW804:KSY805 LCS804:LCU805 LMO804:LMQ805 LWK804:LWM805 MGG804:MGI805 MQC804:MQE805 MZY804:NAA805 NJU804:NJW805 NTQ804:NTS805 ODM804:ODO805 ONI804:ONK805 OXE804:OXG805 PHA804:PHC805 PQW804:PQY805 QAS804:QAU805 QKO804:QKQ805 QUK804:QUM805 REG804:REI805 ROC804:ROE805 RXY804:RYA805 SHU804:SHW805 SRQ804:SRS805 TBM804:TBO805 TLI804:TLK805 TVE804:TVG805 UFA804:UFC805 UOW804:UOY805 UYS804:UYU805 VIO804:VIQ805 VSK804:VSM805 WCG804:WCI805 JD804:JD805 WVP804:WVP805 WLT804:WLT805 WBX804:WBX805 VSB804:VSB805 VIF804:VIF805 UYJ804:UYJ805 UON804:UON805 UER804:UER805 TUV804:TUV805 TKZ804:TKZ805 TBD804:TBD805 SRH804:SRH805 SHL804:SHL805 RXP804:RXP805 RNT804:RNT805 RDX804:RDX805 QUB804:QUB805 QKF804:QKF805 QAJ804:QAJ805 PQN804:PQN805 PGR804:PGR805 OWV804:OWV805 OMZ804:OMZ805 ODD804:ODD805 NTH804:NTH805 NJL804:NJL805 MZP804:MZP805 MPT804:MPT805 MFX804:MFX805 LWB804:LWB805 LMF804:LMF805 LCJ804:LCJ805 KSN804:KSN805 KIR804:KIR805 JYV804:JYV805 JOZ804:JOZ805 JFD804:JFD805 IVH804:IVH805 ILL804:ILL805 IBP804:IBP805 HRT804:HRT805 HHX804:HHX805 GYB804:GYB805 GOF804:GOF805 GEJ804:GEJ805 FUN804:FUN805 FKR804:FKR805 FAV804:FAV805 EQZ804:EQZ805 EHD804:EHD805 DXH804:DXH805 DNL804:DNL805 DDP804:DDP805 CTT804:CTT805 CJX804:CJX805 CAB804:CAB805 BQF804:BQF805 BGJ804:BGJ805 AWN804:AWN805 AMR804:AMR805 ACV804:ACV805 SZ804:SZ805 WLN804:WLN805 WVJ804:WVJ805 IX804:IX805 ST804:ST805 ACP804:ACP805 AML804:AML805 AWH804:AWH805 BGD804:BGD805 BPZ804:BPZ805 BZV804:BZV805 CJR804:CJR805 CTN804:CTN805 DDJ804:DDJ805 DNF804:DNF805 DXB804:DXB805 EGX804:EGX805 EQT804:EQT805 FAP804:FAP805 FKL804:FKL805 FUH804:FUH805 GED804:GED805 GNZ804:GNZ805 GXV804:GXV805 HHR804:HHR805 HRN804:HRN805 IBJ804:IBJ805 ILF804:ILF805 IVB804:IVB805 JEX804:JEX805 JOT804:JOT805 JYP804:JYP805 KIL804:KIL805 KSH804:KSH805 LCD804:LCD805 LLZ804:LLZ805 LVV804:LVV805 MFR804:MFR805 MPN804:MPN805 MZJ804:MZJ805 NJF804:NJF805 NTB804:NTB805 OCX804:OCX805 OMT804:OMT805 OWP804:OWP805 PGL804:PGL805 PQH804:PQH805 QAD804:QAD805 QJZ804:QJZ805 QTV804:QTV805 RDR804:RDR805 RNN804:RNN805 RXJ804:RXJ805 SHF804:SHF805 SRB804:SRB805 TAX804:TAX805 TKT804:TKT805 TUP804:TUP805 UEL804:UEL805 UOH804:UOH805 UYD804:UYD805 VHZ804:VHZ805 VRV804:VRV805 WBR804:WBR805 WLK804:WLK805 WVG804:WVG805 IU804:IU805 SQ804:SQ805 ACM804:ACM805 AMI804:AMI805 AWE804:AWE805 BGA804:BGA805 BPW804:BPW805 BZS804:BZS805 CJO804:CJO805 CTK804:CTK805 DDG804:DDG805 DNC804:DNC805 DWY804:DWY805 EGU804:EGU805 EQQ804:EQQ805 FAM804:FAM805 FKI804:FKI805 FUE804:FUE805 GEA804:GEA805 GNW804:GNW805 GXS804:GXS805 HHO804:HHO805 HRK804:HRK805 IBG804:IBG805 ILC804:ILC805 IUY804:IUY805 JEU804:JEU805 JOQ804:JOQ805 JYM804:JYM805 KII804:KII805 KSE804:KSE805 LCA804:LCA805 LLW804:LLW805 LVS804:LVS805 MFO804:MFO805 MPK804:MPK805 MZG804:MZG805 NJC804:NJC805 NSY804:NSY805 OCU804:OCU805 OMQ804:OMQ805 OWM804:OWM805 PGI804:PGI805 PQE804:PQE805 QAA804:QAA805 QJW804:QJW805 QTS804:QTS805 RDO804:RDO805 RNK804:RNK805 RXG804:RXG805 SHC804:SHC805 SQY804:SQY805 TAU804:TAU805 TKQ804:TKQ805 TUM804:TUM805 UEI804:UEI805 UOE804:UOE805 UYA804:UYA805 VHW804:VHW805 VRS804:VRS805 WBO804:WBO805 WMC804:WME805 WVY804:WWA805 JM804:JO805 TI804:TK805 ANA825:ANC829 ANA810:ANC822 AWW810:AWY822 BGS810:BGU822 BQO810:BQQ822 CAK810:CAM822 CKG810:CKI822 CUC810:CUE822 DDY810:DEA822 DNU810:DNW822 DXQ810:DXS822 EHM810:EHO822 ERI810:ERK822 FBE810:FBG822 FLA810:FLC822 FUW810:FUY822 GES810:GEU822 GOO810:GOQ822 GYK810:GYM822 HIG810:HII822 HSC810:HSE822 IBY810:ICA822 ILU810:ILW822 IVQ810:IVS822 JFM810:JFO822 JPI810:JPK822 JZE810:JZG822 KJA810:KJC822 KSW810:KSY822 LCS810:LCU822 LMO810:LMQ822 LWK810:LWM822 MGG810:MGI822 MQC810:MQE822 MZY810:NAA822 NJU810:NJW822 NTQ810:NTS822 ODM810:ODO822 ONI810:ONK822 OXE810:OXG822 PHA810:PHC822 PQW810:PQY822 QAS810:QAU822 QKO810:QKQ822 QUK810:QUM822 REG810:REI822 ROC810:ROE822 RXY810:RYA822 SHU810:SHW822 SRQ810:SRS822 TBM810:TBO822 TLI810:TLK822 TVE810:TVG822 UFA810:UFC822 UOW810:UOY822 UYS810:UYU822 VIO810:VIQ822 VSK810:VSM822 WCG810:WCI822 JD810:JD822 WVP810:WVP822 WLT810:WLT822 WBX810:WBX822 VSB810:VSB822 VIF810:VIF822 UYJ810:UYJ822 UON810:UON822 UER810:UER822 TUV810:TUV822 TKZ810:TKZ822 TBD810:TBD822 SRH810:SRH822 SHL810:SHL822 RXP810:RXP822 RNT810:RNT822 RDX810:RDX822 QUB810:QUB822 QKF810:QKF822 QAJ810:QAJ822 PQN810:PQN822 PGR810:PGR822 OWV810:OWV822 OMZ810:OMZ822 ODD810:ODD822 NTH810:NTH822 NJL810:NJL822 MZP810:MZP822 MPT810:MPT822 MFX810:MFX822 LWB810:LWB822 LMF810:LMF822 LCJ810:LCJ822 KSN810:KSN822 KIR810:KIR822 JYV810:JYV822 JOZ810:JOZ822 JFD810:JFD822 IVH810:IVH822 ILL810:ILL822 IBP810:IBP822 HRT810:HRT822 HHX810:HHX822 GYB810:GYB822 GOF810:GOF822 GEJ810:GEJ822 FUN810:FUN822 FKR810:FKR822 FAV810:FAV822 EQZ810:EQZ822 EHD810:EHD822 DXH810:DXH822 DNL810:DNL822 DDP810:DDP822 CTT810:CTT822 CJX810:CJX822 CAB810:CAB822 BQF810:BQF822 BGJ810:BGJ822 AWN810:AWN822 AMR810:AMR822 ACV810:ACV822 SZ810:SZ822 WLN810:WLN822 WVJ810:WVJ822 IX810:IX822 ST810:ST822 ACP810:ACP822 AML810:AML822 AWH810:AWH822 BGD810:BGD822 BPZ810:BPZ822 BZV810:BZV822 CJR810:CJR822 CTN810:CTN822 DDJ810:DDJ822 DNF810:DNF822 DXB810:DXB822 EGX810:EGX822 EQT810:EQT822 FAP810:FAP822 FKL810:FKL822 FUH810:FUH822 GED810:GED822 GNZ810:GNZ822 GXV810:GXV822 HHR810:HHR822 HRN810:HRN822 IBJ810:IBJ822 ILF810:ILF822 IVB810:IVB822 JEX810:JEX822 JOT810:JOT822 JYP810:JYP822 KIL810:KIL822 KSH810:KSH822 LCD810:LCD822 LLZ810:LLZ822 LVV810:LVV822 MFR810:MFR822 MPN810:MPN822 MZJ810:MZJ822 NJF810:NJF822 NTB810:NTB822 OCX810:OCX822 OMT810:OMT822 OWP810:OWP822 PGL810:PGL822 PQH810:PQH822 QAD810:QAD822 QJZ810:QJZ822 QTV810:QTV822 RDR810:RDR822 RNN810:RNN822 RXJ810:RXJ822 SHF810:SHF822 SRB810:SRB822 TAX810:TAX822 TKT810:TKT822 TUP810:TUP822 UEL810:UEL822 UOH810:UOH822 UYD810:UYD822 VHZ810:VHZ822 VRV810:VRV822 WBR810:WBR822 WLK810:WLK822 WVG810:WVG822 IU810:IU822 SQ810:SQ822 ACM810:ACM822 AMI810:AMI822 AWE810:AWE822 BGA810:BGA822 BPW810:BPW822 BZS810:BZS822 CJO810:CJO822 CTK810:CTK822 DDG810:DDG822 DNC810:DNC822 DWY810:DWY822 EGU810:EGU822 EQQ810:EQQ822 FAM810:FAM822 FKI810:FKI822 FUE810:FUE822 GEA810:GEA822 GNW810:GNW822 GXS810:GXS822 HHO810:HHO822 HRK810:HRK822 IBG810:IBG822 ILC810:ILC822 IUY810:IUY822 JEU810:JEU822 JOQ810:JOQ822 JYM810:JYM822 KII810:KII822 KSE810:KSE822 LCA810:LCA822 LLW810:LLW822 LVS810:LVS822 MFO810:MFO822 MPK810:MPK822 MZG810:MZG822 NJC810:NJC822 NSY810:NSY822 OCU810:OCU822 OMQ810:OMQ822 OWM810:OWM822 PGI810:PGI822 PQE810:PQE822 QAA810:QAA822 QJW810:QJW822 QTS810:QTS822 RDO810:RDO822 RNK810:RNK822 RXG810:RXG822 SHC810:SHC822 SQY810:SQY822 TAU810:TAU822 TKQ810:TKQ822 TUM810:TUM822 UEI810:UEI822 UOE810:UOE822 UYA810:UYA822 VHW810:VHW822 VRS810:VRS822 WBO810:WBO822 WMC810:WME822 WVY810:WWA822 JM810:JO822 TI810:TK822 ADE810:ADG822 ADE825:ADG829 TI825:TK829 JM825:JO829 WVY825:WWA829 WMC825:WME829 WBO825:WBO829 VRS825:VRS829 VHW825:VHW829 UYA825:UYA829 UOE825:UOE829 UEI825:UEI829 TUM825:TUM829 TKQ825:TKQ829 TAU825:TAU829 SQY825:SQY829 SHC825:SHC829 RXG825:RXG829 RNK825:RNK829 RDO825:RDO829 QTS825:QTS829 QJW825:QJW829 QAA825:QAA829 PQE825:PQE829 PGI825:PGI829 OWM825:OWM829 OMQ825:OMQ829 OCU825:OCU829 NSY825:NSY829 NJC825:NJC829 MZG825:MZG829 MPK825:MPK829 MFO825:MFO829 LVS825:LVS829 LLW825:LLW829 LCA825:LCA829 KSE825:KSE829 KII825:KII829 JYM825:JYM829 JOQ825:JOQ829 JEU825:JEU829 IUY825:IUY829 ILC825:ILC829 IBG825:IBG829 HRK825:HRK829 HHO825:HHO829 GXS825:GXS829 GNW825:GNW829 GEA825:GEA829 FUE825:FUE829 FKI825:FKI829 FAM825:FAM829 EQQ825:EQQ829 EGU825:EGU829 DWY825:DWY829 DNC825:DNC829 DDG825:DDG829 CTK825:CTK829 CJO825:CJO829 BZS825:BZS829 BPW825:BPW829 BGA825:BGA829 AWE825:AWE829 AMI825:AMI829 ACM825:ACM829 SQ825:SQ829 IU825:IU829 WVG825:WVG829 WLK825:WLK829 WBR825:WBR829 VRV825:VRV829 VHZ825:VHZ829 UYD825:UYD829 UOH825:UOH829 UEL825:UEL829 TUP825:TUP829 TKT825:TKT829 TAX825:TAX829 SRB825:SRB829 SHF825:SHF829 RXJ825:RXJ829 RNN825:RNN829 RDR825:RDR829 QTV825:QTV829 QJZ825:QJZ829 QAD825:QAD829 PQH825:PQH829 PGL825:PGL829 OWP825:OWP829 OMT825:OMT829 OCX825:OCX829 NTB825:NTB829 NJF825:NJF829 MZJ825:MZJ829 MPN825:MPN829 MFR825:MFR829 LVV825:LVV829 LLZ825:LLZ829 LCD825:LCD829 KSH825:KSH829 KIL825:KIL829 JYP825:JYP829 JOT825:JOT829 JEX825:JEX829 IVB825:IVB829 ILF825:ILF829 IBJ825:IBJ829 HRN825:HRN829 HHR825:HHR829 GXV825:GXV829 GNZ825:GNZ829 GED825:GED829 FUH825:FUH829 FKL825:FKL829 FAP825:FAP829 EQT825:EQT829 EGX825:EGX829 DXB825:DXB829 DNF825:DNF829 DDJ825:DDJ829 CTN825:CTN829 CJR825:CJR829 BZV825:BZV829 BPZ825:BPZ829 BGD825:BGD829 AWH825:AWH829 AML825:AML829 ACP825:ACP829 ST825:ST829 IX825:IX829 WVJ825:WVJ829 WLN825:WLN829 SZ825:SZ829 ACV825:ACV829 AMR825:AMR829 AWN825:AWN829 BGJ825:BGJ829 BQF825:BQF829 CAB825:CAB829 CJX825:CJX829 CTT825:CTT829 DDP825:DDP829 DNL825:DNL829 DXH825:DXH829 EHD825:EHD829 EQZ825:EQZ829 FAV825:FAV829 FKR825:FKR829 FUN825:FUN829 GEJ825:GEJ829 GOF825:GOF829 GYB825:GYB829 HHX825:HHX829 HRT825:HRT829 IBP825:IBP829 ILL825:ILL829 IVH825:IVH829 JFD825:JFD829 JOZ825:JOZ829 JYV825:JYV829 KIR825:KIR829 KSN825:KSN829 LCJ825:LCJ829 LMF825:LMF829 LWB825:LWB829 MFX825:MFX829 MPT825:MPT829 MZP825:MZP829 NJL825:NJL829 NTH825:NTH829 ODD825:ODD829 OMZ825:OMZ829 OWV825:OWV829 PGR825:PGR829 PQN825:PQN829 QAJ825:QAJ829 QKF825:QKF829 QUB825:QUB829 RDX825:RDX829 RNT825:RNT829 RXP825:RXP829 SHL825:SHL829 SRH825:SRH829 TBD825:TBD829 TKZ825:TKZ829 TUV825:TUV829 UER825:UER829 UON825:UON829 UYJ825:UYJ829 VIF825:VIF829 VSB825:VSB829 WBX825:WBX829 WLT825:WLT829 WVP825:WVP829 JD825:JD829 WCG825:WCI829 VSK825:VSM829 VIO825:VIQ829 UYS825:UYU829 UOW825:UOY829 UFA825:UFC829 TVE825:TVG829 TLI825:TLK829 TBM825:TBO829 SRQ825:SRS829 SHU825:SHW829 RXY825:RYA829 ROC825:ROE829 REG825:REI829 QUK825:QUM829 QKO825:QKQ829 QAS825:QAU829 PQW825:PQY829 PHA825:PHC829 OXE825:OXG829 ONI825:ONK829 ODM825:ODO829 NTQ825:NTS829 NJU825:NJW829 MZY825:NAA829 MQC825:MQE829 MGG825:MGI829 LWK825:LWM829 LMO825:LMQ829 LCS825:LCU829 KSW825:KSY829 KJA825:KJC829 JZE825:JZG829 JPI825:JPK829 JFM825:JFO829 IVQ825:IVS829 ILU825:ILW829 IBY825:ICA829 HSC825:HSE829 HIG825:HII829 GYK825:GYM829 GOO825:GOQ829 GES825:GEU829 FUW825:FUY829 FLA825:FLC829 FBE825:FBG829 ERI825:ERK829 EHM825:EHO829 DXQ825:DXS829 DNU825:DNW829 DDY825:DEA829 CUC825:CUE829 CKG825:CKI829 CAK825:CAM829 BQO825:BQQ829 BGS825:BGU829 AWW825:AWY829 ANA934:ANC937 AWW934:AWY937 BGS934:BGU937 BQO934:BQQ937 CAK934:CAM937 CKG934:CKI937 CUC934:CUE937 DDY934:DEA937 DNU934:DNW937 DXQ934:DXS937 EHM934:EHO937 ERI934:ERK937 FBE934:FBG937 FLA934:FLC937 FUW934:FUY937 GES934:GEU937 GOO934:GOQ937 GYK934:GYM937 HIG934:HII937 HSC934:HSE937 IBY934:ICA937 ILU934:ILW937 IVQ934:IVS937 JFM934:JFO937 JPI934:JPK937 JZE934:JZG937 KJA934:KJC937 KSW934:KSY937 LCS934:LCU937 LMO934:LMQ937 LWK934:LWM937 MGG934:MGI937 MQC934:MQE937 MZY934:NAA937 NJU934:NJW937 NTQ934:NTS937 ODM934:ODO937 ONI934:ONK937 OXE934:OXG937 PHA934:PHC937 PQW934:PQY937 QAS934:QAU937 QKO934:QKQ937 QUK934:QUM937 REG934:REI937 ROC934:ROE937 RXY934:RYA937 SHU934:SHW937 SRQ934:SRS937 TBM934:TBO937 TLI934:TLK937 TVE934:TVG937 UFA934:UFC937 UOW934:UOY937 UYS934:UYU937 VIO934:VIQ937 VSK934:VSM937 WCG934:WCI937 JD934:JD937 WVP934:WVP937 WLT934:WLT937 WBX934:WBX937 VSB934:VSB937 VIF934:VIF937 UYJ934:UYJ937 UON934:UON937 UER934:UER937 TUV934:TUV937 TKZ934:TKZ937 TBD934:TBD937 SRH934:SRH937 SHL934:SHL937 RXP934:RXP937 RNT934:RNT937 RDX934:RDX937 QUB934:QUB937 QKF934:QKF937 QAJ934:QAJ937 PQN934:PQN937 PGR934:PGR937 OWV934:OWV937 OMZ934:OMZ937 ODD934:ODD937 NTH934:NTH937 NJL934:NJL937 MZP934:MZP937 MPT934:MPT937 MFX934:MFX937 LWB934:LWB937 LMF934:LMF937 LCJ934:LCJ937 KSN934:KSN937 KIR934:KIR937 JYV934:JYV937 JOZ934:JOZ937 JFD934:JFD937 IVH934:IVH937 ILL934:ILL937 IBP934:IBP937 HRT934:HRT937 HHX934:HHX937 GYB934:GYB937 GOF934:GOF937 GEJ934:GEJ937 FUN934:FUN937 FKR934:FKR937 FAV934:FAV937 EQZ934:EQZ937 EHD934:EHD937 DXH934:DXH937 DNL934:DNL937 DDP934:DDP937 CTT934:CTT937 CJX934:CJX937 CAB934:CAB937 BQF934:BQF937 BGJ934:BGJ937 AWN934:AWN937 AMR934:AMR937 ACV934:ACV937 SZ934:SZ937 WLN934:WLN937 WVJ934:WVJ937 IX934:IX937 ST934:ST937 ACP934:ACP937 AML934:AML937 AWH934:AWH937 BGD934:BGD937 BPZ934:BPZ937 BZV934:BZV937 CJR934:CJR937 CTN934:CTN937 DDJ934:DDJ937 DNF934:DNF937 DXB934:DXB937 EGX934:EGX937 EQT934:EQT937 FAP934:FAP937 FKL934:FKL937 FUH934:FUH937 GED934:GED937 GNZ934:GNZ937 GXV934:GXV937 HHR934:HHR937 HRN934:HRN937 IBJ934:IBJ937 ILF934:ILF937 IVB934:IVB937 JEX934:JEX937 JOT934:JOT937 JYP934:JYP937 KIL934:KIL937 KSH934:KSH937 LCD934:LCD937 LLZ934:LLZ937 LVV934:LVV937 MFR934:MFR937 MPN934:MPN937 MZJ934:MZJ937 NJF934:NJF937 NTB934:NTB937 OCX934:OCX937 OMT934:OMT937 OWP934:OWP937 PGL934:PGL937 PQH934:PQH937 QAD934:QAD937 QJZ934:QJZ937 QTV934:QTV937 RDR934:RDR937 RNN934:RNN937 RXJ934:RXJ937 SHF934:SHF937 SRB934:SRB937 TAX934:TAX937 TKT934:TKT937 TUP934:TUP937 UEL934:UEL937 UOH934:UOH937 UYD934:UYD937 VHZ934:VHZ937 VRV934:VRV937 WBR934:WBR937 WLK934:WLK937 WVG934:WVG937 IU934:IU937 SQ934:SQ937 ACM934:ACM937 AMI934:AMI937 AWE934:AWE937 BGA934:BGA937 BPW934:BPW937 BZS934:BZS937 CJO934:CJO937 CTK934:CTK937 DDG934:DDG937 DNC934:DNC937 DWY934:DWY937 EGU934:EGU937 EQQ934:EQQ937 FAM934:FAM937 FKI934:FKI937 FUE934:FUE937 GEA934:GEA937 GNW934:GNW937 GXS934:GXS937 HHO934:HHO937 HRK934:HRK937 IBG934:IBG937 ILC934:ILC937 IUY934:IUY937 JEU934:JEU937 JOQ934:JOQ937 JYM934:JYM937 KII934:KII937 KSE934:KSE937 LCA934:LCA937 LLW934:LLW937 LVS934:LVS937 MFO934:MFO937 MPK934:MPK937 MZG934:MZG937 NJC934:NJC937 NSY934:NSY937 OCU934:OCU937 OMQ934:OMQ937 OWM934:OWM937 PGI934:PGI937 PQE934:PQE937 QAA934:QAA937 QJW934:QJW937 QTS934:QTS937 RDO934:RDO937 RNK934:RNK937 RXG934:RXG937 SHC934:SHC937 SQY934:SQY937 TAU934:TAU937 TKQ934:TKQ937 TUM934:TUM937 UEI934:UEI937 UOE934:UOE937 UYA934:UYA937 VHW934:VHW937 VRS934:VRS937 WBO934:WBO937 WMC934:WME937 WVY934:WWA937 JM934:JO937 TI934:TK937 ADE934:ADG937 ADE886:ADG893 ANA886:ANC893 AWW886:AWY893 BGS886:BGU893 BQO886:BQQ893 CAK886:CAM893 CKG886:CKI893 CUC886:CUE893 DDY886:DEA893 DNU886:DNW893 DXQ886:DXS893 EHM886:EHO893 ERI886:ERK893 FBE886:FBG893 FLA886:FLC893 FUW886:FUY893 GES886:GEU893 GOO886:GOQ893 GYK886:GYM893 HIG886:HII893 HSC886:HSE893 IBY886:ICA893 ILU886:ILW893 IVQ886:IVS893 JFM886:JFO893 JPI886:JPK893 JZE886:JZG893 KJA886:KJC893 KSW886:KSY893 LCS886:LCU893 LMO886:LMQ893 LWK886:LWM893 MGG886:MGI893 MQC886:MQE893 MZY886:NAA893 NJU886:NJW893 NTQ886:NTS893 ODM886:ODO893 ONI886:ONK893 OXE886:OXG893 PHA886:PHC893 PQW886:PQY893 QAS886:QAU893 QKO886:QKQ893 QUK886:QUM893 REG886:REI893 ROC886:ROE893 RXY886:RYA893 SHU886:SHW893 SRQ886:SRS893 TBM886:TBO893 TLI886:TLK893 TVE886:TVG893 UFA886:UFC893 UOW886:UOY893 UYS886:UYU893 VIO886:VIQ893 VSK886:VSM893 WCG886:WCI893 JD886:JD893 WVP886:WVP893 WLT886:WLT893 WBX886:WBX893 VSB886:VSB893 VIF886:VIF893 UYJ886:UYJ893 UON886:UON893 UER886:UER893 TUV886:TUV893 TKZ886:TKZ893 TBD886:TBD893 SRH886:SRH893 SHL886:SHL893 RXP886:RXP893 RNT886:RNT893 RDX886:RDX893 QUB886:QUB893 QKF886:QKF893 QAJ886:QAJ893 PQN886:PQN893 PGR886:PGR893 OWV886:OWV893 OMZ886:OMZ893 ODD886:ODD893 NTH886:NTH893 NJL886:NJL893 MZP886:MZP893 MPT886:MPT893 MFX886:MFX893 LWB886:LWB893 LMF886:LMF893 LCJ886:LCJ893 KSN886:KSN893 KIR886:KIR893 JYV886:JYV893 JOZ886:JOZ893 JFD886:JFD893 IVH886:IVH893 ILL886:ILL893 IBP886:IBP893 HRT886:HRT893 HHX886:HHX893 GYB886:GYB893 GOF886:GOF893 GEJ886:GEJ893 FUN886:FUN893 FKR886:FKR893 FAV886:FAV893 EQZ886:EQZ893 EHD886:EHD893 DXH886:DXH893 DNL886:DNL893 DDP886:DDP893 CTT886:CTT893 CJX886:CJX893 CAB886:CAB893 BQF886:BQF893 BGJ886:BGJ893 AWN886:AWN893 AMR886:AMR893 ACV886:ACV893 SZ886:SZ893 WLN886:WLN893 WVJ886:WVJ893 IX886:IX893 ST886:ST893 ACP886:ACP893 AML886:AML893 AWH886:AWH893 BGD886:BGD893 BPZ886:BPZ893 BZV886:BZV893 CJR886:CJR893 CTN886:CTN893 DDJ886:DDJ893 DNF886:DNF893 DXB886:DXB893 EGX886:EGX893 EQT886:EQT893 FAP886:FAP893 FKL886:FKL893 FUH886:FUH893 GED886:GED893 GNZ886:GNZ893 GXV886:GXV893 HHR886:HHR893 HRN886:HRN893 IBJ886:IBJ893 ILF886:ILF893 IVB886:IVB893 JEX886:JEX893 JOT886:JOT893 JYP886:JYP893 KIL886:KIL893 KSH886:KSH893 LCD886:LCD893 LLZ886:LLZ893 LVV886:LVV893 MFR886:MFR893 MPN886:MPN893 MZJ886:MZJ893 NJF886:NJF893 NTB886:NTB893 OCX886:OCX893 OMT886:OMT893 OWP886:OWP893 PGL886:PGL893 PQH886:PQH893 QAD886:QAD893 QJZ886:QJZ893 QTV886:QTV893 RDR886:RDR893 RNN886:RNN893 RXJ886:RXJ893 SHF886:SHF893 SRB886:SRB893 TAX886:TAX893 TKT886:TKT893 TUP886:TUP893 UEL886:UEL893 UOH886:UOH893 UYD886:UYD893 VHZ886:VHZ893 VRV886:VRV893 WBR886:WBR893 WLK886:WLK893 WVG886:WVG893 IU886:IU893 SQ886:SQ893 ACM886:ACM893 AMI886:AMI893 AWE886:AWE893 BGA886:BGA893 BPW886:BPW893 BZS886:BZS893 CJO886:CJO893 CTK886:CTK893 DDG886:DDG893 DNC886:DNC893 DWY886:DWY893 EGU886:EGU893 EQQ886:EQQ893 FAM886:FAM893 FKI886:FKI893 FUE886:FUE893 GEA886:GEA893 GNW886:GNW893 GXS886:GXS893 HHO886:HHO893 HRK886:HRK893 IBG886:IBG893 ILC886:ILC893 IUY886:IUY893 JEU886:JEU893 JOQ886:JOQ893 JYM886:JYM893 KII886:KII893 KSE886:KSE893 LCA886:LCA893 LLW886:LLW893 LVS886:LVS893 MFO886:MFO893 MPK886:MPK893 MZG886:MZG893 NJC886:NJC893 NSY886:NSY893 OCU886:OCU893 OMQ886:OMQ893 OWM886:OWM893 PGI886:PGI893 PQE886:PQE893 QAA886:QAA893 QJW886:QJW893 QTS886:QTS893 RDO886:RDO893 RNK886:RNK893 RXG886:RXG893 SHC886:SHC893 SQY886:SQY893 TAU886:TAU893 TKQ886:TKQ893 TUM886:TUM893 UEI886:UEI893 UOE886:UOE893 UYA886:UYA893 VHW886:VHW893 VRS886:VRS893 WBO886:WBO893 WMC886:WME893 WVY886:WWA893 JM886:JO893 TI886:TK893 ANA1060:ANC1063 AWW1060:AWY1063 BGS1060:BGU1063 BQO1060:BQQ1063 CAK1060:CAM1063 CKG1060:CKI1063 CUC1060:CUE1063 DDY1060:DEA1063 DNU1060:DNW1063 DXQ1060:DXS1063 EHM1060:EHO1063 ERI1060:ERK1063 FBE1060:FBG1063 FLA1060:FLC1063 FUW1060:FUY1063 GES1060:GEU1063 GOO1060:GOQ1063 GYK1060:GYM1063 HIG1060:HII1063 HSC1060:HSE1063 IBY1060:ICA1063 ILU1060:ILW1063 IVQ1060:IVS1063 JFM1060:JFO1063 JPI1060:JPK1063 JZE1060:JZG1063 KJA1060:KJC1063 KSW1060:KSY1063 LCS1060:LCU1063 LMO1060:LMQ1063 LWK1060:LWM1063 MGG1060:MGI1063 MQC1060:MQE1063 MZY1060:NAA1063 NJU1060:NJW1063 NTQ1060:NTS1063 ODM1060:ODO1063 ONI1060:ONK1063 OXE1060:OXG1063 PHA1060:PHC1063 PQW1060:PQY1063 QAS1060:QAU1063 QKO1060:QKQ1063 QUK1060:QUM1063 REG1060:REI1063 ROC1060:ROE1063 RXY1060:RYA1063 SHU1060:SHW1063 SRQ1060:SRS1063 TBM1060:TBO1063 TLI1060:TLK1063 TVE1060:TVG1063 UFA1060:UFC1063 UOW1060:UOY1063 UYS1060:UYU1063 VIO1060:VIQ1063 VSK1060:VSM1063 WCG1060:WCI1063 JD1060:JD1063 WVP1060:WVP1063 WLT1060:WLT1063 WBX1060:WBX1063 VSB1060:VSB1063 VIF1060:VIF1063 UYJ1060:UYJ1063 UON1060:UON1063 UER1060:UER1063 TUV1060:TUV1063 TKZ1060:TKZ1063 TBD1060:TBD1063 SRH1060:SRH1063 SHL1060:SHL1063 RXP1060:RXP1063 RNT1060:RNT1063 RDX1060:RDX1063 QUB1060:QUB1063 QKF1060:QKF1063 QAJ1060:QAJ1063 PQN1060:PQN1063 PGR1060:PGR1063 OWV1060:OWV1063 OMZ1060:OMZ1063 ODD1060:ODD1063 NTH1060:NTH1063 NJL1060:NJL1063 MZP1060:MZP1063 MPT1060:MPT1063 MFX1060:MFX1063 LWB1060:LWB1063 LMF1060:LMF1063 LCJ1060:LCJ1063 KSN1060:KSN1063 KIR1060:KIR1063 JYV1060:JYV1063 JOZ1060:JOZ1063 JFD1060:JFD1063 IVH1060:IVH1063 ILL1060:ILL1063 IBP1060:IBP1063 HRT1060:HRT1063 HHX1060:HHX1063 GYB1060:GYB1063 GOF1060:GOF1063 GEJ1060:GEJ1063 FUN1060:FUN1063 FKR1060:FKR1063 FAV1060:FAV1063 EQZ1060:EQZ1063 EHD1060:EHD1063 DXH1060:DXH1063 DNL1060:DNL1063 DDP1060:DDP1063 CTT1060:CTT1063 CJX1060:CJX1063 CAB1060:CAB1063 BQF1060:BQF1063 BGJ1060:BGJ1063 AWN1060:AWN1063 AMR1060:AMR1063 ACV1060:ACV1063 SZ1060:SZ1063 WLN1060:WLN1063 WVJ1060:WVJ1063 IX1060:IX1063 ST1060:ST1063 ACP1060:ACP1063 AML1060:AML1063 AWH1060:AWH1063 BGD1060:BGD1063 BPZ1060:BPZ1063 BZV1060:BZV1063 CJR1060:CJR1063 CTN1060:CTN1063 DDJ1060:DDJ1063 DNF1060:DNF1063 DXB1060:DXB1063 EGX1060:EGX1063 EQT1060:EQT1063 FAP1060:FAP1063 FKL1060:FKL1063 FUH1060:FUH1063 GED1060:GED1063 GNZ1060:GNZ1063 GXV1060:GXV1063 HHR1060:HHR1063 HRN1060:HRN1063 IBJ1060:IBJ1063 ILF1060:ILF1063 IVB1060:IVB1063 JEX1060:JEX1063 JOT1060:JOT1063 JYP1060:JYP1063 KIL1060:KIL1063 KSH1060:KSH1063 LCD1060:LCD1063 LLZ1060:LLZ1063 LVV1060:LVV1063 MFR1060:MFR1063 MPN1060:MPN1063 MZJ1060:MZJ1063 NJF1060:NJF1063 NTB1060:NTB1063 OCX1060:OCX1063 OMT1060:OMT1063 OWP1060:OWP1063 PGL1060:PGL1063 PQH1060:PQH1063 QAD1060:QAD1063 QJZ1060:QJZ1063 QTV1060:QTV1063 RDR1060:RDR1063 RNN1060:RNN1063 RXJ1060:RXJ1063 SHF1060:SHF1063 SRB1060:SRB1063 TAX1060:TAX1063 TKT1060:TKT1063 TUP1060:TUP1063 UEL1060:UEL1063 UOH1060:UOH1063 UYD1060:UYD1063 VHZ1060:VHZ1063 VRV1060:VRV1063 WBR1060:WBR1063 WLK1060:WLK1063 WVG1060:WVG1063 IU1060:IU1063 SQ1060:SQ1063 ACM1060:ACM1063 AMI1060:AMI1063 AWE1060:AWE1063 BGA1060:BGA1063 BPW1060:BPW1063 BZS1060:BZS1063 CJO1060:CJO1063 CTK1060:CTK1063 DDG1060:DDG1063 DNC1060:DNC1063 DWY1060:DWY1063 EGU1060:EGU1063 EQQ1060:EQQ1063 FAM1060:FAM1063 FKI1060:FKI1063 FUE1060:FUE1063 GEA1060:GEA1063 GNW1060:GNW1063 GXS1060:GXS1063 HHO1060:HHO1063 HRK1060:HRK1063 IBG1060:IBG1063 ILC1060:ILC1063 IUY1060:IUY1063 JEU1060:JEU1063 JOQ1060:JOQ1063 JYM1060:JYM1063 KII1060:KII1063 KSE1060:KSE1063 LCA1060:LCA1063 LLW1060:LLW1063 LVS1060:LVS1063 MFO1060:MFO1063 MPK1060:MPK1063 MZG1060:MZG1063 NJC1060:NJC1063 NSY1060:NSY1063 OCU1060:OCU1063 OMQ1060:OMQ1063 OWM1060:OWM1063 PGI1060:PGI1063 PQE1060:PQE1063 QAA1060:QAA1063 QJW1060:QJW1063 QTS1060:QTS1063 RDO1060:RDO1063 RNK1060:RNK1063 RXG1060:RXG1063 SHC1060:SHC1063 SQY1060:SQY1063 TAU1060:TAU1063 TKQ1060:TKQ1063 TUM1060:TUM1063 UEI1060:UEI1063 UOE1060:UOE1063 UYA1060:UYA1063 VHW1060:VHW1063 VRS1060:VRS1063 WBO1060:WBO1063 WMC1060:WME1063 WVY1060:WWA1063 JM1060:JO1063 TI1060:TK1063 ADE1060:ADG1063 ANA1065:ANC1070 AWW1065:AWY1070 BGS1065:BGU1070 BQO1065:BQQ1070 CAK1065:CAM1070 CKG1065:CKI1070 CUC1065:CUE1070 DDY1065:DEA1070 DNU1065:DNW1070 DXQ1065:DXS1070 EHM1065:EHO1070 ERI1065:ERK1070 FBE1065:FBG1070 FLA1065:FLC1070 FUW1065:FUY1070 GES1065:GEU1070 GOO1065:GOQ1070 GYK1065:GYM1070 HIG1065:HII1070 HSC1065:HSE1070 IBY1065:ICA1070 ILU1065:ILW1070 IVQ1065:IVS1070 JFM1065:JFO1070 JPI1065:JPK1070 JZE1065:JZG1070 KJA1065:KJC1070 KSW1065:KSY1070 LCS1065:LCU1070 LMO1065:LMQ1070 LWK1065:LWM1070 MGG1065:MGI1070 MQC1065:MQE1070 MZY1065:NAA1070 NJU1065:NJW1070 NTQ1065:NTS1070 ODM1065:ODO1070 ONI1065:ONK1070 OXE1065:OXG1070 PHA1065:PHC1070 PQW1065:PQY1070 QAS1065:QAU1070 QKO1065:QKQ1070 QUK1065:QUM1070 REG1065:REI1070 ROC1065:ROE1070 RXY1065:RYA1070 SHU1065:SHW1070 SRQ1065:SRS1070 TBM1065:TBO1070 TLI1065:TLK1070 TVE1065:TVG1070 UFA1065:UFC1070 UOW1065:UOY1070 UYS1065:UYU1070 VIO1065:VIQ1070 VSK1065:VSM1070 WCG1065:WCI1070 JD1065:JD1070 WVP1065:WVP1070 WLT1065:WLT1070 WBX1065:WBX1070 VSB1065:VSB1070 VIF1065:VIF1070 UYJ1065:UYJ1070 UON1065:UON1070 UER1065:UER1070 TUV1065:TUV1070 TKZ1065:TKZ1070 TBD1065:TBD1070 SRH1065:SRH1070 SHL1065:SHL1070 RXP1065:RXP1070 RNT1065:RNT1070 RDX1065:RDX1070 QUB1065:QUB1070 QKF1065:QKF1070 QAJ1065:QAJ1070 PQN1065:PQN1070 PGR1065:PGR1070 OWV1065:OWV1070 OMZ1065:OMZ1070 ODD1065:ODD1070 NTH1065:NTH1070 NJL1065:NJL1070 MZP1065:MZP1070 MPT1065:MPT1070 MFX1065:MFX1070 LWB1065:LWB1070 LMF1065:LMF1070 LCJ1065:LCJ1070 KSN1065:KSN1070 KIR1065:KIR1070 JYV1065:JYV1070 JOZ1065:JOZ1070 JFD1065:JFD1070 IVH1065:IVH1070 ILL1065:ILL1070 IBP1065:IBP1070 HRT1065:HRT1070 HHX1065:HHX1070 GYB1065:GYB1070 GOF1065:GOF1070 GEJ1065:GEJ1070 FUN1065:FUN1070 FKR1065:FKR1070 FAV1065:FAV1070 EQZ1065:EQZ1070 EHD1065:EHD1070 DXH1065:DXH1070 DNL1065:DNL1070 DDP1065:DDP1070 CTT1065:CTT1070 CJX1065:CJX1070 CAB1065:CAB1070 BQF1065:BQF1070 BGJ1065:BGJ1070 AWN1065:AWN1070 AMR1065:AMR1070 ACV1065:ACV1070 SZ1065:SZ1070 WLN1065:WLN1070 WVJ1065:WVJ1070 IX1065:IX1070 ST1065:ST1070 ACP1065:ACP1070 AML1065:AML1070 AWH1065:AWH1070 BGD1065:BGD1070 BPZ1065:BPZ1070 BZV1065:BZV1070 CJR1065:CJR1070 CTN1065:CTN1070 DDJ1065:DDJ1070 DNF1065:DNF1070 DXB1065:DXB1070 EGX1065:EGX1070 EQT1065:EQT1070 FAP1065:FAP1070 FKL1065:FKL1070 FUH1065:FUH1070 GED1065:GED1070 GNZ1065:GNZ1070 GXV1065:GXV1070 HHR1065:HHR1070 HRN1065:HRN1070 IBJ1065:IBJ1070 ILF1065:ILF1070 IVB1065:IVB1070 JEX1065:JEX1070 JOT1065:JOT1070 JYP1065:JYP1070 KIL1065:KIL1070 KSH1065:KSH1070 LCD1065:LCD1070 LLZ1065:LLZ1070 LVV1065:LVV1070 MFR1065:MFR1070 MPN1065:MPN1070 MZJ1065:MZJ1070 NJF1065:NJF1070 NTB1065:NTB1070 OCX1065:OCX1070 OMT1065:OMT1070 OWP1065:OWP1070 PGL1065:PGL1070 PQH1065:PQH1070 QAD1065:QAD1070 QJZ1065:QJZ1070 QTV1065:QTV1070 RDR1065:RDR1070 RNN1065:RNN1070 RXJ1065:RXJ1070 SHF1065:SHF1070 SRB1065:SRB1070 TAX1065:TAX1070 TKT1065:TKT1070 TUP1065:TUP1070 UEL1065:UEL1070 UOH1065:UOH1070 UYD1065:UYD1070 VHZ1065:VHZ1070 VRV1065:VRV1070 WBR1065:WBR1070 WLK1065:WLK1070 WVG1065:WVG1070 IU1065:IU1070 SQ1065:SQ1070 ACM1065:ACM1070 AMI1065:AMI1070 AWE1065:AWE1070 BGA1065:BGA1070 BPW1065:BPW1070 BZS1065:BZS1070 CJO1065:CJO1070 CTK1065:CTK1070 DDG1065:DDG1070 DNC1065:DNC1070 DWY1065:DWY1070 EGU1065:EGU1070 EQQ1065:EQQ1070 FAM1065:FAM1070 FKI1065:FKI1070 FUE1065:FUE1070 GEA1065:GEA1070 GNW1065:GNW1070 GXS1065:GXS1070 HHO1065:HHO1070 HRK1065:HRK1070 IBG1065:IBG1070 ILC1065:ILC1070 IUY1065:IUY1070 JEU1065:JEU1070 JOQ1065:JOQ1070 JYM1065:JYM1070 KII1065:KII1070 KSE1065:KSE1070 LCA1065:LCA1070 LLW1065:LLW1070 LVS1065:LVS1070 MFO1065:MFO1070 MPK1065:MPK1070 MZG1065:MZG1070 NJC1065:NJC1070 NSY1065:NSY1070 OCU1065:OCU1070 OMQ1065:OMQ1070 OWM1065:OWM1070 PGI1065:PGI1070 PQE1065:PQE1070 QAA1065:QAA1070 QJW1065:QJW1070 QTS1065:QTS1070 RDO1065:RDO1070 RNK1065:RNK1070 RXG1065:RXG1070 SHC1065:SHC1070 SQY1065:SQY1070 TAU1065:TAU1070 TKQ1065:TKQ1070 TUM1065:TUM1070 UEI1065:UEI1070 UOE1065:UOE1070 UYA1065:UYA1070 VHW1065:VHW1070 VRS1065:VRS1070 WBO1065:WBO1070 WMC1065:WME1070 WVY1065:WWA1070 JM1065:JO1070 TI1065:TK1070 ADE1065:ADG1070 ADE1072:ADG1075 TI1072:TK1075 JM1072:JO1075 WVY1072:WWA1075 WMC1072:WME1075 WBO1072:WBO1075 VRS1072:VRS1075 VHW1072:VHW1075 UYA1072:UYA1075 UOE1072:UOE1075 UEI1072:UEI1075 TUM1072:TUM1075 TKQ1072:TKQ1075 TAU1072:TAU1075 SQY1072:SQY1075 SHC1072:SHC1075 RXG1072:RXG1075 RNK1072:RNK1075 RDO1072:RDO1075 QTS1072:QTS1075 QJW1072:QJW1075 QAA1072:QAA1075 PQE1072:PQE1075 PGI1072:PGI1075 OWM1072:OWM1075 OMQ1072:OMQ1075 OCU1072:OCU1075 NSY1072:NSY1075 NJC1072:NJC1075 MZG1072:MZG1075 MPK1072:MPK1075 MFO1072:MFO1075 LVS1072:LVS1075 LLW1072:LLW1075 LCA1072:LCA1075 KSE1072:KSE1075 KII1072:KII1075 JYM1072:JYM1075 JOQ1072:JOQ1075 JEU1072:JEU1075 IUY1072:IUY1075 ILC1072:ILC1075 IBG1072:IBG1075 HRK1072:HRK1075 HHO1072:HHO1075 GXS1072:GXS1075 GNW1072:GNW1075 GEA1072:GEA1075 FUE1072:FUE1075 FKI1072:FKI1075 FAM1072:FAM1075 EQQ1072:EQQ1075 EGU1072:EGU1075 DWY1072:DWY1075 DNC1072:DNC1075 DDG1072:DDG1075 CTK1072:CTK1075 CJO1072:CJO1075 BZS1072:BZS1075 BPW1072:BPW1075 BGA1072:BGA1075 AWE1072:AWE1075 AMI1072:AMI1075 ACM1072:ACM1075 SQ1072:SQ1075 IU1072:IU1075 WVG1072:WVG1075 WLK1072:WLK1075 WBR1072:WBR1075 VRV1072:VRV1075 VHZ1072:VHZ1075 UYD1072:UYD1075 UOH1072:UOH1075 UEL1072:UEL1075 TUP1072:TUP1075 TKT1072:TKT1075 TAX1072:TAX1075 SRB1072:SRB1075 SHF1072:SHF1075 RXJ1072:RXJ1075 RNN1072:RNN1075 RDR1072:RDR1075 QTV1072:QTV1075 QJZ1072:QJZ1075 QAD1072:QAD1075 PQH1072:PQH1075 PGL1072:PGL1075 OWP1072:OWP1075 OMT1072:OMT1075 OCX1072:OCX1075 NTB1072:NTB1075 NJF1072:NJF1075 MZJ1072:MZJ1075 MPN1072:MPN1075 MFR1072:MFR1075 LVV1072:LVV1075 LLZ1072:LLZ1075 LCD1072:LCD1075 KSH1072:KSH1075 KIL1072:KIL1075 JYP1072:JYP1075 JOT1072:JOT1075 JEX1072:JEX1075 IVB1072:IVB1075 ILF1072:ILF1075 IBJ1072:IBJ1075 HRN1072:HRN1075 HHR1072:HHR1075 GXV1072:GXV1075 GNZ1072:GNZ1075 GED1072:GED1075 FUH1072:FUH1075 FKL1072:FKL1075 FAP1072:FAP1075 EQT1072:EQT1075 EGX1072:EGX1075 DXB1072:DXB1075 DNF1072:DNF1075 DDJ1072:DDJ1075 CTN1072:CTN1075 CJR1072:CJR1075 BZV1072:BZV1075 BPZ1072:BPZ1075 BGD1072:BGD1075 AWH1072:AWH1075 AML1072:AML1075 ACP1072:ACP1075 ST1072:ST1075 IX1072:IX1075 WVJ1072:WVJ1075 WLN1072:WLN1075 SZ1072:SZ1075 ACV1072:ACV1075 AMR1072:AMR1075 AWN1072:AWN1075 BGJ1072:BGJ1075 BQF1072:BQF1075 CAB1072:CAB1075 CJX1072:CJX1075 CTT1072:CTT1075 DDP1072:DDP1075 DNL1072:DNL1075 DXH1072:DXH1075 EHD1072:EHD1075 EQZ1072:EQZ1075 FAV1072:FAV1075 FKR1072:FKR1075 FUN1072:FUN1075 GEJ1072:GEJ1075 GOF1072:GOF1075 GYB1072:GYB1075 HHX1072:HHX1075 HRT1072:HRT1075 IBP1072:IBP1075 ILL1072:ILL1075 IVH1072:IVH1075 JFD1072:JFD1075 JOZ1072:JOZ1075 JYV1072:JYV1075 KIR1072:KIR1075 KSN1072:KSN1075 LCJ1072:LCJ1075 LMF1072:LMF1075 LWB1072:LWB1075 MFX1072:MFX1075 MPT1072:MPT1075 MZP1072:MZP1075 NJL1072:NJL1075 NTH1072:NTH1075 ODD1072:ODD1075 OMZ1072:OMZ1075 OWV1072:OWV1075 PGR1072:PGR1075 PQN1072:PQN1075 QAJ1072:QAJ1075 QKF1072:QKF1075 QUB1072:QUB1075 RDX1072:RDX1075 RNT1072:RNT1075 RXP1072:RXP1075 SHL1072:SHL1075 SRH1072:SRH1075 TBD1072:TBD1075 TKZ1072:TKZ1075 TUV1072:TUV1075 UER1072:UER1075 UON1072:UON1075 UYJ1072:UYJ1075 VIF1072:VIF1075 VSB1072:VSB1075 WBX1072:WBX1075 WLT1072:WLT1075 WVP1072:WVP1075 JD1072:JD1075 WCG1072:WCI1075 VSK1072:VSM1075 VIO1072:VIQ1075 UYS1072:UYU1075 UOW1072:UOY1075 UFA1072:UFC1075 TVE1072:TVG1075 TLI1072:TLK1075 TBM1072:TBO1075 SRQ1072:SRS1075 SHU1072:SHW1075 RXY1072:RYA1075 ROC1072:ROE1075 REG1072:REI1075 QUK1072:QUM1075 QKO1072:QKQ1075 QAS1072:QAU1075 PQW1072:PQY1075 PHA1072:PHC1075 OXE1072:OXG1075 ONI1072:ONK1075 ODM1072:ODO1075 NTQ1072:NTS1075 NJU1072:NJW1075 MZY1072:NAA1075 MQC1072:MQE1075 MGG1072:MGI1075 LWK1072:LWM1075 LMO1072:LMQ1075 LCS1072:LCU1075 KSW1072:KSY1075 KJA1072:KJC1075 JZE1072:JZG1075 JPI1072:JPK1075 JFM1072:JFO1075 IVQ1072:IVS1075 ILU1072:ILW1075 IBY1072:ICA1075 HSC1072:HSE1075 HIG1072:HII1075 GYK1072:GYM1075 GOO1072:GOQ1075 GES1072:GEU1075 FUW1072:FUY1075 FLA1072:FLC1075 FBE1072:FBG1075 ERI1072:ERK1075 EHM1072:EHO1075 DXQ1072:DXS1075 DNU1072:DNW1075 DDY1072:DEA1075 CUC1072:CUE1075 CKG1072:CKI1075 CAK1072:CAM1075 BQO1072:BQQ1075 BGS1072:BGU1075 AWW1072:AWY1075 ANA1072:ANC1075 ANA1077:ANC1083 AWW1077:AWY1083 BGS1077:BGU1083 BQO1077:BQQ1083 CAK1077:CAM1083 CKG1077:CKI1083 CUC1077:CUE1083 DDY1077:DEA1083 DNU1077:DNW1083 DXQ1077:DXS1083 EHM1077:EHO1083 ERI1077:ERK1083 FBE1077:FBG1083 FLA1077:FLC1083 FUW1077:FUY1083 GES1077:GEU1083 GOO1077:GOQ1083 GYK1077:GYM1083 HIG1077:HII1083 HSC1077:HSE1083 IBY1077:ICA1083 ILU1077:ILW1083 IVQ1077:IVS1083 JFM1077:JFO1083 JPI1077:JPK1083 JZE1077:JZG1083 KJA1077:KJC1083 KSW1077:KSY1083 LCS1077:LCU1083 LMO1077:LMQ1083 LWK1077:LWM1083 MGG1077:MGI1083 MQC1077:MQE1083 MZY1077:NAA1083 NJU1077:NJW1083 NTQ1077:NTS1083 ODM1077:ODO1083 ONI1077:ONK1083 OXE1077:OXG1083 PHA1077:PHC1083 PQW1077:PQY1083 QAS1077:QAU1083 QKO1077:QKQ1083 QUK1077:QUM1083 REG1077:REI1083 ROC1077:ROE1083 RXY1077:RYA1083 SHU1077:SHW1083 SRQ1077:SRS1083 TBM1077:TBO1083 TLI1077:TLK1083 TVE1077:TVG1083 UFA1077:UFC1083 UOW1077:UOY1083 UYS1077:UYU1083 VIO1077:VIQ1083 VSK1077:VSM1083 WCG1077:WCI1083 JD1077:JD1083 WVP1077:WVP1083 WLT1077:WLT1083 WBX1077:WBX1083 VSB1077:VSB1083 VIF1077:VIF1083 UYJ1077:UYJ1083 UON1077:UON1083 UER1077:UER1083 TUV1077:TUV1083 TKZ1077:TKZ1083 TBD1077:TBD1083 SRH1077:SRH1083 SHL1077:SHL1083 RXP1077:RXP1083 RNT1077:RNT1083 RDX1077:RDX1083 QUB1077:QUB1083 QKF1077:QKF1083 QAJ1077:QAJ1083 PQN1077:PQN1083 PGR1077:PGR1083 OWV1077:OWV1083 OMZ1077:OMZ1083 ODD1077:ODD1083 NTH1077:NTH1083 NJL1077:NJL1083 MZP1077:MZP1083 MPT1077:MPT1083 MFX1077:MFX1083 LWB1077:LWB1083 LMF1077:LMF1083 LCJ1077:LCJ1083 KSN1077:KSN1083 KIR1077:KIR1083 JYV1077:JYV1083 JOZ1077:JOZ1083 JFD1077:JFD1083 IVH1077:IVH1083 ILL1077:ILL1083 IBP1077:IBP1083 HRT1077:HRT1083 HHX1077:HHX1083 GYB1077:GYB1083 GOF1077:GOF1083 GEJ1077:GEJ1083 FUN1077:FUN1083 FKR1077:FKR1083 FAV1077:FAV1083 EQZ1077:EQZ1083 EHD1077:EHD1083 DXH1077:DXH1083 DNL1077:DNL1083 DDP1077:DDP1083 CTT1077:CTT1083 CJX1077:CJX1083 CAB1077:CAB1083 BQF1077:BQF1083 BGJ1077:BGJ1083 AWN1077:AWN1083 AMR1077:AMR1083 ACV1077:ACV1083 SZ1077:SZ1083 WLN1077:WLN1083 WVJ1077:WVJ1083 IX1077:IX1083 ST1077:ST1083 ACP1077:ACP1083 AML1077:AML1083 AWH1077:AWH1083 BGD1077:BGD1083 BPZ1077:BPZ1083 BZV1077:BZV1083 CJR1077:CJR1083 CTN1077:CTN1083 DDJ1077:DDJ1083 DNF1077:DNF1083 DXB1077:DXB1083 EGX1077:EGX1083 EQT1077:EQT1083 FAP1077:FAP1083 FKL1077:FKL1083 FUH1077:FUH1083 GED1077:GED1083 GNZ1077:GNZ1083 GXV1077:GXV1083 HHR1077:HHR1083 HRN1077:HRN1083 IBJ1077:IBJ1083 ILF1077:ILF1083 IVB1077:IVB1083 JEX1077:JEX1083 JOT1077:JOT1083 JYP1077:JYP1083 KIL1077:KIL1083 KSH1077:KSH1083 LCD1077:LCD1083 LLZ1077:LLZ1083 LVV1077:LVV1083 MFR1077:MFR1083 MPN1077:MPN1083 MZJ1077:MZJ1083 NJF1077:NJF1083 NTB1077:NTB1083 OCX1077:OCX1083 OMT1077:OMT1083 OWP1077:OWP1083 PGL1077:PGL1083 PQH1077:PQH1083 QAD1077:QAD1083 QJZ1077:QJZ1083 QTV1077:QTV1083 RDR1077:RDR1083 RNN1077:RNN1083 RXJ1077:RXJ1083 SHF1077:SHF1083 SRB1077:SRB1083 TAX1077:TAX1083 TKT1077:TKT1083 TUP1077:TUP1083 UEL1077:UEL1083 UOH1077:UOH1083 UYD1077:UYD1083 VHZ1077:VHZ1083 VRV1077:VRV1083 WBR1077:WBR1083 WLK1077:WLK1083 WVG1077:WVG1083 IU1077:IU1083 SQ1077:SQ1083 ACM1077:ACM1083 AMI1077:AMI1083 AWE1077:AWE1083 BGA1077:BGA1083 BPW1077:BPW1083 BZS1077:BZS1083 CJO1077:CJO1083 CTK1077:CTK1083 DDG1077:DDG1083 DNC1077:DNC1083 DWY1077:DWY1083 EGU1077:EGU1083 EQQ1077:EQQ1083 FAM1077:FAM1083 FKI1077:FKI1083 FUE1077:FUE1083 GEA1077:GEA1083 GNW1077:GNW1083 GXS1077:GXS1083 HHO1077:HHO1083 HRK1077:HRK1083 IBG1077:IBG1083 ILC1077:ILC1083 IUY1077:IUY1083 JEU1077:JEU1083 JOQ1077:JOQ1083 JYM1077:JYM1083 KII1077:KII1083 KSE1077:KSE1083 LCA1077:LCA1083 LLW1077:LLW1083 LVS1077:LVS1083 MFO1077:MFO1083 MPK1077:MPK1083 MZG1077:MZG1083 NJC1077:NJC1083 NSY1077:NSY1083 OCU1077:OCU1083 OMQ1077:OMQ1083 OWM1077:OWM1083 PGI1077:PGI1083 PQE1077:PQE1083 QAA1077:QAA1083 QJW1077:QJW1083 QTS1077:QTS1083 RDO1077:RDO1083 RNK1077:RNK1083 RXG1077:RXG1083 SHC1077:SHC1083 SQY1077:SQY1083 TAU1077:TAU1083 TKQ1077:TKQ1083 TUM1077:TUM1083 UEI1077:UEI1083 UOE1077:UOE1083 UYA1077:UYA1083 VHW1077:VHW1083 VRS1077:VRS1083 WBO1077:WBO1083 WMC1077:WME1083 WVY1077:WWA1083 JM1077:JO1083 TI1077:TK1083 ADE1077:ADG1083 ADE908:ADG932 ANA908:ANC932 AWW908:AWY932 BGS908:BGU932 BQO908:BQQ932 CAK908:CAM932 CKG908:CKI932 CUC908:CUE932 DDY908:DEA932 DNU908:DNW932 DXQ908:DXS932 EHM908:EHO932 ERI908:ERK932 FBE908:FBG932 FLA908:FLC932 FUW908:FUY932 GES908:GEU932 GOO908:GOQ932 GYK908:GYM932 HIG908:HII932 HSC908:HSE932 IBY908:ICA932 ILU908:ILW932 IVQ908:IVS932 JFM908:JFO932 JPI908:JPK932 JZE908:JZG932 KJA908:KJC932 KSW908:KSY932 LCS908:LCU932 LMO908:LMQ932 LWK908:LWM932 MGG908:MGI932 MQC908:MQE932 MZY908:NAA932 NJU908:NJW932 NTQ908:NTS932 ODM908:ODO932 ONI908:ONK932 OXE908:OXG932 PHA908:PHC932 PQW908:PQY932 QAS908:QAU932 QKO908:QKQ932 QUK908:QUM932 REG908:REI932 ROC908:ROE932 RXY908:RYA932 SHU908:SHW932 SRQ908:SRS932 TBM908:TBO932 TLI908:TLK932 TVE908:TVG932 UFA908:UFC932 UOW908:UOY932 UYS908:UYU932 VIO908:VIQ932 VSK908:VSM932 WCG908:WCI932 JD908:JD932 WVP908:WVP932 WLT908:WLT932 WBX908:WBX932 VSB908:VSB932 VIF908:VIF932 UYJ908:UYJ932 UON908:UON932 UER908:UER932 TUV908:TUV932 TKZ908:TKZ932 TBD908:TBD932 SRH908:SRH932 SHL908:SHL932 RXP908:RXP932 RNT908:RNT932 RDX908:RDX932 QUB908:QUB932 QKF908:QKF932 QAJ908:QAJ932 PQN908:PQN932 PGR908:PGR932 OWV908:OWV932 OMZ908:OMZ932 ODD908:ODD932 NTH908:NTH932 NJL908:NJL932 MZP908:MZP932 MPT908:MPT932 MFX908:MFX932 LWB908:LWB932 LMF908:LMF932 LCJ908:LCJ932 KSN908:KSN932 KIR908:KIR932 JYV908:JYV932 JOZ908:JOZ932 JFD908:JFD932 IVH908:IVH932 ILL908:ILL932 IBP908:IBP932 HRT908:HRT932 HHX908:HHX932 GYB908:GYB932 GOF908:GOF932 GEJ908:GEJ932 FUN908:FUN932 FKR908:FKR932 FAV908:FAV932 EQZ908:EQZ932 EHD908:EHD932 DXH908:DXH932 DNL908:DNL932 DDP908:DDP932 CTT908:CTT932 CJX908:CJX932 CAB908:CAB932 BQF908:BQF932 BGJ908:BGJ932 AWN908:AWN932 AMR908:AMR932 ACV908:ACV932 SZ908:SZ932 WLN908:WLN932 WVJ908:WVJ932 IX908:IX932 ST908:ST932 ACP908:ACP932 AML908:AML932 AWH908:AWH932 BGD908:BGD932 BPZ908:BPZ932 BZV908:BZV932 CJR908:CJR932 CTN908:CTN932 DDJ908:DDJ932 DNF908:DNF932 DXB908:DXB932 EGX908:EGX932 EQT908:EQT932 FAP908:FAP932 FKL908:FKL932 FUH908:FUH932 GED908:GED932 GNZ908:GNZ932 GXV908:GXV932 HHR908:HHR932 HRN908:HRN932 IBJ908:IBJ932 ILF908:ILF932 IVB908:IVB932 JEX908:JEX932 JOT908:JOT932 JYP908:JYP932 KIL908:KIL932 KSH908:KSH932 LCD908:LCD932 LLZ908:LLZ932 LVV908:LVV932 MFR908:MFR932 MPN908:MPN932 MZJ908:MZJ932 NJF908:NJF932 NTB908:NTB932 OCX908:OCX932 OMT908:OMT932 OWP908:OWP932 PGL908:PGL932 PQH908:PQH932 QAD908:QAD932 QJZ908:QJZ932 QTV908:QTV932 RDR908:RDR932 RNN908:RNN932 RXJ908:RXJ932 SHF908:SHF932 SRB908:SRB932 TAX908:TAX932 TKT908:TKT932 TUP908:TUP932 UEL908:UEL932 UOH908:UOH932 UYD908:UYD932 VHZ908:VHZ932 VRV908:VRV932 WBR908:WBR932 WLK908:WLK932 WVG908:WVG932 IU908:IU932 SQ908:SQ932 ACM908:ACM932 AMI908:AMI932 AWE908:AWE932 BGA908:BGA932 BPW908:BPW932 BZS908:BZS932 CJO908:CJO932 CTK908:CTK932 DDG908:DDG932 DNC908:DNC932 DWY908:DWY932 EGU908:EGU932 EQQ908:EQQ932 FAM908:FAM932 FKI908:FKI932 FUE908:FUE932 GEA908:GEA932 GNW908:GNW932 GXS908:GXS932 HHO908:HHO932 HRK908:HRK932 IBG908:IBG932 ILC908:ILC932 IUY908:IUY932 JEU908:JEU932 JOQ908:JOQ932 JYM908:JYM932 KII908:KII932 KSE908:KSE932 LCA908:LCA932 LLW908:LLW932 LVS908:LVS932 MFO908:MFO932 MPK908:MPK932 MZG908:MZG932 NJC908:NJC932 NSY908:NSY932 OCU908:OCU932 OMQ908:OMQ932 OWM908:OWM932 PGI908:PGI932 PQE908:PQE932 QAA908:QAA932 QJW908:QJW932 QTS908:QTS932 RDO908:RDO932 RNK908:RNK932 RXG908:RXG932 SHC908:SHC932 SQY908:SQY932 TAU908:TAU932 TKQ908:TKQ932 TUM908:TUM932 UEI908:UEI932 UOE908:UOE932 UYA908:UYA932 VHW908:VHW932 VRS908:VRS932 WBO908:WBO932 WMC908:WME932 WVY908:WWA932 JM908:JO932 TI908:TK932 K1794:K1796 L1795:L1796 L1793" xr:uid="{00000000-0002-0000-0300-00004C000000}">
      <formula1>#REF!</formula1>
    </dataValidation>
    <dataValidation type="list" allowBlank="1" showInputMessage="1" showErrorMessage="1" errorTitle="Внимание!" error="Введенное значение не соответсвует справочному" sqref="K1937" xr:uid="{00000000-0002-0000-0300-00004D000000}">
      <formula1>#REF!</formula1>
    </dataValidation>
    <dataValidation type="list" errorStyle="warning" allowBlank="1" showInputMessage="1" showErrorMessage="1" errorTitle="Внимание" error="Общество отсутствует в справочнике" sqref="B1937:C1937" xr:uid="{00000000-0002-0000-0300-00004E000000}">
      <formula1>$B$2:$B$49</formula1>
    </dataValidation>
    <dataValidation type="list" allowBlank="1" showInputMessage="1" showErrorMessage="1" errorTitle="Внимание" error="Введено недопустимое значение" sqref="O1937" xr:uid="{00000000-0002-0000-0300-00004F000000}">
      <formula1>$O$2:$O$2</formula1>
    </dataValidation>
    <dataValidation type="list" allowBlank="1" showInputMessage="1" showErrorMessage="1" errorTitle="Внимание" error="Введено недопустимое значение" sqref="L1937" xr:uid="{00000000-0002-0000-0300-000050000000}">
      <formula1>#REF!</formula1>
    </dataValidation>
    <dataValidation type="list" errorStyle="warning" allowBlank="1" showInputMessage="1" showErrorMessage="1" errorTitle="Внимание" error="Введенное значение отсутсвует в справочнике" sqref="N1937" xr:uid="{00000000-0002-0000-0300-000051000000}">
      <formula1>#REF!</formula1>
    </dataValidation>
    <dataValidation type="list" allowBlank="1" showInputMessage="1" showErrorMessage="1" errorTitle="Внимание" error="Введено недопустимое значение" sqref="AD1961:AD1963 AD3626 AD1955:AD1957 AD1953 AD2105" xr:uid="{00000000-0002-0000-0300-000052000000}">
      <formula1>#REF!</formula1>
    </dataValidation>
    <dataValidation type="list" allowBlank="1" showInputMessage="1" showErrorMessage="1" errorTitle="Внимание" error="Введено недопустимое значение" sqref="U2105 U3625 U2103" xr:uid="{00000000-0002-0000-0300-000053000000}">
      <formula1>#REF!</formula1>
    </dataValidation>
    <dataValidation type="list" allowBlank="1" showInputMessage="1" showErrorMessage="1" errorTitle="Внимание" error="Введено недопустимое значение" sqref="L1952 L1954" xr:uid="{00000000-0002-0000-0300-000054000000}">
      <formula1>#REF!</formula1>
    </dataValidation>
    <dataValidation type="list" errorStyle="warning" allowBlank="1" showInputMessage="1" showErrorMessage="1" errorTitle="Внимание" error="Общество отсутствует в справочнике" sqref="C815 B809:C809 B814:B815 B769:C770 B760 B772:C774 B765:B766" xr:uid="{00000000-0002-0000-0300-000055000000}">
      <formula1>#REF!</formula1>
    </dataValidation>
    <dataValidation type="list" errorStyle="warning" allowBlank="1" showInputMessage="1" showErrorMessage="1" errorTitle="Внимание" error="Общество отсутствует в справочнике" sqref="B1052:B1057" xr:uid="{00000000-0002-0000-0300-000056000000}">
      <formula1>#REF!</formula1>
    </dataValidation>
    <dataValidation type="list" errorStyle="warning" allowBlank="1" showInputMessage="1" showErrorMessage="1" errorTitle="Внимание" error="Введенное значение отсутсвует в справочнике" sqref="N3676:N3679 N829 N826 N822:N824 N820 N831 N811:N815 N772:N773 N760:N766 N804" xr:uid="{00000000-0002-0000-0300-000057000000}">
      <formula1>#REF!</formula1>
    </dataValidation>
    <dataValidation type="list" allowBlank="1" showInputMessage="1" showErrorMessage="1" errorTitle="Внимание!" error="Введенное значение не соответсвует справочному" sqref="K1975:K1978" xr:uid="{00000000-0002-0000-0300-000058000000}">
      <formula1>#REF!</formula1>
    </dataValidation>
    <dataValidation type="list" errorStyle="warning" allowBlank="1" showInputMessage="1" showErrorMessage="1" errorTitle="Внимание" error="Общество отсутствует в справочнике" sqref="C278:C281 B1620 B1575:B1579 C264 B1598" xr:uid="{00000000-0002-0000-0300-000059000000}">
      <formula1>#REF!</formula1>
    </dataValidation>
    <dataValidation type="list" allowBlank="1" showInputMessage="1" showErrorMessage="1" sqref="M807:M808 P807:P808 M810 M4194" xr:uid="{00000000-0002-0000-0300-00005A000000}">
      <formula1>$M$2:$M$126</formula1>
    </dataValidation>
    <dataValidation type="list" allowBlank="1" showInputMessage="1" showErrorMessage="1" sqref="M1352 M3857:M3863" xr:uid="{00000000-0002-0000-0300-00005B000000}">
      <formula1>$M$2:$M$113</formula1>
    </dataValidation>
    <dataValidation type="list" errorStyle="warning" allowBlank="1" showInputMessage="1" showErrorMessage="1" errorTitle="Внимание" error="Общество отсутствует в справочнике" sqref="B4219:C4225 C1859 C978 C974 B974:B981 C980:C981 B988:B1002 B1007:C1009 B986 B1005:B1006 C991:C995 C997:C999 C1001" xr:uid="{00000000-0002-0000-0300-00005C000000}">
      <formula1>#REF!</formula1>
    </dataValidation>
    <dataValidation type="list" allowBlank="1" showInputMessage="1" showErrorMessage="1" sqref="C835 C1855 UEM111 TUQ111 TKU111 TAY111 SRC111 SHG111 RXK111 RNO111 RDS111 QTW111 QKA111 QAE111 PQI111 PGM111 OWQ111 OMU111 OCY111 NTC111 NJG111 MZK111 MPO111 MFS111 LVW111 LMA111 LCE111 KSI111 KIM111 JYQ111 JOU111 JEY111 IVC111 ILG111 IBK111 HRO111 HHS111 GXW111 GOA111 GEE111 FUI111 FKM111 FAQ111 EQU111 EGY111 DXC111 DNG111 DDK111 CTO111 CJS111 BZW111 BQA111 BGE111 AWI111 AMM111 ACQ111 SU111 IY111 UOI111 WLO111 WVK107 WLO107 WBS107 VRW107 VIA107 UYE107 UOI107 UEM107 TUQ107 TKU107 TAY107 SRC107 SHG107 RXK107 RNO107 RDS107 QTW107 QKA107 QAE107 PQI107 PGM107 OWQ107 OMU107 OCY107 NTC107 NJG107 MZK107 MPO107 MFS107 LVW107 LMA107 LCE107 KSI107 KIM107 JYQ107 JOU107 JEY107 IVC107 ILG107 IBK107 HRO107 HHS107 GXW107 GOA107 GEE107 FUI107 FKM107 FAQ107 EQU107 EGY107 DXC107 DNG107 DDK107 CTO107 CJS107 BZW107 BQA107 BGE107 AWI107 AMM107 ACQ107 SU107 IY107 WVK111 VRW111 UYE111 WBS111 VIA111 C756 C750:C752 C747:C748 C620:C621 C630 C830 C4206" xr:uid="{00000000-0002-0000-0300-00005D000000}">
      <formula1>#REF!</formula1>
    </dataValidation>
    <dataValidation type="list" allowBlank="1" showInputMessage="1" showErrorMessage="1" sqref="N1845 N836:N838 N1842:N1843 N779 N259:N285 N3680:N3704 N3709:N3723 N3763:N3824 N1787:N1796" xr:uid="{00000000-0002-0000-0300-00005E000000}">
      <formula1>UkV</formula1>
    </dataValidation>
    <dataValidation type="list" allowBlank="1" showInputMessage="1" showErrorMessage="1" errorTitle="Внимание!" error="Введенное значение не соответсвует справочному" sqref="K1190:K1191 K1187:K1188" xr:uid="{00000000-0002-0000-0300-00005F000000}">
      <formula1>#REF!</formula1>
    </dataValidation>
    <dataValidation type="list" allowBlank="1" showInputMessage="1" showErrorMessage="1" sqref="O1845 O259:O266 O1842:O1843 O269:O285 O3680:O3704 O3709:O3723 O3763:O3820 O1787:O1796" xr:uid="{00000000-0002-0000-0300-000060000000}">
      <formula1>Оборудование</formula1>
    </dataValidation>
    <dataValidation type="list" errorStyle="warning" allowBlank="1" showInputMessage="1" showErrorMessage="1" errorTitle="Внимание" error="Общество отсутствует в справочнике" sqref="B1580:C1590 B1621:C1624 B1599:C1619" xr:uid="{00000000-0002-0000-0300-000061000000}">
      <formula1>$B$2:$B$32</formula1>
    </dataValidation>
    <dataValidation type="list" allowBlank="1" showInputMessage="1" showErrorMessage="1" errorTitle="Внимание" error="Введено недопустимое значение" sqref="O1597:O1598" xr:uid="{00000000-0002-0000-0300-000062000000}">
      <formula1>#REF!</formula1>
    </dataValidation>
    <dataValidation type="list" errorStyle="warning" allowBlank="1" showInputMessage="1" showErrorMessage="1" errorTitle="Внимание" error="Организация отсутсвует в справочнике" sqref="C1597:C1598" xr:uid="{00000000-0002-0000-0300-000063000000}">
      <formula1>#REF!</formula1>
    </dataValidation>
    <dataValidation type="list" allowBlank="1" showInputMessage="1" showErrorMessage="1" sqref="M1597:M1598" xr:uid="{00000000-0002-0000-0300-000064000000}">
      <formula1>$M$2:$M$143</formula1>
    </dataValidation>
    <dataValidation type="list" errorStyle="warning" allowBlank="1" showInputMessage="1" showErrorMessage="1" errorTitle="Внимание" error="Общество отсутствует в справочнике" sqref="B1597" xr:uid="{00000000-0002-0000-0300-000065000000}">
      <formula1>$I$2:$I$3</formula1>
    </dataValidation>
    <dataValidation type="list" allowBlank="1" showInputMessage="1" showErrorMessage="1" errorTitle="Внимание" error="Введено недопустимое значение" sqref="O1851" xr:uid="{00000000-0002-0000-0300-000066000000}">
      <formula1>#REF!</formula1>
    </dataValidation>
    <dataValidation type="list" errorStyle="warning" allowBlank="1" showInputMessage="1" showErrorMessage="1" errorTitle="Внимание" error="Общество отсутствует в справочнике" sqref="B1369:C1375" xr:uid="{00000000-0002-0000-0300-000067000000}">
      <formula1>#REF!</formula1>
    </dataValidation>
    <dataValidation type="list" allowBlank="1" showInputMessage="1" showErrorMessage="1" errorTitle="Внимание" error="Введено недопустимое значение" sqref="O1417:O1426 O764:O766 O772 O774 O804 O960 O1394:O1415 O761:O762" xr:uid="{00000000-0002-0000-0300-000068000000}">
      <formula1>#REF!</formula1>
    </dataValidation>
    <dataValidation type="list" errorStyle="warning" allowBlank="1" showInputMessage="1" showErrorMessage="1" errorTitle="Внимание" error="Общество отсутствует в справочнике" sqref="B1394:C1426" xr:uid="{00000000-0002-0000-0300-000069000000}">
      <formula1>$A$2:$A$7</formula1>
    </dataValidation>
    <dataValidation type="list" errorStyle="warning" allowBlank="1" showInputMessage="1" showErrorMessage="1" errorTitle="Внимание" error="Общество отсутствует в справочнике" sqref="B1428" xr:uid="{00000000-0002-0000-0300-00006A000000}">
      <formula1>$B$2:$B$29</formula1>
    </dataValidation>
    <dataValidation type="list" allowBlank="1" showInputMessage="1" showErrorMessage="1" sqref="N1428 N3836" xr:uid="{00000000-0002-0000-0300-00006B000000}">
      <formula1>#REF!</formula1>
    </dataValidation>
    <dataValidation type="list" allowBlank="1" showInputMessage="1" showErrorMessage="1" sqref="O1428 O3836" xr:uid="{00000000-0002-0000-0300-00006C000000}">
      <formula1>#REF!</formula1>
    </dataValidation>
    <dataValidation type="list" allowBlank="1" showInputMessage="1" showErrorMessage="1" sqref="J1428:K1428 J3836:K3836 J295:K295" xr:uid="{00000000-0002-0000-0300-00006D000000}">
      <formula1>#REF!</formula1>
    </dataValidation>
    <dataValidation type="list" errorStyle="warning" allowBlank="1" showInputMessage="1" showErrorMessage="1" errorTitle="Внимание" error="Общество отсутствует в справочнике" sqref="B1429:B1432" xr:uid="{00000000-0002-0000-0300-00006E000000}">
      <formula1>$B$2:$B$27</formula1>
    </dataValidation>
    <dataValidation type="list" allowBlank="1" showInputMessage="1" showErrorMessage="1" errorTitle="Внимание" error="Введено недопустимое значение" sqref="O1369:O1375 O3676:O3678 O1060 O1052:O1056" xr:uid="{00000000-0002-0000-0300-00006F000000}">
      <formula1>#REF!</formula1>
    </dataValidation>
    <dataValidation type="list" errorStyle="warning" allowBlank="1" showInputMessage="1" showErrorMessage="1" errorTitle="Внимание" error="Общество отсутствует в справочнике" sqref="B1376:B1393 C1376:C1385 C1387:C1393" xr:uid="{00000000-0002-0000-0300-000070000000}">
      <formula1>#REF!</formula1>
    </dataValidation>
    <dataValidation type="list" allowBlank="1" showInputMessage="1" showErrorMessage="1" sqref="N1003 N447:N449 N455 N608:N610 N596 N961:N964 N982 N985" xr:uid="{00000000-0002-0000-0300-000071000000}">
      <formula1>#REF!</formula1>
    </dataValidation>
    <dataValidation type="list" allowBlank="1" showInputMessage="1" showErrorMessage="1" sqref="O1003 O985 O982" xr:uid="{00000000-0002-0000-0300-000072000000}">
      <formula1>#REF!</formula1>
    </dataValidation>
    <dataValidation type="list" errorStyle="warning" allowBlank="1" showInputMessage="1" showErrorMessage="1" errorTitle="Внимание" error="Организация отсутсвует в справочнике" sqref="C842:C843 C4562 C4242 SU312 ACQ312 AMM312 AWI312 BGE312 BQA312 BZW312 CJS312 CTO312 DDK312 DNG312 DXC312 EGY312 EQU312 FAQ312 FKM312 FUI312 GEE312 GOA312 GXW312 HHS312 HRO312 IBK312 ILG312 IVC312 JEY312 JOU312 JYQ312 KIM312 KSI312 LCE312 LMA312 LVW312 MFS312 MPO312 MZK312 NJG312 NTC312 OCY312 OMU312 OWQ312 PGM312 PQI312 QAE312 QKA312 QTW312 RDS312 RNO312 RXK312 SHG312 SRC312 TAY312 TKU312 TUQ312 UEM312 UOI312 UYE312 VIA312 VRW312 WBS312 WLO312 WVK312 IY314:IY318 SU314:SU318 ACQ314:ACQ318 AMM314:AMM318 AWI314:AWI318 BGE314:BGE318 BQA314:BQA318 BZW314:BZW318 CJS314:CJS318 CTO314:CTO318 DDK314:DDK318 DNG314:DNG318 DXC314:DXC318 EGY314:EGY318 EQU314:EQU318 FAQ314:FAQ318 FKM314:FKM318 FUI314:FUI318 GEE314:GEE318 GOA314:GOA318 GXW314:GXW318 HHS314:HHS318 HRO314:HRO318 IBK314:IBK318 ILG314:ILG318 IVC314:IVC318 JEY314:JEY318 JOU314:JOU318 JYQ314:JYQ318 KIM314:KIM318 KSI314:KSI318 LCE314:LCE318 LMA314:LMA318 LVW314:LVW318 MFS314:MFS318 MPO314:MPO318 MZK314:MZK318 NJG314:NJG318 NTC314:NTC318 OCY314:OCY318 OMU314:OMU318 OWQ314:OWQ318 PGM314:PGM318 PQI314:PQI318 QAE314:QAE318 QKA314:QKA318 QTW314:QTW318 RDS314:RDS318 RNO314:RNO318 RXK314:RXK318 SHG314:SHG318 SRC314:SRC318 TAY314:TAY318 TKU314:TKU318 TUQ314:TUQ318 UEM314:UEM318 UOI314:UOI318 UYE314:UYE318 VIA314:VIA318 VRW314:VRW318 WBS314:WBS318 WLO314:WLO318 WVK314:WVK318 IY312 WBS393 WLO393 C1771 WVK393 IY393 SU393 ACQ393 AMM393 AWI393 BGE393 BQA393 BZW393 CJS393 CTO393 DDK393 DNG393 DXC393 EGY393 EQU393 FAQ393 FKM393 FUI393 GEE393 GOA393 GXW393 HHS393 HRO393 IBK393 ILG393 IVC393 JEY393 JOU393 JYQ393 KIM393 KSI393 LCE393 LMA393 LVW393 MFS393 MPO393 MZK393 NJG393 NTC393 OCY393 OMU393 OWQ393 PGM393 PQI393 QAE393 QKA393 QTW393 RDS393 RNO393 RXK393 SHG393 SRC393 TAY393 TKU393 TUQ393 UEM393 UOI393 UYE393 VIA393 VRW393" xr:uid="{00000000-0002-0000-0300-000073000000}">
      <formula1>#REF!</formula1>
    </dataValidation>
    <dataValidation type="list" allowBlank="1" showInputMessage="1" showErrorMessage="1" errorTitle="Внимание" error="Введено недопустимое значение" sqref="O974:O981 O1005:O1007 O3649:O3650 O3621:O3631 O4665:O4670 O995:O1002 O3652:O3653 O885 O986:O993" xr:uid="{00000000-0002-0000-0300-000074000000}">
      <formula1>#REF!</formula1>
    </dataValidation>
    <dataValidation type="list" errorStyle="warning" allowBlank="1" showInputMessage="1" showErrorMessage="1" errorTitle="Внимание" error="Общество отсутствует в справочнике" sqref="B933" xr:uid="{00000000-0002-0000-0300-000075000000}">
      <formula1>#REF!</formula1>
    </dataValidation>
    <dataValidation type="list" allowBlank="1" showInputMessage="1" showErrorMessage="1" errorTitle="Внимание" error="Введено недопустимое значение" sqref="O807:O808 O933 O810" xr:uid="{00000000-0002-0000-0300-000076000000}">
      <formula1>#REF!</formula1>
    </dataValidation>
    <dataValidation type="list" errorStyle="warning" allowBlank="1" showInputMessage="1" showErrorMessage="1" errorTitle="Внимание" error="Общество отсутствует в справочнике" sqref="B1051" xr:uid="{00000000-0002-0000-0300-000077000000}">
      <formula1>#REF!</formula1>
    </dataValidation>
    <dataValidation type="list" errorStyle="warning" allowBlank="1" showInputMessage="1" showErrorMessage="1" errorTitle="Внимание" error="Общество отсутствует в справочнике" sqref="B1060" xr:uid="{00000000-0002-0000-0300-000078000000}">
      <formula1>#REF!</formula1>
    </dataValidation>
    <dataValidation type="list" errorStyle="warning" allowBlank="1" showInputMessage="1" showErrorMessage="1" errorTitle="Внимание" error="Общество отсутствует в справочнике" sqref="B1066:B1069 B1061:B1062 B1072:B1074" xr:uid="{00000000-0002-0000-0300-000079000000}">
      <formula1>#REF!</formula1>
    </dataValidation>
    <dataValidation type="list" errorStyle="warning" allowBlank="1" showInputMessage="1" showErrorMessage="1" errorTitle="Внимание" error="Общество отсутствует в справочнике" sqref="B1136:B1137 B810 B808 C1136 B1139:B1140" xr:uid="{00000000-0002-0000-0300-00007A000000}">
      <formula1>#REF!</formula1>
    </dataValidation>
    <dataValidation type="list" errorStyle="warning" allowBlank="1" showInputMessage="1" showErrorMessage="1" errorTitle="Внимание" error="Общество отсутствует в справочнике" sqref="B1004" xr:uid="{00000000-0002-0000-0300-00007B000000}">
      <formula1>#REF!</formula1>
    </dataValidation>
    <dataValidation type="list" allowBlank="1" showInputMessage="1" showErrorMessage="1" sqref="L1003 L455:L456 L447:L448 L608:L609 L596 L560 L982 L962:L964 L985" xr:uid="{00000000-0002-0000-0300-00007C000000}">
      <formula1>#REF!</formula1>
    </dataValidation>
    <dataValidation type="list" errorStyle="warning" allowBlank="1" showInputMessage="1" showErrorMessage="1" errorTitle="Внимание" error="Организация отсутсвует в справочнике" sqref="C1004 C971" xr:uid="{00000000-0002-0000-0300-00007D000000}">
      <formula1>#REF!</formula1>
    </dataValidation>
    <dataValidation type="list" errorStyle="warning" allowBlank="1" showInputMessage="1" showErrorMessage="1" errorTitle="Внимание" error="Организация отсутсвует в справочнике" sqref="C949 UOI133:UOI136 UEM133:UEM136 TUQ133:TUQ136 TKU133:TKU136 TAY133:TAY136 SRC133:SRC136 SHG133:SHG136 RXK133:RXK136 RNO133:RNO136 RDS133:RDS136 QTW133:QTW136 QKA133:QKA136 QAE133:QAE136 PQI133:PQI136 PGM133:PGM136 OWQ133:OWQ136 OMU133:OMU136 OCY133:OCY136 NTC133:NTC136 NJG133:NJG136 MZK133:MZK136 MPO133:MPO136 MFS133:MFS136 LVW133:LVW136 LMA133:LMA136 LCE133:LCE136 KSI133:KSI136 KIM133:KIM136 JYQ133:JYQ136 JOU133:JOU136 JEY133:JEY136 IVC133:IVC136 ILG133:ILG136 IBK133:IBK136 HRO133:HRO136 HHS133:HHS136 GXW133:GXW136 GOA133:GOA136 GEE133:GEE136 FUI133:FUI136 FKM133:FKM136 FAQ133:FAQ136 EQU133:EQU136 EGY133:EGY136 DXC133:DXC136 DNG133:DNG136 DDK133:DDK136 CTO133:CTO136 CJS133:CJS136 BZW133:BZW136 BQA133:BQA136 BGE133:BGE136 AWI133:AWI136 AMM133:AMM136 ACQ133:ACQ136 SU133:SU136 IY133:IY136 WVK133:WVK136 UYE133:UYE136 WLO133:WLO136 WBS133:WBS136 VRW133:VRW136 VIA133:VIA136 C434 C854" xr:uid="{00000000-0002-0000-0300-00007E000000}">
      <formula1>#REF!</formula1>
    </dataValidation>
    <dataValidation type="list" errorStyle="warning" allowBlank="1" showInputMessage="1" showErrorMessage="1" errorTitle="Внимание" error="Общество отсутствует в справочнике" sqref="B886:C886 C624:C625" xr:uid="{00000000-0002-0000-0300-00007F000000}">
      <formula1>#REF!</formula1>
    </dataValidation>
    <dataValidation type="list" errorStyle="warning" allowBlank="1" showInputMessage="1" showErrorMessage="1" errorTitle="Внимание" error="Общество отсутствует в справочнике" sqref="B893:C893 C781 C887:C889 B894 B887:B891" xr:uid="{00000000-0002-0000-0300-000080000000}">
      <formula1>#REF!</formula1>
    </dataValidation>
    <dataValidation type="list" errorStyle="warning" allowBlank="1" showInputMessage="1" showErrorMessage="1" errorTitle="Внимание" error="Организация отсутсвует в справочнике" sqref="C894" xr:uid="{00000000-0002-0000-0300-000081000000}">
      <formula1>#REF!</formula1>
    </dataValidation>
    <dataValidation type="list" allowBlank="1" showInputMessage="1" showErrorMessage="1" error="Выберете значение из списка, при его отсутствии добавьте в справочник в скрытой области над таблицей" sqref="B885" xr:uid="{00000000-0002-0000-0300-000082000000}">
      <formula1>#REF!</formula1>
    </dataValidation>
    <dataValidation type="list" allowBlank="1" showInputMessage="1" showErrorMessage="1" errorTitle="Внимание" error="Введено недопустимое значение" sqref="O903:O906 O909:O918" xr:uid="{00000000-0002-0000-0300-000083000000}">
      <formula1>#REF!</formula1>
    </dataValidation>
    <dataValidation type="list" errorStyle="warning" allowBlank="1" showInputMessage="1" showErrorMessage="1" errorTitle="Внимание" error="Общество отсутствует в справочнике" sqref="B897:B902 B908" xr:uid="{00000000-0002-0000-0300-000084000000}">
      <formula1>$I$2:$I$4</formula1>
    </dataValidation>
    <dataValidation type="list" errorStyle="warning" allowBlank="1" showInputMessage="1" showErrorMessage="1" errorTitle="Внимание" error="Организация отсутсвует в справочнике" sqref="C905 C897:C903" xr:uid="{00000000-0002-0000-0300-000085000000}">
      <formula1>#REF!</formula1>
    </dataValidation>
    <dataValidation type="list" errorStyle="warning" allowBlank="1" showInputMessage="1" showErrorMessage="1" errorTitle="Внимание" error="Введенное значение отсутсвует в справочнике" sqref="N903:N906 N914:N918 N908:N912 N897:N900 N924" xr:uid="{00000000-0002-0000-0300-000086000000}">
      <formula1>#REF!</formula1>
    </dataValidation>
    <dataValidation type="list" errorStyle="warning" allowBlank="1" showInputMessage="1" showErrorMessage="1" errorTitle="Внимание" error="Общество отсутствует в справочнике" sqref="B924" xr:uid="{00000000-0002-0000-0300-000088000000}">
      <formula1>$B$2:$B$3</formula1>
    </dataValidation>
    <dataValidation type="list" errorStyle="warning" allowBlank="1" showInputMessage="1" showErrorMessage="1" errorTitle="Внимание" error="Общество отсутствует в справочнике" sqref="C929" xr:uid="{00000000-0002-0000-0300-000089000000}">
      <formula1>$B$2:$B$4</formula1>
    </dataValidation>
    <dataValidation type="list" allowBlank="1" showInputMessage="1" showErrorMessage="1" errorTitle="Внимание" error="Введено недопустимое значение" sqref="N933" xr:uid="{00000000-0002-0000-0300-00008A000000}">
      <formula1>#REF!</formula1>
    </dataValidation>
    <dataValidation type="list" allowBlank="1" showInputMessage="1" showErrorMessage="1" sqref="M933" xr:uid="{00000000-0002-0000-0300-00008B000000}">
      <formula1>$M$2:$M$98</formula1>
    </dataValidation>
    <dataValidation type="list" allowBlank="1" showInputMessage="1" showErrorMessage="1" sqref="O961:O964 O455:O456 O447:O449 O596 O608:O610" xr:uid="{00000000-0002-0000-0300-00008C000000}">
      <formula1>#REF!</formula1>
    </dataValidation>
    <dataValidation type="list" errorStyle="warning" allowBlank="1" showInputMessage="1" showErrorMessage="1" errorTitle="Внимание" error="Общество отсутствует в справочнике" sqref="B971:B973" xr:uid="{00000000-0002-0000-0300-00008D000000}">
      <formula1>#REF!</formula1>
    </dataValidation>
    <dataValidation type="list" allowBlank="1" showInputMessage="1" showErrorMessage="1" sqref="AJ736:AJ738 AJ791:AJ792 W844:W854" xr:uid="{00000000-0002-0000-0300-00008E000000}">
      <formula1>$AJ$129</formula1>
    </dataValidation>
    <dataValidation type="list" errorStyle="warning" allowBlank="1" showInputMessage="1" showErrorMessage="1" errorTitle="Внимание" error="Организация отсутсвует в справочнике" sqref="C829 C599 C4083:C4096 C4243 C4114 C4188 C4191:C4192 C4199:C4202 C2524:C2527 C2543:C2599 C2238:C2252 C2278 C4747:C4749 C2432:C2455 C4297:C4306 C2331:C2332 C4351:C4352 C4527:C4528" xr:uid="{00000000-0002-0000-0300-00008F000000}">
      <mc:AlternateContent xmlns:x12ac="http://schemas.microsoft.com/office/spreadsheetml/2011/1/ac" xmlns:mc="http://schemas.openxmlformats.org/markup-compatibility/2006">
        <mc:Choice Requires="x12ac">
          <x12ac:list>"ОАО ""МРСК ВОЛГИ"""," УЭ ОАО ""Самаранефтегаз"""</x12ac:list>
        </mc:Choice>
        <mc:Fallback>
          <formula1>"ОАО ""МРСК ВОЛГИ"", УЭ ОАО ""Самаранефтегаз"""</formula1>
        </mc:Fallback>
      </mc:AlternateContent>
    </dataValidation>
    <dataValidation type="list" allowBlank="1" showInputMessage="1" showErrorMessage="1" errorTitle="Внимание!" error="Введенное значение не соответсвует справочному" sqref="K829 K3616 K3651:K3653 K3649 K3621:K3631 K4665:K4670" xr:uid="{00000000-0002-0000-0300-000090000000}">
      <formula1>#REF!</formula1>
    </dataValidation>
    <dataValidation type="list" errorStyle="warning" allowBlank="1" showInputMessage="1" showErrorMessage="1" errorTitle="Внимание" error="Общество отсутствует в справочнике" sqref="B828" xr:uid="{00000000-0002-0000-0300-000092000000}">
      <formula1>#REF!</formula1>
    </dataValidation>
    <dataValidation type="list" errorStyle="warning" allowBlank="1" showInputMessage="1" showErrorMessage="1" errorTitle="Внимание" error="Общество отсутствует в справочнике" sqref="B804:C804" xr:uid="{00000000-0002-0000-0300-000093000000}">
      <formula1>#REF!</formula1>
    </dataValidation>
    <dataValidation type="list" allowBlank="1" showInputMessage="1" showErrorMessage="1" errorTitle="Внимание" error="Введено недопустимое значение" sqref="AF791:AF792 AF434" xr:uid="{00000000-0002-0000-0300-000094000000}">
      <formula1>#REF!</formula1>
    </dataValidation>
    <dataValidation type="list" allowBlank="1" showInputMessage="1" showErrorMessage="1" errorTitle="Внимание" error="Введено недопустимое значение" sqref="AE791:AE792 AE434" xr:uid="{00000000-0002-0000-0300-000095000000}">
      <formula1>#REF!</formula1>
    </dataValidation>
    <dataValidation type="list" allowBlank="1" showInputMessage="1" showErrorMessage="1" errorTitle="Внимание" error="Введено недопустимое значение" sqref="U791:U792 U434" xr:uid="{00000000-0002-0000-0300-000096000000}">
      <formula1>#REF!</formula1>
    </dataValidation>
    <dataValidation type="list" allowBlank="1" showInputMessage="1" showErrorMessage="1" errorTitle="Внимание" error="Введено недопустимое значение" sqref="AD791" xr:uid="{00000000-0002-0000-0300-000097000000}">
      <formula1>$AD$2:$AD$123</formula1>
    </dataValidation>
    <dataValidation type="list" allowBlank="1" showInputMessage="1" showErrorMessage="1" sqref="U778 U270 U284:U285 U272:U273 U3698 U3680 U776 U259:U260 U278:U281 U266:U268 U262:U264 U275 U1787:U1796" xr:uid="{00000000-0002-0000-0300-000098000000}">
      <formula1>Узел</formula1>
    </dataValidation>
    <dataValidation type="list" allowBlank="1" showInputMessage="1" showErrorMessage="1" sqref="AD259:AD285 AD3680:AD3723 AD3763:AD3780 AD3782:AD3824 AD1787:AD1796" xr:uid="{00000000-0002-0000-0300-000099000000}">
      <formula1>КП</formula1>
    </dataValidation>
    <dataValidation type="list" errorStyle="warning" allowBlank="1" showInputMessage="1" showErrorMessage="1" errorTitle="Внимание" error="Общество отсутствует в справочнике" sqref="C763" xr:uid="{00000000-0002-0000-0300-00009A000000}">
      <formula1>#REF!</formula1>
    </dataValidation>
    <dataValidation type="list" errorStyle="warning" allowBlank="1" showInputMessage="1" showErrorMessage="1" errorTitle="Внимание" error="Организация отсутсвует в справочнике" sqref="C601 AMM123:AMM132 AWI123:AWI132 BGE123:BGE132 BQA123:BQA132 BZW123:BZW132 CJS123:CJS132 CTO123:CTO132 DDK123:DDK132 DNG123:DNG132 DXC123:DXC132 EGY123:EGY132 EQU123:EQU132 FAQ123:FAQ132 FKM123:FKM132 FUI123:FUI132 GEE123:GEE132 GOA123:GOA132 GXW123:GXW132 HHS123:HHS132 HRO123:HRO132 IBK123:IBK132 ILG123:ILG132 IVC123:IVC132 JEY123:JEY132 JOU123:JOU132 JYQ123:JYQ132 KIM123:KIM132 KSI123:KSI132 LCE123:LCE132 LMA123:LMA132 LVW123:LVW132 MFS123:MFS132 MPO123:MPO132 MZK123:MZK132 NJG123:NJG132 NTC123:NTC132 OCY123:OCY132 OMU123:OMU132 OWQ123:OWQ132 PGM123:PGM132 PQI123:PQI132 QAE123:QAE132 QKA123:QKA132 QTW123:QTW132 RDS123:RDS132 RNO123:RNO132 RXK123:RXK132 SHG123:SHG132 SRC123:SRC132 TAY123:TAY132 TKU123:TKU132 TUQ123:TUQ132 UEM123:UEM132 UOI123:UOI132 UYE123:UYE132 VIA123:VIA132 VRW123:VRW132 WBS123:WBS132 WLO123:WLO132 WVK123:WVK132 IY123:IY132 C552 SU123:SU132 ACQ123:ACQ132 SU395:SU396 ACQ395:ACQ396 AMM395:AMM396 AWI395:AWI396 BGE395:BGE396 BQA395:BQA396 BZW395:BZW396 CJS395:CJS396 CTO395:CTO396 DDK395:DDK396 DNG395:DNG396 DXC395:DXC396 EGY395:EGY396 EQU395:EQU396 FAQ395:FAQ396 FKM395:FKM396 FUI395:FUI396 GEE395:GEE396 GOA395:GOA396 GXW395:GXW396 HHS395:HHS396 HRO395:HRO396 IBK395:IBK396 ILG395:ILG396 IVC395:IVC396 JEY395:JEY396 JOU395:JOU396 JYQ395:JYQ396 KIM395:KIM396 KSI395:KSI396 LCE395:LCE396 LMA395:LMA396 LVW395:LVW396 MFS395:MFS396 MPO395:MPO396 MZK395:MZK396 NJG395:NJG396 NTC395:NTC396 OCY395:OCY396 OMU395:OMU396 OWQ395:OWQ396 PGM395:PGM396 PQI395:PQI396 QAE395:QAE396 QKA395:QKA396 QTW395:QTW396 RDS395:RDS396 RNO395:RNO396 RXK395:RXK396 SHG395:SHG396 SRC395:SRC396 TAY395:TAY396 TKU395:TKU396 TUQ395:TUQ396 UEM395:UEM396 UOI395:UOI396 UYE395:UYE396 VIA395:VIA396 VRW395:VRW396 WBS395:WBS396 WLO395:WLO396 WVK395:WVK396 C554 IY395:IY396" xr:uid="{00000000-0002-0000-0300-00009B000000}">
      <formula1>#REF!</formula1>
    </dataValidation>
    <dataValidation type="list" allowBlank="1" showInputMessage="1" showErrorMessage="1" errorTitle="Внимание" error="Введено недопустимое значение" sqref="O601:O602 N4475:N4479 O4473:O4474 WMA123:WMA132 JK123:JK132 TG123:TG132 ADC123:ADC132 AMY123:AMY132 AWU123:AWU132 BGQ123:BGQ132 BQM123:BQM132 CAI123:CAI132 CKE123:CKE132 CUA123:CUA132 DDW123:DDW132 DNS123:DNS132 DXO123:DXO132 EHK123:EHK132 ERG123:ERG132 FBC123:FBC132 FKY123:FKY132 FUU123:FUU132 GEQ123:GEQ132 GOM123:GOM132 GYI123:GYI132 HIE123:HIE132 HSA123:HSA132 IBW123:IBW132 ILS123:ILS132 IVO123:IVO132 JFK123:JFK132 JPG123:JPG132 JZC123:JZC132 KIY123:KIY132 KSU123:KSU132 LCQ123:LCQ132 LMM123:LMM132 LWI123:LWI132 MGE123:MGE132 MQA123:MQA132 MZW123:MZW132 NJS123:NJS132 NTO123:NTO132 ODK123:ODK132 ONG123:ONG132 OXC123:OXC132 PGY123:PGY132 PQU123:PQU132 QAQ123:QAQ132 QKM123:QKM132 QUI123:QUI132 REE123:REE132 ROA123:ROA132 RXW123:RXW132 SHS123:SHS132 SRO123:SRO132 TBK123:TBK132 TLG123:TLG132 TVC123:TVC132 UEY123:UEY132 UOU123:UOU132 UYQ123:UYQ132 VIM123:VIM132 WVW123:WVW132 VSI123:VSI132 WCE123:WCE132 TG395:TG396 ADC395:ADC396 AMY395:AMY396 AWU395:AWU396 BGQ395:BGQ396 BQM395:BQM396 CAI395:CAI396 CKE395:CKE396 CUA395:CUA396 DDW395:DDW396 DNS395:DNS396 DXO395:DXO396 EHK395:EHK396 ERG395:ERG396 FBC395:FBC396 FKY395:FKY396 FUU395:FUU396 GEQ395:GEQ396 GOM395:GOM396 GYI395:GYI396 HIE395:HIE396 HSA395:HSA396 IBW395:IBW396 ILS395:ILS396 IVO395:IVO396 JFK395:JFK396 JPG395:JPG396 JZC395:JZC396 KIY395:KIY396 KSU395:KSU396 LCQ395:LCQ396 LMM395:LMM396 LWI395:LWI396 MGE395:MGE396 MQA395:MQA396 MZW395:MZW396 NJS395:NJS396 NTO395:NTO396 ODK395:ODK396 ONG395:ONG396 OXC395:OXC396 PGY395:PGY396 PQU395:PQU396 QAQ395:QAQ396 QKM395:QKM396 QUI395:QUI396 REE395:REE396 ROA395:ROA396 RXW395:RXW396 SHS395:SHS396 SRO395:SRO396 TBK395:TBK396 TLG395:TLG396 TVC395:TVC396 UEY395:UEY396 UOU395:UOU396 UYQ395:UYQ396 VIM395:VIM396 VSI395:VSI396 WCE395:WCE396 WMA395:WMA396 WVW395:WVW396 N4494:N4496 JK395:JK396" xr:uid="{00000000-0002-0000-0300-00009C000000}">
      <formula1>#REF!</formula1>
    </dataValidation>
    <dataValidation type="list" allowBlank="1" showInputMessage="1" showErrorMessage="1" errorTitle="Внимание" error="Введено недопустимое значение" sqref="N601:N602 AMX123:AMX132 AWT123:AWT132 BGP123:BGP132 BQL123:BQL132 CAH123:CAH132 CKD123:CKD132 CTZ123:CTZ132 DDV123:DDV132 DNR123:DNR132 DXN123:DXN132 EHJ123:EHJ132 ERF123:ERF132 FBB123:FBB132 FKX123:FKX132 FUT123:FUT132 GEP123:GEP132 GOL123:GOL132 GYH123:GYH132 HID123:HID132 HRZ123:HRZ132 IBV123:IBV132 ILR123:ILR132 IVN123:IVN132 JFJ123:JFJ132 JPF123:JPF132 JZB123:JZB132 KIX123:KIX132 KST123:KST132 LCP123:LCP132 LML123:LML132 LWH123:LWH132 MGD123:MGD132 MPZ123:MPZ132 MZV123:MZV132 NJR123:NJR132 NTN123:NTN132 ODJ123:ODJ132 ONF123:ONF132 OXB123:OXB132 PGX123:PGX132 PQT123:PQT132 QAP123:QAP132 QKL123:QKL132 QUH123:QUH132 RED123:RED132 RNZ123:RNZ132 RXV123:RXV132 SHR123:SHR132 SRN123:SRN132 TBJ123:TBJ132 TLF123:TLF132 TVB123:TVB132 UEX123:UEX132 UOT123:UOT132 UYP123:UYP132 VIL123:VIL132 VSH123:VSH132 WCD123:WCD132 WLZ123:WLZ132 WVV123:WVV132 TF123:TF132 ADB123:ADB132 JJ123:JJ132 TF395:TF396 ADB395:ADB396 AMX395:AMX396 AWT395:AWT396 BGP395:BGP396 BQL395:BQL396 CAH395:CAH396 CKD395:CKD396 CTZ395:CTZ396 DDV395:DDV396 DNR395:DNR396 DXN395:DXN396 EHJ395:EHJ396 ERF395:ERF396 FBB395:FBB396 FKX395:FKX396 FUT395:FUT396 GEP395:GEP396 GOL395:GOL396 GYH395:GYH396 HID395:HID396 HRZ395:HRZ396 IBV395:IBV396 ILR395:ILR396 IVN395:IVN396 JFJ395:JFJ396 JPF395:JPF396 JZB395:JZB396 KIX395:KIX396 KST395:KST396 LCP395:LCP396 LML395:LML396 LWH395:LWH396 MGD395:MGD396 MPZ395:MPZ396 MZV395:MZV396 NJR395:NJR396 NTN395:NTN396 ODJ395:ODJ396 ONF395:ONF396 OXB395:OXB396 PGX395:PGX396 PQT395:PQT396 QAP395:QAP396 QKL395:QKL396 QUH395:QUH396 RED395:RED396 RNZ395:RNZ396 RXV395:RXV396 SHR395:SHR396 SRN395:SRN396 TBJ395:TBJ396 TLF395:TLF396 TVB395:TVB396 UEX395:UEX396 UOT395:UOT396 UYP395:UYP396 VIL395:VIL396 VSH395:VSH396 WCD395:WCD396 WLZ395:WLZ396 WVV395:WVV396 N4473:N4474 JJ395:JJ396 O3821" xr:uid="{00000000-0002-0000-0300-00009D000000}">
      <formula1>#REF!</formula1>
    </dataValidation>
    <dataValidation type="list" allowBlank="1" showInputMessage="1" showErrorMessage="1" errorTitle="Внимание" error="Введено недопустимое значение" sqref="N631" xr:uid="{00000000-0002-0000-0300-00009E000000}">
      <formula1>#REF!</formula1>
    </dataValidation>
    <dataValidation type="list" allowBlank="1" showInputMessage="1" showErrorMessage="1" error="Код отказавшей установки не соответствует принятым кодам" sqref="O632:O633" xr:uid="{00000000-0002-0000-0300-00009F000000}">
      <formula1>"ВЛ,КЛ,ТП,ПС,РП,ЭС,ПО,-"</formula1>
    </dataValidation>
    <dataValidation type="list" allowBlank="1" showErrorMessage="1" errorTitle="Значение ячейки ошибочное!" error="Значение уровня напряжения не соответсвует принятм значениям линейных напряжений в кодировке: 6(10)   35   110   220   500   0,4   0,22 (0,22 -для сете с изолированной нейтралью)." sqref="N632:N633" xr:uid="{00000000-0002-0000-0300-0000A0000000}">
      <formula1>"6(10),35,110,220,500,0,4,0,22,-"</formula1>
    </dataValidation>
    <dataValidation type="list" errorStyle="warning" allowBlank="1" showInputMessage="1" showErrorMessage="1" errorTitle="Внимание" error="Введенное значение отсутсвует в справочнике" sqref="N585" xr:uid="{00000000-0002-0000-0300-0000A1000000}">
      <formula1>#REF!</formula1>
    </dataValidation>
    <dataValidation type="list" errorStyle="warning" allowBlank="1" showInputMessage="1" showErrorMessage="1" errorTitle="Внимание" error="Общество отсутствует в справочнике" sqref="B734:B735 ST734:ST735 ACP734:ACP735 AML734:AML735 AWH734:AWH735 BGD734:BGD735 BPZ734:BPZ735 BZV734:BZV735 CJR734:CJR735 CTN734:CTN735 DDJ734:DDJ735 DNF734:DNF735 DXB734:DXB735 EGX734:EGX735 EQT734:EQT735 FAP734:FAP735 FKL734:FKL735 FUH734:FUH735 GED734:GED735 GNZ734:GNZ735 GXV734:GXV735 HHR734:HHR735 HRN734:HRN735 IBJ734:IBJ735 ILF734:ILF735 IVB734:IVB735 JEX734:JEX735 JOT734:JOT735 JYP734:JYP735 KIL734:KIL735 KSH734:KSH735 LCD734:LCD735 LLZ734:LLZ735 LVV734:LVV735 MFR734:MFR735 MPN734:MPN735 MZJ734:MZJ735 NJF734:NJF735 NTB734:NTB735 OCX734:OCX735 OMT734:OMT735 OWP734:OWP735 PGL734:PGL735 PQH734:PQH735 QAD734:QAD735 QJZ734:QJZ735 QTV734:QTV735 RDR734:RDR735 RNN734:RNN735 RXJ734:RXJ735 SHF734:SHF735 SRB734:SRB735 TAX734:TAX735 TKT734:TKT735 TUP734:TUP735 UEL734:UEL735 UOH734:UOH735 UYD734:UYD735 VHZ734:VHZ735 VRV734:VRV735 WBR734:WBR735 WLN734:WLN735 WVJ734:WVJ735 B761:B762 IX734:IX735" xr:uid="{00000000-0002-0000-0300-0000A2000000}">
      <formula1>#REF!</formula1>
    </dataValidation>
    <dataValidation type="list" allowBlank="1" showInputMessage="1" sqref="K632:K633" xr:uid="{00000000-0002-0000-0300-0000A3000000}">
      <formula1>"ОАПВ,АПВУ,АПВН,ВАПВ,АВРУ,АВРН,ОАВР,ВАВР"</formula1>
    </dataValidation>
    <dataValidation type="list" errorStyle="warning" allowBlank="1" showInputMessage="1" showErrorMessage="1" errorTitle="Внимание" error="Общество отсутствует в справочнике" sqref="B4195:C4198 B4189:C4190" xr:uid="{00000000-0002-0000-0300-0000A4000000}">
      <formula1>#REF!</formula1>
    </dataValidation>
    <dataValidation type="list" errorStyle="warning" allowBlank="1" showInputMessage="1" showErrorMessage="1" errorTitle="Внимание" error="Общество отсутствует в справочнике" sqref="C454 C4284 B4283:B4284 B4230:C4230 B4204:C4204 B453:B454 B457:C457" xr:uid="{00000000-0002-0000-0300-0000A5000000}">
      <formula1>#REF!</formula1>
    </dataValidation>
    <dataValidation type="list" allowBlank="1" showInputMessage="1" showErrorMessage="1" errorTitle="Внимание" error="Введено недопустимое значение" sqref="AD434" xr:uid="{00000000-0002-0000-0300-0000A6000000}">
      <formula1>$AD$2:$AD$121</formula1>
    </dataValidation>
    <dataValidation type="list" allowBlank="1" showInputMessage="1" showErrorMessage="1" sqref="AJ434 AJ123:AJ136 KF123:KF136 WWR123:WWR136 WMV123:WMV136 WCZ123:WCZ136 VTD123:VTD136 VJH123:VJH136 UZL123:UZL136 UPP123:UPP136 UFT123:UFT136 TVX123:TVX136 TMB123:TMB136 TCF123:TCF136 SSJ123:SSJ136 SIN123:SIN136 RYR123:RYR136 ROV123:ROV136 REZ123:REZ136 QVD123:QVD136 QLH123:QLH136 QBL123:QBL136 PRP123:PRP136 PHT123:PHT136 OXX123:OXX136 OOB123:OOB136 OEF123:OEF136 NUJ123:NUJ136 NKN123:NKN136 NAR123:NAR136 MQV123:MQV136 MGZ123:MGZ136 LXD123:LXD136 LNH123:LNH136 LDL123:LDL136 KTP123:KTP136 KJT123:KJT136 JZX123:JZX136 JQB123:JQB136 JGF123:JGF136 IWJ123:IWJ136 IMN123:IMN136 ICR123:ICR136 HSV123:HSV136 HIZ123:HIZ136 GZD123:GZD136 GPH123:GPH136 GFL123:GFL136 FVP123:FVP136 FLT123:FLT136 FBX123:FBX136 ESB123:ESB136 EIF123:EIF136 DYJ123:DYJ136 DON123:DON136 DER123:DER136 CUV123:CUV136 CKZ123:CKZ136 CBD123:CBD136 BRH123:BRH136 BHL123:BHL136 AXP123:AXP136 ANT123:ANT136 ADX123:ADX136 UB123:UB136 AJ396 KF396 UB396 ADX396 ANT396 AXP396 BHL396 BRH396 CBD396 CKZ396 CUV396 DER396 DON396 DYJ396 EIF396 ESB396 FBX396 FLT396 FVP396 GFL396 GPH396 GZD396 HIZ396 HSV396 ICR396 IMN396 IWJ396 JGF396 JQB396 JZX396 KJT396 KTP396 LDL396 LNH396 LXD396 MGZ396 MQV396 NAR396 NKN396 NUJ396 OEF396 OOB396 OXX396 PHT396 PRP396 QBL396 QLH396 QVD396 REZ396 ROV396 RYR396 SIN396 SSJ396 TCF396 TMB396 TVX396 UFT396 UPP396 UZL396 VJH396 VTD396 WCZ396 WMV396 WWR396" xr:uid="{00000000-0002-0000-0300-0000A7000000}">
      <formula1>$AJ$127</formula1>
    </dataValidation>
    <dataValidation type="list" allowBlank="1" showInputMessage="1" showErrorMessage="1" sqref="M434" xr:uid="{00000000-0002-0000-0300-0000A8000000}">
      <formula1>$M$2:$M$120</formula1>
    </dataValidation>
    <dataValidation type="list" allowBlank="1" showInputMessage="1" showErrorMessage="1" errorTitle="Внимание" error="Введено недопустимое значение" sqref="K442:K443" xr:uid="{00000000-0002-0000-0300-0000A9000000}">
      <formula1>#REF!</formula1>
    </dataValidation>
    <dataValidation type="list" allowBlank="1" showInputMessage="1" showErrorMessage="1" sqref="L429:L430" xr:uid="{00000000-0002-0000-0300-0000AA000000}">
      <formula1>#REF!</formula1>
    </dataValidation>
    <dataValidation type="list" allowBlank="1" showInputMessage="1" showErrorMessage="1" sqref="N429:N430" xr:uid="{00000000-0002-0000-0300-0000AB000000}">
      <formula1>#REF!</formula1>
    </dataValidation>
    <dataValidation type="list" allowBlank="1" showInputMessage="1" showErrorMessage="1" sqref="O429:O430" xr:uid="{00000000-0002-0000-0300-0000AC000000}">
      <formula1>#REF!</formula1>
    </dataValidation>
    <dataValidation type="list" allowBlank="1" showInputMessage="1" showErrorMessage="1" sqref="K429:K430" xr:uid="{00000000-0002-0000-0300-0000AD000000}">
      <formula1>#REF!</formula1>
    </dataValidation>
    <dataValidation type="list" errorStyle="warning" allowBlank="1" showInputMessage="1" showErrorMessage="1" errorTitle="Внимание" error="Общество отсутствует в справочнике" sqref="B442:C443" xr:uid="{00000000-0002-0000-0300-0000AE000000}">
      <formula1>#REF!</formula1>
    </dataValidation>
    <dataValidation type="list" allowBlank="1" showInputMessage="1" showErrorMessage="1" errorTitle="Внимание" error="Введено недопустимое значение" sqref="L442:L443" xr:uid="{00000000-0002-0000-0300-0000AF000000}">
      <formula1>#REF!</formula1>
    </dataValidation>
    <dataValidation type="list" allowBlank="1" showInputMessage="1" showErrorMessage="1" errorTitle="Внимание" error="Введено недопустимое значение" sqref="O442:O443" xr:uid="{00000000-0002-0000-0300-0000B0000000}">
      <formula1>#REF!</formula1>
    </dataValidation>
    <dataValidation type="list" allowBlank="1" showInputMessage="1" showErrorMessage="1" errorTitle="Внимание" error="Введено недопустимое значение" sqref="N442:N443" xr:uid="{00000000-0002-0000-0300-0000B1000000}">
      <formula1>#REF!</formula1>
    </dataValidation>
    <dataValidation type="list" allowBlank="1" showInputMessage="1" showErrorMessage="1" sqref="WCZ395 VTD395 VJH395 UZL395 UPP395 UFT395 TVX395 TMB395 TCF395 SSJ395 SIN395 RYR395 ROV395 REZ395 QVD395 QLH395 QBL395 PRP395 PHT395 OXX395 OOB395 OEF395 NUJ395 NKN395 NAR395 MQV395 MGZ395 LXD395 LNH395 LDL395 KTP395 KJT395 JZX395 JQB395 JGF395 IWJ395 IMN395 ICR395 HSV395 HIZ395 GZD395 GPH395 GFL395 FVP395 FLT395 FBX395 ESB395 EIF395 DYJ395 DON395 DER395 CUV395 CKZ395 CBD395 BRH395 BHL395 AXP395 ANT395 ADX395 UB395 KF395 AJ395 WWR395 WMV395" xr:uid="{00000000-0002-0000-0300-0000B2000000}">
      <formula1>$AJ$128</formula1>
    </dataValidation>
    <dataValidation type="list" allowBlank="1" showInputMessage="1" showErrorMessage="1" sqref="L3680:L3704 L259:L285 L3709:L3723 L3763:L3824 L1787:L1792 L1794" xr:uid="{00000000-0002-0000-0300-0000B3000000}">
      <formula1>Первопричина</formula1>
    </dataValidation>
    <dataValidation type="list" allowBlank="1" showInputMessage="1" showErrorMessage="1" sqref="M273:M275 M3680:M3704 M259:M265 M3709:M3723 M3763:M3824 M1787:M1796" xr:uid="{00000000-0002-0000-0300-0000B4000000}">
      <formula1>ПС</formula1>
    </dataValidation>
    <dataValidation type="list" allowBlank="1" showInputMessage="1" showErrorMessage="1" sqref="K273:K275 K3680:K3704 K259:K265 K3709:K3723 K3763:K3824" xr:uid="{00000000-0002-0000-0300-0000B5000000}">
      <formula1>АПВ</formula1>
    </dataValidation>
    <dataValidation type="list" allowBlank="1" showInputMessage="1" showErrorMessage="1" sqref="C272 C274 C3709:C3723 C3681:C3704 C3763:C3824 C2107 C1812:C1813 C1815:C1816 C1878:C1879 C1881:C1882 C1938 C1964 C1971 C1787:C1796 C1798 C1800 C1806:C1810 C1818 C1832 C1835:C1837 C1841:C1842 C1847:C1854 C1856 C1860 C1862:C1863 C1865:C1866 C1868 C1870:C1871 C1873 C1875:C1876 C1884:C1885 C1888 C1890 C1892 C1899 C1901:C1902 C1913:C1921 C1928 C1933:C1934 C1940:C1947 C1959 C1961 C2530:C2531 C2540" xr:uid="{00000000-0002-0000-0300-0000B6000000}">
      <formula1>Серв.орг.</formula1>
    </dataValidation>
    <dataValidation type="list" allowBlank="1" showInputMessage="1" showErrorMessage="1" sqref="M267:M268" xr:uid="{00000000-0002-0000-0300-0000B7000000}">
      <formula1>$F$2:$F$119</formula1>
    </dataValidation>
    <dataValidation type="list" allowBlank="1" showInputMessage="1" showErrorMessage="1" errorTitle="Внимание!" error="Введенное значение не соответсвует справочному" sqref="K267:K268 K272" xr:uid="{00000000-0002-0000-0300-0000B8000000}">
      <formula1>#REF!</formula1>
    </dataValidation>
    <dataValidation type="list" allowBlank="1" showInputMessage="1" showErrorMessage="1" errorTitle="Внимание" error="Введено недопустимое значение" sqref="O267:O268" xr:uid="{00000000-0002-0000-0300-0000B9000000}">
      <formula1>#REF!</formula1>
    </dataValidation>
    <dataValidation type="list" allowBlank="1" showInputMessage="1" showErrorMessage="1" sqref="VSE133:VSE136 UEU133:UEU136 TUY133:TUY136 TLC133:TLC136 TBG133:TBG136 SRK133:SRK136 SHO133:SHO136 RXS133:RXS136 RNW133:RNW136 REA133:REA136 QUE133:QUE136 QKI133:QKI136 QAM133:QAM136 PQQ133:PQQ136 PGU133:PGU136 OWY133:OWY136 ONC133:ONC136 ODG133:ODG136 NTK133:NTK136 NJO133:NJO136 MZS133:MZS136 MPW133:MPW136 MGA133:MGA136 LWE133:LWE136 LMI133:LMI136 LCM133:LCM136 KSQ133:KSQ136 KIU133:KIU136 JYY133:JYY136 JPC133:JPC136 JFG133:JFG136 IVK133:IVK136 ILO133:ILO136 IBS133:IBS136 HRW133:HRW136 HIA133:HIA136 GYE133:GYE136 GOI133:GOI136 GEM133:GEM136 FUQ133:FUQ136 FKU133:FKU136 FAY133:FAY136 ERC133:ERC136 EHG133:EHG136 DXK133:DXK136 DNO133:DNO136 DDS133:DDS136 CTW133:CTW136 CKA133:CKA136 CAE133:CAE136 BQI133:BQI136 BGM133:BGM136 AWQ133:AWQ136 AMU133:AMU136 ACY133:ACY136 TC133:TC136 JG133:JG136 UOQ133:UOQ136 WVS133:WVS136 VII133:VII136 UYM133:UYM136 WLW133:WLW136 WCA133:WCA136" xr:uid="{00000000-0002-0000-0300-0000BA000000}">
      <formula1>#REF!</formula1>
    </dataValidation>
    <dataValidation type="list" allowBlank="1" showInputMessage="1" showErrorMessage="1" sqref="AE259:AF285 AE3680:AF3709 AE1787:AF1796" xr:uid="{00000000-0002-0000-0300-0000BB000000}">
      <formula1>ПУ</formula1>
    </dataValidation>
    <dataValidation type="list" allowBlank="1" showInputMessage="1" showErrorMessage="1" errorTitle="Внимание" error="Введено недопустимое значение" sqref="O296" xr:uid="{00000000-0002-0000-0300-0000BC000000}">
      <formula1>$V$2:$V$57</formula1>
    </dataValidation>
    <dataValidation type="list" allowBlank="1" showInputMessage="1" showErrorMessage="1" sqref="O295" xr:uid="{00000000-0002-0000-0300-0000BD000000}">
      <formula1>#REF!</formula1>
    </dataValidation>
    <dataValidation type="list" allowBlank="1" showInputMessage="1" showErrorMessage="1" errorTitle="Внимание" error="Введено недопустимое значение" sqref="L295:L297 L300:L302" xr:uid="{00000000-0002-0000-0300-0000BE000000}">
      <formula1>#REF!</formula1>
    </dataValidation>
    <dataValidation type="list" errorStyle="warning" allowBlank="1" showInputMessage="1" showErrorMessage="1" errorTitle="Внимание" error="Общество отсутствует в справочнике" sqref="B6:B11 B13:B14" xr:uid="{00000000-0002-0000-0300-0000BF000000}">
      <formula1>$B$2:$B$15</formula1>
    </dataValidation>
    <dataValidation type="list" allowBlank="1" showInputMessage="1" showErrorMessage="1" sqref="M1362 M3850:M3851 M3853:M3856 M3865:M3866 M3871:M3872 M3874:M3876 M3878:M3880 M3899:M3900 M3902 M4113" xr:uid="{00000000-0002-0000-0300-0000C0000000}">
      <formula1>$M$2:$M$125</formula1>
    </dataValidation>
    <dataValidation type="list" errorStyle="warning" allowBlank="1" showInputMessage="1" showErrorMessage="1" errorTitle="Внимание" error="Введенное значение отсутсвует в справочнике" sqref="N3631" xr:uid="{00000000-0002-0000-0300-0000C1000000}">
      <formula1>#REF!</formula1>
    </dataValidation>
    <dataValidation type="list" allowBlank="1" showInputMessage="1" showErrorMessage="1" errorTitle="Внимание" error="Введено недопустимое значение" sqref="L3616" xr:uid="{00000000-0002-0000-0300-0000C2000000}">
      <formula1>#REF!</formula1>
    </dataValidation>
    <dataValidation type="list" errorStyle="warning" allowBlank="1" showInputMessage="1" showErrorMessage="1" errorTitle="Внимание" error="Общество отсутствует в справочнике" sqref="B3616:C3616 B3617:B3620 B3621:C3631" xr:uid="{00000000-0002-0000-0300-0000C3000000}">
      <formula1>#REF!</formula1>
    </dataValidation>
    <dataValidation type="list" allowBlank="1" showInputMessage="1" showErrorMessage="1" errorTitle="Внимание!" error="Введенное значение не соответсвует справочному" sqref="K3639:K3644" xr:uid="{00000000-0002-0000-0300-0000C4000000}">
      <formula1>#REF!</formula1>
    </dataValidation>
    <dataValidation type="list" errorStyle="warning" allowBlank="1" showInputMessage="1" showErrorMessage="1" errorTitle="Внимание" error="Введенное значение отсутсвует в справочнике" sqref="N3639:N3642 N3644" xr:uid="{00000000-0002-0000-0300-0000C5000000}">
      <formula1>#REF!</formula1>
    </dataValidation>
    <dataValidation type="list" errorStyle="warning" allowBlank="1" showInputMessage="1" showErrorMessage="1" errorTitle="Внимание" error="Общество отсутствует в справочнике" sqref="B3767" xr:uid="{00000000-0002-0000-0300-0000C6000000}">
      <formula1>#REF!</formula1>
    </dataValidation>
    <dataValidation type="list" errorStyle="warning" allowBlank="1" showInputMessage="1" showErrorMessage="1" errorTitle="Внимание" error="Общество отсутствует в справочнике" sqref="B3763 B3765:B3766 B3769:B3772 B3783:B3784 B3788:B3790 B3793 B3799 B3805:B3806 B3812 B3822:B3824" xr:uid="{00000000-0002-0000-0300-0000C7000000}">
      <formula1>#REF!</formula1>
    </dataValidation>
    <dataValidation type="list" errorStyle="warning" allowBlank="1" showInputMessage="1" showErrorMessage="1" errorTitle="Внимание" error="Общество отсутствует в справочнике" sqref="B3796:B3797 B3820:B3821 B3800:B3803 B3773:B3777 B3768" xr:uid="{00000000-0002-0000-0300-0000C8000000}">
      <formula1>#REF!</formula1>
    </dataValidation>
    <dataValidation type="list" errorStyle="warning" allowBlank="1" showInputMessage="1" showErrorMessage="1" errorTitle="Внимание" error="Общество отсутствует в справочнике" sqref="B3684 B3693 B3686 B3695:B3698" xr:uid="{00000000-0002-0000-0300-0000C9000000}">
      <formula1>#REF!</formula1>
    </dataValidation>
    <dataValidation type="list" allowBlank="1" showInputMessage="1" showErrorMessage="1" errorTitle="Внимание" error="Введено недопустимое значение" sqref="O3822:O3824" xr:uid="{00000000-0002-0000-0300-0000CA000000}">
      <formula1>Оборудование</formula1>
    </dataValidation>
    <dataValidation type="list" allowBlank="1" showInputMessage="1" showErrorMessage="1" sqref="B3685 B3785:B3787 B3807:B3811 B3813:B3819 B3804 B3798 B3794:B3795 B3791:B3792 B3779:B3782 B3764 B3694 B3709:B3715 B3719 B3688:B3689 B3699:B3702 B3691:B3692" xr:uid="{00000000-0002-0000-0300-0000CB000000}">
      <formula1>Общество_Группы</formula1>
    </dataValidation>
    <dataValidation type="list" allowBlank="1" showInputMessage="1" showErrorMessage="1" errorTitle="Внимание" error="Введено недопустимое значение" sqref="N3837 N4230" xr:uid="{00000000-0002-0000-0300-0000CC000000}">
      <formula1>$U$2:$U$56</formula1>
    </dataValidation>
    <dataValidation type="list" allowBlank="1" showInputMessage="1" showErrorMessage="1" errorTitle="Внимание" error="Введено недопустимое значение" sqref="O3837 O4230" xr:uid="{00000000-0002-0000-0300-0000CD000000}">
      <formula1>$V$2:$V$56</formula1>
    </dataValidation>
    <dataValidation type="list" errorStyle="warning" allowBlank="1" showInputMessage="1" showErrorMessage="1" errorTitle="Внимание" error="Общество отсутствует в справочнике" sqref="B3836:B3845 C3837:C3838 C3840:C3841 C3845" xr:uid="{00000000-0002-0000-0300-0000CE000000}">
      <formula1>$B$2:$B$68</formula1>
    </dataValidation>
    <dataValidation type="list" allowBlank="1" showInputMessage="1" showErrorMessage="1" sqref="M3901 M3867:M3870 M3873 M3886 M3894 M3903 M4203 M4238 M4294" xr:uid="{00000000-0002-0000-0300-0000CF000000}">
      <formula1>$M$2:$M$114</formula1>
    </dataValidation>
    <dataValidation type="list" allowBlank="1" showInputMessage="1" showErrorMessage="1" sqref="M4109 P4564:P4567 M4564:M4567 P4109" xr:uid="{00000000-0002-0000-0300-0000D0000000}">
      <formula1>#REF!</formula1>
    </dataValidation>
    <dataValidation type="list" errorStyle="warning" allowBlank="1" showInputMessage="1" showErrorMessage="1" errorTitle="Внимание" error="Общество отсутствует в справочнике" sqref="B4123:C4123 B4121:C4121 B4118:B4119 C4117:C4119" xr:uid="{00000000-0002-0000-0300-0000D2000000}">
      <formula1>#REF!</formula1>
    </dataValidation>
    <dataValidation type="list" allowBlank="1" showInputMessage="1" showErrorMessage="1" sqref="M4677:M4683 P4665:P4670 M4665:M4670 P4677:P4683" xr:uid="{00000000-0002-0000-0300-0000D3000000}">
      <formula1>#REF!</formula1>
    </dataValidation>
    <dataValidation type="list" allowBlank="1" showInputMessage="1" showErrorMessage="1" sqref="M4237 M1763:M1764" xr:uid="{00000000-0002-0000-0300-0000D6000000}">
      <formula1>$M$2:$M$115</formula1>
    </dataValidation>
    <dataValidation type="list" errorStyle="warning" allowBlank="1" showInputMessage="1" showErrorMessage="1" errorTitle="Внимание" error="Общество отсутствует в справочнике" sqref="B4279:C4280 B4465:C4470 B4463:C4463 B4437:C4444 B4282:C4282" xr:uid="{00000000-0002-0000-0300-0000D7000000}">
      <formula1>#REF!</formula1>
    </dataValidation>
    <dataValidation type="list" errorStyle="warning" allowBlank="1" showInputMessage="1" showErrorMessage="1" errorTitle="Внимание" error="Общество отсутствует в справочнике" sqref="B4326:C4337 B4659:C4664 B4646:C4654 B4584:C4584 B4580:C4581 B4550:C4552 B4546:C4546 C4338:C4346" xr:uid="{00000000-0002-0000-0300-0000D9000000}">
      <formula1>#REF!</formula1>
    </dataValidation>
    <dataValidation type="list" allowBlank="1" showInputMessage="1" showErrorMessage="1" sqref="M4499:M4502 P4499:P4502 P4492:P4493 M4492:M4493" xr:uid="{00000000-0002-0000-0300-0000F2000000}">
      <formula1>#REF!</formula1>
    </dataValidation>
    <dataValidation type="list" allowBlank="1" showInputMessage="1" showErrorMessage="1" sqref="M4497 M4524 M4519:M4522 M4472 M4461 M4456:M4459 M4446:M4451 M4434 M4416 M4411:M4414 M4404:M4409 M1766 M1762" xr:uid="{00000000-0002-0000-0300-0000F4000000}">
      <formula1>$M$2:$M$116</formula1>
    </dataValidation>
    <dataValidation type="list" allowBlank="1" showInputMessage="1" showErrorMessage="1" sqref="M4410 M4460 M4452 M4415" xr:uid="{00000000-0002-0000-0300-0000F5000000}">
      <formula1>$M$2:$M$127</formula1>
    </dataValidation>
    <dataValidation type="list" allowBlank="1" showInputMessage="1" showErrorMessage="1" errorTitle="Внимание" error="Введено недопустимое значение" sqref="O4475:O4479 O4494:O4496" xr:uid="{00000000-0002-0000-0300-0000F6000000}">
      <formula1>#REF!</formula1>
    </dataValidation>
    <dataValidation type="list" allowBlank="1" showInputMessage="1" showErrorMessage="1" sqref="M4496" xr:uid="{00000000-0002-0000-0300-0000F7000000}">
      <formula1>$T$2:$T$115</formula1>
    </dataValidation>
    <dataValidation type="list" allowBlank="1" showInputMessage="1" showErrorMessage="1" sqref="M4554:M4555 P4554:P4555" xr:uid="{00000000-0002-0000-0300-0000F8000000}">
      <formula1>#REF!</formula1>
    </dataValidation>
    <dataValidation type="list" allowBlank="1" showInputMessage="1" showErrorMessage="1" errorTitle="Внимание!" error="Введенное значение не соответсвует справочному" sqref="K4585:K4606" xr:uid="{00000000-0002-0000-0300-0000FA000000}">
      <formula1>#REF!</formula1>
    </dataValidation>
    <dataValidation type="list" errorStyle="warning" allowBlank="1" showInputMessage="1" showErrorMessage="1" errorTitle="Внимание" error="Введенное значение отсутсвует в справочнике" sqref="N4585:N4606" xr:uid="{00000000-0002-0000-0300-0000FB000000}">
      <formula1>#REF!</formula1>
    </dataValidation>
    <dataValidation type="list" allowBlank="1" showInputMessage="1" showErrorMessage="1" sqref="M4627:M4632 P4627:P4632" xr:uid="{00000000-0002-0000-0300-0000FC000000}">
      <formula1>#REF!</formula1>
    </dataValidation>
    <dataValidation type="list" allowBlank="1" showInputMessage="1" showErrorMessage="1" sqref="M4684:M4687 P4684:P4687" xr:uid="{00000000-0002-0000-0300-0000FD000000}">
      <formula1>#REF!</formula1>
    </dataValidation>
    <dataValidation type="list" errorStyle="warning" allowBlank="1" showInputMessage="1" showErrorMessage="1" errorTitle="Внимание" error="Общество отсутствует в справочнике" sqref="B2896:C2898" xr:uid="{00000000-0002-0000-0300-0000FF000000}">
      <formula1>$B$2:$B$7</formula1>
    </dataValidation>
    <dataValidation type="date" allowBlank="1" showInputMessage="1" showErrorMessage="1" sqref="E4536" xr:uid="{00000000-0002-0000-0300-000000010000}">
      <formula1>E4535</formula1>
      <formula2>E5273</formula2>
    </dataValidation>
    <dataValidation type="date" allowBlank="1" showInputMessage="1" showErrorMessage="1" sqref="E4377:E4379 E4310:E4311" xr:uid="{00000000-0002-0000-0300-000001010000}">
      <formula1>E4309</formula1>
      <formula2>E5046</formula2>
    </dataValidation>
    <dataValidation type="date" allowBlank="1" showInputMessage="1" showErrorMessage="1" sqref="E4211:E4212" xr:uid="{00000000-0002-0000-0300-000002010000}">
      <formula1>E4210</formula1>
      <formula2>E4946</formula2>
    </dataValidation>
    <dataValidation type="date" allowBlank="1" showInputMessage="1" showErrorMessage="1" sqref="E3705:E3708 E3724:E3762" xr:uid="{00000000-0002-0000-0300-000004010000}">
      <formula1>E3704</formula1>
      <formula2>E4451</formula2>
    </dataValidation>
    <dataValidation type="list" errorStyle="warning" allowBlank="1" showInputMessage="1" showErrorMessage="1" errorTitle="Внимание" error="Общество отсутствует в справочнике" sqref="B2139:B2140" xr:uid="{00000000-0002-0000-0300-000005010000}">
      <formula1>#REF!</formula1>
    </dataValidation>
    <dataValidation type="list" allowBlank="1" showInputMessage="1" showErrorMessage="1" errorTitle="Внимание" error="Введено недопустимое значение" sqref="AF3625:AF3626" xr:uid="{00000000-0002-0000-0300-000006010000}">
      <formula1>#REF!</formula1>
    </dataValidation>
    <dataValidation type="date" allowBlank="1" showInputMessage="1" showErrorMessage="1" sqref="VRZ111 WBV111 WVN111 WLR111 JB111 SX111 ACT111 AMP111 AWL111 BGH111 BQD111 BZZ111 CJV111 CTR111 DDN111 DNJ111 DXF111 EHB111 EQX111 FAT111 FKP111 FUL111 GEH111 GOD111 GXZ111 HHV111 HRR111 IBN111 ILJ111 IVF111 JFB111 JOX111 JYT111 KIP111 KSL111 LCH111 LMD111 LVZ111 MFV111 MPR111 MZN111 NJJ111 NTF111 ODB111 OMX111 OWT111 PGP111 PQL111 QAH111 QKD111 QTZ111 RDV111 RNR111 RXN111 SHJ111 SRF111 TBB111 TKX111 TUT111 UEP111 UOL111 UYH111 VID111" xr:uid="{00000000-0002-0000-0300-000007010000}">
      <formula1>JB110</formula1>
      <formula2>JB831</formula2>
    </dataValidation>
    <dataValidation type="date" allowBlank="1" showInputMessage="1" showErrorMessage="1" sqref="WLR107 WVN107 JB107 SX107 ACT107 AMP107 AWL107 BGH107 BQD107 BZZ107 CJV107 CTR107 DDN107 DNJ107 DXF107 EHB107 EQX107 FAT107 FKP107 FUL107 GEH107 GOD107 GXZ107 HHV107 HRR107 IBN107 ILJ107 IVF107 JFB107 JOX107 JYT107 KIP107 KSL107 LCH107 LMD107 LVZ107 MFV107 MPR107 MZN107 NJJ107 NTF107 ODB107 OMX107 OWT107 PGP107 PQL107 QAH107 QKD107 QTZ107 RDV107 RNR107 RXN107 SHJ107 SRF107 TBB107 TKX107 TUT107 UEP107 UOL107 UYH107 VID107 VRZ107 WBV107 F630" xr:uid="{00000000-0002-0000-0300-000008010000}">
      <formula1>F106</formula1>
      <formula2>F825</formula2>
    </dataValidation>
    <dataValidation type="date" allowBlank="1" showInputMessage="1" showErrorMessage="1" sqref="E2876:E2878" xr:uid="{00000000-0002-0000-0300-000009010000}">
      <formula1>E2875</formula1>
      <formula2>E3614</formula2>
    </dataValidation>
    <dataValidation type="date" allowBlank="1" showInputMessage="1" showErrorMessage="1" sqref="F879" xr:uid="{00000000-0002-0000-0300-00000A010000}">
      <formula1>F876</formula1>
      <formula2>F1601</formula2>
    </dataValidation>
    <dataValidation type="date" allowBlank="1" showInputMessage="1" showErrorMessage="1" sqref="F537:F540" xr:uid="{00000000-0002-0000-0300-00000B010000}">
      <formula1>F536</formula1>
      <formula2>F1249</formula2>
    </dataValidation>
    <dataValidation type="list" allowBlank="1" showInputMessage="1" showErrorMessage="1" sqref="O1377 L1376:L1377" xr:uid="{00000000-0002-0000-0300-000002000000}">
      <formula1>M$2:M$4</formula1>
    </dataValidation>
    <dataValidation type="list" allowBlank="1" showInputMessage="1" showErrorMessage="1" sqref="O1377 P1378:P1393 P1376 L1376:M1377 M1378:M1393" xr:uid="{00000000-0002-0000-0300-000003000000}">
      <formula1>L$2:L$4</formula1>
    </dataValidation>
    <dataValidation type="list" allowBlank="1" showInputMessage="1" showErrorMessage="1" sqref="L1394 L1397:L1399" xr:uid="{00000000-0002-0000-0300-000004000000}">
      <formula1>M$2:M$20</formula1>
    </dataValidation>
    <dataValidation type="list" allowBlank="1" showInputMessage="1" showErrorMessage="1" sqref="L1397:L1399 M1394:M1426 P1401:P1426 P1394:P1399 L1394" xr:uid="{00000000-0002-0000-0300-000005000000}">
      <formula1>L$2:L$20</formula1>
    </dataValidation>
    <dataValidation type="list" allowBlank="1" showInputMessage="1" showErrorMessage="1" sqref="M1851 P4541:P4544 M4541:M4544 P1851" xr:uid="{00000000-0002-0000-0300-000006000000}">
      <formula1>M$2:M$7</formula1>
    </dataValidation>
    <dataValidation type="list" allowBlank="1" showInputMessage="1" showErrorMessage="1" sqref="M4642:M4643 P4642:P4643" xr:uid="{00000000-0002-0000-0300-00000B000000}">
      <formula1>M$2:M$18</formula1>
    </dataValidation>
    <dataValidation type="list" allowBlank="1" showInputMessage="1" showErrorMessage="1" sqref="M4110:M4111 P4110:P4111" xr:uid="{00000000-0002-0000-0300-0000D1000000}">
      <formula1>M$2:M$9</formula1>
    </dataValidation>
    <dataValidation type="list" allowBlank="1" showInputMessage="1" showErrorMessage="1" sqref="M4182:M4185 P4182:P4185" xr:uid="{00000000-0002-0000-0300-0000D4000000}">
      <formula1>M$2:M$17</formula1>
    </dataValidation>
    <dataValidation type="list" allowBlank="1" showInputMessage="1" showErrorMessage="1" sqref="M4218 P4218" xr:uid="{00000000-0002-0000-0300-0000D5000000}">
      <formula1>M$2:M$29</formula1>
    </dataValidation>
    <dataValidation type="list" allowBlank="1" showInputMessage="1" showErrorMessage="1" sqref="M4319:M4325 P4319:P4325" xr:uid="{00000000-0002-0000-0300-0000D8000000}">
      <formula1>M$2:M$16</formula1>
    </dataValidation>
    <dataValidation type="list" allowBlank="1" showInputMessage="1" showErrorMessage="1" sqref="M1060 P1060" xr:uid="{00000000-0002-0000-0300-0000DA000000}">
      <formula1>M$2:M$38</formula1>
    </dataValidation>
    <dataValidation type="list" allowBlank="1" showInputMessage="1" showErrorMessage="1" sqref="M1959 M4893 P4893 P1964:P1973 M1964:M1973 M1915:M1936 P1915:P1936 M1947:M1957 P1947:P1957 M1961:M1962 P1959:P1962 P1939:P1945 M1939:M1945" xr:uid="{00000000-0002-0000-0300-0000DB000000}">
      <formula1>M$2:M$53</formula1>
    </dataValidation>
    <dataValidation type="list" allowBlank="1" showInputMessage="1" showErrorMessage="1" sqref="M971:M973 M1004" xr:uid="{00000000-0002-0000-0300-0000DC000000}">
      <formula1>M$2:M$75</formula1>
    </dataValidation>
    <dataValidation type="list" allowBlank="1" showInputMessage="1" showErrorMessage="1" sqref="M442:M443" xr:uid="{00000000-0002-0000-0300-0000DD000000}">
      <formula1>M$2:M$113</formula1>
    </dataValidation>
    <dataValidation type="list" allowBlank="1" showInputMessage="1" showErrorMessage="1" sqref="M723:M724 P960 M960 P723:P724" xr:uid="{00000000-0002-0000-0300-0000DE000000}">
      <formula1>M$2:M$114</formula1>
    </dataValidation>
    <dataValidation type="list" allowBlank="1" showInputMessage="1" showErrorMessage="1" sqref="M886" xr:uid="{00000000-0002-0000-0300-0000DF000000}">
      <formula1>M$2:M$121</formula1>
    </dataValidation>
    <dataValidation type="list" allowBlank="1" showInputMessage="1" showErrorMessage="1" sqref="WVU132:WVU136 M1163 M736:M738 M791:M792 M941:M948 M269:M270 M844:M846 WLY132:WLY136 WCC132:WCC136 VSG132:VSG136 VIK132:VIK136 UYO132:UYO136 UOS132:UOS136 UEW132:UEW136 TVA132:TVA136 TLE132:TLE136 TBI132:TBI136 SRM132:SRM136 SHQ132:SHQ136 RXU132:RXU136 RNY132:RNY136 REC132:REC136 QUG132:QUG136 QKK132:QKK136 QAO132:QAO136 PQS132:PQS136 PGW132:PGW136 OXA132:OXA136 ONE132:ONE136 ODI132:ODI136 NTM132:NTM136 NJQ132:NJQ136 MZU132:MZU136 MPY132:MPY136 MGC132:MGC136 LWG132:LWG136 LMK132:LMK136 LCO132:LCO136 KSS132:KSS136 KIW132:KIW136 JZA132:JZA136 JPE132:JPE136 JFI132:JFI136 IVM132:IVM136 ILQ132:ILQ136 IBU132:IBU136 HRY132:HRY136 HIC132:HIC136 GYG132:GYG136 GOK132:GOK136 GEO132:GEO136 FUS132:FUS136 FKW132:FKW136 FBA132:FBA136 ERE132:ERE136 EHI132:EHI136 DXM132:DXM136 DNQ132:DNQ136 DDU132:DDU136 CTY132:CTY136 CKC132:CKC136 CAG132:CAG136 BQK132:BQK136 BGO132:BGO136 AWS132:AWS136 AMW132:AMW136 ADA132:ADA136 TE132:TE136 JI132:JI136 M1167:M1168 M1161 M1165 M276:M285 M849:M853" xr:uid="{00000000-0002-0000-0300-0000E0000000}">
      <formula1>M$2:M$124</formula1>
    </dataValidation>
    <dataValidation type="list" allowBlank="1" showInputMessage="1" showErrorMessage="1" sqref="M271:M272 M266 WVU127:WVU128 WLY127:WLY128 WCC127:WCC128 VSG127:VSG128 VIK127:VIK128 UYO127:UYO128 UOS127:UOS128 UEW127:UEW128 TVA127:TVA128 TLE127:TLE128 TBI127:TBI128 SRM127:SRM128 SHQ127:SHQ128 RXU127:RXU128 RNY127:RNY128 REC127:REC128 QUG127:QUG128 QKK127:QKK128 QAO127:QAO128 PQS127:PQS128 PGW127:PGW128 OXA127:OXA128 ONE127:ONE128 ODI127:ODI128 NTM127:NTM128 NJQ127:NJQ128 MZU127:MZU128 MPY127:MPY128 MGC127:MGC128 LWG127:LWG128 LMK127:LMK128 LCO127:LCO128 KSS127:KSS128 KIW127:KIW128 JZA127:JZA128 JPE127:JPE128 JFI127:JFI128 IVM127:IVM128 ILQ127:ILQ128 IBU127:IBU128 HRY127:HRY128 HIC127:HIC128 GYG127:GYG128 GOK127:GOK128 GEO127:GEO128 FUS127:FUS128 FKW127:FKW128 FBA127:FBA128 ERE127:ERE128 EHI127:EHI128 DXM127:DXM128 DNQ127:DNQ128 DDU127:DDU128 CTY127:CTY128 CKC127:CKC128 CAG127:CAG128 BQK127:BQK128 BGO127:BGO128 AWS127:AWS128 AMW127:AMW128 ADA127:ADA128 TE127:TE128 JI127:JI128" xr:uid="{00000000-0002-0000-0300-0000E1000000}">
      <formula1>M$2:M$123</formula1>
    </dataValidation>
    <dataValidation type="list" allowBlank="1" showInputMessage="1" showErrorMessage="1" sqref="JI123:JI126 M631 JI395 TE395 ADA395 AMW395 AWS395 BGO395 BQK395 CAG395 CKC395 CTY395 DDU395 DNQ395 DXM395 EHI395 ERE395 FBA395 FKW395 FUS395 GEO395 GOK395 GYG395 HIC395 HRY395 IBU395 ILQ395 IVM395 JFI395 JPE395 JZA395 KIW395 KSS395 LCO395 LMK395 LWG395 MGC395 MPY395 MZU395 NJQ395 NTM395 ODI395 ONE395 OXA395 PGW395 PQS395 QAO395 QKK395 QUG395 REC395 RNY395 RXU395 SHQ395 SRM395 TBI395 TLE395 TVA395 UEW395 UOS395 UYO395 VIK395 VSG395 WCC395 WLY395 WVU129:WVU130 WLY129:WLY130 WCC129:WCC130 VSG129:VSG130 VIK129:VIK130 UYO129:UYO130 UOS129:UOS130 UEW129:UEW130 TVA129:TVA130 TLE129:TLE130 TBI129:TBI130 SRM129:SRM130 SHQ129:SHQ130 RXU129:RXU130 RNY129:RNY130 REC129:REC130 QUG129:QUG130 QKK129:QKK130 QAO129:QAO130 PQS129:PQS130 PGW129:PGW130 OXA129:OXA130 ONE129:ONE130 ODI129:ODI130 NTM129:NTM130 NJQ129:NJQ130 MZU129:MZU130 MPY129:MPY130 MGC129:MGC130 LWG129:LWG130 LMK129:LMK130 LCO129:LCO130 KSS129:KSS130 KIW129:KIW130 JZA129:JZA130 JPE129:JPE130 JFI129:JFI130 IVM129:IVM130 ILQ129:ILQ130 IBU129:IBU130 HRY129:HRY130 HIC129:HIC130 GYG129:GYG130 GOK129:GOK130 GEO129:GEO130 FUS129:FUS130 FKW129:FKW130 FBA129:FBA130 ERE129:ERE130 EHI129:EHI130 DXM129:DXM130 DNQ129:DNQ130 DDU129:DDU130 CTY129:CTY130 CKC129:CKC130 CAG129:CAG130 BQK129:BQK130 BGO129:BGO130 AWS129:AWS130 AMW129:AMW130 ADA129:ADA130 TE129:TE130 JI129:JI130 WVU395 WVU123:WVU126 WLY123:WLY126 WCC123:WCC126 VSG123:VSG126 VIK123:VIK126 UYO123:UYO126 UOS123:UOS126 UEW123:UEW126 TVA123:TVA126 TLE123:TLE126 TBI123:TBI126 SRM123:SRM126 SHQ123:SHQ126 RXU123:RXU126 RNY123:RNY126 REC123:REC126 QUG123:QUG126 QKK123:QKK126 QAO123:QAO126 PQS123:PQS126 PGW123:PGW126 OXA123:OXA126 ONE123:ONE126 ODI123:ODI126 NTM123:NTM126 NJQ123:NJQ126 MZU123:MZU126 MPY123:MPY126 MGC123:MGC126 LWG123:LWG126 LMK123:LMK126 LCO123:LCO126 KSS123:KSS126 KIW123:KIW126 JZA123:JZA126 JPE123:JPE126 JFI123:JFI126 IVM123:IVM126 ILQ123:ILQ126 IBU123:IBU126 HRY123:HRY126 HIC123:HIC126 GYG123:GYG126 GOK123:GOK126 GEO123:GEO126 FUS123:FUS126 FKW123:FKW126 FBA123:FBA126 ERE123:ERE126 EHI123:EHI126 DXM123:DXM126 DNQ123:DNQ126 DDU123:DDU126 CTY123:CTY126 CKC123:CKC126 CAG123:CAG126 BQK123:BQK126 BGO123:BGO126 AWS123:AWS126 AMW123:AMW126 ADA123:ADA126 TE123:TE126" xr:uid="{00000000-0002-0000-0300-0000E2000000}">
      <formula1>M$2:M$126</formula1>
    </dataValidation>
    <dataValidation type="list" allowBlank="1" showInputMessage="1" showErrorMessage="1" sqref="M1164 M601:M602 M552:M554 M1162 WVU396 WLY396 WCC396 VSG396 VIK396 UYO396 UOS396 UEW396 TVA396 TLE396 TBI396 SRM396 SHQ396 RXU396 RNY396 REC396 QUG396 QKK396 QAO396 PQS396 PGW396 OXA396 ONE396 ODI396 NTM396 NJQ396 MZU396 MPY396 MGC396 LWG396 LMK396 LCO396 KSS396 KIW396 JZA396 JPE396 JFI396 IVM396 ILQ396 IBU396 HRY396 HIC396 GYG396 GOK396 GEO396 FUS396 FKW396 FBA396 ERE396 EHI396 DXM396 DNQ396 DDU396 CTY396 CKC396 CAG396 BQK396 BGO396 AWS396 AMW396 ADA396 TE396 JI396" xr:uid="{00000000-0002-0000-0300-0000E3000000}">
      <formula1>M$2:M$125</formula1>
    </dataValidation>
    <dataValidation type="list" allowBlank="1" showInputMessage="1" showErrorMessage="1" sqref="M1854:M1855 M2144:M2145 M828 P828" xr:uid="{00000000-0002-0000-0300-0000E4000000}">
      <formula1>M$2:M$127</formula1>
    </dataValidation>
    <dataValidation type="list" allowBlank="1" showInputMessage="1" showErrorMessage="1" sqref="M459 P459" xr:uid="{00000000-0002-0000-0300-0000E5000000}">
      <formula1>M$2:M$160</formula1>
    </dataValidation>
    <dataValidation type="list" allowBlank="1" showInputMessage="1" showErrorMessage="1" sqref="M804" xr:uid="{00000000-0002-0000-0300-0000E6000000}">
      <formula1>M$2:M$122</formula1>
    </dataValidation>
    <dataValidation type="list" allowBlank="1" showInputMessage="1" showErrorMessage="1" sqref="M903:M906 M909:M918" xr:uid="{00000000-0002-0000-0300-0000E7000000}">
      <formula1>M$2:M$112</formula1>
    </dataValidation>
    <dataValidation type="list" allowBlank="1" showInputMessage="1" showErrorMessage="1" sqref="P897:P902 M1328 M908 M897:M902 M3057 M1334:M1336" xr:uid="{00000000-0002-0000-0300-0000E8000000}">
      <formula1>M$2:M$131</formula1>
    </dataValidation>
    <dataValidation type="list" allowBlank="1" showInputMessage="1" showErrorMessage="1" sqref="M1051" xr:uid="{00000000-0002-0000-0300-0000E9000000}">
      <formula1>M$2:M$105</formula1>
    </dataValidation>
    <dataValidation type="list" allowBlank="1" showInputMessage="1" showErrorMessage="1" sqref="M2146:M2148 M2611:M2613" xr:uid="{00000000-0002-0000-0300-0000EA000000}">
      <formula1>M$2:M$128</formula1>
    </dataValidation>
    <dataValidation type="list" allowBlank="1" showInputMessage="1" showErrorMessage="1" sqref="M4494:M4495 M2600:M2607 M4432 M4473:M4479 M2609 M4462 M2617" xr:uid="{00000000-0002-0000-0300-0000EB000000}">
      <formula1>M$2:M$130</formula1>
    </dataValidation>
    <dataValidation type="list" allowBlank="1" showInputMessage="1" showErrorMessage="1" sqref="M296 P296" xr:uid="{00000000-0002-0000-0300-0000EC000000}">
      <formula1>M$2:M$204</formula1>
    </dataValidation>
    <dataValidation type="list" allowBlank="1" showInputMessage="1" showErrorMessage="1" sqref="M1368 M3849 M3852 M3864" xr:uid="{00000000-0002-0000-0300-0000ED000000}">
      <formula1>M$2:M$133</formula1>
    </dataValidation>
    <dataValidation type="list" allowBlank="1" showInputMessage="1" showErrorMessage="1" sqref="M1343 M1363:M1364 M1354" xr:uid="{00000000-0002-0000-0300-0000EE000000}">
      <formula1>M$2:M$132</formula1>
    </dataValidation>
    <dataValidation type="list" allowBlank="1" showInputMessage="1" showErrorMessage="1" sqref="M3837 P3837 M4230 P4230" xr:uid="{00000000-0002-0000-0300-0000EF000000}">
      <formula1>M$2:M$205</formula1>
    </dataValidation>
    <dataValidation type="list" allowBlank="1" showInputMessage="1" showErrorMessage="1" sqref="M3881 M3883:M3885 M3887:M3893 M3895:M3897" xr:uid="{00000000-0002-0000-0300-0000F0000000}">
      <formula1>M$2:M$134</formula1>
    </dataValidation>
    <dataValidation type="list" allowBlank="1" showInputMessage="1" showErrorMessage="1" sqref="P4399:P4403 M4399:M4403 P4390:P4395 M4390:M4395" xr:uid="{00000000-0002-0000-0300-0000F1000000}">
      <formula1>M$2:M$77</formula1>
    </dataValidation>
    <dataValidation type="list" allowBlank="1" showInputMessage="1" showErrorMessage="1" sqref="M4498 M4523 M4471 M4445 M4435:M4436 M4433" xr:uid="{00000000-0002-0000-0300-0000F3000000}">
      <formula1>M$2:M$136</formula1>
    </dataValidation>
    <dataValidation type="list" allowBlank="1" showInputMessage="1" showErrorMessage="1" sqref="M4576:M4577 P4576:P4577" xr:uid="{00000000-0002-0000-0300-0000F9000000}">
      <formula1>M$2:M$3</formula1>
    </dataValidation>
    <dataValidation type="list" allowBlank="1" showInputMessage="1" showErrorMessage="1" sqref="M4689 P4689" xr:uid="{00000000-0002-0000-0300-0000FE000000}">
      <formula1>M$2:M$23</formula1>
    </dataValidation>
    <dataValidation type="list" allowBlank="1" showInputMessage="1" showErrorMessage="1" sqref="M4792:M4798 P4792:P4798" xr:uid="{00000000-0002-0000-0300-000003010000}">
      <formula1>M$2:M$26</formula1>
    </dataValidation>
  </dataValidations>
  <printOptions horizontalCentered="1"/>
  <pageMargins left="0.19685039370078741" right="0" top="0.39370078740157483" bottom="0" header="0.55118110236220474" footer="0.23622047244094491"/>
  <pageSetup paperSize="9" scale="42" fitToHeight="7" orientation="landscape"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Форма отчета</vt:lpstr>
      <vt:lpstr>'Форма отчета'!Print_Area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2015-09-25T08:08:15Z</dcterms:created>
  <dcterms:modified xsi:type="dcterms:W3CDTF">2025-04-26T16:34:56Z</dcterms:modified>
</cp:coreProperties>
</file>